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09"/>
  <workbookPr showPivotChartFilter="1" defaultThemeVersion="124226"/>
  <mc:AlternateContent xmlns:mc="http://schemas.openxmlformats.org/markup-compatibility/2006">
    <mc:Choice Requires="x15">
      <x15ac:absPath xmlns:x15ac="http://schemas.microsoft.com/office/spreadsheetml/2010/11/ac" url="D:\AI Client\7033 Forest Car Company Ltd\Accounts\30.11.23\Working\"/>
    </mc:Choice>
  </mc:AlternateContent>
  <xr:revisionPtr revIDLastSave="0" documentId="13_ncr:1_{84C354FF-6B1F-4A63-A59C-86E074A47ADA}" xr6:coauthVersionLast="47" xr6:coauthVersionMax="47" xr10:uidLastSave="{00000000-0000-0000-0000-000000000000}"/>
  <bookViews>
    <workbookView xWindow="-108" yWindow="-108" windowWidth="23256" windowHeight="12456" tabRatio="827" activeTab="12" xr2:uid="{00000000-000D-0000-FFFF-FFFF00000000}"/>
  </bookViews>
  <sheets>
    <sheet name="Info" sheetId="65" r:id="rId1"/>
    <sheet name="Notes" sheetId="2" r:id="rId2"/>
    <sheet name="Input Summary" sheetId="81" r:id="rId3"/>
    <sheet name="BRS Barclays Bank Ac -30470120" sheetId="79" r:id="rId4"/>
    <sheet name="Barclays Bank Ac -30470120" sheetId="80" r:id="rId5"/>
    <sheet name="Index" sheetId="1" state="hidden" r:id="rId6"/>
    <sheet name="Barclays Bank Ac -30470120 (C)" sheetId="118" r:id="rId7"/>
    <sheet name="Queries" sheetId="47" state="hidden" r:id="rId8"/>
    <sheet name="Reallocations" sheetId="46" state="hidden" r:id="rId9"/>
    <sheet name="Job plan" sheetId="48" state="hidden" r:id="rId10"/>
    <sheet name="Communication" sheetId="3" state="hidden" r:id="rId11"/>
    <sheet name="Opening Bal Adj" sheetId="73" state="hidden" r:id="rId12"/>
    <sheet name="Barclays Bank Ac 50237620" sheetId="120" r:id="rId13"/>
    <sheet name="BRS Barclays Bank Ac 50237620" sheetId="119" r:id="rId14"/>
    <sheet name="Barclays Bank Ac 50237620 (C)" sheetId="121" r:id="rId15"/>
    <sheet name="Journal" sheetId="9" r:id="rId16"/>
    <sheet name="TB" sheetId="11" state="hidden" r:id="rId17"/>
    <sheet name="Opening TB" sheetId="74" state="hidden" r:id="rId18"/>
    <sheet name="ETB" sheetId="6" r:id="rId19"/>
    <sheet name="Profit &amp; Loss" sheetId="4" r:id="rId20"/>
    <sheet name="Balance Sheet" sheetId="5" r:id="rId21"/>
    <sheet name="F - Fixed Assets" sheetId="10" r:id="rId22"/>
    <sheet name="F1 - Intangible FA" sheetId="7" state="hidden" r:id="rId23"/>
    <sheet name="F2 - Tangible FA" sheetId="8" r:id="rId24"/>
    <sheet name="F4 - FAR" sheetId="41" r:id="rId25"/>
    <sheet name="F5 - Investments" sheetId="13" state="hidden" r:id="rId26"/>
    <sheet name="C1 - Stock" sheetId="14" r:id="rId27"/>
    <sheet name="C2 - Debtors" sheetId="15" r:id="rId28"/>
    <sheet name="C2-1 - Trade debtors" sheetId="16" r:id="rId29"/>
    <sheet name="C2-2-1 - Other Debtors" sheetId="59" state="hidden" r:id="rId30"/>
    <sheet name="C2-3 - Prepayments" sheetId="18" state="hidden" r:id="rId31"/>
    <sheet name="C2-4 - Accrued Income" sheetId="58" state="hidden" r:id="rId32"/>
    <sheet name="C2-5 - Other debtors-Inter co." sheetId="67" state="hidden" r:id="rId33"/>
    <sheet name="C2-6 - CIS" sheetId="68" state="hidden" r:id="rId34"/>
    <sheet name="C2-7 - Other debtors (3)" sheetId="69" state="hidden" r:id="rId35"/>
    <sheet name="Sales" sheetId="64" r:id="rId36"/>
    <sheet name="C3 - Bank &amp; Cash" sheetId="19" r:id="rId37"/>
    <sheet name="C3-1 - Bank 1" sheetId="20" r:id="rId38"/>
    <sheet name="C3-1-R - BR -1" sheetId="50" r:id="rId39"/>
    <sheet name="C3-1-P - BP -1" sheetId="52" r:id="rId40"/>
    <sheet name="C3-4 - Bank-2" sheetId="21" r:id="rId41"/>
    <sheet name="C3-1-R - BR -2" sheetId="114" r:id="rId42"/>
    <sheet name="C3-1-P - BP -2" sheetId="115" state="hidden" r:id="rId43"/>
    <sheet name="C3-4 - Bank-3" sheetId="75" state="hidden" r:id="rId44"/>
    <sheet name="C3-4 - Bank-4" sheetId="76" state="hidden" r:id="rId45"/>
    <sheet name="C3-4 - Bank-5" sheetId="77" state="hidden" r:id="rId46"/>
    <sheet name="C3-4 - Bank-6" sheetId="78" state="hidden" r:id="rId47"/>
    <sheet name="C3-4-R - BR -6" sheetId="116" state="hidden" r:id="rId48"/>
    <sheet name="C3-4-P - BP -6" sheetId="117" state="hidden" r:id="rId49"/>
    <sheet name="C5 - Cash" sheetId="22" r:id="rId50"/>
    <sheet name="C5-R - CR" sheetId="56" state="hidden" r:id="rId51"/>
    <sheet name="C5-P - CP" sheetId="55" state="hidden" r:id="rId52"/>
    <sheet name="C4 - Creditors" sheetId="23" r:id="rId53"/>
    <sheet name="C4-1 - Trade creditors" sheetId="24" r:id="rId54"/>
    <sheet name="C2-2 - Other debtors" sheetId="17" state="hidden" r:id="rId55"/>
    <sheet name="PDB Purchase" sheetId="82" r:id="rId56"/>
    <sheet name="PDB Expense" sheetId="83" r:id="rId57"/>
    <sheet name="Reversal-Addition Expense " sheetId="96" r:id="rId58"/>
    <sheet name="Duplicate" sheetId="95" r:id="rId59"/>
    <sheet name="C4-2 - VAT" sheetId="25" r:id="rId60"/>
    <sheet name="VAT Rec" sheetId="57" r:id="rId61"/>
    <sheet name="C4-4 - PAYE-NI" sheetId="28" r:id="rId62"/>
    <sheet name="Payroll" sheetId="113" r:id="rId63"/>
    <sheet name="C4-10 - Net wages" sheetId="49" r:id="rId64"/>
    <sheet name="C4-5 - Other creditors" sheetId="29" state="hidden" r:id="rId65"/>
    <sheet name="C4-6 - Accruals" sheetId="30" state="hidden" r:id="rId66"/>
    <sheet name="C4-7 - DCA" sheetId="31" r:id="rId67"/>
    <sheet name="C4-8 - Loan &lt; 1" sheetId="32" state="hidden" r:id="rId68"/>
    <sheet name="C4-9 - HP &lt; 1" sheetId="33" state="hidden" r:id="rId69"/>
    <sheet name="C4-10 - Pension" sheetId="70" state="hidden" r:id="rId70"/>
    <sheet name="C4-11 - Other Creditors (3)" sheetId="71" state="hidden" r:id="rId71"/>
    <sheet name="C4-12 - Other Crediotrs (4)" sheetId="72" state="hidden" r:id="rId72"/>
    <sheet name="L - Long Term Loans" sheetId="34" state="hidden" r:id="rId73"/>
    <sheet name="L1 - Loan &gt; 1" sheetId="35" state="hidden" r:id="rId74"/>
    <sheet name="L2 - HP &gt; 1" sheetId="36" state="hidden" r:id="rId75"/>
    <sheet name="D - Deferred tax" sheetId="37" state="hidden" r:id="rId76"/>
    <sheet name="C4-3 - CT" sheetId="26" r:id="rId77"/>
    <sheet name="E - Share capital" sheetId="38" r:id="rId78"/>
    <sheet name="P - Reserves" sheetId="39" r:id="rId79"/>
    <sheet name="Sheet6 (6)" sheetId="84" state="hidden" r:id="rId80"/>
    <sheet name="Sheet6 (7)" sheetId="85" state="hidden" r:id="rId81"/>
    <sheet name="Sheet6 (8)" sheetId="86" state="hidden" r:id="rId82"/>
    <sheet name="Sheet6 (9)" sheetId="87" state="hidden" r:id="rId83"/>
    <sheet name="Sheet6 (10)" sheetId="88" state="hidden" r:id="rId84"/>
    <sheet name="Sheet6 (11)" sheetId="89" state="hidden" r:id="rId85"/>
    <sheet name="Sheet6 (12)" sheetId="90" state="hidden" r:id="rId86"/>
    <sheet name="Sheet6 (13)" sheetId="91" state="hidden" r:id="rId87"/>
    <sheet name="Sheet6 (14)" sheetId="92" state="hidden" r:id="rId88"/>
    <sheet name="Sheet6 (15)" sheetId="93" state="hidden" r:id="rId89"/>
    <sheet name="Sheet6 (16)" sheetId="94" state="hidden" r:id="rId90"/>
    <sheet name="Sheet6 (19)" sheetId="97" state="hidden" r:id="rId91"/>
    <sheet name="Sheet6 (20)" sheetId="98" state="hidden" r:id="rId92"/>
    <sheet name="Sheet6 (21)" sheetId="99" state="hidden" r:id="rId93"/>
    <sheet name="Sheet6 (22)" sheetId="100" state="hidden" r:id="rId94"/>
    <sheet name="Sheet6 (23)" sheetId="101" state="hidden" r:id="rId95"/>
    <sheet name="Sheet6 (24)" sheetId="102" state="hidden" r:id="rId96"/>
    <sheet name="Sheet6 (25)" sheetId="103" state="hidden" r:id="rId97"/>
    <sheet name="Sheet6 (26)" sheetId="104" state="hidden" r:id="rId98"/>
    <sheet name="Sheet6 (27)" sheetId="105" state="hidden" r:id="rId99"/>
    <sheet name="Sheet6 (28)" sheetId="106" state="hidden" r:id="rId100"/>
    <sheet name="Sheet6 (29)" sheetId="107" state="hidden" r:id="rId101"/>
    <sheet name="Sheet6 (30)" sheetId="108" state="hidden" r:id="rId102"/>
    <sheet name="Sheet6 (31)" sheetId="109" state="hidden" r:id="rId103"/>
    <sheet name="Sheet6 (32)" sheetId="110" state="hidden" r:id="rId104"/>
    <sheet name="Sheet6 (33)" sheetId="111" state="hidden" r:id="rId105"/>
    <sheet name="Sheet6 (34)" sheetId="112" state="hidden" r:id="rId106"/>
  </sheets>
  <definedNames>
    <definedName name="_1">#REF!</definedName>
    <definedName name="_xlnm._FilterDatabase" localSheetId="6" hidden="1">'Barclays Bank Ac -30470120 (C)'!$A$11:$J$1785</definedName>
    <definedName name="_xlnm._FilterDatabase" localSheetId="39" hidden="1">'C3-1-P - BP -1'!$B$8:$AI$1331</definedName>
    <definedName name="_xlnm._FilterDatabase" localSheetId="38" hidden="1">'C3-1-R - BR -1'!$B$8:$U$382</definedName>
    <definedName name="_xlnm._FilterDatabase" localSheetId="58" hidden="1">Duplicate!$B$7:$S$148</definedName>
    <definedName name="_xlnm._FilterDatabase" localSheetId="18" hidden="1">ETB!$B$7:$S$678</definedName>
    <definedName name="_xlnm._FilterDatabase" localSheetId="2" hidden="1">'Input Summary'!$A$9:$I$1605</definedName>
    <definedName name="_xlnm._FilterDatabase" localSheetId="56" hidden="1">'PDB Expense'!$B$7:$AR$1310</definedName>
    <definedName name="_xlnm._FilterDatabase" localSheetId="55" hidden="1">'PDB Purchase'!$B$7:$AA$251</definedName>
    <definedName name="_xlnm._FilterDatabase" localSheetId="8" hidden="1">Reallocations!#REF!</definedName>
    <definedName name="_xlnm._FilterDatabase" localSheetId="57" hidden="1">'Reversal-Addition Expense '!$B$7:$T$27</definedName>
    <definedName name="_xlnm._FilterDatabase" localSheetId="35" hidden="1">Sales!$B$8:$AH$238</definedName>
    <definedName name="_xlnm._FilterDatabase" localSheetId="16" hidden="1">TB!$B$7:$E$119</definedName>
    <definedName name="M">#REF!</definedName>
    <definedName name="_xlnm.Print_Area">#REF!</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6" i="9" l="1"/>
  <c r="F127" i="9" s="1"/>
  <c r="G10" i="26" s="1"/>
  <c r="E120" i="9"/>
  <c r="G29" i="31" s="1"/>
  <c r="D120" i="9"/>
  <c r="D95" i="9"/>
  <c r="F93" i="9"/>
  <c r="E92" i="9" s="1"/>
  <c r="F68" i="9"/>
  <c r="G17" i="121"/>
  <c r="G15" i="121"/>
  <c r="C9" i="121"/>
  <c r="E8" i="121"/>
  <c r="C8" i="121"/>
  <c r="C6" i="121"/>
  <c r="G5" i="121"/>
  <c r="C5" i="121"/>
  <c r="G4" i="121"/>
  <c r="G2" i="121"/>
  <c r="D2" i="121"/>
  <c r="C2" i="121"/>
  <c r="G1" i="121"/>
  <c r="C1" i="121"/>
  <c r="H14" i="120"/>
  <c r="F17" i="120"/>
  <c r="G17" i="120"/>
  <c r="C9" i="120"/>
  <c r="E8" i="120"/>
  <c r="D2" i="120" s="1"/>
  <c r="C8" i="120"/>
  <c r="B13" i="120" s="1"/>
  <c r="C6" i="120"/>
  <c r="G5" i="120"/>
  <c r="C5" i="120"/>
  <c r="A7" i="120" s="1"/>
  <c r="G4" i="120"/>
  <c r="G2" i="120"/>
  <c r="C2" i="120"/>
  <c r="G1" i="120"/>
  <c r="C1" i="120"/>
  <c r="E26" i="119"/>
  <c r="F18" i="119"/>
  <c r="B10" i="119"/>
  <c r="B9" i="119"/>
  <c r="E37" i="119" s="1"/>
  <c r="A7" i="119"/>
  <c r="G5" i="119"/>
  <c r="G4" i="119"/>
  <c r="G2" i="119"/>
  <c r="D2" i="119"/>
  <c r="G1" i="119"/>
  <c r="C1" i="119"/>
  <c r="C4" i="119" s="1"/>
  <c r="G749" i="118"/>
  <c r="F749" i="118"/>
  <c r="AC1331" i="52"/>
  <c r="AC1330" i="52"/>
  <c r="AC1329" i="52"/>
  <c r="AC1328" i="52"/>
  <c r="AC1327" i="52"/>
  <c r="AC1326" i="52"/>
  <c r="AC1325" i="52"/>
  <c r="AC1324" i="52"/>
  <c r="AC1323" i="52"/>
  <c r="AC1322" i="52"/>
  <c r="AC1321" i="52"/>
  <c r="AC1320" i="52"/>
  <c r="AC1319" i="52"/>
  <c r="AC1318" i="52"/>
  <c r="AC1317" i="52"/>
  <c r="AC1316" i="52"/>
  <c r="AC1315" i="52"/>
  <c r="AC1314" i="52"/>
  <c r="AC1313" i="52"/>
  <c r="AC1312" i="52"/>
  <c r="AC1311" i="52"/>
  <c r="AC1310" i="52"/>
  <c r="AC1309" i="52"/>
  <c r="AC1308" i="52"/>
  <c r="AC1307" i="52"/>
  <c r="AC1306" i="52"/>
  <c r="AC1305" i="52"/>
  <c r="AC1304" i="52"/>
  <c r="AC1303" i="52"/>
  <c r="AC1302" i="52"/>
  <c r="AC1301" i="52"/>
  <c r="AC1300" i="52"/>
  <c r="AC1299" i="52"/>
  <c r="AC1298" i="52"/>
  <c r="AC1297" i="52"/>
  <c r="AC1296" i="52"/>
  <c r="AC1295" i="52"/>
  <c r="AC1294" i="52"/>
  <c r="AC1293" i="52"/>
  <c r="AC1292" i="52"/>
  <c r="AC1291" i="52"/>
  <c r="AC1290" i="52"/>
  <c r="AC1289" i="52"/>
  <c r="AC1288" i="52"/>
  <c r="AC1287" i="52"/>
  <c r="AC1286" i="52"/>
  <c r="AC1285" i="52"/>
  <c r="AC1284" i="52"/>
  <c r="AC1283" i="52"/>
  <c r="AC1282" i="52"/>
  <c r="AC1281" i="52"/>
  <c r="AC1280" i="52"/>
  <c r="AC1279" i="52"/>
  <c r="AC1278" i="52"/>
  <c r="AC1277" i="52"/>
  <c r="AC1276" i="52"/>
  <c r="AC1275" i="52"/>
  <c r="AC1274" i="52"/>
  <c r="AC1273" i="52"/>
  <c r="AC1272" i="52"/>
  <c r="AC1271" i="52"/>
  <c r="AC1270" i="52"/>
  <c r="AC1269" i="52"/>
  <c r="AC1268" i="52"/>
  <c r="AC1267" i="52"/>
  <c r="AC1266" i="52"/>
  <c r="AC1265" i="52"/>
  <c r="AC1264" i="52"/>
  <c r="AC1263" i="52"/>
  <c r="AC1262" i="52"/>
  <c r="AC1261" i="52"/>
  <c r="AC1260" i="52"/>
  <c r="AC1259" i="52"/>
  <c r="AC1258" i="52"/>
  <c r="AC1257" i="52"/>
  <c r="AC1256" i="52"/>
  <c r="AC1255" i="52"/>
  <c r="AC1254" i="52"/>
  <c r="AC1253" i="52"/>
  <c r="AC1252" i="52"/>
  <c r="AC1251" i="52"/>
  <c r="AC1250" i="52"/>
  <c r="AC1249" i="52"/>
  <c r="AC1248" i="52"/>
  <c r="AC1247" i="52"/>
  <c r="AC1246" i="52"/>
  <c r="AC1245" i="52"/>
  <c r="AC1244" i="52"/>
  <c r="AC1243" i="52"/>
  <c r="AC1242" i="52"/>
  <c r="AC1241" i="52"/>
  <c r="AC1240" i="52"/>
  <c r="AC1239" i="52"/>
  <c r="AC1238" i="52"/>
  <c r="AC1237" i="52"/>
  <c r="AC1236" i="52"/>
  <c r="AC1235" i="52"/>
  <c r="AC1234" i="52"/>
  <c r="AC1233" i="52"/>
  <c r="AC1232" i="52"/>
  <c r="AC1231" i="52"/>
  <c r="AC1230" i="52"/>
  <c r="AC1229" i="52"/>
  <c r="AC1228" i="52"/>
  <c r="AC1227" i="52"/>
  <c r="AC1226" i="52"/>
  <c r="AC1225" i="52"/>
  <c r="AC1224" i="52"/>
  <c r="AC1223" i="52"/>
  <c r="AC1222" i="52"/>
  <c r="AC1221" i="52"/>
  <c r="AC1220" i="52"/>
  <c r="AC1219" i="52"/>
  <c r="AC1218" i="52"/>
  <c r="AC1217" i="52"/>
  <c r="AC1216" i="52"/>
  <c r="AC1215" i="52"/>
  <c r="AC1214" i="52"/>
  <c r="AC1213" i="52"/>
  <c r="AC1212" i="52"/>
  <c r="AC1211" i="52"/>
  <c r="AC1210" i="52"/>
  <c r="AC1209" i="52"/>
  <c r="AC1208" i="52"/>
  <c r="AC1207" i="52"/>
  <c r="AC1206" i="52"/>
  <c r="AC1205" i="52"/>
  <c r="AC1204" i="52"/>
  <c r="AC1203" i="52"/>
  <c r="AC1202" i="52"/>
  <c r="AC1201" i="52"/>
  <c r="AC1200" i="52"/>
  <c r="AC1199" i="52"/>
  <c r="AC1198" i="52"/>
  <c r="AC1197" i="52"/>
  <c r="AC1196" i="52"/>
  <c r="AC1195" i="52"/>
  <c r="AC1194" i="52"/>
  <c r="AC1193" i="52"/>
  <c r="AC1192" i="52"/>
  <c r="AC1191" i="52"/>
  <c r="AC1190" i="52"/>
  <c r="AC1189" i="52"/>
  <c r="AC1188" i="52"/>
  <c r="AC1187" i="52"/>
  <c r="AC1186" i="52"/>
  <c r="AC1185" i="52"/>
  <c r="AC1184" i="52"/>
  <c r="AC1183" i="52"/>
  <c r="AC1182" i="52"/>
  <c r="AC1181" i="52"/>
  <c r="AC1180" i="52"/>
  <c r="AC1179" i="52"/>
  <c r="AC1178" i="52"/>
  <c r="AC1177" i="52"/>
  <c r="AC1176" i="52"/>
  <c r="AC1175" i="52"/>
  <c r="AC1174" i="52"/>
  <c r="AC1173" i="52"/>
  <c r="AC1172" i="52"/>
  <c r="AC1171" i="52"/>
  <c r="AC1170" i="52"/>
  <c r="AC1169" i="52"/>
  <c r="AC1168" i="52"/>
  <c r="AC1167" i="52"/>
  <c r="AC1166" i="52"/>
  <c r="AC1165" i="52"/>
  <c r="AC1164" i="52"/>
  <c r="AC1163" i="52"/>
  <c r="AC1162" i="52"/>
  <c r="AC1161" i="52"/>
  <c r="AC1160" i="52"/>
  <c r="AC1159" i="52"/>
  <c r="AC1158" i="52"/>
  <c r="AC1157" i="52"/>
  <c r="AC1156" i="52"/>
  <c r="AC1155" i="52"/>
  <c r="AC1154" i="52"/>
  <c r="AC1153" i="52"/>
  <c r="AC1152" i="52"/>
  <c r="AC1151" i="52"/>
  <c r="AC1150" i="52"/>
  <c r="AC1149" i="52"/>
  <c r="AC1148" i="52"/>
  <c r="AC1147" i="52"/>
  <c r="AC1146" i="52"/>
  <c r="AC1145" i="52"/>
  <c r="AC1144" i="52"/>
  <c r="AC1143" i="52"/>
  <c r="AC1142" i="52"/>
  <c r="AC1141" i="52"/>
  <c r="AC1140" i="52"/>
  <c r="AC1139" i="52"/>
  <c r="AC1138" i="52"/>
  <c r="AC1137" i="52"/>
  <c r="AC1136" i="52"/>
  <c r="AC1135" i="52"/>
  <c r="AC1134" i="52"/>
  <c r="AC1133" i="52"/>
  <c r="AC1132" i="52"/>
  <c r="AC1131" i="52"/>
  <c r="AC1130" i="52"/>
  <c r="AC1129" i="52"/>
  <c r="AC1128" i="52"/>
  <c r="AC1127" i="52"/>
  <c r="AC1126" i="52"/>
  <c r="AC1125" i="52"/>
  <c r="AC1124" i="52"/>
  <c r="AC1123" i="52"/>
  <c r="AC1122" i="52"/>
  <c r="AC1121" i="52"/>
  <c r="AC1120" i="52"/>
  <c r="AC1119" i="52"/>
  <c r="AC1118" i="52"/>
  <c r="AC1117" i="52"/>
  <c r="AC1116" i="52"/>
  <c r="AC1115" i="52"/>
  <c r="AC1114" i="52"/>
  <c r="AC1113" i="52"/>
  <c r="AC1112" i="52"/>
  <c r="AC1111" i="52"/>
  <c r="AC1110" i="52"/>
  <c r="AC1109" i="52"/>
  <c r="AC1108" i="52"/>
  <c r="AC1107" i="52"/>
  <c r="AC1106" i="52"/>
  <c r="AC1105" i="52"/>
  <c r="AC1104" i="52"/>
  <c r="AC1103" i="52"/>
  <c r="AC1102" i="52"/>
  <c r="AC1101" i="52"/>
  <c r="AC1100" i="52"/>
  <c r="AC1099" i="52"/>
  <c r="AC1098" i="52"/>
  <c r="AC1097" i="52"/>
  <c r="AC1096" i="52"/>
  <c r="AC1095" i="52"/>
  <c r="AC1094" i="52"/>
  <c r="AC1093" i="52"/>
  <c r="AC1092" i="52"/>
  <c r="AC1091" i="52"/>
  <c r="AC1090" i="52"/>
  <c r="AC1089" i="52"/>
  <c r="AC1088" i="52"/>
  <c r="AC1087" i="52"/>
  <c r="AC1086" i="52"/>
  <c r="AC1085" i="52"/>
  <c r="AC1084" i="52"/>
  <c r="AC1083" i="52"/>
  <c r="AC1082" i="52"/>
  <c r="AC1081" i="52"/>
  <c r="AC1080" i="52"/>
  <c r="AC1079" i="52"/>
  <c r="AC1078" i="52"/>
  <c r="AC1077" i="52"/>
  <c r="AC1076" i="52"/>
  <c r="AC1075" i="52"/>
  <c r="AC1074" i="52"/>
  <c r="AC1073" i="52"/>
  <c r="AC1072" i="52"/>
  <c r="AC1071" i="52"/>
  <c r="AC1070" i="52"/>
  <c r="AC1069" i="52"/>
  <c r="AC1068" i="52"/>
  <c r="AC1067" i="52"/>
  <c r="AC1066" i="52"/>
  <c r="AC1065" i="52"/>
  <c r="AC1064" i="52"/>
  <c r="AC1063" i="52"/>
  <c r="AC1062" i="52"/>
  <c r="AC1061" i="52"/>
  <c r="AC1060" i="52"/>
  <c r="AC1059" i="52"/>
  <c r="AC1058" i="52"/>
  <c r="AC1057" i="52"/>
  <c r="AC1056" i="52"/>
  <c r="AC1055" i="52"/>
  <c r="AC1054" i="52"/>
  <c r="AC1053" i="52"/>
  <c r="AC1052" i="52"/>
  <c r="AC1051" i="52"/>
  <c r="AC1050" i="52"/>
  <c r="AC1049" i="52"/>
  <c r="AC1048" i="52"/>
  <c r="AC1047" i="52"/>
  <c r="AC1046" i="52"/>
  <c r="AC1045" i="52"/>
  <c r="AC1044" i="52"/>
  <c r="AC1043" i="52"/>
  <c r="AC1042" i="52"/>
  <c r="AC1041" i="52"/>
  <c r="AC1040" i="52"/>
  <c r="AC1039" i="52"/>
  <c r="AC1038" i="52"/>
  <c r="AC1037" i="52"/>
  <c r="AC1036" i="52"/>
  <c r="AC1035" i="52"/>
  <c r="AC1034" i="52"/>
  <c r="AC1033" i="52"/>
  <c r="AC1032" i="52"/>
  <c r="AC1031" i="52"/>
  <c r="AC1030" i="52"/>
  <c r="AC1029" i="52"/>
  <c r="AC1028" i="52"/>
  <c r="AC1027" i="52"/>
  <c r="AC1026" i="52"/>
  <c r="AC1025" i="52"/>
  <c r="AC1024" i="52"/>
  <c r="AC1023" i="52"/>
  <c r="AC1022" i="52"/>
  <c r="AC1021" i="52"/>
  <c r="AC1020" i="52"/>
  <c r="AC1019" i="52"/>
  <c r="AC1018" i="52"/>
  <c r="AC1017" i="52"/>
  <c r="AC1016" i="52"/>
  <c r="AC1015" i="52"/>
  <c r="AC1014" i="52"/>
  <c r="AC1013" i="52"/>
  <c r="AC1012" i="52"/>
  <c r="AC1011" i="52"/>
  <c r="AC1010" i="52"/>
  <c r="AC1009" i="52"/>
  <c r="AC1008" i="52"/>
  <c r="AC1007" i="52"/>
  <c r="AC1006" i="52"/>
  <c r="AC1005" i="52"/>
  <c r="AC1004" i="52"/>
  <c r="AC1003" i="52"/>
  <c r="AC1002" i="52"/>
  <c r="AC1001" i="52"/>
  <c r="AC1000" i="52"/>
  <c r="AC999" i="52"/>
  <c r="AC998" i="52"/>
  <c r="AC997" i="52"/>
  <c r="AC996" i="52"/>
  <c r="AC995" i="52"/>
  <c r="AC994" i="52"/>
  <c r="AC993" i="52"/>
  <c r="AC992" i="52"/>
  <c r="AC991" i="52"/>
  <c r="AC990" i="52"/>
  <c r="AC989" i="52"/>
  <c r="AC988" i="52"/>
  <c r="AC987" i="52"/>
  <c r="AC986" i="52"/>
  <c r="AC985" i="52"/>
  <c r="AC984" i="52"/>
  <c r="AC983" i="52"/>
  <c r="AC982" i="52"/>
  <c r="AC981" i="52"/>
  <c r="AC980" i="52"/>
  <c r="AC979" i="52"/>
  <c r="AC978" i="52"/>
  <c r="AC977" i="52"/>
  <c r="AC976" i="52"/>
  <c r="AC975" i="52"/>
  <c r="AC974" i="52"/>
  <c r="AC973" i="52"/>
  <c r="AC972" i="52"/>
  <c r="AC971" i="52"/>
  <c r="AC970" i="52"/>
  <c r="AC969" i="52"/>
  <c r="AC968" i="52"/>
  <c r="AC967" i="52"/>
  <c r="AC966" i="52"/>
  <c r="AC965" i="52"/>
  <c r="AC964" i="52"/>
  <c r="AC963" i="52"/>
  <c r="AC962" i="52"/>
  <c r="AC961" i="52"/>
  <c r="AC960" i="52"/>
  <c r="AC959" i="52"/>
  <c r="AC958" i="52"/>
  <c r="AC957" i="52"/>
  <c r="AC956" i="52"/>
  <c r="AC955" i="52"/>
  <c r="AC954" i="52"/>
  <c r="AC953" i="52"/>
  <c r="AC952" i="52"/>
  <c r="AC951" i="52"/>
  <c r="AC950" i="52"/>
  <c r="AC949" i="52"/>
  <c r="AC948" i="52"/>
  <c r="AC947" i="52"/>
  <c r="AC946" i="52"/>
  <c r="AC945" i="52"/>
  <c r="AC944" i="52"/>
  <c r="AC943" i="52"/>
  <c r="AC942" i="52"/>
  <c r="AC941" i="52"/>
  <c r="AC940" i="52"/>
  <c r="AC939" i="52"/>
  <c r="AC938" i="52"/>
  <c r="AC937" i="52"/>
  <c r="AC936" i="52"/>
  <c r="AC935" i="52"/>
  <c r="AC934" i="52"/>
  <c r="AC933" i="52"/>
  <c r="AC932" i="52"/>
  <c r="AC931" i="52"/>
  <c r="AC930" i="52"/>
  <c r="AC929" i="52"/>
  <c r="AC928" i="52"/>
  <c r="AC927" i="52"/>
  <c r="AC926" i="52"/>
  <c r="AC925" i="52"/>
  <c r="AC924" i="52"/>
  <c r="AC923" i="52"/>
  <c r="AC922" i="52"/>
  <c r="AC921" i="52"/>
  <c r="AC920" i="52"/>
  <c r="AC919" i="52"/>
  <c r="AC918" i="52"/>
  <c r="AC917" i="52"/>
  <c r="AC916" i="52"/>
  <c r="AC915" i="52"/>
  <c r="AC914" i="52"/>
  <c r="AC913" i="52"/>
  <c r="AC912" i="52"/>
  <c r="AC911" i="52"/>
  <c r="AC910" i="52"/>
  <c r="AC909" i="52"/>
  <c r="AC908" i="52"/>
  <c r="AC907" i="52"/>
  <c r="AC906" i="52"/>
  <c r="AC905" i="52"/>
  <c r="AC904" i="52"/>
  <c r="AC903" i="52"/>
  <c r="AC902" i="52"/>
  <c r="AC901" i="52"/>
  <c r="AC900" i="52"/>
  <c r="AC899" i="52"/>
  <c r="AC898" i="52"/>
  <c r="AC897" i="52"/>
  <c r="AC896" i="52"/>
  <c r="AC895" i="52"/>
  <c r="AC894" i="52"/>
  <c r="AC893" i="52"/>
  <c r="AC892" i="52"/>
  <c r="AC891" i="52"/>
  <c r="AC890" i="52"/>
  <c r="AC889" i="52"/>
  <c r="AC888" i="52"/>
  <c r="AC887" i="52"/>
  <c r="AC886" i="52"/>
  <c r="AC885" i="52"/>
  <c r="AC884" i="52"/>
  <c r="AC883" i="52"/>
  <c r="AC882" i="52"/>
  <c r="AC881" i="52"/>
  <c r="AC880" i="52"/>
  <c r="AC879" i="52"/>
  <c r="AC878" i="52"/>
  <c r="AC877" i="52"/>
  <c r="AC876" i="52"/>
  <c r="AC875" i="52"/>
  <c r="AC874" i="52"/>
  <c r="AC873" i="52"/>
  <c r="AC872" i="52"/>
  <c r="AC871" i="52"/>
  <c r="AC870" i="52"/>
  <c r="AC869" i="52"/>
  <c r="AC868" i="52"/>
  <c r="AC867" i="52"/>
  <c r="AC866" i="52"/>
  <c r="AC865" i="52"/>
  <c r="AC864" i="52"/>
  <c r="AC863" i="52"/>
  <c r="AC862" i="52"/>
  <c r="AC861" i="52"/>
  <c r="AC860" i="52"/>
  <c r="AC859" i="52"/>
  <c r="AC858" i="52"/>
  <c r="AC857" i="52"/>
  <c r="AC856" i="52"/>
  <c r="AC855" i="52"/>
  <c r="AC854" i="52"/>
  <c r="AC853" i="52"/>
  <c r="AC852" i="52"/>
  <c r="AC851" i="52"/>
  <c r="AC850" i="52"/>
  <c r="AC849" i="52"/>
  <c r="AC848" i="52"/>
  <c r="AC847" i="52"/>
  <c r="AC846" i="52"/>
  <c r="AC845" i="52"/>
  <c r="AC844" i="52"/>
  <c r="AC843" i="52"/>
  <c r="AC842" i="52"/>
  <c r="AC841" i="52"/>
  <c r="AC840" i="52"/>
  <c r="AC839" i="52"/>
  <c r="AC838" i="52"/>
  <c r="AC837" i="52"/>
  <c r="AC836" i="52"/>
  <c r="AC835" i="52"/>
  <c r="AC834" i="52"/>
  <c r="AC833" i="52"/>
  <c r="AC832" i="52"/>
  <c r="AC831" i="52"/>
  <c r="AC830" i="52"/>
  <c r="AC829" i="52"/>
  <c r="AC828" i="52"/>
  <c r="AC827" i="52"/>
  <c r="AC826" i="52"/>
  <c r="AC825" i="52"/>
  <c r="AC824" i="52"/>
  <c r="AC823" i="52"/>
  <c r="AC822" i="52"/>
  <c r="AC821" i="52"/>
  <c r="AC820" i="52"/>
  <c r="AC819" i="52"/>
  <c r="AC818" i="52"/>
  <c r="AC817" i="52"/>
  <c r="AC816" i="52"/>
  <c r="AC815" i="52"/>
  <c r="AC814" i="52"/>
  <c r="AC813" i="52"/>
  <c r="AC812" i="52"/>
  <c r="AC811" i="52"/>
  <c r="AC810" i="52"/>
  <c r="AC809" i="52"/>
  <c r="AC808" i="52"/>
  <c r="AC807" i="52"/>
  <c r="AC806" i="52"/>
  <c r="AC805" i="52"/>
  <c r="AC804" i="52"/>
  <c r="AC803" i="52"/>
  <c r="AC802" i="52"/>
  <c r="AC801" i="52"/>
  <c r="AC800" i="52"/>
  <c r="AC799" i="52"/>
  <c r="AC798" i="52"/>
  <c r="AC797" i="52"/>
  <c r="AC796" i="52"/>
  <c r="AC795" i="52"/>
  <c r="AC794" i="52"/>
  <c r="AC793" i="52"/>
  <c r="AC792" i="52"/>
  <c r="AC791" i="52"/>
  <c r="AC790" i="52"/>
  <c r="AC789" i="52"/>
  <c r="AC788" i="52"/>
  <c r="AC787" i="52"/>
  <c r="AC786" i="52"/>
  <c r="AC785" i="52"/>
  <c r="AC784" i="52"/>
  <c r="AC783" i="52"/>
  <c r="AC782" i="52"/>
  <c r="AC781" i="52"/>
  <c r="AC780" i="52"/>
  <c r="AC779" i="52"/>
  <c r="AC778" i="52"/>
  <c r="AC777" i="52"/>
  <c r="AC776" i="52"/>
  <c r="AC775" i="52"/>
  <c r="AC774" i="52"/>
  <c r="AC773" i="52"/>
  <c r="AC772" i="52"/>
  <c r="AC771" i="52"/>
  <c r="AC770" i="52"/>
  <c r="AC769" i="52"/>
  <c r="AC768" i="52"/>
  <c r="AC767" i="52"/>
  <c r="AC766" i="52"/>
  <c r="AC765" i="52"/>
  <c r="AC764" i="52"/>
  <c r="AC763" i="52"/>
  <c r="AC762" i="52"/>
  <c r="AC761" i="52"/>
  <c r="AC760" i="52"/>
  <c r="AC759" i="52"/>
  <c r="AC758" i="52"/>
  <c r="AC757" i="52"/>
  <c r="AC756" i="52"/>
  <c r="AC755" i="52"/>
  <c r="AC754" i="52"/>
  <c r="AC753" i="52"/>
  <c r="AC752" i="52"/>
  <c r="AC751" i="52"/>
  <c r="AC750" i="52"/>
  <c r="AC749" i="52"/>
  <c r="AC748" i="52"/>
  <c r="AC747" i="52"/>
  <c r="AC746" i="52"/>
  <c r="AC745" i="52"/>
  <c r="AC744" i="52"/>
  <c r="AC743" i="52"/>
  <c r="AC742" i="52"/>
  <c r="AC741" i="52"/>
  <c r="AC740" i="52"/>
  <c r="AC739" i="52"/>
  <c r="AC738" i="52"/>
  <c r="AC737" i="52"/>
  <c r="AC736" i="52"/>
  <c r="AC735" i="52"/>
  <c r="AC734" i="52"/>
  <c r="AC733" i="52"/>
  <c r="AC732" i="52"/>
  <c r="AC731" i="52"/>
  <c r="AC730" i="52"/>
  <c r="AC729" i="52"/>
  <c r="AC728" i="52"/>
  <c r="AC727" i="52"/>
  <c r="AC726" i="52"/>
  <c r="AC725" i="52"/>
  <c r="AC724" i="52"/>
  <c r="AC723" i="52"/>
  <c r="AC722" i="52"/>
  <c r="AC721" i="52"/>
  <c r="AC720" i="52"/>
  <c r="AC719" i="52"/>
  <c r="AC718" i="52"/>
  <c r="AC717" i="52"/>
  <c r="AC716" i="52"/>
  <c r="AC715" i="52"/>
  <c r="AC714" i="52"/>
  <c r="AC713" i="52"/>
  <c r="AC712" i="52"/>
  <c r="AC711" i="52"/>
  <c r="AC710" i="52"/>
  <c r="AC709" i="52"/>
  <c r="AC708" i="52"/>
  <c r="AC707" i="52"/>
  <c r="AC706" i="52"/>
  <c r="AC705" i="52"/>
  <c r="AC704" i="52"/>
  <c r="AC703" i="52"/>
  <c r="AC702" i="52"/>
  <c r="AC701" i="52"/>
  <c r="AC700" i="52"/>
  <c r="AC699" i="52"/>
  <c r="AC698" i="52"/>
  <c r="AC697" i="52"/>
  <c r="AC696" i="52"/>
  <c r="AC695" i="52"/>
  <c r="AC694" i="52"/>
  <c r="AC693" i="52"/>
  <c r="AC692" i="52"/>
  <c r="AC691" i="52"/>
  <c r="AC690" i="52"/>
  <c r="AC689" i="52"/>
  <c r="AC688" i="52"/>
  <c r="AC687" i="52"/>
  <c r="AC686" i="52"/>
  <c r="AC685" i="52"/>
  <c r="AC684" i="52"/>
  <c r="AC683" i="52"/>
  <c r="AC682" i="52"/>
  <c r="AC681" i="52"/>
  <c r="AC680" i="52"/>
  <c r="AC679" i="52"/>
  <c r="AC678" i="52"/>
  <c r="AC677" i="52"/>
  <c r="AC676" i="52"/>
  <c r="AC675" i="52"/>
  <c r="AC674" i="52"/>
  <c r="AC673" i="52"/>
  <c r="AC672" i="52"/>
  <c r="AC671" i="52"/>
  <c r="AC670" i="52"/>
  <c r="AC669" i="52"/>
  <c r="AC668" i="52"/>
  <c r="AC667" i="52"/>
  <c r="AC666" i="52"/>
  <c r="AC665" i="52"/>
  <c r="AC664" i="52"/>
  <c r="AC663" i="52"/>
  <c r="AC662" i="52"/>
  <c r="AC661" i="52"/>
  <c r="AC660" i="52"/>
  <c r="AC659" i="52"/>
  <c r="AC658" i="52"/>
  <c r="AC657" i="52"/>
  <c r="AC656" i="52"/>
  <c r="AC655" i="52"/>
  <c r="AC654" i="52"/>
  <c r="AC653" i="52"/>
  <c r="AC652" i="52"/>
  <c r="AC651" i="52"/>
  <c r="AC650" i="52"/>
  <c r="AC649" i="52"/>
  <c r="AC648" i="52"/>
  <c r="AC647" i="52"/>
  <c r="AC646" i="52"/>
  <c r="AC645" i="52"/>
  <c r="AC644" i="52"/>
  <c r="AC643" i="52"/>
  <c r="AC642" i="52"/>
  <c r="AC641" i="52"/>
  <c r="AC640" i="52"/>
  <c r="AC639" i="52"/>
  <c r="AC638" i="52"/>
  <c r="AC637" i="52"/>
  <c r="AC636" i="52"/>
  <c r="AC635" i="52"/>
  <c r="AC634" i="52"/>
  <c r="AC633" i="52"/>
  <c r="AC632" i="52"/>
  <c r="AC631" i="52"/>
  <c r="AC630" i="52"/>
  <c r="AC629" i="52"/>
  <c r="AC628" i="52"/>
  <c r="AC627" i="52"/>
  <c r="AC626" i="52"/>
  <c r="AC625" i="52"/>
  <c r="AC624" i="52"/>
  <c r="AC623" i="52"/>
  <c r="AC622" i="52"/>
  <c r="AC621" i="52"/>
  <c r="AC620" i="52"/>
  <c r="AC619" i="52"/>
  <c r="AC618" i="52"/>
  <c r="AC617" i="52"/>
  <c r="AC616" i="52"/>
  <c r="AC615" i="52"/>
  <c r="AC614" i="52"/>
  <c r="AC613" i="52"/>
  <c r="AC612" i="52"/>
  <c r="AC611" i="52"/>
  <c r="AC610" i="52"/>
  <c r="AC609" i="52"/>
  <c r="AC608" i="52"/>
  <c r="AC607" i="52"/>
  <c r="AC606" i="52"/>
  <c r="AC605" i="52"/>
  <c r="AC604" i="52"/>
  <c r="AC603" i="52"/>
  <c r="AC602" i="52"/>
  <c r="AC601" i="52"/>
  <c r="AC600" i="52"/>
  <c r="AC599" i="52"/>
  <c r="AC598" i="52"/>
  <c r="AC597" i="52"/>
  <c r="AC596" i="52"/>
  <c r="AC595" i="52"/>
  <c r="AC594" i="52"/>
  <c r="AC593" i="52"/>
  <c r="AC592" i="52"/>
  <c r="AC591" i="52"/>
  <c r="AC590" i="52"/>
  <c r="AC589" i="52"/>
  <c r="AC588" i="52"/>
  <c r="AC587" i="52"/>
  <c r="AC586" i="52"/>
  <c r="AC585" i="52"/>
  <c r="AC584" i="52"/>
  <c r="AC583" i="52"/>
  <c r="AC582" i="52"/>
  <c r="AC581" i="52"/>
  <c r="AC580" i="52"/>
  <c r="AC579" i="52"/>
  <c r="AC578" i="52"/>
  <c r="AC577" i="52"/>
  <c r="AC576" i="52"/>
  <c r="AC575" i="52"/>
  <c r="AC574" i="52"/>
  <c r="AC573" i="52"/>
  <c r="AC572" i="52"/>
  <c r="AC571" i="52"/>
  <c r="AC570" i="52"/>
  <c r="AC569" i="52"/>
  <c r="AC568" i="52"/>
  <c r="AC567" i="52"/>
  <c r="AC566" i="52"/>
  <c r="AC565" i="52"/>
  <c r="AC564" i="52"/>
  <c r="AC563" i="52"/>
  <c r="AC562" i="52"/>
  <c r="AC561" i="52"/>
  <c r="AC560" i="52"/>
  <c r="AC559" i="52"/>
  <c r="AC558" i="52"/>
  <c r="AC557" i="52"/>
  <c r="AC556" i="52"/>
  <c r="AC555" i="52"/>
  <c r="AC554" i="52"/>
  <c r="AC553" i="52"/>
  <c r="AC552" i="52"/>
  <c r="AC551" i="52"/>
  <c r="AC550" i="52"/>
  <c r="AC549" i="52"/>
  <c r="AC548" i="52"/>
  <c r="AC547" i="52"/>
  <c r="AC546" i="52"/>
  <c r="AC545" i="52"/>
  <c r="AC544" i="52"/>
  <c r="AC543" i="52"/>
  <c r="AC542" i="52"/>
  <c r="AC541" i="52"/>
  <c r="AC540" i="52"/>
  <c r="AC539" i="52"/>
  <c r="AC538" i="52"/>
  <c r="AC537" i="52"/>
  <c r="AC536" i="52"/>
  <c r="AC535" i="52"/>
  <c r="AC534" i="52"/>
  <c r="AC533" i="52"/>
  <c r="AC532" i="52"/>
  <c r="AC531" i="52"/>
  <c r="AC530" i="52"/>
  <c r="AC529" i="52"/>
  <c r="AC528" i="52"/>
  <c r="AC527" i="52"/>
  <c r="AC526" i="52"/>
  <c r="AC525" i="52"/>
  <c r="AC524" i="52"/>
  <c r="AC523" i="52"/>
  <c r="AC522" i="52"/>
  <c r="AC521" i="52"/>
  <c r="AC520" i="52"/>
  <c r="AC519" i="52"/>
  <c r="AC518" i="52"/>
  <c r="AC517" i="52"/>
  <c r="AC516" i="52"/>
  <c r="AC515" i="52"/>
  <c r="AC514" i="52"/>
  <c r="AC513" i="52"/>
  <c r="AC512" i="52"/>
  <c r="AC511" i="52"/>
  <c r="AC510" i="52"/>
  <c r="AC509" i="52"/>
  <c r="AC508" i="52"/>
  <c r="AC507" i="52"/>
  <c r="AC506" i="52"/>
  <c r="AC505" i="52"/>
  <c r="AC504" i="52"/>
  <c r="AC503" i="52"/>
  <c r="AC502" i="52"/>
  <c r="AC501" i="52"/>
  <c r="AC500" i="52"/>
  <c r="AC499" i="52"/>
  <c r="AC498" i="52"/>
  <c r="AC497" i="52"/>
  <c r="AC496" i="52"/>
  <c r="AC495" i="52"/>
  <c r="AC494" i="52"/>
  <c r="AC493" i="52"/>
  <c r="AC492" i="52"/>
  <c r="AC491" i="52"/>
  <c r="AC490" i="52"/>
  <c r="AC489" i="52"/>
  <c r="AC488" i="52"/>
  <c r="AC487" i="52"/>
  <c r="AC486" i="52"/>
  <c r="AC485" i="52"/>
  <c r="AC484" i="52"/>
  <c r="AC483" i="52"/>
  <c r="AC482" i="52"/>
  <c r="AC481" i="52"/>
  <c r="AC480" i="52"/>
  <c r="AC479" i="52"/>
  <c r="AC478" i="52"/>
  <c r="AC477" i="52"/>
  <c r="AC476" i="52"/>
  <c r="AC475" i="52"/>
  <c r="AC474" i="52"/>
  <c r="AC473" i="52"/>
  <c r="AC472" i="52"/>
  <c r="AC471" i="52"/>
  <c r="AC470" i="52"/>
  <c r="AC469" i="52"/>
  <c r="AC468" i="52"/>
  <c r="AC467" i="52"/>
  <c r="AC466" i="52"/>
  <c r="AC465" i="52"/>
  <c r="AC464" i="52"/>
  <c r="AC463" i="52"/>
  <c r="AC462" i="52"/>
  <c r="AC461" i="52"/>
  <c r="AC460" i="52"/>
  <c r="AC459" i="52"/>
  <c r="AC458" i="52"/>
  <c r="AC457" i="52"/>
  <c r="AC456" i="52"/>
  <c r="AC455" i="52"/>
  <c r="AC454" i="52"/>
  <c r="AC453" i="52"/>
  <c r="AC452" i="52"/>
  <c r="AC451" i="52"/>
  <c r="AC450" i="52"/>
  <c r="AC449" i="52"/>
  <c r="AC448" i="52"/>
  <c r="AC447" i="52"/>
  <c r="AC446" i="52"/>
  <c r="AC445" i="52"/>
  <c r="AC444" i="52"/>
  <c r="AC443" i="52"/>
  <c r="AC442" i="52"/>
  <c r="AC441" i="52"/>
  <c r="AC440" i="52"/>
  <c r="AC439" i="52"/>
  <c r="AC438" i="52"/>
  <c r="AC437" i="52"/>
  <c r="AC436" i="52"/>
  <c r="AC435" i="52"/>
  <c r="AC434" i="52"/>
  <c r="AC433" i="52"/>
  <c r="AC432" i="52"/>
  <c r="AC431" i="52"/>
  <c r="AC430" i="52"/>
  <c r="AC429" i="52"/>
  <c r="AC428" i="52"/>
  <c r="AC427" i="52"/>
  <c r="AC426" i="52"/>
  <c r="AC425" i="52"/>
  <c r="AC424" i="52"/>
  <c r="AC423" i="52"/>
  <c r="AC422" i="52"/>
  <c r="AC421" i="52"/>
  <c r="AC420" i="52"/>
  <c r="AC419" i="52"/>
  <c r="AC418" i="52"/>
  <c r="AC417" i="52"/>
  <c r="AC416" i="52"/>
  <c r="AC415" i="52"/>
  <c r="AC414" i="52"/>
  <c r="AC413" i="52"/>
  <c r="AC412" i="52"/>
  <c r="AC411" i="52"/>
  <c r="AC410" i="52"/>
  <c r="AC409" i="52"/>
  <c r="AC408" i="52"/>
  <c r="AC407" i="52"/>
  <c r="AC406" i="52"/>
  <c r="AC405" i="52"/>
  <c r="AC404" i="52"/>
  <c r="AC403" i="52"/>
  <c r="AC402" i="52"/>
  <c r="AC401" i="52"/>
  <c r="AC400" i="52"/>
  <c r="AC399" i="52"/>
  <c r="AC398" i="52"/>
  <c r="AC397" i="52"/>
  <c r="AC396" i="52"/>
  <c r="AC395" i="52"/>
  <c r="AC394" i="52"/>
  <c r="AC393" i="52"/>
  <c r="AC392" i="52"/>
  <c r="AC391" i="52"/>
  <c r="AC390" i="52"/>
  <c r="AC389" i="52"/>
  <c r="AC388" i="52"/>
  <c r="AC387" i="52"/>
  <c r="AC386" i="52"/>
  <c r="AC385" i="52"/>
  <c r="AC384" i="52"/>
  <c r="AC383" i="52"/>
  <c r="AC382" i="52"/>
  <c r="AC381" i="52"/>
  <c r="AC380" i="52"/>
  <c r="AC379" i="52"/>
  <c r="AC378" i="52"/>
  <c r="AC377" i="52"/>
  <c r="AC376" i="52"/>
  <c r="AC375" i="52"/>
  <c r="AC374" i="52"/>
  <c r="AC373" i="52"/>
  <c r="AC372" i="52"/>
  <c r="AC371" i="52"/>
  <c r="AC370" i="52"/>
  <c r="AC369" i="52"/>
  <c r="AC368" i="52"/>
  <c r="AC367" i="52"/>
  <c r="AC366" i="52"/>
  <c r="AC365" i="52"/>
  <c r="AC364" i="52"/>
  <c r="AC363" i="52"/>
  <c r="AC362" i="52"/>
  <c r="AC361" i="52"/>
  <c r="AC360" i="52"/>
  <c r="AC359" i="52"/>
  <c r="AC358" i="52"/>
  <c r="AC357" i="52"/>
  <c r="AC356" i="52"/>
  <c r="AC355" i="52"/>
  <c r="AC354" i="52"/>
  <c r="AC353" i="52"/>
  <c r="AC352" i="52"/>
  <c r="AC351" i="52"/>
  <c r="AC350" i="52"/>
  <c r="AC349" i="52"/>
  <c r="AC348" i="52"/>
  <c r="AC347" i="52"/>
  <c r="AC346" i="52"/>
  <c r="AC345" i="52"/>
  <c r="AC344" i="52"/>
  <c r="AC343" i="52"/>
  <c r="AC342" i="52"/>
  <c r="AC341" i="52"/>
  <c r="AC340" i="52"/>
  <c r="AC339" i="52"/>
  <c r="AC338" i="52"/>
  <c r="AC337" i="52"/>
  <c r="AC336" i="52"/>
  <c r="AC335" i="52"/>
  <c r="AC334" i="52"/>
  <c r="AC333" i="52"/>
  <c r="AC332" i="52"/>
  <c r="AC331" i="52"/>
  <c r="AC330" i="52"/>
  <c r="AC329" i="52"/>
  <c r="AC328" i="52"/>
  <c r="AC327" i="52"/>
  <c r="AC326" i="52"/>
  <c r="AC325" i="52"/>
  <c r="AC324" i="52"/>
  <c r="AC323" i="52"/>
  <c r="AC322" i="52"/>
  <c r="AC321" i="52"/>
  <c r="AC320" i="52"/>
  <c r="AC319" i="52"/>
  <c r="AC318" i="52"/>
  <c r="AC317" i="52"/>
  <c r="AC316" i="52"/>
  <c r="AC315" i="52"/>
  <c r="AC314" i="52"/>
  <c r="AC313" i="52"/>
  <c r="AC312" i="52"/>
  <c r="AC311" i="52"/>
  <c r="AC310" i="52"/>
  <c r="AC309" i="52"/>
  <c r="AC308" i="52"/>
  <c r="AC307" i="52"/>
  <c r="AC306" i="52"/>
  <c r="AC305" i="52"/>
  <c r="AC304" i="52"/>
  <c r="AC303" i="52"/>
  <c r="AC302" i="52"/>
  <c r="AC301" i="52"/>
  <c r="AC300" i="52"/>
  <c r="AC299" i="52"/>
  <c r="AC298" i="52"/>
  <c r="AC297" i="52"/>
  <c r="AC296" i="52"/>
  <c r="AC295" i="52"/>
  <c r="AC294" i="52"/>
  <c r="AC293" i="52"/>
  <c r="AC292" i="52"/>
  <c r="AC291" i="52"/>
  <c r="AC290" i="52"/>
  <c r="AC289" i="52"/>
  <c r="AC288" i="52"/>
  <c r="AC287" i="52"/>
  <c r="AC286" i="52"/>
  <c r="AC285" i="52"/>
  <c r="AC284" i="52"/>
  <c r="AC283" i="52"/>
  <c r="AC282" i="52"/>
  <c r="AC281" i="52"/>
  <c r="AC280" i="52"/>
  <c r="AC279" i="52"/>
  <c r="AC278" i="52"/>
  <c r="AC277" i="52"/>
  <c r="AC276" i="52"/>
  <c r="AC275" i="52"/>
  <c r="AC274" i="52"/>
  <c r="AC273" i="52"/>
  <c r="AC272" i="52"/>
  <c r="AC271" i="52"/>
  <c r="AC270" i="52"/>
  <c r="AC269" i="52"/>
  <c r="AC268" i="52"/>
  <c r="AC267" i="52"/>
  <c r="AC266" i="52"/>
  <c r="AC265" i="52"/>
  <c r="AC264" i="52"/>
  <c r="AC263" i="52"/>
  <c r="AC262" i="52"/>
  <c r="AC261" i="52"/>
  <c r="AC260" i="52"/>
  <c r="AC259" i="52"/>
  <c r="AC258" i="52"/>
  <c r="AC257" i="52"/>
  <c r="AC256" i="52"/>
  <c r="AC255" i="52"/>
  <c r="AC254" i="52"/>
  <c r="AC253" i="52"/>
  <c r="AC252" i="52"/>
  <c r="AC251" i="52"/>
  <c r="AC250" i="52"/>
  <c r="AC249" i="52"/>
  <c r="AC248" i="52"/>
  <c r="AC247" i="52"/>
  <c r="AC246" i="52"/>
  <c r="AC245" i="52"/>
  <c r="AC244" i="52"/>
  <c r="AC243" i="52"/>
  <c r="AC242" i="52"/>
  <c r="AC241" i="52"/>
  <c r="AC240" i="52"/>
  <c r="AC239" i="52"/>
  <c r="AC238" i="52"/>
  <c r="AC237" i="52"/>
  <c r="AC236" i="52"/>
  <c r="AC235" i="52"/>
  <c r="AC234" i="52"/>
  <c r="AC233" i="52"/>
  <c r="AC232" i="52"/>
  <c r="AC231" i="52"/>
  <c r="AC230" i="52"/>
  <c r="AC229" i="52"/>
  <c r="AC228" i="52"/>
  <c r="AC227" i="52"/>
  <c r="AC226" i="52"/>
  <c r="AC225" i="52"/>
  <c r="AC224" i="52"/>
  <c r="AC223" i="52"/>
  <c r="AC222" i="52"/>
  <c r="AC221" i="52"/>
  <c r="AC220" i="52"/>
  <c r="AC219" i="52"/>
  <c r="AC218" i="52"/>
  <c r="AC217" i="52"/>
  <c r="AC216" i="52"/>
  <c r="AC215" i="52"/>
  <c r="AC214" i="52"/>
  <c r="AC213" i="52"/>
  <c r="AC212" i="52"/>
  <c r="AC211" i="52"/>
  <c r="AC210" i="52"/>
  <c r="AC209" i="52"/>
  <c r="AC208" i="52"/>
  <c r="AC207" i="52"/>
  <c r="AC206" i="52"/>
  <c r="AC205" i="52"/>
  <c r="AC204" i="52"/>
  <c r="AC203" i="52"/>
  <c r="AC202" i="52"/>
  <c r="AC201" i="52"/>
  <c r="AC200" i="52"/>
  <c r="AC199" i="52"/>
  <c r="AC198" i="52"/>
  <c r="AC197" i="52"/>
  <c r="AC196" i="52"/>
  <c r="AC195" i="52"/>
  <c r="AC194" i="52"/>
  <c r="AC193" i="52"/>
  <c r="AC192" i="52"/>
  <c r="AC191" i="52"/>
  <c r="AC190" i="52"/>
  <c r="AC189" i="52"/>
  <c r="AC188" i="52"/>
  <c r="AC187" i="52"/>
  <c r="AC186" i="52"/>
  <c r="AC185" i="52"/>
  <c r="AC184" i="52"/>
  <c r="AC183" i="52"/>
  <c r="AC182" i="52"/>
  <c r="AC181" i="52"/>
  <c r="AC180" i="52"/>
  <c r="AC179" i="52"/>
  <c r="AC178" i="52"/>
  <c r="AC177" i="52"/>
  <c r="AC176" i="52"/>
  <c r="AC175" i="52"/>
  <c r="AC174" i="52"/>
  <c r="AC173" i="52"/>
  <c r="AC172" i="52"/>
  <c r="AC171" i="52"/>
  <c r="AC170" i="52"/>
  <c r="AC169" i="52"/>
  <c r="AC168" i="52"/>
  <c r="AC167" i="52"/>
  <c r="AC166" i="52"/>
  <c r="AC165" i="52"/>
  <c r="AC164" i="52"/>
  <c r="AC163" i="52"/>
  <c r="AC162" i="52"/>
  <c r="AC161" i="52"/>
  <c r="AC160" i="52"/>
  <c r="AC159" i="52"/>
  <c r="AC158" i="52"/>
  <c r="AC157" i="52"/>
  <c r="AC156" i="52"/>
  <c r="AC155" i="52"/>
  <c r="AC154" i="52"/>
  <c r="AC153" i="52"/>
  <c r="AC152" i="52"/>
  <c r="AC151" i="52"/>
  <c r="AC150" i="52"/>
  <c r="AC149" i="52"/>
  <c r="AC148" i="52"/>
  <c r="AC147" i="52"/>
  <c r="AC146" i="52"/>
  <c r="AC145" i="52"/>
  <c r="AC144" i="52"/>
  <c r="AC143" i="52"/>
  <c r="AC142" i="52"/>
  <c r="AC141" i="52"/>
  <c r="AC140" i="52"/>
  <c r="AC139" i="52"/>
  <c r="AC138" i="52"/>
  <c r="AC137" i="52"/>
  <c r="AC136" i="52"/>
  <c r="AC135" i="52"/>
  <c r="AC134" i="52"/>
  <c r="AC133" i="52"/>
  <c r="AC132" i="52"/>
  <c r="AC131" i="52"/>
  <c r="AC130" i="52"/>
  <c r="AC129" i="52"/>
  <c r="AC128" i="52"/>
  <c r="AC127" i="52"/>
  <c r="AC126" i="52"/>
  <c r="AC125" i="52"/>
  <c r="AC124" i="52"/>
  <c r="AC123" i="52"/>
  <c r="AC122" i="52"/>
  <c r="AC121" i="52"/>
  <c r="AC120" i="52"/>
  <c r="AC119" i="52"/>
  <c r="AC118" i="52"/>
  <c r="AC117" i="52"/>
  <c r="AC116" i="52"/>
  <c r="AC115" i="52"/>
  <c r="AC114" i="52"/>
  <c r="AC113" i="52"/>
  <c r="AC112" i="52"/>
  <c r="AC111" i="52"/>
  <c r="AC110" i="52"/>
  <c r="AC109" i="52"/>
  <c r="AC108" i="52"/>
  <c r="AC107" i="52"/>
  <c r="AC106" i="52"/>
  <c r="AC105" i="52"/>
  <c r="AC104" i="52"/>
  <c r="AC103" i="52"/>
  <c r="AC102" i="52"/>
  <c r="AC101" i="52"/>
  <c r="AC100" i="52"/>
  <c r="AC99" i="52"/>
  <c r="AC98" i="52"/>
  <c r="AC97" i="52"/>
  <c r="AC96" i="52"/>
  <c r="AC95" i="52"/>
  <c r="AC94" i="52"/>
  <c r="AC93" i="52"/>
  <c r="AC92" i="52"/>
  <c r="AC91" i="52"/>
  <c r="AC90" i="52"/>
  <c r="AC89" i="52"/>
  <c r="AC88" i="52"/>
  <c r="AC87" i="52"/>
  <c r="AC86" i="52"/>
  <c r="AC85" i="52"/>
  <c r="AC84" i="52"/>
  <c r="AC83" i="52"/>
  <c r="AC82" i="52"/>
  <c r="AC81" i="52"/>
  <c r="AC80" i="52"/>
  <c r="AC79" i="52"/>
  <c r="AC78" i="52"/>
  <c r="AC77" i="52"/>
  <c r="AC76" i="52"/>
  <c r="AC75" i="52"/>
  <c r="AC74" i="52"/>
  <c r="AC73" i="52"/>
  <c r="AC72" i="52"/>
  <c r="AC71" i="52"/>
  <c r="AC70" i="52"/>
  <c r="AC69" i="52"/>
  <c r="AC68" i="52"/>
  <c r="AC67" i="52"/>
  <c r="AC66" i="52"/>
  <c r="AC65" i="52"/>
  <c r="AC64" i="52"/>
  <c r="AC63" i="52"/>
  <c r="AC62" i="52"/>
  <c r="AC61" i="52"/>
  <c r="AC60" i="52"/>
  <c r="AC59" i="52"/>
  <c r="AC58" i="52"/>
  <c r="AC57" i="52"/>
  <c r="AC56" i="52"/>
  <c r="AC55" i="52"/>
  <c r="AC54" i="52"/>
  <c r="AC53" i="52"/>
  <c r="AC52" i="52"/>
  <c r="AC51" i="52"/>
  <c r="AC50" i="52"/>
  <c r="AC49" i="52"/>
  <c r="AC48" i="52"/>
  <c r="AC47" i="52"/>
  <c r="AC46" i="52"/>
  <c r="AC45" i="52"/>
  <c r="AC44" i="52"/>
  <c r="AC43" i="52"/>
  <c r="AC42" i="52"/>
  <c r="AC41" i="52"/>
  <c r="AC40" i="52"/>
  <c r="AC39" i="52"/>
  <c r="AC38" i="52"/>
  <c r="AC37" i="52"/>
  <c r="AC36" i="52"/>
  <c r="AC35" i="52"/>
  <c r="AC34" i="52"/>
  <c r="AC33" i="52"/>
  <c r="AC32" i="52"/>
  <c r="AC31" i="52"/>
  <c r="AC30" i="52"/>
  <c r="AC29" i="52"/>
  <c r="AC28" i="52"/>
  <c r="AC27" i="52"/>
  <c r="AC26" i="52"/>
  <c r="AC25" i="52"/>
  <c r="AC24" i="52"/>
  <c r="AC23" i="52"/>
  <c r="AC22" i="52"/>
  <c r="AC21" i="52"/>
  <c r="AC20" i="52"/>
  <c r="AC19" i="52"/>
  <c r="AC18" i="52"/>
  <c r="AC17" i="52"/>
  <c r="AC16" i="52"/>
  <c r="AC15" i="52"/>
  <c r="AC14" i="52"/>
  <c r="AC13" i="52"/>
  <c r="AC12" i="52"/>
  <c r="AC11" i="52"/>
  <c r="AC1333" i="52" s="1"/>
  <c r="AC10" i="52"/>
  <c r="G26" i="21"/>
  <c r="G1786" i="118"/>
  <c r="F1786" i="118"/>
  <c r="G1773" i="118"/>
  <c r="F1773" i="118"/>
  <c r="G1730" i="118"/>
  <c r="F1730" i="118"/>
  <c r="G857" i="118"/>
  <c r="F857" i="118"/>
  <c r="G851" i="118"/>
  <c r="F851" i="118"/>
  <c r="G745" i="118"/>
  <c r="F745" i="118"/>
  <c r="G722" i="118"/>
  <c r="F722" i="118"/>
  <c r="G716" i="118"/>
  <c r="F716" i="118"/>
  <c r="G710" i="118"/>
  <c r="F710" i="118"/>
  <c r="G404" i="118"/>
  <c r="F404" i="118"/>
  <c r="G398" i="118"/>
  <c r="F398" i="118"/>
  <c r="G389" i="118"/>
  <c r="F389" i="118"/>
  <c r="G366" i="118"/>
  <c r="F366" i="118"/>
  <c r="G361" i="118"/>
  <c r="F361" i="118"/>
  <c r="G352" i="118"/>
  <c r="F352" i="118"/>
  <c r="G341" i="118"/>
  <c r="F341" i="118"/>
  <c r="G328" i="118"/>
  <c r="F328" i="118"/>
  <c r="G317" i="118"/>
  <c r="F317" i="118"/>
  <c r="G237" i="118"/>
  <c r="F237" i="118"/>
  <c r="G231" i="118"/>
  <c r="F231" i="118"/>
  <c r="G210" i="118"/>
  <c r="F210" i="118"/>
  <c r="G191" i="118"/>
  <c r="F191" i="118"/>
  <c r="G186" i="118"/>
  <c r="F186" i="118"/>
  <c r="G158" i="118"/>
  <c r="G1788" i="118" s="1"/>
  <c r="F158" i="118"/>
  <c r="F1788" i="118" s="1"/>
  <c r="G32" i="118"/>
  <c r="F32" i="118"/>
  <c r="G16" i="118"/>
  <c r="F16" i="118"/>
  <c r="H559" i="118"/>
  <c r="H410" i="118"/>
  <c r="H408" i="118"/>
  <c r="H169" i="118"/>
  <c r="H411" i="118"/>
  <c r="H678" i="118"/>
  <c r="H753" i="118"/>
  <c r="H184" i="118"/>
  <c r="H1260" i="118"/>
  <c r="H542" i="118"/>
  <c r="H474" i="118"/>
  <c r="H708" i="118"/>
  <c r="H195" i="118"/>
  <c r="H579" i="118"/>
  <c r="H580" i="118"/>
  <c r="H495" i="118"/>
  <c r="H196" i="118"/>
  <c r="H467" i="118"/>
  <c r="H532" i="118"/>
  <c r="H208" i="118"/>
  <c r="H729" i="118"/>
  <c r="H170" i="118"/>
  <c r="H674" i="118"/>
  <c r="H561" i="118"/>
  <c r="H577" i="118"/>
  <c r="H518" i="118"/>
  <c r="H506" i="118"/>
  <c r="H475" i="118"/>
  <c r="H425" i="118"/>
  <c r="H426" i="118"/>
  <c r="H427" i="118"/>
  <c r="H428" i="118"/>
  <c r="H731" i="118"/>
  <c r="H430" i="118"/>
  <c r="H431" i="118"/>
  <c r="H409" i="118"/>
  <c r="H432" i="118"/>
  <c r="H433" i="118"/>
  <c r="H435" i="118"/>
  <c r="H171" i="118"/>
  <c r="H436" i="118"/>
  <c r="H437" i="118"/>
  <c r="H438" i="118"/>
  <c r="H629" i="118"/>
  <c r="H500" i="118"/>
  <c r="H172" i="118"/>
  <c r="H578" i="118"/>
  <c r="H449" i="118"/>
  <c r="H444" i="118"/>
  <c r="H508" i="118"/>
  <c r="H446" i="118"/>
  <c r="H447" i="118"/>
  <c r="H730" i="118"/>
  <c r="H596" i="118"/>
  <c r="H598" i="118"/>
  <c r="H480" i="118"/>
  <c r="H65" i="118"/>
  <c r="H675" i="118"/>
  <c r="H560" i="118"/>
  <c r="H455" i="118"/>
  <c r="H456" i="118"/>
  <c r="H649" i="118"/>
  <c r="H66" i="118"/>
  <c r="H676" i="118"/>
  <c r="H460" i="118"/>
  <c r="H461" i="118"/>
  <c r="H509" i="118"/>
  <c r="H67" i="118"/>
  <c r="H204" i="118"/>
  <c r="H198" i="118"/>
  <c r="H568" i="118"/>
  <c r="H677" i="118"/>
  <c r="H448" i="118"/>
  <c r="H406" i="118"/>
  <c r="H470" i="118"/>
  <c r="H659" i="118"/>
  <c r="H588" i="118"/>
  <c r="H628" i="118"/>
  <c r="H162" i="118"/>
  <c r="H71" i="118"/>
  <c r="H476" i="118"/>
  <c r="H1630" i="118"/>
  <c r="H571" i="118"/>
  <c r="H72" i="118"/>
  <c r="H73" i="118"/>
  <c r="H565" i="118"/>
  <c r="H615" i="118"/>
  <c r="H646" i="118"/>
  <c r="H75" i="118"/>
  <c r="H79" i="118"/>
  <c r="H206" i="118"/>
  <c r="H733" i="118"/>
  <c r="H682" i="118"/>
  <c r="H457" i="118"/>
  <c r="H465" i="118"/>
  <c r="H83" i="118"/>
  <c r="H450" i="118"/>
  <c r="H91" i="118"/>
  <c r="H526" i="118"/>
  <c r="H575" i="118"/>
  <c r="H697" i="118"/>
  <c r="H683" i="118"/>
  <c r="H483" i="118"/>
  <c r="H484" i="118"/>
  <c r="H485" i="118"/>
  <c r="H486" i="118"/>
  <c r="H471" i="118"/>
  <c r="H558" i="118"/>
  <c r="H490" i="118"/>
  <c r="H491" i="118"/>
  <c r="H492" i="118"/>
  <c r="H160" i="118"/>
  <c r="H734" i="118"/>
  <c r="H656" i="118"/>
  <c r="H416" i="118"/>
  <c r="H417" i="118"/>
  <c r="H623" i="118"/>
  <c r="H499" i="118"/>
  <c r="H534" i="118"/>
  <c r="H501" i="118"/>
  <c r="H161" i="118"/>
  <c r="H630" i="118"/>
  <c r="H504" i="118"/>
  <c r="H505" i="118"/>
  <c r="H684" i="118"/>
  <c r="H624" i="118"/>
  <c r="H691" i="118"/>
  <c r="H855" i="118"/>
  <c r="H550" i="118"/>
  <c r="H657" i="118"/>
  <c r="H510" i="118"/>
  <c r="H553" i="118"/>
  <c r="H512" i="118"/>
  <c r="H703" i="118"/>
  <c r="H514" i="118"/>
  <c r="H515" i="118"/>
  <c r="H516" i="118"/>
  <c r="H494" i="118"/>
  <c r="H685" i="118"/>
  <c r="H420" i="118"/>
  <c r="H520" i="118"/>
  <c r="H592" i="118"/>
  <c r="H415" i="118"/>
  <c r="H445" i="118"/>
  <c r="H554" i="118"/>
  <c r="H523" i="118"/>
  <c r="H524" i="118"/>
  <c r="H525" i="118"/>
  <c r="H705" i="118"/>
  <c r="H466" i="118"/>
  <c r="H173" i="118"/>
  <c r="H529" i="118"/>
  <c r="H496" i="118"/>
  <c r="H531" i="118"/>
  <c r="H517" i="118"/>
  <c r="H497" i="118"/>
  <c r="H462" i="118"/>
  <c r="H521" i="118"/>
  <c r="H536" i="118"/>
  <c r="H498" i="118"/>
  <c r="H163" i="118"/>
  <c r="H544" i="118"/>
  <c r="H540" i="118"/>
  <c r="H541" i="118"/>
  <c r="H569" i="118"/>
  <c r="H543" i="118"/>
  <c r="H607" i="118"/>
  <c r="H668" i="118"/>
  <c r="H546" i="118"/>
  <c r="H627" i="118"/>
  <c r="H664" i="118"/>
  <c r="H421" i="118"/>
  <c r="H511" i="118"/>
  <c r="H434" i="118"/>
  <c r="H570" i="118"/>
  <c r="H164" i="118"/>
  <c r="H555" i="118"/>
  <c r="H556" i="118"/>
  <c r="H557" i="118"/>
  <c r="H732" i="118"/>
  <c r="H165" i="118"/>
  <c r="H597" i="118"/>
  <c r="H706" i="118"/>
  <c r="H548" i="118"/>
  <c r="H562" i="118"/>
  <c r="H564" i="118"/>
  <c r="H587" i="118"/>
  <c r="H533" i="118"/>
  <c r="H681" i="118"/>
  <c r="H459" i="118"/>
  <c r="H735" i="118"/>
  <c r="H429" i="118"/>
  <c r="H647" i="118"/>
  <c r="H566" i="118"/>
  <c r="H567" i="118"/>
  <c r="H736" i="118"/>
  <c r="H737" i="118"/>
  <c r="H528" i="118"/>
  <c r="H707" i="118"/>
  <c r="H572" i="118"/>
  <c r="H650" i="118"/>
  <c r="H573" i="118"/>
  <c r="H574" i="118"/>
  <c r="H166" i="118"/>
  <c r="H631" i="118"/>
  <c r="H547" i="118"/>
  <c r="H563" i="118"/>
  <c r="H442" i="118"/>
  <c r="H422" i="118"/>
  <c r="H440" i="118"/>
  <c r="H552" i="118"/>
  <c r="H581" i="118"/>
  <c r="H582" i="118"/>
  <c r="H583" i="118"/>
  <c r="H584" i="118"/>
  <c r="H167" i="118"/>
  <c r="H586" i="118"/>
  <c r="H738" i="118"/>
  <c r="H507" i="118"/>
  <c r="H439" i="118"/>
  <c r="H622" i="118"/>
  <c r="H661" i="118"/>
  <c r="H593" i="118"/>
  <c r="H591" i="118"/>
  <c r="H221" i="118"/>
  <c r="H616" i="118"/>
  <c r="H423" i="118"/>
  <c r="H451" i="118"/>
  <c r="H576" i="118"/>
  <c r="H503" i="118"/>
  <c r="H443" i="118"/>
  <c r="H407" i="118"/>
  <c r="H452" i="118"/>
  <c r="H502" i="118"/>
  <c r="H604" i="118"/>
  <c r="H605" i="118"/>
  <c r="H606" i="118"/>
  <c r="H662" i="118"/>
  <c r="H636" i="118"/>
  <c r="H469" i="118"/>
  <c r="H608" i="118"/>
  <c r="H609" i="118"/>
  <c r="H617" i="118"/>
  <c r="H611" i="118"/>
  <c r="H612" i="118"/>
  <c r="H613" i="118"/>
  <c r="H614" i="118"/>
  <c r="H545" i="118"/>
  <c r="H412" i="118"/>
  <c r="H487" i="118"/>
  <c r="H618" i="118"/>
  <c r="H603" i="118"/>
  <c r="H493" i="118"/>
  <c r="H527" i="118"/>
  <c r="H633" i="118"/>
  <c r="H549" i="118"/>
  <c r="H679" i="118"/>
  <c r="H177" i="118"/>
  <c r="H482" i="118"/>
  <c r="H174" i="118"/>
  <c r="H441" i="118"/>
  <c r="H699" i="118"/>
  <c r="H259" i="118"/>
  <c r="H178" i="118"/>
  <c r="H464" i="118"/>
  <c r="H693" i="118"/>
  <c r="H463" i="118"/>
  <c r="H634" i="118"/>
  <c r="H651" i="118"/>
  <c r="H635" i="118"/>
  <c r="H601" i="118"/>
  <c r="H175" i="118"/>
  <c r="H610" i="118"/>
  <c r="H200" i="118"/>
  <c r="H639" i="118"/>
  <c r="H640" i="118"/>
  <c r="H641" i="118"/>
  <c r="H694" i="118"/>
  <c r="H522" i="118"/>
  <c r="H739" i="118"/>
  <c r="H478" i="118"/>
  <c r="H602" i="118"/>
  <c r="H644" i="118"/>
  <c r="H619" i="118"/>
  <c r="H201" i="118"/>
  <c r="H740" i="118"/>
  <c r="H648" i="118"/>
  <c r="H702" i="118"/>
  <c r="H625" i="118"/>
  <c r="H589" i="118"/>
  <c r="H418" i="118"/>
  <c r="H741" i="118"/>
  <c r="H472" i="118"/>
  <c r="H652" i="118"/>
  <c r="H551" i="118"/>
  <c r="H653" i="118"/>
  <c r="H473" i="118"/>
  <c r="H654" i="118"/>
  <c r="H666" i="118"/>
  <c r="H688" i="118"/>
  <c r="H658" i="118"/>
  <c r="H655" i="118"/>
  <c r="H660" i="118"/>
  <c r="H626" i="118"/>
  <c r="H742" i="118"/>
  <c r="H663" i="118"/>
  <c r="H85" i="118"/>
  <c r="H665" i="118"/>
  <c r="H468" i="118"/>
  <c r="H481" i="118"/>
  <c r="H488" i="118"/>
  <c r="H454" i="118"/>
  <c r="H672" i="118"/>
  <c r="H670" i="118"/>
  <c r="H671" i="118"/>
  <c r="H638" i="118"/>
  <c r="H673" i="118"/>
  <c r="H489" i="118"/>
  <c r="H686" i="118"/>
  <c r="H530" i="118"/>
  <c r="H642" i="118"/>
  <c r="H621" i="118"/>
  <c r="H414" i="118"/>
  <c r="H680" i="118"/>
  <c r="H179" i="118"/>
  <c r="H687" i="118"/>
  <c r="H419" i="118"/>
  <c r="H176" i="118"/>
  <c r="H599" i="118"/>
  <c r="H590" i="118"/>
  <c r="H180" i="118"/>
  <c r="H701" i="118"/>
  <c r="H479" i="118"/>
  <c r="H538" i="118"/>
  <c r="H632" i="118"/>
  <c r="H477" i="118"/>
  <c r="H743" i="118"/>
  <c r="H458" i="118"/>
  <c r="H643" i="118"/>
  <c r="H600" i="118"/>
  <c r="H585" i="118"/>
  <c r="H182" i="118"/>
  <c r="H645" i="118"/>
  <c r="H535" i="118"/>
  <c r="H620" i="118"/>
  <c r="H138" i="118"/>
  <c r="H595" i="118"/>
  <c r="H183" i="118"/>
  <c r="H689" i="118"/>
  <c r="H690" i="118"/>
  <c r="H519" i="118"/>
  <c r="H594" i="118"/>
  <c r="H637" i="118"/>
  <c r="H667" i="118"/>
  <c r="H695" i="118"/>
  <c r="H696" i="118"/>
  <c r="H669" i="118"/>
  <c r="H698" i="118"/>
  <c r="H513" i="118"/>
  <c r="H700" i="118"/>
  <c r="H181" i="118"/>
  <c r="H537" i="118"/>
  <c r="H539" i="118"/>
  <c r="H704" i="118"/>
  <c r="H413" i="118"/>
  <c r="H168" i="118"/>
  <c r="H424" i="118"/>
  <c r="H692" i="118"/>
  <c r="H751" i="118"/>
  <c r="H728" i="118"/>
  <c r="H149" i="118"/>
  <c r="H726" i="118"/>
  <c r="H354" i="118"/>
  <c r="H355" i="118"/>
  <c r="H727" i="118"/>
  <c r="H752" i="118"/>
  <c r="H859" i="118"/>
  <c r="H754" i="118"/>
  <c r="H762" i="118"/>
  <c r="H761" i="118"/>
  <c r="H755" i="118"/>
  <c r="H757" i="118"/>
  <c r="H759" i="118"/>
  <c r="H760" i="118"/>
  <c r="H763" i="118"/>
  <c r="H764" i="118"/>
  <c r="H758" i="118"/>
  <c r="H756" i="118"/>
  <c r="H765" i="118"/>
  <c r="H766" i="118"/>
  <c r="H782" i="118"/>
  <c r="H769" i="118"/>
  <c r="H767" i="118"/>
  <c r="H771" i="118"/>
  <c r="H772" i="118"/>
  <c r="H773" i="118"/>
  <c r="H770" i="118"/>
  <c r="H768" i="118"/>
  <c r="H777" i="118"/>
  <c r="H778" i="118"/>
  <c r="H779" i="118"/>
  <c r="H774" i="118"/>
  <c r="H775" i="118"/>
  <c r="H780" i="118"/>
  <c r="H781" i="118"/>
  <c r="H783" i="118"/>
  <c r="H776" i="118"/>
  <c r="H784" i="118"/>
  <c r="H786" i="118"/>
  <c r="H788" i="118"/>
  <c r="H789" i="118"/>
  <c r="H787" i="118"/>
  <c r="H785" i="118"/>
  <c r="H747" i="118"/>
  <c r="H724" i="118"/>
  <c r="H13" i="118"/>
  <c r="H34" i="118"/>
  <c r="H35" i="118"/>
  <c r="H36" i="118"/>
  <c r="H193" i="118"/>
  <c r="H194" i="118"/>
  <c r="H37" i="118"/>
  <c r="H14" i="118"/>
  <c r="H356" i="118"/>
  <c r="H861" i="118"/>
  <c r="H860" i="118"/>
  <c r="H870" i="118"/>
  <c r="H867" i="118"/>
  <c r="H865" i="118"/>
  <c r="H866" i="118"/>
  <c r="H863" i="118"/>
  <c r="H862" i="118"/>
  <c r="H868" i="118"/>
  <c r="H864" i="118"/>
  <c r="H871" i="118"/>
  <c r="H869" i="118"/>
  <c r="H872" i="118"/>
  <c r="H368" i="118"/>
  <c r="H369" i="118"/>
  <c r="H873" i="118"/>
  <c r="H38" i="118"/>
  <c r="H39" i="118"/>
  <c r="H40" i="118"/>
  <c r="H41" i="118"/>
  <c r="H874" i="118"/>
  <c r="H875" i="118"/>
  <c r="H876" i="118"/>
  <c r="H877" i="118"/>
  <c r="H878" i="118"/>
  <c r="H879" i="118"/>
  <c r="H880" i="118"/>
  <c r="H42" i="118"/>
  <c r="H881" i="118"/>
  <c r="H882" i="118"/>
  <c r="H883" i="118"/>
  <c r="H884" i="118"/>
  <c r="H885" i="118"/>
  <c r="H886" i="118"/>
  <c r="H887" i="118"/>
  <c r="H888" i="118"/>
  <c r="H889" i="118"/>
  <c r="H890" i="118"/>
  <c r="H43" i="118"/>
  <c r="H44" i="118"/>
  <c r="H891" i="118"/>
  <c r="H892" i="118"/>
  <c r="H197" i="118"/>
  <c r="H893" i="118"/>
  <c r="H894" i="118"/>
  <c r="H895" i="118"/>
  <c r="H896" i="118"/>
  <c r="H897" i="118"/>
  <c r="H898" i="118"/>
  <c r="H899" i="118"/>
  <c r="H900" i="118"/>
  <c r="H901" i="118"/>
  <c r="H902" i="118"/>
  <c r="H903" i="118"/>
  <c r="H904" i="118"/>
  <c r="H905" i="118"/>
  <c r="H906" i="118"/>
  <c r="H907" i="118"/>
  <c r="H908" i="118"/>
  <c r="H909" i="118"/>
  <c r="H910" i="118"/>
  <c r="H911" i="118"/>
  <c r="H912" i="118"/>
  <c r="H913" i="118"/>
  <c r="H914" i="118"/>
  <c r="H915" i="118"/>
  <c r="H916" i="118"/>
  <c r="H917" i="118"/>
  <c r="H918" i="118"/>
  <c r="H919" i="118"/>
  <c r="H920" i="118"/>
  <c r="H45" i="118"/>
  <c r="H46" i="118"/>
  <c r="H921" i="118"/>
  <c r="H922" i="118"/>
  <c r="H923" i="118"/>
  <c r="H924" i="118"/>
  <c r="H925" i="118"/>
  <c r="H926" i="118"/>
  <c r="H927" i="118"/>
  <c r="H928" i="118"/>
  <c r="H929" i="118"/>
  <c r="H930" i="118"/>
  <c r="H931" i="118"/>
  <c r="H932" i="118"/>
  <c r="H933" i="118"/>
  <c r="H199" i="118"/>
  <c r="H370" i="118"/>
  <c r="H239" i="118"/>
  <c r="H240" i="118"/>
  <c r="H934" i="118"/>
  <c r="H935" i="118"/>
  <c r="H936" i="118"/>
  <c r="H937" i="118"/>
  <c r="H938" i="118"/>
  <c r="H241" i="118"/>
  <c r="H242" i="118"/>
  <c r="H243" i="118"/>
  <c r="H244" i="118"/>
  <c r="H245" i="118"/>
  <c r="H939" i="118"/>
  <c r="H940" i="118"/>
  <c r="H941" i="118"/>
  <c r="H942" i="118"/>
  <c r="H943" i="118"/>
  <c r="H944" i="118"/>
  <c r="H945" i="118"/>
  <c r="H946" i="118"/>
  <c r="H947" i="118"/>
  <c r="H948" i="118"/>
  <c r="H949" i="118"/>
  <c r="H950" i="118"/>
  <c r="H951" i="118"/>
  <c r="H952" i="118"/>
  <c r="H246" i="118"/>
  <c r="H953" i="118"/>
  <c r="H954" i="118"/>
  <c r="H955" i="118"/>
  <c r="H956" i="118"/>
  <c r="H957" i="118"/>
  <c r="H958" i="118"/>
  <c r="H959" i="118"/>
  <c r="H960" i="118"/>
  <c r="H247" i="118"/>
  <c r="H248" i="118"/>
  <c r="H961" i="118"/>
  <c r="H962" i="118"/>
  <c r="H963" i="118"/>
  <c r="H964" i="118"/>
  <c r="H249" i="118"/>
  <c r="H965" i="118"/>
  <c r="H966" i="118"/>
  <c r="H967" i="118"/>
  <c r="H968" i="118"/>
  <c r="H969" i="118"/>
  <c r="H970" i="118"/>
  <c r="H971" i="118"/>
  <c r="H972" i="118"/>
  <c r="H973" i="118"/>
  <c r="H974" i="118"/>
  <c r="H975" i="118"/>
  <c r="H250" i="118"/>
  <c r="H251" i="118"/>
  <c r="H252" i="118"/>
  <c r="H976" i="118"/>
  <c r="H977" i="118"/>
  <c r="H253" i="118"/>
  <c r="H978" i="118"/>
  <c r="H979" i="118"/>
  <c r="H980" i="118"/>
  <c r="H981" i="118"/>
  <c r="H982" i="118"/>
  <c r="H983" i="118"/>
  <c r="H984" i="118"/>
  <c r="H985" i="118"/>
  <c r="H986" i="118"/>
  <c r="H987" i="118"/>
  <c r="H988" i="118"/>
  <c r="H989" i="118"/>
  <c r="H990" i="118"/>
  <c r="H991" i="118"/>
  <c r="H992" i="118"/>
  <c r="H993" i="118"/>
  <c r="H994" i="118"/>
  <c r="H995" i="118"/>
  <c r="H996" i="118"/>
  <c r="H997" i="118"/>
  <c r="H998" i="118"/>
  <c r="H999" i="118"/>
  <c r="H1000" i="118"/>
  <c r="H1001" i="118"/>
  <c r="H1002" i="118"/>
  <c r="H1003" i="118"/>
  <c r="H1004" i="118"/>
  <c r="H1005" i="118"/>
  <c r="H1006" i="118"/>
  <c r="H1007" i="118"/>
  <c r="H1008" i="118"/>
  <c r="H1009" i="118"/>
  <c r="H1010" i="118"/>
  <c r="H1011" i="118"/>
  <c r="H254" i="118"/>
  <c r="H255" i="118"/>
  <c r="H256" i="118"/>
  <c r="H1012" i="118"/>
  <c r="H1013" i="118"/>
  <c r="H1014" i="118"/>
  <c r="H1015" i="118"/>
  <c r="H1016" i="118"/>
  <c r="H1017" i="118"/>
  <c r="H1018" i="118"/>
  <c r="H1019" i="118"/>
  <c r="H1020" i="118"/>
  <c r="H257" i="118"/>
  <c r="H1021" i="118"/>
  <c r="H1022" i="118"/>
  <c r="H1023" i="118"/>
  <c r="H1024" i="118"/>
  <c r="H1025" i="118"/>
  <c r="H1026" i="118"/>
  <c r="H1027" i="118"/>
  <c r="H1028" i="118"/>
  <c r="H1029" i="118"/>
  <c r="H1030" i="118"/>
  <c r="H258" i="118"/>
  <c r="H1031" i="118"/>
  <c r="H1032" i="118"/>
  <c r="H1033" i="118"/>
  <c r="H1034" i="118"/>
  <c r="H1035" i="118"/>
  <c r="H1036" i="118"/>
  <c r="H1037" i="118"/>
  <c r="H1038" i="118"/>
  <c r="H1039" i="118"/>
  <c r="H1040" i="118"/>
  <c r="H1041" i="118"/>
  <c r="H1042" i="118"/>
  <c r="H1043" i="118"/>
  <c r="H1044" i="118"/>
  <c r="H1045" i="118"/>
  <c r="H1046" i="118"/>
  <c r="H1047" i="118"/>
  <c r="H1048" i="118"/>
  <c r="H1049" i="118"/>
  <c r="H1050" i="118"/>
  <c r="H1051" i="118"/>
  <c r="H1052" i="118"/>
  <c r="H1053" i="118"/>
  <c r="H1054" i="118"/>
  <c r="H1055" i="118"/>
  <c r="H1056" i="118"/>
  <c r="H1057" i="118"/>
  <c r="H1058" i="118"/>
  <c r="H1059" i="118"/>
  <c r="H1060" i="118"/>
  <c r="H1061" i="118"/>
  <c r="H1062" i="118"/>
  <c r="H1063" i="118"/>
  <c r="H1064" i="118"/>
  <c r="H1065" i="118"/>
  <c r="H1066" i="118"/>
  <c r="H1067" i="118"/>
  <c r="H260" i="118"/>
  <c r="H261" i="118"/>
  <c r="H262" i="118"/>
  <c r="H263" i="118"/>
  <c r="H1068" i="118"/>
  <c r="H1069" i="118"/>
  <c r="H1070" i="118"/>
  <c r="H1071" i="118"/>
  <c r="H1072" i="118"/>
  <c r="H1073" i="118"/>
  <c r="H1074" i="118"/>
  <c r="H1075" i="118"/>
  <c r="H1076" i="118"/>
  <c r="H1077" i="118"/>
  <c r="H264" i="118"/>
  <c r="H1078" i="118"/>
  <c r="H1079" i="118"/>
  <c r="H265" i="118"/>
  <c r="H1080" i="118"/>
  <c r="H1081" i="118"/>
  <c r="H1082" i="118"/>
  <c r="H1083" i="118"/>
  <c r="H1084" i="118"/>
  <c r="H1085" i="118"/>
  <c r="H266" i="118"/>
  <c r="H267" i="118"/>
  <c r="H1086" i="118"/>
  <c r="H1087" i="118"/>
  <c r="H1088" i="118"/>
  <c r="H1089" i="118"/>
  <c r="H1090" i="118"/>
  <c r="H1091" i="118"/>
  <c r="H1092" i="118"/>
  <c r="H1093" i="118"/>
  <c r="H1094" i="118"/>
  <c r="H1095" i="118"/>
  <c r="H1096" i="118"/>
  <c r="H1097" i="118"/>
  <c r="H268" i="118"/>
  <c r="H269" i="118"/>
  <c r="H1098" i="118"/>
  <c r="H1099" i="118"/>
  <c r="H1100" i="118"/>
  <c r="H1101" i="118"/>
  <c r="H270" i="118"/>
  <c r="H1102" i="118"/>
  <c r="H1103" i="118"/>
  <c r="H1104" i="118"/>
  <c r="H1105" i="118"/>
  <c r="H1106" i="118"/>
  <c r="H271" i="118"/>
  <c r="H272" i="118"/>
  <c r="H1107" i="118"/>
  <c r="H1108" i="118"/>
  <c r="H1109" i="118"/>
  <c r="H1110" i="118"/>
  <c r="H1111" i="118"/>
  <c r="H1112" i="118"/>
  <c r="H1113" i="118"/>
  <c r="H1114" i="118"/>
  <c r="H1115" i="118"/>
  <c r="H1116" i="118"/>
  <c r="H1117" i="118"/>
  <c r="H1118" i="118"/>
  <c r="H1119" i="118"/>
  <c r="H1120" i="118"/>
  <c r="H1121" i="118"/>
  <c r="H1122" i="118"/>
  <c r="H1123" i="118"/>
  <c r="H1124" i="118"/>
  <c r="H1125" i="118"/>
  <c r="H1126" i="118"/>
  <c r="H1127" i="118"/>
  <c r="H1128" i="118"/>
  <c r="H1129" i="118"/>
  <c r="H1130" i="118"/>
  <c r="H273" i="118"/>
  <c r="H1131" i="118"/>
  <c r="H1132" i="118"/>
  <c r="H1133" i="118"/>
  <c r="H1134" i="118"/>
  <c r="H1135" i="118"/>
  <c r="H274" i="118"/>
  <c r="H1136" i="118"/>
  <c r="H1137" i="118"/>
  <c r="H1138" i="118"/>
  <c r="H1139" i="118"/>
  <c r="H1140" i="118"/>
  <c r="H1141" i="118"/>
  <c r="H275" i="118"/>
  <c r="H276" i="118"/>
  <c r="H277" i="118"/>
  <c r="H278" i="118"/>
  <c r="H1142" i="118"/>
  <c r="H1143" i="118"/>
  <c r="H1144" i="118"/>
  <c r="H1145" i="118"/>
  <c r="H1146" i="118"/>
  <c r="H1147" i="118"/>
  <c r="H279" i="118"/>
  <c r="H280" i="118"/>
  <c r="H281" i="118"/>
  <c r="H282" i="118"/>
  <c r="H283" i="118"/>
  <c r="H284" i="118"/>
  <c r="H285" i="118"/>
  <c r="H286" i="118"/>
  <c r="H287" i="118"/>
  <c r="H288" i="118"/>
  <c r="H289" i="118"/>
  <c r="H1148" i="118"/>
  <c r="H1149" i="118"/>
  <c r="H1150" i="118"/>
  <c r="H1151" i="118"/>
  <c r="H1152" i="118"/>
  <c r="H1153" i="118"/>
  <c r="H1154" i="118"/>
  <c r="H1155" i="118"/>
  <c r="H1156" i="118"/>
  <c r="H1157" i="118"/>
  <c r="H1158" i="118"/>
  <c r="H1159" i="118"/>
  <c r="H1160" i="118"/>
  <c r="H1161" i="118"/>
  <c r="H1162" i="118"/>
  <c r="H1163" i="118"/>
  <c r="H1164" i="118"/>
  <c r="H1165" i="118"/>
  <c r="H1166" i="118"/>
  <c r="H1167" i="118"/>
  <c r="H1168" i="118"/>
  <c r="H1169" i="118"/>
  <c r="H290" i="118"/>
  <c r="H1170" i="118"/>
  <c r="H1171" i="118"/>
  <c r="H1172" i="118"/>
  <c r="H1173" i="118"/>
  <c r="H1174" i="118"/>
  <c r="H1175" i="118"/>
  <c r="H1176" i="118"/>
  <c r="H1177" i="118"/>
  <c r="H291" i="118"/>
  <c r="H1178" i="118"/>
  <c r="H1179" i="118"/>
  <c r="H1180" i="118"/>
  <c r="H1181" i="118"/>
  <c r="H1182" i="118"/>
  <c r="H1183" i="118"/>
  <c r="H1184" i="118"/>
  <c r="H1185" i="118"/>
  <c r="H292" i="118"/>
  <c r="H1186" i="118"/>
  <c r="H1187" i="118"/>
  <c r="H1188" i="118"/>
  <c r="H1189" i="118"/>
  <c r="H1190" i="118"/>
  <c r="H1191" i="118"/>
  <c r="H1192" i="118"/>
  <c r="H1193" i="118"/>
  <c r="H293" i="118"/>
  <c r="H294" i="118"/>
  <c r="H295" i="118"/>
  <c r="H1194" i="118"/>
  <c r="H1195" i="118"/>
  <c r="H1196" i="118"/>
  <c r="H1197" i="118"/>
  <c r="H296" i="118"/>
  <c r="H297" i="118"/>
  <c r="H298" i="118"/>
  <c r="H1198" i="118"/>
  <c r="H1199" i="118"/>
  <c r="H1200" i="118"/>
  <c r="H1201" i="118"/>
  <c r="H1202" i="118"/>
  <c r="H1203" i="118"/>
  <c r="H1204" i="118"/>
  <c r="H1205" i="118"/>
  <c r="H1206" i="118"/>
  <c r="H1207" i="118"/>
  <c r="H1208" i="118"/>
  <c r="H1209" i="118"/>
  <c r="H1210" i="118"/>
  <c r="H1211" i="118"/>
  <c r="H1212" i="118"/>
  <c r="H1213" i="118"/>
  <c r="H1214" i="118"/>
  <c r="H1215" i="118"/>
  <c r="H1216" i="118"/>
  <c r="H1217" i="118"/>
  <c r="H1218" i="118"/>
  <c r="H1219" i="118"/>
  <c r="H1220" i="118"/>
  <c r="H1221" i="118"/>
  <c r="H299" i="118"/>
  <c r="H1222" i="118"/>
  <c r="H1223" i="118"/>
  <c r="H1224" i="118"/>
  <c r="H300" i="118"/>
  <c r="H301" i="118"/>
  <c r="H1225" i="118"/>
  <c r="H1226" i="118"/>
  <c r="H1227" i="118"/>
  <c r="H1228" i="118"/>
  <c r="H302" i="118"/>
  <c r="H303" i="118"/>
  <c r="H304" i="118"/>
  <c r="H1229" i="118"/>
  <c r="H1230" i="118"/>
  <c r="H1231" i="118"/>
  <c r="H305" i="118"/>
  <c r="H1232" i="118"/>
  <c r="H1233" i="118"/>
  <c r="H1234" i="118"/>
  <c r="H1235" i="118"/>
  <c r="H306" i="118"/>
  <c r="H307" i="118"/>
  <c r="H308" i="118"/>
  <c r="H1236" i="118"/>
  <c r="H309" i="118"/>
  <c r="H310" i="118"/>
  <c r="H311" i="118"/>
  <c r="H1237" i="118"/>
  <c r="H1238" i="118"/>
  <c r="H1239" i="118"/>
  <c r="H1240" i="118"/>
  <c r="H1241" i="118"/>
  <c r="H1242" i="118"/>
  <c r="H312" i="118"/>
  <c r="H313" i="118"/>
  <c r="H314" i="118"/>
  <c r="H1243" i="118"/>
  <c r="H1244" i="118"/>
  <c r="H1245" i="118"/>
  <c r="H1246" i="118"/>
  <c r="H315" i="118"/>
  <c r="H319" i="118"/>
  <c r="H330" i="118"/>
  <c r="H791" i="118"/>
  <c r="H331" i="118"/>
  <c r="H332" i="118"/>
  <c r="H1247" i="118"/>
  <c r="H47" i="118"/>
  <c r="H48" i="118"/>
  <c r="H1251" i="118"/>
  <c r="H1254" i="118"/>
  <c r="H1257" i="118"/>
  <c r="H1250" i="118"/>
  <c r="H1253" i="118"/>
  <c r="H1252" i="118"/>
  <c r="H1256" i="118"/>
  <c r="H1248" i="118"/>
  <c r="H1249" i="118"/>
  <c r="H1255" i="118"/>
  <c r="H1258" i="118"/>
  <c r="H202" i="118"/>
  <c r="H49" i="118"/>
  <c r="H50" i="118"/>
  <c r="H371" i="118"/>
  <c r="H372" i="118"/>
  <c r="H373" i="118"/>
  <c r="H1259" i="118"/>
  <c r="H1261" i="118"/>
  <c r="H1262" i="118"/>
  <c r="H1263" i="118"/>
  <c r="H1264" i="118"/>
  <c r="H1265" i="118"/>
  <c r="H1266" i="118"/>
  <c r="H1267" i="118"/>
  <c r="H1268" i="118"/>
  <c r="H374" i="118"/>
  <c r="H51" i="118"/>
  <c r="H1278" i="118"/>
  <c r="H1293" i="118"/>
  <c r="H1283" i="118"/>
  <c r="H1284" i="118"/>
  <c r="H1275" i="118"/>
  <c r="H1282" i="118"/>
  <c r="H1289" i="118"/>
  <c r="H1286" i="118"/>
  <c r="H1279" i="118"/>
  <c r="H1287" i="118"/>
  <c r="H1276" i="118"/>
  <c r="H1292" i="118"/>
  <c r="H1272" i="118"/>
  <c r="H1273" i="118"/>
  <c r="H1274" i="118"/>
  <c r="H1270" i="118"/>
  <c r="H1271" i="118"/>
  <c r="H1290" i="118"/>
  <c r="H1280" i="118"/>
  <c r="H1291" i="118"/>
  <c r="H1288" i="118"/>
  <c r="H1281" i="118"/>
  <c r="H1277" i="118"/>
  <c r="H1269" i="118"/>
  <c r="H1294" i="118"/>
  <c r="H1285" i="118"/>
  <c r="H1295" i="118"/>
  <c r="H1296" i="118"/>
  <c r="H52" i="118"/>
  <c r="H1297" i="118"/>
  <c r="H53" i="118"/>
  <c r="H1298" i="118"/>
  <c r="H1299" i="118"/>
  <c r="H1300" i="118"/>
  <c r="H1301" i="118"/>
  <c r="H1302" i="118"/>
  <c r="H1303" i="118"/>
  <c r="H1304" i="118"/>
  <c r="H453" i="118"/>
  <c r="H1305" i="118"/>
  <c r="H54" i="118"/>
  <c r="H792" i="118"/>
  <c r="H375" i="118"/>
  <c r="H376" i="118"/>
  <c r="H1306" i="118"/>
  <c r="H1307" i="118"/>
  <c r="H1308" i="118"/>
  <c r="H1309" i="118"/>
  <c r="H1310" i="118"/>
  <c r="H793" i="118"/>
  <c r="H794" i="118"/>
  <c r="H377" i="118"/>
  <c r="H55" i="118"/>
  <c r="H1313" i="118"/>
  <c r="H1316" i="118"/>
  <c r="H1312" i="118"/>
  <c r="H1311" i="118"/>
  <c r="H1315" i="118"/>
  <c r="H1314" i="118"/>
  <c r="H1317" i="118"/>
  <c r="H1318" i="118"/>
  <c r="H1319" i="118"/>
  <c r="H1320" i="118"/>
  <c r="H56" i="118"/>
  <c r="H1321" i="118"/>
  <c r="H1322" i="118"/>
  <c r="H57" i="118"/>
  <c r="H58" i="118"/>
  <c r="H59" i="118"/>
  <c r="H1323" i="118"/>
  <c r="H60" i="118"/>
  <c r="H61" i="118"/>
  <c r="H62" i="118"/>
  <c r="H63" i="118"/>
  <c r="H64" i="118"/>
  <c r="H1324" i="118"/>
  <c r="H1325" i="118"/>
  <c r="H1326" i="118"/>
  <c r="H203" i="118"/>
  <c r="H1327" i="118"/>
  <c r="H68" i="118"/>
  <c r="H1328" i="118"/>
  <c r="H69" i="118"/>
  <c r="H1329" i="118"/>
  <c r="H1330" i="118"/>
  <c r="H1331" i="118"/>
  <c r="H70" i="118"/>
  <c r="H1332" i="118"/>
  <c r="H74" i="118"/>
  <c r="H1333" i="118"/>
  <c r="H1334" i="118"/>
  <c r="H1335" i="118"/>
  <c r="H1336" i="118"/>
  <c r="H1337" i="118"/>
  <c r="H1338" i="118"/>
  <c r="H76" i="118"/>
  <c r="H77" i="118"/>
  <c r="H1339" i="118"/>
  <c r="H1340" i="118"/>
  <c r="H78" i="118"/>
  <c r="H1341" i="118"/>
  <c r="H1342" i="118"/>
  <c r="H1343" i="118"/>
  <c r="H1344" i="118"/>
  <c r="H1345" i="118"/>
  <c r="H1346" i="118"/>
  <c r="H1347" i="118"/>
  <c r="H1348" i="118"/>
  <c r="H1349" i="118"/>
  <c r="H1350" i="118"/>
  <c r="H1351" i="118"/>
  <c r="H1352" i="118"/>
  <c r="H1353" i="118"/>
  <c r="H1354" i="118"/>
  <c r="H1355" i="118"/>
  <c r="H1356" i="118"/>
  <c r="H1357" i="118"/>
  <c r="H1358" i="118"/>
  <c r="H1359" i="118"/>
  <c r="H80" i="118"/>
  <c r="H1360" i="118"/>
  <c r="H81" i="118"/>
  <c r="H1361" i="118"/>
  <c r="H1362" i="118"/>
  <c r="H1363" i="118"/>
  <c r="H1364" i="118"/>
  <c r="H1365" i="118"/>
  <c r="H1366" i="118"/>
  <c r="H1367" i="118"/>
  <c r="H1368" i="118"/>
  <c r="H205" i="118"/>
  <c r="H82" i="118"/>
  <c r="H1369" i="118"/>
  <c r="H1370" i="118"/>
  <c r="H1371" i="118"/>
  <c r="H1372" i="118"/>
  <c r="H1373" i="118"/>
  <c r="H84" i="118"/>
  <c r="H1374" i="118"/>
  <c r="H1375" i="118"/>
  <c r="H1376" i="118"/>
  <c r="H1377" i="118"/>
  <c r="H1378" i="118"/>
  <c r="H1379" i="118"/>
  <c r="H1380" i="118"/>
  <c r="H1381" i="118"/>
  <c r="H86" i="118"/>
  <c r="H1382" i="118"/>
  <c r="H87" i="118"/>
  <c r="H1383" i="118"/>
  <c r="H1384" i="118"/>
  <c r="H1385" i="118"/>
  <c r="H1386" i="118"/>
  <c r="H1387" i="118"/>
  <c r="H1388" i="118"/>
  <c r="H1389" i="118"/>
  <c r="H1390" i="118"/>
  <c r="H1391" i="118"/>
  <c r="H1392" i="118"/>
  <c r="H1393" i="118"/>
  <c r="H1394" i="118"/>
  <c r="H88" i="118"/>
  <c r="H89" i="118"/>
  <c r="H1395" i="118"/>
  <c r="H1396" i="118"/>
  <c r="H90" i="118"/>
  <c r="H1397" i="118"/>
  <c r="H1398" i="118"/>
  <c r="H1399" i="118"/>
  <c r="H1400" i="118"/>
  <c r="H92" i="118"/>
  <c r="H1401" i="118"/>
  <c r="H1402" i="118"/>
  <c r="H1403" i="118"/>
  <c r="H1404" i="118"/>
  <c r="H1405" i="118"/>
  <c r="H1406" i="118"/>
  <c r="H1407" i="118"/>
  <c r="H1408" i="118"/>
  <c r="H93" i="118"/>
  <c r="H1409" i="118"/>
  <c r="H1410" i="118"/>
  <c r="H1411" i="118"/>
  <c r="H1412" i="118"/>
  <c r="H1413" i="118"/>
  <c r="H1414" i="118"/>
  <c r="H1415" i="118"/>
  <c r="H1416" i="118"/>
  <c r="H1417" i="118"/>
  <c r="H94" i="118"/>
  <c r="H95" i="118"/>
  <c r="H96" i="118"/>
  <c r="H1418" i="118"/>
  <c r="H1419" i="118"/>
  <c r="H1420" i="118"/>
  <c r="H1421" i="118"/>
  <c r="H1422" i="118"/>
  <c r="H97" i="118"/>
  <c r="H98" i="118"/>
  <c r="H1423" i="118"/>
  <c r="H1424" i="118"/>
  <c r="H1425" i="118"/>
  <c r="H99" i="118"/>
  <c r="H1426" i="118"/>
  <c r="H100" i="118"/>
  <c r="H1427" i="118"/>
  <c r="H1428" i="118"/>
  <c r="H101" i="118"/>
  <c r="H1429" i="118"/>
  <c r="H1430" i="118"/>
  <c r="H1431" i="118"/>
  <c r="H102" i="118"/>
  <c r="H1432" i="118"/>
  <c r="H1433" i="118"/>
  <c r="H1434" i="118"/>
  <c r="H103" i="118"/>
  <c r="H104" i="118"/>
  <c r="H1435" i="118"/>
  <c r="H1436" i="118"/>
  <c r="H105" i="118"/>
  <c r="H1437" i="118"/>
  <c r="H1438" i="118"/>
  <c r="H1439" i="118"/>
  <c r="H1440" i="118"/>
  <c r="H1441" i="118"/>
  <c r="H1442" i="118"/>
  <c r="H1443" i="118"/>
  <c r="H1444" i="118"/>
  <c r="H106" i="118"/>
  <c r="H1445" i="118"/>
  <c r="H1446" i="118"/>
  <c r="H1447" i="118"/>
  <c r="H107" i="118"/>
  <c r="H1448" i="118"/>
  <c r="H1449" i="118"/>
  <c r="H1450" i="118"/>
  <c r="H1451" i="118"/>
  <c r="H1452" i="118"/>
  <c r="H1453" i="118"/>
  <c r="H1454" i="118"/>
  <c r="H108" i="118"/>
  <c r="H1455" i="118"/>
  <c r="H1456" i="118"/>
  <c r="H109" i="118"/>
  <c r="H110" i="118"/>
  <c r="H1457" i="118"/>
  <c r="H1458" i="118"/>
  <c r="H1459" i="118"/>
  <c r="H1460" i="118"/>
  <c r="H1461" i="118"/>
  <c r="H1462" i="118"/>
  <c r="H1463" i="118"/>
  <c r="H1464" i="118"/>
  <c r="H1465" i="118"/>
  <c r="H1466" i="118"/>
  <c r="H1467" i="118"/>
  <c r="H1468" i="118"/>
  <c r="H1469" i="118"/>
  <c r="H1470" i="118"/>
  <c r="H1471" i="118"/>
  <c r="H1472" i="118"/>
  <c r="H1473" i="118"/>
  <c r="H111" i="118"/>
  <c r="H1474" i="118"/>
  <c r="H1475" i="118"/>
  <c r="H1476" i="118"/>
  <c r="H1477" i="118"/>
  <c r="H1478" i="118"/>
  <c r="H1479" i="118"/>
  <c r="H112" i="118"/>
  <c r="H113" i="118"/>
  <c r="H114" i="118"/>
  <c r="H115" i="118"/>
  <c r="H116" i="118"/>
  <c r="H117" i="118"/>
  <c r="H118" i="118"/>
  <c r="H1480" i="118"/>
  <c r="H119" i="118"/>
  <c r="H120" i="118"/>
  <c r="H378" i="118"/>
  <c r="H379" i="118"/>
  <c r="H380" i="118"/>
  <c r="H795" i="118"/>
  <c r="H796" i="118"/>
  <c r="H797" i="118"/>
  <c r="H18" i="118"/>
  <c r="H1481" i="118"/>
  <c r="H1482" i="118"/>
  <c r="H207" i="118"/>
  <c r="H121" i="118"/>
  <c r="H122" i="118"/>
  <c r="H798" i="118"/>
  <c r="H212" i="118"/>
  <c r="H393" i="118"/>
  <c r="H391" i="118"/>
  <c r="H392" i="118"/>
  <c r="H1485" i="118"/>
  <c r="H1483" i="118"/>
  <c r="H1484" i="118"/>
  <c r="H394" i="118"/>
  <c r="H395" i="118"/>
  <c r="H381" i="118"/>
  <c r="H1486" i="118"/>
  <c r="H19" i="118"/>
  <c r="H1487" i="118"/>
  <c r="H1488" i="118"/>
  <c r="H1489" i="118"/>
  <c r="H853" i="118"/>
  <c r="H854" i="118"/>
  <c r="H1490" i="118"/>
  <c r="H343" i="118"/>
  <c r="H1491" i="118"/>
  <c r="H1492" i="118"/>
  <c r="H123" i="118"/>
  <c r="H124" i="118"/>
  <c r="H125" i="118"/>
  <c r="H1493" i="118"/>
  <c r="H126" i="118"/>
  <c r="H127" i="118"/>
  <c r="H801" i="118"/>
  <c r="H799" i="118"/>
  <c r="H800" i="118"/>
  <c r="H1494" i="118"/>
  <c r="H803" i="118"/>
  <c r="H802" i="118"/>
  <c r="H804" i="118"/>
  <c r="H805" i="118"/>
  <c r="H213" i="118"/>
  <c r="H1495" i="118"/>
  <c r="H396" i="118"/>
  <c r="H344" i="118"/>
  <c r="H321" i="118"/>
  <c r="H322" i="118"/>
  <c r="H128" i="118"/>
  <c r="H129" i="118"/>
  <c r="H130" i="118"/>
  <c r="H131" i="118"/>
  <c r="H806" i="118"/>
  <c r="H807" i="118"/>
  <c r="H808" i="118"/>
  <c r="H809" i="118"/>
  <c r="H810" i="118"/>
  <c r="H811" i="118"/>
  <c r="H812" i="118"/>
  <c r="H813" i="118"/>
  <c r="H814" i="118"/>
  <c r="H815" i="118"/>
  <c r="H816" i="118"/>
  <c r="H817" i="118"/>
  <c r="H818" i="118"/>
  <c r="H819" i="118"/>
  <c r="H820" i="118"/>
  <c r="H821" i="118"/>
  <c r="H822" i="118"/>
  <c r="H823" i="118"/>
  <c r="H824" i="118"/>
  <c r="H825" i="118"/>
  <c r="H826" i="118"/>
  <c r="H827" i="118"/>
  <c r="H828" i="118"/>
  <c r="H829" i="118"/>
  <c r="H830" i="118"/>
  <c r="H831" i="118"/>
  <c r="H1496" i="118"/>
  <c r="H132" i="118"/>
  <c r="H1497" i="118"/>
  <c r="H1498" i="118"/>
  <c r="H1499" i="118"/>
  <c r="H1500" i="118"/>
  <c r="H1501" i="118"/>
  <c r="H1502" i="118"/>
  <c r="H1503" i="118"/>
  <c r="H1504" i="118"/>
  <c r="H1505" i="118"/>
  <c r="H1506" i="118"/>
  <c r="H133" i="118"/>
  <c r="H214" i="118"/>
  <c r="H215" i="118"/>
  <c r="H216" i="118"/>
  <c r="H1507" i="118"/>
  <c r="H1508" i="118"/>
  <c r="H1509" i="118"/>
  <c r="H1510" i="118"/>
  <c r="H1511" i="118"/>
  <c r="H217" i="118"/>
  <c r="H1512" i="118"/>
  <c r="H1513" i="118"/>
  <c r="H1514" i="118"/>
  <c r="H218" i="118"/>
  <c r="H1515" i="118"/>
  <c r="H1516" i="118"/>
  <c r="H333" i="118"/>
  <c r="H134" i="118"/>
  <c r="H219" i="118"/>
  <c r="H220" i="118"/>
  <c r="H358" i="118"/>
  <c r="H357" i="118"/>
  <c r="H1517" i="118"/>
  <c r="H1518" i="118"/>
  <c r="H1519" i="118"/>
  <c r="H359" i="118"/>
  <c r="H345" i="118"/>
  <c r="H1520" i="118"/>
  <c r="H1775" i="118"/>
  <c r="H1781" i="118"/>
  <c r="H1784" i="118"/>
  <c r="H1779" i="118"/>
  <c r="H1778" i="118"/>
  <c r="H1782" i="118"/>
  <c r="H1783" i="118"/>
  <c r="H1776" i="118"/>
  <c r="H1777" i="118"/>
  <c r="H1780" i="118"/>
  <c r="H233" i="118"/>
  <c r="H1521" i="118"/>
  <c r="H346" i="118"/>
  <c r="H347" i="118"/>
  <c r="H348" i="118"/>
  <c r="H1522" i="118"/>
  <c r="H1523" i="118"/>
  <c r="H1524" i="118"/>
  <c r="H832" i="118"/>
  <c r="H833" i="118"/>
  <c r="H834" i="118"/>
  <c r="H1525" i="118"/>
  <c r="H1526" i="118"/>
  <c r="H1527" i="118"/>
  <c r="H1528" i="118"/>
  <c r="H1529" i="118"/>
  <c r="H1530" i="118"/>
  <c r="H835" i="118"/>
  <c r="H1531" i="118"/>
  <c r="H1532" i="118"/>
  <c r="H1533" i="118"/>
  <c r="H1534" i="118"/>
  <c r="H1535" i="118"/>
  <c r="H1536" i="118"/>
  <c r="H1537" i="118"/>
  <c r="H836" i="118"/>
  <c r="H1538" i="118"/>
  <c r="H382" i="118"/>
  <c r="H363" i="118"/>
  <c r="H1539" i="118"/>
  <c r="H1540" i="118"/>
  <c r="H1541" i="118"/>
  <c r="H364" i="118"/>
  <c r="H1542" i="118"/>
  <c r="H1543" i="118"/>
  <c r="H1544" i="118"/>
  <c r="H1545" i="118"/>
  <c r="H837" i="118"/>
  <c r="H838" i="118"/>
  <c r="H839" i="118"/>
  <c r="H840" i="118"/>
  <c r="H1546" i="118"/>
  <c r="H135" i="118"/>
  <c r="H1547" i="118"/>
  <c r="H323" i="118"/>
  <c r="H1548" i="118"/>
  <c r="H1549" i="118"/>
  <c r="H1550" i="118"/>
  <c r="H324" i="118"/>
  <c r="H1551" i="118"/>
  <c r="H136" i="118"/>
  <c r="H234" i="118"/>
  <c r="H841" i="118"/>
  <c r="H842" i="118"/>
  <c r="H1552" i="118"/>
  <c r="H843" i="118"/>
  <c r="H137" i="118"/>
  <c r="H1554" i="118"/>
  <c r="H1555" i="118"/>
  <c r="H1556" i="118"/>
  <c r="H1553" i="118"/>
  <c r="H20" i="118"/>
  <c r="H1558" i="118"/>
  <c r="H1559" i="118"/>
  <c r="H1557" i="118"/>
  <c r="H1560" i="118"/>
  <c r="H1561" i="118"/>
  <c r="H1562" i="118"/>
  <c r="H1563" i="118"/>
  <c r="H1564" i="118"/>
  <c r="H1565" i="118"/>
  <c r="H1566" i="118"/>
  <c r="H1567" i="118"/>
  <c r="H1568" i="118"/>
  <c r="H1569" i="118"/>
  <c r="H1586" i="118"/>
  <c r="H1570" i="118"/>
  <c r="H1571" i="118"/>
  <c r="H1572" i="118"/>
  <c r="H1573" i="118"/>
  <c r="H1585" i="118"/>
  <c r="H1574" i="118"/>
  <c r="H21" i="118"/>
  <c r="H1575" i="118"/>
  <c r="H1576" i="118"/>
  <c r="H1577" i="118"/>
  <c r="H1578" i="118"/>
  <c r="H1579" i="118"/>
  <c r="H1580" i="118"/>
  <c r="H1581" i="118"/>
  <c r="H1582" i="118"/>
  <c r="H1583" i="118"/>
  <c r="H1584" i="118"/>
  <c r="H1587" i="118"/>
  <c r="H1588" i="118"/>
  <c r="H22" i="118"/>
  <c r="H1591" i="118"/>
  <c r="H1589" i="118"/>
  <c r="H1592" i="118"/>
  <c r="H1593" i="118"/>
  <c r="H23" i="118"/>
  <c r="H24" i="118"/>
  <c r="H1590" i="118"/>
  <c r="H1595" i="118"/>
  <c r="H1596" i="118"/>
  <c r="H1594" i="118"/>
  <c r="H1597" i="118"/>
  <c r="H1599" i="118"/>
  <c r="H1598" i="118"/>
  <c r="H1601" i="118"/>
  <c r="H1600" i="118"/>
  <c r="H1602" i="118"/>
  <c r="H1603" i="118"/>
  <c r="H1604" i="118"/>
  <c r="H1606" i="118"/>
  <c r="H1605" i="118"/>
  <c r="H1607" i="118"/>
  <c r="H1608" i="118"/>
  <c r="H25" i="118"/>
  <c r="H26" i="118"/>
  <c r="H1609" i="118"/>
  <c r="H1610" i="118"/>
  <c r="H1611" i="118"/>
  <c r="H1614" i="118"/>
  <c r="H1613" i="118"/>
  <c r="H1612" i="118"/>
  <c r="H1615" i="118"/>
  <c r="H1616" i="118"/>
  <c r="H1617" i="118"/>
  <c r="H1618" i="118"/>
  <c r="H1619" i="118"/>
  <c r="H27" i="118"/>
  <c r="H1620" i="118"/>
  <c r="H28" i="118"/>
  <c r="H1621" i="118"/>
  <c r="H1622" i="118"/>
  <c r="H1623" i="118"/>
  <c r="H1625" i="118"/>
  <c r="H1626" i="118"/>
  <c r="H1624" i="118"/>
  <c r="H1627" i="118"/>
  <c r="H29" i="118"/>
  <c r="H30" i="118"/>
  <c r="H1628" i="118"/>
  <c r="H1629" i="118"/>
  <c r="H844" i="118"/>
  <c r="H845" i="118"/>
  <c r="H334" i="118"/>
  <c r="H335" i="118"/>
  <c r="H1631" i="118"/>
  <c r="H349" i="118"/>
  <c r="H1632" i="118"/>
  <c r="H846" i="118"/>
  <c r="H847" i="118"/>
  <c r="H1633" i="118"/>
  <c r="H350" i="118"/>
  <c r="H1634" i="118"/>
  <c r="H1635" i="118"/>
  <c r="H1636" i="118"/>
  <c r="H1637" i="118"/>
  <c r="H1638" i="118"/>
  <c r="H1639" i="118"/>
  <c r="H1640" i="118"/>
  <c r="H1641" i="118"/>
  <c r="H1642" i="118"/>
  <c r="H1643" i="118"/>
  <c r="H1644" i="118"/>
  <c r="H1645" i="118"/>
  <c r="H1646" i="118"/>
  <c r="H1647" i="118"/>
  <c r="H1648" i="118"/>
  <c r="H139" i="118"/>
  <c r="H1649" i="118"/>
  <c r="H1650" i="118"/>
  <c r="H1651" i="118"/>
  <c r="H1652" i="118"/>
  <c r="H1653" i="118"/>
  <c r="H1654" i="118"/>
  <c r="H1655" i="118"/>
  <c r="H1656" i="118"/>
  <c r="H1657" i="118"/>
  <c r="H1658" i="118"/>
  <c r="H1659" i="118"/>
  <c r="H1660" i="118"/>
  <c r="H235" i="118"/>
  <c r="H1661" i="118"/>
  <c r="H1662" i="118"/>
  <c r="H140" i="118"/>
  <c r="H141" i="118"/>
  <c r="H222" i="118"/>
  <c r="H142" i="118"/>
  <c r="H223" i="118"/>
  <c r="H224" i="118"/>
  <c r="H848" i="118"/>
  <c r="H225" i="118"/>
  <c r="H226" i="118"/>
  <c r="H143" i="118"/>
  <c r="H144" i="118"/>
  <c r="H401" i="118"/>
  <c r="H402" i="118"/>
  <c r="H1663" i="118"/>
  <c r="H336" i="118"/>
  <c r="H1664" i="118"/>
  <c r="H1665" i="118"/>
  <c r="H337" i="118"/>
  <c r="H338" i="118"/>
  <c r="H339" i="118"/>
  <c r="H1666" i="118"/>
  <c r="H1667" i="118"/>
  <c r="H1668" i="118"/>
  <c r="H1669" i="118"/>
  <c r="H1670" i="118"/>
  <c r="H1671" i="118"/>
  <c r="H383" i="118"/>
  <c r="H227" i="118"/>
  <c r="H145" i="118"/>
  <c r="H228" i="118"/>
  <c r="H229" i="118"/>
  <c r="H1672" i="118"/>
  <c r="H325" i="118"/>
  <c r="H146" i="118"/>
  <c r="H1673" i="118"/>
  <c r="H1674" i="118"/>
  <c r="H1675" i="118"/>
  <c r="H147" i="118"/>
  <c r="H1676" i="118"/>
  <c r="H1677" i="118"/>
  <c r="H1678" i="118"/>
  <c r="H1679" i="118"/>
  <c r="H1680" i="118"/>
  <c r="H1681" i="118"/>
  <c r="H1682" i="118"/>
  <c r="H1683" i="118"/>
  <c r="H1686" i="118"/>
  <c r="H1687" i="118"/>
  <c r="H1688" i="118"/>
  <c r="H1689" i="118"/>
  <c r="H1684" i="118"/>
  <c r="H1685" i="118"/>
  <c r="H1690" i="118"/>
  <c r="H1691" i="118"/>
  <c r="H1692" i="118"/>
  <c r="H1693" i="118"/>
  <c r="H1694" i="118"/>
  <c r="H148" i="118"/>
  <c r="H1695" i="118"/>
  <c r="H1696" i="118"/>
  <c r="H1697" i="118"/>
  <c r="H1698" i="118"/>
  <c r="H1699" i="118"/>
  <c r="H1700" i="118"/>
  <c r="H1701" i="118"/>
  <c r="H1702" i="118"/>
  <c r="H1709" i="118"/>
  <c r="H1703" i="118"/>
  <c r="H1710" i="118"/>
  <c r="H1704" i="118"/>
  <c r="H1705" i="118"/>
  <c r="H1706" i="118"/>
  <c r="H1707" i="118"/>
  <c r="H1708" i="118"/>
  <c r="H725" i="118"/>
  <c r="H1711" i="118"/>
  <c r="H849" i="118"/>
  <c r="H150" i="118"/>
  <c r="H151" i="118"/>
  <c r="H1712" i="118"/>
  <c r="H1714" i="118"/>
  <c r="H1715" i="118"/>
  <c r="H1717" i="118"/>
  <c r="H1718" i="118"/>
  <c r="H1719" i="118"/>
  <c r="H1713" i="118"/>
  <c r="H1716" i="118"/>
  <c r="H1724" i="118"/>
  <c r="H1720" i="118"/>
  <c r="H1725" i="118"/>
  <c r="H152" i="118"/>
  <c r="H1721" i="118"/>
  <c r="H1722" i="118"/>
  <c r="H1723" i="118"/>
  <c r="H153" i="118"/>
  <c r="H384" i="118"/>
  <c r="H154" i="118"/>
  <c r="H155" i="118"/>
  <c r="H320" i="118"/>
  <c r="H156" i="118"/>
  <c r="H188" i="118"/>
  <c r="H189" i="118"/>
  <c r="H1726" i="118"/>
  <c r="H1727" i="118"/>
  <c r="H1728" i="118"/>
  <c r="H326" i="118"/>
  <c r="H385" i="118"/>
  <c r="H386" i="118"/>
  <c r="H387" i="118"/>
  <c r="H400" i="118"/>
  <c r="C9" i="118"/>
  <c r="E8" i="118"/>
  <c r="C8" i="118"/>
  <c r="C6" i="118"/>
  <c r="G5" i="118"/>
  <c r="C5" i="118"/>
  <c r="A7" i="118" s="1"/>
  <c r="G4" i="118"/>
  <c r="G2" i="118"/>
  <c r="D2" i="118"/>
  <c r="C2" i="118"/>
  <c r="G1" i="118"/>
  <c r="C1" i="118"/>
  <c r="G1708" i="80"/>
  <c r="F40" i="119" s="1"/>
  <c r="F1708" i="80"/>
  <c r="F42" i="119" s="1"/>
  <c r="H1607" i="81"/>
  <c r="G1607" i="81"/>
  <c r="F1607" i="81"/>
  <c r="H1603" i="81"/>
  <c r="G1603" i="81"/>
  <c r="F1603" i="81"/>
  <c r="H1599" i="81"/>
  <c r="G1599" i="81"/>
  <c r="F1599" i="81"/>
  <c r="H1585" i="81"/>
  <c r="G1585" i="81"/>
  <c r="F1585" i="81"/>
  <c r="H1579" i="81"/>
  <c r="G1579" i="81"/>
  <c r="F1579" i="81"/>
  <c r="H1564" i="81"/>
  <c r="G1564" i="81"/>
  <c r="F1564" i="81"/>
  <c r="H1548" i="81"/>
  <c r="G1548" i="81"/>
  <c r="F1548" i="81"/>
  <c r="H1540" i="81"/>
  <c r="G1540" i="81"/>
  <c r="F1540" i="81"/>
  <c r="H1523" i="81"/>
  <c r="G1523" i="81"/>
  <c r="F1523" i="81"/>
  <c r="H1517" i="81"/>
  <c r="G1517" i="81"/>
  <c r="F1517" i="81"/>
  <c r="H1506" i="81"/>
  <c r="G1506" i="81"/>
  <c r="F1506" i="81"/>
  <c r="H1460" i="81"/>
  <c r="G1460" i="81"/>
  <c r="F1460" i="81"/>
  <c r="H1451" i="81"/>
  <c r="G1451" i="81"/>
  <c r="F1451" i="81"/>
  <c r="H1105" i="81"/>
  <c r="G1105" i="81"/>
  <c r="F1105" i="81"/>
  <c r="H1099" i="81"/>
  <c r="G1099" i="81"/>
  <c r="F1099" i="81"/>
  <c r="H1042" i="81"/>
  <c r="G1042" i="81"/>
  <c r="G1609" i="81" s="1"/>
  <c r="F1042" i="81"/>
  <c r="H256" i="81"/>
  <c r="H1609" i="81" s="1"/>
  <c r="G256" i="81"/>
  <c r="F256" i="81"/>
  <c r="F1609" i="81"/>
  <c r="I250" i="81"/>
  <c r="I14" i="81"/>
  <c r="I49" i="81"/>
  <c r="I135" i="81"/>
  <c r="I62" i="81"/>
  <c r="I28" i="81"/>
  <c r="I30" i="81"/>
  <c r="I155" i="81"/>
  <c r="I158" i="81"/>
  <c r="I162" i="81"/>
  <c r="I48" i="81"/>
  <c r="I136" i="81"/>
  <c r="I137" i="81"/>
  <c r="I171" i="81"/>
  <c r="I159" i="81"/>
  <c r="I51" i="81"/>
  <c r="I166" i="81"/>
  <c r="I11" i="81"/>
  <c r="I138" i="81"/>
  <c r="I139" i="81"/>
  <c r="I140" i="81"/>
  <c r="I24" i="81"/>
  <c r="I104" i="81"/>
  <c r="I161" i="81"/>
  <c r="I130" i="81"/>
  <c r="I141" i="81"/>
  <c r="I142" i="81"/>
  <c r="I100" i="81"/>
  <c r="I252" i="81"/>
  <c r="I64" i="81"/>
  <c r="I65" i="81"/>
  <c r="I165" i="81"/>
  <c r="I243" i="81"/>
  <c r="I27" i="81"/>
  <c r="I163" i="81"/>
  <c r="I164" i="81"/>
  <c r="I169" i="81"/>
  <c r="I143" i="81"/>
  <c r="I15" i="81"/>
  <c r="I172" i="81"/>
  <c r="I167" i="81"/>
  <c r="I16" i="81"/>
  <c r="I129" i="81"/>
  <c r="I170" i="81"/>
  <c r="I144" i="81"/>
  <c r="I145" i="81"/>
  <c r="I146" i="81"/>
  <c r="I147" i="81"/>
  <c r="I157" i="81"/>
  <c r="I160" i="81"/>
  <c r="I148" i="81"/>
  <c r="I149" i="81"/>
  <c r="I66" i="81"/>
  <c r="I156" i="81"/>
  <c r="I17" i="81"/>
  <c r="I150" i="81"/>
  <c r="I151" i="81"/>
  <c r="I152" i="81"/>
  <c r="I153" i="81"/>
  <c r="I168" i="81"/>
  <c r="I194" i="81"/>
  <c r="I244" i="81"/>
  <c r="I54" i="81"/>
  <c r="I246" i="81"/>
  <c r="I63" i="81"/>
  <c r="I195" i="81"/>
  <c r="I196" i="81"/>
  <c r="I45" i="81"/>
  <c r="I197" i="81"/>
  <c r="I81" i="81"/>
  <c r="I79" i="81"/>
  <c r="I75" i="81"/>
  <c r="I12" i="81"/>
  <c r="I44" i="81"/>
  <c r="I198" i="81"/>
  <c r="I85" i="81"/>
  <c r="I115" i="81"/>
  <c r="I94" i="81"/>
  <c r="I83" i="81"/>
  <c r="I46" i="81"/>
  <c r="I199" i="81"/>
  <c r="I87" i="81"/>
  <c r="I76" i="81"/>
  <c r="I200" i="81"/>
  <c r="I201" i="81"/>
  <c r="I202" i="81"/>
  <c r="I98" i="81"/>
  <c r="I203" i="81"/>
  <c r="I204" i="81"/>
  <c r="I95" i="81"/>
  <c r="I110" i="81"/>
  <c r="I251" i="81"/>
  <c r="I119" i="81"/>
  <c r="I205" i="81"/>
  <c r="I39" i="81"/>
  <c r="I206" i="81"/>
  <c r="I40" i="81"/>
  <c r="I207" i="81"/>
  <c r="I50" i="81"/>
  <c r="I208" i="81"/>
  <c r="I80" i="81"/>
  <c r="I154" i="81"/>
  <c r="I209" i="81"/>
  <c r="I210" i="81"/>
  <c r="I211" i="81"/>
  <c r="I212" i="81"/>
  <c r="I213" i="81"/>
  <c r="I214" i="81"/>
  <c r="I215" i="81"/>
  <c r="I122" i="81"/>
  <c r="I47" i="81"/>
  <c r="I120" i="81"/>
  <c r="I92" i="81"/>
  <c r="I173" i="81"/>
  <c r="I55" i="81"/>
  <c r="I174" i="81"/>
  <c r="I126" i="81"/>
  <c r="I78" i="81"/>
  <c r="I125" i="81"/>
  <c r="I41" i="81"/>
  <c r="I52" i="81"/>
  <c r="I31" i="81"/>
  <c r="I91" i="81"/>
  <c r="I175" i="81"/>
  <c r="I176" i="81"/>
  <c r="I177" i="81"/>
  <c r="I96" i="81"/>
  <c r="I88" i="81"/>
  <c r="I90" i="81"/>
  <c r="I178" i="81"/>
  <c r="I179" i="81"/>
  <c r="I35" i="81"/>
  <c r="I105" i="81"/>
  <c r="I132" i="81"/>
  <c r="I253" i="81"/>
  <c r="I128" i="81"/>
  <c r="I116" i="81"/>
  <c r="I77" i="81"/>
  <c r="I106" i="81"/>
  <c r="I97" i="81"/>
  <c r="I180" i="81"/>
  <c r="I181" i="81"/>
  <c r="I20" i="81"/>
  <c r="I182" i="81"/>
  <c r="I61" i="81"/>
  <c r="I99" i="81"/>
  <c r="I67" i="81"/>
  <c r="I133" i="81"/>
  <c r="I183" i="81"/>
  <c r="I184" i="81"/>
  <c r="I185" i="81"/>
  <c r="I93" i="81"/>
  <c r="I34" i="81"/>
  <c r="I112" i="81"/>
  <c r="I86" i="81"/>
  <c r="I186" i="81"/>
  <c r="I121" i="81"/>
  <c r="I101" i="81"/>
  <c r="I118" i="81"/>
  <c r="I187" i="81"/>
  <c r="I188" i="81"/>
  <c r="I23" i="81"/>
  <c r="I189" i="81"/>
  <c r="I190" i="81"/>
  <c r="I191" i="81"/>
  <c r="I60" i="81"/>
  <c r="I192" i="81"/>
  <c r="I84" i="81"/>
  <c r="I193" i="81"/>
  <c r="I68" i="81"/>
  <c r="I219" i="81"/>
  <c r="I224" i="81"/>
  <c r="I234" i="81"/>
  <c r="I89" i="81"/>
  <c r="I239" i="81"/>
  <c r="I114" i="81"/>
  <c r="I127" i="81"/>
  <c r="I29" i="81"/>
  <c r="I216" i="81"/>
  <c r="I217" i="81"/>
  <c r="I218" i="81"/>
  <c r="I107" i="81"/>
  <c r="I69" i="81"/>
  <c r="I58" i="81"/>
  <c r="I220" i="81"/>
  <c r="I13" i="81"/>
  <c r="I221" i="81"/>
  <c r="I134" i="81"/>
  <c r="I222" i="81"/>
  <c r="I223" i="81"/>
  <c r="I57" i="81"/>
  <c r="I59" i="81"/>
  <c r="I225" i="81"/>
  <c r="I226" i="81"/>
  <c r="I53" i="81"/>
  <c r="I227" i="81"/>
  <c r="I25" i="81"/>
  <c r="I228" i="81"/>
  <c r="I249" i="81"/>
  <c r="I82" i="81"/>
  <c r="I229" i="81"/>
  <c r="I230" i="81"/>
  <c r="I254" i="81"/>
  <c r="I102" i="81"/>
  <c r="I231" i="81"/>
  <c r="I70" i="81"/>
  <c r="I43" i="81"/>
  <c r="I36" i="81"/>
  <c r="I232" i="81"/>
  <c r="I37" i="81"/>
  <c r="I233" i="81"/>
  <c r="I111" i="81"/>
  <c r="I247" i="81"/>
  <c r="I19" i="81"/>
  <c r="I248" i="81"/>
  <c r="I21" i="81"/>
  <c r="I109" i="81"/>
  <c r="I235" i="81"/>
  <c r="I73" i="81"/>
  <c r="I236" i="81"/>
  <c r="I32" i="81"/>
  <c r="I71" i="81"/>
  <c r="I108" i="81"/>
  <c r="I56" i="81"/>
  <c r="I237" i="81"/>
  <c r="I113" i="81"/>
  <c r="I238" i="81"/>
  <c r="I117" i="81"/>
  <c r="I103" i="81"/>
  <c r="I18" i="81"/>
  <c r="I38" i="81"/>
  <c r="I123" i="81"/>
  <c r="I240" i="81"/>
  <c r="I245" i="81"/>
  <c r="I241" i="81"/>
  <c r="I131" i="81"/>
  <c r="I26" i="81"/>
  <c r="I242" i="81"/>
  <c r="I72" i="81"/>
  <c r="I33" i="81"/>
  <c r="I74" i="81"/>
  <c r="I124" i="81"/>
  <c r="I42" i="81"/>
  <c r="I613" i="81"/>
  <c r="I614" i="81"/>
  <c r="I615" i="81"/>
  <c r="I616" i="81"/>
  <c r="I617" i="81"/>
  <c r="I618" i="81"/>
  <c r="I321" i="81"/>
  <c r="I322" i="81"/>
  <c r="I1458" i="81"/>
  <c r="I574" i="81"/>
  <c r="I619" i="81"/>
  <c r="I620" i="81"/>
  <c r="I621" i="81"/>
  <c r="I575" i="81"/>
  <c r="I580" i="81"/>
  <c r="I1049" i="81"/>
  <c r="I1050" i="81"/>
  <c r="I1462" i="81"/>
  <c r="I1051" i="81"/>
  <c r="I1463" i="81"/>
  <c r="I1464" i="81"/>
  <c r="I1101" i="81"/>
  <c r="I1508" i="81"/>
  <c r="I1052" i="81"/>
  <c r="I1053" i="81"/>
  <c r="I1465" i="81"/>
  <c r="I1054" i="81"/>
  <c r="I1055" i="81"/>
  <c r="I1056" i="81"/>
  <c r="I1466" i="81"/>
  <c r="I1039" i="81"/>
  <c r="I1467" i="81"/>
  <c r="I1044" i="81"/>
  <c r="I1468" i="81"/>
  <c r="I1107" i="81"/>
  <c r="I1108" i="81"/>
  <c r="I1109" i="81"/>
  <c r="I1110" i="81"/>
  <c r="I1111" i="81"/>
  <c r="I1112" i="81"/>
  <c r="I1113" i="81"/>
  <c r="I1114" i="81"/>
  <c r="I1115" i="81"/>
  <c r="I1116" i="81"/>
  <c r="I1117" i="81"/>
  <c r="I1118" i="81"/>
  <c r="I1119" i="81"/>
  <c r="I1120" i="81"/>
  <c r="I1121" i="81"/>
  <c r="I1122" i="81"/>
  <c r="I1123" i="81"/>
  <c r="I1124" i="81"/>
  <c r="I1125" i="81"/>
  <c r="I1126" i="81"/>
  <c r="I1127" i="81"/>
  <c r="I1128" i="81"/>
  <c r="I1129" i="81"/>
  <c r="I1130" i="81"/>
  <c r="I1131" i="81"/>
  <c r="I1132" i="81"/>
  <c r="I1133" i="81"/>
  <c r="I622" i="81"/>
  <c r="I623" i="81"/>
  <c r="I624" i="81"/>
  <c r="I586" i="81"/>
  <c r="I378" i="81"/>
  <c r="I379" i="81"/>
  <c r="I380" i="81"/>
  <c r="I381" i="81"/>
  <c r="I382" i="81"/>
  <c r="I1511" i="81"/>
  <c r="I1134" i="81"/>
  <c r="I1135" i="81"/>
  <c r="I1136" i="81"/>
  <c r="I1137" i="81"/>
  <c r="I1138" i="81"/>
  <c r="I1139" i="81"/>
  <c r="I1140" i="81"/>
  <c r="I1141" i="81"/>
  <c r="I1142" i="81"/>
  <c r="I1143" i="81"/>
  <c r="I1144" i="81"/>
  <c r="I1145" i="81"/>
  <c r="I383" i="81"/>
  <c r="I1146" i="81"/>
  <c r="I1147" i="81"/>
  <c r="I1148" i="81"/>
  <c r="I1149" i="81"/>
  <c r="I1150" i="81"/>
  <c r="I1057" i="81"/>
  <c r="I1058" i="81"/>
  <c r="I612" i="81"/>
  <c r="I1045" i="81"/>
  <c r="I1566" i="81"/>
  <c r="I1567" i="81"/>
  <c r="I1587" i="81"/>
  <c r="I1588" i="81"/>
  <c r="I1024" i="81"/>
  <c r="I573" i="81"/>
  <c r="I325" i="81"/>
  <c r="I326" i="81"/>
  <c r="I327" i="81"/>
  <c r="I328" i="81"/>
  <c r="I329" i="81"/>
  <c r="I384" i="81"/>
  <c r="I385" i="81"/>
  <c r="I386" i="81"/>
  <c r="I387" i="81"/>
  <c r="I388" i="81"/>
  <c r="I389" i="81"/>
  <c r="I390" i="81"/>
  <c r="I391" i="81"/>
  <c r="I392" i="81"/>
  <c r="I393" i="81"/>
  <c r="I394" i="81"/>
  <c r="I395" i="81"/>
  <c r="I396" i="81"/>
  <c r="I397" i="81"/>
  <c r="I398" i="81"/>
  <c r="I399" i="81"/>
  <c r="I400" i="81"/>
  <c r="I401" i="81"/>
  <c r="I402" i="81"/>
  <c r="I403" i="81"/>
  <c r="I404" i="81"/>
  <c r="I405" i="81"/>
  <c r="I1521" i="81"/>
  <c r="I1151" i="81"/>
  <c r="I981" i="81"/>
  <c r="I982" i="81"/>
  <c r="I983" i="81"/>
  <c r="I1152" i="81"/>
  <c r="I1153" i="81"/>
  <c r="I1154" i="81"/>
  <c r="I1155" i="81"/>
  <c r="I1156" i="81"/>
  <c r="I1157" i="81"/>
  <c r="I1158" i="81"/>
  <c r="I1159" i="81"/>
  <c r="I1160" i="81"/>
  <c r="I1161" i="81"/>
  <c r="I1162" i="81"/>
  <c r="I1163" i="81"/>
  <c r="I1164" i="81"/>
  <c r="I1165" i="81"/>
  <c r="I1166" i="81"/>
  <c r="I1167" i="81"/>
  <c r="I1168" i="81"/>
  <c r="I1169" i="81"/>
  <c r="I1170" i="81"/>
  <c r="I1171" i="81"/>
  <c r="I1172" i="81"/>
  <c r="I1173" i="81"/>
  <c r="I1174" i="81"/>
  <c r="I1175" i="81"/>
  <c r="I331" i="81"/>
  <c r="I1040" i="81"/>
  <c r="I353" i="81"/>
  <c r="I354" i="81"/>
  <c r="I355" i="81"/>
  <c r="I356" i="81"/>
  <c r="I324" i="81"/>
  <c r="I330" i="81"/>
  <c r="I1512" i="81"/>
  <c r="I332" i="81"/>
  <c r="I333" i="81"/>
  <c r="I334" i="81"/>
  <c r="I336" i="81"/>
  <c r="I979" i="81"/>
  <c r="I585" i="81"/>
  <c r="I406" i="81"/>
  <c r="I407" i="81"/>
  <c r="I408" i="81"/>
  <c r="I409" i="81"/>
  <c r="I410" i="81"/>
  <c r="I411" i="81"/>
  <c r="I412" i="81"/>
  <c r="I413" i="81"/>
  <c r="I414" i="81"/>
  <c r="I415" i="81"/>
  <c r="I416" i="81"/>
  <c r="I417" i="81"/>
  <c r="I418" i="81"/>
  <c r="I419" i="81"/>
  <c r="I420" i="81"/>
  <c r="I421" i="81"/>
  <c r="I422" i="81"/>
  <c r="I423" i="81"/>
  <c r="I424" i="81"/>
  <c r="I425" i="81"/>
  <c r="I426" i="81"/>
  <c r="I427" i="81"/>
  <c r="I428" i="81"/>
  <c r="I429" i="81"/>
  <c r="I430" i="81"/>
  <c r="I431" i="81"/>
  <c r="I432" i="81"/>
  <c r="I433" i="81"/>
  <c r="I1176" i="81"/>
  <c r="I1177" i="81"/>
  <c r="I1178" i="81"/>
  <c r="I1179" i="81"/>
  <c r="I1180" i="81"/>
  <c r="I1181" i="81"/>
  <c r="I1182" i="81"/>
  <c r="I1183" i="81"/>
  <c r="I1184" i="81"/>
  <c r="I1185" i="81"/>
  <c r="I1186" i="81"/>
  <c r="I1187" i="81"/>
  <c r="I1188" i="81"/>
  <c r="I1189" i="81"/>
  <c r="I1190" i="81"/>
  <c r="I1191" i="81"/>
  <c r="I1192" i="81"/>
  <c r="I1193" i="81"/>
  <c r="I1194" i="81"/>
  <c r="I1195" i="81"/>
  <c r="I1196" i="81"/>
  <c r="I1197" i="81"/>
  <c r="I1198" i="81"/>
  <c r="I1199" i="81"/>
  <c r="I1200" i="81"/>
  <c r="I1201" i="81"/>
  <c r="I1202" i="81"/>
  <c r="I1203" i="81"/>
  <c r="I1204" i="81"/>
  <c r="I1205" i="81"/>
  <c r="I1206" i="81"/>
  <c r="I1207" i="81"/>
  <c r="I1208" i="81"/>
  <c r="I1209" i="81"/>
  <c r="I1210" i="81"/>
  <c r="I1211" i="81"/>
  <c r="I1212" i="81"/>
  <c r="I1213" i="81"/>
  <c r="I1214" i="81"/>
  <c r="I1215" i="81"/>
  <c r="I1216" i="81"/>
  <c r="I1217" i="81"/>
  <c r="I1218" i="81"/>
  <c r="I1219" i="81"/>
  <c r="I1220" i="81"/>
  <c r="I1221" i="81"/>
  <c r="I1222" i="81"/>
  <c r="I1223" i="81"/>
  <c r="I1224" i="81"/>
  <c r="I1225" i="81"/>
  <c r="I1226" i="81"/>
  <c r="I1227" i="81"/>
  <c r="I1228" i="81"/>
  <c r="I1229" i="81"/>
  <c r="I1230" i="81"/>
  <c r="I1231" i="81"/>
  <c r="I1232" i="81"/>
  <c r="I434" i="81"/>
  <c r="I1513" i="81"/>
  <c r="I625" i="81"/>
  <c r="I626" i="81"/>
  <c r="I627" i="81"/>
  <c r="I628" i="81"/>
  <c r="I629" i="81"/>
  <c r="I630" i="81"/>
  <c r="I631" i="81"/>
  <c r="I632" i="81"/>
  <c r="I633" i="81"/>
  <c r="I634" i="81"/>
  <c r="I635" i="81"/>
  <c r="I636" i="81"/>
  <c r="I637" i="81"/>
  <c r="I638" i="81"/>
  <c r="I639" i="81"/>
  <c r="I640" i="81"/>
  <c r="I641" i="81"/>
  <c r="I642" i="81"/>
  <c r="I643" i="81"/>
  <c r="I644" i="81"/>
  <c r="I645" i="81"/>
  <c r="I646" i="81"/>
  <c r="I647" i="81"/>
  <c r="I648" i="81"/>
  <c r="I649" i="81"/>
  <c r="I650" i="81"/>
  <c r="I651" i="81"/>
  <c r="I652" i="81"/>
  <c r="I653" i="81"/>
  <c r="I654" i="81"/>
  <c r="I655" i="81"/>
  <c r="I656" i="81"/>
  <c r="I657" i="81"/>
  <c r="I658" i="81"/>
  <c r="I659" i="81"/>
  <c r="I660" i="81"/>
  <c r="I661" i="81"/>
  <c r="I662" i="81"/>
  <c r="I663" i="81"/>
  <c r="I664" i="81"/>
  <c r="I665" i="81"/>
  <c r="I666" i="81"/>
  <c r="I667" i="81"/>
  <c r="I668" i="81"/>
  <c r="I669" i="81"/>
  <c r="I670" i="81"/>
  <c r="I671" i="81"/>
  <c r="I673" i="81"/>
  <c r="I674" i="81"/>
  <c r="I675" i="81"/>
  <c r="I676" i="81"/>
  <c r="I677" i="81"/>
  <c r="I678" i="81"/>
  <c r="I679" i="81"/>
  <c r="I680" i="81"/>
  <c r="I681" i="81"/>
  <c r="I682" i="81"/>
  <c r="I683" i="81"/>
  <c r="I684" i="81"/>
  <c r="I685" i="81"/>
  <c r="I686" i="81"/>
  <c r="I687" i="81"/>
  <c r="I688" i="81"/>
  <c r="I689" i="81"/>
  <c r="I690" i="81"/>
  <c r="I691" i="81"/>
  <c r="I692" i="81"/>
  <c r="I693" i="81"/>
  <c r="I694" i="81"/>
  <c r="I695" i="81"/>
  <c r="I696" i="81"/>
  <c r="I697" i="81"/>
  <c r="I698" i="81"/>
  <c r="I699" i="81"/>
  <c r="I700" i="81"/>
  <c r="I701" i="81"/>
  <c r="I702" i="81"/>
  <c r="I703" i="81"/>
  <c r="I704" i="81"/>
  <c r="I705" i="81"/>
  <c r="I706" i="81"/>
  <c r="I707" i="81"/>
  <c r="I708" i="81"/>
  <c r="I709" i="81"/>
  <c r="I710" i="81"/>
  <c r="I711" i="81"/>
  <c r="I712" i="81"/>
  <c r="I713" i="81"/>
  <c r="I714" i="81"/>
  <c r="I715" i="81"/>
  <c r="I716" i="81"/>
  <c r="I717" i="81"/>
  <c r="I718" i="81"/>
  <c r="I719" i="81"/>
  <c r="I720" i="81"/>
  <c r="I721" i="81"/>
  <c r="I722" i="81"/>
  <c r="I723" i="81"/>
  <c r="I724" i="81"/>
  <c r="I725" i="81"/>
  <c r="I726" i="81"/>
  <c r="I727" i="81"/>
  <c r="I728" i="81"/>
  <c r="I729" i="81"/>
  <c r="I730" i="81"/>
  <c r="I731" i="81"/>
  <c r="I732" i="81"/>
  <c r="I733" i="81"/>
  <c r="I734" i="81"/>
  <c r="I735" i="81"/>
  <c r="I737" i="81"/>
  <c r="I738" i="81"/>
  <c r="I739" i="81"/>
  <c r="I740" i="81"/>
  <c r="I741" i="81"/>
  <c r="I742" i="81"/>
  <c r="I743" i="81"/>
  <c r="I744" i="81"/>
  <c r="I745" i="81"/>
  <c r="I746" i="81"/>
  <c r="I747" i="81"/>
  <c r="I748" i="81"/>
  <c r="I750" i="81"/>
  <c r="I751" i="81"/>
  <c r="I752" i="81"/>
  <c r="I753" i="81"/>
  <c r="I754" i="81"/>
  <c r="I755" i="81"/>
  <c r="I756" i="81"/>
  <c r="I757" i="81"/>
  <c r="I758" i="81"/>
  <c r="I759" i="81"/>
  <c r="I760" i="81"/>
  <c r="I761" i="81"/>
  <c r="I762" i="81"/>
  <c r="I763" i="81"/>
  <c r="I764" i="81"/>
  <c r="I765" i="81"/>
  <c r="I766" i="81"/>
  <c r="I767" i="81"/>
  <c r="I980" i="81"/>
  <c r="I1469" i="81"/>
  <c r="I1470" i="81"/>
  <c r="I768" i="81"/>
  <c r="I769" i="81"/>
  <c r="I770" i="81"/>
  <c r="I771" i="81"/>
  <c r="I772" i="81"/>
  <c r="I773" i="81"/>
  <c r="I774" i="81"/>
  <c r="I1059" i="81"/>
  <c r="I1471" i="81"/>
  <c r="I1060" i="81"/>
  <c r="I1472" i="81"/>
  <c r="I1473" i="81"/>
  <c r="I1474" i="81"/>
  <c r="I1509" i="81"/>
  <c r="I1061" i="81"/>
  <c r="I1062" i="81"/>
  <c r="I1519" i="81"/>
  <c r="I1063" i="81"/>
  <c r="I1064" i="81"/>
  <c r="I576" i="81"/>
  <c r="I1046" i="81"/>
  <c r="I1047" i="81"/>
  <c r="I1475" i="81"/>
  <c r="I1065" i="81"/>
  <c r="I1066" i="81"/>
  <c r="I984" i="81"/>
  <c r="I775" i="81"/>
  <c r="I776" i="81"/>
  <c r="I1568" i="81"/>
  <c r="I1569" i="81"/>
  <c r="I1570" i="81"/>
  <c r="I1589" i="81"/>
  <c r="I1590" i="81"/>
  <c r="I1591" i="81"/>
  <c r="I1592" i="81"/>
  <c r="I1048" i="81"/>
  <c r="I337" i="81"/>
  <c r="I338" i="81"/>
  <c r="I357" i="81"/>
  <c r="I358" i="81"/>
  <c r="I364" i="81"/>
  <c r="I365" i="81"/>
  <c r="I366" i="81"/>
  <c r="I377" i="81"/>
  <c r="I369" i="81"/>
  <c r="I370" i="81"/>
  <c r="I985" i="81"/>
  <c r="I335" i="81"/>
  <c r="I672" i="81"/>
  <c r="I736" i="81"/>
  <c r="I749" i="81"/>
  <c r="I1067" i="81"/>
  <c r="I1233" i="81"/>
  <c r="I1234" i="81"/>
  <c r="I1235" i="81"/>
  <c r="I1236" i="81"/>
  <c r="I1237" i="81"/>
  <c r="I1238" i="81"/>
  <c r="I1239" i="81"/>
  <c r="I1240" i="81"/>
  <c r="I1241" i="81"/>
  <c r="I1242" i="81"/>
  <c r="I1243" i="81"/>
  <c r="I1244" i="81"/>
  <c r="I1245" i="81"/>
  <c r="I1246" i="81"/>
  <c r="I1247" i="81"/>
  <c r="I1248" i="81"/>
  <c r="I1249" i="81"/>
  <c r="I1250" i="81"/>
  <c r="I1251" i="81"/>
  <c r="I1252" i="81"/>
  <c r="I1253" i="81"/>
  <c r="I1254" i="81"/>
  <c r="I1255" i="81"/>
  <c r="I1256" i="81"/>
  <c r="I1257" i="81"/>
  <c r="I1258" i="81"/>
  <c r="I1259" i="81"/>
  <c r="I1260" i="81"/>
  <c r="I1261" i="81"/>
  <c r="I1262" i="81"/>
  <c r="I1263" i="81"/>
  <c r="I1264" i="81"/>
  <c r="I1265" i="81"/>
  <c r="I1266" i="81"/>
  <c r="I1267" i="81"/>
  <c r="I1268" i="81"/>
  <c r="I1269" i="81"/>
  <c r="I1270" i="81"/>
  <c r="I1271" i="81"/>
  <c r="I1272" i="81"/>
  <c r="I1273" i="81"/>
  <c r="I1274" i="81"/>
  <c r="I1275" i="81"/>
  <c r="I1276" i="81"/>
  <c r="I1277" i="81"/>
  <c r="I1278" i="81"/>
  <c r="I1279" i="81"/>
  <c r="I1280" i="81"/>
  <c r="I1281" i="81"/>
  <c r="I1282" i="81"/>
  <c r="I1283" i="81"/>
  <c r="I1284" i="81"/>
  <c r="I1285" i="81"/>
  <c r="I1286" i="81"/>
  <c r="I1287" i="81"/>
  <c r="I1288" i="81"/>
  <c r="I1289" i="81"/>
  <c r="I1290" i="81"/>
  <c r="I1291" i="81"/>
  <c r="I1292" i="81"/>
  <c r="I1293" i="81"/>
  <c r="I1294" i="81"/>
  <c r="I1295" i="81"/>
  <c r="I1296" i="81"/>
  <c r="I1297" i="81"/>
  <c r="I1298" i="81"/>
  <c r="I1299" i="81"/>
  <c r="I1300" i="81"/>
  <c r="I1301" i="81"/>
  <c r="I1302" i="81"/>
  <c r="I1303" i="81"/>
  <c r="I1304" i="81"/>
  <c r="I1305" i="81"/>
  <c r="I1306" i="81"/>
  <c r="I1307" i="81"/>
  <c r="I1308" i="81"/>
  <c r="I1309" i="81"/>
  <c r="I1310" i="81"/>
  <c r="I1311" i="81"/>
  <c r="I1312" i="81"/>
  <c r="I1313" i="81"/>
  <c r="I1314" i="81"/>
  <c r="I1315" i="81"/>
  <c r="I1316" i="81"/>
  <c r="I1317" i="81"/>
  <c r="I1318" i="81"/>
  <c r="I1319" i="81"/>
  <c r="I1320" i="81"/>
  <c r="I1321" i="81"/>
  <c r="I1322" i="81"/>
  <c r="I1323" i="81"/>
  <c r="I1324" i="81"/>
  <c r="I1325" i="81"/>
  <c r="I1326" i="81"/>
  <c r="I1327" i="81"/>
  <c r="I1328" i="81"/>
  <c r="I1329" i="81"/>
  <c r="I1330" i="81"/>
  <c r="I1331" i="81"/>
  <c r="I1332" i="81"/>
  <c r="I1333" i="81"/>
  <c r="I1334" i="81"/>
  <c r="I1335" i="81"/>
  <c r="I1336" i="81"/>
  <c r="I435" i="81"/>
  <c r="I436" i="81"/>
  <c r="I437" i="81"/>
  <c r="I438" i="81"/>
  <c r="I439" i="81"/>
  <c r="I440" i="81"/>
  <c r="I441" i="81"/>
  <c r="I442" i="81"/>
  <c r="I443" i="81"/>
  <c r="I444" i="81"/>
  <c r="I445" i="81"/>
  <c r="I446" i="81"/>
  <c r="I447" i="81"/>
  <c r="I448" i="81"/>
  <c r="I449" i="81"/>
  <c r="I450" i="81"/>
  <c r="I451" i="81"/>
  <c r="I452" i="81"/>
  <c r="I453" i="81"/>
  <c r="I454" i="81"/>
  <c r="I455" i="81"/>
  <c r="I456" i="81"/>
  <c r="I457" i="81"/>
  <c r="I458" i="81"/>
  <c r="I459" i="81"/>
  <c r="I460" i="81"/>
  <c r="I986" i="81"/>
  <c r="I777" i="81"/>
  <c r="I778" i="81"/>
  <c r="I779" i="81"/>
  <c r="I780" i="81"/>
  <c r="I781" i="81"/>
  <c r="I782" i="81"/>
  <c r="I783" i="81"/>
  <c r="I784" i="81"/>
  <c r="I785" i="81"/>
  <c r="I786" i="81"/>
  <c r="I787" i="81"/>
  <c r="I788" i="81"/>
  <c r="I789" i="81"/>
  <c r="I1009" i="81"/>
  <c r="I1010" i="81"/>
  <c r="I1011" i="81"/>
  <c r="I1012" i="81"/>
  <c r="I581" i="81"/>
  <c r="I582" i="81"/>
  <c r="I339" i="81"/>
  <c r="I340" i="81"/>
  <c r="I341" i="81"/>
  <c r="I342" i="81"/>
  <c r="I343" i="81"/>
  <c r="I344" i="81"/>
  <c r="I587" i="81"/>
  <c r="I790" i="81"/>
  <c r="I791" i="81"/>
  <c r="I792" i="81"/>
  <c r="I793" i="81"/>
  <c r="I794" i="81"/>
  <c r="I795" i="81"/>
  <c r="I796" i="81"/>
  <c r="I797" i="81"/>
  <c r="I798" i="81"/>
  <c r="I799" i="81"/>
  <c r="I800" i="81"/>
  <c r="I801" i="81"/>
  <c r="I802" i="81"/>
  <c r="I803" i="81"/>
  <c r="I804" i="81"/>
  <c r="I805" i="81"/>
  <c r="I806" i="81"/>
  <c r="I807" i="81"/>
  <c r="I808" i="81"/>
  <c r="I809" i="81"/>
  <c r="I810" i="81"/>
  <c r="I811" i="81"/>
  <c r="I812" i="81"/>
  <c r="I813" i="81"/>
  <c r="I814" i="81"/>
  <c r="I815" i="81"/>
  <c r="I816" i="81"/>
  <c r="I817" i="81"/>
  <c r="I818" i="81"/>
  <c r="I819" i="81"/>
  <c r="I820" i="81"/>
  <c r="I821" i="81"/>
  <c r="I822" i="81"/>
  <c r="I823" i="81"/>
  <c r="I824" i="81"/>
  <c r="I825" i="81"/>
  <c r="I826" i="81"/>
  <c r="I827" i="81"/>
  <c r="I828" i="81"/>
  <c r="I829" i="81"/>
  <c r="I830" i="81"/>
  <c r="I831" i="81"/>
  <c r="I832" i="81"/>
  <c r="I833" i="81"/>
  <c r="I834" i="81"/>
  <c r="I835" i="81"/>
  <c r="I836" i="81"/>
  <c r="I837" i="81"/>
  <c r="I838" i="81"/>
  <c r="I839" i="81"/>
  <c r="I840" i="81"/>
  <c r="I841" i="81"/>
  <c r="I842" i="81"/>
  <c r="I843" i="81"/>
  <c r="I844" i="81"/>
  <c r="I845" i="81"/>
  <c r="I846" i="81"/>
  <c r="I847" i="81"/>
  <c r="I848" i="81"/>
  <c r="I849" i="81"/>
  <c r="I850" i="81"/>
  <c r="I851" i="81"/>
  <c r="I852" i="81"/>
  <c r="I853" i="81"/>
  <c r="I854" i="81"/>
  <c r="I855" i="81"/>
  <c r="I856" i="81"/>
  <c r="I857" i="81"/>
  <c r="I858" i="81"/>
  <c r="I859" i="81"/>
  <c r="I860" i="81"/>
  <c r="I861" i="81"/>
  <c r="I862" i="81"/>
  <c r="I863" i="81"/>
  <c r="I864" i="81"/>
  <c r="I865" i="81"/>
  <c r="I866" i="81"/>
  <c r="I867" i="81"/>
  <c r="I868" i="81"/>
  <c r="I869" i="81"/>
  <c r="I870" i="81"/>
  <c r="I871" i="81"/>
  <c r="I872" i="81"/>
  <c r="I610" i="81"/>
  <c r="I1526" i="81"/>
  <c r="I1527" i="81"/>
  <c r="I1528" i="81"/>
  <c r="I1529" i="81"/>
  <c r="I1530" i="81"/>
  <c r="I987" i="81"/>
  <c r="I988" i="81"/>
  <c r="I989" i="81"/>
  <c r="I990" i="81"/>
  <c r="I991" i="81"/>
  <c r="I992" i="81"/>
  <c r="I993" i="81"/>
  <c r="I1476" i="81"/>
  <c r="I1477" i="81"/>
  <c r="I1068" i="81"/>
  <c r="I1551" i="81"/>
  <c r="I1478" i="81"/>
  <c r="I1069" i="81"/>
  <c r="I1479" i="81"/>
  <c r="I1070" i="81"/>
  <c r="I1096" i="81"/>
  <c r="I1071" i="81"/>
  <c r="I1072" i="81"/>
  <c r="I1558" i="81"/>
  <c r="I1480" i="81"/>
  <c r="I1481" i="81"/>
  <c r="I1552" i="81"/>
  <c r="I1553" i="81"/>
  <c r="I1482" i="81"/>
  <c r="I1559" i="81"/>
  <c r="I1483" i="81"/>
  <c r="I1571" i="81"/>
  <c r="I1572" i="81"/>
  <c r="I1573" i="81"/>
  <c r="I1593" i="81"/>
  <c r="I1594" i="81"/>
  <c r="I367" i="81"/>
  <c r="I368" i="81"/>
  <c r="I371" i="81"/>
  <c r="I372" i="81"/>
  <c r="I373" i="81"/>
  <c r="I1510" i="81"/>
  <c r="I1525" i="81"/>
  <c r="I1073" i="81"/>
  <c r="I1074" i="81"/>
  <c r="I1075" i="81"/>
  <c r="I1076" i="81"/>
  <c r="I1542" i="81"/>
  <c r="I1543" i="81"/>
  <c r="I1544" i="81"/>
  <c r="I1484" i="81"/>
  <c r="I1485" i="81"/>
  <c r="I1453" i="81"/>
  <c r="I1454" i="81"/>
  <c r="I1077" i="81"/>
  <c r="I1078" i="81"/>
  <c r="I1025" i="81"/>
  <c r="I1026" i="81"/>
  <c r="I1027" i="81"/>
  <c r="I1028" i="81"/>
  <c r="I1029" i="81"/>
  <c r="I1030" i="81"/>
  <c r="I1031" i="81"/>
  <c r="I461" i="81"/>
  <c r="I462" i="81"/>
  <c r="I463" i="81"/>
  <c r="I464" i="81"/>
  <c r="I465" i="81"/>
  <c r="I466" i="81"/>
  <c r="I467" i="81"/>
  <c r="I468" i="81"/>
  <c r="I469" i="81"/>
  <c r="I470" i="81"/>
  <c r="I471" i="81"/>
  <c r="I472" i="81"/>
  <c r="I473" i="81"/>
  <c r="I474" i="81"/>
  <c r="I475" i="81"/>
  <c r="I476" i="81"/>
  <c r="I477" i="81"/>
  <c r="I478" i="81"/>
  <c r="I479" i="81"/>
  <c r="I480" i="81"/>
  <c r="I481" i="81"/>
  <c r="I482" i="81"/>
  <c r="I483" i="81"/>
  <c r="I484" i="81"/>
  <c r="I485" i="81"/>
  <c r="I486" i="81"/>
  <c r="I487" i="81"/>
  <c r="I488" i="81"/>
  <c r="I489" i="81"/>
  <c r="I490" i="81"/>
  <c r="I491" i="81"/>
  <c r="I492" i="81"/>
  <c r="I493" i="81"/>
  <c r="I494" i="81"/>
  <c r="I495" i="81"/>
  <c r="I496" i="81"/>
  <c r="I497" i="81"/>
  <c r="I498" i="81"/>
  <c r="I499" i="81"/>
  <c r="I259" i="81"/>
  <c r="I260" i="81"/>
  <c r="I261" i="81"/>
  <c r="I262" i="81"/>
  <c r="I263" i="81"/>
  <c r="I264" i="81"/>
  <c r="I265" i="81"/>
  <c r="I266" i="81"/>
  <c r="I267" i="81"/>
  <c r="I268" i="81"/>
  <c r="I269" i="81"/>
  <c r="I270" i="81"/>
  <c r="I271" i="81"/>
  <c r="I272" i="81"/>
  <c r="I273" i="81"/>
  <c r="I274" i="81"/>
  <c r="I275" i="81"/>
  <c r="I276" i="81"/>
  <c r="I277" i="81"/>
  <c r="I278" i="81"/>
  <c r="I1079" i="81"/>
  <c r="I359" i="81"/>
  <c r="I360" i="81"/>
  <c r="I361" i="81"/>
  <c r="I362" i="81"/>
  <c r="I363" i="81"/>
  <c r="I583" i="81"/>
  <c r="I279" i="81"/>
  <c r="I280" i="81"/>
  <c r="I281" i="81"/>
  <c r="I282" i="81"/>
  <c r="I345" i="81"/>
  <c r="I500" i="81"/>
  <c r="I501" i="81"/>
  <c r="I502" i="81"/>
  <c r="I503" i="81"/>
  <c r="I504" i="81"/>
  <c r="I505" i="81"/>
  <c r="I1337" i="81"/>
  <c r="I1338" i="81"/>
  <c r="I1339" i="81"/>
  <c r="I1340" i="81"/>
  <c r="I1341" i="81"/>
  <c r="I1342" i="81"/>
  <c r="I1343" i="81"/>
  <c r="I1344" i="81"/>
  <c r="I1345" i="81"/>
  <c r="I1346" i="81"/>
  <c r="I1347" i="81"/>
  <c r="I1348" i="81"/>
  <c r="I1349" i="81"/>
  <c r="I1350" i="81"/>
  <c r="I1351" i="81"/>
  <c r="I1352" i="81"/>
  <c r="I1353" i="81"/>
  <c r="I1354" i="81"/>
  <c r="I1355" i="81"/>
  <c r="I1356" i="81"/>
  <c r="I1357" i="81"/>
  <c r="I1358" i="81"/>
  <c r="I1359" i="81"/>
  <c r="I1360" i="81"/>
  <c r="I1361" i="81"/>
  <c r="I1362" i="81"/>
  <c r="I1363" i="81"/>
  <c r="I1364" i="81"/>
  <c r="I1365" i="81"/>
  <c r="I1366" i="81"/>
  <c r="I1367" i="81"/>
  <c r="I1368" i="81"/>
  <c r="I1369" i="81"/>
  <c r="I1370" i="81"/>
  <c r="I1371" i="81"/>
  <c r="I1372" i="81"/>
  <c r="I1373" i="81"/>
  <c r="I1374" i="81"/>
  <c r="I1375" i="81"/>
  <c r="I1376" i="81"/>
  <c r="I1377" i="81"/>
  <c r="I1378" i="81"/>
  <c r="I1379" i="81"/>
  <c r="I1380" i="81"/>
  <c r="I1381" i="81"/>
  <c r="I1382" i="81"/>
  <c r="I1383" i="81"/>
  <c r="I1384" i="81"/>
  <c r="I1385" i="81"/>
  <c r="I1386" i="81"/>
  <c r="I1387" i="81"/>
  <c r="I1388" i="81"/>
  <c r="I1389" i="81"/>
  <c r="I1390" i="81"/>
  <c r="I1391" i="81"/>
  <c r="I1392" i="81"/>
  <c r="I1393" i="81"/>
  <c r="I1394" i="81"/>
  <c r="I1395" i="81"/>
  <c r="I1396" i="81"/>
  <c r="I1397" i="81"/>
  <c r="I1398" i="81"/>
  <c r="I1399" i="81"/>
  <c r="I1400" i="81"/>
  <c r="I1401" i="81"/>
  <c r="I1402" i="81"/>
  <c r="I1403" i="81"/>
  <c r="I1404" i="81"/>
  <c r="I1405" i="81"/>
  <c r="I1406" i="81"/>
  <c r="I1407" i="81"/>
  <c r="I1408" i="81"/>
  <c r="I1409" i="81"/>
  <c r="I1410" i="81"/>
  <c r="I1411" i="81"/>
  <c r="I1412" i="81"/>
  <c r="I1413" i="81"/>
  <c r="I1414" i="81"/>
  <c r="I1415" i="81"/>
  <c r="I1416" i="81"/>
  <c r="I1417" i="81"/>
  <c r="I1418" i="81"/>
  <c r="I1419" i="81"/>
  <c r="I1420" i="81"/>
  <c r="I1421" i="81"/>
  <c r="I1422" i="81"/>
  <c r="I1423" i="81"/>
  <c r="I1424" i="81"/>
  <c r="I1425" i="81"/>
  <c r="I1426" i="81"/>
  <c r="I1427" i="81"/>
  <c r="I1428" i="81"/>
  <c r="I1429" i="81"/>
  <c r="I1430" i="81"/>
  <c r="I1431" i="81"/>
  <c r="I1432" i="81"/>
  <c r="I1433" i="81"/>
  <c r="I1434" i="81"/>
  <c r="I1435" i="81"/>
  <c r="I1436" i="81"/>
  <c r="I1437" i="81"/>
  <c r="I1438" i="81"/>
  <c r="I1439" i="81"/>
  <c r="I1440" i="81"/>
  <c r="I1441" i="81"/>
  <c r="I1442" i="81"/>
  <c r="I1443" i="81"/>
  <c r="I1444" i="81"/>
  <c r="I1445" i="81"/>
  <c r="I1446" i="81"/>
  <c r="I1447" i="81"/>
  <c r="I1448" i="81"/>
  <c r="I1449" i="81"/>
  <c r="I506" i="81"/>
  <c r="I507" i="81"/>
  <c r="I508" i="81"/>
  <c r="I509" i="81"/>
  <c r="I510" i="81"/>
  <c r="I511" i="81"/>
  <c r="I512" i="81"/>
  <c r="I513" i="81"/>
  <c r="I514" i="81"/>
  <c r="I515" i="81"/>
  <c r="I516" i="81"/>
  <c r="I517" i="81"/>
  <c r="I518" i="81"/>
  <c r="I519" i="81"/>
  <c r="I520" i="81"/>
  <c r="I521" i="81"/>
  <c r="I522" i="81"/>
  <c r="I523" i="81"/>
  <c r="I524" i="81"/>
  <c r="I525" i="81"/>
  <c r="I526" i="81"/>
  <c r="I527" i="81"/>
  <c r="I528" i="81"/>
  <c r="I529" i="81"/>
  <c r="I530" i="81"/>
  <c r="I531" i="81"/>
  <c r="I532" i="81"/>
  <c r="I533" i="81"/>
  <c r="I534" i="81"/>
  <c r="I535" i="81"/>
  <c r="I536" i="81"/>
  <c r="I537" i="81"/>
  <c r="I538" i="81"/>
  <c r="I539" i="81"/>
  <c r="I540" i="81"/>
  <c r="I541" i="81"/>
  <c r="I542" i="81"/>
  <c r="I543" i="81"/>
  <c r="I544" i="81"/>
  <c r="I545" i="81"/>
  <c r="I546" i="81"/>
  <c r="I547" i="81"/>
  <c r="I548" i="81"/>
  <c r="I549" i="81"/>
  <c r="I550" i="81"/>
  <c r="I551" i="81"/>
  <c r="I552" i="81"/>
  <c r="I553" i="81"/>
  <c r="I554" i="81"/>
  <c r="I555" i="81"/>
  <c r="I556" i="81"/>
  <c r="I557" i="81"/>
  <c r="I558" i="81"/>
  <c r="I559" i="81"/>
  <c r="I560" i="81"/>
  <c r="I561" i="81"/>
  <c r="I562" i="81"/>
  <c r="I563" i="81"/>
  <c r="I564" i="81"/>
  <c r="I565" i="81"/>
  <c r="I566" i="81"/>
  <c r="I567" i="81"/>
  <c r="I568" i="81"/>
  <c r="I569" i="81"/>
  <c r="I570" i="81"/>
  <c r="I571" i="81"/>
  <c r="I572" i="81"/>
  <c r="I873" i="81"/>
  <c r="I874" i="81"/>
  <c r="I875" i="81"/>
  <c r="I876" i="81"/>
  <c r="I579" i="81"/>
  <c r="I877" i="81"/>
  <c r="I878" i="81"/>
  <c r="I879" i="81"/>
  <c r="I880" i="81"/>
  <c r="I881" i="81"/>
  <c r="I882" i="81"/>
  <c r="I883" i="81"/>
  <c r="I884" i="81"/>
  <c r="I885" i="81"/>
  <c r="I886" i="81"/>
  <c r="I887" i="81"/>
  <c r="I888" i="81"/>
  <c r="I889" i="81"/>
  <c r="I890" i="81"/>
  <c r="I891" i="81"/>
  <c r="I892" i="81"/>
  <c r="I893" i="81"/>
  <c r="I894" i="81"/>
  <c r="I895" i="81"/>
  <c r="I896" i="81"/>
  <c r="I897" i="81"/>
  <c r="I898" i="81"/>
  <c r="I899" i="81"/>
  <c r="I900" i="81"/>
  <c r="I901" i="81"/>
  <c r="I902" i="81"/>
  <c r="I903" i="81"/>
  <c r="I904" i="81"/>
  <c r="I905" i="81"/>
  <c r="I906" i="81"/>
  <c r="I907" i="81"/>
  <c r="I908" i="81"/>
  <c r="I909" i="81"/>
  <c r="I910" i="81"/>
  <c r="I911" i="81"/>
  <c r="I912" i="81"/>
  <c r="I913" i="81"/>
  <c r="I914" i="81"/>
  <c r="I915" i="81"/>
  <c r="I916" i="81"/>
  <c r="I917" i="81"/>
  <c r="I918" i="81"/>
  <c r="I919" i="81"/>
  <c r="I920" i="81"/>
  <c r="I921" i="81"/>
  <c r="I922" i="81"/>
  <c r="I923" i="81"/>
  <c r="I924" i="81"/>
  <c r="I925" i="81"/>
  <c r="I926" i="81"/>
  <c r="I927" i="81"/>
  <c r="I928" i="81"/>
  <c r="I929" i="81"/>
  <c r="I930" i="81"/>
  <c r="I931" i="81"/>
  <c r="I932" i="81"/>
  <c r="I933" i="81"/>
  <c r="I934" i="81"/>
  <c r="I935" i="81"/>
  <c r="I936" i="81"/>
  <c r="I937" i="81"/>
  <c r="I938" i="81"/>
  <c r="I939" i="81"/>
  <c r="I940" i="81"/>
  <c r="I941" i="81"/>
  <c r="I942" i="81"/>
  <c r="I943" i="81"/>
  <c r="I944" i="81"/>
  <c r="I945" i="81"/>
  <c r="I946" i="81"/>
  <c r="I947" i="81"/>
  <c r="I948" i="81"/>
  <c r="I949" i="81"/>
  <c r="I950" i="81"/>
  <c r="I951" i="81"/>
  <c r="I952" i="81"/>
  <c r="I953" i="81"/>
  <c r="I954" i="81"/>
  <c r="I955" i="81"/>
  <c r="I956" i="81"/>
  <c r="I957" i="81"/>
  <c r="I958" i="81"/>
  <c r="I959" i="81"/>
  <c r="I960" i="81"/>
  <c r="I961" i="81"/>
  <c r="I962" i="81"/>
  <c r="I963" i="81"/>
  <c r="I964" i="81"/>
  <c r="I965" i="81"/>
  <c r="I966" i="81"/>
  <c r="I967" i="81"/>
  <c r="I968" i="81"/>
  <c r="I969" i="81"/>
  <c r="I970" i="81"/>
  <c r="I971" i="81"/>
  <c r="I972" i="81"/>
  <c r="I973" i="81"/>
  <c r="I974" i="81"/>
  <c r="I588" i="81"/>
  <c r="I1581" i="81"/>
  <c r="I1514" i="81"/>
  <c r="I584" i="81"/>
  <c r="I589" i="81"/>
  <c r="I590" i="81"/>
  <c r="I591" i="81"/>
  <c r="I592" i="81"/>
  <c r="I593" i="81"/>
  <c r="I594" i="81"/>
  <c r="I595" i="81"/>
  <c r="I596" i="81"/>
  <c r="I597" i="81"/>
  <c r="I598" i="81"/>
  <c r="I599" i="81"/>
  <c r="I600" i="81"/>
  <c r="I601" i="81"/>
  <c r="I602" i="81"/>
  <c r="I603" i="81"/>
  <c r="I1531" i="81"/>
  <c r="I1532" i="81"/>
  <c r="I1533" i="81"/>
  <c r="I1534" i="81"/>
  <c r="I1535" i="81"/>
  <c r="I1536" i="81"/>
  <c r="I1537" i="81"/>
  <c r="I1538" i="81"/>
  <c r="I1013" i="81"/>
  <c r="I1014" i="81"/>
  <c r="I975" i="81"/>
  <c r="I976" i="81"/>
  <c r="I977" i="81"/>
  <c r="I978" i="81"/>
  <c r="I1015" i="81"/>
  <c r="I1016" i="81"/>
  <c r="I1017" i="81"/>
  <c r="I1018" i="81"/>
  <c r="I1019" i="81"/>
  <c r="I1020" i="81"/>
  <c r="I1021" i="81"/>
  <c r="I1022" i="81"/>
  <c r="I1023" i="81"/>
  <c r="I323" i="81"/>
  <c r="I258" i="81"/>
  <c r="I320" i="81"/>
  <c r="I1486" i="81"/>
  <c r="I1520" i="81"/>
  <c r="I1487" i="81"/>
  <c r="I1080" i="81"/>
  <c r="I1554" i="81"/>
  <c r="I1555" i="81"/>
  <c r="I1488" i="81"/>
  <c r="I1489" i="81"/>
  <c r="I1081" i="81"/>
  <c r="I1490" i="81"/>
  <c r="I1491" i="81"/>
  <c r="I1492" i="81"/>
  <c r="I1493" i="81"/>
  <c r="I1574" i="81"/>
  <c r="I1575" i="81"/>
  <c r="I1576" i="81"/>
  <c r="I1577" i="81"/>
  <c r="I283" i="81"/>
  <c r="I284" i="81"/>
  <c r="I285" i="81"/>
  <c r="I286" i="81"/>
  <c r="I287" i="81"/>
  <c r="I288" i="81"/>
  <c r="I289" i="81"/>
  <c r="I290" i="81"/>
  <c r="I291" i="81"/>
  <c r="I292" i="81"/>
  <c r="I293" i="81"/>
  <c r="I294" i="81"/>
  <c r="I295" i="81"/>
  <c r="I296" i="81"/>
  <c r="I297" i="81"/>
  <c r="I298" i="81"/>
  <c r="I299" i="81"/>
  <c r="I300" i="81"/>
  <c r="I301" i="81"/>
  <c r="I302" i="81"/>
  <c r="I303" i="81"/>
  <c r="I304" i="81"/>
  <c r="I305" i="81"/>
  <c r="I306" i="81"/>
  <c r="I307" i="81"/>
  <c r="I308" i="81"/>
  <c r="I309" i="81"/>
  <c r="I310" i="81"/>
  <c r="I311" i="81"/>
  <c r="I312" i="81"/>
  <c r="I313" i="81"/>
  <c r="I314" i="81"/>
  <c r="I315" i="81"/>
  <c r="I316" i="81"/>
  <c r="I317" i="81"/>
  <c r="I318" i="81"/>
  <c r="I319" i="81"/>
  <c r="I1595" i="81"/>
  <c r="I1596" i="81"/>
  <c r="I1597" i="81"/>
  <c r="I374" i="81"/>
  <c r="I375" i="81"/>
  <c r="I376" i="81"/>
  <c r="I1494" i="81"/>
  <c r="I1495" i="81"/>
  <c r="I1496" i="81"/>
  <c r="I1497" i="81"/>
  <c r="I1498" i="81"/>
  <c r="I1499" i="81"/>
  <c r="I1500" i="81"/>
  <c r="I1501" i="81"/>
  <c r="I1502" i="81"/>
  <c r="I1503" i="81"/>
  <c r="I1504" i="81"/>
  <c r="I1582" i="81"/>
  <c r="I1583" i="81"/>
  <c r="I1082" i="81"/>
  <c r="I1083" i="81"/>
  <c r="I1084" i="81"/>
  <c r="I1085" i="81"/>
  <c r="I1086" i="81"/>
  <c r="I1087" i="81"/>
  <c r="I1102" i="81"/>
  <c r="I1556" i="81"/>
  <c r="I1557" i="81"/>
  <c r="I1088" i="81"/>
  <c r="I1097" i="81"/>
  <c r="I1089" i="81"/>
  <c r="I1090" i="81"/>
  <c r="I1091" i="81"/>
  <c r="I1092" i="81"/>
  <c r="I1093" i="81"/>
  <c r="I1545" i="81"/>
  <c r="I1546" i="81"/>
  <c r="I1094" i="81"/>
  <c r="I1095" i="81"/>
  <c r="I1455" i="81"/>
  <c r="I1456" i="81"/>
  <c r="I1457" i="81"/>
  <c r="I1515" i="81"/>
  <c r="I1550" i="81"/>
  <c r="I577" i="81"/>
  <c r="I578" i="81"/>
  <c r="I604" i="81"/>
  <c r="I605" i="81"/>
  <c r="I606" i="81"/>
  <c r="I607" i="81"/>
  <c r="I608" i="81"/>
  <c r="I609" i="81"/>
  <c r="I994" i="81"/>
  <c r="I995" i="81"/>
  <c r="I996" i="81"/>
  <c r="I997" i="81"/>
  <c r="I998" i="81"/>
  <c r="I999" i="81"/>
  <c r="I1000" i="81"/>
  <c r="I1001" i="81"/>
  <c r="I1002" i="81"/>
  <c r="I1003" i="81"/>
  <c r="I1004" i="81"/>
  <c r="I1005" i="81"/>
  <c r="I1006" i="81"/>
  <c r="I1007" i="81"/>
  <c r="I1008" i="81"/>
  <c r="I1032" i="81"/>
  <c r="I1033" i="81"/>
  <c r="I1034" i="81"/>
  <c r="I1035" i="81"/>
  <c r="I1036" i="81"/>
  <c r="I1037" i="81"/>
  <c r="I1038" i="81"/>
  <c r="I346" i="81"/>
  <c r="I347" i="81"/>
  <c r="I348" i="81"/>
  <c r="I349" i="81"/>
  <c r="I350" i="81"/>
  <c r="I351" i="81"/>
  <c r="I352" i="81"/>
  <c r="I611" i="81"/>
  <c r="I1103" i="81"/>
  <c r="I1560" i="81"/>
  <c r="I1561" i="81"/>
  <c r="I1562" i="81"/>
  <c r="I22" i="81"/>
  <c r="E139" i="31"/>
  <c r="J43" i="31"/>
  <c r="O253" i="64"/>
  <c r="F18" i="9" s="1"/>
  <c r="P249" i="64"/>
  <c r="P250" i="64"/>
  <c r="P251" i="64"/>
  <c r="P248" i="64"/>
  <c r="O238" i="64"/>
  <c r="O237" i="64"/>
  <c r="O236" i="64"/>
  <c r="O235" i="64"/>
  <c r="O234" i="64"/>
  <c r="O232" i="64"/>
  <c r="O231" i="64"/>
  <c r="O230" i="64"/>
  <c r="O229" i="64"/>
  <c r="O228" i="64"/>
  <c r="O227" i="64"/>
  <c r="O226" i="64"/>
  <c r="O225" i="64"/>
  <c r="O224" i="64"/>
  <c r="O223" i="64"/>
  <c r="O222" i="64"/>
  <c r="O221" i="64"/>
  <c r="O220" i="64"/>
  <c r="O219" i="64"/>
  <c r="O218" i="64"/>
  <c r="O217" i="64"/>
  <c r="O216" i="64"/>
  <c r="O215" i="64"/>
  <c r="O214" i="64"/>
  <c r="O213" i="64"/>
  <c r="O212" i="64"/>
  <c r="O211" i="64"/>
  <c r="O210" i="64"/>
  <c r="O209" i="64"/>
  <c r="O208" i="64"/>
  <c r="O207" i="64"/>
  <c r="O206" i="64"/>
  <c r="O205" i="64"/>
  <c r="O204" i="64"/>
  <c r="O203" i="64"/>
  <c r="O202" i="64"/>
  <c r="O201" i="64"/>
  <c r="O200" i="64"/>
  <c r="O199" i="64"/>
  <c r="O198" i="64"/>
  <c r="O197" i="64"/>
  <c r="O196" i="64"/>
  <c r="O195" i="64"/>
  <c r="O194" i="64"/>
  <c r="O193" i="64"/>
  <c r="O192" i="64"/>
  <c r="O191" i="64"/>
  <c r="O190" i="64"/>
  <c r="O189" i="64"/>
  <c r="O188" i="64"/>
  <c r="O187" i="64"/>
  <c r="O186" i="64"/>
  <c r="O185" i="64"/>
  <c r="O184" i="64"/>
  <c r="O183" i="64"/>
  <c r="O182" i="64"/>
  <c r="O181" i="64"/>
  <c r="O180" i="64"/>
  <c r="O179" i="64"/>
  <c r="O178" i="64"/>
  <c r="O177" i="64"/>
  <c r="O176" i="64"/>
  <c r="O175" i="64"/>
  <c r="O174" i="64"/>
  <c r="O171" i="64"/>
  <c r="O170" i="64"/>
  <c r="O168" i="64"/>
  <c r="O167" i="64"/>
  <c r="O166" i="64"/>
  <c r="O165" i="64"/>
  <c r="O164" i="64"/>
  <c r="O163" i="64"/>
  <c r="O162" i="64"/>
  <c r="O161" i="64"/>
  <c r="O160" i="64"/>
  <c r="O159" i="64"/>
  <c r="O158" i="64"/>
  <c r="O157" i="64"/>
  <c r="O156" i="64"/>
  <c r="O155" i="64"/>
  <c r="O154" i="64"/>
  <c r="O153" i="64"/>
  <c r="O152" i="64"/>
  <c r="O151" i="64"/>
  <c r="O150" i="64"/>
  <c r="O149" i="64"/>
  <c r="O148" i="64"/>
  <c r="O147" i="64"/>
  <c r="O146" i="64"/>
  <c r="O145" i="64"/>
  <c r="O144" i="64"/>
  <c r="O143" i="64"/>
  <c r="O142" i="64"/>
  <c r="O141" i="64"/>
  <c r="O140" i="64"/>
  <c r="O139" i="64"/>
  <c r="O137" i="64"/>
  <c r="O135" i="64"/>
  <c r="O134" i="64"/>
  <c r="O133" i="64"/>
  <c r="O132" i="64"/>
  <c r="O131" i="64"/>
  <c r="O130" i="64"/>
  <c r="O129" i="64"/>
  <c r="O128" i="64"/>
  <c r="O127" i="64"/>
  <c r="O126" i="64"/>
  <c r="O125" i="64"/>
  <c r="O124" i="64"/>
  <c r="O123" i="64"/>
  <c r="O122" i="64"/>
  <c r="O121" i="64"/>
  <c r="O120" i="64"/>
  <c r="O119" i="64"/>
  <c r="O118" i="64"/>
  <c r="O117" i="64"/>
  <c r="O116" i="64"/>
  <c r="O115" i="64"/>
  <c r="O114" i="64"/>
  <c r="O113" i="64"/>
  <c r="O112" i="64"/>
  <c r="O111" i="64"/>
  <c r="O110" i="64"/>
  <c r="O109" i="64"/>
  <c r="O108" i="64"/>
  <c r="O107" i="64"/>
  <c r="O106" i="64"/>
  <c r="O105" i="64"/>
  <c r="O104" i="64"/>
  <c r="O103" i="64"/>
  <c r="O102" i="64"/>
  <c r="O101" i="64"/>
  <c r="O100" i="64"/>
  <c r="O99" i="64"/>
  <c r="O98" i="64"/>
  <c r="O97" i="64"/>
  <c r="O96" i="64"/>
  <c r="O95" i="64"/>
  <c r="O94" i="64"/>
  <c r="O93" i="64"/>
  <c r="O92" i="64"/>
  <c r="O91" i="64"/>
  <c r="O90" i="64"/>
  <c r="O88" i="64"/>
  <c r="O87" i="64"/>
  <c r="O86" i="64"/>
  <c r="O85" i="64"/>
  <c r="O84" i="64"/>
  <c r="O83" i="64"/>
  <c r="O82" i="64"/>
  <c r="O81" i="64"/>
  <c r="O80" i="64"/>
  <c r="O79" i="64"/>
  <c r="O78" i="64"/>
  <c r="O77" i="64"/>
  <c r="O76" i="64"/>
  <c r="O75" i="64"/>
  <c r="O74" i="64"/>
  <c r="O73" i="64"/>
  <c r="O72" i="64"/>
  <c r="O70" i="64"/>
  <c r="O69" i="64"/>
  <c r="O68" i="64"/>
  <c r="O67" i="64"/>
  <c r="O66" i="64"/>
  <c r="O65" i="64"/>
  <c r="O64" i="64"/>
  <c r="O63" i="64"/>
  <c r="O62" i="64"/>
  <c r="O61" i="64"/>
  <c r="O60" i="64"/>
  <c r="O59" i="64"/>
  <c r="O58" i="64"/>
  <c r="O57" i="64"/>
  <c r="O56" i="64"/>
  <c r="O55" i="64"/>
  <c r="O54" i="64"/>
  <c r="O53" i="64"/>
  <c r="O52" i="64"/>
  <c r="O51" i="64"/>
  <c r="O50" i="64"/>
  <c r="O49" i="64"/>
  <c r="O48" i="64"/>
  <c r="O47" i="64"/>
  <c r="O46" i="64"/>
  <c r="O45" i="64"/>
  <c r="O44" i="64"/>
  <c r="O43" i="64"/>
  <c r="O42" i="64"/>
  <c r="O41" i="64"/>
  <c r="O40" i="64"/>
  <c r="O39" i="64"/>
  <c r="O10" i="64"/>
  <c r="O11" i="64"/>
  <c r="O12" i="64"/>
  <c r="O13" i="64"/>
  <c r="O14" i="64"/>
  <c r="O15" i="64"/>
  <c r="O16" i="64"/>
  <c r="O17" i="64"/>
  <c r="O18" i="64"/>
  <c r="O19" i="64"/>
  <c r="O20" i="64"/>
  <c r="O21" i="64"/>
  <c r="O22" i="64"/>
  <c r="O23" i="64"/>
  <c r="O24" i="64"/>
  <c r="O25" i="64"/>
  <c r="O26" i="64"/>
  <c r="O27" i="64"/>
  <c r="O28" i="64"/>
  <c r="O29" i="64"/>
  <c r="O30" i="64"/>
  <c r="O31" i="64"/>
  <c r="O32" i="64"/>
  <c r="O33" i="64"/>
  <c r="O34" i="64"/>
  <c r="O35" i="64"/>
  <c r="O36" i="64"/>
  <c r="O37" i="64"/>
  <c r="O9" i="64"/>
  <c r="O9" i="83"/>
  <c r="O10" i="83"/>
  <c r="O11" i="83"/>
  <c r="O12" i="83"/>
  <c r="O13" i="83"/>
  <c r="O14" i="83"/>
  <c r="O15" i="83"/>
  <c r="O16" i="83"/>
  <c r="O17" i="83"/>
  <c r="O18" i="83"/>
  <c r="O19" i="83"/>
  <c r="O20" i="83"/>
  <c r="O22" i="83"/>
  <c r="O43" i="83"/>
  <c r="O44" i="83"/>
  <c r="U44" i="83" s="1"/>
  <c r="O27" i="83"/>
  <c r="O24" i="83"/>
  <c r="O25" i="83"/>
  <c r="O33" i="83"/>
  <c r="O32" i="83"/>
  <c r="O34" i="83"/>
  <c r="O42" i="83"/>
  <c r="O38" i="83"/>
  <c r="O23" i="83"/>
  <c r="O39" i="83"/>
  <c r="O21" i="83"/>
  <c r="O26" i="83"/>
  <c r="O30" i="83"/>
  <c r="O29" i="83"/>
  <c r="O28" i="83"/>
  <c r="O35" i="83"/>
  <c r="O40" i="83"/>
  <c r="O41" i="83"/>
  <c r="O31" i="83"/>
  <c r="O36" i="83"/>
  <c r="O37" i="83"/>
  <c r="O47" i="83"/>
  <c r="O53" i="83"/>
  <c r="O56" i="83"/>
  <c r="O57" i="83"/>
  <c r="O58" i="83"/>
  <c r="O48" i="83"/>
  <c r="O62" i="83"/>
  <c r="O61" i="83"/>
  <c r="O68" i="83"/>
  <c r="O67" i="83"/>
  <c r="O78" i="83"/>
  <c r="O77" i="83"/>
  <c r="O80" i="83"/>
  <c r="O52" i="83"/>
  <c r="O55" i="83"/>
  <c r="O82" i="83"/>
  <c r="O60" i="83"/>
  <c r="O59" i="83"/>
  <c r="O66" i="83"/>
  <c r="O64" i="83"/>
  <c r="O71" i="83"/>
  <c r="O49" i="83"/>
  <c r="O50" i="83"/>
  <c r="O54" i="83"/>
  <c r="O65" i="83"/>
  <c r="O63" i="83"/>
  <c r="O51" i="83"/>
  <c r="O70" i="83"/>
  <c r="O69" i="83"/>
  <c r="O46" i="83"/>
  <c r="O72" i="83"/>
  <c r="O73" i="83"/>
  <c r="O75" i="83"/>
  <c r="O74" i="83"/>
  <c r="O76" i="83"/>
  <c r="O81" i="83"/>
  <c r="O79" i="83"/>
  <c r="O45" i="83"/>
  <c r="O83" i="83"/>
  <c r="O84" i="83"/>
  <c r="O169" i="83"/>
  <c r="O167" i="83"/>
  <c r="O227" i="83"/>
  <c r="O87" i="83"/>
  <c r="O88" i="83"/>
  <c r="O89" i="83"/>
  <c r="O130" i="83"/>
  <c r="O131" i="83"/>
  <c r="O134" i="83"/>
  <c r="O98" i="83"/>
  <c r="O135" i="83"/>
  <c r="O136" i="83"/>
  <c r="O103" i="83"/>
  <c r="O137" i="83"/>
  <c r="O109" i="83"/>
  <c r="O113" i="83"/>
  <c r="O117" i="83"/>
  <c r="O120" i="83"/>
  <c r="O121" i="83"/>
  <c r="O122" i="83"/>
  <c r="O123" i="83"/>
  <c r="O129" i="83"/>
  <c r="O141" i="83"/>
  <c r="O149" i="83"/>
  <c r="O91" i="83"/>
  <c r="O93" i="83"/>
  <c r="O106" i="83"/>
  <c r="O101" i="83"/>
  <c r="O179" i="83"/>
  <c r="O182" i="83"/>
  <c r="O187" i="83"/>
  <c r="O178" i="83"/>
  <c r="O195" i="83"/>
  <c r="O162" i="83"/>
  <c r="O174" i="83"/>
  <c r="O214" i="83"/>
  <c r="O244" i="83"/>
  <c r="O247" i="83"/>
  <c r="O252" i="83"/>
  <c r="O254" i="83"/>
  <c r="O255" i="83"/>
  <c r="O257" i="83"/>
  <c r="O271" i="83"/>
  <c r="O274" i="83"/>
  <c r="O283" i="83"/>
  <c r="O288" i="83"/>
  <c r="O289" i="83"/>
  <c r="O295" i="83"/>
  <c r="O300" i="83"/>
  <c r="O304" i="83"/>
  <c r="O305" i="83"/>
  <c r="O311" i="83"/>
  <c r="O316" i="83"/>
  <c r="O319" i="83"/>
  <c r="O320" i="83"/>
  <c r="O328" i="83"/>
  <c r="O334" i="83"/>
  <c r="O342" i="83"/>
  <c r="O347" i="83"/>
  <c r="O351" i="83"/>
  <c r="O352" i="83"/>
  <c r="O359" i="83"/>
  <c r="O362" i="83"/>
  <c r="O366" i="83"/>
  <c r="O371" i="83"/>
  <c r="O373" i="83"/>
  <c r="O385" i="83"/>
  <c r="O388" i="83"/>
  <c r="O390" i="83"/>
  <c r="O391" i="83"/>
  <c r="O393" i="83"/>
  <c r="O399" i="83"/>
  <c r="O412" i="83"/>
  <c r="O414" i="83"/>
  <c r="O416" i="83"/>
  <c r="O419" i="83"/>
  <c r="O186" i="83"/>
  <c r="O221" i="83"/>
  <c r="O180" i="83"/>
  <c r="O224" i="83"/>
  <c r="O204" i="83"/>
  <c r="O226" i="83"/>
  <c r="O171" i="83"/>
  <c r="O236" i="83"/>
  <c r="O96" i="83"/>
  <c r="O99" i="83"/>
  <c r="O102" i="83"/>
  <c r="O104" i="83"/>
  <c r="O110" i="83"/>
  <c r="O111" i="83"/>
  <c r="O112" i="83"/>
  <c r="O115" i="83"/>
  <c r="O116" i="83"/>
  <c r="O118" i="83"/>
  <c r="O119" i="83"/>
  <c r="O125" i="83"/>
  <c r="O126" i="83"/>
  <c r="O127" i="83"/>
  <c r="O138" i="83"/>
  <c r="O139" i="83"/>
  <c r="O142" i="83"/>
  <c r="O145" i="83"/>
  <c r="O147" i="83"/>
  <c r="O148" i="83"/>
  <c r="O90" i="83"/>
  <c r="O152" i="83"/>
  <c r="O94" i="83"/>
  <c r="O154" i="83"/>
  <c r="O190" i="83"/>
  <c r="O164" i="83"/>
  <c r="O165" i="83"/>
  <c r="O158" i="83"/>
  <c r="O193" i="83"/>
  <c r="O201" i="83"/>
  <c r="O161" i="83"/>
  <c r="O172" i="83"/>
  <c r="O191" i="83"/>
  <c r="O155" i="83"/>
  <c r="O215" i="83"/>
  <c r="O197" i="83"/>
  <c r="O212" i="83"/>
  <c r="O198" i="83"/>
  <c r="O216" i="83"/>
  <c r="O175" i="83"/>
  <c r="O217" i="83"/>
  <c r="O159" i="83"/>
  <c r="O220" i="83"/>
  <c r="O248" i="83"/>
  <c r="O249" i="83"/>
  <c r="O250" i="83"/>
  <c r="O258" i="83"/>
  <c r="O259" i="83"/>
  <c r="O262" i="83"/>
  <c r="O263" i="83"/>
  <c r="O264" i="83"/>
  <c r="O265" i="83"/>
  <c r="O269" i="83"/>
  <c r="O270" i="83"/>
  <c r="O272" i="83"/>
  <c r="O275" i="83"/>
  <c r="O276" i="83"/>
  <c r="O278" i="83"/>
  <c r="O279" i="83"/>
  <c r="O280" i="83"/>
  <c r="O285" i="83"/>
  <c r="O287" i="83"/>
  <c r="O292" i="83"/>
  <c r="O294" i="83"/>
  <c r="O297" i="83"/>
  <c r="O302" i="83"/>
  <c r="O307" i="83"/>
  <c r="O309" i="83"/>
  <c r="O312" i="83"/>
  <c r="O313" i="83"/>
  <c r="O321" i="83"/>
  <c r="O324" i="83"/>
  <c r="O326" i="83"/>
  <c r="O330" i="83"/>
  <c r="O331" i="83"/>
  <c r="O333" i="83"/>
  <c r="O336" i="83"/>
  <c r="O337" i="83"/>
  <c r="O339" i="83"/>
  <c r="O341" i="83"/>
  <c r="O343" i="83"/>
  <c r="O345" i="83"/>
  <c r="O348" i="83"/>
  <c r="O349" i="83"/>
  <c r="O354" i="83"/>
  <c r="O355" i="83"/>
  <c r="O356" i="83"/>
  <c r="O358" i="83"/>
  <c r="O361" i="83"/>
  <c r="O364" i="83"/>
  <c r="O367" i="83"/>
  <c r="O368" i="83"/>
  <c r="O372" i="83"/>
  <c r="O376" i="83"/>
  <c r="O379" i="83"/>
  <c r="O382" i="83"/>
  <c r="O386" i="83"/>
  <c r="O389" i="83"/>
  <c r="O396" i="83"/>
  <c r="O397" i="83"/>
  <c r="O398" i="83"/>
  <c r="O400" i="83"/>
  <c r="O410" i="83"/>
  <c r="O411" i="83"/>
  <c r="O417" i="83"/>
  <c r="O418" i="83"/>
  <c r="O421" i="83"/>
  <c r="V421" i="83" s="1"/>
  <c r="O170" i="83"/>
  <c r="O222" i="83"/>
  <c r="O157" i="83"/>
  <c r="O223" i="83"/>
  <c r="O177" i="83"/>
  <c r="O225" i="83"/>
  <c r="O199" i="83"/>
  <c r="O229" i="83"/>
  <c r="O210" i="83"/>
  <c r="O230" i="83"/>
  <c r="O181" i="83"/>
  <c r="O232" i="83"/>
  <c r="O160" i="83"/>
  <c r="O233" i="83"/>
  <c r="O156" i="83"/>
  <c r="O234" i="83"/>
  <c r="O168" i="83"/>
  <c r="O239" i="83"/>
  <c r="O192" i="83"/>
  <c r="O241" i="83"/>
  <c r="O424" i="83"/>
  <c r="O426" i="83"/>
  <c r="O85" i="83"/>
  <c r="O86" i="83"/>
  <c r="O132" i="83"/>
  <c r="O95" i="83"/>
  <c r="O97" i="83"/>
  <c r="O107" i="83"/>
  <c r="O108" i="83"/>
  <c r="O114" i="83"/>
  <c r="O124" i="83"/>
  <c r="O128" i="83"/>
  <c r="O140" i="83"/>
  <c r="O143" i="83"/>
  <c r="O146" i="83"/>
  <c r="O150" i="83"/>
  <c r="O151" i="83"/>
  <c r="O100" i="83"/>
  <c r="O205" i="83"/>
  <c r="O183" i="83"/>
  <c r="O188" i="83"/>
  <c r="O173" i="83"/>
  <c r="O194" i="83"/>
  <c r="O184" i="83"/>
  <c r="O196" i="83"/>
  <c r="O211" i="83"/>
  <c r="O207" i="83"/>
  <c r="O213" i="83"/>
  <c r="O208" i="83"/>
  <c r="O218" i="83"/>
  <c r="O176" i="83"/>
  <c r="O219" i="83"/>
  <c r="O242" i="83"/>
  <c r="O243" i="83"/>
  <c r="O245" i="83"/>
  <c r="O246" i="83"/>
  <c r="O251" i="83"/>
  <c r="O253" i="83"/>
  <c r="O256" i="83"/>
  <c r="O260" i="83"/>
  <c r="O261" i="83"/>
  <c r="O267" i="83"/>
  <c r="O268" i="83"/>
  <c r="O273" i="83"/>
  <c r="O277" i="83"/>
  <c r="O281" i="83"/>
  <c r="O282" i="83"/>
  <c r="O284" i="83"/>
  <c r="O290" i="83"/>
  <c r="O291" i="83"/>
  <c r="O293" i="83"/>
  <c r="O296" i="83"/>
  <c r="O298" i="83"/>
  <c r="O301" i="83"/>
  <c r="O303" i="83"/>
  <c r="O306" i="83"/>
  <c r="O310" i="83"/>
  <c r="O314" i="83"/>
  <c r="O315" i="83"/>
  <c r="O318" i="83"/>
  <c r="O322" i="83"/>
  <c r="O323" i="83"/>
  <c r="O327" i="83"/>
  <c r="O329" i="83"/>
  <c r="O332" i="83"/>
  <c r="O335" i="83"/>
  <c r="O340" i="83"/>
  <c r="O346" i="83"/>
  <c r="O350" i="83"/>
  <c r="O353" i="83"/>
  <c r="O357" i="83"/>
  <c r="O363" i="83"/>
  <c r="O365" i="83"/>
  <c r="O370" i="83"/>
  <c r="O374" i="83"/>
  <c r="O381" i="83"/>
  <c r="O383" i="83"/>
  <c r="O384" i="83"/>
  <c r="O392" i="83"/>
  <c r="O394" i="83"/>
  <c r="O404" i="83"/>
  <c r="O405" i="83"/>
  <c r="O406" i="83"/>
  <c r="O409" i="83"/>
  <c r="O413" i="83"/>
  <c r="O415" i="83"/>
  <c r="O420" i="83"/>
  <c r="O202" i="83"/>
  <c r="O228" i="83"/>
  <c r="O209" i="83"/>
  <c r="O231" i="83"/>
  <c r="O185" i="83"/>
  <c r="O235" i="83"/>
  <c r="O203" i="83"/>
  <c r="O237" i="83"/>
  <c r="O189" i="83"/>
  <c r="O238" i="83"/>
  <c r="O200" i="83"/>
  <c r="O240" i="83"/>
  <c r="O133" i="83"/>
  <c r="O144" i="83"/>
  <c r="O92" i="83"/>
  <c r="O423" i="83"/>
  <c r="O105" i="83"/>
  <c r="O153" i="83"/>
  <c r="O163" i="83"/>
  <c r="O206" i="83"/>
  <c r="O166" i="83"/>
  <c r="O266" i="83"/>
  <c r="O286" i="83"/>
  <c r="O299" i="83"/>
  <c r="O308" i="83"/>
  <c r="O317" i="83"/>
  <c r="O338" i="83"/>
  <c r="O344" i="83"/>
  <c r="O360" i="83"/>
  <c r="O375" i="83"/>
  <c r="O377" i="83"/>
  <c r="O378" i="83"/>
  <c r="O387" i="83"/>
  <c r="O401" i="83"/>
  <c r="O403" i="83"/>
  <c r="O407" i="83"/>
  <c r="O425" i="83"/>
  <c r="O427" i="83"/>
  <c r="O395" i="83"/>
  <c r="O402" i="83"/>
  <c r="O422" i="83"/>
  <c r="O369" i="83"/>
  <c r="O408" i="83"/>
  <c r="O325" i="83"/>
  <c r="O380" i="83"/>
  <c r="O434" i="83"/>
  <c r="O435" i="83"/>
  <c r="O436" i="83"/>
  <c r="O437" i="83"/>
  <c r="O438" i="83"/>
  <c r="O428" i="83"/>
  <c r="O433" i="83"/>
  <c r="O429" i="83"/>
  <c r="O430" i="83"/>
  <c r="O431" i="83"/>
  <c r="O432" i="83"/>
  <c r="O440" i="83"/>
  <c r="O439" i="83"/>
  <c r="O441" i="83"/>
  <c r="O447" i="83"/>
  <c r="O453" i="83"/>
  <c r="O448" i="83"/>
  <c r="O452" i="83"/>
  <c r="O450" i="83"/>
  <c r="O449" i="83"/>
  <c r="O442" i="83"/>
  <c r="O444" i="83"/>
  <c r="V444" i="83" s="1"/>
  <c r="O451" i="83"/>
  <c r="O446" i="83"/>
  <c r="O443" i="83"/>
  <c r="O445" i="83"/>
  <c r="O455" i="83"/>
  <c r="O457" i="83"/>
  <c r="O454" i="83"/>
  <c r="O459" i="83"/>
  <c r="O480" i="83"/>
  <c r="O481" i="83"/>
  <c r="O462" i="83"/>
  <c r="O458" i="83"/>
  <c r="O472" i="83"/>
  <c r="O460" i="83"/>
  <c r="O463" i="83"/>
  <c r="O464" i="83"/>
  <c r="O470" i="83"/>
  <c r="O474" i="83"/>
  <c r="O465" i="83"/>
  <c r="O467" i="83"/>
  <c r="O461" i="83"/>
  <c r="O471" i="83"/>
  <c r="O473" i="83"/>
  <c r="O469" i="83"/>
  <c r="O456" i="83"/>
  <c r="O468" i="83"/>
  <c r="O466" i="83"/>
  <c r="O475" i="83"/>
  <c r="O482" i="83"/>
  <c r="O477" i="83"/>
  <c r="O479" i="83"/>
  <c r="O476" i="83"/>
  <c r="O478" i="83"/>
  <c r="O493" i="83"/>
  <c r="O485" i="83"/>
  <c r="O492" i="83"/>
  <c r="O487" i="83"/>
  <c r="O483" i="83"/>
  <c r="O486" i="83"/>
  <c r="O484" i="83"/>
  <c r="O490" i="83"/>
  <c r="O488" i="83"/>
  <c r="T488" i="83" s="1"/>
  <c r="O491" i="83"/>
  <c r="O489" i="83"/>
  <c r="O497" i="83"/>
  <c r="O498" i="83"/>
  <c r="O495" i="83"/>
  <c r="O494" i="83"/>
  <c r="O496" i="83"/>
  <c r="O504" i="83"/>
  <c r="O499" i="83"/>
  <c r="O500" i="83"/>
  <c r="O502" i="83"/>
  <c r="O503" i="83"/>
  <c r="O505" i="83"/>
  <c r="O506" i="83"/>
  <c r="O507" i="83"/>
  <c r="O501" i="83"/>
  <c r="O509" i="83"/>
  <c r="O531" i="83"/>
  <c r="O533" i="83"/>
  <c r="O510" i="83"/>
  <c r="O523" i="83"/>
  <c r="O535" i="83"/>
  <c r="O518" i="83"/>
  <c r="O522" i="83"/>
  <c r="O521" i="83"/>
  <c r="O519" i="83"/>
  <c r="O520" i="83"/>
  <c r="O508" i="83"/>
  <c r="O517" i="83"/>
  <c r="O524" i="83"/>
  <c r="O532" i="83"/>
  <c r="O534" i="83"/>
  <c r="O512" i="83"/>
  <c r="O516" i="83"/>
  <c r="O515" i="83"/>
  <c r="O514" i="83"/>
  <c r="O511" i="83"/>
  <c r="O530" i="83"/>
  <c r="O525" i="83"/>
  <c r="O528" i="83"/>
  <c r="O513" i="83"/>
  <c r="O527" i="83"/>
  <c r="O526" i="83"/>
  <c r="O529" i="83"/>
  <c r="O553" i="83"/>
  <c r="O552" i="83"/>
  <c r="O554" i="83"/>
  <c r="O555" i="83"/>
  <c r="O539" i="83"/>
  <c r="O548" i="83"/>
  <c r="O556" i="83"/>
  <c r="O550" i="83"/>
  <c r="O542" i="83"/>
  <c r="O563" i="83"/>
  <c r="O557" i="83"/>
  <c r="O561" i="83"/>
  <c r="O544" i="83"/>
  <c r="O562" i="83"/>
  <c r="O558" i="83"/>
  <c r="O551" i="83"/>
  <c r="O546" i="83"/>
  <c r="O549" i="83"/>
  <c r="O560" i="83"/>
  <c r="O538" i="83"/>
  <c r="O536" i="83"/>
  <c r="O537" i="83"/>
  <c r="O547" i="83"/>
  <c r="O543" i="83"/>
  <c r="O564" i="83"/>
  <c r="O540" i="83"/>
  <c r="O545" i="83"/>
  <c r="O541" i="83"/>
  <c r="V541" i="83" s="1"/>
  <c r="O559" i="83"/>
  <c r="O579" i="83"/>
  <c r="O572" i="83"/>
  <c r="O588" i="83"/>
  <c r="O569" i="83"/>
  <c r="O570" i="83"/>
  <c r="O580" i="83"/>
  <c r="O565" i="83"/>
  <c r="O596" i="83"/>
  <c r="O586" i="83"/>
  <c r="O573" i="83"/>
  <c r="O571" i="83"/>
  <c r="V571" i="83" s="1"/>
  <c r="O589" i="83"/>
  <c r="O591" i="83"/>
  <c r="O576" i="83"/>
  <c r="O624" i="83"/>
  <c r="O582" i="83"/>
  <c r="O602" i="83"/>
  <c r="O567" i="83"/>
  <c r="O584" i="83"/>
  <c r="O581" i="83"/>
  <c r="O599" i="83"/>
  <c r="O574" i="83"/>
  <c r="O590" i="83"/>
  <c r="V590" i="83" s="1"/>
  <c r="O592" i="83"/>
  <c r="O594" i="83"/>
  <c r="O587" i="83"/>
  <c r="O575" i="83"/>
  <c r="O583" i="83"/>
  <c r="O577" i="83"/>
  <c r="O585" i="83"/>
  <c r="O595" i="83"/>
  <c r="O566" i="83"/>
  <c r="O605" i="83"/>
  <c r="O578" i="83"/>
  <c r="O568" i="83"/>
  <c r="V568" i="83" s="1"/>
  <c r="O593" i="83"/>
  <c r="O620" i="83"/>
  <c r="O603" i="83"/>
  <c r="O621" i="83"/>
  <c r="O613" i="83"/>
  <c r="O618" i="83"/>
  <c r="O622" i="83"/>
  <c r="O606" i="83"/>
  <c r="O600" i="83"/>
  <c r="O625" i="83"/>
  <c r="O632" i="83"/>
  <c r="O617" i="83"/>
  <c r="O619" i="83"/>
  <c r="O597" i="83"/>
  <c r="O607" i="83"/>
  <c r="O609" i="83"/>
  <c r="O611" i="83"/>
  <c r="O631" i="83"/>
  <c r="O615" i="83"/>
  <c r="O614" i="83"/>
  <c r="O628" i="83"/>
  <c r="O635" i="83"/>
  <c r="O612" i="83"/>
  <c r="O627" i="83"/>
  <c r="O598" i="83"/>
  <c r="O616" i="83"/>
  <c r="O608" i="83"/>
  <c r="O601" i="83"/>
  <c r="O610" i="83"/>
  <c r="O630" i="83"/>
  <c r="O604" i="83"/>
  <c r="O629" i="83"/>
  <c r="O633" i="83"/>
  <c r="O634" i="83"/>
  <c r="O623" i="83"/>
  <c r="O626" i="83"/>
  <c r="V626" i="83" s="1"/>
  <c r="O639" i="83"/>
  <c r="O693" i="83"/>
  <c r="O655" i="83"/>
  <c r="O694" i="83"/>
  <c r="O650" i="83"/>
  <c r="O681" i="83"/>
  <c r="V681" i="83" s="1"/>
  <c r="Z681" i="83" s="1"/>
  <c r="O671" i="83"/>
  <c r="O697" i="83"/>
  <c r="O666" i="83"/>
  <c r="O682" i="83"/>
  <c r="O667" i="83"/>
  <c r="O698" i="83"/>
  <c r="O651" i="83"/>
  <c r="O637" i="83"/>
  <c r="O659" i="83"/>
  <c r="O678" i="83"/>
  <c r="O665" i="83"/>
  <c r="O668" i="83"/>
  <c r="O683" i="83"/>
  <c r="O644" i="83"/>
  <c r="O699" i="83"/>
  <c r="O684" i="83"/>
  <c r="O674" i="83"/>
  <c r="O700" i="83"/>
  <c r="V700" i="83" s="1"/>
  <c r="O669" i="83"/>
  <c r="O695" i="83"/>
  <c r="O676" i="83"/>
  <c r="O660" i="83"/>
  <c r="O662" i="83"/>
  <c r="O679" i="83"/>
  <c r="O690" i="83"/>
  <c r="O701" i="83"/>
  <c r="O680" i="83"/>
  <c r="O677" i="83"/>
  <c r="O645" i="83"/>
  <c r="O675" i="83"/>
  <c r="V675" i="83" s="1"/>
  <c r="O696" i="83"/>
  <c r="O636" i="83"/>
  <c r="O646" i="83"/>
  <c r="O653" i="83"/>
  <c r="O640" i="83"/>
  <c r="O657" i="83"/>
  <c r="O641" i="83"/>
  <c r="O685" i="83"/>
  <c r="O661" i="83"/>
  <c r="O658" i="83"/>
  <c r="O691" i="83"/>
  <c r="O647" i="83"/>
  <c r="O688" i="83"/>
  <c r="O652" i="83"/>
  <c r="O686" i="83"/>
  <c r="O642" i="83"/>
  <c r="O672" i="83"/>
  <c r="O648" i="83"/>
  <c r="O663" i="83"/>
  <c r="O643" i="83"/>
  <c r="O702" i="83"/>
  <c r="O649" i="83"/>
  <c r="O654" i="83"/>
  <c r="O664" i="83"/>
  <c r="O638" i="83"/>
  <c r="O670" i="83"/>
  <c r="O656" i="83"/>
  <c r="O692" i="83"/>
  <c r="O689" i="83"/>
  <c r="O687" i="83"/>
  <c r="O673" i="83"/>
  <c r="O703" i="83"/>
  <c r="O704" i="83"/>
  <c r="O705" i="83"/>
  <c r="O706" i="83"/>
  <c r="O707" i="83"/>
  <c r="V707" i="83" s="1"/>
  <c r="O708" i="83"/>
  <c r="O709" i="83"/>
  <c r="O710" i="83"/>
  <c r="O712" i="83"/>
  <c r="O711" i="83"/>
  <c r="O713" i="83"/>
  <c r="O714" i="83"/>
  <c r="O715" i="83"/>
  <c r="O716" i="83"/>
  <c r="O717" i="83"/>
  <c r="O718" i="83"/>
  <c r="O720" i="83"/>
  <c r="O719" i="83"/>
  <c r="O722" i="83"/>
  <c r="O721" i="83"/>
  <c r="O725" i="83"/>
  <c r="O724" i="83"/>
  <c r="O723" i="83"/>
  <c r="O727" i="83"/>
  <c r="O726" i="83"/>
  <c r="O728" i="83"/>
  <c r="O729" i="83"/>
  <c r="O767" i="83"/>
  <c r="O772" i="83"/>
  <c r="O763" i="83"/>
  <c r="O762" i="83"/>
  <c r="O734" i="83"/>
  <c r="O739" i="83"/>
  <c r="O768" i="83"/>
  <c r="O742" i="83"/>
  <c r="O769" i="83"/>
  <c r="O766" i="83"/>
  <c r="O732" i="83"/>
  <c r="O750" i="83"/>
  <c r="O765" i="83"/>
  <c r="O760" i="83"/>
  <c r="O771" i="83"/>
  <c r="O761" i="83"/>
  <c r="O730" i="83"/>
  <c r="O752" i="83"/>
  <c r="O744" i="83"/>
  <c r="O737" i="83"/>
  <c r="O764" i="83"/>
  <c r="O743" i="83"/>
  <c r="O751" i="83"/>
  <c r="O747" i="83"/>
  <c r="O748" i="83"/>
  <c r="O731" i="83"/>
  <c r="O770" i="83"/>
  <c r="O745" i="83"/>
  <c r="O746" i="83"/>
  <c r="O749" i="83"/>
  <c r="O735" i="83"/>
  <c r="O753" i="83"/>
  <c r="O736" i="83"/>
  <c r="O757" i="83"/>
  <c r="O758" i="83"/>
  <c r="O755" i="83"/>
  <c r="O738" i="83"/>
  <c r="O740" i="83"/>
  <c r="O756" i="83"/>
  <c r="O754" i="83"/>
  <c r="O759" i="83"/>
  <c r="O741" i="83"/>
  <c r="O733" i="83"/>
  <c r="O773" i="83"/>
  <c r="O802" i="83"/>
  <c r="O794" i="83"/>
  <c r="O780" i="83"/>
  <c r="O808" i="83"/>
  <c r="O810" i="83"/>
  <c r="O796" i="83"/>
  <c r="O811" i="83"/>
  <c r="O807" i="83"/>
  <c r="O809" i="83"/>
  <c r="O812" i="83"/>
  <c r="O803" i="83"/>
  <c r="O814" i="83"/>
  <c r="O818" i="83"/>
  <c r="O815" i="83"/>
  <c r="O799" i="83"/>
  <c r="O805" i="83"/>
  <c r="O786" i="83"/>
  <c r="O800" i="83"/>
  <c r="O813" i="83"/>
  <c r="O784" i="83"/>
  <c r="O804" i="83"/>
  <c r="O820" i="83"/>
  <c r="O816" i="83"/>
  <c r="O778" i="83"/>
  <c r="O775" i="83"/>
  <c r="O798" i="83"/>
  <c r="O801" i="83"/>
  <c r="O806" i="83"/>
  <c r="O783" i="83"/>
  <c r="O787" i="83"/>
  <c r="X787" i="83" s="1"/>
  <c r="O774" i="83"/>
  <c r="O797" i="83"/>
  <c r="O817" i="83"/>
  <c r="O819" i="83"/>
  <c r="O779" i="83"/>
  <c r="O788" i="83"/>
  <c r="O789" i="83"/>
  <c r="O790" i="83"/>
  <c r="O776" i="83"/>
  <c r="O781" i="83"/>
  <c r="O785" i="83"/>
  <c r="O791" i="83"/>
  <c r="V791" i="83" s="1"/>
  <c r="O782" i="83"/>
  <c r="O777" i="83"/>
  <c r="O795" i="83"/>
  <c r="O792" i="83"/>
  <c r="X792" i="83" s="1"/>
  <c r="O793" i="83"/>
  <c r="O822" i="83"/>
  <c r="O821" i="83"/>
  <c r="O823" i="83"/>
  <c r="O828" i="83"/>
  <c r="O829" i="83"/>
  <c r="O831" i="83"/>
  <c r="O833" i="83"/>
  <c r="O834" i="83"/>
  <c r="O837" i="83"/>
  <c r="O838" i="83"/>
  <c r="O841" i="83"/>
  <c r="O842" i="83"/>
  <c r="O844" i="83"/>
  <c r="O836" i="83"/>
  <c r="O824" i="83"/>
  <c r="O827" i="83"/>
  <c r="O832" i="83"/>
  <c r="O840" i="83"/>
  <c r="O843" i="83"/>
  <c r="X843" i="83" s="1"/>
  <c r="O830" i="83"/>
  <c r="O825" i="83"/>
  <c r="O839" i="83"/>
  <c r="O826" i="83"/>
  <c r="O835" i="83"/>
  <c r="O855" i="83"/>
  <c r="O846" i="83"/>
  <c r="O852" i="83"/>
  <c r="O853" i="83"/>
  <c r="O854" i="83"/>
  <c r="O848" i="83"/>
  <c r="O850" i="83"/>
  <c r="O860" i="83"/>
  <c r="V860" i="83" s="1"/>
  <c r="Z860" i="83" s="1"/>
  <c r="O847" i="83"/>
  <c r="O859" i="83"/>
  <c r="O849" i="83"/>
  <c r="O845" i="83"/>
  <c r="O858" i="83"/>
  <c r="O856" i="83"/>
  <c r="O851" i="83"/>
  <c r="O857" i="83"/>
  <c r="O861" i="83"/>
  <c r="O863" i="83"/>
  <c r="O869" i="83"/>
  <c r="O886" i="83"/>
  <c r="O864" i="83"/>
  <c r="O862" i="83"/>
  <c r="O870" i="83"/>
  <c r="O867" i="83"/>
  <c r="O866" i="83"/>
  <c r="O865" i="83"/>
  <c r="O872" i="83"/>
  <c r="O871" i="83"/>
  <c r="O873" i="83"/>
  <c r="O996" i="83"/>
  <c r="O880" i="83"/>
  <c r="O896" i="83"/>
  <c r="O901" i="83"/>
  <c r="O942" i="83"/>
  <c r="O898" i="83"/>
  <c r="O903" i="83"/>
  <c r="O981" i="83"/>
  <c r="O902" i="83"/>
  <c r="O987" i="83"/>
  <c r="O1017" i="83"/>
  <c r="O1014" i="83"/>
  <c r="O925" i="83"/>
  <c r="O894" i="83"/>
  <c r="O1022" i="83"/>
  <c r="O990" i="83"/>
  <c r="O991" i="83"/>
  <c r="O881" i="83"/>
  <c r="O868" i="83"/>
  <c r="O879" i="83"/>
  <c r="O1015" i="83"/>
  <c r="O876" i="83"/>
  <c r="O874" i="83"/>
  <c r="O911" i="83"/>
  <c r="O904" i="83"/>
  <c r="O914" i="83"/>
  <c r="O960" i="83"/>
  <c r="O888" i="83"/>
  <c r="O933" i="83"/>
  <c r="O916" i="83"/>
  <c r="O959" i="83"/>
  <c r="O949" i="83"/>
  <c r="O905" i="83"/>
  <c r="O940" i="83"/>
  <c r="O883" i="83"/>
  <c r="O985" i="83"/>
  <c r="O994" i="83"/>
  <c r="O1005" i="83"/>
  <c r="W1005" i="83" s="1"/>
  <c r="O1057" i="83"/>
  <c r="O915" i="83"/>
  <c r="O984" i="83"/>
  <c r="O931" i="83"/>
  <c r="O980" i="83"/>
  <c r="O1039" i="83"/>
  <c r="O969" i="83"/>
  <c r="O1053" i="83"/>
  <c r="O908" i="83"/>
  <c r="O921" i="83"/>
  <c r="O919" i="83"/>
  <c r="O1040" i="83"/>
  <c r="O978" i="83"/>
  <c r="O878" i="83"/>
  <c r="O958" i="83"/>
  <c r="O953" i="83"/>
  <c r="O1011" i="83"/>
  <c r="O968" i="83"/>
  <c r="O899" i="83"/>
  <c r="O1008" i="83"/>
  <c r="O893" i="83"/>
  <c r="O1016" i="83"/>
  <c r="O897" i="83"/>
  <c r="O988" i="83"/>
  <c r="O938" i="83"/>
  <c r="O887" i="83"/>
  <c r="O948" i="83"/>
  <c r="O884" i="83"/>
  <c r="O945" i="83"/>
  <c r="O944" i="83"/>
  <c r="O913" i="83"/>
  <c r="O926" i="83"/>
  <c r="O972" i="83"/>
  <c r="O929" i="83"/>
  <c r="O967" i="83"/>
  <c r="O1020" i="83"/>
  <c r="W1020" i="83" s="1"/>
  <c r="O963" i="83"/>
  <c r="O1018" i="83"/>
  <c r="O922" i="83"/>
  <c r="O992" i="83"/>
  <c r="O998" i="83"/>
  <c r="O977" i="83"/>
  <c r="O900" i="83"/>
  <c r="O909" i="83"/>
  <c r="O951" i="83"/>
  <c r="O917" i="83"/>
  <c r="O934" i="83"/>
  <c r="O954" i="83"/>
  <c r="W954" i="83" s="1"/>
  <c r="O964" i="83"/>
  <c r="O971" i="83"/>
  <c r="O999" i="83"/>
  <c r="O970" i="83"/>
  <c r="O1001" i="83"/>
  <c r="O973" i="83"/>
  <c r="O932" i="83"/>
  <c r="O882" i="83"/>
  <c r="O950" i="83"/>
  <c r="O989" i="83"/>
  <c r="O979" i="83"/>
  <c r="O875" i="83"/>
  <c r="O975" i="83"/>
  <c r="O955" i="83"/>
  <c r="O982" i="83"/>
  <c r="O928" i="83"/>
  <c r="O910" i="83"/>
  <c r="O1010" i="83"/>
  <c r="O986" i="83"/>
  <c r="O943" i="83"/>
  <c r="O891" i="83"/>
  <c r="O927" i="83"/>
  <c r="O892" i="83"/>
  <c r="O957" i="83"/>
  <c r="O997" i="83"/>
  <c r="O993" i="83"/>
  <c r="O961" i="83"/>
  <c r="O939" i="83"/>
  <c r="O930" i="83"/>
  <c r="O1004" i="83"/>
  <c r="O1012" i="83"/>
  <c r="O995" i="83"/>
  <c r="O983" i="83"/>
  <c r="O974" i="83"/>
  <c r="O1019" i="83"/>
  <c r="O1002" i="83"/>
  <c r="O1009" i="83"/>
  <c r="O1006" i="83"/>
  <c r="O936" i="83"/>
  <c r="O895" i="83"/>
  <c r="O935" i="83"/>
  <c r="O941" i="83"/>
  <c r="O912" i="83"/>
  <c r="O1013" i="83"/>
  <c r="O907" i="83"/>
  <c r="O877" i="83"/>
  <c r="O1000" i="83"/>
  <c r="O952" i="83"/>
  <c r="W952" i="83" s="1"/>
  <c r="O1003" i="83"/>
  <c r="O923" i="83"/>
  <c r="O890" i="83"/>
  <c r="O885" i="83"/>
  <c r="O956" i="83"/>
  <c r="O947" i="83"/>
  <c r="O962" i="83"/>
  <c r="O976" i="83"/>
  <c r="O946" i="83"/>
  <c r="O966" i="83"/>
  <c r="O1007" i="83"/>
  <c r="O1021" i="83"/>
  <c r="O965" i="83"/>
  <c r="O924" i="83"/>
  <c r="O1060" i="83"/>
  <c r="O1023" i="83"/>
  <c r="O1061" i="83"/>
  <c r="O1025" i="83"/>
  <c r="O1062" i="83"/>
  <c r="O1063" i="83"/>
  <c r="O1041" i="83"/>
  <c r="O1044" i="83"/>
  <c r="O1043" i="83"/>
  <c r="O1042" i="83"/>
  <c r="O1046" i="83"/>
  <c r="O1045" i="83"/>
  <c r="O1026" i="83"/>
  <c r="O1048" i="83"/>
  <c r="O1049" i="83"/>
  <c r="O1047" i="83"/>
  <c r="O1029" i="83"/>
  <c r="O1052" i="83"/>
  <c r="O1051" i="83"/>
  <c r="O1050" i="83"/>
  <c r="O1054" i="83"/>
  <c r="O1055" i="83"/>
  <c r="O1027" i="83"/>
  <c r="O1064" i="83"/>
  <c r="O1056" i="83"/>
  <c r="O1058" i="83"/>
  <c r="O937" i="83"/>
  <c r="O1028" i="83"/>
  <c r="O1066" i="83"/>
  <c r="O1065" i="83"/>
  <c r="O918" i="83"/>
  <c r="O1067" i="83"/>
  <c r="O1070" i="83"/>
  <c r="O1069" i="83"/>
  <c r="O1068" i="83"/>
  <c r="O1071" i="83"/>
  <c r="O1030" i="83"/>
  <c r="O1072" i="83"/>
  <c r="O1075" i="83"/>
  <c r="O1073" i="83"/>
  <c r="O1076" i="83"/>
  <c r="O1074" i="83"/>
  <c r="O1077" i="83"/>
  <c r="O1024" i="83"/>
  <c r="O1078" i="83"/>
  <c r="O1081" i="83"/>
  <c r="O1079" i="83"/>
  <c r="O1082" i="83"/>
  <c r="O1080" i="83"/>
  <c r="O1083" i="83"/>
  <c r="O1084" i="83"/>
  <c r="O1031" i="83"/>
  <c r="O1086" i="83"/>
  <c r="O1085" i="83"/>
  <c r="O1088" i="83"/>
  <c r="O1087" i="83"/>
  <c r="O1089" i="83"/>
  <c r="O1090" i="83"/>
  <c r="W1090" i="83" s="1"/>
  <c r="O1093" i="83"/>
  <c r="O1032" i="83"/>
  <c r="O1094" i="83"/>
  <c r="O1092" i="83"/>
  <c r="O1091" i="83"/>
  <c r="O1095" i="83"/>
  <c r="O920" i="83"/>
  <c r="O1096" i="83"/>
  <c r="O1097" i="83"/>
  <c r="O1099" i="83"/>
  <c r="O1034" i="83"/>
  <c r="O1033" i="83"/>
  <c r="O1098" i="83"/>
  <c r="O906" i="83"/>
  <c r="O1035" i="83"/>
  <c r="O1100" i="83"/>
  <c r="O1103" i="83"/>
  <c r="O1102" i="83"/>
  <c r="O1104" i="83"/>
  <c r="O1101" i="83"/>
  <c r="O1105" i="83"/>
  <c r="O1107" i="83"/>
  <c r="O1106" i="83"/>
  <c r="O1036" i="83"/>
  <c r="O1108" i="83"/>
  <c r="O1110" i="83"/>
  <c r="O1109" i="83"/>
  <c r="O1112" i="83"/>
  <c r="O1111" i="83"/>
  <c r="O1113" i="83"/>
  <c r="O1037" i="83"/>
  <c r="O1115" i="83"/>
  <c r="O1116" i="83"/>
  <c r="O1114" i="83"/>
  <c r="O1038" i="83"/>
  <c r="O1118" i="83"/>
  <c r="O1117" i="83"/>
  <c r="O1119" i="83"/>
  <c r="O1120" i="83"/>
  <c r="O1121" i="83"/>
  <c r="O1224" i="83"/>
  <c r="O1126" i="83"/>
  <c r="O1127" i="83"/>
  <c r="O1128" i="83"/>
  <c r="O1129" i="83"/>
  <c r="O1130" i="83"/>
  <c r="O1131" i="83"/>
  <c r="O1132" i="83"/>
  <c r="O1133" i="83"/>
  <c r="O1059" i="83"/>
  <c r="O1144" i="83"/>
  <c r="O1145" i="83"/>
  <c r="O1146" i="83"/>
  <c r="O1147" i="83"/>
  <c r="O1148" i="83"/>
  <c r="O1150" i="83"/>
  <c r="O1151" i="83"/>
  <c r="O1149" i="83"/>
  <c r="O1152" i="83"/>
  <c r="O1153" i="83"/>
  <c r="W1153" i="83" s="1"/>
  <c r="O1157" i="83"/>
  <c r="O1158" i="83"/>
  <c r="O1156" i="83"/>
  <c r="O1155" i="83"/>
  <c r="O1154" i="83"/>
  <c r="O1225" i="83"/>
  <c r="O1226" i="83"/>
  <c r="O1159" i="83"/>
  <c r="O1164" i="83"/>
  <c r="O1162" i="83"/>
  <c r="O1161" i="83"/>
  <c r="O1160" i="83"/>
  <c r="O1163" i="83"/>
  <c r="O1165" i="83"/>
  <c r="O1166" i="83"/>
  <c r="O1170" i="83"/>
  <c r="O1227" i="83"/>
  <c r="O1168" i="83"/>
  <c r="O1167" i="83"/>
  <c r="O1169" i="83"/>
  <c r="O1171" i="83"/>
  <c r="O1173" i="83"/>
  <c r="O1172" i="83"/>
  <c r="O1174" i="83"/>
  <c r="O1177" i="83"/>
  <c r="O1175" i="83"/>
  <c r="O1176" i="83"/>
  <c r="O1209" i="83"/>
  <c r="O1179" i="83"/>
  <c r="O1180" i="83"/>
  <c r="O1178" i="83"/>
  <c r="O1134" i="83"/>
  <c r="O1181" i="83"/>
  <c r="O1182" i="83"/>
  <c r="O1185" i="83"/>
  <c r="O1183" i="83"/>
  <c r="O1184" i="83"/>
  <c r="O1188" i="83"/>
  <c r="O1187" i="83"/>
  <c r="O1186" i="83"/>
  <c r="O1189" i="83"/>
  <c r="O889" i="83"/>
  <c r="O1135" i="83"/>
  <c r="O1194" i="83"/>
  <c r="O1196" i="83"/>
  <c r="O1193" i="83"/>
  <c r="O1195" i="83"/>
  <c r="O1192" i="83"/>
  <c r="W1192" i="83" s="1"/>
  <c r="O1190" i="83"/>
  <c r="O1191" i="83"/>
  <c r="O1198" i="83"/>
  <c r="O1136" i="83"/>
  <c r="O1137" i="83"/>
  <c r="O1138" i="83"/>
  <c r="O1199" i="83"/>
  <c r="O1202" i="83"/>
  <c r="O1201" i="83"/>
  <c r="O1203" i="83"/>
  <c r="O1200" i="83"/>
  <c r="O1204" i="83"/>
  <c r="O1205" i="83"/>
  <c r="O1208" i="83"/>
  <c r="O1206" i="83"/>
  <c r="O1207" i="83"/>
  <c r="O1139" i="83"/>
  <c r="O1140" i="83"/>
  <c r="O1141" i="83"/>
  <c r="O1197" i="83"/>
  <c r="O1211" i="83"/>
  <c r="O1210" i="83"/>
  <c r="O1213" i="83"/>
  <c r="O1212" i="83"/>
  <c r="O1214" i="83"/>
  <c r="O1215" i="83"/>
  <c r="O1216" i="83"/>
  <c r="O1217" i="83"/>
  <c r="O1218" i="83"/>
  <c r="O1219" i="83"/>
  <c r="O1142" i="83"/>
  <c r="O1122" i="83"/>
  <c r="O1143" i="83"/>
  <c r="O1220" i="83"/>
  <c r="O1123" i="83"/>
  <c r="O1124" i="83"/>
  <c r="Z1124" i="83" s="1"/>
  <c r="O1125" i="83"/>
  <c r="O1223" i="83"/>
  <c r="O1221" i="83"/>
  <c r="O1222" i="83"/>
  <c r="O1228" i="83"/>
  <c r="O1229" i="83"/>
  <c r="O1230" i="83"/>
  <c r="O1232" i="83"/>
  <c r="O1233" i="83"/>
  <c r="O1236" i="83"/>
  <c r="O1241" i="83"/>
  <c r="O1234" i="83"/>
  <c r="T1234" i="83" s="1"/>
  <c r="O1243" i="83"/>
  <c r="O1237" i="83"/>
  <c r="O1238" i="83"/>
  <c r="O1239" i="83"/>
  <c r="O1231" i="83"/>
  <c r="O1235" i="83"/>
  <c r="O1240" i="83"/>
  <c r="O1242" i="83"/>
  <c r="O1245" i="83"/>
  <c r="O1244" i="83"/>
  <c r="O1246" i="83"/>
  <c r="O1247" i="83"/>
  <c r="O1248" i="83"/>
  <c r="O1252" i="83"/>
  <c r="O1253" i="83"/>
  <c r="O1254" i="83"/>
  <c r="O1255" i="83"/>
  <c r="O1250" i="83"/>
  <c r="O1256" i="83"/>
  <c r="O1251" i="83"/>
  <c r="O1249" i="83"/>
  <c r="O1258" i="83"/>
  <c r="O1259" i="83"/>
  <c r="O1260" i="83"/>
  <c r="O1261" i="83"/>
  <c r="O1267" i="83"/>
  <c r="O1268" i="83"/>
  <c r="O1266" i="83"/>
  <c r="O1265" i="83"/>
  <c r="O1264" i="83"/>
  <c r="O1262" i="83"/>
  <c r="O1269" i="83"/>
  <c r="O1270" i="83"/>
  <c r="O1257" i="83"/>
  <c r="O1271" i="83"/>
  <c r="O1263" i="83"/>
  <c r="O1272" i="83"/>
  <c r="O1282" i="83"/>
  <c r="O1283" i="83"/>
  <c r="O1284" i="83"/>
  <c r="O1279" i="83"/>
  <c r="O1277" i="83"/>
  <c r="O1273" i="83"/>
  <c r="O1280" i="83"/>
  <c r="O1274" i="83"/>
  <c r="O1287" i="83"/>
  <c r="O1276" i="83"/>
  <c r="O1285" i="83"/>
  <c r="V1285" i="83" s="1"/>
  <c r="O1286" i="83"/>
  <c r="O1275" i="83"/>
  <c r="O1281" i="83"/>
  <c r="O1278" i="83"/>
  <c r="O1288" i="83"/>
  <c r="O1292" i="83"/>
  <c r="O1294" i="83"/>
  <c r="O1295" i="83"/>
  <c r="O1300" i="83"/>
  <c r="O1289" i="83"/>
  <c r="O1290" i="83"/>
  <c r="O1293" i="83"/>
  <c r="O1301" i="83"/>
  <c r="O1297" i="83"/>
  <c r="O1302" i="83"/>
  <c r="O1291" i="83"/>
  <c r="O1298" i="83"/>
  <c r="O1299" i="83"/>
  <c r="O1296" i="83"/>
  <c r="O1305" i="83"/>
  <c r="O1306" i="83"/>
  <c r="O1307" i="83"/>
  <c r="O1304" i="83"/>
  <c r="O1303" i="83"/>
  <c r="O1308" i="83"/>
  <c r="O1310" i="83"/>
  <c r="O1309" i="83"/>
  <c r="O8" i="83"/>
  <c r="V715" i="83"/>
  <c r="V714" i="83"/>
  <c r="G20" i="22"/>
  <c r="F116" i="9"/>
  <c r="H27" i="31" s="1"/>
  <c r="X777" i="83"/>
  <c r="Z777" i="83" s="1"/>
  <c r="X776" i="83"/>
  <c r="Y443" i="83"/>
  <c r="O574" i="52"/>
  <c r="V442" i="83"/>
  <c r="V793" i="83"/>
  <c r="V795" i="83"/>
  <c r="V782" i="83"/>
  <c r="V785" i="83"/>
  <c r="V781" i="83"/>
  <c r="V445" i="83"/>
  <c r="V446" i="83"/>
  <c r="Z446" i="83" s="1"/>
  <c r="G28" i="20"/>
  <c r="B19" i="2"/>
  <c r="B32" i="2"/>
  <c r="B35" i="2" s="1"/>
  <c r="B51" i="2" s="1"/>
  <c r="B63" i="2" s="1"/>
  <c r="B79" i="2" s="1"/>
  <c r="B86" i="2" s="1"/>
  <c r="B92" i="2" s="1"/>
  <c r="B95" i="2" s="1"/>
  <c r="O21" i="113"/>
  <c r="O69" i="113"/>
  <c r="V12" i="82"/>
  <c r="V28" i="82"/>
  <c r="W102" i="82"/>
  <c r="W31" i="82"/>
  <c r="W103" i="82"/>
  <c r="W38" i="82"/>
  <c r="W110" i="82"/>
  <c r="Y110" i="82" s="1"/>
  <c r="V78" i="82"/>
  <c r="V54" i="82"/>
  <c r="V11" i="82"/>
  <c r="V133" i="82"/>
  <c r="V137" i="82"/>
  <c r="W244" i="82"/>
  <c r="W34" i="82"/>
  <c r="W55" i="82"/>
  <c r="W104" i="82"/>
  <c r="W22" i="82"/>
  <c r="W18" i="82"/>
  <c r="W42" i="82"/>
  <c r="Y42" i="82" s="1"/>
  <c r="W27" i="82"/>
  <c r="W26" i="82"/>
  <c r="V61" i="82"/>
  <c r="V96" i="82"/>
  <c r="V84" i="82"/>
  <c r="V48" i="82"/>
  <c r="V147" i="82"/>
  <c r="V33" i="82"/>
  <c r="V249" i="82"/>
  <c r="V156" i="82"/>
  <c r="V155" i="82"/>
  <c r="V139" i="82"/>
  <c r="Y139" i="82" s="1"/>
  <c r="V243" i="82"/>
  <c r="V108" i="82"/>
  <c r="V40" i="82"/>
  <c r="V52" i="82"/>
  <c r="V88" i="82"/>
  <c r="V51" i="82"/>
  <c r="V81" i="82"/>
  <c r="V73" i="82"/>
  <c r="V170" i="82"/>
  <c r="V86" i="82"/>
  <c r="V56" i="82"/>
  <c r="V35" i="82"/>
  <c r="Y35" i="82" s="1"/>
  <c r="V64" i="82"/>
  <c r="V74" i="82"/>
  <c r="V44" i="82"/>
  <c r="V172" i="82"/>
  <c r="V77" i="82"/>
  <c r="V9" i="82"/>
  <c r="V239" i="82"/>
  <c r="V136" i="82"/>
  <c r="V25" i="82"/>
  <c r="V114" i="82"/>
  <c r="V250" i="82"/>
  <c r="V50" i="82"/>
  <c r="V122" i="82"/>
  <c r="V43" i="82"/>
  <c r="V169" i="82"/>
  <c r="V16" i="82"/>
  <c r="V90" i="82"/>
  <c r="V89" i="82"/>
  <c r="V129" i="82"/>
  <c r="V131" i="82"/>
  <c r="V79" i="82"/>
  <c r="V71" i="82"/>
  <c r="V93" i="82"/>
  <c r="V87" i="82"/>
  <c r="Y87" i="82" s="1"/>
  <c r="V112" i="82"/>
  <c r="V41" i="82"/>
  <c r="V153" i="82"/>
  <c r="V8" i="82"/>
  <c r="V99" i="82"/>
  <c r="V32" i="82"/>
  <c r="V49" i="82"/>
  <c r="V82" i="82"/>
  <c r="V107" i="82"/>
  <c r="V175" i="82"/>
  <c r="V130" i="82"/>
  <c r="V70" i="82"/>
  <c r="Y70" i="82" s="1"/>
  <c r="V106" i="82"/>
  <c r="V128" i="82"/>
  <c r="V242" i="82"/>
  <c r="V173" i="82"/>
  <c r="V47" i="82"/>
  <c r="V182" i="82"/>
  <c r="V13" i="82"/>
  <c r="V15" i="82"/>
  <c r="V46" i="82"/>
  <c r="V29" i="82"/>
  <c r="V105" i="82"/>
  <c r="V111" i="82"/>
  <c r="Y111" i="82" s="1"/>
  <c r="V245" i="82"/>
  <c r="V23" i="82"/>
  <c r="V118" i="82"/>
  <c r="V124" i="82"/>
  <c r="V60" i="82"/>
  <c r="V179" i="82"/>
  <c r="V80" i="82"/>
  <c r="V125" i="82"/>
  <c r="V21" i="82"/>
  <c r="V19" i="82"/>
  <c r="V117" i="82"/>
  <c r="V240" i="82"/>
  <c r="Y240" i="82" s="1"/>
  <c r="V37" i="82"/>
  <c r="V94" i="82"/>
  <c r="V75" i="82"/>
  <c r="V57" i="82"/>
  <c r="V20" i="82"/>
  <c r="V115" i="82"/>
  <c r="V180" i="82"/>
  <c r="V134" i="82"/>
  <c r="V17" i="82"/>
  <c r="V98" i="82"/>
  <c r="V177" i="82"/>
  <c r="V72" i="82"/>
  <c r="Y72" i="82" s="1"/>
  <c r="V100" i="82"/>
  <c r="V58" i="82"/>
  <c r="V45" i="82"/>
  <c r="V135" i="82"/>
  <c r="V109" i="82"/>
  <c r="V36" i="82"/>
  <c r="V149" i="82"/>
  <c r="V123" i="82"/>
  <c r="V85" i="82"/>
  <c r="V113" i="82"/>
  <c r="V183" i="82"/>
  <c r="V141" i="82"/>
  <c r="Y141" i="82" s="1"/>
  <c r="V59" i="82"/>
  <c r="V246" i="82"/>
  <c r="V10" i="82"/>
  <c r="V204" i="82"/>
  <c r="V91" i="82"/>
  <c r="V101" i="82"/>
  <c r="V143" i="82"/>
  <c r="V132" i="82"/>
  <c r="V83" i="82"/>
  <c r="V142" i="82"/>
  <c r="V127" i="82"/>
  <c r="V30" i="82"/>
  <c r="V247" i="82"/>
  <c r="V92" i="82"/>
  <c r="V76" i="82"/>
  <c r="V95" i="82"/>
  <c r="V168" i="82"/>
  <c r="V116" i="82"/>
  <c r="V24" i="82"/>
  <c r="V97" i="82"/>
  <c r="V126" i="82"/>
  <c r="D23" i="9"/>
  <c r="D22" i="9"/>
  <c r="F22" i="41"/>
  <c r="F74" i="41"/>
  <c r="F65" i="41"/>
  <c r="E65" i="41"/>
  <c r="D65" i="41"/>
  <c r="F46" i="41" s="1"/>
  <c r="AR1309" i="83"/>
  <c r="AR1310" i="83"/>
  <c r="AR1308" i="83"/>
  <c r="AR1303" i="83"/>
  <c r="AR1304" i="83"/>
  <c r="AR1307" i="83"/>
  <c r="AR1306" i="83"/>
  <c r="AR1305" i="83"/>
  <c r="AR1296" i="83"/>
  <c r="AR1299" i="83"/>
  <c r="AR1298" i="83"/>
  <c r="AR1291" i="83"/>
  <c r="AR1302" i="83"/>
  <c r="AR1297" i="83"/>
  <c r="AR1301" i="83"/>
  <c r="AR1293" i="83"/>
  <c r="AR1290" i="83"/>
  <c r="AR1289" i="83"/>
  <c r="AR1300" i="83"/>
  <c r="AR1295" i="83"/>
  <c r="AR1294" i="83"/>
  <c r="AR1292" i="83"/>
  <c r="AR1288" i="83"/>
  <c r="AR1278" i="83"/>
  <c r="AR1281" i="83"/>
  <c r="AR1275" i="83"/>
  <c r="AR1286" i="83"/>
  <c r="AR1285" i="83"/>
  <c r="AR1276" i="83"/>
  <c r="AR1287" i="83"/>
  <c r="AR1274" i="83"/>
  <c r="AR1280" i="83"/>
  <c r="AR1273" i="83"/>
  <c r="AR1277" i="83"/>
  <c r="AR1279" i="83"/>
  <c r="AR1284" i="83"/>
  <c r="AR1283" i="83"/>
  <c r="AR1282" i="83"/>
  <c r="AR1272" i="83"/>
  <c r="AR1263" i="83"/>
  <c r="AR1271" i="83"/>
  <c r="AR1257" i="83"/>
  <c r="AR1270" i="83"/>
  <c r="AR1269" i="83"/>
  <c r="AR1262" i="83"/>
  <c r="AR1264" i="83"/>
  <c r="AR1265" i="83"/>
  <c r="AR1266" i="83"/>
  <c r="AR1268" i="83"/>
  <c r="AR1267" i="83"/>
  <c r="AR1261" i="83"/>
  <c r="AR1260" i="83"/>
  <c r="AR1259" i="83"/>
  <c r="AR1258" i="83"/>
  <c r="AR1249" i="83"/>
  <c r="AR1251" i="83"/>
  <c r="AR1256" i="83"/>
  <c r="AR1250" i="83"/>
  <c r="AR1255" i="83"/>
  <c r="AR1254" i="83"/>
  <c r="AR1253" i="83"/>
  <c r="AR1252" i="83"/>
  <c r="AR1248" i="83"/>
  <c r="AR1247" i="83"/>
  <c r="AR1246" i="83"/>
  <c r="AR1244" i="83"/>
  <c r="AR1245" i="83"/>
  <c r="AR1242" i="83"/>
  <c r="AR1240" i="83"/>
  <c r="AR1235" i="83"/>
  <c r="AR1231" i="83"/>
  <c r="AR1239" i="83"/>
  <c r="AR1238" i="83"/>
  <c r="AR1237" i="83"/>
  <c r="AR1243" i="83"/>
  <c r="AR1234" i="83"/>
  <c r="AR1241" i="83"/>
  <c r="AR1236" i="83"/>
  <c r="AR1233" i="83"/>
  <c r="AR1232" i="83"/>
  <c r="AR1230" i="83"/>
  <c r="AR1229" i="83"/>
  <c r="AR1228" i="83"/>
  <c r="AR1222" i="83"/>
  <c r="AR1221" i="83"/>
  <c r="AR1223" i="83"/>
  <c r="AR1125" i="83"/>
  <c r="AR1124" i="83"/>
  <c r="AR1123" i="83"/>
  <c r="AR1220" i="83"/>
  <c r="AR1143" i="83"/>
  <c r="AR1122" i="83"/>
  <c r="AR1142" i="83"/>
  <c r="AR1219" i="83"/>
  <c r="AR1218" i="83"/>
  <c r="AR1217" i="83"/>
  <c r="AR1216" i="83"/>
  <c r="AR1215" i="83"/>
  <c r="AR1214" i="83"/>
  <c r="AR1212" i="83"/>
  <c r="AR1213" i="83"/>
  <c r="AR1210" i="83"/>
  <c r="AR1211" i="83"/>
  <c r="AR1197" i="83"/>
  <c r="AR1141" i="83"/>
  <c r="AR1140" i="83"/>
  <c r="AR1139" i="83"/>
  <c r="AR1207" i="83"/>
  <c r="AR1206" i="83"/>
  <c r="AR1208" i="83"/>
  <c r="AR1205" i="83"/>
  <c r="AR1204" i="83"/>
  <c r="AR1200" i="83"/>
  <c r="AR1203" i="83"/>
  <c r="AR1201" i="83"/>
  <c r="AR1202" i="83"/>
  <c r="AR1199" i="83"/>
  <c r="AR1138" i="83"/>
  <c r="AR1137" i="83"/>
  <c r="AR1136" i="83"/>
  <c r="AR1198" i="83"/>
  <c r="AR1191" i="83"/>
  <c r="AR1190" i="83"/>
  <c r="AR1192" i="83"/>
  <c r="AR1195" i="83"/>
  <c r="AR1193" i="83"/>
  <c r="AR1196" i="83"/>
  <c r="AR1194" i="83"/>
  <c r="AR1135" i="83"/>
  <c r="AR889" i="83"/>
  <c r="AR1189" i="83"/>
  <c r="AR1186" i="83"/>
  <c r="AR1187" i="83"/>
  <c r="AR1188" i="83"/>
  <c r="AR1184" i="83"/>
  <c r="AR1183" i="83"/>
  <c r="AR1185" i="83"/>
  <c r="AR1182" i="83"/>
  <c r="AR1181" i="83"/>
  <c r="AR1134" i="83"/>
  <c r="AR1178" i="83"/>
  <c r="AR1180" i="83"/>
  <c r="AR1179" i="83"/>
  <c r="AR1209" i="83"/>
  <c r="AR1176" i="83"/>
  <c r="AR1175" i="83"/>
  <c r="AR1177" i="83"/>
  <c r="AR1174" i="83"/>
  <c r="AR1172" i="83"/>
  <c r="AR1173" i="83"/>
  <c r="AR1171" i="83"/>
  <c r="AR1169" i="83"/>
  <c r="AR1167" i="83"/>
  <c r="AR1168" i="83"/>
  <c r="AR1227" i="83"/>
  <c r="AR1170" i="83"/>
  <c r="AR1166" i="83"/>
  <c r="AR1165" i="83"/>
  <c r="AR1163" i="83"/>
  <c r="AR1160" i="83"/>
  <c r="AR1161" i="83"/>
  <c r="AR1162" i="83"/>
  <c r="AR1164" i="83"/>
  <c r="AR1159" i="83"/>
  <c r="AR1226" i="83"/>
  <c r="AR1225" i="83"/>
  <c r="AR1154" i="83"/>
  <c r="AR1155" i="83"/>
  <c r="AR1156" i="83"/>
  <c r="AR1158" i="83"/>
  <c r="AR1157" i="83"/>
  <c r="AR1153" i="83"/>
  <c r="AR1152" i="83"/>
  <c r="AR1149" i="83"/>
  <c r="AR1151" i="83"/>
  <c r="AR1150" i="83"/>
  <c r="AR1148" i="83"/>
  <c r="AR1147" i="83"/>
  <c r="AR1146" i="83"/>
  <c r="AR1145" i="83"/>
  <c r="AR1144" i="83"/>
  <c r="AR1059" i="83"/>
  <c r="AR1133" i="83"/>
  <c r="AR1132" i="83"/>
  <c r="AR1131" i="83"/>
  <c r="AR1130" i="83"/>
  <c r="AR1129" i="83"/>
  <c r="AR1128" i="83"/>
  <c r="AR1127" i="83"/>
  <c r="AR1126" i="83"/>
  <c r="AR1224" i="83"/>
  <c r="AR1121" i="83"/>
  <c r="AR1120" i="83"/>
  <c r="AR1119" i="83"/>
  <c r="AR1117" i="83"/>
  <c r="AR1118" i="83"/>
  <c r="AR1038" i="83"/>
  <c r="AR1114" i="83"/>
  <c r="AR1116" i="83"/>
  <c r="AR1115" i="83"/>
  <c r="AR1037" i="83"/>
  <c r="AR1113" i="83"/>
  <c r="AR1111" i="83"/>
  <c r="AR1112" i="83"/>
  <c r="AR1109" i="83"/>
  <c r="AR1110" i="83"/>
  <c r="AR1108" i="83"/>
  <c r="AR1036" i="83"/>
  <c r="AR1106" i="83"/>
  <c r="AR1107" i="83"/>
  <c r="AR1105" i="83"/>
  <c r="AR1101" i="83"/>
  <c r="AR1104" i="83"/>
  <c r="AR1102" i="83"/>
  <c r="AR1103" i="83"/>
  <c r="AR1100" i="83"/>
  <c r="AR1035" i="83"/>
  <c r="AR906" i="83"/>
  <c r="AR1098" i="83"/>
  <c r="AR1033" i="83"/>
  <c r="AR1034" i="83"/>
  <c r="AR1099" i="83"/>
  <c r="AR1097" i="83"/>
  <c r="AR1096" i="83"/>
  <c r="AR920" i="83"/>
  <c r="AR1095" i="83"/>
  <c r="AR1091" i="83"/>
  <c r="AR1092" i="83"/>
  <c r="AR1094" i="83"/>
  <c r="AR1032" i="83"/>
  <c r="AR1093" i="83"/>
  <c r="AR1090" i="83"/>
  <c r="AR1089" i="83"/>
  <c r="AR1087" i="83"/>
  <c r="AR1088" i="83"/>
  <c r="AR1085" i="83"/>
  <c r="AR1086" i="83"/>
  <c r="AR1031" i="83"/>
  <c r="AR1084" i="83"/>
  <c r="AR1083" i="83"/>
  <c r="AR1080" i="83"/>
  <c r="AR1082" i="83"/>
  <c r="AR1079" i="83"/>
  <c r="AR1081" i="83"/>
  <c r="AR1078" i="83"/>
  <c r="AR1024" i="83"/>
  <c r="AR1077" i="83"/>
  <c r="AR1074" i="83"/>
  <c r="AR1076" i="83"/>
  <c r="AR1073" i="83"/>
  <c r="AR1075" i="83"/>
  <c r="AR1072" i="83"/>
  <c r="AR1030" i="83"/>
  <c r="AR1071" i="83"/>
  <c r="AR1068" i="83"/>
  <c r="AR1069" i="83"/>
  <c r="AR1070" i="83"/>
  <c r="AR1067" i="83"/>
  <c r="AR918" i="83"/>
  <c r="AR1065" i="83"/>
  <c r="AR1066" i="83"/>
  <c r="AR1028" i="83"/>
  <c r="AR937" i="83"/>
  <c r="AR1058" i="83"/>
  <c r="AR1056" i="83"/>
  <c r="AR1064" i="83"/>
  <c r="AR1027" i="83"/>
  <c r="AR1055" i="83"/>
  <c r="AR1054" i="83"/>
  <c r="AR1050" i="83"/>
  <c r="AR1051" i="83"/>
  <c r="AR1052" i="83"/>
  <c r="AR1029" i="83"/>
  <c r="AR1047" i="83"/>
  <c r="AR1049" i="83"/>
  <c r="AR1048" i="83"/>
  <c r="AR1026" i="83"/>
  <c r="AR1045" i="83"/>
  <c r="AR1046" i="83"/>
  <c r="AR1042" i="83"/>
  <c r="AR1043" i="83"/>
  <c r="AR1044" i="83"/>
  <c r="AR1041" i="83"/>
  <c r="AR1063" i="83"/>
  <c r="AR1062" i="83"/>
  <c r="AR1025" i="83"/>
  <c r="AR1061" i="83"/>
  <c r="AR1023" i="83"/>
  <c r="AR1060" i="83"/>
  <c r="AR924" i="83"/>
  <c r="AR965" i="83"/>
  <c r="AR1021" i="83"/>
  <c r="AR1007" i="83"/>
  <c r="AR966" i="83"/>
  <c r="AR946" i="83"/>
  <c r="AR976" i="83"/>
  <c r="AR962" i="83"/>
  <c r="AR947" i="83"/>
  <c r="AR956" i="83"/>
  <c r="AR885" i="83"/>
  <c r="AR890" i="83"/>
  <c r="AR923" i="83"/>
  <c r="AR1003" i="83"/>
  <c r="AR952" i="83"/>
  <c r="AR1000" i="83"/>
  <c r="AR877" i="83"/>
  <c r="AR907" i="83"/>
  <c r="AR1013" i="83"/>
  <c r="AR912" i="83"/>
  <c r="AR941" i="83"/>
  <c r="AR935" i="83"/>
  <c r="AR895" i="83"/>
  <c r="AR936" i="83"/>
  <c r="AR1006" i="83"/>
  <c r="AR1009" i="83"/>
  <c r="AR1002" i="83"/>
  <c r="AR1019" i="83"/>
  <c r="AR974" i="83"/>
  <c r="AR983" i="83"/>
  <c r="AR995" i="83"/>
  <c r="AR1012" i="83"/>
  <c r="AR1004" i="83"/>
  <c r="AR930" i="83"/>
  <c r="AR939" i="83"/>
  <c r="AR961" i="83"/>
  <c r="AR993" i="83"/>
  <c r="AR997" i="83"/>
  <c r="AR957" i="83"/>
  <c r="AR892" i="83"/>
  <c r="AR927" i="83"/>
  <c r="AR891" i="83"/>
  <c r="AR943" i="83"/>
  <c r="AR986" i="83"/>
  <c r="AR1010" i="83"/>
  <c r="AR910" i="83"/>
  <c r="AR928" i="83"/>
  <c r="AR982" i="83"/>
  <c r="AR955" i="83"/>
  <c r="AR975" i="83"/>
  <c r="AR875" i="83"/>
  <c r="AR979" i="83"/>
  <c r="AR989" i="83"/>
  <c r="AR950" i="83"/>
  <c r="AR882" i="83"/>
  <c r="AR932" i="83"/>
  <c r="AR973" i="83"/>
  <c r="AR1001" i="83"/>
  <c r="AR970" i="83"/>
  <c r="AR999" i="83"/>
  <c r="AR971" i="83"/>
  <c r="AR964" i="83"/>
  <c r="AR954" i="83"/>
  <c r="AR934" i="83"/>
  <c r="AR917" i="83"/>
  <c r="AR951" i="83"/>
  <c r="AR909" i="83"/>
  <c r="AR900" i="83"/>
  <c r="AR977" i="83"/>
  <c r="AR998" i="83"/>
  <c r="AR992" i="83"/>
  <c r="AR922" i="83"/>
  <c r="AR1018" i="83"/>
  <c r="AR963" i="83"/>
  <c r="AR1020" i="83"/>
  <c r="AR967" i="83"/>
  <c r="AR929" i="83"/>
  <c r="AR972" i="83"/>
  <c r="AR926" i="83"/>
  <c r="AR913" i="83"/>
  <c r="AR944" i="83"/>
  <c r="AR945" i="83"/>
  <c r="AR884" i="83"/>
  <c r="AR948" i="83"/>
  <c r="AR887" i="83"/>
  <c r="AR938" i="83"/>
  <c r="AR988" i="83"/>
  <c r="AR897" i="83"/>
  <c r="AR1016" i="83"/>
  <c r="AR893" i="83"/>
  <c r="AR1008" i="83"/>
  <c r="AR899" i="83"/>
  <c r="AR968" i="83"/>
  <c r="AR1011" i="83"/>
  <c r="AR953" i="83"/>
  <c r="AR958" i="83"/>
  <c r="AR878" i="83"/>
  <c r="AR978" i="83"/>
  <c r="AR1040" i="83"/>
  <c r="AR919" i="83"/>
  <c r="AR921" i="83"/>
  <c r="AR908" i="83"/>
  <c r="AR1053" i="83"/>
  <c r="AR969" i="83"/>
  <c r="AR1039" i="83"/>
  <c r="AR980" i="83"/>
  <c r="AR931" i="83"/>
  <c r="AR984" i="83"/>
  <c r="AR915" i="83"/>
  <c r="AR1057" i="83"/>
  <c r="AR1005" i="83"/>
  <c r="AR994" i="83"/>
  <c r="AR985" i="83"/>
  <c r="AR883" i="83"/>
  <c r="AR940" i="83"/>
  <c r="AR905" i="83"/>
  <c r="AR949" i="83"/>
  <c r="AR959" i="83"/>
  <c r="AR916" i="83"/>
  <c r="AR933" i="83"/>
  <c r="AR888" i="83"/>
  <c r="AR960" i="83"/>
  <c r="AR914" i="83"/>
  <c r="AR904" i="83"/>
  <c r="AR911" i="83"/>
  <c r="AR874" i="83"/>
  <c r="AR876" i="83"/>
  <c r="AR1015" i="83"/>
  <c r="AR879" i="83"/>
  <c r="AR868" i="83"/>
  <c r="AR881" i="83"/>
  <c r="AR991" i="83"/>
  <c r="AR990" i="83"/>
  <c r="AR1022" i="83"/>
  <c r="AR894" i="83"/>
  <c r="AR925" i="83"/>
  <c r="AR1014" i="83"/>
  <c r="AR1017" i="83"/>
  <c r="AR987" i="83"/>
  <c r="AR902" i="83"/>
  <c r="AR981" i="83"/>
  <c r="AR903" i="83"/>
  <c r="AR898" i="83"/>
  <c r="AR942" i="83"/>
  <c r="AR901" i="83"/>
  <c r="AR896" i="83"/>
  <c r="AR880" i="83"/>
  <c r="AR996" i="83"/>
  <c r="AR873" i="83"/>
  <c r="AR871" i="83"/>
  <c r="AR872" i="83"/>
  <c r="AR865" i="83"/>
  <c r="AR866" i="83"/>
  <c r="AR867" i="83"/>
  <c r="AR870" i="83"/>
  <c r="AR862" i="83"/>
  <c r="AR864" i="83"/>
  <c r="AR886" i="83"/>
  <c r="AR869" i="83"/>
  <c r="AR863" i="83"/>
  <c r="AR861" i="83"/>
  <c r="AR857" i="83"/>
  <c r="AR851" i="83"/>
  <c r="AR856" i="83"/>
  <c r="AR858" i="83"/>
  <c r="AR845" i="83"/>
  <c r="AR849" i="83"/>
  <c r="AR859" i="83"/>
  <c r="AR847" i="83"/>
  <c r="AR860" i="83"/>
  <c r="AR850" i="83"/>
  <c r="AR848" i="83"/>
  <c r="AR854" i="83"/>
  <c r="AR853" i="83"/>
  <c r="AR852" i="83"/>
  <c r="AR846" i="83"/>
  <c r="AR855" i="83"/>
  <c r="AR835" i="83"/>
  <c r="AR826" i="83"/>
  <c r="AR839" i="83"/>
  <c r="AR825" i="83"/>
  <c r="AR830" i="83"/>
  <c r="AR843" i="83"/>
  <c r="AR840" i="83"/>
  <c r="AR832" i="83"/>
  <c r="AR827" i="83"/>
  <c r="AR824" i="83"/>
  <c r="AR836" i="83"/>
  <c r="AR844" i="83"/>
  <c r="AR842" i="83"/>
  <c r="AR841" i="83"/>
  <c r="AR838" i="83"/>
  <c r="AR837" i="83"/>
  <c r="AR834" i="83"/>
  <c r="AR833" i="83"/>
  <c r="AR831" i="83"/>
  <c r="AR829" i="83"/>
  <c r="AR828" i="83"/>
  <c r="AR823" i="83"/>
  <c r="AR821" i="83"/>
  <c r="AR822" i="83"/>
  <c r="AR793" i="83"/>
  <c r="AR792" i="83"/>
  <c r="AR795" i="83"/>
  <c r="AR777" i="83"/>
  <c r="AR782" i="83"/>
  <c r="AR791" i="83"/>
  <c r="AR785" i="83"/>
  <c r="AR781" i="83"/>
  <c r="AR776" i="83"/>
  <c r="AR790" i="83"/>
  <c r="AR789" i="83"/>
  <c r="AR788" i="83"/>
  <c r="AR779" i="83"/>
  <c r="AR819" i="83"/>
  <c r="AR817" i="83"/>
  <c r="AR797" i="83"/>
  <c r="AR774" i="83"/>
  <c r="AR787" i="83"/>
  <c r="AR783" i="83"/>
  <c r="AR806" i="83"/>
  <c r="AR801" i="83"/>
  <c r="AR798" i="83"/>
  <c r="AR775" i="83"/>
  <c r="AR778" i="83"/>
  <c r="AR816" i="83"/>
  <c r="AR820" i="83"/>
  <c r="AR804" i="83"/>
  <c r="AR784" i="83"/>
  <c r="AR813" i="83"/>
  <c r="AR800" i="83"/>
  <c r="AR786" i="83"/>
  <c r="AR805" i="83"/>
  <c r="AR799" i="83"/>
  <c r="AR815" i="83"/>
  <c r="AR818" i="83"/>
  <c r="AR814" i="83"/>
  <c r="AR803" i="83"/>
  <c r="AR812" i="83"/>
  <c r="AR809" i="83"/>
  <c r="AR807" i="83"/>
  <c r="AR811" i="83"/>
  <c r="AR796" i="83"/>
  <c r="AR810" i="83"/>
  <c r="AR808" i="83"/>
  <c r="AR780" i="83"/>
  <c r="AR794" i="83"/>
  <c r="AR802" i="83"/>
  <c r="AR773" i="83"/>
  <c r="AR733" i="83"/>
  <c r="AR741" i="83"/>
  <c r="AR759" i="83"/>
  <c r="AR754" i="83"/>
  <c r="AR756" i="83"/>
  <c r="AR740" i="83"/>
  <c r="AR738" i="83"/>
  <c r="AR755" i="83"/>
  <c r="AR758" i="83"/>
  <c r="AR757" i="83"/>
  <c r="AR736" i="83"/>
  <c r="AR753" i="83"/>
  <c r="AR735" i="83"/>
  <c r="AR749" i="83"/>
  <c r="AR746" i="83"/>
  <c r="AR745" i="83"/>
  <c r="AR770" i="83"/>
  <c r="AR731" i="83"/>
  <c r="AR748" i="83"/>
  <c r="AR747" i="83"/>
  <c r="AR751" i="83"/>
  <c r="AR743" i="83"/>
  <c r="AR764" i="83"/>
  <c r="AR737" i="83"/>
  <c r="AR744" i="83"/>
  <c r="AR752" i="83"/>
  <c r="AR730" i="83"/>
  <c r="AR761" i="83"/>
  <c r="AR771" i="83"/>
  <c r="AR760" i="83"/>
  <c r="AR765" i="83"/>
  <c r="AR750" i="83"/>
  <c r="AR732" i="83"/>
  <c r="AR766" i="83"/>
  <c r="AR769" i="83"/>
  <c r="AR742" i="83"/>
  <c r="AR768" i="83"/>
  <c r="AR739" i="83"/>
  <c r="AR734" i="83"/>
  <c r="AR762" i="83"/>
  <c r="AR763" i="83"/>
  <c r="AR772" i="83"/>
  <c r="AR767" i="83"/>
  <c r="AR729" i="83"/>
  <c r="AR728" i="83"/>
  <c r="AR726" i="83"/>
  <c r="AR727" i="83"/>
  <c r="AR723" i="83"/>
  <c r="AR724" i="83"/>
  <c r="AR725" i="83"/>
  <c r="AR721" i="83"/>
  <c r="AR722" i="83"/>
  <c r="AR719" i="83"/>
  <c r="AR720" i="83"/>
  <c r="AR718" i="83"/>
  <c r="AR717" i="83"/>
  <c r="AR716" i="83"/>
  <c r="AR715" i="83"/>
  <c r="AR714" i="83"/>
  <c r="AR713" i="83"/>
  <c r="AR711" i="83"/>
  <c r="AR712" i="83"/>
  <c r="AR710" i="83"/>
  <c r="AR709" i="83"/>
  <c r="AR708" i="83"/>
  <c r="AR707" i="83"/>
  <c r="AR706" i="83"/>
  <c r="AR705" i="83"/>
  <c r="AR704" i="83"/>
  <c r="AR703" i="83"/>
  <c r="AR673" i="83"/>
  <c r="AR687" i="83"/>
  <c r="AR689" i="83"/>
  <c r="AR692" i="83"/>
  <c r="AR656" i="83"/>
  <c r="AR670" i="83"/>
  <c r="AR638" i="83"/>
  <c r="AR664" i="83"/>
  <c r="AR654" i="83"/>
  <c r="AR649" i="83"/>
  <c r="AR702" i="83"/>
  <c r="AR643" i="83"/>
  <c r="AR663" i="83"/>
  <c r="AR648" i="83"/>
  <c r="AR672" i="83"/>
  <c r="AR642" i="83"/>
  <c r="AR686" i="83"/>
  <c r="AR652" i="83"/>
  <c r="AR688" i="83"/>
  <c r="AR647" i="83"/>
  <c r="AR691" i="83"/>
  <c r="AR658" i="83"/>
  <c r="AR661" i="83"/>
  <c r="AR685" i="83"/>
  <c r="AR641" i="83"/>
  <c r="AR657" i="83"/>
  <c r="AR640" i="83"/>
  <c r="AR653" i="83"/>
  <c r="AR646" i="83"/>
  <c r="AR636" i="83"/>
  <c r="AR696" i="83"/>
  <c r="AR675" i="83"/>
  <c r="AR645" i="83"/>
  <c r="AR677" i="83"/>
  <c r="AR680" i="83"/>
  <c r="AR701" i="83"/>
  <c r="AR690" i="83"/>
  <c r="AR679" i="83"/>
  <c r="AR662" i="83"/>
  <c r="AR660" i="83"/>
  <c r="AR676" i="83"/>
  <c r="AR695" i="83"/>
  <c r="AR669" i="83"/>
  <c r="AR700" i="83"/>
  <c r="AR674" i="83"/>
  <c r="AR684" i="83"/>
  <c r="AR699" i="83"/>
  <c r="AR644" i="83"/>
  <c r="AR683" i="83"/>
  <c r="AR668" i="83"/>
  <c r="AR665" i="83"/>
  <c r="AR678" i="83"/>
  <c r="AR659" i="83"/>
  <c r="AR637" i="83"/>
  <c r="AR651" i="83"/>
  <c r="AR698" i="83"/>
  <c r="AR667" i="83"/>
  <c r="AR682" i="83"/>
  <c r="AR666" i="83"/>
  <c r="AR697" i="83"/>
  <c r="AR671" i="83"/>
  <c r="AR681" i="83"/>
  <c r="AR650" i="83"/>
  <c r="AR694" i="83"/>
  <c r="AR655" i="83"/>
  <c r="AR693" i="83"/>
  <c r="AR639" i="83"/>
  <c r="AR626" i="83"/>
  <c r="AR623" i="83"/>
  <c r="AR634" i="83"/>
  <c r="AR633" i="83"/>
  <c r="AR629" i="83"/>
  <c r="AR604" i="83"/>
  <c r="AR630" i="83"/>
  <c r="AR610" i="83"/>
  <c r="AR601" i="83"/>
  <c r="AR608" i="83"/>
  <c r="AR616" i="83"/>
  <c r="AR598" i="83"/>
  <c r="AR627" i="83"/>
  <c r="AR612" i="83"/>
  <c r="AR635" i="83"/>
  <c r="AR628" i="83"/>
  <c r="AR614" i="83"/>
  <c r="AR615" i="83"/>
  <c r="AR631" i="83"/>
  <c r="AR611" i="83"/>
  <c r="AR609" i="83"/>
  <c r="AR607" i="83"/>
  <c r="AR597" i="83"/>
  <c r="AR619" i="83"/>
  <c r="AR617" i="83"/>
  <c r="AR632" i="83"/>
  <c r="AR625" i="83"/>
  <c r="AR600" i="83"/>
  <c r="AR606" i="83"/>
  <c r="AR622" i="83"/>
  <c r="AR618" i="83"/>
  <c r="AR613" i="83"/>
  <c r="AR621" i="83"/>
  <c r="AR603" i="83"/>
  <c r="AR620" i="83"/>
  <c r="AR593" i="83"/>
  <c r="AR568" i="83"/>
  <c r="AR578" i="83"/>
  <c r="AR605" i="83"/>
  <c r="AR566" i="83"/>
  <c r="AR595" i="83"/>
  <c r="AR585" i="83"/>
  <c r="AR577" i="83"/>
  <c r="AR583" i="83"/>
  <c r="AR575" i="83"/>
  <c r="AR587" i="83"/>
  <c r="AR594" i="83"/>
  <c r="AR592" i="83"/>
  <c r="AR590" i="83"/>
  <c r="AR574" i="83"/>
  <c r="AR599" i="83"/>
  <c r="AR581" i="83"/>
  <c r="AR584" i="83"/>
  <c r="AR567" i="83"/>
  <c r="AR602" i="83"/>
  <c r="AR582" i="83"/>
  <c r="AR624" i="83"/>
  <c r="AR576" i="83"/>
  <c r="AR591" i="83"/>
  <c r="AR589" i="83"/>
  <c r="AR571" i="83"/>
  <c r="AR573" i="83"/>
  <c r="AR586" i="83"/>
  <c r="AR596" i="83"/>
  <c r="AR565" i="83"/>
  <c r="AR580" i="83"/>
  <c r="AR570" i="83"/>
  <c r="AR569" i="83"/>
  <c r="AR588" i="83"/>
  <c r="AR572" i="83"/>
  <c r="AR579" i="83"/>
  <c r="AR559" i="83"/>
  <c r="AR541" i="83"/>
  <c r="AR545" i="83"/>
  <c r="AR540" i="83"/>
  <c r="AR564" i="83"/>
  <c r="AR543" i="83"/>
  <c r="AR547" i="83"/>
  <c r="AR537" i="83"/>
  <c r="AR536" i="83"/>
  <c r="AR538" i="83"/>
  <c r="AR560" i="83"/>
  <c r="AR549" i="83"/>
  <c r="AR546" i="83"/>
  <c r="AR551" i="83"/>
  <c r="AR558" i="83"/>
  <c r="AR562" i="83"/>
  <c r="AR544" i="83"/>
  <c r="AR561" i="83"/>
  <c r="AR557" i="83"/>
  <c r="AR563" i="83"/>
  <c r="AR542" i="83"/>
  <c r="AR550" i="83"/>
  <c r="AR556" i="83"/>
  <c r="AR548" i="83"/>
  <c r="AR539" i="83"/>
  <c r="AR555" i="83"/>
  <c r="AR554" i="83"/>
  <c r="AR552" i="83"/>
  <c r="AR553" i="83"/>
  <c r="AR529" i="83"/>
  <c r="AR526" i="83"/>
  <c r="AR527" i="83"/>
  <c r="AR513" i="83"/>
  <c r="AR528" i="83"/>
  <c r="AR525" i="83"/>
  <c r="AR530" i="83"/>
  <c r="AR511" i="83"/>
  <c r="AR514" i="83"/>
  <c r="AR515" i="83"/>
  <c r="AR516" i="83"/>
  <c r="AR512" i="83"/>
  <c r="AR534" i="83"/>
  <c r="AR532" i="83"/>
  <c r="AR524" i="83"/>
  <c r="AR517" i="83"/>
  <c r="AR508" i="83"/>
  <c r="AR520" i="83"/>
  <c r="AR519" i="83"/>
  <c r="AR521" i="83"/>
  <c r="AR522" i="83"/>
  <c r="AR518" i="83"/>
  <c r="AR535" i="83"/>
  <c r="AR523" i="83"/>
  <c r="AR510" i="83"/>
  <c r="AR533" i="83"/>
  <c r="AR531" i="83"/>
  <c r="AR509" i="83"/>
  <c r="AR501" i="83"/>
  <c r="AR507" i="83"/>
  <c r="AR506" i="83"/>
  <c r="AR505" i="83"/>
  <c r="AR503" i="83"/>
  <c r="AR502" i="83"/>
  <c r="AR500" i="83"/>
  <c r="AR499" i="83"/>
  <c r="AR504" i="83"/>
  <c r="AR496" i="83"/>
  <c r="AR494" i="83"/>
  <c r="AR495" i="83"/>
  <c r="AR498" i="83"/>
  <c r="AR497" i="83"/>
  <c r="AR489" i="83"/>
  <c r="AR491" i="83"/>
  <c r="AR488" i="83"/>
  <c r="AR490" i="83"/>
  <c r="AR484" i="83"/>
  <c r="AR486" i="83"/>
  <c r="AR483" i="83"/>
  <c r="AR487" i="83"/>
  <c r="AR492" i="83"/>
  <c r="AR485" i="83"/>
  <c r="AR493" i="83"/>
  <c r="AR478" i="83"/>
  <c r="AR476" i="83"/>
  <c r="AR479" i="83"/>
  <c r="AR477" i="83"/>
  <c r="AR482" i="83"/>
  <c r="AR475" i="83"/>
  <c r="AR466" i="83"/>
  <c r="AR468" i="83"/>
  <c r="AR456" i="83"/>
  <c r="AR469" i="83"/>
  <c r="AR473" i="83"/>
  <c r="AR471" i="83"/>
  <c r="AR461" i="83"/>
  <c r="AR467" i="83"/>
  <c r="AR465" i="83"/>
  <c r="AR474" i="83"/>
  <c r="AR470" i="83"/>
  <c r="AR464" i="83"/>
  <c r="AR463" i="83"/>
  <c r="AR460" i="83"/>
  <c r="AR472" i="83"/>
  <c r="AR458" i="83"/>
  <c r="AR462" i="83"/>
  <c r="AR481" i="83"/>
  <c r="AR480" i="83"/>
  <c r="AR459" i="83"/>
  <c r="AR454" i="83"/>
  <c r="AR457" i="83"/>
  <c r="AR455" i="83"/>
  <c r="AR445" i="83"/>
  <c r="AR443" i="83"/>
  <c r="AR446" i="83"/>
  <c r="AR451" i="83"/>
  <c r="AR444" i="83"/>
  <c r="AR442" i="83"/>
  <c r="AR449" i="83"/>
  <c r="AR450" i="83"/>
  <c r="AR452" i="83"/>
  <c r="AR448" i="83"/>
  <c r="AR453" i="83"/>
  <c r="AR447" i="83"/>
  <c r="AR441" i="83"/>
  <c r="AR439" i="83"/>
  <c r="AR440" i="83"/>
  <c r="AR432" i="83"/>
  <c r="AR431" i="83"/>
  <c r="AR430" i="83"/>
  <c r="AR429" i="83"/>
  <c r="AR433" i="83"/>
  <c r="AR428" i="83"/>
  <c r="AR438" i="83"/>
  <c r="AR437" i="83"/>
  <c r="AR436" i="83"/>
  <c r="AR435" i="83"/>
  <c r="AR434" i="83"/>
  <c r="AR380" i="83"/>
  <c r="AR325" i="83"/>
  <c r="AR408" i="83"/>
  <c r="AR369" i="83"/>
  <c r="AR422" i="83"/>
  <c r="AR402" i="83"/>
  <c r="AR395" i="83"/>
  <c r="AR427" i="83"/>
  <c r="AR425" i="83"/>
  <c r="AR407" i="83"/>
  <c r="AR403" i="83"/>
  <c r="AR401" i="83"/>
  <c r="AR387" i="83"/>
  <c r="AR378" i="83"/>
  <c r="AR377" i="83"/>
  <c r="AR375" i="83"/>
  <c r="AR360" i="83"/>
  <c r="AR344" i="83"/>
  <c r="AR338" i="83"/>
  <c r="AR317" i="83"/>
  <c r="AR308" i="83"/>
  <c r="AR299" i="83"/>
  <c r="AR286" i="83"/>
  <c r="AR266" i="83"/>
  <c r="AR166" i="83"/>
  <c r="AR206" i="83"/>
  <c r="AR163" i="83"/>
  <c r="AR153" i="83"/>
  <c r="AR105" i="83"/>
  <c r="AR423" i="83"/>
  <c r="AR92" i="83"/>
  <c r="AR144" i="83"/>
  <c r="AR133" i="83"/>
  <c r="AR240" i="83"/>
  <c r="AR200" i="83"/>
  <c r="AR238" i="83"/>
  <c r="AR189" i="83"/>
  <c r="AR237" i="83"/>
  <c r="AR203" i="83"/>
  <c r="AR235" i="83"/>
  <c r="AR185" i="83"/>
  <c r="AR231" i="83"/>
  <c r="AR209" i="83"/>
  <c r="AR228" i="83"/>
  <c r="AR202" i="83"/>
  <c r="AR420" i="83"/>
  <c r="AR415" i="83"/>
  <c r="AR413" i="83"/>
  <c r="AR409" i="83"/>
  <c r="AR406" i="83"/>
  <c r="AR405" i="83"/>
  <c r="AR404" i="83"/>
  <c r="AR394" i="83"/>
  <c r="AR392" i="83"/>
  <c r="AR384" i="83"/>
  <c r="AR383" i="83"/>
  <c r="AR381" i="83"/>
  <c r="AR374" i="83"/>
  <c r="AR370" i="83"/>
  <c r="AR365" i="83"/>
  <c r="AR363" i="83"/>
  <c r="AR357" i="83"/>
  <c r="AR353" i="83"/>
  <c r="AR350" i="83"/>
  <c r="AR346" i="83"/>
  <c r="AR340" i="83"/>
  <c r="AR335" i="83"/>
  <c r="AR332" i="83"/>
  <c r="AR329" i="83"/>
  <c r="AR327" i="83"/>
  <c r="AR323" i="83"/>
  <c r="AR322" i="83"/>
  <c r="AR318" i="83"/>
  <c r="AR315" i="83"/>
  <c r="AR314" i="83"/>
  <c r="AR310" i="83"/>
  <c r="AR306" i="83"/>
  <c r="AR303" i="83"/>
  <c r="AR301" i="83"/>
  <c r="AR298" i="83"/>
  <c r="AR296" i="83"/>
  <c r="AR293" i="83"/>
  <c r="AR291" i="83"/>
  <c r="AR290" i="83"/>
  <c r="AR284" i="83"/>
  <c r="AR282" i="83"/>
  <c r="AR281" i="83"/>
  <c r="AR277" i="83"/>
  <c r="AR273" i="83"/>
  <c r="AR268" i="83"/>
  <c r="AR267" i="83"/>
  <c r="AR261" i="83"/>
  <c r="AR260" i="83"/>
  <c r="AR256" i="83"/>
  <c r="AR253" i="83"/>
  <c r="AR251" i="83"/>
  <c r="AR246" i="83"/>
  <c r="AR245" i="83"/>
  <c r="AR243" i="83"/>
  <c r="AR242" i="83"/>
  <c r="AR219" i="83"/>
  <c r="AR176" i="83"/>
  <c r="AR218" i="83"/>
  <c r="AR208" i="83"/>
  <c r="AR213" i="83"/>
  <c r="AR207" i="83"/>
  <c r="AR211" i="83"/>
  <c r="AR196" i="83"/>
  <c r="AR184" i="83"/>
  <c r="AR194" i="83"/>
  <c r="AR173" i="83"/>
  <c r="AR188" i="83"/>
  <c r="AR183" i="83"/>
  <c r="AR205" i="83"/>
  <c r="AR100" i="83"/>
  <c r="AR151" i="83"/>
  <c r="AR150" i="83"/>
  <c r="AR146" i="83"/>
  <c r="AR143" i="83"/>
  <c r="AR140" i="83"/>
  <c r="AR128" i="83"/>
  <c r="AR124" i="83"/>
  <c r="AR114" i="83"/>
  <c r="AR108" i="83"/>
  <c r="AR107" i="83"/>
  <c r="AR97" i="83"/>
  <c r="AR95" i="83"/>
  <c r="AR132" i="83"/>
  <c r="AR86" i="83"/>
  <c r="AR85" i="83"/>
  <c r="AR426" i="83"/>
  <c r="AR424" i="83"/>
  <c r="AR241" i="83"/>
  <c r="AR192" i="83"/>
  <c r="AR239" i="83"/>
  <c r="AR168" i="83"/>
  <c r="AR234" i="83"/>
  <c r="AR156" i="83"/>
  <c r="AR233" i="83"/>
  <c r="AR160" i="83"/>
  <c r="AR232" i="83"/>
  <c r="AR181" i="83"/>
  <c r="AR230" i="83"/>
  <c r="AR210" i="83"/>
  <c r="AR229" i="83"/>
  <c r="AR199" i="83"/>
  <c r="AR225" i="83"/>
  <c r="AR177" i="83"/>
  <c r="AR223" i="83"/>
  <c r="AR157" i="83"/>
  <c r="AR222" i="83"/>
  <c r="AR170" i="83"/>
  <c r="AR421" i="83"/>
  <c r="AR418" i="83"/>
  <c r="AR417" i="83"/>
  <c r="AR411" i="83"/>
  <c r="AR410" i="83"/>
  <c r="AR400" i="83"/>
  <c r="AR398" i="83"/>
  <c r="AR397" i="83"/>
  <c r="AR396" i="83"/>
  <c r="AR389" i="83"/>
  <c r="AR386" i="83"/>
  <c r="AR382" i="83"/>
  <c r="AR379" i="83"/>
  <c r="AR376" i="83"/>
  <c r="AR372" i="83"/>
  <c r="AR368" i="83"/>
  <c r="AR367" i="83"/>
  <c r="AR364" i="83"/>
  <c r="AR361" i="83"/>
  <c r="AR358" i="83"/>
  <c r="AR356" i="83"/>
  <c r="AR355" i="83"/>
  <c r="AR354" i="83"/>
  <c r="AR349" i="83"/>
  <c r="AR348" i="83"/>
  <c r="AR345" i="83"/>
  <c r="AR343" i="83"/>
  <c r="AR341" i="83"/>
  <c r="AR339" i="83"/>
  <c r="AR337" i="83"/>
  <c r="AR336" i="83"/>
  <c r="AR333" i="83"/>
  <c r="AR331" i="83"/>
  <c r="AR330" i="83"/>
  <c r="AR326" i="83"/>
  <c r="AR324" i="83"/>
  <c r="AR321" i="83"/>
  <c r="AR313" i="83"/>
  <c r="AR312" i="83"/>
  <c r="AR309" i="83"/>
  <c r="AR307" i="83"/>
  <c r="AR302" i="83"/>
  <c r="AR297" i="83"/>
  <c r="AR294" i="83"/>
  <c r="AR292" i="83"/>
  <c r="AR287" i="83"/>
  <c r="AR285" i="83"/>
  <c r="AR280" i="83"/>
  <c r="AR279" i="83"/>
  <c r="AR278" i="83"/>
  <c r="AR276" i="83"/>
  <c r="AR275" i="83"/>
  <c r="AR272" i="83"/>
  <c r="AR270" i="83"/>
  <c r="AR269" i="83"/>
  <c r="AR265" i="83"/>
  <c r="AR264" i="83"/>
  <c r="AR263" i="83"/>
  <c r="AR262" i="83"/>
  <c r="AR259" i="83"/>
  <c r="AR258" i="83"/>
  <c r="AR250" i="83"/>
  <c r="AR249" i="83"/>
  <c r="AR248" i="83"/>
  <c r="AR220" i="83"/>
  <c r="AR159" i="83"/>
  <c r="AR217" i="83"/>
  <c r="AR175" i="83"/>
  <c r="AR216" i="83"/>
  <c r="AR198" i="83"/>
  <c r="AR212" i="83"/>
  <c r="AR197" i="83"/>
  <c r="AR215" i="83"/>
  <c r="AR155" i="83"/>
  <c r="AR191" i="83"/>
  <c r="AR172" i="83"/>
  <c r="AR161" i="83"/>
  <c r="AR201" i="83"/>
  <c r="AR193" i="83"/>
  <c r="AR158" i="83"/>
  <c r="AR165" i="83"/>
  <c r="AR164" i="83"/>
  <c r="AR190" i="83"/>
  <c r="AR154" i="83"/>
  <c r="AR94" i="83"/>
  <c r="AR152" i="83"/>
  <c r="AR90" i="83"/>
  <c r="AR148" i="83"/>
  <c r="AR147" i="83"/>
  <c r="AR145" i="83"/>
  <c r="AR142" i="83"/>
  <c r="AR139" i="83"/>
  <c r="AR138" i="83"/>
  <c r="AR127" i="83"/>
  <c r="AR126" i="83"/>
  <c r="AR125" i="83"/>
  <c r="AR119" i="83"/>
  <c r="AR118" i="83"/>
  <c r="AR116" i="83"/>
  <c r="AR115" i="83"/>
  <c r="AR112" i="83"/>
  <c r="AR111" i="83"/>
  <c r="AR110" i="83"/>
  <c r="AR104" i="83"/>
  <c r="AR102" i="83"/>
  <c r="AR99" i="83"/>
  <c r="AR96" i="83"/>
  <c r="AR236" i="83"/>
  <c r="AR171" i="83"/>
  <c r="AR226" i="83"/>
  <c r="AR204" i="83"/>
  <c r="AR224" i="83"/>
  <c r="AR180" i="83"/>
  <c r="AR221" i="83"/>
  <c r="AR186" i="83"/>
  <c r="AR419" i="83"/>
  <c r="AR416" i="83"/>
  <c r="AR414" i="83"/>
  <c r="AR412" i="83"/>
  <c r="AR399" i="83"/>
  <c r="AR393" i="83"/>
  <c r="AR391" i="83"/>
  <c r="AR390" i="83"/>
  <c r="AR388" i="83"/>
  <c r="AR385" i="83"/>
  <c r="AR373" i="83"/>
  <c r="AR371" i="83"/>
  <c r="AR366" i="83"/>
  <c r="AR362" i="83"/>
  <c r="AR359" i="83"/>
  <c r="AR352" i="83"/>
  <c r="AR351" i="83"/>
  <c r="AR347" i="83"/>
  <c r="AR342" i="83"/>
  <c r="AR334" i="83"/>
  <c r="AR328" i="83"/>
  <c r="AR320" i="83"/>
  <c r="AR319" i="83"/>
  <c r="AR316" i="83"/>
  <c r="AR311" i="83"/>
  <c r="AR305" i="83"/>
  <c r="AR304" i="83"/>
  <c r="AR300" i="83"/>
  <c r="AR295" i="83"/>
  <c r="AR289" i="83"/>
  <c r="AR288" i="83"/>
  <c r="AR283" i="83"/>
  <c r="AR274" i="83"/>
  <c r="AR271" i="83"/>
  <c r="AR257" i="83"/>
  <c r="AR255" i="83"/>
  <c r="AR254" i="83"/>
  <c r="AR252" i="83"/>
  <c r="AR247" i="83"/>
  <c r="AR244" i="83"/>
  <c r="AR214" i="83"/>
  <c r="AR174" i="83"/>
  <c r="AR162" i="83"/>
  <c r="AR195" i="83"/>
  <c r="AR178" i="83"/>
  <c r="AR187" i="83"/>
  <c r="AR182" i="83"/>
  <c r="AR179" i="83"/>
  <c r="AR101" i="83"/>
  <c r="AR106" i="83"/>
  <c r="AR93" i="83"/>
  <c r="AR91" i="83"/>
  <c r="AR149" i="83"/>
  <c r="AR141" i="83"/>
  <c r="AR129" i="83"/>
  <c r="AR123" i="83"/>
  <c r="AR122" i="83"/>
  <c r="AR121" i="83"/>
  <c r="AR120" i="83"/>
  <c r="AR117" i="83"/>
  <c r="AR113" i="83"/>
  <c r="AR109" i="83"/>
  <c r="AR137" i="83"/>
  <c r="AR103" i="83"/>
  <c r="AR136" i="83"/>
  <c r="AR135" i="83"/>
  <c r="AR98" i="83"/>
  <c r="AR134" i="83"/>
  <c r="AR131" i="83"/>
  <c r="AR130" i="83"/>
  <c r="AR89" i="83"/>
  <c r="AR88" i="83"/>
  <c r="AR87" i="83"/>
  <c r="AR227" i="83"/>
  <c r="AR167" i="83"/>
  <c r="AR169" i="83"/>
  <c r="AR84" i="83"/>
  <c r="AR83" i="83"/>
  <c r="AR45" i="83"/>
  <c r="AR79" i="83"/>
  <c r="AR81" i="83"/>
  <c r="AR76" i="83"/>
  <c r="AR74" i="83"/>
  <c r="AR75" i="83"/>
  <c r="AR73" i="83"/>
  <c r="AR72" i="83"/>
  <c r="AR46" i="83"/>
  <c r="AR69" i="83"/>
  <c r="AR70" i="83"/>
  <c r="AR51" i="83"/>
  <c r="AR63" i="83"/>
  <c r="AR65" i="83"/>
  <c r="AR54" i="83"/>
  <c r="AR50" i="83"/>
  <c r="AR49" i="83"/>
  <c r="AR71" i="83"/>
  <c r="AR64" i="83"/>
  <c r="AR66" i="83"/>
  <c r="AR59" i="83"/>
  <c r="AR60" i="83"/>
  <c r="AR82" i="83"/>
  <c r="AR55" i="83"/>
  <c r="AR52" i="83"/>
  <c r="AR80" i="83"/>
  <c r="AR77" i="83"/>
  <c r="AR78" i="83"/>
  <c r="AR67" i="83"/>
  <c r="AR68" i="83"/>
  <c r="AR61" i="83"/>
  <c r="AR62" i="83"/>
  <c r="AR48" i="83"/>
  <c r="AR58" i="83"/>
  <c r="AR57" i="83"/>
  <c r="AR56" i="83"/>
  <c r="AR53" i="83"/>
  <c r="AR47" i="83"/>
  <c r="AR37" i="83"/>
  <c r="AR36" i="83"/>
  <c r="AR31" i="83"/>
  <c r="AR41" i="83"/>
  <c r="AR40" i="83"/>
  <c r="AR35" i="83"/>
  <c r="AR28" i="83"/>
  <c r="AR29" i="83"/>
  <c r="AR30" i="83"/>
  <c r="AR26" i="83"/>
  <c r="AR21" i="83"/>
  <c r="AR39" i="83"/>
  <c r="AR23" i="83"/>
  <c r="AR38" i="83"/>
  <c r="AR42" i="83"/>
  <c r="AR34" i="83"/>
  <c r="AR32" i="83"/>
  <c r="AR33" i="83"/>
  <c r="AR25" i="83"/>
  <c r="AR24" i="83"/>
  <c r="AR27" i="83"/>
  <c r="AR44" i="83"/>
  <c r="AR43" i="83"/>
  <c r="AR22" i="83"/>
  <c r="AR20" i="83"/>
  <c r="AR19" i="83"/>
  <c r="AR18" i="83"/>
  <c r="AR17" i="83"/>
  <c r="AR16" i="83"/>
  <c r="AR15" i="83"/>
  <c r="AR14" i="83"/>
  <c r="AR13" i="83"/>
  <c r="AR12" i="83"/>
  <c r="AR11" i="83"/>
  <c r="AR10" i="83"/>
  <c r="AR9" i="83"/>
  <c r="AR8" i="83"/>
  <c r="L39" i="16"/>
  <c r="L38" i="16"/>
  <c r="L41" i="16" s="1"/>
  <c r="D52" i="9"/>
  <c r="D47" i="9"/>
  <c r="Y264" i="64"/>
  <c r="E47" i="9" s="1"/>
  <c r="F48" i="9" s="1"/>
  <c r="Z70" i="64"/>
  <c r="D42" i="9"/>
  <c r="D41" i="9"/>
  <c r="H50" i="24"/>
  <c r="Y61" i="82"/>
  <c r="AF745" i="52"/>
  <c r="K745" i="52" s="1"/>
  <c r="F84" i="9"/>
  <c r="D84" i="9" s="1"/>
  <c r="F81" i="9"/>
  <c r="D81" i="9" s="1"/>
  <c r="L150" i="95"/>
  <c r="K150" i="95"/>
  <c r="J150" i="95"/>
  <c r="S37" i="95"/>
  <c r="R37" i="95"/>
  <c r="S18" i="95"/>
  <c r="R18" i="95"/>
  <c r="S16" i="95"/>
  <c r="R16" i="95"/>
  <c r="S35" i="95"/>
  <c r="F88" i="9" s="1"/>
  <c r="D88" i="9" s="1"/>
  <c r="R35" i="95"/>
  <c r="F87" i="9" s="1"/>
  <c r="D87" i="9" s="1"/>
  <c r="S14" i="95"/>
  <c r="S150" i="95" s="1"/>
  <c r="R14" i="95"/>
  <c r="S13" i="95"/>
  <c r="R13" i="95"/>
  <c r="S11" i="95"/>
  <c r="R11" i="95"/>
  <c r="S147" i="95"/>
  <c r="R147" i="95"/>
  <c r="S145" i="95"/>
  <c r="R145" i="95"/>
  <c r="S143" i="95"/>
  <c r="R143" i="95"/>
  <c r="S141" i="95"/>
  <c r="R141" i="95"/>
  <c r="S139" i="95"/>
  <c r="R139" i="95"/>
  <c r="F83" i="9" s="1"/>
  <c r="D83" i="9" s="1"/>
  <c r="S138" i="95"/>
  <c r="R138" i="95"/>
  <c r="S135" i="95"/>
  <c r="R135" i="95"/>
  <c r="S133" i="95"/>
  <c r="R133" i="95"/>
  <c r="S131" i="95"/>
  <c r="R131" i="95"/>
  <c r="S24" i="95"/>
  <c r="R24" i="95"/>
  <c r="S32" i="95"/>
  <c r="R32" i="95"/>
  <c r="S122" i="95"/>
  <c r="R122" i="95"/>
  <c r="S123" i="95"/>
  <c r="R123" i="95"/>
  <c r="F86" i="9" s="1"/>
  <c r="D86" i="9" s="1"/>
  <c r="S125" i="95"/>
  <c r="R125" i="95"/>
  <c r="S127" i="95"/>
  <c r="R127" i="95"/>
  <c r="S129" i="95"/>
  <c r="R129" i="95"/>
  <c r="S85" i="95"/>
  <c r="R85" i="95"/>
  <c r="S84" i="95"/>
  <c r="R84" i="95"/>
  <c r="S83" i="95"/>
  <c r="R83" i="95"/>
  <c r="S82" i="95"/>
  <c r="R82" i="95"/>
  <c r="S81" i="95"/>
  <c r="R81" i="95"/>
  <c r="S80" i="95"/>
  <c r="R80" i="95"/>
  <c r="S79" i="95"/>
  <c r="R79" i="95"/>
  <c r="S78" i="95"/>
  <c r="R78" i="95"/>
  <c r="S77" i="95"/>
  <c r="R77" i="95"/>
  <c r="S76" i="95"/>
  <c r="R76" i="95"/>
  <c r="S61" i="95"/>
  <c r="R61" i="95"/>
  <c r="S60" i="95"/>
  <c r="R60" i="95"/>
  <c r="S59" i="95"/>
  <c r="R59" i="95"/>
  <c r="S58" i="95"/>
  <c r="R58" i="95"/>
  <c r="S57" i="95"/>
  <c r="R57" i="95"/>
  <c r="S56" i="95"/>
  <c r="R56" i="95"/>
  <c r="S55" i="95"/>
  <c r="R55" i="95"/>
  <c r="S54" i="95"/>
  <c r="R54" i="95"/>
  <c r="S53" i="95"/>
  <c r="R53" i="95"/>
  <c r="S52" i="95"/>
  <c r="R52" i="95"/>
  <c r="S51" i="95"/>
  <c r="R51" i="95"/>
  <c r="S50" i="95"/>
  <c r="R50" i="95"/>
  <c r="S49" i="95"/>
  <c r="R49" i="95"/>
  <c r="S48" i="95"/>
  <c r="R48" i="95"/>
  <c r="S22" i="95"/>
  <c r="R22" i="95"/>
  <c r="S119" i="95"/>
  <c r="R119" i="95"/>
  <c r="S30" i="95"/>
  <c r="R30" i="95"/>
  <c r="S28" i="95"/>
  <c r="R28" i="95"/>
  <c r="S42" i="95"/>
  <c r="R42" i="95"/>
  <c r="S41" i="95"/>
  <c r="R41" i="95"/>
  <c r="S40" i="95"/>
  <c r="R40" i="95"/>
  <c r="S39" i="95"/>
  <c r="R39" i="95"/>
  <c r="S38" i="95"/>
  <c r="F85" i="9" s="1"/>
  <c r="D85" i="9" s="1"/>
  <c r="R38" i="95"/>
  <c r="S117" i="95"/>
  <c r="R117" i="95"/>
  <c r="S115" i="95"/>
  <c r="R115" i="95"/>
  <c r="S114" i="95"/>
  <c r="R114" i="95"/>
  <c r="S111" i="95"/>
  <c r="R111" i="95"/>
  <c r="S100" i="95"/>
  <c r="R100" i="95"/>
  <c r="S101" i="95"/>
  <c r="R101" i="95"/>
  <c r="S108" i="95"/>
  <c r="R108" i="95"/>
  <c r="S26" i="95"/>
  <c r="R26" i="95"/>
  <c r="S106" i="95"/>
  <c r="R106" i="95"/>
  <c r="S25" i="95"/>
  <c r="R25" i="95"/>
  <c r="S104" i="95"/>
  <c r="R104" i="95"/>
  <c r="S10" i="95"/>
  <c r="F82" i="9" s="1"/>
  <c r="D82" i="9" s="1"/>
  <c r="R10" i="95"/>
  <c r="R150" i="95" s="1"/>
  <c r="S102" i="95"/>
  <c r="R102" i="95"/>
  <c r="U623" i="83"/>
  <c r="Z623" i="83" s="1"/>
  <c r="O13" i="95"/>
  <c r="O37" i="95"/>
  <c r="O35" i="95"/>
  <c r="O123" i="95"/>
  <c r="O139" i="95"/>
  <c r="O125" i="95"/>
  <c r="O133" i="95"/>
  <c r="O117" i="95"/>
  <c r="O16" i="95"/>
  <c r="O145" i="95"/>
  <c r="O138" i="95"/>
  <c r="O131" i="95"/>
  <c r="O30" i="95"/>
  <c r="O141" i="95"/>
  <c r="O11" i="95"/>
  <c r="O24" i="95"/>
  <c r="O10" i="95"/>
  <c r="O14" i="95"/>
  <c r="O102" i="95"/>
  <c r="O119" i="95"/>
  <c r="O108" i="95"/>
  <c r="O28" i="95"/>
  <c r="O18" i="95"/>
  <c r="O147" i="95"/>
  <c r="O143" i="95"/>
  <c r="O32" i="95"/>
  <c r="O127" i="95"/>
  <c r="O129" i="95"/>
  <c r="O111" i="95"/>
  <c r="O114" i="95"/>
  <c r="O22" i="95"/>
  <c r="O135" i="95"/>
  <c r="O100" i="95"/>
  <c r="O101" i="95"/>
  <c r="O122" i="95"/>
  <c r="O106" i="95"/>
  <c r="O85" i="95"/>
  <c r="O84" i="95"/>
  <c r="O83" i="95"/>
  <c r="O82" i="95"/>
  <c r="O81" i="95"/>
  <c r="O80" i="95"/>
  <c r="O79" i="95"/>
  <c r="O78" i="95"/>
  <c r="O77" i="95"/>
  <c r="O76" i="95"/>
  <c r="O61" i="95"/>
  <c r="O60" i="95"/>
  <c r="O59" i="95"/>
  <c r="O58" i="95"/>
  <c r="O57" i="95"/>
  <c r="O56" i="95"/>
  <c r="O55" i="95"/>
  <c r="O54" i="95"/>
  <c r="O53" i="95"/>
  <c r="O52" i="95"/>
  <c r="O51" i="95"/>
  <c r="O50" i="95"/>
  <c r="O49" i="95"/>
  <c r="O48" i="95"/>
  <c r="O150" i="95" s="1"/>
  <c r="E80" i="9" s="1"/>
  <c r="G14" i="24" s="1"/>
  <c r="O42" i="95"/>
  <c r="O41" i="95"/>
  <c r="O40" i="95"/>
  <c r="O39" i="95"/>
  <c r="O38" i="95"/>
  <c r="O104" i="95"/>
  <c r="O115" i="95"/>
  <c r="O26" i="95"/>
  <c r="O25" i="95"/>
  <c r="T36" i="96"/>
  <c r="S34" i="96"/>
  <c r="S36" i="96"/>
  <c r="F76" i="9" s="1"/>
  <c r="D76" i="9" s="1"/>
  <c r="Q36" i="96"/>
  <c r="L36" i="96"/>
  <c r="N29" i="96"/>
  <c r="M29" i="96"/>
  <c r="L29" i="96"/>
  <c r="S8" i="96"/>
  <c r="T8" i="96"/>
  <c r="S9" i="96"/>
  <c r="T9" i="96"/>
  <c r="S10" i="96"/>
  <c r="T10" i="96"/>
  <c r="T14" i="96"/>
  <c r="S15" i="96"/>
  <c r="T15" i="96"/>
  <c r="S16" i="96"/>
  <c r="T16" i="96"/>
  <c r="S17" i="96"/>
  <c r="T17" i="96"/>
  <c r="S18" i="96"/>
  <c r="T18" i="96"/>
  <c r="S19" i="96"/>
  <c r="T19" i="96"/>
  <c r="S20" i="96"/>
  <c r="T20" i="96"/>
  <c r="S21" i="96"/>
  <c r="T21" i="96"/>
  <c r="S22" i="96"/>
  <c r="T22" i="96"/>
  <c r="S23" i="96"/>
  <c r="T23" i="96"/>
  <c r="S24" i="96"/>
  <c r="T24" i="96"/>
  <c r="S25" i="96"/>
  <c r="T25" i="96"/>
  <c r="S26" i="96"/>
  <c r="T26" i="96"/>
  <c r="S27" i="96"/>
  <c r="T27" i="96"/>
  <c r="Q27" i="96"/>
  <c r="Q26" i="96"/>
  <c r="Q25" i="96"/>
  <c r="Q24" i="96"/>
  <c r="Q23" i="96"/>
  <c r="Q22" i="96"/>
  <c r="Q21" i="96"/>
  <c r="Q20" i="96"/>
  <c r="Q19" i="96"/>
  <c r="Q18" i="96"/>
  <c r="Q17" i="96"/>
  <c r="Q16" i="96"/>
  <c r="Q15" i="96"/>
  <c r="Q10" i="96"/>
  <c r="Q9" i="96"/>
  <c r="Q8" i="96"/>
  <c r="H15" i="31"/>
  <c r="D67" i="9"/>
  <c r="AB1294" i="52"/>
  <c r="Y1294" i="52"/>
  <c r="AB11" i="52"/>
  <c r="Y11" i="52"/>
  <c r="AE1331" i="52"/>
  <c r="AE1330" i="52"/>
  <c r="AE1329" i="52"/>
  <c r="AE1328" i="52"/>
  <c r="AE1327" i="52"/>
  <c r="AE1326" i="52"/>
  <c r="AE1325" i="52"/>
  <c r="AE1324" i="52"/>
  <c r="AE1323" i="52"/>
  <c r="AE1322" i="52"/>
  <c r="AE1321" i="52"/>
  <c r="AE1320" i="52"/>
  <c r="AE1319" i="52"/>
  <c r="AE1318" i="52"/>
  <c r="AE1317" i="52"/>
  <c r="AE1316" i="52"/>
  <c r="AE1315" i="52"/>
  <c r="AE1314" i="52"/>
  <c r="AE1313" i="52"/>
  <c r="AE1312" i="52"/>
  <c r="AE1311" i="52"/>
  <c r="AE1310" i="52"/>
  <c r="AE1309" i="52"/>
  <c r="AE1308" i="52"/>
  <c r="AE1307" i="52"/>
  <c r="AE1306" i="52"/>
  <c r="AE1305" i="52"/>
  <c r="AE1304" i="52"/>
  <c r="AE1303" i="52"/>
  <c r="AE1302" i="52"/>
  <c r="AE1301" i="52"/>
  <c r="AE1300" i="52"/>
  <c r="AE1299" i="52"/>
  <c r="AE1298" i="52"/>
  <c r="AE1297" i="52"/>
  <c r="AE1296" i="52"/>
  <c r="AE1295" i="52"/>
  <c r="AE1294" i="52"/>
  <c r="AE1293" i="52"/>
  <c r="AE1292" i="52"/>
  <c r="AE1291" i="52"/>
  <c r="AE1290" i="52"/>
  <c r="AE1289" i="52"/>
  <c r="AE1288" i="52"/>
  <c r="AE1287" i="52"/>
  <c r="AE1286" i="52"/>
  <c r="AE1285" i="52"/>
  <c r="AE1284" i="52"/>
  <c r="AE1283" i="52"/>
  <c r="AE1282" i="52"/>
  <c r="AE1281" i="52"/>
  <c r="AE1280" i="52"/>
  <c r="AE1279" i="52"/>
  <c r="AE1278" i="52"/>
  <c r="AE1277" i="52"/>
  <c r="AE1276" i="52"/>
  <c r="AE1275" i="52"/>
  <c r="AE1274" i="52"/>
  <c r="AE1273" i="52"/>
  <c r="AE1272" i="52"/>
  <c r="AE1271" i="52"/>
  <c r="AE1270" i="52"/>
  <c r="AE1269" i="52"/>
  <c r="AE1268" i="52"/>
  <c r="AE1267" i="52"/>
  <c r="AE1266" i="52"/>
  <c r="AE1265" i="52"/>
  <c r="AE1264" i="52"/>
  <c r="AE1263" i="52"/>
  <c r="AE1262" i="52"/>
  <c r="AE1261" i="52"/>
  <c r="AE1260" i="52"/>
  <c r="AE1259" i="52"/>
  <c r="AE1258" i="52"/>
  <c r="AE1257" i="52"/>
  <c r="AE1256" i="52"/>
  <c r="AE1255" i="52"/>
  <c r="AE1254" i="52"/>
  <c r="AE1253" i="52"/>
  <c r="AE1252" i="52"/>
  <c r="AE1251" i="52"/>
  <c r="AE1250" i="52"/>
  <c r="AE1249" i="52"/>
  <c r="AE1248" i="52"/>
  <c r="AE1247" i="52"/>
  <c r="AE1246" i="52"/>
  <c r="AE1245" i="52"/>
  <c r="AE1244" i="52"/>
  <c r="AE1243" i="52"/>
  <c r="AE1242" i="52"/>
  <c r="AE1241" i="52"/>
  <c r="AE1240" i="52"/>
  <c r="AE1239" i="52"/>
  <c r="AE1238" i="52"/>
  <c r="AE1237" i="52"/>
  <c r="AE1236" i="52"/>
  <c r="AE1235" i="52"/>
  <c r="AE1234" i="52"/>
  <c r="AE1233" i="52"/>
  <c r="AE1232" i="52"/>
  <c r="AE1231" i="52"/>
  <c r="AE1230" i="52"/>
  <c r="AE1229" i="52"/>
  <c r="AE1228" i="52"/>
  <c r="AE1227" i="52"/>
  <c r="AE1226" i="52"/>
  <c r="AE1225" i="52"/>
  <c r="AE1224" i="52"/>
  <c r="AE1223" i="52"/>
  <c r="AE1222" i="52"/>
  <c r="AE1221" i="52"/>
  <c r="AE1220" i="52"/>
  <c r="AE1219" i="52"/>
  <c r="AE1218" i="52"/>
  <c r="AE1217" i="52"/>
  <c r="AE1216" i="52"/>
  <c r="AE1215" i="52"/>
  <c r="AE1214" i="52"/>
  <c r="AE1213" i="52"/>
  <c r="AE1212" i="52"/>
  <c r="AE1211" i="52"/>
  <c r="AE1210" i="52"/>
  <c r="AE1209" i="52"/>
  <c r="AE1208" i="52"/>
  <c r="AE1207" i="52"/>
  <c r="AE1206" i="52"/>
  <c r="AE1205" i="52"/>
  <c r="AE1204" i="52"/>
  <c r="AE1203" i="52"/>
  <c r="AE1202" i="52"/>
  <c r="AE1201" i="52"/>
  <c r="AE1200" i="52"/>
  <c r="AE1199" i="52"/>
  <c r="AE1198" i="52"/>
  <c r="AE1197" i="52"/>
  <c r="AE1196" i="52"/>
  <c r="AE1195" i="52"/>
  <c r="AE1194" i="52"/>
  <c r="AE1193" i="52"/>
  <c r="AE1192" i="52"/>
  <c r="AE1191" i="52"/>
  <c r="AE1190" i="52"/>
  <c r="AE1189" i="52"/>
  <c r="AE1188" i="52"/>
  <c r="AE1187" i="52"/>
  <c r="AE1186" i="52"/>
  <c r="AE1185" i="52"/>
  <c r="AE1184" i="52"/>
  <c r="AE1183" i="52"/>
  <c r="AE1182" i="52"/>
  <c r="AE1181" i="52"/>
  <c r="AE1180" i="52"/>
  <c r="AE1179" i="52"/>
  <c r="AE1178" i="52"/>
  <c r="AE1177" i="52"/>
  <c r="AE1176" i="52"/>
  <c r="AE1175" i="52"/>
  <c r="AE1174" i="52"/>
  <c r="AE1173" i="52"/>
  <c r="AE1172" i="52"/>
  <c r="AE1171" i="52"/>
  <c r="AE1170" i="52"/>
  <c r="AE1169" i="52"/>
  <c r="AE1168" i="52"/>
  <c r="AE1167" i="52"/>
  <c r="AE1166" i="52"/>
  <c r="AE1165" i="52"/>
  <c r="AE1164" i="52"/>
  <c r="AE1163" i="52"/>
  <c r="AE1162" i="52"/>
  <c r="AE1161" i="52"/>
  <c r="AE1160" i="52"/>
  <c r="AE1159" i="52"/>
  <c r="AE1158" i="52"/>
  <c r="AE1157" i="52"/>
  <c r="AE1156" i="52"/>
  <c r="AE1155" i="52"/>
  <c r="AE1154" i="52"/>
  <c r="AE1153" i="52"/>
  <c r="AE1152" i="52"/>
  <c r="AE1151" i="52"/>
  <c r="AE1150" i="52"/>
  <c r="AE1149" i="52"/>
  <c r="AE1148" i="52"/>
  <c r="AE1147" i="52"/>
  <c r="AE1146" i="52"/>
  <c r="AE1145" i="52"/>
  <c r="AE1144" i="52"/>
  <c r="AE1143" i="52"/>
  <c r="AE1142" i="52"/>
  <c r="AE1141" i="52"/>
  <c r="AE1140" i="52"/>
  <c r="AE1139" i="52"/>
  <c r="AE1138" i="52"/>
  <c r="AE1137" i="52"/>
  <c r="AE1136" i="52"/>
  <c r="AE1135" i="52"/>
  <c r="AE1134" i="52"/>
  <c r="AE1133" i="52"/>
  <c r="AE1132" i="52"/>
  <c r="AE1131" i="52"/>
  <c r="AE1130" i="52"/>
  <c r="AE1129" i="52"/>
  <c r="AE1128" i="52"/>
  <c r="AE1127" i="52"/>
  <c r="AE1126" i="52"/>
  <c r="AE1125" i="52"/>
  <c r="AE1124" i="52"/>
  <c r="AE1123" i="52"/>
  <c r="AE1122" i="52"/>
  <c r="AE1121" i="52"/>
  <c r="AE1120" i="52"/>
  <c r="AE1119" i="52"/>
  <c r="AE1118" i="52"/>
  <c r="AE1117" i="52"/>
  <c r="AE1116" i="52"/>
  <c r="AE1115" i="52"/>
  <c r="AE1114" i="52"/>
  <c r="AE1113" i="52"/>
  <c r="AE1112" i="52"/>
  <c r="AE1111" i="52"/>
  <c r="AE1110" i="52"/>
  <c r="AE1109" i="52"/>
  <c r="AE1108" i="52"/>
  <c r="AE1107" i="52"/>
  <c r="AE1106" i="52"/>
  <c r="AE1105" i="52"/>
  <c r="AE1104" i="52"/>
  <c r="AE1103" i="52"/>
  <c r="AE1102" i="52"/>
  <c r="AE1101" i="52"/>
  <c r="AE1100" i="52"/>
  <c r="AE1099" i="52"/>
  <c r="AE1098" i="52"/>
  <c r="AE1097" i="52"/>
  <c r="AE1096" i="52"/>
  <c r="AE1095" i="52"/>
  <c r="AE1094" i="52"/>
  <c r="AE1093" i="52"/>
  <c r="AE1092" i="52"/>
  <c r="AE1091" i="52"/>
  <c r="AE1090" i="52"/>
  <c r="AE1089" i="52"/>
  <c r="AE1088" i="52"/>
  <c r="AE1087" i="52"/>
  <c r="AE1086" i="52"/>
  <c r="AE1085" i="52"/>
  <c r="AE1084" i="52"/>
  <c r="AE1083" i="52"/>
  <c r="AE1082" i="52"/>
  <c r="AE1081" i="52"/>
  <c r="AE1080" i="52"/>
  <c r="AE1079" i="52"/>
  <c r="AE1078" i="52"/>
  <c r="AE1077" i="52"/>
  <c r="AE1076" i="52"/>
  <c r="AE1075" i="52"/>
  <c r="AE1074" i="52"/>
  <c r="AE1073" i="52"/>
  <c r="AE1072" i="52"/>
  <c r="AE1071" i="52"/>
  <c r="AE1070" i="52"/>
  <c r="AE1069" i="52"/>
  <c r="AE1068" i="52"/>
  <c r="AE1067" i="52"/>
  <c r="AE1066" i="52"/>
  <c r="AE1065" i="52"/>
  <c r="AE1064" i="52"/>
  <c r="AE1063" i="52"/>
  <c r="AE1062" i="52"/>
  <c r="AE1061" i="52"/>
  <c r="AE1060" i="52"/>
  <c r="AE1059" i="52"/>
  <c r="AE1058" i="52"/>
  <c r="AE1057" i="52"/>
  <c r="AE1056" i="52"/>
  <c r="AE1055" i="52"/>
  <c r="AE1054" i="52"/>
  <c r="AE1053" i="52"/>
  <c r="AE1052" i="52"/>
  <c r="AE1051" i="52"/>
  <c r="AE1050" i="52"/>
  <c r="AE1049" i="52"/>
  <c r="AE1048" i="52"/>
  <c r="AE1047" i="52"/>
  <c r="AE1046" i="52"/>
  <c r="AE1045" i="52"/>
  <c r="AE1044" i="52"/>
  <c r="AE1043" i="52"/>
  <c r="AE1042" i="52"/>
  <c r="AE1041" i="52"/>
  <c r="AE1040" i="52"/>
  <c r="AE1039" i="52"/>
  <c r="AE1038" i="52"/>
  <c r="AE1037" i="52"/>
  <c r="AE1036" i="52"/>
  <c r="AE1035" i="52"/>
  <c r="AE1034" i="52"/>
  <c r="AE1033" i="52"/>
  <c r="AE1032" i="52"/>
  <c r="AE1031" i="52"/>
  <c r="AE1030" i="52"/>
  <c r="AE1029" i="52"/>
  <c r="AE1028" i="52"/>
  <c r="AE1027" i="52"/>
  <c r="AE1026" i="52"/>
  <c r="AE1025" i="52"/>
  <c r="AE1024" i="52"/>
  <c r="AE1023" i="52"/>
  <c r="AE1022" i="52"/>
  <c r="AE1021" i="52"/>
  <c r="AE1020" i="52"/>
  <c r="AE1019" i="52"/>
  <c r="AE1018" i="52"/>
  <c r="AE1017" i="52"/>
  <c r="AE1016" i="52"/>
  <c r="AE1015" i="52"/>
  <c r="AE1014" i="52"/>
  <c r="AE1013" i="52"/>
  <c r="AE1012" i="52"/>
  <c r="AE1011" i="52"/>
  <c r="AE1010" i="52"/>
  <c r="AE1009" i="52"/>
  <c r="AE1008" i="52"/>
  <c r="AE1007" i="52"/>
  <c r="AE1006" i="52"/>
  <c r="AE1005" i="52"/>
  <c r="AE1004" i="52"/>
  <c r="AE1003" i="52"/>
  <c r="AE1002" i="52"/>
  <c r="AE1001" i="52"/>
  <c r="AE1000" i="52"/>
  <c r="AE999" i="52"/>
  <c r="AE998" i="52"/>
  <c r="AE997" i="52"/>
  <c r="AE996" i="52"/>
  <c r="AE995" i="52"/>
  <c r="AE994" i="52"/>
  <c r="AE993" i="52"/>
  <c r="AE992" i="52"/>
  <c r="AE991" i="52"/>
  <c r="AE990" i="52"/>
  <c r="AE989" i="52"/>
  <c r="AE988" i="52"/>
  <c r="AE987" i="52"/>
  <c r="AE986" i="52"/>
  <c r="AE985" i="52"/>
  <c r="AE984" i="52"/>
  <c r="AE983" i="52"/>
  <c r="AE982" i="52"/>
  <c r="AE981" i="52"/>
  <c r="AE980" i="52"/>
  <c r="AE979" i="52"/>
  <c r="AE978" i="52"/>
  <c r="AE977" i="52"/>
  <c r="AE976" i="52"/>
  <c r="AE975" i="52"/>
  <c r="AE974" i="52"/>
  <c r="AE973" i="52"/>
  <c r="AE972" i="52"/>
  <c r="AE971" i="52"/>
  <c r="AE970" i="52"/>
  <c r="AE969" i="52"/>
  <c r="AE968" i="52"/>
  <c r="AE967" i="52"/>
  <c r="AE966" i="52"/>
  <c r="AE965" i="52"/>
  <c r="AE964" i="52"/>
  <c r="AE963" i="52"/>
  <c r="AE962" i="52"/>
  <c r="AE961" i="52"/>
  <c r="AE960" i="52"/>
  <c r="AE959" i="52"/>
  <c r="AE958" i="52"/>
  <c r="AE957" i="52"/>
  <c r="AE956" i="52"/>
  <c r="AE955" i="52"/>
  <c r="AE954" i="52"/>
  <c r="AE953" i="52"/>
  <c r="AE952" i="52"/>
  <c r="AE951" i="52"/>
  <c r="AE950" i="52"/>
  <c r="AE949" i="52"/>
  <c r="AE948" i="52"/>
  <c r="AE947" i="52"/>
  <c r="AE946" i="52"/>
  <c r="AE945" i="52"/>
  <c r="AE944" i="52"/>
  <c r="AE943" i="52"/>
  <c r="AE942" i="52"/>
  <c r="AE941" i="52"/>
  <c r="AE940" i="52"/>
  <c r="AE939" i="52"/>
  <c r="AE938" i="52"/>
  <c r="AE937" i="52"/>
  <c r="AE936" i="52"/>
  <c r="AE935" i="52"/>
  <c r="AE934" i="52"/>
  <c r="AE933" i="52"/>
  <c r="AE932" i="52"/>
  <c r="AE931" i="52"/>
  <c r="AE930" i="52"/>
  <c r="AE929" i="52"/>
  <c r="AE928" i="52"/>
  <c r="AE927" i="52"/>
  <c r="AE926" i="52"/>
  <c r="AE925" i="52"/>
  <c r="AE924" i="52"/>
  <c r="AE923" i="52"/>
  <c r="AE922" i="52"/>
  <c r="AE921" i="52"/>
  <c r="AE920" i="52"/>
  <c r="AE919" i="52"/>
  <c r="AE918" i="52"/>
  <c r="AE917" i="52"/>
  <c r="AE916" i="52"/>
  <c r="AE915" i="52"/>
  <c r="AE914" i="52"/>
  <c r="AE913" i="52"/>
  <c r="AE912" i="52"/>
  <c r="AE911" i="52"/>
  <c r="AE910" i="52"/>
  <c r="AE909" i="52"/>
  <c r="AE908" i="52"/>
  <c r="AE907" i="52"/>
  <c r="AE906" i="52"/>
  <c r="AE905" i="52"/>
  <c r="AE904" i="52"/>
  <c r="AE903" i="52"/>
  <c r="AE902" i="52"/>
  <c r="AE901" i="52"/>
  <c r="AE900" i="52"/>
  <c r="AE899" i="52"/>
  <c r="AE898" i="52"/>
  <c r="AE897" i="52"/>
  <c r="AE896" i="52"/>
  <c r="AE895" i="52"/>
  <c r="AE894" i="52"/>
  <c r="AE893" i="52"/>
  <c r="AE892" i="52"/>
  <c r="AE891" i="52"/>
  <c r="AE890" i="52"/>
  <c r="AE889" i="52"/>
  <c r="AE888" i="52"/>
  <c r="AE887" i="52"/>
  <c r="AE886" i="52"/>
  <c r="AE885" i="52"/>
  <c r="AE884" i="52"/>
  <c r="AE883" i="52"/>
  <c r="AE882" i="52"/>
  <c r="AE881" i="52"/>
  <c r="AE880" i="52"/>
  <c r="AE879" i="52"/>
  <c r="AE878" i="52"/>
  <c r="AE877" i="52"/>
  <c r="AE876" i="52"/>
  <c r="AE875" i="52"/>
  <c r="AE874" i="52"/>
  <c r="AE873" i="52"/>
  <c r="AE872" i="52"/>
  <c r="AE871" i="52"/>
  <c r="AE870" i="52"/>
  <c r="AE869" i="52"/>
  <c r="AE868" i="52"/>
  <c r="AE867" i="52"/>
  <c r="AE866" i="52"/>
  <c r="AE865" i="52"/>
  <c r="AE864" i="52"/>
  <c r="AE863" i="52"/>
  <c r="AE862" i="52"/>
  <c r="AE861" i="52"/>
  <c r="AE860" i="52"/>
  <c r="AE859" i="52"/>
  <c r="AE858" i="52"/>
  <c r="AE857" i="52"/>
  <c r="AE856" i="52"/>
  <c r="AE855" i="52"/>
  <c r="AE854" i="52"/>
  <c r="AE853" i="52"/>
  <c r="AE852" i="52"/>
  <c r="AE851" i="52"/>
  <c r="AE850" i="52"/>
  <c r="AE849" i="52"/>
  <c r="AE848" i="52"/>
  <c r="AE847" i="52"/>
  <c r="AE846" i="52"/>
  <c r="AE845" i="52"/>
  <c r="AE844" i="52"/>
  <c r="AE843" i="52"/>
  <c r="AE842" i="52"/>
  <c r="AE841" i="52"/>
  <c r="AE840" i="52"/>
  <c r="AE839" i="52"/>
  <c r="AE838" i="52"/>
  <c r="AE837" i="52"/>
  <c r="AE836" i="52"/>
  <c r="AE835" i="52"/>
  <c r="AE834" i="52"/>
  <c r="AE833" i="52"/>
  <c r="AE832" i="52"/>
  <c r="AE831" i="52"/>
  <c r="AE830" i="52"/>
  <c r="AE829" i="52"/>
  <c r="AE828" i="52"/>
  <c r="AE827" i="52"/>
  <c r="AE826" i="52"/>
  <c r="AE825" i="52"/>
  <c r="AE824" i="52"/>
  <c r="AE823" i="52"/>
  <c r="AE822" i="52"/>
  <c r="AE821" i="52"/>
  <c r="AE820" i="52"/>
  <c r="AE819" i="52"/>
  <c r="AE818" i="52"/>
  <c r="AE817" i="52"/>
  <c r="AE816" i="52"/>
  <c r="AE815" i="52"/>
  <c r="AE814" i="52"/>
  <c r="AE813" i="52"/>
  <c r="AE812" i="52"/>
  <c r="AE811" i="52"/>
  <c r="AE810" i="52"/>
  <c r="AE809" i="52"/>
  <c r="AE808" i="52"/>
  <c r="AE807" i="52"/>
  <c r="AE806" i="52"/>
  <c r="AE805" i="52"/>
  <c r="AE804" i="52"/>
  <c r="AE803" i="52"/>
  <c r="AE802" i="52"/>
  <c r="AE801" i="52"/>
  <c r="AE800" i="52"/>
  <c r="AE799" i="52"/>
  <c r="AE798" i="52"/>
  <c r="AE797" i="52"/>
  <c r="AE796" i="52"/>
  <c r="AE795" i="52"/>
  <c r="AE794" i="52"/>
  <c r="AE793" i="52"/>
  <c r="AE792" i="52"/>
  <c r="AE791" i="52"/>
  <c r="AE790" i="52"/>
  <c r="AE789" i="52"/>
  <c r="AE788" i="52"/>
  <c r="AE787" i="52"/>
  <c r="AE786" i="52"/>
  <c r="AE785" i="52"/>
  <c r="AE784" i="52"/>
  <c r="AE783" i="52"/>
  <c r="AE782" i="52"/>
  <c r="AE781" i="52"/>
  <c r="AE780" i="52"/>
  <c r="AE779" i="52"/>
  <c r="AE778" i="52"/>
  <c r="AE777" i="52"/>
  <c r="AE776" i="52"/>
  <c r="AE775" i="52"/>
  <c r="AE774" i="52"/>
  <c r="AE773" i="52"/>
  <c r="AE772" i="52"/>
  <c r="AE771" i="52"/>
  <c r="AE770" i="52"/>
  <c r="AE769" i="52"/>
  <c r="AE768" i="52"/>
  <c r="AE767" i="52"/>
  <c r="AE766" i="52"/>
  <c r="AE765" i="52"/>
  <c r="AE764" i="52"/>
  <c r="AE763" i="52"/>
  <c r="AE762" i="52"/>
  <c r="AE761" i="52"/>
  <c r="AE760" i="52"/>
  <c r="AE759" i="52"/>
  <c r="AE758" i="52"/>
  <c r="AE757" i="52"/>
  <c r="AE756" i="52"/>
  <c r="AE755" i="52"/>
  <c r="AE754" i="52"/>
  <c r="AE753" i="52"/>
  <c r="AE752" i="52"/>
  <c r="AE751" i="52"/>
  <c r="AE750" i="52"/>
  <c r="AE749" i="52"/>
  <c r="AE748" i="52"/>
  <c r="AE747" i="52"/>
  <c r="AE746" i="52"/>
  <c r="AE745" i="52"/>
  <c r="AE744" i="52"/>
  <c r="AE743" i="52"/>
  <c r="AE742" i="52"/>
  <c r="AE741" i="52"/>
  <c r="AE740" i="52"/>
  <c r="AE739" i="52"/>
  <c r="AE738" i="52"/>
  <c r="AE737" i="52"/>
  <c r="AE736" i="52"/>
  <c r="AE735" i="52"/>
  <c r="AE734" i="52"/>
  <c r="AE733" i="52"/>
  <c r="AE732" i="52"/>
  <c r="AE731" i="52"/>
  <c r="AE730" i="52"/>
  <c r="AE729" i="52"/>
  <c r="AE728" i="52"/>
  <c r="AE727" i="52"/>
  <c r="AE726" i="52"/>
  <c r="AE725" i="52"/>
  <c r="AE724" i="52"/>
  <c r="AE723" i="52"/>
  <c r="AE722" i="52"/>
  <c r="AE721" i="52"/>
  <c r="AE720" i="52"/>
  <c r="AE719" i="52"/>
  <c r="AE718" i="52"/>
  <c r="AE717" i="52"/>
  <c r="AE716" i="52"/>
  <c r="AE715" i="52"/>
  <c r="AE714" i="52"/>
  <c r="AE713" i="52"/>
  <c r="AE712" i="52"/>
  <c r="AE711" i="52"/>
  <c r="AE710" i="52"/>
  <c r="AE709" i="52"/>
  <c r="AE708" i="52"/>
  <c r="AE707" i="52"/>
  <c r="AE706" i="52"/>
  <c r="AE705" i="52"/>
  <c r="AE704" i="52"/>
  <c r="AE703" i="52"/>
  <c r="AE702" i="52"/>
  <c r="AE701" i="52"/>
  <c r="AE700" i="52"/>
  <c r="AE699" i="52"/>
  <c r="AE698" i="52"/>
  <c r="AE697" i="52"/>
  <c r="AE696" i="52"/>
  <c r="AE695" i="52"/>
  <c r="AE694" i="52"/>
  <c r="AE693" i="52"/>
  <c r="AE692" i="52"/>
  <c r="AE691" i="52"/>
  <c r="AE690" i="52"/>
  <c r="AE689" i="52"/>
  <c r="AE688" i="52"/>
  <c r="AE687" i="52"/>
  <c r="AE686" i="52"/>
  <c r="AE685" i="52"/>
  <c r="AE684" i="52"/>
  <c r="AE683" i="52"/>
  <c r="AE682" i="52"/>
  <c r="AE681" i="52"/>
  <c r="AE680" i="52"/>
  <c r="AE679" i="52"/>
  <c r="AE678" i="52"/>
  <c r="AE677" i="52"/>
  <c r="AE676" i="52"/>
  <c r="AE675" i="52"/>
  <c r="AE674" i="52"/>
  <c r="AE673" i="52"/>
  <c r="AE672" i="52"/>
  <c r="AE671" i="52"/>
  <c r="AE670" i="52"/>
  <c r="AE669" i="52"/>
  <c r="AE668" i="52"/>
  <c r="AE667" i="52"/>
  <c r="AE666" i="52"/>
  <c r="AE665" i="52"/>
  <c r="AE664" i="52"/>
  <c r="AE663" i="52"/>
  <c r="AE662" i="52"/>
  <c r="AE661" i="52"/>
  <c r="AE660" i="52"/>
  <c r="AE659" i="52"/>
  <c r="AE658" i="52"/>
  <c r="AE657" i="52"/>
  <c r="AE656" i="52"/>
  <c r="AE655" i="52"/>
  <c r="AE654" i="52"/>
  <c r="AE653" i="52"/>
  <c r="AE652" i="52"/>
  <c r="AE651" i="52"/>
  <c r="AE650" i="52"/>
  <c r="AE649" i="52"/>
  <c r="AE648" i="52"/>
  <c r="AE647" i="52"/>
  <c r="AE646" i="52"/>
  <c r="AE645" i="52"/>
  <c r="AE644" i="52"/>
  <c r="AE643" i="52"/>
  <c r="AE642" i="52"/>
  <c r="AE641" i="52"/>
  <c r="AE640" i="52"/>
  <c r="AE639" i="52"/>
  <c r="AE638" i="52"/>
  <c r="AE637" i="52"/>
  <c r="AE636" i="52"/>
  <c r="AE635" i="52"/>
  <c r="AE634" i="52"/>
  <c r="AE633" i="52"/>
  <c r="AE632" i="52"/>
  <c r="AE631" i="52"/>
  <c r="AE630" i="52"/>
  <c r="AE629" i="52"/>
  <c r="AE628" i="52"/>
  <c r="AE627" i="52"/>
  <c r="AE626" i="52"/>
  <c r="AE625" i="52"/>
  <c r="AE624" i="52"/>
  <c r="AE623" i="52"/>
  <c r="AE622" i="52"/>
  <c r="AE621" i="52"/>
  <c r="AE620" i="52"/>
  <c r="AE619" i="52"/>
  <c r="AE618" i="52"/>
  <c r="AE617" i="52"/>
  <c r="AE616" i="52"/>
  <c r="AE615" i="52"/>
  <c r="AE614" i="52"/>
  <c r="AE613" i="52"/>
  <c r="AE612" i="52"/>
  <c r="AE611" i="52"/>
  <c r="AE610" i="52"/>
  <c r="AE609" i="52"/>
  <c r="AE608" i="52"/>
  <c r="AE607" i="52"/>
  <c r="AE606" i="52"/>
  <c r="AE605" i="52"/>
  <c r="AE604" i="52"/>
  <c r="AE603" i="52"/>
  <c r="AE602" i="52"/>
  <c r="AE601" i="52"/>
  <c r="AE600" i="52"/>
  <c r="AE599" i="52"/>
  <c r="AE598" i="52"/>
  <c r="AE597" i="52"/>
  <c r="AE596" i="52"/>
  <c r="AE595" i="52"/>
  <c r="AE594" i="52"/>
  <c r="AE593" i="52"/>
  <c r="AE592" i="52"/>
  <c r="AE591" i="52"/>
  <c r="AE590" i="52"/>
  <c r="AE589" i="52"/>
  <c r="AE588" i="52"/>
  <c r="AE587" i="52"/>
  <c r="AE586" i="52"/>
  <c r="AE585" i="52"/>
  <c r="AE584" i="52"/>
  <c r="AE583" i="52"/>
  <c r="AE582" i="52"/>
  <c r="AE581" i="52"/>
  <c r="AE580" i="52"/>
  <c r="AE579" i="52"/>
  <c r="AE578" i="52"/>
  <c r="AE577" i="52"/>
  <c r="AE576" i="52"/>
  <c r="AE575" i="52"/>
  <c r="AE574" i="52"/>
  <c r="AE573" i="52"/>
  <c r="AE572" i="52"/>
  <c r="AE571" i="52"/>
  <c r="AE570" i="52"/>
  <c r="AE569" i="52"/>
  <c r="AE568" i="52"/>
  <c r="AE567" i="52"/>
  <c r="AE566" i="52"/>
  <c r="AE565" i="52"/>
  <c r="AE564" i="52"/>
  <c r="AE563" i="52"/>
  <c r="AE562" i="52"/>
  <c r="AE561" i="52"/>
  <c r="AE560" i="52"/>
  <c r="AE559" i="52"/>
  <c r="AE558" i="52"/>
  <c r="AE557" i="52"/>
  <c r="AE556" i="52"/>
  <c r="AE555" i="52"/>
  <c r="AE554" i="52"/>
  <c r="AE553" i="52"/>
  <c r="AE552" i="52"/>
  <c r="AE551" i="52"/>
  <c r="AE550" i="52"/>
  <c r="AE549" i="52"/>
  <c r="AE548" i="52"/>
  <c r="AE547" i="52"/>
  <c r="AE546" i="52"/>
  <c r="AE545" i="52"/>
  <c r="AE544" i="52"/>
  <c r="AE543" i="52"/>
  <c r="AE542" i="52"/>
  <c r="AE541" i="52"/>
  <c r="AE540" i="52"/>
  <c r="AE539" i="52"/>
  <c r="AE538" i="52"/>
  <c r="AE537" i="52"/>
  <c r="AE536" i="52"/>
  <c r="AE535" i="52"/>
  <c r="AE534" i="52"/>
  <c r="AE533" i="52"/>
  <c r="AE532" i="52"/>
  <c r="AE531" i="52"/>
  <c r="AE530" i="52"/>
  <c r="AE529" i="52"/>
  <c r="AE528" i="52"/>
  <c r="AE527" i="52"/>
  <c r="AE526" i="52"/>
  <c r="AE525" i="52"/>
  <c r="AE524" i="52"/>
  <c r="AE523" i="52"/>
  <c r="AE522" i="52"/>
  <c r="AE521" i="52"/>
  <c r="AE520" i="52"/>
  <c r="AE519" i="52"/>
  <c r="AE518" i="52"/>
  <c r="AE517" i="52"/>
  <c r="AE516" i="52"/>
  <c r="AE515" i="52"/>
  <c r="AE514" i="52"/>
  <c r="AE513" i="52"/>
  <c r="AE512" i="52"/>
  <c r="AE511" i="52"/>
  <c r="AE510" i="52"/>
  <c r="AE509" i="52"/>
  <c r="AE508" i="52"/>
  <c r="AE507" i="52"/>
  <c r="AE506" i="52"/>
  <c r="AE505" i="52"/>
  <c r="AE504" i="52"/>
  <c r="AE503" i="52"/>
  <c r="AE502" i="52"/>
  <c r="AE501" i="52"/>
  <c r="AE500" i="52"/>
  <c r="AE499" i="52"/>
  <c r="AE498" i="52"/>
  <c r="AE497" i="52"/>
  <c r="AE496" i="52"/>
  <c r="AE495" i="52"/>
  <c r="AE494" i="52"/>
  <c r="AE493" i="52"/>
  <c r="AE492" i="52"/>
  <c r="AE491" i="52"/>
  <c r="AE490" i="52"/>
  <c r="AE489" i="52"/>
  <c r="AE488" i="52"/>
  <c r="AE487" i="52"/>
  <c r="AE486" i="52"/>
  <c r="AE485" i="52"/>
  <c r="AE484" i="52"/>
  <c r="AE483" i="52"/>
  <c r="AE482" i="52"/>
  <c r="AE481" i="52"/>
  <c r="AE480" i="52"/>
  <c r="AE479" i="52"/>
  <c r="AE478" i="52"/>
  <c r="AE477" i="52"/>
  <c r="AE476" i="52"/>
  <c r="AE475" i="52"/>
  <c r="AE474" i="52"/>
  <c r="AE473" i="52"/>
  <c r="AE472" i="52"/>
  <c r="AE471" i="52"/>
  <c r="AE470" i="52"/>
  <c r="AE469" i="52"/>
  <c r="AE468" i="52"/>
  <c r="AE467" i="52"/>
  <c r="AE466" i="52"/>
  <c r="AE465" i="52"/>
  <c r="AE464" i="52"/>
  <c r="AE463" i="52"/>
  <c r="AE462" i="52"/>
  <c r="AE461" i="52"/>
  <c r="AE460" i="52"/>
  <c r="AE459" i="52"/>
  <c r="AE458" i="52"/>
  <c r="AE457" i="52"/>
  <c r="AE456" i="52"/>
  <c r="AE455" i="52"/>
  <c r="AE454" i="52"/>
  <c r="AE453" i="52"/>
  <c r="AE452" i="52"/>
  <c r="AE451" i="52"/>
  <c r="AE450" i="52"/>
  <c r="AE449" i="52"/>
  <c r="AE448" i="52"/>
  <c r="AE447" i="52"/>
  <c r="AE446" i="52"/>
  <c r="AE445" i="52"/>
  <c r="AE444" i="52"/>
  <c r="AE443" i="52"/>
  <c r="AE442" i="52"/>
  <c r="AE441" i="52"/>
  <c r="AE440" i="52"/>
  <c r="AE439" i="52"/>
  <c r="AE438" i="52"/>
  <c r="AE437" i="52"/>
  <c r="AE436" i="52"/>
  <c r="AE435" i="52"/>
  <c r="AE434" i="52"/>
  <c r="AE433" i="52"/>
  <c r="AE432" i="52"/>
  <c r="AE431" i="52"/>
  <c r="AE430" i="52"/>
  <c r="AE429" i="52"/>
  <c r="AE428" i="52"/>
  <c r="AE427" i="52"/>
  <c r="AE426" i="52"/>
  <c r="AE425" i="52"/>
  <c r="AE424" i="52"/>
  <c r="AE423" i="52"/>
  <c r="AE422" i="52"/>
  <c r="AE421" i="52"/>
  <c r="AE420" i="52"/>
  <c r="AE419" i="52"/>
  <c r="AE418" i="52"/>
  <c r="AE417" i="52"/>
  <c r="AE416" i="52"/>
  <c r="AE415" i="52"/>
  <c r="AE414" i="52"/>
  <c r="AE413" i="52"/>
  <c r="AE412" i="52"/>
  <c r="AE411" i="52"/>
  <c r="AE410" i="52"/>
  <c r="AE409" i="52"/>
  <c r="AE408" i="52"/>
  <c r="AE407" i="52"/>
  <c r="AE406" i="52"/>
  <c r="AE405" i="52"/>
  <c r="AE404" i="52"/>
  <c r="AE403" i="52"/>
  <c r="AE402" i="52"/>
  <c r="AE401" i="52"/>
  <c r="AE400" i="52"/>
  <c r="AE399" i="52"/>
  <c r="AE398" i="52"/>
  <c r="AE397" i="52"/>
  <c r="AE396" i="52"/>
  <c r="AE395" i="52"/>
  <c r="AE394" i="52"/>
  <c r="AE393" i="52"/>
  <c r="AE392" i="52"/>
  <c r="AE391" i="52"/>
  <c r="AE390" i="52"/>
  <c r="AE389" i="52"/>
  <c r="AE388" i="52"/>
  <c r="AE387" i="52"/>
  <c r="AE386" i="52"/>
  <c r="AE385" i="52"/>
  <c r="AE384" i="52"/>
  <c r="AE383" i="52"/>
  <c r="AE382" i="52"/>
  <c r="AE381" i="52"/>
  <c r="AE380" i="52"/>
  <c r="AE379" i="52"/>
  <c r="AE378" i="52"/>
  <c r="AE377" i="52"/>
  <c r="AE376" i="52"/>
  <c r="AE375" i="52"/>
  <c r="AE374" i="52"/>
  <c r="AE373" i="52"/>
  <c r="AE372" i="52"/>
  <c r="AE371" i="52"/>
  <c r="AE370" i="52"/>
  <c r="AE369" i="52"/>
  <c r="AE368" i="52"/>
  <c r="AE367" i="52"/>
  <c r="AE366" i="52"/>
  <c r="AE365" i="52"/>
  <c r="AE364" i="52"/>
  <c r="AE363" i="52"/>
  <c r="AE362" i="52"/>
  <c r="AE361" i="52"/>
  <c r="AE360" i="52"/>
  <c r="AE359" i="52"/>
  <c r="AE358" i="52"/>
  <c r="AE357" i="52"/>
  <c r="AE356" i="52"/>
  <c r="AE355" i="52"/>
  <c r="AE354" i="52"/>
  <c r="AE353" i="52"/>
  <c r="AE352" i="52"/>
  <c r="AE351" i="52"/>
  <c r="AE350" i="52"/>
  <c r="AE349" i="52"/>
  <c r="AE348" i="52"/>
  <c r="AE347" i="52"/>
  <c r="AE346" i="52"/>
  <c r="AE345" i="52"/>
  <c r="AE344" i="52"/>
  <c r="AE343" i="52"/>
  <c r="AE342" i="52"/>
  <c r="AE341" i="52"/>
  <c r="AE340" i="52"/>
  <c r="AE339" i="52"/>
  <c r="AE338" i="52"/>
  <c r="AE337" i="52"/>
  <c r="AE336" i="52"/>
  <c r="AE335" i="52"/>
  <c r="AE334" i="52"/>
  <c r="AE333" i="52"/>
  <c r="AE332" i="52"/>
  <c r="AE331" i="52"/>
  <c r="AE330" i="52"/>
  <c r="AE329" i="52"/>
  <c r="AE328" i="52"/>
  <c r="AE327" i="52"/>
  <c r="AE326" i="52"/>
  <c r="AE325" i="52"/>
  <c r="AE324" i="52"/>
  <c r="AE323" i="52"/>
  <c r="AE322" i="52"/>
  <c r="AE321" i="52"/>
  <c r="AE320" i="52"/>
  <c r="AE319" i="52"/>
  <c r="AE318" i="52"/>
  <c r="AE317" i="52"/>
  <c r="AE316" i="52"/>
  <c r="AE315" i="52"/>
  <c r="AE314" i="52"/>
  <c r="AE313" i="52"/>
  <c r="AE312" i="52"/>
  <c r="AE311" i="52"/>
  <c r="AE310" i="52"/>
  <c r="AE309" i="52"/>
  <c r="AE308" i="52"/>
  <c r="AE307" i="52"/>
  <c r="AE306" i="52"/>
  <c r="AE305" i="52"/>
  <c r="AE304" i="52"/>
  <c r="AE303" i="52"/>
  <c r="AE302" i="52"/>
  <c r="AE301" i="52"/>
  <c r="AE300" i="52"/>
  <c r="AE299" i="52"/>
  <c r="AE298" i="52"/>
  <c r="AE297" i="52"/>
  <c r="AE296" i="52"/>
  <c r="AE295" i="52"/>
  <c r="AE294" i="52"/>
  <c r="AE293" i="52"/>
  <c r="AE292" i="52"/>
  <c r="AE291" i="52"/>
  <c r="AE290" i="52"/>
  <c r="AE289" i="52"/>
  <c r="AE288" i="52"/>
  <c r="AE287" i="52"/>
  <c r="AE286" i="52"/>
  <c r="AE285" i="52"/>
  <c r="AE284" i="52"/>
  <c r="AE283" i="52"/>
  <c r="AE282" i="52"/>
  <c r="AE281" i="52"/>
  <c r="AE280" i="52"/>
  <c r="AE279" i="52"/>
  <c r="AE278" i="52"/>
  <c r="AE277" i="52"/>
  <c r="AE276" i="52"/>
  <c r="AE275" i="52"/>
  <c r="AE274" i="52"/>
  <c r="AE273" i="52"/>
  <c r="AE272" i="52"/>
  <c r="AE271" i="52"/>
  <c r="AE270" i="52"/>
  <c r="AE269" i="52"/>
  <c r="AE268" i="52"/>
  <c r="AE267" i="52"/>
  <c r="AE266" i="52"/>
  <c r="AE265" i="52"/>
  <c r="AE264" i="52"/>
  <c r="AE263" i="52"/>
  <c r="AE262" i="52"/>
  <c r="AE261" i="52"/>
  <c r="AE260" i="52"/>
  <c r="AE259" i="52"/>
  <c r="AE258" i="52"/>
  <c r="AE257" i="52"/>
  <c r="AE256" i="52"/>
  <c r="AE255" i="52"/>
  <c r="AE254" i="52"/>
  <c r="AE253" i="52"/>
  <c r="AE252" i="52"/>
  <c r="AE251" i="52"/>
  <c r="AE250" i="52"/>
  <c r="AE249" i="52"/>
  <c r="AE248" i="52"/>
  <c r="AE247" i="52"/>
  <c r="AE246" i="52"/>
  <c r="AE245" i="52"/>
  <c r="AE244" i="52"/>
  <c r="AE243" i="52"/>
  <c r="AE242" i="52"/>
  <c r="AE241" i="52"/>
  <c r="AE240" i="52"/>
  <c r="AE239" i="52"/>
  <c r="AE238" i="52"/>
  <c r="AE237" i="52"/>
  <c r="AE236" i="52"/>
  <c r="AE235" i="52"/>
  <c r="AE234" i="52"/>
  <c r="AE233" i="52"/>
  <c r="AE232" i="52"/>
  <c r="AE231" i="52"/>
  <c r="AE230" i="52"/>
  <c r="AE229" i="52"/>
  <c r="AE228" i="52"/>
  <c r="AE227" i="52"/>
  <c r="AE226" i="52"/>
  <c r="AE225" i="52"/>
  <c r="AE224" i="52"/>
  <c r="AE223" i="52"/>
  <c r="AE222" i="52"/>
  <c r="AE221" i="52"/>
  <c r="AE220" i="52"/>
  <c r="AE219" i="52"/>
  <c r="AE218" i="52"/>
  <c r="AE217" i="52"/>
  <c r="AE216" i="52"/>
  <c r="AE215" i="52"/>
  <c r="AE214" i="52"/>
  <c r="AE213" i="52"/>
  <c r="AE212" i="52"/>
  <c r="AE211" i="52"/>
  <c r="AE210" i="52"/>
  <c r="AE209" i="52"/>
  <c r="AE208" i="52"/>
  <c r="AE207" i="52"/>
  <c r="AE206" i="52"/>
  <c r="AE205" i="52"/>
  <c r="AE204" i="52"/>
  <c r="AE203" i="52"/>
  <c r="AE202" i="52"/>
  <c r="AE201" i="52"/>
  <c r="AE200" i="52"/>
  <c r="AE199" i="52"/>
  <c r="AE198" i="52"/>
  <c r="AE197" i="52"/>
  <c r="AE196" i="52"/>
  <c r="AE195" i="52"/>
  <c r="AE194" i="52"/>
  <c r="AE193" i="52"/>
  <c r="AE192" i="52"/>
  <c r="AE191" i="52"/>
  <c r="AE190" i="52"/>
  <c r="AE189" i="52"/>
  <c r="AE188" i="52"/>
  <c r="AE187" i="52"/>
  <c r="AE186" i="52"/>
  <c r="AE185" i="52"/>
  <c r="AE184" i="52"/>
  <c r="AE183" i="52"/>
  <c r="AE182" i="52"/>
  <c r="AE181" i="52"/>
  <c r="AE180" i="52"/>
  <c r="AE179" i="52"/>
  <c r="AE178" i="52"/>
  <c r="AE177" i="52"/>
  <c r="AE176" i="52"/>
  <c r="AE175" i="52"/>
  <c r="AE174" i="52"/>
  <c r="AE173" i="52"/>
  <c r="AE172" i="52"/>
  <c r="AE171" i="52"/>
  <c r="AE170" i="52"/>
  <c r="AE169" i="52"/>
  <c r="AE168" i="52"/>
  <c r="AE167" i="52"/>
  <c r="AE166" i="52"/>
  <c r="AE165" i="52"/>
  <c r="AE164" i="52"/>
  <c r="AE163" i="52"/>
  <c r="AE162" i="52"/>
  <c r="AE161" i="52"/>
  <c r="AE160" i="52"/>
  <c r="AE159" i="52"/>
  <c r="AE158" i="52"/>
  <c r="AE157" i="52"/>
  <c r="AE156" i="52"/>
  <c r="AE155" i="52"/>
  <c r="AE154" i="52"/>
  <c r="AE153" i="52"/>
  <c r="AE152" i="52"/>
  <c r="AE151" i="52"/>
  <c r="AE150" i="52"/>
  <c r="AE149" i="52"/>
  <c r="AE148" i="52"/>
  <c r="AE147" i="52"/>
  <c r="AE146" i="52"/>
  <c r="AE145" i="52"/>
  <c r="AE144" i="52"/>
  <c r="AE143" i="52"/>
  <c r="AE142" i="52"/>
  <c r="AE141" i="52"/>
  <c r="AE140" i="52"/>
  <c r="AE139" i="52"/>
  <c r="AE138" i="52"/>
  <c r="AE137" i="52"/>
  <c r="AE136" i="52"/>
  <c r="AE135" i="52"/>
  <c r="AE134" i="52"/>
  <c r="AE133" i="52"/>
  <c r="AE132" i="52"/>
  <c r="AE131" i="52"/>
  <c r="AE130" i="52"/>
  <c r="AE129" i="52"/>
  <c r="AE128" i="52"/>
  <c r="AE127" i="52"/>
  <c r="AE126" i="52"/>
  <c r="AE125" i="52"/>
  <c r="AE124" i="52"/>
  <c r="AE123" i="52"/>
  <c r="AE122" i="52"/>
  <c r="AE121" i="52"/>
  <c r="AE120" i="52"/>
  <c r="AE119" i="52"/>
  <c r="AE118" i="52"/>
  <c r="AE117" i="52"/>
  <c r="AE116" i="52"/>
  <c r="AE115" i="52"/>
  <c r="AE114" i="52"/>
  <c r="AE113" i="52"/>
  <c r="AE112" i="52"/>
  <c r="AE111" i="52"/>
  <c r="AE110" i="52"/>
  <c r="AE109" i="52"/>
  <c r="AE108" i="52"/>
  <c r="AE107" i="52"/>
  <c r="AE106" i="52"/>
  <c r="AE105" i="52"/>
  <c r="AE104" i="52"/>
  <c r="AE103" i="52"/>
  <c r="AE102" i="52"/>
  <c r="AE101" i="52"/>
  <c r="AE100" i="52"/>
  <c r="AE99" i="52"/>
  <c r="AE98" i="52"/>
  <c r="AE97" i="52"/>
  <c r="AE96" i="52"/>
  <c r="AE95" i="52"/>
  <c r="AE94" i="52"/>
  <c r="AE93" i="52"/>
  <c r="AE92" i="52"/>
  <c r="AE91" i="52"/>
  <c r="AE90" i="52"/>
  <c r="AE89" i="52"/>
  <c r="AE88" i="52"/>
  <c r="AE87" i="52"/>
  <c r="AE86" i="52"/>
  <c r="AE85" i="52"/>
  <c r="AE84" i="52"/>
  <c r="AE83" i="52"/>
  <c r="AE82" i="52"/>
  <c r="AE81" i="52"/>
  <c r="AE80" i="52"/>
  <c r="AE79" i="52"/>
  <c r="AE78" i="52"/>
  <c r="AE77" i="52"/>
  <c r="AE76" i="52"/>
  <c r="AE75" i="52"/>
  <c r="AE74" i="52"/>
  <c r="AE73" i="52"/>
  <c r="AE72" i="52"/>
  <c r="AE71" i="52"/>
  <c r="AE70" i="52"/>
  <c r="AE69" i="52"/>
  <c r="AE68" i="52"/>
  <c r="AE67" i="52"/>
  <c r="AE66" i="52"/>
  <c r="AE65" i="52"/>
  <c r="AE64" i="52"/>
  <c r="AE63" i="52"/>
  <c r="AE62" i="52"/>
  <c r="AE61" i="52"/>
  <c r="AE60" i="52"/>
  <c r="AE59" i="52"/>
  <c r="AE58" i="52"/>
  <c r="AE57" i="52"/>
  <c r="AE56" i="52"/>
  <c r="AE55" i="52"/>
  <c r="AE54" i="52"/>
  <c r="AE53" i="52"/>
  <c r="AE52" i="52"/>
  <c r="AE51" i="52"/>
  <c r="AE50" i="52"/>
  <c r="AE49" i="52"/>
  <c r="AE48" i="52"/>
  <c r="AE47" i="52"/>
  <c r="AE46" i="52"/>
  <c r="AE45" i="52"/>
  <c r="AE44" i="52"/>
  <c r="AE43" i="52"/>
  <c r="AE42" i="52"/>
  <c r="AE41" i="52"/>
  <c r="AE40" i="52"/>
  <c r="AE39" i="52"/>
  <c r="AE38" i="52"/>
  <c r="AE37" i="52"/>
  <c r="AE36" i="52"/>
  <c r="AE35" i="52"/>
  <c r="AE34" i="52"/>
  <c r="AE33" i="52"/>
  <c r="AE32" i="52"/>
  <c r="AE31" i="52"/>
  <c r="AE30" i="52"/>
  <c r="AE29" i="52"/>
  <c r="AE28" i="52"/>
  <c r="AE27" i="52"/>
  <c r="AE26" i="52"/>
  <c r="AE25" i="52"/>
  <c r="AE24" i="52"/>
  <c r="AE23" i="52"/>
  <c r="AE22" i="52"/>
  <c r="AE21" i="52"/>
  <c r="AE20" i="52"/>
  <c r="AE19" i="52"/>
  <c r="AE18" i="52"/>
  <c r="AE17" i="52"/>
  <c r="AE16" i="52"/>
  <c r="AE15" i="52"/>
  <c r="AE14" i="52"/>
  <c r="AE13" i="52"/>
  <c r="AE12" i="52"/>
  <c r="AE11" i="52"/>
  <c r="AE10" i="52"/>
  <c r="AD1331" i="52"/>
  <c r="AD1330" i="52"/>
  <c r="AD1329" i="52"/>
  <c r="AD1328" i="52"/>
  <c r="AD1327" i="52"/>
  <c r="AD1326" i="52"/>
  <c r="AD1325" i="52"/>
  <c r="AD1324" i="52"/>
  <c r="AD1323" i="52"/>
  <c r="AD1322" i="52"/>
  <c r="AD1321" i="52"/>
  <c r="AD1320" i="52"/>
  <c r="AD1319" i="52"/>
  <c r="AD1318" i="52"/>
  <c r="AD1317" i="52"/>
  <c r="AD1316" i="52"/>
  <c r="AD1315" i="52"/>
  <c r="AD1314" i="52"/>
  <c r="AD1313" i="52"/>
  <c r="AD1312" i="52"/>
  <c r="AD1311" i="52"/>
  <c r="AD1310" i="52"/>
  <c r="AD1309" i="52"/>
  <c r="AD1308" i="52"/>
  <c r="AD1307" i="52"/>
  <c r="AD1306" i="52"/>
  <c r="AD1305" i="52"/>
  <c r="AD1304" i="52"/>
  <c r="AD1303" i="52"/>
  <c r="AD1302" i="52"/>
  <c r="AD1301" i="52"/>
  <c r="AD1300" i="52"/>
  <c r="AD1299" i="52"/>
  <c r="AD1298" i="52"/>
  <c r="AD1297" i="52"/>
  <c r="AD1296" i="52"/>
  <c r="AD1295" i="52"/>
  <c r="AD1294" i="52"/>
  <c r="AD1293" i="52"/>
  <c r="AD1292" i="52"/>
  <c r="AD1291" i="52"/>
  <c r="AD1290" i="52"/>
  <c r="AD1289" i="52"/>
  <c r="AD1288" i="52"/>
  <c r="AD1287" i="52"/>
  <c r="AD1286" i="52"/>
  <c r="AD1285" i="52"/>
  <c r="AD1284" i="52"/>
  <c r="AD1283" i="52"/>
  <c r="AD1282" i="52"/>
  <c r="AD1281" i="52"/>
  <c r="AD1280" i="52"/>
  <c r="AD1279" i="52"/>
  <c r="AD1278" i="52"/>
  <c r="AD1277" i="52"/>
  <c r="AD1276" i="52"/>
  <c r="AD1275" i="52"/>
  <c r="AD1274" i="52"/>
  <c r="AD1273" i="52"/>
  <c r="AD1272" i="52"/>
  <c r="AD1271" i="52"/>
  <c r="AD1270" i="52"/>
  <c r="AD1269" i="52"/>
  <c r="AD1268" i="52"/>
  <c r="AD1267" i="52"/>
  <c r="AD1266" i="52"/>
  <c r="AD1265" i="52"/>
  <c r="AD1264" i="52"/>
  <c r="AD1263" i="52"/>
  <c r="AD1262" i="52"/>
  <c r="AD1261" i="52"/>
  <c r="AD1260" i="52"/>
  <c r="AD1259" i="52"/>
  <c r="AD1258" i="52"/>
  <c r="AD1257" i="52"/>
  <c r="AD1256" i="52"/>
  <c r="AD1255" i="52"/>
  <c r="AD1254" i="52"/>
  <c r="AD1253" i="52"/>
  <c r="AD1252" i="52"/>
  <c r="AD1251" i="52"/>
  <c r="AD1250" i="52"/>
  <c r="AD1249" i="52"/>
  <c r="AD1248" i="52"/>
  <c r="AD1247" i="52"/>
  <c r="AD1246" i="52"/>
  <c r="AD1245" i="52"/>
  <c r="AD1244" i="52"/>
  <c r="AD1243" i="52"/>
  <c r="AD1242" i="52"/>
  <c r="AD1241" i="52"/>
  <c r="AD1240" i="52"/>
  <c r="AD1239" i="52"/>
  <c r="AD1238" i="52"/>
  <c r="AD1237" i="52"/>
  <c r="AD1236" i="52"/>
  <c r="AD1235" i="52"/>
  <c r="AD1234" i="52"/>
  <c r="AD1233" i="52"/>
  <c r="AD1232" i="52"/>
  <c r="AD1231" i="52"/>
  <c r="AD1230" i="52"/>
  <c r="AD1229" i="52"/>
  <c r="AD1228" i="52"/>
  <c r="AD1227" i="52"/>
  <c r="AD1226" i="52"/>
  <c r="AD1225" i="52"/>
  <c r="AD1224" i="52"/>
  <c r="AD1223" i="52"/>
  <c r="AD1222" i="52"/>
  <c r="AD1221" i="52"/>
  <c r="AD1220" i="52"/>
  <c r="AD1219" i="52"/>
  <c r="AD1218" i="52"/>
  <c r="AD1217" i="52"/>
  <c r="AD1216" i="52"/>
  <c r="AD1215" i="52"/>
  <c r="AD1214" i="52"/>
  <c r="AD1213" i="52"/>
  <c r="AD1212" i="52"/>
  <c r="AD1211" i="52"/>
  <c r="AD1210" i="52"/>
  <c r="AD1209" i="52"/>
  <c r="AD1208" i="52"/>
  <c r="AD1207" i="52"/>
  <c r="AD1206" i="52"/>
  <c r="AD1205" i="52"/>
  <c r="AD1204" i="52"/>
  <c r="AD1203" i="52"/>
  <c r="AD1202" i="52"/>
  <c r="AD1201" i="52"/>
  <c r="AD1200" i="52"/>
  <c r="AD1199" i="52"/>
  <c r="AD1198" i="52"/>
  <c r="AD1197" i="52"/>
  <c r="AD1196" i="52"/>
  <c r="AD1195" i="52"/>
  <c r="AD1194" i="52"/>
  <c r="AD1193" i="52"/>
  <c r="AD1192" i="52"/>
  <c r="AD1191" i="52"/>
  <c r="AD1190" i="52"/>
  <c r="AD1189" i="52"/>
  <c r="AD1188" i="52"/>
  <c r="AD1187" i="52"/>
  <c r="AD1186" i="52"/>
  <c r="AD1185" i="52"/>
  <c r="AD1184" i="52"/>
  <c r="AD1183" i="52"/>
  <c r="AD1182" i="52"/>
  <c r="AD1181" i="52"/>
  <c r="AD1180" i="52"/>
  <c r="AD1179" i="52"/>
  <c r="AD1178" i="52"/>
  <c r="AD1177" i="52"/>
  <c r="AD1176" i="52"/>
  <c r="AD1175" i="52"/>
  <c r="AD1174" i="52"/>
  <c r="AD1173" i="52"/>
  <c r="AD1172" i="52"/>
  <c r="AD1171" i="52"/>
  <c r="AD1170" i="52"/>
  <c r="AD1169" i="52"/>
  <c r="AD1168" i="52"/>
  <c r="AD1167" i="52"/>
  <c r="AD1166" i="52"/>
  <c r="AD1165" i="52"/>
  <c r="AD1164" i="52"/>
  <c r="AD1163" i="52"/>
  <c r="AD1162" i="52"/>
  <c r="AD1161" i="52"/>
  <c r="AD1160" i="52"/>
  <c r="AD1159" i="52"/>
  <c r="AD1158" i="52"/>
  <c r="AD1157" i="52"/>
  <c r="AD1156" i="52"/>
  <c r="AD1155" i="52"/>
  <c r="AD1154" i="52"/>
  <c r="AD1153" i="52"/>
  <c r="AD1152" i="52"/>
  <c r="AD1151" i="52"/>
  <c r="AD1150" i="52"/>
  <c r="AD1149" i="52"/>
  <c r="AD1148" i="52"/>
  <c r="AD1147" i="52"/>
  <c r="AD1146" i="52"/>
  <c r="AD1145" i="52"/>
  <c r="AD1144" i="52"/>
  <c r="AD1143" i="52"/>
  <c r="AD1142" i="52"/>
  <c r="AD1141" i="52"/>
  <c r="AD1140" i="52"/>
  <c r="AD1139" i="52"/>
  <c r="AD1138" i="52"/>
  <c r="AD1137" i="52"/>
  <c r="AD1136" i="52"/>
  <c r="AD1135" i="52"/>
  <c r="AD1134" i="52"/>
  <c r="AD1133" i="52"/>
  <c r="AD1132" i="52"/>
  <c r="AD1131" i="52"/>
  <c r="AD1130" i="52"/>
  <c r="AD1129" i="52"/>
  <c r="AD1128" i="52"/>
  <c r="AD1127" i="52"/>
  <c r="AD1126" i="52"/>
  <c r="AD1125" i="52"/>
  <c r="AD1124" i="52"/>
  <c r="AD1123" i="52"/>
  <c r="AD1122" i="52"/>
  <c r="AD1121" i="52"/>
  <c r="AD1120" i="52"/>
  <c r="AD1119" i="52"/>
  <c r="AD1118" i="52"/>
  <c r="AD1117" i="52"/>
  <c r="AD1116" i="52"/>
  <c r="AD1115" i="52"/>
  <c r="AD1114" i="52"/>
  <c r="AD1113" i="52"/>
  <c r="AD1112" i="52"/>
  <c r="AD1111" i="52"/>
  <c r="AD1110" i="52"/>
  <c r="AD1109" i="52"/>
  <c r="AD1108" i="52"/>
  <c r="AD1107" i="52"/>
  <c r="AD1106" i="52"/>
  <c r="AD1105" i="52"/>
  <c r="AD1104" i="52"/>
  <c r="AD1103" i="52"/>
  <c r="AD1102" i="52"/>
  <c r="AD1101" i="52"/>
  <c r="AD1100" i="52"/>
  <c r="AD1099" i="52"/>
  <c r="AD1098" i="52"/>
  <c r="AD1097" i="52"/>
  <c r="AD1096" i="52"/>
  <c r="AD1095" i="52"/>
  <c r="AD1094" i="52"/>
  <c r="AD1093" i="52"/>
  <c r="AD1092" i="52"/>
  <c r="AD1091" i="52"/>
  <c r="AD1090" i="52"/>
  <c r="AD1089" i="52"/>
  <c r="AD1088" i="52"/>
  <c r="AD1087" i="52"/>
  <c r="AD1086" i="52"/>
  <c r="AD1085" i="52"/>
  <c r="AD1084" i="52"/>
  <c r="AD1083" i="52"/>
  <c r="AD1082" i="52"/>
  <c r="AD1081" i="52"/>
  <c r="AD1080" i="52"/>
  <c r="AD1079" i="52"/>
  <c r="AD1078" i="52"/>
  <c r="AD1077" i="52"/>
  <c r="AD1076" i="52"/>
  <c r="AD1075" i="52"/>
  <c r="AD1074" i="52"/>
  <c r="AD1073" i="52"/>
  <c r="AD1072" i="52"/>
  <c r="AD1071" i="52"/>
  <c r="AD1070" i="52"/>
  <c r="AD1069" i="52"/>
  <c r="AD1068" i="52"/>
  <c r="AD1067" i="52"/>
  <c r="AD1066" i="52"/>
  <c r="AD1065" i="52"/>
  <c r="AD1064" i="52"/>
  <c r="AD1063" i="52"/>
  <c r="AD1062" i="52"/>
  <c r="AD1061" i="52"/>
  <c r="AD1060" i="52"/>
  <c r="AD1059" i="52"/>
  <c r="AD1058" i="52"/>
  <c r="AD1057" i="52"/>
  <c r="AD1056" i="52"/>
  <c r="AD1055" i="52"/>
  <c r="AD1054" i="52"/>
  <c r="AD1053" i="52"/>
  <c r="AD1052" i="52"/>
  <c r="AD1051" i="52"/>
  <c r="AD1050" i="52"/>
  <c r="AD1049" i="52"/>
  <c r="AD1048" i="52"/>
  <c r="AD1047" i="52"/>
  <c r="AD1046" i="52"/>
  <c r="AD1045" i="52"/>
  <c r="AD1044" i="52"/>
  <c r="AD1043" i="52"/>
  <c r="AD1042" i="52"/>
  <c r="AD1041" i="52"/>
  <c r="AD1040" i="52"/>
  <c r="AD1039" i="52"/>
  <c r="AD1038" i="52"/>
  <c r="AD1037" i="52"/>
  <c r="AD1036" i="52"/>
  <c r="AD1035" i="52"/>
  <c r="AD1034" i="52"/>
  <c r="AD1033" i="52"/>
  <c r="AD1032" i="52"/>
  <c r="AD1031" i="52"/>
  <c r="AD1030" i="52"/>
  <c r="AD1029" i="52"/>
  <c r="AD1028" i="52"/>
  <c r="AD1027" i="52"/>
  <c r="AD1026" i="52"/>
  <c r="AD1025" i="52"/>
  <c r="AD1024" i="52"/>
  <c r="AD1023" i="52"/>
  <c r="AD1022" i="52"/>
  <c r="AD1021" i="52"/>
  <c r="AD1020" i="52"/>
  <c r="AD1019" i="52"/>
  <c r="AD1018" i="52"/>
  <c r="AD1017" i="52"/>
  <c r="AD1016" i="52"/>
  <c r="AD1015" i="52"/>
  <c r="AD1014" i="52"/>
  <c r="AD1013" i="52"/>
  <c r="AD1012" i="52"/>
  <c r="AD1011" i="52"/>
  <c r="AD1010" i="52"/>
  <c r="AD1009" i="52"/>
  <c r="AD1008" i="52"/>
  <c r="AD1007" i="52"/>
  <c r="AD1006" i="52"/>
  <c r="AD1005" i="52"/>
  <c r="AD1004" i="52"/>
  <c r="AD1003" i="52"/>
  <c r="AD1002" i="52"/>
  <c r="AD1001" i="52"/>
  <c r="AD1000" i="52"/>
  <c r="AD999" i="52"/>
  <c r="AD998" i="52"/>
  <c r="AD997" i="52"/>
  <c r="AD996" i="52"/>
  <c r="AD995" i="52"/>
  <c r="AD994" i="52"/>
  <c r="AD993" i="52"/>
  <c r="AD992" i="52"/>
  <c r="AD991" i="52"/>
  <c r="AD990" i="52"/>
  <c r="AD989" i="52"/>
  <c r="AD988" i="52"/>
  <c r="AD987" i="52"/>
  <c r="AD986" i="52"/>
  <c r="AD985" i="52"/>
  <c r="AD984" i="52"/>
  <c r="AD983" i="52"/>
  <c r="AD982" i="52"/>
  <c r="AD981" i="52"/>
  <c r="AD980" i="52"/>
  <c r="AD979" i="52"/>
  <c r="AD978" i="52"/>
  <c r="AD977" i="52"/>
  <c r="AD976" i="52"/>
  <c r="AD975" i="52"/>
  <c r="AD974" i="52"/>
  <c r="AD973" i="52"/>
  <c r="AD972" i="52"/>
  <c r="AD971" i="52"/>
  <c r="AD970" i="52"/>
  <c r="AD969" i="52"/>
  <c r="AD968" i="52"/>
  <c r="AD967" i="52"/>
  <c r="AD966" i="52"/>
  <c r="AD965" i="52"/>
  <c r="AD964" i="52"/>
  <c r="AD963" i="52"/>
  <c r="AD962" i="52"/>
  <c r="AD961" i="52"/>
  <c r="AD960" i="52"/>
  <c r="AD959" i="52"/>
  <c r="AD958" i="52"/>
  <c r="AD957" i="52"/>
  <c r="AD956" i="52"/>
  <c r="AD955" i="52"/>
  <c r="AD954" i="52"/>
  <c r="AD953" i="52"/>
  <c r="AD952" i="52"/>
  <c r="AD951" i="52"/>
  <c r="AD950" i="52"/>
  <c r="AD949" i="52"/>
  <c r="AD948" i="52"/>
  <c r="AD947" i="52"/>
  <c r="AD946" i="52"/>
  <c r="AD945" i="52"/>
  <c r="AD944" i="52"/>
  <c r="AD943" i="52"/>
  <c r="AD942" i="52"/>
  <c r="AD941" i="52"/>
  <c r="AD940" i="52"/>
  <c r="AD939" i="52"/>
  <c r="AD938" i="52"/>
  <c r="AD937" i="52"/>
  <c r="AD936" i="52"/>
  <c r="AD935" i="52"/>
  <c r="AD934" i="52"/>
  <c r="AD933" i="52"/>
  <c r="AD932" i="52"/>
  <c r="AD931" i="52"/>
  <c r="AD930" i="52"/>
  <c r="AD929" i="52"/>
  <c r="AD928" i="52"/>
  <c r="AD927" i="52"/>
  <c r="AD926" i="52"/>
  <c r="AD925" i="52"/>
  <c r="AD924" i="52"/>
  <c r="AD923" i="52"/>
  <c r="AD922" i="52"/>
  <c r="AD921" i="52"/>
  <c r="AD920" i="52"/>
  <c r="AD919" i="52"/>
  <c r="AD918" i="52"/>
  <c r="AD917" i="52"/>
  <c r="AD916" i="52"/>
  <c r="AD915" i="52"/>
  <c r="AD914" i="52"/>
  <c r="AD913" i="52"/>
  <c r="AD912" i="52"/>
  <c r="AD911" i="52"/>
  <c r="AD910" i="52"/>
  <c r="AD909" i="52"/>
  <c r="AD908" i="52"/>
  <c r="AD907" i="52"/>
  <c r="AD906" i="52"/>
  <c r="AD905" i="52"/>
  <c r="AD904" i="52"/>
  <c r="AD903" i="52"/>
  <c r="AD902" i="52"/>
  <c r="AD901" i="52"/>
  <c r="AD900" i="52"/>
  <c r="AD899" i="52"/>
  <c r="AD898" i="52"/>
  <c r="AD897" i="52"/>
  <c r="AD896" i="52"/>
  <c r="AD895" i="52"/>
  <c r="AD894" i="52"/>
  <c r="AD893" i="52"/>
  <c r="AD892" i="52"/>
  <c r="AD891" i="52"/>
  <c r="AD890" i="52"/>
  <c r="AD889" i="52"/>
  <c r="AD888" i="52"/>
  <c r="AD887" i="52"/>
  <c r="AD886" i="52"/>
  <c r="AD885" i="52"/>
  <c r="AD884" i="52"/>
  <c r="AD883" i="52"/>
  <c r="AD882" i="52"/>
  <c r="AD881" i="52"/>
  <c r="AD880" i="52"/>
  <c r="AD879" i="52"/>
  <c r="AD878" i="52"/>
  <c r="AD877" i="52"/>
  <c r="AD876" i="52"/>
  <c r="AD875" i="52"/>
  <c r="AD874" i="52"/>
  <c r="AD873" i="52"/>
  <c r="AD872" i="52"/>
  <c r="AD871" i="52"/>
  <c r="AD870" i="52"/>
  <c r="AD869" i="52"/>
  <c r="AD868" i="52"/>
  <c r="AD867" i="52"/>
  <c r="AD866" i="52"/>
  <c r="AD865" i="52"/>
  <c r="AD864" i="52"/>
  <c r="AD863" i="52"/>
  <c r="AD862" i="52"/>
  <c r="AD861" i="52"/>
  <c r="AD860" i="52"/>
  <c r="AD859" i="52"/>
  <c r="AD858" i="52"/>
  <c r="AD857" i="52"/>
  <c r="AD856" i="52"/>
  <c r="AD855" i="52"/>
  <c r="AD854" i="52"/>
  <c r="AD853" i="52"/>
  <c r="AD852" i="52"/>
  <c r="AD851" i="52"/>
  <c r="AD850" i="52"/>
  <c r="AD849" i="52"/>
  <c r="AD848" i="52"/>
  <c r="AD847" i="52"/>
  <c r="AD846" i="52"/>
  <c r="AD845" i="52"/>
  <c r="AD844" i="52"/>
  <c r="AD843" i="52"/>
  <c r="AD842" i="52"/>
  <c r="AD841" i="52"/>
  <c r="AD840" i="52"/>
  <c r="AD839" i="52"/>
  <c r="AD838" i="52"/>
  <c r="AD837" i="52"/>
  <c r="AD836" i="52"/>
  <c r="AD835" i="52"/>
  <c r="AD834" i="52"/>
  <c r="AD833" i="52"/>
  <c r="AD832" i="52"/>
  <c r="AD831" i="52"/>
  <c r="AD830" i="52"/>
  <c r="AD829" i="52"/>
  <c r="AD828" i="52"/>
  <c r="AD827" i="52"/>
  <c r="AD826" i="52"/>
  <c r="AD825" i="52"/>
  <c r="AD824" i="52"/>
  <c r="AD823" i="52"/>
  <c r="AD822" i="52"/>
  <c r="AD821" i="52"/>
  <c r="AD820" i="52"/>
  <c r="AD819" i="52"/>
  <c r="AD818" i="52"/>
  <c r="AD817" i="52"/>
  <c r="AD816" i="52"/>
  <c r="AD815" i="52"/>
  <c r="AD814" i="52"/>
  <c r="AD813" i="52"/>
  <c r="AD812" i="52"/>
  <c r="AD811" i="52"/>
  <c r="AD810" i="52"/>
  <c r="AD809" i="52"/>
  <c r="AD808" i="52"/>
  <c r="AD807" i="52"/>
  <c r="AD806" i="52"/>
  <c r="AD805" i="52"/>
  <c r="AD804" i="52"/>
  <c r="AD803" i="52"/>
  <c r="AD802" i="52"/>
  <c r="AD801" i="52"/>
  <c r="AD800" i="52"/>
  <c r="AD799" i="52"/>
  <c r="AD798" i="52"/>
  <c r="AD797" i="52"/>
  <c r="AD796" i="52"/>
  <c r="AD795" i="52"/>
  <c r="AD794" i="52"/>
  <c r="AD793" i="52"/>
  <c r="AD792" i="52"/>
  <c r="AD791" i="52"/>
  <c r="AD790" i="52"/>
  <c r="AD789" i="52"/>
  <c r="AD788" i="52"/>
  <c r="AD787" i="52"/>
  <c r="AD786" i="52"/>
  <c r="AD785" i="52"/>
  <c r="AD784" i="52"/>
  <c r="AD783" i="52"/>
  <c r="AD782" i="52"/>
  <c r="AD781" i="52"/>
  <c r="AD780" i="52"/>
  <c r="AD779" i="52"/>
  <c r="AD778" i="52"/>
  <c r="AD777" i="52"/>
  <c r="AD776" i="52"/>
  <c r="AD775" i="52"/>
  <c r="AD774" i="52"/>
  <c r="AD773" i="52"/>
  <c r="AD772" i="52"/>
  <c r="AD771" i="52"/>
  <c r="AD770" i="52"/>
  <c r="AD769" i="52"/>
  <c r="AD768" i="52"/>
  <c r="AD767" i="52"/>
  <c r="AD766" i="52"/>
  <c r="AD765" i="52"/>
  <c r="AD764" i="52"/>
  <c r="AD763" i="52"/>
  <c r="AD762" i="52"/>
  <c r="AD761" i="52"/>
  <c r="AD760" i="52"/>
  <c r="AD759" i="52"/>
  <c r="AD758" i="52"/>
  <c r="AD757" i="52"/>
  <c r="AD756" i="52"/>
  <c r="AD755" i="52"/>
  <c r="AD754" i="52"/>
  <c r="AD753" i="52"/>
  <c r="AD752" i="52"/>
  <c r="AD751" i="52"/>
  <c r="AD750" i="52"/>
  <c r="AD749" i="52"/>
  <c r="AD748" i="52"/>
  <c r="AD747" i="52"/>
  <c r="AD746" i="52"/>
  <c r="AD745" i="52"/>
  <c r="AD744" i="52"/>
  <c r="AD743" i="52"/>
  <c r="AD742" i="52"/>
  <c r="AD741" i="52"/>
  <c r="AD740" i="52"/>
  <c r="AD739" i="52"/>
  <c r="AD738" i="52"/>
  <c r="AD737" i="52"/>
  <c r="AD736" i="52"/>
  <c r="AD735" i="52"/>
  <c r="AD734" i="52"/>
  <c r="AD733" i="52"/>
  <c r="AD732" i="52"/>
  <c r="AD731" i="52"/>
  <c r="AD730" i="52"/>
  <c r="AD729" i="52"/>
  <c r="AD728" i="52"/>
  <c r="AD727" i="52"/>
  <c r="AD726" i="52"/>
  <c r="AD725" i="52"/>
  <c r="AD724" i="52"/>
  <c r="AD723" i="52"/>
  <c r="AD722" i="52"/>
  <c r="AD721" i="52"/>
  <c r="AD720" i="52"/>
  <c r="AD719" i="52"/>
  <c r="AD718" i="52"/>
  <c r="AD717" i="52"/>
  <c r="AD716" i="52"/>
  <c r="AD715" i="52"/>
  <c r="AD714" i="52"/>
  <c r="AD713" i="52"/>
  <c r="AD712" i="52"/>
  <c r="AD711" i="52"/>
  <c r="AD710" i="52"/>
  <c r="AD709" i="52"/>
  <c r="AD708" i="52"/>
  <c r="AD707" i="52"/>
  <c r="AD706" i="52"/>
  <c r="AD705" i="52"/>
  <c r="AD704" i="52"/>
  <c r="AD703" i="52"/>
  <c r="AD702" i="52"/>
  <c r="AD701" i="52"/>
  <c r="AD700" i="52"/>
  <c r="AD699" i="52"/>
  <c r="AD698" i="52"/>
  <c r="AD697" i="52"/>
  <c r="AD696" i="52"/>
  <c r="AD695" i="52"/>
  <c r="AD694" i="52"/>
  <c r="AD693" i="52"/>
  <c r="AD692" i="52"/>
  <c r="AD691" i="52"/>
  <c r="AD690" i="52"/>
  <c r="AD689" i="52"/>
  <c r="AD688" i="52"/>
  <c r="AD687" i="52"/>
  <c r="AD686" i="52"/>
  <c r="AD685" i="52"/>
  <c r="AD684" i="52"/>
  <c r="AD683" i="52"/>
  <c r="AD682" i="52"/>
  <c r="AD681" i="52"/>
  <c r="AD680" i="52"/>
  <c r="AD679" i="52"/>
  <c r="AD678" i="52"/>
  <c r="AD677" i="52"/>
  <c r="AD676" i="52"/>
  <c r="AD675" i="52"/>
  <c r="AD674" i="52"/>
  <c r="AD673" i="52"/>
  <c r="AD672" i="52"/>
  <c r="AD671" i="52"/>
  <c r="AD670" i="52"/>
  <c r="AD669" i="52"/>
  <c r="AD668" i="52"/>
  <c r="AD667" i="52"/>
  <c r="AD666" i="52"/>
  <c r="AD665" i="52"/>
  <c r="AD664" i="52"/>
  <c r="AD663" i="52"/>
  <c r="AD662" i="52"/>
  <c r="AD661" i="52"/>
  <c r="AD660" i="52"/>
  <c r="AD659" i="52"/>
  <c r="AD658" i="52"/>
  <c r="AD657" i="52"/>
  <c r="AD656" i="52"/>
  <c r="AD655" i="52"/>
  <c r="AD654" i="52"/>
  <c r="AD653" i="52"/>
  <c r="AD652" i="52"/>
  <c r="AD651" i="52"/>
  <c r="AD650" i="52"/>
  <c r="AD649" i="52"/>
  <c r="AD648" i="52"/>
  <c r="AD647" i="52"/>
  <c r="AD646" i="52"/>
  <c r="AD645" i="52"/>
  <c r="AD644" i="52"/>
  <c r="AD643" i="52"/>
  <c r="AD642" i="52"/>
  <c r="AD641" i="52"/>
  <c r="AD640" i="52"/>
  <c r="AD639" i="52"/>
  <c r="AD638" i="52"/>
  <c r="AD637" i="52"/>
  <c r="AD636" i="52"/>
  <c r="AD635" i="52"/>
  <c r="AD634" i="52"/>
  <c r="AD633" i="52"/>
  <c r="AD632" i="52"/>
  <c r="AD631" i="52"/>
  <c r="AD630" i="52"/>
  <c r="AD629" i="52"/>
  <c r="AD628" i="52"/>
  <c r="AD627" i="52"/>
  <c r="AD626" i="52"/>
  <c r="AD625" i="52"/>
  <c r="AD624" i="52"/>
  <c r="AD623" i="52"/>
  <c r="AD622" i="52"/>
  <c r="AD621" i="52"/>
  <c r="AD620" i="52"/>
  <c r="AD619" i="52"/>
  <c r="AD618" i="52"/>
  <c r="AD617" i="52"/>
  <c r="AD616" i="52"/>
  <c r="AD615" i="52"/>
  <c r="AD614" i="52"/>
  <c r="AD613" i="52"/>
  <c r="AD612" i="52"/>
  <c r="AD611" i="52"/>
  <c r="AD610" i="52"/>
  <c r="AD609" i="52"/>
  <c r="AD608" i="52"/>
  <c r="AD607" i="52"/>
  <c r="AD606" i="52"/>
  <c r="AD605" i="52"/>
  <c r="AD604" i="52"/>
  <c r="AD603" i="52"/>
  <c r="AD602" i="52"/>
  <c r="AD601" i="52"/>
  <c r="AD600" i="52"/>
  <c r="AD599" i="52"/>
  <c r="AD598" i="52"/>
  <c r="AD597" i="52"/>
  <c r="AD596" i="52"/>
  <c r="AD595" i="52"/>
  <c r="AD594" i="52"/>
  <c r="AD593" i="52"/>
  <c r="AD592" i="52"/>
  <c r="AD591" i="52"/>
  <c r="AD590" i="52"/>
  <c r="AD589" i="52"/>
  <c r="AD588" i="52"/>
  <c r="AD587" i="52"/>
  <c r="AD586" i="52"/>
  <c r="AD585" i="52"/>
  <c r="AD584" i="52"/>
  <c r="AD583" i="52"/>
  <c r="AD582" i="52"/>
  <c r="AD581" i="52"/>
  <c r="AD580" i="52"/>
  <c r="AD579" i="52"/>
  <c r="AD578" i="52"/>
  <c r="AD577" i="52"/>
  <c r="AD576" i="52"/>
  <c r="AD575" i="52"/>
  <c r="AD574" i="52"/>
  <c r="AD573" i="52"/>
  <c r="AD572" i="52"/>
  <c r="AD571" i="52"/>
  <c r="AD570" i="52"/>
  <c r="AD569" i="52"/>
  <c r="AD568" i="52"/>
  <c r="AD567" i="52"/>
  <c r="AD566" i="52"/>
  <c r="AD565" i="52"/>
  <c r="AD564" i="52"/>
  <c r="AD563" i="52"/>
  <c r="AD562" i="52"/>
  <c r="AD561" i="52"/>
  <c r="AD560" i="52"/>
  <c r="AD559" i="52"/>
  <c r="AD558" i="52"/>
  <c r="AD557" i="52"/>
  <c r="AD556" i="52"/>
  <c r="AD555" i="52"/>
  <c r="AD554" i="52"/>
  <c r="AD553" i="52"/>
  <c r="AD552" i="52"/>
  <c r="AD551" i="52"/>
  <c r="AD550" i="52"/>
  <c r="AD549" i="52"/>
  <c r="AD548" i="52"/>
  <c r="AD547" i="52"/>
  <c r="AD546" i="52"/>
  <c r="AD545" i="52"/>
  <c r="AD544" i="52"/>
  <c r="AD543" i="52"/>
  <c r="AD542" i="52"/>
  <c r="AD541" i="52"/>
  <c r="AD540" i="52"/>
  <c r="AD539" i="52"/>
  <c r="AD538" i="52"/>
  <c r="AD537" i="52"/>
  <c r="AD536" i="52"/>
  <c r="AD535" i="52"/>
  <c r="AD534" i="52"/>
  <c r="AD533" i="52"/>
  <c r="AD532" i="52"/>
  <c r="AD531" i="52"/>
  <c r="AD530" i="52"/>
  <c r="AD529" i="52"/>
  <c r="AD528" i="52"/>
  <c r="AD527" i="52"/>
  <c r="AD526" i="52"/>
  <c r="AD525" i="52"/>
  <c r="AD524" i="52"/>
  <c r="AD523" i="52"/>
  <c r="AD522" i="52"/>
  <c r="AD521" i="52"/>
  <c r="AD520" i="52"/>
  <c r="AD519" i="52"/>
  <c r="AD518" i="52"/>
  <c r="AD517" i="52"/>
  <c r="AD516" i="52"/>
  <c r="AD515" i="52"/>
  <c r="AD514" i="52"/>
  <c r="AD513" i="52"/>
  <c r="AD512" i="52"/>
  <c r="AD511" i="52"/>
  <c r="AD510" i="52"/>
  <c r="AD509" i="52"/>
  <c r="AD508" i="52"/>
  <c r="AD507" i="52"/>
  <c r="AD506" i="52"/>
  <c r="AD505" i="52"/>
  <c r="AD504" i="52"/>
  <c r="AD503" i="52"/>
  <c r="AD502" i="52"/>
  <c r="AD501" i="52"/>
  <c r="AD500" i="52"/>
  <c r="AD499" i="52"/>
  <c r="AD498" i="52"/>
  <c r="AD497" i="52"/>
  <c r="AD496" i="52"/>
  <c r="AD495" i="52"/>
  <c r="AD494" i="52"/>
  <c r="AD493" i="52"/>
  <c r="AD492" i="52"/>
  <c r="AD491" i="52"/>
  <c r="AD490" i="52"/>
  <c r="AD489" i="52"/>
  <c r="AD488" i="52"/>
  <c r="AD487" i="52"/>
  <c r="AD486" i="52"/>
  <c r="AD485" i="52"/>
  <c r="AD484" i="52"/>
  <c r="AD483" i="52"/>
  <c r="AD482" i="52"/>
  <c r="AD481" i="52"/>
  <c r="AD480" i="52"/>
  <c r="AD479" i="52"/>
  <c r="AD478" i="52"/>
  <c r="AD477" i="52"/>
  <c r="AD476" i="52"/>
  <c r="AD475" i="52"/>
  <c r="AD474" i="52"/>
  <c r="AD473" i="52"/>
  <c r="AD472" i="52"/>
  <c r="AD471" i="52"/>
  <c r="AD470" i="52"/>
  <c r="AD469" i="52"/>
  <c r="AD468" i="52"/>
  <c r="AD467" i="52"/>
  <c r="AD466" i="52"/>
  <c r="AD465" i="52"/>
  <c r="AD464" i="52"/>
  <c r="AD463" i="52"/>
  <c r="AD462" i="52"/>
  <c r="AD461" i="52"/>
  <c r="AD460" i="52"/>
  <c r="AD459" i="52"/>
  <c r="AD458" i="52"/>
  <c r="AD457" i="52"/>
  <c r="AD456" i="52"/>
  <c r="AD455" i="52"/>
  <c r="AD454" i="52"/>
  <c r="AD453" i="52"/>
  <c r="AD452" i="52"/>
  <c r="AD451" i="52"/>
  <c r="AD450" i="52"/>
  <c r="AD449" i="52"/>
  <c r="AD448" i="52"/>
  <c r="AD447" i="52"/>
  <c r="AD446" i="52"/>
  <c r="AD445" i="52"/>
  <c r="AD444" i="52"/>
  <c r="AD443" i="52"/>
  <c r="AD442" i="52"/>
  <c r="AD441" i="52"/>
  <c r="AD440" i="52"/>
  <c r="AD439" i="52"/>
  <c r="AD438" i="52"/>
  <c r="AD437" i="52"/>
  <c r="AD436" i="52"/>
  <c r="AD435" i="52"/>
  <c r="AD434" i="52"/>
  <c r="AD433" i="52"/>
  <c r="AD432" i="52"/>
  <c r="AD431" i="52"/>
  <c r="AD430" i="52"/>
  <c r="AD429" i="52"/>
  <c r="AD428" i="52"/>
  <c r="AD427" i="52"/>
  <c r="AD426" i="52"/>
  <c r="AD425" i="52"/>
  <c r="AD424" i="52"/>
  <c r="AD423" i="52"/>
  <c r="AD422" i="52"/>
  <c r="AD421" i="52"/>
  <c r="AD420" i="52"/>
  <c r="AD419" i="52"/>
  <c r="AD418" i="52"/>
  <c r="AD417" i="52"/>
  <c r="AD416" i="52"/>
  <c r="AD415" i="52"/>
  <c r="AD414" i="52"/>
  <c r="AD413" i="52"/>
  <c r="AD412" i="52"/>
  <c r="AD411" i="52"/>
  <c r="AD410" i="52"/>
  <c r="AD409" i="52"/>
  <c r="AD408" i="52"/>
  <c r="AD407" i="52"/>
  <c r="AD406" i="52"/>
  <c r="AD405" i="52"/>
  <c r="AD404" i="52"/>
  <c r="AD403" i="52"/>
  <c r="AD402" i="52"/>
  <c r="AD401" i="52"/>
  <c r="AD400" i="52"/>
  <c r="AD399" i="52"/>
  <c r="AD398" i="52"/>
  <c r="AD397" i="52"/>
  <c r="AD396" i="52"/>
  <c r="AD395" i="52"/>
  <c r="AD394" i="52"/>
  <c r="AD393" i="52"/>
  <c r="AD392" i="52"/>
  <c r="AD391" i="52"/>
  <c r="AD390" i="52"/>
  <c r="AD389" i="52"/>
  <c r="AD388" i="52"/>
  <c r="AD387" i="52"/>
  <c r="AD386" i="52"/>
  <c r="AD385" i="52"/>
  <c r="AD384" i="52"/>
  <c r="AD383" i="52"/>
  <c r="AD382" i="52"/>
  <c r="AD381" i="52"/>
  <c r="AD380" i="52"/>
  <c r="AD379" i="52"/>
  <c r="AD378" i="52"/>
  <c r="AD377" i="52"/>
  <c r="AD376" i="52"/>
  <c r="AD375" i="52"/>
  <c r="AD374" i="52"/>
  <c r="AD373" i="52"/>
  <c r="AD372" i="52"/>
  <c r="AD371" i="52"/>
  <c r="AD370" i="52"/>
  <c r="AD369" i="52"/>
  <c r="AD368" i="52"/>
  <c r="AD367" i="52"/>
  <c r="AD366" i="52"/>
  <c r="AD365" i="52"/>
  <c r="AD364" i="52"/>
  <c r="AD363" i="52"/>
  <c r="AD362" i="52"/>
  <c r="AD361" i="52"/>
  <c r="AD360" i="52"/>
  <c r="AD359" i="52"/>
  <c r="AD358" i="52"/>
  <c r="AD357" i="52"/>
  <c r="AD356" i="52"/>
  <c r="AD355" i="52"/>
  <c r="AD354" i="52"/>
  <c r="AD353" i="52"/>
  <c r="AD352" i="52"/>
  <c r="AD351" i="52"/>
  <c r="AD350" i="52"/>
  <c r="AD349" i="52"/>
  <c r="AD348" i="52"/>
  <c r="AD347" i="52"/>
  <c r="AD346" i="52"/>
  <c r="AD345" i="52"/>
  <c r="AD344" i="52"/>
  <c r="AD343" i="52"/>
  <c r="AD342" i="52"/>
  <c r="AD341" i="52"/>
  <c r="AD340" i="52"/>
  <c r="AD339" i="52"/>
  <c r="AD338" i="52"/>
  <c r="AD337" i="52"/>
  <c r="AD336" i="52"/>
  <c r="AD335" i="52"/>
  <c r="AD334" i="52"/>
  <c r="AD333" i="52"/>
  <c r="AD332" i="52"/>
  <c r="AD331" i="52"/>
  <c r="AD330" i="52"/>
  <c r="AD329" i="52"/>
  <c r="AD328" i="52"/>
  <c r="AD327" i="52"/>
  <c r="AD326" i="52"/>
  <c r="AD325" i="52"/>
  <c r="AD324" i="52"/>
  <c r="AD323" i="52"/>
  <c r="AD322" i="52"/>
  <c r="AD321" i="52"/>
  <c r="AD320" i="52"/>
  <c r="AD319" i="52"/>
  <c r="AD318" i="52"/>
  <c r="AD317" i="52"/>
  <c r="AD316" i="52"/>
  <c r="AD315" i="52"/>
  <c r="AD314" i="52"/>
  <c r="AD313" i="52"/>
  <c r="AD312" i="52"/>
  <c r="AD311" i="52"/>
  <c r="AD310" i="52"/>
  <c r="AD309" i="52"/>
  <c r="AD308" i="52"/>
  <c r="AD307" i="52"/>
  <c r="AD306" i="52"/>
  <c r="AD305" i="52"/>
  <c r="AD304" i="52"/>
  <c r="AD303" i="52"/>
  <c r="AD302" i="52"/>
  <c r="AD301" i="52"/>
  <c r="AD300" i="52"/>
  <c r="AD299" i="52"/>
  <c r="AD298" i="52"/>
  <c r="AD297" i="52"/>
  <c r="AD296" i="52"/>
  <c r="AD295" i="52"/>
  <c r="AD294" i="52"/>
  <c r="AD293" i="52"/>
  <c r="AD292" i="52"/>
  <c r="AD291" i="52"/>
  <c r="AD290" i="52"/>
  <c r="AD289" i="52"/>
  <c r="AD288" i="52"/>
  <c r="AD287" i="52"/>
  <c r="AD286" i="52"/>
  <c r="AD285" i="52"/>
  <c r="AD284" i="52"/>
  <c r="AD283" i="52"/>
  <c r="AD282" i="52"/>
  <c r="AD281" i="52"/>
  <c r="AD280" i="52"/>
  <c r="AD279" i="52"/>
  <c r="AD278" i="52"/>
  <c r="AD277" i="52"/>
  <c r="AD276" i="52"/>
  <c r="AD275" i="52"/>
  <c r="AD274" i="52"/>
  <c r="AD273" i="52"/>
  <c r="AD272" i="52"/>
  <c r="AD271" i="52"/>
  <c r="AD270" i="52"/>
  <c r="AD269" i="52"/>
  <c r="AD268" i="52"/>
  <c r="AD267" i="52"/>
  <c r="AD266" i="52"/>
  <c r="AD265" i="52"/>
  <c r="AD264" i="52"/>
  <c r="AD263" i="52"/>
  <c r="AD262" i="52"/>
  <c r="AD261" i="52"/>
  <c r="AD260" i="52"/>
  <c r="AD259" i="52"/>
  <c r="AD258" i="52"/>
  <c r="AD257" i="52"/>
  <c r="AD256" i="52"/>
  <c r="AD255" i="52"/>
  <c r="AD254" i="52"/>
  <c r="AD253" i="52"/>
  <c r="AD252" i="52"/>
  <c r="AD251" i="52"/>
  <c r="AD250" i="52"/>
  <c r="AD249" i="52"/>
  <c r="AD248" i="52"/>
  <c r="AD247" i="52"/>
  <c r="AD246" i="52"/>
  <c r="AD245" i="52"/>
  <c r="AD244" i="52"/>
  <c r="AD243" i="52"/>
  <c r="AD242" i="52"/>
  <c r="AD241" i="52"/>
  <c r="AD240" i="52"/>
  <c r="AD239" i="52"/>
  <c r="AD238" i="52"/>
  <c r="AD237" i="52"/>
  <c r="AD236" i="52"/>
  <c r="AD235" i="52"/>
  <c r="AD234" i="52"/>
  <c r="AD233" i="52"/>
  <c r="AD232" i="52"/>
  <c r="AD231" i="52"/>
  <c r="AD230" i="52"/>
  <c r="AD229" i="52"/>
  <c r="AD228" i="52"/>
  <c r="AD227" i="52"/>
  <c r="AD226" i="52"/>
  <c r="AD225" i="52"/>
  <c r="AD224" i="52"/>
  <c r="AD223" i="52"/>
  <c r="AD222" i="52"/>
  <c r="AD221" i="52"/>
  <c r="AD220" i="52"/>
  <c r="AD219" i="52"/>
  <c r="AD218" i="52"/>
  <c r="AD217" i="52"/>
  <c r="AD216" i="52"/>
  <c r="AD215" i="52"/>
  <c r="AD214" i="52"/>
  <c r="AD213" i="52"/>
  <c r="AD212" i="52"/>
  <c r="AD211" i="52"/>
  <c r="AD210" i="52"/>
  <c r="AD209" i="52"/>
  <c r="AD208" i="52"/>
  <c r="AD207" i="52"/>
  <c r="AD206" i="52"/>
  <c r="AD205" i="52"/>
  <c r="AD204" i="52"/>
  <c r="AD203" i="52"/>
  <c r="AD202" i="52"/>
  <c r="AD201" i="52"/>
  <c r="AD200" i="52"/>
  <c r="AD199" i="52"/>
  <c r="AD198" i="52"/>
  <c r="AD197" i="52"/>
  <c r="AD196" i="52"/>
  <c r="AD195" i="52"/>
  <c r="AD194" i="52"/>
  <c r="AD193" i="52"/>
  <c r="AD192" i="52"/>
  <c r="AD191" i="52"/>
  <c r="AD190" i="52"/>
  <c r="AD189" i="52"/>
  <c r="AD188" i="52"/>
  <c r="AD187" i="52"/>
  <c r="AD186" i="52"/>
  <c r="AD185" i="52"/>
  <c r="AD184" i="52"/>
  <c r="AD183" i="52"/>
  <c r="AD182" i="52"/>
  <c r="AD181" i="52"/>
  <c r="AD180" i="52"/>
  <c r="AD179" i="52"/>
  <c r="AD178" i="52"/>
  <c r="AD177" i="52"/>
  <c r="AD176" i="52"/>
  <c r="AD175" i="52"/>
  <c r="AD174" i="52"/>
  <c r="AD173" i="52"/>
  <c r="AD172" i="52"/>
  <c r="AD171" i="52"/>
  <c r="AD170" i="52"/>
  <c r="AD169" i="52"/>
  <c r="AD168" i="52"/>
  <c r="AD167" i="52"/>
  <c r="AD166" i="52"/>
  <c r="AD165" i="52"/>
  <c r="AD164" i="52"/>
  <c r="AD163" i="52"/>
  <c r="AD162" i="52"/>
  <c r="AD161" i="52"/>
  <c r="AD160" i="52"/>
  <c r="AD159" i="52"/>
  <c r="AD158" i="52"/>
  <c r="AD157" i="52"/>
  <c r="AD156" i="52"/>
  <c r="AD155" i="52"/>
  <c r="AD154" i="52"/>
  <c r="AD153" i="52"/>
  <c r="AD152" i="52"/>
  <c r="AD151" i="52"/>
  <c r="AD150" i="52"/>
  <c r="AD149" i="52"/>
  <c r="AD148" i="52"/>
  <c r="AD147" i="52"/>
  <c r="AD146" i="52"/>
  <c r="AD145" i="52"/>
  <c r="AD144" i="52"/>
  <c r="AD143" i="52"/>
  <c r="AD142" i="52"/>
  <c r="AD141" i="52"/>
  <c r="AD140" i="52"/>
  <c r="AD139" i="52"/>
  <c r="AD138" i="52"/>
  <c r="AD137" i="52"/>
  <c r="AD136" i="52"/>
  <c r="AD135" i="52"/>
  <c r="AD134" i="52"/>
  <c r="AD133" i="52"/>
  <c r="AD132" i="52"/>
  <c r="AD131" i="52"/>
  <c r="AD130" i="52"/>
  <c r="AD129" i="52"/>
  <c r="AD128" i="52"/>
  <c r="AD127" i="52"/>
  <c r="AD126" i="52"/>
  <c r="AD125" i="52"/>
  <c r="AD124" i="52"/>
  <c r="AD123" i="52"/>
  <c r="AD122" i="52"/>
  <c r="AD121" i="52"/>
  <c r="AD120" i="52"/>
  <c r="AD119" i="52"/>
  <c r="AD118" i="52"/>
  <c r="AD117" i="52"/>
  <c r="AD116" i="52"/>
  <c r="AD115" i="52"/>
  <c r="AD114" i="52"/>
  <c r="AD113" i="52"/>
  <c r="AD112" i="52"/>
  <c r="AD111" i="52"/>
  <c r="AD110" i="52"/>
  <c r="AD109" i="52"/>
  <c r="AD108" i="52"/>
  <c r="AD107" i="52"/>
  <c r="AD106" i="52"/>
  <c r="AD105" i="52"/>
  <c r="AD104" i="52"/>
  <c r="AD103" i="52"/>
  <c r="AD102" i="52"/>
  <c r="AD101" i="52"/>
  <c r="AD100" i="52"/>
  <c r="AD99" i="52"/>
  <c r="AD98" i="52"/>
  <c r="AD97" i="52"/>
  <c r="AD96" i="52"/>
  <c r="AD95" i="52"/>
  <c r="AD94" i="52"/>
  <c r="AD93" i="52"/>
  <c r="AD92" i="52"/>
  <c r="AD91" i="52"/>
  <c r="AD90" i="52"/>
  <c r="AD89" i="52"/>
  <c r="AD88" i="52"/>
  <c r="AD87" i="52"/>
  <c r="AD86" i="52"/>
  <c r="AD85" i="52"/>
  <c r="AD84" i="52"/>
  <c r="AD83" i="52"/>
  <c r="AD82" i="52"/>
  <c r="AD81" i="52"/>
  <c r="AD80" i="52"/>
  <c r="AD79" i="52"/>
  <c r="AD78" i="52"/>
  <c r="AD77" i="52"/>
  <c r="AD76" i="52"/>
  <c r="AD75" i="52"/>
  <c r="AD74" i="52"/>
  <c r="AD73" i="52"/>
  <c r="AD72" i="52"/>
  <c r="AD71" i="52"/>
  <c r="AD70" i="52"/>
  <c r="AD69" i="52"/>
  <c r="AD68" i="52"/>
  <c r="AD67" i="52"/>
  <c r="AD66" i="52"/>
  <c r="AD65" i="52"/>
  <c r="AD64" i="52"/>
  <c r="AD63" i="52"/>
  <c r="AD62" i="52"/>
  <c r="AD61" i="52"/>
  <c r="AD60" i="52"/>
  <c r="AD59" i="52"/>
  <c r="AD58" i="52"/>
  <c r="AD57" i="52"/>
  <c r="AD56" i="52"/>
  <c r="AD55" i="52"/>
  <c r="AD54" i="52"/>
  <c r="AD53" i="52"/>
  <c r="AD52" i="52"/>
  <c r="AD51" i="52"/>
  <c r="AD50" i="52"/>
  <c r="AD49" i="52"/>
  <c r="AD48" i="52"/>
  <c r="AD47" i="52"/>
  <c r="AD46" i="52"/>
  <c r="AD45" i="52"/>
  <c r="AD44" i="52"/>
  <c r="AD43" i="52"/>
  <c r="AD42" i="52"/>
  <c r="AD41" i="52"/>
  <c r="AD40" i="52"/>
  <c r="AD39" i="52"/>
  <c r="AD38" i="52"/>
  <c r="AD37" i="52"/>
  <c r="AD36" i="52"/>
  <c r="AD35" i="52"/>
  <c r="AD34" i="52"/>
  <c r="AD33" i="52"/>
  <c r="AD32" i="52"/>
  <c r="AD31" i="52"/>
  <c r="AD30" i="52"/>
  <c r="AD29" i="52"/>
  <c r="AD28" i="52"/>
  <c r="AD27" i="52"/>
  <c r="AD26" i="52"/>
  <c r="AD25" i="52"/>
  <c r="AD24" i="52"/>
  <c r="AD23" i="52"/>
  <c r="AD22" i="52"/>
  <c r="AD21" i="52"/>
  <c r="AD20" i="52"/>
  <c r="AD19" i="52"/>
  <c r="AD18" i="52"/>
  <c r="AD17" i="52"/>
  <c r="AD16" i="52"/>
  <c r="AD15" i="52"/>
  <c r="AD14" i="52"/>
  <c r="AD13" i="52"/>
  <c r="AD12" i="52"/>
  <c r="AD11" i="52"/>
  <c r="AD10" i="52"/>
  <c r="AD1333" i="52"/>
  <c r="AI1331" i="52"/>
  <c r="AI1330" i="52"/>
  <c r="AI1329" i="52"/>
  <c r="AI1328" i="52"/>
  <c r="AI1327" i="52"/>
  <c r="AI1326" i="52"/>
  <c r="AI1325" i="52"/>
  <c r="AI1324" i="52"/>
  <c r="AI1323" i="52"/>
  <c r="AI1322" i="52"/>
  <c r="AI1321" i="52"/>
  <c r="AI1320" i="52"/>
  <c r="AI1319" i="52"/>
  <c r="AI1318" i="52"/>
  <c r="AI1317" i="52"/>
  <c r="AI1316" i="52"/>
  <c r="AI1315" i="52"/>
  <c r="AI1314" i="52"/>
  <c r="AI1313" i="52"/>
  <c r="AI1312" i="52"/>
  <c r="AI1311" i="52"/>
  <c r="AI1310" i="52"/>
  <c r="AI1309" i="52"/>
  <c r="AI1308" i="52"/>
  <c r="AI1307" i="52"/>
  <c r="AI1306" i="52"/>
  <c r="AI1305" i="52"/>
  <c r="AI1304" i="52"/>
  <c r="AI1303" i="52"/>
  <c r="AI1302" i="52"/>
  <c r="AI1301" i="52"/>
  <c r="AI1300" i="52"/>
  <c r="AI1299" i="52"/>
  <c r="AI1298" i="52"/>
  <c r="AI1297" i="52"/>
  <c r="AI1296" i="52"/>
  <c r="AI1295" i="52"/>
  <c r="AI1294" i="52"/>
  <c r="AI1293" i="52"/>
  <c r="AI1292" i="52"/>
  <c r="AI1291" i="52"/>
  <c r="AI1290" i="52"/>
  <c r="AI1289" i="52"/>
  <c r="AI1288" i="52"/>
  <c r="AI1287" i="52"/>
  <c r="AI1286" i="52"/>
  <c r="AI1285" i="52"/>
  <c r="AI1284" i="52"/>
  <c r="AI1283" i="52"/>
  <c r="AI1282" i="52"/>
  <c r="AI1281" i="52"/>
  <c r="AI1280" i="52"/>
  <c r="AI1279" i="52"/>
  <c r="AI1278" i="52"/>
  <c r="AI1277" i="52"/>
  <c r="AI1276" i="52"/>
  <c r="AI1275" i="52"/>
  <c r="AI1274" i="52"/>
  <c r="AI1273" i="52"/>
  <c r="AI1272" i="52"/>
  <c r="AI1271" i="52"/>
  <c r="AI1270" i="52"/>
  <c r="AI1269" i="52"/>
  <c r="AI1268" i="52"/>
  <c r="AI1267" i="52"/>
  <c r="AI1266" i="52"/>
  <c r="AI1265" i="52"/>
  <c r="AI1264" i="52"/>
  <c r="AI1263" i="52"/>
  <c r="AI1262" i="52"/>
  <c r="AI1261" i="52"/>
  <c r="AI1260" i="52"/>
  <c r="AI1259" i="52"/>
  <c r="AI1258" i="52"/>
  <c r="AI1257" i="52"/>
  <c r="AI1256" i="52"/>
  <c r="AI1255" i="52"/>
  <c r="AI1254" i="52"/>
  <c r="AI1253" i="52"/>
  <c r="AI1252" i="52"/>
  <c r="AI1251" i="52"/>
  <c r="AI1250" i="52"/>
  <c r="AI1249" i="52"/>
  <c r="AI1248" i="52"/>
  <c r="AI1247" i="52"/>
  <c r="AI1246" i="52"/>
  <c r="AI1245" i="52"/>
  <c r="AI1244" i="52"/>
  <c r="AI1243" i="52"/>
  <c r="AI1242" i="52"/>
  <c r="AI1241" i="52"/>
  <c r="AI1240" i="52"/>
  <c r="AI1239" i="52"/>
  <c r="AI1238" i="52"/>
  <c r="AI1237" i="52"/>
  <c r="AI1236" i="52"/>
  <c r="AI1235" i="52"/>
  <c r="AI1234" i="52"/>
  <c r="AI1233" i="52"/>
  <c r="AI1232" i="52"/>
  <c r="AI1231" i="52"/>
  <c r="AI1230" i="52"/>
  <c r="AI1229" i="52"/>
  <c r="AI1228" i="52"/>
  <c r="AI1227" i="52"/>
  <c r="AI1226" i="52"/>
  <c r="AI1225" i="52"/>
  <c r="AI1224" i="52"/>
  <c r="AI1223" i="52"/>
  <c r="AI1222" i="52"/>
  <c r="AI1221" i="52"/>
  <c r="AI1220" i="52"/>
  <c r="AI1219" i="52"/>
  <c r="AI1218" i="52"/>
  <c r="AI1217" i="52"/>
  <c r="AI1216" i="52"/>
  <c r="AI1215" i="52"/>
  <c r="AI1214" i="52"/>
  <c r="AI1213" i="52"/>
  <c r="AI1212" i="52"/>
  <c r="AI1211" i="52"/>
  <c r="AI1210" i="52"/>
  <c r="AI1209" i="52"/>
  <c r="AI1208" i="52"/>
  <c r="AI1207" i="52"/>
  <c r="AI1206" i="52"/>
  <c r="AI1205" i="52"/>
  <c r="AI1204" i="52"/>
  <c r="AI1203" i="52"/>
  <c r="AI1202" i="52"/>
  <c r="AI1201" i="52"/>
  <c r="AI1200" i="52"/>
  <c r="AI1199" i="52"/>
  <c r="AI1198" i="52"/>
  <c r="AI1197" i="52"/>
  <c r="AI1196" i="52"/>
  <c r="AI1195" i="52"/>
  <c r="AI1194" i="52"/>
  <c r="AI1193" i="52"/>
  <c r="AI1192" i="52"/>
  <c r="AI1191" i="52"/>
  <c r="AI1190" i="52"/>
  <c r="AI1189" i="52"/>
  <c r="AI1188" i="52"/>
  <c r="AI1187" i="52"/>
  <c r="AI1186" i="52"/>
  <c r="AI1185" i="52"/>
  <c r="AI1184" i="52"/>
  <c r="AI1183" i="52"/>
  <c r="AI1182" i="52"/>
  <c r="AI1181" i="52"/>
  <c r="AI1180" i="52"/>
  <c r="AI1179" i="52"/>
  <c r="AI1178" i="52"/>
  <c r="AI1177" i="52"/>
  <c r="AI1176" i="52"/>
  <c r="AI1175" i="52"/>
  <c r="AI1174" i="52"/>
  <c r="AI1173" i="52"/>
  <c r="AI1172" i="52"/>
  <c r="AI1171" i="52"/>
  <c r="AI1170" i="52"/>
  <c r="AI1169" i="52"/>
  <c r="AI1168" i="52"/>
  <c r="AI1167" i="52"/>
  <c r="AI1166" i="52"/>
  <c r="AI1165" i="52"/>
  <c r="AI1164" i="52"/>
  <c r="AI1163" i="52"/>
  <c r="AI1162" i="52"/>
  <c r="AI1161" i="52"/>
  <c r="AI1160" i="52"/>
  <c r="AI1159" i="52"/>
  <c r="AI1158" i="52"/>
  <c r="AI1157" i="52"/>
  <c r="AI1156" i="52"/>
  <c r="AI1155" i="52"/>
  <c r="AI1154" i="52"/>
  <c r="AI1153" i="52"/>
  <c r="AI1152" i="52"/>
  <c r="AI1151" i="52"/>
  <c r="AI1150" i="52"/>
  <c r="AI1149" i="52"/>
  <c r="AI1148" i="52"/>
  <c r="AI1147" i="52"/>
  <c r="AI1146" i="52"/>
  <c r="AI1145" i="52"/>
  <c r="AI1144" i="52"/>
  <c r="AI1143" i="52"/>
  <c r="AI1142" i="52"/>
  <c r="AI1141" i="52"/>
  <c r="AI1140" i="52"/>
  <c r="AI1139" i="52"/>
  <c r="AI1138" i="52"/>
  <c r="AI1137" i="52"/>
  <c r="AI1136" i="52"/>
  <c r="AI1135" i="52"/>
  <c r="AI1134" i="52"/>
  <c r="AI1133" i="52"/>
  <c r="AI1132" i="52"/>
  <c r="AI1131" i="52"/>
  <c r="AI1130" i="52"/>
  <c r="AI1129" i="52"/>
  <c r="AI1128" i="52"/>
  <c r="AI1127" i="52"/>
  <c r="AI1126" i="52"/>
  <c r="AI1125" i="52"/>
  <c r="AI1124" i="52"/>
  <c r="AI1123" i="52"/>
  <c r="AI1122" i="52"/>
  <c r="AI1121" i="52"/>
  <c r="AI1120" i="52"/>
  <c r="AI1119" i="52"/>
  <c r="AI1118" i="52"/>
  <c r="AI1117" i="52"/>
  <c r="AI1116" i="52"/>
  <c r="AI1115" i="52"/>
  <c r="AI1114" i="52"/>
  <c r="AI1113" i="52"/>
  <c r="AI1112" i="52"/>
  <c r="AI1111" i="52"/>
  <c r="AI1110" i="52"/>
  <c r="AI1109" i="52"/>
  <c r="AI1108" i="52"/>
  <c r="AI1107" i="52"/>
  <c r="AI1106" i="52"/>
  <c r="AI1105" i="52"/>
  <c r="AI1104" i="52"/>
  <c r="AI1103" i="52"/>
  <c r="AI1102" i="52"/>
  <c r="AI1101" i="52"/>
  <c r="AI1100" i="52"/>
  <c r="AI1099" i="52"/>
  <c r="AI1098" i="52"/>
  <c r="AI1097" i="52"/>
  <c r="AI1096" i="52"/>
  <c r="AI1095" i="52"/>
  <c r="AI1094" i="52"/>
  <c r="AI1093" i="52"/>
  <c r="AI1092" i="52"/>
  <c r="AI1091" i="52"/>
  <c r="AI1090" i="52"/>
  <c r="AI1089" i="52"/>
  <c r="AI1088" i="52"/>
  <c r="AI1087" i="52"/>
  <c r="AI1086" i="52"/>
  <c r="AI1085" i="52"/>
  <c r="AI1084" i="52"/>
  <c r="AI1083" i="52"/>
  <c r="AI1082" i="52"/>
  <c r="AI1081" i="52"/>
  <c r="AI1080" i="52"/>
  <c r="AI1079" i="52"/>
  <c r="AI1078" i="52"/>
  <c r="AI1077" i="52"/>
  <c r="AI1076" i="52"/>
  <c r="AI1075" i="52"/>
  <c r="AI1074" i="52"/>
  <c r="AI1073" i="52"/>
  <c r="AI1072" i="52"/>
  <c r="AI1071" i="52"/>
  <c r="AI1070" i="52"/>
  <c r="AI1069" i="52"/>
  <c r="AI1068" i="52"/>
  <c r="AI1067" i="52"/>
  <c r="AI1066" i="52"/>
  <c r="AI1065" i="52"/>
  <c r="AI1064" i="52"/>
  <c r="AI1063" i="52"/>
  <c r="AI1062" i="52"/>
  <c r="AI1061" i="52"/>
  <c r="AI1060" i="52"/>
  <c r="AI1059" i="52"/>
  <c r="AI1058" i="52"/>
  <c r="AI1057" i="52"/>
  <c r="AI1056" i="52"/>
  <c r="AI1055" i="52"/>
  <c r="AI1054" i="52"/>
  <c r="AI1053" i="52"/>
  <c r="AI1052" i="52"/>
  <c r="AI1051" i="52"/>
  <c r="AI1050" i="52"/>
  <c r="AI1049" i="52"/>
  <c r="AI1048" i="52"/>
  <c r="AI1047" i="52"/>
  <c r="AI1046" i="52"/>
  <c r="AI1045" i="52"/>
  <c r="AI1044" i="52"/>
  <c r="AI1043" i="52"/>
  <c r="AI1042" i="52"/>
  <c r="AI1041" i="52"/>
  <c r="AI1040" i="52"/>
  <c r="AI1039" i="52"/>
  <c r="AI1038" i="52"/>
  <c r="AI1037" i="52"/>
  <c r="AI1036" i="52"/>
  <c r="AI1035" i="52"/>
  <c r="AI1034" i="52"/>
  <c r="AI1033" i="52"/>
  <c r="AI1032" i="52"/>
  <c r="AI1031" i="52"/>
  <c r="AI1030" i="52"/>
  <c r="AI1029" i="52"/>
  <c r="AI1028" i="52"/>
  <c r="AI1027" i="52"/>
  <c r="AI1026" i="52"/>
  <c r="AI1025" i="52"/>
  <c r="AI1024" i="52"/>
  <c r="AI1023" i="52"/>
  <c r="AI1022" i="52"/>
  <c r="AI1021" i="52"/>
  <c r="AI1020" i="52"/>
  <c r="AI1019" i="52"/>
  <c r="AI1018" i="52"/>
  <c r="AI1017" i="52"/>
  <c r="AI1016" i="52"/>
  <c r="AI1015" i="52"/>
  <c r="AI1014" i="52"/>
  <c r="AI1013" i="52"/>
  <c r="AI1012" i="52"/>
  <c r="AI1011" i="52"/>
  <c r="AI1010" i="52"/>
  <c r="AI1009" i="52"/>
  <c r="AI1008" i="52"/>
  <c r="AI1007" i="52"/>
  <c r="AI1006" i="52"/>
  <c r="AI1005" i="52"/>
  <c r="AI1004" i="52"/>
  <c r="AI1003" i="52"/>
  <c r="AI1002" i="52"/>
  <c r="AI1001" i="52"/>
  <c r="AI1000" i="52"/>
  <c r="AI999" i="52"/>
  <c r="AI998" i="52"/>
  <c r="AI997" i="52"/>
  <c r="AI996" i="52"/>
  <c r="AI995" i="52"/>
  <c r="AI994" i="52"/>
  <c r="AI993" i="52"/>
  <c r="AI992" i="52"/>
  <c r="AI991" i="52"/>
  <c r="AI990" i="52"/>
  <c r="AI989" i="52"/>
  <c r="AI988" i="52"/>
  <c r="AI987" i="52"/>
  <c r="AI986" i="52"/>
  <c r="AI985" i="52"/>
  <c r="AI984" i="52"/>
  <c r="AI983" i="52"/>
  <c r="AI982" i="52"/>
  <c r="AI981" i="52"/>
  <c r="AI980" i="52"/>
  <c r="AI979" i="52"/>
  <c r="AI978" i="52"/>
  <c r="AI977" i="52"/>
  <c r="AI976" i="52"/>
  <c r="AI975" i="52"/>
  <c r="AI974" i="52"/>
  <c r="AI973" i="52"/>
  <c r="AI972" i="52"/>
  <c r="AI971" i="52"/>
  <c r="AI970" i="52"/>
  <c r="AI969" i="52"/>
  <c r="AI968" i="52"/>
  <c r="AI967" i="52"/>
  <c r="AI966" i="52"/>
  <c r="AI965" i="52"/>
  <c r="AI964" i="52"/>
  <c r="AI963" i="52"/>
  <c r="AI962" i="52"/>
  <c r="AI961" i="52"/>
  <c r="AI960" i="52"/>
  <c r="AI959" i="52"/>
  <c r="AI958" i="52"/>
  <c r="AI957" i="52"/>
  <c r="AI956" i="52"/>
  <c r="AI955" i="52"/>
  <c r="AI954" i="52"/>
  <c r="AI953" i="52"/>
  <c r="AI952" i="52"/>
  <c r="AI951" i="52"/>
  <c r="AI950" i="52"/>
  <c r="AI949" i="52"/>
  <c r="AI948" i="52"/>
  <c r="AI947" i="52"/>
  <c r="AI946" i="52"/>
  <c r="AI945" i="52"/>
  <c r="AI944" i="52"/>
  <c r="AI943" i="52"/>
  <c r="AI942" i="52"/>
  <c r="AI941" i="52"/>
  <c r="AI940" i="52"/>
  <c r="AI939" i="52"/>
  <c r="AI938" i="52"/>
  <c r="AI937" i="52"/>
  <c r="AI936" i="52"/>
  <c r="AI935" i="52"/>
  <c r="AI934" i="52"/>
  <c r="AI933" i="52"/>
  <c r="AI932" i="52"/>
  <c r="AI931" i="52"/>
  <c r="AI930" i="52"/>
  <c r="AI929" i="52"/>
  <c r="AI928" i="52"/>
  <c r="AI927" i="52"/>
  <c r="AI926" i="52"/>
  <c r="AI925" i="52"/>
  <c r="AI924" i="52"/>
  <c r="AI923" i="52"/>
  <c r="AI922" i="52"/>
  <c r="AI921" i="52"/>
  <c r="AI920" i="52"/>
  <c r="AI919" i="52"/>
  <c r="AI918" i="52"/>
  <c r="AI917" i="52"/>
  <c r="AI916" i="52"/>
  <c r="AI915" i="52"/>
  <c r="AI914" i="52"/>
  <c r="AI913" i="52"/>
  <c r="AI912" i="52"/>
  <c r="AI911" i="52"/>
  <c r="AI910" i="52"/>
  <c r="AI909" i="52"/>
  <c r="AI908" i="52"/>
  <c r="AI907" i="52"/>
  <c r="AI906" i="52"/>
  <c r="AI905" i="52"/>
  <c r="AI904" i="52"/>
  <c r="AI903" i="52"/>
  <c r="AI902" i="52"/>
  <c r="AI901" i="52"/>
  <c r="AI900" i="52"/>
  <c r="AI899" i="52"/>
  <c r="AI898" i="52"/>
  <c r="AI897" i="52"/>
  <c r="AI896" i="52"/>
  <c r="AI895" i="52"/>
  <c r="AI894" i="52"/>
  <c r="AI893" i="52"/>
  <c r="AI892" i="52"/>
  <c r="AI891" i="52"/>
  <c r="AI890" i="52"/>
  <c r="AI889" i="52"/>
  <c r="AI888" i="52"/>
  <c r="AI887" i="52"/>
  <c r="AI886" i="52"/>
  <c r="AI885" i="52"/>
  <c r="AI884" i="52"/>
  <c r="AI883" i="52"/>
  <c r="AI882" i="52"/>
  <c r="AI881" i="52"/>
  <c r="AI880" i="52"/>
  <c r="AI879" i="52"/>
  <c r="AI878" i="52"/>
  <c r="AI877" i="52"/>
  <c r="AI876" i="52"/>
  <c r="AI875" i="52"/>
  <c r="AI874" i="52"/>
  <c r="AI873" i="52"/>
  <c r="AI872" i="52"/>
  <c r="AI871" i="52"/>
  <c r="AI870" i="52"/>
  <c r="AI869" i="52"/>
  <c r="AI868" i="52"/>
  <c r="AI867" i="52"/>
  <c r="AI866" i="52"/>
  <c r="AI865" i="52"/>
  <c r="AI864" i="52"/>
  <c r="AI863" i="52"/>
  <c r="AI862" i="52"/>
  <c r="AI861" i="52"/>
  <c r="AI860" i="52"/>
  <c r="AI859" i="52"/>
  <c r="AI858" i="52"/>
  <c r="AI857" i="52"/>
  <c r="AI856" i="52"/>
  <c r="AI855" i="52"/>
  <c r="AI854" i="52"/>
  <c r="AI853" i="52"/>
  <c r="AI852" i="52"/>
  <c r="AI851" i="52"/>
  <c r="AI850" i="52"/>
  <c r="AI849" i="52"/>
  <c r="AI848" i="52"/>
  <c r="AI847" i="52"/>
  <c r="AI846" i="52"/>
  <c r="AI845" i="52"/>
  <c r="AI844" i="52"/>
  <c r="AI843" i="52"/>
  <c r="AI842" i="52"/>
  <c r="AI841" i="52"/>
  <c r="AI840" i="52"/>
  <c r="AI839" i="52"/>
  <c r="AI838" i="52"/>
  <c r="AI837" i="52"/>
  <c r="AI836" i="52"/>
  <c r="AI835" i="52"/>
  <c r="AI834" i="52"/>
  <c r="AI833" i="52"/>
  <c r="AI832" i="52"/>
  <c r="AI831" i="52"/>
  <c r="AI830" i="52"/>
  <c r="AI829" i="52"/>
  <c r="AI828" i="52"/>
  <c r="AI827" i="52"/>
  <c r="AI826" i="52"/>
  <c r="AI825" i="52"/>
  <c r="AI824" i="52"/>
  <c r="AI823" i="52"/>
  <c r="AI822" i="52"/>
  <c r="AI821" i="52"/>
  <c r="AI820" i="52"/>
  <c r="AI819" i="52"/>
  <c r="AI818" i="52"/>
  <c r="AI817" i="52"/>
  <c r="AI816" i="52"/>
  <c r="AI815" i="52"/>
  <c r="AI814" i="52"/>
  <c r="AI813" i="52"/>
  <c r="AI812" i="52"/>
  <c r="AI811" i="52"/>
  <c r="AI810" i="52"/>
  <c r="AI809" i="52"/>
  <c r="AI808" i="52"/>
  <c r="AI807" i="52"/>
  <c r="AI806" i="52"/>
  <c r="AI805" i="52"/>
  <c r="AI804" i="52"/>
  <c r="AI803" i="52"/>
  <c r="AI802" i="52"/>
  <c r="AI801" i="52"/>
  <c r="AI800" i="52"/>
  <c r="AI799" i="52"/>
  <c r="AI798" i="52"/>
  <c r="AI797" i="52"/>
  <c r="AI796" i="52"/>
  <c r="AI795" i="52"/>
  <c r="AI794" i="52"/>
  <c r="AI793" i="52"/>
  <c r="AI792" i="52"/>
  <c r="AI791" i="52"/>
  <c r="AI790" i="52"/>
  <c r="AI789" i="52"/>
  <c r="AI788" i="52"/>
  <c r="AI787" i="52"/>
  <c r="AI786" i="52"/>
  <c r="AI785" i="52"/>
  <c r="AI784" i="52"/>
  <c r="AI783" i="52"/>
  <c r="AI782" i="52"/>
  <c r="AI781" i="52"/>
  <c r="AI780" i="52"/>
  <c r="AI779" i="52"/>
  <c r="AI778" i="52"/>
  <c r="AI777" i="52"/>
  <c r="AI776" i="52"/>
  <c r="AI775" i="52"/>
  <c r="AI774" i="52"/>
  <c r="AI773" i="52"/>
  <c r="AI772" i="52"/>
  <c r="AI771" i="52"/>
  <c r="AI770" i="52"/>
  <c r="AI769" i="52"/>
  <c r="AI768" i="52"/>
  <c r="AI767" i="52"/>
  <c r="AI766" i="52"/>
  <c r="AI765" i="52"/>
  <c r="AI764" i="52"/>
  <c r="AI763" i="52"/>
  <c r="AI762" i="52"/>
  <c r="AI761" i="52"/>
  <c r="AI760" i="52"/>
  <c r="AI759" i="52"/>
  <c r="AI758" i="52"/>
  <c r="AI757" i="52"/>
  <c r="AI756" i="52"/>
  <c r="AI755" i="52"/>
  <c r="AI754" i="52"/>
  <c r="AI753" i="52"/>
  <c r="AI752" i="52"/>
  <c r="AI751" i="52"/>
  <c r="AI750" i="52"/>
  <c r="AI749" i="52"/>
  <c r="AI748" i="52"/>
  <c r="AI747" i="52"/>
  <c r="AI746" i="52"/>
  <c r="AI745" i="52"/>
  <c r="AI744" i="52"/>
  <c r="AI743" i="52"/>
  <c r="AI742" i="52"/>
  <c r="AI741" i="52"/>
  <c r="AI740" i="52"/>
  <c r="AI739" i="52"/>
  <c r="AI738" i="52"/>
  <c r="AI737" i="52"/>
  <c r="AI736" i="52"/>
  <c r="AI735" i="52"/>
  <c r="AI734" i="52"/>
  <c r="AI733" i="52"/>
  <c r="AI732" i="52"/>
  <c r="AI731" i="52"/>
  <c r="AI730" i="52"/>
  <c r="AI729" i="52"/>
  <c r="AI728" i="52"/>
  <c r="AI727" i="52"/>
  <c r="AI726" i="52"/>
  <c r="AI725" i="52"/>
  <c r="AI724" i="52"/>
  <c r="AI723" i="52"/>
  <c r="AI722" i="52"/>
  <c r="AI721" i="52"/>
  <c r="AI720" i="52"/>
  <c r="AI719" i="52"/>
  <c r="AI718" i="52"/>
  <c r="AI717" i="52"/>
  <c r="AI716" i="52"/>
  <c r="AI715" i="52"/>
  <c r="AI714" i="52"/>
  <c r="AI713" i="52"/>
  <c r="AI712" i="52"/>
  <c r="AI711" i="52"/>
  <c r="AI710" i="52"/>
  <c r="AI709" i="52"/>
  <c r="AI708" i="52"/>
  <c r="AI707" i="52"/>
  <c r="AI706" i="52"/>
  <c r="AI705" i="52"/>
  <c r="AI704" i="52"/>
  <c r="AI703" i="52"/>
  <c r="AI702" i="52"/>
  <c r="AI701" i="52"/>
  <c r="AI700" i="52"/>
  <c r="AI699" i="52"/>
  <c r="AI698" i="52"/>
  <c r="AI697" i="52"/>
  <c r="AI696" i="52"/>
  <c r="AI695" i="52"/>
  <c r="AI694" i="52"/>
  <c r="AI693" i="52"/>
  <c r="AI692" i="52"/>
  <c r="AI691" i="52"/>
  <c r="AI690" i="52"/>
  <c r="AI689" i="52"/>
  <c r="AI688" i="52"/>
  <c r="AI687" i="52"/>
  <c r="AI686" i="52"/>
  <c r="AI685" i="52"/>
  <c r="AI684" i="52"/>
  <c r="AI683" i="52"/>
  <c r="AI682" i="52"/>
  <c r="AI681" i="52"/>
  <c r="AI680" i="52"/>
  <c r="AI679" i="52"/>
  <c r="AI678" i="52"/>
  <c r="AI677" i="52"/>
  <c r="AI676" i="52"/>
  <c r="AI675" i="52"/>
  <c r="AI674" i="52"/>
  <c r="AI673" i="52"/>
  <c r="AI672" i="52"/>
  <c r="AI671" i="52"/>
  <c r="AI670" i="52"/>
  <c r="AI669" i="52"/>
  <c r="AI668" i="52"/>
  <c r="AI667" i="52"/>
  <c r="AI666" i="52"/>
  <c r="AI665" i="52"/>
  <c r="AI664" i="52"/>
  <c r="AI663" i="52"/>
  <c r="AI662" i="52"/>
  <c r="AI661" i="52"/>
  <c r="AI660" i="52"/>
  <c r="AI659" i="52"/>
  <c r="AI658" i="52"/>
  <c r="AI657" i="52"/>
  <c r="AI656" i="52"/>
  <c r="AI655" i="52"/>
  <c r="AI654" i="52"/>
  <c r="AI653" i="52"/>
  <c r="AI652" i="52"/>
  <c r="AI651" i="52"/>
  <c r="AI650" i="52"/>
  <c r="AI649" i="52"/>
  <c r="AI648" i="52"/>
  <c r="AI647" i="52"/>
  <c r="AI646" i="52"/>
  <c r="AI645" i="52"/>
  <c r="AI644" i="52"/>
  <c r="AI643" i="52"/>
  <c r="AI642" i="52"/>
  <c r="AI641" i="52"/>
  <c r="AI640" i="52"/>
  <c r="AI639" i="52"/>
  <c r="AI638" i="52"/>
  <c r="AI637" i="52"/>
  <c r="AI636" i="52"/>
  <c r="AI635" i="52"/>
  <c r="AI634" i="52"/>
  <c r="AI633" i="52"/>
  <c r="AI632" i="52"/>
  <c r="AI631" i="52"/>
  <c r="AI630" i="52"/>
  <c r="AI629" i="52"/>
  <c r="AI628" i="52"/>
  <c r="AI627" i="52"/>
  <c r="AI626" i="52"/>
  <c r="AI625" i="52"/>
  <c r="AI624" i="52"/>
  <c r="AI623" i="52"/>
  <c r="AI622" i="52"/>
  <c r="AI621" i="52"/>
  <c r="AI620" i="52"/>
  <c r="AI619" i="52"/>
  <c r="AI618" i="52"/>
  <c r="AI617" i="52"/>
  <c r="AI616" i="52"/>
  <c r="AI615" i="52"/>
  <c r="AI614" i="52"/>
  <c r="AI613" i="52"/>
  <c r="AI612" i="52"/>
  <c r="AI611" i="52"/>
  <c r="AI610" i="52"/>
  <c r="AI609" i="52"/>
  <c r="AI608" i="52"/>
  <c r="AI607" i="52"/>
  <c r="AI606" i="52"/>
  <c r="AI605" i="52"/>
  <c r="AI604" i="52"/>
  <c r="AI603" i="52"/>
  <c r="AI602" i="52"/>
  <c r="AI601" i="52"/>
  <c r="AI600" i="52"/>
  <c r="AI599" i="52"/>
  <c r="AI598" i="52"/>
  <c r="AI597" i="52"/>
  <c r="AI596" i="52"/>
  <c r="AI595" i="52"/>
  <c r="AI594" i="52"/>
  <c r="AI593" i="52"/>
  <c r="AI592" i="52"/>
  <c r="AI591" i="52"/>
  <c r="AI590" i="52"/>
  <c r="AI589" i="52"/>
  <c r="AI588" i="52"/>
  <c r="AI587" i="52"/>
  <c r="AI586" i="52"/>
  <c r="AI585" i="52"/>
  <c r="AI584" i="52"/>
  <c r="AI583" i="52"/>
  <c r="AI582" i="52"/>
  <c r="AI581" i="52"/>
  <c r="AI580" i="52"/>
  <c r="AI579" i="52"/>
  <c r="AI578" i="52"/>
  <c r="AI577" i="52"/>
  <c r="AI576" i="52"/>
  <c r="AI575" i="52"/>
  <c r="AI574" i="52"/>
  <c r="AI573" i="52"/>
  <c r="AI572" i="52"/>
  <c r="AI571" i="52"/>
  <c r="AI570" i="52"/>
  <c r="AI569" i="52"/>
  <c r="AI568" i="52"/>
  <c r="AI567" i="52"/>
  <c r="AI566" i="52"/>
  <c r="AI565" i="52"/>
  <c r="AI564" i="52"/>
  <c r="AI563" i="52"/>
  <c r="AI562" i="52"/>
  <c r="AI561" i="52"/>
  <c r="AI560" i="52"/>
  <c r="AI559" i="52"/>
  <c r="AI558" i="52"/>
  <c r="AI557" i="52"/>
  <c r="AI556" i="52"/>
  <c r="AI555" i="52"/>
  <c r="AI554" i="52"/>
  <c r="AI553" i="52"/>
  <c r="AI552" i="52"/>
  <c r="AI551" i="52"/>
  <c r="AI550" i="52"/>
  <c r="AI549" i="52"/>
  <c r="AI548" i="52"/>
  <c r="AI547" i="52"/>
  <c r="AI546" i="52"/>
  <c r="AI545" i="52"/>
  <c r="AI544" i="52"/>
  <c r="AI543" i="52"/>
  <c r="AI542" i="52"/>
  <c r="AI541" i="52"/>
  <c r="AI540" i="52"/>
  <c r="AI539" i="52"/>
  <c r="AI538" i="52"/>
  <c r="AI537" i="52"/>
  <c r="AI536" i="52"/>
  <c r="AI535" i="52"/>
  <c r="AI534" i="52"/>
  <c r="AI533" i="52"/>
  <c r="AI532" i="52"/>
  <c r="AI531" i="52"/>
  <c r="AI530" i="52"/>
  <c r="AI529" i="52"/>
  <c r="AI528" i="52"/>
  <c r="AI527" i="52"/>
  <c r="AI526" i="52"/>
  <c r="AI525" i="52"/>
  <c r="AI524" i="52"/>
  <c r="AI523" i="52"/>
  <c r="AI522" i="52"/>
  <c r="AI521" i="52"/>
  <c r="AI520" i="52"/>
  <c r="AI519" i="52"/>
  <c r="AI518" i="52"/>
  <c r="AI517" i="52"/>
  <c r="AI516" i="52"/>
  <c r="AI515" i="52"/>
  <c r="AI514" i="52"/>
  <c r="AI513" i="52"/>
  <c r="AI512" i="52"/>
  <c r="AI511" i="52"/>
  <c r="AI510" i="52"/>
  <c r="AI509" i="52"/>
  <c r="AI508" i="52"/>
  <c r="AI507" i="52"/>
  <c r="AI506" i="52"/>
  <c r="AI505" i="52"/>
  <c r="AI504" i="52"/>
  <c r="AI503" i="52"/>
  <c r="AI502" i="52"/>
  <c r="AI501" i="52"/>
  <c r="AI500" i="52"/>
  <c r="AI499" i="52"/>
  <c r="AI498" i="52"/>
  <c r="AI497" i="52"/>
  <c r="AI496" i="52"/>
  <c r="AI495" i="52"/>
  <c r="AI494" i="52"/>
  <c r="AI493" i="52"/>
  <c r="AI492" i="52"/>
  <c r="AI491" i="52"/>
  <c r="AI490" i="52"/>
  <c r="AI489" i="52"/>
  <c r="AI488" i="52"/>
  <c r="AI487" i="52"/>
  <c r="AI486" i="52"/>
  <c r="AI485" i="52"/>
  <c r="AI484" i="52"/>
  <c r="AI483" i="52"/>
  <c r="AI482" i="52"/>
  <c r="AI481" i="52"/>
  <c r="AI480" i="52"/>
  <c r="AI479" i="52"/>
  <c r="AI478" i="52"/>
  <c r="AI477" i="52"/>
  <c r="AI476" i="52"/>
  <c r="AI475" i="52"/>
  <c r="AI474" i="52"/>
  <c r="AI473" i="52"/>
  <c r="AI472" i="52"/>
  <c r="AI471" i="52"/>
  <c r="AI470" i="52"/>
  <c r="AI469" i="52"/>
  <c r="AI468" i="52"/>
  <c r="AI467" i="52"/>
  <c r="AI466" i="52"/>
  <c r="AI465" i="52"/>
  <c r="AI464" i="52"/>
  <c r="AI463" i="52"/>
  <c r="AI462" i="52"/>
  <c r="AI461" i="52"/>
  <c r="AI460" i="52"/>
  <c r="AI459" i="52"/>
  <c r="AI458" i="52"/>
  <c r="AI457" i="52"/>
  <c r="AI456" i="52"/>
  <c r="AI455" i="52"/>
  <c r="AI454" i="52"/>
  <c r="AI453" i="52"/>
  <c r="AI452" i="52"/>
  <c r="AI451" i="52"/>
  <c r="AI450" i="52"/>
  <c r="AI449" i="52"/>
  <c r="AI448" i="52"/>
  <c r="AI447" i="52"/>
  <c r="AI446" i="52"/>
  <c r="AI445" i="52"/>
  <c r="AI444" i="52"/>
  <c r="AI443" i="52"/>
  <c r="AI442" i="52"/>
  <c r="AI441" i="52"/>
  <c r="AI440" i="52"/>
  <c r="AI439" i="52"/>
  <c r="AI438" i="52"/>
  <c r="AI437" i="52"/>
  <c r="AI436" i="52"/>
  <c r="AI435" i="52"/>
  <c r="AI434" i="52"/>
  <c r="AI433" i="52"/>
  <c r="AI432" i="52"/>
  <c r="AI431" i="52"/>
  <c r="AI430" i="52"/>
  <c r="AI429" i="52"/>
  <c r="AI428" i="52"/>
  <c r="AI427" i="52"/>
  <c r="AI426" i="52"/>
  <c r="AI425" i="52"/>
  <c r="AI424" i="52"/>
  <c r="AI423" i="52"/>
  <c r="AI422" i="52"/>
  <c r="AI421" i="52"/>
  <c r="AI420" i="52"/>
  <c r="AI419" i="52"/>
  <c r="AI418" i="52"/>
  <c r="AI417" i="52"/>
  <c r="AI416" i="52"/>
  <c r="AI415" i="52"/>
  <c r="AI414" i="52"/>
  <c r="AI413" i="52"/>
  <c r="AI412" i="52"/>
  <c r="AI411" i="52"/>
  <c r="AI410" i="52"/>
  <c r="AI409" i="52"/>
  <c r="AI408" i="52"/>
  <c r="AI407" i="52"/>
  <c r="AI406" i="52"/>
  <c r="AI405" i="52"/>
  <c r="AI404" i="52"/>
  <c r="AI403" i="52"/>
  <c r="AI402" i="52"/>
  <c r="AI401" i="52"/>
  <c r="AI400" i="52"/>
  <c r="AI399" i="52"/>
  <c r="AI398" i="52"/>
  <c r="AI397" i="52"/>
  <c r="AI396" i="52"/>
  <c r="AI395" i="52"/>
  <c r="AI394" i="52"/>
  <c r="AI393" i="52"/>
  <c r="AI392" i="52"/>
  <c r="AI391" i="52"/>
  <c r="AI390" i="52"/>
  <c r="AI389" i="52"/>
  <c r="AI388" i="52"/>
  <c r="AI387" i="52"/>
  <c r="AI386" i="52"/>
  <c r="AI385" i="52"/>
  <c r="AI384" i="52"/>
  <c r="AI383" i="52"/>
  <c r="AI382" i="52"/>
  <c r="AI381" i="52"/>
  <c r="AI380" i="52"/>
  <c r="AI379" i="52"/>
  <c r="AI378" i="52"/>
  <c r="AI377" i="52"/>
  <c r="AI376" i="52"/>
  <c r="AI375" i="52"/>
  <c r="AI374" i="52"/>
  <c r="AI373" i="52"/>
  <c r="AI372" i="52"/>
  <c r="AI371" i="52"/>
  <c r="AI370" i="52"/>
  <c r="AI369" i="52"/>
  <c r="AI368" i="52"/>
  <c r="AI367" i="52"/>
  <c r="AI366" i="52"/>
  <c r="AI365" i="52"/>
  <c r="AI364" i="52"/>
  <c r="AI363" i="52"/>
  <c r="AI362" i="52"/>
  <c r="AI361" i="52"/>
  <c r="AI360" i="52"/>
  <c r="AI359" i="52"/>
  <c r="AI358" i="52"/>
  <c r="AI357" i="52"/>
  <c r="AI356" i="52"/>
  <c r="AI355" i="52"/>
  <c r="AI354" i="52"/>
  <c r="AI353" i="52"/>
  <c r="AI352" i="52"/>
  <c r="AI351" i="52"/>
  <c r="AI350" i="52"/>
  <c r="AI349" i="52"/>
  <c r="AI348" i="52"/>
  <c r="AI347" i="52"/>
  <c r="AI346" i="52"/>
  <c r="AI345" i="52"/>
  <c r="AI344" i="52"/>
  <c r="AI343" i="52"/>
  <c r="AI342" i="52"/>
  <c r="AI341" i="52"/>
  <c r="AI340" i="52"/>
  <c r="AI339" i="52"/>
  <c r="AI338" i="52"/>
  <c r="AI337" i="52"/>
  <c r="AI336" i="52"/>
  <c r="AI335" i="52"/>
  <c r="AI334" i="52"/>
  <c r="AI333" i="52"/>
  <c r="AI332" i="52"/>
  <c r="AI331" i="52"/>
  <c r="AI330" i="52"/>
  <c r="AI329" i="52"/>
  <c r="AI328" i="52"/>
  <c r="AI327" i="52"/>
  <c r="AI326" i="52"/>
  <c r="AI325" i="52"/>
  <c r="AI324" i="52"/>
  <c r="AI323" i="52"/>
  <c r="AI322" i="52"/>
  <c r="AI321" i="52"/>
  <c r="AI320" i="52"/>
  <c r="AI319" i="52"/>
  <c r="AI318" i="52"/>
  <c r="AI317" i="52"/>
  <c r="AI316" i="52"/>
  <c r="AI315" i="52"/>
  <c r="AI314" i="52"/>
  <c r="AI313" i="52"/>
  <c r="AI312" i="52"/>
  <c r="AI311" i="52"/>
  <c r="AI310" i="52"/>
  <c r="AI309" i="52"/>
  <c r="AI308" i="52"/>
  <c r="AI307" i="52"/>
  <c r="AI306" i="52"/>
  <c r="AI305" i="52"/>
  <c r="AI304" i="52"/>
  <c r="AI303" i="52"/>
  <c r="AI302" i="52"/>
  <c r="AI301" i="52"/>
  <c r="AI300" i="52"/>
  <c r="AI299" i="52"/>
  <c r="AI298" i="52"/>
  <c r="AI297" i="52"/>
  <c r="AI296" i="52"/>
  <c r="AI295" i="52"/>
  <c r="AI294" i="52"/>
  <c r="AI293" i="52"/>
  <c r="AI292" i="52"/>
  <c r="AI291" i="52"/>
  <c r="AI290" i="52"/>
  <c r="AI289" i="52"/>
  <c r="AI288" i="52"/>
  <c r="AI287" i="52"/>
  <c r="AI286" i="52"/>
  <c r="AI285" i="52"/>
  <c r="AI284" i="52"/>
  <c r="AI283" i="52"/>
  <c r="AI282" i="52"/>
  <c r="AI281" i="52"/>
  <c r="AI280" i="52"/>
  <c r="AI279" i="52"/>
  <c r="AI278" i="52"/>
  <c r="AI277" i="52"/>
  <c r="AI276" i="52"/>
  <c r="AI275" i="52"/>
  <c r="AI274" i="52"/>
  <c r="AI273" i="52"/>
  <c r="AI272" i="52"/>
  <c r="AI271" i="52"/>
  <c r="AI270" i="52"/>
  <c r="AI269" i="52"/>
  <c r="AI268" i="52"/>
  <c r="AI267" i="52"/>
  <c r="AI266" i="52"/>
  <c r="AI265" i="52"/>
  <c r="AI264" i="52"/>
  <c r="AI263" i="52"/>
  <c r="AI262" i="52"/>
  <c r="AI261" i="52"/>
  <c r="AI260" i="52"/>
  <c r="AI259" i="52"/>
  <c r="AI258" i="52"/>
  <c r="AI257" i="52"/>
  <c r="AI256" i="52"/>
  <c r="AI255" i="52"/>
  <c r="AI254" i="52"/>
  <c r="AI253" i="52"/>
  <c r="AI252" i="52"/>
  <c r="AI251" i="52"/>
  <c r="AI250" i="52"/>
  <c r="AI249" i="52"/>
  <c r="AI248" i="52"/>
  <c r="AI247" i="52"/>
  <c r="AI246" i="52"/>
  <c r="AI245" i="52"/>
  <c r="AI244" i="52"/>
  <c r="AI243" i="52"/>
  <c r="AI242" i="52"/>
  <c r="AI241" i="52"/>
  <c r="AI240" i="52"/>
  <c r="AI239" i="52"/>
  <c r="AI238" i="52"/>
  <c r="AI237" i="52"/>
  <c r="AI236" i="52"/>
  <c r="AI235" i="52"/>
  <c r="AI234" i="52"/>
  <c r="AI233" i="52"/>
  <c r="AI232" i="52"/>
  <c r="AI231" i="52"/>
  <c r="AI230" i="52"/>
  <c r="AI229" i="52"/>
  <c r="AI228" i="52"/>
  <c r="AI227" i="52"/>
  <c r="AI226" i="52"/>
  <c r="AI225" i="52"/>
  <c r="AI224" i="52"/>
  <c r="AI223" i="52"/>
  <c r="AI222" i="52"/>
  <c r="AI221" i="52"/>
  <c r="AI220" i="52"/>
  <c r="AI219" i="52"/>
  <c r="AI218" i="52"/>
  <c r="AI217" i="52"/>
  <c r="AI216" i="52"/>
  <c r="AI215" i="52"/>
  <c r="AI214" i="52"/>
  <c r="AI213" i="52"/>
  <c r="AI212" i="52"/>
  <c r="AI211" i="52"/>
  <c r="AI210" i="52"/>
  <c r="AI209" i="52"/>
  <c r="AI208" i="52"/>
  <c r="AI207" i="52"/>
  <c r="AI206" i="52"/>
  <c r="AI205" i="52"/>
  <c r="AI204" i="52"/>
  <c r="AI203" i="52"/>
  <c r="AI202" i="52"/>
  <c r="AI201" i="52"/>
  <c r="AI200" i="52"/>
  <c r="AI199" i="52"/>
  <c r="AI198" i="52"/>
  <c r="AI197" i="52"/>
  <c r="AI196" i="52"/>
  <c r="AI195" i="52"/>
  <c r="AI194" i="52"/>
  <c r="AI193" i="52"/>
  <c r="AI192" i="52"/>
  <c r="AI191" i="52"/>
  <c r="AI190" i="52"/>
  <c r="AI189" i="52"/>
  <c r="AI188" i="52"/>
  <c r="AI187" i="52"/>
  <c r="AI186" i="52"/>
  <c r="AI185" i="52"/>
  <c r="AI184" i="52"/>
  <c r="AI183" i="52"/>
  <c r="AI182" i="52"/>
  <c r="AI181" i="52"/>
  <c r="AI180" i="52"/>
  <c r="AI179" i="52"/>
  <c r="AI178" i="52"/>
  <c r="AI177" i="52"/>
  <c r="AI176" i="52"/>
  <c r="AI175" i="52"/>
  <c r="AI174" i="52"/>
  <c r="AI173" i="52"/>
  <c r="AI172" i="52"/>
  <c r="AI171" i="52"/>
  <c r="AI170" i="52"/>
  <c r="AI169" i="52"/>
  <c r="AI168" i="52"/>
  <c r="AI167" i="52"/>
  <c r="AI166" i="52"/>
  <c r="AI165" i="52"/>
  <c r="AI164" i="52"/>
  <c r="AI163" i="52"/>
  <c r="AI162" i="52"/>
  <c r="AI161" i="52"/>
  <c r="AI160" i="52"/>
  <c r="AI159" i="52"/>
  <c r="AI158" i="52"/>
  <c r="AI157" i="52"/>
  <c r="AI156" i="52"/>
  <c r="AI155" i="52"/>
  <c r="AI154" i="52"/>
  <c r="AI153" i="52"/>
  <c r="AI152" i="52"/>
  <c r="AI151" i="52"/>
  <c r="AI150" i="52"/>
  <c r="AI149" i="52"/>
  <c r="AI148" i="52"/>
  <c r="AI147" i="52"/>
  <c r="AI146" i="52"/>
  <c r="AI145" i="52"/>
  <c r="AI144" i="52"/>
  <c r="AI143" i="52"/>
  <c r="AI142" i="52"/>
  <c r="AI141" i="52"/>
  <c r="AI140" i="52"/>
  <c r="AI139" i="52"/>
  <c r="AI138" i="52"/>
  <c r="AI137" i="52"/>
  <c r="AI136" i="52"/>
  <c r="AI135" i="52"/>
  <c r="AI134" i="52"/>
  <c r="AI133" i="52"/>
  <c r="AI132" i="52"/>
  <c r="AI131" i="52"/>
  <c r="AI130" i="52"/>
  <c r="AI129" i="52"/>
  <c r="AI128" i="52"/>
  <c r="AI127" i="52"/>
  <c r="AI126" i="52"/>
  <c r="AI125" i="52"/>
  <c r="AI124" i="52"/>
  <c r="AI123" i="52"/>
  <c r="AI122" i="52"/>
  <c r="AI121" i="52"/>
  <c r="AI120" i="52"/>
  <c r="AI119" i="52"/>
  <c r="AI118" i="52"/>
  <c r="AI117" i="52"/>
  <c r="AI116" i="52"/>
  <c r="AI115" i="52"/>
  <c r="AI114" i="52"/>
  <c r="AI113" i="52"/>
  <c r="AI112" i="52"/>
  <c r="AI111" i="52"/>
  <c r="AI110" i="52"/>
  <c r="AI109" i="52"/>
  <c r="AI108" i="52"/>
  <c r="AI107" i="52"/>
  <c r="AI106" i="52"/>
  <c r="AI105" i="52"/>
  <c r="AI104" i="52"/>
  <c r="AI103" i="52"/>
  <c r="AI102" i="52"/>
  <c r="AI101" i="52"/>
  <c r="AI100" i="52"/>
  <c r="AI99" i="52"/>
  <c r="AI98" i="52"/>
  <c r="AI97" i="52"/>
  <c r="AI96" i="52"/>
  <c r="AI95" i="52"/>
  <c r="AI94" i="52"/>
  <c r="AI93" i="52"/>
  <c r="AI92" i="52"/>
  <c r="AI91" i="52"/>
  <c r="AI90" i="52"/>
  <c r="AI89" i="52"/>
  <c r="AI88" i="52"/>
  <c r="AI87" i="52"/>
  <c r="AI86" i="52"/>
  <c r="AI85" i="52"/>
  <c r="AI84" i="52"/>
  <c r="AI83" i="52"/>
  <c r="AI82" i="52"/>
  <c r="AI81" i="52"/>
  <c r="AI80" i="52"/>
  <c r="AI79" i="52"/>
  <c r="AI78" i="52"/>
  <c r="AI77" i="52"/>
  <c r="AI76" i="52"/>
  <c r="AI75" i="52"/>
  <c r="AI74" i="52"/>
  <c r="AI73" i="52"/>
  <c r="AI72" i="52"/>
  <c r="AI71" i="52"/>
  <c r="AI70" i="52"/>
  <c r="AI69" i="52"/>
  <c r="AI68" i="52"/>
  <c r="AI67" i="52"/>
  <c r="AI66" i="52"/>
  <c r="AI65" i="52"/>
  <c r="AI64" i="52"/>
  <c r="AI63" i="52"/>
  <c r="AI62" i="52"/>
  <c r="AI61" i="52"/>
  <c r="AI60" i="52"/>
  <c r="AI59" i="52"/>
  <c r="AI58" i="52"/>
  <c r="AI57" i="52"/>
  <c r="AI56" i="52"/>
  <c r="AI55" i="52"/>
  <c r="AI54" i="52"/>
  <c r="AI53" i="52"/>
  <c r="AI52" i="52"/>
  <c r="AI51" i="52"/>
  <c r="AI50" i="52"/>
  <c r="AI49" i="52"/>
  <c r="AI48" i="52"/>
  <c r="AI47" i="52"/>
  <c r="AI46" i="52"/>
  <c r="AI45" i="52"/>
  <c r="AI44" i="52"/>
  <c r="AI43" i="52"/>
  <c r="AI42" i="52"/>
  <c r="AI41" i="52"/>
  <c r="AI40" i="52"/>
  <c r="AI39" i="52"/>
  <c r="AI38" i="52"/>
  <c r="AI37" i="52"/>
  <c r="AI36" i="52"/>
  <c r="AI35" i="52"/>
  <c r="AI34" i="52"/>
  <c r="AI33" i="52"/>
  <c r="AI32" i="52"/>
  <c r="AI31" i="52"/>
  <c r="AI30" i="52"/>
  <c r="AI29" i="52"/>
  <c r="AI28" i="52"/>
  <c r="AI27" i="52"/>
  <c r="AI26" i="52"/>
  <c r="AI25" i="52"/>
  <c r="AI24" i="52"/>
  <c r="AI23" i="52"/>
  <c r="AI22" i="52"/>
  <c r="AI21" i="52"/>
  <c r="AI20" i="52"/>
  <c r="AI19" i="52"/>
  <c r="AI18" i="52"/>
  <c r="AI17" i="52"/>
  <c r="AI16" i="52"/>
  <c r="AI15" i="52"/>
  <c r="AI14" i="52"/>
  <c r="AI13" i="52"/>
  <c r="AI12" i="52"/>
  <c r="AI1333" i="52" s="1"/>
  <c r="F343" i="6" s="1"/>
  <c r="AI11" i="52"/>
  <c r="AI10" i="52"/>
  <c r="AB1331" i="52"/>
  <c r="AA1331" i="52"/>
  <c r="Z1331" i="52"/>
  <c r="Y1331" i="52"/>
  <c r="AB1330" i="52"/>
  <c r="AA1330" i="52"/>
  <c r="Z1330" i="52"/>
  <c r="Y1330" i="52"/>
  <c r="AB1329" i="52"/>
  <c r="AA1329" i="52"/>
  <c r="Z1329" i="52"/>
  <c r="Y1329" i="52"/>
  <c r="AB1328" i="52"/>
  <c r="AA1328" i="52"/>
  <c r="Z1328" i="52"/>
  <c r="Y1328" i="52"/>
  <c r="AB1327" i="52"/>
  <c r="AA1327" i="52"/>
  <c r="Z1327" i="52"/>
  <c r="Y1327" i="52"/>
  <c r="AB1326" i="52"/>
  <c r="AA1326" i="52"/>
  <c r="Z1326" i="52"/>
  <c r="Y1326" i="52"/>
  <c r="AB1325" i="52"/>
  <c r="AA1325" i="52"/>
  <c r="Z1325" i="52"/>
  <c r="Y1325" i="52"/>
  <c r="AB1324" i="52"/>
  <c r="AA1324" i="52"/>
  <c r="Z1324" i="52"/>
  <c r="Y1324" i="52"/>
  <c r="AB1323" i="52"/>
  <c r="AA1323" i="52"/>
  <c r="Z1323" i="52"/>
  <c r="Y1323" i="52"/>
  <c r="AB1322" i="52"/>
  <c r="AA1322" i="52"/>
  <c r="Z1322" i="52"/>
  <c r="Y1322" i="52"/>
  <c r="AB1321" i="52"/>
  <c r="AA1321" i="52"/>
  <c r="Z1321" i="52"/>
  <c r="Y1321" i="52"/>
  <c r="AB1320" i="52"/>
  <c r="AA1320" i="52"/>
  <c r="Z1320" i="52"/>
  <c r="Y1320" i="52"/>
  <c r="AB1319" i="52"/>
  <c r="AA1319" i="52"/>
  <c r="Z1319" i="52"/>
  <c r="Y1319" i="52"/>
  <c r="AB1318" i="52"/>
  <c r="AA1318" i="52"/>
  <c r="Z1318" i="52"/>
  <c r="Y1318" i="52"/>
  <c r="AB1317" i="52"/>
  <c r="AA1317" i="52"/>
  <c r="Z1317" i="52"/>
  <c r="Y1317" i="52"/>
  <c r="AB1316" i="52"/>
  <c r="AA1316" i="52"/>
  <c r="Z1316" i="52"/>
  <c r="Y1316" i="52"/>
  <c r="AB1315" i="52"/>
  <c r="AA1315" i="52"/>
  <c r="Z1315" i="52"/>
  <c r="Y1315" i="52"/>
  <c r="AB1314" i="52"/>
  <c r="AA1314" i="52"/>
  <c r="Z1314" i="52"/>
  <c r="Y1314" i="52"/>
  <c r="AB1313" i="52"/>
  <c r="AA1313" i="52"/>
  <c r="Z1313" i="52"/>
  <c r="Y1313" i="52"/>
  <c r="AB1312" i="52"/>
  <c r="AA1312" i="52"/>
  <c r="Z1312" i="52"/>
  <c r="Y1312" i="52"/>
  <c r="AB1311" i="52"/>
  <c r="AA1311" i="52"/>
  <c r="Z1311" i="52"/>
  <c r="Y1311" i="52"/>
  <c r="AB1310" i="52"/>
  <c r="AA1310" i="52"/>
  <c r="Z1310" i="52"/>
  <c r="Y1310" i="52"/>
  <c r="AB1309" i="52"/>
  <c r="AA1309" i="52"/>
  <c r="Z1309" i="52"/>
  <c r="Y1309" i="52"/>
  <c r="AB1308" i="52"/>
  <c r="AA1308" i="52"/>
  <c r="Z1308" i="52"/>
  <c r="Y1308" i="52"/>
  <c r="AB1307" i="52"/>
  <c r="AA1307" i="52"/>
  <c r="Z1307" i="52"/>
  <c r="Y1307" i="52"/>
  <c r="AB1306" i="52"/>
  <c r="AA1306" i="52"/>
  <c r="Z1306" i="52"/>
  <c r="Y1306" i="52"/>
  <c r="AB1305" i="52"/>
  <c r="AA1305" i="52"/>
  <c r="Z1305" i="52"/>
  <c r="Y1305" i="52"/>
  <c r="AB1304" i="52"/>
  <c r="AA1304" i="52"/>
  <c r="Z1304" i="52"/>
  <c r="Y1304" i="52"/>
  <c r="AB1303" i="52"/>
  <c r="AA1303" i="52"/>
  <c r="Z1303" i="52"/>
  <c r="Y1303" i="52"/>
  <c r="AB1302" i="52"/>
  <c r="AA1302" i="52"/>
  <c r="Z1302" i="52"/>
  <c r="Y1302" i="52"/>
  <c r="AB1301" i="52"/>
  <c r="AA1301" i="52"/>
  <c r="Z1301" i="52"/>
  <c r="Y1301" i="52"/>
  <c r="AB1300" i="52"/>
  <c r="AA1300" i="52"/>
  <c r="Z1300" i="52"/>
  <c r="Y1300" i="52"/>
  <c r="AB1299" i="52"/>
  <c r="AA1299" i="52"/>
  <c r="Z1299" i="52"/>
  <c r="Y1299" i="52"/>
  <c r="AB1298" i="52"/>
  <c r="AA1298" i="52"/>
  <c r="Z1298" i="52"/>
  <c r="Y1298" i="52"/>
  <c r="AB1297" i="52"/>
  <c r="AA1297" i="52"/>
  <c r="Z1297" i="52"/>
  <c r="Y1297" i="52"/>
  <c r="AB1296" i="52"/>
  <c r="AA1296" i="52"/>
  <c r="Z1296" i="52"/>
  <c r="Y1296" i="52"/>
  <c r="AB1295" i="52"/>
  <c r="AA1295" i="52"/>
  <c r="Z1295" i="52"/>
  <c r="Y1295" i="52"/>
  <c r="AA1294" i="52"/>
  <c r="Z1294" i="52"/>
  <c r="AB1293" i="52"/>
  <c r="AA1293" i="52"/>
  <c r="Z1293" i="52"/>
  <c r="Y1293" i="52"/>
  <c r="AB1292" i="52"/>
  <c r="AA1292" i="52"/>
  <c r="Z1292" i="52"/>
  <c r="Y1292" i="52"/>
  <c r="AB1291" i="52"/>
  <c r="AA1291" i="52"/>
  <c r="Z1291" i="52"/>
  <c r="Y1291" i="52"/>
  <c r="AB1290" i="52"/>
  <c r="AA1290" i="52"/>
  <c r="Z1290" i="52"/>
  <c r="Y1290" i="52"/>
  <c r="AB1289" i="52"/>
  <c r="AA1289" i="52"/>
  <c r="Z1289" i="52"/>
  <c r="Y1289" i="52"/>
  <c r="AB1288" i="52"/>
  <c r="AA1288" i="52"/>
  <c r="Z1288" i="52"/>
  <c r="Y1288" i="52"/>
  <c r="AB1287" i="52"/>
  <c r="AA1287" i="52"/>
  <c r="Z1287" i="52"/>
  <c r="Y1287" i="52"/>
  <c r="AB1286" i="52"/>
  <c r="AA1286" i="52"/>
  <c r="Z1286" i="52"/>
  <c r="Y1286" i="52"/>
  <c r="AB1285" i="52"/>
  <c r="AA1285" i="52"/>
  <c r="Z1285" i="52"/>
  <c r="Y1285" i="52"/>
  <c r="AB1284" i="52"/>
  <c r="AA1284" i="52"/>
  <c r="Z1284" i="52"/>
  <c r="Y1284" i="52"/>
  <c r="AB1283" i="52"/>
  <c r="AA1283" i="52"/>
  <c r="Z1283" i="52"/>
  <c r="Y1283" i="52"/>
  <c r="AB1282" i="52"/>
  <c r="AA1282" i="52"/>
  <c r="Z1282" i="52"/>
  <c r="Y1282" i="52"/>
  <c r="AB1281" i="52"/>
  <c r="AA1281" i="52"/>
  <c r="Z1281" i="52"/>
  <c r="Y1281" i="52"/>
  <c r="AB1280" i="52"/>
  <c r="AA1280" i="52"/>
  <c r="Z1280" i="52"/>
  <c r="Y1280" i="52"/>
  <c r="AB1279" i="52"/>
  <c r="AA1279" i="52"/>
  <c r="Z1279" i="52"/>
  <c r="Y1279" i="52"/>
  <c r="AB1278" i="52"/>
  <c r="AA1278" i="52"/>
  <c r="Z1278" i="52"/>
  <c r="Y1278" i="52"/>
  <c r="AB1277" i="52"/>
  <c r="AA1277" i="52"/>
  <c r="Z1277" i="52"/>
  <c r="Y1277" i="52"/>
  <c r="AB1276" i="52"/>
  <c r="AA1276" i="52"/>
  <c r="Z1276" i="52"/>
  <c r="Y1276" i="52"/>
  <c r="AB1275" i="52"/>
  <c r="AA1275" i="52"/>
  <c r="Z1275" i="52"/>
  <c r="Y1275" i="52"/>
  <c r="AB1274" i="52"/>
  <c r="AA1274" i="52"/>
  <c r="Z1274" i="52"/>
  <c r="Y1274" i="52"/>
  <c r="AB1273" i="52"/>
  <c r="AA1273" i="52"/>
  <c r="Z1273" i="52"/>
  <c r="Y1273" i="52"/>
  <c r="AB1272" i="52"/>
  <c r="AA1272" i="52"/>
  <c r="Z1272" i="52"/>
  <c r="Y1272" i="52"/>
  <c r="AB1271" i="52"/>
  <c r="AA1271" i="52"/>
  <c r="Z1271" i="52"/>
  <c r="Y1271" i="52"/>
  <c r="AB1270" i="52"/>
  <c r="AA1270" i="52"/>
  <c r="Z1270" i="52"/>
  <c r="Y1270" i="52"/>
  <c r="AB1269" i="52"/>
  <c r="AA1269" i="52"/>
  <c r="Z1269" i="52"/>
  <c r="Y1269" i="52"/>
  <c r="AB1268" i="52"/>
  <c r="AA1268" i="52"/>
  <c r="Z1268" i="52"/>
  <c r="Y1268" i="52"/>
  <c r="AB1267" i="52"/>
  <c r="AA1267" i="52"/>
  <c r="Z1267" i="52"/>
  <c r="Y1267" i="52"/>
  <c r="AB1266" i="52"/>
  <c r="AA1266" i="52"/>
  <c r="Z1266" i="52"/>
  <c r="Y1266" i="52"/>
  <c r="AB1265" i="52"/>
  <c r="AA1265" i="52"/>
  <c r="Z1265" i="52"/>
  <c r="Y1265" i="52"/>
  <c r="AB1264" i="52"/>
  <c r="AA1264" i="52"/>
  <c r="Z1264" i="52"/>
  <c r="Y1264" i="52"/>
  <c r="AB1263" i="52"/>
  <c r="AA1263" i="52"/>
  <c r="Z1263" i="52"/>
  <c r="Y1263" i="52"/>
  <c r="AB1262" i="52"/>
  <c r="AA1262" i="52"/>
  <c r="Z1262" i="52"/>
  <c r="Y1262" i="52"/>
  <c r="AB1261" i="52"/>
  <c r="AA1261" i="52"/>
  <c r="Z1261" i="52"/>
  <c r="Y1261" i="52"/>
  <c r="AB1260" i="52"/>
  <c r="AA1260" i="52"/>
  <c r="Z1260" i="52"/>
  <c r="Y1260" i="52"/>
  <c r="AB1259" i="52"/>
  <c r="AA1259" i="52"/>
  <c r="Z1259" i="52"/>
  <c r="Y1259" i="52"/>
  <c r="AB1258" i="52"/>
  <c r="AA1258" i="52"/>
  <c r="Z1258" i="52"/>
  <c r="Y1258" i="52"/>
  <c r="AB1257" i="52"/>
  <c r="AA1257" i="52"/>
  <c r="Z1257" i="52"/>
  <c r="Y1257" i="52"/>
  <c r="AB1256" i="52"/>
  <c r="AA1256" i="52"/>
  <c r="Z1256" i="52"/>
  <c r="Y1256" i="52"/>
  <c r="AB1255" i="52"/>
  <c r="AA1255" i="52"/>
  <c r="Z1255" i="52"/>
  <c r="Y1255" i="52"/>
  <c r="AB1254" i="52"/>
  <c r="AA1254" i="52"/>
  <c r="Z1254" i="52"/>
  <c r="Y1254" i="52"/>
  <c r="AB1253" i="52"/>
  <c r="AA1253" i="52"/>
  <c r="Z1253" i="52"/>
  <c r="Y1253" i="52"/>
  <c r="AB1252" i="52"/>
  <c r="AA1252" i="52"/>
  <c r="Z1252" i="52"/>
  <c r="Y1252" i="52"/>
  <c r="AB1251" i="52"/>
  <c r="AA1251" i="52"/>
  <c r="Z1251" i="52"/>
  <c r="Y1251" i="52"/>
  <c r="AB1250" i="52"/>
  <c r="AA1250" i="52"/>
  <c r="Z1250" i="52"/>
  <c r="Y1250" i="52"/>
  <c r="AB1249" i="52"/>
  <c r="AA1249" i="52"/>
  <c r="Z1249" i="52"/>
  <c r="Y1249" i="52"/>
  <c r="AB1248" i="52"/>
  <c r="AA1248" i="52"/>
  <c r="Z1248" i="52"/>
  <c r="Y1248" i="52"/>
  <c r="AB1247" i="52"/>
  <c r="AA1247" i="52"/>
  <c r="Z1247" i="52"/>
  <c r="Y1247" i="52"/>
  <c r="AB1246" i="52"/>
  <c r="AA1246" i="52"/>
  <c r="Z1246" i="52"/>
  <c r="Y1246" i="52"/>
  <c r="AB1245" i="52"/>
  <c r="AA1245" i="52"/>
  <c r="Z1245" i="52"/>
  <c r="Y1245" i="52"/>
  <c r="AB1244" i="52"/>
  <c r="AA1244" i="52"/>
  <c r="Z1244" i="52"/>
  <c r="Y1244" i="52"/>
  <c r="AB1243" i="52"/>
  <c r="AA1243" i="52"/>
  <c r="Z1243" i="52"/>
  <c r="Y1243" i="52"/>
  <c r="AB1242" i="52"/>
  <c r="AA1242" i="52"/>
  <c r="Z1242" i="52"/>
  <c r="Y1242" i="52"/>
  <c r="AB1241" i="52"/>
  <c r="AA1241" i="52"/>
  <c r="Z1241" i="52"/>
  <c r="Y1241" i="52"/>
  <c r="AB1240" i="52"/>
  <c r="AA1240" i="52"/>
  <c r="Z1240" i="52"/>
  <c r="Y1240" i="52"/>
  <c r="AB1239" i="52"/>
  <c r="AA1239" i="52"/>
  <c r="Z1239" i="52"/>
  <c r="Y1239" i="52"/>
  <c r="AB1238" i="52"/>
  <c r="AA1238" i="52"/>
  <c r="Z1238" i="52"/>
  <c r="Y1238" i="52"/>
  <c r="AB1237" i="52"/>
  <c r="AA1237" i="52"/>
  <c r="Z1237" i="52"/>
  <c r="Y1237" i="52"/>
  <c r="AB1236" i="52"/>
  <c r="AA1236" i="52"/>
  <c r="Z1236" i="52"/>
  <c r="Y1236" i="52"/>
  <c r="AB1235" i="52"/>
  <c r="AA1235" i="52"/>
  <c r="Z1235" i="52"/>
  <c r="Y1235" i="52"/>
  <c r="AB1234" i="52"/>
  <c r="AA1234" i="52"/>
  <c r="Z1234" i="52"/>
  <c r="Y1234" i="52"/>
  <c r="AB1233" i="52"/>
  <c r="AA1233" i="52"/>
  <c r="Z1233" i="52"/>
  <c r="Y1233" i="52"/>
  <c r="AB1232" i="52"/>
  <c r="AA1232" i="52"/>
  <c r="Z1232" i="52"/>
  <c r="Y1232" i="52"/>
  <c r="AB1231" i="52"/>
  <c r="AA1231" i="52"/>
  <c r="Z1231" i="52"/>
  <c r="Y1231" i="52"/>
  <c r="AB1230" i="52"/>
  <c r="AA1230" i="52"/>
  <c r="Z1230" i="52"/>
  <c r="Y1230" i="52"/>
  <c r="AB1229" i="52"/>
  <c r="AA1229" i="52"/>
  <c r="Z1229" i="52"/>
  <c r="Y1229" i="52"/>
  <c r="AB1228" i="52"/>
  <c r="AA1228" i="52"/>
  <c r="Z1228" i="52"/>
  <c r="Y1228" i="52"/>
  <c r="AB1227" i="52"/>
  <c r="AA1227" i="52"/>
  <c r="Z1227" i="52"/>
  <c r="Y1227" i="52"/>
  <c r="AB1226" i="52"/>
  <c r="AA1226" i="52"/>
  <c r="Z1226" i="52"/>
  <c r="Y1226" i="52"/>
  <c r="AB1225" i="52"/>
  <c r="AA1225" i="52"/>
  <c r="Z1225" i="52"/>
  <c r="Y1225" i="52"/>
  <c r="AB1224" i="52"/>
  <c r="AA1224" i="52"/>
  <c r="Z1224" i="52"/>
  <c r="Y1224" i="52"/>
  <c r="AB1223" i="52"/>
  <c r="AA1223" i="52"/>
  <c r="Z1223" i="52"/>
  <c r="Y1223" i="52"/>
  <c r="AB1222" i="52"/>
  <c r="AA1222" i="52"/>
  <c r="Z1222" i="52"/>
  <c r="Y1222" i="52"/>
  <c r="AB1221" i="52"/>
  <c r="AA1221" i="52"/>
  <c r="Z1221" i="52"/>
  <c r="Y1221" i="52"/>
  <c r="AB1220" i="52"/>
  <c r="AA1220" i="52"/>
  <c r="Z1220" i="52"/>
  <c r="Y1220" i="52"/>
  <c r="AB1219" i="52"/>
  <c r="AA1219" i="52"/>
  <c r="Z1219" i="52"/>
  <c r="Y1219" i="52"/>
  <c r="AB1218" i="52"/>
  <c r="AA1218" i="52"/>
  <c r="Z1218" i="52"/>
  <c r="Y1218" i="52"/>
  <c r="AB1217" i="52"/>
  <c r="AA1217" i="52"/>
  <c r="Z1217" i="52"/>
  <c r="Y1217" i="52"/>
  <c r="AB1216" i="52"/>
  <c r="AA1216" i="52"/>
  <c r="Z1216" i="52"/>
  <c r="Y1216" i="52"/>
  <c r="AB1215" i="52"/>
  <c r="AA1215" i="52"/>
  <c r="Z1215" i="52"/>
  <c r="Y1215" i="52"/>
  <c r="AB1214" i="52"/>
  <c r="AA1214" i="52"/>
  <c r="Z1214" i="52"/>
  <c r="Y1214" i="52"/>
  <c r="AB1213" i="52"/>
  <c r="AA1213" i="52"/>
  <c r="Z1213" i="52"/>
  <c r="Y1213" i="52"/>
  <c r="AB1212" i="52"/>
  <c r="AA1212" i="52"/>
  <c r="Z1212" i="52"/>
  <c r="Y1212" i="52"/>
  <c r="AB1211" i="52"/>
  <c r="AA1211" i="52"/>
  <c r="Z1211" i="52"/>
  <c r="Y1211" i="52"/>
  <c r="AB1210" i="52"/>
  <c r="AA1210" i="52"/>
  <c r="Z1210" i="52"/>
  <c r="Y1210" i="52"/>
  <c r="AB1209" i="52"/>
  <c r="AA1209" i="52"/>
  <c r="Z1209" i="52"/>
  <c r="Y1209" i="52"/>
  <c r="AB1208" i="52"/>
  <c r="AA1208" i="52"/>
  <c r="Z1208" i="52"/>
  <c r="Y1208" i="52"/>
  <c r="AB1207" i="52"/>
  <c r="AA1207" i="52"/>
  <c r="Z1207" i="52"/>
  <c r="Y1207" i="52"/>
  <c r="AB1206" i="52"/>
  <c r="AA1206" i="52"/>
  <c r="Z1206" i="52"/>
  <c r="Y1206" i="52"/>
  <c r="AB1205" i="52"/>
  <c r="AA1205" i="52"/>
  <c r="Z1205" i="52"/>
  <c r="Y1205" i="52"/>
  <c r="AB1204" i="52"/>
  <c r="AA1204" i="52"/>
  <c r="Z1204" i="52"/>
  <c r="Y1204" i="52"/>
  <c r="AB1203" i="52"/>
  <c r="AA1203" i="52"/>
  <c r="Z1203" i="52"/>
  <c r="Y1203" i="52"/>
  <c r="AB1202" i="52"/>
  <c r="AA1202" i="52"/>
  <c r="Z1202" i="52"/>
  <c r="Y1202" i="52"/>
  <c r="AB1201" i="52"/>
  <c r="AA1201" i="52"/>
  <c r="Z1201" i="52"/>
  <c r="Y1201" i="52"/>
  <c r="AB1200" i="52"/>
  <c r="AA1200" i="52"/>
  <c r="Z1200" i="52"/>
  <c r="Y1200" i="52"/>
  <c r="AB1199" i="52"/>
  <c r="AA1199" i="52"/>
  <c r="Z1199" i="52"/>
  <c r="Y1199" i="52"/>
  <c r="AB1198" i="52"/>
  <c r="AA1198" i="52"/>
  <c r="Z1198" i="52"/>
  <c r="Y1198" i="52"/>
  <c r="AB1197" i="52"/>
  <c r="AA1197" i="52"/>
  <c r="Z1197" i="52"/>
  <c r="Y1197" i="52"/>
  <c r="AB1196" i="52"/>
  <c r="AA1196" i="52"/>
  <c r="Z1196" i="52"/>
  <c r="Y1196" i="52"/>
  <c r="AB1195" i="52"/>
  <c r="AA1195" i="52"/>
  <c r="Z1195" i="52"/>
  <c r="Y1195" i="52"/>
  <c r="AB1194" i="52"/>
  <c r="AA1194" i="52"/>
  <c r="Z1194" i="52"/>
  <c r="Y1194" i="52"/>
  <c r="AB1193" i="52"/>
  <c r="AA1193" i="52"/>
  <c r="Z1193" i="52"/>
  <c r="Y1193" i="52"/>
  <c r="AB1192" i="52"/>
  <c r="AA1192" i="52"/>
  <c r="Z1192" i="52"/>
  <c r="Y1192" i="52"/>
  <c r="AB1191" i="52"/>
  <c r="AA1191" i="52"/>
  <c r="Z1191" i="52"/>
  <c r="Y1191" i="52"/>
  <c r="AB1190" i="52"/>
  <c r="AA1190" i="52"/>
  <c r="Z1190" i="52"/>
  <c r="Y1190" i="52"/>
  <c r="AB1189" i="52"/>
  <c r="AA1189" i="52"/>
  <c r="Z1189" i="52"/>
  <c r="Y1189" i="52"/>
  <c r="AB1188" i="52"/>
  <c r="AA1188" i="52"/>
  <c r="Z1188" i="52"/>
  <c r="Y1188" i="52"/>
  <c r="AB1187" i="52"/>
  <c r="AA1187" i="52"/>
  <c r="Z1187" i="52"/>
  <c r="Y1187" i="52"/>
  <c r="AB1186" i="52"/>
  <c r="AA1186" i="52"/>
  <c r="Z1186" i="52"/>
  <c r="Y1186" i="52"/>
  <c r="AB1185" i="52"/>
  <c r="AA1185" i="52"/>
  <c r="Z1185" i="52"/>
  <c r="Y1185" i="52"/>
  <c r="AB1184" i="52"/>
  <c r="AA1184" i="52"/>
  <c r="Z1184" i="52"/>
  <c r="Y1184" i="52"/>
  <c r="AB1183" i="52"/>
  <c r="AA1183" i="52"/>
  <c r="Z1183" i="52"/>
  <c r="Y1183" i="52"/>
  <c r="AB1182" i="52"/>
  <c r="AA1182" i="52"/>
  <c r="Z1182" i="52"/>
  <c r="Y1182" i="52"/>
  <c r="AB1181" i="52"/>
  <c r="AA1181" i="52"/>
  <c r="Z1181" i="52"/>
  <c r="Y1181" i="52"/>
  <c r="AB1180" i="52"/>
  <c r="AA1180" i="52"/>
  <c r="Z1180" i="52"/>
  <c r="Y1180" i="52"/>
  <c r="AB1179" i="52"/>
  <c r="AA1179" i="52"/>
  <c r="Z1179" i="52"/>
  <c r="Y1179" i="52"/>
  <c r="AB1178" i="52"/>
  <c r="AA1178" i="52"/>
  <c r="Z1178" i="52"/>
  <c r="Y1178" i="52"/>
  <c r="AB1177" i="52"/>
  <c r="AA1177" i="52"/>
  <c r="Z1177" i="52"/>
  <c r="Y1177" i="52"/>
  <c r="AB1176" i="52"/>
  <c r="AA1176" i="52"/>
  <c r="Z1176" i="52"/>
  <c r="Y1176" i="52"/>
  <c r="AB1175" i="52"/>
  <c r="AA1175" i="52"/>
  <c r="Z1175" i="52"/>
  <c r="Y1175" i="52"/>
  <c r="AB1174" i="52"/>
  <c r="AA1174" i="52"/>
  <c r="Z1174" i="52"/>
  <c r="Y1174" i="52"/>
  <c r="AB1173" i="52"/>
  <c r="AA1173" i="52"/>
  <c r="Z1173" i="52"/>
  <c r="Y1173" i="52"/>
  <c r="AB1172" i="52"/>
  <c r="AA1172" i="52"/>
  <c r="Z1172" i="52"/>
  <c r="Y1172" i="52"/>
  <c r="AB1171" i="52"/>
  <c r="AA1171" i="52"/>
  <c r="Z1171" i="52"/>
  <c r="Y1171" i="52"/>
  <c r="AB1170" i="52"/>
  <c r="AA1170" i="52"/>
  <c r="Z1170" i="52"/>
  <c r="Y1170" i="52"/>
  <c r="AB1169" i="52"/>
  <c r="AA1169" i="52"/>
  <c r="Z1169" i="52"/>
  <c r="Y1169" i="52"/>
  <c r="AB1168" i="52"/>
  <c r="AA1168" i="52"/>
  <c r="Z1168" i="52"/>
  <c r="Y1168" i="52"/>
  <c r="AB1167" i="52"/>
  <c r="AA1167" i="52"/>
  <c r="Z1167" i="52"/>
  <c r="Y1167" i="52"/>
  <c r="AB1166" i="52"/>
  <c r="AA1166" i="52"/>
  <c r="Z1166" i="52"/>
  <c r="Y1166" i="52"/>
  <c r="AB1165" i="52"/>
  <c r="AA1165" i="52"/>
  <c r="Z1165" i="52"/>
  <c r="Y1165" i="52"/>
  <c r="AB1164" i="52"/>
  <c r="AA1164" i="52"/>
  <c r="Z1164" i="52"/>
  <c r="Y1164" i="52"/>
  <c r="AB1163" i="52"/>
  <c r="AA1163" i="52"/>
  <c r="Z1163" i="52"/>
  <c r="Y1163" i="52"/>
  <c r="AB1162" i="52"/>
  <c r="AA1162" i="52"/>
  <c r="Z1162" i="52"/>
  <c r="Y1162" i="52"/>
  <c r="AB1161" i="52"/>
  <c r="AA1161" i="52"/>
  <c r="Z1161" i="52"/>
  <c r="Y1161" i="52"/>
  <c r="AB1160" i="52"/>
  <c r="AA1160" i="52"/>
  <c r="Z1160" i="52"/>
  <c r="Y1160" i="52"/>
  <c r="AB1159" i="52"/>
  <c r="AA1159" i="52"/>
  <c r="Z1159" i="52"/>
  <c r="Y1159" i="52"/>
  <c r="AB1158" i="52"/>
  <c r="AA1158" i="52"/>
  <c r="Z1158" i="52"/>
  <c r="Y1158" i="52"/>
  <c r="AB1157" i="52"/>
  <c r="AA1157" i="52"/>
  <c r="Z1157" i="52"/>
  <c r="Y1157" i="52"/>
  <c r="AB1156" i="52"/>
  <c r="AA1156" i="52"/>
  <c r="Z1156" i="52"/>
  <c r="Y1156" i="52"/>
  <c r="AB1155" i="52"/>
  <c r="AA1155" i="52"/>
  <c r="Z1155" i="52"/>
  <c r="Y1155" i="52"/>
  <c r="AB1154" i="52"/>
  <c r="AA1154" i="52"/>
  <c r="Z1154" i="52"/>
  <c r="Y1154" i="52"/>
  <c r="AB1153" i="52"/>
  <c r="AA1153" i="52"/>
  <c r="Z1153" i="52"/>
  <c r="Y1153" i="52"/>
  <c r="AB1152" i="52"/>
  <c r="AA1152" i="52"/>
  <c r="Z1152" i="52"/>
  <c r="Y1152" i="52"/>
  <c r="AB1151" i="52"/>
  <c r="AA1151" i="52"/>
  <c r="Z1151" i="52"/>
  <c r="Y1151" i="52"/>
  <c r="AB1150" i="52"/>
  <c r="AA1150" i="52"/>
  <c r="Z1150" i="52"/>
  <c r="Y1150" i="52"/>
  <c r="AB1149" i="52"/>
  <c r="AA1149" i="52"/>
  <c r="Z1149" i="52"/>
  <c r="Y1149" i="52"/>
  <c r="AB1148" i="52"/>
  <c r="AA1148" i="52"/>
  <c r="Z1148" i="52"/>
  <c r="Y1148" i="52"/>
  <c r="AB1147" i="52"/>
  <c r="AA1147" i="52"/>
  <c r="Z1147" i="52"/>
  <c r="Y1147" i="52"/>
  <c r="AB1146" i="52"/>
  <c r="AA1146" i="52"/>
  <c r="Z1146" i="52"/>
  <c r="Y1146" i="52"/>
  <c r="AB1145" i="52"/>
  <c r="AA1145" i="52"/>
  <c r="Z1145" i="52"/>
  <c r="Y1145" i="52"/>
  <c r="AB1144" i="52"/>
  <c r="AA1144" i="52"/>
  <c r="Z1144" i="52"/>
  <c r="Y1144" i="52"/>
  <c r="AB1143" i="52"/>
  <c r="AA1143" i="52"/>
  <c r="Z1143" i="52"/>
  <c r="Y1143" i="52"/>
  <c r="AB1142" i="52"/>
  <c r="AA1142" i="52"/>
  <c r="Z1142" i="52"/>
  <c r="Y1142" i="52"/>
  <c r="AB1141" i="52"/>
  <c r="AA1141" i="52"/>
  <c r="Z1141" i="52"/>
  <c r="Y1141" i="52"/>
  <c r="AB1140" i="52"/>
  <c r="AA1140" i="52"/>
  <c r="Z1140" i="52"/>
  <c r="Y1140" i="52"/>
  <c r="AB1139" i="52"/>
  <c r="AA1139" i="52"/>
  <c r="Z1139" i="52"/>
  <c r="Y1139" i="52"/>
  <c r="AB1138" i="52"/>
  <c r="AA1138" i="52"/>
  <c r="Z1138" i="52"/>
  <c r="Y1138" i="52"/>
  <c r="AB1137" i="52"/>
  <c r="AA1137" i="52"/>
  <c r="Z1137" i="52"/>
  <c r="Y1137" i="52"/>
  <c r="AB1136" i="52"/>
  <c r="AA1136" i="52"/>
  <c r="Z1136" i="52"/>
  <c r="Y1136" i="52"/>
  <c r="AB1135" i="52"/>
  <c r="AA1135" i="52"/>
  <c r="Z1135" i="52"/>
  <c r="Y1135" i="52"/>
  <c r="AB1134" i="52"/>
  <c r="AA1134" i="52"/>
  <c r="Z1134" i="52"/>
  <c r="Y1134" i="52"/>
  <c r="AB1133" i="52"/>
  <c r="AA1133" i="52"/>
  <c r="Z1133" i="52"/>
  <c r="Y1133" i="52"/>
  <c r="AB1132" i="52"/>
  <c r="AA1132" i="52"/>
  <c r="Z1132" i="52"/>
  <c r="Y1132" i="52"/>
  <c r="AB1131" i="52"/>
  <c r="AA1131" i="52"/>
  <c r="Z1131" i="52"/>
  <c r="Y1131" i="52"/>
  <c r="AB1130" i="52"/>
  <c r="AA1130" i="52"/>
  <c r="Z1130" i="52"/>
  <c r="Y1130" i="52"/>
  <c r="AB1129" i="52"/>
  <c r="AA1129" i="52"/>
  <c r="Z1129" i="52"/>
  <c r="Y1129" i="52"/>
  <c r="AB1128" i="52"/>
  <c r="AA1128" i="52"/>
  <c r="Z1128" i="52"/>
  <c r="Y1128" i="52"/>
  <c r="AB1127" i="52"/>
  <c r="AA1127" i="52"/>
  <c r="Z1127" i="52"/>
  <c r="Y1127" i="52"/>
  <c r="AB1126" i="52"/>
  <c r="AA1126" i="52"/>
  <c r="Z1126" i="52"/>
  <c r="Y1126" i="52"/>
  <c r="AB1125" i="52"/>
  <c r="AA1125" i="52"/>
  <c r="Z1125" i="52"/>
  <c r="Y1125" i="52"/>
  <c r="AB1124" i="52"/>
  <c r="AA1124" i="52"/>
  <c r="Z1124" i="52"/>
  <c r="Y1124" i="52"/>
  <c r="AB1123" i="52"/>
  <c r="AA1123" i="52"/>
  <c r="Z1123" i="52"/>
  <c r="Y1123" i="52"/>
  <c r="AB1122" i="52"/>
  <c r="AA1122" i="52"/>
  <c r="Z1122" i="52"/>
  <c r="Y1122" i="52"/>
  <c r="AB1121" i="52"/>
  <c r="AA1121" i="52"/>
  <c r="Z1121" i="52"/>
  <c r="Y1121" i="52"/>
  <c r="AB1120" i="52"/>
  <c r="AA1120" i="52"/>
  <c r="Z1120" i="52"/>
  <c r="Y1120" i="52"/>
  <c r="AB1119" i="52"/>
  <c r="AA1119" i="52"/>
  <c r="Z1119" i="52"/>
  <c r="Y1119" i="52"/>
  <c r="AB1118" i="52"/>
  <c r="AA1118" i="52"/>
  <c r="Z1118" i="52"/>
  <c r="Y1118" i="52"/>
  <c r="AB1117" i="52"/>
  <c r="AA1117" i="52"/>
  <c r="Z1117" i="52"/>
  <c r="Y1117" i="52"/>
  <c r="AB1116" i="52"/>
  <c r="AA1116" i="52"/>
  <c r="Z1116" i="52"/>
  <c r="Y1116" i="52"/>
  <c r="AB1115" i="52"/>
  <c r="AA1115" i="52"/>
  <c r="Z1115" i="52"/>
  <c r="Y1115" i="52"/>
  <c r="AB1114" i="52"/>
  <c r="AA1114" i="52"/>
  <c r="Z1114" i="52"/>
  <c r="Y1114" i="52"/>
  <c r="AB1113" i="52"/>
  <c r="AA1113" i="52"/>
  <c r="Z1113" i="52"/>
  <c r="Y1113" i="52"/>
  <c r="AB1112" i="52"/>
  <c r="AA1112" i="52"/>
  <c r="Z1112" i="52"/>
  <c r="Y1112" i="52"/>
  <c r="AB1111" i="52"/>
  <c r="AA1111" i="52"/>
  <c r="Z1111" i="52"/>
  <c r="Y1111" i="52"/>
  <c r="AB1110" i="52"/>
  <c r="AA1110" i="52"/>
  <c r="Z1110" i="52"/>
  <c r="Y1110" i="52"/>
  <c r="AB1109" i="52"/>
  <c r="AA1109" i="52"/>
  <c r="Z1109" i="52"/>
  <c r="Y1109" i="52"/>
  <c r="AB1108" i="52"/>
  <c r="AA1108" i="52"/>
  <c r="Z1108" i="52"/>
  <c r="Y1108" i="52"/>
  <c r="AB1107" i="52"/>
  <c r="AA1107" i="52"/>
  <c r="Z1107" i="52"/>
  <c r="Y1107" i="52"/>
  <c r="AB1106" i="52"/>
  <c r="AA1106" i="52"/>
  <c r="Z1106" i="52"/>
  <c r="Y1106" i="52"/>
  <c r="AB1105" i="52"/>
  <c r="AA1105" i="52"/>
  <c r="Z1105" i="52"/>
  <c r="Y1105" i="52"/>
  <c r="AB1104" i="52"/>
  <c r="AA1104" i="52"/>
  <c r="Z1104" i="52"/>
  <c r="Y1104" i="52"/>
  <c r="AB1103" i="52"/>
  <c r="AA1103" i="52"/>
  <c r="Z1103" i="52"/>
  <c r="Y1103" i="52"/>
  <c r="AB1102" i="52"/>
  <c r="AA1102" i="52"/>
  <c r="Z1102" i="52"/>
  <c r="Y1102" i="52"/>
  <c r="AB1101" i="52"/>
  <c r="AA1101" i="52"/>
  <c r="Z1101" i="52"/>
  <c r="Y1101" i="52"/>
  <c r="AB1100" i="52"/>
  <c r="AA1100" i="52"/>
  <c r="Z1100" i="52"/>
  <c r="Y1100" i="52"/>
  <c r="AB1099" i="52"/>
  <c r="AA1099" i="52"/>
  <c r="Z1099" i="52"/>
  <c r="Y1099" i="52"/>
  <c r="AB1098" i="52"/>
  <c r="AA1098" i="52"/>
  <c r="Z1098" i="52"/>
  <c r="Y1098" i="52"/>
  <c r="AB1097" i="52"/>
  <c r="AA1097" i="52"/>
  <c r="Z1097" i="52"/>
  <c r="Y1097" i="52"/>
  <c r="AB1096" i="52"/>
  <c r="AA1096" i="52"/>
  <c r="Z1096" i="52"/>
  <c r="Y1096" i="52"/>
  <c r="AB1095" i="52"/>
  <c r="AA1095" i="52"/>
  <c r="Z1095" i="52"/>
  <c r="Y1095" i="52"/>
  <c r="AB1094" i="52"/>
  <c r="AA1094" i="52"/>
  <c r="Z1094" i="52"/>
  <c r="Y1094" i="52"/>
  <c r="AB1093" i="52"/>
  <c r="AA1093" i="52"/>
  <c r="Z1093" i="52"/>
  <c r="Y1093" i="52"/>
  <c r="AB1092" i="52"/>
  <c r="AA1092" i="52"/>
  <c r="Z1092" i="52"/>
  <c r="Y1092" i="52"/>
  <c r="AB1091" i="52"/>
  <c r="AA1091" i="52"/>
  <c r="Z1091" i="52"/>
  <c r="Y1091" i="52"/>
  <c r="AB1090" i="52"/>
  <c r="AA1090" i="52"/>
  <c r="Z1090" i="52"/>
  <c r="Y1090" i="52"/>
  <c r="AB1089" i="52"/>
  <c r="AA1089" i="52"/>
  <c r="Z1089" i="52"/>
  <c r="Y1089" i="52"/>
  <c r="AB1088" i="52"/>
  <c r="AA1088" i="52"/>
  <c r="Z1088" i="52"/>
  <c r="Y1088" i="52"/>
  <c r="AB1087" i="52"/>
  <c r="AA1087" i="52"/>
  <c r="Z1087" i="52"/>
  <c r="Y1087" i="52"/>
  <c r="AB1086" i="52"/>
  <c r="AA1086" i="52"/>
  <c r="Z1086" i="52"/>
  <c r="Y1086" i="52"/>
  <c r="AB1085" i="52"/>
  <c r="AA1085" i="52"/>
  <c r="Z1085" i="52"/>
  <c r="Y1085" i="52"/>
  <c r="AB1084" i="52"/>
  <c r="AA1084" i="52"/>
  <c r="Z1084" i="52"/>
  <c r="Y1084" i="52"/>
  <c r="AB1083" i="52"/>
  <c r="AA1083" i="52"/>
  <c r="Z1083" i="52"/>
  <c r="Y1083" i="52"/>
  <c r="AB1082" i="52"/>
  <c r="AA1082" i="52"/>
  <c r="Z1082" i="52"/>
  <c r="Y1082" i="52"/>
  <c r="AB1081" i="52"/>
  <c r="AA1081" i="52"/>
  <c r="Z1081" i="52"/>
  <c r="Y1081" i="52"/>
  <c r="AB1080" i="52"/>
  <c r="AA1080" i="52"/>
  <c r="Z1080" i="52"/>
  <c r="Y1080" i="52"/>
  <c r="AB1079" i="52"/>
  <c r="AA1079" i="52"/>
  <c r="Z1079" i="52"/>
  <c r="Y1079" i="52"/>
  <c r="AB1078" i="52"/>
  <c r="AA1078" i="52"/>
  <c r="Z1078" i="52"/>
  <c r="Y1078" i="52"/>
  <c r="AB1077" i="52"/>
  <c r="AA1077" i="52"/>
  <c r="Z1077" i="52"/>
  <c r="Y1077" i="52"/>
  <c r="AB1076" i="52"/>
  <c r="AA1076" i="52"/>
  <c r="Z1076" i="52"/>
  <c r="Y1076" i="52"/>
  <c r="AB1075" i="52"/>
  <c r="AA1075" i="52"/>
  <c r="Z1075" i="52"/>
  <c r="Y1075" i="52"/>
  <c r="AB1074" i="52"/>
  <c r="AA1074" i="52"/>
  <c r="Z1074" i="52"/>
  <c r="Y1074" i="52"/>
  <c r="AB1073" i="52"/>
  <c r="AA1073" i="52"/>
  <c r="Z1073" i="52"/>
  <c r="Y1073" i="52"/>
  <c r="AB1072" i="52"/>
  <c r="AA1072" i="52"/>
  <c r="Z1072" i="52"/>
  <c r="Y1072" i="52"/>
  <c r="AB1071" i="52"/>
  <c r="AA1071" i="52"/>
  <c r="Z1071" i="52"/>
  <c r="Y1071" i="52"/>
  <c r="AB1070" i="52"/>
  <c r="AA1070" i="52"/>
  <c r="Z1070" i="52"/>
  <c r="Y1070" i="52"/>
  <c r="AB1069" i="52"/>
  <c r="AA1069" i="52"/>
  <c r="Z1069" i="52"/>
  <c r="Y1069" i="52"/>
  <c r="AB1068" i="52"/>
  <c r="AA1068" i="52"/>
  <c r="Z1068" i="52"/>
  <c r="Y1068" i="52"/>
  <c r="AB1067" i="52"/>
  <c r="AA1067" i="52"/>
  <c r="Z1067" i="52"/>
  <c r="Y1067" i="52"/>
  <c r="AB1066" i="52"/>
  <c r="AA1066" i="52"/>
  <c r="Z1066" i="52"/>
  <c r="Y1066" i="52"/>
  <c r="AB1065" i="52"/>
  <c r="AA1065" i="52"/>
  <c r="Z1065" i="52"/>
  <c r="Y1065" i="52"/>
  <c r="AB1064" i="52"/>
  <c r="AA1064" i="52"/>
  <c r="Z1064" i="52"/>
  <c r="Y1064" i="52"/>
  <c r="AB1063" i="52"/>
  <c r="AA1063" i="52"/>
  <c r="Z1063" i="52"/>
  <c r="Y1063" i="52"/>
  <c r="AB1062" i="52"/>
  <c r="AA1062" i="52"/>
  <c r="Z1062" i="52"/>
  <c r="Y1062" i="52"/>
  <c r="AB1061" i="52"/>
  <c r="AA1061" i="52"/>
  <c r="Z1061" i="52"/>
  <c r="Y1061" i="52"/>
  <c r="AB1060" i="52"/>
  <c r="AA1060" i="52"/>
  <c r="Z1060" i="52"/>
  <c r="Y1060" i="52"/>
  <c r="AB1059" i="52"/>
  <c r="AA1059" i="52"/>
  <c r="Z1059" i="52"/>
  <c r="Y1059" i="52"/>
  <c r="AB1058" i="52"/>
  <c r="AA1058" i="52"/>
  <c r="Z1058" i="52"/>
  <c r="Y1058" i="52"/>
  <c r="AB1057" i="52"/>
  <c r="AA1057" i="52"/>
  <c r="Z1057" i="52"/>
  <c r="Y1057" i="52"/>
  <c r="AB1056" i="52"/>
  <c r="AA1056" i="52"/>
  <c r="Z1056" i="52"/>
  <c r="Y1056" i="52"/>
  <c r="AB1055" i="52"/>
  <c r="AA1055" i="52"/>
  <c r="Z1055" i="52"/>
  <c r="Y1055" i="52"/>
  <c r="AB1054" i="52"/>
  <c r="AA1054" i="52"/>
  <c r="Z1054" i="52"/>
  <c r="Y1054" i="52"/>
  <c r="AB1053" i="52"/>
  <c r="AA1053" i="52"/>
  <c r="Z1053" i="52"/>
  <c r="Y1053" i="52"/>
  <c r="AB1052" i="52"/>
  <c r="AA1052" i="52"/>
  <c r="Z1052" i="52"/>
  <c r="Y1052" i="52"/>
  <c r="AB1051" i="52"/>
  <c r="AA1051" i="52"/>
  <c r="Z1051" i="52"/>
  <c r="Y1051" i="52"/>
  <c r="AB1050" i="52"/>
  <c r="AA1050" i="52"/>
  <c r="Z1050" i="52"/>
  <c r="Y1050" i="52"/>
  <c r="AB1049" i="52"/>
  <c r="AA1049" i="52"/>
  <c r="Z1049" i="52"/>
  <c r="Y1049" i="52"/>
  <c r="AB1048" i="52"/>
  <c r="AA1048" i="52"/>
  <c r="Z1048" i="52"/>
  <c r="Y1048" i="52"/>
  <c r="AB1047" i="52"/>
  <c r="AA1047" i="52"/>
  <c r="Z1047" i="52"/>
  <c r="Y1047" i="52"/>
  <c r="AB1046" i="52"/>
  <c r="AA1046" i="52"/>
  <c r="Z1046" i="52"/>
  <c r="Y1046" i="52"/>
  <c r="AB1045" i="52"/>
  <c r="AA1045" i="52"/>
  <c r="Z1045" i="52"/>
  <c r="Y1045" i="52"/>
  <c r="AB1044" i="52"/>
  <c r="AA1044" i="52"/>
  <c r="Z1044" i="52"/>
  <c r="Y1044" i="52"/>
  <c r="AB1043" i="52"/>
  <c r="AA1043" i="52"/>
  <c r="Z1043" i="52"/>
  <c r="Y1043" i="52"/>
  <c r="AB1042" i="52"/>
  <c r="AA1042" i="52"/>
  <c r="Z1042" i="52"/>
  <c r="Y1042" i="52"/>
  <c r="AB1041" i="52"/>
  <c r="AA1041" i="52"/>
  <c r="Z1041" i="52"/>
  <c r="Y1041" i="52"/>
  <c r="AB1040" i="52"/>
  <c r="AA1040" i="52"/>
  <c r="Z1040" i="52"/>
  <c r="Y1040" i="52"/>
  <c r="AB1039" i="52"/>
  <c r="AA1039" i="52"/>
  <c r="Z1039" i="52"/>
  <c r="Y1039" i="52"/>
  <c r="AB1038" i="52"/>
  <c r="AA1038" i="52"/>
  <c r="Z1038" i="52"/>
  <c r="Y1038" i="52"/>
  <c r="AB1037" i="52"/>
  <c r="AA1037" i="52"/>
  <c r="Z1037" i="52"/>
  <c r="Y1037" i="52"/>
  <c r="AB1036" i="52"/>
  <c r="AA1036" i="52"/>
  <c r="Z1036" i="52"/>
  <c r="Y1036" i="52"/>
  <c r="AB1035" i="52"/>
  <c r="AA1035" i="52"/>
  <c r="Z1035" i="52"/>
  <c r="Y1035" i="52"/>
  <c r="AB1034" i="52"/>
  <c r="AA1034" i="52"/>
  <c r="Z1034" i="52"/>
  <c r="Y1034" i="52"/>
  <c r="AB1033" i="52"/>
  <c r="AA1033" i="52"/>
  <c r="Z1033" i="52"/>
  <c r="Y1033" i="52"/>
  <c r="AB1032" i="52"/>
  <c r="AA1032" i="52"/>
  <c r="Z1032" i="52"/>
  <c r="Y1032" i="52"/>
  <c r="AB1031" i="52"/>
  <c r="AA1031" i="52"/>
  <c r="Z1031" i="52"/>
  <c r="Y1031" i="52"/>
  <c r="AB1030" i="52"/>
  <c r="AA1030" i="52"/>
  <c r="Z1030" i="52"/>
  <c r="Y1030" i="52"/>
  <c r="AB1029" i="52"/>
  <c r="AA1029" i="52"/>
  <c r="Z1029" i="52"/>
  <c r="Y1029" i="52"/>
  <c r="AB1028" i="52"/>
  <c r="AA1028" i="52"/>
  <c r="Z1028" i="52"/>
  <c r="Y1028" i="52"/>
  <c r="AB1027" i="52"/>
  <c r="AA1027" i="52"/>
  <c r="Z1027" i="52"/>
  <c r="Y1027" i="52"/>
  <c r="AB1026" i="52"/>
  <c r="AA1026" i="52"/>
  <c r="Z1026" i="52"/>
  <c r="Y1026" i="52"/>
  <c r="AB1025" i="52"/>
  <c r="AA1025" i="52"/>
  <c r="Z1025" i="52"/>
  <c r="Y1025" i="52"/>
  <c r="AB1024" i="52"/>
  <c r="AA1024" i="52"/>
  <c r="Z1024" i="52"/>
  <c r="Y1024" i="52"/>
  <c r="AB1023" i="52"/>
  <c r="AA1023" i="52"/>
  <c r="Z1023" i="52"/>
  <c r="Y1023" i="52"/>
  <c r="AB1022" i="52"/>
  <c r="AA1022" i="52"/>
  <c r="Z1022" i="52"/>
  <c r="Y1022" i="52"/>
  <c r="AB1021" i="52"/>
  <c r="AA1021" i="52"/>
  <c r="Z1021" i="52"/>
  <c r="Y1021" i="52"/>
  <c r="AB1020" i="52"/>
  <c r="AA1020" i="52"/>
  <c r="Z1020" i="52"/>
  <c r="Y1020" i="52"/>
  <c r="AB1019" i="52"/>
  <c r="AA1019" i="52"/>
  <c r="Z1019" i="52"/>
  <c r="Y1019" i="52"/>
  <c r="AB1018" i="52"/>
  <c r="AA1018" i="52"/>
  <c r="Z1018" i="52"/>
  <c r="Y1018" i="52"/>
  <c r="AB1017" i="52"/>
  <c r="AA1017" i="52"/>
  <c r="Z1017" i="52"/>
  <c r="Y1017" i="52"/>
  <c r="AB1016" i="52"/>
  <c r="AA1016" i="52"/>
  <c r="Z1016" i="52"/>
  <c r="Y1016" i="52"/>
  <c r="AB1015" i="52"/>
  <c r="AA1015" i="52"/>
  <c r="Z1015" i="52"/>
  <c r="Y1015" i="52"/>
  <c r="AB1014" i="52"/>
  <c r="AA1014" i="52"/>
  <c r="Z1014" i="52"/>
  <c r="Y1014" i="52"/>
  <c r="AB1013" i="52"/>
  <c r="AA1013" i="52"/>
  <c r="Z1013" i="52"/>
  <c r="Y1013" i="52"/>
  <c r="AB1012" i="52"/>
  <c r="AA1012" i="52"/>
  <c r="Z1012" i="52"/>
  <c r="Y1012" i="52"/>
  <c r="AB1011" i="52"/>
  <c r="AA1011" i="52"/>
  <c r="Z1011" i="52"/>
  <c r="Y1011" i="52"/>
  <c r="AB1010" i="52"/>
  <c r="AA1010" i="52"/>
  <c r="Z1010" i="52"/>
  <c r="Y1010" i="52"/>
  <c r="AB1009" i="52"/>
  <c r="AA1009" i="52"/>
  <c r="Z1009" i="52"/>
  <c r="Y1009" i="52"/>
  <c r="AB1008" i="52"/>
  <c r="AA1008" i="52"/>
  <c r="Z1008" i="52"/>
  <c r="Y1008" i="52"/>
  <c r="AB1007" i="52"/>
  <c r="AA1007" i="52"/>
  <c r="Z1007" i="52"/>
  <c r="Y1007" i="52"/>
  <c r="AB1006" i="52"/>
  <c r="AA1006" i="52"/>
  <c r="Z1006" i="52"/>
  <c r="Y1006" i="52"/>
  <c r="AB1005" i="52"/>
  <c r="AA1005" i="52"/>
  <c r="Z1005" i="52"/>
  <c r="Y1005" i="52"/>
  <c r="AB1004" i="52"/>
  <c r="AA1004" i="52"/>
  <c r="Z1004" i="52"/>
  <c r="Y1004" i="52"/>
  <c r="AB1003" i="52"/>
  <c r="AA1003" i="52"/>
  <c r="Z1003" i="52"/>
  <c r="Y1003" i="52"/>
  <c r="AB1002" i="52"/>
  <c r="AA1002" i="52"/>
  <c r="Z1002" i="52"/>
  <c r="Y1002" i="52"/>
  <c r="AB1001" i="52"/>
  <c r="AA1001" i="52"/>
  <c r="Z1001" i="52"/>
  <c r="Y1001" i="52"/>
  <c r="AB1000" i="52"/>
  <c r="AA1000" i="52"/>
  <c r="Z1000" i="52"/>
  <c r="Y1000" i="52"/>
  <c r="AB999" i="52"/>
  <c r="AA999" i="52"/>
  <c r="Z999" i="52"/>
  <c r="Y999" i="52"/>
  <c r="AB998" i="52"/>
  <c r="AA998" i="52"/>
  <c r="Z998" i="52"/>
  <c r="Y998" i="52"/>
  <c r="AB997" i="52"/>
  <c r="AA997" i="52"/>
  <c r="Z997" i="52"/>
  <c r="Y997" i="52"/>
  <c r="AB996" i="52"/>
  <c r="AA996" i="52"/>
  <c r="Z996" i="52"/>
  <c r="Y996" i="52"/>
  <c r="AB995" i="52"/>
  <c r="AA995" i="52"/>
  <c r="Z995" i="52"/>
  <c r="Y995" i="52"/>
  <c r="AB994" i="52"/>
  <c r="AA994" i="52"/>
  <c r="Z994" i="52"/>
  <c r="Y994" i="52"/>
  <c r="AB993" i="52"/>
  <c r="AA993" i="52"/>
  <c r="Z993" i="52"/>
  <c r="Y993" i="52"/>
  <c r="AB992" i="52"/>
  <c r="AA992" i="52"/>
  <c r="Z992" i="52"/>
  <c r="Y992" i="52"/>
  <c r="AB991" i="52"/>
  <c r="AA991" i="52"/>
  <c r="Z991" i="52"/>
  <c r="Y991" i="52"/>
  <c r="AB990" i="52"/>
  <c r="AA990" i="52"/>
  <c r="Z990" i="52"/>
  <c r="Y990" i="52"/>
  <c r="AB989" i="52"/>
  <c r="AA989" i="52"/>
  <c r="Z989" i="52"/>
  <c r="Y989" i="52"/>
  <c r="AB988" i="52"/>
  <c r="AA988" i="52"/>
  <c r="Z988" i="52"/>
  <c r="Y988" i="52"/>
  <c r="AB987" i="52"/>
  <c r="AA987" i="52"/>
  <c r="Z987" i="52"/>
  <c r="Y987" i="52"/>
  <c r="AB986" i="52"/>
  <c r="AA986" i="52"/>
  <c r="Z986" i="52"/>
  <c r="Y986" i="52"/>
  <c r="AB985" i="52"/>
  <c r="AA985" i="52"/>
  <c r="Z985" i="52"/>
  <c r="Y985" i="52"/>
  <c r="AB984" i="52"/>
  <c r="AA984" i="52"/>
  <c r="Z984" i="52"/>
  <c r="Y984" i="52"/>
  <c r="AB983" i="52"/>
  <c r="AA983" i="52"/>
  <c r="Z983" i="52"/>
  <c r="Y983" i="52"/>
  <c r="AB982" i="52"/>
  <c r="AA982" i="52"/>
  <c r="Z982" i="52"/>
  <c r="Y982" i="52"/>
  <c r="AB981" i="52"/>
  <c r="AA981" i="52"/>
  <c r="Z981" i="52"/>
  <c r="Y981" i="52"/>
  <c r="AB980" i="52"/>
  <c r="AA980" i="52"/>
  <c r="Z980" i="52"/>
  <c r="Y980" i="52"/>
  <c r="AB979" i="52"/>
  <c r="AA979" i="52"/>
  <c r="Z979" i="52"/>
  <c r="Y979" i="52"/>
  <c r="AB978" i="52"/>
  <c r="AA978" i="52"/>
  <c r="Z978" i="52"/>
  <c r="Y978" i="52"/>
  <c r="AB977" i="52"/>
  <c r="AA977" i="52"/>
  <c r="Z977" i="52"/>
  <c r="Y977" i="52"/>
  <c r="AB976" i="52"/>
  <c r="AA976" i="52"/>
  <c r="Z976" i="52"/>
  <c r="Y976" i="52"/>
  <c r="AB975" i="52"/>
  <c r="AA975" i="52"/>
  <c r="Z975" i="52"/>
  <c r="Y975" i="52"/>
  <c r="AB974" i="52"/>
  <c r="AA974" i="52"/>
  <c r="Z974" i="52"/>
  <c r="Y974" i="52"/>
  <c r="AB973" i="52"/>
  <c r="AA973" i="52"/>
  <c r="Z973" i="52"/>
  <c r="Y973" i="52"/>
  <c r="AB972" i="52"/>
  <c r="AA972" i="52"/>
  <c r="Z972" i="52"/>
  <c r="Y972" i="52"/>
  <c r="AB971" i="52"/>
  <c r="AA971" i="52"/>
  <c r="Z971" i="52"/>
  <c r="Y971" i="52"/>
  <c r="AB970" i="52"/>
  <c r="AA970" i="52"/>
  <c r="Z970" i="52"/>
  <c r="Y970" i="52"/>
  <c r="AB969" i="52"/>
  <c r="AA969" i="52"/>
  <c r="Z969" i="52"/>
  <c r="Y969" i="52"/>
  <c r="AB968" i="52"/>
  <c r="AA968" i="52"/>
  <c r="Z968" i="52"/>
  <c r="Y968" i="52"/>
  <c r="AB967" i="52"/>
  <c r="AA967" i="52"/>
  <c r="Z967" i="52"/>
  <c r="Y967" i="52"/>
  <c r="AB966" i="52"/>
  <c r="AA966" i="52"/>
  <c r="Z966" i="52"/>
  <c r="Y966" i="52"/>
  <c r="AB965" i="52"/>
  <c r="AA965" i="52"/>
  <c r="Z965" i="52"/>
  <c r="Y965" i="52"/>
  <c r="AB964" i="52"/>
  <c r="AA964" i="52"/>
  <c r="Z964" i="52"/>
  <c r="Y964" i="52"/>
  <c r="AB963" i="52"/>
  <c r="AA963" i="52"/>
  <c r="Z963" i="52"/>
  <c r="Y963" i="52"/>
  <c r="AB962" i="52"/>
  <c r="AA962" i="52"/>
  <c r="Z962" i="52"/>
  <c r="Y962" i="52"/>
  <c r="AB961" i="52"/>
  <c r="AA961" i="52"/>
  <c r="Z961" i="52"/>
  <c r="Y961" i="52"/>
  <c r="AB960" i="52"/>
  <c r="AA960" i="52"/>
  <c r="Z960" i="52"/>
  <c r="Y960" i="52"/>
  <c r="AB959" i="52"/>
  <c r="AA959" i="52"/>
  <c r="Z959" i="52"/>
  <c r="Y959" i="52"/>
  <c r="AB958" i="52"/>
  <c r="AA958" i="52"/>
  <c r="Z958" i="52"/>
  <c r="Y958" i="52"/>
  <c r="AB957" i="52"/>
  <c r="AA957" i="52"/>
  <c r="Z957" i="52"/>
  <c r="Y957" i="52"/>
  <c r="AB956" i="52"/>
  <c r="AA956" i="52"/>
  <c r="Z956" i="52"/>
  <c r="Y956" i="52"/>
  <c r="AB955" i="52"/>
  <c r="AA955" i="52"/>
  <c r="Z955" i="52"/>
  <c r="Y955" i="52"/>
  <c r="AB954" i="52"/>
  <c r="AA954" i="52"/>
  <c r="Z954" i="52"/>
  <c r="Y954" i="52"/>
  <c r="AB953" i="52"/>
  <c r="AA953" i="52"/>
  <c r="Z953" i="52"/>
  <c r="Y953" i="52"/>
  <c r="AB952" i="52"/>
  <c r="AA952" i="52"/>
  <c r="Z952" i="52"/>
  <c r="Y952" i="52"/>
  <c r="AB951" i="52"/>
  <c r="AA951" i="52"/>
  <c r="Z951" i="52"/>
  <c r="Y951" i="52"/>
  <c r="AB950" i="52"/>
  <c r="AA950" i="52"/>
  <c r="Z950" i="52"/>
  <c r="Y950" i="52"/>
  <c r="AB949" i="52"/>
  <c r="AA949" i="52"/>
  <c r="Z949" i="52"/>
  <c r="Y949" i="52"/>
  <c r="AB948" i="52"/>
  <c r="AA948" i="52"/>
  <c r="Z948" i="52"/>
  <c r="Y948" i="52"/>
  <c r="AB947" i="52"/>
  <c r="AA947" i="52"/>
  <c r="Z947" i="52"/>
  <c r="Y947" i="52"/>
  <c r="AB946" i="52"/>
  <c r="AA946" i="52"/>
  <c r="Z946" i="52"/>
  <c r="Y946" i="52"/>
  <c r="AB945" i="52"/>
  <c r="AA945" i="52"/>
  <c r="Z945" i="52"/>
  <c r="Y945" i="52"/>
  <c r="AB944" i="52"/>
  <c r="AA944" i="52"/>
  <c r="Z944" i="52"/>
  <c r="Y944" i="52"/>
  <c r="AB943" i="52"/>
  <c r="AA943" i="52"/>
  <c r="Z943" i="52"/>
  <c r="Y943" i="52"/>
  <c r="AB942" i="52"/>
  <c r="AA942" i="52"/>
  <c r="Z942" i="52"/>
  <c r="Y942" i="52"/>
  <c r="AB941" i="52"/>
  <c r="AA941" i="52"/>
  <c r="Z941" i="52"/>
  <c r="Y941" i="52"/>
  <c r="AB940" i="52"/>
  <c r="AA940" i="52"/>
  <c r="Z940" i="52"/>
  <c r="Y940" i="52"/>
  <c r="AB939" i="52"/>
  <c r="AA939" i="52"/>
  <c r="Z939" i="52"/>
  <c r="Y939" i="52"/>
  <c r="AB938" i="52"/>
  <c r="AA938" i="52"/>
  <c r="Z938" i="52"/>
  <c r="Y938" i="52"/>
  <c r="AB937" i="52"/>
  <c r="AA937" i="52"/>
  <c r="Z937" i="52"/>
  <c r="Y937" i="52"/>
  <c r="AB936" i="52"/>
  <c r="AA936" i="52"/>
  <c r="Z936" i="52"/>
  <c r="Y936" i="52"/>
  <c r="AB935" i="52"/>
  <c r="AA935" i="52"/>
  <c r="Z935" i="52"/>
  <c r="Y935" i="52"/>
  <c r="AB934" i="52"/>
  <c r="AA934" i="52"/>
  <c r="Z934" i="52"/>
  <c r="Y934" i="52"/>
  <c r="AB933" i="52"/>
  <c r="AA933" i="52"/>
  <c r="Z933" i="52"/>
  <c r="Y933" i="52"/>
  <c r="AB932" i="52"/>
  <c r="AA932" i="52"/>
  <c r="Z932" i="52"/>
  <c r="Y932" i="52"/>
  <c r="AB931" i="52"/>
  <c r="AA931" i="52"/>
  <c r="Z931" i="52"/>
  <c r="Y931" i="52"/>
  <c r="AB930" i="52"/>
  <c r="AA930" i="52"/>
  <c r="Z930" i="52"/>
  <c r="Y930" i="52"/>
  <c r="AB929" i="52"/>
  <c r="AA929" i="52"/>
  <c r="Z929" i="52"/>
  <c r="Y929" i="52"/>
  <c r="AB928" i="52"/>
  <c r="AA928" i="52"/>
  <c r="Z928" i="52"/>
  <c r="Y928" i="52"/>
  <c r="AB927" i="52"/>
  <c r="AA927" i="52"/>
  <c r="Z927" i="52"/>
  <c r="Y927" i="52"/>
  <c r="AB926" i="52"/>
  <c r="AA926" i="52"/>
  <c r="Z926" i="52"/>
  <c r="Y926" i="52"/>
  <c r="AB925" i="52"/>
  <c r="AA925" i="52"/>
  <c r="Z925" i="52"/>
  <c r="Y925" i="52"/>
  <c r="AB924" i="52"/>
  <c r="AA924" i="52"/>
  <c r="Z924" i="52"/>
  <c r="Y924" i="52"/>
  <c r="AB923" i="52"/>
  <c r="AA923" i="52"/>
  <c r="Z923" i="52"/>
  <c r="Y923" i="52"/>
  <c r="AB922" i="52"/>
  <c r="AA922" i="52"/>
  <c r="Z922" i="52"/>
  <c r="Y922" i="52"/>
  <c r="AB921" i="52"/>
  <c r="AA921" i="52"/>
  <c r="Z921" i="52"/>
  <c r="Y921" i="52"/>
  <c r="AB920" i="52"/>
  <c r="AA920" i="52"/>
  <c r="Z920" i="52"/>
  <c r="Y920" i="52"/>
  <c r="AB919" i="52"/>
  <c r="AA919" i="52"/>
  <c r="Z919" i="52"/>
  <c r="Y919" i="52"/>
  <c r="AB918" i="52"/>
  <c r="AA918" i="52"/>
  <c r="Z918" i="52"/>
  <c r="Y918" i="52"/>
  <c r="AB917" i="52"/>
  <c r="AA917" i="52"/>
  <c r="Z917" i="52"/>
  <c r="Y917" i="52"/>
  <c r="AB916" i="52"/>
  <c r="AA916" i="52"/>
  <c r="Z916" i="52"/>
  <c r="Y916" i="52"/>
  <c r="AB915" i="52"/>
  <c r="AA915" i="52"/>
  <c r="Z915" i="52"/>
  <c r="Y915" i="52"/>
  <c r="AB914" i="52"/>
  <c r="AA914" i="52"/>
  <c r="Z914" i="52"/>
  <c r="Y914" i="52"/>
  <c r="AB913" i="52"/>
  <c r="AA913" i="52"/>
  <c r="Z913" i="52"/>
  <c r="Y913" i="52"/>
  <c r="AB912" i="52"/>
  <c r="AA912" i="52"/>
  <c r="Z912" i="52"/>
  <c r="Y912" i="52"/>
  <c r="AB911" i="52"/>
  <c r="AA911" i="52"/>
  <c r="Z911" i="52"/>
  <c r="Y911" i="52"/>
  <c r="AB910" i="52"/>
  <c r="AA910" i="52"/>
  <c r="Z910" i="52"/>
  <c r="Y910" i="52"/>
  <c r="AB909" i="52"/>
  <c r="AA909" i="52"/>
  <c r="Z909" i="52"/>
  <c r="Y909" i="52"/>
  <c r="AB908" i="52"/>
  <c r="AA908" i="52"/>
  <c r="Z908" i="52"/>
  <c r="Y908" i="52"/>
  <c r="AB907" i="52"/>
  <c r="AA907" i="52"/>
  <c r="Z907" i="52"/>
  <c r="Y907" i="52"/>
  <c r="AB906" i="52"/>
  <c r="AA906" i="52"/>
  <c r="Z906" i="52"/>
  <c r="Y906" i="52"/>
  <c r="AB905" i="52"/>
  <c r="AA905" i="52"/>
  <c r="Z905" i="52"/>
  <c r="Y905" i="52"/>
  <c r="AB904" i="52"/>
  <c r="AA904" i="52"/>
  <c r="Z904" i="52"/>
  <c r="Y904" i="52"/>
  <c r="AB903" i="52"/>
  <c r="AA903" i="52"/>
  <c r="Z903" i="52"/>
  <c r="Y903" i="52"/>
  <c r="AB902" i="52"/>
  <c r="AA902" i="52"/>
  <c r="Z902" i="52"/>
  <c r="Y902" i="52"/>
  <c r="AB901" i="52"/>
  <c r="AA901" i="52"/>
  <c r="Z901" i="52"/>
  <c r="Y901" i="52"/>
  <c r="AB900" i="52"/>
  <c r="AA900" i="52"/>
  <c r="Z900" i="52"/>
  <c r="Y900" i="52"/>
  <c r="AB899" i="52"/>
  <c r="AA899" i="52"/>
  <c r="Z899" i="52"/>
  <c r="Y899" i="52"/>
  <c r="AB898" i="52"/>
  <c r="AA898" i="52"/>
  <c r="Z898" i="52"/>
  <c r="Y898" i="52"/>
  <c r="AB897" i="52"/>
  <c r="AA897" i="52"/>
  <c r="Z897" i="52"/>
  <c r="Y897" i="52"/>
  <c r="AB896" i="52"/>
  <c r="AA896" i="52"/>
  <c r="Z896" i="52"/>
  <c r="Y896" i="52"/>
  <c r="AB895" i="52"/>
  <c r="AA895" i="52"/>
  <c r="Z895" i="52"/>
  <c r="Y895" i="52"/>
  <c r="AB894" i="52"/>
  <c r="AA894" i="52"/>
  <c r="Z894" i="52"/>
  <c r="Y894" i="52"/>
  <c r="AB893" i="52"/>
  <c r="AA893" i="52"/>
  <c r="Z893" i="52"/>
  <c r="Y893" i="52"/>
  <c r="AB892" i="52"/>
  <c r="AA892" i="52"/>
  <c r="Z892" i="52"/>
  <c r="Y892" i="52"/>
  <c r="AB891" i="52"/>
  <c r="AA891" i="52"/>
  <c r="Z891" i="52"/>
  <c r="Y891" i="52"/>
  <c r="AB890" i="52"/>
  <c r="AA890" i="52"/>
  <c r="Z890" i="52"/>
  <c r="Y890" i="52"/>
  <c r="AB889" i="52"/>
  <c r="AA889" i="52"/>
  <c r="Z889" i="52"/>
  <c r="Y889" i="52"/>
  <c r="AB888" i="52"/>
  <c r="AA888" i="52"/>
  <c r="Z888" i="52"/>
  <c r="Y888" i="52"/>
  <c r="AB887" i="52"/>
  <c r="AA887" i="52"/>
  <c r="Z887" i="52"/>
  <c r="Y887" i="52"/>
  <c r="AB886" i="52"/>
  <c r="AA886" i="52"/>
  <c r="Z886" i="52"/>
  <c r="Y886" i="52"/>
  <c r="AB885" i="52"/>
  <c r="AA885" i="52"/>
  <c r="Z885" i="52"/>
  <c r="Y885" i="52"/>
  <c r="AB884" i="52"/>
  <c r="AA884" i="52"/>
  <c r="Z884" i="52"/>
  <c r="Y884" i="52"/>
  <c r="AB883" i="52"/>
  <c r="AA883" i="52"/>
  <c r="Z883" i="52"/>
  <c r="Y883" i="52"/>
  <c r="AB882" i="52"/>
  <c r="AA882" i="52"/>
  <c r="Z882" i="52"/>
  <c r="Y882" i="52"/>
  <c r="AB881" i="52"/>
  <c r="AA881" i="52"/>
  <c r="Z881" i="52"/>
  <c r="Y881" i="52"/>
  <c r="AB880" i="52"/>
  <c r="AA880" i="52"/>
  <c r="Z880" i="52"/>
  <c r="Y880" i="52"/>
  <c r="AB879" i="52"/>
  <c r="AA879" i="52"/>
  <c r="Z879" i="52"/>
  <c r="Y879" i="52"/>
  <c r="AB878" i="52"/>
  <c r="AA878" i="52"/>
  <c r="Z878" i="52"/>
  <c r="Y878" i="52"/>
  <c r="AB877" i="52"/>
  <c r="AA877" i="52"/>
  <c r="Z877" i="52"/>
  <c r="Y877" i="52"/>
  <c r="AB876" i="52"/>
  <c r="AA876" i="52"/>
  <c r="Z876" i="52"/>
  <c r="Y876" i="52"/>
  <c r="AB875" i="52"/>
  <c r="AA875" i="52"/>
  <c r="Z875" i="52"/>
  <c r="Y875" i="52"/>
  <c r="AB874" i="52"/>
  <c r="AA874" i="52"/>
  <c r="Z874" i="52"/>
  <c r="Y874" i="52"/>
  <c r="AB873" i="52"/>
  <c r="AA873" i="52"/>
  <c r="Z873" i="52"/>
  <c r="Y873" i="52"/>
  <c r="AB872" i="52"/>
  <c r="AA872" i="52"/>
  <c r="Z872" i="52"/>
  <c r="Y872" i="52"/>
  <c r="AB871" i="52"/>
  <c r="AA871" i="52"/>
  <c r="Z871" i="52"/>
  <c r="Y871" i="52"/>
  <c r="AB870" i="52"/>
  <c r="AA870" i="52"/>
  <c r="Z870" i="52"/>
  <c r="Y870" i="52"/>
  <c r="AB869" i="52"/>
  <c r="AA869" i="52"/>
  <c r="Z869" i="52"/>
  <c r="Y869" i="52"/>
  <c r="AB868" i="52"/>
  <c r="AA868" i="52"/>
  <c r="Z868" i="52"/>
  <c r="Y868" i="52"/>
  <c r="AB867" i="52"/>
  <c r="AA867" i="52"/>
  <c r="Z867" i="52"/>
  <c r="Y867" i="52"/>
  <c r="AB866" i="52"/>
  <c r="AA866" i="52"/>
  <c r="Z866" i="52"/>
  <c r="Y866" i="52"/>
  <c r="AB865" i="52"/>
  <c r="AA865" i="52"/>
  <c r="Z865" i="52"/>
  <c r="Y865" i="52"/>
  <c r="AB864" i="52"/>
  <c r="AA864" i="52"/>
  <c r="Z864" i="52"/>
  <c r="Y864" i="52"/>
  <c r="AB863" i="52"/>
  <c r="AA863" i="52"/>
  <c r="Z863" i="52"/>
  <c r="Y863" i="52"/>
  <c r="AB862" i="52"/>
  <c r="AA862" i="52"/>
  <c r="Z862" i="52"/>
  <c r="Y862" i="52"/>
  <c r="AB861" i="52"/>
  <c r="AA861" i="52"/>
  <c r="Z861" i="52"/>
  <c r="Y861" i="52"/>
  <c r="AB860" i="52"/>
  <c r="AA860" i="52"/>
  <c r="Z860" i="52"/>
  <c r="Y860" i="52"/>
  <c r="AB859" i="52"/>
  <c r="AA859" i="52"/>
  <c r="Z859" i="52"/>
  <c r="Y859" i="52"/>
  <c r="AB858" i="52"/>
  <c r="AA858" i="52"/>
  <c r="Z858" i="52"/>
  <c r="Y858" i="52"/>
  <c r="AB857" i="52"/>
  <c r="AA857" i="52"/>
  <c r="Z857" i="52"/>
  <c r="Y857" i="52"/>
  <c r="AB856" i="52"/>
  <c r="AA856" i="52"/>
  <c r="Z856" i="52"/>
  <c r="Y856" i="52"/>
  <c r="AB855" i="52"/>
  <c r="AA855" i="52"/>
  <c r="Z855" i="52"/>
  <c r="Y855" i="52"/>
  <c r="AB854" i="52"/>
  <c r="AA854" i="52"/>
  <c r="Z854" i="52"/>
  <c r="Y854" i="52"/>
  <c r="AB853" i="52"/>
  <c r="AA853" i="52"/>
  <c r="Z853" i="52"/>
  <c r="Y853" i="52"/>
  <c r="AB852" i="52"/>
  <c r="AA852" i="52"/>
  <c r="Z852" i="52"/>
  <c r="Y852" i="52"/>
  <c r="AB851" i="52"/>
  <c r="AA851" i="52"/>
  <c r="Z851" i="52"/>
  <c r="Y851" i="52"/>
  <c r="AB850" i="52"/>
  <c r="AA850" i="52"/>
  <c r="Z850" i="52"/>
  <c r="Y850" i="52"/>
  <c r="AB849" i="52"/>
  <c r="AA849" i="52"/>
  <c r="Z849" i="52"/>
  <c r="Y849" i="52"/>
  <c r="AB848" i="52"/>
  <c r="AA848" i="52"/>
  <c r="Z848" i="52"/>
  <c r="Y848" i="52"/>
  <c r="AB847" i="52"/>
  <c r="AA847" i="52"/>
  <c r="Z847" i="52"/>
  <c r="Y847" i="52"/>
  <c r="AB846" i="52"/>
  <c r="AA846" i="52"/>
  <c r="Z846" i="52"/>
  <c r="Y846" i="52"/>
  <c r="AB845" i="52"/>
  <c r="AA845" i="52"/>
  <c r="Z845" i="52"/>
  <c r="Y845" i="52"/>
  <c r="AB844" i="52"/>
  <c r="AA844" i="52"/>
  <c r="Z844" i="52"/>
  <c r="Y844" i="52"/>
  <c r="AB843" i="52"/>
  <c r="AA843" i="52"/>
  <c r="Z843" i="52"/>
  <c r="Y843" i="52"/>
  <c r="AB842" i="52"/>
  <c r="AA842" i="52"/>
  <c r="Z842" i="52"/>
  <c r="Y842" i="52"/>
  <c r="AB841" i="52"/>
  <c r="AA841" i="52"/>
  <c r="Z841" i="52"/>
  <c r="Y841" i="52"/>
  <c r="AB840" i="52"/>
  <c r="AA840" i="52"/>
  <c r="Z840" i="52"/>
  <c r="Y840" i="52"/>
  <c r="AB839" i="52"/>
  <c r="AA839" i="52"/>
  <c r="Z839" i="52"/>
  <c r="Y839" i="52"/>
  <c r="AB838" i="52"/>
  <c r="AA838" i="52"/>
  <c r="Z838" i="52"/>
  <c r="Y838" i="52"/>
  <c r="AB837" i="52"/>
  <c r="AA837" i="52"/>
  <c r="Z837" i="52"/>
  <c r="Y837" i="52"/>
  <c r="AB836" i="52"/>
  <c r="AA836" i="52"/>
  <c r="Z836" i="52"/>
  <c r="Y836" i="52"/>
  <c r="AB835" i="52"/>
  <c r="AA835" i="52"/>
  <c r="Z835" i="52"/>
  <c r="Y835" i="52"/>
  <c r="AB834" i="52"/>
  <c r="AA834" i="52"/>
  <c r="Z834" i="52"/>
  <c r="Y834" i="52"/>
  <c r="AB833" i="52"/>
  <c r="AA833" i="52"/>
  <c r="Z833" i="52"/>
  <c r="Y833" i="52"/>
  <c r="AB832" i="52"/>
  <c r="AA832" i="52"/>
  <c r="Z832" i="52"/>
  <c r="Y832" i="52"/>
  <c r="AB831" i="52"/>
  <c r="AA831" i="52"/>
  <c r="Z831" i="52"/>
  <c r="Y831" i="52"/>
  <c r="AB830" i="52"/>
  <c r="AA830" i="52"/>
  <c r="Z830" i="52"/>
  <c r="Y830" i="52"/>
  <c r="AB829" i="52"/>
  <c r="AA829" i="52"/>
  <c r="Z829" i="52"/>
  <c r="Y829" i="52"/>
  <c r="AB828" i="52"/>
  <c r="AA828" i="52"/>
  <c r="Z828" i="52"/>
  <c r="Y828" i="52"/>
  <c r="AB827" i="52"/>
  <c r="AA827" i="52"/>
  <c r="Z827" i="52"/>
  <c r="Y827" i="52"/>
  <c r="AB826" i="52"/>
  <c r="AA826" i="52"/>
  <c r="Z826" i="52"/>
  <c r="Y826" i="52"/>
  <c r="AB825" i="52"/>
  <c r="AA825" i="52"/>
  <c r="Z825" i="52"/>
  <c r="Y825" i="52"/>
  <c r="AB824" i="52"/>
  <c r="AA824" i="52"/>
  <c r="Z824" i="52"/>
  <c r="Y824" i="52"/>
  <c r="AB823" i="52"/>
  <c r="AA823" i="52"/>
  <c r="Z823" i="52"/>
  <c r="Y823" i="52"/>
  <c r="AB822" i="52"/>
  <c r="AA822" i="52"/>
  <c r="Z822" i="52"/>
  <c r="Y822" i="52"/>
  <c r="AB821" i="52"/>
  <c r="AA821" i="52"/>
  <c r="Z821" i="52"/>
  <c r="Y821" i="52"/>
  <c r="AB820" i="52"/>
  <c r="AA820" i="52"/>
  <c r="Z820" i="52"/>
  <c r="Y820" i="52"/>
  <c r="AB819" i="52"/>
  <c r="AA819" i="52"/>
  <c r="Z819" i="52"/>
  <c r="Y819" i="52"/>
  <c r="AB818" i="52"/>
  <c r="AA818" i="52"/>
  <c r="Z818" i="52"/>
  <c r="Y818" i="52"/>
  <c r="AB817" i="52"/>
  <c r="AA817" i="52"/>
  <c r="Z817" i="52"/>
  <c r="Y817" i="52"/>
  <c r="AB816" i="52"/>
  <c r="AA816" i="52"/>
  <c r="Z816" i="52"/>
  <c r="Y816" i="52"/>
  <c r="AB815" i="52"/>
  <c r="AA815" i="52"/>
  <c r="Z815" i="52"/>
  <c r="Y815" i="52"/>
  <c r="AB814" i="52"/>
  <c r="AA814" i="52"/>
  <c r="Z814" i="52"/>
  <c r="Y814" i="52"/>
  <c r="AB813" i="52"/>
  <c r="AA813" i="52"/>
  <c r="Z813" i="52"/>
  <c r="Y813" i="52"/>
  <c r="AB812" i="52"/>
  <c r="AA812" i="52"/>
  <c r="Z812" i="52"/>
  <c r="Y812" i="52"/>
  <c r="AB811" i="52"/>
  <c r="AA811" i="52"/>
  <c r="Z811" i="52"/>
  <c r="Y811" i="52"/>
  <c r="AB810" i="52"/>
  <c r="AA810" i="52"/>
  <c r="Z810" i="52"/>
  <c r="Y810" i="52"/>
  <c r="AB809" i="52"/>
  <c r="AA809" i="52"/>
  <c r="Z809" i="52"/>
  <c r="Y809" i="52"/>
  <c r="AB808" i="52"/>
  <c r="AA808" i="52"/>
  <c r="Z808" i="52"/>
  <c r="Y808" i="52"/>
  <c r="AB807" i="52"/>
  <c r="AA807" i="52"/>
  <c r="Z807" i="52"/>
  <c r="Y807" i="52"/>
  <c r="AB806" i="52"/>
  <c r="AA806" i="52"/>
  <c r="Z806" i="52"/>
  <c r="Y806" i="52"/>
  <c r="AB805" i="52"/>
  <c r="AA805" i="52"/>
  <c r="Z805" i="52"/>
  <c r="Y805" i="52"/>
  <c r="AB804" i="52"/>
  <c r="AA804" i="52"/>
  <c r="Z804" i="52"/>
  <c r="Y804" i="52"/>
  <c r="AB803" i="52"/>
  <c r="AA803" i="52"/>
  <c r="Z803" i="52"/>
  <c r="Y803" i="52"/>
  <c r="AB802" i="52"/>
  <c r="AA802" i="52"/>
  <c r="Z802" i="52"/>
  <c r="Y802" i="52"/>
  <c r="AB801" i="52"/>
  <c r="AA801" i="52"/>
  <c r="Z801" i="52"/>
  <c r="Y801" i="52"/>
  <c r="AB800" i="52"/>
  <c r="AA800" i="52"/>
  <c r="Z800" i="52"/>
  <c r="Y800" i="52"/>
  <c r="AB799" i="52"/>
  <c r="AA799" i="52"/>
  <c r="Z799" i="52"/>
  <c r="Y799" i="52"/>
  <c r="AB798" i="52"/>
  <c r="AA798" i="52"/>
  <c r="Z798" i="52"/>
  <c r="Y798" i="52"/>
  <c r="AB797" i="52"/>
  <c r="AA797" i="52"/>
  <c r="Z797" i="52"/>
  <c r="Y797" i="52"/>
  <c r="AB796" i="52"/>
  <c r="AA796" i="52"/>
  <c r="Z796" i="52"/>
  <c r="Y796" i="52"/>
  <c r="AB795" i="52"/>
  <c r="AA795" i="52"/>
  <c r="Z795" i="52"/>
  <c r="Y795" i="52"/>
  <c r="AB794" i="52"/>
  <c r="AA794" i="52"/>
  <c r="Z794" i="52"/>
  <c r="Y794" i="52"/>
  <c r="AB793" i="52"/>
  <c r="AA793" i="52"/>
  <c r="Z793" i="52"/>
  <c r="Y793" i="52"/>
  <c r="AB792" i="52"/>
  <c r="AA792" i="52"/>
  <c r="Z792" i="52"/>
  <c r="Y792" i="52"/>
  <c r="AB791" i="52"/>
  <c r="AA791" i="52"/>
  <c r="Z791" i="52"/>
  <c r="Y791" i="52"/>
  <c r="AB790" i="52"/>
  <c r="AA790" i="52"/>
  <c r="Z790" i="52"/>
  <c r="Y790" i="52"/>
  <c r="AB789" i="52"/>
  <c r="AA789" i="52"/>
  <c r="Z789" i="52"/>
  <c r="Y789" i="52"/>
  <c r="AB788" i="52"/>
  <c r="AA788" i="52"/>
  <c r="Z788" i="52"/>
  <c r="Y788" i="52"/>
  <c r="AB787" i="52"/>
  <c r="AA787" i="52"/>
  <c r="Z787" i="52"/>
  <c r="Y787" i="52"/>
  <c r="AB786" i="52"/>
  <c r="AA786" i="52"/>
  <c r="Z786" i="52"/>
  <c r="Y786" i="52"/>
  <c r="AB785" i="52"/>
  <c r="AA785" i="52"/>
  <c r="Z785" i="52"/>
  <c r="Y785" i="52"/>
  <c r="AB784" i="52"/>
  <c r="AA784" i="52"/>
  <c r="Z784" i="52"/>
  <c r="Y784" i="52"/>
  <c r="AB783" i="52"/>
  <c r="AA783" i="52"/>
  <c r="Z783" i="52"/>
  <c r="Y783" i="52"/>
  <c r="AB782" i="52"/>
  <c r="AA782" i="52"/>
  <c r="Z782" i="52"/>
  <c r="Y782" i="52"/>
  <c r="AB781" i="52"/>
  <c r="AA781" i="52"/>
  <c r="Z781" i="52"/>
  <c r="Y781" i="52"/>
  <c r="AB780" i="52"/>
  <c r="AA780" i="52"/>
  <c r="Z780" i="52"/>
  <c r="Y780" i="52"/>
  <c r="AB779" i="52"/>
  <c r="AA779" i="52"/>
  <c r="Z779" i="52"/>
  <c r="Y779" i="52"/>
  <c r="AB778" i="52"/>
  <c r="AA778" i="52"/>
  <c r="Z778" i="52"/>
  <c r="Y778" i="52"/>
  <c r="AB777" i="52"/>
  <c r="AA777" i="52"/>
  <c r="Z777" i="52"/>
  <c r="Y777" i="52"/>
  <c r="AB776" i="52"/>
  <c r="AA776" i="52"/>
  <c r="Z776" i="52"/>
  <c r="Y776" i="52"/>
  <c r="AB775" i="52"/>
  <c r="AA775" i="52"/>
  <c r="Z775" i="52"/>
  <c r="Y775" i="52"/>
  <c r="AB774" i="52"/>
  <c r="AA774" i="52"/>
  <c r="Z774" i="52"/>
  <c r="Y774" i="52"/>
  <c r="AB773" i="52"/>
  <c r="AA773" i="52"/>
  <c r="Z773" i="52"/>
  <c r="Y773" i="52"/>
  <c r="AB772" i="52"/>
  <c r="AA772" i="52"/>
  <c r="Z772" i="52"/>
  <c r="Y772" i="52"/>
  <c r="AB771" i="52"/>
  <c r="AA771" i="52"/>
  <c r="Z771" i="52"/>
  <c r="Y771" i="52"/>
  <c r="AB770" i="52"/>
  <c r="AA770" i="52"/>
  <c r="Z770" i="52"/>
  <c r="Y770" i="52"/>
  <c r="AB769" i="52"/>
  <c r="AA769" i="52"/>
  <c r="Z769" i="52"/>
  <c r="Y769" i="52"/>
  <c r="AB768" i="52"/>
  <c r="AA768" i="52"/>
  <c r="Z768" i="52"/>
  <c r="Y768" i="52"/>
  <c r="AB767" i="52"/>
  <c r="AA767" i="52"/>
  <c r="Z767" i="52"/>
  <c r="Y767" i="52"/>
  <c r="AB766" i="52"/>
  <c r="AA766" i="52"/>
  <c r="Z766" i="52"/>
  <c r="Y766" i="52"/>
  <c r="AB765" i="52"/>
  <c r="AA765" i="52"/>
  <c r="Z765" i="52"/>
  <c r="Y765" i="52"/>
  <c r="AB764" i="52"/>
  <c r="AA764" i="52"/>
  <c r="Z764" i="52"/>
  <c r="Y764" i="52"/>
  <c r="AB763" i="52"/>
  <c r="AA763" i="52"/>
  <c r="Z763" i="52"/>
  <c r="Y763" i="52"/>
  <c r="AB762" i="52"/>
  <c r="AA762" i="52"/>
  <c r="Z762" i="52"/>
  <c r="Y762" i="52"/>
  <c r="AB761" i="52"/>
  <c r="AA761" i="52"/>
  <c r="Z761" i="52"/>
  <c r="Y761" i="52"/>
  <c r="AB760" i="52"/>
  <c r="AA760" i="52"/>
  <c r="Z760" i="52"/>
  <c r="Y760" i="52"/>
  <c r="AB759" i="52"/>
  <c r="AA759" i="52"/>
  <c r="Z759" i="52"/>
  <c r="Y759" i="52"/>
  <c r="AB758" i="52"/>
  <c r="AA758" i="52"/>
  <c r="Z758" i="52"/>
  <c r="Y758" i="52"/>
  <c r="AB757" i="52"/>
  <c r="AA757" i="52"/>
  <c r="Z757" i="52"/>
  <c r="Y757" i="52"/>
  <c r="AB756" i="52"/>
  <c r="AA756" i="52"/>
  <c r="Z756" i="52"/>
  <c r="Y756" i="52"/>
  <c r="AB755" i="52"/>
  <c r="AA755" i="52"/>
  <c r="Z755" i="52"/>
  <c r="Y755" i="52"/>
  <c r="AB754" i="52"/>
  <c r="AA754" i="52"/>
  <c r="Z754" i="52"/>
  <c r="Y754" i="52"/>
  <c r="AB753" i="52"/>
  <c r="AA753" i="52"/>
  <c r="Z753" i="52"/>
  <c r="Y753" i="52"/>
  <c r="AB752" i="52"/>
  <c r="AA752" i="52"/>
  <c r="Z752" i="52"/>
  <c r="Y752" i="52"/>
  <c r="AB751" i="52"/>
  <c r="AA751" i="52"/>
  <c r="Z751" i="52"/>
  <c r="Y751" i="52"/>
  <c r="AB750" i="52"/>
  <c r="AA750" i="52"/>
  <c r="Z750" i="52"/>
  <c r="Y750" i="52"/>
  <c r="AB749" i="52"/>
  <c r="AA749" i="52"/>
  <c r="Z749" i="52"/>
  <c r="Y749" i="52"/>
  <c r="AB748" i="52"/>
  <c r="AA748" i="52"/>
  <c r="Z748" i="52"/>
  <c r="Y748" i="52"/>
  <c r="AB747" i="52"/>
  <c r="AA747" i="52"/>
  <c r="Z747" i="52"/>
  <c r="Y747" i="52"/>
  <c r="AB746" i="52"/>
  <c r="AA746" i="52"/>
  <c r="Z746" i="52"/>
  <c r="Y746" i="52"/>
  <c r="AB745" i="52"/>
  <c r="AA745" i="52"/>
  <c r="Z745" i="52"/>
  <c r="Y745" i="52"/>
  <c r="AB744" i="52"/>
  <c r="AA744" i="52"/>
  <c r="Z744" i="52"/>
  <c r="Y744" i="52"/>
  <c r="AB743" i="52"/>
  <c r="AA743" i="52"/>
  <c r="Z743" i="52"/>
  <c r="Y743" i="52"/>
  <c r="AB742" i="52"/>
  <c r="AA742" i="52"/>
  <c r="Z742" i="52"/>
  <c r="Y742" i="52"/>
  <c r="AB741" i="52"/>
  <c r="AA741" i="52"/>
  <c r="Z741" i="52"/>
  <c r="Y741" i="52"/>
  <c r="AB740" i="52"/>
  <c r="AA740" i="52"/>
  <c r="Z740" i="52"/>
  <c r="Y740" i="52"/>
  <c r="AB739" i="52"/>
  <c r="AA739" i="52"/>
  <c r="Z739" i="52"/>
  <c r="Y739" i="52"/>
  <c r="AB738" i="52"/>
  <c r="AA738" i="52"/>
  <c r="Z738" i="52"/>
  <c r="Y738" i="52"/>
  <c r="AB737" i="52"/>
  <c r="AA737" i="52"/>
  <c r="Z737" i="52"/>
  <c r="Y737" i="52"/>
  <c r="AB736" i="52"/>
  <c r="AA736" i="52"/>
  <c r="Z736" i="52"/>
  <c r="Y736" i="52"/>
  <c r="AB735" i="52"/>
  <c r="AA735" i="52"/>
  <c r="Z735" i="52"/>
  <c r="Y735" i="52"/>
  <c r="AB734" i="52"/>
  <c r="AA734" i="52"/>
  <c r="Z734" i="52"/>
  <c r="Y734" i="52"/>
  <c r="AB733" i="52"/>
  <c r="AA733" i="52"/>
  <c r="Z733" i="52"/>
  <c r="Y733" i="52"/>
  <c r="AB732" i="52"/>
  <c r="AA732" i="52"/>
  <c r="Z732" i="52"/>
  <c r="Y732" i="52"/>
  <c r="AB731" i="52"/>
  <c r="AA731" i="52"/>
  <c r="Z731" i="52"/>
  <c r="Y731" i="52"/>
  <c r="AB730" i="52"/>
  <c r="AA730" i="52"/>
  <c r="Z730" i="52"/>
  <c r="Y730" i="52"/>
  <c r="AB729" i="52"/>
  <c r="AA729" i="52"/>
  <c r="Z729" i="52"/>
  <c r="Y729" i="52"/>
  <c r="AB728" i="52"/>
  <c r="AA728" i="52"/>
  <c r="Z728" i="52"/>
  <c r="Y728" i="52"/>
  <c r="AB727" i="52"/>
  <c r="AA727" i="52"/>
  <c r="Z727" i="52"/>
  <c r="Y727" i="52"/>
  <c r="AB726" i="52"/>
  <c r="AA726" i="52"/>
  <c r="Z726" i="52"/>
  <c r="Y726" i="52"/>
  <c r="AB725" i="52"/>
  <c r="AA725" i="52"/>
  <c r="Z725" i="52"/>
  <c r="Y725" i="52"/>
  <c r="AB724" i="52"/>
  <c r="AA724" i="52"/>
  <c r="Z724" i="52"/>
  <c r="Y724" i="52"/>
  <c r="AB723" i="52"/>
  <c r="AA723" i="52"/>
  <c r="Z723" i="52"/>
  <c r="Y723" i="52"/>
  <c r="AB722" i="52"/>
  <c r="AA722" i="52"/>
  <c r="Z722" i="52"/>
  <c r="Y722" i="52"/>
  <c r="AB721" i="52"/>
  <c r="AA721" i="52"/>
  <c r="Z721" i="52"/>
  <c r="Y721" i="52"/>
  <c r="AB720" i="52"/>
  <c r="AA720" i="52"/>
  <c r="Z720" i="52"/>
  <c r="Y720" i="52"/>
  <c r="AB719" i="52"/>
  <c r="AA719" i="52"/>
  <c r="Z719" i="52"/>
  <c r="Y719" i="52"/>
  <c r="AB718" i="52"/>
  <c r="AA718" i="52"/>
  <c r="Z718" i="52"/>
  <c r="Y718" i="52"/>
  <c r="AB717" i="52"/>
  <c r="AA717" i="52"/>
  <c r="Z717" i="52"/>
  <c r="Y717" i="52"/>
  <c r="AB716" i="52"/>
  <c r="AA716" i="52"/>
  <c r="Z716" i="52"/>
  <c r="Y716" i="52"/>
  <c r="AB715" i="52"/>
  <c r="AA715" i="52"/>
  <c r="Z715" i="52"/>
  <c r="Y715" i="52"/>
  <c r="AB714" i="52"/>
  <c r="AA714" i="52"/>
  <c r="Z714" i="52"/>
  <c r="Y714" i="52"/>
  <c r="AB713" i="52"/>
  <c r="AA713" i="52"/>
  <c r="Z713" i="52"/>
  <c r="Y713" i="52"/>
  <c r="AB712" i="52"/>
  <c r="AA712" i="52"/>
  <c r="Z712" i="52"/>
  <c r="Y712" i="52"/>
  <c r="AB711" i="52"/>
  <c r="AA711" i="52"/>
  <c r="Z711" i="52"/>
  <c r="Y711" i="52"/>
  <c r="AB710" i="52"/>
  <c r="AA710" i="52"/>
  <c r="Z710" i="52"/>
  <c r="Y710" i="52"/>
  <c r="AB709" i="52"/>
  <c r="AA709" i="52"/>
  <c r="Z709" i="52"/>
  <c r="Y709" i="52"/>
  <c r="AB708" i="52"/>
  <c r="AA708" i="52"/>
  <c r="Z708" i="52"/>
  <c r="Y708" i="52"/>
  <c r="AB707" i="52"/>
  <c r="AA707" i="52"/>
  <c r="Z707" i="52"/>
  <c r="Y707" i="52"/>
  <c r="AB706" i="52"/>
  <c r="AA706" i="52"/>
  <c r="Z706" i="52"/>
  <c r="Y706" i="52"/>
  <c r="AB705" i="52"/>
  <c r="AA705" i="52"/>
  <c r="Z705" i="52"/>
  <c r="Y705" i="52"/>
  <c r="AB704" i="52"/>
  <c r="AA704" i="52"/>
  <c r="Z704" i="52"/>
  <c r="Y704" i="52"/>
  <c r="AB703" i="52"/>
  <c r="AA703" i="52"/>
  <c r="Z703" i="52"/>
  <c r="Y703" i="52"/>
  <c r="AB702" i="52"/>
  <c r="AA702" i="52"/>
  <c r="Z702" i="52"/>
  <c r="Y702" i="52"/>
  <c r="AB701" i="52"/>
  <c r="AA701" i="52"/>
  <c r="Z701" i="52"/>
  <c r="Y701" i="52"/>
  <c r="AB700" i="52"/>
  <c r="AA700" i="52"/>
  <c r="Z700" i="52"/>
  <c r="Y700" i="52"/>
  <c r="AB699" i="52"/>
  <c r="AA699" i="52"/>
  <c r="Z699" i="52"/>
  <c r="Y699" i="52"/>
  <c r="AB698" i="52"/>
  <c r="AA698" i="52"/>
  <c r="Z698" i="52"/>
  <c r="Y698" i="52"/>
  <c r="AB697" i="52"/>
  <c r="AA697" i="52"/>
  <c r="Z697" i="52"/>
  <c r="Y697" i="52"/>
  <c r="AB696" i="52"/>
  <c r="AA696" i="52"/>
  <c r="Z696" i="52"/>
  <c r="Y696" i="52"/>
  <c r="AB695" i="52"/>
  <c r="AA695" i="52"/>
  <c r="Z695" i="52"/>
  <c r="Y695" i="52"/>
  <c r="AB694" i="52"/>
  <c r="AA694" i="52"/>
  <c r="Z694" i="52"/>
  <c r="Y694" i="52"/>
  <c r="AB693" i="52"/>
  <c r="AA693" i="52"/>
  <c r="Z693" i="52"/>
  <c r="Y693" i="52"/>
  <c r="AB692" i="52"/>
  <c r="AA692" i="52"/>
  <c r="Z692" i="52"/>
  <c r="Y692" i="52"/>
  <c r="AB691" i="52"/>
  <c r="AA691" i="52"/>
  <c r="Z691" i="52"/>
  <c r="Y691" i="52"/>
  <c r="AB690" i="52"/>
  <c r="AA690" i="52"/>
  <c r="Z690" i="52"/>
  <c r="Y690" i="52"/>
  <c r="AB689" i="52"/>
  <c r="AA689" i="52"/>
  <c r="Z689" i="52"/>
  <c r="Y689" i="52"/>
  <c r="AB688" i="52"/>
  <c r="AA688" i="52"/>
  <c r="Z688" i="52"/>
  <c r="Y688" i="52"/>
  <c r="AB687" i="52"/>
  <c r="AA687" i="52"/>
  <c r="Z687" i="52"/>
  <c r="Y687" i="52"/>
  <c r="AB686" i="52"/>
  <c r="AA686" i="52"/>
  <c r="Z686" i="52"/>
  <c r="Y686" i="52"/>
  <c r="AB685" i="52"/>
  <c r="AA685" i="52"/>
  <c r="Z685" i="52"/>
  <c r="Y685" i="52"/>
  <c r="AB684" i="52"/>
  <c r="AA684" i="52"/>
  <c r="Z684" i="52"/>
  <c r="Y684" i="52"/>
  <c r="AB683" i="52"/>
  <c r="AA683" i="52"/>
  <c r="Z683" i="52"/>
  <c r="Y683" i="52"/>
  <c r="AB682" i="52"/>
  <c r="AA682" i="52"/>
  <c r="Z682" i="52"/>
  <c r="Y682" i="52"/>
  <c r="AB681" i="52"/>
  <c r="AA681" i="52"/>
  <c r="Z681" i="52"/>
  <c r="Y681" i="52"/>
  <c r="AB680" i="52"/>
  <c r="AA680" i="52"/>
  <c r="Z680" i="52"/>
  <c r="Y680" i="52"/>
  <c r="AB679" i="52"/>
  <c r="AA679" i="52"/>
  <c r="Z679" i="52"/>
  <c r="Y679" i="52"/>
  <c r="AB678" i="52"/>
  <c r="AA678" i="52"/>
  <c r="Z678" i="52"/>
  <c r="Y678" i="52"/>
  <c r="AB677" i="52"/>
  <c r="AA677" i="52"/>
  <c r="Z677" i="52"/>
  <c r="Y677" i="52"/>
  <c r="AB676" i="52"/>
  <c r="AA676" i="52"/>
  <c r="Z676" i="52"/>
  <c r="Y676" i="52"/>
  <c r="AB675" i="52"/>
  <c r="AA675" i="52"/>
  <c r="Z675" i="52"/>
  <c r="Y675" i="52"/>
  <c r="AB674" i="52"/>
  <c r="AA674" i="52"/>
  <c r="Z674" i="52"/>
  <c r="Y674" i="52"/>
  <c r="AB673" i="52"/>
  <c r="AA673" i="52"/>
  <c r="Z673" i="52"/>
  <c r="Y673" i="52"/>
  <c r="AB672" i="52"/>
  <c r="AA672" i="52"/>
  <c r="Z672" i="52"/>
  <c r="Y672" i="52"/>
  <c r="AB671" i="52"/>
  <c r="AA671" i="52"/>
  <c r="Z671" i="52"/>
  <c r="Y671" i="52"/>
  <c r="AB670" i="52"/>
  <c r="AA670" i="52"/>
  <c r="Z670" i="52"/>
  <c r="Y670" i="52"/>
  <c r="AB669" i="52"/>
  <c r="AA669" i="52"/>
  <c r="Z669" i="52"/>
  <c r="Y669" i="52"/>
  <c r="AB668" i="52"/>
  <c r="AA668" i="52"/>
  <c r="Z668" i="52"/>
  <c r="Y668" i="52"/>
  <c r="AB667" i="52"/>
  <c r="AA667" i="52"/>
  <c r="Z667" i="52"/>
  <c r="Y667" i="52"/>
  <c r="AB666" i="52"/>
  <c r="AA666" i="52"/>
  <c r="Z666" i="52"/>
  <c r="Y666" i="52"/>
  <c r="AB665" i="52"/>
  <c r="AA665" i="52"/>
  <c r="Z665" i="52"/>
  <c r="Y665" i="52"/>
  <c r="AB664" i="52"/>
  <c r="AA664" i="52"/>
  <c r="Z664" i="52"/>
  <c r="Y664" i="52"/>
  <c r="AB663" i="52"/>
  <c r="AA663" i="52"/>
  <c r="Z663" i="52"/>
  <c r="Y663" i="52"/>
  <c r="AB662" i="52"/>
  <c r="AA662" i="52"/>
  <c r="Z662" i="52"/>
  <c r="Y662" i="52"/>
  <c r="AB661" i="52"/>
  <c r="AA661" i="52"/>
  <c r="Z661" i="52"/>
  <c r="Y661" i="52"/>
  <c r="AB660" i="52"/>
  <c r="AA660" i="52"/>
  <c r="Z660" i="52"/>
  <c r="Y660" i="52"/>
  <c r="AB659" i="52"/>
  <c r="AA659" i="52"/>
  <c r="Z659" i="52"/>
  <c r="Y659" i="52"/>
  <c r="AB658" i="52"/>
  <c r="AA658" i="52"/>
  <c r="Z658" i="52"/>
  <c r="Y658" i="52"/>
  <c r="AB657" i="52"/>
  <c r="AA657" i="52"/>
  <c r="Z657" i="52"/>
  <c r="Y657" i="52"/>
  <c r="AB656" i="52"/>
  <c r="AA656" i="52"/>
  <c r="Z656" i="52"/>
  <c r="Y656" i="52"/>
  <c r="AB655" i="52"/>
  <c r="AA655" i="52"/>
  <c r="Z655" i="52"/>
  <c r="Y655" i="52"/>
  <c r="AB654" i="52"/>
  <c r="AA654" i="52"/>
  <c r="Z654" i="52"/>
  <c r="Y654" i="52"/>
  <c r="AB653" i="52"/>
  <c r="AA653" i="52"/>
  <c r="Z653" i="52"/>
  <c r="Y653" i="52"/>
  <c r="AB652" i="52"/>
  <c r="AA652" i="52"/>
  <c r="Z652" i="52"/>
  <c r="Y652" i="52"/>
  <c r="AB651" i="52"/>
  <c r="AA651" i="52"/>
  <c r="Z651" i="52"/>
  <c r="Y651" i="52"/>
  <c r="AB650" i="52"/>
  <c r="AA650" i="52"/>
  <c r="Z650" i="52"/>
  <c r="Y650" i="52"/>
  <c r="AB649" i="52"/>
  <c r="AA649" i="52"/>
  <c r="Z649" i="52"/>
  <c r="Y649" i="52"/>
  <c r="AB648" i="52"/>
  <c r="AA648" i="52"/>
  <c r="Z648" i="52"/>
  <c r="Y648" i="52"/>
  <c r="AB647" i="52"/>
  <c r="AA647" i="52"/>
  <c r="Z647" i="52"/>
  <c r="Y647" i="52"/>
  <c r="AB646" i="52"/>
  <c r="AA646" i="52"/>
  <c r="Z646" i="52"/>
  <c r="Y646" i="52"/>
  <c r="AB645" i="52"/>
  <c r="AA645" i="52"/>
  <c r="Z645" i="52"/>
  <c r="Y645" i="52"/>
  <c r="AB644" i="52"/>
  <c r="AA644" i="52"/>
  <c r="Z644" i="52"/>
  <c r="Y644" i="52"/>
  <c r="AB643" i="52"/>
  <c r="AA643" i="52"/>
  <c r="Z643" i="52"/>
  <c r="Y643" i="52"/>
  <c r="AB642" i="52"/>
  <c r="AA642" i="52"/>
  <c r="Z642" i="52"/>
  <c r="Y642" i="52"/>
  <c r="AB641" i="52"/>
  <c r="AA641" i="52"/>
  <c r="Z641" i="52"/>
  <c r="Y641" i="52"/>
  <c r="AB640" i="52"/>
  <c r="AA640" i="52"/>
  <c r="Z640" i="52"/>
  <c r="Y640" i="52"/>
  <c r="AB639" i="52"/>
  <c r="AA639" i="52"/>
  <c r="Z639" i="52"/>
  <c r="Y639" i="52"/>
  <c r="AB638" i="52"/>
  <c r="AA638" i="52"/>
  <c r="Z638" i="52"/>
  <c r="Y638" i="52"/>
  <c r="AB637" i="52"/>
  <c r="AA637" i="52"/>
  <c r="Z637" i="52"/>
  <c r="Y637" i="52"/>
  <c r="AB636" i="52"/>
  <c r="AA636" i="52"/>
  <c r="Z636" i="52"/>
  <c r="Y636" i="52"/>
  <c r="AB635" i="52"/>
  <c r="AA635" i="52"/>
  <c r="Z635" i="52"/>
  <c r="Y635" i="52"/>
  <c r="AB634" i="52"/>
  <c r="AA634" i="52"/>
  <c r="Z634" i="52"/>
  <c r="Y634" i="52"/>
  <c r="AB633" i="52"/>
  <c r="AA633" i="52"/>
  <c r="Z633" i="52"/>
  <c r="Y633" i="52"/>
  <c r="AB632" i="52"/>
  <c r="AA632" i="52"/>
  <c r="Z632" i="52"/>
  <c r="Y632" i="52"/>
  <c r="AB631" i="52"/>
  <c r="AA631" i="52"/>
  <c r="Z631" i="52"/>
  <c r="Y631" i="52"/>
  <c r="AB630" i="52"/>
  <c r="AA630" i="52"/>
  <c r="Z630" i="52"/>
  <c r="Y630" i="52"/>
  <c r="AB629" i="52"/>
  <c r="AA629" i="52"/>
  <c r="Z629" i="52"/>
  <c r="Y629" i="52"/>
  <c r="AB628" i="52"/>
  <c r="AA628" i="52"/>
  <c r="Z628" i="52"/>
  <c r="Y628" i="52"/>
  <c r="AB627" i="52"/>
  <c r="AA627" i="52"/>
  <c r="Z627" i="52"/>
  <c r="Y627" i="52"/>
  <c r="AB626" i="52"/>
  <c r="AA626" i="52"/>
  <c r="Z626" i="52"/>
  <c r="Y626" i="52"/>
  <c r="AB625" i="52"/>
  <c r="AA625" i="52"/>
  <c r="Z625" i="52"/>
  <c r="Y625" i="52"/>
  <c r="AB624" i="52"/>
  <c r="AA624" i="52"/>
  <c r="Z624" i="52"/>
  <c r="Y624" i="52"/>
  <c r="AB623" i="52"/>
  <c r="AA623" i="52"/>
  <c r="Z623" i="52"/>
  <c r="Y623" i="52"/>
  <c r="AB622" i="52"/>
  <c r="AA622" i="52"/>
  <c r="Z622" i="52"/>
  <c r="Y622" i="52"/>
  <c r="AB621" i="52"/>
  <c r="AA621" i="52"/>
  <c r="Z621" i="52"/>
  <c r="Y621" i="52"/>
  <c r="AB620" i="52"/>
  <c r="AA620" i="52"/>
  <c r="Z620" i="52"/>
  <c r="Y620" i="52"/>
  <c r="AB619" i="52"/>
  <c r="AA619" i="52"/>
  <c r="Z619" i="52"/>
  <c r="Y619" i="52"/>
  <c r="AB618" i="52"/>
  <c r="AA618" i="52"/>
  <c r="Z618" i="52"/>
  <c r="Y618" i="52"/>
  <c r="AB617" i="52"/>
  <c r="AA617" i="52"/>
  <c r="Z617" i="52"/>
  <c r="Y617" i="52"/>
  <c r="AB616" i="52"/>
  <c r="AA616" i="52"/>
  <c r="Z616" i="52"/>
  <c r="Y616" i="52"/>
  <c r="AB615" i="52"/>
  <c r="AA615" i="52"/>
  <c r="Z615" i="52"/>
  <c r="Y615" i="52"/>
  <c r="AB614" i="52"/>
  <c r="AA614" i="52"/>
  <c r="Z614" i="52"/>
  <c r="Y614" i="52"/>
  <c r="AB613" i="52"/>
  <c r="AA613" i="52"/>
  <c r="Z613" i="52"/>
  <c r="Y613" i="52"/>
  <c r="AB612" i="52"/>
  <c r="AA612" i="52"/>
  <c r="Z612" i="52"/>
  <c r="Y612" i="52"/>
  <c r="AB611" i="52"/>
  <c r="AA611" i="52"/>
  <c r="Z611" i="52"/>
  <c r="Y611" i="52"/>
  <c r="AB610" i="52"/>
  <c r="AA610" i="52"/>
  <c r="Z610" i="52"/>
  <c r="Y610" i="52"/>
  <c r="AB609" i="52"/>
  <c r="AA609" i="52"/>
  <c r="Z609" i="52"/>
  <c r="Y609" i="52"/>
  <c r="AB608" i="52"/>
  <c r="AA608" i="52"/>
  <c r="Z608" i="52"/>
  <c r="Y608" i="52"/>
  <c r="AB607" i="52"/>
  <c r="AA607" i="52"/>
  <c r="Z607" i="52"/>
  <c r="Y607" i="52"/>
  <c r="AB606" i="52"/>
  <c r="AA606" i="52"/>
  <c r="Z606" i="52"/>
  <c r="Y606" i="52"/>
  <c r="AB605" i="52"/>
  <c r="AA605" i="52"/>
  <c r="Z605" i="52"/>
  <c r="Y605" i="52"/>
  <c r="AB604" i="52"/>
  <c r="AA604" i="52"/>
  <c r="Z604" i="52"/>
  <c r="Y604" i="52"/>
  <c r="AB603" i="52"/>
  <c r="AA603" i="52"/>
  <c r="Z603" i="52"/>
  <c r="Y603" i="52"/>
  <c r="AB602" i="52"/>
  <c r="AA602" i="52"/>
  <c r="Z602" i="52"/>
  <c r="Y602" i="52"/>
  <c r="AB601" i="52"/>
  <c r="AA601" i="52"/>
  <c r="Z601" i="52"/>
  <c r="Y601" i="52"/>
  <c r="AB600" i="52"/>
  <c r="AA600" i="52"/>
  <c r="Z600" i="52"/>
  <c r="Y600" i="52"/>
  <c r="AB599" i="52"/>
  <c r="AA599" i="52"/>
  <c r="Z599" i="52"/>
  <c r="Y599" i="52"/>
  <c r="AB598" i="52"/>
  <c r="AA598" i="52"/>
  <c r="Z598" i="52"/>
  <c r="Y598" i="52"/>
  <c r="AB597" i="52"/>
  <c r="AA597" i="52"/>
  <c r="Z597" i="52"/>
  <c r="Y597" i="52"/>
  <c r="AB596" i="52"/>
  <c r="AA596" i="52"/>
  <c r="Z596" i="52"/>
  <c r="Y596" i="52"/>
  <c r="AB595" i="52"/>
  <c r="AA595" i="52"/>
  <c r="Z595" i="52"/>
  <c r="Y595" i="52"/>
  <c r="AB594" i="52"/>
  <c r="AA594" i="52"/>
  <c r="Z594" i="52"/>
  <c r="Y594" i="52"/>
  <c r="AB593" i="52"/>
  <c r="AA593" i="52"/>
  <c r="Z593" i="52"/>
  <c r="Y593" i="52"/>
  <c r="AB592" i="52"/>
  <c r="AA592" i="52"/>
  <c r="Z592" i="52"/>
  <c r="Y592" i="52"/>
  <c r="AB591" i="52"/>
  <c r="AA591" i="52"/>
  <c r="Z591" i="52"/>
  <c r="Y591" i="52"/>
  <c r="AB590" i="52"/>
  <c r="AA590" i="52"/>
  <c r="Z590" i="52"/>
  <c r="Y590" i="52"/>
  <c r="AB589" i="52"/>
  <c r="AA589" i="52"/>
  <c r="Z589" i="52"/>
  <c r="Y589" i="52"/>
  <c r="AB588" i="52"/>
  <c r="AA588" i="52"/>
  <c r="Z588" i="52"/>
  <c r="Y588" i="52"/>
  <c r="AB587" i="52"/>
  <c r="AA587" i="52"/>
  <c r="Z587" i="52"/>
  <c r="Y587" i="52"/>
  <c r="AB586" i="52"/>
  <c r="AA586" i="52"/>
  <c r="Z586" i="52"/>
  <c r="Y586" i="52"/>
  <c r="AB585" i="52"/>
  <c r="AA585" i="52"/>
  <c r="Z585" i="52"/>
  <c r="Y585" i="52"/>
  <c r="AB584" i="52"/>
  <c r="AA584" i="52"/>
  <c r="Z584" i="52"/>
  <c r="Y584" i="52"/>
  <c r="AB583" i="52"/>
  <c r="AA583" i="52"/>
  <c r="Z583" i="52"/>
  <c r="Y583" i="52"/>
  <c r="AB582" i="52"/>
  <c r="AA582" i="52"/>
  <c r="Z582" i="52"/>
  <c r="Y582" i="52"/>
  <c r="AB581" i="52"/>
  <c r="AA581" i="52"/>
  <c r="Z581" i="52"/>
  <c r="Y581" i="52"/>
  <c r="AB580" i="52"/>
  <c r="AA580" i="52"/>
  <c r="Z580" i="52"/>
  <c r="Y580" i="52"/>
  <c r="AB579" i="52"/>
  <c r="AA579" i="52"/>
  <c r="Z579" i="52"/>
  <c r="Y579" i="52"/>
  <c r="AB578" i="52"/>
  <c r="AA578" i="52"/>
  <c r="Z578" i="52"/>
  <c r="Y578" i="52"/>
  <c r="AB577" i="52"/>
  <c r="AA577" i="52"/>
  <c r="Z577" i="52"/>
  <c r="Y577" i="52"/>
  <c r="AB576" i="52"/>
  <c r="AA576" i="52"/>
  <c r="Z576" i="52"/>
  <c r="Y576" i="52"/>
  <c r="AB575" i="52"/>
  <c r="AA575" i="52"/>
  <c r="Z575" i="52"/>
  <c r="Y575" i="52"/>
  <c r="AB574" i="52"/>
  <c r="AA574" i="52"/>
  <c r="Z574" i="52"/>
  <c r="Y574" i="52"/>
  <c r="AB573" i="52"/>
  <c r="AA573" i="52"/>
  <c r="Z573" i="52"/>
  <c r="Y573" i="52"/>
  <c r="AB572" i="52"/>
  <c r="AA572" i="52"/>
  <c r="Z572" i="52"/>
  <c r="Y572" i="52"/>
  <c r="AB571" i="52"/>
  <c r="AA571" i="52"/>
  <c r="Z571" i="52"/>
  <c r="Y571" i="52"/>
  <c r="AB570" i="52"/>
  <c r="AA570" i="52"/>
  <c r="Z570" i="52"/>
  <c r="Y570" i="52"/>
  <c r="AB569" i="52"/>
  <c r="AA569" i="52"/>
  <c r="Z569" i="52"/>
  <c r="Y569" i="52"/>
  <c r="AB568" i="52"/>
  <c r="AA568" i="52"/>
  <c r="Z568" i="52"/>
  <c r="Y568" i="52"/>
  <c r="AB567" i="52"/>
  <c r="AA567" i="52"/>
  <c r="Z567" i="52"/>
  <c r="Y567" i="52"/>
  <c r="AB566" i="52"/>
  <c r="AA566" i="52"/>
  <c r="Z566" i="52"/>
  <c r="Y566" i="52"/>
  <c r="AB565" i="52"/>
  <c r="AA565" i="52"/>
  <c r="Z565" i="52"/>
  <c r="Y565" i="52"/>
  <c r="AB564" i="52"/>
  <c r="AA564" i="52"/>
  <c r="Z564" i="52"/>
  <c r="Y564" i="52"/>
  <c r="AB563" i="52"/>
  <c r="AA563" i="52"/>
  <c r="Z563" i="52"/>
  <c r="Y563" i="52"/>
  <c r="AB562" i="52"/>
  <c r="AA562" i="52"/>
  <c r="Z562" i="52"/>
  <c r="Y562" i="52"/>
  <c r="AB561" i="52"/>
  <c r="AA561" i="52"/>
  <c r="Z561" i="52"/>
  <c r="Y561" i="52"/>
  <c r="AB560" i="52"/>
  <c r="AA560" i="52"/>
  <c r="Z560" i="52"/>
  <c r="Y560" i="52"/>
  <c r="AB559" i="52"/>
  <c r="AA559" i="52"/>
  <c r="Z559" i="52"/>
  <c r="Y559" i="52"/>
  <c r="AB558" i="52"/>
  <c r="AA558" i="52"/>
  <c r="Z558" i="52"/>
  <c r="Y558" i="52"/>
  <c r="AB557" i="52"/>
  <c r="AA557" i="52"/>
  <c r="Z557" i="52"/>
  <c r="Y557" i="52"/>
  <c r="AB556" i="52"/>
  <c r="AA556" i="52"/>
  <c r="Z556" i="52"/>
  <c r="Y556" i="52"/>
  <c r="AB555" i="52"/>
  <c r="AA555" i="52"/>
  <c r="Z555" i="52"/>
  <c r="Y555" i="52"/>
  <c r="AB554" i="52"/>
  <c r="AA554" i="52"/>
  <c r="Z554" i="52"/>
  <c r="Y554" i="52"/>
  <c r="AB553" i="52"/>
  <c r="AA553" i="52"/>
  <c r="Z553" i="52"/>
  <c r="Y553" i="52"/>
  <c r="AB552" i="52"/>
  <c r="AA552" i="52"/>
  <c r="Z552" i="52"/>
  <c r="Y552" i="52"/>
  <c r="AB551" i="52"/>
  <c r="AA551" i="52"/>
  <c r="Z551" i="52"/>
  <c r="Y551" i="52"/>
  <c r="AB550" i="52"/>
  <c r="AA550" i="52"/>
  <c r="Z550" i="52"/>
  <c r="Y550" i="52"/>
  <c r="AB549" i="52"/>
  <c r="AA549" i="52"/>
  <c r="Z549" i="52"/>
  <c r="Y549" i="52"/>
  <c r="AB548" i="52"/>
  <c r="AA548" i="52"/>
  <c r="Z548" i="52"/>
  <c r="Y548" i="52"/>
  <c r="AB547" i="52"/>
  <c r="AA547" i="52"/>
  <c r="Z547" i="52"/>
  <c r="Y547" i="52"/>
  <c r="AB546" i="52"/>
  <c r="AA546" i="52"/>
  <c r="Z546" i="52"/>
  <c r="Y546" i="52"/>
  <c r="AB545" i="52"/>
  <c r="AA545" i="52"/>
  <c r="Z545" i="52"/>
  <c r="Y545" i="52"/>
  <c r="AB544" i="52"/>
  <c r="AA544" i="52"/>
  <c r="Z544" i="52"/>
  <c r="Y544" i="52"/>
  <c r="AB543" i="52"/>
  <c r="AA543" i="52"/>
  <c r="Z543" i="52"/>
  <c r="Y543" i="52"/>
  <c r="AB542" i="52"/>
  <c r="AA542" i="52"/>
  <c r="Z542" i="52"/>
  <c r="Y542" i="52"/>
  <c r="AB541" i="52"/>
  <c r="AA541" i="52"/>
  <c r="Z541" i="52"/>
  <c r="Y541" i="52"/>
  <c r="AB540" i="52"/>
  <c r="AA540" i="52"/>
  <c r="Z540" i="52"/>
  <c r="Y540" i="52"/>
  <c r="AB539" i="52"/>
  <c r="AA539" i="52"/>
  <c r="Z539" i="52"/>
  <c r="Y539" i="52"/>
  <c r="AB538" i="52"/>
  <c r="AA538" i="52"/>
  <c r="Z538" i="52"/>
  <c r="Y538" i="52"/>
  <c r="AB537" i="52"/>
  <c r="AA537" i="52"/>
  <c r="Z537" i="52"/>
  <c r="Y537" i="52"/>
  <c r="AB536" i="52"/>
  <c r="AA536" i="52"/>
  <c r="Z536" i="52"/>
  <c r="Y536" i="52"/>
  <c r="AB535" i="52"/>
  <c r="AA535" i="52"/>
  <c r="Z535" i="52"/>
  <c r="Y535" i="52"/>
  <c r="AB534" i="52"/>
  <c r="AA534" i="52"/>
  <c r="Z534" i="52"/>
  <c r="Y534" i="52"/>
  <c r="AB533" i="52"/>
  <c r="AA533" i="52"/>
  <c r="Z533" i="52"/>
  <c r="Y533" i="52"/>
  <c r="AB532" i="52"/>
  <c r="AA532" i="52"/>
  <c r="Z532" i="52"/>
  <c r="Y532" i="52"/>
  <c r="AB531" i="52"/>
  <c r="AA531" i="52"/>
  <c r="Z531" i="52"/>
  <c r="Y531" i="52"/>
  <c r="AB530" i="52"/>
  <c r="AA530" i="52"/>
  <c r="Z530" i="52"/>
  <c r="Y530" i="52"/>
  <c r="AB529" i="52"/>
  <c r="AA529" i="52"/>
  <c r="Z529" i="52"/>
  <c r="Y529" i="52"/>
  <c r="AB528" i="52"/>
  <c r="AA528" i="52"/>
  <c r="Z528" i="52"/>
  <c r="Y528" i="52"/>
  <c r="AB527" i="52"/>
  <c r="AA527" i="52"/>
  <c r="Z527" i="52"/>
  <c r="Y527" i="52"/>
  <c r="AB526" i="52"/>
  <c r="AA526" i="52"/>
  <c r="Z526" i="52"/>
  <c r="Y526" i="52"/>
  <c r="AB525" i="52"/>
  <c r="AA525" i="52"/>
  <c r="Z525" i="52"/>
  <c r="Y525" i="52"/>
  <c r="AB524" i="52"/>
  <c r="AA524" i="52"/>
  <c r="Z524" i="52"/>
  <c r="Y524" i="52"/>
  <c r="AB523" i="52"/>
  <c r="AA523" i="52"/>
  <c r="Z523" i="52"/>
  <c r="Y523" i="52"/>
  <c r="AB522" i="52"/>
  <c r="AA522" i="52"/>
  <c r="Z522" i="52"/>
  <c r="Y522" i="52"/>
  <c r="AB521" i="52"/>
  <c r="AA521" i="52"/>
  <c r="Z521" i="52"/>
  <c r="Y521" i="52"/>
  <c r="AB520" i="52"/>
  <c r="AA520" i="52"/>
  <c r="Z520" i="52"/>
  <c r="Y520" i="52"/>
  <c r="AB519" i="52"/>
  <c r="AA519" i="52"/>
  <c r="Z519" i="52"/>
  <c r="Y519" i="52"/>
  <c r="AB518" i="52"/>
  <c r="AA518" i="52"/>
  <c r="Z518" i="52"/>
  <c r="Y518" i="52"/>
  <c r="AB517" i="52"/>
  <c r="AA517" i="52"/>
  <c r="Z517" i="52"/>
  <c r="Y517" i="52"/>
  <c r="AB516" i="52"/>
  <c r="AA516" i="52"/>
  <c r="Z516" i="52"/>
  <c r="Y516" i="52"/>
  <c r="AB515" i="52"/>
  <c r="AA515" i="52"/>
  <c r="Z515" i="52"/>
  <c r="Y515" i="52"/>
  <c r="AB514" i="52"/>
  <c r="AA514" i="52"/>
  <c r="Z514" i="52"/>
  <c r="Y514" i="52"/>
  <c r="AB513" i="52"/>
  <c r="AA513" i="52"/>
  <c r="Z513" i="52"/>
  <c r="Y513" i="52"/>
  <c r="AB512" i="52"/>
  <c r="AA512" i="52"/>
  <c r="Z512" i="52"/>
  <c r="Y512" i="52"/>
  <c r="AB511" i="52"/>
  <c r="AA511" i="52"/>
  <c r="Z511" i="52"/>
  <c r="Y511" i="52"/>
  <c r="AB510" i="52"/>
  <c r="AA510" i="52"/>
  <c r="Z510" i="52"/>
  <c r="Y510" i="52"/>
  <c r="AB509" i="52"/>
  <c r="AA509" i="52"/>
  <c r="Z509" i="52"/>
  <c r="Y509" i="52"/>
  <c r="AB508" i="52"/>
  <c r="AA508" i="52"/>
  <c r="Z508" i="52"/>
  <c r="Y508" i="52"/>
  <c r="AB507" i="52"/>
  <c r="AA507" i="52"/>
  <c r="Z507" i="52"/>
  <c r="Y507" i="52"/>
  <c r="AB506" i="52"/>
  <c r="AA506" i="52"/>
  <c r="Z506" i="52"/>
  <c r="Y506" i="52"/>
  <c r="AB505" i="52"/>
  <c r="AA505" i="52"/>
  <c r="Z505" i="52"/>
  <c r="Y505" i="52"/>
  <c r="AB504" i="52"/>
  <c r="AA504" i="52"/>
  <c r="Z504" i="52"/>
  <c r="Y504" i="52"/>
  <c r="AB503" i="52"/>
  <c r="AA503" i="52"/>
  <c r="Z503" i="52"/>
  <c r="Y503" i="52"/>
  <c r="AB502" i="52"/>
  <c r="AA502" i="52"/>
  <c r="Z502" i="52"/>
  <c r="Y502" i="52"/>
  <c r="AB501" i="52"/>
  <c r="AA501" i="52"/>
  <c r="Z501" i="52"/>
  <c r="Y501" i="52"/>
  <c r="AB500" i="52"/>
  <c r="AA500" i="52"/>
  <c r="Z500" i="52"/>
  <c r="Y500" i="52"/>
  <c r="AB499" i="52"/>
  <c r="AA499" i="52"/>
  <c r="Z499" i="52"/>
  <c r="Y499" i="52"/>
  <c r="AB498" i="52"/>
  <c r="AA498" i="52"/>
  <c r="Z498" i="52"/>
  <c r="Y498" i="52"/>
  <c r="AB497" i="52"/>
  <c r="AA497" i="52"/>
  <c r="Z497" i="52"/>
  <c r="Y497" i="52"/>
  <c r="AB496" i="52"/>
  <c r="AA496" i="52"/>
  <c r="Z496" i="52"/>
  <c r="Y496" i="52"/>
  <c r="AB495" i="52"/>
  <c r="AA495" i="52"/>
  <c r="Z495" i="52"/>
  <c r="Y495" i="52"/>
  <c r="AB494" i="52"/>
  <c r="AA494" i="52"/>
  <c r="Z494" i="52"/>
  <c r="Y494" i="52"/>
  <c r="AB493" i="52"/>
  <c r="AA493" i="52"/>
  <c r="Z493" i="52"/>
  <c r="Y493" i="52"/>
  <c r="AB492" i="52"/>
  <c r="AA492" i="52"/>
  <c r="Z492" i="52"/>
  <c r="Y492" i="52"/>
  <c r="AB491" i="52"/>
  <c r="AA491" i="52"/>
  <c r="Z491" i="52"/>
  <c r="Y491" i="52"/>
  <c r="AB490" i="52"/>
  <c r="AA490" i="52"/>
  <c r="Z490" i="52"/>
  <c r="Y490" i="52"/>
  <c r="AB489" i="52"/>
  <c r="AA489" i="52"/>
  <c r="Z489" i="52"/>
  <c r="Y489" i="52"/>
  <c r="AB488" i="52"/>
  <c r="AA488" i="52"/>
  <c r="Z488" i="52"/>
  <c r="Y488" i="52"/>
  <c r="AB487" i="52"/>
  <c r="AA487" i="52"/>
  <c r="Z487" i="52"/>
  <c r="Y487" i="52"/>
  <c r="AB486" i="52"/>
  <c r="AA486" i="52"/>
  <c r="Z486" i="52"/>
  <c r="Y486" i="52"/>
  <c r="AB485" i="52"/>
  <c r="AA485" i="52"/>
  <c r="Z485" i="52"/>
  <c r="Y485" i="52"/>
  <c r="AB484" i="52"/>
  <c r="AA484" i="52"/>
  <c r="Z484" i="52"/>
  <c r="Y484" i="52"/>
  <c r="AB483" i="52"/>
  <c r="AA483" i="52"/>
  <c r="Z483" i="52"/>
  <c r="Y483" i="52"/>
  <c r="AB482" i="52"/>
  <c r="AA482" i="52"/>
  <c r="Z482" i="52"/>
  <c r="Y482" i="52"/>
  <c r="AB481" i="52"/>
  <c r="AA481" i="52"/>
  <c r="Z481" i="52"/>
  <c r="Y481" i="52"/>
  <c r="AB480" i="52"/>
  <c r="AA480" i="52"/>
  <c r="Z480" i="52"/>
  <c r="Y480" i="52"/>
  <c r="AB479" i="52"/>
  <c r="AA479" i="52"/>
  <c r="Z479" i="52"/>
  <c r="Y479" i="52"/>
  <c r="AB478" i="52"/>
  <c r="AA478" i="52"/>
  <c r="Z478" i="52"/>
  <c r="Y478" i="52"/>
  <c r="AB477" i="52"/>
  <c r="AA477" i="52"/>
  <c r="Z477" i="52"/>
  <c r="Y477" i="52"/>
  <c r="AB476" i="52"/>
  <c r="AA476" i="52"/>
  <c r="Z476" i="52"/>
  <c r="Y476" i="52"/>
  <c r="AB475" i="52"/>
  <c r="AA475" i="52"/>
  <c r="Z475" i="52"/>
  <c r="Y475" i="52"/>
  <c r="AB474" i="52"/>
  <c r="AA474" i="52"/>
  <c r="Z474" i="52"/>
  <c r="Y474" i="52"/>
  <c r="AB473" i="52"/>
  <c r="AA473" i="52"/>
  <c r="Z473" i="52"/>
  <c r="Y473" i="52"/>
  <c r="AB472" i="52"/>
  <c r="AA472" i="52"/>
  <c r="Z472" i="52"/>
  <c r="Y472" i="52"/>
  <c r="AB471" i="52"/>
  <c r="AA471" i="52"/>
  <c r="Z471" i="52"/>
  <c r="Y471" i="52"/>
  <c r="AB470" i="52"/>
  <c r="AA470" i="52"/>
  <c r="Z470" i="52"/>
  <c r="Y470" i="52"/>
  <c r="AB469" i="52"/>
  <c r="AA469" i="52"/>
  <c r="Z469" i="52"/>
  <c r="Y469" i="52"/>
  <c r="AB468" i="52"/>
  <c r="AA468" i="52"/>
  <c r="Z468" i="52"/>
  <c r="Y468" i="52"/>
  <c r="AB467" i="52"/>
  <c r="AA467" i="52"/>
  <c r="Z467" i="52"/>
  <c r="Y467" i="52"/>
  <c r="AB466" i="52"/>
  <c r="AA466" i="52"/>
  <c r="Z466" i="52"/>
  <c r="Y466" i="52"/>
  <c r="AB465" i="52"/>
  <c r="AA465" i="52"/>
  <c r="Z465" i="52"/>
  <c r="Y465" i="52"/>
  <c r="AB464" i="52"/>
  <c r="AA464" i="52"/>
  <c r="Z464" i="52"/>
  <c r="Y464" i="52"/>
  <c r="AB463" i="52"/>
  <c r="AA463" i="52"/>
  <c r="Z463" i="52"/>
  <c r="Y463" i="52"/>
  <c r="AB462" i="52"/>
  <c r="AA462" i="52"/>
  <c r="Z462" i="52"/>
  <c r="Y462" i="52"/>
  <c r="AB461" i="52"/>
  <c r="AA461" i="52"/>
  <c r="Z461" i="52"/>
  <c r="Y461" i="52"/>
  <c r="AB460" i="52"/>
  <c r="AA460" i="52"/>
  <c r="Z460" i="52"/>
  <c r="Y460" i="52"/>
  <c r="AB459" i="52"/>
  <c r="AA459" i="52"/>
  <c r="Z459" i="52"/>
  <c r="Y459" i="52"/>
  <c r="AB458" i="52"/>
  <c r="AA458" i="52"/>
  <c r="Z458" i="52"/>
  <c r="Y458" i="52"/>
  <c r="AB457" i="52"/>
  <c r="AA457" i="52"/>
  <c r="Z457" i="52"/>
  <c r="Y457" i="52"/>
  <c r="AB456" i="52"/>
  <c r="AA456" i="52"/>
  <c r="Z456" i="52"/>
  <c r="Y456" i="52"/>
  <c r="AB455" i="52"/>
  <c r="AA455" i="52"/>
  <c r="Z455" i="52"/>
  <c r="Y455" i="52"/>
  <c r="AB454" i="52"/>
  <c r="AA454" i="52"/>
  <c r="Z454" i="52"/>
  <c r="Y454" i="52"/>
  <c r="AB453" i="52"/>
  <c r="AA453" i="52"/>
  <c r="Z453" i="52"/>
  <c r="Y453" i="52"/>
  <c r="AB452" i="52"/>
  <c r="AA452" i="52"/>
  <c r="Z452" i="52"/>
  <c r="Y452" i="52"/>
  <c r="AB451" i="52"/>
  <c r="AA451" i="52"/>
  <c r="Z451" i="52"/>
  <c r="Y451" i="52"/>
  <c r="AB450" i="52"/>
  <c r="AA450" i="52"/>
  <c r="Z450" i="52"/>
  <c r="Y450" i="52"/>
  <c r="AB449" i="52"/>
  <c r="AA449" i="52"/>
  <c r="Z449" i="52"/>
  <c r="Y449" i="52"/>
  <c r="AB448" i="52"/>
  <c r="AA448" i="52"/>
  <c r="Z448" i="52"/>
  <c r="Y448" i="52"/>
  <c r="AB447" i="52"/>
  <c r="AA447" i="52"/>
  <c r="Z447" i="52"/>
  <c r="Y447" i="52"/>
  <c r="AB446" i="52"/>
  <c r="AA446" i="52"/>
  <c r="Z446" i="52"/>
  <c r="Y446" i="52"/>
  <c r="AB445" i="52"/>
  <c r="AA445" i="52"/>
  <c r="Z445" i="52"/>
  <c r="Y445" i="52"/>
  <c r="AB444" i="52"/>
  <c r="AA444" i="52"/>
  <c r="Z444" i="52"/>
  <c r="Y444" i="52"/>
  <c r="AB443" i="52"/>
  <c r="AA443" i="52"/>
  <c r="Z443" i="52"/>
  <c r="Y443" i="52"/>
  <c r="AB442" i="52"/>
  <c r="AA442" i="52"/>
  <c r="Z442" i="52"/>
  <c r="Y442" i="52"/>
  <c r="AB441" i="52"/>
  <c r="AA441" i="52"/>
  <c r="Z441" i="52"/>
  <c r="Y441" i="52"/>
  <c r="AB440" i="52"/>
  <c r="AA440" i="52"/>
  <c r="Z440" i="52"/>
  <c r="Y440" i="52"/>
  <c r="AB439" i="52"/>
  <c r="AA439" i="52"/>
  <c r="Z439" i="52"/>
  <c r="Y439" i="52"/>
  <c r="AB438" i="52"/>
  <c r="AA438" i="52"/>
  <c r="Z438" i="52"/>
  <c r="Y438" i="52"/>
  <c r="AB437" i="52"/>
  <c r="AA437" i="52"/>
  <c r="Z437" i="52"/>
  <c r="Y437" i="52"/>
  <c r="AB436" i="52"/>
  <c r="AA436" i="52"/>
  <c r="Z436" i="52"/>
  <c r="Y436" i="52"/>
  <c r="AB435" i="52"/>
  <c r="AA435" i="52"/>
  <c r="Z435" i="52"/>
  <c r="Y435" i="52"/>
  <c r="AB434" i="52"/>
  <c r="AA434" i="52"/>
  <c r="Z434" i="52"/>
  <c r="Y434" i="52"/>
  <c r="AB433" i="52"/>
  <c r="AA433" i="52"/>
  <c r="Z433" i="52"/>
  <c r="Y433" i="52"/>
  <c r="AB432" i="52"/>
  <c r="AA432" i="52"/>
  <c r="Z432" i="52"/>
  <c r="Y432" i="52"/>
  <c r="AB431" i="52"/>
  <c r="AA431" i="52"/>
  <c r="Z431" i="52"/>
  <c r="Y431" i="52"/>
  <c r="AB430" i="52"/>
  <c r="AA430" i="52"/>
  <c r="Z430" i="52"/>
  <c r="Y430" i="52"/>
  <c r="AB429" i="52"/>
  <c r="AA429" i="52"/>
  <c r="Z429" i="52"/>
  <c r="Y429" i="52"/>
  <c r="AB428" i="52"/>
  <c r="AA428" i="52"/>
  <c r="Z428" i="52"/>
  <c r="Y428" i="52"/>
  <c r="AB427" i="52"/>
  <c r="AA427" i="52"/>
  <c r="Z427" i="52"/>
  <c r="Y427" i="52"/>
  <c r="AB426" i="52"/>
  <c r="AA426" i="52"/>
  <c r="Z426" i="52"/>
  <c r="Y426" i="52"/>
  <c r="AB425" i="52"/>
  <c r="AA425" i="52"/>
  <c r="Z425" i="52"/>
  <c r="Y425" i="52"/>
  <c r="AB424" i="52"/>
  <c r="AA424" i="52"/>
  <c r="Z424" i="52"/>
  <c r="Y424" i="52"/>
  <c r="AB423" i="52"/>
  <c r="AA423" i="52"/>
  <c r="Z423" i="52"/>
  <c r="Y423" i="52"/>
  <c r="AB422" i="52"/>
  <c r="AA422" i="52"/>
  <c r="Z422" i="52"/>
  <c r="Y422" i="52"/>
  <c r="AB421" i="52"/>
  <c r="AA421" i="52"/>
  <c r="Z421" i="52"/>
  <c r="Y421" i="52"/>
  <c r="AB420" i="52"/>
  <c r="AA420" i="52"/>
  <c r="Z420" i="52"/>
  <c r="Y420" i="52"/>
  <c r="AB419" i="52"/>
  <c r="AA419" i="52"/>
  <c r="Z419" i="52"/>
  <c r="Y419" i="52"/>
  <c r="AB418" i="52"/>
  <c r="AA418" i="52"/>
  <c r="Z418" i="52"/>
  <c r="Y418" i="52"/>
  <c r="AB417" i="52"/>
  <c r="AA417" i="52"/>
  <c r="Z417" i="52"/>
  <c r="Y417" i="52"/>
  <c r="AB416" i="52"/>
  <c r="AA416" i="52"/>
  <c r="Z416" i="52"/>
  <c r="Y416" i="52"/>
  <c r="AB415" i="52"/>
  <c r="AA415" i="52"/>
  <c r="Z415" i="52"/>
  <c r="Y415" i="52"/>
  <c r="AB414" i="52"/>
  <c r="AA414" i="52"/>
  <c r="Z414" i="52"/>
  <c r="Y414" i="52"/>
  <c r="AB413" i="52"/>
  <c r="AA413" i="52"/>
  <c r="Z413" i="52"/>
  <c r="Y413" i="52"/>
  <c r="AB412" i="52"/>
  <c r="AA412" i="52"/>
  <c r="Z412" i="52"/>
  <c r="Y412" i="52"/>
  <c r="AB411" i="52"/>
  <c r="AA411" i="52"/>
  <c r="Z411" i="52"/>
  <c r="Y411" i="52"/>
  <c r="AB410" i="52"/>
  <c r="AA410" i="52"/>
  <c r="Z410" i="52"/>
  <c r="Y410" i="52"/>
  <c r="AB409" i="52"/>
  <c r="AA409" i="52"/>
  <c r="Z409" i="52"/>
  <c r="Y409" i="52"/>
  <c r="AB408" i="52"/>
  <c r="AA408" i="52"/>
  <c r="Z408" i="52"/>
  <c r="Y408" i="52"/>
  <c r="AB407" i="52"/>
  <c r="AA407" i="52"/>
  <c r="Z407" i="52"/>
  <c r="Y407" i="52"/>
  <c r="AB406" i="52"/>
  <c r="AA406" i="52"/>
  <c r="Z406" i="52"/>
  <c r="Y406" i="52"/>
  <c r="AB405" i="52"/>
  <c r="AA405" i="52"/>
  <c r="Z405" i="52"/>
  <c r="Y405" i="52"/>
  <c r="AB404" i="52"/>
  <c r="AA404" i="52"/>
  <c r="Z404" i="52"/>
  <c r="Y404" i="52"/>
  <c r="AB403" i="52"/>
  <c r="AA403" i="52"/>
  <c r="Z403" i="52"/>
  <c r="Y403" i="52"/>
  <c r="AB402" i="52"/>
  <c r="AA402" i="52"/>
  <c r="Z402" i="52"/>
  <c r="Y402" i="52"/>
  <c r="AB401" i="52"/>
  <c r="AA401" i="52"/>
  <c r="Z401" i="52"/>
  <c r="Y401" i="52"/>
  <c r="AB400" i="52"/>
  <c r="AA400" i="52"/>
  <c r="Z400" i="52"/>
  <c r="Y400" i="52"/>
  <c r="AB399" i="52"/>
  <c r="AA399" i="52"/>
  <c r="Z399" i="52"/>
  <c r="Y399" i="52"/>
  <c r="AB398" i="52"/>
  <c r="AA398" i="52"/>
  <c r="Z398" i="52"/>
  <c r="Y398" i="52"/>
  <c r="AB397" i="52"/>
  <c r="AA397" i="52"/>
  <c r="Z397" i="52"/>
  <c r="Y397" i="52"/>
  <c r="AB396" i="52"/>
  <c r="AA396" i="52"/>
  <c r="Z396" i="52"/>
  <c r="Y396" i="52"/>
  <c r="AB395" i="52"/>
  <c r="AA395" i="52"/>
  <c r="Z395" i="52"/>
  <c r="Y395" i="52"/>
  <c r="AB394" i="52"/>
  <c r="AA394" i="52"/>
  <c r="Z394" i="52"/>
  <c r="Y394" i="52"/>
  <c r="AB393" i="52"/>
  <c r="AA393" i="52"/>
  <c r="Z393" i="52"/>
  <c r="Y393" i="52"/>
  <c r="AB392" i="52"/>
  <c r="AA392" i="52"/>
  <c r="Z392" i="52"/>
  <c r="Y392" i="52"/>
  <c r="AB391" i="52"/>
  <c r="AA391" i="52"/>
  <c r="Z391" i="52"/>
  <c r="Y391" i="52"/>
  <c r="AB390" i="52"/>
  <c r="AA390" i="52"/>
  <c r="Z390" i="52"/>
  <c r="Y390" i="52"/>
  <c r="AB389" i="52"/>
  <c r="AA389" i="52"/>
  <c r="Z389" i="52"/>
  <c r="Y389" i="52"/>
  <c r="AB388" i="52"/>
  <c r="AA388" i="52"/>
  <c r="Z388" i="52"/>
  <c r="Y388" i="52"/>
  <c r="AB387" i="52"/>
  <c r="AA387" i="52"/>
  <c r="Z387" i="52"/>
  <c r="Y387" i="52"/>
  <c r="AB386" i="52"/>
  <c r="AA386" i="52"/>
  <c r="Z386" i="52"/>
  <c r="Y386" i="52"/>
  <c r="AB385" i="52"/>
  <c r="AA385" i="52"/>
  <c r="Z385" i="52"/>
  <c r="Y385" i="52"/>
  <c r="AB384" i="52"/>
  <c r="AA384" i="52"/>
  <c r="Z384" i="52"/>
  <c r="Y384" i="52"/>
  <c r="AB383" i="52"/>
  <c r="AA383" i="52"/>
  <c r="Z383" i="52"/>
  <c r="Y383" i="52"/>
  <c r="AB382" i="52"/>
  <c r="AA382" i="52"/>
  <c r="Z382" i="52"/>
  <c r="Y382" i="52"/>
  <c r="AB381" i="52"/>
  <c r="AA381" i="52"/>
  <c r="Z381" i="52"/>
  <c r="Y381" i="52"/>
  <c r="AB380" i="52"/>
  <c r="AA380" i="52"/>
  <c r="Z380" i="52"/>
  <c r="Y380" i="52"/>
  <c r="AB379" i="52"/>
  <c r="AA379" i="52"/>
  <c r="Z379" i="52"/>
  <c r="Y379" i="52"/>
  <c r="AB378" i="52"/>
  <c r="AA378" i="52"/>
  <c r="Z378" i="52"/>
  <c r="Y378" i="52"/>
  <c r="AB377" i="52"/>
  <c r="AA377" i="52"/>
  <c r="Z377" i="52"/>
  <c r="Y377" i="52"/>
  <c r="AB376" i="52"/>
  <c r="AA376" i="52"/>
  <c r="Z376" i="52"/>
  <c r="Y376" i="52"/>
  <c r="AB375" i="52"/>
  <c r="AA375" i="52"/>
  <c r="Z375" i="52"/>
  <c r="Y375" i="52"/>
  <c r="AB374" i="52"/>
  <c r="AA374" i="52"/>
  <c r="Z374" i="52"/>
  <c r="Y374" i="52"/>
  <c r="AB373" i="52"/>
  <c r="AA373" i="52"/>
  <c r="Z373" i="52"/>
  <c r="Y373" i="52"/>
  <c r="AB372" i="52"/>
  <c r="AA372" i="52"/>
  <c r="Z372" i="52"/>
  <c r="Y372" i="52"/>
  <c r="AB371" i="52"/>
  <c r="AA371" i="52"/>
  <c r="Z371" i="52"/>
  <c r="Y371" i="52"/>
  <c r="AB370" i="52"/>
  <c r="AA370" i="52"/>
  <c r="Z370" i="52"/>
  <c r="Y370" i="52"/>
  <c r="AB369" i="52"/>
  <c r="AA369" i="52"/>
  <c r="Z369" i="52"/>
  <c r="Y369" i="52"/>
  <c r="AB368" i="52"/>
  <c r="AA368" i="52"/>
  <c r="Z368" i="52"/>
  <c r="Y368" i="52"/>
  <c r="AB367" i="52"/>
  <c r="AA367" i="52"/>
  <c r="Z367" i="52"/>
  <c r="Y367" i="52"/>
  <c r="AB366" i="52"/>
  <c r="AA366" i="52"/>
  <c r="Z366" i="52"/>
  <c r="Y366" i="52"/>
  <c r="AB365" i="52"/>
  <c r="AA365" i="52"/>
  <c r="Z365" i="52"/>
  <c r="Y365" i="52"/>
  <c r="AB364" i="52"/>
  <c r="AA364" i="52"/>
  <c r="Z364" i="52"/>
  <c r="Y364" i="52"/>
  <c r="AB363" i="52"/>
  <c r="AA363" i="52"/>
  <c r="Z363" i="52"/>
  <c r="Y363" i="52"/>
  <c r="AB362" i="52"/>
  <c r="AA362" i="52"/>
  <c r="Z362" i="52"/>
  <c r="Y362" i="52"/>
  <c r="AB361" i="52"/>
  <c r="AA361" i="52"/>
  <c r="Z361" i="52"/>
  <c r="Y361" i="52"/>
  <c r="AB360" i="52"/>
  <c r="AA360" i="52"/>
  <c r="Z360" i="52"/>
  <c r="Y360" i="52"/>
  <c r="AB359" i="52"/>
  <c r="AA359" i="52"/>
  <c r="Z359" i="52"/>
  <c r="Y359" i="52"/>
  <c r="AB358" i="52"/>
  <c r="AA358" i="52"/>
  <c r="Z358" i="52"/>
  <c r="Y358" i="52"/>
  <c r="AB357" i="52"/>
  <c r="AA357" i="52"/>
  <c r="Z357" i="52"/>
  <c r="Y357" i="52"/>
  <c r="AB356" i="52"/>
  <c r="AA356" i="52"/>
  <c r="Z356" i="52"/>
  <c r="Y356" i="52"/>
  <c r="AB355" i="52"/>
  <c r="AA355" i="52"/>
  <c r="Z355" i="52"/>
  <c r="Y355" i="52"/>
  <c r="AB354" i="52"/>
  <c r="AA354" i="52"/>
  <c r="Z354" i="52"/>
  <c r="Y354" i="52"/>
  <c r="AB353" i="52"/>
  <c r="AA353" i="52"/>
  <c r="Z353" i="52"/>
  <c r="Y353" i="52"/>
  <c r="AB352" i="52"/>
  <c r="AA352" i="52"/>
  <c r="Z352" i="52"/>
  <c r="Y352" i="52"/>
  <c r="AB351" i="52"/>
  <c r="AA351" i="52"/>
  <c r="Z351" i="52"/>
  <c r="Y351" i="52"/>
  <c r="AB350" i="52"/>
  <c r="AA350" i="52"/>
  <c r="Z350" i="52"/>
  <c r="Y350" i="52"/>
  <c r="AB349" i="52"/>
  <c r="AA349" i="52"/>
  <c r="Z349" i="52"/>
  <c r="Y349" i="52"/>
  <c r="AB348" i="52"/>
  <c r="AA348" i="52"/>
  <c r="Z348" i="52"/>
  <c r="Y348" i="52"/>
  <c r="AB347" i="52"/>
  <c r="AA347" i="52"/>
  <c r="Z347" i="52"/>
  <c r="Y347" i="52"/>
  <c r="AB346" i="52"/>
  <c r="AA346" i="52"/>
  <c r="Z346" i="52"/>
  <c r="Y346" i="52"/>
  <c r="AB345" i="52"/>
  <c r="AA345" i="52"/>
  <c r="Z345" i="52"/>
  <c r="Y345" i="52"/>
  <c r="AB344" i="52"/>
  <c r="AA344" i="52"/>
  <c r="Z344" i="52"/>
  <c r="Y344" i="52"/>
  <c r="AB343" i="52"/>
  <c r="AA343" i="52"/>
  <c r="Z343" i="52"/>
  <c r="Y343" i="52"/>
  <c r="AB342" i="52"/>
  <c r="AA342" i="52"/>
  <c r="Z342" i="52"/>
  <c r="Y342" i="52"/>
  <c r="AB341" i="52"/>
  <c r="AA341" i="52"/>
  <c r="Z341" i="52"/>
  <c r="Y341" i="52"/>
  <c r="AB340" i="52"/>
  <c r="AA340" i="52"/>
  <c r="Z340" i="52"/>
  <c r="Y340" i="52"/>
  <c r="AB339" i="52"/>
  <c r="AA339" i="52"/>
  <c r="Z339" i="52"/>
  <c r="Y339" i="52"/>
  <c r="AB338" i="52"/>
  <c r="AA338" i="52"/>
  <c r="Z338" i="52"/>
  <c r="Y338" i="52"/>
  <c r="AB337" i="52"/>
  <c r="AA337" i="52"/>
  <c r="Z337" i="52"/>
  <c r="Y337" i="52"/>
  <c r="AB336" i="52"/>
  <c r="AA336" i="52"/>
  <c r="Z336" i="52"/>
  <c r="Y336" i="52"/>
  <c r="AB335" i="52"/>
  <c r="AA335" i="52"/>
  <c r="Z335" i="52"/>
  <c r="Y335" i="52"/>
  <c r="AB334" i="52"/>
  <c r="AA334" i="52"/>
  <c r="Z334" i="52"/>
  <c r="Y334" i="52"/>
  <c r="AB333" i="52"/>
  <c r="AA333" i="52"/>
  <c r="Z333" i="52"/>
  <c r="Y333" i="52"/>
  <c r="AB332" i="52"/>
  <c r="AA332" i="52"/>
  <c r="Z332" i="52"/>
  <c r="Y332" i="52"/>
  <c r="AB331" i="52"/>
  <c r="AA331" i="52"/>
  <c r="Z331" i="52"/>
  <c r="Y331" i="52"/>
  <c r="AB330" i="52"/>
  <c r="AA330" i="52"/>
  <c r="Z330" i="52"/>
  <c r="Y330" i="52"/>
  <c r="AB329" i="52"/>
  <c r="AA329" i="52"/>
  <c r="Z329" i="52"/>
  <c r="Y329" i="52"/>
  <c r="AB328" i="52"/>
  <c r="AA328" i="52"/>
  <c r="Z328" i="52"/>
  <c r="Y328" i="52"/>
  <c r="AB327" i="52"/>
  <c r="AA327" i="52"/>
  <c r="Z327" i="52"/>
  <c r="Y327" i="52"/>
  <c r="AB326" i="52"/>
  <c r="AA326" i="52"/>
  <c r="Z326" i="52"/>
  <c r="Y326" i="52"/>
  <c r="AB325" i="52"/>
  <c r="AA325" i="52"/>
  <c r="Z325" i="52"/>
  <c r="Y325" i="52"/>
  <c r="AB324" i="52"/>
  <c r="AA324" i="52"/>
  <c r="Z324" i="52"/>
  <c r="Y324" i="52"/>
  <c r="AB323" i="52"/>
  <c r="AA323" i="52"/>
  <c r="Z323" i="52"/>
  <c r="Y323" i="52"/>
  <c r="AB322" i="52"/>
  <c r="AA322" i="52"/>
  <c r="Z322" i="52"/>
  <c r="Y322" i="52"/>
  <c r="AB321" i="52"/>
  <c r="AA321" i="52"/>
  <c r="Z321" i="52"/>
  <c r="Y321" i="52"/>
  <c r="AB320" i="52"/>
  <c r="AA320" i="52"/>
  <c r="Z320" i="52"/>
  <c r="Y320" i="52"/>
  <c r="AB319" i="52"/>
  <c r="AA319" i="52"/>
  <c r="Z319" i="52"/>
  <c r="Y319" i="52"/>
  <c r="AB318" i="52"/>
  <c r="AA318" i="52"/>
  <c r="Z318" i="52"/>
  <c r="Y318" i="52"/>
  <c r="AB317" i="52"/>
  <c r="AA317" i="52"/>
  <c r="Z317" i="52"/>
  <c r="Y317" i="52"/>
  <c r="AB316" i="52"/>
  <c r="AA316" i="52"/>
  <c r="Z316" i="52"/>
  <c r="Y316" i="52"/>
  <c r="AB315" i="52"/>
  <c r="AA315" i="52"/>
  <c r="Z315" i="52"/>
  <c r="Y315" i="52"/>
  <c r="AB314" i="52"/>
  <c r="AA314" i="52"/>
  <c r="Z314" i="52"/>
  <c r="Y314" i="52"/>
  <c r="AB313" i="52"/>
  <c r="AA313" i="52"/>
  <c r="Z313" i="52"/>
  <c r="Y313" i="52"/>
  <c r="AB312" i="52"/>
  <c r="AA312" i="52"/>
  <c r="Z312" i="52"/>
  <c r="Y312" i="52"/>
  <c r="AB311" i="52"/>
  <c r="AA311" i="52"/>
  <c r="Z311" i="52"/>
  <c r="Y311" i="52"/>
  <c r="AB310" i="52"/>
  <c r="AA310" i="52"/>
  <c r="Z310" i="52"/>
  <c r="Y310" i="52"/>
  <c r="AB309" i="52"/>
  <c r="AA309" i="52"/>
  <c r="Z309" i="52"/>
  <c r="Y309" i="52"/>
  <c r="AB308" i="52"/>
  <c r="AA308" i="52"/>
  <c r="Z308" i="52"/>
  <c r="Y308" i="52"/>
  <c r="AB307" i="52"/>
  <c r="AA307" i="52"/>
  <c r="Z307" i="52"/>
  <c r="Y307" i="52"/>
  <c r="AB306" i="52"/>
  <c r="AA306" i="52"/>
  <c r="Z306" i="52"/>
  <c r="Y306" i="52"/>
  <c r="AB305" i="52"/>
  <c r="AA305" i="52"/>
  <c r="Z305" i="52"/>
  <c r="Y305" i="52"/>
  <c r="AB304" i="52"/>
  <c r="AA304" i="52"/>
  <c r="Z304" i="52"/>
  <c r="Y304" i="52"/>
  <c r="AB303" i="52"/>
  <c r="AA303" i="52"/>
  <c r="Z303" i="52"/>
  <c r="Y303" i="52"/>
  <c r="AB302" i="52"/>
  <c r="AA302" i="52"/>
  <c r="Z302" i="52"/>
  <c r="Y302" i="52"/>
  <c r="AB301" i="52"/>
  <c r="AA301" i="52"/>
  <c r="Z301" i="52"/>
  <c r="Y301" i="52"/>
  <c r="AB300" i="52"/>
  <c r="AA300" i="52"/>
  <c r="Z300" i="52"/>
  <c r="Y300" i="52"/>
  <c r="AB299" i="52"/>
  <c r="AA299" i="52"/>
  <c r="Z299" i="52"/>
  <c r="Y299" i="52"/>
  <c r="AB298" i="52"/>
  <c r="AA298" i="52"/>
  <c r="Z298" i="52"/>
  <c r="Y298" i="52"/>
  <c r="AB297" i="52"/>
  <c r="AA297" i="52"/>
  <c r="Z297" i="52"/>
  <c r="Y297" i="52"/>
  <c r="AB296" i="52"/>
  <c r="AA296" i="52"/>
  <c r="Z296" i="52"/>
  <c r="Y296" i="52"/>
  <c r="AB295" i="52"/>
  <c r="AA295" i="52"/>
  <c r="Z295" i="52"/>
  <c r="Y295" i="52"/>
  <c r="AB294" i="52"/>
  <c r="AA294" i="52"/>
  <c r="Z294" i="52"/>
  <c r="Y294" i="52"/>
  <c r="AB293" i="52"/>
  <c r="AA293" i="52"/>
  <c r="Z293" i="52"/>
  <c r="Y293" i="52"/>
  <c r="AB292" i="52"/>
  <c r="AA292" i="52"/>
  <c r="Z292" i="52"/>
  <c r="Y292" i="52"/>
  <c r="AB291" i="52"/>
  <c r="AA291" i="52"/>
  <c r="Z291" i="52"/>
  <c r="Y291" i="52"/>
  <c r="AB290" i="52"/>
  <c r="AA290" i="52"/>
  <c r="Z290" i="52"/>
  <c r="Y290" i="52"/>
  <c r="AB289" i="52"/>
  <c r="AA289" i="52"/>
  <c r="Z289" i="52"/>
  <c r="Y289" i="52"/>
  <c r="AB288" i="52"/>
  <c r="AA288" i="52"/>
  <c r="Z288" i="52"/>
  <c r="Y288" i="52"/>
  <c r="AB287" i="52"/>
  <c r="AA287" i="52"/>
  <c r="Z287" i="52"/>
  <c r="Y287" i="52"/>
  <c r="AB286" i="52"/>
  <c r="AA286" i="52"/>
  <c r="Z286" i="52"/>
  <c r="Y286" i="52"/>
  <c r="AB285" i="52"/>
  <c r="AA285" i="52"/>
  <c r="Z285" i="52"/>
  <c r="Y285" i="52"/>
  <c r="AB284" i="52"/>
  <c r="AA284" i="52"/>
  <c r="Z284" i="52"/>
  <c r="Y284" i="52"/>
  <c r="AB283" i="52"/>
  <c r="AA283" i="52"/>
  <c r="Z283" i="52"/>
  <c r="Y283" i="52"/>
  <c r="AB282" i="52"/>
  <c r="AA282" i="52"/>
  <c r="Z282" i="52"/>
  <c r="Y282" i="52"/>
  <c r="AB281" i="52"/>
  <c r="AA281" i="52"/>
  <c r="Z281" i="52"/>
  <c r="Y281" i="52"/>
  <c r="AB280" i="52"/>
  <c r="AA280" i="52"/>
  <c r="Z280" i="52"/>
  <c r="Y280" i="52"/>
  <c r="AB279" i="52"/>
  <c r="AA279" i="52"/>
  <c r="Z279" i="52"/>
  <c r="Y279" i="52"/>
  <c r="AB278" i="52"/>
  <c r="AA278" i="52"/>
  <c r="Z278" i="52"/>
  <c r="Y278" i="52"/>
  <c r="AB277" i="52"/>
  <c r="AA277" i="52"/>
  <c r="Z277" i="52"/>
  <c r="Y277" i="52"/>
  <c r="AB276" i="52"/>
  <c r="AA276" i="52"/>
  <c r="Z276" i="52"/>
  <c r="Y276" i="52"/>
  <c r="AB275" i="52"/>
  <c r="AA275" i="52"/>
  <c r="Z275" i="52"/>
  <c r="Y275" i="52"/>
  <c r="AB274" i="52"/>
  <c r="AA274" i="52"/>
  <c r="Z274" i="52"/>
  <c r="Y274" i="52"/>
  <c r="AB273" i="52"/>
  <c r="AA273" i="52"/>
  <c r="Z273" i="52"/>
  <c r="Y273" i="52"/>
  <c r="AB272" i="52"/>
  <c r="AA272" i="52"/>
  <c r="Z272" i="52"/>
  <c r="Y272" i="52"/>
  <c r="AB271" i="52"/>
  <c r="AA271" i="52"/>
  <c r="Z271" i="52"/>
  <c r="Y271" i="52"/>
  <c r="AB270" i="52"/>
  <c r="AA270" i="52"/>
  <c r="Z270" i="52"/>
  <c r="Y270" i="52"/>
  <c r="AB269" i="52"/>
  <c r="AA269" i="52"/>
  <c r="Z269" i="52"/>
  <c r="Y269" i="52"/>
  <c r="AB268" i="52"/>
  <c r="AA268" i="52"/>
  <c r="Z268" i="52"/>
  <c r="Y268" i="52"/>
  <c r="AB267" i="52"/>
  <c r="AA267" i="52"/>
  <c r="Z267" i="52"/>
  <c r="Y267" i="52"/>
  <c r="AB266" i="52"/>
  <c r="AA266" i="52"/>
  <c r="Z266" i="52"/>
  <c r="Y266" i="52"/>
  <c r="AB265" i="52"/>
  <c r="AA265" i="52"/>
  <c r="Z265" i="52"/>
  <c r="Y265" i="52"/>
  <c r="AB264" i="52"/>
  <c r="AA264" i="52"/>
  <c r="Z264" i="52"/>
  <c r="Y264" i="52"/>
  <c r="AB263" i="52"/>
  <c r="AA263" i="52"/>
  <c r="Z263" i="52"/>
  <c r="Y263" i="52"/>
  <c r="AB262" i="52"/>
  <c r="AA262" i="52"/>
  <c r="Z262" i="52"/>
  <c r="Y262" i="52"/>
  <c r="AB261" i="52"/>
  <c r="AA261" i="52"/>
  <c r="Z261" i="52"/>
  <c r="Y261" i="52"/>
  <c r="AB260" i="52"/>
  <c r="AA260" i="52"/>
  <c r="Z260" i="52"/>
  <c r="Y260" i="52"/>
  <c r="AB259" i="52"/>
  <c r="AA259" i="52"/>
  <c r="Z259" i="52"/>
  <c r="Y259" i="52"/>
  <c r="AB258" i="52"/>
  <c r="AA258" i="52"/>
  <c r="Z258" i="52"/>
  <c r="Y258" i="52"/>
  <c r="AB257" i="52"/>
  <c r="AA257" i="52"/>
  <c r="Z257" i="52"/>
  <c r="Y257" i="52"/>
  <c r="AB256" i="52"/>
  <c r="AA256" i="52"/>
  <c r="Z256" i="52"/>
  <c r="Y256" i="52"/>
  <c r="AB255" i="52"/>
  <c r="AA255" i="52"/>
  <c r="Z255" i="52"/>
  <c r="Y255" i="52"/>
  <c r="AB254" i="52"/>
  <c r="AA254" i="52"/>
  <c r="Z254" i="52"/>
  <c r="Y254" i="52"/>
  <c r="AB253" i="52"/>
  <c r="AA253" i="52"/>
  <c r="Z253" i="52"/>
  <c r="Y253" i="52"/>
  <c r="AB252" i="52"/>
  <c r="AA252" i="52"/>
  <c r="Z252" i="52"/>
  <c r="Y252" i="52"/>
  <c r="AB251" i="52"/>
  <c r="AA251" i="52"/>
  <c r="Z251" i="52"/>
  <c r="Y251" i="52"/>
  <c r="AB250" i="52"/>
  <c r="AA250" i="52"/>
  <c r="Z250" i="52"/>
  <c r="Y250" i="52"/>
  <c r="AB249" i="52"/>
  <c r="AA249" i="52"/>
  <c r="Z249" i="52"/>
  <c r="Y249" i="52"/>
  <c r="AB248" i="52"/>
  <c r="AA248" i="52"/>
  <c r="Z248" i="52"/>
  <c r="Y248" i="52"/>
  <c r="AB247" i="52"/>
  <c r="AA247" i="52"/>
  <c r="Z247" i="52"/>
  <c r="Y247" i="52"/>
  <c r="AB246" i="52"/>
  <c r="AA246" i="52"/>
  <c r="Z246" i="52"/>
  <c r="Y246" i="52"/>
  <c r="AB245" i="52"/>
  <c r="AA245" i="52"/>
  <c r="Z245" i="52"/>
  <c r="Y245" i="52"/>
  <c r="AB244" i="52"/>
  <c r="AA244" i="52"/>
  <c r="Z244" i="52"/>
  <c r="Y244" i="52"/>
  <c r="AB243" i="52"/>
  <c r="AA243" i="52"/>
  <c r="Z243" i="52"/>
  <c r="Y243" i="52"/>
  <c r="AB242" i="52"/>
  <c r="AA242" i="52"/>
  <c r="Z242" i="52"/>
  <c r="Y242" i="52"/>
  <c r="AB241" i="52"/>
  <c r="AA241" i="52"/>
  <c r="Z241" i="52"/>
  <c r="Y241" i="52"/>
  <c r="AB240" i="52"/>
  <c r="AA240" i="52"/>
  <c r="Z240" i="52"/>
  <c r="Y240" i="52"/>
  <c r="AB239" i="52"/>
  <c r="AA239" i="52"/>
  <c r="Z239" i="52"/>
  <c r="Y239" i="52"/>
  <c r="AB238" i="52"/>
  <c r="AA238" i="52"/>
  <c r="Z238" i="52"/>
  <c r="Y238" i="52"/>
  <c r="AB237" i="52"/>
  <c r="AA237" i="52"/>
  <c r="Z237" i="52"/>
  <c r="Y237" i="52"/>
  <c r="AB236" i="52"/>
  <c r="AA236" i="52"/>
  <c r="Z236" i="52"/>
  <c r="Y236" i="52"/>
  <c r="AB235" i="52"/>
  <c r="AA235" i="52"/>
  <c r="Z235" i="52"/>
  <c r="Y235" i="52"/>
  <c r="AB234" i="52"/>
  <c r="AA234" i="52"/>
  <c r="Z234" i="52"/>
  <c r="Y234" i="52"/>
  <c r="AB233" i="52"/>
  <c r="AA233" i="52"/>
  <c r="Z233" i="52"/>
  <c r="Y233" i="52"/>
  <c r="AB232" i="52"/>
  <c r="AA232" i="52"/>
  <c r="Z232" i="52"/>
  <c r="Y232" i="52"/>
  <c r="AB231" i="52"/>
  <c r="AA231" i="52"/>
  <c r="Z231" i="52"/>
  <c r="Y231" i="52"/>
  <c r="AB230" i="52"/>
  <c r="AA230" i="52"/>
  <c r="Z230" i="52"/>
  <c r="Y230" i="52"/>
  <c r="AB229" i="52"/>
  <c r="AA229" i="52"/>
  <c r="Z229" i="52"/>
  <c r="Y229" i="52"/>
  <c r="AB228" i="52"/>
  <c r="AA228" i="52"/>
  <c r="Z228" i="52"/>
  <c r="Y228" i="52"/>
  <c r="AB227" i="52"/>
  <c r="AA227" i="52"/>
  <c r="Z227" i="52"/>
  <c r="Y227" i="52"/>
  <c r="AB226" i="52"/>
  <c r="AA226" i="52"/>
  <c r="Z226" i="52"/>
  <c r="Y226" i="52"/>
  <c r="AB225" i="52"/>
  <c r="AA225" i="52"/>
  <c r="Z225" i="52"/>
  <c r="Y225" i="52"/>
  <c r="AB224" i="52"/>
  <c r="AA224" i="52"/>
  <c r="Z224" i="52"/>
  <c r="Y224" i="52"/>
  <c r="AB223" i="52"/>
  <c r="AA223" i="52"/>
  <c r="Z223" i="52"/>
  <c r="Y223" i="52"/>
  <c r="AB222" i="52"/>
  <c r="AA222" i="52"/>
  <c r="Z222" i="52"/>
  <c r="Y222" i="52"/>
  <c r="AB221" i="52"/>
  <c r="AA221" i="52"/>
  <c r="Z221" i="52"/>
  <c r="Y221" i="52"/>
  <c r="AB220" i="52"/>
  <c r="AA220" i="52"/>
  <c r="Z220" i="52"/>
  <c r="Y220" i="52"/>
  <c r="AB219" i="52"/>
  <c r="AA219" i="52"/>
  <c r="Z219" i="52"/>
  <c r="Y219" i="52"/>
  <c r="AB218" i="52"/>
  <c r="AA218" i="52"/>
  <c r="Z218" i="52"/>
  <c r="Y218" i="52"/>
  <c r="AB217" i="52"/>
  <c r="AA217" i="52"/>
  <c r="Z217" i="52"/>
  <c r="Y217" i="52"/>
  <c r="AB216" i="52"/>
  <c r="AA216" i="52"/>
  <c r="Z216" i="52"/>
  <c r="Y216" i="52"/>
  <c r="AB215" i="52"/>
  <c r="AA215" i="52"/>
  <c r="Z215" i="52"/>
  <c r="Y215" i="52"/>
  <c r="AB214" i="52"/>
  <c r="AA214" i="52"/>
  <c r="Z214" i="52"/>
  <c r="Y214" i="52"/>
  <c r="AB213" i="52"/>
  <c r="AA213" i="52"/>
  <c r="Z213" i="52"/>
  <c r="Y213" i="52"/>
  <c r="AB212" i="52"/>
  <c r="AA212" i="52"/>
  <c r="Z212" i="52"/>
  <c r="Y212" i="52"/>
  <c r="AB211" i="52"/>
  <c r="AA211" i="52"/>
  <c r="Z211" i="52"/>
  <c r="Y211" i="52"/>
  <c r="AB210" i="52"/>
  <c r="AA210" i="52"/>
  <c r="Z210" i="52"/>
  <c r="Y210" i="52"/>
  <c r="AB209" i="52"/>
  <c r="AA209" i="52"/>
  <c r="Z209" i="52"/>
  <c r="Y209" i="52"/>
  <c r="AB208" i="52"/>
  <c r="AA208" i="52"/>
  <c r="Z208" i="52"/>
  <c r="Y208" i="52"/>
  <c r="AB207" i="52"/>
  <c r="AA207" i="52"/>
  <c r="Z207" i="52"/>
  <c r="Y207" i="52"/>
  <c r="AB206" i="52"/>
  <c r="AA206" i="52"/>
  <c r="Z206" i="52"/>
  <c r="Y206" i="52"/>
  <c r="AB205" i="52"/>
  <c r="AA205" i="52"/>
  <c r="Z205" i="52"/>
  <c r="Y205" i="52"/>
  <c r="AB204" i="52"/>
  <c r="AA204" i="52"/>
  <c r="Z204" i="52"/>
  <c r="Y204" i="52"/>
  <c r="AB203" i="52"/>
  <c r="AA203" i="52"/>
  <c r="Z203" i="52"/>
  <c r="Y203" i="52"/>
  <c r="AB202" i="52"/>
  <c r="AA202" i="52"/>
  <c r="Z202" i="52"/>
  <c r="Y202" i="52"/>
  <c r="AB201" i="52"/>
  <c r="AA201" i="52"/>
  <c r="Z201" i="52"/>
  <c r="Y201" i="52"/>
  <c r="AB200" i="52"/>
  <c r="AA200" i="52"/>
  <c r="Z200" i="52"/>
  <c r="Y200" i="52"/>
  <c r="AB199" i="52"/>
  <c r="AA199" i="52"/>
  <c r="Z199" i="52"/>
  <c r="Y199" i="52"/>
  <c r="AB198" i="52"/>
  <c r="AA198" i="52"/>
  <c r="Z198" i="52"/>
  <c r="Y198" i="52"/>
  <c r="AB197" i="52"/>
  <c r="AA197" i="52"/>
  <c r="Z197" i="52"/>
  <c r="Y197" i="52"/>
  <c r="AB196" i="52"/>
  <c r="AA196" i="52"/>
  <c r="Z196" i="52"/>
  <c r="Y196" i="52"/>
  <c r="AB195" i="52"/>
  <c r="AA195" i="52"/>
  <c r="Z195" i="52"/>
  <c r="Y195" i="52"/>
  <c r="AB194" i="52"/>
  <c r="AA194" i="52"/>
  <c r="Z194" i="52"/>
  <c r="Y194" i="52"/>
  <c r="AB193" i="52"/>
  <c r="AA193" i="52"/>
  <c r="Z193" i="52"/>
  <c r="Y193" i="52"/>
  <c r="AB192" i="52"/>
  <c r="AA192" i="52"/>
  <c r="Z192" i="52"/>
  <c r="Y192" i="52"/>
  <c r="AB191" i="52"/>
  <c r="AA191" i="52"/>
  <c r="Z191" i="52"/>
  <c r="Y191" i="52"/>
  <c r="AB190" i="52"/>
  <c r="AA190" i="52"/>
  <c r="Z190" i="52"/>
  <c r="Y190" i="52"/>
  <c r="AB189" i="52"/>
  <c r="AA189" i="52"/>
  <c r="Z189" i="52"/>
  <c r="Y189" i="52"/>
  <c r="AB188" i="52"/>
  <c r="AA188" i="52"/>
  <c r="Z188" i="52"/>
  <c r="Y188" i="52"/>
  <c r="AB187" i="52"/>
  <c r="AA187" i="52"/>
  <c r="Z187" i="52"/>
  <c r="Y187" i="52"/>
  <c r="AB186" i="52"/>
  <c r="AA186" i="52"/>
  <c r="Z186" i="52"/>
  <c r="Y186" i="52"/>
  <c r="AB185" i="52"/>
  <c r="AA185" i="52"/>
  <c r="Z185" i="52"/>
  <c r="Y185" i="52"/>
  <c r="AB184" i="52"/>
  <c r="AA184" i="52"/>
  <c r="Z184" i="52"/>
  <c r="Y184" i="52"/>
  <c r="AB183" i="52"/>
  <c r="AA183" i="52"/>
  <c r="Z183" i="52"/>
  <c r="Y183" i="52"/>
  <c r="AB182" i="52"/>
  <c r="AA182" i="52"/>
  <c r="Z182" i="52"/>
  <c r="Y182" i="52"/>
  <c r="AB181" i="52"/>
  <c r="AA181" i="52"/>
  <c r="Z181" i="52"/>
  <c r="Y181" i="52"/>
  <c r="AB180" i="52"/>
  <c r="AA180" i="52"/>
  <c r="Z180" i="52"/>
  <c r="Y180" i="52"/>
  <c r="AB179" i="52"/>
  <c r="AA179" i="52"/>
  <c r="Z179" i="52"/>
  <c r="Y179" i="52"/>
  <c r="AB178" i="52"/>
  <c r="AA178" i="52"/>
  <c r="Z178" i="52"/>
  <c r="Y178" i="52"/>
  <c r="AB177" i="52"/>
  <c r="AA177" i="52"/>
  <c r="Z177" i="52"/>
  <c r="Y177" i="52"/>
  <c r="AB176" i="52"/>
  <c r="AA176" i="52"/>
  <c r="Z176" i="52"/>
  <c r="Y176" i="52"/>
  <c r="AB175" i="52"/>
  <c r="AA175" i="52"/>
  <c r="Z175" i="52"/>
  <c r="Y175" i="52"/>
  <c r="AB174" i="52"/>
  <c r="AA174" i="52"/>
  <c r="Z174" i="52"/>
  <c r="Y174" i="52"/>
  <c r="AB173" i="52"/>
  <c r="AA173" i="52"/>
  <c r="Z173" i="52"/>
  <c r="Y173" i="52"/>
  <c r="AB172" i="52"/>
  <c r="AA172" i="52"/>
  <c r="Z172" i="52"/>
  <c r="Y172" i="52"/>
  <c r="AB171" i="52"/>
  <c r="AA171" i="52"/>
  <c r="Z171" i="52"/>
  <c r="Y171" i="52"/>
  <c r="AB170" i="52"/>
  <c r="AA170" i="52"/>
  <c r="Z170" i="52"/>
  <c r="Y170" i="52"/>
  <c r="AB169" i="52"/>
  <c r="AA169" i="52"/>
  <c r="Z169" i="52"/>
  <c r="Y169" i="52"/>
  <c r="AB168" i="52"/>
  <c r="AA168" i="52"/>
  <c r="Z168" i="52"/>
  <c r="Y168" i="52"/>
  <c r="AB167" i="52"/>
  <c r="AA167" i="52"/>
  <c r="Z167" i="52"/>
  <c r="Y167" i="52"/>
  <c r="AB166" i="52"/>
  <c r="AA166" i="52"/>
  <c r="Z166" i="52"/>
  <c r="Y166" i="52"/>
  <c r="AB165" i="52"/>
  <c r="AA165" i="52"/>
  <c r="Z165" i="52"/>
  <c r="Y165" i="52"/>
  <c r="AB164" i="52"/>
  <c r="AA164" i="52"/>
  <c r="Z164" i="52"/>
  <c r="Y164" i="52"/>
  <c r="AB163" i="52"/>
  <c r="AA163" i="52"/>
  <c r="Z163" i="52"/>
  <c r="Y163" i="52"/>
  <c r="AB162" i="52"/>
  <c r="AA162" i="52"/>
  <c r="Z162" i="52"/>
  <c r="Y162" i="52"/>
  <c r="AB161" i="52"/>
  <c r="AA161" i="52"/>
  <c r="Z161" i="52"/>
  <c r="Y161" i="52"/>
  <c r="AB160" i="52"/>
  <c r="AA160" i="52"/>
  <c r="Z160" i="52"/>
  <c r="Y160" i="52"/>
  <c r="AB159" i="52"/>
  <c r="AA159" i="52"/>
  <c r="Z159" i="52"/>
  <c r="Y159" i="52"/>
  <c r="AB158" i="52"/>
  <c r="AA158" i="52"/>
  <c r="Z158" i="52"/>
  <c r="Y158" i="52"/>
  <c r="AB157" i="52"/>
  <c r="AA157" i="52"/>
  <c r="Z157" i="52"/>
  <c r="Y157" i="52"/>
  <c r="AB156" i="52"/>
  <c r="AA156" i="52"/>
  <c r="Z156" i="52"/>
  <c r="Y156" i="52"/>
  <c r="AB155" i="52"/>
  <c r="AA155" i="52"/>
  <c r="Z155" i="52"/>
  <c r="Y155" i="52"/>
  <c r="AB154" i="52"/>
  <c r="AA154" i="52"/>
  <c r="Z154" i="52"/>
  <c r="Y154" i="52"/>
  <c r="AB153" i="52"/>
  <c r="AA153" i="52"/>
  <c r="Z153" i="52"/>
  <c r="Y153" i="52"/>
  <c r="AB152" i="52"/>
  <c r="AA152" i="52"/>
  <c r="Z152" i="52"/>
  <c r="Y152" i="52"/>
  <c r="AB151" i="52"/>
  <c r="AA151" i="52"/>
  <c r="Z151" i="52"/>
  <c r="Y151" i="52"/>
  <c r="AB150" i="52"/>
  <c r="AA150" i="52"/>
  <c r="Z150" i="52"/>
  <c r="Y150" i="52"/>
  <c r="AB149" i="52"/>
  <c r="AA149" i="52"/>
  <c r="Z149" i="52"/>
  <c r="Y149" i="52"/>
  <c r="AB148" i="52"/>
  <c r="AA148" i="52"/>
  <c r="Z148" i="52"/>
  <c r="Y148" i="52"/>
  <c r="AB147" i="52"/>
  <c r="AA147" i="52"/>
  <c r="Z147" i="52"/>
  <c r="Y147" i="52"/>
  <c r="AB146" i="52"/>
  <c r="AA146" i="52"/>
  <c r="Z146" i="52"/>
  <c r="Y146" i="52"/>
  <c r="AB145" i="52"/>
  <c r="AA145" i="52"/>
  <c r="Z145" i="52"/>
  <c r="Y145" i="52"/>
  <c r="AB144" i="52"/>
  <c r="AA144" i="52"/>
  <c r="Z144" i="52"/>
  <c r="Y144" i="52"/>
  <c r="AB143" i="52"/>
  <c r="AA143" i="52"/>
  <c r="Z143" i="52"/>
  <c r="Y143" i="52"/>
  <c r="AB142" i="52"/>
  <c r="AA142" i="52"/>
  <c r="Z142" i="52"/>
  <c r="Y142" i="52"/>
  <c r="AB141" i="52"/>
  <c r="AA141" i="52"/>
  <c r="Z141" i="52"/>
  <c r="Y141" i="52"/>
  <c r="AB140" i="52"/>
  <c r="AA140" i="52"/>
  <c r="Z140" i="52"/>
  <c r="Y140" i="52"/>
  <c r="AB139" i="52"/>
  <c r="AA139" i="52"/>
  <c r="Z139" i="52"/>
  <c r="Y139" i="52"/>
  <c r="AB138" i="52"/>
  <c r="AA138" i="52"/>
  <c r="Z138" i="52"/>
  <c r="Y138" i="52"/>
  <c r="AB137" i="52"/>
  <c r="AA137" i="52"/>
  <c r="Z137" i="52"/>
  <c r="Y137" i="52"/>
  <c r="AB136" i="52"/>
  <c r="AA136" i="52"/>
  <c r="Z136" i="52"/>
  <c r="Y136" i="52"/>
  <c r="AB135" i="52"/>
  <c r="AA135" i="52"/>
  <c r="Z135" i="52"/>
  <c r="Y135" i="52"/>
  <c r="AB134" i="52"/>
  <c r="AA134" i="52"/>
  <c r="Z134" i="52"/>
  <c r="Y134" i="52"/>
  <c r="AB133" i="52"/>
  <c r="AA133" i="52"/>
  <c r="Z133" i="52"/>
  <c r="Y133" i="52"/>
  <c r="AB132" i="52"/>
  <c r="AA132" i="52"/>
  <c r="Z132" i="52"/>
  <c r="Y132" i="52"/>
  <c r="AB131" i="52"/>
  <c r="AA131" i="52"/>
  <c r="Z131" i="52"/>
  <c r="Y131" i="52"/>
  <c r="AB130" i="52"/>
  <c r="AA130" i="52"/>
  <c r="Z130" i="52"/>
  <c r="Y130" i="52"/>
  <c r="AB129" i="52"/>
  <c r="AA129" i="52"/>
  <c r="Z129" i="52"/>
  <c r="Y129" i="52"/>
  <c r="AB128" i="52"/>
  <c r="AA128" i="52"/>
  <c r="Z128" i="52"/>
  <c r="Y128" i="52"/>
  <c r="AB127" i="52"/>
  <c r="AA127" i="52"/>
  <c r="Z127" i="52"/>
  <c r="Y127" i="52"/>
  <c r="AB126" i="52"/>
  <c r="AA126" i="52"/>
  <c r="Z126" i="52"/>
  <c r="Y126" i="52"/>
  <c r="AB125" i="52"/>
  <c r="AA125" i="52"/>
  <c r="Z125" i="52"/>
  <c r="Y125" i="52"/>
  <c r="AB124" i="52"/>
  <c r="AA124" i="52"/>
  <c r="Z124" i="52"/>
  <c r="Y124" i="52"/>
  <c r="AB123" i="52"/>
  <c r="AA123" i="52"/>
  <c r="Z123" i="52"/>
  <c r="Y123" i="52"/>
  <c r="AB122" i="52"/>
  <c r="AA122" i="52"/>
  <c r="Z122" i="52"/>
  <c r="Y122" i="52"/>
  <c r="AB121" i="52"/>
  <c r="AA121" i="52"/>
  <c r="Z121" i="52"/>
  <c r="Y121" i="52"/>
  <c r="AB120" i="52"/>
  <c r="AA120" i="52"/>
  <c r="Z120" i="52"/>
  <c r="Y120" i="52"/>
  <c r="AB119" i="52"/>
  <c r="AA119" i="52"/>
  <c r="Z119" i="52"/>
  <c r="Y119" i="52"/>
  <c r="AB118" i="52"/>
  <c r="AA118" i="52"/>
  <c r="Z118" i="52"/>
  <c r="Y118" i="52"/>
  <c r="AB117" i="52"/>
  <c r="AA117" i="52"/>
  <c r="Z117" i="52"/>
  <c r="Y117" i="52"/>
  <c r="AB116" i="52"/>
  <c r="AA116" i="52"/>
  <c r="Z116" i="52"/>
  <c r="Y116" i="52"/>
  <c r="AB115" i="52"/>
  <c r="AA115" i="52"/>
  <c r="Z115" i="52"/>
  <c r="Y115" i="52"/>
  <c r="AB114" i="52"/>
  <c r="AA114" i="52"/>
  <c r="Z114" i="52"/>
  <c r="Y114" i="52"/>
  <c r="AB113" i="52"/>
  <c r="AA113" i="52"/>
  <c r="Z113" i="52"/>
  <c r="Y113" i="52"/>
  <c r="AB112" i="52"/>
  <c r="AA112" i="52"/>
  <c r="Z112" i="52"/>
  <c r="Y112" i="52"/>
  <c r="AB111" i="52"/>
  <c r="AA111" i="52"/>
  <c r="Z111" i="52"/>
  <c r="Y111" i="52"/>
  <c r="AB110" i="52"/>
  <c r="AA110" i="52"/>
  <c r="Z110" i="52"/>
  <c r="Y110" i="52"/>
  <c r="AB109" i="52"/>
  <c r="AA109" i="52"/>
  <c r="Z109" i="52"/>
  <c r="Y109" i="52"/>
  <c r="AB108" i="52"/>
  <c r="AA108" i="52"/>
  <c r="Z108" i="52"/>
  <c r="Y108" i="52"/>
  <c r="AB107" i="52"/>
  <c r="AA107" i="52"/>
  <c r="Z107" i="52"/>
  <c r="Y107" i="52"/>
  <c r="AB106" i="52"/>
  <c r="AA106" i="52"/>
  <c r="Z106" i="52"/>
  <c r="Y106" i="52"/>
  <c r="AB105" i="52"/>
  <c r="AA105" i="52"/>
  <c r="Z105" i="52"/>
  <c r="Y105" i="52"/>
  <c r="AB104" i="52"/>
  <c r="AA104" i="52"/>
  <c r="Z104" i="52"/>
  <c r="Y104" i="52"/>
  <c r="AB103" i="52"/>
  <c r="AA103" i="52"/>
  <c r="Z103" i="52"/>
  <c r="Y103" i="52"/>
  <c r="AB102" i="52"/>
  <c r="AA102" i="52"/>
  <c r="Z102" i="52"/>
  <c r="Y102" i="52"/>
  <c r="AB101" i="52"/>
  <c r="AA101" i="52"/>
  <c r="Z101" i="52"/>
  <c r="Y101" i="52"/>
  <c r="AB100" i="52"/>
  <c r="AA100" i="52"/>
  <c r="Z100" i="52"/>
  <c r="Y100" i="52"/>
  <c r="AB99" i="52"/>
  <c r="AA99" i="52"/>
  <c r="Z99" i="52"/>
  <c r="Y99" i="52"/>
  <c r="AB98" i="52"/>
  <c r="AA98" i="52"/>
  <c r="Z98" i="52"/>
  <c r="Y98" i="52"/>
  <c r="AB97" i="52"/>
  <c r="AA97" i="52"/>
  <c r="Z97" i="52"/>
  <c r="Y97" i="52"/>
  <c r="AB96" i="52"/>
  <c r="AA96" i="52"/>
  <c r="Z96" i="52"/>
  <c r="Y96" i="52"/>
  <c r="AB95" i="52"/>
  <c r="AA95" i="52"/>
  <c r="Z95" i="52"/>
  <c r="Y95" i="52"/>
  <c r="AB94" i="52"/>
  <c r="AA94" i="52"/>
  <c r="Z94" i="52"/>
  <c r="Y94" i="52"/>
  <c r="AB93" i="52"/>
  <c r="AA93" i="52"/>
  <c r="Z93" i="52"/>
  <c r="Y93" i="52"/>
  <c r="AB92" i="52"/>
  <c r="AA92" i="52"/>
  <c r="Z92" i="52"/>
  <c r="Y92" i="52"/>
  <c r="AB91" i="52"/>
  <c r="AA91" i="52"/>
  <c r="Z91" i="52"/>
  <c r="Y91" i="52"/>
  <c r="AB90" i="52"/>
  <c r="AA90" i="52"/>
  <c r="Z90" i="52"/>
  <c r="Y90" i="52"/>
  <c r="AB89" i="52"/>
  <c r="AA89" i="52"/>
  <c r="Z89" i="52"/>
  <c r="Y89" i="52"/>
  <c r="AB88" i="52"/>
  <c r="AA88" i="52"/>
  <c r="Z88" i="52"/>
  <c r="Y88" i="52"/>
  <c r="AB87" i="52"/>
  <c r="AA87" i="52"/>
  <c r="Z87" i="52"/>
  <c r="Y87" i="52"/>
  <c r="AB86" i="52"/>
  <c r="AA86" i="52"/>
  <c r="Z86" i="52"/>
  <c r="Y86" i="52"/>
  <c r="AB85" i="52"/>
  <c r="AA85" i="52"/>
  <c r="Z85" i="52"/>
  <c r="Y85" i="52"/>
  <c r="AB84" i="52"/>
  <c r="AA84" i="52"/>
  <c r="Z84" i="52"/>
  <c r="Y84" i="52"/>
  <c r="AB83" i="52"/>
  <c r="AA83" i="52"/>
  <c r="Z83" i="52"/>
  <c r="Y83" i="52"/>
  <c r="AB82" i="52"/>
  <c r="AA82" i="52"/>
  <c r="Z82" i="52"/>
  <c r="Y82" i="52"/>
  <c r="AB81" i="52"/>
  <c r="AA81" i="52"/>
  <c r="Z81" i="52"/>
  <c r="Y81" i="52"/>
  <c r="AB80" i="52"/>
  <c r="AA80" i="52"/>
  <c r="Z80" i="52"/>
  <c r="Y80" i="52"/>
  <c r="AB79" i="52"/>
  <c r="AA79" i="52"/>
  <c r="Z79" i="52"/>
  <c r="Y79" i="52"/>
  <c r="AB78" i="52"/>
  <c r="AA78" i="52"/>
  <c r="Z78" i="52"/>
  <c r="Y78" i="52"/>
  <c r="AB77" i="52"/>
  <c r="AA77" i="52"/>
  <c r="Z77" i="52"/>
  <c r="Y77" i="52"/>
  <c r="AB76" i="52"/>
  <c r="AA76" i="52"/>
  <c r="Z76" i="52"/>
  <c r="Y76" i="52"/>
  <c r="AB75" i="52"/>
  <c r="AA75" i="52"/>
  <c r="Z75" i="52"/>
  <c r="Y75" i="52"/>
  <c r="AB74" i="52"/>
  <c r="AA74" i="52"/>
  <c r="Z74" i="52"/>
  <c r="Y74" i="52"/>
  <c r="AB73" i="52"/>
  <c r="AA73" i="52"/>
  <c r="Z73" i="52"/>
  <c r="Y73" i="52"/>
  <c r="AB72" i="52"/>
  <c r="AA72" i="52"/>
  <c r="Z72" i="52"/>
  <c r="Y72" i="52"/>
  <c r="AB71" i="52"/>
  <c r="AA71" i="52"/>
  <c r="Z71" i="52"/>
  <c r="Y71" i="52"/>
  <c r="AB70" i="52"/>
  <c r="AA70" i="52"/>
  <c r="Z70" i="52"/>
  <c r="Y70" i="52"/>
  <c r="AB69" i="52"/>
  <c r="AA69" i="52"/>
  <c r="Z69" i="52"/>
  <c r="Y69" i="52"/>
  <c r="AB68" i="52"/>
  <c r="AA68" i="52"/>
  <c r="Z68" i="52"/>
  <c r="Y68" i="52"/>
  <c r="AB67" i="52"/>
  <c r="AA67" i="52"/>
  <c r="Z67" i="52"/>
  <c r="Y67" i="52"/>
  <c r="AB66" i="52"/>
  <c r="AA66" i="52"/>
  <c r="Z66" i="52"/>
  <c r="Y66" i="52"/>
  <c r="AB65" i="52"/>
  <c r="AA65" i="52"/>
  <c r="Z65" i="52"/>
  <c r="Y65" i="52"/>
  <c r="AB64" i="52"/>
  <c r="AA64" i="52"/>
  <c r="Z64" i="52"/>
  <c r="Y64" i="52"/>
  <c r="AB63" i="52"/>
  <c r="AA63" i="52"/>
  <c r="Z63" i="52"/>
  <c r="Y63" i="52"/>
  <c r="AB62" i="52"/>
  <c r="AA62" i="52"/>
  <c r="Z62" i="52"/>
  <c r="Y62" i="52"/>
  <c r="AB61" i="52"/>
  <c r="AA61" i="52"/>
  <c r="Z61" i="52"/>
  <c r="Y61" i="52"/>
  <c r="AB60" i="52"/>
  <c r="AA60" i="52"/>
  <c r="Z60" i="52"/>
  <c r="Y60" i="52"/>
  <c r="AB59" i="52"/>
  <c r="AA59" i="52"/>
  <c r="Z59" i="52"/>
  <c r="Y59" i="52"/>
  <c r="AB58" i="52"/>
  <c r="AA58" i="52"/>
  <c r="Z58" i="52"/>
  <c r="Y58" i="52"/>
  <c r="AB57" i="52"/>
  <c r="AA57" i="52"/>
  <c r="Z57" i="52"/>
  <c r="Y57" i="52"/>
  <c r="AB56" i="52"/>
  <c r="AA56" i="52"/>
  <c r="Z56" i="52"/>
  <c r="Y56" i="52"/>
  <c r="AB55" i="52"/>
  <c r="AA55" i="52"/>
  <c r="Z55" i="52"/>
  <c r="Y55" i="52"/>
  <c r="AB54" i="52"/>
  <c r="AA54" i="52"/>
  <c r="Z54" i="52"/>
  <c r="Y54" i="52"/>
  <c r="AB53" i="52"/>
  <c r="AA53" i="52"/>
  <c r="Z53" i="52"/>
  <c r="Y53" i="52"/>
  <c r="AB52" i="52"/>
  <c r="AA52" i="52"/>
  <c r="Z52" i="52"/>
  <c r="Y52" i="52"/>
  <c r="AB51" i="52"/>
  <c r="AA51" i="52"/>
  <c r="Z51" i="52"/>
  <c r="Y51" i="52"/>
  <c r="AB50" i="52"/>
  <c r="AA50" i="52"/>
  <c r="Z50" i="52"/>
  <c r="Y50" i="52"/>
  <c r="AB49" i="52"/>
  <c r="AA49" i="52"/>
  <c r="Z49" i="52"/>
  <c r="Y49" i="52"/>
  <c r="AB48" i="52"/>
  <c r="AA48" i="52"/>
  <c r="Z48" i="52"/>
  <c r="Y48" i="52"/>
  <c r="AB47" i="52"/>
  <c r="AA47" i="52"/>
  <c r="Z47" i="52"/>
  <c r="Y47" i="52"/>
  <c r="AB46" i="52"/>
  <c r="AA46" i="52"/>
  <c r="Z46" i="52"/>
  <c r="Y46" i="52"/>
  <c r="AB45" i="52"/>
  <c r="AA45" i="52"/>
  <c r="Z45" i="52"/>
  <c r="Y45" i="52"/>
  <c r="AB44" i="52"/>
  <c r="AA44" i="52"/>
  <c r="Z44" i="52"/>
  <c r="Y44" i="52"/>
  <c r="AB43" i="52"/>
  <c r="AA43" i="52"/>
  <c r="Z43" i="52"/>
  <c r="Y43" i="52"/>
  <c r="AB42" i="52"/>
  <c r="AA42" i="52"/>
  <c r="Z42" i="52"/>
  <c r="Y42" i="52"/>
  <c r="AB41" i="52"/>
  <c r="AA41" i="52"/>
  <c r="Z41" i="52"/>
  <c r="Y41" i="52"/>
  <c r="AB40" i="52"/>
  <c r="AA40" i="52"/>
  <c r="Z40" i="52"/>
  <c r="Y40" i="52"/>
  <c r="AB39" i="52"/>
  <c r="AA39" i="52"/>
  <c r="Z39" i="52"/>
  <c r="Y39" i="52"/>
  <c r="AB38" i="52"/>
  <c r="AA38" i="52"/>
  <c r="Z38" i="52"/>
  <c r="Y38" i="52"/>
  <c r="AB37" i="52"/>
  <c r="AA37" i="52"/>
  <c r="Z37" i="52"/>
  <c r="Y37" i="52"/>
  <c r="AB36" i="52"/>
  <c r="AA36" i="52"/>
  <c r="Z36" i="52"/>
  <c r="Y36" i="52"/>
  <c r="AB35" i="52"/>
  <c r="AA35" i="52"/>
  <c r="Z35" i="52"/>
  <c r="Y35" i="52"/>
  <c r="AB34" i="52"/>
  <c r="AA34" i="52"/>
  <c r="Z34" i="52"/>
  <c r="Y34" i="52"/>
  <c r="AB33" i="52"/>
  <c r="AA33" i="52"/>
  <c r="Z33" i="52"/>
  <c r="Y33" i="52"/>
  <c r="AB32" i="52"/>
  <c r="AA32" i="52"/>
  <c r="Z32" i="52"/>
  <c r="Y32" i="52"/>
  <c r="AB31" i="52"/>
  <c r="AA31" i="52"/>
  <c r="Z31" i="52"/>
  <c r="Y31" i="52"/>
  <c r="AB30" i="52"/>
  <c r="AA30" i="52"/>
  <c r="Z30" i="52"/>
  <c r="Y30" i="52"/>
  <c r="AB29" i="52"/>
  <c r="AA29" i="52"/>
  <c r="Z29" i="52"/>
  <c r="Y29" i="52"/>
  <c r="AB28" i="52"/>
  <c r="AA28" i="52"/>
  <c r="Z28" i="52"/>
  <c r="Y28" i="52"/>
  <c r="AB27" i="52"/>
  <c r="AA27" i="52"/>
  <c r="Z27" i="52"/>
  <c r="Y27" i="52"/>
  <c r="AB26" i="52"/>
  <c r="AA26" i="52"/>
  <c r="Z26" i="52"/>
  <c r="Y26" i="52"/>
  <c r="AB25" i="52"/>
  <c r="AA25" i="52"/>
  <c r="Z25" i="52"/>
  <c r="Y25" i="52"/>
  <c r="AB24" i="52"/>
  <c r="AA24" i="52"/>
  <c r="Z24" i="52"/>
  <c r="Y24" i="52"/>
  <c r="AB23" i="52"/>
  <c r="AA23" i="52"/>
  <c r="Z23" i="52"/>
  <c r="Y23" i="52"/>
  <c r="AB22" i="52"/>
  <c r="AA22" i="52"/>
  <c r="Z22" i="52"/>
  <c r="Y22" i="52"/>
  <c r="AB21" i="52"/>
  <c r="AA21" i="52"/>
  <c r="Z21" i="52"/>
  <c r="Y21" i="52"/>
  <c r="AB20" i="52"/>
  <c r="AA20" i="52"/>
  <c r="Z20" i="52"/>
  <c r="Y20" i="52"/>
  <c r="AB19" i="52"/>
  <c r="AA19" i="52"/>
  <c r="Z19" i="52"/>
  <c r="Y19" i="52"/>
  <c r="AB18" i="52"/>
  <c r="AA18" i="52"/>
  <c r="Z18" i="52"/>
  <c r="Y18" i="52"/>
  <c r="AB17" i="52"/>
  <c r="AA17" i="52"/>
  <c r="Z17" i="52"/>
  <c r="Y17" i="52"/>
  <c r="AB16" i="52"/>
  <c r="AA16" i="52"/>
  <c r="Z16" i="52"/>
  <c r="Y16" i="52"/>
  <c r="AB15" i="52"/>
  <c r="AA15" i="52"/>
  <c r="Z15" i="52"/>
  <c r="Y15" i="52"/>
  <c r="AB14" i="52"/>
  <c r="AA14" i="52"/>
  <c r="Z14" i="52"/>
  <c r="Y14" i="52"/>
  <c r="AB13" i="52"/>
  <c r="AA13" i="52"/>
  <c r="Z13" i="52"/>
  <c r="Y13" i="52"/>
  <c r="AB12" i="52"/>
  <c r="AA12" i="52"/>
  <c r="Z12" i="52"/>
  <c r="Y12" i="52"/>
  <c r="AA11" i="52"/>
  <c r="Z11" i="52"/>
  <c r="AB10" i="52"/>
  <c r="AB1333" i="52" s="1"/>
  <c r="G11" i="22" s="1"/>
  <c r="AA10" i="52"/>
  <c r="AA1333" i="52" s="1"/>
  <c r="G24" i="16" s="1"/>
  <c r="Z10" i="52"/>
  <c r="Z1333" i="52" s="1"/>
  <c r="Y10" i="52"/>
  <c r="Y1333" i="52"/>
  <c r="F594" i="6" s="1"/>
  <c r="AF10" i="52"/>
  <c r="AF11" i="52"/>
  <c r="AF12" i="52"/>
  <c r="AF13" i="52"/>
  <c r="AF14" i="52"/>
  <c r="AF15" i="52"/>
  <c r="AF16" i="52"/>
  <c r="AF17" i="52"/>
  <c r="AF18" i="52"/>
  <c r="AF19" i="52"/>
  <c r="AF20" i="52"/>
  <c r="AF21" i="52"/>
  <c r="AF22" i="52"/>
  <c r="AF23" i="52"/>
  <c r="AF24" i="52"/>
  <c r="AF25" i="52"/>
  <c r="AF26" i="52"/>
  <c r="AF27" i="52"/>
  <c r="AF28" i="52"/>
  <c r="AF29" i="52"/>
  <c r="AF30" i="52"/>
  <c r="AF31" i="52"/>
  <c r="AF32" i="52"/>
  <c r="AF33" i="52"/>
  <c r="AF34" i="52"/>
  <c r="AF35" i="52"/>
  <c r="AF36" i="52"/>
  <c r="AF37" i="52"/>
  <c r="AF38" i="52"/>
  <c r="AF39" i="52"/>
  <c r="AF40" i="52"/>
  <c r="AF41" i="52"/>
  <c r="AF42" i="52"/>
  <c r="AF43" i="52"/>
  <c r="AF44" i="52"/>
  <c r="AF45" i="52"/>
  <c r="AF46" i="52"/>
  <c r="AF47" i="52"/>
  <c r="AF48" i="52"/>
  <c r="AF49" i="52"/>
  <c r="AF50" i="52"/>
  <c r="AF51" i="52"/>
  <c r="AF52" i="52"/>
  <c r="AF53" i="52"/>
  <c r="AF54" i="52"/>
  <c r="AF55" i="52"/>
  <c r="AF56" i="52"/>
  <c r="AF57" i="52"/>
  <c r="AF58" i="52"/>
  <c r="AF59" i="52"/>
  <c r="AF60" i="52"/>
  <c r="AF61" i="52"/>
  <c r="AF62" i="52"/>
  <c r="AF63" i="52"/>
  <c r="AF64" i="52"/>
  <c r="AF65" i="52"/>
  <c r="AF66" i="52"/>
  <c r="AF67" i="52"/>
  <c r="AF68" i="52"/>
  <c r="AF69" i="52"/>
  <c r="AF70" i="52"/>
  <c r="AF71" i="52"/>
  <c r="AF72" i="52"/>
  <c r="AF73" i="52"/>
  <c r="AF74" i="52"/>
  <c r="AF75" i="52"/>
  <c r="AF76" i="52"/>
  <c r="AF77" i="52"/>
  <c r="AF78" i="52"/>
  <c r="AF79" i="52"/>
  <c r="AF80" i="52"/>
  <c r="AF81" i="52"/>
  <c r="AF82" i="52"/>
  <c r="AF83" i="52"/>
  <c r="AF84" i="52"/>
  <c r="AF85" i="52"/>
  <c r="AF86" i="52"/>
  <c r="AF87" i="52"/>
  <c r="AF88" i="52"/>
  <c r="AF89" i="52"/>
  <c r="AF90" i="52"/>
  <c r="AF91" i="52"/>
  <c r="AF92" i="52"/>
  <c r="AF93" i="52"/>
  <c r="AF94" i="52"/>
  <c r="AF95" i="52"/>
  <c r="AF96" i="52"/>
  <c r="AF97" i="52"/>
  <c r="AF98" i="52"/>
  <c r="AF99" i="52"/>
  <c r="AF100" i="52"/>
  <c r="AF101" i="52"/>
  <c r="AF102" i="52"/>
  <c r="AF103" i="52"/>
  <c r="AF104" i="52"/>
  <c r="AF105" i="52"/>
  <c r="AF106" i="52"/>
  <c r="AF107" i="52"/>
  <c r="AF108" i="52"/>
  <c r="AF109" i="52"/>
  <c r="AF110" i="52"/>
  <c r="AF111" i="52"/>
  <c r="AF112" i="52"/>
  <c r="AF113" i="52"/>
  <c r="AF114" i="52"/>
  <c r="AF115" i="52"/>
  <c r="AF116" i="52"/>
  <c r="AF117" i="52"/>
  <c r="AF118" i="52"/>
  <c r="AF119" i="52"/>
  <c r="AF120" i="52"/>
  <c r="AF121" i="52"/>
  <c r="AF122" i="52"/>
  <c r="AF123" i="52"/>
  <c r="AF124" i="52"/>
  <c r="AF125" i="52"/>
  <c r="AF126" i="52"/>
  <c r="AF127" i="52"/>
  <c r="AF128" i="52"/>
  <c r="AF129" i="52"/>
  <c r="AF130" i="52"/>
  <c r="AF131" i="52"/>
  <c r="AF132" i="52"/>
  <c r="AF133" i="52"/>
  <c r="AF134" i="52"/>
  <c r="AF135" i="52"/>
  <c r="AF136" i="52"/>
  <c r="AF137" i="52"/>
  <c r="AF138" i="52"/>
  <c r="AF139" i="52"/>
  <c r="AF140" i="52"/>
  <c r="AF141" i="52"/>
  <c r="AF142" i="52"/>
  <c r="AF143" i="52"/>
  <c r="AF144" i="52"/>
  <c r="AF145" i="52"/>
  <c r="AF146" i="52"/>
  <c r="AF147" i="52"/>
  <c r="AF148" i="52"/>
  <c r="AF149" i="52"/>
  <c r="AF150" i="52"/>
  <c r="AF151" i="52"/>
  <c r="AF152" i="52"/>
  <c r="AF153" i="52"/>
  <c r="AF154" i="52"/>
  <c r="AF155" i="52"/>
  <c r="AF156" i="52"/>
  <c r="AF157" i="52"/>
  <c r="AF158" i="52"/>
  <c r="AF159" i="52"/>
  <c r="AF160" i="52"/>
  <c r="AF161" i="52"/>
  <c r="AF162" i="52"/>
  <c r="AF163" i="52"/>
  <c r="AF164" i="52"/>
  <c r="AF165" i="52"/>
  <c r="AF166" i="52"/>
  <c r="AF167" i="52"/>
  <c r="AF168" i="52"/>
  <c r="AF169" i="52"/>
  <c r="AF170" i="52"/>
  <c r="AF171" i="52"/>
  <c r="AF172" i="52"/>
  <c r="AF173" i="52"/>
  <c r="AF174" i="52"/>
  <c r="AF175" i="52"/>
  <c r="AF176" i="52"/>
  <c r="AF177" i="52"/>
  <c r="AF178" i="52"/>
  <c r="AF179" i="52"/>
  <c r="AF180" i="52"/>
  <c r="AF181" i="52"/>
  <c r="AF182" i="52"/>
  <c r="AF183" i="52"/>
  <c r="AF184" i="52"/>
  <c r="AF185" i="52"/>
  <c r="AF186" i="52"/>
  <c r="AF187" i="52"/>
  <c r="AF188" i="52"/>
  <c r="AF189" i="52"/>
  <c r="AF190" i="52"/>
  <c r="AF191" i="52"/>
  <c r="AF192" i="52"/>
  <c r="AF193" i="52"/>
  <c r="AF194" i="52"/>
  <c r="AF195" i="52"/>
  <c r="AF196" i="52"/>
  <c r="AF197" i="52"/>
  <c r="AF198" i="52"/>
  <c r="AF199" i="52"/>
  <c r="AF200" i="52"/>
  <c r="AF201" i="52"/>
  <c r="AF202" i="52"/>
  <c r="AF203" i="52"/>
  <c r="AF204" i="52"/>
  <c r="AF205" i="52"/>
  <c r="AF206" i="52"/>
  <c r="AF207" i="52"/>
  <c r="AF208" i="52"/>
  <c r="AF209" i="52"/>
  <c r="AF210" i="52"/>
  <c r="AF211" i="52"/>
  <c r="AF212" i="52"/>
  <c r="AF213" i="52"/>
  <c r="AF214" i="52"/>
  <c r="AF215" i="52"/>
  <c r="AF216" i="52"/>
  <c r="AF217" i="52"/>
  <c r="AF218" i="52"/>
  <c r="AF219" i="52"/>
  <c r="AF220" i="52"/>
  <c r="AF221" i="52"/>
  <c r="AF222" i="52"/>
  <c r="AF223" i="52"/>
  <c r="AF224" i="52"/>
  <c r="AF225" i="52"/>
  <c r="AF226" i="52"/>
  <c r="AF227" i="52"/>
  <c r="AF228" i="52"/>
  <c r="AF229" i="52"/>
  <c r="AF230" i="52"/>
  <c r="AF231" i="52"/>
  <c r="AF232" i="52"/>
  <c r="AF233" i="52"/>
  <c r="AF234" i="52"/>
  <c r="AF235" i="52"/>
  <c r="AF236" i="52"/>
  <c r="AF237" i="52"/>
  <c r="AF238" i="52"/>
  <c r="AF239" i="52"/>
  <c r="AF240" i="52"/>
  <c r="AF241" i="52"/>
  <c r="AF242" i="52"/>
  <c r="AF243" i="52"/>
  <c r="AF244" i="52"/>
  <c r="AF245" i="52"/>
  <c r="AF246" i="52"/>
  <c r="AF247" i="52"/>
  <c r="AF248" i="52"/>
  <c r="AF249" i="52"/>
  <c r="AF250" i="52"/>
  <c r="AF251" i="52"/>
  <c r="AF252" i="52"/>
  <c r="AF253" i="52"/>
  <c r="AF254" i="52"/>
  <c r="AF255" i="52"/>
  <c r="AF256" i="52"/>
  <c r="AF257" i="52"/>
  <c r="AF258" i="52"/>
  <c r="AF259" i="52"/>
  <c r="AF260" i="52"/>
  <c r="AF261" i="52"/>
  <c r="AF262" i="52"/>
  <c r="AF263" i="52"/>
  <c r="AF264" i="52"/>
  <c r="AF265" i="52"/>
  <c r="AF266" i="52"/>
  <c r="AF267" i="52"/>
  <c r="AF268" i="52"/>
  <c r="AF269" i="52"/>
  <c r="AF270" i="52"/>
  <c r="AF271" i="52"/>
  <c r="AF272" i="52"/>
  <c r="AF273" i="52"/>
  <c r="AF274" i="52"/>
  <c r="AF275" i="52"/>
  <c r="AF276" i="52"/>
  <c r="AF277" i="52"/>
  <c r="AF278" i="52"/>
  <c r="AF279" i="52"/>
  <c r="AF280" i="52"/>
  <c r="AF281" i="52"/>
  <c r="AF282" i="52"/>
  <c r="AF283" i="52"/>
  <c r="AF284" i="52"/>
  <c r="AF285" i="52"/>
  <c r="AF286" i="52"/>
  <c r="AF287" i="52"/>
  <c r="AF288" i="52"/>
  <c r="AF289" i="52"/>
  <c r="AF290" i="52"/>
  <c r="AF291" i="52"/>
  <c r="AF292" i="52"/>
  <c r="AF293" i="52"/>
  <c r="AF294" i="52"/>
  <c r="AF295" i="52"/>
  <c r="AF296" i="52"/>
  <c r="AF297" i="52"/>
  <c r="AF298" i="52"/>
  <c r="AF299" i="52"/>
  <c r="AF300" i="52"/>
  <c r="AF301" i="52"/>
  <c r="AF302" i="52"/>
  <c r="AF303" i="52"/>
  <c r="AF304" i="52"/>
  <c r="AF305" i="52"/>
  <c r="AF306" i="52"/>
  <c r="AF307" i="52"/>
  <c r="AF308" i="52"/>
  <c r="AF309" i="52"/>
  <c r="AF310" i="52"/>
  <c r="AF311" i="52"/>
  <c r="AF312" i="52"/>
  <c r="AF313" i="52"/>
  <c r="AF314" i="52"/>
  <c r="AF315" i="52"/>
  <c r="AF316" i="52"/>
  <c r="AF317" i="52"/>
  <c r="AF318" i="52"/>
  <c r="AF319" i="52"/>
  <c r="AF320" i="52"/>
  <c r="AF321" i="52"/>
  <c r="AF322" i="52"/>
  <c r="AF323" i="52"/>
  <c r="AF324" i="52"/>
  <c r="AF325" i="52"/>
  <c r="AF326" i="52"/>
  <c r="AF327" i="52"/>
  <c r="AF328" i="52"/>
  <c r="AF329" i="52"/>
  <c r="AF330" i="52"/>
  <c r="AF331" i="52"/>
  <c r="AF332" i="52"/>
  <c r="AF333" i="52"/>
  <c r="AF334" i="52"/>
  <c r="AF335" i="52"/>
  <c r="AF336" i="52"/>
  <c r="AF337" i="52"/>
  <c r="AF338" i="52"/>
  <c r="AF339" i="52"/>
  <c r="AF340" i="52"/>
  <c r="AF341" i="52"/>
  <c r="AF342" i="52"/>
  <c r="AF343" i="52"/>
  <c r="AF344" i="52"/>
  <c r="AF345" i="52"/>
  <c r="AF346" i="52"/>
  <c r="AF347" i="52"/>
  <c r="AF348" i="52"/>
  <c r="AF349" i="52"/>
  <c r="AF350" i="52"/>
  <c r="AF351" i="52"/>
  <c r="AF352" i="52"/>
  <c r="AF353" i="52"/>
  <c r="AF354" i="52"/>
  <c r="AF355" i="52"/>
  <c r="AF356" i="52"/>
  <c r="AF357" i="52"/>
  <c r="AF358" i="52"/>
  <c r="AF359" i="52"/>
  <c r="AF360" i="52"/>
  <c r="AF361" i="52"/>
  <c r="AF362" i="52"/>
  <c r="AF363" i="52"/>
  <c r="AF364" i="52"/>
  <c r="AF365" i="52"/>
  <c r="AF366" i="52"/>
  <c r="AF367" i="52"/>
  <c r="AF368" i="52"/>
  <c r="AF369" i="52"/>
  <c r="AF370" i="52"/>
  <c r="AF371" i="52"/>
  <c r="AF372" i="52"/>
  <c r="AF373" i="52"/>
  <c r="AF374" i="52"/>
  <c r="AF375" i="52"/>
  <c r="AF376" i="52"/>
  <c r="AF377" i="52"/>
  <c r="AF378" i="52"/>
  <c r="AF379" i="52"/>
  <c r="AF380" i="52"/>
  <c r="AF381" i="52"/>
  <c r="AF382" i="52"/>
  <c r="AF383" i="52"/>
  <c r="AF384" i="52"/>
  <c r="AF385" i="52"/>
  <c r="AF386" i="52"/>
  <c r="AF387" i="52"/>
  <c r="AF388" i="52"/>
  <c r="AF389" i="52"/>
  <c r="AF390" i="52"/>
  <c r="AF391" i="52"/>
  <c r="AF392" i="52"/>
  <c r="AF393" i="52"/>
  <c r="AF394" i="52"/>
  <c r="AF395" i="52"/>
  <c r="AF396" i="52"/>
  <c r="AF397" i="52"/>
  <c r="AF398" i="52"/>
  <c r="AF399" i="52"/>
  <c r="AF400" i="52"/>
  <c r="AF401" i="52"/>
  <c r="AF402" i="52"/>
  <c r="AF403" i="52"/>
  <c r="AF404" i="52"/>
  <c r="AF405" i="52"/>
  <c r="AF406" i="52"/>
  <c r="AF407" i="52"/>
  <c r="AF408" i="52"/>
  <c r="AF409" i="52"/>
  <c r="AF410" i="52"/>
  <c r="AF411" i="52"/>
  <c r="AF412" i="52"/>
  <c r="AF413" i="52"/>
  <c r="AF414" i="52"/>
  <c r="AF415" i="52"/>
  <c r="AF416" i="52"/>
  <c r="AF417" i="52"/>
  <c r="AF418" i="52"/>
  <c r="AF419" i="52"/>
  <c r="AF420" i="52"/>
  <c r="AF421" i="52"/>
  <c r="AF422" i="52"/>
  <c r="AF423" i="52"/>
  <c r="AF424" i="52"/>
  <c r="AF425" i="52"/>
  <c r="AF426" i="52"/>
  <c r="AF427" i="52"/>
  <c r="AF428" i="52"/>
  <c r="AF429" i="52"/>
  <c r="AF430" i="52"/>
  <c r="AF431" i="52"/>
  <c r="AF432" i="52"/>
  <c r="AF433" i="52"/>
  <c r="AF434" i="52"/>
  <c r="AF435" i="52"/>
  <c r="AF436" i="52"/>
  <c r="AF437" i="52"/>
  <c r="AF438" i="52"/>
  <c r="AF439" i="52"/>
  <c r="AF440" i="52"/>
  <c r="AF441" i="52"/>
  <c r="AF442" i="52"/>
  <c r="AF443" i="52"/>
  <c r="AF444" i="52"/>
  <c r="AF445" i="52"/>
  <c r="AF446" i="52"/>
  <c r="AF447" i="52"/>
  <c r="AF448" i="52"/>
  <c r="AF449" i="52"/>
  <c r="AF450" i="52"/>
  <c r="AF451" i="52"/>
  <c r="AF452" i="52"/>
  <c r="AF453" i="52"/>
  <c r="AF454" i="52"/>
  <c r="AF455" i="52"/>
  <c r="AF456" i="52"/>
  <c r="AF457" i="52"/>
  <c r="AF458" i="52"/>
  <c r="AF459" i="52"/>
  <c r="AF460" i="52"/>
  <c r="AF461" i="52"/>
  <c r="AF462" i="52"/>
  <c r="AF463" i="52"/>
  <c r="AF464" i="52"/>
  <c r="AF465" i="52"/>
  <c r="AF466" i="52"/>
  <c r="AF467" i="52"/>
  <c r="AF468" i="52"/>
  <c r="AF469" i="52"/>
  <c r="AF470" i="52"/>
  <c r="AF471" i="52"/>
  <c r="AF472" i="52"/>
  <c r="AF473" i="52"/>
  <c r="AF474" i="52"/>
  <c r="AF475" i="52"/>
  <c r="AF476" i="52"/>
  <c r="AF477" i="52"/>
  <c r="AF478" i="52"/>
  <c r="AF479" i="52"/>
  <c r="AF480" i="52"/>
  <c r="AF481" i="52"/>
  <c r="AF482" i="52"/>
  <c r="AF483" i="52"/>
  <c r="AF484" i="52"/>
  <c r="AF485" i="52"/>
  <c r="AF486" i="52"/>
  <c r="AF487" i="52"/>
  <c r="AF488" i="52"/>
  <c r="AF489" i="52"/>
  <c r="AF490" i="52"/>
  <c r="AF491" i="52"/>
  <c r="AF492" i="52"/>
  <c r="AF493" i="52"/>
  <c r="AF494" i="52"/>
  <c r="AF495" i="52"/>
  <c r="AF496" i="52"/>
  <c r="AF497" i="52"/>
  <c r="AF498" i="52"/>
  <c r="AF499" i="52"/>
  <c r="AF500" i="52"/>
  <c r="AF501" i="52"/>
  <c r="AF502" i="52"/>
  <c r="AF503" i="52"/>
  <c r="AF504" i="52"/>
  <c r="AF505" i="52"/>
  <c r="AF506" i="52"/>
  <c r="AF507" i="52"/>
  <c r="AF508" i="52"/>
  <c r="AF509" i="52"/>
  <c r="AF510" i="52"/>
  <c r="AF511" i="52"/>
  <c r="AF512" i="52"/>
  <c r="AF513" i="52"/>
  <c r="AF514" i="52"/>
  <c r="AF515" i="52"/>
  <c r="AF516" i="52"/>
  <c r="AF517" i="52"/>
  <c r="AF518" i="52"/>
  <c r="AF519" i="52"/>
  <c r="AF520" i="52"/>
  <c r="AF521" i="52"/>
  <c r="AF522" i="52"/>
  <c r="AF523" i="52"/>
  <c r="AF524" i="52"/>
  <c r="AF525" i="52"/>
  <c r="AF526" i="52"/>
  <c r="AF527" i="52"/>
  <c r="AF528" i="52"/>
  <c r="AF529" i="52"/>
  <c r="AF530" i="52"/>
  <c r="AF531" i="52"/>
  <c r="AF532" i="52"/>
  <c r="AF533" i="52"/>
  <c r="AF534" i="52"/>
  <c r="AF535" i="52"/>
  <c r="AF536" i="52"/>
  <c r="AF537" i="52"/>
  <c r="AF538" i="52"/>
  <c r="AF539" i="52"/>
  <c r="AF540" i="52"/>
  <c r="AF541" i="52"/>
  <c r="AF542" i="52"/>
  <c r="AF543" i="52"/>
  <c r="AF544" i="52"/>
  <c r="AF545" i="52"/>
  <c r="AF546" i="52"/>
  <c r="AF547" i="52"/>
  <c r="AF548" i="52"/>
  <c r="AF549" i="52"/>
  <c r="AF550" i="52"/>
  <c r="AF551" i="52"/>
  <c r="AF552" i="52"/>
  <c r="AF553" i="52"/>
  <c r="AF554" i="52"/>
  <c r="AF555" i="52"/>
  <c r="AF556" i="52"/>
  <c r="AF557" i="52"/>
  <c r="AF558" i="52"/>
  <c r="AF559" i="52"/>
  <c r="AF560" i="52"/>
  <c r="AF561" i="52"/>
  <c r="AF562" i="52"/>
  <c r="AF563" i="52"/>
  <c r="AF564" i="52"/>
  <c r="AF565" i="52"/>
  <c r="AF566" i="52"/>
  <c r="AF567" i="52"/>
  <c r="AF568" i="52"/>
  <c r="AF569" i="52"/>
  <c r="AF570" i="52"/>
  <c r="AF571" i="52"/>
  <c r="AF572" i="52"/>
  <c r="AF573" i="52"/>
  <c r="AF574" i="52"/>
  <c r="AF575" i="52"/>
  <c r="AF576" i="52"/>
  <c r="AF577" i="52"/>
  <c r="AF578" i="52"/>
  <c r="AF579" i="52"/>
  <c r="AF580" i="52"/>
  <c r="AF581" i="52"/>
  <c r="AF582" i="52"/>
  <c r="AF583" i="52"/>
  <c r="AF584" i="52"/>
  <c r="AF585" i="52"/>
  <c r="AF586" i="52"/>
  <c r="AF587" i="52"/>
  <c r="AF588" i="52"/>
  <c r="AF589" i="52"/>
  <c r="AF590" i="52"/>
  <c r="AF591" i="52"/>
  <c r="AF592" i="52"/>
  <c r="AF593" i="52"/>
  <c r="AF594" i="52"/>
  <c r="AF595" i="52"/>
  <c r="AF596" i="52"/>
  <c r="AF597" i="52"/>
  <c r="AF598" i="52"/>
  <c r="AF599" i="52"/>
  <c r="AF600" i="52"/>
  <c r="AF601" i="52"/>
  <c r="AF602" i="52"/>
  <c r="AF603" i="52"/>
  <c r="AF604" i="52"/>
  <c r="AF605" i="52"/>
  <c r="AF606" i="52"/>
  <c r="AF607" i="52"/>
  <c r="AF608" i="52"/>
  <c r="AF609" i="52"/>
  <c r="AF610" i="52"/>
  <c r="AF611" i="52"/>
  <c r="AF612" i="52"/>
  <c r="AF613" i="52"/>
  <c r="AF614" i="52"/>
  <c r="AF615" i="52"/>
  <c r="AF616" i="52"/>
  <c r="AF617" i="52"/>
  <c r="AF618" i="52"/>
  <c r="AF619" i="52"/>
  <c r="AF620" i="52"/>
  <c r="AF621" i="52"/>
  <c r="AF622" i="52"/>
  <c r="AF623" i="52"/>
  <c r="AF624" i="52"/>
  <c r="AF625" i="52"/>
  <c r="AF626" i="52"/>
  <c r="AF627" i="52"/>
  <c r="AF628" i="52"/>
  <c r="AF629" i="52"/>
  <c r="AF630" i="52"/>
  <c r="AF631" i="52"/>
  <c r="AF632" i="52"/>
  <c r="AF633" i="52"/>
  <c r="AF634" i="52"/>
  <c r="AF635" i="52"/>
  <c r="AF636" i="52"/>
  <c r="AF637" i="52"/>
  <c r="AF638" i="52"/>
  <c r="AF639" i="52"/>
  <c r="AF640" i="52"/>
  <c r="AF641" i="52"/>
  <c r="AF642" i="52"/>
  <c r="AF643" i="52"/>
  <c r="AF644" i="52"/>
  <c r="AF645" i="52"/>
  <c r="AF646" i="52"/>
  <c r="AF647" i="52"/>
  <c r="AF648" i="52"/>
  <c r="AF649" i="52"/>
  <c r="AF650" i="52"/>
  <c r="AF651" i="52"/>
  <c r="AF652" i="52"/>
  <c r="AF653" i="52"/>
  <c r="AF654" i="52"/>
  <c r="AF655" i="52"/>
  <c r="AF656" i="52"/>
  <c r="AF657" i="52"/>
  <c r="AF658" i="52"/>
  <c r="AF659" i="52"/>
  <c r="AF660" i="52"/>
  <c r="AF661" i="52"/>
  <c r="AF662" i="52"/>
  <c r="AF663" i="52"/>
  <c r="AF664" i="52"/>
  <c r="AF665" i="52"/>
  <c r="AF666" i="52"/>
  <c r="AF667" i="52"/>
  <c r="AF668" i="52"/>
  <c r="AF669" i="52"/>
  <c r="AF670" i="52"/>
  <c r="AF671" i="52"/>
  <c r="AF672" i="52"/>
  <c r="AF673" i="52"/>
  <c r="AF674" i="52"/>
  <c r="AF675" i="52"/>
  <c r="AF676" i="52"/>
  <c r="AF677" i="52"/>
  <c r="AF678" i="52"/>
  <c r="AF679" i="52"/>
  <c r="AF680" i="52"/>
  <c r="AF681" i="52"/>
  <c r="AF682" i="52"/>
  <c r="AF683" i="52"/>
  <c r="AF684" i="52"/>
  <c r="AF685" i="52"/>
  <c r="AF686" i="52"/>
  <c r="AF687" i="52"/>
  <c r="AF688" i="52"/>
  <c r="AF689" i="52"/>
  <c r="AF690" i="52"/>
  <c r="AF691" i="52"/>
  <c r="AF692" i="52"/>
  <c r="AF693" i="52"/>
  <c r="AF694" i="52"/>
  <c r="AF695" i="52"/>
  <c r="AF696" i="52"/>
  <c r="AF697" i="52"/>
  <c r="AF698" i="52"/>
  <c r="AF699" i="52"/>
  <c r="AF700" i="52"/>
  <c r="AF701" i="52"/>
  <c r="AF702" i="52"/>
  <c r="AF703" i="52"/>
  <c r="AF704" i="52"/>
  <c r="AF705" i="52"/>
  <c r="AF706" i="52"/>
  <c r="AF707" i="52"/>
  <c r="AF708" i="52"/>
  <c r="AF709" i="52"/>
  <c r="AF710" i="52"/>
  <c r="AF711" i="52"/>
  <c r="AF712" i="52"/>
  <c r="AF713" i="52"/>
  <c r="AF714" i="52"/>
  <c r="AF715" i="52"/>
  <c r="AF716" i="52"/>
  <c r="AF717" i="52"/>
  <c r="AF718" i="52"/>
  <c r="AF719" i="52"/>
  <c r="AF720" i="52"/>
  <c r="AF721" i="52"/>
  <c r="AF722" i="52"/>
  <c r="AF723" i="52"/>
  <c r="AF724" i="52"/>
  <c r="AF725" i="52"/>
  <c r="AF726" i="52"/>
  <c r="AF727" i="52"/>
  <c r="AF728" i="52"/>
  <c r="AF729" i="52"/>
  <c r="AF730" i="52"/>
  <c r="AF731" i="52"/>
  <c r="AF732" i="52"/>
  <c r="AF733" i="52"/>
  <c r="AF734" i="52"/>
  <c r="AF735" i="52"/>
  <c r="AF736" i="52"/>
  <c r="AF737" i="52"/>
  <c r="AF738" i="52"/>
  <c r="AF739" i="52"/>
  <c r="AF740" i="52"/>
  <c r="AF741" i="52"/>
  <c r="AF742" i="52"/>
  <c r="AF743" i="52"/>
  <c r="AF744" i="52"/>
  <c r="AF746" i="52"/>
  <c r="AF747" i="52"/>
  <c r="AF748" i="52"/>
  <c r="AF749" i="52"/>
  <c r="AF750" i="52"/>
  <c r="AF751" i="52"/>
  <c r="AF752" i="52"/>
  <c r="AF753" i="52"/>
  <c r="AF754" i="52"/>
  <c r="AF755" i="52"/>
  <c r="AF756" i="52"/>
  <c r="AF757" i="52"/>
  <c r="AF758" i="52"/>
  <c r="AF759" i="52"/>
  <c r="AF760" i="52"/>
  <c r="AF761" i="52"/>
  <c r="AF762" i="52"/>
  <c r="AF763" i="52"/>
  <c r="AF764" i="52"/>
  <c r="AF765" i="52"/>
  <c r="AF766" i="52"/>
  <c r="AF767" i="52"/>
  <c r="AF768" i="52"/>
  <c r="AF769" i="52"/>
  <c r="AF770" i="52"/>
  <c r="AF771" i="52"/>
  <c r="AF772" i="52"/>
  <c r="AF773" i="52"/>
  <c r="AF774" i="52"/>
  <c r="AF775" i="52"/>
  <c r="AF776" i="52"/>
  <c r="AF777" i="52"/>
  <c r="AF778" i="52"/>
  <c r="AF779" i="52"/>
  <c r="AF780" i="52"/>
  <c r="AF781" i="52"/>
  <c r="AF782" i="52"/>
  <c r="AF783" i="52"/>
  <c r="AF784" i="52"/>
  <c r="AF785" i="52"/>
  <c r="AF786" i="52"/>
  <c r="AF787" i="52"/>
  <c r="AF788" i="52"/>
  <c r="AF789" i="52"/>
  <c r="AF790" i="52"/>
  <c r="AF791" i="52"/>
  <c r="AF792" i="52"/>
  <c r="AF793" i="52"/>
  <c r="AF794" i="52"/>
  <c r="AF795" i="52"/>
  <c r="AF796" i="52"/>
  <c r="AF797" i="52"/>
  <c r="AF798" i="52"/>
  <c r="AF799" i="52"/>
  <c r="AF800" i="52"/>
  <c r="AF801" i="52"/>
  <c r="AF802" i="52"/>
  <c r="AF803" i="52"/>
  <c r="AF804" i="52"/>
  <c r="AF805" i="52"/>
  <c r="AF806" i="52"/>
  <c r="AF807" i="52"/>
  <c r="AF808" i="52"/>
  <c r="AF809" i="52"/>
  <c r="AF810" i="52"/>
  <c r="AF811" i="52"/>
  <c r="AF812" i="52"/>
  <c r="AF813" i="52"/>
  <c r="AF814" i="52"/>
  <c r="AF815" i="52"/>
  <c r="AF816" i="52"/>
  <c r="AF817" i="52"/>
  <c r="AF818" i="52"/>
  <c r="AF819" i="52"/>
  <c r="AF820" i="52"/>
  <c r="AF821" i="52"/>
  <c r="AF822" i="52"/>
  <c r="AF823" i="52"/>
  <c r="AF824" i="52"/>
  <c r="AF825" i="52"/>
  <c r="AF826" i="52"/>
  <c r="AF827" i="52"/>
  <c r="AF828" i="52"/>
  <c r="AF829" i="52"/>
  <c r="AF830" i="52"/>
  <c r="AF831" i="52"/>
  <c r="AF832" i="52"/>
  <c r="AF833" i="52"/>
  <c r="AF834" i="52"/>
  <c r="AF835" i="52"/>
  <c r="AF836" i="52"/>
  <c r="AF837" i="52"/>
  <c r="AF838" i="52"/>
  <c r="AF839" i="52"/>
  <c r="AF840" i="52"/>
  <c r="AF841" i="52"/>
  <c r="AF842" i="52"/>
  <c r="AF843" i="52"/>
  <c r="AF844" i="52"/>
  <c r="AF845" i="52"/>
  <c r="AF846" i="52"/>
  <c r="AF847" i="52"/>
  <c r="AF848" i="52"/>
  <c r="AF849" i="52"/>
  <c r="AF850" i="52"/>
  <c r="AF851" i="52"/>
  <c r="AF852" i="52"/>
  <c r="AF853" i="52"/>
  <c r="AF854" i="52"/>
  <c r="AF855" i="52"/>
  <c r="AF856" i="52"/>
  <c r="AF857" i="52"/>
  <c r="AF858" i="52"/>
  <c r="AF859" i="52"/>
  <c r="AF860" i="52"/>
  <c r="AF861" i="52"/>
  <c r="AF862" i="52"/>
  <c r="AF863" i="52"/>
  <c r="AF864" i="52"/>
  <c r="AF865" i="52"/>
  <c r="AF866" i="52"/>
  <c r="AF867" i="52"/>
  <c r="AF868" i="52"/>
  <c r="AF869" i="52"/>
  <c r="AF870" i="52"/>
  <c r="AF871" i="52"/>
  <c r="AF872" i="52"/>
  <c r="AF873" i="52"/>
  <c r="AF874" i="52"/>
  <c r="AF875" i="52"/>
  <c r="AF876" i="52"/>
  <c r="AF877" i="52"/>
  <c r="AF878" i="52"/>
  <c r="AF879" i="52"/>
  <c r="AF880" i="52"/>
  <c r="AF881" i="52"/>
  <c r="AF882" i="52"/>
  <c r="AF883" i="52"/>
  <c r="AF884" i="52"/>
  <c r="AF885" i="52"/>
  <c r="AF886" i="52"/>
  <c r="AF887" i="52"/>
  <c r="AF888" i="52"/>
  <c r="AF889" i="52"/>
  <c r="AF890" i="52"/>
  <c r="AF891" i="52"/>
  <c r="AF892" i="52"/>
  <c r="AF893" i="52"/>
  <c r="AF894" i="52"/>
  <c r="AF895" i="52"/>
  <c r="AF896" i="52"/>
  <c r="AF897" i="52"/>
  <c r="AF898" i="52"/>
  <c r="AF899" i="52"/>
  <c r="AF900" i="52"/>
  <c r="AF901" i="52"/>
  <c r="AF902" i="52"/>
  <c r="AF903" i="52"/>
  <c r="AF904" i="52"/>
  <c r="AF905" i="52"/>
  <c r="AF906" i="52"/>
  <c r="AF907" i="52"/>
  <c r="AF908" i="52"/>
  <c r="AF909" i="52"/>
  <c r="AF910" i="52"/>
  <c r="AF911" i="52"/>
  <c r="AF912" i="52"/>
  <c r="AF913" i="52"/>
  <c r="AF914" i="52"/>
  <c r="AF915" i="52"/>
  <c r="AF916" i="52"/>
  <c r="AF917" i="52"/>
  <c r="AF918" i="52"/>
  <c r="AF919" i="52"/>
  <c r="AF920" i="52"/>
  <c r="AF921" i="52"/>
  <c r="AF922" i="52"/>
  <c r="AF923" i="52"/>
  <c r="AF924" i="52"/>
  <c r="AF925" i="52"/>
  <c r="AF926" i="52"/>
  <c r="AF927" i="52"/>
  <c r="AF928" i="52"/>
  <c r="AF929" i="52"/>
  <c r="AF930" i="52"/>
  <c r="AF931" i="52"/>
  <c r="AF932" i="52"/>
  <c r="AF933" i="52"/>
  <c r="AF934" i="52"/>
  <c r="AF935" i="52"/>
  <c r="AF936" i="52"/>
  <c r="AF937" i="52"/>
  <c r="AF938" i="52"/>
  <c r="AF939" i="52"/>
  <c r="AF940" i="52"/>
  <c r="AF941" i="52"/>
  <c r="AF942" i="52"/>
  <c r="AF943" i="52"/>
  <c r="AF944" i="52"/>
  <c r="AF945" i="52"/>
  <c r="AF946" i="52"/>
  <c r="AF947" i="52"/>
  <c r="AF948" i="52"/>
  <c r="AF949" i="52"/>
  <c r="AF950" i="52"/>
  <c r="AF951" i="52"/>
  <c r="AF952" i="52"/>
  <c r="AF953" i="52"/>
  <c r="AF954" i="52"/>
  <c r="AF955" i="52"/>
  <c r="AF956" i="52"/>
  <c r="AF957" i="52"/>
  <c r="AF958" i="52"/>
  <c r="AF959" i="52"/>
  <c r="AF960" i="52"/>
  <c r="AF961" i="52"/>
  <c r="AF962" i="52"/>
  <c r="AF963" i="52"/>
  <c r="AF964" i="52"/>
  <c r="AF965" i="52"/>
  <c r="AF966" i="52"/>
  <c r="AF967" i="52"/>
  <c r="AF968" i="52"/>
  <c r="AF969" i="52"/>
  <c r="AF970" i="52"/>
  <c r="AF971" i="52"/>
  <c r="AF972" i="52"/>
  <c r="AF973" i="52"/>
  <c r="AF974" i="52"/>
  <c r="AF975" i="52"/>
  <c r="AF976" i="52"/>
  <c r="AF977" i="52"/>
  <c r="AF978" i="52"/>
  <c r="AF979" i="52"/>
  <c r="AF980" i="52"/>
  <c r="AF981" i="52"/>
  <c r="AF982" i="52"/>
  <c r="AF983" i="52"/>
  <c r="AF984" i="52"/>
  <c r="AF985" i="52"/>
  <c r="AF986" i="52"/>
  <c r="AF987" i="52"/>
  <c r="AF988" i="52"/>
  <c r="AF989" i="52"/>
  <c r="AF990" i="52"/>
  <c r="AF991" i="52"/>
  <c r="AF992" i="52"/>
  <c r="AF993" i="52"/>
  <c r="AF994" i="52"/>
  <c r="AF995" i="52"/>
  <c r="AF996" i="52"/>
  <c r="AF997" i="52"/>
  <c r="AF998" i="52"/>
  <c r="AF999" i="52"/>
  <c r="AF1000" i="52"/>
  <c r="AF1001" i="52"/>
  <c r="AF1002" i="52"/>
  <c r="AF1003" i="52"/>
  <c r="AF1004" i="52"/>
  <c r="AF1005" i="52"/>
  <c r="AF1006" i="52"/>
  <c r="AF1007" i="52"/>
  <c r="AF1008" i="52"/>
  <c r="AF1009" i="52"/>
  <c r="AF1010" i="52"/>
  <c r="AF1011" i="52"/>
  <c r="AF1012" i="52"/>
  <c r="AF1013" i="52"/>
  <c r="AF1014" i="52"/>
  <c r="AF1015" i="52"/>
  <c r="AF1016" i="52"/>
  <c r="AF1017" i="52"/>
  <c r="AF1018" i="52"/>
  <c r="AF1019" i="52"/>
  <c r="AF1020" i="52"/>
  <c r="AF1021" i="52"/>
  <c r="AF1022" i="52"/>
  <c r="AF1023" i="52"/>
  <c r="AF1024" i="52"/>
  <c r="AF1025" i="52"/>
  <c r="AF1026" i="52"/>
  <c r="AF1027" i="52"/>
  <c r="AF1028" i="52"/>
  <c r="AF1029" i="52"/>
  <c r="AF1030" i="52"/>
  <c r="AF1031" i="52"/>
  <c r="AF1032" i="52"/>
  <c r="AF1033" i="52"/>
  <c r="AF1034" i="52"/>
  <c r="AF1035" i="52"/>
  <c r="AF1036" i="52"/>
  <c r="AF1037" i="52"/>
  <c r="AF1038" i="52"/>
  <c r="AF1039" i="52"/>
  <c r="AF1040" i="52"/>
  <c r="AF1041" i="52"/>
  <c r="AF1042" i="52"/>
  <c r="AF1043" i="52"/>
  <c r="AF1044" i="52"/>
  <c r="AF1045" i="52"/>
  <c r="AF1046" i="52"/>
  <c r="AF1047" i="52"/>
  <c r="AF1048" i="52"/>
  <c r="AF1049" i="52"/>
  <c r="AF1050" i="52"/>
  <c r="AF1051" i="52"/>
  <c r="AF1052" i="52"/>
  <c r="AF1053" i="52"/>
  <c r="AF1054" i="52"/>
  <c r="AF1055" i="52"/>
  <c r="AF1056" i="52"/>
  <c r="AF1057" i="52"/>
  <c r="AF1058" i="52"/>
  <c r="AF1059" i="52"/>
  <c r="AF1060" i="52"/>
  <c r="AF1061" i="52"/>
  <c r="AF1062" i="52"/>
  <c r="AF1063" i="52"/>
  <c r="AF1064" i="52"/>
  <c r="AF1065" i="52"/>
  <c r="AF1066" i="52"/>
  <c r="AF1067" i="52"/>
  <c r="AF1068" i="52"/>
  <c r="AF1069" i="52"/>
  <c r="AF1070" i="52"/>
  <c r="AF1071" i="52"/>
  <c r="AF1072" i="52"/>
  <c r="AF1073" i="52"/>
  <c r="AF1074" i="52"/>
  <c r="AF1075" i="52"/>
  <c r="AF1076" i="52"/>
  <c r="AF1077" i="52"/>
  <c r="AF1078" i="52"/>
  <c r="AF1079" i="52"/>
  <c r="AF1080" i="52"/>
  <c r="AF1081" i="52"/>
  <c r="AF1082" i="52"/>
  <c r="AF1083" i="52"/>
  <c r="AF1084" i="52"/>
  <c r="AF1085" i="52"/>
  <c r="AF1086" i="52"/>
  <c r="AF1087" i="52"/>
  <c r="AF1088" i="52"/>
  <c r="AF1089" i="52"/>
  <c r="AF1090" i="52"/>
  <c r="AF1091" i="52"/>
  <c r="AF1092" i="52"/>
  <c r="AF1093" i="52"/>
  <c r="AF1094" i="52"/>
  <c r="AF1095" i="52"/>
  <c r="AF1096" i="52"/>
  <c r="AF1097" i="52"/>
  <c r="AF1098" i="52"/>
  <c r="AF1099" i="52"/>
  <c r="AF1100" i="52"/>
  <c r="AF1101" i="52"/>
  <c r="AF1102" i="52"/>
  <c r="AF1103" i="52"/>
  <c r="AF1104" i="52"/>
  <c r="AF1105" i="52"/>
  <c r="AF1106" i="52"/>
  <c r="AF1107" i="52"/>
  <c r="AF1108" i="52"/>
  <c r="AF1109" i="52"/>
  <c r="AF1110" i="52"/>
  <c r="AF1111" i="52"/>
  <c r="AF1112" i="52"/>
  <c r="AF1113" i="52"/>
  <c r="AF1114" i="52"/>
  <c r="AF1115" i="52"/>
  <c r="AF1116" i="52"/>
  <c r="AF1117" i="52"/>
  <c r="AF1118" i="52"/>
  <c r="AF1119" i="52"/>
  <c r="AF1120" i="52"/>
  <c r="AF1121" i="52"/>
  <c r="AF1122" i="52"/>
  <c r="AF1123" i="52"/>
  <c r="AF1124" i="52"/>
  <c r="AF1125" i="52"/>
  <c r="AF1126" i="52"/>
  <c r="AF1127" i="52"/>
  <c r="AF1128" i="52"/>
  <c r="AF1129" i="52"/>
  <c r="AF1130" i="52"/>
  <c r="AF1131" i="52"/>
  <c r="AF1132" i="52"/>
  <c r="AF1133" i="52"/>
  <c r="AF1134" i="52"/>
  <c r="AF1135" i="52"/>
  <c r="AF1136" i="52"/>
  <c r="AF1137" i="52"/>
  <c r="AF1138" i="52"/>
  <c r="AF1139" i="52"/>
  <c r="AF1140" i="52"/>
  <c r="AF1141" i="52"/>
  <c r="AF1142" i="52"/>
  <c r="AF1143" i="52"/>
  <c r="AF1144" i="52"/>
  <c r="AF1145" i="52"/>
  <c r="AF1146" i="52"/>
  <c r="AF1147" i="52"/>
  <c r="AF1148" i="52"/>
  <c r="AF1149" i="52"/>
  <c r="AF1150" i="52"/>
  <c r="AF1151" i="52"/>
  <c r="AF1152" i="52"/>
  <c r="AF1153" i="52"/>
  <c r="AF1154" i="52"/>
  <c r="AF1155" i="52"/>
  <c r="AF1156" i="52"/>
  <c r="AF1157" i="52"/>
  <c r="AF1158" i="52"/>
  <c r="AF1159" i="52"/>
  <c r="AF1160" i="52"/>
  <c r="AF1161" i="52"/>
  <c r="AF1162" i="52"/>
  <c r="AF1163" i="52"/>
  <c r="AF1164" i="52"/>
  <c r="AF1165" i="52"/>
  <c r="AF1166" i="52"/>
  <c r="AF1167" i="52"/>
  <c r="AF1168" i="52"/>
  <c r="AF1169" i="52"/>
  <c r="AF1170" i="52"/>
  <c r="AF1171" i="52"/>
  <c r="AF1172" i="52"/>
  <c r="AF1173" i="52"/>
  <c r="AF1174" i="52"/>
  <c r="AF1175" i="52"/>
  <c r="AF1176" i="52"/>
  <c r="AF1177" i="52"/>
  <c r="AF1178" i="52"/>
  <c r="AF1179" i="52"/>
  <c r="AF1180" i="52"/>
  <c r="AF1181" i="52"/>
  <c r="AF1182" i="52"/>
  <c r="AF1183" i="52"/>
  <c r="AF1184" i="52"/>
  <c r="AF1185" i="52"/>
  <c r="AF1186" i="52"/>
  <c r="AF1187" i="52"/>
  <c r="AF1188" i="52"/>
  <c r="AF1189" i="52"/>
  <c r="AF1190" i="52"/>
  <c r="AF1191" i="52"/>
  <c r="AF1192" i="52"/>
  <c r="AF1193" i="52"/>
  <c r="AF1194" i="52"/>
  <c r="AF1195" i="52"/>
  <c r="AF1196" i="52"/>
  <c r="AF1197" i="52"/>
  <c r="AF1198" i="52"/>
  <c r="AF1199" i="52"/>
  <c r="AF1200" i="52"/>
  <c r="AF1201" i="52"/>
  <c r="AF1202" i="52"/>
  <c r="AF1203" i="52"/>
  <c r="AF1204" i="52"/>
  <c r="AF1205" i="52"/>
  <c r="AF1206" i="52"/>
  <c r="AF1207" i="52"/>
  <c r="AF1208" i="52"/>
  <c r="AF1209" i="52"/>
  <c r="AF1210" i="52"/>
  <c r="AF1211" i="52"/>
  <c r="AF1212" i="52"/>
  <c r="AF1213" i="52"/>
  <c r="AF1214" i="52"/>
  <c r="AF1215" i="52"/>
  <c r="AF1216" i="52"/>
  <c r="AF1217" i="52"/>
  <c r="AF1218" i="52"/>
  <c r="AF1219" i="52"/>
  <c r="AF1220" i="52"/>
  <c r="AF1221" i="52"/>
  <c r="AF1222" i="52"/>
  <c r="AF1223" i="52"/>
  <c r="AF1224" i="52"/>
  <c r="AF1225" i="52"/>
  <c r="AF1226" i="52"/>
  <c r="AF1227" i="52"/>
  <c r="AF1228" i="52"/>
  <c r="AF1229" i="52"/>
  <c r="AF1230" i="52"/>
  <c r="AF1231" i="52"/>
  <c r="AF1232" i="52"/>
  <c r="AF1233" i="52"/>
  <c r="AF1234" i="52"/>
  <c r="AF1235" i="52"/>
  <c r="AF1236" i="52"/>
  <c r="AF1237" i="52"/>
  <c r="AF1238" i="52"/>
  <c r="AF1239" i="52"/>
  <c r="AF1240" i="52"/>
  <c r="AF1241" i="52"/>
  <c r="AF1242" i="52"/>
  <c r="AF1243" i="52"/>
  <c r="AF1244" i="52"/>
  <c r="AF1245" i="52"/>
  <c r="AF1246" i="52"/>
  <c r="AF1247" i="52"/>
  <c r="AF1248" i="52"/>
  <c r="AF1249" i="52"/>
  <c r="AF1250" i="52"/>
  <c r="AF1251" i="52"/>
  <c r="AF1252" i="52"/>
  <c r="AF1253" i="52"/>
  <c r="AF1254" i="52"/>
  <c r="AF1255" i="52"/>
  <c r="AF1256" i="52"/>
  <c r="AF1257" i="52"/>
  <c r="AF1258" i="52"/>
  <c r="AF1259" i="52"/>
  <c r="AF1260" i="52"/>
  <c r="AF1261" i="52"/>
  <c r="AF1262" i="52"/>
  <c r="AF1263" i="52"/>
  <c r="AF1264" i="52"/>
  <c r="AF1265" i="52"/>
  <c r="AF1266" i="52"/>
  <c r="AF1267" i="52"/>
  <c r="AF1268" i="52"/>
  <c r="AF1269" i="52"/>
  <c r="AF1270" i="52"/>
  <c r="AF1271" i="52"/>
  <c r="AF1272" i="52"/>
  <c r="AF1273" i="52"/>
  <c r="AF1274" i="52"/>
  <c r="AF1275" i="52"/>
  <c r="AF1276" i="52"/>
  <c r="AF1277" i="52"/>
  <c r="AF1278" i="52"/>
  <c r="AF1279" i="52"/>
  <c r="AF1280" i="52"/>
  <c r="AF1281" i="52"/>
  <c r="AF1282" i="52"/>
  <c r="AF1283" i="52"/>
  <c r="AF1284" i="52"/>
  <c r="AF1285" i="52"/>
  <c r="AF1286" i="52"/>
  <c r="AF1287" i="52"/>
  <c r="AF1288" i="52"/>
  <c r="AF1289" i="52"/>
  <c r="AF1290" i="52"/>
  <c r="AF1291" i="52"/>
  <c r="AF1292" i="52"/>
  <c r="AF1293" i="52"/>
  <c r="AF1294" i="52"/>
  <c r="AF1295" i="52"/>
  <c r="AF1296" i="52"/>
  <c r="AF1297" i="52"/>
  <c r="AF1298" i="52"/>
  <c r="AF1299" i="52"/>
  <c r="AF1300" i="52"/>
  <c r="AF1301" i="52"/>
  <c r="AF1302" i="52"/>
  <c r="AF1303" i="52"/>
  <c r="AF1304" i="52"/>
  <c r="AF1305" i="52"/>
  <c r="AF1306" i="52"/>
  <c r="AF1307" i="52"/>
  <c r="AF1308" i="52"/>
  <c r="AF1309" i="52"/>
  <c r="AF1310" i="52"/>
  <c r="AF1311" i="52"/>
  <c r="AF1312" i="52"/>
  <c r="AF1313" i="52"/>
  <c r="AF1314" i="52"/>
  <c r="AF1315" i="52"/>
  <c r="AF1316" i="52"/>
  <c r="AF1317" i="52"/>
  <c r="AF1318" i="52"/>
  <c r="AF1319" i="52"/>
  <c r="AF1320" i="52"/>
  <c r="AF1321" i="52"/>
  <c r="AF1322" i="52"/>
  <c r="AF1323" i="52"/>
  <c r="AF1324" i="52"/>
  <c r="AF1325" i="52"/>
  <c r="AF1326" i="52"/>
  <c r="AF1327" i="52"/>
  <c r="AF1328" i="52"/>
  <c r="AF1329" i="52"/>
  <c r="AF1330" i="52"/>
  <c r="AF1331" i="52"/>
  <c r="J1331" i="52"/>
  <c r="J1330" i="52"/>
  <c r="J1329" i="52"/>
  <c r="J1328" i="52"/>
  <c r="J1327" i="52"/>
  <c r="J1326" i="52"/>
  <c r="J1325" i="52"/>
  <c r="J1324" i="52"/>
  <c r="J1323" i="52"/>
  <c r="J1322" i="52"/>
  <c r="J1321" i="52"/>
  <c r="J1320" i="52"/>
  <c r="J1319" i="52"/>
  <c r="J1318" i="52"/>
  <c r="J1317" i="52"/>
  <c r="J1316" i="52"/>
  <c r="J1315" i="52"/>
  <c r="J1314" i="52"/>
  <c r="J1313" i="52"/>
  <c r="J1312" i="52"/>
  <c r="J1311" i="52"/>
  <c r="J1310" i="52"/>
  <c r="J1309" i="52"/>
  <c r="J1308" i="52"/>
  <c r="J1307" i="52"/>
  <c r="J1306" i="52"/>
  <c r="J1305" i="52"/>
  <c r="J1304" i="52"/>
  <c r="J1303" i="52"/>
  <c r="J1302" i="52"/>
  <c r="J1301" i="52"/>
  <c r="J1300" i="52"/>
  <c r="J1299" i="52"/>
  <c r="J1298" i="52"/>
  <c r="J1297" i="52"/>
  <c r="J1296" i="52"/>
  <c r="J1295" i="52"/>
  <c r="J1294" i="52"/>
  <c r="J1293" i="52"/>
  <c r="J1292" i="52"/>
  <c r="J1291" i="52"/>
  <c r="J1290" i="52"/>
  <c r="J1289" i="52"/>
  <c r="J1288" i="52"/>
  <c r="J1287" i="52"/>
  <c r="J1286" i="52"/>
  <c r="J1285" i="52"/>
  <c r="J1284" i="52"/>
  <c r="J1283" i="52"/>
  <c r="J1282" i="52"/>
  <c r="J1281" i="52"/>
  <c r="J1280" i="52"/>
  <c r="J1279" i="52"/>
  <c r="J1278" i="52"/>
  <c r="J1277" i="52"/>
  <c r="J1276" i="52"/>
  <c r="J1275" i="52"/>
  <c r="J1274" i="52"/>
  <c r="J1273" i="52"/>
  <c r="J1272" i="52"/>
  <c r="J1271" i="52"/>
  <c r="J1270" i="52"/>
  <c r="J1269" i="52"/>
  <c r="J1268" i="52"/>
  <c r="J1267" i="52"/>
  <c r="J1266" i="52"/>
  <c r="J1265" i="52"/>
  <c r="J1264" i="52"/>
  <c r="J1263" i="52"/>
  <c r="J1262" i="52"/>
  <c r="J1261" i="52"/>
  <c r="J1260" i="52"/>
  <c r="J1259" i="52"/>
  <c r="J1258" i="52"/>
  <c r="J1257" i="52"/>
  <c r="J1256" i="52"/>
  <c r="J1255" i="52"/>
  <c r="J1254" i="52"/>
  <c r="J1253" i="52"/>
  <c r="J1252" i="52"/>
  <c r="J1251" i="52"/>
  <c r="J1250" i="52"/>
  <c r="J1249" i="52"/>
  <c r="J1248" i="52"/>
  <c r="J1247" i="52"/>
  <c r="J1246" i="52"/>
  <c r="J1245" i="52"/>
  <c r="J1244" i="52"/>
  <c r="J1243" i="52"/>
  <c r="J1242" i="52"/>
  <c r="J1241" i="52"/>
  <c r="J1240" i="52"/>
  <c r="J1239" i="52"/>
  <c r="J1238" i="52"/>
  <c r="J1237" i="52"/>
  <c r="J1236" i="52"/>
  <c r="J1235" i="52"/>
  <c r="J1234" i="52"/>
  <c r="J1233" i="52"/>
  <c r="J1232" i="52"/>
  <c r="J1231" i="52"/>
  <c r="J1230" i="52"/>
  <c r="J1229" i="52"/>
  <c r="J1228" i="52"/>
  <c r="J1227" i="52"/>
  <c r="J1226" i="52"/>
  <c r="J1225" i="52"/>
  <c r="J1224" i="52"/>
  <c r="J1223" i="52"/>
  <c r="J1222" i="52"/>
  <c r="J1221" i="52"/>
  <c r="J1220" i="52"/>
  <c r="J1219" i="52"/>
  <c r="J1218" i="52"/>
  <c r="J1217" i="52"/>
  <c r="J1216" i="52"/>
  <c r="J1215" i="52"/>
  <c r="J1214" i="52"/>
  <c r="J1213" i="52"/>
  <c r="J1212" i="52"/>
  <c r="J1211" i="52"/>
  <c r="J1210" i="52"/>
  <c r="J1209" i="52"/>
  <c r="J1208" i="52"/>
  <c r="J1207" i="52"/>
  <c r="J1206" i="52"/>
  <c r="J1205" i="52"/>
  <c r="J1204" i="52"/>
  <c r="J1203" i="52"/>
  <c r="J1202" i="52"/>
  <c r="J1201" i="52"/>
  <c r="J1200" i="52"/>
  <c r="J1199" i="52"/>
  <c r="J1198" i="52"/>
  <c r="J1197" i="52"/>
  <c r="J1196" i="52"/>
  <c r="J1195" i="52"/>
  <c r="J1194" i="52"/>
  <c r="J1193" i="52"/>
  <c r="J1192" i="52"/>
  <c r="J1191" i="52"/>
  <c r="J1190" i="52"/>
  <c r="J1189" i="52"/>
  <c r="J1188" i="52"/>
  <c r="J1187" i="52"/>
  <c r="J1186" i="52"/>
  <c r="J1185" i="52"/>
  <c r="J1184" i="52"/>
  <c r="J1183" i="52"/>
  <c r="J1182" i="52"/>
  <c r="J1181" i="52"/>
  <c r="J1180" i="52"/>
  <c r="J1179" i="52"/>
  <c r="J1178" i="52"/>
  <c r="J1177" i="52"/>
  <c r="J1176" i="52"/>
  <c r="J1175" i="52"/>
  <c r="J1174" i="52"/>
  <c r="J1173" i="52"/>
  <c r="J1172" i="52"/>
  <c r="J1171" i="52"/>
  <c r="J1170" i="52"/>
  <c r="J1169" i="52"/>
  <c r="J1168" i="52"/>
  <c r="J1167" i="52"/>
  <c r="J1166" i="52"/>
  <c r="J1165" i="52"/>
  <c r="J1164" i="52"/>
  <c r="J1163" i="52"/>
  <c r="J1162" i="52"/>
  <c r="J1161" i="52"/>
  <c r="J1160" i="52"/>
  <c r="J1159" i="52"/>
  <c r="J1158" i="52"/>
  <c r="J1157" i="52"/>
  <c r="J1156" i="52"/>
  <c r="J1155" i="52"/>
  <c r="J1154" i="52"/>
  <c r="J1153" i="52"/>
  <c r="J1152" i="52"/>
  <c r="J1151" i="52"/>
  <c r="J1150" i="52"/>
  <c r="J1149" i="52"/>
  <c r="J1148" i="52"/>
  <c r="J1147" i="52"/>
  <c r="J1146" i="52"/>
  <c r="J1145" i="52"/>
  <c r="J1144" i="52"/>
  <c r="J1143" i="52"/>
  <c r="J1142" i="52"/>
  <c r="J1141" i="52"/>
  <c r="J1140" i="52"/>
  <c r="J1139" i="52"/>
  <c r="J1138" i="52"/>
  <c r="J1137" i="52"/>
  <c r="J1136" i="52"/>
  <c r="J1135" i="52"/>
  <c r="J1134" i="52"/>
  <c r="J1133" i="52"/>
  <c r="J1132" i="52"/>
  <c r="J1131" i="52"/>
  <c r="J1130" i="52"/>
  <c r="J1129" i="52"/>
  <c r="J1128" i="52"/>
  <c r="J1127" i="52"/>
  <c r="J1126" i="52"/>
  <c r="J1125" i="52"/>
  <c r="J1124" i="52"/>
  <c r="J1123" i="52"/>
  <c r="J1122" i="52"/>
  <c r="J1121" i="52"/>
  <c r="J1120" i="52"/>
  <c r="J1119" i="52"/>
  <c r="J1118" i="52"/>
  <c r="J1117" i="52"/>
  <c r="J1116" i="52"/>
  <c r="J1115" i="52"/>
  <c r="J1114" i="52"/>
  <c r="J1113" i="52"/>
  <c r="J1112" i="52"/>
  <c r="J1111" i="52"/>
  <c r="J1110" i="52"/>
  <c r="J1109" i="52"/>
  <c r="J1108" i="52"/>
  <c r="J1107" i="52"/>
  <c r="J1106" i="52"/>
  <c r="J1105" i="52"/>
  <c r="J1104" i="52"/>
  <c r="J1103" i="52"/>
  <c r="J1102" i="52"/>
  <c r="J1101" i="52"/>
  <c r="J1100" i="52"/>
  <c r="J1099" i="52"/>
  <c r="J1098" i="52"/>
  <c r="J1097" i="52"/>
  <c r="J1096" i="52"/>
  <c r="J1095" i="52"/>
  <c r="J1094" i="52"/>
  <c r="J1093" i="52"/>
  <c r="J1092" i="52"/>
  <c r="J1091" i="52"/>
  <c r="J1090" i="52"/>
  <c r="J1089" i="52"/>
  <c r="J1088" i="52"/>
  <c r="J1087" i="52"/>
  <c r="J1086" i="52"/>
  <c r="J1085" i="52"/>
  <c r="J1084" i="52"/>
  <c r="J1083" i="52"/>
  <c r="J1082" i="52"/>
  <c r="J1081" i="52"/>
  <c r="J1080" i="52"/>
  <c r="J1079" i="52"/>
  <c r="J1078" i="52"/>
  <c r="J1077" i="52"/>
  <c r="J1076" i="52"/>
  <c r="J1075" i="52"/>
  <c r="J1074" i="52"/>
  <c r="J1073" i="52"/>
  <c r="J1072" i="52"/>
  <c r="J1071" i="52"/>
  <c r="J1070" i="52"/>
  <c r="J1069" i="52"/>
  <c r="J1068" i="52"/>
  <c r="J1067" i="52"/>
  <c r="J1066" i="52"/>
  <c r="J1065" i="52"/>
  <c r="J1064" i="52"/>
  <c r="J1063" i="52"/>
  <c r="J1062" i="52"/>
  <c r="J1061" i="52"/>
  <c r="J1060" i="52"/>
  <c r="J1059" i="52"/>
  <c r="J1058" i="52"/>
  <c r="J1057" i="52"/>
  <c r="J1056" i="52"/>
  <c r="J1055" i="52"/>
  <c r="J1054" i="52"/>
  <c r="J1053" i="52"/>
  <c r="J1052" i="52"/>
  <c r="J1051" i="52"/>
  <c r="J1050" i="52"/>
  <c r="J1049" i="52"/>
  <c r="J1048" i="52"/>
  <c r="J1047" i="52"/>
  <c r="J1046" i="52"/>
  <c r="J1045" i="52"/>
  <c r="J1044" i="52"/>
  <c r="J1043" i="52"/>
  <c r="J1042" i="52"/>
  <c r="J1041" i="52"/>
  <c r="J1040" i="52"/>
  <c r="J1039" i="52"/>
  <c r="J1038" i="52"/>
  <c r="J1037" i="52"/>
  <c r="J1036" i="52"/>
  <c r="J1035" i="52"/>
  <c r="J1034" i="52"/>
  <c r="J1033" i="52"/>
  <c r="J1032" i="52"/>
  <c r="J1031" i="52"/>
  <c r="J1030" i="52"/>
  <c r="J1029" i="52"/>
  <c r="J1028" i="52"/>
  <c r="J1027" i="52"/>
  <c r="J1026" i="52"/>
  <c r="J1025" i="52"/>
  <c r="J1024" i="52"/>
  <c r="J1023" i="52"/>
  <c r="J1022" i="52"/>
  <c r="J1021" i="52"/>
  <c r="J1020" i="52"/>
  <c r="J1019" i="52"/>
  <c r="J1018" i="52"/>
  <c r="J1017" i="52"/>
  <c r="J1016" i="52"/>
  <c r="J1015" i="52"/>
  <c r="J1014" i="52"/>
  <c r="J1013" i="52"/>
  <c r="J1012" i="52"/>
  <c r="J1011" i="52"/>
  <c r="J1010" i="52"/>
  <c r="J1009" i="52"/>
  <c r="J1008" i="52"/>
  <c r="J1007" i="52"/>
  <c r="J1006" i="52"/>
  <c r="J1005" i="52"/>
  <c r="J1004" i="52"/>
  <c r="J1003" i="52"/>
  <c r="J1002" i="52"/>
  <c r="J1001" i="52"/>
  <c r="J1000" i="52"/>
  <c r="J999" i="52"/>
  <c r="J998" i="52"/>
  <c r="J997" i="52"/>
  <c r="J996" i="52"/>
  <c r="J995" i="52"/>
  <c r="J994" i="52"/>
  <c r="J993" i="52"/>
  <c r="J992" i="52"/>
  <c r="J991" i="52"/>
  <c r="J990" i="52"/>
  <c r="J989" i="52"/>
  <c r="J988" i="52"/>
  <c r="J987" i="52"/>
  <c r="J986" i="52"/>
  <c r="J985" i="52"/>
  <c r="J984" i="52"/>
  <c r="J983" i="52"/>
  <c r="J982" i="52"/>
  <c r="J981" i="52"/>
  <c r="J980" i="52"/>
  <c r="J979" i="52"/>
  <c r="J978" i="52"/>
  <c r="J977" i="52"/>
  <c r="J976" i="52"/>
  <c r="J975" i="52"/>
  <c r="J974" i="52"/>
  <c r="J973" i="52"/>
  <c r="J972" i="52"/>
  <c r="J971" i="52"/>
  <c r="J970" i="52"/>
  <c r="J969" i="52"/>
  <c r="J968" i="52"/>
  <c r="J967" i="52"/>
  <c r="J966" i="52"/>
  <c r="J965" i="52"/>
  <c r="J964" i="52"/>
  <c r="J963" i="52"/>
  <c r="J962" i="52"/>
  <c r="J961" i="52"/>
  <c r="J960" i="52"/>
  <c r="J959" i="52"/>
  <c r="J958" i="52"/>
  <c r="J957" i="52"/>
  <c r="J956" i="52"/>
  <c r="J955" i="52"/>
  <c r="J954" i="52"/>
  <c r="J953" i="52"/>
  <c r="J952" i="52"/>
  <c r="J951" i="52"/>
  <c r="J950" i="52"/>
  <c r="J949" i="52"/>
  <c r="J948" i="52"/>
  <c r="J947" i="52"/>
  <c r="J946" i="52"/>
  <c r="J945" i="52"/>
  <c r="J944" i="52"/>
  <c r="J943" i="52"/>
  <c r="J942" i="52"/>
  <c r="J941" i="52"/>
  <c r="J940" i="52"/>
  <c r="J939" i="52"/>
  <c r="J938" i="52"/>
  <c r="J937" i="52"/>
  <c r="J936" i="52"/>
  <c r="J935" i="52"/>
  <c r="J934" i="52"/>
  <c r="J933" i="52"/>
  <c r="J932" i="52"/>
  <c r="J931" i="52"/>
  <c r="J930" i="52"/>
  <c r="J929" i="52"/>
  <c r="J928" i="52"/>
  <c r="J927" i="52"/>
  <c r="J926" i="52"/>
  <c r="J925" i="52"/>
  <c r="J924" i="52"/>
  <c r="J923" i="52"/>
  <c r="J922" i="52"/>
  <c r="J921" i="52"/>
  <c r="J920" i="52"/>
  <c r="J919" i="52"/>
  <c r="J918" i="52"/>
  <c r="J917" i="52"/>
  <c r="J916" i="52"/>
  <c r="J915" i="52"/>
  <c r="J914" i="52"/>
  <c r="J913" i="52"/>
  <c r="J912" i="52"/>
  <c r="J911" i="52"/>
  <c r="J910" i="52"/>
  <c r="J909" i="52"/>
  <c r="J908" i="52"/>
  <c r="J907" i="52"/>
  <c r="J906" i="52"/>
  <c r="J905" i="52"/>
  <c r="J904" i="52"/>
  <c r="J903" i="52"/>
  <c r="J902" i="52"/>
  <c r="J901" i="52"/>
  <c r="J900" i="52"/>
  <c r="J899" i="52"/>
  <c r="J898" i="52"/>
  <c r="J897" i="52"/>
  <c r="J896" i="52"/>
  <c r="J895" i="52"/>
  <c r="J894" i="52"/>
  <c r="J893" i="52"/>
  <c r="J892" i="52"/>
  <c r="J891" i="52"/>
  <c r="J890" i="52"/>
  <c r="J889" i="52"/>
  <c r="J888" i="52"/>
  <c r="J887" i="52"/>
  <c r="J886" i="52"/>
  <c r="J885" i="52"/>
  <c r="J884" i="52"/>
  <c r="J883" i="52"/>
  <c r="J882" i="52"/>
  <c r="J881" i="52"/>
  <c r="J880" i="52"/>
  <c r="J879" i="52"/>
  <c r="J878" i="52"/>
  <c r="J877" i="52"/>
  <c r="J876" i="52"/>
  <c r="J875" i="52"/>
  <c r="J874" i="52"/>
  <c r="J873" i="52"/>
  <c r="J872" i="52"/>
  <c r="J871" i="52"/>
  <c r="J870" i="52"/>
  <c r="J869" i="52"/>
  <c r="J868" i="52"/>
  <c r="J867" i="52"/>
  <c r="J866" i="52"/>
  <c r="J865" i="52"/>
  <c r="J864" i="52"/>
  <c r="J863" i="52"/>
  <c r="J862" i="52"/>
  <c r="J861" i="52"/>
  <c r="J860" i="52"/>
  <c r="J859" i="52"/>
  <c r="J858" i="52"/>
  <c r="J857" i="52"/>
  <c r="J856" i="52"/>
  <c r="J855" i="52"/>
  <c r="J854" i="52"/>
  <c r="J853" i="52"/>
  <c r="J852" i="52"/>
  <c r="J851" i="52"/>
  <c r="J850" i="52"/>
  <c r="J849" i="52"/>
  <c r="J848" i="52"/>
  <c r="J847" i="52"/>
  <c r="J846" i="52"/>
  <c r="J845" i="52"/>
  <c r="J844" i="52"/>
  <c r="J843" i="52"/>
  <c r="J842" i="52"/>
  <c r="J841" i="52"/>
  <c r="J840" i="52"/>
  <c r="J839" i="52"/>
  <c r="J838" i="52"/>
  <c r="J837" i="52"/>
  <c r="J836" i="52"/>
  <c r="J835" i="52"/>
  <c r="J834" i="52"/>
  <c r="J833" i="52"/>
  <c r="J832" i="52"/>
  <c r="J831" i="52"/>
  <c r="J830" i="52"/>
  <c r="J829" i="52"/>
  <c r="J828" i="52"/>
  <c r="J827" i="52"/>
  <c r="J826" i="52"/>
  <c r="J825" i="52"/>
  <c r="J824" i="52"/>
  <c r="J823" i="52"/>
  <c r="J822" i="52"/>
  <c r="J821" i="52"/>
  <c r="J820" i="52"/>
  <c r="J819" i="52"/>
  <c r="J818" i="52"/>
  <c r="J817" i="52"/>
  <c r="J816" i="52"/>
  <c r="J815" i="52"/>
  <c r="J814" i="52"/>
  <c r="J813" i="52"/>
  <c r="J812" i="52"/>
  <c r="J811" i="52"/>
  <c r="J810" i="52"/>
  <c r="J809" i="52"/>
  <c r="J808" i="52"/>
  <c r="J807" i="52"/>
  <c r="J806" i="52"/>
  <c r="J805" i="52"/>
  <c r="J804" i="52"/>
  <c r="J803" i="52"/>
  <c r="J802" i="52"/>
  <c r="J801" i="52"/>
  <c r="J800" i="52"/>
  <c r="J799" i="52"/>
  <c r="J798" i="52"/>
  <c r="J797" i="52"/>
  <c r="J796" i="52"/>
  <c r="J795" i="52"/>
  <c r="J794" i="52"/>
  <c r="J793" i="52"/>
  <c r="J792" i="52"/>
  <c r="J791" i="52"/>
  <c r="J790" i="52"/>
  <c r="J789" i="52"/>
  <c r="J788" i="52"/>
  <c r="J787" i="52"/>
  <c r="J786" i="52"/>
  <c r="J785" i="52"/>
  <c r="J784" i="52"/>
  <c r="J783" i="52"/>
  <c r="J782" i="52"/>
  <c r="J781" i="52"/>
  <c r="J780" i="52"/>
  <c r="J779" i="52"/>
  <c r="J778" i="52"/>
  <c r="J777" i="52"/>
  <c r="J776" i="52"/>
  <c r="J775" i="52"/>
  <c r="J774" i="52"/>
  <c r="J773" i="52"/>
  <c r="J772" i="52"/>
  <c r="J771" i="52"/>
  <c r="J770" i="52"/>
  <c r="J769" i="52"/>
  <c r="J768" i="52"/>
  <c r="J767" i="52"/>
  <c r="J766" i="52"/>
  <c r="J765" i="52"/>
  <c r="J764" i="52"/>
  <c r="J763" i="52"/>
  <c r="J762" i="52"/>
  <c r="J761" i="52"/>
  <c r="J760" i="52"/>
  <c r="J759" i="52"/>
  <c r="J758" i="52"/>
  <c r="J757" i="52"/>
  <c r="J756" i="52"/>
  <c r="J755" i="52"/>
  <c r="J754" i="52"/>
  <c r="J753" i="52"/>
  <c r="J752" i="52"/>
  <c r="J751" i="52"/>
  <c r="J750" i="52"/>
  <c r="J749" i="52"/>
  <c r="J748" i="52"/>
  <c r="J747" i="52"/>
  <c r="J746" i="52"/>
  <c r="J745" i="52"/>
  <c r="J744" i="52"/>
  <c r="J743" i="52"/>
  <c r="J742" i="52"/>
  <c r="J741" i="52"/>
  <c r="J740" i="52"/>
  <c r="J739" i="52"/>
  <c r="J738" i="52"/>
  <c r="J737" i="52"/>
  <c r="J736" i="52"/>
  <c r="J735" i="52"/>
  <c r="J734" i="52"/>
  <c r="J733" i="52"/>
  <c r="J732" i="52"/>
  <c r="J731" i="52"/>
  <c r="J730" i="52"/>
  <c r="J729" i="52"/>
  <c r="J728" i="52"/>
  <c r="J727" i="52"/>
  <c r="J726" i="52"/>
  <c r="J725" i="52"/>
  <c r="J724" i="52"/>
  <c r="J723" i="52"/>
  <c r="J722" i="52"/>
  <c r="J721" i="52"/>
  <c r="J720" i="52"/>
  <c r="J719" i="52"/>
  <c r="J718" i="52"/>
  <c r="J717" i="52"/>
  <c r="J716" i="52"/>
  <c r="J715" i="52"/>
  <c r="J714" i="52"/>
  <c r="J713" i="52"/>
  <c r="J712" i="52"/>
  <c r="J711" i="52"/>
  <c r="J710" i="52"/>
  <c r="J709" i="52"/>
  <c r="J708" i="52"/>
  <c r="J707" i="52"/>
  <c r="J706" i="52"/>
  <c r="J705" i="52"/>
  <c r="J704" i="52"/>
  <c r="J703" i="52"/>
  <c r="J702" i="52"/>
  <c r="J701" i="52"/>
  <c r="J700" i="52"/>
  <c r="J699" i="52"/>
  <c r="J698" i="52"/>
  <c r="J697" i="52"/>
  <c r="J696" i="52"/>
  <c r="J695" i="52"/>
  <c r="J694" i="52"/>
  <c r="J693" i="52"/>
  <c r="J692" i="52"/>
  <c r="J691" i="52"/>
  <c r="J690" i="52"/>
  <c r="J689" i="52"/>
  <c r="J688" i="52"/>
  <c r="J687" i="52"/>
  <c r="J686" i="52"/>
  <c r="J685" i="52"/>
  <c r="J684" i="52"/>
  <c r="J683" i="52"/>
  <c r="J682" i="52"/>
  <c r="J681" i="52"/>
  <c r="J680" i="52"/>
  <c r="J679" i="52"/>
  <c r="J678" i="52"/>
  <c r="J677" i="52"/>
  <c r="J676" i="52"/>
  <c r="J675" i="52"/>
  <c r="J674" i="52"/>
  <c r="J673" i="52"/>
  <c r="J672" i="52"/>
  <c r="J671" i="52"/>
  <c r="J670" i="52"/>
  <c r="J669" i="52"/>
  <c r="J668" i="52"/>
  <c r="J667" i="52"/>
  <c r="J666" i="52"/>
  <c r="J665" i="52"/>
  <c r="J664" i="52"/>
  <c r="J663" i="52"/>
  <c r="J662" i="52"/>
  <c r="J661" i="52"/>
  <c r="J660" i="52"/>
  <c r="J659" i="52"/>
  <c r="J658" i="52"/>
  <c r="J657" i="52"/>
  <c r="J656" i="52"/>
  <c r="J655" i="52"/>
  <c r="J654" i="52"/>
  <c r="J653" i="52"/>
  <c r="J652" i="52"/>
  <c r="J651" i="52"/>
  <c r="J650" i="52"/>
  <c r="J649" i="52"/>
  <c r="J648" i="52"/>
  <c r="J647" i="52"/>
  <c r="J646" i="52"/>
  <c r="J645" i="52"/>
  <c r="J644" i="52"/>
  <c r="J643" i="52"/>
  <c r="J642" i="52"/>
  <c r="J641" i="52"/>
  <c r="J640" i="52"/>
  <c r="J639" i="52"/>
  <c r="J638" i="52"/>
  <c r="J637" i="52"/>
  <c r="J636" i="52"/>
  <c r="J635" i="52"/>
  <c r="J634" i="52"/>
  <c r="J633" i="52"/>
  <c r="J632" i="52"/>
  <c r="J631" i="52"/>
  <c r="J630" i="52"/>
  <c r="J629" i="52"/>
  <c r="J628" i="52"/>
  <c r="J627" i="52"/>
  <c r="J626" i="52"/>
  <c r="J625" i="52"/>
  <c r="J624" i="52"/>
  <c r="J623" i="52"/>
  <c r="J622" i="52"/>
  <c r="J621" i="52"/>
  <c r="J620" i="52"/>
  <c r="J619" i="52"/>
  <c r="J618" i="52"/>
  <c r="J617" i="52"/>
  <c r="J616" i="52"/>
  <c r="J615" i="52"/>
  <c r="J614" i="52"/>
  <c r="J613" i="52"/>
  <c r="J612" i="52"/>
  <c r="J611" i="52"/>
  <c r="J610" i="52"/>
  <c r="J609" i="52"/>
  <c r="J608" i="52"/>
  <c r="J607" i="52"/>
  <c r="J606" i="52"/>
  <c r="J605" i="52"/>
  <c r="J604" i="52"/>
  <c r="J603" i="52"/>
  <c r="J602" i="52"/>
  <c r="J601" i="52"/>
  <c r="J600" i="52"/>
  <c r="J599" i="52"/>
  <c r="J598" i="52"/>
  <c r="J597" i="52"/>
  <c r="J596" i="52"/>
  <c r="J595" i="52"/>
  <c r="J594" i="52"/>
  <c r="J593" i="52"/>
  <c r="J592" i="52"/>
  <c r="J591" i="52"/>
  <c r="J590" i="52"/>
  <c r="J589" i="52"/>
  <c r="J588" i="52"/>
  <c r="J587" i="52"/>
  <c r="J586" i="52"/>
  <c r="J585" i="52"/>
  <c r="J584" i="52"/>
  <c r="J583" i="52"/>
  <c r="J582" i="52"/>
  <c r="J581" i="52"/>
  <c r="J580" i="52"/>
  <c r="J579" i="52"/>
  <c r="J578" i="52"/>
  <c r="J577" i="52"/>
  <c r="J576" i="52"/>
  <c r="J575" i="52"/>
  <c r="J574" i="52"/>
  <c r="J573" i="52"/>
  <c r="J572" i="52"/>
  <c r="J571" i="52"/>
  <c r="J570" i="52"/>
  <c r="J569" i="52"/>
  <c r="J568" i="52"/>
  <c r="J567" i="52"/>
  <c r="J566" i="52"/>
  <c r="J565" i="52"/>
  <c r="J564" i="52"/>
  <c r="J563" i="52"/>
  <c r="J562" i="52"/>
  <c r="J561" i="52"/>
  <c r="J560" i="52"/>
  <c r="J559" i="52"/>
  <c r="J558" i="52"/>
  <c r="J557" i="52"/>
  <c r="J556" i="52"/>
  <c r="J555" i="52"/>
  <c r="J554" i="52"/>
  <c r="J553" i="52"/>
  <c r="J552" i="52"/>
  <c r="J551" i="52"/>
  <c r="J550" i="52"/>
  <c r="J549" i="52"/>
  <c r="J548" i="52"/>
  <c r="J547" i="52"/>
  <c r="J546" i="52"/>
  <c r="J545" i="52"/>
  <c r="J544" i="52"/>
  <c r="J543" i="52"/>
  <c r="J542" i="52"/>
  <c r="J541" i="52"/>
  <c r="J540" i="52"/>
  <c r="J539" i="52"/>
  <c r="J538" i="52"/>
  <c r="J537" i="52"/>
  <c r="J536" i="52"/>
  <c r="J535" i="52"/>
  <c r="J534" i="52"/>
  <c r="J533" i="52"/>
  <c r="J532" i="52"/>
  <c r="J531" i="52"/>
  <c r="J530" i="52"/>
  <c r="J529" i="52"/>
  <c r="J528" i="52"/>
  <c r="J527" i="52"/>
  <c r="J526" i="52"/>
  <c r="J525" i="52"/>
  <c r="J524" i="52"/>
  <c r="J523" i="52"/>
  <c r="J522" i="52"/>
  <c r="J521" i="52"/>
  <c r="J520" i="52"/>
  <c r="J519" i="52"/>
  <c r="J518" i="52"/>
  <c r="J517" i="52"/>
  <c r="J516" i="52"/>
  <c r="J515" i="52"/>
  <c r="J514" i="52"/>
  <c r="J513" i="52"/>
  <c r="J512" i="52"/>
  <c r="J511" i="52"/>
  <c r="J510" i="52"/>
  <c r="J509" i="52"/>
  <c r="J508" i="52"/>
  <c r="J507" i="52"/>
  <c r="J506" i="52"/>
  <c r="J505" i="52"/>
  <c r="J504" i="52"/>
  <c r="J503" i="52"/>
  <c r="J502" i="52"/>
  <c r="J501" i="52"/>
  <c r="J500" i="52"/>
  <c r="J499" i="52"/>
  <c r="J498" i="52"/>
  <c r="J497" i="52"/>
  <c r="J496" i="52"/>
  <c r="J495" i="52"/>
  <c r="J494" i="52"/>
  <c r="J493" i="52"/>
  <c r="J492" i="52"/>
  <c r="J491" i="52"/>
  <c r="J490" i="52"/>
  <c r="J489" i="52"/>
  <c r="J488" i="52"/>
  <c r="J487" i="52"/>
  <c r="J486" i="52"/>
  <c r="J485" i="52"/>
  <c r="J484" i="52"/>
  <c r="J483" i="52"/>
  <c r="J482" i="52"/>
  <c r="J481" i="52"/>
  <c r="J480" i="52"/>
  <c r="J479" i="52"/>
  <c r="J478" i="52"/>
  <c r="J477" i="52"/>
  <c r="J476" i="52"/>
  <c r="J475" i="52"/>
  <c r="J474" i="52"/>
  <c r="J473" i="52"/>
  <c r="J472" i="52"/>
  <c r="J471" i="52"/>
  <c r="J470" i="52"/>
  <c r="J469" i="52"/>
  <c r="J468" i="52"/>
  <c r="J467" i="52"/>
  <c r="J466" i="52"/>
  <c r="J465" i="52"/>
  <c r="J464" i="52"/>
  <c r="J463" i="52"/>
  <c r="J462" i="52"/>
  <c r="J461" i="52"/>
  <c r="J460" i="52"/>
  <c r="J459" i="52"/>
  <c r="J458" i="52"/>
  <c r="J457" i="52"/>
  <c r="J456" i="52"/>
  <c r="J455" i="52"/>
  <c r="J454" i="52"/>
  <c r="J453" i="52"/>
  <c r="J452" i="52"/>
  <c r="J451" i="52"/>
  <c r="J450" i="52"/>
  <c r="J449" i="52"/>
  <c r="J448" i="52"/>
  <c r="J447" i="52"/>
  <c r="J446" i="52"/>
  <c r="J445" i="52"/>
  <c r="J444" i="52"/>
  <c r="J443" i="52"/>
  <c r="J442" i="52"/>
  <c r="J441" i="52"/>
  <c r="J440" i="52"/>
  <c r="J439" i="52"/>
  <c r="J438" i="52"/>
  <c r="J437" i="52"/>
  <c r="J436" i="52"/>
  <c r="J435" i="52"/>
  <c r="J434" i="52"/>
  <c r="J433" i="52"/>
  <c r="J432" i="52"/>
  <c r="J431" i="52"/>
  <c r="J430" i="52"/>
  <c r="J429" i="52"/>
  <c r="J428" i="52"/>
  <c r="J427" i="52"/>
  <c r="J426" i="52"/>
  <c r="J425" i="52"/>
  <c r="J424" i="52"/>
  <c r="J423" i="52"/>
  <c r="J422" i="52"/>
  <c r="J421" i="52"/>
  <c r="J420" i="52"/>
  <c r="J419" i="52"/>
  <c r="J418" i="52"/>
  <c r="J417" i="52"/>
  <c r="J416" i="52"/>
  <c r="J415" i="52"/>
  <c r="J414" i="52"/>
  <c r="J413" i="52"/>
  <c r="J412" i="52"/>
  <c r="J411" i="52"/>
  <c r="J410" i="52"/>
  <c r="J409" i="52"/>
  <c r="J408" i="52"/>
  <c r="J407" i="52"/>
  <c r="J406" i="52"/>
  <c r="J405" i="52"/>
  <c r="J404" i="52"/>
  <c r="J403" i="52"/>
  <c r="J402" i="52"/>
  <c r="J401" i="52"/>
  <c r="J400" i="52"/>
  <c r="J399" i="52"/>
  <c r="J398" i="52"/>
  <c r="J397" i="52"/>
  <c r="J396" i="52"/>
  <c r="J395" i="52"/>
  <c r="J394" i="52"/>
  <c r="J393" i="52"/>
  <c r="J392" i="52"/>
  <c r="J391" i="52"/>
  <c r="J390" i="52"/>
  <c r="J389" i="52"/>
  <c r="J388" i="52"/>
  <c r="J387" i="52"/>
  <c r="J386" i="52"/>
  <c r="J385" i="52"/>
  <c r="J384" i="52"/>
  <c r="J383" i="52"/>
  <c r="J382" i="52"/>
  <c r="J381" i="52"/>
  <c r="J380" i="52"/>
  <c r="J379" i="52"/>
  <c r="J378" i="52"/>
  <c r="J377" i="52"/>
  <c r="J376" i="52"/>
  <c r="J375" i="52"/>
  <c r="J374" i="52"/>
  <c r="J373" i="52"/>
  <c r="J372" i="52"/>
  <c r="J371" i="52"/>
  <c r="J370" i="52"/>
  <c r="J369" i="52"/>
  <c r="J368" i="52"/>
  <c r="J367" i="52"/>
  <c r="J366" i="52"/>
  <c r="J365" i="52"/>
  <c r="J364" i="52"/>
  <c r="J363" i="52"/>
  <c r="J362" i="52"/>
  <c r="J361" i="52"/>
  <c r="J360" i="52"/>
  <c r="J359" i="52"/>
  <c r="J358" i="52"/>
  <c r="J357" i="52"/>
  <c r="J356" i="52"/>
  <c r="J355" i="52"/>
  <c r="J354" i="52"/>
  <c r="J353" i="52"/>
  <c r="J352" i="52"/>
  <c r="J351" i="52"/>
  <c r="J350" i="52"/>
  <c r="J349" i="52"/>
  <c r="J348" i="52"/>
  <c r="J347" i="52"/>
  <c r="J346" i="52"/>
  <c r="J345" i="52"/>
  <c r="J344" i="52"/>
  <c r="J343" i="52"/>
  <c r="J342" i="52"/>
  <c r="J341" i="52"/>
  <c r="J340" i="52"/>
  <c r="J339" i="52"/>
  <c r="J338" i="52"/>
  <c r="J337" i="52"/>
  <c r="J336" i="52"/>
  <c r="J335" i="52"/>
  <c r="J334" i="52"/>
  <c r="J333" i="52"/>
  <c r="J332" i="52"/>
  <c r="J331" i="52"/>
  <c r="J330" i="52"/>
  <c r="J329" i="52"/>
  <c r="J328" i="52"/>
  <c r="J327" i="52"/>
  <c r="J326" i="52"/>
  <c r="J325" i="52"/>
  <c r="J324" i="52"/>
  <c r="J323" i="52"/>
  <c r="J322" i="52"/>
  <c r="J321" i="52"/>
  <c r="J320" i="52"/>
  <c r="J319" i="52"/>
  <c r="J318" i="52"/>
  <c r="J317" i="52"/>
  <c r="J316" i="52"/>
  <c r="J315" i="52"/>
  <c r="J314" i="52"/>
  <c r="J313" i="52"/>
  <c r="J312" i="52"/>
  <c r="J311" i="52"/>
  <c r="J310" i="52"/>
  <c r="J309" i="52"/>
  <c r="J308" i="52"/>
  <c r="J307" i="52"/>
  <c r="J306" i="52"/>
  <c r="J305" i="52"/>
  <c r="J304" i="52"/>
  <c r="J303" i="52"/>
  <c r="J302" i="52"/>
  <c r="J301" i="52"/>
  <c r="J300" i="52"/>
  <c r="J299" i="52"/>
  <c r="J298" i="52"/>
  <c r="J297" i="52"/>
  <c r="J296" i="52"/>
  <c r="J295" i="52"/>
  <c r="J294" i="52"/>
  <c r="J293" i="52"/>
  <c r="J292" i="52"/>
  <c r="J291" i="52"/>
  <c r="J290" i="52"/>
  <c r="J289" i="52"/>
  <c r="J288" i="52"/>
  <c r="J287" i="52"/>
  <c r="J286" i="52"/>
  <c r="J285" i="52"/>
  <c r="J284" i="52"/>
  <c r="J283" i="52"/>
  <c r="J282" i="52"/>
  <c r="J281" i="52"/>
  <c r="J280" i="52"/>
  <c r="J279" i="52"/>
  <c r="J278" i="52"/>
  <c r="J277" i="52"/>
  <c r="J276" i="52"/>
  <c r="J275" i="52"/>
  <c r="J274" i="52"/>
  <c r="J273" i="52"/>
  <c r="J272" i="52"/>
  <c r="J271" i="52"/>
  <c r="J270" i="52"/>
  <c r="J269" i="52"/>
  <c r="J268" i="52"/>
  <c r="J267" i="52"/>
  <c r="J266" i="52"/>
  <c r="J265" i="52"/>
  <c r="J264" i="52"/>
  <c r="J263" i="52"/>
  <c r="J262" i="52"/>
  <c r="J261" i="52"/>
  <c r="J260" i="52"/>
  <c r="J259" i="52"/>
  <c r="J258" i="52"/>
  <c r="J257" i="52"/>
  <c r="J256" i="52"/>
  <c r="J255" i="52"/>
  <c r="J254" i="52"/>
  <c r="J253" i="52"/>
  <c r="J252" i="52"/>
  <c r="J251" i="52"/>
  <c r="J250" i="52"/>
  <c r="J249" i="52"/>
  <c r="J248" i="52"/>
  <c r="J247" i="52"/>
  <c r="J246" i="52"/>
  <c r="J245" i="52"/>
  <c r="J244" i="52"/>
  <c r="J243" i="52"/>
  <c r="J242" i="52"/>
  <c r="J241" i="52"/>
  <c r="J240" i="52"/>
  <c r="J239" i="52"/>
  <c r="J238" i="52"/>
  <c r="J237" i="52"/>
  <c r="J236" i="52"/>
  <c r="J235" i="52"/>
  <c r="J234" i="52"/>
  <c r="J233" i="52"/>
  <c r="J232" i="52"/>
  <c r="J231" i="52"/>
  <c r="J230" i="52"/>
  <c r="J229" i="52"/>
  <c r="J228" i="52"/>
  <c r="J227" i="52"/>
  <c r="J226" i="52"/>
  <c r="J225" i="52"/>
  <c r="J224" i="52"/>
  <c r="J223" i="52"/>
  <c r="J222" i="52"/>
  <c r="J221" i="52"/>
  <c r="J220" i="52"/>
  <c r="J219" i="52"/>
  <c r="J218" i="52"/>
  <c r="J217" i="52"/>
  <c r="J216" i="52"/>
  <c r="J215" i="52"/>
  <c r="J214" i="52"/>
  <c r="J213" i="52"/>
  <c r="J212" i="52"/>
  <c r="J211" i="52"/>
  <c r="J210" i="52"/>
  <c r="J209" i="52"/>
  <c r="J208" i="52"/>
  <c r="J207" i="52"/>
  <c r="J206" i="52"/>
  <c r="J205" i="52"/>
  <c r="J204" i="52"/>
  <c r="J203" i="52"/>
  <c r="J202" i="52"/>
  <c r="J201" i="52"/>
  <c r="J200" i="52"/>
  <c r="J199" i="52"/>
  <c r="J198" i="52"/>
  <c r="J197" i="52"/>
  <c r="J196" i="52"/>
  <c r="J195" i="52"/>
  <c r="J194" i="52"/>
  <c r="J193" i="52"/>
  <c r="J192" i="52"/>
  <c r="J191" i="52"/>
  <c r="J190" i="52"/>
  <c r="J189" i="52"/>
  <c r="J188" i="52"/>
  <c r="J187" i="52"/>
  <c r="J186" i="52"/>
  <c r="J185" i="52"/>
  <c r="J184" i="52"/>
  <c r="J183" i="52"/>
  <c r="J182" i="52"/>
  <c r="J181" i="52"/>
  <c r="J180" i="52"/>
  <c r="J179" i="52"/>
  <c r="J178" i="52"/>
  <c r="J177" i="52"/>
  <c r="J176" i="52"/>
  <c r="J175" i="52"/>
  <c r="J174" i="52"/>
  <c r="J173" i="52"/>
  <c r="J172" i="52"/>
  <c r="J171" i="52"/>
  <c r="J170" i="52"/>
  <c r="J169" i="52"/>
  <c r="J168" i="52"/>
  <c r="J167" i="52"/>
  <c r="J166" i="52"/>
  <c r="J165" i="52"/>
  <c r="J164" i="52"/>
  <c r="J163" i="52"/>
  <c r="J162" i="52"/>
  <c r="J161" i="52"/>
  <c r="J160" i="52"/>
  <c r="J159" i="52"/>
  <c r="J158" i="52"/>
  <c r="J157" i="52"/>
  <c r="J156" i="52"/>
  <c r="J155" i="52"/>
  <c r="J154" i="52"/>
  <c r="J153" i="52"/>
  <c r="J152" i="52"/>
  <c r="J151" i="52"/>
  <c r="J150" i="52"/>
  <c r="J149" i="52"/>
  <c r="J148" i="52"/>
  <c r="J147" i="52"/>
  <c r="J146" i="52"/>
  <c r="J145" i="52"/>
  <c r="J144" i="52"/>
  <c r="J143" i="52"/>
  <c r="J142" i="52"/>
  <c r="J141" i="52"/>
  <c r="J140" i="52"/>
  <c r="J139" i="52"/>
  <c r="J138" i="52"/>
  <c r="J137" i="52"/>
  <c r="J136" i="52"/>
  <c r="J135" i="52"/>
  <c r="J134" i="52"/>
  <c r="J133" i="52"/>
  <c r="J132" i="52"/>
  <c r="J131" i="52"/>
  <c r="J130" i="52"/>
  <c r="J129" i="52"/>
  <c r="J128" i="52"/>
  <c r="J127" i="52"/>
  <c r="J126" i="52"/>
  <c r="J125" i="52"/>
  <c r="J124" i="52"/>
  <c r="J123" i="52"/>
  <c r="J122" i="52"/>
  <c r="J121" i="52"/>
  <c r="J120" i="52"/>
  <c r="J119" i="52"/>
  <c r="J118" i="52"/>
  <c r="J117" i="52"/>
  <c r="J116" i="52"/>
  <c r="J115" i="52"/>
  <c r="J114" i="52"/>
  <c r="J113" i="52"/>
  <c r="J112" i="52"/>
  <c r="J111" i="52"/>
  <c r="J110" i="52"/>
  <c r="J109" i="52"/>
  <c r="J108" i="52"/>
  <c r="J107" i="52"/>
  <c r="J106" i="52"/>
  <c r="J105" i="52"/>
  <c r="J104" i="52"/>
  <c r="J103" i="52"/>
  <c r="J102" i="52"/>
  <c r="J101" i="52"/>
  <c r="J100" i="52"/>
  <c r="J99" i="52"/>
  <c r="J98" i="52"/>
  <c r="J97" i="52"/>
  <c r="J96" i="52"/>
  <c r="J95" i="52"/>
  <c r="J94" i="52"/>
  <c r="J93" i="52"/>
  <c r="J92" i="52"/>
  <c r="J91" i="52"/>
  <c r="J90" i="52"/>
  <c r="J89" i="52"/>
  <c r="J88" i="52"/>
  <c r="J87" i="52"/>
  <c r="J86" i="52"/>
  <c r="J85" i="52"/>
  <c r="J84" i="52"/>
  <c r="J83" i="52"/>
  <c r="J82" i="52"/>
  <c r="J81" i="52"/>
  <c r="J80" i="52"/>
  <c r="J79" i="52"/>
  <c r="J78" i="52"/>
  <c r="J77" i="52"/>
  <c r="J76" i="52"/>
  <c r="J75" i="52"/>
  <c r="J74" i="52"/>
  <c r="J73" i="52"/>
  <c r="J72" i="52"/>
  <c r="J71" i="52"/>
  <c r="J70" i="52"/>
  <c r="J69" i="52"/>
  <c r="J68" i="52"/>
  <c r="J67" i="52"/>
  <c r="J66" i="52"/>
  <c r="J65" i="52"/>
  <c r="J64" i="52"/>
  <c r="J63" i="52"/>
  <c r="J62" i="52"/>
  <c r="J61" i="52"/>
  <c r="J60" i="52"/>
  <c r="J59" i="52"/>
  <c r="J58" i="52"/>
  <c r="J57" i="52"/>
  <c r="J56" i="52"/>
  <c r="J55" i="52"/>
  <c r="J54" i="52"/>
  <c r="J53" i="52"/>
  <c r="J52" i="52"/>
  <c r="J51" i="52"/>
  <c r="J50" i="52"/>
  <c r="J49" i="52"/>
  <c r="J48" i="52"/>
  <c r="J47" i="52"/>
  <c r="J46" i="52"/>
  <c r="J45" i="52"/>
  <c r="J44" i="52"/>
  <c r="J43" i="52"/>
  <c r="J42" i="52"/>
  <c r="J41" i="52"/>
  <c r="J40" i="52"/>
  <c r="J39" i="52"/>
  <c r="J38" i="52"/>
  <c r="J37" i="52"/>
  <c r="J36" i="52"/>
  <c r="J35" i="52"/>
  <c r="J34" i="52"/>
  <c r="J33" i="52"/>
  <c r="J32" i="52"/>
  <c r="J31" i="52"/>
  <c r="J30" i="52"/>
  <c r="J29" i="52"/>
  <c r="J28" i="52"/>
  <c r="J27" i="52"/>
  <c r="J26" i="52"/>
  <c r="J25" i="52"/>
  <c r="J24" i="52"/>
  <c r="J23" i="52"/>
  <c r="J22" i="52"/>
  <c r="J21" i="52"/>
  <c r="J20" i="52"/>
  <c r="J19" i="52"/>
  <c r="J18" i="52"/>
  <c r="J17" i="52"/>
  <c r="J16" i="52"/>
  <c r="J15" i="52"/>
  <c r="J14" i="52"/>
  <c r="J13" i="52"/>
  <c r="J12" i="52"/>
  <c r="J11" i="52"/>
  <c r="J10" i="52"/>
  <c r="S382" i="50"/>
  <c r="R382" i="50"/>
  <c r="S381" i="50"/>
  <c r="R381" i="50"/>
  <c r="S380" i="50"/>
  <c r="R380" i="50"/>
  <c r="S379" i="50"/>
  <c r="R379" i="50"/>
  <c r="S378" i="50"/>
  <c r="R378" i="50"/>
  <c r="S377" i="50"/>
  <c r="R377" i="50"/>
  <c r="S376" i="50"/>
  <c r="R376" i="50"/>
  <c r="S375" i="50"/>
  <c r="R375" i="50"/>
  <c r="S374" i="50"/>
  <c r="R374" i="50"/>
  <c r="S373" i="50"/>
  <c r="R373" i="50"/>
  <c r="S372" i="50"/>
  <c r="R372" i="50"/>
  <c r="S371" i="50"/>
  <c r="R371" i="50"/>
  <c r="S370" i="50"/>
  <c r="R370" i="50"/>
  <c r="S369" i="50"/>
  <c r="R369" i="50"/>
  <c r="S368" i="50"/>
  <c r="R368" i="50"/>
  <c r="S367" i="50"/>
  <c r="R367" i="50"/>
  <c r="S366" i="50"/>
  <c r="R366" i="50"/>
  <c r="S365" i="50"/>
  <c r="R365" i="50"/>
  <c r="S364" i="50"/>
  <c r="R364" i="50"/>
  <c r="S363" i="50"/>
  <c r="R363" i="50"/>
  <c r="S362" i="50"/>
  <c r="R362" i="50"/>
  <c r="S361" i="50"/>
  <c r="R361" i="50"/>
  <c r="S360" i="50"/>
  <c r="R360" i="50"/>
  <c r="S359" i="50"/>
  <c r="R359" i="50"/>
  <c r="S358" i="50"/>
  <c r="R358" i="50"/>
  <c r="S357" i="50"/>
  <c r="R357" i="50"/>
  <c r="S356" i="50"/>
  <c r="R356" i="50"/>
  <c r="S355" i="50"/>
  <c r="R355" i="50"/>
  <c r="S354" i="50"/>
  <c r="R354" i="50"/>
  <c r="S353" i="50"/>
  <c r="R353" i="50"/>
  <c r="S352" i="50"/>
  <c r="R352" i="50"/>
  <c r="S351" i="50"/>
  <c r="R351" i="50"/>
  <c r="S350" i="50"/>
  <c r="R350" i="50"/>
  <c r="S349" i="50"/>
  <c r="R349" i="50"/>
  <c r="S348" i="50"/>
  <c r="R348" i="50"/>
  <c r="S347" i="50"/>
  <c r="R347" i="50"/>
  <c r="S346" i="50"/>
  <c r="R346" i="50"/>
  <c r="S345" i="50"/>
  <c r="R345" i="50"/>
  <c r="S344" i="50"/>
  <c r="R344" i="50"/>
  <c r="S343" i="50"/>
  <c r="R343" i="50"/>
  <c r="S342" i="50"/>
  <c r="R342" i="50"/>
  <c r="S341" i="50"/>
  <c r="R341" i="50"/>
  <c r="S340" i="50"/>
  <c r="R340" i="50"/>
  <c r="S334" i="50"/>
  <c r="R334" i="50"/>
  <c r="S338" i="50"/>
  <c r="R338" i="50"/>
  <c r="S337" i="50"/>
  <c r="R337" i="50"/>
  <c r="S333" i="50"/>
  <c r="R333" i="50"/>
  <c r="S335" i="50"/>
  <c r="R335" i="50"/>
  <c r="S331" i="50"/>
  <c r="R331" i="50"/>
  <c r="S324" i="50"/>
  <c r="R324" i="50"/>
  <c r="S295" i="50"/>
  <c r="R295" i="50"/>
  <c r="S284" i="50"/>
  <c r="R284" i="50"/>
  <c r="S330" i="50"/>
  <c r="R330" i="50"/>
  <c r="S329" i="50"/>
  <c r="R329" i="50"/>
  <c r="S328" i="50"/>
  <c r="R328" i="50"/>
  <c r="S327" i="50"/>
  <c r="R327" i="50"/>
  <c r="S326" i="50"/>
  <c r="R326" i="50"/>
  <c r="S325" i="50"/>
  <c r="R325" i="50"/>
  <c r="S283" i="50"/>
  <c r="R283" i="50"/>
  <c r="S323" i="50"/>
  <c r="R323" i="50"/>
  <c r="S322" i="50"/>
  <c r="R322" i="50"/>
  <c r="S321" i="50"/>
  <c r="R321" i="50"/>
  <c r="S320" i="50"/>
  <c r="R320" i="50"/>
  <c r="S319" i="50"/>
  <c r="R319" i="50"/>
  <c r="S318" i="50"/>
  <c r="R318" i="50"/>
  <c r="S317" i="50"/>
  <c r="R317" i="50"/>
  <c r="S316" i="50"/>
  <c r="R316" i="50"/>
  <c r="S315" i="50"/>
  <c r="R315" i="50"/>
  <c r="S314" i="50"/>
  <c r="R314" i="50"/>
  <c r="S313" i="50"/>
  <c r="R313" i="50"/>
  <c r="S312" i="50"/>
  <c r="R312" i="50"/>
  <c r="S311" i="50"/>
  <c r="R311" i="50"/>
  <c r="S310" i="50"/>
  <c r="R310" i="50"/>
  <c r="S309" i="50"/>
  <c r="R309" i="50"/>
  <c r="S308" i="50"/>
  <c r="R308" i="50"/>
  <c r="S307" i="50"/>
  <c r="R307" i="50"/>
  <c r="S306" i="50"/>
  <c r="R306" i="50"/>
  <c r="S305" i="50"/>
  <c r="R305" i="50"/>
  <c r="S304" i="50"/>
  <c r="R304" i="50"/>
  <c r="S303" i="50"/>
  <c r="R303" i="50"/>
  <c r="S302" i="50"/>
  <c r="R302" i="50"/>
  <c r="S301" i="50"/>
  <c r="R301" i="50"/>
  <c r="S300" i="50"/>
  <c r="R300" i="50"/>
  <c r="S299" i="50"/>
  <c r="R299" i="50"/>
  <c r="S298" i="50"/>
  <c r="R298" i="50"/>
  <c r="S297" i="50"/>
  <c r="R297" i="50"/>
  <c r="S296" i="50"/>
  <c r="R296" i="50"/>
  <c r="S281" i="50"/>
  <c r="R281" i="50"/>
  <c r="S294" i="50"/>
  <c r="R294" i="50"/>
  <c r="S293" i="50"/>
  <c r="R293" i="50"/>
  <c r="S292" i="50"/>
  <c r="R292" i="50"/>
  <c r="S291" i="50"/>
  <c r="R291" i="50"/>
  <c r="S290" i="50"/>
  <c r="R290" i="50"/>
  <c r="S289" i="50"/>
  <c r="R289" i="50"/>
  <c r="S288" i="50"/>
  <c r="R288" i="50"/>
  <c r="S287" i="50"/>
  <c r="R287" i="50"/>
  <c r="S286" i="50"/>
  <c r="R286" i="50"/>
  <c r="S285" i="50"/>
  <c r="R285" i="50"/>
  <c r="S270" i="50"/>
  <c r="R270" i="50"/>
  <c r="S265" i="50"/>
  <c r="R265" i="50"/>
  <c r="S282" i="50"/>
  <c r="R282" i="50"/>
  <c r="S246" i="50"/>
  <c r="R246" i="50"/>
  <c r="S280" i="50"/>
  <c r="R280" i="50"/>
  <c r="S279" i="50"/>
  <c r="R279" i="50"/>
  <c r="S278" i="50"/>
  <c r="R278" i="50"/>
  <c r="S277" i="50"/>
  <c r="R277" i="50"/>
  <c r="S245" i="50"/>
  <c r="R245" i="50"/>
  <c r="S275" i="50"/>
  <c r="R275" i="50"/>
  <c r="S274" i="50"/>
  <c r="R274" i="50"/>
  <c r="S273" i="50"/>
  <c r="R273" i="50"/>
  <c r="S272" i="50"/>
  <c r="R272" i="50"/>
  <c r="S271" i="50"/>
  <c r="R271" i="50"/>
  <c r="S233" i="50"/>
  <c r="R233" i="50"/>
  <c r="S269" i="50"/>
  <c r="R269" i="50"/>
  <c r="S268" i="50"/>
  <c r="R268" i="50"/>
  <c r="S267" i="50"/>
  <c r="R267" i="50"/>
  <c r="S266" i="50"/>
  <c r="R266" i="50"/>
  <c r="S339" i="50"/>
  <c r="R339" i="50"/>
  <c r="S264" i="50"/>
  <c r="R264" i="50"/>
  <c r="S263" i="50"/>
  <c r="R263" i="50"/>
  <c r="S262" i="50"/>
  <c r="R262" i="50"/>
  <c r="S261" i="50"/>
  <c r="R261" i="50"/>
  <c r="S260" i="50"/>
  <c r="R260" i="50"/>
  <c r="S259" i="50"/>
  <c r="R259" i="50"/>
  <c r="S258" i="50"/>
  <c r="R258" i="50"/>
  <c r="S257" i="50"/>
  <c r="R257" i="50"/>
  <c r="S256" i="50"/>
  <c r="R256" i="50"/>
  <c r="S255" i="50"/>
  <c r="R255" i="50"/>
  <c r="S254" i="50"/>
  <c r="R254" i="50"/>
  <c r="S253" i="50"/>
  <c r="R253" i="50"/>
  <c r="S252" i="50"/>
  <c r="R252" i="50"/>
  <c r="S251" i="50"/>
  <c r="R251" i="50"/>
  <c r="S250" i="50"/>
  <c r="R250" i="50"/>
  <c r="S249" i="50"/>
  <c r="R249" i="50"/>
  <c r="S248" i="50"/>
  <c r="R248" i="50"/>
  <c r="S247" i="50"/>
  <c r="R247" i="50"/>
  <c r="S211" i="50"/>
  <c r="R211" i="50"/>
  <c r="S203" i="50"/>
  <c r="R203" i="50"/>
  <c r="S244" i="50"/>
  <c r="R244" i="50"/>
  <c r="S243" i="50"/>
  <c r="R243" i="50"/>
  <c r="S242" i="50"/>
  <c r="R242" i="50"/>
  <c r="S241" i="50"/>
  <c r="R241" i="50"/>
  <c r="S240" i="50"/>
  <c r="R240" i="50"/>
  <c r="S239" i="50"/>
  <c r="R239" i="50"/>
  <c r="S238" i="50"/>
  <c r="R238" i="50"/>
  <c r="S237" i="50"/>
  <c r="R237" i="50"/>
  <c r="S236" i="50"/>
  <c r="R236" i="50"/>
  <c r="S235" i="50"/>
  <c r="R235" i="50"/>
  <c r="S234" i="50"/>
  <c r="R234" i="50"/>
  <c r="S183" i="50"/>
  <c r="R183" i="50"/>
  <c r="S232" i="50"/>
  <c r="R232" i="50"/>
  <c r="S231" i="50"/>
  <c r="R231" i="50"/>
  <c r="S230" i="50"/>
  <c r="R230" i="50"/>
  <c r="S229" i="50"/>
  <c r="R229" i="50"/>
  <c r="S228" i="50"/>
  <c r="R228" i="50"/>
  <c r="S227" i="50"/>
  <c r="R227" i="50"/>
  <c r="S226" i="50"/>
  <c r="R226" i="50"/>
  <c r="S225" i="50"/>
  <c r="R225" i="50"/>
  <c r="S224" i="50"/>
  <c r="R224" i="50"/>
  <c r="S223" i="50"/>
  <c r="R223" i="50"/>
  <c r="S222" i="50"/>
  <c r="R222" i="50"/>
  <c r="S221" i="50"/>
  <c r="R221" i="50"/>
  <c r="S220" i="50"/>
  <c r="R220" i="50"/>
  <c r="S219" i="50"/>
  <c r="R219" i="50"/>
  <c r="S218" i="50"/>
  <c r="R218" i="50"/>
  <c r="S217" i="50"/>
  <c r="R217" i="50"/>
  <c r="S216" i="50"/>
  <c r="R216" i="50"/>
  <c r="S215" i="50"/>
  <c r="R215" i="50"/>
  <c r="S214" i="50"/>
  <c r="R214" i="50"/>
  <c r="S213" i="50"/>
  <c r="R213" i="50"/>
  <c r="S212" i="50"/>
  <c r="R212" i="50"/>
  <c r="S168" i="50"/>
  <c r="R168" i="50"/>
  <c r="S210" i="50"/>
  <c r="R210" i="50"/>
  <c r="S209" i="50"/>
  <c r="R209" i="50"/>
  <c r="S208" i="50"/>
  <c r="R208" i="50"/>
  <c r="S207" i="50"/>
  <c r="R207" i="50"/>
  <c r="S206" i="50"/>
  <c r="R206" i="50"/>
  <c r="S205" i="50"/>
  <c r="R205" i="50"/>
  <c r="S204" i="50"/>
  <c r="R204" i="50"/>
  <c r="S165" i="50"/>
  <c r="R165" i="50"/>
  <c r="S152" i="50"/>
  <c r="R152" i="50"/>
  <c r="S201" i="50"/>
  <c r="R201" i="50"/>
  <c r="S200" i="50"/>
  <c r="R200" i="50"/>
  <c r="S199" i="50"/>
  <c r="R199" i="50"/>
  <c r="S198" i="50"/>
  <c r="R198" i="50"/>
  <c r="S197" i="50"/>
  <c r="R197" i="50"/>
  <c r="S196" i="50"/>
  <c r="R196" i="50"/>
  <c r="S195" i="50"/>
  <c r="R195" i="50"/>
  <c r="S194" i="50"/>
  <c r="R194" i="50"/>
  <c r="S193" i="50"/>
  <c r="R193" i="50"/>
  <c r="S192" i="50"/>
  <c r="R192" i="50"/>
  <c r="S191" i="50"/>
  <c r="R191" i="50"/>
  <c r="S190" i="50"/>
  <c r="R190" i="50"/>
  <c r="S189" i="50"/>
  <c r="R189" i="50"/>
  <c r="S188" i="50"/>
  <c r="R188" i="50"/>
  <c r="S187" i="50"/>
  <c r="R187" i="50"/>
  <c r="S186" i="50"/>
  <c r="R186" i="50"/>
  <c r="S185" i="50"/>
  <c r="R185" i="50"/>
  <c r="S184" i="50"/>
  <c r="R184" i="50"/>
  <c r="S332" i="50"/>
  <c r="R332" i="50"/>
  <c r="S182" i="50"/>
  <c r="R182" i="50"/>
  <c r="S181" i="50"/>
  <c r="R181" i="50"/>
  <c r="S180" i="50"/>
  <c r="R180" i="50"/>
  <c r="S179" i="50"/>
  <c r="R179" i="50"/>
  <c r="S178" i="50"/>
  <c r="R178" i="50"/>
  <c r="S177" i="50"/>
  <c r="R177" i="50"/>
  <c r="S176" i="50"/>
  <c r="R176" i="50"/>
  <c r="S175" i="50"/>
  <c r="R175" i="50"/>
  <c r="S174" i="50"/>
  <c r="R174" i="50"/>
  <c r="S173" i="50"/>
  <c r="R173" i="50"/>
  <c r="S172" i="50"/>
  <c r="R172" i="50"/>
  <c r="S171" i="50"/>
  <c r="R171" i="50"/>
  <c r="S170" i="50"/>
  <c r="R170" i="50"/>
  <c r="S169" i="50"/>
  <c r="R169" i="50"/>
  <c r="S120" i="50"/>
  <c r="R120" i="50"/>
  <c r="S167" i="50"/>
  <c r="R167" i="50"/>
  <c r="S166" i="50"/>
  <c r="R166" i="50"/>
  <c r="S138" i="50"/>
  <c r="R138" i="50"/>
  <c r="S164" i="50"/>
  <c r="R164" i="50"/>
  <c r="S163" i="50"/>
  <c r="R163" i="50"/>
  <c r="S162" i="50"/>
  <c r="R162" i="50"/>
  <c r="S161" i="50"/>
  <c r="R161" i="50"/>
  <c r="S160" i="50"/>
  <c r="R160" i="50"/>
  <c r="S159" i="50"/>
  <c r="R159" i="50"/>
  <c r="S158" i="50"/>
  <c r="R158" i="50"/>
  <c r="S157" i="50"/>
  <c r="R157" i="50"/>
  <c r="S156" i="50"/>
  <c r="R156" i="50"/>
  <c r="S155" i="50"/>
  <c r="R155" i="50"/>
  <c r="S154" i="50"/>
  <c r="R154" i="50"/>
  <c r="S153" i="50"/>
  <c r="R153" i="50"/>
  <c r="S90" i="50"/>
  <c r="R90" i="50"/>
  <c r="S151" i="50"/>
  <c r="R151" i="50"/>
  <c r="S150" i="50"/>
  <c r="R150" i="50"/>
  <c r="S149" i="50"/>
  <c r="R149" i="50"/>
  <c r="S148" i="50"/>
  <c r="R148" i="50"/>
  <c r="S147" i="50"/>
  <c r="R147" i="50"/>
  <c r="S146" i="50"/>
  <c r="R146" i="50"/>
  <c r="S145" i="50"/>
  <c r="R145" i="50"/>
  <c r="S144" i="50"/>
  <c r="R144" i="50"/>
  <c r="S143" i="50"/>
  <c r="R143" i="50"/>
  <c r="S142" i="50"/>
  <c r="R142" i="50"/>
  <c r="S141" i="50"/>
  <c r="R141" i="50"/>
  <c r="S140" i="50"/>
  <c r="R140" i="50"/>
  <c r="S139" i="50"/>
  <c r="R139" i="50"/>
  <c r="S336" i="50"/>
  <c r="R336" i="50"/>
  <c r="S137" i="50"/>
  <c r="R137" i="50"/>
  <c r="S136" i="50"/>
  <c r="R136" i="50"/>
  <c r="S135" i="50"/>
  <c r="R135" i="50"/>
  <c r="S134" i="50"/>
  <c r="R134" i="50"/>
  <c r="S133" i="50"/>
  <c r="R133" i="50"/>
  <c r="S132" i="50"/>
  <c r="R132" i="50"/>
  <c r="S131" i="50"/>
  <c r="R131" i="50"/>
  <c r="S130" i="50"/>
  <c r="R130" i="50"/>
  <c r="S129" i="50"/>
  <c r="R129" i="50"/>
  <c r="S128" i="50"/>
  <c r="R128" i="50"/>
  <c r="S127" i="50"/>
  <c r="R127" i="50"/>
  <c r="S126" i="50"/>
  <c r="R126" i="50"/>
  <c r="S125" i="50"/>
  <c r="R125" i="50"/>
  <c r="S124" i="50"/>
  <c r="R124" i="50"/>
  <c r="S123" i="50"/>
  <c r="R123" i="50"/>
  <c r="S122" i="50"/>
  <c r="R122" i="50"/>
  <c r="S121" i="50"/>
  <c r="R121" i="50"/>
  <c r="S55" i="50"/>
  <c r="R55" i="50"/>
  <c r="S119" i="50"/>
  <c r="R119" i="50"/>
  <c r="S118" i="50"/>
  <c r="R118" i="50"/>
  <c r="S117" i="50"/>
  <c r="R117" i="50"/>
  <c r="S116" i="50"/>
  <c r="R116" i="50"/>
  <c r="S115" i="50"/>
  <c r="R115" i="50"/>
  <c r="S114" i="50"/>
  <c r="R114" i="50"/>
  <c r="S113" i="50"/>
  <c r="R113" i="50"/>
  <c r="S112" i="50"/>
  <c r="R112" i="50"/>
  <c r="S111" i="50"/>
  <c r="R111" i="50"/>
  <c r="S110" i="50"/>
  <c r="R110" i="50"/>
  <c r="S109" i="50"/>
  <c r="R109" i="50"/>
  <c r="S108" i="50"/>
  <c r="R108" i="50"/>
  <c r="S107" i="50"/>
  <c r="R107" i="50"/>
  <c r="S106" i="50"/>
  <c r="R106" i="50"/>
  <c r="S105" i="50"/>
  <c r="R105" i="50"/>
  <c r="S104" i="50"/>
  <c r="R104" i="50"/>
  <c r="S103" i="50"/>
  <c r="R103" i="50"/>
  <c r="S102" i="50"/>
  <c r="R102" i="50"/>
  <c r="S101" i="50"/>
  <c r="R101" i="50"/>
  <c r="S100" i="50"/>
  <c r="R100" i="50"/>
  <c r="S99" i="50"/>
  <c r="R99" i="50"/>
  <c r="S98" i="50"/>
  <c r="R98" i="50"/>
  <c r="S97" i="50"/>
  <c r="R97" i="50"/>
  <c r="S96" i="50"/>
  <c r="R96" i="50"/>
  <c r="S95" i="50"/>
  <c r="R95" i="50"/>
  <c r="S94" i="50"/>
  <c r="R94" i="50"/>
  <c r="S93" i="50"/>
  <c r="R93" i="50"/>
  <c r="S92" i="50"/>
  <c r="R92" i="50"/>
  <c r="S91" i="50"/>
  <c r="R91" i="50"/>
  <c r="S39" i="50"/>
  <c r="R39" i="50"/>
  <c r="S89" i="50"/>
  <c r="R89" i="50"/>
  <c r="S88" i="50"/>
  <c r="R88" i="50"/>
  <c r="S87" i="50"/>
  <c r="R87" i="50"/>
  <c r="S86" i="50"/>
  <c r="R86" i="50"/>
  <c r="S85" i="50"/>
  <c r="R85" i="50"/>
  <c r="S84" i="50"/>
  <c r="R84" i="50"/>
  <c r="S83" i="50"/>
  <c r="R83" i="50"/>
  <c r="S82" i="50"/>
  <c r="R82" i="50"/>
  <c r="S81" i="50"/>
  <c r="R81" i="50"/>
  <c r="S80" i="50"/>
  <c r="R80" i="50"/>
  <c r="S79" i="50"/>
  <c r="R79" i="50"/>
  <c r="S78" i="50"/>
  <c r="R78" i="50"/>
  <c r="S77" i="50"/>
  <c r="R77" i="50"/>
  <c r="S76" i="50"/>
  <c r="R76" i="50"/>
  <c r="S75" i="50"/>
  <c r="R75" i="50"/>
  <c r="S74" i="50"/>
  <c r="R74" i="50"/>
  <c r="S73" i="50"/>
  <c r="R73" i="50"/>
  <c r="S72" i="50"/>
  <c r="R72" i="50"/>
  <c r="S71" i="50"/>
  <c r="R71" i="50"/>
  <c r="S70" i="50"/>
  <c r="R70" i="50"/>
  <c r="S69" i="50"/>
  <c r="R69" i="50"/>
  <c r="S68" i="50"/>
  <c r="R68" i="50"/>
  <c r="S67" i="50"/>
  <c r="R67" i="50"/>
  <c r="S66" i="50"/>
  <c r="R66" i="50"/>
  <c r="S65" i="50"/>
  <c r="R65" i="50"/>
  <c r="S64" i="50"/>
  <c r="R64" i="50"/>
  <c r="S63" i="50"/>
  <c r="R63" i="50"/>
  <c r="S62" i="50"/>
  <c r="R62" i="50"/>
  <c r="S61" i="50"/>
  <c r="R61" i="50"/>
  <c r="S60" i="50"/>
  <c r="R60" i="50"/>
  <c r="S59" i="50"/>
  <c r="R59" i="50"/>
  <c r="S58" i="50"/>
  <c r="R58" i="50"/>
  <c r="S57" i="50"/>
  <c r="R57" i="50"/>
  <c r="S56" i="50"/>
  <c r="R56" i="50"/>
  <c r="S21" i="50"/>
  <c r="R21" i="50"/>
  <c r="S54" i="50"/>
  <c r="R54" i="50"/>
  <c r="S53" i="50"/>
  <c r="R53" i="50"/>
  <c r="S52" i="50"/>
  <c r="R52" i="50"/>
  <c r="S51" i="50"/>
  <c r="R51" i="50"/>
  <c r="S50" i="50"/>
  <c r="R50" i="50"/>
  <c r="S49" i="50"/>
  <c r="R49" i="50"/>
  <c r="S48" i="50"/>
  <c r="R48" i="50"/>
  <c r="S47" i="50"/>
  <c r="R47" i="50"/>
  <c r="S46" i="50"/>
  <c r="R46" i="50"/>
  <c r="S45" i="50"/>
  <c r="R45" i="50"/>
  <c r="S44" i="50"/>
  <c r="R44" i="50"/>
  <c r="S43" i="50"/>
  <c r="R43" i="50"/>
  <c r="S42" i="50"/>
  <c r="R42" i="50"/>
  <c r="S41" i="50"/>
  <c r="R41" i="50"/>
  <c r="S40" i="50"/>
  <c r="R40" i="50"/>
  <c r="S276" i="50"/>
  <c r="R276" i="50"/>
  <c r="S38" i="50"/>
  <c r="R38" i="50"/>
  <c r="S37" i="50"/>
  <c r="R37" i="50"/>
  <c r="S36" i="50"/>
  <c r="R36" i="50"/>
  <c r="S35" i="50"/>
  <c r="R35" i="50"/>
  <c r="S34" i="50"/>
  <c r="R34" i="50"/>
  <c r="S33" i="50"/>
  <c r="R33" i="50"/>
  <c r="S32" i="50"/>
  <c r="R32" i="50"/>
  <c r="S31" i="50"/>
  <c r="R31" i="50"/>
  <c r="S30" i="50"/>
  <c r="R30" i="50"/>
  <c r="S29" i="50"/>
  <c r="R29" i="50"/>
  <c r="S28" i="50"/>
  <c r="R28" i="50"/>
  <c r="S27" i="50"/>
  <c r="R27" i="50"/>
  <c r="S26" i="50"/>
  <c r="R26" i="50"/>
  <c r="S25" i="50"/>
  <c r="R25" i="50"/>
  <c r="S24" i="50"/>
  <c r="R24" i="50"/>
  <c r="S23" i="50"/>
  <c r="R23" i="50"/>
  <c r="S22" i="50"/>
  <c r="R22" i="50"/>
  <c r="S202" i="50"/>
  <c r="R202" i="50"/>
  <c r="S20" i="50"/>
  <c r="R20" i="50"/>
  <c r="S19" i="50"/>
  <c r="R19" i="50"/>
  <c r="S18" i="50"/>
  <c r="R18" i="50"/>
  <c r="S17" i="50"/>
  <c r="R17" i="50"/>
  <c r="S16" i="50"/>
  <c r="R16" i="50"/>
  <c r="S15" i="50"/>
  <c r="R15" i="50"/>
  <c r="S14" i="50"/>
  <c r="R14" i="50"/>
  <c r="S13" i="50"/>
  <c r="R13" i="50"/>
  <c r="S12" i="50"/>
  <c r="R12" i="50"/>
  <c r="S11" i="50"/>
  <c r="R11" i="50"/>
  <c r="S10" i="50"/>
  <c r="R10" i="50"/>
  <c r="S384" i="50"/>
  <c r="R384" i="50"/>
  <c r="O382" i="50"/>
  <c r="N382" i="50"/>
  <c r="O381" i="50"/>
  <c r="N381" i="50"/>
  <c r="O380" i="50"/>
  <c r="N380" i="50"/>
  <c r="O379" i="50"/>
  <c r="N379" i="50"/>
  <c r="O378" i="50"/>
  <c r="N378" i="50"/>
  <c r="O377" i="50"/>
  <c r="N377" i="50"/>
  <c r="O376" i="50"/>
  <c r="N376" i="50"/>
  <c r="O375" i="50"/>
  <c r="N375" i="50"/>
  <c r="O374" i="50"/>
  <c r="N374" i="50"/>
  <c r="O373" i="50"/>
  <c r="N373" i="50"/>
  <c r="O372" i="50"/>
  <c r="N372" i="50"/>
  <c r="O371" i="50"/>
  <c r="N371" i="50"/>
  <c r="O370" i="50"/>
  <c r="N370" i="50"/>
  <c r="O369" i="50"/>
  <c r="N369" i="50"/>
  <c r="O368" i="50"/>
  <c r="N368" i="50"/>
  <c r="O367" i="50"/>
  <c r="N367" i="50"/>
  <c r="O366" i="50"/>
  <c r="N366" i="50"/>
  <c r="O365" i="50"/>
  <c r="N365" i="50"/>
  <c r="O364" i="50"/>
  <c r="N364" i="50"/>
  <c r="O363" i="50"/>
  <c r="N363" i="50"/>
  <c r="O362" i="50"/>
  <c r="N362" i="50"/>
  <c r="O361" i="50"/>
  <c r="N361" i="50"/>
  <c r="O360" i="50"/>
  <c r="N360" i="50"/>
  <c r="O359" i="50"/>
  <c r="N359" i="50"/>
  <c r="O358" i="50"/>
  <c r="N358" i="50"/>
  <c r="O357" i="50"/>
  <c r="N357" i="50"/>
  <c r="O356" i="50"/>
  <c r="N356" i="50"/>
  <c r="O355" i="50"/>
  <c r="N355" i="50"/>
  <c r="O354" i="50"/>
  <c r="N354" i="50"/>
  <c r="O353" i="50"/>
  <c r="N353" i="50"/>
  <c r="O352" i="50"/>
  <c r="N352" i="50"/>
  <c r="O351" i="50"/>
  <c r="N351" i="50"/>
  <c r="O350" i="50"/>
  <c r="N350" i="50"/>
  <c r="O349" i="50"/>
  <c r="N349" i="50"/>
  <c r="O348" i="50"/>
  <c r="N348" i="50"/>
  <c r="O347" i="50"/>
  <c r="N347" i="50"/>
  <c r="O346" i="50"/>
  <c r="N346" i="50"/>
  <c r="O345" i="50"/>
  <c r="N345" i="50"/>
  <c r="O344" i="50"/>
  <c r="N344" i="50"/>
  <c r="O343" i="50"/>
  <c r="N343" i="50"/>
  <c r="O342" i="50"/>
  <c r="N342" i="50"/>
  <c r="O341" i="50"/>
  <c r="N341" i="50"/>
  <c r="O340" i="50"/>
  <c r="N340" i="50"/>
  <c r="O334" i="50"/>
  <c r="N334" i="50"/>
  <c r="O338" i="50"/>
  <c r="N338" i="50"/>
  <c r="O337" i="50"/>
  <c r="N337" i="50"/>
  <c r="O333" i="50"/>
  <c r="N333" i="50"/>
  <c r="O335" i="50"/>
  <c r="N335" i="50"/>
  <c r="O331" i="50"/>
  <c r="N331" i="50"/>
  <c r="O324" i="50"/>
  <c r="N324" i="50"/>
  <c r="O295" i="50"/>
  <c r="N295" i="50"/>
  <c r="O284" i="50"/>
  <c r="N284" i="50"/>
  <c r="O330" i="50"/>
  <c r="N330" i="50"/>
  <c r="O329" i="50"/>
  <c r="N329" i="50"/>
  <c r="O328" i="50"/>
  <c r="N328" i="50"/>
  <c r="O327" i="50"/>
  <c r="N327" i="50"/>
  <c r="O326" i="50"/>
  <c r="N326" i="50"/>
  <c r="O325" i="50"/>
  <c r="N325" i="50"/>
  <c r="O283" i="50"/>
  <c r="N283" i="50"/>
  <c r="O323" i="50"/>
  <c r="N323" i="50"/>
  <c r="O322" i="50"/>
  <c r="N322" i="50"/>
  <c r="O321" i="50"/>
  <c r="N321" i="50"/>
  <c r="O320" i="50"/>
  <c r="N320" i="50"/>
  <c r="O319" i="50"/>
  <c r="N319" i="50"/>
  <c r="O318" i="50"/>
  <c r="N318" i="50"/>
  <c r="O317" i="50"/>
  <c r="N317" i="50"/>
  <c r="O316" i="50"/>
  <c r="N316" i="50"/>
  <c r="O315" i="50"/>
  <c r="N315" i="50"/>
  <c r="O314" i="50"/>
  <c r="N314" i="50"/>
  <c r="O313" i="50"/>
  <c r="N313" i="50"/>
  <c r="O312" i="50"/>
  <c r="N312" i="50"/>
  <c r="O311" i="50"/>
  <c r="N311" i="50"/>
  <c r="O310" i="50"/>
  <c r="N310" i="50"/>
  <c r="O309" i="50"/>
  <c r="N309" i="50"/>
  <c r="O308" i="50"/>
  <c r="N308" i="50"/>
  <c r="O307" i="50"/>
  <c r="N307" i="50"/>
  <c r="O306" i="50"/>
  <c r="N306" i="50"/>
  <c r="O305" i="50"/>
  <c r="N305" i="50"/>
  <c r="O304" i="50"/>
  <c r="N304" i="50"/>
  <c r="O303" i="50"/>
  <c r="N303" i="50"/>
  <c r="O302" i="50"/>
  <c r="N302" i="50"/>
  <c r="O301" i="50"/>
  <c r="N301" i="50"/>
  <c r="O300" i="50"/>
  <c r="N300" i="50"/>
  <c r="O299" i="50"/>
  <c r="N299" i="50"/>
  <c r="O298" i="50"/>
  <c r="N298" i="50"/>
  <c r="O297" i="50"/>
  <c r="N297" i="50"/>
  <c r="O296" i="50"/>
  <c r="N296" i="50"/>
  <c r="O281" i="50"/>
  <c r="N281" i="50"/>
  <c r="O294" i="50"/>
  <c r="N294" i="50"/>
  <c r="O293" i="50"/>
  <c r="N293" i="50"/>
  <c r="O292" i="50"/>
  <c r="N292" i="50"/>
  <c r="O291" i="50"/>
  <c r="N291" i="50"/>
  <c r="O290" i="50"/>
  <c r="N290" i="50"/>
  <c r="O289" i="50"/>
  <c r="N289" i="50"/>
  <c r="O288" i="50"/>
  <c r="N288" i="50"/>
  <c r="O287" i="50"/>
  <c r="N287" i="50"/>
  <c r="O286" i="50"/>
  <c r="N286" i="50"/>
  <c r="O285" i="50"/>
  <c r="N285" i="50"/>
  <c r="O270" i="50"/>
  <c r="N270" i="50"/>
  <c r="O265" i="50"/>
  <c r="N265" i="50"/>
  <c r="O282" i="50"/>
  <c r="N282" i="50"/>
  <c r="O246" i="50"/>
  <c r="N246" i="50"/>
  <c r="O280" i="50"/>
  <c r="N280" i="50"/>
  <c r="O279" i="50"/>
  <c r="N279" i="50"/>
  <c r="O278" i="50"/>
  <c r="N278" i="50"/>
  <c r="O277" i="50"/>
  <c r="N277" i="50"/>
  <c r="O245" i="50"/>
  <c r="N245" i="50"/>
  <c r="O275" i="50"/>
  <c r="N275" i="50"/>
  <c r="O274" i="50"/>
  <c r="N274" i="50"/>
  <c r="O273" i="50"/>
  <c r="N273" i="50"/>
  <c r="O272" i="50"/>
  <c r="N272" i="50"/>
  <c r="O271" i="50"/>
  <c r="N271" i="50"/>
  <c r="O233" i="50"/>
  <c r="N233" i="50"/>
  <c r="O269" i="50"/>
  <c r="N269" i="50"/>
  <c r="O268" i="50"/>
  <c r="N268" i="50"/>
  <c r="O267" i="50"/>
  <c r="N267" i="50"/>
  <c r="O266" i="50"/>
  <c r="N266" i="50"/>
  <c r="O339" i="50"/>
  <c r="N339" i="50"/>
  <c r="O264" i="50"/>
  <c r="N264" i="50"/>
  <c r="O263" i="50"/>
  <c r="N263" i="50"/>
  <c r="O262" i="50"/>
  <c r="N262" i="50"/>
  <c r="O261" i="50"/>
  <c r="N261" i="50"/>
  <c r="O260" i="50"/>
  <c r="N260" i="50"/>
  <c r="O259" i="50"/>
  <c r="N259" i="50"/>
  <c r="O258" i="50"/>
  <c r="N258" i="50"/>
  <c r="O257" i="50"/>
  <c r="N257" i="50"/>
  <c r="O256" i="50"/>
  <c r="N256" i="50"/>
  <c r="O255" i="50"/>
  <c r="N255" i="50"/>
  <c r="O254" i="50"/>
  <c r="N254" i="50"/>
  <c r="O253" i="50"/>
  <c r="N253" i="50"/>
  <c r="O252" i="50"/>
  <c r="N252" i="50"/>
  <c r="O251" i="50"/>
  <c r="N251" i="50"/>
  <c r="O250" i="50"/>
  <c r="N250" i="50"/>
  <c r="O249" i="50"/>
  <c r="N249" i="50"/>
  <c r="O248" i="50"/>
  <c r="N248" i="50"/>
  <c r="O247" i="50"/>
  <c r="N247" i="50"/>
  <c r="O211" i="50"/>
  <c r="N211" i="50"/>
  <c r="O203" i="50"/>
  <c r="N203" i="50"/>
  <c r="O244" i="50"/>
  <c r="N244" i="50"/>
  <c r="O243" i="50"/>
  <c r="N243" i="50"/>
  <c r="O242" i="50"/>
  <c r="N242" i="50"/>
  <c r="O241" i="50"/>
  <c r="N241" i="50"/>
  <c r="O240" i="50"/>
  <c r="N240" i="50"/>
  <c r="O239" i="50"/>
  <c r="N239" i="50"/>
  <c r="O238" i="50"/>
  <c r="N238" i="50"/>
  <c r="O237" i="50"/>
  <c r="N237" i="50"/>
  <c r="O236" i="50"/>
  <c r="N236" i="50"/>
  <c r="O235" i="50"/>
  <c r="N235" i="50"/>
  <c r="O234" i="50"/>
  <c r="N234" i="50"/>
  <c r="O183" i="50"/>
  <c r="N183" i="50"/>
  <c r="O232" i="50"/>
  <c r="N232" i="50"/>
  <c r="O231" i="50"/>
  <c r="N231" i="50"/>
  <c r="O230" i="50"/>
  <c r="N230" i="50"/>
  <c r="O229" i="50"/>
  <c r="N229" i="50"/>
  <c r="O228" i="50"/>
  <c r="N228" i="50"/>
  <c r="O227" i="50"/>
  <c r="N227" i="50"/>
  <c r="O226" i="50"/>
  <c r="N226" i="50"/>
  <c r="O225" i="50"/>
  <c r="N225" i="50"/>
  <c r="O224" i="50"/>
  <c r="N224" i="50"/>
  <c r="O223" i="50"/>
  <c r="N223" i="50"/>
  <c r="O222" i="50"/>
  <c r="N222" i="50"/>
  <c r="O221" i="50"/>
  <c r="N221" i="50"/>
  <c r="O220" i="50"/>
  <c r="N220" i="50"/>
  <c r="O219" i="50"/>
  <c r="N219" i="50"/>
  <c r="O218" i="50"/>
  <c r="N218" i="50"/>
  <c r="O217" i="50"/>
  <c r="N217" i="50"/>
  <c r="O216" i="50"/>
  <c r="N216" i="50"/>
  <c r="O215" i="50"/>
  <c r="N215" i="50"/>
  <c r="O214" i="50"/>
  <c r="N214" i="50"/>
  <c r="O213" i="50"/>
  <c r="N213" i="50"/>
  <c r="O212" i="50"/>
  <c r="N212" i="50"/>
  <c r="O168" i="50"/>
  <c r="N168" i="50"/>
  <c r="O210" i="50"/>
  <c r="N210" i="50"/>
  <c r="O209" i="50"/>
  <c r="N209" i="50"/>
  <c r="O208" i="50"/>
  <c r="N208" i="50"/>
  <c r="O207" i="50"/>
  <c r="N207" i="50"/>
  <c r="O206" i="50"/>
  <c r="N206" i="50"/>
  <c r="O205" i="50"/>
  <c r="N205" i="50"/>
  <c r="O204" i="50"/>
  <c r="N204" i="50"/>
  <c r="O165" i="50"/>
  <c r="N165" i="50"/>
  <c r="O152" i="50"/>
  <c r="N152" i="50"/>
  <c r="O201" i="50"/>
  <c r="N201" i="50"/>
  <c r="O200" i="50"/>
  <c r="N200" i="50"/>
  <c r="O199" i="50"/>
  <c r="N199" i="50"/>
  <c r="O198" i="50"/>
  <c r="N198" i="50"/>
  <c r="O197" i="50"/>
  <c r="N197" i="50"/>
  <c r="O196" i="50"/>
  <c r="N196" i="50"/>
  <c r="O195" i="50"/>
  <c r="N195" i="50"/>
  <c r="O194" i="50"/>
  <c r="N194" i="50"/>
  <c r="O193" i="50"/>
  <c r="N193" i="50"/>
  <c r="O192" i="50"/>
  <c r="N192" i="50"/>
  <c r="O191" i="50"/>
  <c r="N191" i="50"/>
  <c r="O190" i="50"/>
  <c r="N190" i="50"/>
  <c r="O189" i="50"/>
  <c r="N189" i="50"/>
  <c r="O188" i="50"/>
  <c r="N188" i="50"/>
  <c r="O187" i="50"/>
  <c r="N187" i="50"/>
  <c r="O186" i="50"/>
  <c r="N186" i="50"/>
  <c r="O185" i="50"/>
  <c r="N185" i="50"/>
  <c r="O184" i="50"/>
  <c r="N184" i="50"/>
  <c r="O332" i="50"/>
  <c r="N332" i="50"/>
  <c r="O182" i="50"/>
  <c r="N182" i="50"/>
  <c r="O181" i="50"/>
  <c r="N181" i="50"/>
  <c r="O180" i="50"/>
  <c r="N180" i="50"/>
  <c r="O179" i="50"/>
  <c r="N179" i="50"/>
  <c r="O178" i="50"/>
  <c r="N178" i="50"/>
  <c r="O177" i="50"/>
  <c r="N177" i="50"/>
  <c r="O176" i="50"/>
  <c r="N176" i="50"/>
  <c r="O175" i="50"/>
  <c r="N175" i="50"/>
  <c r="O174" i="50"/>
  <c r="N174" i="50"/>
  <c r="O173" i="50"/>
  <c r="N173" i="50"/>
  <c r="O172" i="50"/>
  <c r="N172" i="50"/>
  <c r="O171" i="50"/>
  <c r="N171" i="50"/>
  <c r="O170" i="50"/>
  <c r="N170" i="50"/>
  <c r="O169" i="50"/>
  <c r="N169" i="50"/>
  <c r="O120" i="50"/>
  <c r="N120" i="50"/>
  <c r="O167" i="50"/>
  <c r="N167" i="50"/>
  <c r="O166" i="50"/>
  <c r="N166" i="50"/>
  <c r="O138" i="50"/>
  <c r="N138" i="50"/>
  <c r="O164" i="50"/>
  <c r="N164" i="50"/>
  <c r="O163" i="50"/>
  <c r="N163" i="50"/>
  <c r="O162" i="50"/>
  <c r="N162" i="50"/>
  <c r="O161" i="50"/>
  <c r="N161" i="50"/>
  <c r="O160" i="50"/>
  <c r="N160" i="50"/>
  <c r="O159" i="50"/>
  <c r="N159" i="50"/>
  <c r="O158" i="50"/>
  <c r="N158" i="50"/>
  <c r="O157" i="50"/>
  <c r="N157" i="50"/>
  <c r="O156" i="50"/>
  <c r="N156" i="50"/>
  <c r="O155" i="50"/>
  <c r="N155" i="50"/>
  <c r="O154" i="50"/>
  <c r="N154" i="50"/>
  <c r="O153" i="50"/>
  <c r="N153" i="50"/>
  <c r="O90" i="50"/>
  <c r="N90" i="50"/>
  <c r="O151" i="50"/>
  <c r="N151" i="50"/>
  <c r="O150" i="50"/>
  <c r="N150" i="50"/>
  <c r="O149" i="50"/>
  <c r="N149" i="50"/>
  <c r="O148" i="50"/>
  <c r="N148" i="50"/>
  <c r="O147" i="50"/>
  <c r="N147" i="50"/>
  <c r="O146" i="50"/>
  <c r="N146" i="50"/>
  <c r="O145" i="50"/>
  <c r="N145" i="50"/>
  <c r="O144" i="50"/>
  <c r="N144" i="50"/>
  <c r="O143" i="50"/>
  <c r="N143" i="50"/>
  <c r="O142" i="50"/>
  <c r="N142" i="50"/>
  <c r="O141" i="50"/>
  <c r="N141" i="50"/>
  <c r="O140" i="50"/>
  <c r="N140" i="50"/>
  <c r="O139" i="50"/>
  <c r="N139" i="50"/>
  <c r="O336" i="50"/>
  <c r="N336" i="50"/>
  <c r="O137" i="50"/>
  <c r="N137" i="50"/>
  <c r="O136" i="50"/>
  <c r="N136" i="50"/>
  <c r="O135" i="50"/>
  <c r="N135" i="50"/>
  <c r="O134" i="50"/>
  <c r="N134" i="50"/>
  <c r="O133" i="50"/>
  <c r="N133" i="50"/>
  <c r="O132" i="50"/>
  <c r="N132" i="50"/>
  <c r="O131" i="50"/>
  <c r="N131" i="50"/>
  <c r="O130" i="50"/>
  <c r="N130" i="50"/>
  <c r="O129" i="50"/>
  <c r="N129" i="50"/>
  <c r="O128" i="50"/>
  <c r="N128" i="50"/>
  <c r="O127" i="50"/>
  <c r="N127" i="50"/>
  <c r="O126" i="50"/>
  <c r="N126" i="50"/>
  <c r="O125" i="50"/>
  <c r="N125" i="50"/>
  <c r="O124" i="50"/>
  <c r="N124" i="50"/>
  <c r="O123" i="50"/>
  <c r="N123" i="50"/>
  <c r="O122" i="50"/>
  <c r="N122" i="50"/>
  <c r="O121" i="50"/>
  <c r="N121" i="50"/>
  <c r="O55" i="50"/>
  <c r="N55" i="50"/>
  <c r="O119" i="50"/>
  <c r="N119" i="50"/>
  <c r="O118" i="50"/>
  <c r="N118" i="50"/>
  <c r="O117" i="50"/>
  <c r="N117" i="50"/>
  <c r="O116" i="50"/>
  <c r="N116" i="50"/>
  <c r="O115" i="50"/>
  <c r="N115" i="50"/>
  <c r="O114" i="50"/>
  <c r="N114" i="50"/>
  <c r="O113" i="50"/>
  <c r="N113" i="50"/>
  <c r="O112" i="50"/>
  <c r="N112" i="50"/>
  <c r="O111" i="50"/>
  <c r="N111" i="50"/>
  <c r="O110" i="50"/>
  <c r="N110" i="50"/>
  <c r="O109" i="50"/>
  <c r="N109" i="50"/>
  <c r="O108" i="50"/>
  <c r="N108" i="50"/>
  <c r="O107" i="50"/>
  <c r="N107" i="50"/>
  <c r="O106" i="50"/>
  <c r="N106" i="50"/>
  <c r="O105" i="50"/>
  <c r="N105" i="50"/>
  <c r="O104" i="50"/>
  <c r="N104" i="50"/>
  <c r="O103" i="50"/>
  <c r="N103" i="50"/>
  <c r="O102" i="50"/>
  <c r="N102" i="50"/>
  <c r="O101" i="50"/>
  <c r="N101" i="50"/>
  <c r="O100" i="50"/>
  <c r="N100" i="50"/>
  <c r="O99" i="50"/>
  <c r="N99" i="50"/>
  <c r="O98" i="50"/>
  <c r="N98" i="50"/>
  <c r="O97" i="50"/>
  <c r="N97" i="50"/>
  <c r="O96" i="50"/>
  <c r="N96" i="50"/>
  <c r="O95" i="50"/>
  <c r="N95" i="50"/>
  <c r="O94" i="50"/>
  <c r="N94" i="50"/>
  <c r="O93" i="50"/>
  <c r="N93" i="50"/>
  <c r="O92" i="50"/>
  <c r="N92" i="50"/>
  <c r="O91" i="50"/>
  <c r="N91" i="50"/>
  <c r="O39" i="50"/>
  <c r="N39" i="50"/>
  <c r="O89" i="50"/>
  <c r="N89" i="50"/>
  <c r="O88" i="50"/>
  <c r="N88" i="50"/>
  <c r="O87" i="50"/>
  <c r="N87" i="50"/>
  <c r="O86" i="50"/>
  <c r="N86" i="50"/>
  <c r="O85" i="50"/>
  <c r="N85" i="50"/>
  <c r="O84" i="50"/>
  <c r="N84" i="50"/>
  <c r="O83" i="50"/>
  <c r="N83" i="50"/>
  <c r="O82" i="50"/>
  <c r="N82" i="50"/>
  <c r="O81" i="50"/>
  <c r="N81" i="50"/>
  <c r="O80" i="50"/>
  <c r="N80" i="50"/>
  <c r="O79" i="50"/>
  <c r="N79" i="50"/>
  <c r="O78" i="50"/>
  <c r="N78" i="50"/>
  <c r="O77" i="50"/>
  <c r="N77" i="50"/>
  <c r="O76" i="50"/>
  <c r="N76" i="50"/>
  <c r="O75" i="50"/>
  <c r="N75" i="50"/>
  <c r="O74" i="50"/>
  <c r="N74" i="50"/>
  <c r="O73" i="50"/>
  <c r="N73" i="50"/>
  <c r="O72" i="50"/>
  <c r="N72" i="50"/>
  <c r="O71" i="50"/>
  <c r="N71" i="50"/>
  <c r="O70" i="50"/>
  <c r="N70" i="50"/>
  <c r="O69" i="50"/>
  <c r="N69" i="50"/>
  <c r="O68" i="50"/>
  <c r="N68" i="50"/>
  <c r="O67" i="50"/>
  <c r="N67" i="50"/>
  <c r="O66" i="50"/>
  <c r="N66" i="50"/>
  <c r="O65" i="50"/>
  <c r="N65" i="50"/>
  <c r="O64" i="50"/>
  <c r="N64" i="50"/>
  <c r="O63" i="50"/>
  <c r="N63" i="50"/>
  <c r="O62" i="50"/>
  <c r="N62" i="50"/>
  <c r="O61" i="50"/>
  <c r="N61" i="50"/>
  <c r="O60" i="50"/>
  <c r="N60" i="50"/>
  <c r="O59" i="50"/>
  <c r="N59" i="50"/>
  <c r="O58" i="50"/>
  <c r="N58" i="50"/>
  <c r="O57" i="50"/>
  <c r="N57" i="50"/>
  <c r="O56" i="50"/>
  <c r="N56" i="50"/>
  <c r="O21" i="50"/>
  <c r="N21" i="50"/>
  <c r="O54" i="50"/>
  <c r="N54" i="50"/>
  <c r="O53" i="50"/>
  <c r="N53" i="50"/>
  <c r="O52" i="50"/>
  <c r="N52" i="50"/>
  <c r="O51" i="50"/>
  <c r="N51" i="50"/>
  <c r="O50" i="50"/>
  <c r="N50" i="50"/>
  <c r="O49" i="50"/>
  <c r="N49" i="50"/>
  <c r="O48" i="50"/>
  <c r="N48" i="50"/>
  <c r="O47" i="50"/>
  <c r="N47" i="50"/>
  <c r="O46" i="50"/>
  <c r="N46" i="50"/>
  <c r="O45" i="50"/>
  <c r="N45" i="50"/>
  <c r="O44" i="50"/>
  <c r="N44" i="50"/>
  <c r="O43" i="50"/>
  <c r="N43" i="50"/>
  <c r="O42" i="50"/>
  <c r="N42" i="50"/>
  <c r="O41" i="50"/>
  <c r="N41" i="50"/>
  <c r="O40" i="50"/>
  <c r="N40" i="50"/>
  <c r="O276" i="50"/>
  <c r="N276" i="50"/>
  <c r="O38" i="50"/>
  <c r="N38" i="50"/>
  <c r="O37" i="50"/>
  <c r="N37" i="50"/>
  <c r="O36" i="50"/>
  <c r="N36" i="50"/>
  <c r="O35" i="50"/>
  <c r="N35" i="50"/>
  <c r="O34" i="50"/>
  <c r="N34" i="50"/>
  <c r="O33" i="50"/>
  <c r="N33" i="50"/>
  <c r="O32" i="50"/>
  <c r="N32" i="50"/>
  <c r="O31" i="50"/>
  <c r="N31" i="50"/>
  <c r="O30" i="50"/>
  <c r="N30" i="50"/>
  <c r="O29" i="50"/>
  <c r="N29" i="50"/>
  <c r="O28" i="50"/>
  <c r="N28" i="50"/>
  <c r="O27" i="50"/>
  <c r="N27" i="50"/>
  <c r="O26" i="50"/>
  <c r="N26" i="50"/>
  <c r="O25" i="50"/>
  <c r="N25" i="50"/>
  <c r="O24" i="50"/>
  <c r="N24" i="50"/>
  <c r="O23" i="50"/>
  <c r="N23" i="50"/>
  <c r="O22" i="50"/>
  <c r="N22" i="50"/>
  <c r="O202" i="50"/>
  <c r="N202" i="50"/>
  <c r="O20" i="50"/>
  <c r="N20" i="50"/>
  <c r="O19" i="50"/>
  <c r="N19" i="50"/>
  <c r="O18" i="50"/>
  <c r="N18" i="50"/>
  <c r="O17" i="50"/>
  <c r="N17" i="50"/>
  <c r="O16" i="50"/>
  <c r="N16" i="50"/>
  <c r="O15" i="50"/>
  <c r="N15" i="50"/>
  <c r="O14" i="50"/>
  <c r="N14" i="50"/>
  <c r="O13" i="50"/>
  <c r="N13" i="50"/>
  <c r="O12" i="50"/>
  <c r="N12" i="50"/>
  <c r="O11" i="50"/>
  <c r="N11" i="50"/>
  <c r="N384" i="50" s="1"/>
  <c r="O10" i="50"/>
  <c r="O384" i="50" s="1"/>
  <c r="G594" i="6" s="1"/>
  <c r="N10" i="50"/>
  <c r="G512" i="6"/>
  <c r="J382" i="50"/>
  <c r="J381" i="50"/>
  <c r="J380" i="50"/>
  <c r="J379" i="50"/>
  <c r="J378" i="50"/>
  <c r="J377" i="50"/>
  <c r="J376" i="50"/>
  <c r="J375" i="50"/>
  <c r="J374" i="50"/>
  <c r="J373" i="50"/>
  <c r="J372" i="50"/>
  <c r="J371" i="50"/>
  <c r="J370" i="50"/>
  <c r="J369" i="50"/>
  <c r="J368" i="50"/>
  <c r="J367" i="50"/>
  <c r="J366" i="50"/>
  <c r="J365" i="50"/>
  <c r="J364" i="50"/>
  <c r="J363" i="50"/>
  <c r="J362" i="50"/>
  <c r="J361" i="50"/>
  <c r="J360" i="50"/>
  <c r="J359" i="50"/>
  <c r="J358" i="50"/>
  <c r="J357" i="50"/>
  <c r="J356" i="50"/>
  <c r="J355" i="50"/>
  <c r="J354" i="50"/>
  <c r="J353" i="50"/>
  <c r="J352" i="50"/>
  <c r="J351" i="50"/>
  <c r="J350" i="50"/>
  <c r="J349" i="50"/>
  <c r="J348" i="50"/>
  <c r="J347" i="50"/>
  <c r="J346" i="50"/>
  <c r="J345" i="50"/>
  <c r="J344" i="50"/>
  <c r="J343" i="50"/>
  <c r="J342" i="50"/>
  <c r="J341" i="50"/>
  <c r="J340" i="50"/>
  <c r="J334" i="50"/>
  <c r="J338" i="50"/>
  <c r="J337" i="50"/>
  <c r="J333" i="50"/>
  <c r="J335" i="50"/>
  <c r="J331" i="50"/>
  <c r="J324" i="50"/>
  <c r="J295" i="50"/>
  <c r="J284" i="50"/>
  <c r="J330" i="50"/>
  <c r="J329" i="50"/>
  <c r="J328" i="50"/>
  <c r="J327" i="50"/>
  <c r="J326" i="50"/>
  <c r="J325" i="50"/>
  <c r="J283" i="50"/>
  <c r="J323" i="50"/>
  <c r="J322" i="50"/>
  <c r="J321" i="50"/>
  <c r="J320" i="50"/>
  <c r="J319" i="50"/>
  <c r="J318" i="50"/>
  <c r="J317" i="50"/>
  <c r="J316" i="50"/>
  <c r="J315" i="50"/>
  <c r="J314" i="50"/>
  <c r="J313" i="50"/>
  <c r="J312" i="50"/>
  <c r="J311" i="50"/>
  <c r="J310" i="50"/>
  <c r="J309" i="50"/>
  <c r="J308" i="50"/>
  <c r="J307" i="50"/>
  <c r="J306" i="50"/>
  <c r="J305" i="50"/>
  <c r="J304" i="50"/>
  <c r="J303" i="50"/>
  <c r="J302" i="50"/>
  <c r="J301" i="50"/>
  <c r="J300" i="50"/>
  <c r="J299" i="50"/>
  <c r="J298" i="50"/>
  <c r="J297" i="50"/>
  <c r="J296" i="50"/>
  <c r="J281" i="50"/>
  <c r="J294" i="50"/>
  <c r="J293" i="50"/>
  <c r="J292" i="50"/>
  <c r="J291" i="50"/>
  <c r="J290" i="50"/>
  <c r="J289" i="50"/>
  <c r="J288" i="50"/>
  <c r="J287" i="50"/>
  <c r="J286" i="50"/>
  <c r="J285" i="50"/>
  <c r="J270" i="50"/>
  <c r="J265" i="50"/>
  <c r="J282" i="50"/>
  <c r="J246" i="50"/>
  <c r="J280" i="50"/>
  <c r="J279" i="50"/>
  <c r="J278" i="50"/>
  <c r="J277" i="50"/>
  <c r="J245" i="50"/>
  <c r="J275" i="50"/>
  <c r="J274" i="50"/>
  <c r="J273" i="50"/>
  <c r="J272" i="50"/>
  <c r="J271" i="50"/>
  <c r="J233" i="50"/>
  <c r="J269" i="50"/>
  <c r="J268" i="50"/>
  <c r="J267" i="50"/>
  <c r="J266" i="50"/>
  <c r="J339" i="50"/>
  <c r="J264" i="50"/>
  <c r="J263" i="50"/>
  <c r="J262" i="50"/>
  <c r="J261" i="50"/>
  <c r="J260" i="50"/>
  <c r="J259" i="50"/>
  <c r="J258" i="50"/>
  <c r="J257" i="50"/>
  <c r="J256" i="50"/>
  <c r="J255" i="50"/>
  <c r="J254" i="50"/>
  <c r="J253" i="50"/>
  <c r="J252" i="50"/>
  <c r="J251" i="50"/>
  <c r="J250" i="50"/>
  <c r="J249" i="50"/>
  <c r="J248" i="50"/>
  <c r="J247" i="50"/>
  <c r="J211" i="50"/>
  <c r="J203" i="50"/>
  <c r="J244" i="50"/>
  <c r="J243" i="50"/>
  <c r="J242" i="50"/>
  <c r="J241" i="50"/>
  <c r="J240" i="50"/>
  <c r="J239" i="50"/>
  <c r="J238" i="50"/>
  <c r="J237" i="50"/>
  <c r="J236" i="50"/>
  <c r="J235" i="50"/>
  <c r="J234" i="50"/>
  <c r="J183" i="50"/>
  <c r="J232" i="50"/>
  <c r="J231" i="50"/>
  <c r="J230" i="50"/>
  <c r="J229" i="50"/>
  <c r="J228" i="50"/>
  <c r="J227" i="50"/>
  <c r="J226" i="50"/>
  <c r="J225" i="50"/>
  <c r="J224" i="50"/>
  <c r="J223" i="50"/>
  <c r="J222" i="50"/>
  <c r="J221" i="50"/>
  <c r="J220" i="50"/>
  <c r="J219" i="50"/>
  <c r="J218" i="50"/>
  <c r="J217" i="50"/>
  <c r="J216" i="50"/>
  <c r="J215" i="50"/>
  <c r="J214" i="50"/>
  <c r="J213" i="50"/>
  <c r="J212" i="50"/>
  <c r="J168" i="50"/>
  <c r="J210" i="50"/>
  <c r="J209" i="50"/>
  <c r="J208" i="50"/>
  <c r="J207" i="50"/>
  <c r="J206" i="50"/>
  <c r="J205" i="50"/>
  <c r="J204" i="50"/>
  <c r="J165" i="50"/>
  <c r="J152" i="50"/>
  <c r="J201" i="50"/>
  <c r="J200" i="50"/>
  <c r="J199" i="50"/>
  <c r="J198" i="50"/>
  <c r="J197" i="50"/>
  <c r="J196" i="50"/>
  <c r="J195" i="50"/>
  <c r="J194" i="50"/>
  <c r="J193" i="50"/>
  <c r="J192" i="50"/>
  <c r="J191" i="50"/>
  <c r="J190" i="50"/>
  <c r="J189" i="50"/>
  <c r="J188" i="50"/>
  <c r="J187" i="50"/>
  <c r="J186" i="50"/>
  <c r="J185" i="50"/>
  <c r="J184" i="50"/>
  <c r="J332" i="50"/>
  <c r="J182" i="50"/>
  <c r="J181" i="50"/>
  <c r="J180" i="50"/>
  <c r="J179" i="50"/>
  <c r="J178" i="50"/>
  <c r="J177" i="50"/>
  <c r="J176" i="50"/>
  <c r="J175" i="50"/>
  <c r="J174" i="50"/>
  <c r="J173" i="50"/>
  <c r="J172" i="50"/>
  <c r="J171" i="50"/>
  <c r="J170" i="50"/>
  <c r="J169" i="50"/>
  <c r="J120" i="50"/>
  <c r="J167" i="50"/>
  <c r="J166" i="50"/>
  <c r="J138" i="50"/>
  <c r="J164" i="50"/>
  <c r="J163" i="50"/>
  <c r="J162" i="50"/>
  <c r="J161" i="50"/>
  <c r="J160" i="50"/>
  <c r="J159" i="50"/>
  <c r="J158" i="50"/>
  <c r="J157" i="50"/>
  <c r="J156" i="50"/>
  <c r="J155" i="50"/>
  <c r="J154" i="50"/>
  <c r="J153" i="50"/>
  <c r="J90" i="50"/>
  <c r="J151" i="50"/>
  <c r="J150" i="50"/>
  <c r="J149" i="50"/>
  <c r="J148" i="50"/>
  <c r="J147" i="50"/>
  <c r="J146" i="50"/>
  <c r="J145" i="50"/>
  <c r="J144" i="50"/>
  <c r="J143" i="50"/>
  <c r="J142" i="50"/>
  <c r="J141" i="50"/>
  <c r="J140" i="50"/>
  <c r="J139" i="50"/>
  <c r="J336" i="50"/>
  <c r="J137" i="50"/>
  <c r="J136" i="50"/>
  <c r="J135" i="50"/>
  <c r="J134" i="50"/>
  <c r="J133" i="50"/>
  <c r="J132" i="50"/>
  <c r="J131" i="50"/>
  <c r="J130" i="50"/>
  <c r="J129" i="50"/>
  <c r="J128" i="50"/>
  <c r="J127" i="50"/>
  <c r="J126" i="50"/>
  <c r="J125" i="50"/>
  <c r="J124" i="50"/>
  <c r="J123" i="50"/>
  <c r="J122" i="50"/>
  <c r="J121" i="50"/>
  <c r="J55" i="50"/>
  <c r="J119" i="50"/>
  <c r="J118" i="50"/>
  <c r="J117" i="50"/>
  <c r="J116" i="50"/>
  <c r="J115" i="50"/>
  <c r="J114" i="50"/>
  <c r="J113" i="50"/>
  <c r="J112" i="50"/>
  <c r="J111" i="50"/>
  <c r="J110" i="50"/>
  <c r="J109" i="50"/>
  <c r="J108" i="50"/>
  <c r="J107" i="50"/>
  <c r="J106" i="50"/>
  <c r="J105" i="50"/>
  <c r="J104" i="50"/>
  <c r="J103" i="50"/>
  <c r="J102" i="50"/>
  <c r="J101" i="50"/>
  <c r="J100" i="50"/>
  <c r="J99" i="50"/>
  <c r="J98" i="50"/>
  <c r="J97" i="50"/>
  <c r="J96" i="50"/>
  <c r="J95" i="50"/>
  <c r="J94" i="50"/>
  <c r="J93" i="50"/>
  <c r="J92" i="50"/>
  <c r="J91" i="50"/>
  <c r="J39" i="50"/>
  <c r="J89" i="50"/>
  <c r="J88" i="50"/>
  <c r="J87" i="50"/>
  <c r="J86" i="50"/>
  <c r="J85" i="50"/>
  <c r="J84" i="50"/>
  <c r="J83" i="50"/>
  <c r="J82" i="50"/>
  <c r="J81" i="50"/>
  <c r="J80" i="50"/>
  <c r="J79" i="50"/>
  <c r="J78" i="50"/>
  <c r="J77" i="50"/>
  <c r="J76" i="50"/>
  <c r="J75" i="50"/>
  <c r="J74" i="50"/>
  <c r="J73" i="50"/>
  <c r="J72" i="50"/>
  <c r="J71" i="50"/>
  <c r="J70" i="50"/>
  <c r="J69" i="50"/>
  <c r="J68" i="50"/>
  <c r="J67" i="50"/>
  <c r="J66" i="50"/>
  <c r="J65" i="50"/>
  <c r="J64" i="50"/>
  <c r="J63" i="50"/>
  <c r="J62" i="50"/>
  <c r="J61" i="50"/>
  <c r="J60" i="50"/>
  <c r="J59" i="50"/>
  <c r="J58" i="50"/>
  <c r="J57" i="50"/>
  <c r="J56" i="50"/>
  <c r="J21" i="50"/>
  <c r="J54" i="50"/>
  <c r="J53" i="50"/>
  <c r="J52" i="50"/>
  <c r="J51" i="50"/>
  <c r="J50" i="50"/>
  <c r="J49" i="50"/>
  <c r="J48" i="50"/>
  <c r="J47" i="50"/>
  <c r="J46" i="50"/>
  <c r="J45" i="50"/>
  <c r="J44" i="50"/>
  <c r="J43" i="50"/>
  <c r="J42" i="50"/>
  <c r="J41" i="50"/>
  <c r="J40" i="50"/>
  <c r="J276" i="50"/>
  <c r="J38" i="50"/>
  <c r="J37" i="50"/>
  <c r="J36" i="50"/>
  <c r="J35" i="50"/>
  <c r="J34" i="50"/>
  <c r="J33" i="50"/>
  <c r="J32" i="50"/>
  <c r="J31" i="50"/>
  <c r="J30" i="50"/>
  <c r="J29" i="50"/>
  <c r="J28" i="50"/>
  <c r="J27" i="50"/>
  <c r="J26" i="50"/>
  <c r="J25" i="50"/>
  <c r="J24" i="50"/>
  <c r="J23" i="50"/>
  <c r="J22" i="50"/>
  <c r="J202" i="50"/>
  <c r="J20" i="50"/>
  <c r="J19" i="50"/>
  <c r="J18" i="50"/>
  <c r="J17" i="50"/>
  <c r="J16" i="50"/>
  <c r="J15" i="50"/>
  <c r="J14" i="50"/>
  <c r="J13" i="50"/>
  <c r="J12" i="50"/>
  <c r="J11" i="50"/>
  <c r="J10" i="50"/>
  <c r="F179" i="6"/>
  <c r="G208" i="6"/>
  <c r="H21" i="31"/>
  <c r="K45" i="31" s="1"/>
  <c r="F75" i="9"/>
  <c r="D75" i="9" s="1"/>
  <c r="F74" i="9"/>
  <c r="D74" i="9" s="1"/>
  <c r="U43" i="83"/>
  <c r="Z43" i="83" s="1"/>
  <c r="P365" i="50"/>
  <c r="I365" i="50"/>
  <c r="AB207" i="64"/>
  <c r="I319" i="50"/>
  <c r="AG10" i="64"/>
  <c r="AG17" i="64"/>
  <c r="AG19" i="64"/>
  <c r="AG35" i="64"/>
  <c r="AG48" i="64"/>
  <c r="AG62" i="64"/>
  <c r="AG82" i="64"/>
  <c r="AG90" i="64"/>
  <c r="AG96" i="64"/>
  <c r="AG182" i="64"/>
  <c r="AG207" i="64"/>
  <c r="AG226" i="64"/>
  <c r="AG235" i="64"/>
  <c r="AG238" i="64"/>
  <c r="AF191" i="64"/>
  <c r="X157" i="82"/>
  <c r="Y157" i="82" s="1"/>
  <c r="AE189" i="64"/>
  <c r="AG189" i="64" s="1"/>
  <c r="AB178" i="64"/>
  <c r="AG178" i="64"/>
  <c r="AE166" i="64"/>
  <c r="AG166" i="64"/>
  <c r="AB157" i="64"/>
  <c r="AG157" i="64" s="1"/>
  <c r="AE156" i="64"/>
  <c r="AG156" i="64"/>
  <c r="AE152" i="64"/>
  <c r="AG152" i="64" s="1"/>
  <c r="AE146" i="64"/>
  <c r="AG146" i="64" s="1"/>
  <c r="AE131" i="64"/>
  <c r="AG131" i="64"/>
  <c r="AD123" i="64"/>
  <c r="AG123" i="64"/>
  <c r="AB116" i="64"/>
  <c r="AG116" i="64" s="1"/>
  <c r="AE51" i="64"/>
  <c r="AG51" i="64"/>
  <c r="AE44" i="64"/>
  <c r="AG44" i="64" s="1"/>
  <c r="AE31" i="64"/>
  <c r="AG31" i="64" s="1"/>
  <c r="Y51" i="82"/>
  <c r="T185" i="82"/>
  <c r="Y185" i="82" s="1"/>
  <c r="Y90" i="82"/>
  <c r="Y78" i="82"/>
  <c r="Y107" i="82"/>
  <c r="Y84" i="82"/>
  <c r="Y99" i="82"/>
  <c r="T176" i="82"/>
  <c r="Y176" i="82" s="1"/>
  <c r="Y57" i="82"/>
  <c r="T68" i="82"/>
  <c r="Y68" i="82"/>
  <c r="Y100" i="82"/>
  <c r="Y244" i="82"/>
  <c r="Y34" i="82"/>
  <c r="Y55" i="82"/>
  <c r="Y104" i="82"/>
  <c r="Y22" i="82"/>
  <c r="Y18" i="82"/>
  <c r="Y26" i="82"/>
  <c r="Y54" i="82"/>
  <c r="Y108" i="82"/>
  <c r="Y40" i="82"/>
  <c r="Y86" i="82"/>
  <c r="Y33" i="82"/>
  <c r="Y114" i="82"/>
  <c r="Y250" i="82"/>
  <c r="Y50" i="82"/>
  <c r="Y16" i="82"/>
  <c r="Y79" i="82"/>
  <c r="Y71" i="82"/>
  <c r="Y130" i="82"/>
  <c r="Y106" i="82"/>
  <c r="Y15" i="82"/>
  <c r="Y29" i="82"/>
  <c r="Y105" i="82"/>
  <c r="Y245" i="82"/>
  <c r="Y23" i="82"/>
  <c r="Y56" i="82"/>
  <c r="Y243" i="82"/>
  <c r="Y123" i="82"/>
  <c r="Y10" i="82"/>
  <c r="Y127" i="82"/>
  <c r="Y30" i="82"/>
  <c r="T202" i="82"/>
  <c r="Y202" i="82" s="1"/>
  <c r="T193" i="82"/>
  <c r="Y193" i="82" s="1"/>
  <c r="Y94" i="82"/>
  <c r="Y38" i="82"/>
  <c r="Y103" i="82"/>
  <c r="Y31" i="82"/>
  <c r="Y102" i="82"/>
  <c r="Y28" i="82"/>
  <c r="Y96" i="82"/>
  <c r="Y249" i="82"/>
  <c r="Y64" i="82"/>
  <c r="Y52" i="82"/>
  <c r="Y88" i="82"/>
  <c r="Y81" i="82"/>
  <c r="Y117" i="82"/>
  <c r="Y74" i="82"/>
  <c r="Y44" i="82"/>
  <c r="Y122" i="82"/>
  <c r="Y58" i="82"/>
  <c r="Y89" i="82"/>
  <c r="Y129" i="82"/>
  <c r="Y93" i="82"/>
  <c r="Y32" i="82"/>
  <c r="Y49" i="82"/>
  <c r="Y128" i="82"/>
  <c r="Y118" i="82"/>
  <c r="Y124" i="82"/>
  <c r="Y75" i="82"/>
  <c r="Y20" i="82"/>
  <c r="Y115" i="82"/>
  <c r="Y98" i="82"/>
  <c r="Y109" i="82"/>
  <c r="Y85" i="82"/>
  <c r="Y113" i="82"/>
  <c r="Y204" i="82"/>
  <c r="Y17" i="82"/>
  <c r="Y83" i="82"/>
  <c r="Y73" i="82"/>
  <c r="Y168" i="82"/>
  <c r="E62" i="9"/>
  <c r="F63" i="9" s="1"/>
  <c r="I38" i="14"/>
  <c r="H38" i="14"/>
  <c r="G38" i="14"/>
  <c r="X253" i="82"/>
  <c r="E105" i="9"/>
  <c r="G23" i="24" s="1"/>
  <c r="G9" i="14"/>
  <c r="AF240" i="64"/>
  <c r="AG191" i="64"/>
  <c r="Y170" i="82"/>
  <c r="Y172" i="82"/>
  <c r="Y77" i="82"/>
  <c r="Y9" i="82"/>
  <c r="Y43" i="82"/>
  <c r="Y169" i="82"/>
  <c r="Y112" i="82"/>
  <c r="Y41" i="82"/>
  <c r="Y82" i="82"/>
  <c r="Y175" i="82"/>
  <c r="Y242" i="82"/>
  <c r="Y173" i="82"/>
  <c r="Y47" i="82"/>
  <c r="Y182" i="82"/>
  <c r="Y60" i="82"/>
  <c r="Y179" i="82"/>
  <c r="Y80" i="82"/>
  <c r="Y37" i="82"/>
  <c r="Y180" i="82"/>
  <c r="Y177" i="82"/>
  <c r="Y36" i="82"/>
  <c r="Y183" i="82"/>
  <c r="Y91" i="82"/>
  <c r="Y247" i="82"/>
  <c r="Y92" i="82"/>
  <c r="Y76" i="82"/>
  <c r="Y95" i="82"/>
  <c r="Y116" i="82"/>
  <c r="Y144" i="82"/>
  <c r="T167" i="82"/>
  <c r="Y167" i="82"/>
  <c r="T140" i="82"/>
  <c r="Y140" i="82" s="1"/>
  <c r="Y12" i="82"/>
  <c r="Y27" i="82"/>
  <c r="Y48" i="82"/>
  <c r="U248" i="82"/>
  <c r="Y248" i="82"/>
  <c r="Y133" i="82"/>
  <c r="Y137" i="82"/>
  <c r="Y147" i="82"/>
  <c r="Y239" i="82"/>
  <c r="Y156" i="82"/>
  <c r="Y155" i="82"/>
  <c r="Y25" i="82"/>
  <c r="Y46" i="82"/>
  <c r="Y21" i="82"/>
  <c r="Y13" i="82"/>
  <c r="Y136" i="82"/>
  <c r="Y131" i="82"/>
  <c r="Y153" i="82"/>
  <c r="Y11" i="82"/>
  <c r="Y45" i="82"/>
  <c r="Y125" i="82"/>
  <c r="Y134" i="82"/>
  <c r="Y135" i="82"/>
  <c r="Y142" i="82"/>
  <c r="Y149" i="82"/>
  <c r="Y59" i="82"/>
  <c r="Y143" i="82"/>
  <c r="Y19" i="82"/>
  <c r="Y132" i="82"/>
  <c r="Y101" i="82"/>
  <c r="T14" i="82"/>
  <c r="Y14" i="82"/>
  <c r="Y97" i="82"/>
  <c r="Y126" i="82"/>
  <c r="Y24" i="82"/>
  <c r="Y246" i="82"/>
  <c r="Y8" i="82"/>
  <c r="Y240" i="64"/>
  <c r="E52" i="9" s="1"/>
  <c r="Z120" i="64"/>
  <c r="AE231" i="64"/>
  <c r="AG231" i="64"/>
  <c r="AG135" i="64"/>
  <c r="F106" i="9"/>
  <c r="H26" i="16" s="1"/>
  <c r="X120" i="64"/>
  <c r="T138" i="82"/>
  <c r="Y138" i="82"/>
  <c r="T145" i="82"/>
  <c r="Y145" i="82"/>
  <c r="T161" i="82"/>
  <c r="Y161" i="82"/>
  <c r="T158" i="82"/>
  <c r="Y158" i="82" s="1"/>
  <c r="T151" i="82"/>
  <c r="Y151" i="82"/>
  <c r="T160" i="82"/>
  <c r="Y160" i="82"/>
  <c r="T152" i="82"/>
  <c r="Y152" i="82"/>
  <c r="T150" i="82"/>
  <c r="Y150" i="82"/>
  <c r="T159" i="82"/>
  <c r="Y159" i="82"/>
  <c r="T146" i="82"/>
  <c r="Y146" i="82" s="1"/>
  <c r="T154" i="82"/>
  <c r="Y154" i="82"/>
  <c r="T148" i="82"/>
  <c r="Y148" i="82"/>
  <c r="T62" i="82"/>
  <c r="Y62" i="82"/>
  <c r="T164" i="82"/>
  <c r="Y164" i="82"/>
  <c r="T163" i="82"/>
  <c r="Y163" i="82"/>
  <c r="T166" i="82"/>
  <c r="Y166" i="82" s="1"/>
  <c r="T165" i="82"/>
  <c r="Y165" i="82"/>
  <c r="T162" i="82"/>
  <c r="Y162" i="82"/>
  <c r="T63" i="82"/>
  <c r="Y63" i="82"/>
  <c r="T171" i="82"/>
  <c r="Y171" i="82"/>
  <c r="T181" i="82"/>
  <c r="Y181" i="82"/>
  <c r="T190" i="82"/>
  <c r="Y190" i="82" s="1"/>
  <c r="T178" i="82"/>
  <c r="Y178" i="82"/>
  <c r="T174" i="82"/>
  <c r="Y174" i="82"/>
  <c r="T186" i="82"/>
  <c r="Y186" i="82"/>
  <c r="T184" i="82"/>
  <c r="Y184" i="82"/>
  <c r="T189" i="82"/>
  <c r="Y189" i="82"/>
  <c r="T188" i="82"/>
  <c r="Y188" i="82" s="1"/>
  <c r="T187" i="82"/>
  <c r="Y187" i="82"/>
  <c r="T203" i="82"/>
  <c r="Y203" i="82"/>
  <c r="T209" i="82"/>
  <c r="Y209" i="82"/>
  <c r="T208" i="82"/>
  <c r="Y208" i="82"/>
  <c r="T206" i="82"/>
  <c r="Y206" i="82"/>
  <c r="T191" i="82"/>
  <c r="Y191" i="82" s="1"/>
  <c r="T205" i="82"/>
  <c r="Y205" i="82"/>
  <c r="T195" i="82"/>
  <c r="Y195" i="82"/>
  <c r="T207" i="82"/>
  <c r="Y207" i="82"/>
  <c r="T119" i="82"/>
  <c r="Y119" i="82"/>
  <c r="T199" i="82"/>
  <c r="Y199" i="82"/>
  <c r="T197" i="82"/>
  <c r="Y197" i="82" s="1"/>
  <c r="T194" i="82"/>
  <c r="Y194" i="82"/>
  <c r="T121" i="82"/>
  <c r="Y121" i="82"/>
  <c r="T192" i="82"/>
  <c r="Y192" i="82"/>
  <c r="T198" i="82"/>
  <c r="Y198" i="82"/>
  <c r="T196" i="82"/>
  <c r="Y196" i="82"/>
  <c r="T201" i="82"/>
  <c r="Y201" i="82" s="1"/>
  <c r="T200" i="82"/>
  <c r="Y200" i="82"/>
  <c r="T211" i="82"/>
  <c r="Y211" i="82"/>
  <c r="T210" i="82"/>
  <c r="Y210" i="82"/>
  <c r="T229" i="82"/>
  <c r="Y229" i="82"/>
  <c r="T222" i="82"/>
  <c r="Y222" i="82"/>
  <c r="T53" i="82"/>
  <c r="Y53" i="82" s="1"/>
  <c r="T219" i="82"/>
  <c r="Y219" i="82"/>
  <c r="T224" i="82"/>
  <c r="Y224" i="82"/>
  <c r="T223" i="82"/>
  <c r="Y223" i="82"/>
  <c r="T241" i="82"/>
  <c r="Y241" i="82"/>
  <c r="T216" i="82"/>
  <c r="Y216" i="82"/>
  <c r="T39" i="82"/>
  <c r="Y39" i="82" s="1"/>
  <c r="T120" i="82"/>
  <c r="Y120" i="82"/>
  <c r="T234" i="82"/>
  <c r="Y234" i="82"/>
  <c r="T232" i="82"/>
  <c r="Y232" i="82"/>
  <c r="T231" i="82"/>
  <c r="Y231" i="82"/>
  <c r="T236" i="82"/>
  <c r="Y236" i="82"/>
  <c r="T225" i="82"/>
  <c r="Y225" i="82" s="1"/>
  <c r="T220" i="82"/>
  <c r="Y220" i="82"/>
  <c r="T217" i="82"/>
  <c r="Y217" i="82"/>
  <c r="T235" i="82"/>
  <c r="Y235" i="82"/>
  <c r="T230" i="82"/>
  <c r="Y230" i="82"/>
  <c r="T226" i="82"/>
  <c r="Y226" i="82"/>
  <c r="T251" i="82"/>
  <c r="Y251" i="82" s="1"/>
  <c r="T221" i="82"/>
  <c r="Y221" i="82"/>
  <c r="T215" i="82"/>
  <c r="Y215" i="82"/>
  <c r="T238" i="82"/>
  <c r="Y238" i="82"/>
  <c r="T228" i="82"/>
  <c r="Y228" i="82"/>
  <c r="T214" i="82"/>
  <c r="Y214" i="82"/>
  <c r="T213" i="82"/>
  <c r="Y213" i="82" s="1"/>
  <c r="T227" i="82"/>
  <c r="Y227" i="82"/>
  <c r="T212" i="82"/>
  <c r="Y212" i="82"/>
  <c r="T69" i="82"/>
  <c r="Y69" i="82"/>
  <c r="T65" i="82"/>
  <c r="Y65" i="82"/>
  <c r="T218" i="82"/>
  <c r="Y218" i="82"/>
  <c r="T66" i="82"/>
  <c r="Y66" i="82" s="1"/>
  <c r="T67" i="82"/>
  <c r="Y67" i="82"/>
  <c r="T233" i="82"/>
  <c r="Y233" i="82"/>
  <c r="T237" i="82"/>
  <c r="Y237" i="82"/>
  <c r="X829" i="83"/>
  <c r="X831" i="83"/>
  <c r="X834" i="83"/>
  <c r="X837" i="83"/>
  <c r="X838" i="83"/>
  <c r="Z838" i="83" s="1"/>
  <c r="X841" i="83"/>
  <c r="X842" i="83"/>
  <c r="Z842" i="83" s="1"/>
  <c r="X844" i="83"/>
  <c r="X836" i="83"/>
  <c r="Z836" i="83" s="1"/>
  <c r="X824" i="83"/>
  <c r="X827" i="83"/>
  <c r="X832" i="83"/>
  <c r="X840" i="83"/>
  <c r="X830" i="83"/>
  <c r="X825" i="83"/>
  <c r="X839" i="83"/>
  <c r="Z839" i="83" s="1"/>
  <c r="X826" i="83"/>
  <c r="X835" i="83"/>
  <c r="Z835" i="83" s="1"/>
  <c r="X828" i="83"/>
  <c r="AG1064" i="52"/>
  <c r="W1064" i="52" s="1"/>
  <c r="W1306" i="83"/>
  <c r="U1307" i="83"/>
  <c r="W1304" i="83"/>
  <c r="W1305" i="83"/>
  <c r="AG1298" i="52"/>
  <c r="K1298" i="52" s="1"/>
  <c r="W1288" i="83"/>
  <c r="X1244" i="83"/>
  <c r="T1233" i="83"/>
  <c r="T1236" i="83"/>
  <c r="T1241" i="83"/>
  <c r="T1243" i="83"/>
  <c r="T1237" i="83"/>
  <c r="Z1237" i="83" s="1"/>
  <c r="T1238" i="83"/>
  <c r="T1239" i="83"/>
  <c r="T1231" i="83"/>
  <c r="Z1231" i="83" s="1"/>
  <c r="T1235" i="83"/>
  <c r="T1240" i="83"/>
  <c r="T1242" i="83"/>
  <c r="Z1242" i="83" s="1"/>
  <c r="T1232" i="83"/>
  <c r="V1228" i="83"/>
  <c r="AG1227" i="52"/>
  <c r="K1227" i="52"/>
  <c r="W1197" i="83"/>
  <c r="W1198" i="83"/>
  <c r="Z1198" i="83" s="1"/>
  <c r="W1191" i="83"/>
  <c r="W1190" i="83"/>
  <c r="W1195" i="83"/>
  <c r="W1193" i="83"/>
  <c r="W1196" i="83"/>
  <c r="W1194" i="83"/>
  <c r="W1135" i="83"/>
  <c r="W1189" i="83"/>
  <c r="W1186" i="83"/>
  <c r="W1166" i="83"/>
  <c r="W1163" i="83"/>
  <c r="W1224" i="83"/>
  <c r="AG1225" i="52"/>
  <c r="K1225" i="52"/>
  <c r="W1187" i="83"/>
  <c r="W1188" i="83"/>
  <c r="W1184" i="83"/>
  <c r="Z1184" i="83" s="1"/>
  <c r="W1185" i="83"/>
  <c r="W1182" i="83"/>
  <c r="W1181" i="83"/>
  <c r="W1134" i="83"/>
  <c r="W1178" i="83"/>
  <c r="Z1178" i="83" s="1"/>
  <c r="W1180" i="83"/>
  <c r="W1179" i="83"/>
  <c r="W1176" i="83"/>
  <c r="Z1176" i="83" s="1"/>
  <c r="W1175" i="83"/>
  <c r="W1177" i="83"/>
  <c r="W1174" i="83"/>
  <c r="Z1174" i="83" s="1"/>
  <c r="W1172" i="83"/>
  <c r="W1173" i="83"/>
  <c r="W1171" i="83"/>
  <c r="W1169" i="83"/>
  <c r="W1167" i="83"/>
  <c r="W1168" i="83"/>
  <c r="Z1168" i="83" s="1"/>
  <c r="W1227" i="83"/>
  <c r="W1170" i="83"/>
  <c r="W1165" i="83"/>
  <c r="Z1165" i="83" s="1"/>
  <c r="W1226" i="83"/>
  <c r="W1161" i="83"/>
  <c r="Z1161" i="83" s="1"/>
  <c r="W1162" i="83"/>
  <c r="W1164" i="83"/>
  <c r="W1159" i="83"/>
  <c r="W1225" i="83"/>
  <c r="W1154" i="83"/>
  <c r="W1155" i="83"/>
  <c r="Z1155" i="83" s="1"/>
  <c r="W1156" i="83"/>
  <c r="W1158" i="83"/>
  <c r="W1157" i="83"/>
  <c r="Z1157" i="83" s="1"/>
  <c r="W1152" i="83"/>
  <c r="W1149" i="83"/>
  <c r="W1151" i="83"/>
  <c r="W1150" i="83"/>
  <c r="W1148" i="83"/>
  <c r="W1147" i="83"/>
  <c r="W1146" i="83"/>
  <c r="W1145" i="83"/>
  <c r="Z1145" i="83" s="1"/>
  <c r="W1144" i="83"/>
  <c r="W1133" i="83"/>
  <c r="W1131" i="83"/>
  <c r="AG1216" i="52"/>
  <c r="K1216" i="52"/>
  <c r="W1130" i="83"/>
  <c r="W1129" i="83"/>
  <c r="W1128" i="83"/>
  <c r="W1127" i="83"/>
  <c r="W1126" i="83"/>
  <c r="W1121" i="83"/>
  <c r="Z1121" i="83" s="1"/>
  <c r="W1120" i="83"/>
  <c r="W1119" i="83"/>
  <c r="W1117" i="83"/>
  <c r="Z1117" i="83" s="1"/>
  <c r="W1038" i="83"/>
  <c r="W1114" i="83"/>
  <c r="Z1114" i="83" s="1"/>
  <c r="W1116" i="83"/>
  <c r="W1115" i="83"/>
  <c r="W1037" i="83"/>
  <c r="W1113" i="83"/>
  <c r="W1111" i="83"/>
  <c r="W1112" i="83"/>
  <c r="W1109" i="83"/>
  <c r="W1110" i="83"/>
  <c r="W1108" i="83"/>
  <c r="Z1108" i="83" s="1"/>
  <c r="W1106" i="83"/>
  <c r="W1107" i="83"/>
  <c r="Z1107" i="83" s="1"/>
  <c r="W1105" i="83"/>
  <c r="W1101" i="83"/>
  <c r="W1104" i="83"/>
  <c r="W1102" i="83"/>
  <c r="W1103" i="83"/>
  <c r="W1100" i="83"/>
  <c r="Z1100" i="83" s="1"/>
  <c r="W1035" i="83"/>
  <c r="W1098" i="83"/>
  <c r="W1034" i="83"/>
  <c r="W1099" i="83"/>
  <c r="W1097" i="83"/>
  <c r="Z1097" i="83" s="1"/>
  <c r="W1096" i="83"/>
  <c r="W1095" i="83"/>
  <c r="Z1095" i="83" s="1"/>
  <c r="W1091" i="83"/>
  <c r="AG1220" i="52"/>
  <c r="K1220" i="52" s="1"/>
  <c r="W1092" i="83"/>
  <c r="Z1092" i="83" s="1"/>
  <c r="W1094" i="83"/>
  <c r="W1032" i="83"/>
  <c r="W1093" i="83"/>
  <c r="Z1093" i="83" s="1"/>
  <c r="W1089" i="83"/>
  <c r="W1087" i="83"/>
  <c r="W1088" i="83"/>
  <c r="W1085" i="83"/>
  <c r="W1086" i="83"/>
  <c r="W1031" i="83"/>
  <c r="W1084" i="83"/>
  <c r="W1083" i="83"/>
  <c r="Z1083" i="83" s="1"/>
  <c r="W1080" i="83"/>
  <c r="W1082" i="83"/>
  <c r="W1079" i="83"/>
  <c r="W1078" i="83"/>
  <c r="W1077" i="83"/>
  <c r="Z1077" i="83" s="1"/>
  <c r="W1074" i="83"/>
  <c r="W1076" i="83"/>
  <c r="W1073" i="83"/>
  <c r="AG1222" i="52"/>
  <c r="K1222" i="52" s="1"/>
  <c r="W1072" i="83"/>
  <c r="Z1072" i="83" s="1"/>
  <c r="W1030" i="83"/>
  <c r="W1071" i="83"/>
  <c r="W1068" i="83"/>
  <c r="W1070" i="83"/>
  <c r="W1067" i="83"/>
  <c r="Z1067" i="83" s="1"/>
  <c r="W1065" i="83"/>
  <c r="W1066" i="83"/>
  <c r="Z1066" i="83" s="1"/>
  <c r="W1064" i="83"/>
  <c r="W1029" i="83"/>
  <c r="W1063" i="83"/>
  <c r="W1062" i="83"/>
  <c r="Z1062" i="83" s="1"/>
  <c r="W1061" i="83"/>
  <c r="W924" i="83"/>
  <c r="W877" i="83"/>
  <c r="Z877" i="83" s="1"/>
  <c r="W907" i="83"/>
  <c r="W1060" i="83"/>
  <c r="W1075" i="83"/>
  <c r="Z1075" i="83" s="1"/>
  <c r="AG1214" i="52"/>
  <c r="K1214" i="52"/>
  <c r="W1000" i="83"/>
  <c r="W1003" i="83"/>
  <c r="W923" i="83"/>
  <c r="Z923" i="83" s="1"/>
  <c r="W890" i="83"/>
  <c r="W885" i="83"/>
  <c r="W956" i="83"/>
  <c r="W947" i="83"/>
  <c r="Z947" i="83" s="1"/>
  <c r="W962" i="83"/>
  <c r="W976" i="83"/>
  <c r="Z976" i="83" s="1"/>
  <c r="W946" i="83"/>
  <c r="W966" i="83"/>
  <c r="Z966" i="83" s="1"/>
  <c r="W1007" i="83"/>
  <c r="W965" i="83"/>
  <c r="W1013" i="83"/>
  <c r="Z1013" i="83" s="1"/>
  <c r="AG1219" i="52"/>
  <c r="K1219" i="52"/>
  <c r="W912" i="83"/>
  <c r="W941" i="83"/>
  <c r="W989" i="83"/>
  <c r="W875" i="83"/>
  <c r="W975" i="83"/>
  <c r="W955" i="83"/>
  <c r="W982" i="83"/>
  <c r="W928" i="83"/>
  <c r="W910" i="83"/>
  <c r="W1010" i="83"/>
  <c r="Z1010" i="83" s="1"/>
  <c r="W986" i="83"/>
  <c r="W943" i="83"/>
  <c r="W891" i="83"/>
  <c r="Z891" i="83" s="1"/>
  <c r="W927" i="83"/>
  <c r="W892" i="83"/>
  <c r="W957" i="83"/>
  <c r="Z957" i="83" s="1"/>
  <c r="W997" i="83"/>
  <c r="W993" i="83"/>
  <c r="Z993" i="83" s="1"/>
  <c r="W961" i="83"/>
  <c r="W939" i="83"/>
  <c r="W930" i="83"/>
  <c r="W1004" i="83"/>
  <c r="Z1004" i="83" s="1"/>
  <c r="W1012" i="83"/>
  <c r="W995" i="83"/>
  <c r="W983" i="83"/>
  <c r="Z983" i="83" s="1"/>
  <c r="W974" i="83"/>
  <c r="W1019" i="83"/>
  <c r="W1002" i="83"/>
  <c r="W1009" i="83"/>
  <c r="W1006" i="83"/>
  <c r="Z1006" i="83" s="1"/>
  <c r="W936" i="83"/>
  <c r="W895" i="83"/>
  <c r="W935" i="83"/>
  <c r="W979" i="83"/>
  <c r="Z979" i="83" s="1"/>
  <c r="AG1226" i="52"/>
  <c r="W950" i="83"/>
  <c r="W882" i="83"/>
  <c r="Z882" i="83" s="1"/>
  <c r="W932" i="83"/>
  <c r="W973" i="83"/>
  <c r="W1001" i="83"/>
  <c r="Z1001" i="83" s="1"/>
  <c r="W970" i="83"/>
  <c r="W999" i="83"/>
  <c r="W971" i="83"/>
  <c r="W964" i="83"/>
  <c r="W934" i="83"/>
  <c r="W917" i="83"/>
  <c r="Z917" i="83" s="1"/>
  <c r="W909" i="83"/>
  <c r="W977" i="83"/>
  <c r="W998" i="83"/>
  <c r="Z998" i="83" s="1"/>
  <c r="W992" i="83"/>
  <c r="W922" i="83"/>
  <c r="W1018" i="83"/>
  <c r="Z1018" i="83" s="1"/>
  <c r="W967" i="83"/>
  <c r="W929" i="83"/>
  <c r="W972" i="83"/>
  <c r="W926" i="83"/>
  <c r="W913" i="83"/>
  <c r="Z913" i="83" s="1"/>
  <c r="W944" i="83"/>
  <c r="W945" i="83"/>
  <c r="W878" i="83"/>
  <c r="W980" i="83"/>
  <c r="Z980" i="83" s="1"/>
  <c r="W915" i="83"/>
  <c r="W959" i="83"/>
  <c r="Z959" i="83" s="1"/>
  <c r="W916" i="83"/>
  <c r="W874" i="83"/>
  <c r="AG1218" i="52"/>
  <c r="K1218" i="52"/>
  <c r="W933" i="83"/>
  <c r="W960" i="83"/>
  <c r="Z960" i="83" s="1"/>
  <c r="W904" i="83"/>
  <c r="W911" i="83"/>
  <c r="Z911" i="83" s="1"/>
  <c r="W876" i="83"/>
  <c r="Z876" i="83" s="1"/>
  <c r="W1015" i="83"/>
  <c r="W879" i="83"/>
  <c r="Z879" i="83" s="1"/>
  <c r="W881" i="83"/>
  <c r="W991" i="83"/>
  <c r="Z991" i="83" s="1"/>
  <c r="W990" i="83"/>
  <c r="W1022" i="83"/>
  <c r="W925" i="83"/>
  <c r="W1014" i="83"/>
  <c r="W1017" i="83"/>
  <c r="W987" i="83"/>
  <c r="Z987" i="83" s="1"/>
  <c r="W902" i="83"/>
  <c r="Z902" i="83" s="1"/>
  <c r="W981" i="83"/>
  <c r="W903" i="83"/>
  <c r="Z903" i="83" s="1"/>
  <c r="W898" i="83"/>
  <c r="W942" i="83"/>
  <c r="Z942" i="83" s="1"/>
  <c r="W901" i="83"/>
  <c r="W896" i="83"/>
  <c r="W996" i="83"/>
  <c r="Z996" i="83" s="1"/>
  <c r="W873" i="83"/>
  <c r="W871" i="83"/>
  <c r="W872" i="83"/>
  <c r="Z872" i="83" s="1"/>
  <c r="W865" i="83"/>
  <c r="Z865" i="83" s="1"/>
  <c r="W866" i="83"/>
  <c r="W867" i="83"/>
  <c r="Z867" i="83" s="1"/>
  <c r="W864" i="83"/>
  <c r="W1215" i="83"/>
  <c r="Z1215" i="83" s="1"/>
  <c r="W1214" i="83"/>
  <c r="W1213" i="83"/>
  <c r="W1210" i="83"/>
  <c r="Z1210" i="83" s="1"/>
  <c r="W1211" i="83"/>
  <c r="W1209" i="83"/>
  <c r="W1141" i="83"/>
  <c r="W1140" i="83"/>
  <c r="Z1140" i="83" s="1"/>
  <c r="W1139" i="83"/>
  <c r="W1207" i="83"/>
  <c r="Z1207" i="83" s="1"/>
  <c r="W1206" i="83"/>
  <c r="W1208" i="83"/>
  <c r="W1205" i="83"/>
  <c r="W1200" i="83"/>
  <c r="W1203" i="83"/>
  <c r="Z1203" i="83" s="1"/>
  <c r="W1201" i="83"/>
  <c r="W1202" i="83"/>
  <c r="W1199" i="83"/>
  <c r="W1138" i="83"/>
  <c r="Z1138" i="83" s="1"/>
  <c r="W1137" i="83"/>
  <c r="W1136" i="83"/>
  <c r="W1028" i="83"/>
  <c r="W1059" i="83"/>
  <c r="W1058" i="83"/>
  <c r="W1056" i="83"/>
  <c r="W1057" i="83"/>
  <c r="W1027" i="83"/>
  <c r="Z1027" i="83" s="1"/>
  <c r="W1054" i="83"/>
  <c r="W1050" i="83"/>
  <c r="W1051" i="83"/>
  <c r="W1052" i="83"/>
  <c r="W1053" i="83"/>
  <c r="Z1053" i="83" s="1"/>
  <c r="W1047" i="83"/>
  <c r="W1049" i="83"/>
  <c r="Z1049" i="83" s="1"/>
  <c r="W1048" i="83"/>
  <c r="W1026" i="83"/>
  <c r="W1045" i="83"/>
  <c r="W1046" i="83"/>
  <c r="Z1046" i="83" s="1"/>
  <c r="W1043" i="83"/>
  <c r="W1044" i="83"/>
  <c r="Z1044" i="83" s="1"/>
  <c r="W1041" i="83"/>
  <c r="W1039" i="83"/>
  <c r="W1025" i="83"/>
  <c r="W1024" i="83"/>
  <c r="W1023" i="83"/>
  <c r="W870" i="83"/>
  <c r="W862" i="83"/>
  <c r="V868" i="83"/>
  <c r="Z868" i="83" s="1"/>
  <c r="W863" i="83"/>
  <c r="Y861" i="83"/>
  <c r="V857" i="83"/>
  <c r="V851" i="83"/>
  <c r="V856" i="83"/>
  <c r="Z856" i="83" s="1"/>
  <c r="V858" i="83"/>
  <c r="V845" i="83"/>
  <c r="Z845" i="83" s="1"/>
  <c r="V849" i="83"/>
  <c r="V859" i="83"/>
  <c r="X847" i="83"/>
  <c r="V850" i="83"/>
  <c r="X848" i="83"/>
  <c r="U853" i="83"/>
  <c r="V854" i="83"/>
  <c r="Z854" i="83" s="1"/>
  <c r="V852" i="83"/>
  <c r="V846" i="83"/>
  <c r="P1295" i="52"/>
  <c r="V855" i="83"/>
  <c r="T382" i="50"/>
  <c r="T381" i="50"/>
  <c r="T380" i="50"/>
  <c r="T210" i="50"/>
  <c r="T161" i="50"/>
  <c r="T377" i="50"/>
  <c r="T146" i="50"/>
  <c r="T375" i="50"/>
  <c r="T151" i="50"/>
  <c r="T373" i="50"/>
  <c r="T275" i="50"/>
  <c r="T371" i="50"/>
  <c r="T112" i="50"/>
  <c r="T369" i="50"/>
  <c r="T368" i="50"/>
  <c r="T367" i="50"/>
  <c r="T366" i="50"/>
  <c r="T365" i="50"/>
  <c r="T139" i="50"/>
  <c r="T363" i="50"/>
  <c r="T362" i="50"/>
  <c r="T339" i="50"/>
  <c r="T346" i="50"/>
  <c r="T318" i="50"/>
  <c r="T358" i="50"/>
  <c r="T241" i="50"/>
  <c r="T356" i="50"/>
  <c r="T338" i="50"/>
  <c r="T298" i="50"/>
  <c r="T353" i="50"/>
  <c r="T291" i="50"/>
  <c r="T351" i="50"/>
  <c r="T350" i="50"/>
  <c r="T349" i="50"/>
  <c r="T348" i="50"/>
  <c r="T347" i="50"/>
  <c r="T137" i="50"/>
  <c r="T345" i="50"/>
  <c r="T332" i="50"/>
  <c r="T343" i="50"/>
  <c r="T342" i="50"/>
  <c r="T279" i="50"/>
  <c r="T340" i="50"/>
  <c r="T334" i="50"/>
  <c r="T163" i="50"/>
  <c r="T337" i="50"/>
  <c r="T333" i="50"/>
  <c r="T335" i="50"/>
  <c r="T331" i="50"/>
  <c r="T324" i="50"/>
  <c r="T295" i="50"/>
  <c r="T284" i="50"/>
  <c r="T330" i="50"/>
  <c r="T326" i="50"/>
  <c r="T328" i="50"/>
  <c r="T327" i="50"/>
  <c r="T370" i="50"/>
  <c r="T180" i="50"/>
  <c r="T283" i="50"/>
  <c r="T323" i="50"/>
  <c r="T312" i="50"/>
  <c r="T321" i="50"/>
  <c r="T320" i="50"/>
  <c r="T319" i="50"/>
  <c r="T251" i="50"/>
  <c r="T235" i="50"/>
  <c r="T316" i="50"/>
  <c r="T200" i="50"/>
  <c r="T314" i="50"/>
  <c r="T313" i="50"/>
  <c r="T154" i="50"/>
  <c r="T315" i="50"/>
  <c r="T311" i="50"/>
  <c r="T309" i="50"/>
  <c r="T308" i="50"/>
  <c r="T307" i="50"/>
  <c r="T282" i="50"/>
  <c r="T125" i="50"/>
  <c r="T304" i="50"/>
  <c r="T303" i="50"/>
  <c r="T302" i="50"/>
  <c r="T301" i="50"/>
  <c r="T300" i="50"/>
  <c r="T206" i="50"/>
  <c r="T99" i="50"/>
  <c r="T297" i="50"/>
  <c r="T296" i="50"/>
  <c r="T281" i="50"/>
  <c r="T352" i="50"/>
  <c r="T87" i="50"/>
  <c r="T292" i="50"/>
  <c r="T278" i="50"/>
  <c r="T290" i="50"/>
  <c r="T289" i="50"/>
  <c r="T288" i="50"/>
  <c r="T329" i="50"/>
  <c r="T252" i="50"/>
  <c r="T266" i="50"/>
  <c r="T270" i="50"/>
  <c r="T265" i="50"/>
  <c r="T89" i="50"/>
  <c r="T246" i="50"/>
  <c r="T247" i="50"/>
  <c r="T243" i="50"/>
  <c r="T237" i="50"/>
  <c r="T57" i="50"/>
  <c r="T245" i="50"/>
  <c r="T88" i="50"/>
  <c r="T274" i="50"/>
  <c r="T182" i="50"/>
  <c r="T272" i="50"/>
  <c r="T361" i="50"/>
  <c r="T233" i="50"/>
  <c r="T269" i="50"/>
  <c r="T268" i="50"/>
  <c r="T267" i="50"/>
  <c r="T355" i="50"/>
  <c r="T344" i="50"/>
  <c r="T264" i="50"/>
  <c r="T256" i="50"/>
  <c r="T239" i="50"/>
  <c r="T98" i="50"/>
  <c r="T260" i="50"/>
  <c r="T259" i="50"/>
  <c r="T258" i="50"/>
  <c r="T257" i="50"/>
  <c r="T286" i="50"/>
  <c r="T255" i="50"/>
  <c r="T254" i="50"/>
  <c r="T317" i="50"/>
  <c r="T179" i="50"/>
  <c r="T218" i="50"/>
  <c r="T250" i="50"/>
  <c r="T249" i="50"/>
  <c r="T248" i="50"/>
  <c r="T202" i="50"/>
  <c r="T211" i="50"/>
  <c r="T203" i="50"/>
  <c r="T271" i="50"/>
  <c r="T31" i="50"/>
  <c r="T195" i="50"/>
  <c r="T61" i="50"/>
  <c r="T240" i="50"/>
  <c r="T360" i="50"/>
  <c r="T96" i="50"/>
  <c r="T212" i="50"/>
  <c r="T236" i="50"/>
  <c r="T287" i="50"/>
  <c r="T234" i="50"/>
  <c r="T183" i="50"/>
  <c r="T232" i="50"/>
  <c r="T27" i="50"/>
  <c r="T230" i="50"/>
  <c r="T354" i="50"/>
  <c r="T228" i="50"/>
  <c r="T227" i="50"/>
  <c r="T226" i="50"/>
  <c r="T225" i="50"/>
  <c r="T224" i="50"/>
  <c r="T223" i="50"/>
  <c r="T222" i="50"/>
  <c r="T221" i="50"/>
  <c r="T220" i="50"/>
  <c r="T242" i="50"/>
  <c r="T111" i="50"/>
  <c r="T209" i="50"/>
  <c r="T216" i="50"/>
  <c r="T215" i="50"/>
  <c r="T214" i="50"/>
  <c r="T213" i="50"/>
  <c r="T94" i="50"/>
  <c r="T168" i="50"/>
  <c r="T205" i="50"/>
  <c r="T177" i="50"/>
  <c r="T208" i="50"/>
  <c r="T207" i="50"/>
  <c r="T378" i="50"/>
  <c r="T162" i="50"/>
  <c r="T189" i="50"/>
  <c r="T165" i="50"/>
  <c r="T152" i="50"/>
  <c r="T201" i="50"/>
  <c r="T97" i="50"/>
  <c r="T199" i="50"/>
  <c r="T198" i="50"/>
  <c r="T197" i="50"/>
  <c r="T29" i="50"/>
  <c r="T70" i="50"/>
  <c r="T11" i="50"/>
  <c r="T119" i="50"/>
  <c r="T192" i="50"/>
  <c r="T191" i="50"/>
  <c r="T190" i="50"/>
  <c r="T23" i="50"/>
  <c r="T188" i="50"/>
  <c r="T187" i="50"/>
  <c r="T186" i="50"/>
  <c r="T185" i="50"/>
  <c r="T184" i="50"/>
  <c r="T14" i="50"/>
  <c r="T219" i="50"/>
  <c r="T181" i="50"/>
  <c r="T261" i="50"/>
  <c r="T174" i="50"/>
  <c r="T178" i="50"/>
  <c r="T106" i="50"/>
  <c r="T176" i="50"/>
  <c r="T175" i="50"/>
  <c r="T376" i="50"/>
  <c r="T107" i="50"/>
  <c r="T172" i="50"/>
  <c r="T171" i="50"/>
  <c r="T357" i="50"/>
  <c r="T169" i="50"/>
  <c r="T120" i="50"/>
  <c r="T167" i="50"/>
  <c r="T166" i="50"/>
  <c r="T138" i="50"/>
  <c r="T164" i="50"/>
  <c r="T113" i="50"/>
  <c r="T105" i="50"/>
  <c r="T110" i="50"/>
  <c r="T160" i="50"/>
  <c r="T159" i="50"/>
  <c r="T158" i="50"/>
  <c r="T157" i="50"/>
  <c r="T170" i="50"/>
  <c r="T196" i="50"/>
  <c r="T65" i="50"/>
  <c r="T153" i="50"/>
  <c r="T364" i="50"/>
  <c r="T104" i="50"/>
  <c r="T150" i="50"/>
  <c r="T149" i="50"/>
  <c r="T148" i="50"/>
  <c r="T147" i="50"/>
  <c r="T372" i="50"/>
  <c r="T145" i="50"/>
  <c r="T144" i="50"/>
  <c r="T143" i="50"/>
  <c r="T142" i="50"/>
  <c r="T141" i="50"/>
  <c r="T140" i="50"/>
  <c r="T66" i="50"/>
  <c r="T336" i="50"/>
  <c r="T277" i="50"/>
  <c r="T136" i="50"/>
  <c r="T135" i="50"/>
  <c r="T134" i="50"/>
  <c r="T299" i="50"/>
  <c r="T132" i="50"/>
  <c r="T131" i="50"/>
  <c r="T130" i="50"/>
  <c r="T129" i="50"/>
  <c r="T128" i="50"/>
  <c r="T127" i="50"/>
  <c r="T126" i="50"/>
  <c r="T276" i="50"/>
  <c r="T124" i="50"/>
  <c r="T123" i="50"/>
  <c r="T122" i="50"/>
  <c r="T121" i="50"/>
  <c r="T55" i="50"/>
  <c r="T90" i="50"/>
  <c r="T263" i="50"/>
  <c r="T117" i="50"/>
  <c r="T116" i="50"/>
  <c r="T115" i="50"/>
  <c r="T114" i="50"/>
  <c r="T341" i="50"/>
  <c r="T229" i="50"/>
  <c r="T293" i="50"/>
  <c r="T67" i="50"/>
  <c r="T79" i="50"/>
  <c r="T193" i="50"/>
  <c r="T109" i="50"/>
  <c r="T285" i="50"/>
  <c r="T82" i="50"/>
  <c r="T73" i="50"/>
  <c r="T103" i="50"/>
  <c r="T204" i="50"/>
  <c r="T80" i="50"/>
  <c r="T44" i="50"/>
  <c r="T280" i="50"/>
  <c r="T155" i="50"/>
  <c r="T64" i="50"/>
  <c r="T231" i="50"/>
  <c r="T305" i="50"/>
  <c r="T294" i="50"/>
  <c r="T93" i="50"/>
  <c r="T92" i="50"/>
  <c r="T379" i="50"/>
  <c r="T39" i="50"/>
  <c r="T310" i="50"/>
  <c r="T306" i="50"/>
  <c r="T118" i="50"/>
  <c r="T86" i="50"/>
  <c r="T253" i="50"/>
  <c r="T322" i="50"/>
  <c r="T83" i="50"/>
  <c r="T72" i="50"/>
  <c r="T81" i="50"/>
  <c r="T74" i="50"/>
  <c r="T68" i="50"/>
  <c r="T78" i="50"/>
  <c r="T77" i="50"/>
  <c r="T76" i="50"/>
  <c r="T75" i="50"/>
  <c r="T173" i="50"/>
  <c r="T101" i="50"/>
  <c r="T37" i="50"/>
  <c r="T71" i="50"/>
  <c r="T325" i="50"/>
  <c r="T69" i="50"/>
  <c r="T359" i="50"/>
  <c r="T108" i="50"/>
  <c r="T59" i="50"/>
  <c r="T84" i="50"/>
  <c r="T91" i="50"/>
  <c r="T63" i="50"/>
  <c r="T62" i="50"/>
  <c r="T156" i="50"/>
  <c r="T60" i="50"/>
  <c r="T244" i="50"/>
  <c r="T58" i="50"/>
  <c r="T51" i="50"/>
  <c r="T56" i="50"/>
  <c r="T21" i="50"/>
  <c r="T54" i="50"/>
  <c r="T53" i="50"/>
  <c r="T52" i="50"/>
  <c r="T273" i="50"/>
  <c r="T50" i="50"/>
  <c r="T49" i="50"/>
  <c r="T48" i="50"/>
  <c r="T47" i="50"/>
  <c r="T46" i="50"/>
  <c r="T45" i="50"/>
  <c r="T20" i="50"/>
  <c r="T43" i="50"/>
  <c r="T42" i="50"/>
  <c r="T41" i="50"/>
  <c r="T40" i="50"/>
  <c r="T95" i="50"/>
  <c r="T38" i="50"/>
  <c r="T374" i="50"/>
  <c r="T36" i="50"/>
  <c r="T35" i="50"/>
  <c r="T34" i="50"/>
  <c r="T33" i="50"/>
  <c r="T100" i="50"/>
  <c r="T16" i="50"/>
  <c r="T217" i="50"/>
  <c r="T30" i="50"/>
  <c r="T28" i="50"/>
  <c r="T238" i="50"/>
  <c r="T26" i="50"/>
  <c r="T25" i="50"/>
  <c r="T24" i="50"/>
  <c r="T133" i="50"/>
  <c r="T22" i="50"/>
  <c r="T18" i="50"/>
  <c r="T102" i="50"/>
  <c r="T19" i="50"/>
  <c r="T262" i="50"/>
  <c r="T17" i="50"/>
  <c r="T15" i="50"/>
  <c r="T12" i="50"/>
  <c r="T32" i="50"/>
  <c r="T13" i="50"/>
  <c r="T194" i="50"/>
  <c r="T85" i="50"/>
  <c r="T10" i="50"/>
  <c r="X773" i="83"/>
  <c r="Z773" i="83" s="1"/>
  <c r="V728" i="83"/>
  <c r="U538" i="83"/>
  <c r="Z538" i="83" s="1"/>
  <c r="V721" i="83"/>
  <c r="V722" i="83"/>
  <c r="V719" i="83"/>
  <c r="Z719" i="83" s="1"/>
  <c r="U713" i="83"/>
  <c r="U709" i="83"/>
  <c r="Z709" i="83" s="1"/>
  <c r="Y704" i="83"/>
  <c r="Z704" i="83" s="1"/>
  <c r="R1312" i="83"/>
  <c r="Z713" i="83"/>
  <c r="Z714" i="83"/>
  <c r="Z715" i="83"/>
  <c r="Z721" i="83"/>
  <c r="Z722" i="83"/>
  <c r="Z728" i="83"/>
  <c r="Z822" i="83"/>
  <c r="Z824" i="83"/>
  <c r="Z825" i="83"/>
  <c r="Z826" i="83"/>
  <c r="Z827" i="83"/>
  <c r="Z828" i="83"/>
  <c r="Z829" i="83"/>
  <c r="Z830" i="83"/>
  <c r="Z831" i="83"/>
  <c r="Z832" i="83"/>
  <c r="Z834" i="83"/>
  <c r="Z837" i="83"/>
  <c r="Z840" i="83"/>
  <c r="Z841" i="83"/>
  <c r="Z843" i="83"/>
  <c r="Z844" i="83"/>
  <c r="Z849" i="83"/>
  <c r="Z846" i="83"/>
  <c r="Z847" i="83"/>
  <c r="Z848" i="83"/>
  <c r="Z851" i="83"/>
  <c r="Z852" i="83"/>
  <c r="Z853" i="83"/>
  <c r="Z855" i="83"/>
  <c r="Z857" i="83"/>
  <c r="Z858" i="83"/>
  <c r="Z859" i="83"/>
  <c r="Z861" i="83"/>
  <c r="Z863" i="83"/>
  <c r="Z862" i="83"/>
  <c r="Z864" i="83"/>
  <c r="Z870" i="83"/>
  <c r="Z866" i="83"/>
  <c r="Z871" i="83"/>
  <c r="Z873" i="83"/>
  <c r="Z896" i="83"/>
  <c r="Z901" i="83"/>
  <c r="Z898" i="83"/>
  <c r="Z981" i="83"/>
  <c r="Z925" i="83"/>
  <c r="Z990" i="83"/>
  <c r="Z1014" i="83"/>
  <c r="Z1017" i="83"/>
  <c r="Z1022" i="83"/>
  <c r="Z881" i="83"/>
  <c r="Z874" i="83"/>
  <c r="Z904" i="83"/>
  <c r="Z1015" i="83"/>
  <c r="Z933" i="83"/>
  <c r="Z916" i="83"/>
  <c r="Z878" i="83"/>
  <c r="Z915" i="83"/>
  <c r="Z926" i="83"/>
  <c r="Z929" i="83"/>
  <c r="Z944" i="83"/>
  <c r="Z945" i="83"/>
  <c r="Z972" i="83"/>
  <c r="Z922" i="83"/>
  <c r="Z967" i="83"/>
  <c r="Z1020" i="83"/>
  <c r="Z977" i="83"/>
  <c r="Z992" i="83"/>
  <c r="Z909" i="83"/>
  <c r="Z934" i="83"/>
  <c r="Z964" i="83"/>
  <c r="Z971" i="83"/>
  <c r="Z999" i="83"/>
  <c r="Z970" i="83"/>
  <c r="Z973" i="83"/>
  <c r="Z932" i="83"/>
  <c r="Z950" i="83"/>
  <c r="Z989" i="83"/>
  <c r="Z955" i="83"/>
  <c r="Z975" i="83"/>
  <c r="Z982" i="83"/>
  <c r="Z910" i="83"/>
  <c r="Z928" i="83"/>
  <c r="Z986" i="83"/>
  <c r="Z892" i="83"/>
  <c r="Z927" i="83"/>
  <c r="Z943" i="83"/>
  <c r="Z930" i="83"/>
  <c r="Z939" i="83"/>
  <c r="Z961" i="83"/>
  <c r="Z995" i="83"/>
  <c r="Z997" i="83"/>
  <c r="Z1012" i="83"/>
  <c r="Z974" i="83"/>
  <c r="Z1009" i="83"/>
  <c r="Z1019" i="83"/>
  <c r="Z936" i="83"/>
  <c r="Z895" i="83"/>
  <c r="Z935" i="83"/>
  <c r="Z912" i="83"/>
  <c r="Z941" i="83"/>
  <c r="Z907" i="83"/>
  <c r="Z1000" i="83"/>
  <c r="Z952" i="83"/>
  <c r="Z1003" i="83"/>
  <c r="Z890" i="83"/>
  <c r="Z885" i="83"/>
  <c r="Z956" i="83"/>
  <c r="Z962" i="83"/>
  <c r="Z946" i="83"/>
  <c r="Z1007" i="83"/>
  <c r="Z924" i="83"/>
  <c r="Z965" i="83"/>
  <c r="Z1023" i="83"/>
  <c r="Z1024" i="83"/>
  <c r="Z1025" i="83"/>
  <c r="Z1039" i="83"/>
  <c r="Z1041" i="83"/>
  <c r="Z1043" i="83"/>
  <c r="Z1045" i="83"/>
  <c r="Z1026" i="83"/>
  <c r="Z1047" i="83"/>
  <c r="Z1048" i="83"/>
  <c r="Z1050" i="83"/>
  <c r="Z1051" i="83"/>
  <c r="Z1052" i="83"/>
  <c r="Z1054" i="83"/>
  <c r="Z1056" i="83"/>
  <c r="Z1057" i="83"/>
  <c r="Z1058" i="83"/>
  <c r="Z1059" i="83"/>
  <c r="Z1028" i="83"/>
  <c r="Z1060" i="83"/>
  <c r="Z1061" i="83"/>
  <c r="Z1063" i="83"/>
  <c r="Z1029" i="83"/>
  <c r="Z1064" i="83"/>
  <c r="Z1065" i="83"/>
  <c r="Z1068" i="83"/>
  <c r="Z1070" i="83"/>
  <c r="Z1071" i="83"/>
  <c r="Z1030" i="83"/>
  <c r="Z1073" i="83"/>
  <c r="Z1074" i="83"/>
  <c r="Z1076" i="83"/>
  <c r="Z1078" i="83"/>
  <c r="Z1079" i="83"/>
  <c r="Z1080" i="83"/>
  <c r="Z1082" i="83"/>
  <c r="Z1084" i="83"/>
  <c r="Z1031" i="83"/>
  <c r="Z1085" i="83"/>
  <c r="Z1086" i="83"/>
  <c r="Z1087" i="83"/>
  <c r="Z1088" i="83"/>
  <c r="Z1089" i="83"/>
  <c r="Z1090" i="83"/>
  <c r="Z1032" i="83"/>
  <c r="Z1091" i="83"/>
  <c r="Z1094" i="83"/>
  <c r="Z1096" i="83"/>
  <c r="Z1034" i="83"/>
  <c r="Z1098" i="83"/>
  <c r="Z1099" i="83"/>
  <c r="Z1035" i="83"/>
  <c r="Z1101" i="83"/>
  <c r="Z1102" i="83"/>
  <c r="Z1103" i="83"/>
  <c r="Z1104" i="83"/>
  <c r="Z1105" i="83"/>
  <c r="Z1106" i="83"/>
  <c r="Z1109" i="83"/>
  <c r="Z1110" i="83"/>
  <c r="Z1111" i="83"/>
  <c r="Z1112" i="83"/>
  <c r="Z1037" i="83"/>
  <c r="Z1113" i="83"/>
  <c r="Z1115" i="83"/>
  <c r="Z1116" i="83"/>
  <c r="Z1038" i="83"/>
  <c r="Z1119" i="83"/>
  <c r="Z1120" i="83"/>
  <c r="Z1126" i="83"/>
  <c r="Z1224" i="83"/>
  <c r="Z1127" i="83"/>
  <c r="Z1128" i="83"/>
  <c r="Z1129" i="83"/>
  <c r="Z1130" i="83"/>
  <c r="Z1131" i="83"/>
  <c r="Z1133" i="83"/>
  <c r="Z1144" i="83"/>
  <c r="Z1146" i="83"/>
  <c r="Z1147" i="83"/>
  <c r="Z1148" i="83"/>
  <c r="Z1149" i="83"/>
  <c r="Z1150" i="83"/>
  <c r="Z1151" i="83"/>
  <c r="Z1152" i="83"/>
  <c r="Z1153" i="83"/>
  <c r="Z1154" i="83"/>
  <c r="Z1156" i="83"/>
  <c r="Z1158" i="83"/>
  <c r="Z1225" i="83"/>
  <c r="Z1159" i="83"/>
  <c r="Z1226" i="83"/>
  <c r="Z1162" i="83"/>
  <c r="Z1163" i="83"/>
  <c r="Z1164" i="83"/>
  <c r="Z1166" i="83"/>
  <c r="Z1167" i="83"/>
  <c r="Z1169" i="83"/>
  <c r="Z1170" i="83"/>
  <c r="Z1227" i="83"/>
  <c r="Z1171" i="83"/>
  <c r="Z1172" i="83"/>
  <c r="Z1173" i="83"/>
  <c r="Z1175" i="83"/>
  <c r="Z1177" i="83"/>
  <c r="Z1179" i="83"/>
  <c r="Z1180" i="83"/>
  <c r="Z1134" i="83"/>
  <c r="Z1181" i="83"/>
  <c r="Z1182" i="83"/>
  <c r="Z1185" i="83"/>
  <c r="Z1186" i="83"/>
  <c r="Z1187" i="83"/>
  <c r="Z1188" i="83"/>
  <c r="Z1135" i="83"/>
  <c r="Z1189" i="83"/>
  <c r="Z1190" i="83"/>
  <c r="Z1191" i="83"/>
  <c r="Z1192" i="83"/>
  <c r="Z1193" i="83"/>
  <c r="Z1194" i="83"/>
  <c r="Z1195" i="83"/>
  <c r="Z1196" i="83"/>
  <c r="Z1197" i="83"/>
  <c r="Z1136" i="83"/>
  <c r="Z1137" i="83"/>
  <c r="Z1199" i="83"/>
  <c r="Z1200" i="83"/>
  <c r="Z1201" i="83"/>
  <c r="Z1202" i="83"/>
  <c r="Z1205" i="83"/>
  <c r="Z1206" i="83"/>
  <c r="Z1208" i="83"/>
  <c r="Z1139" i="83"/>
  <c r="Z1141" i="83"/>
  <c r="Z1209" i="83"/>
  <c r="Z1211" i="83"/>
  <c r="Z1213" i="83"/>
  <c r="Z1214" i="83"/>
  <c r="Z1216" i="83"/>
  <c r="Z1217" i="83"/>
  <c r="Z1218" i="83"/>
  <c r="Z1142" i="83"/>
  <c r="Z1219" i="83"/>
  <c r="Z1122" i="83"/>
  <c r="Z1123" i="83"/>
  <c r="Z1143" i="83"/>
  <c r="Z1220" i="83"/>
  <c r="Z1125" i="83"/>
  <c r="Z1221" i="83"/>
  <c r="Z1222" i="83"/>
  <c r="Z1223" i="83"/>
  <c r="Z1228" i="83"/>
  <c r="Z1232" i="83"/>
  <c r="Z1233" i="83"/>
  <c r="Z1234" i="83"/>
  <c r="Z1235" i="83"/>
  <c r="Z1236" i="83"/>
  <c r="Z1238" i="83"/>
  <c r="Z1239" i="83"/>
  <c r="Z1240" i="83"/>
  <c r="Z1241" i="83"/>
  <c r="Z1243" i="83"/>
  <c r="Z1244" i="83"/>
  <c r="Z1288" i="83"/>
  <c r="Z1304" i="83"/>
  <c r="Z1305" i="83"/>
  <c r="Z1306" i="83"/>
  <c r="K730" i="52"/>
  <c r="V645" i="83"/>
  <c r="Z645" i="83" s="1"/>
  <c r="V654" i="83"/>
  <c r="Z654" i="83"/>
  <c r="V657" i="83"/>
  <c r="Z657" i="83" s="1"/>
  <c r="X662" i="83"/>
  <c r="Z662" i="83" s="1"/>
  <c r="W665" i="83"/>
  <c r="Z665" i="83" s="1"/>
  <c r="V666" i="83"/>
  <c r="Z666" i="83" s="1"/>
  <c r="U655" i="83"/>
  <c r="Z655" i="83" s="1"/>
  <c r="U598" i="83"/>
  <c r="Z598" i="83"/>
  <c r="U631" i="83"/>
  <c r="Z631" i="83" s="1"/>
  <c r="W635" i="83"/>
  <c r="Z635" i="83" s="1"/>
  <c r="W559" i="83"/>
  <c r="Z559" i="83" s="1"/>
  <c r="W560" i="83"/>
  <c r="Z560" i="83" s="1"/>
  <c r="W562" i="83"/>
  <c r="Z562" i="83" s="1"/>
  <c r="W563" i="83"/>
  <c r="Z563" i="83"/>
  <c r="V542" i="83"/>
  <c r="Z542" i="83" s="1"/>
  <c r="W550" i="83"/>
  <c r="Z550" i="83" s="1"/>
  <c r="U511" i="83"/>
  <c r="Z511" i="83" s="1"/>
  <c r="U508" i="83"/>
  <c r="Z508" i="83" s="1"/>
  <c r="V519" i="83"/>
  <c r="Z519" i="83" s="1"/>
  <c r="X533" i="83"/>
  <c r="Z533" i="83"/>
  <c r="U510" i="83"/>
  <c r="Z510" i="83" s="1"/>
  <c r="X531" i="83"/>
  <c r="Z531" i="83" s="1"/>
  <c r="U509" i="83"/>
  <c r="Z509" i="83" s="1"/>
  <c r="U639" i="83"/>
  <c r="Z639" i="83" s="1"/>
  <c r="U697" i="83"/>
  <c r="Z697" i="83" s="1"/>
  <c r="U630" i="83"/>
  <c r="Z630" i="83" s="1"/>
  <c r="U650" i="83"/>
  <c r="Z650" i="83" s="1"/>
  <c r="U634" i="83"/>
  <c r="Z634" i="83" s="1"/>
  <c r="U693" i="83"/>
  <c r="Z693" i="83" s="1"/>
  <c r="U588" i="83"/>
  <c r="Z588" i="83" s="1"/>
  <c r="V553" i="83"/>
  <c r="Z553" i="83"/>
  <c r="T481" i="83"/>
  <c r="Z481" i="83" s="1"/>
  <c r="T480" i="83"/>
  <c r="Z480" i="83" s="1"/>
  <c r="V459" i="83"/>
  <c r="Z459" i="83" s="1"/>
  <c r="X451" i="83"/>
  <c r="Z451" i="83" s="1"/>
  <c r="X449" i="83"/>
  <c r="Z449" i="83" s="1"/>
  <c r="Z443" i="83"/>
  <c r="Z447" i="83"/>
  <c r="U656" i="83"/>
  <c r="Z656" i="83" s="1"/>
  <c r="V441" i="83"/>
  <c r="Z441" i="83" s="1"/>
  <c r="U518" i="83"/>
  <c r="Z518" i="83" s="1"/>
  <c r="V440" i="83"/>
  <c r="Z440" i="83" s="1"/>
  <c r="U516" i="83"/>
  <c r="Z516" i="83" s="1"/>
  <c r="V439" i="83"/>
  <c r="Z439" i="83"/>
  <c r="Y84" i="83"/>
  <c r="Z84" i="83" s="1"/>
  <c r="X41" i="83"/>
  <c r="Z41" i="83" s="1"/>
  <c r="Z44" i="83"/>
  <c r="U73" i="83"/>
  <c r="Z73" i="83" s="1"/>
  <c r="V37" i="83"/>
  <c r="Z37" i="83" s="1"/>
  <c r="V36" i="83"/>
  <c r="Z36" i="83"/>
  <c r="V40" i="83"/>
  <c r="Z40" i="83" s="1"/>
  <c r="V35" i="83"/>
  <c r="Z35" i="83" s="1"/>
  <c r="V29" i="83"/>
  <c r="Z29" i="83" s="1"/>
  <c r="V28" i="83"/>
  <c r="Z28" i="83" s="1"/>
  <c r="V26" i="83"/>
  <c r="V39" i="83"/>
  <c r="Z39" i="83"/>
  <c r="V42" i="83"/>
  <c r="Z42" i="83" s="1"/>
  <c r="V34" i="83"/>
  <c r="Z34" i="83" s="1"/>
  <c r="V32" i="83"/>
  <c r="Z32" i="83" s="1"/>
  <c r="X797" i="83"/>
  <c r="Z797" i="83" s="1"/>
  <c r="Z792" i="83"/>
  <c r="X784" i="83"/>
  <c r="Z784" i="83"/>
  <c r="X779" i="83"/>
  <c r="Z779" i="83" s="1"/>
  <c r="X778" i="83"/>
  <c r="Z778" i="83"/>
  <c r="Z776" i="83"/>
  <c r="X780" i="83"/>
  <c r="Z780" i="83"/>
  <c r="X775" i="83"/>
  <c r="Z775" i="83"/>
  <c r="X774" i="83"/>
  <c r="Z774" i="83"/>
  <c r="X805" i="83"/>
  <c r="Z805" i="83" s="1"/>
  <c r="X794" i="83"/>
  <c r="Z794" i="83"/>
  <c r="X789" i="83"/>
  <c r="Z789" i="83"/>
  <c r="X788" i="83"/>
  <c r="Z788" i="83"/>
  <c r="Z787" i="83"/>
  <c r="X783" i="83"/>
  <c r="Z783" i="83"/>
  <c r="U790" i="83"/>
  <c r="Z790" i="83" s="1"/>
  <c r="V820" i="83"/>
  <c r="Z820" i="83"/>
  <c r="V819" i="83"/>
  <c r="Z819" i="83"/>
  <c r="V818" i="83"/>
  <c r="Z818" i="83"/>
  <c r="V817" i="83"/>
  <c r="Z817" i="83"/>
  <c r="V816" i="83"/>
  <c r="Z816" i="83"/>
  <c r="V815" i="83"/>
  <c r="Z815" i="83" s="1"/>
  <c r="V814" i="83"/>
  <c r="Z814" i="83"/>
  <c r="V813" i="83"/>
  <c r="Z813" i="83"/>
  <c r="V812" i="83"/>
  <c r="Z812" i="83"/>
  <c r="V811" i="83"/>
  <c r="Z811" i="83"/>
  <c r="V810" i="83"/>
  <c r="Z810" i="83"/>
  <c r="V809" i="83"/>
  <c r="Z809" i="83" s="1"/>
  <c r="V808" i="83"/>
  <c r="Z808" i="83"/>
  <c r="V807" i="83"/>
  <c r="Z807" i="83"/>
  <c r="V806" i="83"/>
  <c r="Z806" i="83"/>
  <c r="V801" i="83"/>
  <c r="Z801" i="83"/>
  <c r="V796" i="83"/>
  <c r="Z795" i="83"/>
  <c r="Z791" i="83"/>
  <c r="Z793" i="83"/>
  <c r="V786" i="83"/>
  <c r="Z786" i="83" s="1"/>
  <c r="Z785" i="83"/>
  <c r="Z782" i="83"/>
  <c r="Z781" i="83"/>
  <c r="V804" i="83"/>
  <c r="Z804" i="83"/>
  <c r="V803" i="83"/>
  <c r="Z803" i="83" s="1"/>
  <c r="V799" i="83"/>
  <c r="Z799" i="83"/>
  <c r="V798" i="83"/>
  <c r="Z798" i="83"/>
  <c r="V802" i="83"/>
  <c r="Z802" i="83"/>
  <c r="X761" i="83"/>
  <c r="Z761" i="83"/>
  <c r="X755" i="83"/>
  <c r="Z755" i="83" s="1"/>
  <c r="X749" i="83"/>
  <c r="Z749" i="83"/>
  <c r="X744" i="83"/>
  <c r="Z744" i="83"/>
  <c r="X743" i="83"/>
  <c r="Z743" i="83"/>
  <c r="X736" i="83"/>
  <c r="Z736" i="83"/>
  <c r="X730" i="83"/>
  <c r="Z730" i="83" s="1"/>
  <c r="X746" i="83"/>
  <c r="Z746" i="83"/>
  <c r="X745" i="83"/>
  <c r="Z745" i="83"/>
  <c r="V771" i="83"/>
  <c r="Z771" i="83"/>
  <c r="V770" i="83"/>
  <c r="Z770" i="83"/>
  <c r="V769" i="83"/>
  <c r="Z769" i="83" s="1"/>
  <c r="V768" i="83"/>
  <c r="Z768" i="83"/>
  <c r="V767" i="83"/>
  <c r="Z767" i="83"/>
  <c r="V766" i="83"/>
  <c r="Z766" i="83"/>
  <c r="V765" i="83"/>
  <c r="Z765" i="83"/>
  <c r="V764" i="83"/>
  <c r="Z764" i="83"/>
  <c r="V763" i="83"/>
  <c r="Z763" i="83" s="1"/>
  <c r="V762" i="83"/>
  <c r="Z762" i="83"/>
  <c r="V759" i="83"/>
  <c r="Z759" i="83"/>
  <c r="V758" i="83"/>
  <c r="Z758" i="83"/>
  <c r="V757" i="83"/>
  <c r="Z757" i="83"/>
  <c r="V754" i="83"/>
  <c r="Z754" i="83"/>
  <c r="V751" i="83"/>
  <c r="Z751" i="83" s="1"/>
  <c r="V750" i="83"/>
  <c r="Z750" i="83"/>
  <c r="V748" i="83"/>
  <c r="Z748" i="83"/>
  <c r="V747" i="83"/>
  <c r="Z747" i="83"/>
  <c r="V742" i="83"/>
  <c r="Z742" i="83"/>
  <c r="V741" i="83"/>
  <c r="Z741" i="83"/>
  <c r="V740" i="83"/>
  <c r="V739" i="83"/>
  <c r="Z739" i="83"/>
  <c r="V738" i="83"/>
  <c r="Z738" i="83"/>
  <c r="V737" i="83"/>
  <c r="Z737" i="83"/>
  <c r="V735" i="83"/>
  <c r="Z735" i="83"/>
  <c r="V734" i="83"/>
  <c r="Z734" i="83"/>
  <c r="V733" i="83"/>
  <c r="Z733" i="83" s="1"/>
  <c r="V732" i="83"/>
  <c r="Z732" i="83"/>
  <c r="V752" i="83"/>
  <c r="Z752" i="83"/>
  <c r="V753" i="83"/>
  <c r="Z753" i="83"/>
  <c r="V756" i="83"/>
  <c r="Z756" i="83"/>
  <c r="V1310" i="83"/>
  <c r="Z1310" i="83"/>
  <c r="V1309" i="83"/>
  <c r="Z1309" i="83" s="1"/>
  <c r="V1308" i="83"/>
  <c r="Z1308" i="83"/>
  <c r="Z1307" i="83"/>
  <c r="V1290" i="83"/>
  <c r="Z1290" i="83"/>
  <c r="V1291" i="83"/>
  <c r="Z1291" i="83"/>
  <c r="V1292" i="83"/>
  <c r="Z1292" i="83"/>
  <c r="V1293" i="83"/>
  <c r="Z1293" i="83" s="1"/>
  <c r="V1294" i="83"/>
  <c r="Z1294" i="83"/>
  <c r="V1295" i="83"/>
  <c r="Z1295" i="83"/>
  <c r="V1301" i="83"/>
  <c r="Z1301" i="83"/>
  <c r="V1299" i="83"/>
  <c r="Z1299" i="83"/>
  <c r="V1296" i="83"/>
  <c r="Z1296" i="83"/>
  <c r="V1298" i="83"/>
  <c r="Z1298" i="83" s="1"/>
  <c r="V1297" i="83"/>
  <c r="Z1297" i="83"/>
  <c r="V1300" i="83"/>
  <c r="Z1300" i="83"/>
  <c r="V1302" i="83"/>
  <c r="Z1302" i="83"/>
  <c r="V1289" i="83"/>
  <c r="Z1289" i="83"/>
  <c r="V1273" i="83"/>
  <c r="Z1273" i="83"/>
  <c r="V1275" i="83"/>
  <c r="Z1275" i="83" s="1"/>
  <c r="V1276" i="83"/>
  <c r="Z1276" i="83"/>
  <c r="V1277" i="83"/>
  <c r="Z1277" i="83"/>
  <c r="V1278" i="83"/>
  <c r="Z1278" i="83"/>
  <c r="V1279" i="83"/>
  <c r="Z1279" i="83"/>
  <c r="V1280" i="83"/>
  <c r="Z1280" i="83"/>
  <c r="V1281" i="83"/>
  <c r="Z1281" i="83" s="1"/>
  <c r="V1282" i="83"/>
  <c r="Z1282" i="83"/>
  <c r="V1283" i="83"/>
  <c r="Z1283" i="83"/>
  <c r="V1284" i="83"/>
  <c r="Z1284" i="83"/>
  <c r="Z1285" i="83"/>
  <c r="V1286" i="83"/>
  <c r="Z1286" i="83"/>
  <c r="V1287" i="83"/>
  <c r="Z1287" i="83"/>
  <c r="V1274" i="83"/>
  <c r="Z1274" i="83"/>
  <c r="V1272" i="83"/>
  <c r="Z1272" i="83"/>
  <c r="W1267" i="83"/>
  <c r="Z1267" i="83"/>
  <c r="W1268" i="83"/>
  <c r="Z1268" i="83"/>
  <c r="W1265" i="83"/>
  <c r="Z1265" i="83"/>
  <c r="W1264" i="83"/>
  <c r="Z1264" i="83"/>
  <c r="W1266" i="83"/>
  <c r="Z1266" i="83"/>
  <c r="V1258" i="83"/>
  <c r="Z1258" i="83"/>
  <c r="V1270" i="83"/>
  <c r="Z1270" i="83"/>
  <c r="V1257" i="83"/>
  <c r="Z1257" i="83"/>
  <c r="V1271" i="83"/>
  <c r="Z1271" i="83"/>
  <c r="V1263" i="83"/>
  <c r="Z1263" i="83"/>
  <c r="V1269" i="83"/>
  <c r="Z1269" i="83"/>
  <c r="V1262" i="83"/>
  <c r="Z1262" i="83"/>
  <c r="V1249" i="83"/>
  <c r="Z1249" i="83"/>
  <c r="V1259" i="83"/>
  <c r="Z1259" i="83"/>
  <c r="V1261" i="83"/>
  <c r="Z1261" i="83" s="1"/>
  <c r="V1250" i="83"/>
  <c r="Z1250" i="83"/>
  <c r="V1256" i="83"/>
  <c r="Z1256" i="83"/>
  <c r="V1255" i="83"/>
  <c r="Z1255" i="83"/>
  <c r="V1251" i="83"/>
  <c r="Z1251" i="83"/>
  <c r="V1246" i="83"/>
  <c r="Z1246" i="83"/>
  <c r="V1247" i="83"/>
  <c r="Z1247" i="83"/>
  <c r="V1248" i="83"/>
  <c r="Z1248" i="83"/>
  <c r="V1252" i="83"/>
  <c r="Z1252" i="83"/>
  <c r="V1253" i="83"/>
  <c r="Z1253" i="83"/>
  <c r="V1254" i="83"/>
  <c r="Z1254" i="83"/>
  <c r="V1245" i="83"/>
  <c r="Z1245" i="83"/>
  <c r="V1230" i="83"/>
  <c r="Z1230" i="83"/>
  <c r="V1229" i="83"/>
  <c r="Z1229" i="83"/>
  <c r="W886" i="83"/>
  <c r="Z886" i="83"/>
  <c r="W906" i="83"/>
  <c r="Z906" i="83"/>
  <c r="W908" i="83"/>
  <c r="Z908" i="83"/>
  <c r="W919" i="83"/>
  <c r="Z919" i="83"/>
  <c r="W953" i="83"/>
  <c r="Z953" i="83"/>
  <c r="Z954" i="83"/>
  <c r="W958" i="83"/>
  <c r="Z958" i="83"/>
  <c r="W978" i="83"/>
  <c r="Z978" i="83"/>
  <c r="W1011" i="83"/>
  <c r="Z1011" i="83"/>
  <c r="W963" i="83"/>
  <c r="Z963" i="83"/>
  <c r="W968" i="83"/>
  <c r="Z968" i="83"/>
  <c r="W889" i="83"/>
  <c r="Z889" i="83"/>
  <c r="W893" i="83"/>
  <c r="Z893" i="83"/>
  <c r="W897" i="83"/>
  <c r="Z897" i="83"/>
  <c r="W1016" i="83"/>
  <c r="Z1016" i="83"/>
  <c r="W938" i="83"/>
  <c r="Z938" i="83"/>
  <c r="W988" i="83"/>
  <c r="Z988" i="83"/>
  <c r="W884" i="83"/>
  <c r="Z884" i="83"/>
  <c r="W887" i="83"/>
  <c r="Z887" i="83"/>
  <c r="W948" i="83"/>
  <c r="Z948" i="83"/>
  <c r="W883" i="83"/>
  <c r="Z883" i="83"/>
  <c r="W899" i="83"/>
  <c r="Z899" i="83"/>
  <c r="W900" i="83"/>
  <c r="Z900" i="83"/>
  <c r="W905" i="83"/>
  <c r="Z905" i="83"/>
  <c r="W940" i="83"/>
  <c r="Z940" i="83"/>
  <c r="W949" i="83"/>
  <c r="Z949" i="83"/>
  <c r="W985" i="83"/>
  <c r="Z985" i="83"/>
  <c r="W994" i="83"/>
  <c r="Z994" i="83"/>
  <c r="W1008" i="83"/>
  <c r="Z1008" i="83"/>
  <c r="Z1005" i="83"/>
  <c r="W937" i="83"/>
  <c r="Z937" i="83"/>
  <c r="W931" i="83"/>
  <c r="Z931" i="83"/>
  <c r="W951" i="83"/>
  <c r="Z951" i="83"/>
  <c r="W984" i="83"/>
  <c r="Z984" i="83"/>
  <c r="W918" i="83"/>
  <c r="Z918" i="83"/>
  <c r="W920" i="83"/>
  <c r="Z920" i="83"/>
  <c r="W921" i="83"/>
  <c r="Z921" i="83"/>
  <c r="W969" i="83"/>
  <c r="Z969" i="83"/>
  <c r="W888" i="83"/>
  <c r="Z888" i="83"/>
  <c r="V823" i="83"/>
  <c r="Z823" i="83"/>
  <c r="V821" i="83"/>
  <c r="Z821" i="83"/>
  <c r="V729" i="83"/>
  <c r="Z729" i="83"/>
  <c r="V724" i="83"/>
  <c r="Z724" i="83"/>
  <c r="V723" i="83"/>
  <c r="Z723" i="83"/>
  <c r="V727" i="83"/>
  <c r="Z727" i="83"/>
  <c r="V726" i="83"/>
  <c r="Z726" i="83"/>
  <c r="V725" i="83"/>
  <c r="Z725" i="83"/>
  <c r="V717" i="83"/>
  <c r="Z717" i="83"/>
  <c r="V718" i="83"/>
  <c r="Z718" i="83"/>
  <c r="V716" i="83"/>
  <c r="Z716" i="83"/>
  <c r="V712" i="83"/>
  <c r="Z712" i="83"/>
  <c r="V711" i="83"/>
  <c r="Z711" i="83"/>
  <c r="V710" i="83"/>
  <c r="Z710" i="83"/>
  <c r="V708" i="83"/>
  <c r="Z708" i="83"/>
  <c r="Z707" i="83"/>
  <c r="V706" i="83"/>
  <c r="Z706" i="83"/>
  <c r="V705" i="83"/>
  <c r="Z705" i="83"/>
  <c r="V703" i="83"/>
  <c r="Z703" i="83"/>
  <c r="V667" i="83"/>
  <c r="Z667" i="83" s="1"/>
  <c r="V633" i="83"/>
  <c r="Z633" i="83"/>
  <c r="V543" i="83"/>
  <c r="Z543" i="83"/>
  <c r="V521" i="83"/>
  <c r="Z521" i="83"/>
  <c r="V701" i="83"/>
  <c r="Z701" i="83"/>
  <c r="V638" i="83"/>
  <c r="Z638" i="83" s="1"/>
  <c r="V673" i="83"/>
  <c r="Z673" i="83"/>
  <c r="V687" i="83"/>
  <c r="Z687" i="83"/>
  <c r="V689" i="83"/>
  <c r="Z689" i="83"/>
  <c r="V692" i="83"/>
  <c r="Z692" i="83"/>
  <c r="V670" i="83"/>
  <c r="Z670" i="83"/>
  <c r="V664" i="83"/>
  <c r="Z664" i="83"/>
  <c r="V688" i="83"/>
  <c r="Z688" i="83"/>
  <c r="V649" i="83"/>
  <c r="Z649" i="83"/>
  <c r="V702" i="83"/>
  <c r="Z702" i="83"/>
  <c r="V643" i="83"/>
  <c r="Z643" i="83"/>
  <c r="V663" i="83"/>
  <c r="Z663" i="83"/>
  <c r="V648" i="83"/>
  <c r="Z648" i="83"/>
  <c r="V672" i="83"/>
  <c r="Z672" i="83"/>
  <c r="V642" i="83"/>
  <c r="Z642" i="83"/>
  <c r="V686" i="83"/>
  <c r="Z686" i="83"/>
  <c r="V652" i="83"/>
  <c r="Z652" i="83"/>
  <c r="V691" i="83"/>
  <c r="Z691" i="83"/>
  <c r="V658" i="83"/>
  <c r="Z658" i="83"/>
  <c r="V661" i="83"/>
  <c r="Z661" i="83"/>
  <c r="V685" i="83"/>
  <c r="Z685" i="83"/>
  <c r="V641" i="83"/>
  <c r="Z641" i="83"/>
  <c r="V653" i="83"/>
  <c r="Z653" i="83"/>
  <c r="V640" i="83"/>
  <c r="Z640" i="83"/>
  <c r="V646" i="83"/>
  <c r="Z646" i="83"/>
  <c r="V636" i="83"/>
  <c r="Z636" i="83"/>
  <c r="V696" i="83"/>
  <c r="Z696" i="83"/>
  <c r="Z675" i="83"/>
  <c r="V690" i="83"/>
  <c r="Z690" i="83"/>
  <c r="V680" i="83"/>
  <c r="Z680" i="83" s="1"/>
  <c r="V677" i="83"/>
  <c r="Z677" i="83"/>
  <c r="V679" i="83"/>
  <c r="Z679" i="83"/>
  <c r="V676" i="83"/>
  <c r="Z676" i="83"/>
  <c r="V660" i="83"/>
  <c r="Z660" i="83"/>
  <c r="V695" i="83"/>
  <c r="Z695" i="83"/>
  <c r="V669" i="83"/>
  <c r="Z669" i="83" s="1"/>
  <c r="Z700" i="83"/>
  <c r="V684" i="83"/>
  <c r="Z684" i="83"/>
  <c r="V674" i="83"/>
  <c r="Z674" i="83"/>
  <c r="V699" i="83"/>
  <c r="Z699" i="83"/>
  <c r="V644" i="83"/>
  <c r="Z644" i="83"/>
  <c r="V678" i="83"/>
  <c r="Z678" i="83" s="1"/>
  <c r="V683" i="83"/>
  <c r="Z683" i="83"/>
  <c r="V668" i="83"/>
  <c r="Z668" i="83"/>
  <c r="V659" i="83"/>
  <c r="Z659" i="83"/>
  <c r="V637" i="83"/>
  <c r="Z637" i="83"/>
  <c r="V651" i="83"/>
  <c r="Z651" i="83"/>
  <c r="V698" i="83"/>
  <c r="Z698" i="83" s="1"/>
  <c r="V682" i="83"/>
  <c r="Z682" i="83"/>
  <c r="V694" i="83"/>
  <c r="Z694" i="83"/>
  <c r="V671" i="83"/>
  <c r="Z671" i="83"/>
  <c r="Z626" i="83"/>
  <c r="V629" i="83"/>
  <c r="Z629" i="83"/>
  <c r="V604" i="83"/>
  <c r="Z604" i="83"/>
  <c r="V601" i="83"/>
  <c r="Z601" i="83"/>
  <c r="V616" i="83"/>
  <c r="Z616" i="83"/>
  <c r="V610" i="83"/>
  <c r="Z610" i="83"/>
  <c r="V608" i="83"/>
  <c r="Z608" i="83"/>
  <c r="V628" i="83"/>
  <c r="Z628" i="83"/>
  <c r="V614" i="83"/>
  <c r="Z614" i="83"/>
  <c r="V615" i="83"/>
  <c r="Z615" i="83"/>
  <c r="V612" i="83"/>
  <c r="Z612" i="83"/>
  <c r="V606" i="83"/>
  <c r="Z606" i="83"/>
  <c r="V600" i="83"/>
  <c r="Z600" i="83"/>
  <c r="V625" i="83"/>
  <c r="Z625" i="83"/>
  <c r="V632" i="83"/>
  <c r="Z632" i="83"/>
  <c r="V597" i="83"/>
  <c r="Z597" i="83"/>
  <c r="V607" i="83"/>
  <c r="Z607" i="83"/>
  <c r="V611" i="83"/>
  <c r="Z611" i="83"/>
  <c r="V619" i="83"/>
  <c r="Z619" i="83" s="1"/>
  <c r="V620" i="83"/>
  <c r="Z620" i="83"/>
  <c r="V613" i="83"/>
  <c r="Z613" i="83"/>
  <c r="V618" i="83"/>
  <c r="Z618" i="83"/>
  <c r="V621" i="83"/>
  <c r="Z621" i="83"/>
  <c r="V622" i="83"/>
  <c r="Z622" i="83"/>
  <c r="V603" i="83"/>
  <c r="Z603" i="83" s="1"/>
  <c r="V595" i="83"/>
  <c r="Z595" i="83"/>
  <c r="V594" i="83"/>
  <c r="Z594" i="83"/>
  <c r="V593" i="83"/>
  <c r="Z593" i="83"/>
  <c r="V587" i="83"/>
  <c r="Z587" i="83"/>
  <c r="V584" i="83"/>
  <c r="Z584" i="83"/>
  <c r="V583" i="83"/>
  <c r="Z583" i="83" s="1"/>
  <c r="V578" i="83"/>
  <c r="Z578" i="83"/>
  <c r="V575" i="83"/>
  <c r="Z575" i="83"/>
  <c r="V574" i="83"/>
  <c r="Z574" i="83"/>
  <c r="Z568" i="83"/>
  <c r="V567" i="83"/>
  <c r="Z567" i="83"/>
  <c r="V566" i="83"/>
  <c r="Z566" i="83" s="1"/>
  <c r="V577" i="83"/>
  <c r="Z577" i="83"/>
  <c r="Z590" i="83"/>
  <c r="V585" i="83"/>
  <c r="Z585" i="83"/>
  <c r="V599" i="83"/>
  <c r="Z599" i="83"/>
  <c r="V591" i="83"/>
  <c r="Z591" i="83"/>
  <c r="V582" i="83"/>
  <c r="Z582" i="83"/>
  <c r="V576" i="83"/>
  <c r="Z576" i="83"/>
  <c r="V589" i="83"/>
  <c r="Z589" i="83"/>
  <c r="V573" i="83"/>
  <c r="Z573" i="83"/>
  <c r="Z571" i="83"/>
  <c r="V586" i="83"/>
  <c r="Z586" i="83"/>
  <c r="V565" i="83"/>
  <c r="Z565" i="83"/>
  <c r="V596" i="83"/>
  <c r="Z596" i="83"/>
  <c r="V545" i="83"/>
  <c r="Z545" i="83"/>
  <c r="Z541" i="83"/>
  <c r="V540" i="83"/>
  <c r="Z540" i="83"/>
  <c r="V564" i="83"/>
  <c r="Z564" i="83"/>
  <c r="V547" i="83"/>
  <c r="Z547" i="83" s="1"/>
  <c r="V537" i="83"/>
  <c r="Z537" i="83"/>
  <c r="V536" i="83"/>
  <c r="Z536" i="83"/>
  <c r="V549" i="83"/>
  <c r="Z549" i="83" s="1"/>
  <c r="V546" i="83"/>
  <c r="Z546" i="83" s="1"/>
  <c r="V558" i="83"/>
  <c r="Z558" i="83"/>
  <c r="V551" i="83"/>
  <c r="V557" i="83"/>
  <c r="Z557" i="83" s="1"/>
  <c r="V561" i="83"/>
  <c r="Z561" i="83" s="1"/>
  <c r="V544" i="83"/>
  <c r="Z544" i="83" s="1"/>
  <c r="V556" i="83"/>
  <c r="Z556" i="83" s="1"/>
  <c r="V539" i="83"/>
  <c r="Z539" i="83"/>
  <c r="V548" i="83"/>
  <c r="Z548" i="83" s="1"/>
  <c r="V555" i="83"/>
  <c r="V552" i="83"/>
  <c r="Z552" i="83" s="1"/>
  <c r="V554" i="83"/>
  <c r="Z554" i="83" s="1"/>
  <c r="V529" i="83"/>
  <c r="Z529" i="83" s="1"/>
  <c r="V527" i="83"/>
  <c r="Z527" i="83"/>
  <c r="V526" i="83"/>
  <c r="Z526" i="83" s="1"/>
  <c r="V513" i="83"/>
  <c r="Z513" i="83" s="1"/>
  <c r="V528" i="83"/>
  <c r="Z528" i="83" s="1"/>
  <c r="V525" i="83"/>
  <c r="Z525" i="83" s="1"/>
  <c r="V530" i="83"/>
  <c r="Z530" i="83" s="1"/>
  <c r="V515" i="83"/>
  <c r="Z515" i="83"/>
  <c r="V514" i="83"/>
  <c r="V512" i="83"/>
  <c r="Z512" i="83" s="1"/>
  <c r="V534" i="83"/>
  <c r="Z534" i="83" s="1"/>
  <c r="V532" i="83"/>
  <c r="Z532" i="83" s="1"/>
  <c r="V524" i="83"/>
  <c r="Z524" i="83" s="1"/>
  <c r="V517" i="83"/>
  <c r="Z517" i="83"/>
  <c r="V520" i="83"/>
  <c r="Z520" i="83" s="1"/>
  <c r="V535" i="83"/>
  <c r="Z535" i="83" s="1"/>
  <c r="V523" i="83"/>
  <c r="Z523" i="83" s="1"/>
  <c r="U581" i="83"/>
  <c r="Z581" i="83" s="1"/>
  <c r="U580" i="83"/>
  <c r="Z580" i="83" s="1"/>
  <c r="V499" i="83"/>
  <c r="Z499" i="83"/>
  <c r="V500" i="83"/>
  <c r="Z500" i="83" s="1"/>
  <c r="V501" i="83"/>
  <c r="Z501" i="83" s="1"/>
  <c r="V502" i="83"/>
  <c r="Z502" i="83" s="1"/>
  <c r="V503" i="83"/>
  <c r="V505" i="83"/>
  <c r="Z505" i="83" s="1"/>
  <c r="V506" i="83"/>
  <c r="Z506" i="83"/>
  <c r="V507" i="83"/>
  <c r="Z507" i="83" s="1"/>
  <c r="V504" i="83"/>
  <c r="Z504" i="83" s="1"/>
  <c r="V495" i="83"/>
  <c r="Z495" i="83" s="1"/>
  <c r="V496" i="83"/>
  <c r="Z496" i="83" s="1"/>
  <c r="V497" i="83"/>
  <c r="Z497" i="83" s="1"/>
  <c r="V498" i="83"/>
  <c r="Z498" i="83"/>
  <c r="V494" i="83"/>
  <c r="Z494" i="83" s="1"/>
  <c r="V486" i="83"/>
  <c r="Z486" i="83" s="1"/>
  <c r="V484" i="83"/>
  <c r="Z484" i="83" s="1"/>
  <c r="V485" i="83"/>
  <c r="Z485" i="83" s="1"/>
  <c r="V487" i="83"/>
  <c r="Z487" i="83" s="1"/>
  <c r="V491" i="83"/>
  <c r="Z491" i="83"/>
  <c r="V492" i="83"/>
  <c r="Z492" i="83" s="1"/>
  <c r="V489" i="83"/>
  <c r="Z489" i="83"/>
  <c r="V493" i="83"/>
  <c r="Z493" i="83" s="1"/>
  <c r="V490" i="83"/>
  <c r="Z490" i="83" s="1"/>
  <c r="V483" i="83"/>
  <c r="Z483" i="83" s="1"/>
  <c r="Z488" i="83"/>
  <c r="V482" i="83"/>
  <c r="Z482" i="83" s="1"/>
  <c r="V479" i="83"/>
  <c r="Z479" i="83"/>
  <c r="V476" i="83"/>
  <c r="Z476" i="83" s="1"/>
  <c r="V478" i="83"/>
  <c r="Z478" i="83" s="1"/>
  <c r="V477" i="83"/>
  <c r="V475" i="83"/>
  <c r="Z475" i="83"/>
  <c r="V474" i="83"/>
  <c r="V471" i="83"/>
  <c r="Z471" i="83" s="1"/>
  <c r="V472" i="83"/>
  <c r="Z472" i="83" s="1"/>
  <c r="V473" i="83"/>
  <c r="Z473" i="83" s="1"/>
  <c r="V469" i="83"/>
  <c r="Z469" i="83" s="1"/>
  <c r="V470" i="83"/>
  <c r="Z470" i="83"/>
  <c r="V468" i="83"/>
  <c r="Z468" i="83" s="1"/>
  <c r="V465" i="83"/>
  <c r="Z465" i="83"/>
  <c r="V467" i="83"/>
  <c r="Z467" i="83" s="1"/>
  <c r="V464" i="83"/>
  <c r="Z464" i="83" s="1"/>
  <c r="V463" i="83"/>
  <c r="Z463" i="83" s="1"/>
  <c r="V462" i="83"/>
  <c r="Z462" i="83"/>
  <c r="V466" i="83"/>
  <c r="Z466" i="83" s="1"/>
  <c r="V461" i="83"/>
  <c r="Z461" i="83"/>
  <c r="V460" i="83"/>
  <c r="Z460" i="83" s="1"/>
  <c r="V457" i="83"/>
  <c r="V458" i="83"/>
  <c r="Z458" i="83" s="1"/>
  <c r="V456" i="83"/>
  <c r="Z456" i="83"/>
  <c r="V455" i="83"/>
  <c r="Z455" i="83" s="1"/>
  <c r="V454" i="83"/>
  <c r="Z454" i="83" s="1"/>
  <c r="V453" i="83"/>
  <c r="V450" i="83"/>
  <c r="Z450" i="83" s="1"/>
  <c r="V452" i="83"/>
  <c r="Z452" i="83" s="1"/>
  <c r="V448" i="83"/>
  <c r="Z448" i="83"/>
  <c r="Z445" i="83"/>
  <c r="Z442" i="83"/>
  <c r="Z444" i="83"/>
  <c r="V429" i="83"/>
  <c r="Z429" i="83" s="1"/>
  <c r="V430" i="83"/>
  <c r="Z430" i="83" s="1"/>
  <c r="V431" i="83"/>
  <c r="Z431" i="83" s="1"/>
  <c r="V432" i="83"/>
  <c r="Z432" i="83"/>
  <c r="V433" i="83"/>
  <c r="Z433" i="83" s="1"/>
  <c r="V434" i="83"/>
  <c r="Z434" i="83" s="1"/>
  <c r="V435" i="83"/>
  <c r="Z435" i="83" s="1"/>
  <c r="V436" i="83"/>
  <c r="Z436" i="83" s="1"/>
  <c r="V437" i="83"/>
  <c r="V438" i="83"/>
  <c r="Z438" i="83"/>
  <c r="V428" i="83"/>
  <c r="Z428" i="83" s="1"/>
  <c r="V215" i="83"/>
  <c r="Z215" i="83"/>
  <c r="U579" i="83"/>
  <c r="Z579" i="83" s="1"/>
  <c r="U609" i="83"/>
  <c r="Z609" i="83" s="1"/>
  <c r="U624" i="83"/>
  <c r="Z624" i="83" s="1"/>
  <c r="U572" i="83"/>
  <c r="Z572" i="83"/>
  <c r="U570" i="83"/>
  <c r="Z570" i="83" s="1"/>
  <c r="U569" i="83"/>
  <c r="Z569" i="83"/>
  <c r="U592" i="83"/>
  <c r="Z592" i="83" s="1"/>
  <c r="U605" i="83"/>
  <c r="Z605" i="83" s="1"/>
  <c r="U602" i="83"/>
  <c r="Z602" i="83" s="1"/>
  <c r="U241" i="83"/>
  <c r="Z241" i="83"/>
  <c r="U240" i="83"/>
  <c r="Z240" i="83" s="1"/>
  <c r="U239" i="83"/>
  <c r="Z239" i="83" s="1"/>
  <c r="U238" i="83"/>
  <c r="Z238" i="83" s="1"/>
  <c r="U237" i="83"/>
  <c r="Z237" i="83" s="1"/>
  <c r="U236" i="83"/>
  <c r="Z236" i="83" s="1"/>
  <c r="U235" i="83"/>
  <c r="Z235" i="83"/>
  <c r="U234" i="83"/>
  <c r="Z234" i="83" s="1"/>
  <c r="U233" i="83"/>
  <c r="Z233" i="83"/>
  <c r="U232" i="83"/>
  <c r="U231" i="83"/>
  <c r="Z231" i="83" s="1"/>
  <c r="U230" i="83"/>
  <c r="Z230" i="83" s="1"/>
  <c r="U229" i="83"/>
  <c r="Z229" i="83"/>
  <c r="U228" i="83"/>
  <c r="Z228" i="83" s="1"/>
  <c r="U227" i="83"/>
  <c r="Z227" i="83"/>
  <c r="U226" i="83"/>
  <c r="U225" i="83"/>
  <c r="Z225" i="83" s="1"/>
  <c r="U224" i="83"/>
  <c r="Z224" i="83" s="1"/>
  <c r="U223" i="83"/>
  <c r="Z223" i="83"/>
  <c r="U222" i="83"/>
  <c r="Z222" i="83" s="1"/>
  <c r="U221" i="83"/>
  <c r="Z221" i="83" s="1"/>
  <c r="U220" i="83"/>
  <c r="Z220" i="83" s="1"/>
  <c r="U219" i="83"/>
  <c r="Z219" i="83" s="1"/>
  <c r="U218" i="83"/>
  <c r="Z218" i="83" s="1"/>
  <c r="U217" i="83"/>
  <c r="Z217" i="83"/>
  <c r="U216" i="83"/>
  <c r="Z216" i="83" s="1"/>
  <c r="U213" i="83"/>
  <c r="Z213" i="83" s="1"/>
  <c r="U214" i="83"/>
  <c r="Z214" i="83" s="1"/>
  <c r="U212" i="83"/>
  <c r="Z212" i="83" s="1"/>
  <c r="U211" i="83"/>
  <c r="Z211" i="83" s="1"/>
  <c r="V422" i="83"/>
  <c r="Z422" i="83"/>
  <c r="V423" i="83"/>
  <c r="Z423" i="83" s="1"/>
  <c r="V424" i="83"/>
  <c r="Z424" i="83"/>
  <c r="V425" i="83"/>
  <c r="V426" i="83"/>
  <c r="Z426" i="83" s="1"/>
  <c r="V427" i="83"/>
  <c r="Z427" i="83" s="1"/>
  <c r="Z421" i="83"/>
  <c r="V417" i="83"/>
  <c r="Z417" i="83" s="1"/>
  <c r="V418" i="83"/>
  <c r="Z418" i="83"/>
  <c r="V419" i="83"/>
  <c r="Z419" i="83" s="1"/>
  <c r="V420" i="83"/>
  <c r="Z420" i="83" s="1"/>
  <c r="V416" i="83"/>
  <c r="Z416" i="83" s="1"/>
  <c r="V410" i="83"/>
  <c r="Z410" i="83"/>
  <c r="V411" i="83"/>
  <c r="Z411" i="83" s="1"/>
  <c r="V412" i="83"/>
  <c r="Z412" i="83" s="1"/>
  <c r="V413" i="83"/>
  <c r="Z413" i="83" s="1"/>
  <c r="V414" i="83"/>
  <c r="Z414" i="83" s="1"/>
  <c r="V415" i="83"/>
  <c r="Z415" i="83" s="1"/>
  <c r="V407" i="83"/>
  <c r="Z407" i="83"/>
  <c r="V408" i="83"/>
  <c r="Z408" i="83" s="1"/>
  <c r="V409" i="83"/>
  <c r="Z409" i="83"/>
  <c r="V404" i="83"/>
  <c r="Z404" i="83" s="1"/>
  <c r="V405" i="83"/>
  <c r="Z405" i="83" s="1"/>
  <c r="V406" i="83"/>
  <c r="Z406" i="83" s="1"/>
  <c r="V401" i="83"/>
  <c r="Z401" i="83"/>
  <c r="V402" i="83"/>
  <c r="Z402" i="83" s="1"/>
  <c r="V403" i="83"/>
  <c r="Z403" i="83"/>
  <c r="V400" i="83"/>
  <c r="Z400" i="83" s="1"/>
  <c r="V396" i="83"/>
  <c r="Z396" i="83" s="1"/>
  <c r="V397" i="83"/>
  <c r="Z397" i="83" s="1"/>
  <c r="V398" i="83"/>
  <c r="Z398" i="83"/>
  <c r="V399" i="83"/>
  <c r="Z399" i="83" s="1"/>
  <c r="V395" i="83"/>
  <c r="Z395" i="83" s="1"/>
  <c r="V392" i="83"/>
  <c r="Z392" i="83" s="1"/>
  <c r="V393" i="83"/>
  <c r="V394" i="83"/>
  <c r="Z394" i="83" s="1"/>
  <c r="V391" i="83"/>
  <c r="Z391" i="83"/>
  <c r="V356" i="83"/>
  <c r="Z356" i="83" s="1"/>
  <c r="V357" i="83"/>
  <c r="Z357" i="83"/>
  <c r="V358" i="83"/>
  <c r="Z358" i="83" s="1"/>
  <c r="V359" i="83"/>
  <c r="V360" i="83"/>
  <c r="Z360" i="83" s="1"/>
  <c r="V361" i="83"/>
  <c r="Z361" i="83"/>
  <c r="V362" i="83"/>
  <c r="Z362" i="83" s="1"/>
  <c r="V363" i="83"/>
  <c r="Z363" i="83"/>
  <c r="V364" i="83"/>
  <c r="Z364" i="83" s="1"/>
  <c r="V365" i="83"/>
  <c r="Z365" i="83" s="1"/>
  <c r="V366" i="83"/>
  <c r="Z366" i="83" s="1"/>
  <c r="V367" i="83"/>
  <c r="Z367" i="83"/>
  <c r="V368" i="83"/>
  <c r="Z368" i="83" s="1"/>
  <c r="V369" i="83"/>
  <c r="Z369" i="83" s="1"/>
  <c r="V370" i="83"/>
  <c r="Z370" i="83" s="1"/>
  <c r="V371" i="83"/>
  <c r="Z371" i="83"/>
  <c r="V372" i="83"/>
  <c r="Z372" i="83" s="1"/>
  <c r="V373" i="83"/>
  <c r="Z373" i="83"/>
  <c r="V374" i="83"/>
  <c r="Z374" i="83" s="1"/>
  <c r="V375" i="83"/>
  <c r="Z375" i="83"/>
  <c r="V376" i="83"/>
  <c r="Z376" i="83" s="1"/>
  <c r="V377" i="83"/>
  <c r="Z377" i="83" s="1"/>
  <c r="V378" i="83"/>
  <c r="Z378" i="83" s="1"/>
  <c r="V379" i="83"/>
  <c r="Z379" i="83"/>
  <c r="V380" i="83"/>
  <c r="Z380" i="83" s="1"/>
  <c r="V381" i="83"/>
  <c r="Z381" i="83"/>
  <c r="V382" i="83"/>
  <c r="Z382" i="83"/>
  <c r="V383" i="83"/>
  <c r="Z383" i="83" s="1"/>
  <c r="V384" i="83"/>
  <c r="Z384" i="83" s="1"/>
  <c r="V385" i="83"/>
  <c r="Z385" i="83"/>
  <c r="V386" i="83"/>
  <c r="Z386" i="83"/>
  <c r="V387" i="83"/>
  <c r="Z387" i="83"/>
  <c r="V388" i="83"/>
  <c r="Z388" i="83"/>
  <c r="V389" i="83"/>
  <c r="Z389" i="83" s="1"/>
  <c r="V390" i="83"/>
  <c r="Z390" i="83" s="1"/>
  <c r="V355" i="83"/>
  <c r="Z355" i="83"/>
  <c r="V351" i="83"/>
  <c r="Z351" i="83"/>
  <c r="V352" i="83"/>
  <c r="Z352" i="83"/>
  <c r="V353" i="83"/>
  <c r="Z353" i="83"/>
  <c r="V354" i="83"/>
  <c r="Z354" i="83" s="1"/>
  <c r="V350" i="83"/>
  <c r="Z350" i="83" s="1"/>
  <c r="V346" i="83"/>
  <c r="Z346" i="83"/>
  <c r="V347" i="83"/>
  <c r="Z347" i="83"/>
  <c r="V348" i="83"/>
  <c r="Z348" i="83"/>
  <c r="V349" i="83"/>
  <c r="Z349" i="83"/>
  <c r="V344" i="83"/>
  <c r="Z344" i="83" s="1"/>
  <c r="V345" i="83"/>
  <c r="Z345" i="83" s="1"/>
  <c r="V343" i="83"/>
  <c r="Z343" i="83"/>
  <c r="V339" i="83"/>
  <c r="Z339" i="83"/>
  <c r="V340" i="83"/>
  <c r="Z340" i="83"/>
  <c r="V341" i="83"/>
  <c r="Z341" i="83"/>
  <c r="V342" i="83"/>
  <c r="Z342" i="83" s="1"/>
  <c r="V336" i="83"/>
  <c r="Z336" i="83" s="1"/>
  <c r="V337" i="83"/>
  <c r="Z337" i="83"/>
  <c r="V338" i="83"/>
  <c r="Z338" i="83"/>
  <c r="V335" i="83"/>
  <c r="Z335" i="83"/>
  <c r="V334" i="83"/>
  <c r="Z334" i="83"/>
  <c r="V333" i="83"/>
  <c r="Z333" i="83" s="1"/>
  <c r="V332" i="83"/>
  <c r="Z332" i="83" s="1"/>
  <c r="V331" i="83"/>
  <c r="Z331" i="83"/>
  <c r="V330" i="83"/>
  <c r="Z330" i="83"/>
  <c r="V328" i="83"/>
  <c r="Z328" i="83"/>
  <c r="V329" i="83"/>
  <c r="Z329" i="83"/>
  <c r="V327" i="83"/>
  <c r="Z327" i="83" s="1"/>
  <c r="V321" i="83"/>
  <c r="Z321" i="83" s="1"/>
  <c r="V322" i="83"/>
  <c r="Z322" i="83"/>
  <c r="V323" i="83"/>
  <c r="Z323" i="83"/>
  <c r="V324" i="83"/>
  <c r="Z324" i="83"/>
  <c r="V325" i="83"/>
  <c r="Z325" i="83"/>
  <c r="V326" i="83"/>
  <c r="Z326" i="83" s="1"/>
  <c r="V317" i="83"/>
  <c r="Z317" i="83"/>
  <c r="V318" i="83"/>
  <c r="Z318" i="83"/>
  <c r="V319" i="83"/>
  <c r="Z319" i="83"/>
  <c r="V320" i="83"/>
  <c r="Z320" i="83"/>
  <c r="V316" i="83"/>
  <c r="Z316" i="83"/>
  <c r="V315" i="83"/>
  <c r="Z315" i="83" s="1"/>
  <c r="V279" i="83"/>
  <c r="Z279" i="83"/>
  <c r="V280" i="83"/>
  <c r="Z280" i="83"/>
  <c r="V281" i="83"/>
  <c r="Z281" i="83"/>
  <c r="V282" i="83"/>
  <c r="Z282" i="83"/>
  <c r="V283" i="83"/>
  <c r="Z283" i="83"/>
  <c r="V284" i="83"/>
  <c r="Z284" i="83" s="1"/>
  <c r="V285" i="83"/>
  <c r="Z285" i="83"/>
  <c r="V286" i="83"/>
  <c r="Z286" i="83"/>
  <c r="V287" i="83"/>
  <c r="Z287" i="83"/>
  <c r="V288" i="83"/>
  <c r="Z288" i="83"/>
  <c r="V289" i="83"/>
  <c r="Z289" i="83"/>
  <c r="V290" i="83"/>
  <c r="Z290" i="83" s="1"/>
  <c r="V291" i="83"/>
  <c r="Z291" i="83"/>
  <c r="V292" i="83"/>
  <c r="Z292" i="83"/>
  <c r="V293" i="83"/>
  <c r="Z293" i="83"/>
  <c r="V294" i="83"/>
  <c r="Z294" i="83"/>
  <c r="V295" i="83"/>
  <c r="Z295" i="83"/>
  <c r="V296" i="83"/>
  <c r="Z296" i="83" s="1"/>
  <c r="V297" i="83"/>
  <c r="Z297" i="83"/>
  <c r="V298" i="83"/>
  <c r="Z298" i="83"/>
  <c r="V299" i="83"/>
  <c r="Z299" i="83"/>
  <c r="V300" i="83"/>
  <c r="Z300" i="83"/>
  <c r="V301" i="83"/>
  <c r="Z301" i="83"/>
  <c r="V302" i="83"/>
  <c r="Z302" i="83" s="1"/>
  <c r="V303" i="83"/>
  <c r="Z303" i="83"/>
  <c r="V304" i="83"/>
  <c r="Z304" i="83"/>
  <c r="V305" i="83"/>
  <c r="Z305" i="83"/>
  <c r="V306" i="83"/>
  <c r="Z306" i="83"/>
  <c r="V307" i="83"/>
  <c r="Z307" i="83"/>
  <c r="V308" i="83"/>
  <c r="Z308" i="83" s="1"/>
  <c r="V309" i="83"/>
  <c r="Z309" i="83"/>
  <c r="V310" i="83"/>
  <c r="Z310" i="83"/>
  <c r="V311" i="83"/>
  <c r="Z311" i="83"/>
  <c r="V312" i="83"/>
  <c r="Z312" i="83"/>
  <c r="V313" i="83"/>
  <c r="Z313" i="83"/>
  <c r="V314" i="83"/>
  <c r="Z314" i="83" s="1"/>
  <c r="V278" i="83"/>
  <c r="Z278" i="83"/>
  <c r="V243" i="83"/>
  <c r="Z243" i="83"/>
  <c r="V244" i="83"/>
  <c r="Z244" i="83"/>
  <c r="V245" i="83"/>
  <c r="Z245" i="83"/>
  <c r="V246" i="83"/>
  <c r="Z246" i="83"/>
  <c r="V247" i="83"/>
  <c r="Z247" i="83" s="1"/>
  <c r="V248" i="83"/>
  <c r="Z248" i="83"/>
  <c r="V249" i="83"/>
  <c r="Z249" i="83"/>
  <c r="V250" i="83"/>
  <c r="Z250" i="83"/>
  <c r="V251" i="83"/>
  <c r="Z251" i="83"/>
  <c r="V252" i="83"/>
  <c r="Z252" i="83"/>
  <c r="V253" i="83"/>
  <c r="Z253" i="83" s="1"/>
  <c r="V254" i="83"/>
  <c r="Z254" i="83"/>
  <c r="V255" i="83"/>
  <c r="Z255" i="83"/>
  <c r="V256" i="83"/>
  <c r="Z256" i="83"/>
  <c r="V257" i="83"/>
  <c r="Z257" i="83"/>
  <c r="V258" i="83"/>
  <c r="Z258" i="83"/>
  <c r="V259" i="83"/>
  <c r="Z259" i="83" s="1"/>
  <c r="V260" i="83"/>
  <c r="Z260" i="83"/>
  <c r="V261" i="83"/>
  <c r="Z261" i="83"/>
  <c r="V262" i="83"/>
  <c r="Z262" i="83"/>
  <c r="V263" i="83"/>
  <c r="Z263" i="83"/>
  <c r="V264" i="83"/>
  <c r="Z264" i="83"/>
  <c r="V265" i="83"/>
  <c r="Z265" i="83" s="1"/>
  <c r="V266" i="83"/>
  <c r="Z266" i="83"/>
  <c r="V267" i="83"/>
  <c r="Z267" i="83"/>
  <c r="V268" i="83"/>
  <c r="Z268" i="83"/>
  <c r="V269" i="83"/>
  <c r="Z269" i="83"/>
  <c r="V270" i="83"/>
  <c r="Z270" i="83"/>
  <c r="V271" i="83"/>
  <c r="Z271" i="83" s="1"/>
  <c r="V272" i="83"/>
  <c r="Z272" i="83"/>
  <c r="V273" i="83"/>
  <c r="Z273" i="83"/>
  <c r="V274" i="83"/>
  <c r="Z274" i="83"/>
  <c r="V275" i="83"/>
  <c r="Z275" i="83"/>
  <c r="V276" i="83"/>
  <c r="Z276" i="83"/>
  <c r="V277" i="83"/>
  <c r="Z277" i="83" s="1"/>
  <c r="V242" i="83"/>
  <c r="Z242" i="83"/>
  <c r="V192" i="83"/>
  <c r="Z192" i="83"/>
  <c r="V200" i="83"/>
  <c r="Z200" i="83"/>
  <c r="V168" i="83"/>
  <c r="Z168" i="83"/>
  <c r="V203" i="83"/>
  <c r="Z203" i="83"/>
  <c r="V189" i="83"/>
  <c r="Z189" i="83" s="1"/>
  <c r="V171" i="83"/>
  <c r="Z171" i="83"/>
  <c r="V185" i="83"/>
  <c r="Z185" i="83"/>
  <c r="V156" i="83"/>
  <c r="Z156" i="83"/>
  <c r="V209" i="83"/>
  <c r="Z209" i="83"/>
  <c r="V181" i="83"/>
  <c r="Z181" i="83"/>
  <c r="V160" i="83"/>
  <c r="Z160" i="83" s="1"/>
  <c r="V210" i="83"/>
  <c r="Z210" i="83"/>
  <c r="V199" i="83"/>
  <c r="Z199" i="83"/>
  <c r="V204" i="83"/>
  <c r="Z204" i="83"/>
  <c r="V202" i="83"/>
  <c r="Z202" i="83"/>
  <c r="V177" i="83"/>
  <c r="Z177" i="83"/>
  <c r="V167" i="83"/>
  <c r="Z167" i="83" s="1"/>
  <c r="V180" i="83"/>
  <c r="Z180" i="83"/>
  <c r="V170" i="83"/>
  <c r="Z170" i="83"/>
  <c r="V157" i="83"/>
  <c r="Z157" i="83"/>
  <c r="V208" i="83"/>
  <c r="Z208" i="83"/>
  <c r="V186" i="83"/>
  <c r="Z186" i="83"/>
  <c r="V176" i="83"/>
  <c r="Z176" i="83" s="1"/>
  <c r="V175" i="83"/>
  <c r="Z175" i="83"/>
  <c r="V159" i="83"/>
  <c r="Z159" i="83"/>
  <c r="V198" i="83"/>
  <c r="Z198" i="83"/>
  <c r="V207" i="83"/>
  <c r="Z207" i="83"/>
  <c r="V197" i="83"/>
  <c r="Z197" i="83"/>
  <c r="V174" i="83"/>
  <c r="Z174" i="83" s="1"/>
  <c r="V196" i="83"/>
  <c r="Z196" i="83"/>
  <c r="V179" i="83"/>
  <c r="Z179" i="83"/>
  <c r="V162" i="83"/>
  <c r="Z162" i="83"/>
  <c r="V195" i="83"/>
  <c r="Z195" i="83"/>
  <c r="V184" i="83"/>
  <c r="Z184" i="83"/>
  <c r="V155" i="83"/>
  <c r="Z155" i="83" s="1"/>
  <c r="V191" i="83"/>
  <c r="Z191" i="83"/>
  <c r="V194" i="83"/>
  <c r="Z194" i="83"/>
  <c r="V166" i="83"/>
  <c r="Z166" i="83"/>
  <c r="V169" i="83"/>
  <c r="Z169" i="83"/>
  <c r="V206" i="83"/>
  <c r="Z206" i="83"/>
  <c r="V173" i="83"/>
  <c r="Z173" i="83" s="1"/>
  <c r="V178" i="83"/>
  <c r="Z178" i="83"/>
  <c r="V172" i="83"/>
  <c r="Z172" i="83"/>
  <c r="V161" i="83"/>
  <c r="Z161" i="83"/>
  <c r="V188" i="83"/>
  <c r="Z188" i="83"/>
  <c r="V201" i="83"/>
  <c r="Z201" i="83"/>
  <c r="V183" i="83"/>
  <c r="Z183" i="83" s="1"/>
  <c r="V205" i="83"/>
  <c r="Z205" i="83"/>
  <c r="V193" i="83"/>
  <c r="Z193" i="83"/>
  <c r="V187" i="83"/>
  <c r="Z187" i="83"/>
  <c r="V158" i="83"/>
  <c r="Z158" i="83"/>
  <c r="V182" i="83"/>
  <c r="Z182" i="83"/>
  <c r="V165" i="83"/>
  <c r="Z165" i="83" s="1"/>
  <c r="V164" i="83"/>
  <c r="Z164" i="83"/>
  <c r="V163" i="83"/>
  <c r="Z163" i="83"/>
  <c r="V190" i="83"/>
  <c r="Z190" i="83"/>
  <c r="V154" i="83"/>
  <c r="Z154" i="83"/>
  <c r="V129" i="83"/>
  <c r="Z129" i="83"/>
  <c r="V128" i="83"/>
  <c r="Z128" i="83" s="1"/>
  <c r="V127" i="83"/>
  <c r="Z127" i="83"/>
  <c r="V126" i="83"/>
  <c r="Z126" i="83"/>
  <c r="V125" i="83"/>
  <c r="Z125" i="83"/>
  <c r="V124" i="83"/>
  <c r="Z124" i="83"/>
  <c r="V123" i="83"/>
  <c r="Z123" i="83"/>
  <c r="V122" i="83"/>
  <c r="Z122" i="83" s="1"/>
  <c r="V121" i="83"/>
  <c r="Z121" i="83"/>
  <c r="V120" i="83"/>
  <c r="Z120" i="83"/>
  <c r="V119" i="83"/>
  <c r="Z119" i="83"/>
  <c r="V118" i="83"/>
  <c r="Z118" i="83"/>
  <c r="V117" i="83"/>
  <c r="Z117" i="83"/>
  <c r="V116" i="83"/>
  <c r="Z116" i="83" s="1"/>
  <c r="V115" i="83"/>
  <c r="Z115" i="83"/>
  <c r="V114" i="83"/>
  <c r="Z114" i="83"/>
  <c r="V113" i="83"/>
  <c r="Z113" i="83"/>
  <c r="V112" i="83"/>
  <c r="Z112" i="83"/>
  <c r="V111" i="83"/>
  <c r="Z111" i="83"/>
  <c r="V110" i="83"/>
  <c r="Z110" i="83" s="1"/>
  <c r="V109" i="83"/>
  <c r="Z109" i="83"/>
  <c r="V108" i="83"/>
  <c r="Z108" i="83"/>
  <c r="V107" i="83"/>
  <c r="Z107" i="83"/>
  <c r="V105" i="83"/>
  <c r="Z105" i="83"/>
  <c r="V104" i="83"/>
  <c r="Z104" i="83"/>
  <c r="V103" i="83"/>
  <c r="Z103" i="83" s="1"/>
  <c r="V102" i="83"/>
  <c r="Z102" i="83"/>
  <c r="V99" i="83"/>
  <c r="Z99" i="83"/>
  <c r="V98" i="83"/>
  <c r="Z98" i="83"/>
  <c r="V97" i="83"/>
  <c r="Z97" i="83"/>
  <c r="V96" i="83"/>
  <c r="Z96" i="83"/>
  <c r="V95" i="83"/>
  <c r="Z95" i="83" s="1"/>
  <c r="V89" i="83"/>
  <c r="Z89" i="83"/>
  <c r="V88" i="83"/>
  <c r="Z88" i="83"/>
  <c r="V87" i="83"/>
  <c r="Z87" i="83"/>
  <c r="V86" i="83"/>
  <c r="Z86" i="83"/>
  <c r="V85" i="83"/>
  <c r="Z85" i="83"/>
  <c r="V101" i="83"/>
  <c r="Z101" i="83" s="1"/>
  <c r="V94" i="83"/>
  <c r="Z94" i="83"/>
  <c r="V106" i="83"/>
  <c r="Z106" i="83"/>
  <c r="V100" i="83"/>
  <c r="Z100" i="83"/>
  <c r="V93" i="83"/>
  <c r="Z93" i="83"/>
  <c r="V92" i="83"/>
  <c r="Z92" i="83"/>
  <c r="V91" i="83"/>
  <c r="Z91" i="83" s="1"/>
  <c r="V153" i="83"/>
  <c r="Z153" i="83"/>
  <c r="V152" i="83"/>
  <c r="Z152" i="83"/>
  <c r="V90" i="83"/>
  <c r="Z90" i="83"/>
  <c r="V151" i="83"/>
  <c r="Z151" i="83"/>
  <c r="V150" i="83"/>
  <c r="Z150" i="83"/>
  <c r="V149" i="83"/>
  <c r="Z149" i="83" s="1"/>
  <c r="V148" i="83"/>
  <c r="Z148" i="83"/>
  <c r="V147" i="83"/>
  <c r="Z147" i="83"/>
  <c r="V146" i="83"/>
  <c r="Z146" i="83"/>
  <c r="V145" i="83"/>
  <c r="Z145" i="83"/>
  <c r="V144" i="83"/>
  <c r="Z144" i="83"/>
  <c r="V143" i="83"/>
  <c r="Z143" i="83"/>
  <c r="V142" i="83"/>
  <c r="Z142" i="83"/>
  <c r="V141" i="83"/>
  <c r="Z141" i="83"/>
  <c r="V140" i="83"/>
  <c r="Z140" i="83"/>
  <c r="V139" i="83"/>
  <c r="Z139" i="83"/>
  <c r="V138" i="83"/>
  <c r="Z138" i="83"/>
  <c r="V137" i="83"/>
  <c r="Z137" i="83"/>
  <c r="V136" i="83"/>
  <c r="Z136" i="83"/>
  <c r="V135" i="83"/>
  <c r="Z135" i="83"/>
  <c r="V134" i="83"/>
  <c r="Z134" i="83"/>
  <c r="V133" i="83"/>
  <c r="Z133" i="83"/>
  <c r="V132" i="83"/>
  <c r="Z132" i="83"/>
  <c r="V131" i="83"/>
  <c r="Z131" i="83"/>
  <c r="V130" i="83"/>
  <c r="Z130" i="83"/>
  <c r="V83" i="83"/>
  <c r="Z83" i="83"/>
  <c r="V82" i="83"/>
  <c r="Z82" i="83"/>
  <c r="V81" i="83"/>
  <c r="Z81" i="83"/>
  <c r="V79" i="83"/>
  <c r="Z79" i="83"/>
  <c r="V76" i="83"/>
  <c r="Z76" i="83"/>
  <c r="V75" i="83"/>
  <c r="Z75" i="83"/>
  <c r="V74" i="83"/>
  <c r="Z74" i="83"/>
  <c r="V72" i="83"/>
  <c r="Z72" i="83"/>
  <c r="V70" i="83"/>
  <c r="Z70" i="83"/>
  <c r="V69" i="83"/>
  <c r="Z69" i="83"/>
  <c r="V65" i="83"/>
  <c r="Z65" i="83"/>
  <c r="V63" i="83"/>
  <c r="Z63" i="83"/>
  <c r="V54" i="83"/>
  <c r="Z54" i="83"/>
  <c r="V80" i="83"/>
  <c r="Z80" i="83"/>
  <c r="V71" i="83"/>
  <c r="Z71" i="83"/>
  <c r="V66" i="83"/>
  <c r="Z66" i="83"/>
  <c r="V64" i="83"/>
  <c r="Z64" i="83"/>
  <c r="V60" i="83"/>
  <c r="Z60" i="83"/>
  <c r="V59" i="83"/>
  <c r="Z59" i="83"/>
  <c r="V55" i="83"/>
  <c r="Z55" i="83"/>
  <c r="V78" i="83"/>
  <c r="Z78" i="83"/>
  <c r="V77" i="83"/>
  <c r="Z77" i="83"/>
  <c r="V68" i="83"/>
  <c r="Z68" i="83"/>
  <c r="V67" i="83"/>
  <c r="Z67" i="83"/>
  <c r="V62" i="83"/>
  <c r="Z62" i="83"/>
  <c r="V61" i="83"/>
  <c r="Z61" i="83"/>
  <c r="V58" i="83"/>
  <c r="Z58" i="83"/>
  <c r="V57" i="83"/>
  <c r="Z57" i="83"/>
  <c r="V56" i="83"/>
  <c r="Z56" i="83"/>
  <c r="V53" i="83"/>
  <c r="Z53" i="83"/>
  <c r="V31" i="83"/>
  <c r="Z31" i="83"/>
  <c r="V30" i="83"/>
  <c r="Z30" i="83"/>
  <c r="V38" i="83"/>
  <c r="Z38" i="83"/>
  <c r="V33" i="83"/>
  <c r="Z33" i="83"/>
  <c r="V27" i="83"/>
  <c r="Z27" i="83"/>
  <c r="V45" i="83"/>
  <c r="Z45" i="83"/>
  <c r="V46" i="83"/>
  <c r="Z46" i="83"/>
  <c r="V50" i="83"/>
  <c r="Z50" i="83"/>
  <c r="V51" i="83"/>
  <c r="Z51" i="83"/>
  <c r="V49" i="83"/>
  <c r="Z49" i="83"/>
  <c r="V52" i="83"/>
  <c r="Z52" i="83"/>
  <c r="V48" i="83"/>
  <c r="Z48" i="83"/>
  <c r="V47" i="83"/>
  <c r="Z47" i="83"/>
  <c r="V21" i="83"/>
  <c r="Z21" i="83"/>
  <c r="V23" i="83"/>
  <c r="Z23" i="83"/>
  <c r="V24" i="83"/>
  <c r="Z24" i="83"/>
  <c r="V25" i="83"/>
  <c r="Z25" i="83"/>
  <c r="V22" i="83"/>
  <c r="Z22" i="83"/>
  <c r="V20" i="83"/>
  <c r="Z20" i="83"/>
  <c r="V9" i="83"/>
  <c r="Z9" i="83"/>
  <c r="V10" i="83"/>
  <c r="Z10" i="83"/>
  <c r="V11" i="83"/>
  <c r="Z11" i="83"/>
  <c r="V12" i="83"/>
  <c r="Z12" i="83"/>
  <c r="V13" i="83"/>
  <c r="Z13" i="83"/>
  <c r="V14" i="83"/>
  <c r="Z14" i="83"/>
  <c r="V15" i="83"/>
  <c r="Z15" i="83"/>
  <c r="V16" i="83"/>
  <c r="Z16" i="83"/>
  <c r="V17" i="83"/>
  <c r="Z17" i="83"/>
  <c r="V18" i="83"/>
  <c r="Z18" i="83"/>
  <c r="V19" i="83"/>
  <c r="Z19" i="83"/>
  <c r="V8" i="83"/>
  <c r="Z8" i="83"/>
  <c r="AE109" i="64"/>
  <c r="AG109" i="64"/>
  <c r="AC79" i="64"/>
  <c r="AG79" i="64"/>
  <c r="AE78" i="64"/>
  <c r="AG78" i="64"/>
  <c r="AE237" i="64"/>
  <c r="AG237" i="64"/>
  <c r="AB234" i="64"/>
  <c r="AB232" i="64"/>
  <c r="AG232" i="64" s="1"/>
  <c r="AB224" i="64"/>
  <c r="AG224" i="64" s="1"/>
  <c r="AE223" i="64"/>
  <c r="AG223" i="64" s="1"/>
  <c r="AE221" i="64"/>
  <c r="AG221" i="64"/>
  <c r="AE161" i="64"/>
  <c r="AG161" i="64" s="1"/>
  <c r="AB215" i="64"/>
  <c r="AG215" i="64" s="1"/>
  <c r="AB212" i="64"/>
  <c r="AG212" i="64" s="1"/>
  <c r="AB211" i="64"/>
  <c r="AG211" i="64" s="1"/>
  <c r="AB154" i="64"/>
  <c r="AG154" i="64" s="1"/>
  <c r="AB204" i="64"/>
  <c r="AG204" i="64"/>
  <c r="P297" i="50"/>
  <c r="I297" i="50" s="1"/>
  <c r="AB203" i="64"/>
  <c r="AG203" i="64" s="1"/>
  <c r="AB202" i="64"/>
  <c r="AG202" i="64"/>
  <c r="AE198" i="64"/>
  <c r="AG198" i="64" s="1"/>
  <c r="AB197" i="64"/>
  <c r="AG197" i="64" s="1"/>
  <c r="AE194" i="64"/>
  <c r="AG194" i="64"/>
  <c r="AE193" i="64"/>
  <c r="AG193" i="64" s="1"/>
  <c r="AB186" i="64"/>
  <c r="AG186" i="64" s="1"/>
  <c r="AB144" i="64"/>
  <c r="AG144" i="64"/>
  <c r="P366" i="50"/>
  <c r="I366" i="50" s="1"/>
  <c r="AB176" i="64"/>
  <c r="AG176" i="64" s="1"/>
  <c r="AE174" i="64"/>
  <c r="AG174" i="64"/>
  <c r="P247" i="50"/>
  <c r="I247" i="50" s="1"/>
  <c r="AB173" i="64"/>
  <c r="AG173" i="64" s="1"/>
  <c r="AE172" i="64"/>
  <c r="AG172" i="64"/>
  <c r="AB169" i="64"/>
  <c r="AG169" i="64" s="1"/>
  <c r="AB165" i="64"/>
  <c r="AG165" i="64" s="1"/>
  <c r="AB162" i="64"/>
  <c r="AG162" i="64"/>
  <c r="AB159" i="64"/>
  <c r="AG159" i="64" s="1"/>
  <c r="AB138" i="64"/>
  <c r="AG138" i="64"/>
  <c r="AB137" i="64"/>
  <c r="AG137" i="64"/>
  <c r="AE136" i="64"/>
  <c r="AG136" i="64" s="1"/>
  <c r="AE133" i="64"/>
  <c r="AG133" i="64" s="1"/>
  <c r="AB129" i="64"/>
  <c r="AG129" i="64"/>
  <c r="AB126" i="64"/>
  <c r="AG126" i="64" s="1"/>
  <c r="AB124" i="64"/>
  <c r="AG124" i="64"/>
  <c r="AE122" i="64"/>
  <c r="AG122" i="64"/>
  <c r="AE120" i="64"/>
  <c r="AG120" i="64" s="1"/>
  <c r="AB118" i="64"/>
  <c r="AG118" i="64" s="1"/>
  <c r="AB117" i="64"/>
  <c r="AG117" i="64"/>
  <c r="AE234" i="64"/>
  <c r="AG234" i="64"/>
  <c r="AE108" i="64"/>
  <c r="AG108" i="64" s="1"/>
  <c r="AE105" i="64"/>
  <c r="AG105" i="64" s="1"/>
  <c r="AB107" i="64"/>
  <c r="AG107" i="64"/>
  <c r="AB102" i="64"/>
  <c r="AG102" i="64"/>
  <c r="AE101" i="64"/>
  <c r="AG101" i="64" s="1"/>
  <c r="P283" i="50"/>
  <c r="I283" i="50"/>
  <c r="AB98" i="64"/>
  <c r="AG98" i="64"/>
  <c r="AB95" i="64"/>
  <c r="AG95" i="64" s="1"/>
  <c r="AB92" i="64"/>
  <c r="AG92" i="64"/>
  <c r="AB91" i="64"/>
  <c r="AG91" i="64"/>
  <c r="AB88" i="64"/>
  <c r="AG88" i="64" s="1"/>
  <c r="AB77" i="64"/>
  <c r="AG77" i="64" s="1"/>
  <c r="P313" i="50"/>
  <c r="I313" i="50" s="1"/>
  <c r="AB76" i="64"/>
  <c r="AG76" i="64" s="1"/>
  <c r="AB73" i="64"/>
  <c r="AG73" i="64"/>
  <c r="AB72" i="64"/>
  <c r="AG72" i="64"/>
  <c r="AB66" i="64"/>
  <c r="AG66" i="64" s="1"/>
  <c r="AB59" i="64"/>
  <c r="AG59" i="64" s="1"/>
  <c r="AB55" i="64"/>
  <c r="AG55" i="64" s="1"/>
  <c r="AB53" i="64"/>
  <c r="AG53" i="64" s="1"/>
  <c r="AB52" i="64"/>
  <c r="AG52" i="64"/>
  <c r="AB50" i="64"/>
  <c r="AG50" i="64"/>
  <c r="AB38" i="64"/>
  <c r="AG38" i="64" s="1"/>
  <c r="AB43" i="64"/>
  <c r="AG43" i="64"/>
  <c r="AB37" i="64"/>
  <c r="AG37" i="64" s="1"/>
  <c r="AE28" i="64"/>
  <c r="AG28" i="64" s="1"/>
  <c r="AB20" i="64"/>
  <c r="AG20" i="64"/>
  <c r="AB16" i="64"/>
  <c r="AG16" i="64"/>
  <c r="AE228" i="64"/>
  <c r="AG228" i="64" s="1"/>
  <c r="AB170" i="64"/>
  <c r="AG170" i="64"/>
  <c r="AB139" i="64"/>
  <c r="AG139" i="64" s="1"/>
  <c r="AB113" i="64"/>
  <c r="AG113" i="64" s="1"/>
  <c r="AB69" i="64"/>
  <c r="AG69" i="64"/>
  <c r="AB47" i="64"/>
  <c r="AG47" i="64"/>
  <c r="AB46" i="64"/>
  <c r="AG46" i="64" s="1"/>
  <c r="AB45" i="64"/>
  <c r="AG45" i="64"/>
  <c r="AB41" i="64"/>
  <c r="AG41" i="64" s="1"/>
  <c r="AB26" i="64"/>
  <c r="AG26" i="64" s="1"/>
  <c r="AB25" i="64"/>
  <c r="AG25" i="64"/>
  <c r="AB40" i="64"/>
  <c r="AG40" i="64"/>
  <c r="AB33" i="64"/>
  <c r="AG33" i="64" s="1"/>
  <c r="AE29" i="64"/>
  <c r="AG29" i="64"/>
  <c r="AB27" i="64"/>
  <c r="AG27" i="64" s="1"/>
  <c r="AB15" i="64"/>
  <c r="AG15" i="64" s="1"/>
  <c r="AB12" i="64"/>
  <c r="AG12" i="64"/>
  <c r="AB236" i="64"/>
  <c r="AG236" i="64"/>
  <c r="AB233" i="64"/>
  <c r="AG233" i="64" s="1"/>
  <c r="AB230" i="64"/>
  <c r="AG230" i="64"/>
  <c r="AB229" i="64"/>
  <c r="AG229" i="64" s="1"/>
  <c r="AB227" i="64"/>
  <c r="AG227" i="64" s="1"/>
  <c r="AB225" i="64"/>
  <c r="AG225" i="64"/>
  <c r="AB222" i="64"/>
  <c r="AG222" i="64"/>
  <c r="AB220" i="64"/>
  <c r="AG220" i="64" s="1"/>
  <c r="AB219" i="64"/>
  <c r="AG219" i="64"/>
  <c r="AB217" i="64"/>
  <c r="AG217" i="64" s="1"/>
  <c r="AB214" i="64"/>
  <c r="AG214" i="64" s="1"/>
  <c r="AB213" i="64"/>
  <c r="AG213" i="64"/>
  <c r="AB210" i="64"/>
  <c r="AG210" i="64"/>
  <c r="AB209" i="64"/>
  <c r="AG209" i="64" s="1"/>
  <c r="AB208" i="64"/>
  <c r="AG208" i="64"/>
  <c r="AB206" i="64"/>
  <c r="AG206" i="64" s="1"/>
  <c r="AB205" i="64"/>
  <c r="AG205" i="64" s="1"/>
  <c r="AB201" i="64"/>
  <c r="AG201" i="64"/>
  <c r="AB200" i="64"/>
  <c r="AG200" i="64"/>
  <c r="AB196" i="64"/>
  <c r="AG196" i="64" s="1"/>
  <c r="AB195" i="64"/>
  <c r="AG195" i="64"/>
  <c r="AB192" i="64"/>
  <c r="AG192" i="64" s="1"/>
  <c r="AB190" i="64"/>
  <c r="AG190" i="64" s="1"/>
  <c r="AB188" i="64"/>
  <c r="AG188" i="64"/>
  <c r="AB187" i="64"/>
  <c r="AG187" i="64"/>
  <c r="AB183" i="64"/>
  <c r="AG183" i="64" s="1"/>
  <c r="AB181" i="64"/>
  <c r="AG181" i="64"/>
  <c r="AB180" i="64"/>
  <c r="AG180" i="64" s="1"/>
  <c r="AB179" i="64"/>
  <c r="AG179" i="64" s="1"/>
  <c r="AB177" i="64"/>
  <c r="AG177" i="64"/>
  <c r="AB218" i="64"/>
  <c r="AG218" i="64"/>
  <c r="AB167" i="64"/>
  <c r="AG167" i="64" s="1"/>
  <c r="AB164" i="64"/>
  <c r="AG164" i="64"/>
  <c r="AB163" i="64"/>
  <c r="AG163" i="64" s="1"/>
  <c r="AB185" i="64"/>
  <c r="AG185" i="64" s="1"/>
  <c r="AB160" i="64"/>
  <c r="AG160" i="64"/>
  <c r="AB158" i="64"/>
  <c r="AG158" i="64"/>
  <c r="AB155" i="64"/>
  <c r="AG155" i="64" s="1"/>
  <c r="AB103" i="64"/>
  <c r="AG103" i="64"/>
  <c r="AB153" i="64"/>
  <c r="AG153" i="64" s="1"/>
  <c r="AB151" i="64"/>
  <c r="AG151" i="64"/>
  <c r="AB150" i="64"/>
  <c r="AG150" i="64"/>
  <c r="AB149" i="64"/>
  <c r="AG149" i="64"/>
  <c r="AB148" i="64"/>
  <c r="AG148" i="64" s="1"/>
  <c r="AB147" i="64"/>
  <c r="AG147" i="64"/>
  <c r="AB145" i="64"/>
  <c r="AG145" i="64" s="1"/>
  <c r="AB11" i="64"/>
  <c r="AG11" i="64"/>
  <c r="AB143" i="64"/>
  <c r="AG143" i="64"/>
  <c r="AB142" i="64"/>
  <c r="AG142" i="64"/>
  <c r="AB141" i="64"/>
  <c r="AG141" i="64" s="1"/>
  <c r="AB140" i="64"/>
  <c r="AG140" i="64"/>
  <c r="AB134" i="64"/>
  <c r="AG134" i="64"/>
  <c r="AB132" i="64"/>
  <c r="AG132" i="64"/>
  <c r="AB130" i="64"/>
  <c r="AG130" i="64"/>
  <c r="AB128" i="64"/>
  <c r="AG128" i="64"/>
  <c r="AB127" i="64"/>
  <c r="AG127" i="64" s="1"/>
  <c r="AB121" i="64"/>
  <c r="AG121" i="64"/>
  <c r="AB119" i="64"/>
  <c r="AG119" i="64"/>
  <c r="AB115" i="64"/>
  <c r="AG115" i="64"/>
  <c r="AB114" i="64"/>
  <c r="AG114" i="64"/>
  <c r="AB112" i="64"/>
  <c r="AG112" i="64"/>
  <c r="AB111" i="64"/>
  <c r="AG111" i="64" s="1"/>
  <c r="AB110" i="64"/>
  <c r="AG110" i="64"/>
  <c r="AB106" i="64"/>
  <c r="AG106" i="64"/>
  <c r="AB104" i="64"/>
  <c r="AG104" i="64"/>
  <c r="AB175" i="64"/>
  <c r="AG175" i="64"/>
  <c r="AB100" i="64"/>
  <c r="AG100" i="64"/>
  <c r="AB99" i="64"/>
  <c r="AG99" i="64" s="1"/>
  <c r="AB97" i="64"/>
  <c r="AG97" i="64"/>
  <c r="AB94" i="64"/>
  <c r="AG94" i="64"/>
  <c r="AB93" i="64"/>
  <c r="AG93" i="64"/>
  <c r="AB89" i="64"/>
  <c r="AG89" i="64"/>
  <c r="AB87" i="64"/>
  <c r="AG87" i="64"/>
  <c r="AB86" i="64"/>
  <c r="AG86" i="64" s="1"/>
  <c r="AB85" i="64"/>
  <c r="AG85" i="64"/>
  <c r="AB84" i="64"/>
  <c r="AG84" i="64"/>
  <c r="AB83" i="64"/>
  <c r="AG83" i="64"/>
  <c r="AB81" i="64"/>
  <c r="AG81" i="64"/>
  <c r="AB80" i="64"/>
  <c r="AG80" i="64"/>
  <c r="AB75" i="64"/>
  <c r="AG75" i="64" s="1"/>
  <c r="AB74" i="64"/>
  <c r="AG74" i="64"/>
  <c r="AB71" i="64"/>
  <c r="AG71" i="64"/>
  <c r="AG70" i="64"/>
  <c r="AB68" i="64"/>
  <c r="AG68" i="64" s="1"/>
  <c r="AB67" i="64"/>
  <c r="AG67" i="64"/>
  <c r="AB64" i="64"/>
  <c r="AG64" i="64"/>
  <c r="AB65" i="64"/>
  <c r="AG65" i="64" s="1"/>
  <c r="AB63" i="64"/>
  <c r="AG63" i="64" s="1"/>
  <c r="AB61" i="64"/>
  <c r="AG61" i="64"/>
  <c r="AB58" i="64"/>
  <c r="AG58" i="64" s="1"/>
  <c r="AB184" i="64"/>
  <c r="AG184" i="64"/>
  <c r="AB60" i="64"/>
  <c r="AG60" i="64"/>
  <c r="AB57" i="64"/>
  <c r="AG57" i="64" s="1"/>
  <c r="AB49" i="64"/>
  <c r="AG49" i="64"/>
  <c r="AB24" i="64"/>
  <c r="AG24" i="64"/>
  <c r="AB21" i="64"/>
  <c r="AG21" i="64" s="1"/>
  <c r="AB18" i="64"/>
  <c r="AG18" i="64"/>
  <c r="AB14" i="64"/>
  <c r="AG14" i="64"/>
  <c r="AB199" i="64"/>
  <c r="AG199" i="64" s="1"/>
  <c r="AB56" i="64"/>
  <c r="AG56" i="64"/>
  <c r="AB54" i="64"/>
  <c r="AG54" i="64"/>
  <c r="AB42" i="64"/>
  <c r="AG42" i="64" s="1"/>
  <c r="AB39" i="64"/>
  <c r="AG39" i="64"/>
  <c r="AB36" i="64"/>
  <c r="AG36" i="64"/>
  <c r="AB34" i="64"/>
  <c r="AG34" i="64" s="1"/>
  <c r="AB32" i="64"/>
  <c r="AG32" i="64"/>
  <c r="AB30" i="64"/>
  <c r="AG30" i="64"/>
  <c r="AB23" i="64"/>
  <c r="AG23" i="64" s="1"/>
  <c r="AB22" i="64"/>
  <c r="AG22" i="64"/>
  <c r="AB13" i="64"/>
  <c r="AG13" i="64"/>
  <c r="G386" i="50"/>
  <c r="AB9" i="64"/>
  <c r="AG9" i="64"/>
  <c r="AB125" i="64"/>
  <c r="AG125" i="64"/>
  <c r="AB216" i="64"/>
  <c r="AG216" i="64"/>
  <c r="AB168" i="64"/>
  <c r="AG168" i="64"/>
  <c r="AB171" i="64"/>
  <c r="AG171" i="64"/>
  <c r="AD240" i="64"/>
  <c r="AC240" i="64"/>
  <c r="AA240" i="64"/>
  <c r="Z240" i="64"/>
  <c r="X240" i="64"/>
  <c r="F35" i="28"/>
  <c r="E35" i="28"/>
  <c r="E36" i="28"/>
  <c r="D36" i="28"/>
  <c r="AH1331" i="52"/>
  <c r="AH364" i="52"/>
  <c r="AH186" i="52"/>
  <c r="AH890" i="52"/>
  <c r="AH1248" i="52"/>
  <c r="AH1326" i="52"/>
  <c r="AH1325" i="52"/>
  <c r="AH236" i="52"/>
  <c r="AH433" i="52"/>
  <c r="AH887" i="52"/>
  <c r="AH96" i="52"/>
  <c r="AH1320" i="52"/>
  <c r="AH770" i="52"/>
  <c r="AH869" i="52"/>
  <c r="AH1317" i="52"/>
  <c r="AH799" i="52"/>
  <c r="AH149" i="52"/>
  <c r="AH1148" i="52"/>
  <c r="AH278" i="52"/>
  <c r="AH734" i="52"/>
  <c r="AH778" i="52"/>
  <c r="AH1154" i="52"/>
  <c r="AH1314" i="52"/>
  <c r="AH1038" i="52"/>
  <c r="AH905" i="52"/>
  <c r="AH282" i="52"/>
  <c r="AH707" i="52"/>
  <c r="AH1259" i="52"/>
  <c r="AH812" i="52"/>
  <c r="AH845" i="52"/>
  <c r="AH1313" i="52"/>
  <c r="AH1312" i="52"/>
  <c r="AH774" i="52"/>
  <c r="AH87" i="52"/>
  <c r="AH514" i="52"/>
  <c r="AH1138" i="52"/>
  <c r="AH171" i="52"/>
  <c r="AH1032" i="52"/>
  <c r="AH693" i="52"/>
  <c r="AH732" i="52"/>
  <c r="AH1225" i="52"/>
  <c r="AH577" i="52"/>
  <c r="AH128" i="52"/>
  <c r="AH499" i="52"/>
  <c r="AH998" i="52"/>
  <c r="AH59" i="52"/>
  <c r="AH710" i="52"/>
  <c r="AH846" i="52"/>
  <c r="AH991" i="52"/>
  <c r="AH80" i="52"/>
  <c r="AH353" i="52"/>
  <c r="AH1295" i="52"/>
  <c r="AH1208" i="52"/>
  <c r="AH545" i="52"/>
  <c r="AH1071" i="52"/>
  <c r="AH943" i="52"/>
  <c r="AH295" i="52"/>
  <c r="AH294" i="52"/>
  <c r="AH232" i="52"/>
  <c r="AH344" i="52"/>
  <c r="AH498" i="52"/>
  <c r="AH1274" i="52"/>
  <c r="AH461" i="52"/>
  <c r="AH460" i="52"/>
  <c r="AH442" i="52"/>
  <c r="AH387" i="52"/>
  <c r="AH958" i="52"/>
  <c r="AH273" i="52"/>
  <c r="AH272" i="52"/>
  <c r="AH197" i="52"/>
  <c r="AH682" i="52"/>
  <c r="AH131" i="52"/>
  <c r="AH349" i="52"/>
  <c r="AH847" i="52"/>
  <c r="AH1262" i="52"/>
  <c r="AH1194" i="52"/>
  <c r="AH772" i="52"/>
  <c r="AH578" i="52"/>
  <c r="AH79" i="52"/>
  <c r="AH492" i="52"/>
  <c r="AH77" i="52"/>
  <c r="AH920" i="52"/>
  <c r="AH1303" i="52"/>
  <c r="AH1041" i="52"/>
  <c r="AH776" i="52"/>
  <c r="AH137" i="52"/>
  <c r="AH878" i="52"/>
  <c r="AH1244" i="52"/>
  <c r="AH148" i="52"/>
  <c r="AH623" i="52"/>
  <c r="AH1241" i="52"/>
  <c r="AH402" i="52"/>
  <c r="AH1195" i="52"/>
  <c r="AH823" i="52"/>
  <c r="AH961" i="52"/>
  <c r="AH88" i="52"/>
  <c r="AH605" i="52"/>
  <c r="AH1234" i="52"/>
  <c r="AH1233" i="52"/>
  <c r="AH1232" i="52"/>
  <c r="AH1260" i="52"/>
  <c r="AH973" i="52"/>
  <c r="AH972" i="52"/>
  <c r="AH1115" i="52"/>
  <c r="AH1273" i="52"/>
  <c r="AH53" i="52"/>
  <c r="AH1063" i="52"/>
  <c r="AH162" i="52"/>
  <c r="AH922" i="52"/>
  <c r="AH1009" i="52"/>
  <c r="AH1114" i="52"/>
  <c r="AH118" i="52"/>
  <c r="AH403" i="52"/>
  <c r="AH523" i="52"/>
  <c r="AH970" i="52"/>
  <c r="AH750" i="52"/>
  <c r="AH1055" i="52"/>
  <c r="AH1271" i="52"/>
  <c r="AH1309" i="52"/>
  <c r="AH513" i="52"/>
  <c r="AH512" i="52"/>
  <c r="AH567" i="52"/>
  <c r="AH115" i="52"/>
  <c r="AH78" i="52"/>
  <c r="AH994" i="52"/>
  <c r="AH69" i="52"/>
  <c r="AH726" i="52"/>
  <c r="AH1204" i="52"/>
  <c r="AH1203" i="52"/>
  <c r="AH1207" i="52"/>
  <c r="AH962" i="52"/>
  <c r="AH1329" i="52"/>
  <c r="AH239" i="52"/>
  <c r="AH61" i="52"/>
  <c r="AH1323" i="52"/>
  <c r="AH1132" i="52"/>
  <c r="AH152" i="52"/>
  <c r="AH1053" i="52"/>
  <c r="AH702" i="52"/>
  <c r="AH1060" i="52"/>
  <c r="AH919" i="52"/>
  <c r="AH326" i="52"/>
  <c r="AH897" i="52"/>
  <c r="AH677" i="52"/>
  <c r="AH706" i="52"/>
  <c r="AH725" i="52"/>
  <c r="AH865" i="52"/>
  <c r="AH596" i="52"/>
  <c r="AH1247" i="52"/>
  <c r="AH1036" i="52"/>
  <c r="AH525" i="52"/>
  <c r="AH1035" i="52"/>
  <c r="AH971" i="52"/>
  <c r="AH29" i="52"/>
  <c r="AH825" i="52"/>
  <c r="AH1308" i="52"/>
  <c r="AH743" i="52"/>
  <c r="AH1001" i="52"/>
  <c r="AH334" i="52"/>
  <c r="AH714" i="52"/>
  <c r="AH639" i="52"/>
  <c r="AH1170" i="52"/>
  <c r="AH568" i="52"/>
  <c r="AH1168" i="52"/>
  <c r="AH1167" i="52"/>
  <c r="AH1166" i="52"/>
  <c r="AH333" i="52"/>
  <c r="AH519" i="52"/>
  <c r="AH889" i="52"/>
  <c r="AH520" i="52"/>
  <c r="AH859" i="52"/>
  <c r="AH1030" i="52"/>
  <c r="AH271" i="52"/>
  <c r="AH479" i="52"/>
  <c r="AH1193" i="52"/>
  <c r="AH159" i="52"/>
  <c r="AH151" i="52"/>
  <c r="AH652" i="52"/>
  <c r="AH964" i="52"/>
  <c r="AH715" i="52"/>
  <c r="AH233" i="52"/>
  <c r="AH832" i="52"/>
  <c r="AH257" i="52"/>
  <c r="AH281" i="52"/>
  <c r="AH471" i="52"/>
  <c r="AH1006" i="52"/>
  <c r="AH809" i="52"/>
  <c r="AH135" i="52"/>
  <c r="AH1113" i="52"/>
  <c r="AH1147" i="52"/>
  <c r="AH455" i="52"/>
  <c r="AH851" i="52"/>
  <c r="AH55" i="52"/>
  <c r="AH1084" i="52"/>
  <c r="AH1005" i="52"/>
  <c r="AH779" i="52"/>
  <c r="AH1136" i="52"/>
  <c r="AH1139" i="52"/>
  <c r="AH1304" i="52"/>
  <c r="AH1310" i="52"/>
  <c r="AH1164" i="52"/>
  <c r="AH365" i="52"/>
  <c r="AH356" i="52"/>
  <c r="AH1074" i="52"/>
  <c r="AH1039" i="52"/>
  <c r="AH565" i="52"/>
  <c r="AH1206" i="52"/>
  <c r="AH1197" i="52"/>
  <c r="AH228" i="52"/>
  <c r="AH448" i="52"/>
  <c r="AH1205" i="52"/>
  <c r="AH72" i="52"/>
  <c r="AH533" i="52"/>
  <c r="AH290" i="52"/>
  <c r="AH773" i="52"/>
  <c r="AH112" i="52"/>
  <c r="AH1192" i="52"/>
  <c r="AH1191" i="52"/>
  <c r="AH1134" i="52"/>
  <c r="AH1143" i="52"/>
  <c r="AH645" i="52"/>
  <c r="AH335" i="52"/>
  <c r="AH75" i="52"/>
  <c r="AH724" i="52"/>
  <c r="AH1256" i="52"/>
  <c r="AH465" i="52"/>
  <c r="AH411" i="52"/>
  <c r="AH406" i="52"/>
  <c r="AH921" i="52"/>
  <c r="AH1081" i="52"/>
  <c r="AH636" i="52"/>
  <c r="AH1079" i="52"/>
  <c r="AH34" i="52"/>
  <c r="AH126" i="52"/>
  <c r="AH125" i="52"/>
  <c r="AH1277" i="52"/>
  <c r="AH1169" i="52"/>
  <c r="AH641" i="52"/>
  <c r="AH66" i="52"/>
  <c r="AH40" i="52"/>
  <c r="AH631" i="52"/>
  <c r="AH683" i="52"/>
  <c r="AH1051" i="52"/>
  <c r="AH1050" i="52"/>
  <c r="AH929" i="52"/>
  <c r="AH443" i="52"/>
  <c r="AH992" i="52"/>
  <c r="AH296" i="52"/>
  <c r="AH338" i="52"/>
  <c r="AH680" i="52"/>
  <c r="AH554" i="52"/>
  <c r="AH256" i="52"/>
  <c r="AH1106" i="52"/>
  <c r="AH1105" i="52"/>
  <c r="AH1104" i="52"/>
  <c r="AH86" i="52"/>
  <c r="AH760" i="52"/>
  <c r="AH757" i="52"/>
  <c r="AH431" i="52"/>
  <c r="AH1209" i="52"/>
  <c r="AH1098" i="52"/>
  <c r="AH1047" i="52"/>
  <c r="AH1144" i="52"/>
  <c r="AH1068" i="52"/>
  <c r="AH1067" i="52"/>
  <c r="AH632" i="52"/>
  <c r="AH993" i="52"/>
  <c r="AH133" i="52"/>
  <c r="AH633" i="52"/>
  <c r="AH28" i="52"/>
  <c r="AH1054" i="52"/>
  <c r="AH957" i="52"/>
  <c r="AH1190" i="52"/>
  <c r="AH903" i="52"/>
  <c r="AH168" i="52"/>
  <c r="AH1031" i="52"/>
  <c r="AH425" i="52"/>
  <c r="AH342" i="52"/>
  <c r="AH495" i="52"/>
  <c r="AH494" i="52"/>
  <c r="AH542" i="52"/>
  <c r="AH30" i="52"/>
  <c r="AH474" i="52"/>
  <c r="AH473" i="52"/>
  <c r="AH640" i="52"/>
  <c r="AH1033" i="52"/>
  <c r="AH64" i="52"/>
  <c r="AH852" i="52"/>
  <c r="AH1097" i="52"/>
  <c r="AH142" i="52"/>
  <c r="AH603" i="52"/>
  <c r="AH581" i="52"/>
  <c r="AH482" i="52"/>
  <c r="AH1189" i="52"/>
  <c r="AH1108" i="52"/>
  <c r="AH789" i="52"/>
  <c r="AH815" i="52"/>
  <c r="AH975" i="52"/>
  <c r="AH56" i="52"/>
  <c r="AH1125" i="52"/>
  <c r="AH481" i="52"/>
  <c r="AH141" i="52"/>
  <c r="AH1018" i="52"/>
  <c r="AH1223" i="52"/>
  <c r="AH18" i="52"/>
  <c r="AH60" i="52"/>
  <c r="AH926" i="52"/>
  <c r="AH959" i="52"/>
  <c r="AH480" i="52"/>
  <c r="AH1188" i="52"/>
  <c r="AH1103" i="52"/>
  <c r="AH795" i="52"/>
  <c r="AH138" i="52"/>
  <c r="AH1307" i="52"/>
  <c r="AH1222" i="52"/>
  <c r="AH766" i="52"/>
  <c r="AH1015" i="52"/>
  <c r="AH322" i="52"/>
  <c r="AH1155" i="52"/>
  <c r="AH430" i="52"/>
  <c r="AH362" i="52"/>
  <c r="AH989" i="52"/>
  <c r="AH793" i="52"/>
  <c r="AH518" i="52"/>
  <c r="AH375" i="52"/>
  <c r="AH367" i="52"/>
  <c r="AH733" i="52"/>
  <c r="AH1014" i="52"/>
  <c r="AH206" i="52"/>
  <c r="AH1011" i="52"/>
  <c r="AH517" i="52"/>
  <c r="AH1215" i="52"/>
  <c r="AH1282" i="52"/>
  <c r="AH960" i="52"/>
  <c r="AH376" i="52"/>
  <c r="AH1238" i="52"/>
  <c r="AH288" i="52"/>
  <c r="AH483" i="52"/>
  <c r="AH1257" i="52"/>
  <c r="AH346" i="52"/>
  <c r="AH345" i="52"/>
  <c r="AH1252" i="52"/>
  <c r="AH389" i="52"/>
  <c r="AH1230" i="52"/>
  <c r="AH303" i="52"/>
  <c r="AH925" i="52"/>
  <c r="AH1127" i="52"/>
  <c r="AH497" i="52"/>
  <c r="AH198" i="52"/>
  <c r="AH1076" i="52"/>
  <c r="AH981" i="52"/>
  <c r="AH85" i="52"/>
  <c r="AH25" i="52"/>
  <c r="AH1002" i="52"/>
  <c r="AH1255" i="52"/>
  <c r="AH1044" i="52"/>
  <c r="AH484" i="52"/>
  <c r="AH1157" i="52"/>
  <c r="AH58" i="52"/>
  <c r="AH237" i="52"/>
  <c r="AH635" i="52"/>
  <c r="AH107" i="52"/>
  <c r="AH102" i="52"/>
  <c r="AH628" i="52"/>
  <c r="AH656" i="52"/>
  <c r="AH709" i="52"/>
  <c r="AH627" i="52"/>
  <c r="AH1201" i="52"/>
  <c r="AH810" i="52"/>
  <c r="AH1048" i="52"/>
  <c r="AH788" i="52"/>
  <c r="AH179" i="52"/>
  <c r="AH178" i="52"/>
  <c r="AH782" i="52"/>
  <c r="AH883" i="52"/>
  <c r="AH882" i="52"/>
  <c r="AH881" i="52"/>
  <c r="AH615" i="52"/>
  <c r="AH761" i="52"/>
  <c r="AH291" i="52"/>
  <c r="AH1254" i="52"/>
  <c r="AH1045" i="52"/>
  <c r="AH280" i="52"/>
  <c r="AH742" i="52"/>
  <c r="AH1187" i="52"/>
  <c r="AH1022" i="52"/>
  <c r="AH956" i="52"/>
  <c r="AH601" i="52"/>
  <c r="AH1293" i="52"/>
  <c r="AH1062" i="52"/>
  <c r="AH955" i="52"/>
  <c r="AH954" i="52"/>
  <c r="AH953" i="52"/>
  <c r="AH595" i="52"/>
  <c r="AH901" i="52"/>
  <c r="AH844" i="52"/>
  <c r="AH1089" i="52"/>
  <c r="AH242" i="52"/>
  <c r="AH103" i="52"/>
  <c r="AH752" i="52"/>
  <c r="AH871" i="52"/>
  <c r="AH132" i="52"/>
  <c r="AH240" i="52"/>
  <c r="AH928" i="52"/>
  <c r="AH927" i="52"/>
  <c r="AH309" i="52"/>
  <c r="AH1306" i="52"/>
  <c r="AH241" i="52"/>
  <c r="AH203" i="52"/>
  <c r="AH424" i="52"/>
  <c r="AH314" i="52"/>
  <c r="AH202" i="52"/>
  <c r="AH201" i="52"/>
  <c r="AH46" i="52"/>
  <c r="AH1117" i="52"/>
  <c r="AH1182" i="52"/>
  <c r="AH21" i="52"/>
  <c r="AH254" i="52"/>
  <c r="AH695" i="52"/>
  <c r="AH912" i="52"/>
  <c r="AH649" i="52"/>
  <c r="AH727" i="52"/>
  <c r="AH200" i="52"/>
  <c r="AH11" i="52"/>
  <c r="AH600" i="52"/>
  <c r="AH289" i="52"/>
  <c r="AH976" i="52"/>
  <c r="AH1150" i="52"/>
  <c r="AH199" i="52"/>
  <c r="AH1217" i="52"/>
  <c r="AH663" i="52"/>
  <c r="AH838" i="52"/>
  <c r="AH701" i="52"/>
  <c r="AH1061" i="52"/>
  <c r="AH167" i="52"/>
  <c r="AH830" i="52"/>
  <c r="AH1278" i="52"/>
  <c r="AH1270" i="52"/>
  <c r="AH1028" i="52"/>
  <c r="AH996" i="52"/>
  <c r="AH987" i="52"/>
  <c r="AH541" i="52"/>
  <c r="AH1042" i="52"/>
  <c r="AH1266" i="52"/>
  <c r="AH974" i="52"/>
  <c r="AH720" i="52"/>
  <c r="AH885" i="52"/>
  <c r="AH946" i="52"/>
  <c r="AH429" i="52"/>
  <c r="AH428" i="52"/>
  <c r="AH427" i="52"/>
  <c r="AH173" i="52"/>
  <c r="AH260" i="52"/>
  <c r="AH490" i="52"/>
  <c r="AH97" i="52"/>
  <c r="AH820" i="52"/>
  <c r="AH965" i="52"/>
  <c r="AH828" i="52"/>
  <c r="AH304" i="52"/>
  <c r="AH423" i="52"/>
  <c r="AH604" i="52"/>
  <c r="AH540" i="52"/>
  <c r="AH1137" i="52"/>
  <c r="AH277" i="52"/>
  <c r="AH539" i="52"/>
  <c r="AH154" i="52"/>
  <c r="AH768" i="52"/>
  <c r="AH705" i="52"/>
  <c r="AH324" i="52"/>
  <c r="AH737" i="52"/>
  <c r="AH886" i="52"/>
  <c r="AH158" i="52"/>
  <c r="AH157" i="52"/>
  <c r="AH532" i="52"/>
  <c r="AH1102" i="52"/>
  <c r="AH134" i="52"/>
  <c r="AH205" i="52"/>
  <c r="AH323" i="52"/>
  <c r="AH816" i="52"/>
  <c r="AH966" i="52"/>
  <c r="AH253" i="52"/>
  <c r="AH91" i="52"/>
  <c r="AH661" i="52"/>
  <c r="AH872" i="52"/>
  <c r="AH758" i="52"/>
  <c r="AH221" i="52"/>
  <c r="AH657" i="52"/>
  <c r="AH861" i="52"/>
  <c r="AH729" i="52"/>
  <c r="AH1119" i="52"/>
  <c r="AH692" i="52"/>
  <c r="AH717" i="52"/>
  <c r="AH54" i="52"/>
  <c r="AH306" i="52"/>
  <c r="AH1029" i="52"/>
  <c r="AH1186" i="52"/>
  <c r="AH422" i="52"/>
  <c r="AH654" i="52"/>
  <c r="AH653" i="52"/>
  <c r="AH298" i="52"/>
  <c r="AH650" i="52"/>
  <c r="AH515" i="52"/>
  <c r="AH122" i="52"/>
  <c r="AH1185" i="52"/>
  <c r="AH1056" i="52"/>
  <c r="AH833" i="52"/>
  <c r="AH687" i="52"/>
  <c r="AH1070" i="52"/>
  <c r="AH1311" i="52"/>
  <c r="AH1318" i="52"/>
  <c r="AH686" i="52"/>
  <c r="AH1280" i="52"/>
  <c r="AH347" i="52"/>
  <c r="AH70" i="52"/>
  <c r="AH166" i="52"/>
  <c r="AH468" i="52"/>
  <c r="AH1145" i="52"/>
  <c r="AH1121" i="52"/>
  <c r="AH831" i="52"/>
  <c r="AH105" i="52"/>
  <c r="AH1199" i="52"/>
  <c r="AH1124" i="52"/>
  <c r="AH769" i="52"/>
  <c r="AH380" i="52"/>
  <c r="AH562" i="52"/>
  <c r="AH20" i="52"/>
  <c r="AH1165" i="52"/>
  <c r="AH620" i="52"/>
  <c r="AH165" i="52"/>
  <c r="AH1228" i="52"/>
  <c r="AH819" i="52"/>
  <c r="AH437" i="52"/>
  <c r="AH1156" i="52"/>
  <c r="AH261" i="52"/>
  <c r="AH245" i="52"/>
  <c r="AH244" i="52"/>
  <c r="AH1073" i="52"/>
  <c r="AH634" i="52"/>
  <c r="AH963" i="52"/>
  <c r="AH390" i="52"/>
  <c r="AH462" i="52"/>
  <c r="AH1034" i="52"/>
  <c r="AH647" i="52"/>
  <c r="AH1198" i="52"/>
  <c r="AH379" i="52"/>
  <c r="AH164" i="52"/>
  <c r="AH747" i="52"/>
  <c r="AH144" i="52"/>
  <c r="AH893" i="52"/>
  <c r="AH268" i="52"/>
  <c r="AH1003" i="52"/>
  <c r="AH988" i="52"/>
  <c r="AH163" i="52"/>
  <c r="AH783" i="52"/>
  <c r="AH1004" i="52"/>
  <c r="AH51" i="52"/>
  <c r="AH1287" i="52"/>
  <c r="AH287" i="52"/>
  <c r="AH1292" i="52"/>
  <c r="AH1291" i="52"/>
  <c r="AH1111" i="52"/>
  <c r="AH110" i="52"/>
  <c r="AH753" i="52"/>
  <c r="AH610" i="52"/>
  <c r="AH1285" i="52"/>
  <c r="AH447" i="52"/>
  <c r="AH723" i="52"/>
  <c r="AH980" i="52"/>
  <c r="AH1072" i="52"/>
  <c r="AH382" i="52"/>
  <c r="AH548" i="52"/>
  <c r="AH619" i="52"/>
  <c r="AH704" i="52"/>
  <c r="AH597" i="52"/>
  <c r="AH446" i="52"/>
  <c r="AH1253" i="52"/>
  <c r="AH1183" i="52"/>
  <c r="AH771" i="52"/>
  <c r="AH119" i="52"/>
  <c r="AH749" i="52"/>
  <c r="AH255" i="52"/>
  <c r="AH681" i="52"/>
  <c r="AH114" i="52"/>
  <c r="AH573" i="52"/>
  <c r="AH299" i="52"/>
  <c r="AH754" i="52"/>
  <c r="AH50" i="52"/>
  <c r="AH207" i="52"/>
  <c r="AH27" i="52"/>
  <c r="AH397" i="52"/>
  <c r="AH848" i="52"/>
  <c r="AH836" i="52"/>
  <c r="AH643" i="52"/>
  <c r="AH662" i="52"/>
  <c r="AH1123" i="52"/>
  <c r="AH792" i="52"/>
  <c r="AH982" i="52"/>
  <c r="AH1158" i="52"/>
  <c r="AH1276" i="52"/>
  <c r="AH352" i="52"/>
  <c r="AH646" i="52"/>
  <c r="AH1026" i="52"/>
  <c r="AH1284" i="52"/>
  <c r="AH862" i="52"/>
  <c r="AH396" i="52"/>
  <c r="AH100" i="52"/>
  <c r="AH1027" i="52"/>
  <c r="AH916" i="52"/>
  <c r="AH748" i="52"/>
  <c r="AH561" i="52"/>
  <c r="AH566" i="52"/>
  <c r="AH124" i="52"/>
  <c r="AH129" i="52"/>
  <c r="AH546" i="52"/>
  <c r="AH1160" i="52"/>
  <c r="AH730" i="52"/>
  <c r="AH113" i="52"/>
  <c r="AH90" i="52"/>
  <c r="AH658" i="52"/>
  <c r="AH284" i="52"/>
  <c r="AH1177" i="52"/>
  <c r="AH1330" i="52"/>
  <c r="AH1249" i="52"/>
  <c r="AH1171" i="52"/>
  <c r="AH172" i="52"/>
  <c r="AH1261" i="52"/>
  <c r="AH599" i="52"/>
  <c r="AH139" i="52"/>
  <c r="AH123" i="52"/>
  <c r="AH629" i="52"/>
  <c r="AH470" i="52"/>
  <c r="AH336" i="52"/>
  <c r="AH1283" i="52"/>
  <c r="AH1109" i="52"/>
  <c r="AH849" i="52"/>
  <c r="AH684" i="52"/>
  <c r="AH1046" i="52"/>
  <c r="AH76" i="52"/>
  <c r="AH395" i="52"/>
  <c r="AH804" i="52"/>
  <c r="AH664" i="52"/>
  <c r="AH1251" i="52"/>
  <c r="AH1219" i="52"/>
  <c r="AH1140" i="52"/>
  <c r="AH666" i="52"/>
  <c r="AH1094" i="52"/>
  <c r="AH1212" i="52"/>
  <c r="AH1288" i="52"/>
  <c r="AH104" i="52"/>
  <c r="AH582" i="52"/>
  <c r="AH252" i="52"/>
  <c r="AH934" i="52"/>
  <c r="AH1297" i="52"/>
  <c r="AH979" i="52"/>
  <c r="AH215" i="52"/>
  <c r="AH1298" i="52"/>
  <c r="AH1024" i="52"/>
  <c r="AH1250" i="52"/>
  <c r="AH598" i="52"/>
  <c r="AH876" i="52"/>
  <c r="AH950" i="52"/>
  <c r="AH564" i="52"/>
  <c r="AH1065" i="52"/>
  <c r="AH1321" i="52"/>
  <c r="AH802" i="52"/>
  <c r="AH834" i="52"/>
  <c r="AH1023" i="52"/>
  <c r="AH1017" i="52"/>
  <c r="AH765" i="52"/>
  <c r="AH62" i="52"/>
  <c r="AH44" i="52"/>
  <c r="AH1075" i="52"/>
  <c r="AH803" i="52"/>
  <c r="AH642" i="52"/>
  <c r="AH616" i="52"/>
  <c r="AH1080" i="52"/>
  <c r="AH1240" i="52"/>
  <c r="AH45" i="52"/>
  <c r="AH1264" i="52"/>
  <c r="AH651" i="52"/>
  <c r="AH190" i="52"/>
  <c r="AH1095" i="52"/>
  <c r="AH945" i="52"/>
  <c r="AH1226" i="52"/>
  <c r="AH1135" i="52"/>
  <c r="AH1141" i="52"/>
  <c r="AH764" i="52"/>
  <c r="AH297" i="52"/>
  <c r="AH1159" i="52"/>
  <c r="AH822" i="52"/>
  <c r="AH746" i="52"/>
  <c r="AH990" i="52"/>
  <c r="AH524" i="52"/>
  <c r="AH537" i="52"/>
  <c r="AH679" i="52"/>
  <c r="AH1151" i="52"/>
  <c r="AH1126" i="52"/>
  <c r="AH857" i="52"/>
  <c r="AH426" i="52"/>
  <c r="AH488" i="52"/>
  <c r="AH835" i="52"/>
  <c r="AH630" i="52"/>
  <c r="AH856" i="52"/>
  <c r="AH719" i="52"/>
  <c r="AH670" i="52"/>
  <c r="AH999" i="52"/>
  <c r="AH1133" i="52"/>
  <c r="AH716" i="52"/>
  <c r="AH130" i="52"/>
  <c r="AH108" i="52"/>
  <c r="AH534" i="52"/>
  <c r="AH1021" i="52"/>
  <c r="AH1086" i="52"/>
  <c r="AH755" i="52"/>
  <c r="AH667" i="52"/>
  <c r="AH31" i="52"/>
  <c r="AH1101" i="52"/>
  <c r="AH377" i="52"/>
  <c r="AH1272" i="52"/>
  <c r="AH1245" i="52"/>
  <c r="AH74" i="52"/>
  <c r="AH858" i="52"/>
  <c r="AH612" i="52"/>
  <c r="AH611" i="52"/>
  <c r="AH1327" i="52"/>
  <c r="AH251" i="52"/>
  <c r="AH866" i="52"/>
  <c r="AH1066" i="52"/>
  <c r="AH1290" i="52"/>
  <c r="AH837" i="52"/>
  <c r="AH713" i="52"/>
  <c r="AH526" i="52"/>
  <c r="AH370" i="52"/>
  <c r="AH843" i="52"/>
  <c r="AH703" i="52"/>
  <c r="AH794" i="52"/>
  <c r="AH722" i="52"/>
  <c r="AH696" i="52"/>
  <c r="AH450" i="52"/>
  <c r="AH1319" i="52"/>
  <c r="AH73" i="52"/>
  <c r="AH43" i="52"/>
  <c r="AH918" i="52"/>
  <c r="AH1221" i="52"/>
  <c r="AH156" i="52"/>
  <c r="AH155" i="52"/>
  <c r="AH594" i="52"/>
  <c r="AH593" i="52"/>
  <c r="AH592" i="52"/>
  <c r="AH65" i="52"/>
  <c r="AH780" i="52"/>
  <c r="AH880" i="52"/>
  <c r="AH908" i="52"/>
  <c r="AH1265" i="52"/>
  <c r="AH361" i="52"/>
  <c r="AH121" i="52"/>
  <c r="AH136" i="52"/>
  <c r="AH814" i="52"/>
  <c r="AH1200" i="52"/>
  <c r="AH1149" i="52"/>
  <c r="AH669" i="52"/>
  <c r="AH1218" i="52"/>
  <c r="AH574" i="52"/>
  <c r="AH740" i="52"/>
  <c r="AH1057" i="52"/>
  <c r="AH1243" i="52"/>
  <c r="AH608" i="52"/>
  <c r="AH418" i="52"/>
  <c r="AH801" i="52"/>
  <c r="AH417" i="52"/>
  <c r="AH511" i="52"/>
  <c r="AH841" i="52"/>
  <c r="AH469" i="52"/>
  <c r="AH888" i="52"/>
  <c r="AH127" i="52"/>
  <c r="AH415" i="52"/>
  <c r="AH414" i="52"/>
  <c r="AH1016" i="52"/>
  <c r="AH560" i="52"/>
  <c r="AH648" i="52"/>
  <c r="AH1082" i="52"/>
  <c r="AH550" i="52"/>
  <c r="AH549" i="52"/>
  <c r="AH829" i="52"/>
  <c r="AH824" i="52"/>
  <c r="AH575" i="52"/>
  <c r="AH614" i="52"/>
  <c r="AH544" i="52"/>
  <c r="AH49" i="52"/>
  <c r="AH188" i="52"/>
  <c r="AH416" i="52"/>
  <c r="AH508" i="52"/>
  <c r="AH409" i="52"/>
  <c r="AH408" i="52"/>
  <c r="AH1239" i="52"/>
  <c r="AH1083" i="52"/>
  <c r="AH1069" i="52"/>
  <c r="AH914" i="52"/>
  <c r="AH1322" i="52"/>
  <c r="AH259" i="52"/>
  <c r="AH864" i="52"/>
  <c r="AH767" i="52"/>
  <c r="AH63" i="52"/>
  <c r="AH150" i="52"/>
  <c r="AH813" i="52"/>
  <c r="AH797" i="52"/>
  <c r="AH840" i="52"/>
  <c r="AH910" i="52"/>
  <c r="AH507" i="52"/>
  <c r="AH489" i="52"/>
  <c r="AH378" i="52"/>
  <c r="AH805" i="52"/>
  <c r="AH711" i="52"/>
  <c r="AH527" i="52"/>
  <c r="AH1122" i="52"/>
  <c r="AH463" i="52"/>
  <c r="AH735" i="52"/>
  <c r="AH1085" i="52"/>
  <c r="AH413" i="52"/>
  <c r="AH456" i="52"/>
  <c r="AH535" i="52"/>
  <c r="AH983" i="52"/>
  <c r="AH906" i="52"/>
  <c r="AH1275" i="52"/>
  <c r="AH120" i="52"/>
  <c r="AH410" i="52"/>
  <c r="AH738" i="52"/>
  <c r="AH721" i="52"/>
  <c r="AH1220" i="52"/>
  <c r="AH24" i="52"/>
  <c r="AH360" i="52"/>
  <c r="AH708" i="52"/>
  <c r="AH932" i="52"/>
  <c r="AH700" i="52"/>
  <c r="AH81" i="52"/>
  <c r="AH1210" i="52"/>
  <c r="AH1019" i="52"/>
  <c r="AH784" i="52"/>
  <c r="AH496" i="52"/>
  <c r="AH668" i="52"/>
  <c r="AH444" i="52"/>
  <c r="AH712" i="52"/>
  <c r="AH1267" i="52"/>
  <c r="AH1269" i="52"/>
  <c r="AH140" i="52"/>
  <c r="AH877" i="52"/>
  <c r="AH617" i="52"/>
  <c r="AH553" i="52"/>
  <c r="AH487" i="52"/>
  <c r="AH363" i="52"/>
  <c r="AH660" i="52"/>
  <c r="AH913" i="52"/>
  <c r="AH161" i="52"/>
  <c r="AH536" i="52"/>
  <c r="AH12" i="52"/>
  <c r="AH785" i="52"/>
  <c r="AH777" i="52"/>
  <c r="AH739" i="52"/>
  <c r="AH850" i="52"/>
  <c r="AH853" i="52"/>
  <c r="AH1279" i="52"/>
  <c r="AH37" i="52"/>
  <c r="AH655" i="52"/>
  <c r="AH731" i="52"/>
  <c r="AH697" i="52"/>
  <c r="AH665" i="52"/>
  <c r="AH904" i="52"/>
  <c r="AH586" i="52"/>
  <c r="AH95" i="52"/>
  <c r="AH269" i="52"/>
  <c r="AH939" i="52"/>
  <c r="AH1064" i="52"/>
  <c r="AH1093" i="52"/>
  <c r="AH995" i="52"/>
  <c r="AH502" i="52"/>
  <c r="AH644" i="52"/>
  <c r="AH516" i="52"/>
  <c r="AH796" i="52"/>
  <c r="AH685" i="52"/>
  <c r="AH312" i="52"/>
  <c r="AH147" i="52"/>
  <c r="AH678" i="52"/>
  <c r="AH817" i="52"/>
  <c r="AH691" i="52"/>
  <c r="AH674" i="52"/>
  <c r="AH311" i="52"/>
  <c r="AH1000" i="52"/>
  <c r="AH1052" i="52"/>
  <c r="AH781" i="52"/>
  <c r="AH675" i="52"/>
  <c r="AH874" i="52"/>
  <c r="AH1236" i="52"/>
  <c r="AH1172" i="52"/>
  <c r="AH676" i="52"/>
  <c r="AH1281" i="52"/>
  <c r="AH827" i="52"/>
  <c r="AH728" i="52"/>
  <c r="AH589" i="52"/>
  <c r="AH23" i="52"/>
  <c r="AH1302" i="52"/>
  <c r="AH146" i="52"/>
  <c r="AH219" i="52"/>
  <c r="AH218" i="52"/>
  <c r="AH587" i="52"/>
  <c r="AH556" i="52"/>
  <c r="AH522" i="52"/>
  <c r="AH521" i="52"/>
  <c r="AH505" i="52"/>
  <c r="AH504" i="52"/>
  <c r="AH321" i="52"/>
  <c r="AH320" i="52"/>
  <c r="AH319" i="52"/>
  <c r="AH318" i="52"/>
  <c r="AH464" i="52"/>
  <c r="AH530" i="52"/>
  <c r="AH373" i="52"/>
  <c r="AH283" i="52"/>
  <c r="AH222" i="52"/>
  <c r="AH210" i="52"/>
  <c r="AH209" i="52"/>
  <c r="AH250" i="52"/>
  <c r="AH249" i="52"/>
  <c r="AH453" i="52"/>
  <c r="AH452" i="52"/>
  <c r="AH451" i="52"/>
  <c r="AH98" i="52"/>
  <c r="AH800" i="52"/>
  <c r="AH898" i="52"/>
  <c r="AH421" i="52"/>
  <c r="AH698" i="52"/>
  <c r="AH420" i="52"/>
  <c r="AH1299" i="52"/>
  <c r="AH873" i="52"/>
  <c r="AH83" i="52"/>
  <c r="AH419" i="52"/>
  <c r="AH341" i="52"/>
  <c r="AH329" i="52"/>
  <c r="AH328" i="52"/>
  <c r="AH211" i="52"/>
  <c r="AH307" i="52"/>
  <c r="AH1180" i="52"/>
  <c r="AH47" i="52"/>
  <c r="AH821" i="52"/>
  <c r="AH751" i="52"/>
  <c r="AH1179" i="52"/>
  <c r="AH899" i="52"/>
  <c r="AH986" i="52"/>
  <c r="AH931" i="52"/>
  <c r="AH1178" i="52"/>
  <c r="AH1118" i="52"/>
  <c r="AH930" i="52"/>
  <c r="AH884" i="52"/>
  <c r="AH563" i="52"/>
  <c r="AH243" i="52"/>
  <c r="AH227" i="52"/>
  <c r="AH226" i="52"/>
  <c r="AH195" i="52"/>
  <c r="AH231" i="52"/>
  <c r="AH230" i="52"/>
  <c r="AH229" i="52"/>
  <c r="AH895" i="52"/>
  <c r="AH220" i="52"/>
  <c r="AH374" i="52"/>
  <c r="AH183" i="52"/>
  <c r="AH182" i="52"/>
  <c r="AH942" i="52"/>
  <c r="AH673" i="52"/>
  <c r="AH583" i="52"/>
  <c r="AH36" i="52"/>
  <c r="AH22" i="52"/>
  <c r="AH744" i="52"/>
  <c r="AH381" i="52"/>
  <c r="AH71" i="52"/>
  <c r="AH358" i="52"/>
  <c r="AH933" i="52"/>
  <c r="AH690" i="52"/>
  <c r="AH1078" i="52"/>
  <c r="AH143" i="52"/>
  <c r="AH1077" i="52"/>
  <c r="AH606" i="52"/>
  <c r="AH454" i="52"/>
  <c r="AH551" i="52"/>
  <c r="AH238" i="52"/>
  <c r="AH212" i="52"/>
  <c r="AH602" i="52"/>
  <c r="AH92" i="52"/>
  <c r="AH1214" i="52"/>
  <c r="AH1152" i="52"/>
  <c r="AH894" i="52"/>
  <c r="AH940" i="52"/>
  <c r="AH99" i="52"/>
  <c r="AH1043" i="52"/>
  <c r="AH1242" i="52"/>
  <c r="AH391" i="52"/>
  <c r="AH1229" i="52"/>
  <c r="AH977" i="52"/>
  <c r="AH1328" i="52"/>
  <c r="AH194" i="52"/>
  <c r="AH440" i="52"/>
  <c r="AH699" i="52"/>
  <c r="AH775" i="52"/>
  <c r="AH854" i="52"/>
  <c r="AH557" i="52"/>
  <c r="AH48" i="52"/>
  <c r="AH94" i="52"/>
  <c r="AH1315" i="52"/>
  <c r="AH1231" i="52"/>
  <c r="AH585" i="52"/>
  <c r="AH531" i="52"/>
  <c r="AH109" i="52"/>
  <c r="AH276" i="52"/>
  <c r="AH689" i="52"/>
  <c r="AH529" i="52"/>
  <c r="AH506" i="52"/>
  <c r="AH477" i="52"/>
  <c r="AH476" i="52"/>
  <c r="AH1296" i="52"/>
  <c r="AH106" i="52"/>
  <c r="AH213" i="52"/>
  <c r="AH500" i="52"/>
  <c r="AH1246" i="52"/>
  <c r="AH1008" i="52"/>
  <c r="AH941" i="52"/>
  <c r="AH923" i="52"/>
  <c r="AH671" i="52"/>
  <c r="AH944" i="52"/>
  <c r="AH579" i="52"/>
  <c r="AH1163" i="52"/>
  <c r="AH948" i="52"/>
  <c r="AH924" i="52"/>
  <c r="AH911" i="52"/>
  <c r="AH868" i="52"/>
  <c r="AH855" i="52"/>
  <c r="AH68" i="52"/>
  <c r="AH818" i="52"/>
  <c r="AH588" i="52"/>
  <c r="AH572" i="52"/>
  <c r="AH193" i="52"/>
  <c r="AH169" i="52"/>
  <c r="AH355" i="52"/>
  <c r="AH405" i="52"/>
  <c r="AH936" i="52"/>
  <c r="AH1184" i="52"/>
  <c r="AH435" i="52"/>
  <c r="AH301" i="52"/>
  <c r="AH42" i="52"/>
  <c r="AH41" i="52"/>
  <c r="AH1213" i="52"/>
  <c r="AH1176" i="52"/>
  <c r="AH900" i="52"/>
  <c r="AH688" i="52"/>
  <c r="AH1096" i="52"/>
  <c r="AH404" i="52"/>
  <c r="AH1142" i="52"/>
  <c r="AH896" i="52"/>
  <c r="AH371" i="52"/>
  <c r="AH274" i="52"/>
  <c r="AH185" i="52"/>
  <c r="AH915" i="52"/>
  <c r="AH16" i="52"/>
  <c r="AH1012" i="52"/>
  <c r="AH14" i="52"/>
  <c r="AH1175" i="52"/>
  <c r="AH672" i="52"/>
  <c r="AH806" i="52"/>
  <c r="AH860" i="52"/>
  <c r="AH547" i="52"/>
  <c r="AH935" i="52"/>
  <c r="AH807" i="52"/>
  <c r="AH870" i="52"/>
  <c r="AH439" i="52"/>
  <c r="AH438" i="52"/>
  <c r="AH985" i="52"/>
  <c r="AH590" i="52"/>
  <c r="AH949" i="52"/>
  <c r="AH736" i="52"/>
  <c r="AH626" i="52"/>
  <c r="AH625" i="52"/>
  <c r="AH618" i="52"/>
  <c r="AH571" i="52"/>
  <c r="AH332" i="52"/>
  <c r="AH576" i="52"/>
  <c r="AH1211" i="52"/>
  <c r="AH917" i="52"/>
  <c r="AH839" i="52"/>
  <c r="AH624" i="52"/>
  <c r="AH315" i="52"/>
  <c r="AH235" i="52"/>
  <c r="AH234" i="52"/>
  <c r="AH225" i="52"/>
  <c r="AH224" i="52"/>
  <c r="AH223" i="52"/>
  <c r="AH160" i="52"/>
  <c r="AH997" i="52"/>
  <c r="AH798" i="52"/>
  <c r="AH279" i="52"/>
  <c r="AH584" i="52"/>
  <c r="AH1324" i="52"/>
  <c r="AH756" i="52"/>
  <c r="AH555" i="52"/>
  <c r="AH613" i="52"/>
  <c r="AH1181" i="52"/>
  <c r="AH184" i="52"/>
  <c r="AH1173" i="52"/>
  <c r="AH902" i="52"/>
  <c r="AH509" i="52"/>
  <c r="AH359" i="52"/>
  <c r="AH1301" i="52"/>
  <c r="AH907" i="52"/>
  <c r="AH826" i="52"/>
  <c r="AH350" i="52"/>
  <c r="AH117" i="52"/>
  <c r="AH247" i="52"/>
  <c r="AH246" i="52"/>
  <c r="AH1162" i="52"/>
  <c r="AH503" i="52"/>
  <c r="AH458" i="52"/>
  <c r="AH457" i="52"/>
  <c r="AH317" i="52"/>
  <c r="AH316" i="52"/>
  <c r="AH486" i="52"/>
  <c r="AH485" i="52"/>
  <c r="AH275" i="52"/>
  <c r="AH510" i="52"/>
  <c r="AH501" i="52"/>
  <c r="AH467" i="52"/>
  <c r="AH466" i="52"/>
  <c r="AH449" i="52"/>
  <c r="AH400" i="52"/>
  <c r="AH399" i="52"/>
  <c r="AH398" i="52"/>
  <c r="AH386" i="52"/>
  <c r="AH385" i="52"/>
  <c r="AH348" i="52"/>
  <c r="AH248" i="52"/>
  <c r="AH543" i="52"/>
  <c r="AH196" i="52"/>
  <c r="AH393" i="52"/>
  <c r="AH392" i="52"/>
  <c r="AH369" i="52"/>
  <c r="AH368" i="52"/>
  <c r="AH354" i="52"/>
  <c r="AH1286" i="52"/>
  <c r="AH1258" i="52"/>
  <c r="AH189" i="52"/>
  <c r="AH1128" i="52"/>
  <c r="AH263" i="52"/>
  <c r="AH262" i="52"/>
  <c r="AH372" i="52"/>
  <c r="AH811" i="52"/>
  <c r="AH1196" i="52"/>
  <c r="AH1237" i="52"/>
  <c r="AH952" i="52"/>
  <c r="AH875" i="52"/>
  <c r="AH170" i="52"/>
  <c r="AH491" i="52"/>
  <c r="AH305" i="52"/>
  <c r="AH478" i="52"/>
  <c r="AH325" i="52"/>
  <c r="AH1235" i="52"/>
  <c r="AH208" i="52"/>
  <c r="AH191" i="52"/>
  <c r="AH808" i="52"/>
  <c r="AH1120" i="52"/>
  <c r="AH863" i="52"/>
  <c r="AH1112" i="52"/>
  <c r="AH475" i="52"/>
  <c r="AH459" i="52"/>
  <c r="AH978" i="52"/>
  <c r="AH394" i="52"/>
  <c r="AH1216" i="52"/>
  <c r="AH1153" i="52"/>
  <c r="AH984" i="52"/>
  <c r="AH270" i="52"/>
  <c r="AH267" i="52"/>
  <c r="AH1268" i="52"/>
  <c r="AH1224" i="52"/>
  <c r="AH116" i="52"/>
  <c r="AH787" i="52"/>
  <c r="AH351" i="52"/>
  <c r="AH217" i="52"/>
  <c r="AH559" i="52"/>
  <c r="AH216" i="52"/>
  <c r="AH445" i="52"/>
  <c r="AH441" i="52"/>
  <c r="AH1202" i="52"/>
  <c r="AH558" i="52"/>
  <c r="AH401" i="52"/>
  <c r="AH293" i="52"/>
  <c r="AH292" i="52"/>
  <c r="AH310" i="52"/>
  <c r="AH937" i="52"/>
  <c r="AH1146" i="52"/>
  <c r="AH1130" i="52"/>
  <c r="AH1100" i="52"/>
  <c r="AH1025" i="52"/>
  <c r="AH1099" i="52"/>
  <c r="AH609" i="52"/>
  <c r="AH407" i="52"/>
  <c r="AH327" i="52"/>
  <c r="AH867" i="52"/>
  <c r="AH357" i="52"/>
  <c r="AH659" i="52"/>
  <c r="AH204" i="52"/>
  <c r="AH412" i="52"/>
  <c r="AH538" i="52"/>
  <c r="AH432" i="52"/>
  <c r="AH1131" i="52"/>
  <c r="AH192" i="52"/>
  <c r="AH266" i="52"/>
  <c r="AH1110" i="52"/>
  <c r="AH786" i="52"/>
  <c r="AH759" i="52"/>
  <c r="AH694" i="52"/>
  <c r="AH570" i="52"/>
  <c r="AH181" i="52"/>
  <c r="AH938" i="52"/>
  <c r="AH891" i="52"/>
  <c r="AH1289" i="52"/>
  <c r="AH1090" i="52"/>
  <c r="AH265" i="52"/>
  <c r="AH264" i="52"/>
  <c r="AH214" i="52"/>
  <c r="AH1129" i="52"/>
  <c r="AH176" i="52"/>
  <c r="AH967" i="52"/>
  <c r="AH180" i="52"/>
  <c r="AH84" i="52"/>
  <c r="AH177" i="52"/>
  <c r="AH1300" i="52"/>
  <c r="AH1013" i="52"/>
  <c r="AH969" i="52"/>
  <c r="AH1116" i="52"/>
  <c r="AH1107" i="52"/>
  <c r="AH741" i="52"/>
  <c r="AH26" i="52"/>
  <c r="AH1037" i="52"/>
  <c r="AH93" i="52"/>
  <c r="AH1007" i="52"/>
  <c r="AH388" i="52"/>
  <c r="AH1174" i="52"/>
  <c r="AH366" i="52"/>
  <c r="AH1294" i="52"/>
  <c r="AH909" i="52"/>
  <c r="AH145" i="52"/>
  <c r="AH187" i="52"/>
  <c r="AH302" i="52"/>
  <c r="AH892" i="52"/>
  <c r="AH472" i="52"/>
  <c r="AH384" i="52"/>
  <c r="AH300" i="52"/>
  <c r="AH286" i="52"/>
  <c r="AH1010" i="52"/>
  <c r="AH1040" i="52"/>
  <c r="AH951" i="52"/>
  <c r="AH101" i="52"/>
  <c r="AH842" i="52"/>
  <c r="AH1316" i="52"/>
  <c r="AH718" i="52"/>
  <c r="AH637" i="52"/>
  <c r="AH175" i="52"/>
  <c r="AH436" i="52"/>
  <c r="AH383" i="52"/>
  <c r="AH67" i="52"/>
  <c r="AH343" i="52"/>
  <c r="AH331" i="52"/>
  <c r="AH330" i="52"/>
  <c r="AH569" i="52"/>
  <c r="AH1305" i="52"/>
  <c r="AH1059" i="52"/>
  <c r="AH1020" i="52"/>
  <c r="AH493" i="52"/>
  <c r="AH1227" i="52"/>
  <c r="AH308" i="52"/>
  <c r="AH57" i="52"/>
  <c r="AH1092" i="52"/>
  <c r="AH1091" i="52"/>
  <c r="AH258" i="52"/>
  <c r="AH622" i="52"/>
  <c r="AH1161" i="52"/>
  <c r="AH1058" i="52"/>
  <c r="AH638" i="52"/>
  <c r="AH591" i="52"/>
  <c r="AH52" i="52"/>
  <c r="AH153" i="52"/>
  <c r="AH434" i="52"/>
  <c r="AH879" i="52"/>
  <c r="AH745" i="52"/>
  <c r="AH35" i="52"/>
  <c r="AH1087" i="52"/>
  <c r="AH174" i="52"/>
  <c r="AH337" i="52"/>
  <c r="AH1263" i="52"/>
  <c r="AH19" i="52"/>
  <c r="AH39" i="52"/>
  <c r="AH33" i="52"/>
  <c r="AH89" i="52"/>
  <c r="AH10" i="52"/>
  <c r="AH339" i="52"/>
  <c r="AH791" i="52"/>
  <c r="AH790" i="52"/>
  <c r="AH607" i="52"/>
  <c r="AH528" i="52"/>
  <c r="AH1049" i="52"/>
  <c r="AH621" i="52"/>
  <c r="AH762" i="52"/>
  <c r="AH968" i="52"/>
  <c r="AH38" i="52"/>
  <c r="AH763" i="52"/>
  <c r="AH947" i="52"/>
  <c r="AH1088" i="52"/>
  <c r="AH111" i="52"/>
  <c r="AH313" i="52"/>
  <c r="AH82" i="52"/>
  <c r="AH32" i="52"/>
  <c r="AH580" i="52"/>
  <c r="AH15" i="52"/>
  <c r="AH552" i="52"/>
  <c r="AH285" i="52"/>
  <c r="AH340" i="52"/>
  <c r="AH17" i="52"/>
  <c r="AH13" i="52"/>
  <c r="AH1333" i="52"/>
  <c r="G1335" i="52"/>
  <c r="N188" i="113"/>
  <c r="I188" i="113"/>
  <c r="D188" i="113"/>
  <c r="K10" i="113"/>
  <c r="D33" i="28" s="1"/>
  <c r="L10" i="113"/>
  <c r="K11" i="113"/>
  <c r="D34" i="28" s="1"/>
  <c r="L11" i="113"/>
  <c r="K12" i="113"/>
  <c r="D35" i="28" s="1"/>
  <c r="L12" i="113"/>
  <c r="K13" i="113"/>
  <c r="L13" i="113"/>
  <c r="K14" i="113"/>
  <c r="D37" i="28" s="1"/>
  <c r="L14" i="113"/>
  <c r="K15" i="113"/>
  <c r="D38" i="28" s="1"/>
  <c r="L15" i="113"/>
  <c r="K16" i="113"/>
  <c r="D39" i="28" s="1"/>
  <c r="L16" i="113"/>
  <c r="K17" i="113"/>
  <c r="D40" i="28" s="1"/>
  <c r="L17" i="113"/>
  <c r="K18" i="113"/>
  <c r="D41" i="28" s="1"/>
  <c r="L18" i="113"/>
  <c r="K19" i="113"/>
  <c r="D42" i="28" s="1"/>
  <c r="L19" i="113"/>
  <c r="K20" i="113"/>
  <c r="D43" i="28" s="1"/>
  <c r="L20" i="113"/>
  <c r="M9" i="113"/>
  <c r="L9" i="113"/>
  <c r="K9" i="113"/>
  <c r="D32" i="28" s="1"/>
  <c r="D10" i="113"/>
  <c r="E10" i="113"/>
  <c r="F33" i="28" s="1"/>
  <c r="F10" i="113"/>
  <c r="E33" i="28" s="1"/>
  <c r="G10" i="113"/>
  <c r="H10" i="113"/>
  <c r="I10" i="113"/>
  <c r="D11" i="113"/>
  <c r="E11" i="113"/>
  <c r="F34" i="28" s="1"/>
  <c r="F11" i="113"/>
  <c r="E34" i="28" s="1"/>
  <c r="G11" i="113"/>
  <c r="H11" i="113"/>
  <c r="I11" i="113"/>
  <c r="D12" i="113"/>
  <c r="E12" i="113"/>
  <c r="F12" i="113"/>
  <c r="G12" i="113"/>
  <c r="H12" i="113"/>
  <c r="I12" i="113"/>
  <c r="D13" i="113"/>
  <c r="E13" i="113"/>
  <c r="F36" i="28" s="1"/>
  <c r="F13" i="113"/>
  <c r="G13" i="113"/>
  <c r="H13" i="113"/>
  <c r="I13" i="113"/>
  <c r="D14" i="113"/>
  <c r="E14" i="113"/>
  <c r="F37" i="28" s="1"/>
  <c r="F14" i="113"/>
  <c r="E37" i="28" s="1"/>
  <c r="G14" i="113"/>
  <c r="H14" i="113"/>
  <c r="I14" i="113"/>
  <c r="D15" i="113"/>
  <c r="E15" i="113"/>
  <c r="F38" i="28" s="1"/>
  <c r="F15" i="113"/>
  <c r="E38" i="28" s="1"/>
  <c r="G15" i="113"/>
  <c r="H15" i="113"/>
  <c r="I15" i="113"/>
  <c r="D16" i="113"/>
  <c r="E16" i="113"/>
  <c r="F39" i="28" s="1"/>
  <c r="F16" i="113"/>
  <c r="E39" i="28" s="1"/>
  <c r="G16" i="113"/>
  <c r="H16" i="113"/>
  <c r="I16" i="113"/>
  <c r="D17" i="113"/>
  <c r="E17" i="113"/>
  <c r="F40" i="28" s="1"/>
  <c r="F17" i="113"/>
  <c r="E40" i="28" s="1"/>
  <c r="G17" i="113"/>
  <c r="H17" i="113"/>
  <c r="I17" i="113"/>
  <c r="D18" i="113"/>
  <c r="E18" i="113"/>
  <c r="F41" i="28" s="1"/>
  <c r="F18" i="113"/>
  <c r="E41" i="28" s="1"/>
  <c r="G18" i="113"/>
  <c r="H18" i="113"/>
  <c r="I18" i="113"/>
  <c r="D19" i="113"/>
  <c r="E19" i="113"/>
  <c r="F42" i="28" s="1"/>
  <c r="F19" i="113"/>
  <c r="E42" i="28" s="1"/>
  <c r="G19" i="113"/>
  <c r="H19" i="113"/>
  <c r="I19" i="113"/>
  <c r="D20" i="113"/>
  <c r="E20" i="113"/>
  <c r="F43" i="28" s="1"/>
  <c r="F20" i="113"/>
  <c r="E43" i="28" s="1"/>
  <c r="G20" i="113"/>
  <c r="H20" i="113"/>
  <c r="I20" i="113"/>
  <c r="I9" i="113"/>
  <c r="H9" i="113"/>
  <c r="G9" i="113"/>
  <c r="F9" i="113"/>
  <c r="E32" i="28" s="1"/>
  <c r="E9" i="113"/>
  <c r="F32" i="28" s="1"/>
  <c r="D9" i="113"/>
  <c r="C10" i="113"/>
  <c r="C11" i="113"/>
  <c r="C12" i="113"/>
  <c r="C13" i="113"/>
  <c r="C14" i="113"/>
  <c r="C15" i="113"/>
  <c r="C16" i="113"/>
  <c r="C17" i="113"/>
  <c r="C18" i="113"/>
  <c r="C19" i="113"/>
  <c r="C20" i="113"/>
  <c r="C9" i="113"/>
  <c r="N184" i="113"/>
  <c r="I184" i="113"/>
  <c r="D184" i="113"/>
  <c r="J33" i="57"/>
  <c r="J26" i="57"/>
  <c r="G11" i="31"/>
  <c r="G10" i="25"/>
  <c r="N253" i="64"/>
  <c r="E16" i="9"/>
  <c r="G10" i="16" s="1"/>
  <c r="P253" i="64"/>
  <c r="F17" i="9"/>
  <c r="D17" i="9" s="1"/>
  <c r="O1318" i="83"/>
  <c r="N1318" i="83"/>
  <c r="M1318" i="83"/>
  <c r="E42" i="9"/>
  <c r="G25" i="31"/>
  <c r="H14" i="16"/>
  <c r="N244" i="64"/>
  <c r="P244" i="64"/>
  <c r="L244" i="64"/>
  <c r="K244" i="64"/>
  <c r="J244" i="64"/>
  <c r="I244" i="64"/>
  <c r="P240" i="64"/>
  <c r="N240" i="64"/>
  <c r="L240" i="64"/>
  <c r="K240" i="64"/>
  <c r="J240" i="64"/>
  <c r="I240" i="64"/>
  <c r="AB1310" i="83"/>
  <c r="AB1309" i="83"/>
  <c r="AB1308" i="83"/>
  <c r="AB1307" i="83"/>
  <c r="AB1306" i="83"/>
  <c r="AB1305" i="83"/>
  <c r="AB1304" i="83"/>
  <c r="AB1303" i="83"/>
  <c r="AB1302" i="83"/>
  <c r="AB1301" i="83"/>
  <c r="AB1300" i="83"/>
  <c r="AB1299" i="83"/>
  <c r="AB1298" i="83"/>
  <c r="AB1297" i="83"/>
  <c r="AB1296" i="83"/>
  <c r="AB1295" i="83"/>
  <c r="AB1294" i="83"/>
  <c r="AB1293" i="83"/>
  <c r="AB1292" i="83"/>
  <c r="AB1291" i="83"/>
  <c r="AB1290" i="83"/>
  <c r="AB1289" i="83"/>
  <c r="AB1288" i="83"/>
  <c r="AB1287" i="83"/>
  <c r="AB1286" i="83"/>
  <c r="AB1285" i="83"/>
  <c r="AB1284" i="83"/>
  <c r="AB1283" i="83"/>
  <c r="AB1282" i="83"/>
  <c r="AB1281" i="83"/>
  <c r="AB1280" i="83"/>
  <c r="AB1279" i="83"/>
  <c r="AB1278" i="83"/>
  <c r="AB1277" i="83"/>
  <c r="AB1276" i="83"/>
  <c r="AB1275" i="83"/>
  <c r="AB1274" i="83"/>
  <c r="AB1273" i="83"/>
  <c r="AB1272" i="83"/>
  <c r="AB1271" i="83"/>
  <c r="AB1270" i="83"/>
  <c r="AB1269" i="83"/>
  <c r="AB1268" i="83"/>
  <c r="AB1267" i="83"/>
  <c r="AB1266" i="83"/>
  <c r="AB1265" i="83"/>
  <c r="AB1264" i="83"/>
  <c r="AB1263" i="83"/>
  <c r="AB1262" i="83"/>
  <c r="AB1261" i="83"/>
  <c r="AB1260" i="83"/>
  <c r="AB1259" i="83"/>
  <c r="AB1258" i="83"/>
  <c r="AB1257" i="83"/>
  <c r="AB1256" i="83"/>
  <c r="AB1255" i="83"/>
  <c r="AB1254" i="83"/>
  <c r="AB1253" i="83"/>
  <c r="AB1252" i="83"/>
  <c r="AB1251" i="83"/>
  <c r="AB1250" i="83"/>
  <c r="AB1249" i="83"/>
  <c r="AB1248" i="83"/>
  <c r="AB1247" i="83"/>
  <c r="AB1246" i="83"/>
  <c r="AB1245" i="83"/>
  <c r="AB1244" i="83"/>
  <c r="AB1243" i="83"/>
  <c r="AB1242" i="83"/>
  <c r="AB1241" i="83"/>
  <c r="AB1240" i="83"/>
  <c r="AB1239" i="83"/>
  <c r="AB1238" i="83"/>
  <c r="AB1237" i="83"/>
  <c r="AB1236" i="83"/>
  <c r="AB1235" i="83"/>
  <c r="AB1234" i="83"/>
  <c r="AB1233" i="83"/>
  <c r="AB1232" i="83"/>
  <c r="AB1231" i="83"/>
  <c r="AB1230" i="83"/>
  <c r="AB1229" i="83"/>
  <c r="AB1228" i="83"/>
  <c r="AB1227" i="83"/>
  <c r="AB1226" i="83"/>
  <c r="AB1225" i="83"/>
  <c r="AB1224" i="83"/>
  <c r="AB1223" i="83"/>
  <c r="AB1222" i="83"/>
  <c r="AB1221" i="83"/>
  <c r="AB1220" i="83"/>
  <c r="AB1219" i="83"/>
  <c r="AB1218" i="83"/>
  <c r="AB1217" i="83"/>
  <c r="AB1216" i="83"/>
  <c r="AB1215" i="83"/>
  <c r="AB1214" i="83"/>
  <c r="AB1213" i="83"/>
  <c r="AB1212" i="83"/>
  <c r="AB1211" i="83"/>
  <c r="AB1210" i="83"/>
  <c r="AB1209" i="83"/>
  <c r="AB1208" i="83"/>
  <c r="AB1207" i="83"/>
  <c r="AB1206" i="83"/>
  <c r="AB1205" i="83"/>
  <c r="AB1204" i="83"/>
  <c r="AB1203" i="83"/>
  <c r="AB1202" i="83"/>
  <c r="AB1201" i="83"/>
  <c r="AB1200" i="83"/>
  <c r="AB1199" i="83"/>
  <c r="AB1198" i="83"/>
  <c r="AB1197" i="83"/>
  <c r="AB1196" i="83"/>
  <c r="AB1195" i="83"/>
  <c r="AB1194" i="83"/>
  <c r="AB1193" i="83"/>
  <c r="AB1192" i="83"/>
  <c r="AB1191" i="83"/>
  <c r="AB1190" i="83"/>
  <c r="AB1189" i="83"/>
  <c r="AB1188" i="83"/>
  <c r="AB1187" i="83"/>
  <c r="AB1186" i="83"/>
  <c r="AB1185" i="83"/>
  <c r="AB1184" i="83"/>
  <c r="AB1183" i="83"/>
  <c r="AB1182" i="83"/>
  <c r="AB1181" i="83"/>
  <c r="AB1180" i="83"/>
  <c r="AB1179" i="83"/>
  <c r="AB1178" i="83"/>
  <c r="AB1177" i="83"/>
  <c r="AB1176" i="83"/>
  <c r="AB1175" i="83"/>
  <c r="AB1174" i="83"/>
  <c r="AB1173" i="83"/>
  <c r="AB1172" i="83"/>
  <c r="AB1171" i="83"/>
  <c r="AB1170" i="83"/>
  <c r="AB1169" i="83"/>
  <c r="AB1168" i="83"/>
  <c r="AB1167" i="83"/>
  <c r="AB1166" i="83"/>
  <c r="AB1165" i="83"/>
  <c r="AB1164" i="83"/>
  <c r="AB1163" i="83"/>
  <c r="AB1162" i="83"/>
  <c r="AB1161" i="83"/>
  <c r="AB1160" i="83"/>
  <c r="AB1159" i="83"/>
  <c r="AB1158" i="83"/>
  <c r="AB1157" i="83"/>
  <c r="AB1156" i="83"/>
  <c r="AB1155" i="83"/>
  <c r="AB1154" i="83"/>
  <c r="AB1153" i="83"/>
  <c r="AB1152" i="83"/>
  <c r="AB1151" i="83"/>
  <c r="AB1150" i="83"/>
  <c r="AB1149" i="83"/>
  <c r="AB1148" i="83"/>
  <c r="AB1147" i="83"/>
  <c r="AB1146" i="83"/>
  <c r="AB1145" i="83"/>
  <c r="AB1144" i="83"/>
  <c r="AB1143" i="83"/>
  <c r="AB1142" i="83"/>
  <c r="AB1141" i="83"/>
  <c r="AB1140" i="83"/>
  <c r="AB1139" i="83"/>
  <c r="AB1138" i="83"/>
  <c r="AB1137" i="83"/>
  <c r="AB1136" i="83"/>
  <c r="AB1135" i="83"/>
  <c r="AB1134" i="83"/>
  <c r="AB1133" i="83"/>
  <c r="AB1132" i="83"/>
  <c r="AB1131" i="83"/>
  <c r="AB1130" i="83"/>
  <c r="AB1129" i="83"/>
  <c r="AB1128" i="83"/>
  <c r="AB1127" i="83"/>
  <c r="AB1126" i="83"/>
  <c r="AB1125" i="83"/>
  <c r="AB1124" i="83"/>
  <c r="AB1123" i="83"/>
  <c r="AB1122" i="83"/>
  <c r="AB1121" i="83"/>
  <c r="AB1120" i="83"/>
  <c r="AB1119" i="83"/>
  <c r="AB1118" i="83"/>
  <c r="AB1117" i="83"/>
  <c r="AB1116" i="83"/>
  <c r="AB1115" i="83"/>
  <c r="AB1114" i="83"/>
  <c r="AB1113" i="83"/>
  <c r="AB1112" i="83"/>
  <c r="AB1111" i="83"/>
  <c r="AB1110" i="83"/>
  <c r="AB1109" i="83"/>
  <c r="AB1108" i="83"/>
  <c r="AB1107" i="83"/>
  <c r="AB1106" i="83"/>
  <c r="AB1105" i="83"/>
  <c r="AB1104" i="83"/>
  <c r="AB1103" i="83"/>
  <c r="AB1102" i="83"/>
  <c r="AB1101" i="83"/>
  <c r="AB1100" i="83"/>
  <c r="AB1099" i="83"/>
  <c r="AB1098" i="83"/>
  <c r="AB1097" i="83"/>
  <c r="AB1096" i="83"/>
  <c r="AB1095" i="83"/>
  <c r="AB1094" i="83"/>
  <c r="AB1093" i="83"/>
  <c r="AB1092" i="83"/>
  <c r="AB1091" i="83"/>
  <c r="AB1090" i="83"/>
  <c r="AB1089" i="83"/>
  <c r="AB1088" i="83"/>
  <c r="AB1087" i="83"/>
  <c r="AB1086" i="83"/>
  <c r="AB1085" i="83"/>
  <c r="AB1084" i="83"/>
  <c r="AB1083" i="83"/>
  <c r="AB1082" i="83"/>
  <c r="AB1081" i="83"/>
  <c r="AB1080" i="83"/>
  <c r="AB1079" i="83"/>
  <c r="AB1078" i="83"/>
  <c r="AB1077" i="83"/>
  <c r="AB1076" i="83"/>
  <c r="AB1075" i="83"/>
  <c r="AB1074" i="83"/>
  <c r="AB1073" i="83"/>
  <c r="AB1072" i="83"/>
  <c r="AB1071" i="83"/>
  <c r="AB1070" i="83"/>
  <c r="AB1069" i="83"/>
  <c r="AB1068" i="83"/>
  <c r="AB1067" i="83"/>
  <c r="AB1066" i="83"/>
  <c r="AB1065" i="83"/>
  <c r="AB1064" i="83"/>
  <c r="AB1063" i="83"/>
  <c r="AB1062" i="83"/>
  <c r="AB1061" i="83"/>
  <c r="AB1060" i="83"/>
  <c r="AB1059" i="83"/>
  <c r="AB1058" i="83"/>
  <c r="AB1057" i="83"/>
  <c r="AB1056" i="83"/>
  <c r="AB1055" i="83"/>
  <c r="AB1054" i="83"/>
  <c r="AB1053" i="83"/>
  <c r="AB1052" i="83"/>
  <c r="AB1051" i="83"/>
  <c r="AB1050" i="83"/>
  <c r="AB1049" i="83"/>
  <c r="AB1048" i="83"/>
  <c r="AB1047" i="83"/>
  <c r="AB1046" i="83"/>
  <c r="AB1045" i="83"/>
  <c r="AB1044" i="83"/>
  <c r="AB1043" i="83"/>
  <c r="AB1042" i="83"/>
  <c r="AB1041" i="83"/>
  <c r="AB1040" i="83"/>
  <c r="AB1039" i="83"/>
  <c r="AB1038" i="83"/>
  <c r="AB1037" i="83"/>
  <c r="AB1036" i="83"/>
  <c r="AB1035" i="83"/>
  <c r="AB1034" i="83"/>
  <c r="AB1033" i="83"/>
  <c r="AB1032" i="83"/>
  <c r="AB1031" i="83"/>
  <c r="AB1030" i="83"/>
  <c r="AB1029" i="83"/>
  <c r="AB1028" i="83"/>
  <c r="AB1027" i="83"/>
  <c r="AB1026" i="83"/>
  <c r="AB1025" i="83"/>
  <c r="AB1024" i="83"/>
  <c r="AB1023" i="83"/>
  <c r="AB1022" i="83"/>
  <c r="AB1021" i="83"/>
  <c r="AB1020" i="83"/>
  <c r="AB1019" i="83"/>
  <c r="AB1018" i="83"/>
  <c r="AB1017" i="83"/>
  <c r="AB1016" i="83"/>
  <c r="AB1015" i="83"/>
  <c r="AB1014" i="83"/>
  <c r="AB1013" i="83"/>
  <c r="AB1012" i="83"/>
  <c r="AB1011" i="83"/>
  <c r="AB1010" i="83"/>
  <c r="AB1009" i="83"/>
  <c r="AB1008" i="83"/>
  <c r="AB1007" i="83"/>
  <c r="AB1006" i="83"/>
  <c r="AB1005" i="83"/>
  <c r="AB1004" i="83"/>
  <c r="AB1003" i="83"/>
  <c r="AB1002" i="83"/>
  <c r="AB1001" i="83"/>
  <c r="AB1000" i="83"/>
  <c r="AB999" i="83"/>
  <c r="AB998" i="83"/>
  <c r="AB997" i="83"/>
  <c r="AB996" i="83"/>
  <c r="AB995" i="83"/>
  <c r="AB994" i="83"/>
  <c r="AB993" i="83"/>
  <c r="AB992" i="83"/>
  <c r="AB991" i="83"/>
  <c r="AB990" i="83"/>
  <c r="AB989" i="83"/>
  <c r="AB988" i="83"/>
  <c r="AB987" i="83"/>
  <c r="AB986" i="83"/>
  <c r="AB985" i="83"/>
  <c r="AB984" i="83"/>
  <c r="AB983" i="83"/>
  <c r="AB982" i="83"/>
  <c r="AB981" i="83"/>
  <c r="AB980" i="83"/>
  <c r="AB979" i="83"/>
  <c r="AB978" i="83"/>
  <c r="AB977" i="83"/>
  <c r="AB976" i="83"/>
  <c r="AB975" i="83"/>
  <c r="AB974" i="83"/>
  <c r="AB973" i="83"/>
  <c r="AB972" i="83"/>
  <c r="AB971" i="83"/>
  <c r="AB970" i="83"/>
  <c r="AB969" i="83"/>
  <c r="AB968" i="83"/>
  <c r="AB967" i="83"/>
  <c r="AB966" i="83"/>
  <c r="AB965" i="83"/>
  <c r="AB964" i="83"/>
  <c r="AB963" i="83"/>
  <c r="AB962" i="83"/>
  <c r="AB961" i="83"/>
  <c r="AB960" i="83"/>
  <c r="AB959" i="83"/>
  <c r="AB958" i="83"/>
  <c r="AB957" i="83"/>
  <c r="AB956" i="83"/>
  <c r="AB955" i="83"/>
  <c r="AB954" i="83"/>
  <c r="AB953" i="83"/>
  <c r="AB952" i="83"/>
  <c r="AB951" i="83"/>
  <c r="AB950" i="83"/>
  <c r="AB949" i="83"/>
  <c r="AB948" i="83"/>
  <c r="AB947" i="83"/>
  <c r="AB946" i="83"/>
  <c r="AB945" i="83"/>
  <c r="AB944" i="83"/>
  <c r="AB943" i="83"/>
  <c r="AB942" i="83"/>
  <c r="AB941" i="83"/>
  <c r="AB940" i="83"/>
  <c r="AB939" i="83"/>
  <c r="AB938" i="83"/>
  <c r="AB937" i="83"/>
  <c r="AB936" i="83"/>
  <c r="AB935" i="83"/>
  <c r="AB934" i="83"/>
  <c r="AB933" i="83"/>
  <c r="AB932" i="83"/>
  <c r="AB931" i="83"/>
  <c r="AB930" i="83"/>
  <c r="AB929" i="83"/>
  <c r="AB928" i="83"/>
  <c r="AB927" i="83"/>
  <c r="AB926" i="83"/>
  <c r="AB925" i="83"/>
  <c r="AB924" i="83"/>
  <c r="AB923" i="83"/>
  <c r="AB922" i="83"/>
  <c r="AB921" i="83"/>
  <c r="AB920" i="83"/>
  <c r="AB919" i="83"/>
  <c r="AB918" i="83"/>
  <c r="AB917" i="83"/>
  <c r="AB916" i="83"/>
  <c r="AB915" i="83"/>
  <c r="AB914" i="83"/>
  <c r="AB913" i="83"/>
  <c r="AB912" i="83"/>
  <c r="AB911" i="83"/>
  <c r="AB910" i="83"/>
  <c r="AB909" i="83"/>
  <c r="AB908" i="83"/>
  <c r="AB907" i="83"/>
  <c r="AB906" i="83"/>
  <c r="AB905" i="83"/>
  <c r="AB904" i="83"/>
  <c r="AB903" i="83"/>
  <c r="AB902" i="83"/>
  <c r="AB901" i="83"/>
  <c r="AB900" i="83"/>
  <c r="AB899" i="83"/>
  <c r="AB898" i="83"/>
  <c r="AB897" i="83"/>
  <c r="AB896" i="83"/>
  <c r="AB895" i="83"/>
  <c r="AB894" i="83"/>
  <c r="AB893" i="83"/>
  <c r="AB892" i="83"/>
  <c r="AB891" i="83"/>
  <c r="AB890" i="83"/>
  <c r="AB889" i="83"/>
  <c r="AB888" i="83"/>
  <c r="AB887" i="83"/>
  <c r="AB886" i="83"/>
  <c r="AB885" i="83"/>
  <c r="AB884" i="83"/>
  <c r="AB883" i="83"/>
  <c r="AB882" i="83"/>
  <c r="AB881" i="83"/>
  <c r="AB880" i="83"/>
  <c r="AB879" i="83"/>
  <c r="AB878" i="83"/>
  <c r="AB877" i="83"/>
  <c r="AB876" i="83"/>
  <c r="AB875" i="83"/>
  <c r="AB874" i="83"/>
  <c r="AB873" i="83"/>
  <c r="AB872" i="83"/>
  <c r="AB871" i="83"/>
  <c r="AB870" i="83"/>
  <c r="AB869" i="83"/>
  <c r="AB868" i="83"/>
  <c r="AB867" i="83"/>
  <c r="AB866" i="83"/>
  <c r="AB865" i="83"/>
  <c r="AB864" i="83"/>
  <c r="AB863" i="83"/>
  <c r="AB862" i="83"/>
  <c r="AB861" i="83"/>
  <c r="AB860" i="83"/>
  <c r="AB859" i="83"/>
  <c r="AB858" i="83"/>
  <c r="AB857" i="83"/>
  <c r="AB856" i="83"/>
  <c r="AB855" i="83"/>
  <c r="AB854" i="83"/>
  <c r="AB853" i="83"/>
  <c r="AB852" i="83"/>
  <c r="AB851" i="83"/>
  <c r="AB850" i="83"/>
  <c r="AB849" i="83"/>
  <c r="AB848" i="83"/>
  <c r="AB847" i="83"/>
  <c r="AB846" i="83"/>
  <c r="AB845" i="83"/>
  <c r="AB844" i="83"/>
  <c r="AB843" i="83"/>
  <c r="AB842" i="83"/>
  <c r="AB841" i="83"/>
  <c r="AB840" i="83"/>
  <c r="AB839" i="83"/>
  <c r="AB838" i="83"/>
  <c r="AB837" i="83"/>
  <c r="AB836" i="83"/>
  <c r="AB835" i="83"/>
  <c r="AB834" i="83"/>
  <c r="AB833" i="83"/>
  <c r="AB832" i="83"/>
  <c r="AB831" i="83"/>
  <c r="AB830" i="83"/>
  <c r="AB829" i="83"/>
  <c r="AB828" i="83"/>
  <c r="AB827" i="83"/>
  <c r="AB826" i="83"/>
  <c r="AB825" i="83"/>
  <c r="AB824" i="83"/>
  <c r="AB823" i="83"/>
  <c r="AB822" i="83"/>
  <c r="AB821" i="83"/>
  <c r="AB820" i="83"/>
  <c r="AB819" i="83"/>
  <c r="AB818" i="83"/>
  <c r="AB817" i="83"/>
  <c r="AB816" i="83"/>
  <c r="AB815" i="83"/>
  <c r="AB814" i="83"/>
  <c r="AB813" i="83"/>
  <c r="AB812" i="83"/>
  <c r="AB811" i="83"/>
  <c r="AB810" i="83"/>
  <c r="AB809" i="83"/>
  <c r="AB808" i="83"/>
  <c r="AB807" i="83"/>
  <c r="AB806" i="83"/>
  <c r="AB805" i="83"/>
  <c r="AB804" i="83"/>
  <c r="AB803" i="83"/>
  <c r="AB802" i="83"/>
  <c r="AB801" i="83"/>
  <c r="AB800" i="83"/>
  <c r="AB799" i="83"/>
  <c r="AB798" i="83"/>
  <c r="AB797" i="83"/>
  <c r="AB796" i="83"/>
  <c r="AB795" i="83"/>
  <c r="AB794" i="83"/>
  <c r="AB793" i="83"/>
  <c r="AB792" i="83"/>
  <c r="AB791" i="83"/>
  <c r="AB790" i="83"/>
  <c r="AB789" i="83"/>
  <c r="AB788" i="83"/>
  <c r="AB787" i="83"/>
  <c r="AB786" i="83"/>
  <c r="AB785" i="83"/>
  <c r="AB784" i="83"/>
  <c r="AB783" i="83"/>
  <c r="AB782" i="83"/>
  <c r="AB781" i="83"/>
  <c r="AB780" i="83"/>
  <c r="AB779" i="83"/>
  <c r="AB778" i="83"/>
  <c r="AB777" i="83"/>
  <c r="AB776" i="83"/>
  <c r="AB775" i="83"/>
  <c r="AB774" i="83"/>
  <c r="AB773" i="83"/>
  <c r="AB772" i="83"/>
  <c r="AB771" i="83"/>
  <c r="AB770" i="83"/>
  <c r="AB769" i="83"/>
  <c r="AB768" i="83"/>
  <c r="AB767" i="83"/>
  <c r="AB766" i="83"/>
  <c r="AB765" i="83"/>
  <c r="AB764" i="83"/>
  <c r="AB763" i="83"/>
  <c r="AB762" i="83"/>
  <c r="AB761" i="83"/>
  <c r="AB760" i="83"/>
  <c r="AB759" i="83"/>
  <c r="AB758" i="83"/>
  <c r="AB757" i="83"/>
  <c r="AB756" i="83"/>
  <c r="AB755" i="83"/>
  <c r="AB754" i="83"/>
  <c r="AB753" i="83"/>
  <c r="AB752" i="83"/>
  <c r="AB751" i="83"/>
  <c r="AB750" i="83"/>
  <c r="AB749" i="83"/>
  <c r="AB748" i="83"/>
  <c r="AB747" i="83"/>
  <c r="AB746" i="83"/>
  <c r="AB745" i="83"/>
  <c r="AB744" i="83"/>
  <c r="AB743" i="83"/>
  <c r="AB742" i="83"/>
  <c r="AB741" i="83"/>
  <c r="AB740" i="83"/>
  <c r="AB739" i="83"/>
  <c r="AB738" i="83"/>
  <c r="AB737" i="83"/>
  <c r="AB736" i="83"/>
  <c r="AB735" i="83"/>
  <c r="AB734" i="83"/>
  <c r="AB733" i="83"/>
  <c r="AB732" i="83"/>
  <c r="AB731" i="83"/>
  <c r="AB730" i="83"/>
  <c r="AB729" i="83"/>
  <c r="AB728" i="83"/>
  <c r="AB727" i="83"/>
  <c r="AB726" i="83"/>
  <c r="AB725" i="83"/>
  <c r="AB724" i="83"/>
  <c r="AB723" i="83"/>
  <c r="AB722" i="83"/>
  <c r="AB721" i="83"/>
  <c r="AB720" i="83"/>
  <c r="AB719" i="83"/>
  <c r="AB718" i="83"/>
  <c r="AB717" i="83"/>
  <c r="AB716" i="83"/>
  <c r="AB715" i="83"/>
  <c r="AB714" i="83"/>
  <c r="AB713" i="83"/>
  <c r="AB712" i="83"/>
  <c r="AB711" i="83"/>
  <c r="AB710" i="83"/>
  <c r="AB709" i="83"/>
  <c r="AB708" i="83"/>
  <c r="AB707" i="83"/>
  <c r="AB706" i="83"/>
  <c r="AB705" i="83"/>
  <c r="AB704" i="83"/>
  <c r="AB703" i="83"/>
  <c r="AB702" i="83"/>
  <c r="AB701" i="83"/>
  <c r="AB700" i="83"/>
  <c r="AB699" i="83"/>
  <c r="AB698" i="83"/>
  <c r="AB697" i="83"/>
  <c r="AB696" i="83"/>
  <c r="AB695" i="83"/>
  <c r="AB694" i="83"/>
  <c r="AB693" i="83"/>
  <c r="AB692" i="83"/>
  <c r="AB691" i="83"/>
  <c r="AB690" i="83"/>
  <c r="AB689" i="83"/>
  <c r="AB688" i="83"/>
  <c r="AB687" i="83"/>
  <c r="AB686" i="83"/>
  <c r="AB685" i="83"/>
  <c r="AB684" i="83"/>
  <c r="AB683" i="83"/>
  <c r="AB682" i="83"/>
  <c r="AB681" i="83"/>
  <c r="AB680" i="83"/>
  <c r="AB679" i="83"/>
  <c r="AB678" i="83"/>
  <c r="AB677" i="83"/>
  <c r="AB676" i="83"/>
  <c r="AB675" i="83"/>
  <c r="AB674" i="83"/>
  <c r="AB673" i="83"/>
  <c r="AB672" i="83"/>
  <c r="AB671" i="83"/>
  <c r="AB670" i="83"/>
  <c r="AB669" i="83"/>
  <c r="AB668" i="83"/>
  <c r="AB667" i="83"/>
  <c r="AB666" i="83"/>
  <c r="AB665" i="83"/>
  <c r="AB664" i="83"/>
  <c r="AB663" i="83"/>
  <c r="AB662" i="83"/>
  <c r="AB661" i="83"/>
  <c r="AB660" i="83"/>
  <c r="AB659" i="83"/>
  <c r="AB658" i="83"/>
  <c r="AB657" i="83"/>
  <c r="AB656" i="83"/>
  <c r="AB655" i="83"/>
  <c r="AB654" i="83"/>
  <c r="AB653" i="83"/>
  <c r="AB652" i="83"/>
  <c r="AB651" i="83"/>
  <c r="AB650" i="83"/>
  <c r="AB649" i="83"/>
  <c r="AB648" i="83"/>
  <c r="AB647" i="83"/>
  <c r="AB646" i="83"/>
  <c r="AB645" i="83"/>
  <c r="AB644" i="83"/>
  <c r="AB643" i="83"/>
  <c r="AB642" i="83"/>
  <c r="AB641" i="83"/>
  <c r="AB640" i="83"/>
  <c r="AB639" i="83"/>
  <c r="AB638" i="83"/>
  <c r="AB637" i="83"/>
  <c r="AB636" i="83"/>
  <c r="AB635" i="83"/>
  <c r="AB634" i="83"/>
  <c r="AB633" i="83"/>
  <c r="AB632" i="83"/>
  <c r="AB631" i="83"/>
  <c r="AB630" i="83"/>
  <c r="AB629" i="83"/>
  <c r="AB628" i="83"/>
  <c r="AB627" i="83"/>
  <c r="AB626" i="83"/>
  <c r="AB625" i="83"/>
  <c r="AB624" i="83"/>
  <c r="AB623" i="83"/>
  <c r="AB622" i="83"/>
  <c r="AB621" i="83"/>
  <c r="AB620" i="83"/>
  <c r="AB619" i="83"/>
  <c r="AB618" i="83"/>
  <c r="AB617" i="83"/>
  <c r="AB616" i="83"/>
  <c r="AB615" i="83"/>
  <c r="AB614" i="83"/>
  <c r="AB613" i="83"/>
  <c r="AB612" i="83"/>
  <c r="AB611" i="83"/>
  <c r="AB610" i="83"/>
  <c r="AB609" i="83"/>
  <c r="AB608" i="83"/>
  <c r="AB607" i="83"/>
  <c r="AB606" i="83"/>
  <c r="AB605" i="83"/>
  <c r="AB604" i="83"/>
  <c r="AB603" i="83"/>
  <c r="AB602" i="83"/>
  <c r="AB601" i="83"/>
  <c r="AB600" i="83"/>
  <c r="AB599" i="83"/>
  <c r="AB598" i="83"/>
  <c r="AB597" i="83"/>
  <c r="AB596" i="83"/>
  <c r="AB595" i="83"/>
  <c r="AB594" i="83"/>
  <c r="AB593" i="83"/>
  <c r="AB592" i="83"/>
  <c r="AB591" i="83"/>
  <c r="AB590" i="83"/>
  <c r="AB589" i="83"/>
  <c r="AB588" i="83"/>
  <c r="AB587" i="83"/>
  <c r="AB586" i="83"/>
  <c r="AB585" i="83"/>
  <c r="AB584" i="83"/>
  <c r="AB583" i="83"/>
  <c r="AB582" i="83"/>
  <c r="AB581" i="83"/>
  <c r="AB580" i="83"/>
  <c r="AB579" i="83"/>
  <c r="AB578" i="83"/>
  <c r="AB577" i="83"/>
  <c r="AB576" i="83"/>
  <c r="AB575" i="83"/>
  <c r="AB574" i="83"/>
  <c r="AB573" i="83"/>
  <c r="AB572" i="83"/>
  <c r="AB571" i="83"/>
  <c r="AB570" i="83"/>
  <c r="AB569" i="83"/>
  <c r="AB568" i="83"/>
  <c r="AB567" i="83"/>
  <c r="AB566" i="83"/>
  <c r="AB565" i="83"/>
  <c r="AB564" i="83"/>
  <c r="AB563" i="83"/>
  <c r="AB562" i="83"/>
  <c r="AB561" i="83"/>
  <c r="AB560" i="83"/>
  <c r="AB559" i="83"/>
  <c r="AB558" i="83"/>
  <c r="AB557" i="83"/>
  <c r="AB556" i="83"/>
  <c r="AB555" i="83"/>
  <c r="AB554" i="83"/>
  <c r="AB553" i="83"/>
  <c r="AB552" i="83"/>
  <c r="AB551" i="83"/>
  <c r="AB550" i="83"/>
  <c r="AB549" i="83"/>
  <c r="AB548" i="83"/>
  <c r="AB547" i="83"/>
  <c r="AB546" i="83"/>
  <c r="AB545" i="83"/>
  <c r="AB544" i="83"/>
  <c r="AB543" i="83"/>
  <c r="AB542" i="83"/>
  <c r="AB541" i="83"/>
  <c r="AB540" i="83"/>
  <c r="AB539" i="83"/>
  <c r="AB538" i="83"/>
  <c r="AB537" i="83"/>
  <c r="AB536" i="83"/>
  <c r="AB535" i="83"/>
  <c r="AB534" i="83"/>
  <c r="AB533" i="83"/>
  <c r="AB532" i="83"/>
  <c r="AB531" i="83"/>
  <c r="AB530" i="83"/>
  <c r="AB529" i="83"/>
  <c r="AB528" i="83"/>
  <c r="AB527" i="83"/>
  <c r="AB526" i="83"/>
  <c r="AB525" i="83"/>
  <c r="AB524" i="83"/>
  <c r="AB523" i="83"/>
  <c r="AB522" i="83"/>
  <c r="AB521" i="83"/>
  <c r="AB520" i="83"/>
  <c r="AB519" i="83"/>
  <c r="AB518" i="83"/>
  <c r="AB517" i="83"/>
  <c r="AB516" i="83"/>
  <c r="AB515" i="83"/>
  <c r="AB514" i="83"/>
  <c r="AB513" i="83"/>
  <c r="AB512" i="83"/>
  <c r="AB511" i="83"/>
  <c r="AB510" i="83"/>
  <c r="AB509" i="83"/>
  <c r="AB508" i="83"/>
  <c r="AB507" i="83"/>
  <c r="AB506" i="83"/>
  <c r="AB505" i="83"/>
  <c r="AB504" i="83"/>
  <c r="AB503" i="83"/>
  <c r="AB502" i="83"/>
  <c r="AB501" i="83"/>
  <c r="AB500" i="83"/>
  <c r="AB499" i="83"/>
  <c r="AB498" i="83"/>
  <c r="AB497" i="83"/>
  <c r="AB496" i="83"/>
  <c r="AB495" i="83"/>
  <c r="AB494" i="83"/>
  <c r="AB493" i="83"/>
  <c r="AB492" i="83"/>
  <c r="AB491" i="83"/>
  <c r="AB490" i="83"/>
  <c r="AB489" i="83"/>
  <c r="AB488" i="83"/>
  <c r="AB487" i="83"/>
  <c r="AB486" i="83"/>
  <c r="AB485" i="83"/>
  <c r="AB484" i="83"/>
  <c r="AB483" i="83"/>
  <c r="AB482" i="83"/>
  <c r="AB481" i="83"/>
  <c r="AB480" i="83"/>
  <c r="AB479" i="83"/>
  <c r="AB478" i="83"/>
  <c r="AB477" i="83"/>
  <c r="AB476" i="83"/>
  <c r="AB475" i="83"/>
  <c r="AB474" i="83"/>
  <c r="AB473" i="83"/>
  <c r="AB472" i="83"/>
  <c r="AB471" i="83"/>
  <c r="AB470" i="83"/>
  <c r="AB469" i="83"/>
  <c r="AB468" i="83"/>
  <c r="AB467" i="83"/>
  <c r="AB466" i="83"/>
  <c r="AB465" i="83"/>
  <c r="AB464" i="83"/>
  <c r="AB463" i="83"/>
  <c r="AB462" i="83"/>
  <c r="AB461" i="83"/>
  <c r="AB460" i="83"/>
  <c r="AB459" i="83"/>
  <c r="AB458" i="83"/>
  <c r="AB457" i="83"/>
  <c r="AB456" i="83"/>
  <c r="AB455" i="83"/>
  <c r="AB454" i="83"/>
  <c r="AB453" i="83"/>
  <c r="AB452" i="83"/>
  <c r="AB451" i="83"/>
  <c r="AB450" i="83"/>
  <c r="AB449" i="83"/>
  <c r="AB448" i="83"/>
  <c r="AB447" i="83"/>
  <c r="AB446" i="83"/>
  <c r="AB445" i="83"/>
  <c r="AB444" i="83"/>
  <c r="AB443" i="83"/>
  <c r="AB442" i="83"/>
  <c r="AB441" i="83"/>
  <c r="AB440" i="83"/>
  <c r="AB439" i="83"/>
  <c r="AB438" i="83"/>
  <c r="AB437" i="83"/>
  <c r="AB436" i="83"/>
  <c r="AB435" i="83"/>
  <c r="AB434" i="83"/>
  <c r="AB433" i="83"/>
  <c r="AB432" i="83"/>
  <c r="AB431" i="83"/>
  <c r="AB430" i="83"/>
  <c r="AB429" i="83"/>
  <c r="AB428" i="83"/>
  <c r="AB427" i="83"/>
  <c r="AB426" i="83"/>
  <c r="AB425" i="83"/>
  <c r="AB424" i="83"/>
  <c r="AB423" i="83"/>
  <c r="AB422" i="83"/>
  <c r="AB421" i="83"/>
  <c r="AB420" i="83"/>
  <c r="AB419" i="83"/>
  <c r="AB418" i="83"/>
  <c r="AB417" i="83"/>
  <c r="AB416" i="83"/>
  <c r="AB415" i="83"/>
  <c r="AB414" i="83"/>
  <c r="AB413" i="83"/>
  <c r="AB412" i="83"/>
  <c r="AB411" i="83"/>
  <c r="AB410" i="83"/>
  <c r="AB409" i="83"/>
  <c r="AB408" i="83"/>
  <c r="AB407" i="83"/>
  <c r="AB406" i="83"/>
  <c r="AB405" i="83"/>
  <c r="AB404" i="83"/>
  <c r="AB403" i="83"/>
  <c r="AB402" i="83"/>
  <c r="AB401" i="83"/>
  <c r="AB400" i="83"/>
  <c r="AB399" i="83"/>
  <c r="AB398" i="83"/>
  <c r="AB397" i="83"/>
  <c r="AB396" i="83"/>
  <c r="AB395" i="83"/>
  <c r="AB394" i="83"/>
  <c r="AB393" i="83"/>
  <c r="AB392" i="83"/>
  <c r="AB391" i="83"/>
  <c r="AB390" i="83"/>
  <c r="AB389" i="83"/>
  <c r="AB388" i="83"/>
  <c r="AB387" i="83"/>
  <c r="AB386" i="83"/>
  <c r="AB385" i="83"/>
  <c r="AB384" i="83"/>
  <c r="AB383" i="83"/>
  <c r="AB382" i="83"/>
  <c r="AB381" i="83"/>
  <c r="AB380" i="83"/>
  <c r="AB379" i="83"/>
  <c r="AB378" i="83"/>
  <c r="AB377" i="83"/>
  <c r="AB376" i="83"/>
  <c r="AB375" i="83"/>
  <c r="AB374" i="83"/>
  <c r="AB373" i="83"/>
  <c r="AB372" i="83"/>
  <c r="AB371" i="83"/>
  <c r="AB370" i="83"/>
  <c r="AB369" i="83"/>
  <c r="AB368" i="83"/>
  <c r="AB367" i="83"/>
  <c r="AB366" i="83"/>
  <c r="AB365" i="83"/>
  <c r="AB364" i="83"/>
  <c r="AB363" i="83"/>
  <c r="AB362" i="83"/>
  <c r="AB361" i="83"/>
  <c r="AB360" i="83"/>
  <c r="AB359" i="83"/>
  <c r="AB358" i="83"/>
  <c r="AB357" i="83"/>
  <c r="AB356" i="83"/>
  <c r="AB355" i="83"/>
  <c r="AB354" i="83"/>
  <c r="AB353" i="83"/>
  <c r="AB352" i="83"/>
  <c r="AB351" i="83"/>
  <c r="AB350" i="83"/>
  <c r="AB349" i="83"/>
  <c r="AB348" i="83"/>
  <c r="AB347" i="83"/>
  <c r="AB346" i="83"/>
  <c r="AB345" i="83"/>
  <c r="AB344" i="83"/>
  <c r="AB343" i="83"/>
  <c r="AB342" i="83"/>
  <c r="AB341" i="83"/>
  <c r="AB340" i="83"/>
  <c r="AB339" i="83"/>
  <c r="AB338" i="83"/>
  <c r="AB337" i="83"/>
  <c r="AB336" i="83"/>
  <c r="AB335" i="83"/>
  <c r="AB334" i="83"/>
  <c r="AB333" i="83"/>
  <c r="AB332" i="83"/>
  <c r="AB331" i="83"/>
  <c r="AB330" i="83"/>
  <c r="AB329" i="83"/>
  <c r="AB328" i="83"/>
  <c r="AB327" i="83"/>
  <c r="AB326" i="83"/>
  <c r="AB325" i="83"/>
  <c r="AB324" i="83"/>
  <c r="AB323" i="83"/>
  <c r="AB322" i="83"/>
  <c r="AB321" i="83"/>
  <c r="AB320" i="83"/>
  <c r="AB319" i="83"/>
  <c r="AB318" i="83"/>
  <c r="AB317" i="83"/>
  <c r="AB316" i="83"/>
  <c r="AB315" i="83"/>
  <c r="AB314" i="83"/>
  <c r="AB313" i="83"/>
  <c r="AB312" i="83"/>
  <c r="AB311" i="83"/>
  <c r="AB310" i="83"/>
  <c r="AB309" i="83"/>
  <c r="AB308" i="83"/>
  <c r="AB307" i="83"/>
  <c r="AB306" i="83"/>
  <c r="AB305" i="83"/>
  <c r="AB304" i="83"/>
  <c r="AB303" i="83"/>
  <c r="AB302" i="83"/>
  <c r="AB301" i="83"/>
  <c r="AB300" i="83"/>
  <c r="AB299" i="83"/>
  <c r="AB298" i="83"/>
  <c r="AB297" i="83"/>
  <c r="AB296" i="83"/>
  <c r="AB295" i="83"/>
  <c r="AB294" i="83"/>
  <c r="AB293" i="83"/>
  <c r="AB292" i="83"/>
  <c r="AB291" i="83"/>
  <c r="AB290" i="83"/>
  <c r="AB289" i="83"/>
  <c r="AB288" i="83"/>
  <c r="AB287" i="83"/>
  <c r="AB286" i="83"/>
  <c r="AB285" i="83"/>
  <c r="AB284" i="83"/>
  <c r="AB283" i="83"/>
  <c r="AB282" i="83"/>
  <c r="AB281" i="83"/>
  <c r="AB280" i="83"/>
  <c r="AB279" i="83"/>
  <c r="AB278" i="83"/>
  <c r="AB277" i="83"/>
  <c r="AB276" i="83"/>
  <c r="AB275" i="83"/>
  <c r="AB274" i="83"/>
  <c r="AB273" i="83"/>
  <c r="AB272" i="83"/>
  <c r="AB271" i="83"/>
  <c r="AB270" i="83"/>
  <c r="AB269" i="83"/>
  <c r="AB268" i="83"/>
  <c r="AB267" i="83"/>
  <c r="AB266" i="83"/>
  <c r="AB265" i="83"/>
  <c r="AB264" i="83"/>
  <c r="AB263" i="83"/>
  <c r="AB262" i="83"/>
  <c r="AB261" i="83"/>
  <c r="AB260" i="83"/>
  <c r="AB259" i="83"/>
  <c r="AB258" i="83"/>
  <c r="AB257" i="83"/>
  <c r="AB256" i="83"/>
  <c r="AB255" i="83"/>
  <c r="AB254" i="83"/>
  <c r="AB253" i="83"/>
  <c r="AB252" i="83"/>
  <c r="AB251" i="83"/>
  <c r="AB250" i="83"/>
  <c r="AB249" i="83"/>
  <c r="AB248" i="83"/>
  <c r="AB247" i="83"/>
  <c r="AB246" i="83"/>
  <c r="AB245" i="83"/>
  <c r="AB244" i="83"/>
  <c r="AB243" i="83"/>
  <c r="AB242" i="83"/>
  <c r="AB241" i="83"/>
  <c r="AB240" i="83"/>
  <c r="AB239" i="83"/>
  <c r="AB238" i="83"/>
  <c r="AB237" i="83"/>
  <c r="AB236" i="83"/>
  <c r="AB235" i="83"/>
  <c r="AB234" i="83"/>
  <c r="AB233" i="83"/>
  <c r="AB232" i="83"/>
  <c r="AB231" i="83"/>
  <c r="AB230" i="83"/>
  <c r="AB229" i="83"/>
  <c r="AB228" i="83"/>
  <c r="AB227" i="83"/>
  <c r="AB226" i="83"/>
  <c r="AB225" i="83"/>
  <c r="AB224" i="83"/>
  <c r="AB223" i="83"/>
  <c r="AB222" i="83"/>
  <c r="AB221" i="83"/>
  <c r="AB220" i="83"/>
  <c r="AB219" i="83"/>
  <c r="AB218" i="83"/>
  <c r="AB217" i="83"/>
  <c r="AB216" i="83"/>
  <c r="AB215" i="83"/>
  <c r="AB214" i="83"/>
  <c r="AB213" i="83"/>
  <c r="AB212" i="83"/>
  <c r="AB211" i="83"/>
  <c r="AB210" i="83"/>
  <c r="AB209" i="83"/>
  <c r="AB208" i="83"/>
  <c r="AB207" i="83"/>
  <c r="AB206" i="83"/>
  <c r="AB205" i="83"/>
  <c r="AB204" i="83"/>
  <c r="AB203" i="83"/>
  <c r="AB202" i="83"/>
  <c r="AB201" i="83"/>
  <c r="AB200" i="83"/>
  <c r="AB199" i="83"/>
  <c r="AB198" i="83"/>
  <c r="AB197" i="83"/>
  <c r="AB196" i="83"/>
  <c r="AB195" i="83"/>
  <c r="AB194" i="83"/>
  <c r="AB193" i="83"/>
  <c r="AB192" i="83"/>
  <c r="AB191" i="83"/>
  <c r="AB190" i="83"/>
  <c r="AB189" i="83"/>
  <c r="AB188" i="83"/>
  <c r="AB187" i="83"/>
  <c r="AB186" i="83"/>
  <c r="AB185" i="83"/>
  <c r="AB184" i="83"/>
  <c r="AB183" i="83"/>
  <c r="AB182" i="83"/>
  <c r="AB181" i="83"/>
  <c r="AB180" i="83"/>
  <c r="AB179" i="83"/>
  <c r="AB178" i="83"/>
  <c r="AB177" i="83"/>
  <c r="AB176" i="83"/>
  <c r="AB175" i="83"/>
  <c r="AB174" i="83"/>
  <c r="AB173" i="83"/>
  <c r="AB172" i="83"/>
  <c r="AB171" i="83"/>
  <c r="AB170" i="83"/>
  <c r="AB169" i="83"/>
  <c r="AB168" i="83"/>
  <c r="AB167" i="83"/>
  <c r="AB166" i="83"/>
  <c r="AB165" i="83"/>
  <c r="AB164" i="83"/>
  <c r="AB163" i="83"/>
  <c r="AB162" i="83"/>
  <c r="AB161" i="83"/>
  <c r="AB160" i="83"/>
  <c r="AB159" i="83"/>
  <c r="AB158" i="83"/>
  <c r="AB157" i="83"/>
  <c r="AB156" i="83"/>
  <c r="AB155" i="83"/>
  <c r="AB154" i="83"/>
  <c r="AB153" i="83"/>
  <c r="AB152" i="83"/>
  <c r="AB151" i="83"/>
  <c r="AB150" i="83"/>
  <c r="AB149" i="83"/>
  <c r="AB148" i="83"/>
  <c r="AB147" i="83"/>
  <c r="AB146" i="83"/>
  <c r="AB145" i="83"/>
  <c r="AB144" i="83"/>
  <c r="AB143" i="83"/>
  <c r="AB142" i="83"/>
  <c r="AB141" i="83"/>
  <c r="AB140" i="83"/>
  <c r="AB139" i="83"/>
  <c r="AB138" i="83"/>
  <c r="AB137" i="83"/>
  <c r="AB136" i="83"/>
  <c r="AB135" i="83"/>
  <c r="AB134" i="83"/>
  <c r="AB133" i="83"/>
  <c r="AB132" i="83"/>
  <c r="AB131" i="83"/>
  <c r="AB130" i="83"/>
  <c r="AB129" i="83"/>
  <c r="AB128" i="83"/>
  <c r="AB127" i="83"/>
  <c r="AB126" i="83"/>
  <c r="AB125" i="83"/>
  <c r="AB124" i="83"/>
  <c r="AB123" i="83"/>
  <c r="AB122" i="83"/>
  <c r="AB121" i="83"/>
  <c r="AB120" i="83"/>
  <c r="AB119" i="83"/>
  <c r="AB118" i="83"/>
  <c r="AB117" i="83"/>
  <c r="AB116" i="83"/>
  <c r="AB115" i="83"/>
  <c r="AB114" i="83"/>
  <c r="AB113" i="83"/>
  <c r="AB112" i="83"/>
  <c r="AB111" i="83"/>
  <c r="AB110" i="83"/>
  <c r="AB109" i="83"/>
  <c r="AB108" i="83"/>
  <c r="AB107" i="83"/>
  <c r="AB106" i="83"/>
  <c r="AB105" i="83"/>
  <c r="AB104" i="83"/>
  <c r="AB103" i="83"/>
  <c r="AB102" i="83"/>
  <c r="AB101" i="83"/>
  <c r="AB100" i="83"/>
  <c r="AB99" i="83"/>
  <c r="AB98" i="83"/>
  <c r="AB97" i="83"/>
  <c r="AB96" i="83"/>
  <c r="AB95" i="83"/>
  <c r="AB94" i="83"/>
  <c r="AB93" i="83"/>
  <c r="AB92" i="83"/>
  <c r="AB91" i="83"/>
  <c r="AB90" i="83"/>
  <c r="AB89" i="83"/>
  <c r="AB88" i="83"/>
  <c r="AB87" i="83"/>
  <c r="AB86" i="83"/>
  <c r="AB85" i="83"/>
  <c r="AB84" i="83"/>
  <c r="AB83" i="83"/>
  <c r="AB82" i="83"/>
  <c r="AB81" i="83"/>
  <c r="AB80" i="83"/>
  <c r="AB79" i="83"/>
  <c r="AB78" i="83"/>
  <c r="AB77" i="83"/>
  <c r="AB76" i="83"/>
  <c r="AB75" i="83"/>
  <c r="AB74" i="83"/>
  <c r="AB73" i="83"/>
  <c r="AB72" i="83"/>
  <c r="AB71" i="83"/>
  <c r="AB70" i="83"/>
  <c r="AB69" i="83"/>
  <c r="AB68" i="83"/>
  <c r="AB67" i="83"/>
  <c r="AB66" i="83"/>
  <c r="AB65" i="83"/>
  <c r="AB64" i="83"/>
  <c r="AB63" i="83"/>
  <c r="AB62" i="83"/>
  <c r="AB61" i="83"/>
  <c r="AB60" i="83"/>
  <c r="AB59" i="83"/>
  <c r="AB58" i="83"/>
  <c r="AB57" i="83"/>
  <c r="AB56" i="83"/>
  <c r="AB55" i="83"/>
  <c r="AB54" i="83"/>
  <c r="AB53" i="83"/>
  <c r="AB52" i="83"/>
  <c r="AB51" i="83"/>
  <c r="AB50" i="83"/>
  <c r="AB49" i="83"/>
  <c r="AB48" i="83"/>
  <c r="AB47" i="83"/>
  <c r="AB46" i="83"/>
  <c r="AB45" i="83"/>
  <c r="AB44" i="83"/>
  <c r="AB43" i="83"/>
  <c r="AB42" i="83"/>
  <c r="AB41" i="83"/>
  <c r="AB40" i="83"/>
  <c r="AB39" i="83"/>
  <c r="AB38" i="83"/>
  <c r="AB37" i="83"/>
  <c r="AB36" i="83"/>
  <c r="AB35" i="83"/>
  <c r="AB34" i="83"/>
  <c r="AB33" i="83"/>
  <c r="AB32" i="83"/>
  <c r="AB31" i="83"/>
  <c r="AB30" i="83"/>
  <c r="AB29" i="83"/>
  <c r="AB28" i="83"/>
  <c r="AB27" i="83"/>
  <c r="AB26" i="83"/>
  <c r="AB25" i="83"/>
  <c r="AB24" i="83"/>
  <c r="AB23" i="83"/>
  <c r="AB22" i="83"/>
  <c r="AB21" i="83"/>
  <c r="AB20" i="83"/>
  <c r="AB19" i="83"/>
  <c r="AB18" i="83"/>
  <c r="AB17" i="83"/>
  <c r="AB16" i="83"/>
  <c r="AB15" i="83"/>
  <c r="AB14" i="83"/>
  <c r="AB13" i="83"/>
  <c r="AB12" i="83"/>
  <c r="AB11" i="83"/>
  <c r="AB10" i="83"/>
  <c r="AB9" i="83"/>
  <c r="AQ1309" i="83"/>
  <c r="AP1310" i="83"/>
  <c r="AO1310" i="83"/>
  <c r="AN1310" i="83"/>
  <c r="AM1310" i="83"/>
  <c r="AL1310" i="83"/>
  <c r="AK1310" i="83"/>
  <c r="AJ1310" i="83"/>
  <c r="AI1310" i="83"/>
  <c r="AH1310" i="83"/>
  <c r="AG1310" i="83"/>
  <c r="AF1310" i="83"/>
  <c r="AE1310" i="83"/>
  <c r="AD1310" i="83"/>
  <c r="AC1310" i="83"/>
  <c r="AQ1310" i="83"/>
  <c r="AP1309" i="83"/>
  <c r="AO1309" i="83"/>
  <c r="AN1309" i="83"/>
  <c r="AM1309" i="83"/>
  <c r="AL1309" i="83"/>
  <c r="AK1309" i="83"/>
  <c r="AJ1309" i="83"/>
  <c r="AI1309" i="83"/>
  <c r="AH1309" i="83"/>
  <c r="AG1309" i="83"/>
  <c r="AF1309" i="83"/>
  <c r="AE1309" i="83"/>
  <c r="AD1309" i="83"/>
  <c r="AC1309" i="83"/>
  <c r="AQ1308" i="83"/>
  <c r="AP1308" i="83"/>
  <c r="AO1308" i="83"/>
  <c r="AN1308" i="83"/>
  <c r="AM1308" i="83"/>
  <c r="AL1308" i="83"/>
  <c r="AK1308" i="83"/>
  <c r="AJ1308" i="83"/>
  <c r="AI1308" i="83"/>
  <c r="AH1308" i="83"/>
  <c r="AG1308" i="83"/>
  <c r="AF1308" i="83"/>
  <c r="AE1308" i="83"/>
  <c r="AD1308" i="83"/>
  <c r="AC1308" i="83"/>
  <c r="AQ1303" i="83"/>
  <c r="AP1307" i="83"/>
  <c r="AO1307" i="83"/>
  <c r="AN1307" i="83"/>
  <c r="AM1307" i="83"/>
  <c r="AL1307" i="83"/>
  <c r="AK1307" i="83"/>
  <c r="AJ1307" i="83"/>
  <c r="AI1307" i="83"/>
  <c r="AH1307" i="83"/>
  <c r="AG1307" i="83"/>
  <c r="AF1307" i="83"/>
  <c r="AE1307" i="83"/>
  <c r="AD1307" i="83"/>
  <c r="AC1307" i="83"/>
  <c r="AQ1304" i="83"/>
  <c r="AP1306" i="83"/>
  <c r="AO1306" i="83"/>
  <c r="AN1306" i="83"/>
  <c r="AM1306" i="83"/>
  <c r="AL1306" i="83"/>
  <c r="AK1306" i="83"/>
  <c r="AJ1306" i="83"/>
  <c r="AI1306" i="83"/>
  <c r="AH1306" i="83"/>
  <c r="AG1306" i="83"/>
  <c r="AF1306" i="83"/>
  <c r="AE1306" i="83"/>
  <c r="AD1306" i="83"/>
  <c r="AC1306" i="83"/>
  <c r="AQ1307" i="83"/>
  <c r="AP1305" i="83"/>
  <c r="AO1305" i="83"/>
  <c r="AN1305" i="83"/>
  <c r="AM1305" i="83"/>
  <c r="AL1305" i="83"/>
  <c r="AK1305" i="83"/>
  <c r="AJ1305" i="83"/>
  <c r="AI1305" i="83"/>
  <c r="AH1305" i="83"/>
  <c r="AG1305" i="83"/>
  <c r="AF1305" i="83"/>
  <c r="AE1305" i="83"/>
  <c r="AD1305" i="83"/>
  <c r="AC1305" i="83"/>
  <c r="AQ1306" i="83"/>
  <c r="AP1304" i="83"/>
  <c r="AO1304" i="83"/>
  <c r="AN1304" i="83"/>
  <c r="AM1304" i="83"/>
  <c r="AL1304" i="83"/>
  <c r="AK1304" i="83"/>
  <c r="AJ1304" i="83"/>
  <c r="AI1304" i="83"/>
  <c r="AH1304" i="83"/>
  <c r="AG1304" i="83"/>
  <c r="AF1304" i="83"/>
  <c r="AE1304" i="83"/>
  <c r="AD1304" i="83"/>
  <c r="AC1304" i="83"/>
  <c r="AQ1305" i="83"/>
  <c r="AP1303" i="83"/>
  <c r="AO1303" i="83"/>
  <c r="AN1303" i="83"/>
  <c r="AM1303" i="83"/>
  <c r="AL1303" i="83"/>
  <c r="AK1303" i="83"/>
  <c r="AJ1303" i="83"/>
  <c r="AI1303" i="83"/>
  <c r="AH1303" i="83"/>
  <c r="AG1303" i="83"/>
  <c r="AF1303" i="83"/>
  <c r="AE1303" i="83"/>
  <c r="AD1303" i="83"/>
  <c r="AC1303" i="83"/>
  <c r="AQ1296" i="83"/>
  <c r="AP1302" i="83"/>
  <c r="AO1302" i="83"/>
  <c r="AN1302" i="83"/>
  <c r="AM1302" i="83"/>
  <c r="AL1302" i="83"/>
  <c r="AK1302" i="83"/>
  <c r="AJ1302" i="83"/>
  <c r="AI1302" i="83"/>
  <c r="AH1302" i="83"/>
  <c r="AG1302" i="83"/>
  <c r="AF1302" i="83"/>
  <c r="AE1302" i="83"/>
  <c r="AD1302" i="83"/>
  <c r="AC1302" i="83"/>
  <c r="AQ1299" i="83"/>
  <c r="AP1301" i="83"/>
  <c r="AO1301" i="83"/>
  <c r="AN1301" i="83"/>
  <c r="AM1301" i="83"/>
  <c r="AL1301" i="83"/>
  <c r="AK1301" i="83"/>
  <c r="AJ1301" i="83"/>
  <c r="AI1301" i="83"/>
  <c r="AH1301" i="83"/>
  <c r="AG1301" i="83"/>
  <c r="AF1301" i="83"/>
  <c r="AE1301" i="83"/>
  <c r="AD1301" i="83"/>
  <c r="AC1301" i="83"/>
  <c r="AQ1298" i="83"/>
  <c r="AP1300" i="83"/>
  <c r="AO1300" i="83"/>
  <c r="AN1300" i="83"/>
  <c r="AM1300" i="83"/>
  <c r="AL1300" i="83"/>
  <c r="AK1300" i="83"/>
  <c r="AJ1300" i="83"/>
  <c r="AI1300" i="83"/>
  <c r="AH1300" i="83"/>
  <c r="AG1300" i="83"/>
  <c r="AF1300" i="83"/>
  <c r="AE1300" i="83"/>
  <c r="AD1300" i="83"/>
  <c r="AC1300" i="83"/>
  <c r="AQ1291" i="83"/>
  <c r="AP1299" i="83"/>
  <c r="AO1299" i="83"/>
  <c r="AN1299" i="83"/>
  <c r="AM1299" i="83"/>
  <c r="AL1299" i="83"/>
  <c r="AK1299" i="83"/>
  <c r="AJ1299" i="83"/>
  <c r="AI1299" i="83"/>
  <c r="AH1299" i="83"/>
  <c r="AG1299" i="83"/>
  <c r="AF1299" i="83"/>
  <c r="AE1299" i="83"/>
  <c r="AD1299" i="83"/>
  <c r="AC1299" i="83"/>
  <c r="AQ1302" i="83"/>
  <c r="AP1298" i="83"/>
  <c r="AO1298" i="83"/>
  <c r="AN1298" i="83"/>
  <c r="AM1298" i="83"/>
  <c r="AL1298" i="83"/>
  <c r="AK1298" i="83"/>
  <c r="AJ1298" i="83"/>
  <c r="AI1298" i="83"/>
  <c r="AH1298" i="83"/>
  <c r="AG1298" i="83"/>
  <c r="AF1298" i="83"/>
  <c r="AE1298" i="83"/>
  <c r="AD1298" i="83"/>
  <c r="AC1298" i="83"/>
  <c r="AQ1297" i="83"/>
  <c r="AP1297" i="83"/>
  <c r="AO1297" i="83"/>
  <c r="AN1297" i="83"/>
  <c r="AM1297" i="83"/>
  <c r="AL1297" i="83"/>
  <c r="AK1297" i="83"/>
  <c r="AJ1297" i="83"/>
  <c r="AI1297" i="83"/>
  <c r="AH1297" i="83"/>
  <c r="AG1297" i="83"/>
  <c r="AF1297" i="83"/>
  <c r="AE1297" i="83"/>
  <c r="AD1297" i="83"/>
  <c r="AC1297" i="83"/>
  <c r="AQ1301" i="83"/>
  <c r="AP1296" i="83"/>
  <c r="AO1296" i="83"/>
  <c r="AN1296" i="83"/>
  <c r="AM1296" i="83"/>
  <c r="AL1296" i="83"/>
  <c r="AK1296" i="83"/>
  <c r="AJ1296" i="83"/>
  <c r="AI1296" i="83"/>
  <c r="AH1296" i="83"/>
  <c r="AG1296" i="83"/>
  <c r="AF1296" i="83"/>
  <c r="AE1296" i="83"/>
  <c r="AD1296" i="83"/>
  <c r="AC1296" i="83"/>
  <c r="AQ1293" i="83"/>
  <c r="AP1295" i="83"/>
  <c r="AO1295" i="83"/>
  <c r="AN1295" i="83"/>
  <c r="AM1295" i="83"/>
  <c r="AL1295" i="83"/>
  <c r="AK1295" i="83"/>
  <c r="AJ1295" i="83"/>
  <c r="AI1295" i="83"/>
  <c r="AH1295" i="83"/>
  <c r="AG1295" i="83"/>
  <c r="AF1295" i="83"/>
  <c r="AE1295" i="83"/>
  <c r="AD1295" i="83"/>
  <c r="AC1295" i="83"/>
  <c r="AQ1290" i="83"/>
  <c r="AP1294" i="83"/>
  <c r="AO1294" i="83"/>
  <c r="AN1294" i="83"/>
  <c r="AM1294" i="83"/>
  <c r="AL1294" i="83"/>
  <c r="AK1294" i="83"/>
  <c r="AJ1294" i="83"/>
  <c r="AI1294" i="83"/>
  <c r="AH1294" i="83"/>
  <c r="AG1294" i="83"/>
  <c r="AF1294" i="83"/>
  <c r="AE1294" i="83"/>
  <c r="AD1294" i="83"/>
  <c r="AC1294" i="83"/>
  <c r="AQ1289" i="83"/>
  <c r="AP1293" i="83"/>
  <c r="AO1293" i="83"/>
  <c r="AN1293" i="83"/>
  <c r="AM1293" i="83"/>
  <c r="AL1293" i="83"/>
  <c r="AK1293" i="83"/>
  <c r="AJ1293" i="83"/>
  <c r="AI1293" i="83"/>
  <c r="AH1293" i="83"/>
  <c r="AG1293" i="83"/>
  <c r="AF1293" i="83"/>
  <c r="AE1293" i="83"/>
  <c r="AD1293" i="83"/>
  <c r="AC1293" i="83"/>
  <c r="AQ1300" i="83"/>
  <c r="AP1292" i="83"/>
  <c r="AO1292" i="83"/>
  <c r="AN1292" i="83"/>
  <c r="AM1292" i="83"/>
  <c r="AL1292" i="83"/>
  <c r="AK1292" i="83"/>
  <c r="AJ1292" i="83"/>
  <c r="AI1292" i="83"/>
  <c r="AH1292" i="83"/>
  <c r="AG1292" i="83"/>
  <c r="AF1292" i="83"/>
  <c r="AE1292" i="83"/>
  <c r="AD1292" i="83"/>
  <c r="AC1292" i="83"/>
  <c r="AQ1295" i="83"/>
  <c r="AP1291" i="83"/>
  <c r="AO1291" i="83"/>
  <c r="AN1291" i="83"/>
  <c r="AM1291" i="83"/>
  <c r="AL1291" i="83"/>
  <c r="AK1291" i="83"/>
  <c r="AJ1291" i="83"/>
  <c r="AI1291" i="83"/>
  <c r="AH1291" i="83"/>
  <c r="AG1291" i="83"/>
  <c r="AF1291" i="83"/>
  <c r="AE1291" i="83"/>
  <c r="AD1291" i="83"/>
  <c r="AC1291" i="83"/>
  <c r="AQ1294" i="83"/>
  <c r="AP1290" i="83"/>
  <c r="AO1290" i="83"/>
  <c r="AN1290" i="83"/>
  <c r="AM1290" i="83"/>
  <c r="AL1290" i="83"/>
  <c r="AK1290" i="83"/>
  <c r="AJ1290" i="83"/>
  <c r="AI1290" i="83"/>
  <c r="AH1290" i="83"/>
  <c r="AG1290" i="83"/>
  <c r="AF1290" i="83"/>
  <c r="AE1290" i="83"/>
  <c r="AD1290" i="83"/>
  <c r="AC1290" i="83"/>
  <c r="AQ1292" i="83"/>
  <c r="AP1289" i="83"/>
  <c r="AO1289" i="83"/>
  <c r="AN1289" i="83"/>
  <c r="AM1289" i="83"/>
  <c r="AL1289" i="83"/>
  <c r="AK1289" i="83"/>
  <c r="AJ1289" i="83"/>
  <c r="AI1289" i="83"/>
  <c r="AH1289" i="83"/>
  <c r="AG1289" i="83"/>
  <c r="AF1289" i="83"/>
  <c r="AE1289" i="83"/>
  <c r="AD1289" i="83"/>
  <c r="AC1289" i="83"/>
  <c r="AQ1288" i="83"/>
  <c r="AP1288" i="83"/>
  <c r="AO1288" i="83"/>
  <c r="AN1288" i="83"/>
  <c r="AM1288" i="83"/>
  <c r="AL1288" i="83"/>
  <c r="AK1288" i="83"/>
  <c r="AJ1288" i="83"/>
  <c r="AI1288" i="83"/>
  <c r="AH1288" i="83"/>
  <c r="AG1288" i="83"/>
  <c r="AF1288" i="83"/>
  <c r="AE1288" i="83"/>
  <c r="AD1288" i="83"/>
  <c r="AC1288" i="83"/>
  <c r="AQ1278" i="83"/>
  <c r="AP1287" i="83"/>
  <c r="AO1287" i="83"/>
  <c r="AN1287" i="83"/>
  <c r="AM1287" i="83"/>
  <c r="AL1287" i="83"/>
  <c r="AK1287" i="83"/>
  <c r="AJ1287" i="83"/>
  <c r="AI1287" i="83"/>
  <c r="AH1287" i="83"/>
  <c r="AG1287" i="83"/>
  <c r="AF1287" i="83"/>
  <c r="AE1287" i="83"/>
  <c r="AD1287" i="83"/>
  <c r="AC1287" i="83"/>
  <c r="AQ1281" i="83"/>
  <c r="AP1286" i="83"/>
  <c r="AO1286" i="83"/>
  <c r="AN1286" i="83"/>
  <c r="AM1286" i="83"/>
  <c r="AL1286" i="83"/>
  <c r="AK1286" i="83"/>
  <c r="AJ1286" i="83"/>
  <c r="AI1286" i="83"/>
  <c r="AH1286" i="83"/>
  <c r="AG1286" i="83"/>
  <c r="AF1286" i="83"/>
  <c r="AE1286" i="83"/>
  <c r="AD1286" i="83"/>
  <c r="AC1286" i="83"/>
  <c r="AQ1275" i="83"/>
  <c r="AP1285" i="83"/>
  <c r="AO1285" i="83"/>
  <c r="AN1285" i="83"/>
  <c r="AM1285" i="83"/>
  <c r="AL1285" i="83"/>
  <c r="AK1285" i="83"/>
  <c r="AJ1285" i="83"/>
  <c r="AI1285" i="83"/>
  <c r="AH1285" i="83"/>
  <c r="AG1285" i="83"/>
  <c r="AF1285" i="83"/>
  <c r="AE1285" i="83"/>
  <c r="AD1285" i="83"/>
  <c r="AC1285" i="83"/>
  <c r="AQ1286" i="83"/>
  <c r="AP1284" i="83"/>
  <c r="AO1284" i="83"/>
  <c r="AN1284" i="83"/>
  <c r="AM1284" i="83"/>
  <c r="AL1284" i="83"/>
  <c r="AK1284" i="83"/>
  <c r="AJ1284" i="83"/>
  <c r="AI1284" i="83"/>
  <c r="AH1284" i="83"/>
  <c r="AG1284" i="83"/>
  <c r="AF1284" i="83"/>
  <c r="AE1284" i="83"/>
  <c r="AD1284" i="83"/>
  <c r="AC1284" i="83"/>
  <c r="AQ1285" i="83"/>
  <c r="AP1283" i="83"/>
  <c r="AO1283" i="83"/>
  <c r="AN1283" i="83"/>
  <c r="AM1283" i="83"/>
  <c r="AL1283" i="83"/>
  <c r="AK1283" i="83"/>
  <c r="AJ1283" i="83"/>
  <c r="AI1283" i="83"/>
  <c r="AH1283" i="83"/>
  <c r="AG1283" i="83"/>
  <c r="AF1283" i="83"/>
  <c r="AE1283" i="83"/>
  <c r="AD1283" i="83"/>
  <c r="AC1283" i="83"/>
  <c r="AQ1276" i="83"/>
  <c r="AP1282" i="83"/>
  <c r="AO1282" i="83"/>
  <c r="AN1282" i="83"/>
  <c r="AM1282" i="83"/>
  <c r="AL1282" i="83"/>
  <c r="AK1282" i="83"/>
  <c r="AJ1282" i="83"/>
  <c r="AI1282" i="83"/>
  <c r="AH1282" i="83"/>
  <c r="AG1282" i="83"/>
  <c r="AF1282" i="83"/>
  <c r="AE1282" i="83"/>
  <c r="AD1282" i="83"/>
  <c r="AC1282" i="83"/>
  <c r="AQ1287" i="83"/>
  <c r="AP1281" i="83"/>
  <c r="AO1281" i="83"/>
  <c r="AN1281" i="83"/>
  <c r="AM1281" i="83"/>
  <c r="AL1281" i="83"/>
  <c r="AK1281" i="83"/>
  <c r="AJ1281" i="83"/>
  <c r="AI1281" i="83"/>
  <c r="AH1281" i="83"/>
  <c r="AG1281" i="83"/>
  <c r="AF1281" i="83"/>
  <c r="AE1281" i="83"/>
  <c r="AD1281" i="83"/>
  <c r="AC1281" i="83"/>
  <c r="AQ1274" i="83"/>
  <c r="AP1280" i="83"/>
  <c r="AO1280" i="83"/>
  <c r="AN1280" i="83"/>
  <c r="AM1280" i="83"/>
  <c r="AL1280" i="83"/>
  <c r="AK1280" i="83"/>
  <c r="AJ1280" i="83"/>
  <c r="AI1280" i="83"/>
  <c r="AH1280" i="83"/>
  <c r="AG1280" i="83"/>
  <c r="AF1280" i="83"/>
  <c r="AE1280" i="83"/>
  <c r="AD1280" i="83"/>
  <c r="AC1280" i="83"/>
  <c r="AQ1280" i="83"/>
  <c r="AP1279" i="83"/>
  <c r="AO1279" i="83"/>
  <c r="AN1279" i="83"/>
  <c r="AM1279" i="83"/>
  <c r="AL1279" i="83"/>
  <c r="AK1279" i="83"/>
  <c r="AJ1279" i="83"/>
  <c r="AI1279" i="83"/>
  <c r="AH1279" i="83"/>
  <c r="AG1279" i="83"/>
  <c r="AF1279" i="83"/>
  <c r="AE1279" i="83"/>
  <c r="AD1279" i="83"/>
  <c r="AC1279" i="83"/>
  <c r="AQ1273" i="83"/>
  <c r="AP1278" i="83"/>
  <c r="AO1278" i="83"/>
  <c r="AN1278" i="83"/>
  <c r="AM1278" i="83"/>
  <c r="AL1278" i="83"/>
  <c r="AK1278" i="83"/>
  <c r="AJ1278" i="83"/>
  <c r="AI1278" i="83"/>
  <c r="AH1278" i="83"/>
  <c r="AG1278" i="83"/>
  <c r="AF1278" i="83"/>
  <c r="AE1278" i="83"/>
  <c r="AD1278" i="83"/>
  <c r="AC1278" i="83"/>
  <c r="AQ1277" i="83"/>
  <c r="AP1277" i="83"/>
  <c r="AO1277" i="83"/>
  <c r="AN1277" i="83"/>
  <c r="AM1277" i="83"/>
  <c r="AL1277" i="83"/>
  <c r="AK1277" i="83"/>
  <c r="AJ1277" i="83"/>
  <c r="AI1277" i="83"/>
  <c r="AH1277" i="83"/>
  <c r="AG1277" i="83"/>
  <c r="AF1277" i="83"/>
  <c r="AE1277" i="83"/>
  <c r="AD1277" i="83"/>
  <c r="AC1277" i="83"/>
  <c r="AQ1279" i="83"/>
  <c r="AP1276" i="83"/>
  <c r="AO1276" i="83"/>
  <c r="AN1276" i="83"/>
  <c r="AM1276" i="83"/>
  <c r="AL1276" i="83"/>
  <c r="AK1276" i="83"/>
  <c r="AJ1276" i="83"/>
  <c r="AI1276" i="83"/>
  <c r="AH1276" i="83"/>
  <c r="AG1276" i="83"/>
  <c r="AF1276" i="83"/>
  <c r="AE1276" i="83"/>
  <c r="AD1276" i="83"/>
  <c r="AC1276" i="83"/>
  <c r="AQ1284" i="83"/>
  <c r="AP1275" i="83"/>
  <c r="AO1275" i="83"/>
  <c r="AN1275" i="83"/>
  <c r="AM1275" i="83"/>
  <c r="AL1275" i="83"/>
  <c r="AK1275" i="83"/>
  <c r="AJ1275" i="83"/>
  <c r="AI1275" i="83"/>
  <c r="AH1275" i="83"/>
  <c r="AG1275" i="83"/>
  <c r="AF1275" i="83"/>
  <c r="AE1275" i="83"/>
  <c r="AD1275" i="83"/>
  <c r="AC1275" i="83"/>
  <c r="AQ1283" i="83"/>
  <c r="AP1274" i="83"/>
  <c r="AO1274" i="83"/>
  <c r="AN1274" i="83"/>
  <c r="AM1274" i="83"/>
  <c r="AL1274" i="83"/>
  <c r="AK1274" i="83"/>
  <c r="AJ1274" i="83"/>
  <c r="AI1274" i="83"/>
  <c r="AH1274" i="83"/>
  <c r="AG1274" i="83"/>
  <c r="AF1274" i="83"/>
  <c r="AE1274" i="83"/>
  <c r="AD1274" i="83"/>
  <c r="AC1274" i="83"/>
  <c r="AQ1282" i="83"/>
  <c r="AP1273" i="83"/>
  <c r="AO1273" i="83"/>
  <c r="AN1273" i="83"/>
  <c r="AM1273" i="83"/>
  <c r="AL1273" i="83"/>
  <c r="AK1273" i="83"/>
  <c r="AJ1273" i="83"/>
  <c r="AI1273" i="83"/>
  <c r="AH1273" i="83"/>
  <c r="AG1273" i="83"/>
  <c r="AF1273" i="83"/>
  <c r="AE1273" i="83"/>
  <c r="AD1273" i="83"/>
  <c r="AC1273" i="83"/>
  <c r="AQ1272" i="83"/>
  <c r="AP1272" i="83"/>
  <c r="AO1272" i="83"/>
  <c r="AN1272" i="83"/>
  <c r="AM1272" i="83"/>
  <c r="AL1272" i="83"/>
  <c r="AK1272" i="83"/>
  <c r="AJ1272" i="83"/>
  <c r="AI1272" i="83"/>
  <c r="AH1272" i="83"/>
  <c r="AG1272" i="83"/>
  <c r="AF1272" i="83"/>
  <c r="AE1272" i="83"/>
  <c r="AD1272" i="83"/>
  <c r="AC1272" i="83"/>
  <c r="AQ1263" i="83"/>
  <c r="AP1271" i="83"/>
  <c r="AO1271" i="83"/>
  <c r="AN1271" i="83"/>
  <c r="AM1271" i="83"/>
  <c r="AL1271" i="83"/>
  <c r="AK1271" i="83"/>
  <c r="AJ1271" i="83"/>
  <c r="AI1271" i="83"/>
  <c r="AH1271" i="83"/>
  <c r="AG1271" i="83"/>
  <c r="AF1271" i="83"/>
  <c r="AE1271" i="83"/>
  <c r="AD1271" i="83"/>
  <c r="AC1271" i="83"/>
  <c r="AQ1271" i="83"/>
  <c r="AP1270" i="83"/>
  <c r="AO1270" i="83"/>
  <c r="AN1270" i="83"/>
  <c r="AM1270" i="83"/>
  <c r="AL1270" i="83"/>
  <c r="AK1270" i="83"/>
  <c r="AJ1270" i="83"/>
  <c r="AI1270" i="83"/>
  <c r="AH1270" i="83"/>
  <c r="AG1270" i="83"/>
  <c r="AF1270" i="83"/>
  <c r="AE1270" i="83"/>
  <c r="AD1270" i="83"/>
  <c r="AC1270" i="83"/>
  <c r="AQ1257" i="83"/>
  <c r="AP1269" i="83"/>
  <c r="AO1269" i="83"/>
  <c r="AN1269" i="83"/>
  <c r="AM1269" i="83"/>
  <c r="AL1269" i="83"/>
  <c r="AK1269" i="83"/>
  <c r="AJ1269" i="83"/>
  <c r="AI1269" i="83"/>
  <c r="AH1269" i="83"/>
  <c r="AG1269" i="83"/>
  <c r="AF1269" i="83"/>
  <c r="AE1269" i="83"/>
  <c r="AD1269" i="83"/>
  <c r="AC1269" i="83"/>
  <c r="AQ1270" i="83"/>
  <c r="AP1268" i="83"/>
  <c r="AO1268" i="83"/>
  <c r="AN1268" i="83"/>
  <c r="AM1268" i="83"/>
  <c r="AL1268" i="83"/>
  <c r="AK1268" i="83"/>
  <c r="AJ1268" i="83"/>
  <c r="AI1268" i="83"/>
  <c r="AH1268" i="83"/>
  <c r="AG1268" i="83"/>
  <c r="AF1268" i="83"/>
  <c r="AE1268" i="83"/>
  <c r="AD1268" i="83"/>
  <c r="AC1268" i="83"/>
  <c r="AQ1269" i="83"/>
  <c r="AP1267" i="83"/>
  <c r="AO1267" i="83"/>
  <c r="AN1267" i="83"/>
  <c r="AM1267" i="83"/>
  <c r="AL1267" i="83"/>
  <c r="AK1267" i="83"/>
  <c r="AJ1267" i="83"/>
  <c r="AI1267" i="83"/>
  <c r="AH1267" i="83"/>
  <c r="AG1267" i="83"/>
  <c r="AF1267" i="83"/>
  <c r="AE1267" i="83"/>
  <c r="AD1267" i="83"/>
  <c r="AC1267" i="83"/>
  <c r="AQ1262" i="83"/>
  <c r="AP1266" i="83"/>
  <c r="AO1266" i="83"/>
  <c r="AN1266" i="83"/>
  <c r="AM1266" i="83"/>
  <c r="AL1266" i="83"/>
  <c r="AK1266" i="83"/>
  <c r="AJ1266" i="83"/>
  <c r="AI1266" i="83"/>
  <c r="AH1266" i="83"/>
  <c r="AG1266" i="83"/>
  <c r="AF1266" i="83"/>
  <c r="AE1266" i="83"/>
  <c r="AD1266" i="83"/>
  <c r="AC1266" i="83"/>
  <c r="AQ1264" i="83"/>
  <c r="AP1265" i="83"/>
  <c r="AO1265" i="83"/>
  <c r="AN1265" i="83"/>
  <c r="AM1265" i="83"/>
  <c r="AL1265" i="83"/>
  <c r="AK1265" i="83"/>
  <c r="AJ1265" i="83"/>
  <c r="AI1265" i="83"/>
  <c r="AH1265" i="83"/>
  <c r="AG1265" i="83"/>
  <c r="AF1265" i="83"/>
  <c r="AE1265" i="83"/>
  <c r="AD1265" i="83"/>
  <c r="AC1265" i="83"/>
  <c r="AQ1265" i="83"/>
  <c r="AP1264" i="83"/>
  <c r="AO1264" i="83"/>
  <c r="AN1264" i="83"/>
  <c r="AM1264" i="83"/>
  <c r="AL1264" i="83"/>
  <c r="AK1264" i="83"/>
  <c r="AJ1264" i="83"/>
  <c r="AI1264" i="83"/>
  <c r="AH1264" i="83"/>
  <c r="AG1264" i="83"/>
  <c r="AF1264" i="83"/>
  <c r="AE1264" i="83"/>
  <c r="AD1264" i="83"/>
  <c r="AC1264" i="83"/>
  <c r="AQ1266" i="83"/>
  <c r="AP1263" i="83"/>
  <c r="AO1263" i="83"/>
  <c r="AN1263" i="83"/>
  <c r="AM1263" i="83"/>
  <c r="AL1263" i="83"/>
  <c r="AK1263" i="83"/>
  <c r="AJ1263" i="83"/>
  <c r="AI1263" i="83"/>
  <c r="AH1263" i="83"/>
  <c r="AG1263" i="83"/>
  <c r="AF1263" i="83"/>
  <c r="AE1263" i="83"/>
  <c r="AD1263" i="83"/>
  <c r="AC1263" i="83"/>
  <c r="AQ1268" i="83"/>
  <c r="AP1262" i="83"/>
  <c r="AO1262" i="83"/>
  <c r="AN1262" i="83"/>
  <c r="AM1262" i="83"/>
  <c r="AL1262" i="83"/>
  <c r="AK1262" i="83"/>
  <c r="AJ1262" i="83"/>
  <c r="AI1262" i="83"/>
  <c r="AH1262" i="83"/>
  <c r="AG1262" i="83"/>
  <c r="AF1262" i="83"/>
  <c r="AE1262" i="83"/>
  <c r="AD1262" i="83"/>
  <c r="AC1262" i="83"/>
  <c r="AQ1267" i="83"/>
  <c r="AP1261" i="83"/>
  <c r="AO1261" i="83"/>
  <c r="AN1261" i="83"/>
  <c r="AM1261" i="83"/>
  <c r="AL1261" i="83"/>
  <c r="AK1261" i="83"/>
  <c r="AJ1261" i="83"/>
  <c r="AI1261" i="83"/>
  <c r="AH1261" i="83"/>
  <c r="AG1261" i="83"/>
  <c r="AF1261" i="83"/>
  <c r="AE1261" i="83"/>
  <c r="AD1261" i="83"/>
  <c r="AC1261" i="83"/>
  <c r="AQ1261" i="83"/>
  <c r="AP1260" i="83"/>
  <c r="AO1260" i="83"/>
  <c r="AN1260" i="83"/>
  <c r="AM1260" i="83"/>
  <c r="AL1260" i="83"/>
  <c r="AK1260" i="83"/>
  <c r="AJ1260" i="83"/>
  <c r="AI1260" i="83"/>
  <c r="AH1260" i="83"/>
  <c r="AG1260" i="83"/>
  <c r="AF1260" i="83"/>
  <c r="AE1260" i="83"/>
  <c r="AD1260" i="83"/>
  <c r="AC1260" i="83"/>
  <c r="AQ1260" i="83"/>
  <c r="AP1259" i="83"/>
  <c r="AO1259" i="83"/>
  <c r="AN1259" i="83"/>
  <c r="AM1259" i="83"/>
  <c r="AL1259" i="83"/>
  <c r="AK1259" i="83"/>
  <c r="AJ1259" i="83"/>
  <c r="AI1259" i="83"/>
  <c r="AH1259" i="83"/>
  <c r="AG1259" i="83"/>
  <c r="AF1259" i="83"/>
  <c r="AE1259" i="83"/>
  <c r="AD1259" i="83"/>
  <c r="AC1259" i="83"/>
  <c r="AQ1259" i="83"/>
  <c r="AP1258" i="83"/>
  <c r="AO1258" i="83"/>
  <c r="AN1258" i="83"/>
  <c r="AM1258" i="83"/>
  <c r="AL1258" i="83"/>
  <c r="AK1258" i="83"/>
  <c r="AJ1258" i="83"/>
  <c r="AI1258" i="83"/>
  <c r="AH1258" i="83"/>
  <c r="AG1258" i="83"/>
  <c r="AF1258" i="83"/>
  <c r="AE1258" i="83"/>
  <c r="AD1258" i="83"/>
  <c r="AC1258" i="83"/>
  <c r="AQ1258" i="83"/>
  <c r="AP1257" i="83"/>
  <c r="AO1257" i="83"/>
  <c r="AN1257" i="83"/>
  <c r="AM1257" i="83"/>
  <c r="AL1257" i="83"/>
  <c r="AK1257" i="83"/>
  <c r="AJ1257" i="83"/>
  <c r="AI1257" i="83"/>
  <c r="AH1257" i="83"/>
  <c r="AG1257" i="83"/>
  <c r="AF1257" i="83"/>
  <c r="AE1257" i="83"/>
  <c r="AD1257" i="83"/>
  <c r="AC1257" i="83"/>
  <c r="AQ1249" i="83"/>
  <c r="AP1256" i="83"/>
  <c r="AO1256" i="83"/>
  <c r="AN1256" i="83"/>
  <c r="AM1256" i="83"/>
  <c r="AL1256" i="83"/>
  <c r="AK1256" i="83"/>
  <c r="AJ1256" i="83"/>
  <c r="AI1256" i="83"/>
  <c r="AH1256" i="83"/>
  <c r="AG1256" i="83"/>
  <c r="AF1256" i="83"/>
  <c r="AE1256" i="83"/>
  <c r="AD1256" i="83"/>
  <c r="AC1256" i="83"/>
  <c r="AQ1251" i="83"/>
  <c r="AP1255" i="83"/>
  <c r="AO1255" i="83"/>
  <c r="AN1255" i="83"/>
  <c r="AM1255" i="83"/>
  <c r="AL1255" i="83"/>
  <c r="AK1255" i="83"/>
  <c r="AJ1255" i="83"/>
  <c r="AI1255" i="83"/>
  <c r="AH1255" i="83"/>
  <c r="AG1255" i="83"/>
  <c r="AF1255" i="83"/>
  <c r="AE1255" i="83"/>
  <c r="AD1255" i="83"/>
  <c r="AC1255" i="83"/>
  <c r="AQ1256" i="83"/>
  <c r="AP1254" i="83"/>
  <c r="AO1254" i="83"/>
  <c r="AN1254" i="83"/>
  <c r="AM1254" i="83"/>
  <c r="AL1254" i="83"/>
  <c r="AK1254" i="83"/>
  <c r="AJ1254" i="83"/>
  <c r="AI1254" i="83"/>
  <c r="AH1254" i="83"/>
  <c r="AG1254" i="83"/>
  <c r="AF1254" i="83"/>
  <c r="AE1254" i="83"/>
  <c r="AD1254" i="83"/>
  <c r="AC1254" i="83"/>
  <c r="AQ1250" i="83"/>
  <c r="AP1253" i="83"/>
  <c r="AO1253" i="83"/>
  <c r="AN1253" i="83"/>
  <c r="AM1253" i="83"/>
  <c r="AL1253" i="83"/>
  <c r="AK1253" i="83"/>
  <c r="AJ1253" i="83"/>
  <c r="AI1253" i="83"/>
  <c r="AH1253" i="83"/>
  <c r="AG1253" i="83"/>
  <c r="AF1253" i="83"/>
  <c r="AE1253" i="83"/>
  <c r="AD1253" i="83"/>
  <c r="AC1253" i="83"/>
  <c r="AQ1255" i="83"/>
  <c r="AP1252" i="83"/>
  <c r="AO1252" i="83"/>
  <c r="AN1252" i="83"/>
  <c r="AM1252" i="83"/>
  <c r="AL1252" i="83"/>
  <c r="AK1252" i="83"/>
  <c r="AJ1252" i="83"/>
  <c r="AI1252" i="83"/>
  <c r="AH1252" i="83"/>
  <c r="AG1252" i="83"/>
  <c r="AF1252" i="83"/>
  <c r="AE1252" i="83"/>
  <c r="AD1252" i="83"/>
  <c r="AC1252" i="83"/>
  <c r="AQ1254" i="83"/>
  <c r="AP1251" i="83"/>
  <c r="AO1251" i="83"/>
  <c r="AN1251" i="83"/>
  <c r="AM1251" i="83"/>
  <c r="AL1251" i="83"/>
  <c r="AK1251" i="83"/>
  <c r="AJ1251" i="83"/>
  <c r="AI1251" i="83"/>
  <c r="AH1251" i="83"/>
  <c r="AG1251" i="83"/>
  <c r="AF1251" i="83"/>
  <c r="AE1251" i="83"/>
  <c r="AD1251" i="83"/>
  <c r="AC1251" i="83"/>
  <c r="AQ1253" i="83"/>
  <c r="AP1250" i="83"/>
  <c r="AO1250" i="83"/>
  <c r="AN1250" i="83"/>
  <c r="AM1250" i="83"/>
  <c r="AL1250" i="83"/>
  <c r="AK1250" i="83"/>
  <c r="AJ1250" i="83"/>
  <c r="AI1250" i="83"/>
  <c r="AH1250" i="83"/>
  <c r="AG1250" i="83"/>
  <c r="AF1250" i="83"/>
  <c r="AE1250" i="83"/>
  <c r="AD1250" i="83"/>
  <c r="AC1250" i="83"/>
  <c r="AQ1252" i="83"/>
  <c r="AP1249" i="83"/>
  <c r="AO1249" i="83"/>
  <c r="AN1249" i="83"/>
  <c r="AM1249" i="83"/>
  <c r="AL1249" i="83"/>
  <c r="AK1249" i="83"/>
  <c r="AJ1249" i="83"/>
  <c r="AI1249" i="83"/>
  <c r="AH1249" i="83"/>
  <c r="AG1249" i="83"/>
  <c r="AF1249" i="83"/>
  <c r="AE1249" i="83"/>
  <c r="AD1249" i="83"/>
  <c r="AC1249" i="83"/>
  <c r="AQ1248" i="83"/>
  <c r="AP1248" i="83"/>
  <c r="AO1248" i="83"/>
  <c r="AN1248" i="83"/>
  <c r="AM1248" i="83"/>
  <c r="AL1248" i="83"/>
  <c r="AK1248" i="83"/>
  <c r="AJ1248" i="83"/>
  <c r="AI1248" i="83"/>
  <c r="AH1248" i="83"/>
  <c r="AG1248" i="83"/>
  <c r="AF1248" i="83"/>
  <c r="AE1248" i="83"/>
  <c r="AD1248" i="83"/>
  <c r="AC1248" i="83"/>
  <c r="AQ1247" i="83"/>
  <c r="AP1247" i="83"/>
  <c r="AO1247" i="83"/>
  <c r="AN1247" i="83"/>
  <c r="AM1247" i="83"/>
  <c r="AL1247" i="83"/>
  <c r="AK1247" i="83"/>
  <c r="AJ1247" i="83"/>
  <c r="AI1247" i="83"/>
  <c r="AH1247" i="83"/>
  <c r="AG1247" i="83"/>
  <c r="AF1247" i="83"/>
  <c r="AE1247" i="83"/>
  <c r="AD1247" i="83"/>
  <c r="AC1247" i="83"/>
  <c r="AQ1246" i="83"/>
  <c r="AP1246" i="83"/>
  <c r="AO1246" i="83"/>
  <c r="AN1246" i="83"/>
  <c r="AM1246" i="83"/>
  <c r="AL1246" i="83"/>
  <c r="AK1246" i="83"/>
  <c r="AJ1246" i="83"/>
  <c r="AI1246" i="83"/>
  <c r="AH1246" i="83"/>
  <c r="AG1246" i="83"/>
  <c r="AF1246" i="83"/>
  <c r="AE1246" i="83"/>
  <c r="AD1246" i="83"/>
  <c r="AC1246" i="83"/>
  <c r="AQ1244" i="83"/>
  <c r="AP1245" i="83"/>
  <c r="AO1245" i="83"/>
  <c r="AN1245" i="83"/>
  <c r="AM1245" i="83"/>
  <c r="AL1245" i="83"/>
  <c r="AK1245" i="83"/>
  <c r="AJ1245" i="83"/>
  <c r="AI1245" i="83"/>
  <c r="AH1245" i="83"/>
  <c r="AG1245" i="83"/>
  <c r="AF1245" i="83"/>
  <c r="AE1245" i="83"/>
  <c r="AD1245" i="83"/>
  <c r="AC1245" i="83"/>
  <c r="AQ1245" i="83"/>
  <c r="AP1244" i="83"/>
  <c r="AO1244" i="83"/>
  <c r="AN1244" i="83"/>
  <c r="AM1244" i="83"/>
  <c r="AL1244" i="83"/>
  <c r="AK1244" i="83"/>
  <c r="AJ1244" i="83"/>
  <c r="AI1244" i="83"/>
  <c r="AH1244" i="83"/>
  <c r="AG1244" i="83"/>
  <c r="AF1244" i="83"/>
  <c r="AE1244" i="83"/>
  <c r="AD1244" i="83"/>
  <c r="AC1244" i="83"/>
  <c r="AQ1242" i="83"/>
  <c r="AP1243" i="83"/>
  <c r="AO1243" i="83"/>
  <c r="AN1243" i="83"/>
  <c r="AM1243" i="83"/>
  <c r="AL1243" i="83"/>
  <c r="AK1243" i="83"/>
  <c r="AJ1243" i="83"/>
  <c r="AI1243" i="83"/>
  <c r="AH1243" i="83"/>
  <c r="AG1243" i="83"/>
  <c r="AF1243" i="83"/>
  <c r="AE1243" i="83"/>
  <c r="AD1243" i="83"/>
  <c r="AC1243" i="83"/>
  <c r="AQ1240" i="83"/>
  <c r="AP1242" i="83"/>
  <c r="AO1242" i="83"/>
  <c r="AN1242" i="83"/>
  <c r="AM1242" i="83"/>
  <c r="AL1242" i="83"/>
  <c r="AK1242" i="83"/>
  <c r="AJ1242" i="83"/>
  <c r="AI1242" i="83"/>
  <c r="AH1242" i="83"/>
  <c r="AG1242" i="83"/>
  <c r="AF1242" i="83"/>
  <c r="AE1242" i="83"/>
  <c r="AD1242" i="83"/>
  <c r="AC1242" i="83"/>
  <c r="AQ1235" i="83"/>
  <c r="AP1241" i="83"/>
  <c r="AO1241" i="83"/>
  <c r="AN1241" i="83"/>
  <c r="AM1241" i="83"/>
  <c r="AL1241" i="83"/>
  <c r="AK1241" i="83"/>
  <c r="AJ1241" i="83"/>
  <c r="AI1241" i="83"/>
  <c r="AH1241" i="83"/>
  <c r="AG1241" i="83"/>
  <c r="AF1241" i="83"/>
  <c r="AE1241" i="83"/>
  <c r="AD1241" i="83"/>
  <c r="AC1241" i="83"/>
  <c r="AQ1231" i="83"/>
  <c r="AP1240" i="83"/>
  <c r="AO1240" i="83"/>
  <c r="AN1240" i="83"/>
  <c r="AM1240" i="83"/>
  <c r="AL1240" i="83"/>
  <c r="AK1240" i="83"/>
  <c r="AJ1240" i="83"/>
  <c r="AI1240" i="83"/>
  <c r="AH1240" i="83"/>
  <c r="AG1240" i="83"/>
  <c r="AF1240" i="83"/>
  <c r="AE1240" i="83"/>
  <c r="AD1240" i="83"/>
  <c r="AC1240" i="83"/>
  <c r="AQ1239" i="83"/>
  <c r="AP1239" i="83"/>
  <c r="AO1239" i="83"/>
  <c r="AN1239" i="83"/>
  <c r="AM1239" i="83"/>
  <c r="AL1239" i="83"/>
  <c r="AK1239" i="83"/>
  <c r="AJ1239" i="83"/>
  <c r="AI1239" i="83"/>
  <c r="AH1239" i="83"/>
  <c r="AG1239" i="83"/>
  <c r="AF1239" i="83"/>
  <c r="AE1239" i="83"/>
  <c r="AD1239" i="83"/>
  <c r="AC1239" i="83"/>
  <c r="AQ1238" i="83"/>
  <c r="AP1238" i="83"/>
  <c r="AO1238" i="83"/>
  <c r="AN1238" i="83"/>
  <c r="AM1238" i="83"/>
  <c r="AL1238" i="83"/>
  <c r="AK1238" i="83"/>
  <c r="AJ1238" i="83"/>
  <c r="AI1238" i="83"/>
  <c r="AH1238" i="83"/>
  <c r="AG1238" i="83"/>
  <c r="AF1238" i="83"/>
  <c r="AE1238" i="83"/>
  <c r="AD1238" i="83"/>
  <c r="AC1238" i="83"/>
  <c r="AQ1237" i="83"/>
  <c r="AP1237" i="83"/>
  <c r="AO1237" i="83"/>
  <c r="AN1237" i="83"/>
  <c r="AM1237" i="83"/>
  <c r="AL1237" i="83"/>
  <c r="AK1237" i="83"/>
  <c r="AJ1237" i="83"/>
  <c r="AI1237" i="83"/>
  <c r="AH1237" i="83"/>
  <c r="AG1237" i="83"/>
  <c r="AF1237" i="83"/>
  <c r="AE1237" i="83"/>
  <c r="AD1237" i="83"/>
  <c r="AC1237" i="83"/>
  <c r="AQ1243" i="83"/>
  <c r="AP1236" i="83"/>
  <c r="AO1236" i="83"/>
  <c r="AN1236" i="83"/>
  <c r="AM1236" i="83"/>
  <c r="AL1236" i="83"/>
  <c r="AK1236" i="83"/>
  <c r="AJ1236" i="83"/>
  <c r="AI1236" i="83"/>
  <c r="AH1236" i="83"/>
  <c r="AG1236" i="83"/>
  <c r="AF1236" i="83"/>
  <c r="AE1236" i="83"/>
  <c r="AD1236" i="83"/>
  <c r="AC1236" i="83"/>
  <c r="AQ1234" i="83"/>
  <c r="AP1235" i="83"/>
  <c r="AO1235" i="83"/>
  <c r="AN1235" i="83"/>
  <c r="AM1235" i="83"/>
  <c r="AL1235" i="83"/>
  <c r="AK1235" i="83"/>
  <c r="AJ1235" i="83"/>
  <c r="AI1235" i="83"/>
  <c r="AH1235" i="83"/>
  <c r="AG1235" i="83"/>
  <c r="AF1235" i="83"/>
  <c r="AE1235" i="83"/>
  <c r="AD1235" i="83"/>
  <c r="AC1235" i="83"/>
  <c r="AQ1241" i="83"/>
  <c r="AP1234" i="83"/>
  <c r="AO1234" i="83"/>
  <c r="AN1234" i="83"/>
  <c r="AM1234" i="83"/>
  <c r="AL1234" i="83"/>
  <c r="AK1234" i="83"/>
  <c r="AJ1234" i="83"/>
  <c r="AI1234" i="83"/>
  <c r="AH1234" i="83"/>
  <c r="AG1234" i="83"/>
  <c r="AF1234" i="83"/>
  <c r="AE1234" i="83"/>
  <c r="AD1234" i="83"/>
  <c r="AC1234" i="83"/>
  <c r="AQ1236" i="83"/>
  <c r="AP1233" i="83"/>
  <c r="AO1233" i="83"/>
  <c r="AN1233" i="83"/>
  <c r="AM1233" i="83"/>
  <c r="AL1233" i="83"/>
  <c r="AK1233" i="83"/>
  <c r="AJ1233" i="83"/>
  <c r="AI1233" i="83"/>
  <c r="AH1233" i="83"/>
  <c r="AG1233" i="83"/>
  <c r="AF1233" i="83"/>
  <c r="AE1233" i="83"/>
  <c r="AD1233" i="83"/>
  <c r="AC1233" i="83"/>
  <c r="AQ1233" i="83"/>
  <c r="AP1232" i="83"/>
  <c r="AO1232" i="83"/>
  <c r="AN1232" i="83"/>
  <c r="AM1232" i="83"/>
  <c r="AL1232" i="83"/>
  <c r="AK1232" i="83"/>
  <c r="AJ1232" i="83"/>
  <c r="AI1232" i="83"/>
  <c r="AH1232" i="83"/>
  <c r="AG1232" i="83"/>
  <c r="AF1232" i="83"/>
  <c r="AE1232" i="83"/>
  <c r="AD1232" i="83"/>
  <c r="AC1232" i="83"/>
  <c r="AQ1232" i="83"/>
  <c r="AP1231" i="83"/>
  <c r="AO1231" i="83"/>
  <c r="AN1231" i="83"/>
  <c r="AM1231" i="83"/>
  <c r="AL1231" i="83"/>
  <c r="AK1231" i="83"/>
  <c r="AJ1231" i="83"/>
  <c r="AI1231" i="83"/>
  <c r="AH1231" i="83"/>
  <c r="AG1231" i="83"/>
  <c r="AF1231" i="83"/>
  <c r="AE1231" i="83"/>
  <c r="AD1231" i="83"/>
  <c r="AC1231" i="83"/>
  <c r="AQ1230" i="83"/>
  <c r="AP1230" i="83"/>
  <c r="AO1230" i="83"/>
  <c r="AN1230" i="83"/>
  <c r="AM1230" i="83"/>
  <c r="AL1230" i="83"/>
  <c r="AK1230" i="83"/>
  <c r="AJ1230" i="83"/>
  <c r="AI1230" i="83"/>
  <c r="AH1230" i="83"/>
  <c r="AG1230" i="83"/>
  <c r="AF1230" i="83"/>
  <c r="AE1230" i="83"/>
  <c r="AD1230" i="83"/>
  <c r="AC1230" i="83"/>
  <c r="AQ1229" i="83"/>
  <c r="AP1229" i="83"/>
  <c r="AO1229" i="83"/>
  <c r="AN1229" i="83"/>
  <c r="AM1229" i="83"/>
  <c r="AL1229" i="83"/>
  <c r="AK1229" i="83"/>
  <c r="AJ1229" i="83"/>
  <c r="AI1229" i="83"/>
  <c r="AH1229" i="83"/>
  <c r="AG1229" i="83"/>
  <c r="AF1229" i="83"/>
  <c r="AE1229" i="83"/>
  <c r="AD1229" i="83"/>
  <c r="AC1229" i="83"/>
  <c r="AQ1228" i="83"/>
  <c r="AP1228" i="83"/>
  <c r="AO1228" i="83"/>
  <c r="AN1228" i="83"/>
  <c r="AM1228" i="83"/>
  <c r="AL1228" i="83"/>
  <c r="AK1228" i="83"/>
  <c r="AJ1228" i="83"/>
  <c r="AI1228" i="83"/>
  <c r="AH1228" i="83"/>
  <c r="AG1228" i="83"/>
  <c r="AF1228" i="83"/>
  <c r="AE1228" i="83"/>
  <c r="AD1228" i="83"/>
  <c r="AC1228" i="83"/>
  <c r="AQ1222" i="83"/>
  <c r="AP1227" i="83"/>
  <c r="AO1227" i="83"/>
  <c r="AN1227" i="83"/>
  <c r="AM1227" i="83"/>
  <c r="AL1227" i="83"/>
  <c r="AK1227" i="83"/>
  <c r="AJ1227" i="83"/>
  <c r="AI1227" i="83"/>
  <c r="AH1227" i="83"/>
  <c r="AG1227" i="83"/>
  <c r="AF1227" i="83"/>
  <c r="AE1227" i="83"/>
  <c r="AD1227" i="83"/>
  <c r="AC1227" i="83"/>
  <c r="AQ1221" i="83"/>
  <c r="AP1226" i="83"/>
  <c r="AO1226" i="83"/>
  <c r="AN1226" i="83"/>
  <c r="AM1226" i="83"/>
  <c r="AL1226" i="83"/>
  <c r="AK1226" i="83"/>
  <c r="AJ1226" i="83"/>
  <c r="AI1226" i="83"/>
  <c r="AH1226" i="83"/>
  <c r="AG1226" i="83"/>
  <c r="AF1226" i="83"/>
  <c r="AE1226" i="83"/>
  <c r="AD1226" i="83"/>
  <c r="AC1226" i="83"/>
  <c r="AQ1223" i="83"/>
  <c r="AP1225" i="83"/>
  <c r="AO1225" i="83"/>
  <c r="AN1225" i="83"/>
  <c r="AM1225" i="83"/>
  <c r="AL1225" i="83"/>
  <c r="AK1225" i="83"/>
  <c r="AJ1225" i="83"/>
  <c r="AI1225" i="83"/>
  <c r="AH1225" i="83"/>
  <c r="AG1225" i="83"/>
  <c r="AF1225" i="83"/>
  <c r="AE1225" i="83"/>
  <c r="AD1225" i="83"/>
  <c r="AC1225" i="83"/>
  <c r="AQ1125" i="83"/>
  <c r="AP1224" i="83"/>
  <c r="AO1224" i="83"/>
  <c r="AN1224" i="83"/>
  <c r="AM1224" i="83"/>
  <c r="AL1224" i="83"/>
  <c r="AK1224" i="83"/>
  <c r="AJ1224" i="83"/>
  <c r="AI1224" i="83"/>
  <c r="AH1224" i="83"/>
  <c r="AG1224" i="83"/>
  <c r="AF1224" i="83"/>
  <c r="AE1224" i="83"/>
  <c r="AD1224" i="83"/>
  <c r="AC1224" i="83"/>
  <c r="AQ1124" i="83"/>
  <c r="AP1223" i="83"/>
  <c r="AO1223" i="83"/>
  <c r="AN1223" i="83"/>
  <c r="AM1223" i="83"/>
  <c r="AL1223" i="83"/>
  <c r="AK1223" i="83"/>
  <c r="AJ1223" i="83"/>
  <c r="AI1223" i="83"/>
  <c r="AH1223" i="83"/>
  <c r="AG1223" i="83"/>
  <c r="AF1223" i="83"/>
  <c r="AE1223" i="83"/>
  <c r="AD1223" i="83"/>
  <c r="AC1223" i="83"/>
  <c r="AQ1123" i="83"/>
  <c r="AP1222" i="83"/>
  <c r="AO1222" i="83"/>
  <c r="AN1222" i="83"/>
  <c r="AM1222" i="83"/>
  <c r="AL1222" i="83"/>
  <c r="AK1222" i="83"/>
  <c r="AJ1222" i="83"/>
  <c r="AI1222" i="83"/>
  <c r="AH1222" i="83"/>
  <c r="AG1222" i="83"/>
  <c r="AF1222" i="83"/>
  <c r="AE1222" i="83"/>
  <c r="AD1222" i="83"/>
  <c r="AC1222" i="83"/>
  <c r="AQ1220" i="83"/>
  <c r="AP1221" i="83"/>
  <c r="AO1221" i="83"/>
  <c r="AN1221" i="83"/>
  <c r="AM1221" i="83"/>
  <c r="AL1221" i="83"/>
  <c r="AK1221" i="83"/>
  <c r="AJ1221" i="83"/>
  <c r="AI1221" i="83"/>
  <c r="AH1221" i="83"/>
  <c r="AG1221" i="83"/>
  <c r="AF1221" i="83"/>
  <c r="AE1221" i="83"/>
  <c r="AD1221" i="83"/>
  <c r="AC1221" i="83"/>
  <c r="AQ1143" i="83"/>
  <c r="AP1220" i="83"/>
  <c r="AO1220" i="83"/>
  <c r="AN1220" i="83"/>
  <c r="AM1220" i="83"/>
  <c r="AL1220" i="83"/>
  <c r="AK1220" i="83"/>
  <c r="AJ1220" i="83"/>
  <c r="AI1220" i="83"/>
  <c r="AH1220" i="83"/>
  <c r="AG1220" i="83"/>
  <c r="AF1220" i="83"/>
  <c r="AE1220" i="83"/>
  <c r="AD1220" i="83"/>
  <c r="AC1220" i="83"/>
  <c r="AQ1122" i="83"/>
  <c r="AP1219" i="83"/>
  <c r="AO1219" i="83"/>
  <c r="AN1219" i="83"/>
  <c r="AM1219" i="83"/>
  <c r="AL1219" i="83"/>
  <c r="AK1219" i="83"/>
  <c r="AJ1219" i="83"/>
  <c r="AI1219" i="83"/>
  <c r="AH1219" i="83"/>
  <c r="AG1219" i="83"/>
  <c r="AF1219" i="83"/>
  <c r="AE1219" i="83"/>
  <c r="AD1219" i="83"/>
  <c r="AC1219" i="83"/>
  <c r="AQ1142" i="83"/>
  <c r="AP1218" i="83"/>
  <c r="AO1218" i="83"/>
  <c r="AN1218" i="83"/>
  <c r="AM1218" i="83"/>
  <c r="AL1218" i="83"/>
  <c r="AK1218" i="83"/>
  <c r="AJ1218" i="83"/>
  <c r="AI1218" i="83"/>
  <c r="AH1218" i="83"/>
  <c r="AG1218" i="83"/>
  <c r="AF1218" i="83"/>
  <c r="AE1218" i="83"/>
  <c r="AD1218" i="83"/>
  <c r="AC1218" i="83"/>
  <c r="AQ1219" i="83"/>
  <c r="AP1217" i="83"/>
  <c r="AO1217" i="83"/>
  <c r="AN1217" i="83"/>
  <c r="AM1217" i="83"/>
  <c r="AL1217" i="83"/>
  <c r="AK1217" i="83"/>
  <c r="AJ1217" i="83"/>
  <c r="AI1217" i="83"/>
  <c r="AH1217" i="83"/>
  <c r="AG1217" i="83"/>
  <c r="AF1217" i="83"/>
  <c r="AE1217" i="83"/>
  <c r="AD1217" i="83"/>
  <c r="AC1217" i="83"/>
  <c r="AQ1218" i="83"/>
  <c r="AP1216" i="83"/>
  <c r="AO1216" i="83"/>
  <c r="AN1216" i="83"/>
  <c r="AM1216" i="83"/>
  <c r="AL1216" i="83"/>
  <c r="AK1216" i="83"/>
  <c r="AJ1216" i="83"/>
  <c r="AI1216" i="83"/>
  <c r="AH1216" i="83"/>
  <c r="AG1216" i="83"/>
  <c r="AF1216" i="83"/>
  <c r="AE1216" i="83"/>
  <c r="AD1216" i="83"/>
  <c r="AC1216" i="83"/>
  <c r="AQ1217" i="83"/>
  <c r="AP1215" i="83"/>
  <c r="AO1215" i="83"/>
  <c r="AN1215" i="83"/>
  <c r="AM1215" i="83"/>
  <c r="AL1215" i="83"/>
  <c r="AK1215" i="83"/>
  <c r="AJ1215" i="83"/>
  <c r="AI1215" i="83"/>
  <c r="AH1215" i="83"/>
  <c r="AG1215" i="83"/>
  <c r="AF1215" i="83"/>
  <c r="AE1215" i="83"/>
  <c r="AD1215" i="83"/>
  <c r="AC1215" i="83"/>
  <c r="AQ1216" i="83"/>
  <c r="AP1214" i="83"/>
  <c r="AO1214" i="83"/>
  <c r="AN1214" i="83"/>
  <c r="AM1214" i="83"/>
  <c r="AL1214" i="83"/>
  <c r="AK1214" i="83"/>
  <c r="AJ1214" i="83"/>
  <c r="AI1214" i="83"/>
  <c r="AH1214" i="83"/>
  <c r="AG1214" i="83"/>
  <c r="AF1214" i="83"/>
  <c r="AE1214" i="83"/>
  <c r="AD1214" i="83"/>
  <c r="AC1214" i="83"/>
  <c r="AQ1215" i="83"/>
  <c r="AP1213" i="83"/>
  <c r="AO1213" i="83"/>
  <c r="AN1213" i="83"/>
  <c r="AM1213" i="83"/>
  <c r="AL1213" i="83"/>
  <c r="AK1213" i="83"/>
  <c r="AJ1213" i="83"/>
  <c r="AI1213" i="83"/>
  <c r="AH1213" i="83"/>
  <c r="AG1213" i="83"/>
  <c r="AF1213" i="83"/>
  <c r="AE1213" i="83"/>
  <c r="AD1213" i="83"/>
  <c r="AC1213" i="83"/>
  <c r="AQ1214" i="83"/>
  <c r="AP1212" i="83"/>
  <c r="AO1212" i="83"/>
  <c r="AN1212" i="83"/>
  <c r="AM1212" i="83"/>
  <c r="AL1212" i="83"/>
  <c r="AK1212" i="83"/>
  <c r="AJ1212" i="83"/>
  <c r="AI1212" i="83"/>
  <c r="AH1212" i="83"/>
  <c r="AG1212" i="83"/>
  <c r="AF1212" i="83"/>
  <c r="AE1212" i="83"/>
  <c r="AD1212" i="83"/>
  <c r="AC1212" i="83"/>
  <c r="AQ1212" i="83"/>
  <c r="AP1211" i="83"/>
  <c r="AO1211" i="83"/>
  <c r="AN1211" i="83"/>
  <c r="AM1211" i="83"/>
  <c r="AL1211" i="83"/>
  <c r="AK1211" i="83"/>
  <c r="AJ1211" i="83"/>
  <c r="AI1211" i="83"/>
  <c r="AH1211" i="83"/>
  <c r="AG1211" i="83"/>
  <c r="AF1211" i="83"/>
  <c r="AE1211" i="83"/>
  <c r="AD1211" i="83"/>
  <c r="AC1211" i="83"/>
  <c r="AQ1213" i="83"/>
  <c r="AP1210" i="83"/>
  <c r="AO1210" i="83"/>
  <c r="AN1210" i="83"/>
  <c r="AM1210" i="83"/>
  <c r="AL1210" i="83"/>
  <c r="AK1210" i="83"/>
  <c r="AJ1210" i="83"/>
  <c r="AI1210" i="83"/>
  <c r="AH1210" i="83"/>
  <c r="AG1210" i="83"/>
  <c r="AF1210" i="83"/>
  <c r="AE1210" i="83"/>
  <c r="AD1210" i="83"/>
  <c r="AC1210" i="83"/>
  <c r="AQ1210" i="83"/>
  <c r="AP1209" i="83"/>
  <c r="AO1209" i="83"/>
  <c r="AN1209" i="83"/>
  <c r="AM1209" i="83"/>
  <c r="AL1209" i="83"/>
  <c r="AK1209" i="83"/>
  <c r="AJ1209" i="83"/>
  <c r="AI1209" i="83"/>
  <c r="AH1209" i="83"/>
  <c r="AG1209" i="83"/>
  <c r="AF1209" i="83"/>
  <c r="AE1209" i="83"/>
  <c r="AD1209" i="83"/>
  <c r="AC1209" i="83"/>
  <c r="AQ1211" i="83"/>
  <c r="AP1208" i="83"/>
  <c r="AO1208" i="83"/>
  <c r="AN1208" i="83"/>
  <c r="AM1208" i="83"/>
  <c r="AL1208" i="83"/>
  <c r="AK1208" i="83"/>
  <c r="AJ1208" i="83"/>
  <c r="AI1208" i="83"/>
  <c r="AH1208" i="83"/>
  <c r="AG1208" i="83"/>
  <c r="AF1208" i="83"/>
  <c r="AE1208" i="83"/>
  <c r="AD1208" i="83"/>
  <c r="AC1208" i="83"/>
  <c r="AQ1197" i="83"/>
  <c r="AP1207" i="83"/>
  <c r="AO1207" i="83"/>
  <c r="AN1207" i="83"/>
  <c r="AM1207" i="83"/>
  <c r="AL1207" i="83"/>
  <c r="AK1207" i="83"/>
  <c r="AJ1207" i="83"/>
  <c r="AI1207" i="83"/>
  <c r="AH1207" i="83"/>
  <c r="AG1207" i="83"/>
  <c r="AF1207" i="83"/>
  <c r="AE1207" i="83"/>
  <c r="AD1207" i="83"/>
  <c r="AC1207" i="83"/>
  <c r="AQ1141" i="83"/>
  <c r="AP1206" i="83"/>
  <c r="AO1206" i="83"/>
  <c r="AN1206" i="83"/>
  <c r="AM1206" i="83"/>
  <c r="AL1206" i="83"/>
  <c r="AK1206" i="83"/>
  <c r="AJ1206" i="83"/>
  <c r="AI1206" i="83"/>
  <c r="AH1206" i="83"/>
  <c r="AG1206" i="83"/>
  <c r="AF1206" i="83"/>
  <c r="AE1206" i="83"/>
  <c r="AD1206" i="83"/>
  <c r="AC1206" i="83"/>
  <c r="AQ1140" i="83"/>
  <c r="AP1205" i="83"/>
  <c r="AO1205" i="83"/>
  <c r="AN1205" i="83"/>
  <c r="AM1205" i="83"/>
  <c r="AL1205" i="83"/>
  <c r="AK1205" i="83"/>
  <c r="AJ1205" i="83"/>
  <c r="AI1205" i="83"/>
  <c r="AH1205" i="83"/>
  <c r="AG1205" i="83"/>
  <c r="AF1205" i="83"/>
  <c r="AE1205" i="83"/>
  <c r="AD1205" i="83"/>
  <c r="AC1205" i="83"/>
  <c r="AQ1139" i="83"/>
  <c r="AP1204" i="83"/>
  <c r="AO1204" i="83"/>
  <c r="AN1204" i="83"/>
  <c r="AM1204" i="83"/>
  <c r="AL1204" i="83"/>
  <c r="AK1204" i="83"/>
  <c r="AJ1204" i="83"/>
  <c r="AI1204" i="83"/>
  <c r="AH1204" i="83"/>
  <c r="AG1204" i="83"/>
  <c r="AF1204" i="83"/>
  <c r="AE1204" i="83"/>
  <c r="AD1204" i="83"/>
  <c r="AC1204" i="83"/>
  <c r="AQ1207" i="83"/>
  <c r="AP1203" i="83"/>
  <c r="AO1203" i="83"/>
  <c r="AN1203" i="83"/>
  <c r="AM1203" i="83"/>
  <c r="AL1203" i="83"/>
  <c r="AK1203" i="83"/>
  <c r="AJ1203" i="83"/>
  <c r="AI1203" i="83"/>
  <c r="AH1203" i="83"/>
  <c r="AG1203" i="83"/>
  <c r="AF1203" i="83"/>
  <c r="AE1203" i="83"/>
  <c r="AD1203" i="83"/>
  <c r="AC1203" i="83"/>
  <c r="AQ1206" i="83"/>
  <c r="AP1202" i="83"/>
  <c r="AO1202" i="83"/>
  <c r="AN1202" i="83"/>
  <c r="AM1202" i="83"/>
  <c r="AL1202" i="83"/>
  <c r="AK1202" i="83"/>
  <c r="AJ1202" i="83"/>
  <c r="AI1202" i="83"/>
  <c r="AH1202" i="83"/>
  <c r="AG1202" i="83"/>
  <c r="AF1202" i="83"/>
  <c r="AE1202" i="83"/>
  <c r="AD1202" i="83"/>
  <c r="AC1202" i="83"/>
  <c r="AQ1208" i="83"/>
  <c r="AP1201" i="83"/>
  <c r="AO1201" i="83"/>
  <c r="AN1201" i="83"/>
  <c r="AM1201" i="83"/>
  <c r="AL1201" i="83"/>
  <c r="AK1201" i="83"/>
  <c r="AJ1201" i="83"/>
  <c r="AI1201" i="83"/>
  <c r="AH1201" i="83"/>
  <c r="AG1201" i="83"/>
  <c r="AF1201" i="83"/>
  <c r="AE1201" i="83"/>
  <c r="AD1201" i="83"/>
  <c r="AC1201" i="83"/>
  <c r="AQ1205" i="83"/>
  <c r="AP1200" i="83"/>
  <c r="AO1200" i="83"/>
  <c r="AN1200" i="83"/>
  <c r="AM1200" i="83"/>
  <c r="AL1200" i="83"/>
  <c r="AK1200" i="83"/>
  <c r="AJ1200" i="83"/>
  <c r="AI1200" i="83"/>
  <c r="AH1200" i="83"/>
  <c r="AG1200" i="83"/>
  <c r="AF1200" i="83"/>
  <c r="AE1200" i="83"/>
  <c r="AD1200" i="83"/>
  <c r="AC1200" i="83"/>
  <c r="AQ1204" i="83"/>
  <c r="AP1199" i="83"/>
  <c r="AO1199" i="83"/>
  <c r="AN1199" i="83"/>
  <c r="AM1199" i="83"/>
  <c r="AL1199" i="83"/>
  <c r="AK1199" i="83"/>
  <c r="AJ1199" i="83"/>
  <c r="AI1199" i="83"/>
  <c r="AH1199" i="83"/>
  <c r="AG1199" i="83"/>
  <c r="AF1199" i="83"/>
  <c r="AE1199" i="83"/>
  <c r="AD1199" i="83"/>
  <c r="AC1199" i="83"/>
  <c r="AQ1200" i="83"/>
  <c r="AP1198" i="83"/>
  <c r="AO1198" i="83"/>
  <c r="AN1198" i="83"/>
  <c r="AM1198" i="83"/>
  <c r="AL1198" i="83"/>
  <c r="AK1198" i="83"/>
  <c r="AJ1198" i="83"/>
  <c r="AI1198" i="83"/>
  <c r="AH1198" i="83"/>
  <c r="AG1198" i="83"/>
  <c r="AF1198" i="83"/>
  <c r="AE1198" i="83"/>
  <c r="AD1198" i="83"/>
  <c r="AC1198" i="83"/>
  <c r="AQ1203" i="83"/>
  <c r="AP1197" i="83"/>
  <c r="AO1197" i="83"/>
  <c r="AN1197" i="83"/>
  <c r="AM1197" i="83"/>
  <c r="AL1197" i="83"/>
  <c r="AK1197" i="83"/>
  <c r="AJ1197" i="83"/>
  <c r="AI1197" i="83"/>
  <c r="AH1197" i="83"/>
  <c r="AG1197" i="83"/>
  <c r="AF1197" i="83"/>
  <c r="AE1197" i="83"/>
  <c r="AD1197" i="83"/>
  <c r="AC1197" i="83"/>
  <c r="AQ1201" i="83"/>
  <c r="AP1196" i="83"/>
  <c r="AO1196" i="83"/>
  <c r="AN1196" i="83"/>
  <c r="AM1196" i="83"/>
  <c r="AL1196" i="83"/>
  <c r="AK1196" i="83"/>
  <c r="AJ1196" i="83"/>
  <c r="AI1196" i="83"/>
  <c r="AH1196" i="83"/>
  <c r="AG1196" i="83"/>
  <c r="AF1196" i="83"/>
  <c r="AE1196" i="83"/>
  <c r="AD1196" i="83"/>
  <c r="AC1196" i="83"/>
  <c r="AQ1202" i="83"/>
  <c r="AP1195" i="83"/>
  <c r="AO1195" i="83"/>
  <c r="AN1195" i="83"/>
  <c r="AM1195" i="83"/>
  <c r="AL1195" i="83"/>
  <c r="AK1195" i="83"/>
  <c r="AJ1195" i="83"/>
  <c r="AI1195" i="83"/>
  <c r="AH1195" i="83"/>
  <c r="AG1195" i="83"/>
  <c r="AF1195" i="83"/>
  <c r="AE1195" i="83"/>
  <c r="AD1195" i="83"/>
  <c r="AC1195" i="83"/>
  <c r="AQ1199" i="83"/>
  <c r="AP1194" i="83"/>
  <c r="AO1194" i="83"/>
  <c r="AN1194" i="83"/>
  <c r="AM1194" i="83"/>
  <c r="AL1194" i="83"/>
  <c r="AK1194" i="83"/>
  <c r="AJ1194" i="83"/>
  <c r="AI1194" i="83"/>
  <c r="AH1194" i="83"/>
  <c r="AG1194" i="83"/>
  <c r="AF1194" i="83"/>
  <c r="AE1194" i="83"/>
  <c r="AD1194" i="83"/>
  <c r="AC1194" i="83"/>
  <c r="AQ1138" i="83"/>
  <c r="AP1193" i="83"/>
  <c r="AO1193" i="83"/>
  <c r="AN1193" i="83"/>
  <c r="AM1193" i="83"/>
  <c r="AL1193" i="83"/>
  <c r="AK1193" i="83"/>
  <c r="AJ1193" i="83"/>
  <c r="AI1193" i="83"/>
  <c r="AH1193" i="83"/>
  <c r="AG1193" i="83"/>
  <c r="AF1193" i="83"/>
  <c r="AE1193" i="83"/>
  <c r="AD1193" i="83"/>
  <c r="AC1193" i="83"/>
  <c r="AQ1137" i="83"/>
  <c r="AP1192" i="83"/>
  <c r="AO1192" i="83"/>
  <c r="AN1192" i="83"/>
  <c r="AM1192" i="83"/>
  <c r="AL1192" i="83"/>
  <c r="AK1192" i="83"/>
  <c r="AJ1192" i="83"/>
  <c r="AI1192" i="83"/>
  <c r="AH1192" i="83"/>
  <c r="AG1192" i="83"/>
  <c r="AF1192" i="83"/>
  <c r="AE1192" i="83"/>
  <c r="AD1192" i="83"/>
  <c r="AC1192" i="83"/>
  <c r="AQ1136" i="83"/>
  <c r="AP1191" i="83"/>
  <c r="AO1191" i="83"/>
  <c r="AN1191" i="83"/>
  <c r="AM1191" i="83"/>
  <c r="AL1191" i="83"/>
  <c r="AK1191" i="83"/>
  <c r="AJ1191" i="83"/>
  <c r="AI1191" i="83"/>
  <c r="AH1191" i="83"/>
  <c r="AG1191" i="83"/>
  <c r="AF1191" i="83"/>
  <c r="AE1191" i="83"/>
  <c r="AD1191" i="83"/>
  <c r="AC1191" i="83"/>
  <c r="AQ1198" i="83"/>
  <c r="AP1190" i="83"/>
  <c r="AO1190" i="83"/>
  <c r="AN1190" i="83"/>
  <c r="AM1190" i="83"/>
  <c r="AL1190" i="83"/>
  <c r="AK1190" i="83"/>
  <c r="AJ1190" i="83"/>
  <c r="AI1190" i="83"/>
  <c r="AH1190" i="83"/>
  <c r="AG1190" i="83"/>
  <c r="AF1190" i="83"/>
  <c r="AE1190" i="83"/>
  <c r="AD1190" i="83"/>
  <c r="AC1190" i="83"/>
  <c r="AQ1191" i="83"/>
  <c r="AP1189" i="83"/>
  <c r="AO1189" i="83"/>
  <c r="AN1189" i="83"/>
  <c r="AM1189" i="83"/>
  <c r="AL1189" i="83"/>
  <c r="AK1189" i="83"/>
  <c r="AJ1189" i="83"/>
  <c r="AI1189" i="83"/>
  <c r="AH1189" i="83"/>
  <c r="AG1189" i="83"/>
  <c r="AF1189" i="83"/>
  <c r="AE1189" i="83"/>
  <c r="AD1189" i="83"/>
  <c r="AC1189" i="83"/>
  <c r="AQ1190" i="83"/>
  <c r="AP1188" i="83"/>
  <c r="AO1188" i="83"/>
  <c r="AN1188" i="83"/>
  <c r="AM1188" i="83"/>
  <c r="AL1188" i="83"/>
  <c r="AK1188" i="83"/>
  <c r="AJ1188" i="83"/>
  <c r="AI1188" i="83"/>
  <c r="AH1188" i="83"/>
  <c r="AG1188" i="83"/>
  <c r="AF1188" i="83"/>
  <c r="AE1188" i="83"/>
  <c r="AD1188" i="83"/>
  <c r="AC1188" i="83"/>
  <c r="AQ1192" i="83"/>
  <c r="AP1187" i="83"/>
  <c r="AO1187" i="83"/>
  <c r="AN1187" i="83"/>
  <c r="AM1187" i="83"/>
  <c r="AL1187" i="83"/>
  <c r="AK1187" i="83"/>
  <c r="AJ1187" i="83"/>
  <c r="AI1187" i="83"/>
  <c r="AH1187" i="83"/>
  <c r="AG1187" i="83"/>
  <c r="AF1187" i="83"/>
  <c r="AE1187" i="83"/>
  <c r="AD1187" i="83"/>
  <c r="AC1187" i="83"/>
  <c r="AQ1195" i="83"/>
  <c r="AP1186" i="83"/>
  <c r="AO1186" i="83"/>
  <c r="AN1186" i="83"/>
  <c r="AM1186" i="83"/>
  <c r="AL1186" i="83"/>
  <c r="AK1186" i="83"/>
  <c r="AJ1186" i="83"/>
  <c r="AI1186" i="83"/>
  <c r="AH1186" i="83"/>
  <c r="AG1186" i="83"/>
  <c r="AF1186" i="83"/>
  <c r="AE1186" i="83"/>
  <c r="AD1186" i="83"/>
  <c r="AC1186" i="83"/>
  <c r="AQ1193" i="83"/>
  <c r="AP1185" i="83"/>
  <c r="AO1185" i="83"/>
  <c r="AN1185" i="83"/>
  <c r="AM1185" i="83"/>
  <c r="AL1185" i="83"/>
  <c r="AK1185" i="83"/>
  <c r="AJ1185" i="83"/>
  <c r="AI1185" i="83"/>
  <c r="AH1185" i="83"/>
  <c r="AG1185" i="83"/>
  <c r="AF1185" i="83"/>
  <c r="AE1185" i="83"/>
  <c r="AD1185" i="83"/>
  <c r="AC1185" i="83"/>
  <c r="AQ1196" i="83"/>
  <c r="AP1184" i="83"/>
  <c r="AO1184" i="83"/>
  <c r="AN1184" i="83"/>
  <c r="AM1184" i="83"/>
  <c r="AL1184" i="83"/>
  <c r="AK1184" i="83"/>
  <c r="AJ1184" i="83"/>
  <c r="AI1184" i="83"/>
  <c r="AH1184" i="83"/>
  <c r="AG1184" i="83"/>
  <c r="AF1184" i="83"/>
  <c r="AE1184" i="83"/>
  <c r="AD1184" i="83"/>
  <c r="AC1184" i="83"/>
  <c r="AQ1194" i="83"/>
  <c r="AP1183" i="83"/>
  <c r="AO1183" i="83"/>
  <c r="AN1183" i="83"/>
  <c r="AM1183" i="83"/>
  <c r="AL1183" i="83"/>
  <c r="AK1183" i="83"/>
  <c r="AJ1183" i="83"/>
  <c r="AI1183" i="83"/>
  <c r="AH1183" i="83"/>
  <c r="AG1183" i="83"/>
  <c r="AF1183" i="83"/>
  <c r="AE1183" i="83"/>
  <c r="AD1183" i="83"/>
  <c r="AC1183" i="83"/>
  <c r="AQ1135" i="83"/>
  <c r="AP1182" i="83"/>
  <c r="AO1182" i="83"/>
  <c r="AN1182" i="83"/>
  <c r="AM1182" i="83"/>
  <c r="AL1182" i="83"/>
  <c r="AK1182" i="83"/>
  <c r="AJ1182" i="83"/>
  <c r="AI1182" i="83"/>
  <c r="AH1182" i="83"/>
  <c r="AG1182" i="83"/>
  <c r="AF1182" i="83"/>
  <c r="AE1182" i="83"/>
  <c r="AD1182" i="83"/>
  <c r="AC1182" i="83"/>
  <c r="AQ889" i="83"/>
  <c r="AP1181" i="83"/>
  <c r="AO1181" i="83"/>
  <c r="AN1181" i="83"/>
  <c r="AM1181" i="83"/>
  <c r="AL1181" i="83"/>
  <c r="AK1181" i="83"/>
  <c r="AJ1181" i="83"/>
  <c r="AI1181" i="83"/>
  <c r="AH1181" i="83"/>
  <c r="AG1181" i="83"/>
  <c r="AF1181" i="83"/>
  <c r="AE1181" i="83"/>
  <c r="AD1181" i="83"/>
  <c r="AC1181" i="83"/>
  <c r="AQ1189" i="83"/>
  <c r="AP1180" i="83"/>
  <c r="AO1180" i="83"/>
  <c r="AN1180" i="83"/>
  <c r="AM1180" i="83"/>
  <c r="AL1180" i="83"/>
  <c r="AK1180" i="83"/>
  <c r="AJ1180" i="83"/>
  <c r="AI1180" i="83"/>
  <c r="AH1180" i="83"/>
  <c r="AG1180" i="83"/>
  <c r="AF1180" i="83"/>
  <c r="AE1180" i="83"/>
  <c r="AD1180" i="83"/>
  <c r="AC1180" i="83"/>
  <c r="AQ1186" i="83"/>
  <c r="AP1179" i="83"/>
  <c r="AO1179" i="83"/>
  <c r="AN1179" i="83"/>
  <c r="AM1179" i="83"/>
  <c r="AL1179" i="83"/>
  <c r="AK1179" i="83"/>
  <c r="AJ1179" i="83"/>
  <c r="AI1179" i="83"/>
  <c r="AH1179" i="83"/>
  <c r="AG1179" i="83"/>
  <c r="AF1179" i="83"/>
  <c r="AE1179" i="83"/>
  <c r="AD1179" i="83"/>
  <c r="AC1179" i="83"/>
  <c r="AQ1187" i="83"/>
  <c r="AP1178" i="83"/>
  <c r="AO1178" i="83"/>
  <c r="AN1178" i="83"/>
  <c r="AM1178" i="83"/>
  <c r="AL1178" i="83"/>
  <c r="AK1178" i="83"/>
  <c r="AJ1178" i="83"/>
  <c r="AI1178" i="83"/>
  <c r="AH1178" i="83"/>
  <c r="AG1178" i="83"/>
  <c r="AF1178" i="83"/>
  <c r="AE1178" i="83"/>
  <c r="AD1178" i="83"/>
  <c r="AC1178" i="83"/>
  <c r="AQ1188" i="83"/>
  <c r="AP1177" i="83"/>
  <c r="AO1177" i="83"/>
  <c r="AN1177" i="83"/>
  <c r="AM1177" i="83"/>
  <c r="AL1177" i="83"/>
  <c r="AK1177" i="83"/>
  <c r="AJ1177" i="83"/>
  <c r="AI1177" i="83"/>
  <c r="AH1177" i="83"/>
  <c r="AG1177" i="83"/>
  <c r="AF1177" i="83"/>
  <c r="AE1177" i="83"/>
  <c r="AD1177" i="83"/>
  <c r="AC1177" i="83"/>
  <c r="AQ1184" i="83"/>
  <c r="AP1176" i="83"/>
  <c r="AO1176" i="83"/>
  <c r="AN1176" i="83"/>
  <c r="AM1176" i="83"/>
  <c r="AL1176" i="83"/>
  <c r="AK1176" i="83"/>
  <c r="AJ1176" i="83"/>
  <c r="AI1176" i="83"/>
  <c r="AH1176" i="83"/>
  <c r="AG1176" i="83"/>
  <c r="AF1176" i="83"/>
  <c r="AE1176" i="83"/>
  <c r="AD1176" i="83"/>
  <c r="AC1176" i="83"/>
  <c r="AQ1183" i="83"/>
  <c r="AP1175" i="83"/>
  <c r="AO1175" i="83"/>
  <c r="AN1175" i="83"/>
  <c r="AM1175" i="83"/>
  <c r="AL1175" i="83"/>
  <c r="AK1175" i="83"/>
  <c r="AJ1175" i="83"/>
  <c r="AI1175" i="83"/>
  <c r="AH1175" i="83"/>
  <c r="AG1175" i="83"/>
  <c r="AF1175" i="83"/>
  <c r="AE1175" i="83"/>
  <c r="AD1175" i="83"/>
  <c r="AC1175" i="83"/>
  <c r="AQ1185" i="83"/>
  <c r="AP1174" i="83"/>
  <c r="AO1174" i="83"/>
  <c r="AN1174" i="83"/>
  <c r="AM1174" i="83"/>
  <c r="AL1174" i="83"/>
  <c r="AK1174" i="83"/>
  <c r="AJ1174" i="83"/>
  <c r="AI1174" i="83"/>
  <c r="AH1174" i="83"/>
  <c r="AG1174" i="83"/>
  <c r="AF1174" i="83"/>
  <c r="AE1174" i="83"/>
  <c r="AD1174" i="83"/>
  <c r="AC1174" i="83"/>
  <c r="AQ1182" i="83"/>
  <c r="AP1173" i="83"/>
  <c r="AO1173" i="83"/>
  <c r="AN1173" i="83"/>
  <c r="AM1173" i="83"/>
  <c r="AL1173" i="83"/>
  <c r="AK1173" i="83"/>
  <c r="AJ1173" i="83"/>
  <c r="AI1173" i="83"/>
  <c r="AH1173" i="83"/>
  <c r="AG1173" i="83"/>
  <c r="AF1173" i="83"/>
  <c r="AE1173" i="83"/>
  <c r="AD1173" i="83"/>
  <c r="AC1173" i="83"/>
  <c r="AQ1181" i="83"/>
  <c r="AP1172" i="83"/>
  <c r="AO1172" i="83"/>
  <c r="AN1172" i="83"/>
  <c r="AM1172" i="83"/>
  <c r="AL1172" i="83"/>
  <c r="AK1172" i="83"/>
  <c r="AJ1172" i="83"/>
  <c r="AI1172" i="83"/>
  <c r="AH1172" i="83"/>
  <c r="AG1172" i="83"/>
  <c r="AF1172" i="83"/>
  <c r="AE1172" i="83"/>
  <c r="AD1172" i="83"/>
  <c r="AC1172" i="83"/>
  <c r="AQ1134" i="83"/>
  <c r="AP1171" i="83"/>
  <c r="AO1171" i="83"/>
  <c r="AN1171" i="83"/>
  <c r="AM1171" i="83"/>
  <c r="AL1171" i="83"/>
  <c r="AK1171" i="83"/>
  <c r="AJ1171" i="83"/>
  <c r="AI1171" i="83"/>
  <c r="AH1171" i="83"/>
  <c r="AG1171" i="83"/>
  <c r="AF1171" i="83"/>
  <c r="AE1171" i="83"/>
  <c r="AD1171" i="83"/>
  <c r="AC1171" i="83"/>
  <c r="AQ1178" i="83"/>
  <c r="AP1170" i="83"/>
  <c r="AO1170" i="83"/>
  <c r="AN1170" i="83"/>
  <c r="AM1170" i="83"/>
  <c r="AL1170" i="83"/>
  <c r="AK1170" i="83"/>
  <c r="AJ1170" i="83"/>
  <c r="AI1170" i="83"/>
  <c r="AH1170" i="83"/>
  <c r="AG1170" i="83"/>
  <c r="AF1170" i="83"/>
  <c r="AE1170" i="83"/>
  <c r="AD1170" i="83"/>
  <c r="AC1170" i="83"/>
  <c r="AQ1180" i="83"/>
  <c r="AP1169" i="83"/>
  <c r="AO1169" i="83"/>
  <c r="AN1169" i="83"/>
  <c r="AM1169" i="83"/>
  <c r="AL1169" i="83"/>
  <c r="AK1169" i="83"/>
  <c r="AJ1169" i="83"/>
  <c r="AI1169" i="83"/>
  <c r="AH1169" i="83"/>
  <c r="AG1169" i="83"/>
  <c r="AF1169" i="83"/>
  <c r="AE1169" i="83"/>
  <c r="AD1169" i="83"/>
  <c r="AC1169" i="83"/>
  <c r="AQ1179" i="83"/>
  <c r="AP1168" i="83"/>
  <c r="AO1168" i="83"/>
  <c r="AN1168" i="83"/>
  <c r="AM1168" i="83"/>
  <c r="AL1168" i="83"/>
  <c r="AK1168" i="83"/>
  <c r="AJ1168" i="83"/>
  <c r="AI1168" i="83"/>
  <c r="AH1168" i="83"/>
  <c r="AG1168" i="83"/>
  <c r="AF1168" i="83"/>
  <c r="AE1168" i="83"/>
  <c r="AD1168" i="83"/>
  <c r="AC1168" i="83"/>
  <c r="AQ1209" i="83"/>
  <c r="AP1167" i="83"/>
  <c r="AO1167" i="83"/>
  <c r="AN1167" i="83"/>
  <c r="AM1167" i="83"/>
  <c r="AL1167" i="83"/>
  <c r="AK1167" i="83"/>
  <c r="AJ1167" i="83"/>
  <c r="AI1167" i="83"/>
  <c r="AH1167" i="83"/>
  <c r="AG1167" i="83"/>
  <c r="AF1167" i="83"/>
  <c r="AE1167" i="83"/>
  <c r="AD1167" i="83"/>
  <c r="AC1167" i="83"/>
  <c r="AQ1176" i="83"/>
  <c r="AP1166" i="83"/>
  <c r="AO1166" i="83"/>
  <c r="AN1166" i="83"/>
  <c r="AM1166" i="83"/>
  <c r="AL1166" i="83"/>
  <c r="AK1166" i="83"/>
  <c r="AJ1166" i="83"/>
  <c r="AI1166" i="83"/>
  <c r="AH1166" i="83"/>
  <c r="AG1166" i="83"/>
  <c r="AF1166" i="83"/>
  <c r="AE1166" i="83"/>
  <c r="AD1166" i="83"/>
  <c r="AC1166" i="83"/>
  <c r="AQ1175" i="83"/>
  <c r="AP1165" i="83"/>
  <c r="AO1165" i="83"/>
  <c r="AN1165" i="83"/>
  <c r="AM1165" i="83"/>
  <c r="AL1165" i="83"/>
  <c r="AK1165" i="83"/>
  <c r="AJ1165" i="83"/>
  <c r="AI1165" i="83"/>
  <c r="AH1165" i="83"/>
  <c r="AG1165" i="83"/>
  <c r="AF1165" i="83"/>
  <c r="AE1165" i="83"/>
  <c r="AD1165" i="83"/>
  <c r="AC1165" i="83"/>
  <c r="AQ1177" i="83"/>
  <c r="AP1164" i="83"/>
  <c r="AO1164" i="83"/>
  <c r="AN1164" i="83"/>
  <c r="AM1164" i="83"/>
  <c r="AL1164" i="83"/>
  <c r="AK1164" i="83"/>
  <c r="AJ1164" i="83"/>
  <c r="AI1164" i="83"/>
  <c r="AH1164" i="83"/>
  <c r="AG1164" i="83"/>
  <c r="AF1164" i="83"/>
  <c r="AE1164" i="83"/>
  <c r="AD1164" i="83"/>
  <c r="AC1164" i="83"/>
  <c r="AQ1174" i="83"/>
  <c r="AP1163" i="83"/>
  <c r="AO1163" i="83"/>
  <c r="AN1163" i="83"/>
  <c r="AM1163" i="83"/>
  <c r="AL1163" i="83"/>
  <c r="AK1163" i="83"/>
  <c r="AJ1163" i="83"/>
  <c r="AI1163" i="83"/>
  <c r="AH1163" i="83"/>
  <c r="AG1163" i="83"/>
  <c r="AF1163" i="83"/>
  <c r="AE1163" i="83"/>
  <c r="AD1163" i="83"/>
  <c r="AC1163" i="83"/>
  <c r="AQ1172" i="83"/>
  <c r="AP1162" i="83"/>
  <c r="AO1162" i="83"/>
  <c r="AN1162" i="83"/>
  <c r="AM1162" i="83"/>
  <c r="AL1162" i="83"/>
  <c r="AK1162" i="83"/>
  <c r="AJ1162" i="83"/>
  <c r="AI1162" i="83"/>
  <c r="AH1162" i="83"/>
  <c r="AG1162" i="83"/>
  <c r="AF1162" i="83"/>
  <c r="AE1162" i="83"/>
  <c r="AD1162" i="83"/>
  <c r="AC1162" i="83"/>
  <c r="AQ1173" i="83"/>
  <c r="AP1161" i="83"/>
  <c r="AO1161" i="83"/>
  <c r="AN1161" i="83"/>
  <c r="AM1161" i="83"/>
  <c r="AL1161" i="83"/>
  <c r="AK1161" i="83"/>
  <c r="AJ1161" i="83"/>
  <c r="AI1161" i="83"/>
  <c r="AH1161" i="83"/>
  <c r="AG1161" i="83"/>
  <c r="AF1161" i="83"/>
  <c r="AE1161" i="83"/>
  <c r="AD1161" i="83"/>
  <c r="AC1161" i="83"/>
  <c r="AQ1171" i="83"/>
  <c r="AP1160" i="83"/>
  <c r="AO1160" i="83"/>
  <c r="AN1160" i="83"/>
  <c r="AM1160" i="83"/>
  <c r="AL1160" i="83"/>
  <c r="AK1160" i="83"/>
  <c r="AJ1160" i="83"/>
  <c r="AI1160" i="83"/>
  <c r="AH1160" i="83"/>
  <c r="AG1160" i="83"/>
  <c r="AF1160" i="83"/>
  <c r="AE1160" i="83"/>
  <c r="AD1160" i="83"/>
  <c r="AC1160" i="83"/>
  <c r="AQ1169" i="83"/>
  <c r="AP1159" i="83"/>
  <c r="AO1159" i="83"/>
  <c r="AN1159" i="83"/>
  <c r="AM1159" i="83"/>
  <c r="AL1159" i="83"/>
  <c r="AK1159" i="83"/>
  <c r="AJ1159" i="83"/>
  <c r="AI1159" i="83"/>
  <c r="AH1159" i="83"/>
  <c r="AG1159" i="83"/>
  <c r="AF1159" i="83"/>
  <c r="AE1159" i="83"/>
  <c r="AD1159" i="83"/>
  <c r="AC1159" i="83"/>
  <c r="AQ1167" i="83"/>
  <c r="AP1158" i="83"/>
  <c r="AO1158" i="83"/>
  <c r="AN1158" i="83"/>
  <c r="AM1158" i="83"/>
  <c r="AL1158" i="83"/>
  <c r="AK1158" i="83"/>
  <c r="AJ1158" i="83"/>
  <c r="AI1158" i="83"/>
  <c r="AH1158" i="83"/>
  <c r="AG1158" i="83"/>
  <c r="AF1158" i="83"/>
  <c r="AE1158" i="83"/>
  <c r="AD1158" i="83"/>
  <c r="AC1158" i="83"/>
  <c r="AQ1168" i="83"/>
  <c r="AP1157" i="83"/>
  <c r="AO1157" i="83"/>
  <c r="AN1157" i="83"/>
  <c r="AM1157" i="83"/>
  <c r="AL1157" i="83"/>
  <c r="AK1157" i="83"/>
  <c r="AJ1157" i="83"/>
  <c r="AI1157" i="83"/>
  <c r="AH1157" i="83"/>
  <c r="AG1157" i="83"/>
  <c r="AF1157" i="83"/>
  <c r="AE1157" i="83"/>
  <c r="AD1157" i="83"/>
  <c r="AC1157" i="83"/>
  <c r="AQ1227" i="83"/>
  <c r="AP1156" i="83"/>
  <c r="AO1156" i="83"/>
  <c r="AN1156" i="83"/>
  <c r="AM1156" i="83"/>
  <c r="AL1156" i="83"/>
  <c r="AK1156" i="83"/>
  <c r="AJ1156" i="83"/>
  <c r="AI1156" i="83"/>
  <c r="AH1156" i="83"/>
  <c r="AG1156" i="83"/>
  <c r="AF1156" i="83"/>
  <c r="AE1156" i="83"/>
  <c r="AD1156" i="83"/>
  <c r="AC1156" i="83"/>
  <c r="AQ1170" i="83"/>
  <c r="AP1155" i="83"/>
  <c r="AO1155" i="83"/>
  <c r="AN1155" i="83"/>
  <c r="AM1155" i="83"/>
  <c r="AL1155" i="83"/>
  <c r="AK1155" i="83"/>
  <c r="AJ1155" i="83"/>
  <c r="AI1155" i="83"/>
  <c r="AH1155" i="83"/>
  <c r="AG1155" i="83"/>
  <c r="AF1155" i="83"/>
  <c r="AE1155" i="83"/>
  <c r="AD1155" i="83"/>
  <c r="AC1155" i="83"/>
  <c r="AQ1166" i="83"/>
  <c r="AP1154" i="83"/>
  <c r="AO1154" i="83"/>
  <c r="AN1154" i="83"/>
  <c r="AM1154" i="83"/>
  <c r="AL1154" i="83"/>
  <c r="AK1154" i="83"/>
  <c r="AJ1154" i="83"/>
  <c r="AI1154" i="83"/>
  <c r="AH1154" i="83"/>
  <c r="AG1154" i="83"/>
  <c r="AF1154" i="83"/>
  <c r="AE1154" i="83"/>
  <c r="AD1154" i="83"/>
  <c r="AC1154" i="83"/>
  <c r="AQ1165" i="83"/>
  <c r="AP1153" i="83"/>
  <c r="AO1153" i="83"/>
  <c r="AN1153" i="83"/>
  <c r="AM1153" i="83"/>
  <c r="AL1153" i="83"/>
  <c r="AK1153" i="83"/>
  <c r="AJ1153" i="83"/>
  <c r="AI1153" i="83"/>
  <c r="AH1153" i="83"/>
  <c r="AG1153" i="83"/>
  <c r="AF1153" i="83"/>
  <c r="AE1153" i="83"/>
  <c r="AD1153" i="83"/>
  <c r="AC1153" i="83"/>
  <c r="AQ1163" i="83"/>
  <c r="AP1152" i="83"/>
  <c r="AO1152" i="83"/>
  <c r="AN1152" i="83"/>
  <c r="AM1152" i="83"/>
  <c r="AL1152" i="83"/>
  <c r="AK1152" i="83"/>
  <c r="AJ1152" i="83"/>
  <c r="AI1152" i="83"/>
  <c r="AH1152" i="83"/>
  <c r="AG1152" i="83"/>
  <c r="AF1152" i="83"/>
  <c r="AE1152" i="83"/>
  <c r="AD1152" i="83"/>
  <c r="AC1152" i="83"/>
  <c r="AQ1160" i="83"/>
  <c r="AP1151" i="83"/>
  <c r="AO1151" i="83"/>
  <c r="AN1151" i="83"/>
  <c r="AM1151" i="83"/>
  <c r="AL1151" i="83"/>
  <c r="AK1151" i="83"/>
  <c r="AJ1151" i="83"/>
  <c r="AI1151" i="83"/>
  <c r="AH1151" i="83"/>
  <c r="AG1151" i="83"/>
  <c r="AF1151" i="83"/>
  <c r="AE1151" i="83"/>
  <c r="AD1151" i="83"/>
  <c r="AC1151" i="83"/>
  <c r="AQ1161" i="83"/>
  <c r="AP1150" i="83"/>
  <c r="AO1150" i="83"/>
  <c r="AN1150" i="83"/>
  <c r="AM1150" i="83"/>
  <c r="AL1150" i="83"/>
  <c r="AK1150" i="83"/>
  <c r="AJ1150" i="83"/>
  <c r="AI1150" i="83"/>
  <c r="AH1150" i="83"/>
  <c r="AG1150" i="83"/>
  <c r="AF1150" i="83"/>
  <c r="AE1150" i="83"/>
  <c r="AD1150" i="83"/>
  <c r="AC1150" i="83"/>
  <c r="AQ1162" i="83"/>
  <c r="AP1149" i="83"/>
  <c r="AO1149" i="83"/>
  <c r="AN1149" i="83"/>
  <c r="AM1149" i="83"/>
  <c r="AL1149" i="83"/>
  <c r="AK1149" i="83"/>
  <c r="AJ1149" i="83"/>
  <c r="AI1149" i="83"/>
  <c r="AH1149" i="83"/>
  <c r="AG1149" i="83"/>
  <c r="AF1149" i="83"/>
  <c r="AE1149" i="83"/>
  <c r="AD1149" i="83"/>
  <c r="AC1149" i="83"/>
  <c r="AQ1164" i="83"/>
  <c r="AP1148" i="83"/>
  <c r="AO1148" i="83"/>
  <c r="AN1148" i="83"/>
  <c r="AM1148" i="83"/>
  <c r="AL1148" i="83"/>
  <c r="AK1148" i="83"/>
  <c r="AJ1148" i="83"/>
  <c r="AI1148" i="83"/>
  <c r="AH1148" i="83"/>
  <c r="AG1148" i="83"/>
  <c r="AF1148" i="83"/>
  <c r="AE1148" i="83"/>
  <c r="AD1148" i="83"/>
  <c r="AC1148" i="83"/>
  <c r="AQ1159" i="83"/>
  <c r="AP1147" i="83"/>
  <c r="AO1147" i="83"/>
  <c r="AN1147" i="83"/>
  <c r="AM1147" i="83"/>
  <c r="AL1147" i="83"/>
  <c r="AK1147" i="83"/>
  <c r="AJ1147" i="83"/>
  <c r="AI1147" i="83"/>
  <c r="AH1147" i="83"/>
  <c r="AG1147" i="83"/>
  <c r="AF1147" i="83"/>
  <c r="AE1147" i="83"/>
  <c r="AD1147" i="83"/>
  <c r="AC1147" i="83"/>
  <c r="AQ1226" i="83"/>
  <c r="AP1146" i="83"/>
  <c r="AO1146" i="83"/>
  <c r="AN1146" i="83"/>
  <c r="AM1146" i="83"/>
  <c r="AL1146" i="83"/>
  <c r="AK1146" i="83"/>
  <c r="AJ1146" i="83"/>
  <c r="AI1146" i="83"/>
  <c r="AH1146" i="83"/>
  <c r="AG1146" i="83"/>
  <c r="AF1146" i="83"/>
  <c r="AE1146" i="83"/>
  <c r="AD1146" i="83"/>
  <c r="AC1146" i="83"/>
  <c r="AQ1225" i="83"/>
  <c r="AP1145" i="83"/>
  <c r="AO1145" i="83"/>
  <c r="AN1145" i="83"/>
  <c r="AM1145" i="83"/>
  <c r="AL1145" i="83"/>
  <c r="AK1145" i="83"/>
  <c r="AJ1145" i="83"/>
  <c r="AI1145" i="83"/>
  <c r="AH1145" i="83"/>
  <c r="AG1145" i="83"/>
  <c r="AF1145" i="83"/>
  <c r="AE1145" i="83"/>
  <c r="AD1145" i="83"/>
  <c r="AC1145" i="83"/>
  <c r="AQ1154" i="83"/>
  <c r="AP1144" i="83"/>
  <c r="AO1144" i="83"/>
  <c r="AN1144" i="83"/>
  <c r="AM1144" i="83"/>
  <c r="AL1144" i="83"/>
  <c r="AK1144" i="83"/>
  <c r="AJ1144" i="83"/>
  <c r="AI1144" i="83"/>
  <c r="AH1144" i="83"/>
  <c r="AG1144" i="83"/>
  <c r="AF1144" i="83"/>
  <c r="AE1144" i="83"/>
  <c r="AD1144" i="83"/>
  <c r="AC1144" i="83"/>
  <c r="AQ1155" i="83"/>
  <c r="AP1143" i="83"/>
  <c r="AO1143" i="83"/>
  <c r="AN1143" i="83"/>
  <c r="AM1143" i="83"/>
  <c r="AL1143" i="83"/>
  <c r="AK1143" i="83"/>
  <c r="AJ1143" i="83"/>
  <c r="AI1143" i="83"/>
  <c r="AH1143" i="83"/>
  <c r="AG1143" i="83"/>
  <c r="AF1143" i="83"/>
  <c r="AE1143" i="83"/>
  <c r="AD1143" i="83"/>
  <c r="AC1143" i="83"/>
  <c r="AQ1156" i="83"/>
  <c r="AP1142" i="83"/>
  <c r="AO1142" i="83"/>
  <c r="AN1142" i="83"/>
  <c r="AM1142" i="83"/>
  <c r="AL1142" i="83"/>
  <c r="AK1142" i="83"/>
  <c r="AJ1142" i="83"/>
  <c r="AI1142" i="83"/>
  <c r="AH1142" i="83"/>
  <c r="AG1142" i="83"/>
  <c r="AF1142" i="83"/>
  <c r="AE1142" i="83"/>
  <c r="AD1142" i="83"/>
  <c r="AC1142" i="83"/>
  <c r="AQ1158" i="83"/>
  <c r="AP1141" i="83"/>
  <c r="AO1141" i="83"/>
  <c r="AN1141" i="83"/>
  <c r="AM1141" i="83"/>
  <c r="AL1141" i="83"/>
  <c r="AK1141" i="83"/>
  <c r="AJ1141" i="83"/>
  <c r="AI1141" i="83"/>
  <c r="AH1141" i="83"/>
  <c r="AG1141" i="83"/>
  <c r="AF1141" i="83"/>
  <c r="AE1141" i="83"/>
  <c r="AD1141" i="83"/>
  <c r="AC1141" i="83"/>
  <c r="AQ1157" i="83"/>
  <c r="AP1140" i="83"/>
  <c r="AO1140" i="83"/>
  <c r="AN1140" i="83"/>
  <c r="AM1140" i="83"/>
  <c r="AL1140" i="83"/>
  <c r="AK1140" i="83"/>
  <c r="AJ1140" i="83"/>
  <c r="AI1140" i="83"/>
  <c r="AH1140" i="83"/>
  <c r="AG1140" i="83"/>
  <c r="AF1140" i="83"/>
  <c r="AE1140" i="83"/>
  <c r="AD1140" i="83"/>
  <c r="AC1140" i="83"/>
  <c r="AQ1153" i="83"/>
  <c r="AP1139" i="83"/>
  <c r="AO1139" i="83"/>
  <c r="AN1139" i="83"/>
  <c r="AM1139" i="83"/>
  <c r="AL1139" i="83"/>
  <c r="AK1139" i="83"/>
  <c r="AJ1139" i="83"/>
  <c r="AI1139" i="83"/>
  <c r="AH1139" i="83"/>
  <c r="AG1139" i="83"/>
  <c r="AF1139" i="83"/>
  <c r="AE1139" i="83"/>
  <c r="AD1139" i="83"/>
  <c r="AC1139" i="83"/>
  <c r="AQ1152" i="83"/>
  <c r="AP1138" i="83"/>
  <c r="AO1138" i="83"/>
  <c r="AN1138" i="83"/>
  <c r="AM1138" i="83"/>
  <c r="AL1138" i="83"/>
  <c r="AK1138" i="83"/>
  <c r="AJ1138" i="83"/>
  <c r="AI1138" i="83"/>
  <c r="AH1138" i="83"/>
  <c r="AG1138" i="83"/>
  <c r="AF1138" i="83"/>
  <c r="AE1138" i="83"/>
  <c r="AD1138" i="83"/>
  <c r="AC1138" i="83"/>
  <c r="AQ1149" i="83"/>
  <c r="AP1137" i="83"/>
  <c r="AO1137" i="83"/>
  <c r="AN1137" i="83"/>
  <c r="AM1137" i="83"/>
  <c r="AL1137" i="83"/>
  <c r="AK1137" i="83"/>
  <c r="AJ1137" i="83"/>
  <c r="AI1137" i="83"/>
  <c r="AH1137" i="83"/>
  <c r="AG1137" i="83"/>
  <c r="AF1137" i="83"/>
  <c r="AE1137" i="83"/>
  <c r="AD1137" i="83"/>
  <c r="AC1137" i="83"/>
  <c r="AQ1151" i="83"/>
  <c r="AP1136" i="83"/>
  <c r="AO1136" i="83"/>
  <c r="AN1136" i="83"/>
  <c r="AM1136" i="83"/>
  <c r="AL1136" i="83"/>
  <c r="AK1136" i="83"/>
  <c r="AJ1136" i="83"/>
  <c r="AI1136" i="83"/>
  <c r="AH1136" i="83"/>
  <c r="AG1136" i="83"/>
  <c r="AF1136" i="83"/>
  <c r="AE1136" i="83"/>
  <c r="AD1136" i="83"/>
  <c r="AC1136" i="83"/>
  <c r="AQ1150" i="83"/>
  <c r="AP1135" i="83"/>
  <c r="AO1135" i="83"/>
  <c r="AN1135" i="83"/>
  <c r="AM1135" i="83"/>
  <c r="AL1135" i="83"/>
  <c r="AK1135" i="83"/>
  <c r="AJ1135" i="83"/>
  <c r="AI1135" i="83"/>
  <c r="AH1135" i="83"/>
  <c r="AG1135" i="83"/>
  <c r="AF1135" i="83"/>
  <c r="AE1135" i="83"/>
  <c r="AD1135" i="83"/>
  <c r="AC1135" i="83"/>
  <c r="AQ1148" i="83"/>
  <c r="AP1134" i="83"/>
  <c r="AO1134" i="83"/>
  <c r="AN1134" i="83"/>
  <c r="AM1134" i="83"/>
  <c r="AL1134" i="83"/>
  <c r="AK1134" i="83"/>
  <c r="AJ1134" i="83"/>
  <c r="AI1134" i="83"/>
  <c r="AH1134" i="83"/>
  <c r="AG1134" i="83"/>
  <c r="AF1134" i="83"/>
  <c r="AE1134" i="83"/>
  <c r="AD1134" i="83"/>
  <c r="AC1134" i="83"/>
  <c r="AQ1147" i="83"/>
  <c r="AP1133" i="83"/>
  <c r="AO1133" i="83"/>
  <c r="AN1133" i="83"/>
  <c r="AM1133" i="83"/>
  <c r="AL1133" i="83"/>
  <c r="AK1133" i="83"/>
  <c r="AJ1133" i="83"/>
  <c r="AI1133" i="83"/>
  <c r="AH1133" i="83"/>
  <c r="AG1133" i="83"/>
  <c r="AF1133" i="83"/>
  <c r="AE1133" i="83"/>
  <c r="AD1133" i="83"/>
  <c r="AC1133" i="83"/>
  <c r="AQ1146" i="83"/>
  <c r="AP1132" i="83"/>
  <c r="AO1132" i="83"/>
  <c r="AN1132" i="83"/>
  <c r="AM1132" i="83"/>
  <c r="AL1132" i="83"/>
  <c r="AK1132" i="83"/>
  <c r="AJ1132" i="83"/>
  <c r="AI1132" i="83"/>
  <c r="AH1132" i="83"/>
  <c r="AG1132" i="83"/>
  <c r="AF1132" i="83"/>
  <c r="AE1132" i="83"/>
  <c r="AD1132" i="83"/>
  <c r="AC1132" i="83"/>
  <c r="AQ1145" i="83"/>
  <c r="AP1131" i="83"/>
  <c r="AO1131" i="83"/>
  <c r="AN1131" i="83"/>
  <c r="AM1131" i="83"/>
  <c r="AL1131" i="83"/>
  <c r="AK1131" i="83"/>
  <c r="AJ1131" i="83"/>
  <c r="AI1131" i="83"/>
  <c r="AH1131" i="83"/>
  <c r="AG1131" i="83"/>
  <c r="AF1131" i="83"/>
  <c r="AE1131" i="83"/>
  <c r="AD1131" i="83"/>
  <c r="AC1131" i="83"/>
  <c r="AQ1144" i="83"/>
  <c r="AP1130" i="83"/>
  <c r="AO1130" i="83"/>
  <c r="AN1130" i="83"/>
  <c r="AM1130" i="83"/>
  <c r="AL1130" i="83"/>
  <c r="AK1130" i="83"/>
  <c r="AJ1130" i="83"/>
  <c r="AI1130" i="83"/>
  <c r="AH1130" i="83"/>
  <c r="AG1130" i="83"/>
  <c r="AF1130" i="83"/>
  <c r="AE1130" i="83"/>
  <c r="AD1130" i="83"/>
  <c r="AC1130" i="83"/>
  <c r="AQ1059" i="83"/>
  <c r="AP1129" i="83"/>
  <c r="AO1129" i="83"/>
  <c r="AN1129" i="83"/>
  <c r="AM1129" i="83"/>
  <c r="AL1129" i="83"/>
  <c r="AK1129" i="83"/>
  <c r="AJ1129" i="83"/>
  <c r="AI1129" i="83"/>
  <c r="AH1129" i="83"/>
  <c r="AG1129" i="83"/>
  <c r="AF1129" i="83"/>
  <c r="AE1129" i="83"/>
  <c r="AD1129" i="83"/>
  <c r="AC1129" i="83"/>
  <c r="AQ1133" i="83"/>
  <c r="AP1128" i="83"/>
  <c r="AO1128" i="83"/>
  <c r="AN1128" i="83"/>
  <c r="AM1128" i="83"/>
  <c r="AL1128" i="83"/>
  <c r="AK1128" i="83"/>
  <c r="AJ1128" i="83"/>
  <c r="AI1128" i="83"/>
  <c r="AH1128" i="83"/>
  <c r="AG1128" i="83"/>
  <c r="AF1128" i="83"/>
  <c r="AE1128" i="83"/>
  <c r="AD1128" i="83"/>
  <c r="AC1128" i="83"/>
  <c r="AQ1132" i="83"/>
  <c r="AP1127" i="83"/>
  <c r="AO1127" i="83"/>
  <c r="AN1127" i="83"/>
  <c r="AM1127" i="83"/>
  <c r="AL1127" i="83"/>
  <c r="AK1127" i="83"/>
  <c r="AJ1127" i="83"/>
  <c r="AI1127" i="83"/>
  <c r="AH1127" i="83"/>
  <c r="AG1127" i="83"/>
  <c r="AF1127" i="83"/>
  <c r="AE1127" i="83"/>
  <c r="AD1127" i="83"/>
  <c r="AC1127" i="83"/>
  <c r="AQ1131" i="83"/>
  <c r="AP1126" i="83"/>
  <c r="AO1126" i="83"/>
  <c r="AN1126" i="83"/>
  <c r="AM1126" i="83"/>
  <c r="AL1126" i="83"/>
  <c r="AK1126" i="83"/>
  <c r="AJ1126" i="83"/>
  <c r="AI1126" i="83"/>
  <c r="AH1126" i="83"/>
  <c r="AG1126" i="83"/>
  <c r="AF1126" i="83"/>
  <c r="AE1126" i="83"/>
  <c r="AD1126" i="83"/>
  <c r="AC1126" i="83"/>
  <c r="AQ1130" i="83"/>
  <c r="AP1125" i="83"/>
  <c r="AO1125" i="83"/>
  <c r="AN1125" i="83"/>
  <c r="AM1125" i="83"/>
  <c r="AL1125" i="83"/>
  <c r="AK1125" i="83"/>
  <c r="AJ1125" i="83"/>
  <c r="AI1125" i="83"/>
  <c r="AH1125" i="83"/>
  <c r="AG1125" i="83"/>
  <c r="AF1125" i="83"/>
  <c r="AE1125" i="83"/>
  <c r="AD1125" i="83"/>
  <c r="AC1125" i="83"/>
  <c r="AQ1129" i="83"/>
  <c r="AP1124" i="83"/>
  <c r="AO1124" i="83"/>
  <c r="AN1124" i="83"/>
  <c r="AM1124" i="83"/>
  <c r="AL1124" i="83"/>
  <c r="AK1124" i="83"/>
  <c r="AJ1124" i="83"/>
  <c r="AI1124" i="83"/>
  <c r="AH1124" i="83"/>
  <c r="AG1124" i="83"/>
  <c r="AF1124" i="83"/>
  <c r="AE1124" i="83"/>
  <c r="AD1124" i="83"/>
  <c r="AC1124" i="83"/>
  <c r="AQ1128" i="83"/>
  <c r="AP1123" i="83"/>
  <c r="AO1123" i="83"/>
  <c r="AN1123" i="83"/>
  <c r="AM1123" i="83"/>
  <c r="AL1123" i="83"/>
  <c r="AK1123" i="83"/>
  <c r="AJ1123" i="83"/>
  <c r="AI1123" i="83"/>
  <c r="AH1123" i="83"/>
  <c r="AG1123" i="83"/>
  <c r="AF1123" i="83"/>
  <c r="AE1123" i="83"/>
  <c r="AD1123" i="83"/>
  <c r="AC1123" i="83"/>
  <c r="AQ1127" i="83"/>
  <c r="AP1122" i="83"/>
  <c r="AO1122" i="83"/>
  <c r="AN1122" i="83"/>
  <c r="AM1122" i="83"/>
  <c r="AL1122" i="83"/>
  <c r="AK1122" i="83"/>
  <c r="AJ1122" i="83"/>
  <c r="AI1122" i="83"/>
  <c r="AH1122" i="83"/>
  <c r="AG1122" i="83"/>
  <c r="AF1122" i="83"/>
  <c r="AE1122" i="83"/>
  <c r="AD1122" i="83"/>
  <c r="AC1122" i="83"/>
  <c r="AQ1126" i="83"/>
  <c r="AP1121" i="83"/>
  <c r="AO1121" i="83"/>
  <c r="AN1121" i="83"/>
  <c r="AM1121" i="83"/>
  <c r="AL1121" i="83"/>
  <c r="AK1121" i="83"/>
  <c r="AJ1121" i="83"/>
  <c r="AI1121" i="83"/>
  <c r="AH1121" i="83"/>
  <c r="AG1121" i="83"/>
  <c r="AF1121" i="83"/>
  <c r="AE1121" i="83"/>
  <c r="AD1121" i="83"/>
  <c r="AC1121" i="83"/>
  <c r="AQ1224" i="83"/>
  <c r="AP1120" i="83"/>
  <c r="AO1120" i="83"/>
  <c r="AN1120" i="83"/>
  <c r="AM1120" i="83"/>
  <c r="AL1120" i="83"/>
  <c r="AK1120" i="83"/>
  <c r="AJ1120" i="83"/>
  <c r="AI1120" i="83"/>
  <c r="AH1120" i="83"/>
  <c r="AG1120" i="83"/>
  <c r="AF1120" i="83"/>
  <c r="AE1120" i="83"/>
  <c r="AD1120" i="83"/>
  <c r="AC1120" i="83"/>
  <c r="AQ1121" i="83"/>
  <c r="AP1119" i="83"/>
  <c r="AO1119" i="83"/>
  <c r="AN1119" i="83"/>
  <c r="AM1119" i="83"/>
  <c r="AL1119" i="83"/>
  <c r="AK1119" i="83"/>
  <c r="AJ1119" i="83"/>
  <c r="AI1119" i="83"/>
  <c r="AH1119" i="83"/>
  <c r="AG1119" i="83"/>
  <c r="AF1119" i="83"/>
  <c r="AE1119" i="83"/>
  <c r="AD1119" i="83"/>
  <c r="AC1119" i="83"/>
  <c r="AQ1120" i="83"/>
  <c r="AP1118" i="83"/>
  <c r="AO1118" i="83"/>
  <c r="AN1118" i="83"/>
  <c r="AM1118" i="83"/>
  <c r="AL1118" i="83"/>
  <c r="AK1118" i="83"/>
  <c r="AJ1118" i="83"/>
  <c r="AI1118" i="83"/>
  <c r="AH1118" i="83"/>
  <c r="AG1118" i="83"/>
  <c r="AF1118" i="83"/>
  <c r="AE1118" i="83"/>
  <c r="AD1118" i="83"/>
  <c r="AC1118" i="83"/>
  <c r="AQ1119" i="83"/>
  <c r="AP1117" i="83"/>
  <c r="AO1117" i="83"/>
  <c r="AN1117" i="83"/>
  <c r="AM1117" i="83"/>
  <c r="AL1117" i="83"/>
  <c r="AK1117" i="83"/>
  <c r="AJ1117" i="83"/>
  <c r="AI1117" i="83"/>
  <c r="AH1117" i="83"/>
  <c r="AG1117" i="83"/>
  <c r="AF1117" i="83"/>
  <c r="AE1117" i="83"/>
  <c r="AD1117" i="83"/>
  <c r="AC1117" i="83"/>
  <c r="AQ1117" i="83"/>
  <c r="AP1116" i="83"/>
  <c r="AO1116" i="83"/>
  <c r="AN1116" i="83"/>
  <c r="AM1116" i="83"/>
  <c r="AL1116" i="83"/>
  <c r="AK1116" i="83"/>
  <c r="AJ1116" i="83"/>
  <c r="AI1116" i="83"/>
  <c r="AH1116" i="83"/>
  <c r="AG1116" i="83"/>
  <c r="AF1116" i="83"/>
  <c r="AE1116" i="83"/>
  <c r="AD1116" i="83"/>
  <c r="AC1116" i="83"/>
  <c r="AQ1118" i="83"/>
  <c r="AP1115" i="83"/>
  <c r="AO1115" i="83"/>
  <c r="AN1115" i="83"/>
  <c r="AM1115" i="83"/>
  <c r="AL1115" i="83"/>
  <c r="AK1115" i="83"/>
  <c r="AJ1115" i="83"/>
  <c r="AI1115" i="83"/>
  <c r="AH1115" i="83"/>
  <c r="AG1115" i="83"/>
  <c r="AF1115" i="83"/>
  <c r="AE1115" i="83"/>
  <c r="AD1115" i="83"/>
  <c r="AC1115" i="83"/>
  <c r="AQ1038" i="83"/>
  <c r="AP1114" i="83"/>
  <c r="AO1114" i="83"/>
  <c r="AN1114" i="83"/>
  <c r="AM1114" i="83"/>
  <c r="AL1114" i="83"/>
  <c r="AK1114" i="83"/>
  <c r="AJ1114" i="83"/>
  <c r="AI1114" i="83"/>
  <c r="AH1114" i="83"/>
  <c r="AG1114" i="83"/>
  <c r="AF1114" i="83"/>
  <c r="AE1114" i="83"/>
  <c r="AD1114" i="83"/>
  <c r="AC1114" i="83"/>
  <c r="AQ1114" i="83"/>
  <c r="AP1113" i="83"/>
  <c r="AO1113" i="83"/>
  <c r="AN1113" i="83"/>
  <c r="AM1113" i="83"/>
  <c r="AL1113" i="83"/>
  <c r="AK1113" i="83"/>
  <c r="AJ1113" i="83"/>
  <c r="AI1113" i="83"/>
  <c r="AH1113" i="83"/>
  <c r="AG1113" i="83"/>
  <c r="AF1113" i="83"/>
  <c r="AE1113" i="83"/>
  <c r="AD1113" i="83"/>
  <c r="AC1113" i="83"/>
  <c r="AQ1116" i="83"/>
  <c r="AP1112" i="83"/>
  <c r="AO1112" i="83"/>
  <c r="AN1112" i="83"/>
  <c r="AM1112" i="83"/>
  <c r="AL1112" i="83"/>
  <c r="AK1112" i="83"/>
  <c r="AJ1112" i="83"/>
  <c r="AI1112" i="83"/>
  <c r="AH1112" i="83"/>
  <c r="AG1112" i="83"/>
  <c r="AF1112" i="83"/>
  <c r="AE1112" i="83"/>
  <c r="AD1112" i="83"/>
  <c r="AC1112" i="83"/>
  <c r="AQ1115" i="83"/>
  <c r="AP1111" i="83"/>
  <c r="AO1111" i="83"/>
  <c r="AN1111" i="83"/>
  <c r="AM1111" i="83"/>
  <c r="AL1111" i="83"/>
  <c r="AK1111" i="83"/>
  <c r="AJ1111" i="83"/>
  <c r="AI1111" i="83"/>
  <c r="AH1111" i="83"/>
  <c r="AG1111" i="83"/>
  <c r="AF1111" i="83"/>
  <c r="AE1111" i="83"/>
  <c r="AD1111" i="83"/>
  <c r="AC1111" i="83"/>
  <c r="AQ1037" i="83"/>
  <c r="AP1110" i="83"/>
  <c r="AO1110" i="83"/>
  <c r="AN1110" i="83"/>
  <c r="AM1110" i="83"/>
  <c r="AL1110" i="83"/>
  <c r="AK1110" i="83"/>
  <c r="AJ1110" i="83"/>
  <c r="AI1110" i="83"/>
  <c r="AH1110" i="83"/>
  <c r="AG1110" i="83"/>
  <c r="AF1110" i="83"/>
  <c r="AE1110" i="83"/>
  <c r="AD1110" i="83"/>
  <c r="AC1110" i="83"/>
  <c r="AQ1113" i="83"/>
  <c r="AP1109" i="83"/>
  <c r="AO1109" i="83"/>
  <c r="AN1109" i="83"/>
  <c r="AM1109" i="83"/>
  <c r="AL1109" i="83"/>
  <c r="AK1109" i="83"/>
  <c r="AJ1109" i="83"/>
  <c r="AI1109" i="83"/>
  <c r="AH1109" i="83"/>
  <c r="AG1109" i="83"/>
  <c r="AF1109" i="83"/>
  <c r="AE1109" i="83"/>
  <c r="AD1109" i="83"/>
  <c r="AC1109" i="83"/>
  <c r="AQ1111" i="83"/>
  <c r="AP1108" i="83"/>
  <c r="AO1108" i="83"/>
  <c r="AN1108" i="83"/>
  <c r="AM1108" i="83"/>
  <c r="AL1108" i="83"/>
  <c r="AK1108" i="83"/>
  <c r="AJ1108" i="83"/>
  <c r="AI1108" i="83"/>
  <c r="AH1108" i="83"/>
  <c r="AG1108" i="83"/>
  <c r="AF1108" i="83"/>
  <c r="AE1108" i="83"/>
  <c r="AD1108" i="83"/>
  <c r="AC1108" i="83"/>
  <c r="AQ1112" i="83"/>
  <c r="AP1107" i="83"/>
  <c r="AO1107" i="83"/>
  <c r="AN1107" i="83"/>
  <c r="AM1107" i="83"/>
  <c r="AL1107" i="83"/>
  <c r="AK1107" i="83"/>
  <c r="AJ1107" i="83"/>
  <c r="AI1107" i="83"/>
  <c r="AH1107" i="83"/>
  <c r="AG1107" i="83"/>
  <c r="AF1107" i="83"/>
  <c r="AE1107" i="83"/>
  <c r="AD1107" i="83"/>
  <c r="AC1107" i="83"/>
  <c r="AQ1109" i="83"/>
  <c r="AP1106" i="83"/>
  <c r="AO1106" i="83"/>
  <c r="AN1106" i="83"/>
  <c r="AM1106" i="83"/>
  <c r="AL1106" i="83"/>
  <c r="AK1106" i="83"/>
  <c r="AJ1106" i="83"/>
  <c r="AI1106" i="83"/>
  <c r="AH1106" i="83"/>
  <c r="AG1106" i="83"/>
  <c r="AF1106" i="83"/>
  <c r="AE1106" i="83"/>
  <c r="AD1106" i="83"/>
  <c r="AC1106" i="83"/>
  <c r="AQ1110" i="83"/>
  <c r="AP1105" i="83"/>
  <c r="AO1105" i="83"/>
  <c r="AN1105" i="83"/>
  <c r="AM1105" i="83"/>
  <c r="AL1105" i="83"/>
  <c r="AK1105" i="83"/>
  <c r="AJ1105" i="83"/>
  <c r="AI1105" i="83"/>
  <c r="AH1105" i="83"/>
  <c r="AG1105" i="83"/>
  <c r="AF1105" i="83"/>
  <c r="AE1105" i="83"/>
  <c r="AD1105" i="83"/>
  <c r="AC1105" i="83"/>
  <c r="AQ1108" i="83"/>
  <c r="AP1104" i="83"/>
  <c r="AO1104" i="83"/>
  <c r="AN1104" i="83"/>
  <c r="AM1104" i="83"/>
  <c r="AL1104" i="83"/>
  <c r="AK1104" i="83"/>
  <c r="AJ1104" i="83"/>
  <c r="AI1104" i="83"/>
  <c r="AH1104" i="83"/>
  <c r="AG1104" i="83"/>
  <c r="AF1104" i="83"/>
  <c r="AE1104" i="83"/>
  <c r="AD1104" i="83"/>
  <c r="AC1104" i="83"/>
  <c r="AQ1036" i="83"/>
  <c r="AP1103" i="83"/>
  <c r="AO1103" i="83"/>
  <c r="AN1103" i="83"/>
  <c r="AM1103" i="83"/>
  <c r="AL1103" i="83"/>
  <c r="AK1103" i="83"/>
  <c r="AJ1103" i="83"/>
  <c r="AI1103" i="83"/>
  <c r="AH1103" i="83"/>
  <c r="AG1103" i="83"/>
  <c r="AF1103" i="83"/>
  <c r="AE1103" i="83"/>
  <c r="AD1103" i="83"/>
  <c r="AC1103" i="83"/>
  <c r="AQ1106" i="83"/>
  <c r="AP1102" i="83"/>
  <c r="AO1102" i="83"/>
  <c r="AN1102" i="83"/>
  <c r="AM1102" i="83"/>
  <c r="AL1102" i="83"/>
  <c r="AK1102" i="83"/>
  <c r="AJ1102" i="83"/>
  <c r="AI1102" i="83"/>
  <c r="AH1102" i="83"/>
  <c r="AG1102" i="83"/>
  <c r="AF1102" i="83"/>
  <c r="AE1102" i="83"/>
  <c r="AD1102" i="83"/>
  <c r="AC1102" i="83"/>
  <c r="AQ1107" i="83"/>
  <c r="AP1101" i="83"/>
  <c r="AO1101" i="83"/>
  <c r="AN1101" i="83"/>
  <c r="AM1101" i="83"/>
  <c r="AL1101" i="83"/>
  <c r="AK1101" i="83"/>
  <c r="AJ1101" i="83"/>
  <c r="AI1101" i="83"/>
  <c r="AH1101" i="83"/>
  <c r="AG1101" i="83"/>
  <c r="AF1101" i="83"/>
  <c r="AE1101" i="83"/>
  <c r="AD1101" i="83"/>
  <c r="AC1101" i="83"/>
  <c r="AQ1105" i="83"/>
  <c r="AP1100" i="83"/>
  <c r="AO1100" i="83"/>
  <c r="AN1100" i="83"/>
  <c r="AM1100" i="83"/>
  <c r="AL1100" i="83"/>
  <c r="AK1100" i="83"/>
  <c r="AJ1100" i="83"/>
  <c r="AI1100" i="83"/>
  <c r="AH1100" i="83"/>
  <c r="AG1100" i="83"/>
  <c r="AF1100" i="83"/>
  <c r="AE1100" i="83"/>
  <c r="AD1100" i="83"/>
  <c r="AC1100" i="83"/>
  <c r="AQ1101" i="83"/>
  <c r="AP1099" i="83"/>
  <c r="AO1099" i="83"/>
  <c r="AN1099" i="83"/>
  <c r="AM1099" i="83"/>
  <c r="AL1099" i="83"/>
  <c r="AK1099" i="83"/>
  <c r="AJ1099" i="83"/>
  <c r="AI1099" i="83"/>
  <c r="AH1099" i="83"/>
  <c r="AG1099" i="83"/>
  <c r="AF1099" i="83"/>
  <c r="AE1099" i="83"/>
  <c r="AD1099" i="83"/>
  <c r="AC1099" i="83"/>
  <c r="AQ1104" i="83"/>
  <c r="AP1098" i="83"/>
  <c r="AO1098" i="83"/>
  <c r="AN1098" i="83"/>
  <c r="AM1098" i="83"/>
  <c r="AL1098" i="83"/>
  <c r="AK1098" i="83"/>
  <c r="AJ1098" i="83"/>
  <c r="AI1098" i="83"/>
  <c r="AH1098" i="83"/>
  <c r="AG1098" i="83"/>
  <c r="AF1098" i="83"/>
  <c r="AE1098" i="83"/>
  <c r="AD1098" i="83"/>
  <c r="AC1098" i="83"/>
  <c r="AQ1102" i="83"/>
  <c r="AP1097" i="83"/>
  <c r="AO1097" i="83"/>
  <c r="AN1097" i="83"/>
  <c r="AM1097" i="83"/>
  <c r="AL1097" i="83"/>
  <c r="AK1097" i="83"/>
  <c r="AJ1097" i="83"/>
  <c r="AI1097" i="83"/>
  <c r="AH1097" i="83"/>
  <c r="AG1097" i="83"/>
  <c r="AF1097" i="83"/>
  <c r="AE1097" i="83"/>
  <c r="AD1097" i="83"/>
  <c r="AC1097" i="83"/>
  <c r="AQ1103" i="83"/>
  <c r="AP1096" i="83"/>
  <c r="AO1096" i="83"/>
  <c r="AN1096" i="83"/>
  <c r="AM1096" i="83"/>
  <c r="AL1096" i="83"/>
  <c r="AK1096" i="83"/>
  <c r="AJ1096" i="83"/>
  <c r="AI1096" i="83"/>
  <c r="AH1096" i="83"/>
  <c r="AG1096" i="83"/>
  <c r="AF1096" i="83"/>
  <c r="AE1096" i="83"/>
  <c r="AD1096" i="83"/>
  <c r="AC1096" i="83"/>
  <c r="AQ1100" i="83"/>
  <c r="AP1095" i="83"/>
  <c r="AO1095" i="83"/>
  <c r="AN1095" i="83"/>
  <c r="AM1095" i="83"/>
  <c r="AL1095" i="83"/>
  <c r="AK1095" i="83"/>
  <c r="AJ1095" i="83"/>
  <c r="AI1095" i="83"/>
  <c r="AH1095" i="83"/>
  <c r="AG1095" i="83"/>
  <c r="AF1095" i="83"/>
  <c r="AE1095" i="83"/>
  <c r="AD1095" i="83"/>
  <c r="AC1095" i="83"/>
  <c r="AQ1035" i="83"/>
  <c r="AP1094" i="83"/>
  <c r="AO1094" i="83"/>
  <c r="AN1094" i="83"/>
  <c r="AM1094" i="83"/>
  <c r="AL1094" i="83"/>
  <c r="AK1094" i="83"/>
  <c r="AJ1094" i="83"/>
  <c r="AI1094" i="83"/>
  <c r="AH1094" i="83"/>
  <c r="AG1094" i="83"/>
  <c r="AF1094" i="83"/>
  <c r="AE1094" i="83"/>
  <c r="AD1094" i="83"/>
  <c r="AC1094" i="83"/>
  <c r="AQ906" i="83"/>
  <c r="AP1093" i="83"/>
  <c r="AO1093" i="83"/>
  <c r="AN1093" i="83"/>
  <c r="AM1093" i="83"/>
  <c r="AL1093" i="83"/>
  <c r="AK1093" i="83"/>
  <c r="AJ1093" i="83"/>
  <c r="AI1093" i="83"/>
  <c r="AH1093" i="83"/>
  <c r="AG1093" i="83"/>
  <c r="AF1093" i="83"/>
  <c r="AE1093" i="83"/>
  <c r="AD1093" i="83"/>
  <c r="AC1093" i="83"/>
  <c r="AQ1098" i="83"/>
  <c r="AP1092" i="83"/>
  <c r="AO1092" i="83"/>
  <c r="AN1092" i="83"/>
  <c r="AM1092" i="83"/>
  <c r="AL1092" i="83"/>
  <c r="AK1092" i="83"/>
  <c r="AJ1092" i="83"/>
  <c r="AI1092" i="83"/>
  <c r="AH1092" i="83"/>
  <c r="AG1092" i="83"/>
  <c r="AF1092" i="83"/>
  <c r="AE1092" i="83"/>
  <c r="AD1092" i="83"/>
  <c r="AC1092" i="83"/>
  <c r="AQ1033" i="83"/>
  <c r="AP1091" i="83"/>
  <c r="AO1091" i="83"/>
  <c r="AN1091" i="83"/>
  <c r="AM1091" i="83"/>
  <c r="AL1091" i="83"/>
  <c r="AK1091" i="83"/>
  <c r="AJ1091" i="83"/>
  <c r="AI1091" i="83"/>
  <c r="AH1091" i="83"/>
  <c r="AG1091" i="83"/>
  <c r="AF1091" i="83"/>
  <c r="AE1091" i="83"/>
  <c r="AD1091" i="83"/>
  <c r="AC1091" i="83"/>
  <c r="AQ1034" i="83"/>
  <c r="AP1090" i="83"/>
  <c r="AO1090" i="83"/>
  <c r="AN1090" i="83"/>
  <c r="AM1090" i="83"/>
  <c r="AL1090" i="83"/>
  <c r="AK1090" i="83"/>
  <c r="AJ1090" i="83"/>
  <c r="AI1090" i="83"/>
  <c r="AH1090" i="83"/>
  <c r="AG1090" i="83"/>
  <c r="AF1090" i="83"/>
  <c r="AE1090" i="83"/>
  <c r="AD1090" i="83"/>
  <c r="AC1090" i="83"/>
  <c r="AQ1099" i="83"/>
  <c r="AP1089" i="83"/>
  <c r="AO1089" i="83"/>
  <c r="AN1089" i="83"/>
  <c r="AM1089" i="83"/>
  <c r="AL1089" i="83"/>
  <c r="AK1089" i="83"/>
  <c r="AJ1089" i="83"/>
  <c r="AI1089" i="83"/>
  <c r="AH1089" i="83"/>
  <c r="AG1089" i="83"/>
  <c r="AF1089" i="83"/>
  <c r="AE1089" i="83"/>
  <c r="AD1089" i="83"/>
  <c r="AC1089" i="83"/>
  <c r="AQ1097" i="83"/>
  <c r="AP1088" i="83"/>
  <c r="AO1088" i="83"/>
  <c r="AN1088" i="83"/>
  <c r="AM1088" i="83"/>
  <c r="AL1088" i="83"/>
  <c r="AK1088" i="83"/>
  <c r="AJ1088" i="83"/>
  <c r="AI1088" i="83"/>
  <c r="AH1088" i="83"/>
  <c r="AG1088" i="83"/>
  <c r="AF1088" i="83"/>
  <c r="AE1088" i="83"/>
  <c r="AD1088" i="83"/>
  <c r="AC1088" i="83"/>
  <c r="AQ1096" i="83"/>
  <c r="AP1087" i="83"/>
  <c r="AO1087" i="83"/>
  <c r="AN1087" i="83"/>
  <c r="AM1087" i="83"/>
  <c r="AL1087" i="83"/>
  <c r="AK1087" i="83"/>
  <c r="AJ1087" i="83"/>
  <c r="AI1087" i="83"/>
  <c r="AH1087" i="83"/>
  <c r="AG1087" i="83"/>
  <c r="AF1087" i="83"/>
  <c r="AE1087" i="83"/>
  <c r="AD1087" i="83"/>
  <c r="AC1087" i="83"/>
  <c r="AQ920" i="83"/>
  <c r="AP1086" i="83"/>
  <c r="AO1086" i="83"/>
  <c r="AN1086" i="83"/>
  <c r="AM1086" i="83"/>
  <c r="AL1086" i="83"/>
  <c r="AK1086" i="83"/>
  <c r="AJ1086" i="83"/>
  <c r="AI1086" i="83"/>
  <c r="AH1086" i="83"/>
  <c r="AG1086" i="83"/>
  <c r="AF1086" i="83"/>
  <c r="AE1086" i="83"/>
  <c r="AD1086" i="83"/>
  <c r="AC1086" i="83"/>
  <c r="AQ1095" i="83"/>
  <c r="AP1085" i="83"/>
  <c r="AO1085" i="83"/>
  <c r="AN1085" i="83"/>
  <c r="AM1085" i="83"/>
  <c r="AL1085" i="83"/>
  <c r="AK1085" i="83"/>
  <c r="AJ1085" i="83"/>
  <c r="AI1085" i="83"/>
  <c r="AH1085" i="83"/>
  <c r="AG1085" i="83"/>
  <c r="AF1085" i="83"/>
  <c r="AE1085" i="83"/>
  <c r="AD1085" i="83"/>
  <c r="AC1085" i="83"/>
  <c r="AQ1091" i="83"/>
  <c r="AP1084" i="83"/>
  <c r="AO1084" i="83"/>
  <c r="AN1084" i="83"/>
  <c r="AM1084" i="83"/>
  <c r="AL1084" i="83"/>
  <c r="AK1084" i="83"/>
  <c r="AJ1084" i="83"/>
  <c r="AI1084" i="83"/>
  <c r="AH1084" i="83"/>
  <c r="AG1084" i="83"/>
  <c r="AF1084" i="83"/>
  <c r="AE1084" i="83"/>
  <c r="AD1084" i="83"/>
  <c r="AC1084" i="83"/>
  <c r="AQ1092" i="83"/>
  <c r="AP1083" i="83"/>
  <c r="AO1083" i="83"/>
  <c r="AN1083" i="83"/>
  <c r="AM1083" i="83"/>
  <c r="AL1083" i="83"/>
  <c r="AK1083" i="83"/>
  <c r="AJ1083" i="83"/>
  <c r="AI1083" i="83"/>
  <c r="AH1083" i="83"/>
  <c r="AG1083" i="83"/>
  <c r="AF1083" i="83"/>
  <c r="AE1083" i="83"/>
  <c r="AD1083" i="83"/>
  <c r="AC1083" i="83"/>
  <c r="AQ1094" i="83"/>
  <c r="AP1082" i="83"/>
  <c r="AO1082" i="83"/>
  <c r="AN1082" i="83"/>
  <c r="AM1082" i="83"/>
  <c r="AL1082" i="83"/>
  <c r="AK1082" i="83"/>
  <c r="AJ1082" i="83"/>
  <c r="AI1082" i="83"/>
  <c r="AH1082" i="83"/>
  <c r="AG1082" i="83"/>
  <c r="AF1082" i="83"/>
  <c r="AE1082" i="83"/>
  <c r="AD1082" i="83"/>
  <c r="AC1082" i="83"/>
  <c r="AQ1032" i="83"/>
  <c r="AP1081" i="83"/>
  <c r="AO1081" i="83"/>
  <c r="AN1081" i="83"/>
  <c r="AM1081" i="83"/>
  <c r="AL1081" i="83"/>
  <c r="AK1081" i="83"/>
  <c r="AJ1081" i="83"/>
  <c r="AI1081" i="83"/>
  <c r="AH1081" i="83"/>
  <c r="AG1081" i="83"/>
  <c r="AF1081" i="83"/>
  <c r="AE1081" i="83"/>
  <c r="AD1081" i="83"/>
  <c r="AC1081" i="83"/>
  <c r="AQ1093" i="83"/>
  <c r="AP1080" i="83"/>
  <c r="AO1080" i="83"/>
  <c r="AN1080" i="83"/>
  <c r="AM1080" i="83"/>
  <c r="AL1080" i="83"/>
  <c r="AK1080" i="83"/>
  <c r="AJ1080" i="83"/>
  <c r="AI1080" i="83"/>
  <c r="AH1080" i="83"/>
  <c r="AG1080" i="83"/>
  <c r="AF1080" i="83"/>
  <c r="AE1080" i="83"/>
  <c r="AD1080" i="83"/>
  <c r="AC1080" i="83"/>
  <c r="AQ1090" i="83"/>
  <c r="AP1079" i="83"/>
  <c r="AO1079" i="83"/>
  <c r="AN1079" i="83"/>
  <c r="AM1079" i="83"/>
  <c r="AL1079" i="83"/>
  <c r="AK1079" i="83"/>
  <c r="AJ1079" i="83"/>
  <c r="AI1079" i="83"/>
  <c r="AH1079" i="83"/>
  <c r="AG1079" i="83"/>
  <c r="AF1079" i="83"/>
  <c r="AE1079" i="83"/>
  <c r="AD1079" i="83"/>
  <c r="AC1079" i="83"/>
  <c r="AQ1089" i="83"/>
  <c r="AP1078" i="83"/>
  <c r="AO1078" i="83"/>
  <c r="AN1078" i="83"/>
  <c r="AM1078" i="83"/>
  <c r="AL1078" i="83"/>
  <c r="AK1078" i="83"/>
  <c r="AJ1078" i="83"/>
  <c r="AI1078" i="83"/>
  <c r="AH1078" i="83"/>
  <c r="AG1078" i="83"/>
  <c r="AF1078" i="83"/>
  <c r="AE1078" i="83"/>
  <c r="AD1078" i="83"/>
  <c r="AC1078" i="83"/>
  <c r="AQ1087" i="83"/>
  <c r="AP1077" i="83"/>
  <c r="AO1077" i="83"/>
  <c r="AN1077" i="83"/>
  <c r="AM1077" i="83"/>
  <c r="AL1077" i="83"/>
  <c r="AK1077" i="83"/>
  <c r="AJ1077" i="83"/>
  <c r="AI1077" i="83"/>
  <c r="AH1077" i="83"/>
  <c r="AG1077" i="83"/>
  <c r="AF1077" i="83"/>
  <c r="AE1077" i="83"/>
  <c r="AD1077" i="83"/>
  <c r="AC1077" i="83"/>
  <c r="AQ1088" i="83"/>
  <c r="AP1076" i="83"/>
  <c r="AO1076" i="83"/>
  <c r="AN1076" i="83"/>
  <c r="AM1076" i="83"/>
  <c r="AL1076" i="83"/>
  <c r="AK1076" i="83"/>
  <c r="AJ1076" i="83"/>
  <c r="AI1076" i="83"/>
  <c r="AH1076" i="83"/>
  <c r="AG1076" i="83"/>
  <c r="AF1076" i="83"/>
  <c r="AE1076" i="83"/>
  <c r="AD1076" i="83"/>
  <c r="AC1076" i="83"/>
  <c r="AQ1085" i="83"/>
  <c r="AP1075" i="83"/>
  <c r="AO1075" i="83"/>
  <c r="AN1075" i="83"/>
  <c r="AM1075" i="83"/>
  <c r="AL1075" i="83"/>
  <c r="AK1075" i="83"/>
  <c r="AJ1075" i="83"/>
  <c r="AI1075" i="83"/>
  <c r="AH1075" i="83"/>
  <c r="AG1075" i="83"/>
  <c r="AF1075" i="83"/>
  <c r="AE1075" i="83"/>
  <c r="AD1075" i="83"/>
  <c r="AC1075" i="83"/>
  <c r="AQ1086" i="83"/>
  <c r="AP1074" i="83"/>
  <c r="AO1074" i="83"/>
  <c r="AN1074" i="83"/>
  <c r="AM1074" i="83"/>
  <c r="AL1074" i="83"/>
  <c r="AK1074" i="83"/>
  <c r="AJ1074" i="83"/>
  <c r="AI1074" i="83"/>
  <c r="AH1074" i="83"/>
  <c r="AG1074" i="83"/>
  <c r="AF1074" i="83"/>
  <c r="AE1074" i="83"/>
  <c r="AD1074" i="83"/>
  <c r="AC1074" i="83"/>
  <c r="AQ1031" i="83"/>
  <c r="AP1073" i="83"/>
  <c r="AO1073" i="83"/>
  <c r="AN1073" i="83"/>
  <c r="AM1073" i="83"/>
  <c r="AL1073" i="83"/>
  <c r="AK1073" i="83"/>
  <c r="AJ1073" i="83"/>
  <c r="AI1073" i="83"/>
  <c r="AH1073" i="83"/>
  <c r="AG1073" i="83"/>
  <c r="AF1073" i="83"/>
  <c r="AE1073" i="83"/>
  <c r="AD1073" i="83"/>
  <c r="AC1073" i="83"/>
  <c r="AQ1084" i="83"/>
  <c r="AP1072" i="83"/>
  <c r="AO1072" i="83"/>
  <c r="AN1072" i="83"/>
  <c r="AM1072" i="83"/>
  <c r="AL1072" i="83"/>
  <c r="AK1072" i="83"/>
  <c r="AJ1072" i="83"/>
  <c r="AI1072" i="83"/>
  <c r="AH1072" i="83"/>
  <c r="AG1072" i="83"/>
  <c r="AF1072" i="83"/>
  <c r="AE1072" i="83"/>
  <c r="AD1072" i="83"/>
  <c r="AC1072" i="83"/>
  <c r="AQ1083" i="83"/>
  <c r="AP1071" i="83"/>
  <c r="AO1071" i="83"/>
  <c r="AN1071" i="83"/>
  <c r="AM1071" i="83"/>
  <c r="AL1071" i="83"/>
  <c r="AK1071" i="83"/>
  <c r="AJ1071" i="83"/>
  <c r="AI1071" i="83"/>
  <c r="AH1071" i="83"/>
  <c r="AG1071" i="83"/>
  <c r="AF1071" i="83"/>
  <c r="AE1071" i="83"/>
  <c r="AD1071" i="83"/>
  <c r="AC1071" i="83"/>
  <c r="AQ1080" i="83"/>
  <c r="AP1070" i="83"/>
  <c r="AO1070" i="83"/>
  <c r="AN1070" i="83"/>
  <c r="AM1070" i="83"/>
  <c r="AL1070" i="83"/>
  <c r="AK1070" i="83"/>
  <c r="AJ1070" i="83"/>
  <c r="AI1070" i="83"/>
  <c r="AH1070" i="83"/>
  <c r="AG1070" i="83"/>
  <c r="AF1070" i="83"/>
  <c r="AE1070" i="83"/>
  <c r="AD1070" i="83"/>
  <c r="AC1070" i="83"/>
  <c r="AQ1082" i="83"/>
  <c r="AP1069" i="83"/>
  <c r="AO1069" i="83"/>
  <c r="AN1069" i="83"/>
  <c r="AM1069" i="83"/>
  <c r="AL1069" i="83"/>
  <c r="AK1069" i="83"/>
  <c r="AJ1069" i="83"/>
  <c r="AI1069" i="83"/>
  <c r="AH1069" i="83"/>
  <c r="AG1069" i="83"/>
  <c r="AF1069" i="83"/>
  <c r="AE1069" i="83"/>
  <c r="AD1069" i="83"/>
  <c r="AC1069" i="83"/>
  <c r="AQ1079" i="83"/>
  <c r="AP1068" i="83"/>
  <c r="AO1068" i="83"/>
  <c r="AN1068" i="83"/>
  <c r="AM1068" i="83"/>
  <c r="AL1068" i="83"/>
  <c r="AK1068" i="83"/>
  <c r="AJ1068" i="83"/>
  <c r="AI1068" i="83"/>
  <c r="AH1068" i="83"/>
  <c r="AG1068" i="83"/>
  <c r="AF1068" i="83"/>
  <c r="AE1068" i="83"/>
  <c r="AD1068" i="83"/>
  <c r="AC1068" i="83"/>
  <c r="AQ1081" i="83"/>
  <c r="AP1067" i="83"/>
  <c r="AO1067" i="83"/>
  <c r="AN1067" i="83"/>
  <c r="AM1067" i="83"/>
  <c r="AL1067" i="83"/>
  <c r="AK1067" i="83"/>
  <c r="AJ1067" i="83"/>
  <c r="AI1067" i="83"/>
  <c r="AH1067" i="83"/>
  <c r="AG1067" i="83"/>
  <c r="AF1067" i="83"/>
  <c r="AE1067" i="83"/>
  <c r="AD1067" i="83"/>
  <c r="AC1067" i="83"/>
  <c r="AQ1078" i="83"/>
  <c r="AP1066" i="83"/>
  <c r="AO1066" i="83"/>
  <c r="AN1066" i="83"/>
  <c r="AM1066" i="83"/>
  <c r="AL1066" i="83"/>
  <c r="AK1066" i="83"/>
  <c r="AJ1066" i="83"/>
  <c r="AI1066" i="83"/>
  <c r="AH1066" i="83"/>
  <c r="AG1066" i="83"/>
  <c r="AF1066" i="83"/>
  <c r="AE1066" i="83"/>
  <c r="AD1066" i="83"/>
  <c r="AC1066" i="83"/>
  <c r="AQ1024" i="83"/>
  <c r="AP1065" i="83"/>
  <c r="AO1065" i="83"/>
  <c r="AN1065" i="83"/>
  <c r="AM1065" i="83"/>
  <c r="AL1065" i="83"/>
  <c r="AK1065" i="83"/>
  <c r="AJ1065" i="83"/>
  <c r="AI1065" i="83"/>
  <c r="AH1065" i="83"/>
  <c r="AG1065" i="83"/>
  <c r="AF1065" i="83"/>
  <c r="AE1065" i="83"/>
  <c r="AD1065" i="83"/>
  <c r="AC1065" i="83"/>
  <c r="AQ1077" i="83"/>
  <c r="AP1064" i="83"/>
  <c r="AO1064" i="83"/>
  <c r="AN1064" i="83"/>
  <c r="AM1064" i="83"/>
  <c r="AL1064" i="83"/>
  <c r="AK1064" i="83"/>
  <c r="AJ1064" i="83"/>
  <c r="AI1064" i="83"/>
  <c r="AH1064" i="83"/>
  <c r="AG1064" i="83"/>
  <c r="AF1064" i="83"/>
  <c r="AE1064" i="83"/>
  <c r="AD1064" i="83"/>
  <c r="AC1064" i="83"/>
  <c r="AQ1074" i="83"/>
  <c r="AP1063" i="83"/>
  <c r="AO1063" i="83"/>
  <c r="AN1063" i="83"/>
  <c r="AM1063" i="83"/>
  <c r="AL1063" i="83"/>
  <c r="AK1063" i="83"/>
  <c r="AJ1063" i="83"/>
  <c r="AI1063" i="83"/>
  <c r="AH1063" i="83"/>
  <c r="AG1063" i="83"/>
  <c r="AF1063" i="83"/>
  <c r="AE1063" i="83"/>
  <c r="AD1063" i="83"/>
  <c r="AC1063" i="83"/>
  <c r="AQ1076" i="83"/>
  <c r="AP1062" i="83"/>
  <c r="AO1062" i="83"/>
  <c r="AN1062" i="83"/>
  <c r="AM1062" i="83"/>
  <c r="AL1062" i="83"/>
  <c r="AK1062" i="83"/>
  <c r="AJ1062" i="83"/>
  <c r="AI1062" i="83"/>
  <c r="AH1062" i="83"/>
  <c r="AG1062" i="83"/>
  <c r="AF1062" i="83"/>
  <c r="AE1062" i="83"/>
  <c r="AD1062" i="83"/>
  <c r="AC1062" i="83"/>
  <c r="AQ1073" i="83"/>
  <c r="AP1061" i="83"/>
  <c r="AO1061" i="83"/>
  <c r="AN1061" i="83"/>
  <c r="AM1061" i="83"/>
  <c r="AL1061" i="83"/>
  <c r="AK1061" i="83"/>
  <c r="AJ1061" i="83"/>
  <c r="AI1061" i="83"/>
  <c r="AH1061" i="83"/>
  <c r="AG1061" i="83"/>
  <c r="AF1061" i="83"/>
  <c r="AE1061" i="83"/>
  <c r="AD1061" i="83"/>
  <c r="AC1061" i="83"/>
  <c r="AQ1075" i="83"/>
  <c r="AP1060" i="83"/>
  <c r="AO1060" i="83"/>
  <c r="AN1060" i="83"/>
  <c r="AM1060" i="83"/>
  <c r="AL1060" i="83"/>
  <c r="AK1060" i="83"/>
  <c r="AJ1060" i="83"/>
  <c r="AI1060" i="83"/>
  <c r="AH1060" i="83"/>
  <c r="AG1060" i="83"/>
  <c r="AF1060" i="83"/>
  <c r="AE1060" i="83"/>
  <c r="AD1060" i="83"/>
  <c r="AC1060" i="83"/>
  <c r="AQ1072" i="83"/>
  <c r="AP1059" i="83"/>
  <c r="AO1059" i="83"/>
  <c r="AN1059" i="83"/>
  <c r="AM1059" i="83"/>
  <c r="AL1059" i="83"/>
  <c r="AK1059" i="83"/>
  <c r="AJ1059" i="83"/>
  <c r="AI1059" i="83"/>
  <c r="AH1059" i="83"/>
  <c r="AG1059" i="83"/>
  <c r="AF1059" i="83"/>
  <c r="AE1059" i="83"/>
  <c r="AD1059" i="83"/>
  <c r="AC1059" i="83"/>
  <c r="AQ1030" i="83"/>
  <c r="AP1058" i="83"/>
  <c r="AO1058" i="83"/>
  <c r="AN1058" i="83"/>
  <c r="AM1058" i="83"/>
  <c r="AL1058" i="83"/>
  <c r="AK1058" i="83"/>
  <c r="AJ1058" i="83"/>
  <c r="AI1058" i="83"/>
  <c r="AH1058" i="83"/>
  <c r="AG1058" i="83"/>
  <c r="AF1058" i="83"/>
  <c r="AE1058" i="83"/>
  <c r="AD1058" i="83"/>
  <c r="AC1058" i="83"/>
  <c r="AQ1071" i="83"/>
  <c r="AP1057" i="83"/>
  <c r="AO1057" i="83"/>
  <c r="AN1057" i="83"/>
  <c r="AM1057" i="83"/>
  <c r="AL1057" i="83"/>
  <c r="AK1057" i="83"/>
  <c r="AJ1057" i="83"/>
  <c r="AI1057" i="83"/>
  <c r="AH1057" i="83"/>
  <c r="AG1057" i="83"/>
  <c r="AF1057" i="83"/>
  <c r="AE1057" i="83"/>
  <c r="AD1057" i="83"/>
  <c r="AC1057" i="83"/>
  <c r="AQ1068" i="83"/>
  <c r="AP1056" i="83"/>
  <c r="AO1056" i="83"/>
  <c r="AN1056" i="83"/>
  <c r="AM1056" i="83"/>
  <c r="AL1056" i="83"/>
  <c r="AK1056" i="83"/>
  <c r="AJ1056" i="83"/>
  <c r="AI1056" i="83"/>
  <c r="AH1056" i="83"/>
  <c r="AG1056" i="83"/>
  <c r="AF1056" i="83"/>
  <c r="AE1056" i="83"/>
  <c r="AD1056" i="83"/>
  <c r="AC1056" i="83"/>
  <c r="AQ1069" i="83"/>
  <c r="AP1055" i="83"/>
  <c r="AO1055" i="83"/>
  <c r="AN1055" i="83"/>
  <c r="AM1055" i="83"/>
  <c r="AL1055" i="83"/>
  <c r="AK1055" i="83"/>
  <c r="AJ1055" i="83"/>
  <c r="AI1055" i="83"/>
  <c r="AH1055" i="83"/>
  <c r="AG1055" i="83"/>
  <c r="AF1055" i="83"/>
  <c r="AE1055" i="83"/>
  <c r="AD1055" i="83"/>
  <c r="AC1055" i="83"/>
  <c r="AQ1070" i="83"/>
  <c r="AP1054" i="83"/>
  <c r="AO1054" i="83"/>
  <c r="AN1054" i="83"/>
  <c r="AM1054" i="83"/>
  <c r="AL1054" i="83"/>
  <c r="AK1054" i="83"/>
  <c r="AJ1054" i="83"/>
  <c r="AI1054" i="83"/>
  <c r="AH1054" i="83"/>
  <c r="AG1054" i="83"/>
  <c r="AF1054" i="83"/>
  <c r="AE1054" i="83"/>
  <c r="AD1054" i="83"/>
  <c r="AC1054" i="83"/>
  <c r="AQ1067" i="83"/>
  <c r="AP1053" i="83"/>
  <c r="AO1053" i="83"/>
  <c r="AN1053" i="83"/>
  <c r="AM1053" i="83"/>
  <c r="AL1053" i="83"/>
  <c r="AK1053" i="83"/>
  <c r="AJ1053" i="83"/>
  <c r="AI1053" i="83"/>
  <c r="AH1053" i="83"/>
  <c r="AG1053" i="83"/>
  <c r="AF1053" i="83"/>
  <c r="AE1053" i="83"/>
  <c r="AD1053" i="83"/>
  <c r="AC1053" i="83"/>
  <c r="AQ918" i="83"/>
  <c r="AP1052" i="83"/>
  <c r="AO1052" i="83"/>
  <c r="AN1052" i="83"/>
  <c r="AM1052" i="83"/>
  <c r="AL1052" i="83"/>
  <c r="AK1052" i="83"/>
  <c r="AJ1052" i="83"/>
  <c r="AI1052" i="83"/>
  <c r="AH1052" i="83"/>
  <c r="AG1052" i="83"/>
  <c r="AF1052" i="83"/>
  <c r="AE1052" i="83"/>
  <c r="AD1052" i="83"/>
  <c r="AC1052" i="83"/>
  <c r="AQ1065" i="83"/>
  <c r="AP1051" i="83"/>
  <c r="AO1051" i="83"/>
  <c r="AN1051" i="83"/>
  <c r="AM1051" i="83"/>
  <c r="AL1051" i="83"/>
  <c r="AK1051" i="83"/>
  <c r="AJ1051" i="83"/>
  <c r="AI1051" i="83"/>
  <c r="AH1051" i="83"/>
  <c r="AG1051" i="83"/>
  <c r="AF1051" i="83"/>
  <c r="AE1051" i="83"/>
  <c r="AD1051" i="83"/>
  <c r="AC1051" i="83"/>
  <c r="AQ1066" i="83"/>
  <c r="AP1050" i="83"/>
  <c r="AO1050" i="83"/>
  <c r="AN1050" i="83"/>
  <c r="AM1050" i="83"/>
  <c r="AL1050" i="83"/>
  <c r="AK1050" i="83"/>
  <c r="AJ1050" i="83"/>
  <c r="AI1050" i="83"/>
  <c r="AH1050" i="83"/>
  <c r="AG1050" i="83"/>
  <c r="AF1050" i="83"/>
  <c r="AE1050" i="83"/>
  <c r="AD1050" i="83"/>
  <c r="AC1050" i="83"/>
  <c r="AQ1028" i="83"/>
  <c r="AP1049" i="83"/>
  <c r="AO1049" i="83"/>
  <c r="AN1049" i="83"/>
  <c r="AM1049" i="83"/>
  <c r="AL1049" i="83"/>
  <c r="AK1049" i="83"/>
  <c r="AJ1049" i="83"/>
  <c r="AI1049" i="83"/>
  <c r="AH1049" i="83"/>
  <c r="AG1049" i="83"/>
  <c r="AF1049" i="83"/>
  <c r="AE1049" i="83"/>
  <c r="AD1049" i="83"/>
  <c r="AC1049" i="83"/>
  <c r="AQ937" i="83"/>
  <c r="AP1048" i="83"/>
  <c r="AO1048" i="83"/>
  <c r="AN1048" i="83"/>
  <c r="AM1048" i="83"/>
  <c r="AL1048" i="83"/>
  <c r="AK1048" i="83"/>
  <c r="AJ1048" i="83"/>
  <c r="AI1048" i="83"/>
  <c r="AH1048" i="83"/>
  <c r="AG1048" i="83"/>
  <c r="AF1048" i="83"/>
  <c r="AE1048" i="83"/>
  <c r="AD1048" i="83"/>
  <c r="AC1048" i="83"/>
  <c r="AQ1058" i="83"/>
  <c r="AP1047" i="83"/>
  <c r="AO1047" i="83"/>
  <c r="AN1047" i="83"/>
  <c r="AM1047" i="83"/>
  <c r="AL1047" i="83"/>
  <c r="AK1047" i="83"/>
  <c r="AJ1047" i="83"/>
  <c r="AI1047" i="83"/>
  <c r="AH1047" i="83"/>
  <c r="AG1047" i="83"/>
  <c r="AF1047" i="83"/>
  <c r="AE1047" i="83"/>
  <c r="AD1047" i="83"/>
  <c r="AC1047" i="83"/>
  <c r="AQ1056" i="83"/>
  <c r="AP1046" i="83"/>
  <c r="AO1046" i="83"/>
  <c r="AN1046" i="83"/>
  <c r="AM1046" i="83"/>
  <c r="AL1046" i="83"/>
  <c r="AK1046" i="83"/>
  <c r="AJ1046" i="83"/>
  <c r="AI1046" i="83"/>
  <c r="AH1046" i="83"/>
  <c r="AG1046" i="83"/>
  <c r="AF1046" i="83"/>
  <c r="AE1046" i="83"/>
  <c r="AD1046" i="83"/>
  <c r="AC1046" i="83"/>
  <c r="AQ1064" i="83"/>
  <c r="AP1045" i="83"/>
  <c r="AO1045" i="83"/>
  <c r="AN1045" i="83"/>
  <c r="AM1045" i="83"/>
  <c r="AL1045" i="83"/>
  <c r="AK1045" i="83"/>
  <c r="AJ1045" i="83"/>
  <c r="AI1045" i="83"/>
  <c r="AH1045" i="83"/>
  <c r="AG1045" i="83"/>
  <c r="AF1045" i="83"/>
  <c r="AE1045" i="83"/>
  <c r="AD1045" i="83"/>
  <c r="AC1045" i="83"/>
  <c r="AQ1027" i="83"/>
  <c r="AP1044" i="83"/>
  <c r="AO1044" i="83"/>
  <c r="AN1044" i="83"/>
  <c r="AM1044" i="83"/>
  <c r="AL1044" i="83"/>
  <c r="AK1044" i="83"/>
  <c r="AJ1044" i="83"/>
  <c r="AI1044" i="83"/>
  <c r="AH1044" i="83"/>
  <c r="AG1044" i="83"/>
  <c r="AF1044" i="83"/>
  <c r="AE1044" i="83"/>
  <c r="AD1044" i="83"/>
  <c r="AC1044" i="83"/>
  <c r="AQ1055" i="83"/>
  <c r="AP1043" i="83"/>
  <c r="AO1043" i="83"/>
  <c r="AN1043" i="83"/>
  <c r="AM1043" i="83"/>
  <c r="AL1043" i="83"/>
  <c r="AK1043" i="83"/>
  <c r="AJ1043" i="83"/>
  <c r="AI1043" i="83"/>
  <c r="AH1043" i="83"/>
  <c r="AG1043" i="83"/>
  <c r="AF1043" i="83"/>
  <c r="AE1043" i="83"/>
  <c r="AD1043" i="83"/>
  <c r="AC1043" i="83"/>
  <c r="AQ1054" i="83"/>
  <c r="AP1042" i="83"/>
  <c r="AO1042" i="83"/>
  <c r="AN1042" i="83"/>
  <c r="AM1042" i="83"/>
  <c r="AL1042" i="83"/>
  <c r="AK1042" i="83"/>
  <c r="AJ1042" i="83"/>
  <c r="AI1042" i="83"/>
  <c r="AH1042" i="83"/>
  <c r="AG1042" i="83"/>
  <c r="AF1042" i="83"/>
  <c r="AE1042" i="83"/>
  <c r="AD1042" i="83"/>
  <c r="AC1042" i="83"/>
  <c r="AQ1050" i="83"/>
  <c r="AP1041" i="83"/>
  <c r="AO1041" i="83"/>
  <c r="AN1041" i="83"/>
  <c r="AM1041" i="83"/>
  <c r="AL1041" i="83"/>
  <c r="AK1041" i="83"/>
  <c r="AJ1041" i="83"/>
  <c r="AI1041" i="83"/>
  <c r="AH1041" i="83"/>
  <c r="AG1041" i="83"/>
  <c r="AF1041" i="83"/>
  <c r="AE1041" i="83"/>
  <c r="AD1041" i="83"/>
  <c r="AC1041" i="83"/>
  <c r="AQ1051" i="83"/>
  <c r="AP1040" i="83"/>
  <c r="AO1040" i="83"/>
  <c r="AN1040" i="83"/>
  <c r="AM1040" i="83"/>
  <c r="AL1040" i="83"/>
  <c r="AK1040" i="83"/>
  <c r="AJ1040" i="83"/>
  <c r="AI1040" i="83"/>
  <c r="AH1040" i="83"/>
  <c r="AG1040" i="83"/>
  <c r="AF1040" i="83"/>
  <c r="AE1040" i="83"/>
  <c r="AD1040" i="83"/>
  <c r="AC1040" i="83"/>
  <c r="AQ1052" i="83"/>
  <c r="AP1039" i="83"/>
  <c r="AO1039" i="83"/>
  <c r="AN1039" i="83"/>
  <c r="AM1039" i="83"/>
  <c r="AL1039" i="83"/>
  <c r="AK1039" i="83"/>
  <c r="AJ1039" i="83"/>
  <c r="AI1039" i="83"/>
  <c r="AH1039" i="83"/>
  <c r="AG1039" i="83"/>
  <c r="AF1039" i="83"/>
  <c r="AE1039" i="83"/>
  <c r="AD1039" i="83"/>
  <c r="AC1039" i="83"/>
  <c r="AQ1029" i="83"/>
  <c r="AP1038" i="83"/>
  <c r="AO1038" i="83"/>
  <c r="AN1038" i="83"/>
  <c r="AM1038" i="83"/>
  <c r="AL1038" i="83"/>
  <c r="AK1038" i="83"/>
  <c r="AJ1038" i="83"/>
  <c r="AI1038" i="83"/>
  <c r="AH1038" i="83"/>
  <c r="AG1038" i="83"/>
  <c r="AF1038" i="83"/>
  <c r="AE1038" i="83"/>
  <c r="AD1038" i="83"/>
  <c r="AC1038" i="83"/>
  <c r="AQ1047" i="83"/>
  <c r="AP1037" i="83"/>
  <c r="AO1037" i="83"/>
  <c r="AN1037" i="83"/>
  <c r="AM1037" i="83"/>
  <c r="AL1037" i="83"/>
  <c r="AK1037" i="83"/>
  <c r="AJ1037" i="83"/>
  <c r="AI1037" i="83"/>
  <c r="AH1037" i="83"/>
  <c r="AG1037" i="83"/>
  <c r="AF1037" i="83"/>
  <c r="AE1037" i="83"/>
  <c r="AD1037" i="83"/>
  <c r="AC1037" i="83"/>
  <c r="AQ1049" i="83"/>
  <c r="AP1036" i="83"/>
  <c r="AO1036" i="83"/>
  <c r="AN1036" i="83"/>
  <c r="AM1036" i="83"/>
  <c r="AL1036" i="83"/>
  <c r="AK1036" i="83"/>
  <c r="AJ1036" i="83"/>
  <c r="AI1036" i="83"/>
  <c r="AH1036" i="83"/>
  <c r="AG1036" i="83"/>
  <c r="AF1036" i="83"/>
  <c r="AE1036" i="83"/>
  <c r="AD1036" i="83"/>
  <c r="AC1036" i="83"/>
  <c r="AQ1048" i="83"/>
  <c r="AP1035" i="83"/>
  <c r="AO1035" i="83"/>
  <c r="AN1035" i="83"/>
  <c r="AM1035" i="83"/>
  <c r="AL1035" i="83"/>
  <c r="AK1035" i="83"/>
  <c r="AJ1035" i="83"/>
  <c r="AI1035" i="83"/>
  <c r="AH1035" i="83"/>
  <c r="AG1035" i="83"/>
  <c r="AF1035" i="83"/>
  <c r="AE1035" i="83"/>
  <c r="AD1035" i="83"/>
  <c r="AC1035" i="83"/>
  <c r="AQ1026" i="83"/>
  <c r="AP1034" i="83"/>
  <c r="AO1034" i="83"/>
  <c r="AN1034" i="83"/>
  <c r="AM1034" i="83"/>
  <c r="AL1034" i="83"/>
  <c r="AK1034" i="83"/>
  <c r="AJ1034" i="83"/>
  <c r="AI1034" i="83"/>
  <c r="AH1034" i="83"/>
  <c r="AG1034" i="83"/>
  <c r="AF1034" i="83"/>
  <c r="AE1034" i="83"/>
  <c r="AD1034" i="83"/>
  <c r="AC1034" i="83"/>
  <c r="AQ1045" i="83"/>
  <c r="AP1033" i="83"/>
  <c r="AO1033" i="83"/>
  <c r="AN1033" i="83"/>
  <c r="AM1033" i="83"/>
  <c r="AL1033" i="83"/>
  <c r="AK1033" i="83"/>
  <c r="AJ1033" i="83"/>
  <c r="AI1033" i="83"/>
  <c r="AH1033" i="83"/>
  <c r="AG1033" i="83"/>
  <c r="AF1033" i="83"/>
  <c r="AE1033" i="83"/>
  <c r="AD1033" i="83"/>
  <c r="AC1033" i="83"/>
  <c r="AQ1046" i="83"/>
  <c r="AP1032" i="83"/>
  <c r="AO1032" i="83"/>
  <c r="AN1032" i="83"/>
  <c r="AM1032" i="83"/>
  <c r="AL1032" i="83"/>
  <c r="AK1032" i="83"/>
  <c r="AJ1032" i="83"/>
  <c r="AI1032" i="83"/>
  <c r="AH1032" i="83"/>
  <c r="AG1032" i="83"/>
  <c r="AF1032" i="83"/>
  <c r="AE1032" i="83"/>
  <c r="AD1032" i="83"/>
  <c r="AC1032" i="83"/>
  <c r="AQ1042" i="83"/>
  <c r="AP1031" i="83"/>
  <c r="AO1031" i="83"/>
  <c r="AN1031" i="83"/>
  <c r="AM1031" i="83"/>
  <c r="AL1031" i="83"/>
  <c r="AK1031" i="83"/>
  <c r="AJ1031" i="83"/>
  <c r="AI1031" i="83"/>
  <c r="AH1031" i="83"/>
  <c r="AG1031" i="83"/>
  <c r="AF1031" i="83"/>
  <c r="AE1031" i="83"/>
  <c r="AD1031" i="83"/>
  <c r="AC1031" i="83"/>
  <c r="AQ1043" i="83"/>
  <c r="AP1030" i="83"/>
  <c r="AO1030" i="83"/>
  <c r="AN1030" i="83"/>
  <c r="AM1030" i="83"/>
  <c r="AL1030" i="83"/>
  <c r="AK1030" i="83"/>
  <c r="AJ1030" i="83"/>
  <c r="AI1030" i="83"/>
  <c r="AH1030" i="83"/>
  <c r="AG1030" i="83"/>
  <c r="AF1030" i="83"/>
  <c r="AE1030" i="83"/>
  <c r="AD1030" i="83"/>
  <c r="AC1030" i="83"/>
  <c r="AQ1044" i="83"/>
  <c r="AP1029" i="83"/>
  <c r="AO1029" i="83"/>
  <c r="AN1029" i="83"/>
  <c r="AM1029" i="83"/>
  <c r="AL1029" i="83"/>
  <c r="AK1029" i="83"/>
  <c r="AJ1029" i="83"/>
  <c r="AI1029" i="83"/>
  <c r="AH1029" i="83"/>
  <c r="AG1029" i="83"/>
  <c r="AF1029" i="83"/>
  <c r="AE1029" i="83"/>
  <c r="AD1029" i="83"/>
  <c r="AC1029" i="83"/>
  <c r="AQ1041" i="83"/>
  <c r="AP1028" i="83"/>
  <c r="AO1028" i="83"/>
  <c r="AN1028" i="83"/>
  <c r="AM1028" i="83"/>
  <c r="AL1028" i="83"/>
  <c r="AK1028" i="83"/>
  <c r="AJ1028" i="83"/>
  <c r="AI1028" i="83"/>
  <c r="AH1028" i="83"/>
  <c r="AG1028" i="83"/>
  <c r="AF1028" i="83"/>
  <c r="AE1028" i="83"/>
  <c r="AD1028" i="83"/>
  <c r="AC1028" i="83"/>
  <c r="AQ1063" i="83"/>
  <c r="AP1027" i="83"/>
  <c r="AO1027" i="83"/>
  <c r="AN1027" i="83"/>
  <c r="AM1027" i="83"/>
  <c r="AL1027" i="83"/>
  <c r="AK1027" i="83"/>
  <c r="AJ1027" i="83"/>
  <c r="AI1027" i="83"/>
  <c r="AH1027" i="83"/>
  <c r="AG1027" i="83"/>
  <c r="AF1027" i="83"/>
  <c r="AE1027" i="83"/>
  <c r="AD1027" i="83"/>
  <c r="AC1027" i="83"/>
  <c r="AQ1062" i="83"/>
  <c r="AP1026" i="83"/>
  <c r="AO1026" i="83"/>
  <c r="AN1026" i="83"/>
  <c r="AM1026" i="83"/>
  <c r="AL1026" i="83"/>
  <c r="AK1026" i="83"/>
  <c r="AJ1026" i="83"/>
  <c r="AI1026" i="83"/>
  <c r="AH1026" i="83"/>
  <c r="AG1026" i="83"/>
  <c r="AF1026" i="83"/>
  <c r="AE1026" i="83"/>
  <c r="AD1026" i="83"/>
  <c r="AC1026" i="83"/>
  <c r="AQ1025" i="83"/>
  <c r="AP1025" i="83"/>
  <c r="AO1025" i="83"/>
  <c r="AN1025" i="83"/>
  <c r="AM1025" i="83"/>
  <c r="AL1025" i="83"/>
  <c r="AK1025" i="83"/>
  <c r="AJ1025" i="83"/>
  <c r="AI1025" i="83"/>
  <c r="AH1025" i="83"/>
  <c r="AG1025" i="83"/>
  <c r="AF1025" i="83"/>
  <c r="AE1025" i="83"/>
  <c r="AD1025" i="83"/>
  <c r="AC1025" i="83"/>
  <c r="AQ1061" i="83"/>
  <c r="AP1024" i="83"/>
  <c r="AO1024" i="83"/>
  <c r="AN1024" i="83"/>
  <c r="AM1024" i="83"/>
  <c r="AL1024" i="83"/>
  <c r="AK1024" i="83"/>
  <c r="AJ1024" i="83"/>
  <c r="AI1024" i="83"/>
  <c r="AH1024" i="83"/>
  <c r="AG1024" i="83"/>
  <c r="AF1024" i="83"/>
  <c r="AE1024" i="83"/>
  <c r="AD1024" i="83"/>
  <c r="AC1024" i="83"/>
  <c r="AQ1023" i="83"/>
  <c r="AP1023" i="83"/>
  <c r="AO1023" i="83"/>
  <c r="AN1023" i="83"/>
  <c r="AM1023" i="83"/>
  <c r="AL1023" i="83"/>
  <c r="AK1023" i="83"/>
  <c r="AJ1023" i="83"/>
  <c r="AI1023" i="83"/>
  <c r="AH1023" i="83"/>
  <c r="AG1023" i="83"/>
  <c r="AF1023" i="83"/>
  <c r="AE1023" i="83"/>
  <c r="AD1023" i="83"/>
  <c r="AC1023" i="83"/>
  <c r="AQ1060" i="83"/>
  <c r="AP1022" i="83"/>
  <c r="AO1022" i="83"/>
  <c r="AN1022" i="83"/>
  <c r="AM1022" i="83"/>
  <c r="AL1022" i="83"/>
  <c r="AK1022" i="83"/>
  <c r="AJ1022" i="83"/>
  <c r="AI1022" i="83"/>
  <c r="AH1022" i="83"/>
  <c r="AG1022" i="83"/>
  <c r="AF1022" i="83"/>
  <c r="AE1022" i="83"/>
  <c r="AD1022" i="83"/>
  <c r="AC1022" i="83"/>
  <c r="AQ924" i="83"/>
  <c r="AP1021" i="83"/>
  <c r="AO1021" i="83"/>
  <c r="AN1021" i="83"/>
  <c r="AM1021" i="83"/>
  <c r="AL1021" i="83"/>
  <c r="AK1021" i="83"/>
  <c r="AJ1021" i="83"/>
  <c r="AI1021" i="83"/>
  <c r="AH1021" i="83"/>
  <c r="AG1021" i="83"/>
  <c r="AF1021" i="83"/>
  <c r="AE1021" i="83"/>
  <c r="AD1021" i="83"/>
  <c r="AC1021" i="83"/>
  <c r="AQ965" i="83"/>
  <c r="AP1020" i="83"/>
  <c r="AO1020" i="83"/>
  <c r="AN1020" i="83"/>
  <c r="AM1020" i="83"/>
  <c r="AL1020" i="83"/>
  <c r="AK1020" i="83"/>
  <c r="AJ1020" i="83"/>
  <c r="AI1020" i="83"/>
  <c r="AH1020" i="83"/>
  <c r="AG1020" i="83"/>
  <c r="AF1020" i="83"/>
  <c r="AE1020" i="83"/>
  <c r="AD1020" i="83"/>
  <c r="AC1020" i="83"/>
  <c r="AQ1021" i="83"/>
  <c r="AP1019" i="83"/>
  <c r="AO1019" i="83"/>
  <c r="AN1019" i="83"/>
  <c r="AM1019" i="83"/>
  <c r="AL1019" i="83"/>
  <c r="AK1019" i="83"/>
  <c r="AJ1019" i="83"/>
  <c r="AI1019" i="83"/>
  <c r="AH1019" i="83"/>
  <c r="AG1019" i="83"/>
  <c r="AF1019" i="83"/>
  <c r="AE1019" i="83"/>
  <c r="AD1019" i="83"/>
  <c r="AC1019" i="83"/>
  <c r="AQ1007" i="83"/>
  <c r="AP1018" i="83"/>
  <c r="AO1018" i="83"/>
  <c r="AN1018" i="83"/>
  <c r="AM1018" i="83"/>
  <c r="AL1018" i="83"/>
  <c r="AK1018" i="83"/>
  <c r="AJ1018" i="83"/>
  <c r="AI1018" i="83"/>
  <c r="AH1018" i="83"/>
  <c r="AG1018" i="83"/>
  <c r="AF1018" i="83"/>
  <c r="AE1018" i="83"/>
  <c r="AD1018" i="83"/>
  <c r="AC1018" i="83"/>
  <c r="AQ966" i="83"/>
  <c r="AP1017" i="83"/>
  <c r="AO1017" i="83"/>
  <c r="AN1017" i="83"/>
  <c r="AM1017" i="83"/>
  <c r="AL1017" i="83"/>
  <c r="AK1017" i="83"/>
  <c r="AJ1017" i="83"/>
  <c r="AI1017" i="83"/>
  <c r="AH1017" i="83"/>
  <c r="AG1017" i="83"/>
  <c r="AF1017" i="83"/>
  <c r="AE1017" i="83"/>
  <c r="AD1017" i="83"/>
  <c r="AC1017" i="83"/>
  <c r="AQ946" i="83"/>
  <c r="AP1016" i="83"/>
  <c r="AO1016" i="83"/>
  <c r="AN1016" i="83"/>
  <c r="AM1016" i="83"/>
  <c r="AL1016" i="83"/>
  <c r="AK1016" i="83"/>
  <c r="AJ1016" i="83"/>
  <c r="AI1016" i="83"/>
  <c r="AH1016" i="83"/>
  <c r="AG1016" i="83"/>
  <c r="AF1016" i="83"/>
  <c r="AE1016" i="83"/>
  <c r="AD1016" i="83"/>
  <c r="AC1016" i="83"/>
  <c r="AQ976" i="83"/>
  <c r="AP1015" i="83"/>
  <c r="AO1015" i="83"/>
  <c r="AN1015" i="83"/>
  <c r="AM1015" i="83"/>
  <c r="AL1015" i="83"/>
  <c r="AK1015" i="83"/>
  <c r="AJ1015" i="83"/>
  <c r="AI1015" i="83"/>
  <c r="AH1015" i="83"/>
  <c r="AG1015" i="83"/>
  <c r="AF1015" i="83"/>
  <c r="AE1015" i="83"/>
  <c r="AD1015" i="83"/>
  <c r="AC1015" i="83"/>
  <c r="AQ962" i="83"/>
  <c r="AP1014" i="83"/>
  <c r="AO1014" i="83"/>
  <c r="AN1014" i="83"/>
  <c r="AM1014" i="83"/>
  <c r="AL1014" i="83"/>
  <c r="AK1014" i="83"/>
  <c r="AJ1014" i="83"/>
  <c r="AI1014" i="83"/>
  <c r="AH1014" i="83"/>
  <c r="AG1014" i="83"/>
  <c r="AF1014" i="83"/>
  <c r="AE1014" i="83"/>
  <c r="AD1014" i="83"/>
  <c r="AC1014" i="83"/>
  <c r="AQ947" i="83"/>
  <c r="AP1013" i="83"/>
  <c r="AO1013" i="83"/>
  <c r="AN1013" i="83"/>
  <c r="AM1013" i="83"/>
  <c r="AL1013" i="83"/>
  <c r="AK1013" i="83"/>
  <c r="AJ1013" i="83"/>
  <c r="AI1013" i="83"/>
  <c r="AH1013" i="83"/>
  <c r="AG1013" i="83"/>
  <c r="AF1013" i="83"/>
  <c r="AE1013" i="83"/>
  <c r="AD1013" i="83"/>
  <c r="AC1013" i="83"/>
  <c r="AQ956" i="83"/>
  <c r="AP1012" i="83"/>
  <c r="AO1012" i="83"/>
  <c r="AN1012" i="83"/>
  <c r="AM1012" i="83"/>
  <c r="AL1012" i="83"/>
  <c r="AK1012" i="83"/>
  <c r="AJ1012" i="83"/>
  <c r="AI1012" i="83"/>
  <c r="AH1012" i="83"/>
  <c r="AG1012" i="83"/>
  <c r="AF1012" i="83"/>
  <c r="AE1012" i="83"/>
  <c r="AD1012" i="83"/>
  <c r="AC1012" i="83"/>
  <c r="AQ885" i="83"/>
  <c r="AP1011" i="83"/>
  <c r="AO1011" i="83"/>
  <c r="AN1011" i="83"/>
  <c r="AM1011" i="83"/>
  <c r="AL1011" i="83"/>
  <c r="AK1011" i="83"/>
  <c r="AJ1011" i="83"/>
  <c r="AI1011" i="83"/>
  <c r="AH1011" i="83"/>
  <c r="AG1011" i="83"/>
  <c r="AF1011" i="83"/>
  <c r="AE1011" i="83"/>
  <c r="AD1011" i="83"/>
  <c r="AC1011" i="83"/>
  <c r="AQ890" i="83"/>
  <c r="AP1010" i="83"/>
  <c r="AO1010" i="83"/>
  <c r="AN1010" i="83"/>
  <c r="AM1010" i="83"/>
  <c r="AL1010" i="83"/>
  <c r="AK1010" i="83"/>
  <c r="AJ1010" i="83"/>
  <c r="AI1010" i="83"/>
  <c r="AH1010" i="83"/>
  <c r="AG1010" i="83"/>
  <c r="AF1010" i="83"/>
  <c r="AE1010" i="83"/>
  <c r="AD1010" i="83"/>
  <c r="AC1010" i="83"/>
  <c r="AQ923" i="83"/>
  <c r="AP1009" i="83"/>
  <c r="AO1009" i="83"/>
  <c r="AN1009" i="83"/>
  <c r="AM1009" i="83"/>
  <c r="AL1009" i="83"/>
  <c r="AK1009" i="83"/>
  <c r="AJ1009" i="83"/>
  <c r="AI1009" i="83"/>
  <c r="AH1009" i="83"/>
  <c r="AG1009" i="83"/>
  <c r="AF1009" i="83"/>
  <c r="AE1009" i="83"/>
  <c r="AD1009" i="83"/>
  <c r="AC1009" i="83"/>
  <c r="AQ1003" i="83"/>
  <c r="AP1008" i="83"/>
  <c r="AO1008" i="83"/>
  <c r="AN1008" i="83"/>
  <c r="AM1008" i="83"/>
  <c r="AL1008" i="83"/>
  <c r="AK1008" i="83"/>
  <c r="AJ1008" i="83"/>
  <c r="AI1008" i="83"/>
  <c r="AH1008" i="83"/>
  <c r="AG1008" i="83"/>
  <c r="AF1008" i="83"/>
  <c r="AE1008" i="83"/>
  <c r="AD1008" i="83"/>
  <c r="AC1008" i="83"/>
  <c r="AQ952" i="83"/>
  <c r="AP1007" i="83"/>
  <c r="AO1007" i="83"/>
  <c r="AN1007" i="83"/>
  <c r="AM1007" i="83"/>
  <c r="AL1007" i="83"/>
  <c r="AK1007" i="83"/>
  <c r="AJ1007" i="83"/>
  <c r="AI1007" i="83"/>
  <c r="AH1007" i="83"/>
  <c r="AG1007" i="83"/>
  <c r="AF1007" i="83"/>
  <c r="AE1007" i="83"/>
  <c r="AD1007" i="83"/>
  <c r="AC1007" i="83"/>
  <c r="AQ1000" i="83"/>
  <c r="AP1006" i="83"/>
  <c r="AO1006" i="83"/>
  <c r="AN1006" i="83"/>
  <c r="AM1006" i="83"/>
  <c r="AL1006" i="83"/>
  <c r="AK1006" i="83"/>
  <c r="AJ1006" i="83"/>
  <c r="AI1006" i="83"/>
  <c r="AH1006" i="83"/>
  <c r="AG1006" i="83"/>
  <c r="AF1006" i="83"/>
  <c r="AE1006" i="83"/>
  <c r="AD1006" i="83"/>
  <c r="AC1006" i="83"/>
  <c r="AQ877" i="83"/>
  <c r="AP1005" i="83"/>
  <c r="AO1005" i="83"/>
  <c r="AN1005" i="83"/>
  <c r="AM1005" i="83"/>
  <c r="AL1005" i="83"/>
  <c r="AK1005" i="83"/>
  <c r="AJ1005" i="83"/>
  <c r="AI1005" i="83"/>
  <c r="AH1005" i="83"/>
  <c r="AG1005" i="83"/>
  <c r="AF1005" i="83"/>
  <c r="AE1005" i="83"/>
  <c r="AD1005" i="83"/>
  <c r="AC1005" i="83"/>
  <c r="AQ907" i="83"/>
  <c r="AP1004" i="83"/>
  <c r="AO1004" i="83"/>
  <c r="AN1004" i="83"/>
  <c r="AM1004" i="83"/>
  <c r="AL1004" i="83"/>
  <c r="AK1004" i="83"/>
  <c r="AJ1004" i="83"/>
  <c r="AI1004" i="83"/>
  <c r="AH1004" i="83"/>
  <c r="AG1004" i="83"/>
  <c r="AF1004" i="83"/>
  <c r="AE1004" i="83"/>
  <c r="AD1004" i="83"/>
  <c r="AC1004" i="83"/>
  <c r="AQ1013" i="83"/>
  <c r="AP1003" i="83"/>
  <c r="AO1003" i="83"/>
  <c r="AN1003" i="83"/>
  <c r="AM1003" i="83"/>
  <c r="AL1003" i="83"/>
  <c r="AK1003" i="83"/>
  <c r="AJ1003" i="83"/>
  <c r="AI1003" i="83"/>
  <c r="AH1003" i="83"/>
  <c r="AG1003" i="83"/>
  <c r="AF1003" i="83"/>
  <c r="AE1003" i="83"/>
  <c r="AD1003" i="83"/>
  <c r="AC1003" i="83"/>
  <c r="AQ912" i="83"/>
  <c r="AP1002" i="83"/>
  <c r="AO1002" i="83"/>
  <c r="AN1002" i="83"/>
  <c r="AM1002" i="83"/>
  <c r="AL1002" i="83"/>
  <c r="AK1002" i="83"/>
  <c r="AJ1002" i="83"/>
  <c r="AI1002" i="83"/>
  <c r="AH1002" i="83"/>
  <c r="AG1002" i="83"/>
  <c r="AF1002" i="83"/>
  <c r="AE1002" i="83"/>
  <c r="AD1002" i="83"/>
  <c r="AC1002" i="83"/>
  <c r="AQ941" i="83"/>
  <c r="AP1001" i="83"/>
  <c r="AO1001" i="83"/>
  <c r="AN1001" i="83"/>
  <c r="AM1001" i="83"/>
  <c r="AL1001" i="83"/>
  <c r="AK1001" i="83"/>
  <c r="AJ1001" i="83"/>
  <c r="AI1001" i="83"/>
  <c r="AH1001" i="83"/>
  <c r="AG1001" i="83"/>
  <c r="AF1001" i="83"/>
  <c r="AE1001" i="83"/>
  <c r="AD1001" i="83"/>
  <c r="AC1001" i="83"/>
  <c r="AQ935" i="83"/>
  <c r="AP1000" i="83"/>
  <c r="AO1000" i="83"/>
  <c r="AN1000" i="83"/>
  <c r="AM1000" i="83"/>
  <c r="AL1000" i="83"/>
  <c r="AK1000" i="83"/>
  <c r="AJ1000" i="83"/>
  <c r="AI1000" i="83"/>
  <c r="AH1000" i="83"/>
  <c r="AG1000" i="83"/>
  <c r="AF1000" i="83"/>
  <c r="AE1000" i="83"/>
  <c r="AD1000" i="83"/>
  <c r="AC1000" i="83"/>
  <c r="AQ895" i="83"/>
  <c r="AP999" i="83"/>
  <c r="AO999" i="83"/>
  <c r="AN999" i="83"/>
  <c r="AM999" i="83"/>
  <c r="AL999" i="83"/>
  <c r="AK999" i="83"/>
  <c r="AJ999" i="83"/>
  <c r="AI999" i="83"/>
  <c r="AH999" i="83"/>
  <c r="AG999" i="83"/>
  <c r="AF999" i="83"/>
  <c r="AE999" i="83"/>
  <c r="AD999" i="83"/>
  <c r="AC999" i="83"/>
  <c r="AQ936" i="83"/>
  <c r="AP998" i="83"/>
  <c r="AO998" i="83"/>
  <c r="AN998" i="83"/>
  <c r="AM998" i="83"/>
  <c r="AL998" i="83"/>
  <c r="AK998" i="83"/>
  <c r="AJ998" i="83"/>
  <c r="AI998" i="83"/>
  <c r="AH998" i="83"/>
  <c r="AG998" i="83"/>
  <c r="AF998" i="83"/>
  <c r="AE998" i="83"/>
  <c r="AD998" i="83"/>
  <c r="AC998" i="83"/>
  <c r="AQ1006" i="83"/>
  <c r="AP997" i="83"/>
  <c r="AO997" i="83"/>
  <c r="AN997" i="83"/>
  <c r="AM997" i="83"/>
  <c r="AL997" i="83"/>
  <c r="AK997" i="83"/>
  <c r="AJ997" i="83"/>
  <c r="AI997" i="83"/>
  <c r="AH997" i="83"/>
  <c r="AG997" i="83"/>
  <c r="AF997" i="83"/>
  <c r="AE997" i="83"/>
  <c r="AD997" i="83"/>
  <c r="AC997" i="83"/>
  <c r="AQ1009" i="83"/>
  <c r="AP996" i="83"/>
  <c r="AO996" i="83"/>
  <c r="AN996" i="83"/>
  <c r="AM996" i="83"/>
  <c r="AL996" i="83"/>
  <c r="AK996" i="83"/>
  <c r="AJ996" i="83"/>
  <c r="AI996" i="83"/>
  <c r="AH996" i="83"/>
  <c r="AG996" i="83"/>
  <c r="AF996" i="83"/>
  <c r="AE996" i="83"/>
  <c r="AD996" i="83"/>
  <c r="AC996" i="83"/>
  <c r="AQ1002" i="83"/>
  <c r="AP995" i="83"/>
  <c r="AO995" i="83"/>
  <c r="AN995" i="83"/>
  <c r="AM995" i="83"/>
  <c r="AL995" i="83"/>
  <c r="AK995" i="83"/>
  <c r="AJ995" i="83"/>
  <c r="AI995" i="83"/>
  <c r="AH995" i="83"/>
  <c r="AG995" i="83"/>
  <c r="AF995" i="83"/>
  <c r="AE995" i="83"/>
  <c r="AD995" i="83"/>
  <c r="AC995" i="83"/>
  <c r="AQ1019" i="83"/>
  <c r="AP994" i="83"/>
  <c r="AO994" i="83"/>
  <c r="AN994" i="83"/>
  <c r="AM994" i="83"/>
  <c r="AL994" i="83"/>
  <c r="AK994" i="83"/>
  <c r="AJ994" i="83"/>
  <c r="AI994" i="83"/>
  <c r="AH994" i="83"/>
  <c r="AG994" i="83"/>
  <c r="AF994" i="83"/>
  <c r="AE994" i="83"/>
  <c r="AD994" i="83"/>
  <c r="AC994" i="83"/>
  <c r="AQ974" i="83"/>
  <c r="AP993" i="83"/>
  <c r="AO993" i="83"/>
  <c r="AN993" i="83"/>
  <c r="AM993" i="83"/>
  <c r="AL993" i="83"/>
  <c r="AK993" i="83"/>
  <c r="AJ993" i="83"/>
  <c r="AI993" i="83"/>
  <c r="AH993" i="83"/>
  <c r="AG993" i="83"/>
  <c r="AF993" i="83"/>
  <c r="AE993" i="83"/>
  <c r="AD993" i="83"/>
  <c r="AC993" i="83"/>
  <c r="AQ983" i="83"/>
  <c r="AP992" i="83"/>
  <c r="AO992" i="83"/>
  <c r="AN992" i="83"/>
  <c r="AM992" i="83"/>
  <c r="AL992" i="83"/>
  <c r="AK992" i="83"/>
  <c r="AJ992" i="83"/>
  <c r="AI992" i="83"/>
  <c r="AH992" i="83"/>
  <c r="AG992" i="83"/>
  <c r="AF992" i="83"/>
  <c r="AE992" i="83"/>
  <c r="AD992" i="83"/>
  <c r="AC992" i="83"/>
  <c r="AQ995" i="83"/>
  <c r="AP991" i="83"/>
  <c r="AO991" i="83"/>
  <c r="AN991" i="83"/>
  <c r="AM991" i="83"/>
  <c r="AL991" i="83"/>
  <c r="AK991" i="83"/>
  <c r="AJ991" i="83"/>
  <c r="AI991" i="83"/>
  <c r="AH991" i="83"/>
  <c r="AG991" i="83"/>
  <c r="AF991" i="83"/>
  <c r="AE991" i="83"/>
  <c r="AD991" i="83"/>
  <c r="AC991" i="83"/>
  <c r="AQ1012" i="83"/>
  <c r="AP990" i="83"/>
  <c r="AO990" i="83"/>
  <c r="AN990" i="83"/>
  <c r="AM990" i="83"/>
  <c r="AL990" i="83"/>
  <c r="AK990" i="83"/>
  <c r="AJ990" i="83"/>
  <c r="AI990" i="83"/>
  <c r="AH990" i="83"/>
  <c r="AG990" i="83"/>
  <c r="AF990" i="83"/>
  <c r="AE990" i="83"/>
  <c r="AD990" i="83"/>
  <c r="AC990" i="83"/>
  <c r="AQ1004" i="83"/>
  <c r="AP989" i="83"/>
  <c r="AO989" i="83"/>
  <c r="AN989" i="83"/>
  <c r="AM989" i="83"/>
  <c r="AL989" i="83"/>
  <c r="AK989" i="83"/>
  <c r="AJ989" i="83"/>
  <c r="AI989" i="83"/>
  <c r="AH989" i="83"/>
  <c r="AG989" i="83"/>
  <c r="AF989" i="83"/>
  <c r="AE989" i="83"/>
  <c r="AD989" i="83"/>
  <c r="AC989" i="83"/>
  <c r="AQ930" i="83"/>
  <c r="AP988" i="83"/>
  <c r="AO988" i="83"/>
  <c r="AN988" i="83"/>
  <c r="AM988" i="83"/>
  <c r="AL988" i="83"/>
  <c r="AK988" i="83"/>
  <c r="AJ988" i="83"/>
  <c r="AI988" i="83"/>
  <c r="AH988" i="83"/>
  <c r="AG988" i="83"/>
  <c r="AF988" i="83"/>
  <c r="AE988" i="83"/>
  <c r="AD988" i="83"/>
  <c r="AC988" i="83"/>
  <c r="AQ939" i="83"/>
  <c r="AP987" i="83"/>
  <c r="AO987" i="83"/>
  <c r="AN987" i="83"/>
  <c r="AM987" i="83"/>
  <c r="AL987" i="83"/>
  <c r="AK987" i="83"/>
  <c r="AJ987" i="83"/>
  <c r="AI987" i="83"/>
  <c r="AH987" i="83"/>
  <c r="AG987" i="83"/>
  <c r="AF987" i="83"/>
  <c r="AE987" i="83"/>
  <c r="AD987" i="83"/>
  <c r="AC987" i="83"/>
  <c r="AQ961" i="83"/>
  <c r="AP986" i="83"/>
  <c r="AO986" i="83"/>
  <c r="AN986" i="83"/>
  <c r="AM986" i="83"/>
  <c r="AL986" i="83"/>
  <c r="AK986" i="83"/>
  <c r="AJ986" i="83"/>
  <c r="AI986" i="83"/>
  <c r="AH986" i="83"/>
  <c r="AG986" i="83"/>
  <c r="AF986" i="83"/>
  <c r="AE986" i="83"/>
  <c r="AD986" i="83"/>
  <c r="AC986" i="83"/>
  <c r="AQ993" i="83"/>
  <c r="AP985" i="83"/>
  <c r="AO985" i="83"/>
  <c r="AN985" i="83"/>
  <c r="AM985" i="83"/>
  <c r="AL985" i="83"/>
  <c r="AK985" i="83"/>
  <c r="AJ985" i="83"/>
  <c r="AI985" i="83"/>
  <c r="AH985" i="83"/>
  <c r="AG985" i="83"/>
  <c r="AF985" i="83"/>
  <c r="AE985" i="83"/>
  <c r="AD985" i="83"/>
  <c r="AC985" i="83"/>
  <c r="AQ997" i="83"/>
  <c r="AP984" i="83"/>
  <c r="AO984" i="83"/>
  <c r="AN984" i="83"/>
  <c r="AM984" i="83"/>
  <c r="AL984" i="83"/>
  <c r="AK984" i="83"/>
  <c r="AJ984" i="83"/>
  <c r="AI984" i="83"/>
  <c r="AH984" i="83"/>
  <c r="AG984" i="83"/>
  <c r="AF984" i="83"/>
  <c r="AE984" i="83"/>
  <c r="AD984" i="83"/>
  <c r="AC984" i="83"/>
  <c r="AQ957" i="83"/>
  <c r="AP983" i="83"/>
  <c r="AO983" i="83"/>
  <c r="AN983" i="83"/>
  <c r="AM983" i="83"/>
  <c r="AL983" i="83"/>
  <c r="AK983" i="83"/>
  <c r="AJ983" i="83"/>
  <c r="AI983" i="83"/>
  <c r="AH983" i="83"/>
  <c r="AG983" i="83"/>
  <c r="AF983" i="83"/>
  <c r="AE983" i="83"/>
  <c r="AD983" i="83"/>
  <c r="AC983" i="83"/>
  <c r="AQ892" i="83"/>
  <c r="AP982" i="83"/>
  <c r="AO982" i="83"/>
  <c r="AN982" i="83"/>
  <c r="AM982" i="83"/>
  <c r="AL982" i="83"/>
  <c r="AK982" i="83"/>
  <c r="AJ982" i="83"/>
  <c r="AI982" i="83"/>
  <c r="AH982" i="83"/>
  <c r="AG982" i="83"/>
  <c r="AF982" i="83"/>
  <c r="AE982" i="83"/>
  <c r="AD982" i="83"/>
  <c r="AC982" i="83"/>
  <c r="AQ927" i="83"/>
  <c r="AP981" i="83"/>
  <c r="AO981" i="83"/>
  <c r="AN981" i="83"/>
  <c r="AM981" i="83"/>
  <c r="AL981" i="83"/>
  <c r="AK981" i="83"/>
  <c r="AJ981" i="83"/>
  <c r="AI981" i="83"/>
  <c r="AH981" i="83"/>
  <c r="AG981" i="83"/>
  <c r="AF981" i="83"/>
  <c r="AE981" i="83"/>
  <c r="AD981" i="83"/>
  <c r="AC981" i="83"/>
  <c r="AQ891" i="83"/>
  <c r="AP980" i="83"/>
  <c r="AO980" i="83"/>
  <c r="AN980" i="83"/>
  <c r="AM980" i="83"/>
  <c r="AL980" i="83"/>
  <c r="AK980" i="83"/>
  <c r="AJ980" i="83"/>
  <c r="AI980" i="83"/>
  <c r="AH980" i="83"/>
  <c r="AG980" i="83"/>
  <c r="AF980" i="83"/>
  <c r="AE980" i="83"/>
  <c r="AD980" i="83"/>
  <c r="AC980" i="83"/>
  <c r="AQ943" i="83"/>
  <c r="AP979" i="83"/>
  <c r="AO979" i="83"/>
  <c r="AN979" i="83"/>
  <c r="AM979" i="83"/>
  <c r="AL979" i="83"/>
  <c r="AK979" i="83"/>
  <c r="AJ979" i="83"/>
  <c r="AI979" i="83"/>
  <c r="AH979" i="83"/>
  <c r="AG979" i="83"/>
  <c r="AF979" i="83"/>
  <c r="AE979" i="83"/>
  <c r="AD979" i="83"/>
  <c r="AC979" i="83"/>
  <c r="AQ986" i="83"/>
  <c r="AP978" i="83"/>
  <c r="AO978" i="83"/>
  <c r="AN978" i="83"/>
  <c r="AM978" i="83"/>
  <c r="AL978" i="83"/>
  <c r="AK978" i="83"/>
  <c r="AJ978" i="83"/>
  <c r="AI978" i="83"/>
  <c r="AH978" i="83"/>
  <c r="AG978" i="83"/>
  <c r="AF978" i="83"/>
  <c r="AE978" i="83"/>
  <c r="AD978" i="83"/>
  <c r="AC978" i="83"/>
  <c r="AQ1010" i="83"/>
  <c r="AP977" i="83"/>
  <c r="AO977" i="83"/>
  <c r="AN977" i="83"/>
  <c r="AM977" i="83"/>
  <c r="AL977" i="83"/>
  <c r="AK977" i="83"/>
  <c r="AJ977" i="83"/>
  <c r="AI977" i="83"/>
  <c r="AH977" i="83"/>
  <c r="AG977" i="83"/>
  <c r="AF977" i="83"/>
  <c r="AE977" i="83"/>
  <c r="AD977" i="83"/>
  <c r="AC977" i="83"/>
  <c r="AQ910" i="83"/>
  <c r="AP976" i="83"/>
  <c r="AO976" i="83"/>
  <c r="AN976" i="83"/>
  <c r="AM976" i="83"/>
  <c r="AL976" i="83"/>
  <c r="AK976" i="83"/>
  <c r="AJ976" i="83"/>
  <c r="AI976" i="83"/>
  <c r="AH976" i="83"/>
  <c r="AG976" i="83"/>
  <c r="AF976" i="83"/>
  <c r="AE976" i="83"/>
  <c r="AD976" i="83"/>
  <c r="AC976" i="83"/>
  <c r="AQ928" i="83"/>
  <c r="AP975" i="83"/>
  <c r="AO975" i="83"/>
  <c r="AN975" i="83"/>
  <c r="AM975" i="83"/>
  <c r="AL975" i="83"/>
  <c r="AK975" i="83"/>
  <c r="AJ975" i="83"/>
  <c r="AI975" i="83"/>
  <c r="AH975" i="83"/>
  <c r="AG975" i="83"/>
  <c r="AF975" i="83"/>
  <c r="AE975" i="83"/>
  <c r="AD975" i="83"/>
  <c r="AC975" i="83"/>
  <c r="AQ982" i="83"/>
  <c r="AP974" i="83"/>
  <c r="AO974" i="83"/>
  <c r="AN974" i="83"/>
  <c r="AM974" i="83"/>
  <c r="AL974" i="83"/>
  <c r="AK974" i="83"/>
  <c r="AJ974" i="83"/>
  <c r="AI974" i="83"/>
  <c r="AH974" i="83"/>
  <c r="AG974" i="83"/>
  <c r="AF974" i="83"/>
  <c r="AE974" i="83"/>
  <c r="AD974" i="83"/>
  <c r="AC974" i="83"/>
  <c r="AQ955" i="83"/>
  <c r="AP973" i="83"/>
  <c r="AO973" i="83"/>
  <c r="AN973" i="83"/>
  <c r="AM973" i="83"/>
  <c r="AL973" i="83"/>
  <c r="AK973" i="83"/>
  <c r="AJ973" i="83"/>
  <c r="AI973" i="83"/>
  <c r="AH973" i="83"/>
  <c r="AG973" i="83"/>
  <c r="AF973" i="83"/>
  <c r="AE973" i="83"/>
  <c r="AD973" i="83"/>
  <c r="AC973" i="83"/>
  <c r="AQ975" i="83"/>
  <c r="AP972" i="83"/>
  <c r="AO972" i="83"/>
  <c r="AN972" i="83"/>
  <c r="AM972" i="83"/>
  <c r="AL972" i="83"/>
  <c r="AK972" i="83"/>
  <c r="AJ972" i="83"/>
  <c r="AI972" i="83"/>
  <c r="AH972" i="83"/>
  <c r="AG972" i="83"/>
  <c r="AF972" i="83"/>
  <c r="AE972" i="83"/>
  <c r="AD972" i="83"/>
  <c r="AC972" i="83"/>
  <c r="AQ875" i="83"/>
  <c r="AP971" i="83"/>
  <c r="AO971" i="83"/>
  <c r="AN971" i="83"/>
  <c r="AM971" i="83"/>
  <c r="AL971" i="83"/>
  <c r="AK971" i="83"/>
  <c r="AJ971" i="83"/>
  <c r="AI971" i="83"/>
  <c r="AH971" i="83"/>
  <c r="AG971" i="83"/>
  <c r="AF971" i="83"/>
  <c r="AE971" i="83"/>
  <c r="AD971" i="83"/>
  <c r="AC971" i="83"/>
  <c r="AQ979" i="83"/>
  <c r="AP970" i="83"/>
  <c r="AO970" i="83"/>
  <c r="AN970" i="83"/>
  <c r="AM970" i="83"/>
  <c r="AL970" i="83"/>
  <c r="AK970" i="83"/>
  <c r="AJ970" i="83"/>
  <c r="AI970" i="83"/>
  <c r="AH970" i="83"/>
  <c r="AG970" i="83"/>
  <c r="AF970" i="83"/>
  <c r="AE970" i="83"/>
  <c r="AD970" i="83"/>
  <c r="AC970" i="83"/>
  <c r="AQ989" i="83"/>
  <c r="AP969" i="83"/>
  <c r="AO969" i="83"/>
  <c r="AN969" i="83"/>
  <c r="AM969" i="83"/>
  <c r="AL969" i="83"/>
  <c r="AK969" i="83"/>
  <c r="AJ969" i="83"/>
  <c r="AI969" i="83"/>
  <c r="AH969" i="83"/>
  <c r="AG969" i="83"/>
  <c r="AF969" i="83"/>
  <c r="AE969" i="83"/>
  <c r="AD969" i="83"/>
  <c r="AC969" i="83"/>
  <c r="AQ950" i="83"/>
  <c r="AP968" i="83"/>
  <c r="AO968" i="83"/>
  <c r="AN968" i="83"/>
  <c r="AM968" i="83"/>
  <c r="AL968" i="83"/>
  <c r="AK968" i="83"/>
  <c r="AJ968" i="83"/>
  <c r="AI968" i="83"/>
  <c r="AH968" i="83"/>
  <c r="AG968" i="83"/>
  <c r="AF968" i="83"/>
  <c r="AE968" i="83"/>
  <c r="AD968" i="83"/>
  <c r="AC968" i="83"/>
  <c r="AQ882" i="83"/>
  <c r="AP967" i="83"/>
  <c r="AO967" i="83"/>
  <c r="AN967" i="83"/>
  <c r="AM967" i="83"/>
  <c r="AL967" i="83"/>
  <c r="AK967" i="83"/>
  <c r="AJ967" i="83"/>
  <c r="AI967" i="83"/>
  <c r="AH967" i="83"/>
  <c r="AG967" i="83"/>
  <c r="AF967" i="83"/>
  <c r="AE967" i="83"/>
  <c r="AD967" i="83"/>
  <c r="AC967" i="83"/>
  <c r="AQ932" i="83"/>
  <c r="AP966" i="83"/>
  <c r="AO966" i="83"/>
  <c r="AN966" i="83"/>
  <c r="AM966" i="83"/>
  <c r="AL966" i="83"/>
  <c r="AK966" i="83"/>
  <c r="AJ966" i="83"/>
  <c r="AI966" i="83"/>
  <c r="AH966" i="83"/>
  <c r="AG966" i="83"/>
  <c r="AF966" i="83"/>
  <c r="AE966" i="83"/>
  <c r="AD966" i="83"/>
  <c r="AC966" i="83"/>
  <c r="AQ973" i="83"/>
  <c r="AP965" i="83"/>
  <c r="AO965" i="83"/>
  <c r="AN965" i="83"/>
  <c r="AM965" i="83"/>
  <c r="AL965" i="83"/>
  <c r="AK965" i="83"/>
  <c r="AJ965" i="83"/>
  <c r="AI965" i="83"/>
  <c r="AH965" i="83"/>
  <c r="AG965" i="83"/>
  <c r="AF965" i="83"/>
  <c r="AE965" i="83"/>
  <c r="AD965" i="83"/>
  <c r="AC965" i="83"/>
  <c r="AQ1001" i="83"/>
  <c r="AP964" i="83"/>
  <c r="AO964" i="83"/>
  <c r="AN964" i="83"/>
  <c r="AM964" i="83"/>
  <c r="AL964" i="83"/>
  <c r="AK964" i="83"/>
  <c r="AJ964" i="83"/>
  <c r="AI964" i="83"/>
  <c r="AH964" i="83"/>
  <c r="AG964" i="83"/>
  <c r="AF964" i="83"/>
  <c r="AE964" i="83"/>
  <c r="AD964" i="83"/>
  <c r="AC964" i="83"/>
  <c r="AQ970" i="83"/>
  <c r="AP963" i="83"/>
  <c r="AO963" i="83"/>
  <c r="AN963" i="83"/>
  <c r="AM963" i="83"/>
  <c r="AL963" i="83"/>
  <c r="AK963" i="83"/>
  <c r="AJ963" i="83"/>
  <c r="AI963" i="83"/>
  <c r="AH963" i="83"/>
  <c r="AG963" i="83"/>
  <c r="AF963" i="83"/>
  <c r="AE963" i="83"/>
  <c r="AD963" i="83"/>
  <c r="AC963" i="83"/>
  <c r="AQ999" i="83"/>
  <c r="AP962" i="83"/>
  <c r="AO962" i="83"/>
  <c r="AN962" i="83"/>
  <c r="AM962" i="83"/>
  <c r="AL962" i="83"/>
  <c r="AK962" i="83"/>
  <c r="AJ962" i="83"/>
  <c r="AI962" i="83"/>
  <c r="AH962" i="83"/>
  <c r="AG962" i="83"/>
  <c r="AF962" i="83"/>
  <c r="AE962" i="83"/>
  <c r="AD962" i="83"/>
  <c r="AC962" i="83"/>
  <c r="AQ971" i="83"/>
  <c r="AP961" i="83"/>
  <c r="AO961" i="83"/>
  <c r="AN961" i="83"/>
  <c r="AM961" i="83"/>
  <c r="AL961" i="83"/>
  <c r="AK961" i="83"/>
  <c r="AJ961" i="83"/>
  <c r="AI961" i="83"/>
  <c r="AH961" i="83"/>
  <c r="AG961" i="83"/>
  <c r="AF961" i="83"/>
  <c r="AE961" i="83"/>
  <c r="AD961" i="83"/>
  <c r="AC961" i="83"/>
  <c r="AQ964" i="83"/>
  <c r="AP960" i="83"/>
  <c r="AO960" i="83"/>
  <c r="AN960" i="83"/>
  <c r="AM960" i="83"/>
  <c r="AL960" i="83"/>
  <c r="AK960" i="83"/>
  <c r="AJ960" i="83"/>
  <c r="AI960" i="83"/>
  <c r="AH960" i="83"/>
  <c r="AG960" i="83"/>
  <c r="AF960" i="83"/>
  <c r="AE960" i="83"/>
  <c r="AD960" i="83"/>
  <c r="AC960" i="83"/>
  <c r="AQ954" i="83"/>
  <c r="AP959" i="83"/>
  <c r="AO959" i="83"/>
  <c r="AN959" i="83"/>
  <c r="AM959" i="83"/>
  <c r="AL959" i="83"/>
  <c r="AK959" i="83"/>
  <c r="AJ959" i="83"/>
  <c r="AI959" i="83"/>
  <c r="AH959" i="83"/>
  <c r="AG959" i="83"/>
  <c r="AF959" i="83"/>
  <c r="AE959" i="83"/>
  <c r="AD959" i="83"/>
  <c r="AC959" i="83"/>
  <c r="AQ934" i="83"/>
  <c r="AP958" i="83"/>
  <c r="AO958" i="83"/>
  <c r="AN958" i="83"/>
  <c r="AM958" i="83"/>
  <c r="AL958" i="83"/>
  <c r="AK958" i="83"/>
  <c r="AJ958" i="83"/>
  <c r="AI958" i="83"/>
  <c r="AH958" i="83"/>
  <c r="AG958" i="83"/>
  <c r="AF958" i="83"/>
  <c r="AE958" i="83"/>
  <c r="AD958" i="83"/>
  <c r="AC958" i="83"/>
  <c r="AQ917" i="83"/>
  <c r="AP957" i="83"/>
  <c r="AO957" i="83"/>
  <c r="AN957" i="83"/>
  <c r="AM957" i="83"/>
  <c r="AL957" i="83"/>
  <c r="AK957" i="83"/>
  <c r="AJ957" i="83"/>
  <c r="AI957" i="83"/>
  <c r="AH957" i="83"/>
  <c r="AG957" i="83"/>
  <c r="AF957" i="83"/>
  <c r="AE957" i="83"/>
  <c r="AD957" i="83"/>
  <c r="AC957" i="83"/>
  <c r="AQ951" i="83"/>
  <c r="AP956" i="83"/>
  <c r="AO956" i="83"/>
  <c r="AN956" i="83"/>
  <c r="AM956" i="83"/>
  <c r="AL956" i="83"/>
  <c r="AK956" i="83"/>
  <c r="AJ956" i="83"/>
  <c r="AI956" i="83"/>
  <c r="AH956" i="83"/>
  <c r="AG956" i="83"/>
  <c r="AF956" i="83"/>
  <c r="AE956" i="83"/>
  <c r="AD956" i="83"/>
  <c r="AC956" i="83"/>
  <c r="AQ909" i="83"/>
  <c r="AP955" i="83"/>
  <c r="AO955" i="83"/>
  <c r="AN955" i="83"/>
  <c r="AM955" i="83"/>
  <c r="AL955" i="83"/>
  <c r="AK955" i="83"/>
  <c r="AJ955" i="83"/>
  <c r="AI955" i="83"/>
  <c r="AH955" i="83"/>
  <c r="AG955" i="83"/>
  <c r="AF955" i="83"/>
  <c r="AE955" i="83"/>
  <c r="AD955" i="83"/>
  <c r="AC955" i="83"/>
  <c r="AQ900" i="83"/>
  <c r="AP954" i="83"/>
  <c r="AO954" i="83"/>
  <c r="AN954" i="83"/>
  <c r="AM954" i="83"/>
  <c r="AL954" i="83"/>
  <c r="AK954" i="83"/>
  <c r="AJ954" i="83"/>
  <c r="AI954" i="83"/>
  <c r="AH954" i="83"/>
  <c r="AG954" i="83"/>
  <c r="AF954" i="83"/>
  <c r="AE954" i="83"/>
  <c r="AD954" i="83"/>
  <c r="AC954" i="83"/>
  <c r="AQ977" i="83"/>
  <c r="AP953" i="83"/>
  <c r="AO953" i="83"/>
  <c r="AN953" i="83"/>
  <c r="AM953" i="83"/>
  <c r="AL953" i="83"/>
  <c r="AK953" i="83"/>
  <c r="AJ953" i="83"/>
  <c r="AI953" i="83"/>
  <c r="AH953" i="83"/>
  <c r="AG953" i="83"/>
  <c r="AF953" i="83"/>
  <c r="AE953" i="83"/>
  <c r="AD953" i="83"/>
  <c r="AC953" i="83"/>
  <c r="AQ998" i="83"/>
  <c r="AP952" i="83"/>
  <c r="AO952" i="83"/>
  <c r="AN952" i="83"/>
  <c r="AM952" i="83"/>
  <c r="AL952" i="83"/>
  <c r="AK952" i="83"/>
  <c r="AJ952" i="83"/>
  <c r="AI952" i="83"/>
  <c r="AH952" i="83"/>
  <c r="AG952" i="83"/>
  <c r="AF952" i="83"/>
  <c r="AE952" i="83"/>
  <c r="AD952" i="83"/>
  <c r="AC952" i="83"/>
  <c r="AQ992" i="83"/>
  <c r="AP951" i="83"/>
  <c r="AO951" i="83"/>
  <c r="AN951" i="83"/>
  <c r="AM951" i="83"/>
  <c r="AL951" i="83"/>
  <c r="AK951" i="83"/>
  <c r="AJ951" i="83"/>
  <c r="AI951" i="83"/>
  <c r="AH951" i="83"/>
  <c r="AG951" i="83"/>
  <c r="AF951" i="83"/>
  <c r="AE951" i="83"/>
  <c r="AD951" i="83"/>
  <c r="AC951" i="83"/>
  <c r="AQ922" i="83"/>
  <c r="AP950" i="83"/>
  <c r="AO950" i="83"/>
  <c r="AN950" i="83"/>
  <c r="AM950" i="83"/>
  <c r="AL950" i="83"/>
  <c r="AK950" i="83"/>
  <c r="AJ950" i="83"/>
  <c r="AI950" i="83"/>
  <c r="AH950" i="83"/>
  <c r="AG950" i="83"/>
  <c r="AF950" i="83"/>
  <c r="AE950" i="83"/>
  <c r="AD950" i="83"/>
  <c r="AC950" i="83"/>
  <c r="AQ1018" i="83"/>
  <c r="AP949" i="83"/>
  <c r="AO949" i="83"/>
  <c r="AN949" i="83"/>
  <c r="AM949" i="83"/>
  <c r="AL949" i="83"/>
  <c r="AK949" i="83"/>
  <c r="AJ949" i="83"/>
  <c r="AI949" i="83"/>
  <c r="AH949" i="83"/>
  <c r="AG949" i="83"/>
  <c r="AF949" i="83"/>
  <c r="AE949" i="83"/>
  <c r="AD949" i="83"/>
  <c r="AC949" i="83"/>
  <c r="AQ963" i="83"/>
  <c r="AP948" i="83"/>
  <c r="AO948" i="83"/>
  <c r="AN948" i="83"/>
  <c r="AM948" i="83"/>
  <c r="AL948" i="83"/>
  <c r="AK948" i="83"/>
  <c r="AJ948" i="83"/>
  <c r="AI948" i="83"/>
  <c r="AH948" i="83"/>
  <c r="AG948" i="83"/>
  <c r="AF948" i="83"/>
  <c r="AE948" i="83"/>
  <c r="AD948" i="83"/>
  <c r="AC948" i="83"/>
  <c r="AQ1020" i="83"/>
  <c r="AP947" i="83"/>
  <c r="AO947" i="83"/>
  <c r="AN947" i="83"/>
  <c r="AM947" i="83"/>
  <c r="AL947" i="83"/>
  <c r="AK947" i="83"/>
  <c r="AJ947" i="83"/>
  <c r="AI947" i="83"/>
  <c r="AH947" i="83"/>
  <c r="AG947" i="83"/>
  <c r="AF947" i="83"/>
  <c r="AE947" i="83"/>
  <c r="AD947" i="83"/>
  <c r="AC947" i="83"/>
  <c r="AQ967" i="83"/>
  <c r="AP946" i="83"/>
  <c r="AO946" i="83"/>
  <c r="AN946" i="83"/>
  <c r="AM946" i="83"/>
  <c r="AL946" i="83"/>
  <c r="AK946" i="83"/>
  <c r="AJ946" i="83"/>
  <c r="AI946" i="83"/>
  <c r="AH946" i="83"/>
  <c r="AG946" i="83"/>
  <c r="AF946" i="83"/>
  <c r="AE946" i="83"/>
  <c r="AD946" i="83"/>
  <c r="AC946" i="83"/>
  <c r="AQ929" i="83"/>
  <c r="AP945" i="83"/>
  <c r="AO945" i="83"/>
  <c r="AN945" i="83"/>
  <c r="AM945" i="83"/>
  <c r="AL945" i="83"/>
  <c r="AK945" i="83"/>
  <c r="AJ945" i="83"/>
  <c r="AI945" i="83"/>
  <c r="AH945" i="83"/>
  <c r="AG945" i="83"/>
  <c r="AF945" i="83"/>
  <c r="AE945" i="83"/>
  <c r="AD945" i="83"/>
  <c r="AC945" i="83"/>
  <c r="AQ972" i="83"/>
  <c r="AP944" i="83"/>
  <c r="AO944" i="83"/>
  <c r="AN944" i="83"/>
  <c r="AM944" i="83"/>
  <c r="AL944" i="83"/>
  <c r="AK944" i="83"/>
  <c r="AJ944" i="83"/>
  <c r="AI944" i="83"/>
  <c r="AH944" i="83"/>
  <c r="AG944" i="83"/>
  <c r="AF944" i="83"/>
  <c r="AE944" i="83"/>
  <c r="AD944" i="83"/>
  <c r="AC944" i="83"/>
  <c r="AQ926" i="83"/>
  <c r="AP943" i="83"/>
  <c r="AO943" i="83"/>
  <c r="AN943" i="83"/>
  <c r="AM943" i="83"/>
  <c r="AL943" i="83"/>
  <c r="AK943" i="83"/>
  <c r="AJ943" i="83"/>
  <c r="AI943" i="83"/>
  <c r="AH943" i="83"/>
  <c r="AG943" i="83"/>
  <c r="AF943" i="83"/>
  <c r="AE943" i="83"/>
  <c r="AD943" i="83"/>
  <c r="AC943" i="83"/>
  <c r="AQ913" i="83"/>
  <c r="AP942" i="83"/>
  <c r="AO942" i="83"/>
  <c r="AN942" i="83"/>
  <c r="AM942" i="83"/>
  <c r="AL942" i="83"/>
  <c r="AK942" i="83"/>
  <c r="AJ942" i="83"/>
  <c r="AI942" i="83"/>
  <c r="AH942" i="83"/>
  <c r="AG942" i="83"/>
  <c r="AF942" i="83"/>
  <c r="AE942" i="83"/>
  <c r="AD942" i="83"/>
  <c r="AC942" i="83"/>
  <c r="AQ944" i="83"/>
  <c r="AP941" i="83"/>
  <c r="AO941" i="83"/>
  <c r="AN941" i="83"/>
  <c r="AM941" i="83"/>
  <c r="AL941" i="83"/>
  <c r="AK941" i="83"/>
  <c r="AJ941" i="83"/>
  <c r="AI941" i="83"/>
  <c r="AH941" i="83"/>
  <c r="AG941" i="83"/>
  <c r="AF941" i="83"/>
  <c r="AE941" i="83"/>
  <c r="AD941" i="83"/>
  <c r="AC941" i="83"/>
  <c r="AQ945" i="83"/>
  <c r="AP940" i="83"/>
  <c r="AO940" i="83"/>
  <c r="AN940" i="83"/>
  <c r="AM940" i="83"/>
  <c r="AL940" i="83"/>
  <c r="AK940" i="83"/>
  <c r="AJ940" i="83"/>
  <c r="AI940" i="83"/>
  <c r="AH940" i="83"/>
  <c r="AG940" i="83"/>
  <c r="AF940" i="83"/>
  <c r="AE940" i="83"/>
  <c r="AD940" i="83"/>
  <c r="AC940" i="83"/>
  <c r="AQ884" i="83"/>
  <c r="AP939" i="83"/>
  <c r="AO939" i="83"/>
  <c r="AN939" i="83"/>
  <c r="AM939" i="83"/>
  <c r="AL939" i="83"/>
  <c r="AK939" i="83"/>
  <c r="AJ939" i="83"/>
  <c r="AI939" i="83"/>
  <c r="AH939" i="83"/>
  <c r="AG939" i="83"/>
  <c r="AF939" i="83"/>
  <c r="AE939" i="83"/>
  <c r="AD939" i="83"/>
  <c r="AC939" i="83"/>
  <c r="AQ948" i="83"/>
  <c r="AP938" i="83"/>
  <c r="AO938" i="83"/>
  <c r="AN938" i="83"/>
  <c r="AM938" i="83"/>
  <c r="AL938" i="83"/>
  <c r="AK938" i="83"/>
  <c r="AJ938" i="83"/>
  <c r="AI938" i="83"/>
  <c r="AH938" i="83"/>
  <c r="AG938" i="83"/>
  <c r="AF938" i="83"/>
  <c r="AE938" i="83"/>
  <c r="AD938" i="83"/>
  <c r="AC938" i="83"/>
  <c r="AQ887" i="83"/>
  <c r="AP937" i="83"/>
  <c r="AO937" i="83"/>
  <c r="AN937" i="83"/>
  <c r="AM937" i="83"/>
  <c r="AL937" i="83"/>
  <c r="AK937" i="83"/>
  <c r="AJ937" i="83"/>
  <c r="AI937" i="83"/>
  <c r="AH937" i="83"/>
  <c r="AG937" i="83"/>
  <c r="AF937" i="83"/>
  <c r="AE937" i="83"/>
  <c r="AD937" i="83"/>
  <c r="AC937" i="83"/>
  <c r="AQ938" i="83"/>
  <c r="AP936" i="83"/>
  <c r="AO936" i="83"/>
  <c r="AN936" i="83"/>
  <c r="AM936" i="83"/>
  <c r="AL936" i="83"/>
  <c r="AK936" i="83"/>
  <c r="AJ936" i="83"/>
  <c r="AI936" i="83"/>
  <c r="AH936" i="83"/>
  <c r="AG936" i="83"/>
  <c r="AF936" i="83"/>
  <c r="AE936" i="83"/>
  <c r="AD936" i="83"/>
  <c r="AC936" i="83"/>
  <c r="AQ988" i="83"/>
  <c r="AP935" i="83"/>
  <c r="AO935" i="83"/>
  <c r="AN935" i="83"/>
  <c r="AM935" i="83"/>
  <c r="AL935" i="83"/>
  <c r="AK935" i="83"/>
  <c r="AJ935" i="83"/>
  <c r="AI935" i="83"/>
  <c r="AH935" i="83"/>
  <c r="AG935" i="83"/>
  <c r="AF935" i="83"/>
  <c r="AE935" i="83"/>
  <c r="AD935" i="83"/>
  <c r="AC935" i="83"/>
  <c r="AQ897" i="83"/>
  <c r="AP934" i="83"/>
  <c r="AO934" i="83"/>
  <c r="AN934" i="83"/>
  <c r="AM934" i="83"/>
  <c r="AL934" i="83"/>
  <c r="AK934" i="83"/>
  <c r="AJ934" i="83"/>
  <c r="AI934" i="83"/>
  <c r="AH934" i="83"/>
  <c r="AG934" i="83"/>
  <c r="AF934" i="83"/>
  <c r="AE934" i="83"/>
  <c r="AD934" i="83"/>
  <c r="AC934" i="83"/>
  <c r="AQ1016" i="83"/>
  <c r="AP933" i="83"/>
  <c r="AO933" i="83"/>
  <c r="AN933" i="83"/>
  <c r="AM933" i="83"/>
  <c r="AL933" i="83"/>
  <c r="AK933" i="83"/>
  <c r="AJ933" i="83"/>
  <c r="AI933" i="83"/>
  <c r="AH933" i="83"/>
  <c r="AG933" i="83"/>
  <c r="AF933" i="83"/>
  <c r="AE933" i="83"/>
  <c r="AD933" i="83"/>
  <c r="AC933" i="83"/>
  <c r="AQ893" i="83"/>
  <c r="AP932" i="83"/>
  <c r="AO932" i="83"/>
  <c r="AN932" i="83"/>
  <c r="AM932" i="83"/>
  <c r="AL932" i="83"/>
  <c r="AK932" i="83"/>
  <c r="AJ932" i="83"/>
  <c r="AI932" i="83"/>
  <c r="AH932" i="83"/>
  <c r="AG932" i="83"/>
  <c r="AF932" i="83"/>
  <c r="AE932" i="83"/>
  <c r="AD932" i="83"/>
  <c r="AC932" i="83"/>
  <c r="AQ1008" i="83"/>
  <c r="AP931" i="83"/>
  <c r="AO931" i="83"/>
  <c r="AN931" i="83"/>
  <c r="AM931" i="83"/>
  <c r="AL931" i="83"/>
  <c r="AK931" i="83"/>
  <c r="AJ931" i="83"/>
  <c r="AI931" i="83"/>
  <c r="AH931" i="83"/>
  <c r="AG931" i="83"/>
  <c r="AF931" i="83"/>
  <c r="AE931" i="83"/>
  <c r="AD931" i="83"/>
  <c r="AC931" i="83"/>
  <c r="AQ899" i="83"/>
  <c r="AP930" i="83"/>
  <c r="AO930" i="83"/>
  <c r="AN930" i="83"/>
  <c r="AM930" i="83"/>
  <c r="AL930" i="83"/>
  <c r="AK930" i="83"/>
  <c r="AJ930" i="83"/>
  <c r="AI930" i="83"/>
  <c r="AH930" i="83"/>
  <c r="AG930" i="83"/>
  <c r="AF930" i="83"/>
  <c r="AE930" i="83"/>
  <c r="AD930" i="83"/>
  <c r="AC930" i="83"/>
  <c r="AQ968" i="83"/>
  <c r="AP929" i="83"/>
  <c r="AO929" i="83"/>
  <c r="AN929" i="83"/>
  <c r="AM929" i="83"/>
  <c r="AL929" i="83"/>
  <c r="AK929" i="83"/>
  <c r="AJ929" i="83"/>
  <c r="AI929" i="83"/>
  <c r="AH929" i="83"/>
  <c r="AG929" i="83"/>
  <c r="AF929" i="83"/>
  <c r="AE929" i="83"/>
  <c r="AD929" i="83"/>
  <c r="AC929" i="83"/>
  <c r="AQ1011" i="83"/>
  <c r="AP928" i="83"/>
  <c r="AO928" i="83"/>
  <c r="AN928" i="83"/>
  <c r="AM928" i="83"/>
  <c r="AL928" i="83"/>
  <c r="AK928" i="83"/>
  <c r="AJ928" i="83"/>
  <c r="AI928" i="83"/>
  <c r="AH928" i="83"/>
  <c r="AG928" i="83"/>
  <c r="AF928" i="83"/>
  <c r="AE928" i="83"/>
  <c r="AD928" i="83"/>
  <c r="AC928" i="83"/>
  <c r="AQ953" i="83"/>
  <c r="AP927" i="83"/>
  <c r="AO927" i="83"/>
  <c r="AN927" i="83"/>
  <c r="AM927" i="83"/>
  <c r="AL927" i="83"/>
  <c r="AK927" i="83"/>
  <c r="AJ927" i="83"/>
  <c r="AI927" i="83"/>
  <c r="AH927" i="83"/>
  <c r="AG927" i="83"/>
  <c r="AF927" i="83"/>
  <c r="AE927" i="83"/>
  <c r="AD927" i="83"/>
  <c r="AC927" i="83"/>
  <c r="AQ958" i="83"/>
  <c r="AP926" i="83"/>
  <c r="AO926" i="83"/>
  <c r="AN926" i="83"/>
  <c r="AM926" i="83"/>
  <c r="AL926" i="83"/>
  <c r="AK926" i="83"/>
  <c r="AJ926" i="83"/>
  <c r="AI926" i="83"/>
  <c r="AH926" i="83"/>
  <c r="AG926" i="83"/>
  <c r="AF926" i="83"/>
  <c r="AE926" i="83"/>
  <c r="AD926" i="83"/>
  <c r="AC926" i="83"/>
  <c r="AQ878" i="83"/>
  <c r="AP925" i="83"/>
  <c r="AO925" i="83"/>
  <c r="AN925" i="83"/>
  <c r="AM925" i="83"/>
  <c r="AL925" i="83"/>
  <c r="AK925" i="83"/>
  <c r="AJ925" i="83"/>
  <c r="AI925" i="83"/>
  <c r="AH925" i="83"/>
  <c r="AG925" i="83"/>
  <c r="AF925" i="83"/>
  <c r="AE925" i="83"/>
  <c r="AD925" i="83"/>
  <c r="AC925" i="83"/>
  <c r="AQ978" i="83"/>
  <c r="AP924" i="83"/>
  <c r="AO924" i="83"/>
  <c r="AN924" i="83"/>
  <c r="AM924" i="83"/>
  <c r="AL924" i="83"/>
  <c r="AK924" i="83"/>
  <c r="AJ924" i="83"/>
  <c r="AI924" i="83"/>
  <c r="AH924" i="83"/>
  <c r="AG924" i="83"/>
  <c r="AF924" i="83"/>
  <c r="AE924" i="83"/>
  <c r="AD924" i="83"/>
  <c r="AC924" i="83"/>
  <c r="AQ1040" i="83"/>
  <c r="AP923" i="83"/>
  <c r="AO923" i="83"/>
  <c r="AN923" i="83"/>
  <c r="AM923" i="83"/>
  <c r="AL923" i="83"/>
  <c r="AK923" i="83"/>
  <c r="AJ923" i="83"/>
  <c r="AI923" i="83"/>
  <c r="AH923" i="83"/>
  <c r="AG923" i="83"/>
  <c r="AF923" i="83"/>
  <c r="AE923" i="83"/>
  <c r="AD923" i="83"/>
  <c r="AC923" i="83"/>
  <c r="AQ919" i="83"/>
  <c r="AP922" i="83"/>
  <c r="AO922" i="83"/>
  <c r="AN922" i="83"/>
  <c r="AM922" i="83"/>
  <c r="AL922" i="83"/>
  <c r="AK922" i="83"/>
  <c r="AJ922" i="83"/>
  <c r="AI922" i="83"/>
  <c r="AH922" i="83"/>
  <c r="AG922" i="83"/>
  <c r="AF922" i="83"/>
  <c r="AE922" i="83"/>
  <c r="AD922" i="83"/>
  <c r="AC922" i="83"/>
  <c r="AQ921" i="83"/>
  <c r="AP921" i="83"/>
  <c r="AO921" i="83"/>
  <c r="AN921" i="83"/>
  <c r="AM921" i="83"/>
  <c r="AL921" i="83"/>
  <c r="AK921" i="83"/>
  <c r="AJ921" i="83"/>
  <c r="AI921" i="83"/>
  <c r="AH921" i="83"/>
  <c r="AG921" i="83"/>
  <c r="AF921" i="83"/>
  <c r="AE921" i="83"/>
  <c r="AD921" i="83"/>
  <c r="AC921" i="83"/>
  <c r="AQ908" i="83"/>
  <c r="AP920" i="83"/>
  <c r="AO920" i="83"/>
  <c r="AN920" i="83"/>
  <c r="AM920" i="83"/>
  <c r="AL920" i="83"/>
  <c r="AK920" i="83"/>
  <c r="AJ920" i="83"/>
  <c r="AI920" i="83"/>
  <c r="AH920" i="83"/>
  <c r="AG920" i="83"/>
  <c r="AF920" i="83"/>
  <c r="AE920" i="83"/>
  <c r="AD920" i="83"/>
  <c r="AC920" i="83"/>
  <c r="AQ1053" i="83"/>
  <c r="AP919" i="83"/>
  <c r="AO919" i="83"/>
  <c r="AN919" i="83"/>
  <c r="AM919" i="83"/>
  <c r="AL919" i="83"/>
  <c r="AK919" i="83"/>
  <c r="AJ919" i="83"/>
  <c r="AI919" i="83"/>
  <c r="AH919" i="83"/>
  <c r="AG919" i="83"/>
  <c r="AF919" i="83"/>
  <c r="AE919" i="83"/>
  <c r="AD919" i="83"/>
  <c r="AC919" i="83"/>
  <c r="AQ969" i="83"/>
  <c r="AP918" i="83"/>
  <c r="AO918" i="83"/>
  <c r="AN918" i="83"/>
  <c r="AM918" i="83"/>
  <c r="AL918" i="83"/>
  <c r="AK918" i="83"/>
  <c r="AJ918" i="83"/>
  <c r="AI918" i="83"/>
  <c r="AH918" i="83"/>
  <c r="AG918" i="83"/>
  <c r="AF918" i="83"/>
  <c r="AE918" i="83"/>
  <c r="AD918" i="83"/>
  <c r="AC918" i="83"/>
  <c r="AQ1039" i="83"/>
  <c r="AP917" i="83"/>
  <c r="AO917" i="83"/>
  <c r="AN917" i="83"/>
  <c r="AM917" i="83"/>
  <c r="AL917" i="83"/>
  <c r="AK917" i="83"/>
  <c r="AJ917" i="83"/>
  <c r="AI917" i="83"/>
  <c r="AH917" i="83"/>
  <c r="AG917" i="83"/>
  <c r="AF917" i="83"/>
  <c r="AE917" i="83"/>
  <c r="AD917" i="83"/>
  <c r="AC917" i="83"/>
  <c r="AQ980" i="83"/>
  <c r="AP916" i="83"/>
  <c r="AO916" i="83"/>
  <c r="AN916" i="83"/>
  <c r="AM916" i="83"/>
  <c r="AL916" i="83"/>
  <c r="AK916" i="83"/>
  <c r="AJ916" i="83"/>
  <c r="AI916" i="83"/>
  <c r="AH916" i="83"/>
  <c r="AG916" i="83"/>
  <c r="AF916" i="83"/>
  <c r="AE916" i="83"/>
  <c r="AD916" i="83"/>
  <c r="AC916" i="83"/>
  <c r="AQ931" i="83"/>
  <c r="AP915" i="83"/>
  <c r="AO915" i="83"/>
  <c r="AN915" i="83"/>
  <c r="AM915" i="83"/>
  <c r="AL915" i="83"/>
  <c r="AK915" i="83"/>
  <c r="AJ915" i="83"/>
  <c r="AI915" i="83"/>
  <c r="AH915" i="83"/>
  <c r="AG915" i="83"/>
  <c r="AF915" i="83"/>
  <c r="AE915" i="83"/>
  <c r="AD915" i="83"/>
  <c r="AC915" i="83"/>
  <c r="AQ984" i="83"/>
  <c r="AP914" i="83"/>
  <c r="AO914" i="83"/>
  <c r="AN914" i="83"/>
  <c r="AM914" i="83"/>
  <c r="AL914" i="83"/>
  <c r="AK914" i="83"/>
  <c r="AJ914" i="83"/>
  <c r="AI914" i="83"/>
  <c r="AH914" i="83"/>
  <c r="AG914" i="83"/>
  <c r="AF914" i="83"/>
  <c r="AE914" i="83"/>
  <c r="AD914" i="83"/>
  <c r="AC914" i="83"/>
  <c r="AQ915" i="83"/>
  <c r="AP913" i="83"/>
  <c r="AO913" i="83"/>
  <c r="AN913" i="83"/>
  <c r="AM913" i="83"/>
  <c r="AL913" i="83"/>
  <c r="AK913" i="83"/>
  <c r="AJ913" i="83"/>
  <c r="AI913" i="83"/>
  <c r="AH913" i="83"/>
  <c r="AG913" i="83"/>
  <c r="AF913" i="83"/>
  <c r="AE913" i="83"/>
  <c r="AD913" i="83"/>
  <c r="AC913" i="83"/>
  <c r="AQ1057" i="83"/>
  <c r="AP912" i="83"/>
  <c r="AO912" i="83"/>
  <c r="AN912" i="83"/>
  <c r="AM912" i="83"/>
  <c r="AL912" i="83"/>
  <c r="AK912" i="83"/>
  <c r="AJ912" i="83"/>
  <c r="AI912" i="83"/>
  <c r="AH912" i="83"/>
  <c r="AG912" i="83"/>
  <c r="AF912" i="83"/>
  <c r="AE912" i="83"/>
  <c r="AD912" i="83"/>
  <c r="AC912" i="83"/>
  <c r="AQ1005" i="83"/>
  <c r="AP911" i="83"/>
  <c r="AO911" i="83"/>
  <c r="AN911" i="83"/>
  <c r="AM911" i="83"/>
  <c r="AL911" i="83"/>
  <c r="AK911" i="83"/>
  <c r="AJ911" i="83"/>
  <c r="AI911" i="83"/>
  <c r="AH911" i="83"/>
  <c r="AG911" i="83"/>
  <c r="AF911" i="83"/>
  <c r="AE911" i="83"/>
  <c r="AD911" i="83"/>
  <c r="AC911" i="83"/>
  <c r="AQ994" i="83"/>
  <c r="AP910" i="83"/>
  <c r="AO910" i="83"/>
  <c r="AN910" i="83"/>
  <c r="AM910" i="83"/>
  <c r="AL910" i="83"/>
  <c r="AK910" i="83"/>
  <c r="AJ910" i="83"/>
  <c r="AI910" i="83"/>
  <c r="AH910" i="83"/>
  <c r="AG910" i="83"/>
  <c r="AF910" i="83"/>
  <c r="AE910" i="83"/>
  <c r="AD910" i="83"/>
  <c r="AC910" i="83"/>
  <c r="AQ985" i="83"/>
  <c r="AP909" i="83"/>
  <c r="AO909" i="83"/>
  <c r="AN909" i="83"/>
  <c r="AM909" i="83"/>
  <c r="AL909" i="83"/>
  <c r="AK909" i="83"/>
  <c r="AJ909" i="83"/>
  <c r="AI909" i="83"/>
  <c r="AH909" i="83"/>
  <c r="AG909" i="83"/>
  <c r="AF909" i="83"/>
  <c r="AE909" i="83"/>
  <c r="AD909" i="83"/>
  <c r="AC909" i="83"/>
  <c r="AQ883" i="83"/>
  <c r="AP908" i="83"/>
  <c r="AO908" i="83"/>
  <c r="AN908" i="83"/>
  <c r="AM908" i="83"/>
  <c r="AL908" i="83"/>
  <c r="AK908" i="83"/>
  <c r="AJ908" i="83"/>
  <c r="AI908" i="83"/>
  <c r="AH908" i="83"/>
  <c r="AG908" i="83"/>
  <c r="AF908" i="83"/>
  <c r="AE908" i="83"/>
  <c r="AD908" i="83"/>
  <c r="AC908" i="83"/>
  <c r="AQ940" i="83"/>
  <c r="AP907" i="83"/>
  <c r="AO907" i="83"/>
  <c r="AN907" i="83"/>
  <c r="AM907" i="83"/>
  <c r="AL907" i="83"/>
  <c r="AK907" i="83"/>
  <c r="AJ907" i="83"/>
  <c r="AI907" i="83"/>
  <c r="AH907" i="83"/>
  <c r="AG907" i="83"/>
  <c r="AF907" i="83"/>
  <c r="AE907" i="83"/>
  <c r="AD907" i="83"/>
  <c r="AC907" i="83"/>
  <c r="AQ905" i="83"/>
  <c r="AP906" i="83"/>
  <c r="AO906" i="83"/>
  <c r="AN906" i="83"/>
  <c r="AM906" i="83"/>
  <c r="AL906" i="83"/>
  <c r="AK906" i="83"/>
  <c r="AJ906" i="83"/>
  <c r="AI906" i="83"/>
  <c r="AH906" i="83"/>
  <c r="AG906" i="83"/>
  <c r="AF906" i="83"/>
  <c r="AE906" i="83"/>
  <c r="AD906" i="83"/>
  <c r="AC906" i="83"/>
  <c r="AQ949" i="83"/>
  <c r="AP905" i="83"/>
  <c r="AO905" i="83"/>
  <c r="AN905" i="83"/>
  <c r="AM905" i="83"/>
  <c r="AL905" i="83"/>
  <c r="AK905" i="83"/>
  <c r="AJ905" i="83"/>
  <c r="AI905" i="83"/>
  <c r="AH905" i="83"/>
  <c r="AG905" i="83"/>
  <c r="AF905" i="83"/>
  <c r="AE905" i="83"/>
  <c r="AD905" i="83"/>
  <c r="AC905" i="83"/>
  <c r="AQ959" i="83"/>
  <c r="AP904" i="83"/>
  <c r="AO904" i="83"/>
  <c r="AN904" i="83"/>
  <c r="AM904" i="83"/>
  <c r="AL904" i="83"/>
  <c r="AK904" i="83"/>
  <c r="AJ904" i="83"/>
  <c r="AI904" i="83"/>
  <c r="AH904" i="83"/>
  <c r="AG904" i="83"/>
  <c r="AF904" i="83"/>
  <c r="AE904" i="83"/>
  <c r="AD904" i="83"/>
  <c r="AC904" i="83"/>
  <c r="AQ916" i="83"/>
  <c r="AP903" i="83"/>
  <c r="AO903" i="83"/>
  <c r="AN903" i="83"/>
  <c r="AM903" i="83"/>
  <c r="AL903" i="83"/>
  <c r="AK903" i="83"/>
  <c r="AJ903" i="83"/>
  <c r="AI903" i="83"/>
  <c r="AH903" i="83"/>
  <c r="AG903" i="83"/>
  <c r="AF903" i="83"/>
  <c r="AE903" i="83"/>
  <c r="AD903" i="83"/>
  <c r="AC903" i="83"/>
  <c r="AQ933" i="83"/>
  <c r="AP902" i="83"/>
  <c r="AO902" i="83"/>
  <c r="AN902" i="83"/>
  <c r="AM902" i="83"/>
  <c r="AL902" i="83"/>
  <c r="AK902" i="83"/>
  <c r="AJ902" i="83"/>
  <c r="AI902" i="83"/>
  <c r="AH902" i="83"/>
  <c r="AG902" i="83"/>
  <c r="AF902" i="83"/>
  <c r="AE902" i="83"/>
  <c r="AD902" i="83"/>
  <c r="AC902" i="83"/>
  <c r="AQ888" i="83"/>
  <c r="AP901" i="83"/>
  <c r="AO901" i="83"/>
  <c r="AN901" i="83"/>
  <c r="AM901" i="83"/>
  <c r="AL901" i="83"/>
  <c r="AK901" i="83"/>
  <c r="AJ901" i="83"/>
  <c r="AI901" i="83"/>
  <c r="AH901" i="83"/>
  <c r="AG901" i="83"/>
  <c r="AF901" i="83"/>
  <c r="AE901" i="83"/>
  <c r="AD901" i="83"/>
  <c r="AC901" i="83"/>
  <c r="AQ960" i="83"/>
  <c r="AP900" i="83"/>
  <c r="AO900" i="83"/>
  <c r="AN900" i="83"/>
  <c r="AM900" i="83"/>
  <c r="AL900" i="83"/>
  <c r="AK900" i="83"/>
  <c r="AJ900" i="83"/>
  <c r="AI900" i="83"/>
  <c r="AH900" i="83"/>
  <c r="AG900" i="83"/>
  <c r="AF900" i="83"/>
  <c r="AE900" i="83"/>
  <c r="AD900" i="83"/>
  <c r="AC900" i="83"/>
  <c r="AQ914" i="83"/>
  <c r="AP899" i="83"/>
  <c r="AO899" i="83"/>
  <c r="AN899" i="83"/>
  <c r="AM899" i="83"/>
  <c r="AL899" i="83"/>
  <c r="AK899" i="83"/>
  <c r="AJ899" i="83"/>
  <c r="AI899" i="83"/>
  <c r="AH899" i="83"/>
  <c r="AG899" i="83"/>
  <c r="AF899" i="83"/>
  <c r="AE899" i="83"/>
  <c r="AD899" i="83"/>
  <c r="AC899" i="83"/>
  <c r="AQ904" i="83"/>
  <c r="AP898" i="83"/>
  <c r="AO898" i="83"/>
  <c r="AN898" i="83"/>
  <c r="AM898" i="83"/>
  <c r="AL898" i="83"/>
  <c r="AK898" i="83"/>
  <c r="AJ898" i="83"/>
  <c r="AI898" i="83"/>
  <c r="AH898" i="83"/>
  <c r="AG898" i="83"/>
  <c r="AF898" i="83"/>
  <c r="AE898" i="83"/>
  <c r="AD898" i="83"/>
  <c r="AC898" i="83"/>
  <c r="AQ911" i="83"/>
  <c r="AP897" i="83"/>
  <c r="AO897" i="83"/>
  <c r="AN897" i="83"/>
  <c r="AM897" i="83"/>
  <c r="AL897" i="83"/>
  <c r="AK897" i="83"/>
  <c r="AJ897" i="83"/>
  <c r="AI897" i="83"/>
  <c r="AH897" i="83"/>
  <c r="AG897" i="83"/>
  <c r="AF897" i="83"/>
  <c r="AE897" i="83"/>
  <c r="AD897" i="83"/>
  <c r="AC897" i="83"/>
  <c r="AQ874" i="83"/>
  <c r="AP896" i="83"/>
  <c r="AO896" i="83"/>
  <c r="AN896" i="83"/>
  <c r="AM896" i="83"/>
  <c r="AL896" i="83"/>
  <c r="AK896" i="83"/>
  <c r="AJ896" i="83"/>
  <c r="AI896" i="83"/>
  <c r="AH896" i="83"/>
  <c r="AG896" i="83"/>
  <c r="AF896" i="83"/>
  <c r="AE896" i="83"/>
  <c r="AD896" i="83"/>
  <c r="AC896" i="83"/>
  <c r="AQ876" i="83"/>
  <c r="AP895" i="83"/>
  <c r="AO895" i="83"/>
  <c r="AN895" i="83"/>
  <c r="AM895" i="83"/>
  <c r="AL895" i="83"/>
  <c r="AK895" i="83"/>
  <c r="AJ895" i="83"/>
  <c r="AI895" i="83"/>
  <c r="AH895" i="83"/>
  <c r="AG895" i="83"/>
  <c r="AF895" i="83"/>
  <c r="AE895" i="83"/>
  <c r="AD895" i="83"/>
  <c r="AC895" i="83"/>
  <c r="AQ1015" i="83"/>
  <c r="AP894" i="83"/>
  <c r="AO894" i="83"/>
  <c r="AN894" i="83"/>
  <c r="AM894" i="83"/>
  <c r="AL894" i="83"/>
  <c r="AK894" i="83"/>
  <c r="AJ894" i="83"/>
  <c r="AI894" i="83"/>
  <c r="AH894" i="83"/>
  <c r="AG894" i="83"/>
  <c r="AF894" i="83"/>
  <c r="AE894" i="83"/>
  <c r="AD894" i="83"/>
  <c r="AC894" i="83"/>
  <c r="AQ879" i="83"/>
  <c r="AP893" i="83"/>
  <c r="AO893" i="83"/>
  <c r="AN893" i="83"/>
  <c r="AM893" i="83"/>
  <c r="AL893" i="83"/>
  <c r="AK893" i="83"/>
  <c r="AJ893" i="83"/>
  <c r="AI893" i="83"/>
  <c r="AH893" i="83"/>
  <c r="AG893" i="83"/>
  <c r="AF893" i="83"/>
  <c r="AE893" i="83"/>
  <c r="AD893" i="83"/>
  <c r="AC893" i="83"/>
  <c r="AQ868" i="83"/>
  <c r="AP892" i="83"/>
  <c r="AO892" i="83"/>
  <c r="AN892" i="83"/>
  <c r="AM892" i="83"/>
  <c r="AL892" i="83"/>
  <c r="AK892" i="83"/>
  <c r="AJ892" i="83"/>
  <c r="AI892" i="83"/>
  <c r="AH892" i="83"/>
  <c r="AG892" i="83"/>
  <c r="AF892" i="83"/>
  <c r="AE892" i="83"/>
  <c r="AD892" i="83"/>
  <c r="AC892" i="83"/>
  <c r="AQ881" i="83"/>
  <c r="AP891" i="83"/>
  <c r="AO891" i="83"/>
  <c r="AN891" i="83"/>
  <c r="AM891" i="83"/>
  <c r="AL891" i="83"/>
  <c r="AK891" i="83"/>
  <c r="AJ891" i="83"/>
  <c r="AI891" i="83"/>
  <c r="AH891" i="83"/>
  <c r="AG891" i="83"/>
  <c r="AF891" i="83"/>
  <c r="AE891" i="83"/>
  <c r="AD891" i="83"/>
  <c r="AC891" i="83"/>
  <c r="AQ991" i="83"/>
  <c r="AP890" i="83"/>
  <c r="AO890" i="83"/>
  <c r="AN890" i="83"/>
  <c r="AM890" i="83"/>
  <c r="AL890" i="83"/>
  <c r="AK890" i="83"/>
  <c r="AJ890" i="83"/>
  <c r="AI890" i="83"/>
  <c r="AH890" i="83"/>
  <c r="AG890" i="83"/>
  <c r="AF890" i="83"/>
  <c r="AE890" i="83"/>
  <c r="AD890" i="83"/>
  <c r="AC890" i="83"/>
  <c r="AQ990" i="83"/>
  <c r="AP889" i="83"/>
  <c r="AO889" i="83"/>
  <c r="AN889" i="83"/>
  <c r="AM889" i="83"/>
  <c r="AL889" i="83"/>
  <c r="AK889" i="83"/>
  <c r="AJ889" i="83"/>
  <c r="AI889" i="83"/>
  <c r="AH889" i="83"/>
  <c r="AG889" i="83"/>
  <c r="AF889" i="83"/>
  <c r="AE889" i="83"/>
  <c r="AD889" i="83"/>
  <c r="AC889" i="83"/>
  <c r="AQ1022" i="83"/>
  <c r="AP888" i="83"/>
  <c r="AO888" i="83"/>
  <c r="AN888" i="83"/>
  <c r="AM888" i="83"/>
  <c r="AL888" i="83"/>
  <c r="AK888" i="83"/>
  <c r="AJ888" i="83"/>
  <c r="AI888" i="83"/>
  <c r="AH888" i="83"/>
  <c r="AG888" i="83"/>
  <c r="AF888" i="83"/>
  <c r="AE888" i="83"/>
  <c r="AD888" i="83"/>
  <c r="AC888" i="83"/>
  <c r="AQ894" i="83"/>
  <c r="AP887" i="83"/>
  <c r="AO887" i="83"/>
  <c r="AN887" i="83"/>
  <c r="AM887" i="83"/>
  <c r="AL887" i="83"/>
  <c r="AK887" i="83"/>
  <c r="AJ887" i="83"/>
  <c r="AI887" i="83"/>
  <c r="AH887" i="83"/>
  <c r="AG887" i="83"/>
  <c r="AF887" i="83"/>
  <c r="AE887" i="83"/>
  <c r="AD887" i="83"/>
  <c r="AC887" i="83"/>
  <c r="AQ925" i="83"/>
  <c r="AP886" i="83"/>
  <c r="AO886" i="83"/>
  <c r="AN886" i="83"/>
  <c r="AM886" i="83"/>
  <c r="AL886" i="83"/>
  <c r="AK886" i="83"/>
  <c r="AJ886" i="83"/>
  <c r="AI886" i="83"/>
  <c r="AH886" i="83"/>
  <c r="AG886" i="83"/>
  <c r="AF886" i="83"/>
  <c r="AE886" i="83"/>
  <c r="AD886" i="83"/>
  <c r="AC886" i="83"/>
  <c r="AQ1014" i="83"/>
  <c r="AP885" i="83"/>
  <c r="AO885" i="83"/>
  <c r="AN885" i="83"/>
  <c r="AM885" i="83"/>
  <c r="AL885" i="83"/>
  <c r="AK885" i="83"/>
  <c r="AJ885" i="83"/>
  <c r="AI885" i="83"/>
  <c r="AH885" i="83"/>
  <c r="AG885" i="83"/>
  <c r="AF885" i="83"/>
  <c r="AE885" i="83"/>
  <c r="AD885" i="83"/>
  <c r="AC885" i="83"/>
  <c r="AQ1017" i="83"/>
  <c r="AP884" i="83"/>
  <c r="AO884" i="83"/>
  <c r="AN884" i="83"/>
  <c r="AM884" i="83"/>
  <c r="AL884" i="83"/>
  <c r="AK884" i="83"/>
  <c r="AJ884" i="83"/>
  <c r="AI884" i="83"/>
  <c r="AH884" i="83"/>
  <c r="AG884" i="83"/>
  <c r="AF884" i="83"/>
  <c r="AE884" i="83"/>
  <c r="AD884" i="83"/>
  <c r="AC884" i="83"/>
  <c r="AQ987" i="83"/>
  <c r="AP883" i="83"/>
  <c r="AO883" i="83"/>
  <c r="AN883" i="83"/>
  <c r="AM883" i="83"/>
  <c r="AL883" i="83"/>
  <c r="AK883" i="83"/>
  <c r="AJ883" i="83"/>
  <c r="AI883" i="83"/>
  <c r="AH883" i="83"/>
  <c r="AG883" i="83"/>
  <c r="AF883" i="83"/>
  <c r="AE883" i="83"/>
  <c r="AD883" i="83"/>
  <c r="AC883" i="83"/>
  <c r="AQ902" i="83"/>
  <c r="AP882" i="83"/>
  <c r="AO882" i="83"/>
  <c r="AN882" i="83"/>
  <c r="AM882" i="83"/>
  <c r="AL882" i="83"/>
  <c r="AK882" i="83"/>
  <c r="AJ882" i="83"/>
  <c r="AI882" i="83"/>
  <c r="AH882" i="83"/>
  <c r="AG882" i="83"/>
  <c r="AF882" i="83"/>
  <c r="AE882" i="83"/>
  <c r="AD882" i="83"/>
  <c r="AC882" i="83"/>
  <c r="AQ981" i="83"/>
  <c r="AP881" i="83"/>
  <c r="AO881" i="83"/>
  <c r="AN881" i="83"/>
  <c r="AM881" i="83"/>
  <c r="AL881" i="83"/>
  <c r="AK881" i="83"/>
  <c r="AJ881" i="83"/>
  <c r="AI881" i="83"/>
  <c r="AH881" i="83"/>
  <c r="AG881" i="83"/>
  <c r="AF881" i="83"/>
  <c r="AE881" i="83"/>
  <c r="AD881" i="83"/>
  <c r="AC881" i="83"/>
  <c r="AQ903" i="83"/>
  <c r="AP880" i="83"/>
  <c r="AO880" i="83"/>
  <c r="AN880" i="83"/>
  <c r="AM880" i="83"/>
  <c r="AL880" i="83"/>
  <c r="AK880" i="83"/>
  <c r="AJ880" i="83"/>
  <c r="AI880" i="83"/>
  <c r="AH880" i="83"/>
  <c r="AG880" i="83"/>
  <c r="AF880" i="83"/>
  <c r="AE880" i="83"/>
  <c r="AD880" i="83"/>
  <c r="AC880" i="83"/>
  <c r="AQ898" i="83"/>
  <c r="AP879" i="83"/>
  <c r="AO879" i="83"/>
  <c r="AN879" i="83"/>
  <c r="AM879" i="83"/>
  <c r="AL879" i="83"/>
  <c r="AK879" i="83"/>
  <c r="AJ879" i="83"/>
  <c r="AI879" i="83"/>
  <c r="AH879" i="83"/>
  <c r="AG879" i="83"/>
  <c r="AF879" i="83"/>
  <c r="AE879" i="83"/>
  <c r="AD879" i="83"/>
  <c r="AC879" i="83"/>
  <c r="AQ942" i="83"/>
  <c r="AP878" i="83"/>
  <c r="AO878" i="83"/>
  <c r="AN878" i="83"/>
  <c r="AM878" i="83"/>
  <c r="AL878" i="83"/>
  <c r="AK878" i="83"/>
  <c r="AJ878" i="83"/>
  <c r="AI878" i="83"/>
  <c r="AH878" i="83"/>
  <c r="AG878" i="83"/>
  <c r="AF878" i="83"/>
  <c r="AE878" i="83"/>
  <c r="AD878" i="83"/>
  <c r="AC878" i="83"/>
  <c r="AQ901" i="83"/>
  <c r="AP877" i="83"/>
  <c r="AO877" i="83"/>
  <c r="AN877" i="83"/>
  <c r="AM877" i="83"/>
  <c r="AL877" i="83"/>
  <c r="AK877" i="83"/>
  <c r="AJ877" i="83"/>
  <c r="AI877" i="83"/>
  <c r="AH877" i="83"/>
  <c r="AG877" i="83"/>
  <c r="AF877" i="83"/>
  <c r="AE877" i="83"/>
  <c r="AD877" i="83"/>
  <c r="AC877" i="83"/>
  <c r="AQ896" i="83"/>
  <c r="AP876" i="83"/>
  <c r="AO876" i="83"/>
  <c r="AN876" i="83"/>
  <c r="AM876" i="83"/>
  <c r="AL876" i="83"/>
  <c r="AK876" i="83"/>
  <c r="AJ876" i="83"/>
  <c r="AI876" i="83"/>
  <c r="AH876" i="83"/>
  <c r="AG876" i="83"/>
  <c r="AF876" i="83"/>
  <c r="AE876" i="83"/>
  <c r="AD876" i="83"/>
  <c r="AC876" i="83"/>
  <c r="AQ880" i="83"/>
  <c r="AP875" i="83"/>
  <c r="AO875" i="83"/>
  <c r="AN875" i="83"/>
  <c r="AM875" i="83"/>
  <c r="AL875" i="83"/>
  <c r="AK875" i="83"/>
  <c r="AJ875" i="83"/>
  <c r="AI875" i="83"/>
  <c r="AH875" i="83"/>
  <c r="AG875" i="83"/>
  <c r="AF875" i="83"/>
  <c r="AE875" i="83"/>
  <c r="AD875" i="83"/>
  <c r="AC875" i="83"/>
  <c r="AQ996" i="83"/>
  <c r="AP874" i="83"/>
  <c r="AO874" i="83"/>
  <c r="AN874" i="83"/>
  <c r="AM874" i="83"/>
  <c r="AL874" i="83"/>
  <c r="AK874" i="83"/>
  <c r="AJ874" i="83"/>
  <c r="AI874" i="83"/>
  <c r="AH874" i="83"/>
  <c r="AG874" i="83"/>
  <c r="AF874" i="83"/>
  <c r="AE874" i="83"/>
  <c r="AD874" i="83"/>
  <c r="AC874" i="83"/>
  <c r="AQ873" i="83"/>
  <c r="AP873" i="83"/>
  <c r="AO873" i="83"/>
  <c r="AN873" i="83"/>
  <c r="AM873" i="83"/>
  <c r="AL873" i="83"/>
  <c r="AK873" i="83"/>
  <c r="AJ873" i="83"/>
  <c r="AI873" i="83"/>
  <c r="AH873" i="83"/>
  <c r="AG873" i="83"/>
  <c r="AF873" i="83"/>
  <c r="AE873" i="83"/>
  <c r="AD873" i="83"/>
  <c r="AC873" i="83"/>
  <c r="AQ871" i="83"/>
  <c r="AP872" i="83"/>
  <c r="AO872" i="83"/>
  <c r="AN872" i="83"/>
  <c r="AM872" i="83"/>
  <c r="AL872" i="83"/>
  <c r="AK872" i="83"/>
  <c r="AJ872" i="83"/>
  <c r="AI872" i="83"/>
  <c r="AH872" i="83"/>
  <c r="AG872" i="83"/>
  <c r="AF872" i="83"/>
  <c r="AE872" i="83"/>
  <c r="AD872" i="83"/>
  <c r="AC872" i="83"/>
  <c r="AQ872" i="83"/>
  <c r="AP871" i="83"/>
  <c r="AO871" i="83"/>
  <c r="AN871" i="83"/>
  <c r="AM871" i="83"/>
  <c r="AL871" i="83"/>
  <c r="AK871" i="83"/>
  <c r="AJ871" i="83"/>
  <c r="AI871" i="83"/>
  <c r="AH871" i="83"/>
  <c r="AG871" i="83"/>
  <c r="AF871" i="83"/>
  <c r="AE871" i="83"/>
  <c r="AD871" i="83"/>
  <c r="AC871" i="83"/>
  <c r="AQ865" i="83"/>
  <c r="AP870" i="83"/>
  <c r="AO870" i="83"/>
  <c r="AN870" i="83"/>
  <c r="AM870" i="83"/>
  <c r="AL870" i="83"/>
  <c r="AK870" i="83"/>
  <c r="AJ870" i="83"/>
  <c r="AI870" i="83"/>
  <c r="AH870" i="83"/>
  <c r="AG870" i="83"/>
  <c r="AF870" i="83"/>
  <c r="AE870" i="83"/>
  <c r="AD870" i="83"/>
  <c r="AC870" i="83"/>
  <c r="AQ866" i="83"/>
  <c r="AP869" i="83"/>
  <c r="AO869" i="83"/>
  <c r="AN869" i="83"/>
  <c r="AM869" i="83"/>
  <c r="AL869" i="83"/>
  <c r="AK869" i="83"/>
  <c r="AJ869" i="83"/>
  <c r="AI869" i="83"/>
  <c r="AH869" i="83"/>
  <c r="AG869" i="83"/>
  <c r="AF869" i="83"/>
  <c r="AE869" i="83"/>
  <c r="AD869" i="83"/>
  <c r="AC869" i="83"/>
  <c r="AQ867" i="83"/>
  <c r="AP868" i="83"/>
  <c r="AO868" i="83"/>
  <c r="AN868" i="83"/>
  <c r="AM868" i="83"/>
  <c r="AL868" i="83"/>
  <c r="AK868" i="83"/>
  <c r="AJ868" i="83"/>
  <c r="AI868" i="83"/>
  <c r="AH868" i="83"/>
  <c r="AG868" i="83"/>
  <c r="AF868" i="83"/>
  <c r="AE868" i="83"/>
  <c r="AD868" i="83"/>
  <c r="AC868" i="83"/>
  <c r="AQ870" i="83"/>
  <c r="AP867" i="83"/>
  <c r="AO867" i="83"/>
  <c r="AN867" i="83"/>
  <c r="AM867" i="83"/>
  <c r="AL867" i="83"/>
  <c r="AK867" i="83"/>
  <c r="AJ867" i="83"/>
  <c r="AI867" i="83"/>
  <c r="AH867" i="83"/>
  <c r="AG867" i="83"/>
  <c r="AF867" i="83"/>
  <c r="AE867" i="83"/>
  <c r="AD867" i="83"/>
  <c r="AC867" i="83"/>
  <c r="AQ862" i="83"/>
  <c r="AP866" i="83"/>
  <c r="AO866" i="83"/>
  <c r="AN866" i="83"/>
  <c r="AM866" i="83"/>
  <c r="AL866" i="83"/>
  <c r="AK866" i="83"/>
  <c r="AJ866" i="83"/>
  <c r="AI866" i="83"/>
  <c r="AH866" i="83"/>
  <c r="AG866" i="83"/>
  <c r="AF866" i="83"/>
  <c r="AE866" i="83"/>
  <c r="AD866" i="83"/>
  <c r="AC866" i="83"/>
  <c r="AQ864" i="83"/>
  <c r="AP865" i="83"/>
  <c r="AO865" i="83"/>
  <c r="AN865" i="83"/>
  <c r="AM865" i="83"/>
  <c r="AL865" i="83"/>
  <c r="AK865" i="83"/>
  <c r="AJ865" i="83"/>
  <c r="AI865" i="83"/>
  <c r="AH865" i="83"/>
  <c r="AG865" i="83"/>
  <c r="AF865" i="83"/>
  <c r="AE865" i="83"/>
  <c r="AD865" i="83"/>
  <c r="AC865" i="83"/>
  <c r="AQ886" i="83"/>
  <c r="AP864" i="83"/>
  <c r="AO864" i="83"/>
  <c r="AN864" i="83"/>
  <c r="AM864" i="83"/>
  <c r="AL864" i="83"/>
  <c r="AK864" i="83"/>
  <c r="AJ864" i="83"/>
  <c r="AI864" i="83"/>
  <c r="AH864" i="83"/>
  <c r="AG864" i="83"/>
  <c r="AF864" i="83"/>
  <c r="AE864" i="83"/>
  <c r="AD864" i="83"/>
  <c r="AC864" i="83"/>
  <c r="AQ869" i="83"/>
  <c r="AP863" i="83"/>
  <c r="AO863" i="83"/>
  <c r="AN863" i="83"/>
  <c r="AM863" i="83"/>
  <c r="AL863" i="83"/>
  <c r="AK863" i="83"/>
  <c r="AJ863" i="83"/>
  <c r="AI863" i="83"/>
  <c r="AH863" i="83"/>
  <c r="AG863" i="83"/>
  <c r="AF863" i="83"/>
  <c r="AE863" i="83"/>
  <c r="AD863" i="83"/>
  <c r="AC863" i="83"/>
  <c r="AQ863" i="83"/>
  <c r="AP862" i="83"/>
  <c r="AO862" i="83"/>
  <c r="AN862" i="83"/>
  <c r="AM862" i="83"/>
  <c r="AL862" i="83"/>
  <c r="AK862" i="83"/>
  <c r="AJ862" i="83"/>
  <c r="AI862" i="83"/>
  <c r="AH862" i="83"/>
  <c r="AG862" i="83"/>
  <c r="AF862" i="83"/>
  <c r="AE862" i="83"/>
  <c r="AD862" i="83"/>
  <c r="AC862" i="83"/>
  <c r="AQ861" i="83"/>
  <c r="AP861" i="83"/>
  <c r="AO861" i="83"/>
  <c r="AN861" i="83"/>
  <c r="AM861" i="83"/>
  <c r="AL861" i="83"/>
  <c r="AK861" i="83"/>
  <c r="AJ861" i="83"/>
  <c r="AI861" i="83"/>
  <c r="AH861" i="83"/>
  <c r="AG861" i="83"/>
  <c r="AF861" i="83"/>
  <c r="AE861" i="83"/>
  <c r="AD861" i="83"/>
  <c r="AC861" i="83"/>
  <c r="AQ857" i="83"/>
  <c r="AP860" i="83"/>
  <c r="AO860" i="83"/>
  <c r="AN860" i="83"/>
  <c r="AM860" i="83"/>
  <c r="AL860" i="83"/>
  <c r="AK860" i="83"/>
  <c r="AJ860" i="83"/>
  <c r="AI860" i="83"/>
  <c r="AH860" i="83"/>
  <c r="AG860" i="83"/>
  <c r="AF860" i="83"/>
  <c r="AE860" i="83"/>
  <c r="AD860" i="83"/>
  <c r="AC860" i="83"/>
  <c r="AQ851" i="83"/>
  <c r="AP859" i="83"/>
  <c r="AO859" i="83"/>
  <c r="AN859" i="83"/>
  <c r="AM859" i="83"/>
  <c r="AL859" i="83"/>
  <c r="AK859" i="83"/>
  <c r="AJ859" i="83"/>
  <c r="AI859" i="83"/>
  <c r="AH859" i="83"/>
  <c r="AG859" i="83"/>
  <c r="AF859" i="83"/>
  <c r="AE859" i="83"/>
  <c r="AD859" i="83"/>
  <c r="AC859" i="83"/>
  <c r="AQ856" i="83"/>
  <c r="AP858" i="83"/>
  <c r="AO858" i="83"/>
  <c r="AN858" i="83"/>
  <c r="AM858" i="83"/>
  <c r="AL858" i="83"/>
  <c r="AK858" i="83"/>
  <c r="AJ858" i="83"/>
  <c r="AI858" i="83"/>
  <c r="AH858" i="83"/>
  <c r="AG858" i="83"/>
  <c r="AF858" i="83"/>
  <c r="AE858" i="83"/>
  <c r="AD858" i="83"/>
  <c r="AC858" i="83"/>
  <c r="AQ858" i="83"/>
  <c r="AP857" i="83"/>
  <c r="AO857" i="83"/>
  <c r="AN857" i="83"/>
  <c r="AM857" i="83"/>
  <c r="AL857" i="83"/>
  <c r="AK857" i="83"/>
  <c r="AJ857" i="83"/>
  <c r="AI857" i="83"/>
  <c r="AH857" i="83"/>
  <c r="AG857" i="83"/>
  <c r="AF857" i="83"/>
  <c r="AE857" i="83"/>
  <c r="AD857" i="83"/>
  <c r="AC857" i="83"/>
  <c r="AQ845" i="83"/>
  <c r="AP856" i="83"/>
  <c r="AO856" i="83"/>
  <c r="AN856" i="83"/>
  <c r="AM856" i="83"/>
  <c r="AL856" i="83"/>
  <c r="AK856" i="83"/>
  <c r="AJ856" i="83"/>
  <c r="AI856" i="83"/>
  <c r="AH856" i="83"/>
  <c r="AG856" i="83"/>
  <c r="AF856" i="83"/>
  <c r="AE856" i="83"/>
  <c r="AD856" i="83"/>
  <c r="AC856" i="83"/>
  <c r="AQ849" i="83"/>
  <c r="AP855" i="83"/>
  <c r="AO855" i="83"/>
  <c r="AN855" i="83"/>
  <c r="AM855" i="83"/>
  <c r="AL855" i="83"/>
  <c r="AK855" i="83"/>
  <c r="AJ855" i="83"/>
  <c r="AI855" i="83"/>
  <c r="AH855" i="83"/>
  <c r="AG855" i="83"/>
  <c r="AF855" i="83"/>
  <c r="AE855" i="83"/>
  <c r="AD855" i="83"/>
  <c r="AC855" i="83"/>
  <c r="AQ859" i="83"/>
  <c r="AP854" i="83"/>
  <c r="AO854" i="83"/>
  <c r="AN854" i="83"/>
  <c r="AM854" i="83"/>
  <c r="AL854" i="83"/>
  <c r="AK854" i="83"/>
  <c r="AJ854" i="83"/>
  <c r="AI854" i="83"/>
  <c r="AH854" i="83"/>
  <c r="AG854" i="83"/>
  <c r="AF854" i="83"/>
  <c r="AE854" i="83"/>
  <c r="AD854" i="83"/>
  <c r="AC854" i="83"/>
  <c r="AQ847" i="83"/>
  <c r="AP853" i="83"/>
  <c r="AO853" i="83"/>
  <c r="AN853" i="83"/>
  <c r="AM853" i="83"/>
  <c r="AL853" i="83"/>
  <c r="AK853" i="83"/>
  <c r="AJ853" i="83"/>
  <c r="AI853" i="83"/>
  <c r="AH853" i="83"/>
  <c r="AG853" i="83"/>
  <c r="AF853" i="83"/>
  <c r="AE853" i="83"/>
  <c r="AD853" i="83"/>
  <c r="AC853" i="83"/>
  <c r="AQ860" i="83"/>
  <c r="AP852" i="83"/>
  <c r="AO852" i="83"/>
  <c r="AN852" i="83"/>
  <c r="AM852" i="83"/>
  <c r="AL852" i="83"/>
  <c r="AK852" i="83"/>
  <c r="AJ852" i="83"/>
  <c r="AI852" i="83"/>
  <c r="AH852" i="83"/>
  <c r="AG852" i="83"/>
  <c r="AF852" i="83"/>
  <c r="AE852" i="83"/>
  <c r="AD852" i="83"/>
  <c r="AC852" i="83"/>
  <c r="AQ850" i="83"/>
  <c r="AP851" i="83"/>
  <c r="AO851" i="83"/>
  <c r="AN851" i="83"/>
  <c r="AM851" i="83"/>
  <c r="AL851" i="83"/>
  <c r="AK851" i="83"/>
  <c r="AJ851" i="83"/>
  <c r="AI851" i="83"/>
  <c r="AH851" i="83"/>
  <c r="AG851" i="83"/>
  <c r="AF851" i="83"/>
  <c r="AE851" i="83"/>
  <c r="AD851" i="83"/>
  <c r="AC851" i="83"/>
  <c r="AQ848" i="83"/>
  <c r="AP850" i="83"/>
  <c r="AO850" i="83"/>
  <c r="AN850" i="83"/>
  <c r="AM850" i="83"/>
  <c r="AL850" i="83"/>
  <c r="AK850" i="83"/>
  <c r="AJ850" i="83"/>
  <c r="AI850" i="83"/>
  <c r="AH850" i="83"/>
  <c r="AG850" i="83"/>
  <c r="AF850" i="83"/>
  <c r="AE850" i="83"/>
  <c r="AD850" i="83"/>
  <c r="AC850" i="83"/>
  <c r="AQ854" i="83"/>
  <c r="AP849" i="83"/>
  <c r="AO849" i="83"/>
  <c r="AN849" i="83"/>
  <c r="AM849" i="83"/>
  <c r="AL849" i="83"/>
  <c r="AK849" i="83"/>
  <c r="AJ849" i="83"/>
  <c r="AI849" i="83"/>
  <c r="AH849" i="83"/>
  <c r="AG849" i="83"/>
  <c r="AF849" i="83"/>
  <c r="AE849" i="83"/>
  <c r="AD849" i="83"/>
  <c r="AC849" i="83"/>
  <c r="AQ853" i="83"/>
  <c r="AP848" i="83"/>
  <c r="AO848" i="83"/>
  <c r="AN848" i="83"/>
  <c r="AM848" i="83"/>
  <c r="AL848" i="83"/>
  <c r="AK848" i="83"/>
  <c r="AJ848" i="83"/>
  <c r="AI848" i="83"/>
  <c r="AH848" i="83"/>
  <c r="AG848" i="83"/>
  <c r="AF848" i="83"/>
  <c r="AE848" i="83"/>
  <c r="AD848" i="83"/>
  <c r="AC848" i="83"/>
  <c r="AQ852" i="83"/>
  <c r="AP847" i="83"/>
  <c r="AO847" i="83"/>
  <c r="AN847" i="83"/>
  <c r="AM847" i="83"/>
  <c r="AL847" i="83"/>
  <c r="AK847" i="83"/>
  <c r="AJ847" i="83"/>
  <c r="AI847" i="83"/>
  <c r="AH847" i="83"/>
  <c r="AG847" i="83"/>
  <c r="AF847" i="83"/>
  <c r="AE847" i="83"/>
  <c r="AD847" i="83"/>
  <c r="AC847" i="83"/>
  <c r="AQ846" i="83"/>
  <c r="AP846" i="83"/>
  <c r="AO846" i="83"/>
  <c r="AN846" i="83"/>
  <c r="AM846" i="83"/>
  <c r="AL846" i="83"/>
  <c r="AK846" i="83"/>
  <c r="AJ846" i="83"/>
  <c r="AI846" i="83"/>
  <c r="AH846" i="83"/>
  <c r="AG846" i="83"/>
  <c r="AF846" i="83"/>
  <c r="AE846" i="83"/>
  <c r="AD846" i="83"/>
  <c r="AC846" i="83"/>
  <c r="AQ855" i="83"/>
  <c r="AP845" i="83"/>
  <c r="AO845" i="83"/>
  <c r="AN845" i="83"/>
  <c r="AM845" i="83"/>
  <c r="AL845" i="83"/>
  <c r="AK845" i="83"/>
  <c r="AJ845" i="83"/>
  <c r="AI845" i="83"/>
  <c r="AH845" i="83"/>
  <c r="AG845" i="83"/>
  <c r="AF845" i="83"/>
  <c r="AE845" i="83"/>
  <c r="AD845" i="83"/>
  <c r="AC845" i="83"/>
  <c r="AQ835" i="83"/>
  <c r="AP844" i="83"/>
  <c r="AO844" i="83"/>
  <c r="AN844" i="83"/>
  <c r="AM844" i="83"/>
  <c r="AL844" i="83"/>
  <c r="AK844" i="83"/>
  <c r="AJ844" i="83"/>
  <c r="AI844" i="83"/>
  <c r="AH844" i="83"/>
  <c r="AG844" i="83"/>
  <c r="AF844" i="83"/>
  <c r="AE844" i="83"/>
  <c r="AD844" i="83"/>
  <c r="AC844" i="83"/>
  <c r="AQ826" i="83"/>
  <c r="AP843" i="83"/>
  <c r="AO843" i="83"/>
  <c r="AN843" i="83"/>
  <c r="AM843" i="83"/>
  <c r="AL843" i="83"/>
  <c r="AK843" i="83"/>
  <c r="AJ843" i="83"/>
  <c r="AI843" i="83"/>
  <c r="AH843" i="83"/>
  <c r="AG843" i="83"/>
  <c r="AF843" i="83"/>
  <c r="AE843" i="83"/>
  <c r="AD843" i="83"/>
  <c r="AC843" i="83"/>
  <c r="AQ839" i="83"/>
  <c r="AP842" i="83"/>
  <c r="AO842" i="83"/>
  <c r="AN842" i="83"/>
  <c r="AM842" i="83"/>
  <c r="AL842" i="83"/>
  <c r="AK842" i="83"/>
  <c r="AJ842" i="83"/>
  <c r="AI842" i="83"/>
  <c r="AH842" i="83"/>
  <c r="AG842" i="83"/>
  <c r="AF842" i="83"/>
  <c r="AE842" i="83"/>
  <c r="AD842" i="83"/>
  <c r="AC842" i="83"/>
  <c r="AQ825" i="83"/>
  <c r="AP841" i="83"/>
  <c r="AO841" i="83"/>
  <c r="AN841" i="83"/>
  <c r="AM841" i="83"/>
  <c r="AL841" i="83"/>
  <c r="AK841" i="83"/>
  <c r="AJ841" i="83"/>
  <c r="AI841" i="83"/>
  <c r="AH841" i="83"/>
  <c r="AG841" i="83"/>
  <c r="AF841" i="83"/>
  <c r="AE841" i="83"/>
  <c r="AD841" i="83"/>
  <c r="AC841" i="83"/>
  <c r="AQ830" i="83"/>
  <c r="AP840" i="83"/>
  <c r="AO840" i="83"/>
  <c r="AN840" i="83"/>
  <c r="AM840" i="83"/>
  <c r="AL840" i="83"/>
  <c r="AK840" i="83"/>
  <c r="AJ840" i="83"/>
  <c r="AI840" i="83"/>
  <c r="AH840" i="83"/>
  <c r="AG840" i="83"/>
  <c r="AF840" i="83"/>
  <c r="AE840" i="83"/>
  <c r="AD840" i="83"/>
  <c r="AC840" i="83"/>
  <c r="AQ843" i="83"/>
  <c r="AP839" i="83"/>
  <c r="AO839" i="83"/>
  <c r="AN839" i="83"/>
  <c r="AM839" i="83"/>
  <c r="AL839" i="83"/>
  <c r="AK839" i="83"/>
  <c r="AJ839" i="83"/>
  <c r="AI839" i="83"/>
  <c r="AH839" i="83"/>
  <c r="AG839" i="83"/>
  <c r="AF839" i="83"/>
  <c r="AE839" i="83"/>
  <c r="AD839" i="83"/>
  <c r="AC839" i="83"/>
  <c r="AQ840" i="83"/>
  <c r="AP838" i="83"/>
  <c r="AO838" i="83"/>
  <c r="AN838" i="83"/>
  <c r="AM838" i="83"/>
  <c r="AL838" i="83"/>
  <c r="AK838" i="83"/>
  <c r="AJ838" i="83"/>
  <c r="AI838" i="83"/>
  <c r="AH838" i="83"/>
  <c r="AG838" i="83"/>
  <c r="AF838" i="83"/>
  <c r="AE838" i="83"/>
  <c r="AD838" i="83"/>
  <c r="AC838" i="83"/>
  <c r="AQ832" i="83"/>
  <c r="AP837" i="83"/>
  <c r="AO837" i="83"/>
  <c r="AN837" i="83"/>
  <c r="AM837" i="83"/>
  <c r="AL837" i="83"/>
  <c r="AK837" i="83"/>
  <c r="AJ837" i="83"/>
  <c r="AI837" i="83"/>
  <c r="AH837" i="83"/>
  <c r="AG837" i="83"/>
  <c r="AF837" i="83"/>
  <c r="AE837" i="83"/>
  <c r="AD837" i="83"/>
  <c r="AC837" i="83"/>
  <c r="AQ827" i="83"/>
  <c r="AP836" i="83"/>
  <c r="AO836" i="83"/>
  <c r="AN836" i="83"/>
  <c r="AM836" i="83"/>
  <c r="AL836" i="83"/>
  <c r="AK836" i="83"/>
  <c r="AJ836" i="83"/>
  <c r="AI836" i="83"/>
  <c r="AH836" i="83"/>
  <c r="AG836" i="83"/>
  <c r="AF836" i="83"/>
  <c r="AE836" i="83"/>
  <c r="AD836" i="83"/>
  <c r="AC836" i="83"/>
  <c r="AQ824" i="83"/>
  <c r="AP835" i="83"/>
  <c r="AO835" i="83"/>
  <c r="AN835" i="83"/>
  <c r="AM835" i="83"/>
  <c r="AL835" i="83"/>
  <c r="AK835" i="83"/>
  <c r="AJ835" i="83"/>
  <c r="AI835" i="83"/>
  <c r="AH835" i="83"/>
  <c r="AG835" i="83"/>
  <c r="AF835" i="83"/>
  <c r="AE835" i="83"/>
  <c r="AD835" i="83"/>
  <c r="AC835" i="83"/>
  <c r="AQ836" i="83"/>
  <c r="AP834" i="83"/>
  <c r="AO834" i="83"/>
  <c r="AN834" i="83"/>
  <c r="AM834" i="83"/>
  <c r="AL834" i="83"/>
  <c r="AK834" i="83"/>
  <c r="AJ834" i="83"/>
  <c r="AI834" i="83"/>
  <c r="AH834" i="83"/>
  <c r="AG834" i="83"/>
  <c r="AF834" i="83"/>
  <c r="AE834" i="83"/>
  <c r="AD834" i="83"/>
  <c r="AC834" i="83"/>
  <c r="AQ844" i="83"/>
  <c r="AP833" i="83"/>
  <c r="AO833" i="83"/>
  <c r="AN833" i="83"/>
  <c r="AM833" i="83"/>
  <c r="AL833" i="83"/>
  <c r="AK833" i="83"/>
  <c r="AJ833" i="83"/>
  <c r="AI833" i="83"/>
  <c r="AH833" i="83"/>
  <c r="AG833" i="83"/>
  <c r="AF833" i="83"/>
  <c r="AE833" i="83"/>
  <c r="AD833" i="83"/>
  <c r="AC833" i="83"/>
  <c r="AQ842" i="83"/>
  <c r="AP832" i="83"/>
  <c r="AO832" i="83"/>
  <c r="AN832" i="83"/>
  <c r="AM832" i="83"/>
  <c r="AL832" i="83"/>
  <c r="AK832" i="83"/>
  <c r="AJ832" i="83"/>
  <c r="AI832" i="83"/>
  <c r="AH832" i="83"/>
  <c r="AG832" i="83"/>
  <c r="AF832" i="83"/>
  <c r="AE832" i="83"/>
  <c r="AD832" i="83"/>
  <c r="AC832" i="83"/>
  <c r="AQ841" i="83"/>
  <c r="AP831" i="83"/>
  <c r="AO831" i="83"/>
  <c r="AN831" i="83"/>
  <c r="AM831" i="83"/>
  <c r="AL831" i="83"/>
  <c r="AK831" i="83"/>
  <c r="AJ831" i="83"/>
  <c r="AI831" i="83"/>
  <c r="AH831" i="83"/>
  <c r="AG831" i="83"/>
  <c r="AF831" i="83"/>
  <c r="AE831" i="83"/>
  <c r="AD831" i="83"/>
  <c r="AC831" i="83"/>
  <c r="AQ838" i="83"/>
  <c r="AP830" i="83"/>
  <c r="AO830" i="83"/>
  <c r="AN830" i="83"/>
  <c r="AM830" i="83"/>
  <c r="AL830" i="83"/>
  <c r="AK830" i="83"/>
  <c r="AJ830" i="83"/>
  <c r="AI830" i="83"/>
  <c r="AH830" i="83"/>
  <c r="AG830" i="83"/>
  <c r="AF830" i="83"/>
  <c r="AE830" i="83"/>
  <c r="AD830" i="83"/>
  <c r="AC830" i="83"/>
  <c r="AQ837" i="83"/>
  <c r="AP829" i="83"/>
  <c r="AO829" i="83"/>
  <c r="AN829" i="83"/>
  <c r="AM829" i="83"/>
  <c r="AL829" i="83"/>
  <c r="AK829" i="83"/>
  <c r="AJ829" i="83"/>
  <c r="AI829" i="83"/>
  <c r="AH829" i="83"/>
  <c r="AG829" i="83"/>
  <c r="AF829" i="83"/>
  <c r="AE829" i="83"/>
  <c r="AD829" i="83"/>
  <c r="AC829" i="83"/>
  <c r="AQ834" i="83"/>
  <c r="AP828" i="83"/>
  <c r="AO828" i="83"/>
  <c r="AN828" i="83"/>
  <c r="AM828" i="83"/>
  <c r="AL828" i="83"/>
  <c r="AK828" i="83"/>
  <c r="AJ828" i="83"/>
  <c r="AI828" i="83"/>
  <c r="AH828" i="83"/>
  <c r="AG828" i="83"/>
  <c r="AF828" i="83"/>
  <c r="AE828" i="83"/>
  <c r="AD828" i="83"/>
  <c r="AC828" i="83"/>
  <c r="AQ833" i="83"/>
  <c r="AP827" i="83"/>
  <c r="AO827" i="83"/>
  <c r="AN827" i="83"/>
  <c r="AM827" i="83"/>
  <c r="AL827" i="83"/>
  <c r="AK827" i="83"/>
  <c r="AJ827" i="83"/>
  <c r="AI827" i="83"/>
  <c r="AH827" i="83"/>
  <c r="AG827" i="83"/>
  <c r="AF827" i="83"/>
  <c r="AE827" i="83"/>
  <c r="AD827" i="83"/>
  <c r="AC827" i="83"/>
  <c r="AQ831" i="83"/>
  <c r="AP826" i="83"/>
  <c r="AO826" i="83"/>
  <c r="AN826" i="83"/>
  <c r="AM826" i="83"/>
  <c r="AL826" i="83"/>
  <c r="AK826" i="83"/>
  <c r="AJ826" i="83"/>
  <c r="AI826" i="83"/>
  <c r="AH826" i="83"/>
  <c r="AG826" i="83"/>
  <c r="AF826" i="83"/>
  <c r="AE826" i="83"/>
  <c r="AD826" i="83"/>
  <c r="AC826" i="83"/>
  <c r="AQ829" i="83"/>
  <c r="AP825" i="83"/>
  <c r="AO825" i="83"/>
  <c r="AN825" i="83"/>
  <c r="AM825" i="83"/>
  <c r="AL825" i="83"/>
  <c r="AK825" i="83"/>
  <c r="AJ825" i="83"/>
  <c r="AI825" i="83"/>
  <c r="AH825" i="83"/>
  <c r="AG825" i="83"/>
  <c r="AF825" i="83"/>
  <c r="AE825" i="83"/>
  <c r="AD825" i="83"/>
  <c r="AC825" i="83"/>
  <c r="AQ828" i="83"/>
  <c r="AP824" i="83"/>
  <c r="AO824" i="83"/>
  <c r="AN824" i="83"/>
  <c r="AM824" i="83"/>
  <c r="AL824" i="83"/>
  <c r="AK824" i="83"/>
  <c r="AJ824" i="83"/>
  <c r="AI824" i="83"/>
  <c r="AH824" i="83"/>
  <c r="AG824" i="83"/>
  <c r="AF824" i="83"/>
  <c r="AE824" i="83"/>
  <c r="AD824" i="83"/>
  <c r="AC824" i="83"/>
  <c r="AQ823" i="83"/>
  <c r="AP823" i="83"/>
  <c r="AO823" i="83"/>
  <c r="AN823" i="83"/>
  <c r="AM823" i="83"/>
  <c r="AL823" i="83"/>
  <c r="AK823" i="83"/>
  <c r="AJ823" i="83"/>
  <c r="AI823" i="83"/>
  <c r="AH823" i="83"/>
  <c r="AG823" i="83"/>
  <c r="AF823" i="83"/>
  <c r="AE823" i="83"/>
  <c r="AD823" i="83"/>
  <c r="AC823" i="83"/>
  <c r="AQ821" i="83"/>
  <c r="AP822" i="83"/>
  <c r="AO822" i="83"/>
  <c r="AN822" i="83"/>
  <c r="AM822" i="83"/>
  <c r="AL822" i="83"/>
  <c r="AK822" i="83"/>
  <c r="AJ822" i="83"/>
  <c r="AI822" i="83"/>
  <c r="AH822" i="83"/>
  <c r="AG822" i="83"/>
  <c r="AF822" i="83"/>
  <c r="AE822" i="83"/>
  <c r="AD822" i="83"/>
  <c r="AC822" i="83"/>
  <c r="AQ822" i="83"/>
  <c r="AP821" i="83"/>
  <c r="AO821" i="83"/>
  <c r="AN821" i="83"/>
  <c r="AM821" i="83"/>
  <c r="AL821" i="83"/>
  <c r="AK821" i="83"/>
  <c r="AJ821" i="83"/>
  <c r="AI821" i="83"/>
  <c r="AH821" i="83"/>
  <c r="AG821" i="83"/>
  <c r="AF821" i="83"/>
  <c r="AE821" i="83"/>
  <c r="AD821" i="83"/>
  <c r="AC821" i="83"/>
  <c r="AQ793" i="83"/>
  <c r="AP820" i="83"/>
  <c r="AO820" i="83"/>
  <c r="AN820" i="83"/>
  <c r="AM820" i="83"/>
  <c r="AL820" i="83"/>
  <c r="AK820" i="83"/>
  <c r="AJ820" i="83"/>
  <c r="AI820" i="83"/>
  <c r="AH820" i="83"/>
  <c r="AG820" i="83"/>
  <c r="AF820" i="83"/>
  <c r="AE820" i="83"/>
  <c r="AD820" i="83"/>
  <c r="AC820" i="83"/>
  <c r="AQ792" i="83"/>
  <c r="AP819" i="83"/>
  <c r="AO819" i="83"/>
  <c r="AN819" i="83"/>
  <c r="AM819" i="83"/>
  <c r="AL819" i="83"/>
  <c r="AK819" i="83"/>
  <c r="AJ819" i="83"/>
  <c r="AI819" i="83"/>
  <c r="AH819" i="83"/>
  <c r="AG819" i="83"/>
  <c r="AF819" i="83"/>
  <c r="AE819" i="83"/>
  <c r="AD819" i="83"/>
  <c r="AC819" i="83"/>
  <c r="AQ795" i="83"/>
  <c r="AP818" i="83"/>
  <c r="AO818" i="83"/>
  <c r="AN818" i="83"/>
  <c r="AM818" i="83"/>
  <c r="AL818" i="83"/>
  <c r="AK818" i="83"/>
  <c r="AJ818" i="83"/>
  <c r="AI818" i="83"/>
  <c r="AH818" i="83"/>
  <c r="AG818" i="83"/>
  <c r="AF818" i="83"/>
  <c r="AE818" i="83"/>
  <c r="AD818" i="83"/>
  <c r="AC818" i="83"/>
  <c r="AQ777" i="83"/>
  <c r="AP817" i="83"/>
  <c r="AO817" i="83"/>
  <c r="AN817" i="83"/>
  <c r="AM817" i="83"/>
  <c r="AL817" i="83"/>
  <c r="AK817" i="83"/>
  <c r="AJ817" i="83"/>
  <c r="AI817" i="83"/>
  <c r="AH817" i="83"/>
  <c r="AG817" i="83"/>
  <c r="AF817" i="83"/>
  <c r="AE817" i="83"/>
  <c r="AD817" i="83"/>
  <c r="AC817" i="83"/>
  <c r="AQ782" i="83"/>
  <c r="AP816" i="83"/>
  <c r="AO816" i="83"/>
  <c r="AN816" i="83"/>
  <c r="AM816" i="83"/>
  <c r="AL816" i="83"/>
  <c r="AK816" i="83"/>
  <c r="AJ816" i="83"/>
  <c r="AI816" i="83"/>
  <c r="AH816" i="83"/>
  <c r="AG816" i="83"/>
  <c r="AF816" i="83"/>
  <c r="AE816" i="83"/>
  <c r="AD816" i="83"/>
  <c r="AC816" i="83"/>
  <c r="AQ791" i="83"/>
  <c r="AP815" i="83"/>
  <c r="AO815" i="83"/>
  <c r="AN815" i="83"/>
  <c r="AM815" i="83"/>
  <c r="AL815" i="83"/>
  <c r="AK815" i="83"/>
  <c r="AJ815" i="83"/>
  <c r="AI815" i="83"/>
  <c r="AH815" i="83"/>
  <c r="AG815" i="83"/>
  <c r="AF815" i="83"/>
  <c r="AE815" i="83"/>
  <c r="AD815" i="83"/>
  <c r="AC815" i="83"/>
  <c r="AQ785" i="83"/>
  <c r="AP814" i="83"/>
  <c r="AO814" i="83"/>
  <c r="AN814" i="83"/>
  <c r="AM814" i="83"/>
  <c r="AL814" i="83"/>
  <c r="AK814" i="83"/>
  <c r="AJ814" i="83"/>
  <c r="AI814" i="83"/>
  <c r="AH814" i="83"/>
  <c r="AG814" i="83"/>
  <c r="AF814" i="83"/>
  <c r="AE814" i="83"/>
  <c r="AD814" i="83"/>
  <c r="AC814" i="83"/>
  <c r="AQ781" i="83"/>
  <c r="AP813" i="83"/>
  <c r="AO813" i="83"/>
  <c r="AN813" i="83"/>
  <c r="AM813" i="83"/>
  <c r="AL813" i="83"/>
  <c r="AK813" i="83"/>
  <c r="AJ813" i="83"/>
  <c r="AI813" i="83"/>
  <c r="AH813" i="83"/>
  <c r="AG813" i="83"/>
  <c r="AF813" i="83"/>
  <c r="AE813" i="83"/>
  <c r="AD813" i="83"/>
  <c r="AC813" i="83"/>
  <c r="AQ776" i="83"/>
  <c r="AP812" i="83"/>
  <c r="AO812" i="83"/>
  <c r="AN812" i="83"/>
  <c r="AM812" i="83"/>
  <c r="AL812" i="83"/>
  <c r="AK812" i="83"/>
  <c r="AJ812" i="83"/>
  <c r="AI812" i="83"/>
  <c r="AH812" i="83"/>
  <c r="AG812" i="83"/>
  <c r="AF812" i="83"/>
  <c r="AE812" i="83"/>
  <c r="AD812" i="83"/>
  <c r="AC812" i="83"/>
  <c r="AQ790" i="83"/>
  <c r="AP811" i="83"/>
  <c r="AO811" i="83"/>
  <c r="AN811" i="83"/>
  <c r="AM811" i="83"/>
  <c r="AL811" i="83"/>
  <c r="AK811" i="83"/>
  <c r="AJ811" i="83"/>
  <c r="AI811" i="83"/>
  <c r="AH811" i="83"/>
  <c r="AG811" i="83"/>
  <c r="AF811" i="83"/>
  <c r="AE811" i="83"/>
  <c r="AD811" i="83"/>
  <c r="AC811" i="83"/>
  <c r="AQ789" i="83"/>
  <c r="AP810" i="83"/>
  <c r="AO810" i="83"/>
  <c r="AN810" i="83"/>
  <c r="AM810" i="83"/>
  <c r="AL810" i="83"/>
  <c r="AK810" i="83"/>
  <c r="AJ810" i="83"/>
  <c r="AI810" i="83"/>
  <c r="AH810" i="83"/>
  <c r="AG810" i="83"/>
  <c r="AF810" i="83"/>
  <c r="AE810" i="83"/>
  <c r="AD810" i="83"/>
  <c r="AC810" i="83"/>
  <c r="AQ788" i="83"/>
  <c r="AP809" i="83"/>
  <c r="AO809" i="83"/>
  <c r="AN809" i="83"/>
  <c r="AM809" i="83"/>
  <c r="AL809" i="83"/>
  <c r="AK809" i="83"/>
  <c r="AJ809" i="83"/>
  <c r="AI809" i="83"/>
  <c r="AH809" i="83"/>
  <c r="AG809" i="83"/>
  <c r="AF809" i="83"/>
  <c r="AE809" i="83"/>
  <c r="AD809" i="83"/>
  <c r="AC809" i="83"/>
  <c r="AQ779" i="83"/>
  <c r="AP808" i="83"/>
  <c r="AO808" i="83"/>
  <c r="AN808" i="83"/>
  <c r="AM808" i="83"/>
  <c r="AL808" i="83"/>
  <c r="AK808" i="83"/>
  <c r="AJ808" i="83"/>
  <c r="AI808" i="83"/>
  <c r="AH808" i="83"/>
  <c r="AG808" i="83"/>
  <c r="AF808" i="83"/>
  <c r="AE808" i="83"/>
  <c r="AD808" i="83"/>
  <c r="AC808" i="83"/>
  <c r="AQ819" i="83"/>
  <c r="AP807" i="83"/>
  <c r="AO807" i="83"/>
  <c r="AN807" i="83"/>
  <c r="AM807" i="83"/>
  <c r="AL807" i="83"/>
  <c r="AK807" i="83"/>
  <c r="AJ807" i="83"/>
  <c r="AI807" i="83"/>
  <c r="AH807" i="83"/>
  <c r="AG807" i="83"/>
  <c r="AF807" i="83"/>
  <c r="AE807" i="83"/>
  <c r="AD807" i="83"/>
  <c r="AC807" i="83"/>
  <c r="AQ817" i="83"/>
  <c r="AP806" i="83"/>
  <c r="AO806" i="83"/>
  <c r="AN806" i="83"/>
  <c r="AM806" i="83"/>
  <c r="AL806" i="83"/>
  <c r="AK806" i="83"/>
  <c r="AJ806" i="83"/>
  <c r="AI806" i="83"/>
  <c r="AH806" i="83"/>
  <c r="AG806" i="83"/>
  <c r="AF806" i="83"/>
  <c r="AE806" i="83"/>
  <c r="AD806" i="83"/>
  <c r="AC806" i="83"/>
  <c r="AQ797" i="83"/>
  <c r="AP805" i="83"/>
  <c r="AO805" i="83"/>
  <c r="AN805" i="83"/>
  <c r="AM805" i="83"/>
  <c r="AL805" i="83"/>
  <c r="AK805" i="83"/>
  <c r="AJ805" i="83"/>
  <c r="AI805" i="83"/>
  <c r="AH805" i="83"/>
  <c r="AG805" i="83"/>
  <c r="AF805" i="83"/>
  <c r="AE805" i="83"/>
  <c r="AD805" i="83"/>
  <c r="AC805" i="83"/>
  <c r="AQ774" i="83"/>
  <c r="AP804" i="83"/>
  <c r="AO804" i="83"/>
  <c r="AN804" i="83"/>
  <c r="AM804" i="83"/>
  <c r="AL804" i="83"/>
  <c r="AK804" i="83"/>
  <c r="AJ804" i="83"/>
  <c r="AI804" i="83"/>
  <c r="AH804" i="83"/>
  <c r="AG804" i="83"/>
  <c r="AF804" i="83"/>
  <c r="AE804" i="83"/>
  <c r="AD804" i="83"/>
  <c r="AC804" i="83"/>
  <c r="AQ787" i="83"/>
  <c r="AP803" i="83"/>
  <c r="AO803" i="83"/>
  <c r="AN803" i="83"/>
  <c r="AM803" i="83"/>
  <c r="AL803" i="83"/>
  <c r="AK803" i="83"/>
  <c r="AJ803" i="83"/>
  <c r="AI803" i="83"/>
  <c r="AH803" i="83"/>
  <c r="AG803" i="83"/>
  <c r="AF803" i="83"/>
  <c r="AE803" i="83"/>
  <c r="AD803" i="83"/>
  <c r="AC803" i="83"/>
  <c r="AQ783" i="83"/>
  <c r="AP802" i="83"/>
  <c r="AO802" i="83"/>
  <c r="AN802" i="83"/>
  <c r="AM802" i="83"/>
  <c r="AL802" i="83"/>
  <c r="AK802" i="83"/>
  <c r="AJ802" i="83"/>
  <c r="AI802" i="83"/>
  <c r="AH802" i="83"/>
  <c r="AG802" i="83"/>
  <c r="AF802" i="83"/>
  <c r="AE802" i="83"/>
  <c r="AD802" i="83"/>
  <c r="AC802" i="83"/>
  <c r="AQ806" i="83"/>
  <c r="AP801" i="83"/>
  <c r="AO801" i="83"/>
  <c r="AN801" i="83"/>
  <c r="AM801" i="83"/>
  <c r="AL801" i="83"/>
  <c r="AK801" i="83"/>
  <c r="AJ801" i="83"/>
  <c r="AI801" i="83"/>
  <c r="AH801" i="83"/>
  <c r="AG801" i="83"/>
  <c r="AF801" i="83"/>
  <c r="AE801" i="83"/>
  <c r="AD801" i="83"/>
  <c r="AC801" i="83"/>
  <c r="AQ801" i="83"/>
  <c r="AP800" i="83"/>
  <c r="AO800" i="83"/>
  <c r="AN800" i="83"/>
  <c r="AM800" i="83"/>
  <c r="AL800" i="83"/>
  <c r="AK800" i="83"/>
  <c r="AJ800" i="83"/>
  <c r="AI800" i="83"/>
  <c r="AH800" i="83"/>
  <c r="AG800" i="83"/>
  <c r="AF800" i="83"/>
  <c r="AE800" i="83"/>
  <c r="AD800" i="83"/>
  <c r="AC800" i="83"/>
  <c r="AQ798" i="83"/>
  <c r="AP799" i="83"/>
  <c r="AO799" i="83"/>
  <c r="AN799" i="83"/>
  <c r="AM799" i="83"/>
  <c r="AL799" i="83"/>
  <c r="AK799" i="83"/>
  <c r="AJ799" i="83"/>
  <c r="AI799" i="83"/>
  <c r="AH799" i="83"/>
  <c r="AG799" i="83"/>
  <c r="AF799" i="83"/>
  <c r="AE799" i="83"/>
  <c r="AD799" i="83"/>
  <c r="AC799" i="83"/>
  <c r="AQ775" i="83"/>
  <c r="AP798" i="83"/>
  <c r="AO798" i="83"/>
  <c r="AN798" i="83"/>
  <c r="AM798" i="83"/>
  <c r="AL798" i="83"/>
  <c r="AK798" i="83"/>
  <c r="AJ798" i="83"/>
  <c r="AI798" i="83"/>
  <c r="AH798" i="83"/>
  <c r="AG798" i="83"/>
  <c r="AF798" i="83"/>
  <c r="AE798" i="83"/>
  <c r="AD798" i="83"/>
  <c r="AC798" i="83"/>
  <c r="AQ778" i="83"/>
  <c r="AP797" i="83"/>
  <c r="AO797" i="83"/>
  <c r="AN797" i="83"/>
  <c r="AM797" i="83"/>
  <c r="AL797" i="83"/>
  <c r="AK797" i="83"/>
  <c r="AJ797" i="83"/>
  <c r="AI797" i="83"/>
  <c r="AH797" i="83"/>
  <c r="AG797" i="83"/>
  <c r="AF797" i="83"/>
  <c r="AE797" i="83"/>
  <c r="AD797" i="83"/>
  <c r="AC797" i="83"/>
  <c r="AQ816" i="83"/>
  <c r="AP796" i="83"/>
  <c r="AO796" i="83"/>
  <c r="AN796" i="83"/>
  <c r="AM796" i="83"/>
  <c r="AL796" i="83"/>
  <c r="AK796" i="83"/>
  <c r="AJ796" i="83"/>
  <c r="AI796" i="83"/>
  <c r="AH796" i="83"/>
  <c r="AG796" i="83"/>
  <c r="AF796" i="83"/>
  <c r="AE796" i="83"/>
  <c r="AD796" i="83"/>
  <c r="AC796" i="83"/>
  <c r="AQ820" i="83"/>
  <c r="AP795" i="83"/>
  <c r="AO795" i="83"/>
  <c r="AN795" i="83"/>
  <c r="AM795" i="83"/>
  <c r="AL795" i="83"/>
  <c r="AK795" i="83"/>
  <c r="AJ795" i="83"/>
  <c r="AI795" i="83"/>
  <c r="AH795" i="83"/>
  <c r="AG795" i="83"/>
  <c r="AF795" i="83"/>
  <c r="AE795" i="83"/>
  <c r="AD795" i="83"/>
  <c r="AC795" i="83"/>
  <c r="AQ804" i="83"/>
  <c r="AP794" i="83"/>
  <c r="AO794" i="83"/>
  <c r="AN794" i="83"/>
  <c r="AM794" i="83"/>
  <c r="AL794" i="83"/>
  <c r="AK794" i="83"/>
  <c r="AJ794" i="83"/>
  <c r="AI794" i="83"/>
  <c r="AH794" i="83"/>
  <c r="AG794" i="83"/>
  <c r="AF794" i="83"/>
  <c r="AE794" i="83"/>
  <c r="AD794" i="83"/>
  <c r="AC794" i="83"/>
  <c r="AQ784" i="83"/>
  <c r="AP793" i="83"/>
  <c r="AO793" i="83"/>
  <c r="AN793" i="83"/>
  <c r="AM793" i="83"/>
  <c r="AL793" i="83"/>
  <c r="AK793" i="83"/>
  <c r="AJ793" i="83"/>
  <c r="AI793" i="83"/>
  <c r="AH793" i="83"/>
  <c r="AG793" i="83"/>
  <c r="AF793" i="83"/>
  <c r="AE793" i="83"/>
  <c r="AD793" i="83"/>
  <c r="AC793" i="83"/>
  <c r="AQ813" i="83"/>
  <c r="AP792" i="83"/>
  <c r="AO792" i="83"/>
  <c r="AN792" i="83"/>
  <c r="AM792" i="83"/>
  <c r="AL792" i="83"/>
  <c r="AK792" i="83"/>
  <c r="AJ792" i="83"/>
  <c r="AI792" i="83"/>
  <c r="AH792" i="83"/>
  <c r="AG792" i="83"/>
  <c r="AF792" i="83"/>
  <c r="AE792" i="83"/>
  <c r="AD792" i="83"/>
  <c r="AC792" i="83"/>
  <c r="AQ800" i="83"/>
  <c r="AP791" i="83"/>
  <c r="AO791" i="83"/>
  <c r="AN791" i="83"/>
  <c r="AM791" i="83"/>
  <c r="AL791" i="83"/>
  <c r="AK791" i="83"/>
  <c r="AJ791" i="83"/>
  <c r="AI791" i="83"/>
  <c r="AH791" i="83"/>
  <c r="AG791" i="83"/>
  <c r="AF791" i="83"/>
  <c r="AE791" i="83"/>
  <c r="AD791" i="83"/>
  <c r="AC791" i="83"/>
  <c r="AQ786" i="83"/>
  <c r="AP790" i="83"/>
  <c r="AO790" i="83"/>
  <c r="AN790" i="83"/>
  <c r="AM790" i="83"/>
  <c r="AL790" i="83"/>
  <c r="AK790" i="83"/>
  <c r="AJ790" i="83"/>
  <c r="AI790" i="83"/>
  <c r="AH790" i="83"/>
  <c r="AG790" i="83"/>
  <c r="AF790" i="83"/>
  <c r="AE790" i="83"/>
  <c r="AD790" i="83"/>
  <c r="AC790" i="83"/>
  <c r="AQ805" i="83"/>
  <c r="AP789" i="83"/>
  <c r="AO789" i="83"/>
  <c r="AN789" i="83"/>
  <c r="AM789" i="83"/>
  <c r="AL789" i="83"/>
  <c r="AK789" i="83"/>
  <c r="AJ789" i="83"/>
  <c r="AI789" i="83"/>
  <c r="AH789" i="83"/>
  <c r="AG789" i="83"/>
  <c r="AF789" i="83"/>
  <c r="AE789" i="83"/>
  <c r="AD789" i="83"/>
  <c r="AC789" i="83"/>
  <c r="AQ799" i="83"/>
  <c r="AP788" i="83"/>
  <c r="AO788" i="83"/>
  <c r="AN788" i="83"/>
  <c r="AM788" i="83"/>
  <c r="AL788" i="83"/>
  <c r="AK788" i="83"/>
  <c r="AJ788" i="83"/>
  <c r="AI788" i="83"/>
  <c r="AH788" i="83"/>
  <c r="AG788" i="83"/>
  <c r="AF788" i="83"/>
  <c r="AE788" i="83"/>
  <c r="AD788" i="83"/>
  <c r="AC788" i="83"/>
  <c r="AQ815" i="83"/>
  <c r="AP787" i="83"/>
  <c r="AO787" i="83"/>
  <c r="AN787" i="83"/>
  <c r="AM787" i="83"/>
  <c r="AL787" i="83"/>
  <c r="AK787" i="83"/>
  <c r="AJ787" i="83"/>
  <c r="AI787" i="83"/>
  <c r="AH787" i="83"/>
  <c r="AG787" i="83"/>
  <c r="AF787" i="83"/>
  <c r="AE787" i="83"/>
  <c r="AD787" i="83"/>
  <c r="AC787" i="83"/>
  <c r="AQ818" i="83"/>
  <c r="AP786" i="83"/>
  <c r="AO786" i="83"/>
  <c r="AN786" i="83"/>
  <c r="AM786" i="83"/>
  <c r="AL786" i="83"/>
  <c r="AK786" i="83"/>
  <c r="AJ786" i="83"/>
  <c r="AI786" i="83"/>
  <c r="AH786" i="83"/>
  <c r="AG786" i="83"/>
  <c r="AF786" i="83"/>
  <c r="AE786" i="83"/>
  <c r="AD786" i="83"/>
  <c r="AC786" i="83"/>
  <c r="AQ814" i="83"/>
  <c r="AP785" i="83"/>
  <c r="AO785" i="83"/>
  <c r="AN785" i="83"/>
  <c r="AM785" i="83"/>
  <c r="AL785" i="83"/>
  <c r="AK785" i="83"/>
  <c r="AJ785" i="83"/>
  <c r="AI785" i="83"/>
  <c r="AH785" i="83"/>
  <c r="AG785" i="83"/>
  <c r="AF785" i="83"/>
  <c r="AE785" i="83"/>
  <c r="AD785" i="83"/>
  <c r="AC785" i="83"/>
  <c r="AQ803" i="83"/>
  <c r="AP784" i="83"/>
  <c r="AO784" i="83"/>
  <c r="AN784" i="83"/>
  <c r="AM784" i="83"/>
  <c r="AL784" i="83"/>
  <c r="AK784" i="83"/>
  <c r="AJ784" i="83"/>
  <c r="AI784" i="83"/>
  <c r="AH784" i="83"/>
  <c r="AG784" i="83"/>
  <c r="AF784" i="83"/>
  <c r="AE784" i="83"/>
  <c r="AD784" i="83"/>
  <c r="AC784" i="83"/>
  <c r="AQ812" i="83"/>
  <c r="AP783" i="83"/>
  <c r="AO783" i="83"/>
  <c r="AN783" i="83"/>
  <c r="AM783" i="83"/>
  <c r="AL783" i="83"/>
  <c r="AK783" i="83"/>
  <c r="AJ783" i="83"/>
  <c r="AI783" i="83"/>
  <c r="AH783" i="83"/>
  <c r="AG783" i="83"/>
  <c r="AF783" i="83"/>
  <c r="AE783" i="83"/>
  <c r="AD783" i="83"/>
  <c r="AC783" i="83"/>
  <c r="AQ809" i="83"/>
  <c r="AP782" i="83"/>
  <c r="AO782" i="83"/>
  <c r="AN782" i="83"/>
  <c r="AM782" i="83"/>
  <c r="AL782" i="83"/>
  <c r="AK782" i="83"/>
  <c r="AJ782" i="83"/>
  <c r="AI782" i="83"/>
  <c r="AH782" i="83"/>
  <c r="AG782" i="83"/>
  <c r="AF782" i="83"/>
  <c r="AE782" i="83"/>
  <c r="AD782" i="83"/>
  <c r="AC782" i="83"/>
  <c r="AQ807" i="83"/>
  <c r="AP781" i="83"/>
  <c r="AO781" i="83"/>
  <c r="AN781" i="83"/>
  <c r="AM781" i="83"/>
  <c r="AL781" i="83"/>
  <c r="AK781" i="83"/>
  <c r="AJ781" i="83"/>
  <c r="AI781" i="83"/>
  <c r="AH781" i="83"/>
  <c r="AG781" i="83"/>
  <c r="AF781" i="83"/>
  <c r="AE781" i="83"/>
  <c r="AD781" i="83"/>
  <c r="AC781" i="83"/>
  <c r="AQ811" i="83"/>
  <c r="AP780" i="83"/>
  <c r="AO780" i="83"/>
  <c r="AN780" i="83"/>
  <c r="AM780" i="83"/>
  <c r="AL780" i="83"/>
  <c r="AK780" i="83"/>
  <c r="AJ780" i="83"/>
  <c r="AI780" i="83"/>
  <c r="AH780" i="83"/>
  <c r="AG780" i="83"/>
  <c r="AF780" i="83"/>
  <c r="AE780" i="83"/>
  <c r="AD780" i="83"/>
  <c r="AC780" i="83"/>
  <c r="AQ796" i="83"/>
  <c r="AP779" i="83"/>
  <c r="AO779" i="83"/>
  <c r="AN779" i="83"/>
  <c r="AM779" i="83"/>
  <c r="AL779" i="83"/>
  <c r="AK779" i="83"/>
  <c r="AJ779" i="83"/>
  <c r="AI779" i="83"/>
  <c r="AH779" i="83"/>
  <c r="AG779" i="83"/>
  <c r="AF779" i="83"/>
  <c r="AE779" i="83"/>
  <c r="AD779" i="83"/>
  <c r="AC779" i="83"/>
  <c r="AQ810" i="83"/>
  <c r="AP778" i="83"/>
  <c r="AO778" i="83"/>
  <c r="AN778" i="83"/>
  <c r="AM778" i="83"/>
  <c r="AL778" i="83"/>
  <c r="AK778" i="83"/>
  <c r="AJ778" i="83"/>
  <c r="AI778" i="83"/>
  <c r="AH778" i="83"/>
  <c r="AG778" i="83"/>
  <c r="AF778" i="83"/>
  <c r="AE778" i="83"/>
  <c r="AD778" i="83"/>
  <c r="AC778" i="83"/>
  <c r="AQ808" i="83"/>
  <c r="AP777" i="83"/>
  <c r="AO777" i="83"/>
  <c r="AN777" i="83"/>
  <c r="AM777" i="83"/>
  <c r="AL777" i="83"/>
  <c r="AK777" i="83"/>
  <c r="AJ777" i="83"/>
  <c r="AI777" i="83"/>
  <c r="AH777" i="83"/>
  <c r="AG777" i="83"/>
  <c r="AF777" i="83"/>
  <c r="AE777" i="83"/>
  <c r="AD777" i="83"/>
  <c r="AC777" i="83"/>
  <c r="AQ780" i="83"/>
  <c r="AP776" i="83"/>
  <c r="AO776" i="83"/>
  <c r="AN776" i="83"/>
  <c r="AM776" i="83"/>
  <c r="AL776" i="83"/>
  <c r="AK776" i="83"/>
  <c r="AJ776" i="83"/>
  <c r="AI776" i="83"/>
  <c r="AH776" i="83"/>
  <c r="AG776" i="83"/>
  <c r="AF776" i="83"/>
  <c r="AE776" i="83"/>
  <c r="AD776" i="83"/>
  <c r="AC776" i="83"/>
  <c r="AQ794" i="83"/>
  <c r="AP775" i="83"/>
  <c r="AO775" i="83"/>
  <c r="AN775" i="83"/>
  <c r="AM775" i="83"/>
  <c r="AL775" i="83"/>
  <c r="AK775" i="83"/>
  <c r="AJ775" i="83"/>
  <c r="AI775" i="83"/>
  <c r="AH775" i="83"/>
  <c r="AG775" i="83"/>
  <c r="AF775" i="83"/>
  <c r="AE775" i="83"/>
  <c r="AD775" i="83"/>
  <c r="AC775" i="83"/>
  <c r="AQ802" i="83"/>
  <c r="AP774" i="83"/>
  <c r="AO774" i="83"/>
  <c r="AN774" i="83"/>
  <c r="AM774" i="83"/>
  <c r="AL774" i="83"/>
  <c r="AK774" i="83"/>
  <c r="AJ774" i="83"/>
  <c r="AI774" i="83"/>
  <c r="AH774" i="83"/>
  <c r="AG774" i="83"/>
  <c r="AF774" i="83"/>
  <c r="AE774" i="83"/>
  <c r="AD774" i="83"/>
  <c r="AC774" i="83"/>
  <c r="AQ773" i="83"/>
  <c r="AP773" i="83"/>
  <c r="AO773" i="83"/>
  <c r="AN773" i="83"/>
  <c r="AM773" i="83"/>
  <c r="AL773" i="83"/>
  <c r="AK773" i="83"/>
  <c r="AJ773" i="83"/>
  <c r="AI773" i="83"/>
  <c r="AH773" i="83"/>
  <c r="AG773" i="83"/>
  <c r="AF773" i="83"/>
  <c r="AE773" i="83"/>
  <c r="AD773" i="83"/>
  <c r="AC773" i="83"/>
  <c r="AQ733" i="83"/>
  <c r="AP772" i="83"/>
  <c r="AO772" i="83"/>
  <c r="AN772" i="83"/>
  <c r="AM772" i="83"/>
  <c r="AL772" i="83"/>
  <c r="AK772" i="83"/>
  <c r="AJ772" i="83"/>
  <c r="AI772" i="83"/>
  <c r="AH772" i="83"/>
  <c r="AG772" i="83"/>
  <c r="AF772" i="83"/>
  <c r="AE772" i="83"/>
  <c r="AD772" i="83"/>
  <c r="AC772" i="83"/>
  <c r="AQ741" i="83"/>
  <c r="AP771" i="83"/>
  <c r="AO771" i="83"/>
  <c r="AN771" i="83"/>
  <c r="AM771" i="83"/>
  <c r="AL771" i="83"/>
  <c r="AK771" i="83"/>
  <c r="AJ771" i="83"/>
  <c r="AI771" i="83"/>
  <c r="AH771" i="83"/>
  <c r="AG771" i="83"/>
  <c r="AF771" i="83"/>
  <c r="AE771" i="83"/>
  <c r="AD771" i="83"/>
  <c r="AC771" i="83"/>
  <c r="AQ759" i="83"/>
  <c r="AP770" i="83"/>
  <c r="AO770" i="83"/>
  <c r="AN770" i="83"/>
  <c r="AM770" i="83"/>
  <c r="AL770" i="83"/>
  <c r="AK770" i="83"/>
  <c r="AJ770" i="83"/>
  <c r="AI770" i="83"/>
  <c r="AH770" i="83"/>
  <c r="AG770" i="83"/>
  <c r="AF770" i="83"/>
  <c r="AE770" i="83"/>
  <c r="AD770" i="83"/>
  <c r="AC770" i="83"/>
  <c r="AQ754" i="83"/>
  <c r="AP769" i="83"/>
  <c r="AO769" i="83"/>
  <c r="AN769" i="83"/>
  <c r="AM769" i="83"/>
  <c r="AL769" i="83"/>
  <c r="AK769" i="83"/>
  <c r="AJ769" i="83"/>
  <c r="AI769" i="83"/>
  <c r="AH769" i="83"/>
  <c r="AG769" i="83"/>
  <c r="AF769" i="83"/>
  <c r="AE769" i="83"/>
  <c r="AD769" i="83"/>
  <c r="AC769" i="83"/>
  <c r="AQ756" i="83"/>
  <c r="AP768" i="83"/>
  <c r="AO768" i="83"/>
  <c r="AN768" i="83"/>
  <c r="AM768" i="83"/>
  <c r="AL768" i="83"/>
  <c r="AK768" i="83"/>
  <c r="AJ768" i="83"/>
  <c r="AI768" i="83"/>
  <c r="AH768" i="83"/>
  <c r="AG768" i="83"/>
  <c r="AF768" i="83"/>
  <c r="AE768" i="83"/>
  <c r="AD768" i="83"/>
  <c r="AC768" i="83"/>
  <c r="AQ740" i="83"/>
  <c r="AP767" i="83"/>
  <c r="AO767" i="83"/>
  <c r="AN767" i="83"/>
  <c r="AM767" i="83"/>
  <c r="AL767" i="83"/>
  <c r="AK767" i="83"/>
  <c r="AJ767" i="83"/>
  <c r="AI767" i="83"/>
  <c r="AH767" i="83"/>
  <c r="AG767" i="83"/>
  <c r="AF767" i="83"/>
  <c r="AE767" i="83"/>
  <c r="AD767" i="83"/>
  <c r="AC767" i="83"/>
  <c r="AQ738" i="83"/>
  <c r="AP766" i="83"/>
  <c r="AO766" i="83"/>
  <c r="AN766" i="83"/>
  <c r="AM766" i="83"/>
  <c r="AL766" i="83"/>
  <c r="AK766" i="83"/>
  <c r="AJ766" i="83"/>
  <c r="AI766" i="83"/>
  <c r="AH766" i="83"/>
  <c r="AG766" i="83"/>
  <c r="AF766" i="83"/>
  <c r="AE766" i="83"/>
  <c r="AD766" i="83"/>
  <c r="AC766" i="83"/>
  <c r="AQ755" i="83"/>
  <c r="AP765" i="83"/>
  <c r="AO765" i="83"/>
  <c r="AN765" i="83"/>
  <c r="AM765" i="83"/>
  <c r="AL765" i="83"/>
  <c r="AK765" i="83"/>
  <c r="AJ765" i="83"/>
  <c r="AI765" i="83"/>
  <c r="AH765" i="83"/>
  <c r="AG765" i="83"/>
  <c r="AF765" i="83"/>
  <c r="AE765" i="83"/>
  <c r="AD765" i="83"/>
  <c r="AC765" i="83"/>
  <c r="AQ758" i="83"/>
  <c r="AP764" i="83"/>
  <c r="AO764" i="83"/>
  <c r="AN764" i="83"/>
  <c r="AM764" i="83"/>
  <c r="AL764" i="83"/>
  <c r="AK764" i="83"/>
  <c r="AJ764" i="83"/>
  <c r="AI764" i="83"/>
  <c r="AH764" i="83"/>
  <c r="AG764" i="83"/>
  <c r="AF764" i="83"/>
  <c r="AE764" i="83"/>
  <c r="AD764" i="83"/>
  <c r="AC764" i="83"/>
  <c r="AQ757" i="83"/>
  <c r="AP763" i="83"/>
  <c r="AO763" i="83"/>
  <c r="AN763" i="83"/>
  <c r="AM763" i="83"/>
  <c r="AL763" i="83"/>
  <c r="AK763" i="83"/>
  <c r="AJ763" i="83"/>
  <c r="AI763" i="83"/>
  <c r="AH763" i="83"/>
  <c r="AG763" i="83"/>
  <c r="AF763" i="83"/>
  <c r="AE763" i="83"/>
  <c r="AD763" i="83"/>
  <c r="AC763" i="83"/>
  <c r="AQ736" i="83"/>
  <c r="AP762" i="83"/>
  <c r="AO762" i="83"/>
  <c r="AN762" i="83"/>
  <c r="AM762" i="83"/>
  <c r="AL762" i="83"/>
  <c r="AK762" i="83"/>
  <c r="AJ762" i="83"/>
  <c r="AI762" i="83"/>
  <c r="AH762" i="83"/>
  <c r="AG762" i="83"/>
  <c r="AF762" i="83"/>
  <c r="AE762" i="83"/>
  <c r="AD762" i="83"/>
  <c r="AC762" i="83"/>
  <c r="AQ753" i="83"/>
  <c r="AP761" i="83"/>
  <c r="AO761" i="83"/>
  <c r="AN761" i="83"/>
  <c r="AM761" i="83"/>
  <c r="AL761" i="83"/>
  <c r="AK761" i="83"/>
  <c r="AJ761" i="83"/>
  <c r="AI761" i="83"/>
  <c r="AH761" i="83"/>
  <c r="AG761" i="83"/>
  <c r="AF761" i="83"/>
  <c r="AE761" i="83"/>
  <c r="AD761" i="83"/>
  <c r="AC761" i="83"/>
  <c r="AQ735" i="83"/>
  <c r="AP760" i="83"/>
  <c r="AO760" i="83"/>
  <c r="AN760" i="83"/>
  <c r="AM760" i="83"/>
  <c r="AL760" i="83"/>
  <c r="AK760" i="83"/>
  <c r="AJ760" i="83"/>
  <c r="AI760" i="83"/>
  <c r="AH760" i="83"/>
  <c r="AG760" i="83"/>
  <c r="AF760" i="83"/>
  <c r="AE760" i="83"/>
  <c r="AD760" i="83"/>
  <c r="AC760" i="83"/>
  <c r="AQ749" i="83"/>
  <c r="AP759" i="83"/>
  <c r="AO759" i="83"/>
  <c r="AN759" i="83"/>
  <c r="AM759" i="83"/>
  <c r="AL759" i="83"/>
  <c r="AK759" i="83"/>
  <c r="AJ759" i="83"/>
  <c r="AI759" i="83"/>
  <c r="AH759" i="83"/>
  <c r="AG759" i="83"/>
  <c r="AF759" i="83"/>
  <c r="AE759" i="83"/>
  <c r="AD759" i="83"/>
  <c r="AC759" i="83"/>
  <c r="AQ746" i="83"/>
  <c r="AP758" i="83"/>
  <c r="AO758" i="83"/>
  <c r="AN758" i="83"/>
  <c r="AM758" i="83"/>
  <c r="AL758" i="83"/>
  <c r="AK758" i="83"/>
  <c r="AJ758" i="83"/>
  <c r="AI758" i="83"/>
  <c r="AH758" i="83"/>
  <c r="AG758" i="83"/>
  <c r="AF758" i="83"/>
  <c r="AE758" i="83"/>
  <c r="AD758" i="83"/>
  <c r="AC758" i="83"/>
  <c r="AQ745" i="83"/>
  <c r="AP757" i="83"/>
  <c r="AO757" i="83"/>
  <c r="AN757" i="83"/>
  <c r="AM757" i="83"/>
  <c r="AL757" i="83"/>
  <c r="AK757" i="83"/>
  <c r="AJ757" i="83"/>
  <c r="AI757" i="83"/>
  <c r="AH757" i="83"/>
  <c r="AG757" i="83"/>
  <c r="AF757" i="83"/>
  <c r="AE757" i="83"/>
  <c r="AD757" i="83"/>
  <c r="AC757" i="83"/>
  <c r="AQ770" i="83"/>
  <c r="AP756" i="83"/>
  <c r="AO756" i="83"/>
  <c r="AN756" i="83"/>
  <c r="AM756" i="83"/>
  <c r="AL756" i="83"/>
  <c r="AK756" i="83"/>
  <c r="AJ756" i="83"/>
  <c r="AI756" i="83"/>
  <c r="AH756" i="83"/>
  <c r="AG756" i="83"/>
  <c r="AF756" i="83"/>
  <c r="AE756" i="83"/>
  <c r="AD756" i="83"/>
  <c r="AC756" i="83"/>
  <c r="AQ731" i="83"/>
  <c r="AP755" i="83"/>
  <c r="AO755" i="83"/>
  <c r="AN755" i="83"/>
  <c r="AM755" i="83"/>
  <c r="AL755" i="83"/>
  <c r="AK755" i="83"/>
  <c r="AJ755" i="83"/>
  <c r="AI755" i="83"/>
  <c r="AH755" i="83"/>
  <c r="AG755" i="83"/>
  <c r="AF755" i="83"/>
  <c r="AE755" i="83"/>
  <c r="AD755" i="83"/>
  <c r="AC755" i="83"/>
  <c r="AQ748" i="83"/>
  <c r="AP754" i="83"/>
  <c r="AO754" i="83"/>
  <c r="AN754" i="83"/>
  <c r="AM754" i="83"/>
  <c r="AL754" i="83"/>
  <c r="AK754" i="83"/>
  <c r="AJ754" i="83"/>
  <c r="AI754" i="83"/>
  <c r="AH754" i="83"/>
  <c r="AG754" i="83"/>
  <c r="AF754" i="83"/>
  <c r="AE754" i="83"/>
  <c r="AD754" i="83"/>
  <c r="AC754" i="83"/>
  <c r="AQ747" i="83"/>
  <c r="AP753" i="83"/>
  <c r="AO753" i="83"/>
  <c r="AN753" i="83"/>
  <c r="AM753" i="83"/>
  <c r="AL753" i="83"/>
  <c r="AK753" i="83"/>
  <c r="AJ753" i="83"/>
  <c r="AI753" i="83"/>
  <c r="AH753" i="83"/>
  <c r="AG753" i="83"/>
  <c r="AF753" i="83"/>
  <c r="AE753" i="83"/>
  <c r="AD753" i="83"/>
  <c r="AC753" i="83"/>
  <c r="AQ751" i="83"/>
  <c r="AP752" i="83"/>
  <c r="AO752" i="83"/>
  <c r="AN752" i="83"/>
  <c r="AM752" i="83"/>
  <c r="AL752" i="83"/>
  <c r="AK752" i="83"/>
  <c r="AJ752" i="83"/>
  <c r="AI752" i="83"/>
  <c r="AH752" i="83"/>
  <c r="AG752" i="83"/>
  <c r="AF752" i="83"/>
  <c r="AE752" i="83"/>
  <c r="AD752" i="83"/>
  <c r="AC752" i="83"/>
  <c r="AQ743" i="83"/>
  <c r="AP751" i="83"/>
  <c r="AO751" i="83"/>
  <c r="AN751" i="83"/>
  <c r="AM751" i="83"/>
  <c r="AL751" i="83"/>
  <c r="AK751" i="83"/>
  <c r="AJ751" i="83"/>
  <c r="AI751" i="83"/>
  <c r="AH751" i="83"/>
  <c r="AG751" i="83"/>
  <c r="AF751" i="83"/>
  <c r="AE751" i="83"/>
  <c r="AD751" i="83"/>
  <c r="AC751" i="83"/>
  <c r="AQ764" i="83"/>
  <c r="AP750" i="83"/>
  <c r="AO750" i="83"/>
  <c r="AN750" i="83"/>
  <c r="AM750" i="83"/>
  <c r="AL750" i="83"/>
  <c r="AK750" i="83"/>
  <c r="AJ750" i="83"/>
  <c r="AI750" i="83"/>
  <c r="AH750" i="83"/>
  <c r="AG750" i="83"/>
  <c r="AF750" i="83"/>
  <c r="AE750" i="83"/>
  <c r="AD750" i="83"/>
  <c r="AC750" i="83"/>
  <c r="AQ737" i="83"/>
  <c r="AP749" i="83"/>
  <c r="AO749" i="83"/>
  <c r="AN749" i="83"/>
  <c r="AM749" i="83"/>
  <c r="AL749" i="83"/>
  <c r="AK749" i="83"/>
  <c r="AJ749" i="83"/>
  <c r="AI749" i="83"/>
  <c r="AH749" i="83"/>
  <c r="AG749" i="83"/>
  <c r="AF749" i="83"/>
  <c r="AE749" i="83"/>
  <c r="AD749" i="83"/>
  <c r="AC749" i="83"/>
  <c r="AQ744" i="83"/>
  <c r="AP748" i="83"/>
  <c r="AO748" i="83"/>
  <c r="AN748" i="83"/>
  <c r="AM748" i="83"/>
  <c r="AL748" i="83"/>
  <c r="AK748" i="83"/>
  <c r="AJ748" i="83"/>
  <c r="AI748" i="83"/>
  <c r="AH748" i="83"/>
  <c r="AG748" i="83"/>
  <c r="AF748" i="83"/>
  <c r="AE748" i="83"/>
  <c r="AD748" i="83"/>
  <c r="AC748" i="83"/>
  <c r="AQ752" i="83"/>
  <c r="AP747" i="83"/>
  <c r="AO747" i="83"/>
  <c r="AN747" i="83"/>
  <c r="AM747" i="83"/>
  <c r="AL747" i="83"/>
  <c r="AK747" i="83"/>
  <c r="AJ747" i="83"/>
  <c r="AI747" i="83"/>
  <c r="AH747" i="83"/>
  <c r="AG747" i="83"/>
  <c r="AF747" i="83"/>
  <c r="AE747" i="83"/>
  <c r="AD747" i="83"/>
  <c r="AC747" i="83"/>
  <c r="AQ730" i="83"/>
  <c r="AP746" i="83"/>
  <c r="AO746" i="83"/>
  <c r="AN746" i="83"/>
  <c r="AM746" i="83"/>
  <c r="AL746" i="83"/>
  <c r="AK746" i="83"/>
  <c r="AJ746" i="83"/>
  <c r="AI746" i="83"/>
  <c r="AH746" i="83"/>
  <c r="AG746" i="83"/>
  <c r="AF746" i="83"/>
  <c r="AE746" i="83"/>
  <c r="AD746" i="83"/>
  <c r="AC746" i="83"/>
  <c r="AQ761" i="83"/>
  <c r="AP745" i="83"/>
  <c r="AO745" i="83"/>
  <c r="AN745" i="83"/>
  <c r="AM745" i="83"/>
  <c r="AL745" i="83"/>
  <c r="AK745" i="83"/>
  <c r="AJ745" i="83"/>
  <c r="AI745" i="83"/>
  <c r="AH745" i="83"/>
  <c r="AG745" i="83"/>
  <c r="AF745" i="83"/>
  <c r="AE745" i="83"/>
  <c r="AD745" i="83"/>
  <c r="AC745" i="83"/>
  <c r="AQ771" i="83"/>
  <c r="AP744" i="83"/>
  <c r="AO744" i="83"/>
  <c r="AN744" i="83"/>
  <c r="AM744" i="83"/>
  <c r="AL744" i="83"/>
  <c r="AK744" i="83"/>
  <c r="AJ744" i="83"/>
  <c r="AI744" i="83"/>
  <c r="AH744" i="83"/>
  <c r="AG744" i="83"/>
  <c r="AF744" i="83"/>
  <c r="AE744" i="83"/>
  <c r="AD744" i="83"/>
  <c r="AC744" i="83"/>
  <c r="AQ760" i="83"/>
  <c r="AP743" i="83"/>
  <c r="AO743" i="83"/>
  <c r="AN743" i="83"/>
  <c r="AM743" i="83"/>
  <c r="AL743" i="83"/>
  <c r="AK743" i="83"/>
  <c r="AJ743" i="83"/>
  <c r="AI743" i="83"/>
  <c r="AH743" i="83"/>
  <c r="AG743" i="83"/>
  <c r="AF743" i="83"/>
  <c r="AE743" i="83"/>
  <c r="AD743" i="83"/>
  <c r="AC743" i="83"/>
  <c r="AQ765" i="83"/>
  <c r="AP742" i="83"/>
  <c r="AO742" i="83"/>
  <c r="AN742" i="83"/>
  <c r="AM742" i="83"/>
  <c r="AL742" i="83"/>
  <c r="AK742" i="83"/>
  <c r="AJ742" i="83"/>
  <c r="AI742" i="83"/>
  <c r="AH742" i="83"/>
  <c r="AG742" i="83"/>
  <c r="AF742" i="83"/>
  <c r="AE742" i="83"/>
  <c r="AD742" i="83"/>
  <c r="AC742" i="83"/>
  <c r="AQ750" i="83"/>
  <c r="AP741" i="83"/>
  <c r="AO741" i="83"/>
  <c r="AN741" i="83"/>
  <c r="AM741" i="83"/>
  <c r="AL741" i="83"/>
  <c r="AK741" i="83"/>
  <c r="AJ741" i="83"/>
  <c r="AI741" i="83"/>
  <c r="AH741" i="83"/>
  <c r="AG741" i="83"/>
  <c r="AF741" i="83"/>
  <c r="AE741" i="83"/>
  <c r="AD741" i="83"/>
  <c r="AC741" i="83"/>
  <c r="AQ732" i="83"/>
  <c r="AP740" i="83"/>
  <c r="AO740" i="83"/>
  <c r="AN740" i="83"/>
  <c r="AM740" i="83"/>
  <c r="AL740" i="83"/>
  <c r="AK740" i="83"/>
  <c r="AJ740" i="83"/>
  <c r="AI740" i="83"/>
  <c r="AH740" i="83"/>
  <c r="AG740" i="83"/>
  <c r="AF740" i="83"/>
  <c r="AE740" i="83"/>
  <c r="AD740" i="83"/>
  <c r="AC740" i="83"/>
  <c r="AQ766" i="83"/>
  <c r="AP739" i="83"/>
  <c r="AO739" i="83"/>
  <c r="AN739" i="83"/>
  <c r="AM739" i="83"/>
  <c r="AL739" i="83"/>
  <c r="AK739" i="83"/>
  <c r="AJ739" i="83"/>
  <c r="AI739" i="83"/>
  <c r="AH739" i="83"/>
  <c r="AG739" i="83"/>
  <c r="AF739" i="83"/>
  <c r="AE739" i="83"/>
  <c r="AD739" i="83"/>
  <c r="AC739" i="83"/>
  <c r="AQ769" i="83"/>
  <c r="AP738" i="83"/>
  <c r="AO738" i="83"/>
  <c r="AN738" i="83"/>
  <c r="AM738" i="83"/>
  <c r="AL738" i="83"/>
  <c r="AK738" i="83"/>
  <c r="AJ738" i="83"/>
  <c r="AI738" i="83"/>
  <c r="AH738" i="83"/>
  <c r="AG738" i="83"/>
  <c r="AF738" i="83"/>
  <c r="AE738" i="83"/>
  <c r="AD738" i="83"/>
  <c r="AC738" i="83"/>
  <c r="AQ742" i="83"/>
  <c r="AP737" i="83"/>
  <c r="AO737" i="83"/>
  <c r="AN737" i="83"/>
  <c r="AM737" i="83"/>
  <c r="AL737" i="83"/>
  <c r="AK737" i="83"/>
  <c r="AJ737" i="83"/>
  <c r="AI737" i="83"/>
  <c r="AH737" i="83"/>
  <c r="AG737" i="83"/>
  <c r="AF737" i="83"/>
  <c r="AE737" i="83"/>
  <c r="AD737" i="83"/>
  <c r="AC737" i="83"/>
  <c r="AQ768" i="83"/>
  <c r="AP736" i="83"/>
  <c r="AO736" i="83"/>
  <c r="AN736" i="83"/>
  <c r="AM736" i="83"/>
  <c r="AL736" i="83"/>
  <c r="AK736" i="83"/>
  <c r="AJ736" i="83"/>
  <c r="AI736" i="83"/>
  <c r="AH736" i="83"/>
  <c r="AG736" i="83"/>
  <c r="AF736" i="83"/>
  <c r="AE736" i="83"/>
  <c r="AD736" i="83"/>
  <c r="AC736" i="83"/>
  <c r="AQ739" i="83"/>
  <c r="AP735" i="83"/>
  <c r="AO735" i="83"/>
  <c r="AN735" i="83"/>
  <c r="AM735" i="83"/>
  <c r="AL735" i="83"/>
  <c r="AK735" i="83"/>
  <c r="AJ735" i="83"/>
  <c r="AI735" i="83"/>
  <c r="AH735" i="83"/>
  <c r="AG735" i="83"/>
  <c r="AF735" i="83"/>
  <c r="AE735" i="83"/>
  <c r="AD735" i="83"/>
  <c r="AC735" i="83"/>
  <c r="AQ734" i="83"/>
  <c r="AP734" i="83"/>
  <c r="AO734" i="83"/>
  <c r="AN734" i="83"/>
  <c r="AM734" i="83"/>
  <c r="AL734" i="83"/>
  <c r="AK734" i="83"/>
  <c r="AJ734" i="83"/>
  <c r="AI734" i="83"/>
  <c r="AH734" i="83"/>
  <c r="AG734" i="83"/>
  <c r="AF734" i="83"/>
  <c r="AE734" i="83"/>
  <c r="AD734" i="83"/>
  <c r="AC734" i="83"/>
  <c r="AQ762" i="83"/>
  <c r="AP733" i="83"/>
  <c r="AO733" i="83"/>
  <c r="AN733" i="83"/>
  <c r="AM733" i="83"/>
  <c r="AL733" i="83"/>
  <c r="AK733" i="83"/>
  <c r="AJ733" i="83"/>
  <c r="AI733" i="83"/>
  <c r="AH733" i="83"/>
  <c r="AG733" i="83"/>
  <c r="AF733" i="83"/>
  <c r="AE733" i="83"/>
  <c r="AD733" i="83"/>
  <c r="AC733" i="83"/>
  <c r="AQ763" i="83"/>
  <c r="AP732" i="83"/>
  <c r="AO732" i="83"/>
  <c r="AN732" i="83"/>
  <c r="AM732" i="83"/>
  <c r="AL732" i="83"/>
  <c r="AK732" i="83"/>
  <c r="AJ732" i="83"/>
  <c r="AI732" i="83"/>
  <c r="AH732" i="83"/>
  <c r="AG732" i="83"/>
  <c r="AF732" i="83"/>
  <c r="AE732" i="83"/>
  <c r="AD732" i="83"/>
  <c r="AC732" i="83"/>
  <c r="AQ772" i="83"/>
  <c r="AP731" i="83"/>
  <c r="AO731" i="83"/>
  <c r="AN731" i="83"/>
  <c r="AM731" i="83"/>
  <c r="AL731" i="83"/>
  <c r="AK731" i="83"/>
  <c r="AJ731" i="83"/>
  <c r="AI731" i="83"/>
  <c r="AH731" i="83"/>
  <c r="AG731" i="83"/>
  <c r="AF731" i="83"/>
  <c r="AE731" i="83"/>
  <c r="AD731" i="83"/>
  <c r="AC731" i="83"/>
  <c r="AQ767" i="83"/>
  <c r="AP730" i="83"/>
  <c r="AO730" i="83"/>
  <c r="AN730" i="83"/>
  <c r="AM730" i="83"/>
  <c r="AL730" i="83"/>
  <c r="AK730" i="83"/>
  <c r="AJ730" i="83"/>
  <c r="AI730" i="83"/>
  <c r="AH730" i="83"/>
  <c r="AG730" i="83"/>
  <c r="AF730" i="83"/>
  <c r="AE730" i="83"/>
  <c r="AD730" i="83"/>
  <c r="AC730" i="83"/>
  <c r="AQ729" i="83"/>
  <c r="AP729" i="83"/>
  <c r="AO729" i="83"/>
  <c r="AN729" i="83"/>
  <c r="AM729" i="83"/>
  <c r="AL729" i="83"/>
  <c r="AK729" i="83"/>
  <c r="AJ729" i="83"/>
  <c r="AI729" i="83"/>
  <c r="AH729" i="83"/>
  <c r="AG729" i="83"/>
  <c r="AF729" i="83"/>
  <c r="AE729" i="83"/>
  <c r="AD729" i="83"/>
  <c r="AC729" i="83"/>
  <c r="AQ728" i="83"/>
  <c r="AP728" i="83"/>
  <c r="AO728" i="83"/>
  <c r="AN728" i="83"/>
  <c r="AM728" i="83"/>
  <c r="AL728" i="83"/>
  <c r="AK728" i="83"/>
  <c r="AJ728" i="83"/>
  <c r="AI728" i="83"/>
  <c r="AH728" i="83"/>
  <c r="AG728" i="83"/>
  <c r="AF728" i="83"/>
  <c r="AE728" i="83"/>
  <c r="AD728" i="83"/>
  <c r="AC728" i="83"/>
  <c r="AQ726" i="83"/>
  <c r="AP727" i="83"/>
  <c r="AO727" i="83"/>
  <c r="AN727" i="83"/>
  <c r="AM727" i="83"/>
  <c r="AL727" i="83"/>
  <c r="AK727" i="83"/>
  <c r="AJ727" i="83"/>
  <c r="AI727" i="83"/>
  <c r="AH727" i="83"/>
  <c r="AG727" i="83"/>
  <c r="AF727" i="83"/>
  <c r="AE727" i="83"/>
  <c r="AD727" i="83"/>
  <c r="AC727" i="83"/>
  <c r="AQ727" i="83"/>
  <c r="AP726" i="83"/>
  <c r="AO726" i="83"/>
  <c r="AN726" i="83"/>
  <c r="AM726" i="83"/>
  <c r="AL726" i="83"/>
  <c r="AK726" i="83"/>
  <c r="AJ726" i="83"/>
  <c r="AI726" i="83"/>
  <c r="AH726" i="83"/>
  <c r="AG726" i="83"/>
  <c r="AF726" i="83"/>
  <c r="AE726" i="83"/>
  <c r="AD726" i="83"/>
  <c r="AC726" i="83"/>
  <c r="AQ723" i="83"/>
  <c r="AP725" i="83"/>
  <c r="AO725" i="83"/>
  <c r="AN725" i="83"/>
  <c r="AM725" i="83"/>
  <c r="AL725" i="83"/>
  <c r="AK725" i="83"/>
  <c r="AJ725" i="83"/>
  <c r="AI725" i="83"/>
  <c r="AH725" i="83"/>
  <c r="AG725" i="83"/>
  <c r="AF725" i="83"/>
  <c r="AE725" i="83"/>
  <c r="AD725" i="83"/>
  <c r="AC725" i="83"/>
  <c r="AQ724" i="83"/>
  <c r="AP724" i="83"/>
  <c r="AO724" i="83"/>
  <c r="AN724" i="83"/>
  <c r="AM724" i="83"/>
  <c r="AL724" i="83"/>
  <c r="AK724" i="83"/>
  <c r="AJ724" i="83"/>
  <c r="AI724" i="83"/>
  <c r="AH724" i="83"/>
  <c r="AG724" i="83"/>
  <c r="AF724" i="83"/>
  <c r="AE724" i="83"/>
  <c r="AD724" i="83"/>
  <c r="AC724" i="83"/>
  <c r="AQ725" i="83"/>
  <c r="AP723" i="83"/>
  <c r="AO723" i="83"/>
  <c r="AN723" i="83"/>
  <c r="AM723" i="83"/>
  <c r="AL723" i="83"/>
  <c r="AK723" i="83"/>
  <c r="AJ723" i="83"/>
  <c r="AI723" i="83"/>
  <c r="AH723" i="83"/>
  <c r="AG723" i="83"/>
  <c r="AF723" i="83"/>
  <c r="AE723" i="83"/>
  <c r="AD723" i="83"/>
  <c r="AC723" i="83"/>
  <c r="AQ721" i="83"/>
  <c r="AP722" i="83"/>
  <c r="AO722" i="83"/>
  <c r="AN722" i="83"/>
  <c r="AM722" i="83"/>
  <c r="AL722" i="83"/>
  <c r="AK722" i="83"/>
  <c r="AJ722" i="83"/>
  <c r="AI722" i="83"/>
  <c r="AH722" i="83"/>
  <c r="AG722" i="83"/>
  <c r="AF722" i="83"/>
  <c r="AE722" i="83"/>
  <c r="AD722" i="83"/>
  <c r="AC722" i="83"/>
  <c r="AQ722" i="83"/>
  <c r="AP721" i="83"/>
  <c r="AO721" i="83"/>
  <c r="AN721" i="83"/>
  <c r="AM721" i="83"/>
  <c r="AL721" i="83"/>
  <c r="AK721" i="83"/>
  <c r="AJ721" i="83"/>
  <c r="AI721" i="83"/>
  <c r="AH721" i="83"/>
  <c r="AG721" i="83"/>
  <c r="AF721" i="83"/>
  <c r="AE721" i="83"/>
  <c r="AD721" i="83"/>
  <c r="AC721" i="83"/>
  <c r="AQ719" i="83"/>
  <c r="AP720" i="83"/>
  <c r="AO720" i="83"/>
  <c r="AN720" i="83"/>
  <c r="AM720" i="83"/>
  <c r="AL720" i="83"/>
  <c r="AK720" i="83"/>
  <c r="AJ720" i="83"/>
  <c r="AI720" i="83"/>
  <c r="AH720" i="83"/>
  <c r="AG720" i="83"/>
  <c r="AF720" i="83"/>
  <c r="AE720" i="83"/>
  <c r="AD720" i="83"/>
  <c r="AC720" i="83"/>
  <c r="AQ720" i="83"/>
  <c r="AP719" i="83"/>
  <c r="AO719" i="83"/>
  <c r="AN719" i="83"/>
  <c r="AM719" i="83"/>
  <c r="AL719" i="83"/>
  <c r="AK719" i="83"/>
  <c r="AJ719" i="83"/>
  <c r="AI719" i="83"/>
  <c r="AH719" i="83"/>
  <c r="AG719" i="83"/>
  <c r="AF719" i="83"/>
  <c r="AE719" i="83"/>
  <c r="AD719" i="83"/>
  <c r="AC719" i="83"/>
  <c r="AQ718" i="83"/>
  <c r="AP718" i="83"/>
  <c r="AO718" i="83"/>
  <c r="AN718" i="83"/>
  <c r="AM718" i="83"/>
  <c r="AL718" i="83"/>
  <c r="AK718" i="83"/>
  <c r="AJ718" i="83"/>
  <c r="AI718" i="83"/>
  <c r="AH718" i="83"/>
  <c r="AG718" i="83"/>
  <c r="AF718" i="83"/>
  <c r="AE718" i="83"/>
  <c r="AD718" i="83"/>
  <c r="AC718" i="83"/>
  <c r="AQ717" i="83"/>
  <c r="AP717" i="83"/>
  <c r="AO717" i="83"/>
  <c r="AN717" i="83"/>
  <c r="AM717" i="83"/>
  <c r="AL717" i="83"/>
  <c r="AK717" i="83"/>
  <c r="AJ717" i="83"/>
  <c r="AI717" i="83"/>
  <c r="AH717" i="83"/>
  <c r="AG717" i="83"/>
  <c r="AF717" i="83"/>
  <c r="AE717" i="83"/>
  <c r="AD717" i="83"/>
  <c r="AC717" i="83"/>
  <c r="AQ716" i="83"/>
  <c r="AP716" i="83"/>
  <c r="AO716" i="83"/>
  <c r="AN716" i="83"/>
  <c r="AM716" i="83"/>
  <c r="AL716" i="83"/>
  <c r="AK716" i="83"/>
  <c r="AJ716" i="83"/>
  <c r="AI716" i="83"/>
  <c r="AH716" i="83"/>
  <c r="AG716" i="83"/>
  <c r="AF716" i="83"/>
  <c r="AE716" i="83"/>
  <c r="AD716" i="83"/>
  <c r="AC716" i="83"/>
  <c r="AQ715" i="83"/>
  <c r="AP715" i="83"/>
  <c r="AO715" i="83"/>
  <c r="AN715" i="83"/>
  <c r="AM715" i="83"/>
  <c r="AL715" i="83"/>
  <c r="AK715" i="83"/>
  <c r="AJ715" i="83"/>
  <c r="AI715" i="83"/>
  <c r="AH715" i="83"/>
  <c r="AG715" i="83"/>
  <c r="AF715" i="83"/>
  <c r="AE715" i="83"/>
  <c r="AD715" i="83"/>
  <c r="AC715" i="83"/>
  <c r="AQ714" i="83"/>
  <c r="AP714" i="83"/>
  <c r="AO714" i="83"/>
  <c r="AN714" i="83"/>
  <c r="AM714" i="83"/>
  <c r="AL714" i="83"/>
  <c r="AK714" i="83"/>
  <c r="AJ714" i="83"/>
  <c r="AI714" i="83"/>
  <c r="AH714" i="83"/>
  <c r="AG714" i="83"/>
  <c r="AF714" i="83"/>
  <c r="AE714" i="83"/>
  <c r="AD714" i="83"/>
  <c r="AC714" i="83"/>
  <c r="AQ713" i="83"/>
  <c r="AP713" i="83"/>
  <c r="AO713" i="83"/>
  <c r="AN713" i="83"/>
  <c r="AM713" i="83"/>
  <c r="AL713" i="83"/>
  <c r="AK713" i="83"/>
  <c r="AJ713" i="83"/>
  <c r="AI713" i="83"/>
  <c r="AH713" i="83"/>
  <c r="AG713" i="83"/>
  <c r="AF713" i="83"/>
  <c r="AE713" i="83"/>
  <c r="AD713" i="83"/>
  <c r="AC713" i="83"/>
  <c r="AQ711" i="83"/>
  <c r="AP712" i="83"/>
  <c r="AO712" i="83"/>
  <c r="AN712" i="83"/>
  <c r="AM712" i="83"/>
  <c r="AL712" i="83"/>
  <c r="AK712" i="83"/>
  <c r="AJ712" i="83"/>
  <c r="AI712" i="83"/>
  <c r="AH712" i="83"/>
  <c r="AG712" i="83"/>
  <c r="AF712" i="83"/>
  <c r="AE712" i="83"/>
  <c r="AD712" i="83"/>
  <c r="AC712" i="83"/>
  <c r="AQ712" i="83"/>
  <c r="AP711" i="83"/>
  <c r="AO711" i="83"/>
  <c r="AN711" i="83"/>
  <c r="AM711" i="83"/>
  <c r="AL711" i="83"/>
  <c r="AK711" i="83"/>
  <c r="AJ711" i="83"/>
  <c r="AI711" i="83"/>
  <c r="AH711" i="83"/>
  <c r="AG711" i="83"/>
  <c r="AF711" i="83"/>
  <c r="AE711" i="83"/>
  <c r="AD711" i="83"/>
  <c r="AC711" i="83"/>
  <c r="AQ710" i="83"/>
  <c r="AP710" i="83"/>
  <c r="AO710" i="83"/>
  <c r="AN710" i="83"/>
  <c r="AM710" i="83"/>
  <c r="AL710" i="83"/>
  <c r="AK710" i="83"/>
  <c r="AJ710" i="83"/>
  <c r="AI710" i="83"/>
  <c r="AH710" i="83"/>
  <c r="AG710" i="83"/>
  <c r="AF710" i="83"/>
  <c r="AE710" i="83"/>
  <c r="AD710" i="83"/>
  <c r="AC710" i="83"/>
  <c r="AQ709" i="83"/>
  <c r="AP709" i="83"/>
  <c r="AO709" i="83"/>
  <c r="AN709" i="83"/>
  <c r="AM709" i="83"/>
  <c r="AL709" i="83"/>
  <c r="AK709" i="83"/>
  <c r="AJ709" i="83"/>
  <c r="AI709" i="83"/>
  <c r="AH709" i="83"/>
  <c r="AG709" i="83"/>
  <c r="AF709" i="83"/>
  <c r="AE709" i="83"/>
  <c r="AD709" i="83"/>
  <c r="AC709" i="83"/>
  <c r="AQ708" i="83"/>
  <c r="AP708" i="83"/>
  <c r="AO708" i="83"/>
  <c r="AN708" i="83"/>
  <c r="AM708" i="83"/>
  <c r="AL708" i="83"/>
  <c r="AK708" i="83"/>
  <c r="AJ708" i="83"/>
  <c r="AI708" i="83"/>
  <c r="AH708" i="83"/>
  <c r="AG708" i="83"/>
  <c r="AF708" i="83"/>
  <c r="AE708" i="83"/>
  <c r="AD708" i="83"/>
  <c r="AC708" i="83"/>
  <c r="AQ707" i="83"/>
  <c r="AP707" i="83"/>
  <c r="AO707" i="83"/>
  <c r="AN707" i="83"/>
  <c r="AM707" i="83"/>
  <c r="AL707" i="83"/>
  <c r="AK707" i="83"/>
  <c r="AJ707" i="83"/>
  <c r="AI707" i="83"/>
  <c r="AH707" i="83"/>
  <c r="AG707" i="83"/>
  <c r="AF707" i="83"/>
  <c r="AE707" i="83"/>
  <c r="AD707" i="83"/>
  <c r="AC707" i="83"/>
  <c r="AQ706" i="83"/>
  <c r="AP706" i="83"/>
  <c r="AO706" i="83"/>
  <c r="AN706" i="83"/>
  <c r="AM706" i="83"/>
  <c r="AL706" i="83"/>
  <c r="AK706" i="83"/>
  <c r="AJ706" i="83"/>
  <c r="AI706" i="83"/>
  <c r="AH706" i="83"/>
  <c r="AG706" i="83"/>
  <c r="AF706" i="83"/>
  <c r="AE706" i="83"/>
  <c r="AD706" i="83"/>
  <c r="AC706" i="83"/>
  <c r="AQ705" i="83"/>
  <c r="AP705" i="83"/>
  <c r="AO705" i="83"/>
  <c r="AN705" i="83"/>
  <c r="AM705" i="83"/>
  <c r="AL705" i="83"/>
  <c r="AK705" i="83"/>
  <c r="AJ705" i="83"/>
  <c r="AI705" i="83"/>
  <c r="AH705" i="83"/>
  <c r="AG705" i="83"/>
  <c r="AF705" i="83"/>
  <c r="AE705" i="83"/>
  <c r="AD705" i="83"/>
  <c r="AC705" i="83"/>
  <c r="AQ704" i="83"/>
  <c r="AP704" i="83"/>
  <c r="AO704" i="83"/>
  <c r="AN704" i="83"/>
  <c r="AM704" i="83"/>
  <c r="AL704" i="83"/>
  <c r="AK704" i="83"/>
  <c r="AJ704" i="83"/>
  <c r="AI704" i="83"/>
  <c r="AH704" i="83"/>
  <c r="AG704" i="83"/>
  <c r="AF704" i="83"/>
  <c r="AE704" i="83"/>
  <c r="AD704" i="83"/>
  <c r="AC704" i="83"/>
  <c r="AQ703" i="83"/>
  <c r="AP703" i="83"/>
  <c r="AO703" i="83"/>
  <c r="AN703" i="83"/>
  <c r="AM703" i="83"/>
  <c r="AL703" i="83"/>
  <c r="AK703" i="83"/>
  <c r="AJ703" i="83"/>
  <c r="AI703" i="83"/>
  <c r="AH703" i="83"/>
  <c r="AG703" i="83"/>
  <c r="AF703" i="83"/>
  <c r="AE703" i="83"/>
  <c r="AD703" i="83"/>
  <c r="AC703" i="83"/>
  <c r="AQ673" i="83"/>
  <c r="AP702" i="83"/>
  <c r="AO702" i="83"/>
  <c r="AN702" i="83"/>
  <c r="AM702" i="83"/>
  <c r="AL702" i="83"/>
  <c r="AK702" i="83"/>
  <c r="AJ702" i="83"/>
  <c r="AI702" i="83"/>
  <c r="AH702" i="83"/>
  <c r="AG702" i="83"/>
  <c r="AF702" i="83"/>
  <c r="AE702" i="83"/>
  <c r="AD702" i="83"/>
  <c r="AC702" i="83"/>
  <c r="AQ687" i="83"/>
  <c r="AP701" i="83"/>
  <c r="AO701" i="83"/>
  <c r="AN701" i="83"/>
  <c r="AM701" i="83"/>
  <c r="AL701" i="83"/>
  <c r="AK701" i="83"/>
  <c r="AJ701" i="83"/>
  <c r="AI701" i="83"/>
  <c r="AH701" i="83"/>
  <c r="AG701" i="83"/>
  <c r="AF701" i="83"/>
  <c r="AE701" i="83"/>
  <c r="AD701" i="83"/>
  <c r="AC701" i="83"/>
  <c r="AQ689" i="83"/>
  <c r="AP700" i="83"/>
  <c r="AO700" i="83"/>
  <c r="AN700" i="83"/>
  <c r="AM700" i="83"/>
  <c r="AL700" i="83"/>
  <c r="AK700" i="83"/>
  <c r="AJ700" i="83"/>
  <c r="AI700" i="83"/>
  <c r="AH700" i="83"/>
  <c r="AG700" i="83"/>
  <c r="AF700" i="83"/>
  <c r="AE700" i="83"/>
  <c r="AD700" i="83"/>
  <c r="AC700" i="83"/>
  <c r="AQ692" i="83"/>
  <c r="AP699" i="83"/>
  <c r="AO699" i="83"/>
  <c r="AN699" i="83"/>
  <c r="AM699" i="83"/>
  <c r="AL699" i="83"/>
  <c r="AK699" i="83"/>
  <c r="AJ699" i="83"/>
  <c r="AI699" i="83"/>
  <c r="AH699" i="83"/>
  <c r="AG699" i="83"/>
  <c r="AF699" i="83"/>
  <c r="AE699" i="83"/>
  <c r="AD699" i="83"/>
  <c r="AC699" i="83"/>
  <c r="AQ656" i="83"/>
  <c r="AP698" i="83"/>
  <c r="AO698" i="83"/>
  <c r="AN698" i="83"/>
  <c r="AM698" i="83"/>
  <c r="AL698" i="83"/>
  <c r="AK698" i="83"/>
  <c r="AJ698" i="83"/>
  <c r="AI698" i="83"/>
  <c r="AH698" i="83"/>
  <c r="AG698" i="83"/>
  <c r="AF698" i="83"/>
  <c r="AE698" i="83"/>
  <c r="AD698" i="83"/>
  <c r="AC698" i="83"/>
  <c r="AQ670" i="83"/>
  <c r="AP697" i="83"/>
  <c r="AO697" i="83"/>
  <c r="AN697" i="83"/>
  <c r="AM697" i="83"/>
  <c r="AL697" i="83"/>
  <c r="AK697" i="83"/>
  <c r="AJ697" i="83"/>
  <c r="AI697" i="83"/>
  <c r="AH697" i="83"/>
  <c r="AG697" i="83"/>
  <c r="AF697" i="83"/>
  <c r="AE697" i="83"/>
  <c r="AD697" i="83"/>
  <c r="AC697" i="83"/>
  <c r="AQ638" i="83"/>
  <c r="AP696" i="83"/>
  <c r="AO696" i="83"/>
  <c r="AN696" i="83"/>
  <c r="AM696" i="83"/>
  <c r="AL696" i="83"/>
  <c r="AK696" i="83"/>
  <c r="AJ696" i="83"/>
  <c r="AI696" i="83"/>
  <c r="AH696" i="83"/>
  <c r="AG696" i="83"/>
  <c r="AF696" i="83"/>
  <c r="AE696" i="83"/>
  <c r="AD696" i="83"/>
  <c r="AC696" i="83"/>
  <c r="AQ664" i="83"/>
  <c r="AP695" i="83"/>
  <c r="AO695" i="83"/>
  <c r="AN695" i="83"/>
  <c r="AM695" i="83"/>
  <c r="AL695" i="83"/>
  <c r="AK695" i="83"/>
  <c r="AJ695" i="83"/>
  <c r="AI695" i="83"/>
  <c r="AH695" i="83"/>
  <c r="AG695" i="83"/>
  <c r="AF695" i="83"/>
  <c r="AE695" i="83"/>
  <c r="AD695" i="83"/>
  <c r="AC695" i="83"/>
  <c r="AQ654" i="83"/>
  <c r="AP694" i="83"/>
  <c r="AO694" i="83"/>
  <c r="AN694" i="83"/>
  <c r="AM694" i="83"/>
  <c r="AL694" i="83"/>
  <c r="AK694" i="83"/>
  <c r="AJ694" i="83"/>
  <c r="AI694" i="83"/>
  <c r="AH694" i="83"/>
  <c r="AG694" i="83"/>
  <c r="AF694" i="83"/>
  <c r="AE694" i="83"/>
  <c r="AD694" i="83"/>
  <c r="AC694" i="83"/>
  <c r="AQ649" i="83"/>
  <c r="AP693" i="83"/>
  <c r="AO693" i="83"/>
  <c r="AN693" i="83"/>
  <c r="AM693" i="83"/>
  <c r="AL693" i="83"/>
  <c r="AK693" i="83"/>
  <c r="AJ693" i="83"/>
  <c r="AI693" i="83"/>
  <c r="AH693" i="83"/>
  <c r="AG693" i="83"/>
  <c r="AF693" i="83"/>
  <c r="AE693" i="83"/>
  <c r="AD693" i="83"/>
  <c r="AC693" i="83"/>
  <c r="AQ702" i="83"/>
  <c r="AP692" i="83"/>
  <c r="AO692" i="83"/>
  <c r="AN692" i="83"/>
  <c r="AM692" i="83"/>
  <c r="AL692" i="83"/>
  <c r="AK692" i="83"/>
  <c r="AJ692" i="83"/>
  <c r="AI692" i="83"/>
  <c r="AH692" i="83"/>
  <c r="AG692" i="83"/>
  <c r="AF692" i="83"/>
  <c r="AE692" i="83"/>
  <c r="AD692" i="83"/>
  <c r="AC692" i="83"/>
  <c r="AQ643" i="83"/>
  <c r="AP691" i="83"/>
  <c r="AO691" i="83"/>
  <c r="AN691" i="83"/>
  <c r="AM691" i="83"/>
  <c r="AL691" i="83"/>
  <c r="AK691" i="83"/>
  <c r="AJ691" i="83"/>
  <c r="AI691" i="83"/>
  <c r="AH691" i="83"/>
  <c r="AG691" i="83"/>
  <c r="AF691" i="83"/>
  <c r="AE691" i="83"/>
  <c r="AD691" i="83"/>
  <c r="AC691" i="83"/>
  <c r="AQ663" i="83"/>
  <c r="AP690" i="83"/>
  <c r="AO690" i="83"/>
  <c r="AN690" i="83"/>
  <c r="AM690" i="83"/>
  <c r="AL690" i="83"/>
  <c r="AK690" i="83"/>
  <c r="AJ690" i="83"/>
  <c r="AI690" i="83"/>
  <c r="AH690" i="83"/>
  <c r="AG690" i="83"/>
  <c r="AF690" i="83"/>
  <c r="AE690" i="83"/>
  <c r="AD690" i="83"/>
  <c r="AC690" i="83"/>
  <c r="AQ648" i="83"/>
  <c r="AP689" i="83"/>
  <c r="AO689" i="83"/>
  <c r="AN689" i="83"/>
  <c r="AM689" i="83"/>
  <c r="AL689" i="83"/>
  <c r="AK689" i="83"/>
  <c r="AJ689" i="83"/>
  <c r="AI689" i="83"/>
  <c r="AH689" i="83"/>
  <c r="AG689" i="83"/>
  <c r="AF689" i="83"/>
  <c r="AE689" i="83"/>
  <c r="AD689" i="83"/>
  <c r="AC689" i="83"/>
  <c r="AQ672" i="83"/>
  <c r="AP688" i="83"/>
  <c r="AO688" i="83"/>
  <c r="AN688" i="83"/>
  <c r="AM688" i="83"/>
  <c r="AL688" i="83"/>
  <c r="AK688" i="83"/>
  <c r="AJ688" i="83"/>
  <c r="AI688" i="83"/>
  <c r="AH688" i="83"/>
  <c r="AG688" i="83"/>
  <c r="AF688" i="83"/>
  <c r="AE688" i="83"/>
  <c r="AD688" i="83"/>
  <c r="AC688" i="83"/>
  <c r="AQ642" i="83"/>
  <c r="AP687" i="83"/>
  <c r="AO687" i="83"/>
  <c r="AN687" i="83"/>
  <c r="AM687" i="83"/>
  <c r="AL687" i="83"/>
  <c r="AK687" i="83"/>
  <c r="AJ687" i="83"/>
  <c r="AI687" i="83"/>
  <c r="AH687" i="83"/>
  <c r="AG687" i="83"/>
  <c r="AF687" i="83"/>
  <c r="AE687" i="83"/>
  <c r="AD687" i="83"/>
  <c r="AC687" i="83"/>
  <c r="AQ686" i="83"/>
  <c r="AP686" i="83"/>
  <c r="AO686" i="83"/>
  <c r="AN686" i="83"/>
  <c r="AM686" i="83"/>
  <c r="AL686" i="83"/>
  <c r="AK686" i="83"/>
  <c r="AJ686" i="83"/>
  <c r="AI686" i="83"/>
  <c r="AH686" i="83"/>
  <c r="AG686" i="83"/>
  <c r="AF686" i="83"/>
  <c r="AE686" i="83"/>
  <c r="AD686" i="83"/>
  <c r="AC686" i="83"/>
  <c r="AQ652" i="83"/>
  <c r="AP685" i="83"/>
  <c r="AO685" i="83"/>
  <c r="AN685" i="83"/>
  <c r="AM685" i="83"/>
  <c r="AL685" i="83"/>
  <c r="AK685" i="83"/>
  <c r="AJ685" i="83"/>
  <c r="AI685" i="83"/>
  <c r="AH685" i="83"/>
  <c r="AG685" i="83"/>
  <c r="AF685" i="83"/>
  <c r="AE685" i="83"/>
  <c r="AD685" i="83"/>
  <c r="AC685" i="83"/>
  <c r="AQ688" i="83"/>
  <c r="AP684" i="83"/>
  <c r="AO684" i="83"/>
  <c r="AN684" i="83"/>
  <c r="AM684" i="83"/>
  <c r="AL684" i="83"/>
  <c r="AK684" i="83"/>
  <c r="AJ684" i="83"/>
  <c r="AI684" i="83"/>
  <c r="AH684" i="83"/>
  <c r="AG684" i="83"/>
  <c r="AF684" i="83"/>
  <c r="AE684" i="83"/>
  <c r="AD684" i="83"/>
  <c r="AC684" i="83"/>
  <c r="AQ647" i="83"/>
  <c r="AP683" i="83"/>
  <c r="AO683" i="83"/>
  <c r="AN683" i="83"/>
  <c r="AM683" i="83"/>
  <c r="AL683" i="83"/>
  <c r="AK683" i="83"/>
  <c r="AJ683" i="83"/>
  <c r="AI683" i="83"/>
  <c r="AH683" i="83"/>
  <c r="AG683" i="83"/>
  <c r="AF683" i="83"/>
  <c r="AE683" i="83"/>
  <c r="AD683" i="83"/>
  <c r="AC683" i="83"/>
  <c r="AQ691" i="83"/>
  <c r="AP682" i="83"/>
  <c r="AO682" i="83"/>
  <c r="AN682" i="83"/>
  <c r="AM682" i="83"/>
  <c r="AL682" i="83"/>
  <c r="AK682" i="83"/>
  <c r="AJ682" i="83"/>
  <c r="AI682" i="83"/>
  <c r="AH682" i="83"/>
  <c r="AG682" i="83"/>
  <c r="AF682" i="83"/>
  <c r="AE682" i="83"/>
  <c r="AD682" i="83"/>
  <c r="AC682" i="83"/>
  <c r="AQ658" i="83"/>
  <c r="AP681" i="83"/>
  <c r="AO681" i="83"/>
  <c r="AN681" i="83"/>
  <c r="AM681" i="83"/>
  <c r="AL681" i="83"/>
  <c r="AK681" i="83"/>
  <c r="AJ681" i="83"/>
  <c r="AI681" i="83"/>
  <c r="AH681" i="83"/>
  <c r="AG681" i="83"/>
  <c r="AF681" i="83"/>
  <c r="AE681" i="83"/>
  <c r="AD681" i="83"/>
  <c r="AC681" i="83"/>
  <c r="AQ661" i="83"/>
  <c r="AP680" i="83"/>
  <c r="AO680" i="83"/>
  <c r="AN680" i="83"/>
  <c r="AM680" i="83"/>
  <c r="AL680" i="83"/>
  <c r="AK680" i="83"/>
  <c r="AJ680" i="83"/>
  <c r="AI680" i="83"/>
  <c r="AH680" i="83"/>
  <c r="AG680" i="83"/>
  <c r="AF680" i="83"/>
  <c r="AE680" i="83"/>
  <c r="AD680" i="83"/>
  <c r="AC680" i="83"/>
  <c r="AQ685" i="83"/>
  <c r="AP679" i="83"/>
  <c r="AO679" i="83"/>
  <c r="AN679" i="83"/>
  <c r="AM679" i="83"/>
  <c r="AL679" i="83"/>
  <c r="AK679" i="83"/>
  <c r="AJ679" i="83"/>
  <c r="AI679" i="83"/>
  <c r="AH679" i="83"/>
  <c r="AG679" i="83"/>
  <c r="AF679" i="83"/>
  <c r="AE679" i="83"/>
  <c r="AD679" i="83"/>
  <c r="AC679" i="83"/>
  <c r="AQ641" i="83"/>
  <c r="AP678" i="83"/>
  <c r="AO678" i="83"/>
  <c r="AN678" i="83"/>
  <c r="AM678" i="83"/>
  <c r="AL678" i="83"/>
  <c r="AK678" i="83"/>
  <c r="AJ678" i="83"/>
  <c r="AI678" i="83"/>
  <c r="AH678" i="83"/>
  <c r="AG678" i="83"/>
  <c r="AF678" i="83"/>
  <c r="AE678" i="83"/>
  <c r="AD678" i="83"/>
  <c r="AC678" i="83"/>
  <c r="AQ657" i="83"/>
  <c r="AP677" i="83"/>
  <c r="AO677" i="83"/>
  <c r="AN677" i="83"/>
  <c r="AM677" i="83"/>
  <c r="AL677" i="83"/>
  <c r="AK677" i="83"/>
  <c r="AJ677" i="83"/>
  <c r="AI677" i="83"/>
  <c r="AH677" i="83"/>
  <c r="AG677" i="83"/>
  <c r="AF677" i="83"/>
  <c r="AE677" i="83"/>
  <c r="AD677" i="83"/>
  <c r="AC677" i="83"/>
  <c r="AQ640" i="83"/>
  <c r="AP676" i="83"/>
  <c r="AO676" i="83"/>
  <c r="AN676" i="83"/>
  <c r="AM676" i="83"/>
  <c r="AL676" i="83"/>
  <c r="AK676" i="83"/>
  <c r="AJ676" i="83"/>
  <c r="AI676" i="83"/>
  <c r="AH676" i="83"/>
  <c r="AG676" i="83"/>
  <c r="AF676" i="83"/>
  <c r="AE676" i="83"/>
  <c r="AD676" i="83"/>
  <c r="AC676" i="83"/>
  <c r="AQ653" i="83"/>
  <c r="AP675" i="83"/>
  <c r="AO675" i="83"/>
  <c r="AN675" i="83"/>
  <c r="AM675" i="83"/>
  <c r="AL675" i="83"/>
  <c r="AK675" i="83"/>
  <c r="AJ675" i="83"/>
  <c r="AI675" i="83"/>
  <c r="AH675" i="83"/>
  <c r="AG675" i="83"/>
  <c r="AF675" i="83"/>
  <c r="AE675" i="83"/>
  <c r="AD675" i="83"/>
  <c r="AC675" i="83"/>
  <c r="AQ646" i="83"/>
  <c r="AP674" i="83"/>
  <c r="AO674" i="83"/>
  <c r="AN674" i="83"/>
  <c r="AM674" i="83"/>
  <c r="AL674" i="83"/>
  <c r="AK674" i="83"/>
  <c r="AJ674" i="83"/>
  <c r="AI674" i="83"/>
  <c r="AH674" i="83"/>
  <c r="AG674" i="83"/>
  <c r="AF674" i="83"/>
  <c r="AE674" i="83"/>
  <c r="AD674" i="83"/>
  <c r="AC674" i="83"/>
  <c r="AQ636" i="83"/>
  <c r="AP673" i="83"/>
  <c r="AO673" i="83"/>
  <c r="AN673" i="83"/>
  <c r="AM673" i="83"/>
  <c r="AL673" i="83"/>
  <c r="AK673" i="83"/>
  <c r="AJ673" i="83"/>
  <c r="AI673" i="83"/>
  <c r="AH673" i="83"/>
  <c r="AG673" i="83"/>
  <c r="AF673" i="83"/>
  <c r="AE673" i="83"/>
  <c r="AD673" i="83"/>
  <c r="AC673" i="83"/>
  <c r="AQ696" i="83"/>
  <c r="AP672" i="83"/>
  <c r="AO672" i="83"/>
  <c r="AN672" i="83"/>
  <c r="AM672" i="83"/>
  <c r="AL672" i="83"/>
  <c r="AK672" i="83"/>
  <c r="AJ672" i="83"/>
  <c r="AI672" i="83"/>
  <c r="AH672" i="83"/>
  <c r="AG672" i="83"/>
  <c r="AF672" i="83"/>
  <c r="AE672" i="83"/>
  <c r="AD672" i="83"/>
  <c r="AC672" i="83"/>
  <c r="AQ675" i="83"/>
  <c r="AP671" i="83"/>
  <c r="AO671" i="83"/>
  <c r="AN671" i="83"/>
  <c r="AM671" i="83"/>
  <c r="AL671" i="83"/>
  <c r="AK671" i="83"/>
  <c r="AJ671" i="83"/>
  <c r="AI671" i="83"/>
  <c r="AH671" i="83"/>
  <c r="AG671" i="83"/>
  <c r="AF671" i="83"/>
  <c r="AE671" i="83"/>
  <c r="AD671" i="83"/>
  <c r="AC671" i="83"/>
  <c r="AQ645" i="83"/>
  <c r="AP670" i="83"/>
  <c r="AO670" i="83"/>
  <c r="AN670" i="83"/>
  <c r="AM670" i="83"/>
  <c r="AL670" i="83"/>
  <c r="AK670" i="83"/>
  <c r="AJ670" i="83"/>
  <c r="AI670" i="83"/>
  <c r="AH670" i="83"/>
  <c r="AG670" i="83"/>
  <c r="AF670" i="83"/>
  <c r="AE670" i="83"/>
  <c r="AD670" i="83"/>
  <c r="AC670" i="83"/>
  <c r="AQ677" i="83"/>
  <c r="AP669" i="83"/>
  <c r="AO669" i="83"/>
  <c r="AN669" i="83"/>
  <c r="AM669" i="83"/>
  <c r="AL669" i="83"/>
  <c r="AK669" i="83"/>
  <c r="AJ669" i="83"/>
  <c r="AI669" i="83"/>
  <c r="AH669" i="83"/>
  <c r="AG669" i="83"/>
  <c r="AF669" i="83"/>
  <c r="AE669" i="83"/>
  <c r="AD669" i="83"/>
  <c r="AC669" i="83"/>
  <c r="AQ680" i="83"/>
  <c r="AP668" i="83"/>
  <c r="AO668" i="83"/>
  <c r="AN668" i="83"/>
  <c r="AM668" i="83"/>
  <c r="AL668" i="83"/>
  <c r="AK668" i="83"/>
  <c r="AJ668" i="83"/>
  <c r="AI668" i="83"/>
  <c r="AH668" i="83"/>
  <c r="AG668" i="83"/>
  <c r="AF668" i="83"/>
  <c r="AE668" i="83"/>
  <c r="AD668" i="83"/>
  <c r="AC668" i="83"/>
  <c r="AQ701" i="83"/>
  <c r="AP667" i="83"/>
  <c r="AO667" i="83"/>
  <c r="AN667" i="83"/>
  <c r="AM667" i="83"/>
  <c r="AL667" i="83"/>
  <c r="AK667" i="83"/>
  <c r="AJ667" i="83"/>
  <c r="AI667" i="83"/>
  <c r="AH667" i="83"/>
  <c r="AG667" i="83"/>
  <c r="AF667" i="83"/>
  <c r="AE667" i="83"/>
  <c r="AD667" i="83"/>
  <c r="AC667" i="83"/>
  <c r="AQ690" i="83"/>
  <c r="AP666" i="83"/>
  <c r="AO666" i="83"/>
  <c r="AN666" i="83"/>
  <c r="AM666" i="83"/>
  <c r="AL666" i="83"/>
  <c r="AK666" i="83"/>
  <c r="AJ666" i="83"/>
  <c r="AI666" i="83"/>
  <c r="AH666" i="83"/>
  <c r="AG666" i="83"/>
  <c r="AF666" i="83"/>
  <c r="AE666" i="83"/>
  <c r="AD666" i="83"/>
  <c r="AC666" i="83"/>
  <c r="AQ679" i="83"/>
  <c r="AP665" i="83"/>
  <c r="AO665" i="83"/>
  <c r="AN665" i="83"/>
  <c r="AM665" i="83"/>
  <c r="AL665" i="83"/>
  <c r="AK665" i="83"/>
  <c r="AJ665" i="83"/>
  <c r="AI665" i="83"/>
  <c r="AH665" i="83"/>
  <c r="AG665" i="83"/>
  <c r="AF665" i="83"/>
  <c r="AE665" i="83"/>
  <c r="AD665" i="83"/>
  <c r="AC665" i="83"/>
  <c r="AQ662" i="83"/>
  <c r="AP664" i="83"/>
  <c r="AO664" i="83"/>
  <c r="AN664" i="83"/>
  <c r="AM664" i="83"/>
  <c r="AL664" i="83"/>
  <c r="AK664" i="83"/>
  <c r="AJ664" i="83"/>
  <c r="AI664" i="83"/>
  <c r="AH664" i="83"/>
  <c r="AG664" i="83"/>
  <c r="AF664" i="83"/>
  <c r="AE664" i="83"/>
  <c r="AD664" i="83"/>
  <c r="AC664" i="83"/>
  <c r="AQ660" i="83"/>
  <c r="AP663" i="83"/>
  <c r="AO663" i="83"/>
  <c r="AN663" i="83"/>
  <c r="AM663" i="83"/>
  <c r="AL663" i="83"/>
  <c r="AK663" i="83"/>
  <c r="AJ663" i="83"/>
  <c r="AI663" i="83"/>
  <c r="AH663" i="83"/>
  <c r="AG663" i="83"/>
  <c r="AF663" i="83"/>
  <c r="AE663" i="83"/>
  <c r="AD663" i="83"/>
  <c r="AC663" i="83"/>
  <c r="AQ676" i="83"/>
  <c r="AP662" i="83"/>
  <c r="AO662" i="83"/>
  <c r="AN662" i="83"/>
  <c r="AM662" i="83"/>
  <c r="AL662" i="83"/>
  <c r="AK662" i="83"/>
  <c r="AJ662" i="83"/>
  <c r="AI662" i="83"/>
  <c r="AH662" i="83"/>
  <c r="AG662" i="83"/>
  <c r="AF662" i="83"/>
  <c r="AE662" i="83"/>
  <c r="AD662" i="83"/>
  <c r="AC662" i="83"/>
  <c r="AQ695" i="83"/>
  <c r="AP661" i="83"/>
  <c r="AO661" i="83"/>
  <c r="AN661" i="83"/>
  <c r="AM661" i="83"/>
  <c r="AL661" i="83"/>
  <c r="AK661" i="83"/>
  <c r="AJ661" i="83"/>
  <c r="AI661" i="83"/>
  <c r="AH661" i="83"/>
  <c r="AG661" i="83"/>
  <c r="AF661" i="83"/>
  <c r="AE661" i="83"/>
  <c r="AD661" i="83"/>
  <c r="AC661" i="83"/>
  <c r="AQ669" i="83"/>
  <c r="AP660" i="83"/>
  <c r="AO660" i="83"/>
  <c r="AN660" i="83"/>
  <c r="AM660" i="83"/>
  <c r="AL660" i="83"/>
  <c r="AK660" i="83"/>
  <c r="AJ660" i="83"/>
  <c r="AI660" i="83"/>
  <c r="AH660" i="83"/>
  <c r="AG660" i="83"/>
  <c r="AF660" i="83"/>
  <c r="AE660" i="83"/>
  <c r="AD660" i="83"/>
  <c r="AC660" i="83"/>
  <c r="AQ700" i="83"/>
  <c r="AP659" i="83"/>
  <c r="AO659" i="83"/>
  <c r="AN659" i="83"/>
  <c r="AM659" i="83"/>
  <c r="AL659" i="83"/>
  <c r="AK659" i="83"/>
  <c r="AJ659" i="83"/>
  <c r="AI659" i="83"/>
  <c r="AH659" i="83"/>
  <c r="AG659" i="83"/>
  <c r="AF659" i="83"/>
  <c r="AE659" i="83"/>
  <c r="AD659" i="83"/>
  <c r="AC659" i="83"/>
  <c r="AQ674" i="83"/>
  <c r="AP658" i="83"/>
  <c r="AO658" i="83"/>
  <c r="AN658" i="83"/>
  <c r="AM658" i="83"/>
  <c r="AL658" i="83"/>
  <c r="AK658" i="83"/>
  <c r="AJ658" i="83"/>
  <c r="AI658" i="83"/>
  <c r="AH658" i="83"/>
  <c r="AG658" i="83"/>
  <c r="AF658" i="83"/>
  <c r="AE658" i="83"/>
  <c r="AD658" i="83"/>
  <c r="AC658" i="83"/>
  <c r="AQ684" i="83"/>
  <c r="AP657" i="83"/>
  <c r="AO657" i="83"/>
  <c r="AN657" i="83"/>
  <c r="AM657" i="83"/>
  <c r="AL657" i="83"/>
  <c r="AK657" i="83"/>
  <c r="AJ657" i="83"/>
  <c r="AI657" i="83"/>
  <c r="AH657" i="83"/>
  <c r="AG657" i="83"/>
  <c r="AF657" i="83"/>
  <c r="AE657" i="83"/>
  <c r="AD657" i="83"/>
  <c r="AC657" i="83"/>
  <c r="AQ699" i="83"/>
  <c r="AP656" i="83"/>
  <c r="AO656" i="83"/>
  <c r="AN656" i="83"/>
  <c r="AM656" i="83"/>
  <c r="AL656" i="83"/>
  <c r="AK656" i="83"/>
  <c r="AJ656" i="83"/>
  <c r="AI656" i="83"/>
  <c r="AH656" i="83"/>
  <c r="AG656" i="83"/>
  <c r="AF656" i="83"/>
  <c r="AE656" i="83"/>
  <c r="AD656" i="83"/>
  <c r="AC656" i="83"/>
  <c r="AQ644" i="83"/>
  <c r="AP655" i="83"/>
  <c r="AO655" i="83"/>
  <c r="AN655" i="83"/>
  <c r="AM655" i="83"/>
  <c r="AL655" i="83"/>
  <c r="AK655" i="83"/>
  <c r="AJ655" i="83"/>
  <c r="AI655" i="83"/>
  <c r="AH655" i="83"/>
  <c r="AG655" i="83"/>
  <c r="AF655" i="83"/>
  <c r="AE655" i="83"/>
  <c r="AD655" i="83"/>
  <c r="AC655" i="83"/>
  <c r="AQ683" i="83"/>
  <c r="AP654" i="83"/>
  <c r="AO654" i="83"/>
  <c r="AN654" i="83"/>
  <c r="AM654" i="83"/>
  <c r="AL654" i="83"/>
  <c r="AK654" i="83"/>
  <c r="AJ654" i="83"/>
  <c r="AI654" i="83"/>
  <c r="AH654" i="83"/>
  <c r="AG654" i="83"/>
  <c r="AF654" i="83"/>
  <c r="AE654" i="83"/>
  <c r="AD654" i="83"/>
  <c r="AC654" i="83"/>
  <c r="AQ668" i="83"/>
  <c r="AP653" i="83"/>
  <c r="AO653" i="83"/>
  <c r="AN653" i="83"/>
  <c r="AM653" i="83"/>
  <c r="AL653" i="83"/>
  <c r="AK653" i="83"/>
  <c r="AJ653" i="83"/>
  <c r="AI653" i="83"/>
  <c r="AH653" i="83"/>
  <c r="AG653" i="83"/>
  <c r="AF653" i="83"/>
  <c r="AE653" i="83"/>
  <c r="AD653" i="83"/>
  <c r="AC653" i="83"/>
  <c r="AQ665" i="83"/>
  <c r="AP652" i="83"/>
  <c r="AO652" i="83"/>
  <c r="AN652" i="83"/>
  <c r="AM652" i="83"/>
  <c r="AL652" i="83"/>
  <c r="AK652" i="83"/>
  <c r="AJ652" i="83"/>
  <c r="AI652" i="83"/>
  <c r="AH652" i="83"/>
  <c r="AG652" i="83"/>
  <c r="AF652" i="83"/>
  <c r="AE652" i="83"/>
  <c r="AD652" i="83"/>
  <c r="AC652" i="83"/>
  <c r="AQ678" i="83"/>
  <c r="AP651" i="83"/>
  <c r="AO651" i="83"/>
  <c r="AN651" i="83"/>
  <c r="AM651" i="83"/>
  <c r="AL651" i="83"/>
  <c r="AK651" i="83"/>
  <c r="AJ651" i="83"/>
  <c r="AI651" i="83"/>
  <c r="AH651" i="83"/>
  <c r="AG651" i="83"/>
  <c r="AF651" i="83"/>
  <c r="AE651" i="83"/>
  <c r="AD651" i="83"/>
  <c r="AC651" i="83"/>
  <c r="AQ659" i="83"/>
  <c r="AP650" i="83"/>
  <c r="AO650" i="83"/>
  <c r="AN650" i="83"/>
  <c r="AM650" i="83"/>
  <c r="AL650" i="83"/>
  <c r="AK650" i="83"/>
  <c r="AJ650" i="83"/>
  <c r="AI650" i="83"/>
  <c r="AH650" i="83"/>
  <c r="AG650" i="83"/>
  <c r="AF650" i="83"/>
  <c r="AE650" i="83"/>
  <c r="AD650" i="83"/>
  <c r="AC650" i="83"/>
  <c r="AQ637" i="83"/>
  <c r="AP649" i="83"/>
  <c r="AO649" i="83"/>
  <c r="AN649" i="83"/>
  <c r="AM649" i="83"/>
  <c r="AL649" i="83"/>
  <c r="AK649" i="83"/>
  <c r="AJ649" i="83"/>
  <c r="AI649" i="83"/>
  <c r="AH649" i="83"/>
  <c r="AG649" i="83"/>
  <c r="AF649" i="83"/>
  <c r="AE649" i="83"/>
  <c r="AD649" i="83"/>
  <c r="AC649" i="83"/>
  <c r="AQ651" i="83"/>
  <c r="AP648" i="83"/>
  <c r="AO648" i="83"/>
  <c r="AN648" i="83"/>
  <c r="AM648" i="83"/>
  <c r="AL648" i="83"/>
  <c r="AK648" i="83"/>
  <c r="AJ648" i="83"/>
  <c r="AI648" i="83"/>
  <c r="AH648" i="83"/>
  <c r="AG648" i="83"/>
  <c r="AF648" i="83"/>
  <c r="AE648" i="83"/>
  <c r="AD648" i="83"/>
  <c r="AC648" i="83"/>
  <c r="AQ698" i="83"/>
  <c r="AP647" i="83"/>
  <c r="AO647" i="83"/>
  <c r="AN647" i="83"/>
  <c r="AM647" i="83"/>
  <c r="AL647" i="83"/>
  <c r="AK647" i="83"/>
  <c r="AJ647" i="83"/>
  <c r="AI647" i="83"/>
  <c r="AH647" i="83"/>
  <c r="AG647" i="83"/>
  <c r="AF647" i="83"/>
  <c r="AE647" i="83"/>
  <c r="AD647" i="83"/>
  <c r="AC647" i="83"/>
  <c r="AQ667" i="83"/>
  <c r="AP646" i="83"/>
  <c r="AO646" i="83"/>
  <c r="AN646" i="83"/>
  <c r="AM646" i="83"/>
  <c r="AL646" i="83"/>
  <c r="AK646" i="83"/>
  <c r="AJ646" i="83"/>
  <c r="AI646" i="83"/>
  <c r="AH646" i="83"/>
  <c r="AG646" i="83"/>
  <c r="AF646" i="83"/>
  <c r="AE646" i="83"/>
  <c r="AD646" i="83"/>
  <c r="AC646" i="83"/>
  <c r="AQ682" i="83"/>
  <c r="AP645" i="83"/>
  <c r="AO645" i="83"/>
  <c r="AN645" i="83"/>
  <c r="AM645" i="83"/>
  <c r="AL645" i="83"/>
  <c r="AK645" i="83"/>
  <c r="AJ645" i="83"/>
  <c r="AI645" i="83"/>
  <c r="AH645" i="83"/>
  <c r="AG645" i="83"/>
  <c r="AF645" i="83"/>
  <c r="AE645" i="83"/>
  <c r="AD645" i="83"/>
  <c r="AC645" i="83"/>
  <c r="AQ666" i="83"/>
  <c r="AP644" i="83"/>
  <c r="AO644" i="83"/>
  <c r="AN644" i="83"/>
  <c r="AM644" i="83"/>
  <c r="AL644" i="83"/>
  <c r="AK644" i="83"/>
  <c r="AJ644" i="83"/>
  <c r="AI644" i="83"/>
  <c r="AH644" i="83"/>
  <c r="AG644" i="83"/>
  <c r="AF644" i="83"/>
  <c r="AE644" i="83"/>
  <c r="AD644" i="83"/>
  <c r="AC644" i="83"/>
  <c r="AQ697" i="83"/>
  <c r="AP643" i="83"/>
  <c r="AO643" i="83"/>
  <c r="AN643" i="83"/>
  <c r="AM643" i="83"/>
  <c r="AL643" i="83"/>
  <c r="AK643" i="83"/>
  <c r="AJ643" i="83"/>
  <c r="AI643" i="83"/>
  <c r="AH643" i="83"/>
  <c r="AG643" i="83"/>
  <c r="AF643" i="83"/>
  <c r="AE643" i="83"/>
  <c r="AD643" i="83"/>
  <c r="AC643" i="83"/>
  <c r="AQ671" i="83"/>
  <c r="AP642" i="83"/>
  <c r="AO642" i="83"/>
  <c r="AN642" i="83"/>
  <c r="AM642" i="83"/>
  <c r="AL642" i="83"/>
  <c r="AK642" i="83"/>
  <c r="AJ642" i="83"/>
  <c r="AI642" i="83"/>
  <c r="AH642" i="83"/>
  <c r="AG642" i="83"/>
  <c r="AF642" i="83"/>
  <c r="AE642" i="83"/>
  <c r="AD642" i="83"/>
  <c r="AC642" i="83"/>
  <c r="AQ681" i="83"/>
  <c r="AP641" i="83"/>
  <c r="AO641" i="83"/>
  <c r="AN641" i="83"/>
  <c r="AM641" i="83"/>
  <c r="AL641" i="83"/>
  <c r="AK641" i="83"/>
  <c r="AJ641" i="83"/>
  <c r="AI641" i="83"/>
  <c r="AH641" i="83"/>
  <c r="AG641" i="83"/>
  <c r="AF641" i="83"/>
  <c r="AE641" i="83"/>
  <c r="AD641" i="83"/>
  <c r="AC641" i="83"/>
  <c r="AQ650" i="83"/>
  <c r="AP640" i="83"/>
  <c r="AO640" i="83"/>
  <c r="AN640" i="83"/>
  <c r="AM640" i="83"/>
  <c r="AL640" i="83"/>
  <c r="AK640" i="83"/>
  <c r="AJ640" i="83"/>
  <c r="AI640" i="83"/>
  <c r="AH640" i="83"/>
  <c r="AG640" i="83"/>
  <c r="AF640" i="83"/>
  <c r="AE640" i="83"/>
  <c r="AD640" i="83"/>
  <c r="AC640" i="83"/>
  <c r="AQ694" i="83"/>
  <c r="AP639" i="83"/>
  <c r="AO639" i="83"/>
  <c r="AN639" i="83"/>
  <c r="AM639" i="83"/>
  <c r="AL639" i="83"/>
  <c r="AK639" i="83"/>
  <c r="AJ639" i="83"/>
  <c r="AI639" i="83"/>
  <c r="AH639" i="83"/>
  <c r="AG639" i="83"/>
  <c r="AF639" i="83"/>
  <c r="AE639" i="83"/>
  <c r="AD639" i="83"/>
  <c r="AC639" i="83"/>
  <c r="AQ655" i="83"/>
  <c r="AP638" i="83"/>
  <c r="AO638" i="83"/>
  <c r="AN638" i="83"/>
  <c r="AM638" i="83"/>
  <c r="AL638" i="83"/>
  <c r="AK638" i="83"/>
  <c r="AJ638" i="83"/>
  <c r="AI638" i="83"/>
  <c r="AH638" i="83"/>
  <c r="AG638" i="83"/>
  <c r="AF638" i="83"/>
  <c r="AE638" i="83"/>
  <c r="AD638" i="83"/>
  <c r="AC638" i="83"/>
  <c r="AQ693" i="83"/>
  <c r="AP637" i="83"/>
  <c r="AO637" i="83"/>
  <c r="AN637" i="83"/>
  <c r="AM637" i="83"/>
  <c r="AL637" i="83"/>
  <c r="AK637" i="83"/>
  <c r="AJ637" i="83"/>
  <c r="AI637" i="83"/>
  <c r="AH637" i="83"/>
  <c r="AG637" i="83"/>
  <c r="AF637" i="83"/>
  <c r="AE637" i="83"/>
  <c r="AD637" i="83"/>
  <c r="AC637" i="83"/>
  <c r="AQ639" i="83"/>
  <c r="AP636" i="83"/>
  <c r="AO636" i="83"/>
  <c r="AN636" i="83"/>
  <c r="AM636" i="83"/>
  <c r="AL636" i="83"/>
  <c r="AK636" i="83"/>
  <c r="AJ636" i="83"/>
  <c r="AI636" i="83"/>
  <c r="AH636" i="83"/>
  <c r="AG636" i="83"/>
  <c r="AF636" i="83"/>
  <c r="AE636" i="83"/>
  <c r="AD636" i="83"/>
  <c r="AC636" i="83"/>
  <c r="AQ626" i="83"/>
  <c r="AP635" i="83"/>
  <c r="AO635" i="83"/>
  <c r="AN635" i="83"/>
  <c r="AM635" i="83"/>
  <c r="AL635" i="83"/>
  <c r="AK635" i="83"/>
  <c r="AJ635" i="83"/>
  <c r="AI635" i="83"/>
  <c r="AH635" i="83"/>
  <c r="AG635" i="83"/>
  <c r="AF635" i="83"/>
  <c r="AE635" i="83"/>
  <c r="AD635" i="83"/>
  <c r="AC635" i="83"/>
  <c r="AQ623" i="83"/>
  <c r="AP634" i="83"/>
  <c r="AO634" i="83"/>
  <c r="AN634" i="83"/>
  <c r="AM634" i="83"/>
  <c r="AL634" i="83"/>
  <c r="AK634" i="83"/>
  <c r="AJ634" i="83"/>
  <c r="AI634" i="83"/>
  <c r="AH634" i="83"/>
  <c r="AG634" i="83"/>
  <c r="AF634" i="83"/>
  <c r="AE634" i="83"/>
  <c r="AD634" i="83"/>
  <c r="AC634" i="83"/>
  <c r="AQ634" i="83"/>
  <c r="AP633" i="83"/>
  <c r="AO633" i="83"/>
  <c r="AN633" i="83"/>
  <c r="AM633" i="83"/>
  <c r="AL633" i="83"/>
  <c r="AK633" i="83"/>
  <c r="AJ633" i="83"/>
  <c r="AI633" i="83"/>
  <c r="AH633" i="83"/>
  <c r="AG633" i="83"/>
  <c r="AF633" i="83"/>
  <c r="AE633" i="83"/>
  <c r="AD633" i="83"/>
  <c r="AC633" i="83"/>
  <c r="AQ633" i="83"/>
  <c r="AP632" i="83"/>
  <c r="AO632" i="83"/>
  <c r="AN632" i="83"/>
  <c r="AM632" i="83"/>
  <c r="AL632" i="83"/>
  <c r="AK632" i="83"/>
  <c r="AJ632" i="83"/>
  <c r="AI632" i="83"/>
  <c r="AH632" i="83"/>
  <c r="AG632" i="83"/>
  <c r="AF632" i="83"/>
  <c r="AE632" i="83"/>
  <c r="AD632" i="83"/>
  <c r="AC632" i="83"/>
  <c r="AQ629" i="83"/>
  <c r="AP631" i="83"/>
  <c r="AO631" i="83"/>
  <c r="AN631" i="83"/>
  <c r="AM631" i="83"/>
  <c r="AL631" i="83"/>
  <c r="AK631" i="83"/>
  <c r="AJ631" i="83"/>
  <c r="AI631" i="83"/>
  <c r="AH631" i="83"/>
  <c r="AG631" i="83"/>
  <c r="AF631" i="83"/>
  <c r="AE631" i="83"/>
  <c r="AD631" i="83"/>
  <c r="AC631" i="83"/>
  <c r="AQ604" i="83"/>
  <c r="AP630" i="83"/>
  <c r="AO630" i="83"/>
  <c r="AN630" i="83"/>
  <c r="AM630" i="83"/>
  <c r="AL630" i="83"/>
  <c r="AK630" i="83"/>
  <c r="AJ630" i="83"/>
  <c r="AI630" i="83"/>
  <c r="AH630" i="83"/>
  <c r="AG630" i="83"/>
  <c r="AF630" i="83"/>
  <c r="AE630" i="83"/>
  <c r="AD630" i="83"/>
  <c r="AC630" i="83"/>
  <c r="AQ630" i="83"/>
  <c r="AP629" i="83"/>
  <c r="AO629" i="83"/>
  <c r="AN629" i="83"/>
  <c r="AM629" i="83"/>
  <c r="AL629" i="83"/>
  <c r="AK629" i="83"/>
  <c r="AJ629" i="83"/>
  <c r="AI629" i="83"/>
  <c r="AH629" i="83"/>
  <c r="AG629" i="83"/>
  <c r="AF629" i="83"/>
  <c r="AE629" i="83"/>
  <c r="AD629" i="83"/>
  <c r="AC629" i="83"/>
  <c r="AQ610" i="83"/>
  <c r="AP628" i="83"/>
  <c r="AO628" i="83"/>
  <c r="AN628" i="83"/>
  <c r="AM628" i="83"/>
  <c r="AL628" i="83"/>
  <c r="AK628" i="83"/>
  <c r="AJ628" i="83"/>
  <c r="AI628" i="83"/>
  <c r="AH628" i="83"/>
  <c r="AG628" i="83"/>
  <c r="AF628" i="83"/>
  <c r="AE628" i="83"/>
  <c r="AD628" i="83"/>
  <c r="AC628" i="83"/>
  <c r="AQ601" i="83"/>
  <c r="AP627" i="83"/>
  <c r="AO627" i="83"/>
  <c r="AN627" i="83"/>
  <c r="AM627" i="83"/>
  <c r="AL627" i="83"/>
  <c r="AK627" i="83"/>
  <c r="AJ627" i="83"/>
  <c r="AI627" i="83"/>
  <c r="AH627" i="83"/>
  <c r="AG627" i="83"/>
  <c r="AF627" i="83"/>
  <c r="AE627" i="83"/>
  <c r="AD627" i="83"/>
  <c r="AC627" i="83"/>
  <c r="AQ608" i="83"/>
  <c r="AP626" i="83"/>
  <c r="AO626" i="83"/>
  <c r="AN626" i="83"/>
  <c r="AM626" i="83"/>
  <c r="AL626" i="83"/>
  <c r="AK626" i="83"/>
  <c r="AJ626" i="83"/>
  <c r="AI626" i="83"/>
  <c r="AH626" i="83"/>
  <c r="AG626" i="83"/>
  <c r="AF626" i="83"/>
  <c r="AE626" i="83"/>
  <c r="AD626" i="83"/>
  <c r="AC626" i="83"/>
  <c r="AQ616" i="83"/>
  <c r="AP625" i="83"/>
  <c r="AO625" i="83"/>
  <c r="AN625" i="83"/>
  <c r="AM625" i="83"/>
  <c r="AL625" i="83"/>
  <c r="AK625" i="83"/>
  <c r="AJ625" i="83"/>
  <c r="AI625" i="83"/>
  <c r="AH625" i="83"/>
  <c r="AG625" i="83"/>
  <c r="AF625" i="83"/>
  <c r="AE625" i="83"/>
  <c r="AD625" i="83"/>
  <c r="AC625" i="83"/>
  <c r="AQ598" i="83"/>
  <c r="AP624" i="83"/>
  <c r="AO624" i="83"/>
  <c r="AN624" i="83"/>
  <c r="AM624" i="83"/>
  <c r="AL624" i="83"/>
  <c r="AK624" i="83"/>
  <c r="AJ624" i="83"/>
  <c r="AI624" i="83"/>
  <c r="AH624" i="83"/>
  <c r="AG624" i="83"/>
  <c r="AF624" i="83"/>
  <c r="AE624" i="83"/>
  <c r="AD624" i="83"/>
  <c r="AC624" i="83"/>
  <c r="AQ627" i="83"/>
  <c r="AP623" i="83"/>
  <c r="AO623" i="83"/>
  <c r="AN623" i="83"/>
  <c r="AM623" i="83"/>
  <c r="AL623" i="83"/>
  <c r="AK623" i="83"/>
  <c r="AJ623" i="83"/>
  <c r="AI623" i="83"/>
  <c r="AH623" i="83"/>
  <c r="AG623" i="83"/>
  <c r="AF623" i="83"/>
  <c r="AE623" i="83"/>
  <c r="AD623" i="83"/>
  <c r="AC623" i="83"/>
  <c r="AQ612" i="83"/>
  <c r="AP622" i="83"/>
  <c r="AO622" i="83"/>
  <c r="AN622" i="83"/>
  <c r="AM622" i="83"/>
  <c r="AL622" i="83"/>
  <c r="AK622" i="83"/>
  <c r="AJ622" i="83"/>
  <c r="AI622" i="83"/>
  <c r="AH622" i="83"/>
  <c r="AG622" i="83"/>
  <c r="AF622" i="83"/>
  <c r="AE622" i="83"/>
  <c r="AD622" i="83"/>
  <c r="AC622" i="83"/>
  <c r="AQ635" i="83"/>
  <c r="AP621" i="83"/>
  <c r="AO621" i="83"/>
  <c r="AN621" i="83"/>
  <c r="AM621" i="83"/>
  <c r="AL621" i="83"/>
  <c r="AK621" i="83"/>
  <c r="AJ621" i="83"/>
  <c r="AI621" i="83"/>
  <c r="AH621" i="83"/>
  <c r="AG621" i="83"/>
  <c r="AF621" i="83"/>
  <c r="AE621" i="83"/>
  <c r="AD621" i="83"/>
  <c r="AC621" i="83"/>
  <c r="AQ628" i="83"/>
  <c r="AP620" i="83"/>
  <c r="AO620" i="83"/>
  <c r="AN620" i="83"/>
  <c r="AM620" i="83"/>
  <c r="AL620" i="83"/>
  <c r="AK620" i="83"/>
  <c r="AJ620" i="83"/>
  <c r="AI620" i="83"/>
  <c r="AH620" i="83"/>
  <c r="AG620" i="83"/>
  <c r="AF620" i="83"/>
  <c r="AE620" i="83"/>
  <c r="AD620" i="83"/>
  <c r="AC620" i="83"/>
  <c r="AQ614" i="83"/>
  <c r="AP619" i="83"/>
  <c r="AO619" i="83"/>
  <c r="AN619" i="83"/>
  <c r="AM619" i="83"/>
  <c r="AL619" i="83"/>
  <c r="AK619" i="83"/>
  <c r="AJ619" i="83"/>
  <c r="AI619" i="83"/>
  <c r="AH619" i="83"/>
  <c r="AG619" i="83"/>
  <c r="AF619" i="83"/>
  <c r="AE619" i="83"/>
  <c r="AD619" i="83"/>
  <c r="AC619" i="83"/>
  <c r="AQ615" i="83"/>
  <c r="AP618" i="83"/>
  <c r="AO618" i="83"/>
  <c r="AN618" i="83"/>
  <c r="AM618" i="83"/>
  <c r="AL618" i="83"/>
  <c r="AK618" i="83"/>
  <c r="AJ618" i="83"/>
  <c r="AI618" i="83"/>
  <c r="AH618" i="83"/>
  <c r="AG618" i="83"/>
  <c r="AF618" i="83"/>
  <c r="AE618" i="83"/>
  <c r="AD618" i="83"/>
  <c r="AC618" i="83"/>
  <c r="AQ631" i="83"/>
  <c r="AP617" i="83"/>
  <c r="AO617" i="83"/>
  <c r="AN617" i="83"/>
  <c r="AM617" i="83"/>
  <c r="AL617" i="83"/>
  <c r="AK617" i="83"/>
  <c r="AJ617" i="83"/>
  <c r="AI617" i="83"/>
  <c r="AH617" i="83"/>
  <c r="AG617" i="83"/>
  <c r="AF617" i="83"/>
  <c r="AE617" i="83"/>
  <c r="AD617" i="83"/>
  <c r="AC617" i="83"/>
  <c r="AQ611" i="83"/>
  <c r="AP616" i="83"/>
  <c r="AO616" i="83"/>
  <c r="AN616" i="83"/>
  <c r="AM616" i="83"/>
  <c r="AL616" i="83"/>
  <c r="AK616" i="83"/>
  <c r="AJ616" i="83"/>
  <c r="AI616" i="83"/>
  <c r="AH616" i="83"/>
  <c r="AG616" i="83"/>
  <c r="AF616" i="83"/>
  <c r="AE616" i="83"/>
  <c r="AD616" i="83"/>
  <c r="AC616" i="83"/>
  <c r="AQ609" i="83"/>
  <c r="AP615" i="83"/>
  <c r="AO615" i="83"/>
  <c r="AN615" i="83"/>
  <c r="AM615" i="83"/>
  <c r="AL615" i="83"/>
  <c r="AK615" i="83"/>
  <c r="AJ615" i="83"/>
  <c r="AI615" i="83"/>
  <c r="AH615" i="83"/>
  <c r="AG615" i="83"/>
  <c r="AF615" i="83"/>
  <c r="AE615" i="83"/>
  <c r="AD615" i="83"/>
  <c r="AC615" i="83"/>
  <c r="AQ607" i="83"/>
  <c r="AP614" i="83"/>
  <c r="AO614" i="83"/>
  <c r="AN614" i="83"/>
  <c r="AM614" i="83"/>
  <c r="AL614" i="83"/>
  <c r="AK614" i="83"/>
  <c r="AJ614" i="83"/>
  <c r="AI614" i="83"/>
  <c r="AH614" i="83"/>
  <c r="AG614" i="83"/>
  <c r="AF614" i="83"/>
  <c r="AE614" i="83"/>
  <c r="AD614" i="83"/>
  <c r="AC614" i="83"/>
  <c r="AQ597" i="83"/>
  <c r="AP613" i="83"/>
  <c r="AO613" i="83"/>
  <c r="AN613" i="83"/>
  <c r="AM613" i="83"/>
  <c r="AL613" i="83"/>
  <c r="AK613" i="83"/>
  <c r="AJ613" i="83"/>
  <c r="AI613" i="83"/>
  <c r="AH613" i="83"/>
  <c r="AG613" i="83"/>
  <c r="AF613" i="83"/>
  <c r="AE613" i="83"/>
  <c r="AD613" i="83"/>
  <c r="AC613" i="83"/>
  <c r="AQ619" i="83"/>
  <c r="AP612" i="83"/>
  <c r="AO612" i="83"/>
  <c r="AN612" i="83"/>
  <c r="AM612" i="83"/>
  <c r="AL612" i="83"/>
  <c r="AK612" i="83"/>
  <c r="AJ612" i="83"/>
  <c r="AI612" i="83"/>
  <c r="AH612" i="83"/>
  <c r="AG612" i="83"/>
  <c r="AF612" i="83"/>
  <c r="AE612" i="83"/>
  <c r="AD612" i="83"/>
  <c r="AC612" i="83"/>
  <c r="AQ617" i="83"/>
  <c r="AP611" i="83"/>
  <c r="AO611" i="83"/>
  <c r="AN611" i="83"/>
  <c r="AM611" i="83"/>
  <c r="AL611" i="83"/>
  <c r="AK611" i="83"/>
  <c r="AJ611" i="83"/>
  <c r="AI611" i="83"/>
  <c r="AH611" i="83"/>
  <c r="AG611" i="83"/>
  <c r="AF611" i="83"/>
  <c r="AE611" i="83"/>
  <c r="AD611" i="83"/>
  <c r="AC611" i="83"/>
  <c r="AQ632" i="83"/>
  <c r="AP610" i="83"/>
  <c r="AO610" i="83"/>
  <c r="AN610" i="83"/>
  <c r="AM610" i="83"/>
  <c r="AL610" i="83"/>
  <c r="AK610" i="83"/>
  <c r="AJ610" i="83"/>
  <c r="AI610" i="83"/>
  <c r="AH610" i="83"/>
  <c r="AG610" i="83"/>
  <c r="AF610" i="83"/>
  <c r="AE610" i="83"/>
  <c r="AD610" i="83"/>
  <c r="AC610" i="83"/>
  <c r="AQ625" i="83"/>
  <c r="AP609" i="83"/>
  <c r="AO609" i="83"/>
  <c r="AN609" i="83"/>
  <c r="AM609" i="83"/>
  <c r="AL609" i="83"/>
  <c r="AK609" i="83"/>
  <c r="AJ609" i="83"/>
  <c r="AI609" i="83"/>
  <c r="AH609" i="83"/>
  <c r="AG609" i="83"/>
  <c r="AF609" i="83"/>
  <c r="AE609" i="83"/>
  <c r="AD609" i="83"/>
  <c r="AC609" i="83"/>
  <c r="AQ600" i="83"/>
  <c r="AP608" i="83"/>
  <c r="AO608" i="83"/>
  <c r="AN608" i="83"/>
  <c r="AM608" i="83"/>
  <c r="AL608" i="83"/>
  <c r="AK608" i="83"/>
  <c r="AJ608" i="83"/>
  <c r="AI608" i="83"/>
  <c r="AH608" i="83"/>
  <c r="AG608" i="83"/>
  <c r="AF608" i="83"/>
  <c r="AE608" i="83"/>
  <c r="AD608" i="83"/>
  <c r="AC608" i="83"/>
  <c r="AQ606" i="83"/>
  <c r="AP607" i="83"/>
  <c r="AO607" i="83"/>
  <c r="AN607" i="83"/>
  <c r="AM607" i="83"/>
  <c r="AL607" i="83"/>
  <c r="AK607" i="83"/>
  <c r="AJ607" i="83"/>
  <c r="AI607" i="83"/>
  <c r="AH607" i="83"/>
  <c r="AG607" i="83"/>
  <c r="AF607" i="83"/>
  <c r="AE607" i="83"/>
  <c r="AD607" i="83"/>
  <c r="AC607" i="83"/>
  <c r="AQ622" i="83"/>
  <c r="AP606" i="83"/>
  <c r="AO606" i="83"/>
  <c r="AN606" i="83"/>
  <c r="AM606" i="83"/>
  <c r="AL606" i="83"/>
  <c r="AK606" i="83"/>
  <c r="AJ606" i="83"/>
  <c r="AI606" i="83"/>
  <c r="AH606" i="83"/>
  <c r="AG606" i="83"/>
  <c r="AF606" i="83"/>
  <c r="AE606" i="83"/>
  <c r="AD606" i="83"/>
  <c r="AC606" i="83"/>
  <c r="AQ618" i="83"/>
  <c r="AP605" i="83"/>
  <c r="AO605" i="83"/>
  <c r="AN605" i="83"/>
  <c r="AM605" i="83"/>
  <c r="AL605" i="83"/>
  <c r="AK605" i="83"/>
  <c r="AJ605" i="83"/>
  <c r="AI605" i="83"/>
  <c r="AH605" i="83"/>
  <c r="AG605" i="83"/>
  <c r="AF605" i="83"/>
  <c r="AE605" i="83"/>
  <c r="AD605" i="83"/>
  <c r="AC605" i="83"/>
  <c r="AQ613" i="83"/>
  <c r="AP604" i="83"/>
  <c r="AO604" i="83"/>
  <c r="AN604" i="83"/>
  <c r="AM604" i="83"/>
  <c r="AL604" i="83"/>
  <c r="AK604" i="83"/>
  <c r="AJ604" i="83"/>
  <c r="AI604" i="83"/>
  <c r="AH604" i="83"/>
  <c r="AG604" i="83"/>
  <c r="AF604" i="83"/>
  <c r="AE604" i="83"/>
  <c r="AD604" i="83"/>
  <c r="AC604" i="83"/>
  <c r="AQ621" i="83"/>
  <c r="AP603" i="83"/>
  <c r="AO603" i="83"/>
  <c r="AN603" i="83"/>
  <c r="AM603" i="83"/>
  <c r="AL603" i="83"/>
  <c r="AK603" i="83"/>
  <c r="AJ603" i="83"/>
  <c r="AI603" i="83"/>
  <c r="AH603" i="83"/>
  <c r="AG603" i="83"/>
  <c r="AF603" i="83"/>
  <c r="AE603" i="83"/>
  <c r="AD603" i="83"/>
  <c r="AC603" i="83"/>
  <c r="AQ603" i="83"/>
  <c r="AP602" i="83"/>
  <c r="AO602" i="83"/>
  <c r="AN602" i="83"/>
  <c r="AM602" i="83"/>
  <c r="AL602" i="83"/>
  <c r="AK602" i="83"/>
  <c r="AJ602" i="83"/>
  <c r="AI602" i="83"/>
  <c r="AH602" i="83"/>
  <c r="AG602" i="83"/>
  <c r="AF602" i="83"/>
  <c r="AE602" i="83"/>
  <c r="AD602" i="83"/>
  <c r="AC602" i="83"/>
  <c r="AQ620" i="83"/>
  <c r="AP601" i="83"/>
  <c r="AO601" i="83"/>
  <c r="AN601" i="83"/>
  <c r="AM601" i="83"/>
  <c r="AL601" i="83"/>
  <c r="AK601" i="83"/>
  <c r="AJ601" i="83"/>
  <c r="AI601" i="83"/>
  <c r="AH601" i="83"/>
  <c r="AG601" i="83"/>
  <c r="AF601" i="83"/>
  <c r="AE601" i="83"/>
  <c r="AD601" i="83"/>
  <c r="AC601" i="83"/>
  <c r="AQ593" i="83"/>
  <c r="AP600" i="83"/>
  <c r="AO600" i="83"/>
  <c r="AN600" i="83"/>
  <c r="AM600" i="83"/>
  <c r="AL600" i="83"/>
  <c r="AK600" i="83"/>
  <c r="AJ600" i="83"/>
  <c r="AI600" i="83"/>
  <c r="AH600" i="83"/>
  <c r="AG600" i="83"/>
  <c r="AF600" i="83"/>
  <c r="AE600" i="83"/>
  <c r="AD600" i="83"/>
  <c r="AC600" i="83"/>
  <c r="AQ568" i="83"/>
  <c r="AP599" i="83"/>
  <c r="AO599" i="83"/>
  <c r="AN599" i="83"/>
  <c r="AM599" i="83"/>
  <c r="AL599" i="83"/>
  <c r="AK599" i="83"/>
  <c r="AJ599" i="83"/>
  <c r="AI599" i="83"/>
  <c r="AH599" i="83"/>
  <c r="AG599" i="83"/>
  <c r="AF599" i="83"/>
  <c r="AE599" i="83"/>
  <c r="AD599" i="83"/>
  <c r="AC599" i="83"/>
  <c r="AQ578" i="83"/>
  <c r="AP598" i="83"/>
  <c r="AO598" i="83"/>
  <c r="AN598" i="83"/>
  <c r="AM598" i="83"/>
  <c r="AL598" i="83"/>
  <c r="AK598" i="83"/>
  <c r="AJ598" i="83"/>
  <c r="AI598" i="83"/>
  <c r="AH598" i="83"/>
  <c r="AG598" i="83"/>
  <c r="AF598" i="83"/>
  <c r="AE598" i="83"/>
  <c r="AD598" i="83"/>
  <c r="AC598" i="83"/>
  <c r="AQ605" i="83"/>
  <c r="AP597" i="83"/>
  <c r="AO597" i="83"/>
  <c r="AN597" i="83"/>
  <c r="AM597" i="83"/>
  <c r="AL597" i="83"/>
  <c r="AK597" i="83"/>
  <c r="AJ597" i="83"/>
  <c r="AI597" i="83"/>
  <c r="AH597" i="83"/>
  <c r="AG597" i="83"/>
  <c r="AF597" i="83"/>
  <c r="AE597" i="83"/>
  <c r="AD597" i="83"/>
  <c r="AC597" i="83"/>
  <c r="AQ566" i="83"/>
  <c r="AP596" i="83"/>
  <c r="AO596" i="83"/>
  <c r="AN596" i="83"/>
  <c r="AM596" i="83"/>
  <c r="AL596" i="83"/>
  <c r="AK596" i="83"/>
  <c r="AJ596" i="83"/>
  <c r="AI596" i="83"/>
  <c r="AH596" i="83"/>
  <c r="AG596" i="83"/>
  <c r="AF596" i="83"/>
  <c r="AE596" i="83"/>
  <c r="AD596" i="83"/>
  <c r="AC596" i="83"/>
  <c r="AQ595" i="83"/>
  <c r="AP595" i="83"/>
  <c r="AO595" i="83"/>
  <c r="AN595" i="83"/>
  <c r="AM595" i="83"/>
  <c r="AL595" i="83"/>
  <c r="AK595" i="83"/>
  <c r="AJ595" i="83"/>
  <c r="AI595" i="83"/>
  <c r="AH595" i="83"/>
  <c r="AG595" i="83"/>
  <c r="AF595" i="83"/>
  <c r="AE595" i="83"/>
  <c r="AD595" i="83"/>
  <c r="AC595" i="83"/>
  <c r="AQ585" i="83"/>
  <c r="AP594" i="83"/>
  <c r="AO594" i="83"/>
  <c r="AN594" i="83"/>
  <c r="AM594" i="83"/>
  <c r="AL594" i="83"/>
  <c r="AK594" i="83"/>
  <c r="AJ594" i="83"/>
  <c r="AI594" i="83"/>
  <c r="AH594" i="83"/>
  <c r="AG594" i="83"/>
  <c r="AF594" i="83"/>
  <c r="AE594" i="83"/>
  <c r="AD594" i="83"/>
  <c r="AC594" i="83"/>
  <c r="AQ577" i="83"/>
  <c r="AP593" i="83"/>
  <c r="AO593" i="83"/>
  <c r="AN593" i="83"/>
  <c r="AM593" i="83"/>
  <c r="AL593" i="83"/>
  <c r="AK593" i="83"/>
  <c r="AJ593" i="83"/>
  <c r="AI593" i="83"/>
  <c r="AH593" i="83"/>
  <c r="AG593" i="83"/>
  <c r="AF593" i="83"/>
  <c r="AE593" i="83"/>
  <c r="AD593" i="83"/>
  <c r="AC593" i="83"/>
  <c r="AQ583" i="83"/>
  <c r="AP592" i="83"/>
  <c r="AO592" i="83"/>
  <c r="AN592" i="83"/>
  <c r="AM592" i="83"/>
  <c r="AL592" i="83"/>
  <c r="AK592" i="83"/>
  <c r="AJ592" i="83"/>
  <c r="AI592" i="83"/>
  <c r="AH592" i="83"/>
  <c r="AG592" i="83"/>
  <c r="AF592" i="83"/>
  <c r="AE592" i="83"/>
  <c r="AD592" i="83"/>
  <c r="AC592" i="83"/>
  <c r="AQ575" i="83"/>
  <c r="AP591" i="83"/>
  <c r="AO591" i="83"/>
  <c r="AN591" i="83"/>
  <c r="AM591" i="83"/>
  <c r="AL591" i="83"/>
  <c r="AK591" i="83"/>
  <c r="AJ591" i="83"/>
  <c r="AI591" i="83"/>
  <c r="AH591" i="83"/>
  <c r="AG591" i="83"/>
  <c r="AF591" i="83"/>
  <c r="AE591" i="83"/>
  <c r="AD591" i="83"/>
  <c r="AC591" i="83"/>
  <c r="AQ587" i="83"/>
  <c r="AP590" i="83"/>
  <c r="AO590" i="83"/>
  <c r="AN590" i="83"/>
  <c r="AM590" i="83"/>
  <c r="AL590" i="83"/>
  <c r="AK590" i="83"/>
  <c r="AJ590" i="83"/>
  <c r="AI590" i="83"/>
  <c r="AH590" i="83"/>
  <c r="AG590" i="83"/>
  <c r="AF590" i="83"/>
  <c r="AE590" i="83"/>
  <c r="AD590" i="83"/>
  <c r="AC590" i="83"/>
  <c r="AQ594" i="83"/>
  <c r="AP589" i="83"/>
  <c r="AO589" i="83"/>
  <c r="AN589" i="83"/>
  <c r="AM589" i="83"/>
  <c r="AL589" i="83"/>
  <c r="AK589" i="83"/>
  <c r="AJ589" i="83"/>
  <c r="AI589" i="83"/>
  <c r="AH589" i="83"/>
  <c r="AG589" i="83"/>
  <c r="AF589" i="83"/>
  <c r="AE589" i="83"/>
  <c r="AD589" i="83"/>
  <c r="AC589" i="83"/>
  <c r="AQ592" i="83"/>
  <c r="AP588" i="83"/>
  <c r="AO588" i="83"/>
  <c r="AN588" i="83"/>
  <c r="AM588" i="83"/>
  <c r="AL588" i="83"/>
  <c r="AK588" i="83"/>
  <c r="AJ588" i="83"/>
  <c r="AI588" i="83"/>
  <c r="AH588" i="83"/>
  <c r="AG588" i="83"/>
  <c r="AF588" i="83"/>
  <c r="AE588" i="83"/>
  <c r="AD588" i="83"/>
  <c r="AC588" i="83"/>
  <c r="AQ590" i="83"/>
  <c r="AP587" i="83"/>
  <c r="AO587" i="83"/>
  <c r="AN587" i="83"/>
  <c r="AM587" i="83"/>
  <c r="AL587" i="83"/>
  <c r="AK587" i="83"/>
  <c r="AJ587" i="83"/>
  <c r="AI587" i="83"/>
  <c r="AH587" i="83"/>
  <c r="AG587" i="83"/>
  <c r="AF587" i="83"/>
  <c r="AE587" i="83"/>
  <c r="AD587" i="83"/>
  <c r="AC587" i="83"/>
  <c r="AQ574" i="83"/>
  <c r="AP586" i="83"/>
  <c r="AO586" i="83"/>
  <c r="AN586" i="83"/>
  <c r="AM586" i="83"/>
  <c r="AL586" i="83"/>
  <c r="AK586" i="83"/>
  <c r="AJ586" i="83"/>
  <c r="AI586" i="83"/>
  <c r="AH586" i="83"/>
  <c r="AG586" i="83"/>
  <c r="AF586" i="83"/>
  <c r="AE586" i="83"/>
  <c r="AD586" i="83"/>
  <c r="AC586" i="83"/>
  <c r="AQ599" i="83"/>
  <c r="AP585" i="83"/>
  <c r="AO585" i="83"/>
  <c r="AN585" i="83"/>
  <c r="AM585" i="83"/>
  <c r="AL585" i="83"/>
  <c r="AK585" i="83"/>
  <c r="AJ585" i="83"/>
  <c r="AI585" i="83"/>
  <c r="AH585" i="83"/>
  <c r="AG585" i="83"/>
  <c r="AF585" i="83"/>
  <c r="AE585" i="83"/>
  <c r="AD585" i="83"/>
  <c r="AC585" i="83"/>
  <c r="AQ581" i="83"/>
  <c r="AP584" i="83"/>
  <c r="AO584" i="83"/>
  <c r="AN584" i="83"/>
  <c r="AM584" i="83"/>
  <c r="AL584" i="83"/>
  <c r="AK584" i="83"/>
  <c r="AJ584" i="83"/>
  <c r="AI584" i="83"/>
  <c r="AH584" i="83"/>
  <c r="AG584" i="83"/>
  <c r="AF584" i="83"/>
  <c r="AE584" i="83"/>
  <c r="AD584" i="83"/>
  <c r="AC584" i="83"/>
  <c r="AQ584" i="83"/>
  <c r="AP583" i="83"/>
  <c r="AO583" i="83"/>
  <c r="AN583" i="83"/>
  <c r="AM583" i="83"/>
  <c r="AL583" i="83"/>
  <c r="AK583" i="83"/>
  <c r="AJ583" i="83"/>
  <c r="AI583" i="83"/>
  <c r="AH583" i="83"/>
  <c r="AG583" i="83"/>
  <c r="AF583" i="83"/>
  <c r="AE583" i="83"/>
  <c r="AD583" i="83"/>
  <c r="AC583" i="83"/>
  <c r="AQ567" i="83"/>
  <c r="AP582" i="83"/>
  <c r="AO582" i="83"/>
  <c r="AN582" i="83"/>
  <c r="AM582" i="83"/>
  <c r="AL582" i="83"/>
  <c r="AK582" i="83"/>
  <c r="AJ582" i="83"/>
  <c r="AI582" i="83"/>
  <c r="AH582" i="83"/>
  <c r="AG582" i="83"/>
  <c r="AF582" i="83"/>
  <c r="AE582" i="83"/>
  <c r="AD582" i="83"/>
  <c r="AC582" i="83"/>
  <c r="AQ602" i="83"/>
  <c r="AP581" i="83"/>
  <c r="AO581" i="83"/>
  <c r="AN581" i="83"/>
  <c r="AM581" i="83"/>
  <c r="AL581" i="83"/>
  <c r="AK581" i="83"/>
  <c r="AJ581" i="83"/>
  <c r="AI581" i="83"/>
  <c r="AH581" i="83"/>
  <c r="AG581" i="83"/>
  <c r="AF581" i="83"/>
  <c r="AE581" i="83"/>
  <c r="AD581" i="83"/>
  <c r="AC581" i="83"/>
  <c r="AQ582" i="83"/>
  <c r="AP580" i="83"/>
  <c r="AO580" i="83"/>
  <c r="AN580" i="83"/>
  <c r="AM580" i="83"/>
  <c r="AL580" i="83"/>
  <c r="AK580" i="83"/>
  <c r="AJ580" i="83"/>
  <c r="AI580" i="83"/>
  <c r="AH580" i="83"/>
  <c r="AG580" i="83"/>
  <c r="AF580" i="83"/>
  <c r="AE580" i="83"/>
  <c r="AD580" i="83"/>
  <c r="AC580" i="83"/>
  <c r="AQ624" i="83"/>
  <c r="AP579" i="83"/>
  <c r="AO579" i="83"/>
  <c r="AN579" i="83"/>
  <c r="AM579" i="83"/>
  <c r="AL579" i="83"/>
  <c r="AK579" i="83"/>
  <c r="AJ579" i="83"/>
  <c r="AI579" i="83"/>
  <c r="AH579" i="83"/>
  <c r="AG579" i="83"/>
  <c r="AF579" i="83"/>
  <c r="AE579" i="83"/>
  <c r="AD579" i="83"/>
  <c r="AC579" i="83"/>
  <c r="AQ576" i="83"/>
  <c r="AP578" i="83"/>
  <c r="AO578" i="83"/>
  <c r="AN578" i="83"/>
  <c r="AM578" i="83"/>
  <c r="AL578" i="83"/>
  <c r="AK578" i="83"/>
  <c r="AJ578" i="83"/>
  <c r="AI578" i="83"/>
  <c r="AH578" i="83"/>
  <c r="AG578" i="83"/>
  <c r="AF578" i="83"/>
  <c r="AE578" i="83"/>
  <c r="AD578" i="83"/>
  <c r="AC578" i="83"/>
  <c r="AQ591" i="83"/>
  <c r="AP577" i="83"/>
  <c r="AO577" i="83"/>
  <c r="AN577" i="83"/>
  <c r="AM577" i="83"/>
  <c r="AL577" i="83"/>
  <c r="AK577" i="83"/>
  <c r="AJ577" i="83"/>
  <c r="AI577" i="83"/>
  <c r="AH577" i="83"/>
  <c r="AG577" i="83"/>
  <c r="AF577" i="83"/>
  <c r="AE577" i="83"/>
  <c r="AD577" i="83"/>
  <c r="AC577" i="83"/>
  <c r="AQ589" i="83"/>
  <c r="AP576" i="83"/>
  <c r="AO576" i="83"/>
  <c r="AN576" i="83"/>
  <c r="AM576" i="83"/>
  <c r="AL576" i="83"/>
  <c r="AK576" i="83"/>
  <c r="AJ576" i="83"/>
  <c r="AI576" i="83"/>
  <c r="AH576" i="83"/>
  <c r="AG576" i="83"/>
  <c r="AF576" i="83"/>
  <c r="AE576" i="83"/>
  <c r="AD576" i="83"/>
  <c r="AC576" i="83"/>
  <c r="AQ571" i="83"/>
  <c r="AP575" i="83"/>
  <c r="AO575" i="83"/>
  <c r="AN575" i="83"/>
  <c r="AM575" i="83"/>
  <c r="AL575" i="83"/>
  <c r="AK575" i="83"/>
  <c r="AJ575" i="83"/>
  <c r="AI575" i="83"/>
  <c r="AH575" i="83"/>
  <c r="AG575" i="83"/>
  <c r="AF575" i="83"/>
  <c r="AE575" i="83"/>
  <c r="AD575" i="83"/>
  <c r="AC575" i="83"/>
  <c r="AQ573" i="83"/>
  <c r="AP574" i="83"/>
  <c r="AO574" i="83"/>
  <c r="AN574" i="83"/>
  <c r="AM574" i="83"/>
  <c r="AL574" i="83"/>
  <c r="AK574" i="83"/>
  <c r="AJ574" i="83"/>
  <c r="AI574" i="83"/>
  <c r="AH574" i="83"/>
  <c r="AG574" i="83"/>
  <c r="AF574" i="83"/>
  <c r="AE574" i="83"/>
  <c r="AD574" i="83"/>
  <c r="AC574" i="83"/>
  <c r="AQ586" i="83"/>
  <c r="AP573" i="83"/>
  <c r="AO573" i="83"/>
  <c r="AN573" i="83"/>
  <c r="AM573" i="83"/>
  <c r="AL573" i="83"/>
  <c r="AK573" i="83"/>
  <c r="AJ573" i="83"/>
  <c r="AI573" i="83"/>
  <c r="AH573" i="83"/>
  <c r="AG573" i="83"/>
  <c r="AF573" i="83"/>
  <c r="AE573" i="83"/>
  <c r="AD573" i="83"/>
  <c r="AC573" i="83"/>
  <c r="AQ596" i="83"/>
  <c r="AP572" i="83"/>
  <c r="AO572" i="83"/>
  <c r="AN572" i="83"/>
  <c r="AM572" i="83"/>
  <c r="AL572" i="83"/>
  <c r="AK572" i="83"/>
  <c r="AJ572" i="83"/>
  <c r="AI572" i="83"/>
  <c r="AH572" i="83"/>
  <c r="AG572" i="83"/>
  <c r="AF572" i="83"/>
  <c r="AE572" i="83"/>
  <c r="AD572" i="83"/>
  <c r="AC572" i="83"/>
  <c r="AQ565" i="83"/>
  <c r="AP571" i="83"/>
  <c r="AO571" i="83"/>
  <c r="AN571" i="83"/>
  <c r="AM571" i="83"/>
  <c r="AL571" i="83"/>
  <c r="AK571" i="83"/>
  <c r="AJ571" i="83"/>
  <c r="AI571" i="83"/>
  <c r="AH571" i="83"/>
  <c r="AG571" i="83"/>
  <c r="AF571" i="83"/>
  <c r="AE571" i="83"/>
  <c r="AD571" i="83"/>
  <c r="AC571" i="83"/>
  <c r="AQ580" i="83"/>
  <c r="AP570" i="83"/>
  <c r="AO570" i="83"/>
  <c r="AN570" i="83"/>
  <c r="AM570" i="83"/>
  <c r="AL570" i="83"/>
  <c r="AK570" i="83"/>
  <c r="AJ570" i="83"/>
  <c r="AI570" i="83"/>
  <c r="AH570" i="83"/>
  <c r="AG570" i="83"/>
  <c r="AF570" i="83"/>
  <c r="AE570" i="83"/>
  <c r="AD570" i="83"/>
  <c r="AC570" i="83"/>
  <c r="AQ570" i="83"/>
  <c r="AP569" i="83"/>
  <c r="AO569" i="83"/>
  <c r="AN569" i="83"/>
  <c r="AM569" i="83"/>
  <c r="AL569" i="83"/>
  <c r="AK569" i="83"/>
  <c r="AJ569" i="83"/>
  <c r="AI569" i="83"/>
  <c r="AH569" i="83"/>
  <c r="AG569" i="83"/>
  <c r="AF569" i="83"/>
  <c r="AE569" i="83"/>
  <c r="AD569" i="83"/>
  <c r="AC569" i="83"/>
  <c r="AQ569" i="83"/>
  <c r="AP568" i="83"/>
  <c r="AO568" i="83"/>
  <c r="AN568" i="83"/>
  <c r="AM568" i="83"/>
  <c r="AL568" i="83"/>
  <c r="AK568" i="83"/>
  <c r="AJ568" i="83"/>
  <c r="AI568" i="83"/>
  <c r="AH568" i="83"/>
  <c r="AG568" i="83"/>
  <c r="AF568" i="83"/>
  <c r="AE568" i="83"/>
  <c r="AD568" i="83"/>
  <c r="AC568" i="83"/>
  <c r="AQ588" i="83"/>
  <c r="AP567" i="83"/>
  <c r="AO567" i="83"/>
  <c r="AN567" i="83"/>
  <c r="AM567" i="83"/>
  <c r="AL567" i="83"/>
  <c r="AK567" i="83"/>
  <c r="AJ567" i="83"/>
  <c r="AI567" i="83"/>
  <c r="AH567" i="83"/>
  <c r="AG567" i="83"/>
  <c r="AF567" i="83"/>
  <c r="AE567" i="83"/>
  <c r="AD567" i="83"/>
  <c r="AC567" i="83"/>
  <c r="AQ572" i="83"/>
  <c r="AP566" i="83"/>
  <c r="AO566" i="83"/>
  <c r="AN566" i="83"/>
  <c r="AM566" i="83"/>
  <c r="AL566" i="83"/>
  <c r="AK566" i="83"/>
  <c r="AJ566" i="83"/>
  <c r="AI566" i="83"/>
  <c r="AH566" i="83"/>
  <c r="AG566" i="83"/>
  <c r="AF566" i="83"/>
  <c r="AE566" i="83"/>
  <c r="AD566" i="83"/>
  <c r="AC566" i="83"/>
  <c r="AQ579" i="83"/>
  <c r="AP565" i="83"/>
  <c r="AO565" i="83"/>
  <c r="AN565" i="83"/>
  <c r="AM565" i="83"/>
  <c r="AL565" i="83"/>
  <c r="AK565" i="83"/>
  <c r="AJ565" i="83"/>
  <c r="AI565" i="83"/>
  <c r="AH565" i="83"/>
  <c r="AG565" i="83"/>
  <c r="AF565" i="83"/>
  <c r="AE565" i="83"/>
  <c r="AD565" i="83"/>
  <c r="AC565" i="83"/>
  <c r="AQ559" i="83"/>
  <c r="AP564" i="83"/>
  <c r="AO564" i="83"/>
  <c r="AN564" i="83"/>
  <c r="AM564" i="83"/>
  <c r="AL564" i="83"/>
  <c r="AK564" i="83"/>
  <c r="AJ564" i="83"/>
  <c r="AI564" i="83"/>
  <c r="AH564" i="83"/>
  <c r="AG564" i="83"/>
  <c r="AF564" i="83"/>
  <c r="AE564" i="83"/>
  <c r="AD564" i="83"/>
  <c r="AC564" i="83"/>
  <c r="AQ541" i="83"/>
  <c r="AP563" i="83"/>
  <c r="AO563" i="83"/>
  <c r="AN563" i="83"/>
  <c r="AM563" i="83"/>
  <c r="AL563" i="83"/>
  <c r="AK563" i="83"/>
  <c r="AJ563" i="83"/>
  <c r="AI563" i="83"/>
  <c r="AH563" i="83"/>
  <c r="AG563" i="83"/>
  <c r="AF563" i="83"/>
  <c r="AE563" i="83"/>
  <c r="AD563" i="83"/>
  <c r="AC563" i="83"/>
  <c r="AQ545" i="83"/>
  <c r="AP562" i="83"/>
  <c r="AO562" i="83"/>
  <c r="AN562" i="83"/>
  <c r="AM562" i="83"/>
  <c r="AL562" i="83"/>
  <c r="AK562" i="83"/>
  <c r="AJ562" i="83"/>
  <c r="AI562" i="83"/>
  <c r="AH562" i="83"/>
  <c r="AG562" i="83"/>
  <c r="AF562" i="83"/>
  <c r="AE562" i="83"/>
  <c r="AD562" i="83"/>
  <c r="AC562" i="83"/>
  <c r="AQ540" i="83"/>
  <c r="AP561" i="83"/>
  <c r="AO561" i="83"/>
  <c r="AN561" i="83"/>
  <c r="AM561" i="83"/>
  <c r="AL561" i="83"/>
  <c r="AK561" i="83"/>
  <c r="AJ561" i="83"/>
  <c r="AI561" i="83"/>
  <c r="AH561" i="83"/>
  <c r="AG561" i="83"/>
  <c r="AF561" i="83"/>
  <c r="AE561" i="83"/>
  <c r="AD561" i="83"/>
  <c r="AC561" i="83"/>
  <c r="AQ564" i="83"/>
  <c r="AP560" i="83"/>
  <c r="AO560" i="83"/>
  <c r="AN560" i="83"/>
  <c r="AM560" i="83"/>
  <c r="AL560" i="83"/>
  <c r="AK560" i="83"/>
  <c r="AJ560" i="83"/>
  <c r="AI560" i="83"/>
  <c r="AH560" i="83"/>
  <c r="AG560" i="83"/>
  <c r="AF560" i="83"/>
  <c r="AE560" i="83"/>
  <c r="AD560" i="83"/>
  <c r="AC560" i="83"/>
  <c r="AQ543" i="83"/>
  <c r="AP559" i="83"/>
  <c r="AO559" i="83"/>
  <c r="AN559" i="83"/>
  <c r="AM559" i="83"/>
  <c r="AL559" i="83"/>
  <c r="AK559" i="83"/>
  <c r="AJ559" i="83"/>
  <c r="AI559" i="83"/>
  <c r="AH559" i="83"/>
  <c r="AG559" i="83"/>
  <c r="AF559" i="83"/>
  <c r="AE559" i="83"/>
  <c r="AD559" i="83"/>
  <c r="AC559" i="83"/>
  <c r="AQ547" i="83"/>
  <c r="AP558" i="83"/>
  <c r="AO558" i="83"/>
  <c r="AN558" i="83"/>
  <c r="AM558" i="83"/>
  <c r="AL558" i="83"/>
  <c r="AK558" i="83"/>
  <c r="AJ558" i="83"/>
  <c r="AI558" i="83"/>
  <c r="AH558" i="83"/>
  <c r="AG558" i="83"/>
  <c r="AF558" i="83"/>
  <c r="AE558" i="83"/>
  <c r="AD558" i="83"/>
  <c r="AC558" i="83"/>
  <c r="AQ537" i="83"/>
  <c r="AP557" i="83"/>
  <c r="AO557" i="83"/>
  <c r="AN557" i="83"/>
  <c r="AM557" i="83"/>
  <c r="AL557" i="83"/>
  <c r="AK557" i="83"/>
  <c r="AJ557" i="83"/>
  <c r="AI557" i="83"/>
  <c r="AH557" i="83"/>
  <c r="AG557" i="83"/>
  <c r="AF557" i="83"/>
  <c r="AE557" i="83"/>
  <c r="AD557" i="83"/>
  <c r="AC557" i="83"/>
  <c r="AQ536" i="83"/>
  <c r="AP556" i="83"/>
  <c r="AO556" i="83"/>
  <c r="AN556" i="83"/>
  <c r="AM556" i="83"/>
  <c r="AL556" i="83"/>
  <c r="AK556" i="83"/>
  <c r="AJ556" i="83"/>
  <c r="AI556" i="83"/>
  <c r="AH556" i="83"/>
  <c r="AG556" i="83"/>
  <c r="AF556" i="83"/>
  <c r="AE556" i="83"/>
  <c r="AD556" i="83"/>
  <c r="AC556" i="83"/>
  <c r="AQ538" i="83"/>
  <c r="AP555" i="83"/>
  <c r="AO555" i="83"/>
  <c r="AN555" i="83"/>
  <c r="AM555" i="83"/>
  <c r="AL555" i="83"/>
  <c r="AK555" i="83"/>
  <c r="AJ555" i="83"/>
  <c r="AI555" i="83"/>
  <c r="AH555" i="83"/>
  <c r="AG555" i="83"/>
  <c r="AF555" i="83"/>
  <c r="AE555" i="83"/>
  <c r="AD555" i="83"/>
  <c r="AC555" i="83"/>
  <c r="AQ560" i="83"/>
  <c r="AP554" i="83"/>
  <c r="AO554" i="83"/>
  <c r="AN554" i="83"/>
  <c r="AM554" i="83"/>
  <c r="AL554" i="83"/>
  <c r="AK554" i="83"/>
  <c r="AJ554" i="83"/>
  <c r="AI554" i="83"/>
  <c r="AH554" i="83"/>
  <c r="AG554" i="83"/>
  <c r="AF554" i="83"/>
  <c r="AE554" i="83"/>
  <c r="AD554" i="83"/>
  <c r="AC554" i="83"/>
  <c r="AQ549" i="83"/>
  <c r="AP553" i="83"/>
  <c r="AO553" i="83"/>
  <c r="AN553" i="83"/>
  <c r="AM553" i="83"/>
  <c r="AL553" i="83"/>
  <c r="AK553" i="83"/>
  <c r="AJ553" i="83"/>
  <c r="AI553" i="83"/>
  <c r="AH553" i="83"/>
  <c r="AG553" i="83"/>
  <c r="AF553" i="83"/>
  <c r="AE553" i="83"/>
  <c r="AD553" i="83"/>
  <c r="AC553" i="83"/>
  <c r="AQ546" i="83"/>
  <c r="AP552" i="83"/>
  <c r="AO552" i="83"/>
  <c r="AN552" i="83"/>
  <c r="AM552" i="83"/>
  <c r="AL552" i="83"/>
  <c r="AK552" i="83"/>
  <c r="AJ552" i="83"/>
  <c r="AI552" i="83"/>
  <c r="AH552" i="83"/>
  <c r="AG552" i="83"/>
  <c r="AF552" i="83"/>
  <c r="AE552" i="83"/>
  <c r="AD552" i="83"/>
  <c r="AC552" i="83"/>
  <c r="AQ551" i="83"/>
  <c r="AP551" i="83"/>
  <c r="AO551" i="83"/>
  <c r="AN551" i="83"/>
  <c r="AM551" i="83"/>
  <c r="AL551" i="83"/>
  <c r="AK551" i="83"/>
  <c r="AJ551" i="83"/>
  <c r="AI551" i="83"/>
  <c r="AH551" i="83"/>
  <c r="AG551" i="83"/>
  <c r="AF551" i="83"/>
  <c r="AE551" i="83"/>
  <c r="AD551" i="83"/>
  <c r="AC551" i="83"/>
  <c r="AQ558" i="83"/>
  <c r="AP550" i="83"/>
  <c r="AO550" i="83"/>
  <c r="AN550" i="83"/>
  <c r="AM550" i="83"/>
  <c r="AL550" i="83"/>
  <c r="AK550" i="83"/>
  <c r="AJ550" i="83"/>
  <c r="AI550" i="83"/>
  <c r="AH550" i="83"/>
  <c r="AG550" i="83"/>
  <c r="AF550" i="83"/>
  <c r="AE550" i="83"/>
  <c r="AD550" i="83"/>
  <c r="AC550" i="83"/>
  <c r="AQ562" i="83"/>
  <c r="AP549" i="83"/>
  <c r="AO549" i="83"/>
  <c r="AN549" i="83"/>
  <c r="AM549" i="83"/>
  <c r="AL549" i="83"/>
  <c r="AK549" i="83"/>
  <c r="AJ549" i="83"/>
  <c r="AI549" i="83"/>
  <c r="AH549" i="83"/>
  <c r="AG549" i="83"/>
  <c r="AF549" i="83"/>
  <c r="AE549" i="83"/>
  <c r="AD549" i="83"/>
  <c r="AC549" i="83"/>
  <c r="AQ544" i="83"/>
  <c r="AP548" i="83"/>
  <c r="AO548" i="83"/>
  <c r="AN548" i="83"/>
  <c r="AM548" i="83"/>
  <c r="AL548" i="83"/>
  <c r="AK548" i="83"/>
  <c r="AJ548" i="83"/>
  <c r="AI548" i="83"/>
  <c r="AH548" i="83"/>
  <c r="AG548" i="83"/>
  <c r="AF548" i="83"/>
  <c r="AE548" i="83"/>
  <c r="AD548" i="83"/>
  <c r="AC548" i="83"/>
  <c r="AQ561" i="83"/>
  <c r="AP547" i="83"/>
  <c r="AO547" i="83"/>
  <c r="AN547" i="83"/>
  <c r="AM547" i="83"/>
  <c r="AL547" i="83"/>
  <c r="AK547" i="83"/>
  <c r="AJ547" i="83"/>
  <c r="AI547" i="83"/>
  <c r="AH547" i="83"/>
  <c r="AG547" i="83"/>
  <c r="AF547" i="83"/>
  <c r="AE547" i="83"/>
  <c r="AD547" i="83"/>
  <c r="AC547" i="83"/>
  <c r="AQ557" i="83"/>
  <c r="AP546" i="83"/>
  <c r="AO546" i="83"/>
  <c r="AN546" i="83"/>
  <c r="AM546" i="83"/>
  <c r="AL546" i="83"/>
  <c r="AK546" i="83"/>
  <c r="AJ546" i="83"/>
  <c r="AI546" i="83"/>
  <c r="AH546" i="83"/>
  <c r="AG546" i="83"/>
  <c r="AF546" i="83"/>
  <c r="AE546" i="83"/>
  <c r="AD546" i="83"/>
  <c r="AC546" i="83"/>
  <c r="AQ563" i="83"/>
  <c r="AP545" i="83"/>
  <c r="AO545" i="83"/>
  <c r="AN545" i="83"/>
  <c r="AM545" i="83"/>
  <c r="AL545" i="83"/>
  <c r="AK545" i="83"/>
  <c r="AJ545" i="83"/>
  <c r="AI545" i="83"/>
  <c r="AH545" i="83"/>
  <c r="AG545" i="83"/>
  <c r="AF545" i="83"/>
  <c r="AE545" i="83"/>
  <c r="AD545" i="83"/>
  <c r="AC545" i="83"/>
  <c r="AQ542" i="83"/>
  <c r="AP544" i="83"/>
  <c r="AO544" i="83"/>
  <c r="AN544" i="83"/>
  <c r="AM544" i="83"/>
  <c r="AL544" i="83"/>
  <c r="AK544" i="83"/>
  <c r="AJ544" i="83"/>
  <c r="AI544" i="83"/>
  <c r="AH544" i="83"/>
  <c r="AG544" i="83"/>
  <c r="AF544" i="83"/>
  <c r="AE544" i="83"/>
  <c r="AD544" i="83"/>
  <c r="AC544" i="83"/>
  <c r="AQ550" i="83"/>
  <c r="AP543" i="83"/>
  <c r="AO543" i="83"/>
  <c r="AN543" i="83"/>
  <c r="AM543" i="83"/>
  <c r="AL543" i="83"/>
  <c r="AK543" i="83"/>
  <c r="AJ543" i="83"/>
  <c r="AI543" i="83"/>
  <c r="AH543" i="83"/>
  <c r="AG543" i="83"/>
  <c r="AF543" i="83"/>
  <c r="AE543" i="83"/>
  <c r="AD543" i="83"/>
  <c r="AC543" i="83"/>
  <c r="AQ556" i="83"/>
  <c r="AP542" i="83"/>
  <c r="AO542" i="83"/>
  <c r="AN542" i="83"/>
  <c r="AM542" i="83"/>
  <c r="AL542" i="83"/>
  <c r="AK542" i="83"/>
  <c r="AJ542" i="83"/>
  <c r="AI542" i="83"/>
  <c r="AH542" i="83"/>
  <c r="AG542" i="83"/>
  <c r="AF542" i="83"/>
  <c r="AE542" i="83"/>
  <c r="AD542" i="83"/>
  <c r="AC542" i="83"/>
  <c r="AQ548" i="83"/>
  <c r="AP541" i="83"/>
  <c r="AO541" i="83"/>
  <c r="AN541" i="83"/>
  <c r="AM541" i="83"/>
  <c r="AL541" i="83"/>
  <c r="AK541" i="83"/>
  <c r="AJ541" i="83"/>
  <c r="AI541" i="83"/>
  <c r="AH541" i="83"/>
  <c r="AG541" i="83"/>
  <c r="AF541" i="83"/>
  <c r="AE541" i="83"/>
  <c r="AD541" i="83"/>
  <c r="AC541" i="83"/>
  <c r="AQ539" i="83"/>
  <c r="AP540" i="83"/>
  <c r="AO540" i="83"/>
  <c r="AN540" i="83"/>
  <c r="AM540" i="83"/>
  <c r="AL540" i="83"/>
  <c r="AK540" i="83"/>
  <c r="AJ540" i="83"/>
  <c r="AI540" i="83"/>
  <c r="AH540" i="83"/>
  <c r="AG540" i="83"/>
  <c r="AF540" i="83"/>
  <c r="AE540" i="83"/>
  <c r="AD540" i="83"/>
  <c r="AC540" i="83"/>
  <c r="AQ555" i="83"/>
  <c r="AP539" i="83"/>
  <c r="AO539" i="83"/>
  <c r="AN539" i="83"/>
  <c r="AM539" i="83"/>
  <c r="AL539" i="83"/>
  <c r="AK539" i="83"/>
  <c r="AJ539" i="83"/>
  <c r="AI539" i="83"/>
  <c r="AH539" i="83"/>
  <c r="AG539" i="83"/>
  <c r="AF539" i="83"/>
  <c r="AE539" i="83"/>
  <c r="AD539" i="83"/>
  <c r="AC539" i="83"/>
  <c r="AQ554" i="83"/>
  <c r="AP538" i="83"/>
  <c r="AO538" i="83"/>
  <c r="AN538" i="83"/>
  <c r="AM538" i="83"/>
  <c r="AL538" i="83"/>
  <c r="AK538" i="83"/>
  <c r="AJ538" i="83"/>
  <c r="AI538" i="83"/>
  <c r="AH538" i="83"/>
  <c r="AG538" i="83"/>
  <c r="AF538" i="83"/>
  <c r="AE538" i="83"/>
  <c r="AD538" i="83"/>
  <c r="AC538" i="83"/>
  <c r="AQ552" i="83"/>
  <c r="AP537" i="83"/>
  <c r="AO537" i="83"/>
  <c r="AN537" i="83"/>
  <c r="AM537" i="83"/>
  <c r="AL537" i="83"/>
  <c r="AK537" i="83"/>
  <c r="AJ537" i="83"/>
  <c r="AI537" i="83"/>
  <c r="AH537" i="83"/>
  <c r="AG537" i="83"/>
  <c r="AF537" i="83"/>
  <c r="AE537" i="83"/>
  <c r="AD537" i="83"/>
  <c r="AC537" i="83"/>
  <c r="AQ553" i="83"/>
  <c r="AP536" i="83"/>
  <c r="AO536" i="83"/>
  <c r="AN536" i="83"/>
  <c r="AM536" i="83"/>
  <c r="AL536" i="83"/>
  <c r="AK536" i="83"/>
  <c r="AJ536" i="83"/>
  <c r="AI536" i="83"/>
  <c r="AH536" i="83"/>
  <c r="AG536" i="83"/>
  <c r="AF536" i="83"/>
  <c r="AE536" i="83"/>
  <c r="AD536" i="83"/>
  <c r="AC536" i="83"/>
  <c r="AQ529" i="83"/>
  <c r="AP535" i="83"/>
  <c r="AO535" i="83"/>
  <c r="AN535" i="83"/>
  <c r="AM535" i="83"/>
  <c r="AL535" i="83"/>
  <c r="AK535" i="83"/>
  <c r="AJ535" i="83"/>
  <c r="AI535" i="83"/>
  <c r="AH535" i="83"/>
  <c r="AG535" i="83"/>
  <c r="AF535" i="83"/>
  <c r="AE535" i="83"/>
  <c r="AD535" i="83"/>
  <c r="AC535" i="83"/>
  <c r="AQ526" i="83"/>
  <c r="AP534" i="83"/>
  <c r="AO534" i="83"/>
  <c r="AN534" i="83"/>
  <c r="AM534" i="83"/>
  <c r="AL534" i="83"/>
  <c r="AK534" i="83"/>
  <c r="AJ534" i="83"/>
  <c r="AI534" i="83"/>
  <c r="AH534" i="83"/>
  <c r="AG534" i="83"/>
  <c r="AF534" i="83"/>
  <c r="AE534" i="83"/>
  <c r="AD534" i="83"/>
  <c r="AC534" i="83"/>
  <c r="AQ527" i="83"/>
  <c r="AP533" i="83"/>
  <c r="AO533" i="83"/>
  <c r="AN533" i="83"/>
  <c r="AM533" i="83"/>
  <c r="AL533" i="83"/>
  <c r="AK533" i="83"/>
  <c r="AJ533" i="83"/>
  <c r="AI533" i="83"/>
  <c r="AH533" i="83"/>
  <c r="AG533" i="83"/>
  <c r="AF533" i="83"/>
  <c r="AE533" i="83"/>
  <c r="AD533" i="83"/>
  <c r="AC533" i="83"/>
  <c r="AQ513" i="83"/>
  <c r="AP532" i="83"/>
  <c r="AO532" i="83"/>
  <c r="AN532" i="83"/>
  <c r="AM532" i="83"/>
  <c r="AL532" i="83"/>
  <c r="AK532" i="83"/>
  <c r="AJ532" i="83"/>
  <c r="AI532" i="83"/>
  <c r="AH532" i="83"/>
  <c r="AG532" i="83"/>
  <c r="AF532" i="83"/>
  <c r="AE532" i="83"/>
  <c r="AD532" i="83"/>
  <c r="AC532" i="83"/>
  <c r="AQ528" i="83"/>
  <c r="AP531" i="83"/>
  <c r="AO531" i="83"/>
  <c r="AN531" i="83"/>
  <c r="AM531" i="83"/>
  <c r="AL531" i="83"/>
  <c r="AK531" i="83"/>
  <c r="AJ531" i="83"/>
  <c r="AI531" i="83"/>
  <c r="AH531" i="83"/>
  <c r="AG531" i="83"/>
  <c r="AF531" i="83"/>
  <c r="AE531" i="83"/>
  <c r="AD531" i="83"/>
  <c r="AC531" i="83"/>
  <c r="AQ525" i="83"/>
  <c r="AP530" i="83"/>
  <c r="AO530" i="83"/>
  <c r="AN530" i="83"/>
  <c r="AM530" i="83"/>
  <c r="AL530" i="83"/>
  <c r="AK530" i="83"/>
  <c r="AJ530" i="83"/>
  <c r="AI530" i="83"/>
  <c r="AH530" i="83"/>
  <c r="AG530" i="83"/>
  <c r="AF530" i="83"/>
  <c r="AE530" i="83"/>
  <c r="AD530" i="83"/>
  <c r="AC530" i="83"/>
  <c r="AQ530" i="83"/>
  <c r="AP529" i="83"/>
  <c r="AO529" i="83"/>
  <c r="AN529" i="83"/>
  <c r="AM529" i="83"/>
  <c r="AL529" i="83"/>
  <c r="AK529" i="83"/>
  <c r="AJ529" i="83"/>
  <c r="AI529" i="83"/>
  <c r="AH529" i="83"/>
  <c r="AG529" i="83"/>
  <c r="AF529" i="83"/>
  <c r="AE529" i="83"/>
  <c r="AD529" i="83"/>
  <c r="AC529" i="83"/>
  <c r="AQ511" i="83"/>
  <c r="AP528" i="83"/>
  <c r="AO528" i="83"/>
  <c r="AN528" i="83"/>
  <c r="AM528" i="83"/>
  <c r="AL528" i="83"/>
  <c r="AK528" i="83"/>
  <c r="AJ528" i="83"/>
  <c r="AI528" i="83"/>
  <c r="AH528" i="83"/>
  <c r="AG528" i="83"/>
  <c r="AF528" i="83"/>
  <c r="AE528" i="83"/>
  <c r="AD528" i="83"/>
  <c r="AC528" i="83"/>
  <c r="AQ514" i="83"/>
  <c r="AP527" i="83"/>
  <c r="AO527" i="83"/>
  <c r="AN527" i="83"/>
  <c r="AM527" i="83"/>
  <c r="AL527" i="83"/>
  <c r="AK527" i="83"/>
  <c r="AJ527" i="83"/>
  <c r="AI527" i="83"/>
  <c r="AH527" i="83"/>
  <c r="AG527" i="83"/>
  <c r="AF527" i="83"/>
  <c r="AE527" i="83"/>
  <c r="AD527" i="83"/>
  <c r="AC527" i="83"/>
  <c r="AQ515" i="83"/>
  <c r="AP526" i="83"/>
  <c r="AO526" i="83"/>
  <c r="AN526" i="83"/>
  <c r="AM526" i="83"/>
  <c r="AL526" i="83"/>
  <c r="AK526" i="83"/>
  <c r="AJ526" i="83"/>
  <c r="AI526" i="83"/>
  <c r="AH526" i="83"/>
  <c r="AG526" i="83"/>
  <c r="AF526" i="83"/>
  <c r="AE526" i="83"/>
  <c r="AD526" i="83"/>
  <c r="AC526" i="83"/>
  <c r="AQ516" i="83"/>
  <c r="AP525" i="83"/>
  <c r="AO525" i="83"/>
  <c r="AN525" i="83"/>
  <c r="AM525" i="83"/>
  <c r="AL525" i="83"/>
  <c r="AK525" i="83"/>
  <c r="AJ525" i="83"/>
  <c r="AI525" i="83"/>
  <c r="AH525" i="83"/>
  <c r="AG525" i="83"/>
  <c r="AF525" i="83"/>
  <c r="AE525" i="83"/>
  <c r="AD525" i="83"/>
  <c r="AC525" i="83"/>
  <c r="AQ512" i="83"/>
  <c r="AP524" i="83"/>
  <c r="AO524" i="83"/>
  <c r="AN524" i="83"/>
  <c r="AM524" i="83"/>
  <c r="AL524" i="83"/>
  <c r="AK524" i="83"/>
  <c r="AJ524" i="83"/>
  <c r="AI524" i="83"/>
  <c r="AH524" i="83"/>
  <c r="AG524" i="83"/>
  <c r="AF524" i="83"/>
  <c r="AE524" i="83"/>
  <c r="AD524" i="83"/>
  <c r="AC524" i="83"/>
  <c r="AQ534" i="83"/>
  <c r="AP523" i="83"/>
  <c r="AO523" i="83"/>
  <c r="AN523" i="83"/>
  <c r="AM523" i="83"/>
  <c r="AL523" i="83"/>
  <c r="AK523" i="83"/>
  <c r="AJ523" i="83"/>
  <c r="AI523" i="83"/>
  <c r="AH523" i="83"/>
  <c r="AG523" i="83"/>
  <c r="AF523" i="83"/>
  <c r="AE523" i="83"/>
  <c r="AD523" i="83"/>
  <c r="AC523" i="83"/>
  <c r="AQ532" i="83"/>
  <c r="AP522" i="83"/>
  <c r="AO522" i="83"/>
  <c r="AN522" i="83"/>
  <c r="AM522" i="83"/>
  <c r="AL522" i="83"/>
  <c r="AK522" i="83"/>
  <c r="AJ522" i="83"/>
  <c r="AI522" i="83"/>
  <c r="AH522" i="83"/>
  <c r="AG522" i="83"/>
  <c r="AF522" i="83"/>
  <c r="AE522" i="83"/>
  <c r="AD522" i="83"/>
  <c r="AC522" i="83"/>
  <c r="AQ524" i="83"/>
  <c r="AP521" i="83"/>
  <c r="AO521" i="83"/>
  <c r="AN521" i="83"/>
  <c r="AM521" i="83"/>
  <c r="AL521" i="83"/>
  <c r="AK521" i="83"/>
  <c r="AJ521" i="83"/>
  <c r="AI521" i="83"/>
  <c r="AH521" i="83"/>
  <c r="AG521" i="83"/>
  <c r="AF521" i="83"/>
  <c r="AE521" i="83"/>
  <c r="AD521" i="83"/>
  <c r="AC521" i="83"/>
  <c r="AQ517" i="83"/>
  <c r="AP520" i="83"/>
  <c r="AO520" i="83"/>
  <c r="AN520" i="83"/>
  <c r="AM520" i="83"/>
  <c r="AL520" i="83"/>
  <c r="AK520" i="83"/>
  <c r="AJ520" i="83"/>
  <c r="AI520" i="83"/>
  <c r="AH520" i="83"/>
  <c r="AG520" i="83"/>
  <c r="AF520" i="83"/>
  <c r="AE520" i="83"/>
  <c r="AD520" i="83"/>
  <c r="AC520" i="83"/>
  <c r="AQ508" i="83"/>
  <c r="AP519" i="83"/>
  <c r="AO519" i="83"/>
  <c r="AN519" i="83"/>
  <c r="AM519" i="83"/>
  <c r="AL519" i="83"/>
  <c r="AK519" i="83"/>
  <c r="AJ519" i="83"/>
  <c r="AI519" i="83"/>
  <c r="AH519" i="83"/>
  <c r="AG519" i="83"/>
  <c r="AF519" i="83"/>
  <c r="AE519" i="83"/>
  <c r="AD519" i="83"/>
  <c r="AC519" i="83"/>
  <c r="AQ520" i="83"/>
  <c r="AP518" i="83"/>
  <c r="AO518" i="83"/>
  <c r="AN518" i="83"/>
  <c r="AM518" i="83"/>
  <c r="AL518" i="83"/>
  <c r="AK518" i="83"/>
  <c r="AJ518" i="83"/>
  <c r="AI518" i="83"/>
  <c r="AH518" i="83"/>
  <c r="AG518" i="83"/>
  <c r="AF518" i="83"/>
  <c r="AE518" i="83"/>
  <c r="AD518" i="83"/>
  <c r="AC518" i="83"/>
  <c r="AQ519" i="83"/>
  <c r="AP517" i="83"/>
  <c r="AO517" i="83"/>
  <c r="AN517" i="83"/>
  <c r="AM517" i="83"/>
  <c r="AL517" i="83"/>
  <c r="AK517" i="83"/>
  <c r="AJ517" i="83"/>
  <c r="AI517" i="83"/>
  <c r="AH517" i="83"/>
  <c r="AG517" i="83"/>
  <c r="AF517" i="83"/>
  <c r="AE517" i="83"/>
  <c r="AD517" i="83"/>
  <c r="AC517" i="83"/>
  <c r="AQ521" i="83"/>
  <c r="AP516" i="83"/>
  <c r="AO516" i="83"/>
  <c r="AN516" i="83"/>
  <c r="AM516" i="83"/>
  <c r="AL516" i="83"/>
  <c r="AK516" i="83"/>
  <c r="AJ516" i="83"/>
  <c r="AI516" i="83"/>
  <c r="AH516" i="83"/>
  <c r="AG516" i="83"/>
  <c r="AF516" i="83"/>
  <c r="AE516" i="83"/>
  <c r="AD516" i="83"/>
  <c r="AC516" i="83"/>
  <c r="AQ522" i="83"/>
  <c r="AP515" i="83"/>
  <c r="AO515" i="83"/>
  <c r="AN515" i="83"/>
  <c r="AM515" i="83"/>
  <c r="AL515" i="83"/>
  <c r="AK515" i="83"/>
  <c r="AJ515" i="83"/>
  <c r="AI515" i="83"/>
  <c r="AH515" i="83"/>
  <c r="AG515" i="83"/>
  <c r="AF515" i="83"/>
  <c r="AE515" i="83"/>
  <c r="AD515" i="83"/>
  <c r="AC515" i="83"/>
  <c r="AQ518" i="83"/>
  <c r="AP514" i="83"/>
  <c r="AO514" i="83"/>
  <c r="AN514" i="83"/>
  <c r="AM514" i="83"/>
  <c r="AL514" i="83"/>
  <c r="AK514" i="83"/>
  <c r="AJ514" i="83"/>
  <c r="AI514" i="83"/>
  <c r="AH514" i="83"/>
  <c r="AG514" i="83"/>
  <c r="AF514" i="83"/>
  <c r="AE514" i="83"/>
  <c r="AD514" i="83"/>
  <c r="AC514" i="83"/>
  <c r="AQ535" i="83"/>
  <c r="AP513" i="83"/>
  <c r="AO513" i="83"/>
  <c r="AN513" i="83"/>
  <c r="AM513" i="83"/>
  <c r="AL513" i="83"/>
  <c r="AK513" i="83"/>
  <c r="AJ513" i="83"/>
  <c r="AI513" i="83"/>
  <c r="AH513" i="83"/>
  <c r="AG513" i="83"/>
  <c r="AF513" i="83"/>
  <c r="AE513" i="83"/>
  <c r="AD513" i="83"/>
  <c r="AC513" i="83"/>
  <c r="AQ523" i="83"/>
  <c r="AP512" i="83"/>
  <c r="AO512" i="83"/>
  <c r="AN512" i="83"/>
  <c r="AM512" i="83"/>
  <c r="AL512" i="83"/>
  <c r="AK512" i="83"/>
  <c r="AJ512" i="83"/>
  <c r="AI512" i="83"/>
  <c r="AH512" i="83"/>
  <c r="AG512" i="83"/>
  <c r="AF512" i="83"/>
  <c r="AE512" i="83"/>
  <c r="AD512" i="83"/>
  <c r="AC512" i="83"/>
  <c r="AQ510" i="83"/>
  <c r="AP511" i="83"/>
  <c r="AO511" i="83"/>
  <c r="AN511" i="83"/>
  <c r="AM511" i="83"/>
  <c r="AL511" i="83"/>
  <c r="AK511" i="83"/>
  <c r="AJ511" i="83"/>
  <c r="AI511" i="83"/>
  <c r="AH511" i="83"/>
  <c r="AG511" i="83"/>
  <c r="AF511" i="83"/>
  <c r="AE511" i="83"/>
  <c r="AD511" i="83"/>
  <c r="AC511" i="83"/>
  <c r="AQ533" i="83"/>
  <c r="AP510" i="83"/>
  <c r="AO510" i="83"/>
  <c r="AN510" i="83"/>
  <c r="AM510" i="83"/>
  <c r="AL510" i="83"/>
  <c r="AK510" i="83"/>
  <c r="AJ510" i="83"/>
  <c r="AI510" i="83"/>
  <c r="AH510" i="83"/>
  <c r="AG510" i="83"/>
  <c r="AF510" i="83"/>
  <c r="AE510" i="83"/>
  <c r="AD510" i="83"/>
  <c r="AC510" i="83"/>
  <c r="AQ531" i="83"/>
  <c r="AP509" i="83"/>
  <c r="AO509" i="83"/>
  <c r="AN509" i="83"/>
  <c r="AM509" i="83"/>
  <c r="AL509" i="83"/>
  <c r="AK509" i="83"/>
  <c r="AJ509" i="83"/>
  <c r="AI509" i="83"/>
  <c r="AH509" i="83"/>
  <c r="AG509" i="83"/>
  <c r="AF509" i="83"/>
  <c r="AE509" i="83"/>
  <c r="AD509" i="83"/>
  <c r="AC509" i="83"/>
  <c r="AQ509" i="83"/>
  <c r="AP508" i="83"/>
  <c r="AO508" i="83"/>
  <c r="AN508" i="83"/>
  <c r="AM508" i="83"/>
  <c r="AL508" i="83"/>
  <c r="AK508" i="83"/>
  <c r="AJ508" i="83"/>
  <c r="AI508" i="83"/>
  <c r="AH508" i="83"/>
  <c r="AG508" i="83"/>
  <c r="AF508" i="83"/>
  <c r="AE508" i="83"/>
  <c r="AD508" i="83"/>
  <c r="AC508" i="83"/>
  <c r="AQ501" i="83"/>
  <c r="AP507" i="83"/>
  <c r="AO507" i="83"/>
  <c r="AN507" i="83"/>
  <c r="AM507" i="83"/>
  <c r="AL507" i="83"/>
  <c r="AK507" i="83"/>
  <c r="AJ507" i="83"/>
  <c r="AI507" i="83"/>
  <c r="AH507" i="83"/>
  <c r="AG507" i="83"/>
  <c r="AF507" i="83"/>
  <c r="AE507" i="83"/>
  <c r="AD507" i="83"/>
  <c r="AC507" i="83"/>
  <c r="AQ507" i="83"/>
  <c r="AP506" i="83"/>
  <c r="AO506" i="83"/>
  <c r="AN506" i="83"/>
  <c r="AM506" i="83"/>
  <c r="AL506" i="83"/>
  <c r="AK506" i="83"/>
  <c r="AJ506" i="83"/>
  <c r="AI506" i="83"/>
  <c r="AH506" i="83"/>
  <c r="AG506" i="83"/>
  <c r="AF506" i="83"/>
  <c r="AE506" i="83"/>
  <c r="AD506" i="83"/>
  <c r="AC506" i="83"/>
  <c r="AQ506" i="83"/>
  <c r="AP505" i="83"/>
  <c r="AO505" i="83"/>
  <c r="AN505" i="83"/>
  <c r="AM505" i="83"/>
  <c r="AL505" i="83"/>
  <c r="AK505" i="83"/>
  <c r="AJ505" i="83"/>
  <c r="AI505" i="83"/>
  <c r="AH505" i="83"/>
  <c r="AG505" i="83"/>
  <c r="AF505" i="83"/>
  <c r="AE505" i="83"/>
  <c r="AD505" i="83"/>
  <c r="AC505" i="83"/>
  <c r="AQ505" i="83"/>
  <c r="AP504" i="83"/>
  <c r="AO504" i="83"/>
  <c r="AN504" i="83"/>
  <c r="AM504" i="83"/>
  <c r="AL504" i="83"/>
  <c r="AK504" i="83"/>
  <c r="AJ504" i="83"/>
  <c r="AI504" i="83"/>
  <c r="AH504" i="83"/>
  <c r="AG504" i="83"/>
  <c r="AF504" i="83"/>
  <c r="AE504" i="83"/>
  <c r="AD504" i="83"/>
  <c r="AC504" i="83"/>
  <c r="AQ503" i="83"/>
  <c r="AP503" i="83"/>
  <c r="AO503" i="83"/>
  <c r="AN503" i="83"/>
  <c r="AM503" i="83"/>
  <c r="AL503" i="83"/>
  <c r="AK503" i="83"/>
  <c r="AJ503" i="83"/>
  <c r="AI503" i="83"/>
  <c r="AH503" i="83"/>
  <c r="AG503" i="83"/>
  <c r="AF503" i="83"/>
  <c r="AE503" i="83"/>
  <c r="AD503" i="83"/>
  <c r="AC503" i="83"/>
  <c r="AQ502" i="83"/>
  <c r="AP502" i="83"/>
  <c r="AO502" i="83"/>
  <c r="AN502" i="83"/>
  <c r="AM502" i="83"/>
  <c r="AL502" i="83"/>
  <c r="AK502" i="83"/>
  <c r="AJ502" i="83"/>
  <c r="AI502" i="83"/>
  <c r="AH502" i="83"/>
  <c r="AG502" i="83"/>
  <c r="AF502" i="83"/>
  <c r="AE502" i="83"/>
  <c r="AD502" i="83"/>
  <c r="AC502" i="83"/>
  <c r="AQ500" i="83"/>
  <c r="AP501" i="83"/>
  <c r="AO501" i="83"/>
  <c r="AN501" i="83"/>
  <c r="AM501" i="83"/>
  <c r="AL501" i="83"/>
  <c r="AK501" i="83"/>
  <c r="AJ501" i="83"/>
  <c r="AI501" i="83"/>
  <c r="AH501" i="83"/>
  <c r="AG501" i="83"/>
  <c r="AF501" i="83"/>
  <c r="AE501" i="83"/>
  <c r="AD501" i="83"/>
  <c r="AC501" i="83"/>
  <c r="AQ499" i="83"/>
  <c r="AP500" i="83"/>
  <c r="AO500" i="83"/>
  <c r="AN500" i="83"/>
  <c r="AM500" i="83"/>
  <c r="AL500" i="83"/>
  <c r="AK500" i="83"/>
  <c r="AJ500" i="83"/>
  <c r="AI500" i="83"/>
  <c r="AH500" i="83"/>
  <c r="AG500" i="83"/>
  <c r="AF500" i="83"/>
  <c r="AE500" i="83"/>
  <c r="AD500" i="83"/>
  <c r="AC500" i="83"/>
  <c r="AQ504" i="83"/>
  <c r="AP499" i="83"/>
  <c r="AO499" i="83"/>
  <c r="AN499" i="83"/>
  <c r="AM499" i="83"/>
  <c r="AL499" i="83"/>
  <c r="AK499" i="83"/>
  <c r="AJ499" i="83"/>
  <c r="AI499" i="83"/>
  <c r="AH499" i="83"/>
  <c r="AG499" i="83"/>
  <c r="AF499" i="83"/>
  <c r="AE499" i="83"/>
  <c r="AD499" i="83"/>
  <c r="AC499" i="83"/>
  <c r="AQ496" i="83"/>
  <c r="AP498" i="83"/>
  <c r="AO498" i="83"/>
  <c r="AN498" i="83"/>
  <c r="AM498" i="83"/>
  <c r="AL498" i="83"/>
  <c r="AK498" i="83"/>
  <c r="AJ498" i="83"/>
  <c r="AI498" i="83"/>
  <c r="AH498" i="83"/>
  <c r="AG498" i="83"/>
  <c r="AF498" i="83"/>
  <c r="AE498" i="83"/>
  <c r="AD498" i="83"/>
  <c r="AC498" i="83"/>
  <c r="AQ494" i="83"/>
  <c r="AP497" i="83"/>
  <c r="AO497" i="83"/>
  <c r="AN497" i="83"/>
  <c r="AM497" i="83"/>
  <c r="AL497" i="83"/>
  <c r="AK497" i="83"/>
  <c r="AJ497" i="83"/>
  <c r="AI497" i="83"/>
  <c r="AH497" i="83"/>
  <c r="AG497" i="83"/>
  <c r="AF497" i="83"/>
  <c r="AE497" i="83"/>
  <c r="AD497" i="83"/>
  <c r="AC497" i="83"/>
  <c r="AQ495" i="83"/>
  <c r="AP496" i="83"/>
  <c r="AO496" i="83"/>
  <c r="AN496" i="83"/>
  <c r="AM496" i="83"/>
  <c r="AL496" i="83"/>
  <c r="AK496" i="83"/>
  <c r="AJ496" i="83"/>
  <c r="AI496" i="83"/>
  <c r="AH496" i="83"/>
  <c r="AG496" i="83"/>
  <c r="AF496" i="83"/>
  <c r="AE496" i="83"/>
  <c r="AD496" i="83"/>
  <c r="AC496" i="83"/>
  <c r="AQ498" i="83"/>
  <c r="AP495" i="83"/>
  <c r="AO495" i="83"/>
  <c r="AN495" i="83"/>
  <c r="AM495" i="83"/>
  <c r="AL495" i="83"/>
  <c r="AK495" i="83"/>
  <c r="AJ495" i="83"/>
  <c r="AI495" i="83"/>
  <c r="AH495" i="83"/>
  <c r="AG495" i="83"/>
  <c r="AF495" i="83"/>
  <c r="AE495" i="83"/>
  <c r="AD495" i="83"/>
  <c r="AC495" i="83"/>
  <c r="AQ497" i="83"/>
  <c r="AP494" i="83"/>
  <c r="AO494" i="83"/>
  <c r="AN494" i="83"/>
  <c r="AM494" i="83"/>
  <c r="AL494" i="83"/>
  <c r="AK494" i="83"/>
  <c r="AJ494" i="83"/>
  <c r="AI494" i="83"/>
  <c r="AH494" i="83"/>
  <c r="AG494" i="83"/>
  <c r="AF494" i="83"/>
  <c r="AE494" i="83"/>
  <c r="AD494" i="83"/>
  <c r="AC494" i="83"/>
  <c r="AQ489" i="83"/>
  <c r="AP493" i="83"/>
  <c r="AO493" i="83"/>
  <c r="AN493" i="83"/>
  <c r="AM493" i="83"/>
  <c r="AL493" i="83"/>
  <c r="AK493" i="83"/>
  <c r="AJ493" i="83"/>
  <c r="AI493" i="83"/>
  <c r="AH493" i="83"/>
  <c r="AG493" i="83"/>
  <c r="AF493" i="83"/>
  <c r="AE493" i="83"/>
  <c r="AD493" i="83"/>
  <c r="AC493" i="83"/>
  <c r="AQ491" i="83"/>
  <c r="AP492" i="83"/>
  <c r="AO492" i="83"/>
  <c r="AN492" i="83"/>
  <c r="AM492" i="83"/>
  <c r="AL492" i="83"/>
  <c r="AK492" i="83"/>
  <c r="AJ492" i="83"/>
  <c r="AI492" i="83"/>
  <c r="AH492" i="83"/>
  <c r="AG492" i="83"/>
  <c r="AF492" i="83"/>
  <c r="AE492" i="83"/>
  <c r="AD492" i="83"/>
  <c r="AC492" i="83"/>
  <c r="AQ488" i="83"/>
  <c r="AP491" i="83"/>
  <c r="AO491" i="83"/>
  <c r="AN491" i="83"/>
  <c r="AM491" i="83"/>
  <c r="AL491" i="83"/>
  <c r="AK491" i="83"/>
  <c r="AJ491" i="83"/>
  <c r="AI491" i="83"/>
  <c r="AH491" i="83"/>
  <c r="AG491" i="83"/>
  <c r="AF491" i="83"/>
  <c r="AE491" i="83"/>
  <c r="AD491" i="83"/>
  <c r="AC491" i="83"/>
  <c r="AQ490" i="83"/>
  <c r="AP490" i="83"/>
  <c r="AO490" i="83"/>
  <c r="AN490" i="83"/>
  <c r="AM490" i="83"/>
  <c r="AL490" i="83"/>
  <c r="AK490" i="83"/>
  <c r="AJ490" i="83"/>
  <c r="AI490" i="83"/>
  <c r="AH490" i="83"/>
  <c r="AG490" i="83"/>
  <c r="AF490" i="83"/>
  <c r="AE490" i="83"/>
  <c r="AD490" i="83"/>
  <c r="AC490" i="83"/>
  <c r="AQ484" i="83"/>
  <c r="AP489" i="83"/>
  <c r="AO489" i="83"/>
  <c r="AN489" i="83"/>
  <c r="AM489" i="83"/>
  <c r="AL489" i="83"/>
  <c r="AK489" i="83"/>
  <c r="AJ489" i="83"/>
  <c r="AI489" i="83"/>
  <c r="AH489" i="83"/>
  <c r="AG489" i="83"/>
  <c r="AF489" i="83"/>
  <c r="AE489" i="83"/>
  <c r="AD489" i="83"/>
  <c r="AC489" i="83"/>
  <c r="AQ486" i="83"/>
  <c r="AP488" i="83"/>
  <c r="AO488" i="83"/>
  <c r="AN488" i="83"/>
  <c r="AM488" i="83"/>
  <c r="AL488" i="83"/>
  <c r="AK488" i="83"/>
  <c r="AJ488" i="83"/>
  <c r="AI488" i="83"/>
  <c r="AH488" i="83"/>
  <c r="AG488" i="83"/>
  <c r="AF488" i="83"/>
  <c r="AE488" i="83"/>
  <c r="AD488" i="83"/>
  <c r="AC488" i="83"/>
  <c r="AQ483" i="83"/>
  <c r="AP487" i="83"/>
  <c r="AO487" i="83"/>
  <c r="AN487" i="83"/>
  <c r="AM487" i="83"/>
  <c r="AL487" i="83"/>
  <c r="AK487" i="83"/>
  <c r="AJ487" i="83"/>
  <c r="AI487" i="83"/>
  <c r="AH487" i="83"/>
  <c r="AG487" i="83"/>
  <c r="AF487" i="83"/>
  <c r="AE487" i="83"/>
  <c r="AD487" i="83"/>
  <c r="AC487" i="83"/>
  <c r="AQ487" i="83"/>
  <c r="AP486" i="83"/>
  <c r="AO486" i="83"/>
  <c r="AN486" i="83"/>
  <c r="AM486" i="83"/>
  <c r="AL486" i="83"/>
  <c r="AK486" i="83"/>
  <c r="AJ486" i="83"/>
  <c r="AI486" i="83"/>
  <c r="AH486" i="83"/>
  <c r="AG486" i="83"/>
  <c r="AF486" i="83"/>
  <c r="AE486" i="83"/>
  <c r="AD486" i="83"/>
  <c r="AC486" i="83"/>
  <c r="AQ492" i="83"/>
  <c r="AP485" i="83"/>
  <c r="AO485" i="83"/>
  <c r="AN485" i="83"/>
  <c r="AM485" i="83"/>
  <c r="AL485" i="83"/>
  <c r="AK485" i="83"/>
  <c r="AJ485" i="83"/>
  <c r="AI485" i="83"/>
  <c r="AH485" i="83"/>
  <c r="AG485" i="83"/>
  <c r="AF485" i="83"/>
  <c r="AE485" i="83"/>
  <c r="AD485" i="83"/>
  <c r="AC485" i="83"/>
  <c r="AQ485" i="83"/>
  <c r="AP484" i="83"/>
  <c r="AO484" i="83"/>
  <c r="AN484" i="83"/>
  <c r="AM484" i="83"/>
  <c r="AL484" i="83"/>
  <c r="AK484" i="83"/>
  <c r="AJ484" i="83"/>
  <c r="AI484" i="83"/>
  <c r="AH484" i="83"/>
  <c r="AG484" i="83"/>
  <c r="AF484" i="83"/>
  <c r="AE484" i="83"/>
  <c r="AD484" i="83"/>
  <c r="AC484" i="83"/>
  <c r="AQ493" i="83"/>
  <c r="AP483" i="83"/>
  <c r="AO483" i="83"/>
  <c r="AN483" i="83"/>
  <c r="AM483" i="83"/>
  <c r="AL483" i="83"/>
  <c r="AK483" i="83"/>
  <c r="AJ483" i="83"/>
  <c r="AI483" i="83"/>
  <c r="AH483" i="83"/>
  <c r="AG483" i="83"/>
  <c r="AF483" i="83"/>
  <c r="AE483" i="83"/>
  <c r="AD483" i="83"/>
  <c r="AC483" i="83"/>
  <c r="AQ478" i="83"/>
  <c r="AP482" i="83"/>
  <c r="AO482" i="83"/>
  <c r="AN482" i="83"/>
  <c r="AM482" i="83"/>
  <c r="AL482" i="83"/>
  <c r="AK482" i="83"/>
  <c r="AJ482" i="83"/>
  <c r="AI482" i="83"/>
  <c r="AH482" i="83"/>
  <c r="AG482" i="83"/>
  <c r="AF482" i="83"/>
  <c r="AE482" i="83"/>
  <c r="AD482" i="83"/>
  <c r="AC482" i="83"/>
  <c r="AQ476" i="83"/>
  <c r="AP481" i="83"/>
  <c r="AO481" i="83"/>
  <c r="AN481" i="83"/>
  <c r="AM481" i="83"/>
  <c r="AL481" i="83"/>
  <c r="AK481" i="83"/>
  <c r="AJ481" i="83"/>
  <c r="AI481" i="83"/>
  <c r="AH481" i="83"/>
  <c r="AG481" i="83"/>
  <c r="AF481" i="83"/>
  <c r="AE481" i="83"/>
  <c r="AD481" i="83"/>
  <c r="AC481" i="83"/>
  <c r="AQ479" i="83"/>
  <c r="AP480" i="83"/>
  <c r="AO480" i="83"/>
  <c r="AN480" i="83"/>
  <c r="AM480" i="83"/>
  <c r="AL480" i="83"/>
  <c r="AK480" i="83"/>
  <c r="AJ480" i="83"/>
  <c r="AI480" i="83"/>
  <c r="AH480" i="83"/>
  <c r="AG480" i="83"/>
  <c r="AF480" i="83"/>
  <c r="AE480" i="83"/>
  <c r="AD480" i="83"/>
  <c r="AC480" i="83"/>
  <c r="AQ477" i="83"/>
  <c r="AP479" i="83"/>
  <c r="AO479" i="83"/>
  <c r="AN479" i="83"/>
  <c r="AM479" i="83"/>
  <c r="AL479" i="83"/>
  <c r="AK479" i="83"/>
  <c r="AJ479" i="83"/>
  <c r="AI479" i="83"/>
  <c r="AH479" i="83"/>
  <c r="AG479" i="83"/>
  <c r="AF479" i="83"/>
  <c r="AE479" i="83"/>
  <c r="AD479" i="83"/>
  <c r="AC479" i="83"/>
  <c r="AQ482" i="83"/>
  <c r="AP478" i="83"/>
  <c r="AO478" i="83"/>
  <c r="AN478" i="83"/>
  <c r="AM478" i="83"/>
  <c r="AL478" i="83"/>
  <c r="AK478" i="83"/>
  <c r="AJ478" i="83"/>
  <c r="AI478" i="83"/>
  <c r="AH478" i="83"/>
  <c r="AG478" i="83"/>
  <c r="AF478" i="83"/>
  <c r="AE478" i="83"/>
  <c r="AD478" i="83"/>
  <c r="AC478" i="83"/>
  <c r="AQ475" i="83"/>
  <c r="AP477" i="83"/>
  <c r="AO477" i="83"/>
  <c r="AN477" i="83"/>
  <c r="AM477" i="83"/>
  <c r="AL477" i="83"/>
  <c r="AK477" i="83"/>
  <c r="AJ477" i="83"/>
  <c r="AI477" i="83"/>
  <c r="AH477" i="83"/>
  <c r="AG477" i="83"/>
  <c r="AF477" i="83"/>
  <c r="AE477" i="83"/>
  <c r="AD477" i="83"/>
  <c r="AC477" i="83"/>
  <c r="AQ466" i="83"/>
  <c r="AP476" i="83"/>
  <c r="AO476" i="83"/>
  <c r="AN476" i="83"/>
  <c r="AM476" i="83"/>
  <c r="AL476" i="83"/>
  <c r="AK476" i="83"/>
  <c r="AJ476" i="83"/>
  <c r="AI476" i="83"/>
  <c r="AH476" i="83"/>
  <c r="AG476" i="83"/>
  <c r="AF476" i="83"/>
  <c r="AE476" i="83"/>
  <c r="AD476" i="83"/>
  <c r="AC476" i="83"/>
  <c r="AQ468" i="83"/>
  <c r="AP475" i="83"/>
  <c r="AO475" i="83"/>
  <c r="AN475" i="83"/>
  <c r="AM475" i="83"/>
  <c r="AL475" i="83"/>
  <c r="AK475" i="83"/>
  <c r="AJ475" i="83"/>
  <c r="AI475" i="83"/>
  <c r="AH475" i="83"/>
  <c r="AG475" i="83"/>
  <c r="AF475" i="83"/>
  <c r="AE475" i="83"/>
  <c r="AD475" i="83"/>
  <c r="AC475" i="83"/>
  <c r="AQ456" i="83"/>
  <c r="AP474" i="83"/>
  <c r="AO474" i="83"/>
  <c r="AN474" i="83"/>
  <c r="AM474" i="83"/>
  <c r="AL474" i="83"/>
  <c r="AK474" i="83"/>
  <c r="AJ474" i="83"/>
  <c r="AI474" i="83"/>
  <c r="AH474" i="83"/>
  <c r="AG474" i="83"/>
  <c r="AF474" i="83"/>
  <c r="AE474" i="83"/>
  <c r="AD474" i="83"/>
  <c r="AC474" i="83"/>
  <c r="AQ469" i="83"/>
  <c r="AP473" i="83"/>
  <c r="AO473" i="83"/>
  <c r="AN473" i="83"/>
  <c r="AM473" i="83"/>
  <c r="AL473" i="83"/>
  <c r="AK473" i="83"/>
  <c r="AJ473" i="83"/>
  <c r="AI473" i="83"/>
  <c r="AH473" i="83"/>
  <c r="AG473" i="83"/>
  <c r="AF473" i="83"/>
  <c r="AE473" i="83"/>
  <c r="AD473" i="83"/>
  <c r="AC473" i="83"/>
  <c r="AQ473" i="83"/>
  <c r="AP472" i="83"/>
  <c r="AO472" i="83"/>
  <c r="AN472" i="83"/>
  <c r="AM472" i="83"/>
  <c r="AL472" i="83"/>
  <c r="AK472" i="83"/>
  <c r="AJ472" i="83"/>
  <c r="AI472" i="83"/>
  <c r="AH472" i="83"/>
  <c r="AG472" i="83"/>
  <c r="AF472" i="83"/>
  <c r="AE472" i="83"/>
  <c r="AD472" i="83"/>
  <c r="AC472" i="83"/>
  <c r="AQ471" i="83"/>
  <c r="AP471" i="83"/>
  <c r="AO471" i="83"/>
  <c r="AN471" i="83"/>
  <c r="AM471" i="83"/>
  <c r="AL471" i="83"/>
  <c r="AK471" i="83"/>
  <c r="AJ471" i="83"/>
  <c r="AI471" i="83"/>
  <c r="AH471" i="83"/>
  <c r="AG471" i="83"/>
  <c r="AF471" i="83"/>
  <c r="AE471" i="83"/>
  <c r="AD471" i="83"/>
  <c r="AC471" i="83"/>
  <c r="AQ461" i="83"/>
  <c r="AP470" i="83"/>
  <c r="AO470" i="83"/>
  <c r="AN470" i="83"/>
  <c r="AM470" i="83"/>
  <c r="AL470" i="83"/>
  <c r="AK470" i="83"/>
  <c r="AJ470" i="83"/>
  <c r="AI470" i="83"/>
  <c r="AH470" i="83"/>
  <c r="AG470" i="83"/>
  <c r="AF470" i="83"/>
  <c r="AE470" i="83"/>
  <c r="AD470" i="83"/>
  <c r="AC470" i="83"/>
  <c r="AQ467" i="83"/>
  <c r="AP469" i="83"/>
  <c r="AO469" i="83"/>
  <c r="AN469" i="83"/>
  <c r="AM469" i="83"/>
  <c r="AL469" i="83"/>
  <c r="AK469" i="83"/>
  <c r="AJ469" i="83"/>
  <c r="AI469" i="83"/>
  <c r="AH469" i="83"/>
  <c r="AG469" i="83"/>
  <c r="AF469" i="83"/>
  <c r="AE469" i="83"/>
  <c r="AD469" i="83"/>
  <c r="AC469" i="83"/>
  <c r="AQ465" i="83"/>
  <c r="AP468" i="83"/>
  <c r="AO468" i="83"/>
  <c r="AN468" i="83"/>
  <c r="AM468" i="83"/>
  <c r="AL468" i="83"/>
  <c r="AK468" i="83"/>
  <c r="AJ468" i="83"/>
  <c r="AI468" i="83"/>
  <c r="AH468" i="83"/>
  <c r="AG468" i="83"/>
  <c r="AF468" i="83"/>
  <c r="AE468" i="83"/>
  <c r="AD468" i="83"/>
  <c r="AC468" i="83"/>
  <c r="AQ474" i="83"/>
  <c r="AP467" i="83"/>
  <c r="AO467" i="83"/>
  <c r="AN467" i="83"/>
  <c r="AM467" i="83"/>
  <c r="AL467" i="83"/>
  <c r="AK467" i="83"/>
  <c r="AJ467" i="83"/>
  <c r="AI467" i="83"/>
  <c r="AH467" i="83"/>
  <c r="AG467" i="83"/>
  <c r="AF467" i="83"/>
  <c r="AE467" i="83"/>
  <c r="AD467" i="83"/>
  <c r="AC467" i="83"/>
  <c r="AQ470" i="83"/>
  <c r="AP466" i="83"/>
  <c r="AO466" i="83"/>
  <c r="AN466" i="83"/>
  <c r="AM466" i="83"/>
  <c r="AL466" i="83"/>
  <c r="AK466" i="83"/>
  <c r="AJ466" i="83"/>
  <c r="AI466" i="83"/>
  <c r="AH466" i="83"/>
  <c r="AG466" i="83"/>
  <c r="AF466" i="83"/>
  <c r="AE466" i="83"/>
  <c r="AD466" i="83"/>
  <c r="AC466" i="83"/>
  <c r="AQ464" i="83"/>
  <c r="AP465" i="83"/>
  <c r="AO465" i="83"/>
  <c r="AN465" i="83"/>
  <c r="AM465" i="83"/>
  <c r="AL465" i="83"/>
  <c r="AK465" i="83"/>
  <c r="AJ465" i="83"/>
  <c r="AI465" i="83"/>
  <c r="AH465" i="83"/>
  <c r="AG465" i="83"/>
  <c r="AF465" i="83"/>
  <c r="AE465" i="83"/>
  <c r="AD465" i="83"/>
  <c r="AC465" i="83"/>
  <c r="AQ463" i="83"/>
  <c r="AP464" i="83"/>
  <c r="AO464" i="83"/>
  <c r="AN464" i="83"/>
  <c r="AM464" i="83"/>
  <c r="AL464" i="83"/>
  <c r="AK464" i="83"/>
  <c r="AJ464" i="83"/>
  <c r="AI464" i="83"/>
  <c r="AH464" i="83"/>
  <c r="AG464" i="83"/>
  <c r="AF464" i="83"/>
  <c r="AE464" i="83"/>
  <c r="AD464" i="83"/>
  <c r="AC464" i="83"/>
  <c r="AQ460" i="83"/>
  <c r="AP463" i="83"/>
  <c r="AO463" i="83"/>
  <c r="AN463" i="83"/>
  <c r="AM463" i="83"/>
  <c r="AL463" i="83"/>
  <c r="AK463" i="83"/>
  <c r="AJ463" i="83"/>
  <c r="AI463" i="83"/>
  <c r="AH463" i="83"/>
  <c r="AG463" i="83"/>
  <c r="AF463" i="83"/>
  <c r="AE463" i="83"/>
  <c r="AD463" i="83"/>
  <c r="AC463" i="83"/>
  <c r="AQ472" i="83"/>
  <c r="AP462" i="83"/>
  <c r="AO462" i="83"/>
  <c r="AN462" i="83"/>
  <c r="AM462" i="83"/>
  <c r="AL462" i="83"/>
  <c r="AK462" i="83"/>
  <c r="AJ462" i="83"/>
  <c r="AI462" i="83"/>
  <c r="AH462" i="83"/>
  <c r="AG462" i="83"/>
  <c r="AF462" i="83"/>
  <c r="AE462" i="83"/>
  <c r="AD462" i="83"/>
  <c r="AC462" i="83"/>
  <c r="AQ458" i="83"/>
  <c r="AP461" i="83"/>
  <c r="AO461" i="83"/>
  <c r="AN461" i="83"/>
  <c r="AM461" i="83"/>
  <c r="AL461" i="83"/>
  <c r="AK461" i="83"/>
  <c r="AJ461" i="83"/>
  <c r="AI461" i="83"/>
  <c r="AH461" i="83"/>
  <c r="AG461" i="83"/>
  <c r="AF461" i="83"/>
  <c r="AE461" i="83"/>
  <c r="AD461" i="83"/>
  <c r="AC461" i="83"/>
  <c r="AQ462" i="83"/>
  <c r="AP460" i="83"/>
  <c r="AO460" i="83"/>
  <c r="AN460" i="83"/>
  <c r="AM460" i="83"/>
  <c r="AL460" i="83"/>
  <c r="AK460" i="83"/>
  <c r="AJ460" i="83"/>
  <c r="AI460" i="83"/>
  <c r="AH460" i="83"/>
  <c r="AG460" i="83"/>
  <c r="AF460" i="83"/>
  <c r="AE460" i="83"/>
  <c r="AD460" i="83"/>
  <c r="AC460" i="83"/>
  <c r="AQ481" i="83"/>
  <c r="AP459" i="83"/>
  <c r="AO459" i="83"/>
  <c r="AN459" i="83"/>
  <c r="AM459" i="83"/>
  <c r="AL459" i="83"/>
  <c r="AK459" i="83"/>
  <c r="AJ459" i="83"/>
  <c r="AI459" i="83"/>
  <c r="AH459" i="83"/>
  <c r="AG459" i="83"/>
  <c r="AF459" i="83"/>
  <c r="AE459" i="83"/>
  <c r="AD459" i="83"/>
  <c r="AC459" i="83"/>
  <c r="AQ480" i="83"/>
  <c r="AP458" i="83"/>
  <c r="AO458" i="83"/>
  <c r="AN458" i="83"/>
  <c r="AM458" i="83"/>
  <c r="AL458" i="83"/>
  <c r="AK458" i="83"/>
  <c r="AJ458" i="83"/>
  <c r="AI458" i="83"/>
  <c r="AH458" i="83"/>
  <c r="AG458" i="83"/>
  <c r="AF458" i="83"/>
  <c r="AE458" i="83"/>
  <c r="AD458" i="83"/>
  <c r="AC458" i="83"/>
  <c r="AQ459" i="83"/>
  <c r="AP457" i="83"/>
  <c r="AO457" i="83"/>
  <c r="AN457" i="83"/>
  <c r="AM457" i="83"/>
  <c r="AL457" i="83"/>
  <c r="AK457" i="83"/>
  <c r="AJ457" i="83"/>
  <c r="AI457" i="83"/>
  <c r="AH457" i="83"/>
  <c r="AG457" i="83"/>
  <c r="AF457" i="83"/>
  <c r="AE457" i="83"/>
  <c r="AD457" i="83"/>
  <c r="AC457" i="83"/>
  <c r="AQ454" i="83"/>
  <c r="AP456" i="83"/>
  <c r="AO456" i="83"/>
  <c r="AN456" i="83"/>
  <c r="AM456" i="83"/>
  <c r="AL456" i="83"/>
  <c r="AK456" i="83"/>
  <c r="AJ456" i="83"/>
  <c r="AI456" i="83"/>
  <c r="AH456" i="83"/>
  <c r="AG456" i="83"/>
  <c r="AF456" i="83"/>
  <c r="AE456" i="83"/>
  <c r="AD456" i="83"/>
  <c r="AC456" i="83"/>
  <c r="AQ457" i="83"/>
  <c r="AP455" i="83"/>
  <c r="AO455" i="83"/>
  <c r="AN455" i="83"/>
  <c r="AM455" i="83"/>
  <c r="AL455" i="83"/>
  <c r="AK455" i="83"/>
  <c r="AJ455" i="83"/>
  <c r="AI455" i="83"/>
  <c r="AH455" i="83"/>
  <c r="AG455" i="83"/>
  <c r="AF455" i="83"/>
  <c r="AE455" i="83"/>
  <c r="AD455" i="83"/>
  <c r="AC455" i="83"/>
  <c r="AQ455" i="83"/>
  <c r="AP454" i="83"/>
  <c r="AO454" i="83"/>
  <c r="AN454" i="83"/>
  <c r="AM454" i="83"/>
  <c r="AL454" i="83"/>
  <c r="AK454" i="83"/>
  <c r="AJ454" i="83"/>
  <c r="AI454" i="83"/>
  <c r="AH454" i="83"/>
  <c r="AG454" i="83"/>
  <c r="AF454" i="83"/>
  <c r="AE454" i="83"/>
  <c r="AD454" i="83"/>
  <c r="AC454" i="83"/>
  <c r="AQ445" i="83"/>
  <c r="AP453" i="83"/>
  <c r="AO453" i="83"/>
  <c r="AN453" i="83"/>
  <c r="AM453" i="83"/>
  <c r="AL453" i="83"/>
  <c r="AK453" i="83"/>
  <c r="AJ453" i="83"/>
  <c r="AI453" i="83"/>
  <c r="AH453" i="83"/>
  <c r="AG453" i="83"/>
  <c r="AF453" i="83"/>
  <c r="AE453" i="83"/>
  <c r="AD453" i="83"/>
  <c r="AC453" i="83"/>
  <c r="AQ443" i="83"/>
  <c r="AP452" i="83"/>
  <c r="AO452" i="83"/>
  <c r="AN452" i="83"/>
  <c r="AM452" i="83"/>
  <c r="AL452" i="83"/>
  <c r="AK452" i="83"/>
  <c r="AJ452" i="83"/>
  <c r="AI452" i="83"/>
  <c r="AH452" i="83"/>
  <c r="AG452" i="83"/>
  <c r="AF452" i="83"/>
  <c r="AE452" i="83"/>
  <c r="AD452" i="83"/>
  <c r="AC452" i="83"/>
  <c r="AQ446" i="83"/>
  <c r="AP451" i="83"/>
  <c r="AO451" i="83"/>
  <c r="AN451" i="83"/>
  <c r="AM451" i="83"/>
  <c r="AL451" i="83"/>
  <c r="AK451" i="83"/>
  <c r="AJ451" i="83"/>
  <c r="AI451" i="83"/>
  <c r="AH451" i="83"/>
  <c r="AG451" i="83"/>
  <c r="AF451" i="83"/>
  <c r="AE451" i="83"/>
  <c r="AD451" i="83"/>
  <c r="AC451" i="83"/>
  <c r="AQ451" i="83"/>
  <c r="AP450" i="83"/>
  <c r="AO450" i="83"/>
  <c r="AN450" i="83"/>
  <c r="AM450" i="83"/>
  <c r="AL450" i="83"/>
  <c r="AK450" i="83"/>
  <c r="AJ450" i="83"/>
  <c r="AI450" i="83"/>
  <c r="AH450" i="83"/>
  <c r="AG450" i="83"/>
  <c r="AF450" i="83"/>
  <c r="AE450" i="83"/>
  <c r="AD450" i="83"/>
  <c r="AC450" i="83"/>
  <c r="AQ444" i="83"/>
  <c r="AP449" i="83"/>
  <c r="AO449" i="83"/>
  <c r="AN449" i="83"/>
  <c r="AM449" i="83"/>
  <c r="AL449" i="83"/>
  <c r="AK449" i="83"/>
  <c r="AJ449" i="83"/>
  <c r="AI449" i="83"/>
  <c r="AH449" i="83"/>
  <c r="AG449" i="83"/>
  <c r="AF449" i="83"/>
  <c r="AE449" i="83"/>
  <c r="AD449" i="83"/>
  <c r="AC449" i="83"/>
  <c r="AQ442" i="83"/>
  <c r="AP448" i="83"/>
  <c r="AO448" i="83"/>
  <c r="AN448" i="83"/>
  <c r="AM448" i="83"/>
  <c r="AL448" i="83"/>
  <c r="AK448" i="83"/>
  <c r="AJ448" i="83"/>
  <c r="AI448" i="83"/>
  <c r="AH448" i="83"/>
  <c r="AG448" i="83"/>
  <c r="AF448" i="83"/>
  <c r="AE448" i="83"/>
  <c r="AD448" i="83"/>
  <c r="AC448" i="83"/>
  <c r="AQ449" i="83"/>
  <c r="AP447" i="83"/>
  <c r="AO447" i="83"/>
  <c r="AN447" i="83"/>
  <c r="AM447" i="83"/>
  <c r="AL447" i="83"/>
  <c r="AK447" i="83"/>
  <c r="AJ447" i="83"/>
  <c r="AI447" i="83"/>
  <c r="AH447" i="83"/>
  <c r="AG447" i="83"/>
  <c r="AF447" i="83"/>
  <c r="AE447" i="83"/>
  <c r="AD447" i="83"/>
  <c r="AC447" i="83"/>
  <c r="AQ450" i="83"/>
  <c r="AP446" i="83"/>
  <c r="AO446" i="83"/>
  <c r="AN446" i="83"/>
  <c r="AM446" i="83"/>
  <c r="AL446" i="83"/>
  <c r="AK446" i="83"/>
  <c r="AJ446" i="83"/>
  <c r="AI446" i="83"/>
  <c r="AH446" i="83"/>
  <c r="AG446" i="83"/>
  <c r="AF446" i="83"/>
  <c r="AE446" i="83"/>
  <c r="AD446" i="83"/>
  <c r="AC446" i="83"/>
  <c r="AQ452" i="83"/>
  <c r="AP445" i="83"/>
  <c r="AO445" i="83"/>
  <c r="AN445" i="83"/>
  <c r="AM445" i="83"/>
  <c r="AL445" i="83"/>
  <c r="AK445" i="83"/>
  <c r="AJ445" i="83"/>
  <c r="AI445" i="83"/>
  <c r="AH445" i="83"/>
  <c r="AG445" i="83"/>
  <c r="AF445" i="83"/>
  <c r="AE445" i="83"/>
  <c r="AD445" i="83"/>
  <c r="AC445" i="83"/>
  <c r="AQ448" i="83"/>
  <c r="AP444" i="83"/>
  <c r="AO444" i="83"/>
  <c r="AN444" i="83"/>
  <c r="AM444" i="83"/>
  <c r="AL444" i="83"/>
  <c r="AK444" i="83"/>
  <c r="AJ444" i="83"/>
  <c r="AI444" i="83"/>
  <c r="AH444" i="83"/>
  <c r="AG444" i="83"/>
  <c r="AF444" i="83"/>
  <c r="AE444" i="83"/>
  <c r="AD444" i="83"/>
  <c r="AC444" i="83"/>
  <c r="AQ453" i="83"/>
  <c r="AP443" i="83"/>
  <c r="AO443" i="83"/>
  <c r="AN443" i="83"/>
  <c r="AM443" i="83"/>
  <c r="AL443" i="83"/>
  <c r="AK443" i="83"/>
  <c r="AJ443" i="83"/>
  <c r="AI443" i="83"/>
  <c r="AH443" i="83"/>
  <c r="AG443" i="83"/>
  <c r="AF443" i="83"/>
  <c r="AE443" i="83"/>
  <c r="AD443" i="83"/>
  <c r="AC443" i="83"/>
  <c r="AQ447" i="83"/>
  <c r="AP442" i="83"/>
  <c r="AO442" i="83"/>
  <c r="AN442" i="83"/>
  <c r="AM442" i="83"/>
  <c r="AL442" i="83"/>
  <c r="AK442" i="83"/>
  <c r="AJ442" i="83"/>
  <c r="AI442" i="83"/>
  <c r="AH442" i="83"/>
  <c r="AG442" i="83"/>
  <c r="AF442" i="83"/>
  <c r="AE442" i="83"/>
  <c r="AD442" i="83"/>
  <c r="AC442" i="83"/>
  <c r="AQ441" i="83"/>
  <c r="AP441" i="83"/>
  <c r="AO441" i="83"/>
  <c r="AN441" i="83"/>
  <c r="AM441" i="83"/>
  <c r="AL441" i="83"/>
  <c r="AK441" i="83"/>
  <c r="AJ441" i="83"/>
  <c r="AI441" i="83"/>
  <c r="AH441" i="83"/>
  <c r="AG441" i="83"/>
  <c r="AF441" i="83"/>
  <c r="AE441" i="83"/>
  <c r="AD441" i="83"/>
  <c r="AC441" i="83"/>
  <c r="AQ439" i="83"/>
  <c r="AP440" i="83"/>
  <c r="AO440" i="83"/>
  <c r="AN440" i="83"/>
  <c r="AM440" i="83"/>
  <c r="AL440" i="83"/>
  <c r="AK440" i="83"/>
  <c r="AJ440" i="83"/>
  <c r="AI440" i="83"/>
  <c r="AH440" i="83"/>
  <c r="AG440" i="83"/>
  <c r="AF440" i="83"/>
  <c r="AE440" i="83"/>
  <c r="AD440" i="83"/>
  <c r="AC440" i="83"/>
  <c r="AQ440" i="83"/>
  <c r="AP439" i="83"/>
  <c r="AO439" i="83"/>
  <c r="AN439" i="83"/>
  <c r="AM439" i="83"/>
  <c r="AL439" i="83"/>
  <c r="AK439" i="83"/>
  <c r="AJ439" i="83"/>
  <c r="AI439" i="83"/>
  <c r="AH439" i="83"/>
  <c r="AG439" i="83"/>
  <c r="AF439" i="83"/>
  <c r="AE439" i="83"/>
  <c r="AD439" i="83"/>
  <c r="AC439" i="83"/>
  <c r="AQ432" i="83"/>
  <c r="AP438" i="83"/>
  <c r="AO438" i="83"/>
  <c r="AN438" i="83"/>
  <c r="AM438" i="83"/>
  <c r="AL438" i="83"/>
  <c r="AK438" i="83"/>
  <c r="AJ438" i="83"/>
  <c r="AI438" i="83"/>
  <c r="AH438" i="83"/>
  <c r="AG438" i="83"/>
  <c r="AF438" i="83"/>
  <c r="AE438" i="83"/>
  <c r="AD438" i="83"/>
  <c r="AC438" i="83"/>
  <c r="AQ431" i="83"/>
  <c r="AP437" i="83"/>
  <c r="AO437" i="83"/>
  <c r="AN437" i="83"/>
  <c r="AM437" i="83"/>
  <c r="AL437" i="83"/>
  <c r="AK437" i="83"/>
  <c r="AJ437" i="83"/>
  <c r="AI437" i="83"/>
  <c r="AH437" i="83"/>
  <c r="AG437" i="83"/>
  <c r="AF437" i="83"/>
  <c r="AE437" i="83"/>
  <c r="AD437" i="83"/>
  <c r="AC437" i="83"/>
  <c r="AQ430" i="83"/>
  <c r="AP436" i="83"/>
  <c r="AO436" i="83"/>
  <c r="AN436" i="83"/>
  <c r="AM436" i="83"/>
  <c r="AL436" i="83"/>
  <c r="AK436" i="83"/>
  <c r="AJ436" i="83"/>
  <c r="AI436" i="83"/>
  <c r="AH436" i="83"/>
  <c r="AG436" i="83"/>
  <c r="AF436" i="83"/>
  <c r="AE436" i="83"/>
  <c r="AD436" i="83"/>
  <c r="AC436" i="83"/>
  <c r="AQ429" i="83"/>
  <c r="AP435" i="83"/>
  <c r="AO435" i="83"/>
  <c r="AN435" i="83"/>
  <c r="AM435" i="83"/>
  <c r="AL435" i="83"/>
  <c r="AK435" i="83"/>
  <c r="AJ435" i="83"/>
  <c r="AI435" i="83"/>
  <c r="AH435" i="83"/>
  <c r="AG435" i="83"/>
  <c r="AF435" i="83"/>
  <c r="AE435" i="83"/>
  <c r="AD435" i="83"/>
  <c r="AC435" i="83"/>
  <c r="AQ433" i="83"/>
  <c r="AP434" i="83"/>
  <c r="AO434" i="83"/>
  <c r="AN434" i="83"/>
  <c r="AM434" i="83"/>
  <c r="AL434" i="83"/>
  <c r="AK434" i="83"/>
  <c r="AJ434" i="83"/>
  <c r="AI434" i="83"/>
  <c r="AH434" i="83"/>
  <c r="AG434" i="83"/>
  <c r="AF434" i="83"/>
  <c r="AE434" i="83"/>
  <c r="AD434" i="83"/>
  <c r="AC434" i="83"/>
  <c r="AQ428" i="83"/>
  <c r="AP433" i="83"/>
  <c r="AO433" i="83"/>
  <c r="AN433" i="83"/>
  <c r="AM433" i="83"/>
  <c r="AL433" i="83"/>
  <c r="AK433" i="83"/>
  <c r="AJ433" i="83"/>
  <c r="AI433" i="83"/>
  <c r="AH433" i="83"/>
  <c r="AG433" i="83"/>
  <c r="AF433" i="83"/>
  <c r="AE433" i="83"/>
  <c r="AD433" i="83"/>
  <c r="AC433" i="83"/>
  <c r="AQ438" i="83"/>
  <c r="AP432" i="83"/>
  <c r="AO432" i="83"/>
  <c r="AN432" i="83"/>
  <c r="AM432" i="83"/>
  <c r="AL432" i="83"/>
  <c r="AK432" i="83"/>
  <c r="AJ432" i="83"/>
  <c r="AI432" i="83"/>
  <c r="AH432" i="83"/>
  <c r="AG432" i="83"/>
  <c r="AF432" i="83"/>
  <c r="AE432" i="83"/>
  <c r="AD432" i="83"/>
  <c r="AC432" i="83"/>
  <c r="AQ437" i="83"/>
  <c r="AP431" i="83"/>
  <c r="AO431" i="83"/>
  <c r="AN431" i="83"/>
  <c r="AM431" i="83"/>
  <c r="AL431" i="83"/>
  <c r="AK431" i="83"/>
  <c r="AJ431" i="83"/>
  <c r="AI431" i="83"/>
  <c r="AH431" i="83"/>
  <c r="AG431" i="83"/>
  <c r="AF431" i="83"/>
  <c r="AE431" i="83"/>
  <c r="AD431" i="83"/>
  <c r="AC431" i="83"/>
  <c r="AQ436" i="83"/>
  <c r="AP430" i="83"/>
  <c r="AO430" i="83"/>
  <c r="AN430" i="83"/>
  <c r="AM430" i="83"/>
  <c r="AL430" i="83"/>
  <c r="AK430" i="83"/>
  <c r="AJ430" i="83"/>
  <c r="AI430" i="83"/>
  <c r="AH430" i="83"/>
  <c r="AG430" i="83"/>
  <c r="AF430" i="83"/>
  <c r="AE430" i="83"/>
  <c r="AD430" i="83"/>
  <c r="AC430" i="83"/>
  <c r="AQ435" i="83"/>
  <c r="AP429" i="83"/>
  <c r="AO429" i="83"/>
  <c r="AN429" i="83"/>
  <c r="AM429" i="83"/>
  <c r="AL429" i="83"/>
  <c r="AK429" i="83"/>
  <c r="AJ429" i="83"/>
  <c r="AI429" i="83"/>
  <c r="AH429" i="83"/>
  <c r="AG429" i="83"/>
  <c r="AF429" i="83"/>
  <c r="AE429" i="83"/>
  <c r="AD429" i="83"/>
  <c r="AC429" i="83"/>
  <c r="AQ434" i="83"/>
  <c r="AP428" i="83"/>
  <c r="AO428" i="83"/>
  <c r="AN428" i="83"/>
  <c r="AM428" i="83"/>
  <c r="AL428" i="83"/>
  <c r="AK428" i="83"/>
  <c r="AJ428" i="83"/>
  <c r="AI428" i="83"/>
  <c r="AH428" i="83"/>
  <c r="AG428" i="83"/>
  <c r="AF428" i="83"/>
  <c r="AE428" i="83"/>
  <c r="AD428" i="83"/>
  <c r="AC428" i="83"/>
  <c r="AQ380" i="83"/>
  <c r="AP427" i="83"/>
  <c r="AO427" i="83"/>
  <c r="AN427" i="83"/>
  <c r="AM427" i="83"/>
  <c r="AL427" i="83"/>
  <c r="AK427" i="83"/>
  <c r="AJ427" i="83"/>
  <c r="AI427" i="83"/>
  <c r="AH427" i="83"/>
  <c r="AG427" i="83"/>
  <c r="AF427" i="83"/>
  <c r="AE427" i="83"/>
  <c r="AD427" i="83"/>
  <c r="AC427" i="83"/>
  <c r="AQ325" i="83"/>
  <c r="AP426" i="83"/>
  <c r="AO426" i="83"/>
  <c r="AN426" i="83"/>
  <c r="AM426" i="83"/>
  <c r="AL426" i="83"/>
  <c r="AK426" i="83"/>
  <c r="AJ426" i="83"/>
  <c r="AI426" i="83"/>
  <c r="AH426" i="83"/>
  <c r="AG426" i="83"/>
  <c r="AF426" i="83"/>
  <c r="AE426" i="83"/>
  <c r="AD426" i="83"/>
  <c r="AC426" i="83"/>
  <c r="AQ408" i="83"/>
  <c r="AP425" i="83"/>
  <c r="AO425" i="83"/>
  <c r="AN425" i="83"/>
  <c r="AM425" i="83"/>
  <c r="AL425" i="83"/>
  <c r="AK425" i="83"/>
  <c r="AJ425" i="83"/>
  <c r="AI425" i="83"/>
  <c r="AH425" i="83"/>
  <c r="AG425" i="83"/>
  <c r="AF425" i="83"/>
  <c r="AE425" i="83"/>
  <c r="AD425" i="83"/>
  <c r="AC425" i="83"/>
  <c r="AQ369" i="83"/>
  <c r="AP424" i="83"/>
  <c r="AO424" i="83"/>
  <c r="AN424" i="83"/>
  <c r="AM424" i="83"/>
  <c r="AL424" i="83"/>
  <c r="AK424" i="83"/>
  <c r="AJ424" i="83"/>
  <c r="AI424" i="83"/>
  <c r="AH424" i="83"/>
  <c r="AG424" i="83"/>
  <c r="AF424" i="83"/>
  <c r="AE424" i="83"/>
  <c r="AD424" i="83"/>
  <c r="AC424" i="83"/>
  <c r="AQ422" i="83"/>
  <c r="AP423" i="83"/>
  <c r="AO423" i="83"/>
  <c r="AN423" i="83"/>
  <c r="AM423" i="83"/>
  <c r="AL423" i="83"/>
  <c r="AK423" i="83"/>
  <c r="AJ423" i="83"/>
  <c r="AI423" i="83"/>
  <c r="AH423" i="83"/>
  <c r="AG423" i="83"/>
  <c r="AF423" i="83"/>
  <c r="AE423" i="83"/>
  <c r="AD423" i="83"/>
  <c r="AC423" i="83"/>
  <c r="AQ402" i="83"/>
  <c r="AP422" i="83"/>
  <c r="AO422" i="83"/>
  <c r="AN422" i="83"/>
  <c r="AM422" i="83"/>
  <c r="AL422" i="83"/>
  <c r="AK422" i="83"/>
  <c r="AJ422" i="83"/>
  <c r="AI422" i="83"/>
  <c r="AH422" i="83"/>
  <c r="AG422" i="83"/>
  <c r="AF422" i="83"/>
  <c r="AE422" i="83"/>
  <c r="AD422" i="83"/>
  <c r="AC422" i="83"/>
  <c r="AQ395" i="83"/>
  <c r="AP421" i="83"/>
  <c r="AO421" i="83"/>
  <c r="AN421" i="83"/>
  <c r="AM421" i="83"/>
  <c r="AL421" i="83"/>
  <c r="AK421" i="83"/>
  <c r="AJ421" i="83"/>
  <c r="AI421" i="83"/>
  <c r="AH421" i="83"/>
  <c r="AG421" i="83"/>
  <c r="AF421" i="83"/>
  <c r="AE421" i="83"/>
  <c r="AD421" i="83"/>
  <c r="AC421" i="83"/>
  <c r="AQ427" i="83"/>
  <c r="AP420" i="83"/>
  <c r="AO420" i="83"/>
  <c r="AN420" i="83"/>
  <c r="AM420" i="83"/>
  <c r="AL420" i="83"/>
  <c r="AK420" i="83"/>
  <c r="AJ420" i="83"/>
  <c r="AI420" i="83"/>
  <c r="AH420" i="83"/>
  <c r="AG420" i="83"/>
  <c r="AF420" i="83"/>
  <c r="AE420" i="83"/>
  <c r="AD420" i="83"/>
  <c r="AC420" i="83"/>
  <c r="AQ425" i="83"/>
  <c r="AP419" i="83"/>
  <c r="AO419" i="83"/>
  <c r="AN419" i="83"/>
  <c r="AM419" i="83"/>
  <c r="AL419" i="83"/>
  <c r="AK419" i="83"/>
  <c r="AJ419" i="83"/>
  <c r="AI419" i="83"/>
  <c r="AH419" i="83"/>
  <c r="AG419" i="83"/>
  <c r="AF419" i="83"/>
  <c r="AE419" i="83"/>
  <c r="AD419" i="83"/>
  <c r="AC419" i="83"/>
  <c r="AQ407" i="83"/>
  <c r="AP418" i="83"/>
  <c r="AO418" i="83"/>
  <c r="AN418" i="83"/>
  <c r="AM418" i="83"/>
  <c r="AL418" i="83"/>
  <c r="AK418" i="83"/>
  <c r="AJ418" i="83"/>
  <c r="AI418" i="83"/>
  <c r="AH418" i="83"/>
  <c r="AG418" i="83"/>
  <c r="AF418" i="83"/>
  <c r="AE418" i="83"/>
  <c r="AD418" i="83"/>
  <c r="AC418" i="83"/>
  <c r="AQ403" i="83"/>
  <c r="AP417" i="83"/>
  <c r="AO417" i="83"/>
  <c r="AN417" i="83"/>
  <c r="AM417" i="83"/>
  <c r="AL417" i="83"/>
  <c r="AK417" i="83"/>
  <c r="AJ417" i="83"/>
  <c r="AI417" i="83"/>
  <c r="AH417" i="83"/>
  <c r="AG417" i="83"/>
  <c r="AF417" i="83"/>
  <c r="AE417" i="83"/>
  <c r="AD417" i="83"/>
  <c r="AC417" i="83"/>
  <c r="AQ401" i="83"/>
  <c r="AP416" i="83"/>
  <c r="AO416" i="83"/>
  <c r="AN416" i="83"/>
  <c r="AM416" i="83"/>
  <c r="AL416" i="83"/>
  <c r="AK416" i="83"/>
  <c r="AJ416" i="83"/>
  <c r="AI416" i="83"/>
  <c r="AH416" i="83"/>
  <c r="AG416" i="83"/>
  <c r="AF416" i="83"/>
  <c r="AE416" i="83"/>
  <c r="AD416" i="83"/>
  <c r="AC416" i="83"/>
  <c r="AQ387" i="83"/>
  <c r="AP415" i="83"/>
  <c r="AO415" i="83"/>
  <c r="AN415" i="83"/>
  <c r="AM415" i="83"/>
  <c r="AL415" i="83"/>
  <c r="AK415" i="83"/>
  <c r="AJ415" i="83"/>
  <c r="AI415" i="83"/>
  <c r="AH415" i="83"/>
  <c r="AG415" i="83"/>
  <c r="AF415" i="83"/>
  <c r="AE415" i="83"/>
  <c r="AD415" i="83"/>
  <c r="AC415" i="83"/>
  <c r="AQ378" i="83"/>
  <c r="AP414" i="83"/>
  <c r="AO414" i="83"/>
  <c r="AN414" i="83"/>
  <c r="AM414" i="83"/>
  <c r="AL414" i="83"/>
  <c r="AK414" i="83"/>
  <c r="AJ414" i="83"/>
  <c r="AI414" i="83"/>
  <c r="AH414" i="83"/>
  <c r="AG414" i="83"/>
  <c r="AF414" i="83"/>
  <c r="AE414" i="83"/>
  <c r="AD414" i="83"/>
  <c r="AC414" i="83"/>
  <c r="AQ377" i="83"/>
  <c r="AP413" i="83"/>
  <c r="AO413" i="83"/>
  <c r="AN413" i="83"/>
  <c r="AM413" i="83"/>
  <c r="AL413" i="83"/>
  <c r="AK413" i="83"/>
  <c r="AJ413" i="83"/>
  <c r="AI413" i="83"/>
  <c r="AH413" i="83"/>
  <c r="AG413" i="83"/>
  <c r="AF413" i="83"/>
  <c r="AE413" i="83"/>
  <c r="AD413" i="83"/>
  <c r="AC413" i="83"/>
  <c r="AQ375" i="83"/>
  <c r="AP412" i="83"/>
  <c r="AO412" i="83"/>
  <c r="AN412" i="83"/>
  <c r="AM412" i="83"/>
  <c r="AL412" i="83"/>
  <c r="AK412" i="83"/>
  <c r="AJ412" i="83"/>
  <c r="AI412" i="83"/>
  <c r="AH412" i="83"/>
  <c r="AG412" i="83"/>
  <c r="AF412" i="83"/>
  <c r="AE412" i="83"/>
  <c r="AD412" i="83"/>
  <c r="AC412" i="83"/>
  <c r="AQ360" i="83"/>
  <c r="AP411" i="83"/>
  <c r="AO411" i="83"/>
  <c r="AN411" i="83"/>
  <c r="AM411" i="83"/>
  <c r="AL411" i="83"/>
  <c r="AK411" i="83"/>
  <c r="AJ411" i="83"/>
  <c r="AI411" i="83"/>
  <c r="AH411" i="83"/>
  <c r="AG411" i="83"/>
  <c r="AF411" i="83"/>
  <c r="AE411" i="83"/>
  <c r="AD411" i="83"/>
  <c r="AC411" i="83"/>
  <c r="AQ344" i="83"/>
  <c r="AP410" i="83"/>
  <c r="AO410" i="83"/>
  <c r="AN410" i="83"/>
  <c r="AM410" i="83"/>
  <c r="AL410" i="83"/>
  <c r="AK410" i="83"/>
  <c r="AJ410" i="83"/>
  <c r="AI410" i="83"/>
  <c r="AH410" i="83"/>
  <c r="AG410" i="83"/>
  <c r="AF410" i="83"/>
  <c r="AE410" i="83"/>
  <c r="AD410" i="83"/>
  <c r="AC410" i="83"/>
  <c r="AQ338" i="83"/>
  <c r="AP409" i="83"/>
  <c r="AO409" i="83"/>
  <c r="AN409" i="83"/>
  <c r="AM409" i="83"/>
  <c r="AL409" i="83"/>
  <c r="AK409" i="83"/>
  <c r="AJ409" i="83"/>
  <c r="AI409" i="83"/>
  <c r="AH409" i="83"/>
  <c r="AG409" i="83"/>
  <c r="AF409" i="83"/>
  <c r="AE409" i="83"/>
  <c r="AD409" i="83"/>
  <c r="AC409" i="83"/>
  <c r="AQ317" i="83"/>
  <c r="AP408" i="83"/>
  <c r="AO408" i="83"/>
  <c r="AN408" i="83"/>
  <c r="AM408" i="83"/>
  <c r="AL408" i="83"/>
  <c r="AK408" i="83"/>
  <c r="AJ408" i="83"/>
  <c r="AI408" i="83"/>
  <c r="AH408" i="83"/>
  <c r="AG408" i="83"/>
  <c r="AF408" i="83"/>
  <c r="AE408" i="83"/>
  <c r="AD408" i="83"/>
  <c r="AC408" i="83"/>
  <c r="AQ308" i="83"/>
  <c r="AP407" i="83"/>
  <c r="AO407" i="83"/>
  <c r="AN407" i="83"/>
  <c r="AM407" i="83"/>
  <c r="AL407" i="83"/>
  <c r="AK407" i="83"/>
  <c r="AJ407" i="83"/>
  <c r="AI407" i="83"/>
  <c r="AH407" i="83"/>
  <c r="AG407" i="83"/>
  <c r="AF407" i="83"/>
  <c r="AE407" i="83"/>
  <c r="AD407" i="83"/>
  <c r="AC407" i="83"/>
  <c r="AQ299" i="83"/>
  <c r="AP406" i="83"/>
  <c r="AO406" i="83"/>
  <c r="AN406" i="83"/>
  <c r="AM406" i="83"/>
  <c r="AL406" i="83"/>
  <c r="AK406" i="83"/>
  <c r="AJ406" i="83"/>
  <c r="AI406" i="83"/>
  <c r="AH406" i="83"/>
  <c r="AG406" i="83"/>
  <c r="AF406" i="83"/>
  <c r="AE406" i="83"/>
  <c r="AD406" i="83"/>
  <c r="AC406" i="83"/>
  <c r="AQ286" i="83"/>
  <c r="AP405" i="83"/>
  <c r="AO405" i="83"/>
  <c r="AN405" i="83"/>
  <c r="AM405" i="83"/>
  <c r="AL405" i="83"/>
  <c r="AK405" i="83"/>
  <c r="AJ405" i="83"/>
  <c r="AI405" i="83"/>
  <c r="AH405" i="83"/>
  <c r="AG405" i="83"/>
  <c r="AF405" i="83"/>
  <c r="AE405" i="83"/>
  <c r="AD405" i="83"/>
  <c r="AC405" i="83"/>
  <c r="AQ266" i="83"/>
  <c r="AP404" i="83"/>
  <c r="AO404" i="83"/>
  <c r="AN404" i="83"/>
  <c r="AM404" i="83"/>
  <c r="AL404" i="83"/>
  <c r="AK404" i="83"/>
  <c r="AJ404" i="83"/>
  <c r="AI404" i="83"/>
  <c r="AH404" i="83"/>
  <c r="AG404" i="83"/>
  <c r="AF404" i="83"/>
  <c r="AE404" i="83"/>
  <c r="AD404" i="83"/>
  <c r="AC404" i="83"/>
  <c r="AQ166" i="83"/>
  <c r="AP403" i="83"/>
  <c r="AO403" i="83"/>
  <c r="AN403" i="83"/>
  <c r="AM403" i="83"/>
  <c r="AL403" i="83"/>
  <c r="AK403" i="83"/>
  <c r="AJ403" i="83"/>
  <c r="AI403" i="83"/>
  <c r="AH403" i="83"/>
  <c r="AG403" i="83"/>
  <c r="AF403" i="83"/>
  <c r="AE403" i="83"/>
  <c r="AD403" i="83"/>
  <c r="AC403" i="83"/>
  <c r="AQ206" i="83"/>
  <c r="AP402" i="83"/>
  <c r="AO402" i="83"/>
  <c r="AN402" i="83"/>
  <c r="AM402" i="83"/>
  <c r="AL402" i="83"/>
  <c r="AK402" i="83"/>
  <c r="AJ402" i="83"/>
  <c r="AI402" i="83"/>
  <c r="AH402" i="83"/>
  <c r="AG402" i="83"/>
  <c r="AF402" i="83"/>
  <c r="AE402" i="83"/>
  <c r="AD402" i="83"/>
  <c r="AC402" i="83"/>
  <c r="AQ163" i="83"/>
  <c r="AP401" i="83"/>
  <c r="AO401" i="83"/>
  <c r="AN401" i="83"/>
  <c r="AM401" i="83"/>
  <c r="AL401" i="83"/>
  <c r="AK401" i="83"/>
  <c r="AJ401" i="83"/>
  <c r="AI401" i="83"/>
  <c r="AH401" i="83"/>
  <c r="AG401" i="83"/>
  <c r="AF401" i="83"/>
  <c r="AE401" i="83"/>
  <c r="AD401" i="83"/>
  <c r="AC401" i="83"/>
  <c r="AQ153" i="83"/>
  <c r="AP400" i="83"/>
  <c r="AO400" i="83"/>
  <c r="AN400" i="83"/>
  <c r="AM400" i="83"/>
  <c r="AL400" i="83"/>
  <c r="AK400" i="83"/>
  <c r="AJ400" i="83"/>
  <c r="AI400" i="83"/>
  <c r="AH400" i="83"/>
  <c r="AG400" i="83"/>
  <c r="AF400" i="83"/>
  <c r="AE400" i="83"/>
  <c r="AD400" i="83"/>
  <c r="AC400" i="83"/>
  <c r="AQ105" i="83"/>
  <c r="AP399" i="83"/>
  <c r="AO399" i="83"/>
  <c r="AN399" i="83"/>
  <c r="AM399" i="83"/>
  <c r="AL399" i="83"/>
  <c r="AK399" i="83"/>
  <c r="AJ399" i="83"/>
  <c r="AI399" i="83"/>
  <c r="AH399" i="83"/>
  <c r="AG399" i="83"/>
  <c r="AF399" i="83"/>
  <c r="AE399" i="83"/>
  <c r="AD399" i="83"/>
  <c r="AC399" i="83"/>
  <c r="AQ423" i="83"/>
  <c r="AP398" i="83"/>
  <c r="AO398" i="83"/>
  <c r="AN398" i="83"/>
  <c r="AM398" i="83"/>
  <c r="AL398" i="83"/>
  <c r="AK398" i="83"/>
  <c r="AJ398" i="83"/>
  <c r="AI398" i="83"/>
  <c r="AH398" i="83"/>
  <c r="AG398" i="83"/>
  <c r="AF398" i="83"/>
  <c r="AE398" i="83"/>
  <c r="AD398" i="83"/>
  <c r="AC398" i="83"/>
  <c r="AQ92" i="83"/>
  <c r="AP397" i="83"/>
  <c r="AO397" i="83"/>
  <c r="AN397" i="83"/>
  <c r="AM397" i="83"/>
  <c r="AL397" i="83"/>
  <c r="AK397" i="83"/>
  <c r="AJ397" i="83"/>
  <c r="AI397" i="83"/>
  <c r="AH397" i="83"/>
  <c r="AG397" i="83"/>
  <c r="AF397" i="83"/>
  <c r="AE397" i="83"/>
  <c r="AD397" i="83"/>
  <c r="AC397" i="83"/>
  <c r="AQ144" i="83"/>
  <c r="AP396" i="83"/>
  <c r="AO396" i="83"/>
  <c r="AN396" i="83"/>
  <c r="AM396" i="83"/>
  <c r="AL396" i="83"/>
  <c r="AK396" i="83"/>
  <c r="AJ396" i="83"/>
  <c r="AI396" i="83"/>
  <c r="AH396" i="83"/>
  <c r="AG396" i="83"/>
  <c r="AF396" i="83"/>
  <c r="AE396" i="83"/>
  <c r="AD396" i="83"/>
  <c r="AC396" i="83"/>
  <c r="AQ133" i="83"/>
  <c r="AP395" i="83"/>
  <c r="AO395" i="83"/>
  <c r="AN395" i="83"/>
  <c r="AM395" i="83"/>
  <c r="AL395" i="83"/>
  <c r="AK395" i="83"/>
  <c r="AJ395" i="83"/>
  <c r="AI395" i="83"/>
  <c r="AH395" i="83"/>
  <c r="AG395" i="83"/>
  <c r="AF395" i="83"/>
  <c r="AE395" i="83"/>
  <c r="AD395" i="83"/>
  <c r="AC395" i="83"/>
  <c r="AQ240" i="83"/>
  <c r="AP394" i="83"/>
  <c r="AO394" i="83"/>
  <c r="AN394" i="83"/>
  <c r="AM394" i="83"/>
  <c r="AL394" i="83"/>
  <c r="AK394" i="83"/>
  <c r="AJ394" i="83"/>
  <c r="AI394" i="83"/>
  <c r="AH394" i="83"/>
  <c r="AG394" i="83"/>
  <c r="AF394" i="83"/>
  <c r="AE394" i="83"/>
  <c r="AD394" i="83"/>
  <c r="AC394" i="83"/>
  <c r="AQ200" i="83"/>
  <c r="AP393" i="83"/>
  <c r="AO393" i="83"/>
  <c r="AN393" i="83"/>
  <c r="AM393" i="83"/>
  <c r="AL393" i="83"/>
  <c r="AK393" i="83"/>
  <c r="AJ393" i="83"/>
  <c r="AI393" i="83"/>
  <c r="AH393" i="83"/>
  <c r="AG393" i="83"/>
  <c r="AF393" i="83"/>
  <c r="AE393" i="83"/>
  <c r="AD393" i="83"/>
  <c r="AC393" i="83"/>
  <c r="AQ238" i="83"/>
  <c r="AP392" i="83"/>
  <c r="AO392" i="83"/>
  <c r="AN392" i="83"/>
  <c r="AM392" i="83"/>
  <c r="AL392" i="83"/>
  <c r="AK392" i="83"/>
  <c r="AJ392" i="83"/>
  <c r="AI392" i="83"/>
  <c r="AH392" i="83"/>
  <c r="AG392" i="83"/>
  <c r="AF392" i="83"/>
  <c r="AE392" i="83"/>
  <c r="AD392" i="83"/>
  <c r="AC392" i="83"/>
  <c r="AQ189" i="83"/>
  <c r="AP391" i="83"/>
  <c r="AO391" i="83"/>
  <c r="AN391" i="83"/>
  <c r="AM391" i="83"/>
  <c r="AL391" i="83"/>
  <c r="AK391" i="83"/>
  <c r="AJ391" i="83"/>
  <c r="AI391" i="83"/>
  <c r="AH391" i="83"/>
  <c r="AG391" i="83"/>
  <c r="AF391" i="83"/>
  <c r="AE391" i="83"/>
  <c r="AD391" i="83"/>
  <c r="AC391" i="83"/>
  <c r="AQ237" i="83"/>
  <c r="AP390" i="83"/>
  <c r="AO390" i="83"/>
  <c r="AN390" i="83"/>
  <c r="AM390" i="83"/>
  <c r="AL390" i="83"/>
  <c r="AK390" i="83"/>
  <c r="AJ390" i="83"/>
  <c r="AI390" i="83"/>
  <c r="AH390" i="83"/>
  <c r="AG390" i="83"/>
  <c r="AF390" i="83"/>
  <c r="AE390" i="83"/>
  <c r="AD390" i="83"/>
  <c r="AC390" i="83"/>
  <c r="AQ203" i="83"/>
  <c r="AP389" i="83"/>
  <c r="AO389" i="83"/>
  <c r="AN389" i="83"/>
  <c r="AM389" i="83"/>
  <c r="AL389" i="83"/>
  <c r="AK389" i="83"/>
  <c r="AJ389" i="83"/>
  <c r="AI389" i="83"/>
  <c r="AH389" i="83"/>
  <c r="AG389" i="83"/>
  <c r="AF389" i="83"/>
  <c r="AE389" i="83"/>
  <c r="AD389" i="83"/>
  <c r="AC389" i="83"/>
  <c r="AQ235" i="83"/>
  <c r="AP388" i="83"/>
  <c r="AO388" i="83"/>
  <c r="AN388" i="83"/>
  <c r="AM388" i="83"/>
  <c r="AL388" i="83"/>
  <c r="AK388" i="83"/>
  <c r="AJ388" i="83"/>
  <c r="AI388" i="83"/>
  <c r="AH388" i="83"/>
  <c r="AG388" i="83"/>
  <c r="AF388" i="83"/>
  <c r="AE388" i="83"/>
  <c r="AD388" i="83"/>
  <c r="AC388" i="83"/>
  <c r="AQ185" i="83"/>
  <c r="AP387" i="83"/>
  <c r="AO387" i="83"/>
  <c r="AN387" i="83"/>
  <c r="AM387" i="83"/>
  <c r="AL387" i="83"/>
  <c r="AK387" i="83"/>
  <c r="AJ387" i="83"/>
  <c r="AI387" i="83"/>
  <c r="AH387" i="83"/>
  <c r="AG387" i="83"/>
  <c r="AF387" i="83"/>
  <c r="AE387" i="83"/>
  <c r="AD387" i="83"/>
  <c r="AC387" i="83"/>
  <c r="AQ231" i="83"/>
  <c r="AP386" i="83"/>
  <c r="AO386" i="83"/>
  <c r="AN386" i="83"/>
  <c r="AM386" i="83"/>
  <c r="AL386" i="83"/>
  <c r="AK386" i="83"/>
  <c r="AJ386" i="83"/>
  <c r="AI386" i="83"/>
  <c r="AH386" i="83"/>
  <c r="AG386" i="83"/>
  <c r="AF386" i="83"/>
  <c r="AE386" i="83"/>
  <c r="AD386" i="83"/>
  <c r="AC386" i="83"/>
  <c r="AQ209" i="83"/>
  <c r="AP385" i="83"/>
  <c r="AO385" i="83"/>
  <c r="AN385" i="83"/>
  <c r="AM385" i="83"/>
  <c r="AL385" i="83"/>
  <c r="AK385" i="83"/>
  <c r="AJ385" i="83"/>
  <c r="AI385" i="83"/>
  <c r="AH385" i="83"/>
  <c r="AG385" i="83"/>
  <c r="AF385" i="83"/>
  <c r="AE385" i="83"/>
  <c r="AD385" i="83"/>
  <c r="AC385" i="83"/>
  <c r="AQ228" i="83"/>
  <c r="AP384" i="83"/>
  <c r="AO384" i="83"/>
  <c r="AN384" i="83"/>
  <c r="AM384" i="83"/>
  <c r="AL384" i="83"/>
  <c r="AK384" i="83"/>
  <c r="AJ384" i="83"/>
  <c r="AI384" i="83"/>
  <c r="AH384" i="83"/>
  <c r="AG384" i="83"/>
  <c r="AF384" i="83"/>
  <c r="AE384" i="83"/>
  <c r="AD384" i="83"/>
  <c r="AC384" i="83"/>
  <c r="AQ202" i="83"/>
  <c r="AP383" i="83"/>
  <c r="AO383" i="83"/>
  <c r="AN383" i="83"/>
  <c r="AM383" i="83"/>
  <c r="AL383" i="83"/>
  <c r="AK383" i="83"/>
  <c r="AJ383" i="83"/>
  <c r="AI383" i="83"/>
  <c r="AH383" i="83"/>
  <c r="AG383" i="83"/>
  <c r="AF383" i="83"/>
  <c r="AE383" i="83"/>
  <c r="AD383" i="83"/>
  <c r="AC383" i="83"/>
  <c r="AQ420" i="83"/>
  <c r="AP382" i="83"/>
  <c r="AO382" i="83"/>
  <c r="AN382" i="83"/>
  <c r="AM382" i="83"/>
  <c r="AL382" i="83"/>
  <c r="AK382" i="83"/>
  <c r="AJ382" i="83"/>
  <c r="AI382" i="83"/>
  <c r="AH382" i="83"/>
  <c r="AG382" i="83"/>
  <c r="AF382" i="83"/>
  <c r="AE382" i="83"/>
  <c r="AD382" i="83"/>
  <c r="AC382" i="83"/>
  <c r="AQ415" i="83"/>
  <c r="AP381" i="83"/>
  <c r="AO381" i="83"/>
  <c r="AN381" i="83"/>
  <c r="AM381" i="83"/>
  <c r="AL381" i="83"/>
  <c r="AK381" i="83"/>
  <c r="AJ381" i="83"/>
  <c r="AI381" i="83"/>
  <c r="AH381" i="83"/>
  <c r="AG381" i="83"/>
  <c r="AF381" i="83"/>
  <c r="AE381" i="83"/>
  <c r="AD381" i="83"/>
  <c r="AC381" i="83"/>
  <c r="AQ413" i="83"/>
  <c r="AP380" i="83"/>
  <c r="AO380" i="83"/>
  <c r="AN380" i="83"/>
  <c r="AM380" i="83"/>
  <c r="AL380" i="83"/>
  <c r="AK380" i="83"/>
  <c r="AJ380" i="83"/>
  <c r="AI380" i="83"/>
  <c r="AH380" i="83"/>
  <c r="AG380" i="83"/>
  <c r="AF380" i="83"/>
  <c r="AE380" i="83"/>
  <c r="AD380" i="83"/>
  <c r="AC380" i="83"/>
  <c r="AQ409" i="83"/>
  <c r="AP379" i="83"/>
  <c r="AO379" i="83"/>
  <c r="AN379" i="83"/>
  <c r="AM379" i="83"/>
  <c r="AL379" i="83"/>
  <c r="AK379" i="83"/>
  <c r="AJ379" i="83"/>
  <c r="AI379" i="83"/>
  <c r="AH379" i="83"/>
  <c r="AG379" i="83"/>
  <c r="AF379" i="83"/>
  <c r="AE379" i="83"/>
  <c r="AD379" i="83"/>
  <c r="AC379" i="83"/>
  <c r="AQ406" i="83"/>
  <c r="AP378" i="83"/>
  <c r="AO378" i="83"/>
  <c r="AN378" i="83"/>
  <c r="AM378" i="83"/>
  <c r="AL378" i="83"/>
  <c r="AK378" i="83"/>
  <c r="AJ378" i="83"/>
  <c r="AI378" i="83"/>
  <c r="AH378" i="83"/>
  <c r="AG378" i="83"/>
  <c r="AF378" i="83"/>
  <c r="AE378" i="83"/>
  <c r="AD378" i="83"/>
  <c r="AC378" i="83"/>
  <c r="AQ405" i="83"/>
  <c r="AP377" i="83"/>
  <c r="AO377" i="83"/>
  <c r="AN377" i="83"/>
  <c r="AM377" i="83"/>
  <c r="AL377" i="83"/>
  <c r="AK377" i="83"/>
  <c r="AJ377" i="83"/>
  <c r="AI377" i="83"/>
  <c r="AH377" i="83"/>
  <c r="AG377" i="83"/>
  <c r="AF377" i="83"/>
  <c r="AE377" i="83"/>
  <c r="AD377" i="83"/>
  <c r="AC377" i="83"/>
  <c r="AQ404" i="83"/>
  <c r="AP376" i="83"/>
  <c r="AO376" i="83"/>
  <c r="AN376" i="83"/>
  <c r="AM376" i="83"/>
  <c r="AL376" i="83"/>
  <c r="AK376" i="83"/>
  <c r="AJ376" i="83"/>
  <c r="AI376" i="83"/>
  <c r="AH376" i="83"/>
  <c r="AG376" i="83"/>
  <c r="AF376" i="83"/>
  <c r="AE376" i="83"/>
  <c r="AD376" i="83"/>
  <c r="AC376" i="83"/>
  <c r="AQ394" i="83"/>
  <c r="AP375" i="83"/>
  <c r="AO375" i="83"/>
  <c r="AN375" i="83"/>
  <c r="AM375" i="83"/>
  <c r="AL375" i="83"/>
  <c r="AK375" i="83"/>
  <c r="AJ375" i="83"/>
  <c r="AI375" i="83"/>
  <c r="AH375" i="83"/>
  <c r="AG375" i="83"/>
  <c r="AF375" i="83"/>
  <c r="AE375" i="83"/>
  <c r="AD375" i="83"/>
  <c r="AC375" i="83"/>
  <c r="AQ392" i="83"/>
  <c r="AP374" i="83"/>
  <c r="AO374" i="83"/>
  <c r="AN374" i="83"/>
  <c r="AM374" i="83"/>
  <c r="AL374" i="83"/>
  <c r="AK374" i="83"/>
  <c r="AJ374" i="83"/>
  <c r="AI374" i="83"/>
  <c r="AH374" i="83"/>
  <c r="AG374" i="83"/>
  <c r="AF374" i="83"/>
  <c r="AE374" i="83"/>
  <c r="AD374" i="83"/>
  <c r="AC374" i="83"/>
  <c r="AQ384" i="83"/>
  <c r="AP373" i="83"/>
  <c r="AO373" i="83"/>
  <c r="AN373" i="83"/>
  <c r="AM373" i="83"/>
  <c r="AL373" i="83"/>
  <c r="AK373" i="83"/>
  <c r="AJ373" i="83"/>
  <c r="AI373" i="83"/>
  <c r="AH373" i="83"/>
  <c r="AG373" i="83"/>
  <c r="AF373" i="83"/>
  <c r="AE373" i="83"/>
  <c r="AD373" i="83"/>
  <c r="AC373" i="83"/>
  <c r="AQ383" i="83"/>
  <c r="AP372" i="83"/>
  <c r="AO372" i="83"/>
  <c r="AN372" i="83"/>
  <c r="AM372" i="83"/>
  <c r="AL372" i="83"/>
  <c r="AK372" i="83"/>
  <c r="AJ372" i="83"/>
  <c r="AI372" i="83"/>
  <c r="AH372" i="83"/>
  <c r="AG372" i="83"/>
  <c r="AF372" i="83"/>
  <c r="AE372" i="83"/>
  <c r="AD372" i="83"/>
  <c r="AC372" i="83"/>
  <c r="AQ381" i="83"/>
  <c r="AP371" i="83"/>
  <c r="AO371" i="83"/>
  <c r="AN371" i="83"/>
  <c r="AM371" i="83"/>
  <c r="AL371" i="83"/>
  <c r="AK371" i="83"/>
  <c r="AJ371" i="83"/>
  <c r="AI371" i="83"/>
  <c r="AH371" i="83"/>
  <c r="AG371" i="83"/>
  <c r="AF371" i="83"/>
  <c r="AE371" i="83"/>
  <c r="AD371" i="83"/>
  <c r="AC371" i="83"/>
  <c r="AQ374" i="83"/>
  <c r="AP370" i="83"/>
  <c r="AO370" i="83"/>
  <c r="AN370" i="83"/>
  <c r="AM370" i="83"/>
  <c r="AL370" i="83"/>
  <c r="AK370" i="83"/>
  <c r="AJ370" i="83"/>
  <c r="AI370" i="83"/>
  <c r="AH370" i="83"/>
  <c r="AG370" i="83"/>
  <c r="AF370" i="83"/>
  <c r="AE370" i="83"/>
  <c r="AD370" i="83"/>
  <c r="AC370" i="83"/>
  <c r="AQ370" i="83"/>
  <c r="AP369" i="83"/>
  <c r="AO369" i="83"/>
  <c r="AN369" i="83"/>
  <c r="AM369" i="83"/>
  <c r="AL369" i="83"/>
  <c r="AK369" i="83"/>
  <c r="AJ369" i="83"/>
  <c r="AI369" i="83"/>
  <c r="AH369" i="83"/>
  <c r="AG369" i="83"/>
  <c r="AF369" i="83"/>
  <c r="AE369" i="83"/>
  <c r="AD369" i="83"/>
  <c r="AC369" i="83"/>
  <c r="AQ365" i="83"/>
  <c r="AP368" i="83"/>
  <c r="AO368" i="83"/>
  <c r="AN368" i="83"/>
  <c r="AM368" i="83"/>
  <c r="AL368" i="83"/>
  <c r="AK368" i="83"/>
  <c r="AJ368" i="83"/>
  <c r="AI368" i="83"/>
  <c r="AH368" i="83"/>
  <c r="AG368" i="83"/>
  <c r="AF368" i="83"/>
  <c r="AE368" i="83"/>
  <c r="AD368" i="83"/>
  <c r="AC368" i="83"/>
  <c r="AQ363" i="83"/>
  <c r="AP367" i="83"/>
  <c r="AO367" i="83"/>
  <c r="AN367" i="83"/>
  <c r="AM367" i="83"/>
  <c r="AL367" i="83"/>
  <c r="AK367" i="83"/>
  <c r="AJ367" i="83"/>
  <c r="AI367" i="83"/>
  <c r="AH367" i="83"/>
  <c r="AG367" i="83"/>
  <c r="AF367" i="83"/>
  <c r="AE367" i="83"/>
  <c r="AD367" i="83"/>
  <c r="AC367" i="83"/>
  <c r="AQ357" i="83"/>
  <c r="AP366" i="83"/>
  <c r="AO366" i="83"/>
  <c r="AN366" i="83"/>
  <c r="AM366" i="83"/>
  <c r="AL366" i="83"/>
  <c r="AK366" i="83"/>
  <c r="AJ366" i="83"/>
  <c r="AI366" i="83"/>
  <c r="AH366" i="83"/>
  <c r="AG366" i="83"/>
  <c r="AF366" i="83"/>
  <c r="AE366" i="83"/>
  <c r="AD366" i="83"/>
  <c r="AC366" i="83"/>
  <c r="AQ353" i="83"/>
  <c r="AP365" i="83"/>
  <c r="AO365" i="83"/>
  <c r="AN365" i="83"/>
  <c r="AM365" i="83"/>
  <c r="AL365" i="83"/>
  <c r="AK365" i="83"/>
  <c r="AJ365" i="83"/>
  <c r="AI365" i="83"/>
  <c r="AH365" i="83"/>
  <c r="AG365" i="83"/>
  <c r="AF365" i="83"/>
  <c r="AE365" i="83"/>
  <c r="AD365" i="83"/>
  <c r="AC365" i="83"/>
  <c r="AQ350" i="83"/>
  <c r="AP364" i="83"/>
  <c r="AO364" i="83"/>
  <c r="AN364" i="83"/>
  <c r="AM364" i="83"/>
  <c r="AL364" i="83"/>
  <c r="AK364" i="83"/>
  <c r="AJ364" i="83"/>
  <c r="AI364" i="83"/>
  <c r="AH364" i="83"/>
  <c r="AG364" i="83"/>
  <c r="AF364" i="83"/>
  <c r="AE364" i="83"/>
  <c r="AD364" i="83"/>
  <c r="AC364" i="83"/>
  <c r="AQ346" i="83"/>
  <c r="AP363" i="83"/>
  <c r="AO363" i="83"/>
  <c r="AN363" i="83"/>
  <c r="AM363" i="83"/>
  <c r="AL363" i="83"/>
  <c r="AK363" i="83"/>
  <c r="AJ363" i="83"/>
  <c r="AI363" i="83"/>
  <c r="AH363" i="83"/>
  <c r="AG363" i="83"/>
  <c r="AF363" i="83"/>
  <c r="AE363" i="83"/>
  <c r="AD363" i="83"/>
  <c r="AC363" i="83"/>
  <c r="AQ340" i="83"/>
  <c r="AP362" i="83"/>
  <c r="AO362" i="83"/>
  <c r="AN362" i="83"/>
  <c r="AM362" i="83"/>
  <c r="AL362" i="83"/>
  <c r="AK362" i="83"/>
  <c r="AJ362" i="83"/>
  <c r="AI362" i="83"/>
  <c r="AH362" i="83"/>
  <c r="AG362" i="83"/>
  <c r="AF362" i="83"/>
  <c r="AE362" i="83"/>
  <c r="AD362" i="83"/>
  <c r="AC362" i="83"/>
  <c r="AQ335" i="83"/>
  <c r="AP361" i="83"/>
  <c r="AO361" i="83"/>
  <c r="AN361" i="83"/>
  <c r="AM361" i="83"/>
  <c r="AL361" i="83"/>
  <c r="AK361" i="83"/>
  <c r="AJ361" i="83"/>
  <c r="AI361" i="83"/>
  <c r="AH361" i="83"/>
  <c r="AG361" i="83"/>
  <c r="AF361" i="83"/>
  <c r="AE361" i="83"/>
  <c r="AD361" i="83"/>
  <c r="AC361" i="83"/>
  <c r="AQ332" i="83"/>
  <c r="AP360" i="83"/>
  <c r="AO360" i="83"/>
  <c r="AN360" i="83"/>
  <c r="AM360" i="83"/>
  <c r="AL360" i="83"/>
  <c r="AK360" i="83"/>
  <c r="AJ360" i="83"/>
  <c r="AI360" i="83"/>
  <c r="AH360" i="83"/>
  <c r="AG360" i="83"/>
  <c r="AF360" i="83"/>
  <c r="AE360" i="83"/>
  <c r="AD360" i="83"/>
  <c r="AC360" i="83"/>
  <c r="AQ329" i="83"/>
  <c r="AP359" i="83"/>
  <c r="AO359" i="83"/>
  <c r="AN359" i="83"/>
  <c r="AM359" i="83"/>
  <c r="AL359" i="83"/>
  <c r="AK359" i="83"/>
  <c r="AJ359" i="83"/>
  <c r="AI359" i="83"/>
  <c r="AH359" i="83"/>
  <c r="AG359" i="83"/>
  <c r="AF359" i="83"/>
  <c r="AE359" i="83"/>
  <c r="AD359" i="83"/>
  <c r="AC359" i="83"/>
  <c r="AQ327" i="83"/>
  <c r="AP358" i="83"/>
  <c r="AO358" i="83"/>
  <c r="AN358" i="83"/>
  <c r="AM358" i="83"/>
  <c r="AL358" i="83"/>
  <c r="AK358" i="83"/>
  <c r="AJ358" i="83"/>
  <c r="AI358" i="83"/>
  <c r="AH358" i="83"/>
  <c r="AG358" i="83"/>
  <c r="AF358" i="83"/>
  <c r="AE358" i="83"/>
  <c r="AD358" i="83"/>
  <c r="AC358" i="83"/>
  <c r="AQ323" i="83"/>
  <c r="AP357" i="83"/>
  <c r="AO357" i="83"/>
  <c r="AN357" i="83"/>
  <c r="AM357" i="83"/>
  <c r="AL357" i="83"/>
  <c r="AK357" i="83"/>
  <c r="AJ357" i="83"/>
  <c r="AI357" i="83"/>
  <c r="AH357" i="83"/>
  <c r="AG357" i="83"/>
  <c r="AF357" i="83"/>
  <c r="AE357" i="83"/>
  <c r="AD357" i="83"/>
  <c r="AC357" i="83"/>
  <c r="AQ322" i="83"/>
  <c r="AP356" i="83"/>
  <c r="AO356" i="83"/>
  <c r="AN356" i="83"/>
  <c r="AM356" i="83"/>
  <c r="AL356" i="83"/>
  <c r="AK356" i="83"/>
  <c r="AJ356" i="83"/>
  <c r="AI356" i="83"/>
  <c r="AH356" i="83"/>
  <c r="AG356" i="83"/>
  <c r="AF356" i="83"/>
  <c r="AE356" i="83"/>
  <c r="AD356" i="83"/>
  <c r="AC356" i="83"/>
  <c r="AQ318" i="83"/>
  <c r="AP355" i="83"/>
  <c r="AO355" i="83"/>
  <c r="AN355" i="83"/>
  <c r="AM355" i="83"/>
  <c r="AL355" i="83"/>
  <c r="AK355" i="83"/>
  <c r="AJ355" i="83"/>
  <c r="AI355" i="83"/>
  <c r="AH355" i="83"/>
  <c r="AG355" i="83"/>
  <c r="AF355" i="83"/>
  <c r="AE355" i="83"/>
  <c r="AD355" i="83"/>
  <c r="AC355" i="83"/>
  <c r="AQ315" i="83"/>
  <c r="AP354" i="83"/>
  <c r="AO354" i="83"/>
  <c r="AN354" i="83"/>
  <c r="AM354" i="83"/>
  <c r="AL354" i="83"/>
  <c r="AK354" i="83"/>
  <c r="AJ354" i="83"/>
  <c r="AI354" i="83"/>
  <c r="AH354" i="83"/>
  <c r="AG354" i="83"/>
  <c r="AF354" i="83"/>
  <c r="AE354" i="83"/>
  <c r="AD354" i="83"/>
  <c r="AC354" i="83"/>
  <c r="AQ314" i="83"/>
  <c r="AP353" i="83"/>
  <c r="AO353" i="83"/>
  <c r="AN353" i="83"/>
  <c r="AM353" i="83"/>
  <c r="AL353" i="83"/>
  <c r="AK353" i="83"/>
  <c r="AJ353" i="83"/>
  <c r="AI353" i="83"/>
  <c r="AH353" i="83"/>
  <c r="AG353" i="83"/>
  <c r="AF353" i="83"/>
  <c r="AE353" i="83"/>
  <c r="AD353" i="83"/>
  <c r="AC353" i="83"/>
  <c r="AQ310" i="83"/>
  <c r="AP352" i="83"/>
  <c r="AO352" i="83"/>
  <c r="AN352" i="83"/>
  <c r="AM352" i="83"/>
  <c r="AL352" i="83"/>
  <c r="AK352" i="83"/>
  <c r="AJ352" i="83"/>
  <c r="AI352" i="83"/>
  <c r="AH352" i="83"/>
  <c r="AG352" i="83"/>
  <c r="AF352" i="83"/>
  <c r="AE352" i="83"/>
  <c r="AD352" i="83"/>
  <c r="AC352" i="83"/>
  <c r="AQ306" i="83"/>
  <c r="AP351" i="83"/>
  <c r="AO351" i="83"/>
  <c r="AN351" i="83"/>
  <c r="AM351" i="83"/>
  <c r="AL351" i="83"/>
  <c r="AK351" i="83"/>
  <c r="AJ351" i="83"/>
  <c r="AI351" i="83"/>
  <c r="AH351" i="83"/>
  <c r="AG351" i="83"/>
  <c r="AF351" i="83"/>
  <c r="AE351" i="83"/>
  <c r="AD351" i="83"/>
  <c r="AC351" i="83"/>
  <c r="AQ303" i="83"/>
  <c r="AP350" i="83"/>
  <c r="AO350" i="83"/>
  <c r="AN350" i="83"/>
  <c r="AM350" i="83"/>
  <c r="AL350" i="83"/>
  <c r="AK350" i="83"/>
  <c r="AJ350" i="83"/>
  <c r="AI350" i="83"/>
  <c r="AH350" i="83"/>
  <c r="AG350" i="83"/>
  <c r="AF350" i="83"/>
  <c r="AE350" i="83"/>
  <c r="AD350" i="83"/>
  <c r="AC350" i="83"/>
  <c r="AQ301" i="83"/>
  <c r="AP349" i="83"/>
  <c r="AO349" i="83"/>
  <c r="AN349" i="83"/>
  <c r="AM349" i="83"/>
  <c r="AL349" i="83"/>
  <c r="AK349" i="83"/>
  <c r="AJ349" i="83"/>
  <c r="AI349" i="83"/>
  <c r="AH349" i="83"/>
  <c r="AG349" i="83"/>
  <c r="AF349" i="83"/>
  <c r="AE349" i="83"/>
  <c r="AD349" i="83"/>
  <c r="AC349" i="83"/>
  <c r="AQ298" i="83"/>
  <c r="AP348" i="83"/>
  <c r="AO348" i="83"/>
  <c r="AN348" i="83"/>
  <c r="AM348" i="83"/>
  <c r="AL348" i="83"/>
  <c r="AK348" i="83"/>
  <c r="AJ348" i="83"/>
  <c r="AI348" i="83"/>
  <c r="AH348" i="83"/>
  <c r="AG348" i="83"/>
  <c r="AF348" i="83"/>
  <c r="AE348" i="83"/>
  <c r="AD348" i="83"/>
  <c r="AC348" i="83"/>
  <c r="AQ296" i="83"/>
  <c r="AP347" i="83"/>
  <c r="AO347" i="83"/>
  <c r="AN347" i="83"/>
  <c r="AM347" i="83"/>
  <c r="AL347" i="83"/>
  <c r="AK347" i="83"/>
  <c r="AJ347" i="83"/>
  <c r="AI347" i="83"/>
  <c r="AH347" i="83"/>
  <c r="AG347" i="83"/>
  <c r="AF347" i="83"/>
  <c r="AE347" i="83"/>
  <c r="AD347" i="83"/>
  <c r="AC347" i="83"/>
  <c r="AQ293" i="83"/>
  <c r="AP346" i="83"/>
  <c r="AO346" i="83"/>
  <c r="AN346" i="83"/>
  <c r="AM346" i="83"/>
  <c r="AL346" i="83"/>
  <c r="AK346" i="83"/>
  <c r="AJ346" i="83"/>
  <c r="AI346" i="83"/>
  <c r="AH346" i="83"/>
  <c r="AG346" i="83"/>
  <c r="AF346" i="83"/>
  <c r="AE346" i="83"/>
  <c r="AD346" i="83"/>
  <c r="AC346" i="83"/>
  <c r="AQ291" i="83"/>
  <c r="AP345" i="83"/>
  <c r="AO345" i="83"/>
  <c r="AN345" i="83"/>
  <c r="AM345" i="83"/>
  <c r="AL345" i="83"/>
  <c r="AK345" i="83"/>
  <c r="AJ345" i="83"/>
  <c r="AI345" i="83"/>
  <c r="AH345" i="83"/>
  <c r="AG345" i="83"/>
  <c r="AF345" i="83"/>
  <c r="AE345" i="83"/>
  <c r="AD345" i="83"/>
  <c r="AC345" i="83"/>
  <c r="AQ290" i="83"/>
  <c r="AP344" i="83"/>
  <c r="AO344" i="83"/>
  <c r="AN344" i="83"/>
  <c r="AM344" i="83"/>
  <c r="AL344" i="83"/>
  <c r="AK344" i="83"/>
  <c r="AJ344" i="83"/>
  <c r="AI344" i="83"/>
  <c r="AH344" i="83"/>
  <c r="AG344" i="83"/>
  <c r="AF344" i="83"/>
  <c r="AE344" i="83"/>
  <c r="AD344" i="83"/>
  <c r="AC344" i="83"/>
  <c r="AQ284" i="83"/>
  <c r="AP343" i="83"/>
  <c r="AO343" i="83"/>
  <c r="AN343" i="83"/>
  <c r="AM343" i="83"/>
  <c r="AL343" i="83"/>
  <c r="AK343" i="83"/>
  <c r="AJ343" i="83"/>
  <c r="AI343" i="83"/>
  <c r="AH343" i="83"/>
  <c r="AG343" i="83"/>
  <c r="AF343" i="83"/>
  <c r="AE343" i="83"/>
  <c r="AD343" i="83"/>
  <c r="AC343" i="83"/>
  <c r="AQ282" i="83"/>
  <c r="AP342" i="83"/>
  <c r="AO342" i="83"/>
  <c r="AN342" i="83"/>
  <c r="AM342" i="83"/>
  <c r="AL342" i="83"/>
  <c r="AK342" i="83"/>
  <c r="AJ342" i="83"/>
  <c r="AI342" i="83"/>
  <c r="AH342" i="83"/>
  <c r="AG342" i="83"/>
  <c r="AF342" i="83"/>
  <c r="AE342" i="83"/>
  <c r="AD342" i="83"/>
  <c r="AC342" i="83"/>
  <c r="AQ281" i="83"/>
  <c r="AP341" i="83"/>
  <c r="AO341" i="83"/>
  <c r="AN341" i="83"/>
  <c r="AM341" i="83"/>
  <c r="AL341" i="83"/>
  <c r="AK341" i="83"/>
  <c r="AJ341" i="83"/>
  <c r="AI341" i="83"/>
  <c r="AH341" i="83"/>
  <c r="AG341" i="83"/>
  <c r="AF341" i="83"/>
  <c r="AE341" i="83"/>
  <c r="AD341" i="83"/>
  <c r="AC341" i="83"/>
  <c r="AQ277" i="83"/>
  <c r="AP340" i="83"/>
  <c r="AO340" i="83"/>
  <c r="AN340" i="83"/>
  <c r="AM340" i="83"/>
  <c r="AL340" i="83"/>
  <c r="AK340" i="83"/>
  <c r="AJ340" i="83"/>
  <c r="AI340" i="83"/>
  <c r="AH340" i="83"/>
  <c r="AG340" i="83"/>
  <c r="AF340" i="83"/>
  <c r="AE340" i="83"/>
  <c r="AD340" i="83"/>
  <c r="AC340" i="83"/>
  <c r="AQ273" i="83"/>
  <c r="AP339" i="83"/>
  <c r="AO339" i="83"/>
  <c r="AN339" i="83"/>
  <c r="AM339" i="83"/>
  <c r="AL339" i="83"/>
  <c r="AK339" i="83"/>
  <c r="AJ339" i="83"/>
  <c r="AI339" i="83"/>
  <c r="AH339" i="83"/>
  <c r="AG339" i="83"/>
  <c r="AF339" i="83"/>
  <c r="AE339" i="83"/>
  <c r="AD339" i="83"/>
  <c r="AC339" i="83"/>
  <c r="AQ268" i="83"/>
  <c r="AP338" i="83"/>
  <c r="AO338" i="83"/>
  <c r="AN338" i="83"/>
  <c r="AM338" i="83"/>
  <c r="AL338" i="83"/>
  <c r="AK338" i="83"/>
  <c r="AJ338" i="83"/>
  <c r="AI338" i="83"/>
  <c r="AH338" i="83"/>
  <c r="AG338" i="83"/>
  <c r="AF338" i="83"/>
  <c r="AE338" i="83"/>
  <c r="AD338" i="83"/>
  <c r="AC338" i="83"/>
  <c r="AQ267" i="83"/>
  <c r="AP337" i="83"/>
  <c r="AO337" i="83"/>
  <c r="AN337" i="83"/>
  <c r="AM337" i="83"/>
  <c r="AL337" i="83"/>
  <c r="AK337" i="83"/>
  <c r="AJ337" i="83"/>
  <c r="AI337" i="83"/>
  <c r="AH337" i="83"/>
  <c r="AG337" i="83"/>
  <c r="AF337" i="83"/>
  <c r="AE337" i="83"/>
  <c r="AD337" i="83"/>
  <c r="AC337" i="83"/>
  <c r="AQ261" i="83"/>
  <c r="AP336" i="83"/>
  <c r="AO336" i="83"/>
  <c r="AN336" i="83"/>
  <c r="AM336" i="83"/>
  <c r="AL336" i="83"/>
  <c r="AK336" i="83"/>
  <c r="AJ336" i="83"/>
  <c r="AI336" i="83"/>
  <c r="AH336" i="83"/>
  <c r="AG336" i="83"/>
  <c r="AF336" i="83"/>
  <c r="AE336" i="83"/>
  <c r="AD336" i="83"/>
  <c r="AC336" i="83"/>
  <c r="AQ260" i="83"/>
  <c r="AP335" i="83"/>
  <c r="AO335" i="83"/>
  <c r="AN335" i="83"/>
  <c r="AM335" i="83"/>
  <c r="AL335" i="83"/>
  <c r="AK335" i="83"/>
  <c r="AJ335" i="83"/>
  <c r="AI335" i="83"/>
  <c r="AH335" i="83"/>
  <c r="AG335" i="83"/>
  <c r="AF335" i="83"/>
  <c r="AE335" i="83"/>
  <c r="AD335" i="83"/>
  <c r="AC335" i="83"/>
  <c r="AQ256" i="83"/>
  <c r="AP334" i="83"/>
  <c r="AO334" i="83"/>
  <c r="AN334" i="83"/>
  <c r="AM334" i="83"/>
  <c r="AL334" i="83"/>
  <c r="AK334" i="83"/>
  <c r="AJ334" i="83"/>
  <c r="AI334" i="83"/>
  <c r="AH334" i="83"/>
  <c r="AG334" i="83"/>
  <c r="AF334" i="83"/>
  <c r="AE334" i="83"/>
  <c r="AD334" i="83"/>
  <c r="AC334" i="83"/>
  <c r="AQ253" i="83"/>
  <c r="AP333" i="83"/>
  <c r="AO333" i="83"/>
  <c r="AN333" i="83"/>
  <c r="AM333" i="83"/>
  <c r="AL333" i="83"/>
  <c r="AK333" i="83"/>
  <c r="AJ333" i="83"/>
  <c r="AI333" i="83"/>
  <c r="AH333" i="83"/>
  <c r="AG333" i="83"/>
  <c r="AF333" i="83"/>
  <c r="AE333" i="83"/>
  <c r="AD333" i="83"/>
  <c r="AC333" i="83"/>
  <c r="AQ251" i="83"/>
  <c r="AP332" i="83"/>
  <c r="AO332" i="83"/>
  <c r="AN332" i="83"/>
  <c r="AM332" i="83"/>
  <c r="AL332" i="83"/>
  <c r="AK332" i="83"/>
  <c r="AJ332" i="83"/>
  <c r="AI332" i="83"/>
  <c r="AH332" i="83"/>
  <c r="AG332" i="83"/>
  <c r="AF332" i="83"/>
  <c r="AE332" i="83"/>
  <c r="AD332" i="83"/>
  <c r="AC332" i="83"/>
  <c r="AQ246" i="83"/>
  <c r="AP331" i="83"/>
  <c r="AO331" i="83"/>
  <c r="AN331" i="83"/>
  <c r="AM331" i="83"/>
  <c r="AL331" i="83"/>
  <c r="AK331" i="83"/>
  <c r="AJ331" i="83"/>
  <c r="AI331" i="83"/>
  <c r="AH331" i="83"/>
  <c r="AG331" i="83"/>
  <c r="AF331" i="83"/>
  <c r="AE331" i="83"/>
  <c r="AD331" i="83"/>
  <c r="AC331" i="83"/>
  <c r="AQ245" i="83"/>
  <c r="AP330" i="83"/>
  <c r="AO330" i="83"/>
  <c r="AN330" i="83"/>
  <c r="AM330" i="83"/>
  <c r="AL330" i="83"/>
  <c r="AK330" i="83"/>
  <c r="AJ330" i="83"/>
  <c r="AI330" i="83"/>
  <c r="AH330" i="83"/>
  <c r="AG330" i="83"/>
  <c r="AF330" i="83"/>
  <c r="AE330" i="83"/>
  <c r="AD330" i="83"/>
  <c r="AC330" i="83"/>
  <c r="AQ243" i="83"/>
  <c r="AP329" i="83"/>
  <c r="AO329" i="83"/>
  <c r="AN329" i="83"/>
  <c r="AM329" i="83"/>
  <c r="AL329" i="83"/>
  <c r="AK329" i="83"/>
  <c r="AJ329" i="83"/>
  <c r="AI329" i="83"/>
  <c r="AH329" i="83"/>
  <c r="AG329" i="83"/>
  <c r="AF329" i="83"/>
  <c r="AE329" i="83"/>
  <c r="AD329" i="83"/>
  <c r="AC329" i="83"/>
  <c r="AQ242" i="83"/>
  <c r="AP328" i="83"/>
  <c r="AO328" i="83"/>
  <c r="AN328" i="83"/>
  <c r="AM328" i="83"/>
  <c r="AL328" i="83"/>
  <c r="AK328" i="83"/>
  <c r="AJ328" i="83"/>
  <c r="AI328" i="83"/>
  <c r="AH328" i="83"/>
  <c r="AG328" i="83"/>
  <c r="AF328" i="83"/>
  <c r="AE328" i="83"/>
  <c r="AD328" i="83"/>
  <c r="AC328" i="83"/>
  <c r="AQ219" i="83"/>
  <c r="AP327" i="83"/>
  <c r="AO327" i="83"/>
  <c r="AN327" i="83"/>
  <c r="AM327" i="83"/>
  <c r="AL327" i="83"/>
  <c r="AK327" i="83"/>
  <c r="AJ327" i="83"/>
  <c r="AI327" i="83"/>
  <c r="AH327" i="83"/>
  <c r="AG327" i="83"/>
  <c r="AF327" i="83"/>
  <c r="AE327" i="83"/>
  <c r="AD327" i="83"/>
  <c r="AC327" i="83"/>
  <c r="AQ176" i="83"/>
  <c r="AP326" i="83"/>
  <c r="AO326" i="83"/>
  <c r="AN326" i="83"/>
  <c r="AM326" i="83"/>
  <c r="AL326" i="83"/>
  <c r="AK326" i="83"/>
  <c r="AJ326" i="83"/>
  <c r="AI326" i="83"/>
  <c r="AH326" i="83"/>
  <c r="AG326" i="83"/>
  <c r="AF326" i="83"/>
  <c r="AE326" i="83"/>
  <c r="AD326" i="83"/>
  <c r="AC326" i="83"/>
  <c r="AQ218" i="83"/>
  <c r="AP325" i="83"/>
  <c r="AO325" i="83"/>
  <c r="AN325" i="83"/>
  <c r="AM325" i="83"/>
  <c r="AL325" i="83"/>
  <c r="AK325" i="83"/>
  <c r="AJ325" i="83"/>
  <c r="AI325" i="83"/>
  <c r="AH325" i="83"/>
  <c r="AG325" i="83"/>
  <c r="AF325" i="83"/>
  <c r="AE325" i="83"/>
  <c r="AD325" i="83"/>
  <c r="AC325" i="83"/>
  <c r="AQ208" i="83"/>
  <c r="AP324" i="83"/>
  <c r="AO324" i="83"/>
  <c r="AN324" i="83"/>
  <c r="AM324" i="83"/>
  <c r="AL324" i="83"/>
  <c r="AK324" i="83"/>
  <c r="AJ324" i="83"/>
  <c r="AI324" i="83"/>
  <c r="AH324" i="83"/>
  <c r="AG324" i="83"/>
  <c r="AF324" i="83"/>
  <c r="AE324" i="83"/>
  <c r="AD324" i="83"/>
  <c r="AC324" i="83"/>
  <c r="AQ213" i="83"/>
  <c r="AP323" i="83"/>
  <c r="AO323" i="83"/>
  <c r="AN323" i="83"/>
  <c r="AM323" i="83"/>
  <c r="AL323" i="83"/>
  <c r="AK323" i="83"/>
  <c r="AJ323" i="83"/>
  <c r="AI323" i="83"/>
  <c r="AH323" i="83"/>
  <c r="AG323" i="83"/>
  <c r="AF323" i="83"/>
  <c r="AE323" i="83"/>
  <c r="AD323" i="83"/>
  <c r="AC323" i="83"/>
  <c r="AQ207" i="83"/>
  <c r="AP322" i="83"/>
  <c r="AO322" i="83"/>
  <c r="AN322" i="83"/>
  <c r="AM322" i="83"/>
  <c r="AL322" i="83"/>
  <c r="AK322" i="83"/>
  <c r="AJ322" i="83"/>
  <c r="AI322" i="83"/>
  <c r="AH322" i="83"/>
  <c r="AG322" i="83"/>
  <c r="AF322" i="83"/>
  <c r="AE322" i="83"/>
  <c r="AD322" i="83"/>
  <c r="AC322" i="83"/>
  <c r="AQ211" i="83"/>
  <c r="AP321" i="83"/>
  <c r="AO321" i="83"/>
  <c r="AN321" i="83"/>
  <c r="AM321" i="83"/>
  <c r="AL321" i="83"/>
  <c r="AK321" i="83"/>
  <c r="AJ321" i="83"/>
  <c r="AI321" i="83"/>
  <c r="AH321" i="83"/>
  <c r="AG321" i="83"/>
  <c r="AF321" i="83"/>
  <c r="AE321" i="83"/>
  <c r="AD321" i="83"/>
  <c r="AC321" i="83"/>
  <c r="AQ196" i="83"/>
  <c r="AP320" i="83"/>
  <c r="AO320" i="83"/>
  <c r="AN320" i="83"/>
  <c r="AM320" i="83"/>
  <c r="AL320" i="83"/>
  <c r="AK320" i="83"/>
  <c r="AJ320" i="83"/>
  <c r="AI320" i="83"/>
  <c r="AH320" i="83"/>
  <c r="AG320" i="83"/>
  <c r="AF320" i="83"/>
  <c r="AE320" i="83"/>
  <c r="AD320" i="83"/>
  <c r="AC320" i="83"/>
  <c r="AQ184" i="83"/>
  <c r="AP319" i="83"/>
  <c r="AO319" i="83"/>
  <c r="AN319" i="83"/>
  <c r="AM319" i="83"/>
  <c r="AL319" i="83"/>
  <c r="AK319" i="83"/>
  <c r="AJ319" i="83"/>
  <c r="AI319" i="83"/>
  <c r="AH319" i="83"/>
  <c r="AG319" i="83"/>
  <c r="AF319" i="83"/>
  <c r="AE319" i="83"/>
  <c r="AD319" i="83"/>
  <c r="AC319" i="83"/>
  <c r="AQ194" i="83"/>
  <c r="AP318" i="83"/>
  <c r="AO318" i="83"/>
  <c r="AN318" i="83"/>
  <c r="AM318" i="83"/>
  <c r="AL318" i="83"/>
  <c r="AK318" i="83"/>
  <c r="AJ318" i="83"/>
  <c r="AI318" i="83"/>
  <c r="AH318" i="83"/>
  <c r="AG318" i="83"/>
  <c r="AF318" i="83"/>
  <c r="AE318" i="83"/>
  <c r="AD318" i="83"/>
  <c r="AC318" i="83"/>
  <c r="AQ173" i="83"/>
  <c r="AP317" i="83"/>
  <c r="AO317" i="83"/>
  <c r="AN317" i="83"/>
  <c r="AM317" i="83"/>
  <c r="AL317" i="83"/>
  <c r="AK317" i="83"/>
  <c r="AJ317" i="83"/>
  <c r="AI317" i="83"/>
  <c r="AH317" i="83"/>
  <c r="AG317" i="83"/>
  <c r="AF317" i="83"/>
  <c r="AE317" i="83"/>
  <c r="AD317" i="83"/>
  <c r="AC317" i="83"/>
  <c r="AQ188" i="83"/>
  <c r="AP316" i="83"/>
  <c r="AO316" i="83"/>
  <c r="AN316" i="83"/>
  <c r="AM316" i="83"/>
  <c r="AL316" i="83"/>
  <c r="AK316" i="83"/>
  <c r="AJ316" i="83"/>
  <c r="AI316" i="83"/>
  <c r="AH316" i="83"/>
  <c r="AG316" i="83"/>
  <c r="AF316" i="83"/>
  <c r="AE316" i="83"/>
  <c r="AD316" i="83"/>
  <c r="AC316" i="83"/>
  <c r="AQ183" i="83"/>
  <c r="AP315" i="83"/>
  <c r="AO315" i="83"/>
  <c r="AN315" i="83"/>
  <c r="AM315" i="83"/>
  <c r="AL315" i="83"/>
  <c r="AK315" i="83"/>
  <c r="AJ315" i="83"/>
  <c r="AI315" i="83"/>
  <c r="AH315" i="83"/>
  <c r="AG315" i="83"/>
  <c r="AF315" i="83"/>
  <c r="AE315" i="83"/>
  <c r="AD315" i="83"/>
  <c r="AC315" i="83"/>
  <c r="AQ205" i="83"/>
  <c r="AP314" i="83"/>
  <c r="AO314" i="83"/>
  <c r="AN314" i="83"/>
  <c r="AM314" i="83"/>
  <c r="AL314" i="83"/>
  <c r="AK314" i="83"/>
  <c r="AJ314" i="83"/>
  <c r="AI314" i="83"/>
  <c r="AH314" i="83"/>
  <c r="AG314" i="83"/>
  <c r="AF314" i="83"/>
  <c r="AE314" i="83"/>
  <c r="AD314" i="83"/>
  <c r="AC314" i="83"/>
  <c r="AQ100" i="83"/>
  <c r="AP313" i="83"/>
  <c r="AO313" i="83"/>
  <c r="AN313" i="83"/>
  <c r="AM313" i="83"/>
  <c r="AL313" i="83"/>
  <c r="AK313" i="83"/>
  <c r="AJ313" i="83"/>
  <c r="AI313" i="83"/>
  <c r="AH313" i="83"/>
  <c r="AG313" i="83"/>
  <c r="AF313" i="83"/>
  <c r="AE313" i="83"/>
  <c r="AD313" i="83"/>
  <c r="AC313" i="83"/>
  <c r="AQ151" i="83"/>
  <c r="AP312" i="83"/>
  <c r="AO312" i="83"/>
  <c r="AN312" i="83"/>
  <c r="AM312" i="83"/>
  <c r="AL312" i="83"/>
  <c r="AK312" i="83"/>
  <c r="AJ312" i="83"/>
  <c r="AI312" i="83"/>
  <c r="AH312" i="83"/>
  <c r="AG312" i="83"/>
  <c r="AF312" i="83"/>
  <c r="AE312" i="83"/>
  <c r="AD312" i="83"/>
  <c r="AC312" i="83"/>
  <c r="AQ150" i="83"/>
  <c r="AP311" i="83"/>
  <c r="AO311" i="83"/>
  <c r="AN311" i="83"/>
  <c r="AM311" i="83"/>
  <c r="AL311" i="83"/>
  <c r="AK311" i="83"/>
  <c r="AJ311" i="83"/>
  <c r="AI311" i="83"/>
  <c r="AH311" i="83"/>
  <c r="AG311" i="83"/>
  <c r="AF311" i="83"/>
  <c r="AE311" i="83"/>
  <c r="AD311" i="83"/>
  <c r="AC311" i="83"/>
  <c r="AQ146" i="83"/>
  <c r="AP310" i="83"/>
  <c r="AO310" i="83"/>
  <c r="AN310" i="83"/>
  <c r="AM310" i="83"/>
  <c r="AL310" i="83"/>
  <c r="AK310" i="83"/>
  <c r="AJ310" i="83"/>
  <c r="AI310" i="83"/>
  <c r="AH310" i="83"/>
  <c r="AG310" i="83"/>
  <c r="AF310" i="83"/>
  <c r="AE310" i="83"/>
  <c r="AD310" i="83"/>
  <c r="AC310" i="83"/>
  <c r="AQ143" i="83"/>
  <c r="AP309" i="83"/>
  <c r="AO309" i="83"/>
  <c r="AN309" i="83"/>
  <c r="AM309" i="83"/>
  <c r="AL309" i="83"/>
  <c r="AK309" i="83"/>
  <c r="AJ309" i="83"/>
  <c r="AI309" i="83"/>
  <c r="AH309" i="83"/>
  <c r="AG309" i="83"/>
  <c r="AF309" i="83"/>
  <c r="AE309" i="83"/>
  <c r="AD309" i="83"/>
  <c r="AC309" i="83"/>
  <c r="AQ140" i="83"/>
  <c r="AP308" i="83"/>
  <c r="AO308" i="83"/>
  <c r="AN308" i="83"/>
  <c r="AM308" i="83"/>
  <c r="AL308" i="83"/>
  <c r="AK308" i="83"/>
  <c r="AJ308" i="83"/>
  <c r="AI308" i="83"/>
  <c r="AH308" i="83"/>
  <c r="AG308" i="83"/>
  <c r="AF308" i="83"/>
  <c r="AE308" i="83"/>
  <c r="AD308" i="83"/>
  <c r="AC308" i="83"/>
  <c r="AQ128" i="83"/>
  <c r="AP307" i="83"/>
  <c r="AO307" i="83"/>
  <c r="AN307" i="83"/>
  <c r="AM307" i="83"/>
  <c r="AL307" i="83"/>
  <c r="AK307" i="83"/>
  <c r="AJ307" i="83"/>
  <c r="AI307" i="83"/>
  <c r="AH307" i="83"/>
  <c r="AG307" i="83"/>
  <c r="AF307" i="83"/>
  <c r="AE307" i="83"/>
  <c r="AD307" i="83"/>
  <c r="AC307" i="83"/>
  <c r="AQ124" i="83"/>
  <c r="AP306" i="83"/>
  <c r="AO306" i="83"/>
  <c r="AN306" i="83"/>
  <c r="AM306" i="83"/>
  <c r="AL306" i="83"/>
  <c r="AK306" i="83"/>
  <c r="AJ306" i="83"/>
  <c r="AI306" i="83"/>
  <c r="AH306" i="83"/>
  <c r="AG306" i="83"/>
  <c r="AF306" i="83"/>
  <c r="AE306" i="83"/>
  <c r="AD306" i="83"/>
  <c r="AC306" i="83"/>
  <c r="AQ114" i="83"/>
  <c r="AP305" i="83"/>
  <c r="AO305" i="83"/>
  <c r="AN305" i="83"/>
  <c r="AM305" i="83"/>
  <c r="AL305" i="83"/>
  <c r="AK305" i="83"/>
  <c r="AJ305" i="83"/>
  <c r="AI305" i="83"/>
  <c r="AH305" i="83"/>
  <c r="AG305" i="83"/>
  <c r="AF305" i="83"/>
  <c r="AE305" i="83"/>
  <c r="AD305" i="83"/>
  <c r="AC305" i="83"/>
  <c r="AQ108" i="83"/>
  <c r="AP304" i="83"/>
  <c r="AO304" i="83"/>
  <c r="AN304" i="83"/>
  <c r="AM304" i="83"/>
  <c r="AL304" i="83"/>
  <c r="AK304" i="83"/>
  <c r="AJ304" i="83"/>
  <c r="AI304" i="83"/>
  <c r="AH304" i="83"/>
  <c r="AG304" i="83"/>
  <c r="AF304" i="83"/>
  <c r="AE304" i="83"/>
  <c r="AD304" i="83"/>
  <c r="AC304" i="83"/>
  <c r="AQ107" i="83"/>
  <c r="AP303" i="83"/>
  <c r="AO303" i="83"/>
  <c r="AN303" i="83"/>
  <c r="AM303" i="83"/>
  <c r="AL303" i="83"/>
  <c r="AK303" i="83"/>
  <c r="AJ303" i="83"/>
  <c r="AI303" i="83"/>
  <c r="AH303" i="83"/>
  <c r="AG303" i="83"/>
  <c r="AF303" i="83"/>
  <c r="AE303" i="83"/>
  <c r="AD303" i="83"/>
  <c r="AC303" i="83"/>
  <c r="AQ97" i="83"/>
  <c r="AP302" i="83"/>
  <c r="AO302" i="83"/>
  <c r="AN302" i="83"/>
  <c r="AM302" i="83"/>
  <c r="AL302" i="83"/>
  <c r="AK302" i="83"/>
  <c r="AJ302" i="83"/>
  <c r="AI302" i="83"/>
  <c r="AH302" i="83"/>
  <c r="AG302" i="83"/>
  <c r="AF302" i="83"/>
  <c r="AE302" i="83"/>
  <c r="AD302" i="83"/>
  <c r="AC302" i="83"/>
  <c r="AQ95" i="83"/>
  <c r="AP301" i="83"/>
  <c r="AO301" i="83"/>
  <c r="AN301" i="83"/>
  <c r="AM301" i="83"/>
  <c r="AL301" i="83"/>
  <c r="AK301" i="83"/>
  <c r="AJ301" i="83"/>
  <c r="AI301" i="83"/>
  <c r="AH301" i="83"/>
  <c r="AG301" i="83"/>
  <c r="AF301" i="83"/>
  <c r="AE301" i="83"/>
  <c r="AD301" i="83"/>
  <c r="AC301" i="83"/>
  <c r="AQ132" i="83"/>
  <c r="AP300" i="83"/>
  <c r="AO300" i="83"/>
  <c r="AN300" i="83"/>
  <c r="AM300" i="83"/>
  <c r="AL300" i="83"/>
  <c r="AK300" i="83"/>
  <c r="AJ300" i="83"/>
  <c r="AI300" i="83"/>
  <c r="AH300" i="83"/>
  <c r="AG300" i="83"/>
  <c r="AF300" i="83"/>
  <c r="AE300" i="83"/>
  <c r="AD300" i="83"/>
  <c r="AC300" i="83"/>
  <c r="AQ86" i="83"/>
  <c r="AP299" i="83"/>
  <c r="AO299" i="83"/>
  <c r="AN299" i="83"/>
  <c r="AM299" i="83"/>
  <c r="AL299" i="83"/>
  <c r="AK299" i="83"/>
  <c r="AJ299" i="83"/>
  <c r="AI299" i="83"/>
  <c r="AH299" i="83"/>
  <c r="AG299" i="83"/>
  <c r="AF299" i="83"/>
  <c r="AE299" i="83"/>
  <c r="AD299" i="83"/>
  <c r="AC299" i="83"/>
  <c r="AQ85" i="83"/>
  <c r="AP298" i="83"/>
  <c r="AO298" i="83"/>
  <c r="AN298" i="83"/>
  <c r="AM298" i="83"/>
  <c r="AL298" i="83"/>
  <c r="AK298" i="83"/>
  <c r="AJ298" i="83"/>
  <c r="AI298" i="83"/>
  <c r="AH298" i="83"/>
  <c r="AG298" i="83"/>
  <c r="AF298" i="83"/>
  <c r="AE298" i="83"/>
  <c r="AD298" i="83"/>
  <c r="AC298" i="83"/>
  <c r="AQ426" i="83"/>
  <c r="AP297" i="83"/>
  <c r="AO297" i="83"/>
  <c r="AN297" i="83"/>
  <c r="AM297" i="83"/>
  <c r="AL297" i="83"/>
  <c r="AK297" i="83"/>
  <c r="AJ297" i="83"/>
  <c r="AI297" i="83"/>
  <c r="AH297" i="83"/>
  <c r="AG297" i="83"/>
  <c r="AF297" i="83"/>
  <c r="AE297" i="83"/>
  <c r="AD297" i="83"/>
  <c r="AC297" i="83"/>
  <c r="AQ424" i="83"/>
  <c r="AP296" i="83"/>
  <c r="AO296" i="83"/>
  <c r="AN296" i="83"/>
  <c r="AM296" i="83"/>
  <c r="AL296" i="83"/>
  <c r="AK296" i="83"/>
  <c r="AJ296" i="83"/>
  <c r="AI296" i="83"/>
  <c r="AH296" i="83"/>
  <c r="AG296" i="83"/>
  <c r="AF296" i="83"/>
  <c r="AE296" i="83"/>
  <c r="AD296" i="83"/>
  <c r="AC296" i="83"/>
  <c r="AQ241" i="83"/>
  <c r="AP295" i="83"/>
  <c r="AO295" i="83"/>
  <c r="AN295" i="83"/>
  <c r="AM295" i="83"/>
  <c r="AL295" i="83"/>
  <c r="AK295" i="83"/>
  <c r="AJ295" i="83"/>
  <c r="AI295" i="83"/>
  <c r="AH295" i="83"/>
  <c r="AG295" i="83"/>
  <c r="AF295" i="83"/>
  <c r="AE295" i="83"/>
  <c r="AD295" i="83"/>
  <c r="AC295" i="83"/>
  <c r="AQ192" i="83"/>
  <c r="AP294" i="83"/>
  <c r="AO294" i="83"/>
  <c r="AN294" i="83"/>
  <c r="AM294" i="83"/>
  <c r="AL294" i="83"/>
  <c r="AK294" i="83"/>
  <c r="AJ294" i="83"/>
  <c r="AI294" i="83"/>
  <c r="AH294" i="83"/>
  <c r="AG294" i="83"/>
  <c r="AF294" i="83"/>
  <c r="AE294" i="83"/>
  <c r="AD294" i="83"/>
  <c r="AC294" i="83"/>
  <c r="AQ239" i="83"/>
  <c r="AP293" i="83"/>
  <c r="AO293" i="83"/>
  <c r="AN293" i="83"/>
  <c r="AM293" i="83"/>
  <c r="AL293" i="83"/>
  <c r="AK293" i="83"/>
  <c r="AJ293" i="83"/>
  <c r="AI293" i="83"/>
  <c r="AH293" i="83"/>
  <c r="AG293" i="83"/>
  <c r="AF293" i="83"/>
  <c r="AE293" i="83"/>
  <c r="AD293" i="83"/>
  <c r="AC293" i="83"/>
  <c r="AQ168" i="83"/>
  <c r="AP292" i="83"/>
  <c r="AO292" i="83"/>
  <c r="AN292" i="83"/>
  <c r="AM292" i="83"/>
  <c r="AL292" i="83"/>
  <c r="AK292" i="83"/>
  <c r="AJ292" i="83"/>
  <c r="AI292" i="83"/>
  <c r="AH292" i="83"/>
  <c r="AG292" i="83"/>
  <c r="AF292" i="83"/>
  <c r="AE292" i="83"/>
  <c r="AD292" i="83"/>
  <c r="AC292" i="83"/>
  <c r="AQ234" i="83"/>
  <c r="AP291" i="83"/>
  <c r="AO291" i="83"/>
  <c r="AN291" i="83"/>
  <c r="AM291" i="83"/>
  <c r="AL291" i="83"/>
  <c r="AK291" i="83"/>
  <c r="AJ291" i="83"/>
  <c r="AI291" i="83"/>
  <c r="AH291" i="83"/>
  <c r="AG291" i="83"/>
  <c r="AF291" i="83"/>
  <c r="AE291" i="83"/>
  <c r="AD291" i="83"/>
  <c r="AC291" i="83"/>
  <c r="AQ156" i="83"/>
  <c r="AP290" i="83"/>
  <c r="AO290" i="83"/>
  <c r="AN290" i="83"/>
  <c r="AM290" i="83"/>
  <c r="AL290" i="83"/>
  <c r="AK290" i="83"/>
  <c r="AJ290" i="83"/>
  <c r="AI290" i="83"/>
  <c r="AH290" i="83"/>
  <c r="AG290" i="83"/>
  <c r="AF290" i="83"/>
  <c r="AE290" i="83"/>
  <c r="AD290" i="83"/>
  <c r="AC290" i="83"/>
  <c r="AQ233" i="83"/>
  <c r="AP289" i="83"/>
  <c r="AO289" i="83"/>
  <c r="AN289" i="83"/>
  <c r="AM289" i="83"/>
  <c r="AL289" i="83"/>
  <c r="AK289" i="83"/>
  <c r="AJ289" i="83"/>
  <c r="AI289" i="83"/>
  <c r="AH289" i="83"/>
  <c r="AG289" i="83"/>
  <c r="AF289" i="83"/>
  <c r="AE289" i="83"/>
  <c r="AD289" i="83"/>
  <c r="AC289" i="83"/>
  <c r="AQ160" i="83"/>
  <c r="AP288" i="83"/>
  <c r="AO288" i="83"/>
  <c r="AN288" i="83"/>
  <c r="AM288" i="83"/>
  <c r="AL288" i="83"/>
  <c r="AK288" i="83"/>
  <c r="AJ288" i="83"/>
  <c r="AI288" i="83"/>
  <c r="AH288" i="83"/>
  <c r="AG288" i="83"/>
  <c r="AF288" i="83"/>
  <c r="AE288" i="83"/>
  <c r="AD288" i="83"/>
  <c r="AC288" i="83"/>
  <c r="AQ232" i="83"/>
  <c r="AP287" i="83"/>
  <c r="AO287" i="83"/>
  <c r="AN287" i="83"/>
  <c r="AM287" i="83"/>
  <c r="AL287" i="83"/>
  <c r="AK287" i="83"/>
  <c r="AJ287" i="83"/>
  <c r="AI287" i="83"/>
  <c r="AH287" i="83"/>
  <c r="AG287" i="83"/>
  <c r="AF287" i="83"/>
  <c r="AE287" i="83"/>
  <c r="AD287" i="83"/>
  <c r="AC287" i="83"/>
  <c r="AQ181" i="83"/>
  <c r="AP286" i="83"/>
  <c r="AO286" i="83"/>
  <c r="AN286" i="83"/>
  <c r="AM286" i="83"/>
  <c r="AL286" i="83"/>
  <c r="AK286" i="83"/>
  <c r="AJ286" i="83"/>
  <c r="AI286" i="83"/>
  <c r="AH286" i="83"/>
  <c r="AG286" i="83"/>
  <c r="AF286" i="83"/>
  <c r="AE286" i="83"/>
  <c r="AD286" i="83"/>
  <c r="AC286" i="83"/>
  <c r="AQ230" i="83"/>
  <c r="AP285" i="83"/>
  <c r="AO285" i="83"/>
  <c r="AN285" i="83"/>
  <c r="AM285" i="83"/>
  <c r="AL285" i="83"/>
  <c r="AK285" i="83"/>
  <c r="AJ285" i="83"/>
  <c r="AI285" i="83"/>
  <c r="AH285" i="83"/>
  <c r="AG285" i="83"/>
  <c r="AF285" i="83"/>
  <c r="AE285" i="83"/>
  <c r="AD285" i="83"/>
  <c r="AC285" i="83"/>
  <c r="AQ210" i="83"/>
  <c r="AP284" i="83"/>
  <c r="AO284" i="83"/>
  <c r="AN284" i="83"/>
  <c r="AM284" i="83"/>
  <c r="AL284" i="83"/>
  <c r="AK284" i="83"/>
  <c r="AJ284" i="83"/>
  <c r="AI284" i="83"/>
  <c r="AH284" i="83"/>
  <c r="AG284" i="83"/>
  <c r="AF284" i="83"/>
  <c r="AE284" i="83"/>
  <c r="AD284" i="83"/>
  <c r="AC284" i="83"/>
  <c r="AQ229" i="83"/>
  <c r="AP283" i="83"/>
  <c r="AO283" i="83"/>
  <c r="AN283" i="83"/>
  <c r="AM283" i="83"/>
  <c r="AL283" i="83"/>
  <c r="AK283" i="83"/>
  <c r="AJ283" i="83"/>
  <c r="AI283" i="83"/>
  <c r="AH283" i="83"/>
  <c r="AG283" i="83"/>
  <c r="AF283" i="83"/>
  <c r="AE283" i="83"/>
  <c r="AD283" i="83"/>
  <c r="AC283" i="83"/>
  <c r="AQ199" i="83"/>
  <c r="AP282" i="83"/>
  <c r="AO282" i="83"/>
  <c r="AN282" i="83"/>
  <c r="AM282" i="83"/>
  <c r="AL282" i="83"/>
  <c r="AK282" i="83"/>
  <c r="AJ282" i="83"/>
  <c r="AI282" i="83"/>
  <c r="AH282" i="83"/>
  <c r="AG282" i="83"/>
  <c r="AF282" i="83"/>
  <c r="AE282" i="83"/>
  <c r="AD282" i="83"/>
  <c r="AC282" i="83"/>
  <c r="AQ225" i="83"/>
  <c r="AP281" i="83"/>
  <c r="AO281" i="83"/>
  <c r="AN281" i="83"/>
  <c r="AM281" i="83"/>
  <c r="AL281" i="83"/>
  <c r="AK281" i="83"/>
  <c r="AJ281" i="83"/>
  <c r="AI281" i="83"/>
  <c r="AH281" i="83"/>
  <c r="AG281" i="83"/>
  <c r="AF281" i="83"/>
  <c r="AE281" i="83"/>
  <c r="AD281" i="83"/>
  <c r="AC281" i="83"/>
  <c r="AQ177" i="83"/>
  <c r="AP280" i="83"/>
  <c r="AO280" i="83"/>
  <c r="AN280" i="83"/>
  <c r="AM280" i="83"/>
  <c r="AL280" i="83"/>
  <c r="AK280" i="83"/>
  <c r="AJ280" i="83"/>
  <c r="AI280" i="83"/>
  <c r="AH280" i="83"/>
  <c r="AG280" i="83"/>
  <c r="AF280" i="83"/>
  <c r="AE280" i="83"/>
  <c r="AD280" i="83"/>
  <c r="AC280" i="83"/>
  <c r="AQ223" i="83"/>
  <c r="AP279" i="83"/>
  <c r="AO279" i="83"/>
  <c r="AN279" i="83"/>
  <c r="AM279" i="83"/>
  <c r="AL279" i="83"/>
  <c r="AK279" i="83"/>
  <c r="AJ279" i="83"/>
  <c r="AI279" i="83"/>
  <c r="AH279" i="83"/>
  <c r="AG279" i="83"/>
  <c r="AF279" i="83"/>
  <c r="AE279" i="83"/>
  <c r="AD279" i="83"/>
  <c r="AC279" i="83"/>
  <c r="AQ157" i="83"/>
  <c r="AP278" i="83"/>
  <c r="AO278" i="83"/>
  <c r="AN278" i="83"/>
  <c r="AM278" i="83"/>
  <c r="AL278" i="83"/>
  <c r="AK278" i="83"/>
  <c r="AJ278" i="83"/>
  <c r="AI278" i="83"/>
  <c r="AH278" i="83"/>
  <c r="AG278" i="83"/>
  <c r="AF278" i="83"/>
  <c r="AE278" i="83"/>
  <c r="AD278" i="83"/>
  <c r="AC278" i="83"/>
  <c r="AQ222" i="83"/>
  <c r="AP277" i="83"/>
  <c r="AO277" i="83"/>
  <c r="AN277" i="83"/>
  <c r="AM277" i="83"/>
  <c r="AL277" i="83"/>
  <c r="AK277" i="83"/>
  <c r="AJ277" i="83"/>
  <c r="AI277" i="83"/>
  <c r="AH277" i="83"/>
  <c r="AG277" i="83"/>
  <c r="AF277" i="83"/>
  <c r="AE277" i="83"/>
  <c r="AD277" i="83"/>
  <c r="AC277" i="83"/>
  <c r="AQ170" i="83"/>
  <c r="AP276" i="83"/>
  <c r="AO276" i="83"/>
  <c r="AN276" i="83"/>
  <c r="AM276" i="83"/>
  <c r="AL276" i="83"/>
  <c r="AK276" i="83"/>
  <c r="AJ276" i="83"/>
  <c r="AI276" i="83"/>
  <c r="AH276" i="83"/>
  <c r="AG276" i="83"/>
  <c r="AF276" i="83"/>
  <c r="AE276" i="83"/>
  <c r="AD276" i="83"/>
  <c r="AC276" i="83"/>
  <c r="AQ421" i="83"/>
  <c r="AP275" i="83"/>
  <c r="AO275" i="83"/>
  <c r="AN275" i="83"/>
  <c r="AM275" i="83"/>
  <c r="AL275" i="83"/>
  <c r="AK275" i="83"/>
  <c r="AJ275" i="83"/>
  <c r="AI275" i="83"/>
  <c r="AH275" i="83"/>
  <c r="AG275" i="83"/>
  <c r="AF275" i="83"/>
  <c r="AE275" i="83"/>
  <c r="AD275" i="83"/>
  <c r="AC275" i="83"/>
  <c r="AQ418" i="83"/>
  <c r="AP274" i="83"/>
  <c r="AO274" i="83"/>
  <c r="AN274" i="83"/>
  <c r="AM274" i="83"/>
  <c r="AL274" i="83"/>
  <c r="AK274" i="83"/>
  <c r="AJ274" i="83"/>
  <c r="AI274" i="83"/>
  <c r="AH274" i="83"/>
  <c r="AG274" i="83"/>
  <c r="AF274" i="83"/>
  <c r="AE274" i="83"/>
  <c r="AD274" i="83"/>
  <c r="AC274" i="83"/>
  <c r="AQ417" i="83"/>
  <c r="AP273" i="83"/>
  <c r="AO273" i="83"/>
  <c r="AN273" i="83"/>
  <c r="AM273" i="83"/>
  <c r="AL273" i="83"/>
  <c r="AK273" i="83"/>
  <c r="AJ273" i="83"/>
  <c r="AI273" i="83"/>
  <c r="AH273" i="83"/>
  <c r="AG273" i="83"/>
  <c r="AF273" i="83"/>
  <c r="AE273" i="83"/>
  <c r="AD273" i="83"/>
  <c r="AC273" i="83"/>
  <c r="AQ411" i="83"/>
  <c r="AP272" i="83"/>
  <c r="AO272" i="83"/>
  <c r="AN272" i="83"/>
  <c r="AM272" i="83"/>
  <c r="AL272" i="83"/>
  <c r="AK272" i="83"/>
  <c r="AJ272" i="83"/>
  <c r="AI272" i="83"/>
  <c r="AH272" i="83"/>
  <c r="AG272" i="83"/>
  <c r="AF272" i="83"/>
  <c r="AE272" i="83"/>
  <c r="AD272" i="83"/>
  <c r="AC272" i="83"/>
  <c r="AQ410" i="83"/>
  <c r="AP271" i="83"/>
  <c r="AO271" i="83"/>
  <c r="AN271" i="83"/>
  <c r="AM271" i="83"/>
  <c r="AL271" i="83"/>
  <c r="AK271" i="83"/>
  <c r="AJ271" i="83"/>
  <c r="AI271" i="83"/>
  <c r="AH271" i="83"/>
  <c r="AG271" i="83"/>
  <c r="AF271" i="83"/>
  <c r="AE271" i="83"/>
  <c r="AD271" i="83"/>
  <c r="AC271" i="83"/>
  <c r="AQ400" i="83"/>
  <c r="AP270" i="83"/>
  <c r="AO270" i="83"/>
  <c r="AN270" i="83"/>
  <c r="AM270" i="83"/>
  <c r="AL270" i="83"/>
  <c r="AK270" i="83"/>
  <c r="AJ270" i="83"/>
  <c r="AI270" i="83"/>
  <c r="AH270" i="83"/>
  <c r="AG270" i="83"/>
  <c r="AF270" i="83"/>
  <c r="AE270" i="83"/>
  <c r="AD270" i="83"/>
  <c r="AC270" i="83"/>
  <c r="AQ398" i="83"/>
  <c r="AP269" i="83"/>
  <c r="AO269" i="83"/>
  <c r="AN269" i="83"/>
  <c r="AM269" i="83"/>
  <c r="AL269" i="83"/>
  <c r="AK269" i="83"/>
  <c r="AJ269" i="83"/>
  <c r="AI269" i="83"/>
  <c r="AH269" i="83"/>
  <c r="AG269" i="83"/>
  <c r="AF269" i="83"/>
  <c r="AE269" i="83"/>
  <c r="AD269" i="83"/>
  <c r="AC269" i="83"/>
  <c r="AQ397" i="83"/>
  <c r="AP268" i="83"/>
  <c r="AO268" i="83"/>
  <c r="AN268" i="83"/>
  <c r="AM268" i="83"/>
  <c r="AL268" i="83"/>
  <c r="AK268" i="83"/>
  <c r="AJ268" i="83"/>
  <c r="AI268" i="83"/>
  <c r="AH268" i="83"/>
  <c r="AG268" i="83"/>
  <c r="AF268" i="83"/>
  <c r="AE268" i="83"/>
  <c r="AD268" i="83"/>
  <c r="AC268" i="83"/>
  <c r="AQ396" i="83"/>
  <c r="AP267" i="83"/>
  <c r="AO267" i="83"/>
  <c r="AN267" i="83"/>
  <c r="AM267" i="83"/>
  <c r="AL267" i="83"/>
  <c r="AK267" i="83"/>
  <c r="AJ267" i="83"/>
  <c r="AI267" i="83"/>
  <c r="AH267" i="83"/>
  <c r="AG267" i="83"/>
  <c r="AF267" i="83"/>
  <c r="AE267" i="83"/>
  <c r="AD267" i="83"/>
  <c r="AC267" i="83"/>
  <c r="AQ389" i="83"/>
  <c r="AP266" i="83"/>
  <c r="AO266" i="83"/>
  <c r="AN266" i="83"/>
  <c r="AM266" i="83"/>
  <c r="AL266" i="83"/>
  <c r="AK266" i="83"/>
  <c r="AJ266" i="83"/>
  <c r="AI266" i="83"/>
  <c r="AH266" i="83"/>
  <c r="AG266" i="83"/>
  <c r="AF266" i="83"/>
  <c r="AE266" i="83"/>
  <c r="AD266" i="83"/>
  <c r="AC266" i="83"/>
  <c r="AQ386" i="83"/>
  <c r="AP265" i="83"/>
  <c r="AO265" i="83"/>
  <c r="AN265" i="83"/>
  <c r="AM265" i="83"/>
  <c r="AL265" i="83"/>
  <c r="AK265" i="83"/>
  <c r="AJ265" i="83"/>
  <c r="AI265" i="83"/>
  <c r="AH265" i="83"/>
  <c r="AG265" i="83"/>
  <c r="AF265" i="83"/>
  <c r="AE265" i="83"/>
  <c r="AD265" i="83"/>
  <c r="AC265" i="83"/>
  <c r="AQ382" i="83"/>
  <c r="AP264" i="83"/>
  <c r="AO264" i="83"/>
  <c r="AN264" i="83"/>
  <c r="AM264" i="83"/>
  <c r="AL264" i="83"/>
  <c r="AK264" i="83"/>
  <c r="AJ264" i="83"/>
  <c r="AI264" i="83"/>
  <c r="AH264" i="83"/>
  <c r="AG264" i="83"/>
  <c r="AF264" i="83"/>
  <c r="AE264" i="83"/>
  <c r="AD264" i="83"/>
  <c r="AC264" i="83"/>
  <c r="AQ379" i="83"/>
  <c r="AP263" i="83"/>
  <c r="AO263" i="83"/>
  <c r="AN263" i="83"/>
  <c r="AM263" i="83"/>
  <c r="AL263" i="83"/>
  <c r="AK263" i="83"/>
  <c r="AJ263" i="83"/>
  <c r="AI263" i="83"/>
  <c r="AH263" i="83"/>
  <c r="AG263" i="83"/>
  <c r="AF263" i="83"/>
  <c r="AE263" i="83"/>
  <c r="AD263" i="83"/>
  <c r="AC263" i="83"/>
  <c r="AQ376" i="83"/>
  <c r="AP262" i="83"/>
  <c r="AO262" i="83"/>
  <c r="AN262" i="83"/>
  <c r="AM262" i="83"/>
  <c r="AL262" i="83"/>
  <c r="AK262" i="83"/>
  <c r="AJ262" i="83"/>
  <c r="AI262" i="83"/>
  <c r="AH262" i="83"/>
  <c r="AG262" i="83"/>
  <c r="AF262" i="83"/>
  <c r="AE262" i="83"/>
  <c r="AD262" i="83"/>
  <c r="AC262" i="83"/>
  <c r="AQ372" i="83"/>
  <c r="AP261" i="83"/>
  <c r="AO261" i="83"/>
  <c r="AN261" i="83"/>
  <c r="AM261" i="83"/>
  <c r="AL261" i="83"/>
  <c r="AK261" i="83"/>
  <c r="AJ261" i="83"/>
  <c r="AI261" i="83"/>
  <c r="AH261" i="83"/>
  <c r="AG261" i="83"/>
  <c r="AF261" i="83"/>
  <c r="AE261" i="83"/>
  <c r="AD261" i="83"/>
  <c r="AC261" i="83"/>
  <c r="AQ368" i="83"/>
  <c r="AP260" i="83"/>
  <c r="AO260" i="83"/>
  <c r="AN260" i="83"/>
  <c r="AM260" i="83"/>
  <c r="AL260" i="83"/>
  <c r="AK260" i="83"/>
  <c r="AJ260" i="83"/>
  <c r="AI260" i="83"/>
  <c r="AH260" i="83"/>
  <c r="AG260" i="83"/>
  <c r="AF260" i="83"/>
  <c r="AE260" i="83"/>
  <c r="AD260" i="83"/>
  <c r="AC260" i="83"/>
  <c r="AQ367" i="83"/>
  <c r="AP259" i="83"/>
  <c r="AO259" i="83"/>
  <c r="AN259" i="83"/>
  <c r="AM259" i="83"/>
  <c r="AL259" i="83"/>
  <c r="AK259" i="83"/>
  <c r="AJ259" i="83"/>
  <c r="AI259" i="83"/>
  <c r="AH259" i="83"/>
  <c r="AG259" i="83"/>
  <c r="AF259" i="83"/>
  <c r="AE259" i="83"/>
  <c r="AD259" i="83"/>
  <c r="AC259" i="83"/>
  <c r="AQ364" i="83"/>
  <c r="AP258" i="83"/>
  <c r="AO258" i="83"/>
  <c r="AN258" i="83"/>
  <c r="AM258" i="83"/>
  <c r="AL258" i="83"/>
  <c r="AK258" i="83"/>
  <c r="AJ258" i="83"/>
  <c r="AI258" i="83"/>
  <c r="AH258" i="83"/>
  <c r="AG258" i="83"/>
  <c r="AF258" i="83"/>
  <c r="AE258" i="83"/>
  <c r="AD258" i="83"/>
  <c r="AC258" i="83"/>
  <c r="AQ361" i="83"/>
  <c r="AP257" i="83"/>
  <c r="AO257" i="83"/>
  <c r="AN257" i="83"/>
  <c r="AM257" i="83"/>
  <c r="AL257" i="83"/>
  <c r="AK257" i="83"/>
  <c r="AJ257" i="83"/>
  <c r="AI257" i="83"/>
  <c r="AH257" i="83"/>
  <c r="AG257" i="83"/>
  <c r="AF257" i="83"/>
  <c r="AE257" i="83"/>
  <c r="AD257" i="83"/>
  <c r="AC257" i="83"/>
  <c r="AQ358" i="83"/>
  <c r="AP256" i="83"/>
  <c r="AO256" i="83"/>
  <c r="AN256" i="83"/>
  <c r="AM256" i="83"/>
  <c r="AL256" i="83"/>
  <c r="AK256" i="83"/>
  <c r="AJ256" i="83"/>
  <c r="AI256" i="83"/>
  <c r="AH256" i="83"/>
  <c r="AG256" i="83"/>
  <c r="AF256" i="83"/>
  <c r="AE256" i="83"/>
  <c r="AD256" i="83"/>
  <c r="AC256" i="83"/>
  <c r="AQ356" i="83"/>
  <c r="AP255" i="83"/>
  <c r="AO255" i="83"/>
  <c r="AN255" i="83"/>
  <c r="AM255" i="83"/>
  <c r="AL255" i="83"/>
  <c r="AK255" i="83"/>
  <c r="AJ255" i="83"/>
  <c r="AI255" i="83"/>
  <c r="AH255" i="83"/>
  <c r="AG255" i="83"/>
  <c r="AF255" i="83"/>
  <c r="AE255" i="83"/>
  <c r="AD255" i="83"/>
  <c r="AC255" i="83"/>
  <c r="AQ355" i="83"/>
  <c r="AP254" i="83"/>
  <c r="AO254" i="83"/>
  <c r="AN254" i="83"/>
  <c r="AM254" i="83"/>
  <c r="AL254" i="83"/>
  <c r="AK254" i="83"/>
  <c r="AJ254" i="83"/>
  <c r="AI254" i="83"/>
  <c r="AH254" i="83"/>
  <c r="AG254" i="83"/>
  <c r="AF254" i="83"/>
  <c r="AE254" i="83"/>
  <c r="AD254" i="83"/>
  <c r="AC254" i="83"/>
  <c r="AQ354" i="83"/>
  <c r="AP253" i="83"/>
  <c r="AO253" i="83"/>
  <c r="AN253" i="83"/>
  <c r="AM253" i="83"/>
  <c r="AL253" i="83"/>
  <c r="AK253" i="83"/>
  <c r="AJ253" i="83"/>
  <c r="AI253" i="83"/>
  <c r="AH253" i="83"/>
  <c r="AG253" i="83"/>
  <c r="AF253" i="83"/>
  <c r="AE253" i="83"/>
  <c r="AD253" i="83"/>
  <c r="AC253" i="83"/>
  <c r="AQ349" i="83"/>
  <c r="AP252" i="83"/>
  <c r="AO252" i="83"/>
  <c r="AN252" i="83"/>
  <c r="AM252" i="83"/>
  <c r="AL252" i="83"/>
  <c r="AK252" i="83"/>
  <c r="AJ252" i="83"/>
  <c r="AI252" i="83"/>
  <c r="AH252" i="83"/>
  <c r="AG252" i="83"/>
  <c r="AF252" i="83"/>
  <c r="AE252" i="83"/>
  <c r="AD252" i="83"/>
  <c r="AC252" i="83"/>
  <c r="AQ348" i="83"/>
  <c r="AP251" i="83"/>
  <c r="AO251" i="83"/>
  <c r="AN251" i="83"/>
  <c r="AM251" i="83"/>
  <c r="AL251" i="83"/>
  <c r="AK251" i="83"/>
  <c r="AJ251" i="83"/>
  <c r="AI251" i="83"/>
  <c r="AH251" i="83"/>
  <c r="AG251" i="83"/>
  <c r="AF251" i="83"/>
  <c r="AE251" i="83"/>
  <c r="AD251" i="83"/>
  <c r="AC251" i="83"/>
  <c r="AQ345" i="83"/>
  <c r="AP250" i="83"/>
  <c r="AO250" i="83"/>
  <c r="AN250" i="83"/>
  <c r="AM250" i="83"/>
  <c r="AL250" i="83"/>
  <c r="AK250" i="83"/>
  <c r="AJ250" i="83"/>
  <c r="AI250" i="83"/>
  <c r="AH250" i="83"/>
  <c r="AG250" i="83"/>
  <c r="AF250" i="83"/>
  <c r="AE250" i="83"/>
  <c r="AD250" i="83"/>
  <c r="AC250" i="83"/>
  <c r="AQ343" i="83"/>
  <c r="AP249" i="83"/>
  <c r="AO249" i="83"/>
  <c r="AN249" i="83"/>
  <c r="AM249" i="83"/>
  <c r="AL249" i="83"/>
  <c r="AK249" i="83"/>
  <c r="AJ249" i="83"/>
  <c r="AI249" i="83"/>
  <c r="AH249" i="83"/>
  <c r="AG249" i="83"/>
  <c r="AF249" i="83"/>
  <c r="AE249" i="83"/>
  <c r="AD249" i="83"/>
  <c r="AC249" i="83"/>
  <c r="AQ341" i="83"/>
  <c r="AP248" i="83"/>
  <c r="AO248" i="83"/>
  <c r="AN248" i="83"/>
  <c r="AM248" i="83"/>
  <c r="AL248" i="83"/>
  <c r="AK248" i="83"/>
  <c r="AJ248" i="83"/>
  <c r="AI248" i="83"/>
  <c r="AH248" i="83"/>
  <c r="AG248" i="83"/>
  <c r="AF248" i="83"/>
  <c r="AE248" i="83"/>
  <c r="AD248" i="83"/>
  <c r="AC248" i="83"/>
  <c r="AQ339" i="83"/>
  <c r="AP247" i="83"/>
  <c r="AO247" i="83"/>
  <c r="AN247" i="83"/>
  <c r="AM247" i="83"/>
  <c r="AL247" i="83"/>
  <c r="AK247" i="83"/>
  <c r="AJ247" i="83"/>
  <c r="AI247" i="83"/>
  <c r="AH247" i="83"/>
  <c r="AG247" i="83"/>
  <c r="AF247" i="83"/>
  <c r="AE247" i="83"/>
  <c r="AD247" i="83"/>
  <c r="AC247" i="83"/>
  <c r="AQ337" i="83"/>
  <c r="AP246" i="83"/>
  <c r="AO246" i="83"/>
  <c r="AN246" i="83"/>
  <c r="AM246" i="83"/>
  <c r="AL246" i="83"/>
  <c r="AK246" i="83"/>
  <c r="AJ246" i="83"/>
  <c r="AI246" i="83"/>
  <c r="AH246" i="83"/>
  <c r="AG246" i="83"/>
  <c r="AF246" i="83"/>
  <c r="AE246" i="83"/>
  <c r="AD246" i="83"/>
  <c r="AC246" i="83"/>
  <c r="AQ336" i="83"/>
  <c r="AP245" i="83"/>
  <c r="AO245" i="83"/>
  <c r="AN245" i="83"/>
  <c r="AM245" i="83"/>
  <c r="AL245" i="83"/>
  <c r="AK245" i="83"/>
  <c r="AJ245" i="83"/>
  <c r="AI245" i="83"/>
  <c r="AH245" i="83"/>
  <c r="AG245" i="83"/>
  <c r="AF245" i="83"/>
  <c r="AE245" i="83"/>
  <c r="AD245" i="83"/>
  <c r="AC245" i="83"/>
  <c r="AQ333" i="83"/>
  <c r="AP244" i="83"/>
  <c r="AO244" i="83"/>
  <c r="AN244" i="83"/>
  <c r="AM244" i="83"/>
  <c r="AL244" i="83"/>
  <c r="AK244" i="83"/>
  <c r="AJ244" i="83"/>
  <c r="AI244" i="83"/>
  <c r="AH244" i="83"/>
  <c r="AG244" i="83"/>
  <c r="AF244" i="83"/>
  <c r="AE244" i="83"/>
  <c r="AD244" i="83"/>
  <c r="AC244" i="83"/>
  <c r="AQ331" i="83"/>
  <c r="AP243" i="83"/>
  <c r="AO243" i="83"/>
  <c r="AN243" i="83"/>
  <c r="AM243" i="83"/>
  <c r="AL243" i="83"/>
  <c r="AK243" i="83"/>
  <c r="AJ243" i="83"/>
  <c r="AI243" i="83"/>
  <c r="AH243" i="83"/>
  <c r="AG243" i="83"/>
  <c r="AF243" i="83"/>
  <c r="AE243" i="83"/>
  <c r="AD243" i="83"/>
  <c r="AC243" i="83"/>
  <c r="AQ330" i="83"/>
  <c r="AP242" i="83"/>
  <c r="AO242" i="83"/>
  <c r="AN242" i="83"/>
  <c r="AM242" i="83"/>
  <c r="AL242" i="83"/>
  <c r="AK242" i="83"/>
  <c r="AJ242" i="83"/>
  <c r="AI242" i="83"/>
  <c r="AH242" i="83"/>
  <c r="AG242" i="83"/>
  <c r="AF242" i="83"/>
  <c r="AE242" i="83"/>
  <c r="AD242" i="83"/>
  <c r="AC242" i="83"/>
  <c r="AQ326" i="83"/>
  <c r="AP241" i="83"/>
  <c r="AO241" i="83"/>
  <c r="AN241" i="83"/>
  <c r="AM241" i="83"/>
  <c r="AL241" i="83"/>
  <c r="AK241" i="83"/>
  <c r="AJ241" i="83"/>
  <c r="AI241" i="83"/>
  <c r="AH241" i="83"/>
  <c r="AG241" i="83"/>
  <c r="AF241" i="83"/>
  <c r="AE241" i="83"/>
  <c r="AD241" i="83"/>
  <c r="AC241" i="83"/>
  <c r="AQ324" i="83"/>
  <c r="AP240" i="83"/>
  <c r="AO240" i="83"/>
  <c r="AN240" i="83"/>
  <c r="AM240" i="83"/>
  <c r="AL240" i="83"/>
  <c r="AK240" i="83"/>
  <c r="AJ240" i="83"/>
  <c r="AI240" i="83"/>
  <c r="AH240" i="83"/>
  <c r="AG240" i="83"/>
  <c r="AF240" i="83"/>
  <c r="AE240" i="83"/>
  <c r="AD240" i="83"/>
  <c r="AC240" i="83"/>
  <c r="AQ321" i="83"/>
  <c r="AP239" i="83"/>
  <c r="AO239" i="83"/>
  <c r="AN239" i="83"/>
  <c r="AM239" i="83"/>
  <c r="AL239" i="83"/>
  <c r="AK239" i="83"/>
  <c r="AJ239" i="83"/>
  <c r="AI239" i="83"/>
  <c r="AH239" i="83"/>
  <c r="AG239" i="83"/>
  <c r="AF239" i="83"/>
  <c r="AE239" i="83"/>
  <c r="AD239" i="83"/>
  <c r="AC239" i="83"/>
  <c r="AQ313" i="83"/>
  <c r="AP238" i="83"/>
  <c r="AO238" i="83"/>
  <c r="AN238" i="83"/>
  <c r="AM238" i="83"/>
  <c r="AL238" i="83"/>
  <c r="AK238" i="83"/>
  <c r="AJ238" i="83"/>
  <c r="AI238" i="83"/>
  <c r="AH238" i="83"/>
  <c r="AG238" i="83"/>
  <c r="AF238" i="83"/>
  <c r="AE238" i="83"/>
  <c r="AD238" i="83"/>
  <c r="AC238" i="83"/>
  <c r="AQ312" i="83"/>
  <c r="AP237" i="83"/>
  <c r="AO237" i="83"/>
  <c r="AN237" i="83"/>
  <c r="AM237" i="83"/>
  <c r="AL237" i="83"/>
  <c r="AK237" i="83"/>
  <c r="AJ237" i="83"/>
  <c r="AI237" i="83"/>
  <c r="AH237" i="83"/>
  <c r="AG237" i="83"/>
  <c r="AF237" i="83"/>
  <c r="AE237" i="83"/>
  <c r="AD237" i="83"/>
  <c r="AC237" i="83"/>
  <c r="AQ309" i="83"/>
  <c r="AP236" i="83"/>
  <c r="AO236" i="83"/>
  <c r="AN236" i="83"/>
  <c r="AM236" i="83"/>
  <c r="AL236" i="83"/>
  <c r="AK236" i="83"/>
  <c r="AJ236" i="83"/>
  <c r="AI236" i="83"/>
  <c r="AH236" i="83"/>
  <c r="AG236" i="83"/>
  <c r="AF236" i="83"/>
  <c r="AE236" i="83"/>
  <c r="AD236" i="83"/>
  <c r="AC236" i="83"/>
  <c r="AQ307" i="83"/>
  <c r="AP235" i="83"/>
  <c r="AO235" i="83"/>
  <c r="AN235" i="83"/>
  <c r="AM235" i="83"/>
  <c r="AL235" i="83"/>
  <c r="AK235" i="83"/>
  <c r="AJ235" i="83"/>
  <c r="AI235" i="83"/>
  <c r="AH235" i="83"/>
  <c r="AG235" i="83"/>
  <c r="AF235" i="83"/>
  <c r="AE235" i="83"/>
  <c r="AD235" i="83"/>
  <c r="AC235" i="83"/>
  <c r="AQ302" i="83"/>
  <c r="AP234" i="83"/>
  <c r="AO234" i="83"/>
  <c r="AN234" i="83"/>
  <c r="AM234" i="83"/>
  <c r="AL234" i="83"/>
  <c r="AK234" i="83"/>
  <c r="AJ234" i="83"/>
  <c r="AI234" i="83"/>
  <c r="AH234" i="83"/>
  <c r="AG234" i="83"/>
  <c r="AF234" i="83"/>
  <c r="AE234" i="83"/>
  <c r="AD234" i="83"/>
  <c r="AC234" i="83"/>
  <c r="AQ297" i="83"/>
  <c r="AP233" i="83"/>
  <c r="AO233" i="83"/>
  <c r="AN233" i="83"/>
  <c r="AM233" i="83"/>
  <c r="AL233" i="83"/>
  <c r="AK233" i="83"/>
  <c r="AJ233" i="83"/>
  <c r="AI233" i="83"/>
  <c r="AH233" i="83"/>
  <c r="AG233" i="83"/>
  <c r="AF233" i="83"/>
  <c r="AE233" i="83"/>
  <c r="AD233" i="83"/>
  <c r="AC233" i="83"/>
  <c r="AQ294" i="83"/>
  <c r="AP232" i="83"/>
  <c r="AO232" i="83"/>
  <c r="AN232" i="83"/>
  <c r="AM232" i="83"/>
  <c r="AL232" i="83"/>
  <c r="AK232" i="83"/>
  <c r="AJ232" i="83"/>
  <c r="AI232" i="83"/>
  <c r="AH232" i="83"/>
  <c r="AG232" i="83"/>
  <c r="AF232" i="83"/>
  <c r="AE232" i="83"/>
  <c r="AD232" i="83"/>
  <c r="AC232" i="83"/>
  <c r="AQ292" i="83"/>
  <c r="AP231" i="83"/>
  <c r="AO231" i="83"/>
  <c r="AN231" i="83"/>
  <c r="AM231" i="83"/>
  <c r="AL231" i="83"/>
  <c r="AK231" i="83"/>
  <c r="AJ231" i="83"/>
  <c r="AI231" i="83"/>
  <c r="AH231" i="83"/>
  <c r="AG231" i="83"/>
  <c r="AF231" i="83"/>
  <c r="AE231" i="83"/>
  <c r="AD231" i="83"/>
  <c r="AC231" i="83"/>
  <c r="AQ287" i="83"/>
  <c r="AP230" i="83"/>
  <c r="AO230" i="83"/>
  <c r="AN230" i="83"/>
  <c r="AM230" i="83"/>
  <c r="AL230" i="83"/>
  <c r="AK230" i="83"/>
  <c r="AJ230" i="83"/>
  <c r="AI230" i="83"/>
  <c r="AH230" i="83"/>
  <c r="AG230" i="83"/>
  <c r="AF230" i="83"/>
  <c r="AE230" i="83"/>
  <c r="AD230" i="83"/>
  <c r="AC230" i="83"/>
  <c r="AQ285" i="83"/>
  <c r="AP229" i="83"/>
  <c r="AO229" i="83"/>
  <c r="AN229" i="83"/>
  <c r="AM229" i="83"/>
  <c r="AL229" i="83"/>
  <c r="AK229" i="83"/>
  <c r="AJ229" i="83"/>
  <c r="AI229" i="83"/>
  <c r="AH229" i="83"/>
  <c r="AG229" i="83"/>
  <c r="AF229" i="83"/>
  <c r="AE229" i="83"/>
  <c r="AD229" i="83"/>
  <c r="AC229" i="83"/>
  <c r="AQ280" i="83"/>
  <c r="AP228" i="83"/>
  <c r="AO228" i="83"/>
  <c r="AN228" i="83"/>
  <c r="AM228" i="83"/>
  <c r="AL228" i="83"/>
  <c r="AK228" i="83"/>
  <c r="AJ228" i="83"/>
  <c r="AI228" i="83"/>
  <c r="AH228" i="83"/>
  <c r="AG228" i="83"/>
  <c r="AF228" i="83"/>
  <c r="AE228" i="83"/>
  <c r="AD228" i="83"/>
  <c r="AC228" i="83"/>
  <c r="AQ279" i="83"/>
  <c r="AP227" i="83"/>
  <c r="AO227" i="83"/>
  <c r="AN227" i="83"/>
  <c r="AM227" i="83"/>
  <c r="AL227" i="83"/>
  <c r="AK227" i="83"/>
  <c r="AJ227" i="83"/>
  <c r="AI227" i="83"/>
  <c r="AH227" i="83"/>
  <c r="AG227" i="83"/>
  <c r="AF227" i="83"/>
  <c r="AE227" i="83"/>
  <c r="AD227" i="83"/>
  <c r="AC227" i="83"/>
  <c r="AQ278" i="83"/>
  <c r="AP226" i="83"/>
  <c r="AO226" i="83"/>
  <c r="AN226" i="83"/>
  <c r="AM226" i="83"/>
  <c r="AL226" i="83"/>
  <c r="AK226" i="83"/>
  <c r="AJ226" i="83"/>
  <c r="AI226" i="83"/>
  <c r="AH226" i="83"/>
  <c r="AG226" i="83"/>
  <c r="AF226" i="83"/>
  <c r="AE226" i="83"/>
  <c r="AD226" i="83"/>
  <c r="AC226" i="83"/>
  <c r="AQ276" i="83"/>
  <c r="AP225" i="83"/>
  <c r="AO225" i="83"/>
  <c r="AN225" i="83"/>
  <c r="AM225" i="83"/>
  <c r="AL225" i="83"/>
  <c r="AK225" i="83"/>
  <c r="AJ225" i="83"/>
  <c r="AI225" i="83"/>
  <c r="AH225" i="83"/>
  <c r="AG225" i="83"/>
  <c r="AF225" i="83"/>
  <c r="AE225" i="83"/>
  <c r="AD225" i="83"/>
  <c r="AC225" i="83"/>
  <c r="AQ275" i="83"/>
  <c r="AP224" i="83"/>
  <c r="AO224" i="83"/>
  <c r="AN224" i="83"/>
  <c r="AM224" i="83"/>
  <c r="AL224" i="83"/>
  <c r="AK224" i="83"/>
  <c r="AJ224" i="83"/>
  <c r="AI224" i="83"/>
  <c r="AH224" i="83"/>
  <c r="AG224" i="83"/>
  <c r="AF224" i="83"/>
  <c r="AE224" i="83"/>
  <c r="AD224" i="83"/>
  <c r="AC224" i="83"/>
  <c r="AQ272" i="83"/>
  <c r="AP223" i="83"/>
  <c r="AO223" i="83"/>
  <c r="AN223" i="83"/>
  <c r="AM223" i="83"/>
  <c r="AL223" i="83"/>
  <c r="AK223" i="83"/>
  <c r="AJ223" i="83"/>
  <c r="AI223" i="83"/>
  <c r="AH223" i="83"/>
  <c r="AG223" i="83"/>
  <c r="AF223" i="83"/>
  <c r="AE223" i="83"/>
  <c r="AD223" i="83"/>
  <c r="AC223" i="83"/>
  <c r="AQ270" i="83"/>
  <c r="AP222" i="83"/>
  <c r="AO222" i="83"/>
  <c r="AN222" i="83"/>
  <c r="AM222" i="83"/>
  <c r="AL222" i="83"/>
  <c r="AK222" i="83"/>
  <c r="AJ222" i="83"/>
  <c r="AI222" i="83"/>
  <c r="AH222" i="83"/>
  <c r="AG222" i="83"/>
  <c r="AF222" i="83"/>
  <c r="AE222" i="83"/>
  <c r="AD222" i="83"/>
  <c r="AC222" i="83"/>
  <c r="AQ269" i="83"/>
  <c r="AP221" i="83"/>
  <c r="AO221" i="83"/>
  <c r="AN221" i="83"/>
  <c r="AM221" i="83"/>
  <c r="AL221" i="83"/>
  <c r="AK221" i="83"/>
  <c r="AJ221" i="83"/>
  <c r="AI221" i="83"/>
  <c r="AH221" i="83"/>
  <c r="AG221" i="83"/>
  <c r="AF221" i="83"/>
  <c r="AE221" i="83"/>
  <c r="AD221" i="83"/>
  <c r="AC221" i="83"/>
  <c r="AQ265" i="83"/>
  <c r="AP220" i="83"/>
  <c r="AO220" i="83"/>
  <c r="AN220" i="83"/>
  <c r="AM220" i="83"/>
  <c r="AL220" i="83"/>
  <c r="AK220" i="83"/>
  <c r="AJ220" i="83"/>
  <c r="AI220" i="83"/>
  <c r="AH220" i="83"/>
  <c r="AG220" i="83"/>
  <c r="AF220" i="83"/>
  <c r="AE220" i="83"/>
  <c r="AD220" i="83"/>
  <c r="AC220" i="83"/>
  <c r="AQ264" i="83"/>
  <c r="AP219" i="83"/>
  <c r="AO219" i="83"/>
  <c r="AN219" i="83"/>
  <c r="AM219" i="83"/>
  <c r="AL219" i="83"/>
  <c r="AK219" i="83"/>
  <c r="AJ219" i="83"/>
  <c r="AI219" i="83"/>
  <c r="AH219" i="83"/>
  <c r="AG219" i="83"/>
  <c r="AF219" i="83"/>
  <c r="AE219" i="83"/>
  <c r="AD219" i="83"/>
  <c r="AC219" i="83"/>
  <c r="AQ263" i="83"/>
  <c r="AP218" i="83"/>
  <c r="AO218" i="83"/>
  <c r="AN218" i="83"/>
  <c r="AM218" i="83"/>
  <c r="AL218" i="83"/>
  <c r="AK218" i="83"/>
  <c r="AJ218" i="83"/>
  <c r="AI218" i="83"/>
  <c r="AH218" i="83"/>
  <c r="AG218" i="83"/>
  <c r="AF218" i="83"/>
  <c r="AE218" i="83"/>
  <c r="AD218" i="83"/>
  <c r="AC218" i="83"/>
  <c r="AQ262" i="83"/>
  <c r="AP217" i="83"/>
  <c r="AO217" i="83"/>
  <c r="AN217" i="83"/>
  <c r="AM217" i="83"/>
  <c r="AL217" i="83"/>
  <c r="AK217" i="83"/>
  <c r="AJ217" i="83"/>
  <c r="AI217" i="83"/>
  <c r="AH217" i="83"/>
  <c r="AG217" i="83"/>
  <c r="AF217" i="83"/>
  <c r="AE217" i="83"/>
  <c r="AD217" i="83"/>
  <c r="AC217" i="83"/>
  <c r="AQ259" i="83"/>
  <c r="AP216" i="83"/>
  <c r="AO216" i="83"/>
  <c r="AN216" i="83"/>
  <c r="AM216" i="83"/>
  <c r="AL216" i="83"/>
  <c r="AK216" i="83"/>
  <c r="AJ216" i="83"/>
  <c r="AI216" i="83"/>
  <c r="AH216" i="83"/>
  <c r="AG216" i="83"/>
  <c r="AF216" i="83"/>
  <c r="AE216" i="83"/>
  <c r="AD216" i="83"/>
  <c r="AC216" i="83"/>
  <c r="AQ258" i="83"/>
  <c r="AP215" i="83"/>
  <c r="AO215" i="83"/>
  <c r="AN215" i="83"/>
  <c r="AM215" i="83"/>
  <c r="AL215" i="83"/>
  <c r="AK215" i="83"/>
  <c r="AJ215" i="83"/>
  <c r="AI215" i="83"/>
  <c r="AH215" i="83"/>
  <c r="AG215" i="83"/>
  <c r="AF215" i="83"/>
  <c r="AE215" i="83"/>
  <c r="AD215" i="83"/>
  <c r="AC215" i="83"/>
  <c r="AQ250" i="83"/>
  <c r="AP214" i="83"/>
  <c r="AO214" i="83"/>
  <c r="AN214" i="83"/>
  <c r="AM214" i="83"/>
  <c r="AL214" i="83"/>
  <c r="AK214" i="83"/>
  <c r="AJ214" i="83"/>
  <c r="AI214" i="83"/>
  <c r="AH214" i="83"/>
  <c r="AG214" i="83"/>
  <c r="AF214" i="83"/>
  <c r="AE214" i="83"/>
  <c r="AD214" i="83"/>
  <c r="AC214" i="83"/>
  <c r="AQ249" i="83"/>
  <c r="AP213" i="83"/>
  <c r="AO213" i="83"/>
  <c r="AN213" i="83"/>
  <c r="AM213" i="83"/>
  <c r="AL213" i="83"/>
  <c r="AK213" i="83"/>
  <c r="AJ213" i="83"/>
  <c r="AI213" i="83"/>
  <c r="AH213" i="83"/>
  <c r="AG213" i="83"/>
  <c r="AF213" i="83"/>
  <c r="AE213" i="83"/>
  <c r="AD213" i="83"/>
  <c r="AC213" i="83"/>
  <c r="AQ248" i="83"/>
  <c r="AP212" i="83"/>
  <c r="AO212" i="83"/>
  <c r="AN212" i="83"/>
  <c r="AM212" i="83"/>
  <c r="AL212" i="83"/>
  <c r="AK212" i="83"/>
  <c r="AJ212" i="83"/>
  <c r="AI212" i="83"/>
  <c r="AH212" i="83"/>
  <c r="AG212" i="83"/>
  <c r="AF212" i="83"/>
  <c r="AE212" i="83"/>
  <c r="AD212" i="83"/>
  <c r="AC212" i="83"/>
  <c r="AQ220" i="83"/>
  <c r="AP211" i="83"/>
  <c r="AO211" i="83"/>
  <c r="AN211" i="83"/>
  <c r="AM211" i="83"/>
  <c r="AL211" i="83"/>
  <c r="AK211" i="83"/>
  <c r="AJ211" i="83"/>
  <c r="AI211" i="83"/>
  <c r="AH211" i="83"/>
  <c r="AG211" i="83"/>
  <c r="AF211" i="83"/>
  <c r="AE211" i="83"/>
  <c r="AD211" i="83"/>
  <c r="AC211" i="83"/>
  <c r="AQ159" i="83"/>
  <c r="AP210" i="83"/>
  <c r="AO210" i="83"/>
  <c r="AN210" i="83"/>
  <c r="AM210" i="83"/>
  <c r="AL210" i="83"/>
  <c r="AK210" i="83"/>
  <c r="AJ210" i="83"/>
  <c r="AI210" i="83"/>
  <c r="AH210" i="83"/>
  <c r="AG210" i="83"/>
  <c r="AF210" i="83"/>
  <c r="AE210" i="83"/>
  <c r="AD210" i="83"/>
  <c r="AC210" i="83"/>
  <c r="AQ217" i="83"/>
  <c r="AP209" i="83"/>
  <c r="AO209" i="83"/>
  <c r="AN209" i="83"/>
  <c r="AM209" i="83"/>
  <c r="AL209" i="83"/>
  <c r="AK209" i="83"/>
  <c r="AJ209" i="83"/>
  <c r="AI209" i="83"/>
  <c r="AH209" i="83"/>
  <c r="AG209" i="83"/>
  <c r="AF209" i="83"/>
  <c r="AE209" i="83"/>
  <c r="AD209" i="83"/>
  <c r="AC209" i="83"/>
  <c r="AQ175" i="83"/>
  <c r="AP208" i="83"/>
  <c r="AO208" i="83"/>
  <c r="AN208" i="83"/>
  <c r="AM208" i="83"/>
  <c r="AL208" i="83"/>
  <c r="AK208" i="83"/>
  <c r="AJ208" i="83"/>
  <c r="AI208" i="83"/>
  <c r="AH208" i="83"/>
  <c r="AG208" i="83"/>
  <c r="AF208" i="83"/>
  <c r="AE208" i="83"/>
  <c r="AD208" i="83"/>
  <c r="AC208" i="83"/>
  <c r="AQ216" i="83"/>
  <c r="AP207" i="83"/>
  <c r="AO207" i="83"/>
  <c r="AN207" i="83"/>
  <c r="AM207" i="83"/>
  <c r="AL207" i="83"/>
  <c r="AK207" i="83"/>
  <c r="AJ207" i="83"/>
  <c r="AI207" i="83"/>
  <c r="AH207" i="83"/>
  <c r="AG207" i="83"/>
  <c r="AF207" i="83"/>
  <c r="AE207" i="83"/>
  <c r="AD207" i="83"/>
  <c r="AC207" i="83"/>
  <c r="AQ198" i="83"/>
  <c r="AP206" i="83"/>
  <c r="AO206" i="83"/>
  <c r="AN206" i="83"/>
  <c r="AM206" i="83"/>
  <c r="AL206" i="83"/>
  <c r="AK206" i="83"/>
  <c r="AJ206" i="83"/>
  <c r="AI206" i="83"/>
  <c r="AH206" i="83"/>
  <c r="AG206" i="83"/>
  <c r="AF206" i="83"/>
  <c r="AE206" i="83"/>
  <c r="AD206" i="83"/>
  <c r="AC206" i="83"/>
  <c r="AQ212" i="83"/>
  <c r="AP205" i="83"/>
  <c r="AO205" i="83"/>
  <c r="AN205" i="83"/>
  <c r="AM205" i="83"/>
  <c r="AL205" i="83"/>
  <c r="AK205" i="83"/>
  <c r="AJ205" i="83"/>
  <c r="AI205" i="83"/>
  <c r="AH205" i="83"/>
  <c r="AG205" i="83"/>
  <c r="AF205" i="83"/>
  <c r="AE205" i="83"/>
  <c r="AD205" i="83"/>
  <c r="AC205" i="83"/>
  <c r="AQ197" i="83"/>
  <c r="AP204" i="83"/>
  <c r="AO204" i="83"/>
  <c r="AN204" i="83"/>
  <c r="AM204" i="83"/>
  <c r="AL204" i="83"/>
  <c r="AK204" i="83"/>
  <c r="AJ204" i="83"/>
  <c r="AI204" i="83"/>
  <c r="AH204" i="83"/>
  <c r="AG204" i="83"/>
  <c r="AF204" i="83"/>
  <c r="AE204" i="83"/>
  <c r="AD204" i="83"/>
  <c r="AC204" i="83"/>
  <c r="AQ215" i="83"/>
  <c r="AP203" i="83"/>
  <c r="AO203" i="83"/>
  <c r="AN203" i="83"/>
  <c r="AM203" i="83"/>
  <c r="AL203" i="83"/>
  <c r="AK203" i="83"/>
  <c r="AJ203" i="83"/>
  <c r="AI203" i="83"/>
  <c r="AH203" i="83"/>
  <c r="AG203" i="83"/>
  <c r="AF203" i="83"/>
  <c r="AE203" i="83"/>
  <c r="AD203" i="83"/>
  <c r="AC203" i="83"/>
  <c r="AQ155" i="83"/>
  <c r="AP202" i="83"/>
  <c r="AO202" i="83"/>
  <c r="AN202" i="83"/>
  <c r="AM202" i="83"/>
  <c r="AL202" i="83"/>
  <c r="AK202" i="83"/>
  <c r="AJ202" i="83"/>
  <c r="AI202" i="83"/>
  <c r="AH202" i="83"/>
  <c r="AG202" i="83"/>
  <c r="AF202" i="83"/>
  <c r="AE202" i="83"/>
  <c r="AD202" i="83"/>
  <c r="AC202" i="83"/>
  <c r="AQ191" i="83"/>
  <c r="AP201" i="83"/>
  <c r="AO201" i="83"/>
  <c r="AN201" i="83"/>
  <c r="AM201" i="83"/>
  <c r="AL201" i="83"/>
  <c r="AK201" i="83"/>
  <c r="AJ201" i="83"/>
  <c r="AI201" i="83"/>
  <c r="AH201" i="83"/>
  <c r="AG201" i="83"/>
  <c r="AF201" i="83"/>
  <c r="AE201" i="83"/>
  <c r="AD201" i="83"/>
  <c r="AC201" i="83"/>
  <c r="AQ172" i="83"/>
  <c r="AP200" i="83"/>
  <c r="AO200" i="83"/>
  <c r="AN200" i="83"/>
  <c r="AM200" i="83"/>
  <c r="AL200" i="83"/>
  <c r="AK200" i="83"/>
  <c r="AJ200" i="83"/>
  <c r="AI200" i="83"/>
  <c r="AH200" i="83"/>
  <c r="AG200" i="83"/>
  <c r="AF200" i="83"/>
  <c r="AE200" i="83"/>
  <c r="AD200" i="83"/>
  <c r="AC200" i="83"/>
  <c r="AQ161" i="83"/>
  <c r="AP199" i="83"/>
  <c r="AO199" i="83"/>
  <c r="AN199" i="83"/>
  <c r="AM199" i="83"/>
  <c r="AL199" i="83"/>
  <c r="AK199" i="83"/>
  <c r="AJ199" i="83"/>
  <c r="AI199" i="83"/>
  <c r="AH199" i="83"/>
  <c r="AG199" i="83"/>
  <c r="AF199" i="83"/>
  <c r="AE199" i="83"/>
  <c r="AD199" i="83"/>
  <c r="AC199" i="83"/>
  <c r="AQ201" i="83"/>
  <c r="AP198" i="83"/>
  <c r="AO198" i="83"/>
  <c r="AN198" i="83"/>
  <c r="AM198" i="83"/>
  <c r="AL198" i="83"/>
  <c r="AK198" i="83"/>
  <c r="AJ198" i="83"/>
  <c r="AI198" i="83"/>
  <c r="AH198" i="83"/>
  <c r="AG198" i="83"/>
  <c r="AF198" i="83"/>
  <c r="AE198" i="83"/>
  <c r="AD198" i="83"/>
  <c r="AC198" i="83"/>
  <c r="AQ193" i="83"/>
  <c r="AP197" i="83"/>
  <c r="AO197" i="83"/>
  <c r="AN197" i="83"/>
  <c r="AM197" i="83"/>
  <c r="AL197" i="83"/>
  <c r="AK197" i="83"/>
  <c r="AJ197" i="83"/>
  <c r="AI197" i="83"/>
  <c r="AH197" i="83"/>
  <c r="AG197" i="83"/>
  <c r="AF197" i="83"/>
  <c r="AE197" i="83"/>
  <c r="AD197" i="83"/>
  <c r="AC197" i="83"/>
  <c r="AQ158" i="83"/>
  <c r="AP196" i="83"/>
  <c r="AO196" i="83"/>
  <c r="AN196" i="83"/>
  <c r="AM196" i="83"/>
  <c r="AL196" i="83"/>
  <c r="AK196" i="83"/>
  <c r="AJ196" i="83"/>
  <c r="AI196" i="83"/>
  <c r="AH196" i="83"/>
  <c r="AG196" i="83"/>
  <c r="AF196" i="83"/>
  <c r="AE196" i="83"/>
  <c r="AD196" i="83"/>
  <c r="AC196" i="83"/>
  <c r="AQ165" i="83"/>
  <c r="AP195" i="83"/>
  <c r="AO195" i="83"/>
  <c r="AN195" i="83"/>
  <c r="AM195" i="83"/>
  <c r="AL195" i="83"/>
  <c r="AK195" i="83"/>
  <c r="AJ195" i="83"/>
  <c r="AI195" i="83"/>
  <c r="AH195" i="83"/>
  <c r="AG195" i="83"/>
  <c r="AF195" i="83"/>
  <c r="AE195" i="83"/>
  <c r="AD195" i="83"/>
  <c r="AC195" i="83"/>
  <c r="AQ164" i="83"/>
  <c r="AP194" i="83"/>
  <c r="AO194" i="83"/>
  <c r="AN194" i="83"/>
  <c r="AM194" i="83"/>
  <c r="AL194" i="83"/>
  <c r="AK194" i="83"/>
  <c r="AJ194" i="83"/>
  <c r="AI194" i="83"/>
  <c r="AH194" i="83"/>
  <c r="AG194" i="83"/>
  <c r="AF194" i="83"/>
  <c r="AE194" i="83"/>
  <c r="AD194" i="83"/>
  <c r="AC194" i="83"/>
  <c r="AQ190" i="83"/>
  <c r="AP193" i="83"/>
  <c r="AO193" i="83"/>
  <c r="AN193" i="83"/>
  <c r="AM193" i="83"/>
  <c r="AL193" i="83"/>
  <c r="AK193" i="83"/>
  <c r="AJ193" i="83"/>
  <c r="AI193" i="83"/>
  <c r="AH193" i="83"/>
  <c r="AG193" i="83"/>
  <c r="AF193" i="83"/>
  <c r="AE193" i="83"/>
  <c r="AD193" i="83"/>
  <c r="AC193" i="83"/>
  <c r="AQ154" i="83"/>
  <c r="AP192" i="83"/>
  <c r="AO192" i="83"/>
  <c r="AN192" i="83"/>
  <c r="AM192" i="83"/>
  <c r="AL192" i="83"/>
  <c r="AK192" i="83"/>
  <c r="AJ192" i="83"/>
  <c r="AI192" i="83"/>
  <c r="AH192" i="83"/>
  <c r="AG192" i="83"/>
  <c r="AF192" i="83"/>
  <c r="AE192" i="83"/>
  <c r="AD192" i="83"/>
  <c r="AC192" i="83"/>
  <c r="AQ94" i="83"/>
  <c r="AP191" i="83"/>
  <c r="AO191" i="83"/>
  <c r="AN191" i="83"/>
  <c r="AM191" i="83"/>
  <c r="AL191" i="83"/>
  <c r="AK191" i="83"/>
  <c r="AJ191" i="83"/>
  <c r="AI191" i="83"/>
  <c r="AH191" i="83"/>
  <c r="AG191" i="83"/>
  <c r="AF191" i="83"/>
  <c r="AE191" i="83"/>
  <c r="AD191" i="83"/>
  <c r="AC191" i="83"/>
  <c r="AQ152" i="83"/>
  <c r="AP190" i="83"/>
  <c r="AO190" i="83"/>
  <c r="AN190" i="83"/>
  <c r="AM190" i="83"/>
  <c r="AL190" i="83"/>
  <c r="AK190" i="83"/>
  <c r="AJ190" i="83"/>
  <c r="AI190" i="83"/>
  <c r="AH190" i="83"/>
  <c r="AG190" i="83"/>
  <c r="AF190" i="83"/>
  <c r="AE190" i="83"/>
  <c r="AD190" i="83"/>
  <c r="AC190" i="83"/>
  <c r="AQ90" i="83"/>
  <c r="AP189" i="83"/>
  <c r="AO189" i="83"/>
  <c r="AN189" i="83"/>
  <c r="AM189" i="83"/>
  <c r="AL189" i="83"/>
  <c r="AK189" i="83"/>
  <c r="AJ189" i="83"/>
  <c r="AI189" i="83"/>
  <c r="AH189" i="83"/>
  <c r="AG189" i="83"/>
  <c r="AF189" i="83"/>
  <c r="AE189" i="83"/>
  <c r="AD189" i="83"/>
  <c r="AC189" i="83"/>
  <c r="AQ148" i="83"/>
  <c r="AP188" i="83"/>
  <c r="AO188" i="83"/>
  <c r="AN188" i="83"/>
  <c r="AM188" i="83"/>
  <c r="AL188" i="83"/>
  <c r="AK188" i="83"/>
  <c r="AJ188" i="83"/>
  <c r="AI188" i="83"/>
  <c r="AH188" i="83"/>
  <c r="AG188" i="83"/>
  <c r="AF188" i="83"/>
  <c r="AE188" i="83"/>
  <c r="AD188" i="83"/>
  <c r="AC188" i="83"/>
  <c r="AQ147" i="83"/>
  <c r="AP187" i="83"/>
  <c r="AO187" i="83"/>
  <c r="AN187" i="83"/>
  <c r="AM187" i="83"/>
  <c r="AL187" i="83"/>
  <c r="AK187" i="83"/>
  <c r="AJ187" i="83"/>
  <c r="AI187" i="83"/>
  <c r="AH187" i="83"/>
  <c r="AG187" i="83"/>
  <c r="AF187" i="83"/>
  <c r="AE187" i="83"/>
  <c r="AD187" i="83"/>
  <c r="AC187" i="83"/>
  <c r="AQ145" i="83"/>
  <c r="AP186" i="83"/>
  <c r="AO186" i="83"/>
  <c r="AN186" i="83"/>
  <c r="AM186" i="83"/>
  <c r="AL186" i="83"/>
  <c r="AK186" i="83"/>
  <c r="AJ186" i="83"/>
  <c r="AI186" i="83"/>
  <c r="AH186" i="83"/>
  <c r="AG186" i="83"/>
  <c r="AF186" i="83"/>
  <c r="AE186" i="83"/>
  <c r="AD186" i="83"/>
  <c r="AC186" i="83"/>
  <c r="AQ142" i="83"/>
  <c r="AP185" i="83"/>
  <c r="AO185" i="83"/>
  <c r="AN185" i="83"/>
  <c r="AM185" i="83"/>
  <c r="AL185" i="83"/>
  <c r="AK185" i="83"/>
  <c r="AJ185" i="83"/>
  <c r="AI185" i="83"/>
  <c r="AH185" i="83"/>
  <c r="AG185" i="83"/>
  <c r="AF185" i="83"/>
  <c r="AE185" i="83"/>
  <c r="AD185" i="83"/>
  <c r="AC185" i="83"/>
  <c r="AQ139" i="83"/>
  <c r="AP184" i="83"/>
  <c r="AO184" i="83"/>
  <c r="AN184" i="83"/>
  <c r="AM184" i="83"/>
  <c r="AL184" i="83"/>
  <c r="AK184" i="83"/>
  <c r="AJ184" i="83"/>
  <c r="AI184" i="83"/>
  <c r="AH184" i="83"/>
  <c r="AG184" i="83"/>
  <c r="AF184" i="83"/>
  <c r="AE184" i="83"/>
  <c r="AD184" i="83"/>
  <c r="AC184" i="83"/>
  <c r="AQ138" i="83"/>
  <c r="AP183" i="83"/>
  <c r="AO183" i="83"/>
  <c r="AN183" i="83"/>
  <c r="AM183" i="83"/>
  <c r="AL183" i="83"/>
  <c r="AK183" i="83"/>
  <c r="AJ183" i="83"/>
  <c r="AI183" i="83"/>
  <c r="AH183" i="83"/>
  <c r="AG183" i="83"/>
  <c r="AF183" i="83"/>
  <c r="AE183" i="83"/>
  <c r="AD183" i="83"/>
  <c r="AC183" i="83"/>
  <c r="AQ127" i="83"/>
  <c r="AP182" i="83"/>
  <c r="AO182" i="83"/>
  <c r="AN182" i="83"/>
  <c r="AM182" i="83"/>
  <c r="AL182" i="83"/>
  <c r="AK182" i="83"/>
  <c r="AJ182" i="83"/>
  <c r="AI182" i="83"/>
  <c r="AH182" i="83"/>
  <c r="AG182" i="83"/>
  <c r="AF182" i="83"/>
  <c r="AE182" i="83"/>
  <c r="AD182" i="83"/>
  <c r="AC182" i="83"/>
  <c r="AQ126" i="83"/>
  <c r="AP181" i="83"/>
  <c r="AO181" i="83"/>
  <c r="AN181" i="83"/>
  <c r="AM181" i="83"/>
  <c r="AL181" i="83"/>
  <c r="AK181" i="83"/>
  <c r="AJ181" i="83"/>
  <c r="AI181" i="83"/>
  <c r="AH181" i="83"/>
  <c r="AG181" i="83"/>
  <c r="AF181" i="83"/>
  <c r="AE181" i="83"/>
  <c r="AD181" i="83"/>
  <c r="AC181" i="83"/>
  <c r="AQ125" i="83"/>
  <c r="AP180" i="83"/>
  <c r="AO180" i="83"/>
  <c r="AN180" i="83"/>
  <c r="AM180" i="83"/>
  <c r="AL180" i="83"/>
  <c r="AK180" i="83"/>
  <c r="AJ180" i="83"/>
  <c r="AI180" i="83"/>
  <c r="AH180" i="83"/>
  <c r="AG180" i="83"/>
  <c r="AF180" i="83"/>
  <c r="AE180" i="83"/>
  <c r="AD180" i="83"/>
  <c r="AC180" i="83"/>
  <c r="AQ119" i="83"/>
  <c r="AP179" i="83"/>
  <c r="AO179" i="83"/>
  <c r="AN179" i="83"/>
  <c r="AM179" i="83"/>
  <c r="AL179" i="83"/>
  <c r="AK179" i="83"/>
  <c r="AJ179" i="83"/>
  <c r="AI179" i="83"/>
  <c r="AH179" i="83"/>
  <c r="AG179" i="83"/>
  <c r="AF179" i="83"/>
  <c r="AE179" i="83"/>
  <c r="AD179" i="83"/>
  <c r="AC179" i="83"/>
  <c r="AQ118" i="83"/>
  <c r="AP178" i="83"/>
  <c r="AO178" i="83"/>
  <c r="AN178" i="83"/>
  <c r="AM178" i="83"/>
  <c r="AL178" i="83"/>
  <c r="AK178" i="83"/>
  <c r="AJ178" i="83"/>
  <c r="AI178" i="83"/>
  <c r="AH178" i="83"/>
  <c r="AG178" i="83"/>
  <c r="AF178" i="83"/>
  <c r="AE178" i="83"/>
  <c r="AD178" i="83"/>
  <c r="AC178" i="83"/>
  <c r="AQ116" i="83"/>
  <c r="AP177" i="83"/>
  <c r="AO177" i="83"/>
  <c r="AN177" i="83"/>
  <c r="AM177" i="83"/>
  <c r="AL177" i="83"/>
  <c r="AK177" i="83"/>
  <c r="AJ177" i="83"/>
  <c r="AI177" i="83"/>
  <c r="AH177" i="83"/>
  <c r="AG177" i="83"/>
  <c r="AF177" i="83"/>
  <c r="AE177" i="83"/>
  <c r="AD177" i="83"/>
  <c r="AC177" i="83"/>
  <c r="AQ115" i="83"/>
  <c r="AP176" i="83"/>
  <c r="AO176" i="83"/>
  <c r="AN176" i="83"/>
  <c r="AM176" i="83"/>
  <c r="AL176" i="83"/>
  <c r="AK176" i="83"/>
  <c r="AJ176" i="83"/>
  <c r="AI176" i="83"/>
  <c r="AH176" i="83"/>
  <c r="AG176" i="83"/>
  <c r="AF176" i="83"/>
  <c r="AE176" i="83"/>
  <c r="AD176" i="83"/>
  <c r="AC176" i="83"/>
  <c r="AQ112" i="83"/>
  <c r="AP175" i="83"/>
  <c r="AO175" i="83"/>
  <c r="AN175" i="83"/>
  <c r="AM175" i="83"/>
  <c r="AL175" i="83"/>
  <c r="AK175" i="83"/>
  <c r="AJ175" i="83"/>
  <c r="AI175" i="83"/>
  <c r="AH175" i="83"/>
  <c r="AG175" i="83"/>
  <c r="AF175" i="83"/>
  <c r="AE175" i="83"/>
  <c r="AD175" i="83"/>
  <c r="AC175" i="83"/>
  <c r="AQ111" i="83"/>
  <c r="AP174" i="83"/>
  <c r="AO174" i="83"/>
  <c r="AN174" i="83"/>
  <c r="AM174" i="83"/>
  <c r="AL174" i="83"/>
  <c r="AK174" i="83"/>
  <c r="AJ174" i="83"/>
  <c r="AI174" i="83"/>
  <c r="AH174" i="83"/>
  <c r="AG174" i="83"/>
  <c r="AF174" i="83"/>
  <c r="AE174" i="83"/>
  <c r="AD174" i="83"/>
  <c r="AC174" i="83"/>
  <c r="AQ110" i="83"/>
  <c r="AP173" i="83"/>
  <c r="AO173" i="83"/>
  <c r="AN173" i="83"/>
  <c r="AM173" i="83"/>
  <c r="AL173" i="83"/>
  <c r="AK173" i="83"/>
  <c r="AJ173" i="83"/>
  <c r="AI173" i="83"/>
  <c r="AH173" i="83"/>
  <c r="AG173" i="83"/>
  <c r="AF173" i="83"/>
  <c r="AE173" i="83"/>
  <c r="AD173" i="83"/>
  <c r="AC173" i="83"/>
  <c r="AQ104" i="83"/>
  <c r="AP172" i="83"/>
  <c r="AO172" i="83"/>
  <c r="AN172" i="83"/>
  <c r="AM172" i="83"/>
  <c r="AL172" i="83"/>
  <c r="AK172" i="83"/>
  <c r="AJ172" i="83"/>
  <c r="AI172" i="83"/>
  <c r="AH172" i="83"/>
  <c r="AG172" i="83"/>
  <c r="AF172" i="83"/>
  <c r="AE172" i="83"/>
  <c r="AD172" i="83"/>
  <c r="AC172" i="83"/>
  <c r="AQ102" i="83"/>
  <c r="AP171" i="83"/>
  <c r="AO171" i="83"/>
  <c r="AN171" i="83"/>
  <c r="AM171" i="83"/>
  <c r="AL171" i="83"/>
  <c r="AK171" i="83"/>
  <c r="AJ171" i="83"/>
  <c r="AI171" i="83"/>
  <c r="AH171" i="83"/>
  <c r="AG171" i="83"/>
  <c r="AF171" i="83"/>
  <c r="AE171" i="83"/>
  <c r="AD171" i="83"/>
  <c r="AC171" i="83"/>
  <c r="AQ99" i="83"/>
  <c r="AP170" i="83"/>
  <c r="AO170" i="83"/>
  <c r="AN170" i="83"/>
  <c r="AM170" i="83"/>
  <c r="AL170" i="83"/>
  <c r="AK170" i="83"/>
  <c r="AJ170" i="83"/>
  <c r="AI170" i="83"/>
  <c r="AH170" i="83"/>
  <c r="AG170" i="83"/>
  <c r="AF170" i="83"/>
  <c r="AE170" i="83"/>
  <c r="AD170" i="83"/>
  <c r="AC170" i="83"/>
  <c r="AQ96" i="83"/>
  <c r="AP169" i="83"/>
  <c r="AO169" i="83"/>
  <c r="AN169" i="83"/>
  <c r="AM169" i="83"/>
  <c r="AL169" i="83"/>
  <c r="AK169" i="83"/>
  <c r="AJ169" i="83"/>
  <c r="AI169" i="83"/>
  <c r="AH169" i="83"/>
  <c r="AG169" i="83"/>
  <c r="AF169" i="83"/>
  <c r="AE169" i="83"/>
  <c r="AD169" i="83"/>
  <c r="AC169" i="83"/>
  <c r="AQ236" i="83"/>
  <c r="AP168" i="83"/>
  <c r="AO168" i="83"/>
  <c r="AN168" i="83"/>
  <c r="AM168" i="83"/>
  <c r="AL168" i="83"/>
  <c r="AK168" i="83"/>
  <c r="AJ168" i="83"/>
  <c r="AI168" i="83"/>
  <c r="AH168" i="83"/>
  <c r="AG168" i="83"/>
  <c r="AF168" i="83"/>
  <c r="AE168" i="83"/>
  <c r="AD168" i="83"/>
  <c r="AC168" i="83"/>
  <c r="AQ171" i="83"/>
  <c r="AP167" i="83"/>
  <c r="AO167" i="83"/>
  <c r="AN167" i="83"/>
  <c r="AM167" i="83"/>
  <c r="AL167" i="83"/>
  <c r="AK167" i="83"/>
  <c r="AJ167" i="83"/>
  <c r="AI167" i="83"/>
  <c r="AH167" i="83"/>
  <c r="AG167" i="83"/>
  <c r="AF167" i="83"/>
  <c r="AE167" i="83"/>
  <c r="AD167" i="83"/>
  <c r="AC167" i="83"/>
  <c r="AQ226" i="83"/>
  <c r="AP166" i="83"/>
  <c r="AO166" i="83"/>
  <c r="AN166" i="83"/>
  <c r="AM166" i="83"/>
  <c r="AL166" i="83"/>
  <c r="AK166" i="83"/>
  <c r="AJ166" i="83"/>
  <c r="AI166" i="83"/>
  <c r="AH166" i="83"/>
  <c r="AG166" i="83"/>
  <c r="AF166" i="83"/>
  <c r="AE166" i="83"/>
  <c r="AD166" i="83"/>
  <c r="AC166" i="83"/>
  <c r="AQ204" i="83"/>
  <c r="AP165" i="83"/>
  <c r="AO165" i="83"/>
  <c r="AN165" i="83"/>
  <c r="AM165" i="83"/>
  <c r="AL165" i="83"/>
  <c r="AK165" i="83"/>
  <c r="AJ165" i="83"/>
  <c r="AI165" i="83"/>
  <c r="AH165" i="83"/>
  <c r="AG165" i="83"/>
  <c r="AF165" i="83"/>
  <c r="AE165" i="83"/>
  <c r="AD165" i="83"/>
  <c r="AC165" i="83"/>
  <c r="AQ224" i="83"/>
  <c r="AP164" i="83"/>
  <c r="AO164" i="83"/>
  <c r="AN164" i="83"/>
  <c r="AM164" i="83"/>
  <c r="AL164" i="83"/>
  <c r="AK164" i="83"/>
  <c r="AJ164" i="83"/>
  <c r="AI164" i="83"/>
  <c r="AH164" i="83"/>
  <c r="AG164" i="83"/>
  <c r="AF164" i="83"/>
  <c r="AE164" i="83"/>
  <c r="AD164" i="83"/>
  <c r="AC164" i="83"/>
  <c r="AQ180" i="83"/>
  <c r="AP163" i="83"/>
  <c r="AO163" i="83"/>
  <c r="AN163" i="83"/>
  <c r="AM163" i="83"/>
  <c r="AL163" i="83"/>
  <c r="AK163" i="83"/>
  <c r="AJ163" i="83"/>
  <c r="AI163" i="83"/>
  <c r="AH163" i="83"/>
  <c r="AG163" i="83"/>
  <c r="AF163" i="83"/>
  <c r="AE163" i="83"/>
  <c r="AD163" i="83"/>
  <c r="AC163" i="83"/>
  <c r="AQ221" i="83"/>
  <c r="AP162" i="83"/>
  <c r="AO162" i="83"/>
  <c r="AN162" i="83"/>
  <c r="AM162" i="83"/>
  <c r="AL162" i="83"/>
  <c r="AK162" i="83"/>
  <c r="AJ162" i="83"/>
  <c r="AI162" i="83"/>
  <c r="AH162" i="83"/>
  <c r="AG162" i="83"/>
  <c r="AF162" i="83"/>
  <c r="AE162" i="83"/>
  <c r="AD162" i="83"/>
  <c r="AC162" i="83"/>
  <c r="AQ186" i="83"/>
  <c r="AP161" i="83"/>
  <c r="AO161" i="83"/>
  <c r="AN161" i="83"/>
  <c r="AM161" i="83"/>
  <c r="AL161" i="83"/>
  <c r="AK161" i="83"/>
  <c r="AJ161" i="83"/>
  <c r="AI161" i="83"/>
  <c r="AH161" i="83"/>
  <c r="AG161" i="83"/>
  <c r="AF161" i="83"/>
  <c r="AE161" i="83"/>
  <c r="AD161" i="83"/>
  <c r="AC161" i="83"/>
  <c r="AQ419" i="83"/>
  <c r="AP160" i="83"/>
  <c r="AO160" i="83"/>
  <c r="AN160" i="83"/>
  <c r="AM160" i="83"/>
  <c r="AL160" i="83"/>
  <c r="AK160" i="83"/>
  <c r="AJ160" i="83"/>
  <c r="AI160" i="83"/>
  <c r="AH160" i="83"/>
  <c r="AG160" i="83"/>
  <c r="AF160" i="83"/>
  <c r="AE160" i="83"/>
  <c r="AD160" i="83"/>
  <c r="AC160" i="83"/>
  <c r="AQ416" i="83"/>
  <c r="AP159" i="83"/>
  <c r="AO159" i="83"/>
  <c r="AN159" i="83"/>
  <c r="AM159" i="83"/>
  <c r="AL159" i="83"/>
  <c r="AK159" i="83"/>
  <c r="AJ159" i="83"/>
  <c r="AI159" i="83"/>
  <c r="AH159" i="83"/>
  <c r="AG159" i="83"/>
  <c r="AF159" i="83"/>
  <c r="AE159" i="83"/>
  <c r="AD159" i="83"/>
  <c r="AC159" i="83"/>
  <c r="AQ414" i="83"/>
  <c r="AP158" i="83"/>
  <c r="AO158" i="83"/>
  <c r="AN158" i="83"/>
  <c r="AM158" i="83"/>
  <c r="AL158" i="83"/>
  <c r="AK158" i="83"/>
  <c r="AJ158" i="83"/>
  <c r="AI158" i="83"/>
  <c r="AH158" i="83"/>
  <c r="AG158" i="83"/>
  <c r="AF158" i="83"/>
  <c r="AE158" i="83"/>
  <c r="AD158" i="83"/>
  <c r="AC158" i="83"/>
  <c r="AQ412" i="83"/>
  <c r="AP157" i="83"/>
  <c r="AO157" i="83"/>
  <c r="AN157" i="83"/>
  <c r="AM157" i="83"/>
  <c r="AL157" i="83"/>
  <c r="AK157" i="83"/>
  <c r="AJ157" i="83"/>
  <c r="AI157" i="83"/>
  <c r="AH157" i="83"/>
  <c r="AG157" i="83"/>
  <c r="AF157" i="83"/>
  <c r="AE157" i="83"/>
  <c r="AD157" i="83"/>
  <c r="AC157" i="83"/>
  <c r="AQ399" i="83"/>
  <c r="AP156" i="83"/>
  <c r="AO156" i="83"/>
  <c r="AN156" i="83"/>
  <c r="AM156" i="83"/>
  <c r="AL156" i="83"/>
  <c r="AK156" i="83"/>
  <c r="AJ156" i="83"/>
  <c r="AI156" i="83"/>
  <c r="AH156" i="83"/>
  <c r="AG156" i="83"/>
  <c r="AF156" i="83"/>
  <c r="AE156" i="83"/>
  <c r="AD156" i="83"/>
  <c r="AC156" i="83"/>
  <c r="AQ393" i="83"/>
  <c r="AP155" i="83"/>
  <c r="AO155" i="83"/>
  <c r="AN155" i="83"/>
  <c r="AM155" i="83"/>
  <c r="AL155" i="83"/>
  <c r="AK155" i="83"/>
  <c r="AJ155" i="83"/>
  <c r="AI155" i="83"/>
  <c r="AH155" i="83"/>
  <c r="AG155" i="83"/>
  <c r="AF155" i="83"/>
  <c r="AE155" i="83"/>
  <c r="AD155" i="83"/>
  <c r="AC155" i="83"/>
  <c r="AQ391" i="83"/>
  <c r="AP154" i="83"/>
  <c r="AO154" i="83"/>
  <c r="AN154" i="83"/>
  <c r="AM154" i="83"/>
  <c r="AL154" i="83"/>
  <c r="AK154" i="83"/>
  <c r="AJ154" i="83"/>
  <c r="AI154" i="83"/>
  <c r="AH154" i="83"/>
  <c r="AG154" i="83"/>
  <c r="AF154" i="83"/>
  <c r="AE154" i="83"/>
  <c r="AD154" i="83"/>
  <c r="AC154" i="83"/>
  <c r="AQ390" i="83"/>
  <c r="AP153" i="83"/>
  <c r="AO153" i="83"/>
  <c r="AN153" i="83"/>
  <c r="AM153" i="83"/>
  <c r="AL153" i="83"/>
  <c r="AK153" i="83"/>
  <c r="AJ153" i="83"/>
  <c r="AI153" i="83"/>
  <c r="AH153" i="83"/>
  <c r="AG153" i="83"/>
  <c r="AF153" i="83"/>
  <c r="AE153" i="83"/>
  <c r="AD153" i="83"/>
  <c r="AC153" i="83"/>
  <c r="AQ388" i="83"/>
  <c r="AP152" i="83"/>
  <c r="AO152" i="83"/>
  <c r="AN152" i="83"/>
  <c r="AM152" i="83"/>
  <c r="AL152" i="83"/>
  <c r="AK152" i="83"/>
  <c r="AJ152" i="83"/>
  <c r="AI152" i="83"/>
  <c r="AH152" i="83"/>
  <c r="AG152" i="83"/>
  <c r="AF152" i="83"/>
  <c r="AE152" i="83"/>
  <c r="AD152" i="83"/>
  <c r="AC152" i="83"/>
  <c r="AQ385" i="83"/>
  <c r="AP151" i="83"/>
  <c r="AO151" i="83"/>
  <c r="AN151" i="83"/>
  <c r="AM151" i="83"/>
  <c r="AL151" i="83"/>
  <c r="AK151" i="83"/>
  <c r="AJ151" i="83"/>
  <c r="AI151" i="83"/>
  <c r="AH151" i="83"/>
  <c r="AG151" i="83"/>
  <c r="AF151" i="83"/>
  <c r="AE151" i="83"/>
  <c r="AD151" i="83"/>
  <c r="AC151" i="83"/>
  <c r="AQ373" i="83"/>
  <c r="AP150" i="83"/>
  <c r="AO150" i="83"/>
  <c r="AN150" i="83"/>
  <c r="AM150" i="83"/>
  <c r="AL150" i="83"/>
  <c r="AK150" i="83"/>
  <c r="AJ150" i="83"/>
  <c r="AI150" i="83"/>
  <c r="AH150" i="83"/>
  <c r="AG150" i="83"/>
  <c r="AF150" i="83"/>
  <c r="AE150" i="83"/>
  <c r="AD150" i="83"/>
  <c r="AC150" i="83"/>
  <c r="AQ371" i="83"/>
  <c r="AP149" i="83"/>
  <c r="AO149" i="83"/>
  <c r="AN149" i="83"/>
  <c r="AM149" i="83"/>
  <c r="AL149" i="83"/>
  <c r="AK149" i="83"/>
  <c r="AJ149" i="83"/>
  <c r="AI149" i="83"/>
  <c r="AH149" i="83"/>
  <c r="AG149" i="83"/>
  <c r="AF149" i="83"/>
  <c r="AE149" i="83"/>
  <c r="AD149" i="83"/>
  <c r="AC149" i="83"/>
  <c r="AQ366" i="83"/>
  <c r="AP148" i="83"/>
  <c r="AO148" i="83"/>
  <c r="AN148" i="83"/>
  <c r="AM148" i="83"/>
  <c r="AL148" i="83"/>
  <c r="AK148" i="83"/>
  <c r="AJ148" i="83"/>
  <c r="AI148" i="83"/>
  <c r="AH148" i="83"/>
  <c r="AG148" i="83"/>
  <c r="AF148" i="83"/>
  <c r="AE148" i="83"/>
  <c r="AD148" i="83"/>
  <c r="AC148" i="83"/>
  <c r="AQ362" i="83"/>
  <c r="AP147" i="83"/>
  <c r="AO147" i="83"/>
  <c r="AN147" i="83"/>
  <c r="AM147" i="83"/>
  <c r="AL147" i="83"/>
  <c r="AK147" i="83"/>
  <c r="AJ147" i="83"/>
  <c r="AI147" i="83"/>
  <c r="AH147" i="83"/>
  <c r="AG147" i="83"/>
  <c r="AF147" i="83"/>
  <c r="AE147" i="83"/>
  <c r="AD147" i="83"/>
  <c r="AC147" i="83"/>
  <c r="AQ359" i="83"/>
  <c r="AP146" i="83"/>
  <c r="AO146" i="83"/>
  <c r="AN146" i="83"/>
  <c r="AM146" i="83"/>
  <c r="AL146" i="83"/>
  <c r="AK146" i="83"/>
  <c r="AJ146" i="83"/>
  <c r="AI146" i="83"/>
  <c r="AH146" i="83"/>
  <c r="AG146" i="83"/>
  <c r="AF146" i="83"/>
  <c r="AE146" i="83"/>
  <c r="AD146" i="83"/>
  <c r="AC146" i="83"/>
  <c r="AQ352" i="83"/>
  <c r="AP145" i="83"/>
  <c r="AO145" i="83"/>
  <c r="AN145" i="83"/>
  <c r="AM145" i="83"/>
  <c r="AL145" i="83"/>
  <c r="AK145" i="83"/>
  <c r="AJ145" i="83"/>
  <c r="AI145" i="83"/>
  <c r="AH145" i="83"/>
  <c r="AG145" i="83"/>
  <c r="AF145" i="83"/>
  <c r="AE145" i="83"/>
  <c r="AD145" i="83"/>
  <c r="AC145" i="83"/>
  <c r="AQ351" i="83"/>
  <c r="AP144" i="83"/>
  <c r="AO144" i="83"/>
  <c r="AN144" i="83"/>
  <c r="AM144" i="83"/>
  <c r="AL144" i="83"/>
  <c r="AK144" i="83"/>
  <c r="AJ144" i="83"/>
  <c r="AI144" i="83"/>
  <c r="AH144" i="83"/>
  <c r="AG144" i="83"/>
  <c r="AF144" i="83"/>
  <c r="AE144" i="83"/>
  <c r="AD144" i="83"/>
  <c r="AC144" i="83"/>
  <c r="AQ347" i="83"/>
  <c r="AP143" i="83"/>
  <c r="AO143" i="83"/>
  <c r="AN143" i="83"/>
  <c r="AM143" i="83"/>
  <c r="AL143" i="83"/>
  <c r="AK143" i="83"/>
  <c r="AJ143" i="83"/>
  <c r="AI143" i="83"/>
  <c r="AH143" i="83"/>
  <c r="AG143" i="83"/>
  <c r="AF143" i="83"/>
  <c r="AE143" i="83"/>
  <c r="AD143" i="83"/>
  <c r="AC143" i="83"/>
  <c r="AQ342" i="83"/>
  <c r="AP142" i="83"/>
  <c r="AO142" i="83"/>
  <c r="AN142" i="83"/>
  <c r="AM142" i="83"/>
  <c r="AL142" i="83"/>
  <c r="AK142" i="83"/>
  <c r="AJ142" i="83"/>
  <c r="AI142" i="83"/>
  <c r="AH142" i="83"/>
  <c r="AG142" i="83"/>
  <c r="AF142" i="83"/>
  <c r="AE142" i="83"/>
  <c r="AD142" i="83"/>
  <c r="AC142" i="83"/>
  <c r="AQ334" i="83"/>
  <c r="AP141" i="83"/>
  <c r="AO141" i="83"/>
  <c r="AN141" i="83"/>
  <c r="AM141" i="83"/>
  <c r="AL141" i="83"/>
  <c r="AK141" i="83"/>
  <c r="AJ141" i="83"/>
  <c r="AI141" i="83"/>
  <c r="AH141" i="83"/>
  <c r="AG141" i="83"/>
  <c r="AF141" i="83"/>
  <c r="AE141" i="83"/>
  <c r="AD141" i="83"/>
  <c r="AC141" i="83"/>
  <c r="AQ328" i="83"/>
  <c r="AP140" i="83"/>
  <c r="AO140" i="83"/>
  <c r="AN140" i="83"/>
  <c r="AM140" i="83"/>
  <c r="AL140" i="83"/>
  <c r="AK140" i="83"/>
  <c r="AJ140" i="83"/>
  <c r="AI140" i="83"/>
  <c r="AH140" i="83"/>
  <c r="AG140" i="83"/>
  <c r="AF140" i="83"/>
  <c r="AE140" i="83"/>
  <c r="AD140" i="83"/>
  <c r="AC140" i="83"/>
  <c r="AQ320" i="83"/>
  <c r="AP139" i="83"/>
  <c r="AO139" i="83"/>
  <c r="AN139" i="83"/>
  <c r="AM139" i="83"/>
  <c r="AL139" i="83"/>
  <c r="AK139" i="83"/>
  <c r="AJ139" i="83"/>
  <c r="AI139" i="83"/>
  <c r="AH139" i="83"/>
  <c r="AG139" i="83"/>
  <c r="AF139" i="83"/>
  <c r="AE139" i="83"/>
  <c r="AD139" i="83"/>
  <c r="AC139" i="83"/>
  <c r="AQ319" i="83"/>
  <c r="AP138" i="83"/>
  <c r="AO138" i="83"/>
  <c r="AN138" i="83"/>
  <c r="AM138" i="83"/>
  <c r="AL138" i="83"/>
  <c r="AK138" i="83"/>
  <c r="AJ138" i="83"/>
  <c r="AI138" i="83"/>
  <c r="AH138" i="83"/>
  <c r="AG138" i="83"/>
  <c r="AF138" i="83"/>
  <c r="AE138" i="83"/>
  <c r="AD138" i="83"/>
  <c r="AC138" i="83"/>
  <c r="AQ316" i="83"/>
  <c r="AP137" i="83"/>
  <c r="AO137" i="83"/>
  <c r="AN137" i="83"/>
  <c r="AM137" i="83"/>
  <c r="AL137" i="83"/>
  <c r="AK137" i="83"/>
  <c r="AJ137" i="83"/>
  <c r="AI137" i="83"/>
  <c r="AH137" i="83"/>
  <c r="AG137" i="83"/>
  <c r="AF137" i="83"/>
  <c r="AE137" i="83"/>
  <c r="AD137" i="83"/>
  <c r="AC137" i="83"/>
  <c r="AQ311" i="83"/>
  <c r="AP136" i="83"/>
  <c r="AO136" i="83"/>
  <c r="AN136" i="83"/>
  <c r="AM136" i="83"/>
  <c r="AL136" i="83"/>
  <c r="AK136" i="83"/>
  <c r="AJ136" i="83"/>
  <c r="AI136" i="83"/>
  <c r="AH136" i="83"/>
  <c r="AG136" i="83"/>
  <c r="AF136" i="83"/>
  <c r="AE136" i="83"/>
  <c r="AD136" i="83"/>
  <c r="AC136" i="83"/>
  <c r="AQ305" i="83"/>
  <c r="AP135" i="83"/>
  <c r="AO135" i="83"/>
  <c r="AN135" i="83"/>
  <c r="AM135" i="83"/>
  <c r="AL135" i="83"/>
  <c r="AK135" i="83"/>
  <c r="AJ135" i="83"/>
  <c r="AI135" i="83"/>
  <c r="AH135" i="83"/>
  <c r="AG135" i="83"/>
  <c r="AF135" i="83"/>
  <c r="AE135" i="83"/>
  <c r="AD135" i="83"/>
  <c r="AC135" i="83"/>
  <c r="AQ304" i="83"/>
  <c r="AP134" i="83"/>
  <c r="AO134" i="83"/>
  <c r="AN134" i="83"/>
  <c r="AM134" i="83"/>
  <c r="AL134" i="83"/>
  <c r="AK134" i="83"/>
  <c r="AJ134" i="83"/>
  <c r="AI134" i="83"/>
  <c r="AH134" i="83"/>
  <c r="AG134" i="83"/>
  <c r="AF134" i="83"/>
  <c r="AE134" i="83"/>
  <c r="AD134" i="83"/>
  <c r="AC134" i="83"/>
  <c r="AQ300" i="83"/>
  <c r="AP133" i="83"/>
  <c r="AO133" i="83"/>
  <c r="AN133" i="83"/>
  <c r="AM133" i="83"/>
  <c r="AL133" i="83"/>
  <c r="AK133" i="83"/>
  <c r="AJ133" i="83"/>
  <c r="AI133" i="83"/>
  <c r="AH133" i="83"/>
  <c r="AG133" i="83"/>
  <c r="AF133" i="83"/>
  <c r="AE133" i="83"/>
  <c r="AD133" i="83"/>
  <c r="AC133" i="83"/>
  <c r="AQ295" i="83"/>
  <c r="AP132" i="83"/>
  <c r="AO132" i="83"/>
  <c r="AN132" i="83"/>
  <c r="AM132" i="83"/>
  <c r="AL132" i="83"/>
  <c r="AK132" i="83"/>
  <c r="AJ132" i="83"/>
  <c r="AI132" i="83"/>
  <c r="AH132" i="83"/>
  <c r="AG132" i="83"/>
  <c r="AF132" i="83"/>
  <c r="AE132" i="83"/>
  <c r="AD132" i="83"/>
  <c r="AC132" i="83"/>
  <c r="AQ289" i="83"/>
  <c r="AP131" i="83"/>
  <c r="AO131" i="83"/>
  <c r="AN131" i="83"/>
  <c r="AM131" i="83"/>
  <c r="AL131" i="83"/>
  <c r="AK131" i="83"/>
  <c r="AJ131" i="83"/>
  <c r="AI131" i="83"/>
  <c r="AH131" i="83"/>
  <c r="AG131" i="83"/>
  <c r="AF131" i="83"/>
  <c r="AE131" i="83"/>
  <c r="AD131" i="83"/>
  <c r="AC131" i="83"/>
  <c r="AQ288" i="83"/>
  <c r="AP130" i="83"/>
  <c r="AO130" i="83"/>
  <c r="AN130" i="83"/>
  <c r="AM130" i="83"/>
  <c r="AL130" i="83"/>
  <c r="AK130" i="83"/>
  <c r="AJ130" i="83"/>
  <c r="AI130" i="83"/>
  <c r="AH130" i="83"/>
  <c r="AG130" i="83"/>
  <c r="AF130" i="83"/>
  <c r="AE130" i="83"/>
  <c r="AD130" i="83"/>
  <c r="AC130" i="83"/>
  <c r="AQ283" i="83"/>
  <c r="AP129" i="83"/>
  <c r="AO129" i="83"/>
  <c r="AN129" i="83"/>
  <c r="AM129" i="83"/>
  <c r="AL129" i="83"/>
  <c r="AK129" i="83"/>
  <c r="AJ129" i="83"/>
  <c r="AI129" i="83"/>
  <c r="AH129" i="83"/>
  <c r="AG129" i="83"/>
  <c r="AF129" i="83"/>
  <c r="AE129" i="83"/>
  <c r="AD129" i="83"/>
  <c r="AC129" i="83"/>
  <c r="AQ274" i="83"/>
  <c r="AP128" i="83"/>
  <c r="AO128" i="83"/>
  <c r="AN128" i="83"/>
  <c r="AM128" i="83"/>
  <c r="AL128" i="83"/>
  <c r="AK128" i="83"/>
  <c r="AJ128" i="83"/>
  <c r="AI128" i="83"/>
  <c r="AH128" i="83"/>
  <c r="AG128" i="83"/>
  <c r="AF128" i="83"/>
  <c r="AE128" i="83"/>
  <c r="AD128" i="83"/>
  <c r="AC128" i="83"/>
  <c r="AQ271" i="83"/>
  <c r="AP127" i="83"/>
  <c r="AO127" i="83"/>
  <c r="AN127" i="83"/>
  <c r="AM127" i="83"/>
  <c r="AL127" i="83"/>
  <c r="AK127" i="83"/>
  <c r="AJ127" i="83"/>
  <c r="AI127" i="83"/>
  <c r="AH127" i="83"/>
  <c r="AG127" i="83"/>
  <c r="AF127" i="83"/>
  <c r="AE127" i="83"/>
  <c r="AD127" i="83"/>
  <c r="AC127" i="83"/>
  <c r="AQ257" i="83"/>
  <c r="AP126" i="83"/>
  <c r="AO126" i="83"/>
  <c r="AN126" i="83"/>
  <c r="AM126" i="83"/>
  <c r="AL126" i="83"/>
  <c r="AK126" i="83"/>
  <c r="AJ126" i="83"/>
  <c r="AI126" i="83"/>
  <c r="AH126" i="83"/>
  <c r="AG126" i="83"/>
  <c r="AF126" i="83"/>
  <c r="AE126" i="83"/>
  <c r="AD126" i="83"/>
  <c r="AC126" i="83"/>
  <c r="AQ255" i="83"/>
  <c r="AP125" i="83"/>
  <c r="AO125" i="83"/>
  <c r="AN125" i="83"/>
  <c r="AM125" i="83"/>
  <c r="AL125" i="83"/>
  <c r="AK125" i="83"/>
  <c r="AJ125" i="83"/>
  <c r="AI125" i="83"/>
  <c r="AH125" i="83"/>
  <c r="AG125" i="83"/>
  <c r="AF125" i="83"/>
  <c r="AE125" i="83"/>
  <c r="AD125" i="83"/>
  <c r="AC125" i="83"/>
  <c r="AQ254" i="83"/>
  <c r="AP124" i="83"/>
  <c r="AO124" i="83"/>
  <c r="AN124" i="83"/>
  <c r="AM124" i="83"/>
  <c r="AL124" i="83"/>
  <c r="AK124" i="83"/>
  <c r="AJ124" i="83"/>
  <c r="AI124" i="83"/>
  <c r="AH124" i="83"/>
  <c r="AG124" i="83"/>
  <c r="AF124" i="83"/>
  <c r="AE124" i="83"/>
  <c r="AD124" i="83"/>
  <c r="AC124" i="83"/>
  <c r="AQ252" i="83"/>
  <c r="AP123" i="83"/>
  <c r="AO123" i="83"/>
  <c r="AN123" i="83"/>
  <c r="AM123" i="83"/>
  <c r="AL123" i="83"/>
  <c r="AK123" i="83"/>
  <c r="AJ123" i="83"/>
  <c r="AI123" i="83"/>
  <c r="AH123" i="83"/>
  <c r="AG123" i="83"/>
  <c r="AF123" i="83"/>
  <c r="AE123" i="83"/>
  <c r="AD123" i="83"/>
  <c r="AC123" i="83"/>
  <c r="AQ247" i="83"/>
  <c r="AP122" i="83"/>
  <c r="AO122" i="83"/>
  <c r="AN122" i="83"/>
  <c r="AM122" i="83"/>
  <c r="AL122" i="83"/>
  <c r="AK122" i="83"/>
  <c r="AJ122" i="83"/>
  <c r="AI122" i="83"/>
  <c r="AH122" i="83"/>
  <c r="AG122" i="83"/>
  <c r="AF122" i="83"/>
  <c r="AE122" i="83"/>
  <c r="AD122" i="83"/>
  <c r="AC122" i="83"/>
  <c r="AQ244" i="83"/>
  <c r="AP121" i="83"/>
  <c r="AO121" i="83"/>
  <c r="AN121" i="83"/>
  <c r="AM121" i="83"/>
  <c r="AL121" i="83"/>
  <c r="AK121" i="83"/>
  <c r="AJ121" i="83"/>
  <c r="AI121" i="83"/>
  <c r="AH121" i="83"/>
  <c r="AG121" i="83"/>
  <c r="AF121" i="83"/>
  <c r="AE121" i="83"/>
  <c r="AD121" i="83"/>
  <c r="AC121" i="83"/>
  <c r="AQ214" i="83"/>
  <c r="AP120" i="83"/>
  <c r="AO120" i="83"/>
  <c r="AN120" i="83"/>
  <c r="AM120" i="83"/>
  <c r="AL120" i="83"/>
  <c r="AK120" i="83"/>
  <c r="AJ120" i="83"/>
  <c r="AI120" i="83"/>
  <c r="AH120" i="83"/>
  <c r="AG120" i="83"/>
  <c r="AF120" i="83"/>
  <c r="AE120" i="83"/>
  <c r="AD120" i="83"/>
  <c r="AC120" i="83"/>
  <c r="AQ174" i="83"/>
  <c r="AP119" i="83"/>
  <c r="AO119" i="83"/>
  <c r="AN119" i="83"/>
  <c r="AM119" i="83"/>
  <c r="AL119" i="83"/>
  <c r="AK119" i="83"/>
  <c r="AJ119" i="83"/>
  <c r="AI119" i="83"/>
  <c r="AH119" i="83"/>
  <c r="AG119" i="83"/>
  <c r="AF119" i="83"/>
  <c r="AE119" i="83"/>
  <c r="AD119" i="83"/>
  <c r="AC119" i="83"/>
  <c r="AQ162" i="83"/>
  <c r="AP118" i="83"/>
  <c r="AO118" i="83"/>
  <c r="AN118" i="83"/>
  <c r="AM118" i="83"/>
  <c r="AL118" i="83"/>
  <c r="AK118" i="83"/>
  <c r="AJ118" i="83"/>
  <c r="AI118" i="83"/>
  <c r="AH118" i="83"/>
  <c r="AG118" i="83"/>
  <c r="AF118" i="83"/>
  <c r="AE118" i="83"/>
  <c r="AD118" i="83"/>
  <c r="AC118" i="83"/>
  <c r="AQ195" i="83"/>
  <c r="AP117" i="83"/>
  <c r="AO117" i="83"/>
  <c r="AN117" i="83"/>
  <c r="AM117" i="83"/>
  <c r="AL117" i="83"/>
  <c r="AK117" i="83"/>
  <c r="AJ117" i="83"/>
  <c r="AI117" i="83"/>
  <c r="AH117" i="83"/>
  <c r="AG117" i="83"/>
  <c r="AF117" i="83"/>
  <c r="AE117" i="83"/>
  <c r="AD117" i="83"/>
  <c r="AC117" i="83"/>
  <c r="AQ178" i="83"/>
  <c r="AP116" i="83"/>
  <c r="AO116" i="83"/>
  <c r="AN116" i="83"/>
  <c r="AM116" i="83"/>
  <c r="AL116" i="83"/>
  <c r="AK116" i="83"/>
  <c r="AJ116" i="83"/>
  <c r="AI116" i="83"/>
  <c r="AH116" i="83"/>
  <c r="AG116" i="83"/>
  <c r="AF116" i="83"/>
  <c r="AE116" i="83"/>
  <c r="AD116" i="83"/>
  <c r="AC116" i="83"/>
  <c r="AQ187" i="83"/>
  <c r="AP115" i="83"/>
  <c r="AO115" i="83"/>
  <c r="AN115" i="83"/>
  <c r="AM115" i="83"/>
  <c r="AL115" i="83"/>
  <c r="AK115" i="83"/>
  <c r="AJ115" i="83"/>
  <c r="AI115" i="83"/>
  <c r="AH115" i="83"/>
  <c r="AG115" i="83"/>
  <c r="AF115" i="83"/>
  <c r="AE115" i="83"/>
  <c r="AD115" i="83"/>
  <c r="AC115" i="83"/>
  <c r="AQ182" i="83"/>
  <c r="AP114" i="83"/>
  <c r="AO114" i="83"/>
  <c r="AN114" i="83"/>
  <c r="AM114" i="83"/>
  <c r="AL114" i="83"/>
  <c r="AK114" i="83"/>
  <c r="AJ114" i="83"/>
  <c r="AI114" i="83"/>
  <c r="AH114" i="83"/>
  <c r="AG114" i="83"/>
  <c r="AF114" i="83"/>
  <c r="AE114" i="83"/>
  <c r="AD114" i="83"/>
  <c r="AC114" i="83"/>
  <c r="AQ179" i="83"/>
  <c r="AP113" i="83"/>
  <c r="AO113" i="83"/>
  <c r="AN113" i="83"/>
  <c r="AM113" i="83"/>
  <c r="AL113" i="83"/>
  <c r="AK113" i="83"/>
  <c r="AJ113" i="83"/>
  <c r="AI113" i="83"/>
  <c r="AH113" i="83"/>
  <c r="AG113" i="83"/>
  <c r="AF113" i="83"/>
  <c r="AE113" i="83"/>
  <c r="AD113" i="83"/>
  <c r="AC113" i="83"/>
  <c r="AQ101" i="83"/>
  <c r="AP112" i="83"/>
  <c r="AO112" i="83"/>
  <c r="AN112" i="83"/>
  <c r="AM112" i="83"/>
  <c r="AL112" i="83"/>
  <c r="AK112" i="83"/>
  <c r="AJ112" i="83"/>
  <c r="AI112" i="83"/>
  <c r="AH112" i="83"/>
  <c r="AG112" i="83"/>
  <c r="AF112" i="83"/>
  <c r="AE112" i="83"/>
  <c r="AD112" i="83"/>
  <c r="AC112" i="83"/>
  <c r="AQ106" i="83"/>
  <c r="AP111" i="83"/>
  <c r="AO111" i="83"/>
  <c r="AN111" i="83"/>
  <c r="AM111" i="83"/>
  <c r="AL111" i="83"/>
  <c r="AK111" i="83"/>
  <c r="AJ111" i="83"/>
  <c r="AI111" i="83"/>
  <c r="AH111" i="83"/>
  <c r="AG111" i="83"/>
  <c r="AF111" i="83"/>
  <c r="AE111" i="83"/>
  <c r="AD111" i="83"/>
  <c r="AC111" i="83"/>
  <c r="AQ93" i="83"/>
  <c r="AP110" i="83"/>
  <c r="AO110" i="83"/>
  <c r="AN110" i="83"/>
  <c r="AM110" i="83"/>
  <c r="AL110" i="83"/>
  <c r="AK110" i="83"/>
  <c r="AJ110" i="83"/>
  <c r="AI110" i="83"/>
  <c r="AH110" i="83"/>
  <c r="AG110" i="83"/>
  <c r="AF110" i="83"/>
  <c r="AE110" i="83"/>
  <c r="AD110" i="83"/>
  <c r="AC110" i="83"/>
  <c r="AQ91" i="83"/>
  <c r="AP109" i="83"/>
  <c r="AO109" i="83"/>
  <c r="AN109" i="83"/>
  <c r="AM109" i="83"/>
  <c r="AL109" i="83"/>
  <c r="AK109" i="83"/>
  <c r="AJ109" i="83"/>
  <c r="AI109" i="83"/>
  <c r="AH109" i="83"/>
  <c r="AG109" i="83"/>
  <c r="AF109" i="83"/>
  <c r="AE109" i="83"/>
  <c r="AD109" i="83"/>
  <c r="AC109" i="83"/>
  <c r="AQ149" i="83"/>
  <c r="AP108" i="83"/>
  <c r="AO108" i="83"/>
  <c r="AN108" i="83"/>
  <c r="AM108" i="83"/>
  <c r="AL108" i="83"/>
  <c r="AK108" i="83"/>
  <c r="AJ108" i="83"/>
  <c r="AI108" i="83"/>
  <c r="AH108" i="83"/>
  <c r="AG108" i="83"/>
  <c r="AF108" i="83"/>
  <c r="AE108" i="83"/>
  <c r="AD108" i="83"/>
  <c r="AC108" i="83"/>
  <c r="AQ141" i="83"/>
  <c r="AP107" i="83"/>
  <c r="AO107" i="83"/>
  <c r="AN107" i="83"/>
  <c r="AM107" i="83"/>
  <c r="AL107" i="83"/>
  <c r="AK107" i="83"/>
  <c r="AJ107" i="83"/>
  <c r="AI107" i="83"/>
  <c r="AH107" i="83"/>
  <c r="AG107" i="83"/>
  <c r="AF107" i="83"/>
  <c r="AE107" i="83"/>
  <c r="AD107" i="83"/>
  <c r="AC107" i="83"/>
  <c r="AQ129" i="83"/>
  <c r="AP106" i="83"/>
  <c r="AO106" i="83"/>
  <c r="AN106" i="83"/>
  <c r="AM106" i="83"/>
  <c r="AL106" i="83"/>
  <c r="AK106" i="83"/>
  <c r="AJ106" i="83"/>
  <c r="AI106" i="83"/>
  <c r="AH106" i="83"/>
  <c r="AG106" i="83"/>
  <c r="AF106" i="83"/>
  <c r="AE106" i="83"/>
  <c r="AD106" i="83"/>
  <c r="AC106" i="83"/>
  <c r="AQ123" i="83"/>
  <c r="AP105" i="83"/>
  <c r="AO105" i="83"/>
  <c r="AN105" i="83"/>
  <c r="AM105" i="83"/>
  <c r="AL105" i="83"/>
  <c r="AK105" i="83"/>
  <c r="AJ105" i="83"/>
  <c r="AI105" i="83"/>
  <c r="AH105" i="83"/>
  <c r="AG105" i="83"/>
  <c r="AF105" i="83"/>
  <c r="AE105" i="83"/>
  <c r="AD105" i="83"/>
  <c r="AC105" i="83"/>
  <c r="AQ122" i="83"/>
  <c r="AP104" i="83"/>
  <c r="AO104" i="83"/>
  <c r="AN104" i="83"/>
  <c r="AM104" i="83"/>
  <c r="AL104" i="83"/>
  <c r="AK104" i="83"/>
  <c r="AJ104" i="83"/>
  <c r="AI104" i="83"/>
  <c r="AH104" i="83"/>
  <c r="AG104" i="83"/>
  <c r="AF104" i="83"/>
  <c r="AE104" i="83"/>
  <c r="AD104" i="83"/>
  <c r="AC104" i="83"/>
  <c r="AQ121" i="83"/>
  <c r="AP103" i="83"/>
  <c r="AO103" i="83"/>
  <c r="AN103" i="83"/>
  <c r="AM103" i="83"/>
  <c r="AL103" i="83"/>
  <c r="AK103" i="83"/>
  <c r="AJ103" i="83"/>
  <c r="AI103" i="83"/>
  <c r="AH103" i="83"/>
  <c r="AG103" i="83"/>
  <c r="AF103" i="83"/>
  <c r="AE103" i="83"/>
  <c r="AD103" i="83"/>
  <c r="AC103" i="83"/>
  <c r="AQ120" i="83"/>
  <c r="AP102" i="83"/>
  <c r="AO102" i="83"/>
  <c r="AN102" i="83"/>
  <c r="AM102" i="83"/>
  <c r="AL102" i="83"/>
  <c r="AK102" i="83"/>
  <c r="AJ102" i="83"/>
  <c r="AI102" i="83"/>
  <c r="AH102" i="83"/>
  <c r="AG102" i="83"/>
  <c r="AF102" i="83"/>
  <c r="AE102" i="83"/>
  <c r="AD102" i="83"/>
  <c r="AC102" i="83"/>
  <c r="AQ117" i="83"/>
  <c r="AP101" i="83"/>
  <c r="AO101" i="83"/>
  <c r="AN101" i="83"/>
  <c r="AM101" i="83"/>
  <c r="AL101" i="83"/>
  <c r="AK101" i="83"/>
  <c r="AJ101" i="83"/>
  <c r="AI101" i="83"/>
  <c r="AH101" i="83"/>
  <c r="AG101" i="83"/>
  <c r="AF101" i="83"/>
  <c r="AE101" i="83"/>
  <c r="AD101" i="83"/>
  <c r="AC101" i="83"/>
  <c r="AQ113" i="83"/>
  <c r="AP100" i="83"/>
  <c r="AO100" i="83"/>
  <c r="AN100" i="83"/>
  <c r="AM100" i="83"/>
  <c r="AL100" i="83"/>
  <c r="AK100" i="83"/>
  <c r="AJ100" i="83"/>
  <c r="AI100" i="83"/>
  <c r="AH100" i="83"/>
  <c r="AG100" i="83"/>
  <c r="AF100" i="83"/>
  <c r="AE100" i="83"/>
  <c r="AD100" i="83"/>
  <c r="AC100" i="83"/>
  <c r="AQ109" i="83"/>
  <c r="AP99" i="83"/>
  <c r="AO99" i="83"/>
  <c r="AN99" i="83"/>
  <c r="AM99" i="83"/>
  <c r="AL99" i="83"/>
  <c r="AK99" i="83"/>
  <c r="AJ99" i="83"/>
  <c r="AI99" i="83"/>
  <c r="AH99" i="83"/>
  <c r="AG99" i="83"/>
  <c r="AF99" i="83"/>
  <c r="AE99" i="83"/>
  <c r="AD99" i="83"/>
  <c r="AC99" i="83"/>
  <c r="AQ137" i="83"/>
  <c r="AP98" i="83"/>
  <c r="AO98" i="83"/>
  <c r="AN98" i="83"/>
  <c r="AM98" i="83"/>
  <c r="AL98" i="83"/>
  <c r="AK98" i="83"/>
  <c r="AJ98" i="83"/>
  <c r="AI98" i="83"/>
  <c r="AH98" i="83"/>
  <c r="AG98" i="83"/>
  <c r="AF98" i="83"/>
  <c r="AE98" i="83"/>
  <c r="AD98" i="83"/>
  <c r="AC98" i="83"/>
  <c r="AQ103" i="83"/>
  <c r="AP97" i="83"/>
  <c r="AO97" i="83"/>
  <c r="AN97" i="83"/>
  <c r="AM97" i="83"/>
  <c r="AL97" i="83"/>
  <c r="AK97" i="83"/>
  <c r="AJ97" i="83"/>
  <c r="AI97" i="83"/>
  <c r="AH97" i="83"/>
  <c r="AG97" i="83"/>
  <c r="AF97" i="83"/>
  <c r="AE97" i="83"/>
  <c r="AD97" i="83"/>
  <c r="AC97" i="83"/>
  <c r="AQ136" i="83"/>
  <c r="AP96" i="83"/>
  <c r="AO96" i="83"/>
  <c r="AN96" i="83"/>
  <c r="AM96" i="83"/>
  <c r="AL96" i="83"/>
  <c r="AK96" i="83"/>
  <c r="AJ96" i="83"/>
  <c r="AI96" i="83"/>
  <c r="AH96" i="83"/>
  <c r="AG96" i="83"/>
  <c r="AF96" i="83"/>
  <c r="AE96" i="83"/>
  <c r="AD96" i="83"/>
  <c r="AC96" i="83"/>
  <c r="AQ135" i="83"/>
  <c r="AP95" i="83"/>
  <c r="AO95" i="83"/>
  <c r="AN95" i="83"/>
  <c r="AM95" i="83"/>
  <c r="AL95" i="83"/>
  <c r="AK95" i="83"/>
  <c r="AJ95" i="83"/>
  <c r="AI95" i="83"/>
  <c r="AH95" i="83"/>
  <c r="AG95" i="83"/>
  <c r="AF95" i="83"/>
  <c r="AE95" i="83"/>
  <c r="AD95" i="83"/>
  <c r="AC95" i="83"/>
  <c r="AQ98" i="83"/>
  <c r="AP94" i="83"/>
  <c r="AO94" i="83"/>
  <c r="AN94" i="83"/>
  <c r="AM94" i="83"/>
  <c r="AL94" i="83"/>
  <c r="AK94" i="83"/>
  <c r="AJ94" i="83"/>
  <c r="AI94" i="83"/>
  <c r="AH94" i="83"/>
  <c r="AG94" i="83"/>
  <c r="AF94" i="83"/>
  <c r="AE94" i="83"/>
  <c r="AD94" i="83"/>
  <c r="AC94" i="83"/>
  <c r="AQ134" i="83"/>
  <c r="AP93" i="83"/>
  <c r="AO93" i="83"/>
  <c r="AN93" i="83"/>
  <c r="AM93" i="83"/>
  <c r="AL93" i="83"/>
  <c r="AK93" i="83"/>
  <c r="AJ93" i="83"/>
  <c r="AI93" i="83"/>
  <c r="AH93" i="83"/>
  <c r="AG93" i="83"/>
  <c r="AF93" i="83"/>
  <c r="AE93" i="83"/>
  <c r="AD93" i="83"/>
  <c r="AC93" i="83"/>
  <c r="AQ131" i="83"/>
  <c r="AP92" i="83"/>
  <c r="AO92" i="83"/>
  <c r="AN92" i="83"/>
  <c r="AM92" i="83"/>
  <c r="AL92" i="83"/>
  <c r="AK92" i="83"/>
  <c r="AJ92" i="83"/>
  <c r="AI92" i="83"/>
  <c r="AH92" i="83"/>
  <c r="AG92" i="83"/>
  <c r="AF92" i="83"/>
  <c r="AE92" i="83"/>
  <c r="AD92" i="83"/>
  <c r="AC92" i="83"/>
  <c r="AQ130" i="83"/>
  <c r="AP91" i="83"/>
  <c r="AO91" i="83"/>
  <c r="AN91" i="83"/>
  <c r="AM91" i="83"/>
  <c r="AL91" i="83"/>
  <c r="AK91" i="83"/>
  <c r="AJ91" i="83"/>
  <c r="AI91" i="83"/>
  <c r="AH91" i="83"/>
  <c r="AG91" i="83"/>
  <c r="AF91" i="83"/>
  <c r="AE91" i="83"/>
  <c r="AD91" i="83"/>
  <c r="AC91" i="83"/>
  <c r="AQ89" i="83"/>
  <c r="AP90" i="83"/>
  <c r="AO90" i="83"/>
  <c r="AN90" i="83"/>
  <c r="AM90" i="83"/>
  <c r="AL90" i="83"/>
  <c r="AK90" i="83"/>
  <c r="AJ90" i="83"/>
  <c r="AI90" i="83"/>
  <c r="AH90" i="83"/>
  <c r="AG90" i="83"/>
  <c r="AF90" i="83"/>
  <c r="AE90" i="83"/>
  <c r="AD90" i="83"/>
  <c r="AC90" i="83"/>
  <c r="AQ88" i="83"/>
  <c r="AP89" i="83"/>
  <c r="AO89" i="83"/>
  <c r="AN89" i="83"/>
  <c r="AM89" i="83"/>
  <c r="AL89" i="83"/>
  <c r="AK89" i="83"/>
  <c r="AJ89" i="83"/>
  <c r="AI89" i="83"/>
  <c r="AH89" i="83"/>
  <c r="AG89" i="83"/>
  <c r="AF89" i="83"/>
  <c r="AE89" i="83"/>
  <c r="AD89" i="83"/>
  <c r="AC89" i="83"/>
  <c r="AQ87" i="83"/>
  <c r="AP88" i="83"/>
  <c r="AO88" i="83"/>
  <c r="AN88" i="83"/>
  <c r="AM88" i="83"/>
  <c r="AL88" i="83"/>
  <c r="AK88" i="83"/>
  <c r="AJ88" i="83"/>
  <c r="AI88" i="83"/>
  <c r="AH88" i="83"/>
  <c r="AG88" i="83"/>
  <c r="AF88" i="83"/>
  <c r="AE88" i="83"/>
  <c r="AD88" i="83"/>
  <c r="AC88" i="83"/>
  <c r="AQ227" i="83"/>
  <c r="AP87" i="83"/>
  <c r="AO87" i="83"/>
  <c r="AN87" i="83"/>
  <c r="AM87" i="83"/>
  <c r="AL87" i="83"/>
  <c r="AK87" i="83"/>
  <c r="AJ87" i="83"/>
  <c r="AI87" i="83"/>
  <c r="AH87" i="83"/>
  <c r="AG87" i="83"/>
  <c r="AF87" i="83"/>
  <c r="AE87" i="83"/>
  <c r="AD87" i="83"/>
  <c r="AC87" i="83"/>
  <c r="AQ167" i="83"/>
  <c r="AP86" i="83"/>
  <c r="AO86" i="83"/>
  <c r="AN86" i="83"/>
  <c r="AM86" i="83"/>
  <c r="AL86" i="83"/>
  <c r="AK86" i="83"/>
  <c r="AJ86" i="83"/>
  <c r="AI86" i="83"/>
  <c r="AH86" i="83"/>
  <c r="AG86" i="83"/>
  <c r="AF86" i="83"/>
  <c r="AE86" i="83"/>
  <c r="AD86" i="83"/>
  <c r="AC86" i="83"/>
  <c r="AQ169" i="83"/>
  <c r="AP85" i="83"/>
  <c r="AO85" i="83"/>
  <c r="AN85" i="83"/>
  <c r="AM85" i="83"/>
  <c r="AL85" i="83"/>
  <c r="AK85" i="83"/>
  <c r="AJ85" i="83"/>
  <c r="AI85" i="83"/>
  <c r="AH85" i="83"/>
  <c r="AG85" i="83"/>
  <c r="AF85" i="83"/>
  <c r="AE85" i="83"/>
  <c r="AD85" i="83"/>
  <c r="AC85" i="83"/>
  <c r="AQ84" i="83"/>
  <c r="AP84" i="83"/>
  <c r="AO84" i="83"/>
  <c r="AN84" i="83"/>
  <c r="AM84" i="83"/>
  <c r="AL84" i="83"/>
  <c r="AK84" i="83"/>
  <c r="AJ84" i="83"/>
  <c r="AI84" i="83"/>
  <c r="AH84" i="83"/>
  <c r="AG84" i="83"/>
  <c r="AF84" i="83"/>
  <c r="AE84" i="83"/>
  <c r="AD84" i="83"/>
  <c r="AC84" i="83"/>
  <c r="AQ83" i="83"/>
  <c r="AP83" i="83"/>
  <c r="AO83" i="83"/>
  <c r="AN83" i="83"/>
  <c r="AM83" i="83"/>
  <c r="AL83" i="83"/>
  <c r="AK83" i="83"/>
  <c r="AJ83" i="83"/>
  <c r="AI83" i="83"/>
  <c r="AH83" i="83"/>
  <c r="AG83" i="83"/>
  <c r="AF83" i="83"/>
  <c r="AE83" i="83"/>
  <c r="AD83" i="83"/>
  <c r="AC83" i="83"/>
  <c r="AQ45" i="83"/>
  <c r="AP82" i="83"/>
  <c r="AO82" i="83"/>
  <c r="AN82" i="83"/>
  <c r="AM82" i="83"/>
  <c r="AL82" i="83"/>
  <c r="AK82" i="83"/>
  <c r="AJ82" i="83"/>
  <c r="AI82" i="83"/>
  <c r="AH82" i="83"/>
  <c r="AG82" i="83"/>
  <c r="AF82" i="83"/>
  <c r="AE82" i="83"/>
  <c r="AD82" i="83"/>
  <c r="AC82" i="83"/>
  <c r="AQ79" i="83"/>
  <c r="AP81" i="83"/>
  <c r="AO81" i="83"/>
  <c r="AN81" i="83"/>
  <c r="AM81" i="83"/>
  <c r="AL81" i="83"/>
  <c r="AK81" i="83"/>
  <c r="AJ81" i="83"/>
  <c r="AI81" i="83"/>
  <c r="AH81" i="83"/>
  <c r="AG81" i="83"/>
  <c r="AF81" i="83"/>
  <c r="AE81" i="83"/>
  <c r="AD81" i="83"/>
  <c r="AC81" i="83"/>
  <c r="AQ81" i="83"/>
  <c r="AP80" i="83"/>
  <c r="AO80" i="83"/>
  <c r="AN80" i="83"/>
  <c r="AM80" i="83"/>
  <c r="AL80" i="83"/>
  <c r="AK80" i="83"/>
  <c r="AJ80" i="83"/>
  <c r="AI80" i="83"/>
  <c r="AH80" i="83"/>
  <c r="AG80" i="83"/>
  <c r="AF80" i="83"/>
  <c r="AE80" i="83"/>
  <c r="AD80" i="83"/>
  <c r="AC80" i="83"/>
  <c r="AQ76" i="83"/>
  <c r="AP79" i="83"/>
  <c r="AO79" i="83"/>
  <c r="AN79" i="83"/>
  <c r="AM79" i="83"/>
  <c r="AL79" i="83"/>
  <c r="AK79" i="83"/>
  <c r="AJ79" i="83"/>
  <c r="AI79" i="83"/>
  <c r="AH79" i="83"/>
  <c r="AG79" i="83"/>
  <c r="AF79" i="83"/>
  <c r="AE79" i="83"/>
  <c r="AD79" i="83"/>
  <c r="AC79" i="83"/>
  <c r="AQ74" i="83"/>
  <c r="AP78" i="83"/>
  <c r="AO78" i="83"/>
  <c r="AN78" i="83"/>
  <c r="AM78" i="83"/>
  <c r="AL78" i="83"/>
  <c r="AK78" i="83"/>
  <c r="AJ78" i="83"/>
  <c r="AI78" i="83"/>
  <c r="AH78" i="83"/>
  <c r="AG78" i="83"/>
  <c r="AF78" i="83"/>
  <c r="AE78" i="83"/>
  <c r="AD78" i="83"/>
  <c r="AC78" i="83"/>
  <c r="AQ75" i="83"/>
  <c r="AP77" i="83"/>
  <c r="AO77" i="83"/>
  <c r="AN77" i="83"/>
  <c r="AM77" i="83"/>
  <c r="AL77" i="83"/>
  <c r="AK77" i="83"/>
  <c r="AJ77" i="83"/>
  <c r="AI77" i="83"/>
  <c r="AH77" i="83"/>
  <c r="AG77" i="83"/>
  <c r="AF77" i="83"/>
  <c r="AE77" i="83"/>
  <c r="AD77" i="83"/>
  <c r="AC77" i="83"/>
  <c r="AQ73" i="83"/>
  <c r="AP76" i="83"/>
  <c r="AO76" i="83"/>
  <c r="AN76" i="83"/>
  <c r="AM76" i="83"/>
  <c r="AL76" i="83"/>
  <c r="AK76" i="83"/>
  <c r="AJ76" i="83"/>
  <c r="AI76" i="83"/>
  <c r="AH76" i="83"/>
  <c r="AG76" i="83"/>
  <c r="AF76" i="83"/>
  <c r="AE76" i="83"/>
  <c r="AD76" i="83"/>
  <c r="AC76" i="83"/>
  <c r="AQ72" i="83"/>
  <c r="AP75" i="83"/>
  <c r="AO75" i="83"/>
  <c r="AN75" i="83"/>
  <c r="AM75" i="83"/>
  <c r="AL75" i="83"/>
  <c r="AK75" i="83"/>
  <c r="AJ75" i="83"/>
  <c r="AI75" i="83"/>
  <c r="AH75" i="83"/>
  <c r="AG75" i="83"/>
  <c r="AF75" i="83"/>
  <c r="AE75" i="83"/>
  <c r="AD75" i="83"/>
  <c r="AC75" i="83"/>
  <c r="AQ46" i="83"/>
  <c r="AP74" i="83"/>
  <c r="AO74" i="83"/>
  <c r="AN74" i="83"/>
  <c r="AM74" i="83"/>
  <c r="AL74" i="83"/>
  <c r="AK74" i="83"/>
  <c r="AJ74" i="83"/>
  <c r="AI74" i="83"/>
  <c r="AH74" i="83"/>
  <c r="AG74" i="83"/>
  <c r="AF74" i="83"/>
  <c r="AE74" i="83"/>
  <c r="AD74" i="83"/>
  <c r="AC74" i="83"/>
  <c r="AQ69" i="83"/>
  <c r="AP73" i="83"/>
  <c r="AO73" i="83"/>
  <c r="AN73" i="83"/>
  <c r="AM73" i="83"/>
  <c r="AL73" i="83"/>
  <c r="AK73" i="83"/>
  <c r="AJ73" i="83"/>
  <c r="AI73" i="83"/>
  <c r="AH73" i="83"/>
  <c r="AG73" i="83"/>
  <c r="AF73" i="83"/>
  <c r="AE73" i="83"/>
  <c r="AD73" i="83"/>
  <c r="AC73" i="83"/>
  <c r="AQ70" i="83"/>
  <c r="AP72" i="83"/>
  <c r="AO72" i="83"/>
  <c r="AN72" i="83"/>
  <c r="AM72" i="83"/>
  <c r="AL72" i="83"/>
  <c r="AK72" i="83"/>
  <c r="AJ72" i="83"/>
  <c r="AI72" i="83"/>
  <c r="AH72" i="83"/>
  <c r="AG72" i="83"/>
  <c r="AF72" i="83"/>
  <c r="AE72" i="83"/>
  <c r="AD72" i="83"/>
  <c r="AC72" i="83"/>
  <c r="AQ51" i="83"/>
  <c r="AP71" i="83"/>
  <c r="AO71" i="83"/>
  <c r="AN71" i="83"/>
  <c r="AM71" i="83"/>
  <c r="AL71" i="83"/>
  <c r="AK71" i="83"/>
  <c r="AJ71" i="83"/>
  <c r="AI71" i="83"/>
  <c r="AH71" i="83"/>
  <c r="AG71" i="83"/>
  <c r="AF71" i="83"/>
  <c r="AE71" i="83"/>
  <c r="AD71" i="83"/>
  <c r="AC71" i="83"/>
  <c r="AQ63" i="83"/>
  <c r="AP70" i="83"/>
  <c r="AO70" i="83"/>
  <c r="AN70" i="83"/>
  <c r="AM70" i="83"/>
  <c r="AL70" i="83"/>
  <c r="AK70" i="83"/>
  <c r="AJ70" i="83"/>
  <c r="AI70" i="83"/>
  <c r="AH70" i="83"/>
  <c r="AG70" i="83"/>
  <c r="AF70" i="83"/>
  <c r="AE70" i="83"/>
  <c r="AD70" i="83"/>
  <c r="AC70" i="83"/>
  <c r="AQ65" i="83"/>
  <c r="AP69" i="83"/>
  <c r="AO69" i="83"/>
  <c r="AN69" i="83"/>
  <c r="AM69" i="83"/>
  <c r="AL69" i="83"/>
  <c r="AK69" i="83"/>
  <c r="AJ69" i="83"/>
  <c r="AI69" i="83"/>
  <c r="AH69" i="83"/>
  <c r="AG69" i="83"/>
  <c r="AF69" i="83"/>
  <c r="AE69" i="83"/>
  <c r="AD69" i="83"/>
  <c r="AC69" i="83"/>
  <c r="AQ54" i="83"/>
  <c r="AP68" i="83"/>
  <c r="AO68" i="83"/>
  <c r="AN68" i="83"/>
  <c r="AM68" i="83"/>
  <c r="AL68" i="83"/>
  <c r="AK68" i="83"/>
  <c r="AJ68" i="83"/>
  <c r="AI68" i="83"/>
  <c r="AH68" i="83"/>
  <c r="AG68" i="83"/>
  <c r="AF68" i="83"/>
  <c r="AE68" i="83"/>
  <c r="AD68" i="83"/>
  <c r="AC68" i="83"/>
  <c r="AQ50" i="83"/>
  <c r="AP67" i="83"/>
  <c r="AO67" i="83"/>
  <c r="AN67" i="83"/>
  <c r="AM67" i="83"/>
  <c r="AL67" i="83"/>
  <c r="AK67" i="83"/>
  <c r="AJ67" i="83"/>
  <c r="AI67" i="83"/>
  <c r="AH67" i="83"/>
  <c r="AG67" i="83"/>
  <c r="AF67" i="83"/>
  <c r="AE67" i="83"/>
  <c r="AD67" i="83"/>
  <c r="AC67" i="83"/>
  <c r="AQ49" i="83"/>
  <c r="AP66" i="83"/>
  <c r="AO66" i="83"/>
  <c r="AN66" i="83"/>
  <c r="AM66" i="83"/>
  <c r="AL66" i="83"/>
  <c r="AK66" i="83"/>
  <c r="AJ66" i="83"/>
  <c r="AI66" i="83"/>
  <c r="AH66" i="83"/>
  <c r="AG66" i="83"/>
  <c r="AF66" i="83"/>
  <c r="AE66" i="83"/>
  <c r="AD66" i="83"/>
  <c r="AC66" i="83"/>
  <c r="AQ71" i="83"/>
  <c r="AP65" i="83"/>
  <c r="AO65" i="83"/>
  <c r="AN65" i="83"/>
  <c r="AM65" i="83"/>
  <c r="AL65" i="83"/>
  <c r="AK65" i="83"/>
  <c r="AJ65" i="83"/>
  <c r="AI65" i="83"/>
  <c r="AH65" i="83"/>
  <c r="AG65" i="83"/>
  <c r="AF65" i="83"/>
  <c r="AE65" i="83"/>
  <c r="AD65" i="83"/>
  <c r="AC65" i="83"/>
  <c r="AQ64" i="83"/>
  <c r="AP64" i="83"/>
  <c r="AO64" i="83"/>
  <c r="AN64" i="83"/>
  <c r="AM64" i="83"/>
  <c r="AL64" i="83"/>
  <c r="AK64" i="83"/>
  <c r="AJ64" i="83"/>
  <c r="AI64" i="83"/>
  <c r="AH64" i="83"/>
  <c r="AG64" i="83"/>
  <c r="AF64" i="83"/>
  <c r="AE64" i="83"/>
  <c r="AD64" i="83"/>
  <c r="AC64" i="83"/>
  <c r="AQ66" i="83"/>
  <c r="AP63" i="83"/>
  <c r="AO63" i="83"/>
  <c r="AN63" i="83"/>
  <c r="AM63" i="83"/>
  <c r="AL63" i="83"/>
  <c r="AK63" i="83"/>
  <c r="AJ63" i="83"/>
  <c r="AI63" i="83"/>
  <c r="AH63" i="83"/>
  <c r="AG63" i="83"/>
  <c r="AF63" i="83"/>
  <c r="AE63" i="83"/>
  <c r="AD63" i="83"/>
  <c r="AC63" i="83"/>
  <c r="AQ59" i="83"/>
  <c r="AP62" i="83"/>
  <c r="AO62" i="83"/>
  <c r="AN62" i="83"/>
  <c r="AM62" i="83"/>
  <c r="AL62" i="83"/>
  <c r="AK62" i="83"/>
  <c r="AJ62" i="83"/>
  <c r="AI62" i="83"/>
  <c r="AH62" i="83"/>
  <c r="AG62" i="83"/>
  <c r="AF62" i="83"/>
  <c r="AE62" i="83"/>
  <c r="AD62" i="83"/>
  <c r="AC62" i="83"/>
  <c r="AQ60" i="83"/>
  <c r="AP61" i="83"/>
  <c r="AO61" i="83"/>
  <c r="AN61" i="83"/>
  <c r="AM61" i="83"/>
  <c r="AL61" i="83"/>
  <c r="AK61" i="83"/>
  <c r="AJ61" i="83"/>
  <c r="AI61" i="83"/>
  <c r="AH61" i="83"/>
  <c r="AG61" i="83"/>
  <c r="AF61" i="83"/>
  <c r="AE61" i="83"/>
  <c r="AD61" i="83"/>
  <c r="AC61" i="83"/>
  <c r="AQ82" i="83"/>
  <c r="AP60" i="83"/>
  <c r="AO60" i="83"/>
  <c r="AN60" i="83"/>
  <c r="AM60" i="83"/>
  <c r="AL60" i="83"/>
  <c r="AK60" i="83"/>
  <c r="AJ60" i="83"/>
  <c r="AI60" i="83"/>
  <c r="AH60" i="83"/>
  <c r="AG60" i="83"/>
  <c r="AF60" i="83"/>
  <c r="AE60" i="83"/>
  <c r="AD60" i="83"/>
  <c r="AC60" i="83"/>
  <c r="AQ55" i="83"/>
  <c r="AP59" i="83"/>
  <c r="AO59" i="83"/>
  <c r="AN59" i="83"/>
  <c r="AM59" i="83"/>
  <c r="AL59" i="83"/>
  <c r="AK59" i="83"/>
  <c r="AJ59" i="83"/>
  <c r="AI59" i="83"/>
  <c r="AH59" i="83"/>
  <c r="AG59" i="83"/>
  <c r="AF59" i="83"/>
  <c r="AE59" i="83"/>
  <c r="AD59" i="83"/>
  <c r="AC59" i="83"/>
  <c r="AQ52" i="83"/>
  <c r="AP58" i="83"/>
  <c r="AO58" i="83"/>
  <c r="AN58" i="83"/>
  <c r="AM58" i="83"/>
  <c r="AL58" i="83"/>
  <c r="AK58" i="83"/>
  <c r="AJ58" i="83"/>
  <c r="AI58" i="83"/>
  <c r="AH58" i="83"/>
  <c r="AG58" i="83"/>
  <c r="AF58" i="83"/>
  <c r="AE58" i="83"/>
  <c r="AD58" i="83"/>
  <c r="AC58" i="83"/>
  <c r="AQ80" i="83"/>
  <c r="AP57" i="83"/>
  <c r="AO57" i="83"/>
  <c r="AN57" i="83"/>
  <c r="AM57" i="83"/>
  <c r="AL57" i="83"/>
  <c r="AK57" i="83"/>
  <c r="AJ57" i="83"/>
  <c r="AI57" i="83"/>
  <c r="AH57" i="83"/>
  <c r="AG57" i="83"/>
  <c r="AF57" i="83"/>
  <c r="AE57" i="83"/>
  <c r="AD57" i="83"/>
  <c r="AC57" i="83"/>
  <c r="AQ77" i="83"/>
  <c r="AP56" i="83"/>
  <c r="AO56" i="83"/>
  <c r="AN56" i="83"/>
  <c r="AM56" i="83"/>
  <c r="AL56" i="83"/>
  <c r="AK56" i="83"/>
  <c r="AJ56" i="83"/>
  <c r="AI56" i="83"/>
  <c r="AH56" i="83"/>
  <c r="AG56" i="83"/>
  <c r="AF56" i="83"/>
  <c r="AE56" i="83"/>
  <c r="AD56" i="83"/>
  <c r="AC56" i="83"/>
  <c r="AQ78" i="83"/>
  <c r="AP55" i="83"/>
  <c r="AO55" i="83"/>
  <c r="AN55" i="83"/>
  <c r="AM55" i="83"/>
  <c r="AL55" i="83"/>
  <c r="AK55" i="83"/>
  <c r="AJ55" i="83"/>
  <c r="AI55" i="83"/>
  <c r="AH55" i="83"/>
  <c r="AG55" i="83"/>
  <c r="AF55" i="83"/>
  <c r="AE55" i="83"/>
  <c r="AD55" i="83"/>
  <c r="AC55" i="83"/>
  <c r="AQ67" i="83"/>
  <c r="AP54" i="83"/>
  <c r="AO54" i="83"/>
  <c r="AN54" i="83"/>
  <c r="AM54" i="83"/>
  <c r="AL54" i="83"/>
  <c r="AK54" i="83"/>
  <c r="AJ54" i="83"/>
  <c r="AI54" i="83"/>
  <c r="AH54" i="83"/>
  <c r="AG54" i="83"/>
  <c r="AF54" i="83"/>
  <c r="AE54" i="83"/>
  <c r="AD54" i="83"/>
  <c r="AC54" i="83"/>
  <c r="AQ68" i="83"/>
  <c r="AP53" i="83"/>
  <c r="AO53" i="83"/>
  <c r="AN53" i="83"/>
  <c r="AM53" i="83"/>
  <c r="AL53" i="83"/>
  <c r="AK53" i="83"/>
  <c r="AJ53" i="83"/>
  <c r="AI53" i="83"/>
  <c r="AH53" i="83"/>
  <c r="AG53" i="83"/>
  <c r="AF53" i="83"/>
  <c r="AE53" i="83"/>
  <c r="AD53" i="83"/>
  <c r="AC53" i="83"/>
  <c r="AQ61" i="83"/>
  <c r="AP52" i="83"/>
  <c r="AO52" i="83"/>
  <c r="AN52" i="83"/>
  <c r="AM52" i="83"/>
  <c r="AL52" i="83"/>
  <c r="AK52" i="83"/>
  <c r="AJ52" i="83"/>
  <c r="AI52" i="83"/>
  <c r="AH52" i="83"/>
  <c r="AG52" i="83"/>
  <c r="AF52" i="83"/>
  <c r="AE52" i="83"/>
  <c r="AD52" i="83"/>
  <c r="AC52" i="83"/>
  <c r="AQ62" i="83"/>
  <c r="AP51" i="83"/>
  <c r="AO51" i="83"/>
  <c r="AN51" i="83"/>
  <c r="AM51" i="83"/>
  <c r="AL51" i="83"/>
  <c r="AK51" i="83"/>
  <c r="AJ51" i="83"/>
  <c r="AI51" i="83"/>
  <c r="AH51" i="83"/>
  <c r="AG51" i="83"/>
  <c r="AF51" i="83"/>
  <c r="AE51" i="83"/>
  <c r="AD51" i="83"/>
  <c r="AC51" i="83"/>
  <c r="AQ48" i="83"/>
  <c r="AP50" i="83"/>
  <c r="AO50" i="83"/>
  <c r="AN50" i="83"/>
  <c r="AM50" i="83"/>
  <c r="AL50" i="83"/>
  <c r="AK50" i="83"/>
  <c r="AJ50" i="83"/>
  <c r="AI50" i="83"/>
  <c r="AH50" i="83"/>
  <c r="AG50" i="83"/>
  <c r="AF50" i="83"/>
  <c r="AE50" i="83"/>
  <c r="AD50" i="83"/>
  <c r="AC50" i="83"/>
  <c r="AQ58" i="83"/>
  <c r="AP49" i="83"/>
  <c r="AO49" i="83"/>
  <c r="AN49" i="83"/>
  <c r="AM49" i="83"/>
  <c r="AL49" i="83"/>
  <c r="AK49" i="83"/>
  <c r="AJ49" i="83"/>
  <c r="AI49" i="83"/>
  <c r="AH49" i="83"/>
  <c r="AG49" i="83"/>
  <c r="AF49" i="83"/>
  <c r="AE49" i="83"/>
  <c r="AD49" i="83"/>
  <c r="AC49" i="83"/>
  <c r="AQ57" i="83"/>
  <c r="AP48" i="83"/>
  <c r="AO48" i="83"/>
  <c r="AN48" i="83"/>
  <c r="AM48" i="83"/>
  <c r="AL48" i="83"/>
  <c r="AK48" i="83"/>
  <c r="AJ48" i="83"/>
  <c r="AI48" i="83"/>
  <c r="AH48" i="83"/>
  <c r="AG48" i="83"/>
  <c r="AF48" i="83"/>
  <c r="AE48" i="83"/>
  <c r="AD48" i="83"/>
  <c r="AC48" i="83"/>
  <c r="AQ56" i="83"/>
  <c r="AP47" i="83"/>
  <c r="AO47" i="83"/>
  <c r="AN47" i="83"/>
  <c r="AM47" i="83"/>
  <c r="AL47" i="83"/>
  <c r="AK47" i="83"/>
  <c r="AJ47" i="83"/>
  <c r="AI47" i="83"/>
  <c r="AH47" i="83"/>
  <c r="AG47" i="83"/>
  <c r="AF47" i="83"/>
  <c r="AE47" i="83"/>
  <c r="AD47" i="83"/>
  <c r="AC47" i="83"/>
  <c r="AQ53" i="83"/>
  <c r="AP46" i="83"/>
  <c r="AO46" i="83"/>
  <c r="AN46" i="83"/>
  <c r="AM46" i="83"/>
  <c r="AL46" i="83"/>
  <c r="AK46" i="83"/>
  <c r="AJ46" i="83"/>
  <c r="AI46" i="83"/>
  <c r="AH46" i="83"/>
  <c r="AG46" i="83"/>
  <c r="AF46" i="83"/>
  <c r="AE46" i="83"/>
  <c r="AD46" i="83"/>
  <c r="AC46" i="83"/>
  <c r="AQ47" i="83"/>
  <c r="AP45" i="83"/>
  <c r="AO45" i="83"/>
  <c r="AN45" i="83"/>
  <c r="AM45" i="83"/>
  <c r="AL45" i="83"/>
  <c r="AK45" i="83"/>
  <c r="AJ45" i="83"/>
  <c r="AI45" i="83"/>
  <c r="AH45" i="83"/>
  <c r="AG45" i="83"/>
  <c r="AF45" i="83"/>
  <c r="AE45" i="83"/>
  <c r="AD45" i="83"/>
  <c r="AC45" i="83"/>
  <c r="AQ37" i="83"/>
  <c r="AP44" i="83"/>
  <c r="AO44" i="83"/>
  <c r="AN44" i="83"/>
  <c r="AM44" i="83"/>
  <c r="AL44" i="83"/>
  <c r="AK44" i="83"/>
  <c r="AJ44" i="83"/>
  <c r="AI44" i="83"/>
  <c r="AH44" i="83"/>
  <c r="AG44" i="83"/>
  <c r="AF44" i="83"/>
  <c r="AE44" i="83"/>
  <c r="AD44" i="83"/>
  <c r="AC44" i="83"/>
  <c r="AQ36" i="83"/>
  <c r="AP43" i="83"/>
  <c r="AO43" i="83"/>
  <c r="AN43" i="83"/>
  <c r="AM43" i="83"/>
  <c r="AL43" i="83"/>
  <c r="AK43" i="83"/>
  <c r="AJ43" i="83"/>
  <c r="AI43" i="83"/>
  <c r="AH43" i="83"/>
  <c r="AG43" i="83"/>
  <c r="AF43" i="83"/>
  <c r="AE43" i="83"/>
  <c r="AD43" i="83"/>
  <c r="AC43" i="83"/>
  <c r="AQ31" i="83"/>
  <c r="AP42" i="83"/>
  <c r="AO42" i="83"/>
  <c r="AN42" i="83"/>
  <c r="AM42" i="83"/>
  <c r="AL42" i="83"/>
  <c r="AK42" i="83"/>
  <c r="AJ42" i="83"/>
  <c r="AI42" i="83"/>
  <c r="AH42" i="83"/>
  <c r="AG42" i="83"/>
  <c r="AF42" i="83"/>
  <c r="AE42" i="83"/>
  <c r="AD42" i="83"/>
  <c r="AC42" i="83"/>
  <c r="AQ41" i="83"/>
  <c r="AP41" i="83"/>
  <c r="AO41" i="83"/>
  <c r="AN41" i="83"/>
  <c r="AM41" i="83"/>
  <c r="AL41" i="83"/>
  <c r="AK41" i="83"/>
  <c r="AJ41" i="83"/>
  <c r="AI41" i="83"/>
  <c r="AH41" i="83"/>
  <c r="AG41" i="83"/>
  <c r="AF41" i="83"/>
  <c r="AE41" i="83"/>
  <c r="AD41" i="83"/>
  <c r="AC41" i="83"/>
  <c r="AQ40" i="83"/>
  <c r="AP40" i="83"/>
  <c r="AO40" i="83"/>
  <c r="AN40" i="83"/>
  <c r="AM40" i="83"/>
  <c r="AL40" i="83"/>
  <c r="AK40" i="83"/>
  <c r="AJ40" i="83"/>
  <c r="AI40" i="83"/>
  <c r="AH40" i="83"/>
  <c r="AG40" i="83"/>
  <c r="AF40" i="83"/>
  <c r="AE40" i="83"/>
  <c r="AD40" i="83"/>
  <c r="AC40" i="83"/>
  <c r="AQ35" i="83"/>
  <c r="AP39" i="83"/>
  <c r="AO39" i="83"/>
  <c r="AN39" i="83"/>
  <c r="AM39" i="83"/>
  <c r="AL39" i="83"/>
  <c r="AK39" i="83"/>
  <c r="AJ39" i="83"/>
  <c r="AI39" i="83"/>
  <c r="AH39" i="83"/>
  <c r="AG39" i="83"/>
  <c r="AF39" i="83"/>
  <c r="AE39" i="83"/>
  <c r="AD39" i="83"/>
  <c r="AC39" i="83"/>
  <c r="AQ28" i="83"/>
  <c r="AP38" i="83"/>
  <c r="AO38" i="83"/>
  <c r="AN38" i="83"/>
  <c r="AM38" i="83"/>
  <c r="AL38" i="83"/>
  <c r="AK38" i="83"/>
  <c r="AJ38" i="83"/>
  <c r="AI38" i="83"/>
  <c r="AH38" i="83"/>
  <c r="AG38" i="83"/>
  <c r="AF38" i="83"/>
  <c r="AE38" i="83"/>
  <c r="AD38" i="83"/>
  <c r="AC38" i="83"/>
  <c r="AQ29" i="83"/>
  <c r="AP37" i="83"/>
  <c r="AO37" i="83"/>
  <c r="AN37" i="83"/>
  <c r="AM37" i="83"/>
  <c r="AL37" i="83"/>
  <c r="AK37" i="83"/>
  <c r="AJ37" i="83"/>
  <c r="AI37" i="83"/>
  <c r="AH37" i="83"/>
  <c r="AG37" i="83"/>
  <c r="AF37" i="83"/>
  <c r="AE37" i="83"/>
  <c r="AD37" i="83"/>
  <c r="AC37" i="83"/>
  <c r="AQ30" i="83"/>
  <c r="AP36" i="83"/>
  <c r="AO36" i="83"/>
  <c r="AN36" i="83"/>
  <c r="AM36" i="83"/>
  <c r="AL36" i="83"/>
  <c r="AK36" i="83"/>
  <c r="AJ36" i="83"/>
  <c r="AI36" i="83"/>
  <c r="AH36" i="83"/>
  <c r="AG36" i="83"/>
  <c r="AF36" i="83"/>
  <c r="AE36" i="83"/>
  <c r="AD36" i="83"/>
  <c r="AC36" i="83"/>
  <c r="AQ26" i="83"/>
  <c r="AP35" i="83"/>
  <c r="AO35" i="83"/>
  <c r="AN35" i="83"/>
  <c r="AM35" i="83"/>
  <c r="AL35" i="83"/>
  <c r="AK35" i="83"/>
  <c r="AJ35" i="83"/>
  <c r="AI35" i="83"/>
  <c r="AH35" i="83"/>
  <c r="AG35" i="83"/>
  <c r="AF35" i="83"/>
  <c r="AE35" i="83"/>
  <c r="AD35" i="83"/>
  <c r="AC35" i="83"/>
  <c r="AQ21" i="83"/>
  <c r="AP34" i="83"/>
  <c r="AO34" i="83"/>
  <c r="AN34" i="83"/>
  <c r="AM34" i="83"/>
  <c r="AL34" i="83"/>
  <c r="AK34" i="83"/>
  <c r="AJ34" i="83"/>
  <c r="AI34" i="83"/>
  <c r="AH34" i="83"/>
  <c r="AG34" i="83"/>
  <c r="AF34" i="83"/>
  <c r="AE34" i="83"/>
  <c r="AD34" i="83"/>
  <c r="AC34" i="83"/>
  <c r="AQ39" i="83"/>
  <c r="AP33" i="83"/>
  <c r="AO33" i="83"/>
  <c r="AN33" i="83"/>
  <c r="AM33" i="83"/>
  <c r="AL33" i="83"/>
  <c r="AK33" i="83"/>
  <c r="AJ33" i="83"/>
  <c r="AI33" i="83"/>
  <c r="AH33" i="83"/>
  <c r="AG33" i="83"/>
  <c r="AF33" i="83"/>
  <c r="AE33" i="83"/>
  <c r="AD33" i="83"/>
  <c r="AC33" i="83"/>
  <c r="AQ23" i="83"/>
  <c r="AP32" i="83"/>
  <c r="AO32" i="83"/>
  <c r="AN32" i="83"/>
  <c r="AM32" i="83"/>
  <c r="AL32" i="83"/>
  <c r="AK32" i="83"/>
  <c r="AJ32" i="83"/>
  <c r="AI32" i="83"/>
  <c r="AH32" i="83"/>
  <c r="AG32" i="83"/>
  <c r="AF32" i="83"/>
  <c r="AE32" i="83"/>
  <c r="AD32" i="83"/>
  <c r="AC32" i="83"/>
  <c r="AQ38" i="83"/>
  <c r="AP31" i="83"/>
  <c r="AO31" i="83"/>
  <c r="AN31" i="83"/>
  <c r="AM31" i="83"/>
  <c r="AL31" i="83"/>
  <c r="AK31" i="83"/>
  <c r="AJ31" i="83"/>
  <c r="AI31" i="83"/>
  <c r="AH31" i="83"/>
  <c r="AG31" i="83"/>
  <c r="AF31" i="83"/>
  <c r="AE31" i="83"/>
  <c r="AD31" i="83"/>
  <c r="AC31" i="83"/>
  <c r="AQ42" i="83"/>
  <c r="AP30" i="83"/>
  <c r="AO30" i="83"/>
  <c r="AN30" i="83"/>
  <c r="AM30" i="83"/>
  <c r="AL30" i="83"/>
  <c r="AK30" i="83"/>
  <c r="AJ30" i="83"/>
  <c r="AI30" i="83"/>
  <c r="AH30" i="83"/>
  <c r="AG30" i="83"/>
  <c r="AF30" i="83"/>
  <c r="AE30" i="83"/>
  <c r="AD30" i="83"/>
  <c r="AC30" i="83"/>
  <c r="AQ34" i="83"/>
  <c r="AP29" i="83"/>
  <c r="AO29" i="83"/>
  <c r="AN29" i="83"/>
  <c r="AM29" i="83"/>
  <c r="AL29" i="83"/>
  <c r="AK29" i="83"/>
  <c r="AJ29" i="83"/>
  <c r="AI29" i="83"/>
  <c r="AH29" i="83"/>
  <c r="AG29" i="83"/>
  <c r="AF29" i="83"/>
  <c r="AE29" i="83"/>
  <c r="AD29" i="83"/>
  <c r="AC29" i="83"/>
  <c r="AQ32" i="83"/>
  <c r="AP28" i="83"/>
  <c r="AO28" i="83"/>
  <c r="AN28" i="83"/>
  <c r="AM28" i="83"/>
  <c r="AL28" i="83"/>
  <c r="AK28" i="83"/>
  <c r="AJ28" i="83"/>
  <c r="AI28" i="83"/>
  <c r="AH28" i="83"/>
  <c r="AG28" i="83"/>
  <c r="AF28" i="83"/>
  <c r="AE28" i="83"/>
  <c r="AD28" i="83"/>
  <c r="AC28" i="83"/>
  <c r="AQ33" i="83"/>
  <c r="AP27" i="83"/>
  <c r="AO27" i="83"/>
  <c r="AN27" i="83"/>
  <c r="AM27" i="83"/>
  <c r="AL27" i="83"/>
  <c r="AK27" i="83"/>
  <c r="AJ27" i="83"/>
  <c r="AI27" i="83"/>
  <c r="AH27" i="83"/>
  <c r="AG27" i="83"/>
  <c r="AF27" i="83"/>
  <c r="AE27" i="83"/>
  <c r="AD27" i="83"/>
  <c r="AC27" i="83"/>
  <c r="AQ25" i="83"/>
  <c r="AP26" i="83"/>
  <c r="AO26" i="83"/>
  <c r="AN26" i="83"/>
  <c r="AM26" i="83"/>
  <c r="AL26" i="83"/>
  <c r="AK26" i="83"/>
  <c r="AJ26" i="83"/>
  <c r="AI26" i="83"/>
  <c r="AH26" i="83"/>
  <c r="AG26" i="83"/>
  <c r="AF26" i="83"/>
  <c r="AE26" i="83"/>
  <c r="AD26" i="83"/>
  <c r="AC26" i="83"/>
  <c r="AQ24" i="83"/>
  <c r="AP25" i="83"/>
  <c r="AO25" i="83"/>
  <c r="AN25" i="83"/>
  <c r="AM25" i="83"/>
  <c r="AL25" i="83"/>
  <c r="AK25" i="83"/>
  <c r="AJ25" i="83"/>
  <c r="AI25" i="83"/>
  <c r="AH25" i="83"/>
  <c r="AG25" i="83"/>
  <c r="AF25" i="83"/>
  <c r="AE25" i="83"/>
  <c r="AD25" i="83"/>
  <c r="AC25" i="83"/>
  <c r="AQ27" i="83"/>
  <c r="AP24" i="83"/>
  <c r="AO24" i="83"/>
  <c r="AN24" i="83"/>
  <c r="AM24" i="83"/>
  <c r="AL24" i="83"/>
  <c r="AK24" i="83"/>
  <c r="AJ24" i="83"/>
  <c r="AI24" i="83"/>
  <c r="AH24" i="83"/>
  <c r="AG24" i="83"/>
  <c r="AF24" i="83"/>
  <c r="AE24" i="83"/>
  <c r="AD24" i="83"/>
  <c r="AC24" i="83"/>
  <c r="AQ44" i="83"/>
  <c r="AP23" i="83"/>
  <c r="AO23" i="83"/>
  <c r="AN23" i="83"/>
  <c r="AM23" i="83"/>
  <c r="AL23" i="83"/>
  <c r="AK23" i="83"/>
  <c r="AJ23" i="83"/>
  <c r="AI23" i="83"/>
  <c r="AH23" i="83"/>
  <c r="AG23" i="83"/>
  <c r="AF23" i="83"/>
  <c r="AE23" i="83"/>
  <c r="AD23" i="83"/>
  <c r="AC23" i="83"/>
  <c r="AQ43" i="83"/>
  <c r="AP22" i="83"/>
  <c r="AO22" i="83"/>
  <c r="AN22" i="83"/>
  <c r="AM22" i="83"/>
  <c r="AL22" i="83"/>
  <c r="AK22" i="83"/>
  <c r="AJ22" i="83"/>
  <c r="AI22" i="83"/>
  <c r="AH22" i="83"/>
  <c r="AG22" i="83"/>
  <c r="AF22" i="83"/>
  <c r="AE22" i="83"/>
  <c r="AD22" i="83"/>
  <c r="AC22" i="83"/>
  <c r="AQ22" i="83"/>
  <c r="AP21" i="83"/>
  <c r="AO21" i="83"/>
  <c r="AN21" i="83"/>
  <c r="AM21" i="83"/>
  <c r="AL21" i="83"/>
  <c r="AK21" i="83"/>
  <c r="AJ21" i="83"/>
  <c r="AI21" i="83"/>
  <c r="AH21" i="83"/>
  <c r="AG21" i="83"/>
  <c r="AF21" i="83"/>
  <c r="AE21" i="83"/>
  <c r="AD21" i="83"/>
  <c r="AC21" i="83"/>
  <c r="AQ20" i="83"/>
  <c r="AP20" i="83"/>
  <c r="AO20" i="83"/>
  <c r="AN20" i="83"/>
  <c r="AM20" i="83"/>
  <c r="AL20" i="83"/>
  <c r="AK20" i="83"/>
  <c r="AJ20" i="83"/>
  <c r="AI20" i="83"/>
  <c r="AH20" i="83"/>
  <c r="AG20" i="83"/>
  <c r="AF20" i="83"/>
  <c r="AE20" i="83"/>
  <c r="AD20" i="83"/>
  <c r="AC20" i="83"/>
  <c r="AQ19" i="83"/>
  <c r="AP19" i="83"/>
  <c r="AO19" i="83"/>
  <c r="AN19" i="83"/>
  <c r="AM19" i="83"/>
  <c r="AL19" i="83"/>
  <c r="AK19" i="83"/>
  <c r="AJ19" i="83"/>
  <c r="AI19" i="83"/>
  <c r="AH19" i="83"/>
  <c r="AG19" i="83"/>
  <c r="AF19" i="83"/>
  <c r="AE19" i="83"/>
  <c r="AD19" i="83"/>
  <c r="AC19" i="83"/>
  <c r="AQ18" i="83"/>
  <c r="AP18" i="83"/>
  <c r="AO18" i="83"/>
  <c r="AN18" i="83"/>
  <c r="AM18" i="83"/>
  <c r="AL18" i="83"/>
  <c r="AK18" i="83"/>
  <c r="AJ18" i="83"/>
  <c r="AI18" i="83"/>
  <c r="AH18" i="83"/>
  <c r="AG18" i="83"/>
  <c r="AF18" i="83"/>
  <c r="AE18" i="83"/>
  <c r="AD18" i="83"/>
  <c r="AC18" i="83"/>
  <c r="AQ17" i="83"/>
  <c r="AP17" i="83"/>
  <c r="AO17" i="83"/>
  <c r="AN17" i="83"/>
  <c r="AM17" i="83"/>
  <c r="AL17" i="83"/>
  <c r="AK17" i="83"/>
  <c r="AJ17" i="83"/>
  <c r="AI17" i="83"/>
  <c r="AH17" i="83"/>
  <c r="AG17" i="83"/>
  <c r="AF17" i="83"/>
  <c r="AE17" i="83"/>
  <c r="AD17" i="83"/>
  <c r="AC17" i="83"/>
  <c r="AQ16" i="83"/>
  <c r="AP16" i="83"/>
  <c r="AO16" i="83"/>
  <c r="AN16" i="83"/>
  <c r="AM16" i="83"/>
  <c r="AL16" i="83"/>
  <c r="AK16" i="83"/>
  <c r="AJ16" i="83"/>
  <c r="AI16" i="83"/>
  <c r="AH16" i="83"/>
  <c r="AG16" i="83"/>
  <c r="AF16" i="83"/>
  <c r="AE16" i="83"/>
  <c r="AD16" i="83"/>
  <c r="AC16" i="83"/>
  <c r="AQ15" i="83"/>
  <c r="AP15" i="83"/>
  <c r="AO15" i="83"/>
  <c r="AN15" i="83"/>
  <c r="AM15" i="83"/>
  <c r="AL15" i="83"/>
  <c r="AK15" i="83"/>
  <c r="AJ15" i="83"/>
  <c r="AI15" i="83"/>
  <c r="AH15" i="83"/>
  <c r="AG15" i="83"/>
  <c r="AF15" i="83"/>
  <c r="AE15" i="83"/>
  <c r="AD15" i="83"/>
  <c r="AC15" i="83"/>
  <c r="AQ14" i="83"/>
  <c r="AP14" i="83"/>
  <c r="AO14" i="83"/>
  <c r="AN14" i="83"/>
  <c r="AM14" i="83"/>
  <c r="AL14" i="83"/>
  <c r="AK14" i="83"/>
  <c r="AJ14" i="83"/>
  <c r="AI14" i="83"/>
  <c r="AH14" i="83"/>
  <c r="AG14" i="83"/>
  <c r="AF14" i="83"/>
  <c r="AE14" i="83"/>
  <c r="AD14" i="83"/>
  <c r="AC14" i="83"/>
  <c r="AQ13" i="83"/>
  <c r="AP13" i="83"/>
  <c r="AO13" i="83"/>
  <c r="AN13" i="83"/>
  <c r="AM13" i="83"/>
  <c r="AL13" i="83"/>
  <c r="AK13" i="83"/>
  <c r="AJ13" i="83"/>
  <c r="AI13" i="83"/>
  <c r="AH13" i="83"/>
  <c r="AG13" i="83"/>
  <c r="AF13" i="83"/>
  <c r="AE13" i="83"/>
  <c r="AD13" i="83"/>
  <c r="AC13" i="83"/>
  <c r="AQ12" i="83"/>
  <c r="AP12" i="83"/>
  <c r="AO12" i="83"/>
  <c r="AN12" i="83"/>
  <c r="AM12" i="83"/>
  <c r="AL12" i="83"/>
  <c r="AK12" i="83"/>
  <c r="AJ12" i="83"/>
  <c r="AI12" i="83"/>
  <c r="AH12" i="83"/>
  <c r="AG12" i="83"/>
  <c r="AF12" i="83"/>
  <c r="AE12" i="83"/>
  <c r="AD12" i="83"/>
  <c r="AC12" i="83"/>
  <c r="AQ11" i="83"/>
  <c r="AP11" i="83"/>
  <c r="AO11" i="83"/>
  <c r="AN11" i="83"/>
  <c r="AM11" i="83"/>
  <c r="AL11" i="83"/>
  <c r="AK11" i="83"/>
  <c r="AJ11" i="83"/>
  <c r="AJ1312" i="83" s="1"/>
  <c r="J519" i="6" s="1"/>
  <c r="AI11" i="83"/>
  <c r="AH11" i="83"/>
  <c r="AG11" i="83"/>
  <c r="AF11" i="83"/>
  <c r="AE11" i="83"/>
  <c r="AD11" i="83"/>
  <c r="AC11" i="83"/>
  <c r="AQ10" i="83"/>
  <c r="AP10" i="83"/>
  <c r="AO10" i="83"/>
  <c r="AN10" i="83"/>
  <c r="AM10" i="83"/>
  <c r="AM1312" i="83" s="1"/>
  <c r="J525" i="6" s="1"/>
  <c r="AL10" i="83"/>
  <c r="AL1312" i="83" s="1"/>
  <c r="J524" i="6" s="1"/>
  <c r="AK10" i="83"/>
  <c r="AJ10" i="83"/>
  <c r="AI10" i="83"/>
  <c r="AH10" i="83"/>
  <c r="AG10" i="83"/>
  <c r="AF10" i="83"/>
  <c r="AE10" i="83"/>
  <c r="AD10" i="83"/>
  <c r="AC10" i="83"/>
  <c r="AQ9" i="83"/>
  <c r="AP9" i="83"/>
  <c r="AP1312" i="83" s="1"/>
  <c r="J594" i="6" s="1"/>
  <c r="AO9" i="83"/>
  <c r="AN9" i="83"/>
  <c r="AM9" i="83"/>
  <c r="AL9" i="83"/>
  <c r="AK9" i="83"/>
  <c r="AJ9" i="83"/>
  <c r="AI9" i="83"/>
  <c r="AH9" i="83"/>
  <c r="AG9" i="83"/>
  <c r="AF9" i="83"/>
  <c r="AE9" i="83"/>
  <c r="AD9" i="83"/>
  <c r="AD1312" i="83" s="1"/>
  <c r="J511" i="6" s="1"/>
  <c r="AC9" i="83"/>
  <c r="AQ8" i="83"/>
  <c r="AP8" i="83"/>
  <c r="AO8" i="83"/>
  <c r="AN8" i="83"/>
  <c r="AM8" i="83"/>
  <c r="AL8" i="83"/>
  <c r="AK8" i="83"/>
  <c r="AK1312" i="83" s="1"/>
  <c r="J521" i="6" s="1"/>
  <c r="AJ8" i="83"/>
  <c r="AI8" i="83"/>
  <c r="AH8" i="83"/>
  <c r="AG8" i="83"/>
  <c r="AG1312" i="83" s="1"/>
  <c r="J514" i="6" s="1"/>
  <c r="AF8" i="83"/>
  <c r="AF1312" i="83" s="1"/>
  <c r="J513" i="6" s="1"/>
  <c r="AE8" i="83"/>
  <c r="AD8" i="83"/>
  <c r="AC8" i="83"/>
  <c r="AB8" i="83"/>
  <c r="AO1312" i="83"/>
  <c r="J531" i="6"/>
  <c r="AN1312" i="83"/>
  <c r="J528" i="6" s="1"/>
  <c r="AI1312" i="83"/>
  <c r="J518" i="6"/>
  <c r="AH1312" i="83"/>
  <c r="J517" i="6" s="1"/>
  <c r="AC1312" i="83"/>
  <c r="J508" i="6"/>
  <c r="AB1312" i="83"/>
  <c r="J375" i="6" s="1"/>
  <c r="AA1312" i="83"/>
  <c r="Y1312" i="83"/>
  <c r="T1312" i="83"/>
  <c r="S1312" i="83"/>
  <c r="AA246" i="82"/>
  <c r="AA11" i="82"/>
  <c r="AA46" i="82"/>
  <c r="AA131" i="82"/>
  <c r="AA59" i="82"/>
  <c r="AA25" i="82"/>
  <c r="AA27" i="82"/>
  <c r="AA132" i="82"/>
  <c r="AA133" i="82"/>
  <c r="AA134" i="82"/>
  <c r="AA45" i="82"/>
  <c r="AA135" i="82"/>
  <c r="AA136" i="82"/>
  <c r="AA137" i="82"/>
  <c r="AA138" i="82"/>
  <c r="AA48" i="82"/>
  <c r="AA139" i="82"/>
  <c r="AA8" i="82"/>
  <c r="AA140" i="82"/>
  <c r="AA141" i="82"/>
  <c r="AA142" i="82"/>
  <c r="AA21" i="82"/>
  <c r="AA101" i="82"/>
  <c r="AA143" i="82"/>
  <c r="AA126" i="82"/>
  <c r="AA144" i="82"/>
  <c r="AA145" i="82"/>
  <c r="AA97" i="82"/>
  <c r="AA248" i="82"/>
  <c r="AA61" i="82"/>
  <c r="AA62" i="82"/>
  <c r="AA146" i="82"/>
  <c r="AA239" i="82"/>
  <c r="AA24" i="82"/>
  <c r="AA147" i="82"/>
  <c r="AA148" i="82"/>
  <c r="AA149" i="82"/>
  <c r="AA150" i="82"/>
  <c r="AA12" i="82"/>
  <c r="AA151" i="82"/>
  <c r="AA152" i="82"/>
  <c r="AA13" i="82"/>
  <c r="AA125" i="82"/>
  <c r="AA153" i="82"/>
  <c r="AA154" i="82"/>
  <c r="AA155" i="82"/>
  <c r="AA156" i="82"/>
  <c r="AA157" i="82"/>
  <c r="AA158" i="82"/>
  <c r="AA159" i="82"/>
  <c r="AA160" i="82"/>
  <c r="AA161" i="82"/>
  <c r="AA63" i="82"/>
  <c r="AA162" i="82"/>
  <c r="AA14" i="82"/>
  <c r="AA163" i="82"/>
  <c r="AA164" i="82"/>
  <c r="AA165" i="82"/>
  <c r="AA166" i="82"/>
  <c r="AA167" i="82"/>
  <c r="AA168" i="82"/>
  <c r="AA240" i="82"/>
  <c r="AA51" i="82"/>
  <c r="AA242" i="82"/>
  <c r="AA60" i="82"/>
  <c r="AA169" i="82"/>
  <c r="AA170" i="82"/>
  <c r="AA42" i="82"/>
  <c r="AA171" i="82"/>
  <c r="AA78" i="82"/>
  <c r="AA76" i="82"/>
  <c r="AA72" i="82"/>
  <c r="AA9" i="82"/>
  <c r="AA41" i="82"/>
  <c r="AA172" i="82"/>
  <c r="AA82" i="82"/>
  <c r="AA112" i="82"/>
  <c r="AA91" i="82"/>
  <c r="AA80" i="82"/>
  <c r="AA43" i="82"/>
  <c r="AA173" i="82"/>
  <c r="AA84" i="82"/>
  <c r="AA73" i="82"/>
  <c r="AA174" i="82"/>
  <c r="AA175" i="82"/>
  <c r="AA176" i="82"/>
  <c r="AA95" i="82"/>
  <c r="AA177" i="82"/>
  <c r="AA178" i="82"/>
  <c r="AA92" i="82"/>
  <c r="AA107" i="82"/>
  <c r="AA247" i="82"/>
  <c r="AA116" i="82"/>
  <c r="AA179" i="82"/>
  <c r="AA36" i="82"/>
  <c r="AA180" i="82"/>
  <c r="AA37" i="82"/>
  <c r="AA181" i="82"/>
  <c r="AA47" i="82"/>
  <c r="AA182" i="82"/>
  <c r="AA77" i="82"/>
  <c r="AA183" i="82"/>
  <c r="AA184" i="82"/>
  <c r="AA185" i="82"/>
  <c r="AA186" i="82"/>
  <c r="AA187" i="82"/>
  <c r="AA188" i="82"/>
  <c r="AA189" i="82"/>
  <c r="AA190" i="82"/>
  <c r="AA119" i="82"/>
  <c r="AA44" i="82"/>
  <c r="AA117" i="82"/>
  <c r="AA89" i="82"/>
  <c r="AA191" i="82"/>
  <c r="AA52" i="82"/>
  <c r="AA192" i="82"/>
  <c r="AA122" i="82"/>
  <c r="AA75" i="82"/>
  <c r="AA121" i="82"/>
  <c r="AA38" i="82"/>
  <c r="AA49" i="82"/>
  <c r="AA28" i="82"/>
  <c r="AA88" i="82"/>
  <c r="AA193" i="82"/>
  <c r="AA194" i="82"/>
  <c r="AA195" i="82"/>
  <c r="AA93" i="82"/>
  <c r="AA85" i="82"/>
  <c r="AA87" i="82"/>
  <c r="AA196" i="82"/>
  <c r="AA197" i="82"/>
  <c r="AA32" i="82"/>
  <c r="AA102" i="82"/>
  <c r="AA128" i="82"/>
  <c r="AA249" i="82"/>
  <c r="AA124" i="82"/>
  <c r="AA113" i="82"/>
  <c r="AA74" i="82"/>
  <c r="AA103" i="82"/>
  <c r="AA94" i="82"/>
  <c r="AA198" i="82"/>
  <c r="AA199" i="82"/>
  <c r="AA17" i="82"/>
  <c r="AA200" i="82"/>
  <c r="AA58" i="82"/>
  <c r="AA96" i="82"/>
  <c r="AA64" i="82"/>
  <c r="AA129" i="82"/>
  <c r="AA201" i="82"/>
  <c r="AA202" i="82"/>
  <c r="AA203" i="82"/>
  <c r="AA90" i="82"/>
  <c r="AA31" i="82"/>
  <c r="AA109" i="82"/>
  <c r="AA83" i="82"/>
  <c r="AA204" i="82"/>
  <c r="AA118" i="82"/>
  <c r="AA98" i="82"/>
  <c r="AA115" i="82"/>
  <c r="AA205" i="82"/>
  <c r="AA206" i="82"/>
  <c r="AA20" i="82"/>
  <c r="AA207" i="82"/>
  <c r="AA208" i="82"/>
  <c r="AA209" i="82"/>
  <c r="AA57" i="82"/>
  <c r="AA210" i="82"/>
  <c r="AA81" i="82"/>
  <c r="AA211" i="82"/>
  <c r="AA65" i="82"/>
  <c r="AA212" i="82"/>
  <c r="AA213" i="82"/>
  <c r="AA214" i="82"/>
  <c r="AA86" i="82"/>
  <c r="AA215" i="82"/>
  <c r="AA111" i="82"/>
  <c r="AA123" i="82"/>
  <c r="AA26" i="82"/>
  <c r="AA216" i="82"/>
  <c r="AA217" i="82"/>
  <c r="AA218" i="82"/>
  <c r="AA104" i="82"/>
  <c r="AA66" i="82"/>
  <c r="AA55" i="82"/>
  <c r="AA219" i="82"/>
  <c r="AA10" i="82"/>
  <c r="AA220" i="82"/>
  <c r="AA130" i="82"/>
  <c r="AA221" i="82"/>
  <c r="AA222" i="82"/>
  <c r="AA54" i="82"/>
  <c r="AA56" i="82"/>
  <c r="AA223" i="82"/>
  <c r="AA224" i="82"/>
  <c r="AA50" i="82"/>
  <c r="AA225" i="82"/>
  <c r="AA22" i="82"/>
  <c r="AA226" i="82"/>
  <c r="AA245" i="82"/>
  <c r="AA79" i="82"/>
  <c r="AA227" i="82"/>
  <c r="AA228" i="82"/>
  <c r="AA250" i="82"/>
  <c r="AA99" i="82"/>
  <c r="AA229" i="82"/>
  <c r="AA67" i="82"/>
  <c r="AA40" i="82"/>
  <c r="AA33" i="82"/>
  <c r="AA230" i="82"/>
  <c r="AA34" i="82"/>
  <c r="AA231" i="82"/>
  <c r="AA108" i="82"/>
  <c r="AA243" i="82"/>
  <c r="AA16" i="82"/>
  <c r="AA244" i="82"/>
  <c r="AA18" i="82"/>
  <c r="AA106" i="82"/>
  <c r="AA232" i="82"/>
  <c r="AA70" i="82"/>
  <c r="AA233" i="82"/>
  <c r="AA29" i="82"/>
  <c r="AA68" i="82"/>
  <c r="AA105" i="82"/>
  <c r="AA53" i="82"/>
  <c r="AA234" i="82"/>
  <c r="AA110" i="82"/>
  <c r="AA235" i="82"/>
  <c r="AA114" i="82"/>
  <c r="AA100" i="82"/>
  <c r="AA15" i="82"/>
  <c r="AA35" i="82"/>
  <c r="AA120" i="82"/>
  <c r="AA236" i="82"/>
  <c r="AA241" i="82"/>
  <c r="AA237" i="82"/>
  <c r="AA127" i="82"/>
  <c r="AA23" i="82"/>
  <c r="AA238" i="82"/>
  <c r="AA69" i="82"/>
  <c r="AA30" i="82"/>
  <c r="AA71" i="82"/>
  <c r="AA251" i="82"/>
  <c r="AA39" i="82"/>
  <c r="AA19" i="82"/>
  <c r="Z253" i="82"/>
  <c r="W253" i="82"/>
  <c r="Y1314" i="83" s="1"/>
  <c r="V253" i="82"/>
  <c r="X1314" i="83"/>
  <c r="U253" i="82"/>
  <c r="W1314" i="83" s="1"/>
  <c r="T253" i="82"/>
  <c r="V1314" i="83"/>
  <c r="S253" i="82"/>
  <c r="U1314" i="83" s="1"/>
  <c r="R253" i="82"/>
  <c r="T1314" i="83" s="1"/>
  <c r="Q253" i="82"/>
  <c r="S1314" i="83" s="1"/>
  <c r="AG1195" i="52"/>
  <c r="X1195" i="52"/>
  <c r="W1195" i="52"/>
  <c r="V1195" i="52"/>
  <c r="U1195" i="52"/>
  <c r="T1195" i="52"/>
  <c r="S1195" i="52"/>
  <c r="R1195" i="52"/>
  <c r="Q1195" i="52"/>
  <c r="P1195" i="52"/>
  <c r="O1195" i="52"/>
  <c r="N1195" i="52"/>
  <c r="M1195" i="52"/>
  <c r="L1195" i="52"/>
  <c r="K1195" i="52"/>
  <c r="AJ1195" i="52" s="1"/>
  <c r="I1195" i="52"/>
  <c r="AG1146" i="52"/>
  <c r="X1146" i="52"/>
  <c r="W1146" i="52"/>
  <c r="V1146" i="52"/>
  <c r="U1146" i="52"/>
  <c r="T1146" i="52"/>
  <c r="S1146" i="52"/>
  <c r="R1146" i="52"/>
  <c r="Q1146" i="52"/>
  <c r="P1146" i="52"/>
  <c r="O1146" i="52"/>
  <c r="N1146" i="52"/>
  <c r="M1146" i="52"/>
  <c r="L1146" i="52"/>
  <c r="K1146" i="52"/>
  <c r="I1146" i="52"/>
  <c r="AG655" i="52"/>
  <c r="X655" i="52"/>
  <c r="W655" i="52"/>
  <c r="V655" i="52"/>
  <c r="U655" i="52"/>
  <c r="T655" i="52"/>
  <c r="S655" i="52"/>
  <c r="R655" i="52"/>
  <c r="AJ655" i="52" s="1"/>
  <c r="Q655" i="52"/>
  <c r="P655" i="52"/>
  <c r="O655" i="52"/>
  <c r="N655" i="52"/>
  <c r="M655" i="52"/>
  <c r="L655" i="52"/>
  <c r="K655" i="52"/>
  <c r="I655" i="52"/>
  <c r="AG145" i="52"/>
  <c r="X145" i="52"/>
  <c r="W145" i="52"/>
  <c r="V145" i="52"/>
  <c r="U145" i="52"/>
  <c r="T145" i="52"/>
  <c r="S145" i="52"/>
  <c r="R145" i="52"/>
  <c r="Q145" i="52"/>
  <c r="P145" i="52"/>
  <c r="O145" i="52"/>
  <c r="N145" i="52"/>
  <c r="M145" i="52"/>
  <c r="L145" i="52"/>
  <c r="K145" i="52"/>
  <c r="I145" i="52"/>
  <c r="AG507" i="52"/>
  <c r="X507" i="52"/>
  <c r="W507" i="52"/>
  <c r="V507" i="52"/>
  <c r="U507" i="52"/>
  <c r="T507" i="52"/>
  <c r="S507" i="52"/>
  <c r="R507" i="52"/>
  <c r="Q507" i="52"/>
  <c r="P507" i="52"/>
  <c r="AJ507" i="52" s="1"/>
  <c r="O507" i="52"/>
  <c r="N507" i="52"/>
  <c r="M507" i="52"/>
  <c r="L507" i="52"/>
  <c r="K507" i="52"/>
  <c r="I507" i="52"/>
  <c r="AG1194" i="52"/>
  <c r="X1194" i="52"/>
  <c r="W1194" i="52"/>
  <c r="V1194" i="52"/>
  <c r="U1194" i="52"/>
  <c r="T1194" i="52"/>
  <c r="S1194" i="52"/>
  <c r="R1194" i="52"/>
  <c r="Q1194" i="52"/>
  <c r="P1194" i="52"/>
  <c r="O1194" i="52"/>
  <c r="N1194" i="52"/>
  <c r="M1194" i="52"/>
  <c r="L1194" i="52"/>
  <c r="AJ1194" i="52" s="1"/>
  <c r="K1194" i="52"/>
  <c r="I1194" i="52"/>
  <c r="AG488" i="52"/>
  <c r="X488" i="52"/>
  <c r="W488" i="52"/>
  <c r="V488" i="52"/>
  <c r="U488" i="52"/>
  <c r="T488" i="52"/>
  <c r="S488" i="52"/>
  <c r="R488" i="52"/>
  <c r="Q488" i="52"/>
  <c r="P488" i="52"/>
  <c r="O488" i="52"/>
  <c r="N488" i="52"/>
  <c r="M488" i="52"/>
  <c r="L488" i="52"/>
  <c r="K488" i="52"/>
  <c r="I488" i="52"/>
  <c r="AG487" i="52"/>
  <c r="X487" i="52"/>
  <c r="W487" i="52"/>
  <c r="V487" i="52"/>
  <c r="U487" i="52"/>
  <c r="T487" i="52"/>
  <c r="S487" i="52"/>
  <c r="R487" i="52"/>
  <c r="Q487" i="52"/>
  <c r="P487" i="52"/>
  <c r="O487" i="52"/>
  <c r="N487" i="52"/>
  <c r="M487" i="52"/>
  <c r="L487" i="52"/>
  <c r="K487" i="52"/>
  <c r="I487" i="52"/>
  <c r="AG61" i="52"/>
  <c r="X61" i="52"/>
  <c r="W61" i="52"/>
  <c r="V61" i="52"/>
  <c r="U61" i="52"/>
  <c r="T61" i="52"/>
  <c r="S61" i="52"/>
  <c r="R61" i="52"/>
  <c r="Q61" i="52"/>
  <c r="P61" i="52"/>
  <c r="O61" i="52"/>
  <c r="N61" i="52"/>
  <c r="M61" i="52"/>
  <c r="L61" i="52"/>
  <c r="K61" i="52"/>
  <c r="I61" i="52"/>
  <c r="AG852" i="52"/>
  <c r="X852" i="52"/>
  <c r="W852" i="52"/>
  <c r="V852" i="52"/>
  <c r="U852" i="52"/>
  <c r="T852" i="52"/>
  <c r="S852" i="52"/>
  <c r="R852" i="52"/>
  <c r="Q852" i="52"/>
  <c r="AJ852" i="52" s="1"/>
  <c r="P852" i="52"/>
  <c r="O852" i="52"/>
  <c r="N852" i="52"/>
  <c r="M852" i="52"/>
  <c r="L852" i="52"/>
  <c r="K852" i="52"/>
  <c r="I852" i="52"/>
  <c r="AG144" i="52"/>
  <c r="X144" i="52"/>
  <c r="W144" i="52"/>
  <c r="V144" i="52"/>
  <c r="U144" i="52"/>
  <c r="T144" i="52"/>
  <c r="S144" i="52"/>
  <c r="R144" i="52"/>
  <c r="Q144" i="52"/>
  <c r="P144" i="52"/>
  <c r="O144" i="52"/>
  <c r="N144" i="52"/>
  <c r="M144" i="52"/>
  <c r="L144" i="52"/>
  <c r="K144" i="52"/>
  <c r="I144" i="52"/>
  <c r="AJ144" i="52" s="1"/>
  <c r="AG143" i="52"/>
  <c r="X143" i="52"/>
  <c r="W143" i="52"/>
  <c r="V143" i="52"/>
  <c r="U143" i="52"/>
  <c r="T143" i="52"/>
  <c r="S143" i="52"/>
  <c r="R143" i="52"/>
  <c r="Q143" i="52"/>
  <c r="P143" i="52"/>
  <c r="O143" i="52"/>
  <c r="N143" i="52"/>
  <c r="M143" i="52"/>
  <c r="L143" i="52"/>
  <c r="K143" i="52"/>
  <c r="I143" i="52"/>
  <c r="AJ143" i="52" s="1"/>
  <c r="AG606" i="52"/>
  <c r="X606" i="52"/>
  <c r="W606" i="52"/>
  <c r="V606" i="52"/>
  <c r="U606" i="52"/>
  <c r="T606" i="52"/>
  <c r="S606" i="52"/>
  <c r="R606" i="52"/>
  <c r="Q606" i="52"/>
  <c r="P606" i="52"/>
  <c r="O606" i="52"/>
  <c r="N606" i="52"/>
  <c r="M606" i="52"/>
  <c r="L606" i="52"/>
  <c r="K606" i="52"/>
  <c r="I606" i="52"/>
  <c r="AG1261" i="52"/>
  <c r="X1261" i="52"/>
  <c r="W1261" i="52"/>
  <c r="V1261" i="52"/>
  <c r="U1261" i="52"/>
  <c r="T1261" i="52"/>
  <c r="S1261" i="52"/>
  <c r="R1261" i="52"/>
  <c r="Q1261" i="52"/>
  <c r="P1261" i="52"/>
  <c r="O1261" i="52"/>
  <c r="N1261" i="52"/>
  <c r="M1261" i="52"/>
  <c r="L1261" i="52"/>
  <c r="K1261" i="52"/>
  <c r="I1261" i="52"/>
  <c r="AJ1261" i="52" s="1"/>
  <c r="AG1310" i="52"/>
  <c r="X1310" i="52"/>
  <c r="W1310" i="52"/>
  <c r="V1310" i="52"/>
  <c r="U1310" i="52"/>
  <c r="T1310" i="52"/>
  <c r="S1310" i="52"/>
  <c r="R1310" i="52"/>
  <c r="Q1310" i="52"/>
  <c r="P1310" i="52"/>
  <c r="O1310" i="52"/>
  <c r="N1310" i="52"/>
  <c r="M1310" i="52"/>
  <c r="L1310" i="52"/>
  <c r="K1310" i="52"/>
  <c r="I1310" i="52"/>
  <c r="AJ1310" i="52" s="1"/>
  <c r="AG77" i="52"/>
  <c r="X77" i="52"/>
  <c r="W77" i="52"/>
  <c r="V77" i="52"/>
  <c r="U77" i="52"/>
  <c r="T77" i="52"/>
  <c r="S77" i="52"/>
  <c r="R77" i="52"/>
  <c r="Q77" i="52"/>
  <c r="P77" i="52"/>
  <c r="O77" i="52"/>
  <c r="N77" i="52"/>
  <c r="M77" i="52"/>
  <c r="L77" i="52"/>
  <c r="K77" i="52"/>
  <c r="I77" i="52"/>
  <c r="AG1116" i="52"/>
  <c r="X1116" i="52"/>
  <c r="W1116" i="52"/>
  <c r="V1116" i="52"/>
  <c r="U1116" i="52"/>
  <c r="T1116" i="52"/>
  <c r="S1116" i="52"/>
  <c r="R1116" i="52"/>
  <c r="Q1116" i="52"/>
  <c r="P1116" i="52"/>
  <c r="O1116" i="52"/>
  <c r="N1116" i="52"/>
  <c r="M1116" i="52"/>
  <c r="L1116" i="52"/>
  <c r="K1116" i="52"/>
  <c r="I1116" i="52"/>
  <c r="AG735" i="52"/>
  <c r="X735" i="52"/>
  <c r="W735" i="52"/>
  <c r="V735" i="52"/>
  <c r="U735" i="52"/>
  <c r="T735" i="52"/>
  <c r="S735" i="52"/>
  <c r="R735" i="52"/>
  <c r="Q735" i="52"/>
  <c r="P735" i="52"/>
  <c r="O735" i="52"/>
  <c r="N735" i="52"/>
  <c r="M735" i="52"/>
  <c r="L735" i="52"/>
  <c r="AJ735" i="52" s="1"/>
  <c r="K735" i="52"/>
  <c r="I735" i="52"/>
  <c r="AG829" i="52"/>
  <c r="X829" i="52"/>
  <c r="W829" i="52"/>
  <c r="V829" i="52"/>
  <c r="U829" i="52"/>
  <c r="T829" i="52"/>
  <c r="S829" i="52"/>
  <c r="R829" i="52"/>
  <c r="Q829" i="52"/>
  <c r="P829" i="52"/>
  <c r="O829" i="52"/>
  <c r="N829" i="52"/>
  <c r="M829" i="52"/>
  <c r="L829" i="52"/>
  <c r="K829" i="52"/>
  <c r="I829" i="52"/>
  <c r="AG860" i="52"/>
  <c r="X860" i="52"/>
  <c r="W860" i="52"/>
  <c r="V860" i="52"/>
  <c r="U860" i="52"/>
  <c r="T860" i="52"/>
  <c r="S860" i="52"/>
  <c r="R860" i="52"/>
  <c r="Q860" i="52"/>
  <c r="P860" i="52"/>
  <c r="O860" i="52"/>
  <c r="N860" i="52"/>
  <c r="M860" i="52"/>
  <c r="L860" i="52"/>
  <c r="K860" i="52"/>
  <c r="I860" i="52"/>
  <c r="AG464" i="52"/>
  <c r="X464" i="52"/>
  <c r="W464" i="52"/>
  <c r="V464" i="52"/>
  <c r="U464" i="52"/>
  <c r="T464" i="52"/>
  <c r="S464" i="52"/>
  <c r="R464" i="52"/>
  <c r="Q464" i="52"/>
  <c r="P464" i="52"/>
  <c r="O464" i="52"/>
  <c r="N464" i="52"/>
  <c r="M464" i="52"/>
  <c r="L464" i="52"/>
  <c r="AJ464" i="52" s="1"/>
  <c r="K464" i="52"/>
  <c r="I464" i="52"/>
  <c r="AG463" i="52"/>
  <c r="X463" i="52"/>
  <c r="W463" i="52"/>
  <c r="V463" i="52"/>
  <c r="U463" i="52"/>
  <c r="T463" i="52"/>
  <c r="S463" i="52"/>
  <c r="R463" i="52"/>
  <c r="Q463" i="52"/>
  <c r="AJ463" i="52" s="1"/>
  <c r="P463" i="52"/>
  <c r="O463" i="52"/>
  <c r="N463" i="52"/>
  <c r="M463" i="52"/>
  <c r="L463" i="52"/>
  <c r="K463" i="52"/>
  <c r="I463" i="52"/>
  <c r="AG1049" i="52"/>
  <c r="X1049" i="52"/>
  <c r="W1049" i="52"/>
  <c r="V1049" i="52"/>
  <c r="U1049" i="52"/>
  <c r="T1049" i="52"/>
  <c r="S1049" i="52"/>
  <c r="R1049" i="52"/>
  <c r="Q1049" i="52"/>
  <c r="P1049" i="52"/>
  <c r="O1049" i="52"/>
  <c r="N1049" i="52"/>
  <c r="M1049" i="52"/>
  <c r="L1049" i="52"/>
  <c r="K1049" i="52"/>
  <c r="I1049" i="52"/>
  <c r="AG1236" i="52"/>
  <c r="X1236" i="52"/>
  <c r="W1236" i="52"/>
  <c r="V1236" i="52"/>
  <c r="U1236" i="52"/>
  <c r="T1236" i="52"/>
  <c r="S1236" i="52"/>
  <c r="R1236" i="52"/>
  <c r="Q1236" i="52"/>
  <c r="P1236" i="52"/>
  <c r="O1236" i="52"/>
  <c r="N1236" i="52"/>
  <c r="M1236" i="52"/>
  <c r="L1236" i="52"/>
  <c r="K1236" i="52"/>
  <c r="I1236" i="52"/>
  <c r="AG1172" i="52"/>
  <c r="X1172" i="52"/>
  <c r="W1172" i="52"/>
  <c r="V1172" i="52"/>
  <c r="U1172" i="52"/>
  <c r="T1172" i="52"/>
  <c r="S1172" i="52"/>
  <c r="R1172" i="52"/>
  <c r="Q1172" i="52"/>
  <c r="P1172" i="52"/>
  <c r="O1172" i="52"/>
  <c r="N1172" i="52"/>
  <c r="M1172" i="52"/>
  <c r="L1172" i="52"/>
  <c r="K1172" i="52"/>
  <c r="AJ1172" i="52" s="1"/>
  <c r="I1172" i="52"/>
  <c r="AG443" i="52"/>
  <c r="X443" i="52"/>
  <c r="W443" i="52"/>
  <c r="V443" i="52"/>
  <c r="U443" i="52"/>
  <c r="T443" i="52"/>
  <c r="S443" i="52"/>
  <c r="R443" i="52"/>
  <c r="Q443" i="52"/>
  <c r="P443" i="52"/>
  <c r="O443" i="52"/>
  <c r="N443" i="52"/>
  <c r="M443" i="52"/>
  <c r="L443" i="52"/>
  <c r="K443" i="52"/>
  <c r="I443" i="52"/>
  <c r="AG1189" i="52"/>
  <c r="X1189" i="52"/>
  <c r="W1189" i="52"/>
  <c r="V1189" i="52"/>
  <c r="U1189" i="52"/>
  <c r="T1189" i="52"/>
  <c r="S1189" i="52"/>
  <c r="R1189" i="52"/>
  <c r="AJ1189" i="52" s="1"/>
  <c r="Q1189" i="52"/>
  <c r="P1189" i="52"/>
  <c r="O1189" i="52"/>
  <c r="N1189" i="52"/>
  <c r="M1189" i="52"/>
  <c r="L1189" i="52"/>
  <c r="K1189" i="52"/>
  <c r="I1189" i="52"/>
  <c r="AG31" i="52"/>
  <c r="X31" i="52"/>
  <c r="W31" i="52"/>
  <c r="V31" i="52"/>
  <c r="U31" i="52"/>
  <c r="T31" i="52"/>
  <c r="S31" i="52"/>
  <c r="R31" i="52"/>
  <c r="Q31" i="52"/>
  <c r="P31" i="52"/>
  <c r="O31" i="52"/>
  <c r="N31" i="52"/>
  <c r="M31" i="52"/>
  <c r="L31" i="52"/>
  <c r="K31" i="52"/>
  <c r="I31" i="52"/>
  <c r="AJ31" i="52" s="1"/>
  <c r="AG753" i="52"/>
  <c r="X753" i="52"/>
  <c r="W753" i="52"/>
  <c r="V753" i="52"/>
  <c r="U753" i="52"/>
  <c r="T753" i="52"/>
  <c r="S753" i="52"/>
  <c r="R753" i="52"/>
  <c r="Q753" i="52"/>
  <c r="P753" i="52"/>
  <c r="AJ753" i="52" s="1"/>
  <c r="O753" i="52"/>
  <c r="N753" i="52"/>
  <c r="M753" i="52"/>
  <c r="L753" i="52"/>
  <c r="K753" i="52"/>
  <c r="I753" i="52"/>
  <c r="AG137" i="52"/>
  <c r="X137" i="52"/>
  <c r="W137" i="52"/>
  <c r="V137" i="52"/>
  <c r="U137" i="52"/>
  <c r="T137" i="52"/>
  <c r="S137" i="52"/>
  <c r="R137" i="52"/>
  <c r="Q137" i="52"/>
  <c r="P137" i="52"/>
  <c r="O137" i="52"/>
  <c r="N137" i="52"/>
  <c r="M137" i="52"/>
  <c r="L137" i="52"/>
  <c r="AJ137" i="52" s="1"/>
  <c r="K137" i="52"/>
  <c r="I137" i="52"/>
  <c r="AG887" i="52"/>
  <c r="X887" i="52"/>
  <c r="W887" i="52"/>
  <c r="V887" i="52"/>
  <c r="U887" i="52"/>
  <c r="T887" i="52"/>
  <c r="S887" i="52"/>
  <c r="R887" i="52"/>
  <c r="Q887" i="52"/>
  <c r="P887" i="52"/>
  <c r="O887" i="52"/>
  <c r="N887" i="52"/>
  <c r="M887" i="52"/>
  <c r="L887" i="52"/>
  <c r="K887" i="52"/>
  <c r="AJ887" i="52" s="1"/>
  <c r="I887" i="52"/>
  <c r="AG86" i="52"/>
  <c r="X86" i="52"/>
  <c r="W86" i="52"/>
  <c r="V86" i="52"/>
  <c r="U86" i="52"/>
  <c r="T86" i="52"/>
  <c r="S86" i="52"/>
  <c r="R86" i="52"/>
  <c r="Q86" i="52"/>
  <c r="P86" i="52"/>
  <c r="O86" i="52"/>
  <c r="N86" i="52"/>
  <c r="M86" i="52"/>
  <c r="L86" i="52"/>
  <c r="K86" i="52"/>
  <c r="I86" i="52"/>
  <c r="AG937" i="52"/>
  <c r="X937" i="52"/>
  <c r="W937" i="52"/>
  <c r="V937" i="52"/>
  <c r="U937" i="52"/>
  <c r="T937" i="52"/>
  <c r="S937" i="52"/>
  <c r="R937" i="52"/>
  <c r="Q937" i="52"/>
  <c r="P937" i="52"/>
  <c r="O937" i="52"/>
  <c r="N937" i="52"/>
  <c r="M937" i="52"/>
  <c r="L937" i="52"/>
  <c r="K937" i="52"/>
  <c r="I937" i="52"/>
  <c r="AG1156" i="52"/>
  <c r="X1156" i="52"/>
  <c r="W1156" i="52"/>
  <c r="V1156" i="52"/>
  <c r="U1156" i="52"/>
  <c r="T1156" i="52"/>
  <c r="S1156" i="52"/>
  <c r="R1156" i="52"/>
  <c r="Q1156" i="52"/>
  <c r="AJ1156" i="52" s="1"/>
  <c r="P1156" i="52"/>
  <c r="O1156" i="52"/>
  <c r="N1156" i="52"/>
  <c r="M1156" i="52"/>
  <c r="L1156" i="52"/>
  <c r="K1156" i="52"/>
  <c r="I1156" i="52"/>
  <c r="AG402" i="52"/>
  <c r="X402" i="52"/>
  <c r="W402" i="52"/>
  <c r="V402" i="52"/>
  <c r="U402" i="52"/>
  <c r="T402" i="52"/>
  <c r="S402" i="52"/>
  <c r="R402" i="52"/>
  <c r="Q402" i="52"/>
  <c r="P402" i="52"/>
  <c r="O402" i="52"/>
  <c r="N402" i="52"/>
  <c r="M402" i="52"/>
  <c r="L402" i="52"/>
  <c r="K402" i="52"/>
  <c r="I402" i="52"/>
  <c r="AG1221" i="52"/>
  <c r="X1221" i="52"/>
  <c r="W1221" i="52"/>
  <c r="V1221" i="52"/>
  <c r="U1221" i="52"/>
  <c r="T1221" i="52"/>
  <c r="S1221" i="52"/>
  <c r="R1221" i="52"/>
  <c r="Q1221" i="52"/>
  <c r="P1221" i="52"/>
  <c r="O1221" i="52"/>
  <c r="N1221" i="52"/>
  <c r="M1221" i="52"/>
  <c r="L1221" i="52"/>
  <c r="K1221" i="52"/>
  <c r="I1221" i="52"/>
  <c r="AJ1221" i="52" s="1"/>
  <c r="AG1260" i="52"/>
  <c r="X1260" i="52"/>
  <c r="W1260" i="52"/>
  <c r="V1260" i="52"/>
  <c r="U1260" i="52"/>
  <c r="T1260" i="52"/>
  <c r="S1260" i="52"/>
  <c r="R1260" i="52"/>
  <c r="Q1260" i="52"/>
  <c r="P1260" i="52"/>
  <c r="O1260" i="52"/>
  <c r="N1260" i="52"/>
  <c r="M1260" i="52"/>
  <c r="L1260" i="52"/>
  <c r="K1260" i="52"/>
  <c r="I1260" i="52"/>
  <c r="AG781" i="52"/>
  <c r="X781" i="52"/>
  <c r="W781" i="52"/>
  <c r="V781" i="52"/>
  <c r="U781" i="52"/>
  <c r="T781" i="52"/>
  <c r="S781" i="52"/>
  <c r="R781" i="52"/>
  <c r="Q781" i="52"/>
  <c r="P781" i="52"/>
  <c r="O781" i="52"/>
  <c r="N781" i="52"/>
  <c r="M781" i="52"/>
  <c r="L781" i="52"/>
  <c r="K781" i="52"/>
  <c r="I781" i="52"/>
  <c r="AG366" i="52"/>
  <c r="X366" i="52"/>
  <c r="W366" i="52"/>
  <c r="V366" i="52"/>
  <c r="U366" i="52"/>
  <c r="T366" i="52"/>
  <c r="S366" i="52"/>
  <c r="R366" i="52"/>
  <c r="Q366" i="52"/>
  <c r="P366" i="52"/>
  <c r="O366" i="52"/>
  <c r="N366" i="52"/>
  <c r="M366" i="52"/>
  <c r="L366" i="52"/>
  <c r="K366" i="52"/>
  <c r="I366" i="52"/>
  <c r="AJ366" i="52" s="1"/>
  <c r="AG365" i="52"/>
  <c r="X365" i="52"/>
  <c r="W365" i="52"/>
  <c r="V365" i="52"/>
  <c r="U365" i="52"/>
  <c r="T365" i="52"/>
  <c r="S365" i="52"/>
  <c r="R365" i="52"/>
  <c r="Q365" i="52"/>
  <c r="P365" i="52"/>
  <c r="O365" i="52"/>
  <c r="N365" i="52"/>
  <c r="M365" i="52"/>
  <c r="L365" i="52"/>
  <c r="K365" i="52"/>
  <c r="I365" i="52"/>
  <c r="AG364" i="52"/>
  <c r="X364" i="52"/>
  <c r="W364" i="52"/>
  <c r="V364" i="52"/>
  <c r="U364" i="52"/>
  <c r="T364" i="52"/>
  <c r="S364" i="52"/>
  <c r="R364" i="52"/>
  <c r="Q364" i="52"/>
  <c r="P364" i="52"/>
  <c r="O364" i="52"/>
  <c r="N364" i="52"/>
  <c r="M364" i="52"/>
  <c r="L364" i="52"/>
  <c r="K364" i="52"/>
  <c r="I364" i="52"/>
  <c r="AG363" i="52"/>
  <c r="X363" i="52"/>
  <c r="W363" i="52"/>
  <c r="V363" i="52"/>
  <c r="U363" i="52"/>
  <c r="T363" i="52"/>
  <c r="S363" i="52"/>
  <c r="R363" i="52"/>
  <c r="Q363" i="52"/>
  <c r="P363" i="52"/>
  <c r="O363" i="52"/>
  <c r="N363" i="52"/>
  <c r="M363" i="52"/>
  <c r="L363" i="52"/>
  <c r="K363" i="52"/>
  <c r="I363" i="52"/>
  <c r="AJ363" i="52"/>
  <c r="AG993" i="52"/>
  <c r="X993" i="52"/>
  <c r="W993" i="52"/>
  <c r="V993" i="52"/>
  <c r="U993" i="52"/>
  <c r="T993" i="52"/>
  <c r="S993" i="52"/>
  <c r="R993" i="52"/>
  <c r="Q993" i="52"/>
  <c r="P993" i="52"/>
  <c r="O993" i="52"/>
  <c r="N993" i="52"/>
  <c r="M993" i="52"/>
  <c r="L993" i="52"/>
  <c r="K993" i="52"/>
  <c r="I993" i="52"/>
  <c r="AG30" i="52"/>
  <c r="X30" i="52"/>
  <c r="W30" i="52"/>
  <c r="V30" i="52"/>
  <c r="U30" i="52"/>
  <c r="T30" i="52"/>
  <c r="S30" i="52"/>
  <c r="R30" i="52"/>
  <c r="Q30" i="52"/>
  <c r="P30" i="52"/>
  <c r="O30" i="52"/>
  <c r="N30" i="52"/>
  <c r="M30" i="52"/>
  <c r="L30" i="52"/>
  <c r="K30" i="52"/>
  <c r="I30" i="52"/>
  <c r="AG653" i="52"/>
  <c r="X653" i="52"/>
  <c r="W653" i="52"/>
  <c r="V653" i="52"/>
  <c r="U653" i="52"/>
  <c r="T653" i="52"/>
  <c r="S653" i="52"/>
  <c r="R653" i="52"/>
  <c r="Q653" i="52"/>
  <c r="P653" i="52"/>
  <c r="O653" i="52"/>
  <c r="N653" i="52"/>
  <c r="M653" i="52"/>
  <c r="L653" i="52"/>
  <c r="AJ653" i="52" s="1"/>
  <c r="K653" i="52"/>
  <c r="I653" i="52"/>
  <c r="AG131" i="52"/>
  <c r="X131" i="52"/>
  <c r="W131" i="52"/>
  <c r="V131" i="52"/>
  <c r="U131" i="52"/>
  <c r="T131" i="52"/>
  <c r="S131" i="52"/>
  <c r="R131" i="52"/>
  <c r="Q131" i="52"/>
  <c r="P131" i="52"/>
  <c r="O131" i="52"/>
  <c r="N131" i="52"/>
  <c r="M131" i="52"/>
  <c r="L131" i="52"/>
  <c r="K131" i="52"/>
  <c r="I131" i="52"/>
  <c r="AJ131" i="52"/>
  <c r="AG1053" i="52"/>
  <c r="X1053" i="52"/>
  <c r="W1053" i="52"/>
  <c r="V1053" i="52"/>
  <c r="U1053" i="52"/>
  <c r="T1053" i="52"/>
  <c r="S1053" i="52"/>
  <c r="R1053" i="52"/>
  <c r="Q1053" i="52"/>
  <c r="P1053" i="52"/>
  <c r="O1053" i="52"/>
  <c r="N1053" i="52"/>
  <c r="M1053" i="52"/>
  <c r="L1053" i="52"/>
  <c r="K1053" i="52"/>
  <c r="I1053" i="52"/>
  <c r="AG994" i="52"/>
  <c r="X994" i="52"/>
  <c r="W994" i="52"/>
  <c r="V994" i="52"/>
  <c r="U994" i="52"/>
  <c r="T994" i="52"/>
  <c r="S994" i="52"/>
  <c r="R994" i="52"/>
  <c r="Q994" i="52"/>
  <c r="P994" i="52"/>
  <c r="O994" i="52"/>
  <c r="N994" i="52"/>
  <c r="M994" i="52"/>
  <c r="L994" i="52"/>
  <c r="K994" i="52"/>
  <c r="I994" i="52"/>
  <c r="AG1115" i="52"/>
  <c r="X1115" i="52"/>
  <c r="W1115" i="52"/>
  <c r="V1115" i="52"/>
  <c r="U1115" i="52"/>
  <c r="T1115" i="52"/>
  <c r="S1115" i="52"/>
  <c r="R1115" i="52"/>
  <c r="Q1115" i="52"/>
  <c r="P1115" i="52"/>
  <c r="O1115" i="52"/>
  <c r="N1115" i="52"/>
  <c r="M1115" i="52"/>
  <c r="L1115" i="52"/>
  <c r="K1115" i="52"/>
  <c r="AJ1115" i="52" s="1"/>
  <c r="I1115" i="52"/>
  <c r="AG133" i="52"/>
  <c r="X133" i="52"/>
  <c r="W133" i="52"/>
  <c r="V133" i="52"/>
  <c r="U133" i="52"/>
  <c r="T133" i="52"/>
  <c r="S133" i="52"/>
  <c r="R133" i="52"/>
  <c r="Q133" i="52"/>
  <c r="P133" i="52"/>
  <c r="O133" i="52"/>
  <c r="N133" i="52"/>
  <c r="M133" i="52"/>
  <c r="L133" i="52"/>
  <c r="K133" i="52"/>
  <c r="I133" i="52"/>
  <c r="AG388" i="52"/>
  <c r="X388" i="52"/>
  <c r="W388" i="52"/>
  <c r="V388" i="52"/>
  <c r="U388" i="52"/>
  <c r="T388" i="52"/>
  <c r="S388" i="52"/>
  <c r="R388" i="52"/>
  <c r="AJ388" i="52" s="1"/>
  <c r="Q388" i="52"/>
  <c r="P388" i="52"/>
  <c r="O388" i="52"/>
  <c r="N388" i="52"/>
  <c r="M388" i="52"/>
  <c r="L388" i="52"/>
  <c r="K388" i="52"/>
  <c r="I388" i="52"/>
  <c r="AG1047" i="52"/>
  <c r="X1047" i="52"/>
  <c r="W1047" i="52"/>
  <c r="V1047" i="52"/>
  <c r="U1047" i="52"/>
  <c r="T1047" i="52"/>
  <c r="S1047" i="52"/>
  <c r="R1047" i="52"/>
  <c r="Q1047" i="52"/>
  <c r="P1047" i="52"/>
  <c r="O1047" i="52"/>
  <c r="N1047" i="52"/>
  <c r="M1047" i="52"/>
  <c r="L1047" i="52"/>
  <c r="K1047" i="52"/>
  <c r="I1047" i="52"/>
  <c r="AG88" i="52"/>
  <c r="X88" i="52"/>
  <c r="W88" i="52"/>
  <c r="V88" i="52"/>
  <c r="U88" i="52"/>
  <c r="T88" i="52"/>
  <c r="S88" i="52"/>
  <c r="R88" i="52"/>
  <c r="Q88" i="52"/>
  <c r="P88" i="52"/>
  <c r="O88" i="52"/>
  <c r="N88" i="52"/>
  <c r="M88" i="52"/>
  <c r="L88" i="52"/>
  <c r="K88" i="52"/>
  <c r="I88" i="52"/>
  <c r="AG971" i="52"/>
  <c r="X971" i="52"/>
  <c r="W971" i="52"/>
  <c r="V971" i="52"/>
  <c r="U971" i="52"/>
  <c r="T971" i="52"/>
  <c r="S971" i="52"/>
  <c r="R971" i="52"/>
  <c r="Q971" i="52"/>
  <c r="P971" i="52"/>
  <c r="O971" i="52"/>
  <c r="N971" i="52"/>
  <c r="M971" i="52"/>
  <c r="L971" i="52"/>
  <c r="AJ971" i="52" s="1"/>
  <c r="K971" i="52"/>
  <c r="I971" i="52"/>
  <c r="AG706" i="52"/>
  <c r="X706" i="52"/>
  <c r="W706" i="52"/>
  <c r="V706" i="52"/>
  <c r="U706" i="52"/>
  <c r="T706" i="52"/>
  <c r="S706" i="52"/>
  <c r="R706" i="52"/>
  <c r="Q706" i="52"/>
  <c r="P706" i="52"/>
  <c r="O706" i="52"/>
  <c r="N706" i="52"/>
  <c r="M706" i="52"/>
  <c r="L706" i="52"/>
  <c r="K706" i="52"/>
  <c r="I706" i="52"/>
  <c r="AG97" i="52"/>
  <c r="X97" i="52"/>
  <c r="W97" i="52"/>
  <c r="V97" i="52"/>
  <c r="U97" i="52"/>
  <c r="T97" i="52"/>
  <c r="S97" i="52"/>
  <c r="R97" i="52"/>
  <c r="Q97" i="52"/>
  <c r="P97" i="52"/>
  <c r="O97" i="52"/>
  <c r="N97" i="52"/>
  <c r="M97" i="52"/>
  <c r="L97" i="52"/>
  <c r="K97" i="52"/>
  <c r="I97" i="52"/>
  <c r="AG1035" i="52"/>
  <c r="X1035" i="52"/>
  <c r="W1035" i="52"/>
  <c r="V1035" i="52"/>
  <c r="U1035" i="52"/>
  <c r="T1035" i="52"/>
  <c r="S1035" i="52"/>
  <c r="R1035" i="52"/>
  <c r="Q1035" i="52"/>
  <c r="P1035" i="52"/>
  <c r="O1035" i="52"/>
  <c r="N1035" i="52"/>
  <c r="M1035" i="52"/>
  <c r="L1035" i="52"/>
  <c r="K1035" i="52"/>
  <c r="I1035" i="52"/>
  <c r="AG1036" i="52"/>
  <c r="X1036" i="52"/>
  <c r="W1036" i="52"/>
  <c r="V1036" i="52"/>
  <c r="U1036" i="52"/>
  <c r="T1036" i="52"/>
  <c r="S1036" i="52"/>
  <c r="R1036" i="52"/>
  <c r="Q1036" i="52"/>
  <c r="AJ1036" i="52" s="1"/>
  <c r="P1036" i="52"/>
  <c r="O1036" i="52"/>
  <c r="N1036" i="52"/>
  <c r="M1036" i="52"/>
  <c r="L1036" i="52"/>
  <c r="K1036" i="52"/>
  <c r="I1036" i="52"/>
  <c r="AG1308" i="52"/>
  <c r="X1308" i="52"/>
  <c r="W1308" i="52"/>
  <c r="V1308" i="52"/>
  <c r="U1308" i="52"/>
  <c r="T1308" i="52"/>
  <c r="S1308" i="52"/>
  <c r="R1308" i="52"/>
  <c r="Q1308" i="52"/>
  <c r="P1308" i="52"/>
  <c r="O1308" i="52"/>
  <c r="N1308" i="52"/>
  <c r="M1308" i="52"/>
  <c r="L1308" i="52"/>
  <c r="K1308" i="52"/>
  <c r="I1308" i="52"/>
  <c r="AJ1308" i="52" s="1"/>
  <c r="AG652" i="52"/>
  <c r="X652" i="52"/>
  <c r="W652" i="52"/>
  <c r="V652" i="52"/>
  <c r="U652" i="52"/>
  <c r="T652" i="52"/>
  <c r="S652" i="52"/>
  <c r="R652" i="52"/>
  <c r="Q652" i="52"/>
  <c r="P652" i="52"/>
  <c r="O652" i="52"/>
  <c r="N652" i="52"/>
  <c r="M652" i="52"/>
  <c r="L652" i="52"/>
  <c r="K652" i="52"/>
  <c r="I652" i="52"/>
  <c r="AJ652" i="52" s="1"/>
  <c r="AG743" i="52"/>
  <c r="X743" i="52"/>
  <c r="W743" i="52"/>
  <c r="V743" i="52"/>
  <c r="U743" i="52"/>
  <c r="T743" i="52"/>
  <c r="S743" i="52"/>
  <c r="R743" i="52"/>
  <c r="Q743" i="52"/>
  <c r="P743" i="52"/>
  <c r="O743" i="52"/>
  <c r="N743" i="52"/>
  <c r="M743" i="52"/>
  <c r="L743" i="52"/>
  <c r="K743" i="52"/>
  <c r="I743" i="52"/>
  <c r="AG774" i="52"/>
  <c r="X774" i="52"/>
  <c r="W774" i="52"/>
  <c r="V774" i="52"/>
  <c r="U774" i="52"/>
  <c r="T774" i="52"/>
  <c r="S774" i="52"/>
  <c r="R774" i="52"/>
  <c r="Q774" i="52"/>
  <c r="P774" i="52"/>
  <c r="O774" i="52"/>
  <c r="N774" i="52"/>
  <c r="M774" i="52"/>
  <c r="L774" i="52"/>
  <c r="K774" i="52"/>
  <c r="I774" i="52"/>
  <c r="AJ774" i="52" s="1"/>
  <c r="AG352" i="52"/>
  <c r="X352" i="52"/>
  <c r="W352" i="52"/>
  <c r="V352" i="52"/>
  <c r="U352" i="52"/>
  <c r="T352" i="52"/>
  <c r="S352" i="52"/>
  <c r="R352" i="52"/>
  <c r="Q352" i="52"/>
  <c r="P352" i="52"/>
  <c r="O352" i="52"/>
  <c r="N352" i="52"/>
  <c r="M352" i="52"/>
  <c r="L352" i="52"/>
  <c r="K352" i="52"/>
  <c r="I352" i="52"/>
  <c r="AJ352" i="52" s="1"/>
  <c r="AG351" i="52"/>
  <c r="X351" i="52"/>
  <c r="W351" i="52"/>
  <c r="V351" i="52"/>
  <c r="U351" i="52"/>
  <c r="T351" i="52"/>
  <c r="S351" i="52"/>
  <c r="R351" i="52"/>
  <c r="Q351" i="52"/>
  <c r="P351" i="52"/>
  <c r="O351" i="52"/>
  <c r="N351" i="52"/>
  <c r="M351" i="52"/>
  <c r="L351" i="52"/>
  <c r="K351" i="52"/>
  <c r="I351" i="52"/>
  <c r="AG350" i="52"/>
  <c r="X350" i="52"/>
  <c r="W350" i="52"/>
  <c r="V350" i="52"/>
  <c r="U350" i="52"/>
  <c r="T350" i="52"/>
  <c r="S350" i="52"/>
  <c r="R350" i="52"/>
  <c r="Q350" i="52"/>
  <c r="P350" i="52"/>
  <c r="O350" i="52"/>
  <c r="N350" i="52"/>
  <c r="M350" i="52"/>
  <c r="L350" i="52"/>
  <c r="K350" i="52"/>
  <c r="I350" i="52"/>
  <c r="AG349" i="52"/>
  <c r="X349" i="52"/>
  <c r="W349" i="52"/>
  <c r="V349" i="52"/>
  <c r="U349" i="52"/>
  <c r="T349" i="52"/>
  <c r="S349" i="52"/>
  <c r="R349" i="52"/>
  <c r="Q349" i="52"/>
  <c r="P349" i="52"/>
  <c r="O349" i="52"/>
  <c r="N349" i="52"/>
  <c r="M349" i="52"/>
  <c r="L349" i="52"/>
  <c r="AJ349" i="52" s="1"/>
  <c r="K349" i="52"/>
  <c r="I349" i="52"/>
  <c r="AG685" i="52"/>
  <c r="X685" i="52"/>
  <c r="W685" i="52"/>
  <c r="V685" i="52"/>
  <c r="U685" i="52"/>
  <c r="T685" i="52"/>
  <c r="S685" i="52"/>
  <c r="R685" i="52"/>
  <c r="Q685" i="52"/>
  <c r="P685" i="52"/>
  <c r="O685" i="52"/>
  <c r="N685" i="52"/>
  <c r="M685" i="52"/>
  <c r="L685" i="52"/>
  <c r="K685" i="52"/>
  <c r="I685" i="52"/>
  <c r="AG734" i="52"/>
  <c r="X734" i="52"/>
  <c r="W734" i="52"/>
  <c r="V734" i="52"/>
  <c r="U734" i="52"/>
  <c r="T734" i="52"/>
  <c r="S734" i="52"/>
  <c r="R734" i="52"/>
  <c r="Q734" i="52"/>
  <c r="P734" i="52"/>
  <c r="O734" i="52"/>
  <c r="N734" i="52"/>
  <c r="M734" i="52"/>
  <c r="L734" i="52"/>
  <c r="K734" i="52"/>
  <c r="I734" i="52"/>
  <c r="AG795" i="52"/>
  <c r="X795" i="52"/>
  <c r="W795" i="52"/>
  <c r="V795" i="52"/>
  <c r="U795" i="52"/>
  <c r="T795" i="52"/>
  <c r="S795" i="52"/>
  <c r="R795" i="52"/>
  <c r="Q795" i="52"/>
  <c r="P795" i="52"/>
  <c r="O795" i="52"/>
  <c r="N795" i="52"/>
  <c r="M795" i="52"/>
  <c r="L795" i="52"/>
  <c r="K795" i="52"/>
  <c r="I795" i="52"/>
  <c r="AG335" i="52"/>
  <c r="X335" i="52"/>
  <c r="W335" i="52"/>
  <c r="V335" i="52"/>
  <c r="U335" i="52"/>
  <c r="T335" i="52"/>
  <c r="S335" i="52"/>
  <c r="R335" i="52"/>
  <c r="Q335" i="52"/>
  <c r="AJ335" i="52" s="1"/>
  <c r="P335" i="52"/>
  <c r="O335" i="52"/>
  <c r="N335" i="52"/>
  <c r="M335" i="52"/>
  <c r="L335" i="52"/>
  <c r="K335" i="52"/>
  <c r="I335" i="52"/>
  <c r="AG1052" i="52"/>
  <c r="X1052" i="52"/>
  <c r="W1052" i="52"/>
  <c r="V1052" i="52"/>
  <c r="U1052" i="52"/>
  <c r="T1052" i="52"/>
  <c r="S1052" i="52"/>
  <c r="R1052" i="52"/>
  <c r="Q1052" i="52"/>
  <c r="P1052" i="52"/>
  <c r="O1052" i="52"/>
  <c r="N1052" i="52"/>
  <c r="M1052" i="52"/>
  <c r="L1052" i="52"/>
  <c r="K1052" i="52"/>
  <c r="I1052" i="52"/>
  <c r="AG1259" i="52"/>
  <c r="X1259" i="52"/>
  <c r="W1259" i="52"/>
  <c r="V1259" i="52"/>
  <c r="U1259" i="52"/>
  <c r="T1259" i="52"/>
  <c r="S1259" i="52"/>
  <c r="R1259" i="52"/>
  <c r="Q1259" i="52"/>
  <c r="P1259" i="52"/>
  <c r="O1259" i="52"/>
  <c r="N1259" i="52"/>
  <c r="M1259" i="52"/>
  <c r="L1259" i="52"/>
  <c r="K1259" i="52"/>
  <c r="I1259" i="52"/>
  <c r="AG1157" i="52"/>
  <c r="X1157" i="52"/>
  <c r="W1157" i="52"/>
  <c r="V1157" i="52"/>
  <c r="U1157" i="52"/>
  <c r="T1157" i="52"/>
  <c r="S1157" i="52"/>
  <c r="R1157" i="52"/>
  <c r="Q1157" i="52"/>
  <c r="P1157" i="52"/>
  <c r="O1157" i="52"/>
  <c r="N1157" i="52"/>
  <c r="M1157" i="52"/>
  <c r="L1157" i="52"/>
  <c r="K1157" i="52"/>
  <c r="AJ1157" i="52" s="1"/>
  <c r="I1157" i="52"/>
  <c r="AG120" i="52"/>
  <c r="X120" i="52"/>
  <c r="W120" i="52"/>
  <c r="V120" i="52"/>
  <c r="U120" i="52"/>
  <c r="T120" i="52"/>
  <c r="S120" i="52"/>
  <c r="R120" i="52"/>
  <c r="Q120" i="52"/>
  <c r="P120" i="52"/>
  <c r="O120" i="52"/>
  <c r="N120" i="52"/>
  <c r="M120" i="52"/>
  <c r="L120" i="52"/>
  <c r="K120" i="52"/>
  <c r="I120" i="52"/>
  <c r="AG118" i="52"/>
  <c r="X118" i="52"/>
  <c r="W118" i="52"/>
  <c r="V118" i="52"/>
  <c r="U118" i="52"/>
  <c r="T118" i="52"/>
  <c r="S118" i="52"/>
  <c r="R118" i="52"/>
  <c r="AJ118" i="52" s="1"/>
  <c r="Q118" i="52"/>
  <c r="P118" i="52"/>
  <c r="O118" i="52"/>
  <c r="N118" i="52"/>
  <c r="M118" i="52"/>
  <c r="L118" i="52"/>
  <c r="K118" i="52"/>
  <c r="I118" i="52"/>
  <c r="AG290" i="52"/>
  <c r="X290" i="52"/>
  <c r="W290" i="52"/>
  <c r="V290" i="52"/>
  <c r="U290" i="52"/>
  <c r="T290" i="52"/>
  <c r="S290" i="52"/>
  <c r="R290" i="52"/>
  <c r="Q290" i="52"/>
  <c r="P290" i="52"/>
  <c r="O290" i="52"/>
  <c r="N290" i="52"/>
  <c r="M290" i="52"/>
  <c r="L290" i="52"/>
  <c r="K290" i="52"/>
  <c r="I290" i="52"/>
  <c r="AJ290" i="52" s="1"/>
  <c r="AG289" i="52"/>
  <c r="X289" i="52"/>
  <c r="W289" i="52"/>
  <c r="V289" i="52"/>
  <c r="U289" i="52"/>
  <c r="T289" i="52"/>
  <c r="S289" i="52"/>
  <c r="R289" i="52"/>
  <c r="Q289" i="52"/>
  <c r="P289" i="52"/>
  <c r="AJ289" i="52" s="1"/>
  <c r="O289" i="52"/>
  <c r="N289" i="52"/>
  <c r="M289" i="52"/>
  <c r="L289" i="52"/>
  <c r="K289" i="52"/>
  <c r="I289" i="52"/>
  <c r="AG1034" i="52"/>
  <c r="X1034" i="52"/>
  <c r="W1034" i="52"/>
  <c r="V1034" i="52"/>
  <c r="U1034" i="52"/>
  <c r="T1034" i="52"/>
  <c r="S1034" i="52"/>
  <c r="R1034" i="52"/>
  <c r="Q1034" i="52"/>
  <c r="P1034" i="52"/>
  <c r="O1034" i="52"/>
  <c r="N1034" i="52"/>
  <c r="M1034" i="52"/>
  <c r="L1034" i="52"/>
  <c r="AJ1034" i="52" s="1"/>
  <c r="K1034" i="52"/>
  <c r="I1034" i="52"/>
  <c r="AG1051" i="52"/>
  <c r="X1051" i="52"/>
  <c r="W1051" i="52"/>
  <c r="V1051" i="52"/>
  <c r="U1051" i="52"/>
  <c r="T1051" i="52"/>
  <c r="S1051" i="52"/>
  <c r="R1051" i="52"/>
  <c r="Q1051" i="52"/>
  <c r="P1051" i="52"/>
  <c r="O1051" i="52"/>
  <c r="N1051" i="52"/>
  <c r="M1051" i="52"/>
  <c r="L1051" i="52"/>
  <c r="K1051" i="52"/>
  <c r="AJ1051" i="52" s="1"/>
  <c r="I1051" i="52"/>
  <c r="AG1050" i="52"/>
  <c r="X1050" i="52"/>
  <c r="W1050" i="52"/>
  <c r="V1050" i="52"/>
  <c r="U1050" i="52"/>
  <c r="T1050" i="52"/>
  <c r="S1050" i="52"/>
  <c r="R1050" i="52"/>
  <c r="Q1050" i="52"/>
  <c r="P1050" i="52"/>
  <c r="O1050" i="52"/>
  <c r="N1050" i="52"/>
  <c r="M1050" i="52"/>
  <c r="L1050" i="52"/>
  <c r="K1050" i="52"/>
  <c r="I1050" i="52"/>
  <c r="AG1288" i="52"/>
  <c r="X1288" i="52"/>
  <c r="W1288" i="52"/>
  <c r="V1288" i="52"/>
  <c r="U1288" i="52"/>
  <c r="T1288" i="52"/>
  <c r="S1288" i="52"/>
  <c r="R1288" i="52"/>
  <c r="Q1288" i="52"/>
  <c r="P1288" i="52"/>
  <c r="O1288" i="52"/>
  <c r="N1288" i="52"/>
  <c r="M1288" i="52"/>
  <c r="L1288" i="52"/>
  <c r="K1288" i="52"/>
  <c r="I1288" i="52"/>
  <c r="AG698" i="52"/>
  <c r="X698" i="52"/>
  <c r="W698" i="52"/>
  <c r="V698" i="52"/>
  <c r="U698" i="52"/>
  <c r="T698" i="52"/>
  <c r="S698" i="52"/>
  <c r="R698" i="52"/>
  <c r="Q698" i="52"/>
  <c r="AJ698" i="52" s="1"/>
  <c r="P698" i="52"/>
  <c r="O698" i="52"/>
  <c r="N698" i="52"/>
  <c r="M698" i="52"/>
  <c r="L698" i="52"/>
  <c r="K698" i="52"/>
  <c r="I698" i="52"/>
  <c r="AG715" i="52"/>
  <c r="X715" i="52"/>
  <c r="W715" i="52"/>
  <c r="V715" i="52"/>
  <c r="U715" i="52"/>
  <c r="T715" i="52"/>
  <c r="S715" i="52"/>
  <c r="R715" i="52"/>
  <c r="Q715" i="52"/>
  <c r="P715" i="52"/>
  <c r="O715" i="52"/>
  <c r="N715" i="52"/>
  <c r="M715" i="52"/>
  <c r="L715" i="52"/>
  <c r="K715" i="52"/>
  <c r="I715" i="52"/>
  <c r="AG1165" i="52"/>
  <c r="X1165" i="52"/>
  <c r="W1165" i="52"/>
  <c r="V1165" i="52"/>
  <c r="U1165" i="52"/>
  <c r="T1165" i="52"/>
  <c r="S1165" i="52"/>
  <c r="R1165" i="52"/>
  <c r="Q1165" i="52"/>
  <c r="P1165" i="52"/>
  <c r="O1165" i="52"/>
  <c r="N1165" i="52"/>
  <c r="M1165" i="52"/>
  <c r="L1165" i="52"/>
  <c r="K1165" i="52"/>
  <c r="I1165" i="52"/>
  <c r="AJ1165" i="52" s="1"/>
  <c r="AG27" i="52"/>
  <c r="X27" i="52"/>
  <c r="W27" i="52"/>
  <c r="V27" i="52"/>
  <c r="U27" i="52"/>
  <c r="T27" i="52"/>
  <c r="S27" i="52"/>
  <c r="R27" i="52"/>
  <c r="Q27" i="52"/>
  <c r="P27" i="52"/>
  <c r="O27" i="52"/>
  <c r="N27" i="52"/>
  <c r="M27" i="52"/>
  <c r="L27" i="52"/>
  <c r="K27" i="52"/>
  <c r="I27" i="52"/>
  <c r="AG604" i="52"/>
  <c r="X604" i="52"/>
  <c r="W604" i="52"/>
  <c r="V604" i="52"/>
  <c r="U604" i="52"/>
  <c r="T604" i="52"/>
  <c r="S604" i="52"/>
  <c r="R604" i="52"/>
  <c r="Q604" i="52"/>
  <c r="P604" i="52"/>
  <c r="O604" i="52"/>
  <c r="N604" i="52"/>
  <c r="M604" i="52"/>
  <c r="L604" i="52"/>
  <c r="K604" i="52"/>
  <c r="I604" i="52"/>
  <c r="AG773" i="52"/>
  <c r="X773" i="52"/>
  <c r="W773" i="52"/>
  <c r="V773" i="52"/>
  <c r="U773" i="52"/>
  <c r="T773" i="52"/>
  <c r="S773" i="52"/>
  <c r="R773" i="52"/>
  <c r="Q773" i="52"/>
  <c r="P773" i="52"/>
  <c r="O773" i="52"/>
  <c r="N773" i="52"/>
  <c r="M773" i="52"/>
  <c r="L773" i="52"/>
  <c r="K773" i="52"/>
  <c r="I773" i="52"/>
  <c r="AJ773" i="52" s="1"/>
  <c r="AG279" i="52"/>
  <c r="X279" i="52"/>
  <c r="W279" i="52"/>
  <c r="V279" i="52"/>
  <c r="U279" i="52"/>
  <c r="T279" i="52"/>
  <c r="S279" i="52"/>
  <c r="R279" i="52"/>
  <c r="Q279" i="52"/>
  <c r="P279" i="52"/>
  <c r="O279" i="52"/>
  <c r="N279" i="52"/>
  <c r="M279" i="52"/>
  <c r="L279" i="52"/>
  <c r="K279" i="52"/>
  <c r="I279" i="52"/>
  <c r="AG278" i="52"/>
  <c r="X278" i="52"/>
  <c r="W278" i="52"/>
  <c r="V278" i="52"/>
  <c r="U278" i="52"/>
  <c r="T278" i="52"/>
  <c r="S278" i="52"/>
  <c r="R278" i="52"/>
  <c r="Q278" i="52"/>
  <c r="P278" i="52"/>
  <c r="O278" i="52"/>
  <c r="N278" i="52"/>
  <c r="M278" i="52"/>
  <c r="L278" i="52"/>
  <c r="K278" i="52"/>
  <c r="I278" i="52"/>
  <c r="AG277" i="52"/>
  <c r="X277" i="52"/>
  <c r="W277" i="52"/>
  <c r="V277" i="52"/>
  <c r="U277" i="52"/>
  <c r="T277" i="52"/>
  <c r="S277" i="52"/>
  <c r="R277" i="52"/>
  <c r="Q277" i="52"/>
  <c r="P277" i="52"/>
  <c r="O277" i="52"/>
  <c r="N277" i="52"/>
  <c r="M277" i="52"/>
  <c r="L277" i="52"/>
  <c r="K277" i="52"/>
  <c r="I277" i="52"/>
  <c r="AJ277" i="52"/>
  <c r="AG1033" i="52"/>
  <c r="X1033" i="52"/>
  <c r="W1033" i="52"/>
  <c r="V1033" i="52"/>
  <c r="U1033" i="52"/>
  <c r="T1033" i="52"/>
  <c r="S1033" i="52"/>
  <c r="R1033" i="52"/>
  <c r="Q1033" i="52"/>
  <c r="P1033" i="52"/>
  <c r="O1033" i="52"/>
  <c r="N1033" i="52"/>
  <c r="M1033" i="52"/>
  <c r="L1033" i="52"/>
  <c r="K1033" i="52"/>
  <c r="I1033" i="52"/>
  <c r="AG551" i="52"/>
  <c r="X551" i="52"/>
  <c r="W551" i="52"/>
  <c r="V551" i="52"/>
  <c r="U551" i="52"/>
  <c r="T551" i="52"/>
  <c r="S551" i="52"/>
  <c r="R551" i="52"/>
  <c r="Q551" i="52"/>
  <c r="P551" i="52"/>
  <c r="O551" i="52"/>
  <c r="N551" i="52"/>
  <c r="M551" i="52"/>
  <c r="L551" i="52"/>
  <c r="K551" i="52"/>
  <c r="I551" i="52"/>
  <c r="AG966" i="52"/>
  <c r="X966" i="52"/>
  <c r="W966" i="52"/>
  <c r="V966" i="52"/>
  <c r="U966" i="52"/>
  <c r="T966" i="52"/>
  <c r="S966" i="52"/>
  <c r="R966" i="52"/>
  <c r="Q966" i="52"/>
  <c r="P966" i="52"/>
  <c r="O966" i="52"/>
  <c r="N966" i="52"/>
  <c r="M966" i="52"/>
  <c r="L966" i="52"/>
  <c r="AJ966" i="52" s="1"/>
  <c r="K966" i="52"/>
  <c r="I966" i="52"/>
  <c r="AG1127" i="52"/>
  <c r="X1127" i="52"/>
  <c r="W1127" i="52"/>
  <c r="V1127" i="52"/>
  <c r="U1127" i="52"/>
  <c r="T1127" i="52"/>
  <c r="S1127" i="52"/>
  <c r="R1127" i="52"/>
  <c r="Q1127" i="52"/>
  <c r="P1127" i="52"/>
  <c r="O1127" i="52"/>
  <c r="N1127" i="52"/>
  <c r="M1127" i="52"/>
  <c r="L1127" i="52"/>
  <c r="K1127" i="52"/>
  <c r="I1127" i="52"/>
  <c r="AJ1127" i="52"/>
  <c r="AG253" i="52"/>
  <c r="X253" i="52"/>
  <c r="W253" i="52"/>
  <c r="V253" i="52"/>
  <c r="U253" i="52"/>
  <c r="T253" i="52"/>
  <c r="S253" i="52"/>
  <c r="R253" i="52"/>
  <c r="Q253" i="52"/>
  <c r="P253" i="52"/>
  <c r="O253" i="52"/>
  <c r="N253" i="52"/>
  <c r="M253" i="52"/>
  <c r="L253" i="52"/>
  <c r="K253" i="52"/>
  <c r="I253" i="52"/>
  <c r="AG252" i="52"/>
  <c r="X252" i="52"/>
  <c r="W252" i="52"/>
  <c r="V252" i="52"/>
  <c r="U252" i="52"/>
  <c r="T252" i="52"/>
  <c r="S252" i="52"/>
  <c r="R252" i="52"/>
  <c r="Q252" i="52"/>
  <c r="P252" i="52"/>
  <c r="O252" i="52"/>
  <c r="N252" i="52"/>
  <c r="M252" i="52"/>
  <c r="L252" i="52"/>
  <c r="K252" i="52"/>
  <c r="I252" i="52"/>
  <c r="AG251" i="52"/>
  <c r="X251" i="52"/>
  <c r="W251" i="52"/>
  <c r="V251" i="52"/>
  <c r="U251" i="52"/>
  <c r="T251" i="52"/>
  <c r="S251" i="52"/>
  <c r="R251" i="52"/>
  <c r="Q251" i="52"/>
  <c r="P251" i="52"/>
  <c r="O251" i="52"/>
  <c r="N251" i="52"/>
  <c r="M251" i="52"/>
  <c r="L251" i="52"/>
  <c r="K251" i="52"/>
  <c r="I251" i="52"/>
  <c r="AG18" i="52"/>
  <c r="X18" i="52"/>
  <c r="W18" i="52"/>
  <c r="V18" i="52"/>
  <c r="U18" i="52"/>
  <c r="T18" i="52"/>
  <c r="S18" i="52"/>
  <c r="R18" i="52"/>
  <c r="Q18" i="52"/>
  <c r="P18" i="52"/>
  <c r="O18" i="52"/>
  <c r="N18" i="52"/>
  <c r="M18" i="52"/>
  <c r="L18" i="52"/>
  <c r="K18" i="52"/>
  <c r="I18" i="52"/>
  <c r="AG1212" i="52"/>
  <c r="X1212" i="52"/>
  <c r="W1212" i="52"/>
  <c r="V1212" i="52"/>
  <c r="U1212" i="52"/>
  <c r="T1212" i="52"/>
  <c r="S1212" i="52"/>
  <c r="R1212" i="52"/>
  <c r="AJ1212" i="52" s="1"/>
  <c r="Q1212" i="52"/>
  <c r="P1212" i="52"/>
  <c r="O1212" i="52"/>
  <c r="N1212" i="52"/>
  <c r="M1212" i="52"/>
  <c r="L1212" i="52"/>
  <c r="K1212" i="52"/>
  <c r="I1212" i="52"/>
  <c r="AG26" i="52"/>
  <c r="X26" i="52"/>
  <c r="W26" i="52"/>
  <c r="V26" i="52"/>
  <c r="U26" i="52"/>
  <c r="T26" i="52"/>
  <c r="S26" i="52"/>
  <c r="R26" i="52"/>
  <c r="Q26" i="52"/>
  <c r="P26" i="52"/>
  <c r="O26" i="52"/>
  <c r="N26" i="52"/>
  <c r="M26" i="52"/>
  <c r="L26" i="52"/>
  <c r="K26" i="52"/>
  <c r="I26" i="52"/>
  <c r="AG733" i="52"/>
  <c r="X733" i="52"/>
  <c r="W733" i="52"/>
  <c r="V733" i="52"/>
  <c r="U733" i="52"/>
  <c r="T733" i="52"/>
  <c r="S733" i="52"/>
  <c r="R733" i="52"/>
  <c r="Q733" i="52"/>
  <c r="P733" i="52"/>
  <c r="O733" i="52"/>
  <c r="N733" i="52"/>
  <c r="M733" i="52"/>
  <c r="L733" i="52"/>
  <c r="K733" i="52"/>
  <c r="I733" i="52"/>
  <c r="AG238" i="52"/>
  <c r="X238" i="52"/>
  <c r="W238" i="52"/>
  <c r="V238" i="52"/>
  <c r="U238" i="52"/>
  <c r="T238" i="52"/>
  <c r="S238" i="52"/>
  <c r="R238" i="52"/>
  <c r="Q238" i="52"/>
  <c r="P238" i="52"/>
  <c r="O238" i="52"/>
  <c r="N238" i="52"/>
  <c r="M238" i="52"/>
  <c r="L238" i="52"/>
  <c r="AJ238" i="52" s="1"/>
  <c r="K238" i="52"/>
  <c r="I238" i="52"/>
  <c r="AG237" i="52"/>
  <c r="X237" i="52"/>
  <c r="W237" i="52"/>
  <c r="V237" i="52"/>
  <c r="U237" i="52"/>
  <c r="T237" i="52"/>
  <c r="S237" i="52"/>
  <c r="R237" i="52"/>
  <c r="Q237" i="52"/>
  <c r="P237" i="52"/>
  <c r="O237" i="52"/>
  <c r="N237" i="52"/>
  <c r="M237" i="52"/>
  <c r="L237" i="52"/>
  <c r="K237" i="52"/>
  <c r="I237" i="52"/>
  <c r="AG236" i="52"/>
  <c r="X236" i="52"/>
  <c r="W236" i="52"/>
  <c r="V236" i="52"/>
  <c r="U236" i="52"/>
  <c r="T236" i="52"/>
  <c r="S236" i="52"/>
  <c r="R236" i="52"/>
  <c r="Q236" i="52"/>
  <c r="P236" i="52"/>
  <c r="O236" i="52"/>
  <c r="N236" i="52"/>
  <c r="M236" i="52"/>
  <c r="L236" i="52"/>
  <c r="K236" i="52"/>
  <c r="I236" i="52"/>
  <c r="AG1215" i="52"/>
  <c r="X1215" i="52"/>
  <c r="W1215" i="52"/>
  <c r="V1215" i="52"/>
  <c r="U1215" i="52"/>
  <c r="T1215" i="52"/>
  <c r="S1215" i="52"/>
  <c r="R1215" i="52"/>
  <c r="Q1215" i="52"/>
  <c r="P1215" i="52"/>
  <c r="O1215" i="52"/>
  <c r="N1215" i="52"/>
  <c r="M1215" i="52"/>
  <c r="L1215" i="52"/>
  <c r="K1215" i="52"/>
  <c r="I1215" i="52"/>
  <c r="AG1286" i="52"/>
  <c r="X1286" i="52"/>
  <c r="W1286" i="52"/>
  <c r="V1286" i="52"/>
  <c r="U1286" i="52"/>
  <c r="T1286" i="52"/>
  <c r="S1286" i="52"/>
  <c r="R1286" i="52"/>
  <c r="Q1286" i="52"/>
  <c r="AJ1286" i="52" s="1"/>
  <c r="P1286" i="52"/>
  <c r="O1286" i="52"/>
  <c r="N1286" i="52"/>
  <c r="M1286" i="52"/>
  <c r="L1286" i="52"/>
  <c r="K1286" i="52"/>
  <c r="I1286" i="52"/>
  <c r="AG554" i="52"/>
  <c r="X554" i="52"/>
  <c r="W554" i="52"/>
  <c r="V554" i="52"/>
  <c r="U554" i="52"/>
  <c r="T554" i="52"/>
  <c r="S554" i="52"/>
  <c r="R554" i="52"/>
  <c r="Q554" i="52"/>
  <c r="P554" i="52"/>
  <c r="O554" i="52"/>
  <c r="N554" i="52"/>
  <c r="M554" i="52"/>
  <c r="L554" i="52"/>
  <c r="K554" i="52"/>
  <c r="I554" i="52"/>
  <c r="AJ554" i="52" s="1"/>
  <c r="AG741" i="52"/>
  <c r="X741" i="52"/>
  <c r="W741" i="52"/>
  <c r="V741" i="52"/>
  <c r="U741" i="52"/>
  <c r="T741" i="52"/>
  <c r="S741" i="52"/>
  <c r="R741" i="52"/>
  <c r="Q741" i="52"/>
  <c r="P741" i="52"/>
  <c r="O741" i="52"/>
  <c r="N741" i="52"/>
  <c r="M741" i="52"/>
  <c r="L741" i="52"/>
  <c r="K741" i="52"/>
  <c r="I741" i="52"/>
  <c r="AJ741" i="52" s="1"/>
  <c r="AG838" i="52"/>
  <c r="X838" i="52"/>
  <c r="W838" i="52"/>
  <c r="V838" i="52"/>
  <c r="U838" i="52"/>
  <c r="T838" i="52"/>
  <c r="S838" i="52"/>
  <c r="R838" i="52"/>
  <c r="Q838" i="52"/>
  <c r="P838" i="52"/>
  <c r="O838" i="52"/>
  <c r="N838" i="52"/>
  <c r="M838" i="52"/>
  <c r="L838" i="52"/>
  <c r="K838" i="52"/>
  <c r="I838" i="52"/>
  <c r="AG851" i="52"/>
  <c r="X851" i="52"/>
  <c r="W851" i="52"/>
  <c r="V851" i="52"/>
  <c r="U851" i="52"/>
  <c r="T851" i="52"/>
  <c r="S851" i="52"/>
  <c r="R851" i="52"/>
  <c r="Q851" i="52"/>
  <c r="P851" i="52"/>
  <c r="O851" i="52"/>
  <c r="N851" i="52"/>
  <c r="M851" i="52"/>
  <c r="L851" i="52"/>
  <c r="K851" i="52"/>
  <c r="I851" i="52"/>
  <c r="AJ851" i="52" s="1"/>
  <c r="AG189" i="52"/>
  <c r="X189" i="52"/>
  <c r="W189" i="52"/>
  <c r="V189" i="52"/>
  <c r="U189" i="52"/>
  <c r="T189" i="52"/>
  <c r="S189" i="52"/>
  <c r="R189" i="52"/>
  <c r="Q189" i="52"/>
  <c r="P189" i="52"/>
  <c r="O189" i="52"/>
  <c r="N189" i="52"/>
  <c r="M189" i="52"/>
  <c r="L189" i="52"/>
  <c r="K189" i="52"/>
  <c r="I189" i="52"/>
  <c r="AJ189" i="52" s="1"/>
  <c r="AG188" i="52"/>
  <c r="X188" i="52"/>
  <c r="W188" i="52"/>
  <c r="V188" i="52"/>
  <c r="U188" i="52"/>
  <c r="T188" i="52"/>
  <c r="S188" i="52"/>
  <c r="R188" i="52"/>
  <c r="Q188" i="52"/>
  <c r="P188" i="52"/>
  <c r="O188" i="52"/>
  <c r="N188" i="52"/>
  <c r="M188" i="52"/>
  <c r="L188" i="52"/>
  <c r="K188" i="52"/>
  <c r="I188" i="52"/>
  <c r="AG187" i="52"/>
  <c r="X187" i="52"/>
  <c r="W187" i="52"/>
  <c r="V187" i="52"/>
  <c r="U187" i="52"/>
  <c r="T187" i="52"/>
  <c r="S187" i="52"/>
  <c r="R187" i="52"/>
  <c r="Q187" i="52"/>
  <c r="P187" i="52"/>
  <c r="O187" i="52"/>
  <c r="N187" i="52"/>
  <c r="M187" i="52"/>
  <c r="L187" i="52"/>
  <c r="K187" i="52"/>
  <c r="I187" i="52"/>
  <c r="AG186" i="52"/>
  <c r="X186" i="52"/>
  <c r="W186" i="52"/>
  <c r="V186" i="52"/>
  <c r="U186" i="52"/>
  <c r="T186" i="52"/>
  <c r="S186" i="52"/>
  <c r="R186" i="52"/>
  <c r="Q186" i="52"/>
  <c r="P186" i="52"/>
  <c r="O186" i="52"/>
  <c r="N186" i="52"/>
  <c r="M186" i="52"/>
  <c r="L186" i="52"/>
  <c r="AJ186" i="52" s="1"/>
  <c r="K186" i="52"/>
  <c r="I186" i="52"/>
  <c r="AG1020" i="52"/>
  <c r="X1020" i="52"/>
  <c r="W1020" i="52"/>
  <c r="V1020" i="52"/>
  <c r="U1020" i="52"/>
  <c r="T1020" i="52"/>
  <c r="S1020" i="52"/>
  <c r="R1020" i="52"/>
  <c r="Q1020" i="52"/>
  <c r="P1020" i="52"/>
  <c r="O1020" i="52"/>
  <c r="N1020" i="52"/>
  <c r="M1020" i="52"/>
  <c r="L1020" i="52"/>
  <c r="K1020" i="52"/>
  <c r="I1020" i="52"/>
  <c r="AG221" i="52"/>
  <c r="X221" i="52"/>
  <c r="W221" i="52"/>
  <c r="V221" i="52"/>
  <c r="U221" i="52"/>
  <c r="T221" i="52"/>
  <c r="S221" i="52"/>
  <c r="R221" i="52"/>
  <c r="Q221" i="52"/>
  <c r="P221" i="52"/>
  <c r="O221" i="52"/>
  <c r="N221" i="52"/>
  <c r="M221" i="52"/>
  <c r="L221" i="52"/>
  <c r="K221" i="52"/>
  <c r="I221" i="52"/>
  <c r="AG1040" i="52"/>
  <c r="X1040" i="52"/>
  <c r="W1040" i="52"/>
  <c r="V1040" i="52"/>
  <c r="U1040" i="52"/>
  <c r="T1040" i="52"/>
  <c r="S1040" i="52"/>
  <c r="R1040" i="52"/>
  <c r="Q1040" i="52"/>
  <c r="P1040" i="52"/>
  <c r="O1040" i="52"/>
  <c r="N1040" i="52"/>
  <c r="M1040" i="52"/>
  <c r="L1040" i="52"/>
  <c r="K1040" i="52"/>
  <c r="I1040" i="52"/>
  <c r="AG896" i="52"/>
  <c r="X896" i="52"/>
  <c r="W896" i="52"/>
  <c r="V896" i="52"/>
  <c r="U896" i="52"/>
  <c r="T896" i="52"/>
  <c r="S896" i="52"/>
  <c r="R896" i="52"/>
  <c r="Q896" i="52"/>
  <c r="P896" i="52"/>
  <c r="O896" i="52"/>
  <c r="N896" i="52"/>
  <c r="M896" i="52"/>
  <c r="L896" i="52"/>
  <c r="K896" i="52"/>
  <c r="I896" i="52"/>
  <c r="AG1258" i="52"/>
  <c r="X1258" i="52"/>
  <c r="W1258" i="52"/>
  <c r="V1258" i="52"/>
  <c r="U1258" i="52"/>
  <c r="T1258" i="52"/>
  <c r="S1258" i="52"/>
  <c r="R1258" i="52"/>
  <c r="Q1258" i="52"/>
  <c r="P1258" i="52"/>
  <c r="O1258" i="52"/>
  <c r="N1258" i="52"/>
  <c r="M1258" i="52"/>
  <c r="L1258" i="52"/>
  <c r="K1258" i="52"/>
  <c r="I1258" i="52"/>
  <c r="AG651" i="52"/>
  <c r="X651" i="52"/>
  <c r="W651" i="52"/>
  <c r="V651" i="52"/>
  <c r="U651" i="52"/>
  <c r="T651" i="52"/>
  <c r="S651" i="52"/>
  <c r="R651" i="52"/>
  <c r="Q651" i="52"/>
  <c r="P651" i="52"/>
  <c r="O651" i="52"/>
  <c r="N651" i="52"/>
  <c r="M651" i="52"/>
  <c r="L651" i="52"/>
  <c r="K651" i="52"/>
  <c r="I651" i="52"/>
  <c r="AG714" i="52"/>
  <c r="X714" i="52"/>
  <c r="W714" i="52"/>
  <c r="V714" i="52"/>
  <c r="U714" i="52"/>
  <c r="T714" i="52"/>
  <c r="S714" i="52"/>
  <c r="R714" i="52"/>
  <c r="Q714" i="52"/>
  <c r="P714" i="52"/>
  <c r="O714" i="52"/>
  <c r="N714" i="52"/>
  <c r="M714" i="52"/>
  <c r="L714" i="52"/>
  <c r="K714" i="52"/>
  <c r="I714" i="52"/>
  <c r="AG789" i="52"/>
  <c r="X789" i="52"/>
  <c r="W789" i="52"/>
  <c r="V789" i="52"/>
  <c r="U789" i="52"/>
  <c r="T789" i="52"/>
  <c r="S789" i="52"/>
  <c r="R789" i="52"/>
  <c r="Q789" i="52"/>
  <c r="P789" i="52"/>
  <c r="O789" i="52"/>
  <c r="N789" i="52"/>
  <c r="M789" i="52"/>
  <c r="L789" i="52"/>
  <c r="K789" i="52"/>
  <c r="I789" i="52"/>
  <c r="AG970" i="52"/>
  <c r="X970" i="52"/>
  <c r="W970" i="52"/>
  <c r="V970" i="52"/>
  <c r="U970" i="52"/>
  <c r="T970" i="52"/>
  <c r="S970" i="52"/>
  <c r="R970" i="52"/>
  <c r="AJ970" i="52" s="1"/>
  <c r="Q970" i="52"/>
  <c r="P970" i="52"/>
  <c r="O970" i="52"/>
  <c r="N970" i="52"/>
  <c r="M970" i="52"/>
  <c r="L970" i="52"/>
  <c r="K970" i="52"/>
  <c r="I970" i="52"/>
  <c r="AG973" i="52"/>
  <c r="X973" i="52"/>
  <c r="W973" i="52"/>
  <c r="V973" i="52"/>
  <c r="U973" i="52"/>
  <c r="T973" i="52"/>
  <c r="S973" i="52"/>
  <c r="R973" i="52"/>
  <c r="Q973" i="52"/>
  <c r="P973" i="52"/>
  <c r="O973" i="52"/>
  <c r="N973" i="52"/>
  <c r="M973" i="52"/>
  <c r="L973" i="52"/>
  <c r="K973" i="52"/>
  <c r="I973" i="52"/>
  <c r="AJ973" i="52" s="1"/>
  <c r="AG972" i="52"/>
  <c r="X972" i="52"/>
  <c r="W972" i="52"/>
  <c r="V972" i="52"/>
  <c r="U972" i="52"/>
  <c r="T972" i="52"/>
  <c r="S972" i="52"/>
  <c r="R972" i="52"/>
  <c r="Q972" i="52"/>
  <c r="P972" i="52"/>
  <c r="AJ972" i="52" s="1"/>
  <c r="O972" i="52"/>
  <c r="N972" i="52"/>
  <c r="M972" i="52"/>
  <c r="L972" i="52"/>
  <c r="K972" i="52"/>
  <c r="I972" i="52"/>
  <c r="AG975" i="52"/>
  <c r="X975" i="52"/>
  <c r="W975" i="52"/>
  <c r="V975" i="52"/>
  <c r="U975" i="52"/>
  <c r="T975" i="52"/>
  <c r="S975" i="52"/>
  <c r="R975" i="52"/>
  <c r="Q975" i="52"/>
  <c r="P975" i="52"/>
  <c r="O975" i="52"/>
  <c r="N975" i="52"/>
  <c r="M975" i="52"/>
  <c r="L975" i="52"/>
  <c r="AJ975" i="52" s="1"/>
  <c r="K975" i="52"/>
  <c r="I975" i="52"/>
  <c r="AG974" i="52"/>
  <c r="X974" i="52"/>
  <c r="W974" i="52"/>
  <c r="V974" i="52"/>
  <c r="U974" i="52"/>
  <c r="T974" i="52"/>
  <c r="S974" i="52"/>
  <c r="R974" i="52"/>
  <c r="Q974" i="52"/>
  <c r="P974" i="52"/>
  <c r="O974" i="52"/>
  <c r="N974" i="52"/>
  <c r="M974" i="52"/>
  <c r="L974" i="52"/>
  <c r="K974" i="52"/>
  <c r="AJ974" i="52" s="1"/>
  <c r="AG1109" i="52"/>
  <c r="X1109" i="52"/>
  <c r="W1109" i="52"/>
  <c r="V1109" i="52"/>
  <c r="U1109" i="52"/>
  <c r="T1109" i="52"/>
  <c r="S1109" i="52"/>
  <c r="R1109" i="52"/>
  <c r="Q1109" i="52"/>
  <c r="P1109" i="52"/>
  <c r="O1109" i="52"/>
  <c r="N1109" i="52"/>
  <c r="M1109" i="52"/>
  <c r="L1109" i="52"/>
  <c r="K1109" i="52"/>
  <c r="I1109" i="52"/>
  <c r="AJ1109" i="52" s="1"/>
  <c r="AG1138" i="52"/>
  <c r="X1138" i="52"/>
  <c r="W1138" i="52"/>
  <c r="V1138" i="52"/>
  <c r="U1138" i="52"/>
  <c r="T1138" i="52"/>
  <c r="S1138" i="52"/>
  <c r="R1138" i="52"/>
  <c r="Q1138" i="52"/>
  <c r="P1138" i="52"/>
  <c r="O1138" i="52"/>
  <c r="N1138" i="52"/>
  <c r="M1138" i="52"/>
  <c r="L1138" i="52"/>
  <c r="K1138" i="52"/>
  <c r="I1138" i="52"/>
  <c r="AG1148" i="52"/>
  <c r="X1148" i="52"/>
  <c r="W1148" i="52"/>
  <c r="V1148" i="52"/>
  <c r="U1148" i="52"/>
  <c r="T1148" i="52"/>
  <c r="S1148" i="52"/>
  <c r="R1148" i="52"/>
  <c r="Q1148" i="52"/>
  <c r="P1148" i="52"/>
  <c r="O1148" i="52"/>
  <c r="N1148" i="52"/>
  <c r="M1148" i="52"/>
  <c r="L1148" i="52"/>
  <c r="K1148" i="52"/>
  <c r="I1148" i="52"/>
  <c r="AG732" i="52"/>
  <c r="X732" i="52"/>
  <c r="W732" i="52"/>
  <c r="V732" i="52"/>
  <c r="U732" i="52"/>
  <c r="T732" i="52"/>
  <c r="S732" i="52"/>
  <c r="R732" i="52"/>
  <c r="Q732" i="52"/>
  <c r="P732" i="52"/>
  <c r="O732" i="52"/>
  <c r="N732" i="52"/>
  <c r="M732" i="52"/>
  <c r="L732" i="52"/>
  <c r="AJ732" i="52" s="1"/>
  <c r="K732" i="52"/>
  <c r="I732" i="52"/>
  <c r="AG107" i="52"/>
  <c r="X107" i="52"/>
  <c r="W107" i="52"/>
  <c r="V107" i="52"/>
  <c r="U107" i="52"/>
  <c r="T107" i="52"/>
  <c r="S107" i="52"/>
  <c r="R107" i="52"/>
  <c r="Q107" i="52"/>
  <c r="P107" i="52"/>
  <c r="O107" i="52"/>
  <c r="N107" i="52"/>
  <c r="M107" i="52"/>
  <c r="L107" i="52"/>
  <c r="K107" i="52"/>
  <c r="I107" i="52"/>
  <c r="AG171" i="52"/>
  <c r="X171" i="52"/>
  <c r="W171" i="52"/>
  <c r="V171" i="52"/>
  <c r="U171" i="52"/>
  <c r="T171" i="52"/>
  <c r="S171" i="52"/>
  <c r="R171" i="52"/>
  <c r="Q171" i="52"/>
  <c r="P171" i="52"/>
  <c r="O171" i="52"/>
  <c r="N171" i="52"/>
  <c r="M171" i="52"/>
  <c r="L171" i="52"/>
  <c r="K171" i="52"/>
  <c r="I171" i="52"/>
  <c r="AG1032" i="52"/>
  <c r="X1032" i="52"/>
  <c r="W1032" i="52"/>
  <c r="V1032" i="52"/>
  <c r="U1032" i="52"/>
  <c r="T1032" i="52"/>
  <c r="S1032" i="52"/>
  <c r="R1032" i="52"/>
  <c r="Q1032" i="52"/>
  <c r="P1032" i="52"/>
  <c r="O1032" i="52"/>
  <c r="N1032" i="52"/>
  <c r="M1032" i="52"/>
  <c r="L1032" i="52"/>
  <c r="K1032" i="52"/>
  <c r="I1032" i="52"/>
  <c r="AG1257" i="52"/>
  <c r="X1257" i="52"/>
  <c r="W1257" i="52"/>
  <c r="V1257" i="52"/>
  <c r="U1257" i="52"/>
  <c r="T1257" i="52"/>
  <c r="S1257" i="52"/>
  <c r="R1257" i="52"/>
  <c r="Q1257" i="52"/>
  <c r="P1257" i="52"/>
  <c r="O1257" i="52"/>
  <c r="N1257" i="52"/>
  <c r="M1257" i="52"/>
  <c r="L1257" i="52"/>
  <c r="K1257" i="52"/>
  <c r="I1257" i="52"/>
  <c r="AG56" i="52"/>
  <c r="X56" i="52"/>
  <c r="W56" i="52"/>
  <c r="V56" i="52"/>
  <c r="U56" i="52"/>
  <c r="T56" i="52"/>
  <c r="S56" i="52"/>
  <c r="R56" i="52"/>
  <c r="Q56" i="52"/>
  <c r="P56" i="52"/>
  <c r="O56" i="52"/>
  <c r="N56" i="52"/>
  <c r="M56" i="52"/>
  <c r="L56" i="52"/>
  <c r="K56" i="52"/>
  <c r="I56" i="52"/>
  <c r="AG859" i="52"/>
  <c r="X859" i="52"/>
  <c r="W859" i="52"/>
  <c r="V859" i="52"/>
  <c r="U859" i="52"/>
  <c r="T859" i="52"/>
  <c r="S859" i="52"/>
  <c r="R859" i="52"/>
  <c r="Q859" i="52"/>
  <c r="P859" i="52"/>
  <c r="O859" i="52"/>
  <c r="N859" i="52"/>
  <c r="M859" i="52"/>
  <c r="L859" i="52"/>
  <c r="K859" i="52"/>
  <c r="I859" i="52"/>
  <c r="AG159" i="52"/>
  <c r="X159" i="52"/>
  <c r="W159" i="52"/>
  <c r="V159" i="52"/>
  <c r="U159" i="52"/>
  <c r="T159" i="52"/>
  <c r="S159" i="52"/>
  <c r="R159" i="52"/>
  <c r="Q159" i="52"/>
  <c r="P159" i="52"/>
  <c r="O159" i="52"/>
  <c r="N159" i="52"/>
  <c r="M159" i="52"/>
  <c r="L159" i="52"/>
  <c r="K159" i="52"/>
  <c r="I159" i="52"/>
  <c r="AG158" i="52"/>
  <c r="X158" i="52"/>
  <c r="W158" i="52"/>
  <c r="V158" i="52"/>
  <c r="U158" i="52"/>
  <c r="T158" i="52"/>
  <c r="S158" i="52"/>
  <c r="R158" i="52"/>
  <c r="Q158" i="52"/>
  <c r="P158" i="52"/>
  <c r="O158" i="52"/>
  <c r="N158" i="52"/>
  <c r="M158" i="52"/>
  <c r="L158" i="52"/>
  <c r="K158" i="52"/>
  <c r="I158" i="52"/>
  <c r="AG157" i="52"/>
  <c r="X157" i="52"/>
  <c r="W157" i="52"/>
  <c r="V157" i="52"/>
  <c r="U157" i="52"/>
  <c r="T157" i="52"/>
  <c r="S157" i="52"/>
  <c r="R157" i="52"/>
  <c r="AJ157" i="52" s="1"/>
  <c r="Q157" i="52"/>
  <c r="P157" i="52"/>
  <c r="O157" i="52"/>
  <c r="N157" i="52"/>
  <c r="M157" i="52"/>
  <c r="L157" i="52"/>
  <c r="K157" i="52"/>
  <c r="I157" i="52"/>
  <c r="AG890" i="52"/>
  <c r="X890" i="52"/>
  <c r="W890" i="52"/>
  <c r="V890" i="52"/>
  <c r="U890" i="52"/>
  <c r="T890" i="52"/>
  <c r="S890" i="52"/>
  <c r="R890" i="52"/>
  <c r="Q890" i="52"/>
  <c r="P890" i="52"/>
  <c r="O890" i="52"/>
  <c r="N890" i="52"/>
  <c r="M890" i="52"/>
  <c r="L890" i="52"/>
  <c r="K890" i="52"/>
  <c r="I890" i="52"/>
  <c r="AJ890" i="52" s="1"/>
  <c r="AG1006" i="52"/>
  <c r="X1006" i="52"/>
  <c r="W1006" i="52"/>
  <c r="V1006" i="52"/>
  <c r="U1006" i="52"/>
  <c r="T1006" i="52"/>
  <c r="S1006" i="52"/>
  <c r="R1006" i="52"/>
  <c r="Q1006" i="52"/>
  <c r="P1006" i="52"/>
  <c r="AJ1006" i="52" s="1"/>
  <c r="O1006" i="52"/>
  <c r="N1006" i="52"/>
  <c r="M1006" i="52"/>
  <c r="L1006" i="52"/>
  <c r="K1006" i="52"/>
  <c r="I1006" i="52"/>
  <c r="AG581" i="52"/>
  <c r="X581" i="52"/>
  <c r="W581" i="52"/>
  <c r="V581" i="52"/>
  <c r="U581" i="52"/>
  <c r="T581" i="52"/>
  <c r="S581" i="52"/>
  <c r="R581" i="52"/>
  <c r="Q581" i="52"/>
  <c r="P581" i="52"/>
  <c r="O581" i="52"/>
  <c r="N581" i="52"/>
  <c r="M581" i="52"/>
  <c r="L581" i="52"/>
  <c r="AJ581" i="52" s="1"/>
  <c r="K581" i="52"/>
  <c r="I581" i="52"/>
  <c r="AG635" i="52"/>
  <c r="X635" i="52"/>
  <c r="W635" i="52"/>
  <c r="V635" i="52"/>
  <c r="U635" i="52"/>
  <c r="T635" i="52"/>
  <c r="S635" i="52"/>
  <c r="R635" i="52"/>
  <c r="Q635" i="52"/>
  <c r="P635" i="52"/>
  <c r="O635" i="52"/>
  <c r="N635" i="52"/>
  <c r="M635" i="52"/>
  <c r="L635" i="52"/>
  <c r="K635" i="52"/>
  <c r="AJ635" i="52" s="1"/>
  <c r="I635" i="52"/>
  <c r="AG95" i="52"/>
  <c r="X95" i="52"/>
  <c r="W95" i="52"/>
  <c r="V95" i="52"/>
  <c r="U95" i="52"/>
  <c r="T95" i="52"/>
  <c r="S95" i="52"/>
  <c r="R95" i="52"/>
  <c r="Q95" i="52"/>
  <c r="P95" i="52"/>
  <c r="O95" i="52"/>
  <c r="N95" i="52"/>
  <c r="M95" i="52"/>
  <c r="L95" i="52"/>
  <c r="K95" i="52"/>
  <c r="I95" i="52"/>
  <c r="AG96" i="52"/>
  <c r="X96" i="52"/>
  <c r="W96" i="52"/>
  <c r="V96" i="52"/>
  <c r="U96" i="52"/>
  <c r="T96" i="52"/>
  <c r="S96" i="52"/>
  <c r="R96" i="52"/>
  <c r="Q96" i="52"/>
  <c r="P96" i="52"/>
  <c r="O96" i="52"/>
  <c r="N96" i="52"/>
  <c r="M96" i="52"/>
  <c r="L96" i="52"/>
  <c r="K96" i="52"/>
  <c r="I96" i="52"/>
  <c r="AG542" i="52"/>
  <c r="X542" i="52"/>
  <c r="W542" i="52"/>
  <c r="V542" i="52"/>
  <c r="U542" i="52"/>
  <c r="T542" i="52"/>
  <c r="S542" i="52"/>
  <c r="R542" i="52"/>
  <c r="Q542" i="52"/>
  <c r="AJ542" i="52" s="1"/>
  <c r="P542" i="52"/>
  <c r="O542" i="52"/>
  <c r="N542" i="52"/>
  <c r="M542" i="52"/>
  <c r="L542" i="52"/>
  <c r="K542" i="52"/>
  <c r="I542" i="52"/>
  <c r="AG964" i="52"/>
  <c r="X964" i="52"/>
  <c r="W964" i="52"/>
  <c r="V964" i="52"/>
  <c r="U964" i="52"/>
  <c r="T964" i="52"/>
  <c r="S964" i="52"/>
  <c r="R964" i="52"/>
  <c r="Q964" i="52"/>
  <c r="P964" i="52"/>
  <c r="O964" i="52"/>
  <c r="N964" i="52"/>
  <c r="M964" i="52"/>
  <c r="L964" i="52"/>
  <c r="K964" i="52"/>
  <c r="I964" i="52"/>
  <c r="AG1086" i="52"/>
  <c r="X1086" i="52"/>
  <c r="W1086" i="52"/>
  <c r="V1086" i="52"/>
  <c r="U1086" i="52"/>
  <c r="T1086" i="52"/>
  <c r="S1086" i="52"/>
  <c r="R1086" i="52"/>
  <c r="Q1086" i="52"/>
  <c r="P1086" i="52"/>
  <c r="O1086" i="52"/>
  <c r="N1086" i="52"/>
  <c r="M1086" i="52"/>
  <c r="L1086" i="52"/>
  <c r="K1086" i="52"/>
  <c r="I1086" i="52"/>
  <c r="AJ1086" i="52" s="1"/>
  <c r="AG1158" i="52"/>
  <c r="X1158" i="52"/>
  <c r="W1158" i="52"/>
  <c r="V1158" i="52"/>
  <c r="U1158" i="52"/>
  <c r="T1158" i="52"/>
  <c r="S1158" i="52"/>
  <c r="R1158" i="52"/>
  <c r="Q1158" i="52"/>
  <c r="P1158" i="52"/>
  <c r="O1158" i="52"/>
  <c r="N1158" i="52"/>
  <c r="M1158" i="52"/>
  <c r="L1158" i="52"/>
  <c r="K1158" i="52"/>
  <c r="I1158" i="52"/>
  <c r="AG1085" i="52"/>
  <c r="X1085" i="52"/>
  <c r="W1085" i="52"/>
  <c r="V1085" i="52"/>
  <c r="U1085" i="52"/>
  <c r="T1085" i="52"/>
  <c r="S1085" i="52"/>
  <c r="R1085" i="52"/>
  <c r="Q1085" i="52"/>
  <c r="P1085" i="52"/>
  <c r="O1085" i="52"/>
  <c r="N1085" i="52"/>
  <c r="M1085" i="52"/>
  <c r="L1085" i="52"/>
  <c r="K1085" i="52"/>
  <c r="I1085" i="52"/>
  <c r="AG762" i="52"/>
  <c r="X762" i="52"/>
  <c r="W762" i="52"/>
  <c r="V762" i="52"/>
  <c r="U762" i="52"/>
  <c r="T762" i="52"/>
  <c r="S762" i="52"/>
  <c r="R762" i="52"/>
  <c r="Q762" i="52"/>
  <c r="P762" i="52"/>
  <c r="O762" i="52"/>
  <c r="N762" i="52"/>
  <c r="M762" i="52"/>
  <c r="L762" i="52"/>
  <c r="K762" i="52"/>
  <c r="I762" i="52"/>
  <c r="AJ762" i="52" s="1"/>
  <c r="AG534" i="52"/>
  <c r="X534" i="52"/>
  <c r="W534" i="52"/>
  <c r="V534" i="52"/>
  <c r="U534" i="52"/>
  <c r="T534" i="52"/>
  <c r="S534" i="52"/>
  <c r="R534" i="52"/>
  <c r="Q534" i="52"/>
  <c r="P534" i="52"/>
  <c r="O534" i="52"/>
  <c r="N534" i="52"/>
  <c r="M534" i="52"/>
  <c r="L534" i="52"/>
  <c r="K534" i="52"/>
  <c r="I534" i="52"/>
  <c r="AG533" i="52"/>
  <c r="X533" i="52"/>
  <c r="W533" i="52"/>
  <c r="V533" i="52"/>
  <c r="U533" i="52"/>
  <c r="T533" i="52"/>
  <c r="S533" i="52"/>
  <c r="R533" i="52"/>
  <c r="Q533" i="52"/>
  <c r="P533" i="52"/>
  <c r="O533" i="52"/>
  <c r="N533" i="52"/>
  <c r="M533" i="52"/>
  <c r="L533" i="52"/>
  <c r="K533" i="52"/>
  <c r="I533" i="52"/>
  <c r="AG1038" i="52"/>
  <c r="X1038" i="52"/>
  <c r="W1038" i="52"/>
  <c r="V1038" i="52"/>
  <c r="U1038" i="52"/>
  <c r="T1038" i="52"/>
  <c r="S1038" i="52"/>
  <c r="R1038" i="52"/>
  <c r="Q1038" i="52"/>
  <c r="P1038" i="52"/>
  <c r="O1038" i="52"/>
  <c r="N1038" i="52"/>
  <c r="M1038" i="52"/>
  <c r="L1038" i="52"/>
  <c r="K1038" i="52"/>
  <c r="I1038" i="52"/>
  <c r="AJ1038" i="52"/>
  <c r="X1227" i="52"/>
  <c r="W1227" i="52"/>
  <c r="V1227" i="52"/>
  <c r="U1227" i="52"/>
  <c r="T1227" i="52"/>
  <c r="S1227" i="52"/>
  <c r="R1227" i="52"/>
  <c r="Q1227" i="52"/>
  <c r="P1227" i="52"/>
  <c r="O1227" i="52"/>
  <c r="N1227" i="52"/>
  <c r="M1227" i="52"/>
  <c r="AJ1227" i="52" s="1"/>
  <c r="L1227" i="52"/>
  <c r="I1227" i="52"/>
  <c r="AG905" i="52"/>
  <c r="X905" i="52"/>
  <c r="W905" i="52"/>
  <c r="V905" i="52"/>
  <c r="U905" i="52"/>
  <c r="T905" i="52"/>
  <c r="S905" i="52"/>
  <c r="R905" i="52"/>
  <c r="Q905" i="52"/>
  <c r="AJ905" i="52" s="1"/>
  <c r="P905" i="52"/>
  <c r="O905" i="52"/>
  <c r="N905" i="52"/>
  <c r="M905" i="52"/>
  <c r="L905" i="52"/>
  <c r="K905" i="52"/>
  <c r="I905" i="52"/>
  <c r="AG79" i="52"/>
  <c r="X79" i="52"/>
  <c r="W79" i="52"/>
  <c r="V79" i="52"/>
  <c r="U79" i="52"/>
  <c r="T79" i="52"/>
  <c r="S79" i="52"/>
  <c r="R79" i="52"/>
  <c r="Q79" i="52"/>
  <c r="P79" i="52"/>
  <c r="O79" i="52"/>
  <c r="N79" i="52"/>
  <c r="M79" i="52"/>
  <c r="L79" i="52"/>
  <c r="K79" i="52"/>
  <c r="I79" i="52"/>
  <c r="AJ79" i="52" s="1"/>
  <c r="AG769" i="52"/>
  <c r="X769" i="52"/>
  <c r="W769" i="52"/>
  <c r="V769" i="52"/>
  <c r="U769" i="52"/>
  <c r="T769" i="52"/>
  <c r="S769" i="52"/>
  <c r="R769" i="52"/>
  <c r="Q769" i="52"/>
  <c r="P769" i="52"/>
  <c r="O769" i="52"/>
  <c r="N769" i="52"/>
  <c r="M769" i="52"/>
  <c r="L769" i="52"/>
  <c r="K769" i="52"/>
  <c r="I769" i="52"/>
  <c r="AG508" i="52"/>
  <c r="X508" i="52"/>
  <c r="W508" i="52"/>
  <c r="V508" i="52"/>
  <c r="U508" i="52"/>
  <c r="T508" i="52"/>
  <c r="S508" i="52"/>
  <c r="R508" i="52"/>
  <c r="Q508" i="52"/>
  <c r="P508" i="52"/>
  <c r="O508" i="52"/>
  <c r="N508" i="52"/>
  <c r="M508" i="52"/>
  <c r="L508" i="52"/>
  <c r="K508" i="52"/>
  <c r="I508" i="52"/>
  <c r="AG578" i="52"/>
  <c r="X578" i="52"/>
  <c r="W578" i="52"/>
  <c r="V578" i="52"/>
  <c r="U578" i="52"/>
  <c r="T578" i="52"/>
  <c r="S578" i="52"/>
  <c r="R578" i="52"/>
  <c r="Q578" i="52"/>
  <c r="P578" i="52"/>
  <c r="O578" i="52"/>
  <c r="N578" i="52"/>
  <c r="M578" i="52"/>
  <c r="L578" i="52"/>
  <c r="K578" i="52"/>
  <c r="I578" i="52"/>
  <c r="AG991" i="52"/>
  <c r="X991" i="52"/>
  <c r="W991" i="52"/>
  <c r="V991" i="52"/>
  <c r="U991" i="52"/>
  <c r="T991" i="52"/>
  <c r="S991" i="52"/>
  <c r="R991" i="52"/>
  <c r="Q991" i="52"/>
  <c r="P991" i="52"/>
  <c r="O991" i="52"/>
  <c r="N991" i="52"/>
  <c r="M991" i="52"/>
  <c r="L991" i="52"/>
  <c r="K991" i="52"/>
  <c r="I991" i="52"/>
  <c r="AJ991" i="52"/>
  <c r="AG1314" i="52"/>
  <c r="X1314" i="52"/>
  <c r="W1314" i="52"/>
  <c r="V1314" i="52"/>
  <c r="U1314" i="52"/>
  <c r="T1314" i="52"/>
  <c r="S1314" i="52"/>
  <c r="R1314" i="52"/>
  <c r="Q1314" i="52"/>
  <c r="P1314" i="52"/>
  <c r="O1314" i="52"/>
  <c r="N1314" i="52"/>
  <c r="M1314" i="52"/>
  <c r="L1314" i="52"/>
  <c r="K1314" i="52"/>
  <c r="I1314" i="52"/>
  <c r="AG963" i="52"/>
  <c r="X963" i="52"/>
  <c r="W963" i="52"/>
  <c r="V963" i="52"/>
  <c r="U963" i="52"/>
  <c r="T963" i="52"/>
  <c r="S963" i="52"/>
  <c r="R963" i="52"/>
  <c r="Q963" i="52"/>
  <c r="P963" i="52"/>
  <c r="O963" i="52"/>
  <c r="N963" i="52"/>
  <c r="M963" i="52"/>
  <c r="L963" i="52"/>
  <c r="K963" i="52"/>
  <c r="I963" i="52"/>
  <c r="AG53" i="52"/>
  <c r="X53" i="52"/>
  <c r="W53" i="52"/>
  <c r="V53" i="52"/>
  <c r="U53" i="52"/>
  <c r="T53" i="52"/>
  <c r="S53" i="52"/>
  <c r="R53" i="52"/>
  <c r="Q53" i="52"/>
  <c r="P53" i="52"/>
  <c r="O53" i="52"/>
  <c r="N53" i="52"/>
  <c r="M53" i="52"/>
  <c r="L53" i="52"/>
  <c r="K53" i="52"/>
  <c r="I53" i="52"/>
  <c r="AJ53" i="52"/>
  <c r="AG69" i="52"/>
  <c r="X69" i="52"/>
  <c r="W69" i="52"/>
  <c r="V69" i="52"/>
  <c r="U69" i="52"/>
  <c r="T69" i="52"/>
  <c r="S69" i="52"/>
  <c r="R69" i="52"/>
  <c r="Q69" i="52"/>
  <c r="P69" i="52"/>
  <c r="O69" i="52"/>
  <c r="N69" i="52"/>
  <c r="M69" i="52"/>
  <c r="L69" i="52"/>
  <c r="K69" i="52"/>
  <c r="I69" i="52"/>
  <c r="AG650" i="52"/>
  <c r="X650" i="52"/>
  <c r="W650" i="52"/>
  <c r="V650" i="52"/>
  <c r="U650" i="52"/>
  <c r="T650" i="52"/>
  <c r="S650" i="52"/>
  <c r="R650" i="52"/>
  <c r="Q650" i="52"/>
  <c r="P650" i="52"/>
  <c r="O650" i="52"/>
  <c r="N650" i="52"/>
  <c r="M650" i="52"/>
  <c r="L650" i="52"/>
  <c r="K650" i="52"/>
  <c r="I650" i="52"/>
  <c r="AG713" i="52"/>
  <c r="X713" i="52"/>
  <c r="W713" i="52"/>
  <c r="V713" i="52"/>
  <c r="U713" i="52"/>
  <c r="T713" i="52"/>
  <c r="S713" i="52"/>
  <c r="R713" i="52"/>
  <c r="Q713" i="52"/>
  <c r="P713" i="52"/>
  <c r="O713" i="52"/>
  <c r="N713" i="52"/>
  <c r="M713" i="52"/>
  <c r="L713" i="52"/>
  <c r="K713" i="52"/>
  <c r="I713" i="52"/>
  <c r="AG837" i="52"/>
  <c r="X837" i="52"/>
  <c r="W837" i="52"/>
  <c r="V837" i="52"/>
  <c r="U837" i="52"/>
  <c r="T837" i="52"/>
  <c r="S837" i="52"/>
  <c r="R837" i="52"/>
  <c r="Q837" i="52"/>
  <c r="P837" i="52"/>
  <c r="O837" i="52"/>
  <c r="N837" i="52"/>
  <c r="M837" i="52"/>
  <c r="L837" i="52"/>
  <c r="K837" i="52"/>
  <c r="I837" i="52"/>
  <c r="AJ837" i="52"/>
  <c r="AG1063" i="52"/>
  <c r="X1063" i="52"/>
  <c r="W1063" i="52"/>
  <c r="V1063" i="52"/>
  <c r="U1063" i="52"/>
  <c r="T1063" i="52"/>
  <c r="S1063" i="52"/>
  <c r="R1063" i="52"/>
  <c r="Q1063" i="52"/>
  <c r="P1063" i="52"/>
  <c r="O1063" i="52"/>
  <c r="N1063" i="52"/>
  <c r="M1063" i="52"/>
  <c r="L1063" i="52"/>
  <c r="K1063" i="52"/>
  <c r="I1063" i="52"/>
  <c r="AG922" i="52"/>
  <c r="X922" i="52"/>
  <c r="W922" i="52"/>
  <c r="V922" i="52"/>
  <c r="U922" i="52"/>
  <c r="T922" i="52"/>
  <c r="S922" i="52"/>
  <c r="R922" i="52"/>
  <c r="Q922" i="52"/>
  <c r="P922" i="52"/>
  <c r="O922" i="52"/>
  <c r="N922" i="52"/>
  <c r="M922" i="52"/>
  <c r="L922" i="52"/>
  <c r="K922" i="52"/>
  <c r="I922" i="52"/>
  <c r="AG712" i="52"/>
  <c r="X712" i="52"/>
  <c r="W712" i="52"/>
  <c r="V712" i="52"/>
  <c r="U712" i="52"/>
  <c r="T712" i="52"/>
  <c r="S712" i="52"/>
  <c r="R712" i="52"/>
  <c r="Q712" i="52"/>
  <c r="P712" i="52"/>
  <c r="O712" i="52"/>
  <c r="N712" i="52"/>
  <c r="M712" i="52"/>
  <c r="L712" i="52"/>
  <c r="K712" i="52"/>
  <c r="I712" i="52"/>
  <c r="AG742" i="52"/>
  <c r="X742" i="52"/>
  <c r="W742" i="52"/>
  <c r="V742" i="52"/>
  <c r="U742" i="52"/>
  <c r="T742" i="52"/>
  <c r="S742" i="52"/>
  <c r="R742" i="52"/>
  <c r="Q742" i="52"/>
  <c r="P742" i="52"/>
  <c r="O742" i="52"/>
  <c r="N742" i="52"/>
  <c r="M742" i="52"/>
  <c r="L742" i="52"/>
  <c r="K742" i="52"/>
  <c r="I742" i="52"/>
  <c r="AG761" i="52"/>
  <c r="X761" i="52"/>
  <c r="W761" i="52"/>
  <c r="V761" i="52"/>
  <c r="U761" i="52"/>
  <c r="T761" i="52"/>
  <c r="S761" i="52"/>
  <c r="R761" i="52"/>
  <c r="Q761" i="52"/>
  <c r="P761" i="52"/>
  <c r="O761" i="52"/>
  <c r="N761" i="52"/>
  <c r="M761" i="52"/>
  <c r="L761" i="52"/>
  <c r="K761" i="52"/>
  <c r="I761" i="52"/>
  <c r="AJ761" i="52" s="1"/>
  <c r="AG1060" i="52"/>
  <c r="X1060" i="52"/>
  <c r="W1060" i="52"/>
  <c r="V1060" i="52"/>
  <c r="U1060" i="52"/>
  <c r="T1060" i="52"/>
  <c r="S1060" i="52"/>
  <c r="R1060" i="52"/>
  <c r="Q1060" i="52"/>
  <c r="P1060" i="52"/>
  <c r="O1060" i="52"/>
  <c r="N1060" i="52"/>
  <c r="M1060" i="52"/>
  <c r="L1060" i="52"/>
  <c r="K1060" i="52"/>
  <c r="I1060" i="52"/>
  <c r="AG919" i="52"/>
  <c r="X919" i="52"/>
  <c r="W919" i="52"/>
  <c r="V919" i="52"/>
  <c r="U919" i="52"/>
  <c r="T919" i="52"/>
  <c r="S919" i="52"/>
  <c r="R919" i="52"/>
  <c r="Q919" i="52"/>
  <c r="P919" i="52"/>
  <c r="O919" i="52"/>
  <c r="N919" i="52"/>
  <c r="M919" i="52"/>
  <c r="L919" i="52"/>
  <c r="K919" i="52"/>
  <c r="I919" i="52"/>
  <c r="AG1256" i="52"/>
  <c r="X1256" i="52"/>
  <c r="W1256" i="52"/>
  <c r="V1256" i="52"/>
  <c r="U1256" i="52"/>
  <c r="T1256" i="52"/>
  <c r="S1256" i="52"/>
  <c r="R1256" i="52"/>
  <c r="Q1256" i="52"/>
  <c r="P1256" i="52"/>
  <c r="O1256" i="52"/>
  <c r="N1256" i="52"/>
  <c r="M1256" i="52"/>
  <c r="L1256" i="52"/>
  <c r="K1256" i="52"/>
  <c r="I1256" i="52"/>
  <c r="AG20" i="52"/>
  <c r="X20" i="52"/>
  <c r="W20" i="52"/>
  <c r="V20" i="52"/>
  <c r="U20" i="52"/>
  <c r="T20" i="52"/>
  <c r="S20" i="52"/>
  <c r="R20" i="52"/>
  <c r="Q20" i="52"/>
  <c r="P20" i="52"/>
  <c r="O20" i="52"/>
  <c r="N20" i="52"/>
  <c r="M20" i="52"/>
  <c r="L20" i="52"/>
  <c r="K20" i="52"/>
  <c r="I20" i="52"/>
  <c r="AJ20" i="52" s="1"/>
  <c r="AG1108" i="52"/>
  <c r="X1108" i="52"/>
  <c r="W1108" i="52"/>
  <c r="V1108" i="52"/>
  <c r="U1108" i="52"/>
  <c r="T1108" i="52"/>
  <c r="S1108" i="52"/>
  <c r="R1108" i="52"/>
  <c r="Q1108" i="52"/>
  <c r="P1108" i="52"/>
  <c r="O1108" i="52"/>
  <c r="N1108" i="52"/>
  <c r="M1108" i="52"/>
  <c r="L1108" i="52"/>
  <c r="K1108" i="52"/>
  <c r="I1108" i="52"/>
  <c r="AJ1108" i="52" s="1"/>
  <c r="AG697" i="52"/>
  <c r="X697" i="52"/>
  <c r="W697" i="52"/>
  <c r="V697" i="52"/>
  <c r="U697" i="52"/>
  <c r="T697" i="52"/>
  <c r="S697" i="52"/>
  <c r="R697" i="52"/>
  <c r="Q697" i="52"/>
  <c r="P697" i="52"/>
  <c r="O697" i="52"/>
  <c r="N697" i="52"/>
  <c r="M697" i="52"/>
  <c r="L697" i="52"/>
  <c r="K697" i="52"/>
  <c r="I697" i="52"/>
  <c r="AG731" i="52"/>
  <c r="X731" i="52"/>
  <c r="W731" i="52"/>
  <c r="V731" i="52"/>
  <c r="U731" i="52"/>
  <c r="T731" i="52"/>
  <c r="S731" i="52"/>
  <c r="R731" i="52"/>
  <c r="Q731" i="52"/>
  <c r="AJ731" i="52" s="1"/>
  <c r="P731" i="52"/>
  <c r="O731" i="52"/>
  <c r="N731" i="52"/>
  <c r="M731" i="52"/>
  <c r="L731" i="52"/>
  <c r="K731" i="52"/>
  <c r="I731" i="52"/>
  <c r="AG1193" i="52"/>
  <c r="X1193" i="52"/>
  <c r="W1193" i="52"/>
  <c r="V1193" i="52"/>
  <c r="U1193" i="52"/>
  <c r="T1193" i="52"/>
  <c r="S1193" i="52"/>
  <c r="R1193" i="52"/>
  <c r="Q1193" i="52"/>
  <c r="P1193" i="52"/>
  <c r="O1193" i="52"/>
  <c r="N1193" i="52"/>
  <c r="M1193" i="52"/>
  <c r="L1193" i="52"/>
  <c r="K1193" i="52"/>
  <c r="I1193" i="52"/>
  <c r="AJ1193" i="52" s="1"/>
  <c r="AG649" i="52"/>
  <c r="X649" i="52"/>
  <c r="W649" i="52"/>
  <c r="V649" i="52"/>
  <c r="U649" i="52"/>
  <c r="T649" i="52"/>
  <c r="S649" i="52"/>
  <c r="R649" i="52"/>
  <c r="Q649" i="52"/>
  <c r="P649" i="52"/>
  <c r="O649" i="52"/>
  <c r="N649" i="52"/>
  <c r="M649" i="52"/>
  <c r="L649" i="52"/>
  <c r="K649" i="52"/>
  <c r="I649" i="52"/>
  <c r="AG465" i="52"/>
  <c r="X465" i="52"/>
  <c r="W465" i="52"/>
  <c r="V465" i="52"/>
  <c r="U465" i="52"/>
  <c r="T465" i="52"/>
  <c r="S465" i="52"/>
  <c r="R465" i="52"/>
  <c r="Q465" i="52"/>
  <c r="P465" i="52"/>
  <c r="O465" i="52"/>
  <c r="N465" i="52"/>
  <c r="M465" i="52"/>
  <c r="L465" i="52"/>
  <c r="K465" i="52"/>
  <c r="I465" i="52"/>
  <c r="AG1191" i="52"/>
  <c r="X1191" i="52"/>
  <c r="W1191" i="52"/>
  <c r="V1191" i="52"/>
  <c r="U1191" i="52"/>
  <c r="T1191" i="52"/>
  <c r="S1191" i="52"/>
  <c r="R1191" i="52"/>
  <c r="Q1191" i="52"/>
  <c r="P1191" i="52"/>
  <c r="O1191" i="52"/>
  <c r="N1191" i="52"/>
  <c r="M1191" i="52"/>
  <c r="L1191" i="52"/>
  <c r="K1191" i="52"/>
  <c r="I1191" i="52"/>
  <c r="X1225" i="52"/>
  <c r="W1225" i="52"/>
  <c r="V1225" i="52"/>
  <c r="U1225" i="52"/>
  <c r="T1225" i="52"/>
  <c r="S1225" i="52"/>
  <c r="R1225" i="52"/>
  <c r="Q1225" i="52"/>
  <c r="P1225" i="52"/>
  <c r="O1225" i="52"/>
  <c r="N1225" i="52"/>
  <c r="M1225" i="52"/>
  <c r="L1225" i="52"/>
  <c r="I1225" i="52"/>
  <c r="AG992" i="52"/>
  <c r="X992" i="52"/>
  <c r="W992" i="52"/>
  <c r="V992" i="52"/>
  <c r="U992" i="52"/>
  <c r="T992" i="52"/>
  <c r="S992" i="52"/>
  <c r="R992" i="52"/>
  <c r="Q992" i="52"/>
  <c r="P992" i="52"/>
  <c r="O992" i="52"/>
  <c r="N992" i="52"/>
  <c r="M992" i="52"/>
  <c r="L992" i="52"/>
  <c r="K992" i="52"/>
  <c r="I992" i="52"/>
  <c r="AJ992" i="52"/>
  <c r="AG1192" i="52"/>
  <c r="X1192" i="52"/>
  <c r="W1192" i="52"/>
  <c r="V1192" i="52"/>
  <c r="U1192" i="52"/>
  <c r="T1192" i="52"/>
  <c r="S1192" i="52"/>
  <c r="R1192" i="52"/>
  <c r="Q1192" i="52"/>
  <c r="P1192" i="52"/>
  <c r="O1192" i="52"/>
  <c r="N1192" i="52"/>
  <c r="M1192" i="52"/>
  <c r="L1192" i="52"/>
  <c r="K1192" i="52"/>
  <c r="I1192" i="52"/>
  <c r="AJ1192" i="52" s="1"/>
  <c r="AG1205" i="52"/>
  <c r="X1205" i="52"/>
  <c r="W1205" i="52"/>
  <c r="V1205" i="52"/>
  <c r="U1205" i="52"/>
  <c r="T1205" i="52"/>
  <c r="S1205" i="52"/>
  <c r="R1205" i="52"/>
  <c r="Q1205" i="52"/>
  <c r="P1205" i="52"/>
  <c r="O1205" i="52"/>
  <c r="N1205" i="52"/>
  <c r="M1205" i="52"/>
  <c r="L1205" i="52"/>
  <c r="K1205" i="52"/>
  <c r="I1205" i="52"/>
  <c r="AG1206" i="52"/>
  <c r="X1206" i="52"/>
  <c r="W1206" i="52"/>
  <c r="V1206" i="52"/>
  <c r="U1206" i="52"/>
  <c r="T1206" i="52"/>
  <c r="S1206" i="52"/>
  <c r="R1206" i="52"/>
  <c r="Q1206" i="52"/>
  <c r="P1206" i="52"/>
  <c r="O1206" i="52"/>
  <c r="N1206" i="52"/>
  <c r="M1206" i="52"/>
  <c r="L1206" i="52"/>
  <c r="AJ1206" i="52" s="1"/>
  <c r="K1206" i="52"/>
  <c r="I1206" i="52"/>
  <c r="AG64" i="52"/>
  <c r="X64" i="52"/>
  <c r="W64" i="52"/>
  <c r="V64" i="52"/>
  <c r="U64" i="52"/>
  <c r="T64" i="52"/>
  <c r="S64" i="52"/>
  <c r="R64" i="52"/>
  <c r="Q64" i="52"/>
  <c r="P64" i="52"/>
  <c r="O64" i="52"/>
  <c r="N64" i="52"/>
  <c r="M64" i="52"/>
  <c r="L64" i="52"/>
  <c r="K64" i="52"/>
  <c r="I64" i="52"/>
  <c r="AJ64" i="52"/>
  <c r="AG1145" i="52"/>
  <c r="X1145" i="52"/>
  <c r="W1145" i="52"/>
  <c r="V1145" i="52"/>
  <c r="U1145" i="52"/>
  <c r="T1145" i="52"/>
  <c r="S1145" i="52"/>
  <c r="R1145" i="52"/>
  <c r="Q1145" i="52"/>
  <c r="P1145" i="52"/>
  <c r="O1145" i="52"/>
  <c r="N1145" i="52"/>
  <c r="M1145" i="52"/>
  <c r="L1145" i="52"/>
  <c r="K1145" i="52"/>
  <c r="I1145" i="52"/>
  <c r="AG1114" i="52"/>
  <c r="X1114" i="52"/>
  <c r="W1114" i="52"/>
  <c r="V1114" i="52"/>
  <c r="U1114" i="52"/>
  <c r="T1114" i="52"/>
  <c r="S1114" i="52"/>
  <c r="R1114" i="52"/>
  <c r="Q1114" i="52"/>
  <c r="P1114" i="52"/>
  <c r="O1114" i="52"/>
  <c r="N1114" i="52"/>
  <c r="M1114" i="52"/>
  <c r="L1114" i="52"/>
  <c r="K1114" i="52"/>
  <c r="I1114" i="52"/>
  <c r="AG60" i="52"/>
  <c r="X60" i="52"/>
  <c r="W60" i="52"/>
  <c r="V60" i="52"/>
  <c r="U60" i="52"/>
  <c r="T60" i="52"/>
  <c r="S60" i="52"/>
  <c r="R60" i="52"/>
  <c r="Q60" i="52"/>
  <c r="P60" i="52"/>
  <c r="O60" i="52"/>
  <c r="N60" i="52"/>
  <c r="M60" i="52"/>
  <c r="L60" i="52"/>
  <c r="K60" i="52"/>
  <c r="I60" i="52"/>
  <c r="AG805" i="52"/>
  <c r="X805" i="52"/>
  <c r="W805" i="52"/>
  <c r="V805" i="52"/>
  <c r="U805" i="52"/>
  <c r="T805" i="52"/>
  <c r="S805" i="52"/>
  <c r="R805" i="52"/>
  <c r="Q805" i="52"/>
  <c r="P805" i="52"/>
  <c r="O805" i="52"/>
  <c r="N805" i="52"/>
  <c r="M805" i="52"/>
  <c r="L805" i="52"/>
  <c r="K805" i="52"/>
  <c r="I805" i="52"/>
  <c r="AG867" i="52"/>
  <c r="X867" i="52"/>
  <c r="W867" i="52"/>
  <c r="V867" i="52"/>
  <c r="U867" i="52"/>
  <c r="T867" i="52"/>
  <c r="S867" i="52"/>
  <c r="R867" i="52"/>
  <c r="AJ867" i="52" s="1"/>
  <c r="Q867" i="52"/>
  <c r="P867" i="52"/>
  <c r="O867" i="52"/>
  <c r="N867" i="52"/>
  <c r="M867" i="52"/>
  <c r="L867" i="52"/>
  <c r="K867" i="52"/>
  <c r="I867" i="52"/>
  <c r="AG406" i="52"/>
  <c r="X406" i="52"/>
  <c r="W406" i="52"/>
  <c r="V406" i="52"/>
  <c r="U406" i="52"/>
  <c r="T406" i="52"/>
  <c r="S406" i="52"/>
  <c r="R406" i="52"/>
  <c r="Q406" i="52"/>
  <c r="P406" i="52"/>
  <c r="O406" i="52"/>
  <c r="N406" i="52"/>
  <c r="M406" i="52"/>
  <c r="L406" i="52"/>
  <c r="K406" i="52"/>
  <c r="I406" i="52"/>
  <c r="AG405" i="52"/>
  <c r="X405" i="52"/>
  <c r="W405" i="52"/>
  <c r="V405" i="52"/>
  <c r="U405" i="52"/>
  <c r="T405" i="52"/>
  <c r="S405" i="52"/>
  <c r="R405" i="52"/>
  <c r="Q405" i="52"/>
  <c r="P405" i="52"/>
  <c r="O405" i="52"/>
  <c r="N405" i="52"/>
  <c r="M405" i="52"/>
  <c r="L405" i="52"/>
  <c r="K405" i="52"/>
  <c r="I405" i="52"/>
  <c r="AG404" i="52"/>
  <c r="X404" i="52"/>
  <c r="W404" i="52"/>
  <c r="V404" i="52"/>
  <c r="U404" i="52"/>
  <c r="T404" i="52"/>
  <c r="S404" i="52"/>
  <c r="R404" i="52"/>
  <c r="Q404" i="52"/>
  <c r="P404" i="52"/>
  <c r="O404" i="52"/>
  <c r="N404" i="52"/>
  <c r="M404" i="52"/>
  <c r="L404" i="52"/>
  <c r="AJ404" i="52" s="1"/>
  <c r="K404" i="52"/>
  <c r="I404" i="52"/>
  <c r="AG403" i="52"/>
  <c r="X403" i="52"/>
  <c r="W403" i="52"/>
  <c r="V403" i="52"/>
  <c r="U403" i="52"/>
  <c r="T403" i="52"/>
  <c r="S403" i="52"/>
  <c r="R403" i="52"/>
  <c r="Q403" i="52"/>
  <c r="P403" i="52"/>
  <c r="O403" i="52"/>
  <c r="N403" i="52"/>
  <c r="M403" i="52"/>
  <c r="L403" i="52"/>
  <c r="K403" i="52"/>
  <c r="I403" i="52"/>
  <c r="AG1209" i="52"/>
  <c r="X1209" i="52"/>
  <c r="W1209" i="52"/>
  <c r="V1209" i="52"/>
  <c r="U1209" i="52"/>
  <c r="T1209" i="52"/>
  <c r="S1209" i="52"/>
  <c r="R1209" i="52"/>
  <c r="Q1209" i="52"/>
  <c r="P1209" i="52"/>
  <c r="O1209" i="52"/>
  <c r="N1209" i="52"/>
  <c r="M1209" i="52"/>
  <c r="L1209" i="52"/>
  <c r="K1209" i="52"/>
  <c r="I1209" i="52"/>
  <c r="AG962" i="52"/>
  <c r="X962" i="52"/>
  <c r="W962" i="52"/>
  <c r="V962" i="52"/>
  <c r="U962" i="52"/>
  <c r="T962" i="52"/>
  <c r="S962" i="52"/>
  <c r="R962" i="52"/>
  <c r="Q962" i="52"/>
  <c r="P962" i="52"/>
  <c r="O962" i="52"/>
  <c r="N962" i="52"/>
  <c r="M962" i="52"/>
  <c r="L962" i="52"/>
  <c r="K962" i="52"/>
  <c r="I962" i="52"/>
  <c r="AG1054" i="52"/>
  <c r="X1054" i="52"/>
  <c r="W1054" i="52"/>
  <c r="V1054" i="52"/>
  <c r="U1054" i="52"/>
  <c r="T1054" i="52"/>
  <c r="S1054" i="52"/>
  <c r="R1054" i="52"/>
  <c r="Q1054" i="52"/>
  <c r="AJ1054" i="52" s="1"/>
  <c r="P1054" i="52"/>
  <c r="O1054" i="52"/>
  <c r="N1054" i="52"/>
  <c r="M1054" i="52"/>
  <c r="L1054" i="52"/>
  <c r="K1054" i="52"/>
  <c r="I1054" i="52"/>
  <c r="AG1113" i="52"/>
  <c r="X1113" i="52"/>
  <c r="W1113" i="52"/>
  <c r="V1113" i="52"/>
  <c r="U1113" i="52"/>
  <c r="T1113" i="52"/>
  <c r="S1113" i="52"/>
  <c r="R1113" i="52"/>
  <c r="Q1113" i="52"/>
  <c r="P1113" i="52"/>
  <c r="O1113" i="52"/>
  <c r="N1113" i="52"/>
  <c r="M1113" i="52"/>
  <c r="L1113" i="52"/>
  <c r="K1113" i="52"/>
  <c r="I1113" i="52"/>
  <c r="AJ1113" i="52" s="1"/>
  <c r="AG1293" i="52"/>
  <c r="X1293" i="52"/>
  <c r="W1293" i="52"/>
  <c r="V1293" i="52"/>
  <c r="U1293" i="52"/>
  <c r="T1293" i="52"/>
  <c r="S1293" i="52"/>
  <c r="R1293" i="52"/>
  <c r="Q1293" i="52"/>
  <c r="P1293" i="52"/>
  <c r="O1293" i="52"/>
  <c r="N1293" i="52"/>
  <c r="M1293" i="52"/>
  <c r="L1293" i="52"/>
  <c r="K1293" i="52"/>
  <c r="I1293" i="52"/>
  <c r="AG684" i="52"/>
  <c r="X684" i="52"/>
  <c r="W684" i="52"/>
  <c r="V684" i="52"/>
  <c r="U684" i="52"/>
  <c r="T684" i="52"/>
  <c r="S684" i="52"/>
  <c r="R684" i="52"/>
  <c r="Q684" i="52"/>
  <c r="P684" i="52"/>
  <c r="O684" i="52"/>
  <c r="N684" i="52"/>
  <c r="M684" i="52"/>
  <c r="L684" i="52"/>
  <c r="K684" i="52"/>
  <c r="I684" i="52"/>
  <c r="AG730" i="52"/>
  <c r="X730" i="52"/>
  <c r="W730" i="52"/>
  <c r="V730" i="52"/>
  <c r="U730" i="52"/>
  <c r="T730" i="52"/>
  <c r="S730" i="52"/>
  <c r="R730" i="52"/>
  <c r="Q730" i="52"/>
  <c r="P730" i="52"/>
  <c r="O730" i="52"/>
  <c r="N730" i="52"/>
  <c r="M730" i="52"/>
  <c r="L730" i="52"/>
  <c r="I730" i="52"/>
  <c r="AG816" i="52"/>
  <c r="X816" i="52"/>
  <c r="W816" i="52"/>
  <c r="V816" i="52"/>
  <c r="U816" i="52"/>
  <c r="T816" i="52"/>
  <c r="S816" i="52"/>
  <c r="R816" i="52"/>
  <c r="Q816" i="52"/>
  <c r="P816" i="52"/>
  <c r="O816" i="52"/>
  <c r="N816" i="52"/>
  <c r="M816" i="52"/>
  <c r="L816" i="52"/>
  <c r="K816" i="52"/>
  <c r="I816" i="52"/>
  <c r="AJ816" i="52"/>
  <c r="AG828" i="52"/>
  <c r="X828" i="52"/>
  <c r="W828" i="52"/>
  <c r="V828" i="52"/>
  <c r="U828" i="52"/>
  <c r="T828" i="52"/>
  <c r="S828" i="52"/>
  <c r="R828" i="52"/>
  <c r="Q828" i="52"/>
  <c r="P828" i="52"/>
  <c r="O828" i="52"/>
  <c r="N828" i="52"/>
  <c r="M828" i="52"/>
  <c r="L828" i="52"/>
  <c r="K828" i="52"/>
  <c r="I828" i="52"/>
  <c r="AG858" i="52"/>
  <c r="X858" i="52"/>
  <c r="W858" i="52"/>
  <c r="V858" i="52"/>
  <c r="U858" i="52"/>
  <c r="T858" i="52"/>
  <c r="S858" i="52"/>
  <c r="R858" i="52"/>
  <c r="Q858" i="52"/>
  <c r="P858" i="52"/>
  <c r="O858" i="52"/>
  <c r="N858" i="52"/>
  <c r="M858" i="52"/>
  <c r="L858" i="52"/>
  <c r="K858" i="52"/>
  <c r="I858" i="52"/>
  <c r="AG390" i="52"/>
  <c r="X390" i="52"/>
  <c r="W390" i="52"/>
  <c r="V390" i="52"/>
  <c r="U390" i="52"/>
  <c r="T390" i="52"/>
  <c r="S390" i="52"/>
  <c r="R390" i="52"/>
  <c r="Q390" i="52"/>
  <c r="P390" i="52"/>
  <c r="O390" i="52"/>
  <c r="N390" i="52"/>
  <c r="M390" i="52"/>
  <c r="L390" i="52"/>
  <c r="K390" i="52"/>
  <c r="I390" i="52"/>
  <c r="AJ390" i="52" s="1"/>
  <c r="AG389" i="52"/>
  <c r="X389" i="52"/>
  <c r="W389" i="52"/>
  <c r="V389" i="52"/>
  <c r="U389" i="52"/>
  <c r="T389" i="52"/>
  <c r="S389" i="52"/>
  <c r="R389" i="52"/>
  <c r="Q389" i="52"/>
  <c r="P389" i="52"/>
  <c r="O389" i="52"/>
  <c r="N389" i="52"/>
  <c r="M389" i="52"/>
  <c r="L389" i="52"/>
  <c r="K389" i="52"/>
  <c r="I389" i="52"/>
  <c r="AG1048" i="52"/>
  <c r="X1048" i="52"/>
  <c r="W1048" i="52"/>
  <c r="V1048" i="52"/>
  <c r="U1048" i="52"/>
  <c r="T1048" i="52"/>
  <c r="S1048" i="52"/>
  <c r="R1048" i="52"/>
  <c r="Q1048" i="52"/>
  <c r="P1048" i="52"/>
  <c r="O1048" i="52"/>
  <c r="N1048" i="52"/>
  <c r="M1048" i="52"/>
  <c r="L1048" i="52"/>
  <c r="K1048" i="52"/>
  <c r="I1048" i="52"/>
  <c r="AJ1048" i="52" s="1"/>
  <c r="AG1062" i="52"/>
  <c r="X1062" i="52"/>
  <c r="W1062" i="52"/>
  <c r="V1062" i="52"/>
  <c r="U1062" i="52"/>
  <c r="T1062" i="52"/>
  <c r="S1062" i="52"/>
  <c r="R1062" i="52"/>
  <c r="Q1062" i="52"/>
  <c r="P1062" i="52"/>
  <c r="O1062" i="52"/>
  <c r="N1062" i="52"/>
  <c r="M1062" i="52"/>
  <c r="L1062" i="52"/>
  <c r="K1062" i="52"/>
  <c r="I1062" i="52"/>
  <c r="AG823" i="52"/>
  <c r="X823" i="52"/>
  <c r="W823" i="52"/>
  <c r="V823" i="52"/>
  <c r="U823" i="52"/>
  <c r="T823" i="52"/>
  <c r="S823" i="52"/>
  <c r="R823" i="52"/>
  <c r="Q823" i="52"/>
  <c r="P823" i="52"/>
  <c r="O823" i="52"/>
  <c r="N823" i="52"/>
  <c r="M823" i="52"/>
  <c r="L823" i="52"/>
  <c r="K823" i="52"/>
  <c r="I823" i="52"/>
  <c r="AG134" i="52"/>
  <c r="X134" i="52"/>
  <c r="W134" i="52"/>
  <c r="V134" i="52"/>
  <c r="U134" i="52"/>
  <c r="T134" i="52"/>
  <c r="S134" i="52"/>
  <c r="R134" i="52"/>
  <c r="Q134" i="52"/>
  <c r="P134" i="52"/>
  <c r="O134" i="52"/>
  <c r="N134" i="52"/>
  <c r="M134" i="52"/>
  <c r="L134" i="52"/>
  <c r="K134" i="52"/>
  <c r="I134" i="52"/>
  <c r="AG154" i="52"/>
  <c r="X154" i="52"/>
  <c r="W154" i="52"/>
  <c r="V154" i="52"/>
  <c r="U154" i="52"/>
  <c r="T154" i="52"/>
  <c r="S154" i="52"/>
  <c r="R154" i="52"/>
  <c r="Q154" i="52"/>
  <c r="P154" i="52"/>
  <c r="O154" i="52"/>
  <c r="N154" i="52"/>
  <c r="M154" i="52"/>
  <c r="L154" i="52"/>
  <c r="K154" i="52"/>
  <c r="I154" i="52"/>
  <c r="AG379" i="52"/>
  <c r="X379" i="52"/>
  <c r="W379" i="52"/>
  <c r="V379" i="52"/>
  <c r="U379" i="52"/>
  <c r="T379" i="52"/>
  <c r="S379" i="52"/>
  <c r="R379" i="52"/>
  <c r="Q379" i="52"/>
  <c r="P379" i="52"/>
  <c r="O379" i="52"/>
  <c r="N379" i="52"/>
  <c r="M379" i="52"/>
  <c r="L379" i="52"/>
  <c r="K379" i="52"/>
  <c r="I379" i="52"/>
  <c r="AJ379" i="52" s="1"/>
  <c r="AG378" i="52"/>
  <c r="X378" i="52"/>
  <c r="W378" i="52"/>
  <c r="V378" i="52"/>
  <c r="U378" i="52"/>
  <c r="T378" i="52"/>
  <c r="S378" i="52"/>
  <c r="R378" i="52"/>
  <c r="Q378" i="52"/>
  <c r="P378" i="52"/>
  <c r="O378" i="52"/>
  <c r="N378" i="52"/>
  <c r="M378" i="52"/>
  <c r="L378" i="52"/>
  <c r="AJ378" i="52" s="1"/>
  <c r="K378" i="52"/>
  <c r="I378" i="52"/>
  <c r="AG377" i="52"/>
  <c r="X377" i="52"/>
  <c r="W377" i="52"/>
  <c r="V377" i="52"/>
  <c r="U377" i="52"/>
  <c r="T377" i="52"/>
  <c r="S377" i="52"/>
  <c r="R377" i="52"/>
  <c r="Q377" i="52"/>
  <c r="AJ377" i="52" s="1"/>
  <c r="P377" i="52"/>
  <c r="O377" i="52"/>
  <c r="N377" i="52"/>
  <c r="M377" i="52"/>
  <c r="L377" i="52"/>
  <c r="K377" i="52"/>
  <c r="I377" i="52"/>
  <c r="AG376" i="52"/>
  <c r="X376" i="52"/>
  <c r="W376" i="52"/>
  <c r="V376" i="52"/>
  <c r="U376" i="52"/>
  <c r="T376" i="52"/>
  <c r="S376" i="52"/>
  <c r="R376" i="52"/>
  <c r="Q376" i="52"/>
  <c r="P376" i="52"/>
  <c r="O376" i="52"/>
  <c r="N376" i="52"/>
  <c r="M376" i="52"/>
  <c r="L376" i="52"/>
  <c r="K376" i="52"/>
  <c r="I376" i="52"/>
  <c r="AJ376" i="52" s="1"/>
  <c r="AG375" i="52"/>
  <c r="X375" i="52"/>
  <c r="W375" i="52"/>
  <c r="V375" i="52"/>
  <c r="U375" i="52"/>
  <c r="T375" i="52"/>
  <c r="S375" i="52"/>
  <c r="R375" i="52"/>
  <c r="Q375" i="52"/>
  <c r="P375" i="52"/>
  <c r="O375" i="52"/>
  <c r="N375" i="52"/>
  <c r="M375" i="52"/>
  <c r="L375" i="52"/>
  <c r="K375" i="52"/>
  <c r="I375" i="52"/>
  <c r="AG1061" i="52"/>
  <c r="X1061" i="52"/>
  <c r="W1061" i="52"/>
  <c r="V1061" i="52"/>
  <c r="U1061" i="52"/>
  <c r="T1061" i="52"/>
  <c r="S1061" i="52"/>
  <c r="R1061" i="52"/>
  <c r="Q1061" i="52"/>
  <c r="P1061" i="52"/>
  <c r="O1061" i="52"/>
  <c r="N1061" i="52"/>
  <c r="M1061" i="52"/>
  <c r="L1061" i="52"/>
  <c r="K1061" i="52"/>
  <c r="I1061" i="52"/>
  <c r="AG976" i="52"/>
  <c r="X976" i="52"/>
  <c r="W976" i="52"/>
  <c r="V976" i="52"/>
  <c r="U976" i="52"/>
  <c r="T976" i="52"/>
  <c r="S976" i="52"/>
  <c r="R976" i="52"/>
  <c r="Q976" i="52"/>
  <c r="P976" i="52"/>
  <c r="O976" i="52"/>
  <c r="N976" i="52"/>
  <c r="M976" i="52"/>
  <c r="L976" i="52"/>
  <c r="K976" i="52"/>
  <c r="I976" i="52"/>
  <c r="AG21" i="52"/>
  <c r="X21" i="52"/>
  <c r="W21" i="52"/>
  <c r="V21" i="52"/>
  <c r="U21" i="52"/>
  <c r="T21" i="52"/>
  <c r="S21" i="52"/>
  <c r="R21" i="52"/>
  <c r="Q21" i="52"/>
  <c r="P21" i="52"/>
  <c r="O21" i="52"/>
  <c r="N21" i="52"/>
  <c r="M21" i="52"/>
  <c r="L21" i="52"/>
  <c r="K21" i="52"/>
  <c r="I21" i="52"/>
  <c r="AJ21" i="52"/>
  <c r="AG1313" i="52"/>
  <c r="X1313" i="52"/>
  <c r="W1313" i="52"/>
  <c r="V1313" i="52"/>
  <c r="U1313" i="52"/>
  <c r="T1313" i="52"/>
  <c r="S1313" i="52"/>
  <c r="R1313" i="52"/>
  <c r="Q1313" i="52"/>
  <c r="P1313" i="52"/>
  <c r="O1313" i="52"/>
  <c r="N1313" i="52"/>
  <c r="M1313" i="52"/>
  <c r="L1313" i="52"/>
  <c r="K1313" i="52"/>
  <c r="I1313" i="52"/>
  <c r="AG1147" i="52"/>
  <c r="X1147" i="52"/>
  <c r="W1147" i="52"/>
  <c r="V1147" i="52"/>
  <c r="U1147" i="52"/>
  <c r="T1147" i="52"/>
  <c r="S1147" i="52"/>
  <c r="R1147" i="52"/>
  <c r="Q1147" i="52"/>
  <c r="P1147" i="52"/>
  <c r="O1147" i="52"/>
  <c r="N1147" i="52"/>
  <c r="M1147" i="52"/>
  <c r="L1147" i="52"/>
  <c r="K1147" i="52"/>
  <c r="I1147" i="52"/>
  <c r="AG1084" i="52"/>
  <c r="X1084" i="52"/>
  <c r="W1084" i="52"/>
  <c r="V1084" i="52"/>
  <c r="U1084" i="52"/>
  <c r="T1084" i="52"/>
  <c r="S1084" i="52"/>
  <c r="R1084" i="52"/>
  <c r="Q1084" i="52"/>
  <c r="P1084" i="52"/>
  <c r="O1084" i="52"/>
  <c r="N1084" i="52"/>
  <c r="M1084" i="52"/>
  <c r="L1084" i="52"/>
  <c r="K1084" i="52"/>
  <c r="I1084" i="52"/>
  <c r="AJ1084" i="52"/>
  <c r="AG1144" i="52"/>
  <c r="X1144" i="52"/>
  <c r="W1144" i="52"/>
  <c r="V1144" i="52"/>
  <c r="U1144" i="52"/>
  <c r="T1144" i="52"/>
  <c r="S1144" i="52"/>
  <c r="R1144" i="52"/>
  <c r="Q1144" i="52"/>
  <c r="P1144" i="52"/>
  <c r="O1144" i="52"/>
  <c r="N1144" i="52"/>
  <c r="M1144" i="52"/>
  <c r="L1144" i="52"/>
  <c r="K1144" i="52"/>
  <c r="I1144" i="52"/>
  <c r="AG1121" i="52"/>
  <c r="X1121" i="52"/>
  <c r="W1121" i="52"/>
  <c r="V1121" i="52"/>
  <c r="U1121" i="52"/>
  <c r="T1121" i="52"/>
  <c r="S1121" i="52"/>
  <c r="R1121" i="52"/>
  <c r="Q1121" i="52"/>
  <c r="P1121" i="52"/>
  <c r="O1121" i="52"/>
  <c r="N1121" i="52"/>
  <c r="M1121" i="52"/>
  <c r="L1121" i="52"/>
  <c r="K1121" i="52"/>
  <c r="I1121" i="52"/>
  <c r="AG1137" i="52"/>
  <c r="X1137" i="52"/>
  <c r="W1137" i="52"/>
  <c r="V1137" i="52"/>
  <c r="U1137" i="52"/>
  <c r="T1137" i="52"/>
  <c r="S1137" i="52"/>
  <c r="R1137" i="52"/>
  <c r="Q1137" i="52"/>
  <c r="P1137" i="52"/>
  <c r="O1137" i="52"/>
  <c r="N1137" i="52"/>
  <c r="M1137" i="52"/>
  <c r="L1137" i="52"/>
  <c r="K1137" i="52"/>
  <c r="I1137" i="52"/>
  <c r="AG367" i="52"/>
  <c r="X367" i="52"/>
  <c r="W367" i="52"/>
  <c r="V367" i="52"/>
  <c r="U367" i="52"/>
  <c r="T367" i="52"/>
  <c r="S367" i="52"/>
  <c r="R367" i="52"/>
  <c r="Q367" i="52"/>
  <c r="P367" i="52"/>
  <c r="O367" i="52"/>
  <c r="N367" i="52"/>
  <c r="M367" i="52"/>
  <c r="L367" i="52"/>
  <c r="K367" i="52"/>
  <c r="I367" i="52"/>
  <c r="AJ367" i="52"/>
  <c r="AG988" i="52"/>
  <c r="X988" i="52"/>
  <c r="W988" i="52"/>
  <c r="V988" i="52"/>
  <c r="U988" i="52"/>
  <c r="T988" i="52"/>
  <c r="S988" i="52"/>
  <c r="R988" i="52"/>
  <c r="Q988" i="52"/>
  <c r="P988" i="52"/>
  <c r="O988" i="52"/>
  <c r="N988" i="52"/>
  <c r="M988" i="52"/>
  <c r="L988" i="52"/>
  <c r="K988" i="52"/>
  <c r="I988" i="52"/>
  <c r="AG1186" i="52"/>
  <c r="X1186" i="52"/>
  <c r="W1186" i="52"/>
  <c r="V1186" i="52"/>
  <c r="U1186" i="52"/>
  <c r="T1186" i="52"/>
  <c r="S1186" i="52"/>
  <c r="R1186" i="52"/>
  <c r="Q1186" i="52"/>
  <c r="P1186" i="52"/>
  <c r="O1186" i="52"/>
  <c r="N1186" i="52"/>
  <c r="M1186" i="52"/>
  <c r="L1186" i="52"/>
  <c r="K1186" i="52"/>
  <c r="I1186" i="52"/>
  <c r="AG1185" i="52"/>
  <c r="X1185" i="52"/>
  <c r="W1185" i="52"/>
  <c r="V1185" i="52"/>
  <c r="U1185" i="52"/>
  <c r="T1185" i="52"/>
  <c r="S1185" i="52"/>
  <c r="R1185" i="52"/>
  <c r="Q1185" i="52"/>
  <c r="P1185" i="52"/>
  <c r="O1185" i="52"/>
  <c r="N1185" i="52"/>
  <c r="M1185" i="52"/>
  <c r="L1185" i="52"/>
  <c r="K1185" i="52"/>
  <c r="I1185" i="52"/>
  <c r="AJ1185" i="52" s="1"/>
  <c r="AG1003" i="52"/>
  <c r="X1003" i="52"/>
  <c r="W1003" i="52"/>
  <c r="V1003" i="52"/>
  <c r="U1003" i="52"/>
  <c r="T1003" i="52"/>
  <c r="S1003" i="52"/>
  <c r="R1003" i="52"/>
  <c r="Q1003" i="52"/>
  <c r="P1003" i="52"/>
  <c r="O1003" i="52"/>
  <c r="N1003" i="52"/>
  <c r="M1003" i="52"/>
  <c r="L1003" i="52"/>
  <c r="K1003" i="52"/>
  <c r="I1003" i="52"/>
  <c r="AG620" i="52"/>
  <c r="X620" i="52"/>
  <c r="W620" i="52"/>
  <c r="V620" i="52"/>
  <c r="U620" i="52"/>
  <c r="T620" i="52"/>
  <c r="S620" i="52"/>
  <c r="R620" i="52"/>
  <c r="Q620" i="52"/>
  <c r="P620" i="52"/>
  <c r="O620" i="52"/>
  <c r="N620" i="52"/>
  <c r="M620" i="52"/>
  <c r="L620" i="52"/>
  <c r="K620" i="52"/>
  <c r="I620" i="52"/>
  <c r="AG356" i="52"/>
  <c r="X356" i="52"/>
  <c r="W356" i="52"/>
  <c r="V356" i="52"/>
  <c r="U356" i="52"/>
  <c r="T356" i="52"/>
  <c r="S356" i="52"/>
  <c r="R356" i="52"/>
  <c r="Q356" i="52"/>
  <c r="P356" i="52"/>
  <c r="O356" i="52"/>
  <c r="N356" i="52"/>
  <c r="M356" i="52"/>
  <c r="L356" i="52"/>
  <c r="K356" i="52"/>
  <c r="I356" i="52"/>
  <c r="AG1292" i="52"/>
  <c r="X1292" i="52"/>
  <c r="W1292" i="52"/>
  <c r="V1292" i="52"/>
  <c r="U1292" i="52"/>
  <c r="T1292" i="52"/>
  <c r="S1292" i="52"/>
  <c r="R1292" i="52"/>
  <c r="Q1292" i="52"/>
  <c r="P1292" i="52"/>
  <c r="O1292" i="52"/>
  <c r="N1292" i="52"/>
  <c r="M1292" i="52"/>
  <c r="L1292" i="52"/>
  <c r="K1292" i="52"/>
  <c r="I1292" i="52"/>
  <c r="AJ1292" i="52"/>
  <c r="AG768" i="52"/>
  <c r="X768" i="52"/>
  <c r="W768" i="52"/>
  <c r="V768" i="52"/>
  <c r="U768" i="52"/>
  <c r="T768" i="52"/>
  <c r="S768" i="52"/>
  <c r="R768" i="52"/>
  <c r="Q768" i="52"/>
  <c r="P768" i="52"/>
  <c r="O768" i="52"/>
  <c r="N768" i="52"/>
  <c r="M768" i="52"/>
  <c r="L768" i="52"/>
  <c r="K768" i="52"/>
  <c r="I768" i="52"/>
  <c r="AG815" i="52"/>
  <c r="X815" i="52"/>
  <c r="W815" i="52"/>
  <c r="V815" i="52"/>
  <c r="U815" i="52"/>
  <c r="T815" i="52"/>
  <c r="S815" i="52"/>
  <c r="R815" i="52"/>
  <c r="Q815" i="52"/>
  <c r="P815" i="52"/>
  <c r="O815" i="52"/>
  <c r="N815" i="52"/>
  <c r="M815" i="52"/>
  <c r="L815" i="52"/>
  <c r="K815" i="52"/>
  <c r="I815" i="52"/>
  <c r="AG119" i="52"/>
  <c r="X119" i="52"/>
  <c r="W119" i="52"/>
  <c r="V119" i="52"/>
  <c r="U119" i="52"/>
  <c r="T119" i="52"/>
  <c r="S119" i="52"/>
  <c r="R119" i="52"/>
  <c r="Q119" i="52"/>
  <c r="P119" i="52"/>
  <c r="O119" i="52"/>
  <c r="N119" i="52"/>
  <c r="M119" i="52"/>
  <c r="L119" i="52"/>
  <c r="K119" i="52"/>
  <c r="I119" i="52"/>
  <c r="AG322" i="52"/>
  <c r="X322" i="52"/>
  <c r="W322" i="52"/>
  <c r="V322" i="52"/>
  <c r="U322" i="52"/>
  <c r="T322" i="52"/>
  <c r="S322" i="52"/>
  <c r="R322" i="52"/>
  <c r="Q322" i="52"/>
  <c r="P322" i="52"/>
  <c r="O322" i="52"/>
  <c r="N322" i="52"/>
  <c r="M322" i="52"/>
  <c r="L322" i="52"/>
  <c r="K322" i="52"/>
  <c r="I322" i="52"/>
  <c r="AG1291" i="52"/>
  <c r="X1291" i="52"/>
  <c r="W1291" i="52"/>
  <c r="V1291" i="52"/>
  <c r="U1291" i="52"/>
  <c r="T1291" i="52"/>
  <c r="S1291" i="52"/>
  <c r="R1291" i="52"/>
  <c r="Q1291" i="52"/>
  <c r="AJ1291" i="52" s="1"/>
  <c r="P1291" i="52"/>
  <c r="O1291" i="52"/>
  <c r="N1291" i="52"/>
  <c r="M1291" i="52"/>
  <c r="L1291" i="52"/>
  <c r="K1291" i="52"/>
  <c r="I1291" i="52"/>
  <c r="AG122" i="52"/>
  <c r="X122" i="52"/>
  <c r="W122" i="52"/>
  <c r="V122" i="52"/>
  <c r="U122" i="52"/>
  <c r="T122" i="52"/>
  <c r="S122" i="52"/>
  <c r="R122" i="52"/>
  <c r="Q122" i="52"/>
  <c r="P122" i="52"/>
  <c r="O122" i="52"/>
  <c r="N122" i="52"/>
  <c r="M122" i="52"/>
  <c r="L122" i="52"/>
  <c r="K122" i="52"/>
  <c r="I122" i="52"/>
  <c r="AG610" i="52"/>
  <c r="X610" i="52"/>
  <c r="W610" i="52"/>
  <c r="V610" i="52"/>
  <c r="U610" i="52"/>
  <c r="T610" i="52"/>
  <c r="S610" i="52"/>
  <c r="R610" i="52"/>
  <c r="Q610" i="52"/>
  <c r="P610" i="52"/>
  <c r="O610" i="52"/>
  <c r="N610" i="52"/>
  <c r="M610" i="52"/>
  <c r="L610" i="52"/>
  <c r="K610" i="52"/>
  <c r="I610" i="52"/>
  <c r="AG1255" i="52"/>
  <c r="X1255" i="52"/>
  <c r="W1255" i="52"/>
  <c r="V1255" i="52"/>
  <c r="U1255" i="52"/>
  <c r="T1255" i="52"/>
  <c r="S1255" i="52"/>
  <c r="R1255" i="52"/>
  <c r="Q1255" i="52"/>
  <c r="P1255" i="52"/>
  <c r="O1255" i="52"/>
  <c r="N1255" i="52"/>
  <c r="M1255" i="52"/>
  <c r="L1255" i="52"/>
  <c r="K1255" i="52"/>
  <c r="I1255" i="52"/>
  <c r="AG780" i="52"/>
  <c r="X780" i="52"/>
  <c r="W780" i="52"/>
  <c r="V780" i="52"/>
  <c r="U780" i="52"/>
  <c r="T780" i="52"/>
  <c r="S780" i="52"/>
  <c r="R780" i="52"/>
  <c r="Q780" i="52"/>
  <c r="P780" i="52"/>
  <c r="O780" i="52"/>
  <c r="N780" i="52"/>
  <c r="M780" i="52"/>
  <c r="L780" i="52"/>
  <c r="K780" i="52"/>
  <c r="I780" i="52"/>
  <c r="AG866" i="52"/>
  <c r="X866" i="52"/>
  <c r="W866" i="52"/>
  <c r="V866" i="52"/>
  <c r="U866" i="52"/>
  <c r="T866" i="52"/>
  <c r="S866" i="52"/>
  <c r="R866" i="52"/>
  <c r="Q866" i="52"/>
  <c r="P866" i="52"/>
  <c r="O866" i="52"/>
  <c r="N866" i="52"/>
  <c r="M866" i="52"/>
  <c r="L866" i="52"/>
  <c r="K866" i="52"/>
  <c r="I866" i="52"/>
  <c r="AJ866" i="52" s="1"/>
  <c r="AG303" i="52"/>
  <c r="X303" i="52"/>
  <c r="W303" i="52"/>
  <c r="V303" i="52"/>
  <c r="U303" i="52"/>
  <c r="T303" i="52"/>
  <c r="S303" i="52"/>
  <c r="R303" i="52"/>
  <c r="Q303" i="52"/>
  <c r="P303" i="52"/>
  <c r="O303" i="52"/>
  <c r="N303" i="52"/>
  <c r="M303" i="52"/>
  <c r="L303" i="52"/>
  <c r="K303" i="52"/>
  <c r="I303" i="52"/>
  <c r="AG573" i="52"/>
  <c r="X573" i="52"/>
  <c r="W573" i="52"/>
  <c r="V573" i="52"/>
  <c r="U573" i="52"/>
  <c r="T573" i="52"/>
  <c r="S573" i="52"/>
  <c r="AJ573" i="52" s="1"/>
  <c r="R573" i="52"/>
  <c r="Q573" i="52"/>
  <c r="P573" i="52"/>
  <c r="O573" i="52"/>
  <c r="N573" i="52"/>
  <c r="M573" i="52"/>
  <c r="L573" i="52"/>
  <c r="K573" i="52"/>
  <c r="I573" i="52"/>
  <c r="AG1129" i="52"/>
  <c r="X1129" i="52"/>
  <c r="W1129" i="52"/>
  <c r="V1129" i="52"/>
  <c r="U1129" i="52"/>
  <c r="T1129" i="52"/>
  <c r="S1129" i="52"/>
  <c r="R1129" i="52"/>
  <c r="Q1129" i="52"/>
  <c r="P1129" i="52"/>
  <c r="O1129" i="52"/>
  <c r="N1129" i="52"/>
  <c r="M1129" i="52"/>
  <c r="L1129" i="52"/>
  <c r="AJ1129" i="52" s="1"/>
  <c r="K1129" i="52"/>
  <c r="I1129" i="52"/>
  <c r="AG1155" i="52"/>
  <c r="X1155" i="52"/>
  <c r="W1155" i="52"/>
  <c r="V1155" i="52"/>
  <c r="U1155" i="52"/>
  <c r="T1155" i="52"/>
  <c r="S1155" i="52"/>
  <c r="R1155" i="52"/>
  <c r="Q1155" i="52"/>
  <c r="P1155" i="52"/>
  <c r="O1155" i="52"/>
  <c r="N1155" i="52"/>
  <c r="M1155" i="52"/>
  <c r="L1155" i="52"/>
  <c r="K1155" i="52"/>
  <c r="I1155" i="52"/>
  <c r="AG298" i="52"/>
  <c r="X298" i="52"/>
  <c r="W298" i="52"/>
  <c r="V298" i="52"/>
  <c r="U298" i="52"/>
  <c r="T298" i="52"/>
  <c r="S298" i="52"/>
  <c r="R298" i="52"/>
  <c r="Q298" i="52"/>
  <c r="P298" i="52"/>
  <c r="O298" i="52"/>
  <c r="N298" i="52"/>
  <c r="M298" i="52"/>
  <c r="L298" i="52"/>
  <c r="K298" i="52"/>
  <c r="I298" i="52"/>
  <c r="AG1171" i="52"/>
  <c r="X1171" i="52"/>
  <c r="W1171" i="52"/>
  <c r="V1171" i="52"/>
  <c r="U1171" i="52"/>
  <c r="T1171" i="52"/>
  <c r="S1171" i="52"/>
  <c r="R1171" i="52"/>
  <c r="Q1171" i="52"/>
  <c r="P1171" i="52"/>
  <c r="O1171" i="52"/>
  <c r="N1171" i="52"/>
  <c r="M1171" i="52"/>
  <c r="L1171" i="52"/>
  <c r="K1171" i="52"/>
  <c r="I1171" i="52"/>
  <c r="AG1249" i="52"/>
  <c r="X1249" i="52"/>
  <c r="W1249" i="52"/>
  <c r="V1249" i="52"/>
  <c r="U1249" i="52"/>
  <c r="T1249" i="52"/>
  <c r="S1249" i="52"/>
  <c r="R1249" i="52"/>
  <c r="Q1249" i="52"/>
  <c r="P1249" i="52"/>
  <c r="O1249" i="52"/>
  <c r="N1249" i="52"/>
  <c r="M1249" i="52"/>
  <c r="L1249" i="52"/>
  <c r="K1249" i="52"/>
  <c r="I1249" i="52"/>
  <c r="AG1330" i="52"/>
  <c r="X1330" i="52"/>
  <c r="W1330" i="52"/>
  <c r="V1330" i="52"/>
  <c r="U1330" i="52"/>
  <c r="T1330" i="52"/>
  <c r="S1330" i="52"/>
  <c r="R1330" i="52"/>
  <c r="Q1330" i="52"/>
  <c r="P1330" i="52"/>
  <c r="O1330" i="52"/>
  <c r="N1330" i="52"/>
  <c r="M1330" i="52"/>
  <c r="L1330" i="52"/>
  <c r="K1330" i="52"/>
  <c r="I1330" i="52"/>
  <c r="AJ1330" i="52" s="1"/>
  <c r="AG681" i="52"/>
  <c r="X681" i="52"/>
  <c r="W681" i="52"/>
  <c r="V681" i="52"/>
  <c r="U681" i="52"/>
  <c r="T681" i="52"/>
  <c r="S681" i="52"/>
  <c r="R681" i="52"/>
  <c r="Q681" i="52"/>
  <c r="P681" i="52"/>
  <c r="O681" i="52"/>
  <c r="N681" i="52"/>
  <c r="M681" i="52"/>
  <c r="L681" i="52"/>
  <c r="AJ681" i="52" s="1"/>
  <c r="K681" i="52"/>
  <c r="I681" i="52"/>
  <c r="AG682" i="52"/>
  <c r="X682" i="52"/>
  <c r="W682" i="52"/>
  <c r="V682" i="52"/>
  <c r="U682" i="52"/>
  <c r="T682" i="52"/>
  <c r="S682" i="52"/>
  <c r="R682" i="52"/>
  <c r="Q682" i="52"/>
  <c r="P682" i="52"/>
  <c r="O682" i="52"/>
  <c r="N682" i="52"/>
  <c r="M682" i="52"/>
  <c r="L682" i="52"/>
  <c r="K682" i="52"/>
  <c r="I682" i="52"/>
  <c r="AG683" i="52"/>
  <c r="X683" i="52"/>
  <c r="W683" i="52"/>
  <c r="V683" i="52"/>
  <c r="U683" i="52"/>
  <c r="T683" i="52"/>
  <c r="S683" i="52"/>
  <c r="R683" i="52"/>
  <c r="Q683" i="52"/>
  <c r="P683" i="52"/>
  <c r="O683" i="52"/>
  <c r="N683" i="52"/>
  <c r="M683" i="52"/>
  <c r="L683" i="52"/>
  <c r="K683" i="52"/>
  <c r="I683" i="52"/>
  <c r="AJ683" i="52" s="1"/>
  <c r="AG772" i="52"/>
  <c r="X772" i="52"/>
  <c r="W772" i="52"/>
  <c r="V772" i="52"/>
  <c r="U772" i="52"/>
  <c r="T772" i="52"/>
  <c r="S772" i="52"/>
  <c r="R772" i="52"/>
  <c r="Q772" i="52"/>
  <c r="P772" i="52"/>
  <c r="O772" i="52"/>
  <c r="N772" i="52"/>
  <c r="M772" i="52"/>
  <c r="L772" i="52"/>
  <c r="K772" i="52"/>
  <c r="I772" i="52"/>
  <c r="AJ772" i="52"/>
  <c r="AG814" i="52"/>
  <c r="X814" i="52"/>
  <c r="W814" i="52"/>
  <c r="V814" i="52"/>
  <c r="U814" i="52"/>
  <c r="T814" i="52"/>
  <c r="S814" i="52"/>
  <c r="R814" i="52"/>
  <c r="Q814" i="52"/>
  <c r="P814" i="52"/>
  <c r="O814" i="52"/>
  <c r="N814" i="52"/>
  <c r="M814" i="52"/>
  <c r="L814" i="52"/>
  <c r="K814" i="52"/>
  <c r="I814" i="52"/>
  <c r="AG291" i="52"/>
  <c r="X291" i="52"/>
  <c r="W291" i="52"/>
  <c r="V291" i="52"/>
  <c r="U291" i="52"/>
  <c r="T291" i="52"/>
  <c r="S291" i="52"/>
  <c r="R291" i="52"/>
  <c r="Q291" i="52"/>
  <c r="P291" i="52"/>
  <c r="O291" i="52"/>
  <c r="N291" i="52"/>
  <c r="M291" i="52"/>
  <c r="L291" i="52"/>
  <c r="K291" i="52"/>
  <c r="I291" i="52"/>
  <c r="AJ291" i="52"/>
  <c r="AG1217" i="52"/>
  <c r="X1217" i="52"/>
  <c r="W1217" i="52"/>
  <c r="V1217" i="52"/>
  <c r="U1217" i="52"/>
  <c r="T1217" i="52"/>
  <c r="S1217" i="52"/>
  <c r="R1217" i="52"/>
  <c r="Q1217" i="52"/>
  <c r="P1217" i="52"/>
  <c r="O1217" i="52"/>
  <c r="N1217" i="52"/>
  <c r="AJ1217" i="52" s="1"/>
  <c r="M1217" i="52"/>
  <c r="L1217" i="52"/>
  <c r="K1217" i="52"/>
  <c r="I1217" i="52"/>
  <c r="AG1254" i="52"/>
  <c r="X1254" i="52"/>
  <c r="W1254" i="52"/>
  <c r="V1254" i="52"/>
  <c r="U1254" i="52"/>
  <c r="T1254" i="52"/>
  <c r="S1254" i="52"/>
  <c r="R1254" i="52"/>
  <c r="Q1254" i="52"/>
  <c r="P1254" i="52"/>
  <c r="O1254" i="52"/>
  <c r="N1254" i="52"/>
  <c r="M1254" i="52"/>
  <c r="L1254" i="52"/>
  <c r="K1254" i="52"/>
  <c r="I1254" i="52"/>
  <c r="AG804" i="52"/>
  <c r="X804" i="52"/>
  <c r="W804" i="52"/>
  <c r="V804" i="52"/>
  <c r="U804" i="52"/>
  <c r="T804" i="52"/>
  <c r="S804" i="52"/>
  <c r="R804" i="52"/>
  <c r="Q804" i="52"/>
  <c r="P804" i="52"/>
  <c r="O804" i="52"/>
  <c r="N804" i="52"/>
  <c r="M804" i="52"/>
  <c r="L804" i="52"/>
  <c r="K804" i="52"/>
  <c r="I804" i="52"/>
  <c r="AG836" i="52"/>
  <c r="X836" i="52"/>
  <c r="W836" i="52"/>
  <c r="V836" i="52"/>
  <c r="U836" i="52"/>
  <c r="T836" i="52"/>
  <c r="S836" i="52"/>
  <c r="R836" i="52"/>
  <c r="Q836" i="52"/>
  <c r="P836" i="52"/>
  <c r="O836" i="52"/>
  <c r="N836" i="52"/>
  <c r="M836" i="52"/>
  <c r="L836" i="52"/>
  <c r="K836" i="52"/>
  <c r="I836" i="52"/>
  <c r="AG280" i="52"/>
  <c r="X280" i="52"/>
  <c r="W280" i="52"/>
  <c r="V280" i="52"/>
  <c r="U280" i="52"/>
  <c r="T280" i="52"/>
  <c r="S280" i="52"/>
  <c r="R280" i="52"/>
  <c r="Q280" i="52"/>
  <c r="P280" i="52"/>
  <c r="O280" i="52"/>
  <c r="N280" i="52"/>
  <c r="M280" i="52"/>
  <c r="L280" i="52"/>
  <c r="K280" i="52"/>
  <c r="I280" i="52"/>
  <c r="AJ280" i="52"/>
  <c r="AG1124" i="52"/>
  <c r="X1124" i="52"/>
  <c r="W1124" i="52"/>
  <c r="V1124" i="52"/>
  <c r="U1124" i="52"/>
  <c r="T1124" i="52"/>
  <c r="S1124" i="52"/>
  <c r="R1124" i="52"/>
  <c r="Q1124" i="52"/>
  <c r="P1124" i="52"/>
  <c r="O1124" i="52"/>
  <c r="N1124" i="52"/>
  <c r="M1124" i="52"/>
  <c r="L1124" i="52"/>
  <c r="K1124" i="52"/>
  <c r="I1124" i="52"/>
  <c r="AG1136" i="52"/>
  <c r="X1136" i="52"/>
  <c r="W1136" i="52"/>
  <c r="V1136" i="52"/>
  <c r="U1136" i="52"/>
  <c r="T1136" i="52"/>
  <c r="S1136" i="52"/>
  <c r="R1136" i="52"/>
  <c r="Q1136" i="52"/>
  <c r="P1136" i="52"/>
  <c r="O1136" i="52"/>
  <c r="N1136" i="52"/>
  <c r="M1136" i="52"/>
  <c r="L1136" i="52"/>
  <c r="K1136" i="52"/>
  <c r="I1136" i="52"/>
  <c r="AG1290" i="52"/>
  <c r="X1290" i="52"/>
  <c r="W1290" i="52"/>
  <c r="V1290" i="52"/>
  <c r="U1290" i="52"/>
  <c r="T1290" i="52"/>
  <c r="S1290" i="52"/>
  <c r="R1290" i="52"/>
  <c r="Q1290" i="52"/>
  <c r="P1290" i="52"/>
  <c r="O1290" i="52"/>
  <c r="N1290" i="52"/>
  <c r="M1290" i="52"/>
  <c r="L1290" i="52"/>
  <c r="K1290" i="52"/>
  <c r="I1290" i="52"/>
  <c r="AJ1290" i="52" s="1"/>
  <c r="AG648" i="52"/>
  <c r="X648" i="52"/>
  <c r="W648" i="52"/>
  <c r="V648" i="52"/>
  <c r="U648" i="52"/>
  <c r="T648" i="52"/>
  <c r="S648" i="52"/>
  <c r="R648" i="52"/>
  <c r="Q648" i="52"/>
  <c r="P648" i="52"/>
  <c r="O648" i="52"/>
  <c r="N648" i="52"/>
  <c r="M648" i="52"/>
  <c r="L648" i="52"/>
  <c r="K648" i="52"/>
  <c r="I648" i="52"/>
  <c r="AG242" i="52"/>
  <c r="X242" i="52"/>
  <c r="W242" i="52"/>
  <c r="V242" i="52"/>
  <c r="U242" i="52"/>
  <c r="T242" i="52"/>
  <c r="S242" i="52"/>
  <c r="R242" i="52"/>
  <c r="Q242" i="52"/>
  <c r="P242" i="52"/>
  <c r="O242" i="52"/>
  <c r="N242" i="52"/>
  <c r="M242" i="52"/>
  <c r="L242" i="52"/>
  <c r="K242" i="52"/>
  <c r="I242" i="52"/>
  <c r="AJ242" i="52" s="1"/>
  <c r="AG241" i="52"/>
  <c r="X241" i="52"/>
  <c r="W241" i="52"/>
  <c r="V241" i="52"/>
  <c r="U241" i="52"/>
  <c r="T241" i="52"/>
  <c r="S241" i="52"/>
  <c r="R241" i="52"/>
  <c r="Q241" i="52"/>
  <c r="P241" i="52"/>
  <c r="O241" i="52"/>
  <c r="N241" i="52"/>
  <c r="M241" i="52"/>
  <c r="L241" i="52"/>
  <c r="K241" i="52"/>
  <c r="AJ241" i="52" s="1"/>
  <c r="I241" i="52"/>
  <c r="AG240" i="52"/>
  <c r="X240" i="52"/>
  <c r="W240" i="52"/>
  <c r="V240" i="52"/>
  <c r="U240" i="52"/>
  <c r="T240" i="52"/>
  <c r="S240" i="52"/>
  <c r="R240" i="52"/>
  <c r="Q240" i="52"/>
  <c r="P240" i="52"/>
  <c r="O240" i="52"/>
  <c r="N240" i="52"/>
  <c r="M240" i="52"/>
  <c r="L240" i="52"/>
  <c r="K240" i="52"/>
  <c r="I240" i="52"/>
  <c r="AJ240" i="52"/>
  <c r="AG239" i="52"/>
  <c r="X239" i="52"/>
  <c r="W239" i="52"/>
  <c r="V239" i="52"/>
  <c r="U239" i="52"/>
  <c r="T239" i="52"/>
  <c r="S239" i="52"/>
  <c r="R239" i="52"/>
  <c r="Q239" i="52"/>
  <c r="P239" i="52"/>
  <c r="O239" i="52"/>
  <c r="N239" i="52"/>
  <c r="M239" i="52"/>
  <c r="L239" i="52"/>
  <c r="AJ239" i="52" s="1"/>
  <c r="K239" i="52"/>
  <c r="I239" i="52"/>
  <c r="AG1069" i="52"/>
  <c r="X1069" i="52"/>
  <c r="W1069" i="52"/>
  <c r="V1069" i="52"/>
  <c r="U1069" i="52"/>
  <c r="T1069" i="52"/>
  <c r="S1069" i="52"/>
  <c r="R1069" i="52"/>
  <c r="Q1069" i="52"/>
  <c r="P1069" i="52"/>
  <c r="O1069" i="52"/>
  <c r="N1069" i="52"/>
  <c r="M1069" i="52"/>
  <c r="L1069" i="52"/>
  <c r="K1069" i="52"/>
  <c r="I1069" i="52"/>
  <c r="AG1133" i="52"/>
  <c r="X1133" i="52"/>
  <c r="W1133" i="52"/>
  <c r="V1133" i="52"/>
  <c r="U1133" i="52"/>
  <c r="T1133" i="52"/>
  <c r="S1133" i="52"/>
  <c r="R1133" i="52"/>
  <c r="Q1133" i="52"/>
  <c r="P1133" i="52"/>
  <c r="O1133" i="52"/>
  <c r="N1133" i="52"/>
  <c r="M1133" i="52"/>
  <c r="L1133" i="52"/>
  <c r="K1133" i="52"/>
  <c r="I1133" i="52"/>
  <c r="AG904" i="52"/>
  <c r="X904" i="52"/>
  <c r="W904" i="52"/>
  <c r="V904" i="52"/>
  <c r="U904" i="52"/>
  <c r="T904" i="52"/>
  <c r="S904" i="52"/>
  <c r="R904" i="52"/>
  <c r="Q904" i="52"/>
  <c r="P904" i="52"/>
  <c r="O904" i="52"/>
  <c r="N904" i="52"/>
  <c r="M904" i="52"/>
  <c r="L904" i="52"/>
  <c r="K904" i="52"/>
  <c r="I904" i="52"/>
  <c r="AG114" i="52"/>
  <c r="X114" i="52"/>
  <c r="W114" i="52"/>
  <c r="V114" i="52"/>
  <c r="U114" i="52"/>
  <c r="T114" i="52"/>
  <c r="S114" i="52"/>
  <c r="R114" i="52"/>
  <c r="Q114" i="52"/>
  <c r="AJ114" i="52" s="1"/>
  <c r="P114" i="52"/>
  <c r="O114" i="52"/>
  <c r="N114" i="52"/>
  <c r="M114" i="52"/>
  <c r="L114" i="52"/>
  <c r="K114" i="52"/>
  <c r="I114" i="52"/>
  <c r="AG113" i="52"/>
  <c r="X113" i="52"/>
  <c r="W113" i="52"/>
  <c r="V113" i="52"/>
  <c r="U113" i="52"/>
  <c r="T113" i="52"/>
  <c r="S113" i="52"/>
  <c r="R113" i="52"/>
  <c r="Q113" i="52"/>
  <c r="P113" i="52"/>
  <c r="O113" i="52"/>
  <c r="N113" i="52"/>
  <c r="M113" i="52"/>
  <c r="L113" i="52"/>
  <c r="K113" i="52"/>
  <c r="I113" i="52"/>
  <c r="AG1312" i="52"/>
  <c r="X1312" i="52"/>
  <c r="W1312" i="52"/>
  <c r="V1312" i="52"/>
  <c r="U1312" i="52"/>
  <c r="T1312" i="52"/>
  <c r="S1312" i="52"/>
  <c r="R1312" i="52"/>
  <c r="Q1312" i="52"/>
  <c r="P1312" i="52"/>
  <c r="O1312" i="52"/>
  <c r="N1312" i="52"/>
  <c r="M1312" i="52"/>
  <c r="L1312" i="52"/>
  <c r="K1312" i="52"/>
  <c r="I1312" i="52"/>
  <c r="AG914" i="52"/>
  <c r="X914" i="52"/>
  <c r="W914" i="52"/>
  <c r="V914" i="52"/>
  <c r="U914" i="52"/>
  <c r="T914" i="52"/>
  <c r="S914" i="52"/>
  <c r="R914" i="52"/>
  <c r="Q914" i="52"/>
  <c r="P914" i="52"/>
  <c r="O914" i="52"/>
  <c r="N914" i="52"/>
  <c r="M914" i="52"/>
  <c r="L914" i="52"/>
  <c r="K914" i="52"/>
  <c r="I914" i="52"/>
  <c r="AG898" i="52"/>
  <c r="X898" i="52"/>
  <c r="W898" i="52"/>
  <c r="V898" i="52"/>
  <c r="U898" i="52"/>
  <c r="T898" i="52"/>
  <c r="S898" i="52"/>
  <c r="R898" i="52"/>
  <c r="Q898" i="52"/>
  <c r="P898" i="52"/>
  <c r="O898" i="52"/>
  <c r="N898" i="52"/>
  <c r="M898" i="52"/>
  <c r="L898" i="52"/>
  <c r="K898" i="52"/>
  <c r="I898" i="52"/>
  <c r="AG563" i="52"/>
  <c r="X563" i="52"/>
  <c r="W563" i="52"/>
  <c r="V563" i="52"/>
  <c r="U563" i="52"/>
  <c r="T563" i="52"/>
  <c r="S563" i="52"/>
  <c r="R563" i="52"/>
  <c r="Q563" i="52"/>
  <c r="P563" i="52"/>
  <c r="O563" i="52"/>
  <c r="N563" i="52"/>
  <c r="M563" i="52"/>
  <c r="L563" i="52"/>
  <c r="K563" i="52"/>
  <c r="I563" i="52"/>
  <c r="AJ563" i="52" s="1"/>
  <c r="AG558" i="52"/>
  <c r="X558" i="52"/>
  <c r="W558" i="52"/>
  <c r="V558" i="52"/>
  <c r="U558" i="52"/>
  <c r="T558" i="52"/>
  <c r="S558" i="52"/>
  <c r="R558" i="52"/>
  <c r="Q558" i="52"/>
  <c r="P558" i="52"/>
  <c r="O558" i="52"/>
  <c r="N558" i="52"/>
  <c r="M558" i="52"/>
  <c r="L558" i="52"/>
  <c r="K558" i="52"/>
  <c r="I558" i="52"/>
  <c r="AG680" i="52"/>
  <c r="X680" i="52"/>
  <c r="W680" i="52"/>
  <c r="V680" i="52"/>
  <c r="U680" i="52"/>
  <c r="T680" i="52"/>
  <c r="S680" i="52"/>
  <c r="AJ680" i="52" s="1"/>
  <c r="R680" i="52"/>
  <c r="Q680" i="52"/>
  <c r="P680" i="52"/>
  <c r="O680" i="52"/>
  <c r="N680" i="52"/>
  <c r="M680" i="52"/>
  <c r="L680" i="52"/>
  <c r="K680" i="52"/>
  <c r="I680" i="52"/>
  <c r="AG203" i="52"/>
  <c r="X203" i="52"/>
  <c r="W203" i="52"/>
  <c r="V203" i="52"/>
  <c r="U203" i="52"/>
  <c r="T203" i="52"/>
  <c r="S203" i="52"/>
  <c r="R203" i="52"/>
  <c r="Q203" i="52"/>
  <c r="P203" i="52"/>
  <c r="O203" i="52"/>
  <c r="N203" i="52"/>
  <c r="M203" i="52"/>
  <c r="L203" i="52"/>
  <c r="AJ203" i="52" s="1"/>
  <c r="K203" i="52"/>
  <c r="I203" i="52"/>
  <c r="AG202" i="52"/>
  <c r="X202" i="52"/>
  <c r="W202" i="52"/>
  <c r="V202" i="52"/>
  <c r="U202" i="52"/>
  <c r="T202" i="52"/>
  <c r="S202" i="52"/>
  <c r="R202" i="52"/>
  <c r="Q202" i="52"/>
  <c r="P202" i="52"/>
  <c r="O202" i="52"/>
  <c r="N202" i="52"/>
  <c r="M202" i="52"/>
  <c r="L202" i="52"/>
  <c r="K202" i="52"/>
  <c r="I202" i="52"/>
  <c r="AG201" i="52"/>
  <c r="X201" i="52"/>
  <c r="W201" i="52"/>
  <c r="V201" i="52"/>
  <c r="U201" i="52"/>
  <c r="T201" i="52"/>
  <c r="S201" i="52"/>
  <c r="R201" i="52"/>
  <c r="Q201" i="52"/>
  <c r="P201" i="52"/>
  <c r="O201" i="52"/>
  <c r="N201" i="52"/>
  <c r="M201" i="52"/>
  <c r="L201" i="52"/>
  <c r="K201" i="52"/>
  <c r="I201" i="52"/>
  <c r="AG200" i="52"/>
  <c r="X200" i="52"/>
  <c r="W200" i="52"/>
  <c r="V200" i="52"/>
  <c r="U200" i="52"/>
  <c r="T200" i="52"/>
  <c r="S200" i="52"/>
  <c r="R200" i="52"/>
  <c r="Q200" i="52"/>
  <c r="P200" i="52"/>
  <c r="O200" i="52"/>
  <c r="N200" i="52"/>
  <c r="M200" i="52"/>
  <c r="L200" i="52"/>
  <c r="K200" i="52"/>
  <c r="I200" i="52"/>
  <c r="AG199" i="52"/>
  <c r="X199" i="52"/>
  <c r="W199" i="52"/>
  <c r="V199" i="52"/>
  <c r="U199" i="52"/>
  <c r="T199" i="52"/>
  <c r="S199" i="52"/>
  <c r="R199" i="52"/>
  <c r="Q199" i="52"/>
  <c r="P199" i="52"/>
  <c r="O199" i="52"/>
  <c r="N199" i="52"/>
  <c r="M199" i="52"/>
  <c r="L199" i="52"/>
  <c r="K199" i="52"/>
  <c r="I199" i="52"/>
  <c r="AJ199" i="52" s="1"/>
  <c r="AG198" i="52"/>
  <c r="X198" i="52"/>
  <c r="W198" i="52"/>
  <c r="V198" i="52"/>
  <c r="U198" i="52"/>
  <c r="T198" i="52"/>
  <c r="S198" i="52"/>
  <c r="R198" i="52"/>
  <c r="Q198" i="52"/>
  <c r="P198" i="52"/>
  <c r="O198" i="52"/>
  <c r="N198" i="52"/>
  <c r="M198" i="52"/>
  <c r="L198" i="52"/>
  <c r="K198" i="52"/>
  <c r="I198" i="52"/>
  <c r="AJ198" i="52" s="1"/>
  <c r="AG621" i="52"/>
  <c r="X621" i="52"/>
  <c r="W621" i="52"/>
  <c r="V621" i="52"/>
  <c r="U621" i="52"/>
  <c r="T621" i="52"/>
  <c r="S621" i="52"/>
  <c r="R621" i="52"/>
  <c r="Q621" i="52"/>
  <c r="P621" i="52"/>
  <c r="O621" i="52"/>
  <c r="N621" i="52"/>
  <c r="M621" i="52"/>
  <c r="L621" i="52"/>
  <c r="K621" i="52"/>
  <c r="I621" i="52"/>
  <c r="AG810" i="52"/>
  <c r="X810" i="52"/>
  <c r="W810" i="52"/>
  <c r="V810" i="52"/>
  <c r="U810" i="52"/>
  <c r="T810" i="52"/>
  <c r="S810" i="52"/>
  <c r="R810" i="52"/>
  <c r="Q810" i="52"/>
  <c r="P810" i="52"/>
  <c r="O810" i="52"/>
  <c r="N810" i="52"/>
  <c r="M810" i="52"/>
  <c r="L810" i="52"/>
  <c r="K810" i="52"/>
  <c r="I810" i="52"/>
  <c r="AG108" i="52"/>
  <c r="X108" i="52"/>
  <c r="W108" i="52"/>
  <c r="V108" i="52"/>
  <c r="U108" i="52"/>
  <c r="T108" i="52"/>
  <c r="S108" i="52"/>
  <c r="R108" i="52"/>
  <c r="Q108" i="52"/>
  <c r="P108" i="52"/>
  <c r="O108" i="52"/>
  <c r="N108" i="52"/>
  <c r="M108" i="52"/>
  <c r="L108" i="52"/>
  <c r="K108" i="52"/>
  <c r="I108" i="52"/>
  <c r="AG173" i="52"/>
  <c r="X173" i="52"/>
  <c r="W173" i="52"/>
  <c r="V173" i="52"/>
  <c r="U173" i="52"/>
  <c r="T173" i="52"/>
  <c r="S173" i="52"/>
  <c r="R173" i="52"/>
  <c r="Q173" i="52"/>
  <c r="P173" i="52"/>
  <c r="O173" i="52"/>
  <c r="N173" i="52"/>
  <c r="M173" i="52"/>
  <c r="L173" i="52"/>
  <c r="K173" i="52"/>
  <c r="I173" i="52"/>
  <c r="AJ173" i="52"/>
  <c r="AG172" i="52"/>
  <c r="X172" i="52"/>
  <c r="W172" i="52"/>
  <c r="V172" i="52"/>
  <c r="U172" i="52"/>
  <c r="T172" i="52"/>
  <c r="S172" i="52"/>
  <c r="R172" i="52"/>
  <c r="Q172" i="52"/>
  <c r="P172" i="52"/>
  <c r="O172" i="52"/>
  <c r="N172" i="52"/>
  <c r="M172" i="52"/>
  <c r="L172" i="52"/>
  <c r="K172" i="52"/>
  <c r="I172" i="52"/>
  <c r="AG1289" i="52"/>
  <c r="X1289" i="52"/>
  <c r="W1289" i="52"/>
  <c r="V1289" i="52"/>
  <c r="U1289" i="52"/>
  <c r="T1289" i="52"/>
  <c r="S1289" i="52"/>
  <c r="R1289" i="52"/>
  <c r="Q1289" i="52"/>
  <c r="P1289" i="52"/>
  <c r="O1289" i="52"/>
  <c r="N1289" i="52"/>
  <c r="M1289" i="52"/>
  <c r="L1289" i="52"/>
  <c r="K1289" i="52"/>
  <c r="I1289" i="52"/>
  <c r="AJ1289" i="52"/>
  <c r="AG1253" i="52"/>
  <c r="X1253" i="52"/>
  <c r="W1253" i="52"/>
  <c r="V1253" i="52"/>
  <c r="U1253" i="52"/>
  <c r="T1253" i="52"/>
  <c r="S1253" i="52"/>
  <c r="R1253" i="52"/>
  <c r="Q1253" i="52"/>
  <c r="P1253" i="52"/>
  <c r="O1253" i="52"/>
  <c r="N1253" i="52"/>
  <c r="AJ1253" i="52" s="1"/>
  <c r="M1253" i="52"/>
  <c r="L1253" i="52"/>
  <c r="K1253" i="52"/>
  <c r="I1253" i="52"/>
  <c r="AG591" i="52"/>
  <c r="X591" i="52"/>
  <c r="W591" i="52"/>
  <c r="V591" i="52"/>
  <c r="U591" i="52"/>
  <c r="T591" i="52"/>
  <c r="S591" i="52"/>
  <c r="R591" i="52"/>
  <c r="Q591" i="52"/>
  <c r="P591" i="52"/>
  <c r="O591" i="52"/>
  <c r="N591" i="52"/>
  <c r="M591" i="52"/>
  <c r="L591" i="52"/>
  <c r="K591" i="52"/>
  <c r="I591" i="52"/>
  <c r="AG150" i="52"/>
  <c r="X150" i="52"/>
  <c r="W150" i="52"/>
  <c r="V150" i="52"/>
  <c r="U150" i="52"/>
  <c r="T150" i="52"/>
  <c r="S150" i="52"/>
  <c r="R150" i="52"/>
  <c r="Q150" i="52"/>
  <c r="P150" i="52"/>
  <c r="O150" i="52"/>
  <c r="N150" i="52"/>
  <c r="M150" i="52"/>
  <c r="L150" i="52"/>
  <c r="K150" i="52"/>
  <c r="I150" i="52"/>
  <c r="AG526" i="52"/>
  <c r="X526" i="52"/>
  <c r="W526" i="52"/>
  <c r="V526" i="52"/>
  <c r="U526" i="52"/>
  <c r="T526" i="52"/>
  <c r="S526" i="52"/>
  <c r="R526" i="52"/>
  <c r="Q526" i="52"/>
  <c r="P526" i="52"/>
  <c r="O526" i="52"/>
  <c r="N526" i="52"/>
  <c r="M526" i="52"/>
  <c r="L526" i="52"/>
  <c r="K526" i="52"/>
  <c r="I526" i="52"/>
  <c r="AG1037" i="52"/>
  <c r="X1037" i="52"/>
  <c r="W1037" i="52"/>
  <c r="V1037" i="52"/>
  <c r="U1037" i="52"/>
  <c r="T1037" i="52"/>
  <c r="S1037" i="52"/>
  <c r="R1037" i="52"/>
  <c r="Q1037" i="52"/>
  <c r="P1037" i="52"/>
  <c r="O1037" i="52"/>
  <c r="N1037" i="52"/>
  <c r="M1037" i="52"/>
  <c r="L1037" i="52"/>
  <c r="K1037" i="52"/>
  <c r="I1037" i="52"/>
  <c r="AJ1037" i="52"/>
  <c r="AG1010" i="52"/>
  <c r="X1010" i="52"/>
  <c r="W1010" i="52"/>
  <c r="V1010" i="52"/>
  <c r="U1010" i="52"/>
  <c r="T1010" i="52"/>
  <c r="S1010" i="52"/>
  <c r="R1010" i="52"/>
  <c r="Q1010" i="52"/>
  <c r="P1010" i="52"/>
  <c r="O1010" i="52"/>
  <c r="N1010" i="52"/>
  <c r="M1010" i="52"/>
  <c r="L1010" i="52"/>
  <c r="K1010" i="52"/>
  <c r="I1010" i="52"/>
  <c r="AG52" i="52"/>
  <c r="X52" i="52"/>
  <c r="W52" i="52"/>
  <c r="V52" i="52"/>
  <c r="U52" i="52"/>
  <c r="T52" i="52"/>
  <c r="S52" i="52"/>
  <c r="R52" i="52"/>
  <c r="Q52" i="52"/>
  <c r="P52" i="52"/>
  <c r="O52" i="52"/>
  <c r="N52" i="52"/>
  <c r="M52" i="52"/>
  <c r="L52" i="52"/>
  <c r="K52" i="52"/>
  <c r="I52" i="52"/>
  <c r="AG729" i="52"/>
  <c r="X729" i="52"/>
  <c r="W729" i="52"/>
  <c r="V729" i="52"/>
  <c r="U729" i="52"/>
  <c r="T729" i="52"/>
  <c r="S729" i="52"/>
  <c r="R729" i="52"/>
  <c r="Q729" i="52"/>
  <c r="P729" i="52"/>
  <c r="O729" i="52"/>
  <c r="N729" i="52"/>
  <c r="M729" i="52"/>
  <c r="L729" i="52"/>
  <c r="K729" i="52"/>
  <c r="I729" i="52"/>
  <c r="AG535" i="52"/>
  <c r="X535" i="52"/>
  <c r="W535" i="52"/>
  <c r="V535" i="52"/>
  <c r="U535" i="52"/>
  <c r="T535" i="52"/>
  <c r="S535" i="52"/>
  <c r="R535" i="52"/>
  <c r="Q535" i="52"/>
  <c r="P535" i="52"/>
  <c r="O535" i="52"/>
  <c r="N535" i="52"/>
  <c r="M535" i="52"/>
  <c r="L535" i="52"/>
  <c r="K535" i="52"/>
  <c r="I535" i="52"/>
  <c r="AG961" i="52"/>
  <c r="X961" i="52"/>
  <c r="W961" i="52"/>
  <c r="V961" i="52"/>
  <c r="U961" i="52"/>
  <c r="T961" i="52"/>
  <c r="S961" i="52"/>
  <c r="R961" i="52"/>
  <c r="Q961" i="52"/>
  <c r="P961" i="52"/>
  <c r="O961" i="52"/>
  <c r="N961" i="52"/>
  <c r="M961" i="52"/>
  <c r="L961" i="52"/>
  <c r="K961" i="52"/>
  <c r="I961" i="52"/>
  <c r="AJ961" i="52" s="1"/>
  <c r="AG638" i="52"/>
  <c r="X638" i="52"/>
  <c r="W638" i="52"/>
  <c r="V638" i="52"/>
  <c r="U638" i="52"/>
  <c r="T638" i="52"/>
  <c r="S638" i="52"/>
  <c r="R638" i="52"/>
  <c r="Q638" i="52"/>
  <c r="P638" i="52"/>
  <c r="O638" i="52"/>
  <c r="N638" i="52"/>
  <c r="M638" i="52"/>
  <c r="L638" i="52"/>
  <c r="K638" i="52"/>
  <c r="AJ638" i="52" s="1"/>
  <c r="I638" i="52"/>
  <c r="AG98" i="52"/>
  <c r="X98" i="52"/>
  <c r="W98" i="52"/>
  <c r="V98" i="52"/>
  <c r="U98" i="52"/>
  <c r="T98" i="52"/>
  <c r="S98" i="52"/>
  <c r="R98" i="52"/>
  <c r="Q98" i="52"/>
  <c r="P98" i="52"/>
  <c r="O98" i="52"/>
  <c r="N98" i="52"/>
  <c r="M98" i="52"/>
  <c r="L98" i="52"/>
  <c r="K98" i="52"/>
  <c r="I98" i="52"/>
  <c r="AJ98" i="52"/>
  <c r="AG1082" i="52"/>
  <c r="X1082" i="52"/>
  <c r="W1082" i="52"/>
  <c r="V1082" i="52"/>
  <c r="U1082" i="52"/>
  <c r="T1082" i="52"/>
  <c r="S1082" i="52"/>
  <c r="R1082" i="52"/>
  <c r="Q1082" i="52"/>
  <c r="P1082" i="52"/>
  <c r="O1082" i="52"/>
  <c r="N1082" i="52"/>
  <c r="M1082" i="52"/>
  <c r="L1082" i="52"/>
  <c r="AJ1082" i="52" s="1"/>
  <c r="K1082" i="52"/>
  <c r="I1082" i="52"/>
  <c r="AG1139" i="52"/>
  <c r="X1139" i="52"/>
  <c r="W1139" i="52"/>
  <c r="V1139" i="52"/>
  <c r="U1139" i="52"/>
  <c r="T1139" i="52"/>
  <c r="S1139" i="52"/>
  <c r="R1139" i="52"/>
  <c r="Q1139" i="52"/>
  <c r="P1139" i="52"/>
  <c r="O1139" i="52"/>
  <c r="N1139" i="52"/>
  <c r="M1139" i="52"/>
  <c r="L1139" i="52"/>
  <c r="K1139" i="52"/>
  <c r="I1139" i="52"/>
  <c r="AG78" i="52"/>
  <c r="X78" i="52"/>
  <c r="W78" i="52"/>
  <c r="V78" i="52"/>
  <c r="U78" i="52"/>
  <c r="T78" i="52"/>
  <c r="S78" i="52"/>
  <c r="R78" i="52"/>
  <c r="Q78" i="52"/>
  <c r="P78" i="52"/>
  <c r="O78" i="52"/>
  <c r="N78" i="52"/>
  <c r="M78" i="52"/>
  <c r="L78" i="52"/>
  <c r="K78" i="52"/>
  <c r="I78" i="52"/>
  <c r="AG1151" i="52"/>
  <c r="X1151" i="52"/>
  <c r="W1151" i="52"/>
  <c r="V1151" i="52"/>
  <c r="U1151" i="52"/>
  <c r="T1151" i="52"/>
  <c r="S1151" i="52"/>
  <c r="R1151" i="52"/>
  <c r="Q1151" i="52"/>
  <c r="P1151" i="52"/>
  <c r="O1151" i="52"/>
  <c r="N1151" i="52"/>
  <c r="M1151" i="52"/>
  <c r="L1151" i="52"/>
  <c r="K1151" i="52"/>
  <c r="I1151" i="52"/>
  <c r="AG723" i="52"/>
  <c r="X723" i="52"/>
  <c r="W723" i="52"/>
  <c r="V723" i="52"/>
  <c r="U723" i="52"/>
  <c r="T723" i="52"/>
  <c r="S723" i="52"/>
  <c r="R723" i="52"/>
  <c r="Q723" i="52"/>
  <c r="AJ723" i="52" s="1"/>
  <c r="P723" i="52"/>
  <c r="O723" i="52"/>
  <c r="N723" i="52"/>
  <c r="M723" i="52"/>
  <c r="L723" i="52"/>
  <c r="K723" i="52"/>
  <c r="I723" i="52"/>
  <c r="AG517" i="52"/>
  <c r="X517" i="52"/>
  <c r="W517" i="52"/>
  <c r="V517" i="52"/>
  <c r="U517" i="52"/>
  <c r="T517" i="52"/>
  <c r="S517" i="52"/>
  <c r="R517" i="52"/>
  <c r="Q517" i="52"/>
  <c r="P517" i="52"/>
  <c r="O517" i="52"/>
  <c r="N517" i="52"/>
  <c r="M517" i="52"/>
  <c r="L517" i="52"/>
  <c r="K517" i="52"/>
  <c r="I517" i="52"/>
  <c r="AG516" i="52"/>
  <c r="X516" i="52"/>
  <c r="W516" i="52"/>
  <c r="V516" i="52"/>
  <c r="U516" i="52"/>
  <c r="T516" i="52"/>
  <c r="S516" i="52"/>
  <c r="R516" i="52"/>
  <c r="Q516" i="52"/>
  <c r="P516" i="52"/>
  <c r="O516" i="52"/>
  <c r="N516" i="52"/>
  <c r="M516" i="52"/>
  <c r="L516" i="52"/>
  <c r="K516" i="52"/>
  <c r="I516" i="52"/>
  <c r="AG515" i="52"/>
  <c r="X515" i="52"/>
  <c r="W515" i="52"/>
  <c r="V515" i="52"/>
  <c r="U515" i="52"/>
  <c r="T515" i="52"/>
  <c r="S515" i="52"/>
  <c r="R515" i="52"/>
  <c r="Q515" i="52"/>
  <c r="P515" i="52"/>
  <c r="O515" i="52"/>
  <c r="N515" i="52"/>
  <c r="M515" i="52"/>
  <c r="L515" i="52"/>
  <c r="K515" i="52"/>
  <c r="I515" i="52"/>
  <c r="AG1252" i="52"/>
  <c r="X1252" i="52"/>
  <c r="W1252" i="52"/>
  <c r="V1252" i="52"/>
  <c r="U1252" i="52"/>
  <c r="T1252" i="52"/>
  <c r="S1252" i="52"/>
  <c r="R1252" i="52"/>
  <c r="Q1252" i="52"/>
  <c r="P1252" i="52"/>
  <c r="O1252" i="52"/>
  <c r="N1252" i="52"/>
  <c r="M1252" i="52"/>
  <c r="L1252" i="52"/>
  <c r="K1252" i="52"/>
  <c r="I1252" i="52"/>
  <c r="AG147" i="52"/>
  <c r="X147" i="52"/>
  <c r="W147" i="52"/>
  <c r="V147" i="52"/>
  <c r="U147" i="52"/>
  <c r="T147" i="52"/>
  <c r="S147" i="52"/>
  <c r="R147" i="52"/>
  <c r="Q147" i="52"/>
  <c r="P147" i="52"/>
  <c r="O147" i="52"/>
  <c r="N147" i="52"/>
  <c r="M147" i="52"/>
  <c r="L147" i="52"/>
  <c r="K147" i="52"/>
  <c r="I147" i="52"/>
  <c r="AJ147" i="52" s="1"/>
  <c r="AG146" i="52"/>
  <c r="X146" i="52"/>
  <c r="W146" i="52"/>
  <c r="V146" i="52"/>
  <c r="U146" i="52"/>
  <c r="T146" i="52"/>
  <c r="S146" i="52"/>
  <c r="R146" i="52"/>
  <c r="Q146" i="52"/>
  <c r="P146" i="52"/>
  <c r="O146" i="52"/>
  <c r="N146" i="52"/>
  <c r="M146" i="52"/>
  <c r="L146" i="52"/>
  <c r="K146" i="52"/>
  <c r="I146" i="52"/>
  <c r="AG509" i="52"/>
  <c r="X509" i="52"/>
  <c r="W509" i="52"/>
  <c r="V509" i="52"/>
  <c r="U509" i="52"/>
  <c r="T509" i="52"/>
  <c r="S509" i="52"/>
  <c r="AJ509" i="52" s="1"/>
  <c r="R509" i="52"/>
  <c r="Q509" i="52"/>
  <c r="P509" i="52"/>
  <c r="O509" i="52"/>
  <c r="N509" i="52"/>
  <c r="M509" i="52"/>
  <c r="L509" i="52"/>
  <c r="K509" i="52"/>
  <c r="I509" i="52"/>
  <c r="AG1130" i="52"/>
  <c r="X1130" i="52"/>
  <c r="W1130" i="52"/>
  <c r="V1130" i="52"/>
  <c r="U1130" i="52"/>
  <c r="T1130" i="52"/>
  <c r="S1130" i="52"/>
  <c r="R1130" i="52"/>
  <c r="Q1130" i="52"/>
  <c r="P1130" i="52"/>
  <c r="O1130" i="52"/>
  <c r="N1130" i="52"/>
  <c r="M1130" i="52"/>
  <c r="L1130" i="52"/>
  <c r="AJ1130" i="52" s="1"/>
  <c r="K1130" i="52"/>
  <c r="I1130" i="52"/>
  <c r="AG500" i="52"/>
  <c r="X500" i="52"/>
  <c r="W500" i="52"/>
  <c r="V500" i="52"/>
  <c r="U500" i="52"/>
  <c r="T500" i="52"/>
  <c r="S500" i="52"/>
  <c r="R500" i="52"/>
  <c r="Q500" i="52"/>
  <c r="P500" i="52"/>
  <c r="O500" i="52"/>
  <c r="N500" i="52"/>
  <c r="M500" i="52"/>
  <c r="L500" i="52"/>
  <c r="K500" i="52"/>
  <c r="I500" i="52"/>
  <c r="AG499" i="52"/>
  <c r="X499" i="52"/>
  <c r="W499" i="52"/>
  <c r="V499" i="52"/>
  <c r="U499" i="52"/>
  <c r="T499" i="52"/>
  <c r="S499" i="52"/>
  <c r="R499" i="52"/>
  <c r="Q499" i="52"/>
  <c r="P499" i="52"/>
  <c r="O499" i="52"/>
  <c r="N499" i="52"/>
  <c r="M499" i="52"/>
  <c r="L499" i="52"/>
  <c r="K499" i="52"/>
  <c r="I499" i="52"/>
  <c r="AG498" i="52"/>
  <c r="X498" i="52"/>
  <c r="W498" i="52"/>
  <c r="V498" i="52"/>
  <c r="U498" i="52"/>
  <c r="T498" i="52"/>
  <c r="S498" i="52"/>
  <c r="R498" i="52"/>
  <c r="Q498" i="52"/>
  <c r="P498" i="52"/>
  <c r="O498" i="52"/>
  <c r="N498" i="52"/>
  <c r="M498" i="52"/>
  <c r="L498" i="52"/>
  <c r="K498" i="52"/>
  <c r="I498" i="52"/>
  <c r="AG497" i="52"/>
  <c r="X497" i="52"/>
  <c r="W497" i="52"/>
  <c r="V497" i="52"/>
  <c r="U497" i="52"/>
  <c r="T497" i="52"/>
  <c r="S497" i="52"/>
  <c r="R497" i="52"/>
  <c r="Q497" i="52"/>
  <c r="P497" i="52"/>
  <c r="O497" i="52"/>
  <c r="N497" i="52"/>
  <c r="M497" i="52"/>
  <c r="L497" i="52"/>
  <c r="K497" i="52"/>
  <c r="I497" i="52"/>
  <c r="AG496" i="52"/>
  <c r="X496" i="52"/>
  <c r="W496" i="52"/>
  <c r="V496" i="52"/>
  <c r="U496" i="52"/>
  <c r="T496" i="52"/>
  <c r="S496" i="52"/>
  <c r="R496" i="52"/>
  <c r="Q496" i="52"/>
  <c r="P496" i="52"/>
  <c r="O496" i="52"/>
  <c r="N496" i="52"/>
  <c r="M496" i="52"/>
  <c r="L496" i="52"/>
  <c r="K496" i="52"/>
  <c r="I496" i="52"/>
  <c r="AJ496" i="52" s="1"/>
  <c r="AG669" i="52"/>
  <c r="X669" i="52"/>
  <c r="W669" i="52"/>
  <c r="V669" i="52"/>
  <c r="U669" i="52"/>
  <c r="T669" i="52"/>
  <c r="S669" i="52"/>
  <c r="R669" i="52"/>
  <c r="Q669" i="52"/>
  <c r="P669" i="52"/>
  <c r="O669" i="52"/>
  <c r="N669" i="52"/>
  <c r="M669" i="52"/>
  <c r="L669" i="52"/>
  <c r="K669" i="52"/>
  <c r="I669" i="52"/>
  <c r="AG1125" i="52"/>
  <c r="X1125" i="52"/>
  <c r="W1125" i="52"/>
  <c r="V1125" i="52"/>
  <c r="U1125" i="52"/>
  <c r="T1125" i="52"/>
  <c r="S1125" i="52"/>
  <c r="R1125" i="52"/>
  <c r="Q1125" i="52"/>
  <c r="P1125" i="52"/>
  <c r="O1125" i="52"/>
  <c r="N1125" i="52"/>
  <c r="M1125" i="52"/>
  <c r="L1125" i="52"/>
  <c r="K1125" i="52"/>
  <c r="I1125" i="52"/>
  <c r="AG490" i="52"/>
  <c r="X490" i="52"/>
  <c r="W490" i="52"/>
  <c r="V490" i="52"/>
  <c r="U490" i="52"/>
  <c r="T490" i="52"/>
  <c r="S490" i="52"/>
  <c r="R490" i="52"/>
  <c r="Q490" i="52"/>
  <c r="P490" i="52"/>
  <c r="O490" i="52"/>
  <c r="N490" i="52"/>
  <c r="M490" i="52"/>
  <c r="L490" i="52"/>
  <c r="K490" i="52"/>
  <c r="I490" i="52"/>
  <c r="AG489" i="52"/>
  <c r="X489" i="52"/>
  <c r="W489" i="52"/>
  <c r="V489" i="52"/>
  <c r="U489" i="52"/>
  <c r="T489" i="52"/>
  <c r="S489" i="52"/>
  <c r="R489" i="52"/>
  <c r="Q489" i="52"/>
  <c r="P489" i="52"/>
  <c r="O489" i="52"/>
  <c r="N489" i="52"/>
  <c r="M489" i="52"/>
  <c r="L489" i="52"/>
  <c r="K489" i="52"/>
  <c r="I489" i="52"/>
  <c r="AJ489" i="52"/>
  <c r="AG668" i="52"/>
  <c r="X668" i="52"/>
  <c r="W668" i="52"/>
  <c r="V668" i="52"/>
  <c r="U668" i="52"/>
  <c r="T668" i="52"/>
  <c r="S668" i="52"/>
  <c r="R668" i="52"/>
  <c r="Q668" i="52"/>
  <c r="P668" i="52"/>
  <c r="O668" i="52"/>
  <c r="N668" i="52"/>
  <c r="M668" i="52"/>
  <c r="L668" i="52"/>
  <c r="K668" i="52"/>
  <c r="I668" i="52"/>
  <c r="X1064" i="52"/>
  <c r="V1064" i="52"/>
  <c r="U1064" i="52"/>
  <c r="T1064" i="52"/>
  <c r="S1064" i="52"/>
  <c r="R1064" i="52"/>
  <c r="Q1064" i="52"/>
  <c r="P1064" i="52"/>
  <c r="O1064" i="52"/>
  <c r="N1064" i="52"/>
  <c r="M1064" i="52"/>
  <c r="L1064" i="52"/>
  <c r="K1064" i="52"/>
  <c r="I1064" i="52"/>
  <c r="AG1309" i="52"/>
  <c r="X1309" i="52"/>
  <c r="W1309" i="52"/>
  <c r="V1309" i="52"/>
  <c r="U1309" i="52"/>
  <c r="T1309" i="52"/>
  <c r="S1309" i="52"/>
  <c r="R1309" i="52"/>
  <c r="Q1309" i="52"/>
  <c r="P1309" i="52"/>
  <c r="O1309" i="52"/>
  <c r="N1309" i="52"/>
  <c r="M1309" i="52"/>
  <c r="L1309" i="52"/>
  <c r="K1309" i="52"/>
  <c r="I1309" i="52"/>
  <c r="AG1276" i="52"/>
  <c r="X1276" i="52"/>
  <c r="W1276" i="52"/>
  <c r="V1276" i="52"/>
  <c r="U1276" i="52"/>
  <c r="T1276" i="52"/>
  <c r="S1276" i="52"/>
  <c r="R1276" i="52"/>
  <c r="Q1276" i="52"/>
  <c r="P1276" i="52"/>
  <c r="O1276" i="52"/>
  <c r="N1276" i="52"/>
  <c r="M1276" i="52"/>
  <c r="L1276" i="52"/>
  <c r="K1276" i="52"/>
  <c r="I1276" i="52"/>
  <c r="AG448" i="52"/>
  <c r="X448" i="52"/>
  <c r="W448" i="52"/>
  <c r="V448" i="52"/>
  <c r="U448" i="52"/>
  <c r="T448" i="52"/>
  <c r="S448" i="52"/>
  <c r="R448" i="52"/>
  <c r="Q448" i="52"/>
  <c r="P448" i="52"/>
  <c r="O448" i="52"/>
  <c r="N448" i="52"/>
  <c r="M448" i="52"/>
  <c r="L448" i="52"/>
  <c r="K448" i="52"/>
  <c r="I448" i="52"/>
  <c r="AJ448" i="52"/>
  <c r="AG447" i="52"/>
  <c r="X447" i="52"/>
  <c r="W447" i="52"/>
  <c r="V447" i="52"/>
  <c r="U447" i="52"/>
  <c r="T447" i="52"/>
  <c r="S447" i="52"/>
  <c r="R447" i="52"/>
  <c r="Q447" i="52"/>
  <c r="P447" i="52"/>
  <c r="O447" i="52"/>
  <c r="N447" i="52"/>
  <c r="M447" i="52"/>
  <c r="L447" i="52"/>
  <c r="K447" i="52"/>
  <c r="I447" i="52"/>
  <c r="AG446" i="52"/>
  <c r="X446" i="52"/>
  <c r="W446" i="52"/>
  <c r="V446" i="52"/>
  <c r="U446" i="52"/>
  <c r="T446" i="52"/>
  <c r="S446" i="52"/>
  <c r="R446" i="52"/>
  <c r="Q446" i="52"/>
  <c r="P446" i="52"/>
  <c r="O446" i="52"/>
  <c r="N446" i="52"/>
  <c r="M446" i="52"/>
  <c r="L446" i="52"/>
  <c r="K446" i="52"/>
  <c r="I446" i="52"/>
  <c r="AG445" i="52"/>
  <c r="X445" i="52"/>
  <c r="W445" i="52"/>
  <c r="V445" i="52"/>
  <c r="U445" i="52"/>
  <c r="T445" i="52"/>
  <c r="S445" i="52"/>
  <c r="R445" i="52"/>
  <c r="Q445" i="52"/>
  <c r="P445" i="52"/>
  <c r="O445" i="52"/>
  <c r="N445" i="52"/>
  <c r="M445" i="52"/>
  <c r="L445" i="52"/>
  <c r="K445" i="52"/>
  <c r="I445" i="52"/>
  <c r="AG444" i="52"/>
  <c r="X444" i="52"/>
  <c r="W444" i="52"/>
  <c r="V444" i="52"/>
  <c r="U444" i="52"/>
  <c r="T444" i="52"/>
  <c r="S444" i="52"/>
  <c r="R444" i="52"/>
  <c r="Q444" i="52"/>
  <c r="P444" i="52"/>
  <c r="O444" i="52"/>
  <c r="N444" i="52"/>
  <c r="M444" i="52"/>
  <c r="L444" i="52"/>
  <c r="K444" i="52"/>
  <c r="I444" i="52"/>
  <c r="AG1190" i="52"/>
  <c r="X1190" i="52"/>
  <c r="W1190" i="52"/>
  <c r="V1190" i="52"/>
  <c r="U1190" i="52"/>
  <c r="T1190" i="52"/>
  <c r="S1190" i="52"/>
  <c r="R1190" i="52"/>
  <c r="Q1190" i="52"/>
  <c r="P1190" i="52"/>
  <c r="O1190" i="52"/>
  <c r="N1190" i="52"/>
  <c r="M1190" i="52"/>
  <c r="L1190" i="52"/>
  <c r="K1190" i="52"/>
  <c r="I1190" i="52"/>
  <c r="AG960" i="52"/>
  <c r="X960" i="52"/>
  <c r="W960" i="52"/>
  <c r="V960" i="52"/>
  <c r="U960" i="52"/>
  <c r="T960" i="52"/>
  <c r="S960" i="52"/>
  <c r="R960" i="52"/>
  <c r="Q960" i="52"/>
  <c r="P960" i="52"/>
  <c r="O960" i="52"/>
  <c r="N960" i="52"/>
  <c r="M960" i="52"/>
  <c r="L960" i="52"/>
  <c r="K960" i="52"/>
  <c r="I960" i="52"/>
  <c r="AG59" i="52"/>
  <c r="X59" i="52"/>
  <c r="W59" i="52"/>
  <c r="V59" i="52"/>
  <c r="U59" i="52"/>
  <c r="T59" i="52"/>
  <c r="S59" i="52"/>
  <c r="R59" i="52"/>
  <c r="Q59" i="52"/>
  <c r="P59" i="52"/>
  <c r="O59" i="52"/>
  <c r="N59" i="52"/>
  <c r="M59" i="52"/>
  <c r="L59" i="52"/>
  <c r="K59" i="52"/>
  <c r="I59" i="52"/>
  <c r="AJ59" i="52"/>
  <c r="AG153" i="52"/>
  <c r="X153" i="52"/>
  <c r="W153" i="52"/>
  <c r="V153" i="52"/>
  <c r="U153" i="52"/>
  <c r="T153" i="52"/>
  <c r="S153" i="52"/>
  <c r="R153" i="52"/>
  <c r="Q153" i="52"/>
  <c r="P153" i="52"/>
  <c r="O153" i="52"/>
  <c r="N153" i="52"/>
  <c r="M153" i="52"/>
  <c r="L153" i="52"/>
  <c r="K153" i="52"/>
  <c r="I153" i="52"/>
  <c r="AG926" i="52"/>
  <c r="X926" i="52"/>
  <c r="W926" i="52"/>
  <c r="V926" i="52"/>
  <c r="U926" i="52"/>
  <c r="T926" i="52"/>
  <c r="S926" i="52"/>
  <c r="R926" i="52"/>
  <c r="Q926" i="52"/>
  <c r="P926" i="52"/>
  <c r="O926" i="52"/>
  <c r="N926" i="52"/>
  <c r="M926" i="52"/>
  <c r="L926" i="52"/>
  <c r="K926" i="52"/>
  <c r="I926" i="52"/>
  <c r="AG25" i="52"/>
  <c r="X25" i="52"/>
  <c r="W25" i="52"/>
  <c r="V25" i="52"/>
  <c r="U25" i="52"/>
  <c r="T25" i="52"/>
  <c r="S25" i="52"/>
  <c r="R25" i="52"/>
  <c r="Q25" i="52"/>
  <c r="P25" i="52"/>
  <c r="O25" i="52"/>
  <c r="N25" i="52"/>
  <c r="M25" i="52"/>
  <c r="L25" i="52"/>
  <c r="K25" i="52"/>
  <c r="I25" i="52"/>
  <c r="AG647" i="52"/>
  <c r="X647" i="52"/>
  <c r="W647" i="52"/>
  <c r="V647" i="52"/>
  <c r="U647" i="52"/>
  <c r="T647" i="52"/>
  <c r="S647" i="52"/>
  <c r="R647" i="52"/>
  <c r="Q647" i="52"/>
  <c r="P647" i="52"/>
  <c r="O647" i="52"/>
  <c r="N647" i="52"/>
  <c r="M647" i="52"/>
  <c r="L647" i="52"/>
  <c r="K647" i="52"/>
  <c r="I647" i="52"/>
  <c r="AG138" i="52"/>
  <c r="X138" i="52"/>
  <c r="W138" i="52"/>
  <c r="V138" i="52"/>
  <c r="U138" i="52"/>
  <c r="T138" i="52"/>
  <c r="S138" i="52"/>
  <c r="R138" i="52"/>
  <c r="Q138" i="52"/>
  <c r="AJ138" i="52" s="1"/>
  <c r="P138" i="52"/>
  <c r="O138" i="52"/>
  <c r="N138" i="52"/>
  <c r="M138" i="52"/>
  <c r="L138" i="52"/>
  <c r="K138" i="52"/>
  <c r="I138" i="52"/>
  <c r="AG434" i="52"/>
  <c r="X434" i="52"/>
  <c r="W434" i="52"/>
  <c r="V434" i="52"/>
  <c r="U434" i="52"/>
  <c r="T434" i="52"/>
  <c r="S434" i="52"/>
  <c r="R434" i="52"/>
  <c r="Q434" i="52"/>
  <c r="P434" i="52"/>
  <c r="O434" i="52"/>
  <c r="N434" i="52"/>
  <c r="M434" i="52"/>
  <c r="L434" i="52"/>
  <c r="K434" i="52"/>
  <c r="I434" i="52"/>
  <c r="AG433" i="52"/>
  <c r="X433" i="52"/>
  <c r="W433" i="52"/>
  <c r="V433" i="52"/>
  <c r="U433" i="52"/>
  <c r="T433" i="52"/>
  <c r="S433" i="52"/>
  <c r="R433" i="52"/>
  <c r="Q433" i="52"/>
  <c r="P433" i="52"/>
  <c r="O433" i="52"/>
  <c r="N433" i="52"/>
  <c r="M433" i="52"/>
  <c r="L433" i="52"/>
  <c r="K433" i="52"/>
  <c r="I433" i="52"/>
  <c r="AG432" i="52"/>
  <c r="X432" i="52"/>
  <c r="W432" i="52"/>
  <c r="V432" i="52"/>
  <c r="U432" i="52"/>
  <c r="T432" i="52"/>
  <c r="S432" i="52"/>
  <c r="R432" i="52"/>
  <c r="Q432" i="52"/>
  <c r="P432" i="52"/>
  <c r="O432" i="52"/>
  <c r="N432" i="52"/>
  <c r="M432" i="52"/>
  <c r="L432" i="52"/>
  <c r="K432" i="52"/>
  <c r="I432" i="52"/>
  <c r="AG995" i="52"/>
  <c r="X995" i="52"/>
  <c r="W995" i="52"/>
  <c r="V995" i="52"/>
  <c r="U995" i="52"/>
  <c r="T995" i="52"/>
  <c r="S995" i="52"/>
  <c r="R995" i="52"/>
  <c r="Q995" i="52"/>
  <c r="P995" i="52"/>
  <c r="O995" i="52"/>
  <c r="N995" i="52"/>
  <c r="M995" i="52"/>
  <c r="L995" i="52"/>
  <c r="K995" i="52"/>
  <c r="I995" i="52"/>
  <c r="AG1111" i="52"/>
  <c r="X1111" i="52"/>
  <c r="W1111" i="52"/>
  <c r="V1111" i="52"/>
  <c r="U1111" i="52"/>
  <c r="T1111" i="52"/>
  <c r="S1111" i="52"/>
  <c r="R1111" i="52"/>
  <c r="Q1111" i="52"/>
  <c r="P1111" i="52"/>
  <c r="O1111" i="52"/>
  <c r="N1111" i="52"/>
  <c r="M1111" i="52"/>
  <c r="L1111" i="52"/>
  <c r="K1111" i="52"/>
  <c r="I1111" i="52"/>
  <c r="AJ1111" i="52" s="1"/>
  <c r="AG1287" i="52"/>
  <c r="X1287" i="52"/>
  <c r="W1287" i="52"/>
  <c r="V1287" i="52"/>
  <c r="U1287" i="52"/>
  <c r="T1287" i="52"/>
  <c r="S1287" i="52"/>
  <c r="R1287" i="52"/>
  <c r="Q1287" i="52"/>
  <c r="P1287" i="52"/>
  <c r="O1287" i="52"/>
  <c r="N1287" i="52"/>
  <c r="M1287" i="52"/>
  <c r="L1287" i="52"/>
  <c r="K1287" i="52"/>
  <c r="I1287" i="52"/>
  <c r="AG407" i="52"/>
  <c r="X407" i="52"/>
  <c r="W407" i="52"/>
  <c r="V407" i="52"/>
  <c r="U407" i="52"/>
  <c r="T407" i="52"/>
  <c r="S407" i="52"/>
  <c r="AJ407" i="52" s="1"/>
  <c r="R407" i="52"/>
  <c r="Q407" i="52"/>
  <c r="P407" i="52"/>
  <c r="O407" i="52"/>
  <c r="N407" i="52"/>
  <c r="M407" i="52"/>
  <c r="L407" i="52"/>
  <c r="K407" i="52"/>
  <c r="I407" i="52"/>
  <c r="AG565" i="52"/>
  <c r="X565" i="52"/>
  <c r="W565" i="52"/>
  <c r="V565" i="52"/>
  <c r="U565" i="52"/>
  <c r="T565" i="52"/>
  <c r="S565" i="52"/>
  <c r="R565" i="52"/>
  <c r="Q565" i="52"/>
  <c r="P565" i="52"/>
  <c r="O565" i="52"/>
  <c r="N565" i="52"/>
  <c r="M565" i="52"/>
  <c r="L565" i="52"/>
  <c r="AJ565" i="52" s="1"/>
  <c r="K565" i="52"/>
  <c r="I565" i="52"/>
  <c r="AG667" i="52"/>
  <c r="X667" i="52"/>
  <c r="W667" i="52"/>
  <c r="V667" i="52"/>
  <c r="U667" i="52"/>
  <c r="T667" i="52"/>
  <c r="S667" i="52"/>
  <c r="R667" i="52"/>
  <c r="Q667" i="52"/>
  <c r="P667" i="52"/>
  <c r="O667" i="52"/>
  <c r="N667" i="52"/>
  <c r="M667" i="52"/>
  <c r="L667" i="52"/>
  <c r="K667" i="52"/>
  <c r="I667" i="52"/>
  <c r="AG1247" i="52"/>
  <c r="X1247" i="52"/>
  <c r="W1247" i="52"/>
  <c r="V1247" i="52"/>
  <c r="U1247" i="52"/>
  <c r="T1247" i="52"/>
  <c r="S1247" i="52"/>
  <c r="R1247" i="52"/>
  <c r="Q1247" i="52"/>
  <c r="P1247" i="52"/>
  <c r="O1247" i="52"/>
  <c r="N1247" i="52"/>
  <c r="M1247" i="52"/>
  <c r="L1247" i="52"/>
  <c r="K1247" i="52"/>
  <c r="I1247" i="52"/>
  <c r="AG380" i="52"/>
  <c r="X380" i="52"/>
  <c r="W380" i="52"/>
  <c r="V380" i="52"/>
  <c r="U380" i="52"/>
  <c r="T380" i="52"/>
  <c r="S380" i="52"/>
  <c r="R380" i="52"/>
  <c r="Q380" i="52"/>
  <c r="P380" i="52"/>
  <c r="O380" i="52"/>
  <c r="N380" i="52"/>
  <c r="M380" i="52"/>
  <c r="L380" i="52"/>
  <c r="K380" i="52"/>
  <c r="I380" i="52"/>
  <c r="AG1197" i="52"/>
  <c r="X1197" i="52"/>
  <c r="W1197" i="52"/>
  <c r="V1197" i="52"/>
  <c r="U1197" i="52"/>
  <c r="T1197" i="52"/>
  <c r="S1197" i="52"/>
  <c r="R1197" i="52"/>
  <c r="Q1197" i="52"/>
  <c r="P1197" i="52"/>
  <c r="O1197" i="52"/>
  <c r="N1197" i="52"/>
  <c r="M1197" i="52"/>
  <c r="L1197" i="52"/>
  <c r="K1197" i="52"/>
  <c r="I1197" i="52"/>
  <c r="AG1199" i="52"/>
  <c r="X1199" i="52"/>
  <c r="W1199" i="52"/>
  <c r="V1199" i="52"/>
  <c r="U1199" i="52"/>
  <c r="T1199" i="52"/>
  <c r="S1199" i="52"/>
  <c r="R1199" i="52"/>
  <c r="Q1199" i="52"/>
  <c r="P1199" i="52"/>
  <c r="O1199" i="52"/>
  <c r="N1199" i="52"/>
  <c r="M1199" i="52"/>
  <c r="L1199" i="52"/>
  <c r="K1199" i="52"/>
  <c r="I1199" i="52"/>
  <c r="AJ1199" i="52" s="1"/>
  <c r="AG1198" i="52"/>
  <c r="X1198" i="52"/>
  <c r="W1198" i="52"/>
  <c r="V1198" i="52"/>
  <c r="U1198" i="52"/>
  <c r="T1198" i="52"/>
  <c r="S1198" i="52"/>
  <c r="R1198" i="52"/>
  <c r="Q1198" i="52"/>
  <c r="P1198" i="52"/>
  <c r="O1198" i="52"/>
  <c r="N1198" i="52"/>
  <c r="M1198" i="52"/>
  <c r="L1198" i="52"/>
  <c r="K1198" i="52"/>
  <c r="I1198" i="52"/>
  <c r="AG1208" i="52"/>
  <c r="X1208" i="52"/>
  <c r="W1208" i="52"/>
  <c r="V1208" i="52"/>
  <c r="U1208" i="52"/>
  <c r="T1208" i="52"/>
  <c r="S1208" i="52"/>
  <c r="R1208" i="52"/>
  <c r="Q1208" i="52"/>
  <c r="P1208" i="52"/>
  <c r="O1208" i="52"/>
  <c r="N1208" i="52"/>
  <c r="M1208" i="52"/>
  <c r="L1208" i="52"/>
  <c r="K1208" i="52"/>
  <c r="I1208" i="52"/>
  <c r="AG1285" i="52"/>
  <c r="X1285" i="52"/>
  <c r="W1285" i="52"/>
  <c r="V1285" i="52"/>
  <c r="U1285" i="52"/>
  <c r="T1285" i="52"/>
  <c r="S1285" i="52"/>
  <c r="R1285" i="52"/>
  <c r="Q1285" i="52"/>
  <c r="P1285" i="52"/>
  <c r="O1285" i="52"/>
  <c r="N1285" i="52"/>
  <c r="M1285" i="52"/>
  <c r="L1285" i="52"/>
  <c r="K1285" i="52"/>
  <c r="I1285" i="52"/>
  <c r="AG663" i="52"/>
  <c r="X663" i="52"/>
  <c r="W663" i="52"/>
  <c r="V663" i="52"/>
  <c r="U663" i="52"/>
  <c r="T663" i="52"/>
  <c r="S663" i="52"/>
  <c r="R663" i="52"/>
  <c r="Q663" i="52"/>
  <c r="P663" i="52"/>
  <c r="O663" i="52"/>
  <c r="N663" i="52"/>
  <c r="M663" i="52"/>
  <c r="L663" i="52"/>
  <c r="K663" i="52"/>
  <c r="I663" i="52"/>
  <c r="AJ663" i="52"/>
  <c r="AG664" i="52"/>
  <c r="X664" i="52"/>
  <c r="W664" i="52"/>
  <c r="V664" i="52"/>
  <c r="U664" i="52"/>
  <c r="T664" i="52"/>
  <c r="S664" i="52"/>
  <c r="R664" i="52"/>
  <c r="Q664" i="52"/>
  <c r="P664" i="52"/>
  <c r="O664" i="52"/>
  <c r="N664" i="52"/>
  <c r="M664" i="52"/>
  <c r="L664" i="52"/>
  <c r="K664" i="52"/>
  <c r="AJ664" i="52" s="1"/>
  <c r="I664" i="52"/>
  <c r="AG665" i="52"/>
  <c r="X665" i="52"/>
  <c r="W665" i="52"/>
  <c r="V665" i="52"/>
  <c r="U665" i="52"/>
  <c r="T665" i="52"/>
  <c r="S665" i="52"/>
  <c r="R665" i="52"/>
  <c r="Q665" i="52"/>
  <c r="P665" i="52"/>
  <c r="O665" i="52"/>
  <c r="N665" i="52"/>
  <c r="AJ665" i="52" s="1"/>
  <c r="M665" i="52"/>
  <c r="L665" i="52"/>
  <c r="K665" i="52"/>
  <c r="I665" i="52"/>
  <c r="AG666" i="52"/>
  <c r="X666" i="52"/>
  <c r="W666" i="52"/>
  <c r="V666" i="52"/>
  <c r="U666" i="52"/>
  <c r="T666" i="52"/>
  <c r="S666" i="52"/>
  <c r="R666" i="52"/>
  <c r="Q666" i="52"/>
  <c r="P666" i="52"/>
  <c r="O666" i="52"/>
  <c r="N666" i="52"/>
  <c r="M666" i="52"/>
  <c r="L666" i="52"/>
  <c r="AJ666" i="52" s="1"/>
  <c r="K666" i="52"/>
  <c r="I666" i="52"/>
  <c r="AG876" i="52"/>
  <c r="X876" i="52"/>
  <c r="W876" i="52"/>
  <c r="V876" i="52"/>
  <c r="U876" i="52"/>
  <c r="T876" i="52"/>
  <c r="S876" i="52"/>
  <c r="R876" i="52"/>
  <c r="Q876" i="52"/>
  <c r="P876" i="52"/>
  <c r="O876" i="52"/>
  <c r="N876" i="52"/>
  <c r="M876" i="52"/>
  <c r="L876" i="52"/>
  <c r="K876" i="52"/>
  <c r="I876" i="52"/>
  <c r="AJ876" i="52" s="1"/>
  <c r="AG357" i="52"/>
  <c r="X357" i="52"/>
  <c r="W357" i="52"/>
  <c r="V357" i="52"/>
  <c r="U357" i="52"/>
  <c r="T357" i="52"/>
  <c r="S357" i="52"/>
  <c r="R357" i="52"/>
  <c r="Q357" i="52"/>
  <c r="P357" i="52"/>
  <c r="O357" i="52"/>
  <c r="N357" i="52"/>
  <c r="M357" i="52"/>
  <c r="L357" i="52"/>
  <c r="K357" i="52"/>
  <c r="I357" i="52"/>
  <c r="AG1183" i="52"/>
  <c r="X1183" i="52"/>
  <c r="W1183" i="52"/>
  <c r="V1183" i="52"/>
  <c r="U1183" i="52"/>
  <c r="T1183" i="52"/>
  <c r="S1183" i="52"/>
  <c r="R1183" i="52"/>
  <c r="Q1183" i="52"/>
  <c r="P1183" i="52"/>
  <c r="O1183" i="52"/>
  <c r="N1183" i="52"/>
  <c r="M1183" i="52"/>
  <c r="L1183" i="52"/>
  <c r="K1183" i="52"/>
  <c r="I1183" i="52"/>
  <c r="AG1026" i="52"/>
  <c r="X1026" i="52"/>
  <c r="W1026" i="52"/>
  <c r="V1026" i="52"/>
  <c r="U1026" i="52"/>
  <c r="T1026" i="52"/>
  <c r="S1026" i="52"/>
  <c r="R1026" i="52"/>
  <c r="Q1026" i="52"/>
  <c r="P1026" i="52"/>
  <c r="O1026" i="52"/>
  <c r="N1026" i="52"/>
  <c r="M1026" i="52"/>
  <c r="L1026" i="52"/>
  <c r="K1026" i="52"/>
  <c r="I1026" i="52"/>
  <c r="AJ1026" i="52"/>
  <c r="AG1025" i="52"/>
  <c r="X1025" i="52"/>
  <c r="W1025" i="52"/>
  <c r="V1025" i="52"/>
  <c r="U1025" i="52"/>
  <c r="T1025" i="52"/>
  <c r="S1025" i="52"/>
  <c r="R1025" i="52"/>
  <c r="Q1025" i="52"/>
  <c r="P1025" i="52"/>
  <c r="O1025" i="52"/>
  <c r="N1025" i="52"/>
  <c r="M1025" i="52"/>
  <c r="L1025" i="52"/>
  <c r="K1025" i="52"/>
  <c r="I1025" i="52"/>
  <c r="AG989" i="52"/>
  <c r="X989" i="52"/>
  <c r="W989" i="52"/>
  <c r="V989" i="52"/>
  <c r="U989" i="52"/>
  <c r="T989" i="52"/>
  <c r="S989" i="52"/>
  <c r="R989" i="52"/>
  <c r="Q989" i="52"/>
  <c r="P989" i="52"/>
  <c r="O989" i="52"/>
  <c r="N989" i="52"/>
  <c r="M989" i="52"/>
  <c r="L989" i="52"/>
  <c r="K989" i="52"/>
  <c r="I989" i="52"/>
  <c r="AG1076" i="52"/>
  <c r="X1076" i="52"/>
  <c r="W1076" i="52"/>
  <c r="V1076" i="52"/>
  <c r="U1076" i="52"/>
  <c r="T1076" i="52"/>
  <c r="S1076" i="52"/>
  <c r="R1076" i="52"/>
  <c r="Q1076" i="52"/>
  <c r="P1076" i="52"/>
  <c r="O1076" i="52"/>
  <c r="N1076" i="52"/>
  <c r="M1076" i="52"/>
  <c r="L1076" i="52"/>
  <c r="K1076" i="52"/>
  <c r="I1076" i="52"/>
  <c r="AJ1076" i="52" s="1"/>
  <c r="AG1083" i="52"/>
  <c r="X1083" i="52"/>
  <c r="W1083" i="52"/>
  <c r="V1083" i="52"/>
  <c r="U1083" i="52"/>
  <c r="T1083" i="52"/>
  <c r="S1083" i="52"/>
  <c r="R1083" i="52"/>
  <c r="Q1083" i="52"/>
  <c r="P1083" i="52"/>
  <c r="O1083" i="52"/>
  <c r="N1083" i="52"/>
  <c r="M1083" i="52"/>
  <c r="L1083" i="52"/>
  <c r="K1083" i="52"/>
  <c r="I1083" i="52"/>
  <c r="AJ1083" i="52" s="1"/>
  <c r="AG646" i="52"/>
  <c r="X646" i="52"/>
  <c r="W646" i="52"/>
  <c r="V646" i="52"/>
  <c r="U646" i="52"/>
  <c r="T646" i="52"/>
  <c r="S646" i="52"/>
  <c r="R646" i="52"/>
  <c r="Q646" i="52"/>
  <c r="P646" i="52"/>
  <c r="O646" i="52"/>
  <c r="AJ646" i="52" s="1"/>
  <c r="N646" i="52"/>
  <c r="M646" i="52"/>
  <c r="L646" i="52"/>
  <c r="K646" i="52"/>
  <c r="I646" i="52"/>
  <c r="AG705" i="52"/>
  <c r="X705" i="52"/>
  <c r="W705" i="52"/>
  <c r="V705" i="52"/>
  <c r="U705" i="52"/>
  <c r="T705" i="52"/>
  <c r="S705" i="52"/>
  <c r="R705" i="52"/>
  <c r="Q705" i="52"/>
  <c r="P705" i="52"/>
  <c r="O705" i="52"/>
  <c r="N705" i="52"/>
  <c r="M705" i="52"/>
  <c r="L705" i="52"/>
  <c r="K705" i="52"/>
  <c r="AJ705" i="52" s="1"/>
  <c r="I705" i="52"/>
  <c r="AG124" i="52"/>
  <c r="X124" i="52"/>
  <c r="W124" i="52"/>
  <c r="V124" i="52"/>
  <c r="U124" i="52"/>
  <c r="T124" i="52"/>
  <c r="S124" i="52"/>
  <c r="R124" i="52"/>
  <c r="Q124" i="52"/>
  <c r="P124" i="52"/>
  <c r="O124" i="52"/>
  <c r="N124" i="52"/>
  <c r="M124" i="52"/>
  <c r="AJ124" i="52" s="1"/>
  <c r="L124" i="52"/>
  <c r="K124" i="52"/>
  <c r="I124" i="52"/>
  <c r="AG123" i="52"/>
  <c r="X123" i="52"/>
  <c r="W123" i="52"/>
  <c r="V123" i="52"/>
  <c r="U123" i="52"/>
  <c r="T123" i="52"/>
  <c r="S123" i="52"/>
  <c r="R123" i="52"/>
  <c r="Q123" i="52"/>
  <c r="P123" i="52"/>
  <c r="O123" i="52"/>
  <c r="N123" i="52"/>
  <c r="M123" i="52"/>
  <c r="L123" i="52"/>
  <c r="K123" i="52"/>
  <c r="AJ123" i="52" s="1"/>
  <c r="I123" i="52"/>
  <c r="AG336" i="52"/>
  <c r="X336" i="52"/>
  <c r="W336" i="52"/>
  <c r="V336" i="52"/>
  <c r="U336" i="52"/>
  <c r="T336" i="52"/>
  <c r="S336" i="52"/>
  <c r="R336" i="52"/>
  <c r="Q336" i="52"/>
  <c r="P336" i="52"/>
  <c r="O336" i="52"/>
  <c r="N336" i="52"/>
  <c r="M336" i="52"/>
  <c r="L336" i="52"/>
  <c r="K336" i="52"/>
  <c r="I336" i="52"/>
  <c r="AJ336" i="52" s="1"/>
  <c r="AG662" i="52"/>
  <c r="X662" i="52"/>
  <c r="W662" i="52"/>
  <c r="V662" i="52"/>
  <c r="U662" i="52"/>
  <c r="T662" i="52"/>
  <c r="S662" i="52"/>
  <c r="R662" i="52"/>
  <c r="Q662" i="52"/>
  <c r="P662" i="52"/>
  <c r="O662" i="52"/>
  <c r="N662" i="52"/>
  <c r="M662" i="52"/>
  <c r="L662" i="52"/>
  <c r="AJ662" i="52" s="1"/>
  <c r="K662" i="52"/>
  <c r="I662" i="52"/>
  <c r="AG1057" i="52"/>
  <c r="X1057" i="52"/>
  <c r="W1057" i="52"/>
  <c r="V1057" i="52"/>
  <c r="U1057" i="52"/>
  <c r="T1057" i="52"/>
  <c r="S1057" i="52"/>
  <c r="R1057" i="52"/>
  <c r="Q1057" i="52"/>
  <c r="P1057" i="52"/>
  <c r="O1057" i="52"/>
  <c r="N1057" i="52"/>
  <c r="M1057" i="52"/>
  <c r="L1057" i="52"/>
  <c r="AJ1057" i="52" s="1"/>
  <c r="K1057" i="52"/>
  <c r="I1057" i="52"/>
  <c r="AG878" i="52"/>
  <c r="X878" i="52"/>
  <c r="W878" i="52"/>
  <c r="V878" i="52"/>
  <c r="U878" i="52"/>
  <c r="T878" i="52"/>
  <c r="S878" i="52"/>
  <c r="R878" i="52"/>
  <c r="Q878" i="52"/>
  <c r="P878" i="52"/>
  <c r="O878" i="52"/>
  <c r="N878" i="52"/>
  <c r="M878" i="52"/>
  <c r="L878" i="52"/>
  <c r="K878" i="52"/>
  <c r="I878" i="52"/>
  <c r="AJ878" i="52" s="1"/>
  <c r="AG979" i="52"/>
  <c r="X979" i="52"/>
  <c r="W979" i="52"/>
  <c r="V979" i="52"/>
  <c r="U979" i="52"/>
  <c r="T979" i="52"/>
  <c r="S979" i="52"/>
  <c r="R979" i="52"/>
  <c r="Q979" i="52"/>
  <c r="P979" i="52"/>
  <c r="O979" i="52"/>
  <c r="N979" i="52"/>
  <c r="M979" i="52"/>
  <c r="L979" i="52"/>
  <c r="K979" i="52"/>
  <c r="I979" i="52"/>
  <c r="AG886" i="52"/>
  <c r="X886" i="52"/>
  <c r="W886" i="52"/>
  <c r="V886" i="52"/>
  <c r="U886" i="52"/>
  <c r="T886" i="52"/>
  <c r="S886" i="52"/>
  <c r="R886" i="52"/>
  <c r="Q886" i="52"/>
  <c r="P886" i="52"/>
  <c r="O886" i="52"/>
  <c r="N886" i="52"/>
  <c r="M886" i="52"/>
  <c r="L886" i="52"/>
  <c r="K886" i="52"/>
  <c r="I886" i="52"/>
  <c r="AG85" i="52"/>
  <c r="X85" i="52"/>
  <c r="W85" i="52"/>
  <c r="V85" i="52"/>
  <c r="U85" i="52"/>
  <c r="T85" i="52"/>
  <c r="S85" i="52"/>
  <c r="R85" i="52"/>
  <c r="Q85" i="52"/>
  <c r="P85" i="52"/>
  <c r="O85" i="52"/>
  <c r="N85" i="52"/>
  <c r="M85" i="52"/>
  <c r="L85" i="52"/>
  <c r="K85" i="52"/>
  <c r="I85" i="52"/>
  <c r="AG1316" i="52"/>
  <c r="X1316" i="52"/>
  <c r="W1316" i="52"/>
  <c r="V1316" i="52"/>
  <c r="U1316" i="52"/>
  <c r="T1316" i="52"/>
  <c r="S1316" i="52"/>
  <c r="R1316" i="52"/>
  <c r="Q1316" i="52"/>
  <c r="P1316" i="52"/>
  <c r="O1316" i="52"/>
  <c r="N1316" i="52"/>
  <c r="M1316" i="52"/>
  <c r="L1316" i="52"/>
  <c r="K1316" i="52"/>
  <c r="I1316" i="52"/>
  <c r="AG740" i="52"/>
  <c r="X740" i="52"/>
  <c r="W740" i="52"/>
  <c r="V740" i="52"/>
  <c r="U740" i="52"/>
  <c r="T740" i="52"/>
  <c r="S740" i="52"/>
  <c r="R740" i="52"/>
  <c r="Q740" i="52"/>
  <c r="P740" i="52"/>
  <c r="O740" i="52"/>
  <c r="AJ740" i="52" s="1"/>
  <c r="N740" i="52"/>
  <c r="M740" i="52"/>
  <c r="L740" i="52"/>
  <c r="K740" i="52"/>
  <c r="I740" i="52"/>
  <c r="AG324" i="52"/>
  <c r="X324" i="52"/>
  <c r="W324" i="52"/>
  <c r="V324" i="52"/>
  <c r="U324" i="52"/>
  <c r="T324" i="52"/>
  <c r="S324" i="52"/>
  <c r="R324" i="52"/>
  <c r="Q324" i="52"/>
  <c r="P324" i="52"/>
  <c r="O324" i="52"/>
  <c r="N324" i="52"/>
  <c r="M324" i="52"/>
  <c r="L324" i="52"/>
  <c r="K324" i="52"/>
  <c r="I324" i="52"/>
  <c r="AG323" i="52"/>
  <c r="X323" i="52"/>
  <c r="W323" i="52"/>
  <c r="V323" i="52"/>
  <c r="U323" i="52"/>
  <c r="T323" i="52"/>
  <c r="S323" i="52"/>
  <c r="R323" i="52"/>
  <c r="Q323" i="52"/>
  <c r="P323" i="52"/>
  <c r="O323" i="52"/>
  <c r="N323" i="52"/>
  <c r="M323" i="52"/>
  <c r="AJ323" i="52" s="1"/>
  <c r="L323" i="52"/>
  <c r="K323" i="52"/>
  <c r="I323" i="52"/>
  <c r="AG608" i="52"/>
  <c r="X608" i="52"/>
  <c r="W608" i="52"/>
  <c r="V608" i="52"/>
  <c r="U608" i="52"/>
  <c r="T608" i="52"/>
  <c r="S608" i="52"/>
  <c r="R608" i="52"/>
  <c r="Q608" i="52"/>
  <c r="P608" i="52"/>
  <c r="O608" i="52"/>
  <c r="N608" i="52"/>
  <c r="M608" i="52"/>
  <c r="L608" i="52"/>
  <c r="K608" i="52"/>
  <c r="I608" i="52"/>
  <c r="AG1251" i="52"/>
  <c r="X1251" i="52"/>
  <c r="W1251" i="52"/>
  <c r="V1251" i="52"/>
  <c r="U1251" i="52"/>
  <c r="T1251" i="52"/>
  <c r="S1251" i="52"/>
  <c r="R1251" i="52"/>
  <c r="Q1251" i="52"/>
  <c r="P1251" i="52"/>
  <c r="O1251" i="52"/>
  <c r="N1251" i="52"/>
  <c r="M1251" i="52"/>
  <c r="L1251" i="52"/>
  <c r="K1251" i="52"/>
  <c r="I1251" i="52"/>
  <c r="AG306" i="52"/>
  <c r="X306" i="52"/>
  <c r="W306" i="52"/>
  <c r="V306" i="52"/>
  <c r="U306" i="52"/>
  <c r="T306" i="52"/>
  <c r="S306" i="52"/>
  <c r="R306" i="52"/>
  <c r="Q306" i="52"/>
  <c r="P306" i="52"/>
  <c r="O306" i="52"/>
  <c r="N306" i="52"/>
  <c r="M306" i="52"/>
  <c r="L306" i="52"/>
  <c r="K306" i="52"/>
  <c r="I306" i="52"/>
  <c r="AJ306" i="52"/>
  <c r="AG305" i="52"/>
  <c r="X305" i="52"/>
  <c r="W305" i="52"/>
  <c r="V305" i="52"/>
  <c r="U305" i="52"/>
  <c r="T305" i="52"/>
  <c r="S305" i="52"/>
  <c r="R305" i="52"/>
  <c r="Q305" i="52"/>
  <c r="P305" i="52"/>
  <c r="O305" i="52"/>
  <c r="N305" i="52"/>
  <c r="M305" i="52"/>
  <c r="L305" i="52"/>
  <c r="K305" i="52"/>
  <c r="I305" i="52"/>
  <c r="AG304" i="52"/>
  <c r="X304" i="52"/>
  <c r="W304" i="52"/>
  <c r="V304" i="52"/>
  <c r="U304" i="52"/>
  <c r="T304" i="52"/>
  <c r="S304" i="52"/>
  <c r="R304" i="52"/>
  <c r="Q304" i="52"/>
  <c r="P304" i="52"/>
  <c r="O304" i="52"/>
  <c r="N304" i="52"/>
  <c r="M304" i="52"/>
  <c r="L304" i="52"/>
  <c r="K304" i="52"/>
  <c r="I304" i="52"/>
  <c r="AG660" i="52"/>
  <c r="X660" i="52"/>
  <c r="W660" i="52"/>
  <c r="V660" i="52"/>
  <c r="U660" i="52"/>
  <c r="T660" i="52"/>
  <c r="S660" i="52"/>
  <c r="R660" i="52"/>
  <c r="Q660" i="52"/>
  <c r="P660" i="52"/>
  <c r="O660" i="52"/>
  <c r="N660" i="52"/>
  <c r="M660" i="52"/>
  <c r="L660" i="52"/>
  <c r="K660" i="52"/>
  <c r="I660" i="52"/>
  <c r="AG659" i="52"/>
  <c r="X659" i="52"/>
  <c r="W659" i="52"/>
  <c r="V659" i="52"/>
  <c r="U659" i="52"/>
  <c r="T659" i="52"/>
  <c r="S659" i="52"/>
  <c r="R659" i="52"/>
  <c r="AJ659" i="52" s="1"/>
  <c r="Q659" i="52"/>
  <c r="P659" i="52"/>
  <c r="O659" i="52"/>
  <c r="N659" i="52"/>
  <c r="M659" i="52"/>
  <c r="L659" i="52"/>
  <c r="K659" i="52"/>
  <c r="I659" i="52"/>
  <c r="AG661" i="52"/>
  <c r="X661" i="52"/>
  <c r="W661" i="52"/>
  <c r="V661" i="52"/>
  <c r="U661" i="52"/>
  <c r="T661" i="52"/>
  <c r="S661" i="52"/>
  <c r="R661" i="52"/>
  <c r="Q661" i="52"/>
  <c r="P661" i="52"/>
  <c r="O661" i="52"/>
  <c r="N661" i="52"/>
  <c r="M661" i="52"/>
  <c r="L661" i="52"/>
  <c r="K661" i="52"/>
  <c r="I661" i="52"/>
  <c r="AG1119" i="52"/>
  <c r="X1119" i="52"/>
  <c r="W1119" i="52"/>
  <c r="V1119" i="52"/>
  <c r="U1119" i="52"/>
  <c r="T1119" i="52"/>
  <c r="S1119" i="52"/>
  <c r="R1119" i="52"/>
  <c r="Q1119" i="52"/>
  <c r="P1119" i="52"/>
  <c r="O1119" i="52"/>
  <c r="N1119" i="52"/>
  <c r="M1119" i="52"/>
  <c r="L1119" i="52"/>
  <c r="K1119" i="52"/>
  <c r="I1119" i="52"/>
  <c r="AG913" i="52"/>
  <c r="X913" i="52"/>
  <c r="W913" i="52"/>
  <c r="V913" i="52"/>
  <c r="U913" i="52"/>
  <c r="T913" i="52"/>
  <c r="S913" i="52"/>
  <c r="R913" i="52"/>
  <c r="Q913" i="52"/>
  <c r="P913" i="52"/>
  <c r="O913" i="52"/>
  <c r="N913" i="52"/>
  <c r="M913" i="52"/>
  <c r="L913" i="52"/>
  <c r="K913" i="52"/>
  <c r="AJ913" i="52" s="1"/>
  <c r="I913" i="52"/>
  <c r="AG599" i="52"/>
  <c r="X599" i="52"/>
  <c r="W599" i="52"/>
  <c r="V599" i="52"/>
  <c r="U599" i="52"/>
  <c r="T599" i="52"/>
  <c r="S599" i="52"/>
  <c r="R599" i="52"/>
  <c r="Q599" i="52"/>
  <c r="P599" i="52"/>
  <c r="O599" i="52"/>
  <c r="N599" i="52"/>
  <c r="M599" i="52"/>
  <c r="L599" i="52"/>
  <c r="K599" i="52"/>
  <c r="I599" i="52"/>
  <c r="AG658" i="52"/>
  <c r="X658" i="52"/>
  <c r="W658" i="52"/>
  <c r="V658" i="52"/>
  <c r="U658" i="52"/>
  <c r="T658" i="52"/>
  <c r="S658" i="52"/>
  <c r="R658" i="52"/>
  <c r="Q658" i="52"/>
  <c r="P658" i="52"/>
  <c r="O658" i="52"/>
  <c r="N658" i="52"/>
  <c r="M658" i="52"/>
  <c r="L658" i="52"/>
  <c r="K658" i="52"/>
  <c r="AJ658" i="52" s="1"/>
  <c r="I658" i="52"/>
  <c r="AG1177" i="52"/>
  <c r="X1177" i="52"/>
  <c r="W1177" i="52"/>
  <c r="V1177" i="52"/>
  <c r="U1177" i="52"/>
  <c r="T1177" i="52"/>
  <c r="S1177" i="52"/>
  <c r="R1177" i="52"/>
  <c r="Q1177" i="52"/>
  <c r="P1177" i="52"/>
  <c r="O1177" i="52"/>
  <c r="N1177" i="52"/>
  <c r="M1177" i="52"/>
  <c r="L1177" i="52"/>
  <c r="K1177" i="52"/>
  <c r="I1177" i="52"/>
  <c r="AJ1177" i="52" s="1"/>
  <c r="AG1284" i="52"/>
  <c r="X1284" i="52"/>
  <c r="W1284" i="52"/>
  <c r="V1284" i="52"/>
  <c r="U1284" i="52"/>
  <c r="T1284" i="52"/>
  <c r="S1284" i="52"/>
  <c r="R1284" i="52"/>
  <c r="Q1284" i="52"/>
  <c r="P1284" i="52"/>
  <c r="O1284" i="52"/>
  <c r="AJ1284" i="52" s="1"/>
  <c r="N1284" i="52"/>
  <c r="M1284" i="52"/>
  <c r="L1284" i="52"/>
  <c r="K1284" i="52"/>
  <c r="I1284" i="52"/>
  <c r="AG259" i="52"/>
  <c r="X259" i="52"/>
  <c r="W259" i="52"/>
  <c r="V259" i="52"/>
  <c r="U259" i="52"/>
  <c r="T259" i="52"/>
  <c r="S259" i="52"/>
  <c r="R259" i="52"/>
  <c r="Q259" i="52"/>
  <c r="P259" i="52"/>
  <c r="O259" i="52"/>
  <c r="N259" i="52"/>
  <c r="M259" i="52"/>
  <c r="L259" i="52"/>
  <c r="AJ259" i="52" s="1"/>
  <c r="K259" i="52"/>
  <c r="I259" i="52"/>
  <c r="AG258" i="52"/>
  <c r="X258" i="52"/>
  <c r="W258" i="52"/>
  <c r="V258" i="52"/>
  <c r="U258" i="52"/>
  <c r="T258" i="52"/>
  <c r="S258" i="52"/>
  <c r="R258" i="52"/>
  <c r="Q258" i="52"/>
  <c r="P258" i="52"/>
  <c r="O258" i="52"/>
  <c r="N258" i="52"/>
  <c r="M258" i="52"/>
  <c r="L258" i="52"/>
  <c r="K258" i="52"/>
  <c r="I258" i="52"/>
  <c r="AG257" i="52"/>
  <c r="X257" i="52"/>
  <c r="W257" i="52"/>
  <c r="V257" i="52"/>
  <c r="U257" i="52"/>
  <c r="T257" i="52"/>
  <c r="S257" i="52"/>
  <c r="R257" i="52"/>
  <c r="Q257" i="52"/>
  <c r="P257" i="52"/>
  <c r="O257" i="52"/>
  <c r="N257" i="52"/>
  <c r="M257" i="52"/>
  <c r="L257" i="52"/>
  <c r="K257" i="52"/>
  <c r="I257" i="52"/>
  <c r="AJ257" i="52" s="1"/>
  <c r="AG256" i="52"/>
  <c r="X256" i="52"/>
  <c r="W256" i="52"/>
  <c r="V256" i="52"/>
  <c r="U256" i="52"/>
  <c r="T256" i="52"/>
  <c r="S256" i="52"/>
  <c r="R256" i="52"/>
  <c r="Q256" i="52"/>
  <c r="P256" i="52"/>
  <c r="O256" i="52"/>
  <c r="N256" i="52"/>
  <c r="M256" i="52"/>
  <c r="L256" i="52"/>
  <c r="K256" i="52"/>
  <c r="I256" i="52"/>
  <c r="AG255" i="52"/>
  <c r="X255" i="52"/>
  <c r="W255" i="52"/>
  <c r="V255" i="52"/>
  <c r="U255" i="52"/>
  <c r="T255" i="52"/>
  <c r="S255" i="52"/>
  <c r="R255" i="52"/>
  <c r="Q255" i="52"/>
  <c r="P255" i="52"/>
  <c r="O255" i="52"/>
  <c r="N255" i="52"/>
  <c r="M255" i="52"/>
  <c r="L255" i="52"/>
  <c r="K255" i="52"/>
  <c r="I255" i="52"/>
  <c r="AJ255" i="52" s="1"/>
  <c r="X1216" i="52"/>
  <c r="W1216" i="52"/>
  <c r="V1216" i="52"/>
  <c r="U1216" i="52"/>
  <c r="T1216" i="52"/>
  <c r="S1216" i="52"/>
  <c r="R1216" i="52"/>
  <c r="Q1216" i="52"/>
  <c r="P1216" i="52"/>
  <c r="O1216" i="52"/>
  <c r="N1216" i="52"/>
  <c r="M1216" i="52"/>
  <c r="L1216" i="52"/>
  <c r="I1216" i="52"/>
  <c r="AG1322" i="52"/>
  <c r="X1322" i="52"/>
  <c r="W1322" i="52"/>
  <c r="V1322" i="52"/>
  <c r="U1322" i="52"/>
  <c r="T1322" i="52"/>
  <c r="S1322" i="52"/>
  <c r="R1322" i="52"/>
  <c r="Q1322" i="52"/>
  <c r="P1322" i="52"/>
  <c r="O1322" i="52"/>
  <c r="N1322" i="52"/>
  <c r="M1322" i="52"/>
  <c r="L1322" i="52"/>
  <c r="K1322" i="52"/>
  <c r="I1322" i="52"/>
  <c r="AG978" i="52"/>
  <c r="X978" i="52"/>
  <c r="W978" i="52"/>
  <c r="V978" i="52"/>
  <c r="U978" i="52"/>
  <c r="T978" i="52"/>
  <c r="S978" i="52"/>
  <c r="R978" i="52"/>
  <c r="Q978" i="52"/>
  <c r="P978" i="52"/>
  <c r="O978" i="52"/>
  <c r="N978" i="52"/>
  <c r="M978" i="52"/>
  <c r="L978" i="52"/>
  <c r="K978" i="52"/>
  <c r="AJ978" i="52" s="1"/>
  <c r="I978" i="52"/>
  <c r="AG282" i="52"/>
  <c r="X282" i="52"/>
  <c r="W282" i="52"/>
  <c r="V282" i="52"/>
  <c r="U282" i="52"/>
  <c r="T282" i="52"/>
  <c r="S282" i="52"/>
  <c r="R282" i="52"/>
  <c r="Q282" i="52"/>
  <c r="P282" i="52"/>
  <c r="O282" i="52"/>
  <c r="N282" i="52"/>
  <c r="M282" i="52"/>
  <c r="L282" i="52"/>
  <c r="K282" i="52"/>
  <c r="I282" i="52"/>
  <c r="AG281" i="52"/>
  <c r="X281" i="52"/>
  <c r="W281" i="52"/>
  <c r="V281" i="52"/>
  <c r="U281" i="52"/>
  <c r="T281" i="52"/>
  <c r="S281" i="52"/>
  <c r="AJ281" i="52" s="1"/>
  <c r="R281" i="52"/>
  <c r="Q281" i="52"/>
  <c r="P281" i="52"/>
  <c r="O281" i="52"/>
  <c r="N281" i="52"/>
  <c r="M281" i="52"/>
  <c r="L281" i="52"/>
  <c r="K281" i="52"/>
  <c r="I281" i="52"/>
  <c r="AG91" i="52"/>
  <c r="X91" i="52"/>
  <c r="W91" i="52"/>
  <c r="V91" i="52"/>
  <c r="U91" i="52"/>
  <c r="T91" i="52"/>
  <c r="S91" i="52"/>
  <c r="R91" i="52"/>
  <c r="Q91" i="52"/>
  <c r="P91" i="52"/>
  <c r="O91" i="52"/>
  <c r="N91" i="52"/>
  <c r="M91" i="52"/>
  <c r="L91" i="52"/>
  <c r="AJ91" i="52" s="1"/>
  <c r="K91" i="52"/>
  <c r="I91" i="52"/>
  <c r="AG116" i="52"/>
  <c r="X116" i="52"/>
  <c r="W116" i="52"/>
  <c r="V116" i="52"/>
  <c r="U116" i="52"/>
  <c r="T116" i="52"/>
  <c r="S116" i="52"/>
  <c r="R116" i="52"/>
  <c r="Q116" i="52"/>
  <c r="P116" i="52"/>
  <c r="O116" i="52"/>
  <c r="N116" i="52"/>
  <c r="M116" i="52"/>
  <c r="L116" i="52"/>
  <c r="K116" i="52"/>
  <c r="I116" i="52"/>
  <c r="AG115" i="52"/>
  <c r="X115" i="52"/>
  <c r="W115" i="52"/>
  <c r="V115" i="52"/>
  <c r="U115" i="52"/>
  <c r="T115" i="52"/>
  <c r="S115" i="52"/>
  <c r="R115" i="52"/>
  <c r="Q115" i="52"/>
  <c r="P115" i="52"/>
  <c r="O115" i="52"/>
  <c r="N115" i="52"/>
  <c r="M115" i="52"/>
  <c r="L115" i="52"/>
  <c r="K115" i="52"/>
  <c r="I115" i="52"/>
  <c r="AG984" i="52"/>
  <c r="X984" i="52"/>
  <c r="W984" i="52"/>
  <c r="V984" i="52"/>
  <c r="U984" i="52"/>
  <c r="T984" i="52"/>
  <c r="S984" i="52"/>
  <c r="R984" i="52"/>
  <c r="Q984" i="52"/>
  <c r="P984" i="52"/>
  <c r="O984" i="52"/>
  <c r="N984" i="52"/>
  <c r="M984" i="52"/>
  <c r="L984" i="52"/>
  <c r="K984" i="52"/>
  <c r="I984" i="52"/>
  <c r="AG983" i="52"/>
  <c r="X983" i="52"/>
  <c r="W983" i="52"/>
  <c r="V983" i="52"/>
  <c r="U983" i="52"/>
  <c r="T983" i="52"/>
  <c r="S983" i="52"/>
  <c r="R983" i="52"/>
  <c r="Q983" i="52"/>
  <c r="P983" i="52"/>
  <c r="O983" i="52"/>
  <c r="N983" i="52"/>
  <c r="M983" i="52"/>
  <c r="L983" i="52"/>
  <c r="K983" i="52"/>
  <c r="I983" i="52"/>
  <c r="AG906" i="52"/>
  <c r="X906" i="52"/>
  <c r="W906" i="52"/>
  <c r="V906" i="52"/>
  <c r="U906" i="52"/>
  <c r="T906" i="52"/>
  <c r="S906" i="52"/>
  <c r="R906" i="52"/>
  <c r="Q906" i="52"/>
  <c r="P906" i="52"/>
  <c r="O906" i="52"/>
  <c r="N906" i="52"/>
  <c r="M906" i="52"/>
  <c r="L906" i="52"/>
  <c r="K906" i="52"/>
  <c r="I906" i="52"/>
  <c r="AJ906" i="52"/>
  <c r="AG999" i="52"/>
  <c r="X999" i="52"/>
  <c r="W999" i="52"/>
  <c r="V999" i="52"/>
  <c r="U999" i="52"/>
  <c r="T999" i="52"/>
  <c r="S999" i="52"/>
  <c r="R999" i="52"/>
  <c r="Q999" i="52"/>
  <c r="P999" i="52"/>
  <c r="O999" i="52"/>
  <c r="N999" i="52"/>
  <c r="M999" i="52"/>
  <c r="L999" i="52"/>
  <c r="K999" i="52"/>
  <c r="I999" i="52"/>
  <c r="AG897" i="52"/>
  <c r="X897" i="52"/>
  <c r="W897" i="52"/>
  <c r="V897" i="52"/>
  <c r="U897" i="52"/>
  <c r="T897" i="52"/>
  <c r="S897" i="52"/>
  <c r="R897" i="52"/>
  <c r="Q897" i="52"/>
  <c r="P897" i="52"/>
  <c r="O897" i="52"/>
  <c r="N897" i="52"/>
  <c r="M897" i="52"/>
  <c r="L897" i="52"/>
  <c r="K897" i="52"/>
  <c r="AJ897" i="52" s="1"/>
  <c r="I897" i="52"/>
  <c r="AG835" i="52"/>
  <c r="X835" i="52"/>
  <c r="W835" i="52"/>
  <c r="V835" i="52"/>
  <c r="U835" i="52"/>
  <c r="T835" i="52"/>
  <c r="S835" i="52"/>
  <c r="R835" i="52"/>
  <c r="Q835" i="52"/>
  <c r="P835" i="52"/>
  <c r="O835" i="52"/>
  <c r="N835" i="52"/>
  <c r="M835" i="52"/>
  <c r="L835" i="52"/>
  <c r="K835" i="52"/>
  <c r="I835" i="52"/>
  <c r="AJ835" i="52" s="1"/>
  <c r="AG112" i="52"/>
  <c r="X112" i="52"/>
  <c r="W112" i="52"/>
  <c r="V112" i="52"/>
  <c r="U112" i="52"/>
  <c r="T112" i="52"/>
  <c r="S112" i="52"/>
  <c r="R112" i="52"/>
  <c r="Q112" i="52"/>
  <c r="P112" i="52"/>
  <c r="O112" i="52"/>
  <c r="N112" i="52"/>
  <c r="M112" i="52"/>
  <c r="L112" i="52"/>
  <c r="K112" i="52"/>
  <c r="I112" i="52"/>
  <c r="AJ112" i="52"/>
  <c r="AG561" i="52"/>
  <c r="X561" i="52"/>
  <c r="W561" i="52"/>
  <c r="V561" i="52"/>
  <c r="U561" i="52"/>
  <c r="T561" i="52"/>
  <c r="S561" i="52"/>
  <c r="R561" i="52"/>
  <c r="Q561" i="52"/>
  <c r="P561" i="52"/>
  <c r="O561" i="52"/>
  <c r="N561" i="52"/>
  <c r="M561" i="52"/>
  <c r="L561" i="52"/>
  <c r="K561" i="52"/>
  <c r="I561" i="52"/>
  <c r="AG111" i="52"/>
  <c r="X111" i="52"/>
  <c r="W111" i="52"/>
  <c r="V111" i="52"/>
  <c r="U111" i="52"/>
  <c r="T111" i="52"/>
  <c r="S111" i="52"/>
  <c r="R111" i="52"/>
  <c r="Q111" i="52"/>
  <c r="P111" i="52"/>
  <c r="O111" i="52"/>
  <c r="N111" i="52"/>
  <c r="M111" i="52"/>
  <c r="L111" i="52"/>
  <c r="K111" i="52"/>
  <c r="I111" i="52"/>
  <c r="AJ111" i="52"/>
  <c r="AG207" i="52"/>
  <c r="X207" i="52"/>
  <c r="W207" i="52"/>
  <c r="V207" i="52"/>
  <c r="U207" i="52"/>
  <c r="T207" i="52"/>
  <c r="S207" i="52"/>
  <c r="R207" i="52"/>
  <c r="Q207" i="52"/>
  <c r="P207" i="52"/>
  <c r="O207" i="52"/>
  <c r="N207" i="52"/>
  <c r="AJ207" i="52" s="1"/>
  <c r="M207" i="52"/>
  <c r="L207" i="52"/>
  <c r="K207" i="52"/>
  <c r="I207" i="52"/>
  <c r="AG206" i="52"/>
  <c r="X206" i="52"/>
  <c r="W206" i="52"/>
  <c r="V206" i="52"/>
  <c r="U206" i="52"/>
  <c r="T206" i="52"/>
  <c r="S206" i="52"/>
  <c r="R206" i="52"/>
  <c r="Q206" i="52"/>
  <c r="P206" i="52"/>
  <c r="O206" i="52"/>
  <c r="N206" i="52"/>
  <c r="M206" i="52"/>
  <c r="L206" i="52"/>
  <c r="K206" i="52"/>
  <c r="I206" i="52"/>
  <c r="AG205" i="52"/>
  <c r="X205" i="52"/>
  <c r="W205" i="52"/>
  <c r="V205" i="52"/>
  <c r="U205" i="52"/>
  <c r="T205" i="52"/>
  <c r="S205" i="52"/>
  <c r="R205" i="52"/>
  <c r="Q205" i="52"/>
  <c r="P205" i="52"/>
  <c r="O205" i="52"/>
  <c r="N205" i="52"/>
  <c r="M205" i="52"/>
  <c r="L205" i="52"/>
  <c r="K205" i="52"/>
  <c r="I205" i="52"/>
  <c r="AG204" i="52"/>
  <c r="X204" i="52"/>
  <c r="W204" i="52"/>
  <c r="V204" i="52"/>
  <c r="U204" i="52"/>
  <c r="T204" i="52"/>
  <c r="S204" i="52"/>
  <c r="R204" i="52"/>
  <c r="Q204" i="52"/>
  <c r="P204" i="52"/>
  <c r="O204" i="52"/>
  <c r="N204" i="52"/>
  <c r="M204" i="52"/>
  <c r="L204" i="52"/>
  <c r="K204" i="52"/>
  <c r="I204" i="52"/>
  <c r="AG657" i="52"/>
  <c r="X657" i="52"/>
  <c r="W657" i="52"/>
  <c r="V657" i="52"/>
  <c r="U657" i="52"/>
  <c r="T657" i="52"/>
  <c r="S657" i="52"/>
  <c r="R657" i="52"/>
  <c r="Q657" i="52"/>
  <c r="P657" i="52"/>
  <c r="O657" i="52"/>
  <c r="N657" i="52"/>
  <c r="M657" i="52"/>
  <c r="L657" i="52"/>
  <c r="K657" i="52"/>
  <c r="I657" i="52"/>
  <c r="AJ657" i="52" s="1"/>
  <c r="AG982" i="52"/>
  <c r="X982" i="52"/>
  <c r="W982" i="52"/>
  <c r="V982" i="52"/>
  <c r="U982" i="52"/>
  <c r="T982" i="52"/>
  <c r="S982" i="52"/>
  <c r="R982" i="52"/>
  <c r="Q982" i="52"/>
  <c r="P982" i="52"/>
  <c r="O982" i="52"/>
  <c r="N982" i="52"/>
  <c r="M982" i="52"/>
  <c r="L982" i="52"/>
  <c r="K982" i="52"/>
  <c r="I982" i="52"/>
  <c r="AJ982" i="52" s="1"/>
  <c r="AG90" i="52"/>
  <c r="X90" i="52"/>
  <c r="W90" i="52"/>
  <c r="V90" i="52"/>
  <c r="U90" i="52"/>
  <c r="T90" i="52"/>
  <c r="S90" i="52"/>
  <c r="R90" i="52"/>
  <c r="Q90" i="52"/>
  <c r="P90" i="52"/>
  <c r="O90" i="52"/>
  <c r="N90" i="52"/>
  <c r="M90" i="52"/>
  <c r="L90" i="52"/>
  <c r="K90" i="52"/>
  <c r="I90" i="52"/>
  <c r="AG104" i="52"/>
  <c r="X104" i="52"/>
  <c r="W104" i="52"/>
  <c r="V104" i="52"/>
  <c r="U104" i="52"/>
  <c r="T104" i="52"/>
  <c r="S104" i="52"/>
  <c r="R104" i="52"/>
  <c r="Q104" i="52"/>
  <c r="P104" i="52"/>
  <c r="O104" i="52"/>
  <c r="N104" i="52"/>
  <c r="M104" i="52"/>
  <c r="L104" i="52"/>
  <c r="K104" i="52"/>
  <c r="I104" i="52"/>
  <c r="AG161" i="52"/>
  <c r="X161" i="52"/>
  <c r="W161" i="52"/>
  <c r="V161" i="52"/>
  <c r="U161" i="52"/>
  <c r="T161" i="52"/>
  <c r="S161" i="52"/>
  <c r="R161" i="52"/>
  <c r="Q161" i="52"/>
  <c r="P161" i="52"/>
  <c r="O161" i="52"/>
  <c r="N161" i="52"/>
  <c r="M161" i="52"/>
  <c r="L161" i="52"/>
  <c r="K161" i="52"/>
  <c r="I161" i="52"/>
  <c r="AG160" i="52"/>
  <c r="X160" i="52"/>
  <c r="W160" i="52"/>
  <c r="V160" i="52"/>
  <c r="U160" i="52"/>
  <c r="T160" i="52"/>
  <c r="S160" i="52"/>
  <c r="R160" i="52"/>
  <c r="Q160" i="52"/>
  <c r="P160" i="52"/>
  <c r="O160" i="52"/>
  <c r="N160" i="52"/>
  <c r="M160" i="52"/>
  <c r="L160" i="52"/>
  <c r="K160" i="52"/>
  <c r="I160" i="52"/>
  <c r="AG901" i="52"/>
  <c r="X901" i="52"/>
  <c r="W901" i="52"/>
  <c r="V901" i="52"/>
  <c r="U901" i="52"/>
  <c r="T901" i="52"/>
  <c r="S901" i="52"/>
  <c r="R901" i="52"/>
  <c r="Q901" i="52"/>
  <c r="P901" i="52"/>
  <c r="O901" i="52"/>
  <c r="N901" i="52"/>
  <c r="M901" i="52"/>
  <c r="L901" i="52"/>
  <c r="K901" i="52"/>
  <c r="I901" i="52"/>
  <c r="AG1014" i="52"/>
  <c r="X1014" i="52"/>
  <c r="W1014" i="52"/>
  <c r="V1014" i="52"/>
  <c r="U1014" i="52"/>
  <c r="T1014" i="52"/>
  <c r="S1014" i="52"/>
  <c r="R1014" i="52"/>
  <c r="Q1014" i="52"/>
  <c r="P1014" i="52"/>
  <c r="O1014" i="52"/>
  <c r="AJ1014" i="52" s="1"/>
  <c r="N1014" i="52"/>
  <c r="M1014" i="52"/>
  <c r="L1014" i="52"/>
  <c r="K1014" i="52"/>
  <c r="I1014" i="52"/>
  <c r="AG1275" i="52"/>
  <c r="X1275" i="52"/>
  <c r="W1275" i="52"/>
  <c r="V1275" i="52"/>
  <c r="U1275" i="52"/>
  <c r="T1275" i="52"/>
  <c r="AJ1275" i="52" s="1"/>
  <c r="S1275" i="52"/>
  <c r="R1275" i="52"/>
  <c r="Q1275" i="52"/>
  <c r="P1275" i="52"/>
  <c r="O1275" i="52"/>
  <c r="N1275" i="52"/>
  <c r="M1275" i="52"/>
  <c r="L1275" i="52"/>
  <c r="K1275" i="52"/>
  <c r="I1275" i="52"/>
  <c r="AG1305" i="52"/>
  <c r="X1305" i="52"/>
  <c r="W1305" i="52"/>
  <c r="V1305" i="52"/>
  <c r="U1305" i="52"/>
  <c r="T1305" i="52"/>
  <c r="S1305" i="52"/>
  <c r="R1305" i="52"/>
  <c r="Q1305" i="52"/>
  <c r="P1305" i="52"/>
  <c r="O1305" i="52"/>
  <c r="N1305" i="52"/>
  <c r="M1305" i="52"/>
  <c r="L1305" i="52"/>
  <c r="K1305" i="52"/>
  <c r="AJ1305" i="52" s="1"/>
  <c r="I1305" i="52"/>
  <c r="AG110" i="52"/>
  <c r="X110" i="52"/>
  <c r="W110" i="52"/>
  <c r="V110" i="52"/>
  <c r="U110" i="52"/>
  <c r="T110" i="52"/>
  <c r="S110" i="52"/>
  <c r="R110" i="52"/>
  <c r="Q110" i="52"/>
  <c r="P110" i="52"/>
  <c r="O110" i="52"/>
  <c r="N110" i="52"/>
  <c r="M110" i="52"/>
  <c r="L110" i="52"/>
  <c r="K110" i="52"/>
  <c r="I110" i="52"/>
  <c r="AJ110" i="52" s="1"/>
  <c r="AG1055" i="52"/>
  <c r="X1055" i="52"/>
  <c r="W1055" i="52"/>
  <c r="V1055" i="52"/>
  <c r="U1055" i="52"/>
  <c r="T1055" i="52"/>
  <c r="S1055" i="52"/>
  <c r="R1055" i="52"/>
  <c r="Q1055" i="52"/>
  <c r="P1055" i="52"/>
  <c r="O1055" i="52"/>
  <c r="N1055" i="52"/>
  <c r="M1055" i="52"/>
  <c r="L1055" i="52"/>
  <c r="K1055" i="52"/>
  <c r="I1055" i="52"/>
  <c r="AJ1055" i="52" s="1"/>
  <c r="AG1059" i="52"/>
  <c r="X1059" i="52"/>
  <c r="W1059" i="52"/>
  <c r="V1059" i="52"/>
  <c r="U1059" i="52"/>
  <c r="T1059" i="52"/>
  <c r="S1059" i="52"/>
  <c r="R1059" i="52"/>
  <c r="Q1059" i="52"/>
  <c r="P1059" i="52"/>
  <c r="O1059" i="52"/>
  <c r="N1059" i="52"/>
  <c r="M1059" i="52"/>
  <c r="L1059" i="52"/>
  <c r="K1059" i="52"/>
  <c r="I1059" i="52"/>
  <c r="AG1294" i="52"/>
  <c r="X1294" i="52"/>
  <c r="W1294" i="52"/>
  <c r="V1294" i="52"/>
  <c r="U1294" i="52"/>
  <c r="T1294" i="52"/>
  <c r="S1294" i="52"/>
  <c r="R1294" i="52"/>
  <c r="Q1294" i="52"/>
  <c r="P1294" i="52"/>
  <c r="O1294" i="52"/>
  <c r="N1294" i="52"/>
  <c r="M1294" i="52"/>
  <c r="L1294" i="52"/>
  <c r="K1294" i="52"/>
  <c r="I1294" i="52"/>
  <c r="AG639" i="52"/>
  <c r="X639" i="52"/>
  <c r="W639" i="52"/>
  <c r="V639" i="52"/>
  <c r="U639" i="52"/>
  <c r="T639" i="52"/>
  <c r="S639" i="52"/>
  <c r="R639" i="52"/>
  <c r="Q639" i="52"/>
  <c r="P639" i="52"/>
  <c r="O639" i="52"/>
  <c r="N639" i="52"/>
  <c r="M639" i="52"/>
  <c r="L639" i="52"/>
  <c r="K639" i="52"/>
  <c r="I639" i="52"/>
  <c r="AG75" i="52"/>
  <c r="X75" i="52"/>
  <c r="W75" i="52"/>
  <c r="V75" i="52"/>
  <c r="U75" i="52"/>
  <c r="T75" i="52"/>
  <c r="S75" i="52"/>
  <c r="R75" i="52"/>
  <c r="Q75" i="52"/>
  <c r="P75" i="52"/>
  <c r="O75" i="52"/>
  <c r="N75" i="52"/>
  <c r="M75" i="52"/>
  <c r="L75" i="52"/>
  <c r="K75" i="52"/>
  <c r="I75" i="52"/>
  <c r="AG54" i="52"/>
  <c r="X54" i="52"/>
  <c r="W54" i="52"/>
  <c r="V54" i="52"/>
  <c r="U54" i="52"/>
  <c r="T54" i="52"/>
  <c r="S54" i="52"/>
  <c r="R54" i="52"/>
  <c r="Q54" i="52"/>
  <c r="P54" i="52"/>
  <c r="O54" i="52"/>
  <c r="N54" i="52"/>
  <c r="M54" i="52"/>
  <c r="L54" i="52"/>
  <c r="K54" i="52"/>
  <c r="I54" i="52"/>
  <c r="AG1009" i="52"/>
  <c r="X1009" i="52"/>
  <c r="W1009" i="52"/>
  <c r="V1009" i="52"/>
  <c r="U1009" i="52"/>
  <c r="T1009" i="52"/>
  <c r="S1009" i="52"/>
  <c r="R1009" i="52"/>
  <c r="Q1009" i="52"/>
  <c r="P1009" i="52"/>
  <c r="O1009" i="52"/>
  <c r="N1009" i="52"/>
  <c r="M1009" i="52"/>
  <c r="L1009" i="52"/>
  <c r="K1009" i="52"/>
  <c r="AJ1009" i="52" s="1"/>
  <c r="I1009" i="52"/>
  <c r="AG752" i="52"/>
  <c r="X752" i="52"/>
  <c r="W752" i="52"/>
  <c r="V752" i="52"/>
  <c r="U752" i="52"/>
  <c r="T752" i="52"/>
  <c r="S752" i="52"/>
  <c r="R752" i="52"/>
  <c r="Q752" i="52"/>
  <c r="P752" i="52"/>
  <c r="O752" i="52"/>
  <c r="N752" i="52"/>
  <c r="M752" i="52"/>
  <c r="L752" i="52"/>
  <c r="K752" i="52"/>
  <c r="I752" i="52"/>
  <c r="AG788" i="52"/>
  <c r="X788" i="52"/>
  <c r="W788" i="52"/>
  <c r="V788" i="52"/>
  <c r="U788" i="52"/>
  <c r="T788" i="52"/>
  <c r="S788" i="52"/>
  <c r="R788" i="52"/>
  <c r="Q788" i="52"/>
  <c r="P788" i="52"/>
  <c r="O788" i="52"/>
  <c r="AJ788" i="52" s="1"/>
  <c r="N788" i="52"/>
  <c r="M788" i="52"/>
  <c r="L788" i="52"/>
  <c r="K788" i="52"/>
  <c r="I788" i="52"/>
  <c r="AG865" i="52"/>
  <c r="X865" i="52"/>
  <c r="W865" i="52"/>
  <c r="V865" i="52"/>
  <c r="U865" i="52"/>
  <c r="T865" i="52"/>
  <c r="S865" i="52"/>
  <c r="R865" i="52"/>
  <c r="Q865" i="52"/>
  <c r="P865" i="52"/>
  <c r="O865" i="52"/>
  <c r="N865" i="52"/>
  <c r="M865" i="52"/>
  <c r="L865" i="52"/>
  <c r="AJ865" i="52" s="1"/>
  <c r="K865" i="52"/>
  <c r="I865" i="52"/>
  <c r="AG537" i="52"/>
  <c r="X537" i="52"/>
  <c r="W537" i="52"/>
  <c r="V537" i="52"/>
  <c r="U537" i="52"/>
  <c r="T537" i="52"/>
  <c r="S537" i="52"/>
  <c r="R537" i="52"/>
  <c r="Q537" i="52"/>
  <c r="P537" i="52"/>
  <c r="O537" i="52"/>
  <c r="N537" i="52"/>
  <c r="M537" i="52"/>
  <c r="L537" i="52"/>
  <c r="K537" i="52"/>
  <c r="I537" i="52"/>
  <c r="AG536" i="52"/>
  <c r="X536" i="52"/>
  <c r="W536" i="52"/>
  <c r="V536" i="52"/>
  <c r="U536" i="52"/>
  <c r="T536" i="52"/>
  <c r="S536" i="52"/>
  <c r="R536" i="52"/>
  <c r="Q536" i="52"/>
  <c r="P536" i="52"/>
  <c r="O536" i="52"/>
  <c r="N536" i="52"/>
  <c r="M536" i="52"/>
  <c r="L536" i="52"/>
  <c r="K536" i="52"/>
  <c r="I536" i="52"/>
  <c r="AG632" i="52"/>
  <c r="X632" i="52"/>
  <c r="W632" i="52"/>
  <c r="V632" i="52"/>
  <c r="U632" i="52"/>
  <c r="T632" i="52"/>
  <c r="S632" i="52"/>
  <c r="R632" i="52"/>
  <c r="Q632" i="52"/>
  <c r="P632" i="52"/>
  <c r="O632" i="52"/>
  <c r="N632" i="52"/>
  <c r="M632" i="52"/>
  <c r="L632" i="52"/>
  <c r="K632" i="52"/>
  <c r="I632" i="52"/>
  <c r="AG1021" i="52"/>
  <c r="X1021" i="52"/>
  <c r="W1021" i="52"/>
  <c r="V1021" i="52"/>
  <c r="U1021" i="52"/>
  <c r="T1021" i="52"/>
  <c r="S1021" i="52"/>
  <c r="R1021" i="52"/>
  <c r="Q1021" i="52"/>
  <c r="P1021" i="52"/>
  <c r="O1021" i="52"/>
  <c r="N1021" i="52"/>
  <c r="M1021" i="52"/>
  <c r="L1021" i="52"/>
  <c r="K1021" i="52"/>
  <c r="I1021" i="52"/>
  <c r="AG1283" i="52"/>
  <c r="X1283" i="52"/>
  <c r="W1283" i="52"/>
  <c r="V1283" i="52"/>
  <c r="U1283" i="52"/>
  <c r="T1283" i="52"/>
  <c r="S1283" i="52"/>
  <c r="R1283" i="52"/>
  <c r="Q1283" i="52"/>
  <c r="P1283" i="52"/>
  <c r="O1283" i="52"/>
  <c r="N1283" i="52"/>
  <c r="M1283" i="52"/>
  <c r="L1283" i="52"/>
  <c r="K1283" i="52"/>
  <c r="I1283" i="52"/>
  <c r="AJ1283" i="52"/>
  <c r="AG711" i="52"/>
  <c r="X711" i="52"/>
  <c r="W711" i="52"/>
  <c r="V711" i="52"/>
  <c r="U711" i="52"/>
  <c r="T711" i="52"/>
  <c r="S711" i="52"/>
  <c r="R711" i="52"/>
  <c r="Q711" i="52"/>
  <c r="P711" i="52"/>
  <c r="O711" i="52"/>
  <c r="N711" i="52"/>
  <c r="M711" i="52"/>
  <c r="L711" i="52"/>
  <c r="AJ711" i="52" s="1"/>
  <c r="K711" i="52"/>
  <c r="I711" i="52"/>
  <c r="AG834" i="52"/>
  <c r="X834" i="52"/>
  <c r="W834" i="52"/>
  <c r="V834" i="52"/>
  <c r="U834" i="52"/>
  <c r="T834" i="52"/>
  <c r="S834" i="52"/>
  <c r="R834" i="52"/>
  <c r="Q834" i="52"/>
  <c r="P834" i="52"/>
  <c r="O834" i="52"/>
  <c r="N834" i="52"/>
  <c r="M834" i="52"/>
  <c r="L834" i="52"/>
  <c r="K834" i="52"/>
  <c r="AJ834" i="52" s="1"/>
  <c r="I834" i="52"/>
  <c r="AG850" i="52"/>
  <c r="X850" i="52"/>
  <c r="W850" i="52"/>
  <c r="V850" i="52"/>
  <c r="U850" i="52"/>
  <c r="T850" i="52"/>
  <c r="S850" i="52"/>
  <c r="R850" i="52"/>
  <c r="Q850" i="52"/>
  <c r="P850" i="52"/>
  <c r="O850" i="52"/>
  <c r="N850" i="52"/>
  <c r="M850" i="52"/>
  <c r="L850" i="52"/>
  <c r="K850" i="52"/>
  <c r="I850" i="52"/>
  <c r="AJ850" i="52" s="1"/>
  <c r="AG864" i="52"/>
  <c r="X864" i="52"/>
  <c r="W864" i="52"/>
  <c r="V864" i="52"/>
  <c r="U864" i="52"/>
  <c r="T864" i="52"/>
  <c r="S864" i="52"/>
  <c r="R864" i="52"/>
  <c r="Q864" i="52"/>
  <c r="P864" i="52"/>
  <c r="O864" i="52"/>
  <c r="N864" i="52"/>
  <c r="M864" i="52"/>
  <c r="L864" i="52"/>
  <c r="K864" i="52"/>
  <c r="I864" i="52"/>
  <c r="AJ864" i="52"/>
  <c r="AG527" i="52"/>
  <c r="X527" i="52"/>
  <c r="W527" i="52"/>
  <c r="V527" i="52"/>
  <c r="U527" i="52"/>
  <c r="T527" i="52"/>
  <c r="S527" i="52"/>
  <c r="R527" i="52"/>
  <c r="Q527" i="52"/>
  <c r="P527" i="52"/>
  <c r="O527" i="52"/>
  <c r="N527" i="52"/>
  <c r="M527" i="52"/>
  <c r="L527" i="52"/>
  <c r="K527" i="52"/>
  <c r="I527" i="52"/>
  <c r="AG1065" i="52"/>
  <c r="X1065" i="52"/>
  <c r="W1065" i="52"/>
  <c r="V1065" i="52"/>
  <c r="U1065" i="52"/>
  <c r="T1065" i="52"/>
  <c r="S1065" i="52"/>
  <c r="R1065" i="52"/>
  <c r="Q1065" i="52"/>
  <c r="P1065" i="52"/>
  <c r="O1065" i="52"/>
  <c r="N1065" i="52"/>
  <c r="M1065" i="52"/>
  <c r="L1065" i="52"/>
  <c r="K1065" i="52"/>
  <c r="I1065" i="52"/>
  <c r="AJ1065" i="52"/>
  <c r="AG1122" i="52"/>
  <c r="X1122" i="52"/>
  <c r="W1122" i="52"/>
  <c r="V1122" i="52"/>
  <c r="U1122" i="52"/>
  <c r="T1122" i="52"/>
  <c r="S1122" i="52"/>
  <c r="R1122" i="52"/>
  <c r="Q1122" i="52"/>
  <c r="P1122" i="52"/>
  <c r="O1122" i="52"/>
  <c r="N1122" i="52"/>
  <c r="AJ1122" i="52" s="1"/>
  <c r="M1122" i="52"/>
  <c r="L1122" i="52"/>
  <c r="K1122" i="52"/>
  <c r="I1122" i="52"/>
  <c r="AG739" i="52"/>
  <c r="X739" i="52"/>
  <c r="W739" i="52"/>
  <c r="V739" i="52"/>
  <c r="U739" i="52"/>
  <c r="T739" i="52"/>
  <c r="S739" i="52"/>
  <c r="R739" i="52"/>
  <c r="Q739" i="52"/>
  <c r="P739" i="52"/>
  <c r="O739" i="52"/>
  <c r="N739" i="52"/>
  <c r="M739" i="52"/>
  <c r="L739" i="52"/>
  <c r="K739" i="52"/>
  <c r="I739" i="52"/>
  <c r="AG518" i="52"/>
  <c r="X518" i="52"/>
  <c r="W518" i="52"/>
  <c r="V518" i="52"/>
  <c r="U518" i="52"/>
  <c r="T518" i="52"/>
  <c r="S518" i="52"/>
  <c r="R518" i="52"/>
  <c r="Q518" i="52"/>
  <c r="P518" i="52"/>
  <c r="O518" i="52"/>
  <c r="N518" i="52"/>
  <c r="M518" i="52"/>
  <c r="L518" i="52"/>
  <c r="K518" i="52"/>
  <c r="I518" i="52"/>
  <c r="AG1074" i="52"/>
  <c r="X1074" i="52"/>
  <c r="W1074" i="52"/>
  <c r="V1074" i="52"/>
  <c r="U1074" i="52"/>
  <c r="T1074" i="52"/>
  <c r="S1074" i="52"/>
  <c r="R1074" i="52"/>
  <c r="Q1074" i="52"/>
  <c r="P1074" i="52"/>
  <c r="O1074" i="52"/>
  <c r="N1074" i="52"/>
  <c r="M1074" i="52"/>
  <c r="L1074" i="52"/>
  <c r="K1074" i="52"/>
  <c r="I1074" i="52"/>
  <c r="AG1128" i="52"/>
  <c r="X1128" i="52"/>
  <c r="W1128" i="52"/>
  <c r="V1128" i="52"/>
  <c r="U1128" i="52"/>
  <c r="T1128" i="52"/>
  <c r="S1128" i="52"/>
  <c r="R1128" i="52"/>
  <c r="Q1128" i="52"/>
  <c r="P1128" i="52"/>
  <c r="O1128" i="52"/>
  <c r="N1128" i="52"/>
  <c r="M1128" i="52"/>
  <c r="L1128" i="52"/>
  <c r="K1128" i="52"/>
  <c r="I1128" i="52"/>
  <c r="AJ1128" i="52" s="1"/>
  <c r="AG1150" i="52"/>
  <c r="X1150" i="52"/>
  <c r="W1150" i="52"/>
  <c r="V1150" i="52"/>
  <c r="U1150" i="52"/>
  <c r="T1150" i="52"/>
  <c r="S1150" i="52"/>
  <c r="R1150" i="52"/>
  <c r="Q1150" i="52"/>
  <c r="P1150" i="52"/>
  <c r="O1150" i="52"/>
  <c r="N1150" i="52"/>
  <c r="M1150" i="52"/>
  <c r="AJ1150" i="52" s="1"/>
  <c r="L1150" i="52"/>
  <c r="K1150" i="52"/>
  <c r="I1150" i="52"/>
  <c r="AG1282" i="52"/>
  <c r="X1282" i="52"/>
  <c r="W1282" i="52"/>
  <c r="V1282" i="52"/>
  <c r="U1282" i="52"/>
  <c r="T1282" i="52"/>
  <c r="S1282" i="52"/>
  <c r="R1282" i="52"/>
  <c r="Q1282" i="52"/>
  <c r="P1282" i="52"/>
  <c r="O1282" i="52"/>
  <c r="N1282" i="52"/>
  <c r="M1282" i="52"/>
  <c r="L1282" i="52"/>
  <c r="K1282" i="52"/>
  <c r="I1282" i="52"/>
  <c r="AG877" i="52"/>
  <c r="X877" i="52"/>
  <c r="W877" i="52"/>
  <c r="V877" i="52"/>
  <c r="U877" i="52"/>
  <c r="T877" i="52"/>
  <c r="S877" i="52"/>
  <c r="R877" i="52"/>
  <c r="Q877" i="52"/>
  <c r="P877" i="52"/>
  <c r="O877" i="52"/>
  <c r="N877" i="52"/>
  <c r="M877" i="52"/>
  <c r="L877" i="52"/>
  <c r="K877" i="52"/>
  <c r="I877" i="52"/>
  <c r="AG597" i="52"/>
  <c r="X597" i="52"/>
  <c r="W597" i="52"/>
  <c r="V597" i="52"/>
  <c r="U597" i="52"/>
  <c r="T597" i="52"/>
  <c r="S597" i="52"/>
  <c r="R597" i="52"/>
  <c r="Q597" i="52"/>
  <c r="P597" i="52"/>
  <c r="O597" i="52"/>
  <c r="N597" i="52"/>
  <c r="M597" i="52"/>
  <c r="L597" i="52"/>
  <c r="K597" i="52"/>
  <c r="I597" i="52"/>
  <c r="AG1269" i="52"/>
  <c r="X1269" i="52"/>
  <c r="W1269" i="52"/>
  <c r="V1269" i="52"/>
  <c r="U1269" i="52"/>
  <c r="T1269" i="52"/>
  <c r="S1269" i="52"/>
  <c r="R1269" i="52"/>
  <c r="Q1269" i="52"/>
  <c r="P1269" i="52"/>
  <c r="O1269" i="52"/>
  <c r="N1269" i="52"/>
  <c r="M1269" i="52"/>
  <c r="L1269" i="52"/>
  <c r="K1269" i="52"/>
  <c r="I1269" i="52"/>
  <c r="AG613" i="52"/>
  <c r="X613" i="52"/>
  <c r="W613" i="52"/>
  <c r="V613" i="52"/>
  <c r="U613" i="52"/>
  <c r="T613" i="52"/>
  <c r="S613" i="52"/>
  <c r="R613" i="52"/>
  <c r="Q613" i="52"/>
  <c r="P613" i="52"/>
  <c r="O613" i="52"/>
  <c r="N613" i="52"/>
  <c r="M613" i="52"/>
  <c r="L613" i="52"/>
  <c r="K613" i="52"/>
  <c r="I613" i="52"/>
  <c r="AG1002" i="52"/>
  <c r="X1002" i="52"/>
  <c r="W1002" i="52"/>
  <c r="V1002" i="52"/>
  <c r="U1002" i="52"/>
  <c r="T1002" i="52"/>
  <c r="S1002" i="52"/>
  <c r="R1002" i="52"/>
  <c r="Q1002" i="52"/>
  <c r="P1002" i="52"/>
  <c r="O1002" i="52"/>
  <c r="AJ1002" i="52" s="1"/>
  <c r="N1002" i="52"/>
  <c r="M1002" i="52"/>
  <c r="L1002" i="52"/>
  <c r="K1002" i="52"/>
  <c r="I1002" i="52"/>
  <c r="AG502" i="52"/>
  <c r="X502" i="52"/>
  <c r="W502" i="52"/>
  <c r="V502" i="52"/>
  <c r="U502" i="52"/>
  <c r="T502" i="52"/>
  <c r="AJ502" i="52" s="1"/>
  <c r="S502" i="52"/>
  <c r="R502" i="52"/>
  <c r="Q502" i="52"/>
  <c r="P502" i="52"/>
  <c r="O502" i="52"/>
  <c r="N502" i="52"/>
  <c r="M502" i="52"/>
  <c r="L502" i="52"/>
  <c r="K502" i="52"/>
  <c r="I502" i="52"/>
  <c r="AG980" i="52"/>
  <c r="X980" i="52"/>
  <c r="W980" i="52"/>
  <c r="V980" i="52"/>
  <c r="U980" i="52"/>
  <c r="T980" i="52"/>
  <c r="S980" i="52"/>
  <c r="R980" i="52"/>
  <c r="Q980" i="52"/>
  <c r="P980" i="52"/>
  <c r="O980" i="52"/>
  <c r="N980" i="52"/>
  <c r="M980" i="52"/>
  <c r="L980" i="52"/>
  <c r="K980" i="52"/>
  <c r="AJ980" i="52" s="1"/>
  <c r="I980" i="52"/>
  <c r="AG879" i="52"/>
  <c r="X879" i="52"/>
  <c r="W879" i="52"/>
  <c r="V879" i="52"/>
  <c r="U879" i="52"/>
  <c r="T879" i="52"/>
  <c r="S879" i="52"/>
  <c r="R879" i="52"/>
  <c r="Q879" i="52"/>
  <c r="P879" i="52"/>
  <c r="O879" i="52"/>
  <c r="N879" i="52"/>
  <c r="M879" i="52"/>
  <c r="L879" i="52"/>
  <c r="K879" i="52"/>
  <c r="I879" i="52"/>
  <c r="AJ879" i="52" s="1"/>
  <c r="AG990" i="52"/>
  <c r="X990" i="52"/>
  <c r="W990" i="52"/>
  <c r="V990" i="52"/>
  <c r="U990" i="52"/>
  <c r="T990" i="52"/>
  <c r="S990" i="52"/>
  <c r="R990" i="52"/>
  <c r="Q990" i="52"/>
  <c r="P990" i="52"/>
  <c r="O990" i="52"/>
  <c r="N990" i="52"/>
  <c r="M990" i="52"/>
  <c r="L990" i="52"/>
  <c r="K990" i="52"/>
  <c r="I990" i="52"/>
  <c r="AJ990" i="52" s="1"/>
  <c r="AG1329" i="52"/>
  <c r="X1329" i="52"/>
  <c r="W1329" i="52"/>
  <c r="V1329" i="52"/>
  <c r="U1329" i="52"/>
  <c r="T1329" i="52"/>
  <c r="S1329" i="52"/>
  <c r="R1329" i="52"/>
  <c r="Q1329" i="52"/>
  <c r="P1329" i="52"/>
  <c r="O1329" i="52"/>
  <c r="N1329" i="52"/>
  <c r="M1329" i="52"/>
  <c r="L1329" i="52"/>
  <c r="K1329" i="52"/>
  <c r="I1329" i="52"/>
  <c r="AG470" i="52"/>
  <c r="X470" i="52"/>
  <c r="W470" i="52"/>
  <c r="V470" i="52"/>
  <c r="U470" i="52"/>
  <c r="T470" i="52"/>
  <c r="S470" i="52"/>
  <c r="R470" i="52"/>
  <c r="Q470" i="52"/>
  <c r="P470" i="52"/>
  <c r="O470" i="52"/>
  <c r="N470" i="52"/>
  <c r="M470" i="52"/>
  <c r="L470" i="52"/>
  <c r="K470" i="52"/>
  <c r="I470" i="52"/>
  <c r="AG469" i="52"/>
  <c r="X469" i="52"/>
  <c r="W469" i="52"/>
  <c r="V469" i="52"/>
  <c r="U469" i="52"/>
  <c r="T469" i="52"/>
  <c r="S469" i="52"/>
  <c r="R469" i="52"/>
  <c r="Q469" i="52"/>
  <c r="P469" i="52"/>
  <c r="O469" i="52"/>
  <c r="N469" i="52"/>
  <c r="M469" i="52"/>
  <c r="L469" i="52"/>
  <c r="K469" i="52"/>
  <c r="I469" i="52"/>
  <c r="AG468" i="52"/>
  <c r="X468" i="52"/>
  <c r="W468" i="52"/>
  <c r="V468" i="52"/>
  <c r="U468" i="52"/>
  <c r="T468" i="52"/>
  <c r="S468" i="52"/>
  <c r="R468" i="52"/>
  <c r="Q468" i="52"/>
  <c r="P468" i="52"/>
  <c r="O468" i="52"/>
  <c r="N468" i="52"/>
  <c r="M468" i="52"/>
  <c r="L468" i="52"/>
  <c r="K468" i="52"/>
  <c r="I468" i="52"/>
  <c r="AG1070" i="52"/>
  <c r="X1070" i="52"/>
  <c r="W1070" i="52"/>
  <c r="V1070" i="52"/>
  <c r="U1070" i="52"/>
  <c r="T1070" i="52"/>
  <c r="S1070" i="52"/>
  <c r="R1070" i="52"/>
  <c r="Q1070" i="52"/>
  <c r="P1070" i="52"/>
  <c r="O1070" i="52"/>
  <c r="N1070" i="52"/>
  <c r="M1070" i="52"/>
  <c r="L1070" i="52"/>
  <c r="K1070" i="52"/>
  <c r="I1070" i="52"/>
  <c r="AG696" i="52"/>
  <c r="X696" i="52"/>
  <c r="W696" i="52"/>
  <c r="V696" i="52"/>
  <c r="U696" i="52"/>
  <c r="T696" i="52"/>
  <c r="S696" i="52"/>
  <c r="R696" i="52"/>
  <c r="Q696" i="52"/>
  <c r="P696" i="52"/>
  <c r="O696" i="52"/>
  <c r="N696" i="52"/>
  <c r="M696" i="52"/>
  <c r="L696" i="52"/>
  <c r="K696" i="52"/>
  <c r="AJ696" i="52" s="1"/>
  <c r="I696" i="52"/>
  <c r="AG722" i="52"/>
  <c r="X722" i="52"/>
  <c r="W722" i="52"/>
  <c r="V722" i="52"/>
  <c r="U722" i="52"/>
  <c r="T722" i="52"/>
  <c r="S722" i="52"/>
  <c r="R722" i="52"/>
  <c r="Q722" i="52"/>
  <c r="P722" i="52"/>
  <c r="O722" i="52"/>
  <c r="N722" i="52"/>
  <c r="M722" i="52"/>
  <c r="L722" i="52"/>
  <c r="K722" i="52"/>
  <c r="I722" i="52"/>
  <c r="AG794" i="52"/>
  <c r="X794" i="52"/>
  <c r="W794" i="52"/>
  <c r="V794" i="52"/>
  <c r="U794" i="52"/>
  <c r="T794" i="52"/>
  <c r="S794" i="52"/>
  <c r="R794" i="52"/>
  <c r="Q794" i="52"/>
  <c r="P794" i="52"/>
  <c r="O794" i="52"/>
  <c r="AJ794" i="52" s="1"/>
  <c r="N794" i="52"/>
  <c r="M794" i="52"/>
  <c r="L794" i="52"/>
  <c r="K794" i="52"/>
  <c r="I794" i="52"/>
  <c r="AG849" i="52"/>
  <c r="X849" i="52"/>
  <c r="W849" i="52"/>
  <c r="V849" i="52"/>
  <c r="U849" i="52"/>
  <c r="T849" i="52"/>
  <c r="S849" i="52"/>
  <c r="R849" i="52"/>
  <c r="Q849" i="52"/>
  <c r="P849" i="52"/>
  <c r="O849" i="52"/>
  <c r="N849" i="52"/>
  <c r="M849" i="52"/>
  <c r="L849" i="52"/>
  <c r="AJ849" i="52" s="1"/>
  <c r="K849" i="52"/>
  <c r="I849" i="52"/>
  <c r="AG140" i="52"/>
  <c r="X140" i="52"/>
  <c r="W140" i="52"/>
  <c r="V140" i="52"/>
  <c r="U140" i="52"/>
  <c r="T140" i="52"/>
  <c r="S140" i="52"/>
  <c r="R140" i="52"/>
  <c r="Q140" i="52"/>
  <c r="P140" i="52"/>
  <c r="O140" i="52"/>
  <c r="N140" i="52"/>
  <c r="M140" i="52"/>
  <c r="L140" i="52"/>
  <c r="K140" i="52"/>
  <c r="I140" i="52"/>
  <c r="AG450" i="52"/>
  <c r="X450" i="52"/>
  <c r="W450" i="52"/>
  <c r="V450" i="52"/>
  <c r="U450" i="52"/>
  <c r="T450" i="52"/>
  <c r="S450" i="52"/>
  <c r="R450" i="52"/>
  <c r="Q450" i="52"/>
  <c r="P450" i="52"/>
  <c r="O450" i="52"/>
  <c r="N450" i="52"/>
  <c r="M450" i="52"/>
  <c r="L450" i="52"/>
  <c r="K450" i="52"/>
  <c r="I450" i="52"/>
  <c r="AG1268" i="52"/>
  <c r="X1268" i="52"/>
  <c r="W1268" i="52"/>
  <c r="V1268" i="52"/>
  <c r="U1268" i="52"/>
  <c r="T1268" i="52"/>
  <c r="S1268" i="52"/>
  <c r="R1268" i="52"/>
  <c r="Q1268" i="52"/>
  <c r="P1268" i="52"/>
  <c r="O1268" i="52"/>
  <c r="N1268" i="52"/>
  <c r="M1268" i="52"/>
  <c r="L1268" i="52"/>
  <c r="K1268" i="52"/>
  <c r="I1268" i="52"/>
  <c r="AG1267" i="52"/>
  <c r="X1267" i="52"/>
  <c r="W1267" i="52"/>
  <c r="V1267" i="52"/>
  <c r="U1267" i="52"/>
  <c r="T1267" i="52"/>
  <c r="S1267" i="52"/>
  <c r="R1267" i="52"/>
  <c r="Q1267" i="52"/>
  <c r="P1267" i="52"/>
  <c r="O1267" i="52"/>
  <c r="N1267" i="52"/>
  <c r="M1267" i="52"/>
  <c r="L1267" i="52"/>
  <c r="K1267" i="52"/>
  <c r="I1267" i="52"/>
  <c r="AG1304" i="52"/>
  <c r="X1304" i="52"/>
  <c r="W1304" i="52"/>
  <c r="V1304" i="52"/>
  <c r="U1304" i="52"/>
  <c r="T1304" i="52"/>
  <c r="S1304" i="52"/>
  <c r="R1304" i="52"/>
  <c r="Q1304" i="52"/>
  <c r="P1304" i="52"/>
  <c r="O1304" i="52"/>
  <c r="N1304" i="52"/>
  <c r="M1304" i="52"/>
  <c r="L1304" i="52"/>
  <c r="K1304" i="52"/>
  <c r="I1304" i="52"/>
  <c r="AJ1304" i="52"/>
  <c r="AG677" i="52"/>
  <c r="X677" i="52"/>
  <c r="W677" i="52"/>
  <c r="V677" i="52"/>
  <c r="U677" i="52"/>
  <c r="T677" i="52"/>
  <c r="S677" i="52"/>
  <c r="R677" i="52"/>
  <c r="Q677" i="52"/>
  <c r="P677" i="52"/>
  <c r="O677" i="52"/>
  <c r="N677" i="52"/>
  <c r="M677" i="52"/>
  <c r="L677" i="52"/>
  <c r="K677" i="52"/>
  <c r="I677" i="52"/>
  <c r="AG678" i="52"/>
  <c r="X678" i="52"/>
  <c r="W678" i="52"/>
  <c r="V678" i="52"/>
  <c r="U678" i="52"/>
  <c r="T678" i="52"/>
  <c r="S678" i="52"/>
  <c r="R678" i="52"/>
  <c r="Q678" i="52"/>
  <c r="P678" i="52"/>
  <c r="O678" i="52"/>
  <c r="N678" i="52"/>
  <c r="M678" i="52"/>
  <c r="L678" i="52"/>
  <c r="K678" i="52"/>
  <c r="I678" i="52"/>
  <c r="AG679" i="52"/>
  <c r="X679" i="52"/>
  <c r="W679" i="52"/>
  <c r="V679" i="52"/>
  <c r="U679" i="52"/>
  <c r="T679" i="52"/>
  <c r="S679" i="52"/>
  <c r="R679" i="52"/>
  <c r="Q679" i="52"/>
  <c r="P679" i="52"/>
  <c r="O679" i="52"/>
  <c r="N679" i="52"/>
  <c r="M679" i="52"/>
  <c r="L679" i="52"/>
  <c r="K679" i="52"/>
  <c r="I679" i="52"/>
  <c r="AJ679" i="52" s="1"/>
  <c r="AG1319" i="52"/>
  <c r="X1319" i="52"/>
  <c r="W1319" i="52"/>
  <c r="V1319" i="52"/>
  <c r="U1319" i="52"/>
  <c r="T1319" i="52"/>
  <c r="S1319" i="52"/>
  <c r="R1319" i="52"/>
  <c r="Q1319" i="52"/>
  <c r="P1319" i="52"/>
  <c r="O1319" i="52"/>
  <c r="N1319" i="52"/>
  <c r="M1319" i="52"/>
  <c r="L1319" i="52"/>
  <c r="K1319" i="52"/>
  <c r="I1319" i="52"/>
  <c r="AJ1319" i="52"/>
  <c r="AG1200" i="52"/>
  <c r="X1200" i="52"/>
  <c r="W1200" i="52"/>
  <c r="V1200" i="52"/>
  <c r="U1200" i="52"/>
  <c r="T1200" i="52"/>
  <c r="S1200" i="52"/>
  <c r="R1200" i="52"/>
  <c r="Q1200" i="52"/>
  <c r="P1200" i="52"/>
  <c r="O1200" i="52"/>
  <c r="N1200" i="52"/>
  <c r="M1200" i="52"/>
  <c r="L1200" i="52"/>
  <c r="K1200" i="52"/>
  <c r="I1200" i="52"/>
  <c r="AG888" i="52"/>
  <c r="X888" i="52"/>
  <c r="W888" i="52"/>
  <c r="V888" i="52"/>
  <c r="U888" i="52"/>
  <c r="T888" i="52"/>
  <c r="S888" i="52"/>
  <c r="R888" i="52"/>
  <c r="Q888" i="52"/>
  <c r="P888" i="52"/>
  <c r="O888" i="52"/>
  <c r="N888" i="52"/>
  <c r="M888" i="52"/>
  <c r="L888" i="52"/>
  <c r="K888" i="52"/>
  <c r="I888" i="52"/>
  <c r="AJ888" i="52"/>
  <c r="AG1016" i="52"/>
  <c r="X1016" i="52"/>
  <c r="W1016" i="52"/>
  <c r="V1016" i="52"/>
  <c r="U1016" i="52"/>
  <c r="T1016" i="52"/>
  <c r="S1016" i="52"/>
  <c r="R1016" i="52"/>
  <c r="Q1016" i="52"/>
  <c r="P1016" i="52"/>
  <c r="O1016" i="52"/>
  <c r="N1016" i="52"/>
  <c r="AJ1016" i="52" s="1"/>
  <c r="M1016" i="52"/>
  <c r="L1016" i="52"/>
  <c r="K1016" i="52"/>
  <c r="I1016" i="52"/>
  <c r="AG760" i="52"/>
  <c r="X760" i="52"/>
  <c r="W760" i="52"/>
  <c r="V760" i="52"/>
  <c r="U760" i="52"/>
  <c r="T760" i="52"/>
  <c r="S760" i="52"/>
  <c r="R760" i="52"/>
  <c r="Q760" i="52"/>
  <c r="P760" i="52"/>
  <c r="O760" i="52"/>
  <c r="N760" i="52"/>
  <c r="M760" i="52"/>
  <c r="L760" i="52"/>
  <c r="K760" i="52"/>
  <c r="I760" i="52"/>
  <c r="AG779" i="52"/>
  <c r="X779" i="52"/>
  <c r="W779" i="52"/>
  <c r="V779" i="52"/>
  <c r="U779" i="52"/>
  <c r="T779" i="52"/>
  <c r="S779" i="52"/>
  <c r="R779" i="52"/>
  <c r="Q779" i="52"/>
  <c r="P779" i="52"/>
  <c r="O779" i="52"/>
  <c r="N779" i="52"/>
  <c r="M779" i="52"/>
  <c r="L779" i="52"/>
  <c r="K779" i="52"/>
  <c r="I779" i="52"/>
  <c r="AG778" i="52"/>
  <c r="X778" i="52"/>
  <c r="W778" i="52"/>
  <c r="V778" i="52"/>
  <c r="U778" i="52"/>
  <c r="T778" i="52"/>
  <c r="S778" i="52"/>
  <c r="R778" i="52"/>
  <c r="Q778" i="52"/>
  <c r="P778" i="52"/>
  <c r="O778" i="52"/>
  <c r="N778" i="52"/>
  <c r="M778" i="52"/>
  <c r="L778" i="52"/>
  <c r="K778" i="52"/>
  <c r="I778" i="52"/>
  <c r="AG863" i="52"/>
  <c r="X863" i="52"/>
  <c r="W863" i="52"/>
  <c r="V863" i="52"/>
  <c r="U863" i="52"/>
  <c r="T863" i="52"/>
  <c r="S863" i="52"/>
  <c r="R863" i="52"/>
  <c r="Q863" i="52"/>
  <c r="P863" i="52"/>
  <c r="O863" i="52"/>
  <c r="N863" i="52"/>
  <c r="M863" i="52"/>
  <c r="L863" i="52"/>
  <c r="K863" i="52"/>
  <c r="I863" i="52"/>
  <c r="AJ863" i="52" s="1"/>
  <c r="AG136" i="52"/>
  <c r="X136" i="52"/>
  <c r="W136" i="52"/>
  <c r="V136" i="52"/>
  <c r="U136" i="52"/>
  <c r="T136" i="52"/>
  <c r="S136" i="52"/>
  <c r="R136" i="52"/>
  <c r="Q136" i="52"/>
  <c r="P136" i="52"/>
  <c r="O136" i="52"/>
  <c r="N136" i="52"/>
  <c r="M136" i="52"/>
  <c r="L136" i="52"/>
  <c r="K136" i="52"/>
  <c r="I136" i="52"/>
  <c r="AJ136" i="52" s="1"/>
  <c r="AG418" i="52"/>
  <c r="X418" i="52"/>
  <c r="W418" i="52"/>
  <c r="V418" i="52"/>
  <c r="U418" i="52"/>
  <c r="T418" i="52"/>
  <c r="S418" i="52"/>
  <c r="R418" i="52"/>
  <c r="Q418" i="52"/>
  <c r="P418" i="52"/>
  <c r="O418" i="52"/>
  <c r="N418" i="52"/>
  <c r="M418" i="52"/>
  <c r="L418" i="52"/>
  <c r="K418" i="52"/>
  <c r="I418" i="52"/>
  <c r="AG417" i="52"/>
  <c r="X417" i="52"/>
  <c r="W417" i="52"/>
  <c r="V417" i="52"/>
  <c r="U417" i="52"/>
  <c r="T417" i="52"/>
  <c r="S417" i="52"/>
  <c r="R417" i="52"/>
  <c r="Q417" i="52"/>
  <c r="P417" i="52"/>
  <c r="O417" i="52"/>
  <c r="N417" i="52"/>
  <c r="M417" i="52"/>
  <c r="L417" i="52"/>
  <c r="K417" i="52"/>
  <c r="I417" i="52"/>
  <c r="AG416" i="52"/>
  <c r="X416" i="52"/>
  <c r="W416" i="52"/>
  <c r="V416" i="52"/>
  <c r="U416" i="52"/>
  <c r="T416" i="52"/>
  <c r="S416" i="52"/>
  <c r="R416" i="52"/>
  <c r="Q416" i="52"/>
  <c r="P416" i="52"/>
  <c r="O416" i="52"/>
  <c r="N416" i="52"/>
  <c r="M416" i="52"/>
  <c r="L416" i="52"/>
  <c r="K416" i="52"/>
  <c r="I416" i="52"/>
  <c r="AG415" i="52"/>
  <c r="X415" i="52"/>
  <c r="W415" i="52"/>
  <c r="V415" i="52"/>
  <c r="U415" i="52"/>
  <c r="T415" i="52"/>
  <c r="S415" i="52"/>
  <c r="R415" i="52"/>
  <c r="Q415" i="52"/>
  <c r="P415" i="52"/>
  <c r="O415" i="52"/>
  <c r="N415" i="52"/>
  <c r="M415" i="52"/>
  <c r="L415" i="52"/>
  <c r="K415" i="52"/>
  <c r="I415" i="52"/>
  <c r="AG414" i="52"/>
  <c r="X414" i="52"/>
  <c r="W414" i="52"/>
  <c r="V414" i="52"/>
  <c r="U414" i="52"/>
  <c r="T414" i="52"/>
  <c r="S414" i="52"/>
  <c r="R414" i="52"/>
  <c r="Q414" i="52"/>
  <c r="P414" i="52"/>
  <c r="O414" i="52"/>
  <c r="N414" i="52"/>
  <c r="M414" i="52"/>
  <c r="L414" i="52"/>
  <c r="K414" i="52"/>
  <c r="I414" i="52"/>
  <c r="AG413" i="52"/>
  <c r="X413" i="52"/>
  <c r="W413" i="52"/>
  <c r="V413" i="52"/>
  <c r="U413" i="52"/>
  <c r="T413" i="52"/>
  <c r="S413" i="52"/>
  <c r="R413" i="52"/>
  <c r="Q413" i="52"/>
  <c r="P413" i="52"/>
  <c r="O413" i="52"/>
  <c r="AJ413" i="52" s="1"/>
  <c r="N413" i="52"/>
  <c r="M413" i="52"/>
  <c r="L413" i="52"/>
  <c r="K413" i="52"/>
  <c r="I413" i="52"/>
  <c r="AG412" i="52"/>
  <c r="X412" i="52"/>
  <c r="W412" i="52"/>
  <c r="V412" i="52"/>
  <c r="U412" i="52"/>
  <c r="T412" i="52"/>
  <c r="AJ412" i="52" s="1"/>
  <c r="S412" i="52"/>
  <c r="R412" i="52"/>
  <c r="Q412" i="52"/>
  <c r="P412" i="52"/>
  <c r="O412" i="52"/>
  <c r="N412" i="52"/>
  <c r="M412" i="52"/>
  <c r="L412" i="52"/>
  <c r="K412" i="52"/>
  <c r="I412" i="52"/>
  <c r="AG411" i="52"/>
  <c r="X411" i="52"/>
  <c r="W411" i="52"/>
  <c r="V411" i="52"/>
  <c r="U411" i="52"/>
  <c r="T411" i="52"/>
  <c r="S411" i="52"/>
  <c r="R411" i="52"/>
  <c r="Q411" i="52"/>
  <c r="P411" i="52"/>
  <c r="O411" i="52"/>
  <c r="N411" i="52"/>
  <c r="M411" i="52"/>
  <c r="L411" i="52"/>
  <c r="K411" i="52"/>
  <c r="AJ411" i="52" s="1"/>
  <c r="I411" i="52"/>
  <c r="AG410" i="52"/>
  <c r="X410" i="52"/>
  <c r="W410" i="52"/>
  <c r="V410" i="52"/>
  <c r="U410" i="52"/>
  <c r="T410" i="52"/>
  <c r="S410" i="52"/>
  <c r="R410" i="52"/>
  <c r="Q410" i="52"/>
  <c r="P410" i="52"/>
  <c r="O410" i="52"/>
  <c r="N410" i="52"/>
  <c r="M410" i="52"/>
  <c r="L410" i="52"/>
  <c r="K410" i="52"/>
  <c r="I410" i="52"/>
  <c r="AJ410" i="52" s="1"/>
  <c r="AG409" i="52"/>
  <c r="X409" i="52"/>
  <c r="W409" i="52"/>
  <c r="V409" i="52"/>
  <c r="U409" i="52"/>
  <c r="T409" i="52"/>
  <c r="S409" i="52"/>
  <c r="R409" i="52"/>
  <c r="Q409" i="52"/>
  <c r="P409" i="52"/>
  <c r="O409" i="52"/>
  <c r="N409" i="52"/>
  <c r="M409" i="52"/>
  <c r="L409" i="52"/>
  <c r="K409" i="52"/>
  <c r="I409" i="52"/>
  <c r="AJ409" i="52" s="1"/>
  <c r="AG408" i="52"/>
  <c r="X408" i="52"/>
  <c r="W408" i="52"/>
  <c r="V408" i="52"/>
  <c r="U408" i="52"/>
  <c r="T408" i="52"/>
  <c r="S408" i="52"/>
  <c r="R408" i="52"/>
  <c r="Q408" i="52"/>
  <c r="P408" i="52"/>
  <c r="O408" i="52"/>
  <c r="N408" i="52"/>
  <c r="M408" i="52"/>
  <c r="L408" i="52"/>
  <c r="K408" i="52"/>
  <c r="I408" i="52"/>
  <c r="AG1149" i="52"/>
  <c r="X1149" i="52"/>
  <c r="W1149" i="52"/>
  <c r="V1149" i="52"/>
  <c r="U1149" i="52"/>
  <c r="T1149" i="52"/>
  <c r="S1149" i="52"/>
  <c r="R1149" i="52"/>
  <c r="Q1149" i="52"/>
  <c r="P1149" i="52"/>
  <c r="O1149" i="52"/>
  <c r="N1149" i="52"/>
  <c r="M1149" i="52"/>
  <c r="L1149" i="52"/>
  <c r="K1149" i="52"/>
  <c r="I1149" i="52"/>
  <c r="AG128" i="52"/>
  <c r="X128" i="52"/>
  <c r="W128" i="52"/>
  <c r="V128" i="52"/>
  <c r="U128" i="52"/>
  <c r="T128" i="52"/>
  <c r="S128" i="52"/>
  <c r="R128" i="52"/>
  <c r="Q128" i="52"/>
  <c r="P128" i="52"/>
  <c r="O128" i="52"/>
  <c r="N128" i="52"/>
  <c r="M128" i="52"/>
  <c r="L128" i="52"/>
  <c r="K128" i="52"/>
  <c r="I128" i="52"/>
  <c r="AG577" i="52"/>
  <c r="X577" i="52"/>
  <c r="W577" i="52"/>
  <c r="V577" i="52"/>
  <c r="U577" i="52"/>
  <c r="T577" i="52"/>
  <c r="S577" i="52"/>
  <c r="R577" i="52"/>
  <c r="Q577" i="52"/>
  <c r="P577" i="52"/>
  <c r="O577" i="52"/>
  <c r="N577" i="52"/>
  <c r="M577" i="52"/>
  <c r="L577" i="52"/>
  <c r="K577" i="52"/>
  <c r="I577" i="52"/>
  <c r="AG548" i="52"/>
  <c r="X548" i="52"/>
  <c r="W548" i="52"/>
  <c r="V548" i="52"/>
  <c r="U548" i="52"/>
  <c r="T548" i="52"/>
  <c r="S548" i="52"/>
  <c r="R548" i="52"/>
  <c r="Q548" i="52"/>
  <c r="P548" i="52"/>
  <c r="O548" i="52"/>
  <c r="N548" i="52"/>
  <c r="M548" i="52"/>
  <c r="L548" i="52"/>
  <c r="K548" i="52"/>
  <c r="I548" i="52"/>
  <c r="AG1043" i="52"/>
  <c r="X1043" i="52"/>
  <c r="W1043" i="52"/>
  <c r="V1043" i="52"/>
  <c r="U1043" i="52"/>
  <c r="T1043" i="52"/>
  <c r="S1043" i="52"/>
  <c r="R1043" i="52"/>
  <c r="Q1043" i="52"/>
  <c r="P1043" i="52"/>
  <c r="O1043" i="52"/>
  <c r="N1043" i="52"/>
  <c r="M1043" i="52"/>
  <c r="L1043" i="52"/>
  <c r="K1043" i="52"/>
  <c r="AJ1043" i="52" s="1"/>
  <c r="I1043" i="52"/>
  <c r="AG1201" i="52"/>
  <c r="X1201" i="52"/>
  <c r="W1201" i="52"/>
  <c r="V1201" i="52"/>
  <c r="U1201" i="52"/>
  <c r="T1201" i="52"/>
  <c r="S1201" i="52"/>
  <c r="R1201" i="52"/>
  <c r="Q1201" i="52"/>
  <c r="P1201" i="52"/>
  <c r="O1201" i="52"/>
  <c r="N1201" i="52"/>
  <c r="M1201" i="52"/>
  <c r="L1201" i="52"/>
  <c r="K1201" i="52"/>
  <c r="I1201" i="52"/>
  <c r="AG1239" i="52"/>
  <c r="X1239" i="52"/>
  <c r="W1239" i="52"/>
  <c r="V1239" i="52"/>
  <c r="U1239" i="52"/>
  <c r="T1239" i="52"/>
  <c r="S1239" i="52"/>
  <c r="R1239" i="52"/>
  <c r="Q1239" i="52"/>
  <c r="P1239" i="52"/>
  <c r="O1239" i="52"/>
  <c r="AJ1239" i="52" s="1"/>
  <c r="N1239" i="52"/>
  <c r="M1239" i="52"/>
  <c r="L1239" i="52"/>
  <c r="K1239" i="52"/>
  <c r="I1239" i="52"/>
  <c r="AG959" i="52"/>
  <c r="X959" i="52"/>
  <c r="W959" i="52"/>
  <c r="V959" i="52"/>
  <c r="U959" i="52"/>
  <c r="T959" i="52"/>
  <c r="S959" i="52"/>
  <c r="R959" i="52"/>
  <c r="Q959" i="52"/>
  <c r="P959" i="52"/>
  <c r="O959" i="52"/>
  <c r="N959" i="52"/>
  <c r="M959" i="52"/>
  <c r="L959" i="52"/>
  <c r="AJ959" i="52" s="1"/>
  <c r="K959" i="52"/>
  <c r="I959" i="52"/>
  <c r="AG391" i="52"/>
  <c r="X391" i="52"/>
  <c r="W391" i="52"/>
  <c r="V391" i="52"/>
  <c r="U391" i="52"/>
  <c r="T391" i="52"/>
  <c r="S391" i="52"/>
  <c r="R391" i="52"/>
  <c r="Q391" i="52"/>
  <c r="P391" i="52"/>
  <c r="O391" i="52"/>
  <c r="N391" i="52"/>
  <c r="M391" i="52"/>
  <c r="L391" i="52"/>
  <c r="K391" i="52"/>
  <c r="I391" i="52"/>
  <c r="AG609" i="52"/>
  <c r="X609" i="52"/>
  <c r="W609" i="52"/>
  <c r="V609" i="52"/>
  <c r="U609" i="52"/>
  <c r="T609" i="52"/>
  <c r="S609" i="52"/>
  <c r="R609" i="52"/>
  <c r="Q609" i="52"/>
  <c r="P609" i="52"/>
  <c r="O609" i="52"/>
  <c r="N609" i="52"/>
  <c r="M609" i="52"/>
  <c r="L609" i="52"/>
  <c r="K609" i="52"/>
  <c r="I609" i="52"/>
  <c r="AG619" i="52"/>
  <c r="X619" i="52"/>
  <c r="W619" i="52"/>
  <c r="V619" i="52"/>
  <c r="U619" i="52"/>
  <c r="T619" i="52"/>
  <c r="S619" i="52"/>
  <c r="R619" i="52"/>
  <c r="Q619" i="52"/>
  <c r="P619" i="52"/>
  <c r="O619" i="52"/>
  <c r="N619" i="52"/>
  <c r="M619" i="52"/>
  <c r="L619" i="52"/>
  <c r="K619" i="52"/>
  <c r="I619" i="52"/>
  <c r="AG24" i="52"/>
  <c r="X24" i="52"/>
  <c r="W24" i="52"/>
  <c r="V24" i="52"/>
  <c r="U24" i="52"/>
  <c r="T24" i="52"/>
  <c r="S24" i="52"/>
  <c r="R24" i="52"/>
  <c r="Q24" i="52"/>
  <c r="P24" i="52"/>
  <c r="O24" i="52"/>
  <c r="N24" i="52"/>
  <c r="M24" i="52"/>
  <c r="L24" i="52"/>
  <c r="K24" i="52"/>
  <c r="I24" i="52"/>
  <c r="AG676" i="52"/>
  <c r="X676" i="52"/>
  <c r="W676" i="52"/>
  <c r="V676" i="52"/>
  <c r="U676" i="52"/>
  <c r="T676" i="52"/>
  <c r="S676" i="52"/>
  <c r="R676" i="52"/>
  <c r="Q676" i="52"/>
  <c r="P676" i="52"/>
  <c r="O676" i="52"/>
  <c r="N676" i="52"/>
  <c r="M676" i="52"/>
  <c r="L676" i="52"/>
  <c r="K676" i="52"/>
  <c r="I676" i="52"/>
  <c r="AJ676" i="52"/>
  <c r="AG721" i="52"/>
  <c r="X721" i="52"/>
  <c r="W721" i="52"/>
  <c r="V721" i="52"/>
  <c r="U721" i="52"/>
  <c r="T721" i="52"/>
  <c r="S721" i="52"/>
  <c r="R721" i="52"/>
  <c r="Q721" i="52"/>
  <c r="P721" i="52"/>
  <c r="O721" i="52"/>
  <c r="N721" i="52"/>
  <c r="M721" i="52"/>
  <c r="L721" i="52"/>
  <c r="K721" i="52"/>
  <c r="I721" i="52"/>
  <c r="AG738" i="52"/>
  <c r="X738" i="52"/>
  <c r="W738" i="52"/>
  <c r="V738" i="52"/>
  <c r="U738" i="52"/>
  <c r="T738" i="52"/>
  <c r="S738" i="52"/>
  <c r="R738" i="52"/>
  <c r="Q738" i="52"/>
  <c r="P738" i="52"/>
  <c r="O738" i="52"/>
  <c r="N738" i="52"/>
  <c r="M738" i="52"/>
  <c r="L738" i="52"/>
  <c r="K738" i="52"/>
  <c r="I738" i="52"/>
  <c r="AG759" i="52"/>
  <c r="X759" i="52"/>
  <c r="W759" i="52"/>
  <c r="V759" i="52"/>
  <c r="U759" i="52"/>
  <c r="T759" i="52"/>
  <c r="S759" i="52"/>
  <c r="R759" i="52"/>
  <c r="Q759" i="52"/>
  <c r="P759" i="52"/>
  <c r="O759" i="52"/>
  <c r="N759" i="52"/>
  <c r="M759" i="52"/>
  <c r="L759" i="52"/>
  <c r="K759" i="52"/>
  <c r="I759" i="52"/>
  <c r="AJ759" i="52" s="1"/>
  <c r="AG803" i="52"/>
  <c r="X803" i="52"/>
  <c r="W803" i="52"/>
  <c r="V803" i="52"/>
  <c r="U803" i="52"/>
  <c r="T803" i="52"/>
  <c r="S803" i="52"/>
  <c r="R803" i="52"/>
  <c r="Q803" i="52"/>
  <c r="P803" i="52"/>
  <c r="O803" i="52"/>
  <c r="N803" i="52"/>
  <c r="M803" i="52"/>
  <c r="L803" i="52"/>
  <c r="K803" i="52"/>
  <c r="I803" i="52"/>
  <c r="AJ803" i="52"/>
  <c r="AG813" i="52"/>
  <c r="X813" i="52"/>
  <c r="W813" i="52"/>
  <c r="V813" i="52"/>
  <c r="U813" i="52"/>
  <c r="T813" i="52"/>
  <c r="S813" i="52"/>
  <c r="R813" i="52"/>
  <c r="Q813" i="52"/>
  <c r="P813" i="52"/>
  <c r="O813" i="52"/>
  <c r="N813" i="52"/>
  <c r="M813" i="52"/>
  <c r="L813" i="52"/>
  <c r="K813" i="52"/>
  <c r="I813" i="52"/>
  <c r="AG360" i="52"/>
  <c r="X360" i="52"/>
  <c r="W360" i="52"/>
  <c r="V360" i="52"/>
  <c r="U360" i="52"/>
  <c r="T360" i="52"/>
  <c r="S360" i="52"/>
  <c r="R360" i="52"/>
  <c r="Q360" i="52"/>
  <c r="P360" i="52"/>
  <c r="O360" i="52"/>
  <c r="N360" i="52"/>
  <c r="M360" i="52"/>
  <c r="L360" i="52"/>
  <c r="K360" i="52"/>
  <c r="I360" i="52"/>
  <c r="AJ360" i="52"/>
  <c r="AG359" i="52"/>
  <c r="X359" i="52"/>
  <c r="W359" i="52"/>
  <c r="V359" i="52"/>
  <c r="U359" i="52"/>
  <c r="T359" i="52"/>
  <c r="S359" i="52"/>
  <c r="R359" i="52"/>
  <c r="Q359" i="52"/>
  <c r="P359" i="52"/>
  <c r="O359" i="52"/>
  <c r="N359" i="52"/>
  <c r="AJ359" i="52" s="1"/>
  <c r="M359" i="52"/>
  <c r="L359" i="52"/>
  <c r="K359" i="52"/>
  <c r="I359" i="52"/>
  <c r="X1220" i="52"/>
  <c r="W1220" i="52"/>
  <c r="V1220" i="52"/>
  <c r="U1220" i="52"/>
  <c r="T1220" i="52"/>
  <c r="S1220" i="52"/>
  <c r="R1220" i="52"/>
  <c r="Q1220" i="52"/>
  <c r="P1220" i="52"/>
  <c r="O1220" i="52"/>
  <c r="N1220" i="52"/>
  <c r="M1220" i="52"/>
  <c r="L1220" i="52"/>
  <c r="I1220" i="52"/>
  <c r="AG1281" i="52"/>
  <c r="X1281" i="52"/>
  <c r="W1281" i="52"/>
  <c r="V1281" i="52"/>
  <c r="U1281" i="52"/>
  <c r="T1281" i="52"/>
  <c r="S1281" i="52"/>
  <c r="R1281" i="52"/>
  <c r="Q1281" i="52"/>
  <c r="P1281" i="52"/>
  <c r="O1281" i="52"/>
  <c r="N1281" i="52"/>
  <c r="M1281" i="52"/>
  <c r="L1281" i="52"/>
  <c r="K1281" i="52"/>
  <c r="I1281" i="52"/>
  <c r="AG845" i="52"/>
  <c r="X845" i="52"/>
  <c r="W845" i="52"/>
  <c r="V845" i="52"/>
  <c r="U845" i="52"/>
  <c r="T845" i="52"/>
  <c r="S845" i="52"/>
  <c r="R845" i="52"/>
  <c r="Q845" i="52"/>
  <c r="P845" i="52"/>
  <c r="O845" i="52"/>
  <c r="N845" i="52"/>
  <c r="M845" i="52"/>
  <c r="AJ845" i="52" s="1"/>
  <c r="L845" i="52"/>
  <c r="K845" i="52"/>
  <c r="I845" i="52"/>
  <c r="AG353" i="52"/>
  <c r="X353" i="52"/>
  <c r="W353" i="52"/>
  <c r="V353" i="52"/>
  <c r="U353" i="52"/>
  <c r="T353" i="52"/>
  <c r="S353" i="52"/>
  <c r="R353" i="52"/>
  <c r="Q353" i="52"/>
  <c r="P353" i="52"/>
  <c r="O353" i="52"/>
  <c r="N353" i="52"/>
  <c r="M353" i="52"/>
  <c r="L353" i="52"/>
  <c r="K353" i="52"/>
  <c r="I353" i="52"/>
  <c r="AG932" i="52"/>
  <c r="X932" i="52"/>
  <c r="W932" i="52"/>
  <c r="V932" i="52"/>
  <c r="U932" i="52"/>
  <c r="T932" i="52"/>
  <c r="S932" i="52"/>
  <c r="R932" i="52"/>
  <c r="Q932" i="52"/>
  <c r="P932" i="52"/>
  <c r="O932" i="52"/>
  <c r="N932" i="52"/>
  <c r="M932" i="52"/>
  <c r="L932" i="52"/>
  <c r="K932" i="52"/>
  <c r="I932" i="52"/>
  <c r="AG931" i="52"/>
  <c r="X931" i="52"/>
  <c r="W931" i="52"/>
  <c r="V931" i="52"/>
  <c r="U931" i="52"/>
  <c r="T931" i="52"/>
  <c r="S931" i="52"/>
  <c r="R931" i="52"/>
  <c r="Q931" i="52"/>
  <c r="P931" i="52"/>
  <c r="O931" i="52"/>
  <c r="N931" i="52"/>
  <c r="M931" i="52"/>
  <c r="L931" i="52"/>
  <c r="K931" i="52"/>
  <c r="I931" i="52"/>
  <c r="AG81" i="52"/>
  <c r="X81" i="52"/>
  <c r="W81" i="52"/>
  <c r="V81" i="52"/>
  <c r="U81" i="52"/>
  <c r="T81" i="52"/>
  <c r="S81" i="52"/>
  <c r="R81" i="52"/>
  <c r="AJ81" i="52" s="1"/>
  <c r="Q81" i="52"/>
  <c r="P81" i="52"/>
  <c r="O81" i="52"/>
  <c r="N81" i="52"/>
  <c r="M81" i="52"/>
  <c r="L81" i="52"/>
  <c r="K81" i="52"/>
  <c r="I81" i="52"/>
  <c r="AG80" i="52"/>
  <c r="X80" i="52"/>
  <c r="W80" i="52"/>
  <c r="V80" i="52"/>
  <c r="U80" i="52"/>
  <c r="T80" i="52"/>
  <c r="S80" i="52"/>
  <c r="R80" i="52"/>
  <c r="Q80" i="52"/>
  <c r="P80" i="52"/>
  <c r="O80" i="52"/>
  <c r="N80" i="52"/>
  <c r="M80" i="52"/>
  <c r="L80" i="52"/>
  <c r="K80" i="52"/>
  <c r="I80" i="52"/>
  <c r="AG1303" i="52"/>
  <c r="X1303" i="52"/>
  <c r="W1303" i="52"/>
  <c r="V1303" i="52"/>
  <c r="U1303" i="52"/>
  <c r="T1303" i="52"/>
  <c r="S1303" i="52"/>
  <c r="R1303" i="52"/>
  <c r="Q1303" i="52"/>
  <c r="P1303" i="52"/>
  <c r="O1303" i="52"/>
  <c r="AJ1303" i="52" s="1"/>
  <c r="N1303" i="52"/>
  <c r="M1303" i="52"/>
  <c r="L1303" i="52"/>
  <c r="K1303" i="52"/>
  <c r="I1303" i="52"/>
  <c r="AG567" i="52"/>
  <c r="X567" i="52"/>
  <c r="W567" i="52"/>
  <c r="V567" i="52"/>
  <c r="U567" i="52"/>
  <c r="T567" i="52"/>
  <c r="S567" i="52"/>
  <c r="R567" i="52"/>
  <c r="Q567" i="52"/>
  <c r="P567" i="52"/>
  <c r="O567" i="52"/>
  <c r="N567" i="52"/>
  <c r="AJ567" i="52" s="1"/>
  <c r="M567" i="52"/>
  <c r="L567" i="52"/>
  <c r="K567" i="52"/>
  <c r="I567" i="52"/>
  <c r="AG1210" i="52"/>
  <c r="X1210" i="52"/>
  <c r="W1210" i="52"/>
  <c r="V1210" i="52"/>
  <c r="U1210" i="52"/>
  <c r="T1210" i="52"/>
  <c r="S1210" i="52"/>
  <c r="R1210" i="52"/>
  <c r="Q1210" i="52"/>
  <c r="P1210" i="52"/>
  <c r="O1210" i="52"/>
  <c r="N1210" i="52"/>
  <c r="M1210" i="52"/>
  <c r="L1210" i="52"/>
  <c r="K1210" i="52"/>
  <c r="I1210" i="52"/>
  <c r="AG1295" i="52"/>
  <c r="X1295" i="52"/>
  <c r="W1295" i="52"/>
  <c r="V1295" i="52"/>
  <c r="U1295" i="52"/>
  <c r="T1295" i="52"/>
  <c r="S1295" i="52"/>
  <c r="R1295" i="52"/>
  <c r="Q1295" i="52"/>
  <c r="O1295" i="52"/>
  <c r="N1295" i="52"/>
  <c r="M1295" i="52"/>
  <c r="L1295" i="52"/>
  <c r="K1295" i="52"/>
  <c r="AJ1295" i="52" s="1"/>
  <c r="I1295" i="52"/>
  <c r="AG1019" i="52"/>
  <c r="X1019" i="52"/>
  <c r="W1019" i="52"/>
  <c r="V1019" i="52"/>
  <c r="U1019" i="52"/>
  <c r="T1019" i="52"/>
  <c r="S1019" i="52"/>
  <c r="R1019" i="52"/>
  <c r="Q1019" i="52"/>
  <c r="P1019" i="52"/>
  <c r="O1019" i="52"/>
  <c r="N1019" i="52"/>
  <c r="M1019" i="52"/>
  <c r="L1019" i="52"/>
  <c r="K1019" i="52"/>
  <c r="I1019" i="52"/>
  <c r="AG617" i="52"/>
  <c r="X617" i="52"/>
  <c r="W617" i="52"/>
  <c r="V617" i="52"/>
  <c r="U617" i="52"/>
  <c r="T617" i="52"/>
  <c r="S617" i="52"/>
  <c r="R617" i="52"/>
  <c r="Q617" i="52"/>
  <c r="P617" i="52"/>
  <c r="O617" i="52"/>
  <c r="AJ617" i="52" s="1"/>
  <c r="N617" i="52"/>
  <c r="M617" i="52"/>
  <c r="L617" i="52"/>
  <c r="K617" i="52"/>
  <c r="I617" i="52"/>
  <c r="AG1132" i="52"/>
  <c r="X1132" i="52"/>
  <c r="W1132" i="52"/>
  <c r="V1132" i="52"/>
  <c r="U1132" i="52"/>
  <c r="T1132" i="52"/>
  <c r="AJ1132" i="52" s="1"/>
  <c r="S1132" i="52"/>
  <c r="R1132" i="52"/>
  <c r="Q1132" i="52"/>
  <c r="P1132" i="52"/>
  <c r="O1132" i="52"/>
  <c r="N1132" i="52"/>
  <c r="M1132" i="52"/>
  <c r="L1132" i="52"/>
  <c r="K1132" i="52"/>
  <c r="I1132" i="52"/>
  <c r="AG326" i="52"/>
  <c r="X326" i="52"/>
  <c r="W326" i="52"/>
  <c r="V326" i="52"/>
  <c r="U326" i="52"/>
  <c r="T326" i="52"/>
  <c r="S326" i="52"/>
  <c r="R326" i="52"/>
  <c r="Q326" i="52"/>
  <c r="P326" i="52"/>
  <c r="O326" i="52"/>
  <c r="N326" i="52"/>
  <c r="M326" i="52"/>
  <c r="L326" i="52"/>
  <c r="K326" i="52"/>
  <c r="I326" i="52"/>
  <c r="AG1323" i="52"/>
  <c r="X1323" i="52"/>
  <c r="W1323" i="52"/>
  <c r="V1323" i="52"/>
  <c r="U1323" i="52"/>
  <c r="T1323" i="52"/>
  <c r="S1323" i="52"/>
  <c r="R1323" i="52"/>
  <c r="Q1323" i="52"/>
  <c r="P1323" i="52"/>
  <c r="O1323" i="52"/>
  <c r="N1323" i="52"/>
  <c r="M1323" i="52"/>
  <c r="L1323" i="52"/>
  <c r="K1323" i="52"/>
  <c r="I1323" i="52"/>
  <c r="AJ1323" i="52" s="1"/>
  <c r="AG102" i="52"/>
  <c r="X102" i="52"/>
  <c r="W102" i="52"/>
  <c r="V102" i="52"/>
  <c r="U102" i="52"/>
  <c r="T102" i="52"/>
  <c r="S102" i="52"/>
  <c r="R102" i="52"/>
  <c r="Q102" i="52"/>
  <c r="P102" i="52"/>
  <c r="O102" i="52"/>
  <c r="N102" i="52"/>
  <c r="M102" i="52"/>
  <c r="L102" i="52"/>
  <c r="K102" i="52"/>
  <c r="I102" i="52"/>
  <c r="AJ102" i="52" s="1"/>
  <c r="AG586" i="52"/>
  <c r="X586" i="52"/>
  <c r="W586" i="52"/>
  <c r="V586" i="52"/>
  <c r="U586" i="52"/>
  <c r="T586" i="52"/>
  <c r="S586" i="52"/>
  <c r="R586" i="52"/>
  <c r="Q586" i="52"/>
  <c r="P586" i="52"/>
  <c r="O586" i="52"/>
  <c r="N586" i="52"/>
  <c r="M586" i="52"/>
  <c r="L586" i="52"/>
  <c r="K586" i="52"/>
  <c r="I586" i="52"/>
  <c r="AG312" i="52"/>
  <c r="X312" i="52"/>
  <c r="W312" i="52"/>
  <c r="V312" i="52"/>
  <c r="U312" i="52"/>
  <c r="T312" i="52"/>
  <c r="S312" i="52"/>
  <c r="R312" i="52"/>
  <c r="Q312" i="52"/>
  <c r="P312" i="52"/>
  <c r="O312" i="52"/>
  <c r="N312" i="52"/>
  <c r="M312" i="52"/>
  <c r="L312" i="52"/>
  <c r="K312" i="52"/>
  <c r="I312" i="52"/>
  <c r="AJ312" i="52" s="1"/>
  <c r="AG311" i="52"/>
  <c r="X311" i="52"/>
  <c r="W311" i="52"/>
  <c r="V311" i="52"/>
  <c r="U311" i="52"/>
  <c r="T311" i="52"/>
  <c r="S311" i="52"/>
  <c r="R311" i="52"/>
  <c r="Q311" i="52"/>
  <c r="P311" i="52"/>
  <c r="O311" i="52"/>
  <c r="N311" i="52"/>
  <c r="M311" i="52"/>
  <c r="L311" i="52"/>
  <c r="K311" i="52"/>
  <c r="I311" i="52"/>
  <c r="AG310" i="52"/>
  <c r="X310" i="52"/>
  <c r="W310" i="52"/>
  <c r="V310" i="52"/>
  <c r="U310" i="52"/>
  <c r="T310" i="52"/>
  <c r="S310" i="52"/>
  <c r="R310" i="52"/>
  <c r="Q310" i="52"/>
  <c r="P310" i="52"/>
  <c r="O310" i="52"/>
  <c r="N310" i="52"/>
  <c r="M310" i="52"/>
  <c r="L310" i="52"/>
  <c r="K310" i="52"/>
  <c r="I310" i="52"/>
  <c r="AG309" i="52"/>
  <c r="X309" i="52"/>
  <c r="W309" i="52"/>
  <c r="V309" i="52"/>
  <c r="U309" i="52"/>
  <c r="T309" i="52"/>
  <c r="S309" i="52"/>
  <c r="R309" i="52"/>
  <c r="Q309" i="52"/>
  <c r="P309" i="52"/>
  <c r="O309" i="52"/>
  <c r="N309" i="52"/>
  <c r="M309" i="52"/>
  <c r="L309" i="52"/>
  <c r="K309" i="52"/>
  <c r="I309" i="52"/>
  <c r="AG1279" i="52"/>
  <c r="X1279" i="52"/>
  <c r="W1279" i="52"/>
  <c r="V1279" i="52"/>
  <c r="U1279" i="52"/>
  <c r="T1279" i="52"/>
  <c r="S1279" i="52"/>
  <c r="R1279" i="52"/>
  <c r="Q1279" i="52"/>
  <c r="P1279" i="52"/>
  <c r="O1279" i="52"/>
  <c r="N1279" i="52"/>
  <c r="M1279" i="52"/>
  <c r="L1279" i="52"/>
  <c r="K1279" i="52"/>
  <c r="AJ1279" i="52" s="1"/>
  <c r="I1279" i="52"/>
  <c r="AG695" i="52"/>
  <c r="X695" i="52"/>
  <c r="W695" i="52"/>
  <c r="V695" i="52"/>
  <c r="U695" i="52"/>
  <c r="T695" i="52"/>
  <c r="S695" i="52"/>
  <c r="R695" i="52"/>
  <c r="Q695" i="52"/>
  <c r="P695" i="52"/>
  <c r="O695" i="52"/>
  <c r="N695" i="52"/>
  <c r="M695" i="52"/>
  <c r="L695" i="52"/>
  <c r="K695" i="52"/>
  <c r="I695" i="52"/>
  <c r="AG1131" i="52"/>
  <c r="X1131" i="52"/>
  <c r="W1131" i="52"/>
  <c r="V1131" i="52"/>
  <c r="U1131" i="52"/>
  <c r="T1131" i="52"/>
  <c r="S1131" i="52"/>
  <c r="R1131" i="52"/>
  <c r="Q1131" i="52"/>
  <c r="P1131" i="52"/>
  <c r="O1131" i="52"/>
  <c r="N1131" i="52"/>
  <c r="M1131" i="52"/>
  <c r="L1131" i="52"/>
  <c r="K1131" i="52"/>
  <c r="I1131" i="52"/>
  <c r="AG1266" i="52"/>
  <c r="X1266" i="52"/>
  <c r="W1266" i="52"/>
  <c r="V1266" i="52"/>
  <c r="U1266" i="52"/>
  <c r="T1266" i="52"/>
  <c r="S1266" i="52"/>
  <c r="R1266" i="52"/>
  <c r="Q1266" i="52"/>
  <c r="P1266" i="52"/>
  <c r="O1266" i="52"/>
  <c r="N1266" i="52"/>
  <c r="M1266" i="52"/>
  <c r="L1266" i="52"/>
  <c r="AJ1266" i="52" s="1"/>
  <c r="K1266" i="52"/>
  <c r="I1266" i="52"/>
  <c r="AG720" i="52"/>
  <c r="X720" i="52"/>
  <c r="W720" i="52"/>
  <c r="V720" i="52"/>
  <c r="U720" i="52"/>
  <c r="T720" i="52"/>
  <c r="S720" i="52"/>
  <c r="R720" i="52"/>
  <c r="Q720" i="52"/>
  <c r="P720" i="52"/>
  <c r="O720" i="52"/>
  <c r="N720" i="52"/>
  <c r="M720" i="52"/>
  <c r="L720" i="52"/>
  <c r="K720" i="52"/>
  <c r="I720" i="52"/>
  <c r="AG260" i="52"/>
  <c r="X260" i="52"/>
  <c r="W260" i="52"/>
  <c r="V260" i="52"/>
  <c r="U260" i="52"/>
  <c r="T260" i="52"/>
  <c r="S260" i="52"/>
  <c r="R260" i="52"/>
  <c r="Q260" i="52"/>
  <c r="P260" i="52"/>
  <c r="O260" i="52"/>
  <c r="N260" i="52"/>
  <c r="M260" i="52"/>
  <c r="L260" i="52"/>
  <c r="K260" i="52"/>
  <c r="I260" i="52"/>
  <c r="AG1056" i="52"/>
  <c r="X1056" i="52"/>
  <c r="W1056" i="52"/>
  <c r="V1056" i="52"/>
  <c r="U1056" i="52"/>
  <c r="T1056" i="52"/>
  <c r="S1056" i="52"/>
  <c r="R1056" i="52"/>
  <c r="Q1056" i="52"/>
  <c r="P1056" i="52"/>
  <c r="O1056" i="52"/>
  <c r="N1056" i="52"/>
  <c r="M1056" i="52"/>
  <c r="L1056" i="52"/>
  <c r="K1056" i="52"/>
  <c r="I1056" i="52"/>
  <c r="AG1073" i="52"/>
  <c r="X1073" i="52"/>
  <c r="W1073" i="52"/>
  <c r="V1073" i="52"/>
  <c r="U1073" i="52"/>
  <c r="T1073" i="52"/>
  <c r="S1073" i="52"/>
  <c r="R1073" i="52"/>
  <c r="Q1073" i="52"/>
  <c r="P1073" i="52"/>
  <c r="O1073" i="52"/>
  <c r="N1073" i="52"/>
  <c r="M1073" i="52"/>
  <c r="L1073" i="52"/>
  <c r="K1073" i="52"/>
  <c r="I1073" i="52"/>
  <c r="AG833" i="52"/>
  <c r="X833" i="52"/>
  <c r="W833" i="52"/>
  <c r="V833" i="52"/>
  <c r="U833" i="52"/>
  <c r="T833" i="52"/>
  <c r="S833" i="52"/>
  <c r="R833" i="52"/>
  <c r="Q833" i="52"/>
  <c r="P833" i="52"/>
  <c r="O833" i="52"/>
  <c r="N833" i="52"/>
  <c r="M833" i="52"/>
  <c r="L833" i="52"/>
  <c r="K833" i="52"/>
  <c r="I833" i="52"/>
  <c r="AJ833" i="52"/>
  <c r="AG1318" i="52"/>
  <c r="X1318" i="52"/>
  <c r="W1318" i="52"/>
  <c r="V1318" i="52"/>
  <c r="U1318" i="52"/>
  <c r="T1318" i="52"/>
  <c r="S1318" i="52"/>
  <c r="R1318" i="52"/>
  <c r="Q1318" i="52"/>
  <c r="P1318" i="52"/>
  <c r="O1318" i="52"/>
  <c r="N1318" i="52"/>
  <c r="M1318" i="52"/>
  <c r="L1318" i="52"/>
  <c r="K1318" i="52"/>
  <c r="I1318" i="52"/>
  <c r="AG1280" i="52"/>
  <c r="X1280" i="52"/>
  <c r="W1280" i="52"/>
  <c r="V1280" i="52"/>
  <c r="U1280" i="52"/>
  <c r="T1280" i="52"/>
  <c r="S1280" i="52"/>
  <c r="R1280" i="52"/>
  <c r="Q1280" i="52"/>
  <c r="P1280" i="52"/>
  <c r="O1280" i="52"/>
  <c r="N1280" i="52"/>
  <c r="M1280" i="52"/>
  <c r="L1280" i="52"/>
  <c r="K1280" i="52"/>
  <c r="I1280" i="52"/>
  <c r="AG958" i="52"/>
  <c r="X958" i="52"/>
  <c r="W958" i="52"/>
  <c r="V958" i="52"/>
  <c r="U958" i="52"/>
  <c r="T958" i="52"/>
  <c r="S958" i="52"/>
  <c r="R958" i="52"/>
  <c r="Q958" i="52"/>
  <c r="P958" i="52"/>
  <c r="O958" i="52"/>
  <c r="N958" i="52"/>
  <c r="M958" i="52"/>
  <c r="L958" i="52"/>
  <c r="K958" i="52"/>
  <c r="I958" i="52"/>
  <c r="AJ958" i="52" s="1"/>
  <c r="AG893" i="52"/>
  <c r="X893" i="52"/>
  <c r="W893" i="52"/>
  <c r="V893" i="52"/>
  <c r="U893" i="52"/>
  <c r="T893" i="52"/>
  <c r="S893" i="52"/>
  <c r="R893" i="52"/>
  <c r="Q893" i="52"/>
  <c r="P893" i="52"/>
  <c r="O893" i="52"/>
  <c r="N893" i="52"/>
  <c r="M893" i="52"/>
  <c r="L893" i="52"/>
  <c r="K893" i="52"/>
  <c r="AJ893" i="52" s="1"/>
  <c r="I893" i="52"/>
  <c r="AG1072" i="52"/>
  <c r="X1072" i="52"/>
  <c r="W1072" i="52"/>
  <c r="V1072" i="52"/>
  <c r="U1072" i="52"/>
  <c r="T1072" i="52"/>
  <c r="S1072" i="52"/>
  <c r="R1072" i="52"/>
  <c r="Q1072" i="52"/>
  <c r="P1072" i="52"/>
  <c r="O1072" i="52"/>
  <c r="N1072" i="52"/>
  <c r="M1072" i="52"/>
  <c r="L1072" i="52"/>
  <c r="K1072" i="52"/>
  <c r="I1072" i="52"/>
  <c r="AG553" i="52"/>
  <c r="X553" i="52"/>
  <c r="W553" i="52"/>
  <c r="V553" i="52"/>
  <c r="U553" i="52"/>
  <c r="T553" i="52"/>
  <c r="S553" i="52"/>
  <c r="R553" i="52"/>
  <c r="Q553" i="52"/>
  <c r="P553" i="52"/>
  <c r="O553" i="52"/>
  <c r="N553" i="52"/>
  <c r="M553" i="52"/>
  <c r="L553" i="52"/>
  <c r="K553" i="52"/>
  <c r="I553" i="52"/>
  <c r="AJ553" i="52"/>
  <c r="AG70" i="52"/>
  <c r="X70" i="52"/>
  <c r="W70" i="52"/>
  <c r="V70" i="52"/>
  <c r="U70" i="52"/>
  <c r="T70" i="52"/>
  <c r="S70" i="52"/>
  <c r="R70" i="52"/>
  <c r="Q70" i="52"/>
  <c r="P70" i="52"/>
  <c r="O70" i="52"/>
  <c r="N70" i="52"/>
  <c r="AJ70" i="52" s="1"/>
  <c r="M70" i="52"/>
  <c r="L70" i="52"/>
  <c r="K70" i="52"/>
  <c r="I70" i="52"/>
  <c r="AG766" i="52"/>
  <c r="X766" i="52"/>
  <c r="W766" i="52"/>
  <c r="V766" i="52"/>
  <c r="U766" i="52"/>
  <c r="T766" i="52"/>
  <c r="S766" i="52"/>
  <c r="R766" i="52"/>
  <c r="Q766" i="52"/>
  <c r="P766" i="52"/>
  <c r="O766" i="52"/>
  <c r="N766" i="52"/>
  <c r="M766" i="52"/>
  <c r="L766" i="52"/>
  <c r="K766" i="52"/>
  <c r="I766" i="52"/>
  <c r="AG812" i="52"/>
  <c r="X812" i="52"/>
  <c r="W812" i="52"/>
  <c r="V812" i="52"/>
  <c r="U812" i="52"/>
  <c r="T812" i="52"/>
  <c r="S812" i="52"/>
  <c r="R812" i="52"/>
  <c r="Q812" i="52"/>
  <c r="P812" i="52"/>
  <c r="O812" i="52"/>
  <c r="N812" i="52"/>
  <c r="M812" i="52"/>
  <c r="L812" i="52"/>
  <c r="K812" i="52"/>
  <c r="I812" i="52"/>
  <c r="AG832" i="52"/>
  <c r="X832" i="52"/>
  <c r="W832" i="52"/>
  <c r="V832" i="52"/>
  <c r="U832" i="52"/>
  <c r="T832" i="52"/>
  <c r="S832" i="52"/>
  <c r="R832" i="52"/>
  <c r="Q832" i="52"/>
  <c r="P832" i="52"/>
  <c r="O832" i="52"/>
  <c r="N832" i="52"/>
  <c r="M832" i="52"/>
  <c r="L832" i="52"/>
  <c r="K832" i="52"/>
  <c r="I832" i="52"/>
  <c r="AG1000" i="52"/>
  <c r="X1000" i="52"/>
  <c r="W1000" i="52"/>
  <c r="V1000" i="52"/>
  <c r="U1000" i="52"/>
  <c r="T1000" i="52"/>
  <c r="S1000" i="52"/>
  <c r="R1000" i="52"/>
  <c r="Q1000" i="52"/>
  <c r="P1000" i="52"/>
  <c r="O1000" i="52"/>
  <c r="N1000" i="52"/>
  <c r="M1000" i="52"/>
  <c r="L1000" i="52"/>
  <c r="K1000" i="52"/>
  <c r="I1000" i="52"/>
  <c r="AJ1000" i="52" s="1"/>
  <c r="AG101" i="52"/>
  <c r="X101" i="52"/>
  <c r="W101" i="52"/>
  <c r="V101" i="52"/>
  <c r="U101" i="52"/>
  <c r="T101" i="52"/>
  <c r="S101" i="52"/>
  <c r="R101" i="52"/>
  <c r="Q101" i="52"/>
  <c r="P101" i="52"/>
  <c r="O101" i="52"/>
  <c r="N101" i="52"/>
  <c r="M101" i="52"/>
  <c r="L101" i="52"/>
  <c r="K101" i="52"/>
  <c r="I101" i="52"/>
  <c r="AJ101" i="52" s="1"/>
  <c r="AG166" i="52"/>
  <c r="X166" i="52"/>
  <c r="W166" i="52"/>
  <c r="V166" i="52"/>
  <c r="U166" i="52"/>
  <c r="T166" i="52"/>
  <c r="S166" i="52"/>
  <c r="R166" i="52"/>
  <c r="Q166" i="52"/>
  <c r="P166" i="52"/>
  <c r="O166" i="52"/>
  <c r="N166" i="52"/>
  <c r="M166" i="52"/>
  <c r="L166" i="52"/>
  <c r="K166" i="52"/>
  <c r="I166" i="52"/>
  <c r="AG165" i="52"/>
  <c r="X165" i="52"/>
  <c r="W165" i="52"/>
  <c r="V165" i="52"/>
  <c r="U165" i="52"/>
  <c r="T165" i="52"/>
  <c r="S165" i="52"/>
  <c r="R165" i="52"/>
  <c r="Q165" i="52"/>
  <c r="P165" i="52"/>
  <c r="O165" i="52"/>
  <c r="N165" i="52"/>
  <c r="M165" i="52"/>
  <c r="L165" i="52"/>
  <c r="K165" i="52"/>
  <c r="I165" i="52"/>
  <c r="AJ165" i="52" s="1"/>
  <c r="AG164" i="52"/>
  <c r="X164" i="52"/>
  <c r="W164" i="52"/>
  <c r="V164" i="52"/>
  <c r="U164" i="52"/>
  <c r="T164" i="52"/>
  <c r="S164" i="52"/>
  <c r="R164" i="52"/>
  <c r="Q164" i="52"/>
  <c r="P164" i="52"/>
  <c r="O164" i="52"/>
  <c r="N164" i="52"/>
  <c r="M164" i="52"/>
  <c r="L164" i="52"/>
  <c r="K164" i="52"/>
  <c r="I164" i="52"/>
  <c r="AG163" i="52"/>
  <c r="X163" i="52"/>
  <c r="W163" i="52"/>
  <c r="V163" i="52"/>
  <c r="U163" i="52"/>
  <c r="T163" i="52"/>
  <c r="S163" i="52"/>
  <c r="R163" i="52"/>
  <c r="Q163" i="52"/>
  <c r="P163" i="52"/>
  <c r="O163" i="52"/>
  <c r="N163" i="52"/>
  <c r="M163" i="52"/>
  <c r="L163" i="52"/>
  <c r="K163" i="52"/>
  <c r="AJ163" i="52" s="1"/>
  <c r="I163" i="52"/>
  <c r="AG704" i="52"/>
  <c r="X704" i="52"/>
  <c r="W704" i="52"/>
  <c r="V704" i="52"/>
  <c r="U704" i="52"/>
  <c r="T704" i="52"/>
  <c r="S704" i="52"/>
  <c r="R704" i="52"/>
  <c r="Q704" i="52"/>
  <c r="P704" i="52"/>
  <c r="O704" i="52"/>
  <c r="N704" i="52"/>
  <c r="M704" i="52"/>
  <c r="L704" i="52"/>
  <c r="K704" i="52"/>
  <c r="I704" i="52"/>
  <c r="AG831" i="52"/>
  <c r="X831" i="52"/>
  <c r="W831" i="52"/>
  <c r="V831" i="52"/>
  <c r="U831" i="52"/>
  <c r="T831" i="52"/>
  <c r="S831" i="52"/>
  <c r="R831" i="52"/>
  <c r="Q831" i="52"/>
  <c r="P831" i="52"/>
  <c r="O831" i="52"/>
  <c r="AJ831" i="52" s="1"/>
  <c r="N831" i="52"/>
  <c r="M831" i="52"/>
  <c r="L831" i="52"/>
  <c r="K831" i="52"/>
  <c r="I831" i="52"/>
  <c r="AG634" i="52"/>
  <c r="X634" i="52"/>
  <c r="W634" i="52"/>
  <c r="V634" i="52"/>
  <c r="U634" i="52"/>
  <c r="T634" i="52"/>
  <c r="AJ634" i="52" s="1"/>
  <c r="S634" i="52"/>
  <c r="R634" i="52"/>
  <c r="Q634" i="52"/>
  <c r="P634" i="52"/>
  <c r="O634" i="52"/>
  <c r="N634" i="52"/>
  <c r="M634" i="52"/>
  <c r="L634" i="52"/>
  <c r="K634" i="52"/>
  <c r="I634" i="52"/>
  <c r="AG538" i="52"/>
  <c r="X538" i="52"/>
  <c r="W538" i="52"/>
  <c r="V538" i="52"/>
  <c r="U538" i="52"/>
  <c r="T538" i="52"/>
  <c r="S538" i="52"/>
  <c r="R538" i="52"/>
  <c r="Q538" i="52"/>
  <c r="P538" i="52"/>
  <c r="O538" i="52"/>
  <c r="N538" i="52"/>
  <c r="M538" i="52"/>
  <c r="L538" i="52"/>
  <c r="K538" i="52"/>
  <c r="I538" i="52"/>
  <c r="AG1196" i="52"/>
  <c r="X1196" i="52"/>
  <c r="W1196" i="52"/>
  <c r="V1196" i="52"/>
  <c r="U1196" i="52"/>
  <c r="T1196" i="52"/>
  <c r="S1196" i="52"/>
  <c r="R1196" i="52"/>
  <c r="Q1196" i="52"/>
  <c r="P1196" i="52"/>
  <c r="O1196" i="52"/>
  <c r="N1196" i="52"/>
  <c r="M1196" i="52"/>
  <c r="L1196" i="52"/>
  <c r="K1196" i="52"/>
  <c r="I1196" i="52"/>
  <c r="AJ1196" i="52" s="1"/>
  <c r="AG1228" i="52"/>
  <c r="X1228" i="52"/>
  <c r="W1228" i="52"/>
  <c r="V1228" i="52"/>
  <c r="U1228" i="52"/>
  <c r="T1228" i="52"/>
  <c r="S1228" i="52"/>
  <c r="R1228" i="52"/>
  <c r="Q1228" i="52"/>
  <c r="P1228" i="52"/>
  <c r="O1228" i="52"/>
  <c r="N1228" i="52"/>
  <c r="M1228" i="52"/>
  <c r="L1228" i="52"/>
  <c r="K1228" i="52"/>
  <c r="I1228" i="52"/>
  <c r="AJ1228" i="52" s="1"/>
  <c r="AG1005" i="52"/>
  <c r="X1005" i="52"/>
  <c r="W1005" i="52"/>
  <c r="V1005" i="52"/>
  <c r="U1005" i="52"/>
  <c r="T1005" i="52"/>
  <c r="S1005" i="52"/>
  <c r="R1005" i="52"/>
  <c r="Q1005" i="52"/>
  <c r="P1005" i="52"/>
  <c r="O1005" i="52"/>
  <c r="N1005" i="52"/>
  <c r="M1005" i="52"/>
  <c r="L1005" i="52"/>
  <c r="K1005" i="52"/>
  <c r="I1005" i="52"/>
  <c r="AJ1005" i="52" s="1"/>
  <c r="AG51" i="52"/>
  <c r="X51" i="52"/>
  <c r="W51" i="52"/>
  <c r="V51" i="52"/>
  <c r="U51" i="52"/>
  <c r="T51" i="52"/>
  <c r="S51" i="52"/>
  <c r="R51" i="52"/>
  <c r="Q51" i="52"/>
  <c r="P51" i="52"/>
  <c r="O51" i="52"/>
  <c r="N51" i="52"/>
  <c r="M51" i="52"/>
  <c r="L51" i="52"/>
  <c r="K51" i="52"/>
  <c r="I51" i="52"/>
  <c r="AG1271" i="52"/>
  <c r="X1271" i="52"/>
  <c r="W1271" i="52"/>
  <c r="V1271" i="52"/>
  <c r="U1271" i="52"/>
  <c r="T1271" i="52"/>
  <c r="S1271" i="52"/>
  <c r="R1271" i="52"/>
  <c r="Q1271" i="52"/>
  <c r="P1271" i="52"/>
  <c r="O1271" i="52"/>
  <c r="N1271" i="52"/>
  <c r="M1271" i="52"/>
  <c r="L1271" i="52"/>
  <c r="K1271" i="52"/>
  <c r="I1271" i="52"/>
  <c r="AG520" i="52"/>
  <c r="X520" i="52"/>
  <c r="W520" i="52"/>
  <c r="V520" i="52"/>
  <c r="U520" i="52"/>
  <c r="T520" i="52"/>
  <c r="S520" i="52"/>
  <c r="R520" i="52"/>
  <c r="Q520" i="52"/>
  <c r="P520" i="52"/>
  <c r="O520" i="52"/>
  <c r="N520" i="52"/>
  <c r="M520" i="52"/>
  <c r="L520" i="52"/>
  <c r="K520" i="52"/>
  <c r="I520" i="52"/>
  <c r="AG519" i="52"/>
  <c r="X519" i="52"/>
  <c r="W519" i="52"/>
  <c r="V519" i="52"/>
  <c r="U519" i="52"/>
  <c r="T519" i="52"/>
  <c r="S519" i="52"/>
  <c r="R519" i="52"/>
  <c r="Q519" i="52"/>
  <c r="P519" i="52"/>
  <c r="O519" i="52"/>
  <c r="N519" i="52"/>
  <c r="M519" i="52"/>
  <c r="L519" i="52"/>
  <c r="K519" i="52"/>
  <c r="I519" i="52"/>
  <c r="AG957" i="52"/>
  <c r="X957" i="52"/>
  <c r="W957" i="52"/>
  <c r="V957" i="52"/>
  <c r="U957" i="52"/>
  <c r="T957" i="52"/>
  <c r="S957" i="52"/>
  <c r="R957" i="52"/>
  <c r="Q957" i="52"/>
  <c r="P957" i="52"/>
  <c r="O957" i="52"/>
  <c r="N957" i="52"/>
  <c r="M957" i="52"/>
  <c r="L957" i="52"/>
  <c r="K957" i="52"/>
  <c r="AJ957" i="52" s="1"/>
  <c r="I957" i="52"/>
  <c r="AG1117" i="52"/>
  <c r="X1117" i="52"/>
  <c r="W1117" i="52"/>
  <c r="V1117" i="52"/>
  <c r="U1117" i="52"/>
  <c r="T1117" i="52"/>
  <c r="S1117" i="52"/>
  <c r="R1117" i="52"/>
  <c r="Q1117" i="52"/>
  <c r="P1117" i="52"/>
  <c r="O1117" i="52"/>
  <c r="N1117" i="52"/>
  <c r="M1117" i="52"/>
  <c r="L1117" i="52"/>
  <c r="K1117" i="52"/>
  <c r="I1117" i="52"/>
  <c r="AG151" i="52"/>
  <c r="X151" i="52"/>
  <c r="W151" i="52"/>
  <c r="V151" i="52"/>
  <c r="U151" i="52"/>
  <c r="T151" i="52"/>
  <c r="S151" i="52"/>
  <c r="R151" i="52"/>
  <c r="Q151" i="52"/>
  <c r="P151" i="52"/>
  <c r="O151" i="52"/>
  <c r="AJ151" i="52" s="1"/>
  <c r="N151" i="52"/>
  <c r="M151" i="52"/>
  <c r="L151" i="52"/>
  <c r="K151" i="52"/>
  <c r="I151" i="52"/>
  <c r="AG1029" i="52"/>
  <c r="X1029" i="52"/>
  <c r="W1029" i="52"/>
  <c r="V1029" i="52"/>
  <c r="U1029" i="52"/>
  <c r="T1029" i="52"/>
  <c r="S1029" i="52"/>
  <c r="R1029" i="52"/>
  <c r="Q1029" i="52"/>
  <c r="P1029" i="52"/>
  <c r="O1029" i="52"/>
  <c r="N1029" i="52"/>
  <c r="M1029" i="52"/>
  <c r="L1029" i="52"/>
  <c r="AJ1029" i="52" s="1"/>
  <c r="K1029" i="52"/>
  <c r="I1029" i="52"/>
  <c r="AG645" i="52"/>
  <c r="X645" i="52"/>
  <c r="W645" i="52"/>
  <c r="V645" i="52"/>
  <c r="U645" i="52"/>
  <c r="T645" i="52"/>
  <c r="S645" i="52"/>
  <c r="R645" i="52"/>
  <c r="Q645" i="52"/>
  <c r="P645" i="52"/>
  <c r="O645" i="52"/>
  <c r="N645" i="52"/>
  <c r="M645" i="52"/>
  <c r="L645" i="52"/>
  <c r="K645" i="52"/>
  <c r="I645" i="52"/>
  <c r="AG1071" i="52"/>
  <c r="X1071" i="52"/>
  <c r="W1071" i="52"/>
  <c r="V1071" i="52"/>
  <c r="U1071" i="52"/>
  <c r="T1071" i="52"/>
  <c r="S1071" i="52"/>
  <c r="R1071" i="52"/>
  <c r="Q1071" i="52"/>
  <c r="P1071" i="52"/>
  <c r="O1071" i="52"/>
  <c r="N1071" i="52"/>
  <c r="M1071" i="52"/>
  <c r="L1071" i="52"/>
  <c r="K1071" i="52"/>
  <c r="I1071" i="52"/>
  <c r="AG28" i="52"/>
  <c r="X28" i="52"/>
  <c r="W28" i="52"/>
  <c r="V28" i="52"/>
  <c r="U28" i="52"/>
  <c r="T28" i="52"/>
  <c r="S28" i="52"/>
  <c r="R28" i="52"/>
  <c r="Q28" i="52"/>
  <c r="P28" i="52"/>
  <c r="O28" i="52"/>
  <c r="N28" i="52"/>
  <c r="M28" i="52"/>
  <c r="L28" i="52"/>
  <c r="K28" i="52"/>
  <c r="I28" i="52"/>
  <c r="AG1164" i="52"/>
  <c r="X1164" i="52"/>
  <c r="W1164" i="52"/>
  <c r="V1164" i="52"/>
  <c r="U1164" i="52"/>
  <c r="T1164" i="52"/>
  <c r="S1164" i="52"/>
  <c r="R1164" i="52"/>
  <c r="Q1164" i="52"/>
  <c r="P1164" i="52"/>
  <c r="O1164" i="52"/>
  <c r="N1164" i="52"/>
  <c r="M1164" i="52"/>
  <c r="L1164" i="52"/>
  <c r="K1164" i="52"/>
  <c r="I1164" i="52"/>
  <c r="AG633" i="52"/>
  <c r="X633" i="52"/>
  <c r="W633" i="52"/>
  <c r="V633" i="52"/>
  <c r="U633" i="52"/>
  <c r="T633" i="52"/>
  <c r="S633" i="52"/>
  <c r="R633" i="52"/>
  <c r="Q633" i="52"/>
  <c r="P633" i="52"/>
  <c r="O633" i="52"/>
  <c r="N633" i="52"/>
  <c r="M633" i="52"/>
  <c r="L633" i="52"/>
  <c r="K633" i="52"/>
  <c r="I633" i="52"/>
  <c r="AJ633" i="52"/>
  <c r="AG1039" i="52"/>
  <c r="X1039" i="52"/>
  <c r="W1039" i="52"/>
  <c r="V1039" i="52"/>
  <c r="U1039" i="52"/>
  <c r="T1039" i="52"/>
  <c r="S1039" i="52"/>
  <c r="R1039" i="52"/>
  <c r="Q1039" i="52"/>
  <c r="P1039" i="52"/>
  <c r="O1039" i="52"/>
  <c r="N1039" i="52"/>
  <c r="M1039" i="52"/>
  <c r="L1039" i="52"/>
  <c r="K1039" i="52"/>
  <c r="I1039" i="52"/>
  <c r="AG1143" i="52"/>
  <c r="X1143" i="52"/>
  <c r="W1143" i="52"/>
  <c r="V1143" i="52"/>
  <c r="U1143" i="52"/>
  <c r="T1143" i="52"/>
  <c r="S1143" i="52"/>
  <c r="R1143" i="52"/>
  <c r="Q1143" i="52"/>
  <c r="P1143" i="52"/>
  <c r="O1143" i="52"/>
  <c r="N1143" i="52"/>
  <c r="M1143" i="52"/>
  <c r="L1143" i="52"/>
  <c r="K1143" i="52"/>
  <c r="I1143" i="52"/>
  <c r="AG484" i="52"/>
  <c r="X484" i="52"/>
  <c r="W484" i="52"/>
  <c r="V484" i="52"/>
  <c r="U484" i="52"/>
  <c r="T484" i="52"/>
  <c r="S484" i="52"/>
  <c r="R484" i="52"/>
  <c r="Q484" i="52"/>
  <c r="P484" i="52"/>
  <c r="O484" i="52"/>
  <c r="N484" i="52"/>
  <c r="M484" i="52"/>
  <c r="L484" i="52"/>
  <c r="K484" i="52"/>
  <c r="I484" i="52"/>
  <c r="AJ484" i="52" s="1"/>
  <c r="AG483" i="52"/>
  <c r="X483" i="52"/>
  <c r="W483" i="52"/>
  <c r="V483" i="52"/>
  <c r="U483" i="52"/>
  <c r="T483" i="52"/>
  <c r="S483" i="52"/>
  <c r="R483" i="52"/>
  <c r="Q483" i="52"/>
  <c r="P483" i="52"/>
  <c r="O483" i="52"/>
  <c r="N483" i="52"/>
  <c r="M483" i="52"/>
  <c r="L483" i="52"/>
  <c r="K483" i="52"/>
  <c r="I483" i="52"/>
  <c r="AJ483" i="52"/>
  <c r="AG482" i="52"/>
  <c r="X482" i="52"/>
  <c r="W482" i="52"/>
  <c r="V482" i="52"/>
  <c r="U482" i="52"/>
  <c r="T482" i="52"/>
  <c r="S482" i="52"/>
  <c r="R482" i="52"/>
  <c r="Q482" i="52"/>
  <c r="P482" i="52"/>
  <c r="O482" i="52"/>
  <c r="N482" i="52"/>
  <c r="M482" i="52"/>
  <c r="L482" i="52"/>
  <c r="K482" i="52"/>
  <c r="I482" i="52"/>
  <c r="AG481" i="52"/>
  <c r="X481" i="52"/>
  <c r="W481" i="52"/>
  <c r="V481" i="52"/>
  <c r="U481" i="52"/>
  <c r="T481" i="52"/>
  <c r="S481" i="52"/>
  <c r="R481" i="52"/>
  <c r="Q481" i="52"/>
  <c r="P481" i="52"/>
  <c r="O481" i="52"/>
  <c r="N481" i="52"/>
  <c r="M481" i="52"/>
  <c r="L481" i="52"/>
  <c r="K481" i="52"/>
  <c r="I481" i="52"/>
  <c r="AJ481" i="52"/>
  <c r="AG480" i="52"/>
  <c r="X480" i="52"/>
  <c r="W480" i="52"/>
  <c r="V480" i="52"/>
  <c r="U480" i="52"/>
  <c r="T480" i="52"/>
  <c r="S480" i="52"/>
  <c r="R480" i="52"/>
  <c r="Q480" i="52"/>
  <c r="P480" i="52"/>
  <c r="O480" i="52"/>
  <c r="N480" i="52"/>
  <c r="AJ480" i="52" s="1"/>
  <c r="M480" i="52"/>
  <c r="L480" i="52"/>
  <c r="K480" i="52"/>
  <c r="I480" i="52"/>
  <c r="AG1307" i="52"/>
  <c r="X1307" i="52"/>
  <c r="W1307" i="52"/>
  <c r="V1307" i="52"/>
  <c r="U1307" i="52"/>
  <c r="T1307" i="52"/>
  <c r="S1307" i="52"/>
  <c r="R1307" i="52"/>
  <c r="Q1307" i="52"/>
  <c r="P1307" i="52"/>
  <c r="O1307" i="52"/>
  <c r="N1307" i="52"/>
  <c r="M1307" i="52"/>
  <c r="L1307" i="52"/>
  <c r="K1307" i="52"/>
  <c r="I1307" i="52"/>
  <c r="AG1097" i="52"/>
  <c r="X1097" i="52"/>
  <c r="W1097" i="52"/>
  <c r="V1097" i="52"/>
  <c r="U1097" i="52"/>
  <c r="T1097" i="52"/>
  <c r="S1097" i="52"/>
  <c r="R1097" i="52"/>
  <c r="Q1097" i="52"/>
  <c r="P1097" i="52"/>
  <c r="O1097" i="52"/>
  <c r="N1097" i="52"/>
  <c r="M1097" i="52"/>
  <c r="L1097" i="52"/>
  <c r="K1097" i="52"/>
  <c r="I1097" i="52"/>
  <c r="AG1270" i="52"/>
  <c r="X1270" i="52"/>
  <c r="W1270" i="52"/>
  <c r="V1270" i="52"/>
  <c r="U1270" i="52"/>
  <c r="T1270" i="52"/>
  <c r="S1270" i="52"/>
  <c r="R1270" i="52"/>
  <c r="Q1270" i="52"/>
  <c r="P1270" i="52"/>
  <c r="O1270" i="52"/>
  <c r="N1270" i="52"/>
  <c r="M1270" i="52"/>
  <c r="L1270" i="52"/>
  <c r="K1270" i="52"/>
  <c r="I1270" i="52"/>
  <c r="AG429" i="52"/>
  <c r="X429" i="52"/>
  <c r="W429" i="52"/>
  <c r="V429" i="52"/>
  <c r="U429" i="52"/>
  <c r="T429" i="52"/>
  <c r="S429" i="52"/>
  <c r="R429" i="52"/>
  <c r="Q429" i="52"/>
  <c r="P429" i="52"/>
  <c r="O429" i="52"/>
  <c r="N429" i="52"/>
  <c r="M429" i="52"/>
  <c r="L429" i="52"/>
  <c r="K429" i="52"/>
  <c r="I429" i="52"/>
  <c r="AJ429" i="52" s="1"/>
  <c r="AG428" i="52"/>
  <c r="X428" i="52"/>
  <c r="W428" i="52"/>
  <c r="V428" i="52"/>
  <c r="U428" i="52"/>
  <c r="T428" i="52"/>
  <c r="S428" i="52"/>
  <c r="R428" i="52"/>
  <c r="Q428" i="52"/>
  <c r="P428" i="52"/>
  <c r="O428" i="52"/>
  <c r="N428" i="52"/>
  <c r="M428" i="52"/>
  <c r="L428" i="52"/>
  <c r="K428" i="52"/>
  <c r="I428" i="52"/>
  <c r="AG427" i="52"/>
  <c r="X427" i="52"/>
  <c r="W427" i="52"/>
  <c r="V427" i="52"/>
  <c r="U427" i="52"/>
  <c r="T427" i="52"/>
  <c r="S427" i="52"/>
  <c r="R427" i="52"/>
  <c r="Q427" i="52"/>
  <c r="P427" i="52"/>
  <c r="O427" i="52"/>
  <c r="N427" i="52"/>
  <c r="M427" i="52"/>
  <c r="L427" i="52"/>
  <c r="K427" i="52"/>
  <c r="I427" i="52"/>
  <c r="AG426" i="52"/>
  <c r="X426" i="52"/>
  <c r="W426" i="52"/>
  <c r="V426" i="52"/>
  <c r="U426" i="52"/>
  <c r="T426" i="52"/>
  <c r="S426" i="52"/>
  <c r="R426" i="52"/>
  <c r="Q426" i="52"/>
  <c r="P426" i="52"/>
  <c r="O426" i="52"/>
  <c r="N426" i="52"/>
  <c r="M426" i="52"/>
  <c r="L426" i="52"/>
  <c r="K426" i="52"/>
  <c r="I426" i="52"/>
  <c r="AJ426" i="52" s="1"/>
  <c r="AG425" i="52"/>
  <c r="X425" i="52"/>
  <c r="W425" i="52"/>
  <c r="V425" i="52"/>
  <c r="U425" i="52"/>
  <c r="T425" i="52"/>
  <c r="S425" i="52"/>
  <c r="R425" i="52"/>
  <c r="Q425" i="52"/>
  <c r="P425" i="52"/>
  <c r="O425" i="52"/>
  <c r="N425" i="52"/>
  <c r="M425" i="52"/>
  <c r="L425" i="52"/>
  <c r="K425" i="52"/>
  <c r="I425" i="52"/>
  <c r="AG424" i="52"/>
  <c r="X424" i="52"/>
  <c r="W424" i="52"/>
  <c r="V424" i="52"/>
  <c r="U424" i="52"/>
  <c r="T424" i="52"/>
  <c r="S424" i="52"/>
  <c r="R424" i="52"/>
  <c r="Q424" i="52"/>
  <c r="P424" i="52"/>
  <c r="O424" i="52"/>
  <c r="N424" i="52"/>
  <c r="M424" i="52"/>
  <c r="L424" i="52"/>
  <c r="K424" i="52"/>
  <c r="I424" i="52"/>
  <c r="AG423" i="52"/>
  <c r="X423" i="52"/>
  <c r="W423" i="52"/>
  <c r="V423" i="52"/>
  <c r="U423" i="52"/>
  <c r="T423" i="52"/>
  <c r="S423" i="52"/>
  <c r="R423" i="52"/>
  <c r="Q423" i="52"/>
  <c r="P423" i="52"/>
  <c r="O423" i="52"/>
  <c r="N423" i="52"/>
  <c r="M423" i="52"/>
  <c r="L423" i="52"/>
  <c r="K423" i="52"/>
  <c r="I423" i="52"/>
  <c r="AG422" i="52"/>
  <c r="X422" i="52"/>
  <c r="W422" i="52"/>
  <c r="V422" i="52"/>
  <c r="U422" i="52"/>
  <c r="T422" i="52"/>
  <c r="S422" i="52"/>
  <c r="R422" i="52"/>
  <c r="Q422" i="52"/>
  <c r="P422" i="52"/>
  <c r="O422" i="52"/>
  <c r="AJ422" i="52" s="1"/>
  <c r="N422" i="52"/>
  <c r="M422" i="52"/>
  <c r="L422" i="52"/>
  <c r="K422" i="52"/>
  <c r="I422" i="52"/>
  <c r="X1222" i="52"/>
  <c r="W1222" i="52"/>
  <c r="V1222" i="52"/>
  <c r="U1222" i="52"/>
  <c r="T1222" i="52"/>
  <c r="S1222" i="52"/>
  <c r="R1222" i="52"/>
  <c r="Q1222" i="52"/>
  <c r="P1222" i="52"/>
  <c r="O1222" i="52"/>
  <c r="N1222" i="52"/>
  <c r="M1222" i="52"/>
  <c r="L1222" i="52"/>
  <c r="I1222" i="52"/>
  <c r="AG615" i="52"/>
  <c r="X615" i="52"/>
  <c r="W615" i="52"/>
  <c r="V615" i="52"/>
  <c r="U615" i="52"/>
  <c r="T615" i="52"/>
  <c r="S615" i="52"/>
  <c r="R615" i="52"/>
  <c r="Q615" i="52"/>
  <c r="P615" i="52"/>
  <c r="O615" i="52"/>
  <c r="N615" i="52"/>
  <c r="M615" i="52"/>
  <c r="L615" i="52"/>
  <c r="K615" i="52"/>
  <c r="I615" i="52"/>
  <c r="AJ615" i="52" s="1"/>
  <c r="AG1018" i="52"/>
  <c r="X1018" i="52"/>
  <c r="W1018" i="52"/>
  <c r="V1018" i="52"/>
  <c r="U1018" i="52"/>
  <c r="T1018" i="52"/>
  <c r="S1018" i="52"/>
  <c r="R1018" i="52"/>
  <c r="Q1018" i="52"/>
  <c r="P1018" i="52"/>
  <c r="O1018" i="52"/>
  <c r="N1018" i="52"/>
  <c r="M1018" i="52"/>
  <c r="L1018" i="52"/>
  <c r="K1018" i="52"/>
  <c r="I1018" i="52"/>
  <c r="AG600" i="52"/>
  <c r="X600" i="52"/>
  <c r="W600" i="52"/>
  <c r="V600" i="52"/>
  <c r="U600" i="52"/>
  <c r="T600" i="52"/>
  <c r="S600" i="52"/>
  <c r="R600" i="52"/>
  <c r="Q600" i="52"/>
  <c r="P600" i="52"/>
  <c r="O600" i="52"/>
  <c r="N600" i="52"/>
  <c r="M600" i="52"/>
  <c r="L600" i="52"/>
  <c r="K600" i="52"/>
  <c r="I600" i="52"/>
  <c r="AJ600" i="52" s="1"/>
  <c r="AG883" i="52"/>
  <c r="X883" i="52"/>
  <c r="W883" i="52"/>
  <c r="V883" i="52"/>
  <c r="U883" i="52"/>
  <c r="T883" i="52"/>
  <c r="S883" i="52"/>
  <c r="R883" i="52"/>
  <c r="Q883" i="52"/>
  <c r="P883" i="52"/>
  <c r="O883" i="52"/>
  <c r="N883" i="52"/>
  <c r="M883" i="52"/>
  <c r="L883" i="52"/>
  <c r="K883" i="52"/>
  <c r="I883" i="52"/>
  <c r="AG882" i="52"/>
  <c r="X882" i="52"/>
  <c r="W882" i="52"/>
  <c r="V882" i="52"/>
  <c r="U882" i="52"/>
  <c r="T882" i="52"/>
  <c r="S882" i="52"/>
  <c r="R882" i="52"/>
  <c r="Q882" i="52"/>
  <c r="P882" i="52"/>
  <c r="O882" i="52"/>
  <c r="N882" i="52"/>
  <c r="M882" i="52"/>
  <c r="L882" i="52"/>
  <c r="K882" i="52"/>
  <c r="I882" i="52"/>
  <c r="AG881" i="52"/>
  <c r="X881" i="52"/>
  <c r="W881" i="52"/>
  <c r="V881" i="52"/>
  <c r="U881" i="52"/>
  <c r="T881" i="52"/>
  <c r="S881" i="52"/>
  <c r="R881" i="52"/>
  <c r="Q881" i="52"/>
  <c r="P881" i="52"/>
  <c r="O881" i="52"/>
  <c r="N881" i="52"/>
  <c r="M881" i="52"/>
  <c r="L881" i="52"/>
  <c r="K881" i="52"/>
  <c r="I881" i="52"/>
  <c r="AG956" i="52"/>
  <c r="X956" i="52"/>
  <c r="W956" i="52"/>
  <c r="V956" i="52"/>
  <c r="U956" i="52"/>
  <c r="T956" i="52"/>
  <c r="S956" i="52"/>
  <c r="R956" i="52"/>
  <c r="Q956" i="52"/>
  <c r="P956" i="52"/>
  <c r="O956" i="52"/>
  <c r="N956" i="52"/>
  <c r="M956" i="52"/>
  <c r="L956" i="52"/>
  <c r="K956" i="52"/>
  <c r="I956" i="52"/>
  <c r="AJ956" i="52"/>
  <c r="AG1123" i="52"/>
  <c r="X1123" i="52"/>
  <c r="W1123" i="52"/>
  <c r="V1123" i="52"/>
  <c r="U1123" i="52"/>
  <c r="T1123" i="52"/>
  <c r="S1123" i="52"/>
  <c r="R1123" i="52"/>
  <c r="Q1123" i="52"/>
  <c r="P1123" i="52"/>
  <c r="O1123" i="52"/>
  <c r="N1123" i="52"/>
  <c r="M1123" i="52"/>
  <c r="L1123" i="52"/>
  <c r="K1123" i="52"/>
  <c r="I1123" i="52"/>
  <c r="AG787" i="52"/>
  <c r="X787" i="52"/>
  <c r="W787" i="52"/>
  <c r="V787" i="52"/>
  <c r="U787" i="52"/>
  <c r="T787" i="52"/>
  <c r="S787" i="52"/>
  <c r="R787" i="52"/>
  <c r="Q787" i="52"/>
  <c r="P787" i="52"/>
  <c r="O787" i="52"/>
  <c r="N787" i="52"/>
  <c r="M787" i="52"/>
  <c r="L787" i="52"/>
  <c r="K787" i="52"/>
  <c r="I787" i="52"/>
  <c r="AJ787" i="52"/>
  <c r="AG135" i="52"/>
  <c r="X135" i="52"/>
  <c r="W135" i="52"/>
  <c r="V135" i="52"/>
  <c r="U135" i="52"/>
  <c r="T135" i="52"/>
  <c r="S135" i="52"/>
  <c r="R135" i="52"/>
  <c r="Q135" i="52"/>
  <c r="P135" i="52"/>
  <c r="O135" i="52"/>
  <c r="N135" i="52"/>
  <c r="AJ135" i="52" s="1"/>
  <c r="M135" i="52"/>
  <c r="L135" i="52"/>
  <c r="K135" i="52"/>
  <c r="I135" i="52"/>
  <c r="AG397" i="52"/>
  <c r="X397" i="52"/>
  <c r="W397" i="52"/>
  <c r="V397" i="52"/>
  <c r="U397" i="52"/>
  <c r="T397" i="52"/>
  <c r="S397" i="52"/>
  <c r="R397" i="52"/>
  <c r="Q397" i="52"/>
  <c r="P397" i="52"/>
  <c r="O397" i="52"/>
  <c r="N397" i="52"/>
  <c r="M397" i="52"/>
  <c r="L397" i="52"/>
  <c r="K397" i="52"/>
  <c r="I397" i="52"/>
  <c r="AG396" i="52"/>
  <c r="X396" i="52"/>
  <c r="W396" i="52"/>
  <c r="V396" i="52"/>
  <c r="U396" i="52"/>
  <c r="T396" i="52"/>
  <c r="S396" i="52"/>
  <c r="R396" i="52"/>
  <c r="Q396" i="52"/>
  <c r="P396" i="52"/>
  <c r="O396" i="52"/>
  <c r="N396" i="52"/>
  <c r="M396" i="52"/>
  <c r="L396" i="52"/>
  <c r="K396" i="52"/>
  <c r="I396" i="52"/>
  <c r="AJ396" i="52" s="1"/>
  <c r="AG395" i="52"/>
  <c r="X395" i="52"/>
  <c r="W395" i="52"/>
  <c r="V395" i="52"/>
  <c r="U395" i="52"/>
  <c r="T395" i="52"/>
  <c r="S395" i="52"/>
  <c r="R395" i="52"/>
  <c r="Q395" i="52"/>
  <c r="P395" i="52"/>
  <c r="O395" i="52"/>
  <c r="N395" i="52"/>
  <c r="M395" i="52"/>
  <c r="L395" i="52"/>
  <c r="K395" i="52"/>
  <c r="I395" i="52"/>
  <c r="AG394" i="52"/>
  <c r="X394" i="52"/>
  <c r="W394" i="52"/>
  <c r="V394" i="52"/>
  <c r="U394" i="52"/>
  <c r="T394" i="52"/>
  <c r="S394" i="52"/>
  <c r="R394" i="52"/>
  <c r="Q394" i="52"/>
  <c r="P394" i="52"/>
  <c r="O394" i="52"/>
  <c r="N394" i="52"/>
  <c r="M394" i="52"/>
  <c r="L394" i="52"/>
  <c r="K394" i="52"/>
  <c r="I394" i="52"/>
  <c r="AG771" i="52"/>
  <c r="X771" i="52"/>
  <c r="W771" i="52"/>
  <c r="V771" i="52"/>
  <c r="U771" i="52"/>
  <c r="T771" i="52"/>
  <c r="S771" i="52"/>
  <c r="R771" i="52"/>
  <c r="Q771" i="52"/>
  <c r="P771" i="52"/>
  <c r="O771" i="52"/>
  <c r="N771" i="52"/>
  <c r="M771" i="52"/>
  <c r="L771" i="52"/>
  <c r="K771" i="52"/>
  <c r="I771" i="52"/>
  <c r="AJ771" i="52" s="1"/>
  <c r="AG844" i="52"/>
  <c r="X844" i="52"/>
  <c r="W844" i="52"/>
  <c r="V844" i="52"/>
  <c r="U844" i="52"/>
  <c r="T844" i="52"/>
  <c r="S844" i="52"/>
  <c r="R844" i="52"/>
  <c r="Q844" i="52"/>
  <c r="P844" i="52"/>
  <c r="O844" i="52"/>
  <c r="N844" i="52"/>
  <c r="M844" i="52"/>
  <c r="L844" i="52"/>
  <c r="K844" i="52"/>
  <c r="I844" i="52"/>
  <c r="AG1031" i="52"/>
  <c r="X1031" i="52"/>
  <c r="W1031" i="52"/>
  <c r="V1031" i="52"/>
  <c r="U1031" i="52"/>
  <c r="T1031" i="52"/>
  <c r="S1031" i="52"/>
  <c r="R1031" i="52"/>
  <c r="Q1031" i="52"/>
  <c r="P1031" i="52"/>
  <c r="O1031" i="52"/>
  <c r="N1031" i="52"/>
  <c r="M1031" i="52"/>
  <c r="L1031" i="52"/>
  <c r="K1031" i="52"/>
  <c r="I1031" i="52"/>
  <c r="AG1044" i="52"/>
  <c r="X1044" i="52"/>
  <c r="W1044" i="52"/>
  <c r="V1044" i="52"/>
  <c r="U1044" i="52"/>
  <c r="T1044" i="52"/>
  <c r="S1044" i="52"/>
  <c r="R1044" i="52"/>
  <c r="Q1044" i="52"/>
  <c r="P1044" i="52"/>
  <c r="O1044" i="52"/>
  <c r="N1044" i="52"/>
  <c r="M1044" i="52"/>
  <c r="L1044" i="52"/>
  <c r="K1044" i="52"/>
  <c r="I1044" i="52"/>
  <c r="AG670" i="52"/>
  <c r="X670" i="52"/>
  <c r="W670" i="52"/>
  <c r="V670" i="52"/>
  <c r="U670" i="52"/>
  <c r="T670" i="52"/>
  <c r="S670" i="52"/>
  <c r="R670" i="52"/>
  <c r="Q670" i="52"/>
  <c r="P670" i="52"/>
  <c r="O670" i="52"/>
  <c r="N670" i="52"/>
  <c r="M670" i="52"/>
  <c r="L670" i="52"/>
  <c r="K670" i="52"/>
  <c r="I670" i="52"/>
  <c r="AJ670" i="52"/>
  <c r="AG719" i="52"/>
  <c r="X719" i="52"/>
  <c r="W719" i="52"/>
  <c r="V719" i="52"/>
  <c r="U719" i="52"/>
  <c r="T719" i="52"/>
  <c r="S719" i="52"/>
  <c r="R719" i="52"/>
  <c r="Q719" i="52"/>
  <c r="P719" i="52"/>
  <c r="O719" i="52"/>
  <c r="N719" i="52"/>
  <c r="M719" i="52"/>
  <c r="L719" i="52"/>
  <c r="K719" i="52"/>
  <c r="I719" i="52"/>
  <c r="AG370" i="52"/>
  <c r="X370" i="52"/>
  <c r="W370" i="52"/>
  <c r="V370" i="52"/>
  <c r="U370" i="52"/>
  <c r="T370" i="52"/>
  <c r="S370" i="52"/>
  <c r="R370" i="52"/>
  <c r="Q370" i="52"/>
  <c r="P370" i="52"/>
  <c r="O370" i="52"/>
  <c r="AJ370" i="52" s="1"/>
  <c r="N370" i="52"/>
  <c r="M370" i="52"/>
  <c r="L370" i="52"/>
  <c r="K370" i="52"/>
  <c r="I370" i="52"/>
  <c r="AG1153" i="52"/>
  <c r="X1153" i="52"/>
  <c r="W1153" i="52"/>
  <c r="V1153" i="52"/>
  <c r="U1153" i="52"/>
  <c r="T1153" i="52"/>
  <c r="S1153" i="52"/>
  <c r="R1153" i="52"/>
  <c r="Q1153" i="52"/>
  <c r="P1153" i="52"/>
  <c r="O1153" i="52"/>
  <c r="N1153" i="52"/>
  <c r="M1153" i="52"/>
  <c r="L1153" i="52"/>
  <c r="AJ1153" i="52" s="1"/>
  <c r="K1153" i="52"/>
  <c r="I1153" i="52"/>
  <c r="AG1126" i="52"/>
  <c r="X1126" i="52"/>
  <c r="W1126" i="52"/>
  <c r="V1126" i="52"/>
  <c r="U1126" i="52"/>
  <c r="T1126" i="52"/>
  <c r="S1126" i="52"/>
  <c r="R1126" i="52"/>
  <c r="Q1126" i="52"/>
  <c r="P1126" i="52"/>
  <c r="O1126" i="52"/>
  <c r="N1126" i="52"/>
  <c r="M1126" i="52"/>
  <c r="L1126" i="52"/>
  <c r="K1126" i="52"/>
  <c r="AJ1126" i="52" s="1"/>
  <c r="I1126" i="52"/>
  <c r="AG1272" i="52"/>
  <c r="X1272" i="52"/>
  <c r="W1272" i="52"/>
  <c r="V1272" i="52"/>
  <c r="U1272" i="52"/>
  <c r="T1272" i="52"/>
  <c r="S1272" i="52"/>
  <c r="R1272" i="52"/>
  <c r="Q1272" i="52"/>
  <c r="P1272" i="52"/>
  <c r="O1272" i="52"/>
  <c r="N1272" i="52"/>
  <c r="M1272" i="52"/>
  <c r="L1272" i="52"/>
  <c r="K1272" i="52"/>
  <c r="I1272" i="52"/>
  <c r="AG703" i="52"/>
  <c r="X703" i="52"/>
  <c r="W703" i="52"/>
  <c r="V703" i="52"/>
  <c r="U703" i="52"/>
  <c r="T703" i="52"/>
  <c r="S703" i="52"/>
  <c r="R703" i="52"/>
  <c r="Q703" i="52"/>
  <c r="P703" i="52"/>
  <c r="O703" i="52"/>
  <c r="N703" i="52"/>
  <c r="M703" i="52"/>
  <c r="L703" i="52"/>
  <c r="K703" i="52"/>
  <c r="I703" i="52"/>
  <c r="AG843" i="52"/>
  <c r="X843" i="52"/>
  <c r="W843" i="52"/>
  <c r="V843" i="52"/>
  <c r="U843" i="52"/>
  <c r="T843" i="52"/>
  <c r="S843" i="52"/>
  <c r="R843" i="52"/>
  <c r="Q843" i="52"/>
  <c r="P843" i="52"/>
  <c r="O843" i="52"/>
  <c r="N843" i="52"/>
  <c r="M843" i="52"/>
  <c r="L843" i="52"/>
  <c r="K843" i="52"/>
  <c r="I843" i="52"/>
  <c r="AJ843" i="52" s="1"/>
  <c r="AG127" i="52"/>
  <c r="X127" i="52"/>
  <c r="W127" i="52"/>
  <c r="V127" i="52"/>
  <c r="U127" i="52"/>
  <c r="T127" i="52"/>
  <c r="S127" i="52"/>
  <c r="R127" i="52"/>
  <c r="Q127" i="52"/>
  <c r="P127" i="52"/>
  <c r="O127" i="52"/>
  <c r="AJ127" i="52" s="1"/>
  <c r="N127" i="52"/>
  <c r="M127" i="52"/>
  <c r="L127" i="52"/>
  <c r="K127" i="52"/>
  <c r="I127" i="52"/>
  <c r="AG126" i="52"/>
  <c r="X126" i="52"/>
  <c r="W126" i="52"/>
  <c r="V126" i="52"/>
  <c r="U126" i="52"/>
  <c r="T126" i="52"/>
  <c r="S126" i="52"/>
  <c r="R126" i="52"/>
  <c r="Q126" i="52"/>
  <c r="P126" i="52"/>
  <c r="O126" i="52"/>
  <c r="N126" i="52"/>
  <c r="M126" i="52"/>
  <c r="L126" i="52"/>
  <c r="K126" i="52"/>
  <c r="I126" i="52"/>
  <c r="AG125" i="52"/>
  <c r="X125" i="52"/>
  <c r="W125" i="52"/>
  <c r="V125" i="52"/>
  <c r="U125" i="52"/>
  <c r="T125" i="52"/>
  <c r="S125" i="52"/>
  <c r="R125" i="52"/>
  <c r="Q125" i="52"/>
  <c r="P125" i="52"/>
  <c r="O125" i="52"/>
  <c r="N125" i="52"/>
  <c r="M125" i="52"/>
  <c r="L125" i="52"/>
  <c r="K125" i="52"/>
  <c r="AJ125" i="52" s="1"/>
  <c r="I125" i="52"/>
  <c r="AG361" i="52"/>
  <c r="X361" i="52"/>
  <c r="W361" i="52"/>
  <c r="V361" i="52"/>
  <c r="U361" i="52"/>
  <c r="T361" i="52"/>
  <c r="S361" i="52"/>
  <c r="R361" i="52"/>
  <c r="Q361" i="52"/>
  <c r="P361" i="52"/>
  <c r="O361" i="52"/>
  <c r="N361" i="52"/>
  <c r="M361" i="52"/>
  <c r="L361" i="52"/>
  <c r="K361" i="52"/>
  <c r="I361" i="52"/>
  <c r="AG998" i="52"/>
  <c r="X998" i="52"/>
  <c r="W998" i="52"/>
  <c r="V998" i="52"/>
  <c r="U998" i="52"/>
  <c r="T998" i="52"/>
  <c r="S998" i="52"/>
  <c r="R998" i="52"/>
  <c r="Q998" i="52"/>
  <c r="P998" i="52"/>
  <c r="O998" i="52"/>
  <c r="N998" i="52"/>
  <c r="M998" i="52"/>
  <c r="L998" i="52"/>
  <c r="K998" i="52"/>
  <c r="AJ998" i="52" s="1"/>
  <c r="I998" i="52"/>
  <c r="AG1135" i="52"/>
  <c r="X1135" i="52"/>
  <c r="W1135" i="52"/>
  <c r="V1135" i="52"/>
  <c r="U1135" i="52"/>
  <c r="T1135" i="52"/>
  <c r="S1135" i="52"/>
  <c r="R1135" i="52"/>
  <c r="Q1135" i="52"/>
  <c r="P1135" i="52"/>
  <c r="O1135" i="52"/>
  <c r="N1135" i="52"/>
  <c r="M1135" i="52"/>
  <c r="L1135" i="52"/>
  <c r="K1135" i="52"/>
  <c r="I1135" i="52"/>
  <c r="AJ1135" i="52" s="1"/>
  <c r="AG589" i="52"/>
  <c r="X589" i="52"/>
  <c r="W589" i="52"/>
  <c r="V589" i="52"/>
  <c r="U589" i="52"/>
  <c r="T589" i="52"/>
  <c r="S589" i="52"/>
  <c r="R589" i="52"/>
  <c r="Q589" i="52"/>
  <c r="P589" i="52"/>
  <c r="AJ589" i="52" s="1"/>
  <c r="O589" i="52"/>
  <c r="N589" i="52"/>
  <c r="M589" i="52"/>
  <c r="L589" i="52"/>
  <c r="K589" i="52"/>
  <c r="I589" i="52"/>
  <c r="AG728" i="52"/>
  <c r="X728" i="52"/>
  <c r="W728" i="52"/>
  <c r="V728" i="52"/>
  <c r="U728" i="52"/>
  <c r="T728" i="52"/>
  <c r="S728" i="52"/>
  <c r="R728" i="52"/>
  <c r="Q728" i="52"/>
  <c r="P728" i="52"/>
  <c r="O728" i="52"/>
  <c r="N728" i="52"/>
  <c r="M728" i="52"/>
  <c r="L728" i="52"/>
  <c r="K728" i="52"/>
  <c r="I728" i="52"/>
  <c r="AJ728" i="52"/>
  <c r="AG827" i="52"/>
  <c r="X827" i="52"/>
  <c r="W827" i="52"/>
  <c r="V827" i="52"/>
  <c r="U827" i="52"/>
  <c r="T827" i="52"/>
  <c r="S827" i="52"/>
  <c r="R827" i="52"/>
  <c r="Q827" i="52"/>
  <c r="P827" i="52"/>
  <c r="O827" i="52"/>
  <c r="N827" i="52"/>
  <c r="M827" i="52"/>
  <c r="L827" i="52"/>
  <c r="K827" i="52"/>
  <c r="I827" i="52"/>
  <c r="AG955" i="52"/>
  <c r="X955" i="52"/>
  <c r="W955" i="52"/>
  <c r="V955" i="52"/>
  <c r="U955" i="52"/>
  <c r="T955" i="52"/>
  <c r="S955" i="52"/>
  <c r="R955" i="52"/>
  <c r="Q955" i="52"/>
  <c r="P955" i="52"/>
  <c r="O955" i="52"/>
  <c r="N955" i="52"/>
  <c r="M955" i="52"/>
  <c r="L955" i="52"/>
  <c r="K955" i="52"/>
  <c r="I955" i="52"/>
  <c r="AG1017" i="52"/>
  <c r="X1017" i="52"/>
  <c r="W1017" i="52"/>
  <c r="V1017" i="52"/>
  <c r="U1017" i="52"/>
  <c r="T1017" i="52"/>
  <c r="S1017" i="52"/>
  <c r="R1017" i="52"/>
  <c r="Q1017" i="52"/>
  <c r="P1017" i="52"/>
  <c r="O1017" i="52"/>
  <c r="N1017" i="52"/>
  <c r="M1017" i="52"/>
  <c r="L1017" i="52"/>
  <c r="K1017" i="52"/>
  <c r="I1017" i="52"/>
  <c r="AJ1017" i="52" s="1"/>
  <c r="AG1023" i="52"/>
  <c r="X1023" i="52"/>
  <c r="W1023" i="52"/>
  <c r="V1023" i="52"/>
  <c r="U1023" i="52"/>
  <c r="T1023" i="52"/>
  <c r="S1023" i="52"/>
  <c r="R1023" i="52"/>
  <c r="Q1023" i="52"/>
  <c r="P1023" i="52"/>
  <c r="O1023" i="52"/>
  <c r="N1023" i="52"/>
  <c r="M1023" i="52"/>
  <c r="L1023" i="52"/>
  <c r="K1023" i="52"/>
  <c r="I1023" i="52"/>
  <c r="AG23" i="52"/>
  <c r="X23" i="52"/>
  <c r="W23" i="52"/>
  <c r="V23" i="52"/>
  <c r="U23" i="52"/>
  <c r="T23" i="52"/>
  <c r="S23" i="52"/>
  <c r="R23" i="52"/>
  <c r="Q23" i="52"/>
  <c r="P23" i="52"/>
  <c r="O23" i="52"/>
  <c r="N23" i="52"/>
  <c r="M23" i="52"/>
  <c r="L23" i="52"/>
  <c r="K23" i="52"/>
  <c r="I23" i="52"/>
  <c r="AJ23" i="52" s="1"/>
  <c r="AG1302" i="52"/>
  <c r="X1302" i="52"/>
  <c r="W1302" i="52"/>
  <c r="V1302" i="52"/>
  <c r="U1302" i="52"/>
  <c r="T1302" i="52"/>
  <c r="S1302" i="52"/>
  <c r="R1302" i="52"/>
  <c r="Q1302" i="52"/>
  <c r="P1302" i="52"/>
  <c r="O1302" i="52"/>
  <c r="N1302" i="52"/>
  <c r="M1302" i="52"/>
  <c r="L1302" i="52"/>
  <c r="K1302" i="52"/>
  <c r="I1302" i="52"/>
  <c r="AG1301" i="52"/>
  <c r="X1301" i="52"/>
  <c r="W1301" i="52"/>
  <c r="V1301" i="52"/>
  <c r="U1301" i="52"/>
  <c r="T1301" i="52"/>
  <c r="S1301" i="52"/>
  <c r="R1301" i="52"/>
  <c r="Q1301" i="52"/>
  <c r="P1301" i="52"/>
  <c r="O1301" i="52"/>
  <c r="N1301" i="52"/>
  <c r="M1301" i="52"/>
  <c r="L1301" i="52"/>
  <c r="K1301" i="52"/>
  <c r="I1301" i="52"/>
  <c r="AG628" i="52"/>
  <c r="X628" i="52"/>
  <c r="W628" i="52"/>
  <c r="V628" i="52"/>
  <c r="U628" i="52"/>
  <c r="T628" i="52"/>
  <c r="S628" i="52"/>
  <c r="R628" i="52"/>
  <c r="Q628" i="52"/>
  <c r="P628" i="52"/>
  <c r="O628" i="52"/>
  <c r="N628" i="52"/>
  <c r="M628" i="52"/>
  <c r="L628" i="52"/>
  <c r="K628" i="52"/>
  <c r="I628" i="52"/>
  <c r="AG656" i="52"/>
  <c r="X656" i="52"/>
  <c r="W656" i="52"/>
  <c r="V656" i="52"/>
  <c r="U656" i="52"/>
  <c r="T656" i="52"/>
  <c r="S656" i="52"/>
  <c r="R656" i="52"/>
  <c r="Q656" i="52"/>
  <c r="P656" i="52"/>
  <c r="O656" i="52"/>
  <c r="N656" i="52"/>
  <c r="M656" i="52"/>
  <c r="L656" i="52"/>
  <c r="K656" i="52"/>
  <c r="I656" i="52"/>
  <c r="AJ656" i="52"/>
  <c r="AG627" i="52"/>
  <c r="X627" i="52"/>
  <c r="W627" i="52"/>
  <c r="V627" i="52"/>
  <c r="U627" i="52"/>
  <c r="T627" i="52"/>
  <c r="S627" i="52"/>
  <c r="R627" i="52"/>
  <c r="Q627" i="52"/>
  <c r="P627" i="52"/>
  <c r="O627" i="52"/>
  <c r="N627" i="52"/>
  <c r="M627" i="52"/>
  <c r="L627" i="52"/>
  <c r="K627" i="52"/>
  <c r="I627" i="52"/>
  <c r="AG907" i="52"/>
  <c r="X907" i="52"/>
  <c r="W907" i="52"/>
  <c r="V907" i="52"/>
  <c r="U907" i="52"/>
  <c r="T907" i="52"/>
  <c r="S907" i="52"/>
  <c r="R907" i="52"/>
  <c r="Q907" i="52"/>
  <c r="P907" i="52"/>
  <c r="O907" i="52"/>
  <c r="N907" i="52"/>
  <c r="M907" i="52"/>
  <c r="L907" i="52"/>
  <c r="K907" i="52"/>
  <c r="I907" i="52"/>
  <c r="AJ907" i="52"/>
  <c r="AG765" i="52"/>
  <c r="X765" i="52"/>
  <c r="W765" i="52"/>
  <c r="V765" i="52"/>
  <c r="U765" i="52"/>
  <c r="T765" i="52"/>
  <c r="S765" i="52"/>
  <c r="R765" i="52"/>
  <c r="Q765" i="52"/>
  <c r="P765" i="52"/>
  <c r="O765" i="52"/>
  <c r="N765" i="52"/>
  <c r="M765" i="52"/>
  <c r="L765" i="52"/>
  <c r="AJ765" i="52" s="1"/>
  <c r="K765" i="52"/>
  <c r="I765" i="52"/>
  <c r="AG297" i="52"/>
  <c r="X297" i="52"/>
  <c r="W297" i="52"/>
  <c r="V297" i="52"/>
  <c r="U297" i="52"/>
  <c r="T297" i="52"/>
  <c r="S297" i="52"/>
  <c r="R297" i="52"/>
  <c r="Q297" i="52"/>
  <c r="P297" i="52"/>
  <c r="O297" i="52"/>
  <c r="N297" i="52"/>
  <c r="M297" i="52"/>
  <c r="L297" i="52"/>
  <c r="K297" i="52"/>
  <c r="AJ297" i="52" s="1"/>
  <c r="I297" i="52"/>
  <c r="AG296" i="52"/>
  <c r="X296" i="52"/>
  <c r="W296" i="52"/>
  <c r="V296" i="52"/>
  <c r="U296" i="52"/>
  <c r="T296" i="52"/>
  <c r="S296" i="52"/>
  <c r="R296" i="52"/>
  <c r="Q296" i="52"/>
  <c r="P296" i="52"/>
  <c r="O296" i="52"/>
  <c r="N296" i="52"/>
  <c r="M296" i="52"/>
  <c r="L296" i="52"/>
  <c r="K296" i="52"/>
  <c r="I296" i="52"/>
  <c r="AJ296" i="52" s="1"/>
  <c r="AG295" i="52"/>
  <c r="X295" i="52"/>
  <c r="W295" i="52"/>
  <c r="V295" i="52"/>
  <c r="U295" i="52"/>
  <c r="T295" i="52"/>
  <c r="S295" i="52"/>
  <c r="R295" i="52"/>
  <c r="Q295" i="52"/>
  <c r="P295" i="52"/>
  <c r="O295" i="52"/>
  <c r="N295" i="52"/>
  <c r="M295" i="52"/>
  <c r="L295" i="52"/>
  <c r="K295" i="52"/>
  <c r="I295" i="52"/>
  <c r="AG294" i="52"/>
  <c r="X294" i="52"/>
  <c r="W294" i="52"/>
  <c r="V294" i="52"/>
  <c r="U294" i="52"/>
  <c r="T294" i="52"/>
  <c r="S294" i="52"/>
  <c r="R294" i="52"/>
  <c r="Q294" i="52"/>
  <c r="P294" i="52"/>
  <c r="O294" i="52"/>
  <c r="N294" i="52"/>
  <c r="M294" i="52"/>
  <c r="L294" i="52"/>
  <c r="K294" i="52"/>
  <c r="I294" i="52"/>
  <c r="AG826" i="52"/>
  <c r="X826" i="52"/>
  <c r="W826" i="52"/>
  <c r="V826" i="52"/>
  <c r="U826" i="52"/>
  <c r="T826" i="52"/>
  <c r="S826" i="52"/>
  <c r="R826" i="52"/>
  <c r="Q826" i="52"/>
  <c r="P826" i="52"/>
  <c r="O826" i="52"/>
  <c r="N826" i="52"/>
  <c r="M826" i="52"/>
  <c r="L826" i="52"/>
  <c r="K826" i="52"/>
  <c r="I826" i="52"/>
  <c r="AJ826" i="52" s="1"/>
  <c r="AG117" i="52"/>
  <c r="X117" i="52"/>
  <c r="W117" i="52"/>
  <c r="V117" i="52"/>
  <c r="U117" i="52"/>
  <c r="T117" i="52"/>
  <c r="S117" i="52"/>
  <c r="R117" i="52"/>
  <c r="Q117" i="52"/>
  <c r="P117" i="52"/>
  <c r="O117" i="52"/>
  <c r="N117" i="52"/>
  <c r="M117" i="52"/>
  <c r="L117" i="52"/>
  <c r="K117" i="52"/>
  <c r="I117" i="52"/>
  <c r="AG247" i="52"/>
  <c r="X247" i="52"/>
  <c r="W247" i="52"/>
  <c r="V247" i="52"/>
  <c r="U247" i="52"/>
  <c r="T247" i="52"/>
  <c r="S247" i="52"/>
  <c r="R247" i="52"/>
  <c r="Q247" i="52"/>
  <c r="P247" i="52"/>
  <c r="O247" i="52"/>
  <c r="N247" i="52"/>
  <c r="M247" i="52"/>
  <c r="L247" i="52"/>
  <c r="K247" i="52"/>
  <c r="I247" i="52"/>
  <c r="AG246" i="52"/>
  <c r="X246" i="52"/>
  <c r="W246" i="52"/>
  <c r="V246" i="52"/>
  <c r="U246" i="52"/>
  <c r="T246" i="52"/>
  <c r="S246" i="52"/>
  <c r="R246" i="52"/>
  <c r="Q246" i="52"/>
  <c r="P246" i="52"/>
  <c r="O246" i="52"/>
  <c r="N246" i="52"/>
  <c r="M246" i="52"/>
  <c r="L246" i="52"/>
  <c r="K246" i="52"/>
  <c r="I246" i="52"/>
  <c r="AG72" i="52"/>
  <c r="X72" i="52"/>
  <c r="W72" i="52"/>
  <c r="V72" i="52"/>
  <c r="U72" i="52"/>
  <c r="T72" i="52"/>
  <c r="S72" i="52"/>
  <c r="R72" i="52"/>
  <c r="Q72" i="52"/>
  <c r="P72" i="52"/>
  <c r="O72" i="52"/>
  <c r="N72" i="52"/>
  <c r="M72" i="52"/>
  <c r="L72" i="52"/>
  <c r="K72" i="52"/>
  <c r="I72" i="52"/>
  <c r="AJ72" i="52"/>
  <c r="AG233" i="52"/>
  <c r="X233" i="52"/>
  <c r="W233" i="52"/>
  <c r="V233" i="52"/>
  <c r="U233" i="52"/>
  <c r="T233" i="52"/>
  <c r="S233" i="52"/>
  <c r="R233" i="52"/>
  <c r="Q233" i="52"/>
  <c r="P233" i="52"/>
  <c r="O233" i="52"/>
  <c r="N233" i="52"/>
  <c r="M233" i="52"/>
  <c r="L233" i="52"/>
  <c r="K233" i="52"/>
  <c r="I233" i="52"/>
  <c r="AG232" i="52"/>
  <c r="X232" i="52"/>
  <c r="W232" i="52"/>
  <c r="V232" i="52"/>
  <c r="U232" i="52"/>
  <c r="T232" i="52"/>
  <c r="S232" i="52"/>
  <c r="R232" i="52"/>
  <c r="Q232" i="52"/>
  <c r="P232" i="52"/>
  <c r="O232" i="52"/>
  <c r="AJ232" i="52" s="1"/>
  <c r="N232" i="52"/>
  <c r="M232" i="52"/>
  <c r="L232" i="52"/>
  <c r="K232" i="52"/>
  <c r="I232" i="52"/>
  <c r="AG231" i="52"/>
  <c r="X231" i="52"/>
  <c r="W231" i="52"/>
  <c r="V231" i="52"/>
  <c r="U231" i="52"/>
  <c r="T231" i="52"/>
  <c r="S231" i="52"/>
  <c r="R231" i="52"/>
  <c r="Q231" i="52"/>
  <c r="P231" i="52"/>
  <c r="O231" i="52"/>
  <c r="N231" i="52"/>
  <c r="M231" i="52"/>
  <c r="L231" i="52"/>
  <c r="AJ231" i="52" s="1"/>
  <c r="K231" i="52"/>
  <c r="I231" i="52"/>
  <c r="AG230" i="52"/>
  <c r="X230" i="52"/>
  <c r="W230" i="52"/>
  <c r="V230" i="52"/>
  <c r="U230" i="52"/>
  <c r="T230" i="52"/>
  <c r="S230" i="52"/>
  <c r="R230" i="52"/>
  <c r="Q230" i="52"/>
  <c r="P230" i="52"/>
  <c r="O230" i="52"/>
  <c r="N230" i="52"/>
  <c r="M230" i="52"/>
  <c r="L230" i="52"/>
  <c r="K230" i="52"/>
  <c r="AJ230" i="52" s="1"/>
  <c r="I230" i="52"/>
  <c r="AG229" i="52"/>
  <c r="X229" i="52"/>
  <c r="W229" i="52"/>
  <c r="V229" i="52"/>
  <c r="U229" i="52"/>
  <c r="T229" i="52"/>
  <c r="S229" i="52"/>
  <c r="R229" i="52"/>
  <c r="Q229" i="52"/>
  <c r="P229" i="52"/>
  <c r="O229" i="52"/>
  <c r="N229" i="52"/>
  <c r="M229" i="52"/>
  <c r="L229" i="52"/>
  <c r="K229" i="52"/>
  <c r="I229" i="52"/>
  <c r="AG228" i="52"/>
  <c r="X228" i="52"/>
  <c r="W228" i="52"/>
  <c r="V228" i="52"/>
  <c r="U228" i="52"/>
  <c r="T228" i="52"/>
  <c r="S228" i="52"/>
  <c r="R228" i="52"/>
  <c r="Q228" i="52"/>
  <c r="P228" i="52"/>
  <c r="O228" i="52"/>
  <c r="N228" i="52"/>
  <c r="M228" i="52"/>
  <c r="L228" i="52"/>
  <c r="K228" i="52"/>
  <c r="I228" i="52"/>
  <c r="AG1162" i="52"/>
  <c r="X1162" i="52"/>
  <c r="W1162" i="52"/>
  <c r="V1162" i="52"/>
  <c r="U1162" i="52"/>
  <c r="T1162" i="52"/>
  <c r="S1162" i="52"/>
  <c r="R1162" i="52"/>
  <c r="Q1162" i="52"/>
  <c r="P1162" i="52"/>
  <c r="O1162" i="52"/>
  <c r="N1162" i="52"/>
  <c r="M1162" i="52"/>
  <c r="L1162" i="52"/>
  <c r="K1162" i="52"/>
  <c r="I1162" i="52"/>
  <c r="AG895" i="52"/>
  <c r="X895" i="52"/>
  <c r="W895" i="52"/>
  <c r="V895" i="52"/>
  <c r="U895" i="52"/>
  <c r="T895" i="52"/>
  <c r="S895" i="52"/>
  <c r="R895" i="52"/>
  <c r="Q895" i="52"/>
  <c r="P895" i="52"/>
  <c r="O895" i="52"/>
  <c r="AJ895" i="52" s="1"/>
  <c r="N895" i="52"/>
  <c r="M895" i="52"/>
  <c r="L895" i="52"/>
  <c r="K895" i="52"/>
  <c r="I895" i="52"/>
  <c r="AG220" i="52"/>
  <c r="X220" i="52"/>
  <c r="W220" i="52"/>
  <c r="V220" i="52"/>
  <c r="U220" i="52"/>
  <c r="T220" i="52"/>
  <c r="S220" i="52"/>
  <c r="R220" i="52"/>
  <c r="Q220" i="52"/>
  <c r="P220" i="52"/>
  <c r="O220" i="52"/>
  <c r="N220" i="52"/>
  <c r="M220" i="52"/>
  <c r="L220" i="52"/>
  <c r="K220" i="52"/>
  <c r="I220" i="52"/>
  <c r="AG219" i="52"/>
  <c r="X219" i="52"/>
  <c r="W219" i="52"/>
  <c r="V219" i="52"/>
  <c r="U219" i="52"/>
  <c r="T219" i="52"/>
  <c r="S219" i="52"/>
  <c r="R219" i="52"/>
  <c r="Q219" i="52"/>
  <c r="P219" i="52"/>
  <c r="O219" i="52"/>
  <c r="N219" i="52"/>
  <c r="M219" i="52"/>
  <c r="L219" i="52"/>
  <c r="K219" i="52"/>
  <c r="I219" i="52"/>
  <c r="AG218" i="52"/>
  <c r="X218" i="52"/>
  <c r="W218" i="52"/>
  <c r="V218" i="52"/>
  <c r="U218" i="52"/>
  <c r="T218" i="52"/>
  <c r="S218" i="52"/>
  <c r="R218" i="52"/>
  <c r="Q218" i="52"/>
  <c r="P218" i="52"/>
  <c r="O218" i="52"/>
  <c r="N218" i="52"/>
  <c r="M218" i="52"/>
  <c r="L218" i="52"/>
  <c r="K218" i="52"/>
  <c r="I218" i="52"/>
  <c r="AG1134" i="52"/>
  <c r="X1134" i="52"/>
  <c r="W1134" i="52"/>
  <c r="V1134" i="52"/>
  <c r="U1134" i="52"/>
  <c r="T1134" i="52"/>
  <c r="S1134" i="52"/>
  <c r="R1134" i="52"/>
  <c r="Q1134" i="52"/>
  <c r="P1134" i="52"/>
  <c r="O1134" i="52"/>
  <c r="N1134" i="52"/>
  <c r="M1134" i="52"/>
  <c r="L1134" i="52"/>
  <c r="K1134" i="52"/>
  <c r="I1134" i="52"/>
  <c r="AG556" i="52"/>
  <c r="X556" i="52"/>
  <c r="W556" i="52"/>
  <c r="V556" i="52"/>
  <c r="U556" i="52"/>
  <c r="T556" i="52"/>
  <c r="S556" i="52"/>
  <c r="R556" i="52"/>
  <c r="Q556" i="52"/>
  <c r="P556" i="52"/>
  <c r="O556" i="52"/>
  <c r="N556" i="52"/>
  <c r="M556" i="52"/>
  <c r="L556" i="52"/>
  <c r="K556" i="52"/>
  <c r="I556" i="52"/>
  <c r="AJ556" i="52" s="1"/>
  <c r="AG587" i="52"/>
  <c r="X587" i="52"/>
  <c r="W587" i="52"/>
  <c r="V587" i="52"/>
  <c r="U587" i="52"/>
  <c r="T587" i="52"/>
  <c r="S587" i="52"/>
  <c r="R587" i="52"/>
  <c r="Q587" i="52"/>
  <c r="P587" i="52"/>
  <c r="O587" i="52"/>
  <c r="N587" i="52"/>
  <c r="M587" i="52"/>
  <c r="L587" i="52"/>
  <c r="K587" i="52"/>
  <c r="I587" i="52"/>
  <c r="AJ587" i="52"/>
  <c r="AG192" i="52"/>
  <c r="X192" i="52"/>
  <c r="W192" i="52"/>
  <c r="V192" i="52"/>
  <c r="U192" i="52"/>
  <c r="T192" i="52"/>
  <c r="S192" i="52"/>
  <c r="R192" i="52"/>
  <c r="Q192" i="52"/>
  <c r="P192" i="52"/>
  <c r="O192" i="52"/>
  <c r="N192" i="52"/>
  <c r="AJ192" i="52" s="1"/>
  <c r="M192" i="52"/>
  <c r="L192" i="52"/>
  <c r="K192" i="52"/>
  <c r="I192" i="52"/>
  <c r="AG1110" i="52"/>
  <c r="X1110" i="52"/>
  <c r="W1110" i="52"/>
  <c r="V1110" i="52"/>
  <c r="U1110" i="52"/>
  <c r="T1110" i="52"/>
  <c r="S1110" i="52"/>
  <c r="R1110" i="52"/>
  <c r="Q1110" i="52"/>
  <c r="P1110" i="52"/>
  <c r="O1110" i="52"/>
  <c r="N1110" i="52"/>
  <c r="M1110" i="52"/>
  <c r="L1110" i="52"/>
  <c r="K1110" i="52"/>
  <c r="I1110" i="52"/>
  <c r="AG694" i="52"/>
  <c r="X694" i="52"/>
  <c r="W694" i="52"/>
  <c r="V694" i="52"/>
  <c r="U694" i="52"/>
  <c r="T694" i="52"/>
  <c r="S694" i="52"/>
  <c r="R694" i="52"/>
  <c r="Q694" i="52"/>
  <c r="P694" i="52"/>
  <c r="O694" i="52"/>
  <c r="N694" i="52"/>
  <c r="M694" i="52"/>
  <c r="L694" i="52"/>
  <c r="K694" i="52"/>
  <c r="I694" i="52"/>
  <c r="AG786" i="52"/>
  <c r="X786" i="52"/>
  <c r="W786" i="52"/>
  <c r="V786" i="52"/>
  <c r="U786" i="52"/>
  <c r="T786" i="52"/>
  <c r="S786" i="52"/>
  <c r="R786" i="52"/>
  <c r="Q786" i="52"/>
  <c r="P786" i="52"/>
  <c r="O786" i="52"/>
  <c r="N786" i="52"/>
  <c r="M786" i="52"/>
  <c r="L786" i="52"/>
  <c r="K786" i="52"/>
  <c r="I786" i="52"/>
  <c r="AG181" i="52"/>
  <c r="X181" i="52"/>
  <c r="W181" i="52"/>
  <c r="V181" i="52"/>
  <c r="U181" i="52"/>
  <c r="T181" i="52"/>
  <c r="S181" i="52"/>
  <c r="R181" i="52"/>
  <c r="Q181" i="52"/>
  <c r="P181" i="52"/>
  <c r="O181" i="52"/>
  <c r="N181" i="52"/>
  <c r="M181" i="52"/>
  <c r="L181" i="52"/>
  <c r="K181" i="52"/>
  <c r="I181" i="52"/>
  <c r="AG570" i="52"/>
  <c r="X570" i="52"/>
  <c r="W570" i="52"/>
  <c r="V570" i="52"/>
  <c r="U570" i="52"/>
  <c r="T570" i="52"/>
  <c r="S570" i="52"/>
  <c r="R570" i="52"/>
  <c r="Q570" i="52"/>
  <c r="P570" i="52"/>
  <c r="O570" i="52"/>
  <c r="N570" i="52"/>
  <c r="M570" i="52"/>
  <c r="L570" i="52"/>
  <c r="K570" i="52"/>
  <c r="I570" i="52"/>
  <c r="AJ570" i="52" s="1"/>
  <c r="AG89" i="52"/>
  <c r="X89" i="52"/>
  <c r="W89" i="52"/>
  <c r="V89" i="52"/>
  <c r="U89" i="52"/>
  <c r="T89" i="52"/>
  <c r="S89" i="52"/>
  <c r="R89" i="52"/>
  <c r="Q89" i="52"/>
  <c r="P89" i="52"/>
  <c r="O89" i="52"/>
  <c r="N89" i="52"/>
  <c r="M89" i="52"/>
  <c r="L89" i="52"/>
  <c r="K89" i="52"/>
  <c r="I89" i="52"/>
  <c r="AG954" i="52"/>
  <c r="X954" i="52"/>
  <c r="W954" i="52"/>
  <c r="V954" i="52"/>
  <c r="U954" i="52"/>
  <c r="T954" i="52"/>
  <c r="S954" i="52"/>
  <c r="R954" i="52"/>
  <c r="Q954" i="52"/>
  <c r="P954" i="52"/>
  <c r="O954" i="52"/>
  <c r="N954" i="52"/>
  <c r="M954" i="52"/>
  <c r="L954" i="52"/>
  <c r="K954" i="52"/>
  <c r="I954" i="52"/>
  <c r="AG636" i="52"/>
  <c r="X636" i="52"/>
  <c r="W636" i="52"/>
  <c r="V636" i="52"/>
  <c r="U636" i="52"/>
  <c r="T636" i="52"/>
  <c r="S636" i="52"/>
  <c r="R636" i="52"/>
  <c r="Q636" i="52"/>
  <c r="P636" i="52"/>
  <c r="O636" i="52"/>
  <c r="N636" i="52"/>
  <c r="M636" i="52"/>
  <c r="L636" i="52"/>
  <c r="K636" i="52"/>
  <c r="I636" i="52"/>
  <c r="AG718" i="52"/>
  <c r="X718" i="52"/>
  <c r="W718" i="52"/>
  <c r="V718" i="52"/>
  <c r="U718" i="52"/>
  <c r="T718" i="52"/>
  <c r="S718" i="52"/>
  <c r="R718" i="52"/>
  <c r="Q718" i="52"/>
  <c r="P718" i="52"/>
  <c r="O718" i="52"/>
  <c r="N718" i="52"/>
  <c r="M718" i="52"/>
  <c r="L718" i="52"/>
  <c r="K718" i="52"/>
  <c r="I718" i="52"/>
  <c r="AJ718" i="52"/>
  <c r="AG522" i="52"/>
  <c r="X522" i="52"/>
  <c r="W522" i="52"/>
  <c r="V522" i="52"/>
  <c r="U522" i="52"/>
  <c r="T522" i="52"/>
  <c r="S522" i="52"/>
  <c r="R522" i="52"/>
  <c r="Q522" i="52"/>
  <c r="P522" i="52"/>
  <c r="O522" i="52"/>
  <c r="N522" i="52"/>
  <c r="M522" i="52"/>
  <c r="L522" i="52"/>
  <c r="K522" i="52"/>
  <c r="I522" i="52"/>
  <c r="AG521" i="52"/>
  <c r="X521" i="52"/>
  <c r="W521" i="52"/>
  <c r="V521" i="52"/>
  <c r="U521" i="52"/>
  <c r="T521" i="52"/>
  <c r="S521" i="52"/>
  <c r="R521" i="52"/>
  <c r="Q521" i="52"/>
  <c r="P521" i="52"/>
  <c r="O521" i="52"/>
  <c r="N521" i="52"/>
  <c r="M521" i="52"/>
  <c r="L521" i="52"/>
  <c r="K521" i="52"/>
  <c r="I521" i="52"/>
  <c r="AJ521" i="52"/>
  <c r="AG1013" i="52"/>
  <c r="X1013" i="52"/>
  <c r="W1013" i="52"/>
  <c r="V1013" i="52"/>
  <c r="U1013" i="52"/>
  <c r="T1013" i="52"/>
  <c r="S1013" i="52"/>
  <c r="R1013" i="52"/>
  <c r="Q1013" i="52"/>
  <c r="P1013" i="52"/>
  <c r="O1013" i="52"/>
  <c r="N1013" i="52"/>
  <c r="M1013" i="52"/>
  <c r="L1013" i="52"/>
  <c r="AJ1013" i="52" s="1"/>
  <c r="K1013" i="52"/>
  <c r="I1013" i="52"/>
  <c r="AG55" i="52"/>
  <c r="X55" i="52"/>
  <c r="W55" i="52"/>
  <c r="V55" i="52"/>
  <c r="U55" i="52"/>
  <c r="T55" i="52"/>
  <c r="S55" i="52"/>
  <c r="R55" i="52"/>
  <c r="Q55" i="52"/>
  <c r="P55" i="52"/>
  <c r="O55" i="52"/>
  <c r="N55" i="52"/>
  <c r="M55" i="52"/>
  <c r="L55" i="52"/>
  <c r="K55" i="52"/>
  <c r="I55" i="52"/>
  <c r="AG148" i="52"/>
  <c r="X148" i="52"/>
  <c r="W148" i="52"/>
  <c r="V148" i="52"/>
  <c r="U148" i="52"/>
  <c r="T148" i="52"/>
  <c r="S148" i="52"/>
  <c r="R148" i="52"/>
  <c r="Q148" i="52"/>
  <c r="P148" i="52"/>
  <c r="O148" i="52"/>
  <c r="N148" i="52"/>
  <c r="M148" i="52"/>
  <c r="L148" i="52"/>
  <c r="K148" i="52"/>
  <c r="I148" i="52"/>
  <c r="AJ148" i="52" s="1"/>
  <c r="AG29" i="52"/>
  <c r="X29" i="52"/>
  <c r="W29" i="52"/>
  <c r="V29" i="52"/>
  <c r="U29" i="52"/>
  <c r="T29" i="52"/>
  <c r="S29" i="52"/>
  <c r="R29" i="52"/>
  <c r="Q29" i="52"/>
  <c r="P29" i="52"/>
  <c r="O29" i="52"/>
  <c r="N29" i="52"/>
  <c r="M29" i="52"/>
  <c r="L29" i="52"/>
  <c r="K29" i="52"/>
  <c r="I29" i="52"/>
  <c r="AG623" i="52"/>
  <c r="X623" i="52"/>
  <c r="W623" i="52"/>
  <c r="V623" i="52"/>
  <c r="U623" i="52"/>
  <c r="T623" i="52"/>
  <c r="S623" i="52"/>
  <c r="R623" i="52"/>
  <c r="Q623" i="52"/>
  <c r="P623" i="52"/>
  <c r="O623" i="52"/>
  <c r="N623" i="52"/>
  <c r="M623" i="52"/>
  <c r="L623" i="52"/>
  <c r="K623" i="52"/>
  <c r="I623" i="52"/>
  <c r="AG644" i="52"/>
  <c r="X644" i="52"/>
  <c r="W644" i="52"/>
  <c r="V644" i="52"/>
  <c r="U644" i="52"/>
  <c r="T644" i="52"/>
  <c r="S644" i="52"/>
  <c r="R644" i="52"/>
  <c r="Q644" i="52"/>
  <c r="P644" i="52"/>
  <c r="O644" i="52"/>
  <c r="N644" i="52"/>
  <c r="M644" i="52"/>
  <c r="L644" i="52"/>
  <c r="K644" i="52"/>
  <c r="I644" i="52"/>
  <c r="AJ644" i="52" s="1"/>
  <c r="AG702" i="52"/>
  <c r="X702" i="52"/>
  <c r="W702" i="52"/>
  <c r="V702" i="52"/>
  <c r="U702" i="52"/>
  <c r="T702" i="52"/>
  <c r="S702" i="52"/>
  <c r="R702" i="52"/>
  <c r="Q702" i="52"/>
  <c r="P702" i="52"/>
  <c r="O702" i="52"/>
  <c r="N702" i="52"/>
  <c r="M702" i="52"/>
  <c r="L702" i="52"/>
  <c r="K702" i="52"/>
  <c r="I702" i="52"/>
  <c r="AG505" i="52"/>
  <c r="X505" i="52"/>
  <c r="W505" i="52"/>
  <c r="V505" i="52"/>
  <c r="U505" i="52"/>
  <c r="T505" i="52"/>
  <c r="S505" i="52"/>
  <c r="R505" i="52"/>
  <c r="Q505" i="52"/>
  <c r="P505" i="52"/>
  <c r="O505" i="52"/>
  <c r="N505" i="52"/>
  <c r="M505" i="52"/>
  <c r="L505" i="52"/>
  <c r="K505" i="52"/>
  <c r="I505" i="52"/>
  <c r="AG504" i="52"/>
  <c r="X504" i="52"/>
  <c r="W504" i="52"/>
  <c r="V504" i="52"/>
  <c r="U504" i="52"/>
  <c r="T504" i="52"/>
  <c r="S504" i="52"/>
  <c r="R504" i="52"/>
  <c r="Q504" i="52"/>
  <c r="P504" i="52"/>
  <c r="O504" i="52"/>
  <c r="N504" i="52"/>
  <c r="M504" i="52"/>
  <c r="L504" i="52"/>
  <c r="K504" i="52"/>
  <c r="I504" i="52"/>
  <c r="AG503" i="52"/>
  <c r="X503" i="52"/>
  <c r="W503" i="52"/>
  <c r="V503" i="52"/>
  <c r="U503" i="52"/>
  <c r="T503" i="52"/>
  <c r="S503" i="52"/>
  <c r="R503" i="52"/>
  <c r="Q503" i="52"/>
  <c r="P503" i="52"/>
  <c r="O503" i="52"/>
  <c r="N503" i="52"/>
  <c r="M503" i="52"/>
  <c r="L503" i="52"/>
  <c r="K503" i="52"/>
  <c r="I503" i="52"/>
  <c r="AJ503" i="52"/>
  <c r="AG93" i="52"/>
  <c r="X93" i="52"/>
  <c r="W93" i="52"/>
  <c r="V93" i="52"/>
  <c r="U93" i="52"/>
  <c r="T93" i="52"/>
  <c r="S93" i="52"/>
  <c r="R93" i="52"/>
  <c r="Q93" i="52"/>
  <c r="P93" i="52"/>
  <c r="O93" i="52"/>
  <c r="N93" i="52"/>
  <c r="M93" i="52"/>
  <c r="L93" i="52"/>
  <c r="K93" i="52"/>
  <c r="I93" i="52"/>
  <c r="AG458" i="52"/>
  <c r="X458" i="52"/>
  <c r="W458" i="52"/>
  <c r="V458" i="52"/>
  <c r="U458" i="52"/>
  <c r="T458" i="52"/>
  <c r="S458" i="52"/>
  <c r="R458" i="52"/>
  <c r="Q458" i="52"/>
  <c r="P458" i="52"/>
  <c r="O458" i="52"/>
  <c r="AJ458" i="52" s="1"/>
  <c r="N458" i="52"/>
  <c r="M458" i="52"/>
  <c r="L458" i="52"/>
  <c r="K458" i="52"/>
  <c r="I458" i="52"/>
  <c r="AG457" i="52"/>
  <c r="X457" i="52"/>
  <c r="W457" i="52"/>
  <c r="V457" i="52"/>
  <c r="U457" i="52"/>
  <c r="T457" i="52"/>
  <c r="S457" i="52"/>
  <c r="R457" i="52"/>
  <c r="Q457" i="52"/>
  <c r="P457" i="52"/>
  <c r="O457" i="52"/>
  <c r="N457" i="52"/>
  <c r="M457" i="52"/>
  <c r="L457" i="52"/>
  <c r="AJ457" i="52" s="1"/>
  <c r="K457" i="52"/>
  <c r="I457" i="52"/>
  <c r="AG456" i="52"/>
  <c r="X456" i="52"/>
  <c r="W456" i="52"/>
  <c r="V456" i="52"/>
  <c r="U456" i="52"/>
  <c r="T456" i="52"/>
  <c r="S456" i="52"/>
  <c r="R456" i="52"/>
  <c r="Q456" i="52"/>
  <c r="P456" i="52"/>
  <c r="O456" i="52"/>
  <c r="N456" i="52"/>
  <c r="M456" i="52"/>
  <c r="L456" i="52"/>
  <c r="K456" i="52"/>
  <c r="I456" i="52"/>
  <c r="AJ456" i="52" s="1"/>
  <c r="AG1030" i="52"/>
  <c r="X1030" i="52"/>
  <c r="W1030" i="52"/>
  <c r="V1030" i="52"/>
  <c r="U1030" i="52"/>
  <c r="T1030" i="52"/>
  <c r="S1030" i="52"/>
  <c r="R1030" i="52"/>
  <c r="Q1030" i="52"/>
  <c r="P1030" i="52"/>
  <c r="O1030" i="52"/>
  <c r="N1030" i="52"/>
  <c r="M1030" i="52"/>
  <c r="L1030" i="52"/>
  <c r="K1030" i="52"/>
  <c r="I1030" i="52"/>
  <c r="AG953" i="52"/>
  <c r="X953" i="52"/>
  <c r="W953" i="52"/>
  <c r="V953" i="52"/>
  <c r="U953" i="52"/>
  <c r="T953" i="52"/>
  <c r="S953" i="52"/>
  <c r="R953" i="52"/>
  <c r="Q953" i="52"/>
  <c r="P953" i="52"/>
  <c r="O953" i="52"/>
  <c r="N953" i="52"/>
  <c r="M953" i="52"/>
  <c r="L953" i="52"/>
  <c r="K953" i="52"/>
  <c r="I953" i="52"/>
  <c r="AG142" i="52"/>
  <c r="X142" i="52"/>
  <c r="W142" i="52"/>
  <c r="V142" i="52"/>
  <c r="U142" i="52"/>
  <c r="T142" i="52"/>
  <c r="S142" i="52"/>
  <c r="R142" i="52"/>
  <c r="Q142" i="52"/>
  <c r="P142" i="52"/>
  <c r="O142" i="52"/>
  <c r="N142" i="52"/>
  <c r="M142" i="52"/>
  <c r="L142" i="52"/>
  <c r="K142" i="52"/>
  <c r="I142" i="52"/>
  <c r="AJ142" i="52" s="1"/>
  <c r="AG141" i="52"/>
  <c r="X141" i="52"/>
  <c r="W141" i="52"/>
  <c r="V141" i="52"/>
  <c r="U141" i="52"/>
  <c r="T141" i="52"/>
  <c r="S141" i="52"/>
  <c r="R141" i="52"/>
  <c r="Q141" i="52"/>
  <c r="P141" i="52"/>
  <c r="O141" i="52"/>
  <c r="AJ141" i="52" s="1"/>
  <c r="N141" i="52"/>
  <c r="M141" i="52"/>
  <c r="L141" i="52"/>
  <c r="K141" i="52"/>
  <c r="I141" i="52"/>
  <c r="AG605" i="52"/>
  <c r="X605" i="52"/>
  <c r="W605" i="52"/>
  <c r="V605" i="52"/>
  <c r="U605" i="52"/>
  <c r="T605" i="52"/>
  <c r="S605" i="52"/>
  <c r="R605" i="52"/>
  <c r="Q605" i="52"/>
  <c r="P605" i="52"/>
  <c r="O605" i="52"/>
  <c r="N605" i="52"/>
  <c r="M605" i="52"/>
  <c r="L605" i="52"/>
  <c r="K605" i="52"/>
  <c r="I605" i="52"/>
  <c r="AG842" i="52"/>
  <c r="X842" i="52"/>
  <c r="W842" i="52"/>
  <c r="V842" i="52"/>
  <c r="U842" i="52"/>
  <c r="T842" i="52"/>
  <c r="S842" i="52"/>
  <c r="R842" i="52"/>
  <c r="Q842" i="52"/>
  <c r="P842" i="52"/>
  <c r="O842" i="52"/>
  <c r="N842" i="52"/>
  <c r="M842" i="52"/>
  <c r="L842" i="52"/>
  <c r="K842" i="52"/>
  <c r="I842" i="52"/>
  <c r="AG440" i="52"/>
  <c r="X440" i="52"/>
  <c r="W440" i="52"/>
  <c r="V440" i="52"/>
  <c r="U440" i="52"/>
  <c r="T440" i="52"/>
  <c r="S440" i="52"/>
  <c r="R440" i="52"/>
  <c r="Q440" i="52"/>
  <c r="P440" i="52"/>
  <c r="O440" i="52"/>
  <c r="N440" i="52"/>
  <c r="M440" i="52"/>
  <c r="L440" i="52"/>
  <c r="K440" i="52"/>
  <c r="I440" i="52"/>
  <c r="AG439" i="52"/>
  <c r="X439" i="52"/>
  <c r="W439" i="52"/>
  <c r="V439" i="52"/>
  <c r="U439" i="52"/>
  <c r="T439" i="52"/>
  <c r="S439" i="52"/>
  <c r="R439" i="52"/>
  <c r="Q439" i="52"/>
  <c r="P439" i="52"/>
  <c r="O439" i="52"/>
  <c r="N439" i="52"/>
  <c r="M439" i="52"/>
  <c r="L439" i="52"/>
  <c r="K439" i="52"/>
  <c r="I439" i="52"/>
  <c r="AG438" i="52"/>
  <c r="X438" i="52"/>
  <c r="W438" i="52"/>
  <c r="V438" i="52"/>
  <c r="U438" i="52"/>
  <c r="T438" i="52"/>
  <c r="S438" i="52"/>
  <c r="R438" i="52"/>
  <c r="Q438" i="52"/>
  <c r="P438" i="52"/>
  <c r="O438" i="52"/>
  <c r="N438" i="52"/>
  <c r="M438" i="52"/>
  <c r="L438" i="52"/>
  <c r="K438" i="52"/>
  <c r="I438" i="52"/>
  <c r="AJ438" i="52" s="1"/>
  <c r="AG437" i="52"/>
  <c r="X437" i="52"/>
  <c r="W437" i="52"/>
  <c r="V437" i="52"/>
  <c r="U437" i="52"/>
  <c r="T437" i="52"/>
  <c r="S437" i="52"/>
  <c r="R437" i="52"/>
  <c r="Q437" i="52"/>
  <c r="P437" i="52"/>
  <c r="O437" i="52"/>
  <c r="N437" i="52"/>
  <c r="M437" i="52"/>
  <c r="L437" i="52"/>
  <c r="K437" i="52"/>
  <c r="I437" i="52"/>
  <c r="AJ437" i="52"/>
  <c r="AG1223" i="52"/>
  <c r="X1223" i="52"/>
  <c r="W1223" i="52"/>
  <c r="V1223" i="52"/>
  <c r="U1223" i="52"/>
  <c r="T1223" i="52"/>
  <c r="S1223" i="52"/>
  <c r="R1223" i="52"/>
  <c r="Q1223" i="52"/>
  <c r="P1223" i="52"/>
  <c r="O1223" i="52"/>
  <c r="N1223" i="52"/>
  <c r="M1223" i="52"/>
  <c r="L1223" i="52"/>
  <c r="K1223" i="52"/>
  <c r="I1223" i="52"/>
  <c r="AJ1223" i="52"/>
  <c r="AG643" i="52"/>
  <c r="X643" i="52"/>
  <c r="W643" i="52"/>
  <c r="V643" i="52"/>
  <c r="U643" i="52"/>
  <c r="T643" i="52"/>
  <c r="S643" i="52"/>
  <c r="R643" i="52"/>
  <c r="Q643" i="52"/>
  <c r="P643" i="52"/>
  <c r="O643" i="52"/>
  <c r="N643" i="52"/>
  <c r="M643" i="52"/>
  <c r="L643" i="52"/>
  <c r="K643" i="52"/>
  <c r="I643" i="52"/>
  <c r="AG431" i="52"/>
  <c r="X431" i="52"/>
  <c r="W431" i="52"/>
  <c r="V431" i="52"/>
  <c r="U431" i="52"/>
  <c r="T431" i="52"/>
  <c r="S431" i="52"/>
  <c r="R431" i="52"/>
  <c r="Q431" i="52"/>
  <c r="P431" i="52"/>
  <c r="O431" i="52"/>
  <c r="N431" i="52"/>
  <c r="M431" i="52"/>
  <c r="L431" i="52"/>
  <c r="K431" i="52"/>
  <c r="I431" i="52"/>
  <c r="AG430" i="52"/>
  <c r="X430" i="52"/>
  <c r="W430" i="52"/>
  <c r="V430" i="52"/>
  <c r="U430" i="52"/>
  <c r="T430" i="52"/>
  <c r="S430" i="52"/>
  <c r="R430" i="52"/>
  <c r="Q430" i="52"/>
  <c r="P430" i="52"/>
  <c r="O430" i="52"/>
  <c r="N430" i="52"/>
  <c r="M430" i="52"/>
  <c r="L430" i="52"/>
  <c r="K430" i="52"/>
  <c r="I430" i="52"/>
  <c r="AJ430" i="52" s="1"/>
  <c r="AG925" i="52"/>
  <c r="X925" i="52"/>
  <c r="W925" i="52"/>
  <c r="V925" i="52"/>
  <c r="U925" i="52"/>
  <c r="T925" i="52"/>
  <c r="S925" i="52"/>
  <c r="R925" i="52"/>
  <c r="Q925" i="52"/>
  <c r="P925" i="52"/>
  <c r="O925" i="52"/>
  <c r="N925" i="52"/>
  <c r="M925" i="52"/>
  <c r="L925" i="52"/>
  <c r="K925" i="52"/>
  <c r="I925" i="52"/>
  <c r="AG103" i="52"/>
  <c r="X103" i="52"/>
  <c r="W103" i="52"/>
  <c r="V103" i="52"/>
  <c r="U103" i="52"/>
  <c r="T103" i="52"/>
  <c r="S103" i="52"/>
  <c r="R103" i="52"/>
  <c r="Q103" i="52"/>
  <c r="P103" i="52"/>
  <c r="O103" i="52"/>
  <c r="N103" i="52"/>
  <c r="M103" i="52"/>
  <c r="L103" i="52"/>
  <c r="K103" i="52"/>
  <c r="I103" i="52"/>
  <c r="AJ103" i="52" s="1"/>
  <c r="AG132" i="52"/>
  <c r="X132" i="52"/>
  <c r="W132" i="52"/>
  <c r="V132" i="52"/>
  <c r="U132" i="52"/>
  <c r="T132" i="52"/>
  <c r="S132" i="52"/>
  <c r="R132" i="52"/>
  <c r="Q132" i="52"/>
  <c r="P132" i="52"/>
  <c r="O132" i="52"/>
  <c r="N132" i="52"/>
  <c r="M132" i="52"/>
  <c r="L132" i="52"/>
  <c r="K132" i="52"/>
  <c r="I132" i="52"/>
  <c r="AG1045" i="52"/>
  <c r="X1045" i="52"/>
  <c r="W1045" i="52"/>
  <c r="V1045" i="52"/>
  <c r="U1045" i="52"/>
  <c r="T1045" i="52"/>
  <c r="S1045" i="52"/>
  <c r="R1045" i="52"/>
  <c r="Q1045" i="52"/>
  <c r="P1045" i="52"/>
  <c r="O1045" i="52"/>
  <c r="N1045" i="52"/>
  <c r="M1045" i="52"/>
  <c r="L1045" i="52"/>
  <c r="K1045" i="52"/>
  <c r="I1045" i="52"/>
  <c r="AG996" i="52"/>
  <c r="X996" i="52"/>
  <c r="W996" i="52"/>
  <c r="V996" i="52"/>
  <c r="U996" i="52"/>
  <c r="T996" i="52"/>
  <c r="S996" i="52"/>
  <c r="R996" i="52"/>
  <c r="Q996" i="52"/>
  <c r="P996" i="52"/>
  <c r="O996" i="52"/>
  <c r="N996" i="52"/>
  <c r="M996" i="52"/>
  <c r="L996" i="52"/>
  <c r="K996" i="52"/>
  <c r="I996" i="52"/>
  <c r="AG764" i="52"/>
  <c r="X764" i="52"/>
  <c r="W764" i="52"/>
  <c r="V764" i="52"/>
  <c r="U764" i="52"/>
  <c r="T764" i="52"/>
  <c r="S764" i="52"/>
  <c r="R764" i="52"/>
  <c r="Q764" i="52"/>
  <c r="P764" i="52"/>
  <c r="O764" i="52"/>
  <c r="N764" i="52"/>
  <c r="M764" i="52"/>
  <c r="L764" i="52"/>
  <c r="K764" i="52"/>
  <c r="AJ764" i="52" s="1"/>
  <c r="I764" i="52"/>
  <c r="AG916" i="52"/>
  <c r="X916" i="52"/>
  <c r="W916" i="52"/>
  <c r="V916" i="52"/>
  <c r="U916" i="52"/>
  <c r="T916" i="52"/>
  <c r="S916" i="52"/>
  <c r="R916" i="52"/>
  <c r="Q916" i="52"/>
  <c r="P916" i="52"/>
  <c r="O916" i="52"/>
  <c r="N916" i="52"/>
  <c r="M916" i="52"/>
  <c r="L916" i="52"/>
  <c r="K916" i="52"/>
  <c r="I916" i="52"/>
  <c r="AG566" i="52"/>
  <c r="X566" i="52"/>
  <c r="W566" i="52"/>
  <c r="V566" i="52"/>
  <c r="U566" i="52"/>
  <c r="T566" i="52"/>
  <c r="S566" i="52"/>
  <c r="R566" i="52"/>
  <c r="Q566" i="52"/>
  <c r="P566" i="52"/>
  <c r="O566" i="52"/>
  <c r="N566" i="52"/>
  <c r="M566" i="52"/>
  <c r="L566" i="52"/>
  <c r="K566" i="52"/>
  <c r="I566" i="52"/>
  <c r="AJ566" i="52"/>
  <c r="AG987" i="52"/>
  <c r="X987" i="52"/>
  <c r="W987" i="52"/>
  <c r="V987" i="52"/>
  <c r="U987" i="52"/>
  <c r="T987" i="52"/>
  <c r="S987" i="52"/>
  <c r="R987" i="52"/>
  <c r="Q987" i="52"/>
  <c r="P987" i="52"/>
  <c r="O987" i="52"/>
  <c r="N987" i="52"/>
  <c r="M987" i="52"/>
  <c r="L987" i="52"/>
  <c r="AJ987" i="52" s="1"/>
  <c r="K987" i="52"/>
  <c r="I987" i="52"/>
  <c r="AG1182" i="52"/>
  <c r="X1182" i="52"/>
  <c r="W1182" i="52"/>
  <c r="V1182" i="52"/>
  <c r="U1182" i="52"/>
  <c r="T1182" i="52"/>
  <c r="S1182" i="52"/>
  <c r="R1182" i="52"/>
  <c r="Q1182" i="52"/>
  <c r="P1182" i="52"/>
  <c r="O1182" i="52"/>
  <c r="N1182" i="52"/>
  <c r="M1182" i="52"/>
  <c r="L1182" i="52"/>
  <c r="K1182" i="52"/>
  <c r="I1182" i="52"/>
  <c r="AG362" i="52"/>
  <c r="X362" i="52"/>
  <c r="W362" i="52"/>
  <c r="V362" i="52"/>
  <c r="U362" i="52"/>
  <c r="T362" i="52"/>
  <c r="S362" i="52"/>
  <c r="R362" i="52"/>
  <c r="Q362" i="52"/>
  <c r="P362" i="52"/>
  <c r="O362" i="52"/>
  <c r="N362" i="52"/>
  <c r="M362" i="52"/>
  <c r="L362" i="52"/>
  <c r="K362" i="52"/>
  <c r="I362" i="52"/>
  <c r="AJ362" i="52" s="1"/>
  <c r="AG952" i="52"/>
  <c r="X952" i="52"/>
  <c r="W952" i="52"/>
  <c r="V952" i="52"/>
  <c r="U952" i="52"/>
  <c r="T952" i="52"/>
  <c r="S952" i="52"/>
  <c r="R952" i="52"/>
  <c r="Q952" i="52"/>
  <c r="P952" i="52"/>
  <c r="O952" i="52"/>
  <c r="N952" i="52"/>
  <c r="M952" i="52"/>
  <c r="L952" i="52"/>
  <c r="K952" i="52"/>
  <c r="I952" i="52"/>
  <c r="AG1306" i="52"/>
  <c r="X1306" i="52"/>
  <c r="W1306" i="52"/>
  <c r="V1306" i="52"/>
  <c r="U1306" i="52"/>
  <c r="T1306" i="52"/>
  <c r="S1306" i="52"/>
  <c r="R1306" i="52"/>
  <c r="Q1306" i="52"/>
  <c r="P1306" i="52"/>
  <c r="O1306" i="52"/>
  <c r="N1306" i="52"/>
  <c r="M1306" i="52"/>
  <c r="L1306" i="52"/>
  <c r="K1306" i="52"/>
  <c r="I1306" i="52"/>
  <c r="AG100" i="52"/>
  <c r="X100" i="52"/>
  <c r="W100" i="52"/>
  <c r="V100" i="52"/>
  <c r="U100" i="52"/>
  <c r="T100" i="52"/>
  <c r="S100" i="52"/>
  <c r="R100" i="52"/>
  <c r="Q100" i="52"/>
  <c r="P100" i="52"/>
  <c r="O100" i="52"/>
  <c r="N100" i="52"/>
  <c r="M100" i="52"/>
  <c r="L100" i="52"/>
  <c r="K100" i="52"/>
  <c r="I100" i="52"/>
  <c r="AJ100" i="52" s="1"/>
  <c r="AG130" i="52"/>
  <c r="X130" i="52"/>
  <c r="W130" i="52"/>
  <c r="V130" i="52"/>
  <c r="U130" i="52"/>
  <c r="T130" i="52"/>
  <c r="S130" i="52"/>
  <c r="R130" i="52"/>
  <c r="Q130" i="52"/>
  <c r="P130" i="52"/>
  <c r="O130" i="52"/>
  <c r="N130" i="52"/>
  <c r="M130" i="52"/>
  <c r="AJ130" i="52" s="1"/>
  <c r="L130" i="52"/>
  <c r="K130" i="52"/>
  <c r="I130" i="52"/>
  <c r="AG129" i="52"/>
  <c r="X129" i="52"/>
  <c r="W129" i="52"/>
  <c r="V129" i="52"/>
  <c r="U129" i="52"/>
  <c r="T129" i="52"/>
  <c r="S129" i="52"/>
  <c r="R129" i="52"/>
  <c r="Q129" i="52"/>
  <c r="P129" i="52"/>
  <c r="O129" i="52"/>
  <c r="N129" i="52"/>
  <c r="M129" i="52"/>
  <c r="L129" i="52"/>
  <c r="K129" i="52"/>
  <c r="I129" i="52"/>
  <c r="AG1028" i="52"/>
  <c r="X1028" i="52"/>
  <c r="W1028" i="52"/>
  <c r="V1028" i="52"/>
  <c r="U1028" i="52"/>
  <c r="T1028" i="52"/>
  <c r="S1028" i="52"/>
  <c r="R1028" i="52"/>
  <c r="Q1028" i="52"/>
  <c r="P1028" i="52"/>
  <c r="O1028" i="52"/>
  <c r="N1028" i="52"/>
  <c r="M1028" i="52"/>
  <c r="L1028" i="52"/>
  <c r="K1028" i="52"/>
  <c r="I1028" i="52"/>
  <c r="AG546" i="52"/>
  <c r="X546" i="52"/>
  <c r="W546" i="52"/>
  <c r="V546" i="52"/>
  <c r="U546" i="52"/>
  <c r="T546" i="52"/>
  <c r="S546" i="52"/>
  <c r="R546" i="52"/>
  <c r="Q546" i="52"/>
  <c r="P546" i="52"/>
  <c r="O546" i="52"/>
  <c r="N546" i="52"/>
  <c r="M546" i="52"/>
  <c r="L546" i="52"/>
  <c r="K546" i="52"/>
  <c r="I546" i="52"/>
  <c r="AJ546" i="52"/>
  <c r="AG809" i="52"/>
  <c r="X809" i="52"/>
  <c r="W809" i="52"/>
  <c r="V809" i="52"/>
  <c r="U809" i="52"/>
  <c r="T809" i="52"/>
  <c r="S809" i="52"/>
  <c r="R809" i="52"/>
  <c r="Q809" i="52"/>
  <c r="P809" i="52"/>
  <c r="O809" i="52"/>
  <c r="N809" i="52"/>
  <c r="M809" i="52"/>
  <c r="L809" i="52"/>
  <c r="K809" i="52"/>
  <c r="I809" i="52"/>
  <c r="AG822" i="52"/>
  <c r="X822" i="52"/>
  <c r="W822" i="52"/>
  <c r="V822" i="52"/>
  <c r="U822" i="52"/>
  <c r="T822" i="52"/>
  <c r="S822" i="52"/>
  <c r="R822" i="52"/>
  <c r="Q822" i="52"/>
  <c r="P822" i="52"/>
  <c r="O822" i="52"/>
  <c r="AJ822" i="52" s="1"/>
  <c r="N822" i="52"/>
  <c r="M822" i="52"/>
  <c r="L822" i="52"/>
  <c r="K822" i="52"/>
  <c r="I822" i="52"/>
  <c r="AG99" i="52"/>
  <c r="X99" i="52"/>
  <c r="W99" i="52"/>
  <c r="V99" i="52"/>
  <c r="U99" i="52"/>
  <c r="T99" i="52"/>
  <c r="S99" i="52"/>
  <c r="R99" i="52"/>
  <c r="Q99" i="52"/>
  <c r="P99" i="52"/>
  <c r="O99" i="52"/>
  <c r="N99" i="52"/>
  <c r="M99" i="52"/>
  <c r="L99" i="52"/>
  <c r="AJ99" i="52" s="1"/>
  <c r="K99" i="52"/>
  <c r="I99" i="52"/>
  <c r="AG121" i="52"/>
  <c r="X121" i="52"/>
  <c r="W121" i="52"/>
  <c r="V121" i="52"/>
  <c r="U121" i="52"/>
  <c r="T121" i="52"/>
  <c r="S121" i="52"/>
  <c r="R121" i="52"/>
  <c r="Q121" i="52"/>
  <c r="P121" i="52"/>
  <c r="O121" i="52"/>
  <c r="N121" i="52"/>
  <c r="M121" i="52"/>
  <c r="L121" i="52"/>
  <c r="K121" i="52"/>
  <c r="I121" i="52"/>
  <c r="AJ121" i="52" s="1"/>
  <c r="AG346" i="52"/>
  <c r="X346" i="52"/>
  <c r="W346" i="52"/>
  <c r="V346" i="52"/>
  <c r="U346" i="52"/>
  <c r="T346" i="52"/>
  <c r="S346" i="52"/>
  <c r="R346" i="52"/>
  <c r="Q346" i="52"/>
  <c r="P346" i="52"/>
  <c r="O346" i="52"/>
  <c r="N346" i="52"/>
  <c r="M346" i="52"/>
  <c r="L346" i="52"/>
  <c r="K346" i="52"/>
  <c r="I346" i="52"/>
  <c r="AG345" i="52"/>
  <c r="X345" i="52"/>
  <c r="W345" i="52"/>
  <c r="V345" i="52"/>
  <c r="U345" i="52"/>
  <c r="T345" i="52"/>
  <c r="S345" i="52"/>
  <c r="R345" i="52"/>
  <c r="Q345" i="52"/>
  <c r="P345" i="52"/>
  <c r="O345" i="52"/>
  <c r="N345" i="52"/>
  <c r="M345" i="52"/>
  <c r="L345" i="52"/>
  <c r="K345" i="52"/>
  <c r="I345" i="52"/>
  <c r="AG344" i="52"/>
  <c r="X344" i="52"/>
  <c r="W344" i="52"/>
  <c r="V344" i="52"/>
  <c r="U344" i="52"/>
  <c r="T344" i="52"/>
  <c r="S344" i="52"/>
  <c r="R344" i="52"/>
  <c r="Q344" i="52"/>
  <c r="P344" i="52"/>
  <c r="O344" i="52"/>
  <c r="N344" i="52"/>
  <c r="M344" i="52"/>
  <c r="L344" i="52"/>
  <c r="K344" i="52"/>
  <c r="I344" i="52"/>
  <c r="AJ344" i="52" s="1"/>
  <c r="AG575" i="52"/>
  <c r="X575" i="52"/>
  <c r="W575" i="52"/>
  <c r="V575" i="52"/>
  <c r="U575" i="52"/>
  <c r="T575" i="52"/>
  <c r="S575" i="52"/>
  <c r="R575" i="52"/>
  <c r="Q575" i="52"/>
  <c r="P575" i="52"/>
  <c r="O575" i="52"/>
  <c r="AJ575" i="52" s="1"/>
  <c r="N575" i="52"/>
  <c r="M575" i="52"/>
  <c r="L575" i="52"/>
  <c r="K575" i="52"/>
  <c r="I575" i="52"/>
  <c r="AG1027" i="52"/>
  <c r="X1027" i="52"/>
  <c r="W1027" i="52"/>
  <c r="V1027" i="52"/>
  <c r="U1027" i="52"/>
  <c r="T1027" i="52"/>
  <c r="S1027" i="52"/>
  <c r="R1027" i="52"/>
  <c r="Q1027" i="52"/>
  <c r="P1027" i="52"/>
  <c r="O1027" i="52"/>
  <c r="N1027" i="52"/>
  <c r="M1027" i="52"/>
  <c r="L1027" i="52"/>
  <c r="K1027" i="52"/>
  <c r="I1027" i="52"/>
  <c r="AG1160" i="52"/>
  <c r="X1160" i="52"/>
  <c r="W1160" i="52"/>
  <c r="V1160" i="52"/>
  <c r="U1160" i="52"/>
  <c r="T1160" i="52"/>
  <c r="S1160" i="52"/>
  <c r="R1160" i="52"/>
  <c r="Q1160" i="52"/>
  <c r="P1160" i="52"/>
  <c r="O1160" i="52"/>
  <c r="N1160" i="52"/>
  <c r="M1160" i="52"/>
  <c r="L1160" i="52"/>
  <c r="K1160" i="52"/>
  <c r="I1160" i="52"/>
  <c r="AG1243" i="52"/>
  <c r="X1243" i="52"/>
  <c r="W1243" i="52"/>
  <c r="V1243" i="52"/>
  <c r="U1243" i="52"/>
  <c r="T1243" i="52"/>
  <c r="S1243" i="52"/>
  <c r="R1243" i="52"/>
  <c r="Q1243" i="52"/>
  <c r="P1243" i="52"/>
  <c r="O1243" i="52"/>
  <c r="N1243" i="52"/>
  <c r="M1243" i="52"/>
  <c r="L1243" i="52"/>
  <c r="K1243" i="52"/>
  <c r="I1243" i="52"/>
  <c r="AG332" i="52"/>
  <c r="X332" i="52"/>
  <c r="W332" i="52"/>
  <c r="V332" i="52"/>
  <c r="U332" i="52"/>
  <c r="T332" i="52"/>
  <c r="S332" i="52"/>
  <c r="R332" i="52"/>
  <c r="Q332" i="52"/>
  <c r="P332" i="52"/>
  <c r="O332" i="52"/>
  <c r="N332" i="52"/>
  <c r="M332" i="52"/>
  <c r="L332" i="52"/>
  <c r="K332" i="52"/>
  <c r="AJ332" i="52" s="1"/>
  <c r="I332" i="52"/>
  <c r="AG986" i="52"/>
  <c r="X986" i="52"/>
  <c r="W986" i="52"/>
  <c r="V986" i="52"/>
  <c r="U986" i="52"/>
  <c r="T986" i="52"/>
  <c r="S986" i="52"/>
  <c r="R986" i="52"/>
  <c r="Q986" i="52"/>
  <c r="P986" i="52"/>
  <c r="O986" i="52"/>
  <c r="N986" i="52"/>
  <c r="M986" i="52"/>
  <c r="L986" i="52"/>
  <c r="K986" i="52"/>
  <c r="I986" i="52"/>
  <c r="AJ986" i="52" s="1"/>
  <c r="AG1161" i="52"/>
  <c r="X1161" i="52"/>
  <c r="W1161" i="52"/>
  <c r="V1161" i="52"/>
  <c r="U1161" i="52"/>
  <c r="T1161" i="52"/>
  <c r="S1161" i="52"/>
  <c r="R1161" i="52"/>
  <c r="Q1161" i="52"/>
  <c r="P1161" i="52"/>
  <c r="O1161" i="52"/>
  <c r="N1161" i="52"/>
  <c r="M1161" i="52"/>
  <c r="L1161" i="52"/>
  <c r="K1161" i="52"/>
  <c r="I1161" i="52"/>
  <c r="AJ1161" i="52"/>
  <c r="AG1242" i="52"/>
  <c r="X1242" i="52"/>
  <c r="W1242" i="52"/>
  <c r="V1242" i="52"/>
  <c r="U1242" i="52"/>
  <c r="T1242" i="52"/>
  <c r="S1242" i="52"/>
  <c r="R1242" i="52"/>
  <c r="Q1242" i="52"/>
  <c r="P1242" i="52"/>
  <c r="O1242" i="52"/>
  <c r="N1242" i="52"/>
  <c r="AJ1242" i="52" s="1"/>
  <c r="M1242" i="52"/>
  <c r="L1242" i="52"/>
  <c r="K1242" i="52"/>
  <c r="I1242" i="52"/>
  <c r="AG1328" i="52"/>
  <c r="X1328" i="52"/>
  <c r="W1328" i="52"/>
  <c r="V1328" i="52"/>
  <c r="U1328" i="52"/>
  <c r="T1328" i="52"/>
  <c r="S1328" i="52"/>
  <c r="R1328" i="52"/>
  <c r="Q1328" i="52"/>
  <c r="P1328" i="52"/>
  <c r="O1328" i="52"/>
  <c r="N1328" i="52"/>
  <c r="M1328" i="52"/>
  <c r="L1328" i="52"/>
  <c r="K1328" i="52"/>
  <c r="I1328" i="52"/>
  <c r="AG1180" i="52"/>
  <c r="X1180" i="52"/>
  <c r="W1180" i="52"/>
  <c r="V1180" i="52"/>
  <c r="U1180" i="52"/>
  <c r="T1180" i="52"/>
  <c r="S1180" i="52"/>
  <c r="R1180" i="52"/>
  <c r="Q1180" i="52"/>
  <c r="P1180" i="52"/>
  <c r="O1180" i="52"/>
  <c r="N1180" i="52"/>
  <c r="M1180" i="52"/>
  <c r="L1180" i="52"/>
  <c r="K1180" i="52"/>
  <c r="I1180" i="52"/>
  <c r="AG1179" i="52"/>
  <c r="X1179" i="52"/>
  <c r="W1179" i="52"/>
  <c r="V1179" i="52"/>
  <c r="U1179" i="52"/>
  <c r="T1179" i="52"/>
  <c r="S1179" i="52"/>
  <c r="R1179" i="52"/>
  <c r="Q1179" i="52"/>
  <c r="P1179" i="52"/>
  <c r="O1179" i="52"/>
  <c r="N1179" i="52"/>
  <c r="M1179" i="52"/>
  <c r="L1179" i="52"/>
  <c r="K1179" i="52"/>
  <c r="I1179" i="52"/>
  <c r="AG1118" i="52"/>
  <c r="X1118" i="52"/>
  <c r="W1118" i="52"/>
  <c r="V1118" i="52"/>
  <c r="U1118" i="52"/>
  <c r="T1118" i="52"/>
  <c r="S1118" i="52"/>
  <c r="R1118" i="52"/>
  <c r="Q1118" i="52"/>
  <c r="P1118" i="52"/>
  <c r="O1118" i="52"/>
  <c r="N1118" i="52"/>
  <c r="M1118" i="52"/>
  <c r="L1118" i="52"/>
  <c r="K1118" i="52"/>
  <c r="I1118" i="52"/>
  <c r="AG321" i="52"/>
  <c r="X321" i="52"/>
  <c r="W321" i="52"/>
  <c r="V321" i="52"/>
  <c r="U321" i="52"/>
  <c r="T321" i="52"/>
  <c r="S321" i="52"/>
  <c r="R321" i="52"/>
  <c r="Q321" i="52"/>
  <c r="P321" i="52"/>
  <c r="O321" i="52"/>
  <c r="N321" i="52"/>
  <c r="M321" i="52"/>
  <c r="L321" i="52"/>
  <c r="K321" i="52"/>
  <c r="I321" i="52"/>
  <c r="AJ321" i="52" s="1"/>
  <c r="AG320" i="52"/>
  <c r="X320" i="52"/>
  <c r="W320" i="52"/>
  <c r="V320" i="52"/>
  <c r="U320" i="52"/>
  <c r="T320" i="52"/>
  <c r="S320" i="52"/>
  <c r="R320" i="52"/>
  <c r="Q320" i="52"/>
  <c r="P320" i="52"/>
  <c r="O320" i="52"/>
  <c r="N320" i="52"/>
  <c r="M320" i="52"/>
  <c r="L320" i="52"/>
  <c r="K320" i="52"/>
  <c r="I320" i="52"/>
  <c r="AG319" i="52"/>
  <c r="X319" i="52"/>
  <c r="W319" i="52"/>
  <c r="V319" i="52"/>
  <c r="U319" i="52"/>
  <c r="T319" i="52"/>
  <c r="S319" i="52"/>
  <c r="R319" i="52"/>
  <c r="Q319" i="52"/>
  <c r="P319" i="52"/>
  <c r="O319" i="52"/>
  <c r="N319" i="52"/>
  <c r="M319" i="52"/>
  <c r="L319" i="52"/>
  <c r="K319" i="52"/>
  <c r="I319" i="52"/>
  <c r="AG318" i="52"/>
  <c r="X318" i="52"/>
  <c r="W318" i="52"/>
  <c r="V318" i="52"/>
  <c r="U318" i="52"/>
  <c r="T318" i="52"/>
  <c r="S318" i="52"/>
  <c r="R318" i="52"/>
  <c r="Q318" i="52"/>
  <c r="P318" i="52"/>
  <c r="O318" i="52"/>
  <c r="N318" i="52"/>
  <c r="M318" i="52"/>
  <c r="L318" i="52"/>
  <c r="K318" i="52"/>
  <c r="I318" i="52"/>
  <c r="AG317" i="52"/>
  <c r="X317" i="52"/>
  <c r="W317" i="52"/>
  <c r="V317" i="52"/>
  <c r="U317" i="52"/>
  <c r="T317" i="52"/>
  <c r="S317" i="52"/>
  <c r="R317" i="52"/>
  <c r="Q317" i="52"/>
  <c r="P317" i="52"/>
  <c r="O317" i="52"/>
  <c r="N317" i="52"/>
  <c r="M317" i="52"/>
  <c r="L317" i="52"/>
  <c r="K317" i="52"/>
  <c r="I317" i="52"/>
  <c r="AJ317" i="52"/>
  <c r="AG316" i="52"/>
  <c r="X316" i="52"/>
  <c r="W316" i="52"/>
  <c r="V316" i="52"/>
  <c r="U316" i="52"/>
  <c r="T316" i="52"/>
  <c r="S316" i="52"/>
  <c r="R316" i="52"/>
  <c r="Q316" i="52"/>
  <c r="P316" i="52"/>
  <c r="O316" i="52"/>
  <c r="N316" i="52"/>
  <c r="M316" i="52"/>
  <c r="L316" i="52"/>
  <c r="K316" i="52"/>
  <c r="I316" i="52"/>
  <c r="AG315" i="52"/>
  <c r="X315" i="52"/>
  <c r="W315" i="52"/>
  <c r="V315" i="52"/>
  <c r="U315" i="52"/>
  <c r="T315" i="52"/>
  <c r="S315" i="52"/>
  <c r="R315" i="52"/>
  <c r="Q315" i="52"/>
  <c r="P315" i="52"/>
  <c r="O315" i="52"/>
  <c r="N315" i="52"/>
  <c r="M315" i="52"/>
  <c r="L315" i="52"/>
  <c r="K315" i="52"/>
  <c r="I315" i="52"/>
  <c r="AJ315" i="52"/>
  <c r="AG314" i="52"/>
  <c r="X314" i="52"/>
  <c r="W314" i="52"/>
  <c r="V314" i="52"/>
  <c r="U314" i="52"/>
  <c r="T314" i="52"/>
  <c r="S314" i="52"/>
  <c r="R314" i="52"/>
  <c r="Q314" i="52"/>
  <c r="P314" i="52"/>
  <c r="O314" i="52"/>
  <c r="N314" i="52"/>
  <c r="M314" i="52"/>
  <c r="L314" i="52"/>
  <c r="AJ314" i="52" s="1"/>
  <c r="K314" i="52"/>
  <c r="I314" i="52"/>
  <c r="AG930" i="52"/>
  <c r="X930" i="52"/>
  <c r="W930" i="52"/>
  <c r="V930" i="52"/>
  <c r="U930" i="52"/>
  <c r="T930" i="52"/>
  <c r="S930" i="52"/>
  <c r="R930" i="52"/>
  <c r="Q930" i="52"/>
  <c r="P930" i="52"/>
  <c r="O930" i="52"/>
  <c r="N930" i="52"/>
  <c r="M930" i="52"/>
  <c r="L930" i="52"/>
  <c r="K930" i="52"/>
  <c r="I930" i="52"/>
  <c r="AG1178" i="52"/>
  <c r="X1178" i="52"/>
  <c r="W1178" i="52"/>
  <c r="V1178" i="52"/>
  <c r="U1178" i="52"/>
  <c r="T1178" i="52"/>
  <c r="S1178" i="52"/>
  <c r="R1178" i="52"/>
  <c r="Q1178" i="52"/>
  <c r="P1178" i="52"/>
  <c r="O1178" i="52"/>
  <c r="N1178" i="52"/>
  <c r="M1178" i="52"/>
  <c r="L1178" i="52"/>
  <c r="K1178" i="52"/>
  <c r="I1178" i="52"/>
  <c r="AJ1178" i="52" s="1"/>
  <c r="AG884" i="52"/>
  <c r="X884" i="52"/>
  <c r="W884" i="52"/>
  <c r="V884" i="52"/>
  <c r="U884" i="52"/>
  <c r="T884" i="52"/>
  <c r="S884" i="52"/>
  <c r="R884" i="52"/>
  <c r="Q884" i="52"/>
  <c r="P884" i="52"/>
  <c r="O884" i="52"/>
  <c r="N884" i="52"/>
  <c r="M884" i="52"/>
  <c r="L884" i="52"/>
  <c r="K884" i="52"/>
  <c r="I884" i="52"/>
  <c r="AG727" i="52"/>
  <c r="X727" i="52"/>
  <c r="W727" i="52"/>
  <c r="V727" i="52"/>
  <c r="U727" i="52"/>
  <c r="T727" i="52"/>
  <c r="S727" i="52"/>
  <c r="R727" i="52"/>
  <c r="Q727" i="52"/>
  <c r="P727" i="52"/>
  <c r="O727" i="52"/>
  <c r="N727" i="52"/>
  <c r="M727" i="52"/>
  <c r="L727" i="52"/>
  <c r="K727" i="52"/>
  <c r="I727" i="52"/>
  <c r="AG583" i="52"/>
  <c r="X583" i="52"/>
  <c r="W583" i="52"/>
  <c r="V583" i="52"/>
  <c r="U583" i="52"/>
  <c r="T583" i="52"/>
  <c r="S583" i="52"/>
  <c r="R583" i="52"/>
  <c r="Q583" i="52"/>
  <c r="P583" i="52"/>
  <c r="O583" i="52"/>
  <c r="N583" i="52"/>
  <c r="M583" i="52"/>
  <c r="L583" i="52"/>
  <c r="K583" i="52"/>
  <c r="I583" i="52"/>
  <c r="AJ583" i="52" s="1"/>
  <c r="AG22" i="52"/>
  <c r="X22" i="52"/>
  <c r="W22" i="52"/>
  <c r="V22" i="52"/>
  <c r="U22" i="52"/>
  <c r="T22" i="52"/>
  <c r="S22" i="52"/>
  <c r="R22" i="52"/>
  <c r="Q22" i="52"/>
  <c r="P22" i="52"/>
  <c r="O22" i="52"/>
  <c r="N22" i="52"/>
  <c r="M22" i="52"/>
  <c r="L22" i="52"/>
  <c r="K22" i="52"/>
  <c r="I22" i="52"/>
  <c r="AG951" i="52"/>
  <c r="X951" i="52"/>
  <c r="W951" i="52"/>
  <c r="V951" i="52"/>
  <c r="U951" i="52"/>
  <c r="T951" i="52"/>
  <c r="S951" i="52"/>
  <c r="R951" i="52"/>
  <c r="Q951" i="52"/>
  <c r="P951" i="52"/>
  <c r="O951" i="52"/>
  <c r="N951" i="52"/>
  <c r="M951" i="52"/>
  <c r="L951" i="52"/>
  <c r="K951" i="52"/>
  <c r="I951" i="52"/>
  <c r="AG71" i="52"/>
  <c r="X71" i="52"/>
  <c r="W71" i="52"/>
  <c r="V71" i="52"/>
  <c r="U71" i="52"/>
  <c r="T71" i="52"/>
  <c r="S71" i="52"/>
  <c r="R71" i="52"/>
  <c r="Q71" i="52"/>
  <c r="P71" i="52"/>
  <c r="O71" i="52"/>
  <c r="N71" i="52"/>
  <c r="M71" i="52"/>
  <c r="L71" i="52"/>
  <c r="K71" i="52"/>
  <c r="I71" i="52"/>
  <c r="AG767" i="52"/>
  <c r="X767" i="52"/>
  <c r="W767" i="52"/>
  <c r="V767" i="52"/>
  <c r="U767" i="52"/>
  <c r="T767" i="52"/>
  <c r="S767" i="52"/>
  <c r="R767" i="52"/>
  <c r="Q767" i="52"/>
  <c r="P767" i="52"/>
  <c r="O767" i="52"/>
  <c r="N767" i="52"/>
  <c r="M767" i="52"/>
  <c r="L767" i="52"/>
  <c r="K767" i="52"/>
  <c r="I767" i="52"/>
  <c r="AJ767" i="52"/>
  <c r="AG254" i="52"/>
  <c r="X254" i="52"/>
  <c r="W254" i="52"/>
  <c r="V254" i="52"/>
  <c r="U254" i="52"/>
  <c r="T254" i="52"/>
  <c r="S254" i="52"/>
  <c r="R254" i="52"/>
  <c r="Q254" i="52"/>
  <c r="P254" i="52"/>
  <c r="O254" i="52"/>
  <c r="N254" i="52"/>
  <c r="M254" i="52"/>
  <c r="L254" i="52"/>
  <c r="K254" i="52"/>
  <c r="I254" i="52"/>
  <c r="AG933" i="52"/>
  <c r="X933" i="52"/>
  <c r="W933" i="52"/>
  <c r="V933" i="52"/>
  <c r="U933" i="52"/>
  <c r="T933" i="52"/>
  <c r="S933" i="52"/>
  <c r="R933" i="52"/>
  <c r="Q933" i="52"/>
  <c r="P933" i="52"/>
  <c r="O933" i="52"/>
  <c r="AJ933" i="52" s="1"/>
  <c r="N933" i="52"/>
  <c r="M933" i="52"/>
  <c r="L933" i="52"/>
  <c r="K933" i="52"/>
  <c r="I933" i="52"/>
  <c r="AG675" i="52"/>
  <c r="X675" i="52"/>
  <c r="W675" i="52"/>
  <c r="V675" i="52"/>
  <c r="U675" i="52"/>
  <c r="T675" i="52"/>
  <c r="S675" i="52"/>
  <c r="R675" i="52"/>
  <c r="Q675" i="52"/>
  <c r="P675" i="52"/>
  <c r="O675" i="52"/>
  <c r="N675" i="52"/>
  <c r="M675" i="52"/>
  <c r="L675" i="52"/>
  <c r="AJ675" i="52" s="1"/>
  <c r="K675" i="52"/>
  <c r="I675" i="52"/>
  <c r="AG1274" i="52"/>
  <c r="X1274" i="52"/>
  <c r="W1274" i="52"/>
  <c r="V1274" i="52"/>
  <c r="U1274" i="52"/>
  <c r="T1274" i="52"/>
  <c r="S1274" i="52"/>
  <c r="R1274" i="52"/>
  <c r="Q1274" i="52"/>
  <c r="P1274" i="52"/>
  <c r="O1274" i="52"/>
  <c r="N1274" i="52"/>
  <c r="M1274" i="52"/>
  <c r="L1274" i="52"/>
  <c r="K1274" i="52"/>
  <c r="I1274" i="52"/>
  <c r="AJ1274" i="52" s="1"/>
  <c r="AG92" i="52"/>
  <c r="X92" i="52"/>
  <c r="W92" i="52"/>
  <c r="V92" i="52"/>
  <c r="U92" i="52"/>
  <c r="T92" i="52"/>
  <c r="S92" i="52"/>
  <c r="R92" i="52"/>
  <c r="Q92" i="52"/>
  <c r="P92" i="52"/>
  <c r="O92" i="52"/>
  <c r="N92" i="52"/>
  <c r="M92" i="52"/>
  <c r="L92" i="52"/>
  <c r="K92" i="52"/>
  <c r="I92" i="52"/>
  <c r="AG235" i="52"/>
  <c r="X235" i="52"/>
  <c r="W235" i="52"/>
  <c r="V235" i="52"/>
  <c r="U235" i="52"/>
  <c r="T235" i="52"/>
  <c r="S235" i="52"/>
  <c r="R235" i="52"/>
  <c r="Q235" i="52"/>
  <c r="P235" i="52"/>
  <c r="O235" i="52"/>
  <c r="N235" i="52"/>
  <c r="M235" i="52"/>
  <c r="L235" i="52"/>
  <c r="K235" i="52"/>
  <c r="I235" i="52"/>
  <c r="AG234" i="52"/>
  <c r="X234" i="52"/>
  <c r="W234" i="52"/>
  <c r="V234" i="52"/>
  <c r="U234" i="52"/>
  <c r="T234" i="52"/>
  <c r="S234" i="52"/>
  <c r="R234" i="52"/>
  <c r="Q234" i="52"/>
  <c r="P234" i="52"/>
  <c r="O234" i="52"/>
  <c r="N234" i="52"/>
  <c r="M234" i="52"/>
  <c r="L234" i="52"/>
  <c r="K234" i="52"/>
  <c r="I234" i="52"/>
  <c r="AG1078" i="52"/>
  <c r="X1078" i="52"/>
  <c r="W1078" i="52"/>
  <c r="V1078" i="52"/>
  <c r="U1078" i="52"/>
  <c r="T1078" i="52"/>
  <c r="S1078" i="52"/>
  <c r="R1078" i="52"/>
  <c r="Q1078" i="52"/>
  <c r="P1078" i="52"/>
  <c r="O1078" i="52"/>
  <c r="AJ1078" i="52" s="1"/>
  <c r="N1078" i="52"/>
  <c r="M1078" i="52"/>
  <c r="L1078" i="52"/>
  <c r="K1078" i="52"/>
  <c r="I1078" i="52"/>
  <c r="AG1077" i="52"/>
  <c r="X1077" i="52"/>
  <c r="W1077" i="52"/>
  <c r="V1077" i="52"/>
  <c r="U1077" i="52"/>
  <c r="T1077" i="52"/>
  <c r="S1077" i="52"/>
  <c r="R1077" i="52"/>
  <c r="Q1077" i="52"/>
  <c r="P1077" i="52"/>
  <c r="O1077" i="52"/>
  <c r="N1077" i="52"/>
  <c r="M1077" i="52"/>
  <c r="L1077" i="52"/>
  <c r="K1077" i="52"/>
  <c r="I1077" i="52"/>
  <c r="AG1152" i="52"/>
  <c r="X1152" i="52"/>
  <c r="W1152" i="52"/>
  <c r="V1152" i="52"/>
  <c r="U1152" i="52"/>
  <c r="T1152" i="52"/>
  <c r="S1152" i="52"/>
  <c r="R1152" i="52"/>
  <c r="Q1152" i="52"/>
  <c r="P1152" i="52"/>
  <c r="O1152" i="52"/>
  <c r="N1152" i="52"/>
  <c r="M1152" i="52"/>
  <c r="L1152" i="52"/>
  <c r="K1152" i="52"/>
  <c r="I1152" i="52"/>
  <c r="AG894" i="52"/>
  <c r="X894" i="52"/>
  <c r="W894" i="52"/>
  <c r="V894" i="52"/>
  <c r="U894" i="52"/>
  <c r="T894" i="52"/>
  <c r="S894" i="52"/>
  <c r="R894" i="52"/>
  <c r="Q894" i="52"/>
  <c r="P894" i="52"/>
  <c r="O894" i="52"/>
  <c r="N894" i="52"/>
  <c r="M894" i="52"/>
  <c r="L894" i="52"/>
  <c r="K894" i="52"/>
  <c r="I894" i="52"/>
  <c r="X1214" i="52"/>
  <c r="W1214" i="52"/>
  <c r="V1214" i="52"/>
  <c r="U1214" i="52"/>
  <c r="T1214" i="52"/>
  <c r="S1214" i="52"/>
  <c r="R1214" i="52"/>
  <c r="Q1214" i="52"/>
  <c r="P1214" i="52"/>
  <c r="AJ1214" i="52" s="1"/>
  <c r="O1214" i="52"/>
  <c r="N1214" i="52"/>
  <c r="M1214" i="52"/>
  <c r="L1214" i="52"/>
  <c r="I1214" i="52"/>
  <c r="AG84" i="52"/>
  <c r="X84" i="52"/>
  <c r="W84" i="52"/>
  <c r="V84" i="52"/>
  <c r="U84" i="52"/>
  <c r="T84" i="52"/>
  <c r="S84" i="52"/>
  <c r="R84" i="52"/>
  <c r="Q84" i="52"/>
  <c r="P84" i="52"/>
  <c r="O84" i="52"/>
  <c r="N84" i="52"/>
  <c r="M84" i="52"/>
  <c r="L84" i="52"/>
  <c r="K84" i="52"/>
  <c r="I84" i="52"/>
  <c r="AG169" i="52"/>
  <c r="X169" i="52"/>
  <c r="W169" i="52"/>
  <c r="V169" i="52"/>
  <c r="U169" i="52"/>
  <c r="T169" i="52"/>
  <c r="S169" i="52"/>
  <c r="R169" i="52"/>
  <c r="Q169" i="52"/>
  <c r="P169" i="52"/>
  <c r="O169" i="52"/>
  <c r="N169" i="52"/>
  <c r="M169" i="52"/>
  <c r="L169" i="52"/>
  <c r="K169" i="52"/>
  <c r="I169" i="52"/>
  <c r="AG168" i="52"/>
  <c r="X168" i="52"/>
  <c r="W168" i="52"/>
  <c r="V168" i="52"/>
  <c r="U168" i="52"/>
  <c r="T168" i="52"/>
  <c r="S168" i="52"/>
  <c r="R168" i="52"/>
  <c r="Q168" i="52"/>
  <c r="P168" i="52"/>
  <c r="O168" i="52"/>
  <c r="N168" i="52"/>
  <c r="M168" i="52"/>
  <c r="L168" i="52"/>
  <c r="K168" i="52"/>
  <c r="I168" i="52"/>
  <c r="AG167" i="52"/>
  <c r="X167" i="52"/>
  <c r="W167" i="52"/>
  <c r="V167" i="52"/>
  <c r="U167" i="52"/>
  <c r="T167" i="52"/>
  <c r="S167" i="52"/>
  <c r="R167" i="52"/>
  <c r="Q167" i="52"/>
  <c r="P167" i="52"/>
  <c r="O167" i="52"/>
  <c r="N167" i="52"/>
  <c r="M167" i="52"/>
  <c r="L167" i="52"/>
  <c r="K167" i="52"/>
  <c r="I167" i="52"/>
  <c r="AG950" i="52"/>
  <c r="X950" i="52"/>
  <c r="W950" i="52"/>
  <c r="V950" i="52"/>
  <c r="U950" i="52"/>
  <c r="T950" i="52"/>
  <c r="S950" i="52"/>
  <c r="R950" i="52"/>
  <c r="Q950" i="52"/>
  <c r="P950" i="52"/>
  <c r="O950" i="52"/>
  <c r="N950" i="52"/>
  <c r="M950" i="52"/>
  <c r="L950" i="52"/>
  <c r="K950" i="52"/>
  <c r="I950" i="52"/>
  <c r="AG582" i="52"/>
  <c r="X582" i="52"/>
  <c r="W582" i="52"/>
  <c r="V582" i="52"/>
  <c r="U582" i="52"/>
  <c r="T582" i="52"/>
  <c r="S582" i="52"/>
  <c r="R582" i="52"/>
  <c r="Q582" i="52"/>
  <c r="P582" i="52"/>
  <c r="O582" i="52"/>
  <c r="N582" i="52"/>
  <c r="M582" i="52"/>
  <c r="L582" i="52"/>
  <c r="K582" i="52"/>
  <c r="I582" i="52"/>
  <c r="AJ582" i="52" s="1"/>
  <c r="AG195" i="52"/>
  <c r="X195" i="52"/>
  <c r="W195" i="52"/>
  <c r="V195" i="52"/>
  <c r="U195" i="52"/>
  <c r="T195" i="52"/>
  <c r="S195" i="52"/>
  <c r="R195" i="52"/>
  <c r="Q195" i="52"/>
  <c r="P195" i="52"/>
  <c r="O195" i="52"/>
  <c r="N195" i="52"/>
  <c r="M195" i="52"/>
  <c r="AJ195" i="52" s="1"/>
  <c r="L195" i="52"/>
  <c r="K195" i="52"/>
  <c r="I195" i="52"/>
  <c r="AG194" i="52"/>
  <c r="X194" i="52"/>
  <c r="W194" i="52"/>
  <c r="V194" i="52"/>
  <c r="U194" i="52"/>
  <c r="T194" i="52"/>
  <c r="S194" i="52"/>
  <c r="R194" i="52"/>
  <c r="Q194" i="52"/>
  <c r="P194" i="52"/>
  <c r="O194" i="52"/>
  <c r="N194" i="52"/>
  <c r="M194" i="52"/>
  <c r="L194" i="52"/>
  <c r="K194" i="52"/>
  <c r="I194" i="52"/>
  <c r="AG193" i="52"/>
  <c r="X193" i="52"/>
  <c r="W193" i="52"/>
  <c r="V193" i="52"/>
  <c r="U193" i="52"/>
  <c r="T193" i="52"/>
  <c r="S193" i="52"/>
  <c r="R193" i="52"/>
  <c r="Q193" i="52"/>
  <c r="P193" i="52"/>
  <c r="O193" i="52"/>
  <c r="N193" i="52"/>
  <c r="M193" i="52"/>
  <c r="L193" i="52"/>
  <c r="K193" i="52"/>
  <c r="I193" i="52"/>
  <c r="AG891" i="52"/>
  <c r="X891" i="52"/>
  <c r="W891" i="52"/>
  <c r="V891" i="52"/>
  <c r="U891" i="52"/>
  <c r="T891" i="52"/>
  <c r="S891" i="52"/>
  <c r="R891" i="52"/>
  <c r="Q891" i="52"/>
  <c r="P891" i="52"/>
  <c r="O891" i="52"/>
  <c r="N891" i="52"/>
  <c r="M891" i="52"/>
  <c r="L891" i="52"/>
  <c r="K891" i="52"/>
  <c r="I891" i="52"/>
  <c r="AG892" i="52"/>
  <c r="X892" i="52"/>
  <c r="W892" i="52"/>
  <c r="V892" i="52"/>
  <c r="U892" i="52"/>
  <c r="T892" i="52"/>
  <c r="S892" i="52"/>
  <c r="R892" i="52"/>
  <c r="Q892" i="52"/>
  <c r="P892" i="52"/>
  <c r="O892" i="52"/>
  <c r="N892" i="52"/>
  <c r="M892" i="52"/>
  <c r="L892" i="52"/>
  <c r="K892" i="52"/>
  <c r="I892" i="52"/>
  <c r="AJ892" i="52" s="1"/>
  <c r="AG637" i="52"/>
  <c r="X637" i="52"/>
  <c r="W637" i="52"/>
  <c r="V637" i="52"/>
  <c r="U637" i="52"/>
  <c r="T637" i="52"/>
  <c r="S637" i="52"/>
  <c r="R637" i="52"/>
  <c r="Q637" i="52"/>
  <c r="P637" i="52"/>
  <c r="O637" i="52"/>
  <c r="N637" i="52"/>
  <c r="AJ637" i="52" s="1"/>
  <c r="M637" i="52"/>
  <c r="L637" i="52"/>
  <c r="K637" i="52"/>
  <c r="I637" i="52"/>
  <c r="AG541" i="52"/>
  <c r="X541" i="52"/>
  <c r="W541" i="52"/>
  <c r="V541" i="52"/>
  <c r="U541" i="52"/>
  <c r="T541" i="52"/>
  <c r="AJ541" i="52" s="1"/>
  <c r="S541" i="52"/>
  <c r="R541" i="52"/>
  <c r="Q541" i="52"/>
  <c r="P541" i="52"/>
  <c r="O541" i="52"/>
  <c r="N541" i="52"/>
  <c r="M541" i="52"/>
  <c r="L541" i="52"/>
  <c r="K541" i="52"/>
  <c r="I541" i="52"/>
  <c r="AG540" i="52"/>
  <c r="X540" i="52"/>
  <c r="W540" i="52"/>
  <c r="V540" i="52"/>
  <c r="U540" i="52"/>
  <c r="T540" i="52"/>
  <c r="S540" i="52"/>
  <c r="R540" i="52"/>
  <c r="Q540" i="52"/>
  <c r="P540" i="52"/>
  <c r="O540" i="52"/>
  <c r="N540" i="52"/>
  <c r="M540" i="52"/>
  <c r="L540" i="52"/>
  <c r="K540" i="52"/>
  <c r="I540" i="52"/>
  <c r="AG539" i="52"/>
  <c r="X539" i="52"/>
  <c r="W539" i="52"/>
  <c r="V539" i="52"/>
  <c r="U539" i="52"/>
  <c r="T539" i="52"/>
  <c r="S539" i="52"/>
  <c r="R539" i="52"/>
  <c r="Q539" i="52"/>
  <c r="P539" i="52"/>
  <c r="O539" i="52"/>
  <c r="N539" i="52"/>
  <c r="M539" i="52"/>
  <c r="L539" i="52"/>
  <c r="K539" i="52"/>
  <c r="I539" i="52"/>
  <c r="AG1300" i="52"/>
  <c r="X1300" i="52"/>
  <c r="W1300" i="52"/>
  <c r="V1300" i="52"/>
  <c r="U1300" i="52"/>
  <c r="T1300" i="52"/>
  <c r="S1300" i="52"/>
  <c r="R1300" i="52"/>
  <c r="Q1300" i="52"/>
  <c r="P1300" i="52"/>
  <c r="O1300" i="52"/>
  <c r="N1300" i="52"/>
  <c r="M1300" i="52"/>
  <c r="L1300" i="52"/>
  <c r="K1300" i="52"/>
  <c r="I1300" i="52"/>
  <c r="AG1007" i="52"/>
  <c r="X1007" i="52"/>
  <c r="W1007" i="52"/>
  <c r="V1007" i="52"/>
  <c r="U1007" i="52"/>
  <c r="T1007" i="52"/>
  <c r="S1007" i="52"/>
  <c r="R1007" i="52"/>
  <c r="Q1007" i="52"/>
  <c r="P1007" i="52"/>
  <c r="O1007" i="52"/>
  <c r="N1007" i="52"/>
  <c r="M1007" i="52"/>
  <c r="L1007" i="52"/>
  <c r="K1007" i="52"/>
  <c r="I1007" i="52"/>
  <c r="AG19" i="52"/>
  <c r="X19" i="52"/>
  <c r="W19" i="52"/>
  <c r="V19" i="52"/>
  <c r="U19" i="52"/>
  <c r="T19" i="52"/>
  <c r="S19" i="52"/>
  <c r="R19" i="52"/>
  <c r="Q19" i="52"/>
  <c r="P19" i="52"/>
  <c r="O19" i="52"/>
  <c r="N19" i="52"/>
  <c r="M19" i="52"/>
  <c r="L19" i="52"/>
  <c r="K19" i="52"/>
  <c r="I19" i="52"/>
  <c r="AJ19" i="52" s="1"/>
  <c r="AG1090" i="52"/>
  <c r="X1090" i="52"/>
  <c r="W1090" i="52"/>
  <c r="V1090" i="52"/>
  <c r="U1090" i="52"/>
  <c r="T1090" i="52"/>
  <c r="S1090" i="52"/>
  <c r="R1090" i="52"/>
  <c r="Q1090" i="52"/>
  <c r="P1090" i="52"/>
  <c r="O1090" i="52"/>
  <c r="N1090" i="52"/>
  <c r="M1090" i="52"/>
  <c r="L1090" i="52"/>
  <c r="K1090" i="52"/>
  <c r="I1090" i="52"/>
  <c r="AG532" i="52"/>
  <c r="X532" i="52"/>
  <c r="W532" i="52"/>
  <c r="V532" i="52"/>
  <c r="U532" i="52"/>
  <c r="T532" i="52"/>
  <c r="S532" i="52"/>
  <c r="R532" i="52"/>
  <c r="Q532" i="52"/>
  <c r="P532" i="52"/>
  <c r="O532" i="52"/>
  <c r="N532" i="52"/>
  <c r="M532" i="52"/>
  <c r="L532" i="52"/>
  <c r="K532" i="52"/>
  <c r="I532" i="52"/>
  <c r="AG531" i="52"/>
  <c r="X531" i="52"/>
  <c r="W531" i="52"/>
  <c r="V531" i="52"/>
  <c r="U531" i="52"/>
  <c r="T531" i="52"/>
  <c r="S531" i="52"/>
  <c r="R531" i="52"/>
  <c r="Q531" i="52"/>
  <c r="P531" i="52"/>
  <c r="O531" i="52"/>
  <c r="N531" i="52"/>
  <c r="M531" i="52"/>
  <c r="L531" i="52"/>
  <c r="K531" i="52"/>
  <c r="I531" i="52"/>
  <c r="AG530" i="52"/>
  <c r="X530" i="52"/>
  <c r="W530" i="52"/>
  <c r="V530" i="52"/>
  <c r="U530" i="52"/>
  <c r="T530" i="52"/>
  <c r="S530" i="52"/>
  <c r="R530" i="52"/>
  <c r="Q530" i="52"/>
  <c r="P530" i="52"/>
  <c r="O530" i="52"/>
  <c r="N530" i="52"/>
  <c r="M530" i="52"/>
  <c r="L530" i="52"/>
  <c r="K530" i="52"/>
  <c r="I530" i="52"/>
  <c r="AG862" i="52"/>
  <c r="X862" i="52"/>
  <c r="W862" i="52"/>
  <c r="V862" i="52"/>
  <c r="U862" i="52"/>
  <c r="T862" i="52"/>
  <c r="S862" i="52"/>
  <c r="R862" i="52"/>
  <c r="Q862" i="52"/>
  <c r="P862" i="52"/>
  <c r="O862" i="52"/>
  <c r="N862" i="52"/>
  <c r="M862" i="52"/>
  <c r="L862" i="52"/>
  <c r="K862" i="52"/>
  <c r="I862" i="52"/>
  <c r="AJ862" i="52" s="1"/>
  <c r="AG802" i="52"/>
  <c r="X802" i="52"/>
  <c r="W802" i="52"/>
  <c r="V802" i="52"/>
  <c r="U802" i="52"/>
  <c r="T802" i="52"/>
  <c r="S802" i="52"/>
  <c r="R802" i="52"/>
  <c r="Q802" i="52"/>
  <c r="P802" i="52"/>
  <c r="O802" i="52"/>
  <c r="AJ802" i="52" s="1"/>
  <c r="N802" i="52"/>
  <c r="M802" i="52"/>
  <c r="L802" i="52"/>
  <c r="K802" i="52"/>
  <c r="I802" i="52"/>
  <c r="AG801" i="52"/>
  <c r="X801" i="52"/>
  <c r="W801" i="52"/>
  <c r="V801" i="52"/>
  <c r="U801" i="52"/>
  <c r="T801" i="52"/>
  <c r="AJ801" i="52" s="1"/>
  <c r="S801" i="52"/>
  <c r="R801" i="52"/>
  <c r="Q801" i="52"/>
  <c r="P801" i="52"/>
  <c r="O801" i="52"/>
  <c r="N801" i="52"/>
  <c r="M801" i="52"/>
  <c r="L801" i="52"/>
  <c r="K801" i="52"/>
  <c r="I801" i="52"/>
  <c r="AG1140" i="52"/>
  <c r="X1140" i="52"/>
  <c r="W1140" i="52"/>
  <c r="V1140" i="52"/>
  <c r="U1140" i="52"/>
  <c r="T1140" i="52"/>
  <c r="S1140" i="52"/>
  <c r="R1140" i="52"/>
  <c r="Q1140" i="52"/>
  <c r="P1140" i="52"/>
  <c r="O1140" i="52"/>
  <c r="N1140" i="52"/>
  <c r="M1140" i="52"/>
  <c r="L1140" i="52"/>
  <c r="K1140" i="52"/>
  <c r="I1140" i="52"/>
  <c r="AG1001" i="52"/>
  <c r="X1001" i="52"/>
  <c r="W1001" i="52"/>
  <c r="V1001" i="52"/>
  <c r="U1001" i="52"/>
  <c r="T1001" i="52"/>
  <c r="S1001" i="52"/>
  <c r="R1001" i="52"/>
  <c r="Q1001" i="52"/>
  <c r="P1001" i="52"/>
  <c r="O1001" i="52"/>
  <c r="N1001" i="52"/>
  <c r="M1001" i="52"/>
  <c r="L1001" i="52"/>
  <c r="K1001" i="52"/>
  <c r="I1001" i="52"/>
  <c r="AG921" i="52"/>
  <c r="X921" i="52"/>
  <c r="W921" i="52"/>
  <c r="V921" i="52"/>
  <c r="U921" i="52"/>
  <c r="T921" i="52"/>
  <c r="S921" i="52"/>
  <c r="R921" i="52"/>
  <c r="Q921" i="52"/>
  <c r="P921" i="52"/>
  <c r="O921" i="52"/>
  <c r="N921" i="52"/>
  <c r="M921" i="52"/>
  <c r="L921" i="52"/>
  <c r="K921" i="52"/>
  <c r="I921" i="52"/>
  <c r="AJ921" i="52" s="1"/>
  <c r="AG1230" i="52"/>
  <c r="X1230" i="52"/>
  <c r="W1230" i="52"/>
  <c r="V1230" i="52"/>
  <c r="U1230" i="52"/>
  <c r="T1230" i="52"/>
  <c r="S1230" i="52"/>
  <c r="R1230" i="52"/>
  <c r="Q1230" i="52"/>
  <c r="P1230" i="52"/>
  <c r="O1230" i="52"/>
  <c r="N1230" i="52"/>
  <c r="M1230" i="52"/>
  <c r="L1230" i="52"/>
  <c r="K1230" i="52"/>
  <c r="I1230" i="52"/>
  <c r="AG874" i="52"/>
  <c r="X874" i="52"/>
  <c r="W874" i="52"/>
  <c r="V874" i="52"/>
  <c r="U874" i="52"/>
  <c r="T874" i="52"/>
  <c r="S874" i="52"/>
  <c r="R874" i="52"/>
  <c r="Q874" i="52"/>
  <c r="P874" i="52"/>
  <c r="O874" i="52"/>
  <c r="N874" i="52"/>
  <c r="M874" i="52"/>
  <c r="L874" i="52"/>
  <c r="K874" i="52"/>
  <c r="I874" i="52"/>
  <c r="AJ874" i="52" s="1"/>
  <c r="AG486" i="52"/>
  <c r="X486" i="52"/>
  <c r="W486" i="52"/>
  <c r="V486" i="52"/>
  <c r="U486" i="52"/>
  <c r="T486" i="52"/>
  <c r="S486" i="52"/>
  <c r="R486" i="52"/>
  <c r="Q486" i="52"/>
  <c r="P486" i="52"/>
  <c r="O486" i="52"/>
  <c r="N486" i="52"/>
  <c r="M486" i="52"/>
  <c r="L486" i="52"/>
  <c r="K486" i="52"/>
  <c r="I486" i="52"/>
  <c r="AG485" i="52"/>
  <c r="X485" i="52"/>
  <c r="W485" i="52"/>
  <c r="V485" i="52"/>
  <c r="U485" i="52"/>
  <c r="T485" i="52"/>
  <c r="S485" i="52"/>
  <c r="R485" i="52"/>
  <c r="Q485" i="52"/>
  <c r="P485" i="52"/>
  <c r="O485" i="52"/>
  <c r="N485" i="52"/>
  <c r="M485" i="52"/>
  <c r="L485" i="52"/>
  <c r="K485" i="52"/>
  <c r="I485" i="52"/>
  <c r="AG800" i="52"/>
  <c r="X800" i="52"/>
  <c r="W800" i="52"/>
  <c r="V800" i="52"/>
  <c r="U800" i="52"/>
  <c r="T800" i="52"/>
  <c r="S800" i="52"/>
  <c r="R800" i="52"/>
  <c r="Q800" i="52"/>
  <c r="P800" i="52"/>
  <c r="O800" i="52"/>
  <c r="N800" i="52"/>
  <c r="M800" i="52"/>
  <c r="L800" i="52"/>
  <c r="K800" i="52"/>
  <c r="I800" i="52"/>
  <c r="AG873" i="52"/>
  <c r="X873" i="52"/>
  <c r="W873" i="52"/>
  <c r="V873" i="52"/>
  <c r="U873" i="52"/>
  <c r="T873" i="52"/>
  <c r="S873" i="52"/>
  <c r="R873" i="52"/>
  <c r="Q873" i="52"/>
  <c r="P873" i="52"/>
  <c r="O873" i="52"/>
  <c r="N873" i="52"/>
  <c r="M873" i="52"/>
  <c r="L873" i="52"/>
  <c r="K873" i="52"/>
  <c r="AJ873" i="52" s="1"/>
  <c r="I873" i="52"/>
  <c r="AG462" i="52"/>
  <c r="X462" i="52"/>
  <c r="W462" i="52"/>
  <c r="V462" i="52"/>
  <c r="U462" i="52"/>
  <c r="T462" i="52"/>
  <c r="S462" i="52"/>
  <c r="R462" i="52"/>
  <c r="Q462" i="52"/>
  <c r="P462" i="52"/>
  <c r="AJ462" i="52" s="1"/>
  <c r="O462" i="52"/>
  <c r="N462" i="52"/>
  <c r="M462" i="52"/>
  <c r="L462" i="52"/>
  <c r="K462" i="52"/>
  <c r="I462" i="52"/>
  <c r="AG461" i="52"/>
  <c r="X461" i="52"/>
  <c r="W461" i="52"/>
  <c r="V461" i="52"/>
  <c r="U461" i="52"/>
  <c r="T461" i="52"/>
  <c r="S461" i="52"/>
  <c r="R461" i="52"/>
  <c r="Q461" i="52"/>
  <c r="P461" i="52"/>
  <c r="O461" i="52"/>
  <c r="N461" i="52"/>
  <c r="M461" i="52"/>
  <c r="L461" i="52"/>
  <c r="K461" i="52"/>
  <c r="I461" i="52"/>
  <c r="AJ461" i="52"/>
  <c r="AG460" i="52"/>
  <c r="X460" i="52"/>
  <c r="W460" i="52"/>
  <c r="V460" i="52"/>
  <c r="U460" i="52"/>
  <c r="T460" i="52"/>
  <c r="S460" i="52"/>
  <c r="R460" i="52"/>
  <c r="Q460" i="52"/>
  <c r="P460" i="52"/>
  <c r="O460" i="52"/>
  <c r="N460" i="52"/>
  <c r="M460" i="52"/>
  <c r="L460" i="52"/>
  <c r="AJ460" i="52" s="1"/>
  <c r="K460" i="52"/>
  <c r="I460" i="52"/>
  <c r="AG442" i="52"/>
  <c r="X442" i="52"/>
  <c r="W442" i="52"/>
  <c r="V442" i="52"/>
  <c r="U442" i="52"/>
  <c r="T442" i="52"/>
  <c r="S442" i="52"/>
  <c r="R442" i="52"/>
  <c r="Q442" i="52"/>
  <c r="P442" i="52"/>
  <c r="O442" i="52"/>
  <c r="N442" i="52"/>
  <c r="M442" i="52"/>
  <c r="L442" i="52"/>
  <c r="K442" i="52"/>
  <c r="I442" i="52"/>
  <c r="AG139" i="52"/>
  <c r="X139" i="52"/>
  <c r="W139" i="52"/>
  <c r="V139" i="52"/>
  <c r="U139" i="52"/>
  <c r="T139" i="52"/>
  <c r="S139" i="52"/>
  <c r="R139" i="52"/>
  <c r="Q139" i="52"/>
  <c r="P139" i="52"/>
  <c r="O139" i="52"/>
  <c r="N139" i="52"/>
  <c r="M139" i="52"/>
  <c r="L139" i="52"/>
  <c r="K139" i="52"/>
  <c r="I139" i="52"/>
  <c r="AJ139" i="52" s="1"/>
  <c r="AG821" i="52"/>
  <c r="X821" i="52"/>
  <c r="W821" i="52"/>
  <c r="V821" i="52"/>
  <c r="U821" i="52"/>
  <c r="T821" i="52"/>
  <c r="S821" i="52"/>
  <c r="R821" i="52"/>
  <c r="Q821" i="52"/>
  <c r="P821" i="52"/>
  <c r="O821" i="52"/>
  <c r="N821" i="52"/>
  <c r="M821" i="52"/>
  <c r="L821" i="52"/>
  <c r="K821" i="52"/>
  <c r="I821" i="52"/>
  <c r="AG751" i="52"/>
  <c r="X751" i="52"/>
  <c r="W751" i="52"/>
  <c r="V751" i="52"/>
  <c r="U751" i="52"/>
  <c r="T751" i="52"/>
  <c r="S751" i="52"/>
  <c r="R751" i="52"/>
  <c r="Q751" i="52"/>
  <c r="P751" i="52"/>
  <c r="O751" i="52"/>
  <c r="N751" i="52"/>
  <c r="M751" i="52"/>
  <c r="L751" i="52"/>
  <c r="K751" i="52"/>
  <c r="I751" i="52"/>
  <c r="AG1046" i="52"/>
  <c r="X1046" i="52"/>
  <c r="W1046" i="52"/>
  <c r="V1046" i="52"/>
  <c r="U1046" i="52"/>
  <c r="T1046" i="52"/>
  <c r="S1046" i="52"/>
  <c r="R1046" i="52"/>
  <c r="Q1046" i="52"/>
  <c r="P1046" i="52"/>
  <c r="O1046" i="52"/>
  <c r="N1046" i="52"/>
  <c r="M1046" i="52"/>
  <c r="L1046" i="52"/>
  <c r="K1046" i="52"/>
  <c r="I1046" i="52"/>
  <c r="AG387" i="52"/>
  <c r="X387" i="52"/>
  <c r="W387" i="52"/>
  <c r="V387" i="52"/>
  <c r="U387" i="52"/>
  <c r="T387" i="52"/>
  <c r="S387" i="52"/>
  <c r="R387" i="52"/>
  <c r="Q387" i="52"/>
  <c r="P387" i="52"/>
  <c r="O387" i="52"/>
  <c r="N387" i="52"/>
  <c r="M387" i="52"/>
  <c r="AJ387" i="52" s="1"/>
  <c r="L387" i="52"/>
  <c r="K387" i="52"/>
  <c r="I387" i="52"/>
  <c r="AG825" i="52"/>
  <c r="X825" i="52"/>
  <c r="W825" i="52"/>
  <c r="V825" i="52"/>
  <c r="U825" i="52"/>
  <c r="T825" i="52"/>
  <c r="S825" i="52"/>
  <c r="R825" i="52"/>
  <c r="Q825" i="52"/>
  <c r="P825" i="52"/>
  <c r="O825" i="52"/>
  <c r="N825" i="52"/>
  <c r="M825" i="52"/>
  <c r="L825" i="52"/>
  <c r="K825" i="52"/>
  <c r="I825" i="52"/>
  <c r="AG374" i="52"/>
  <c r="X374" i="52"/>
  <c r="W374" i="52"/>
  <c r="V374" i="52"/>
  <c r="U374" i="52"/>
  <c r="T374" i="52"/>
  <c r="S374" i="52"/>
  <c r="R374" i="52"/>
  <c r="Q374" i="52"/>
  <c r="P374" i="52"/>
  <c r="O374" i="52"/>
  <c r="N374" i="52"/>
  <c r="M374" i="52"/>
  <c r="L374" i="52"/>
  <c r="K374" i="52"/>
  <c r="I374" i="52"/>
  <c r="AG373" i="52"/>
  <c r="X373" i="52"/>
  <c r="W373" i="52"/>
  <c r="V373" i="52"/>
  <c r="U373" i="52"/>
  <c r="T373" i="52"/>
  <c r="S373" i="52"/>
  <c r="R373" i="52"/>
  <c r="Q373" i="52"/>
  <c r="P373" i="52"/>
  <c r="AJ373" i="52" s="1"/>
  <c r="O373" i="52"/>
  <c r="N373" i="52"/>
  <c r="M373" i="52"/>
  <c r="L373" i="52"/>
  <c r="K373" i="52"/>
  <c r="I373" i="52"/>
  <c r="AG372" i="52"/>
  <c r="X372" i="52"/>
  <c r="W372" i="52"/>
  <c r="V372" i="52"/>
  <c r="U372" i="52"/>
  <c r="T372" i="52"/>
  <c r="S372" i="52"/>
  <c r="R372" i="52"/>
  <c r="Q372" i="52"/>
  <c r="P372" i="52"/>
  <c r="O372" i="52"/>
  <c r="N372" i="52"/>
  <c r="M372" i="52"/>
  <c r="L372" i="52"/>
  <c r="K372" i="52"/>
  <c r="I372" i="52"/>
  <c r="AJ372" i="52"/>
  <c r="AG371" i="52"/>
  <c r="X371" i="52"/>
  <c r="W371" i="52"/>
  <c r="V371" i="52"/>
  <c r="U371" i="52"/>
  <c r="T371" i="52"/>
  <c r="S371" i="52"/>
  <c r="R371" i="52"/>
  <c r="Q371" i="52"/>
  <c r="P371" i="52"/>
  <c r="O371" i="52"/>
  <c r="N371" i="52"/>
  <c r="AJ371" i="52" s="1"/>
  <c r="M371" i="52"/>
  <c r="L371" i="52"/>
  <c r="K371" i="52"/>
  <c r="I371" i="52"/>
  <c r="X1219" i="52"/>
  <c r="W1219" i="52"/>
  <c r="V1219" i="52"/>
  <c r="U1219" i="52"/>
  <c r="T1219" i="52"/>
  <c r="S1219" i="52"/>
  <c r="R1219" i="52"/>
  <c r="Q1219" i="52"/>
  <c r="P1219" i="52"/>
  <c r="O1219" i="52"/>
  <c r="N1219" i="52"/>
  <c r="M1219" i="52"/>
  <c r="L1219" i="52"/>
  <c r="I1219" i="52"/>
  <c r="AG355" i="52"/>
  <c r="X355" i="52"/>
  <c r="W355" i="52"/>
  <c r="V355" i="52"/>
  <c r="U355" i="52"/>
  <c r="T355" i="52"/>
  <c r="S355" i="52"/>
  <c r="R355" i="52"/>
  <c r="Q355" i="52"/>
  <c r="P355" i="52"/>
  <c r="O355" i="52"/>
  <c r="N355" i="52"/>
  <c r="M355" i="52"/>
  <c r="L355" i="52"/>
  <c r="K355" i="52"/>
  <c r="I355" i="52"/>
  <c r="AG737" i="52"/>
  <c r="X737" i="52"/>
  <c r="W737" i="52"/>
  <c r="V737" i="52"/>
  <c r="U737" i="52"/>
  <c r="T737" i="52"/>
  <c r="S737" i="52"/>
  <c r="R737" i="52"/>
  <c r="Q737" i="52"/>
  <c r="P737" i="52"/>
  <c r="O737" i="52"/>
  <c r="N737" i="52"/>
  <c r="M737" i="52"/>
  <c r="L737" i="52"/>
  <c r="K737" i="52"/>
  <c r="I737" i="52"/>
  <c r="AG861" i="52"/>
  <c r="X861" i="52"/>
  <c r="W861" i="52"/>
  <c r="V861" i="52"/>
  <c r="U861" i="52"/>
  <c r="T861" i="52"/>
  <c r="S861" i="52"/>
  <c r="R861" i="52"/>
  <c r="Q861" i="52"/>
  <c r="P861" i="52"/>
  <c r="O861" i="52"/>
  <c r="N861" i="52"/>
  <c r="M861" i="52"/>
  <c r="L861" i="52"/>
  <c r="K861" i="52"/>
  <c r="I861" i="52"/>
  <c r="AJ861" i="52"/>
  <c r="AG76" i="52"/>
  <c r="X76" i="52"/>
  <c r="W76" i="52"/>
  <c r="V76" i="52"/>
  <c r="U76" i="52"/>
  <c r="T76" i="52"/>
  <c r="S76" i="52"/>
  <c r="R76" i="52"/>
  <c r="Q76" i="52"/>
  <c r="P76" i="52"/>
  <c r="O76" i="52"/>
  <c r="N76" i="52"/>
  <c r="M76" i="52"/>
  <c r="L76" i="52"/>
  <c r="K76" i="52"/>
  <c r="I76" i="52"/>
  <c r="AG288" i="52"/>
  <c r="X288" i="52"/>
  <c r="W288" i="52"/>
  <c r="V288" i="52"/>
  <c r="U288" i="52"/>
  <c r="T288" i="52"/>
  <c r="S288" i="52"/>
  <c r="R288" i="52"/>
  <c r="Q288" i="52"/>
  <c r="P288" i="52"/>
  <c r="O288" i="52"/>
  <c r="N288" i="52"/>
  <c r="M288" i="52"/>
  <c r="L288" i="52"/>
  <c r="K288" i="52"/>
  <c r="I288" i="52"/>
  <c r="AG287" i="52"/>
  <c r="X287" i="52"/>
  <c r="W287" i="52"/>
  <c r="V287" i="52"/>
  <c r="U287" i="52"/>
  <c r="T287" i="52"/>
  <c r="S287" i="52"/>
  <c r="R287" i="52"/>
  <c r="Q287" i="52"/>
  <c r="P287" i="52"/>
  <c r="O287" i="52"/>
  <c r="N287" i="52"/>
  <c r="M287" i="52"/>
  <c r="L287" i="52"/>
  <c r="K287" i="52"/>
  <c r="I287" i="52"/>
  <c r="AJ287" i="52" s="1"/>
  <c r="AG629" i="52"/>
  <c r="X629" i="52"/>
  <c r="W629" i="52"/>
  <c r="V629" i="52"/>
  <c r="U629" i="52"/>
  <c r="T629" i="52"/>
  <c r="S629" i="52"/>
  <c r="R629" i="52"/>
  <c r="Q629" i="52"/>
  <c r="P629" i="52"/>
  <c r="O629" i="52"/>
  <c r="N629" i="52"/>
  <c r="M629" i="52"/>
  <c r="L629" i="52"/>
  <c r="K629" i="52"/>
  <c r="I629" i="52"/>
  <c r="AJ629" i="52"/>
  <c r="AG872" i="52"/>
  <c r="X872" i="52"/>
  <c r="W872" i="52"/>
  <c r="V872" i="52"/>
  <c r="U872" i="52"/>
  <c r="T872" i="52"/>
  <c r="S872" i="52"/>
  <c r="R872" i="52"/>
  <c r="Q872" i="52"/>
  <c r="P872" i="52"/>
  <c r="O872" i="52"/>
  <c r="N872" i="52"/>
  <c r="AJ872" i="52" s="1"/>
  <c r="M872" i="52"/>
  <c r="L872" i="52"/>
  <c r="K872" i="52"/>
  <c r="I872" i="52"/>
  <c r="AG276" i="52"/>
  <c r="X276" i="52"/>
  <c r="W276" i="52"/>
  <c r="V276" i="52"/>
  <c r="U276" i="52"/>
  <c r="T276" i="52"/>
  <c r="S276" i="52"/>
  <c r="R276" i="52"/>
  <c r="Q276" i="52"/>
  <c r="P276" i="52"/>
  <c r="O276" i="52"/>
  <c r="N276" i="52"/>
  <c r="M276" i="52"/>
  <c r="L276" i="52"/>
  <c r="K276" i="52"/>
  <c r="I276" i="52"/>
  <c r="AJ276" i="52" s="1"/>
  <c r="AG275" i="52"/>
  <c r="X275" i="52"/>
  <c r="W275" i="52"/>
  <c r="V275" i="52"/>
  <c r="U275" i="52"/>
  <c r="T275" i="52"/>
  <c r="S275" i="52"/>
  <c r="R275" i="52"/>
  <c r="Q275" i="52"/>
  <c r="P275" i="52"/>
  <c r="O275" i="52"/>
  <c r="N275" i="52"/>
  <c r="M275" i="52"/>
  <c r="L275" i="52"/>
  <c r="AJ275" i="52" s="1"/>
  <c r="K275" i="52"/>
  <c r="I275" i="52"/>
  <c r="AG274" i="52"/>
  <c r="X274" i="52"/>
  <c r="W274" i="52"/>
  <c r="V274" i="52"/>
  <c r="U274" i="52"/>
  <c r="T274" i="52"/>
  <c r="S274" i="52"/>
  <c r="R274" i="52"/>
  <c r="Q274" i="52"/>
  <c r="P274" i="52"/>
  <c r="O274" i="52"/>
  <c r="N274" i="52"/>
  <c r="M274" i="52"/>
  <c r="L274" i="52"/>
  <c r="K274" i="52"/>
  <c r="I274" i="52"/>
  <c r="AG273" i="52"/>
  <c r="X273" i="52"/>
  <c r="W273" i="52"/>
  <c r="V273" i="52"/>
  <c r="U273" i="52"/>
  <c r="T273" i="52"/>
  <c r="S273" i="52"/>
  <c r="R273" i="52"/>
  <c r="Q273" i="52"/>
  <c r="P273" i="52"/>
  <c r="O273" i="52"/>
  <c r="N273" i="52"/>
  <c r="M273" i="52"/>
  <c r="L273" i="52"/>
  <c r="K273" i="52"/>
  <c r="I273" i="52"/>
  <c r="AG272" i="52"/>
  <c r="X272" i="52"/>
  <c r="W272" i="52"/>
  <c r="V272" i="52"/>
  <c r="U272" i="52"/>
  <c r="T272" i="52"/>
  <c r="S272" i="52"/>
  <c r="R272" i="52"/>
  <c r="Q272" i="52"/>
  <c r="P272" i="52"/>
  <c r="O272" i="52"/>
  <c r="N272" i="52"/>
  <c r="M272" i="52"/>
  <c r="L272" i="52"/>
  <c r="K272" i="52"/>
  <c r="I272" i="52"/>
  <c r="AG758" i="52"/>
  <c r="X758" i="52"/>
  <c r="W758" i="52"/>
  <c r="V758" i="52"/>
  <c r="U758" i="52"/>
  <c r="T758" i="52"/>
  <c r="S758" i="52"/>
  <c r="R758" i="52"/>
  <c r="Q758" i="52"/>
  <c r="P758" i="52"/>
  <c r="O758" i="52"/>
  <c r="N758" i="52"/>
  <c r="M758" i="52"/>
  <c r="L758" i="52"/>
  <c r="K758" i="52"/>
  <c r="I758" i="52"/>
  <c r="AJ758" i="52" s="1"/>
  <c r="AG717" i="52"/>
  <c r="X717" i="52"/>
  <c r="W717" i="52"/>
  <c r="V717" i="52"/>
  <c r="U717" i="52"/>
  <c r="T717" i="52"/>
  <c r="S717" i="52"/>
  <c r="R717" i="52"/>
  <c r="Q717" i="52"/>
  <c r="P717" i="52"/>
  <c r="O717" i="52"/>
  <c r="N717" i="52"/>
  <c r="M717" i="52"/>
  <c r="L717" i="52"/>
  <c r="K717" i="52"/>
  <c r="I717" i="52"/>
  <c r="AJ717" i="52"/>
  <c r="AG1229" i="52"/>
  <c r="X1229" i="52"/>
  <c r="W1229" i="52"/>
  <c r="V1229" i="52"/>
  <c r="U1229" i="52"/>
  <c r="T1229" i="52"/>
  <c r="S1229" i="52"/>
  <c r="R1229" i="52"/>
  <c r="Q1229" i="52"/>
  <c r="P1229" i="52"/>
  <c r="O1229" i="52"/>
  <c r="N1229" i="52"/>
  <c r="AJ1229" i="52" s="1"/>
  <c r="M1229" i="52"/>
  <c r="L1229" i="52"/>
  <c r="K1229" i="52"/>
  <c r="I1229" i="52"/>
  <c r="AG841" i="52"/>
  <c r="X841" i="52"/>
  <c r="W841" i="52"/>
  <c r="V841" i="52"/>
  <c r="U841" i="52"/>
  <c r="T841" i="52"/>
  <c r="S841" i="52"/>
  <c r="R841" i="52"/>
  <c r="Q841" i="52"/>
  <c r="P841" i="52"/>
  <c r="O841" i="52"/>
  <c r="N841" i="52"/>
  <c r="M841" i="52"/>
  <c r="L841" i="52"/>
  <c r="K841" i="52"/>
  <c r="I841" i="52"/>
  <c r="AG840" i="52"/>
  <c r="X840" i="52"/>
  <c r="W840" i="52"/>
  <c r="V840" i="52"/>
  <c r="U840" i="52"/>
  <c r="T840" i="52"/>
  <c r="S840" i="52"/>
  <c r="R840" i="52"/>
  <c r="Q840" i="52"/>
  <c r="P840" i="52"/>
  <c r="O840" i="52"/>
  <c r="N840" i="52"/>
  <c r="M840" i="52"/>
  <c r="L840" i="52"/>
  <c r="K840" i="52"/>
  <c r="I840" i="52"/>
  <c r="AG811" i="52"/>
  <c r="X811" i="52"/>
  <c r="W811" i="52"/>
  <c r="V811" i="52"/>
  <c r="U811" i="52"/>
  <c r="T811" i="52"/>
  <c r="S811" i="52"/>
  <c r="R811" i="52"/>
  <c r="Q811" i="52"/>
  <c r="P811" i="52"/>
  <c r="AJ811" i="52" s="1"/>
  <c r="O811" i="52"/>
  <c r="N811" i="52"/>
  <c r="M811" i="52"/>
  <c r="L811" i="52"/>
  <c r="K811" i="52"/>
  <c r="I811" i="52"/>
  <c r="AG899" i="52"/>
  <c r="X899" i="52"/>
  <c r="W899" i="52"/>
  <c r="V899" i="52"/>
  <c r="U899" i="52"/>
  <c r="T899" i="52"/>
  <c r="S899" i="52"/>
  <c r="R899" i="52"/>
  <c r="Q899" i="52"/>
  <c r="P899" i="52"/>
  <c r="O899" i="52"/>
  <c r="N899" i="52"/>
  <c r="M899" i="52"/>
  <c r="L899" i="52"/>
  <c r="K899" i="52"/>
  <c r="I899" i="52"/>
  <c r="AJ899" i="52"/>
  <c r="AG949" i="52"/>
  <c r="X949" i="52"/>
  <c r="W949" i="52"/>
  <c r="V949" i="52"/>
  <c r="U949" i="52"/>
  <c r="T949" i="52"/>
  <c r="S949" i="52"/>
  <c r="R949" i="52"/>
  <c r="Q949" i="52"/>
  <c r="P949" i="52"/>
  <c r="O949" i="52"/>
  <c r="N949" i="52"/>
  <c r="AJ949" i="52" s="1"/>
  <c r="M949" i="52"/>
  <c r="L949" i="52"/>
  <c r="K949" i="52"/>
  <c r="I949" i="52"/>
  <c r="AG977" i="52"/>
  <c r="X977" i="52"/>
  <c r="W977" i="52"/>
  <c r="V977" i="52"/>
  <c r="U977" i="52"/>
  <c r="T977" i="52"/>
  <c r="S977" i="52"/>
  <c r="R977" i="52"/>
  <c r="Q977" i="52"/>
  <c r="P977" i="52"/>
  <c r="O977" i="52"/>
  <c r="N977" i="52"/>
  <c r="M977" i="52"/>
  <c r="L977" i="52"/>
  <c r="AJ977" i="52" s="1"/>
  <c r="K977" i="52"/>
  <c r="I977" i="52"/>
  <c r="AG557" i="52"/>
  <c r="X557" i="52"/>
  <c r="W557" i="52"/>
  <c r="V557" i="52"/>
  <c r="U557" i="52"/>
  <c r="T557" i="52"/>
  <c r="S557" i="52"/>
  <c r="R557" i="52"/>
  <c r="Q557" i="52"/>
  <c r="P557" i="52"/>
  <c r="O557" i="52"/>
  <c r="N557" i="52"/>
  <c r="M557" i="52"/>
  <c r="L557" i="52"/>
  <c r="K557" i="52"/>
  <c r="I557" i="52"/>
  <c r="AG48" i="52"/>
  <c r="X48" i="52"/>
  <c r="W48" i="52"/>
  <c r="V48" i="52"/>
  <c r="U48" i="52"/>
  <c r="T48" i="52"/>
  <c r="S48" i="52"/>
  <c r="R48" i="52"/>
  <c r="Q48" i="52"/>
  <c r="P48" i="52"/>
  <c r="O48" i="52"/>
  <c r="N48" i="52"/>
  <c r="M48" i="52"/>
  <c r="L48" i="52"/>
  <c r="K48" i="52"/>
  <c r="I48" i="52"/>
  <c r="AG585" i="52"/>
  <c r="X585" i="52"/>
  <c r="W585" i="52"/>
  <c r="V585" i="52"/>
  <c r="U585" i="52"/>
  <c r="T585" i="52"/>
  <c r="S585" i="52"/>
  <c r="R585" i="52"/>
  <c r="Q585" i="52"/>
  <c r="P585" i="52"/>
  <c r="O585" i="52"/>
  <c r="N585" i="52"/>
  <c r="M585" i="52"/>
  <c r="L585" i="52"/>
  <c r="K585" i="52"/>
  <c r="I585" i="52"/>
  <c r="AG1231" i="52"/>
  <c r="X1231" i="52"/>
  <c r="W1231" i="52"/>
  <c r="V1231" i="52"/>
  <c r="U1231" i="52"/>
  <c r="T1231" i="52"/>
  <c r="S1231" i="52"/>
  <c r="R1231" i="52"/>
  <c r="Q1231" i="52"/>
  <c r="P1231" i="52"/>
  <c r="O1231" i="52"/>
  <c r="N1231" i="52"/>
  <c r="M1231" i="52"/>
  <c r="L1231" i="52"/>
  <c r="K1231" i="52"/>
  <c r="I1231" i="52"/>
  <c r="AG197" i="52"/>
  <c r="X197" i="52"/>
  <c r="W197" i="52"/>
  <c r="V197" i="52"/>
  <c r="U197" i="52"/>
  <c r="T197" i="52"/>
  <c r="S197" i="52"/>
  <c r="R197" i="52"/>
  <c r="Q197" i="52"/>
  <c r="P197" i="52"/>
  <c r="O197" i="52"/>
  <c r="N197" i="52"/>
  <c r="M197" i="52"/>
  <c r="AJ197" i="52" s="1"/>
  <c r="L197" i="52"/>
  <c r="K197" i="52"/>
  <c r="I197" i="52"/>
  <c r="AG94" i="52"/>
  <c r="X94" i="52"/>
  <c r="W94" i="52"/>
  <c r="V94" i="52"/>
  <c r="U94" i="52"/>
  <c r="T94" i="52"/>
  <c r="S94" i="52"/>
  <c r="R94" i="52"/>
  <c r="Q94" i="52"/>
  <c r="P94" i="52"/>
  <c r="O94" i="52"/>
  <c r="N94" i="52"/>
  <c r="M94" i="52"/>
  <c r="AJ94" i="52" s="1"/>
  <c r="L94" i="52"/>
  <c r="K94" i="52"/>
  <c r="I94" i="52"/>
  <c r="AG1315" i="52"/>
  <c r="X1315" i="52"/>
  <c r="W1315" i="52"/>
  <c r="V1315" i="52"/>
  <c r="U1315" i="52"/>
  <c r="T1315" i="52"/>
  <c r="S1315" i="52"/>
  <c r="R1315" i="52"/>
  <c r="Q1315" i="52"/>
  <c r="P1315" i="52"/>
  <c r="O1315" i="52"/>
  <c r="N1315" i="52"/>
  <c r="M1315" i="52"/>
  <c r="L1315" i="52"/>
  <c r="K1315" i="52"/>
  <c r="I1315" i="52"/>
  <c r="AG185" i="52"/>
  <c r="X185" i="52"/>
  <c r="W185" i="52"/>
  <c r="V185" i="52"/>
  <c r="U185" i="52"/>
  <c r="T185" i="52"/>
  <c r="S185" i="52"/>
  <c r="R185" i="52"/>
  <c r="Q185" i="52"/>
  <c r="P185" i="52"/>
  <c r="O185" i="52"/>
  <c r="N185" i="52"/>
  <c r="M185" i="52"/>
  <c r="L185" i="52"/>
  <c r="K185" i="52"/>
  <c r="I185" i="52"/>
  <c r="AJ185" i="52" s="1"/>
  <c r="AG184" i="52"/>
  <c r="X184" i="52"/>
  <c r="W184" i="52"/>
  <c r="V184" i="52"/>
  <c r="U184" i="52"/>
  <c r="T184" i="52"/>
  <c r="S184" i="52"/>
  <c r="R184" i="52"/>
  <c r="Q184" i="52"/>
  <c r="P184" i="52"/>
  <c r="O184" i="52"/>
  <c r="N184" i="52"/>
  <c r="M184" i="52"/>
  <c r="L184" i="52"/>
  <c r="K184" i="52"/>
  <c r="I184" i="52"/>
  <c r="AJ184" i="52"/>
  <c r="AG183" i="52"/>
  <c r="X183" i="52"/>
  <c r="W183" i="52"/>
  <c r="V183" i="52"/>
  <c r="U183" i="52"/>
  <c r="T183" i="52"/>
  <c r="S183" i="52"/>
  <c r="R183" i="52"/>
  <c r="Q183" i="52"/>
  <c r="P183" i="52"/>
  <c r="O183" i="52"/>
  <c r="N183" i="52"/>
  <c r="AJ183" i="52" s="1"/>
  <c r="M183" i="52"/>
  <c r="L183" i="52"/>
  <c r="K183" i="52"/>
  <c r="I183" i="52"/>
  <c r="AG182" i="52"/>
  <c r="X182" i="52"/>
  <c r="W182" i="52"/>
  <c r="V182" i="52"/>
  <c r="U182" i="52"/>
  <c r="T182" i="52"/>
  <c r="S182" i="52"/>
  <c r="R182" i="52"/>
  <c r="Q182" i="52"/>
  <c r="P182" i="52"/>
  <c r="O182" i="52"/>
  <c r="N182" i="52"/>
  <c r="M182" i="52"/>
  <c r="L182" i="52"/>
  <c r="K182" i="52"/>
  <c r="I182" i="52"/>
  <c r="AJ182" i="52" s="1"/>
  <c r="AG109" i="52"/>
  <c r="X109" i="52"/>
  <c r="W109" i="52"/>
  <c r="V109" i="52"/>
  <c r="U109" i="52"/>
  <c r="T109" i="52"/>
  <c r="S109" i="52"/>
  <c r="R109" i="52"/>
  <c r="Q109" i="52"/>
  <c r="P109" i="52"/>
  <c r="O109" i="52"/>
  <c r="N109" i="52"/>
  <c r="M109" i="52"/>
  <c r="L109" i="52"/>
  <c r="AJ109" i="52" s="1"/>
  <c r="K109" i="52"/>
  <c r="I109" i="52"/>
  <c r="AG808" i="52"/>
  <c r="X808" i="52"/>
  <c r="W808" i="52"/>
  <c r="V808" i="52"/>
  <c r="U808" i="52"/>
  <c r="T808" i="52"/>
  <c r="S808" i="52"/>
  <c r="R808" i="52"/>
  <c r="Q808" i="52"/>
  <c r="P808" i="52"/>
  <c r="O808" i="52"/>
  <c r="N808" i="52"/>
  <c r="M808" i="52"/>
  <c r="L808" i="52"/>
  <c r="K808" i="52"/>
  <c r="I808" i="52"/>
  <c r="AJ808" i="52" s="1"/>
  <c r="AG1262" i="52"/>
  <c r="X1262" i="52"/>
  <c r="W1262" i="52"/>
  <c r="V1262" i="52"/>
  <c r="U1262" i="52"/>
  <c r="T1262" i="52"/>
  <c r="S1262" i="52"/>
  <c r="R1262" i="52"/>
  <c r="Q1262" i="52"/>
  <c r="P1262" i="52"/>
  <c r="O1262" i="52"/>
  <c r="N1262" i="52"/>
  <c r="M1262" i="52"/>
  <c r="L1262" i="52"/>
  <c r="K1262" i="52"/>
  <c r="I1262" i="52"/>
  <c r="AG1296" i="52"/>
  <c r="X1296" i="52"/>
  <c r="W1296" i="52"/>
  <c r="V1296" i="52"/>
  <c r="U1296" i="52"/>
  <c r="T1296" i="52"/>
  <c r="S1296" i="52"/>
  <c r="R1296" i="52"/>
  <c r="Q1296" i="52"/>
  <c r="P1296" i="52"/>
  <c r="O1296" i="52"/>
  <c r="N1296" i="52"/>
  <c r="M1296" i="52"/>
  <c r="L1296" i="52"/>
  <c r="K1296" i="52"/>
  <c r="I1296" i="52"/>
  <c r="AG1174" i="52"/>
  <c r="X1174" i="52"/>
  <c r="W1174" i="52"/>
  <c r="V1174" i="52"/>
  <c r="U1174" i="52"/>
  <c r="T1174" i="52"/>
  <c r="S1174" i="52"/>
  <c r="R1174" i="52"/>
  <c r="Q1174" i="52"/>
  <c r="P1174" i="52"/>
  <c r="O1174" i="52"/>
  <c r="N1174" i="52"/>
  <c r="M1174" i="52"/>
  <c r="L1174" i="52"/>
  <c r="K1174" i="52"/>
  <c r="I1174" i="52"/>
  <c r="AJ1174" i="52" s="1"/>
  <c r="AG909" i="52"/>
  <c r="X909" i="52"/>
  <c r="W909" i="52"/>
  <c r="V909" i="52"/>
  <c r="U909" i="52"/>
  <c r="T909" i="52"/>
  <c r="S909" i="52"/>
  <c r="R909" i="52"/>
  <c r="Q909" i="52"/>
  <c r="P909" i="52"/>
  <c r="O909" i="52"/>
  <c r="N909" i="52"/>
  <c r="M909" i="52"/>
  <c r="L909" i="52"/>
  <c r="K909" i="52"/>
  <c r="I909" i="52"/>
  <c r="AJ909" i="52"/>
  <c r="AG569" i="52"/>
  <c r="X569" i="52"/>
  <c r="W569" i="52"/>
  <c r="V569" i="52"/>
  <c r="U569" i="52"/>
  <c r="T569" i="52"/>
  <c r="S569" i="52"/>
  <c r="R569" i="52"/>
  <c r="Q569" i="52"/>
  <c r="P569" i="52"/>
  <c r="O569" i="52"/>
  <c r="N569" i="52"/>
  <c r="AJ569" i="52" s="1"/>
  <c r="M569" i="52"/>
  <c r="L569" i="52"/>
  <c r="K569" i="52"/>
  <c r="I569" i="52"/>
  <c r="AG170" i="52"/>
  <c r="X170" i="52"/>
  <c r="W170" i="52"/>
  <c r="V170" i="52"/>
  <c r="U170" i="52"/>
  <c r="T170" i="52"/>
  <c r="S170" i="52"/>
  <c r="R170" i="52"/>
  <c r="Q170" i="52"/>
  <c r="P170" i="52"/>
  <c r="O170" i="52"/>
  <c r="N170" i="52"/>
  <c r="M170" i="52"/>
  <c r="L170" i="52"/>
  <c r="K170" i="52"/>
  <c r="I170" i="52"/>
  <c r="AG105" i="52"/>
  <c r="X105" i="52"/>
  <c r="W105" i="52"/>
  <c r="V105" i="52"/>
  <c r="U105" i="52"/>
  <c r="T105" i="52"/>
  <c r="S105" i="52"/>
  <c r="R105" i="52"/>
  <c r="Q105" i="52"/>
  <c r="P105" i="52"/>
  <c r="O105" i="52"/>
  <c r="N105" i="52"/>
  <c r="M105" i="52"/>
  <c r="L105" i="52"/>
  <c r="K105" i="52"/>
  <c r="I105" i="52"/>
  <c r="AG106" i="52"/>
  <c r="X106" i="52"/>
  <c r="W106" i="52"/>
  <c r="V106" i="52"/>
  <c r="U106" i="52"/>
  <c r="T106" i="52"/>
  <c r="S106" i="52"/>
  <c r="R106" i="52"/>
  <c r="Q106" i="52"/>
  <c r="P106" i="52"/>
  <c r="AJ106" i="52" s="1"/>
  <c r="O106" i="52"/>
  <c r="N106" i="52"/>
  <c r="M106" i="52"/>
  <c r="L106" i="52"/>
  <c r="K106" i="52"/>
  <c r="I106" i="52"/>
  <c r="AG641" i="52"/>
  <c r="X641" i="52"/>
  <c r="W641" i="52"/>
  <c r="V641" i="52"/>
  <c r="U641" i="52"/>
  <c r="T641" i="52"/>
  <c r="S641" i="52"/>
  <c r="R641" i="52"/>
  <c r="Q641" i="52"/>
  <c r="P641" i="52"/>
  <c r="O641" i="52"/>
  <c r="N641" i="52"/>
  <c r="M641" i="52"/>
  <c r="L641" i="52"/>
  <c r="K641" i="52"/>
  <c r="I641" i="52"/>
  <c r="AJ641" i="52"/>
  <c r="AG1008" i="52"/>
  <c r="X1008" i="52"/>
  <c r="W1008" i="52"/>
  <c r="V1008" i="52"/>
  <c r="U1008" i="52"/>
  <c r="T1008" i="52"/>
  <c r="S1008" i="52"/>
  <c r="R1008" i="52"/>
  <c r="Q1008" i="52"/>
  <c r="P1008" i="52"/>
  <c r="O1008" i="52"/>
  <c r="N1008" i="52"/>
  <c r="AJ1008" i="52" s="1"/>
  <c r="M1008" i="52"/>
  <c r="L1008" i="52"/>
  <c r="K1008" i="52"/>
  <c r="I1008" i="52"/>
  <c r="AG33" i="52"/>
  <c r="X33" i="52"/>
  <c r="W33" i="52"/>
  <c r="V33" i="52"/>
  <c r="U33" i="52"/>
  <c r="T33" i="52"/>
  <c r="S33" i="52"/>
  <c r="R33" i="52"/>
  <c r="Q33" i="52"/>
  <c r="P33" i="52"/>
  <c r="O33" i="52"/>
  <c r="N33" i="52"/>
  <c r="M33" i="52"/>
  <c r="L33" i="52"/>
  <c r="AJ33" i="52" s="1"/>
  <c r="K33" i="52"/>
  <c r="I33" i="52"/>
  <c r="AG948" i="52"/>
  <c r="X948" i="52"/>
  <c r="W948" i="52"/>
  <c r="V948" i="52"/>
  <c r="U948" i="52"/>
  <c r="T948" i="52"/>
  <c r="S948" i="52"/>
  <c r="R948" i="52"/>
  <c r="Q948" i="52"/>
  <c r="P948" i="52"/>
  <c r="O948" i="52"/>
  <c r="N948" i="52"/>
  <c r="M948" i="52"/>
  <c r="L948" i="52"/>
  <c r="K948" i="52"/>
  <c r="I948" i="52"/>
  <c r="AG1246" i="52"/>
  <c r="X1246" i="52"/>
  <c r="W1246" i="52"/>
  <c r="V1246" i="52"/>
  <c r="U1246" i="52"/>
  <c r="T1246" i="52"/>
  <c r="S1246" i="52"/>
  <c r="R1246" i="52"/>
  <c r="Q1246" i="52"/>
  <c r="P1246" i="52"/>
  <c r="O1246" i="52"/>
  <c r="N1246" i="52"/>
  <c r="M1246" i="52"/>
  <c r="L1246" i="52"/>
  <c r="K1246" i="52"/>
  <c r="I1246" i="52"/>
  <c r="AG923" i="52"/>
  <c r="X923" i="52"/>
  <c r="W923" i="52"/>
  <c r="V923" i="52"/>
  <c r="U923" i="52"/>
  <c r="T923" i="52"/>
  <c r="S923" i="52"/>
  <c r="R923" i="52"/>
  <c r="Q923" i="52"/>
  <c r="P923" i="52"/>
  <c r="O923" i="52"/>
  <c r="N923" i="52"/>
  <c r="M923" i="52"/>
  <c r="L923" i="52"/>
  <c r="K923" i="52"/>
  <c r="I923" i="52"/>
  <c r="AG510" i="52"/>
  <c r="X510" i="52"/>
  <c r="W510" i="52"/>
  <c r="V510" i="52"/>
  <c r="U510" i="52"/>
  <c r="T510" i="52"/>
  <c r="S510" i="52"/>
  <c r="R510" i="52"/>
  <c r="Q510" i="52"/>
  <c r="P510" i="52"/>
  <c r="O510" i="52"/>
  <c r="N510" i="52"/>
  <c r="M510" i="52"/>
  <c r="L510" i="52"/>
  <c r="K510" i="52"/>
  <c r="I510" i="52"/>
  <c r="AG848" i="52"/>
  <c r="X848" i="52"/>
  <c r="W848" i="52"/>
  <c r="V848" i="52"/>
  <c r="U848" i="52"/>
  <c r="T848" i="52"/>
  <c r="S848" i="52"/>
  <c r="R848" i="52"/>
  <c r="Q848" i="52"/>
  <c r="P848" i="52"/>
  <c r="O848" i="52"/>
  <c r="N848" i="52"/>
  <c r="M848" i="52"/>
  <c r="AJ848" i="52" s="1"/>
  <c r="L848" i="52"/>
  <c r="K848" i="52"/>
  <c r="I848" i="52"/>
  <c r="AG501" i="52"/>
  <c r="X501" i="52"/>
  <c r="W501" i="52"/>
  <c r="V501" i="52"/>
  <c r="U501" i="52"/>
  <c r="T501" i="52"/>
  <c r="S501" i="52"/>
  <c r="R501" i="52"/>
  <c r="Q501" i="52"/>
  <c r="P501" i="52"/>
  <c r="O501" i="52"/>
  <c r="N501" i="52"/>
  <c r="M501" i="52"/>
  <c r="L501" i="52"/>
  <c r="K501" i="52"/>
  <c r="I501" i="52"/>
  <c r="AG47" i="52"/>
  <c r="X47" i="52"/>
  <c r="W47" i="52"/>
  <c r="V47" i="52"/>
  <c r="U47" i="52"/>
  <c r="T47" i="52"/>
  <c r="S47" i="52"/>
  <c r="R47" i="52"/>
  <c r="Q47" i="52"/>
  <c r="P47" i="52"/>
  <c r="O47" i="52"/>
  <c r="N47" i="52"/>
  <c r="M47" i="52"/>
  <c r="L47" i="52"/>
  <c r="K47" i="52"/>
  <c r="I47" i="52"/>
  <c r="AG920" i="52"/>
  <c r="X920" i="52"/>
  <c r="W920" i="52"/>
  <c r="V920" i="52"/>
  <c r="U920" i="52"/>
  <c r="T920" i="52"/>
  <c r="S920" i="52"/>
  <c r="R920" i="52"/>
  <c r="Q920" i="52"/>
  <c r="P920" i="52"/>
  <c r="O920" i="52"/>
  <c r="N920" i="52"/>
  <c r="M920" i="52"/>
  <c r="L920" i="52"/>
  <c r="K920" i="52"/>
  <c r="I920" i="52"/>
  <c r="X1226" i="52"/>
  <c r="W1226" i="52"/>
  <c r="V1226" i="52"/>
  <c r="U1226" i="52"/>
  <c r="T1226" i="52"/>
  <c r="S1226" i="52"/>
  <c r="R1226" i="52"/>
  <c r="Q1226" i="52"/>
  <c r="P1226" i="52"/>
  <c r="O1226" i="52"/>
  <c r="N1226" i="52"/>
  <c r="M1226" i="52"/>
  <c r="L1226" i="52"/>
  <c r="K1226" i="52"/>
  <c r="I1226" i="52"/>
  <c r="AG493" i="52"/>
  <c r="X493" i="52"/>
  <c r="W493" i="52"/>
  <c r="V493" i="52"/>
  <c r="U493" i="52"/>
  <c r="T493" i="52"/>
  <c r="S493" i="52"/>
  <c r="R493" i="52"/>
  <c r="Q493" i="52"/>
  <c r="P493" i="52"/>
  <c r="O493" i="52"/>
  <c r="N493" i="52"/>
  <c r="M493" i="52"/>
  <c r="L493" i="52"/>
  <c r="AJ493" i="52" s="1"/>
  <c r="K493" i="52"/>
  <c r="I493" i="52"/>
  <c r="AG492" i="52"/>
  <c r="X492" i="52"/>
  <c r="W492" i="52"/>
  <c r="V492" i="52"/>
  <c r="U492" i="52"/>
  <c r="T492" i="52"/>
  <c r="S492" i="52"/>
  <c r="R492" i="52"/>
  <c r="Q492" i="52"/>
  <c r="P492" i="52"/>
  <c r="O492" i="52"/>
  <c r="N492" i="52"/>
  <c r="M492" i="52"/>
  <c r="L492" i="52"/>
  <c r="K492" i="52"/>
  <c r="I492" i="52"/>
  <c r="AJ492" i="52" s="1"/>
  <c r="AG491" i="52"/>
  <c r="X491" i="52"/>
  <c r="W491" i="52"/>
  <c r="V491" i="52"/>
  <c r="U491" i="52"/>
  <c r="T491" i="52"/>
  <c r="S491" i="52"/>
  <c r="R491" i="52"/>
  <c r="Q491" i="52"/>
  <c r="P491" i="52"/>
  <c r="O491" i="52"/>
  <c r="N491" i="52"/>
  <c r="M491" i="52"/>
  <c r="L491" i="52"/>
  <c r="K491" i="52"/>
  <c r="I491" i="52"/>
  <c r="AG1311" i="52"/>
  <c r="X1311" i="52"/>
  <c r="W1311" i="52"/>
  <c r="V1311" i="52"/>
  <c r="U1311" i="52"/>
  <c r="T1311" i="52"/>
  <c r="S1311" i="52"/>
  <c r="R1311" i="52"/>
  <c r="Q1311" i="52"/>
  <c r="P1311" i="52"/>
  <c r="O1311" i="52"/>
  <c r="N1311" i="52"/>
  <c r="M1311" i="52"/>
  <c r="L1311" i="52"/>
  <c r="K1311" i="52"/>
  <c r="I1311" i="52"/>
  <c r="AJ1311" i="52" s="1"/>
  <c r="AG1081" i="52"/>
  <c r="X1081" i="52"/>
  <c r="W1081" i="52"/>
  <c r="V1081" i="52"/>
  <c r="U1081" i="52"/>
  <c r="T1081" i="52"/>
  <c r="S1081" i="52"/>
  <c r="R1081" i="52"/>
  <c r="Q1081" i="52"/>
  <c r="P1081" i="52"/>
  <c r="O1081" i="52"/>
  <c r="N1081" i="52"/>
  <c r="M1081" i="52"/>
  <c r="L1081" i="52"/>
  <c r="K1081" i="52"/>
  <c r="I1081" i="52"/>
  <c r="AJ1081" i="52" s="1"/>
  <c r="AG1207" i="52"/>
  <c r="X1207" i="52"/>
  <c r="W1207" i="52"/>
  <c r="V1207" i="52"/>
  <c r="U1207" i="52"/>
  <c r="T1207" i="52"/>
  <c r="S1207" i="52"/>
  <c r="R1207" i="52"/>
  <c r="Q1207" i="52"/>
  <c r="P1207" i="52"/>
  <c r="O1207" i="52"/>
  <c r="N1207" i="52"/>
  <c r="M1207" i="52"/>
  <c r="L1207" i="52"/>
  <c r="K1207" i="52"/>
  <c r="I1207" i="52"/>
  <c r="AG478" i="52"/>
  <c r="X478" i="52"/>
  <c r="W478" i="52"/>
  <c r="V478" i="52"/>
  <c r="U478" i="52"/>
  <c r="T478" i="52"/>
  <c r="S478" i="52"/>
  <c r="R478" i="52"/>
  <c r="Q478" i="52"/>
  <c r="P478" i="52"/>
  <c r="O478" i="52"/>
  <c r="N478" i="52"/>
  <c r="M478" i="52"/>
  <c r="L478" i="52"/>
  <c r="K478" i="52"/>
  <c r="I478" i="52"/>
  <c r="AG710" i="52"/>
  <c r="X710" i="52"/>
  <c r="W710" i="52"/>
  <c r="V710" i="52"/>
  <c r="U710" i="52"/>
  <c r="T710" i="52"/>
  <c r="S710" i="52"/>
  <c r="R710" i="52"/>
  <c r="Q710" i="52"/>
  <c r="P710" i="52"/>
  <c r="O710" i="52"/>
  <c r="N710" i="52"/>
  <c r="M710" i="52"/>
  <c r="L710" i="52"/>
  <c r="K710" i="52"/>
  <c r="I710" i="52"/>
  <c r="AG889" i="52"/>
  <c r="X889" i="52"/>
  <c r="W889" i="52"/>
  <c r="V889" i="52"/>
  <c r="U889" i="52"/>
  <c r="T889" i="52"/>
  <c r="S889" i="52"/>
  <c r="R889" i="52"/>
  <c r="Q889" i="52"/>
  <c r="P889" i="52"/>
  <c r="O889" i="52"/>
  <c r="N889" i="52"/>
  <c r="M889" i="52"/>
  <c r="L889" i="52"/>
  <c r="K889" i="52"/>
  <c r="I889" i="52"/>
  <c r="AG1079" i="52"/>
  <c r="X1079" i="52"/>
  <c r="W1079" i="52"/>
  <c r="V1079" i="52"/>
  <c r="U1079" i="52"/>
  <c r="T1079" i="52"/>
  <c r="S1079" i="52"/>
  <c r="R1079" i="52"/>
  <c r="Q1079" i="52"/>
  <c r="P1079" i="52"/>
  <c r="O1079" i="52"/>
  <c r="N1079" i="52"/>
  <c r="M1079" i="52"/>
  <c r="L1079" i="52"/>
  <c r="K1079" i="52"/>
  <c r="I1079" i="52"/>
  <c r="AJ1079" i="52"/>
  <c r="AG467" i="52"/>
  <c r="X467" i="52"/>
  <c r="W467" i="52"/>
  <c r="V467" i="52"/>
  <c r="U467" i="52"/>
  <c r="T467" i="52"/>
  <c r="S467" i="52"/>
  <c r="R467" i="52"/>
  <c r="Q467" i="52"/>
  <c r="P467" i="52"/>
  <c r="O467" i="52"/>
  <c r="N467" i="52"/>
  <c r="AJ467" i="52" s="1"/>
  <c r="M467" i="52"/>
  <c r="L467" i="52"/>
  <c r="K467" i="52"/>
  <c r="I467" i="52"/>
  <c r="AG466" i="52"/>
  <c r="X466" i="52"/>
  <c r="W466" i="52"/>
  <c r="V466" i="52"/>
  <c r="U466" i="52"/>
  <c r="T466" i="52"/>
  <c r="S466" i="52"/>
  <c r="AJ466" i="52" s="1"/>
  <c r="R466" i="52"/>
  <c r="Q466" i="52"/>
  <c r="P466" i="52"/>
  <c r="O466" i="52"/>
  <c r="N466" i="52"/>
  <c r="M466" i="52"/>
  <c r="L466" i="52"/>
  <c r="K466" i="52"/>
  <c r="I466" i="52"/>
  <c r="AG750" i="52"/>
  <c r="X750" i="52"/>
  <c r="W750" i="52"/>
  <c r="V750" i="52"/>
  <c r="U750" i="52"/>
  <c r="T750" i="52"/>
  <c r="S750" i="52"/>
  <c r="R750" i="52"/>
  <c r="Q750" i="52"/>
  <c r="P750" i="52"/>
  <c r="O750" i="52"/>
  <c r="N750" i="52"/>
  <c r="M750" i="52"/>
  <c r="L750" i="52"/>
  <c r="AJ750" i="52" s="1"/>
  <c r="K750" i="52"/>
  <c r="I750" i="52"/>
  <c r="AG562" i="52"/>
  <c r="X562" i="52"/>
  <c r="W562" i="52"/>
  <c r="V562" i="52"/>
  <c r="U562" i="52"/>
  <c r="T562" i="52"/>
  <c r="S562" i="52"/>
  <c r="R562" i="52"/>
  <c r="Q562" i="52"/>
  <c r="P562" i="52"/>
  <c r="O562" i="52"/>
  <c r="N562" i="52"/>
  <c r="M562" i="52"/>
  <c r="L562" i="52"/>
  <c r="K562" i="52"/>
  <c r="I562" i="52"/>
  <c r="AG58" i="52"/>
  <c r="X58" i="52"/>
  <c r="W58" i="52"/>
  <c r="V58" i="52"/>
  <c r="U58" i="52"/>
  <c r="T58" i="52"/>
  <c r="S58" i="52"/>
  <c r="R58" i="52"/>
  <c r="Q58" i="52"/>
  <c r="P58" i="52"/>
  <c r="O58" i="52"/>
  <c r="N58" i="52"/>
  <c r="M58" i="52"/>
  <c r="L58" i="52"/>
  <c r="K58" i="52"/>
  <c r="I58" i="52"/>
  <c r="AJ58" i="52" s="1"/>
  <c r="AG46" i="52"/>
  <c r="X46" i="52"/>
  <c r="W46" i="52"/>
  <c r="V46" i="52"/>
  <c r="U46" i="52"/>
  <c r="T46" i="52"/>
  <c r="S46" i="52"/>
  <c r="R46" i="52"/>
  <c r="Q46" i="52"/>
  <c r="P46" i="52"/>
  <c r="O46" i="52"/>
  <c r="N46" i="52"/>
  <c r="M46" i="52"/>
  <c r="L46" i="52"/>
  <c r="K46" i="52"/>
  <c r="I46" i="52"/>
  <c r="AG1022" i="52"/>
  <c r="X1022" i="52"/>
  <c r="W1022" i="52"/>
  <c r="V1022" i="52"/>
  <c r="U1022" i="52"/>
  <c r="T1022" i="52"/>
  <c r="S1022" i="52"/>
  <c r="R1022" i="52"/>
  <c r="Q1022" i="52"/>
  <c r="P1022" i="52"/>
  <c r="O1022" i="52"/>
  <c r="N1022" i="52"/>
  <c r="M1022" i="52"/>
  <c r="L1022" i="52"/>
  <c r="K1022" i="52"/>
  <c r="I1022" i="52"/>
  <c r="AG449" i="52"/>
  <c r="X449" i="52"/>
  <c r="W449" i="52"/>
  <c r="V449" i="52"/>
  <c r="U449" i="52"/>
  <c r="T449" i="52"/>
  <c r="S449" i="52"/>
  <c r="R449" i="52"/>
  <c r="Q449" i="52"/>
  <c r="P449" i="52"/>
  <c r="O449" i="52"/>
  <c r="N449" i="52"/>
  <c r="M449" i="52"/>
  <c r="L449" i="52"/>
  <c r="K449" i="52"/>
  <c r="I449" i="52"/>
  <c r="AG1202" i="52"/>
  <c r="X1202" i="52"/>
  <c r="W1202" i="52"/>
  <c r="V1202" i="52"/>
  <c r="U1202" i="52"/>
  <c r="T1202" i="52"/>
  <c r="S1202" i="52"/>
  <c r="R1202" i="52"/>
  <c r="Q1202" i="52"/>
  <c r="P1202" i="52"/>
  <c r="O1202" i="52"/>
  <c r="N1202" i="52"/>
  <c r="M1202" i="52"/>
  <c r="L1202" i="52"/>
  <c r="K1202" i="52"/>
  <c r="I1202" i="52"/>
  <c r="AG436" i="52"/>
  <c r="X436" i="52"/>
  <c r="W436" i="52"/>
  <c r="V436" i="52"/>
  <c r="U436" i="52"/>
  <c r="T436" i="52"/>
  <c r="S436" i="52"/>
  <c r="R436" i="52"/>
  <c r="Q436" i="52"/>
  <c r="P436" i="52"/>
  <c r="O436" i="52"/>
  <c r="N436" i="52"/>
  <c r="M436" i="52"/>
  <c r="L436" i="52"/>
  <c r="K436" i="52"/>
  <c r="I436" i="52"/>
  <c r="AG435" i="52"/>
  <c r="X435" i="52"/>
  <c r="W435" i="52"/>
  <c r="V435" i="52"/>
  <c r="U435" i="52"/>
  <c r="T435" i="52"/>
  <c r="S435" i="52"/>
  <c r="R435" i="52"/>
  <c r="Q435" i="52"/>
  <c r="P435" i="52"/>
  <c r="O435" i="52"/>
  <c r="N435" i="52"/>
  <c r="M435" i="52"/>
  <c r="L435" i="52"/>
  <c r="K435" i="52"/>
  <c r="I435" i="52"/>
  <c r="AG947" i="52"/>
  <c r="X947" i="52"/>
  <c r="W947" i="52"/>
  <c r="V947" i="52"/>
  <c r="U947" i="52"/>
  <c r="T947" i="52"/>
  <c r="S947" i="52"/>
  <c r="R947" i="52"/>
  <c r="Q947" i="52"/>
  <c r="P947" i="52"/>
  <c r="AJ947" i="52" s="1"/>
  <c r="O947" i="52"/>
  <c r="N947" i="52"/>
  <c r="M947" i="52"/>
  <c r="L947" i="52"/>
  <c r="K947" i="52"/>
  <c r="I947" i="52"/>
  <c r="AG601" i="52"/>
  <c r="X601" i="52"/>
  <c r="W601" i="52"/>
  <c r="V601" i="52"/>
  <c r="U601" i="52"/>
  <c r="T601" i="52"/>
  <c r="S601" i="52"/>
  <c r="R601" i="52"/>
  <c r="Q601" i="52"/>
  <c r="P601" i="52"/>
  <c r="O601" i="52"/>
  <c r="N601" i="52"/>
  <c r="M601" i="52"/>
  <c r="L601" i="52"/>
  <c r="K601" i="52"/>
  <c r="I601" i="52"/>
  <c r="AJ601" i="52"/>
  <c r="AG1188" i="52"/>
  <c r="X1188" i="52"/>
  <c r="W1188" i="52"/>
  <c r="V1188" i="52"/>
  <c r="U1188" i="52"/>
  <c r="T1188" i="52"/>
  <c r="S1188" i="52"/>
  <c r="R1188" i="52"/>
  <c r="Q1188" i="52"/>
  <c r="P1188" i="52"/>
  <c r="O1188" i="52"/>
  <c r="N1188" i="52"/>
  <c r="AJ1188" i="52" s="1"/>
  <c r="M1188" i="52"/>
  <c r="L1188" i="52"/>
  <c r="K1188" i="52"/>
  <c r="I1188" i="52"/>
  <c r="AG1187" i="52"/>
  <c r="X1187" i="52"/>
  <c r="W1187" i="52"/>
  <c r="V1187" i="52"/>
  <c r="U1187" i="52"/>
  <c r="T1187" i="52"/>
  <c r="S1187" i="52"/>
  <c r="R1187" i="52"/>
  <c r="Q1187" i="52"/>
  <c r="P1187" i="52"/>
  <c r="O1187" i="52"/>
  <c r="N1187" i="52"/>
  <c r="M1187" i="52"/>
  <c r="L1187" i="52"/>
  <c r="AJ1187" i="52" s="1"/>
  <c r="K1187" i="52"/>
  <c r="I1187" i="52"/>
  <c r="AG757" i="52"/>
  <c r="X757" i="52"/>
  <c r="W757" i="52"/>
  <c r="V757" i="52"/>
  <c r="U757" i="52"/>
  <c r="T757" i="52"/>
  <c r="S757" i="52"/>
  <c r="R757" i="52"/>
  <c r="Q757" i="52"/>
  <c r="P757" i="52"/>
  <c r="O757" i="52"/>
  <c r="N757" i="52"/>
  <c r="M757" i="52"/>
  <c r="L757" i="52"/>
  <c r="K757" i="52"/>
  <c r="I757" i="52"/>
  <c r="AG57" i="52"/>
  <c r="X57" i="52"/>
  <c r="W57" i="52"/>
  <c r="V57" i="52"/>
  <c r="U57" i="52"/>
  <c r="T57" i="52"/>
  <c r="S57" i="52"/>
  <c r="R57" i="52"/>
  <c r="Q57" i="52"/>
  <c r="P57" i="52"/>
  <c r="O57" i="52"/>
  <c r="N57" i="52"/>
  <c r="M57" i="52"/>
  <c r="L57" i="52"/>
  <c r="K57" i="52"/>
  <c r="I57" i="52"/>
  <c r="AJ57" i="52" s="1"/>
  <c r="AG1142" i="52"/>
  <c r="X1142" i="52"/>
  <c r="W1142" i="52"/>
  <c r="V1142" i="52"/>
  <c r="U1142" i="52"/>
  <c r="T1142" i="52"/>
  <c r="S1142" i="52"/>
  <c r="R1142" i="52"/>
  <c r="Q1142" i="52"/>
  <c r="P1142" i="52"/>
  <c r="O1142" i="52"/>
  <c r="N1142" i="52"/>
  <c r="M1142" i="52"/>
  <c r="L1142" i="52"/>
  <c r="K1142" i="52"/>
  <c r="I1142" i="52"/>
  <c r="AG1042" i="52"/>
  <c r="X1042" i="52"/>
  <c r="W1042" i="52"/>
  <c r="V1042" i="52"/>
  <c r="U1042" i="52"/>
  <c r="T1042" i="52"/>
  <c r="S1042" i="52"/>
  <c r="R1042" i="52"/>
  <c r="Q1042" i="52"/>
  <c r="P1042" i="52"/>
  <c r="O1042" i="52"/>
  <c r="N1042" i="52"/>
  <c r="M1042" i="52"/>
  <c r="L1042" i="52"/>
  <c r="K1042" i="52"/>
  <c r="I1042" i="52"/>
  <c r="AJ1042" i="52" s="1"/>
  <c r="AG382" i="52"/>
  <c r="X382" i="52"/>
  <c r="W382" i="52"/>
  <c r="V382" i="52"/>
  <c r="U382" i="52"/>
  <c r="T382" i="52"/>
  <c r="S382" i="52"/>
  <c r="R382" i="52"/>
  <c r="Q382" i="52"/>
  <c r="P382" i="52"/>
  <c r="O382" i="52"/>
  <c r="N382" i="52"/>
  <c r="M382" i="52"/>
  <c r="AJ382" i="52" s="1"/>
  <c r="L382" i="52"/>
  <c r="K382" i="52"/>
  <c r="I382" i="52"/>
  <c r="AG381" i="52"/>
  <c r="X381" i="52"/>
  <c r="W381" i="52"/>
  <c r="V381" i="52"/>
  <c r="U381" i="52"/>
  <c r="T381" i="52"/>
  <c r="S381" i="52"/>
  <c r="R381" i="52"/>
  <c r="Q381" i="52"/>
  <c r="P381" i="52"/>
  <c r="O381" i="52"/>
  <c r="N381" i="52"/>
  <c r="M381" i="52"/>
  <c r="L381" i="52"/>
  <c r="K381" i="52"/>
  <c r="I381" i="52"/>
  <c r="AG1024" i="52"/>
  <c r="X1024" i="52"/>
  <c r="W1024" i="52"/>
  <c r="V1024" i="52"/>
  <c r="U1024" i="52"/>
  <c r="T1024" i="52"/>
  <c r="S1024" i="52"/>
  <c r="R1024" i="52"/>
  <c r="Q1024" i="52"/>
  <c r="P1024" i="52"/>
  <c r="O1024" i="52"/>
  <c r="N1024" i="52"/>
  <c r="M1024" i="52"/>
  <c r="L1024" i="52"/>
  <c r="K1024" i="52"/>
  <c r="AJ1024" i="52" s="1"/>
  <c r="I1024" i="52"/>
  <c r="X1298" i="52"/>
  <c r="W1298" i="52"/>
  <c r="V1298" i="52"/>
  <c r="U1298" i="52"/>
  <c r="T1298" i="52"/>
  <c r="S1298" i="52"/>
  <c r="R1298" i="52"/>
  <c r="Q1298" i="52"/>
  <c r="P1298" i="52"/>
  <c r="O1298" i="52"/>
  <c r="N1298" i="52"/>
  <c r="M1298" i="52"/>
  <c r="L1298" i="52"/>
  <c r="I1298" i="52"/>
  <c r="AJ1298" i="52"/>
  <c r="AG1297" i="52"/>
  <c r="X1297" i="52"/>
  <c r="W1297" i="52"/>
  <c r="V1297" i="52"/>
  <c r="U1297" i="52"/>
  <c r="T1297" i="52"/>
  <c r="S1297" i="52"/>
  <c r="R1297" i="52"/>
  <c r="Q1297" i="52"/>
  <c r="P1297" i="52"/>
  <c r="O1297" i="52"/>
  <c r="N1297" i="52"/>
  <c r="AJ1297" i="52" s="1"/>
  <c r="M1297" i="52"/>
  <c r="L1297" i="52"/>
  <c r="K1297" i="52"/>
  <c r="I1297" i="52"/>
  <c r="AG1250" i="52"/>
  <c r="X1250" i="52"/>
  <c r="W1250" i="52"/>
  <c r="V1250" i="52"/>
  <c r="U1250" i="52"/>
  <c r="T1250" i="52"/>
  <c r="S1250" i="52"/>
  <c r="R1250" i="52"/>
  <c r="Q1250" i="52"/>
  <c r="P1250" i="52"/>
  <c r="O1250" i="52"/>
  <c r="N1250" i="52"/>
  <c r="M1250" i="52"/>
  <c r="L1250" i="52"/>
  <c r="K1250" i="52"/>
  <c r="I1250" i="52"/>
  <c r="AG358" i="52"/>
  <c r="X358" i="52"/>
  <c r="W358" i="52"/>
  <c r="V358" i="52"/>
  <c r="U358" i="52"/>
  <c r="T358" i="52"/>
  <c r="S358" i="52"/>
  <c r="R358" i="52"/>
  <c r="Q358" i="52"/>
  <c r="P358" i="52"/>
  <c r="O358" i="52"/>
  <c r="N358" i="52"/>
  <c r="M358" i="52"/>
  <c r="L358" i="52"/>
  <c r="K358" i="52"/>
  <c r="I358" i="52"/>
  <c r="AJ358" i="52" s="1"/>
  <c r="AG934" i="52"/>
  <c r="X934" i="52"/>
  <c r="W934" i="52"/>
  <c r="V934" i="52"/>
  <c r="U934" i="52"/>
  <c r="T934" i="52"/>
  <c r="S934" i="52"/>
  <c r="R934" i="52"/>
  <c r="Q934" i="52"/>
  <c r="P934" i="52"/>
  <c r="O934" i="52"/>
  <c r="N934" i="52"/>
  <c r="M934" i="52"/>
  <c r="L934" i="52"/>
  <c r="K934" i="52"/>
  <c r="I934" i="52"/>
  <c r="AG564" i="52"/>
  <c r="X564" i="52"/>
  <c r="W564" i="52"/>
  <c r="V564" i="52"/>
  <c r="U564" i="52"/>
  <c r="T564" i="52"/>
  <c r="S564" i="52"/>
  <c r="R564" i="52"/>
  <c r="Q564" i="52"/>
  <c r="P564" i="52"/>
  <c r="O564" i="52"/>
  <c r="N564" i="52"/>
  <c r="M564" i="52"/>
  <c r="L564" i="52"/>
  <c r="K564" i="52"/>
  <c r="I564" i="52"/>
  <c r="AJ564" i="52" s="1"/>
  <c r="AG946" i="52"/>
  <c r="X946" i="52"/>
  <c r="W946" i="52"/>
  <c r="V946" i="52"/>
  <c r="U946" i="52"/>
  <c r="T946" i="52"/>
  <c r="S946" i="52"/>
  <c r="R946" i="52"/>
  <c r="Q946" i="52"/>
  <c r="P946" i="52"/>
  <c r="O946" i="52"/>
  <c r="N946" i="52"/>
  <c r="M946" i="52"/>
  <c r="L946" i="52"/>
  <c r="K946" i="52"/>
  <c r="I946" i="52"/>
  <c r="AJ946" i="52" s="1"/>
  <c r="AG325" i="52"/>
  <c r="X325" i="52"/>
  <c r="W325" i="52"/>
  <c r="V325" i="52"/>
  <c r="U325" i="52"/>
  <c r="T325" i="52"/>
  <c r="S325" i="52"/>
  <c r="R325" i="52"/>
  <c r="Q325" i="52"/>
  <c r="P325" i="52"/>
  <c r="O325" i="52"/>
  <c r="N325" i="52"/>
  <c r="M325" i="52"/>
  <c r="L325" i="52"/>
  <c r="K325" i="52"/>
  <c r="I325" i="52"/>
  <c r="AG598" i="52"/>
  <c r="X598" i="52"/>
  <c r="W598" i="52"/>
  <c r="V598" i="52"/>
  <c r="U598" i="52"/>
  <c r="T598" i="52"/>
  <c r="S598" i="52"/>
  <c r="R598" i="52"/>
  <c r="Q598" i="52"/>
  <c r="P598" i="52"/>
  <c r="O598" i="52"/>
  <c r="N598" i="52"/>
  <c r="M598" i="52"/>
  <c r="L598" i="52"/>
  <c r="K598" i="52"/>
  <c r="I598" i="52"/>
  <c r="AG1120" i="52"/>
  <c r="X1120" i="52"/>
  <c r="W1120" i="52"/>
  <c r="V1120" i="52"/>
  <c r="U1120" i="52"/>
  <c r="T1120" i="52"/>
  <c r="S1120" i="52"/>
  <c r="R1120" i="52"/>
  <c r="Q1120" i="52"/>
  <c r="P1120" i="52"/>
  <c r="O1120" i="52"/>
  <c r="N1120" i="52"/>
  <c r="M1120" i="52"/>
  <c r="L1120" i="52"/>
  <c r="K1120" i="52"/>
  <c r="AJ1120" i="52" s="1"/>
  <c r="I1120" i="52"/>
  <c r="AG308" i="52"/>
  <c r="X308" i="52"/>
  <c r="W308" i="52"/>
  <c r="V308" i="52"/>
  <c r="U308" i="52"/>
  <c r="T308" i="52"/>
  <c r="S308" i="52"/>
  <c r="R308" i="52"/>
  <c r="Q308" i="52"/>
  <c r="P308" i="52"/>
  <c r="O308" i="52"/>
  <c r="N308" i="52"/>
  <c r="M308" i="52"/>
  <c r="L308" i="52"/>
  <c r="K308" i="52"/>
  <c r="I308" i="52"/>
  <c r="AG307" i="52"/>
  <c r="X307" i="52"/>
  <c r="W307" i="52"/>
  <c r="V307" i="52"/>
  <c r="U307" i="52"/>
  <c r="T307" i="52"/>
  <c r="S307" i="52"/>
  <c r="R307" i="52"/>
  <c r="Q307" i="52"/>
  <c r="P307" i="52"/>
  <c r="O307" i="52"/>
  <c r="N307" i="52"/>
  <c r="M307" i="52"/>
  <c r="L307" i="52"/>
  <c r="K307" i="52"/>
  <c r="I307" i="52"/>
  <c r="AJ307" i="52"/>
  <c r="AG43" i="52"/>
  <c r="X43" i="52"/>
  <c r="W43" i="52"/>
  <c r="V43" i="52"/>
  <c r="U43" i="52"/>
  <c r="T43" i="52"/>
  <c r="S43" i="52"/>
  <c r="R43" i="52"/>
  <c r="Q43" i="52"/>
  <c r="P43" i="52"/>
  <c r="O43" i="52"/>
  <c r="N43" i="52"/>
  <c r="AJ43" i="52" s="1"/>
  <c r="M43" i="52"/>
  <c r="L43" i="52"/>
  <c r="K43" i="52"/>
  <c r="I43" i="52"/>
  <c r="AG73" i="52"/>
  <c r="X73" i="52"/>
  <c r="W73" i="52"/>
  <c r="V73" i="52"/>
  <c r="U73" i="52"/>
  <c r="T73" i="52"/>
  <c r="S73" i="52"/>
  <c r="AJ73" i="52" s="1"/>
  <c r="R73" i="52"/>
  <c r="Q73" i="52"/>
  <c r="P73" i="52"/>
  <c r="O73" i="52"/>
  <c r="N73" i="52"/>
  <c r="M73" i="52"/>
  <c r="L73" i="52"/>
  <c r="K73" i="52"/>
  <c r="I73" i="52"/>
  <c r="AG918" i="52"/>
  <c r="X918" i="52"/>
  <c r="W918" i="52"/>
  <c r="V918" i="52"/>
  <c r="U918" i="52"/>
  <c r="T918" i="52"/>
  <c r="S918" i="52"/>
  <c r="R918" i="52"/>
  <c r="Q918" i="52"/>
  <c r="P918" i="52"/>
  <c r="O918" i="52"/>
  <c r="N918" i="52"/>
  <c r="M918" i="52"/>
  <c r="L918" i="52"/>
  <c r="AJ918" i="52" s="1"/>
  <c r="K918" i="52"/>
  <c r="I918" i="52"/>
  <c r="AG302" i="52"/>
  <c r="X302" i="52"/>
  <c r="W302" i="52"/>
  <c r="V302" i="52"/>
  <c r="U302" i="52"/>
  <c r="T302" i="52"/>
  <c r="S302" i="52"/>
  <c r="R302" i="52"/>
  <c r="Q302" i="52"/>
  <c r="P302" i="52"/>
  <c r="O302" i="52"/>
  <c r="N302" i="52"/>
  <c r="M302" i="52"/>
  <c r="L302" i="52"/>
  <c r="K302" i="52"/>
  <c r="I302" i="52"/>
  <c r="AG301" i="52"/>
  <c r="X301" i="52"/>
  <c r="W301" i="52"/>
  <c r="V301" i="52"/>
  <c r="U301" i="52"/>
  <c r="T301" i="52"/>
  <c r="S301" i="52"/>
  <c r="R301" i="52"/>
  <c r="Q301" i="52"/>
  <c r="P301" i="52"/>
  <c r="O301" i="52"/>
  <c r="N301" i="52"/>
  <c r="M301" i="52"/>
  <c r="L301" i="52"/>
  <c r="K301" i="52"/>
  <c r="I301" i="52"/>
  <c r="AJ301" i="52" s="1"/>
  <c r="AG300" i="52"/>
  <c r="X300" i="52"/>
  <c r="W300" i="52"/>
  <c r="V300" i="52"/>
  <c r="U300" i="52"/>
  <c r="T300" i="52"/>
  <c r="S300" i="52"/>
  <c r="R300" i="52"/>
  <c r="Q300" i="52"/>
  <c r="P300" i="52"/>
  <c r="O300" i="52"/>
  <c r="N300" i="52"/>
  <c r="M300" i="52"/>
  <c r="L300" i="52"/>
  <c r="K300" i="52"/>
  <c r="I300" i="52"/>
  <c r="AJ300" i="52" s="1"/>
  <c r="AG299" i="52"/>
  <c r="X299" i="52"/>
  <c r="W299" i="52"/>
  <c r="V299" i="52"/>
  <c r="U299" i="52"/>
  <c r="T299" i="52"/>
  <c r="S299" i="52"/>
  <c r="R299" i="52"/>
  <c r="Q299" i="52"/>
  <c r="P299" i="52"/>
  <c r="O299" i="52"/>
  <c r="N299" i="52"/>
  <c r="M299" i="52"/>
  <c r="L299" i="52"/>
  <c r="K299" i="52"/>
  <c r="I299" i="52"/>
  <c r="AJ299" i="52" s="1"/>
  <c r="AG908" i="52"/>
  <c r="X908" i="52"/>
  <c r="W908" i="52"/>
  <c r="V908" i="52"/>
  <c r="U908" i="52"/>
  <c r="T908" i="52"/>
  <c r="S908" i="52"/>
  <c r="R908" i="52"/>
  <c r="Q908" i="52"/>
  <c r="P908" i="52"/>
  <c r="O908" i="52"/>
  <c r="N908" i="52"/>
  <c r="M908" i="52"/>
  <c r="L908" i="52"/>
  <c r="K908" i="52"/>
  <c r="I908" i="52"/>
  <c r="AG579" i="52"/>
  <c r="X579" i="52"/>
  <c r="W579" i="52"/>
  <c r="V579" i="52"/>
  <c r="U579" i="52"/>
  <c r="T579" i="52"/>
  <c r="S579" i="52"/>
  <c r="R579" i="52"/>
  <c r="Q579" i="52"/>
  <c r="P579" i="52"/>
  <c r="O579" i="52"/>
  <c r="N579" i="52"/>
  <c r="M579" i="52"/>
  <c r="AJ579" i="52" s="1"/>
  <c r="L579" i="52"/>
  <c r="K579" i="52"/>
  <c r="I579" i="52"/>
  <c r="AG793" i="52"/>
  <c r="X793" i="52"/>
  <c r="W793" i="52"/>
  <c r="V793" i="52"/>
  <c r="U793" i="52"/>
  <c r="T793" i="52"/>
  <c r="S793" i="52"/>
  <c r="R793" i="52"/>
  <c r="Q793" i="52"/>
  <c r="P793" i="52"/>
  <c r="O793" i="52"/>
  <c r="N793" i="52"/>
  <c r="M793" i="52"/>
  <c r="L793" i="52"/>
  <c r="K793" i="52"/>
  <c r="AJ793" i="52" s="1"/>
  <c r="I793" i="52"/>
  <c r="AG588" i="52"/>
  <c r="X588" i="52"/>
  <c r="W588" i="52"/>
  <c r="V588" i="52"/>
  <c r="U588" i="52"/>
  <c r="T588" i="52"/>
  <c r="S588" i="52"/>
  <c r="R588" i="52"/>
  <c r="Q588" i="52"/>
  <c r="P588" i="52"/>
  <c r="O588" i="52"/>
  <c r="N588" i="52"/>
  <c r="M588" i="52"/>
  <c r="L588" i="52"/>
  <c r="K588" i="52"/>
  <c r="I588" i="52"/>
  <c r="AG1163" i="52"/>
  <c r="X1163" i="52"/>
  <c r="W1163" i="52"/>
  <c r="V1163" i="52"/>
  <c r="U1163" i="52"/>
  <c r="T1163" i="52"/>
  <c r="S1163" i="52"/>
  <c r="R1163" i="52"/>
  <c r="Q1163" i="52"/>
  <c r="P1163" i="52"/>
  <c r="O1163" i="52"/>
  <c r="N1163" i="52"/>
  <c r="M1163" i="52"/>
  <c r="L1163" i="52"/>
  <c r="K1163" i="52"/>
  <c r="I1163" i="52"/>
  <c r="AJ1163" i="52"/>
  <c r="AG572" i="52"/>
  <c r="X572" i="52"/>
  <c r="W572" i="52"/>
  <c r="V572" i="52"/>
  <c r="U572" i="52"/>
  <c r="T572" i="52"/>
  <c r="S572" i="52"/>
  <c r="R572" i="52"/>
  <c r="Q572" i="52"/>
  <c r="P572" i="52"/>
  <c r="O572" i="52"/>
  <c r="N572" i="52"/>
  <c r="AJ572" i="52" s="1"/>
  <c r="M572" i="52"/>
  <c r="L572" i="52"/>
  <c r="K572" i="52"/>
  <c r="I572" i="52"/>
  <c r="AG286" i="52"/>
  <c r="X286" i="52"/>
  <c r="W286" i="52"/>
  <c r="V286" i="52"/>
  <c r="U286" i="52"/>
  <c r="T286" i="52"/>
  <c r="S286" i="52"/>
  <c r="AJ286" i="52" s="1"/>
  <c r="R286" i="52"/>
  <c r="Q286" i="52"/>
  <c r="P286" i="52"/>
  <c r="O286" i="52"/>
  <c r="N286" i="52"/>
  <c r="M286" i="52"/>
  <c r="L286" i="52"/>
  <c r="K286" i="52"/>
  <c r="I286" i="52"/>
  <c r="AG285" i="52"/>
  <c r="X285" i="52"/>
  <c r="W285" i="52"/>
  <c r="V285" i="52"/>
  <c r="U285" i="52"/>
  <c r="T285" i="52"/>
  <c r="S285" i="52"/>
  <c r="R285" i="52"/>
  <c r="Q285" i="52"/>
  <c r="P285" i="52"/>
  <c r="O285" i="52"/>
  <c r="N285" i="52"/>
  <c r="M285" i="52"/>
  <c r="L285" i="52"/>
  <c r="AJ285" i="52" s="1"/>
  <c r="K285" i="52"/>
  <c r="I285" i="52"/>
  <c r="AG284" i="52"/>
  <c r="X284" i="52"/>
  <c r="W284" i="52"/>
  <c r="V284" i="52"/>
  <c r="U284" i="52"/>
  <c r="T284" i="52"/>
  <c r="S284" i="52"/>
  <c r="R284" i="52"/>
  <c r="Q284" i="52"/>
  <c r="P284" i="52"/>
  <c r="O284" i="52"/>
  <c r="N284" i="52"/>
  <c r="M284" i="52"/>
  <c r="L284" i="52"/>
  <c r="K284" i="52"/>
  <c r="I284" i="52"/>
  <c r="AG283" i="52"/>
  <c r="X283" i="52"/>
  <c r="W283" i="52"/>
  <c r="V283" i="52"/>
  <c r="U283" i="52"/>
  <c r="T283" i="52"/>
  <c r="S283" i="52"/>
  <c r="R283" i="52"/>
  <c r="Q283" i="52"/>
  <c r="P283" i="52"/>
  <c r="O283" i="52"/>
  <c r="N283" i="52"/>
  <c r="M283" i="52"/>
  <c r="L283" i="52"/>
  <c r="K283" i="52"/>
  <c r="I283" i="52"/>
  <c r="AG42" i="52"/>
  <c r="X42" i="52"/>
  <c r="W42" i="52"/>
  <c r="V42" i="52"/>
  <c r="U42" i="52"/>
  <c r="T42" i="52"/>
  <c r="S42" i="52"/>
  <c r="R42" i="52"/>
  <c r="Q42" i="52"/>
  <c r="P42" i="52"/>
  <c r="O42" i="52"/>
  <c r="N42" i="52"/>
  <c r="M42" i="52"/>
  <c r="L42" i="52"/>
  <c r="K42" i="52"/>
  <c r="I42" i="52"/>
  <c r="AG945" i="52"/>
  <c r="X945" i="52"/>
  <c r="W945" i="52"/>
  <c r="V945" i="52"/>
  <c r="U945" i="52"/>
  <c r="T945" i="52"/>
  <c r="S945" i="52"/>
  <c r="R945" i="52"/>
  <c r="Q945" i="52"/>
  <c r="P945" i="52"/>
  <c r="O945" i="52"/>
  <c r="N945" i="52"/>
  <c r="M945" i="52"/>
  <c r="L945" i="52"/>
  <c r="K945" i="52"/>
  <c r="I945" i="52"/>
  <c r="AG830" i="52"/>
  <c r="X830" i="52"/>
  <c r="W830" i="52"/>
  <c r="V830" i="52"/>
  <c r="U830" i="52"/>
  <c r="T830" i="52"/>
  <c r="S830" i="52"/>
  <c r="R830" i="52"/>
  <c r="Q830" i="52"/>
  <c r="P830" i="52"/>
  <c r="O830" i="52"/>
  <c r="N830" i="52"/>
  <c r="M830" i="52"/>
  <c r="L830" i="52"/>
  <c r="K830" i="52"/>
  <c r="I830" i="52"/>
  <c r="AG820" i="52"/>
  <c r="X820" i="52"/>
  <c r="W820" i="52"/>
  <c r="V820" i="52"/>
  <c r="U820" i="52"/>
  <c r="T820" i="52"/>
  <c r="S820" i="52"/>
  <c r="R820" i="52"/>
  <c r="Q820" i="52"/>
  <c r="P820" i="52"/>
  <c r="O820" i="52"/>
  <c r="N820" i="52"/>
  <c r="M820" i="52"/>
  <c r="AJ820" i="52" s="1"/>
  <c r="L820" i="52"/>
  <c r="K820" i="52"/>
  <c r="I820" i="52"/>
  <c r="AG819" i="52"/>
  <c r="X819" i="52"/>
  <c r="W819" i="52"/>
  <c r="V819" i="52"/>
  <c r="U819" i="52"/>
  <c r="T819" i="52"/>
  <c r="S819" i="52"/>
  <c r="R819" i="52"/>
  <c r="Q819" i="52"/>
  <c r="P819" i="52"/>
  <c r="O819" i="52"/>
  <c r="N819" i="52"/>
  <c r="M819" i="52"/>
  <c r="L819" i="52"/>
  <c r="K819" i="52"/>
  <c r="AJ819" i="52" s="1"/>
  <c r="I819" i="52"/>
  <c r="AG911" i="52"/>
  <c r="X911" i="52"/>
  <c r="W911" i="52"/>
  <c r="V911" i="52"/>
  <c r="U911" i="52"/>
  <c r="T911" i="52"/>
  <c r="S911" i="52"/>
  <c r="R911" i="52"/>
  <c r="Q911" i="52"/>
  <c r="P911" i="52"/>
  <c r="O911" i="52"/>
  <c r="N911" i="52"/>
  <c r="M911" i="52"/>
  <c r="L911" i="52"/>
  <c r="K911" i="52"/>
  <c r="I911" i="52"/>
  <c r="AG222" i="52"/>
  <c r="X222" i="52"/>
  <c r="W222" i="52"/>
  <c r="V222" i="52"/>
  <c r="U222" i="52"/>
  <c r="T222" i="52"/>
  <c r="S222" i="52"/>
  <c r="R222" i="52"/>
  <c r="Q222" i="52"/>
  <c r="P222" i="52"/>
  <c r="AJ222" i="52" s="1"/>
  <c r="O222" i="52"/>
  <c r="N222" i="52"/>
  <c r="M222" i="52"/>
  <c r="L222" i="52"/>
  <c r="K222" i="52"/>
  <c r="I222" i="52"/>
  <c r="AG41" i="52"/>
  <c r="X41" i="52"/>
  <c r="W41" i="52"/>
  <c r="V41" i="52"/>
  <c r="U41" i="52"/>
  <c r="T41" i="52"/>
  <c r="S41" i="52"/>
  <c r="R41" i="52"/>
  <c r="Q41" i="52"/>
  <c r="P41" i="52"/>
  <c r="O41" i="52"/>
  <c r="N41" i="52"/>
  <c r="M41" i="52"/>
  <c r="L41" i="52"/>
  <c r="K41" i="52"/>
  <c r="I41" i="52"/>
  <c r="AJ41" i="52"/>
  <c r="AG924" i="52"/>
  <c r="X924" i="52"/>
  <c r="W924" i="52"/>
  <c r="V924" i="52"/>
  <c r="U924" i="52"/>
  <c r="T924" i="52"/>
  <c r="S924" i="52"/>
  <c r="R924" i="52"/>
  <c r="Q924" i="52"/>
  <c r="P924" i="52"/>
  <c r="O924" i="52"/>
  <c r="N924" i="52"/>
  <c r="AJ924" i="52" s="1"/>
  <c r="M924" i="52"/>
  <c r="L924" i="52"/>
  <c r="K924" i="52"/>
  <c r="I924" i="52"/>
  <c r="AG14" i="52"/>
  <c r="X14" i="52"/>
  <c r="W14" i="52"/>
  <c r="V14" i="52"/>
  <c r="U14" i="52"/>
  <c r="T14" i="52"/>
  <c r="S14" i="52"/>
  <c r="R14" i="52"/>
  <c r="Q14" i="52"/>
  <c r="P14" i="52"/>
  <c r="O14" i="52"/>
  <c r="N14" i="52"/>
  <c r="M14" i="52"/>
  <c r="L14" i="52"/>
  <c r="K14" i="52"/>
  <c r="I14" i="52"/>
  <c r="AG16" i="52"/>
  <c r="X16" i="52"/>
  <c r="W16" i="52"/>
  <c r="V16" i="52"/>
  <c r="U16" i="52"/>
  <c r="T16" i="52"/>
  <c r="S16" i="52"/>
  <c r="R16" i="52"/>
  <c r="Q16" i="52"/>
  <c r="P16" i="52"/>
  <c r="O16" i="52"/>
  <c r="N16" i="52"/>
  <c r="M16" i="52"/>
  <c r="L16" i="52"/>
  <c r="K16" i="52"/>
  <c r="I16" i="52"/>
  <c r="AJ16" i="52" s="1"/>
  <c r="AG1213" i="52"/>
  <c r="X1213" i="52"/>
  <c r="W1213" i="52"/>
  <c r="V1213" i="52"/>
  <c r="U1213" i="52"/>
  <c r="T1213" i="52"/>
  <c r="S1213" i="52"/>
  <c r="R1213" i="52"/>
  <c r="Q1213" i="52"/>
  <c r="P1213" i="52"/>
  <c r="O1213" i="52"/>
  <c r="N1213" i="52"/>
  <c r="M1213" i="52"/>
  <c r="L1213" i="52"/>
  <c r="K1213" i="52"/>
  <c r="I1213" i="52"/>
  <c r="AG1176" i="52"/>
  <c r="X1176" i="52"/>
  <c r="W1176" i="52"/>
  <c r="V1176" i="52"/>
  <c r="U1176" i="52"/>
  <c r="T1176" i="52"/>
  <c r="S1176" i="52"/>
  <c r="R1176" i="52"/>
  <c r="Q1176" i="52"/>
  <c r="P1176" i="52"/>
  <c r="O1176" i="52"/>
  <c r="N1176" i="52"/>
  <c r="M1176" i="52"/>
  <c r="L1176" i="52"/>
  <c r="K1176" i="52"/>
  <c r="I1176" i="52"/>
  <c r="AJ1176" i="52" s="1"/>
  <c r="AG210" i="52"/>
  <c r="X210" i="52"/>
  <c r="W210" i="52"/>
  <c r="V210" i="52"/>
  <c r="U210" i="52"/>
  <c r="T210" i="52"/>
  <c r="S210" i="52"/>
  <c r="R210" i="52"/>
  <c r="Q210" i="52"/>
  <c r="P210" i="52"/>
  <c r="O210" i="52"/>
  <c r="N210" i="52"/>
  <c r="M210" i="52"/>
  <c r="L210" i="52"/>
  <c r="K210" i="52"/>
  <c r="I210" i="52"/>
  <c r="AG209" i="52"/>
  <c r="X209" i="52"/>
  <c r="W209" i="52"/>
  <c r="V209" i="52"/>
  <c r="U209" i="52"/>
  <c r="T209" i="52"/>
  <c r="S209" i="52"/>
  <c r="R209" i="52"/>
  <c r="Q209" i="52"/>
  <c r="P209" i="52"/>
  <c r="O209" i="52"/>
  <c r="N209" i="52"/>
  <c r="M209" i="52"/>
  <c r="L209" i="52"/>
  <c r="K209" i="52"/>
  <c r="I209" i="52"/>
  <c r="AG208" i="52"/>
  <c r="X208" i="52"/>
  <c r="W208" i="52"/>
  <c r="V208" i="52"/>
  <c r="U208" i="52"/>
  <c r="T208" i="52"/>
  <c r="S208" i="52"/>
  <c r="R208" i="52"/>
  <c r="Q208" i="52"/>
  <c r="P208" i="52"/>
  <c r="O208" i="52"/>
  <c r="N208" i="52"/>
  <c r="M208" i="52"/>
  <c r="L208" i="52"/>
  <c r="K208" i="52"/>
  <c r="I208" i="52"/>
  <c r="AG792" i="52"/>
  <c r="X792" i="52"/>
  <c r="W792" i="52"/>
  <c r="V792" i="52"/>
  <c r="U792" i="52"/>
  <c r="T792" i="52"/>
  <c r="S792" i="52"/>
  <c r="R792" i="52"/>
  <c r="Q792" i="52"/>
  <c r="P792" i="52"/>
  <c r="O792" i="52"/>
  <c r="N792" i="52"/>
  <c r="M792" i="52"/>
  <c r="L792" i="52"/>
  <c r="K792" i="52"/>
  <c r="AJ792" i="52" s="1"/>
  <c r="I792" i="52"/>
  <c r="AG915" i="52"/>
  <c r="X915" i="52"/>
  <c r="W915" i="52"/>
  <c r="V915" i="52"/>
  <c r="U915" i="52"/>
  <c r="T915" i="52"/>
  <c r="S915" i="52"/>
  <c r="R915" i="52"/>
  <c r="Q915" i="52"/>
  <c r="P915" i="52"/>
  <c r="O915" i="52"/>
  <c r="N915" i="52"/>
  <c r="M915" i="52"/>
  <c r="L915" i="52"/>
  <c r="K915" i="52"/>
  <c r="I915" i="52"/>
  <c r="AJ915" i="52" s="1"/>
  <c r="AG900" i="52"/>
  <c r="X900" i="52"/>
  <c r="W900" i="52"/>
  <c r="V900" i="52"/>
  <c r="U900" i="52"/>
  <c r="T900" i="52"/>
  <c r="S900" i="52"/>
  <c r="R900" i="52"/>
  <c r="Q900" i="52"/>
  <c r="P900" i="52"/>
  <c r="AJ900" i="52" s="1"/>
  <c r="O900" i="52"/>
  <c r="N900" i="52"/>
  <c r="M900" i="52"/>
  <c r="L900" i="52"/>
  <c r="K900" i="52"/>
  <c r="I900" i="52"/>
  <c r="AG1175" i="52"/>
  <c r="X1175" i="52"/>
  <c r="W1175" i="52"/>
  <c r="V1175" i="52"/>
  <c r="U1175" i="52"/>
  <c r="T1175" i="52"/>
  <c r="S1175" i="52"/>
  <c r="R1175" i="52"/>
  <c r="Q1175" i="52"/>
  <c r="P1175" i="52"/>
  <c r="O1175" i="52"/>
  <c r="N1175" i="52"/>
  <c r="M1175" i="52"/>
  <c r="L1175" i="52"/>
  <c r="K1175" i="52"/>
  <c r="I1175" i="52"/>
  <c r="AJ1175" i="52"/>
  <c r="AG547" i="52"/>
  <c r="X547" i="52"/>
  <c r="W547" i="52"/>
  <c r="V547" i="52"/>
  <c r="U547" i="52"/>
  <c r="T547" i="52"/>
  <c r="S547" i="52"/>
  <c r="R547" i="52"/>
  <c r="Q547" i="52"/>
  <c r="P547" i="52"/>
  <c r="O547" i="52"/>
  <c r="N547" i="52"/>
  <c r="AJ547" i="52" s="1"/>
  <c r="M547" i="52"/>
  <c r="L547" i="52"/>
  <c r="K547" i="52"/>
  <c r="I547" i="52"/>
  <c r="AG191" i="52"/>
  <c r="X191" i="52"/>
  <c r="W191" i="52"/>
  <c r="V191" i="52"/>
  <c r="U191" i="52"/>
  <c r="T191" i="52"/>
  <c r="S191" i="52"/>
  <c r="R191" i="52"/>
  <c r="Q191" i="52"/>
  <c r="P191" i="52"/>
  <c r="O191" i="52"/>
  <c r="N191" i="52"/>
  <c r="M191" i="52"/>
  <c r="L191" i="52"/>
  <c r="K191" i="52"/>
  <c r="I191" i="52"/>
  <c r="AG190" i="52"/>
  <c r="X190" i="52"/>
  <c r="W190" i="52"/>
  <c r="V190" i="52"/>
  <c r="U190" i="52"/>
  <c r="T190" i="52"/>
  <c r="S190" i="52"/>
  <c r="R190" i="52"/>
  <c r="Q190" i="52"/>
  <c r="P190" i="52"/>
  <c r="O190" i="52"/>
  <c r="N190" i="52"/>
  <c r="M190" i="52"/>
  <c r="L190" i="52"/>
  <c r="K190" i="52"/>
  <c r="I190" i="52"/>
  <c r="AG847" i="52"/>
  <c r="X847" i="52"/>
  <c r="W847" i="52"/>
  <c r="V847" i="52"/>
  <c r="U847" i="52"/>
  <c r="T847" i="52"/>
  <c r="S847" i="52"/>
  <c r="R847" i="52"/>
  <c r="Q847" i="52"/>
  <c r="P847" i="52"/>
  <c r="O847" i="52"/>
  <c r="N847" i="52"/>
  <c r="M847" i="52"/>
  <c r="L847" i="52"/>
  <c r="K847" i="52"/>
  <c r="I847" i="52"/>
  <c r="AJ847" i="52" s="1"/>
  <c r="AG693" i="52"/>
  <c r="X693" i="52"/>
  <c r="W693" i="52"/>
  <c r="V693" i="52"/>
  <c r="U693" i="52"/>
  <c r="T693" i="52"/>
  <c r="S693" i="52"/>
  <c r="R693" i="52"/>
  <c r="Q693" i="52"/>
  <c r="P693" i="52"/>
  <c r="O693" i="52"/>
  <c r="N693" i="52"/>
  <c r="M693" i="52"/>
  <c r="L693" i="52"/>
  <c r="K693" i="52"/>
  <c r="I693" i="52"/>
  <c r="AJ693" i="52" s="1"/>
  <c r="AG10" i="52"/>
  <c r="X10" i="52"/>
  <c r="W10" i="52"/>
  <c r="V10" i="52"/>
  <c r="U10" i="52"/>
  <c r="T10" i="52"/>
  <c r="S10" i="52"/>
  <c r="R10" i="52"/>
  <c r="Q10" i="52"/>
  <c r="P10" i="52"/>
  <c r="O10" i="52"/>
  <c r="N10" i="52"/>
  <c r="M10" i="52"/>
  <c r="L10" i="52"/>
  <c r="K10" i="52"/>
  <c r="I10" i="52"/>
  <c r="AJ10" i="52" s="1"/>
  <c r="AG726" i="52"/>
  <c r="X726" i="52"/>
  <c r="W726" i="52"/>
  <c r="V726" i="52"/>
  <c r="U726" i="52"/>
  <c r="T726" i="52"/>
  <c r="S726" i="52"/>
  <c r="R726" i="52"/>
  <c r="Q726" i="52"/>
  <c r="P726" i="52"/>
  <c r="O726" i="52"/>
  <c r="N726" i="52"/>
  <c r="M726" i="52"/>
  <c r="L726" i="52"/>
  <c r="K726" i="52"/>
  <c r="I726" i="52"/>
  <c r="AG725" i="52"/>
  <c r="X725" i="52"/>
  <c r="W725" i="52"/>
  <c r="V725" i="52"/>
  <c r="U725" i="52"/>
  <c r="T725" i="52"/>
  <c r="S725" i="52"/>
  <c r="R725" i="52"/>
  <c r="Q725" i="52"/>
  <c r="P725" i="52"/>
  <c r="O725" i="52"/>
  <c r="N725" i="52"/>
  <c r="M725" i="52"/>
  <c r="AJ725" i="52" s="1"/>
  <c r="L725" i="52"/>
  <c r="K725" i="52"/>
  <c r="I725" i="52"/>
  <c r="AG724" i="52"/>
  <c r="X724" i="52"/>
  <c r="W724" i="52"/>
  <c r="V724" i="52"/>
  <c r="U724" i="52"/>
  <c r="T724" i="52"/>
  <c r="S724" i="52"/>
  <c r="R724" i="52"/>
  <c r="Q724" i="52"/>
  <c r="P724" i="52"/>
  <c r="O724" i="52"/>
  <c r="N724" i="52"/>
  <c r="M724" i="52"/>
  <c r="L724" i="52"/>
  <c r="K724" i="52"/>
  <c r="AJ724" i="52" s="1"/>
  <c r="I724" i="52"/>
  <c r="AG1273" i="52"/>
  <c r="X1273" i="52"/>
  <c r="W1273" i="52"/>
  <c r="V1273" i="52"/>
  <c r="U1273" i="52"/>
  <c r="T1273" i="52"/>
  <c r="S1273" i="52"/>
  <c r="R1273" i="52"/>
  <c r="Q1273" i="52"/>
  <c r="P1273" i="52"/>
  <c r="O1273" i="52"/>
  <c r="N1273" i="52"/>
  <c r="M1273" i="52"/>
  <c r="L1273" i="52"/>
  <c r="K1273" i="52"/>
  <c r="I1273" i="52"/>
  <c r="AG13" i="52"/>
  <c r="X13" i="52"/>
  <c r="W13" i="52"/>
  <c r="V13" i="52"/>
  <c r="U13" i="52"/>
  <c r="T13" i="52"/>
  <c r="S13" i="52"/>
  <c r="R13" i="52"/>
  <c r="Q13" i="52"/>
  <c r="P13" i="52"/>
  <c r="O13" i="52"/>
  <c r="N13" i="52"/>
  <c r="M13" i="52"/>
  <c r="L13" i="52"/>
  <c r="K13" i="52"/>
  <c r="I13" i="52"/>
  <c r="AJ13" i="52"/>
  <c r="AG162" i="52"/>
  <c r="X162" i="52"/>
  <c r="W162" i="52"/>
  <c r="V162" i="52"/>
  <c r="U162" i="52"/>
  <c r="T162" i="52"/>
  <c r="S162" i="52"/>
  <c r="R162" i="52"/>
  <c r="Q162" i="52"/>
  <c r="P162" i="52"/>
  <c r="O162" i="52"/>
  <c r="N162" i="52"/>
  <c r="AJ162" i="52" s="1"/>
  <c r="M162" i="52"/>
  <c r="L162" i="52"/>
  <c r="K162" i="52"/>
  <c r="I162" i="52"/>
  <c r="AG640" i="52"/>
  <c r="X640" i="52"/>
  <c r="W640" i="52"/>
  <c r="V640" i="52"/>
  <c r="U640" i="52"/>
  <c r="T640" i="52"/>
  <c r="S640" i="52"/>
  <c r="AJ640" i="52" s="1"/>
  <c r="R640" i="52"/>
  <c r="Q640" i="52"/>
  <c r="P640" i="52"/>
  <c r="O640" i="52"/>
  <c r="N640" i="52"/>
  <c r="M640" i="52"/>
  <c r="L640" i="52"/>
  <c r="K640" i="52"/>
  <c r="I640" i="52"/>
  <c r="AG944" i="52"/>
  <c r="X944" i="52"/>
  <c r="W944" i="52"/>
  <c r="V944" i="52"/>
  <c r="U944" i="52"/>
  <c r="T944" i="52"/>
  <c r="S944" i="52"/>
  <c r="R944" i="52"/>
  <c r="Q944" i="52"/>
  <c r="P944" i="52"/>
  <c r="O944" i="52"/>
  <c r="N944" i="52"/>
  <c r="M944" i="52"/>
  <c r="L944" i="52"/>
  <c r="AJ944" i="52" s="1"/>
  <c r="K944" i="52"/>
  <c r="I944" i="52"/>
  <c r="AG552" i="52"/>
  <c r="X552" i="52"/>
  <c r="W552" i="52"/>
  <c r="V552" i="52"/>
  <c r="U552" i="52"/>
  <c r="T552" i="52"/>
  <c r="S552" i="52"/>
  <c r="R552" i="52"/>
  <c r="Q552" i="52"/>
  <c r="P552" i="52"/>
  <c r="O552" i="52"/>
  <c r="N552" i="52"/>
  <c r="M552" i="52"/>
  <c r="L552" i="52"/>
  <c r="K552" i="52"/>
  <c r="I552" i="52"/>
  <c r="AG580" i="52"/>
  <c r="X580" i="52"/>
  <c r="W580" i="52"/>
  <c r="V580" i="52"/>
  <c r="U580" i="52"/>
  <c r="T580" i="52"/>
  <c r="S580" i="52"/>
  <c r="R580" i="52"/>
  <c r="Q580" i="52"/>
  <c r="P580" i="52"/>
  <c r="O580" i="52"/>
  <c r="N580" i="52"/>
  <c r="M580" i="52"/>
  <c r="L580" i="52"/>
  <c r="K580" i="52"/>
  <c r="I580" i="52"/>
  <c r="AJ580" i="52" s="1"/>
  <c r="AG529" i="52"/>
  <c r="X529" i="52"/>
  <c r="W529" i="52"/>
  <c r="V529" i="52"/>
  <c r="U529" i="52"/>
  <c r="T529" i="52"/>
  <c r="S529" i="52"/>
  <c r="R529" i="52"/>
  <c r="Q529" i="52"/>
  <c r="P529" i="52"/>
  <c r="O529" i="52"/>
  <c r="N529" i="52"/>
  <c r="M529" i="52"/>
  <c r="L529" i="52"/>
  <c r="K529" i="52"/>
  <c r="I529" i="52"/>
  <c r="AJ529" i="52" s="1"/>
  <c r="AG528" i="52"/>
  <c r="X528" i="52"/>
  <c r="W528" i="52"/>
  <c r="V528" i="52"/>
  <c r="U528" i="52"/>
  <c r="T528" i="52"/>
  <c r="S528" i="52"/>
  <c r="R528" i="52"/>
  <c r="Q528" i="52"/>
  <c r="P528" i="52"/>
  <c r="O528" i="52"/>
  <c r="N528" i="52"/>
  <c r="M528" i="52"/>
  <c r="L528" i="52"/>
  <c r="K528" i="52"/>
  <c r="I528" i="52"/>
  <c r="AG1012" i="52"/>
  <c r="X1012" i="52"/>
  <c r="W1012" i="52"/>
  <c r="V1012" i="52"/>
  <c r="U1012" i="52"/>
  <c r="T1012" i="52"/>
  <c r="S1012" i="52"/>
  <c r="R1012" i="52"/>
  <c r="Q1012" i="52"/>
  <c r="P1012" i="52"/>
  <c r="O1012" i="52"/>
  <c r="N1012" i="52"/>
  <c r="M1012" i="52"/>
  <c r="L1012" i="52"/>
  <c r="K1012" i="52"/>
  <c r="I1012" i="52"/>
  <c r="AG49" i="52"/>
  <c r="X49" i="52"/>
  <c r="W49" i="52"/>
  <c r="V49" i="52"/>
  <c r="U49" i="52"/>
  <c r="T49" i="52"/>
  <c r="S49" i="52"/>
  <c r="R49" i="52"/>
  <c r="Q49" i="52"/>
  <c r="P49" i="52"/>
  <c r="O49" i="52"/>
  <c r="N49" i="52"/>
  <c r="M49" i="52"/>
  <c r="AJ49" i="52" s="1"/>
  <c r="L49" i="52"/>
  <c r="K49" i="52"/>
  <c r="I49" i="52"/>
  <c r="AG525" i="52"/>
  <c r="X525" i="52"/>
  <c r="W525" i="52"/>
  <c r="V525" i="52"/>
  <c r="U525" i="52"/>
  <c r="T525" i="52"/>
  <c r="S525" i="52"/>
  <c r="R525" i="52"/>
  <c r="Q525" i="52"/>
  <c r="P525" i="52"/>
  <c r="O525" i="52"/>
  <c r="N525" i="52"/>
  <c r="M525" i="52"/>
  <c r="L525" i="52"/>
  <c r="K525" i="52"/>
  <c r="I525" i="52"/>
  <c r="AG524" i="52"/>
  <c r="X524" i="52"/>
  <c r="W524" i="52"/>
  <c r="V524" i="52"/>
  <c r="U524" i="52"/>
  <c r="T524" i="52"/>
  <c r="S524" i="52"/>
  <c r="R524" i="52"/>
  <c r="Q524" i="52"/>
  <c r="P524" i="52"/>
  <c r="O524" i="52"/>
  <c r="N524" i="52"/>
  <c r="M524" i="52"/>
  <c r="L524" i="52"/>
  <c r="K524" i="52"/>
  <c r="I524" i="52"/>
  <c r="AG523" i="52"/>
  <c r="X523" i="52"/>
  <c r="W523" i="52"/>
  <c r="V523" i="52"/>
  <c r="U523" i="52"/>
  <c r="T523" i="52"/>
  <c r="S523" i="52"/>
  <c r="R523" i="52"/>
  <c r="Q523" i="52"/>
  <c r="P523" i="52"/>
  <c r="O523" i="52"/>
  <c r="N523" i="52"/>
  <c r="M523" i="52"/>
  <c r="L523" i="52"/>
  <c r="K523" i="52"/>
  <c r="I523" i="52"/>
  <c r="AJ523" i="52"/>
  <c r="AG709" i="52"/>
  <c r="X709" i="52"/>
  <c r="W709" i="52"/>
  <c r="V709" i="52"/>
  <c r="U709" i="52"/>
  <c r="T709" i="52"/>
  <c r="S709" i="52"/>
  <c r="R709" i="52"/>
  <c r="Q709" i="52"/>
  <c r="P709" i="52"/>
  <c r="O709" i="52"/>
  <c r="N709" i="52"/>
  <c r="AJ709" i="52" s="1"/>
  <c r="M709" i="52"/>
  <c r="L709" i="52"/>
  <c r="K709" i="52"/>
  <c r="I709" i="52"/>
  <c r="AG701" i="52"/>
  <c r="X701" i="52"/>
  <c r="W701" i="52"/>
  <c r="V701" i="52"/>
  <c r="U701" i="52"/>
  <c r="T701" i="52"/>
  <c r="S701" i="52"/>
  <c r="AJ701" i="52" s="1"/>
  <c r="R701" i="52"/>
  <c r="Q701" i="52"/>
  <c r="P701" i="52"/>
  <c r="O701" i="52"/>
  <c r="N701" i="52"/>
  <c r="M701" i="52"/>
  <c r="L701" i="52"/>
  <c r="K701" i="52"/>
  <c r="I701" i="52"/>
  <c r="AG692" i="52"/>
  <c r="X692" i="52"/>
  <c r="W692" i="52"/>
  <c r="V692" i="52"/>
  <c r="U692" i="52"/>
  <c r="T692" i="52"/>
  <c r="S692" i="52"/>
  <c r="R692" i="52"/>
  <c r="Q692" i="52"/>
  <c r="P692" i="52"/>
  <c r="O692" i="52"/>
  <c r="N692" i="52"/>
  <c r="M692" i="52"/>
  <c r="L692" i="52"/>
  <c r="AJ692" i="52" s="1"/>
  <c r="K692" i="52"/>
  <c r="I692" i="52"/>
  <c r="AG513" i="52"/>
  <c r="X513" i="52"/>
  <c r="W513" i="52"/>
  <c r="V513" i="52"/>
  <c r="U513" i="52"/>
  <c r="T513" i="52"/>
  <c r="S513" i="52"/>
  <c r="R513" i="52"/>
  <c r="Q513" i="52"/>
  <c r="P513" i="52"/>
  <c r="O513" i="52"/>
  <c r="N513" i="52"/>
  <c r="M513" i="52"/>
  <c r="L513" i="52"/>
  <c r="K513" i="52"/>
  <c r="I513" i="52"/>
  <c r="AG512" i="52"/>
  <c r="X512" i="52"/>
  <c r="W512" i="52"/>
  <c r="V512" i="52"/>
  <c r="U512" i="52"/>
  <c r="T512" i="52"/>
  <c r="S512" i="52"/>
  <c r="R512" i="52"/>
  <c r="Q512" i="52"/>
  <c r="P512" i="52"/>
  <c r="O512" i="52"/>
  <c r="N512" i="52"/>
  <c r="M512" i="52"/>
  <c r="L512" i="52"/>
  <c r="K512" i="52"/>
  <c r="I512" i="52"/>
  <c r="AG1112" i="52"/>
  <c r="X1112" i="52"/>
  <c r="W1112" i="52"/>
  <c r="V1112" i="52"/>
  <c r="U1112" i="52"/>
  <c r="T1112" i="52"/>
  <c r="S1112" i="52"/>
  <c r="R1112" i="52"/>
  <c r="Q1112" i="52"/>
  <c r="P1112" i="52"/>
  <c r="O1112" i="52"/>
  <c r="N1112" i="52"/>
  <c r="M1112" i="52"/>
  <c r="L1112" i="52"/>
  <c r="K1112" i="52"/>
  <c r="I1112" i="52"/>
  <c r="AG506" i="52"/>
  <c r="X506" i="52"/>
  <c r="W506" i="52"/>
  <c r="V506" i="52"/>
  <c r="U506" i="52"/>
  <c r="T506" i="52"/>
  <c r="S506" i="52"/>
  <c r="R506" i="52"/>
  <c r="Q506" i="52"/>
  <c r="P506" i="52"/>
  <c r="O506" i="52"/>
  <c r="N506" i="52"/>
  <c r="M506" i="52"/>
  <c r="L506" i="52"/>
  <c r="K506" i="52"/>
  <c r="I506" i="52"/>
  <c r="AG1154" i="52"/>
  <c r="X1154" i="52"/>
  <c r="W1154" i="52"/>
  <c r="V1154" i="52"/>
  <c r="U1154" i="52"/>
  <c r="T1154" i="52"/>
  <c r="S1154" i="52"/>
  <c r="R1154" i="52"/>
  <c r="Q1154" i="52"/>
  <c r="P1154" i="52"/>
  <c r="O1154" i="52"/>
  <c r="N1154" i="52"/>
  <c r="M1154" i="52"/>
  <c r="L1154" i="52"/>
  <c r="K1154" i="52"/>
  <c r="I1154" i="52"/>
  <c r="AG943" i="52"/>
  <c r="X943" i="52"/>
  <c r="W943" i="52"/>
  <c r="V943" i="52"/>
  <c r="U943" i="52"/>
  <c r="T943" i="52"/>
  <c r="S943" i="52"/>
  <c r="R943" i="52"/>
  <c r="Q943" i="52"/>
  <c r="P943" i="52"/>
  <c r="O943" i="52"/>
  <c r="N943" i="52"/>
  <c r="M943" i="52"/>
  <c r="AJ943" i="52" s="1"/>
  <c r="L943" i="52"/>
  <c r="K943" i="52"/>
  <c r="I943" i="52"/>
  <c r="AG602" i="52"/>
  <c r="X602" i="52"/>
  <c r="W602" i="52"/>
  <c r="V602" i="52"/>
  <c r="U602" i="52"/>
  <c r="T602" i="52"/>
  <c r="S602" i="52"/>
  <c r="R602" i="52"/>
  <c r="Q602" i="52"/>
  <c r="P602" i="52"/>
  <c r="O602" i="52"/>
  <c r="N602" i="52"/>
  <c r="M602" i="52"/>
  <c r="L602" i="52"/>
  <c r="K602" i="52"/>
  <c r="I602" i="52"/>
  <c r="AG477" i="52"/>
  <c r="X477" i="52"/>
  <c r="W477" i="52"/>
  <c r="V477" i="52"/>
  <c r="U477" i="52"/>
  <c r="T477" i="52"/>
  <c r="S477" i="52"/>
  <c r="R477" i="52"/>
  <c r="Q477" i="52"/>
  <c r="P477" i="52"/>
  <c r="O477" i="52"/>
  <c r="N477" i="52"/>
  <c r="M477" i="52"/>
  <c r="L477" i="52"/>
  <c r="K477" i="52"/>
  <c r="I477" i="52"/>
  <c r="AJ477" i="52" s="1"/>
  <c r="AG476" i="52"/>
  <c r="X476" i="52"/>
  <c r="W476" i="52"/>
  <c r="V476" i="52"/>
  <c r="U476" i="52"/>
  <c r="T476" i="52"/>
  <c r="S476" i="52"/>
  <c r="R476" i="52"/>
  <c r="Q476" i="52"/>
  <c r="P476" i="52"/>
  <c r="AJ476" i="52" s="1"/>
  <c r="O476" i="52"/>
  <c r="N476" i="52"/>
  <c r="M476" i="52"/>
  <c r="L476" i="52"/>
  <c r="K476" i="52"/>
  <c r="I476" i="52"/>
  <c r="AG475" i="52"/>
  <c r="X475" i="52"/>
  <c r="W475" i="52"/>
  <c r="V475" i="52"/>
  <c r="U475" i="52"/>
  <c r="T475" i="52"/>
  <c r="S475" i="52"/>
  <c r="R475" i="52"/>
  <c r="Q475" i="52"/>
  <c r="P475" i="52"/>
  <c r="O475" i="52"/>
  <c r="N475" i="52"/>
  <c r="M475" i="52"/>
  <c r="L475" i="52"/>
  <c r="K475" i="52"/>
  <c r="I475" i="52"/>
  <c r="AJ475" i="52"/>
  <c r="AG749" i="52"/>
  <c r="X749" i="52"/>
  <c r="W749" i="52"/>
  <c r="V749" i="52"/>
  <c r="U749" i="52"/>
  <c r="T749" i="52"/>
  <c r="S749" i="52"/>
  <c r="R749" i="52"/>
  <c r="Q749" i="52"/>
  <c r="P749" i="52"/>
  <c r="O749" i="52"/>
  <c r="N749" i="52"/>
  <c r="AJ749" i="52" s="1"/>
  <c r="M749" i="52"/>
  <c r="L749" i="52"/>
  <c r="K749" i="52"/>
  <c r="I749" i="52"/>
  <c r="AG748" i="52"/>
  <c r="X748" i="52"/>
  <c r="W748" i="52"/>
  <c r="V748" i="52"/>
  <c r="U748" i="52"/>
  <c r="T748" i="52"/>
  <c r="S748" i="52"/>
  <c r="R748" i="52"/>
  <c r="Q748" i="52"/>
  <c r="P748" i="52"/>
  <c r="O748" i="52"/>
  <c r="N748" i="52"/>
  <c r="M748" i="52"/>
  <c r="L748" i="52"/>
  <c r="K748" i="52"/>
  <c r="I748" i="52"/>
  <c r="AG747" i="52"/>
  <c r="X747" i="52"/>
  <c r="W747" i="52"/>
  <c r="V747" i="52"/>
  <c r="U747" i="52"/>
  <c r="T747" i="52"/>
  <c r="S747" i="52"/>
  <c r="R747" i="52"/>
  <c r="Q747" i="52"/>
  <c r="P747" i="52"/>
  <c r="O747" i="52"/>
  <c r="N747" i="52"/>
  <c r="M747" i="52"/>
  <c r="L747" i="52"/>
  <c r="K747" i="52"/>
  <c r="I747" i="52"/>
  <c r="AJ747" i="52" s="1"/>
  <c r="AG746" i="52"/>
  <c r="X746" i="52"/>
  <c r="W746" i="52"/>
  <c r="V746" i="52"/>
  <c r="U746" i="52"/>
  <c r="T746" i="52"/>
  <c r="S746" i="52"/>
  <c r="R746" i="52"/>
  <c r="Q746" i="52"/>
  <c r="P746" i="52"/>
  <c r="O746" i="52"/>
  <c r="N746" i="52"/>
  <c r="M746" i="52"/>
  <c r="L746" i="52"/>
  <c r="K746" i="52"/>
  <c r="I746" i="52"/>
  <c r="AG63" i="52"/>
  <c r="X63" i="52"/>
  <c r="W63" i="52"/>
  <c r="V63" i="52"/>
  <c r="U63" i="52"/>
  <c r="T63" i="52"/>
  <c r="S63" i="52"/>
  <c r="R63" i="52"/>
  <c r="Q63" i="52"/>
  <c r="P63" i="52"/>
  <c r="O63" i="52"/>
  <c r="N63" i="52"/>
  <c r="M63" i="52"/>
  <c r="L63" i="52"/>
  <c r="K63" i="52"/>
  <c r="I63" i="52"/>
  <c r="AG1299" i="52"/>
  <c r="X1299" i="52"/>
  <c r="W1299" i="52"/>
  <c r="V1299" i="52"/>
  <c r="U1299" i="52"/>
  <c r="T1299" i="52"/>
  <c r="S1299" i="52"/>
  <c r="R1299" i="52"/>
  <c r="Q1299" i="52"/>
  <c r="P1299" i="52"/>
  <c r="O1299" i="52"/>
  <c r="N1299" i="52"/>
  <c r="M1299" i="52"/>
  <c r="L1299" i="52"/>
  <c r="K1299" i="52"/>
  <c r="I1299" i="52"/>
  <c r="AG1080" i="52"/>
  <c r="X1080" i="52"/>
  <c r="W1080" i="52"/>
  <c r="V1080" i="52"/>
  <c r="U1080" i="52"/>
  <c r="T1080" i="52"/>
  <c r="S1080" i="52"/>
  <c r="R1080" i="52"/>
  <c r="Q1080" i="52"/>
  <c r="P1080" i="52"/>
  <c r="O1080" i="52"/>
  <c r="N1080" i="52"/>
  <c r="M1080" i="52"/>
  <c r="L1080" i="52"/>
  <c r="K1080" i="52"/>
  <c r="I1080" i="52"/>
  <c r="AG1224" i="52"/>
  <c r="X1224" i="52"/>
  <c r="W1224" i="52"/>
  <c r="V1224" i="52"/>
  <c r="U1224" i="52"/>
  <c r="T1224" i="52"/>
  <c r="S1224" i="52"/>
  <c r="R1224" i="52"/>
  <c r="Q1224" i="52"/>
  <c r="P1224" i="52"/>
  <c r="O1224" i="52"/>
  <c r="N1224" i="52"/>
  <c r="M1224" i="52"/>
  <c r="L1224" i="52"/>
  <c r="K1224" i="52"/>
  <c r="I1224" i="52"/>
  <c r="AG459" i="52"/>
  <c r="X459" i="52"/>
  <c r="W459" i="52"/>
  <c r="V459" i="52"/>
  <c r="U459" i="52"/>
  <c r="T459" i="52"/>
  <c r="S459" i="52"/>
  <c r="R459" i="52"/>
  <c r="Q459" i="52"/>
  <c r="P459" i="52"/>
  <c r="O459" i="52"/>
  <c r="N459" i="52"/>
  <c r="M459" i="52"/>
  <c r="L459" i="52"/>
  <c r="K459" i="52"/>
  <c r="AJ459" i="52" s="1"/>
  <c r="I459" i="52"/>
  <c r="AG45" i="52"/>
  <c r="X45" i="52"/>
  <c r="W45" i="52"/>
  <c r="V45" i="52"/>
  <c r="U45" i="52"/>
  <c r="T45" i="52"/>
  <c r="S45" i="52"/>
  <c r="R45" i="52"/>
  <c r="Q45" i="52"/>
  <c r="P45" i="52"/>
  <c r="O45" i="52"/>
  <c r="N45" i="52"/>
  <c r="M45" i="52"/>
  <c r="L45" i="52"/>
  <c r="K45" i="52"/>
  <c r="I45" i="52"/>
  <c r="AJ45" i="52" s="1"/>
  <c r="AG1141" i="52"/>
  <c r="X1141" i="52"/>
  <c r="W1141" i="52"/>
  <c r="V1141" i="52"/>
  <c r="U1141" i="52"/>
  <c r="T1141" i="52"/>
  <c r="S1141" i="52"/>
  <c r="R1141" i="52"/>
  <c r="Q1141" i="52"/>
  <c r="P1141" i="52"/>
  <c r="AJ1141" i="52" s="1"/>
  <c r="O1141" i="52"/>
  <c r="N1141" i="52"/>
  <c r="M1141" i="52"/>
  <c r="L1141" i="52"/>
  <c r="K1141" i="52"/>
  <c r="I1141" i="52"/>
  <c r="AG441" i="52"/>
  <c r="X441" i="52"/>
  <c r="W441" i="52"/>
  <c r="V441" i="52"/>
  <c r="U441" i="52"/>
  <c r="T441" i="52"/>
  <c r="S441" i="52"/>
  <c r="R441" i="52"/>
  <c r="Q441" i="52"/>
  <c r="P441" i="52"/>
  <c r="O441" i="52"/>
  <c r="N441" i="52"/>
  <c r="M441" i="52"/>
  <c r="L441" i="52"/>
  <c r="K441" i="52"/>
  <c r="I441" i="52"/>
  <c r="AJ441" i="52"/>
  <c r="AG1075" i="52"/>
  <c r="X1075" i="52"/>
  <c r="W1075" i="52"/>
  <c r="V1075" i="52"/>
  <c r="U1075" i="52"/>
  <c r="T1075" i="52"/>
  <c r="S1075" i="52"/>
  <c r="R1075" i="52"/>
  <c r="Q1075" i="52"/>
  <c r="P1075" i="52"/>
  <c r="O1075" i="52"/>
  <c r="N1075" i="52"/>
  <c r="AJ1075" i="52" s="1"/>
  <c r="M1075" i="52"/>
  <c r="L1075" i="52"/>
  <c r="K1075" i="52"/>
  <c r="I1075" i="52"/>
  <c r="AG1095" i="52"/>
  <c r="X1095" i="52"/>
  <c r="W1095" i="52"/>
  <c r="V1095" i="52"/>
  <c r="U1095" i="52"/>
  <c r="T1095" i="52"/>
  <c r="S1095" i="52"/>
  <c r="R1095" i="52"/>
  <c r="Q1095" i="52"/>
  <c r="P1095" i="52"/>
  <c r="O1095" i="52"/>
  <c r="N1095" i="52"/>
  <c r="M1095" i="52"/>
  <c r="L1095" i="52"/>
  <c r="K1095" i="52"/>
  <c r="I1095" i="52"/>
  <c r="AG1159" i="52"/>
  <c r="X1159" i="52"/>
  <c r="W1159" i="52"/>
  <c r="V1159" i="52"/>
  <c r="U1159" i="52"/>
  <c r="T1159" i="52"/>
  <c r="S1159" i="52"/>
  <c r="R1159" i="52"/>
  <c r="Q1159" i="52"/>
  <c r="P1159" i="52"/>
  <c r="O1159" i="52"/>
  <c r="N1159" i="52"/>
  <c r="M1159" i="52"/>
  <c r="L1159" i="52"/>
  <c r="K1159" i="52"/>
  <c r="I1159" i="52"/>
  <c r="AG401" i="52"/>
  <c r="X401" i="52"/>
  <c r="W401" i="52"/>
  <c r="V401" i="52"/>
  <c r="U401" i="52"/>
  <c r="T401" i="52"/>
  <c r="S401" i="52"/>
  <c r="R401" i="52"/>
  <c r="Q401" i="52"/>
  <c r="P401" i="52"/>
  <c r="O401" i="52"/>
  <c r="N401" i="52"/>
  <c r="M401" i="52"/>
  <c r="L401" i="52"/>
  <c r="K401" i="52"/>
  <c r="I401" i="52"/>
  <c r="AJ401" i="52" s="1"/>
  <c r="AG400" i="52"/>
  <c r="X400" i="52"/>
  <c r="W400" i="52"/>
  <c r="V400" i="52"/>
  <c r="U400" i="52"/>
  <c r="T400" i="52"/>
  <c r="S400" i="52"/>
  <c r="R400" i="52"/>
  <c r="Q400" i="52"/>
  <c r="P400" i="52"/>
  <c r="O400" i="52"/>
  <c r="N400" i="52"/>
  <c r="M400" i="52"/>
  <c r="L400" i="52"/>
  <c r="K400" i="52"/>
  <c r="I400" i="52"/>
  <c r="AJ400" i="52" s="1"/>
  <c r="AG399" i="52"/>
  <c r="X399" i="52"/>
  <c r="W399" i="52"/>
  <c r="V399" i="52"/>
  <c r="U399" i="52"/>
  <c r="T399" i="52"/>
  <c r="S399" i="52"/>
  <c r="R399" i="52"/>
  <c r="Q399" i="52"/>
  <c r="P399" i="52"/>
  <c r="O399" i="52"/>
  <c r="N399" i="52"/>
  <c r="M399" i="52"/>
  <c r="L399" i="52"/>
  <c r="K399" i="52"/>
  <c r="I399" i="52"/>
  <c r="AJ399" i="52" s="1"/>
  <c r="AG398" i="52"/>
  <c r="X398" i="52"/>
  <c r="W398" i="52"/>
  <c r="V398" i="52"/>
  <c r="U398" i="52"/>
  <c r="T398" i="52"/>
  <c r="S398" i="52"/>
  <c r="R398" i="52"/>
  <c r="Q398" i="52"/>
  <c r="P398" i="52"/>
  <c r="O398" i="52"/>
  <c r="N398" i="52"/>
  <c r="M398" i="52"/>
  <c r="L398" i="52"/>
  <c r="K398" i="52"/>
  <c r="I398" i="52"/>
  <c r="AG62" i="52"/>
  <c r="X62" i="52"/>
  <c r="W62" i="52"/>
  <c r="V62" i="52"/>
  <c r="U62" i="52"/>
  <c r="T62" i="52"/>
  <c r="S62" i="52"/>
  <c r="R62" i="52"/>
  <c r="Q62" i="52"/>
  <c r="P62" i="52"/>
  <c r="O62" i="52"/>
  <c r="N62" i="52"/>
  <c r="M62" i="52"/>
  <c r="L62" i="52"/>
  <c r="K62" i="52"/>
  <c r="I62" i="52"/>
  <c r="AG616" i="52"/>
  <c r="X616" i="52"/>
  <c r="W616" i="52"/>
  <c r="V616" i="52"/>
  <c r="U616" i="52"/>
  <c r="T616" i="52"/>
  <c r="S616" i="52"/>
  <c r="R616" i="52"/>
  <c r="Q616" i="52"/>
  <c r="P616" i="52"/>
  <c r="O616" i="52"/>
  <c r="N616" i="52"/>
  <c r="M616" i="52"/>
  <c r="L616" i="52"/>
  <c r="K616" i="52"/>
  <c r="AJ616" i="52" s="1"/>
  <c r="I616" i="52"/>
  <c r="AG642" i="52"/>
  <c r="X642" i="52"/>
  <c r="W642" i="52"/>
  <c r="V642" i="52"/>
  <c r="U642" i="52"/>
  <c r="T642" i="52"/>
  <c r="S642" i="52"/>
  <c r="R642" i="52"/>
  <c r="Q642" i="52"/>
  <c r="P642" i="52"/>
  <c r="O642" i="52"/>
  <c r="N642" i="52"/>
  <c r="M642" i="52"/>
  <c r="L642" i="52"/>
  <c r="K642" i="52"/>
  <c r="I642" i="52"/>
  <c r="AG44" i="52"/>
  <c r="X44" i="52"/>
  <c r="W44" i="52"/>
  <c r="V44" i="52"/>
  <c r="U44" i="52"/>
  <c r="T44" i="52"/>
  <c r="S44" i="52"/>
  <c r="R44" i="52"/>
  <c r="Q44" i="52"/>
  <c r="P44" i="52"/>
  <c r="O44" i="52"/>
  <c r="N44" i="52"/>
  <c r="M44" i="52"/>
  <c r="L44" i="52"/>
  <c r="K44" i="52"/>
  <c r="I44" i="52"/>
  <c r="AJ44" i="52"/>
  <c r="AG386" i="52"/>
  <c r="X386" i="52"/>
  <c r="W386" i="52"/>
  <c r="V386" i="52"/>
  <c r="U386" i="52"/>
  <c r="T386" i="52"/>
  <c r="S386" i="52"/>
  <c r="R386" i="52"/>
  <c r="Q386" i="52"/>
  <c r="P386" i="52"/>
  <c r="O386" i="52"/>
  <c r="N386" i="52"/>
  <c r="AJ386" i="52" s="1"/>
  <c r="M386" i="52"/>
  <c r="L386" i="52"/>
  <c r="K386" i="52"/>
  <c r="I386" i="52"/>
  <c r="AG385" i="52"/>
  <c r="X385" i="52"/>
  <c r="W385" i="52"/>
  <c r="V385" i="52"/>
  <c r="U385" i="52"/>
  <c r="T385" i="52"/>
  <c r="S385" i="52"/>
  <c r="AJ385" i="52" s="1"/>
  <c r="R385" i="52"/>
  <c r="Q385" i="52"/>
  <c r="P385" i="52"/>
  <c r="O385" i="52"/>
  <c r="N385" i="52"/>
  <c r="M385" i="52"/>
  <c r="L385" i="52"/>
  <c r="K385" i="52"/>
  <c r="I385" i="52"/>
  <c r="AG83" i="52"/>
  <c r="X83" i="52"/>
  <c r="W83" i="52"/>
  <c r="V83" i="52"/>
  <c r="U83" i="52"/>
  <c r="T83" i="52"/>
  <c r="S83" i="52"/>
  <c r="R83" i="52"/>
  <c r="Q83" i="52"/>
  <c r="P83" i="52"/>
  <c r="O83" i="52"/>
  <c r="N83" i="52"/>
  <c r="M83" i="52"/>
  <c r="L83" i="52"/>
  <c r="AJ83" i="52" s="1"/>
  <c r="K83" i="52"/>
  <c r="I83" i="52"/>
  <c r="AG1321" i="52"/>
  <c r="X1321" i="52"/>
  <c r="W1321" i="52"/>
  <c r="V1321" i="52"/>
  <c r="U1321" i="52"/>
  <c r="T1321" i="52"/>
  <c r="S1321" i="52"/>
  <c r="R1321" i="52"/>
  <c r="Q1321" i="52"/>
  <c r="P1321" i="52"/>
  <c r="O1321" i="52"/>
  <c r="N1321" i="52"/>
  <c r="M1321" i="52"/>
  <c r="L1321" i="52"/>
  <c r="K1321" i="52"/>
  <c r="I1321" i="52"/>
  <c r="AG857" i="52"/>
  <c r="X857" i="52"/>
  <c r="W857" i="52"/>
  <c r="V857" i="52"/>
  <c r="U857" i="52"/>
  <c r="T857" i="52"/>
  <c r="S857" i="52"/>
  <c r="R857" i="52"/>
  <c r="Q857" i="52"/>
  <c r="P857" i="52"/>
  <c r="O857" i="52"/>
  <c r="N857" i="52"/>
  <c r="M857" i="52"/>
  <c r="L857" i="52"/>
  <c r="K857" i="52"/>
  <c r="I857" i="52"/>
  <c r="AJ857" i="52" s="1"/>
  <c r="AG856" i="52"/>
  <c r="X856" i="52"/>
  <c r="W856" i="52"/>
  <c r="V856" i="52"/>
  <c r="U856" i="52"/>
  <c r="T856" i="52"/>
  <c r="S856" i="52"/>
  <c r="R856" i="52"/>
  <c r="Q856" i="52"/>
  <c r="P856" i="52"/>
  <c r="O856" i="52"/>
  <c r="N856" i="52"/>
  <c r="M856" i="52"/>
  <c r="L856" i="52"/>
  <c r="K856" i="52"/>
  <c r="I856" i="52"/>
  <c r="AJ856" i="52" s="1"/>
  <c r="AG785" i="52"/>
  <c r="X785" i="52"/>
  <c r="W785" i="52"/>
  <c r="V785" i="52"/>
  <c r="U785" i="52"/>
  <c r="T785" i="52"/>
  <c r="S785" i="52"/>
  <c r="R785" i="52"/>
  <c r="Q785" i="52"/>
  <c r="P785" i="52"/>
  <c r="O785" i="52"/>
  <c r="N785" i="52"/>
  <c r="M785" i="52"/>
  <c r="L785" i="52"/>
  <c r="K785" i="52"/>
  <c r="I785" i="52"/>
  <c r="AJ785" i="52" s="1"/>
  <c r="AG777" i="52"/>
  <c r="X777" i="52"/>
  <c r="W777" i="52"/>
  <c r="V777" i="52"/>
  <c r="U777" i="52"/>
  <c r="T777" i="52"/>
  <c r="S777" i="52"/>
  <c r="R777" i="52"/>
  <c r="Q777" i="52"/>
  <c r="P777" i="52"/>
  <c r="O777" i="52"/>
  <c r="N777" i="52"/>
  <c r="M777" i="52"/>
  <c r="L777" i="52"/>
  <c r="K777" i="52"/>
  <c r="I777" i="52"/>
  <c r="AG745" i="52"/>
  <c r="X745" i="52"/>
  <c r="W745" i="52"/>
  <c r="V745" i="52"/>
  <c r="U745" i="52"/>
  <c r="T745" i="52"/>
  <c r="S745" i="52"/>
  <c r="R745" i="52"/>
  <c r="Q745" i="52"/>
  <c r="P745" i="52"/>
  <c r="O745" i="52"/>
  <c r="N745" i="52"/>
  <c r="M745" i="52"/>
  <c r="L745" i="52"/>
  <c r="I745" i="52"/>
  <c r="AG74" i="52"/>
  <c r="X74" i="52"/>
  <c r="W74" i="52"/>
  <c r="V74" i="52"/>
  <c r="U74" i="52"/>
  <c r="T74" i="52"/>
  <c r="S74" i="52"/>
  <c r="R74" i="52"/>
  <c r="Q74" i="52"/>
  <c r="P74" i="52"/>
  <c r="O74" i="52"/>
  <c r="N74" i="52"/>
  <c r="M74" i="52"/>
  <c r="L74" i="52"/>
  <c r="K74" i="52"/>
  <c r="I74" i="52"/>
  <c r="AJ74" i="52" s="1"/>
  <c r="AG1245" i="52"/>
  <c r="X1245" i="52"/>
  <c r="W1245" i="52"/>
  <c r="V1245" i="52"/>
  <c r="U1245" i="52"/>
  <c r="T1245" i="52"/>
  <c r="S1245" i="52"/>
  <c r="R1245" i="52"/>
  <c r="Q1245" i="52"/>
  <c r="P1245" i="52"/>
  <c r="O1245" i="52"/>
  <c r="N1245" i="52"/>
  <c r="M1245" i="52"/>
  <c r="L1245" i="52"/>
  <c r="K1245" i="52"/>
  <c r="I1245" i="52"/>
  <c r="AG348" i="52"/>
  <c r="X348" i="52"/>
  <c r="W348" i="52"/>
  <c r="V348" i="52"/>
  <c r="U348" i="52"/>
  <c r="T348" i="52"/>
  <c r="S348" i="52"/>
  <c r="R348" i="52"/>
  <c r="Q348" i="52"/>
  <c r="P348" i="52"/>
  <c r="O348" i="52"/>
  <c r="N348" i="52"/>
  <c r="M348" i="52"/>
  <c r="L348" i="52"/>
  <c r="K348" i="52"/>
  <c r="I348" i="52"/>
  <c r="AJ348" i="52" s="1"/>
  <c r="AG347" i="52"/>
  <c r="X347" i="52"/>
  <c r="W347" i="52"/>
  <c r="V347" i="52"/>
  <c r="U347" i="52"/>
  <c r="T347" i="52"/>
  <c r="S347" i="52"/>
  <c r="R347" i="52"/>
  <c r="Q347" i="52"/>
  <c r="P347" i="52"/>
  <c r="O347" i="52"/>
  <c r="N347" i="52"/>
  <c r="M347" i="52"/>
  <c r="AJ347" i="52" s="1"/>
  <c r="L347" i="52"/>
  <c r="K347" i="52"/>
  <c r="I347" i="52"/>
  <c r="AG1238" i="52"/>
  <c r="X1238" i="52"/>
  <c r="W1238" i="52"/>
  <c r="V1238" i="52"/>
  <c r="U1238" i="52"/>
  <c r="T1238" i="52"/>
  <c r="S1238" i="52"/>
  <c r="R1238" i="52"/>
  <c r="Q1238" i="52"/>
  <c r="P1238" i="52"/>
  <c r="O1238" i="52"/>
  <c r="N1238" i="52"/>
  <c r="M1238" i="52"/>
  <c r="L1238" i="52"/>
  <c r="K1238" i="52"/>
  <c r="I1238" i="52"/>
  <c r="AG871" i="52"/>
  <c r="X871" i="52"/>
  <c r="W871" i="52"/>
  <c r="V871" i="52"/>
  <c r="U871" i="52"/>
  <c r="T871" i="52"/>
  <c r="S871" i="52"/>
  <c r="R871" i="52"/>
  <c r="Q871" i="52"/>
  <c r="P871" i="52"/>
  <c r="O871" i="52"/>
  <c r="N871" i="52"/>
  <c r="M871" i="52"/>
  <c r="L871" i="52"/>
  <c r="K871" i="52"/>
  <c r="AJ871" i="52" s="1"/>
  <c r="I871" i="52"/>
  <c r="AG1211" i="52"/>
  <c r="X1211" i="52"/>
  <c r="W1211" i="52"/>
  <c r="V1211" i="52"/>
  <c r="U1211" i="52"/>
  <c r="T1211" i="52"/>
  <c r="S1211" i="52"/>
  <c r="R1211" i="52"/>
  <c r="Q1211" i="52"/>
  <c r="P1211" i="52"/>
  <c r="O1211" i="52"/>
  <c r="N1211" i="52"/>
  <c r="M1211" i="52"/>
  <c r="L1211" i="52"/>
  <c r="K1211" i="52"/>
  <c r="I1211" i="52"/>
  <c r="X1218" i="52"/>
  <c r="W1218" i="52"/>
  <c r="V1218" i="52"/>
  <c r="U1218" i="52"/>
  <c r="T1218" i="52"/>
  <c r="S1218" i="52"/>
  <c r="R1218" i="52"/>
  <c r="Q1218" i="52"/>
  <c r="P1218" i="52"/>
  <c r="O1218" i="52"/>
  <c r="N1218" i="52"/>
  <c r="M1218" i="52"/>
  <c r="L1218" i="52"/>
  <c r="I1218" i="52"/>
  <c r="AJ1218" i="52"/>
  <c r="AG1181" i="52"/>
  <c r="X1181" i="52"/>
  <c r="W1181" i="52"/>
  <c r="V1181" i="52"/>
  <c r="U1181" i="52"/>
  <c r="T1181" i="52"/>
  <c r="S1181" i="52"/>
  <c r="R1181" i="52"/>
  <c r="Q1181" i="52"/>
  <c r="P1181" i="52"/>
  <c r="O1181" i="52"/>
  <c r="N1181" i="52"/>
  <c r="M1181" i="52"/>
  <c r="L1181" i="52"/>
  <c r="AJ1181" i="52" s="1"/>
  <c r="K1181" i="52"/>
  <c r="I1181" i="52"/>
  <c r="AG935" i="52"/>
  <c r="X935" i="52"/>
  <c r="W935" i="52"/>
  <c r="V935" i="52"/>
  <c r="U935" i="52"/>
  <c r="T935" i="52"/>
  <c r="S935" i="52"/>
  <c r="R935" i="52"/>
  <c r="Q935" i="52"/>
  <c r="P935" i="52"/>
  <c r="O935" i="52"/>
  <c r="N935" i="52"/>
  <c r="M935" i="52"/>
  <c r="L935" i="52"/>
  <c r="K935" i="52"/>
  <c r="I935" i="52"/>
  <c r="AG334" i="52"/>
  <c r="X334" i="52"/>
  <c r="W334" i="52"/>
  <c r="V334" i="52"/>
  <c r="U334" i="52"/>
  <c r="T334" i="52"/>
  <c r="S334" i="52"/>
  <c r="R334" i="52"/>
  <c r="Q334" i="52"/>
  <c r="P334" i="52"/>
  <c r="O334" i="52"/>
  <c r="N334" i="52"/>
  <c r="M334" i="52"/>
  <c r="L334" i="52"/>
  <c r="K334" i="52"/>
  <c r="I334" i="52"/>
  <c r="AJ334" i="52" s="1"/>
  <c r="AG333" i="52"/>
  <c r="X333" i="52"/>
  <c r="W333" i="52"/>
  <c r="V333" i="52"/>
  <c r="U333" i="52"/>
  <c r="T333" i="52"/>
  <c r="S333" i="52"/>
  <c r="R333" i="52"/>
  <c r="Q333" i="52"/>
  <c r="P333" i="52"/>
  <c r="O333" i="52"/>
  <c r="N333" i="52"/>
  <c r="M333" i="52"/>
  <c r="L333" i="52"/>
  <c r="K333" i="52"/>
  <c r="I333" i="52"/>
  <c r="AJ333" i="52" s="1"/>
  <c r="AG824" i="52"/>
  <c r="X824" i="52"/>
  <c r="W824" i="52"/>
  <c r="V824" i="52"/>
  <c r="U824" i="52"/>
  <c r="T824" i="52"/>
  <c r="S824" i="52"/>
  <c r="R824" i="52"/>
  <c r="Q824" i="52"/>
  <c r="P824" i="52"/>
  <c r="O824" i="52"/>
  <c r="N824" i="52"/>
  <c r="M824" i="52"/>
  <c r="L824" i="52"/>
  <c r="K824" i="52"/>
  <c r="I824" i="52"/>
  <c r="AG985" i="52"/>
  <c r="X985" i="52"/>
  <c r="W985" i="52"/>
  <c r="V985" i="52"/>
  <c r="U985" i="52"/>
  <c r="T985" i="52"/>
  <c r="S985" i="52"/>
  <c r="R985" i="52"/>
  <c r="Q985" i="52"/>
  <c r="P985" i="52"/>
  <c r="O985" i="52"/>
  <c r="N985" i="52"/>
  <c r="M985" i="52"/>
  <c r="AJ985" i="52" s="1"/>
  <c r="L985" i="52"/>
  <c r="K985" i="52"/>
  <c r="I985" i="52"/>
  <c r="AG590" i="52"/>
  <c r="X590" i="52"/>
  <c r="W590" i="52"/>
  <c r="V590" i="52"/>
  <c r="U590" i="52"/>
  <c r="T590" i="52"/>
  <c r="S590" i="52"/>
  <c r="R590" i="52"/>
  <c r="Q590" i="52"/>
  <c r="P590" i="52"/>
  <c r="O590" i="52"/>
  <c r="N590" i="52"/>
  <c r="M590" i="52"/>
  <c r="L590" i="52"/>
  <c r="K590" i="52"/>
  <c r="I590" i="52"/>
  <c r="AG942" i="52"/>
  <c r="X942" i="52"/>
  <c r="W942" i="52"/>
  <c r="V942" i="52"/>
  <c r="U942" i="52"/>
  <c r="T942" i="52"/>
  <c r="S942" i="52"/>
  <c r="R942" i="52"/>
  <c r="Q942" i="52"/>
  <c r="P942" i="52"/>
  <c r="O942" i="52"/>
  <c r="N942" i="52"/>
  <c r="M942" i="52"/>
  <c r="L942" i="52"/>
  <c r="K942" i="52"/>
  <c r="I942" i="52"/>
  <c r="AG626" i="52"/>
  <c r="X626" i="52"/>
  <c r="W626" i="52"/>
  <c r="V626" i="52"/>
  <c r="U626" i="52"/>
  <c r="T626" i="52"/>
  <c r="S626" i="52"/>
  <c r="R626" i="52"/>
  <c r="Q626" i="52"/>
  <c r="P626" i="52"/>
  <c r="O626" i="52"/>
  <c r="N626" i="52"/>
  <c r="M626" i="52"/>
  <c r="L626" i="52"/>
  <c r="K626" i="52"/>
  <c r="I626" i="52"/>
  <c r="AG618" i="52"/>
  <c r="X618" i="52"/>
  <c r="W618" i="52"/>
  <c r="V618" i="52"/>
  <c r="U618" i="52"/>
  <c r="T618" i="52"/>
  <c r="S618" i="52"/>
  <c r="R618" i="52"/>
  <c r="Q618" i="52"/>
  <c r="P618" i="52"/>
  <c r="O618" i="52"/>
  <c r="N618" i="52"/>
  <c r="M618" i="52"/>
  <c r="L618" i="52"/>
  <c r="K618" i="52"/>
  <c r="AJ618" i="52" s="1"/>
  <c r="I618" i="52"/>
  <c r="AG625" i="52"/>
  <c r="X625" i="52"/>
  <c r="W625" i="52"/>
  <c r="V625" i="52"/>
  <c r="U625" i="52"/>
  <c r="T625" i="52"/>
  <c r="S625" i="52"/>
  <c r="R625" i="52"/>
  <c r="Q625" i="52"/>
  <c r="P625" i="52"/>
  <c r="O625" i="52"/>
  <c r="N625" i="52"/>
  <c r="M625" i="52"/>
  <c r="L625" i="52"/>
  <c r="K625" i="52"/>
  <c r="I625" i="52"/>
  <c r="AG807" i="52"/>
  <c r="X807" i="52"/>
  <c r="W807" i="52"/>
  <c r="V807" i="52"/>
  <c r="U807" i="52"/>
  <c r="T807" i="52"/>
  <c r="S807" i="52"/>
  <c r="R807" i="52"/>
  <c r="Q807" i="52"/>
  <c r="P807" i="52"/>
  <c r="O807" i="52"/>
  <c r="N807" i="52"/>
  <c r="M807" i="52"/>
  <c r="L807" i="52"/>
  <c r="K807" i="52"/>
  <c r="I807" i="52"/>
  <c r="AJ807" i="52"/>
  <c r="AG571" i="52"/>
  <c r="X571" i="52"/>
  <c r="W571" i="52"/>
  <c r="V571" i="52"/>
  <c r="U571" i="52"/>
  <c r="T571" i="52"/>
  <c r="S571" i="52"/>
  <c r="R571" i="52"/>
  <c r="Q571" i="52"/>
  <c r="P571" i="52"/>
  <c r="O571" i="52"/>
  <c r="N571" i="52"/>
  <c r="M571" i="52"/>
  <c r="L571" i="52"/>
  <c r="K571" i="52"/>
  <c r="I571" i="52"/>
  <c r="AG271" i="52"/>
  <c r="X271" i="52"/>
  <c r="W271" i="52"/>
  <c r="V271" i="52"/>
  <c r="U271" i="52"/>
  <c r="T271" i="52"/>
  <c r="S271" i="52"/>
  <c r="R271" i="52"/>
  <c r="Q271" i="52"/>
  <c r="P271" i="52"/>
  <c r="O271" i="52"/>
  <c r="N271" i="52"/>
  <c r="M271" i="52"/>
  <c r="L271" i="52"/>
  <c r="K271" i="52"/>
  <c r="I271" i="52"/>
  <c r="AG870" i="52"/>
  <c r="X870" i="52"/>
  <c r="W870" i="52"/>
  <c r="V870" i="52"/>
  <c r="U870" i="52"/>
  <c r="T870" i="52"/>
  <c r="S870" i="52"/>
  <c r="R870" i="52"/>
  <c r="Q870" i="52"/>
  <c r="P870" i="52"/>
  <c r="O870" i="52"/>
  <c r="N870" i="52"/>
  <c r="M870" i="52"/>
  <c r="L870" i="52"/>
  <c r="K870" i="52"/>
  <c r="I870" i="52"/>
  <c r="AJ870" i="52" s="1"/>
  <c r="AG624" i="52"/>
  <c r="X624" i="52"/>
  <c r="W624" i="52"/>
  <c r="V624" i="52"/>
  <c r="U624" i="52"/>
  <c r="T624" i="52"/>
  <c r="S624" i="52"/>
  <c r="R624" i="52"/>
  <c r="Q624" i="52"/>
  <c r="P624" i="52"/>
  <c r="O624" i="52"/>
  <c r="N624" i="52"/>
  <c r="M624" i="52"/>
  <c r="L624" i="52"/>
  <c r="K624" i="52"/>
  <c r="I624" i="52"/>
  <c r="AG917" i="52"/>
  <c r="X917" i="52"/>
  <c r="W917" i="52"/>
  <c r="V917" i="52"/>
  <c r="U917" i="52"/>
  <c r="T917" i="52"/>
  <c r="S917" i="52"/>
  <c r="R917" i="52"/>
  <c r="Q917" i="52"/>
  <c r="P917" i="52"/>
  <c r="O917" i="52"/>
  <c r="N917" i="52"/>
  <c r="M917" i="52"/>
  <c r="L917" i="52"/>
  <c r="K917" i="52"/>
  <c r="I917" i="52"/>
  <c r="AG250" i="52"/>
  <c r="X250" i="52"/>
  <c r="W250" i="52"/>
  <c r="V250" i="52"/>
  <c r="U250" i="52"/>
  <c r="T250" i="52"/>
  <c r="S250" i="52"/>
  <c r="R250" i="52"/>
  <c r="Q250" i="52"/>
  <c r="P250" i="52"/>
  <c r="O250" i="52"/>
  <c r="N250" i="52"/>
  <c r="M250" i="52"/>
  <c r="L250" i="52"/>
  <c r="K250" i="52"/>
  <c r="I250" i="52"/>
  <c r="AG249" i="52"/>
  <c r="X249" i="52"/>
  <c r="W249" i="52"/>
  <c r="V249" i="52"/>
  <c r="U249" i="52"/>
  <c r="T249" i="52"/>
  <c r="S249" i="52"/>
  <c r="R249" i="52"/>
  <c r="Q249" i="52"/>
  <c r="P249" i="52"/>
  <c r="O249" i="52"/>
  <c r="N249" i="52"/>
  <c r="M249" i="52"/>
  <c r="AJ249" i="52" s="1"/>
  <c r="L249" i="52"/>
  <c r="K249" i="52"/>
  <c r="I249" i="52"/>
  <c r="AG248" i="52"/>
  <c r="X248" i="52"/>
  <c r="W248" i="52"/>
  <c r="V248" i="52"/>
  <c r="U248" i="52"/>
  <c r="T248" i="52"/>
  <c r="S248" i="52"/>
  <c r="R248" i="52"/>
  <c r="Q248" i="52"/>
  <c r="P248" i="52"/>
  <c r="O248" i="52"/>
  <c r="N248" i="52"/>
  <c r="M248" i="52"/>
  <c r="L248" i="52"/>
  <c r="K248" i="52"/>
  <c r="I248" i="52"/>
  <c r="AG997" i="52"/>
  <c r="X997" i="52"/>
  <c r="W997" i="52"/>
  <c r="V997" i="52"/>
  <c r="U997" i="52"/>
  <c r="T997" i="52"/>
  <c r="S997" i="52"/>
  <c r="R997" i="52"/>
  <c r="Q997" i="52"/>
  <c r="P997" i="52"/>
  <c r="O997" i="52"/>
  <c r="N997" i="52"/>
  <c r="M997" i="52"/>
  <c r="L997" i="52"/>
  <c r="K997" i="52"/>
  <c r="I997" i="52"/>
  <c r="AJ997" i="52" s="1"/>
  <c r="AG770" i="52"/>
  <c r="X770" i="52"/>
  <c r="W770" i="52"/>
  <c r="V770" i="52"/>
  <c r="U770" i="52"/>
  <c r="T770" i="52"/>
  <c r="S770" i="52"/>
  <c r="R770" i="52"/>
  <c r="Q770" i="52"/>
  <c r="P770" i="52"/>
  <c r="O770" i="52"/>
  <c r="N770" i="52"/>
  <c r="M770" i="52"/>
  <c r="L770" i="52"/>
  <c r="K770" i="52"/>
  <c r="AJ770" i="52" s="1"/>
  <c r="I770" i="52"/>
  <c r="AG584" i="52"/>
  <c r="X584" i="52"/>
  <c r="W584" i="52"/>
  <c r="V584" i="52"/>
  <c r="U584" i="52"/>
  <c r="T584" i="52"/>
  <c r="S584" i="52"/>
  <c r="R584" i="52"/>
  <c r="Q584" i="52"/>
  <c r="P584" i="52"/>
  <c r="O584" i="52"/>
  <c r="N584" i="52"/>
  <c r="M584" i="52"/>
  <c r="L584" i="52"/>
  <c r="K584" i="52"/>
  <c r="I584" i="52"/>
  <c r="AG1324" i="52"/>
  <c r="X1324" i="52"/>
  <c r="W1324" i="52"/>
  <c r="V1324" i="52"/>
  <c r="U1324" i="52"/>
  <c r="T1324" i="52"/>
  <c r="S1324" i="52"/>
  <c r="R1324" i="52"/>
  <c r="Q1324" i="52"/>
  <c r="P1324" i="52"/>
  <c r="O1324" i="52"/>
  <c r="N1324" i="52"/>
  <c r="M1324" i="52"/>
  <c r="L1324" i="52"/>
  <c r="K1324" i="52"/>
  <c r="I1324" i="52"/>
  <c r="AJ1324" i="52"/>
  <c r="AG196" i="52"/>
  <c r="X196" i="52"/>
  <c r="W196" i="52"/>
  <c r="V196" i="52"/>
  <c r="U196" i="52"/>
  <c r="T196" i="52"/>
  <c r="S196" i="52"/>
  <c r="R196" i="52"/>
  <c r="Q196" i="52"/>
  <c r="P196" i="52"/>
  <c r="O196" i="52"/>
  <c r="N196" i="52"/>
  <c r="M196" i="52"/>
  <c r="L196" i="52"/>
  <c r="K196" i="52"/>
  <c r="I196" i="52"/>
  <c r="AG869" i="52"/>
  <c r="X869" i="52"/>
  <c r="W869" i="52"/>
  <c r="V869" i="52"/>
  <c r="U869" i="52"/>
  <c r="T869" i="52"/>
  <c r="S869" i="52"/>
  <c r="R869" i="52"/>
  <c r="Q869" i="52"/>
  <c r="P869" i="52"/>
  <c r="O869" i="52"/>
  <c r="N869" i="52"/>
  <c r="M869" i="52"/>
  <c r="L869" i="52"/>
  <c r="K869" i="52"/>
  <c r="I869" i="52"/>
  <c r="AG543" i="52"/>
  <c r="X543" i="52"/>
  <c r="W543" i="52"/>
  <c r="V543" i="52"/>
  <c r="U543" i="52"/>
  <c r="T543" i="52"/>
  <c r="S543" i="52"/>
  <c r="R543" i="52"/>
  <c r="Q543" i="52"/>
  <c r="P543" i="52"/>
  <c r="O543" i="52"/>
  <c r="N543" i="52"/>
  <c r="M543" i="52"/>
  <c r="L543" i="52"/>
  <c r="K543" i="52"/>
  <c r="I543" i="52"/>
  <c r="AJ543" i="52" s="1"/>
  <c r="AG555" i="52"/>
  <c r="X555" i="52"/>
  <c r="W555" i="52"/>
  <c r="V555" i="52"/>
  <c r="U555" i="52"/>
  <c r="T555" i="52"/>
  <c r="S555" i="52"/>
  <c r="R555" i="52"/>
  <c r="Q555" i="52"/>
  <c r="P555" i="52"/>
  <c r="O555" i="52"/>
  <c r="N555" i="52"/>
  <c r="M555" i="52"/>
  <c r="L555" i="52"/>
  <c r="K555" i="52"/>
  <c r="I555" i="52"/>
  <c r="AG1173" i="52"/>
  <c r="X1173" i="52"/>
  <c r="W1173" i="52"/>
  <c r="V1173" i="52"/>
  <c r="U1173" i="52"/>
  <c r="T1173" i="52"/>
  <c r="S1173" i="52"/>
  <c r="R1173" i="52"/>
  <c r="Q1173" i="52"/>
  <c r="P1173" i="52"/>
  <c r="O1173" i="52"/>
  <c r="N1173" i="52"/>
  <c r="M1173" i="52"/>
  <c r="L1173" i="52"/>
  <c r="K1173" i="52"/>
  <c r="I1173" i="52"/>
  <c r="AG902" i="52"/>
  <c r="X902" i="52"/>
  <c r="W902" i="52"/>
  <c r="V902" i="52"/>
  <c r="U902" i="52"/>
  <c r="T902" i="52"/>
  <c r="S902" i="52"/>
  <c r="R902" i="52"/>
  <c r="Q902" i="52"/>
  <c r="P902" i="52"/>
  <c r="O902" i="52"/>
  <c r="N902" i="52"/>
  <c r="M902" i="52"/>
  <c r="AJ902" i="52" s="1"/>
  <c r="L902" i="52"/>
  <c r="K902" i="52"/>
  <c r="I902" i="52"/>
  <c r="AG156" i="52"/>
  <c r="X156" i="52"/>
  <c r="W156" i="52"/>
  <c r="V156" i="52"/>
  <c r="U156" i="52"/>
  <c r="T156" i="52"/>
  <c r="S156" i="52"/>
  <c r="R156" i="52"/>
  <c r="Q156" i="52"/>
  <c r="P156" i="52"/>
  <c r="O156" i="52"/>
  <c r="N156" i="52"/>
  <c r="M156" i="52"/>
  <c r="L156" i="52"/>
  <c r="K156" i="52"/>
  <c r="I156" i="52"/>
  <c r="AG155" i="52"/>
  <c r="X155" i="52"/>
  <c r="W155" i="52"/>
  <c r="V155" i="52"/>
  <c r="U155" i="52"/>
  <c r="T155" i="52"/>
  <c r="S155" i="52"/>
  <c r="R155" i="52"/>
  <c r="Q155" i="52"/>
  <c r="P155" i="52"/>
  <c r="O155" i="52"/>
  <c r="N155" i="52"/>
  <c r="M155" i="52"/>
  <c r="L155" i="52"/>
  <c r="K155" i="52"/>
  <c r="I155" i="52"/>
  <c r="AG799" i="52"/>
  <c r="X799" i="52"/>
  <c r="W799" i="52"/>
  <c r="V799" i="52"/>
  <c r="U799" i="52"/>
  <c r="T799" i="52"/>
  <c r="S799" i="52"/>
  <c r="R799" i="52"/>
  <c r="Q799" i="52"/>
  <c r="P799" i="52"/>
  <c r="O799" i="52"/>
  <c r="N799" i="52"/>
  <c r="M799" i="52"/>
  <c r="L799" i="52"/>
  <c r="K799" i="52"/>
  <c r="I799" i="52"/>
  <c r="AJ799" i="52" s="1"/>
  <c r="AG708" i="52"/>
  <c r="X708" i="52"/>
  <c r="W708" i="52"/>
  <c r="V708" i="52"/>
  <c r="U708" i="52"/>
  <c r="T708" i="52"/>
  <c r="S708" i="52"/>
  <c r="R708" i="52"/>
  <c r="Q708" i="52"/>
  <c r="P708" i="52"/>
  <c r="AJ708" i="52" s="1"/>
  <c r="O708" i="52"/>
  <c r="N708" i="52"/>
  <c r="M708" i="52"/>
  <c r="L708" i="52"/>
  <c r="K708" i="52"/>
  <c r="I708" i="52"/>
  <c r="AG700" i="52"/>
  <c r="X700" i="52"/>
  <c r="W700" i="52"/>
  <c r="V700" i="52"/>
  <c r="U700" i="52"/>
  <c r="T700" i="52"/>
  <c r="S700" i="52"/>
  <c r="R700" i="52"/>
  <c r="Q700" i="52"/>
  <c r="P700" i="52"/>
  <c r="O700" i="52"/>
  <c r="N700" i="52"/>
  <c r="M700" i="52"/>
  <c r="L700" i="52"/>
  <c r="K700" i="52"/>
  <c r="I700" i="52"/>
  <c r="AJ700" i="52"/>
  <c r="AG50" i="52"/>
  <c r="X50" i="52"/>
  <c r="W50" i="52"/>
  <c r="V50" i="52"/>
  <c r="U50" i="52"/>
  <c r="T50" i="52"/>
  <c r="S50" i="52"/>
  <c r="R50" i="52"/>
  <c r="Q50" i="52"/>
  <c r="P50" i="52"/>
  <c r="O50" i="52"/>
  <c r="N50" i="52"/>
  <c r="AJ50" i="52" s="1"/>
  <c r="M50" i="52"/>
  <c r="L50" i="52"/>
  <c r="K50" i="52"/>
  <c r="I50" i="52"/>
  <c r="AG1004" i="52"/>
  <c r="X1004" i="52"/>
  <c r="W1004" i="52"/>
  <c r="V1004" i="52"/>
  <c r="U1004" i="52"/>
  <c r="T1004" i="52"/>
  <c r="S1004" i="52"/>
  <c r="R1004" i="52"/>
  <c r="Q1004" i="52"/>
  <c r="P1004" i="52"/>
  <c r="O1004" i="52"/>
  <c r="N1004" i="52"/>
  <c r="M1004" i="52"/>
  <c r="L1004" i="52"/>
  <c r="K1004" i="52"/>
  <c r="I1004" i="52"/>
  <c r="AG17" i="52"/>
  <c r="X17" i="52"/>
  <c r="W17" i="52"/>
  <c r="V17" i="52"/>
  <c r="U17" i="52"/>
  <c r="T17" i="52"/>
  <c r="S17" i="52"/>
  <c r="R17" i="52"/>
  <c r="Q17" i="52"/>
  <c r="P17" i="52"/>
  <c r="O17" i="52"/>
  <c r="N17" i="52"/>
  <c r="M17" i="52"/>
  <c r="L17" i="52"/>
  <c r="K17" i="52"/>
  <c r="I17" i="52"/>
  <c r="AG1265" i="52"/>
  <c r="X1265" i="52"/>
  <c r="W1265" i="52"/>
  <c r="V1265" i="52"/>
  <c r="U1265" i="52"/>
  <c r="T1265" i="52"/>
  <c r="S1265" i="52"/>
  <c r="R1265" i="52"/>
  <c r="Q1265" i="52"/>
  <c r="P1265" i="52"/>
  <c r="O1265" i="52"/>
  <c r="N1265" i="52"/>
  <c r="M1265" i="52"/>
  <c r="L1265" i="52"/>
  <c r="K1265" i="52"/>
  <c r="I1265" i="52"/>
  <c r="AJ1265" i="52" s="1"/>
  <c r="AG594" i="52"/>
  <c r="X594" i="52"/>
  <c r="W594" i="52"/>
  <c r="V594" i="52"/>
  <c r="U594" i="52"/>
  <c r="T594" i="52"/>
  <c r="S594" i="52"/>
  <c r="R594" i="52"/>
  <c r="Q594" i="52"/>
  <c r="P594" i="52"/>
  <c r="O594" i="52"/>
  <c r="N594" i="52"/>
  <c r="M594" i="52"/>
  <c r="L594" i="52"/>
  <c r="K594" i="52"/>
  <c r="I594" i="52"/>
  <c r="AG511" i="52"/>
  <c r="X511" i="52"/>
  <c r="W511" i="52"/>
  <c r="V511" i="52"/>
  <c r="U511" i="52"/>
  <c r="T511" i="52"/>
  <c r="S511" i="52"/>
  <c r="R511" i="52"/>
  <c r="Q511" i="52"/>
  <c r="P511" i="52"/>
  <c r="O511" i="52"/>
  <c r="N511" i="52"/>
  <c r="M511" i="52"/>
  <c r="L511" i="52"/>
  <c r="K511" i="52"/>
  <c r="I511" i="52"/>
  <c r="AJ511" i="52" s="1"/>
  <c r="AG776" i="52"/>
  <c r="X776" i="52"/>
  <c r="W776" i="52"/>
  <c r="V776" i="52"/>
  <c r="U776" i="52"/>
  <c r="T776" i="52"/>
  <c r="S776" i="52"/>
  <c r="R776" i="52"/>
  <c r="Q776" i="52"/>
  <c r="P776" i="52"/>
  <c r="O776" i="52"/>
  <c r="N776" i="52"/>
  <c r="M776" i="52"/>
  <c r="L776" i="52"/>
  <c r="K776" i="52"/>
  <c r="I776" i="52"/>
  <c r="AG699" i="52"/>
  <c r="X699" i="52"/>
  <c r="W699" i="52"/>
  <c r="V699" i="52"/>
  <c r="U699" i="52"/>
  <c r="T699" i="52"/>
  <c r="S699" i="52"/>
  <c r="R699" i="52"/>
  <c r="Q699" i="52"/>
  <c r="P699" i="52"/>
  <c r="O699" i="52"/>
  <c r="N699" i="52"/>
  <c r="M699" i="52"/>
  <c r="L699" i="52"/>
  <c r="K699" i="52"/>
  <c r="I699" i="52"/>
  <c r="AG1241" i="52"/>
  <c r="X1241" i="52"/>
  <c r="W1241" i="52"/>
  <c r="V1241" i="52"/>
  <c r="U1241" i="52"/>
  <c r="T1241" i="52"/>
  <c r="S1241" i="52"/>
  <c r="R1241" i="52"/>
  <c r="Q1241" i="52"/>
  <c r="P1241" i="52"/>
  <c r="O1241" i="52"/>
  <c r="N1241" i="52"/>
  <c r="M1241" i="52"/>
  <c r="L1241" i="52"/>
  <c r="K1241" i="52"/>
  <c r="AJ1241" i="52" s="1"/>
  <c r="I1241" i="52"/>
  <c r="AG941" i="52"/>
  <c r="X941" i="52"/>
  <c r="W941" i="52"/>
  <c r="V941" i="52"/>
  <c r="U941" i="52"/>
  <c r="T941" i="52"/>
  <c r="S941" i="52"/>
  <c r="R941" i="52"/>
  <c r="Q941" i="52"/>
  <c r="P941" i="52"/>
  <c r="O941" i="52"/>
  <c r="N941" i="52"/>
  <c r="M941" i="52"/>
  <c r="L941" i="52"/>
  <c r="K941" i="52"/>
  <c r="I941" i="52"/>
  <c r="AG479" i="52"/>
  <c r="X479" i="52"/>
  <c r="W479" i="52"/>
  <c r="V479" i="52"/>
  <c r="U479" i="52"/>
  <c r="T479" i="52"/>
  <c r="S479" i="52"/>
  <c r="R479" i="52"/>
  <c r="Q479" i="52"/>
  <c r="P479" i="52"/>
  <c r="O479" i="52"/>
  <c r="N479" i="52"/>
  <c r="M479" i="52"/>
  <c r="L479" i="52"/>
  <c r="K479" i="52"/>
  <c r="I479" i="52"/>
  <c r="AJ479" i="52"/>
  <c r="AG775" i="52"/>
  <c r="X775" i="52"/>
  <c r="W775" i="52"/>
  <c r="V775" i="52"/>
  <c r="U775" i="52"/>
  <c r="T775" i="52"/>
  <c r="S775" i="52"/>
  <c r="R775" i="52"/>
  <c r="Q775" i="52"/>
  <c r="P775" i="52"/>
  <c r="O775" i="52"/>
  <c r="N775" i="52"/>
  <c r="AJ775" i="52" s="1"/>
  <c r="M775" i="52"/>
  <c r="L775" i="52"/>
  <c r="K775" i="52"/>
  <c r="I775" i="52"/>
  <c r="AG1068" i="52"/>
  <c r="X1068" i="52"/>
  <c r="W1068" i="52"/>
  <c r="V1068" i="52"/>
  <c r="U1068" i="52"/>
  <c r="T1068" i="52"/>
  <c r="S1068" i="52"/>
  <c r="R1068" i="52"/>
  <c r="Q1068" i="52"/>
  <c r="P1068" i="52"/>
  <c r="O1068" i="52"/>
  <c r="N1068" i="52"/>
  <c r="M1068" i="52"/>
  <c r="L1068" i="52"/>
  <c r="K1068" i="52"/>
  <c r="I1068" i="52"/>
  <c r="AJ1068" i="52"/>
  <c r="AG630" i="52"/>
  <c r="X630" i="52"/>
  <c r="W630" i="52"/>
  <c r="V630" i="52"/>
  <c r="U630" i="52"/>
  <c r="T630" i="52"/>
  <c r="S630" i="52"/>
  <c r="R630" i="52"/>
  <c r="Q630" i="52"/>
  <c r="P630" i="52"/>
  <c r="O630" i="52"/>
  <c r="N630" i="52"/>
  <c r="M630" i="52"/>
  <c r="L630" i="52"/>
  <c r="AJ630" i="52" s="1"/>
  <c r="K630" i="52"/>
  <c r="I630" i="52"/>
  <c r="AG471" i="52"/>
  <c r="X471" i="52"/>
  <c r="W471" i="52"/>
  <c r="V471" i="52"/>
  <c r="U471" i="52"/>
  <c r="T471" i="52"/>
  <c r="S471" i="52"/>
  <c r="R471" i="52"/>
  <c r="Q471" i="52"/>
  <c r="P471" i="52"/>
  <c r="O471" i="52"/>
  <c r="N471" i="52"/>
  <c r="M471" i="52"/>
  <c r="L471" i="52"/>
  <c r="K471" i="52"/>
  <c r="I471" i="52"/>
  <c r="AG455" i="52"/>
  <c r="X455" i="52"/>
  <c r="W455" i="52"/>
  <c r="V455" i="52"/>
  <c r="U455" i="52"/>
  <c r="T455" i="52"/>
  <c r="S455" i="52"/>
  <c r="R455" i="52"/>
  <c r="Q455" i="52"/>
  <c r="P455" i="52"/>
  <c r="O455" i="52"/>
  <c r="N455" i="52"/>
  <c r="M455" i="52"/>
  <c r="L455" i="52"/>
  <c r="K455" i="52"/>
  <c r="I455" i="52"/>
  <c r="AJ455" i="52" s="1"/>
  <c r="AG454" i="52"/>
  <c r="X454" i="52"/>
  <c r="W454" i="52"/>
  <c r="V454" i="52"/>
  <c r="U454" i="52"/>
  <c r="T454" i="52"/>
  <c r="S454" i="52"/>
  <c r="R454" i="52"/>
  <c r="Q454" i="52"/>
  <c r="P454" i="52"/>
  <c r="O454" i="52"/>
  <c r="N454" i="52"/>
  <c r="M454" i="52"/>
  <c r="L454" i="52"/>
  <c r="K454" i="52"/>
  <c r="I454" i="52"/>
  <c r="AJ454" i="52" s="1"/>
  <c r="AG453" i="52"/>
  <c r="X453" i="52"/>
  <c r="W453" i="52"/>
  <c r="V453" i="52"/>
  <c r="U453" i="52"/>
  <c r="T453" i="52"/>
  <c r="S453" i="52"/>
  <c r="R453" i="52"/>
  <c r="Q453" i="52"/>
  <c r="P453" i="52"/>
  <c r="O453" i="52"/>
  <c r="N453" i="52"/>
  <c r="M453" i="52"/>
  <c r="L453" i="52"/>
  <c r="K453" i="52"/>
  <c r="I453" i="52"/>
  <c r="AG452" i="52"/>
  <c r="X452" i="52"/>
  <c r="W452" i="52"/>
  <c r="V452" i="52"/>
  <c r="U452" i="52"/>
  <c r="T452" i="52"/>
  <c r="S452" i="52"/>
  <c r="R452" i="52"/>
  <c r="Q452" i="52"/>
  <c r="P452" i="52"/>
  <c r="O452" i="52"/>
  <c r="N452" i="52"/>
  <c r="M452" i="52"/>
  <c r="L452" i="52"/>
  <c r="K452" i="52"/>
  <c r="I452" i="52"/>
  <c r="AJ452" i="52" s="1"/>
  <c r="AG1170" i="52"/>
  <c r="X1170" i="52"/>
  <c r="W1170" i="52"/>
  <c r="V1170" i="52"/>
  <c r="U1170" i="52"/>
  <c r="T1170" i="52"/>
  <c r="S1170" i="52"/>
  <c r="R1170" i="52"/>
  <c r="Q1170" i="52"/>
  <c r="P1170" i="52"/>
  <c r="O1170" i="52"/>
  <c r="N1170" i="52"/>
  <c r="M1170" i="52"/>
  <c r="L1170" i="52"/>
  <c r="K1170" i="52"/>
  <c r="I1170" i="52"/>
  <c r="AG550" i="52"/>
  <c r="X550" i="52"/>
  <c r="W550" i="52"/>
  <c r="V550" i="52"/>
  <c r="U550" i="52"/>
  <c r="T550" i="52"/>
  <c r="S550" i="52"/>
  <c r="R550" i="52"/>
  <c r="Q550" i="52"/>
  <c r="P550" i="52"/>
  <c r="O550" i="52"/>
  <c r="N550" i="52"/>
  <c r="M550" i="52"/>
  <c r="L550" i="52"/>
  <c r="K550" i="52"/>
  <c r="I550" i="52"/>
  <c r="AG927" i="52"/>
  <c r="X927" i="52"/>
  <c r="W927" i="52"/>
  <c r="V927" i="52"/>
  <c r="U927" i="52"/>
  <c r="T927" i="52"/>
  <c r="S927" i="52"/>
  <c r="R927" i="52"/>
  <c r="Q927" i="52"/>
  <c r="P927" i="52"/>
  <c r="O927" i="52"/>
  <c r="N927" i="52"/>
  <c r="M927" i="52"/>
  <c r="L927" i="52"/>
  <c r="K927" i="52"/>
  <c r="I927" i="52"/>
  <c r="AG1067" i="52"/>
  <c r="X1067" i="52"/>
  <c r="W1067" i="52"/>
  <c r="V1067" i="52"/>
  <c r="U1067" i="52"/>
  <c r="T1067" i="52"/>
  <c r="S1067" i="52"/>
  <c r="R1067" i="52"/>
  <c r="Q1067" i="52"/>
  <c r="P1067" i="52"/>
  <c r="O1067" i="52"/>
  <c r="N1067" i="52"/>
  <c r="M1067" i="52"/>
  <c r="L1067" i="52"/>
  <c r="K1067" i="52"/>
  <c r="AJ1067" i="52" s="1"/>
  <c r="I1067" i="52"/>
  <c r="AG1015" i="52"/>
  <c r="X1015" i="52"/>
  <c r="W1015" i="52"/>
  <c r="V1015" i="52"/>
  <c r="U1015" i="52"/>
  <c r="T1015" i="52"/>
  <c r="S1015" i="52"/>
  <c r="R1015" i="52"/>
  <c r="Q1015" i="52"/>
  <c r="P1015" i="52"/>
  <c r="O1015" i="52"/>
  <c r="N1015" i="52"/>
  <c r="AJ1015" i="52" s="1"/>
  <c r="M1015" i="52"/>
  <c r="L1015" i="52"/>
  <c r="K1015" i="52"/>
  <c r="I1015" i="52"/>
  <c r="AG451" i="52"/>
  <c r="X451" i="52"/>
  <c r="W451" i="52"/>
  <c r="V451" i="52"/>
  <c r="U451" i="52"/>
  <c r="T451" i="52"/>
  <c r="S451" i="52"/>
  <c r="R451" i="52"/>
  <c r="Q451" i="52"/>
  <c r="P451" i="52"/>
  <c r="O451" i="52"/>
  <c r="N451" i="52"/>
  <c r="M451" i="52"/>
  <c r="L451" i="52"/>
  <c r="K451" i="52"/>
  <c r="I451" i="52"/>
  <c r="AJ451" i="52"/>
  <c r="AG736" i="52"/>
  <c r="X736" i="52"/>
  <c r="W736" i="52"/>
  <c r="V736" i="52"/>
  <c r="U736" i="52"/>
  <c r="T736" i="52"/>
  <c r="S736" i="52"/>
  <c r="R736" i="52"/>
  <c r="Q736" i="52"/>
  <c r="P736" i="52"/>
  <c r="O736" i="52"/>
  <c r="N736" i="52"/>
  <c r="M736" i="52"/>
  <c r="L736" i="52"/>
  <c r="K736" i="52"/>
  <c r="I736" i="52"/>
  <c r="AG1244" i="52"/>
  <c r="X1244" i="52"/>
  <c r="W1244" i="52"/>
  <c r="V1244" i="52"/>
  <c r="U1244" i="52"/>
  <c r="T1244" i="52"/>
  <c r="S1244" i="52"/>
  <c r="R1244" i="52"/>
  <c r="Q1244" i="52"/>
  <c r="P1244" i="52"/>
  <c r="O1244" i="52"/>
  <c r="N1244" i="52"/>
  <c r="M1244" i="52"/>
  <c r="L1244" i="52"/>
  <c r="K1244" i="52"/>
  <c r="I1244" i="52"/>
  <c r="AG981" i="52"/>
  <c r="X981" i="52"/>
  <c r="W981" i="52"/>
  <c r="V981" i="52"/>
  <c r="U981" i="52"/>
  <c r="T981" i="52"/>
  <c r="S981" i="52"/>
  <c r="R981" i="52"/>
  <c r="Q981" i="52"/>
  <c r="P981" i="52"/>
  <c r="O981" i="52"/>
  <c r="N981" i="52"/>
  <c r="M981" i="52"/>
  <c r="L981" i="52"/>
  <c r="K981" i="52"/>
  <c r="I981" i="52"/>
  <c r="AJ981" i="52" s="1"/>
  <c r="AG1168" i="52"/>
  <c r="X1168" i="52"/>
  <c r="W1168" i="52"/>
  <c r="V1168" i="52"/>
  <c r="U1168" i="52"/>
  <c r="T1168" i="52"/>
  <c r="S1168" i="52"/>
  <c r="R1168" i="52"/>
  <c r="Q1168" i="52"/>
  <c r="P1168" i="52"/>
  <c r="O1168" i="52"/>
  <c r="N1168" i="52"/>
  <c r="M1168" i="52"/>
  <c r="L1168" i="52"/>
  <c r="K1168" i="52"/>
  <c r="I1168" i="52"/>
  <c r="AG912" i="52"/>
  <c r="X912" i="52"/>
  <c r="W912" i="52"/>
  <c r="V912" i="52"/>
  <c r="U912" i="52"/>
  <c r="T912" i="52"/>
  <c r="S912" i="52"/>
  <c r="R912" i="52"/>
  <c r="Q912" i="52"/>
  <c r="P912" i="52"/>
  <c r="O912" i="52"/>
  <c r="N912" i="52"/>
  <c r="M912" i="52"/>
  <c r="L912" i="52"/>
  <c r="K912" i="52"/>
  <c r="I912" i="52"/>
  <c r="AG421" i="52"/>
  <c r="X421" i="52"/>
  <c r="W421" i="52"/>
  <c r="V421" i="52"/>
  <c r="U421" i="52"/>
  <c r="T421" i="52"/>
  <c r="S421" i="52"/>
  <c r="R421" i="52"/>
  <c r="Q421" i="52"/>
  <c r="P421" i="52"/>
  <c r="O421" i="52"/>
  <c r="N421" i="52"/>
  <c r="M421" i="52"/>
  <c r="L421" i="52"/>
  <c r="K421" i="52"/>
  <c r="I421" i="52"/>
  <c r="AJ421" i="52" s="1"/>
  <c r="AG420" i="52"/>
  <c r="X420" i="52"/>
  <c r="W420" i="52"/>
  <c r="V420" i="52"/>
  <c r="U420" i="52"/>
  <c r="T420" i="52"/>
  <c r="S420" i="52"/>
  <c r="R420" i="52"/>
  <c r="Q420" i="52"/>
  <c r="P420" i="52"/>
  <c r="O420" i="52"/>
  <c r="N420" i="52"/>
  <c r="M420" i="52"/>
  <c r="L420" i="52"/>
  <c r="K420" i="52"/>
  <c r="I420" i="52"/>
  <c r="AG419" i="52"/>
  <c r="X419" i="52"/>
  <c r="W419" i="52"/>
  <c r="V419" i="52"/>
  <c r="U419" i="52"/>
  <c r="T419" i="52"/>
  <c r="S419" i="52"/>
  <c r="R419" i="52"/>
  <c r="Q419" i="52"/>
  <c r="P419" i="52"/>
  <c r="O419" i="52"/>
  <c r="N419" i="52"/>
  <c r="M419" i="52"/>
  <c r="L419" i="52"/>
  <c r="K419" i="52"/>
  <c r="I419" i="52"/>
  <c r="AG1107" i="52"/>
  <c r="X1107" i="52"/>
  <c r="W1107" i="52"/>
  <c r="V1107" i="52"/>
  <c r="U1107" i="52"/>
  <c r="T1107" i="52"/>
  <c r="S1107" i="52"/>
  <c r="R1107" i="52"/>
  <c r="Q1107" i="52"/>
  <c r="P1107" i="52"/>
  <c r="O1107" i="52"/>
  <c r="N1107" i="52"/>
  <c r="M1107" i="52"/>
  <c r="L1107" i="52"/>
  <c r="K1107" i="52"/>
  <c r="I1107" i="52"/>
  <c r="AJ1107" i="52" s="1"/>
  <c r="AG868" i="52"/>
  <c r="X868" i="52"/>
  <c r="W868" i="52"/>
  <c r="V868" i="52"/>
  <c r="U868" i="52"/>
  <c r="T868" i="52"/>
  <c r="S868" i="52"/>
  <c r="R868" i="52"/>
  <c r="Q868" i="52"/>
  <c r="P868" i="52"/>
  <c r="O868" i="52"/>
  <c r="N868" i="52"/>
  <c r="M868" i="52"/>
  <c r="L868" i="52"/>
  <c r="K868" i="52"/>
  <c r="AJ868" i="52" s="1"/>
  <c r="I868" i="52"/>
  <c r="AG15" i="52"/>
  <c r="X15" i="52"/>
  <c r="W15" i="52"/>
  <c r="V15" i="52"/>
  <c r="U15" i="52"/>
  <c r="T15" i="52"/>
  <c r="S15" i="52"/>
  <c r="R15" i="52"/>
  <c r="Q15" i="52"/>
  <c r="P15" i="52"/>
  <c r="O15" i="52"/>
  <c r="N15" i="52"/>
  <c r="M15" i="52"/>
  <c r="L15" i="52"/>
  <c r="K15" i="52"/>
  <c r="I15" i="52"/>
  <c r="AG1167" i="52"/>
  <c r="X1167" i="52"/>
  <c r="W1167" i="52"/>
  <c r="V1167" i="52"/>
  <c r="U1167" i="52"/>
  <c r="T1167" i="52"/>
  <c r="S1167" i="52"/>
  <c r="R1167" i="52"/>
  <c r="Q1167" i="52"/>
  <c r="P1167" i="52"/>
  <c r="O1167" i="52"/>
  <c r="N1167" i="52"/>
  <c r="M1167" i="52"/>
  <c r="L1167" i="52"/>
  <c r="K1167" i="52"/>
  <c r="I1167" i="52"/>
  <c r="AJ1167" i="52"/>
  <c r="AG393" i="52"/>
  <c r="X393" i="52"/>
  <c r="W393" i="52"/>
  <c r="V393" i="52"/>
  <c r="U393" i="52"/>
  <c r="T393" i="52"/>
  <c r="S393" i="52"/>
  <c r="R393" i="52"/>
  <c r="Q393" i="52"/>
  <c r="P393" i="52"/>
  <c r="O393" i="52"/>
  <c r="N393" i="52"/>
  <c r="M393" i="52"/>
  <c r="L393" i="52"/>
  <c r="K393" i="52"/>
  <c r="I393" i="52"/>
  <c r="AG392" i="52"/>
  <c r="X392" i="52"/>
  <c r="W392" i="52"/>
  <c r="V392" i="52"/>
  <c r="U392" i="52"/>
  <c r="T392" i="52"/>
  <c r="S392" i="52"/>
  <c r="R392" i="52"/>
  <c r="Q392" i="52"/>
  <c r="P392" i="52"/>
  <c r="O392" i="52"/>
  <c r="N392" i="52"/>
  <c r="M392" i="52"/>
  <c r="L392" i="52"/>
  <c r="K392" i="52"/>
  <c r="I392" i="52"/>
  <c r="AG38" i="52"/>
  <c r="X38" i="52"/>
  <c r="W38" i="52"/>
  <c r="V38" i="52"/>
  <c r="U38" i="52"/>
  <c r="T38" i="52"/>
  <c r="S38" i="52"/>
  <c r="R38" i="52"/>
  <c r="Q38" i="52"/>
  <c r="P38" i="52"/>
  <c r="O38" i="52"/>
  <c r="N38" i="52"/>
  <c r="M38" i="52"/>
  <c r="L38" i="52"/>
  <c r="K38" i="52"/>
  <c r="I38" i="52"/>
  <c r="AJ38" i="52" s="1"/>
  <c r="AG940" i="52"/>
  <c r="X940" i="52"/>
  <c r="W940" i="52"/>
  <c r="V940" i="52"/>
  <c r="U940" i="52"/>
  <c r="T940" i="52"/>
  <c r="S940" i="52"/>
  <c r="R940" i="52"/>
  <c r="Q940" i="52"/>
  <c r="P940" i="52"/>
  <c r="O940" i="52"/>
  <c r="N940" i="52"/>
  <c r="M940" i="52"/>
  <c r="L940" i="52"/>
  <c r="K940" i="52"/>
  <c r="I940" i="52"/>
  <c r="AG369" i="52"/>
  <c r="X369" i="52"/>
  <c r="W369" i="52"/>
  <c r="V369" i="52"/>
  <c r="U369" i="52"/>
  <c r="T369" i="52"/>
  <c r="S369" i="52"/>
  <c r="R369" i="52"/>
  <c r="Q369" i="52"/>
  <c r="P369" i="52"/>
  <c r="O369" i="52"/>
  <c r="N369" i="52"/>
  <c r="M369" i="52"/>
  <c r="L369" i="52"/>
  <c r="K369" i="52"/>
  <c r="I369" i="52"/>
  <c r="AJ369" i="52" s="1"/>
  <c r="AG1166" i="52"/>
  <c r="X1166" i="52"/>
  <c r="W1166" i="52"/>
  <c r="V1166" i="52"/>
  <c r="U1166" i="52"/>
  <c r="T1166" i="52"/>
  <c r="S1166" i="52"/>
  <c r="R1166" i="52"/>
  <c r="Q1166" i="52"/>
  <c r="P1166" i="52"/>
  <c r="O1166" i="52"/>
  <c r="N1166" i="52"/>
  <c r="M1166" i="52"/>
  <c r="L1166" i="52"/>
  <c r="K1166" i="52"/>
  <c r="I1166" i="52"/>
  <c r="AJ1166" i="52" s="1"/>
  <c r="AG368" i="52"/>
  <c r="X368" i="52"/>
  <c r="W368" i="52"/>
  <c r="V368" i="52"/>
  <c r="U368" i="52"/>
  <c r="T368" i="52"/>
  <c r="S368" i="52"/>
  <c r="R368" i="52"/>
  <c r="Q368" i="52"/>
  <c r="P368" i="52"/>
  <c r="O368" i="52"/>
  <c r="N368" i="52"/>
  <c r="M368" i="52"/>
  <c r="AJ368" i="52" s="1"/>
  <c r="L368" i="52"/>
  <c r="K368" i="52"/>
  <c r="I368" i="52"/>
  <c r="AG855" i="52"/>
  <c r="X855" i="52"/>
  <c r="W855" i="52"/>
  <c r="V855" i="52"/>
  <c r="U855" i="52"/>
  <c r="T855" i="52"/>
  <c r="S855" i="52"/>
  <c r="R855" i="52"/>
  <c r="Q855" i="52"/>
  <c r="P855" i="52"/>
  <c r="O855" i="52"/>
  <c r="N855" i="52"/>
  <c r="M855" i="52"/>
  <c r="L855" i="52"/>
  <c r="K855" i="52"/>
  <c r="I855" i="52"/>
  <c r="AG1106" i="52"/>
  <c r="X1106" i="52"/>
  <c r="W1106" i="52"/>
  <c r="V1106" i="52"/>
  <c r="U1106" i="52"/>
  <c r="T1106" i="52"/>
  <c r="S1106" i="52"/>
  <c r="R1106" i="52"/>
  <c r="Q1106" i="52"/>
  <c r="P1106" i="52"/>
  <c r="O1106" i="52"/>
  <c r="N1106" i="52"/>
  <c r="M1106" i="52"/>
  <c r="L1106" i="52"/>
  <c r="K1106" i="52"/>
  <c r="I1106" i="52"/>
  <c r="AJ1106" i="52" s="1"/>
  <c r="AG1105" i="52"/>
  <c r="X1105" i="52"/>
  <c r="W1105" i="52"/>
  <c r="V1105" i="52"/>
  <c r="U1105" i="52"/>
  <c r="T1105" i="52"/>
  <c r="S1105" i="52"/>
  <c r="R1105" i="52"/>
  <c r="Q1105" i="52"/>
  <c r="P1105" i="52"/>
  <c r="O1105" i="52"/>
  <c r="N1105" i="52"/>
  <c r="M1105" i="52"/>
  <c r="L1105" i="52"/>
  <c r="K1105" i="52"/>
  <c r="I1105" i="52"/>
  <c r="AJ1105" i="52"/>
  <c r="AG1317" i="52"/>
  <c r="X1317" i="52"/>
  <c r="W1317" i="52"/>
  <c r="V1317" i="52"/>
  <c r="U1317" i="52"/>
  <c r="T1317" i="52"/>
  <c r="S1317" i="52"/>
  <c r="R1317" i="52"/>
  <c r="Q1317" i="52"/>
  <c r="P1317" i="52"/>
  <c r="O1317" i="52"/>
  <c r="N1317" i="52"/>
  <c r="AJ1317" i="52" s="1"/>
  <c r="M1317" i="52"/>
  <c r="L1317" i="52"/>
  <c r="K1317" i="52"/>
  <c r="I1317" i="52"/>
  <c r="AG354" i="52"/>
  <c r="X354" i="52"/>
  <c r="W354" i="52"/>
  <c r="V354" i="52"/>
  <c r="U354" i="52"/>
  <c r="T354" i="52"/>
  <c r="S354" i="52"/>
  <c r="R354" i="52"/>
  <c r="Q354" i="52"/>
  <c r="P354" i="52"/>
  <c r="O354" i="52"/>
  <c r="N354" i="52"/>
  <c r="AJ354" i="52" s="1"/>
  <c r="M354" i="52"/>
  <c r="L354" i="52"/>
  <c r="K354" i="52"/>
  <c r="I354" i="52"/>
  <c r="AG854" i="52"/>
  <c r="X854" i="52"/>
  <c r="W854" i="52"/>
  <c r="V854" i="52"/>
  <c r="U854" i="52"/>
  <c r="T854" i="52"/>
  <c r="S854" i="52"/>
  <c r="R854" i="52"/>
  <c r="Q854" i="52"/>
  <c r="P854" i="52"/>
  <c r="O854" i="52"/>
  <c r="N854" i="52"/>
  <c r="M854" i="52"/>
  <c r="L854" i="52"/>
  <c r="AJ854" i="52" s="1"/>
  <c r="K854" i="52"/>
  <c r="I854" i="52"/>
  <c r="AG67" i="52"/>
  <c r="X67" i="52"/>
  <c r="W67" i="52"/>
  <c r="V67" i="52"/>
  <c r="U67" i="52"/>
  <c r="T67" i="52"/>
  <c r="S67" i="52"/>
  <c r="R67" i="52"/>
  <c r="Q67" i="52"/>
  <c r="P67" i="52"/>
  <c r="O67" i="52"/>
  <c r="N67" i="52"/>
  <c r="M67" i="52"/>
  <c r="L67" i="52"/>
  <c r="K67" i="52"/>
  <c r="I67" i="52"/>
  <c r="AG928" i="52"/>
  <c r="X928" i="52"/>
  <c r="W928" i="52"/>
  <c r="V928" i="52"/>
  <c r="U928" i="52"/>
  <c r="T928" i="52"/>
  <c r="S928" i="52"/>
  <c r="R928" i="52"/>
  <c r="Q928" i="52"/>
  <c r="P928" i="52"/>
  <c r="O928" i="52"/>
  <c r="N928" i="52"/>
  <c r="M928" i="52"/>
  <c r="L928" i="52"/>
  <c r="K928" i="52"/>
  <c r="I928" i="52"/>
  <c r="AJ928" i="52" s="1"/>
  <c r="AG622" i="52"/>
  <c r="X622" i="52"/>
  <c r="W622" i="52"/>
  <c r="V622" i="52"/>
  <c r="U622" i="52"/>
  <c r="T622" i="52"/>
  <c r="S622" i="52"/>
  <c r="R622" i="52"/>
  <c r="Q622" i="52"/>
  <c r="P622" i="52"/>
  <c r="O622" i="52"/>
  <c r="N622" i="52"/>
  <c r="M622" i="52"/>
  <c r="L622" i="52"/>
  <c r="K622" i="52"/>
  <c r="I622" i="52"/>
  <c r="AG1203" i="52"/>
  <c r="X1203" i="52"/>
  <c r="W1203" i="52"/>
  <c r="V1203" i="52"/>
  <c r="U1203" i="52"/>
  <c r="T1203" i="52"/>
  <c r="S1203" i="52"/>
  <c r="R1203" i="52"/>
  <c r="Q1203" i="52"/>
  <c r="P1203" i="52"/>
  <c r="O1203" i="52"/>
  <c r="N1203" i="52"/>
  <c r="M1203" i="52"/>
  <c r="L1203" i="52"/>
  <c r="K1203" i="52"/>
  <c r="I1203" i="52"/>
  <c r="AJ1203" i="52" s="1"/>
  <c r="AG342" i="52"/>
  <c r="X342" i="52"/>
  <c r="W342" i="52"/>
  <c r="V342" i="52"/>
  <c r="U342" i="52"/>
  <c r="T342" i="52"/>
  <c r="S342" i="52"/>
  <c r="R342" i="52"/>
  <c r="Q342" i="52"/>
  <c r="P342" i="52"/>
  <c r="O342" i="52"/>
  <c r="N342" i="52"/>
  <c r="M342" i="52"/>
  <c r="L342" i="52"/>
  <c r="K342" i="52"/>
  <c r="I342" i="52"/>
  <c r="AG341" i="52"/>
  <c r="X341" i="52"/>
  <c r="W341" i="52"/>
  <c r="V341" i="52"/>
  <c r="U341" i="52"/>
  <c r="T341" i="52"/>
  <c r="S341" i="52"/>
  <c r="R341" i="52"/>
  <c r="Q341" i="52"/>
  <c r="P341" i="52"/>
  <c r="O341" i="52"/>
  <c r="N341" i="52"/>
  <c r="M341" i="52"/>
  <c r="L341" i="52"/>
  <c r="K341" i="52"/>
  <c r="I341" i="52"/>
  <c r="AG853" i="52"/>
  <c r="X853" i="52"/>
  <c r="W853" i="52"/>
  <c r="V853" i="52"/>
  <c r="U853" i="52"/>
  <c r="T853" i="52"/>
  <c r="S853" i="52"/>
  <c r="R853" i="52"/>
  <c r="Q853" i="52"/>
  <c r="P853" i="52"/>
  <c r="O853" i="52"/>
  <c r="N853" i="52"/>
  <c r="M853" i="52"/>
  <c r="L853" i="52"/>
  <c r="K853" i="52"/>
  <c r="AJ853" i="52" s="1"/>
  <c r="I853" i="52"/>
  <c r="AG818" i="52"/>
  <c r="X818" i="52"/>
  <c r="W818" i="52"/>
  <c r="V818" i="52"/>
  <c r="U818" i="52"/>
  <c r="T818" i="52"/>
  <c r="S818" i="52"/>
  <c r="R818" i="52"/>
  <c r="Q818" i="52"/>
  <c r="P818" i="52"/>
  <c r="O818" i="52"/>
  <c r="N818" i="52"/>
  <c r="M818" i="52"/>
  <c r="L818" i="52"/>
  <c r="K818" i="52"/>
  <c r="I818" i="52"/>
  <c r="AG817" i="52"/>
  <c r="X817" i="52"/>
  <c r="W817" i="52"/>
  <c r="V817" i="52"/>
  <c r="U817" i="52"/>
  <c r="T817" i="52"/>
  <c r="S817" i="52"/>
  <c r="R817" i="52"/>
  <c r="Q817" i="52"/>
  <c r="P817" i="52"/>
  <c r="AJ817" i="52" s="1"/>
  <c r="O817" i="52"/>
  <c r="N817" i="52"/>
  <c r="M817" i="52"/>
  <c r="L817" i="52"/>
  <c r="K817" i="52"/>
  <c r="I817" i="52"/>
  <c r="AG574" i="52"/>
  <c r="X574" i="52"/>
  <c r="W574" i="52"/>
  <c r="V574" i="52"/>
  <c r="U574" i="52"/>
  <c r="T574" i="52"/>
  <c r="S574" i="52"/>
  <c r="R574" i="52"/>
  <c r="Q574" i="52"/>
  <c r="P574" i="52"/>
  <c r="N574" i="52"/>
  <c r="M574" i="52"/>
  <c r="L574" i="52"/>
  <c r="K574" i="52"/>
  <c r="I574" i="52"/>
  <c r="AG329" i="52"/>
  <c r="X329" i="52"/>
  <c r="W329" i="52"/>
  <c r="V329" i="52"/>
  <c r="U329" i="52"/>
  <c r="T329" i="52"/>
  <c r="S329" i="52"/>
  <c r="R329" i="52"/>
  <c r="Q329" i="52"/>
  <c r="P329" i="52"/>
  <c r="O329" i="52"/>
  <c r="N329" i="52"/>
  <c r="M329" i="52"/>
  <c r="AJ329" i="52" s="1"/>
  <c r="L329" i="52"/>
  <c r="K329" i="52"/>
  <c r="I329" i="52"/>
  <c r="AG691" i="52"/>
  <c r="X691" i="52"/>
  <c r="W691" i="52"/>
  <c r="V691" i="52"/>
  <c r="U691" i="52"/>
  <c r="T691" i="52"/>
  <c r="S691" i="52"/>
  <c r="R691" i="52"/>
  <c r="Q691" i="52"/>
  <c r="P691" i="52"/>
  <c r="O691" i="52"/>
  <c r="N691" i="52"/>
  <c r="M691" i="52"/>
  <c r="L691" i="52"/>
  <c r="K691" i="52"/>
  <c r="AJ691" i="52" s="1"/>
  <c r="I691" i="52"/>
  <c r="AG1103" i="52"/>
  <c r="X1103" i="52"/>
  <c r="W1103" i="52"/>
  <c r="V1103" i="52"/>
  <c r="U1103" i="52"/>
  <c r="T1103" i="52"/>
  <c r="S1103" i="52"/>
  <c r="R1103" i="52"/>
  <c r="Q1103" i="52"/>
  <c r="P1103" i="52"/>
  <c r="O1103" i="52"/>
  <c r="N1103" i="52"/>
  <c r="M1103" i="52"/>
  <c r="L1103" i="52"/>
  <c r="K1103" i="52"/>
  <c r="I1103" i="52"/>
  <c r="AG1104" i="52"/>
  <c r="X1104" i="52"/>
  <c r="W1104" i="52"/>
  <c r="V1104" i="52"/>
  <c r="U1104" i="52"/>
  <c r="T1104" i="52"/>
  <c r="S1104" i="52"/>
  <c r="R1104" i="52"/>
  <c r="Q1104" i="52"/>
  <c r="P1104" i="52"/>
  <c r="AJ1104" i="52" s="1"/>
  <c r="O1104" i="52"/>
  <c r="N1104" i="52"/>
  <c r="M1104" i="52"/>
  <c r="L1104" i="52"/>
  <c r="K1104" i="52"/>
  <c r="I1104" i="52"/>
  <c r="AG328" i="52"/>
  <c r="X328" i="52"/>
  <c r="W328" i="52"/>
  <c r="V328" i="52"/>
  <c r="U328" i="52"/>
  <c r="T328" i="52"/>
  <c r="S328" i="52"/>
  <c r="R328" i="52"/>
  <c r="Q328" i="52"/>
  <c r="P328" i="52"/>
  <c r="O328" i="52"/>
  <c r="N328" i="52"/>
  <c r="M328" i="52"/>
  <c r="L328" i="52"/>
  <c r="K328" i="52"/>
  <c r="I328" i="52"/>
  <c r="AJ328" i="52"/>
  <c r="AG327" i="52"/>
  <c r="X327" i="52"/>
  <c r="W327" i="52"/>
  <c r="V327" i="52"/>
  <c r="U327" i="52"/>
  <c r="T327" i="52"/>
  <c r="S327" i="52"/>
  <c r="R327" i="52"/>
  <c r="Q327" i="52"/>
  <c r="P327" i="52"/>
  <c r="O327" i="52"/>
  <c r="N327" i="52"/>
  <c r="AJ327" i="52" s="1"/>
  <c r="M327" i="52"/>
  <c r="L327" i="52"/>
  <c r="K327" i="52"/>
  <c r="I327" i="52"/>
  <c r="AG549" i="52"/>
  <c r="X549" i="52"/>
  <c r="W549" i="52"/>
  <c r="V549" i="52"/>
  <c r="U549" i="52"/>
  <c r="T549" i="52"/>
  <c r="S549" i="52"/>
  <c r="R549" i="52"/>
  <c r="Q549" i="52"/>
  <c r="P549" i="52"/>
  <c r="O549" i="52"/>
  <c r="N549" i="52"/>
  <c r="M549" i="52"/>
  <c r="L549" i="52"/>
  <c r="K549" i="52"/>
  <c r="I549" i="52"/>
  <c r="AG939" i="52"/>
  <c r="X939" i="52"/>
  <c r="W939" i="52"/>
  <c r="V939" i="52"/>
  <c r="U939" i="52"/>
  <c r="T939" i="52"/>
  <c r="S939" i="52"/>
  <c r="R939" i="52"/>
  <c r="Q939" i="52"/>
  <c r="P939" i="52"/>
  <c r="O939" i="52"/>
  <c r="N939" i="52"/>
  <c r="M939" i="52"/>
  <c r="L939" i="52"/>
  <c r="K939" i="52"/>
  <c r="I939" i="52"/>
  <c r="AJ939" i="52" s="1"/>
  <c r="AG37" i="52"/>
  <c r="X37" i="52"/>
  <c r="W37" i="52"/>
  <c r="V37" i="52"/>
  <c r="U37" i="52"/>
  <c r="T37" i="52"/>
  <c r="S37" i="52"/>
  <c r="R37" i="52"/>
  <c r="Q37" i="52"/>
  <c r="P37" i="52"/>
  <c r="O37" i="52"/>
  <c r="N37" i="52"/>
  <c r="M37" i="52"/>
  <c r="L37" i="52"/>
  <c r="K37" i="52"/>
  <c r="I37" i="52"/>
  <c r="AG1233" i="52"/>
  <c r="X1233" i="52"/>
  <c r="W1233" i="52"/>
  <c r="V1233" i="52"/>
  <c r="U1233" i="52"/>
  <c r="T1233" i="52"/>
  <c r="S1233" i="52"/>
  <c r="R1233" i="52"/>
  <c r="Q1233" i="52"/>
  <c r="P1233" i="52"/>
  <c r="O1233" i="52"/>
  <c r="N1233" i="52"/>
  <c r="M1233" i="52"/>
  <c r="L1233" i="52"/>
  <c r="K1233" i="52"/>
  <c r="I1233" i="52"/>
  <c r="AJ1233" i="52" s="1"/>
  <c r="AG1204" i="52"/>
  <c r="X1204" i="52"/>
  <c r="W1204" i="52"/>
  <c r="V1204" i="52"/>
  <c r="U1204" i="52"/>
  <c r="T1204" i="52"/>
  <c r="S1204" i="52"/>
  <c r="R1204" i="52"/>
  <c r="Q1204" i="52"/>
  <c r="P1204" i="52"/>
  <c r="O1204" i="52"/>
  <c r="N1204" i="52"/>
  <c r="M1204" i="52"/>
  <c r="L1204" i="52"/>
  <c r="K1204" i="52"/>
  <c r="I1204" i="52"/>
  <c r="AG885" i="52"/>
  <c r="X885" i="52"/>
  <c r="W885" i="52"/>
  <c r="V885" i="52"/>
  <c r="U885" i="52"/>
  <c r="T885" i="52"/>
  <c r="S885" i="52"/>
  <c r="R885" i="52"/>
  <c r="Q885" i="52"/>
  <c r="P885" i="52"/>
  <c r="O885" i="52"/>
  <c r="N885" i="52"/>
  <c r="M885" i="52"/>
  <c r="L885" i="52"/>
  <c r="K885" i="52"/>
  <c r="I885" i="52"/>
  <c r="AG36" i="52"/>
  <c r="X36" i="52"/>
  <c r="W36" i="52"/>
  <c r="V36" i="52"/>
  <c r="U36" i="52"/>
  <c r="T36" i="52"/>
  <c r="S36" i="52"/>
  <c r="R36" i="52"/>
  <c r="Q36" i="52"/>
  <c r="P36" i="52"/>
  <c r="O36" i="52"/>
  <c r="N36" i="52"/>
  <c r="M36" i="52"/>
  <c r="L36" i="52"/>
  <c r="K36" i="52"/>
  <c r="I36" i="52"/>
  <c r="AG593" i="52"/>
  <c r="X593" i="52"/>
  <c r="W593" i="52"/>
  <c r="V593" i="52"/>
  <c r="U593" i="52"/>
  <c r="T593" i="52"/>
  <c r="S593" i="52"/>
  <c r="R593" i="52"/>
  <c r="Q593" i="52"/>
  <c r="P593" i="52"/>
  <c r="O593" i="52"/>
  <c r="N593" i="52"/>
  <c r="M593" i="52"/>
  <c r="L593" i="52"/>
  <c r="K593" i="52"/>
  <c r="AJ593" i="52" s="1"/>
  <c r="I593" i="52"/>
  <c r="AG1234" i="52"/>
  <c r="X1234" i="52"/>
  <c r="W1234" i="52"/>
  <c r="V1234" i="52"/>
  <c r="U1234" i="52"/>
  <c r="T1234" i="52"/>
  <c r="S1234" i="52"/>
  <c r="R1234" i="52"/>
  <c r="Q1234" i="52"/>
  <c r="P1234" i="52"/>
  <c r="O1234" i="52"/>
  <c r="N1234" i="52"/>
  <c r="M1234" i="52"/>
  <c r="L1234" i="52"/>
  <c r="K1234" i="52"/>
  <c r="I1234" i="52"/>
  <c r="AJ1234" i="52" s="1"/>
  <c r="AG1326" i="52"/>
  <c r="X1326" i="52"/>
  <c r="W1326" i="52"/>
  <c r="V1326" i="52"/>
  <c r="U1326" i="52"/>
  <c r="T1326" i="52"/>
  <c r="S1326" i="52"/>
  <c r="R1326" i="52"/>
  <c r="Q1326" i="52"/>
  <c r="P1326" i="52"/>
  <c r="AJ1326" i="52" s="1"/>
  <c r="O1326" i="52"/>
  <c r="N1326" i="52"/>
  <c r="M1326" i="52"/>
  <c r="L1326" i="52"/>
  <c r="K1326" i="52"/>
  <c r="I1326" i="52"/>
  <c r="AG1232" i="52"/>
  <c r="X1232" i="52"/>
  <c r="W1232" i="52"/>
  <c r="V1232" i="52"/>
  <c r="U1232" i="52"/>
  <c r="T1232" i="52"/>
  <c r="S1232" i="52"/>
  <c r="R1232" i="52"/>
  <c r="Q1232" i="52"/>
  <c r="P1232" i="52"/>
  <c r="O1232" i="52"/>
  <c r="N1232" i="52"/>
  <c r="M1232" i="52"/>
  <c r="L1232" i="52"/>
  <c r="K1232" i="52"/>
  <c r="I1232" i="52"/>
  <c r="AJ1232" i="52"/>
  <c r="AG266" i="52"/>
  <c r="X266" i="52"/>
  <c r="W266" i="52"/>
  <c r="V266" i="52"/>
  <c r="U266" i="52"/>
  <c r="T266" i="52"/>
  <c r="S266" i="52"/>
  <c r="R266" i="52"/>
  <c r="Q266" i="52"/>
  <c r="P266" i="52"/>
  <c r="O266" i="52"/>
  <c r="N266" i="52"/>
  <c r="AJ266" i="52" s="1"/>
  <c r="M266" i="52"/>
  <c r="L266" i="52"/>
  <c r="K266" i="52"/>
  <c r="I266" i="52"/>
  <c r="AG265" i="52"/>
  <c r="X265" i="52"/>
  <c r="W265" i="52"/>
  <c r="V265" i="52"/>
  <c r="U265" i="52"/>
  <c r="T265" i="52"/>
  <c r="S265" i="52"/>
  <c r="R265" i="52"/>
  <c r="Q265" i="52"/>
  <c r="P265" i="52"/>
  <c r="O265" i="52"/>
  <c r="N265" i="52"/>
  <c r="M265" i="52"/>
  <c r="L265" i="52"/>
  <c r="K265" i="52"/>
  <c r="I265" i="52"/>
  <c r="AG264" i="52"/>
  <c r="X264" i="52"/>
  <c r="W264" i="52"/>
  <c r="V264" i="52"/>
  <c r="U264" i="52"/>
  <c r="T264" i="52"/>
  <c r="S264" i="52"/>
  <c r="R264" i="52"/>
  <c r="Q264" i="52"/>
  <c r="P264" i="52"/>
  <c r="O264" i="52"/>
  <c r="N264" i="52"/>
  <c r="M264" i="52"/>
  <c r="L264" i="52"/>
  <c r="K264" i="52"/>
  <c r="I264" i="52"/>
  <c r="AG263" i="52"/>
  <c r="X263" i="52"/>
  <c r="W263" i="52"/>
  <c r="V263" i="52"/>
  <c r="U263" i="52"/>
  <c r="T263" i="52"/>
  <c r="S263" i="52"/>
  <c r="R263" i="52"/>
  <c r="Q263" i="52"/>
  <c r="P263" i="52"/>
  <c r="O263" i="52"/>
  <c r="N263" i="52"/>
  <c r="M263" i="52"/>
  <c r="L263" i="52"/>
  <c r="K263" i="52"/>
  <c r="I263" i="52"/>
  <c r="AJ263" i="52" s="1"/>
  <c r="AG262" i="52"/>
  <c r="X262" i="52"/>
  <c r="W262" i="52"/>
  <c r="V262" i="52"/>
  <c r="U262" i="52"/>
  <c r="T262" i="52"/>
  <c r="S262" i="52"/>
  <c r="R262" i="52"/>
  <c r="Q262" i="52"/>
  <c r="P262" i="52"/>
  <c r="O262" i="52"/>
  <c r="N262" i="52"/>
  <c r="M262" i="52"/>
  <c r="L262" i="52"/>
  <c r="K262" i="52"/>
  <c r="I262" i="52"/>
  <c r="AJ262" i="52" s="1"/>
  <c r="AG261" i="52"/>
  <c r="X261" i="52"/>
  <c r="W261" i="52"/>
  <c r="V261" i="52"/>
  <c r="U261" i="52"/>
  <c r="T261" i="52"/>
  <c r="S261" i="52"/>
  <c r="R261" i="52"/>
  <c r="Q261" i="52"/>
  <c r="P261" i="52"/>
  <c r="O261" i="52"/>
  <c r="N261" i="52"/>
  <c r="M261" i="52"/>
  <c r="L261" i="52"/>
  <c r="K261" i="52"/>
  <c r="I261" i="52"/>
  <c r="AJ261" i="52" s="1"/>
  <c r="AG674" i="52"/>
  <c r="X674" i="52"/>
  <c r="W674" i="52"/>
  <c r="V674" i="52"/>
  <c r="U674" i="52"/>
  <c r="T674" i="52"/>
  <c r="S674" i="52"/>
  <c r="R674" i="52"/>
  <c r="Q674" i="52"/>
  <c r="P674" i="52"/>
  <c r="O674" i="52"/>
  <c r="N674" i="52"/>
  <c r="M674" i="52"/>
  <c r="L674" i="52"/>
  <c r="K674" i="52"/>
  <c r="I674" i="52"/>
  <c r="AG612" i="52"/>
  <c r="X612" i="52"/>
  <c r="W612" i="52"/>
  <c r="V612" i="52"/>
  <c r="U612" i="52"/>
  <c r="T612" i="52"/>
  <c r="S612" i="52"/>
  <c r="R612" i="52"/>
  <c r="Q612" i="52"/>
  <c r="P612" i="52"/>
  <c r="O612" i="52"/>
  <c r="N612" i="52"/>
  <c r="M612" i="52"/>
  <c r="L612" i="52"/>
  <c r="K612" i="52"/>
  <c r="I612" i="52"/>
  <c r="AG592" i="52"/>
  <c r="X592" i="52"/>
  <c r="W592" i="52"/>
  <c r="V592" i="52"/>
  <c r="U592" i="52"/>
  <c r="T592" i="52"/>
  <c r="S592" i="52"/>
  <c r="R592" i="52"/>
  <c r="Q592" i="52"/>
  <c r="P592" i="52"/>
  <c r="O592" i="52"/>
  <c r="N592" i="52"/>
  <c r="M592" i="52"/>
  <c r="L592" i="52"/>
  <c r="K592" i="52"/>
  <c r="AJ592" i="52" s="1"/>
  <c r="I592" i="52"/>
  <c r="AG1325" i="52"/>
  <c r="X1325" i="52"/>
  <c r="W1325" i="52"/>
  <c r="V1325" i="52"/>
  <c r="U1325" i="52"/>
  <c r="T1325" i="52"/>
  <c r="S1325" i="52"/>
  <c r="R1325" i="52"/>
  <c r="Q1325" i="52"/>
  <c r="P1325" i="52"/>
  <c r="O1325" i="52"/>
  <c r="N1325" i="52"/>
  <c r="M1325" i="52"/>
  <c r="L1325" i="52"/>
  <c r="K1325" i="52"/>
  <c r="I1325" i="52"/>
  <c r="AG245" i="52"/>
  <c r="X245" i="52"/>
  <c r="W245" i="52"/>
  <c r="V245" i="52"/>
  <c r="U245" i="52"/>
  <c r="T245" i="52"/>
  <c r="S245" i="52"/>
  <c r="R245" i="52"/>
  <c r="Q245" i="52"/>
  <c r="P245" i="52"/>
  <c r="O245" i="52"/>
  <c r="N245" i="52"/>
  <c r="M245" i="52"/>
  <c r="L245" i="52"/>
  <c r="K245" i="52"/>
  <c r="I245" i="52"/>
  <c r="AJ245" i="52"/>
  <c r="AG244" i="52"/>
  <c r="X244" i="52"/>
  <c r="W244" i="52"/>
  <c r="V244" i="52"/>
  <c r="U244" i="52"/>
  <c r="T244" i="52"/>
  <c r="S244" i="52"/>
  <c r="R244" i="52"/>
  <c r="Q244" i="52"/>
  <c r="P244" i="52"/>
  <c r="O244" i="52"/>
  <c r="N244" i="52"/>
  <c r="AJ244" i="52" s="1"/>
  <c r="M244" i="52"/>
  <c r="L244" i="52"/>
  <c r="K244" i="52"/>
  <c r="I244" i="52"/>
  <c r="AG243" i="52"/>
  <c r="X243" i="52"/>
  <c r="W243" i="52"/>
  <c r="V243" i="52"/>
  <c r="U243" i="52"/>
  <c r="T243" i="52"/>
  <c r="S243" i="52"/>
  <c r="R243" i="52"/>
  <c r="Q243" i="52"/>
  <c r="P243" i="52"/>
  <c r="O243" i="52"/>
  <c r="N243" i="52"/>
  <c r="AJ243" i="52" s="1"/>
  <c r="M243" i="52"/>
  <c r="L243" i="52"/>
  <c r="K243" i="52"/>
  <c r="I243" i="52"/>
  <c r="AG227" i="52"/>
  <c r="X227" i="52"/>
  <c r="W227" i="52"/>
  <c r="V227" i="52"/>
  <c r="U227" i="52"/>
  <c r="T227" i="52"/>
  <c r="S227" i="52"/>
  <c r="R227" i="52"/>
  <c r="Q227" i="52"/>
  <c r="P227" i="52"/>
  <c r="O227" i="52"/>
  <c r="N227" i="52"/>
  <c r="M227" i="52"/>
  <c r="L227" i="52"/>
  <c r="AJ227" i="52" s="1"/>
  <c r="K227" i="52"/>
  <c r="I227" i="52"/>
  <c r="AG226" i="52"/>
  <c r="X226" i="52"/>
  <c r="W226" i="52"/>
  <c r="V226" i="52"/>
  <c r="U226" i="52"/>
  <c r="T226" i="52"/>
  <c r="S226" i="52"/>
  <c r="R226" i="52"/>
  <c r="Q226" i="52"/>
  <c r="P226" i="52"/>
  <c r="O226" i="52"/>
  <c r="N226" i="52"/>
  <c r="M226" i="52"/>
  <c r="L226" i="52"/>
  <c r="K226" i="52"/>
  <c r="I226" i="52"/>
  <c r="AG225" i="52"/>
  <c r="X225" i="52"/>
  <c r="W225" i="52"/>
  <c r="V225" i="52"/>
  <c r="U225" i="52"/>
  <c r="T225" i="52"/>
  <c r="S225" i="52"/>
  <c r="R225" i="52"/>
  <c r="Q225" i="52"/>
  <c r="P225" i="52"/>
  <c r="O225" i="52"/>
  <c r="N225" i="52"/>
  <c r="M225" i="52"/>
  <c r="L225" i="52"/>
  <c r="K225" i="52"/>
  <c r="I225" i="52"/>
  <c r="AJ225" i="52" s="1"/>
  <c r="AG224" i="52"/>
  <c r="X224" i="52"/>
  <c r="W224" i="52"/>
  <c r="V224" i="52"/>
  <c r="U224" i="52"/>
  <c r="T224" i="52"/>
  <c r="S224" i="52"/>
  <c r="R224" i="52"/>
  <c r="Q224" i="52"/>
  <c r="P224" i="52"/>
  <c r="O224" i="52"/>
  <c r="N224" i="52"/>
  <c r="M224" i="52"/>
  <c r="L224" i="52"/>
  <c r="K224" i="52"/>
  <c r="I224" i="52"/>
  <c r="AJ224" i="52" s="1"/>
  <c r="AG223" i="52"/>
  <c r="X223" i="52"/>
  <c r="W223" i="52"/>
  <c r="V223" i="52"/>
  <c r="U223" i="52"/>
  <c r="T223" i="52"/>
  <c r="S223" i="52"/>
  <c r="R223" i="52"/>
  <c r="Q223" i="52"/>
  <c r="P223" i="52"/>
  <c r="O223" i="52"/>
  <c r="N223" i="52"/>
  <c r="M223" i="52"/>
  <c r="L223" i="52"/>
  <c r="K223" i="52"/>
  <c r="I223" i="52"/>
  <c r="AG839" i="52"/>
  <c r="X839" i="52"/>
  <c r="W839" i="52"/>
  <c r="V839" i="52"/>
  <c r="U839" i="52"/>
  <c r="T839" i="52"/>
  <c r="S839" i="52"/>
  <c r="R839" i="52"/>
  <c r="Q839" i="52"/>
  <c r="P839" i="52"/>
  <c r="O839" i="52"/>
  <c r="N839" i="52"/>
  <c r="M839" i="52"/>
  <c r="L839" i="52"/>
  <c r="K839" i="52"/>
  <c r="I839" i="52"/>
  <c r="AG212" i="52"/>
  <c r="X212" i="52"/>
  <c r="W212" i="52"/>
  <c r="V212" i="52"/>
  <c r="U212" i="52"/>
  <c r="T212" i="52"/>
  <c r="S212" i="52"/>
  <c r="R212" i="52"/>
  <c r="Q212" i="52"/>
  <c r="P212" i="52"/>
  <c r="O212" i="52"/>
  <c r="N212" i="52"/>
  <c r="M212" i="52"/>
  <c r="AJ212" i="52" s="1"/>
  <c r="L212" i="52"/>
  <c r="K212" i="52"/>
  <c r="I212" i="52"/>
  <c r="AG211" i="52"/>
  <c r="X211" i="52"/>
  <c r="W211" i="52"/>
  <c r="V211" i="52"/>
  <c r="U211" i="52"/>
  <c r="T211" i="52"/>
  <c r="S211" i="52"/>
  <c r="R211" i="52"/>
  <c r="Q211" i="52"/>
  <c r="P211" i="52"/>
  <c r="O211" i="52"/>
  <c r="N211" i="52"/>
  <c r="M211" i="52"/>
  <c r="L211" i="52"/>
  <c r="K211" i="52"/>
  <c r="AJ211" i="52" s="1"/>
  <c r="I211" i="52"/>
  <c r="AG213" i="52"/>
  <c r="X213" i="52"/>
  <c r="W213" i="52"/>
  <c r="V213" i="52"/>
  <c r="U213" i="52"/>
  <c r="T213" i="52"/>
  <c r="S213" i="52"/>
  <c r="R213" i="52"/>
  <c r="Q213" i="52"/>
  <c r="P213" i="52"/>
  <c r="O213" i="52"/>
  <c r="N213" i="52"/>
  <c r="M213" i="52"/>
  <c r="L213" i="52"/>
  <c r="K213" i="52"/>
  <c r="I213" i="52"/>
  <c r="AG611" i="52"/>
  <c r="X611" i="52"/>
  <c r="W611" i="52"/>
  <c r="V611" i="52"/>
  <c r="U611" i="52"/>
  <c r="T611" i="52"/>
  <c r="S611" i="52"/>
  <c r="R611" i="52"/>
  <c r="Q611" i="52"/>
  <c r="P611" i="52"/>
  <c r="O611" i="52"/>
  <c r="N611" i="52"/>
  <c r="M611" i="52"/>
  <c r="L611" i="52"/>
  <c r="K611" i="52"/>
  <c r="I611" i="52"/>
  <c r="AJ611" i="52"/>
  <c r="AG544" i="52"/>
  <c r="X544" i="52"/>
  <c r="W544" i="52"/>
  <c r="V544" i="52"/>
  <c r="U544" i="52"/>
  <c r="T544" i="52"/>
  <c r="S544" i="52"/>
  <c r="R544" i="52"/>
  <c r="Q544" i="52"/>
  <c r="P544" i="52"/>
  <c r="O544" i="52"/>
  <c r="N544" i="52"/>
  <c r="AJ544" i="52" s="1"/>
  <c r="M544" i="52"/>
  <c r="L544" i="52"/>
  <c r="K544" i="52"/>
  <c r="I544" i="52"/>
  <c r="AG560" i="52"/>
  <c r="X560" i="52"/>
  <c r="W560" i="52"/>
  <c r="V560" i="52"/>
  <c r="U560" i="52"/>
  <c r="T560" i="52"/>
  <c r="S560" i="52"/>
  <c r="R560" i="52"/>
  <c r="Q560" i="52"/>
  <c r="P560" i="52"/>
  <c r="O560" i="52"/>
  <c r="N560" i="52"/>
  <c r="AJ560" i="52" s="1"/>
  <c r="M560" i="52"/>
  <c r="L560" i="52"/>
  <c r="K560" i="52"/>
  <c r="I560" i="52"/>
  <c r="AG11" i="52"/>
  <c r="X11" i="52"/>
  <c r="W11" i="52"/>
  <c r="V11" i="52"/>
  <c r="U11" i="52"/>
  <c r="T11" i="52"/>
  <c r="S11" i="52"/>
  <c r="R11" i="52"/>
  <c r="Q11" i="52"/>
  <c r="P11" i="52"/>
  <c r="O11" i="52"/>
  <c r="N11" i="52"/>
  <c r="M11" i="52"/>
  <c r="L11" i="52"/>
  <c r="AJ11" i="52" s="1"/>
  <c r="K11" i="52"/>
  <c r="I11" i="52"/>
  <c r="AG12" i="52"/>
  <c r="X12" i="52"/>
  <c r="W12" i="52"/>
  <c r="V12" i="52"/>
  <c r="U12" i="52"/>
  <c r="T12" i="52"/>
  <c r="S12" i="52"/>
  <c r="R12" i="52"/>
  <c r="Q12" i="52"/>
  <c r="P12" i="52"/>
  <c r="O12" i="52"/>
  <c r="N12" i="52"/>
  <c r="M12" i="52"/>
  <c r="L12" i="52"/>
  <c r="K12" i="52"/>
  <c r="I12" i="52"/>
  <c r="AG1320" i="52"/>
  <c r="X1320" i="52"/>
  <c r="W1320" i="52"/>
  <c r="V1320" i="52"/>
  <c r="U1320" i="52"/>
  <c r="T1320" i="52"/>
  <c r="S1320" i="52"/>
  <c r="R1320" i="52"/>
  <c r="Q1320" i="52"/>
  <c r="P1320" i="52"/>
  <c r="O1320" i="52"/>
  <c r="N1320" i="52"/>
  <c r="M1320" i="52"/>
  <c r="L1320" i="52"/>
  <c r="K1320" i="52"/>
  <c r="I1320" i="52"/>
  <c r="AG1011" i="52"/>
  <c r="X1011" i="52"/>
  <c r="W1011" i="52"/>
  <c r="V1011" i="52"/>
  <c r="U1011" i="52"/>
  <c r="T1011" i="52"/>
  <c r="S1011" i="52"/>
  <c r="R1011" i="52"/>
  <c r="Q1011" i="52"/>
  <c r="P1011" i="52"/>
  <c r="O1011" i="52"/>
  <c r="N1011" i="52"/>
  <c r="M1011" i="52"/>
  <c r="L1011" i="52"/>
  <c r="K1011" i="52"/>
  <c r="I1011" i="52"/>
  <c r="AJ1011" i="52" s="1"/>
  <c r="AG39" i="52"/>
  <c r="X39" i="52"/>
  <c r="W39" i="52"/>
  <c r="V39" i="52"/>
  <c r="U39" i="52"/>
  <c r="T39" i="52"/>
  <c r="S39" i="52"/>
  <c r="R39" i="52"/>
  <c r="Q39" i="52"/>
  <c r="P39" i="52"/>
  <c r="O39" i="52"/>
  <c r="N39" i="52"/>
  <c r="M39" i="52"/>
  <c r="L39" i="52"/>
  <c r="K39" i="52"/>
  <c r="I39" i="52"/>
  <c r="AG34" i="52"/>
  <c r="X34" i="52"/>
  <c r="W34" i="52"/>
  <c r="V34" i="52"/>
  <c r="U34" i="52"/>
  <c r="T34" i="52"/>
  <c r="S34" i="52"/>
  <c r="R34" i="52"/>
  <c r="Q34" i="52"/>
  <c r="P34" i="52"/>
  <c r="O34" i="52"/>
  <c r="N34" i="52"/>
  <c r="M34" i="52"/>
  <c r="L34" i="52"/>
  <c r="K34" i="52"/>
  <c r="I34" i="52"/>
  <c r="AG596" i="52"/>
  <c r="X596" i="52"/>
  <c r="W596" i="52"/>
  <c r="V596" i="52"/>
  <c r="U596" i="52"/>
  <c r="T596" i="52"/>
  <c r="S596" i="52"/>
  <c r="R596" i="52"/>
  <c r="Q596" i="52"/>
  <c r="P596" i="52"/>
  <c r="O596" i="52"/>
  <c r="N596" i="52"/>
  <c r="M596" i="52"/>
  <c r="AJ596" i="52" s="1"/>
  <c r="L596" i="52"/>
  <c r="K596" i="52"/>
  <c r="I596" i="52"/>
  <c r="AG568" i="52"/>
  <c r="X568" i="52"/>
  <c r="W568" i="52"/>
  <c r="V568" i="52"/>
  <c r="U568" i="52"/>
  <c r="T568" i="52"/>
  <c r="S568" i="52"/>
  <c r="R568" i="52"/>
  <c r="Q568" i="52"/>
  <c r="P568" i="52"/>
  <c r="O568" i="52"/>
  <c r="N568" i="52"/>
  <c r="M568" i="52"/>
  <c r="L568" i="52"/>
  <c r="K568" i="52"/>
  <c r="I568" i="52"/>
  <c r="AG1101" i="52"/>
  <c r="X1101" i="52"/>
  <c r="W1101" i="52"/>
  <c r="V1101" i="52"/>
  <c r="U1101" i="52"/>
  <c r="T1101" i="52"/>
  <c r="S1101" i="52"/>
  <c r="R1101" i="52"/>
  <c r="Q1101" i="52"/>
  <c r="P1101" i="52"/>
  <c r="O1101" i="52"/>
  <c r="N1101" i="52"/>
  <c r="M1101" i="52"/>
  <c r="L1101" i="52"/>
  <c r="K1101" i="52"/>
  <c r="I1101" i="52"/>
  <c r="AG1100" i="52"/>
  <c r="X1100" i="52"/>
  <c r="W1100" i="52"/>
  <c r="V1100" i="52"/>
  <c r="U1100" i="52"/>
  <c r="T1100" i="52"/>
  <c r="S1100" i="52"/>
  <c r="R1100" i="52"/>
  <c r="Q1100" i="52"/>
  <c r="P1100" i="52"/>
  <c r="AJ1100" i="52" s="1"/>
  <c r="O1100" i="52"/>
  <c r="N1100" i="52"/>
  <c r="M1100" i="52"/>
  <c r="L1100" i="52"/>
  <c r="K1100" i="52"/>
  <c r="I1100" i="52"/>
  <c r="AG1102" i="52"/>
  <c r="X1102" i="52"/>
  <c r="W1102" i="52"/>
  <c r="V1102" i="52"/>
  <c r="U1102" i="52"/>
  <c r="T1102" i="52"/>
  <c r="S1102" i="52"/>
  <c r="R1102" i="52"/>
  <c r="Q1102" i="52"/>
  <c r="P1102" i="52"/>
  <c r="O1102" i="52"/>
  <c r="N1102" i="52"/>
  <c r="M1102" i="52"/>
  <c r="L1102" i="52"/>
  <c r="K1102" i="52"/>
  <c r="I1102" i="52"/>
  <c r="AJ1102" i="52"/>
  <c r="AG495" i="52"/>
  <c r="X495" i="52"/>
  <c r="W495" i="52"/>
  <c r="V495" i="52"/>
  <c r="U495" i="52"/>
  <c r="T495" i="52"/>
  <c r="S495" i="52"/>
  <c r="R495" i="52"/>
  <c r="Q495" i="52"/>
  <c r="P495" i="52"/>
  <c r="O495" i="52"/>
  <c r="N495" i="52"/>
  <c r="AJ495" i="52" s="1"/>
  <c r="M495" i="52"/>
  <c r="L495" i="52"/>
  <c r="K495" i="52"/>
  <c r="I495" i="52"/>
  <c r="AG494" i="52"/>
  <c r="X494" i="52"/>
  <c r="W494" i="52"/>
  <c r="V494" i="52"/>
  <c r="U494" i="52"/>
  <c r="T494" i="52"/>
  <c r="S494" i="52"/>
  <c r="R494" i="52"/>
  <c r="Q494" i="52"/>
  <c r="P494" i="52"/>
  <c r="O494" i="52"/>
  <c r="N494" i="52"/>
  <c r="M494" i="52"/>
  <c r="L494" i="52"/>
  <c r="K494" i="52"/>
  <c r="I494" i="52"/>
  <c r="AG1099" i="52"/>
  <c r="X1099" i="52"/>
  <c r="W1099" i="52"/>
  <c r="V1099" i="52"/>
  <c r="U1099" i="52"/>
  <c r="T1099" i="52"/>
  <c r="S1099" i="52"/>
  <c r="R1099" i="52"/>
  <c r="Q1099" i="52"/>
  <c r="P1099" i="52"/>
  <c r="O1099" i="52"/>
  <c r="N1099" i="52"/>
  <c r="M1099" i="52"/>
  <c r="L1099" i="52"/>
  <c r="K1099" i="52"/>
  <c r="I1099" i="52"/>
  <c r="AJ1099" i="52" s="1"/>
  <c r="AG66" i="52"/>
  <c r="X66" i="52"/>
  <c r="W66" i="52"/>
  <c r="V66" i="52"/>
  <c r="U66" i="52"/>
  <c r="T66" i="52"/>
  <c r="S66" i="52"/>
  <c r="R66" i="52"/>
  <c r="Q66" i="52"/>
  <c r="P66" i="52"/>
  <c r="O66" i="52"/>
  <c r="N66" i="52"/>
  <c r="M66" i="52"/>
  <c r="L66" i="52"/>
  <c r="K66" i="52"/>
  <c r="I66" i="52"/>
  <c r="AG1169" i="52"/>
  <c r="X1169" i="52"/>
  <c r="W1169" i="52"/>
  <c r="V1169" i="52"/>
  <c r="U1169" i="52"/>
  <c r="T1169" i="52"/>
  <c r="S1169" i="52"/>
  <c r="R1169" i="52"/>
  <c r="Q1169" i="52"/>
  <c r="P1169" i="52"/>
  <c r="O1169" i="52"/>
  <c r="N1169" i="52"/>
  <c r="M1169" i="52"/>
  <c r="L1169" i="52"/>
  <c r="K1169" i="52"/>
  <c r="I1169" i="52"/>
  <c r="AG40" i="52"/>
  <c r="X40" i="52"/>
  <c r="W40" i="52"/>
  <c r="V40" i="52"/>
  <c r="U40" i="52"/>
  <c r="T40" i="52"/>
  <c r="S40" i="52"/>
  <c r="R40" i="52"/>
  <c r="Q40" i="52"/>
  <c r="P40" i="52"/>
  <c r="O40" i="52"/>
  <c r="N40" i="52"/>
  <c r="M40" i="52"/>
  <c r="L40" i="52"/>
  <c r="K40" i="52"/>
  <c r="I40" i="52"/>
  <c r="AG1277" i="52"/>
  <c r="X1277" i="52"/>
  <c r="W1277" i="52"/>
  <c r="V1277" i="52"/>
  <c r="U1277" i="52"/>
  <c r="T1277" i="52"/>
  <c r="S1277" i="52"/>
  <c r="R1277" i="52"/>
  <c r="Q1277" i="52"/>
  <c r="P1277" i="52"/>
  <c r="O1277" i="52"/>
  <c r="N1277" i="52"/>
  <c r="M1277" i="52"/>
  <c r="L1277" i="52"/>
  <c r="K1277" i="52"/>
  <c r="I1277" i="52"/>
  <c r="AG631" i="52"/>
  <c r="X631" i="52"/>
  <c r="W631" i="52"/>
  <c r="V631" i="52"/>
  <c r="U631" i="52"/>
  <c r="T631" i="52"/>
  <c r="S631" i="52"/>
  <c r="R631" i="52"/>
  <c r="Q631" i="52"/>
  <c r="P631" i="52"/>
  <c r="O631" i="52"/>
  <c r="N631" i="52"/>
  <c r="M631" i="52"/>
  <c r="L631" i="52"/>
  <c r="K631" i="52"/>
  <c r="I631" i="52"/>
  <c r="AG474" i="52"/>
  <c r="X474" i="52"/>
  <c r="W474" i="52"/>
  <c r="V474" i="52"/>
  <c r="U474" i="52"/>
  <c r="T474" i="52"/>
  <c r="S474" i="52"/>
  <c r="R474" i="52"/>
  <c r="Q474" i="52"/>
  <c r="P474" i="52"/>
  <c r="O474" i="52"/>
  <c r="N474" i="52"/>
  <c r="M474" i="52"/>
  <c r="L474" i="52"/>
  <c r="K474" i="52"/>
  <c r="AJ474" i="52" s="1"/>
  <c r="I474" i="52"/>
  <c r="AG473" i="52"/>
  <c r="X473" i="52"/>
  <c r="W473" i="52"/>
  <c r="V473" i="52"/>
  <c r="U473" i="52"/>
  <c r="T473" i="52"/>
  <c r="S473" i="52"/>
  <c r="R473" i="52"/>
  <c r="Q473" i="52"/>
  <c r="P473" i="52"/>
  <c r="O473" i="52"/>
  <c r="N473" i="52"/>
  <c r="M473" i="52"/>
  <c r="L473" i="52"/>
  <c r="K473" i="52"/>
  <c r="I473" i="52"/>
  <c r="AJ473" i="52" s="1"/>
  <c r="AG472" i="52"/>
  <c r="X472" i="52"/>
  <c r="W472" i="52"/>
  <c r="V472" i="52"/>
  <c r="U472" i="52"/>
  <c r="T472" i="52"/>
  <c r="S472" i="52"/>
  <c r="R472" i="52"/>
  <c r="Q472" i="52"/>
  <c r="P472" i="52"/>
  <c r="AJ472" i="52" s="1"/>
  <c r="O472" i="52"/>
  <c r="N472" i="52"/>
  <c r="M472" i="52"/>
  <c r="L472" i="52"/>
  <c r="K472" i="52"/>
  <c r="I472" i="52"/>
  <c r="AG798" i="52"/>
  <c r="X798" i="52"/>
  <c r="W798" i="52"/>
  <c r="V798" i="52"/>
  <c r="U798" i="52"/>
  <c r="T798" i="52"/>
  <c r="S798" i="52"/>
  <c r="R798" i="52"/>
  <c r="Q798" i="52"/>
  <c r="P798" i="52"/>
  <c r="O798" i="52"/>
  <c r="N798" i="52"/>
  <c r="M798" i="52"/>
  <c r="L798" i="52"/>
  <c r="K798" i="52"/>
  <c r="I798" i="52"/>
  <c r="AJ798" i="52"/>
  <c r="AG673" i="52"/>
  <c r="X673" i="52"/>
  <c r="W673" i="52"/>
  <c r="V673" i="52"/>
  <c r="U673" i="52"/>
  <c r="T673" i="52"/>
  <c r="S673" i="52"/>
  <c r="R673" i="52"/>
  <c r="Q673" i="52"/>
  <c r="P673" i="52"/>
  <c r="O673" i="52"/>
  <c r="N673" i="52"/>
  <c r="AJ673" i="52" s="1"/>
  <c r="M673" i="52"/>
  <c r="L673" i="52"/>
  <c r="K673" i="52"/>
  <c r="I673" i="52"/>
  <c r="AG595" i="52"/>
  <c r="X595" i="52"/>
  <c r="W595" i="52"/>
  <c r="V595" i="52"/>
  <c r="U595" i="52"/>
  <c r="T595" i="52"/>
  <c r="S595" i="52"/>
  <c r="R595" i="52"/>
  <c r="Q595" i="52"/>
  <c r="P595" i="52"/>
  <c r="O595" i="52"/>
  <c r="N595" i="52"/>
  <c r="M595" i="52"/>
  <c r="L595" i="52"/>
  <c r="K595" i="52"/>
  <c r="I595" i="52"/>
  <c r="AG965" i="52"/>
  <c r="X965" i="52"/>
  <c r="W965" i="52"/>
  <c r="V965" i="52"/>
  <c r="U965" i="52"/>
  <c r="T965" i="52"/>
  <c r="S965" i="52"/>
  <c r="R965" i="52"/>
  <c r="Q965" i="52"/>
  <c r="P965" i="52"/>
  <c r="O965" i="52"/>
  <c r="N965" i="52"/>
  <c r="M965" i="52"/>
  <c r="L965" i="52"/>
  <c r="K965" i="52"/>
  <c r="I965" i="52"/>
  <c r="AG744" i="52"/>
  <c r="X744" i="52"/>
  <c r="W744" i="52"/>
  <c r="V744" i="52"/>
  <c r="U744" i="52"/>
  <c r="T744" i="52"/>
  <c r="S744" i="52"/>
  <c r="R744" i="52"/>
  <c r="Q744" i="52"/>
  <c r="P744" i="52"/>
  <c r="O744" i="52"/>
  <c r="N744" i="52"/>
  <c r="M744" i="52"/>
  <c r="L744" i="52"/>
  <c r="K744" i="52"/>
  <c r="I744" i="52"/>
  <c r="AJ744" i="52" s="1"/>
  <c r="AG65" i="52"/>
  <c r="X65" i="52"/>
  <c r="W65" i="52"/>
  <c r="V65" i="52"/>
  <c r="U65" i="52"/>
  <c r="T65" i="52"/>
  <c r="S65" i="52"/>
  <c r="R65" i="52"/>
  <c r="Q65" i="52"/>
  <c r="P65" i="52"/>
  <c r="O65" i="52"/>
  <c r="N65" i="52"/>
  <c r="M65" i="52"/>
  <c r="L65" i="52"/>
  <c r="K65" i="52"/>
  <c r="I65" i="52"/>
  <c r="AJ65" i="52" s="1"/>
  <c r="AG384" i="52"/>
  <c r="X384" i="52"/>
  <c r="W384" i="52"/>
  <c r="V384" i="52"/>
  <c r="U384" i="52"/>
  <c r="T384" i="52"/>
  <c r="S384" i="52"/>
  <c r="R384" i="52"/>
  <c r="Q384" i="52"/>
  <c r="P384" i="52"/>
  <c r="O384" i="52"/>
  <c r="N384" i="52"/>
  <c r="M384" i="52"/>
  <c r="L384" i="52"/>
  <c r="K384" i="52"/>
  <c r="I384" i="52"/>
  <c r="AJ384" i="52" s="1"/>
  <c r="AG383" i="52"/>
  <c r="X383" i="52"/>
  <c r="W383" i="52"/>
  <c r="V383" i="52"/>
  <c r="U383" i="52"/>
  <c r="T383" i="52"/>
  <c r="S383" i="52"/>
  <c r="R383" i="52"/>
  <c r="Q383" i="52"/>
  <c r="P383" i="52"/>
  <c r="O383" i="52"/>
  <c r="N383" i="52"/>
  <c r="M383" i="52"/>
  <c r="L383" i="52"/>
  <c r="K383" i="52"/>
  <c r="I383" i="52"/>
  <c r="AG689" i="52"/>
  <c r="X689" i="52"/>
  <c r="W689" i="52"/>
  <c r="V689" i="52"/>
  <c r="U689" i="52"/>
  <c r="T689" i="52"/>
  <c r="S689" i="52"/>
  <c r="R689" i="52"/>
  <c r="Q689" i="52"/>
  <c r="P689" i="52"/>
  <c r="O689" i="52"/>
  <c r="N689" i="52"/>
  <c r="M689" i="52"/>
  <c r="L689" i="52"/>
  <c r="K689" i="52"/>
  <c r="I689" i="52"/>
  <c r="AG690" i="52"/>
  <c r="X690" i="52"/>
  <c r="W690" i="52"/>
  <c r="V690" i="52"/>
  <c r="U690" i="52"/>
  <c r="T690" i="52"/>
  <c r="S690" i="52"/>
  <c r="R690" i="52"/>
  <c r="Q690" i="52"/>
  <c r="P690" i="52"/>
  <c r="O690" i="52"/>
  <c r="N690" i="52"/>
  <c r="M690" i="52"/>
  <c r="L690" i="52"/>
  <c r="K690" i="52"/>
  <c r="AJ690" i="52" s="1"/>
  <c r="I690" i="52"/>
  <c r="AG687" i="52"/>
  <c r="X687" i="52"/>
  <c r="W687" i="52"/>
  <c r="V687" i="52"/>
  <c r="U687" i="52"/>
  <c r="T687" i="52"/>
  <c r="S687" i="52"/>
  <c r="R687" i="52"/>
  <c r="Q687" i="52"/>
  <c r="P687" i="52"/>
  <c r="O687" i="52"/>
  <c r="N687" i="52"/>
  <c r="M687" i="52"/>
  <c r="L687" i="52"/>
  <c r="K687" i="52"/>
  <c r="I687" i="52"/>
  <c r="AG686" i="52"/>
  <c r="X686" i="52"/>
  <c r="W686" i="52"/>
  <c r="V686" i="52"/>
  <c r="U686" i="52"/>
  <c r="T686" i="52"/>
  <c r="S686" i="52"/>
  <c r="R686" i="52"/>
  <c r="Q686" i="52"/>
  <c r="P686" i="52"/>
  <c r="O686" i="52"/>
  <c r="N686" i="52"/>
  <c r="M686" i="52"/>
  <c r="L686" i="52"/>
  <c r="K686" i="52"/>
  <c r="I686" i="52"/>
  <c r="AJ686" i="52"/>
  <c r="AG688" i="52"/>
  <c r="X688" i="52"/>
  <c r="W688" i="52"/>
  <c r="V688" i="52"/>
  <c r="U688" i="52"/>
  <c r="T688" i="52"/>
  <c r="S688" i="52"/>
  <c r="R688" i="52"/>
  <c r="Q688" i="52"/>
  <c r="P688" i="52"/>
  <c r="O688" i="52"/>
  <c r="N688" i="52"/>
  <c r="AJ688" i="52" s="1"/>
  <c r="M688" i="52"/>
  <c r="L688" i="52"/>
  <c r="K688" i="52"/>
  <c r="I688" i="52"/>
  <c r="AG68" i="52"/>
  <c r="X68" i="52"/>
  <c r="W68" i="52"/>
  <c r="V68" i="52"/>
  <c r="U68" i="52"/>
  <c r="T68" i="52"/>
  <c r="S68" i="52"/>
  <c r="R68" i="52"/>
  <c r="Q68" i="52"/>
  <c r="P68" i="52"/>
  <c r="O68" i="52"/>
  <c r="N68" i="52"/>
  <c r="AJ68" i="52" s="1"/>
  <c r="M68" i="52"/>
  <c r="L68" i="52"/>
  <c r="K68" i="52"/>
  <c r="I68" i="52"/>
  <c r="AG1098" i="52"/>
  <c r="X1098" i="52"/>
  <c r="W1098" i="52"/>
  <c r="V1098" i="52"/>
  <c r="U1098" i="52"/>
  <c r="T1098" i="52"/>
  <c r="S1098" i="52"/>
  <c r="R1098" i="52"/>
  <c r="Q1098" i="52"/>
  <c r="P1098" i="52"/>
  <c r="O1098" i="52"/>
  <c r="N1098" i="52"/>
  <c r="M1098" i="52"/>
  <c r="L1098" i="52"/>
  <c r="AJ1098" i="52" s="1"/>
  <c r="K1098" i="52"/>
  <c r="I1098" i="52"/>
  <c r="AG936" i="52"/>
  <c r="X936" i="52"/>
  <c r="W936" i="52"/>
  <c r="V936" i="52"/>
  <c r="U936" i="52"/>
  <c r="T936" i="52"/>
  <c r="S936" i="52"/>
  <c r="R936" i="52"/>
  <c r="Q936" i="52"/>
  <c r="P936" i="52"/>
  <c r="O936" i="52"/>
  <c r="N936" i="52"/>
  <c r="M936" i="52"/>
  <c r="L936" i="52"/>
  <c r="K936" i="52"/>
  <c r="I936" i="52"/>
  <c r="AG1184" i="52"/>
  <c r="X1184" i="52"/>
  <c r="W1184" i="52"/>
  <c r="V1184" i="52"/>
  <c r="U1184" i="52"/>
  <c r="T1184" i="52"/>
  <c r="S1184" i="52"/>
  <c r="R1184" i="52"/>
  <c r="Q1184" i="52"/>
  <c r="P1184" i="52"/>
  <c r="O1184" i="52"/>
  <c r="N1184" i="52"/>
  <c r="M1184" i="52"/>
  <c r="L1184" i="52"/>
  <c r="K1184" i="52"/>
  <c r="I1184" i="52"/>
  <c r="AJ1184" i="52" s="1"/>
  <c r="AG576" i="52"/>
  <c r="X576" i="52"/>
  <c r="W576" i="52"/>
  <c r="V576" i="52"/>
  <c r="U576" i="52"/>
  <c r="T576" i="52"/>
  <c r="S576" i="52"/>
  <c r="R576" i="52"/>
  <c r="Q576" i="52"/>
  <c r="P576" i="52"/>
  <c r="O576" i="52"/>
  <c r="N576" i="52"/>
  <c r="M576" i="52"/>
  <c r="L576" i="52"/>
  <c r="K576" i="52"/>
  <c r="I576" i="52"/>
  <c r="AJ576" i="52" s="1"/>
  <c r="AG756" i="52"/>
  <c r="X756" i="52"/>
  <c r="W756" i="52"/>
  <c r="V756" i="52"/>
  <c r="U756" i="52"/>
  <c r="T756" i="52"/>
  <c r="S756" i="52"/>
  <c r="R756" i="52"/>
  <c r="Q756" i="52"/>
  <c r="P756" i="52"/>
  <c r="O756" i="52"/>
  <c r="N756" i="52"/>
  <c r="M756" i="52"/>
  <c r="L756" i="52"/>
  <c r="K756" i="52"/>
  <c r="I756" i="52"/>
  <c r="AJ756" i="52" s="1"/>
  <c r="AG1096" i="52"/>
  <c r="X1096" i="52"/>
  <c r="W1096" i="52"/>
  <c r="V1096" i="52"/>
  <c r="U1096" i="52"/>
  <c r="T1096" i="52"/>
  <c r="S1096" i="52"/>
  <c r="R1096" i="52"/>
  <c r="Q1096" i="52"/>
  <c r="P1096" i="52"/>
  <c r="O1096" i="52"/>
  <c r="N1096" i="52"/>
  <c r="M1096" i="52"/>
  <c r="L1096" i="52"/>
  <c r="K1096" i="52"/>
  <c r="I1096" i="52"/>
  <c r="AG1094" i="52"/>
  <c r="X1094" i="52"/>
  <c r="W1094" i="52"/>
  <c r="V1094" i="52"/>
  <c r="U1094" i="52"/>
  <c r="T1094" i="52"/>
  <c r="S1094" i="52"/>
  <c r="R1094" i="52"/>
  <c r="Q1094" i="52"/>
  <c r="P1094" i="52"/>
  <c r="O1094" i="52"/>
  <c r="N1094" i="52"/>
  <c r="M1094" i="52"/>
  <c r="L1094" i="52"/>
  <c r="K1094" i="52"/>
  <c r="I1094" i="52"/>
  <c r="AG35" i="52"/>
  <c r="X35" i="52"/>
  <c r="W35" i="52"/>
  <c r="V35" i="52"/>
  <c r="U35" i="52"/>
  <c r="T35" i="52"/>
  <c r="S35" i="52"/>
  <c r="R35" i="52"/>
  <c r="Q35" i="52"/>
  <c r="P35" i="52"/>
  <c r="O35" i="52"/>
  <c r="N35" i="52"/>
  <c r="M35" i="52"/>
  <c r="L35" i="52"/>
  <c r="K35" i="52"/>
  <c r="I35" i="52"/>
  <c r="AG672" i="52"/>
  <c r="X672" i="52"/>
  <c r="W672" i="52"/>
  <c r="V672" i="52"/>
  <c r="U672" i="52"/>
  <c r="T672" i="52"/>
  <c r="S672" i="52"/>
  <c r="R672" i="52"/>
  <c r="Q672" i="52"/>
  <c r="P672" i="52"/>
  <c r="O672" i="52"/>
  <c r="N672" i="52"/>
  <c r="M672" i="52"/>
  <c r="L672" i="52"/>
  <c r="K672" i="52"/>
  <c r="I672" i="52"/>
  <c r="AG938" i="52"/>
  <c r="X938" i="52"/>
  <c r="W938" i="52"/>
  <c r="V938" i="52"/>
  <c r="U938" i="52"/>
  <c r="T938" i="52"/>
  <c r="S938" i="52"/>
  <c r="R938" i="52"/>
  <c r="Q938" i="52"/>
  <c r="P938" i="52"/>
  <c r="O938" i="52"/>
  <c r="N938" i="52"/>
  <c r="M938" i="52"/>
  <c r="L938" i="52"/>
  <c r="K938" i="52"/>
  <c r="I938" i="52"/>
  <c r="AJ938" i="52"/>
  <c r="AG343" i="52"/>
  <c r="X343" i="52"/>
  <c r="W343" i="52"/>
  <c r="V343" i="52"/>
  <c r="U343" i="52"/>
  <c r="T343" i="52"/>
  <c r="S343" i="52"/>
  <c r="R343" i="52"/>
  <c r="Q343" i="52"/>
  <c r="P343" i="52"/>
  <c r="O343" i="52"/>
  <c r="N343" i="52"/>
  <c r="AJ343" i="52" s="1"/>
  <c r="M343" i="52"/>
  <c r="L343" i="52"/>
  <c r="K343" i="52"/>
  <c r="I343" i="52"/>
  <c r="U197" i="50"/>
  <c r="Q197" i="50"/>
  <c r="P197" i="50"/>
  <c r="M197" i="50"/>
  <c r="L197" i="50"/>
  <c r="K197" i="50"/>
  <c r="I197" i="50"/>
  <c r="U184" i="50"/>
  <c r="Q184" i="50"/>
  <c r="P184" i="50"/>
  <c r="M184" i="50"/>
  <c r="L184" i="50"/>
  <c r="K184" i="50"/>
  <c r="I184" i="50"/>
  <c r="U54" i="50"/>
  <c r="Q54" i="50"/>
  <c r="P54" i="50"/>
  <c r="M54" i="50"/>
  <c r="L54" i="50"/>
  <c r="K54" i="50"/>
  <c r="I54" i="50"/>
  <c r="U249" i="50"/>
  <c r="Q249" i="50"/>
  <c r="P249" i="50"/>
  <c r="M249" i="50"/>
  <c r="L249" i="50"/>
  <c r="K249" i="50"/>
  <c r="I249" i="50"/>
  <c r="U53" i="50"/>
  <c r="Q53" i="50"/>
  <c r="P53" i="50"/>
  <c r="M53" i="50"/>
  <c r="L53" i="50"/>
  <c r="K53" i="50"/>
  <c r="I53" i="50"/>
  <c r="U371" i="50"/>
  <c r="Q371" i="50"/>
  <c r="P371" i="50"/>
  <c r="M371" i="50"/>
  <c r="L371" i="50"/>
  <c r="K371" i="50"/>
  <c r="I371" i="50"/>
  <c r="U365" i="50"/>
  <c r="Q365" i="50"/>
  <c r="M365" i="50"/>
  <c r="L365" i="50"/>
  <c r="K365" i="50"/>
  <c r="U255" i="50"/>
  <c r="Q255" i="50"/>
  <c r="P255" i="50"/>
  <c r="M255" i="50"/>
  <c r="L255" i="50"/>
  <c r="K255" i="50"/>
  <c r="I255" i="50"/>
  <c r="U372" i="50"/>
  <c r="Q372" i="50"/>
  <c r="P372" i="50"/>
  <c r="M372" i="50"/>
  <c r="L372" i="50"/>
  <c r="K372" i="50"/>
  <c r="I372" i="50"/>
  <c r="U254" i="50"/>
  <c r="Q254" i="50"/>
  <c r="P254" i="50"/>
  <c r="M254" i="50"/>
  <c r="L254" i="50"/>
  <c r="K254" i="50"/>
  <c r="I254" i="50"/>
  <c r="U172" i="50"/>
  <c r="Q172" i="50"/>
  <c r="P172" i="50"/>
  <c r="M172" i="50"/>
  <c r="L172" i="50"/>
  <c r="K172" i="50"/>
  <c r="I172" i="50"/>
  <c r="U248" i="50"/>
  <c r="Q248" i="50"/>
  <c r="P248" i="50"/>
  <c r="M248" i="50"/>
  <c r="L248" i="50"/>
  <c r="K248" i="50"/>
  <c r="I248" i="50"/>
  <c r="U130" i="50"/>
  <c r="Q130" i="50"/>
  <c r="P130" i="50"/>
  <c r="M130" i="50"/>
  <c r="L130" i="50"/>
  <c r="K130" i="50"/>
  <c r="I130" i="50"/>
  <c r="U153" i="50"/>
  <c r="Q153" i="50"/>
  <c r="P153" i="50"/>
  <c r="M153" i="50"/>
  <c r="L153" i="50"/>
  <c r="K153" i="50"/>
  <c r="I153" i="50"/>
  <c r="U364" i="50"/>
  <c r="Q364" i="50"/>
  <c r="P364" i="50"/>
  <c r="M364" i="50"/>
  <c r="L364" i="50"/>
  <c r="K364" i="50"/>
  <c r="I364" i="50"/>
  <c r="U143" i="50"/>
  <c r="Q143" i="50"/>
  <c r="P143" i="50"/>
  <c r="M143" i="50"/>
  <c r="L143" i="50"/>
  <c r="K143" i="50"/>
  <c r="I143" i="50"/>
  <c r="U129" i="50"/>
  <c r="Q129" i="50"/>
  <c r="P129" i="50"/>
  <c r="M129" i="50"/>
  <c r="L129" i="50"/>
  <c r="K129" i="50"/>
  <c r="I129" i="50"/>
  <c r="U318" i="50"/>
  <c r="Q318" i="50"/>
  <c r="P318" i="50"/>
  <c r="M318" i="50"/>
  <c r="L318" i="50"/>
  <c r="K318" i="50"/>
  <c r="I318" i="50"/>
  <c r="U357" i="50"/>
  <c r="Q357" i="50"/>
  <c r="P357" i="50"/>
  <c r="M357" i="50"/>
  <c r="L357" i="50"/>
  <c r="K357" i="50"/>
  <c r="I357" i="50"/>
  <c r="U208" i="50"/>
  <c r="Q208" i="50"/>
  <c r="P208" i="50"/>
  <c r="M208" i="50"/>
  <c r="L208" i="50"/>
  <c r="K208" i="50"/>
  <c r="I208" i="50"/>
  <c r="U350" i="50"/>
  <c r="Q350" i="50"/>
  <c r="P350" i="50"/>
  <c r="M350" i="50"/>
  <c r="L350" i="50"/>
  <c r="K350" i="50"/>
  <c r="I350" i="50"/>
  <c r="U145" i="50"/>
  <c r="Q145" i="50"/>
  <c r="P145" i="50"/>
  <c r="M145" i="50"/>
  <c r="L145" i="50"/>
  <c r="K145" i="50"/>
  <c r="I145" i="50"/>
  <c r="U338" i="50"/>
  <c r="Q338" i="50"/>
  <c r="P338" i="50"/>
  <c r="M338" i="50"/>
  <c r="L338" i="50"/>
  <c r="K338" i="50"/>
  <c r="I338" i="50"/>
  <c r="U171" i="50"/>
  <c r="Q171" i="50"/>
  <c r="P171" i="50"/>
  <c r="M171" i="50"/>
  <c r="L171" i="50"/>
  <c r="K171" i="50"/>
  <c r="I171" i="50"/>
  <c r="U207" i="50"/>
  <c r="Q207" i="50"/>
  <c r="P207" i="50"/>
  <c r="M207" i="50"/>
  <c r="L207" i="50"/>
  <c r="K207" i="50"/>
  <c r="I207" i="50"/>
  <c r="U230" i="50"/>
  <c r="Q230" i="50"/>
  <c r="P230" i="50"/>
  <c r="M230" i="50"/>
  <c r="L230" i="50"/>
  <c r="K230" i="50"/>
  <c r="I230" i="50"/>
  <c r="U288" i="50"/>
  <c r="Q288" i="50"/>
  <c r="P288" i="50"/>
  <c r="M288" i="50"/>
  <c r="L288" i="50"/>
  <c r="K288" i="50"/>
  <c r="I288" i="50"/>
  <c r="U354" i="50"/>
  <c r="Q354" i="50"/>
  <c r="P354" i="50"/>
  <c r="M354" i="50"/>
  <c r="L354" i="50"/>
  <c r="K354" i="50"/>
  <c r="I354" i="50"/>
  <c r="U329" i="50"/>
  <c r="Q329" i="50"/>
  <c r="P329" i="50"/>
  <c r="M329" i="50"/>
  <c r="L329" i="50"/>
  <c r="K329" i="50"/>
  <c r="I329" i="50"/>
  <c r="U347" i="50"/>
  <c r="Q347" i="50"/>
  <c r="P347" i="50"/>
  <c r="M347" i="50"/>
  <c r="L347" i="50"/>
  <c r="K347" i="50"/>
  <c r="I347" i="50"/>
  <c r="U192" i="50"/>
  <c r="Q192" i="50"/>
  <c r="P192" i="50"/>
  <c r="M192" i="50"/>
  <c r="L192" i="50"/>
  <c r="K192" i="50"/>
  <c r="I192" i="50"/>
  <c r="U320" i="50"/>
  <c r="Q320" i="50"/>
  <c r="P320" i="50"/>
  <c r="M320" i="50"/>
  <c r="L320" i="50"/>
  <c r="K320" i="50"/>
  <c r="I320" i="50"/>
  <c r="U163" i="50"/>
  <c r="Q163" i="50"/>
  <c r="P163" i="50"/>
  <c r="M163" i="50"/>
  <c r="L163" i="50"/>
  <c r="K163" i="50"/>
  <c r="I163" i="50"/>
  <c r="U330" i="50"/>
  <c r="Q330" i="50"/>
  <c r="P330" i="50"/>
  <c r="M330" i="50"/>
  <c r="L330" i="50"/>
  <c r="K330" i="50"/>
  <c r="I330" i="50"/>
  <c r="U326" i="50"/>
  <c r="Q326" i="50"/>
  <c r="P326" i="50"/>
  <c r="M326" i="50"/>
  <c r="L326" i="50"/>
  <c r="K326" i="50"/>
  <c r="I326" i="50"/>
  <c r="U149" i="50"/>
  <c r="Q149" i="50"/>
  <c r="P149" i="50"/>
  <c r="M149" i="50"/>
  <c r="L149" i="50"/>
  <c r="K149" i="50"/>
  <c r="I149" i="50"/>
  <c r="U321" i="50"/>
  <c r="Q321" i="50"/>
  <c r="P321" i="50"/>
  <c r="M321" i="50"/>
  <c r="L321" i="50"/>
  <c r="K321" i="50"/>
  <c r="I321" i="50"/>
  <c r="U227" i="50"/>
  <c r="Q227" i="50"/>
  <c r="P227" i="50"/>
  <c r="M227" i="50"/>
  <c r="L227" i="50"/>
  <c r="K227" i="50"/>
  <c r="I227" i="50"/>
  <c r="U136" i="50"/>
  <c r="Q136" i="50"/>
  <c r="P136" i="50"/>
  <c r="M136" i="50"/>
  <c r="L136" i="50"/>
  <c r="K136" i="50"/>
  <c r="I136" i="50"/>
  <c r="U135" i="50"/>
  <c r="Q135" i="50"/>
  <c r="P135" i="50"/>
  <c r="M135" i="50"/>
  <c r="L135" i="50"/>
  <c r="K135" i="50"/>
  <c r="I135" i="50"/>
  <c r="U322" i="50"/>
  <c r="Q322" i="50"/>
  <c r="P322" i="50"/>
  <c r="M322" i="50"/>
  <c r="L322" i="50"/>
  <c r="K322" i="50"/>
  <c r="I322" i="50"/>
  <c r="U43" i="50"/>
  <c r="Q43" i="50"/>
  <c r="P43" i="50"/>
  <c r="M43" i="50"/>
  <c r="L43" i="50"/>
  <c r="K43" i="50"/>
  <c r="I43" i="50"/>
  <c r="U42" i="50"/>
  <c r="Q42" i="50"/>
  <c r="P42" i="50"/>
  <c r="M42" i="50"/>
  <c r="L42" i="50"/>
  <c r="K42" i="50"/>
  <c r="I42" i="50"/>
  <c r="U114" i="50"/>
  <c r="Q114" i="50"/>
  <c r="P114" i="50"/>
  <c r="M114" i="50"/>
  <c r="L114" i="50"/>
  <c r="K114" i="50"/>
  <c r="I114" i="50"/>
  <c r="U353" i="50"/>
  <c r="Q353" i="50"/>
  <c r="P353" i="50"/>
  <c r="M353" i="50"/>
  <c r="L353" i="50"/>
  <c r="K353" i="50"/>
  <c r="I353" i="50"/>
  <c r="U226" i="50"/>
  <c r="Q226" i="50"/>
  <c r="P226" i="50"/>
  <c r="M226" i="50"/>
  <c r="L226" i="50"/>
  <c r="K226" i="50"/>
  <c r="I226" i="50"/>
  <c r="U57" i="50"/>
  <c r="Q57" i="50"/>
  <c r="P57" i="50"/>
  <c r="M57" i="50"/>
  <c r="L57" i="50"/>
  <c r="K57" i="50"/>
  <c r="I57" i="50"/>
  <c r="U316" i="50"/>
  <c r="Q316" i="50"/>
  <c r="P316" i="50"/>
  <c r="M316" i="50"/>
  <c r="L316" i="50"/>
  <c r="K316" i="50"/>
  <c r="I316" i="50"/>
  <c r="U349" i="50"/>
  <c r="Q349" i="50"/>
  <c r="P349" i="50"/>
  <c r="M349" i="50"/>
  <c r="L349" i="50"/>
  <c r="K349" i="50"/>
  <c r="I349" i="50"/>
  <c r="U225" i="50"/>
  <c r="Q225" i="50"/>
  <c r="P225" i="50"/>
  <c r="M225" i="50"/>
  <c r="L225" i="50"/>
  <c r="K225" i="50"/>
  <c r="I225" i="50"/>
  <c r="U96" i="50"/>
  <c r="Q96" i="50"/>
  <c r="P96" i="50"/>
  <c r="M96" i="50"/>
  <c r="L96" i="50"/>
  <c r="K96" i="50"/>
  <c r="I96" i="50"/>
  <c r="U176" i="50"/>
  <c r="Q176" i="50"/>
  <c r="P176" i="50"/>
  <c r="M176" i="50"/>
  <c r="L176" i="50"/>
  <c r="K176" i="50"/>
  <c r="I176" i="50"/>
  <c r="U148" i="50"/>
  <c r="Q148" i="50"/>
  <c r="P148" i="50"/>
  <c r="M148" i="50"/>
  <c r="L148" i="50"/>
  <c r="K148" i="50"/>
  <c r="I148" i="50"/>
  <c r="U132" i="50"/>
  <c r="Q132" i="50"/>
  <c r="P132" i="50"/>
  <c r="M132" i="50"/>
  <c r="L132" i="50"/>
  <c r="K132" i="50"/>
  <c r="I132" i="50"/>
  <c r="U164" i="50"/>
  <c r="Q164" i="50"/>
  <c r="P164" i="50"/>
  <c r="M164" i="50"/>
  <c r="L164" i="50"/>
  <c r="K164" i="50"/>
  <c r="I164" i="50"/>
  <c r="U71" i="50"/>
  <c r="Q71" i="50"/>
  <c r="P71" i="50"/>
  <c r="M71" i="50"/>
  <c r="L71" i="50"/>
  <c r="K71" i="50"/>
  <c r="I71" i="50"/>
  <c r="U342" i="50"/>
  <c r="Q342" i="50"/>
  <c r="P342" i="50"/>
  <c r="M342" i="50"/>
  <c r="L342" i="50"/>
  <c r="K342" i="50"/>
  <c r="I342" i="50"/>
  <c r="U368" i="50"/>
  <c r="Q368" i="50"/>
  <c r="P368" i="50"/>
  <c r="M368" i="50"/>
  <c r="L368" i="50"/>
  <c r="K368" i="50"/>
  <c r="I368" i="50"/>
  <c r="U258" i="50"/>
  <c r="Q258" i="50"/>
  <c r="P258" i="50"/>
  <c r="M258" i="50"/>
  <c r="L258" i="50"/>
  <c r="K258" i="50"/>
  <c r="I258" i="50"/>
  <c r="U290" i="50"/>
  <c r="Q290" i="50"/>
  <c r="P290" i="50"/>
  <c r="M290" i="50"/>
  <c r="L290" i="50"/>
  <c r="K290" i="50"/>
  <c r="I290" i="50"/>
  <c r="U140" i="50"/>
  <c r="Q140" i="50"/>
  <c r="P140" i="50"/>
  <c r="M140" i="50"/>
  <c r="L140" i="50"/>
  <c r="K140" i="50"/>
  <c r="I140" i="50"/>
  <c r="U14" i="50"/>
  <c r="Q14" i="50"/>
  <c r="P14" i="50"/>
  <c r="M14" i="50"/>
  <c r="L14" i="50"/>
  <c r="K14" i="50"/>
  <c r="I14" i="50"/>
  <c r="U304" i="50"/>
  <c r="Q304" i="50"/>
  <c r="P304" i="50"/>
  <c r="M304" i="50"/>
  <c r="L304" i="50"/>
  <c r="K304" i="50"/>
  <c r="I304" i="50"/>
  <c r="U325" i="50"/>
  <c r="Q325" i="50"/>
  <c r="P325" i="50"/>
  <c r="M325" i="50"/>
  <c r="L325" i="50"/>
  <c r="K325" i="50"/>
  <c r="I325" i="50"/>
  <c r="U95" i="50"/>
  <c r="Q95" i="50"/>
  <c r="P95" i="50"/>
  <c r="M95" i="50"/>
  <c r="L95" i="50"/>
  <c r="K95" i="50"/>
  <c r="I95" i="50"/>
  <c r="U302" i="50"/>
  <c r="Q302" i="50"/>
  <c r="P302" i="50"/>
  <c r="M302" i="50"/>
  <c r="L302" i="50"/>
  <c r="K302" i="50"/>
  <c r="I302" i="50"/>
  <c r="U337" i="50"/>
  <c r="Q337" i="50"/>
  <c r="P337" i="50"/>
  <c r="M337" i="50"/>
  <c r="L337" i="50"/>
  <c r="K337" i="50"/>
  <c r="I337" i="50"/>
  <c r="U297" i="50"/>
  <c r="Q297" i="50"/>
  <c r="M297" i="50"/>
  <c r="L297" i="50"/>
  <c r="K297" i="50"/>
  <c r="U361" i="50"/>
  <c r="Q361" i="50"/>
  <c r="P361" i="50"/>
  <c r="M361" i="50"/>
  <c r="L361" i="50"/>
  <c r="K361" i="50"/>
  <c r="I361" i="50"/>
  <c r="U355" i="50"/>
  <c r="Q355" i="50"/>
  <c r="P355" i="50"/>
  <c r="M355" i="50"/>
  <c r="L355" i="50"/>
  <c r="K355" i="50"/>
  <c r="I355" i="50"/>
  <c r="U159" i="50"/>
  <c r="Q159" i="50"/>
  <c r="P159" i="50"/>
  <c r="M159" i="50"/>
  <c r="L159" i="50"/>
  <c r="K159" i="50"/>
  <c r="I159" i="50"/>
  <c r="U317" i="50"/>
  <c r="Q317" i="50"/>
  <c r="P317" i="50"/>
  <c r="M317" i="50"/>
  <c r="L317" i="50"/>
  <c r="K317" i="50"/>
  <c r="I317" i="50"/>
  <c r="U344" i="50"/>
  <c r="Q344" i="50"/>
  <c r="P344" i="50"/>
  <c r="M344" i="50"/>
  <c r="L344" i="50"/>
  <c r="K344" i="50"/>
  <c r="I344" i="50"/>
  <c r="U250" i="50"/>
  <c r="Q250" i="50"/>
  <c r="P250" i="50"/>
  <c r="M250" i="50"/>
  <c r="L250" i="50"/>
  <c r="K250" i="50"/>
  <c r="I250" i="50"/>
  <c r="U190" i="50"/>
  <c r="Q190" i="50"/>
  <c r="P190" i="50"/>
  <c r="M190" i="50"/>
  <c r="L190" i="50"/>
  <c r="K190" i="50"/>
  <c r="I190" i="50"/>
  <c r="U358" i="50"/>
  <c r="Q358" i="50"/>
  <c r="P358" i="50"/>
  <c r="M358" i="50"/>
  <c r="L358" i="50"/>
  <c r="K358" i="50"/>
  <c r="I358" i="50"/>
  <c r="U298" i="50"/>
  <c r="Q298" i="50"/>
  <c r="P298" i="50"/>
  <c r="M298" i="50"/>
  <c r="L298" i="50"/>
  <c r="K298" i="50"/>
  <c r="I298" i="50"/>
  <c r="U158" i="50"/>
  <c r="Q158" i="50"/>
  <c r="P158" i="50"/>
  <c r="M158" i="50"/>
  <c r="L158" i="50"/>
  <c r="K158" i="50"/>
  <c r="I158" i="50"/>
  <c r="U356" i="50"/>
  <c r="Q356" i="50"/>
  <c r="P356" i="50"/>
  <c r="M356" i="50"/>
  <c r="L356" i="50"/>
  <c r="K356" i="50"/>
  <c r="I356" i="50"/>
  <c r="U271" i="50"/>
  <c r="Q271" i="50"/>
  <c r="P271" i="50"/>
  <c r="M271" i="50"/>
  <c r="L271" i="50"/>
  <c r="K271" i="50"/>
  <c r="I271" i="50"/>
  <c r="U259" i="50"/>
  <c r="Q259" i="50"/>
  <c r="P259" i="50"/>
  <c r="M259" i="50"/>
  <c r="L259" i="50"/>
  <c r="K259" i="50"/>
  <c r="I259" i="50"/>
  <c r="U373" i="50"/>
  <c r="Q373" i="50"/>
  <c r="P373" i="50"/>
  <c r="M373" i="50"/>
  <c r="L373" i="50"/>
  <c r="K373" i="50"/>
  <c r="I373" i="50"/>
  <c r="U287" i="50"/>
  <c r="Q287" i="50"/>
  <c r="P287" i="50"/>
  <c r="M287" i="50"/>
  <c r="L287" i="50"/>
  <c r="K287" i="50"/>
  <c r="I287" i="50"/>
  <c r="U31" i="50"/>
  <c r="Q31" i="50"/>
  <c r="P31" i="50"/>
  <c r="M31" i="50"/>
  <c r="L31" i="50"/>
  <c r="K31" i="50"/>
  <c r="I31" i="50"/>
  <c r="U257" i="50"/>
  <c r="Q257" i="50"/>
  <c r="P257" i="50"/>
  <c r="M257" i="50"/>
  <c r="L257" i="50"/>
  <c r="K257" i="50"/>
  <c r="I257" i="50"/>
  <c r="U362" i="50"/>
  <c r="Q362" i="50"/>
  <c r="P362" i="50"/>
  <c r="M362" i="50"/>
  <c r="L362" i="50"/>
  <c r="K362" i="50"/>
  <c r="I362" i="50"/>
  <c r="U286" i="50"/>
  <c r="Q286" i="50"/>
  <c r="P286" i="50"/>
  <c r="M286" i="50"/>
  <c r="L286" i="50"/>
  <c r="K286" i="50"/>
  <c r="I286" i="50"/>
  <c r="U323" i="50"/>
  <c r="Q323" i="50"/>
  <c r="P323" i="50"/>
  <c r="M323" i="50"/>
  <c r="L323" i="50"/>
  <c r="K323" i="50"/>
  <c r="I323" i="50"/>
  <c r="U107" i="50"/>
  <c r="Q107" i="50"/>
  <c r="P107" i="50"/>
  <c r="M107" i="50"/>
  <c r="L107" i="50"/>
  <c r="K107" i="50"/>
  <c r="I107" i="50"/>
  <c r="U275" i="50"/>
  <c r="Q275" i="50"/>
  <c r="P275" i="50"/>
  <c r="M275" i="50"/>
  <c r="L275" i="50"/>
  <c r="K275" i="50"/>
  <c r="I275" i="50"/>
  <c r="U115" i="50"/>
  <c r="Q115" i="50"/>
  <c r="P115" i="50"/>
  <c r="M115" i="50"/>
  <c r="L115" i="50"/>
  <c r="K115" i="50"/>
  <c r="I115" i="50"/>
  <c r="U191" i="50"/>
  <c r="Q191" i="50"/>
  <c r="P191" i="50"/>
  <c r="M191" i="50"/>
  <c r="L191" i="50"/>
  <c r="K191" i="50"/>
  <c r="I191" i="50"/>
  <c r="U109" i="50"/>
  <c r="Q109" i="50"/>
  <c r="P109" i="50"/>
  <c r="M109" i="50"/>
  <c r="L109" i="50"/>
  <c r="K109" i="50"/>
  <c r="I109" i="50"/>
  <c r="U263" i="50"/>
  <c r="Q263" i="50"/>
  <c r="P263" i="50"/>
  <c r="M263" i="50"/>
  <c r="L263" i="50"/>
  <c r="K263" i="50"/>
  <c r="I263" i="50"/>
  <c r="U117" i="50"/>
  <c r="Q117" i="50"/>
  <c r="P117" i="50"/>
  <c r="M117" i="50"/>
  <c r="L117" i="50"/>
  <c r="K117" i="50"/>
  <c r="I117" i="50"/>
  <c r="U116" i="50"/>
  <c r="Q116" i="50"/>
  <c r="P116" i="50"/>
  <c r="M116" i="50"/>
  <c r="L116" i="50"/>
  <c r="K116" i="50"/>
  <c r="I116" i="50"/>
  <c r="U204" i="50"/>
  <c r="Q204" i="50"/>
  <c r="P204" i="50"/>
  <c r="M204" i="50"/>
  <c r="L204" i="50"/>
  <c r="K204" i="50"/>
  <c r="I204" i="50"/>
  <c r="U80" i="50"/>
  <c r="Q80" i="50"/>
  <c r="P80" i="50"/>
  <c r="M80" i="50"/>
  <c r="L80" i="50"/>
  <c r="K80" i="50"/>
  <c r="I80" i="50"/>
  <c r="U272" i="50"/>
  <c r="Q272" i="50"/>
  <c r="P272" i="50"/>
  <c r="M272" i="50"/>
  <c r="L272" i="50"/>
  <c r="K272" i="50"/>
  <c r="I272" i="50"/>
  <c r="U264" i="50"/>
  <c r="Q264" i="50"/>
  <c r="P264" i="50"/>
  <c r="M264" i="50"/>
  <c r="L264" i="50"/>
  <c r="K264" i="50"/>
  <c r="I264" i="50"/>
  <c r="U181" i="50"/>
  <c r="Q181" i="50"/>
  <c r="P181" i="50"/>
  <c r="M181" i="50"/>
  <c r="L181" i="50"/>
  <c r="K181" i="50"/>
  <c r="I181" i="50"/>
  <c r="U13" i="50"/>
  <c r="Q13" i="50"/>
  <c r="P13" i="50"/>
  <c r="M13" i="50"/>
  <c r="L13" i="50"/>
  <c r="K13" i="50"/>
  <c r="I13" i="50"/>
  <c r="U261" i="50"/>
  <c r="Q261" i="50"/>
  <c r="P261" i="50"/>
  <c r="M261" i="50"/>
  <c r="L261" i="50"/>
  <c r="K261" i="50"/>
  <c r="I261" i="50"/>
  <c r="U256" i="50"/>
  <c r="Q256" i="50"/>
  <c r="P256" i="50"/>
  <c r="M256" i="50"/>
  <c r="L256" i="50"/>
  <c r="K256" i="50"/>
  <c r="I256" i="50"/>
  <c r="U327" i="50"/>
  <c r="Q327" i="50"/>
  <c r="P327" i="50"/>
  <c r="M327" i="50"/>
  <c r="L327" i="50"/>
  <c r="K327" i="50"/>
  <c r="I327" i="50"/>
  <c r="U40" i="50"/>
  <c r="Q40" i="50"/>
  <c r="P40" i="50"/>
  <c r="M40" i="50"/>
  <c r="L40" i="50"/>
  <c r="K40" i="50"/>
  <c r="I40" i="50"/>
  <c r="U122" i="50"/>
  <c r="Q122" i="50"/>
  <c r="P122" i="50"/>
  <c r="M122" i="50"/>
  <c r="L122" i="50"/>
  <c r="K122" i="50"/>
  <c r="I122" i="50"/>
  <c r="U52" i="50"/>
  <c r="Q52" i="50"/>
  <c r="P52" i="50"/>
  <c r="M52" i="50"/>
  <c r="L52" i="50"/>
  <c r="K52" i="50"/>
  <c r="I52" i="50"/>
  <c r="U93" i="50"/>
  <c r="Q93" i="50"/>
  <c r="P93" i="50"/>
  <c r="M93" i="50"/>
  <c r="L93" i="50"/>
  <c r="K93" i="50"/>
  <c r="I93" i="50"/>
  <c r="U86" i="50"/>
  <c r="Q86" i="50"/>
  <c r="P86" i="50"/>
  <c r="M86" i="50"/>
  <c r="L86" i="50"/>
  <c r="K86" i="50"/>
  <c r="I86" i="50"/>
  <c r="U50" i="50"/>
  <c r="Q50" i="50"/>
  <c r="P50" i="50"/>
  <c r="M50" i="50"/>
  <c r="L50" i="50"/>
  <c r="K50" i="50"/>
  <c r="I50" i="50"/>
  <c r="U238" i="50"/>
  <c r="Q238" i="50"/>
  <c r="P238" i="50"/>
  <c r="M238" i="50"/>
  <c r="L238" i="50"/>
  <c r="K238" i="50"/>
  <c r="I238" i="50"/>
  <c r="U312" i="50"/>
  <c r="Q312" i="50"/>
  <c r="P312" i="50"/>
  <c r="M312" i="50"/>
  <c r="L312" i="50"/>
  <c r="K312" i="50"/>
  <c r="I312" i="50"/>
  <c r="U253" i="50"/>
  <c r="Q253" i="50"/>
  <c r="P253" i="50"/>
  <c r="M253" i="50"/>
  <c r="L253" i="50"/>
  <c r="K253" i="50"/>
  <c r="I253" i="50"/>
  <c r="U378" i="50"/>
  <c r="Q378" i="50"/>
  <c r="P378" i="50"/>
  <c r="M378" i="50"/>
  <c r="L378" i="50"/>
  <c r="K378" i="50"/>
  <c r="I378" i="50"/>
  <c r="U370" i="50"/>
  <c r="Q370" i="50"/>
  <c r="P370" i="50"/>
  <c r="M370" i="50"/>
  <c r="L370" i="50"/>
  <c r="K370" i="50"/>
  <c r="I370" i="50"/>
  <c r="U341" i="50"/>
  <c r="Q341" i="50"/>
  <c r="P341" i="50"/>
  <c r="M341" i="50"/>
  <c r="L341" i="50"/>
  <c r="K341" i="50"/>
  <c r="I341" i="50"/>
  <c r="U366" i="50"/>
  <c r="Q366" i="50"/>
  <c r="M366" i="50"/>
  <c r="L366" i="50"/>
  <c r="K366" i="50"/>
  <c r="U367" i="50"/>
  <c r="Q367" i="50"/>
  <c r="P367" i="50"/>
  <c r="M367" i="50"/>
  <c r="L367" i="50"/>
  <c r="K367" i="50"/>
  <c r="I367" i="50"/>
  <c r="U229" i="50"/>
  <c r="Q229" i="50"/>
  <c r="P229" i="50"/>
  <c r="M229" i="50"/>
  <c r="L229" i="50"/>
  <c r="K229" i="50"/>
  <c r="I229" i="50"/>
  <c r="U294" i="50"/>
  <c r="Q294" i="50"/>
  <c r="P294" i="50"/>
  <c r="M294" i="50"/>
  <c r="L294" i="50"/>
  <c r="K294" i="50"/>
  <c r="I294" i="50"/>
  <c r="U193" i="50"/>
  <c r="Q193" i="50"/>
  <c r="P193" i="50"/>
  <c r="M193" i="50"/>
  <c r="L193" i="50"/>
  <c r="K193" i="50"/>
  <c r="I193" i="50"/>
  <c r="U352" i="50"/>
  <c r="Q352" i="50"/>
  <c r="P352" i="50"/>
  <c r="M352" i="50"/>
  <c r="L352" i="50"/>
  <c r="K352" i="50"/>
  <c r="I352" i="50"/>
  <c r="U285" i="50"/>
  <c r="Q285" i="50"/>
  <c r="P285" i="50"/>
  <c r="M285" i="50"/>
  <c r="L285" i="50"/>
  <c r="K285" i="50"/>
  <c r="I285" i="50"/>
  <c r="U280" i="50"/>
  <c r="Q280" i="50"/>
  <c r="P280" i="50"/>
  <c r="M280" i="50"/>
  <c r="L280" i="50"/>
  <c r="K280" i="50"/>
  <c r="I280" i="50"/>
  <c r="U291" i="50"/>
  <c r="Q291" i="50"/>
  <c r="P291" i="50"/>
  <c r="M291" i="50"/>
  <c r="L291" i="50"/>
  <c r="K291" i="50"/>
  <c r="I291" i="50"/>
  <c r="U279" i="50"/>
  <c r="Q279" i="50"/>
  <c r="P279" i="50"/>
  <c r="M279" i="50"/>
  <c r="L279" i="50"/>
  <c r="K279" i="50"/>
  <c r="I279" i="50"/>
  <c r="U273" i="50"/>
  <c r="Q273" i="50"/>
  <c r="P273" i="50"/>
  <c r="M273" i="50"/>
  <c r="L273" i="50"/>
  <c r="K273" i="50"/>
  <c r="I273" i="50"/>
  <c r="U278" i="50"/>
  <c r="Q278" i="50"/>
  <c r="P278" i="50"/>
  <c r="M278" i="50"/>
  <c r="L278" i="50"/>
  <c r="K278" i="50"/>
  <c r="I278" i="50"/>
  <c r="U252" i="50"/>
  <c r="Q252" i="50"/>
  <c r="P252" i="50"/>
  <c r="M252" i="50"/>
  <c r="L252" i="50"/>
  <c r="K252" i="50"/>
  <c r="I252" i="50"/>
  <c r="U266" i="50"/>
  <c r="Q266" i="50"/>
  <c r="P266" i="50"/>
  <c r="M266" i="50"/>
  <c r="L266" i="50"/>
  <c r="K266" i="50"/>
  <c r="I266" i="50"/>
  <c r="U247" i="50"/>
  <c r="Q247" i="50"/>
  <c r="M247" i="50"/>
  <c r="L247" i="50"/>
  <c r="K247" i="50"/>
  <c r="U244" i="50"/>
  <c r="Q244" i="50"/>
  <c r="P244" i="50"/>
  <c r="M244" i="50"/>
  <c r="L244" i="50"/>
  <c r="K244" i="50"/>
  <c r="I244" i="50"/>
  <c r="U251" i="50"/>
  <c r="Q251" i="50"/>
  <c r="P251" i="50"/>
  <c r="M251" i="50"/>
  <c r="L251" i="50"/>
  <c r="K251" i="50"/>
  <c r="I251" i="50"/>
  <c r="U243" i="50"/>
  <c r="Q243" i="50"/>
  <c r="P243" i="50"/>
  <c r="M243" i="50"/>
  <c r="L243" i="50"/>
  <c r="K243" i="50"/>
  <c r="I243" i="50"/>
  <c r="U237" i="50"/>
  <c r="Q237" i="50"/>
  <c r="P237" i="50"/>
  <c r="M237" i="50"/>
  <c r="L237" i="50"/>
  <c r="K237" i="50"/>
  <c r="I237" i="50"/>
  <c r="U217" i="50"/>
  <c r="Q217" i="50"/>
  <c r="P217" i="50"/>
  <c r="M217" i="50"/>
  <c r="L217" i="50"/>
  <c r="K217" i="50"/>
  <c r="I217" i="50"/>
  <c r="U235" i="50"/>
  <c r="Q235" i="50"/>
  <c r="P235" i="50"/>
  <c r="M235" i="50"/>
  <c r="L235" i="50"/>
  <c r="K235" i="50"/>
  <c r="I235" i="50"/>
  <c r="U219" i="50"/>
  <c r="Q219" i="50"/>
  <c r="P219" i="50"/>
  <c r="M219" i="50"/>
  <c r="L219" i="50"/>
  <c r="K219" i="50"/>
  <c r="I219" i="50"/>
  <c r="U218" i="50"/>
  <c r="Q218" i="50"/>
  <c r="P218" i="50"/>
  <c r="M218" i="50"/>
  <c r="L218" i="50"/>
  <c r="K218" i="50"/>
  <c r="I218" i="50"/>
  <c r="U212" i="50"/>
  <c r="Q212" i="50"/>
  <c r="P212" i="50"/>
  <c r="M212" i="50"/>
  <c r="L212" i="50"/>
  <c r="K212" i="50"/>
  <c r="I212" i="50"/>
  <c r="U182" i="50"/>
  <c r="Q182" i="50"/>
  <c r="P182" i="50"/>
  <c r="M182" i="50"/>
  <c r="L182" i="50"/>
  <c r="K182" i="50"/>
  <c r="I182" i="50"/>
  <c r="U206" i="50"/>
  <c r="Q206" i="50"/>
  <c r="P206" i="50"/>
  <c r="M206" i="50"/>
  <c r="L206" i="50"/>
  <c r="K206" i="50"/>
  <c r="I206" i="50"/>
  <c r="U112" i="50"/>
  <c r="Q112" i="50"/>
  <c r="P112" i="50"/>
  <c r="M112" i="50"/>
  <c r="L112" i="50"/>
  <c r="K112" i="50"/>
  <c r="I112" i="50"/>
  <c r="U110" i="50"/>
  <c r="Q110" i="50"/>
  <c r="P110" i="50"/>
  <c r="M110" i="50"/>
  <c r="L110" i="50"/>
  <c r="K110" i="50"/>
  <c r="I110" i="50"/>
  <c r="U108" i="50"/>
  <c r="Q108" i="50"/>
  <c r="P108" i="50"/>
  <c r="M108" i="50"/>
  <c r="L108" i="50"/>
  <c r="K108" i="50"/>
  <c r="I108" i="50"/>
  <c r="U161" i="50"/>
  <c r="Q161" i="50"/>
  <c r="P161" i="50"/>
  <c r="M161" i="50"/>
  <c r="L161" i="50"/>
  <c r="K161" i="50"/>
  <c r="I161" i="50"/>
  <c r="U99" i="50"/>
  <c r="Q99" i="50"/>
  <c r="P99" i="50"/>
  <c r="M99" i="50"/>
  <c r="L99" i="50"/>
  <c r="K99" i="50"/>
  <c r="I99" i="50"/>
  <c r="U67" i="50"/>
  <c r="Q67" i="50"/>
  <c r="P67" i="50"/>
  <c r="M67" i="50"/>
  <c r="L67" i="50"/>
  <c r="K67" i="50"/>
  <c r="I67" i="50"/>
  <c r="U94" i="50"/>
  <c r="Q94" i="50"/>
  <c r="P94" i="50"/>
  <c r="M94" i="50"/>
  <c r="L94" i="50"/>
  <c r="K94" i="50"/>
  <c r="I94" i="50"/>
  <c r="U59" i="50"/>
  <c r="Q59" i="50"/>
  <c r="P59" i="50"/>
  <c r="M59" i="50"/>
  <c r="L59" i="50"/>
  <c r="K59" i="50"/>
  <c r="I59" i="50"/>
  <c r="U30" i="50"/>
  <c r="Q30" i="50"/>
  <c r="P30" i="50"/>
  <c r="M30" i="50"/>
  <c r="L30" i="50"/>
  <c r="K30" i="50"/>
  <c r="I30" i="50"/>
  <c r="U174" i="50"/>
  <c r="Q174" i="50"/>
  <c r="P174" i="50"/>
  <c r="M174" i="50"/>
  <c r="L174" i="50"/>
  <c r="K174" i="50"/>
  <c r="I174" i="50"/>
  <c r="U196" i="50"/>
  <c r="Q196" i="50"/>
  <c r="P196" i="50"/>
  <c r="M196" i="50"/>
  <c r="L196" i="50"/>
  <c r="K196" i="50"/>
  <c r="I196" i="50"/>
  <c r="U277" i="50"/>
  <c r="Q277" i="50"/>
  <c r="P277" i="50"/>
  <c r="M277" i="50"/>
  <c r="L277" i="50"/>
  <c r="K277" i="50"/>
  <c r="I277" i="50"/>
  <c r="U134" i="50"/>
  <c r="Q134" i="50"/>
  <c r="P134" i="50"/>
  <c r="M134" i="50"/>
  <c r="L134" i="50"/>
  <c r="K134" i="50"/>
  <c r="I134" i="50"/>
  <c r="U299" i="50"/>
  <c r="Q299" i="50"/>
  <c r="P299" i="50"/>
  <c r="M299" i="50"/>
  <c r="L299" i="50"/>
  <c r="K299" i="50"/>
  <c r="I299" i="50"/>
  <c r="U124" i="50"/>
  <c r="Q124" i="50"/>
  <c r="P124" i="50"/>
  <c r="M124" i="50"/>
  <c r="L124" i="50"/>
  <c r="K124" i="50"/>
  <c r="I124" i="50"/>
  <c r="U292" i="50"/>
  <c r="Q292" i="50"/>
  <c r="P292" i="50"/>
  <c r="M292" i="50"/>
  <c r="L292" i="50"/>
  <c r="K292" i="50"/>
  <c r="I292" i="50"/>
  <c r="U274" i="50"/>
  <c r="Q274" i="50"/>
  <c r="P274" i="50"/>
  <c r="M274" i="50"/>
  <c r="L274" i="50"/>
  <c r="K274" i="50"/>
  <c r="I274" i="50"/>
  <c r="U63" i="50"/>
  <c r="Q63" i="50"/>
  <c r="P63" i="50"/>
  <c r="M63" i="50"/>
  <c r="L63" i="50"/>
  <c r="K63" i="50"/>
  <c r="I63" i="50"/>
  <c r="U62" i="50"/>
  <c r="Q62" i="50"/>
  <c r="P62" i="50"/>
  <c r="M62" i="50"/>
  <c r="L62" i="50"/>
  <c r="K62" i="50"/>
  <c r="I62" i="50"/>
  <c r="U79" i="50"/>
  <c r="Q79" i="50"/>
  <c r="P79" i="50"/>
  <c r="M79" i="50"/>
  <c r="L79" i="50"/>
  <c r="K79" i="50"/>
  <c r="I79" i="50"/>
  <c r="U293" i="50"/>
  <c r="Q293" i="50"/>
  <c r="P293" i="50"/>
  <c r="M293" i="50"/>
  <c r="L293" i="50"/>
  <c r="K293" i="50"/>
  <c r="I293" i="50"/>
  <c r="U60" i="50"/>
  <c r="Q60" i="50"/>
  <c r="P60" i="50"/>
  <c r="M60" i="50"/>
  <c r="L60" i="50"/>
  <c r="K60" i="50"/>
  <c r="I60" i="50"/>
  <c r="U307" i="50"/>
  <c r="Q307" i="50"/>
  <c r="P307" i="50"/>
  <c r="M307" i="50"/>
  <c r="L307" i="50"/>
  <c r="K307" i="50"/>
  <c r="I307" i="50"/>
  <c r="U236" i="50"/>
  <c r="Q236" i="50"/>
  <c r="P236" i="50"/>
  <c r="M236" i="50"/>
  <c r="L236" i="50"/>
  <c r="K236" i="50"/>
  <c r="I236" i="50"/>
  <c r="U156" i="50"/>
  <c r="Q156" i="50"/>
  <c r="P156" i="50"/>
  <c r="M156" i="50"/>
  <c r="L156" i="50"/>
  <c r="K156" i="50"/>
  <c r="I156" i="50"/>
  <c r="U179" i="50"/>
  <c r="Q179" i="50"/>
  <c r="P179" i="50"/>
  <c r="M179" i="50"/>
  <c r="L179" i="50"/>
  <c r="K179" i="50"/>
  <c r="I179" i="50"/>
  <c r="U180" i="50"/>
  <c r="Q180" i="50"/>
  <c r="P180" i="50"/>
  <c r="M180" i="50"/>
  <c r="L180" i="50"/>
  <c r="K180" i="50"/>
  <c r="I180" i="50"/>
  <c r="U170" i="50"/>
  <c r="Q170" i="50"/>
  <c r="P170" i="50"/>
  <c r="M170" i="50"/>
  <c r="L170" i="50"/>
  <c r="K170" i="50"/>
  <c r="I170" i="50"/>
  <c r="U216" i="50"/>
  <c r="Q216" i="50"/>
  <c r="P216" i="50"/>
  <c r="M216" i="50"/>
  <c r="L216" i="50"/>
  <c r="K216" i="50"/>
  <c r="I216" i="50"/>
  <c r="U155" i="50"/>
  <c r="Q155" i="50"/>
  <c r="P155" i="50"/>
  <c r="M155" i="50"/>
  <c r="L155" i="50"/>
  <c r="K155" i="50"/>
  <c r="I155" i="50"/>
  <c r="U44" i="50"/>
  <c r="Q44" i="50"/>
  <c r="P44" i="50"/>
  <c r="M44" i="50"/>
  <c r="L44" i="50"/>
  <c r="K44" i="50"/>
  <c r="I44" i="50"/>
  <c r="U215" i="50"/>
  <c r="Q215" i="50"/>
  <c r="P215" i="50"/>
  <c r="M215" i="50"/>
  <c r="L215" i="50"/>
  <c r="K215" i="50"/>
  <c r="I215" i="50"/>
  <c r="U64" i="50"/>
  <c r="Q64" i="50"/>
  <c r="P64" i="50"/>
  <c r="M64" i="50"/>
  <c r="L64" i="50"/>
  <c r="K64" i="50"/>
  <c r="I64" i="50"/>
  <c r="U74" i="50"/>
  <c r="Q74" i="50"/>
  <c r="P74" i="50"/>
  <c r="M74" i="50"/>
  <c r="L74" i="50"/>
  <c r="K74" i="50"/>
  <c r="I74" i="50"/>
  <c r="U68" i="50"/>
  <c r="Q68" i="50"/>
  <c r="P68" i="50"/>
  <c r="M68" i="50"/>
  <c r="L68" i="50"/>
  <c r="K68" i="50"/>
  <c r="I68" i="50"/>
  <c r="U377" i="50"/>
  <c r="Q377" i="50"/>
  <c r="P377" i="50"/>
  <c r="M377" i="50"/>
  <c r="L377" i="50"/>
  <c r="K377" i="50"/>
  <c r="I377" i="50"/>
  <c r="U231" i="50"/>
  <c r="Q231" i="50"/>
  <c r="P231" i="50"/>
  <c r="M231" i="50"/>
  <c r="L231" i="50"/>
  <c r="K231" i="50"/>
  <c r="I231" i="50"/>
  <c r="U91" i="50"/>
  <c r="Q91" i="50"/>
  <c r="P91" i="50"/>
  <c r="M91" i="50"/>
  <c r="L91" i="50"/>
  <c r="K91" i="50"/>
  <c r="I91" i="50"/>
  <c r="U146" i="50"/>
  <c r="Q146" i="50"/>
  <c r="P146" i="50"/>
  <c r="M146" i="50"/>
  <c r="L146" i="50"/>
  <c r="K146" i="50"/>
  <c r="I146" i="50"/>
  <c r="U51" i="50"/>
  <c r="Q51" i="50"/>
  <c r="P51" i="50"/>
  <c r="M51" i="50"/>
  <c r="L51" i="50"/>
  <c r="K51" i="50"/>
  <c r="I51" i="50"/>
  <c r="U38" i="50"/>
  <c r="Q38" i="50"/>
  <c r="P38" i="50"/>
  <c r="M38" i="50"/>
  <c r="L38" i="50"/>
  <c r="K38" i="50"/>
  <c r="I38" i="50"/>
  <c r="U19" i="50"/>
  <c r="Q19" i="50"/>
  <c r="P19" i="50"/>
  <c r="M19" i="50"/>
  <c r="L19" i="50"/>
  <c r="K19" i="50"/>
  <c r="I19" i="50"/>
  <c r="U41" i="50"/>
  <c r="Q41" i="50"/>
  <c r="P41" i="50"/>
  <c r="M41" i="50"/>
  <c r="L41" i="50"/>
  <c r="K41" i="50"/>
  <c r="I41" i="50"/>
  <c r="U381" i="50"/>
  <c r="Q381" i="50"/>
  <c r="P381" i="50"/>
  <c r="M381" i="50"/>
  <c r="L381" i="50"/>
  <c r="K381" i="50"/>
  <c r="I381" i="50"/>
  <c r="U374" i="50"/>
  <c r="Q374" i="50"/>
  <c r="P374" i="50"/>
  <c r="M374" i="50"/>
  <c r="L374" i="50"/>
  <c r="K374" i="50"/>
  <c r="I374" i="50"/>
  <c r="U360" i="50"/>
  <c r="Q360" i="50"/>
  <c r="P360" i="50"/>
  <c r="M360" i="50"/>
  <c r="L360" i="50"/>
  <c r="K360" i="50"/>
  <c r="I360" i="50"/>
  <c r="U139" i="50"/>
  <c r="Q139" i="50"/>
  <c r="P139" i="50"/>
  <c r="M139" i="50"/>
  <c r="L139" i="50"/>
  <c r="K139" i="50"/>
  <c r="I139" i="50"/>
  <c r="U306" i="50"/>
  <c r="Q306" i="50"/>
  <c r="P306" i="50"/>
  <c r="M306" i="50"/>
  <c r="L306" i="50"/>
  <c r="K306" i="50"/>
  <c r="I306" i="50"/>
  <c r="U346" i="50"/>
  <c r="Q346" i="50"/>
  <c r="P346" i="50"/>
  <c r="M346" i="50"/>
  <c r="L346" i="50"/>
  <c r="K346" i="50"/>
  <c r="I346" i="50"/>
  <c r="U311" i="50"/>
  <c r="Q311" i="50"/>
  <c r="P311" i="50"/>
  <c r="M311" i="50"/>
  <c r="L311" i="50"/>
  <c r="K311" i="50"/>
  <c r="I311" i="50"/>
  <c r="U315" i="50"/>
  <c r="Q315" i="50"/>
  <c r="P315" i="50"/>
  <c r="M315" i="50"/>
  <c r="L315" i="50"/>
  <c r="K315" i="50"/>
  <c r="I315" i="50"/>
  <c r="U310" i="50"/>
  <c r="Q310" i="50"/>
  <c r="P310" i="50"/>
  <c r="M310" i="50"/>
  <c r="L310" i="50"/>
  <c r="K310" i="50"/>
  <c r="I310" i="50"/>
  <c r="U282" i="50"/>
  <c r="Q282" i="50"/>
  <c r="P282" i="50"/>
  <c r="M282" i="50"/>
  <c r="L282" i="50"/>
  <c r="K282" i="50"/>
  <c r="I282" i="50"/>
  <c r="U118" i="50"/>
  <c r="Q118" i="50"/>
  <c r="P118" i="50"/>
  <c r="M118" i="50"/>
  <c r="L118" i="50"/>
  <c r="K118" i="50"/>
  <c r="I118" i="50"/>
  <c r="U262" i="50"/>
  <c r="Q262" i="50"/>
  <c r="P262" i="50"/>
  <c r="M262" i="50"/>
  <c r="L262" i="50"/>
  <c r="K262" i="50"/>
  <c r="I262" i="50"/>
  <c r="U242" i="50"/>
  <c r="Q242" i="50"/>
  <c r="P242" i="50"/>
  <c r="M242" i="50"/>
  <c r="L242" i="50"/>
  <c r="K242" i="50"/>
  <c r="I242" i="50"/>
  <c r="U239" i="50"/>
  <c r="Q239" i="50"/>
  <c r="P239" i="50"/>
  <c r="M239" i="50"/>
  <c r="L239" i="50"/>
  <c r="K239" i="50"/>
  <c r="I239" i="50"/>
  <c r="U111" i="50"/>
  <c r="Q111" i="50"/>
  <c r="P111" i="50"/>
  <c r="M111" i="50"/>
  <c r="L111" i="50"/>
  <c r="K111" i="50"/>
  <c r="I111" i="50"/>
  <c r="U241" i="50"/>
  <c r="Q241" i="50"/>
  <c r="P241" i="50"/>
  <c r="M241" i="50"/>
  <c r="L241" i="50"/>
  <c r="K241" i="50"/>
  <c r="I241" i="50"/>
  <c r="U200" i="50"/>
  <c r="Q200" i="50"/>
  <c r="P200" i="50"/>
  <c r="M200" i="50"/>
  <c r="L200" i="50"/>
  <c r="K200" i="50"/>
  <c r="I200" i="50"/>
  <c r="U98" i="50"/>
  <c r="Q98" i="50"/>
  <c r="P98" i="50"/>
  <c r="M98" i="50"/>
  <c r="L98" i="50"/>
  <c r="K98" i="50"/>
  <c r="I98" i="50"/>
  <c r="U195" i="50"/>
  <c r="Q195" i="50"/>
  <c r="P195" i="50"/>
  <c r="M195" i="50"/>
  <c r="L195" i="50"/>
  <c r="K195" i="50"/>
  <c r="I195" i="50"/>
  <c r="U97" i="50"/>
  <c r="Q97" i="50"/>
  <c r="P97" i="50"/>
  <c r="M97" i="50"/>
  <c r="L97" i="50"/>
  <c r="K97" i="50"/>
  <c r="I97" i="50"/>
  <c r="U87" i="50"/>
  <c r="Q87" i="50"/>
  <c r="P87" i="50"/>
  <c r="M87" i="50"/>
  <c r="L87" i="50"/>
  <c r="K87" i="50"/>
  <c r="I87" i="50"/>
  <c r="U89" i="50"/>
  <c r="Q89" i="50"/>
  <c r="P89" i="50"/>
  <c r="M89" i="50"/>
  <c r="L89" i="50"/>
  <c r="K89" i="50"/>
  <c r="I89" i="50"/>
  <c r="U88" i="50"/>
  <c r="Q88" i="50"/>
  <c r="P88" i="50"/>
  <c r="M88" i="50"/>
  <c r="L88" i="50"/>
  <c r="K88" i="50"/>
  <c r="I88" i="50"/>
  <c r="U85" i="50"/>
  <c r="Q85" i="50"/>
  <c r="P85" i="50"/>
  <c r="M85" i="50"/>
  <c r="L85" i="50"/>
  <c r="K85" i="50"/>
  <c r="I85" i="50"/>
  <c r="U66" i="50"/>
  <c r="Q66" i="50"/>
  <c r="P66" i="50"/>
  <c r="M66" i="50"/>
  <c r="L66" i="50"/>
  <c r="K66" i="50"/>
  <c r="I66" i="50"/>
  <c r="U70" i="50"/>
  <c r="Q70" i="50"/>
  <c r="P70" i="50"/>
  <c r="M70" i="50"/>
  <c r="L70" i="50"/>
  <c r="K70" i="50"/>
  <c r="I70" i="50"/>
  <c r="U61" i="50"/>
  <c r="Q61" i="50"/>
  <c r="P61" i="50"/>
  <c r="M61" i="50"/>
  <c r="L61" i="50"/>
  <c r="K61" i="50"/>
  <c r="I61" i="50"/>
  <c r="U18" i="50"/>
  <c r="Q18" i="50"/>
  <c r="P18" i="50"/>
  <c r="M18" i="50"/>
  <c r="L18" i="50"/>
  <c r="K18" i="50"/>
  <c r="I18" i="50"/>
  <c r="U11" i="50"/>
  <c r="Q11" i="50"/>
  <c r="P11" i="50"/>
  <c r="M11" i="50"/>
  <c r="L11" i="50"/>
  <c r="K11" i="50"/>
  <c r="I11" i="50"/>
  <c r="U369" i="50"/>
  <c r="Q369" i="50"/>
  <c r="P369" i="50"/>
  <c r="M369" i="50"/>
  <c r="L369" i="50"/>
  <c r="K369" i="50"/>
  <c r="I369" i="50"/>
  <c r="U199" i="50"/>
  <c r="Q199" i="50"/>
  <c r="P199" i="50"/>
  <c r="M199" i="50"/>
  <c r="L199" i="50"/>
  <c r="K199" i="50"/>
  <c r="I199" i="50"/>
  <c r="U289" i="50"/>
  <c r="Q289" i="50"/>
  <c r="P289" i="50"/>
  <c r="M289" i="50"/>
  <c r="L289" i="50"/>
  <c r="K289" i="50"/>
  <c r="I289" i="50"/>
  <c r="U232" i="50"/>
  <c r="Q232" i="50"/>
  <c r="P232" i="50"/>
  <c r="M232" i="50"/>
  <c r="L232" i="50"/>
  <c r="K232" i="50"/>
  <c r="I232" i="50"/>
  <c r="U314" i="50"/>
  <c r="Q314" i="50"/>
  <c r="P314" i="50"/>
  <c r="M314" i="50"/>
  <c r="L314" i="50"/>
  <c r="K314" i="50"/>
  <c r="I314" i="50"/>
  <c r="U160" i="50"/>
  <c r="Q160" i="50"/>
  <c r="P160" i="50"/>
  <c r="M160" i="50"/>
  <c r="L160" i="50"/>
  <c r="K160" i="50"/>
  <c r="I160" i="50"/>
  <c r="U351" i="50"/>
  <c r="Q351" i="50"/>
  <c r="P351" i="50"/>
  <c r="M351" i="50"/>
  <c r="L351" i="50"/>
  <c r="K351" i="50"/>
  <c r="I351" i="50"/>
  <c r="U27" i="50"/>
  <c r="Q27" i="50"/>
  <c r="P27" i="50"/>
  <c r="M27" i="50"/>
  <c r="L27" i="50"/>
  <c r="K27" i="50"/>
  <c r="I27" i="50"/>
  <c r="U234" i="50"/>
  <c r="Q234" i="50"/>
  <c r="P234" i="50"/>
  <c r="M234" i="50"/>
  <c r="L234" i="50"/>
  <c r="K234" i="50"/>
  <c r="I234" i="50"/>
  <c r="U268" i="50"/>
  <c r="Q268" i="50"/>
  <c r="P268" i="50"/>
  <c r="M268" i="50"/>
  <c r="L268" i="50"/>
  <c r="K268" i="50"/>
  <c r="I268" i="50"/>
  <c r="U189" i="50"/>
  <c r="Q189" i="50"/>
  <c r="P189" i="50"/>
  <c r="M189" i="50"/>
  <c r="L189" i="50"/>
  <c r="K189" i="50"/>
  <c r="I189" i="50"/>
  <c r="U309" i="50"/>
  <c r="Q309" i="50"/>
  <c r="P309" i="50"/>
  <c r="M309" i="50"/>
  <c r="L309" i="50"/>
  <c r="K309" i="50"/>
  <c r="I309" i="50"/>
  <c r="U209" i="50"/>
  <c r="Q209" i="50"/>
  <c r="P209" i="50"/>
  <c r="M209" i="50"/>
  <c r="L209" i="50"/>
  <c r="K209" i="50"/>
  <c r="I209" i="50"/>
  <c r="U23" i="50"/>
  <c r="Q23" i="50"/>
  <c r="P23" i="50"/>
  <c r="M23" i="50"/>
  <c r="L23" i="50"/>
  <c r="K23" i="50"/>
  <c r="I23" i="50"/>
  <c r="U22" i="50"/>
  <c r="Q22" i="50"/>
  <c r="P22" i="50"/>
  <c r="M22" i="50"/>
  <c r="L22" i="50"/>
  <c r="K22" i="50"/>
  <c r="I22" i="50"/>
  <c r="U348" i="50"/>
  <c r="Q348" i="50"/>
  <c r="P348" i="50"/>
  <c r="M348" i="50"/>
  <c r="L348" i="50"/>
  <c r="K348" i="50"/>
  <c r="I348" i="50"/>
  <c r="U336" i="50"/>
  <c r="Q336" i="50"/>
  <c r="P336" i="50"/>
  <c r="M336" i="50"/>
  <c r="L336" i="50"/>
  <c r="K336" i="50"/>
  <c r="I336" i="50"/>
  <c r="U339" i="50"/>
  <c r="Q339" i="50"/>
  <c r="P339" i="50"/>
  <c r="M339" i="50"/>
  <c r="L339" i="50"/>
  <c r="K339" i="50"/>
  <c r="I339" i="50"/>
  <c r="U334" i="50"/>
  <c r="Q334" i="50"/>
  <c r="P334" i="50"/>
  <c r="M334" i="50"/>
  <c r="L334" i="50"/>
  <c r="K334" i="50"/>
  <c r="I334" i="50"/>
  <c r="U333" i="50"/>
  <c r="Q333" i="50"/>
  <c r="P333" i="50"/>
  <c r="M333" i="50"/>
  <c r="L333" i="50"/>
  <c r="K333" i="50"/>
  <c r="I333" i="50"/>
  <c r="U332" i="50"/>
  <c r="Q332" i="50"/>
  <c r="P332" i="50"/>
  <c r="M332" i="50"/>
  <c r="L332" i="50"/>
  <c r="K332" i="50"/>
  <c r="I332" i="50"/>
  <c r="U331" i="50"/>
  <c r="Q331" i="50"/>
  <c r="P331" i="50"/>
  <c r="M331" i="50"/>
  <c r="L331" i="50"/>
  <c r="K331" i="50"/>
  <c r="I331" i="50"/>
  <c r="U324" i="50"/>
  <c r="Q324" i="50"/>
  <c r="P324" i="50"/>
  <c r="M324" i="50"/>
  <c r="L324" i="50"/>
  <c r="K324" i="50"/>
  <c r="I324" i="50"/>
  <c r="U295" i="50"/>
  <c r="Q295" i="50"/>
  <c r="P295" i="50"/>
  <c r="M295" i="50"/>
  <c r="L295" i="50"/>
  <c r="K295" i="50"/>
  <c r="I295" i="50"/>
  <c r="U284" i="50"/>
  <c r="Q284" i="50"/>
  <c r="P284" i="50"/>
  <c r="M284" i="50"/>
  <c r="L284" i="50"/>
  <c r="K284" i="50"/>
  <c r="I284" i="50"/>
  <c r="U283" i="50"/>
  <c r="Q283" i="50"/>
  <c r="M283" i="50"/>
  <c r="L283" i="50"/>
  <c r="K283" i="50"/>
  <c r="U276" i="50"/>
  <c r="Q276" i="50"/>
  <c r="P276" i="50"/>
  <c r="M276" i="50"/>
  <c r="L276" i="50"/>
  <c r="K276" i="50"/>
  <c r="I276" i="50"/>
  <c r="U281" i="50"/>
  <c r="Q281" i="50"/>
  <c r="P281" i="50"/>
  <c r="M281" i="50"/>
  <c r="L281" i="50"/>
  <c r="K281" i="50"/>
  <c r="I281" i="50"/>
  <c r="U270" i="50"/>
  <c r="Q270" i="50"/>
  <c r="P270" i="50"/>
  <c r="M270" i="50"/>
  <c r="L270" i="50"/>
  <c r="K270" i="50"/>
  <c r="I270" i="50"/>
  <c r="U233" i="50"/>
  <c r="Q233" i="50"/>
  <c r="P233" i="50"/>
  <c r="M233" i="50"/>
  <c r="L233" i="50"/>
  <c r="K233" i="50"/>
  <c r="I233" i="50"/>
  <c r="U245" i="50"/>
  <c r="Q245" i="50"/>
  <c r="P245" i="50"/>
  <c r="M245" i="50"/>
  <c r="L245" i="50"/>
  <c r="K245" i="50"/>
  <c r="I245" i="50"/>
  <c r="U265" i="50"/>
  <c r="Q265" i="50"/>
  <c r="P265" i="50"/>
  <c r="M265" i="50"/>
  <c r="L265" i="50"/>
  <c r="K265" i="50"/>
  <c r="I265" i="50"/>
  <c r="U246" i="50"/>
  <c r="Q246" i="50"/>
  <c r="P246" i="50"/>
  <c r="M246" i="50"/>
  <c r="L246" i="50"/>
  <c r="K246" i="50"/>
  <c r="I246" i="50"/>
  <c r="U211" i="50"/>
  <c r="Q211" i="50"/>
  <c r="P211" i="50"/>
  <c r="M211" i="50"/>
  <c r="L211" i="50"/>
  <c r="K211" i="50"/>
  <c r="I211" i="50"/>
  <c r="U203" i="50"/>
  <c r="Q203" i="50"/>
  <c r="P203" i="50"/>
  <c r="M203" i="50"/>
  <c r="L203" i="50"/>
  <c r="K203" i="50"/>
  <c r="I203" i="50"/>
  <c r="U202" i="50"/>
  <c r="Q202" i="50"/>
  <c r="P202" i="50"/>
  <c r="M202" i="50"/>
  <c r="L202" i="50"/>
  <c r="K202" i="50"/>
  <c r="I202" i="50"/>
  <c r="U168" i="50"/>
  <c r="Q168" i="50"/>
  <c r="P168" i="50"/>
  <c r="M168" i="50"/>
  <c r="L168" i="50"/>
  <c r="K168" i="50"/>
  <c r="I168" i="50"/>
  <c r="U165" i="50"/>
  <c r="Q165" i="50"/>
  <c r="P165" i="50"/>
  <c r="M165" i="50"/>
  <c r="L165" i="50"/>
  <c r="K165" i="50"/>
  <c r="I165" i="50"/>
  <c r="U152" i="50"/>
  <c r="Q152" i="50"/>
  <c r="P152" i="50"/>
  <c r="M152" i="50"/>
  <c r="L152" i="50"/>
  <c r="K152" i="50"/>
  <c r="I152" i="50"/>
  <c r="U183" i="50"/>
  <c r="Q183" i="50"/>
  <c r="P183" i="50"/>
  <c r="M183" i="50"/>
  <c r="L183" i="50"/>
  <c r="K183" i="50"/>
  <c r="I183" i="50"/>
  <c r="U121" i="50"/>
  <c r="Q121" i="50"/>
  <c r="P121" i="50"/>
  <c r="M121" i="50"/>
  <c r="L121" i="50"/>
  <c r="K121" i="50"/>
  <c r="I121" i="50"/>
  <c r="U138" i="50"/>
  <c r="Q138" i="50"/>
  <c r="P138" i="50"/>
  <c r="M138" i="50"/>
  <c r="L138" i="50"/>
  <c r="K138" i="50"/>
  <c r="I138" i="50"/>
  <c r="U90" i="50"/>
  <c r="Q90" i="50"/>
  <c r="P90" i="50"/>
  <c r="M90" i="50"/>
  <c r="L90" i="50"/>
  <c r="K90" i="50"/>
  <c r="I90" i="50"/>
  <c r="U39" i="50"/>
  <c r="Q39" i="50"/>
  <c r="P39" i="50"/>
  <c r="M39" i="50"/>
  <c r="L39" i="50"/>
  <c r="K39" i="50"/>
  <c r="I39" i="50"/>
  <c r="U21" i="50"/>
  <c r="Q21" i="50"/>
  <c r="P21" i="50"/>
  <c r="M21" i="50"/>
  <c r="L21" i="50"/>
  <c r="K21" i="50"/>
  <c r="I21" i="50"/>
  <c r="U55" i="50"/>
  <c r="Q55" i="50"/>
  <c r="P55" i="50"/>
  <c r="M55" i="50"/>
  <c r="L55" i="50"/>
  <c r="K55" i="50"/>
  <c r="I55" i="50"/>
  <c r="U120" i="50"/>
  <c r="Q120" i="50"/>
  <c r="P120" i="50"/>
  <c r="M120" i="50"/>
  <c r="L120" i="50"/>
  <c r="K120" i="50"/>
  <c r="I120" i="50"/>
  <c r="U313" i="50"/>
  <c r="Q313" i="50"/>
  <c r="M313" i="50"/>
  <c r="L313" i="50"/>
  <c r="K313" i="50"/>
  <c r="U92" i="50"/>
  <c r="Q92" i="50"/>
  <c r="P92" i="50"/>
  <c r="M92" i="50"/>
  <c r="L92" i="50"/>
  <c r="K92" i="50"/>
  <c r="I92" i="50"/>
  <c r="U201" i="50"/>
  <c r="Q201" i="50"/>
  <c r="P201" i="50"/>
  <c r="M201" i="50"/>
  <c r="L201" i="50"/>
  <c r="K201" i="50"/>
  <c r="I201" i="50"/>
  <c r="U154" i="50"/>
  <c r="Q154" i="50"/>
  <c r="P154" i="50"/>
  <c r="M154" i="50"/>
  <c r="L154" i="50"/>
  <c r="K154" i="50"/>
  <c r="I154" i="50"/>
  <c r="U29" i="50"/>
  <c r="Q29" i="50"/>
  <c r="P29" i="50"/>
  <c r="M29" i="50"/>
  <c r="L29" i="50"/>
  <c r="K29" i="50"/>
  <c r="I29" i="50"/>
  <c r="U308" i="50"/>
  <c r="Q308" i="50"/>
  <c r="P308" i="50"/>
  <c r="M308" i="50"/>
  <c r="L308" i="50"/>
  <c r="K308" i="50"/>
  <c r="I308" i="50"/>
  <c r="U305" i="50"/>
  <c r="Q305" i="50"/>
  <c r="P305" i="50"/>
  <c r="M305" i="50"/>
  <c r="L305" i="50"/>
  <c r="K305" i="50"/>
  <c r="I305" i="50"/>
  <c r="U186" i="50"/>
  <c r="Q186" i="50"/>
  <c r="P186" i="50"/>
  <c r="M186" i="50"/>
  <c r="L186" i="50"/>
  <c r="K186" i="50"/>
  <c r="I186" i="50"/>
  <c r="U188" i="50"/>
  <c r="Q188" i="50"/>
  <c r="P188" i="50"/>
  <c r="M188" i="50"/>
  <c r="L188" i="50"/>
  <c r="K188" i="50"/>
  <c r="I188" i="50"/>
  <c r="U45" i="50"/>
  <c r="Q45" i="50"/>
  <c r="P45" i="50"/>
  <c r="M45" i="50"/>
  <c r="L45" i="50"/>
  <c r="K45" i="50"/>
  <c r="I45" i="50"/>
  <c r="U300" i="50"/>
  <c r="Q300" i="50"/>
  <c r="P300" i="50"/>
  <c r="M300" i="50"/>
  <c r="L300" i="50"/>
  <c r="K300" i="50"/>
  <c r="I300" i="50"/>
  <c r="U379" i="50"/>
  <c r="Q379" i="50"/>
  <c r="P379" i="50"/>
  <c r="M379" i="50"/>
  <c r="L379" i="50"/>
  <c r="K379" i="50"/>
  <c r="I379" i="50"/>
  <c r="U167" i="50"/>
  <c r="Q167" i="50"/>
  <c r="P167" i="50"/>
  <c r="M167" i="50"/>
  <c r="L167" i="50"/>
  <c r="K167" i="50"/>
  <c r="I167" i="50"/>
  <c r="U228" i="50"/>
  <c r="Q228" i="50"/>
  <c r="P228" i="50"/>
  <c r="M228" i="50"/>
  <c r="L228" i="50"/>
  <c r="K228" i="50"/>
  <c r="I228" i="50"/>
  <c r="U119" i="50"/>
  <c r="Q119" i="50"/>
  <c r="P119" i="50"/>
  <c r="M119" i="50"/>
  <c r="L119" i="50"/>
  <c r="K119" i="50"/>
  <c r="I119" i="50"/>
  <c r="U150" i="50"/>
  <c r="Q150" i="50"/>
  <c r="P150" i="50"/>
  <c r="M150" i="50"/>
  <c r="L150" i="50"/>
  <c r="K150" i="50"/>
  <c r="I150" i="50"/>
  <c r="U113" i="50"/>
  <c r="Q113" i="50"/>
  <c r="P113" i="50"/>
  <c r="M113" i="50"/>
  <c r="L113" i="50"/>
  <c r="K113" i="50"/>
  <c r="I113" i="50"/>
  <c r="U157" i="50"/>
  <c r="Q157" i="50"/>
  <c r="P157" i="50"/>
  <c r="M157" i="50"/>
  <c r="L157" i="50"/>
  <c r="K157" i="50"/>
  <c r="I157" i="50"/>
  <c r="U296" i="50"/>
  <c r="Q296" i="50"/>
  <c r="P296" i="50"/>
  <c r="M296" i="50"/>
  <c r="L296" i="50"/>
  <c r="K296" i="50"/>
  <c r="I296" i="50"/>
  <c r="U144" i="50"/>
  <c r="Q144" i="50"/>
  <c r="P144" i="50"/>
  <c r="M144" i="50"/>
  <c r="L144" i="50"/>
  <c r="K144" i="50"/>
  <c r="I144" i="50"/>
  <c r="U84" i="50"/>
  <c r="Q84" i="50"/>
  <c r="P84" i="50"/>
  <c r="M84" i="50"/>
  <c r="L84" i="50"/>
  <c r="K84" i="50"/>
  <c r="I84" i="50"/>
  <c r="U46" i="50"/>
  <c r="Q46" i="50"/>
  <c r="P46" i="50"/>
  <c r="M46" i="50"/>
  <c r="L46" i="50"/>
  <c r="K46" i="50"/>
  <c r="I46" i="50"/>
  <c r="U128" i="50"/>
  <c r="Q128" i="50"/>
  <c r="P128" i="50"/>
  <c r="M128" i="50"/>
  <c r="L128" i="50"/>
  <c r="K128" i="50"/>
  <c r="I128" i="50"/>
  <c r="U127" i="50"/>
  <c r="Q127" i="50"/>
  <c r="P127" i="50"/>
  <c r="M127" i="50"/>
  <c r="L127" i="50"/>
  <c r="K127" i="50"/>
  <c r="I127" i="50"/>
  <c r="U363" i="50"/>
  <c r="Q363" i="50"/>
  <c r="P363" i="50"/>
  <c r="M363" i="50"/>
  <c r="L363" i="50"/>
  <c r="K363" i="50"/>
  <c r="I363" i="50"/>
  <c r="U81" i="50"/>
  <c r="Q81" i="50"/>
  <c r="P81" i="50"/>
  <c r="M81" i="50"/>
  <c r="L81" i="50"/>
  <c r="K81" i="50"/>
  <c r="I81" i="50"/>
  <c r="U83" i="50"/>
  <c r="Q83" i="50"/>
  <c r="P83" i="50"/>
  <c r="M83" i="50"/>
  <c r="L83" i="50"/>
  <c r="K83" i="50"/>
  <c r="I83" i="50"/>
  <c r="U173" i="50"/>
  <c r="Q173" i="50"/>
  <c r="P173" i="50"/>
  <c r="M173" i="50"/>
  <c r="L173" i="50"/>
  <c r="K173" i="50"/>
  <c r="I173" i="50"/>
  <c r="U328" i="50"/>
  <c r="Q328" i="50"/>
  <c r="P328" i="50"/>
  <c r="M328" i="50"/>
  <c r="L328" i="50"/>
  <c r="K328" i="50"/>
  <c r="I328" i="50"/>
  <c r="U33" i="50"/>
  <c r="Q33" i="50"/>
  <c r="P33" i="50"/>
  <c r="M33" i="50"/>
  <c r="L33" i="50"/>
  <c r="K33" i="50"/>
  <c r="I33" i="50"/>
  <c r="U75" i="50"/>
  <c r="Q75" i="50"/>
  <c r="P75" i="50"/>
  <c r="M75" i="50"/>
  <c r="L75" i="50"/>
  <c r="K75" i="50"/>
  <c r="I75" i="50"/>
  <c r="U69" i="50"/>
  <c r="Q69" i="50"/>
  <c r="P69" i="50"/>
  <c r="M69" i="50"/>
  <c r="L69" i="50"/>
  <c r="K69" i="50"/>
  <c r="I69" i="50"/>
  <c r="U123" i="50"/>
  <c r="Q123" i="50"/>
  <c r="P123" i="50"/>
  <c r="M123" i="50"/>
  <c r="L123" i="50"/>
  <c r="K123" i="50"/>
  <c r="I123" i="50"/>
  <c r="U28" i="50"/>
  <c r="Q28" i="50"/>
  <c r="P28" i="50"/>
  <c r="M28" i="50"/>
  <c r="L28" i="50"/>
  <c r="K28" i="50"/>
  <c r="I28" i="50"/>
  <c r="U26" i="50"/>
  <c r="Q26" i="50"/>
  <c r="P26" i="50"/>
  <c r="M26" i="50"/>
  <c r="L26" i="50"/>
  <c r="K26" i="50"/>
  <c r="I26" i="50"/>
  <c r="U224" i="50"/>
  <c r="Q224" i="50"/>
  <c r="P224" i="50"/>
  <c r="M224" i="50"/>
  <c r="L224" i="50"/>
  <c r="K224" i="50"/>
  <c r="I224" i="50"/>
  <c r="U25" i="50"/>
  <c r="Q25" i="50"/>
  <c r="P25" i="50"/>
  <c r="M25" i="50"/>
  <c r="L25" i="50"/>
  <c r="K25" i="50"/>
  <c r="I25" i="50"/>
  <c r="U24" i="50"/>
  <c r="Q24" i="50"/>
  <c r="P24" i="50"/>
  <c r="M24" i="50"/>
  <c r="L24" i="50"/>
  <c r="K24" i="50"/>
  <c r="I24" i="50"/>
  <c r="U223" i="50"/>
  <c r="Q223" i="50"/>
  <c r="P223" i="50"/>
  <c r="M223" i="50"/>
  <c r="L223" i="50"/>
  <c r="K223" i="50"/>
  <c r="I223" i="50"/>
  <c r="U213" i="50"/>
  <c r="Q213" i="50"/>
  <c r="P213" i="50"/>
  <c r="M213" i="50"/>
  <c r="L213" i="50"/>
  <c r="K213" i="50"/>
  <c r="I213" i="50"/>
  <c r="U359" i="50"/>
  <c r="Q359" i="50"/>
  <c r="P359" i="50"/>
  <c r="M359" i="50"/>
  <c r="L359" i="50"/>
  <c r="K359" i="50"/>
  <c r="I359" i="50"/>
  <c r="U103" i="50"/>
  <c r="Q103" i="50"/>
  <c r="P103" i="50"/>
  <c r="M103" i="50"/>
  <c r="L103" i="50"/>
  <c r="K103" i="50"/>
  <c r="I103" i="50"/>
  <c r="U187" i="50"/>
  <c r="Q187" i="50"/>
  <c r="P187" i="50"/>
  <c r="M187" i="50"/>
  <c r="L187" i="50"/>
  <c r="K187" i="50"/>
  <c r="I187" i="50"/>
  <c r="U185" i="50"/>
  <c r="Q185" i="50"/>
  <c r="P185" i="50"/>
  <c r="M185" i="50"/>
  <c r="L185" i="50"/>
  <c r="K185" i="50"/>
  <c r="I185" i="50"/>
  <c r="U169" i="50"/>
  <c r="Q169" i="50"/>
  <c r="P169" i="50"/>
  <c r="M169" i="50"/>
  <c r="L169" i="50"/>
  <c r="K169" i="50"/>
  <c r="I169" i="50"/>
  <c r="U142" i="50"/>
  <c r="Q142" i="50"/>
  <c r="P142" i="50"/>
  <c r="M142" i="50"/>
  <c r="L142" i="50"/>
  <c r="K142" i="50"/>
  <c r="I142" i="50"/>
  <c r="U131" i="50"/>
  <c r="Q131" i="50"/>
  <c r="P131" i="50"/>
  <c r="M131" i="50"/>
  <c r="L131" i="50"/>
  <c r="K131" i="50"/>
  <c r="I131" i="50"/>
  <c r="U141" i="50"/>
  <c r="Q141" i="50"/>
  <c r="P141" i="50"/>
  <c r="M141" i="50"/>
  <c r="L141" i="50"/>
  <c r="K141" i="50"/>
  <c r="I141" i="50"/>
  <c r="U77" i="50"/>
  <c r="Q77" i="50"/>
  <c r="P77" i="50"/>
  <c r="M77" i="50"/>
  <c r="L77" i="50"/>
  <c r="K77" i="50"/>
  <c r="I77" i="50"/>
  <c r="U49" i="50"/>
  <c r="Q49" i="50"/>
  <c r="P49" i="50"/>
  <c r="M49" i="50"/>
  <c r="L49" i="50"/>
  <c r="K49" i="50"/>
  <c r="I49" i="50"/>
  <c r="U48" i="50"/>
  <c r="Q48" i="50"/>
  <c r="P48" i="50"/>
  <c r="M48" i="50"/>
  <c r="L48" i="50"/>
  <c r="K48" i="50"/>
  <c r="I48" i="50"/>
  <c r="U78" i="50"/>
  <c r="Q78" i="50"/>
  <c r="P78" i="50"/>
  <c r="M78" i="50"/>
  <c r="L78" i="50"/>
  <c r="K78" i="50"/>
  <c r="I78" i="50"/>
  <c r="U76" i="50"/>
  <c r="Q76" i="50"/>
  <c r="P76" i="50"/>
  <c r="M76" i="50"/>
  <c r="L76" i="50"/>
  <c r="K76" i="50"/>
  <c r="I76" i="50"/>
  <c r="U56" i="50"/>
  <c r="Q56" i="50"/>
  <c r="P56" i="50"/>
  <c r="M56" i="50"/>
  <c r="L56" i="50"/>
  <c r="K56" i="50"/>
  <c r="I56" i="50"/>
  <c r="U126" i="50"/>
  <c r="Q126" i="50"/>
  <c r="P126" i="50"/>
  <c r="M126" i="50"/>
  <c r="L126" i="50"/>
  <c r="K126" i="50"/>
  <c r="I126" i="50"/>
  <c r="U47" i="50"/>
  <c r="Q47" i="50"/>
  <c r="P47" i="50"/>
  <c r="M47" i="50"/>
  <c r="L47" i="50"/>
  <c r="K47" i="50"/>
  <c r="I47" i="50"/>
  <c r="U133" i="50"/>
  <c r="Q133" i="50"/>
  <c r="P133" i="50"/>
  <c r="M133" i="50"/>
  <c r="L133" i="50"/>
  <c r="K133" i="50"/>
  <c r="I133" i="50"/>
  <c r="U34" i="50"/>
  <c r="Q34" i="50"/>
  <c r="P34" i="50"/>
  <c r="M34" i="50"/>
  <c r="L34" i="50"/>
  <c r="K34" i="50"/>
  <c r="I34" i="50"/>
  <c r="U343" i="50"/>
  <c r="Q343" i="50"/>
  <c r="P343" i="50"/>
  <c r="M343" i="50"/>
  <c r="L343" i="50"/>
  <c r="K343" i="50"/>
  <c r="I343" i="50"/>
  <c r="U340" i="50"/>
  <c r="Q340" i="50"/>
  <c r="P340" i="50"/>
  <c r="M340" i="50"/>
  <c r="L340" i="50"/>
  <c r="K340" i="50"/>
  <c r="I340" i="50"/>
  <c r="U303" i="50"/>
  <c r="Q303" i="50"/>
  <c r="P303" i="50"/>
  <c r="M303" i="50"/>
  <c r="L303" i="50"/>
  <c r="K303" i="50"/>
  <c r="I303" i="50"/>
  <c r="U335" i="50"/>
  <c r="Q335" i="50"/>
  <c r="P335" i="50"/>
  <c r="M335" i="50"/>
  <c r="L335" i="50"/>
  <c r="K335" i="50"/>
  <c r="I335" i="50"/>
  <c r="U267" i="50"/>
  <c r="Q267" i="50"/>
  <c r="P267" i="50"/>
  <c r="M267" i="50"/>
  <c r="L267" i="50"/>
  <c r="K267" i="50"/>
  <c r="I267" i="50"/>
  <c r="U101" i="50"/>
  <c r="Q101" i="50"/>
  <c r="P101" i="50"/>
  <c r="M101" i="50"/>
  <c r="L101" i="50"/>
  <c r="K101" i="50"/>
  <c r="I101" i="50"/>
  <c r="U100" i="50"/>
  <c r="Q100" i="50"/>
  <c r="P100" i="50"/>
  <c r="M100" i="50"/>
  <c r="L100" i="50"/>
  <c r="K100" i="50"/>
  <c r="I100" i="50"/>
  <c r="U205" i="50"/>
  <c r="Q205" i="50"/>
  <c r="P205" i="50"/>
  <c r="M205" i="50"/>
  <c r="L205" i="50"/>
  <c r="K205" i="50"/>
  <c r="I205" i="50"/>
  <c r="U177" i="50"/>
  <c r="Q177" i="50"/>
  <c r="P177" i="50"/>
  <c r="M177" i="50"/>
  <c r="L177" i="50"/>
  <c r="K177" i="50"/>
  <c r="I177" i="50"/>
  <c r="U162" i="50"/>
  <c r="Q162" i="50"/>
  <c r="P162" i="50"/>
  <c r="M162" i="50"/>
  <c r="L162" i="50"/>
  <c r="K162" i="50"/>
  <c r="I162" i="50"/>
  <c r="U106" i="50"/>
  <c r="Q106" i="50"/>
  <c r="P106" i="50"/>
  <c r="M106" i="50"/>
  <c r="L106" i="50"/>
  <c r="K106" i="50"/>
  <c r="I106" i="50"/>
  <c r="U105" i="50"/>
  <c r="Q105" i="50"/>
  <c r="P105" i="50"/>
  <c r="M105" i="50"/>
  <c r="L105" i="50"/>
  <c r="K105" i="50"/>
  <c r="I105" i="50"/>
  <c r="U82" i="50"/>
  <c r="Q82" i="50"/>
  <c r="P82" i="50"/>
  <c r="M82" i="50"/>
  <c r="L82" i="50"/>
  <c r="K82" i="50"/>
  <c r="I82" i="50"/>
  <c r="U104" i="50"/>
  <c r="Q104" i="50"/>
  <c r="P104" i="50"/>
  <c r="M104" i="50"/>
  <c r="L104" i="50"/>
  <c r="K104" i="50"/>
  <c r="I104" i="50"/>
  <c r="U73" i="50"/>
  <c r="Q73" i="50"/>
  <c r="P73" i="50"/>
  <c r="M73" i="50"/>
  <c r="L73" i="50"/>
  <c r="K73" i="50"/>
  <c r="I73" i="50"/>
  <c r="U102" i="50"/>
  <c r="Q102" i="50"/>
  <c r="P102" i="50"/>
  <c r="M102" i="50"/>
  <c r="L102" i="50"/>
  <c r="K102" i="50"/>
  <c r="I102" i="50"/>
  <c r="U72" i="50"/>
  <c r="Q72" i="50"/>
  <c r="P72" i="50"/>
  <c r="M72" i="50"/>
  <c r="L72" i="50"/>
  <c r="K72" i="50"/>
  <c r="I72" i="50"/>
  <c r="U194" i="50"/>
  <c r="Q194" i="50"/>
  <c r="P194" i="50"/>
  <c r="M194" i="50"/>
  <c r="L194" i="50"/>
  <c r="K194" i="50"/>
  <c r="I194" i="50"/>
  <c r="U32" i="50"/>
  <c r="Q32" i="50"/>
  <c r="P32" i="50"/>
  <c r="M32" i="50"/>
  <c r="L32" i="50"/>
  <c r="K32" i="50"/>
  <c r="I32" i="50"/>
  <c r="U37" i="50"/>
  <c r="Q37" i="50"/>
  <c r="P37" i="50"/>
  <c r="M37" i="50"/>
  <c r="L37" i="50"/>
  <c r="K37" i="50"/>
  <c r="I37" i="50"/>
  <c r="U20" i="50"/>
  <c r="Q20" i="50"/>
  <c r="P20" i="50"/>
  <c r="M20" i="50"/>
  <c r="L20" i="50"/>
  <c r="K20" i="50"/>
  <c r="I20" i="50"/>
  <c r="S1316" i="83"/>
  <c r="T1316" i="83"/>
  <c r="Y1316" i="83"/>
  <c r="O1312" i="83"/>
  <c r="N1312" i="83"/>
  <c r="N1316" i="83" s="1"/>
  <c r="M1312" i="83"/>
  <c r="L253" i="82"/>
  <c r="K253" i="82"/>
  <c r="J253" i="82"/>
  <c r="I253" i="82"/>
  <c r="N1314" i="83"/>
  <c r="H253" i="82"/>
  <c r="M1314" i="83" s="1"/>
  <c r="F100" i="9"/>
  <c r="H16" i="22"/>
  <c r="M1316" i="83"/>
  <c r="E8" i="80"/>
  <c r="F26" i="70"/>
  <c r="H26" i="70" s="1"/>
  <c r="F27" i="70"/>
  <c r="F28" i="70"/>
  <c r="F29" i="70"/>
  <c r="F30" i="70"/>
  <c r="H30" i="70" s="1"/>
  <c r="F31" i="70"/>
  <c r="H31" i="70" s="1"/>
  <c r="F32" i="70"/>
  <c r="H32" i="70" s="1"/>
  <c r="F33" i="70"/>
  <c r="F34" i="70"/>
  <c r="H34" i="70" s="1"/>
  <c r="F35" i="70"/>
  <c r="H35" i="70" s="1"/>
  <c r="F36" i="70"/>
  <c r="H36" i="70" s="1"/>
  <c r="F25" i="70"/>
  <c r="G38" i="70"/>
  <c r="H33" i="70"/>
  <c r="H29" i="70"/>
  <c r="H28" i="70"/>
  <c r="H27" i="70"/>
  <c r="E38" i="70"/>
  <c r="D38" i="70"/>
  <c r="G5" i="80"/>
  <c r="G4" i="80"/>
  <c r="G2" i="80"/>
  <c r="G1" i="80"/>
  <c r="C2" i="80"/>
  <c r="C6" i="80"/>
  <c r="C5" i="80"/>
  <c r="G5" i="79"/>
  <c r="G4" i="79"/>
  <c r="G2" i="79"/>
  <c r="G1" i="79"/>
  <c r="G5" i="81"/>
  <c r="G4" i="81"/>
  <c r="G2" i="81"/>
  <c r="G1" i="81"/>
  <c r="L189" i="6"/>
  <c r="L188" i="6"/>
  <c r="F37" i="79"/>
  <c r="C9" i="80"/>
  <c r="C8" i="80"/>
  <c r="C1" i="80"/>
  <c r="B10" i="79"/>
  <c r="E45" i="79" s="1"/>
  <c r="B9" i="79"/>
  <c r="E37" i="79"/>
  <c r="C1" i="79"/>
  <c r="C4" i="79" s="1"/>
  <c r="C4" i="81"/>
  <c r="C3" i="81"/>
  <c r="B1" i="81"/>
  <c r="F40" i="79"/>
  <c r="F42" i="79"/>
  <c r="H14" i="80"/>
  <c r="H15" i="80"/>
  <c r="H16" i="80" s="1"/>
  <c r="H17" i="80" s="1"/>
  <c r="H18" i="80" s="1"/>
  <c r="H19" i="80" s="1"/>
  <c r="H20" i="80" s="1"/>
  <c r="H21" i="80" s="1"/>
  <c r="H22" i="80" s="1"/>
  <c r="H23" i="80" s="1"/>
  <c r="H24" i="80" s="1"/>
  <c r="H25" i="80" s="1"/>
  <c r="H26" i="80" s="1"/>
  <c r="H27" i="80" s="1"/>
  <c r="H28" i="80" s="1"/>
  <c r="H29" i="80" s="1"/>
  <c r="H30" i="80" s="1"/>
  <c r="H31" i="80" s="1"/>
  <c r="H32" i="80" s="1"/>
  <c r="H33" i="80" s="1"/>
  <c r="H34" i="80" s="1"/>
  <c r="H35" i="80" s="1"/>
  <c r="H36" i="80" s="1"/>
  <c r="H37" i="80" s="1"/>
  <c r="H38" i="80" s="1"/>
  <c r="H39" i="80" s="1"/>
  <c r="H40" i="80" s="1"/>
  <c r="H41" i="80" s="1"/>
  <c r="H42" i="80" s="1"/>
  <c r="H43" i="80" s="1"/>
  <c r="H44" i="80" s="1"/>
  <c r="H45" i="80" s="1"/>
  <c r="H46" i="80" s="1"/>
  <c r="H47" i="80" s="1"/>
  <c r="H48" i="80" s="1"/>
  <c r="H49" i="80" s="1"/>
  <c r="H50" i="80" s="1"/>
  <c r="H51" i="80" s="1"/>
  <c r="H52" i="80" s="1"/>
  <c r="H53" i="80" s="1"/>
  <c r="H54" i="80" s="1"/>
  <c r="H55" i="80" s="1"/>
  <c r="H56" i="80" s="1"/>
  <c r="H57" i="80" s="1"/>
  <c r="H58" i="80" s="1"/>
  <c r="H59" i="80" s="1"/>
  <c r="H60" i="80" s="1"/>
  <c r="H61" i="80" s="1"/>
  <c r="H62" i="80" s="1"/>
  <c r="H63" i="80" s="1"/>
  <c r="H64" i="80" s="1"/>
  <c r="H65" i="80" s="1"/>
  <c r="H66" i="80" s="1"/>
  <c r="H67" i="80" s="1"/>
  <c r="H68" i="80" s="1"/>
  <c r="H69" i="80" s="1"/>
  <c r="H70" i="80" s="1"/>
  <c r="H71" i="80" s="1"/>
  <c r="H72" i="80" s="1"/>
  <c r="H73" i="80" s="1"/>
  <c r="H74" i="80" s="1"/>
  <c r="H75" i="80" s="1"/>
  <c r="H76" i="80" s="1"/>
  <c r="H77" i="80" s="1"/>
  <c r="H78" i="80" s="1"/>
  <c r="H79" i="80" s="1"/>
  <c r="H80" i="80" s="1"/>
  <c r="H81" i="80" s="1"/>
  <c r="H82" i="80" s="1"/>
  <c r="H83" i="80" s="1"/>
  <c r="H84" i="80" s="1"/>
  <c r="H85" i="80" s="1"/>
  <c r="H86" i="80" s="1"/>
  <c r="H87" i="80" s="1"/>
  <c r="H88" i="80" s="1"/>
  <c r="H89" i="80" s="1"/>
  <c r="H90" i="80" s="1"/>
  <c r="H91" i="80" s="1"/>
  <c r="H92" i="80" s="1"/>
  <c r="H93" i="80" s="1"/>
  <c r="H94" i="80" s="1"/>
  <c r="H95" i="80" s="1"/>
  <c r="H96" i="80" s="1"/>
  <c r="H97" i="80" s="1"/>
  <c r="H98" i="80" s="1"/>
  <c r="H99" i="80" s="1"/>
  <c r="H100" i="80" s="1"/>
  <c r="H101" i="80" s="1"/>
  <c r="H102" i="80" s="1"/>
  <c r="H103" i="80" s="1"/>
  <c r="H104" i="80" s="1"/>
  <c r="H105" i="80" s="1"/>
  <c r="H106" i="80" s="1"/>
  <c r="H107" i="80" s="1"/>
  <c r="H108" i="80" s="1"/>
  <c r="H109" i="80" s="1"/>
  <c r="H110" i="80" s="1"/>
  <c r="H111" i="80" s="1"/>
  <c r="H112" i="80" s="1"/>
  <c r="H113" i="80" s="1"/>
  <c r="H114" i="80" s="1"/>
  <c r="H115" i="80" s="1"/>
  <c r="H116" i="80" s="1"/>
  <c r="H117" i="80" s="1"/>
  <c r="H118" i="80" s="1"/>
  <c r="H119" i="80" s="1"/>
  <c r="H120" i="80" s="1"/>
  <c r="H121" i="80" s="1"/>
  <c r="H122" i="80" s="1"/>
  <c r="H123" i="80" s="1"/>
  <c r="H124" i="80" s="1"/>
  <c r="H125" i="80" s="1"/>
  <c r="H126" i="80" s="1"/>
  <c r="H127" i="80" s="1"/>
  <c r="H128" i="80" s="1"/>
  <c r="H129" i="80" s="1"/>
  <c r="H130" i="80" s="1"/>
  <c r="H131" i="80" s="1"/>
  <c r="H132" i="80" s="1"/>
  <c r="H133" i="80" s="1"/>
  <c r="H134" i="80" s="1"/>
  <c r="H135" i="80" s="1"/>
  <c r="H136" i="80" s="1"/>
  <c r="H137" i="80" s="1"/>
  <c r="H138" i="80" s="1"/>
  <c r="H139" i="80" s="1"/>
  <c r="H140" i="80" s="1"/>
  <c r="H141" i="80" s="1"/>
  <c r="H142" i="80" s="1"/>
  <c r="H143" i="80" s="1"/>
  <c r="H144" i="80" s="1"/>
  <c r="H145" i="80" s="1"/>
  <c r="H146" i="80" s="1"/>
  <c r="H147" i="80" s="1"/>
  <c r="H148" i="80" s="1"/>
  <c r="H149" i="80" s="1"/>
  <c r="H150" i="80" s="1"/>
  <c r="H151" i="80" s="1"/>
  <c r="H152" i="80" s="1"/>
  <c r="H153" i="80" s="1"/>
  <c r="H154" i="80" s="1"/>
  <c r="H155" i="80" s="1"/>
  <c r="H156" i="80" s="1"/>
  <c r="H157" i="80" s="1"/>
  <c r="H158" i="80" s="1"/>
  <c r="H159" i="80" s="1"/>
  <c r="H160" i="80" s="1"/>
  <c r="H161" i="80" s="1"/>
  <c r="H162" i="80" s="1"/>
  <c r="H163" i="80" s="1"/>
  <c r="H164" i="80" s="1"/>
  <c r="H165" i="80" s="1"/>
  <c r="H166" i="80" s="1"/>
  <c r="H167" i="80" s="1"/>
  <c r="H168" i="80" s="1"/>
  <c r="H169" i="80" s="1"/>
  <c r="H170" i="80" s="1"/>
  <c r="H171" i="80" s="1"/>
  <c r="H172" i="80" s="1"/>
  <c r="H173" i="80" s="1"/>
  <c r="H174" i="80" s="1"/>
  <c r="H175" i="80" s="1"/>
  <c r="H176" i="80" s="1"/>
  <c r="H177" i="80" s="1"/>
  <c r="H178" i="80" s="1"/>
  <c r="H179" i="80" s="1"/>
  <c r="H180" i="80" s="1"/>
  <c r="H181" i="80" s="1"/>
  <c r="H182" i="80" s="1"/>
  <c r="H183" i="80" s="1"/>
  <c r="H184" i="80" s="1"/>
  <c r="H185" i="80" s="1"/>
  <c r="H186" i="80" s="1"/>
  <c r="H187" i="80" s="1"/>
  <c r="H188" i="80" s="1"/>
  <c r="H189" i="80" s="1"/>
  <c r="H190" i="80" s="1"/>
  <c r="H191" i="80" s="1"/>
  <c r="H192" i="80" s="1"/>
  <c r="H193" i="80" s="1"/>
  <c r="H194" i="80" s="1"/>
  <c r="H195" i="80" s="1"/>
  <c r="H196" i="80" s="1"/>
  <c r="H197" i="80" s="1"/>
  <c r="H198" i="80" s="1"/>
  <c r="H199" i="80" s="1"/>
  <c r="H200" i="80" s="1"/>
  <c r="H201" i="80" s="1"/>
  <c r="H202" i="80" s="1"/>
  <c r="H203" i="80" s="1"/>
  <c r="H204" i="80" s="1"/>
  <c r="H205" i="80" s="1"/>
  <c r="H206" i="80" s="1"/>
  <c r="H207" i="80" s="1"/>
  <c r="H208" i="80" s="1"/>
  <c r="H209" i="80" s="1"/>
  <c r="H210" i="80" s="1"/>
  <c r="H211" i="80" s="1"/>
  <c r="H212" i="80" s="1"/>
  <c r="H213" i="80" s="1"/>
  <c r="H214" i="80" s="1"/>
  <c r="H215" i="80" s="1"/>
  <c r="H216" i="80" s="1"/>
  <c r="H217" i="80" s="1"/>
  <c r="H218" i="80" s="1"/>
  <c r="H219" i="80" s="1"/>
  <c r="H220" i="80" s="1"/>
  <c r="H221" i="80" s="1"/>
  <c r="H222" i="80" s="1"/>
  <c r="H223" i="80" s="1"/>
  <c r="H224" i="80" s="1"/>
  <c r="H225" i="80" s="1"/>
  <c r="H226" i="80" s="1"/>
  <c r="H227" i="80" s="1"/>
  <c r="H228" i="80" s="1"/>
  <c r="H229" i="80" s="1"/>
  <c r="H230" i="80" s="1"/>
  <c r="H231" i="80" s="1"/>
  <c r="H232" i="80" s="1"/>
  <c r="H233" i="80" s="1"/>
  <c r="H234" i="80" s="1"/>
  <c r="H235" i="80" s="1"/>
  <c r="H236" i="80" s="1"/>
  <c r="H237" i="80" s="1"/>
  <c r="H238" i="80" s="1"/>
  <c r="H239" i="80" s="1"/>
  <c r="H240" i="80" s="1"/>
  <c r="H241" i="80" s="1"/>
  <c r="H242" i="80" s="1"/>
  <c r="H243" i="80" s="1"/>
  <c r="H244" i="80" s="1"/>
  <c r="H245" i="80" s="1"/>
  <c r="H246" i="80" s="1"/>
  <c r="H247" i="80" s="1"/>
  <c r="H248" i="80" s="1"/>
  <c r="H249" i="80" s="1"/>
  <c r="H250" i="80" s="1"/>
  <c r="H251" i="80" s="1"/>
  <c r="H252" i="80" s="1"/>
  <c r="H253" i="80" s="1"/>
  <c r="H254" i="80" s="1"/>
  <c r="H255" i="80" s="1"/>
  <c r="H256" i="80" s="1"/>
  <c r="H257" i="80" s="1"/>
  <c r="H258" i="80" s="1"/>
  <c r="H259" i="80" s="1"/>
  <c r="H260" i="80" s="1"/>
  <c r="H261" i="80" s="1"/>
  <c r="H262" i="80" s="1"/>
  <c r="H263" i="80" s="1"/>
  <c r="H264" i="80" s="1"/>
  <c r="H265" i="80" s="1"/>
  <c r="H266" i="80" s="1"/>
  <c r="H267" i="80" s="1"/>
  <c r="H268" i="80" s="1"/>
  <c r="H269" i="80" s="1"/>
  <c r="H270" i="80" s="1"/>
  <c r="H271" i="80" s="1"/>
  <c r="H272" i="80" s="1"/>
  <c r="H273" i="80" s="1"/>
  <c r="H274" i="80" s="1"/>
  <c r="H275" i="80" s="1"/>
  <c r="H276" i="80" s="1"/>
  <c r="H277" i="80" s="1"/>
  <c r="H278" i="80" s="1"/>
  <c r="H279" i="80" s="1"/>
  <c r="H280" i="80" s="1"/>
  <c r="H281" i="80" s="1"/>
  <c r="H282" i="80" s="1"/>
  <c r="H283" i="80" s="1"/>
  <c r="H284" i="80" s="1"/>
  <c r="H285" i="80" s="1"/>
  <c r="H286" i="80" s="1"/>
  <c r="H287" i="80" s="1"/>
  <c r="H288" i="80" s="1"/>
  <c r="H289" i="80" s="1"/>
  <c r="H290" i="80" s="1"/>
  <c r="H291" i="80" s="1"/>
  <c r="H292" i="80" s="1"/>
  <c r="H293" i="80" s="1"/>
  <c r="H294" i="80" s="1"/>
  <c r="H295" i="80" s="1"/>
  <c r="H296" i="80" s="1"/>
  <c r="H297" i="80" s="1"/>
  <c r="H298" i="80" s="1"/>
  <c r="H299" i="80" s="1"/>
  <c r="H300" i="80" s="1"/>
  <c r="H301" i="80" s="1"/>
  <c r="H302" i="80" s="1"/>
  <c r="H303" i="80" s="1"/>
  <c r="H304" i="80" s="1"/>
  <c r="H305" i="80" s="1"/>
  <c r="H306" i="80" s="1"/>
  <c r="H307" i="80" s="1"/>
  <c r="H308" i="80" s="1"/>
  <c r="H309" i="80" s="1"/>
  <c r="H310" i="80" s="1"/>
  <c r="H311" i="80" s="1"/>
  <c r="H312" i="80" s="1"/>
  <c r="H313" i="80" s="1"/>
  <c r="H314" i="80" s="1"/>
  <c r="H315" i="80" s="1"/>
  <c r="H316" i="80" s="1"/>
  <c r="H317" i="80" s="1"/>
  <c r="H318" i="80" s="1"/>
  <c r="H319" i="80" s="1"/>
  <c r="H320" i="80" s="1"/>
  <c r="H321" i="80" s="1"/>
  <c r="H322" i="80" s="1"/>
  <c r="H323" i="80" s="1"/>
  <c r="H324" i="80" s="1"/>
  <c r="H325" i="80" s="1"/>
  <c r="H326" i="80" s="1"/>
  <c r="H327" i="80" s="1"/>
  <c r="H328" i="80" s="1"/>
  <c r="H329" i="80" s="1"/>
  <c r="H330" i="80" s="1"/>
  <c r="H331" i="80" s="1"/>
  <c r="H332" i="80" s="1"/>
  <c r="H333" i="80" s="1"/>
  <c r="H334" i="80" s="1"/>
  <c r="H335" i="80" s="1"/>
  <c r="H336" i="80" s="1"/>
  <c r="H337" i="80" s="1"/>
  <c r="H338" i="80" s="1"/>
  <c r="H339" i="80" s="1"/>
  <c r="H340" i="80" s="1"/>
  <c r="H341" i="80" s="1"/>
  <c r="H342" i="80" s="1"/>
  <c r="H343" i="80" s="1"/>
  <c r="H344" i="80" s="1"/>
  <c r="H345" i="80" s="1"/>
  <c r="H346" i="80" s="1"/>
  <c r="H347" i="80" s="1"/>
  <c r="H348" i="80" s="1"/>
  <c r="H349" i="80" s="1"/>
  <c r="H350" i="80" s="1"/>
  <c r="H351" i="80" s="1"/>
  <c r="H352" i="80" s="1"/>
  <c r="H353" i="80" s="1"/>
  <c r="H354" i="80" s="1"/>
  <c r="H355" i="80" s="1"/>
  <c r="H356" i="80" s="1"/>
  <c r="H357" i="80" s="1"/>
  <c r="H358" i="80" s="1"/>
  <c r="H359" i="80" s="1"/>
  <c r="H360" i="80" s="1"/>
  <c r="H361" i="80" s="1"/>
  <c r="H362" i="80" s="1"/>
  <c r="H363" i="80" s="1"/>
  <c r="H364" i="80" s="1"/>
  <c r="H365" i="80" s="1"/>
  <c r="H366" i="80" s="1"/>
  <c r="H367" i="80" s="1"/>
  <c r="H368" i="80" s="1"/>
  <c r="H369" i="80" s="1"/>
  <c r="H370" i="80" s="1"/>
  <c r="H371" i="80" s="1"/>
  <c r="H372" i="80" s="1"/>
  <c r="H373" i="80" s="1"/>
  <c r="H374" i="80" s="1"/>
  <c r="H375" i="80" s="1"/>
  <c r="H376" i="80" s="1"/>
  <c r="H377" i="80" s="1"/>
  <c r="H378" i="80" s="1"/>
  <c r="H379" i="80" s="1"/>
  <c r="H380" i="80" s="1"/>
  <c r="H381" i="80" s="1"/>
  <c r="H382" i="80" s="1"/>
  <c r="H383" i="80" s="1"/>
  <c r="H384" i="80" s="1"/>
  <c r="H385" i="80" s="1"/>
  <c r="H386" i="80" s="1"/>
  <c r="H387" i="80" s="1"/>
  <c r="H388" i="80" s="1"/>
  <c r="H389" i="80" s="1"/>
  <c r="H390" i="80" s="1"/>
  <c r="H391" i="80" s="1"/>
  <c r="H392" i="80" s="1"/>
  <c r="H393" i="80" s="1"/>
  <c r="H394" i="80" s="1"/>
  <c r="H395" i="80" s="1"/>
  <c r="H396" i="80" s="1"/>
  <c r="H397" i="80" s="1"/>
  <c r="H398" i="80" s="1"/>
  <c r="H399" i="80" s="1"/>
  <c r="H400" i="80" s="1"/>
  <c r="H401" i="80" s="1"/>
  <c r="H402" i="80" s="1"/>
  <c r="H403" i="80" s="1"/>
  <c r="H404" i="80" s="1"/>
  <c r="H405" i="80" s="1"/>
  <c r="H406" i="80" s="1"/>
  <c r="H407" i="80" s="1"/>
  <c r="H408" i="80" s="1"/>
  <c r="H409" i="80" s="1"/>
  <c r="H410" i="80" s="1"/>
  <c r="H411" i="80" s="1"/>
  <c r="H412" i="80" s="1"/>
  <c r="H413" i="80" s="1"/>
  <c r="H414" i="80" s="1"/>
  <c r="H415" i="80" s="1"/>
  <c r="H416" i="80" s="1"/>
  <c r="H417" i="80" s="1"/>
  <c r="H418" i="80" s="1"/>
  <c r="H419" i="80" s="1"/>
  <c r="H420" i="80" s="1"/>
  <c r="H421" i="80" s="1"/>
  <c r="H422" i="80" s="1"/>
  <c r="H423" i="80" s="1"/>
  <c r="H424" i="80" s="1"/>
  <c r="H425" i="80" s="1"/>
  <c r="H426" i="80" s="1"/>
  <c r="H427" i="80" s="1"/>
  <c r="H428" i="80" s="1"/>
  <c r="H429" i="80" s="1"/>
  <c r="H430" i="80" s="1"/>
  <c r="H431" i="80" s="1"/>
  <c r="H432" i="80" s="1"/>
  <c r="H433" i="80" s="1"/>
  <c r="H434" i="80" s="1"/>
  <c r="H435" i="80" s="1"/>
  <c r="H436" i="80" s="1"/>
  <c r="H437" i="80" s="1"/>
  <c r="H438" i="80" s="1"/>
  <c r="H439" i="80" s="1"/>
  <c r="H440" i="80" s="1"/>
  <c r="H441" i="80" s="1"/>
  <c r="H442" i="80" s="1"/>
  <c r="H443" i="80" s="1"/>
  <c r="H444" i="80" s="1"/>
  <c r="H445" i="80" s="1"/>
  <c r="H446" i="80" s="1"/>
  <c r="H447" i="80" s="1"/>
  <c r="H448" i="80" s="1"/>
  <c r="H449" i="80" s="1"/>
  <c r="H450" i="80" s="1"/>
  <c r="H451" i="80" s="1"/>
  <c r="H452" i="80" s="1"/>
  <c r="H453" i="80" s="1"/>
  <c r="H454" i="80" s="1"/>
  <c r="H455" i="80" s="1"/>
  <c r="H456" i="80" s="1"/>
  <c r="H457" i="80" s="1"/>
  <c r="H458" i="80" s="1"/>
  <c r="H459" i="80" s="1"/>
  <c r="H460" i="80" s="1"/>
  <c r="H461" i="80" s="1"/>
  <c r="H462" i="80" s="1"/>
  <c r="H463" i="80" s="1"/>
  <c r="H464" i="80" s="1"/>
  <c r="H465" i="80" s="1"/>
  <c r="H466" i="80" s="1"/>
  <c r="H467" i="80" s="1"/>
  <c r="H468" i="80" s="1"/>
  <c r="H469" i="80" s="1"/>
  <c r="H470" i="80" s="1"/>
  <c r="H471" i="80" s="1"/>
  <c r="H472" i="80" s="1"/>
  <c r="H473" i="80" s="1"/>
  <c r="H474" i="80" s="1"/>
  <c r="H475" i="80" s="1"/>
  <c r="H476" i="80" s="1"/>
  <c r="H477" i="80" s="1"/>
  <c r="H478" i="80" s="1"/>
  <c r="H479" i="80" s="1"/>
  <c r="H480" i="80" s="1"/>
  <c r="H481" i="80" s="1"/>
  <c r="H482" i="80" s="1"/>
  <c r="H483" i="80" s="1"/>
  <c r="H484" i="80" s="1"/>
  <c r="H485" i="80" s="1"/>
  <c r="H486" i="80" s="1"/>
  <c r="H487" i="80" s="1"/>
  <c r="H488" i="80" s="1"/>
  <c r="H489" i="80" s="1"/>
  <c r="H490" i="80" s="1"/>
  <c r="H491" i="80" s="1"/>
  <c r="H492" i="80" s="1"/>
  <c r="H493" i="80" s="1"/>
  <c r="H494" i="80" s="1"/>
  <c r="H495" i="80" s="1"/>
  <c r="H496" i="80" s="1"/>
  <c r="H497" i="80" s="1"/>
  <c r="H498" i="80" s="1"/>
  <c r="H499" i="80" s="1"/>
  <c r="H500" i="80" s="1"/>
  <c r="H501" i="80" s="1"/>
  <c r="H502" i="80" s="1"/>
  <c r="H503" i="80" s="1"/>
  <c r="H504" i="80" s="1"/>
  <c r="H505" i="80" s="1"/>
  <c r="H506" i="80" s="1"/>
  <c r="H507" i="80" s="1"/>
  <c r="H508" i="80" s="1"/>
  <c r="H509" i="80" s="1"/>
  <c r="H510" i="80" s="1"/>
  <c r="H511" i="80" s="1"/>
  <c r="H512" i="80" s="1"/>
  <c r="H513" i="80" s="1"/>
  <c r="H514" i="80" s="1"/>
  <c r="H515" i="80" s="1"/>
  <c r="H516" i="80" s="1"/>
  <c r="H517" i="80" s="1"/>
  <c r="H518" i="80" s="1"/>
  <c r="H519" i="80" s="1"/>
  <c r="H520" i="80" s="1"/>
  <c r="H521" i="80" s="1"/>
  <c r="H522" i="80" s="1"/>
  <c r="H523" i="80" s="1"/>
  <c r="H524" i="80" s="1"/>
  <c r="H525" i="80" s="1"/>
  <c r="H526" i="80" s="1"/>
  <c r="H527" i="80" s="1"/>
  <c r="H528" i="80" s="1"/>
  <c r="H529" i="80" s="1"/>
  <c r="H530" i="80" s="1"/>
  <c r="H531" i="80" s="1"/>
  <c r="H532" i="80" s="1"/>
  <c r="H533" i="80" s="1"/>
  <c r="H534" i="80" s="1"/>
  <c r="H535" i="80" s="1"/>
  <c r="H536" i="80" s="1"/>
  <c r="H537" i="80" s="1"/>
  <c r="H538" i="80" s="1"/>
  <c r="H539" i="80" s="1"/>
  <c r="H540" i="80" s="1"/>
  <c r="H541" i="80" s="1"/>
  <c r="H542" i="80" s="1"/>
  <c r="H543" i="80" s="1"/>
  <c r="H544" i="80" s="1"/>
  <c r="H545" i="80" s="1"/>
  <c r="H546" i="80" s="1"/>
  <c r="H547" i="80" s="1"/>
  <c r="H548" i="80" s="1"/>
  <c r="H549" i="80" s="1"/>
  <c r="H550" i="80" s="1"/>
  <c r="H551" i="80" s="1"/>
  <c r="H552" i="80" s="1"/>
  <c r="H553" i="80" s="1"/>
  <c r="H554" i="80" s="1"/>
  <c r="H555" i="80" s="1"/>
  <c r="H556" i="80" s="1"/>
  <c r="H557" i="80" s="1"/>
  <c r="H558" i="80" s="1"/>
  <c r="H559" i="80" s="1"/>
  <c r="H560" i="80" s="1"/>
  <c r="H561" i="80" s="1"/>
  <c r="H562" i="80" s="1"/>
  <c r="H563" i="80" s="1"/>
  <c r="H564" i="80" s="1"/>
  <c r="H565" i="80" s="1"/>
  <c r="H566" i="80" s="1"/>
  <c r="H567" i="80" s="1"/>
  <c r="H568" i="80" s="1"/>
  <c r="H569" i="80" s="1"/>
  <c r="H570" i="80" s="1"/>
  <c r="H571" i="80" s="1"/>
  <c r="H572" i="80" s="1"/>
  <c r="H573" i="80" s="1"/>
  <c r="H574" i="80" s="1"/>
  <c r="H575" i="80" s="1"/>
  <c r="H576" i="80" s="1"/>
  <c r="H577" i="80" s="1"/>
  <c r="H578" i="80" s="1"/>
  <c r="H579" i="80" s="1"/>
  <c r="H580" i="80" s="1"/>
  <c r="H581" i="80" s="1"/>
  <c r="H582" i="80" s="1"/>
  <c r="H583" i="80" s="1"/>
  <c r="H584" i="80" s="1"/>
  <c r="H585" i="80" s="1"/>
  <c r="H586" i="80" s="1"/>
  <c r="H587" i="80" s="1"/>
  <c r="H588" i="80" s="1"/>
  <c r="H589" i="80" s="1"/>
  <c r="H590" i="80" s="1"/>
  <c r="H591" i="80" s="1"/>
  <c r="H592" i="80" s="1"/>
  <c r="H593" i="80" s="1"/>
  <c r="H594" i="80" s="1"/>
  <c r="H595" i="80" s="1"/>
  <c r="H596" i="80" s="1"/>
  <c r="H597" i="80" s="1"/>
  <c r="H598" i="80" s="1"/>
  <c r="H599" i="80" s="1"/>
  <c r="H600" i="80" s="1"/>
  <c r="H601" i="80" s="1"/>
  <c r="H602" i="80" s="1"/>
  <c r="H603" i="80" s="1"/>
  <c r="H604" i="80" s="1"/>
  <c r="H605" i="80" s="1"/>
  <c r="H606" i="80" s="1"/>
  <c r="H607" i="80" s="1"/>
  <c r="H608" i="80" s="1"/>
  <c r="H609" i="80" s="1"/>
  <c r="H610" i="80" s="1"/>
  <c r="H611" i="80" s="1"/>
  <c r="H612" i="80" s="1"/>
  <c r="H613" i="80" s="1"/>
  <c r="H614" i="80" s="1"/>
  <c r="H615" i="80" s="1"/>
  <c r="H616" i="80" s="1"/>
  <c r="H617" i="80" s="1"/>
  <c r="H618" i="80" s="1"/>
  <c r="H619" i="80" s="1"/>
  <c r="H620" i="80" s="1"/>
  <c r="H621" i="80" s="1"/>
  <c r="H622" i="80" s="1"/>
  <c r="H623" i="80" s="1"/>
  <c r="H624" i="80" s="1"/>
  <c r="H625" i="80" s="1"/>
  <c r="H626" i="80" s="1"/>
  <c r="H627" i="80" s="1"/>
  <c r="H628" i="80" s="1"/>
  <c r="H629" i="80" s="1"/>
  <c r="H630" i="80" s="1"/>
  <c r="H631" i="80" s="1"/>
  <c r="H632" i="80" s="1"/>
  <c r="H633" i="80" s="1"/>
  <c r="H634" i="80" s="1"/>
  <c r="H635" i="80" s="1"/>
  <c r="H636" i="80" s="1"/>
  <c r="H637" i="80" s="1"/>
  <c r="H638" i="80" s="1"/>
  <c r="H639" i="80" s="1"/>
  <c r="H640" i="80" s="1"/>
  <c r="H641" i="80" s="1"/>
  <c r="H642" i="80" s="1"/>
  <c r="H643" i="80" s="1"/>
  <c r="H644" i="80" s="1"/>
  <c r="H645" i="80" s="1"/>
  <c r="H646" i="80" s="1"/>
  <c r="H647" i="80" s="1"/>
  <c r="H648" i="80" s="1"/>
  <c r="H649" i="80" s="1"/>
  <c r="H650" i="80" s="1"/>
  <c r="H651" i="80" s="1"/>
  <c r="H652" i="80" s="1"/>
  <c r="H653" i="80" s="1"/>
  <c r="H654" i="80" s="1"/>
  <c r="H655" i="80" s="1"/>
  <c r="H656" i="80" s="1"/>
  <c r="H657" i="80" s="1"/>
  <c r="H658" i="80" s="1"/>
  <c r="H659" i="80" s="1"/>
  <c r="H660" i="80" s="1"/>
  <c r="H661" i="80" s="1"/>
  <c r="H662" i="80" s="1"/>
  <c r="H663" i="80" s="1"/>
  <c r="H664" i="80" s="1"/>
  <c r="H665" i="80" s="1"/>
  <c r="H666" i="80" s="1"/>
  <c r="H667" i="80" s="1"/>
  <c r="H668" i="80" s="1"/>
  <c r="H669" i="80" s="1"/>
  <c r="H670" i="80" s="1"/>
  <c r="H671" i="80" s="1"/>
  <c r="H672" i="80" s="1"/>
  <c r="H673" i="80" s="1"/>
  <c r="H674" i="80" s="1"/>
  <c r="H675" i="80" s="1"/>
  <c r="H676" i="80" s="1"/>
  <c r="H677" i="80" s="1"/>
  <c r="H678" i="80" s="1"/>
  <c r="H679" i="80" s="1"/>
  <c r="H680" i="80" s="1"/>
  <c r="H681" i="80" s="1"/>
  <c r="H682" i="80" s="1"/>
  <c r="H683" i="80" s="1"/>
  <c r="H684" i="80" s="1"/>
  <c r="H685" i="80" s="1"/>
  <c r="H686" i="80" s="1"/>
  <c r="H687" i="80" s="1"/>
  <c r="H688" i="80" s="1"/>
  <c r="H689" i="80" s="1"/>
  <c r="H690" i="80" s="1"/>
  <c r="H691" i="80" s="1"/>
  <c r="H692" i="80" s="1"/>
  <c r="H693" i="80" s="1"/>
  <c r="H694" i="80" s="1"/>
  <c r="H695" i="80" s="1"/>
  <c r="H696" i="80" s="1"/>
  <c r="H697" i="80" s="1"/>
  <c r="H698" i="80" s="1"/>
  <c r="H699" i="80" s="1"/>
  <c r="H700" i="80" s="1"/>
  <c r="H701" i="80" s="1"/>
  <c r="H702" i="80" s="1"/>
  <c r="H703" i="80" s="1"/>
  <c r="H704" i="80" s="1"/>
  <c r="H705" i="80" s="1"/>
  <c r="H706" i="80" s="1"/>
  <c r="H707" i="80" s="1"/>
  <c r="H708" i="80" s="1"/>
  <c r="H709" i="80" s="1"/>
  <c r="H710" i="80" s="1"/>
  <c r="H711" i="80" s="1"/>
  <c r="H712" i="80" s="1"/>
  <c r="H713" i="80" s="1"/>
  <c r="H714" i="80" s="1"/>
  <c r="H715" i="80" s="1"/>
  <c r="H716" i="80" s="1"/>
  <c r="H717" i="80" s="1"/>
  <c r="H718" i="80" s="1"/>
  <c r="H719" i="80" s="1"/>
  <c r="H720" i="80" s="1"/>
  <c r="H721" i="80" s="1"/>
  <c r="H722" i="80" s="1"/>
  <c r="H723" i="80" s="1"/>
  <c r="H724" i="80" s="1"/>
  <c r="H725" i="80" s="1"/>
  <c r="H726" i="80" s="1"/>
  <c r="H727" i="80" s="1"/>
  <c r="H728" i="80" s="1"/>
  <c r="H729" i="80" s="1"/>
  <c r="H730" i="80" s="1"/>
  <c r="H731" i="80" s="1"/>
  <c r="H732" i="80" s="1"/>
  <c r="H733" i="80" s="1"/>
  <c r="H734" i="80" s="1"/>
  <c r="H735" i="80" s="1"/>
  <c r="H736" i="80" s="1"/>
  <c r="H737" i="80" s="1"/>
  <c r="H738" i="80" s="1"/>
  <c r="H739" i="80" s="1"/>
  <c r="H740" i="80" s="1"/>
  <c r="H741" i="80" s="1"/>
  <c r="H742" i="80" s="1"/>
  <c r="H743" i="80" s="1"/>
  <c r="H744" i="80" s="1"/>
  <c r="H745" i="80" s="1"/>
  <c r="H746" i="80" s="1"/>
  <c r="H747" i="80" s="1"/>
  <c r="H748" i="80" s="1"/>
  <c r="H749" i="80" s="1"/>
  <c r="H750" i="80" s="1"/>
  <c r="H751" i="80" s="1"/>
  <c r="H752" i="80" s="1"/>
  <c r="H753" i="80" s="1"/>
  <c r="H754" i="80" s="1"/>
  <c r="H755" i="80" s="1"/>
  <c r="H756" i="80" s="1"/>
  <c r="H757" i="80" s="1"/>
  <c r="H758" i="80" s="1"/>
  <c r="H759" i="80" s="1"/>
  <c r="H760" i="80" s="1"/>
  <c r="H761" i="80" s="1"/>
  <c r="H762" i="80" s="1"/>
  <c r="H763" i="80" s="1"/>
  <c r="H764" i="80" s="1"/>
  <c r="H765" i="80" s="1"/>
  <c r="H766" i="80" s="1"/>
  <c r="H767" i="80" s="1"/>
  <c r="H768" i="80" s="1"/>
  <c r="H769" i="80" s="1"/>
  <c r="H770" i="80" s="1"/>
  <c r="H771" i="80" s="1"/>
  <c r="H772" i="80" s="1"/>
  <c r="H773" i="80" s="1"/>
  <c r="H774" i="80" s="1"/>
  <c r="H775" i="80" s="1"/>
  <c r="H776" i="80" s="1"/>
  <c r="H777" i="80" s="1"/>
  <c r="H778" i="80" s="1"/>
  <c r="H779" i="80" s="1"/>
  <c r="H780" i="80" s="1"/>
  <c r="H781" i="80" s="1"/>
  <c r="H782" i="80" s="1"/>
  <c r="H783" i="80" s="1"/>
  <c r="H784" i="80" s="1"/>
  <c r="H785" i="80" s="1"/>
  <c r="H786" i="80" s="1"/>
  <c r="H787" i="80" s="1"/>
  <c r="H788" i="80" s="1"/>
  <c r="H789" i="80" s="1"/>
  <c r="H790" i="80" s="1"/>
  <c r="H791" i="80" s="1"/>
  <c r="H792" i="80" s="1"/>
  <c r="H793" i="80" s="1"/>
  <c r="H794" i="80" s="1"/>
  <c r="H795" i="80" s="1"/>
  <c r="H796" i="80" s="1"/>
  <c r="H797" i="80" s="1"/>
  <c r="H798" i="80" s="1"/>
  <c r="H799" i="80" s="1"/>
  <c r="H800" i="80" s="1"/>
  <c r="H801" i="80" s="1"/>
  <c r="H802" i="80" s="1"/>
  <c r="H803" i="80" s="1"/>
  <c r="H804" i="80" s="1"/>
  <c r="H805" i="80" s="1"/>
  <c r="H806" i="80" s="1"/>
  <c r="H807" i="80" s="1"/>
  <c r="H808" i="80" s="1"/>
  <c r="H809" i="80" s="1"/>
  <c r="H810" i="80" s="1"/>
  <c r="H811" i="80" s="1"/>
  <c r="H812" i="80" s="1"/>
  <c r="H813" i="80" s="1"/>
  <c r="H814" i="80" s="1"/>
  <c r="H815" i="80" s="1"/>
  <c r="H816" i="80" s="1"/>
  <c r="H817" i="80" s="1"/>
  <c r="H818" i="80" s="1"/>
  <c r="H819" i="80" s="1"/>
  <c r="H820" i="80" s="1"/>
  <c r="H821" i="80" s="1"/>
  <c r="H822" i="80" s="1"/>
  <c r="H823" i="80" s="1"/>
  <c r="H824" i="80" s="1"/>
  <c r="H825" i="80" s="1"/>
  <c r="H826" i="80" s="1"/>
  <c r="H827" i="80" s="1"/>
  <c r="H828" i="80" s="1"/>
  <c r="H829" i="80" s="1"/>
  <c r="H830" i="80" s="1"/>
  <c r="H831" i="80" s="1"/>
  <c r="H832" i="80" s="1"/>
  <c r="H833" i="80" s="1"/>
  <c r="H834" i="80" s="1"/>
  <c r="H835" i="80" s="1"/>
  <c r="H836" i="80" s="1"/>
  <c r="H837" i="80" s="1"/>
  <c r="H838" i="80" s="1"/>
  <c r="H839" i="80" s="1"/>
  <c r="H840" i="80" s="1"/>
  <c r="H841" i="80" s="1"/>
  <c r="H842" i="80" s="1"/>
  <c r="H843" i="80" s="1"/>
  <c r="H844" i="80" s="1"/>
  <c r="H845" i="80" s="1"/>
  <c r="H846" i="80" s="1"/>
  <c r="H847" i="80" s="1"/>
  <c r="H848" i="80" s="1"/>
  <c r="H849" i="80" s="1"/>
  <c r="H850" i="80" s="1"/>
  <c r="H851" i="80" s="1"/>
  <c r="H852" i="80" s="1"/>
  <c r="H853" i="80" s="1"/>
  <c r="H854" i="80" s="1"/>
  <c r="H855" i="80" s="1"/>
  <c r="H856" i="80" s="1"/>
  <c r="H857" i="80" s="1"/>
  <c r="H858" i="80" s="1"/>
  <c r="H859" i="80" s="1"/>
  <c r="H860" i="80" s="1"/>
  <c r="H861" i="80" s="1"/>
  <c r="H862" i="80" s="1"/>
  <c r="H863" i="80" s="1"/>
  <c r="H864" i="80" s="1"/>
  <c r="H865" i="80" s="1"/>
  <c r="H866" i="80" s="1"/>
  <c r="H867" i="80" s="1"/>
  <c r="H868" i="80" s="1"/>
  <c r="H869" i="80" s="1"/>
  <c r="H870" i="80" s="1"/>
  <c r="H871" i="80" s="1"/>
  <c r="H872" i="80" s="1"/>
  <c r="H873" i="80" s="1"/>
  <c r="H874" i="80" s="1"/>
  <c r="H875" i="80" s="1"/>
  <c r="H876" i="80" s="1"/>
  <c r="H877" i="80" s="1"/>
  <c r="H878" i="80" s="1"/>
  <c r="H879" i="80" s="1"/>
  <c r="H880" i="80" s="1"/>
  <c r="H881" i="80" s="1"/>
  <c r="H882" i="80" s="1"/>
  <c r="H883" i="80" s="1"/>
  <c r="H884" i="80" s="1"/>
  <c r="H885" i="80" s="1"/>
  <c r="H886" i="80" s="1"/>
  <c r="H887" i="80" s="1"/>
  <c r="H888" i="80" s="1"/>
  <c r="H889" i="80" s="1"/>
  <c r="H890" i="80" s="1"/>
  <c r="H891" i="80" s="1"/>
  <c r="H892" i="80" s="1"/>
  <c r="H893" i="80" s="1"/>
  <c r="H894" i="80" s="1"/>
  <c r="H895" i="80" s="1"/>
  <c r="H896" i="80" s="1"/>
  <c r="H897" i="80" s="1"/>
  <c r="H898" i="80" s="1"/>
  <c r="H899" i="80" s="1"/>
  <c r="H900" i="80" s="1"/>
  <c r="H901" i="80" s="1"/>
  <c r="H902" i="80" s="1"/>
  <c r="H903" i="80" s="1"/>
  <c r="H904" i="80" s="1"/>
  <c r="H905" i="80" s="1"/>
  <c r="H906" i="80" s="1"/>
  <c r="H907" i="80" s="1"/>
  <c r="H908" i="80" s="1"/>
  <c r="H909" i="80" s="1"/>
  <c r="H910" i="80" s="1"/>
  <c r="H911" i="80" s="1"/>
  <c r="H912" i="80" s="1"/>
  <c r="H913" i="80" s="1"/>
  <c r="H914" i="80" s="1"/>
  <c r="H915" i="80" s="1"/>
  <c r="H916" i="80" s="1"/>
  <c r="H917" i="80" s="1"/>
  <c r="H918" i="80" s="1"/>
  <c r="H919" i="80" s="1"/>
  <c r="H920" i="80" s="1"/>
  <c r="H921" i="80" s="1"/>
  <c r="H922" i="80" s="1"/>
  <c r="H923" i="80" s="1"/>
  <c r="H924" i="80" s="1"/>
  <c r="H925" i="80" s="1"/>
  <c r="H926" i="80" s="1"/>
  <c r="H927" i="80" s="1"/>
  <c r="H928" i="80" s="1"/>
  <c r="H929" i="80" s="1"/>
  <c r="H930" i="80" s="1"/>
  <c r="H931" i="80" s="1"/>
  <c r="H932" i="80" s="1"/>
  <c r="H933" i="80" s="1"/>
  <c r="H934" i="80" s="1"/>
  <c r="H935" i="80" s="1"/>
  <c r="H936" i="80" s="1"/>
  <c r="H937" i="80" s="1"/>
  <c r="H938" i="80" s="1"/>
  <c r="H939" i="80" s="1"/>
  <c r="H940" i="80" s="1"/>
  <c r="H941" i="80" s="1"/>
  <c r="H942" i="80" s="1"/>
  <c r="H943" i="80" s="1"/>
  <c r="H944" i="80" s="1"/>
  <c r="H945" i="80" s="1"/>
  <c r="H946" i="80" s="1"/>
  <c r="H947" i="80" s="1"/>
  <c r="H948" i="80" s="1"/>
  <c r="H949" i="80" s="1"/>
  <c r="H950" i="80" s="1"/>
  <c r="H951" i="80" s="1"/>
  <c r="H952" i="80" s="1"/>
  <c r="H953" i="80" s="1"/>
  <c r="H954" i="80" s="1"/>
  <c r="H955" i="80" s="1"/>
  <c r="H956" i="80" s="1"/>
  <c r="H957" i="80" s="1"/>
  <c r="H958" i="80" s="1"/>
  <c r="H959" i="80" s="1"/>
  <c r="H960" i="80" s="1"/>
  <c r="H961" i="80" s="1"/>
  <c r="H962" i="80" s="1"/>
  <c r="H963" i="80" s="1"/>
  <c r="H964" i="80" s="1"/>
  <c r="H965" i="80" s="1"/>
  <c r="H966" i="80" s="1"/>
  <c r="H967" i="80" s="1"/>
  <c r="H968" i="80" s="1"/>
  <c r="H969" i="80" s="1"/>
  <c r="H970" i="80" s="1"/>
  <c r="H971" i="80" s="1"/>
  <c r="H972" i="80" s="1"/>
  <c r="H973" i="80" s="1"/>
  <c r="H974" i="80" s="1"/>
  <c r="H975" i="80" s="1"/>
  <c r="H976" i="80" s="1"/>
  <c r="H977" i="80" s="1"/>
  <c r="H978" i="80" s="1"/>
  <c r="H979" i="80" s="1"/>
  <c r="H980" i="80" s="1"/>
  <c r="H981" i="80" s="1"/>
  <c r="H982" i="80" s="1"/>
  <c r="H983" i="80" s="1"/>
  <c r="H984" i="80" s="1"/>
  <c r="H985" i="80" s="1"/>
  <c r="H986" i="80" s="1"/>
  <c r="H987" i="80" s="1"/>
  <c r="H988" i="80" s="1"/>
  <c r="H989" i="80" s="1"/>
  <c r="H990" i="80" s="1"/>
  <c r="H991" i="80" s="1"/>
  <c r="H992" i="80" s="1"/>
  <c r="H993" i="80" s="1"/>
  <c r="H994" i="80" s="1"/>
  <c r="H995" i="80" s="1"/>
  <c r="H996" i="80" s="1"/>
  <c r="H997" i="80" s="1"/>
  <c r="H998" i="80" s="1"/>
  <c r="H999" i="80" s="1"/>
  <c r="H1000" i="80" s="1"/>
  <c r="H1001" i="80" s="1"/>
  <c r="H1002" i="80" s="1"/>
  <c r="H1003" i="80" s="1"/>
  <c r="H1004" i="80" s="1"/>
  <c r="H1005" i="80" s="1"/>
  <c r="H1006" i="80" s="1"/>
  <c r="H1007" i="80" s="1"/>
  <c r="H1008" i="80" s="1"/>
  <c r="H1009" i="80" s="1"/>
  <c r="H1010" i="80" s="1"/>
  <c r="H1011" i="80" s="1"/>
  <c r="H1012" i="80" s="1"/>
  <c r="H1013" i="80" s="1"/>
  <c r="H1014" i="80" s="1"/>
  <c r="H1015" i="80" s="1"/>
  <c r="H1016" i="80" s="1"/>
  <c r="H1017" i="80" s="1"/>
  <c r="H1018" i="80" s="1"/>
  <c r="H1019" i="80" s="1"/>
  <c r="H1020" i="80" s="1"/>
  <c r="H1021" i="80" s="1"/>
  <c r="H1022" i="80" s="1"/>
  <c r="H1023" i="80" s="1"/>
  <c r="H1024" i="80" s="1"/>
  <c r="H1025" i="80" s="1"/>
  <c r="H1026" i="80" s="1"/>
  <c r="H1027" i="80" s="1"/>
  <c r="H1028" i="80" s="1"/>
  <c r="H1029" i="80" s="1"/>
  <c r="H1030" i="80" s="1"/>
  <c r="H1031" i="80" s="1"/>
  <c r="H1032" i="80" s="1"/>
  <c r="H1033" i="80" s="1"/>
  <c r="H1034" i="80" s="1"/>
  <c r="H1035" i="80" s="1"/>
  <c r="H1036" i="80" s="1"/>
  <c r="H1037" i="80" s="1"/>
  <c r="H1038" i="80" s="1"/>
  <c r="H1039" i="80" s="1"/>
  <c r="H1040" i="80" s="1"/>
  <c r="H1041" i="80" s="1"/>
  <c r="H1042" i="80" s="1"/>
  <c r="H1043" i="80" s="1"/>
  <c r="H1044" i="80" s="1"/>
  <c r="H1045" i="80" s="1"/>
  <c r="H1046" i="80" s="1"/>
  <c r="H1047" i="80" s="1"/>
  <c r="H1048" i="80" s="1"/>
  <c r="H1049" i="80" s="1"/>
  <c r="H1050" i="80" s="1"/>
  <c r="H1051" i="80" s="1"/>
  <c r="H1052" i="80" s="1"/>
  <c r="H1053" i="80" s="1"/>
  <c r="H1054" i="80" s="1"/>
  <c r="H1055" i="80" s="1"/>
  <c r="H1056" i="80" s="1"/>
  <c r="H1057" i="80" s="1"/>
  <c r="H1058" i="80" s="1"/>
  <c r="H1059" i="80" s="1"/>
  <c r="H1060" i="80" s="1"/>
  <c r="H1061" i="80" s="1"/>
  <c r="H1062" i="80" s="1"/>
  <c r="H1063" i="80" s="1"/>
  <c r="H1064" i="80" s="1"/>
  <c r="H1065" i="80" s="1"/>
  <c r="H1066" i="80" s="1"/>
  <c r="H1067" i="80" s="1"/>
  <c r="H1068" i="80" s="1"/>
  <c r="H1069" i="80" s="1"/>
  <c r="H1070" i="80" s="1"/>
  <c r="H1071" i="80" s="1"/>
  <c r="H1072" i="80" s="1"/>
  <c r="H1073" i="80" s="1"/>
  <c r="H1074" i="80" s="1"/>
  <c r="H1075" i="80" s="1"/>
  <c r="H1076" i="80" s="1"/>
  <c r="H1077" i="80" s="1"/>
  <c r="H1078" i="80" s="1"/>
  <c r="H1079" i="80" s="1"/>
  <c r="H1080" i="80" s="1"/>
  <c r="H1081" i="80" s="1"/>
  <c r="H1082" i="80" s="1"/>
  <c r="H1083" i="80" s="1"/>
  <c r="H1084" i="80" s="1"/>
  <c r="H1085" i="80" s="1"/>
  <c r="H1086" i="80" s="1"/>
  <c r="H1087" i="80" s="1"/>
  <c r="H1088" i="80" s="1"/>
  <c r="H1089" i="80" s="1"/>
  <c r="H1090" i="80" s="1"/>
  <c r="H1091" i="80" s="1"/>
  <c r="H1092" i="80" s="1"/>
  <c r="H1093" i="80" s="1"/>
  <c r="H1094" i="80" s="1"/>
  <c r="H1095" i="80" s="1"/>
  <c r="H1096" i="80" s="1"/>
  <c r="H1097" i="80" s="1"/>
  <c r="H1098" i="80" s="1"/>
  <c r="H1099" i="80" s="1"/>
  <c r="H1100" i="80" s="1"/>
  <c r="H1101" i="80" s="1"/>
  <c r="H1102" i="80" s="1"/>
  <c r="H1103" i="80" s="1"/>
  <c r="H1104" i="80" s="1"/>
  <c r="H1105" i="80" s="1"/>
  <c r="H1106" i="80" s="1"/>
  <c r="H1107" i="80" s="1"/>
  <c r="H1108" i="80" s="1"/>
  <c r="H1109" i="80" s="1"/>
  <c r="H1110" i="80" s="1"/>
  <c r="H1111" i="80" s="1"/>
  <c r="H1112" i="80" s="1"/>
  <c r="H1113" i="80" s="1"/>
  <c r="H1114" i="80" s="1"/>
  <c r="H1115" i="80" s="1"/>
  <c r="H1116" i="80" s="1"/>
  <c r="H1117" i="80" s="1"/>
  <c r="H1118" i="80" s="1"/>
  <c r="H1119" i="80" s="1"/>
  <c r="H1120" i="80" s="1"/>
  <c r="H1121" i="80" s="1"/>
  <c r="H1122" i="80" s="1"/>
  <c r="H1123" i="80" s="1"/>
  <c r="H1124" i="80" s="1"/>
  <c r="H1125" i="80" s="1"/>
  <c r="H1126" i="80" s="1"/>
  <c r="H1127" i="80" s="1"/>
  <c r="H1128" i="80" s="1"/>
  <c r="H1129" i="80" s="1"/>
  <c r="H1130" i="80" s="1"/>
  <c r="H1131" i="80" s="1"/>
  <c r="H1132" i="80" s="1"/>
  <c r="H1133" i="80" s="1"/>
  <c r="H1134" i="80" s="1"/>
  <c r="H1135" i="80" s="1"/>
  <c r="H1136" i="80" s="1"/>
  <c r="H1137" i="80" s="1"/>
  <c r="H1138" i="80" s="1"/>
  <c r="H1139" i="80" s="1"/>
  <c r="H1140" i="80" s="1"/>
  <c r="H1141" i="80" s="1"/>
  <c r="H1142" i="80" s="1"/>
  <c r="H1143" i="80" s="1"/>
  <c r="H1144" i="80" s="1"/>
  <c r="H1145" i="80" s="1"/>
  <c r="H1146" i="80" s="1"/>
  <c r="H1147" i="80" s="1"/>
  <c r="H1148" i="80" s="1"/>
  <c r="H1149" i="80" s="1"/>
  <c r="H1150" i="80" s="1"/>
  <c r="H1151" i="80" s="1"/>
  <c r="H1152" i="80" s="1"/>
  <c r="H1153" i="80" s="1"/>
  <c r="H1154" i="80" s="1"/>
  <c r="H1155" i="80" s="1"/>
  <c r="H1156" i="80" s="1"/>
  <c r="H1157" i="80" s="1"/>
  <c r="H1158" i="80" s="1"/>
  <c r="H1159" i="80" s="1"/>
  <c r="H1160" i="80" s="1"/>
  <c r="H1161" i="80" s="1"/>
  <c r="H1162" i="80" s="1"/>
  <c r="H1163" i="80" s="1"/>
  <c r="H1164" i="80" s="1"/>
  <c r="H1165" i="80" s="1"/>
  <c r="H1166" i="80" s="1"/>
  <c r="H1167" i="80" s="1"/>
  <c r="H1168" i="80" s="1"/>
  <c r="H1169" i="80" s="1"/>
  <c r="H1170" i="80" s="1"/>
  <c r="H1171" i="80" s="1"/>
  <c r="H1172" i="80" s="1"/>
  <c r="H1173" i="80" s="1"/>
  <c r="H1174" i="80" s="1"/>
  <c r="H1175" i="80" s="1"/>
  <c r="H1176" i="80" s="1"/>
  <c r="H1177" i="80" s="1"/>
  <c r="H1178" i="80" s="1"/>
  <c r="H1179" i="80" s="1"/>
  <c r="H1180" i="80" s="1"/>
  <c r="H1181" i="80" s="1"/>
  <c r="H1182" i="80" s="1"/>
  <c r="H1183" i="80" s="1"/>
  <c r="H1184" i="80" s="1"/>
  <c r="H1185" i="80" s="1"/>
  <c r="H1186" i="80" s="1"/>
  <c r="H1187" i="80" s="1"/>
  <c r="H1188" i="80" s="1"/>
  <c r="H1189" i="80" s="1"/>
  <c r="H1190" i="80" s="1"/>
  <c r="H1191" i="80" s="1"/>
  <c r="H1192" i="80" s="1"/>
  <c r="H1193" i="80" s="1"/>
  <c r="H1194" i="80" s="1"/>
  <c r="H1195" i="80" s="1"/>
  <c r="H1196" i="80" s="1"/>
  <c r="H1197" i="80" s="1"/>
  <c r="H1198" i="80" s="1"/>
  <c r="H1199" i="80" s="1"/>
  <c r="H1200" i="80" s="1"/>
  <c r="H1201" i="80" s="1"/>
  <c r="H1202" i="80" s="1"/>
  <c r="H1203" i="80" s="1"/>
  <c r="H1204" i="80" s="1"/>
  <c r="H1205" i="80" s="1"/>
  <c r="H1206" i="80" s="1"/>
  <c r="H1207" i="80" s="1"/>
  <c r="H1208" i="80" s="1"/>
  <c r="H1209" i="80" s="1"/>
  <c r="H1210" i="80" s="1"/>
  <c r="H1211" i="80" s="1"/>
  <c r="H1212" i="80" s="1"/>
  <c r="H1213" i="80" s="1"/>
  <c r="H1214" i="80" s="1"/>
  <c r="H1215" i="80" s="1"/>
  <c r="H1216" i="80" s="1"/>
  <c r="H1217" i="80" s="1"/>
  <c r="H1218" i="80" s="1"/>
  <c r="H1219" i="80" s="1"/>
  <c r="H1220" i="80" s="1"/>
  <c r="H1221" i="80" s="1"/>
  <c r="H1222" i="80" s="1"/>
  <c r="H1223" i="80" s="1"/>
  <c r="H1224" i="80" s="1"/>
  <c r="H1225" i="80" s="1"/>
  <c r="H1226" i="80" s="1"/>
  <c r="H1227" i="80" s="1"/>
  <c r="H1228" i="80" s="1"/>
  <c r="H1229" i="80" s="1"/>
  <c r="H1230" i="80" s="1"/>
  <c r="H1231" i="80" s="1"/>
  <c r="H1232" i="80" s="1"/>
  <c r="H1233" i="80" s="1"/>
  <c r="H1234" i="80" s="1"/>
  <c r="H1235" i="80" s="1"/>
  <c r="H1236" i="80" s="1"/>
  <c r="H1237" i="80" s="1"/>
  <c r="H1238" i="80" s="1"/>
  <c r="H1239" i="80" s="1"/>
  <c r="H1240" i="80" s="1"/>
  <c r="H1241" i="80" s="1"/>
  <c r="H1242" i="80" s="1"/>
  <c r="H1243" i="80" s="1"/>
  <c r="H1244" i="80" s="1"/>
  <c r="H1245" i="80" s="1"/>
  <c r="H1246" i="80" s="1"/>
  <c r="H1247" i="80" s="1"/>
  <c r="H1248" i="80" s="1"/>
  <c r="H1249" i="80" s="1"/>
  <c r="H1250" i="80" s="1"/>
  <c r="H1251" i="80" s="1"/>
  <c r="H1252" i="80" s="1"/>
  <c r="H1253" i="80" s="1"/>
  <c r="H1254" i="80" s="1"/>
  <c r="H1255" i="80" s="1"/>
  <c r="H1256" i="80" s="1"/>
  <c r="H1257" i="80" s="1"/>
  <c r="H1258" i="80" s="1"/>
  <c r="H1259" i="80" s="1"/>
  <c r="H1260" i="80" s="1"/>
  <c r="H1261" i="80" s="1"/>
  <c r="H1262" i="80" s="1"/>
  <c r="H1263" i="80" s="1"/>
  <c r="H1264" i="80" s="1"/>
  <c r="H1265" i="80" s="1"/>
  <c r="H1266" i="80" s="1"/>
  <c r="H1267" i="80" s="1"/>
  <c r="H1268" i="80" s="1"/>
  <c r="H1269" i="80" s="1"/>
  <c r="H1270" i="80" s="1"/>
  <c r="H1271" i="80" s="1"/>
  <c r="H1272" i="80" s="1"/>
  <c r="H1273" i="80" s="1"/>
  <c r="H1274" i="80" s="1"/>
  <c r="H1275" i="80" s="1"/>
  <c r="H1276" i="80" s="1"/>
  <c r="H1277" i="80" s="1"/>
  <c r="H1278" i="80" s="1"/>
  <c r="H1279" i="80" s="1"/>
  <c r="H1280" i="80" s="1"/>
  <c r="H1281" i="80" s="1"/>
  <c r="H1282" i="80" s="1"/>
  <c r="H1283" i="80" s="1"/>
  <c r="H1284" i="80" s="1"/>
  <c r="H1285" i="80" s="1"/>
  <c r="H1286" i="80" s="1"/>
  <c r="H1287" i="80" s="1"/>
  <c r="H1288" i="80" s="1"/>
  <c r="H1289" i="80" s="1"/>
  <c r="H1290" i="80" s="1"/>
  <c r="H1291" i="80" s="1"/>
  <c r="H1292" i="80" s="1"/>
  <c r="H1293" i="80" s="1"/>
  <c r="H1294" i="80" s="1"/>
  <c r="H1295" i="80" s="1"/>
  <c r="H1296" i="80" s="1"/>
  <c r="H1297" i="80" s="1"/>
  <c r="H1298" i="80" s="1"/>
  <c r="H1299" i="80" s="1"/>
  <c r="H1300" i="80" s="1"/>
  <c r="H1301" i="80" s="1"/>
  <c r="H1302" i="80" s="1"/>
  <c r="H1303" i="80" s="1"/>
  <c r="H1304" i="80" s="1"/>
  <c r="H1305" i="80" s="1"/>
  <c r="H1306" i="80" s="1"/>
  <c r="H1307" i="80" s="1"/>
  <c r="H1308" i="80" s="1"/>
  <c r="H1309" i="80" s="1"/>
  <c r="H1310" i="80" s="1"/>
  <c r="H1311" i="80" s="1"/>
  <c r="H1312" i="80" s="1"/>
  <c r="H1313" i="80" s="1"/>
  <c r="H1314" i="80" s="1"/>
  <c r="H1315" i="80" s="1"/>
  <c r="H1316" i="80" s="1"/>
  <c r="H1317" i="80" s="1"/>
  <c r="H1318" i="80" s="1"/>
  <c r="H1319" i="80" s="1"/>
  <c r="H1320" i="80" s="1"/>
  <c r="H1321" i="80" s="1"/>
  <c r="H1322" i="80" s="1"/>
  <c r="H1323" i="80" s="1"/>
  <c r="H1324" i="80" s="1"/>
  <c r="H1325" i="80" s="1"/>
  <c r="H1326" i="80" s="1"/>
  <c r="H1327" i="80" s="1"/>
  <c r="H1328" i="80" s="1"/>
  <c r="H1329" i="80" s="1"/>
  <c r="H1330" i="80" s="1"/>
  <c r="H1331" i="80" s="1"/>
  <c r="H1332" i="80" s="1"/>
  <c r="H1333" i="80" s="1"/>
  <c r="H1334" i="80" s="1"/>
  <c r="H1335" i="80" s="1"/>
  <c r="H1336" i="80" s="1"/>
  <c r="H1337" i="80" s="1"/>
  <c r="H1338" i="80" s="1"/>
  <c r="H1339" i="80" s="1"/>
  <c r="H1340" i="80" s="1"/>
  <c r="H1341" i="80" s="1"/>
  <c r="H1342" i="80" s="1"/>
  <c r="H1343" i="80" s="1"/>
  <c r="H1344" i="80" s="1"/>
  <c r="H1345" i="80" s="1"/>
  <c r="H1346" i="80" s="1"/>
  <c r="H1347" i="80" s="1"/>
  <c r="H1348" i="80" s="1"/>
  <c r="H1349" i="80" s="1"/>
  <c r="H1350" i="80" s="1"/>
  <c r="H1351" i="80" s="1"/>
  <c r="H1352" i="80" s="1"/>
  <c r="H1353" i="80" s="1"/>
  <c r="H1354" i="80" s="1"/>
  <c r="H1355" i="80" s="1"/>
  <c r="H1356" i="80" s="1"/>
  <c r="H1357" i="80" s="1"/>
  <c r="H1358" i="80" s="1"/>
  <c r="H1359" i="80" s="1"/>
  <c r="H1360" i="80" s="1"/>
  <c r="H1361" i="80" s="1"/>
  <c r="H1362" i="80" s="1"/>
  <c r="H1363" i="80" s="1"/>
  <c r="H1364" i="80" s="1"/>
  <c r="H1365" i="80" s="1"/>
  <c r="H1366" i="80" s="1"/>
  <c r="H1367" i="80" s="1"/>
  <c r="H1368" i="80" s="1"/>
  <c r="H1369" i="80" s="1"/>
  <c r="H1370" i="80" s="1"/>
  <c r="H1371" i="80" s="1"/>
  <c r="H1372" i="80" s="1"/>
  <c r="H1373" i="80" s="1"/>
  <c r="H1374" i="80" s="1"/>
  <c r="H1375" i="80" s="1"/>
  <c r="H1376" i="80" s="1"/>
  <c r="H1377" i="80" s="1"/>
  <c r="H1378" i="80" s="1"/>
  <c r="H1379" i="80" s="1"/>
  <c r="H1380" i="80" s="1"/>
  <c r="H1381" i="80" s="1"/>
  <c r="H1382" i="80" s="1"/>
  <c r="H1383" i="80" s="1"/>
  <c r="H1384" i="80" s="1"/>
  <c r="H1385" i="80" s="1"/>
  <c r="H1386" i="80" s="1"/>
  <c r="H1387" i="80" s="1"/>
  <c r="H1388" i="80" s="1"/>
  <c r="H1389" i="80" s="1"/>
  <c r="H1390" i="80" s="1"/>
  <c r="H1391" i="80" s="1"/>
  <c r="H1392" i="80" s="1"/>
  <c r="H1393" i="80" s="1"/>
  <c r="H1394" i="80" s="1"/>
  <c r="H1395" i="80" s="1"/>
  <c r="H1396" i="80" s="1"/>
  <c r="H1397" i="80" s="1"/>
  <c r="H1398" i="80" s="1"/>
  <c r="H1399" i="80" s="1"/>
  <c r="H1400" i="80" s="1"/>
  <c r="H1401" i="80" s="1"/>
  <c r="H1402" i="80" s="1"/>
  <c r="H1403" i="80" s="1"/>
  <c r="H1404" i="80" s="1"/>
  <c r="H1405" i="80" s="1"/>
  <c r="H1406" i="80" s="1"/>
  <c r="H1407" i="80" s="1"/>
  <c r="H1408" i="80" s="1"/>
  <c r="H1409" i="80" s="1"/>
  <c r="H1410" i="80" s="1"/>
  <c r="H1411" i="80" s="1"/>
  <c r="H1412" i="80" s="1"/>
  <c r="H1413" i="80" s="1"/>
  <c r="H1414" i="80" s="1"/>
  <c r="H1415" i="80" s="1"/>
  <c r="H1416" i="80" s="1"/>
  <c r="H1417" i="80" s="1"/>
  <c r="H1418" i="80" s="1"/>
  <c r="H1419" i="80" s="1"/>
  <c r="H1420" i="80" s="1"/>
  <c r="H1421" i="80" s="1"/>
  <c r="H1422" i="80" s="1"/>
  <c r="H1423" i="80" s="1"/>
  <c r="H1424" i="80" s="1"/>
  <c r="H1425" i="80" s="1"/>
  <c r="H1426" i="80" s="1"/>
  <c r="H1427" i="80" s="1"/>
  <c r="H1428" i="80" s="1"/>
  <c r="H1429" i="80" s="1"/>
  <c r="H1430" i="80" s="1"/>
  <c r="H1431" i="80" s="1"/>
  <c r="H1432" i="80" s="1"/>
  <c r="H1433" i="80" s="1"/>
  <c r="H1434" i="80" s="1"/>
  <c r="H1435" i="80" s="1"/>
  <c r="H1436" i="80" s="1"/>
  <c r="H1437" i="80" s="1"/>
  <c r="H1438" i="80" s="1"/>
  <c r="H1439" i="80" s="1"/>
  <c r="H1440" i="80" s="1"/>
  <c r="H1441" i="80" s="1"/>
  <c r="H1442" i="80" s="1"/>
  <c r="H1443" i="80" s="1"/>
  <c r="H1444" i="80" s="1"/>
  <c r="H1445" i="80" s="1"/>
  <c r="H1446" i="80" s="1"/>
  <c r="H1447" i="80" s="1"/>
  <c r="H1448" i="80" s="1"/>
  <c r="H1449" i="80" s="1"/>
  <c r="H1450" i="80" s="1"/>
  <c r="H1451" i="80" s="1"/>
  <c r="H1452" i="80" s="1"/>
  <c r="H1453" i="80" s="1"/>
  <c r="H1454" i="80" s="1"/>
  <c r="H1455" i="80" s="1"/>
  <c r="H1456" i="80" s="1"/>
  <c r="H1457" i="80" s="1"/>
  <c r="H1458" i="80" s="1"/>
  <c r="H1459" i="80" s="1"/>
  <c r="H1460" i="80" s="1"/>
  <c r="H1461" i="80" s="1"/>
  <c r="H1462" i="80" s="1"/>
  <c r="H1463" i="80" s="1"/>
  <c r="H1464" i="80" s="1"/>
  <c r="H1465" i="80" s="1"/>
  <c r="H1466" i="80" s="1"/>
  <c r="H1467" i="80" s="1"/>
  <c r="H1468" i="80" s="1"/>
  <c r="H1469" i="80" s="1"/>
  <c r="H1470" i="80" s="1"/>
  <c r="H1471" i="80" s="1"/>
  <c r="H1472" i="80" s="1"/>
  <c r="H1473" i="80" s="1"/>
  <c r="H1474" i="80" s="1"/>
  <c r="H1475" i="80" s="1"/>
  <c r="H1476" i="80" s="1"/>
  <c r="H1477" i="80" s="1"/>
  <c r="H1478" i="80" s="1"/>
  <c r="H1479" i="80" s="1"/>
  <c r="H1480" i="80" s="1"/>
  <c r="H1481" i="80" s="1"/>
  <c r="H1482" i="80" s="1"/>
  <c r="H1483" i="80" s="1"/>
  <c r="H1484" i="80" s="1"/>
  <c r="H1485" i="80" s="1"/>
  <c r="H1486" i="80" s="1"/>
  <c r="H1487" i="80" s="1"/>
  <c r="H1488" i="80" s="1"/>
  <c r="H1489" i="80" s="1"/>
  <c r="H1490" i="80" s="1"/>
  <c r="H1491" i="80" s="1"/>
  <c r="H1492" i="80" s="1"/>
  <c r="H1493" i="80" s="1"/>
  <c r="H1494" i="80" s="1"/>
  <c r="H1495" i="80" s="1"/>
  <c r="H1496" i="80" s="1"/>
  <c r="H1497" i="80" s="1"/>
  <c r="H1498" i="80" s="1"/>
  <c r="H1499" i="80" s="1"/>
  <c r="H1500" i="80" s="1"/>
  <c r="H1501" i="80" s="1"/>
  <c r="H1502" i="80" s="1"/>
  <c r="H1503" i="80" s="1"/>
  <c r="H1504" i="80" s="1"/>
  <c r="H1505" i="80" s="1"/>
  <c r="H1506" i="80" s="1"/>
  <c r="H1507" i="80" s="1"/>
  <c r="H1508" i="80" s="1"/>
  <c r="H1509" i="80" s="1"/>
  <c r="H1510" i="80" s="1"/>
  <c r="H1511" i="80" s="1"/>
  <c r="H1512" i="80" s="1"/>
  <c r="H1513" i="80" s="1"/>
  <c r="H1514" i="80" s="1"/>
  <c r="H1515" i="80" s="1"/>
  <c r="H1516" i="80" s="1"/>
  <c r="H1517" i="80" s="1"/>
  <c r="H1518" i="80" s="1"/>
  <c r="H1519" i="80" s="1"/>
  <c r="H1520" i="80" s="1"/>
  <c r="H1521" i="80" s="1"/>
  <c r="H1522" i="80" s="1"/>
  <c r="H1523" i="80" s="1"/>
  <c r="H1524" i="80" s="1"/>
  <c r="H1525" i="80" s="1"/>
  <c r="H1526" i="80" s="1"/>
  <c r="H1527" i="80" s="1"/>
  <c r="H1528" i="80" s="1"/>
  <c r="H1529" i="80" s="1"/>
  <c r="H1530" i="80" s="1"/>
  <c r="H1531" i="80" s="1"/>
  <c r="H1532" i="80" s="1"/>
  <c r="H1533" i="80" s="1"/>
  <c r="H1534" i="80" s="1"/>
  <c r="H1535" i="80" s="1"/>
  <c r="H1536" i="80" s="1"/>
  <c r="H1537" i="80" s="1"/>
  <c r="H1538" i="80" s="1"/>
  <c r="H1539" i="80" s="1"/>
  <c r="H1540" i="80" s="1"/>
  <c r="H1541" i="80" s="1"/>
  <c r="H1542" i="80" s="1"/>
  <c r="H1543" i="80" s="1"/>
  <c r="H1544" i="80" s="1"/>
  <c r="H1545" i="80" s="1"/>
  <c r="H1546" i="80" s="1"/>
  <c r="H1547" i="80" s="1"/>
  <c r="H1548" i="80" s="1"/>
  <c r="H1549" i="80" s="1"/>
  <c r="H1550" i="80" s="1"/>
  <c r="H1551" i="80" s="1"/>
  <c r="H1552" i="80" s="1"/>
  <c r="H1553" i="80" s="1"/>
  <c r="H1554" i="80" s="1"/>
  <c r="H1555" i="80" s="1"/>
  <c r="H1556" i="80" s="1"/>
  <c r="H1557" i="80" s="1"/>
  <c r="H1558" i="80" s="1"/>
  <c r="H1559" i="80" s="1"/>
  <c r="H1560" i="80" s="1"/>
  <c r="H1561" i="80" s="1"/>
  <c r="H1562" i="80" s="1"/>
  <c r="H1563" i="80" s="1"/>
  <c r="H1564" i="80" s="1"/>
  <c r="H1565" i="80" s="1"/>
  <c r="H1566" i="80" s="1"/>
  <c r="H1567" i="80" s="1"/>
  <c r="H1568" i="80" s="1"/>
  <c r="H1569" i="80" s="1"/>
  <c r="H1570" i="80" s="1"/>
  <c r="H1571" i="80" s="1"/>
  <c r="H1572" i="80" s="1"/>
  <c r="H1573" i="80" s="1"/>
  <c r="H1574" i="80" s="1"/>
  <c r="H1575" i="80" s="1"/>
  <c r="H1576" i="80" s="1"/>
  <c r="H1577" i="80" s="1"/>
  <c r="H1578" i="80" s="1"/>
  <c r="H1579" i="80" s="1"/>
  <c r="H1580" i="80" s="1"/>
  <c r="H1581" i="80" s="1"/>
  <c r="H1582" i="80" s="1"/>
  <c r="H1583" i="80" s="1"/>
  <c r="H1584" i="80" s="1"/>
  <c r="H1585" i="80" s="1"/>
  <c r="H1586" i="80" s="1"/>
  <c r="H1587" i="80" s="1"/>
  <c r="H1588" i="80" s="1"/>
  <c r="H1589" i="80" s="1"/>
  <c r="H1590" i="80" s="1"/>
  <c r="H1591" i="80" s="1"/>
  <c r="H1592" i="80" s="1"/>
  <c r="H1593" i="80" s="1"/>
  <c r="H1594" i="80" s="1"/>
  <c r="H1595" i="80" s="1"/>
  <c r="H1596" i="80" s="1"/>
  <c r="H1597" i="80" s="1"/>
  <c r="H1598" i="80" s="1"/>
  <c r="H1599" i="80" s="1"/>
  <c r="H1600" i="80" s="1"/>
  <c r="H1601" i="80" s="1"/>
  <c r="H1602" i="80" s="1"/>
  <c r="H1603" i="80" s="1"/>
  <c r="H1604" i="80" s="1"/>
  <c r="H1605" i="80" s="1"/>
  <c r="H1606" i="80" s="1"/>
  <c r="H1607" i="80" s="1"/>
  <c r="H1608" i="80" s="1"/>
  <c r="H1609" i="80" s="1"/>
  <c r="H1610" i="80" s="1"/>
  <c r="H1611" i="80" s="1"/>
  <c r="H1612" i="80" s="1"/>
  <c r="H1613" i="80" s="1"/>
  <c r="H1614" i="80" s="1"/>
  <c r="H1615" i="80" s="1"/>
  <c r="H1616" i="80" s="1"/>
  <c r="H1617" i="80" s="1"/>
  <c r="H1618" i="80" s="1"/>
  <c r="H1619" i="80" s="1"/>
  <c r="H1620" i="80" s="1"/>
  <c r="H1621" i="80" s="1"/>
  <c r="H1622" i="80" s="1"/>
  <c r="H1623" i="80" s="1"/>
  <c r="H1624" i="80" s="1"/>
  <c r="H1625" i="80" s="1"/>
  <c r="H1626" i="80" s="1"/>
  <c r="H1627" i="80" s="1"/>
  <c r="H1628" i="80" s="1"/>
  <c r="H1629" i="80" s="1"/>
  <c r="H1630" i="80" s="1"/>
  <c r="H1631" i="80" s="1"/>
  <c r="H1632" i="80" s="1"/>
  <c r="H1633" i="80" s="1"/>
  <c r="H1634" i="80" s="1"/>
  <c r="H1635" i="80" s="1"/>
  <c r="H1636" i="80" s="1"/>
  <c r="H1637" i="80" s="1"/>
  <c r="H1638" i="80" s="1"/>
  <c r="H1639" i="80" s="1"/>
  <c r="H1640" i="80" s="1"/>
  <c r="H1641" i="80" s="1"/>
  <c r="H1642" i="80" s="1"/>
  <c r="H1643" i="80" s="1"/>
  <c r="H1644" i="80" s="1"/>
  <c r="H1645" i="80" s="1"/>
  <c r="H1646" i="80" s="1"/>
  <c r="H1647" i="80" s="1"/>
  <c r="H1648" i="80" s="1"/>
  <c r="H1649" i="80" s="1"/>
  <c r="H1650" i="80" s="1"/>
  <c r="H1651" i="80" s="1"/>
  <c r="H1652" i="80" s="1"/>
  <c r="H1653" i="80" s="1"/>
  <c r="H1654" i="80" s="1"/>
  <c r="H1655" i="80" s="1"/>
  <c r="H1656" i="80" s="1"/>
  <c r="H1657" i="80" s="1"/>
  <c r="H1658" i="80" s="1"/>
  <c r="H1659" i="80" s="1"/>
  <c r="H1660" i="80" s="1"/>
  <c r="H1661" i="80" s="1"/>
  <c r="H1662" i="80" s="1"/>
  <c r="H1663" i="80" s="1"/>
  <c r="H1664" i="80" s="1"/>
  <c r="H1665" i="80" s="1"/>
  <c r="H1666" i="80" s="1"/>
  <c r="H1667" i="80" s="1"/>
  <c r="H1668" i="80" s="1"/>
  <c r="H1669" i="80" s="1"/>
  <c r="H1670" i="80" s="1"/>
  <c r="H1671" i="80" s="1"/>
  <c r="H1672" i="80" s="1"/>
  <c r="H1673" i="80" s="1"/>
  <c r="H1674" i="80" s="1"/>
  <c r="H1675" i="80" s="1"/>
  <c r="H1676" i="80" s="1"/>
  <c r="H1677" i="80" s="1"/>
  <c r="H1678" i="80" s="1"/>
  <c r="H1679" i="80" s="1"/>
  <c r="H1680" i="80" s="1"/>
  <c r="H1681" i="80" s="1"/>
  <c r="H1682" i="80" s="1"/>
  <c r="H1683" i="80" s="1"/>
  <c r="H1684" i="80" s="1"/>
  <c r="H1685" i="80" s="1"/>
  <c r="H1686" i="80" s="1"/>
  <c r="H1687" i="80" s="1"/>
  <c r="H1688" i="80" s="1"/>
  <c r="H1689" i="80" s="1"/>
  <c r="H1690" i="80" s="1"/>
  <c r="H1691" i="80" s="1"/>
  <c r="H1692" i="80" s="1"/>
  <c r="H1693" i="80" s="1"/>
  <c r="H1694" i="80" s="1"/>
  <c r="H1695" i="80" s="1"/>
  <c r="H1696" i="80" s="1"/>
  <c r="H1697" i="80" s="1"/>
  <c r="H1698" i="80" s="1"/>
  <c r="H1699" i="80" s="1"/>
  <c r="H1700" i="80" s="1"/>
  <c r="H1701" i="80" s="1"/>
  <c r="H1702" i="80" s="1"/>
  <c r="H1703" i="80" s="1"/>
  <c r="H1704" i="80" s="1"/>
  <c r="H1705" i="80" s="1"/>
  <c r="H1706" i="80" s="1"/>
  <c r="B13" i="80"/>
  <c r="A7" i="80"/>
  <c r="D2" i="80"/>
  <c r="E26" i="79"/>
  <c r="F18" i="79" s="1"/>
  <c r="E13" i="79"/>
  <c r="E28" i="79"/>
  <c r="A7" i="79"/>
  <c r="D2" i="79"/>
  <c r="F38" i="70"/>
  <c r="H25" i="70"/>
  <c r="H38" i="70" s="1"/>
  <c r="H1708" i="80"/>
  <c r="F45" i="79"/>
  <c r="H98" i="117"/>
  <c r="G98" i="117"/>
  <c r="AA96" i="117"/>
  <c r="Z96" i="117"/>
  <c r="Y96" i="117"/>
  <c r="X96" i="117"/>
  <c r="W96" i="117"/>
  <c r="V96" i="117"/>
  <c r="U96" i="117"/>
  <c r="T96" i="117"/>
  <c r="S96" i="117"/>
  <c r="R96" i="117"/>
  <c r="Q96" i="117"/>
  <c r="P96" i="117"/>
  <c r="O96" i="117"/>
  <c r="N96" i="117"/>
  <c r="M96" i="117"/>
  <c r="L96" i="117"/>
  <c r="K96" i="117"/>
  <c r="J96" i="117"/>
  <c r="I96" i="117"/>
  <c r="AA95" i="117"/>
  <c r="Z95" i="117"/>
  <c r="Y95" i="117"/>
  <c r="X95" i="117"/>
  <c r="W95" i="117"/>
  <c r="V95" i="117"/>
  <c r="U95" i="117"/>
  <c r="T95" i="117"/>
  <c r="S95" i="117"/>
  <c r="R95" i="117"/>
  <c r="Q95" i="117"/>
  <c r="P95" i="117"/>
  <c r="O95" i="117"/>
  <c r="N95" i="117"/>
  <c r="M95" i="117"/>
  <c r="L95" i="117"/>
  <c r="K95" i="117"/>
  <c r="J95" i="117"/>
  <c r="I95" i="117"/>
  <c r="AA94" i="117"/>
  <c r="Z94" i="117"/>
  <c r="Y94" i="117"/>
  <c r="X94" i="117"/>
  <c r="W94" i="117"/>
  <c r="V94" i="117"/>
  <c r="U94" i="117"/>
  <c r="T94" i="117"/>
  <c r="S94" i="117"/>
  <c r="R94" i="117"/>
  <c r="Q94" i="117"/>
  <c r="P94" i="117"/>
  <c r="O94" i="117"/>
  <c r="N94" i="117"/>
  <c r="M94" i="117"/>
  <c r="L94" i="117"/>
  <c r="K94" i="117"/>
  <c r="J94" i="117"/>
  <c r="I94" i="117"/>
  <c r="AA93" i="117"/>
  <c r="Z93" i="117"/>
  <c r="Y93" i="117"/>
  <c r="X93" i="117"/>
  <c r="W93" i="117"/>
  <c r="V93" i="117"/>
  <c r="U93" i="117"/>
  <c r="T93" i="117"/>
  <c r="S93" i="117"/>
  <c r="R93" i="117"/>
  <c r="Q93" i="117"/>
  <c r="P93" i="117"/>
  <c r="O93" i="117"/>
  <c r="N93" i="117"/>
  <c r="M93" i="117"/>
  <c r="L93" i="117"/>
  <c r="K93" i="117"/>
  <c r="J93" i="117"/>
  <c r="I93" i="117"/>
  <c r="AA92" i="117"/>
  <c r="Z92" i="117"/>
  <c r="Y92" i="117"/>
  <c r="X92" i="117"/>
  <c r="W92" i="117"/>
  <c r="V92" i="117"/>
  <c r="U92" i="117"/>
  <c r="T92" i="117"/>
  <c r="S92" i="117"/>
  <c r="R92" i="117"/>
  <c r="Q92" i="117"/>
  <c r="P92" i="117"/>
  <c r="O92" i="117"/>
  <c r="N92" i="117"/>
  <c r="M92" i="117"/>
  <c r="L92" i="117"/>
  <c r="K92" i="117"/>
  <c r="J92" i="117"/>
  <c r="I92" i="117"/>
  <c r="AA91" i="117"/>
  <c r="Z91" i="117"/>
  <c r="Y91" i="117"/>
  <c r="X91" i="117"/>
  <c r="W91" i="117"/>
  <c r="V91" i="117"/>
  <c r="U91" i="117"/>
  <c r="T91" i="117"/>
  <c r="S91" i="117"/>
  <c r="R91" i="117"/>
  <c r="Q91" i="117"/>
  <c r="P91" i="117"/>
  <c r="O91" i="117"/>
  <c r="N91" i="117"/>
  <c r="M91" i="117"/>
  <c r="L91" i="117"/>
  <c r="K91" i="117"/>
  <c r="J91" i="117"/>
  <c r="I91" i="117"/>
  <c r="AA90" i="117"/>
  <c r="Z90" i="117"/>
  <c r="Y90" i="117"/>
  <c r="X90" i="117"/>
  <c r="W90" i="117"/>
  <c r="V90" i="117"/>
  <c r="U90" i="117"/>
  <c r="T90" i="117"/>
  <c r="S90" i="117"/>
  <c r="R90" i="117"/>
  <c r="Q90" i="117"/>
  <c r="P90" i="117"/>
  <c r="O90" i="117"/>
  <c r="N90" i="117"/>
  <c r="M90" i="117"/>
  <c r="L90" i="117"/>
  <c r="K90" i="117"/>
  <c r="J90" i="117"/>
  <c r="I90" i="117"/>
  <c r="AA89" i="117"/>
  <c r="Z89" i="117"/>
  <c r="Y89" i="117"/>
  <c r="X89" i="117"/>
  <c r="W89" i="117"/>
  <c r="V89" i="117"/>
  <c r="U89" i="117"/>
  <c r="T89" i="117"/>
  <c r="S89" i="117"/>
  <c r="R89" i="117"/>
  <c r="Q89" i="117"/>
  <c r="P89" i="117"/>
  <c r="O89" i="117"/>
  <c r="N89" i="117"/>
  <c r="M89" i="117"/>
  <c r="L89" i="117"/>
  <c r="K89" i="117"/>
  <c r="J89" i="117"/>
  <c r="I89" i="117"/>
  <c r="AA88" i="117"/>
  <c r="Z88" i="117"/>
  <c r="Y88" i="117"/>
  <c r="X88" i="117"/>
  <c r="W88" i="117"/>
  <c r="V88" i="117"/>
  <c r="U88" i="117"/>
  <c r="T88" i="117"/>
  <c r="S88" i="117"/>
  <c r="R88" i="117"/>
  <c r="Q88" i="117"/>
  <c r="P88" i="117"/>
  <c r="O88" i="117"/>
  <c r="N88" i="117"/>
  <c r="M88" i="117"/>
  <c r="L88" i="117"/>
  <c r="K88" i="117"/>
  <c r="J88" i="117"/>
  <c r="I88" i="117"/>
  <c r="AA87" i="117"/>
  <c r="Z87" i="117"/>
  <c r="Y87" i="117"/>
  <c r="X87" i="117"/>
  <c r="W87" i="117"/>
  <c r="V87" i="117"/>
  <c r="U87" i="117"/>
  <c r="T87" i="117"/>
  <c r="S87" i="117"/>
  <c r="R87" i="117"/>
  <c r="Q87" i="117"/>
  <c r="P87" i="117"/>
  <c r="O87" i="117"/>
  <c r="N87" i="117"/>
  <c r="M87" i="117"/>
  <c r="L87" i="117"/>
  <c r="K87" i="117"/>
  <c r="J87" i="117"/>
  <c r="I87" i="117"/>
  <c r="AA86" i="117"/>
  <c r="Z86" i="117"/>
  <c r="Y86" i="117"/>
  <c r="X86" i="117"/>
  <c r="W86" i="117"/>
  <c r="V86" i="117"/>
  <c r="U86" i="117"/>
  <c r="T86" i="117"/>
  <c r="S86" i="117"/>
  <c r="R86" i="117"/>
  <c r="Q86" i="117"/>
  <c r="P86" i="117"/>
  <c r="O86" i="117"/>
  <c r="N86" i="117"/>
  <c r="M86" i="117"/>
  <c r="L86" i="117"/>
  <c r="K86" i="117"/>
  <c r="J86" i="117"/>
  <c r="I86" i="117"/>
  <c r="AA85" i="117"/>
  <c r="Z85" i="117"/>
  <c r="Y85" i="117"/>
  <c r="X85" i="117"/>
  <c r="W85" i="117"/>
  <c r="V85" i="117"/>
  <c r="U85" i="117"/>
  <c r="T85" i="117"/>
  <c r="S85" i="117"/>
  <c r="R85" i="117"/>
  <c r="Q85" i="117"/>
  <c r="P85" i="117"/>
  <c r="O85" i="117"/>
  <c r="N85" i="117"/>
  <c r="M85" i="117"/>
  <c r="L85" i="117"/>
  <c r="K85" i="117"/>
  <c r="J85" i="117"/>
  <c r="I85" i="117"/>
  <c r="AA84" i="117"/>
  <c r="Z84" i="117"/>
  <c r="Y84" i="117"/>
  <c r="X84" i="117"/>
  <c r="W84" i="117"/>
  <c r="V84" i="117"/>
  <c r="U84" i="117"/>
  <c r="T84" i="117"/>
  <c r="S84" i="117"/>
  <c r="R84" i="117"/>
  <c r="Q84" i="117"/>
  <c r="P84" i="117"/>
  <c r="O84" i="117"/>
  <c r="N84" i="117"/>
  <c r="M84" i="117"/>
  <c r="L84" i="117"/>
  <c r="K84" i="117"/>
  <c r="J84" i="117"/>
  <c r="I84" i="117"/>
  <c r="AA83" i="117"/>
  <c r="Z83" i="117"/>
  <c r="Y83" i="117"/>
  <c r="X83" i="117"/>
  <c r="W83" i="117"/>
  <c r="V83" i="117"/>
  <c r="U83" i="117"/>
  <c r="T83" i="117"/>
  <c r="S83" i="117"/>
  <c r="R83" i="117"/>
  <c r="Q83" i="117"/>
  <c r="P83" i="117"/>
  <c r="O83" i="117"/>
  <c r="N83" i="117"/>
  <c r="M83" i="117"/>
  <c r="L83" i="117"/>
  <c r="K83" i="117"/>
  <c r="J83" i="117"/>
  <c r="I83" i="117"/>
  <c r="AA82" i="117"/>
  <c r="Z82" i="117"/>
  <c r="Y82" i="117"/>
  <c r="X82" i="117"/>
  <c r="W82" i="117"/>
  <c r="V82" i="117"/>
  <c r="U82" i="117"/>
  <c r="T82" i="117"/>
  <c r="S82" i="117"/>
  <c r="R82" i="117"/>
  <c r="Q82" i="117"/>
  <c r="P82" i="117"/>
  <c r="O82" i="117"/>
  <c r="N82" i="117"/>
  <c r="M82" i="117"/>
  <c r="L82" i="117"/>
  <c r="K82" i="117"/>
  <c r="J82" i="117"/>
  <c r="I82" i="117"/>
  <c r="AA81" i="117"/>
  <c r="Z81" i="117"/>
  <c r="Y81" i="117"/>
  <c r="X81" i="117"/>
  <c r="W81" i="117"/>
  <c r="V81" i="117"/>
  <c r="U81" i="117"/>
  <c r="T81" i="117"/>
  <c r="S81" i="117"/>
  <c r="R81" i="117"/>
  <c r="Q81" i="117"/>
  <c r="P81" i="117"/>
  <c r="O81" i="117"/>
  <c r="N81" i="117"/>
  <c r="M81" i="117"/>
  <c r="L81" i="117"/>
  <c r="K81" i="117"/>
  <c r="J81" i="117"/>
  <c r="I81" i="117"/>
  <c r="AA80" i="117"/>
  <c r="Z80" i="117"/>
  <c r="Y80" i="117"/>
  <c r="X80" i="117"/>
  <c r="W80" i="117"/>
  <c r="V80" i="117"/>
  <c r="U80" i="117"/>
  <c r="T80" i="117"/>
  <c r="S80" i="117"/>
  <c r="R80" i="117"/>
  <c r="Q80" i="117"/>
  <c r="P80" i="117"/>
  <c r="O80" i="117"/>
  <c r="N80" i="117"/>
  <c r="M80" i="117"/>
  <c r="L80" i="117"/>
  <c r="K80" i="117"/>
  <c r="J80" i="117"/>
  <c r="I80" i="117"/>
  <c r="AA79" i="117"/>
  <c r="Z79" i="117"/>
  <c r="Y79" i="117"/>
  <c r="X79" i="117"/>
  <c r="W79" i="117"/>
  <c r="V79" i="117"/>
  <c r="U79" i="117"/>
  <c r="T79" i="117"/>
  <c r="S79" i="117"/>
  <c r="R79" i="117"/>
  <c r="Q79" i="117"/>
  <c r="P79" i="117"/>
  <c r="O79" i="117"/>
  <c r="N79" i="117"/>
  <c r="M79" i="117"/>
  <c r="L79" i="117"/>
  <c r="K79" i="117"/>
  <c r="J79" i="117"/>
  <c r="I79" i="117"/>
  <c r="AA78" i="117"/>
  <c r="Z78" i="117"/>
  <c r="Y78" i="117"/>
  <c r="X78" i="117"/>
  <c r="W78" i="117"/>
  <c r="V78" i="117"/>
  <c r="U78" i="117"/>
  <c r="T78" i="117"/>
  <c r="S78" i="117"/>
  <c r="R78" i="117"/>
  <c r="Q78" i="117"/>
  <c r="P78" i="117"/>
  <c r="O78" i="117"/>
  <c r="N78" i="117"/>
  <c r="M78" i="117"/>
  <c r="L78" i="117"/>
  <c r="K78" i="117"/>
  <c r="J78" i="117"/>
  <c r="I78" i="117"/>
  <c r="AA77" i="117"/>
  <c r="Z77" i="117"/>
  <c r="Y77" i="117"/>
  <c r="X77" i="117"/>
  <c r="W77" i="117"/>
  <c r="V77" i="117"/>
  <c r="U77" i="117"/>
  <c r="T77" i="117"/>
  <c r="S77" i="117"/>
  <c r="R77" i="117"/>
  <c r="Q77" i="117"/>
  <c r="P77" i="117"/>
  <c r="O77" i="117"/>
  <c r="N77" i="117"/>
  <c r="M77" i="117"/>
  <c r="L77" i="117"/>
  <c r="K77" i="117"/>
  <c r="J77" i="117"/>
  <c r="I77" i="117"/>
  <c r="AA76" i="117"/>
  <c r="Z76" i="117"/>
  <c r="Y76" i="117"/>
  <c r="X76" i="117"/>
  <c r="W76" i="117"/>
  <c r="V76" i="117"/>
  <c r="U76" i="117"/>
  <c r="T76" i="117"/>
  <c r="S76" i="117"/>
  <c r="R76" i="117"/>
  <c r="Q76" i="117"/>
  <c r="P76" i="117"/>
  <c r="O76" i="117"/>
  <c r="N76" i="117"/>
  <c r="M76" i="117"/>
  <c r="L76" i="117"/>
  <c r="K76" i="117"/>
  <c r="J76" i="117"/>
  <c r="I76" i="117"/>
  <c r="AA75" i="117"/>
  <c r="Z75" i="117"/>
  <c r="Y75" i="117"/>
  <c r="X75" i="117"/>
  <c r="W75" i="117"/>
  <c r="V75" i="117"/>
  <c r="U75" i="117"/>
  <c r="T75" i="117"/>
  <c r="S75" i="117"/>
  <c r="R75" i="117"/>
  <c r="Q75" i="117"/>
  <c r="P75" i="117"/>
  <c r="O75" i="117"/>
  <c r="N75" i="117"/>
  <c r="M75" i="117"/>
  <c r="L75" i="117"/>
  <c r="K75" i="117"/>
  <c r="J75" i="117"/>
  <c r="I75" i="117"/>
  <c r="AA74" i="117"/>
  <c r="Z74" i="117"/>
  <c r="Y74" i="117"/>
  <c r="X74" i="117"/>
  <c r="W74" i="117"/>
  <c r="V74" i="117"/>
  <c r="U74" i="117"/>
  <c r="T74" i="117"/>
  <c r="S74" i="117"/>
  <c r="R74" i="117"/>
  <c r="Q74" i="117"/>
  <c r="P74" i="117"/>
  <c r="O74" i="117"/>
  <c r="N74" i="117"/>
  <c r="M74" i="117"/>
  <c r="L74" i="117"/>
  <c r="K74" i="117"/>
  <c r="J74" i="117"/>
  <c r="I74" i="117"/>
  <c r="AA73" i="117"/>
  <c r="Z73" i="117"/>
  <c r="Y73" i="117"/>
  <c r="X73" i="117"/>
  <c r="W73" i="117"/>
  <c r="V73" i="117"/>
  <c r="U73" i="117"/>
  <c r="T73" i="117"/>
  <c r="S73" i="117"/>
  <c r="R73" i="117"/>
  <c r="Q73" i="117"/>
  <c r="P73" i="117"/>
  <c r="O73" i="117"/>
  <c r="N73" i="117"/>
  <c r="M73" i="117"/>
  <c r="L73" i="117"/>
  <c r="K73" i="117"/>
  <c r="J73" i="117"/>
  <c r="I73" i="117"/>
  <c r="AA72" i="117"/>
  <c r="Z72" i="117"/>
  <c r="Y72" i="117"/>
  <c r="X72" i="117"/>
  <c r="W72" i="117"/>
  <c r="V72" i="117"/>
  <c r="U72" i="117"/>
  <c r="T72" i="117"/>
  <c r="S72" i="117"/>
  <c r="R72" i="117"/>
  <c r="Q72" i="117"/>
  <c r="P72" i="117"/>
  <c r="O72" i="117"/>
  <c r="N72" i="117"/>
  <c r="M72" i="117"/>
  <c r="L72" i="117"/>
  <c r="K72" i="117"/>
  <c r="J72" i="117"/>
  <c r="I72" i="117"/>
  <c r="AA71" i="117"/>
  <c r="Z71" i="117"/>
  <c r="Y71" i="117"/>
  <c r="X71" i="117"/>
  <c r="W71" i="117"/>
  <c r="V71" i="117"/>
  <c r="U71" i="117"/>
  <c r="T71" i="117"/>
  <c r="S71" i="117"/>
  <c r="R71" i="117"/>
  <c r="Q71" i="117"/>
  <c r="P71" i="117"/>
  <c r="O71" i="117"/>
  <c r="N71" i="117"/>
  <c r="M71" i="117"/>
  <c r="L71" i="117"/>
  <c r="K71" i="117"/>
  <c r="J71" i="117"/>
  <c r="I71" i="117"/>
  <c r="AA70" i="117"/>
  <c r="Z70" i="117"/>
  <c r="Y70" i="117"/>
  <c r="X70" i="117"/>
  <c r="W70" i="117"/>
  <c r="V70" i="117"/>
  <c r="U70" i="117"/>
  <c r="T70" i="117"/>
  <c r="S70" i="117"/>
  <c r="R70" i="117"/>
  <c r="Q70" i="117"/>
  <c r="P70" i="117"/>
  <c r="O70" i="117"/>
  <c r="N70" i="117"/>
  <c r="M70" i="117"/>
  <c r="L70" i="117"/>
  <c r="K70" i="117"/>
  <c r="J70" i="117"/>
  <c r="I70" i="117"/>
  <c r="AA69" i="117"/>
  <c r="Z69" i="117"/>
  <c r="Y69" i="117"/>
  <c r="X69" i="117"/>
  <c r="W69" i="117"/>
  <c r="V69" i="117"/>
  <c r="U69" i="117"/>
  <c r="T69" i="117"/>
  <c r="S69" i="117"/>
  <c r="R69" i="117"/>
  <c r="Q69" i="117"/>
  <c r="P69" i="117"/>
  <c r="O69" i="117"/>
  <c r="N69" i="117"/>
  <c r="M69" i="117"/>
  <c r="L69" i="117"/>
  <c r="K69" i="117"/>
  <c r="J69" i="117"/>
  <c r="I69" i="117"/>
  <c r="AA68" i="117"/>
  <c r="Z68" i="117"/>
  <c r="Y68" i="117"/>
  <c r="X68" i="117"/>
  <c r="W68" i="117"/>
  <c r="V68" i="117"/>
  <c r="U68" i="117"/>
  <c r="T68" i="117"/>
  <c r="S68" i="117"/>
  <c r="R68" i="117"/>
  <c r="Q68" i="117"/>
  <c r="P68" i="117"/>
  <c r="O68" i="117"/>
  <c r="N68" i="117"/>
  <c r="M68" i="117"/>
  <c r="L68" i="117"/>
  <c r="K68" i="117"/>
  <c r="J68" i="117"/>
  <c r="I68" i="117"/>
  <c r="AA67" i="117"/>
  <c r="Z67" i="117"/>
  <c r="Y67" i="117"/>
  <c r="X67" i="117"/>
  <c r="W67" i="117"/>
  <c r="V67" i="117"/>
  <c r="U67" i="117"/>
  <c r="T67" i="117"/>
  <c r="S67" i="117"/>
  <c r="R67" i="117"/>
  <c r="Q67" i="117"/>
  <c r="P67" i="117"/>
  <c r="O67" i="117"/>
  <c r="N67" i="117"/>
  <c r="M67" i="117"/>
  <c r="L67" i="117"/>
  <c r="K67" i="117"/>
  <c r="J67" i="117"/>
  <c r="I67" i="117"/>
  <c r="AA66" i="117"/>
  <c r="Z66" i="117"/>
  <c r="Y66" i="117"/>
  <c r="X66" i="117"/>
  <c r="W66" i="117"/>
  <c r="V66" i="117"/>
  <c r="U66" i="117"/>
  <c r="T66" i="117"/>
  <c r="S66" i="117"/>
  <c r="R66" i="117"/>
  <c r="Q66" i="117"/>
  <c r="P66" i="117"/>
  <c r="O66" i="117"/>
  <c r="N66" i="117"/>
  <c r="M66" i="117"/>
  <c r="L66" i="117"/>
  <c r="K66" i="117"/>
  <c r="J66" i="117"/>
  <c r="I66" i="117"/>
  <c r="AA65" i="117"/>
  <c r="Z65" i="117"/>
  <c r="Y65" i="117"/>
  <c r="X65" i="117"/>
  <c r="W65" i="117"/>
  <c r="V65" i="117"/>
  <c r="U65" i="117"/>
  <c r="T65" i="117"/>
  <c r="S65" i="117"/>
  <c r="R65" i="117"/>
  <c r="Q65" i="117"/>
  <c r="P65" i="117"/>
  <c r="O65" i="117"/>
  <c r="N65" i="117"/>
  <c r="M65" i="117"/>
  <c r="L65" i="117"/>
  <c r="K65" i="117"/>
  <c r="J65" i="117"/>
  <c r="I65" i="117"/>
  <c r="AA64" i="117"/>
  <c r="Z64" i="117"/>
  <c r="Y64" i="117"/>
  <c r="X64" i="117"/>
  <c r="W64" i="117"/>
  <c r="V64" i="117"/>
  <c r="U64" i="117"/>
  <c r="T64" i="117"/>
  <c r="S64" i="117"/>
  <c r="R64" i="117"/>
  <c r="Q64" i="117"/>
  <c r="P64" i="117"/>
  <c r="O64" i="117"/>
  <c r="N64" i="117"/>
  <c r="M64" i="117"/>
  <c r="L64" i="117"/>
  <c r="K64" i="117"/>
  <c r="J64" i="117"/>
  <c r="I64" i="117"/>
  <c r="AA63" i="117"/>
  <c r="Z63" i="117"/>
  <c r="Y63" i="117"/>
  <c r="X63" i="117"/>
  <c r="W63" i="117"/>
  <c r="V63" i="117"/>
  <c r="U63" i="117"/>
  <c r="T63" i="117"/>
  <c r="S63" i="117"/>
  <c r="R63" i="117"/>
  <c r="Q63" i="117"/>
  <c r="P63" i="117"/>
  <c r="O63" i="117"/>
  <c r="N63" i="117"/>
  <c r="M63" i="117"/>
  <c r="L63" i="117"/>
  <c r="K63" i="117"/>
  <c r="J63" i="117"/>
  <c r="I63" i="117"/>
  <c r="AA62" i="117"/>
  <c r="Z62" i="117"/>
  <c r="Y62" i="117"/>
  <c r="X62" i="117"/>
  <c r="W62" i="117"/>
  <c r="V62" i="117"/>
  <c r="U62" i="117"/>
  <c r="T62" i="117"/>
  <c r="S62" i="117"/>
  <c r="R62" i="117"/>
  <c r="Q62" i="117"/>
  <c r="P62" i="117"/>
  <c r="O62" i="117"/>
  <c r="N62" i="117"/>
  <c r="M62" i="117"/>
  <c r="L62" i="117"/>
  <c r="K62" i="117"/>
  <c r="J62" i="117"/>
  <c r="I62" i="117"/>
  <c r="AA61" i="117"/>
  <c r="Z61" i="117"/>
  <c r="Y61" i="117"/>
  <c r="X61" i="117"/>
  <c r="W61" i="117"/>
  <c r="V61" i="117"/>
  <c r="U61" i="117"/>
  <c r="T61" i="117"/>
  <c r="S61" i="117"/>
  <c r="R61" i="117"/>
  <c r="Q61" i="117"/>
  <c r="P61" i="117"/>
  <c r="O61" i="117"/>
  <c r="N61" i="117"/>
  <c r="M61" i="117"/>
  <c r="L61" i="117"/>
  <c r="K61" i="117"/>
  <c r="J61" i="117"/>
  <c r="I61" i="117"/>
  <c r="AA60" i="117"/>
  <c r="Z60" i="117"/>
  <c r="Y60" i="117"/>
  <c r="X60" i="117"/>
  <c r="W60" i="117"/>
  <c r="V60" i="117"/>
  <c r="U60" i="117"/>
  <c r="T60" i="117"/>
  <c r="S60" i="117"/>
  <c r="R60" i="117"/>
  <c r="Q60" i="117"/>
  <c r="P60" i="117"/>
  <c r="O60" i="117"/>
  <c r="N60" i="117"/>
  <c r="M60" i="117"/>
  <c r="L60" i="117"/>
  <c r="K60" i="117"/>
  <c r="J60" i="117"/>
  <c r="I60" i="117"/>
  <c r="AA59" i="117"/>
  <c r="Z59" i="117"/>
  <c r="Y59" i="117"/>
  <c r="X59" i="117"/>
  <c r="W59" i="117"/>
  <c r="V59" i="117"/>
  <c r="U59" i="117"/>
  <c r="T59" i="117"/>
  <c r="S59" i="117"/>
  <c r="R59" i="117"/>
  <c r="Q59" i="117"/>
  <c r="P59" i="117"/>
  <c r="O59" i="117"/>
  <c r="N59" i="117"/>
  <c r="M59" i="117"/>
  <c r="L59" i="117"/>
  <c r="K59" i="117"/>
  <c r="J59" i="117"/>
  <c r="I59" i="117"/>
  <c r="AA58" i="117"/>
  <c r="Z58" i="117"/>
  <c r="Y58" i="117"/>
  <c r="X58" i="117"/>
  <c r="W58" i="117"/>
  <c r="V58" i="117"/>
  <c r="U58" i="117"/>
  <c r="T58" i="117"/>
  <c r="S58" i="117"/>
  <c r="R58" i="117"/>
  <c r="Q58" i="117"/>
  <c r="P58" i="117"/>
  <c r="O58" i="117"/>
  <c r="N58" i="117"/>
  <c r="M58" i="117"/>
  <c r="L58" i="117"/>
  <c r="K58" i="117"/>
  <c r="J58" i="117"/>
  <c r="I58" i="117"/>
  <c r="AA57" i="117"/>
  <c r="Z57" i="117"/>
  <c r="Y57" i="117"/>
  <c r="X57" i="117"/>
  <c r="W57" i="117"/>
  <c r="V57" i="117"/>
  <c r="U57" i="117"/>
  <c r="T57" i="117"/>
  <c r="S57" i="117"/>
  <c r="R57" i="117"/>
  <c r="Q57" i="117"/>
  <c r="P57" i="117"/>
  <c r="O57" i="117"/>
  <c r="N57" i="117"/>
  <c r="M57" i="117"/>
  <c r="L57" i="117"/>
  <c r="K57" i="117"/>
  <c r="J57" i="117"/>
  <c r="I57" i="117"/>
  <c r="AA56" i="117"/>
  <c r="Z56" i="117"/>
  <c r="Y56" i="117"/>
  <c r="X56" i="117"/>
  <c r="W56" i="117"/>
  <c r="V56" i="117"/>
  <c r="U56" i="117"/>
  <c r="T56" i="117"/>
  <c r="S56" i="117"/>
  <c r="R56" i="117"/>
  <c r="Q56" i="117"/>
  <c r="P56" i="117"/>
  <c r="O56" i="117"/>
  <c r="N56" i="117"/>
  <c r="M56" i="117"/>
  <c r="L56" i="117"/>
  <c r="K56" i="117"/>
  <c r="J56" i="117"/>
  <c r="I56" i="117"/>
  <c r="AA55" i="117"/>
  <c r="Z55" i="117"/>
  <c r="Y55" i="117"/>
  <c r="X55" i="117"/>
  <c r="W55" i="117"/>
  <c r="V55" i="117"/>
  <c r="U55" i="117"/>
  <c r="T55" i="117"/>
  <c r="S55" i="117"/>
  <c r="R55" i="117"/>
  <c r="Q55" i="117"/>
  <c r="P55" i="117"/>
  <c r="O55" i="117"/>
  <c r="N55" i="117"/>
  <c r="M55" i="117"/>
  <c r="L55" i="117"/>
  <c r="K55" i="117"/>
  <c r="J55" i="117"/>
  <c r="I55" i="117"/>
  <c r="AA54" i="117"/>
  <c r="Z54" i="117"/>
  <c r="Y54" i="117"/>
  <c r="X54" i="117"/>
  <c r="W54" i="117"/>
  <c r="V54" i="117"/>
  <c r="U54" i="117"/>
  <c r="T54" i="117"/>
  <c r="S54" i="117"/>
  <c r="R54" i="117"/>
  <c r="Q54" i="117"/>
  <c r="P54" i="117"/>
  <c r="O54" i="117"/>
  <c r="N54" i="117"/>
  <c r="M54" i="117"/>
  <c r="L54" i="117"/>
  <c r="K54" i="117"/>
  <c r="J54" i="117"/>
  <c r="I54" i="117"/>
  <c r="AA53" i="117"/>
  <c r="Z53" i="117"/>
  <c r="Y53" i="117"/>
  <c r="X53" i="117"/>
  <c r="W53" i="117"/>
  <c r="V53" i="117"/>
  <c r="U53" i="117"/>
  <c r="T53" i="117"/>
  <c r="S53" i="117"/>
  <c r="R53" i="117"/>
  <c r="Q53" i="117"/>
  <c r="P53" i="117"/>
  <c r="O53" i="117"/>
  <c r="N53" i="117"/>
  <c r="M53" i="117"/>
  <c r="L53" i="117"/>
  <c r="K53" i="117"/>
  <c r="J53" i="117"/>
  <c r="I53" i="117"/>
  <c r="AA52" i="117"/>
  <c r="Z52" i="117"/>
  <c r="Y52" i="117"/>
  <c r="X52" i="117"/>
  <c r="W52" i="117"/>
  <c r="V52" i="117"/>
  <c r="U52" i="117"/>
  <c r="T52" i="117"/>
  <c r="S52" i="117"/>
  <c r="R52" i="117"/>
  <c r="Q52" i="117"/>
  <c r="P52" i="117"/>
  <c r="O52" i="117"/>
  <c r="N52" i="117"/>
  <c r="M52" i="117"/>
  <c r="L52" i="117"/>
  <c r="K52" i="117"/>
  <c r="J52" i="117"/>
  <c r="I52" i="117"/>
  <c r="AA51" i="117"/>
  <c r="Z51" i="117"/>
  <c r="Y51" i="117"/>
  <c r="X51" i="117"/>
  <c r="W51" i="117"/>
  <c r="V51" i="117"/>
  <c r="U51" i="117"/>
  <c r="T51" i="117"/>
  <c r="S51" i="117"/>
  <c r="R51" i="117"/>
  <c r="Q51" i="117"/>
  <c r="P51" i="117"/>
  <c r="O51" i="117"/>
  <c r="N51" i="117"/>
  <c r="M51" i="117"/>
  <c r="L51" i="117"/>
  <c r="K51" i="117"/>
  <c r="J51" i="117"/>
  <c r="I51" i="117"/>
  <c r="AA50" i="117"/>
  <c r="Z50" i="117"/>
  <c r="Y50" i="117"/>
  <c r="X50" i="117"/>
  <c r="W50" i="117"/>
  <c r="V50" i="117"/>
  <c r="U50" i="117"/>
  <c r="T50" i="117"/>
  <c r="S50" i="117"/>
  <c r="R50" i="117"/>
  <c r="Q50" i="117"/>
  <c r="P50" i="117"/>
  <c r="O50" i="117"/>
  <c r="N50" i="117"/>
  <c r="M50" i="117"/>
  <c r="L50" i="117"/>
  <c r="K50" i="117"/>
  <c r="J50" i="117"/>
  <c r="I50" i="117"/>
  <c r="AA49" i="117"/>
  <c r="Z49" i="117"/>
  <c r="Y49" i="117"/>
  <c r="X49" i="117"/>
  <c r="W49" i="117"/>
  <c r="V49" i="117"/>
  <c r="U49" i="117"/>
  <c r="T49" i="117"/>
  <c r="S49" i="117"/>
  <c r="R49" i="117"/>
  <c r="Q49" i="117"/>
  <c r="P49" i="117"/>
  <c r="O49" i="117"/>
  <c r="N49" i="117"/>
  <c r="M49" i="117"/>
  <c r="L49" i="117"/>
  <c r="K49" i="117"/>
  <c r="J49" i="117"/>
  <c r="I49" i="117"/>
  <c r="AA48" i="117"/>
  <c r="Z48" i="117"/>
  <c r="Y48" i="117"/>
  <c r="X48" i="117"/>
  <c r="W48" i="117"/>
  <c r="V48" i="117"/>
  <c r="U48" i="117"/>
  <c r="T48" i="117"/>
  <c r="S48" i="117"/>
  <c r="R48" i="117"/>
  <c r="Q48" i="117"/>
  <c r="P48" i="117"/>
  <c r="O48" i="117"/>
  <c r="N48" i="117"/>
  <c r="M48" i="117"/>
  <c r="L48" i="117"/>
  <c r="K48" i="117"/>
  <c r="J48" i="117"/>
  <c r="I48" i="117"/>
  <c r="AA47" i="117"/>
  <c r="Z47" i="117"/>
  <c r="Y47" i="117"/>
  <c r="X47" i="117"/>
  <c r="W47" i="117"/>
  <c r="V47" i="117"/>
  <c r="U47" i="117"/>
  <c r="T47" i="117"/>
  <c r="S47" i="117"/>
  <c r="R47" i="117"/>
  <c r="Q47" i="117"/>
  <c r="P47" i="117"/>
  <c r="O47" i="117"/>
  <c r="N47" i="117"/>
  <c r="M47" i="117"/>
  <c r="L47" i="117"/>
  <c r="K47" i="117"/>
  <c r="J47" i="117"/>
  <c r="I47" i="117"/>
  <c r="AA46" i="117"/>
  <c r="Z46" i="117"/>
  <c r="Y46" i="117"/>
  <c r="X46" i="117"/>
  <c r="W46" i="117"/>
  <c r="V46" i="117"/>
  <c r="U46" i="117"/>
  <c r="T46" i="117"/>
  <c r="S46" i="117"/>
  <c r="R46" i="117"/>
  <c r="Q46" i="117"/>
  <c r="P46" i="117"/>
  <c r="O46" i="117"/>
  <c r="N46" i="117"/>
  <c r="M46" i="117"/>
  <c r="L46" i="117"/>
  <c r="K46" i="117"/>
  <c r="J46" i="117"/>
  <c r="I46" i="117"/>
  <c r="AA45" i="117"/>
  <c r="Z45" i="117"/>
  <c r="Y45" i="117"/>
  <c r="X45" i="117"/>
  <c r="W45" i="117"/>
  <c r="V45" i="117"/>
  <c r="U45" i="117"/>
  <c r="T45" i="117"/>
  <c r="S45" i="117"/>
  <c r="R45" i="117"/>
  <c r="Q45" i="117"/>
  <c r="P45" i="117"/>
  <c r="O45" i="117"/>
  <c r="N45" i="117"/>
  <c r="M45" i="117"/>
  <c r="L45" i="117"/>
  <c r="K45" i="117"/>
  <c r="J45" i="117"/>
  <c r="I45" i="117"/>
  <c r="AA44" i="117"/>
  <c r="Z44" i="117"/>
  <c r="Y44" i="117"/>
  <c r="X44" i="117"/>
  <c r="W44" i="117"/>
  <c r="V44" i="117"/>
  <c r="U44" i="117"/>
  <c r="T44" i="117"/>
  <c r="S44" i="117"/>
  <c r="R44" i="117"/>
  <c r="Q44" i="117"/>
  <c r="P44" i="117"/>
  <c r="O44" i="117"/>
  <c r="N44" i="117"/>
  <c r="M44" i="117"/>
  <c r="L44" i="117"/>
  <c r="K44" i="117"/>
  <c r="J44" i="117"/>
  <c r="I44" i="117"/>
  <c r="AA43" i="117"/>
  <c r="Z43" i="117"/>
  <c r="Y43" i="117"/>
  <c r="X43" i="117"/>
  <c r="W43" i="117"/>
  <c r="V43" i="117"/>
  <c r="U43" i="117"/>
  <c r="T43" i="117"/>
  <c r="S43" i="117"/>
  <c r="R43" i="117"/>
  <c r="Q43" i="117"/>
  <c r="P43" i="117"/>
  <c r="O43" i="117"/>
  <c r="N43" i="117"/>
  <c r="M43" i="117"/>
  <c r="L43" i="117"/>
  <c r="K43" i="117"/>
  <c r="J43" i="117"/>
  <c r="I43" i="117"/>
  <c r="AA42" i="117"/>
  <c r="Z42" i="117"/>
  <c r="Y42" i="117"/>
  <c r="X42" i="117"/>
  <c r="W42" i="117"/>
  <c r="V42" i="117"/>
  <c r="U42" i="117"/>
  <c r="T42" i="117"/>
  <c r="S42" i="117"/>
  <c r="R42" i="117"/>
  <c r="Q42" i="117"/>
  <c r="P42" i="117"/>
  <c r="O42" i="117"/>
  <c r="N42" i="117"/>
  <c r="M42" i="117"/>
  <c r="L42" i="117"/>
  <c r="K42" i="117"/>
  <c r="J42" i="117"/>
  <c r="I42" i="117"/>
  <c r="AA41" i="117"/>
  <c r="Z41" i="117"/>
  <c r="Y41" i="117"/>
  <c r="X41" i="117"/>
  <c r="W41" i="117"/>
  <c r="V41" i="117"/>
  <c r="U41" i="117"/>
  <c r="T41" i="117"/>
  <c r="S41" i="117"/>
  <c r="R41" i="117"/>
  <c r="Q41" i="117"/>
  <c r="P41" i="117"/>
  <c r="O41" i="117"/>
  <c r="N41" i="117"/>
  <c r="M41" i="117"/>
  <c r="L41" i="117"/>
  <c r="K41" i="117"/>
  <c r="J41" i="117"/>
  <c r="I41" i="117"/>
  <c r="AA40" i="117"/>
  <c r="Z40" i="117"/>
  <c r="Y40" i="117"/>
  <c r="X40" i="117"/>
  <c r="W40" i="117"/>
  <c r="V40" i="117"/>
  <c r="U40" i="117"/>
  <c r="T40" i="117"/>
  <c r="S40" i="117"/>
  <c r="R40" i="117"/>
  <c r="Q40" i="117"/>
  <c r="P40" i="117"/>
  <c r="O40" i="117"/>
  <c r="N40" i="117"/>
  <c r="M40" i="117"/>
  <c r="L40" i="117"/>
  <c r="K40" i="117"/>
  <c r="J40" i="117"/>
  <c r="I40" i="117"/>
  <c r="AA39" i="117"/>
  <c r="Z39" i="117"/>
  <c r="Y39" i="117"/>
  <c r="X39" i="117"/>
  <c r="W39" i="117"/>
  <c r="V39" i="117"/>
  <c r="U39" i="117"/>
  <c r="T39" i="117"/>
  <c r="S39" i="117"/>
  <c r="R39" i="117"/>
  <c r="Q39" i="117"/>
  <c r="P39" i="117"/>
  <c r="O39" i="117"/>
  <c r="N39" i="117"/>
  <c r="M39" i="117"/>
  <c r="L39" i="117"/>
  <c r="K39" i="117"/>
  <c r="J39" i="117"/>
  <c r="I39" i="117"/>
  <c r="AA38" i="117"/>
  <c r="Z38" i="117"/>
  <c r="Y38" i="117"/>
  <c r="X38" i="117"/>
  <c r="W38" i="117"/>
  <c r="V38" i="117"/>
  <c r="U38" i="117"/>
  <c r="T38" i="117"/>
  <c r="S38" i="117"/>
  <c r="R38" i="117"/>
  <c r="Q38" i="117"/>
  <c r="P38" i="117"/>
  <c r="O38" i="117"/>
  <c r="N38" i="117"/>
  <c r="M38" i="117"/>
  <c r="L38" i="117"/>
  <c r="K38" i="117"/>
  <c r="J38" i="117"/>
  <c r="I38" i="117"/>
  <c r="AA37" i="117"/>
  <c r="Z37" i="117"/>
  <c r="Y37" i="117"/>
  <c r="X37" i="117"/>
  <c r="W37" i="117"/>
  <c r="V37" i="117"/>
  <c r="U37" i="117"/>
  <c r="T37" i="117"/>
  <c r="S37" i="117"/>
  <c r="R37" i="117"/>
  <c r="Q37" i="117"/>
  <c r="P37" i="117"/>
  <c r="O37" i="117"/>
  <c r="N37" i="117"/>
  <c r="M37" i="117"/>
  <c r="L37" i="117"/>
  <c r="K37" i="117"/>
  <c r="J37" i="117"/>
  <c r="I37" i="117"/>
  <c r="AA36" i="117"/>
  <c r="Z36" i="117"/>
  <c r="Y36" i="117"/>
  <c r="X36" i="117"/>
  <c r="W36" i="117"/>
  <c r="V36" i="117"/>
  <c r="U36" i="117"/>
  <c r="T36" i="117"/>
  <c r="S36" i="117"/>
  <c r="R36" i="117"/>
  <c r="Q36" i="117"/>
  <c r="P36" i="117"/>
  <c r="O36" i="117"/>
  <c r="N36" i="117"/>
  <c r="M36" i="117"/>
  <c r="L36" i="117"/>
  <c r="K36" i="117"/>
  <c r="J36" i="117"/>
  <c r="I36" i="117"/>
  <c r="AA35" i="117"/>
  <c r="Z35" i="117"/>
  <c r="Y35" i="117"/>
  <c r="X35" i="117"/>
  <c r="W35" i="117"/>
  <c r="V35" i="117"/>
  <c r="U35" i="117"/>
  <c r="T35" i="117"/>
  <c r="S35" i="117"/>
  <c r="R35" i="117"/>
  <c r="Q35" i="117"/>
  <c r="P35" i="117"/>
  <c r="O35" i="117"/>
  <c r="N35" i="117"/>
  <c r="M35" i="117"/>
  <c r="L35" i="117"/>
  <c r="K35" i="117"/>
  <c r="J35" i="117"/>
  <c r="I35" i="117"/>
  <c r="AA34" i="117"/>
  <c r="Z34" i="117"/>
  <c r="Y34" i="117"/>
  <c r="X34" i="117"/>
  <c r="W34" i="117"/>
  <c r="V34" i="117"/>
  <c r="U34" i="117"/>
  <c r="T34" i="117"/>
  <c r="S34" i="117"/>
  <c r="R34" i="117"/>
  <c r="Q34" i="117"/>
  <c r="P34" i="117"/>
  <c r="O34" i="117"/>
  <c r="N34" i="117"/>
  <c r="M34" i="117"/>
  <c r="L34" i="117"/>
  <c r="K34" i="117"/>
  <c r="J34" i="117"/>
  <c r="I34" i="117"/>
  <c r="AA33" i="117"/>
  <c r="Z33" i="117"/>
  <c r="Y33" i="117"/>
  <c r="X33" i="117"/>
  <c r="W33" i="117"/>
  <c r="V33" i="117"/>
  <c r="U33" i="117"/>
  <c r="T33" i="117"/>
  <c r="S33" i="117"/>
  <c r="R33" i="117"/>
  <c r="Q33" i="117"/>
  <c r="P33" i="117"/>
  <c r="O33" i="117"/>
  <c r="N33" i="117"/>
  <c r="M33" i="117"/>
  <c r="L33" i="117"/>
  <c r="K33" i="117"/>
  <c r="J33" i="117"/>
  <c r="I33" i="117"/>
  <c r="AA32" i="117"/>
  <c r="Z32" i="117"/>
  <c r="Y32" i="117"/>
  <c r="X32" i="117"/>
  <c r="W32" i="117"/>
  <c r="V32" i="117"/>
  <c r="U32" i="117"/>
  <c r="T32" i="117"/>
  <c r="S32" i="117"/>
  <c r="R32" i="117"/>
  <c r="Q32" i="117"/>
  <c r="P32" i="117"/>
  <c r="O32" i="117"/>
  <c r="N32" i="117"/>
  <c r="M32" i="117"/>
  <c r="L32" i="117"/>
  <c r="K32" i="117"/>
  <c r="J32" i="117"/>
  <c r="I32" i="117"/>
  <c r="AA31" i="117"/>
  <c r="Z31" i="117"/>
  <c r="Y31" i="117"/>
  <c r="X31" i="117"/>
  <c r="W31" i="117"/>
  <c r="V31" i="117"/>
  <c r="U31" i="117"/>
  <c r="T31" i="117"/>
  <c r="S31" i="117"/>
  <c r="R31" i="117"/>
  <c r="Q31" i="117"/>
  <c r="P31" i="117"/>
  <c r="O31" i="117"/>
  <c r="N31" i="117"/>
  <c r="M31" i="117"/>
  <c r="L31" i="117"/>
  <c r="K31" i="117"/>
  <c r="J31" i="117"/>
  <c r="I31" i="117"/>
  <c r="AA30" i="117"/>
  <c r="Z30" i="117"/>
  <c r="Y30" i="117"/>
  <c r="X30" i="117"/>
  <c r="W30" i="117"/>
  <c r="V30" i="117"/>
  <c r="U30" i="117"/>
  <c r="T30" i="117"/>
  <c r="S30" i="117"/>
  <c r="R30" i="117"/>
  <c r="Q30" i="117"/>
  <c r="P30" i="117"/>
  <c r="O30" i="117"/>
  <c r="N30" i="117"/>
  <c r="M30" i="117"/>
  <c r="L30" i="117"/>
  <c r="K30" i="117"/>
  <c r="J30" i="117"/>
  <c r="I30" i="117"/>
  <c r="AA29" i="117"/>
  <c r="Z29" i="117"/>
  <c r="Y29" i="117"/>
  <c r="X29" i="117"/>
  <c r="W29" i="117"/>
  <c r="V29" i="117"/>
  <c r="U29" i="117"/>
  <c r="T29" i="117"/>
  <c r="S29" i="117"/>
  <c r="R29" i="117"/>
  <c r="Q29" i="117"/>
  <c r="P29" i="117"/>
  <c r="O29" i="117"/>
  <c r="N29" i="117"/>
  <c r="M29" i="117"/>
  <c r="L29" i="117"/>
  <c r="K29" i="117"/>
  <c r="J29" i="117"/>
  <c r="I29" i="117"/>
  <c r="AA28" i="117"/>
  <c r="Z28" i="117"/>
  <c r="Y28" i="117"/>
  <c r="X28" i="117"/>
  <c r="W28" i="117"/>
  <c r="V28" i="117"/>
  <c r="U28" i="117"/>
  <c r="T28" i="117"/>
  <c r="S28" i="117"/>
  <c r="R28" i="117"/>
  <c r="Q28" i="117"/>
  <c r="P28" i="117"/>
  <c r="O28" i="117"/>
  <c r="N28" i="117"/>
  <c r="M28" i="117"/>
  <c r="L28" i="117"/>
  <c r="K28" i="117"/>
  <c r="J28" i="117"/>
  <c r="I28" i="117"/>
  <c r="AA27" i="117"/>
  <c r="Z27" i="117"/>
  <c r="Y27" i="117"/>
  <c r="X27" i="117"/>
  <c r="W27" i="117"/>
  <c r="V27" i="117"/>
  <c r="U27" i="117"/>
  <c r="T27" i="117"/>
  <c r="S27" i="117"/>
  <c r="R27" i="117"/>
  <c r="Q27" i="117"/>
  <c r="P27" i="117"/>
  <c r="O27" i="117"/>
  <c r="N27" i="117"/>
  <c r="M27" i="117"/>
  <c r="L27" i="117"/>
  <c r="K27" i="117"/>
  <c r="J27" i="117"/>
  <c r="I27" i="117"/>
  <c r="AA26" i="117"/>
  <c r="Z26" i="117"/>
  <c r="Y26" i="117"/>
  <c r="X26" i="117"/>
  <c r="W26" i="117"/>
  <c r="V26" i="117"/>
  <c r="U26" i="117"/>
  <c r="T26" i="117"/>
  <c r="S26" i="117"/>
  <c r="R26" i="117"/>
  <c r="Q26" i="117"/>
  <c r="P26" i="117"/>
  <c r="O26" i="117"/>
  <c r="N26" i="117"/>
  <c r="M26" i="117"/>
  <c r="L26" i="117"/>
  <c r="K26" i="117"/>
  <c r="J26" i="117"/>
  <c r="I26" i="117"/>
  <c r="AA25" i="117"/>
  <c r="Z25" i="117"/>
  <c r="Y25" i="117"/>
  <c r="X25" i="117"/>
  <c r="W25" i="117"/>
  <c r="V25" i="117"/>
  <c r="U25" i="117"/>
  <c r="T25" i="117"/>
  <c r="S25" i="117"/>
  <c r="R25" i="117"/>
  <c r="Q25" i="117"/>
  <c r="P25" i="117"/>
  <c r="O25" i="117"/>
  <c r="N25" i="117"/>
  <c r="M25" i="117"/>
  <c r="L25" i="117"/>
  <c r="K25" i="117"/>
  <c r="J25" i="117"/>
  <c r="I25" i="117"/>
  <c r="AA24" i="117"/>
  <c r="Z24" i="117"/>
  <c r="Y24" i="117"/>
  <c r="X24" i="117"/>
  <c r="W24" i="117"/>
  <c r="V24" i="117"/>
  <c r="U24" i="117"/>
  <c r="T24" i="117"/>
  <c r="S24" i="117"/>
  <c r="R24" i="117"/>
  <c r="Q24" i="117"/>
  <c r="P24" i="117"/>
  <c r="O24" i="117"/>
  <c r="N24" i="117"/>
  <c r="M24" i="117"/>
  <c r="L24" i="117"/>
  <c r="K24" i="117"/>
  <c r="J24" i="117"/>
  <c r="I24" i="117"/>
  <c r="AA23" i="117"/>
  <c r="Z23" i="117"/>
  <c r="Y23" i="117"/>
  <c r="X23" i="117"/>
  <c r="W23" i="117"/>
  <c r="V23" i="117"/>
  <c r="U23" i="117"/>
  <c r="T23" i="117"/>
  <c r="S23" i="117"/>
  <c r="R23" i="117"/>
  <c r="Q23" i="117"/>
  <c r="P23" i="117"/>
  <c r="O23" i="117"/>
  <c r="N23" i="117"/>
  <c r="M23" i="117"/>
  <c r="L23" i="117"/>
  <c r="K23" i="117"/>
  <c r="J23" i="117"/>
  <c r="I23" i="117"/>
  <c r="AA22" i="117"/>
  <c r="Z22" i="117"/>
  <c r="Y22" i="117"/>
  <c r="X22" i="117"/>
  <c r="W22" i="117"/>
  <c r="V22" i="117"/>
  <c r="U22" i="117"/>
  <c r="T22" i="117"/>
  <c r="S22" i="117"/>
  <c r="R22" i="117"/>
  <c r="Q22" i="117"/>
  <c r="P22" i="117"/>
  <c r="O22" i="117"/>
  <c r="N22" i="117"/>
  <c r="M22" i="117"/>
  <c r="L22" i="117"/>
  <c r="K22" i="117"/>
  <c r="J22" i="117"/>
  <c r="I22" i="117"/>
  <c r="AA21" i="117"/>
  <c r="Z21" i="117"/>
  <c r="Y21" i="117"/>
  <c r="X21" i="117"/>
  <c r="W21" i="117"/>
  <c r="V21" i="117"/>
  <c r="U21" i="117"/>
  <c r="T21" i="117"/>
  <c r="S21" i="117"/>
  <c r="R21" i="117"/>
  <c r="Q21" i="117"/>
  <c r="P21" i="117"/>
  <c r="O21" i="117"/>
  <c r="N21" i="117"/>
  <c r="M21" i="117"/>
  <c r="L21" i="117"/>
  <c r="K21" i="117"/>
  <c r="J21" i="117"/>
  <c r="I21" i="117"/>
  <c r="AA20" i="117"/>
  <c r="Z20" i="117"/>
  <c r="Y20" i="117"/>
  <c r="X20" i="117"/>
  <c r="W20" i="117"/>
  <c r="V20" i="117"/>
  <c r="U20" i="117"/>
  <c r="T20" i="117"/>
  <c r="S20" i="117"/>
  <c r="R20" i="117"/>
  <c r="Q20" i="117"/>
  <c r="P20" i="117"/>
  <c r="O20" i="117"/>
  <c r="N20" i="117"/>
  <c r="M20" i="117"/>
  <c r="L20" i="117"/>
  <c r="K20" i="117"/>
  <c r="J20" i="117"/>
  <c r="I20" i="117"/>
  <c r="AA19" i="117"/>
  <c r="Z19" i="117"/>
  <c r="Y19" i="117"/>
  <c r="X19" i="117"/>
  <c r="W19" i="117"/>
  <c r="V19" i="117"/>
  <c r="V98" i="117" s="1"/>
  <c r="U19" i="117"/>
  <c r="T19" i="117"/>
  <c r="S19" i="117"/>
  <c r="R19" i="117"/>
  <c r="Q19" i="117"/>
  <c r="P19" i="117"/>
  <c r="O19" i="117"/>
  <c r="N19" i="117"/>
  <c r="M19" i="117"/>
  <c r="L19" i="117"/>
  <c r="K19" i="117"/>
  <c r="J19" i="117"/>
  <c r="J98" i="117" s="1"/>
  <c r="I19" i="117"/>
  <c r="AA18" i="117"/>
  <c r="Z18" i="117"/>
  <c r="Y18" i="117"/>
  <c r="X18" i="117"/>
  <c r="W18" i="117"/>
  <c r="V18" i="117"/>
  <c r="U18" i="117"/>
  <c r="T18" i="117"/>
  <c r="S18" i="117"/>
  <c r="R18" i="117"/>
  <c r="Q18" i="117"/>
  <c r="P18" i="117"/>
  <c r="O18" i="117"/>
  <c r="N18" i="117"/>
  <c r="M18" i="117"/>
  <c r="L18" i="117"/>
  <c r="K18" i="117"/>
  <c r="J18" i="117"/>
  <c r="I18" i="117"/>
  <c r="AA17" i="117"/>
  <c r="Z17" i="117"/>
  <c r="Y17" i="117"/>
  <c r="X17" i="117"/>
  <c r="X98" i="117" s="1"/>
  <c r="W17" i="117"/>
  <c r="V17" i="117"/>
  <c r="U17" i="117"/>
  <c r="T17" i="117"/>
  <c r="S17" i="117"/>
  <c r="R17" i="117"/>
  <c r="Q17" i="117"/>
  <c r="P17" i="117"/>
  <c r="O17" i="117"/>
  <c r="N17" i="117"/>
  <c r="M17" i="117"/>
  <c r="L17" i="117"/>
  <c r="L98" i="117" s="1"/>
  <c r="K17" i="117"/>
  <c r="J17" i="117"/>
  <c r="I17" i="117"/>
  <c r="AA16" i="117"/>
  <c r="Z16" i="117"/>
  <c r="Y16" i="117"/>
  <c r="X16" i="117"/>
  <c r="W16" i="117"/>
  <c r="V16" i="117"/>
  <c r="U16" i="117"/>
  <c r="T16" i="117"/>
  <c r="S16" i="117"/>
  <c r="R16" i="117"/>
  <c r="Q16" i="117"/>
  <c r="P16" i="117"/>
  <c r="O16" i="117"/>
  <c r="N16" i="117"/>
  <c r="M16" i="117"/>
  <c r="L16" i="117"/>
  <c r="K16" i="117"/>
  <c r="J16" i="117"/>
  <c r="I16" i="117"/>
  <c r="AA15" i="117"/>
  <c r="Z15" i="117"/>
  <c r="Y15" i="117"/>
  <c r="X15" i="117"/>
  <c r="W15" i="117"/>
  <c r="V15" i="117"/>
  <c r="U15" i="117"/>
  <c r="T15" i="117"/>
  <c r="S15" i="117"/>
  <c r="R15" i="117"/>
  <c r="Q15" i="117"/>
  <c r="P15" i="117"/>
  <c r="O15" i="117"/>
  <c r="N15" i="117"/>
  <c r="M15" i="117"/>
  <c r="L15" i="117"/>
  <c r="K15" i="117"/>
  <c r="J15" i="117"/>
  <c r="I15" i="117"/>
  <c r="AA14" i="117"/>
  <c r="Z14" i="117"/>
  <c r="Y14" i="117"/>
  <c r="X14" i="117"/>
  <c r="W14" i="117"/>
  <c r="V14" i="117"/>
  <c r="U14" i="117"/>
  <c r="T14" i="117"/>
  <c r="S14" i="117"/>
  <c r="R14" i="117"/>
  <c r="Q14" i="117"/>
  <c r="P14" i="117"/>
  <c r="O14" i="117"/>
  <c r="N14" i="117"/>
  <c r="M14" i="117"/>
  <c r="L14" i="117"/>
  <c r="K14" i="117"/>
  <c r="J14" i="117"/>
  <c r="I14" i="117"/>
  <c r="AA13" i="117"/>
  <c r="Z13" i="117"/>
  <c r="Y13" i="117"/>
  <c r="X13" i="117"/>
  <c r="W13" i="117"/>
  <c r="V13" i="117"/>
  <c r="U13" i="117"/>
  <c r="T13" i="117"/>
  <c r="S13" i="117"/>
  <c r="R13" i="117"/>
  <c r="Q13" i="117"/>
  <c r="P13" i="117"/>
  <c r="P98" i="117" s="1"/>
  <c r="O13" i="117"/>
  <c r="N13" i="117"/>
  <c r="M13" i="117"/>
  <c r="L13" i="117"/>
  <c r="K13" i="117"/>
  <c r="J13" i="117"/>
  <c r="I13" i="117"/>
  <c r="AA12" i="117"/>
  <c r="Z12" i="117"/>
  <c r="Y12" i="117"/>
  <c r="X12" i="117"/>
  <c r="W12" i="117"/>
  <c r="V12" i="117"/>
  <c r="U12" i="117"/>
  <c r="T12" i="117"/>
  <c r="S12" i="117"/>
  <c r="R12" i="117"/>
  <c r="Q12" i="117"/>
  <c r="P12" i="117"/>
  <c r="O12" i="117"/>
  <c r="N12" i="117"/>
  <c r="M12" i="117"/>
  <c r="L12" i="117"/>
  <c r="K12" i="117"/>
  <c r="J12" i="117"/>
  <c r="I12" i="117"/>
  <c r="AA11" i="117"/>
  <c r="Z11" i="117"/>
  <c r="Y11" i="117"/>
  <c r="X11" i="117"/>
  <c r="W11" i="117"/>
  <c r="V11" i="117"/>
  <c r="U11" i="117"/>
  <c r="T11" i="117"/>
  <c r="S11" i="117"/>
  <c r="R11" i="117"/>
  <c r="R98" i="117" s="1"/>
  <c r="Q11" i="117"/>
  <c r="P11" i="117"/>
  <c r="O11" i="117"/>
  <c r="N11" i="117"/>
  <c r="M11" i="117"/>
  <c r="L11" i="117"/>
  <c r="K11" i="117"/>
  <c r="J11" i="117"/>
  <c r="I11" i="117"/>
  <c r="AA10" i="117"/>
  <c r="AA98" i="117" s="1"/>
  <c r="Z10" i="117"/>
  <c r="Y10" i="117"/>
  <c r="Y98" i="117" s="1"/>
  <c r="X10" i="117"/>
  <c r="W10" i="117"/>
  <c r="V10" i="117"/>
  <c r="U10" i="117"/>
  <c r="T10" i="117"/>
  <c r="S10" i="117"/>
  <c r="R10" i="117"/>
  <c r="Q10" i="117"/>
  <c r="Q98" i="117" s="1"/>
  <c r="P10" i="117"/>
  <c r="O10" i="117"/>
  <c r="O98" i="117" s="1"/>
  <c r="N10" i="117"/>
  <c r="M10" i="117"/>
  <c r="M98" i="117" s="1"/>
  <c r="L10" i="117"/>
  <c r="K10" i="117"/>
  <c r="J10" i="117"/>
  <c r="I10" i="117"/>
  <c r="H48" i="116"/>
  <c r="G48" i="116"/>
  <c r="O46" i="116"/>
  <c r="N46" i="116"/>
  <c r="M46" i="116"/>
  <c r="L46" i="116"/>
  <c r="K46" i="116"/>
  <c r="J46" i="116"/>
  <c r="I46" i="116"/>
  <c r="O45" i="116"/>
  <c r="N45" i="116"/>
  <c r="M45" i="116"/>
  <c r="L45" i="116"/>
  <c r="K45" i="116"/>
  <c r="J45" i="116"/>
  <c r="I45" i="116"/>
  <c r="O44" i="116"/>
  <c r="N44" i="116"/>
  <c r="M44" i="116"/>
  <c r="L44" i="116"/>
  <c r="K44" i="116"/>
  <c r="J44" i="116"/>
  <c r="I44" i="116"/>
  <c r="O43" i="116"/>
  <c r="N43" i="116"/>
  <c r="M43" i="116"/>
  <c r="L43" i="116"/>
  <c r="K43" i="116"/>
  <c r="J43" i="116"/>
  <c r="I43" i="116"/>
  <c r="O42" i="116"/>
  <c r="N42" i="116"/>
  <c r="M42" i="116"/>
  <c r="L42" i="116"/>
  <c r="K42" i="116"/>
  <c r="J42" i="116"/>
  <c r="I42" i="116"/>
  <c r="O41" i="116"/>
  <c r="N41" i="116"/>
  <c r="M41" i="116"/>
  <c r="L41" i="116"/>
  <c r="K41" i="116"/>
  <c r="J41" i="116"/>
  <c r="I41" i="116"/>
  <c r="O40" i="116"/>
  <c r="N40" i="116"/>
  <c r="M40" i="116"/>
  <c r="L40" i="116"/>
  <c r="K40" i="116"/>
  <c r="J40" i="116"/>
  <c r="I40" i="116"/>
  <c r="O39" i="116"/>
  <c r="N39" i="116"/>
  <c r="M39" i="116"/>
  <c r="L39" i="116"/>
  <c r="K39" i="116"/>
  <c r="J39" i="116"/>
  <c r="I39" i="116"/>
  <c r="O38" i="116"/>
  <c r="N38" i="116"/>
  <c r="M38" i="116"/>
  <c r="L38" i="116"/>
  <c r="K38" i="116"/>
  <c r="J38" i="116"/>
  <c r="I38" i="116"/>
  <c r="O37" i="116"/>
  <c r="N37" i="116"/>
  <c r="M37" i="116"/>
  <c r="L37" i="116"/>
  <c r="K37" i="116"/>
  <c r="J37" i="116"/>
  <c r="I37" i="116"/>
  <c r="O36" i="116"/>
  <c r="N36" i="116"/>
  <c r="M36" i="116"/>
  <c r="L36" i="116"/>
  <c r="K36" i="116"/>
  <c r="J36" i="116"/>
  <c r="I36" i="116"/>
  <c r="O35" i="116"/>
  <c r="N35" i="116"/>
  <c r="M35" i="116"/>
  <c r="L35" i="116"/>
  <c r="K35" i="116"/>
  <c r="J35" i="116"/>
  <c r="I35" i="116"/>
  <c r="O34" i="116"/>
  <c r="N34" i="116"/>
  <c r="M34" i="116"/>
  <c r="L34" i="116"/>
  <c r="K34" i="116"/>
  <c r="J34" i="116"/>
  <c r="I34" i="116"/>
  <c r="O33" i="116"/>
  <c r="N33" i="116"/>
  <c r="M33" i="116"/>
  <c r="L33" i="116"/>
  <c r="K33" i="116"/>
  <c r="J33" i="116"/>
  <c r="I33" i="116"/>
  <c r="O32" i="116"/>
  <c r="N32" i="116"/>
  <c r="M32" i="116"/>
  <c r="L32" i="116"/>
  <c r="K32" i="116"/>
  <c r="J32" i="116"/>
  <c r="I32" i="116"/>
  <c r="O31" i="116"/>
  <c r="N31" i="116"/>
  <c r="M31" i="116"/>
  <c r="L31" i="116"/>
  <c r="K31" i="116"/>
  <c r="J31" i="116"/>
  <c r="I31" i="116"/>
  <c r="O30" i="116"/>
  <c r="N30" i="116"/>
  <c r="M30" i="116"/>
  <c r="L30" i="116"/>
  <c r="K30" i="116"/>
  <c r="J30" i="116"/>
  <c r="I30" i="116"/>
  <c r="O29" i="116"/>
  <c r="N29" i="116"/>
  <c r="M29" i="116"/>
  <c r="L29" i="116"/>
  <c r="K29" i="116"/>
  <c r="J29" i="116"/>
  <c r="I29" i="116"/>
  <c r="O28" i="116"/>
  <c r="N28" i="116"/>
  <c r="M28" i="116"/>
  <c r="L28" i="116"/>
  <c r="K28" i="116"/>
  <c r="J28" i="116"/>
  <c r="I28" i="116"/>
  <c r="O27" i="116"/>
  <c r="N27" i="116"/>
  <c r="M27" i="116"/>
  <c r="L27" i="116"/>
  <c r="K27" i="116"/>
  <c r="J27" i="116"/>
  <c r="I27" i="116"/>
  <c r="O26" i="116"/>
  <c r="N26" i="116"/>
  <c r="M26" i="116"/>
  <c r="L26" i="116"/>
  <c r="K26" i="116"/>
  <c r="J26" i="116"/>
  <c r="I26" i="116"/>
  <c r="O25" i="116"/>
  <c r="N25" i="116"/>
  <c r="M25" i="116"/>
  <c r="L25" i="116"/>
  <c r="K25" i="116"/>
  <c r="J25" i="116"/>
  <c r="I25" i="116"/>
  <c r="O24" i="116"/>
  <c r="N24" i="116"/>
  <c r="M24" i="116"/>
  <c r="L24" i="116"/>
  <c r="K24" i="116"/>
  <c r="J24" i="116"/>
  <c r="I24" i="116"/>
  <c r="O23" i="116"/>
  <c r="N23" i="116"/>
  <c r="M23" i="116"/>
  <c r="L23" i="116"/>
  <c r="K23" i="116"/>
  <c r="J23" i="116"/>
  <c r="I23" i="116"/>
  <c r="O22" i="116"/>
  <c r="N22" i="116"/>
  <c r="M22" i="116"/>
  <c r="L22" i="116"/>
  <c r="K22" i="116"/>
  <c r="J22" i="116"/>
  <c r="I22" i="116"/>
  <c r="O21" i="116"/>
  <c r="N21" i="116"/>
  <c r="M21" i="116"/>
  <c r="L21" i="116"/>
  <c r="K21" i="116"/>
  <c r="J21" i="116"/>
  <c r="I21" i="116"/>
  <c r="O20" i="116"/>
  <c r="N20" i="116"/>
  <c r="M20" i="116"/>
  <c r="L20" i="116"/>
  <c r="K20" i="116"/>
  <c r="J20" i="116"/>
  <c r="I20" i="116"/>
  <c r="O19" i="116"/>
  <c r="N19" i="116"/>
  <c r="M19" i="116"/>
  <c r="L19" i="116"/>
  <c r="K19" i="116"/>
  <c r="J19" i="116"/>
  <c r="I19" i="116"/>
  <c r="O18" i="116"/>
  <c r="N18" i="116"/>
  <c r="M18" i="116"/>
  <c r="L18" i="116"/>
  <c r="K18" i="116"/>
  <c r="J18" i="116"/>
  <c r="I18" i="116"/>
  <c r="O17" i="116"/>
  <c r="N17" i="116"/>
  <c r="M17" i="116"/>
  <c r="L17" i="116"/>
  <c r="K17" i="116"/>
  <c r="J17" i="116"/>
  <c r="I17" i="116"/>
  <c r="O16" i="116"/>
  <c r="N16" i="116"/>
  <c r="M16" i="116"/>
  <c r="L16" i="116"/>
  <c r="K16" i="116"/>
  <c r="J16" i="116"/>
  <c r="I16" i="116"/>
  <c r="O15" i="116"/>
  <c r="N15" i="116"/>
  <c r="M15" i="116"/>
  <c r="L15" i="116"/>
  <c r="K15" i="116"/>
  <c r="J15" i="116"/>
  <c r="I15" i="116"/>
  <c r="O14" i="116"/>
  <c r="N14" i="116"/>
  <c r="M14" i="116"/>
  <c r="L14" i="116"/>
  <c r="K14" i="116"/>
  <c r="J14" i="116"/>
  <c r="I14" i="116"/>
  <c r="O13" i="116"/>
  <c r="N13" i="116"/>
  <c r="M13" i="116"/>
  <c r="L13" i="116"/>
  <c r="K13" i="116"/>
  <c r="J13" i="116"/>
  <c r="I13" i="116"/>
  <c r="I48" i="116" s="1"/>
  <c r="O12" i="116"/>
  <c r="N12" i="116"/>
  <c r="M12" i="116"/>
  <c r="L12" i="116"/>
  <c r="K12" i="116"/>
  <c r="J12" i="116"/>
  <c r="I12" i="116"/>
  <c r="O11" i="116"/>
  <c r="N11" i="116"/>
  <c r="M11" i="116"/>
  <c r="L11" i="116"/>
  <c r="K11" i="116"/>
  <c r="K48" i="116" s="1"/>
  <c r="J11" i="116"/>
  <c r="I11" i="116"/>
  <c r="O10" i="116"/>
  <c r="N10" i="116"/>
  <c r="M10" i="116"/>
  <c r="L10" i="116"/>
  <c r="L48" i="116"/>
  <c r="K10" i="116"/>
  <c r="J10" i="116"/>
  <c r="I10" i="116"/>
  <c r="G98" i="115"/>
  <c r="AA96" i="115"/>
  <c r="Z96" i="115"/>
  <c r="Y96" i="115"/>
  <c r="X96" i="115"/>
  <c r="W96" i="115"/>
  <c r="V96" i="115"/>
  <c r="U96" i="115"/>
  <c r="T96" i="115"/>
  <c r="S96" i="115"/>
  <c r="R96" i="115"/>
  <c r="Q96" i="115"/>
  <c r="P96" i="115"/>
  <c r="O96" i="115"/>
  <c r="N96" i="115"/>
  <c r="M96" i="115"/>
  <c r="L96" i="115"/>
  <c r="K96" i="115"/>
  <c r="J96" i="115"/>
  <c r="I96" i="115"/>
  <c r="AA95" i="115"/>
  <c r="Z95" i="115"/>
  <c r="Y95" i="115"/>
  <c r="X95" i="115"/>
  <c r="W95" i="115"/>
  <c r="V95" i="115"/>
  <c r="U95" i="115"/>
  <c r="T95" i="115"/>
  <c r="S95" i="115"/>
  <c r="R95" i="115"/>
  <c r="Q95" i="115"/>
  <c r="P95" i="115"/>
  <c r="O95" i="115"/>
  <c r="N95" i="115"/>
  <c r="M95" i="115"/>
  <c r="L95" i="115"/>
  <c r="K95" i="115"/>
  <c r="J95" i="115"/>
  <c r="I95" i="115"/>
  <c r="AA94" i="115"/>
  <c r="Z94" i="115"/>
  <c r="Y94" i="115"/>
  <c r="X94" i="115"/>
  <c r="W94" i="115"/>
  <c r="V94" i="115"/>
  <c r="U94" i="115"/>
  <c r="T94" i="115"/>
  <c r="S94" i="115"/>
  <c r="R94" i="115"/>
  <c r="Q94" i="115"/>
  <c r="P94" i="115"/>
  <c r="O94" i="115"/>
  <c r="N94" i="115"/>
  <c r="M94" i="115"/>
  <c r="L94" i="115"/>
  <c r="K94" i="115"/>
  <c r="J94" i="115"/>
  <c r="I94" i="115"/>
  <c r="AA93" i="115"/>
  <c r="Z93" i="115"/>
  <c r="Y93" i="115"/>
  <c r="X93" i="115"/>
  <c r="W93" i="115"/>
  <c r="V93" i="115"/>
  <c r="U93" i="115"/>
  <c r="T93" i="115"/>
  <c r="S93" i="115"/>
  <c r="R93" i="115"/>
  <c r="Q93" i="115"/>
  <c r="P93" i="115"/>
  <c r="O93" i="115"/>
  <c r="N93" i="115"/>
  <c r="M93" i="115"/>
  <c r="L93" i="115"/>
  <c r="K93" i="115"/>
  <c r="J93" i="115"/>
  <c r="I93" i="115"/>
  <c r="AA92" i="115"/>
  <c r="Z92" i="115"/>
  <c r="Y92" i="115"/>
  <c r="X92" i="115"/>
  <c r="W92" i="115"/>
  <c r="V92" i="115"/>
  <c r="U92" i="115"/>
  <c r="T92" i="115"/>
  <c r="S92" i="115"/>
  <c r="R92" i="115"/>
  <c r="Q92" i="115"/>
  <c r="P92" i="115"/>
  <c r="O92" i="115"/>
  <c r="N92" i="115"/>
  <c r="M92" i="115"/>
  <c r="L92" i="115"/>
  <c r="K92" i="115"/>
  <c r="J92" i="115"/>
  <c r="I92" i="115"/>
  <c r="AA91" i="115"/>
  <c r="Z91" i="115"/>
  <c r="Y91" i="115"/>
  <c r="X91" i="115"/>
  <c r="W91" i="115"/>
  <c r="V91" i="115"/>
  <c r="U91" i="115"/>
  <c r="T91" i="115"/>
  <c r="S91" i="115"/>
  <c r="R91" i="115"/>
  <c r="Q91" i="115"/>
  <c r="P91" i="115"/>
  <c r="O91" i="115"/>
  <c r="N91" i="115"/>
  <c r="M91" i="115"/>
  <c r="L91" i="115"/>
  <c r="K91" i="115"/>
  <c r="J91" i="115"/>
  <c r="I91" i="115"/>
  <c r="AA90" i="115"/>
  <c r="Z90" i="115"/>
  <c r="Y90" i="115"/>
  <c r="X90" i="115"/>
  <c r="W90" i="115"/>
  <c r="V90" i="115"/>
  <c r="U90" i="115"/>
  <c r="T90" i="115"/>
  <c r="S90" i="115"/>
  <c r="R90" i="115"/>
  <c r="Q90" i="115"/>
  <c r="P90" i="115"/>
  <c r="O90" i="115"/>
  <c r="N90" i="115"/>
  <c r="M90" i="115"/>
  <c r="L90" i="115"/>
  <c r="K90" i="115"/>
  <c r="J90" i="115"/>
  <c r="I90" i="115"/>
  <c r="AA89" i="115"/>
  <c r="Z89" i="115"/>
  <c r="Y89" i="115"/>
  <c r="X89" i="115"/>
  <c r="W89" i="115"/>
  <c r="V89" i="115"/>
  <c r="U89" i="115"/>
  <c r="T89" i="115"/>
  <c r="S89" i="115"/>
  <c r="R89" i="115"/>
  <c r="Q89" i="115"/>
  <c r="P89" i="115"/>
  <c r="O89" i="115"/>
  <c r="N89" i="115"/>
  <c r="M89" i="115"/>
  <c r="L89" i="115"/>
  <c r="K89" i="115"/>
  <c r="J89" i="115"/>
  <c r="I89" i="115"/>
  <c r="AA88" i="115"/>
  <c r="Z88" i="115"/>
  <c r="Y88" i="115"/>
  <c r="X88" i="115"/>
  <c r="W88" i="115"/>
  <c r="V88" i="115"/>
  <c r="U88" i="115"/>
  <c r="T88" i="115"/>
  <c r="S88" i="115"/>
  <c r="R88" i="115"/>
  <c r="Q88" i="115"/>
  <c r="P88" i="115"/>
  <c r="O88" i="115"/>
  <c r="N88" i="115"/>
  <c r="M88" i="115"/>
  <c r="L88" i="115"/>
  <c r="K88" i="115"/>
  <c r="J88" i="115"/>
  <c r="I88" i="115"/>
  <c r="AA87" i="115"/>
  <c r="Z87" i="115"/>
  <c r="Y87" i="115"/>
  <c r="X87" i="115"/>
  <c r="W87" i="115"/>
  <c r="V87" i="115"/>
  <c r="U87" i="115"/>
  <c r="T87" i="115"/>
  <c r="S87" i="115"/>
  <c r="R87" i="115"/>
  <c r="Q87" i="115"/>
  <c r="P87" i="115"/>
  <c r="O87" i="115"/>
  <c r="N87" i="115"/>
  <c r="M87" i="115"/>
  <c r="L87" i="115"/>
  <c r="K87" i="115"/>
  <c r="J87" i="115"/>
  <c r="I87" i="115"/>
  <c r="AA86" i="115"/>
  <c r="Z86" i="115"/>
  <c r="Y86" i="115"/>
  <c r="X86" i="115"/>
  <c r="W86" i="115"/>
  <c r="V86" i="115"/>
  <c r="U86" i="115"/>
  <c r="T86" i="115"/>
  <c r="S86" i="115"/>
  <c r="R86" i="115"/>
  <c r="Q86" i="115"/>
  <c r="P86" i="115"/>
  <c r="O86" i="115"/>
  <c r="N86" i="115"/>
  <c r="M86" i="115"/>
  <c r="L86" i="115"/>
  <c r="K86" i="115"/>
  <c r="J86" i="115"/>
  <c r="I86" i="115"/>
  <c r="AA85" i="115"/>
  <c r="Z85" i="115"/>
  <c r="Y85" i="115"/>
  <c r="X85" i="115"/>
  <c r="W85" i="115"/>
  <c r="V85" i="115"/>
  <c r="U85" i="115"/>
  <c r="T85" i="115"/>
  <c r="S85" i="115"/>
  <c r="R85" i="115"/>
  <c r="Q85" i="115"/>
  <c r="P85" i="115"/>
  <c r="O85" i="115"/>
  <c r="N85" i="115"/>
  <c r="M85" i="115"/>
  <c r="L85" i="115"/>
  <c r="K85" i="115"/>
  <c r="J85" i="115"/>
  <c r="I85" i="115"/>
  <c r="AA84" i="115"/>
  <c r="Z84" i="115"/>
  <c r="Y84" i="115"/>
  <c r="X84" i="115"/>
  <c r="W84" i="115"/>
  <c r="V84" i="115"/>
  <c r="U84" i="115"/>
  <c r="T84" i="115"/>
  <c r="S84" i="115"/>
  <c r="R84" i="115"/>
  <c r="Q84" i="115"/>
  <c r="P84" i="115"/>
  <c r="O84" i="115"/>
  <c r="N84" i="115"/>
  <c r="M84" i="115"/>
  <c r="L84" i="115"/>
  <c r="K84" i="115"/>
  <c r="J84" i="115"/>
  <c r="I84" i="115"/>
  <c r="AA83" i="115"/>
  <c r="Z83" i="115"/>
  <c r="Y83" i="115"/>
  <c r="X83" i="115"/>
  <c r="W83" i="115"/>
  <c r="V83" i="115"/>
  <c r="U83" i="115"/>
  <c r="T83" i="115"/>
  <c r="S83" i="115"/>
  <c r="R83" i="115"/>
  <c r="Q83" i="115"/>
  <c r="P83" i="115"/>
  <c r="O83" i="115"/>
  <c r="N83" i="115"/>
  <c r="M83" i="115"/>
  <c r="L83" i="115"/>
  <c r="K83" i="115"/>
  <c r="J83" i="115"/>
  <c r="I83" i="115"/>
  <c r="AA82" i="115"/>
  <c r="Z82" i="115"/>
  <c r="Y82" i="115"/>
  <c r="X82" i="115"/>
  <c r="W82" i="115"/>
  <c r="V82" i="115"/>
  <c r="U82" i="115"/>
  <c r="T82" i="115"/>
  <c r="S82" i="115"/>
  <c r="R82" i="115"/>
  <c r="Q82" i="115"/>
  <c r="P82" i="115"/>
  <c r="O82" i="115"/>
  <c r="N82" i="115"/>
  <c r="M82" i="115"/>
  <c r="L82" i="115"/>
  <c r="K82" i="115"/>
  <c r="J82" i="115"/>
  <c r="I82" i="115"/>
  <c r="AA81" i="115"/>
  <c r="Z81" i="115"/>
  <c r="Y81" i="115"/>
  <c r="X81" i="115"/>
  <c r="W81" i="115"/>
  <c r="V81" i="115"/>
  <c r="U81" i="115"/>
  <c r="T81" i="115"/>
  <c r="S81" i="115"/>
  <c r="R81" i="115"/>
  <c r="Q81" i="115"/>
  <c r="P81" i="115"/>
  <c r="O81" i="115"/>
  <c r="N81" i="115"/>
  <c r="M81" i="115"/>
  <c r="L81" i="115"/>
  <c r="K81" i="115"/>
  <c r="J81" i="115"/>
  <c r="I81" i="115"/>
  <c r="AA80" i="115"/>
  <c r="Z80" i="115"/>
  <c r="Y80" i="115"/>
  <c r="X80" i="115"/>
  <c r="W80" i="115"/>
  <c r="V80" i="115"/>
  <c r="U80" i="115"/>
  <c r="T80" i="115"/>
  <c r="S80" i="115"/>
  <c r="R80" i="115"/>
  <c r="Q80" i="115"/>
  <c r="P80" i="115"/>
  <c r="O80" i="115"/>
  <c r="N80" i="115"/>
  <c r="M80" i="115"/>
  <c r="L80" i="115"/>
  <c r="K80" i="115"/>
  <c r="J80" i="115"/>
  <c r="I80" i="115"/>
  <c r="AA79" i="115"/>
  <c r="Z79" i="115"/>
  <c r="Y79" i="115"/>
  <c r="X79" i="115"/>
  <c r="W79" i="115"/>
  <c r="V79" i="115"/>
  <c r="U79" i="115"/>
  <c r="T79" i="115"/>
  <c r="S79" i="115"/>
  <c r="R79" i="115"/>
  <c r="Q79" i="115"/>
  <c r="P79" i="115"/>
  <c r="O79" i="115"/>
  <c r="N79" i="115"/>
  <c r="M79" i="115"/>
  <c r="L79" i="115"/>
  <c r="K79" i="115"/>
  <c r="J79" i="115"/>
  <c r="I79" i="115"/>
  <c r="AA78" i="115"/>
  <c r="Z78" i="115"/>
  <c r="Y78" i="115"/>
  <c r="X78" i="115"/>
  <c r="W78" i="115"/>
  <c r="V78" i="115"/>
  <c r="U78" i="115"/>
  <c r="T78" i="115"/>
  <c r="S78" i="115"/>
  <c r="R78" i="115"/>
  <c r="Q78" i="115"/>
  <c r="P78" i="115"/>
  <c r="O78" i="115"/>
  <c r="N78" i="115"/>
  <c r="M78" i="115"/>
  <c r="L78" i="115"/>
  <c r="K78" i="115"/>
  <c r="J78" i="115"/>
  <c r="I78" i="115"/>
  <c r="AA77" i="115"/>
  <c r="Z77" i="115"/>
  <c r="Y77" i="115"/>
  <c r="X77" i="115"/>
  <c r="W77" i="115"/>
  <c r="V77" i="115"/>
  <c r="U77" i="115"/>
  <c r="T77" i="115"/>
  <c r="S77" i="115"/>
  <c r="R77" i="115"/>
  <c r="Q77" i="115"/>
  <c r="P77" i="115"/>
  <c r="O77" i="115"/>
  <c r="N77" i="115"/>
  <c r="M77" i="115"/>
  <c r="L77" i="115"/>
  <c r="K77" i="115"/>
  <c r="J77" i="115"/>
  <c r="I77" i="115"/>
  <c r="AA76" i="115"/>
  <c r="Z76" i="115"/>
  <c r="Y76" i="115"/>
  <c r="X76" i="115"/>
  <c r="W76" i="115"/>
  <c r="V76" i="115"/>
  <c r="U76" i="115"/>
  <c r="T76" i="115"/>
  <c r="S76" i="115"/>
  <c r="R76" i="115"/>
  <c r="Q76" i="115"/>
  <c r="P76" i="115"/>
  <c r="O76" i="115"/>
  <c r="N76" i="115"/>
  <c r="M76" i="115"/>
  <c r="L76" i="115"/>
  <c r="K76" i="115"/>
  <c r="J76" i="115"/>
  <c r="I76" i="115"/>
  <c r="AA75" i="115"/>
  <c r="Z75" i="115"/>
  <c r="Y75" i="115"/>
  <c r="X75" i="115"/>
  <c r="W75" i="115"/>
  <c r="V75" i="115"/>
  <c r="U75" i="115"/>
  <c r="T75" i="115"/>
  <c r="S75" i="115"/>
  <c r="R75" i="115"/>
  <c r="Q75" i="115"/>
  <c r="P75" i="115"/>
  <c r="O75" i="115"/>
  <c r="N75" i="115"/>
  <c r="M75" i="115"/>
  <c r="L75" i="115"/>
  <c r="K75" i="115"/>
  <c r="J75" i="115"/>
  <c r="I75" i="115"/>
  <c r="AA74" i="115"/>
  <c r="Z74" i="115"/>
  <c r="Y74" i="115"/>
  <c r="X74" i="115"/>
  <c r="W74" i="115"/>
  <c r="V74" i="115"/>
  <c r="U74" i="115"/>
  <c r="T74" i="115"/>
  <c r="S74" i="115"/>
  <c r="R74" i="115"/>
  <c r="Q74" i="115"/>
  <c r="P74" i="115"/>
  <c r="O74" i="115"/>
  <c r="N74" i="115"/>
  <c r="M74" i="115"/>
  <c r="L74" i="115"/>
  <c r="K74" i="115"/>
  <c r="J74" i="115"/>
  <c r="I74" i="115"/>
  <c r="AA73" i="115"/>
  <c r="Z73" i="115"/>
  <c r="Y73" i="115"/>
  <c r="X73" i="115"/>
  <c r="W73" i="115"/>
  <c r="V73" i="115"/>
  <c r="U73" i="115"/>
  <c r="T73" i="115"/>
  <c r="S73" i="115"/>
  <c r="R73" i="115"/>
  <c r="Q73" i="115"/>
  <c r="P73" i="115"/>
  <c r="O73" i="115"/>
  <c r="N73" i="115"/>
  <c r="M73" i="115"/>
  <c r="L73" i="115"/>
  <c r="K73" i="115"/>
  <c r="J73" i="115"/>
  <c r="I73" i="115"/>
  <c r="AA72" i="115"/>
  <c r="Z72" i="115"/>
  <c r="Y72" i="115"/>
  <c r="X72" i="115"/>
  <c r="W72" i="115"/>
  <c r="V72" i="115"/>
  <c r="U72" i="115"/>
  <c r="T72" i="115"/>
  <c r="S72" i="115"/>
  <c r="R72" i="115"/>
  <c r="Q72" i="115"/>
  <c r="P72" i="115"/>
  <c r="O72" i="115"/>
  <c r="N72" i="115"/>
  <c r="M72" i="115"/>
  <c r="L72" i="115"/>
  <c r="K72" i="115"/>
  <c r="J72" i="115"/>
  <c r="I72" i="115"/>
  <c r="AA71" i="115"/>
  <c r="Z71" i="115"/>
  <c r="Y71" i="115"/>
  <c r="X71" i="115"/>
  <c r="W71" i="115"/>
  <c r="V71" i="115"/>
  <c r="U71" i="115"/>
  <c r="T71" i="115"/>
  <c r="S71" i="115"/>
  <c r="R71" i="115"/>
  <c r="Q71" i="115"/>
  <c r="P71" i="115"/>
  <c r="O71" i="115"/>
  <c r="N71" i="115"/>
  <c r="M71" i="115"/>
  <c r="L71" i="115"/>
  <c r="K71" i="115"/>
  <c r="J71" i="115"/>
  <c r="I71" i="115"/>
  <c r="AA70" i="115"/>
  <c r="Z70" i="115"/>
  <c r="Y70" i="115"/>
  <c r="X70" i="115"/>
  <c r="W70" i="115"/>
  <c r="V70" i="115"/>
  <c r="U70" i="115"/>
  <c r="T70" i="115"/>
  <c r="S70" i="115"/>
  <c r="R70" i="115"/>
  <c r="Q70" i="115"/>
  <c r="P70" i="115"/>
  <c r="O70" i="115"/>
  <c r="N70" i="115"/>
  <c r="M70" i="115"/>
  <c r="L70" i="115"/>
  <c r="K70" i="115"/>
  <c r="J70" i="115"/>
  <c r="I70" i="115"/>
  <c r="AA69" i="115"/>
  <c r="Z69" i="115"/>
  <c r="Y69" i="115"/>
  <c r="X69" i="115"/>
  <c r="W69" i="115"/>
  <c r="V69" i="115"/>
  <c r="U69" i="115"/>
  <c r="T69" i="115"/>
  <c r="S69" i="115"/>
  <c r="R69" i="115"/>
  <c r="Q69" i="115"/>
  <c r="P69" i="115"/>
  <c r="O69" i="115"/>
  <c r="N69" i="115"/>
  <c r="M69" i="115"/>
  <c r="L69" i="115"/>
  <c r="K69" i="115"/>
  <c r="J69" i="115"/>
  <c r="I69" i="115"/>
  <c r="AA68" i="115"/>
  <c r="Z68" i="115"/>
  <c r="Y68" i="115"/>
  <c r="X68" i="115"/>
  <c r="W68" i="115"/>
  <c r="V68" i="115"/>
  <c r="U68" i="115"/>
  <c r="T68" i="115"/>
  <c r="S68" i="115"/>
  <c r="R68" i="115"/>
  <c r="Q68" i="115"/>
  <c r="P68" i="115"/>
  <c r="O68" i="115"/>
  <c r="N68" i="115"/>
  <c r="M68" i="115"/>
  <c r="L68" i="115"/>
  <c r="K68" i="115"/>
  <c r="J68" i="115"/>
  <c r="I68" i="115"/>
  <c r="AA67" i="115"/>
  <c r="Z67" i="115"/>
  <c r="Y67" i="115"/>
  <c r="X67" i="115"/>
  <c r="W67" i="115"/>
  <c r="V67" i="115"/>
  <c r="U67" i="115"/>
  <c r="T67" i="115"/>
  <c r="S67" i="115"/>
  <c r="R67" i="115"/>
  <c r="Q67" i="115"/>
  <c r="P67" i="115"/>
  <c r="O67" i="115"/>
  <c r="N67" i="115"/>
  <c r="M67" i="115"/>
  <c r="L67" i="115"/>
  <c r="K67" i="115"/>
  <c r="J67" i="115"/>
  <c r="I67" i="115"/>
  <c r="AA66" i="115"/>
  <c r="Z66" i="115"/>
  <c r="Y66" i="115"/>
  <c r="X66" i="115"/>
  <c r="W66" i="115"/>
  <c r="V66" i="115"/>
  <c r="U66" i="115"/>
  <c r="T66" i="115"/>
  <c r="S66" i="115"/>
  <c r="R66" i="115"/>
  <c r="Q66" i="115"/>
  <c r="P66" i="115"/>
  <c r="O66" i="115"/>
  <c r="N66" i="115"/>
  <c r="M66" i="115"/>
  <c r="L66" i="115"/>
  <c r="K66" i="115"/>
  <c r="J66" i="115"/>
  <c r="I66" i="115"/>
  <c r="AA65" i="115"/>
  <c r="Z65" i="115"/>
  <c r="Y65" i="115"/>
  <c r="X65" i="115"/>
  <c r="W65" i="115"/>
  <c r="V65" i="115"/>
  <c r="U65" i="115"/>
  <c r="T65" i="115"/>
  <c r="S65" i="115"/>
  <c r="R65" i="115"/>
  <c r="Q65" i="115"/>
  <c r="P65" i="115"/>
  <c r="O65" i="115"/>
  <c r="N65" i="115"/>
  <c r="M65" i="115"/>
  <c r="L65" i="115"/>
  <c r="K65" i="115"/>
  <c r="J65" i="115"/>
  <c r="I65" i="115"/>
  <c r="AA64" i="115"/>
  <c r="Z64" i="115"/>
  <c r="Y64" i="115"/>
  <c r="X64" i="115"/>
  <c r="W64" i="115"/>
  <c r="V64" i="115"/>
  <c r="U64" i="115"/>
  <c r="T64" i="115"/>
  <c r="S64" i="115"/>
  <c r="R64" i="115"/>
  <c r="Q64" i="115"/>
  <c r="P64" i="115"/>
  <c r="O64" i="115"/>
  <c r="N64" i="115"/>
  <c r="M64" i="115"/>
  <c r="L64" i="115"/>
  <c r="K64" i="115"/>
  <c r="J64" i="115"/>
  <c r="I64" i="115"/>
  <c r="AA63" i="115"/>
  <c r="Z63" i="115"/>
  <c r="Y63" i="115"/>
  <c r="X63" i="115"/>
  <c r="W63" i="115"/>
  <c r="V63" i="115"/>
  <c r="U63" i="115"/>
  <c r="T63" i="115"/>
  <c r="S63" i="115"/>
  <c r="R63" i="115"/>
  <c r="Q63" i="115"/>
  <c r="P63" i="115"/>
  <c r="O63" i="115"/>
  <c r="N63" i="115"/>
  <c r="M63" i="115"/>
  <c r="L63" i="115"/>
  <c r="K63" i="115"/>
  <c r="J63" i="115"/>
  <c r="I63" i="115"/>
  <c r="AA62" i="115"/>
  <c r="Z62" i="115"/>
  <c r="Y62" i="115"/>
  <c r="X62" i="115"/>
  <c r="W62" i="115"/>
  <c r="V62" i="115"/>
  <c r="U62" i="115"/>
  <c r="T62" i="115"/>
  <c r="S62" i="115"/>
  <c r="R62" i="115"/>
  <c r="Q62" i="115"/>
  <c r="P62" i="115"/>
  <c r="O62" i="115"/>
  <c r="N62" i="115"/>
  <c r="M62" i="115"/>
  <c r="L62" i="115"/>
  <c r="K62" i="115"/>
  <c r="J62" i="115"/>
  <c r="I62" i="115"/>
  <c r="AA61" i="115"/>
  <c r="Z61" i="115"/>
  <c r="Y61" i="115"/>
  <c r="X61" i="115"/>
  <c r="W61" i="115"/>
  <c r="V61" i="115"/>
  <c r="U61" i="115"/>
  <c r="T61" i="115"/>
  <c r="S61" i="115"/>
  <c r="R61" i="115"/>
  <c r="Q61" i="115"/>
  <c r="P61" i="115"/>
  <c r="O61" i="115"/>
  <c r="N61" i="115"/>
  <c r="M61" i="115"/>
  <c r="L61" i="115"/>
  <c r="K61" i="115"/>
  <c r="J61" i="115"/>
  <c r="I61" i="115"/>
  <c r="AA60" i="115"/>
  <c r="Z60" i="115"/>
  <c r="Y60" i="115"/>
  <c r="X60" i="115"/>
  <c r="W60" i="115"/>
  <c r="V60" i="115"/>
  <c r="U60" i="115"/>
  <c r="T60" i="115"/>
  <c r="S60" i="115"/>
  <c r="R60" i="115"/>
  <c r="Q60" i="115"/>
  <c r="P60" i="115"/>
  <c r="O60" i="115"/>
  <c r="N60" i="115"/>
  <c r="M60" i="115"/>
  <c r="L60" i="115"/>
  <c r="K60" i="115"/>
  <c r="J60" i="115"/>
  <c r="I60" i="115"/>
  <c r="AA59" i="115"/>
  <c r="Z59" i="115"/>
  <c r="Y59" i="115"/>
  <c r="X59" i="115"/>
  <c r="W59" i="115"/>
  <c r="V59" i="115"/>
  <c r="U59" i="115"/>
  <c r="T59" i="115"/>
  <c r="S59" i="115"/>
  <c r="R59" i="115"/>
  <c r="Q59" i="115"/>
  <c r="P59" i="115"/>
  <c r="O59" i="115"/>
  <c r="N59" i="115"/>
  <c r="M59" i="115"/>
  <c r="L59" i="115"/>
  <c r="K59" i="115"/>
  <c r="J59" i="115"/>
  <c r="I59" i="115"/>
  <c r="AA58" i="115"/>
  <c r="Z58" i="115"/>
  <c r="Y58" i="115"/>
  <c r="X58" i="115"/>
  <c r="W58" i="115"/>
  <c r="V58" i="115"/>
  <c r="U58" i="115"/>
  <c r="T58" i="115"/>
  <c r="S58" i="115"/>
  <c r="R58" i="115"/>
  <c r="Q58" i="115"/>
  <c r="P58" i="115"/>
  <c r="O58" i="115"/>
  <c r="N58" i="115"/>
  <c r="M58" i="115"/>
  <c r="L58" i="115"/>
  <c r="K58" i="115"/>
  <c r="J58" i="115"/>
  <c r="I58" i="115"/>
  <c r="AA57" i="115"/>
  <c r="Z57" i="115"/>
  <c r="Y57" i="115"/>
  <c r="X57" i="115"/>
  <c r="W57" i="115"/>
  <c r="V57" i="115"/>
  <c r="U57" i="115"/>
  <c r="T57" i="115"/>
  <c r="S57" i="115"/>
  <c r="R57" i="115"/>
  <c r="Q57" i="115"/>
  <c r="P57" i="115"/>
  <c r="O57" i="115"/>
  <c r="N57" i="115"/>
  <c r="M57" i="115"/>
  <c r="L57" i="115"/>
  <c r="K57" i="115"/>
  <c r="J57" i="115"/>
  <c r="I57" i="115"/>
  <c r="AA56" i="115"/>
  <c r="Z56" i="115"/>
  <c r="Y56" i="115"/>
  <c r="X56" i="115"/>
  <c r="W56" i="115"/>
  <c r="V56" i="115"/>
  <c r="U56" i="115"/>
  <c r="T56" i="115"/>
  <c r="S56" i="115"/>
  <c r="R56" i="115"/>
  <c r="Q56" i="115"/>
  <c r="P56" i="115"/>
  <c r="O56" i="115"/>
  <c r="N56" i="115"/>
  <c r="M56" i="115"/>
  <c r="L56" i="115"/>
  <c r="K56" i="115"/>
  <c r="J56" i="115"/>
  <c r="I56" i="115"/>
  <c r="AA55" i="115"/>
  <c r="Z55" i="115"/>
  <c r="Y55" i="115"/>
  <c r="X55" i="115"/>
  <c r="W55" i="115"/>
  <c r="V55" i="115"/>
  <c r="U55" i="115"/>
  <c r="T55" i="115"/>
  <c r="S55" i="115"/>
  <c r="R55" i="115"/>
  <c r="Q55" i="115"/>
  <c r="P55" i="115"/>
  <c r="O55" i="115"/>
  <c r="N55" i="115"/>
  <c r="M55" i="115"/>
  <c r="L55" i="115"/>
  <c r="K55" i="115"/>
  <c r="J55" i="115"/>
  <c r="I55" i="115"/>
  <c r="AA54" i="115"/>
  <c r="Z54" i="115"/>
  <c r="Y54" i="115"/>
  <c r="X54" i="115"/>
  <c r="W54" i="115"/>
  <c r="V54" i="115"/>
  <c r="U54" i="115"/>
  <c r="T54" i="115"/>
  <c r="S54" i="115"/>
  <c r="R54" i="115"/>
  <c r="Q54" i="115"/>
  <c r="P54" i="115"/>
  <c r="O54" i="115"/>
  <c r="N54" i="115"/>
  <c r="M54" i="115"/>
  <c r="L54" i="115"/>
  <c r="K54" i="115"/>
  <c r="J54" i="115"/>
  <c r="I54" i="115"/>
  <c r="AA53" i="115"/>
  <c r="Z53" i="115"/>
  <c r="Y53" i="115"/>
  <c r="X53" i="115"/>
  <c r="W53" i="115"/>
  <c r="V53" i="115"/>
  <c r="U53" i="115"/>
  <c r="T53" i="115"/>
  <c r="S53" i="115"/>
  <c r="R53" i="115"/>
  <c r="Q53" i="115"/>
  <c r="P53" i="115"/>
  <c r="O53" i="115"/>
  <c r="N53" i="115"/>
  <c r="M53" i="115"/>
  <c r="L53" i="115"/>
  <c r="K53" i="115"/>
  <c r="J53" i="115"/>
  <c r="I53" i="115"/>
  <c r="AA52" i="115"/>
  <c r="Z52" i="115"/>
  <c r="Y52" i="115"/>
  <c r="X52" i="115"/>
  <c r="W52" i="115"/>
  <c r="V52" i="115"/>
  <c r="U52" i="115"/>
  <c r="T52" i="115"/>
  <c r="S52" i="115"/>
  <c r="R52" i="115"/>
  <c r="Q52" i="115"/>
  <c r="P52" i="115"/>
  <c r="O52" i="115"/>
  <c r="N52" i="115"/>
  <c r="M52" i="115"/>
  <c r="L52" i="115"/>
  <c r="K52" i="115"/>
  <c r="J52" i="115"/>
  <c r="I52" i="115"/>
  <c r="AA51" i="115"/>
  <c r="Z51" i="115"/>
  <c r="Y51" i="115"/>
  <c r="X51" i="115"/>
  <c r="W51" i="115"/>
  <c r="V51" i="115"/>
  <c r="U51" i="115"/>
  <c r="T51" i="115"/>
  <c r="S51" i="115"/>
  <c r="R51" i="115"/>
  <c r="Q51" i="115"/>
  <c r="P51" i="115"/>
  <c r="O51" i="115"/>
  <c r="N51" i="115"/>
  <c r="M51" i="115"/>
  <c r="L51" i="115"/>
  <c r="K51" i="115"/>
  <c r="J51" i="115"/>
  <c r="I51" i="115"/>
  <c r="AA50" i="115"/>
  <c r="Z50" i="115"/>
  <c r="Y50" i="115"/>
  <c r="X50" i="115"/>
  <c r="W50" i="115"/>
  <c r="V50" i="115"/>
  <c r="U50" i="115"/>
  <c r="T50" i="115"/>
  <c r="S50" i="115"/>
  <c r="R50" i="115"/>
  <c r="Q50" i="115"/>
  <c r="P50" i="115"/>
  <c r="O50" i="115"/>
  <c r="N50" i="115"/>
  <c r="M50" i="115"/>
  <c r="L50" i="115"/>
  <c r="K50" i="115"/>
  <c r="J50" i="115"/>
  <c r="I50" i="115"/>
  <c r="AA49" i="115"/>
  <c r="Z49" i="115"/>
  <c r="Y49" i="115"/>
  <c r="X49" i="115"/>
  <c r="W49" i="115"/>
  <c r="V49" i="115"/>
  <c r="U49" i="115"/>
  <c r="T49" i="115"/>
  <c r="S49" i="115"/>
  <c r="R49" i="115"/>
  <c r="Q49" i="115"/>
  <c r="P49" i="115"/>
  <c r="O49" i="115"/>
  <c r="N49" i="115"/>
  <c r="M49" i="115"/>
  <c r="L49" i="115"/>
  <c r="K49" i="115"/>
  <c r="J49" i="115"/>
  <c r="I49" i="115"/>
  <c r="AA48" i="115"/>
  <c r="Z48" i="115"/>
  <c r="Y48" i="115"/>
  <c r="X48" i="115"/>
  <c r="W48" i="115"/>
  <c r="V48" i="115"/>
  <c r="U48" i="115"/>
  <c r="T48" i="115"/>
  <c r="S48" i="115"/>
  <c r="R48" i="115"/>
  <c r="Q48" i="115"/>
  <c r="P48" i="115"/>
  <c r="O48" i="115"/>
  <c r="N48" i="115"/>
  <c r="M48" i="115"/>
  <c r="L48" i="115"/>
  <c r="K48" i="115"/>
  <c r="J48" i="115"/>
  <c r="I48" i="115"/>
  <c r="AA47" i="115"/>
  <c r="Z47" i="115"/>
  <c r="Y47" i="115"/>
  <c r="X47" i="115"/>
  <c r="W47" i="115"/>
  <c r="V47" i="115"/>
  <c r="U47" i="115"/>
  <c r="T47" i="115"/>
  <c r="S47" i="115"/>
  <c r="R47" i="115"/>
  <c r="Q47" i="115"/>
  <c r="P47" i="115"/>
  <c r="O47" i="115"/>
  <c r="N47" i="115"/>
  <c r="M47" i="115"/>
  <c r="L47" i="115"/>
  <c r="K47" i="115"/>
  <c r="J47" i="115"/>
  <c r="I47" i="115"/>
  <c r="AA46" i="115"/>
  <c r="Z46" i="115"/>
  <c r="Y46" i="115"/>
  <c r="X46" i="115"/>
  <c r="W46" i="115"/>
  <c r="V46" i="115"/>
  <c r="U46" i="115"/>
  <c r="T46" i="115"/>
  <c r="S46" i="115"/>
  <c r="R46" i="115"/>
  <c r="Q46" i="115"/>
  <c r="P46" i="115"/>
  <c r="O46" i="115"/>
  <c r="N46" i="115"/>
  <c r="M46" i="115"/>
  <c r="L46" i="115"/>
  <c r="K46" i="115"/>
  <c r="J46" i="115"/>
  <c r="I46" i="115"/>
  <c r="AA45" i="115"/>
  <c r="Z45" i="115"/>
  <c r="Y45" i="115"/>
  <c r="X45" i="115"/>
  <c r="W45" i="115"/>
  <c r="V45" i="115"/>
  <c r="U45" i="115"/>
  <c r="T45" i="115"/>
  <c r="S45" i="115"/>
  <c r="R45" i="115"/>
  <c r="Q45" i="115"/>
  <c r="P45" i="115"/>
  <c r="O45" i="115"/>
  <c r="N45" i="115"/>
  <c r="M45" i="115"/>
  <c r="L45" i="115"/>
  <c r="K45" i="115"/>
  <c r="J45" i="115"/>
  <c r="I45" i="115"/>
  <c r="AA44" i="115"/>
  <c r="Z44" i="115"/>
  <c r="Y44" i="115"/>
  <c r="X44" i="115"/>
  <c r="W44" i="115"/>
  <c r="V44" i="115"/>
  <c r="U44" i="115"/>
  <c r="T44" i="115"/>
  <c r="S44" i="115"/>
  <c r="R44" i="115"/>
  <c r="Q44" i="115"/>
  <c r="P44" i="115"/>
  <c r="O44" i="115"/>
  <c r="N44" i="115"/>
  <c r="M44" i="115"/>
  <c r="L44" i="115"/>
  <c r="K44" i="115"/>
  <c r="J44" i="115"/>
  <c r="I44" i="115"/>
  <c r="AA43" i="115"/>
  <c r="Z43" i="115"/>
  <c r="Y43" i="115"/>
  <c r="X43" i="115"/>
  <c r="W43" i="115"/>
  <c r="V43" i="115"/>
  <c r="U43" i="115"/>
  <c r="T43" i="115"/>
  <c r="S43" i="115"/>
  <c r="R43" i="115"/>
  <c r="Q43" i="115"/>
  <c r="P43" i="115"/>
  <c r="O43" i="115"/>
  <c r="N43" i="115"/>
  <c r="M43" i="115"/>
  <c r="L43" i="115"/>
  <c r="K43" i="115"/>
  <c r="J43" i="115"/>
  <c r="I43" i="115"/>
  <c r="AA42" i="115"/>
  <c r="Z42" i="115"/>
  <c r="Y42" i="115"/>
  <c r="X42" i="115"/>
  <c r="W42" i="115"/>
  <c r="V42" i="115"/>
  <c r="U42" i="115"/>
  <c r="T42" i="115"/>
  <c r="S42" i="115"/>
  <c r="R42" i="115"/>
  <c r="Q42" i="115"/>
  <c r="P42" i="115"/>
  <c r="O42" i="115"/>
  <c r="N42" i="115"/>
  <c r="M42" i="115"/>
  <c r="L42" i="115"/>
  <c r="K42" i="115"/>
  <c r="J42" i="115"/>
  <c r="I42" i="115"/>
  <c r="AA41" i="115"/>
  <c r="Z41" i="115"/>
  <c r="Y41" i="115"/>
  <c r="X41" i="115"/>
  <c r="W41" i="115"/>
  <c r="V41" i="115"/>
  <c r="U41" i="115"/>
  <c r="T41" i="115"/>
  <c r="S41" i="115"/>
  <c r="R41" i="115"/>
  <c r="Q41" i="115"/>
  <c r="P41" i="115"/>
  <c r="O41" i="115"/>
  <c r="N41" i="115"/>
  <c r="M41" i="115"/>
  <c r="L41" i="115"/>
  <c r="K41" i="115"/>
  <c r="J41" i="115"/>
  <c r="I41" i="115"/>
  <c r="AA40" i="115"/>
  <c r="Z40" i="115"/>
  <c r="Y40" i="115"/>
  <c r="X40" i="115"/>
  <c r="W40" i="115"/>
  <c r="V40" i="115"/>
  <c r="U40" i="115"/>
  <c r="T40" i="115"/>
  <c r="S40" i="115"/>
  <c r="R40" i="115"/>
  <c r="Q40" i="115"/>
  <c r="P40" i="115"/>
  <c r="O40" i="115"/>
  <c r="N40" i="115"/>
  <c r="M40" i="115"/>
  <c r="L40" i="115"/>
  <c r="K40" i="115"/>
  <c r="J40" i="115"/>
  <c r="I40" i="115"/>
  <c r="AA39" i="115"/>
  <c r="Z39" i="115"/>
  <c r="Y39" i="115"/>
  <c r="X39" i="115"/>
  <c r="W39" i="115"/>
  <c r="V39" i="115"/>
  <c r="U39" i="115"/>
  <c r="T39" i="115"/>
  <c r="S39" i="115"/>
  <c r="R39" i="115"/>
  <c r="Q39" i="115"/>
  <c r="P39" i="115"/>
  <c r="O39" i="115"/>
  <c r="N39" i="115"/>
  <c r="M39" i="115"/>
  <c r="L39" i="115"/>
  <c r="K39" i="115"/>
  <c r="J39" i="115"/>
  <c r="I39" i="115"/>
  <c r="AA38" i="115"/>
  <c r="Z38" i="115"/>
  <c r="Y38" i="115"/>
  <c r="X38" i="115"/>
  <c r="W38" i="115"/>
  <c r="V38" i="115"/>
  <c r="U38" i="115"/>
  <c r="T38" i="115"/>
  <c r="S38" i="115"/>
  <c r="R38" i="115"/>
  <c r="Q38" i="115"/>
  <c r="P38" i="115"/>
  <c r="O38" i="115"/>
  <c r="N38" i="115"/>
  <c r="M38" i="115"/>
  <c r="L38" i="115"/>
  <c r="K38" i="115"/>
  <c r="J38" i="115"/>
  <c r="I38" i="115"/>
  <c r="AA37" i="115"/>
  <c r="Z37" i="115"/>
  <c r="Y37" i="115"/>
  <c r="X37" i="115"/>
  <c r="W37" i="115"/>
  <c r="V37" i="115"/>
  <c r="U37" i="115"/>
  <c r="T37" i="115"/>
  <c r="S37" i="115"/>
  <c r="R37" i="115"/>
  <c r="Q37" i="115"/>
  <c r="P37" i="115"/>
  <c r="O37" i="115"/>
  <c r="N37" i="115"/>
  <c r="M37" i="115"/>
  <c r="L37" i="115"/>
  <c r="K37" i="115"/>
  <c r="J37" i="115"/>
  <c r="I37" i="115"/>
  <c r="AA36" i="115"/>
  <c r="Z36" i="115"/>
  <c r="Y36" i="115"/>
  <c r="X36" i="115"/>
  <c r="W36" i="115"/>
  <c r="V36" i="115"/>
  <c r="U36" i="115"/>
  <c r="T36" i="115"/>
  <c r="S36" i="115"/>
  <c r="R36" i="115"/>
  <c r="Q36" i="115"/>
  <c r="P36" i="115"/>
  <c r="O36" i="115"/>
  <c r="N36" i="115"/>
  <c r="M36" i="115"/>
  <c r="L36" i="115"/>
  <c r="K36" i="115"/>
  <c r="J36" i="115"/>
  <c r="I36" i="115"/>
  <c r="AA35" i="115"/>
  <c r="Z35" i="115"/>
  <c r="Y35" i="115"/>
  <c r="X35" i="115"/>
  <c r="W35" i="115"/>
  <c r="V35" i="115"/>
  <c r="U35" i="115"/>
  <c r="T35" i="115"/>
  <c r="S35" i="115"/>
  <c r="R35" i="115"/>
  <c r="Q35" i="115"/>
  <c r="P35" i="115"/>
  <c r="O35" i="115"/>
  <c r="N35" i="115"/>
  <c r="M35" i="115"/>
  <c r="L35" i="115"/>
  <c r="K35" i="115"/>
  <c r="J35" i="115"/>
  <c r="I35" i="115"/>
  <c r="AA34" i="115"/>
  <c r="Z34" i="115"/>
  <c r="Y34" i="115"/>
  <c r="X34" i="115"/>
  <c r="W34" i="115"/>
  <c r="V34" i="115"/>
  <c r="U34" i="115"/>
  <c r="T34" i="115"/>
  <c r="S34" i="115"/>
  <c r="R34" i="115"/>
  <c r="Q34" i="115"/>
  <c r="P34" i="115"/>
  <c r="O34" i="115"/>
  <c r="N34" i="115"/>
  <c r="M34" i="115"/>
  <c r="L34" i="115"/>
  <c r="K34" i="115"/>
  <c r="J34" i="115"/>
  <c r="I34" i="115"/>
  <c r="AA33" i="115"/>
  <c r="Z33" i="115"/>
  <c r="Y33" i="115"/>
  <c r="X33" i="115"/>
  <c r="W33" i="115"/>
  <c r="V33" i="115"/>
  <c r="U33" i="115"/>
  <c r="T33" i="115"/>
  <c r="S33" i="115"/>
  <c r="R33" i="115"/>
  <c r="Q33" i="115"/>
  <c r="P33" i="115"/>
  <c r="O33" i="115"/>
  <c r="N33" i="115"/>
  <c r="M33" i="115"/>
  <c r="L33" i="115"/>
  <c r="K33" i="115"/>
  <c r="J33" i="115"/>
  <c r="I33" i="115"/>
  <c r="AA32" i="115"/>
  <c r="Z32" i="115"/>
  <c r="Y32" i="115"/>
  <c r="X32" i="115"/>
  <c r="W32" i="115"/>
  <c r="V32" i="115"/>
  <c r="U32" i="115"/>
  <c r="T32" i="115"/>
  <c r="S32" i="115"/>
  <c r="R32" i="115"/>
  <c r="Q32" i="115"/>
  <c r="P32" i="115"/>
  <c r="O32" i="115"/>
  <c r="N32" i="115"/>
  <c r="M32" i="115"/>
  <c r="L32" i="115"/>
  <c r="K32" i="115"/>
  <c r="J32" i="115"/>
  <c r="I32" i="115"/>
  <c r="AA31" i="115"/>
  <c r="Z31" i="115"/>
  <c r="Y31" i="115"/>
  <c r="X31" i="115"/>
  <c r="W31" i="115"/>
  <c r="V31" i="115"/>
  <c r="U31" i="115"/>
  <c r="T31" i="115"/>
  <c r="S31" i="115"/>
  <c r="R31" i="115"/>
  <c r="Q31" i="115"/>
  <c r="P31" i="115"/>
  <c r="O31" i="115"/>
  <c r="N31" i="115"/>
  <c r="M31" i="115"/>
  <c r="L31" i="115"/>
  <c r="K31" i="115"/>
  <c r="J31" i="115"/>
  <c r="I31" i="115"/>
  <c r="AA30" i="115"/>
  <c r="Z30" i="115"/>
  <c r="Y30" i="115"/>
  <c r="X30" i="115"/>
  <c r="W30" i="115"/>
  <c r="V30" i="115"/>
  <c r="U30" i="115"/>
  <c r="T30" i="115"/>
  <c r="S30" i="115"/>
  <c r="R30" i="115"/>
  <c r="Q30" i="115"/>
  <c r="P30" i="115"/>
  <c r="O30" i="115"/>
  <c r="N30" i="115"/>
  <c r="M30" i="115"/>
  <c r="L30" i="115"/>
  <c r="K30" i="115"/>
  <c r="J30" i="115"/>
  <c r="I30" i="115"/>
  <c r="AA29" i="115"/>
  <c r="Z29" i="115"/>
  <c r="Y29" i="115"/>
  <c r="X29" i="115"/>
  <c r="W29" i="115"/>
  <c r="V29" i="115"/>
  <c r="U29" i="115"/>
  <c r="T29" i="115"/>
  <c r="S29" i="115"/>
  <c r="R29" i="115"/>
  <c r="Q29" i="115"/>
  <c r="P29" i="115"/>
  <c r="O29" i="115"/>
  <c r="N29" i="115"/>
  <c r="M29" i="115"/>
  <c r="L29" i="115"/>
  <c r="K29" i="115"/>
  <c r="J29" i="115"/>
  <c r="I29" i="115"/>
  <c r="AA28" i="115"/>
  <c r="Z28" i="115"/>
  <c r="Y28" i="115"/>
  <c r="X28" i="115"/>
  <c r="W28" i="115"/>
  <c r="V28" i="115"/>
  <c r="U28" i="115"/>
  <c r="T28" i="115"/>
  <c r="S28" i="115"/>
  <c r="R28" i="115"/>
  <c r="Q28" i="115"/>
  <c r="P28" i="115"/>
  <c r="O28" i="115"/>
  <c r="N28" i="115"/>
  <c r="M28" i="115"/>
  <c r="L28" i="115"/>
  <c r="K28" i="115"/>
  <c r="J28" i="115"/>
  <c r="I28" i="115"/>
  <c r="AA27" i="115"/>
  <c r="Z27" i="115"/>
  <c r="Y27" i="115"/>
  <c r="X27" i="115"/>
  <c r="W27" i="115"/>
  <c r="V27" i="115"/>
  <c r="U27" i="115"/>
  <c r="T27" i="115"/>
  <c r="S27" i="115"/>
  <c r="R27" i="115"/>
  <c r="Q27" i="115"/>
  <c r="P27" i="115"/>
  <c r="O27" i="115"/>
  <c r="N27" i="115"/>
  <c r="M27" i="115"/>
  <c r="L27" i="115"/>
  <c r="K27" i="115"/>
  <c r="J27" i="115"/>
  <c r="I27" i="115"/>
  <c r="AA26" i="115"/>
  <c r="Z26" i="115"/>
  <c r="Y26" i="115"/>
  <c r="X26" i="115"/>
  <c r="W26" i="115"/>
  <c r="V26" i="115"/>
  <c r="U26" i="115"/>
  <c r="T26" i="115"/>
  <c r="S26" i="115"/>
  <c r="R26" i="115"/>
  <c r="Q26" i="115"/>
  <c r="P26" i="115"/>
  <c r="O26" i="115"/>
  <c r="N26" i="115"/>
  <c r="M26" i="115"/>
  <c r="L26" i="115"/>
  <c r="K26" i="115"/>
  <c r="J26" i="115"/>
  <c r="I26" i="115"/>
  <c r="AA25" i="115"/>
  <c r="Z25" i="115"/>
  <c r="Y25" i="115"/>
  <c r="X25" i="115"/>
  <c r="W25" i="115"/>
  <c r="V25" i="115"/>
  <c r="U25" i="115"/>
  <c r="T25" i="115"/>
  <c r="S25" i="115"/>
  <c r="R25" i="115"/>
  <c r="Q25" i="115"/>
  <c r="P25" i="115"/>
  <c r="O25" i="115"/>
  <c r="N25" i="115"/>
  <c r="M25" i="115"/>
  <c r="L25" i="115"/>
  <c r="K25" i="115"/>
  <c r="J25" i="115"/>
  <c r="I25" i="115"/>
  <c r="AA24" i="115"/>
  <c r="Z24" i="115"/>
  <c r="Y24" i="115"/>
  <c r="X24" i="115"/>
  <c r="W24" i="115"/>
  <c r="V24" i="115"/>
  <c r="U24" i="115"/>
  <c r="T24" i="115"/>
  <c r="S24" i="115"/>
  <c r="R24" i="115"/>
  <c r="Q24" i="115"/>
  <c r="P24" i="115"/>
  <c r="O24" i="115"/>
  <c r="N24" i="115"/>
  <c r="M24" i="115"/>
  <c r="L24" i="115"/>
  <c r="K24" i="115"/>
  <c r="J24" i="115"/>
  <c r="I24" i="115"/>
  <c r="AA23" i="115"/>
  <c r="Z23" i="115"/>
  <c r="Y23" i="115"/>
  <c r="X23" i="115"/>
  <c r="W23" i="115"/>
  <c r="V23" i="115"/>
  <c r="U23" i="115"/>
  <c r="T23" i="115"/>
  <c r="S23" i="115"/>
  <c r="R23" i="115"/>
  <c r="Q23" i="115"/>
  <c r="P23" i="115"/>
  <c r="O23" i="115"/>
  <c r="N23" i="115"/>
  <c r="M23" i="115"/>
  <c r="L23" i="115"/>
  <c r="K23" i="115"/>
  <c r="J23" i="115"/>
  <c r="I23" i="115"/>
  <c r="AA22" i="115"/>
  <c r="Z22" i="115"/>
  <c r="Y22" i="115"/>
  <c r="X22" i="115"/>
  <c r="W22" i="115"/>
  <c r="V22" i="115"/>
  <c r="U22" i="115"/>
  <c r="T22" i="115"/>
  <c r="S22" i="115"/>
  <c r="R22" i="115"/>
  <c r="Q22" i="115"/>
  <c r="P22" i="115"/>
  <c r="O22" i="115"/>
  <c r="N22" i="115"/>
  <c r="M22" i="115"/>
  <c r="L22" i="115"/>
  <c r="K22" i="115"/>
  <c r="J22" i="115"/>
  <c r="I22" i="115"/>
  <c r="AA21" i="115"/>
  <c r="Z21" i="115"/>
  <c r="Y21" i="115"/>
  <c r="X21" i="115"/>
  <c r="W21" i="115"/>
  <c r="V21" i="115"/>
  <c r="U21" i="115"/>
  <c r="T21" i="115"/>
  <c r="S21" i="115"/>
  <c r="R21" i="115"/>
  <c r="Q21" i="115"/>
  <c r="P21" i="115"/>
  <c r="O21" i="115"/>
  <c r="N21" i="115"/>
  <c r="M21" i="115"/>
  <c r="L21" i="115"/>
  <c r="K21" i="115"/>
  <c r="J21" i="115"/>
  <c r="I21" i="115"/>
  <c r="AA20" i="115"/>
  <c r="Z20" i="115"/>
  <c r="Y20" i="115"/>
  <c r="X20" i="115"/>
  <c r="W20" i="115"/>
  <c r="V20" i="115"/>
  <c r="U20" i="115"/>
  <c r="T20" i="115"/>
  <c r="S20" i="115"/>
  <c r="R20" i="115"/>
  <c r="Q20" i="115"/>
  <c r="P20" i="115"/>
  <c r="O20" i="115"/>
  <c r="N20" i="115"/>
  <c r="N98" i="115" s="1"/>
  <c r="M20" i="115"/>
  <c r="L20" i="115"/>
  <c r="K20" i="115"/>
  <c r="J20" i="115"/>
  <c r="I20" i="115"/>
  <c r="AA19" i="115"/>
  <c r="Z19" i="115"/>
  <c r="Y19" i="115"/>
  <c r="X19" i="115"/>
  <c r="W19" i="115"/>
  <c r="V19" i="115"/>
  <c r="U19" i="115"/>
  <c r="U98" i="115" s="1"/>
  <c r="T19" i="115"/>
  <c r="S19" i="115"/>
  <c r="R19" i="115"/>
  <c r="Q19" i="115"/>
  <c r="P19" i="115"/>
  <c r="O19" i="115"/>
  <c r="N19" i="115"/>
  <c r="M19" i="115"/>
  <c r="L19" i="115"/>
  <c r="K19" i="115"/>
  <c r="J19" i="115"/>
  <c r="I19" i="115"/>
  <c r="AA18" i="115"/>
  <c r="Z18" i="115"/>
  <c r="Y18" i="115"/>
  <c r="X18" i="115"/>
  <c r="W18" i="115"/>
  <c r="V18" i="115"/>
  <c r="U18" i="115"/>
  <c r="T18" i="115"/>
  <c r="S18" i="115"/>
  <c r="R18" i="115"/>
  <c r="Q18" i="115"/>
  <c r="P18" i="115"/>
  <c r="O18" i="115"/>
  <c r="N18" i="115"/>
  <c r="M18" i="115"/>
  <c r="L18" i="115"/>
  <c r="K18" i="115"/>
  <c r="J18" i="115"/>
  <c r="I18" i="115"/>
  <c r="AA17" i="115"/>
  <c r="Z17" i="115"/>
  <c r="Y17" i="115"/>
  <c r="X17" i="115"/>
  <c r="W17" i="115"/>
  <c r="W98" i="115" s="1"/>
  <c r="V17" i="115"/>
  <c r="U17" i="115"/>
  <c r="T17" i="115"/>
  <c r="S17" i="115"/>
  <c r="R17" i="115"/>
  <c r="Q17" i="115"/>
  <c r="P17" i="115"/>
  <c r="O17" i="115"/>
  <c r="N17" i="115"/>
  <c r="M17" i="115"/>
  <c r="L17" i="115"/>
  <c r="K17" i="115"/>
  <c r="K98" i="115" s="1"/>
  <c r="J17" i="115"/>
  <c r="I17" i="115"/>
  <c r="AA16" i="115"/>
  <c r="Z16" i="115"/>
  <c r="Y16" i="115"/>
  <c r="X16" i="115"/>
  <c r="W16" i="115"/>
  <c r="V16" i="115"/>
  <c r="U16" i="115"/>
  <c r="T16" i="115"/>
  <c r="S16" i="115"/>
  <c r="R16" i="115"/>
  <c r="Q16" i="115"/>
  <c r="P16" i="115"/>
  <c r="O16" i="115"/>
  <c r="N16" i="115"/>
  <c r="M16" i="115"/>
  <c r="L16" i="115"/>
  <c r="K16" i="115"/>
  <c r="J16" i="115"/>
  <c r="I16" i="115"/>
  <c r="AA15" i="115"/>
  <c r="Z15" i="115"/>
  <c r="Y15" i="115"/>
  <c r="X15" i="115"/>
  <c r="W15" i="115"/>
  <c r="V15" i="115"/>
  <c r="U15" i="115"/>
  <c r="T15" i="115"/>
  <c r="S15" i="115"/>
  <c r="R15" i="115"/>
  <c r="Q15" i="115"/>
  <c r="P15" i="115"/>
  <c r="O15" i="115"/>
  <c r="N15" i="115"/>
  <c r="M15" i="115"/>
  <c r="L15" i="115"/>
  <c r="K15" i="115"/>
  <c r="J15" i="115"/>
  <c r="I15" i="115"/>
  <c r="AA14" i="115"/>
  <c r="Z14" i="115"/>
  <c r="Y14" i="115"/>
  <c r="X14" i="115"/>
  <c r="W14" i="115"/>
  <c r="V14" i="115"/>
  <c r="U14" i="115"/>
  <c r="T14" i="115"/>
  <c r="S14" i="115"/>
  <c r="R14" i="115"/>
  <c r="Q14" i="115"/>
  <c r="P14" i="115"/>
  <c r="O14" i="115"/>
  <c r="N14" i="115"/>
  <c r="M14" i="115"/>
  <c r="L14" i="115"/>
  <c r="K14" i="115"/>
  <c r="J14" i="115"/>
  <c r="I14" i="115"/>
  <c r="AA13" i="115"/>
  <c r="AA98" i="115" s="1"/>
  <c r="Z13" i="115"/>
  <c r="Y13" i="115"/>
  <c r="X13" i="115"/>
  <c r="W13" i="115"/>
  <c r="V13" i="115"/>
  <c r="U13" i="115"/>
  <c r="T13" i="115"/>
  <c r="S13" i="115"/>
  <c r="R13" i="115"/>
  <c r="Q13" i="115"/>
  <c r="P13" i="115"/>
  <c r="O13" i="115"/>
  <c r="O98" i="115" s="1"/>
  <c r="N13" i="115"/>
  <c r="M13" i="115"/>
  <c r="L13" i="115"/>
  <c r="K13" i="115"/>
  <c r="J13" i="115"/>
  <c r="I13" i="115"/>
  <c r="AA12" i="115"/>
  <c r="Z12" i="115"/>
  <c r="Y12" i="115"/>
  <c r="X12" i="115"/>
  <c r="W12" i="115"/>
  <c r="V12" i="115"/>
  <c r="U12" i="115"/>
  <c r="T12" i="115"/>
  <c r="S12" i="115"/>
  <c r="R12" i="115"/>
  <c r="Q12" i="115"/>
  <c r="P12" i="115"/>
  <c r="O12" i="115"/>
  <c r="N12" i="115"/>
  <c r="M12" i="115"/>
  <c r="L12" i="115"/>
  <c r="K12" i="115"/>
  <c r="J12" i="115"/>
  <c r="I12" i="115"/>
  <c r="AA11" i="115"/>
  <c r="Z11" i="115"/>
  <c r="Y11" i="115"/>
  <c r="X11" i="115"/>
  <c r="W11" i="115"/>
  <c r="V11" i="115"/>
  <c r="U11" i="115"/>
  <c r="T11" i="115"/>
  <c r="S11" i="115"/>
  <c r="R11" i="115"/>
  <c r="Q11" i="115"/>
  <c r="Q98" i="115" s="1"/>
  <c r="P11" i="115"/>
  <c r="O11" i="115"/>
  <c r="N11" i="115"/>
  <c r="M11" i="115"/>
  <c r="L11" i="115"/>
  <c r="K11" i="115"/>
  <c r="J11" i="115"/>
  <c r="I11" i="115"/>
  <c r="AA10" i="115"/>
  <c r="Z10" i="115"/>
  <c r="Z98" i="115"/>
  <c r="Y10" i="115"/>
  <c r="Y98" i="115" s="1"/>
  <c r="X10" i="115"/>
  <c r="W10" i="115"/>
  <c r="V10" i="115"/>
  <c r="U10" i="115"/>
  <c r="T10" i="115"/>
  <c r="T98" i="115"/>
  <c r="S10" i="115"/>
  <c r="S98" i="115" s="1"/>
  <c r="R10" i="115"/>
  <c r="Q10" i="115"/>
  <c r="P10" i="115"/>
  <c r="P98" i="115" s="1"/>
  <c r="O10" i="115"/>
  <c r="N10" i="115"/>
  <c r="M10" i="115"/>
  <c r="L10" i="115"/>
  <c r="K10" i="115"/>
  <c r="J10" i="115"/>
  <c r="J98" i="115" s="1"/>
  <c r="I10" i="115"/>
  <c r="I98" i="115"/>
  <c r="G48" i="114"/>
  <c r="O46" i="114"/>
  <c r="N46" i="114"/>
  <c r="M46" i="114"/>
  <c r="L46" i="114"/>
  <c r="K46" i="114"/>
  <c r="J46" i="114"/>
  <c r="I46" i="114"/>
  <c r="O45" i="114"/>
  <c r="N45" i="114"/>
  <c r="M45" i="114"/>
  <c r="L45" i="114"/>
  <c r="K45" i="114"/>
  <c r="J45" i="114"/>
  <c r="I45" i="114"/>
  <c r="O44" i="114"/>
  <c r="N44" i="114"/>
  <c r="M44" i="114"/>
  <c r="L44" i="114"/>
  <c r="K44" i="114"/>
  <c r="J44" i="114"/>
  <c r="I44" i="114"/>
  <c r="O43" i="114"/>
  <c r="N43" i="114"/>
  <c r="M43" i="114"/>
  <c r="L43" i="114"/>
  <c r="K43" i="114"/>
  <c r="J43" i="114"/>
  <c r="I43" i="114"/>
  <c r="O42" i="114"/>
  <c r="N42" i="114"/>
  <c r="M42" i="114"/>
  <c r="L42" i="114"/>
  <c r="K42" i="114"/>
  <c r="J42" i="114"/>
  <c r="I42" i="114"/>
  <c r="O41" i="114"/>
  <c r="N41" i="114"/>
  <c r="M41" i="114"/>
  <c r="L41" i="114"/>
  <c r="K41" i="114"/>
  <c r="J41" i="114"/>
  <c r="I41" i="114"/>
  <c r="O40" i="114"/>
  <c r="N40" i="114"/>
  <c r="M40" i="114"/>
  <c r="L40" i="114"/>
  <c r="K40" i="114"/>
  <c r="J40" i="114"/>
  <c r="I40" i="114"/>
  <c r="O39" i="114"/>
  <c r="N39" i="114"/>
  <c r="M39" i="114"/>
  <c r="L39" i="114"/>
  <c r="K39" i="114"/>
  <c r="J39" i="114"/>
  <c r="I39" i="114"/>
  <c r="O38" i="114"/>
  <c r="N38" i="114"/>
  <c r="M38" i="114"/>
  <c r="L38" i="114"/>
  <c r="K38" i="114"/>
  <c r="J38" i="114"/>
  <c r="I38" i="114"/>
  <c r="O37" i="114"/>
  <c r="N37" i="114"/>
  <c r="M37" i="114"/>
  <c r="L37" i="114"/>
  <c r="K37" i="114"/>
  <c r="J37" i="114"/>
  <c r="I37" i="114"/>
  <c r="O36" i="114"/>
  <c r="N36" i="114"/>
  <c r="M36" i="114"/>
  <c r="L36" i="114"/>
  <c r="K36" i="114"/>
  <c r="J36" i="114"/>
  <c r="I36" i="114"/>
  <c r="O35" i="114"/>
  <c r="N35" i="114"/>
  <c r="M35" i="114"/>
  <c r="L35" i="114"/>
  <c r="K35" i="114"/>
  <c r="J35" i="114"/>
  <c r="I35" i="114"/>
  <c r="O34" i="114"/>
  <c r="N34" i="114"/>
  <c r="M34" i="114"/>
  <c r="L34" i="114"/>
  <c r="K34" i="114"/>
  <c r="J34" i="114"/>
  <c r="I34" i="114"/>
  <c r="O33" i="114"/>
  <c r="N33" i="114"/>
  <c r="M33" i="114"/>
  <c r="L33" i="114"/>
  <c r="K33" i="114"/>
  <c r="J33" i="114"/>
  <c r="I33" i="114"/>
  <c r="O32" i="114"/>
  <c r="N32" i="114"/>
  <c r="M32" i="114"/>
  <c r="L32" i="114"/>
  <c r="K32" i="114"/>
  <c r="J32" i="114"/>
  <c r="I32" i="114"/>
  <c r="O31" i="114"/>
  <c r="N31" i="114"/>
  <c r="M31" i="114"/>
  <c r="L31" i="114"/>
  <c r="K31" i="114"/>
  <c r="J31" i="114"/>
  <c r="I31" i="114"/>
  <c r="O30" i="114"/>
  <c r="N30" i="114"/>
  <c r="M30" i="114"/>
  <c r="L30" i="114"/>
  <c r="K30" i="114"/>
  <c r="J30" i="114"/>
  <c r="I30" i="114"/>
  <c r="O29" i="114"/>
  <c r="N29" i="114"/>
  <c r="M29" i="114"/>
  <c r="L29" i="114"/>
  <c r="K29" i="114"/>
  <c r="J29" i="114"/>
  <c r="I29" i="114"/>
  <c r="O28" i="114"/>
  <c r="N28" i="114"/>
  <c r="M28" i="114"/>
  <c r="L28" i="114"/>
  <c r="K28" i="114"/>
  <c r="J28" i="114"/>
  <c r="I28" i="114"/>
  <c r="O27" i="114"/>
  <c r="N27" i="114"/>
  <c r="M27" i="114"/>
  <c r="L27" i="114"/>
  <c r="K27" i="114"/>
  <c r="J27" i="114"/>
  <c r="I27" i="114"/>
  <c r="O26" i="114"/>
  <c r="N26" i="114"/>
  <c r="M26" i="114"/>
  <c r="L26" i="114"/>
  <c r="K26" i="114"/>
  <c r="J26" i="114"/>
  <c r="I26" i="114"/>
  <c r="O25" i="114"/>
  <c r="N25" i="114"/>
  <c r="M25" i="114"/>
  <c r="L25" i="114"/>
  <c r="K25" i="114"/>
  <c r="J25" i="114"/>
  <c r="I25" i="114"/>
  <c r="O24" i="114"/>
  <c r="N24" i="114"/>
  <c r="M24" i="114"/>
  <c r="L24" i="114"/>
  <c r="K24" i="114"/>
  <c r="J24" i="114"/>
  <c r="I24" i="114"/>
  <c r="O23" i="114"/>
  <c r="N23" i="114"/>
  <c r="M23" i="114"/>
  <c r="L23" i="114"/>
  <c r="K23" i="114"/>
  <c r="J23" i="114"/>
  <c r="I23" i="114"/>
  <c r="O22" i="114"/>
  <c r="N22" i="114"/>
  <c r="M22" i="114"/>
  <c r="L22" i="114"/>
  <c r="K22" i="114"/>
  <c r="J22" i="114"/>
  <c r="I22" i="114"/>
  <c r="O21" i="114"/>
  <c r="N21" i="114"/>
  <c r="M21" i="114"/>
  <c r="L21" i="114"/>
  <c r="K21" i="114"/>
  <c r="J21" i="114"/>
  <c r="I21" i="114"/>
  <c r="O20" i="114"/>
  <c r="N20" i="114"/>
  <c r="M20" i="114"/>
  <c r="L20" i="114"/>
  <c r="K20" i="114"/>
  <c r="J20" i="114"/>
  <c r="I20" i="114"/>
  <c r="O19" i="114"/>
  <c r="N19" i="114"/>
  <c r="M19" i="114"/>
  <c r="L19" i="114"/>
  <c r="K19" i="114"/>
  <c r="J19" i="114"/>
  <c r="I19" i="114"/>
  <c r="O18" i="114"/>
  <c r="N18" i="114"/>
  <c r="M18" i="114"/>
  <c r="L18" i="114"/>
  <c r="K18" i="114"/>
  <c r="J18" i="114"/>
  <c r="I18" i="114"/>
  <c r="O17" i="114"/>
  <c r="N17" i="114"/>
  <c r="M17" i="114"/>
  <c r="L17" i="114"/>
  <c r="K17" i="114"/>
  <c r="J17" i="114"/>
  <c r="I17" i="114"/>
  <c r="O16" i="114"/>
  <c r="N16" i="114"/>
  <c r="M16" i="114"/>
  <c r="L16" i="114"/>
  <c r="K16" i="114"/>
  <c r="J16" i="114"/>
  <c r="J48" i="114" s="1"/>
  <c r="I16" i="114"/>
  <c r="O15" i="114"/>
  <c r="N15" i="114"/>
  <c r="M15" i="114"/>
  <c r="L15" i="114"/>
  <c r="K15" i="114"/>
  <c r="J15" i="114"/>
  <c r="I15" i="114"/>
  <c r="O14" i="114"/>
  <c r="N14" i="114"/>
  <c r="M14" i="114"/>
  <c r="L14" i="114"/>
  <c r="K14" i="114"/>
  <c r="J14" i="114"/>
  <c r="I14" i="114"/>
  <c r="O13" i="114"/>
  <c r="N13" i="114"/>
  <c r="M13" i="114"/>
  <c r="L13" i="114"/>
  <c r="K13" i="114"/>
  <c r="J13" i="114"/>
  <c r="I13" i="114"/>
  <c r="O12" i="114"/>
  <c r="N12" i="114"/>
  <c r="M12" i="114"/>
  <c r="L12" i="114"/>
  <c r="K12" i="114"/>
  <c r="J12" i="114"/>
  <c r="I12" i="114"/>
  <c r="O11" i="114"/>
  <c r="N11" i="114"/>
  <c r="M11" i="114"/>
  <c r="L11" i="114"/>
  <c r="K11" i="114"/>
  <c r="K48" i="114" s="1"/>
  <c r="J11" i="114"/>
  <c r="I11" i="114"/>
  <c r="O10" i="114"/>
  <c r="N10" i="114"/>
  <c r="M10" i="114"/>
  <c r="L10" i="114"/>
  <c r="K10" i="114"/>
  <c r="J10" i="114"/>
  <c r="I10" i="114"/>
  <c r="G9" i="36"/>
  <c r="G9" i="35"/>
  <c r="G16" i="35" s="1"/>
  <c r="F14" i="35" s="1"/>
  <c r="I186" i="113"/>
  <c r="D186" i="113"/>
  <c r="G11" i="57"/>
  <c r="D17" i="57"/>
  <c r="F17" i="57"/>
  <c r="E17" i="57"/>
  <c r="F12" i="78"/>
  <c r="F12" i="77"/>
  <c r="F12" i="76"/>
  <c r="X903" i="52"/>
  <c r="I1331" i="52"/>
  <c r="I654" i="52"/>
  <c r="I796" i="52"/>
  <c r="I152" i="52"/>
  <c r="I149" i="52"/>
  <c r="I910" i="52"/>
  <c r="I87" i="52"/>
  <c r="I846" i="52"/>
  <c r="I514" i="52"/>
  <c r="I1066" i="52"/>
  <c r="I806" i="52"/>
  <c r="I1237" i="52"/>
  <c r="I875" i="52"/>
  <c r="I331" i="52"/>
  <c r="I330" i="52"/>
  <c r="I313" i="52"/>
  <c r="I1235" i="52"/>
  <c r="I293" i="52"/>
  <c r="I292" i="52"/>
  <c r="I671" i="52"/>
  <c r="I270" i="52"/>
  <c r="I269" i="52"/>
  <c r="I797" i="52"/>
  <c r="I784" i="52"/>
  <c r="I783" i="52"/>
  <c r="I782" i="52"/>
  <c r="I716" i="52"/>
  <c r="I707" i="52"/>
  <c r="I1093" i="52"/>
  <c r="I1092" i="52"/>
  <c r="I1091" i="52"/>
  <c r="I268" i="52"/>
  <c r="I267" i="52"/>
  <c r="I968" i="52"/>
  <c r="I559" i="52"/>
  <c r="I217" i="52"/>
  <c r="I216" i="52"/>
  <c r="I215" i="52"/>
  <c r="I214" i="52"/>
  <c r="I1264" i="52"/>
  <c r="I967" i="52"/>
  <c r="I969" i="52"/>
  <c r="I180" i="52"/>
  <c r="I179" i="52"/>
  <c r="I178" i="52"/>
  <c r="I177" i="52"/>
  <c r="I176" i="52"/>
  <c r="I175" i="52"/>
  <c r="I174" i="52"/>
  <c r="I755" i="52"/>
  <c r="I754" i="52"/>
  <c r="I32" i="52"/>
  <c r="I82" i="52"/>
  <c r="I1248" i="52"/>
  <c r="I545" i="52"/>
  <c r="I1278" i="52"/>
  <c r="I1041" i="52"/>
  <c r="I791" i="52"/>
  <c r="I790" i="52"/>
  <c r="I929" i="52"/>
  <c r="I1089" i="52"/>
  <c r="I903" i="52"/>
  <c r="I340" i="52"/>
  <c r="I339" i="52"/>
  <c r="I338" i="52"/>
  <c r="I337" i="52"/>
  <c r="I603" i="52"/>
  <c r="I1058" i="52"/>
  <c r="I1327" i="52"/>
  <c r="I1240" i="52"/>
  <c r="I880" i="52"/>
  <c r="I614" i="52"/>
  <c r="I1263" i="52"/>
  <c r="I607" i="52"/>
  <c r="I1087" i="52"/>
  <c r="I1088" i="52"/>
  <c r="I763" i="52"/>
  <c r="U382" i="50"/>
  <c r="Q382" i="50"/>
  <c r="P382" i="50"/>
  <c r="M382" i="50"/>
  <c r="L382" i="50"/>
  <c r="K382" i="50"/>
  <c r="I382" i="50"/>
  <c r="U175" i="50"/>
  <c r="Q175" i="50"/>
  <c r="P175" i="50"/>
  <c r="M175" i="50"/>
  <c r="L175" i="50"/>
  <c r="K175" i="50"/>
  <c r="I175" i="50"/>
  <c r="U380" i="50"/>
  <c r="Q380" i="50"/>
  <c r="P380" i="50"/>
  <c r="M380" i="50"/>
  <c r="L380" i="50"/>
  <c r="K380" i="50"/>
  <c r="I380" i="50"/>
  <c r="U210" i="50"/>
  <c r="Q210" i="50"/>
  <c r="P210" i="50"/>
  <c r="M210" i="50"/>
  <c r="L210" i="50"/>
  <c r="K210" i="50"/>
  <c r="I210" i="50"/>
  <c r="U269" i="50"/>
  <c r="Q269" i="50"/>
  <c r="P269" i="50"/>
  <c r="M269" i="50"/>
  <c r="L269" i="50"/>
  <c r="K269" i="50"/>
  <c r="I269" i="50"/>
  <c r="U375" i="50"/>
  <c r="Q375" i="50"/>
  <c r="P375" i="50"/>
  <c r="M375" i="50"/>
  <c r="L375" i="50"/>
  <c r="K375" i="50"/>
  <c r="I375" i="50"/>
  <c r="U376" i="50"/>
  <c r="Q376" i="50"/>
  <c r="P376" i="50"/>
  <c r="M376" i="50"/>
  <c r="L376" i="50"/>
  <c r="K376" i="50"/>
  <c r="I376" i="50"/>
  <c r="U178" i="50"/>
  <c r="Q178" i="50"/>
  <c r="P178" i="50"/>
  <c r="M178" i="50"/>
  <c r="L178" i="50"/>
  <c r="K178" i="50"/>
  <c r="I178" i="50"/>
  <c r="U301" i="50"/>
  <c r="Q301" i="50"/>
  <c r="P301" i="50"/>
  <c r="M301" i="50"/>
  <c r="L301" i="50"/>
  <c r="K301" i="50"/>
  <c r="I301" i="50"/>
  <c r="U147" i="50"/>
  <c r="Q147" i="50"/>
  <c r="P147" i="50"/>
  <c r="M147" i="50"/>
  <c r="L147" i="50"/>
  <c r="K147" i="50"/>
  <c r="I147" i="50"/>
  <c r="U260" i="50"/>
  <c r="Q260" i="50"/>
  <c r="P260" i="50"/>
  <c r="M260" i="50"/>
  <c r="L260" i="50"/>
  <c r="K260" i="50"/>
  <c r="I260" i="50"/>
  <c r="U220" i="50"/>
  <c r="Q220" i="50"/>
  <c r="P220" i="50"/>
  <c r="M220" i="50"/>
  <c r="L220" i="50"/>
  <c r="K220" i="50"/>
  <c r="I220" i="50"/>
  <c r="U198" i="50"/>
  <c r="Q198" i="50"/>
  <c r="P198" i="50"/>
  <c r="M198" i="50"/>
  <c r="L198" i="50"/>
  <c r="K198" i="50"/>
  <c r="I198" i="50"/>
  <c r="U319" i="50"/>
  <c r="Q319" i="50"/>
  <c r="M319" i="50"/>
  <c r="L319" i="50"/>
  <c r="K319" i="50"/>
  <c r="U166" i="50"/>
  <c r="Q166" i="50"/>
  <c r="P166" i="50"/>
  <c r="M166" i="50"/>
  <c r="L166" i="50"/>
  <c r="K166" i="50"/>
  <c r="I166" i="50"/>
  <c r="U16" i="50"/>
  <c r="Q16" i="50"/>
  <c r="P16" i="50"/>
  <c r="M16" i="50"/>
  <c r="L16" i="50"/>
  <c r="K16" i="50"/>
  <c r="I16" i="50"/>
  <c r="U15" i="50"/>
  <c r="Q15" i="50"/>
  <c r="P15" i="50"/>
  <c r="M15" i="50"/>
  <c r="L15" i="50"/>
  <c r="K15" i="50"/>
  <c r="I15" i="50"/>
  <c r="U12" i="50"/>
  <c r="Q12" i="50"/>
  <c r="P12" i="50"/>
  <c r="M12" i="50"/>
  <c r="L12" i="50"/>
  <c r="K12" i="50"/>
  <c r="I12" i="50"/>
  <c r="U151" i="50"/>
  <c r="Q151" i="50"/>
  <c r="P151" i="50"/>
  <c r="M151" i="50"/>
  <c r="L151" i="50"/>
  <c r="K151" i="50"/>
  <c r="I151" i="50"/>
  <c r="U137" i="50"/>
  <c r="Q137" i="50"/>
  <c r="P137" i="50"/>
  <c r="M137" i="50"/>
  <c r="L137" i="50"/>
  <c r="K137" i="50"/>
  <c r="I137" i="50"/>
  <c r="U345" i="50"/>
  <c r="Q345" i="50"/>
  <c r="P345" i="50"/>
  <c r="M345" i="50"/>
  <c r="L345" i="50"/>
  <c r="K345" i="50"/>
  <c r="I345" i="50"/>
  <c r="U125" i="50"/>
  <c r="Q125" i="50"/>
  <c r="P125" i="50"/>
  <c r="M125" i="50"/>
  <c r="L125" i="50"/>
  <c r="K125" i="50"/>
  <c r="I125" i="50"/>
  <c r="U240" i="50"/>
  <c r="Q240" i="50"/>
  <c r="P240" i="50"/>
  <c r="M240" i="50"/>
  <c r="L240" i="50"/>
  <c r="K240" i="50"/>
  <c r="I240" i="50"/>
  <c r="U222" i="50"/>
  <c r="Q222" i="50"/>
  <c r="P222" i="50"/>
  <c r="M222" i="50"/>
  <c r="L222" i="50"/>
  <c r="K222" i="50"/>
  <c r="I222" i="50"/>
  <c r="U221" i="50"/>
  <c r="Q221" i="50"/>
  <c r="P221" i="50"/>
  <c r="M221" i="50"/>
  <c r="L221" i="50"/>
  <c r="K221" i="50"/>
  <c r="I221" i="50"/>
  <c r="U65" i="50"/>
  <c r="Q65" i="50"/>
  <c r="P65" i="50"/>
  <c r="M65" i="50"/>
  <c r="L65" i="50"/>
  <c r="K65" i="50"/>
  <c r="I65" i="50"/>
  <c r="U214" i="50"/>
  <c r="Q214" i="50"/>
  <c r="P214" i="50"/>
  <c r="M214" i="50"/>
  <c r="L214" i="50"/>
  <c r="K214" i="50"/>
  <c r="I214" i="50"/>
  <c r="U35" i="50"/>
  <c r="Q35" i="50"/>
  <c r="P35" i="50"/>
  <c r="M35" i="50"/>
  <c r="L35" i="50"/>
  <c r="K35" i="50"/>
  <c r="I35" i="50"/>
  <c r="U36" i="50"/>
  <c r="Q36" i="50"/>
  <c r="P36" i="50"/>
  <c r="M36" i="50"/>
  <c r="L36" i="50"/>
  <c r="K36" i="50"/>
  <c r="I36" i="50"/>
  <c r="U58" i="50"/>
  <c r="Q58" i="50"/>
  <c r="P58" i="50"/>
  <c r="M58" i="50"/>
  <c r="L58" i="50"/>
  <c r="K58" i="50"/>
  <c r="I58" i="50"/>
  <c r="U17" i="50"/>
  <c r="Q17" i="50"/>
  <c r="P17" i="50"/>
  <c r="M17" i="50"/>
  <c r="L17" i="50"/>
  <c r="K17" i="50"/>
  <c r="I17" i="50"/>
  <c r="U10" i="50"/>
  <c r="U384" i="50"/>
  <c r="Q10" i="50"/>
  <c r="Q384" i="50"/>
  <c r="P10" i="50"/>
  <c r="M10" i="50"/>
  <c r="L10" i="50"/>
  <c r="L384" i="50" s="1"/>
  <c r="G488" i="6" s="1"/>
  <c r="K10" i="50"/>
  <c r="K384" i="50" s="1"/>
  <c r="G396" i="6" s="1"/>
  <c r="I10" i="50"/>
  <c r="M594" i="6"/>
  <c r="L594" i="6"/>
  <c r="E594" i="6"/>
  <c r="D594" i="6"/>
  <c r="K54" i="41"/>
  <c r="I54" i="41"/>
  <c r="G54" i="41"/>
  <c r="F54" i="41"/>
  <c r="E54" i="41"/>
  <c r="N52" i="41"/>
  <c r="H52" i="41"/>
  <c r="N51" i="41"/>
  <c r="H51" i="41"/>
  <c r="J51" i="41" s="1"/>
  <c r="L51" i="41" s="1"/>
  <c r="M51" i="41" s="1"/>
  <c r="N50" i="41"/>
  <c r="H50" i="41"/>
  <c r="N49" i="41"/>
  <c r="H49" i="41"/>
  <c r="N48" i="41"/>
  <c r="H48" i="41"/>
  <c r="N47" i="41"/>
  <c r="H47" i="41"/>
  <c r="J47" i="41" s="1"/>
  <c r="L47" i="41" s="1"/>
  <c r="N46" i="41"/>
  <c r="H46" i="41"/>
  <c r="N45" i="41"/>
  <c r="N54" i="41"/>
  <c r="H45" i="41"/>
  <c r="J48" i="41"/>
  <c r="L48" i="41"/>
  <c r="M48" i="41" s="1"/>
  <c r="J49" i="41"/>
  <c r="L49" i="41" s="1"/>
  <c r="J50" i="41"/>
  <c r="L50" i="41" s="1"/>
  <c r="F58" i="26"/>
  <c r="F37" i="23"/>
  <c r="F35" i="23"/>
  <c r="F33" i="23"/>
  <c r="F27" i="23"/>
  <c r="H37" i="23"/>
  <c r="G9" i="72" s="1"/>
  <c r="H35" i="23"/>
  <c r="G9" i="71" s="1"/>
  <c r="H33" i="23"/>
  <c r="G9" i="70"/>
  <c r="H29" i="23"/>
  <c r="G9" i="32"/>
  <c r="H25" i="23"/>
  <c r="H23" i="23"/>
  <c r="G9" i="25" s="1"/>
  <c r="H21" i="23"/>
  <c r="G9" i="49"/>
  <c r="H19" i="23"/>
  <c r="G9" i="28"/>
  <c r="H17" i="23"/>
  <c r="G9" i="26"/>
  <c r="H15" i="23"/>
  <c r="G9" i="17" s="1"/>
  <c r="H11" i="23"/>
  <c r="H9" i="23"/>
  <c r="H9" i="24" s="1"/>
  <c r="H12" i="19"/>
  <c r="F12" i="75"/>
  <c r="H11" i="19"/>
  <c r="F12" i="21" s="1"/>
  <c r="H10" i="19"/>
  <c r="F12" i="20" s="1"/>
  <c r="H18" i="19"/>
  <c r="G9" i="22"/>
  <c r="F23" i="15"/>
  <c r="F17" i="15"/>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A137" i="4"/>
  <c r="G137" i="4"/>
  <c r="A138" i="4"/>
  <c r="G138" i="4" s="1"/>
  <c r="A139" i="4"/>
  <c r="G139" i="4"/>
  <c r="A140" i="4"/>
  <c r="G140" i="4" s="1"/>
  <c r="A141" i="4"/>
  <c r="G141" i="4" s="1"/>
  <c r="A142" i="4"/>
  <c r="G142" i="4"/>
  <c r="A143" i="4"/>
  <c r="G143" i="4"/>
  <c r="A144" i="4"/>
  <c r="G144" i="4" s="1"/>
  <c r="A145" i="4"/>
  <c r="G145" i="4"/>
  <c r="A146" i="4"/>
  <c r="G146" i="4" s="1"/>
  <c r="A147" i="4"/>
  <c r="G147" i="4" s="1"/>
  <c r="A148" i="4"/>
  <c r="A149" i="4"/>
  <c r="A150" i="4"/>
  <c r="B150" i="4"/>
  <c r="B149" i="4"/>
  <c r="B148" i="4"/>
  <c r="B147" i="4"/>
  <c r="B146" i="4"/>
  <c r="B145" i="4"/>
  <c r="B144" i="4"/>
  <c r="B143" i="4"/>
  <c r="B142" i="4"/>
  <c r="B141" i="4"/>
  <c r="B140" i="4"/>
  <c r="B139" i="4"/>
  <c r="B138" i="4"/>
  <c r="B137" i="4"/>
  <c r="A136" i="4"/>
  <c r="G136" i="4"/>
  <c r="A135" i="4"/>
  <c r="G135" i="4"/>
  <c r="A134" i="4"/>
  <c r="G134" i="4"/>
  <c r="A133" i="4"/>
  <c r="G133" i="4"/>
  <c r="A132" i="4"/>
  <c r="G132" i="4" s="1"/>
  <c r="A131" i="4"/>
  <c r="G131" i="4" s="1"/>
  <c r="A130" i="4"/>
  <c r="G130" i="4"/>
  <c r="A129" i="4"/>
  <c r="G129" i="4"/>
  <c r="A128" i="4"/>
  <c r="G128" i="4"/>
  <c r="B136" i="4"/>
  <c r="B135" i="4"/>
  <c r="B134" i="4"/>
  <c r="B133" i="4"/>
  <c r="B132" i="4"/>
  <c r="B131" i="4"/>
  <c r="B130" i="4"/>
  <c r="B129" i="4"/>
  <c r="B128" i="4"/>
  <c r="A127" i="4"/>
  <c r="G127" i="4" s="1"/>
  <c r="B127" i="4"/>
  <c r="A126" i="4"/>
  <c r="G126" i="4"/>
  <c r="A125" i="4"/>
  <c r="G125" i="4" s="1"/>
  <c r="A124" i="4"/>
  <c r="G124" i="4" s="1"/>
  <c r="A123" i="4"/>
  <c r="G123" i="4"/>
  <c r="A122" i="4"/>
  <c r="G122" i="4"/>
  <c r="A121" i="4"/>
  <c r="G121" i="4"/>
  <c r="A120" i="4"/>
  <c r="G120" i="4"/>
  <c r="A119" i="4"/>
  <c r="G119" i="4" s="1"/>
  <c r="A118" i="4"/>
  <c r="G118" i="4" s="1"/>
  <c r="A117" i="4"/>
  <c r="G117" i="4"/>
  <c r="A116" i="4"/>
  <c r="G116" i="4"/>
  <c r="A115" i="4"/>
  <c r="G115" i="4"/>
  <c r="A114" i="4"/>
  <c r="G114" i="4"/>
  <c r="A113" i="4"/>
  <c r="G113" i="4" s="1"/>
  <c r="A112" i="4"/>
  <c r="G112" i="4" s="1"/>
  <c r="A111" i="4"/>
  <c r="G111" i="4"/>
  <c r="A110" i="4"/>
  <c r="G110" i="4"/>
  <c r="A109" i="4"/>
  <c r="G109" i="4"/>
  <c r="A108" i="4"/>
  <c r="G108" i="4"/>
  <c r="A107" i="4"/>
  <c r="G107" i="4" s="1"/>
  <c r="B126" i="4"/>
  <c r="B125" i="4"/>
  <c r="B124" i="4"/>
  <c r="B123" i="4"/>
  <c r="B122" i="4"/>
  <c r="B121" i="4"/>
  <c r="B120" i="4"/>
  <c r="B119" i="4"/>
  <c r="B118" i="4"/>
  <c r="B117" i="4"/>
  <c r="B116" i="4"/>
  <c r="B115" i="4"/>
  <c r="B114" i="4"/>
  <c r="B113" i="4"/>
  <c r="B112" i="4"/>
  <c r="B111" i="4"/>
  <c r="B110" i="4"/>
  <c r="B109" i="4"/>
  <c r="B108" i="4"/>
  <c r="B107" i="4"/>
  <c r="A106" i="4"/>
  <c r="G106" i="4" s="1"/>
  <c r="A105" i="4"/>
  <c r="G105" i="4" s="1"/>
  <c r="A104" i="4"/>
  <c r="G104" i="4" s="1"/>
  <c r="A103" i="4"/>
  <c r="G103" i="4"/>
  <c r="A102" i="4"/>
  <c r="G102" i="4"/>
  <c r="A101" i="4"/>
  <c r="G101" i="4"/>
  <c r="A100" i="4"/>
  <c r="G100" i="4" s="1"/>
  <c r="A99" i="4"/>
  <c r="G99" i="4" s="1"/>
  <c r="A98" i="4"/>
  <c r="G98" i="4" s="1"/>
  <c r="A97" i="4"/>
  <c r="G97" i="4"/>
  <c r="B106" i="4"/>
  <c r="B105" i="4"/>
  <c r="B104" i="4"/>
  <c r="B103" i="4"/>
  <c r="B102" i="4"/>
  <c r="B101" i="4"/>
  <c r="B100" i="4"/>
  <c r="B99" i="4"/>
  <c r="B98" i="4"/>
  <c r="B97" i="4"/>
  <c r="A96" i="4"/>
  <c r="G96" i="4"/>
  <c r="A95" i="4"/>
  <c r="G95" i="4"/>
  <c r="A94" i="4"/>
  <c r="G94" i="4"/>
  <c r="A93" i="4"/>
  <c r="G93" i="4"/>
  <c r="A92" i="4"/>
  <c r="G92" i="4" s="1"/>
  <c r="A91" i="4"/>
  <c r="G91" i="4" s="1"/>
  <c r="A90" i="4"/>
  <c r="G90" i="4"/>
  <c r="A89" i="4"/>
  <c r="G89" i="4"/>
  <c r="A88" i="4"/>
  <c r="G88" i="4"/>
  <c r="A87" i="4"/>
  <c r="G87" i="4" s="1"/>
  <c r="A86" i="4"/>
  <c r="G86" i="4" s="1"/>
  <c r="A85" i="4"/>
  <c r="G85" i="4" s="1"/>
  <c r="A84" i="4"/>
  <c r="G84" i="4" s="1"/>
  <c r="A83" i="4"/>
  <c r="G83" i="4"/>
  <c r="A82" i="4"/>
  <c r="G82" i="4"/>
  <c r="A81" i="4"/>
  <c r="G81" i="4"/>
  <c r="A80" i="4"/>
  <c r="G80" i="4"/>
  <c r="A79" i="4"/>
  <c r="G79" i="4" s="1"/>
  <c r="A78" i="4"/>
  <c r="G78" i="4" s="1"/>
  <c r="A77" i="4"/>
  <c r="G77" i="4"/>
  <c r="A76" i="4"/>
  <c r="B96" i="4"/>
  <c r="B95" i="4"/>
  <c r="B94" i="4"/>
  <c r="B93" i="4"/>
  <c r="B92" i="4"/>
  <c r="B91" i="4"/>
  <c r="B90" i="4"/>
  <c r="G76" i="4"/>
  <c r="I76" i="4"/>
  <c r="I77" i="4"/>
  <c r="I78" i="4"/>
  <c r="I79" i="4"/>
  <c r="I80" i="4"/>
  <c r="I81" i="4"/>
  <c r="I82" i="4"/>
  <c r="I83" i="4"/>
  <c r="I84" i="4"/>
  <c r="I85" i="4"/>
  <c r="I86" i="4"/>
  <c r="I87" i="4"/>
  <c r="I88" i="4"/>
  <c r="I89" i="4"/>
  <c r="B89" i="4"/>
  <c r="B88" i="4"/>
  <c r="B87" i="4"/>
  <c r="B86" i="4"/>
  <c r="B85" i="4"/>
  <c r="B84" i="4"/>
  <c r="B83" i="4"/>
  <c r="B82" i="4"/>
  <c r="B81" i="4"/>
  <c r="B80" i="4"/>
  <c r="B79" i="4"/>
  <c r="B78" i="4"/>
  <c r="B77" i="4"/>
  <c r="B76" i="4"/>
  <c r="A364" i="4"/>
  <c r="G364" i="4" s="1"/>
  <c r="A363" i="4"/>
  <c r="G363" i="4" s="1"/>
  <c r="B364" i="4"/>
  <c r="B363" i="4"/>
  <c r="A362" i="4"/>
  <c r="A361" i="4"/>
  <c r="B362" i="4"/>
  <c r="B361" i="4"/>
  <c r="A360" i="4"/>
  <c r="G360" i="4" s="1"/>
  <c r="B360" i="4"/>
  <c r="A368" i="4"/>
  <c r="B368" i="4"/>
  <c r="A369" i="4"/>
  <c r="A370" i="4"/>
  <c r="B369" i="4"/>
  <c r="B370" i="4"/>
  <c r="G361" i="4"/>
  <c r="G362" i="4"/>
  <c r="E9" i="34"/>
  <c r="F31" i="23"/>
  <c r="F29" i="23"/>
  <c r="F21" i="23"/>
  <c r="F25" i="23"/>
  <c r="F23" i="23"/>
  <c r="F19" i="23"/>
  <c r="F17" i="23"/>
  <c r="F15" i="23"/>
  <c r="F9" i="23"/>
  <c r="B15" i="19"/>
  <c r="F15" i="19"/>
  <c r="F18" i="19"/>
  <c r="F14" i="19"/>
  <c r="F13" i="19"/>
  <c r="F12" i="19"/>
  <c r="F11" i="19"/>
  <c r="F10" i="19"/>
  <c r="F15" i="15"/>
  <c r="F13" i="15"/>
  <c r="F11" i="15"/>
  <c r="F9" i="15"/>
  <c r="A359" i="4"/>
  <c r="B359" i="4"/>
  <c r="A349" i="4"/>
  <c r="F349" i="4" s="1"/>
  <c r="B349" i="4"/>
  <c r="A348" i="4"/>
  <c r="B348" i="4"/>
  <c r="I150" i="4"/>
  <c r="H150" i="4"/>
  <c r="A275" i="4"/>
  <c r="B332" i="4"/>
  <c r="I68" i="4"/>
  <c r="I69" i="4"/>
  <c r="I70" i="4"/>
  <c r="A69" i="4"/>
  <c r="G69" i="4"/>
  <c r="A68" i="4"/>
  <c r="G68" i="4"/>
  <c r="A67" i="4"/>
  <c r="B67" i="4"/>
  <c r="B68" i="4"/>
  <c r="B69" i="4"/>
  <c r="A60" i="4"/>
  <c r="A59" i="4"/>
  <c r="F59" i="4" s="1"/>
  <c r="I59" i="4" s="1"/>
  <c r="H59" i="4"/>
  <c r="B60" i="4"/>
  <c r="B59" i="4"/>
  <c r="B58" i="4"/>
  <c r="A58" i="4"/>
  <c r="A43" i="4"/>
  <c r="A44" i="4"/>
  <c r="A45" i="4"/>
  <c r="F45" i="4" s="1"/>
  <c r="A46" i="4"/>
  <c r="A47" i="4"/>
  <c r="A48" i="4"/>
  <c r="F48" i="4" s="1"/>
  <c r="A49" i="4"/>
  <c r="F49" i="4" s="1"/>
  <c r="A50" i="4"/>
  <c r="F50" i="4" s="1"/>
  <c r="A51" i="4"/>
  <c r="A52" i="4"/>
  <c r="F52" i="4" s="1"/>
  <c r="F43" i="4"/>
  <c r="F44" i="4"/>
  <c r="F46" i="4"/>
  <c r="F47" i="4"/>
  <c r="F51" i="4"/>
  <c r="B52" i="4"/>
  <c r="B43" i="4"/>
  <c r="B44" i="4"/>
  <c r="B45" i="4"/>
  <c r="B46" i="4"/>
  <c r="B47" i="4"/>
  <c r="B48" i="4"/>
  <c r="B49" i="4"/>
  <c r="B50" i="4"/>
  <c r="B51" i="4"/>
  <c r="A347" i="4"/>
  <c r="A346" i="4"/>
  <c r="F346" i="4" s="1"/>
  <c r="A345" i="4"/>
  <c r="A344" i="4"/>
  <c r="F344" i="4" s="1"/>
  <c r="A343" i="4"/>
  <c r="A342" i="4"/>
  <c r="A341" i="4"/>
  <c r="A340" i="4"/>
  <c r="A339" i="4"/>
  <c r="A338" i="4"/>
  <c r="A337" i="4"/>
  <c r="A336" i="4"/>
  <c r="A335" i="4"/>
  <c r="A334" i="4"/>
  <c r="F334" i="4" s="1"/>
  <c r="A333" i="4"/>
  <c r="A332" i="4"/>
  <c r="F332" i="4" s="1"/>
  <c r="A331" i="4"/>
  <c r="A330" i="4"/>
  <c r="A329" i="4"/>
  <c r="A328" i="4"/>
  <c r="A327" i="4"/>
  <c r="A326" i="4"/>
  <c r="A325" i="4"/>
  <c r="A324" i="4"/>
  <c r="A323" i="4"/>
  <c r="A322" i="4"/>
  <c r="F322" i="4" s="1"/>
  <c r="A321" i="4"/>
  <c r="A320" i="4"/>
  <c r="F320" i="4" s="1"/>
  <c r="A319" i="4"/>
  <c r="A318" i="4"/>
  <c r="A317" i="4"/>
  <c r="A316" i="4"/>
  <c r="A315" i="4"/>
  <c r="A314" i="4"/>
  <c r="A313" i="4"/>
  <c r="A312" i="4"/>
  <c r="A311" i="4"/>
  <c r="A310" i="4"/>
  <c r="F310" i="4" s="1"/>
  <c r="A309" i="4"/>
  <c r="A308" i="4"/>
  <c r="F308" i="4" s="1"/>
  <c r="A307" i="4"/>
  <c r="A306" i="4"/>
  <c r="A305" i="4"/>
  <c r="A304" i="4"/>
  <c r="A303" i="4"/>
  <c r="A302" i="4"/>
  <c r="A301" i="4"/>
  <c r="A300" i="4"/>
  <c r="A299" i="4"/>
  <c r="A298" i="4"/>
  <c r="A297" i="4"/>
  <c r="A296" i="4"/>
  <c r="A295" i="4"/>
  <c r="A294" i="4"/>
  <c r="A293" i="4"/>
  <c r="A292" i="4"/>
  <c r="A291" i="4"/>
  <c r="A290" i="4"/>
  <c r="A289" i="4"/>
  <c r="A288" i="4"/>
  <c r="A287" i="4"/>
  <c r="A286" i="4"/>
  <c r="A285" i="4"/>
  <c r="A284" i="4"/>
  <c r="A283" i="4"/>
  <c r="A282" i="4"/>
  <c r="A281" i="4"/>
  <c r="A280" i="4"/>
  <c r="A279" i="4"/>
  <c r="A278" i="4"/>
  <c r="A277" i="4"/>
  <c r="A276" i="4"/>
  <c r="A274" i="4"/>
  <c r="A273" i="4"/>
  <c r="A272" i="4"/>
  <c r="A271" i="4"/>
  <c r="A270" i="4"/>
  <c r="A269" i="4"/>
  <c r="A268" i="4"/>
  <c r="A267" i="4"/>
  <c r="A266" i="4"/>
  <c r="A265" i="4"/>
  <c r="A264" i="4"/>
  <c r="A263" i="4"/>
  <c r="A262" i="4"/>
  <c r="A261" i="4"/>
  <c r="A260" i="4"/>
  <c r="A259" i="4"/>
  <c r="A258" i="4"/>
  <c r="A257" i="4"/>
  <c r="A256" i="4"/>
  <c r="A255" i="4"/>
  <c r="A254" i="4"/>
  <c r="A253" i="4"/>
  <c r="A252" i="4"/>
  <c r="A251" i="4"/>
  <c r="A250" i="4"/>
  <c r="A249" i="4"/>
  <c r="A248" i="4"/>
  <c r="A247" i="4"/>
  <c r="A246" i="4"/>
  <c r="A245" i="4"/>
  <c r="A244" i="4"/>
  <c r="A243" i="4"/>
  <c r="A242" i="4"/>
  <c r="A241" i="4"/>
  <c r="A240" i="4"/>
  <c r="A239" i="4"/>
  <c r="A238" i="4"/>
  <c r="A237" i="4"/>
  <c r="A236" i="4"/>
  <c r="A235" i="4"/>
  <c r="A234" i="4"/>
  <c r="A233" i="4"/>
  <c r="A232" i="4"/>
  <c r="A231" i="4"/>
  <c r="A230" i="4"/>
  <c r="A229" i="4"/>
  <c r="A228" i="4"/>
  <c r="A227" i="4"/>
  <c r="A226" i="4"/>
  <c r="A225" i="4"/>
  <c r="A224" i="4"/>
  <c r="A223" i="4"/>
  <c r="A222" i="4"/>
  <c r="A221" i="4"/>
  <c r="A220" i="4"/>
  <c r="A219" i="4"/>
  <c r="A218" i="4"/>
  <c r="A217" i="4"/>
  <c r="A216" i="4"/>
  <c r="A215" i="4"/>
  <c r="A214" i="4"/>
  <c r="A213" i="4"/>
  <c r="A212" i="4"/>
  <c r="B212" i="4"/>
  <c r="A211" i="4"/>
  <c r="A210" i="4"/>
  <c r="A209" i="4"/>
  <c r="A208" i="4"/>
  <c r="A207" i="4"/>
  <c r="A206" i="4"/>
  <c r="A205" i="4"/>
  <c r="A204" i="4"/>
  <c r="A203" i="4"/>
  <c r="A202" i="4"/>
  <c r="A201" i="4"/>
  <c r="A200" i="4"/>
  <c r="A199" i="4"/>
  <c r="A198" i="4"/>
  <c r="A197" i="4"/>
  <c r="B197" i="4"/>
  <c r="A196" i="4"/>
  <c r="A195" i="4"/>
  <c r="A194" i="4"/>
  <c r="A193" i="4"/>
  <c r="A192" i="4"/>
  <c r="A191" i="4"/>
  <c r="A190" i="4"/>
  <c r="A189" i="4"/>
  <c r="A188" i="4"/>
  <c r="A187" i="4"/>
  <c r="A186" i="4"/>
  <c r="A185" i="4"/>
  <c r="B185" i="4"/>
  <c r="A184" i="4"/>
  <c r="A183" i="4"/>
  <c r="A182" i="4"/>
  <c r="A181" i="4"/>
  <c r="A180" i="4"/>
  <c r="A179" i="4"/>
  <c r="A178" i="4"/>
  <c r="A177" i="4"/>
  <c r="A176" i="4"/>
  <c r="A175" i="4"/>
  <c r="A174" i="4"/>
  <c r="A173" i="4"/>
  <c r="A172" i="4"/>
  <c r="A171" i="4"/>
  <c r="A170" i="4"/>
  <c r="A169" i="4"/>
  <c r="A168" i="4"/>
  <c r="A167" i="4"/>
  <c r="A166" i="4"/>
  <c r="A165" i="4"/>
  <c r="A164" i="4"/>
  <c r="A163" i="4"/>
  <c r="A162" i="4"/>
  <c r="A161" i="4"/>
  <c r="A42" i="4"/>
  <c r="A41" i="4"/>
  <c r="A20" i="4"/>
  <c r="A19" i="4"/>
  <c r="A17" i="4"/>
  <c r="A18" i="4"/>
  <c r="A11" i="4"/>
  <c r="A160" i="4"/>
  <c r="A159" i="4"/>
  <c r="A158" i="4"/>
  <c r="A157" i="4"/>
  <c r="A156" i="4"/>
  <c r="A75" i="4"/>
  <c r="A74" i="4"/>
  <c r="A73" i="4"/>
  <c r="A72" i="4"/>
  <c r="A71" i="4"/>
  <c r="A70" i="4"/>
  <c r="G70" i="4"/>
  <c r="A57" i="4"/>
  <c r="A56" i="4"/>
  <c r="A40" i="4"/>
  <c r="A39" i="4"/>
  <c r="A38" i="4"/>
  <c r="A37" i="4"/>
  <c r="A36" i="4"/>
  <c r="A35" i="4"/>
  <c r="A34" i="4"/>
  <c r="A33" i="4"/>
  <c r="A32" i="4"/>
  <c r="A31" i="4"/>
  <c r="A30" i="4"/>
  <c r="A29" i="4"/>
  <c r="A28" i="4"/>
  <c r="A27" i="4"/>
  <c r="A26" i="4"/>
  <c r="A25" i="4"/>
  <c r="A24" i="4"/>
  <c r="A23" i="4"/>
  <c r="A16" i="4"/>
  <c r="A15" i="4"/>
  <c r="A14" i="4"/>
  <c r="A13" i="4"/>
  <c r="A12" i="4"/>
  <c r="D320" i="6"/>
  <c r="E320" i="6"/>
  <c r="L320" i="6"/>
  <c r="M320" i="6"/>
  <c r="S320" i="6"/>
  <c r="D321" i="6"/>
  <c r="E321" i="6"/>
  <c r="L321" i="6"/>
  <c r="M321" i="6"/>
  <c r="S321" i="6"/>
  <c r="D278" i="6"/>
  <c r="D330" i="6"/>
  <c r="E330" i="6"/>
  <c r="L330" i="6"/>
  <c r="M330" i="6"/>
  <c r="S330" i="6"/>
  <c r="D331" i="6"/>
  <c r="E331" i="6"/>
  <c r="L331" i="6"/>
  <c r="M331" i="6"/>
  <c r="S331" i="6"/>
  <c r="D332" i="6"/>
  <c r="E332" i="6"/>
  <c r="L332" i="6"/>
  <c r="M332" i="6"/>
  <c r="S332" i="6"/>
  <c r="D333" i="6"/>
  <c r="E333" i="6"/>
  <c r="L333" i="6"/>
  <c r="M333" i="6"/>
  <c r="S333" i="6"/>
  <c r="D334" i="6"/>
  <c r="E334" i="6"/>
  <c r="L334" i="6"/>
  <c r="M334" i="6"/>
  <c r="S334" i="6"/>
  <c r="D335" i="6"/>
  <c r="E335" i="6"/>
  <c r="L335" i="6"/>
  <c r="M335" i="6"/>
  <c r="S335" i="6"/>
  <c r="D336" i="6"/>
  <c r="E336" i="6"/>
  <c r="L336" i="6"/>
  <c r="M336" i="6"/>
  <c r="S336" i="6"/>
  <c r="D337" i="6"/>
  <c r="E337" i="6"/>
  <c r="L337" i="6"/>
  <c r="M337" i="6"/>
  <c r="S337" i="6"/>
  <c r="D338" i="6"/>
  <c r="E338" i="6"/>
  <c r="L338" i="6"/>
  <c r="M338" i="6"/>
  <c r="S338" i="6"/>
  <c r="D322" i="6"/>
  <c r="E322" i="6"/>
  <c r="L322" i="6"/>
  <c r="M322" i="6"/>
  <c r="S322" i="6"/>
  <c r="D323" i="6"/>
  <c r="E323" i="6"/>
  <c r="L323" i="6"/>
  <c r="M323" i="6"/>
  <c r="S323" i="6"/>
  <c r="D324" i="6"/>
  <c r="E324" i="6"/>
  <c r="L324" i="6"/>
  <c r="M324" i="6"/>
  <c r="S324" i="6"/>
  <c r="D325" i="6"/>
  <c r="E325" i="6"/>
  <c r="L325" i="6"/>
  <c r="M325" i="6"/>
  <c r="S325" i="6"/>
  <c r="D326" i="6"/>
  <c r="E326" i="6"/>
  <c r="L326" i="6"/>
  <c r="M326" i="6"/>
  <c r="S326" i="6"/>
  <c r="D327" i="6"/>
  <c r="E327" i="6"/>
  <c r="L327" i="6"/>
  <c r="M327" i="6"/>
  <c r="S327" i="6"/>
  <c r="D328" i="6"/>
  <c r="E328" i="6"/>
  <c r="L328" i="6"/>
  <c r="M328" i="6"/>
  <c r="S328" i="6"/>
  <c r="D329" i="6"/>
  <c r="E329" i="6"/>
  <c r="L329" i="6"/>
  <c r="M329" i="6"/>
  <c r="S329" i="6"/>
  <c r="D339" i="6"/>
  <c r="E339" i="6"/>
  <c r="L339" i="6"/>
  <c r="M339" i="6"/>
  <c r="S339" i="6"/>
  <c r="D340" i="6"/>
  <c r="E340" i="6"/>
  <c r="L340" i="6"/>
  <c r="M340" i="6"/>
  <c r="S340" i="6"/>
  <c r="D341" i="6"/>
  <c r="E341" i="6"/>
  <c r="L341" i="6"/>
  <c r="M341" i="6"/>
  <c r="S341" i="6"/>
  <c r="D244" i="6"/>
  <c r="D202" i="6"/>
  <c r="D20" i="6"/>
  <c r="E20" i="6"/>
  <c r="L20" i="6"/>
  <c r="M20" i="6"/>
  <c r="S20" i="6"/>
  <c r="U679" i="6"/>
  <c r="F302" i="4"/>
  <c r="F304" i="4"/>
  <c r="F306" i="4"/>
  <c r="F312" i="4"/>
  <c r="F314" i="4"/>
  <c r="F316" i="4"/>
  <c r="F318" i="4"/>
  <c r="F324" i="4"/>
  <c r="F326" i="4"/>
  <c r="F328" i="4"/>
  <c r="F331" i="4"/>
  <c r="F333" i="4"/>
  <c r="F335" i="4"/>
  <c r="F336" i="4"/>
  <c r="F338" i="4"/>
  <c r="F339" i="4"/>
  <c r="F341" i="4"/>
  <c r="F343" i="4"/>
  <c r="F345" i="4"/>
  <c r="F347" i="4"/>
  <c r="F350" i="4"/>
  <c r="F352" i="4"/>
  <c r="F307" i="4"/>
  <c r="F309" i="4"/>
  <c r="F311" i="4"/>
  <c r="F313" i="4"/>
  <c r="F315" i="4"/>
  <c r="F317" i="4"/>
  <c r="F319" i="4"/>
  <c r="F321" i="4"/>
  <c r="F323" i="4"/>
  <c r="F325" i="4"/>
  <c r="F327" i="4"/>
  <c r="F329" i="4"/>
  <c r="F330" i="4"/>
  <c r="F337" i="4"/>
  <c r="F340" i="4"/>
  <c r="F342" i="4"/>
  <c r="F348" i="4"/>
  <c r="F351" i="4"/>
  <c r="B346" i="4"/>
  <c r="B347" i="4"/>
  <c r="B338" i="4"/>
  <c r="B339" i="4"/>
  <c r="B340" i="4"/>
  <c r="B341" i="4"/>
  <c r="B342" i="4"/>
  <c r="B343" i="4"/>
  <c r="B344" i="4"/>
  <c r="B345" i="4"/>
  <c r="B334" i="4"/>
  <c r="B335" i="4"/>
  <c r="B336" i="4"/>
  <c r="B337" i="4"/>
  <c r="B326" i="4"/>
  <c r="B327" i="4"/>
  <c r="B328" i="4"/>
  <c r="B329" i="4"/>
  <c r="B330" i="4"/>
  <c r="B331" i="4"/>
  <c r="B333" i="4"/>
  <c r="B317" i="4"/>
  <c r="B318" i="4"/>
  <c r="B319" i="4"/>
  <c r="B320" i="4"/>
  <c r="B321" i="4"/>
  <c r="B322" i="4"/>
  <c r="B323" i="4"/>
  <c r="B324" i="4"/>
  <c r="B325" i="4"/>
  <c r="B309" i="4"/>
  <c r="B310" i="4"/>
  <c r="B311" i="4"/>
  <c r="B312" i="4"/>
  <c r="B313" i="4"/>
  <c r="B314" i="4"/>
  <c r="B315" i="4"/>
  <c r="B316" i="4"/>
  <c r="B302" i="4"/>
  <c r="B303" i="4"/>
  <c r="B304" i="4"/>
  <c r="B305" i="4"/>
  <c r="B306" i="4"/>
  <c r="B307" i="4"/>
  <c r="B308" i="4"/>
  <c r="F303" i="4"/>
  <c r="F305" i="4"/>
  <c r="B192" i="4"/>
  <c r="B193" i="4"/>
  <c r="B194" i="4"/>
  <c r="B195" i="4"/>
  <c r="B196" i="4"/>
  <c r="B198" i="4"/>
  <c r="B199" i="4"/>
  <c r="B200" i="4"/>
  <c r="B201" i="4"/>
  <c r="B202" i="4"/>
  <c r="B203" i="4"/>
  <c r="B204" i="4"/>
  <c r="B205" i="4"/>
  <c r="B206" i="4"/>
  <c r="B207" i="4"/>
  <c r="B208" i="4"/>
  <c r="B209" i="4"/>
  <c r="B210" i="4"/>
  <c r="B211"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184" i="4"/>
  <c r="B186" i="4"/>
  <c r="B187" i="4"/>
  <c r="B188" i="4"/>
  <c r="B189" i="4"/>
  <c r="B190" i="4"/>
  <c r="B191" i="4"/>
  <c r="D640" i="6"/>
  <c r="E640" i="6"/>
  <c r="L640" i="6"/>
  <c r="M640" i="6"/>
  <c r="P640" i="6"/>
  <c r="S640" i="6"/>
  <c r="D641" i="6"/>
  <c r="E641" i="6"/>
  <c r="L641" i="6"/>
  <c r="M641" i="6"/>
  <c r="P641" i="6"/>
  <c r="S641" i="6"/>
  <c r="D642" i="6"/>
  <c r="E642" i="6"/>
  <c r="L642" i="6"/>
  <c r="M642" i="6"/>
  <c r="P642" i="6"/>
  <c r="S642" i="6"/>
  <c r="D643" i="6"/>
  <c r="E643" i="6"/>
  <c r="L643" i="6"/>
  <c r="M643" i="6"/>
  <c r="P643" i="6"/>
  <c r="S643" i="6"/>
  <c r="D644" i="6"/>
  <c r="E644" i="6"/>
  <c r="L644" i="6"/>
  <c r="M644" i="6"/>
  <c r="P644" i="6"/>
  <c r="S644" i="6"/>
  <c r="D645" i="6"/>
  <c r="E645" i="6"/>
  <c r="L645" i="6"/>
  <c r="M645" i="6"/>
  <c r="P645" i="6"/>
  <c r="S645" i="6"/>
  <c r="D646" i="6"/>
  <c r="E646" i="6"/>
  <c r="L646" i="6"/>
  <c r="M646" i="6"/>
  <c r="P646" i="6"/>
  <c r="S646" i="6"/>
  <c r="D647" i="6"/>
  <c r="E647" i="6"/>
  <c r="L647" i="6"/>
  <c r="M647" i="6"/>
  <c r="P647" i="6"/>
  <c r="S647" i="6"/>
  <c r="D648" i="6"/>
  <c r="E648" i="6"/>
  <c r="L648" i="6"/>
  <c r="M648" i="6"/>
  <c r="P648" i="6"/>
  <c r="S648" i="6"/>
  <c r="D649" i="6"/>
  <c r="E649" i="6"/>
  <c r="L649" i="6"/>
  <c r="M649" i="6"/>
  <c r="P649" i="6"/>
  <c r="S649" i="6"/>
  <c r="D650" i="6"/>
  <c r="E650" i="6"/>
  <c r="L650" i="6"/>
  <c r="M650" i="6"/>
  <c r="P650" i="6"/>
  <c r="S650" i="6"/>
  <c r="D651" i="6"/>
  <c r="E651" i="6"/>
  <c r="L651" i="6"/>
  <c r="M651" i="6"/>
  <c r="P651" i="6"/>
  <c r="S651" i="6"/>
  <c r="D652" i="6"/>
  <c r="E652" i="6"/>
  <c r="L652" i="6"/>
  <c r="M652" i="6"/>
  <c r="P652" i="6"/>
  <c r="S652" i="6"/>
  <c r="D653" i="6"/>
  <c r="E653" i="6"/>
  <c r="L653" i="6"/>
  <c r="M653" i="6"/>
  <c r="P653" i="6"/>
  <c r="S653" i="6"/>
  <c r="D654" i="6"/>
  <c r="E654" i="6"/>
  <c r="L654" i="6"/>
  <c r="M654" i="6"/>
  <c r="P654" i="6"/>
  <c r="S654" i="6"/>
  <c r="D655" i="6"/>
  <c r="E655" i="6"/>
  <c r="L655" i="6"/>
  <c r="M655" i="6"/>
  <c r="P655" i="6"/>
  <c r="S655" i="6"/>
  <c r="D656" i="6"/>
  <c r="E656" i="6"/>
  <c r="L656" i="6"/>
  <c r="M656" i="6"/>
  <c r="P656" i="6"/>
  <c r="S656" i="6"/>
  <c r="D657" i="6"/>
  <c r="E657" i="6"/>
  <c r="L657" i="6"/>
  <c r="M657" i="6"/>
  <c r="P657" i="6"/>
  <c r="S657" i="6"/>
  <c r="D658" i="6"/>
  <c r="E658" i="6"/>
  <c r="L658" i="6"/>
  <c r="M658" i="6"/>
  <c r="P658" i="6"/>
  <c r="S658" i="6"/>
  <c r="D659" i="6"/>
  <c r="E659" i="6"/>
  <c r="L659" i="6"/>
  <c r="M659" i="6"/>
  <c r="P659" i="6"/>
  <c r="S659" i="6"/>
  <c r="D660" i="6"/>
  <c r="E660" i="6"/>
  <c r="L660" i="6"/>
  <c r="M660" i="6"/>
  <c r="P660" i="6"/>
  <c r="S660" i="6"/>
  <c r="D661" i="6"/>
  <c r="E661" i="6"/>
  <c r="L661" i="6"/>
  <c r="M661" i="6"/>
  <c r="P661" i="6"/>
  <c r="S661" i="6"/>
  <c r="D662" i="6"/>
  <c r="E662" i="6"/>
  <c r="L662" i="6"/>
  <c r="M662" i="6"/>
  <c r="P662" i="6"/>
  <c r="S662" i="6"/>
  <c r="D663" i="6"/>
  <c r="E663" i="6"/>
  <c r="L663" i="6"/>
  <c r="M663" i="6"/>
  <c r="P663" i="6"/>
  <c r="S663" i="6"/>
  <c r="D664" i="6"/>
  <c r="E664" i="6"/>
  <c r="L664" i="6"/>
  <c r="M664" i="6"/>
  <c r="P664" i="6"/>
  <c r="S664" i="6"/>
  <c r="D665" i="6"/>
  <c r="E665" i="6"/>
  <c r="L665" i="6"/>
  <c r="M665" i="6"/>
  <c r="P665" i="6"/>
  <c r="S665" i="6"/>
  <c r="D666" i="6"/>
  <c r="E666" i="6"/>
  <c r="L666" i="6"/>
  <c r="M666" i="6"/>
  <c r="P666" i="6"/>
  <c r="S666" i="6"/>
  <c r="D667" i="6"/>
  <c r="E667" i="6"/>
  <c r="L667" i="6"/>
  <c r="M667" i="6"/>
  <c r="P667" i="6"/>
  <c r="S667" i="6"/>
  <c r="D668" i="6"/>
  <c r="E668" i="6"/>
  <c r="L668" i="6"/>
  <c r="M668" i="6"/>
  <c r="P668" i="6"/>
  <c r="S668" i="6"/>
  <c r="D669" i="6"/>
  <c r="E669" i="6"/>
  <c r="L669" i="6"/>
  <c r="M669" i="6"/>
  <c r="P669" i="6"/>
  <c r="S669" i="6"/>
  <c r="D670" i="6"/>
  <c r="E670" i="6"/>
  <c r="L670" i="6"/>
  <c r="M670" i="6"/>
  <c r="P670" i="6"/>
  <c r="S670" i="6"/>
  <c r="D671" i="6"/>
  <c r="E671" i="6"/>
  <c r="L671" i="6"/>
  <c r="M671" i="6"/>
  <c r="P671" i="6"/>
  <c r="S671" i="6"/>
  <c r="D672" i="6"/>
  <c r="E672" i="6"/>
  <c r="L672" i="6"/>
  <c r="M672" i="6"/>
  <c r="P672" i="6"/>
  <c r="S672" i="6"/>
  <c r="D673" i="6"/>
  <c r="E673" i="6"/>
  <c r="L673" i="6"/>
  <c r="M673" i="6"/>
  <c r="P673" i="6"/>
  <c r="S673" i="6"/>
  <c r="D674" i="6"/>
  <c r="E674" i="6"/>
  <c r="L674" i="6"/>
  <c r="M674" i="6"/>
  <c r="P674" i="6"/>
  <c r="S674" i="6"/>
  <c r="D675" i="6"/>
  <c r="E675" i="6"/>
  <c r="L675" i="6"/>
  <c r="M675" i="6"/>
  <c r="P675" i="6"/>
  <c r="S675" i="6"/>
  <c r="D676" i="6"/>
  <c r="E676" i="6"/>
  <c r="Q676" i="6" s="1"/>
  <c r="L676" i="6"/>
  <c r="M676" i="6"/>
  <c r="P676" i="6"/>
  <c r="S676" i="6"/>
  <c r="P594" i="6"/>
  <c r="S594" i="6"/>
  <c r="B183" i="4"/>
  <c r="B182" i="4"/>
  <c r="B181" i="4"/>
  <c r="B180" i="4"/>
  <c r="B179" i="4"/>
  <c r="B178" i="4"/>
  <c r="B177" i="4"/>
  <c r="B176" i="4"/>
  <c r="B175" i="4"/>
  <c r="B174" i="4"/>
  <c r="B173" i="4"/>
  <c r="B172" i="4"/>
  <c r="B171" i="4"/>
  <c r="B170" i="4"/>
  <c r="B169" i="4"/>
  <c r="B168" i="4"/>
  <c r="B167" i="4"/>
  <c r="B166" i="4"/>
  <c r="B165" i="4"/>
  <c r="B164" i="4"/>
  <c r="B163" i="4"/>
  <c r="B162" i="4"/>
  <c r="B161" i="4"/>
  <c r="B160" i="4"/>
  <c r="B159" i="4"/>
  <c r="B158" i="4"/>
  <c r="B157" i="4"/>
  <c r="D454" i="6"/>
  <c r="E454" i="6"/>
  <c r="L454" i="6"/>
  <c r="M454" i="6"/>
  <c r="P454" i="6"/>
  <c r="S454" i="6"/>
  <c r="D455" i="6"/>
  <c r="E455" i="6"/>
  <c r="L455" i="6"/>
  <c r="M455" i="6"/>
  <c r="P455" i="6"/>
  <c r="S455" i="6"/>
  <c r="D456" i="6"/>
  <c r="E456" i="6"/>
  <c r="L456" i="6"/>
  <c r="M456" i="6"/>
  <c r="P456" i="6"/>
  <c r="S456" i="6"/>
  <c r="D457" i="6"/>
  <c r="E457" i="6"/>
  <c r="L457" i="6"/>
  <c r="M457" i="6"/>
  <c r="P457" i="6"/>
  <c r="S457" i="6"/>
  <c r="D458" i="6"/>
  <c r="E458" i="6"/>
  <c r="L458" i="6"/>
  <c r="M458" i="6"/>
  <c r="P458" i="6"/>
  <c r="S458" i="6"/>
  <c r="D459" i="6"/>
  <c r="E459" i="6"/>
  <c r="L459" i="6"/>
  <c r="M459" i="6"/>
  <c r="P459" i="6"/>
  <c r="S459" i="6"/>
  <c r="D460" i="6"/>
  <c r="E460" i="6"/>
  <c r="L460" i="6"/>
  <c r="M460" i="6"/>
  <c r="P460" i="6"/>
  <c r="S460" i="6"/>
  <c r="D461" i="6"/>
  <c r="E461" i="6"/>
  <c r="L461" i="6"/>
  <c r="M461" i="6"/>
  <c r="P461" i="6"/>
  <c r="S461" i="6"/>
  <c r="D462" i="6"/>
  <c r="E462" i="6"/>
  <c r="L462" i="6"/>
  <c r="M462" i="6"/>
  <c r="P462" i="6"/>
  <c r="S462" i="6"/>
  <c r="D463" i="6"/>
  <c r="E463" i="6"/>
  <c r="L463" i="6"/>
  <c r="M463" i="6"/>
  <c r="P463" i="6"/>
  <c r="S463" i="6"/>
  <c r="D464" i="6"/>
  <c r="E464" i="6"/>
  <c r="L464" i="6"/>
  <c r="M464" i="6"/>
  <c r="P464" i="6"/>
  <c r="S464" i="6"/>
  <c r="D465" i="6"/>
  <c r="E465" i="6"/>
  <c r="L465" i="6"/>
  <c r="M465" i="6"/>
  <c r="P465" i="6"/>
  <c r="S465" i="6"/>
  <c r="D466" i="6"/>
  <c r="E466" i="6"/>
  <c r="L466" i="6"/>
  <c r="M466" i="6"/>
  <c r="P466" i="6"/>
  <c r="S466" i="6"/>
  <c r="D467" i="6"/>
  <c r="E467" i="6"/>
  <c r="L467" i="6"/>
  <c r="M467" i="6"/>
  <c r="P467" i="6"/>
  <c r="S467" i="6"/>
  <c r="D468" i="6"/>
  <c r="E468" i="6"/>
  <c r="L468" i="6"/>
  <c r="M468" i="6"/>
  <c r="P468" i="6"/>
  <c r="S468" i="6"/>
  <c r="D469" i="6"/>
  <c r="E469" i="6"/>
  <c r="L469" i="6"/>
  <c r="M469" i="6"/>
  <c r="P469" i="6"/>
  <c r="S469" i="6"/>
  <c r="D470" i="6"/>
  <c r="E470" i="6"/>
  <c r="L470" i="6"/>
  <c r="M470" i="6"/>
  <c r="P470" i="6"/>
  <c r="S470" i="6"/>
  <c r="D471" i="6"/>
  <c r="E471" i="6"/>
  <c r="L471" i="6"/>
  <c r="M471" i="6"/>
  <c r="P471" i="6"/>
  <c r="S471" i="6"/>
  <c r="D472" i="6"/>
  <c r="E472" i="6"/>
  <c r="L472" i="6"/>
  <c r="M472" i="6"/>
  <c r="P472" i="6"/>
  <c r="S472" i="6"/>
  <c r="D473" i="6"/>
  <c r="E473" i="6"/>
  <c r="L473" i="6"/>
  <c r="M473" i="6"/>
  <c r="P473" i="6"/>
  <c r="S473" i="6"/>
  <c r="D474" i="6"/>
  <c r="E474" i="6"/>
  <c r="L474" i="6"/>
  <c r="M474" i="6"/>
  <c r="P474" i="6"/>
  <c r="S474" i="6"/>
  <c r="D435" i="6"/>
  <c r="E435" i="6"/>
  <c r="L435" i="6"/>
  <c r="M435" i="6"/>
  <c r="P435" i="6"/>
  <c r="S435" i="6"/>
  <c r="D436" i="6"/>
  <c r="E436" i="6"/>
  <c r="L436" i="6"/>
  <c r="M436" i="6"/>
  <c r="P436" i="6"/>
  <c r="S436" i="6"/>
  <c r="D437" i="6"/>
  <c r="E437" i="6"/>
  <c r="L437" i="6"/>
  <c r="M437" i="6"/>
  <c r="P437" i="6"/>
  <c r="S437" i="6"/>
  <c r="D438" i="6"/>
  <c r="E438" i="6"/>
  <c r="L438" i="6"/>
  <c r="M438" i="6"/>
  <c r="P438" i="6"/>
  <c r="S438" i="6"/>
  <c r="D439" i="6"/>
  <c r="E439" i="6"/>
  <c r="L439" i="6"/>
  <c r="M439" i="6"/>
  <c r="P439" i="6"/>
  <c r="S439" i="6"/>
  <c r="D440" i="6"/>
  <c r="E440" i="6"/>
  <c r="L440" i="6"/>
  <c r="M440" i="6"/>
  <c r="P440" i="6"/>
  <c r="S440" i="6"/>
  <c r="D441" i="6"/>
  <c r="E441" i="6"/>
  <c r="L441" i="6"/>
  <c r="M441" i="6"/>
  <c r="P441" i="6"/>
  <c r="S441" i="6"/>
  <c r="D442" i="6"/>
  <c r="E442" i="6"/>
  <c r="L442" i="6"/>
  <c r="M442" i="6"/>
  <c r="P442" i="6"/>
  <c r="S442" i="6"/>
  <c r="D443" i="6"/>
  <c r="E443" i="6"/>
  <c r="L443" i="6"/>
  <c r="M443" i="6"/>
  <c r="P443" i="6"/>
  <c r="S443" i="6"/>
  <c r="D444" i="6"/>
  <c r="E444" i="6"/>
  <c r="L444" i="6"/>
  <c r="M444" i="6"/>
  <c r="P444" i="6"/>
  <c r="S444" i="6"/>
  <c r="D445" i="6"/>
  <c r="E445" i="6"/>
  <c r="L445" i="6"/>
  <c r="M445" i="6"/>
  <c r="P445" i="6"/>
  <c r="S445" i="6"/>
  <c r="D446" i="6"/>
  <c r="E446" i="6"/>
  <c r="L446" i="6"/>
  <c r="M446" i="6"/>
  <c r="P446" i="6"/>
  <c r="S446" i="6"/>
  <c r="D447" i="6"/>
  <c r="E447" i="6"/>
  <c r="L447" i="6"/>
  <c r="M447" i="6"/>
  <c r="P447" i="6"/>
  <c r="S447" i="6"/>
  <c r="D448" i="6"/>
  <c r="E448" i="6"/>
  <c r="L448" i="6"/>
  <c r="M448" i="6"/>
  <c r="P448" i="6"/>
  <c r="S448" i="6"/>
  <c r="D449" i="6"/>
  <c r="E449" i="6"/>
  <c r="L449" i="6"/>
  <c r="M449" i="6"/>
  <c r="P449" i="6"/>
  <c r="S449" i="6"/>
  <c r="D450" i="6"/>
  <c r="E450" i="6"/>
  <c r="L450" i="6"/>
  <c r="M450" i="6"/>
  <c r="P450" i="6"/>
  <c r="S450" i="6"/>
  <c r="D451" i="6"/>
  <c r="E451" i="6"/>
  <c r="L451" i="6"/>
  <c r="M451" i="6"/>
  <c r="P451" i="6"/>
  <c r="S451" i="6"/>
  <c r="D452" i="6"/>
  <c r="E452" i="6"/>
  <c r="L452" i="6"/>
  <c r="M452" i="6"/>
  <c r="P452" i="6"/>
  <c r="S452" i="6"/>
  <c r="D453" i="6"/>
  <c r="E453" i="6"/>
  <c r="L453" i="6"/>
  <c r="M453" i="6"/>
  <c r="P453" i="6"/>
  <c r="S453" i="6"/>
  <c r="I149" i="4"/>
  <c r="I148" i="4"/>
  <c r="H149" i="4"/>
  <c r="G149" i="4"/>
  <c r="D400" i="6"/>
  <c r="E400" i="6"/>
  <c r="L400" i="6"/>
  <c r="M400" i="6"/>
  <c r="P400" i="6"/>
  <c r="S400" i="6"/>
  <c r="D401" i="6"/>
  <c r="E401" i="6"/>
  <c r="L401" i="6"/>
  <c r="M401" i="6"/>
  <c r="P401" i="6"/>
  <c r="S401" i="6"/>
  <c r="D402" i="6"/>
  <c r="E402" i="6"/>
  <c r="L402" i="6"/>
  <c r="M402" i="6"/>
  <c r="P402" i="6"/>
  <c r="S402" i="6"/>
  <c r="D403" i="6"/>
  <c r="E403" i="6"/>
  <c r="L403" i="6"/>
  <c r="M403" i="6"/>
  <c r="P403" i="6"/>
  <c r="S403" i="6"/>
  <c r="D404" i="6"/>
  <c r="E404" i="6"/>
  <c r="L404" i="6"/>
  <c r="M404" i="6"/>
  <c r="P404" i="6"/>
  <c r="S404" i="6"/>
  <c r="D405" i="6"/>
  <c r="E405" i="6"/>
  <c r="L405" i="6"/>
  <c r="M405" i="6"/>
  <c r="P405" i="6"/>
  <c r="S405" i="6"/>
  <c r="D406" i="6"/>
  <c r="E406" i="6"/>
  <c r="L406" i="6"/>
  <c r="M406" i="6"/>
  <c r="P406" i="6"/>
  <c r="S406" i="6"/>
  <c r="D407" i="6"/>
  <c r="E407" i="6"/>
  <c r="L407" i="6"/>
  <c r="M407" i="6"/>
  <c r="P407" i="6"/>
  <c r="S407" i="6"/>
  <c r="D408" i="6"/>
  <c r="E408" i="6"/>
  <c r="L408" i="6"/>
  <c r="M408" i="6"/>
  <c r="P408" i="6"/>
  <c r="S408" i="6"/>
  <c r="D409" i="6"/>
  <c r="E409" i="6"/>
  <c r="L409" i="6"/>
  <c r="M409" i="6"/>
  <c r="P409" i="6"/>
  <c r="S409" i="6"/>
  <c r="D410" i="6"/>
  <c r="E410" i="6"/>
  <c r="L410" i="6"/>
  <c r="M410" i="6"/>
  <c r="P410" i="6"/>
  <c r="S410" i="6"/>
  <c r="D411" i="6"/>
  <c r="E411" i="6"/>
  <c r="L411" i="6"/>
  <c r="M411" i="6"/>
  <c r="P411" i="6"/>
  <c r="S411" i="6"/>
  <c r="D412" i="6"/>
  <c r="E412" i="6"/>
  <c r="L412" i="6"/>
  <c r="M412" i="6"/>
  <c r="P412" i="6"/>
  <c r="S412" i="6"/>
  <c r="D413" i="6"/>
  <c r="E413" i="6"/>
  <c r="L413" i="6"/>
  <c r="M413" i="6"/>
  <c r="P413" i="6"/>
  <c r="S413" i="6"/>
  <c r="D414" i="6"/>
  <c r="E414" i="6"/>
  <c r="L414" i="6"/>
  <c r="M414" i="6"/>
  <c r="P414" i="6"/>
  <c r="S414" i="6"/>
  <c r="D415" i="6"/>
  <c r="E415" i="6"/>
  <c r="L415" i="6"/>
  <c r="M415" i="6"/>
  <c r="P415" i="6"/>
  <c r="S415" i="6"/>
  <c r="D416" i="6"/>
  <c r="E416" i="6"/>
  <c r="L416" i="6"/>
  <c r="M416" i="6"/>
  <c r="P416" i="6"/>
  <c r="S416" i="6"/>
  <c r="D417" i="6"/>
  <c r="E417" i="6"/>
  <c r="L417" i="6"/>
  <c r="M417" i="6"/>
  <c r="P417" i="6"/>
  <c r="S417" i="6"/>
  <c r="D418" i="6"/>
  <c r="E418" i="6"/>
  <c r="L418" i="6"/>
  <c r="M418" i="6"/>
  <c r="P418" i="6"/>
  <c r="S418" i="6"/>
  <c r="D419" i="6"/>
  <c r="E419" i="6"/>
  <c r="L419" i="6"/>
  <c r="M419" i="6"/>
  <c r="P419" i="6"/>
  <c r="S419" i="6"/>
  <c r="D420" i="6"/>
  <c r="E420" i="6"/>
  <c r="L420" i="6"/>
  <c r="M420" i="6"/>
  <c r="P420" i="6"/>
  <c r="S420" i="6"/>
  <c r="D421" i="6"/>
  <c r="E421" i="6"/>
  <c r="L421" i="6"/>
  <c r="M421" i="6"/>
  <c r="P421" i="6"/>
  <c r="S421" i="6"/>
  <c r="D422" i="6"/>
  <c r="E422" i="6"/>
  <c r="L422" i="6"/>
  <c r="M422" i="6"/>
  <c r="P422" i="6"/>
  <c r="S422" i="6"/>
  <c r="D423" i="6"/>
  <c r="E423" i="6"/>
  <c r="L423" i="6"/>
  <c r="M423" i="6"/>
  <c r="P423" i="6"/>
  <c r="S423" i="6"/>
  <c r="D424" i="6"/>
  <c r="E424" i="6"/>
  <c r="L424" i="6"/>
  <c r="M424" i="6"/>
  <c r="P424" i="6"/>
  <c r="S424" i="6"/>
  <c r="D425" i="6"/>
  <c r="E425" i="6"/>
  <c r="L425" i="6"/>
  <c r="M425" i="6"/>
  <c r="P425" i="6"/>
  <c r="S425" i="6"/>
  <c r="D426" i="6"/>
  <c r="E426" i="6"/>
  <c r="L426" i="6"/>
  <c r="M426" i="6"/>
  <c r="P426" i="6"/>
  <c r="S426" i="6"/>
  <c r="D427" i="6"/>
  <c r="E427" i="6"/>
  <c r="L427" i="6"/>
  <c r="M427" i="6"/>
  <c r="P427" i="6"/>
  <c r="S427" i="6"/>
  <c r="D428" i="6"/>
  <c r="E428" i="6"/>
  <c r="L428" i="6"/>
  <c r="M428" i="6"/>
  <c r="P428" i="6"/>
  <c r="S428" i="6"/>
  <c r="D429" i="6"/>
  <c r="E429" i="6"/>
  <c r="L429" i="6"/>
  <c r="M429" i="6"/>
  <c r="P429" i="6"/>
  <c r="S429" i="6"/>
  <c r="D430" i="6"/>
  <c r="E430" i="6"/>
  <c r="L430" i="6"/>
  <c r="M430" i="6"/>
  <c r="P430" i="6"/>
  <c r="S430" i="6"/>
  <c r="D431" i="6"/>
  <c r="E431" i="6"/>
  <c r="L431" i="6"/>
  <c r="M431" i="6"/>
  <c r="P431" i="6"/>
  <c r="S431" i="6"/>
  <c r="D432" i="6"/>
  <c r="E432" i="6"/>
  <c r="L432" i="6"/>
  <c r="M432" i="6"/>
  <c r="P432" i="6"/>
  <c r="S432" i="6"/>
  <c r="D433" i="6"/>
  <c r="E433" i="6"/>
  <c r="L433" i="6"/>
  <c r="M433" i="6"/>
  <c r="P433" i="6"/>
  <c r="S433" i="6"/>
  <c r="D391" i="6"/>
  <c r="E391" i="6"/>
  <c r="L391" i="6"/>
  <c r="M391" i="6"/>
  <c r="P391" i="6"/>
  <c r="S391" i="6"/>
  <c r="D392" i="6"/>
  <c r="E392" i="6"/>
  <c r="L392" i="6"/>
  <c r="M392" i="6"/>
  <c r="P392" i="6"/>
  <c r="S392" i="6"/>
  <c r="B42" i="4"/>
  <c r="D375" i="6"/>
  <c r="E375" i="6"/>
  <c r="L375" i="6"/>
  <c r="P375" i="6"/>
  <c r="S375" i="6"/>
  <c r="D376" i="6"/>
  <c r="E376" i="6"/>
  <c r="L376" i="6"/>
  <c r="M376" i="6"/>
  <c r="P376" i="6"/>
  <c r="S376" i="6"/>
  <c r="D377" i="6"/>
  <c r="E377" i="6"/>
  <c r="L377" i="6"/>
  <c r="M377" i="6"/>
  <c r="P377" i="6"/>
  <c r="S377" i="6"/>
  <c r="D378" i="6"/>
  <c r="E378" i="6"/>
  <c r="L378" i="6"/>
  <c r="M378" i="6"/>
  <c r="P378" i="6"/>
  <c r="S378" i="6"/>
  <c r="D379" i="6"/>
  <c r="E379" i="6"/>
  <c r="L379" i="6"/>
  <c r="M379" i="6"/>
  <c r="P379" i="6"/>
  <c r="S379" i="6"/>
  <c r="D380" i="6"/>
  <c r="E380" i="6"/>
  <c r="L380" i="6"/>
  <c r="M380" i="6"/>
  <c r="P380" i="6"/>
  <c r="S380" i="6"/>
  <c r="D381" i="6"/>
  <c r="E381" i="6"/>
  <c r="L381" i="6"/>
  <c r="M381" i="6"/>
  <c r="P381" i="6"/>
  <c r="S381" i="6"/>
  <c r="D382" i="6"/>
  <c r="E382" i="6"/>
  <c r="L382" i="6"/>
  <c r="M382" i="6"/>
  <c r="P382" i="6"/>
  <c r="S382" i="6"/>
  <c r="D383" i="6"/>
  <c r="E383" i="6"/>
  <c r="L383" i="6"/>
  <c r="M383" i="6"/>
  <c r="P383" i="6"/>
  <c r="S383" i="6"/>
  <c r="B41" i="4"/>
  <c r="G21" i="4"/>
  <c r="B20" i="4"/>
  <c r="B19" i="4"/>
  <c r="B18" i="4"/>
  <c r="B17" i="4"/>
  <c r="B16" i="4"/>
  <c r="B15" i="4"/>
  <c r="B14" i="4"/>
  <c r="B13" i="4"/>
  <c r="B12" i="4"/>
  <c r="D347" i="6"/>
  <c r="E347" i="6"/>
  <c r="L347" i="6"/>
  <c r="M347" i="6"/>
  <c r="P347" i="6"/>
  <c r="S347" i="6"/>
  <c r="D348" i="6"/>
  <c r="E348" i="6"/>
  <c r="L348" i="6"/>
  <c r="M348" i="6"/>
  <c r="P348" i="6"/>
  <c r="S348" i="6"/>
  <c r="D349" i="6"/>
  <c r="E349" i="6"/>
  <c r="L349" i="6"/>
  <c r="M349" i="6"/>
  <c r="P349" i="6"/>
  <c r="S349" i="6"/>
  <c r="D350" i="6"/>
  <c r="E350" i="6"/>
  <c r="L350" i="6"/>
  <c r="M350" i="6"/>
  <c r="P350" i="6"/>
  <c r="S350" i="6"/>
  <c r="U344" i="6"/>
  <c r="U345" i="6"/>
  <c r="S601" i="6"/>
  <c r="P601" i="6"/>
  <c r="M601" i="6"/>
  <c r="L601" i="6"/>
  <c r="E601" i="6"/>
  <c r="D601" i="6"/>
  <c r="E608" i="6"/>
  <c r="M608" i="6"/>
  <c r="P608" i="6"/>
  <c r="S608" i="6"/>
  <c r="S600" i="6"/>
  <c r="P600" i="6"/>
  <c r="M600" i="6"/>
  <c r="L600" i="6"/>
  <c r="E600" i="6"/>
  <c r="D600" i="6"/>
  <c r="D389" i="6"/>
  <c r="E389" i="6"/>
  <c r="L389" i="6"/>
  <c r="M389" i="6"/>
  <c r="P389" i="6"/>
  <c r="D390" i="6"/>
  <c r="E390" i="6"/>
  <c r="L390" i="6"/>
  <c r="M390" i="6"/>
  <c r="P390" i="6"/>
  <c r="D393" i="6"/>
  <c r="E393" i="6"/>
  <c r="L393" i="6"/>
  <c r="M393" i="6"/>
  <c r="P393" i="6"/>
  <c r="D394" i="6"/>
  <c r="E394" i="6"/>
  <c r="L394" i="6"/>
  <c r="M394" i="6"/>
  <c r="P394" i="6"/>
  <c r="S390" i="6"/>
  <c r="D399" i="6"/>
  <c r="E399" i="6"/>
  <c r="L399" i="6"/>
  <c r="M399" i="6"/>
  <c r="P399" i="6"/>
  <c r="D434" i="6"/>
  <c r="E434" i="6"/>
  <c r="L434" i="6"/>
  <c r="M434" i="6"/>
  <c r="P434" i="6"/>
  <c r="D373" i="6"/>
  <c r="E373" i="6"/>
  <c r="L373" i="6"/>
  <c r="M373" i="6"/>
  <c r="P373" i="6"/>
  <c r="D374" i="6"/>
  <c r="E374" i="6"/>
  <c r="L374" i="6"/>
  <c r="M374" i="6"/>
  <c r="P374" i="6"/>
  <c r="S374" i="6"/>
  <c r="S482" i="6"/>
  <c r="S480" i="6"/>
  <c r="D480" i="6"/>
  <c r="E480" i="6"/>
  <c r="L480" i="6"/>
  <c r="M480" i="6"/>
  <c r="P480" i="6"/>
  <c r="D481" i="6"/>
  <c r="E481" i="6"/>
  <c r="L481" i="6"/>
  <c r="M481" i="6"/>
  <c r="P481" i="6"/>
  <c r="D482" i="6"/>
  <c r="E482" i="6"/>
  <c r="L482" i="6"/>
  <c r="M482" i="6"/>
  <c r="P482" i="6"/>
  <c r="D520" i="6"/>
  <c r="E520" i="6"/>
  <c r="L520" i="6"/>
  <c r="M520" i="6"/>
  <c r="P520" i="6"/>
  <c r="D521" i="6"/>
  <c r="E521" i="6"/>
  <c r="L521" i="6"/>
  <c r="M521" i="6"/>
  <c r="P521" i="6"/>
  <c r="D522" i="6"/>
  <c r="E522" i="6"/>
  <c r="L522" i="6"/>
  <c r="M522" i="6"/>
  <c r="P522" i="6"/>
  <c r="D523" i="6"/>
  <c r="E523" i="6"/>
  <c r="L523" i="6"/>
  <c r="M523" i="6"/>
  <c r="P523" i="6"/>
  <c r="S521" i="6"/>
  <c r="D527" i="6"/>
  <c r="E527" i="6"/>
  <c r="L527" i="6"/>
  <c r="M527" i="6"/>
  <c r="P527" i="6"/>
  <c r="D528" i="6"/>
  <c r="E528" i="6"/>
  <c r="L528" i="6"/>
  <c r="M528" i="6"/>
  <c r="P528" i="6"/>
  <c r="D529" i="6"/>
  <c r="E529" i="6"/>
  <c r="L529" i="6"/>
  <c r="M529" i="6"/>
  <c r="P529" i="6"/>
  <c r="D530" i="6"/>
  <c r="E530" i="6"/>
  <c r="L530" i="6"/>
  <c r="M530" i="6"/>
  <c r="P530" i="6"/>
  <c r="S528" i="6"/>
  <c r="D577" i="6"/>
  <c r="E577" i="6"/>
  <c r="L577" i="6"/>
  <c r="M577" i="6"/>
  <c r="P577" i="6"/>
  <c r="D578" i="6"/>
  <c r="E578" i="6"/>
  <c r="L578" i="6"/>
  <c r="M578" i="6"/>
  <c r="P578" i="6"/>
  <c r="D579" i="6"/>
  <c r="E579" i="6"/>
  <c r="L579" i="6"/>
  <c r="M579" i="6"/>
  <c r="P579" i="6"/>
  <c r="S579" i="6"/>
  <c r="S578" i="6"/>
  <c r="D607" i="6"/>
  <c r="E607" i="6"/>
  <c r="L607" i="6"/>
  <c r="M607" i="6"/>
  <c r="P607" i="6"/>
  <c r="S607" i="6"/>
  <c r="D608" i="6"/>
  <c r="D609" i="6"/>
  <c r="E609" i="6"/>
  <c r="L609" i="6"/>
  <c r="M609" i="6"/>
  <c r="P609" i="6"/>
  <c r="S609" i="6"/>
  <c r="D610" i="6"/>
  <c r="E610" i="6"/>
  <c r="L610" i="6"/>
  <c r="M610" i="6"/>
  <c r="P610" i="6"/>
  <c r="S610" i="6"/>
  <c r="D611" i="6"/>
  <c r="E611" i="6"/>
  <c r="L611" i="6"/>
  <c r="M611" i="6"/>
  <c r="P611" i="6"/>
  <c r="S611" i="6"/>
  <c r="D351" i="6"/>
  <c r="E351" i="6"/>
  <c r="L351" i="6"/>
  <c r="M351" i="6"/>
  <c r="P351" i="6"/>
  <c r="S351" i="6"/>
  <c r="D352" i="6"/>
  <c r="E352" i="6"/>
  <c r="L352" i="6"/>
  <c r="M352" i="6"/>
  <c r="P352" i="6"/>
  <c r="S352" i="6"/>
  <c r="D288" i="6"/>
  <c r="E288" i="6"/>
  <c r="L288" i="6"/>
  <c r="M288" i="6"/>
  <c r="D289" i="6"/>
  <c r="E289" i="6"/>
  <c r="L289" i="6"/>
  <c r="M289" i="6"/>
  <c r="D290" i="6"/>
  <c r="E290" i="6"/>
  <c r="L290" i="6"/>
  <c r="M290" i="6"/>
  <c r="D291" i="6"/>
  <c r="E291" i="6"/>
  <c r="L291" i="6"/>
  <c r="M291" i="6"/>
  <c r="D292" i="6"/>
  <c r="E292" i="6"/>
  <c r="L292" i="6"/>
  <c r="M292" i="6"/>
  <c r="D293" i="6"/>
  <c r="E293" i="6"/>
  <c r="L293" i="6"/>
  <c r="M293" i="6"/>
  <c r="S289" i="6"/>
  <c r="S288" i="6"/>
  <c r="D309" i="6"/>
  <c r="E309" i="6"/>
  <c r="L309" i="6"/>
  <c r="M309" i="6"/>
  <c r="S309" i="6"/>
  <c r="D310" i="6"/>
  <c r="E310" i="6"/>
  <c r="L310" i="6"/>
  <c r="M310" i="6"/>
  <c r="S310" i="6"/>
  <c r="D311" i="6"/>
  <c r="E311" i="6"/>
  <c r="L311" i="6"/>
  <c r="M311" i="6"/>
  <c r="S311" i="6"/>
  <c r="D312" i="6"/>
  <c r="E312" i="6"/>
  <c r="L312" i="6"/>
  <c r="M312" i="6"/>
  <c r="S312" i="6"/>
  <c r="D313" i="6"/>
  <c r="E313" i="6"/>
  <c r="L313" i="6"/>
  <c r="M313" i="6"/>
  <c r="S313" i="6"/>
  <c r="D294" i="6"/>
  <c r="E294" i="6"/>
  <c r="L294" i="6"/>
  <c r="M294" i="6"/>
  <c r="D295" i="6"/>
  <c r="E295" i="6"/>
  <c r="L295" i="6"/>
  <c r="M295" i="6"/>
  <c r="S292" i="6"/>
  <c r="D235" i="6"/>
  <c r="E235" i="6"/>
  <c r="L235" i="6"/>
  <c r="M235" i="6"/>
  <c r="S235" i="6"/>
  <c r="D318" i="6"/>
  <c r="E318" i="6"/>
  <c r="L318" i="6"/>
  <c r="M318" i="6"/>
  <c r="D319" i="6"/>
  <c r="E319" i="6"/>
  <c r="L319" i="6"/>
  <c r="M319" i="6"/>
  <c r="S318" i="6"/>
  <c r="D94" i="6"/>
  <c r="E94" i="6"/>
  <c r="L94" i="6"/>
  <c r="M94" i="6"/>
  <c r="S94" i="6"/>
  <c r="D95" i="6"/>
  <c r="E95" i="6"/>
  <c r="L95" i="6"/>
  <c r="M95" i="6"/>
  <c r="S95" i="6"/>
  <c r="D96" i="6"/>
  <c r="E96" i="6"/>
  <c r="L96" i="6"/>
  <c r="M96" i="6"/>
  <c r="S96" i="6"/>
  <c r="D97" i="6"/>
  <c r="E97" i="6"/>
  <c r="L97" i="6"/>
  <c r="M97" i="6"/>
  <c r="S97" i="6"/>
  <c r="D98" i="6"/>
  <c r="E98" i="6"/>
  <c r="L98" i="6"/>
  <c r="M98" i="6"/>
  <c r="S98" i="6"/>
  <c r="D99" i="6"/>
  <c r="E99" i="6"/>
  <c r="L99" i="6"/>
  <c r="M99" i="6"/>
  <c r="S99" i="6"/>
  <c r="D100" i="6"/>
  <c r="E100" i="6"/>
  <c r="L100" i="6"/>
  <c r="M100" i="6"/>
  <c r="S100" i="6"/>
  <c r="D101" i="6"/>
  <c r="E101" i="6"/>
  <c r="L101" i="6"/>
  <c r="M101" i="6"/>
  <c r="S101" i="6"/>
  <c r="D102" i="6"/>
  <c r="E102" i="6"/>
  <c r="L102" i="6"/>
  <c r="M102" i="6"/>
  <c r="S102" i="6"/>
  <c r="D103" i="6"/>
  <c r="E103" i="6"/>
  <c r="L103" i="6"/>
  <c r="M103" i="6"/>
  <c r="S103" i="6"/>
  <c r="D104" i="6"/>
  <c r="E104" i="6"/>
  <c r="L104" i="6"/>
  <c r="M104" i="6"/>
  <c r="S104" i="6"/>
  <c r="D105" i="6"/>
  <c r="E105" i="6"/>
  <c r="L105" i="6"/>
  <c r="M105" i="6"/>
  <c r="S105" i="6"/>
  <c r="D106" i="6"/>
  <c r="E106" i="6"/>
  <c r="L106" i="6"/>
  <c r="M106" i="6"/>
  <c r="S106" i="6"/>
  <c r="D107" i="6"/>
  <c r="E107" i="6"/>
  <c r="L107" i="6"/>
  <c r="M107" i="6"/>
  <c r="S107" i="6"/>
  <c r="D108" i="6"/>
  <c r="E108" i="6"/>
  <c r="L108" i="6"/>
  <c r="M108" i="6"/>
  <c r="S108" i="6"/>
  <c r="D109" i="6"/>
  <c r="E109" i="6"/>
  <c r="L109" i="6"/>
  <c r="M109" i="6"/>
  <c r="S109" i="6"/>
  <c r="D110" i="6"/>
  <c r="E110" i="6"/>
  <c r="L110" i="6"/>
  <c r="M110" i="6"/>
  <c r="S110" i="6"/>
  <c r="D111" i="6"/>
  <c r="E111" i="6"/>
  <c r="L111" i="6"/>
  <c r="M111" i="6"/>
  <c r="S111" i="6"/>
  <c r="D112" i="6"/>
  <c r="E112" i="6"/>
  <c r="L112" i="6"/>
  <c r="M112" i="6"/>
  <c r="S112" i="6"/>
  <c r="D113" i="6"/>
  <c r="E113" i="6"/>
  <c r="L113" i="6"/>
  <c r="M113" i="6"/>
  <c r="S113" i="6"/>
  <c r="D114" i="6"/>
  <c r="E114" i="6"/>
  <c r="L114" i="6"/>
  <c r="M114" i="6"/>
  <c r="S114" i="6"/>
  <c r="D115" i="6"/>
  <c r="E115" i="6"/>
  <c r="L115" i="6"/>
  <c r="M115" i="6"/>
  <c r="S115" i="6"/>
  <c r="D116" i="6"/>
  <c r="E116" i="6"/>
  <c r="L116" i="6"/>
  <c r="M116" i="6"/>
  <c r="S116" i="6"/>
  <c r="D117" i="6"/>
  <c r="E117" i="6"/>
  <c r="L117" i="6"/>
  <c r="M117" i="6"/>
  <c r="S117" i="6"/>
  <c r="D86" i="6"/>
  <c r="E86" i="6"/>
  <c r="L86" i="6"/>
  <c r="M86" i="6"/>
  <c r="S86" i="6"/>
  <c r="D87" i="6"/>
  <c r="E87" i="6"/>
  <c r="L87" i="6"/>
  <c r="M87" i="6"/>
  <c r="S87" i="6"/>
  <c r="D88" i="6"/>
  <c r="E88" i="6"/>
  <c r="L88" i="6"/>
  <c r="M88" i="6"/>
  <c r="S88" i="6"/>
  <c r="D89" i="6"/>
  <c r="E89" i="6"/>
  <c r="L89" i="6"/>
  <c r="M89" i="6"/>
  <c r="S89" i="6"/>
  <c r="D90" i="6"/>
  <c r="E90" i="6"/>
  <c r="L90" i="6"/>
  <c r="M90" i="6"/>
  <c r="S90" i="6"/>
  <c r="D91" i="6"/>
  <c r="E91" i="6"/>
  <c r="L91" i="6"/>
  <c r="M91" i="6"/>
  <c r="S91" i="6"/>
  <c r="D92" i="6"/>
  <c r="E92" i="6"/>
  <c r="L92" i="6"/>
  <c r="M92" i="6"/>
  <c r="S92" i="6"/>
  <c r="D93" i="6"/>
  <c r="E93" i="6"/>
  <c r="L93" i="6"/>
  <c r="M93" i="6"/>
  <c r="S93" i="6"/>
  <c r="D72" i="6"/>
  <c r="E72" i="6"/>
  <c r="L72" i="6"/>
  <c r="M72" i="6"/>
  <c r="S72" i="6"/>
  <c r="D73" i="6"/>
  <c r="E73" i="6"/>
  <c r="L73" i="6"/>
  <c r="M73" i="6"/>
  <c r="S73" i="6"/>
  <c r="D74" i="6"/>
  <c r="E74" i="6"/>
  <c r="L74" i="6"/>
  <c r="M74" i="6"/>
  <c r="S74" i="6"/>
  <c r="D75" i="6"/>
  <c r="E75" i="6"/>
  <c r="L75" i="6"/>
  <c r="M75" i="6"/>
  <c r="S75" i="6"/>
  <c r="D76" i="6"/>
  <c r="E76" i="6"/>
  <c r="L76" i="6"/>
  <c r="M76" i="6"/>
  <c r="S76" i="6"/>
  <c r="D77" i="6"/>
  <c r="E77" i="6"/>
  <c r="L77" i="6"/>
  <c r="M77" i="6"/>
  <c r="S77" i="6"/>
  <c r="D80" i="6"/>
  <c r="E80" i="6"/>
  <c r="L80" i="6"/>
  <c r="M80" i="6"/>
  <c r="S80" i="6"/>
  <c r="D81" i="6"/>
  <c r="E81" i="6"/>
  <c r="L81" i="6"/>
  <c r="M81" i="6"/>
  <c r="S81" i="6"/>
  <c r="D82" i="6"/>
  <c r="E82" i="6"/>
  <c r="L82" i="6"/>
  <c r="M82" i="6"/>
  <c r="S82" i="6"/>
  <c r="D83" i="6"/>
  <c r="E83" i="6"/>
  <c r="L83" i="6"/>
  <c r="M83" i="6"/>
  <c r="S83" i="6"/>
  <c r="D84" i="6"/>
  <c r="E84" i="6"/>
  <c r="L84" i="6"/>
  <c r="M84" i="6"/>
  <c r="S84" i="6"/>
  <c r="D85" i="6"/>
  <c r="E85" i="6"/>
  <c r="L85" i="6"/>
  <c r="S85" i="6"/>
  <c r="D64" i="6"/>
  <c r="E64" i="6"/>
  <c r="L64" i="6"/>
  <c r="M64" i="6"/>
  <c r="S64" i="6"/>
  <c r="D65" i="6"/>
  <c r="E65" i="6"/>
  <c r="L65" i="6"/>
  <c r="M65" i="6"/>
  <c r="S65" i="6"/>
  <c r="D66" i="6"/>
  <c r="E66" i="6"/>
  <c r="L66" i="6"/>
  <c r="M66" i="6"/>
  <c r="S66" i="6"/>
  <c r="D67" i="6"/>
  <c r="E67" i="6"/>
  <c r="L67" i="6"/>
  <c r="M67" i="6"/>
  <c r="S67" i="6"/>
  <c r="D68" i="6"/>
  <c r="E68" i="6"/>
  <c r="L68" i="6"/>
  <c r="M68" i="6"/>
  <c r="S68" i="6"/>
  <c r="D69" i="6"/>
  <c r="E69" i="6"/>
  <c r="L69" i="6"/>
  <c r="M69" i="6"/>
  <c r="S69" i="6"/>
  <c r="S47" i="6"/>
  <c r="S48" i="6"/>
  <c r="D47" i="6"/>
  <c r="E47" i="6"/>
  <c r="R47" i="6" s="1"/>
  <c r="L47" i="6"/>
  <c r="M47" i="6"/>
  <c r="D48" i="6"/>
  <c r="E48" i="6"/>
  <c r="L48" i="6"/>
  <c r="M48" i="6"/>
  <c r="S13" i="6"/>
  <c r="M13" i="6"/>
  <c r="L13" i="6"/>
  <c r="E14" i="6"/>
  <c r="E13" i="6"/>
  <c r="D13" i="6"/>
  <c r="Q13" i="6" s="1"/>
  <c r="S11" i="6"/>
  <c r="M11" i="6"/>
  <c r="L11" i="6"/>
  <c r="E11" i="6"/>
  <c r="D11" i="6"/>
  <c r="B37" i="23"/>
  <c r="G11" i="23"/>
  <c r="I11" i="57"/>
  <c r="B42" i="2"/>
  <c r="B49" i="2" s="1"/>
  <c r="G52" i="26"/>
  <c r="G55" i="26" s="1"/>
  <c r="G59" i="26" s="1"/>
  <c r="H59" i="26" s="1"/>
  <c r="H58" i="26"/>
  <c r="D137" i="9"/>
  <c r="D68" i="9"/>
  <c r="D100" i="9"/>
  <c r="R20" i="6"/>
  <c r="Q675" i="6"/>
  <c r="Q20" i="6"/>
  <c r="Q11" i="6"/>
  <c r="R676" i="6"/>
  <c r="R675" i="6"/>
  <c r="L27" i="73"/>
  <c r="F50" i="73"/>
  <c r="F51" i="73" s="1"/>
  <c r="L37" i="73"/>
  <c r="K37" i="73"/>
  <c r="Q37" i="73" s="1"/>
  <c r="K31" i="73"/>
  <c r="R31" i="73" s="1"/>
  <c r="K30" i="73"/>
  <c r="R30" i="73" s="1"/>
  <c r="K29" i="73"/>
  <c r="Q29" i="73" s="1"/>
  <c r="R29" i="73"/>
  <c r="K28" i="73"/>
  <c r="Q28" i="73" s="1"/>
  <c r="D59" i="9"/>
  <c r="R37" i="73"/>
  <c r="R28" i="73"/>
  <c r="Q31" i="73"/>
  <c r="H50" i="73"/>
  <c r="L46" i="73"/>
  <c r="E50" i="73"/>
  <c r="L35" i="73"/>
  <c r="Q35" i="73" s="1"/>
  <c r="K35" i="73"/>
  <c r="L34" i="73"/>
  <c r="K34" i="73"/>
  <c r="Q34" i="73" s="1"/>
  <c r="L33" i="73"/>
  <c r="K33" i="73"/>
  <c r="R33" i="73" s="1"/>
  <c r="L32" i="73"/>
  <c r="K32" i="73"/>
  <c r="R27" i="73"/>
  <c r="L26" i="73"/>
  <c r="R26" i="73" s="1"/>
  <c r="K26" i="73"/>
  <c r="K46" i="73"/>
  <c r="Q46" i="73" s="1"/>
  <c r="L45" i="73"/>
  <c r="Q45" i="73" s="1"/>
  <c r="K45" i="73"/>
  <c r="L44" i="73"/>
  <c r="K44" i="73"/>
  <c r="Q44" i="73" s="1"/>
  <c r="L43" i="73"/>
  <c r="R43" i="73"/>
  <c r="K43" i="73"/>
  <c r="L42" i="73"/>
  <c r="K42" i="73"/>
  <c r="L41" i="73"/>
  <c r="Q41" i="73" s="1"/>
  <c r="K41" i="73"/>
  <c r="L40" i="73"/>
  <c r="K40" i="73"/>
  <c r="R40" i="73" s="1"/>
  <c r="L39" i="73"/>
  <c r="K39" i="73"/>
  <c r="R39" i="73" s="1"/>
  <c r="L38" i="73"/>
  <c r="R38" i="73" s="1"/>
  <c r="K38" i="73"/>
  <c r="Q38" i="73"/>
  <c r="L36" i="73"/>
  <c r="K36" i="73"/>
  <c r="L25" i="73"/>
  <c r="R25" i="73" s="1"/>
  <c r="K25" i="73"/>
  <c r="Q43" i="73"/>
  <c r="Q32" i="73"/>
  <c r="R36" i="73"/>
  <c r="E33" i="57"/>
  <c r="R41" i="73"/>
  <c r="R45" i="73"/>
  <c r="Q26" i="73"/>
  <c r="Q40" i="73"/>
  <c r="Q36" i="73"/>
  <c r="Q39" i="73"/>
  <c r="R35" i="73"/>
  <c r="Q27" i="73"/>
  <c r="R32" i="73"/>
  <c r="D16" i="9"/>
  <c r="D18" i="9"/>
  <c r="H16" i="38"/>
  <c r="G16" i="38"/>
  <c r="H15" i="38"/>
  <c r="G15" i="38"/>
  <c r="H14" i="38"/>
  <c r="G14" i="38"/>
  <c r="G9" i="37"/>
  <c r="H13" i="15"/>
  <c r="H15" i="15"/>
  <c r="H17" i="15"/>
  <c r="H9" i="68" s="1"/>
  <c r="B11" i="15"/>
  <c r="H23" i="15"/>
  <c r="G9" i="67" s="1"/>
  <c r="H21" i="15"/>
  <c r="H19" i="15"/>
  <c r="H11" i="15"/>
  <c r="F9" i="59" s="1"/>
  <c r="H9" i="15"/>
  <c r="G9" i="16" s="1"/>
  <c r="H11" i="14"/>
  <c r="G11" i="14" s="1"/>
  <c r="H9" i="14"/>
  <c r="F9" i="8"/>
  <c r="E9" i="8"/>
  <c r="D9" i="8"/>
  <c r="C9" i="8"/>
  <c r="H23" i="41"/>
  <c r="H24" i="41"/>
  <c r="H25" i="41"/>
  <c r="H26" i="41"/>
  <c r="H27" i="41"/>
  <c r="H28" i="41"/>
  <c r="H22" i="41"/>
  <c r="J22" i="41" s="1"/>
  <c r="H21" i="41"/>
  <c r="H11" i="41"/>
  <c r="J11" i="41"/>
  <c r="L11" i="41" s="1"/>
  <c r="H13" i="41"/>
  <c r="J13" i="41" s="1"/>
  <c r="L13" i="41" s="1"/>
  <c r="H14" i="41"/>
  <c r="J14" i="41"/>
  <c r="L14" i="41" s="1"/>
  <c r="H15" i="41"/>
  <c r="J15" i="41" s="1"/>
  <c r="L15" i="41" s="1"/>
  <c r="H16" i="41"/>
  <c r="J16" i="41" s="1"/>
  <c r="L16" i="41" s="1"/>
  <c r="H12" i="41"/>
  <c r="J12" i="41" s="1"/>
  <c r="L12" i="41" s="1"/>
  <c r="I33" i="28"/>
  <c r="K33" i="28" s="1"/>
  <c r="I34" i="28"/>
  <c r="K34" i="28"/>
  <c r="I35" i="28"/>
  <c r="K35" i="28"/>
  <c r="I36" i="28"/>
  <c r="K36" i="28" s="1"/>
  <c r="I37" i="28"/>
  <c r="K37" i="28" s="1"/>
  <c r="I38" i="28"/>
  <c r="K38" i="28" s="1"/>
  <c r="I39" i="28"/>
  <c r="K39" i="28" s="1"/>
  <c r="I40" i="28"/>
  <c r="K40" i="28" s="1"/>
  <c r="I41" i="28"/>
  <c r="K41" i="28"/>
  <c r="I42" i="28"/>
  <c r="K42" i="28" s="1"/>
  <c r="I43" i="28"/>
  <c r="K43" i="28"/>
  <c r="E45" i="28"/>
  <c r="F45" i="28"/>
  <c r="G45" i="28"/>
  <c r="H45" i="28"/>
  <c r="E57" i="9"/>
  <c r="L221" i="6" s="1"/>
  <c r="J45" i="28"/>
  <c r="D45" i="28"/>
  <c r="I32" i="28"/>
  <c r="E26" i="28"/>
  <c r="M182" i="113"/>
  <c r="L182" i="113"/>
  <c r="G182" i="113"/>
  <c r="H182" i="113"/>
  <c r="K182" i="113"/>
  <c r="F182" i="113"/>
  <c r="E182" i="113"/>
  <c r="C182" i="113"/>
  <c r="J180" i="113"/>
  <c r="O180" i="113" s="1"/>
  <c r="J179" i="113"/>
  <c r="O179" i="113" s="1"/>
  <c r="J178" i="113"/>
  <c r="O178" i="113" s="1"/>
  <c r="J177" i="113"/>
  <c r="O177" i="113"/>
  <c r="J176" i="113"/>
  <c r="O176" i="113" s="1"/>
  <c r="J175" i="113"/>
  <c r="J174" i="113"/>
  <c r="O174" i="113"/>
  <c r="J173" i="113"/>
  <c r="O173" i="113" s="1"/>
  <c r="J172" i="113"/>
  <c r="O172" i="113"/>
  <c r="J171" i="113"/>
  <c r="O171" i="113"/>
  <c r="J170" i="113"/>
  <c r="O170" i="113" s="1"/>
  <c r="J169" i="113"/>
  <c r="O169" i="113" s="1"/>
  <c r="M166" i="113"/>
  <c r="L166" i="113"/>
  <c r="G166" i="113"/>
  <c r="H166" i="113"/>
  <c r="K166" i="113"/>
  <c r="F166" i="113"/>
  <c r="E166" i="113"/>
  <c r="C166" i="113"/>
  <c r="J164" i="113"/>
  <c r="O164" i="113" s="1"/>
  <c r="J163" i="113"/>
  <c r="O163" i="113"/>
  <c r="J162" i="113"/>
  <c r="O162" i="113"/>
  <c r="J161" i="113"/>
  <c r="J160" i="113"/>
  <c r="O160" i="113"/>
  <c r="J159" i="113"/>
  <c r="O159" i="113" s="1"/>
  <c r="J158" i="113"/>
  <c r="O158" i="113" s="1"/>
  <c r="J157" i="113"/>
  <c r="O157" i="113"/>
  <c r="J156" i="113"/>
  <c r="O156" i="113"/>
  <c r="J155" i="113"/>
  <c r="O155" i="113"/>
  <c r="J154" i="113"/>
  <c r="O154" i="113"/>
  <c r="J153" i="113"/>
  <c r="O153" i="113" s="1"/>
  <c r="M150" i="113"/>
  <c r="L150" i="113"/>
  <c r="G150" i="113"/>
  <c r="H150" i="113"/>
  <c r="K150" i="113"/>
  <c r="F150" i="113"/>
  <c r="E150" i="113"/>
  <c r="C150" i="113"/>
  <c r="J148" i="113"/>
  <c r="O148" i="113"/>
  <c r="J147" i="113"/>
  <c r="O147" i="113" s="1"/>
  <c r="J146" i="113"/>
  <c r="O146" i="113" s="1"/>
  <c r="J145" i="113"/>
  <c r="O145" i="113"/>
  <c r="J144" i="113"/>
  <c r="O144" i="113"/>
  <c r="J143" i="113"/>
  <c r="O143" i="113" s="1"/>
  <c r="J142" i="113"/>
  <c r="O142" i="113"/>
  <c r="J141" i="113"/>
  <c r="O141" i="113" s="1"/>
  <c r="J140" i="113"/>
  <c r="O140" i="113" s="1"/>
  <c r="O150" i="113" s="1"/>
  <c r="J139" i="113"/>
  <c r="O139" i="113"/>
  <c r="J138" i="113"/>
  <c r="O138" i="113"/>
  <c r="J137" i="113"/>
  <c r="O137" i="113"/>
  <c r="M134" i="113"/>
  <c r="L134" i="113"/>
  <c r="G134" i="113"/>
  <c r="H134" i="113"/>
  <c r="K134" i="113"/>
  <c r="F134" i="113"/>
  <c r="E134" i="113"/>
  <c r="C134" i="113"/>
  <c r="J132" i="113"/>
  <c r="O132" i="113"/>
  <c r="J131" i="113"/>
  <c r="O131" i="113"/>
  <c r="J130" i="113"/>
  <c r="O130" i="113"/>
  <c r="J129" i="113"/>
  <c r="O129" i="113" s="1"/>
  <c r="J128" i="113"/>
  <c r="O128" i="113" s="1"/>
  <c r="J127" i="113"/>
  <c r="O127" i="113"/>
  <c r="J126" i="113"/>
  <c r="O126" i="113" s="1"/>
  <c r="J125" i="113"/>
  <c r="O125" i="113"/>
  <c r="J124" i="113"/>
  <c r="O124" i="113"/>
  <c r="J123" i="113"/>
  <c r="O123" i="113" s="1"/>
  <c r="J122" i="113"/>
  <c r="J121" i="113"/>
  <c r="O121" i="113"/>
  <c r="M118" i="113"/>
  <c r="L118" i="113"/>
  <c r="L186" i="113" s="1"/>
  <c r="G118" i="113"/>
  <c r="H118" i="113"/>
  <c r="K118" i="113"/>
  <c r="F118" i="113"/>
  <c r="E118" i="113"/>
  <c r="C118" i="113"/>
  <c r="J116" i="113"/>
  <c r="O116" i="113" s="1"/>
  <c r="J115" i="113"/>
  <c r="O115" i="113"/>
  <c r="J114" i="113"/>
  <c r="O114" i="113"/>
  <c r="J113" i="113"/>
  <c r="J112" i="113"/>
  <c r="O112" i="113"/>
  <c r="J111" i="113"/>
  <c r="O111" i="113" s="1"/>
  <c r="J110" i="113"/>
  <c r="O110" i="113" s="1"/>
  <c r="J109" i="113"/>
  <c r="O109" i="113"/>
  <c r="J108" i="113"/>
  <c r="O108" i="113"/>
  <c r="J107" i="113"/>
  <c r="O107" i="113"/>
  <c r="J106" i="113"/>
  <c r="O106" i="113"/>
  <c r="J105" i="113"/>
  <c r="M102" i="113"/>
  <c r="L102" i="113"/>
  <c r="G102" i="113"/>
  <c r="H102" i="113"/>
  <c r="K102" i="113"/>
  <c r="K186" i="113" s="1"/>
  <c r="F102" i="113"/>
  <c r="F186" i="113" s="1"/>
  <c r="E102" i="113"/>
  <c r="C102" i="113"/>
  <c r="J100" i="113"/>
  <c r="O100" i="113" s="1"/>
  <c r="J99" i="113"/>
  <c r="O99" i="113" s="1"/>
  <c r="J98" i="113"/>
  <c r="O98" i="113"/>
  <c r="J97" i="113"/>
  <c r="O97" i="113" s="1"/>
  <c r="J96" i="113"/>
  <c r="O96" i="113"/>
  <c r="J95" i="113"/>
  <c r="O95" i="113" s="1"/>
  <c r="J94" i="113"/>
  <c r="O94" i="113" s="1"/>
  <c r="J93" i="113"/>
  <c r="O93" i="113"/>
  <c r="J92" i="113"/>
  <c r="O92" i="113"/>
  <c r="J91" i="113"/>
  <c r="O91" i="113" s="1"/>
  <c r="J90" i="113"/>
  <c r="O90" i="113"/>
  <c r="J89" i="113"/>
  <c r="O89" i="113"/>
  <c r="M86" i="113"/>
  <c r="L86" i="113"/>
  <c r="G86" i="113"/>
  <c r="H86" i="113"/>
  <c r="K86" i="113"/>
  <c r="F86" i="113"/>
  <c r="E86" i="113"/>
  <c r="C86" i="113"/>
  <c r="J84" i="113"/>
  <c r="O84" i="113" s="1"/>
  <c r="J83" i="113"/>
  <c r="O83" i="113"/>
  <c r="J82" i="113"/>
  <c r="O82" i="113" s="1"/>
  <c r="J81" i="113"/>
  <c r="O81" i="113" s="1"/>
  <c r="J80" i="113"/>
  <c r="O80" i="113"/>
  <c r="J79" i="113"/>
  <c r="O79" i="113" s="1"/>
  <c r="J78" i="113"/>
  <c r="O78" i="113"/>
  <c r="J77" i="113"/>
  <c r="O77" i="113"/>
  <c r="J76" i="113"/>
  <c r="O76" i="113" s="1"/>
  <c r="J75" i="113"/>
  <c r="O75" i="113"/>
  <c r="J74" i="113"/>
  <c r="J73" i="113"/>
  <c r="L70" i="113"/>
  <c r="G70" i="113"/>
  <c r="F70" i="113"/>
  <c r="J68" i="113"/>
  <c r="J67" i="113"/>
  <c r="M67" i="113" s="1"/>
  <c r="O67" i="113"/>
  <c r="J66" i="113"/>
  <c r="M66" i="113" s="1"/>
  <c r="J65" i="113"/>
  <c r="M65" i="113" s="1"/>
  <c r="O65" i="113"/>
  <c r="J64" i="113"/>
  <c r="M64" i="113" s="1"/>
  <c r="O64" i="113"/>
  <c r="J63" i="113"/>
  <c r="J62" i="113"/>
  <c r="J61" i="113"/>
  <c r="M61" i="113" s="1"/>
  <c r="O61" i="113"/>
  <c r="J60" i="113"/>
  <c r="M60" i="113" s="1"/>
  <c r="J59" i="113"/>
  <c r="M59" i="113" s="1"/>
  <c r="J58" i="113"/>
  <c r="O58" i="113"/>
  <c r="E110" i="9" s="1"/>
  <c r="H70" i="113"/>
  <c r="K70" i="113"/>
  <c r="E70" i="113"/>
  <c r="E186" i="113" s="1"/>
  <c r="C70" i="113"/>
  <c r="E36" i="9" s="1"/>
  <c r="F37" i="9" s="1"/>
  <c r="G10" i="49" s="1"/>
  <c r="B25" i="113"/>
  <c r="B26" i="113"/>
  <c r="B42" i="113"/>
  <c r="B58" i="113" s="1"/>
  <c r="B74" i="113" s="1"/>
  <c r="B90" i="113" s="1"/>
  <c r="B106" i="113" s="1"/>
  <c r="B122" i="113" s="1"/>
  <c r="B138" i="113" s="1"/>
  <c r="B154" i="113" s="1"/>
  <c r="B170" i="113" s="1"/>
  <c r="B27" i="113"/>
  <c r="B43" i="113"/>
  <c r="B59" i="113"/>
  <c r="B75" i="113"/>
  <c r="B91" i="113" s="1"/>
  <c r="B107" i="113" s="1"/>
  <c r="B123" i="113" s="1"/>
  <c r="B139" i="113" s="1"/>
  <c r="B155" i="113" s="1"/>
  <c r="B171" i="113" s="1"/>
  <c r="B28" i="113"/>
  <c r="B44" i="113" s="1"/>
  <c r="B60" i="113" s="1"/>
  <c r="B76" i="113" s="1"/>
  <c r="B92" i="113" s="1"/>
  <c r="B108" i="113"/>
  <c r="B124" i="113" s="1"/>
  <c r="B140" i="113" s="1"/>
  <c r="B156" i="113" s="1"/>
  <c r="B172" i="113" s="1"/>
  <c r="B29" i="113"/>
  <c r="B45" i="113" s="1"/>
  <c r="B61" i="113" s="1"/>
  <c r="B77" i="113" s="1"/>
  <c r="B93" i="113" s="1"/>
  <c r="B109" i="113" s="1"/>
  <c r="B125" i="113" s="1"/>
  <c r="B141" i="113" s="1"/>
  <c r="B157" i="113" s="1"/>
  <c r="B173" i="113" s="1"/>
  <c r="B30" i="113"/>
  <c r="B46" i="113"/>
  <c r="B62" i="113" s="1"/>
  <c r="B78" i="113" s="1"/>
  <c r="B94" i="113" s="1"/>
  <c r="B110" i="113" s="1"/>
  <c r="B126" i="113" s="1"/>
  <c r="B142" i="113" s="1"/>
  <c r="B158" i="113" s="1"/>
  <c r="B174" i="113" s="1"/>
  <c r="B31" i="113"/>
  <c r="B47" i="113"/>
  <c r="B63" i="113" s="1"/>
  <c r="B79" i="113" s="1"/>
  <c r="B95" i="113" s="1"/>
  <c r="B111" i="113" s="1"/>
  <c r="B127" i="113" s="1"/>
  <c r="B143" i="113" s="1"/>
  <c r="B159" i="113" s="1"/>
  <c r="B175" i="113" s="1"/>
  <c r="B32" i="113"/>
  <c r="B48" i="113" s="1"/>
  <c r="B64" i="113" s="1"/>
  <c r="B80" i="113" s="1"/>
  <c r="B96" i="113" s="1"/>
  <c r="B112" i="113" s="1"/>
  <c r="B128" i="113" s="1"/>
  <c r="B144" i="113" s="1"/>
  <c r="B160" i="113" s="1"/>
  <c r="B176" i="113" s="1"/>
  <c r="B33" i="113"/>
  <c r="B49" i="113"/>
  <c r="B65" i="113"/>
  <c r="B81" i="113" s="1"/>
  <c r="B97" i="113" s="1"/>
  <c r="B113" i="113"/>
  <c r="B129" i="113" s="1"/>
  <c r="B145" i="113" s="1"/>
  <c r="B161" i="113" s="1"/>
  <c r="B177" i="113" s="1"/>
  <c r="B34" i="113"/>
  <c r="B35" i="113"/>
  <c r="B51" i="113" s="1"/>
  <c r="B36" i="113"/>
  <c r="B52" i="113"/>
  <c r="B68" i="113"/>
  <c r="B84" i="113" s="1"/>
  <c r="B100" i="113" s="1"/>
  <c r="B116" i="113" s="1"/>
  <c r="B132" i="113" s="1"/>
  <c r="B148" i="113" s="1"/>
  <c r="B164" i="113" s="1"/>
  <c r="B180" i="113" s="1"/>
  <c r="M54" i="113"/>
  <c r="L54" i="113"/>
  <c r="G54" i="113"/>
  <c r="F54" i="113"/>
  <c r="J52" i="113"/>
  <c r="O52" i="113"/>
  <c r="J51" i="113"/>
  <c r="O51" i="113" s="1"/>
  <c r="J50" i="113"/>
  <c r="O50" i="113"/>
  <c r="J49" i="113"/>
  <c r="O49" i="113" s="1"/>
  <c r="J48" i="113"/>
  <c r="O48" i="113" s="1"/>
  <c r="J47" i="113"/>
  <c r="O47" i="113"/>
  <c r="J46" i="113"/>
  <c r="O46" i="113"/>
  <c r="J45" i="113"/>
  <c r="O45" i="113"/>
  <c r="J44" i="113"/>
  <c r="O44" i="113"/>
  <c r="J43" i="113"/>
  <c r="O43" i="113" s="1"/>
  <c r="J42" i="113"/>
  <c r="O42" i="113" s="1"/>
  <c r="H54" i="113"/>
  <c r="K54" i="113"/>
  <c r="E54" i="113"/>
  <c r="C54" i="113"/>
  <c r="L38" i="113"/>
  <c r="G38" i="113"/>
  <c r="K38" i="113"/>
  <c r="F38" i="113"/>
  <c r="E38" i="113"/>
  <c r="C38" i="113"/>
  <c r="J36" i="113"/>
  <c r="M36" i="113" s="1"/>
  <c r="M20" i="113" s="1"/>
  <c r="J35" i="113"/>
  <c r="J34" i="113"/>
  <c r="M34" i="113" s="1"/>
  <c r="O34" i="113"/>
  <c r="B50" i="113"/>
  <c r="B66" i="113" s="1"/>
  <c r="B82" i="113" s="1"/>
  <c r="B98" i="113" s="1"/>
  <c r="B114" i="113" s="1"/>
  <c r="B130" i="113" s="1"/>
  <c r="B146" i="113" s="1"/>
  <c r="B162" i="113" s="1"/>
  <c r="B178" i="113" s="1"/>
  <c r="J33" i="113"/>
  <c r="M33" i="113" s="1"/>
  <c r="O33" i="113"/>
  <c r="J32" i="113"/>
  <c r="J31" i="113"/>
  <c r="M31" i="113" s="1"/>
  <c r="O31" i="113"/>
  <c r="J30" i="113"/>
  <c r="M30" i="113" s="1"/>
  <c r="J29" i="113"/>
  <c r="J28" i="113"/>
  <c r="M28" i="113" s="1"/>
  <c r="O28" i="113"/>
  <c r="J27" i="113"/>
  <c r="J26" i="113"/>
  <c r="M26" i="113" s="1"/>
  <c r="M10" i="113" s="1"/>
  <c r="O26" i="113"/>
  <c r="J25" i="113"/>
  <c r="L22" i="113"/>
  <c r="G22" i="113"/>
  <c r="K22" i="113"/>
  <c r="F22" i="113"/>
  <c r="E22" i="113"/>
  <c r="C22" i="113"/>
  <c r="J20" i="113"/>
  <c r="O20" i="113"/>
  <c r="J19" i="113"/>
  <c r="B67" i="113"/>
  <c r="B83" i="113" s="1"/>
  <c r="B99" i="113" s="1"/>
  <c r="B115" i="113" s="1"/>
  <c r="B131" i="113" s="1"/>
  <c r="B147" i="113" s="1"/>
  <c r="B163" i="113" s="1"/>
  <c r="B179" i="113" s="1"/>
  <c r="J18" i="113"/>
  <c r="J17" i="113"/>
  <c r="J16" i="113"/>
  <c r="J15" i="113"/>
  <c r="J22" i="113" s="1"/>
  <c r="J14" i="113"/>
  <c r="J13" i="113"/>
  <c r="J12" i="113"/>
  <c r="J11" i="113"/>
  <c r="J10" i="113"/>
  <c r="J9" i="113"/>
  <c r="O9" i="113"/>
  <c r="B41" i="113"/>
  <c r="B57" i="113" s="1"/>
  <c r="B73" i="113" s="1"/>
  <c r="B89" i="113"/>
  <c r="B105" i="113"/>
  <c r="B121" i="113" s="1"/>
  <c r="B137" i="113" s="1"/>
  <c r="B153" i="113" s="1"/>
  <c r="B169" i="113" s="1"/>
  <c r="O73" i="113"/>
  <c r="O105" i="113"/>
  <c r="J57" i="113"/>
  <c r="J41" i="113"/>
  <c r="O10" i="113"/>
  <c r="J70" i="113"/>
  <c r="O57" i="113"/>
  <c r="E11" i="34"/>
  <c r="B11" i="34"/>
  <c r="B9" i="34"/>
  <c r="D303" i="9"/>
  <c r="D302" i="9"/>
  <c r="D301" i="9"/>
  <c r="D300" i="9"/>
  <c r="D299" i="9"/>
  <c r="D296" i="9"/>
  <c r="D294" i="9"/>
  <c r="D170" i="9"/>
  <c r="D169" i="9"/>
  <c r="D168" i="9"/>
  <c r="D167" i="9"/>
  <c r="D176" i="9"/>
  <c r="D175" i="9"/>
  <c r="D174" i="9"/>
  <c r="D173" i="9"/>
  <c r="D182" i="9"/>
  <c r="D181" i="9"/>
  <c r="D180" i="9"/>
  <c r="D179" i="9"/>
  <c r="D188" i="9"/>
  <c r="D187" i="9"/>
  <c r="D186" i="9"/>
  <c r="D185" i="9"/>
  <c r="D194" i="9"/>
  <c r="D193" i="9"/>
  <c r="D192" i="9"/>
  <c r="D191" i="9"/>
  <c r="D200" i="9"/>
  <c r="D199" i="9"/>
  <c r="D198" i="9"/>
  <c r="D197" i="9"/>
  <c r="D206" i="9"/>
  <c r="D205" i="9"/>
  <c r="D204" i="9"/>
  <c r="D203" i="9"/>
  <c r="D212" i="9"/>
  <c r="D211" i="9"/>
  <c r="D210" i="9"/>
  <c r="D209" i="9"/>
  <c r="D218" i="9"/>
  <c r="D217" i="9"/>
  <c r="D216" i="9"/>
  <c r="D215" i="9"/>
  <c r="D291" i="9"/>
  <c r="D290" i="9"/>
  <c r="D289" i="9"/>
  <c r="D288" i="9"/>
  <c r="D287" i="9"/>
  <c r="D286" i="9"/>
  <c r="D285" i="9"/>
  <c r="D284" i="9"/>
  <c r="D283" i="9"/>
  <c r="D282" i="9"/>
  <c r="D281" i="9"/>
  <c r="D280" i="9"/>
  <c r="D279" i="9"/>
  <c r="D278" i="9"/>
  <c r="D277" i="9"/>
  <c r="D276" i="9"/>
  <c r="D275" i="9"/>
  <c r="D274" i="9"/>
  <c r="D273" i="9"/>
  <c r="D272" i="9"/>
  <c r="D271" i="9"/>
  <c r="D270" i="9"/>
  <c r="D269" i="9"/>
  <c r="D268" i="9"/>
  <c r="D267" i="9"/>
  <c r="D266" i="9"/>
  <c r="D265" i="9"/>
  <c r="D264" i="9"/>
  <c r="D263" i="9"/>
  <c r="D262" i="9"/>
  <c r="D261" i="9"/>
  <c r="D260" i="9"/>
  <c r="D259" i="9"/>
  <c r="D258" i="9"/>
  <c r="D257" i="9"/>
  <c r="D256" i="9"/>
  <c r="D255" i="9"/>
  <c r="D254" i="9"/>
  <c r="D253" i="9"/>
  <c r="D252" i="9"/>
  <c r="D251" i="9"/>
  <c r="D250" i="9"/>
  <c r="D249" i="9"/>
  <c r="D248" i="9"/>
  <c r="D247" i="9"/>
  <c r="D246" i="9"/>
  <c r="D245" i="9"/>
  <c r="D244" i="9"/>
  <c r="D243" i="9"/>
  <c r="D242" i="9"/>
  <c r="D241" i="9"/>
  <c r="D240" i="9"/>
  <c r="D239" i="9"/>
  <c r="D238" i="9"/>
  <c r="D237" i="9"/>
  <c r="D236" i="9"/>
  <c r="D235" i="9"/>
  <c r="D234" i="9"/>
  <c r="D233" i="9"/>
  <c r="D232" i="9"/>
  <c r="D231" i="9"/>
  <c r="D230" i="9"/>
  <c r="D229" i="9"/>
  <c r="D228" i="9"/>
  <c r="D227" i="9"/>
  <c r="D226" i="9"/>
  <c r="D225" i="9"/>
  <c r="D224" i="9"/>
  <c r="D223" i="9"/>
  <c r="D222" i="9"/>
  <c r="D221" i="9"/>
  <c r="D164" i="9"/>
  <c r="D163" i="9"/>
  <c r="D162" i="9"/>
  <c r="D159" i="9"/>
  <c r="D158" i="9"/>
  <c r="D157" i="9"/>
  <c r="D154" i="9"/>
  <c r="D153" i="9"/>
  <c r="D152" i="9"/>
  <c r="D149" i="9"/>
  <c r="D148" i="9"/>
  <c r="D147" i="9"/>
  <c r="D142" i="9"/>
  <c r="D144" i="9"/>
  <c r="D143" i="9"/>
  <c r="D139" i="9"/>
  <c r="D138" i="9"/>
  <c r="D136" i="9"/>
  <c r="D133" i="9"/>
  <c r="D132" i="9"/>
  <c r="D131" i="9"/>
  <c r="D128" i="9"/>
  <c r="D127" i="9"/>
  <c r="D126" i="9"/>
  <c r="D122" i="9"/>
  <c r="D117" i="9"/>
  <c r="D116" i="9"/>
  <c r="D115" i="9"/>
  <c r="D112" i="9"/>
  <c r="D110" i="9"/>
  <c r="D107" i="9"/>
  <c r="D105" i="9"/>
  <c r="D102" i="9"/>
  <c r="D99" i="9"/>
  <c r="D94" i="9"/>
  <c r="D92" i="9"/>
  <c r="D80" i="9"/>
  <c r="D72" i="9"/>
  <c r="D69" i="9"/>
  <c r="D64" i="9"/>
  <c r="D63" i="9"/>
  <c r="D62" i="9"/>
  <c r="D57" i="9"/>
  <c r="D38" i="9"/>
  <c r="D37" i="9"/>
  <c r="D36" i="9"/>
  <c r="D33" i="9"/>
  <c r="D30" i="9"/>
  <c r="D29" i="9"/>
  <c r="F295" i="9"/>
  <c r="D295" i="9"/>
  <c r="D12" i="9"/>
  <c r="D11" i="9"/>
  <c r="B9" i="58"/>
  <c r="B9" i="59"/>
  <c r="B14" i="19"/>
  <c r="B13" i="19"/>
  <c r="B12" i="19"/>
  <c r="G34" i="78"/>
  <c r="B12" i="78"/>
  <c r="G34" i="77"/>
  <c r="B12" i="77"/>
  <c r="G34" i="76"/>
  <c r="B12" i="76"/>
  <c r="G34" i="75"/>
  <c r="B12" i="75"/>
  <c r="A43" i="41"/>
  <c r="A31" i="41"/>
  <c r="E7" i="8" s="1"/>
  <c r="A19" i="41"/>
  <c r="D7" i="8"/>
  <c r="A9" i="41"/>
  <c r="C7" i="8" s="1"/>
  <c r="D92" i="74"/>
  <c r="H27" i="23"/>
  <c r="H9" i="31"/>
  <c r="E3" i="74"/>
  <c r="E2" i="74"/>
  <c r="B16" i="9"/>
  <c r="B22" i="9"/>
  <c r="B29" i="9"/>
  <c r="B36" i="9" s="1"/>
  <c r="B41" i="9" s="1"/>
  <c r="B47" i="9" s="1"/>
  <c r="B52" i="9" s="1"/>
  <c r="B57" i="9" s="1"/>
  <c r="B62" i="9" s="1"/>
  <c r="B67" i="9" s="1"/>
  <c r="B72" i="9" s="1"/>
  <c r="B80" i="9" s="1"/>
  <c r="B92" i="9" s="1"/>
  <c r="B99" i="9" s="1"/>
  <c r="B105" i="9" s="1"/>
  <c r="B110" i="9" s="1"/>
  <c r="E215" i="9"/>
  <c r="E209" i="9"/>
  <c r="E203" i="9"/>
  <c r="E197" i="9"/>
  <c r="E191" i="9"/>
  <c r="E185" i="9"/>
  <c r="E179" i="9"/>
  <c r="E173" i="9"/>
  <c r="E167" i="9"/>
  <c r="L12" i="6"/>
  <c r="M12" i="6"/>
  <c r="L14" i="6"/>
  <c r="L15" i="6"/>
  <c r="L16" i="6"/>
  <c r="M16" i="6"/>
  <c r="L17" i="6"/>
  <c r="L18" i="6"/>
  <c r="M18" i="6"/>
  <c r="L19" i="6"/>
  <c r="M19" i="6"/>
  <c r="L21" i="6"/>
  <c r="M21" i="6"/>
  <c r="L22" i="6"/>
  <c r="M22" i="6"/>
  <c r="L23" i="6"/>
  <c r="M23" i="6"/>
  <c r="L24" i="6"/>
  <c r="M24" i="6"/>
  <c r="L25" i="6"/>
  <c r="M25" i="6"/>
  <c r="L26" i="6"/>
  <c r="M26" i="6"/>
  <c r="L27" i="6"/>
  <c r="M27" i="6"/>
  <c r="L28" i="6"/>
  <c r="M28" i="6"/>
  <c r="L29" i="6"/>
  <c r="M29" i="6"/>
  <c r="L30" i="6"/>
  <c r="M30" i="6"/>
  <c r="L31" i="6"/>
  <c r="M31" i="6"/>
  <c r="L32" i="6"/>
  <c r="M32" i="6"/>
  <c r="L33" i="6"/>
  <c r="M33" i="6"/>
  <c r="L34" i="6"/>
  <c r="M34" i="6"/>
  <c r="L35" i="6"/>
  <c r="M35" i="6"/>
  <c r="L36" i="6"/>
  <c r="M36" i="6"/>
  <c r="L37" i="6"/>
  <c r="M37" i="6"/>
  <c r="L38" i="6"/>
  <c r="M38" i="6"/>
  <c r="L39" i="6"/>
  <c r="M39" i="6"/>
  <c r="L40" i="6"/>
  <c r="M40" i="6"/>
  <c r="L41" i="6"/>
  <c r="M41" i="6"/>
  <c r="L42" i="6"/>
  <c r="M42" i="6"/>
  <c r="L43" i="6"/>
  <c r="M43" i="6"/>
  <c r="L44" i="6"/>
  <c r="M44" i="6"/>
  <c r="L45" i="6"/>
  <c r="M45" i="6"/>
  <c r="L46" i="6"/>
  <c r="M46" i="6"/>
  <c r="L49" i="6"/>
  <c r="M49" i="6"/>
  <c r="L50" i="6"/>
  <c r="M50" i="6"/>
  <c r="L51" i="6"/>
  <c r="M51" i="6"/>
  <c r="L52" i="6"/>
  <c r="M52" i="6"/>
  <c r="L53" i="6"/>
  <c r="M53" i="6"/>
  <c r="L54" i="6"/>
  <c r="M54" i="6"/>
  <c r="L55" i="6"/>
  <c r="M55" i="6"/>
  <c r="L56" i="6"/>
  <c r="M56" i="6"/>
  <c r="L57" i="6"/>
  <c r="M57" i="6"/>
  <c r="L58" i="6"/>
  <c r="M58" i="6"/>
  <c r="L59" i="6"/>
  <c r="M59" i="6"/>
  <c r="L60" i="6"/>
  <c r="M60" i="6"/>
  <c r="L61" i="6"/>
  <c r="M61" i="6"/>
  <c r="L62" i="6"/>
  <c r="M62" i="6"/>
  <c r="L63" i="6"/>
  <c r="M63" i="6"/>
  <c r="L70" i="6"/>
  <c r="M70" i="6"/>
  <c r="L71" i="6"/>
  <c r="L78" i="6"/>
  <c r="M78" i="6"/>
  <c r="L79" i="6"/>
  <c r="M79" i="6"/>
  <c r="L118" i="6"/>
  <c r="M118" i="6"/>
  <c r="L119" i="6"/>
  <c r="M119" i="6"/>
  <c r="L120" i="6"/>
  <c r="M120" i="6"/>
  <c r="L121" i="6"/>
  <c r="M121" i="6"/>
  <c r="L122" i="6"/>
  <c r="M122" i="6"/>
  <c r="L123" i="6"/>
  <c r="M123" i="6"/>
  <c r="L124" i="6"/>
  <c r="M124" i="6"/>
  <c r="L125" i="6"/>
  <c r="M125" i="6"/>
  <c r="L126" i="6"/>
  <c r="M126" i="6"/>
  <c r="L127" i="6"/>
  <c r="M127" i="6"/>
  <c r="L128" i="6"/>
  <c r="M128" i="6"/>
  <c r="L129" i="6"/>
  <c r="M129" i="6"/>
  <c r="L130" i="6"/>
  <c r="M130" i="6"/>
  <c r="L131" i="6"/>
  <c r="M131" i="6"/>
  <c r="L132" i="6"/>
  <c r="M132" i="6"/>
  <c r="L133" i="6"/>
  <c r="L134" i="6"/>
  <c r="M134" i="6"/>
  <c r="L135" i="6"/>
  <c r="M135" i="6"/>
  <c r="L136" i="6"/>
  <c r="M136" i="6"/>
  <c r="L137" i="6"/>
  <c r="M137" i="6"/>
  <c r="L138" i="6"/>
  <c r="M138" i="6"/>
  <c r="L139" i="6"/>
  <c r="M139" i="6"/>
  <c r="L140" i="6"/>
  <c r="M140" i="6"/>
  <c r="L141" i="6"/>
  <c r="M141" i="6"/>
  <c r="L142" i="6"/>
  <c r="M142" i="6"/>
  <c r="L143" i="6"/>
  <c r="M143" i="6"/>
  <c r="L144" i="6"/>
  <c r="M144" i="6"/>
  <c r="L145" i="6"/>
  <c r="M145" i="6"/>
  <c r="L146" i="6"/>
  <c r="M146" i="6"/>
  <c r="L147" i="6"/>
  <c r="M147" i="6"/>
  <c r="L148" i="6"/>
  <c r="M148" i="6"/>
  <c r="L149" i="6"/>
  <c r="M149" i="6"/>
  <c r="L150" i="6"/>
  <c r="M150" i="6"/>
  <c r="L151" i="6"/>
  <c r="M151" i="6"/>
  <c r="L152" i="6"/>
  <c r="M152" i="6"/>
  <c r="L153" i="6"/>
  <c r="M153" i="6"/>
  <c r="L154" i="6"/>
  <c r="M154" i="6"/>
  <c r="L155" i="6"/>
  <c r="M155" i="6"/>
  <c r="L156" i="6"/>
  <c r="M156" i="6"/>
  <c r="L157" i="6"/>
  <c r="M157" i="6"/>
  <c r="L158" i="6"/>
  <c r="M158" i="6"/>
  <c r="L159" i="6"/>
  <c r="M159" i="6"/>
  <c r="L160" i="6"/>
  <c r="M160" i="6"/>
  <c r="L161" i="6"/>
  <c r="M161" i="6"/>
  <c r="L162" i="6"/>
  <c r="M162" i="6"/>
  <c r="L163" i="6"/>
  <c r="M163" i="6"/>
  <c r="L164" i="6"/>
  <c r="M164" i="6"/>
  <c r="L165" i="6"/>
  <c r="M165" i="6"/>
  <c r="L166" i="6"/>
  <c r="M166" i="6"/>
  <c r="L167" i="6"/>
  <c r="M167" i="6"/>
  <c r="L168" i="6"/>
  <c r="M168" i="6"/>
  <c r="L169" i="6"/>
  <c r="M169" i="6"/>
  <c r="L170" i="6"/>
  <c r="M170" i="6"/>
  <c r="L171" i="6"/>
  <c r="M171" i="6"/>
  <c r="L172" i="6"/>
  <c r="M172" i="6"/>
  <c r="L173" i="6"/>
  <c r="M173" i="6"/>
  <c r="L174" i="6"/>
  <c r="M174" i="6"/>
  <c r="L175" i="6"/>
  <c r="M175" i="6"/>
  <c r="L176" i="6"/>
  <c r="M176" i="6"/>
  <c r="L177" i="6"/>
  <c r="M177" i="6"/>
  <c r="L178" i="6"/>
  <c r="M178" i="6"/>
  <c r="L180" i="6"/>
  <c r="M180" i="6"/>
  <c r="L181" i="6"/>
  <c r="M181" i="6"/>
  <c r="L182" i="6"/>
  <c r="M182" i="6"/>
  <c r="L183" i="6"/>
  <c r="M183" i="6"/>
  <c r="L184" i="6"/>
  <c r="M184" i="6"/>
  <c r="L185" i="6"/>
  <c r="M185" i="6"/>
  <c r="L186" i="6"/>
  <c r="M186" i="6"/>
  <c r="L187" i="6"/>
  <c r="M187" i="6"/>
  <c r="M188" i="6"/>
  <c r="M189" i="6"/>
  <c r="L190" i="6"/>
  <c r="M190" i="6"/>
  <c r="L191" i="6"/>
  <c r="M191" i="6"/>
  <c r="L192" i="6"/>
  <c r="M192" i="6"/>
  <c r="L193" i="6"/>
  <c r="M193" i="6"/>
  <c r="L194" i="6"/>
  <c r="M194" i="6"/>
  <c r="L195" i="6"/>
  <c r="M195" i="6"/>
  <c r="L196" i="6"/>
  <c r="M196" i="6"/>
  <c r="L197" i="6"/>
  <c r="M197" i="6"/>
  <c r="L198" i="6"/>
  <c r="M198" i="6"/>
  <c r="L199" i="6"/>
  <c r="M199" i="6"/>
  <c r="L200" i="6"/>
  <c r="M200" i="6"/>
  <c r="L201" i="6"/>
  <c r="M201" i="6"/>
  <c r="L202" i="6"/>
  <c r="M202" i="6"/>
  <c r="L203" i="6"/>
  <c r="M203" i="6"/>
  <c r="L204" i="6"/>
  <c r="M204" i="6"/>
  <c r="L205" i="6"/>
  <c r="M205" i="6"/>
  <c r="L206" i="6"/>
  <c r="M206" i="6"/>
  <c r="L207" i="6"/>
  <c r="M207" i="6"/>
  <c r="L209" i="6"/>
  <c r="M209" i="6"/>
  <c r="L210" i="6"/>
  <c r="M210" i="6"/>
  <c r="L211" i="6"/>
  <c r="M211" i="6"/>
  <c r="L212" i="6"/>
  <c r="M212" i="6"/>
  <c r="M213" i="6"/>
  <c r="M214" i="6"/>
  <c r="L215" i="6"/>
  <c r="M215" i="6"/>
  <c r="L216" i="6"/>
  <c r="M216" i="6"/>
  <c r="L217" i="6"/>
  <c r="M217" i="6"/>
  <c r="L218" i="6"/>
  <c r="M218" i="6"/>
  <c r="L219" i="6"/>
  <c r="M219" i="6"/>
  <c r="L220" i="6"/>
  <c r="M220" i="6"/>
  <c r="L222" i="6"/>
  <c r="M222" i="6"/>
  <c r="L223" i="6"/>
  <c r="M223" i="6"/>
  <c r="L224" i="6"/>
  <c r="M224" i="6"/>
  <c r="L225" i="6"/>
  <c r="M225" i="6"/>
  <c r="L226" i="6"/>
  <c r="M226" i="6"/>
  <c r="L227" i="6"/>
  <c r="M227" i="6"/>
  <c r="L228" i="6"/>
  <c r="M228" i="6"/>
  <c r="L229" i="6"/>
  <c r="M229" i="6"/>
  <c r="L230" i="6"/>
  <c r="M230" i="6"/>
  <c r="L231" i="6"/>
  <c r="M231" i="6"/>
  <c r="L232" i="6"/>
  <c r="M232" i="6"/>
  <c r="L233" i="6"/>
  <c r="M233" i="6"/>
  <c r="L234" i="6"/>
  <c r="M234" i="6"/>
  <c r="L236" i="6"/>
  <c r="M236" i="6"/>
  <c r="L237" i="6"/>
  <c r="M237" i="6"/>
  <c r="L238" i="6"/>
  <c r="M238" i="6"/>
  <c r="L239" i="6"/>
  <c r="M239" i="6"/>
  <c r="L240" i="6"/>
  <c r="M240" i="6"/>
  <c r="L241" i="6"/>
  <c r="M241" i="6"/>
  <c r="L242" i="6"/>
  <c r="M242" i="6"/>
  <c r="L243" i="6"/>
  <c r="M243" i="6"/>
  <c r="L244" i="6"/>
  <c r="M244" i="6"/>
  <c r="M245" i="6"/>
  <c r="L246" i="6"/>
  <c r="M246" i="6"/>
  <c r="L247" i="6"/>
  <c r="M247" i="6"/>
  <c r="L248" i="6"/>
  <c r="M248" i="6"/>
  <c r="L249" i="6"/>
  <c r="M249" i="6"/>
  <c r="L250" i="6"/>
  <c r="M250" i="6"/>
  <c r="L251" i="6"/>
  <c r="M251" i="6"/>
  <c r="L252" i="6"/>
  <c r="M252" i="6"/>
  <c r="L253" i="6"/>
  <c r="M253" i="6"/>
  <c r="L254" i="6"/>
  <c r="M254" i="6"/>
  <c r="L255" i="6"/>
  <c r="M255" i="6"/>
  <c r="L256" i="6"/>
  <c r="M256" i="6"/>
  <c r="L257" i="6"/>
  <c r="M257" i="6"/>
  <c r="L258" i="6"/>
  <c r="M258" i="6"/>
  <c r="L259" i="6"/>
  <c r="M259" i="6"/>
  <c r="L260" i="6"/>
  <c r="M260" i="6"/>
  <c r="L261" i="6"/>
  <c r="M261" i="6"/>
  <c r="L262" i="6"/>
  <c r="M262" i="6"/>
  <c r="L263" i="6"/>
  <c r="M263" i="6"/>
  <c r="L264" i="6"/>
  <c r="M264" i="6"/>
  <c r="L265" i="6"/>
  <c r="M265" i="6"/>
  <c r="L266" i="6"/>
  <c r="M266" i="6"/>
  <c r="L267" i="6"/>
  <c r="M267" i="6"/>
  <c r="L268" i="6"/>
  <c r="M268" i="6"/>
  <c r="L269" i="6"/>
  <c r="M269" i="6"/>
  <c r="L270" i="6"/>
  <c r="M270" i="6"/>
  <c r="L271" i="6"/>
  <c r="M271" i="6"/>
  <c r="L272" i="6"/>
  <c r="M272" i="6"/>
  <c r="L273" i="6"/>
  <c r="M273" i="6"/>
  <c r="L274" i="6"/>
  <c r="M274" i="6"/>
  <c r="L275" i="6"/>
  <c r="M275" i="6"/>
  <c r="L276" i="6"/>
  <c r="M276" i="6"/>
  <c r="L277" i="6"/>
  <c r="M277" i="6"/>
  <c r="L278" i="6"/>
  <c r="M278" i="6"/>
  <c r="L279" i="6"/>
  <c r="M279" i="6"/>
  <c r="L280" i="6"/>
  <c r="M280" i="6"/>
  <c r="L281" i="6"/>
  <c r="M281" i="6"/>
  <c r="L282" i="6"/>
  <c r="M282" i="6"/>
  <c r="L283" i="6"/>
  <c r="M283" i="6"/>
  <c r="L284" i="6"/>
  <c r="M284" i="6"/>
  <c r="L285" i="6"/>
  <c r="M285" i="6"/>
  <c r="L286" i="6"/>
  <c r="M286" i="6"/>
  <c r="L287" i="6"/>
  <c r="M287" i="6"/>
  <c r="L296" i="6"/>
  <c r="M296" i="6"/>
  <c r="L297" i="6"/>
  <c r="M297" i="6"/>
  <c r="L298" i="6"/>
  <c r="M298" i="6"/>
  <c r="L299" i="6"/>
  <c r="M299" i="6"/>
  <c r="L300" i="6"/>
  <c r="M300" i="6"/>
  <c r="L301" i="6"/>
  <c r="M301" i="6"/>
  <c r="L302" i="6"/>
  <c r="M302" i="6"/>
  <c r="L303" i="6"/>
  <c r="M303" i="6"/>
  <c r="L304" i="6"/>
  <c r="M304" i="6"/>
  <c r="L305" i="6"/>
  <c r="M305" i="6"/>
  <c r="L306" i="6"/>
  <c r="M306" i="6"/>
  <c r="L307" i="6"/>
  <c r="M307" i="6"/>
  <c r="L308" i="6"/>
  <c r="M308" i="6"/>
  <c r="L314" i="6"/>
  <c r="M314" i="6"/>
  <c r="L315" i="6"/>
  <c r="M315" i="6"/>
  <c r="L316" i="6"/>
  <c r="M316" i="6"/>
  <c r="L317" i="6"/>
  <c r="M317" i="6"/>
  <c r="L342" i="6"/>
  <c r="M342" i="6"/>
  <c r="L343" i="6"/>
  <c r="M343" i="6"/>
  <c r="L346" i="6"/>
  <c r="L353" i="6"/>
  <c r="M353" i="6"/>
  <c r="L354" i="6"/>
  <c r="M354" i="6"/>
  <c r="L355" i="6"/>
  <c r="M355" i="6"/>
  <c r="L356" i="6"/>
  <c r="M356" i="6"/>
  <c r="L357" i="6"/>
  <c r="M357" i="6"/>
  <c r="L358" i="6"/>
  <c r="M358" i="6"/>
  <c r="L359" i="6"/>
  <c r="M359" i="6"/>
  <c r="L360" i="6"/>
  <c r="M360" i="6"/>
  <c r="L361" i="6"/>
  <c r="M361" i="6"/>
  <c r="L362" i="6"/>
  <c r="M362" i="6"/>
  <c r="L363" i="6"/>
  <c r="M363" i="6"/>
  <c r="L364" i="6"/>
  <c r="M364" i="6"/>
  <c r="L365" i="6"/>
  <c r="M365" i="6"/>
  <c r="L366" i="6"/>
  <c r="M366" i="6"/>
  <c r="L367" i="6"/>
  <c r="M367" i="6"/>
  <c r="L368" i="6"/>
  <c r="M368" i="6"/>
  <c r="L369" i="6"/>
  <c r="M369" i="6"/>
  <c r="L370" i="6"/>
  <c r="M370" i="6"/>
  <c r="L371" i="6"/>
  <c r="M371" i="6"/>
  <c r="L372" i="6"/>
  <c r="M372" i="6"/>
  <c r="L384" i="6"/>
  <c r="M384" i="6"/>
  <c r="L385" i="6"/>
  <c r="M385" i="6"/>
  <c r="L386" i="6"/>
  <c r="M386" i="6"/>
  <c r="L387" i="6"/>
  <c r="M387" i="6"/>
  <c r="L388" i="6"/>
  <c r="M388" i="6"/>
  <c r="L395" i="6"/>
  <c r="M395" i="6"/>
  <c r="L396" i="6"/>
  <c r="L397" i="6"/>
  <c r="M397" i="6"/>
  <c r="L398" i="6"/>
  <c r="M398" i="6"/>
  <c r="L475" i="6"/>
  <c r="M475" i="6"/>
  <c r="L476" i="6"/>
  <c r="M476" i="6"/>
  <c r="L477" i="6"/>
  <c r="M477" i="6"/>
  <c r="L478" i="6"/>
  <c r="M478" i="6"/>
  <c r="L479" i="6"/>
  <c r="M479" i="6"/>
  <c r="L483" i="6"/>
  <c r="M483" i="6"/>
  <c r="L484" i="6"/>
  <c r="M484" i="6"/>
  <c r="L485" i="6"/>
  <c r="M485" i="6"/>
  <c r="L486" i="6"/>
  <c r="M486" i="6"/>
  <c r="L487" i="6"/>
  <c r="M487" i="6"/>
  <c r="L488" i="6"/>
  <c r="M488" i="6"/>
  <c r="L489" i="6"/>
  <c r="M489" i="6"/>
  <c r="L490" i="6"/>
  <c r="M490" i="6"/>
  <c r="L491" i="6"/>
  <c r="M491" i="6"/>
  <c r="L492" i="6"/>
  <c r="M492" i="6"/>
  <c r="L493" i="6"/>
  <c r="M493" i="6"/>
  <c r="L494" i="6"/>
  <c r="M494" i="6"/>
  <c r="L495" i="6"/>
  <c r="M495" i="6"/>
  <c r="L496" i="6"/>
  <c r="M496" i="6"/>
  <c r="L497" i="6"/>
  <c r="M497" i="6"/>
  <c r="L498" i="6"/>
  <c r="M498" i="6"/>
  <c r="L499" i="6"/>
  <c r="M499" i="6"/>
  <c r="L501" i="6"/>
  <c r="M501" i="6"/>
  <c r="L502" i="6"/>
  <c r="M502" i="6"/>
  <c r="L503" i="6"/>
  <c r="M503" i="6"/>
  <c r="L504" i="6"/>
  <c r="M504" i="6"/>
  <c r="L505" i="6"/>
  <c r="M505" i="6"/>
  <c r="L506" i="6"/>
  <c r="M506" i="6"/>
  <c r="L507" i="6"/>
  <c r="M507" i="6"/>
  <c r="L508" i="6"/>
  <c r="L509" i="6"/>
  <c r="M509" i="6"/>
  <c r="L510" i="6"/>
  <c r="M510" i="6"/>
  <c r="L511" i="6"/>
  <c r="M511" i="6"/>
  <c r="L512" i="6"/>
  <c r="M512" i="6"/>
  <c r="L513" i="6"/>
  <c r="M513" i="6"/>
  <c r="L514" i="6"/>
  <c r="M514" i="6"/>
  <c r="L515" i="6"/>
  <c r="M515" i="6"/>
  <c r="L516" i="6"/>
  <c r="M516" i="6"/>
  <c r="L517" i="6"/>
  <c r="M517" i="6"/>
  <c r="L518" i="6"/>
  <c r="M518" i="6"/>
  <c r="L519" i="6"/>
  <c r="M519" i="6"/>
  <c r="L524" i="6"/>
  <c r="M524" i="6"/>
  <c r="L525" i="6"/>
  <c r="M525" i="6"/>
  <c r="L526" i="6"/>
  <c r="M526" i="6"/>
  <c r="L531" i="6"/>
  <c r="M531" i="6"/>
  <c r="L532" i="6"/>
  <c r="M532" i="6"/>
  <c r="L533" i="6"/>
  <c r="M533" i="6"/>
  <c r="L534" i="6"/>
  <c r="M534" i="6"/>
  <c r="L535" i="6"/>
  <c r="M535" i="6"/>
  <c r="L536" i="6"/>
  <c r="M536" i="6"/>
  <c r="L537" i="6"/>
  <c r="M537" i="6"/>
  <c r="L538" i="6"/>
  <c r="M538" i="6"/>
  <c r="L539" i="6"/>
  <c r="M539" i="6"/>
  <c r="L540" i="6"/>
  <c r="M540" i="6"/>
  <c r="L541" i="6"/>
  <c r="M541" i="6"/>
  <c r="L542" i="6"/>
  <c r="M542" i="6"/>
  <c r="L543" i="6"/>
  <c r="M543" i="6"/>
  <c r="L544" i="6"/>
  <c r="M544" i="6"/>
  <c r="L545" i="6"/>
  <c r="M545" i="6"/>
  <c r="L546" i="6"/>
  <c r="M546" i="6"/>
  <c r="L547" i="6"/>
  <c r="M547" i="6"/>
  <c r="L548" i="6"/>
  <c r="M548" i="6"/>
  <c r="L549" i="6"/>
  <c r="M549" i="6"/>
  <c r="L550" i="6"/>
  <c r="M550" i="6"/>
  <c r="L551" i="6"/>
  <c r="M551" i="6"/>
  <c r="L552" i="6"/>
  <c r="M552" i="6"/>
  <c r="L553" i="6"/>
  <c r="M553" i="6"/>
  <c r="L554" i="6"/>
  <c r="L555" i="6"/>
  <c r="M555" i="6"/>
  <c r="L556" i="6"/>
  <c r="M556" i="6"/>
  <c r="L557" i="6"/>
  <c r="M557" i="6"/>
  <c r="L558" i="6"/>
  <c r="M558" i="6"/>
  <c r="L559" i="6"/>
  <c r="M559" i="6"/>
  <c r="L560" i="6"/>
  <c r="M560" i="6"/>
  <c r="L561" i="6"/>
  <c r="M561" i="6"/>
  <c r="L562" i="6"/>
  <c r="M562" i="6"/>
  <c r="L563" i="6"/>
  <c r="M563" i="6"/>
  <c r="L564" i="6"/>
  <c r="M564" i="6"/>
  <c r="L565" i="6"/>
  <c r="M565" i="6"/>
  <c r="L566" i="6"/>
  <c r="M566" i="6"/>
  <c r="L567" i="6"/>
  <c r="M567" i="6"/>
  <c r="L568" i="6"/>
  <c r="M568" i="6"/>
  <c r="L569" i="6"/>
  <c r="M569" i="6"/>
  <c r="L570" i="6"/>
  <c r="M570" i="6"/>
  <c r="L571" i="6"/>
  <c r="M571" i="6"/>
  <c r="L572" i="6"/>
  <c r="M572" i="6"/>
  <c r="L573" i="6"/>
  <c r="M573" i="6"/>
  <c r="L574" i="6"/>
  <c r="M574" i="6"/>
  <c r="L575" i="6"/>
  <c r="M575" i="6"/>
  <c r="L576" i="6"/>
  <c r="M576" i="6"/>
  <c r="L580" i="6"/>
  <c r="M580" i="6"/>
  <c r="L581" i="6"/>
  <c r="M581" i="6"/>
  <c r="L582" i="6"/>
  <c r="M582" i="6"/>
  <c r="L583" i="6"/>
  <c r="M583" i="6"/>
  <c r="L584" i="6"/>
  <c r="M584" i="6"/>
  <c r="L585" i="6"/>
  <c r="M585" i="6"/>
  <c r="L586" i="6"/>
  <c r="M586" i="6"/>
  <c r="L587" i="6"/>
  <c r="M587" i="6"/>
  <c r="L588" i="6"/>
  <c r="M588" i="6"/>
  <c r="L589" i="6"/>
  <c r="M589" i="6"/>
  <c r="L590" i="6"/>
  <c r="M590" i="6"/>
  <c r="L591" i="6"/>
  <c r="M591" i="6"/>
  <c r="L592" i="6"/>
  <c r="M592" i="6"/>
  <c r="M593" i="6"/>
  <c r="M595" i="6"/>
  <c r="M596" i="6"/>
  <c r="M597" i="6"/>
  <c r="L598" i="6"/>
  <c r="M598" i="6"/>
  <c r="L599" i="6"/>
  <c r="M599" i="6"/>
  <c r="M602" i="6"/>
  <c r="L603" i="6"/>
  <c r="M603" i="6"/>
  <c r="L604" i="6"/>
  <c r="M604" i="6"/>
  <c r="L605" i="6"/>
  <c r="M605" i="6"/>
  <c r="M606" i="6"/>
  <c r="L612" i="6"/>
  <c r="M612" i="6"/>
  <c r="L613" i="6"/>
  <c r="M613" i="6"/>
  <c r="L614" i="6"/>
  <c r="M614" i="6"/>
  <c r="L615" i="6"/>
  <c r="M615" i="6"/>
  <c r="L616" i="6"/>
  <c r="M616" i="6"/>
  <c r="L617" i="6"/>
  <c r="M617" i="6"/>
  <c r="L618" i="6"/>
  <c r="M618" i="6"/>
  <c r="L619" i="6"/>
  <c r="M619" i="6"/>
  <c r="L620" i="6"/>
  <c r="M620" i="6"/>
  <c r="L621" i="6"/>
  <c r="M621" i="6"/>
  <c r="L622" i="6"/>
  <c r="M622" i="6"/>
  <c r="L623" i="6"/>
  <c r="M623" i="6"/>
  <c r="L624" i="6"/>
  <c r="M624" i="6"/>
  <c r="L625" i="6"/>
  <c r="M625" i="6"/>
  <c r="L626" i="6"/>
  <c r="M626" i="6"/>
  <c r="L627" i="6"/>
  <c r="M627" i="6"/>
  <c r="L628" i="6"/>
  <c r="M628" i="6"/>
  <c r="L629" i="6"/>
  <c r="M629" i="6"/>
  <c r="L630" i="6"/>
  <c r="M630" i="6"/>
  <c r="L631" i="6"/>
  <c r="M631" i="6"/>
  <c r="L632" i="6"/>
  <c r="M632" i="6"/>
  <c r="L633" i="6"/>
  <c r="M633" i="6"/>
  <c r="L634" i="6"/>
  <c r="M634" i="6"/>
  <c r="L635" i="6"/>
  <c r="M635" i="6"/>
  <c r="L636" i="6"/>
  <c r="M636" i="6"/>
  <c r="L637" i="6"/>
  <c r="L638" i="6"/>
  <c r="M638" i="6"/>
  <c r="L639" i="6"/>
  <c r="M639" i="6"/>
  <c r="L677" i="6"/>
  <c r="M677" i="6"/>
  <c r="M10" i="6"/>
  <c r="L10" i="6"/>
  <c r="B4" i="73"/>
  <c r="B3" i="73"/>
  <c r="B2" i="73"/>
  <c r="I3" i="73"/>
  <c r="F3" i="73"/>
  <c r="I2" i="73"/>
  <c r="F2" i="73"/>
  <c r="B23" i="23"/>
  <c r="B12" i="1"/>
  <c r="B14" i="1" s="1"/>
  <c r="B16" i="1" s="1"/>
  <c r="B18" i="1" s="1"/>
  <c r="B20" i="1" s="1"/>
  <c r="B22" i="1" s="1"/>
  <c r="B24" i="1" s="1"/>
  <c r="B26" i="1" s="1"/>
  <c r="B28" i="1" s="1"/>
  <c r="B30" i="1" s="1"/>
  <c r="B32" i="1" s="1"/>
  <c r="B34" i="1" s="1"/>
  <c r="B36" i="1" s="1"/>
  <c r="B38" i="1" s="1"/>
  <c r="B40" i="1" s="1"/>
  <c r="B42" i="1" s="1"/>
  <c r="B44" i="1" s="1"/>
  <c r="B46" i="1" s="1"/>
  <c r="B48" i="1"/>
  <c r="B50" i="1" s="1"/>
  <c r="B52" i="1" s="1"/>
  <c r="B54" i="1" s="1"/>
  <c r="B56" i="1" s="1"/>
  <c r="B58" i="1" s="1"/>
  <c r="B60" i="1" s="1"/>
  <c r="B62" i="1" s="1"/>
  <c r="B64" i="1" s="1"/>
  <c r="B66" i="1" s="1"/>
  <c r="B68" i="1" s="1"/>
  <c r="B70" i="1" s="1"/>
  <c r="B72" i="1" s="1"/>
  <c r="B74" i="1" s="1"/>
  <c r="B76" i="1" s="1"/>
  <c r="B78" i="1" s="1"/>
  <c r="B80" i="1" s="1"/>
  <c r="B82" i="1" s="1"/>
  <c r="B84" i="1" s="1"/>
  <c r="B86" i="1" s="1"/>
  <c r="B88" i="1" s="1"/>
  <c r="B90" i="1" s="1"/>
  <c r="B92" i="1" s="1"/>
  <c r="B94" i="1" s="1"/>
  <c r="B96" i="1" s="1"/>
  <c r="B98" i="1" s="1"/>
  <c r="B100" i="1" s="1"/>
  <c r="B102" i="1" s="1"/>
  <c r="B104" i="1" s="1"/>
  <c r="C104" i="1"/>
  <c r="G104" i="1"/>
  <c r="C102" i="1"/>
  <c r="G102" i="1"/>
  <c r="C100" i="1"/>
  <c r="G100" i="1" s="1"/>
  <c r="C98" i="1"/>
  <c r="G98" i="1"/>
  <c r="C96" i="1"/>
  <c r="G96" i="1" s="1"/>
  <c r="C94" i="1"/>
  <c r="G94" i="1"/>
  <c r="C92" i="1"/>
  <c r="G92" i="1"/>
  <c r="C90" i="1"/>
  <c r="G90" i="1"/>
  <c r="C88" i="1"/>
  <c r="G88" i="1" s="1"/>
  <c r="C86" i="1"/>
  <c r="G86" i="1"/>
  <c r="C84" i="1"/>
  <c r="G84" i="1" s="1"/>
  <c r="C82" i="1"/>
  <c r="G82" i="1"/>
  <c r="C80" i="1"/>
  <c r="G80" i="1"/>
  <c r="C78" i="1"/>
  <c r="G78" i="1"/>
  <c r="C76" i="1"/>
  <c r="G76" i="1" s="1"/>
  <c r="C74" i="1"/>
  <c r="G74" i="1"/>
  <c r="C72" i="1"/>
  <c r="G72" i="1" s="1"/>
  <c r="C70" i="1"/>
  <c r="G70" i="1"/>
  <c r="C68" i="1"/>
  <c r="G68" i="1"/>
  <c r="C66" i="1"/>
  <c r="G66" i="1"/>
  <c r="C64" i="1"/>
  <c r="G64" i="1" s="1"/>
  <c r="C62" i="1"/>
  <c r="G62" i="1"/>
  <c r="C60" i="1"/>
  <c r="G60" i="1" s="1"/>
  <c r="C58" i="1"/>
  <c r="G58" i="1"/>
  <c r="C56" i="1"/>
  <c r="G56" i="1"/>
  <c r="C54" i="1"/>
  <c r="G54" i="1"/>
  <c r="C52" i="1"/>
  <c r="G52" i="1" s="1"/>
  <c r="C50" i="1"/>
  <c r="G50" i="1"/>
  <c r="C48" i="1"/>
  <c r="G48" i="1" s="1"/>
  <c r="C46" i="1"/>
  <c r="G46" i="1"/>
  <c r="C44" i="1"/>
  <c r="G44" i="1"/>
  <c r="C42" i="1"/>
  <c r="G42" i="1"/>
  <c r="C40" i="1"/>
  <c r="G40" i="1" s="1"/>
  <c r="C38" i="1"/>
  <c r="G38" i="1"/>
  <c r="C36" i="1"/>
  <c r="G36" i="1" s="1"/>
  <c r="C34" i="1"/>
  <c r="G34" i="1"/>
  <c r="C32" i="1"/>
  <c r="G32" i="1"/>
  <c r="C30" i="1"/>
  <c r="G30" i="1"/>
  <c r="C28" i="1"/>
  <c r="G28" i="1" s="1"/>
  <c r="C26" i="1"/>
  <c r="G26" i="1"/>
  <c r="C24" i="1"/>
  <c r="G24" i="1" s="1"/>
  <c r="C22" i="1"/>
  <c r="G22" i="1"/>
  <c r="C20" i="1"/>
  <c r="G20" i="1"/>
  <c r="C18" i="1"/>
  <c r="G18" i="1"/>
  <c r="C16" i="1"/>
  <c r="G16" i="1" s="1"/>
  <c r="C14" i="1"/>
  <c r="G14" i="1"/>
  <c r="C12" i="1"/>
  <c r="G12" i="1" s="1"/>
  <c r="C10" i="1"/>
  <c r="G10" i="1"/>
  <c r="O50" i="73"/>
  <c r="N50" i="73"/>
  <c r="I50" i="73"/>
  <c r="I51" i="73" s="1"/>
  <c r="L48" i="73"/>
  <c r="K48" i="73"/>
  <c r="L47" i="73"/>
  <c r="K47" i="73"/>
  <c r="L24" i="73"/>
  <c r="R24" i="73" s="1"/>
  <c r="K24" i="73"/>
  <c r="L23" i="73"/>
  <c r="K23" i="73"/>
  <c r="L22" i="73"/>
  <c r="R22" i="73" s="1"/>
  <c r="K22" i="73"/>
  <c r="Q22" i="73" s="1"/>
  <c r="L21" i="73"/>
  <c r="R21" i="73" s="1"/>
  <c r="K21" i="73"/>
  <c r="L20" i="73"/>
  <c r="K20" i="73"/>
  <c r="Q20" i="73" s="1"/>
  <c r="L19" i="73"/>
  <c r="K19" i="73"/>
  <c r="L18" i="73"/>
  <c r="K18" i="73"/>
  <c r="L17" i="73"/>
  <c r="K17" i="73"/>
  <c r="R17" i="73" s="1"/>
  <c r="L16" i="73"/>
  <c r="R16" i="73" s="1"/>
  <c r="K16" i="73"/>
  <c r="Q16" i="73" s="1"/>
  <c r="L15" i="73"/>
  <c r="R15" i="73" s="1"/>
  <c r="K15" i="73"/>
  <c r="L14" i="73"/>
  <c r="K14" i="73"/>
  <c r="L13" i="73"/>
  <c r="K13" i="73"/>
  <c r="L12" i="73"/>
  <c r="K12" i="73"/>
  <c r="L11" i="73"/>
  <c r="K11" i="73"/>
  <c r="Q11" i="73" s="1"/>
  <c r="Q19" i="73"/>
  <c r="Q47" i="73"/>
  <c r="R13" i="73"/>
  <c r="R47" i="73"/>
  <c r="Q23" i="73"/>
  <c r="R23" i="73"/>
  <c r="R19" i="73"/>
  <c r="Q15" i="73"/>
  <c r="O51" i="73"/>
  <c r="R11" i="73"/>
  <c r="Q13" i="73"/>
  <c r="Q17" i="73"/>
  <c r="Q21" i="73"/>
  <c r="R14" i="73"/>
  <c r="B35" i="23"/>
  <c r="B33" i="23"/>
  <c r="B9" i="69"/>
  <c r="B31" i="23"/>
  <c r="B29" i="23"/>
  <c r="B27" i="23"/>
  <c r="B25" i="23"/>
  <c r="B21" i="23"/>
  <c r="B19" i="23"/>
  <c r="B17" i="23"/>
  <c r="B15" i="23"/>
  <c r="B9" i="23"/>
  <c r="B15" i="15"/>
  <c r="B13" i="15"/>
  <c r="B9" i="15"/>
  <c r="B66" i="2"/>
  <c r="B70" i="2" s="1"/>
  <c r="B82" i="2"/>
  <c r="E299" i="9"/>
  <c r="B89" i="2"/>
  <c r="B98" i="2"/>
  <c r="B102" i="2"/>
  <c r="B109" i="2" s="1"/>
  <c r="B112" i="2" s="1"/>
  <c r="B117" i="2" s="1"/>
  <c r="B121" i="2" s="1"/>
  <c r="B124" i="2" s="1"/>
  <c r="B128" i="2" s="1"/>
  <c r="B131" i="2" s="1"/>
  <c r="B134" i="2" s="1"/>
  <c r="B137" i="2" s="1"/>
  <c r="B141" i="2" s="1"/>
  <c r="L595" i="6"/>
  <c r="L596" i="6"/>
  <c r="L597" i="6"/>
  <c r="D353" i="6"/>
  <c r="E353" i="6"/>
  <c r="P353" i="6"/>
  <c r="S353" i="6"/>
  <c r="D354" i="6"/>
  <c r="E354" i="6"/>
  <c r="P354" i="6"/>
  <c r="S354" i="6"/>
  <c r="D355" i="6"/>
  <c r="E355" i="6"/>
  <c r="P355" i="6"/>
  <c r="S355" i="6"/>
  <c r="D356" i="6"/>
  <c r="E356" i="6"/>
  <c r="P356" i="6"/>
  <c r="S356" i="6"/>
  <c r="D357" i="6"/>
  <c r="E357" i="6"/>
  <c r="R357" i="6" s="1"/>
  <c r="P357" i="6"/>
  <c r="S357" i="6"/>
  <c r="D358" i="6"/>
  <c r="E358" i="6"/>
  <c r="P358" i="6"/>
  <c r="S358" i="6"/>
  <c r="D359" i="6"/>
  <c r="E359" i="6"/>
  <c r="P359" i="6"/>
  <c r="S359" i="6"/>
  <c r="D360" i="6"/>
  <c r="E360" i="6"/>
  <c r="P360" i="6"/>
  <c r="S360" i="6"/>
  <c r="D361" i="6"/>
  <c r="E361" i="6"/>
  <c r="P361" i="6"/>
  <c r="S361" i="6"/>
  <c r="D362" i="6"/>
  <c r="E362" i="6"/>
  <c r="P362" i="6"/>
  <c r="S362" i="6"/>
  <c r="D363" i="6"/>
  <c r="E363" i="6"/>
  <c r="R363" i="6" s="1"/>
  <c r="P363" i="6"/>
  <c r="S363" i="6"/>
  <c r="D364" i="6"/>
  <c r="E364" i="6"/>
  <c r="P364" i="6"/>
  <c r="S364" i="6"/>
  <c r="D365" i="6"/>
  <c r="E365" i="6"/>
  <c r="P365" i="6"/>
  <c r="S365" i="6"/>
  <c r="D366" i="6"/>
  <c r="E366" i="6"/>
  <c r="P366" i="6"/>
  <c r="S366" i="6"/>
  <c r="D367" i="6"/>
  <c r="E367" i="6"/>
  <c r="P367" i="6"/>
  <c r="S367" i="6"/>
  <c r="D368" i="6"/>
  <c r="E368" i="6"/>
  <c r="P368" i="6"/>
  <c r="S368" i="6"/>
  <c r="D369" i="6"/>
  <c r="E369" i="6"/>
  <c r="P369" i="6"/>
  <c r="S369" i="6"/>
  <c r="D370" i="6"/>
  <c r="E370" i="6"/>
  <c r="P370" i="6"/>
  <c r="S370" i="6"/>
  <c r="D371" i="6"/>
  <c r="E371" i="6"/>
  <c r="P371" i="6"/>
  <c r="S371" i="6"/>
  <c r="D372" i="6"/>
  <c r="E372" i="6"/>
  <c r="P372" i="6"/>
  <c r="S372" i="6"/>
  <c r="S373" i="6"/>
  <c r="D384" i="6"/>
  <c r="E384" i="6"/>
  <c r="P384" i="6"/>
  <c r="S384" i="6"/>
  <c r="D385" i="6"/>
  <c r="E385" i="6"/>
  <c r="P385" i="6"/>
  <c r="S385" i="6"/>
  <c r="D386" i="6"/>
  <c r="E386" i="6"/>
  <c r="P386" i="6"/>
  <c r="S386" i="6"/>
  <c r="D387" i="6"/>
  <c r="E387" i="6"/>
  <c r="P387" i="6"/>
  <c r="S387" i="6"/>
  <c r="D388" i="6"/>
  <c r="E388" i="6"/>
  <c r="P388" i="6"/>
  <c r="S388" i="6"/>
  <c r="S389" i="6"/>
  <c r="S393" i="6"/>
  <c r="S394" i="6"/>
  <c r="D395" i="6"/>
  <c r="E395" i="6"/>
  <c r="P395" i="6"/>
  <c r="S395" i="6"/>
  <c r="D396" i="6"/>
  <c r="E396" i="6"/>
  <c r="P396" i="6"/>
  <c r="S396" i="6"/>
  <c r="D397" i="6"/>
  <c r="E397" i="6"/>
  <c r="R397" i="6" s="1"/>
  <c r="P397" i="6"/>
  <c r="S397" i="6"/>
  <c r="D398" i="6"/>
  <c r="E398" i="6"/>
  <c r="P398" i="6"/>
  <c r="S398" i="6"/>
  <c r="S399" i="6"/>
  <c r="S434" i="6"/>
  <c r="D475" i="6"/>
  <c r="E475" i="6"/>
  <c r="P475" i="6"/>
  <c r="S475" i="6"/>
  <c r="D476" i="6"/>
  <c r="E476" i="6"/>
  <c r="P476" i="6"/>
  <c r="S476" i="6"/>
  <c r="D477" i="6"/>
  <c r="E477" i="6"/>
  <c r="P477" i="6"/>
  <c r="S477" i="6"/>
  <c r="D478" i="6"/>
  <c r="E478" i="6"/>
  <c r="P478" i="6"/>
  <c r="S478" i="6"/>
  <c r="D479" i="6"/>
  <c r="E479" i="6"/>
  <c r="P479" i="6"/>
  <c r="S479" i="6"/>
  <c r="S481" i="6"/>
  <c r="D483" i="6"/>
  <c r="E483" i="6"/>
  <c r="P483" i="6"/>
  <c r="S483" i="6"/>
  <c r="D484" i="6"/>
  <c r="E484" i="6"/>
  <c r="P484" i="6"/>
  <c r="S484" i="6"/>
  <c r="D485" i="6"/>
  <c r="E485" i="6"/>
  <c r="P485" i="6"/>
  <c r="S485" i="6"/>
  <c r="D486" i="6"/>
  <c r="E486" i="6"/>
  <c r="P486" i="6"/>
  <c r="S486" i="6"/>
  <c r="D487" i="6"/>
  <c r="E487" i="6"/>
  <c r="P487" i="6"/>
  <c r="S487" i="6"/>
  <c r="D488" i="6"/>
  <c r="E488" i="6"/>
  <c r="P488" i="6"/>
  <c r="S488" i="6"/>
  <c r="D489" i="6"/>
  <c r="E489" i="6"/>
  <c r="P489" i="6"/>
  <c r="S489" i="6"/>
  <c r="D490" i="6"/>
  <c r="E490" i="6"/>
  <c r="P490" i="6"/>
  <c r="S490" i="6"/>
  <c r="D491" i="6"/>
  <c r="E491" i="6"/>
  <c r="R491" i="6" s="1"/>
  <c r="P491" i="6"/>
  <c r="S491" i="6"/>
  <c r="D492" i="6"/>
  <c r="E492" i="6"/>
  <c r="P492" i="6"/>
  <c r="S492" i="6"/>
  <c r="D493" i="6"/>
  <c r="E493" i="6"/>
  <c r="P493" i="6"/>
  <c r="S493" i="6"/>
  <c r="D494" i="6"/>
  <c r="E494" i="6"/>
  <c r="R494" i="6" s="1"/>
  <c r="P494" i="6"/>
  <c r="S494" i="6"/>
  <c r="D495" i="6"/>
  <c r="E495" i="6"/>
  <c r="P495" i="6"/>
  <c r="S495" i="6"/>
  <c r="D496" i="6"/>
  <c r="E496" i="6"/>
  <c r="P496" i="6"/>
  <c r="S496" i="6"/>
  <c r="D497" i="6"/>
  <c r="E497" i="6"/>
  <c r="R497" i="6" s="1"/>
  <c r="P497" i="6"/>
  <c r="S497" i="6"/>
  <c r="D498" i="6"/>
  <c r="E498" i="6"/>
  <c r="P498" i="6"/>
  <c r="S498" i="6"/>
  <c r="D499" i="6"/>
  <c r="E499" i="6"/>
  <c r="P499" i="6"/>
  <c r="S499" i="6"/>
  <c r="D500" i="6"/>
  <c r="E500" i="6"/>
  <c r="P500" i="6"/>
  <c r="S500" i="6"/>
  <c r="D501" i="6"/>
  <c r="E501" i="6"/>
  <c r="P501" i="6"/>
  <c r="S501" i="6"/>
  <c r="D502" i="6"/>
  <c r="E502" i="6"/>
  <c r="P502" i="6"/>
  <c r="S502" i="6"/>
  <c r="D503" i="6"/>
  <c r="E503" i="6"/>
  <c r="R503" i="6" s="1"/>
  <c r="P503" i="6"/>
  <c r="S503" i="6"/>
  <c r="D504" i="6"/>
  <c r="E504" i="6"/>
  <c r="P504" i="6"/>
  <c r="S504" i="6"/>
  <c r="D505" i="6"/>
  <c r="E505" i="6"/>
  <c r="P505" i="6"/>
  <c r="S505" i="6"/>
  <c r="D506" i="6"/>
  <c r="E506" i="6"/>
  <c r="R506" i="6" s="1"/>
  <c r="P506" i="6"/>
  <c r="S506" i="6"/>
  <c r="D507" i="6"/>
  <c r="E507" i="6"/>
  <c r="P507" i="6"/>
  <c r="S507" i="6"/>
  <c r="D508" i="6"/>
  <c r="E508" i="6"/>
  <c r="P508" i="6"/>
  <c r="S508" i="6"/>
  <c r="D509" i="6"/>
  <c r="E509" i="6"/>
  <c r="R509" i="6" s="1"/>
  <c r="P509" i="6"/>
  <c r="S509" i="6"/>
  <c r="D510" i="6"/>
  <c r="E510" i="6"/>
  <c r="P510" i="6"/>
  <c r="S510" i="6"/>
  <c r="D511" i="6"/>
  <c r="E511" i="6"/>
  <c r="P511" i="6"/>
  <c r="S511" i="6"/>
  <c r="D512" i="6"/>
  <c r="E512" i="6"/>
  <c r="P512" i="6"/>
  <c r="S512" i="6"/>
  <c r="D513" i="6"/>
  <c r="E513" i="6"/>
  <c r="P513" i="6"/>
  <c r="S513" i="6"/>
  <c r="D514" i="6"/>
  <c r="E514" i="6"/>
  <c r="P514" i="6"/>
  <c r="S514" i="6"/>
  <c r="D515" i="6"/>
  <c r="E515" i="6"/>
  <c r="R515" i="6" s="1"/>
  <c r="P515" i="6"/>
  <c r="S515" i="6"/>
  <c r="D516" i="6"/>
  <c r="E516" i="6"/>
  <c r="P516" i="6"/>
  <c r="S516" i="6"/>
  <c r="D517" i="6"/>
  <c r="E517" i="6"/>
  <c r="P517" i="6"/>
  <c r="S517" i="6"/>
  <c r="D518" i="6"/>
  <c r="E518" i="6"/>
  <c r="P518" i="6"/>
  <c r="S518" i="6"/>
  <c r="D519" i="6"/>
  <c r="E519" i="6"/>
  <c r="P519" i="6"/>
  <c r="S519" i="6"/>
  <c r="S520" i="6"/>
  <c r="S522" i="6"/>
  <c r="S523" i="6"/>
  <c r="D524" i="6"/>
  <c r="E524" i="6"/>
  <c r="P524" i="6"/>
  <c r="S524" i="6"/>
  <c r="D525" i="6"/>
  <c r="E525" i="6"/>
  <c r="P525" i="6"/>
  <c r="S525" i="6"/>
  <c r="D526" i="6"/>
  <c r="E526" i="6"/>
  <c r="R526" i="6" s="1"/>
  <c r="P526" i="6"/>
  <c r="S526" i="6"/>
  <c r="S527" i="6"/>
  <c r="S529" i="6"/>
  <c r="S530" i="6"/>
  <c r="D531" i="6"/>
  <c r="E531" i="6"/>
  <c r="P531" i="6"/>
  <c r="S531" i="6"/>
  <c r="D532" i="6"/>
  <c r="E532" i="6"/>
  <c r="P532" i="6"/>
  <c r="S532" i="6"/>
  <c r="D533" i="6"/>
  <c r="E533" i="6"/>
  <c r="P533" i="6"/>
  <c r="S533" i="6"/>
  <c r="D534" i="6"/>
  <c r="E534" i="6"/>
  <c r="P534" i="6"/>
  <c r="S534" i="6"/>
  <c r="D535" i="6"/>
  <c r="E535" i="6"/>
  <c r="P535" i="6"/>
  <c r="S535" i="6"/>
  <c r="D536" i="6"/>
  <c r="E536" i="6"/>
  <c r="P536" i="6"/>
  <c r="S536" i="6"/>
  <c r="D537" i="6"/>
  <c r="E537" i="6"/>
  <c r="P537" i="6"/>
  <c r="S537" i="6"/>
  <c r="D538" i="6"/>
  <c r="E538" i="6"/>
  <c r="P538" i="6"/>
  <c r="S538" i="6"/>
  <c r="D539" i="6"/>
  <c r="E539" i="6"/>
  <c r="P539" i="6"/>
  <c r="S539" i="6"/>
  <c r="D540" i="6"/>
  <c r="E540" i="6"/>
  <c r="P540" i="6"/>
  <c r="S540" i="6"/>
  <c r="D541" i="6"/>
  <c r="E541" i="6"/>
  <c r="P541" i="6"/>
  <c r="S541" i="6"/>
  <c r="D542" i="6"/>
  <c r="E542" i="6"/>
  <c r="P542" i="6"/>
  <c r="S542" i="6"/>
  <c r="D543" i="6"/>
  <c r="E543" i="6"/>
  <c r="P543" i="6"/>
  <c r="S543" i="6"/>
  <c r="D544" i="6"/>
  <c r="E544" i="6"/>
  <c r="R544" i="6" s="1"/>
  <c r="P544" i="6"/>
  <c r="S544" i="6"/>
  <c r="D545" i="6"/>
  <c r="E545" i="6"/>
  <c r="P545" i="6"/>
  <c r="S545" i="6"/>
  <c r="D546" i="6"/>
  <c r="E546" i="6"/>
  <c r="P546" i="6"/>
  <c r="S546" i="6"/>
  <c r="D547" i="6"/>
  <c r="E547" i="6"/>
  <c r="R547" i="6" s="1"/>
  <c r="P547" i="6"/>
  <c r="S547" i="6"/>
  <c r="D548" i="6"/>
  <c r="E548" i="6"/>
  <c r="P548" i="6"/>
  <c r="S548" i="6"/>
  <c r="D549" i="6"/>
  <c r="E549" i="6"/>
  <c r="P549" i="6"/>
  <c r="S549" i="6"/>
  <c r="D550" i="6"/>
  <c r="E550" i="6"/>
  <c r="R550" i="6" s="1"/>
  <c r="P550" i="6"/>
  <c r="S550" i="6"/>
  <c r="D551" i="6"/>
  <c r="E551" i="6"/>
  <c r="P551" i="6"/>
  <c r="S551" i="6"/>
  <c r="D552" i="6"/>
  <c r="E552" i="6"/>
  <c r="P552" i="6"/>
  <c r="S552" i="6"/>
  <c r="D553" i="6"/>
  <c r="E553" i="6"/>
  <c r="R553" i="6" s="1"/>
  <c r="P553" i="6"/>
  <c r="S553" i="6"/>
  <c r="D554" i="6"/>
  <c r="E554" i="6"/>
  <c r="P554" i="6"/>
  <c r="S554" i="6"/>
  <c r="D555" i="6"/>
  <c r="E555" i="6"/>
  <c r="P555" i="6"/>
  <c r="S555" i="6"/>
  <c r="D556" i="6"/>
  <c r="E556" i="6"/>
  <c r="R556" i="6" s="1"/>
  <c r="P556" i="6"/>
  <c r="S556" i="6"/>
  <c r="D557" i="6"/>
  <c r="E557" i="6"/>
  <c r="P557" i="6"/>
  <c r="S557" i="6"/>
  <c r="D558" i="6"/>
  <c r="E558" i="6"/>
  <c r="P558" i="6"/>
  <c r="S558" i="6"/>
  <c r="D559" i="6"/>
  <c r="E559" i="6"/>
  <c r="R559" i="6" s="1"/>
  <c r="P559" i="6"/>
  <c r="S559" i="6"/>
  <c r="D560" i="6"/>
  <c r="E560" i="6"/>
  <c r="P560" i="6"/>
  <c r="S560" i="6"/>
  <c r="D561" i="6"/>
  <c r="E561" i="6"/>
  <c r="P561" i="6"/>
  <c r="S561" i="6"/>
  <c r="D562" i="6"/>
  <c r="E562" i="6"/>
  <c r="R562" i="6" s="1"/>
  <c r="P562" i="6"/>
  <c r="S562" i="6"/>
  <c r="D563" i="6"/>
  <c r="E563" i="6"/>
  <c r="P563" i="6"/>
  <c r="S563" i="6"/>
  <c r="D564" i="6"/>
  <c r="E564" i="6"/>
  <c r="P564" i="6"/>
  <c r="S564" i="6"/>
  <c r="D565" i="6"/>
  <c r="E565" i="6"/>
  <c r="R565" i="6" s="1"/>
  <c r="P565" i="6"/>
  <c r="S565" i="6"/>
  <c r="D566" i="6"/>
  <c r="E566" i="6"/>
  <c r="P566" i="6"/>
  <c r="S566" i="6"/>
  <c r="D567" i="6"/>
  <c r="E567" i="6"/>
  <c r="P567" i="6"/>
  <c r="S567" i="6"/>
  <c r="D568" i="6"/>
  <c r="E568" i="6"/>
  <c r="R568" i="6" s="1"/>
  <c r="P568" i="6"/>
  <c r="S568" i="6"/>
  <c r="D569" i="6"/>
  <c r="E569" i="6"/>
  <c r="P569" i="6"/>
  <c r="S569" i="6"/>
  <c r="D570" i="6"/>
  <c r="E570" i="6"/>
  <c r="P570" i="6"/>
  <c r="S570" i="6"/>
  <c r="D571" i="6"/>
  <c r="E571" i="6"/>
  <c r="R571" i="6" s="1"/>
  <c r="P571" i="6"/>
  <c r="S571" i="6"/>
  <c r="D572" i="6"/>
  <c r="E572" i="6"/>
  <c r="P572" i="6"/>
  <c r="S572" i="6"/>
  <c r="D573" i="6"/>
  <c r="E573" i="6"/>
  <c r="P573" i="6"/>
  <c r="S573" i="6"/>
  <c r="D574" i="6"/>
  <c r="E574" i="6"/>
  <c r="R574" i="6" s="1"/>
  <c r="P574" i="6"/>
  <c r="S574" i="6"/>
  <c r="D575" i="6"/>
  <c r="E575" i="6"/>
  <c r="P575" i="6"/>
  <c r="S575" i="6"/>
  <c r="D576" i="6"/>
  <c r="E576" i="6"/>
  <c r="P576" i="6"/>
  <c r="S576" i="6"/>
  <c r="S577" i="6"/>
  <c r="D580" i="6"/>
  <c r="E580" i="6"/>
  <c r="P580" i="6"/>
  <c r="S580" i="6"/>
  <c r="D581" i="6"/>
  <c r="E581" i="6"/>
  <c r="P581" i="6"/>
  <c r="S581" i="6"/>
  <c r="D582" i="6"/>
  <c r="E582" i="6"/>
  <c r="P582" i="6"/>
  <c r="S582" i="6"/>
  <c r="D583" i="6"/>
  <c r="E583" i="6"/>
  <c r="P583" i="6"/>
  <c r="S583" i="6"/>
  <c r="D584" i="6"/>
  <c r="E584" i="6"/>
  <c r="P584" i="6"/>
  <c r="S584" i="6"/>
  <c r="D585" i="6"/>
  <c r="E585" i="6"/>
  <c r="P585" i="6"/>
  <c r="S585" i="6"/>
  <c r="D586" i="6"/>
  <c r="E586" i="6"/>
  <c r="P586" i="6"/>
  <c r="S586" i="6"/>
  <c r="D587" i="6"/>
  <c r="E587" i="6"/>
  <c r="P587" i="6"/>
  <c r="S587" i="6"/>
  <c r="D588" i="6"/>
  <c r="E588" i="6"/>
  <c r="P588" i="6"/>
  <c r="S588" i="6"/>
  <c r="D589" i="6"/>
  <c r="E589" i="6"/>
  <c r="P589" i="6"/>
  <c r="S589" i="6"/>
  <c r="D590" i="6"/>
  <c r="E590" i="6"/>
  <c r="P590" i="6"/>
  <c r="S590" i="6"/>
  <c r="D591" i="6"/>
  <c r="E591" i="6"/>
  <c r="P591" i="6"/>
  <c r="S591" i="6"/>
  <c r="D592" i="6"/>
  <c r="E592" i="6"/>
  <c r="P592" i="6"/>
  <c r="S592" i="6"/>
  <c r="D593" i="6"/>
  <c r="E593" i="6"/>
  <c r="P593" i="6"/>
  <c r="S593" i="6"/>
  <c r="D595" i="6"/>
  <c r="E595" i="6"/>
  <c r="P595" i="6"/>
  <c r="S595" i="6"/>
  <c r="D596" i="6"/>
  <c r="E596" i="6"/>
  <c r="P596" i="6"/>
  <c r="S596" i="6"/>
  <c r="D597" i="6"/>
  <c r="E597" i="6"/>
  <c r="P597" i="6"/>
  <c r="S597" i="6"/>
  <c r="D598" i="6"/>
  <c r="E598" i="6"/>
  <c r="P598" i="6"/>
  <c r="S598" i="6"/>
  <c r="D599" i="6"/>
  <c r="E599" i="6"/>
  <c r="P599" i="6"/>
  <c r="S599" i="6"/>
  <c r="D602" i="6"/>
  <c r="E602" i="6"/>
  <c r="P602" i="6"/>
  <c r="S602" i="6"/>
  <c r="D603" i="6"/>
  <c r="E603" i="6"/>
  <c r="P603" i="6"/>
  <c r="S603" i="6"/>
  <c r="D604" i="6"/>
  <c r="E604" i="6"/>
  <c r="P604" i="6"/>
  <c r="S604" i="6"/>
  <c r="D605" i="6"/>
  <c r="E605" i="6"/>
  <c r="P605" i="6"/>
  <c r="S605" i="6"/>
  <c r="D606" i="6"/>
  <c r="E606" i="6"/>
  <c r="P606" i="6"/>
  <c r="S606" i="6"/>
  <c r="D612" i="6"/>
  <c r="E612" i="6"/>
  <c r="P612" i="6"/>
  <c r="S612" i="6"/>
  <c r="D613" i="6"/>
  <c r="E613" i="6"/>
  <c r="P613" i="6"/>
  <c r="S613" i="6"/>
  <c r="D614" i="6"/>
  <c r="E614" i="6"/>
  <c r="P614" i="6"/>
  <c r="S614" i="6"/>
  <c r="D615" i="6"/>
  <c r="E615" i="6"/>
  <c r="P615" i="6"/>
  <c r="S615" i="6"/>
  <c r="D616" i="6"/>
  <c r="E616" i="6"/>
  <c r="P616" i="6"/>
  <c r="S616" i="6"/>
  <c r="D617" i="6"/>
  <c r="E617" i="6"/>
  <c r="P617" i="6"/>
  <c r="S617" i="6"/>
  <c r="D618" i="6"/>
  <c r="E618" i="6"/>
  <c r="P618" i="6"/>
  <c r="S618" i="6"/>
  <c r="D619" i="6"/>
  <c r="E619" i="6"/>
  <c r="P619" i="6"/>
  <c r="S619" i="6"/>
  <c r="D620" i="6"/>
  <c r="E620" i="6"/>
  <c r="P620" i="6"/>
  <c r="S620" i="6"/>
  <c r="D621" i="6"/>
  <c r="E621" i="6"/>
  <c r="P621" i="6"/>
  <c r="S621" i="6"/>
  <c r="D622" i="6"/>
  <c r="E622" i="6"/>
  <c r="P622" i="6"/>
  <c r="S622" i="6"/>
  <c r="D623" i="6"/>
  <c r="E623" i="6"/>
  <c r="P623" i="6"/>
  <c r="S623" i="6"/>
  <c r="D624" i="6"/>
  <c r="E624" i="6"/>
  <c r="P624" i="6"/>
  <c r="S624" i="6"/>
  <c r="D625" i="6"/>
  <c r="E625" i="6"/>
  <c r="P625" i="6"/>
  <c r="S625" i="6"/>
  <c r="D626" i="6"/>
  <c r="E626" i="6"/>
  <c r="P626" i="6"/>
  <c r="S626" i="6"/>
  <c r="D627" i="6"/>
  <c r="E627" i="6"/>
  <c r="P627" i="6"/>
  <c r="S627" i="6"/>
  <c r="D628" i="6"/>
  <c r="E628" i="6"/>
  <c r="P628" i="6"/>
  <c r="S628" i="6"/>
  <c r="D629" i="6"/>
  <c r="E629" i="6"/>
  <c r="P629" i="6"/>
  <c r="S629" i="6"/>
  <c r="D630" i="6"/>
  <c r="E630" i="6"/>
  <c r="P630" i="6"/>
  <c r="S630" i="6"/>
  <c r="D631" i="6"/>
  <c r="E631" i="6"/>
  <c r="P631" i="6"/>
  <c r="S631" i="6"/>
  <c r="D632" i="6"/>
  <c r="E632" i="6"/>
  <c r="P632" i="6"/>
  <c r="S632" i="6"/>
  <c r="D633" i="6"/>
  <c r="E633" i="6"/>
  <c r="P633" i="6"/>
  <c r="S633" i="6"/>
  <c r="D634" i="6"/>
  <c r="E634" i="6"/>
  <c r="P634" i="6"/>
  <c r="S634" i="6"/>
  <c r="D635" i="6"/>
  <c r="E635" i="6"/>
  <c r="P635" i="6"/>
  <c r="S635" i="6"/>
  <c r="D636" i="6"/>
  <c r="E636" i="6"/>
  <c r="P636" i="6"/>
  <c r="S636" i="6"/>
  <c r="D637" i="6"/>
  <c r="E637" i="6"/>
  <c r="P637" i="6"/>
  <c r="S637" i="6"/>
  <c r="D638" i="6"/>
  <c r="E638" i="6"/>
  <c r="P638" i="6"/>
  <c r="S638" i="6"/>
  <c r="D639" i="6"/>
  <c r="E639" i="6"/>
  <c r="P639" i="6"/>
  <c r="S639" i="6"/>
  <c r="D677" i="6"/>
  <c r="E677" i="6"/>
  <c r="P677" i="6"/>
  <c r="S677" i="6"/>
  <c r="S678" i="6"/>
  <c r="U678" i="6"/>
  <c r="G369" i="4"/>
  <c r="G370" i="4"/>
  <c r="G368"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B70" i="4"/>
  <c r="B71" i="4"/>
  <c r="B72" i="4"/>
  <c r="B73" i="4"/>
  <c r="B74" i="4"/>
  <c r="B75" i="4"/>
  <c r="G148" i="4"/>
  <c r="G150" i="4"/>
  <c r="G151" i="4"/>
  <c r="G71" i="4"/>
  <c r="G72" i="4"/>
  <c r="G73" i="4"/>
  <c r="G74" i="4"/>
  <c r="G75" i="4"/>
  <c r="F57" i="4"/>
  <c r="F58" i="4"/>
  <c r="H58" i="4" s="1"/>
  <c r="F60" i="4"/>
  <c r="F24" i="4"/>
  <c r="F25" i="4"/>
  <c r="F26" i="4"/>
  <c r="F27" i="4"/>
  <c r="F28" i="4"/>
  <c r="F29" i="4"/>
  <c r="F30" i="4"/>
  <c r="F31" i="4"/>
  <c r="F32" i="4"/>
  <c r="F33" i="4"/>
  <c r="F55" i="4" s="1"/>
  <c r="G61" i="4" s="1"/>
  <c r="F34" i="4"/>
  <c r="F35" i="4"/>
  <c r="F36" i="4"/>
  <c r="F37" i="4"/>
  <c r="F38" i="4"/>
  <c r="F39" i="4"/>
  <c r="F40" i="4"/>
  <c r="F41" i="4"/>
  <c r="F42" i="4"/>
  <c r="G11" i="4"/>
  <c r="G12" i="4"/>
  <c r="G13" i="4"/>
  <c r="G14" i="4"/>
  <c r="G15" i="4"/>
  <c r="G16" i="4"/>
  <c r="G17" i="4"/>
  <c r="G18" i="4"/>
  <c r="G19" i="4"/>
  <c r="G20" i="4"/>
  <c r="B11" i="4"/>
  <c r="B27" i="4"/>
  <c r="B156" i="4"/>
  <c r="B57" i="4"/>
  <c r="B56" i="4"/>
  <c r="B29" i="4"/>
  <c r="B30" i="4"/>
  <c r="B31" i="4"/>
  <c r="B32" i="4"/>
  <c r="B33" i="4"/>
  <c r="B34" i="4"/>
  <c r="B35" i="4"/>
  <c r="B36" i="4"/>
  <c r="B37" i="4"/>
  <c r="B38" i="4"/>
  <c r="B39" i="4"/>
  <c r="B40" i="4"/>
  <c r="B28" i="4"/>
  <c r="B26" i="4"/>
  <c r="B25" i="4"/>
  <c r="B24" i="4"/>
  <c r="I71" i="4"/>
  <c r="I72" i="4"/>
  <c r="I73" i="4"/>
  <c r="I74" i="4"/>
  <c r="I75" i="4"/>
  <c r="H148" i="4"/>
  <c r="B23" i="4"/>
  <c r="S51" i="6"/>
  <c r="S52" i="6"/>
  <c r="S53" i="6"/>
  <c r="S54" i="6"/>
  <c r="S55" i="6"/>
  <c r="S56" i="6"/>
  <c r="S57" i="6"/>
  <c r="S58" i="6"/>
  <c r="S59" i="6"/>
  <c r="S60" i="6"/>
  <c r="S61" i="6"/>
  <c r="S62" i="6"/>
  <c r="S63" i="6"/>
  <c r="S70" i="6"/>
  <c r="S71" i="6"/>
  <c r="S78" i="6"/>
  <c r="S79"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90" i="6"/>
  <c r="S291" i="6"/>
  <c r="S293" i="6"/>
  <c r="S294" i="6"/>
  <c r="S295" i="6"/>
  <c r="S296" i="6"/>
  <c r="S297" i="6"/>
  <c r="S298" i="6"/>
  <c r="S299" i="6"/>
  <c r="S300" i="6"/>
  <c r="S301" i="6"/>
  <c r="S302" i="6"/>
  <c r="S303" i="6"/>
  <c r="S304" i="6"/>
  <c r="S305" i="6"/>
  <c r="S306" i="6"/>
  <c r="S307" i="6"/>
  <c r="S308" i="6"/>
  <c r="S314" i="6"/>
  <c r="S315" i="6"/>
  <c r="S316" i="6"/>
  <c r="S317" i="6"/>
  <c r="S319" i="6"/>
  <c r="S342" i="6"/>
  <c r="S343" i="6"/>
  <c r="D51" i="6"/>
  <c r="E51" i="6"/>
  <c r="D52" i="6"/>
  <c r="E52" i="6"/>
  <c r="D53" i="6"/>
  <c r="E53" i="6"/>
  <c r="D54" i="6"/>
  <c r="E54" i="6"/>
  <c r="D55" i="6"/>
  <c r="E55" i="6"/>
  <c r="R55" i="6" s="1"/>
  <c r="D56" i="6"/>
  <c r="E56" i="6"/>
  <c r="D57" i="6"/>
  <c r="E57" i="6"/>
  <c r="D58" i="6"/>
  <c r="E58" i="6"/>
  <c r="D59" i="6"/>
  <c r="E59" i="6"/>
  <c r="D60" i="6"/>
  <c r="E60" i="6"/>
  <c r="D61" i="6"/>
  <c r="E61" i="6"/>
  <c r="R61" i="6" s="1"/>
  <c r="D62" i="6"/>
  <c r="E62" i="6"/>
  <c r="D63" i="6"/>
  <c r="E63" i="6"/>
  <c r="D70" i="6"/>
  <c r="E70" i="6"/>
  <c r="D71" i="6"/>
  <c r="E71" i="6"/>
  <c r="D78" i="6"/>
  <c r="E78" i="6"/>
  <c r="D79" i="6"/>
  <c r="E79" i="6"/>
  <c r="R79" i="6" s="1"/>
  <c r="D118" i="6"/>
  <c r="E118" i="6"/>
  <c r="D119" i="6"/>
  <c r="E119" i="6"/>
  <c r="R119" i="6" s="1"/>
  <c r="D120" i="6"/>
  <c r="E120" i="6"/>
  <c r="D121" i="6"/>
  <c r="E121" i="6"/>
  <c r="R121" i="6" s="1"/>
  <c r="D122" i="6"/>
  <c r="E122" i="6"/>
  <c r="D123" i="6"/>
  <c r="E123" i="6"/>
  <c r="R123" i="6" s="1"/>
  <c r="D124" i="6"/>
  <c r="E124" i="6"/>
  <c r="D125" i="6"/>
  <c r="E125" i="6"/>
  <c r="R125" i="6" s="1"/>
  <c r="D126" i="6"/>
  <c r="E126" i="6"/>
  <c r="D127" i="6"/>
  <c r="E127" i="6"/>
  <c r="R127" i="6" s="1"/>
  <c r="D128" i="6"/>
  <c r="E128" i="6"/>
  <c r="D129" i="6"/>
  <c r="E129" i="6"/>
  <c r="R129" i="6" s="1"/>
  <c r="D130" i="6"/>
  <c r="E130" i="6"/>
  <c r="D131" i="6"/>
  <c r="E131" i="6"/>
  <c r="R131" i="6" s="1"/>
  <c r="D132" i="6"/>
  <c r="E132" i="6"/>
  <c r="D133" i="6"/>
  <c r="E133" i="6"/>
  <c r="D134" i="6"/>
  <c r="E134" i="6"/>
  <c r="D135" i="6"/>
  <c r="E135" i="6"/>
  <c r="R135" i="6" s="1"/>
  <c r="D136" i="6"/>
  <c r="E136" i="6"/>
  <c r="D137" i="6"/>
  <c r="E137" i="6"/>
  <c r="R137" i="6" s="1"/>
  <c r="D138" i="6"/>
  <c r="E138" i="6"/>
  <c r="D139" i="6"/>
  <c r="E139" i="6"/>
  <c r="R139" i="6" s="1"/>
  <c r="D140" i="6"/>
  <c r="E140" i="6"/>
  <c r="D141" i="6"/>
  <c r="E141" i="6"/>
  <c r="R141" i="6" s="1"/>
  <c r="D142" i="6"/>
  <c r="E142" i="6"/>
  <c r="D143" i="6"/>
  <c r="E143" i="6"/>
  <c r="R143" i="6" s="1"/>
  <c r="D144" i="6"/>
  <c r="E144" i="6"/>
  <c r="D145" i="6"/>
  <c r="E145" i="6"/>
  <c r="R145" i="6" s="1"/>
  <c r="D146" i="6"/>
  <c r="E146" i="6"/>
  <c r="D147" i="6"/>
  <c r="E147" i="6"/>
  <c r="R147" i="6" s="1"/>
  <c r="D148" i="6"/>
  <c r="E148" i="6"/>
  <c r="D149" i="6"/>
  <c r="E149" i="6"/>
  <c r="D150" i="6"/>
  <c r="E150" i="6"/>
  <c r="D151" i="6"/>
  <c r="E151" i="6"/>
  <c r="R151" i="6" s="1"/>
  <c r="D152" i="6"/>
  <c r="E152" i="6"/>
  <c r="D153" i="6"/>
  <c r="E153" i="6"/>
  <c r="R153" i="6" s="1"/>
  <c r="D154" i="6"/>
  <c r="E154" i="6"/>
  <c r="D155" i="6"/>
  <c r="E155" i="6"/>
  <c r="D156" i="6"/>
  <c r="E156" i="6"/>
  <c r="D157" i="6"/>
  <c r="E157" i="6"/>
  <c r="R157" i="6" s="1"/>
  <c r="D158" i="6"/>
  <c r="E158" i="6"/>
  <c r="D159" i="6"/>
  <c r="E159" i="6"/>
  <c r="R159" i="6" s="1"/>
  <c r="D160" i="6"/>
  <c r="E160" i="6"/>
  <c r="D161" i="6"/>
  <c r="E161" i="6"/>
  <c r="D162" i="6"/>
  <c r="E162" i="6"/>
  <c r="D163" i="6"/>
  <c r="E163" i="6"/>
  <c r="R163" i="6" s="1"/>
  <c r="D164" i="6"/>
  <c r="E164" i="6"/>
  <c r="D165" i="6"/>
  <c r="E165" i="6"/>
  <c r="R165" i="6" s="1"/>
  <c r="D166" i="6"/>
  <c r="E166" i="6"/>
  <c r="D167" i="6"/>
  <c r="E167" i="6"/>
  <c r="D168" i="6"/>
  <c r="E168" i="6"/>
  <c r="D169" i="6"/>
  <c r="E169" i="6"/>
  <c r="R169" i="6" s="1"/>
  <c r="D170" i="6"/>
  <c r="E170" i="6"/>
  <c r="D171" i="6"/>
  <c r="E171" i="6"/>
  <c r="R171" i="6" s="1"/>
  <c r="D172" i="6"/>
  <c r="E172" i="6"/>
  <c r="D173" i="6"/>
  <c r="E173" i="6"/>
  <c r="D174" i="6"/>
  <c r="E174" i="6"/>
  <c r="D175" i="6"/>
  <c r="E175" i="6"/>
  <c r="R175" i="6" s="1"/>
  <c r="D176" i="6"/>
  <c r="E176" i="6"/>
  <c r="D177" i="6"/>
  <c r="E177" i="6"/>
  <c r="R177" i="6" s="1"/>
  <c r="D178" i="6"/>
  <c r="E178" i="6"/>
  <c r="D179" i="6"/>
  <c r="E179" i="6"/>
  <c r="D180" i="6"/>
  <c r="E180" i="6"/>
  <c r="D181" i="6"/>
  <c r="E181" i="6"/>
  <c r="R181" i="6" s="1"/>
  <c r="D182" i="6"/>
  <c r="E182" i="6"/>
  <c r="D183" i="6"/>
  <c r="E183" i="6"/>
  <c r="R183" i="6" s="1"/>
  <c r="D184" i="6"/>
  <c r="E184" i="6"/>
  <c r="D185" i="6"/>
  <c r="E185" i="6"/>
  <c r="D186" i="6"/>
  <c r="E186" i="6"/>
  <c r="D187" i="6"/>
  <c r="E187" i="6"/>
  <c r="R187" i="6" s="1"/>
  <c r="D188" i="6"/>
  <c r="E188" i="6"/>
  <c r="D189" i="6"/>
  <c r="E189" i="6"/>
  <c r="D190" i="6"/>
  <c r="E190" i="6"/>
  <c r="D191" i="6"/>
  <c r="E191" i="6"/>
  <c r="D192" i="6"/>
  <c r="E192" i="6"/>
  <c r="D193" i="6"/>
  <c r="E193" i="6"/>
  <c r="R193" i="6" s="1"/>
  <c r="D194" i="6"/>
  <c r="E194" i="6"/>
  <c r="D195" i="6"/>
  <c r="E195" i="6"/>
  <c r="R195" i="6" s="1"/>
  <c r="D196" i="6"/>
  <c r="E196" i="6"/>
  <c r="D197" i="6"/>
  <c r="E197" i="6"/>
  <c r="D198" i="6"/>
  <c r="E198" i="6"/>
  <c r="D199" i="6"/>
  <c r="E199" i="6"/>
  <c r="R199" i="6" s="1"/>
  <c r="D200" i="6"/>
  <c r="E200" i="6"/>
  <c r="D201" i="6"/>
  <c r="E201" i="6"/>
  <c r="R201" i="6" s="1"/>
  <c r="E202" i="6"/>
  <c r="R202" i="6" s="1"/>
  <c r="D203" i="6"/>
  <c r="E203" i="6"/>
  <c r="D204" i="6"/>
  <c r="E204" i="6"/>
  <c r="D205" i="6"/>
  <c r="E205" i="6"/>
  <c r="R205" i="6" s="1"/>
  <c r="D206" i="6"/>
  <c r="E206" i="6"/>
  <c r="D207" i="6"/>
  <c r="E207" i="6"/>
  <c r="D208" i="6"/>
  <c r="E208" i="6"/>
  <c r="D209" i="6"/>
  <c r="E209" i="6"/>
  <c r="D210" i="6"/>
  <c r="E210" i="6"/>
  <c r="D211" i="6"/>
  <c r="E211" i="6"/>
  <c r="D212" i="6"/>
  <c r="E212" i="6"/>
  <c r="D213" i="6"/>
  <c r="E213" i="6"/>
  <c r="D214" i="6"/>
  <c r="E214" i="6"/>
  <c r="D215" i="6"/>
  <c r="E215" i="6"/>
  <c r="D216" i="6"/>
  <c r="E216" i="6"/>
  <c r="D217" i="6"/>
  <c r="E217" i="6"/>
  <c r="R217" i="6" s="1"/>
  <c r="D218" i="6"/>
  <c r="E218" i="6"/>
  <c r="D219" i="6"/>
  <c r="E219" i="6"/>
  <c r="D220" i="6"/>
  <c r="E220" i="6"/>
  <c r="D221" i="6"/>
  <c r="E221" i="6"/>
  <c r="D222" i="6"/>
  <c r="E222" i="6"/>
  <c r="D223" i="6"/>
  <c r="E223" i="6"/>
  <c r="R223" i="6" s="1"/>
  <c r="D224" i="6"/>
  <c r="E224" i="6"/>
  <c r="D225" i="6"/>
  <c r="E225" i="6"/>
  <c r="D226" i="6"/>
  <c r="E226" i="6"/>
  <c r="D227" i="6"/>
  <c r="E227" i="6"/>
  <c r="D228" i="6"/>
  <c r="E228" i="6"/>
  <c r="D229" i="6"/>
  <c r="E229" i="6"/>
  <c r="R229" i="6" s="1"/>
  <c r="D230" i="6"/>
  <c r="E230" i="6"/>
  <c r="D231" i="6"/>
  <c r="E231" i="6"/>
  <c r="D232" i="6"/>
  <c r="E232" i="6"/>
  <c r="D233" i="6"/>
  <c r="E233" i="6"/>
  <c r="D234" i="6"/>
  <c r="E234" i="6"/>
  <c r="D236" i="6"/>
  <c r="E236" i="6"/>
  <c r="R236" i="6" s="1"/>
  <c r="D237" i="6"/>
  <c r="E237" i="6"/>
  <c r="D238" i="6"/>
  <c r="E238" i="6"/>
  <c r="D239" i="6"/>
  <c r="E239" i="6"/>
  <c r="D240" i="6"/>
  <c r="E240" i="6"/>
  <c r="D241" i="6"/>
  <c r="E241" i="6"/>
  <c r="D242" i="6"/>
  <c r="E242" i="6"/>
  <c r="R242" i="6" s="1"/>
  <c r="D243" i="6"/>
  <c r="E243" i="6"/>
  <c r="E244" i="6"/>
  <c r="R244" i="6" s="1"/>
  <c r="D245" i="6"/>
  <c r="E245" i="6"/>
  <c r="D246" i="6"/>
  <c r="E246" i="6"/>
  <c r="D247" i="6"/>
  <c r="E247" i="6"/>
  <c r="D248" i="6"/>
  <c r="E248" i="6"/>
  <c r="D249" i="6"/>
  <c r="E249" i="6"/>
  <c r="R249" i="6" s="1"/>
  <c r="D250" i="6"/>
  <c r="E250" i="6"/>
  <c r="D251" i="6"/>
  <c r="E251" i="6"/>
  <c r="R251" i="6" s="1"/>
  <c r="D252" i="6"/>
  <c r="E252" i="6"/>
  <c r="D253" i="6"/>
  <c r="E253" i="6"/>
  <c r="D254" i="6"/>
  <c r="E254" i="6"/>
  <c r="D255" i="6"/>
  <c r="E255" i="6"/>
  <c r="R255" i="6" s="1"/>
  <c r="D256" i="6"/>
  <c r="E256" i="6"/>
  <c r="D257" i="6"/>
  <c r="E257" i="6"/>
  <c r="R257" i="6" s="1"/>
  <c r="D258" i="6"/>
  <c r="E258" i="6"/>
  <c r="D259" i="6"/>
  <c r="E259" i="6"/>
  <c r="D260" i="6"/>
  <c r="E260" i="6"/>
  <c r="D261" i="6"/>
  <c r="E261" i="6"/>
  <c r="R261" i="6" s="1"/>
  <c r="D262" i="6"/>
  <c r="E262" i="6"/>
  <c r="D263" i="6"/>
  <c r="E263" i="6"/>
  <c r="R263" i="6" s="1"/>
  <c r="D264" i="6"/>
  <c r="E264" i="6"/>
  <c r="D265" i="6"/>
  <c r="E265" i="6"/>
  <c r="D266" i="6"/>
  <c r="E266" i="6"/>
  <c r="D267" i="6"/>
  <c r="E267" i="6"/>
  <c r="R267" i="6" s="1"/>
  <c r="D268" i="6"/>
  <c r="E268" i="6"/>
  <c r="D269" i="6"/>
  <c r="E269" i="6"/>
  <c r="R269" i="6" s="1"/>
  <c r="D270" i="6"/>
  <c r="E270" i="6"/>
  <c r="D271" i="6"/>
  <c r="E271" i="6"/>
  <c r="D272" i="6"/>
  <c r="E272" i="6"/>
  <c r="D273" i="6"/>
  <c r="E273" i="6"/>
  <c r="R273" i="6" s="1"/>
  <c r="D274" i="6"/>
  <c r="E274" i="6"/>
  <c r="D275" i="6"/>
  <c r="E275" i="6"/>
  <c r="R275" i="6" s="1"/>
  <c r="D276" i="6"/>
  <c r="E276" i="6"/>
  <c r="D277" i="6"/>
  <c r="E277" i="6"/>
  <c r="E278" i="6"/>
  <c r="R278" i="6" s="1"/>
  <c r="D279" i="6"/>
  <c r="E279" i="6"/>
  <c r="R279" i="6" s="1"/>
  <c r="D280" i="6"/>
  <c r="E280" i="6"/>
  <c r="D281" i="6"/>
  <c r="E281" i="6"/>
  <c r="D282" i="6"/>
  <c r="E282" i="6"/>
  <c r="D283" i="6"/>
  <c r="E283" i="6"/>
  <c r="D284" i="6"/>
  <c r="E284" i="6"/>
  <c r="D285" i="6"/>
  <c r="E285" i="6"/>
  <c r="R285" i="6" s="1"/>
  <c r="D286" i="6"/>
  <c r="E286" i="6"/>
  <c r="D287" i="6"/>
  <c r="E287" i="6"/>
  <c r="D296" i="6"/>
  <c r="E296" i="6"/>
  <c r="D297" i="6"/>
  <c r="E297" i="6"/>
  <c r="D298" i="6"/>
  <c r="E298" i="6"/>
  <c r="D299" i="6"/>
  <c r="E299" i="6"/>
  <c r="R299" i="6" s="1"/>
  <c r="D300" i="6"/>
  <c r="E300" i="6"/>
  <c r="D301" i="6"/>
  <c r="E301" i="6"/>
  <c r="D302" i="6"/>
  <c r="E302" i="6"/>
  <c r="D303" i="6"/>
  <c r="E303" i="6"/>
  <c r="D304" i="6"/>
  <c r="E304" i="6"/>
  <c r="D305" i="6"/>
  <c r="E305" i="6"/>
  <c r="R305" i="6" s="1"/>
  <c r="D306" i="6"/>
  <c r="E306" i="6"/>
  <c r="D307" i="6"/>
  <c r="E307" i="6"/>
  <c r="D308" i="6"/>
  <c r="E308" i="6"/>
  <c r="D314" i="6"/>
  <c r="E314" i="6"/>
  <c r="D315" i="6"/>
  <c r="E315" i="6"/>
  <c r="D316" i="6"/>
  <c r="E316" i="6"/>
  <c r="R316" i="6" s="1"/>
  <c r="D317" i="6"/>
  <c r="E317" i="6"/>
  <c r="D342" i="6"/>
  <c r="E342" i="6"/>
  <c r="D343" i="6"/>
  <c r="E343" i="6"/>
  <c r="Q63" i="6"/>
  <c r="Q62" i="6"/>
  <c r="Q61" i="6"/>
  <c r="Q60" i="6"/>
  <c r="Q58" i="6"/>
  <c r="Q57" i="6"/>
  <c r="Q56" i="6"/>
  <c r="Q54" i="6"/>
  <c r="Q52" i="6"/>
  <c r="Q51" i="6"/>
  <c r="R63" i="6"/>
  <c r="U63" i="6" s="1"/>
  <c r="R62" i="6"/>
  <c r="R60" i="6"/>
  <c r="R58" i="6"/>
  <c r="R57" i="6"/>
  <c r="R54" i="6"/>
  <c r="R52" i="6"/>
  <c r="R51" i="6"/>
  <c r="U51" i="6" s="1"/>
  <c r="G20" i="72"/>
  <c r="F18" i="72" s="1"/>
  <c r="F19" i="77"/>
  <c r="G17" i="77" s="1"/>
  <c r="F19" i="76"/>
  <c r="G17" i="76" s="1"/>
  <c r="F19" i="75"/>
  <c r="G17" i="75" s="1"/>
  <c r="H18" i="69"/>
  <c r="I16" i="69"/>
  <c r="I18" i="69"/>
  <c r="G20" i="67"/>
  <c r="H15" i="68"/>
  <c r="I13" i="68" s="1"/>
  <c r="G18" i="70"/>
  <c r="F19" i="78"/>
  <c r="G17" i="78" s="1"/>
  <c r="G18" i="71"/>
  <c r="F16" i="70"/>
  <c r="G7" i="39"/>
  <c r="H7" i="38"/>
  <c r="G7" i="37"/>
  <c r="G7" i="34"/>
  <c r="H7" i="23"/>
  <c r="H7" i="19"/>
  <c r="H7" i="15"/>
  <c r="H7" i="14"/>
  <c r="H3" i="14"/>
  <c r="H2" i="14"/>
  <c r="G7" i="13"/>
  <c r="N8" i="41"/>
  <c r="M8" i="41"/>
  <c r="E7" i="10"/>
  <c r="E3" i="10"/>
  <c r="E2" i="10"/>
  <c r="G3" i="64"/>
  <c r="G2" i="64"/>
  <c r="F3" i="5"/>
  <c r="F2" i="5"/>
  <c r="F7" i="5"/>
  <c r="G13" i="19"/>
  <c r="G13" i="23"/>
  <c r="H18" i="67"/>
  <c r="G23" i="15" s="1"/>
  <c r="F16" i="71"/>
  <c r="G19" i="76"/>
  <c r="G35" i="76"/>
  <c r="S11" i="57"/>
  <c r="S17" i="57" s="1"/>
  <c r="E31" i="57" s="1"/>
  <c r="R11" i="57"/>
  <c r="G35" i="23"/>
  <c r="F18" i="71"/>
  <c r="E3" i="11"/>
  <c r="E2" i="11"/>
  <c r="G13" i="39"/>
  <c r="B11" i="19"/>
  <c r="B10" i="19"/>
  <c r="P14" i="57"/>
  <c r="P15" i="57"/>
  <c r="G14" i="57"/>
  <c r="H14" i="57" s="1"/>
  <c r="I14" i="57" s="1"/>
  <c r="G15" i="57"/>
  <c r="I15" i="57"/>
  <c r="F7" i="4"/>
  <c r="D7" i="4"/>
  <c r="G359" i="4"/>
  <c r="I152" i="4"/>
  <c r="F156" i="4"/>
  <c r="G67" i="4"/>
  <c r="G153" i="4"/>
  <c r="F56" i="4"/>
  <c r="F23" i="4"/>
  <c r="S346" i="6"/>
  <c r="S12" i="6"/>
  <c r="S14" i="6"/>
  <c r="S15" i="6"/>
  <c r="S16" i="6"/>
  <c r="S17" i="6"/>
  <c r="S18" i="6"/>
  <c r="S19" i="6"/>
  <c r="S21" i="6"/>
  <c r="S22" i="6"/>
  <c r="S23" i="6"/>
  <c r="S24" i="6"/>
  <c r="S25" i="6"/>
  <c r="S26" i="6"/>
  <c r="S27" i="6"/>
  <c r="S28" i="6"/>
  <c r="S29" i="6"/>
  <c r="S30" i="6"/>
  <c r="S31" i="6"/>
  <c r="S32" i="6"/>
  <c r="S33" i="6"/>
  <c r="S34" i="6"/>
  <c r="S35" i="6"/>
  <c r="S36" i="6"/>
  <c r="S37" i="6"/>
  <c r="S38" i="6"/>
  <c r="S39" i="6"/>
  <c r="S40" i="6"/>
  <c r="S41" i="6"/>
  <c r="S42" i="6"/>
  <c r="S43" i="6"/>
  <c r="S44" i="6"/>
  <c r="S45" i="6"/>
  <c r="S46" i="6"/>
  <c r="S49" i="6"/>
  <c r="S50" i="6"/>
  <c r="S10" i="6"/>
  <c r="D24" i="6"/>
  <c r="E24" i="6"/>
  <c r="R24" i="6" s="1"/>
  <c r="D25" i="6"/>
  <c r="E25" i="6"/>
  <c r="R25" i="6" s="1"/>
  <c r="D26" i="6"/>
  <c r="E26" i="6"/>
  <c r="Q26" i="6" s="1"/>
  <c r="D27" i="6"/>
  <c r="E27" i="6"/>
  <c r="D28" i="6"/>
  <c r="E28" i="6"/>
  <c r="R28" i="6" s="1"/>
  <c r="D29" i="6"/>
  <c r="E29" i="6"/>
  <c r="D30" i="6"/>
  <c r="E30" i="6"/>
  <c r="Q30" i="6" s="1"/>
  <c r="D31" i="6"/>
  <c r="E31" i="6"/>
  <c r="R31" i="6" s="1"/>
  <c r="D32" i="6"/>
  <c r="E32" i="6"/>
  <c r="R32" i="6" s="1"/>
  <c r="D33" i="6"/>
  <c r="E33" i="6"/>
  <c r="D34" i="6"/>
  <c r="E34" i="6"/>
  <c r="R34" i="6" s="1"/>
  <c r="D35" i="6"/>
  <c r="E35" i="6"/>
  <c r="D36" i="6"/>
  <c r="E36" i="6"/>
  <c r="R36" i="6" s="1"/>
  <c r="D37" i="6"/>
  <c r="E37" i="6"/>
  <c r="R37" i="6" s="1"/>
  <c r="D38" i="6"/>
  <c r="E38" i="6"/>
  <c r="Q38" i="6" s="1"/>
  <c r="D39" i="6"/>
  <c r="E39" i="6"/>
  <c r="D40" i="6"/>
  <c r="E40" i="6"/>
  <c r="R40" i="6" s="1"/>
  <c r="D41" i="6"/>
  <c r="E41" i="6"/>
  <c r="D42" i="6"/>
  <c r="E42" i="6"/>
  <c r="Q42" i="6" s="1"/>
  <c r="D43" i="6"/>
  <c r="E43" i="6"/>
  <c r="R43" i="6" s="1"/>
  <c r="D44" i="6"/>
  <c r="E44" i="6"/>
  <c r="R44" i="6" s="1"/>
  <c r="D45" i="6"/>
  <c r="E45" i="6"/>
  <c r="D46" i="6"/>
  <c r="E46" i="6"/>
  <c r="R46" i="6" s="1"/>
  <c r="D49" i="6"/>
  <c r="E49" i="6"/>
  <c r="D50" i="6"/>
  <c r="E50" i="6"/>
  <c r="R50" i="6" s="1"/>
  <c r="P346" i="6"/>
  <c r="C2" i="6"/>
  <c r="R3" i="6"/>
  <c r="R2" i="6"/>
  <c r="M3" i="6"/>
  <c r="M2" i="6"/>
  <c r="C3" i="6"/>
  <c r="C2" i="9"/>
  <c r="H3" i="9"/>
  <c r="H2" i="9"/>
  <c r="F3" i="9"/>
  <c r="F2" i="9"/>
  <c r="C3" i="9"/>
  <c r="C2" i="3"/>
  <c r="I3" i="3"/>
  <c r="I2" i="3"/>
  <c r="G3" i="3"/>
  <c r="G2" i="3"/>
  <c r="C3" i="3"/>
  <c r="C2" i="48"/>
  <c r="I3" i="48"/>
  <c r="I2" i="48"/>
  <c r="G3" i="48"/>
  <c r="G2" i="48"/>
  <c r="C3" i="48"/>
  <c r="C2" i="46"/>
  <c r="I3" i="46"/>
  <c r="I2" i="46"/>
  <c r="G3" i="46"/>
  <c r="G2" i="46"/>
  <c r="C3" i="46"/>
  <c r="I3" i="47"/>
  <c r="I2" i="47"/>
  <c r="G3" i="47"/>
  <c r="G2" i="47"/>
  <c r="C2" i="47"/>
  <c r="C3" i="47"/>
  <c r="C2" i="2"/>
  <c r="E3" i="2"/>
  <c r="E2" i="2"/>
  <c r="C3" i="2"/>
  <c r="J3" i="1"/>
  <c r="I3" i="50" s="1"/>
  <c r="J2" i="1"/>
  <c r="I2" i="111" s="1"/>
  <c r="H3" i="1"/>
  <c r="F3" i="117" s="1"/>
  <c r="H2" i="1"/>
  <c r="G2" i="113" s="1"/>
  <c r="C3" i="1"/>
  <c r="C3" i="117" s="1"/>
  <c r="C2" i="1"/>
  <c r="C2" i="114" s="1"/>
  <c r="C2" i="117"/>
  <c r="C2" i="116"/>
  <c r="C2" i="115"/>
  <c r="C2" i="52"/>
  <c r="C2" i="50"/>
  <c r="C3" i="116"/>
  <c r="C3" i="52"/>
  <c r="F2" i="117"/>
  <c r="F2" i="116"/>
  <c r="F2" i="115"/>
  <c r="F2" i="52"/>
  <c r="F2" i="50"/>
  <c r="F3" i="116"/>
  <c r="F3" i="115"/>
  <c r="F3" i="52"/>
  <c r="I2" i="116"/>
  <c r="I2" i="115"/>
  <c r="I2" i="50"/>
  <c r="I3" i="117"/>
  <c r="I3" i="116"/>
  <c r="I3" i="115"/>
  <c r="I3" i="114"/>
  <c r="I3" i="52"/>
  <c r="L2" i="113"/>
  <c r="L3" i="113"/>
  <c r="R49" i="6"/>
  <c r="R42" i="6"/>
  <c r="R39" i="6"/>
  <c r="R35" i="6"/>
  <c r="Q50" i="6"/>
  <c r="Q44" i="6"/>
  <c r="Q34" i="6"/>
  <c r="U34" i="6" s="1"/>
  <c r="G3" i="113"/>
  <c r="C2" i="113"/>
  <c r="G2" i="112"/>
  <c r="G2" i="110"/>
  <c r="G2" i="108"/>
  <c r="G2" i="104"/>
  <c r="G2" i="102"/>
  <c r="G2" i="100"/>
  <c r="G2" i="96"/>
  <c r="G2" i="94"/>
  <c r="G2" i="90"/>
  <c r="G2" i="88"/>
  <c r="G2" i="86"/>
  <c r="G2" i="84"/>
  <c r="G2" i="111"/>
  <c r="G2" i="107"/>
  <c r="G2" i="103"/>
  <c r="G2" i="95"/>
  <c r="G2" i="91"/>
  <c r="G2" i="83"/>
  <c r="G2" i="109"/>
  <c r="G2" i="77"/>
  <c r="G2" i="75"/>
  <c r="G2" i="101"/>
  <c r="G2" i="97"/>
  <c r="G2" i="93"/>
  <c r="G2" i="85"/>
  <c r="G2" i="78"/>
  <c r="G3" i="112"/>
  <c r="G3" i="110"/>
  <c r="G3" i="106"/>
  <c r="G3" i="100"/>
  <c r="G3" i="98"/>
  <c r="G3" i="92"/>
  <c r="G3" i="88"/>
  <c r="G3" i="86"/>
  <c r="G3" i="82"/>
  <c r="G3" i="78"/>
  <c r="G3" i="76"/>
  <c r="G3" i="87"/>
  <c r="G3" i="109"/>
  <c r="G3" i="105"/>
  <c r="G3" i="97"/>
  <c r="G3" i="85"/>
  <c r="G3" i="111"/>
  <c r="G3" i="91"/>
  <c r="C2" i="112"/>
  <c r="C2" i="110"/>
  <c r="C2" i="108"/>
  <c r="C2" i="106"/>
  <c r="C2" i="104"/>
  <c r="C2" i="102"/>
  <c r="C2" i="100"/>
  <c r="C2" i="98"/>
  <c r="C2" i="96"/>
  <c r="C2" i="92"/>
  <c r="C2" i="90"/>
  <c r="C2" i="88"/>
  <c r="C2" i="86"/>
  <c r="C2" i="84"/>
  <c r="C2" i="82"/>
  <c r="C2" i="78"/>
  <c r="C2" i="76"/>
  <c r="C2" i="77"/>
  <c r="C2" i="75"/>
  <c r="C2" i="97"/>
  <c r="C2" i="111"/>
  <c r="C2" i="107"/>
  <c r="C2" i="103"/>
  <c r="C2" i="99"/>
  <c r="C2" i="95"/>
  <c r="C2" i="91"/>
  <c r="C2" i="87"/>
  <c r="C2" i="83"/>
  <c r="C2" i="109"/>
  <c r="C2" i="105"/>
  <c r="C2" i="101"/>
  <c r="C2" i="89"/>
  <c r="C2" i="85"/>
  <c r="I2" i="109"/>
  <c r="I2" i="97"/>
  <c r="I2" i="95"/>
  <c r="I2" i="89"/>
  <c r="I2" i="85"/>
  <c r="I2" i="110"/>
  <c r="I2" i="94"/>
  <c r="I2" i="108"/>
  <c r="I2" i="100"/>
  <c r="I2" i="106"/>
  <c r="I2" i="102"/>
  <c r="I2" i="82"/>
  <c r="C3" i="109"/>
  <c r="C3" i="107"/>
  <c r="C3" i="103"/>
  <c r="C3" i="97"/>
  <c r="C3" i="95"/>
  <c r="C3" i="89"/>
  <c r="C3" i="85"/>
  <c r="C3" i="83"/>
  <c r="C3" i="77"/>
  <c r="C3" i="112"/>
  <c r="C3" i="108"/>
  <c r="C3" i="96"/>
  <c r="C3" i="88"/>
  <c r="C3" i="84"/>
  <c r="C3" i="110"/>
  <c r="C3" i="98"/>
  <c r="C3" i="94"/>
  <c r="C3" i="82"/>
  <c r="I3" i="112"/>
  <c r="I3" i="110"/>
  <c r="I3" i="108"/>
  <c r="I3" i="106"/>
  <c r="I3" i="104"/>
  <c r="I3" i="102"/>
  <c r="I3" i="100"/>
  <c r="I3" i="98"/>
  <c r="I3" i="94"/>
  <c r="I3" i="92"/>
  <c r="I3" i="90"/>
  <c r="I3" i="88"/>
  <c r="I3" i="86"/>
  <c r="I3" i="84"/>
  <c r="I3" i="82"/>
  <c r="I3" i="109"/>
  <c r="I3" i="105"/>
  <c r="I3" i="101"/>
  <c r="I3" i="97"/>
  <c r="I3" i="89"/>
  <c r="I3" i="85"/>
  <c r="J3" i="83"/>
  <c r="I3" i="77"/>
  <c r="I3" i="75"/>
  <c r="I3" i="78"/>
  <c r="I3" i="76"/>
  <c r="I3" i="111"/>
  <c r="I3" i="107"/>
  <c r="I3" i="103"/>
  <c r="I3" i="99"/>
  <c r="I3" i="91"/>
  <c r="I3" i="87"/>
  <c r="G3" i="74"/>
  <c r="J2" i="67"/>
  <c r="C3" i="70"/>
  <c r="C3" i="69"/>
  <c r="C3" i="68"/>
  <c r="C2" i="71"/>
  <c r="C2" i="72"/>
  <c r="C2" i="69"/>
  <c r="C2" i="68"/>
  <c r="C2" i="67"/>
  <c r="C2" i="70"/>
  <c r="I2" i="68"/>
  <c r="I2" i="72"/>
  <c r="I3" i="72"/>
  <c r="I3" i="69"/>
  <c r="I3" i="68"/>
  <c r="J3" i="67"/>
  <c r="I3" i="70"/>
  <c r="I3" i="71"/>
  <c r="G2" i="72"/>
  <c r="G2" i="68"/>
  <c r="H2" i="67"/>
  <c r="G2" i="70"/>
  <c r="G3" i="71"/>
  <c r="G3" i="72"/>
  <c r="G3" i="68"/>
  <c r="H3" i="67"/>
  <c r="G3" i="70"/>
  <c r="C2" i="55"/>
  <c r="J3" i="55"/>
  <c r="H2" i="55"/>
  <c r="H3" i="55"/>
  <c r="G98" i="55"/>
  <c r="F98" i="55"/>
  <c r="Z96" i="55"/>
  <c r="Y96" i="55"/>
  <c r="X96" i="55"/>
  <c r="W96" i="55"/>
  <c r="V96" i="55"/>
  <c r="U96" i="55"/>
  <c r="T96" i="55"/>
  <c r="S96" i="55"/>
  <c r="R96" i="55"/>
  <c r="Q96" i="55"/>
  <c r="P96" i="55"/>
  <c r="O96" i="55"/>
  <c r="N96" i="55"/>
  <c r="M96" i="55"/>
  <c r="L96" i="55"/>
  <c r="K96" i="55"/>
  <c r="J96" i="55"/>
  <c r="I96" i="55"/>
  <c r="H96" i="55"/>
  <c r="Z95" i="55"/>
  <c r="Y95" i="55"/>
  <c r="X95" i="55"/>
  <c r="W95" i="55"/>
  <c r="V95" i="55"/>
  <c r="U95" i="55"/>
  <c r="T95" i="55"/>
  <c r="S95" i="55"/>
  <c r="R95" i="55"/>
  <c r="Q95" i="55"/>
  <c r="P95" i="55"/>
  <c r="O95" i="55"/>
  <c r="N95" i="55"/>
  <c r="M95" i="55"/>
  <c r="L95" i="55"/>
  <c r="K95" i="55"/>
  <c r="J95" i="55"/>
  <c r="I95" i="55"/>
  <c r="H95" i="55"/>
  <c r="Z94" i="55"/>
  <c r="Y94" i="55"/>
  <c r="X94" i="55"/>
  <c r="W94" i="55"/>
  <c r="V94" i="55"/>
  <c r="U94" i="55"/>
  <c r="T94" i="55"/>
  <c r="S94" i="55"/>
  <c r="R94" i="55"/>
  <c r="Q94" i="55"/>
  <c r="P94" i="55"/>
  <c r="O94" i="55"/>
  <c r="N94" i="55"/>
  <c r="M94" i="55"/>
  <c r="L94" i="55"/>
  <c r="K94" i="55"/>
  <c r="J94" i="55"/>
  <c r="I94" i="55"/>
  <c r="H94" i="55"/>
  <c r="Z93" i="55"/>
  <c r="Y93" i="55"/>
  <c r="X93" i="55"/>
  <c r="W93" i="55"/>
  <c r="V93" i="55"/>
  <c r="U93" i="55"/>
  <c r="T93" i="55"/>
  <c r="S93" i="55"/>
  <c r="R93" i="55"/>
  <c r="Q93" i="55"/>
  <c r="P93" i="55"/>
  <c r="O93" i="55"/>
  <c r="N93" i="55"/>
  <c r="M93" i="55"/>
  <c r="L93" i="55"/>
  <c r="K93" i="55"/>
  <c r="J93" i="55"/>
  <c r="I93" i="55"/>
  <c r="H93" i="55"/>
  <c r="Z92" i="55"/>
  <c r="Y92" i="55"/>
  <c r="X92" i="55"/>
  <c r="W92" i="55"/>
  <c r="V92" i="55"/>
  <c r="U92" i="55"/>
  <c r="T92" i="55"/>
  <c r="S92" i="55"/>
  <c r="R92" i="55"/>
  <c r="Q92" i="55"/>
  <c r="P92" i="55"/>
  <c r="O92" i="55"/>
  <c r="N92" i="55"/>
  <c r="M92" i="55"/>
  <c r="L92" i="55"/>
  <c r="K92" i="55"/>
  <c r="J92" i="55"/>
  <c r="I92" i="55"/>
  <c r="H92" i="55"/>
  <c r="Z91" i="55"/>
  <c r="Y91" i="55"/>
  <c r="X91" i="55"/>
  <c r="W91" i="55"/>
  <c r="V91" i="55"/>
  <c r="U91" i="55"/>
  <c r="T91" i="55"/>
  <c r="S91" i="55"/>
  <c r="R91" i="55"/>
  <c r="Q91" i="55"/>
  <c r="P91" i="55"/>
  <c r="O91" i="55"/>
  <c r="N91" i="55"/>
  <c r="M91" i="55"/>
  <c r="L91" i="55"/>
  <c r="K91" i="55"/>
  <c r="J91" i="55"/>
  <c r="I91" i="55"/>
  <c r="H91" i="55"/>
  <c r="Z90" i="55"/>
  <c r="Y90" i="55"/>
  <c r="X90" i="55"/>
  <c r="W90" i="55"/>
  <c r="V90" i="55"/>
  <c r="U90" i="55"/>
  <c r="T90" i="55"/>
  <c r="S90" i="55"/>
  <c r="R90" i="55"/>
  <c r="Q90" i="55"/>
  <c r="P90" i="55"/>
  <c r="O90" i="55"/>
  <c r="N90" i="55"/>
  <c r="M90" i="55"/>
  <c r="L90" i="55"/>
  <c r="K90" i="55"/>
  <c r="J90" i="55"/>
  <c r="I90" i="55"/>
  <c r="H90" i="55"/>
  <c r="Z89" i="55"/>
  <c r="Y89" i="55"/>
  <c r="X89" i="55"/>
  <c r="W89" i="55"/>
  <c r="V89" i="55"/>
  <c r="U89" i="55"/>
  <c r="T89" i="55"/>
  <c r="S89" i="55"/>
  <c r="R89" i="55"/>
  <c r="Q89" i="55"/>
  <c r="P89" i="55"/>
  <c r="O89" i="55"/>
  <c r="N89" i="55"/>
  <c r="M89" i="55"/>
  <c r="L89" i="55"/>
  <c r="K89" i="55"/>
  <c r="J89" i="55"/>
  <c r="I89" i="55"/>
  <c r="H89" i="55"/>
  <c r="Z88" i="55"/>
  <c r="Y88" i="55"/>
  <c r="X88" i="55"/>
  <c r="W88" i="55"/>
  <c r="V88" i="55"/>
  <c r="U88" i="55"/>
  <c r="T88" i="55"/>
  <c r="S88" i="55"/>
  <c r="R88" i="55"/>
  <c r="Q88" i="55"/>
  <c r="P88" i="55"/>
  <c r="O88" i="55"/>
  <c r="N88" i="55"/>
  <c r="M88" i="55"/>
  <c r="L88" i="55"/>
  <c r="K88" i="55"/>
  <c r="J88" i="55"/>
  <c r="I88" i="55"/>
  <c r="H88" i="55"/>
  <c r="Z87" i="55"/>
  <c r="Y87" i="55"/>
  <c r="X87" i="55"/>
  <c r="W87" i="55"/>
  <c r="V87" i="55"/>
  <c r="U87" i="55"/>
  <c r="T87" i="55"/>
  <c r="S87" i="55"/>
  <c r="R87" i="55"/>
  <c r="Q87" i="55"/>
  <c r="P87" i="55"/>
  <c r="O87" i="55"/>
  <c r="N87" i="55"/>
  <c r="M87" i="55"/>
  <c r="L87" i="55"/>
  <c r="K87" i="55"/>
  <c r="J87" i="55"/>
  <c r="I87" i="55"/>
  <c r="H87" i="55"/>
  <c r="Z86" i="55"/>
  <c r="Y86" i="55"/>
  <c r="X86" i="55"/>
  <c r="W86" i="55"/>
  <c r="V86" i="55"/>
  <c r="U86" i="55"/>
  <c r="T86" i="55"/>
  <c r="S86" i="55"/>
  <c r="R86" i="55"/>
  <c r="Q86" i="55"/>
  <c r="P86" i="55"/>
  <c r="O86" i="55"/>
  <c r="N86" i="55"/>
  <c r="M86" i="55"/>
  <c r="L86" i="55"/>
  <c r="K86" i="55"/>
  <c r="J86" i="55"/>
  <c r="I86" i="55"/>
  <c r="H86" i="55"/>
  <c r="Z85" i="55"/>
  <c r="Y85" i="55"/>
  <c r="X85" i="55"/>
  <c r="W85" i="55"/>
  <c r="V85" i="55"/>
  <c r="U85" i="55"/>
  <c r="T85" i="55"/>
  <c r="S85" i="55"/>
  <c r="R85" i="55"/>
  <c r="Q85" i="55"/>
  <c r="P85" i="55"/>
  <c r="O85" i="55"/>
  <c r="N85" i="55"/>
  <c r="M85" i="55"/>
  <c r="L85" i="55"/>
  <c r="K85" i="55"/>
  <c r="J85" i="55"/>
  <c r="I85" i="55"/>
  <c r="H85" i="55"/>
  <c r="Z84" i="55"/>
  <c r="Y84" i="55"/>
  <c r="X84" i="55"/>
  <c r="W84" i="55"/>
  <c r="V84" i="55"/>
  <c r="U84" i="55"/>
  <c r="T84" i="55"/>
  <c r="S84" i="55"/>
  <c r="R84" i="55"/>
  <c r="Q84" i="55"/>
  <c r="P84" i="55"/>
  <c r="O84" i="55"/>
  <c r="N84" i="55"/>
  <c r="M84" i="55"/>
  <c r="L84" i="55"/>
  <c r="K84" i="55"/>
  <c r="J84" i="55"/>
  <c r="I84" i="55"/>
  <c r="H84" i="55"/>
  <c r="Z83" i="55"/>
  <c r="Y83" i="55"/>
  <c r="X83" i="55"/>
  <c r="W83" i="55"/>
  <c r="V83" i="55"/>
  <c r="U83" i="55"/>
  <c r="T83" i="55"/>
  <c r="S83" i="55"/>
  <c r="R83" i="55"/>
  <c r="Q83" i="55"/>
  <c r="P83" i="55"/>
  <c r="O83" i="55"/>
  <c r="N83" i="55"/>
  <c r="M83" i="55"/>
  <c r="L83" i="55"/>
  <c r="K83" i="55"/>
  <c r="J83" i="55"/>
  <c r="I83" i="55"/>
  <c r="H83" i="55"/>
  <c r="Z82" i="55"/>
  <c r="Y82" i="55"/>
  <c r="X82" i="55"/>
  <c r="W82" i="55"/>
  <c r="V82" i="55"/>
  <c r="U82" i="55"/>
  <c r="T82" i="55"/>
  <c r="S82" i="55"/>
  <c r="R82" i="55"/>
  <c r="Q82" i="55"/>
  <c r="P82" i="55"/>
  <c r="O82" i="55"/>
  <c r="N82" i="55"/>
  <c r="M82" i="55"/>
  <c r="L82" i="55"/>
  <c r="K82" i="55"/>
  <c r="J82" i="55"/>
  <c r="I82" i="55"/>
  <c r="H82" i="55"/>
  <c r="Z81" i="55"/>
  <c r="Y81" i="55"/>
  <c r="X81" i="55"/>
  <c r="W81" i="55"/>
  <c r="V81" i="55"/>
  <c r="U81" i="55"/>
  <c r="T81" i="55"/>
  <c r="S81" i="55"/>
  <c r="R81" i="55"/>
  <c r="Q81" i="55"/>
  <c r="P81" i="55"/>
  <c r="O81" i="55"/>
  <c r="N81" i="55"/>
  <c r="M81" i="55"/>
  <c r="L81" i="55"/>
  <c r="K81" i="55"/>
  <c r="J81" i="55"/>
  <c r="I81" i="55"/>
  <c r="H81" i="55"/>
  <c r="Z80" i="55"/>
  <c r="Y80" i="55"/>
  <c r="X80" i="55"/>
  <c r="W80" i="55"/>
  <c r="V80" i="55"/>
  <c r="U80" i="55"/>
  <c r="T80" i="55"/>
  <c r="S80" i="55"/>
  <c r="R80" i="55"/>
  <c r="Q80" i="55"/>
  <c r="P80" i="55"/>
  <c r="O80" i="55"/>
  <c r="N80" i="55"/>
  <c r="M80" i="55"/>
  <c r="L80" i="55"/>
  <c r="K80" i="55"/>
  <c r="J80" i="55"/>
  <c r="I80" i="55"/>
  <c r="H80" i="55"/>
  <c r="Z79" i="55"/>
  <c r="Y79" i="55"/>
  <c r="X79" i="55"/>
  <c r="W79" i="55"/>
  <c r="V79" i="55"/>
  <c r="U79" i="55"/>
  <c r="T79" i="55"/>
  <c r="S79" i="55"/>
  <c r="R79" i="55"/>
  <c r="Q79" i="55"/>
  <c r="P79" i="55"/>
  <c r="O79" i="55"/>
  <c r="N79" i="55"/>
  <c r="M79" i="55"/>
  <c r="L79" i="55"/>
  <c r="K79" i="55"/>
  <c r="J79" i="55"/>
  <c r="I79" i="55"/>
  <c r="H79" i="55"/>
  <c r="Z78" i="55"/>
  <c r="Y78" i="55"/>
  <c r="X78" i="55"/>
  <c r="W78" i="55"/>
  <c r="V78" i="55"/>
  <c r="U78" i="55"/>
  <c r="T78" i="55"/>
  <c r="S78" i="55"/>
  <c r="R78" i="55"/>
  <c r="Q78" i="55"/>
  <c r="P78" i="55"/>
  <c r="O78" i="55"/>
  <c r="N78" i="55"/>
  <c r="M78" i="55"/>
  <c r="L78" i="55"/>
  <c r="K78" i="55"/>
  <c r="J78" i="55"/>
  <c r="I78" i="55"/>
  <c r="H78" i="55"/>
  <c r="Z77" i="55"/>
  <c r="Y77" i="55"/>
  <c r="X77" i="55"/>
  <c r="W77" i="55"/>
  <c r="V77" i="55"/>
  <c r="U77" i="55"/>
  <c r="T77" i="55"/>
  <c r="S77" i="55"/>
  <c r="R77" i="55"/>
  <c r="Q77" i="55"/>
  <c r="P77" i="55"/>
  <c r="O77" i="55"/>
  <c r="N77" i="55"/>
  <c r="M77" i="55"/>
  <c r="L77" i="55"/>
  <c r="K77" i="55"/>
  <c r="J77" i="55"/>
  <c r="I77" i="55"/>
  <c r="H77" i="55"/>
  <c r="Z76" i="55"/>
  <c r="Y76" i="55"/>
  <c r="X76" i="55"/>
  <c r="W76" i="55"/>
  <c r="V76" i="55"/>
  <c r="U76" i="55"/>
  <c r="T76" i="55"/>
  <c r="S76" i="55"/>
  <c r="R76" i="55"/>
  <c r="Q76" i="55"/>
  <c r="P76" i="55"/>
  <c r="O76" i="55"/>
  <c r="N76" i="55"/>
  <c r="M76" i="55"/>
  <c r="L76" i="55"/>
  <c r="K76" i="55"/>
  <c r="J76" i="55"/>
  <c r="I76" i="55"/>
  <c r="H76" i="55"/>
  <c r="Z75" i="55"/>
  <c r="Y75" i="55"/>
  <c r="X75" i="55"/>
  <c r="W75" i="55"/>
  <c r="V75" i="55"/>
  <c r="U75" i="55"/>
  <c r="T75" i="55"/>
  <c r="S75" i="55"/>
  <c r="R75" i="55"/>
  <c r="Q75" i="55"/>
  <c r="P75" i="55"/>
  <c r="O75" i="55"/>
  <c r="N75" i="55"/>
  <c r="M75" i="55"/>
  <c r="L75" i="55"/>
  <c r="K75" i="55"/>
  <c r="J75" i="55"/>
  <c r="I75" i="55"/>
  <c r="H75" i="55"/>
  <c r="Z74" i="55"/>
  <c r="Y74" i="55"/>
  <c r="X74" i="55"/>
  <c r="W74" i="55"/>
  <c r="V74" i="55"/>
  <c r="U74" i="55"/>
  <c r="T74" i="55"/>
  <c r="S74" i="55"/>
  <c r="R74" i="55"/>
  <c r="Q74" i="55"/>
  <c r="P74" i="55"/>
  <c r="O74" i="55"/>
  <c r="N74" i="55"/>
  <c r="M74" i="55"/>
  <c r="L74" i="55"/>
  <c r="K74" i="55"/>
  <c r="J74" i="55"/>
  <c r="I74" i="55"/>
  <c r="H74" i="55"/>
  <c r="Z73" i="55"/>
  <c r="Y73" i="55"/>
  <c r="X73" i="55"/>
  <c r="W73" i="55"/>
  <c r="V73" i="55"/>
  <c r="U73" i="55"/>
  <c r="T73" i="55"/>
  <c r="S73" i="55"/>
  <c r="R73" i="55"/>
  <c r="Q73" i="55"/>
  <c r="P73" i="55"/>
  <c r="O73" i="55"/>
  <c r="N73" i="55"/>
  <c r="M73" i="55"/>
  <c r="L73" i="55"/>
  <c r="K73" i="55"/>
  <c r="J73" i="55"/>
  <c r="I73" i="55"/>
  <c r="H73" i="55"/>
  <c r="Z72" i="55"/>
  <c r="Y72" i="55"/>
  <c r="X72" i="55"/>
  <c r="W72" i="55"/>
  <c r="V72" i="55"/>
  <c r="U72" i="55"/>
  <c r="T72" i="55"/>
  <c r="S72" i="55"/>
  <c r="R72" i="55"/>
  <c r="Q72" i="55"/>
  <c r="P72" i="55"/>
  <c r="O72" i="55"/>
  <c r="N72" i="55"/>
  <c r="M72" i="55"/>
  <c r="L72" i="55"/>
  <c r="K72" i="55"/>
  <c r="J72" i="55"/>
  <c r="I72" i="55"/>
  <c r="H72" i="55"/>
  <c r="Z71" i="55"/>
  <c r="Y71" i="55"/>
  <c r="X71" i="55"/>
  <c r="W71" i="55"/>
  <c r="V71" i="55"/>
  <c r="U71" i="55"/>
  <c r="T71" i="55"/>
  <c r="S71" i="55"/>
  <c r="R71" i="55"/>
  <c r="Q71" i="55"/>
  <c r="P71" i="55"/>
  <c r="O71" i="55"/>
  <c r="N71" i="55"/>
  <c r="M71" i="55"/>
  <c r="L71" i="55"/>
  <c r="K71" i="55"/>
  <c r="J71" i="55"/>
  <c r="I71" i="55"/>
  <c r="H71" i="55"/>
  <c r="Z70" i="55"/>
  <c r="Y70" i="55"/>
  <c r="X70" i="55"/>
  <c r="W70" i="55"/>
  <c r="V70" i="55"/>
  <c r="U70" i="55"/>
  <c r="T70" i="55"/>
  <c r="S70" i="55"/>
  <c r="R70" i="55"/>
  <c r="Q70" i="55"/>
  <c r="P70" i="55"/>
  <c r="O70" i="55"/>
  <c r="N70" i="55"/>
  <c r="M70" i="55"/>
  <c r="L70" i="55"/>
  <c r="K70" i="55"/>
  <c r="J70" i="55"/>
  <c r="I70" i="55"/>
  <c r="H70" i="55"/>
  <c r="Z69" i="55"/>
  <c r="Y69" i="55"/>
  <c r="X69" i="55"/>
  <c r="W69" i="55"/>
  <c r="V69" i="55"/>
  <c r="U69" i="55"/>
  <c r="T69" i="55"/>
  <c r="S69" i="55"/>
  <c r="R69" i="55"/>
  <c r="Q69" i="55"/>
  <c r="P69" i="55"/>
  <c r="O69" i="55"/>
  <c r="N69" i="55"/>
  <c r="M69" i="55"/>
  <c r="L69" i="55"/>
  <c r="K69" i="55"/>
  <c r="J69" i="55"/>
  <c r="I69" i="55"/>
  <c r="H69" i="55"/>
  <c r="Z68" i="55"/>
  <c r="Y68" i="55"/>
  <c r="X68" i="55"/>
  <c r="W68" i="55"/>
  <c r="V68" i="55"/>
  <c r="U68" i="55"/>
  <c r="T68" i="55"/>
  <c r="S68" i="55"/>
  <c r="R68" i="55"/>
  <c r="Q68" i="55"/>
  <c r="P68" i="55"/>
  <c r="O68" i="55"/>
  <c r="N68" i="55"/>
  <c r="M68" i="55"/>
  <c r="L68" i="55"/>
  <c r="K68" i="55"/>
  <c r="J68" i="55"/>
  <c r="I68" i="55"/>
  <c r="H68" i="55"/>
  <c r="Z67" i="55"/>
  <c r="Y67" i="55"/>
  <c r="X67" i="55"/>
  <c r="W67" i="55"/>
  <c r="V67" i="55"/>
  <c r="U67" i="55"/>
  <c r="T67" i="55"/>
  <c r="S67" i="55"/>
  <c r="R67" i="55"/>
  <c r="Q67" i="55"/>
  <c r="P67" i="55"/>
  <c r="O67" i="55"/>
  <c r="N67" i="55"/>
  <c r="M67" i="55"/>
  <c r="L67" i="55"/>
  <c r="K67" i="55"/>
  <c r="J67" i="55"/>
  <c r="I67" i="55"/>
  <c r="H67" i="55"/>
  <c r="Z66" i="55"/>
  <c r="Y66" i="55"/>
  <c r="X66" i="55"/>
  <c r="W66" i="55"/>
  <c r="V66" i="55"/>
  <c r="U66" i="55"/>
  <c r="T66" i="55"/>
  <c r="S66" i="55"/>
  <c r="R66" i="55"/>
  <c r="Q66" i="55"/>
  <c r="P66" i="55"/>
  <c r="O66" i="55"/>
  <c r="N66" i="55"/>
  <c r="M66" i="55"/>
  <c r="L66" i="55"/>
  <c r="K66" i="55"/>
  <c r="J66" i="55"/>
  <c r="I66" i="55"/>
  <c r="H66" i="55"/>
  <c r="Z65" i="55"/>
  <c r="Y65" i="55"/>
  <c r="X65" i="55"/>
  <c r="W65" i="55"/>
  <c r="V65" i="55"/>
  <c r="U65" i="55"/>
  <c r="T65" i="55"/>
  <c r="S65" i="55"/>
  <c r="R65" i="55"/>
  <c r="Q65" i="55"/>
  <c r="P65" i="55"/>
  <c r="O65" i="55"/>
  <c r="N65" i="55"/>
  <c r="M65" i="55"/>
  <c r="L65" i="55"/>
  <c r="K65" i="55"/>
  <c r="J65" i="55"/>
  <c r="I65" i="55"/>
  <c r="H65" i="55"/>
  <c r="Z64" i="55"/>
  <c r="Y64" i="55"/>
  <c r="X64" i="55"/>
  <c r="W64" i="55"/>
  <c r="V64" i="55"/>
  <c r="U64" i="55"/>
  <c r="T64" i="55"/>
  <c r="S64" i="55"/>
  <c r="R64" i="55"/>
  <c r="Q64" i="55"/>
  <c r="P64" i="55"/>
  <c r="O64" i="55"/>
  <c r="N64" i="55"/>
  <c r="M64" i="55"/>
  <c r="L64" i="55"/>
  <c r="K64" i="55"/>
  <c r="J64" i="55"/>
  <c r="I64" i="55"/>
  <c r="H64" i="55"/>
  <c r="Z63" i="55"/>
  <c r="Y63" i="55"/>
  <c r="X63" i="55"/>
  <c r="W63" i="55"/>
  <c r="V63" i="55"/>
  <c r="U63" i="55"/>
  <c r="T63" i="55"/>
  <c r="S63" i="55"/>
  <c r="R63" i="55"/>
  <c r="Q63" i="55"/>
  <c r="P63" i="55"/>
  <c r="O63" i="55"/>
  <c r="N63" i="55"/>
  <c r="M63" i="55"/>
  <c r="L63" i="55"/>
  <c r="K63" i="55"/>
  <c r="J63" i="55"/>
  <c r="I63" i="55"/>
  <c r="H63" i="55"/>
  <c r="Z62" i="55"/>
  <c r="Y62" i="55"/>
  <c r="X62" i="55"/>
  <c r="W62" i="55"/>
  <c r="V62" i="55"/>
  <c r="U62" i="55"/>
  <c r="T62" i="55"/>
  <c r="S62" i="55"/>
  <c r="R62" i="55"/>
  <c r="Q62" i="55"/>
  <c r="P62" i="55"/>
  <c r="O62" i="55"/>
  <c r="N62" i="55"/>
  <c r="M62" i="55"/>
  <c r="L62" i="55"/>
  <c r="K62" i="55"/>
  <c r="J62" i="55"/>
  <c r="I62" i="55"/>
  <c r="H62" i="55"/>
  <c r="Z61" i="55"/>
  <c r="Y61" i="55"/>
  <c r="X61" i="55"/>
  <c r="W61" i="55"/>
  <c r="V61" i="55"/>
  <c r="U61" i="55"/>
  <c r="T61" i="55"/>
  <c r="S61" i="55"/>
  <c r="R61" i="55"/>
  <c r="Q61" i="55"/>
  <c r="P61" i="55"/>
  <c r="O61" i="55"/>
  <c r="N61" i="55"/>
  <c r="M61" i="55"/>
  <c r="L61" i="55"/>
  <c r="K61" i="55"/>
  <c r="J61" i="55"/>
  <c r="I61" i="55"/>
  <c r="H61" i="55"/>
  <c r="Z60" i="55"/>
  <c r="Y60" i="55"/>
  <c r="X60" i="55"/>
  <c r="W60" i="55"/>
  <c r="V60" i="55"/>
  <c r="U60" i="55"/>
  <c r="T60" i="55"/>
  <c r="S60" i="55"/>
  <c r="R60" i="55"/>
  <c r="Q60" i="55"/>
  <c r="P60" i="55"/>
  <c r="O60" i="55"/>
  <c r="N60" i="55"/>
  <c r="M60" i="55"/>
  <c r="L60" i="55"/>
  <c r="K60" i="55"/>
  <c r="J60" i="55"/>
  <c r="I60" i="55"/>
  <c r="H60" i="55"/>
  <c r="Z59" i="55"/>
  <c r="Y59" i="55"/>
  <c r="X59" i="55"/>
  <c r="W59" i="55"/>
  <c r="V59" i="55"/>
  <c r="U59" i="55"/>
  <c r="T59" i="55"/>
  <c r="S59" i="55"/>
  <c r="R59" i="55"/>
  <c r="Q59" i="55"/>
  <c r="P59" i="55"/>
  <c r="O59" i="55"/>
  <c r="N59" i="55"/>
  <c r="M59" i="55"/>
  <c r="L59" i="55"/>
  <c r="K59" i="55"/>
  <c r="J59" i="55"/>
  <c r="I59" i="55"/>
  <c r="H59" i="55"/>
  <c r="Z58" i="55"/>
  <c r="Y58" i="55"/>
  <c r="X58" i="55"/>
  <c r="W58" i="55"/>
  <c r="V58" i="55"/>
  <c r="U58" i="55"/>
  <c r="T58" i="55"/>
  <c r="S58" i="55"/>
  <c r="R58" i="55"/>
  <c r="Q58" i="55"/>
  <c r="P58" i="55"/>
  <c r="O58" i="55"/>
  <c r="N58" i="55"/>
  <c r="M58" i="55"/>
  <c r="L58" i="55"/>
  <c r="K58" i="55"/>
  <c r="J58" i="55"/>
  <c r="I58" i="55"/>
  <c r="H58" i="55"/>
  <c r="Z57" i="55"/>
  <c r="Y57" i="55"/>
  <c r="X57" i="55"/>
  <c r="W57" i="55"/>
  <c r="V57" i="55"/>
  <c r="U57" i="55"/>
  <c r="T57" i="55"/>
  <c r="S57" i="55"/>
  <c r="R57" i="55"/>
  <c r="Q57" i="55"/>
  <c r="P57" i="55"/>
  <c r="O57" i="55"/>
  <c r="N57" i="55"/>
  <c r="M57" i="55"/>
  <c r="L57" i="55"/>
  <c r="K57" i="55"/>
  <c r="J57" i="55"/>
  <c r="I57" i="55"/>
  <c r="H57" i="55"/>
  <c r="Z56" i="55"/>
  <c r="Y56" i="55"/>
  <c r="X56" i="55"/>
  <c r="W56" i="55"/>
  <c r="V56" i="55"/>
  <c r="U56" i="55"/>
  <c r="T56" i="55"/>
  <c r="S56" i="55"/>
  <c r="R56" i="55"/>
  <c r="Q56" i="55"/>
  <c r="P56" i="55"/>
  <c r="O56" i="55"/>
  <c r="N56" i="55"/>
  <c r="M56" i="55"/>
  <c r="L56" i="55"/>
  <c r="K56" i="55"/>
  <c r="J56" i="55"/>
  <c r="I56" i="55"/>
  <c r="H56" i="55"/>
  <c r="Z55" i="55"/>
  <c r="Y55" i="55"/>
  <c r="X55" i="55"/>
  <c r="W55" i="55"/>
  <c r="V55" i="55"/>
  <c r="U55" i="55"/>
  <c r="T55" i="55"/>
  <c r="S55" i="55"/>
  <c r="R55" i="55"/>
  <c r="Q55" i="55"/>
  <c r="P55" i="55"/>
  <c r="O55" i="55"/>
  <c r="N55" i="55"/>
  <c r="M55" i="55"/>
  <c r="L55" i="55"/>
  <c r="K55" i="55"/>
  <c r="J55" i="55"/>
  <c r="I55" i="55"/>
  <c r="H55" i="55"/>
  <c r="Z54" i="55"/>
  <c r="Y54" i="55"/>
  <c r="X54" i="55"/>
  <c r="W54" i="55"/>
  <c r="V54" i="55"/>
  <c r="U54" i="55"/>
  <c r="T54" i="55"/>
  <c r="S54" i="55"/>
  <c r="R54" i="55"/>
  <c r="Q54" i="55"/>
  <c r="P54" i="55"/>
  <c r="O54" i="55"/>
  <c r="N54" i="55"/>
  <c r="M54" i="55"/>
  <c r="L54" i="55"/>
  <c r="K54" i="55"/>
  <c r="J54" i="55"/>
  <c r="I54" i="55"/>
  <c r="H54" i="55"/>
  <c r="Z53" i="55"/>
  <c r="Y53" i="55"/>
  <c r="X53" i="55"/>
  <c r="W53" i="55"/>
  <c r="V53" i="55"/>
  <c r="U53" i="55"/>
  <c r="T53" i="55"/>
  <c r="S53" i="55"/>
  <c r="R53" i="55"/>
  <c r="Q53" i="55"/>
  <c r="P53" i="55"/>
  <c r="O53" i="55"/>
  <c r="N53" i="55"/>
  <c r="M53" i="55"/>
  <c r="L53" i="55"/>
  <c r="K53" i="55"/>
  <c r="J53" i="55"/>
  <c r="I53" i="55"/>
  <c r="H53" i="55"/>
  <c r="Z52" i="55"/>
  <c r="Y52" i="55"/>
  <c r="X52" i="55"/>
  <c r="W52" i="55"/>
  <c r="V52" i="55"/>
  <c r="U52" i="55"/>
  <c r="T52" i="55"/>
  <c r="S52" i="55"/>
  <c r="R52" i="55"/>
  <c r="Q52" i="55"/>
  <c r="P52" i="55"/>
  <c r="O52" i="55"/>
  <c r="N52" i="55"/>
  <c r="M52" i="55"/>
  <c r="L52" i="55"/>
  <c r="K52" i="55"/>
  <c r="J52" i="55"/>
  <c r="I52" i="55"/>
  <c r="H52" i="55"/>
  <c r="Z51" i="55"/>
  <c r="Y51" i="55"/>
  <c r="X51" i="55"/>
  <c r="W51" i="55"/>
  <c r="V51" i="55"/>
  <c r="U51" i="55"/>
  <c r="T51" i="55"/>
  <c r="S51" i="55"/>
  <c r="R51" i="55"/>
  <c r="Q51" i="55"/>
  <c r="P51" i="55"/>
  <c r="O51" i="55"/>
  <c r="N51" i="55"/>
  <c r="M51" i="55"/>
  <c r="L51" i="55"/>
  <c r="K51" i="55"/>
  <c r="J51" i="55"/>
  <c r="I51" i="55"/>
  <c r="H51" i="55"/>
  <c r="Z50" i="55"/>
  <c r="Y50" i="55"/>
  <c r="X50" i="55"/>
  <c r="W50" i="55"/>
  <c r="V50" i="55"/>
  <c r="U50" i="55"/>
  <c r="T50" i="55"/>
  <c r="S50" i="55"/>
  <c r="R50" i="55"/>
  <c r="Q50" i="55"/>
  <c r="P50" i="55"/>
  <c r="O50" i="55"/>
  <c r="N50" i="55"/>
  <c r="M50" i="55"/>
  <c r="L50" i="55"/>
  <c r="K50" i="55"/>
  <c r="J50" i="55"/>
  <c r="I50" i="55"/>
  <c r="H50" i="55"/>
  <c r="Z49" i="55"/>
  <c r="Y49" i="55"/>
  <c r="X49" i="55"/>
  <c r="W49" i="55"/>
  <c r="V49" i="55"/>
  <c r="U49" i="55"/>
  <c r="T49" i="55"/>
  <c r="S49" i="55"/>
  <c r="R49" i="55"/>
  <c r="Q49" i="55"/>
  <c r="P49" i="55"/>
  <c r="O49" i="55"/>
  <c r="N49" i="55"/>
  <c r="M49" i="55"/>
  <c r="L49" i="55"/>
  <c r="K49" i="55"/>
  <c r="J49" i="55"/>
  <c r="I49" i="55"/>
  <c r="H49" i="55"/>
  <c r="Z48" i="55"/>
  <c r="Y48" i="55"/>
  <c r="X48" i="55"/>
  <c r="W48" i="55"/>
  <c r="V48" i="55"/>
  <c r="U48" i="55"/>
  <c r="T48" i="55"/>
  <c r="S48" i="55"/>
  <c r="R48" i="55"/>
  <c r="Q48" i="55"/>
  <c r="P48" i="55"/>
  <c r="O48" i="55"/>
  <c r="N48" i="55"/>
  <c r="M48" i="55"/>
  <c r="L48" i="55"/>
  <c r="K48" i="55"/>
  <c r="J48" i="55"/>
  <c r="I48" i="55"/>
  <c r="H48" i="55"/>
  <c r="Z47" i="55"/>
  <c r="Y47" i="55"/>
  <c r="X47" i="55"/>
  <c r="W47" i="55"/>
  <c r="V47" i="55"/>
  <c r="U47" i="55"/>
  <c r="T47" i="55"/>
  <c r="S47" i="55"/>
  <c r="R47" i="55"/>
  <c r="Q47" i="55"/>
  <c r="P47" i="55"/>
  <c r="O47" i="55"/>
  <c r="N47" i="55"/>
  <c r="M47" i="55"/>
  <c r="L47" i="55"/>
  <c r="K47" i="55"/>
  <c r="J47" i="55"/>
  <c r="I47" i="55"/>
  <c r="H47" i="55"/>
  <c r="Z46" i="55"/>
  <c r="Y46" i="55"/>
  <c r="X46" i="55"/>
  <c r="W46" i="55"/>
  <c r="V46" i="55"/>
  <c r="U46" i="55"/>
  <c r="T46" i="55"/>
  <c r="S46" i="55"/>
  <c r="R46" i="55"/>
  <c r="Q46" i="55"/>
  <c r="P46" i="55"/>
  <c r="O46" i="55"/>
  <c r="N46" i="55"/>
  <c r="M46" i="55"/>
  <c r="L46" i="55"/>
  <c r="K46" i="55"/>
  <c r="J46" i="55"/>
  <c r="I46" i="55"/>
  <c r="H46" i="55"/>
  <c r="Z45" i="55"/>
  <c r="Y45" i="55"/>
  <c r="X45" i="55"/>
  <c r="W45" i="55"/>
  <c r="V45" i="55"/>
  <c r="U45" i="55"/>
  <c r="T45" i="55"/>
  <c r="S45" i="55"/>
  <c r="R45" i="55"/>
  <c r="Q45" i="55"/>
  <c r="P45" i="55"/>
  <c r="O45" i="55"/>
  <c r="N45" i="55"/>
  <c r="M45" i="55"/>
  <c r="L45" i="55"/>
  <c r="K45" i="55"/>
  <c r="J45" i="55"/>
  <c r="I45" i="55"/>
  <c r="H45" i="55"/>
  <c r="Z44" i="55"/>
  <c r="Y44" i="55"/>
  <c r="X44" i="55"/>
  <c r="W44" i="55"/>
  <c r="V44" i="55"/>
  <c r="U44" i="55"/>
  <c r="T44" i="55"/>
  <c r="S44" i="55"/>
  <c r="R44" i="55"/>
  <c r="Q44" i="55"/>
  <c r="P44" i="55"/>
  <c r="O44" i="55"/>
  <c r="N44" i="55"/>
  <c r="M44" i="55"/>
  <c r="L44" i="55"/>
  <c r="K44" i="55"/>
  <c r="J44" i="55"/>
  <c r="I44" i="55"/>
  <c r="H44" i="55"/>
  <c r="Z43" i="55"/>
  <c r="Y43" i="55"/>
  <c r="X43" i="55"/>
  <c r="W43" i="55"/>
  <c r="V43" i="55"/>
  <c r="U43" i="55"/>
  <c r="T43" i="55"/>
  <c r="S43" i="55"/>
  <c r="R43" i="55"/>
  <c r="Q43" i="55"/>
  <c r="P43" i="55"/>
  <c r="O43" i="55"/>
  <c r="N43" i="55"/>
  <c r="M43" i="55"/>
  <c r="L43" i="55"/>
  <c r="K43" i="55"/>
  <c r="J43" i="55"/>
  <c r="I43" i="55"/>
  <c r="H43" i="55"/>
  <c r="Z42" i="55"/>
  <c r="Y42" i="55"/>
  <c r="X42" i="55"/>
  <c r="W42" i="55"/>
  <c r="V42" i="55"/>
  <c r="U42" i="55"/>
  <c r="T42" i="55"/>
  <c r="S42" i="55"/>
  <c r="R42" i="55"/>
  <c r="Q42" i="55"/>
  <c r="P42" i="55"/>
  <c r="O42" i="55"/>
  <c r="N42" i="55"/>
  <c r="M42" i="55"/>
  <c r="L42" i="55"/>
  <c r="K42" i="55"/>
  <c r="J42" i="55"/>
  <c r="I42" i="55"/>
  <c r="H42" i="55"/>
  <c r="Z41" i="55"/>
  <c r="Y41" i="55"/>
  <c r="X41" i="55"/>
  <c r="W41" i="55"/>
  <c r="V41" i="55"/>
  <c r="U41" i="55"/>
  <c r="T41" i="55"/>
  <c r="S41" i="55"/>
  <c r="R41" i="55"/>
  <c r="Q41" i="55"/>
  <c r="P41" i="55"/>
  <c r="O41" i="55"/>
  <c r="N41" i="55"/>
  <c r="M41" i="55"/>
  <c r="L41" i="55"/>
  <c r="K41" i="55"/>
  <c r="J41" i="55"/>
  <c r="I41" i="55"/>
  <c r="H41" i="55"/>
  <c r="Z40" i="55"/>
  <c r="Y40" i="55"/>
  <c r="X40" i="55"/>
  <c r="W40" i="55"/>
  <c r="V40" i="55"/>
  <c r="U40" i="55"/>
  <c r="T40" i="55"/>
  <c r="S40" i="55"/>
  <c r="R40" i="55"/>
  <c r="Q40" i="55"/>
  <c r="P40" i="55"/>
  <c r="O40" i="55"/>
  <c r="N40" i="55"/>
  <c r="M40" i="55"/>
  <c r="L40" i="55"/>
  <c r="K40" i="55"/>
  <c r="J40" i="55"/>
  <c r="I40" i="55"/>
  <c r="H40" i="55"/>
  <c r="Z39" i="55"/>
  <c r="Y39" i="55"/>
  <c r="X39" i="55"/>
  <c r="W39" i="55"/>
  <c r="V39" i="55"/>
  <c r="U39" i="55"/>
  <c r="T39" i="55"/>
  <c r="S39" i="55"/>
  <c r="R39" i="55"/>
  <c r="Q39" i="55"/>
  <c r="P39" i="55"/>
  <c r="O39" i="55"/>
  <c r="N39" i="55"/>
  <c r="M39" i="55"/>
  <c r="L39" i="55"/>
  <c r="K39" i="55"/>
  <c r="J39" i="55"/>
  <c r="I39" i="55"/>
  <c r="H39" i="55"/>
  <c r="Z38" i="55"/>
  <c r="Y38" i="55"/>
  <c r="X38" i="55"/>
  <c r="W38" i="55"/>
  <c r="V38" i="55"/>
  <c r="U38" i="55"/>
  <c r="T38" i="55"/>
  <c r="S38" i="55"/>
  <c r="R38" i="55"/>
  <c r="Q38" i="55"/>
  <c r="P38" i="55"/>
  <c r="O38" i="55"/>
  <c r="N38" i="55"/>
  <c r="M38" i="55"/>
  <c r="L38" i="55"/>
  <c r="K38" i="55"/>
  <c r="J38" i="55"/>
  <c r="I38" i="55"/>
  <c r="H38" i="55"/>
  <c r="Z37" i="55"/>
  <c r="Y37" i="55"/>
  <c r="X37" i="55"/>
  <c r="W37" i="55"/>
  <c r="V37" i="55"/>
  <c r="U37" i="55"/>
  <c r="T37" i="55"/>
  <c r="S37" i="55"/>
  <c r="R37" i="55"/>
  <c r="Q37" i="55"/>
  <c r="P37" i="55"/>
  <c r="O37" i="55"/>
  <c r="N37" i="55"/>
  <c r="M37" i="55"/>
  <c r="L37" i="55"/>
  <c r="K37" i="55"/>
  <c r="J37" i="55"/>
  <c r="I37" i="55"/>
  <c r="H37" i="55"/>
  <c r="Z36" i="55"/>
  <c r="Y36" i="55"/>
  <c r="X36" i="55"/>
  <c r="W36" i="55"/>
  <c r="V36" i="55"/>
  <c r="U36" i="55"/>
  <c r="T36" i="55"/>
  <c r="S36" i="55"/>
  <c r="R36" i="55"/>
  <c r="Q36" i="55"/>
  <c r="P36" i="55"/>
  <c r="O36" i="55"/>
  <c r="N36" i="55"/>
  <c r="M36" i="55"/>
  <c r="L36" i="55"/>
  <c r="K36" i="55"/>
  <c r="J36" i="55"/>
  <c r="I36" i="55"/>
  <c r="H36" i="55"/>
  <c r="Z35" i="55"/>
  <c r="Y35" i="55"/>
  <c r="X35" i="55"/>
  <c r="W35" i="55"/>
  <c r="V35" i="55"/>
  <c r="U35" i="55"/>
  <c r="T35" i="55"/>
  <c r="S35" i="55"/>
  <c r="R35" i="55"/>
  <c r="Q35" i="55"/>
  <c r="P35" i="55"/>
  <c r="O35" i="55"/>
  <c r="N35" i="55"/>
  <c r="M35" i="55"/>
  <c r="L35" i="55"/>
  <c r="K35" i="55"/>
  <c r="J35" i="55"/>
  <c r="I35" i="55"/>
  <c r="H35" i="55"/>
  <c r="Z34" i="55"/>
  <c r="Y34" i="55"/>
  <c r="X34" i="55"/>
  <c r="W34" i="55"/>
  <c r="V34" i="55"/>
  <c r="U34" i="55"/>
  <c r="T34" i="55"/>
  <c r="S34" i="55"/>
  <c r="R34" i="55"/>
  <c r="Q34" i="55"/>
  <c r="P34" i="55"/>
  <c r="O34" i="55"/>
  <c r="N34" i="55"/>
  <c r="M34" i="55"/>
  <c r="L34" i="55"/>
  <c r="K34" i="55"/>
  <c r="J34" i="55"/>
  <c r="I34" i="55"/>
  <c r="H34" i="55"/>
  <c r="Z33" i="55"/>
  <c r="Y33" i="55"/>
  <c r="X33" i="55"/>
  <c r="W33" i="55"/>
  <c r="V33" i="55"/>
  <c r="U33" i="55"/>
  <c r="T33" i="55"/>
  <c r="S33" i="55"/>
  <c r="R33" i="55"/>
  <c r="Q33" i="55"/>
  <c r="P33" i="55"/>
  <c r="O33" i="55"/>
  <c r="N33" i="55"/>
  <c r="M33" i="55"/>
  <c r="L33" i="55"/>
  <c r="K33" i="55"/>
  <c r="J33" i="55"/>
  <c r="I33" i="55"/>
  <c r="H33" i="55"/>
  <c r="Z32" i="55"/>
  <c r="Y32" i="55"/>
  <c r="X32" i="55"/>
  <c r="W32" i="55"/>
  <c r="V32" i="55"/>
  <c r="U32" i="55"/>
  <c r="T32" i="55"/>
  <c r="S32" i="55"/>
  <c r="R32" i="55"/>
  <c r="Q32" i="55"/>
  <c r="P32" i="55"/>
  <c r="O32" i="55"/>
  <c r="N32" i="55"/>
  <c r="M32" i="55"/>
  <c r="L32" i="55"/>
  <c r="K32" i="55"/>
  <c r="J32" i="55"/>
  <c r="I32" i="55"/>
  <c r="H32" i="55"/>
  <c r="Z31" i="55"/>
  <c r="Y31" i="55"/>
  <c r="X31" i="55"/>
  <c r="W31" i="55"/>
  <c r="V31" i="55"/>
  <c r="U31" i="55"/>
  <c r="T31" i="55"/>
  <c r="S31" i="55"/>
  <c r="R31" i="55"/>
  <c r="Q31" i="55"/>
  <c r="P31" i="55"/>
  <c r="O31" i="55"/>
  <c r="N31" i="55"/>
  <c r="M31" i="55"/>
  <c r="L31" i="55"/>
  <c r="K31" i="55"/>
  <c r="J31" i="55"/>
  <c r="I31" i="55"/>
  <c r="H31" i="55"/>
  <c r="Z30" i="55"/>
  <c r="Y30" i="55"/>
  <c r="X30" i="55"/>
  <c r="W30" i="55"/>
  <c r="V30" i="55"/>
  <c r="U30" i="55"/>
  <c r="T30" i="55"/>
  <c r="S30" i="55"/>
  <c r="R30" i="55"/>
  <c r="Q30" i="55"/>
  <c r="P30" i="55"/>
  <c r="O30" i="55"/>
  <c r="N30" i="55"/>
  <c r="M30" i="55"/>
  <c r="L30" i="55"/>
  <c r="K30" i="55"/>
  <c r="J30" i="55"/>
  <c r="I30" i="55"/>
  <c r="H30" i="55"/>
  <c r="Z29" i="55"/>
  <c r="Y29" i="55"/>
  <c r="X29" i="55"/>
  <c r="W29" i="55"/>
  <c r="V29" i="55"/>
  <c r="U29" i="55"/>
  <c r="T29" i="55"/>
  <c r="S29" i="55"/>
  <c r="R29" i="55"/>
  <c r="Q29" i="55"/>
  <c r="P29" i="55"/>
  <c r="O29" i="55"/>
  <c r="N29" i="55"/>
  <c r="M29" i="55"/>
  <c r="L29" i="55"/>
  <c r="K29" i="55"/>
  <c r="J29" i="55"/>
  <c r="I29" i="55"/>
  <c r="H29" i="55"/>
  <c r="Z28" i="55"/>
  <c r="Y28" i="55"/>
  <c r="X28" i="55"/>
  <c r="W28" i="55"/>
  <c r="V28" i="55"/>
  <c r="U28" i="55"/>
  <c r="T28" i="55"/>
  <c r="S28" i="55"/>
  <c r="R28" i="55"/>
  <c r="Q28" i="55"/>
  <c r="P28" i="55"/>
  <c r="O28" i="55"/>
  <c r="N28" i="55"/>
  <c r="M28" i="55"/>
  <c r="L28" i="55"/>
  <c r="K28" i="55"/>
  <c r="J28" i="55"/>
  <c r="I28" i="55"/>
  <c r="H28" i="55"/>
  <c r="Z27" i="55"/>
  <c r="Y27" i="55"/>
  <c r="X27" i="55"/>
  <c r="W27" i="55"/>
  <c r="V27" i="55"/>
  <c r="U27" i="55"/>
  <c r="T27" i="55"/>
  <c r="S27" i="55"/>
  <c r="R27" i="55"/>
  <c r="Q27" i="55"/>
  <c r="P27" i="55"/>
  <c r="O27" i="55"/>
  <c r="N27" i="55"/>
  <c r="M27" i="55"/>
  <c r="L27" i="55"/>
  <c r="K27" i="55"/>
  <c r="J27" i="55"/>
  <c r="I27" i="55"/>
  <c r="H27" i="55"/>
  <c r="Z26" i="55"/>
  <c r="Y26" i="55"/>
  <c r="X26" i="55"/>
  <c r="W26" i="55"/>
  <c r="V26" i="55"/>
  <c r="U26" i="55"/>
  <c r="T26" i="55"/>
  <c r="S26" i="55"/>
  <c r="R26" i="55"/>
  <c r="Q26" i="55"/>
  <c r="P26" i="55"/>
  <c r="O26" i="55"/>
  <c r="N26" i="55"/>
  <c r="M26" i="55"/>
  <c r="L26" i="55"/>
  <c r="K26" i="55"/>
  <c r="J26" i="55"/>
  <c r="I26" i="55"/>
  <c r="H26" i="55"/>
  <c r="Z25" i="55"/>
  <c r="Y25" i="55"/>
  <c r="X25" i="55"/>
  <c r="W25" i="55"/>
  <c r="V25" i="55"/>
  <c r="U25" i="55"/>
  <c r="T25" i="55"/>
  <c r="S25" i="55"/>
  <c r="R25" i="55"/>
  <c r="Q25" i="55"/>
  <c r="P25" i="55"/>
  <c r="O25" i="55"/>
  <c r="N25" i="55"/>
  <c r="M25" i="55"/>
  <c r="L25" i="55"/>
  <c r="K25" i="55"/>
  <c r="J25" i="55"/>
  <c r="I25" i="55"/>
  <c r="H25" i="55"/>
  <c r="Z24" i="55"/>
  <c r="Y24" i="55"/>
  <c r="X24" i="55"/>
  <c r="W24" i="55"/>
  <c r="V24" i="55"/>
  <c r="U24" i="55"/>
  <c r="T24" i="55"/>
  <c r="S24" i="55"/>
  <c r="R24" i="55"/>
  <c r="Q24" i="55"/>
  <c r="P24" i="55"/>
  <c r="O24" i="55"/>
  <c r="N24" i="55"/>
  <c r="M24" i="55"/>
  <c r="L24" i="55"/>
  <c r="K24" i="55"/>
  <c r="J24" i="55"/>
  <c r="I24" i="55"/>
  <c r="H24" i="55"/>
  <c r="Z23" i="55"/>
  <c r="Y23" i="55"/>
  <c r="X23" i="55"/>
  <c r="W23" i="55"/>
  <c r="V23" i="55"/>
  <c r="U23" i="55"/>
  <c r="T23" i="55"/>
  <c r="S23" i="55"/>
  <c r="R23" i="55"/>
  <c r="Q23" i="55"/>
  <c r="P23" i="55"/>
  <c r="O23" i="55"/>
  <c r="N23" i="55"/>
  <c r="M23" i="55"/>
  <c r="L23" i="55"/>
  <c r="K23" i="55"/>
  <c r="J23" i="55"/>
  <c r="I23" i="55"/>
  <c r="H23" i="55"/>
  <c r="Z22" i="55"/>
  <c r="Y22" i="55"/>
  <c r="X22" i="55"/>
  <c r="W22" i="55"/>
  <c r="V22" i="55"/>
  <c r="U22" i="55"/>
  <c r="T22" i="55"/>
  <c r="S22" i="55"/>
  <c r="R22" i="55"/>
  <c r="Q22" i="55"/>
  <c r="P22" i="55"/>
  <c r="O22" i="55"/>
  <c r="N22" i="55"/>
  <c r="M22" i="55"/>
  <c r="L22" i="55"/>
  <c r="K22" i="55"/>
  <c r="J22" i="55"/>
  <c r="I22" i="55"/>
  <c r="H22" i="55"/>
  <c r="Z21" i="55"/>
  <c r="Z98" i="55" s="1"/>
  <c r="Y21" i="55"/>
  <c r="X21" i="55"/>
  <c r="W21" i="55"/>
  <c r="V21" i="55"/>
  <c r="U21" i="55"/>
  <c r="T21" i="55"/>
  <c r="S21" i="55"/>
  <c r="R21" i="55"/>
  <c r="Q21" i="55"/>
  <c r="P21" i="55"/>
  <c r="O21" i="55"/>
  <c r="N21" i="55"/>
  <c r="N98" i="55" s="1"/>
  <c r="M21" i="55"/>
  <c r="L21" i="55"/>
  <c r="K21" i="55"/>
  <c r="J21" i="55"/>
  <c r="I21" i="55"/>
  <c r="H21" i="55"/>
  <c r="Z20" i="55"/>
  <c r="Y20" i="55"/>
  <c r="X20" i="55"/>
  <c r="W20" i="55"/>
  <c r="V20" i="55"/>
  <c r="U20" i="55"/>
  <c r="T20" i="55"/>
  <c r="S20" i="55"/>
  <c r="R20" i="55"/>
  <c r="Q20" i="55"/>
  <c r="P20" i="55"/>
  <c r="O20" i="55"/>
  <c r="N20" i="55"/>
  <c r="M20" i="55"/>
  <c r="L20" i="55"/>
  <c r="K20" i="55"/>
  <c r="J20" i="55"/>
  <c r="I20" i="55"/>
  <c r="H20" i="55"/>
  <c r="Z19" i="55"/>
  <c r="Y19" i="55"/>
  <c r="X19" i="55"/>
  <c r="W19" i="55"/>
  <c r="V19" i="55"/>
  <c r="U19" i="55"/>
  <c r="T19" i="55"/>
  <c r="S19" i="55"/>
  <c r="R19" i="55"/>
  <c r="Q19" i="55"/>
  <c r="P19" i="55"/>
  <c r="O19" i="55"/>
  <c r="N19" i="55"/>
  <c r="M19" i="55"/>
  <c r="L19" i="55"/>
  <c r="K19" i="55"/>
  <c r="J19" i="55"/>
  <c r="I19" i="55"/>
  <c r="H19" i="55"/>
  <c r="Z18" i="55"/>
  <c r="Y18" i="55"/>
  <c r="X18" i="55"/>
  <c r="W18" i="55"/>
  <c r="V18" i="55"/>
  <c r="U18" i="55"/>
  <c r="T18" i="55"/>
  <c r="S18" i="55"/>
  <c r="R18" i="55"/>
  <c r="Q18" i="55"/>
  <c r="P18" i="55"/>
  <c r="O18" i="55"/>
  <c r="N18" i="55"/>
  <c r="M18" i="55"/>
  <c r="L18" i="55"/>
  <c r="K18" i="55"/>
  <c r="K98" i="55" s="1"/>
  <c r="J18" i="55"/>
  <c r="I18" i="55"/>
  <c r="H18" i="55"/>
  <c r="Z17" i="55"/>
  <c r="Y17" i="55"/>
  <c r="X17" i="55"/>
  <c r="W17" i="55"/>
  <c r="V17" i="55"/>
  <c r="U17" i="55"/>
  <c r="T17" i="55"/>
  <c r="S17" i="55"/>
  <c r="R17" i="55"/>
  <c r="Q17" i="55"/>
  <c r="P17" i="55"/>
  <c r="O17" i="55"/>
  <c r="N17" i="55"/>
  <c r="M17" i="55"/>
  <c r="L17" i="55"/>
  <c r="K17" i="55"/>
  <c r="J17" i="55"/>
  <c r="I17" i="55"/>
  <c r="H17" i="55"/>
  <c r="Z16" i="55"/>
  <c r="Y16" i="55"/>
  <c r="Y98" i="55" s="1"/>
  <c r="X16" i="55"/>
  <c r="W16" i="55"/>
  <c r="V16" i="55"/>
  <c r="U16" i="55"/>
  <c r="T16" i="55"/>
  <c r="S16" i="55"/>
  <c r="R16" i="55"/>
  <c r="Q16" i="55"/>
  <c r="P16" i="55"/>
  <c r="O16" i="55"/>
  <c r="N16" i="55"/>
  <c r="M16" i="55"/>
  <c r="L16" i="55"/>
  <c r="K16" i="55"/>
  <c r="J16" i="55"/>
  <c r="I16" i="55"/>
  <c r="H16" i="55"/>
  <c r="Z15" i="55"/>
  <c r="Y15" i="55"/>
  <c r="X15" i="55"/>
  <c r="W15" i="55"/>
  <c r="V15" i="55"/>
  <c r="U15" i="55"/>
  <c r="T15" i="55"/>
  <c r="S15" i="55"/>
  <c r="R15" i="55"/>
  <c r="Q15" i="55"/>
  <c r="P15" i="55"/>
  <c r="O15" i="55"/>
  <c r="N15" i="55"/>
  <c r="M15" i="55"/>
  <c r="L15" i="55"/>
  <c r="K15" i="55"/>
  <c r="J15" i="55"/>
  <c r="I15" i="55"/>
  <c r="H15" i="55"/>
  <c r="Z14" i="55"/>
  <c r="Y14" i="55"/>
  <c r="X14" i="55"/>
  <c r="W14" i="55"/>
  <c r="V14" i="55"/>
  <c r="U14" i="55"/>
  <c r="T14" i="55"/>
  <c r="S14" i="55"/>
  <c r="R14" i="55"/>
  <c r="Q14" i="55"/>
  <c r="P14" i="55"/>
  <c r="O14" i="55"/>
  <c r="N14" i="55"/>
  <c r="M14" i="55"/>
  <c r="L14" i="55"/>
  <c r="K14" i="55"/>
  <c r="J14" i="55"/>
  <c r="I14" i="55"/>
  <c r="H14" i="55"/>
  <c r="Z13" i="55"/>
  <c r="Y13" i="55"/>
  <c r="X13" i="55"/>
  <c r="W13" i="55"/>
  <c r="V13" i="55"/>
  <c r="U13" i="55"/>
  <c r="T13" i="55"/>
  <c r="S13" i="55"/>
  <c r="R13" i="55"/>
  <c r="Q13" i="55"/>
  <c r="P13" i="55"/>
  <c r="O13" i="55"/>
  <c r="N13" i="55"/>
  <c r="M13" i="55"/>
  <c r="L13" i="55"/>
  <c r="K13" i="55"/>
  <c r="J13" i="55"/>
  <c r="I13" i="55"/>
  <c r="H13" i="55"/>
  <c r="Z12" i="55"/>
  <c r="Y12" i="55"/>
  <c r="X12" i="55"/>
  <c r="W12" i="55"/>
  <c r="V12" i="55"/>
  <c r="U12" i="55"/>
  <c r="T12" i="55"/>
  <c r="S12" i="55"/>
  <c r="R12" i="55"/>
  <c r="Q12" i="55"/>
  <c r="P12" i="55"/>
  <c r="O12" i="55"/>
  <c r="N12" i="55"/>
  <c r="M12" i="55"/>
  <c r="L12" i="55"/>
  <c r="K12" i="55"/>
  <c r="J12" i="55"/>
  <c r="I12" i="55"/>
  <c r="H12" i="55"/>
  <c r="Z11" i="55"/>
  <c r="Y11" i="55"/>
  <c r="X11" i="55"/>
  <c r="W11" i="55"/>
  <c r="V11" i="55"/>
  <c r="U11" i="55"/>
  <c r="T11" i="55"/>
  <c r="T98" i="55" s="1"/>
  <c r="S11" i="55"/>
  <c r="R11" i="55"/>
  <c r="Q11" i="55"/>
  <c r="P11" i="55"/>
  <c r="O11" i="55"/>
  <c r="N11" i="55"/>
  <c r="M11" i="55"/>
  <c r="L11" i="55"/>
  <c r="L98" i="55" s="1"/>
  <c r="K11" i="55"/>
  <c r="J11" i="55"/>
  <c r="I11" i="55"/>
  <c r="H11" i="55"/>
  <c r="H98" i="55" s="1"/>
  <c r="Z10" i="55"/>
  <c r="Y10" i="55"/>
  <c r="X10" i="55"/>
  <c r="W10" i="55"/>
  <c r="V10" i="55"/>
  <c r="V98" i="55" s="1"/>
  <c r="U10" i="55"/>
  <c r="T10" i="55"/>
  <c r="S10" i="55"/>
  <c r="S98" i="55" s="1"/>
  <c r="R10" i="55"/>
  <c r="Q10" i="55"/>
  <c r="P10" i="55"/>
  <c r="O10" i="55"/>
  <c r="O98" i="55" s="1"/>
  <c r="N10" i="55"/>
  <c r="M10" i="55"/>
  <c r="L10" i="55"/>
  <c r="K10" i="55"/>
  <c r="J10" i="55"/>
  <c r="I10" i="55"/>
  <c r="H10" i="55"/>
  <c r="G48" i="56"/>
  <c r="F48" i="56"/>
  <c r="N46" i="56"/>
  <c r="M46" i="56"/>
  <c r="L46" i="56"/>
  <c r="K46" i="56"/>
  <c r="J46" i="56"/>
  <c r="I46" i="56"/>
  <c r="H46" i="56"/>
  <c r="N45" i="56"/>
  <c r="M45" i="56"/>
  <c r="L45" i="56"/>
  <c r="K45" i="56"/>
  <c r="J45" i="56"/>
  <c r="I45" i="56"/>
  <c r="H45" i="56"/>
  <c r="N44" i="56"/>
  <c r="M44" i="56"/>
  <c r="L44" i="56"/>
  <c r="K44" i="56"/>
  <c r="J44" i="56"/>
  <c r="I44" i="56"/>
  <c r="H44" i="56"/>
  <c r="N43" i="56"/>
  <c r="M43" i="56"/>
  <c r="L43" i="56"/>
  <c r="K43" i="56"/>
  <c r="J43" i="56"/>
  <c r="I43" i="56"/>
  <c r="H43" i="56"/>
  <c r="N42" i="56"/>
  <c r="M42" i="56"/>
  <c r="L42" i="56"/>
  <c r="K42" i="56"/>
  <c r="J42" i="56"/>
  <c r="I42" i="56"/>
  <c r="H42" i="56"/>
  <c r="N41" i="56"/>
  <c r="M41" i="56"/>
  <c r="L41" i="56"/>
  <c r="K41" i="56"/>
  <c r="J41" i="56"/>
  <c r="I41" i="56"/>
  <c r="H41" i="56"/>
  <c r="N40" i="56"/>
  <c r="M40" i="56"/>
  <c r="L40" i="56"/>
  <c r="K40" i="56"/>
  <c r="J40" i="56"/>
  <c r="I40" i="56"/>
  <c r="H40" i="56"/>
  <c r="N39" i="56"/>
  <c r="M39" i="56"/>
  <c r="L39" i="56"/>
  <c r="K39" i="56"/>
  <c r="J39" i="56"/>
  <c r="I39" i="56"/>
  <c r="H39" i="56"/>
  <c r="N38" i="56"/>
  <c r="M38" i="56"/>
  <c r="L38" i="56"/>
  <c r="K38" i="56"/>
  <c r="J38" i="56"/>
  <c r="I38" i="56"/>
  <c r="H38" i="56"/>
  <c r="N37" i="56"/>
  <c r="M37" i="56"/>
  <c r="L37" i="56"/>
  <c r="K37" i="56"/>
  <c r="J37" i="56"/>
  <c r="I37" i="56"/>
  <c r="H37" i="56"/>
  <c r="N36" i="56"/>
  <c r="M36" i="56"/>
  <c r="L36" i="56"/>
  <c r="K36" i="56"/>
  <c r="J36" i="56"/>
  <c r="I36" i="56"/>
  <c r="H36" i="56"/>
  <c r="N35" i="56"/>
  <c r="M35" i="56"/>
  <c r="L35" i="56"/>
  <c r="K35" i="56"/>
  <c r="J35" i="56"/>
  <c r="I35" i="56"/>
  <c r="H35" i="56"/>
  <c r="N34" i="56"/>
  <c r="M34" i="56"/>
  <c r="L34" i="56"/>
  <c r="K34" i="56"/>
  <c r="J34" i="56"/>
  <c r="I34" i="56"/>
  <c r="H34" i="56"/>
  <c r="N33" i="56"/>
  <c r="M33" i="56"/>
  <c r="L33" i="56"/>
  <c r="K33" i="56"/>
  <c r="J33" i="56"/>
  <c r="I33" i="56"/>
  <c r="H33" i="56"/>
  <c r="N32" i="56"/>
  <c r="M32" i="56"/>
  <c r="L32" i="56"/>
  <c r="K32" i="56"/>
  <c r="J32" i="56"/>
  <c r="I32" i="56"/>
  <c r="H32" i="56"/>
  <c r="N31" i="56"/>
  <c r="M31" i="56"/>
  <c r="L31" i="56"/>
  <c r="K31" i="56"/>
  <c r="J31" i="56"/>
  <c r="I31" i="56"/>
  <c r="H31" i="56"/>
  <c r="N30" i="56"/>
  <c r="M30" i="56"/>
  <c r="L30" i="56"/>
  <c r="K30" i="56"/>
  <c r="J30" i="56"/>
  <c r="I30" i="56"/>
  <c r="H30" i="56"/>
  <c r="N29" i="56"/>
  <c r="M29" i="56"/>
  <c r="L29" i="56"/>
  <c r="K29" i="56"/>
  <c r="J29" i="56"/>
  <c r="I29" i="56"/>
  <c r="H29" i="56"/>
  <c r="N28" i="56"/>
  <c r="M28" i="56"/>
  <c r="L28" i="56"/>
  <c r="K28" i="56"/>
  <c r="J28" i="56"/>
  <c r="I28" i="56"/>
  <c r="H28" i="56"/>
  <c r="N27" i="56"/>
  <c r="M27" i="56"/>
  <c r="L27" i="56"/>
  <c r="K27" i="56"/>
  <c r="J27" i="56"/>
  <c r="I27" i="56"/>
  <c r="H27" i="56"/>
  <c r="N26" i="56"/>
  <c r="M26" i="56"/>
  <c r="L26" i="56"/>
  <c r="K26" i="56"/>
  <c r="J26" i="56"/>
  <c r="I26" i="56"/>
  <c r="H26" i="56"/>
  <c r="N25" i="56"/>
  <c r="M25" i="56"/>
  <c r="L25" i="56"/>
  <c r="K25" i="56"/>
  <c r="J25" i="56"/>
  <c r="I25" i="56"/>
  <c r="H25" i="56"/>
  <c r="N24" i="56"/>
  <c r="M24" i="56"/>
  <c r="L24" i="56"/>
  <c r="K24" i="56"/>
  <c r="J24" i="56"/>
  <c r="I24" i="56"/>
  <c r="H24" i="56"/>
  <c r="N23" i="56"/>
  <c r="M23" i="56"/>
  <c r="L23" i="56"/>
  <c r="K23" i="56"/>
  <c r="J23" i="56"/>
  <c r="I23" i="56"/>
  <c r="H23" i="56"/>
  <c r="N22" i="56"/>
  <c r="M22" i="56"/>
  <c r="L22" i="56"/>
  <c r="K22" i="56"/>
  <c r="J22" i="56"/>
  <c r="I22" i="56"/>
  <c r="H22" i="56"/>
  <c r="N21" i="56"/>
  <c r="M21" i="56"/>
  <c r="L21" i="56"/>
  <c r="K21" i="56"/>
  <c r="K48" i="56" s="1"/>
  <c r="J21" i="56"/>
  <c r="I21" i="56"/>
  <c r="H21" i="56"/>
  <c r="N20" i="56"/>
  <c r="M20" i="56"/>
  <c r="L20" i="56"/>
  <c r="K20" i="56"/>
  <c r="J20" i="56"/>
  <c r="I20" i="56"/>
  <c r="H20" i="56"/>
  <c r="N19" i="56"/>
  <c r="M19" i="56"/>
  <c r="L19" i="56"/>
  <c r="K19" i="56"/>
  <c r="J19" i="56"/>
  <c r="I19" i="56"/>
  <c r="H19" i="56"/>
  <c r="N18" i="56"/>
  <c r="M18" i="56"/>
  <c r="L18" i="56"/>
  <c r="K18" i="56"/>
  <c r="J18" i="56"/>
  <c r="I18" i="56"/>
  <c r="H18" i="56"/>
  <c r="N17" i="56"/>
  <c r="M17" i="56"/>
  <c r="L17" i="56"/>
  <c r="K17" i="56"/>
  <c r="J17" i="56"/>
  <c r="I17" i="56"/>
  <c r="H17" i="56"/>
  <c r="N16" i="56"/>
  <c r="M16" i="56"/>
  <c r="L16" i="56"/>
  <c r="K16" i="56"/>
  <c r="J16" i="56"/>
  <c r="I16" i="56"/>
  <c r="H16" i="56"/>
  <c r="N15" i="56"/>
  <c r="M15" i="56"/>
  <c r="L15" i="56"/>
  <c r="K15" i="56"/>
  <c r="J15" i="56"/>
  <c r="I15" i="56"/>
  <c r="H15" i="56"/>
  <c r="N14" i="56"/>
  <c r="M14" i="56"/>
  <c r="L14" i="56"/>
  <c r="K14" i="56"/>
  <c r="J14" i="56"/>
  <c r="I14" i="56"/>
  <c r="H14" i="56"/>
  <c r="N13" i="56"/>
  <c r="M13" i="56"/>
  <c r="L13" i="56"/>
  <c r="K13" i="56"/>
  <c r="J13" i="56"/>
  <c r="I13" i="56"/>
  <c r="H13" i="56"/>
  <c r="N12" i="56"/>
  <c r="N48" i="56" s="1"/>
  <c r="M12" i="56"/>
  <c r="L12" i="56"/>
  <c r="K12" i="56"/>
  <c r="J12" i="56"/>
  <c r="I12" i="56"/>
  <c r="H12" i="56"/>
  <c r="N11" i="56"/>
  <c r="M11" i="56"/>
  <c r="L11" i="56"/>
  <c r="K11" i="56"/>
  <c r="J11" i="56"/>
  <c r="I11" i="56"/>
  <c r="H11" i="56"/>
  <c r="N10" i="56"/>
  <c r="M10" i="56"/>
  <c r="L10" i="56"/>
  <c r="L48" i="56" s="1"/>
  <c r="K10" i="56"/>
  <c r="J10" i="56"/>
  <c r="I10" i="56"/>
  <c r="H10" i="56"/>
  <c r="H48" i="56" s="1"/>
  <c r="J3" i="56"/>
  <c r="C3" i="56"/>
  <c r="J2" i="56"/>
  <c r="H2" i="56"/>
  <c r="G384" i="50"/>
  <c r="G1333" i="52"/>
  <c r="G188" i="6" s="1"/>
  <c r="AG1331" i="52"/>
  <c r="X1331" i="52"/>
  <c r="W1331" i="52"/>
  <c r="V1331" i="52"/>
  <c r="U1331" i="52"/>
  <c r="T1331" i="52"/>
  <c r="S1331" i="52"/>
  <c r="R1331" i="52"/>
  <c r="AJ1331" i="52" s="1"/>
  <c r="Q1331" i="52"/>
  <c r="P1331" i="52"/>
  <c r="O1331" i="52"/>
  <c r="N1331" i="52"/>
  <c r="M1331" i="52"/>
  <c r="L1331" i="52"/>
  <c r="K1331" i="52"/>
  <c r="AG654" i="52"/>
  <c r="X654" i="52"/>
  <c r="W654" i="52"/>
  <c r="V654" i="52"/>
  <c r="U654" i="52"/>
  <c r="AJ654" i="52" s="1"/>
  <c r="T654" i="52"/>
  <c r="S654" i="52"/>
  <c r="R654" i="52"/>
  <c r="Q654" i="52"/>
  <c r="P654" i="52"/>
  <c r="O654" i="52"/>
  <c r="N654" i="52"/>
  <c r="M654" i="52"/>
  <c r="L654" i="52"/>
  <c r="K654" i="52"/>
  <c r="AG796" i="52"/>
  <c r="X796" i="52"/>
  <c r="W796" i="52"/>
  <c r="V796" i="52"/>
  <c r="U796" i="52"/>
  <c r="T796" i="52"/>
  <c r="S796" i="52"/>
  <c r="R796" i="52"/>
  <c r="Q796" i="52"/>
  <c r="P796" i="52"/>
  <c r="O796" i="52"/>
  <c r="N796" i="52"/>
  <c r="M796" i="52"/>
  <c r="L796" i="52"/>
  <c r="AJ796" i="52" s="1"/>
  <c r="K796" i="52"/>
  <c r="AG152" i="52"/>
  <c r="X152" i="52"/>
  <c r="W152" i="52"/>
  <c r="V152" i="52"/>
  <c r="U152" i="52"/>
  <c r="T152" i="52"/>
  <c r="S152" i="52"/>
  <c r="R152" i="52"/>
  <c r="Q152" i="52"/>
  <c r="P152" i="52"/>
  <c r="O152" i="52"/>
  <c r="AJ152" i="52" s="1"/>
  <c r="N152" i="52"/>
  <c r="M152" i="52"/>
  <c r="L152" i="52"/>
  <c r="K152" i="52"/>
  <c r="AG149" i="52"/>
  <c r="X149" i="52"/>
  <c r="W149" i="52"/>
  <c r="V149" i="52"/>
  <c r="U149" i="52"/>
  <c r="T149" i="52"/>
  <c r="S149" i="52"/>
  <c r="R149" i="52"/>
  <c r="AJ149" i="52" s="1"/>
  <c r="Q149" i="52"/>
  <c r="P149" i="52"/>
  <c r="O149" i="52"/>
  <c r="N149" i="52"/>
  <c r="M149" i="52"/>
  <c r="L149" i="52"/>
  <c r="K149" i="52"/>
  <c r="AG910" i="52"/>
  <c r="X910" i="52"/>
  <c r="W910" i="52"/>
  <c r="V910" i="52"/>
  <c r="U910" i="52"/>
  <c r="AJ910" i="52" s="1"/>
  <c r="T910" i="52"/>
  <c r="S910" i="52"/>
  <c r="R910" i="52"/>
  <c r="Q910" i="52"/>
  <c r="P910" i="52"/>
  <c r="O910" i="52"/>
  <c r="N910" i="52"/>
  <c r="M910" i="52"/>
  <c r="L910" i="52"/>
  <c r="K910" i="52"/>
  <c r="AG87" i="52"/>
  <c r="X87" i="52"/>
  <c r="W87" i="52"/>
  <c r="V87" i="52"/>
  <c r="U87" i="52"/>
  <c r="T87" i="52"/>
  <c r="S87" i="52"/>
  <c r="R87" i="52"/>
  <c r="Q87" i="52"/>
  <c r="P87" i="52"/>
  <c r="O87" i="52"/>
  <c r="N87" i="52"/>
  <c r="M87" i="52"/>
  <c r="M1333" i="52" s="1"/>
  <c r="F485" i="6" s="1"/>
  <c r="L87" i="52"/>
  <c r="AJ87" i="52" s="1"/>
  <c r="K87" i="52"/>
  <c r="AG846" i="52"/>
  <c r="X846" i="52"/>
  <c r="W846" i="52"/>
  <c r="V846" i="52"/>
  <c r="U846" i="52"/>
  <c r="T846" i="52"/>
  <c r="S846" i="52"/>
  <c r="R846" i="52"/>
  <c r="Q846" i="52"/>
  <c r="P846" i="52"/>
  <c r="O846" i="52"/>
  <c r="AJ846" i="52" s="1"/>
  <c r="N846" i="52"/>
  <c r="M846" i="52"/>
  <c r="L846" i="52"/>
  <c r="K846" i="52"/>
  <c r="AG514" i="52"/>
  <c r="X514" i="52"/>
  <c r="W514" i="52"/>
  <c r="V514" i="52"/>
  <c r="U514" i="52"/>
  <c r="T514" i="52"/>
  <c r="S514" i="52"/>
  <c r="R514" i="52"/>
  <c r="AJ514" i="52" s="1"/>
  <c r="Q514" i="52"/>
  <c r="P514" i="52"/>
  <c r="O514" i="52"/>
  <c r="N514" i="52"/>
  <c r="M514" i="52"/>
  <c r="L514" i="52"/>
  <c r="K514" i="52"/>
  <c r="AG1066" i="52"/>
  <c r="X1066" i="52"/>
  <c r="W1066" i="52"/>
  <c r="V1066" i="52"/>
  <c r="U1066" i="52"/>
  <c r="T1066" i="52"/>
  <c r="S1066" i="52"/>
  <c r="R1066" i="52"/>
  <c r="Q1066" i="52"/>
  <c r="P1066" i="52"/>
  <c r="O1066" i="52"/>
  <c r="N1066" i="52"/>
  <c r="M1066" i="52"/>
  <c r="L1066" i="52"/>
  <c r="K1066" i="52"/>
  <c r="AG806" i="52"/>
  <c r="X806" i="52"/>
  <c r="W806" i="52"/>
  <c r="V806" i="52"/>
  <c r="U806" i="52"/>
  <c r="T806" i="52"/>
  <c r="S806" i="52"/>
  <c r="R806" i="52"/>
  <c r="Q806" i="52"/>
  <c r="P806" i="52"/>
  <c r="O806" i="52"/>
  <c r="N806" i="52"/>
  <c r="M806" i="52"/>
  <c r="L806" i="52"/>
  <c r="AJ806" i="52" s="1"/>
  <c r="K806" i="52"/>
  <c r="AG1237" i="52"/>
  <c r="X1237" i="52"/>
  <c r="W1237" i="52"/>
  <c r="V1237" i="52"/>
  <c r="U1237" i="52"/>
  <c r="T1237" i="52"/>
  <c r="S1237" i="52"/>
  <c r="R1237" i="52"/>
  <c r="Q1237" i="52"/>
  <c r="P1237" i="52"/>
  <c r="O1237" i="52"/>
  <c r="AJ1237" i="52" s="1"/>
  <c r="N1237" i="52"/>
  <c r="M1237" i="52"/>
  <c r="L1237" i="52"/>
  <c r="K1237" i="52"/>
  <c r="AG875" i="52"/>
  <c r="X875" i="52"/>
  <c r="W875" i="52"/>
  <c r="V875" i="52"/>
  <c r="U875" i="52"/>
  <c r="T875" i="52"/>
  <c r="S875" i="52"/>
  <c r="R875" i="52"/>
  <c r="AJ875" i="52" s="1"/>
  <c r="Q875" i="52"/>
  <c r="P875" i="52"/>
  <c r="O875" i="52"/>
  <c r="N875" i="52"/>
  <c r="M875" i="52"/>
  <c r="L875" i="52"/>
  <c r="K875" i="52"/>
  <c r="AG331" i="52"/>
  <c r="X331" i="52"/>
  <c r="W331" i="52"/>
  <c r="V331" i="52"/>
  <c r="U331" i="52"/>
  <c r="AJ331" i="52" s="1"/>
  <c r="T331" i="52"/>
  <c r="S331" i="52"/>
  <c r="R331" i="52"/>
  <c r="Q331" i="52"/>
  <c r="P331" i="52"/>
  <c r="O331" i="52"/>
  <c r="N331" i="52"/>
  <c r="M331" i="52"/>
  <c r="L331" i="52"/>
  <c r="K331" i="52"/>
  <c r="AG330" i="52"/>
  <c r="X330" i="52"/>
  <c r="W330" i="52"/>
  <c r="V330" i="52"/>
  <c r="U330" i="52"/>
  <c r="T330" i="52"/>
  <c r="S330" i="52"/>
  <c r="R330" i="52"/>
  <c r="Q330" i="52"/>
  <c r="P330" i="52"/>
  <c r="O330" i="52"/>
  <c r="N330" i="52"/>
  <c r="M330" i="52"/>
  <c r="L330" i="52"/>
  <c r="AJ330" i="52" s="1"/>
  <c r="K330" i="52"/>
  <c r="AG313" i="52"/>
  <c r="X313" i="52"/>
  <c r="W313" i="52"/>
  <c r="V313" i="52"/>
  <c r="U313" i="52"/>
  <c r="T313" i="52"/>
  <c r="S313" i="52"/>
  <c r="R313" i="52"/>
  <c r="Q313" i="52"/>
  <c r="P313" i="52"/>
  <c r="O313" i="52"/>
  <c r="AJ313" i="52" s="1"/>
  <c r="N313" i="52"/>
  <c r="M313" i="52"/>
  <c r="L313" i="52"/>
  <c r="K313" i="52"/>
  <c r="AG1235" i="52"/>
  <c r="X1235" i="52"/>
  <c r="W1235" i="52"/>
  <c r="V1235" i="52"/>
  <c r="U1235" i="52"/>
  <c r="T1235" i="52"/>
  <c r="S1235" i="52"/>
  <c r="R1235" i="52"/>
  <c r="AJ1235" i="52" s="1"/>
  <c r="Q1235" i="52"/>
  <c r="P1235" i="52"/>
  <c r="O1235" i="52"/>
  <c r="N1235" i="52"/>
  <c r="M1235" i="52"/>
  <c r="L1235" i="52"/>
  <c r="K1235" i="52"/>
  <c r="AG293" i="52"/>
  <c r="X293" i="52"/>
  <c r="W293" i="52"/>
  <c r="V293" i="52"/>
  <c r="U293" i="52"/>
  <c r="AJ293" i="52" s="1"/>
  <c r="T293" i="52"/>
  <c r="S293" i="52"/>
  <c r="R293" i="52"/>
  <c r="Q293" i="52"/>
  <c r="P293" i="52"/>
  <c r="O293" i="52"/>
  <c r="N293" i="52"/>
  <c r="M293" i="52"/>
  <c r="L293" i="52"/>
  <c r="K293" i="52"/>
  <c r="AG292" i="52"/>
  <c r="X292" i="52"/>
  <c r="W292" i="52"/>
  <c r="V292" i="52"/>
  <c r="U292" i="52"/>
  <c r="T292" i="52"/>
  <c r="S292" i="52"/>
  <c r="R292" i="52"/>
  <c r="Q292" i="52"/>
  <c r="P292" i="52"/>
  <c r="O292" i="52"/>
  <c r="N292" i="52"/>
  <c r="M292" i="52"/>
  <c r="L292" i="52"/>
  <c r="AJ292" i="52" s="1"/>
  <c r="K292" i="52"/>
  <c r="AG671" i="52"/>
  <c r="X671" i="52"/>
  <c r="W671" i="52"/>
  <c r="V671" i="52"/>
  <c r="U671" i="52"/>
  <c r="T671" i="52"/>
  <c r="S671" i="52"/>
  <c r="R671" i="52"/>
  <c r="Q671" i="52"/>
  <c r="P671" i="52"/>
  <c r="O671" i="52"/>
  <c r="AJ671" i="52" s="1"/>
  <c r="N671" i="52"/>
  <c r="M671" i="52"/>
  <c r="L671" i="52"/>
  <c r="K671" i="52"/>
  <c r="AG270" i="52"/>
  <c r="X270" i="52"/>
  <c r="W270" i="52"/>
  <c r="V270" i="52"/>
  <c r="U270" i="52"/>
  <c r="T270" i="52"/>
  <c r="S270" i="52"/>
  <c r="R270" i="52"/>
  <c r="AJ270" i="52" s="1"/>
  <c r="Q270" i="52"/>
  <c r="P270" i="52"/>
  <c r="O270" i="52"/>
  <c r="N270" i="52"/>
  <c r="M270" i="52"/>
  <c r="L270" i="52"/>
  <c r="K270" i="52"/>
  <c r="AG269" i="52"/>
  <c r="X269" i="52"/>
  <c r="W269" i="52"/>
  <c r="V269" i="52"/>
  <c r="U269" i="52"/>
  <c r="AJ269" i="52" s="1"/>
  <c r="T269" i="52"/>
  <c r="S269" i="52"/>
  <c r="R269" i="52"/>
  <c r="Q269" i="52"/>
  <c r="P269" i="52"/>
  <c r="O269" i="52"/>
  <c r="N269" i="52"/>
  <c r="M269" i="52"/>
  <c r="L269" i="52"/>
  <c r="K269" i="52"/>
  <c r="AG797" i="52"/>
  <c r="X797" i="52"/>
  <c r="W797" i="52"/>
  <c r="V797" i="52"/>
  <c r="U797" i="52"/>
  <c r="T797" i="52"/>
  <c r="S797" i="52"/>
  <c r="R797" i="52"/>
  <c r="Q797" i="52"/>
  <c r="P797" i="52"/>
  <c r="O797" i="52"/>
  <c r="N797" i="52"/>
  <c r="M797" i="52"/>
  <c r="L797" i="52"/>
  <c r="AJ797" i="52" s="1"/>
  <c r="K797" i="52"/>
  <c r="AG784" i="52"/>
  <c r="X784" i="52"/>
  <c r="W784" i="52"/>
  <c r="V784" i="52"/>
  <c r="U784" i="52"/>
  <c r="T784" i="52"/>
  <c r="S784" i="52"/>
  <c r="R784" i="52"/>
  <c r="Q784" i="52"/>
  <c r="P784" i="52"/>
  <c r="O784" i="52"/>
  <c r="N784" i="52"/>
  <c r="M784" i="52"/>
  <c r="L784" i="52"/>
  <c r="K784" i="52"/>
  <c r="AG783" i="52"/>
  <c r="X783" i="52"/>
  <c r="W783" i="52"/>
  <c r="V783" i="52"/>
  <c r="U783" i="52"/>
  <c r="T783" i="52"/>
  <c r="S783" i="52"/>
  <c r="R783" i="52"/>
  <c r="AJ783" i="52" s="1"/>
  <c r="Q783" i="52"/>
  <c r="P783" i="52"/>
  <c r="O783" i="52"/>
  <c r="N783" i="52"/>
  <c r="M783" i="52"/>
  <c r="L783" i="52"/>
  <c r="K783" i="52"/>
  <c r="AG782" i="52"/>
  <c r="X782" i="52"/>
  <c r="W782" i="52"/>
  <c r="V782" i="52"/>
  <c r="U782" i="52"/>
  <c r="AJ782" i="52" s="1"/>
  <c r="T782" i="52"/>
  <c r="S782" i="52"/>
  <c r="R782" i="52"/>
  <c r="Q782" i="52"/>
  <c r="P782" i="52"/>
  <c r="O782" i="52"/>
  <c r="N782" i="52"/>
  <c r="M782" i="52"/>
  <c r="L782" i="52"/>
  <c r="K782" i="52"/>
  <c r="AG716" i="52"/>
  <c r="X716" i="52"/>
  <c r="W716" i="52"/>
  <c r="V716" i="52"/>
  <c r="U716" i="52"/>
  <c r="T716" i="52"/>
  <c r="S716" i="52"/>
  <c r="R716" i="52"/>
  <c r="Q716" i="52"/>
  <c r="P716" i="52"/>
  <c r="O716" i="52"/>
  <c r="N716" i="52"/>
  <c r="M716" i="52"/>
  <c r="L716" i="52"/>
  <c r="AJ716" i="52" s="1"/>
  <c r="K716" i="52"/>
  <c r="AG707" i="52"/>
  <c r="X707" i="52"/>
  <c r="W707" i="52"/>
  <c r="V707" i="52"/>
  <c r="U707" i="52"/>
  <c r="T707" i="52"/>
  <c r="S707" i="52"/>
  <c r="R707" i="52"/>
  <c r="Q707" i="52"/>
  <c r="P707" i="52"/>
  <c r="O707" i="52"/>
  <c r="AJ707" i="52" s="1"/>
  <c r="N707" i="52"/>
  <c r="M707" i="52"/>
  <c r="L707" i="52"/>
  <c r="K707" i="52"/>
  <c r="AG1093" i="52"/>
  <c r="X1093" i="52"/>
  <c r="W1093" i="52"/>
  <c r="V1093" i="52"/>
  <c r="U1093" i="52"/>
  <c r="T1093" i="52"/>
  <c r="S1093" i="52"/>
  <c r="R1093" i="52"/>
  <c r="AJ1093" i="52" s="1"/>
  <c r="Q1093" i="52"/>
  <c r="P1093" i="52"/>
  <c r="O1093" i="52"/>
  <c r="N1093" i="52"/>
  <c r="M1093" i="52"/>
  <c r="L1093" i="52"/>
  <c r="K1093" i="52"/>
  <c r="AG1092" i="52"/>
  <c r="X1092" i="52"/>
  <c r="W1092" i="52"/>
  <c r="V1092" i="52"/>
  <c r="U1092" i="52"/>
  <c r="AJ1092" i="52" s="1"/>
  <c r="T1092" i="52"/>
  <c r="S1092" i="52"/>
  <c r="R1092" i="52"/>
  <c r="Q1092" i="52"/>
  <c r="P1092" i="52"/>
  <c r="O1092" i="52"/>
  <c r="N1092" i="52"/>
  <c r="M1092" i="52"/>
  <c r="L1092" i="52"/>
  <c r="K1092" i="52"/>
  <c r="AG1091" i="52"/>
  <c r="X1091" i="52"/>
  <c r="W1091" i="52"/>
  <c r="V1091" i="52"/>
  <c r="U1091" i="52"/>
  <c r="T1091" i="52"/>
  <c r="S1091" i="52"/>
  <c r="R1091" i="52"/>
  <c r="Q1091" i="52"/>
  <c r="P1091" i="52"/>
  <c r="O1091" i="52"/>
  <c r="N1091" i="52"/>
  <c r="M1091" i="52"/>
  <c r="L1091" i="52"/>
  <c r="AJ1091" i="52" s="1"/>
  <c r="K1091" i="52"/>
  <c r="AG268" i="52"/>
  <c r="X268" i="52"/>
  <c r="W268" i="52"/>
  <c r="V268" i="52"/>
  <c r="U268" i="52"/>
  <c r="T268" i="52"/>
  <c r="S268" i="52"/>
  <c r="R268" i="52"/>
  <c r="Q268" i="52"/>
  <c r="P268" i="52"/>
  <c r="O268" i="52"/>
  <c r="AJ268" i="52" s="1"/>
  <c r="N268" i="52"/>
  <c r="M268" i="52"/>
  <c r="L268" i="52"/>
  <c r="K268" i="52"/>
  <c r="AG267" i="52"/>
  <c r="X267" i="52"/>
  <c r="W267" i="52"/>
  <c r="V267" i="52"/>
  <c r="U267" i="52"/>
  <c r="T267" i="52"/>
  <c r="S267" i="52"/>
  <c r="R267" i="52"/>
  <c r="AJ267" i="52" s="1"/>
  <c r="Q267" i="52"/>
  <c r="P267" i="52"/>
  <c r="O267" i="52"/>
  <c r="N267" i="52"/>
  <c r="M267" i="52"/>
  <c r="L267" i="52"/>
  <c r="K267" i="52"/>
  <c r="AG968" i="52"/>
  <c r="X968" i="52"/>
  <c r="W968" i="52"/>
  <c r="V968" i="52"/>
  <c r="U968" i="52"/>
  <c r="AJ968" i="52" s="1"/>
  <c r="T968" i="52"/>
  <c r="S968" i="52"/>
  <c r="R968" i="52"/>
  <c r="Q968" i="52"/>
  <c r="P968" i="52"/>
  <c r="O968" i="52"/>
  <c r="N968" i="52"/>
  <c r="M968" i="52"/>
  <c r="L968" i="52"/>
  <c r="K968" i="52"/>
  <c r="AG559" i="52"/>
  <c r="X559" i="52"/>
  <c r="W559" i="52"/>
  <c r="V559" i="52"/>
  <c r="U559" i="52"/>
  <c r="T559" i="52"/>
  <c r="S559" i="52"/>
  <c r="R559" i="52"/>
  <c r="Q559" i="52"/>
  <c r="P559" i="52"/>
  <c r="O559" i="52"/>
  <c r="N559" i="52"/>
  <c r="M559" i="52"/>
  <c r="L559" i="52"/>
  <c r="AJ559" i="52" s="1"/>
  <c r="K559" i="52"/>
  <c r="AG217" i="52"/>
  <c r="X217" i="52"/>
  <c r="W217" i="52"/>
  <c r="V217" i="52"/>
  <c r="U217" i="52"/>
  <c r="T217" i="52"/>
  <c r="S217" i="52"/>
  <c r="R217" i="52"/>
  <c r="Q217" i="52"/>
  <c r="P217" i="52"/>
  <c r="O217" i="52"/>
  <c r="AJ217" i="52" s="1"/>
  <c r="N217" i="52"/>
  <c r="M217" i="52"/>
  <c r="L217" i="52"/>
  <c r="K217" i="52"/>
  <c r="AG216" i="52"/>
  <c r="X216" i="52"/>
  <c r="W216" i="52"/>
  <c r="V216" i="52"/>
  <c r="U216" i="52"/>
  <c r="T216" i="52"/>
  <c r="S216" i="52"/>
  <c r="R216" i="52"/>
  <c r="AJ216" i="52" s="1"/>
  <c r="Q216" i="52"/>
  <c r="P216" i="52"/>
  <c r="O216" i="52"/>
  <c r="N216" i="52"/>
  <c r="M216" i="52"/>
  <c r="L216" i="52"/>
  <c r="K216" i="52"/>
  <c r="AG215" i="52"/>
  <c r="X215" i="52"/>
  <c r="W215" i="52"/>
  <c r="V215" i="52"/>
  <c r="U215" i="52"/>
  <c r="AJ215" i="52" s="1"/>
  <c r="T215" i="52"/>
  <c r="S215" i="52"/>
  <c r="R215" i="52"/>
  <c r="Q215" i="52"/>
  <c r="P215" i="52"/>
  <c r="O215" i="52"/>
  <c r="N215" i="52"/>
  <c r="M215" i="52"/>
  <c r="L215" i="52"/>
  <c r="K215" i="52"/>
  <c r="AG214" i="52"/>
  <c r="X214" i="52"/>
  <c r="W214" i="52"/>
  <c r="V214" i="52"/>
  <c r="U214" i="52"/>
  <c r="T214" i="52"/>
  <c r="S214" i="52"/>
  <c r="R214" i="52"/>
  <c r="Q214" i="52"/>
  <c r="P214" i="52"/>
  <c r="O214" i="52"/>
  <c r="N214" i="52"/>
  <c r="M214" i="52"/>
  <c r="L214" i="52"/>
  <c r="AJ214" i="52" s="1"/>
  <c r="K214" i="52"/>
  <c r="AG1264" i="52"/>
  <c r="X1264" i="52"/>
  <c r="W1264" i="52"/>
  <c r="V1264" i="52"/>
  <c r="U1264" i="52"/>
  <c r="T1264" i="52"/>
  <c r="S1264" i="52"/>
  <c r="R1264" i="52"/>
  <c r="Q1264" i="52"/>
  <c r="P1264" i="52"/>
  <c r="O1264" i="52"/>
  <c r="N1264" i="52"/>
  <c r="M1264" i="52"/>
  <c r="L1264" i="52"/>
  <c r="K1264" i="52"/>
  <c r="AG967" i="52"/>
  <c r="X967" i="52"/>
  <c r="W967" i="52"/>
  <c r="V967" i="52"/>
  <c r="U967" i="52"/>
  <c r="T967" i="52"/>
  <c r="S967" i="52"/>
  <c r="R967" i="52"/>
  <c r="AJ967" i="52" s="1"/>
  <c r="Q967" i="52"/>
  <c r="P967" i="52"/>
  <c r="O967" i="52"/>
  <c r="N967" i="52"/>
  <c r="M967" i="52"/>
  <c r="L967" i="52"/>
  <c r="K967" i="52"/>
  <c r="AG969" i="52"/>
  <c r="X969" i="52"/>
  <c r="W969" i="52"/>
  <c r="V969" i="52"/>
  <c r="U969" i="52"/>
  <c r="AJ969" i="52" s="1"/>
  <c r="T969" i="52"/>
  <c r="S969" i="52"/>
  <c r="R969" i="52"/>
  <c r="Q969" i="52"/>
  <c r="P969" i="52"/>
  <c r="O969" i="52"/>
  <c r="N969" i="52"/>
  <c r="M969" i="52"/>
  <c r="L969" i="52"/>
  <c r="K969" i="52"/>
  <c r="AG180" i="52"/>
  <c r="X180" i="52"/>
  <c r="W180" i="52"/>
  <c r="V180" i="52"/>
  <c r="U180" i="52"/>
  <c r="T180" i="52"/>
  <c r="S180" i="52"/>
  <c r="R180" i="52"/>
  <c r="Q180" i="52"/>
  <c r="P180" i="52"/>
  <c r="O180" i="52"/>
  <c r="N180" i="52"/>
  <c r="M180" i="52"/>
  <c r="L180" i="52"/>
  <c r="AJ180" i="52" s="1"/>
  <c r="K180" i="52"/>
  <c r="AG179" i="52"/>
  <c r="X179" i="52"/>
  <c r="W179" i="52"/>
  <c r="V179" i="52"/>
  <c r="U179" i="52"/>
  <c r="T179" i="52"/>
  <c r="S179" i="52"/>
  <c r="R179" i="52"/>
  <c r="Q179" i="52"/>
  <c r="P179" i="52"/>
  <c r="O179" i="52"/>
  <c r="AJ179" i="52" s="1"/>
  <c r="N179" i="52"/>
  <c r="M179" i="52"/>
  <c r="L179" i="52"/>
  <c r="K179" i="52"/>
  <c r="AG178" i="52"/>
  <c r="X178" i="52"/>
  <c r="W178" i="52"/>
  <c r="V178" i="52"/>
  <c r="U178" i="52"/>
  <c r="T178" i="52"/>
  <c r="S178" i="52"/>
  <c r="R178" i="52"/>
  <c r="AJ178" i="52" s="1"/>
  <c r="Q178" i="52"/>
  <c r="P178" i="52"/>
  <c r="O178" i="52"/>
  <c r="N178" i="52"/>
  <c r="M178" i="52"/>
  <c r="L178" i="52"/>
  <c r="K178" i="52"/>
  <c r="AG177" i="52"/>
  <c r="X177" i="52"/>
  <c r="W177" i="52"/>
  <c r="V177" i="52"/>
  <c r="U177" i="52"/>
  <c r="AJ177" i="52" s="1"/>
  <c r="T177" i="52"/>
  <c r="S177" i="52"/>
  <c r="R177" i="52"/>
  <c r="Q177" i="52"/>
  <c r="P177" i="52"/>
  <c r="O177" i="52"/>
  <c r="N177" i="52"/>
  <c r="M177" i="52"/>
  <c r="L177" i="52"/>
  <c r="K177" i="52"/>
  <c r="AG176" i="52"/>
  <c r="X176" i="52"/>
  <c r="W176" i="52"/>
  <c r="V176" i="52"/>
  <c r="U176" i="52"/>
  <c r="T176" i="52"/>
  <c r="S176" i="52"/>
  <c r="R176" i="52"/>
  <c r="Q176" i="52"/>
  <c r="P176" i="52"/>
  <c r="O176" i="52"/>
  <c r="N176" i="52"/>
  <c r="M176" i="52"/>
  <c r="L176" i="52"/>
  <c r="AJ176" i="52" s="1"/>
  <c r="K176" i="52"/>
  <c r="AG175" i="52"/>
  <c r="X175" i="52"/>
  <c r="W175" i="52"/>
  <c r="V175" i="52"/>
  <c r="U175" i="52"/>
  <c r="T175" i="52"/>
  <c r="S175" i="52"/>
  <c r="R175" i="52"/>
  <c r="Q175" i="52"/>
  <c r="P175" i="52"/>
  <c r="O175" i="52"/>
  <c r="AJ175" i="52" s="1"/>
  <c r="N175" i="52"/>
  <c r="M175" i="52"/>
  <c r="L175" i="52"/>
  <c r="K175" i="52"/>
  <c r="AG174" i="52"/>
  <c r="X174" i="52"/>
  <c r="W174" i="52"/>
  <c r="V174" i="52"/>
  <c r="U174" i="52"/>
  <c r="T174" i="52"/>
  <c r="S174" i="52"/>
  <c r="R174" i="52"/>
  <c r="AJ174" i="52" s="1"/>
  <c r="Q174" i="52"/>
  <c r="P174" i="52"/>
  <c r="O174" i="52"/>
  <c r="N174" i="52"/>
  <c r="M174" i="52"/>
  <c r="L174" i="52"/>
  <c r="K174" i="52"/>
  <c r="AG755" i="52"/>
  <c r="X755" i="52"/>
  <c r="W755" i="52"/>
  <c r="V755" i="52"/>
  <c r="U755" i="52"/>
  <c r="AJ755" i="52" s="1"/>
  <c r="T755" i="52"/>
  <c r="S755" i="52"/>
  <c r="R755" i="52"/>
  <c r="Q755" i="52"/>
  <c r="P755" i="52"/>
  <c r="O755" i="52"/>
  <c r="N755" i="52"/>
  <c r="M755" i="52"/>
  <c r="L755" i="52"/>
  <c r="K755" i="52"/>
  <c r="AG754" i="52"/>
  <c r="X754" i="52"/>
  <c r="W754" i="52"/>
  <c r="V754" i="52"/>
  <c r="U754" i="52"/>
  <c r="T754" i="52"/>
  <c r="S754" i="52"/>
  <c r="R754" i="52"/>
  <c r="Q754" i="52"/>
  <c r="P754" i="52"/>
  <c r="O754" i="52"/>
  <c r="N754" i="52"/>
  <c r="M754" i="52"/>
  <c r="L754" i="52"/>
  <c r="AJ754" i="52" s="1"/>
  <c r="K754" i="52"/>
  <c r="AG32" i="52"/>
  <c r="X32" i="52"/>
  <c r="W32" i="52"/>
  <c r="V32" i="52"/>
  <c r="U32" i="52"/>
  <c r="T32" i="52"/>
  <c r="S32" i="52"/>
  <c r="S1333" i="52" s="1"/>
  <c r="F514" i="6" s="1"/>
  <c r="R32" i="52"/>
  <c r="Q32" i="52"/>
  <c r="P32" i="52"/>
  <c r="O32" i="52"/>
  <c r="O1333" i="52" s="1"/>
  <c r="F508" i="6" s="1"/>
  <c r="N32" i="52"/>
  <c r="M32" i="52"/>
  <c r="L32" i="52"/>
  <c r="K32" i="52"/>
  <c r="AG82" i="52"/>
  <c r="X82" i="52"/>
  <c r="W82" i="52"/>
  <c r="V82" i="52"/>
  <c r="U82" i="52"/>
  <c r="T82" i="52"/>
  <c r="S82" i="52"/>
  <c r="R82" i="52"/>
  <c r="AJ82" i="52" s="1"/>
  <c r="Q82" i="52"/>
  <c r="P82" i="52"/>
  <c r="O82" i="52"/>
  <c r="N82" i="52"/>
  <c r="M82" i="52"/>
  <c r="L82" i="52"/>
  <c r="K82" i="52"/>
  <c r="AG1248" i="52"/>
  <c r="X1248" i="52"/>
  <c r="W1248" i="52"/>
  <c r="V1248" i="52"/>
  <c r="U1248" i="52"/>
  <c r="AJ1248" i="52" s="1"/>
  <c r="T1248" i="52"/>
  <c r="S1248" i="52"/>
  <c r="R1248" i="52"/>
  <c r="Q1248" i="52"/>
  <c r="P1248" i="52"/>
  <c r="O1248" i="52"/>
  <c r="N1248" i="52"/>
  <c r="M1248" i="52"/>
  <c r="L1248" i="52"/>
  <c r="K1248" i="52"/>
  <c r="AG545" i="52"/>
  <c r="X545" i="52"/>
  <c r="W545" i="52"/>
  <c r="V545" i="52"/>
  <c r="U545" i="52"/>
  <c r="T545" i="52"/>
  <c r="S545" i="52"/>
  <c r="R545" i="52"/>
  <c r="Q545" i="52"/>
  <c r="P545" i="52"/>
  <c r="O545" i="52"/>
  <c r="N545" i="52"/>
  <c r="M545" i="52"/>
  <c r="L545" i="52"/>
  <c r="K545" i="52"/>
  <c r="AG1278" i="52"/>
  <c r="X1278" i="52"/>
  <c r="W1278" i="52"/>
  <c r="V1278" i="52"/>
  <c r="U1278" i="52"/>
  <c r="T1278" i="52"/>
  <c r="S1278" i="52"/>
  <c r="R1278" i="52"/>
  <c r="Q1278" i="52"/>
  <c r="P1278" i="52"/>
  <c r="O1278" i="52"/>
  <c r="AJ1278" i="52" s="1"/>
  <c r="N1278" i="52"/>
  <c r="M1278" i="52"/>
  <c r="L1278" i="52"/>
  <c r="K1278" i="52"/>
  <c r="AG1041" i="52"/>
  <c r="X1041" i="52"/>
  <c r="W1041" i="52"/>
  <c r="V1041" i="52"/>
  <c r="U1041" i="52"/>
  <c r="T1041" i="52"/>
  <c r="S1041" i="52"/>
  <c r="R1041" i="52"/>
  <c r="AJ1041" i="52" s="1"/>
  <c r="Q1041" i="52"/>
  <c r="P1041" i="52"/>
  <c r="O1041" i="52"/>
  <c r="N1041" i="52"/>
  <c r="M1041" i="52"/>
  <c r="L1041" i="52"/>
  <c r="K1041" i="52"/>
  <c r="AG791" i="52"/>
  <c r="X791" i="52"/>
  <c r="W791" i="52"/>
  <c r="V791" i="52"/>
  <c r="U791" i="52"/>
  <c r="T791" i="52"/>
  <c r="S791" i="52"/>
  <c r="R791" i="52"/>
  <c r="Q791" i="52"/>
  <c r="P791" i="52"/>
  <c r="O791" i="52"/>
  <c r="N791" i="52"/>
  <c r="M791" i="52"/>
  <c r="L791" i="52"/>
  <c r="K791" i="52"/>
  <c r="AG790" i="52"/>
  <c r="X790" i="52"/>
  <c r="W790" i="52"/>
  <c r="V790" i="52"/>
  <c r="U790" i="52"/>
  <c r="T790" i="52"/>
  <c r="S790" i="52"/>
  <c r="R790" i="52"/>
  <c r="Q790" i="52"/>
  <c r="P790" i="52"/>
  <c r="O790" i="52"/>
  <c r="N790" i="52"/>
  <c r="M790" i="52"/>
  <c r="L790" i="52"/>
  <c r="AJ790" i="52" s="1"/>
  <c r="K790" i="52"/>
  <c r="AG929" i="52"/>
  <c r="X929" i="52"/>
  <c r="W929" i="52"/>
  <c r="V929" i="52"/>
  <c r="U929" i="52"/>
  <c r="T929" i="52"/>
  <c r="S929" i="52"/>
  <c r="R929" i="52"/>
  <c r="Q929" i="52"/>
  <c r="P929" i="52"/>
  <c r="O929" i="52"/>
  <c r="AJ929" i="52" s="1"/>
  <c r="N929" i="52"/>
  <c r="M929" i="52"/>
  <c r="L929" i="52"/>
  <c r="K929" i="52"/>
  <c r="AG1089" i="52"/>
  <c r="X1089" i="52"/>
  <c r="W1089" i="52"/>
  <c r="V1089" i="52"/>
  <c r="U1089" i="52"/>
  <c r="T1089" i="52"/>
  <c r="S1089" i="52"/>
  <c r="R1089" i="52"/>
  <c r="AJ1089" i="52" s="1"/>
  <c r="Q1089" i="52"/>
  <c r="P1089" i="52"/>
  <c r="O1089" i="52"/>
  <c r="N1089" i="52"/>
  <c r="M1089" i="52"/>
  <c r="L1089" i="52"/>
  <c r="K1089" i="52"/>
  <c r="AG903" i="52"/>
  <c r="W903" i="52"/>
  <c r="V903" i="52"/>
  <c r="U903" i="52"/>
  <c r="T903" i="52"/>
  <c r="AJ903" i="52" s="1"/>
  <c r="S903" i="52"/>
  <c r="R903" i="52"/>
  <c r="Q903" i="52"/>
  <c r="P903" i="52"/>
  <c r="O903" i="52"/>
  <c r="N903" i="52"/>
  <c r="M903" i="52"/>
  <c r="L903" i="52"/>
  <c r="K903" i="52"/>
  <c r="AG340" i="52"/>
  <c r="X340" i="52"/>
  <c r="W340" i="52"/>
  <c r="W1333" i="52" s="1"/>
  <c r="F525" i="6" s="1"/>
  <c r="V340" i="52"/>
  <c r="U340" i="52"/>
  <c r="T340" i="52"/>
  <c r="S340" i="52"/>
  <c r="R340" i="52"/>
  <c r="Q340" i="52"/>
  <c r="P340" i="52"/>
  <c r="O340" i="52"/>
  <c r="N340" i="52"/>
  <c r="M340" i="52"/>
  <c r="L340" i="52"/>
  <c r="K340" i="52"/>
  <c r="AJ340" i="52" s="1"/>
  <c r="AG339" i="52"/>
  <c r="X339" i="52"/>
  <c r="W339" i="52"/>
  <c r="V339" i="52"/>
  <c r="V1333" i="52" s="1"/>
  <c r="F524" i="6" s="1"/>
  <c r="U339" i="52"/>
  <c r="T339" i="52"/>
  <c r="S339" i="52"/>
  <c r="R339" i="52"/>
  <c r="Q339" i="52"/>
  <c r="P339" i="52"/>
  <c r="O339" i="52"/>
  <c r="N339" i="52"/>
  <c r="AJ339" i="52" s="1"/>
  <c r="M339" i="52"/>
  <c r="L339" i="52"/>
  <c r="K339" i="52"/>
  <c r="AG338" i="52"/>
  <c r="AG1333" i="52" s="1"/>
  <c r="G20" i="24" s="1"/>
  <c r="X338" i="52"/>
  <c r="W338" i="52"/>
  <c r="V338" i="52"/>
  <c r="U338" i="52"/>
  <c r="T338" i="52"/>
  <c r="S338" i="52"/>
  <c r="R338" i="52"/>
  <c r="Q338" i="52"/>
  <c r="AJ338" i="52" s="1"/>
  <c r="P338" i="52"/>
  <c r="O338" i="52"/>
  <c r="N338" i="52"/>
  <c r="M338" i="52"/>
  <c r="L338" i="52"/>
  <c r="K338" i="52"/>
  <c r="AG337" i="52"/>
  <c r="X337" i="52"/>
  <c r="W337" i="52"/>
  <c r="V337" i="52"/>
  <c r="U337" i="52"/>
  <c r="T337" i="52"/>
  <c r="AJ337" i="52" s="1"/>
  <c r="S337" i="52"/>
  <c r="R337" i="52"/>
  <c r="Q337" i="52"/>
  <c r="P337" i="52"/>
  <c r="P1333" i="52" s="1"/>
  <c r="F511" i="6" s="1"/>
  <c r="O337" i="52"/>
  <c r="N337" i="52"/>
  <c r="M337" i="52"/>
  <c r="L337" i="52"/>
  <c r="K337" i="52"/>
  <c r="AG603" i="52"/>
  <c r="X603" i="52"/>
  <c r="W603" i="52"/>
  <c r="V603" i="52"/>
  <c r="U603" i="52"/>
  <c r="T603" i="52"/>
  <c r="S603" i="52"/>
  <c r="R603" i="52"/>
  <c r="Q603" i="52"/>
  <c r="P603" i="52"/>
  <c r="O603" i="52"/>
  <c r="N603" i="52"/>
  <c r="M603" i="52"/>
  <c r="L603" i="52"/>
  <c r="K603" i="52"/>
  <c r="AG1058" i="52"/>
  <c r="X1058" i="52"/>
  <c r="W1058" i="52"/>
  <c r="V1058" i="52"/>
  <c r="U1058" i="52"/>
  <c r="T1058" i="52"/>
  <c r="S1058" i="52"/>
  <c r="R1058" i="52"/>
  <c r="Q1058" i="52"/>
  <c r="P1058" i="52"/>
  <c r="O1058" i="52"/>
  <c r="N1058" i="52"/>
  <c r="AJ1058" i="52" s="1"/>
  <c r="M1058" i="52"/>
  <c r="L1058" i="52"/>
  <c r="K1058" i="52"/>
  <c r="AG1327" i="52"/>
  <c r="X1327" i="52"/>
  <c r="W1327" i="52"/>
  <c r="V1327" i="52"/>
  <c r="U1327" i="52"/>
  <c r="T1327" i="52"/>
  <c r="S1327" i="52"/>
  <c r="R1327" i="52"/>
  <c r="Q1327" i="52"/>
  <c r="AJ1327" i="52" s="1"/>
  <c r="P1327" i="52"/>
  <c r="O1327" i="52"/>
  <c r="N1327" i="52"/>
  <c r="M1327" i="52"/>
  <c r="L1327" i="52"/>
  <c r="K1327" i="52"/>
  <c r="AG1240" i="52"/>
  <c r="X1240" i="52"/>
  <c r="W1240" i="52"/>
  <c r="V1240" i="52"/>
  <c r="U1240" i="52"/>
  <c r="T1240" i="52"/>
  <c r="AJ1240" i="52" s="1"/>
  <c r="S1240" i="52"/>
  <c r="R1240" i="52"/>
  <c r="Q1240" i="52"/>
  <c r="P1240" i="52"/>
  <c r="O1240" i="52"/>
  <c r="N1240" i="52"/>
  <c r="M1240" i="52"/>
  <c r="L1240" i="52"/>
  <c r="K1240" i="52"/>
  <c r="AG880" i="52"/>
  <c r="X880" i="52"/>
  <c r="W880" i="52"/>
  <c r="V880" i="52"/>
  <c r="U880" i="52"/>
  <c r="T880" i="52"/>
  <c r="S880" i="52"/>
  <c r="R880" i="52"/>
  <c r="Q880" i="52"/>
  <c r="P880" i="52"/>
  <c r="O880" i="52"/>
  <c r="N880" i="52"/>
  <c r="M880" i="52"/>
  <c r="L880" i="52"/>
  <c r="K880" i="52"/>
  <c r="AJ880" i="52" s="1"/>
  <c r="AG614" i="52"/>
  <c r="X614" i="52"/>
  <c r="W614" i="52"/>
  <c r="V614" i="52"/>
  <c r="U614" i="52"/>
  <c r="T614" i="52"/>
  <c r="S614" i="52"/>
  <c r="R614" i="52"/>
  <c r="Q614" i="52"/>
  <c r="P614" i="52"/>
  <c r="O614" i="52"/>
  <c r="N614" i="52"/>
  <c r="AJ614" i="52" s="1"/>
  <c r="M614" i="52"/>
  <c r="L614" i="52"/>
  <c r="K614" i="52"/>
  <c r="AG1263" i="52"/>
  <c r="X1263" i="52"/>
  <c r="W1263" i="52"/>
  <c r="V1263" i="52"/>
  <c r="U1263" i="52"/>
  <c r="T1263" i="52"/>
  <c r="S1263" i="52"/>
  <c r="R1263" i="52"/>
  <c r="Q1263" i="52"/>
  <c r="AJ1263" i="52" s="1"/>
  <c r="P1263" i="52"/>
  <c r="O1263" i="52"/>
  <c r="N1263" i="52"/>
  <c r="M1263" i="52"/>
  <c r="L1263" i="52"/>
  <c r="K1263" i="52"/>
  <c r="AG607" i="52"/>
  <c r="X607" i="52"/>
  <c r="W607" i="52"/>
  <c r="V607" i="52"/>
  <c r="U607" i="52"/>
  <c r="T607" i="52"/>
  <c r="AJ607" i="52" s="1"/>
  <c r="S607" i="52"/>
  <c r="R607" i="52"/>
  <c r="Q607" i="52"/>
  <c r="P607" i="52"/>
  <c r="O607" i="52"/>
  <c r="N607" i="52"/>
  <c r="M607" i="52"/>
  <c r="L607" i="52"/>
  <c r="K607" i="52"/>
  <c r="AG1087" i="52"/>
  <c r="X1087" i="52"/>
  <c r="W1087" i="52"/>
  <c r="V1087" i="52"/>
  <c r="U1087" i="52"/>
  <c r="T1087" i="52"/>
  <c r="S1087" i="52"/>
  <c r="R1087" i="52"/>
  <c r="Q1087" i="52"/>
  <c r="P1087" i="52"/>
  <c r="O1087" i="52"/>
  <c r="N1087" i="52"/>
  <c r="M1087" i="52"/>
  <c r="L1087" i="52"/>
  <c r="K1087" i="52"/>
  <c r="AG1088" i="52"/>
  <c r="X1088" i="52"/>
  <c r="W1088" i="52"/>
  <c r="V1088" i="52"/>
  <c r="U1088" i="52"/>
  <c r="T1088" i="52"/>
  <c r="S1088" i="52"/>
  <c r="R1088" i="52"/>
  <c r="Q1088" i="52"/>
  <c r="P1088" i="52"/>
  <c r="O1088" i="52"/>
  <c r="N1088" i="52"/>
  <c r="AJ1088" i="52" s="1"/>
  <c r="M1088" i="52"/>
  <c r="L1088" i="52"/>
  <c r="K1088" i="52"/>
  <c r="AG763" i="52"/>
  <c r="X763" i="52"/>
  <c r="W763" i="52"/>
  <c r="V763" i="52"/>
  <c r="U763" i="52"/>
  <c r="T763" i="52"/>
  <c r="S763" i="52"/>
  <c r="R763" i="52"/>
  <c r="Q763" i="52"/>
  <c r="AJ763" i="52" s="1"/>
  <c r="P763" i="52"/>
  <c r="O763" i="52"/>
  <c r="N763" i="52"/>
  <c r="M763" i="52"/>
  <c r="L763" i="52"/>
  <c r="K763" i="52"/>
  <c r="J98" i="55"/>
  <c r="X98" i="55"/>
  <c r="I384" i="50"/>
  <c r="G346" i="6" s="1"/>
  <c r="I1333" i="52"/>
  <c r="F346" i="6" s="1"/>
  <c r="D7" i="10"/>
  <c r="G13" i="38"/>
  <c r="G3" i="10"/>
  <c r="C3" i="10"/>
  <c r="C2" i="10"/>
  <c r="G3" i="11"/>
  <c r="C3" i="11"/>
  <c r="G2" i="11"/>
  <c r="C2" i="11"/>
  <c r="H3" i="5"/>
  <c r="C3" i="5"/>
  <c r="H2" i="5"/>
  <c r="C2" i="5"/>
  <c r="C3" i="64"/>
  <c r="C2" i="64"/>
  <c r="H2" i="25"/>
  <c r="L54" i="17"/>
  <c r="L56" i="17" s="1"/>
  <c r="K54" i="17"/>
  <c r="N35" i="41"/>
  <c r="N36" i="41"/>
  <c r="N37" i="41"/>
  <c r="N38" i="41"/>
  <c r="N34" i="41"/>
  <c r="H36" i="41"/>
  <c r="H35" i="41"/>
  <c r="H34" i="41"/>
  <c r="J34" i="41" s="1"/>
  <c r="L34" i="41" s="1"/>
  <c r="H37" i="41"/>
  <c r="H40" i="41"/>
  <c r="J40" i="41"/>
  <c r="N22" i="41"/>
  <c r="N23" i="41"/>
  <c r="N24" i="41"/>
  <c r="N25" i="41"/>
  <c r="N26" i="41"/>
  <c r="N27" i="41"/>
  <c r="N28" i="41"/>
  <c r="J28" i="41"/>
  <c r="L28" i="41" s="1"/>
  <c r="M28" i="41" s="1"/>
  <c r="J37" i="41"/>
  <c r="L37" i="41"/>
  <c r="M37" i="41"/>
  <c r="J36" i="41"/>
  <c r="L36" i="41"/>
  <c r="M36" i="41" s="1"/>
  <c r="J27" i="41"/>
  <c r="J23" i="41"/>
  <c r="J26" i="41"/>
  <c r="L26" i="41" s="1"/>
  <c r="J24" i="41"/>
  <c r="J25" i="41"/>
  <c r="L25" i="41" s="1"/>
  <c r="M25" i="41" s="1"/>
  <c r="L24" i="41"/>
  <c r="M24" i="41"/>
  <c r="M26" i="41"/>
  <c r="L23" i="41"/>
  <c r="M23" i="41" s="1"/>
  <c r="L22" i="41"/>
  <c r="M22" i="41"/>
  <c r="L27" i="41"/>
  <c r="M27" i="41" s="1"/>
  <c r="M14" i="41"/>
  <c r="N14" i="41"/>
  <c r="N16" i="41"/>
  <c r="N15" i="41"/>
  <c r="N13" i="41"/>
  <c r="D346" i="6"/>
  <c r="E346" i="6"/>
  <c r="D12" i="6"/>
  <c r="E12" i="6"/>
  <c r="D14" i="6"/>
  <c r="D15" i="6"/>
  <c r="E15" i="6"/>
  <c r="D16" i="6"/>
  <c r="E16" i="6"/>
  <c r="D17" i="6"/>
  <c r="E17" i="6"/>
  <c r="D18" i="6"/>
  <c r="E18" i="6"/>
  <c r="R18" i="6" s="1"/>
  <c r="D19" i="6"/>
  <c r="E19" i="6"/>
  <c r="R19" i="6" s="1"/>
  <c r="D21" i="6"/>
  <c r="E21" i="6"/>
  <c r="R21" i="6" s="1"/>
  <c r="D22" i="6"/>
  <c r="E22" i="6"/>
  <c r="D23" i="6"/>
  <c r="E23" i="6"/>
  <c r="R23" i="6" s="1"/>
  <c r="E10" i="6"/>
  <c r="D10" i="6"/>
  <c r="M13" i="41"/>
  <c r="M15" i="41"/>
  <c r="M16" i="41"/>
  <c r="H33" i="41"/>
  <c r="J33" i="41" s="1"/>
  <c r="N680" i="6"/>
  <c r="O680" i="6"/>
  <c r="L40" i="41"/>
  <c r="H38" i="41"/>
  <c r="H39" i="41"/>
  <c r="J39" i="41"/>
  <c r="L39" i="41" s="1"/>
  <c r="N39" i="41"/>
  <c r="N40" i="41"/>
  <c r="M40" i="41"/>
  <c r="K2" i="31"/>
  <c r="K3" i="31"/>
  <c r="F17" i="59"/>
  <c r="G15" i="59"/>
  <c r="I3" i="59"/>
  <c r="G3" i="59"/>
  <c r="C3" i="59"/>
  <c r="I2" i="59"/>
  <c r="G2" i="59"/>
  <c r="C2" i="59"/>
  <c r="G17" i="58"/>
  <c r="H15" i="58" s="1"/>
  <c r="H17" i="58" s="1"/>
  <c r="J3" i="58"/>
  <c r="H3" i="58"/>
  <c r="J2" i="58"/>
  <c r="H2" i="58"/>
  <c r="C2" i="58"/>
  <c r="G17" i="59"/>
  <c r="G11" i="15"/>
  <c r="G354" i="4"/>
  <c r="I3" i="39"/>
  <c r="C3" i="39"/>
  <c r="F7" i="39"/>
  <c r="G2" i="39"/>
  <c r="C2" i="39"/>
  <c r="H3" i="38"/>
  <c r="F3" i="38"/>
  <c r="C3" i="38"/>
  <c r="G7" i="38" s="1"/>
  <c r="H2" i="38"/>
  <c r="F2" i="38"/>
  <c r="C2" i="38"/>
  <c r="I3" i="37"/>
  <c r="G3" i="37"/>
  <c r="C3" i="37"/>
  <c r="F7" i="37"/>
  <c r="I2" i="37"/>
  <c r="G2" i="37"/>
  <c r="C2" i="37"/>
  <c r="I3" i="36"/>
  <c r="G3" i="36"/>
  <c r="C3" i="36"/>
  <c r="I2" i="36"/>
  <c r="C2" i="36"/>
  <c r="I3" i="35"/>
  <c r="G3" i="35"/>
  <c r="C3" i="35"/>
  <c r="I2" i="35"/>
  <c r="G2" i="35"/>
  <c r="C2" i="35"/>
  <c r="I3" i="34"/>
  <c r="G3" i="34"/>
  <c r="C3" i="34"/>
  <c r="F7" i="34" s="1"/>
  <c r="G2" i="34"/>
  <c r="C2" i="34"/>
  <c r="I3" i="33"/>
  <c r="G3" i="33"/>
  <c r="C3" i="33"/>
  <c r="I2" i="33"/>
  <c r="G2" i="33"/>
  <c r="C2" i="33"/>
  <c r="I3" i="32"/>
  <c r="G3" i="32"/>
  <c r="C3" i="32"/>
  <c r="G2" i="32"/>
  <c r="C2" i="32"/>
  <c r="H3" i="31"/>
  <c r="C3" i="31"/>
  <c r="H2" i="31"/>
  <c r="C2" i="31"/>
  <c r="I3" i="30"/>
  <c r="G3" i="30"/>
  <c r="C3" i="30"/>
  <c r="I2" i="30"/>
  <c r="G2" i="30"/>
  <c r="C2" i="30"/>
  <c r="I3" i="29"/>
  <c r="F3" i="29"/>
  <c r="C3" i="29"/>
  <c r="I2" i="29"/>
  <c r="F2" i="29"/>
  <c r="C2" i="29"/>
  <c r="I3" i="49"/>
  <c r="F3" i="49"/>
  <c r="C3" i="49"/>
  <c r="I2" i="49"/>
  <c r="F2" i="49"/>
  <c r="C2" i="49"/>
  <c r="I3" i="28"/>
  <c r="F3" i="28"/>
  <c r="C3" i="28"/>
  <c r="I2" i="28"/>
  <c r="F2" i="28"/>
  <c r="C2" i="28"/>
  <c r="I3" i="26"/>
  <c r="F3" i="26"/>
  <c r="C3" i="26"/>
  <c r="I2" i="26"/>
  <c r="F2" i="26"/>
  <c r="C2" i="26"/>
  <c r="I3" i="57"/>
  <c r="G3" i="57"/>
  <c r="C3" i="57"/>
  <c r="I2" i="57"/>
  <c r="G2" i="57"/>
  <c r="C2" i="57"/>
  <c r="H3" i="25"/>
  <c r="F3" i="25"/>
  <c r="C3" i="25"/>
  <c r="F2" i="25"/>
  <c r="C2" i="25"/>
  <c r="B9" i="24"/>
  <c r="I3" i="24"/>
  <c r="G3" i="24"/>
  <c r="C3" i="24"/>
  <c r="I2" i="24"/>
  <c r="G2" i="24"/>
  <c r="C2" i="24"/>
  <c r="I3" i="13"/>
  <c r="G3" i="13"/>
  <c r="C3" i="13"/>
  <c r="F7" i="13"/>
  <c r="I2" i="13"/>
  <c r="C2" i="13"/>
  <c r="L3" i="7"/>
  <c r="J3" i="7"/>
  <c r="C3" i="7"/>
  <c r="L2" i="7"/>
  <c r="J2" i="7"/>
  <c r="C2" i="7"/>
  <c r="K3" i="23"/>
  <c r="I3" i="23"/>
  <c r="C3" i="23"/>
  <c r="G7" i="23" s="1"/>
  <c r="I2" i="23"/>
  <c r="C2" i="23"/>
  <c r="I3" i="22"/>
  <c r="G3" i="22"/>
  <c r="C3" i="22"/>
  <c r="I2" i="22"/>
  <c r="G2" i="22"/>
  <c r="C2" i="22"/>
  <c r="I3" i="21"/>
  <c r="G3" i="21"/>
  <c r="C3" i="21"/>
  <c r="G2" i="21"/>
  <c r="C2" i="21"/>
  <c r="I3" i="20"/>
  <c r="F3" i="20"/>
  <c r="C3" i="20"/>
  <c r="I2" i="20"/>
  <c r="F2" i="20"/>
  <c r="C2" i="20"/>
  <c r="J3" i="19"/>
  <c r="H3" i="19"/>
  <c r="C3" i="19"/>
  <c r="G7" i="19" s="1"/>
  <c r="J2" i="19"/>
  <c r="H2" i="19"/>
  <c r="C2" i="19"/>
  <c r="I3" i="18"/>
  <c r="G3" i="18"/>
  <c r="C3" i="18"/>
  <c r="I2" i="18"/>
  <c r="G2" i="18"/>
  <c r="C2" i="18"/>
  <c r="I3" i="17"/>
  <c r="G3" i="17"/>
  <c r="I2" i="17"/>
  <c r="G2" i="17"/>
  <c r="C2" i="17"/>
  <c r="I3" i="16"/>
  <c r="G3" i="16"/>
  <c r="C3" i="16"/>
  <c r="I2" i="16"/>
  <c r="G2" i="16"/>
  <c r="C2" i="16"/>
  <c r="H2" i="15"/>
  <c r="H3" i="15"/>
  <c r="K3" i="15"/>
  <c r="C3" i="15"/>
  <c r="G7" i="15"/>
  <c r="K2" i="15"/>
  <c r="C2" i="15"/>
  <c r="J3" i="14"/>
  <c r="C3" i="14"/>
  <c r="G7" i="14"/>
  <c r="J2" i="14"/>
  <c r="C2" i="14"/>
  <c r="J3" i="8"/>
  <c r="H3" i="8"/>
  <c r="J2" i="8"/>
  <c r="H2" i="8"/>
  <c r="F30" i="41"/>
  <c r="D13" i="8"/>
  <c r="G30" i="41"/>
  <c r="D14" i="8" s="1"/>
  <c r="I30" i="41"/>
  <c r="D19" i="8"/>
  <c r="K30" i="41"/>
  <c r="D21" i="8"/>
  <c r="G18" i="41"/>
  <c r="C14" i="8" s="1"/>
  <c r="F18" i="41"/>
  <c r="C13" i="8"/>
  <c r="G13" i="8" s="1"/>
  <c r="I3" i="41"/>
  <c r="G3" i="41"/>
  <c r="C3" i="41"/>
  <c r="I2" i="41"/>
  <c r="G2" i="41"/>
  <c r="C2" i="41"/>
  <c r="D122" i="11"/>
  <c r="E122" i="11"/>
  <c r="D124" i="11" s="1"/>
  <c r="F9" i="34"/>
  <c r="F16" i="35"/>
  <c r="J3" i="4"/>
  <c r="H3" i="4"/>
  <c r="C3" i="4"/>
  <c r="J2" i="4"/>
  <c r="H2" i="4"/>
  <c r="C2" i="4"/>
  <c r="M17" i="57"/>
  <c r="O17" i="57"/>
  <c r="N17" i="57"/>
  <c r="P13" i="57"/>
  <c r="G13" i="57"/>
  <c r="H13" i="57"/>
  <c r="P12" i="57"/>
  <c r="G12" i="57"/>
  <c r="H12" i="57" s="1"/>
  <c r="I12" i="57" s="1"/>
  <c r="P11" i="57"/>
  <c r="P17" i="57" s="1"/>
  <c r="R17" i="57"/>
  <c r="E27" i="57"/>
  <c r="G17" i="57"/>
  <c r="B19" i="38"/>
  <c r="F15" i="38"/>
  <c r="F21" i="8"/>
  <c r="F19" i="8"/>
  <c r="F14" i="8"/>
  <c r="F13" i="8"/>
  <c r="F12" i="8"/>
  <c r="K42" i="41"/>
  <c r="E21" i="8"/>
  <c r="I42" i="41"/>
  <c r="E19" i="8" s="1"/>
  <c r="G42" i="41"/>
  <c r="E14" i="8"/>
  <c r="F42" i="41"/>
  <c r="E13" i="8"/>
  <c r="B1" i="8"/>
  <c r="F16" i="8"/>
  <c r="F56" i="41"/>
  <c r="F54" i="26" s="1"/>
  <c r="G56" i="41"/>
  <c r="G18" i="49"/>
  <c r="G15" i="13"/>
  <c r="E13" i="10"/>
  <c r="G13" i="5" s="1"/>
  <c r="F15" i="13"/>
  <c r="D13" i="10"/>
  <c r="H19" i="38"/>
  <c r="G40" i="5" s="1"/>
  <c r="G19" i="38"/>
  <c r="G11" i="37"/>
  <c r="F22" i="37" s="1"/>
  <c r="G16" i="30"/>
  <c r="G34" i="21"/>
  <c r="G35" i="21" s="1"/>
  <c r="G36" i="20"/>
  <c r="F18" i="18"/>
  <c r="H13" i="14"/>
  <c r="F16" i="5" s="1"/>
  <c r="G13" i="14"/>
  <c r="D16" i="5"/>
  <c r="E28" i="7"/>
  <c r="F28" i="7"/>
  <c r="G21" i="7"/>
  <c r="G13" i="7"/>
  <c r="E15" i="7"/>
  <c r="E20" i="7"/>
  <c r="E23" i="7" s="1"/>
  <c r="F15" i="7"/>
  <c r="F20" i="7" s="1"/>
  <c r="F23" i="7" s="1"/>
  <c r="F26" i="7" s="1"/>
  <c r="B6" i="6"/>
  <c r="D7" i="5"/>
  <c r="G25" i="74"/>
  <c r="G83" i="74"/>
  <c r="G84" i="74"/>
  <c r="G85" i="74"/>
  <c r="G86" i="74"/>
  <c r="G87" i="74"/>
  <c r="G88" i="74"/>
  <c r="G89" i="74"/>
  <c r="L593" i="6"/>
  <c r="G82" i="74"/>
  <c r="G81" i="74"/>
  <c r="G42" i="74"/>
  <c r="G15" i="15"/>
  <c r="G9" i="74"/>
  <c r="G13" i="74"/>
  <c r="G17" i="74"/>
  <c r="G21" i="74"/>
  <c r="G26" i="74"/>
  <c r="G30" i="74"/>
  <c r="G34" i="74"/>
  <c r="G38" i="74"/>
  <c r="G43" i="74"/>
  <c r="G51" i="74"/>
  <c r="G54" i="74"/>
  <c r="G58" i="74"/>
  <c r="G62" i="74"/>
  <c r="G68" i="74"/>
  <c r="G72" i="74"/>
  <c r="G40" i="74"/>
  <c r="G60" i="74"/>
  <c r="G10" i="74"/>
  <c r="G14" i="74"/>
  <c r="G18" i="74"/>
  <c r="G22" i="74"/>
  <c r="G27" i="74"/>
  <c r="G31" i="74"/>
  <c r="G35" i="74"/>
  <c r="G39" i="74"/>
  <c r="G44" i="74"/>
  <c r="G47" i="74"/>
  <c r="G50" i="74"/>
  <c r="G55" i="74"/>
  <c r="G59" i="74"/>
  <c r="G63" i="74"/>
  <c r="G69" i="74"/>
  <c r="G73" i="74"/>
  <c r="G78" i="74"/>
  <c r="G8" i="74"/>
  <c r="G15" i="74"/>
  <c r="G19" i="74"/>
  <c r="G23" i="74"/>
  <c r="G28" i="74"/>
  <c r="G32" i="74"/>
  <c r="G36" i="74"/>
  <c r="G48" i="74"/>
  <c r="G56" i="74"/>
  <c r="G67" i="74"/>
  <c r="G71" i="74"/>
  <c r="G11" i="74"/>
  <c r="G12" i="74"/>
  <c r="G16" i="74"/>
  <c r="G20" i="74"/>
  <c r="G24" i="74"/>
  <c r="G29" i="74"/>
  <c r="G33" i="74"/>
  <c r="G37" i="74"/>
  <c r="G41" i="74"/>
  <c r="G46" i="74"/>
  <c r="G49" i="74"/>
  <c r="G53" i="74"/>
  <c r="G57" i="74"/>
  <c r="G61" i="74"/>
  <c r="G65" i="74"/>
  <c r="G74" i="74"/>
  <c r="G75" i="74"/>
  <c r="G76" i="74"/>
  <c r="G77" i="74"/>
  <c r="G79" i="74"/>
  <c r="G80" i="74"/>
  <c r="G66" i="74"/>
  <c r="G70" i="74"/>
  <c r="G45" i="74"/>
  <c r="G52" i="74"/>
  <c r="G64" i="74"/>
  <c r="E40" i="5"/>
  <c r="G63" i="4"/>
  <c r="G64" i="4" s="1"/>
  <c r="N12" i="41"/>
  <c r="G18" i="18"/>
  <c r="N33" i="41"/>
  <c r="N42" i="41" s="1"/>
  <c r="E42" i="41"/>
  <c r="E12" i="8" s="1"/>
  <c r="E30" i="41"/>
  <c r="D12" i="8"/>
  <c r="J21" i="41"/>
  <c r="L21" i="41" s="1"/>
  <c r="N21" i="41"/>
  <c r="N30" i="41" s="1"/>
  <c r="E18" i="41"/>
  <c r="G11" i="7"/>
  <c r="E26" i="7"/>
  <c r="E13" i="5"/>
  <c r="H21" i="19"/>
  <c r="F18" i="5"/>
  <c r="G15" i="34"/>
  <c r="G31" i="5" s="1"/>
  <c r="G17" i="32"/>
  <c r="G17" i="36"/>
  <c r="B9" i="25"/>
  <c r="B9" i="36"/>
  <c r="F28" i="8"/>
  <c r="B12" i="21"/>
  <c r="G17" i="29"/>
  <c r="F15" i="29" s="1"/>
  <c r="B12" i="20"/>
  <c r="B9" i="32"/>
  <c r="B9" i="70" s="1"/>
  <c r="B9" i="71" s="1"/>
  <c r="H25" i="15"/>
  <c r="F17" i="5" s="1"/>
  <c r="F20" i="5" s="1"/>
  <c r="L245" i="6"/>
  <c r="C12" i="8"/>
  <c r="F16" i="30"/>
  <c r="G25" i="23" s="1"/>
  <c r="M12" i="41"/>
  <c r="E28" i="8"/>
  <c r="E16" i="8"/>
  <c r="H30" i="41"/>
  <c r="G19" i="7"/>
  <c r="D28" i="7"/>
  <c r="H18" i="41"/>
  <c r="F15" i="32"/>
  <c r="F15" i="36"/>
  <c r="F11" i="34" s="1"/>
  <c r="F15" i="34" s="1"/>
  <c r="E31" i="5" s="1"/>
  <c r="G17" i="17"/>
  <c r="F15" i="17" s="1"/>
  <c r="G15" i="23" s="1"/>
  <c r="G29" i="23"/>
  <c r="M554" i="6"/>
  <c r="M15" i="6"/>
  <c r="R15" i="6" s="1"/>
  <c r="M17" i="6"/>
  <c r="D13" i="9"/>
  <c r="M14" i="6"/>
  <c r="R14" i="6" s="1"/>
  <c r="L602" i="6"/>
  <c r="F17" i="29"/>
  <c r="K18" i="41"/>
  <c r="K56" i="41" s="1"/>
  <c r="C21" i="8"/>
  <c r="G21" i="8" s="1"/>
  <c r="N11" i="41"/>
  <c r="I18" i="41"/>
  <c r="F17" i="32"/>
  <c r="I67" i="4"/>
  <c r="G28" i="7"/>
  <c r="E9" i="10"/>
  <c r="G11" i="5" s="1"/>
  <c r="F17" i="36"/>
  <c r="Q14" i="6"/>
  <c r="Q15" i="6"/>
  <c r="G13" i="15"/>
  <c r="I56" i="41"/>
  <c r="C19" i="8"/>
  <c r="L18" i="41"/>
  <c r="M11" i="41"/>
  <c r="M18" i="41" s="1"/>
  <c r="D106" i="9"/>
  <c r="M637" i="6"/>
  <c r="I351" i="4"/>
  <c r="H351" i="4"/>
  <c r="I350" i="4"/>
  <c r="H350" i="4"/>
  <c r="I352" i="4"/>
  <c r="H352" i="4"/>
  <c r="I21" i="4"/>
  <c r="A19" i="28"/>
  <c r="Q33" i="31"/>
  <c r="P31" i="31"/>
  <c r="P33" i="31" s="1"/>
  <c r="E92" i="74"/>
  <c r="D94" i="74" s="1"/>
  <c r="H31" i="23" s="1"/>
  <c r="H39" i="23" s="1"/>
  <c r="F23" i="5" s="1"/>
  <c r="M33" i="31"/>
  <c r="N31" i="31"/>
  <c r="N33" i="31"/>
  <c r="G19" i="15"/>
  <c r="G15" i="26"/>
  <c r="F13" i="26"/>
  <c r="J33" i="31"/>
  <c r="K31" i="31"/>
  <c r="K33" i="31" s="1"/>
  <c r="G21" i="15"/>
  <c r="T33" i="31"/>
  <c r="S31" i="31" s="1"/>
  <c r="S33" i="31" s="1"/>
  <c r="P386" i="50"/>
  <c r="H22" i="16"/>
  <c r="AF1335" i="52"/>
  <c r="AJ1087" i="52"/>
  <c r="AJ791" i="52"/>
  <c r="AJ1264" i="52"/>
  <c r="AJ784" i="52"/>
  <c r="AJ1066" i="52"/>
  <c r="F58" i="9"/>
  <c r="F13" i="28"/>
  <c r="Q6" i="50"/>
  <c r="AC7" i="64"/>
  <c r="F14" i="20"/>
  <c r="F20" i="20"/>
  <c r="G18" i="20" s="1"/>
  <c r="F188" i="6"/>
  <c r="J211" i="6"/>
  <c r="F12" i="25"/>
  <c r="G16" i="20"/>
  <c r="G16" i="25"/>
  <c r="G20" i="25"/>
  <c r="G211" i="6"/>
  <c r="D58" i="9"/>
  <c r="M500" i="6"/>
  <c r="H93" i="4"/>
  <c r="Q10" i="6" l="1"/>
  <c r="Q23" i="6"/>
  <c r="R12" i="6"/>
  <c r="Q49" i="6"/>
  <c r="Q46" i="6"/>
  <c r="R45" i="6"/>
  <c r="U44" i="6"/>
  <c r="Q39" i="6"/>
  <c r="U39" i="6" s="1"/>
  <c r="Q35" i="6"/>
  <c r="R33" i="6"/>
  <c r="R27" i="6"/>
  <c r="U52" i="6"/>
  <c r="U54" i="6"/>
  <c r="U60" i="6"/>
  <c r="U62" i="6"/>
  <c r="U61" i="6"/>
  <c r="R11" i="6"/>
  <c r="Q48" i="6"/>
  <c r="Q64" i="6"/>
  <c r="U23" i="6"/>
  <c r="R38" i="6"/>
  <c r="R276" i="6"/>
  <c r="R270" i="6"/>
  <c r="R264" i="6"/>
  <c r="R258" i="6"/>
  <c r="R252" i="6"/>
  <c r="R246" i="6"/>
  <c r="R196" i="6"/>
  <c r="R190" i="6"/>
  <c r="R184" i="6"/>
  <c r="R178" i="6"/>
  <c r="R172" i="6"/>
  <c r="R166" i="6"/>
  <c r="R160" i="6"/>
  <c r="R154" i="6"/>
  <c r="R148" i="6"/>
  <c r="R142" i="6"/>
  <c r="R136" i="6"/>
  <c r="R130" i="6"/>
  <c r="R124" i="6"/>
  <c r="R118" i="6"/>
  <c r="R56" i="6"/>
  <c r="U56" i="6" s="1"/>
  <c r="Q40" i="6"/>
  <c r="R638" i="6"/>
  <c r="R635" i="6"/>
  <c r="R632" i="6"/>
  <c r="R629" i="6"/>
  <c r="R626" i="6"/>
  <c r="R623" i="6"/>
  <c r="R620" i="6"/>
  <c r="R617" i="6"/>
  <c r="R614" i="6"/>
  <c r="R603" i="6"/>
  <c r="R598" i="6"/>
  <c r="R595" i="6"/>
  <c r="R591" i="6"/>
  <c r="R588" i="6"/>
  <c r="R585" i="6"/>
  <c r="R582" i="6"/>
  <c r="U675" i="6"/>
  <c r="Q600" i="6"/>
  <c r="U676" i="6"/>
  <c r="U38" i="6"/>
  <c r="Q19" i="6"/>
  <c r="U19" i="6" s="1"/>
  <c r="R342" i="6"/>
  <c r="R307" i="6"/>
  <c r="R301" i="6"/>
  <c r="R287" i="6"/>
  <c r="R281" i="6"/>
  <c r="R238" i="6"/>
  <c r="R231" i="6"/>
  <c r="R225" i="6"/>
  <c r="R219" i="6"/>
  <c r="R207" i="6"/>
  <c r="Q65" i="6"/>
  <c r="U50" i="6"/>
  <c r="Q43" i="6"/>
  <c r="U43" i="6" s="1"/>
  <c r="Q37" i="6"/>
  <c r="U37" i="6" s="1"/>
  <c r="Q31" i="6"/>
  <c r="Q25" i="6"/>
  <c r="U25" i="6" s="1"/>
  <c r="R677" i="6"/>
  <c r="R634" i="6"/>
  <c r="R631" i="6"/>
  <c r="R628" i="6"/>
  <c r="R625" i="6"/>
  <c r="R622" i="6"/>
  <c r="R619" i="6"/>
  <c r="R616" i="6"/>
  <c r="R613" i="6"/>
  <c r="R605" i="6"/>
  <c r="R597" i="6"/>
  <c r="R590" i="6"/>
  <c r="R587" i="6"/>
  <c r="R584" i="6"/>
  <c r="R581" i="6"/>
  <c r="R479" i="6"/>
  <c r="R476" i="6"/>
  <c r="U11" i="6"/>
  <c r="R10" i="6"/>
  <c r="U10" i="6" s="1"/>
  <c r="R26" i="6"/>
  <c r="U26" i="6" s="1"/>
  <c r="U42" i="6"/>
  <c r="U20" i="6"/>
  <c r="R64" i="6"/>
  <c r="U64" i="6" s="1"/>
  <c r="Q27" i="6"/>
  <c r="U27" i="6" s="1"/>
  <c r="Q24" i="6"/>
  <c r="U24" i="6" s="1"/>
  <c r="R369" i="6"/>
  <c r="Q28" i="6"/>
  <c r="R30" i="6"/>
  <c r="U30" i="6" s="1"/>
  <c r="R41" i="6"/>
  <c r="R29" i="6"/>
  <c r="U58" i="6"/>
  <c r="Q16" i="6"/>
  <c r="Q32" i="6"/>
  <c r="U32" i="6" s="1"/>
  <c r="U49" i="6"/>
  <c r="U35" i="6"/>
  <c r="R315" i="6"/>
  <c r="R304" i="6"/>
  <c r="R298" i="6"/>
  <c r="R284" i="6"/>
  <c r="R241" i="6"/>
  <c r="R234" i="6"/>
  <c r="R228" i="6"/>
  <c r="R222" i="6"/>
  <c r="R216" i="6"/>
  <c r="R210" i="6"/>
  <c r="R204" i="6"/>
  <c r="R639" i="6"/>
  <c r="R636" i="6"/>
  <c r="R633" i="6"/>
  <c r="R630" i="6"/>
  <c r="R627" i="6"/>
  <c r="R624" i="6"/>
  <c r="R621" i="6"/>
  <c r="R618" i="6"/>
  <c r="R615" i="6"/>
  <c r="R612" i="6"/>
  <c r="R604" i="6"/>
  <c r="R599" i="6"/>
  <c r="R596" i="6"/>
  <c r="R592" i="6"/>
  <c r="R589" i="6"/>
  <c r="R586" i="6"/>
  <c r="R583" i="6"/>
  <c r="R580" i="6"/>
  <c r="R478" i="6"/>
  <c r="R475" i="6"/>
  <c r="U46" i="6"/>
  <c r="R541" i="6"/>
  <c r="R538" i="6"/>
  <c r="R535" i="6"/>
  <c r="R532" i="6"/>
  <c r="R385" i="6"/>
  <c r="D680" i="6"/>
  <c r="Q36" i="6"/>
  <c r="U36" i="6" s="1"/>
  <c r="G25" i="5"/>
  <c r="I17" i="57"/>
  <c r="E24" i="57" s="1"/>
  <c r="E37" i="57" s="1"/>
  <c r="L30" i="41"/>
  <c r="M21" i="41"/>
  <c r="M30" i="41" s="1"/>
  <c r="F16" i="79"/>
  <c r="F28" i="79" s="1"/>
  <c r="F47" i="79" s="1"/>
  <c r="G37" i="20"/>
  <c r="G20" i="20"/>
  <c r="G10" i="19"/>
  <c r="U15" i="6"/>
  <c r="U14" i="6"/>
  <c r="D28" i="8"/>
  <c r="D16" i="8"/>
  <c r="R16" i="6"/>
  <c r="U16" i="6" s="1"/>
  <c r="L1333" i="52"/>
  <c r="F483" i="6" s="1"/>
  <c r="M48" i="56"/>
  <c r="E48" i="56"/>
  <c r="R98" i="55"/>
  <c r="W98" i="55"/>
  <c r="I98" i="55"/>
  <c r="E98" i="55" s="1"/>
  <c r="U98" i="55"/>
  <c r="U40" i="6"/>
  <c r="G19" i="75"/>
  <c r="G12" i="19"/>
  <c r="G35" i="75"/>
  <c r="O25" i="113"/>
  <c r="J38" i="113"/>
  <c r="F32" i="9" s="1"/>
  <c r="G33" i="23"/>
  <c r="F18" i="70"/>
  <c r="J35" i="41"/>
  <c r="L35" i="41" s="1"/>
  <c r="M35" i="41" s="1"/>
  <c r="H42" i="41"/>
  <c r="AJ32" i="52"/>
  <c r="J30" i="41"/>
  <c r="L33" i="41"/>
  <c r="J42" i="41"/>
  <c r="E20" i="8" s="1"/>
  <c r="E23" i="8" s="1"/>
  <c r="E26" i="8" s="1"/>
  <c r="B115" i="9"/>
  <c r="B120" i="9" s="1"/>
  <c r="B126" i="9" s="1"/>
  <c r="B131" i="9" s="1"/>
  <c r="B136" i="9" s="1"/>
  <c r="B142" i="9" s="1"/>
  <c r="B147" i="9" s="1"/>
  <c r="B152" i="9" s="1"/>
  <c r="B157" i="9" s="1"/>
  <c r="B162" i="9" s="1"/>
  <c r="B167" i="9" s="1"/>
  <c r="B173" i="9" s="1"/>
  <c r="B179" i="9" s="1"/>
  <c r="B185" i="9" s="1"/>
  <c r="B191" i="9" s="1"/>
  <c r="B197" i="9" s="1"/>
  <c r="B203" i="9" s="1"/>
  <c r="B209" i="9" s="1"/>
  <c r="B215" i="9" s="1"/>
  <c r="B294" i="9"/>
  <c r="B299" i="9" s="1"/>
  <c r="F14" i="38"/>
  <c r="F13" i="38"/>
  <c r="G9" i="33"/>
  <c r="G17" i="33" s="1"/>
  <c r="F15" i="33" s="1"/>
  <c r="G12" i="8"/>
  <c r="R22" i="6"/>
  <c r="Q1333" i="52"/>
  <c r="F512" i="6" s="1"/>
  <c r="N1333" i="52"/>
  <c r="G35" i="77"/>
  <c r="G14" i="19"/>
  <c r="G19" i="77"/>
  <c r="AJ603" i="52"/>
  <c r="U31" i="6"/>
  <c r="G19" i="78"/>
  <c r="G15" i="19"/>
  <c r="G35" i="78"/>
  <c r="Q59" i="6"/>
  <c r="R59" i="6"/>
  <c r="Q53" i="6"/>
  <c r="R53" i="6"/>
  <c r="AJ545" i="52"/>
  <c r="G154" i="4"/>
  <c r="G356" i="4" s="1"/>
  <c r="R1333" i="52"/>
  <c r="F513" i="6" s="1"/>
  <c r="Q513" i="6" s="1"/>
  <c r="I48" i="56"/>
  <c r="Q98" i="55"/>
  <c r="U57" i="6"/>
  <c r="F20" i="72"/>
  <c r="G37" i="23"/>
  <c r="Q21" i="6"/>
  <c r="U21" i="6" s="1"/>
  <c r="R17" i="6"/>
  <c r="Q17" i="6"/>
  <c r="H17" i="57"/>
  <c r="Q22" i="6"/>
  <c r="U22" i="6" s="1"/>
  <c r="J48" i="56"/>
  <c r="M98" i="55"/>
  <c r="U28" i="6"/>
  <c r="I15" i="68"/>
  <c r="G17" i="15"/>
  <c r="F57" i="26"/>
  <c r="H57" i="26" s="1"/>
  <c r="H63" i="26" s="1"/>
  <c r="F42" i="26" s="1"/>
  <c r="F55" i="26"/>
  <c r="G17" i="23"/>
  <c r="F15" i="26"/>
  <c r="G19" i="8"/>
  <c r="F17" i="17"/>
  <c r="C16" i="8"/>
  <c r="C28" i="8"/>
  <c r="E56" i="41"/>
  <c r="G34" i="5"/>
  <c r="M39" i="41"/>
  <c r="X1333" i="52"/>
  <c r="F531" i="6" s="1"/>
  <c r="U1333" i="52"/>
  <c r="F521" i="6" s="1"/>
  <c r="N18" i="41"/>
  <c r="N56" i="41" s="1"/>
  <c r="B9" i="33"/>
  <c r="F16" i="38"/>
  <c r="I13" i="57"/>
  <c r="G14" i="8"/>
  <c r="P98" i="55"/>
  <c r="K1333" i="52"/>
  <c r="F375" i="6" s="1"/>
  <c r="T1333" i="52"/>
  <c r="F519" i="6" s="1"/>
  <c r="C3" i="86"/>
  <c r="C3" i="100"/>
  <c r="C3" i="91"/>
  <c r="I2" i="86"/>
  <c r="I2" i="112"/>
  <c r="I2" i="91"/>
  <c r="G3" i="95"/>
  <c r="G3" i="99"/>
  <c r="G3" i="94"/>
  <c r="I2" i="52"/>
  <c r="Q55" i="6"/>
  <c r="U55" i="6" s="1"/>
  <c r="D3" i="8"/>
  <c r="C3" i="17"/>
  <c r="I2" i="21"/>
  <c r="K2" i="23"/>
  <c r="G2" i="13"/>
  <c r="I2" i="32"/>
  <c r="I2" i="34"/>
  <c r="G2" i="36"/>
  <c r="G3" i="39"/>
  <c r="C3" i="58"/>
  <c r="J38" i="41"/>
  <c r="L38" i="41" s="1"/>
  <c r="M38" i="41" s="1"/>
  <c r="D2" i="8"/>
  <c r="G2" i="10"/>
  <c r="C2" i="56"/>
  <c r="G2" i="71"/>
  <c r="I3" i="64"/>
  <c r="C3" i="67"/>
  <c r="I3" i="95"/>
  <c r="I3" i="93"/>
  <c r="I3" i="96"/>
  <c r="C3" i="90"/>
  <c r="C3" i="104"/>
  <c r="C3" i="93"/>
  <c r="I2" i="98"/>
  <c r="I2" i="90"/>
  <c r="I2" i="93"/>
  <c r="C2" i="93"/>
  <c r="C2" i="74"/>
  <c r="C2" i="94"/>
  <c r="G3" i="107"/>
  <c r="G3" i="103"/>
  <c r="G3" i="96"/>
  <c r="G2" i="89"/>
  <c r="G2" i="99"/>
  <c r="G2" i="98"/>
  <c r="I2" i="114"/>
  <c r="F2" i="114"/>
  <c r="I58" i="4"/>
  <c r="M32" i="113"/>
  <c r="M16" i="113" s="1"/>
  <c r="O32" i="113"/>
  <c r="Q25" i="73"/>
  <c r="Q18" i="6"/>
  <c r="U18" i="6" s="1"/>
  <c r="R317" i="6"/>
  <c r="R306" i="6"/>
  <c r="O16" i="113"/>
  <c r="Q42" i="73"/>
  <c r="R42" i="73"/>
  <c r="I2" i="71"/>
  <c r="C3" i="72"/>
  <c r="C3" i="102"/>
  <c r="C3" i="75"/>
  <c r="C3" i="99"/>
  <c r="G2" i="74"/>
  <c r="I2" i="75"/>
  <c r="I2" i="99"/>
  <c r="G3" i="89"/>
  <c r="G3" i="75"/>
  <c r="G3" i="102"/>
  <c r="Q29" i="6"/>
  <c r="Q41" i="6"/>
  <c r="U41" i="6" s="1"/>
  <c r="C3" i="113"/>
  <c r="I2" i="117"/>
  <c r="Q677" i="6"/>
  <c r="U677" i="6" s="1"/>
  <c r="H3" i="56"/>
  <c r="G2" i="69"/>
  <c r="I2" i="70"/>
  <c r="C3" i="71"/>
  <c r="C3" i="106"/>
  <c r="C3" i="76"/>
  <c r="C3" i="101"/>
  <c r="I2" i="84"/>
  <c r="I2" i="76"/>
  <c r="I2" i="101"/>
  <c r="G3" i="93"/>
  <c r="G3" i="77"/>
  <c r="G3" i="104"/>
  <c r="G2" i="105"/>
  <c r="G2" i="82"/>
  <c r="G2" i="106"/>
  <c r="F3" i="50"/>
  <c r="C3" i="50"/>
  <c r="H20" i="67"/>
  <c r="R272" i="6"/>
  <c r="R266" i="6"/>
  <c r="R260" i="6"/>
  <c r="R254" i="6"/>
  <c r="R248" i="6"/>
  <c r="R198" i="6"/>
  <c r="R192" i="6"/>
  <c r="J182" i="113"/>
  <c r="O175" i="113"/>
  <c r="E680" i="6"/>
  <c r="E681" i="6" s="1"/>
  <c r="I2" i="69"/>
  <c r="I2" i="88"/>
  <c r="I2" i="77"/>
  <c r="I2" i="103"/>
  <c r="Q24" i="73"/>
  <c r="J86" i="113"/>
  <c r="O74" i="113"/>
  <c r="O86" i="113" s="1"/>
  <c r="O102" i="113"/>
  <c r="J166" i="113"/>
  <c r="O161" i="113"/>
  <c r="J2" i="55"/>
  <c r="C3" i="74"/>
  <c r="C3" i="78"/>
  <c r="C3" i="105"/>
  <c r="I2" i="92"/>
  <c r="I2" i="78"/>
  <c r="I2" i="105"/>
  <c r="G3" i="101"/>
  <c r="G3" i="84"/>
  <c r="G3" i="108"/>
  <c r="F3" i="114"/>
  <c r="C3" i="114"/>
  <c r="R277" i="6"/>
  <c r="R271" i="6"/>
  <c r="R265" i="6"/>
  <c r="R259" i="6"/>
  <c r="R253" i="6"/>
  <c r="R247" i="6"/>
  <c r="R197" i="6"/>
  <c r="R191" i="6"/>
  <c r="R185" i="6"/>
  <c r="R173" i="6"/>
  <c r="R167" i="6"/>
  <c r="R161" i="6"/>
  <c r="R155" i="6"/>
  <c r="R149" i="6"/>
  <c r="L50" i="73"/>
  <c r="R12" i="73"/>
  <c r="R50" i="73" s="1"/>
  <c r="Q12" i="73"/>
  <c r="R18" i="73"/>
  <c r="Q18" i="73"/>
  <c r="Q50" i="73" s="1"/>
  <c r="M35" i="113"/>
  <c r="M19" i="113" s="1"/>
  <c r="O19" i="113" s="1"/>
  <c r="O35" i="113"/>
  <c r="M34" i="41"/>
  <c r="I2" i="64"/>
  <c r="I2" i="96"/>
  <c r="J2" i="83"/>
  <c r="I2" i="107"/>
  <c r="Q33" i="6"/>
  <c r="U33" i="6" s="1"/>
  <c r="Q45" i="6"/>
  <c r="U45" i="6" s="1"/>
  <c r="C3" i="115"/>
  <c r="R314" i="6"/>
  <c r="R303" i="6"/>
  <c r="R297" i="6"/>
  <c r="R283" i="6"/>
  <c r="R240" i="6"/>
  <c r="R233" i="6"/>
  <c r="R227" i="6"/>
  <c r="R215" i="6"/>
  <c r="R209" i="6"/>
  <c r="R203" i="6"/>
  <c r="O166" i="113"/>
  <c r="Q12" i="6"/>
  <c r="O12" i="113"/>
  <c r="J118" i="113"/>
  <c r="O113" i="113"/>
  <c r="O182" i="113"/>
  <c r="I2" i="39"/>
  <c r="G3" i="69"/>
  <c r="C3" i="55"/>
  <c r="C3" i="92"/>
  <c r="C3" i="87"/>
  <c r="C3" i="111"/>
  <c r="I2" i="104"/>
  <c r="I2" i="87"/>
  <c r="G3" i="83"/>
  <c r="G3" i="90"/>
  <c r="G2" i="76"/>
  <c r="G2" i="87"/>
  <c r="G2" i="92"/>
  <c r="R343" i="6"/>
  <c r="R308" i="6"/>
  <c r="R302" i="6"/>
  <c r="R296" i="6"/>
  <c r="R282" i="6"/>
  <c r="R239" i="6"/>
  <c r="R232" i="6"/>
  <c r="R226" i="6"/>
  <c r="R220" i="6"/>
  <c r="K50" i="73"/>
  <c r="Q14" i="73"/>
  <c r="Q48" i="73"/>
  <c r="R48" i="73"/>
  <c r="F111" i="9"/>
  <c r="F14" i="49"/>
  <c r="L214" i="6"/>
  <c r="R214" i="6" s="1"/>
  <c r="R477" i="6"/>
  <c r="R20" i="73"/>
  <c r="O118" i="113"/>
  <c r="O134" i="113"/>
  <c r="R186" i="6"/>
  <c r="R180" i="6"/>
  <c r="R174" i="6"/>
  <c r="R168" i="6"/>
  <c r="R162" i="6"/>
  <c r="R156" i="6"/>
  <c r="R150" i="6"/>
  <c r="R144" i="6"/>
  <c r="R138" i="6"/>
  <c r="R132" i="6"/>
  <c r="R126" i="6"/>
  <c r="R120" i="6"/>
  <c r="R70" i="6"/>
  <c r="R398" i="6"/>
  <c r="R395" i="6"/>
  <c r="R370" i="6"/>
  <c r="R367" i="6"/>
  <c r="R364" i="6"/>
  <c r="R358" i="6"/>
  <c r="R355" i="6"/>
  <c r="H186" i="113"/>
  <c r="Q33" i="73"/>
  <c r="J46" i="41"/>
  <c r="L46" i="41" s="1"/>
  <c r="M46" i="41" s="1"/>
  <c r="J52" i="41"/>
  <c r="L52" i="41" s="1"/>
  <c r="M52" i="41"/>
  <c r="L98" i="115"/>
  <c r="F98" i="115" s="1"/>
  <c r="N48" i="116"/>
  <c r="I48" i="114"/>
  <c r="I188" i="6" s="1"/>
  <c r="I680" i="6" s="1"/>
  <c r="R575" i="6"/>
  <c r="R572" i="6"/>
  <c r="R569" i="6"/>
  <c r="R566" i="6"/>
  <c r="R563" i="6"/>
  <c r="R560" i="6"/>
  <c r="R557" i="6"/>
  <c r="R551" i="6"/>
  <c r="R548" i="6"/>
  <c r="R545" i="6"/>
  <c r="R542" i="6"/>
  <c r="R539" i="6"/>
  <c r="R536" i="6"/>
  <c r="R533" i="6"/>
  <c r="R386" i="6"/>
  <c r="D56" i="4" s="1"/>
  <c r="M17" i="113"/>
  <c r="O17" i="113" s="1"/>
  <c r="C184" i="113"/>
  <c r="C188" i="113"/>
  <c r="E29" i="9"/>
  <c r="O59" i="113"/>
  <c r="O66" i="113"/>
  <c r="Q47" i="6"/>
  <c r="U47" i="6" s="1"/>
  <c r="R65" i="6"/>
  <c r="U65" i="6" s="1"/>
  <c r="M384" i="50"/>
  <c r="G508" i="6" s="1"/>
  <c r="O48" i="116"/>
  <c r="S98" i="117"/>
  <c r="R372" i="6"/>
  <c r="R366" i="6"/>
  <c r="R360" i="6"/>
  <c r="R354" i="6"/>
  <c r="M27" i="113"/>
  <c r="O27" i="113"/>
  <c r="E188" i="113"/>
  <c r="E184" i="113"/>
  <c r="P384" i="50"/>
  <c r="N48" i="114"/>
  <c r="T98" i="117"/>
  <c r="R517" i="6"/>
  <c r="R505" i="6"/>
  <c r="R502" i="6"/>
  <c r="R499" i="6"/>
  <c r="R496" i="6"/>
  <c r="R493" i="6"/>
  <c r="R490" i="6"/>
  <c r="R487" i="6"/>
  <c r="R484" i="6"/>
  <c r="J54" i="113"/>
  <c r="O41" i="113"/>
  <c r="O54" i="113" s="1"/>
  <c r="F188" i="113"/>
  <c r="F184" i="113"/>
  <c r="O60" i="113"/>
  <c r="O122" i="113"/>
  <c r="J134" i="113"/>
  <c r="R44" i="73"/>
  <c r="M98" i="115"/>
  <c r="I98" i="117"/>
  <c r="U98" i="117"/>
  <c r="E30" i="9"/>
  <c r="F31" i="9" s="1"/>
  <c r="K184" i="113"/>
  <c r="K188" i="113"/>
  <c r="R13" i="6"/>
  <c r="U13" i="6" s="1"/>
  <c r="M49" i="41"/>
  <c r="V98" i="115"/>
  <c r="J48" i="116"/>
  <c r="F48" i="116" s="1"/>
  <c r="M48" i="116"/>
  <c r="R388" i="6"/>
  <c r="M29" i="113"/>
  <c r="M13" i="113" s="1"/>
  <c r="O13" i="113" s="1"/>
  <c r="E26" i="49"/>
  <c r="E28" i="49" s="1"/>
  <c r="O68" i="113"/>
  <c r="R34" i="73"/>
  <c r="L48" i="114"/>
  <c r="F48" i="114" s="1"/>
  <c r="K98" i="117"/>
  <c r="W98" i="117"/>
  <c r="R274" i="6"/>
  <c r="R268" i="6"/>
  <c r="R262" i="6"/>
  <c r="R256" i="6"/>
  <c r="R250" i="6"/>
  <c r="R200" i="6"/>
  <c r="R194" i="6"/>
  <c r="R182" i="6"/>
  <c r="R176" i="6"/>
  <c r="R170" i="6"/>
  <c r="R164" i="6"/>
  <c r="R158" i="6"/>
  <c r="R152" i="6"/>
  <c r="R146" i="6"/>
  <c r="R140" i="6"/>
  <c r="R134" i="6"/>
  <c r="R128" i="6"/>
  <c r="R122" i="6"/>
  <c r="R78" i="6"/>
  <c r="R371" i="6"/>
  <c r="R368" i="6"/>
  <c r="R365" i="6"/>
  <c r="R362" i="6"/>
  <c r="R359" i="6"/>
  <c r="R356" i="6"/>
  <c r="R353" i="6"/>
  <c r="O30" i="113"/>
  <c r="L184" i="113"/>
  <c r="L188" i="113"/>
  <c r="J102" i="113"/>
  <c r="J150" i="113"/>
  <c r="Q30" i="73"/>
  <c r="R48" i="6"/>
  <c r="U48" i="6" s="1"/>
  <c r="M47" i="41"/>
  <c r="M50" i="41"/>
  <c r="X98" i="115"/>
  <c r="R98" i="115"/>
  <c r="R300" i="6"/>
  <c r="R286" i="6"/>
  <c r="R280" i="6"/>
  <c r="R243" i="6"/>
  <c r="R237" i="6"/>
  <c r="R230" i="6"/>
  <c r="R224" i="6"/>
  <c r="R218" i="6"/>
  <c r="R212" i="6"/>
  <c r="R206" i="6"/>
  <c r="R516" i="6"/>
  <c r="R510" i="6"/>
  <c r="R507" i="6"/>
  <c r="R504" i="6"/>
  <c r="R501" i="6"/>
  <c r="R498" i="6"/>
  <c r="R495" i="6"/>
  <c r="R492" i="6"/>
  <c r="R489" i="6"/>
  <c r="R486" i="6"/>
  <c r="M14" i="113"/>
  <c r="O14" i="113" s="1"/>
  <c r="M62" i="113"/>
  <c r="O62" i="113"/>
  <c r="G186" i="113"/>
  <c r="H54" i="41"/>
  <c r="M63" i="113"/>
  <c r="M15" i="113" s="1"/>
  <c r="O15" i="113" s="1"/>
  <c r="J18" i="41"/>
  <c r="O48" i="114"/>
  <c r="M48" i="114"/>
  <c r="N98" i="117"/>
  <c r="Z98" i="117"/>
  <c r="R576" i="6"/>
  <c r="R573" i="6"/>
  <c r="R570" i="6"/>
  <c r="R567" i="6"/>
  <c r="R564" i="6"/>
  <c r="R561" i="6"/>
  <c r="R558" i="6"/>
  <c r="R555" i="6"/>
  <c r="R552" i="6"/>
  <c r="R549" i="6"/>
  <c r="R546" i="6"/>
  <c r="R543" i="6"/>
  <c r="R540" i="6"/>
  <c r="R537" i="6"/>
  <c r="R534" i="6"/>
  <c r="R387" i="6"/>
  <c r="R384" i="6"/>
  <c r="M18" i="113"/>
  <c r="O18" i="113" s="1"/>
  <c r="K32" i="28"/>
  <c r="K45" i="28" s="1"/>
  <c r="I45" i="28"/>
  <c r="R46" i="73"/>
  <c r="F13" i="21"/>
  <c r="F19" i="21" s="1"/>
  <c r="G17" i="21" s="1"/>
  <c r="H189" i="6"/>
  <c r="H680" i="6" s="1"/>
  <c r="I681" i="6" s="1"/>
  <c r="G184" i="113"/>
  <c r="G188" i="113"/>
  <c r="Q601" i="6"/>
  <c r="M12" i="113"/>
  <c r="O36" i="113"/>
  <c r="H184" i="113"/>
  <c r="H188" i="113"/>
  <c r="C186" i="113"/>
  <c r="J45" i="41"/>
  <c r="Q594" i="6"/>
  <c r="AJ15" i="52"/>
  <c r="AJ757" i="52"/>
  <c r="AJ1226" i="52"/>
  <c r="C4" i="121"/>
  <c r="C4" i="120"/>
  <c r="C4" i="118"/>
  <c r="C4" i="80"/>
  <c r="AJ584" i="52"/>
  <c r="AJ625" i="52"/>
  <c r="O1316" i="83"/>
  <c r="AJ1101" i="52"/>
  <c r="AJ34" i="52"/>
  <c r="AJ1320" i="52"/>
  <c r="AJ1103" i="52"/>
  <c r="AJ574" i="52"/>
  <c r="AJ67" i="52"/>
  <c r="AJ736" i="52"/>
  <c r="AJ17" i="52"/>
  <c r="AJ571" i="52"/>
  <c r="AJ745" i="52"/>
  <c r="AJ1080" i="52"/>
  <c r="AJ512" i="52"/>
  <c r="AJ209" i="52"/>
  <c r="AJ911" i="52"/>
  <c r="AJ283" i="52"/>
  <c r="AJ1202" i="52"/>
  <c r="AJ117" i="52"/>
  <c r="AJ415" i="52"/>
  <c r="AJ768" i="52"/>
  <c r="E16" i="79"/>
  <c r="AJ1094" i="52"/>
  <c r="AJ40" i="52"/>
  <c r="AJ1204" i="52"/>
  <c r="AJ420" i="52"/>
  <c r="AJ1299" i="52"/>
  <c r="AJ210" i="52"/>
  <c r="AJ435" i="52"/>
  <c r="AJ234" i="52"/>
  <c r="AJ51" i="52"/>
  <c r="AJ672" i="52"/>
  <c r="AJ1096" i="52"/>
  <c r="AJ213" i="52"/>
  <c r="AJ839" i="52"/>
  <c r="AJ392" i="52"/>
  <c r="AJ1173" i="52"/>
  <c r="AJ869" i="52"/>
  <c r="AJ1154" i="52"/>
  <c r="AJ524" i="52"/>
  <c r="AJ830" i="52"/>
  <c r="AJ588" i="52"/>
  <c r="AJ478" i="52"/>
  <c r="AJ1149" i="52"/>
  <c r="AJ1269" i="52"/>
  <c r="O1314" i="83"/>
  <c r="AJ595" i="52"/>
  <c r="AJ39" i="52"/>
  <c r="AJ12" i="52"/>
  <c r="AJ265" i="52"/>
  <c r="AJ622" i="52"/>
  <c r="AJ855" i="52"/>
  <c r="AJ1170" i="52"/>
  <c r="AJ594" i="52"/>
  <c r="AJ155" i="52"/>
  <c r="AJ590" i="52"/>
  <c r="AJ1245" i="52"/>
  <c r="AJ1095" i="52"/>
  <c r="AJ506" i="52"/>
  <c r="AJ513" i="52"/>
  <c r="AJ191" i="52"/>
  <c r="AJ945" i="52"/>
  <c r="AJ284" i="52"/>
  <c r="AJ1250" i="52"/>
  <c r="AJ449" i="52"/>
  <c r="AJ889" i="52"/>
  <c r="AJ491" i="52"/>
  <c r="AJ530" i="52"/>
  <c r="AJ891" i="52"/>
  <c r="AJ439" i="52"/>
  <c r="AJ1162" i="52"/>
  <c r="AJ689" i="52"/>
  <c r="AJ1169" i="52"/>
  <c r="AJ568" i="52"/>
  <c r="AJ612" i="52"/>
  <c r="AJ927" i="52"/>
  <c r="AJ250" i="52"/>
  <c r="AJ626" i="52"/>
  <c r="AJ62" i="52"/>
  <c r="AJ63" i="52"/>
  <c r="AJ602" i="52"/>
  <c r="AJ598" i="52"/>
  <c r="AJ1022" i="52"/>
  <c r="AJ562" i="52"/>
  <c r="AJ274" i="52"/>
  <c r="AJ844" i="52"/>
  <c r="AJ687" i="52"/>
  <c r="AJ383" i="52"/>
  <c r="AJ1325" i="52"/>
  <c r="AJ674" i="52"/>
  <c r="AJ912" i="52"/>
  <c r="AJ1244" i="52"/>
  <c r="AJ1004" i="52"/>
  <c r="AJ917" i="52"/>
  <c r="AJ271" i="52"/>
  <c r="AJ777" i="52"/>
  <c r="AJ642" i="52"/>
  <c r="AJ1012" i="52"/>
  <c r="AJ1273" i="52"/>
  <c r="AJ908" i="52"/>
  <c r="AJ308" i="52"/>
  <c r="AJ934" i="52"/>
  <c r="AJ1142" i="52"/>
  <c r="AJ436" i="52"/>
  <c r="AJ1046" i="52"/>
  <c r="AJ786" i="52"/>
  <c r="AJ470" i="52"/>
  <c r="AJ160" i="52"/>
  <c r="AJ936" i="52"/>
  <c r="AJ494" i="52"/>
  <c r="AJ223" i="52"/>
  <c r="AJ226" i="52"/>
  <c r="AJ549" i="52"/>
  <c r="AJ341" i="52"/>
  <c r="AJ940" i="52"/>
  <c r="AJ419" i="52"/>
  <c r="AJ699" i="52"/>
  <c r="AJ555" i="52"/>
  <c r="AJ248" i="52"/>
  <c r="AJ1238" i="52"/>
  <c r="AJ1321" i="52"/>
  <c r="AJ748" i="52"/>
  <c r="AJ528" i="52"/>
  <c r="AJ552" i="52"/>
  <c r="AJ14" i="52"/>
  <c r="AJ302" i="52"/>
  <c r="AJ1207" i="52"/>
  <c r="AJ501" i="52"/>
  <c r="AJ737" i="52"/>
  <c r="AJ1001" i="52"/>
  <c r="AJ539" i="52"/>
  <c r="AJ84" i="52"/>
  <c r="AJ702" i="52"/>
  <c r="AJ424" i="52"/>
  <c r="AJ417" i="52"/>
  <c r="AJ35" i="52"/>
  <c r="AJ631" i="52"/>
  <c r="AJ36" i="52"/>
  <c r="AJ818" i="52"/>
  <c r="AJ342" i="52"/>
  <c r="AJ941" i="52"/>
  <c r="AJ776" i="52"/>
  <c r="AJ1211" i="52"/>
  <c r="AJ1224" i="52"/>
  <c r="AJ1112" i="52"/>
  <c r="AJ525" i="52"/>
  <c r="AJ208" i="52"/>
  <c r="AJ42" i="52"/>
  <c r="AJ920" i="52"/>
  <c r="AJ1179" i="52"/>
  <c r="AJ1131" i="52"/>
  <c r="AJ1277" i="52"/>
  <c r="AJ66" i="52"/>
  <c r="AJ885" i="52"/>
  <c r="AJ37" i="52"/>
  <c r="AJ393" i="52"/>
  <c r="AJ453" i="52"/>
  <c r="AJ471" i="52"/>
  <c r="AJ196" i="52"/>
  <c r="AJ824" i="52"/>
  <c r="AJ935" i="52"/>
  <c r="AJ398" i="52"/>
  <c r="AJ746" i="52"/>
  <c r="AJ726" i="52"/>
  <c r="AJ1213" i="52"/>
  <c r="AJ325" i="52"/>
  <c r="AJ381" i="52"/>
  <c r="AJ46" i="52"/>
  <c r="AJ710" i="52"/>
  <c r="AJ22" i="52"/>
  <c r="AJ1134" i="52"/>
  <c r="AJ1294" i="52"/>
  <c r="AJ999" i="52"/>
  <c r="AJ965" i="52"/>
  <c r="AJ264" i="52"/>
  <c r="AJ1168" i="52"/>
  <c r="AJ550" i="52"/>
  <c r="AJ156" i="52"/>
  <c r="AJ624" i="52"/>
  <c r="AJ942" i="52"/>
  <c r="AJ1159" i="52"/>
  <c r="AJ190" i="52"/>
  <c r="AJ428" i="52"/>
  <c r="AJ47" i="52"/>
  <c r="AJ1296" i="52"/>
  <c r="AJ1315" i="52"/>
  <c r="AJ272" i="52"/>
  <c r="AJ288" i="52"/>
  <c r="AJ1230" i="52"/>
  <c r="AJ1140" i="52"/>
  <c r="AJ531" i="52"/>
  <c r="AJ827" i="52"/>
  <c r="AJ1097" i="52"/>
  <c r="AJ28" i="52"/>
  <c r="AJ520" i="52"/>
  <c r="AJ538" i="52"/>
  <c r="AJ812" i="52"/>
  <c r="AJ1056" i="52"/>
  <c r="AJ310" i="52"/>
  <c r="AJ586" i="52"/>
  <c r="AJ326" i="52"/>
  <c r="AJ80" i="52"/>
  <c r="AJ619" i="52"/>
  <c r="AJ408" i="52"/>
  <c r="AJ779" i="52"/>
  <c r="AJ1268" i="52"/>
  <c r="AJ468" i="52"/>
  <c r="AJ1329" i="52"/>
  <c r="AJ518" i="52"/>
  <c r="AJ632" i="52"/>
  <c r="AJ75" i="52"/>
  <c r="AJ1059" i="52"/>
  <c r="AJ205" i="52"/>
  <c r="AJ984" i="52"/>
  <c r="AJ1216" i="52"/>
  <c r="AJ599" i="52"/>
  <c r="AJ661" i="52"/>
  <c r="AJ1025" i="52"/>
  <c r="AJ153" i="52"/>
  <c r="AJ729" i="52"/>
  <c r="AJ620" i="52"/>
  <c r="AJ1257" i="52"/>
  <c r="AJ510" i="52"/>
  <c r="AJ948" i="52"/>
  <c r="AJ105" i="52"/>
  <c r="AJ1231" i="52"/>
  <c r="AJ557" i="52"/>
  <c r="AJ840" i="52"/>
  <c r="AJ374" i="52"/>
  <c r="AJ167" i="52"/>
  <c r="AJ1152" i="52"/>
  <c r="AJ71" i="52"/>
  <c r="AJ1160" i="52"/>
  <c r="AJ1028" i="52"/>
  <c r="AJ842" i="52"/>
  <c r="AJ504" i="52"/>
  <c r="AJ219" i="52"/>
  <c r="AJ246" i="52"/>
  <c r="AJ1044" i="52"/>
  <c r="AJ423" i="52"/>
  <c r="AJ1039" i="52"/>
  <c r="AJ704" i="52"/>
  <c r="AJ1318" i="52"/>
  <c r="AJ1019" i="52"/>
  <c r="AJ932" i="52"/>
  <c r="AJ1281" i="52"/>
  <c r="AJ721" i="52"/>
  <c r="AJ414" i="52"/>
  <c r="AJ677" i="52"/>
  <c r="AJ613" i="52"/>
  <c r="AJ901" i="52"/>
  <c r="AJ258" i="52"/>
  <c r="AJ304" i="52"/>
  <c r="AJ1285" i="52"/>
  <c r="AJ1186" i="52"/>
  <c r="AJ733" i="52"/>
  <c r="AJ1262" i="52"/>
  <c r="AJ273" i="52"/>
  <c r="AJ532" i="52"/>
  <c r="AJ1307" i="52"/>
  <c r="AJ1071" i="52"/>
  <c r="AJ766" i="52"/>
  <c r="AJ260" i="52"/>
  <c r="AJ609" i="52"/>
  <c r="AJ760" i="52"/>
  <c r="AJ450" i="52"/>
  <c r="AJ877" i="52"/>
  <c r="AJ536" i="52"/>
  <c r="AJ104" i="52"/>
  <c r="AJ115" i="52"/>
  <c r="AJ88" i="52"/>
  <c r="AG240" i="64"/>
  <c r="AJ355" i="52"/>
  <c r="AJ1007" i="52"/>
  <c r="AJ540" i="52"/>
  <c r="AJ193" i="52"/>
  <c r="AJ254" i="52"/>
  <c r="AJ320" i="52"/>
  <c r="AJ809" i="52"/>
  <c r="AJ132" i="52"/>
  <c r="AJ93" i="52"/>
  <c r="AJ89" i="52"/>
  <c r="AJ233" i="52"/>
  <c r="AJ1302" i="52"/>
  <c r="AJ719" i="52"/>
  <c r="AJ883" i="52"/>
  <c r="AJ739" i="52"/>
  <c r="AJ639" i="52"/>
  <c r="AJ206" i="52"/>
  <c r="AJ256" i="52"/>
  <c r="AJ324" i="52"/>
  <c r="AJ134" i="52"/>
  <c r="AJ858" i="52"/>
  <c r="AJ1256" i="52"/>
  <c r="AJ922" i="52"/>
  <c r="AJ923" i="52"/>
  <c r="AJ170" i="52"/>
  <c r="AJ585" i="52"/>
  <c r="AJ841" i="52"/>
  <c r="AJ825" i="52"/>
  <c r="AJ486" i="52"/>
  <c r="AJ168" i="52"/>
  <c r="AJ951" i="52"/>
  <c r="AJ318" i="52"/>
  <c r="AJ129" i="52"/>
  <c r="AJ996" i="52"/>
  <c r="AJ505" i="52"/>
  <c r="AJ636" i="52"/>
  <c r="AJ628" i="52"/>
  <c r="AJ881" i="52"/>
  <c r="AJ482" i="52"/>
  <c r="AJ1271" i="52"/>
  <c r="AJ1072" i="52"/>
  <c r="AJ311" i="52"/>
  <c r="AJ1220" i="52"/>
  <c r="AJ813" i="52"/>
  <c r="AJ128" i="52"/>
  <c r="AJ1200" i="52"/>
  <c r="AJ469" i="52"/>
  <c r="AJ527" i="52"/>
  <c r="AJ561" i="52"/>
  <c r="AJ1197" i="52"/>
  <c r="AJ52" i="52"/>
  <c r="AJ1040" i="52"/>
  <c r="AJ76" i="52"/>
  <c r="AJ751" i="52"/>
  <c r="AJ442" i="52"/>
  <c r="AJ800" i="52"/>
  <c r="AJ235" i="52"/>
  <c r="AJ727" i="52"/>
  <c r="AJ930" i="52"/>
  <c r="AJ1180" i="52"/>
  <c r="AJ345" i="52"/>
  <c r="AJ1306" i="52"/>
  <c r="AJ1182" i="52"/>
  <c r="AJ431" i="52"/>
  <c r="AJ953" i="52"/>
  <c r="AJ623" i="52"/>
  <c r="AJ55" i="52"/>
  <c r="AJ694" i="52"/>
  <c r="AJ228" i="52"/>
  <c r="AJ247" i="52"/>
  <c r="AJ294" i="52"/>
  <c r="AJ955" i="52"/>
  <c r="AJ703" i="52"/>
  <c r="AJ1031" i="52"/>
  <c r="AJ394" i="52"/>
  <c r="AJ397" i="52"/>
  <c r="AJ1222" i="52"/>
  <c r="AJ1143" i="52"/>
  <c r="AJ519" i="52"/>
  <c r="AJ1280" i="52"/>
  <c r="AJ309" i="52"/>
  <c r="AJ738" i="52"/>
  <c r="AJ548" i="52"/>
  <c r="AJ678" i="52"/>
  <c r="AJ1070" i="52"/>
  <c r="AJ54" i="52"/>
  <c r="AJ1322" i="52"/>
  <c r="AJ305" i="52"/>
  <c r="AJ608" i="52"/>
  <c r="AJ445" i="52"/>
  <c r="AJ490" i="52"/>
  <c r="AJ1249" i="52"/>
  <c r="AJ896" i="52"/>
  <c r="AJ1270" i="52"/>
  <c r="AJ1164" i="52"/>
  <c r="AJ645" i="52"/>
  <c r="AJ832" i="52"/>
  <c r="AJ1073" i="52"/>
  <c r="AJ353" i="52"/>
  <c r="AJ24" i="52"/>
  <c r="AJ391" i="52"/>
  <c r="AJ778" i="52"/>
  <c r="AJ1267" i="52"/>
  <c r="AJ1074" i="52"/>
  <c r="AJ1021" i="52"/>
  <c r="AJ204" i="52"/>
  <c r="AJ983" i="52"/>
  <c r="AA253" i="82"/>
  <c r="J361" i="6" s="1"/>
  <c r="AJ1219" i="52"/>
  <c r="AJ1300" i="52"/>
  <c r="AJ194" i="52"/>
  <c r="AJ1077" i="52"/>
  <c r="AJ316" i="52"/>
  <c r="AJ1027" i="52"/>
  <c r="AJ916" i="52"/>
  <c r="AJ605" i="52"/>
  <c r="AJ522" i="52"/>
  <c r="AJ220" i="52"/>
  <c r="AJ627" i="52"/>
  <c r="AJ126" i="52"/>
  <c r="AJ1123" i="52"/>
  <c r="AJ720" i="52"/>
  <c r="AJ931" i="52"/>
  <c r="AJ140" i="52"/>
  <c r="AJ537" i="52"/>
  <c r="AJ90" i="52"/>
  <c r="AJ116" i="52"/>
  <c r="AJ660" i="52"/>
  <c r="AJ1183" i="52"/>
  <c r="AJ405" i="52"/>
  <c r="AJ1246" i="52"/>
  <c r="AJ48" i="52"/>
  <c r="AJ950" i="52"/>
  <c r="AJ169" i="52"/>
  <c r="AJ894" i="52"/>
  <c r="AJ319" i="52"/>
  <c r="AJ1243" i="52"/>
  <c r="AJ1045" i="52"/>
  <c r="AJ440" i="52"/>
  <c r="AJ954" i="52"/>
  <c r="AJ218" i="52"/>
  <c r="AJ361" i="52"/>
  <c r="AJ882" i="52"/>
  <c r="AJ427" i="52"/>
  <c r="AJ1117" i="52"/>
  <c r="AJ166" i="52"/>
  <c r="AJ695" i="52"/>
  <c r="AJ1210" i="52"/>
  <c r="AJ1201" i="52"/>
  <c r="AJ418" i="52"/>
  <c r="AJ722" i="52"/>
  <c r="AJ1282" i="52"/>
  <c r="AJ752" i="52"/>
  <c r="AJ282" i="52"/>
  <c r="AJ1119" i="52"/>
  <c r="AJ1136" i="52"/>
  <c r="AJ821" i="52"/>
  <c r="AJ485" i="52"/>
  <c r="AJ1090" i="52"/>
  <c r="AJ92" i="52"/>
  <c r="AJ884" i="52"/>
  <c r="AJ1118" i="52"/>
  <c r="AJ1328" i="52"/>
  <c r="AJ346" i="52"/>
  <c r="AJ952" i="52"/>
  <c r="AJ925" i="52"/>
  <c r="AJ643" i="52"/>
  <c r="AJ1030" i="52"/>
  <c r="AJ29" i="52"/>
  <c r="AJ181" i="52"/>
  <c r="AJ1110" i="52"/>
  <c r="AJ229" i="52"/>
  <c r="AJ295" i="52"/>
  <c r="AJ1301" i="52"/>
  <c r="AJ1023" i="52"/>
  <c r="AJ1272" i="52"/>
  <c r="AJ395" i="52"/>
  <c r="AJ1018" i="52"/>
  <c r="AJ425" i="52"/>
  <c r="AJ164" i="52"/>
  <c r="AJ577" i="52"/>
  <c r="AJ416" i="52"/>
  <c r="AJ597" i="52"/>
  <c r="AJ161" i="52"/>
  <c r="AJ1190" i="52"/>
  <c r="AJ497" i="52"/>
  <c r="AJ108" i="52"/>
  <c r="AJ712" i="52"/>
  <c r="AJ1032" i="52"/>
  <c r="AJ886" i="52"/>
  <c r="AJ1198" i="52"/>
  <c r="AJ380" i="52"/>
  <c r="AJ926" i="52"/>
  <c r="AJ1309" i="52"/>
  <c r="AJ669" i="52"/>
  <c r="AJ1139" i="52"/>
  <c r="AJ150" i="52"/>
  <c r="AJ1069" i="52"/>
  <c r="AJ804" i="52"/>
  <c r="AJ815" i="52"/>
  <c r="AJ1121" i="52"/>
  <c r="AJ375" i="52"/>
  <c r="AJ962" i="52"/>
  <c r="AJ1225" i="52"/>
  <c r="AJ465" i="52"/>
  <c r="AJ650" i="52"/>
  <c r="AJ769" i="52"/>
  <c r="AJ533" i="52"/>
  <c r="AJ1215" i="52"/>
  <c r="AJ252" i="52"/>
  <c r="AJ278" i="52"/>
  <c r="AJ1035" i="52"/>
  <c r="AJ994" i="52"/>
  <c r="AJ364" i="52"/>
  <c r="AJ1260" i="52"/>
  <c r="AB240" i="64"/>
  <c r="Z226" i="83"/>
  <c r="U1312" i="83"/>
  <c r="U1316" i="83" s="1"/>
  <c r="AJ1251" i="52"/>
  <c r="AJ1316" i="52"/>
  <c r="AJ979" i="52"/>
  <c r="AJ960" i="52"/>
  <c r="AJ498" i="52"/>
  <c r="AJ200" i="52"/>
  <c r="AJ1171" i="52"/>
  <c r="AJ356" i="52"/>
  <c r="AJ976" i="52"/>
  <c r="AJ1209" i="52"/>
  <c r="AJ1114" i="52"/>
  <c r="AJ1060" i="52"/>
  <c r="AJ578" i="52"/>
  <c r="AJ159" i="52"/>
  <c r="AJ714" i="52"/>
  <c r="AJ236" i="52"/>
  <c r="AJ97" i="52"/>
  <c r="AJ487" i="52"/>
  <c r="AJ1247" i="52"/>
  <c r="AJ1064" i="52"/>
  <c r="AJ499" i="52"/>
  <c r="AJ591" i="52"/>
  <c r="AJ201" i="52"/>
  <c r="AJ1254" i="52"/>
  <c r="AJ298" i="52"/>
  <c r="AJ1144" i="52"/>
  <c r="AJ730" i="52"/>
  <c r="AJ805" i="52"/>
  <c r="AJ1145" i="52"/>
  <c r="AJ919" i="52"/>
  <c r="AJ69" i="52"/>
  <c r="AJ107" i="52"/>
  <c r="AJ1138" i="52"/>
  <c r="AJ1020" i="52"/>
  <c r="AJ188" i="52"/>
  <c r="AJ18" i="52"/>
  <c r="AJ253" i="52"/>
  <c r="AJ685" i="52"/>
  <c r="AJ351" i="52"/>
  <c r="AJ133" i="52"/>
  <c r="AJ1053" i="52"/>
  <c r="AJ1146" i="52"/>
  <c r="Z359" i="83"/>
  <c r="AJ433" i="52"/>
  <c r="AJ516" i="52"/>
  <c r="AJ1312" i="52"/>
  <c r="AJ610" i="52"/>
  <c r="AJ1313" i="52"/>
  <c r="AJ389" i="52"/>
  <c r="AJ828" i="52"/>
  <c r="AJ684" i="52"/>
  <c r="AJ1205" i="52"/>
  <c r="AJ1314" i="52"/>
  <c r="AJ838" i="52"/>
  <c r="AJ551" i="52"/>
  <c r="AJ30" i="52"/>
  <c r="AJ77" i="52"/>
  <c r="G23" i="16"/>
  <c r="AJ85" i="52"/>
  <c r="AJ647" i="52"/>
  <c r="AJ668" i="52"/>
  <c r="AJ1151" i="52"/>
  <c r="AJ172" i="52"/>
  <c r="AJ904" i="52"/>
  <c r="AJ814" i="52"/>
  <c r="AJ322" i="52"/>
  <c r="AJ1061" i="52"/>
  <c r="AJ403" i="52"/>
  <c r="AJ649" i="52"/>
  <c r="AJ508" i="52"/>
  <c r="AJ96" i="52"/>
  <c r="AJ859" i="52"/>
  <c r="AJ1148" i="52"/>
  <c r="AJ651" i="52"/>
  <c r="AJ187" i="52"/>
  <c r="AJ1288" i="52"/>
  <c r="AJ1259" i="52"/>
  <c r="AJ350" i="52"/>
  <c r="AJ743" i="52"/>
  <c r="AJ937" i="52"/>
  <c r="AJ1236" i="52"/>
  <c r="AJ1116" i="52"/>
  <c r="AJ606" i="52"/>
  <c r="AJ989" i="52"/>
  <c r="AJ1208" i="52"/>
  <c r="AJ995" i="52"/>
  <c r="AJ434" i="52"/>
  <c r="AJ1125" i="52"/>
  <c r="AJ1252" i="52"/>
  <c r="AJ517" i="52"/>
  <c r="AJ810" i="52"/>
  <c r="AJ898" i="52"/>
  <c r="AJ113" i="52"/>
  <c r="AJ682" i="52"/>
  <c r="AJ780" i="52"/>
  <c r="AJ122" i="52"/>
  <c r="AJ1147" i="52"/>
  <c r="AJ154" i="52"/>
  <c r="AJ406" i="52"/>
  <c r="AJ697" i="52"/>
  <c r="AJ963" i="52"/>
  <c r="AJ1085" i="52"/>
  <c r="AJ964" i="52"/>
  <c r="AJ237" i="52"/>
  <c r="AJ26" i="52"/>
  <c r="AJ604" i="52"/>
  <c r="AJ715" i="52"/>
  <c r="AJ1047" i="52"/>
  <c r="AJ781" i="52"/>
  <c r="AJ402" i="52"/>
  <c r="AJ829" i="52"/>
  <c r="AJ145" i="52"/>
  <c r="AE1312" i="83"/>
  <c r="J512" i="6" s="1"/>
  <c r="R512" i="6" s="1"/>
  <c r="AQ1312" i="83"/>
  <c r="J68" i="6" s="1"/>
  <c r="AE240" i="64"/>
  <c r="Y253" i="82"/>
  <c r="Z1314" i="83" s="1"/>
  <c r="AJ667" i="52"/>
  <c r="AJ25" i="52"/>
  <c r="AJ446" i="52"/>
  <c r="AJ500" i="52"/>
  <c r="AJ78" i="52"/>
  <c r="AJ202" i="52"/>
  <c r="AJ1133" i="52"/>
  <c r="AJ1155" i="52"/>
  <c r="AJ119" i="52"/>
  <c r="AJ1062" i="52"/>
  <c r="AJ60" i="52"/>
  <c r="AJ1191" i="52"/>
  <c r="AJ95" i="52"/>
  <c r="AJ251" i="52"/>
  <c r="AJ1050" i="52"/>
  <c r="AJ795" i="52"/>
  <c r="AJ86" i="52"/>
  <c r="AJ1276" i="52"/>
  <c r="AJ146" i="52"/>
  <c r="AJ526" i="52"/>
  <c r="AJ558" i="52"/>
  <c r="AJ836" i="52"/>
  <c r="AJ303" i="52"/>
  <c r="AJ1137" i="52"/>
  <c r="AJ823" i="52"/>
  <c r="AJ713" i="52"/>
  <c r="AJ534" i="52"/>
  <c r="AJ158" i="52"/>
  <c r="AJ56" i="52"/>
  <c r="AJ789" i="52"/>
  <c r="AJ1258" i="52"/>
  <c r="AJ1033" i="52"/>
  <c r="AJ279" i="52"/>
  <c r="AJ120" i="52"/>
  <c r="AJ1052" i="52"/>
  <c r="AJ706" i="52"/>
  <c r="AJ993" i="52"/>
  <c r="AJ443" i="52"/>
  <c r="AJ1049" i="52"/>
  <c r="AJ61" i="52"/>
  <c r="AJ488" i="52"/>
  <c r="F214" i="6"/>
  <c r="F12" i="49"/>
  <c r="AJ357" i="52"/>
  <c r="AJ1287" i="52"/>
  <c r="AJ432" i="52"/>
  <c r="AJ444" i="52"/>
  <c r="AJ447" i="52"/>
  <c r="AJ515" i="52"/>
  <c r="AJ535" i="52"/>
  <c r="AJ1010" i="52"/>
  <c r="AJ621" i="52"/>
  <c r="AJ914" i="52"/>
  <c r="AJ648" i="52"/>
  <c r="AJ1124" i="52"/>
  <c r="AJ1255" i="52"/>
  <c r="AJ1003" i="52"/>
  <c r="AJ988" i="52"/>
  <c r="AJ1293" i="52"/>
  <c r="AJ742" i="52"/>
  <c r="AJ1063" i="52"/>
  <c r="AJ1158" i="52"/>
  <c r="AJ171" i="52"/>
  <c r="AJ221" i="52"/>
  <c r="AJ27" i="52"/>
  <c r="AJ734" i="52"/>
  <c r="AJ365" i="52"/>
  <c r="AJ860" i="52"/>
  <c r="J384" i="50"/>
  <c r="G375" i="6" s="1"/>
  <c r="AR1312" i="83"/>
  <c r="J82" i="6" s="1"/>
  <c r="T29" i="96"/>
  <c r="S29" i="96"/>
  <c r="F73" i="9"/>
  <c r="F45" i="119"/>
  <c r="O240" i="64"/>
  <c r="H12" i="22"/>
  <c r="G179" i="6"/>
  <c r="AF1333" i="52"/>
  <c r="G20" i="31"/>
  <c r="E140" i="31" s="1"/>
  <c r="F208" i="6"/>
  <c r="Q29" i="96"/>
  <c r="Q39" i="96" s="1"/>
  <c r="E72" i="9" s="1"/>
  <c r="G18" i="16"/>
  <c r="G30" i="16" s="1"/>
  <c r="F53" i="9"/>
  <c r="H16" i="16"/>
  <c r="D48" i="9"/>
  <c r="Z1335" i="52"/>
  <c r="Z1336" i="52" s="1"/>
  <c r="F133" i="6" s="1"/>
  <c r="J1333" i="52"/>
  <c r="U1303" i="83"/>
  <c r="Z1303" i="83"/>
  <c r="V1260" i="83"/>
  <c r="Z1260" i="83" s="1"/>
  <c r="W1212" i="83"/>
  <c r="Z1212" i="83"/>
  <c r="W1204" i="83"/>
  <c r="Z1204" i="83" s="1"/>
  <c r="W1183" i="83"/>
  <c r="Z1183" i="83" s="1"/>
  <c r="W1160" i="83"/>
  <c r="Z1160" i="83" s="1"/>
  <c r="W1132" i="83"/>
  <c r="Z1132" i="83" s="1"/>
  <c r="Z1118" i="83"/>
  <c r="W1118" i="83"/>
  <c r="W1036" i="83"/>
  <c r="Z1036" i="83" s="1"/>
  <c r="W1033" i="83"/>
  <c r="Z1033" i="83" s="1"/>
  <c r="W1081" i="83"/>
  <c r="Z1081" i="83" s="1"/>
  <c r="W1069" i="83"/>
  <c r="Z1069" i="83" s="1"/>
  <c r="W1055" i="83"/>
  <c r="Z1055" i="83" s="1"/>
  <c r="W1042" i="83"/>
  <c r="Z1042" i="83" s="1"/>
  <c r="W1021" i="83"/>
  <c r="Z1021" i="83" s="1"/>
  <c r="Z1002" i="83"/>
  <c r="Z875" i="83"/>
  <c r="W1040" i="83"/>
  <c r="Z1040" i="83" s="1"/>
  <c r="W914" i="83"/>
  <c r="Z914" i="83" s="1"/>
  <c r="W894" i="83"/>
  <c r="Z894" i="83"/>
  <c r="W880" i="83"/>
  <c r="Z880" i="83" s="1"/>
  <c r="W869" i="83"/>
  <c r="Z869" i="83"/>
  <c r="Z850" i="83"/>
  <c r="X833" i="83"/>
  <c r="Z833" i="83" s="1"/>
  <c r="V800" i="83"/>
  <c r="Z800" i="83"/>
  <c r="Z796" i="83"/>
  <c r="Z740" i="83"/>
  <c r="X731" i="83"/>
  <c r="Z731" i="83" s="1"/>
  <c r="X760" i="83"/>
  <c r="Z760" i="83"/>
  <c r="V772" i="83"/>
  <c r="Z772" i="83" s="1"/>
  <c r="V720" i="83"/>
  <c r="Z720" i="83" s="1"/>
  <c r="V647" i="83"/>
  <c r="Z647" i="83"/>
  <c r="V627" i="83"/>
  <c r="Z627" i="83" s="1"/>
  <c r="V617" i="83"/>
  <c r="Z617" i="83" s="1"/>
  <c r="Z551" i="83"/>
  <c r="Z555" i="83"/>
  <c r="Z514" i="83"/>
  <c r="V522" i="83"/>
  <c r="V1312" i="83" s="1"/>
  <c r="V1316" i="83" s="1"/>
  <c r="Z522" i="83"/>
  <c r="Z503" i="83"/>
  <c r="Z477" i="83"/>
  <c r="Z474" i="83"/>
  <c r="Z457" i="83"/>
  <c r="Z453" i="83"/>
  <c r="Z437" i="83"/>
  <c r="Z425" i="83"/>
  <c r="Z232" i="83"/>
  <c r="Z393" i="83"/>
  <c r="Z26" i="83"/>
  <c r="T384" i="50"/>
  <c r="AE1333" i="52"/>
  <c r="A7" i="121"/>
  <c r="R245" i="6"/>
  <c r="R637" i="6"/>
  <c r="R602" i="6"/>
  <c r="R593" i="6"/>
  <c r="R554" i="6"/>
  <c r="R69" i="6"/>
  <c r="R67" i="6"/>
  <c r="R66" i="6"/>
  <c r="R84" i="6"/>
  <c r="R83" i="6"/>
  <c r="R82" i="6"/>
  <c r="R81" i="6"/>
  <c r="R80" i="6"/>
  <c r="R77" i="6"/>
  <c r="R76" i="6"/>
  <c r="R75" i="6"/>
  <c r="R74" i="6"/>
  <c r="R73" i="6"/>
  <c r="R72" i="6"/>
  <c r="R93" i="6"/>
  <c r="R92" i="6"/>
  <c r="R91" i="6"/>
  <c r="R90" i="6"/>
  <c r="R89" i="6"/>
  <c r="R88" i="6"/>
  <c r="R87" i="6"/>
  <c r="R86" i="6"/>
  <c r="R117" i="6"/>
  <c r="R116" i="6"/>
  <c r="R115" i="6"/>
  <c r="R114" i="6"/>
  <c r="R113" i="6"/>
  <c r="R112" i="6"/>
  <c r="R111" i="6"/>
  <c r="R110" i="6"/>
  <c r="R109" i="6"/>
  <c r="R108" i="6"/>
  <c r="R107" i="6"/>
  <c r="R106" i="6"/>
  <c r="R105" i="6"/>
  <c r="R104" i="6"/>
  <c r="R103" i="6"/>
  <c r="R102" i="6"/>
  <c r="R101" i="6"/>
  <c r="R100" i="6"/>
  <c r="R99" i="6"/>
  <c r="R98" i="6"/>
  <c r="R97" i="6"/>
  <c r="R96" i="6"/>
  <c r="R95" i="6"/>
  <c r="R94" i="6"/>
  <c r="R319" i="6"/>
  <c r="R318" i="6"/>
  <c r="R235" i="6"/>
  <c r="R295" i="6"/>
  <c r="R294" i="6"/>
  <c r="R313" i="6"/>
  <c r="R312" i="6"/>
  <c r="R311" i="6"/>
  <c r="R310" i="6"/>
  <c r="R309" i="6"/>
  <c r="R293" i="6"/>
  <c r="R292" i="6"/>
  <c r="R291" i="6"/>
  <c r="R290" i="6"/>
  <c r="R289" i="6"/>
  <c r="R288" i="6"/>
  <c r="R352" i="6"/>
  <c r="R351" i="6"/>
  <c r="R611" i="6"/>
  <c r="R610" i="6"/>
  <c r="R609" i="6"/>
  <c r="R607" i="6"/>
  <c r="R579" i="6"/>
  <c r="R578" i="6"/>
  <c r="R577" i="6"/>
  <c r="R530" i="6"/>
  <c r="R529" i="6"/>
  <c r="R528" i="6"/>
  <c r="R527" i="6"/>
  <c r="R523" i="6"/>
  <c r="R522" i="6"/>
  <c r="R520" i="6"/>
  <c r="R482" i="6"/>
  <c r="R481" i="6"/>
  <c r="R480" i="6"/>
  <c r="R374" i="6"/>
  <c r="R373" i="6"/>
  <c r="R434" i="6"/>
  <c r="R399" i="6"/>
  <c r="R394" i="6"/>
  <c r="R393" i="6"/>
  <c r="R390" i="6"/>
  <c r="R389" i="6"/>
  <c r="D60" i="4" s="1"/>
  <c r="R350" i="6"/>
  <c r="R349" i="6"/>
  <c r="R348" i="6"/>
  <c r="R347" i="6"/>
  <c r="R383" i="6"/>
  <c r="R382" i="6"/>
  <c r="R381" i="6"/>
  <c r="R380" i="6"/>
  <c r="R379" i="6"/>
  <c r="R378" i="6"/>
  <c r="R377" i="6"/>
  <c r="R376" i="6"/>
  <c r="R392" i="6"/>
  <c r="R391" i="6"/>
  <c r="R433" i="6"/>
  <c r="R432" i="6"/>
  <c r="R431" i="6"/>
  <c r="R430" i="6"/>
  <c r="R429" i="6"/>
  <c r="R428" i="6"/>
  <c r="R427" i="6"/>
  <c r="R426" i="6"/>
  <c r="R425" i="6"/>
  <c r="R424" i="6"/>
  <c r="R423" i="6"/>
  <c r="R422" i="6"/>
  <c r="R421" i="6"/>
  <c r="R420" i="6"/>
  <c r="R419" i="6"/>
  <c r="R418" i="6"/>
  <c r="R417" i="6"/>
  <c r="R416" i="6"/>
  <c r="R415" i="6"/>
  <c r="R414" i="6"/>
  <c r="R413" i="6"/>
  <c r="R412" i="6"/>
  <c r="R411" i="6"/>
  <c r="R410" i="6"/>
  <c r="R409" i="6"/>
  <c r="R408" i="6"/>
  <c r="R407" i="6"/>
  <c r="R406" i="6"/>
  <c r="R405" i="6"/>
  <c r="R404" i="6"/>
  <c r="R403" i="6"/>
  <c r="R402" i="6"/>
  <c r="R401" i="6"/>
  <c r="R400" i="6"/>
  <c r="R453" i="6"/>
  <c r="R452" i="6"/>
  <c r="R451" i="6"/>
  <c r="R450" i="6"/>
  <c r="R449" i="6"/>
  <c r="R448" i="6"/>
  <c r="R447" i="6"/>
  <c r="R446" i="6"/>
  <c r="R445" i="6"/>
  <c r="R444" i="6"/>
  <c r="R443" i="6"/>
  <c r="R442" i="6"/>
  <c r="R441" i="6"/>
  <c r="R440" i="6"/>
  <c r="R439" i="6"/>
  <c r="R438" i="6"/>
  <c r="R437" i="6"/>
  <c r="R436" i="6"/>
  <c r="R435" i="6"/>
  <c r="R474" i="6"/>
  <c r="R473" i="6"/>
  <c r="R472" i="6"/>
  <c r="R471" i="6"/>
  <c r="R470" i="6"/>
  <c r="R469" i="6"/>
  <c r="R468" i="6"/>
  <c r="R467" i="6"/>
  <c r="R466" i="6"/>
  <c r="R465" i="6"/>
  <c r="R464" i="6"/>
  <c r="R463" i="6"/>
  <c r="R462" i="6"/>
  <c r="R461" i="6"/>
  <c r="R460" i="6"/>
  <c r="R459" i="6"/>
  <c r="R458" i="6"/>
  <c r="R457" i="6"/>
  <c r="R456" i="6"/>
  <c r="R455" i="6"/>
  <c r="R454" i="6"/>
  <c r="R674" i="6"/>
  <c r="R673" i="6"/>
  <c r="R672" i="6"/>
  <c r="R671" i="6"/>
  <c r="R670" i="6"/>
  <c r="R669" i="6"/>
  <c r="R668" i="6"/>
  <c r="R667" i="6"/>
  <c r="R666" i="6"/>
  <c r="R665" i="6"/>
  <c r="R664" i="6"/>
  <c r="R663" i="6"/>
  <c r="R662" i="6"/>
  <c r="R661" i="6"/>
  <c r="R660" i="6"/>
  <c r="R659" i="6"/>
  <c r="R658" i="6"/>
  <c r="R657" i="6"/>
  <c r="R656" i="6"/>
  <c r="R655" i="6"/>
  <c r="R654" i="6"/>
  <c r="R653" i="6"/>
  <c r="R652" i="6"/>
  <c r="R651" i="6"/>
  <c r="R650" i="6"/>
  <c r="R649" i="6"/>
  <c r="R648" i="6"/>
  <c r="R647" i="6"/>
  <c r="R646" i="6"/>
  <c r="R645" i="6"/>
  <c r="R644" i="6"/>
  <c r="R643" i="6"/>
  <c r="R642" i="6"/>
  <c r="R641" i="6"/>
  <c r="R640" i="6"/>
  <c r="R341" i="6"/>
  <c r="R340" i="6"/>
  <c r="R339" i="6"/>
  <c r="R329" i="6"/>
  <c r="R328" i="6"/>
  <c r="R327" i="6"/>
  <c r="R326" i="6"/>
  <c r="R325" i="6"/>
  <c r="R324" i="6"/>
  <c r="R323" i="6"/>
  <c r="R322" i="6"/>
  <c r="R338" i="6"/>
  <c r="R337" i="6"/>
  <c r="R336" i="6"/>
  <c r="R335" i="6"/>
  <c r="R334" i="6"/>
  <c r="R333" i="6"/>
  <c r="R332" i="6"/>
  <c r="R331" i="6"/>
  <c r="R330" i="6"/>
  <c r="R321" i="6"/>
  <c r="R320" i="6"/>
  <c r="R188" i="6"/>
  <c r="R531" i="6"/>
  <c r="R525" i="6"/>
  <c r="R524" i="6"/>
  <c r="R519" i="6"/>
  <c r="R514" i="6"/>
  <c r="R511" i="6"/>
  <c r="R485" i="6"/>
  <c r="R483" i="6"/>
  <c r="R521" i="6"/>
  <c r="H17" i="120"/>
  <c r="E45" i="119"/>
  <c r="E16" i="119"/>
  <c r="E13" i="119"/>
  <c r="E28" i="119" s="1"/>
  <c r="Q639" i="6"/>
  <c r="U639" i="6" s="1"/>
  <c r="Q638" i="6"/>
  <c r="U638" i="6" s="1"/>
  <c r="Q637" i="6"/>
  <c r="Q636" i="6"/>
  <c r="U636" i="6" s="1"/>
  <c r="Q635" i="6"/>
  <c r="U635" i="6" s="1"/>
  <c r="Q634" i="6"/>
  <c r="U634" i="6" s="1"/>
  <c r="Q633" i="6"/>
  <c r="U633" i="6" s="1"/>
  <c r="Q632" i="6"/>
  <c r="U632" i="6" s="1"/>
  <c r="Q631" i="6"/>
  <c r="U631" i="6" s="1"/>
  <c r="Q630" i="6"/>
  <c r="U630" i="6" s="1"/>
  <c r="Q629" i="6"/>
  <c r="U629" i="6" s="1"/>
  <c r="Q628" i="6"/>
  <c r="U628" i="6" s="1"/>
  <c r="Q627" i="6"/>
  <c r="U627" i="6" s="1"/>
  <c r="Q626" i="6"/>
  <c r="U626" i="6" s="1"/>
  <c r="Q625" i="6"/>
  <c r="U625" i="6" s="1"/>
  <c r="Q624" i="6"/>
  <c r="U624" i="6" s="1"/>
  <c r="Q623" i="6"/>
  <c r="U623" i="6" s="1"/>
  <c r="Q622" i="6"/>
  <c r="U622" i="6" s="1"/>
  <c r="Q621" i="6"/>
  <c r="U621" i="6" s="1"/>
  <c r="Q620" i="6"/>
  <c r="U620" i="6" s="1"/>
  <c r="Q619" i="6"/>
  <c r="U619" i="6" s="1"/>
  <c r="Q618" i="6"/>
  <c r="Q617" i="6"/>
  <c r="U617" i="6" s="1"/>
  <c r="Q616" i="6"/>
  <c r="Q615" i="6"/>
  <c r="Q614" i="6"/>
  <c r="U614" i="6" s="1"/>
  <c r="Q613" i="6"/>
  <c r="Q612" i="6"/>
  <c r="U612" i="6" s="1"/>
  <c r="Q605" i="6"/>
  <c r="U605" i="6" s="1"/>
  <c r="Q604" i="6"/>
  <c r="U604" i="6" s="1"/>
  <c r="Q603" i="6"/>
  <c r="Q602" i="6"/>
  <c r="Q599" i="6"/>
  <c r="U599" i="6" s="1"/>
  <c r="Q598" i="6"/>
  <c r="Q597" i="6"/>
  <c r="U597" i="6" s="1"/>
  <c r="Q596" i="6"/>
  <c r="U596" i="6" s="1"/>
  <c r="Q595" i="6"/>
  <c r="U595" i="6" s="1"/>
  <c r="Q593" i="6"/>
  <c r="U593" i="6" s="1"/>
  <c r="Q592" i="6"/>
  <c r="U592" i="6" s="1"/>
  <c r="Q591" i="6"/>
  <c r="U591" i="6" s="1"/>
  <c r="Q590" i="6"/>
  <c r="U590" i="6" s="1"/>
  <c r="Q589" i="6"/>
  <c r="U589" i="6" s="1"/>
  <c r="Q588" i="6"/>
  <c r="U588" i="6" s="1"/>
  <c r="Q587" i="6"/>
  <c r="U587" i="6" s="1"/>
  <c r="Q586" i="6"/>
  <c r="U586" i="6" s="1"/>
  <c r="Q585" i="6"/>
  <c r="U585" i="6" s="1"/>
  <c r="Q584" i="6"/>
  <c r="U584" i="6" s="1"/>
  <c r="Q583" i="6"/>
  <c r="U583" i="6" s="1"/>
  <c r="Q582" i="6"/>
  <c r="U582" i="6" s="1"/>
  <c r="Q581" i="6"/>
  <c r="U581" i="6" s="1"/>
  <c r="Q580" i="6"/>
  <c r="U580" i="6" s="1"/>
  <c r="Q576" i="6"/>
  <c r="U576" i="6" s="1"/>
  <c r="Q575" i="6"/>
  <c r="Q574" i="6"/>
  <c r="U574" i="6" s="1"/>
  <c r="Q573" i="6"/>
  <c r="U573" i="6" s="1"/>
  <c r="Q572" i="6"/>
  <c r="Q571" i="6"/>
  <c r="U571" i="6" s="1"/>
  <c r="Q570" i="6"/>
  <c r="U570" i="6" s="1"/>
  <c r="Q569" i="6"/>
  <c r="U569" i="6" s="1"/>
  <c r="Q568" i="6"/>
  <c r="U568" i="6" s="1"/>
  <c r="Q567" i="6"/>
  <c r="U567" i="6" s="1"/>
  <c r="Q566" i="6"/>
  <c r="U566" i="6" s="1"/>
  <c r="Q565" i="6"/>
  <c r="U565" i="6" s="1"/>
  <c r="Q564" i="6"/>
  <c r="Q563" i="6"/>
  <c r="U563" i="6" s="1"/>
  <c r="Q562" i="6"/>
  <c r="U562" i="6" s="1"/>
  <c r="Q561" i="6"/>
  <c r="U561" i="6" s="1"/>
  <c r="Q560" i="6"/>
  <c r="U560" i="6" s="1"/>
  <c r="Q559" i="6"/>
  <c r="U559" i="6" s="1"/>
  <c r="Q558" i="6"/>
  <c r="U558" i="6" s="1"/>
  <c r="Q557" i="6"/>
  <c r="U557" i="6" s="1"/>
  <c r="Q556" i="6"/>
  <c r="U556" i="6" s="1"/>
  <c r="Q555" i="6"/>
  <c r="Q554" i="6"/>
  <c r="U554" i="6" s="1"/>
  <c r="Q553" i="6"/>
  <c r="U553" i="6" s="1"/>
  <c r="Q552" i="6"/>
  <c r="U552" i="6" s="1"/>
  <c r="Q551" i="6"/>
  <c r="U551" i="6" s="1"/>
  <c r="Q550" i="6"/>
  <c r="U550" i="6" s="1"/>
  <c r="Q549" i="6"/>
  <c r="U549" i="6" s="1"/>
  <c r="Q548" i="6"/>
  <c r="U548" i="6" s="1"/>
  <c r="Q547" i="6"/>
  <c r="U547" i="6" s="1"/>
  <c r="Q546" i="6"/>
  <c r="U546" i="6" s="1"/>
  <c r="Q545" i="6"/>
  <c r="Q544" i="6"/>
  <c r="U544" i="6" s="1"/>
  <c r="Q543" i="6"/>
  <c r="U543" i="6" s="1"/>
  <c r="Q542" i="6"/>
  <c r="U542" i="6" s="1"/>
  <c r="Q541" i="6"/>
  <c r="U541" i="6" s="1"/>
  <c r="Q540" i="6"/>
  <c r="U540" i="6" s="1"/>
  <c r="Q539" i="6"/>
  <c r="U539" i="6" s="1"/>
  <c r="Q538" i="6"/>
  <c r="U538" i="6" s="1"/>
  <c r="Q537" i="6"/>
  <c r="U537" i="6" s="1"/>
  <c r="Q536" i="6"/>
  <c r="Q535" i="6"/>
  <c r="U535" i="6" s="1"/>
  <c r="Q534" i="6"/>
  <c r="U534" i="6" s="1"/>
  <c r="Q533" i="6"/>
  <c r="Q532" i="6"/>
  <c r="U532" i="6" s="1"/>
  <c r="Q531" i="6"/>
  <c r="U531" i="6" s="1"/>
  <c r="Q526" i="6"/>
  <c r="U526" i="6" s="1"/>
  <c r="Q525" i="6"/>
  <c r="Q524" i="6"/>
  <c r="Q519" i="6"/>
  <c r="Q518" i="6"/>
  <c r="Q517" i="6"/>
  <c r="Q516" i="6"/>
  <c r="Q515" i="6"/>
  <c r="U515" i="6" s="1"/>
  <c r="Q514" i="6"/>
  <c r="Q512" i="6"/>
  <c r="Q511" i="6"/>
  <c r="U511" i="6" s="1"/>
  <c r="Q510" i="6"/>
  <c r="Q509" i="6"/>
  <c r="U509" i="6" s="1"/>
  <c r="Q507" i="6"/>
  <c r="U507" i="6" s="1"/>
  <c r="Q506" i="6"/>
  <c r="U506" i="6" s="1"/>
  <c r="Q505" i="6"/>
  <c r="U505" i="6" s="1"/>
  <c r="Q504" i="6"/>
  <c r="Q503" i="6"/>
  <c r="U503" i="6" s="1"/>
  <c r="Q502" i="6"/>
  <c r="U502" i="6" s="1"/>
  <c r="Q501" i="6"/>
  <c r="U501" i="6" s="1"/>
  <c r="Q499" i="6"/>
  <c r="U499" i="6" s="1"/>
  <c r="Q498" i="6"/>
  <c r="U498" i="6" s="1"/>
  <c r="Q497" i="6"/>
  <c r="U497" i="6" s="1"/>
  <c r="Q496" i="6"/>
  <c r="U496" i="6" s="1"/>
  <c r="Q495" i="6"/>
  <c r="U495" i="6" s="1"/>
  <c r="Q494" i="6"/>
  <c r="U494" i="6" s="1"/>
  <c r="Q493" i="6"/>
  <c r="U493" i="6" s="1"/>
  <c r="Q492" i="6"/>
  <c r="U492" i="6" s="1"/>
  <c r="Q491" i="6"/>
  <c r="U491" i="6" s="1"/>
  <c r="Q490" i="6"/>
  <c r="Q489" i="6"/>
  <c r="U489" i="6" s="1"/>
  <c r="Q487" i="6"/>
  <c r="U487" i="6" s="1"/>
  <c r="Q486" i="6"/>
  <c r="U486" i="6" s="1"/>
  <c r="Q485" i="6"/>
  <c r="Q484" i="6"/>
  <c r="U484" i="6" s="1"/>
  <c r="Q483" i="6"/>
  <c r="U483" i="6" s="1"/>
  <c r="Q479" i="6"/>
  <c r="U479" i="6" s="1"/>
  <c r="Q478" i="6"/>
  <c r="U478" i="6" s="1"/>
  <c r="Q477" i="6"/>
  <c r="Q476" i="6"/>
  <c r="U476" i="6" s="1"/>
  <c r="Q475" i="6"/>
  <c r="Q398" i="6"/>
  <c r="U398" i="6" s="1"/>
  <c r="Q397" i="6"/>
  <c r="U397" i="6" s="1"/>
  <c r="Q395" i="6"/>
  <c r="U395" i="6" s="1"/>
  <c r="Q388" i="6"/>
  <c r="U388" i="6" s="1"/>
  <c r="Q387" i="6"/>
  <c r="Q386" i="6"/>
  <c r="U386" i="6" s="1"/>
  <c r="Q385" i="6"/>
  <c r="U385" i="6" s="1"/>
  <c r="Q384" i="6"/>
  <c r="Q372" i="6"/>
  <c r="U372" i="6" s="1"/>
  <c r="Q371" i="6"/>
  <c r="U371" i="6" s="1"/>
  <c r="Q370" i="6"/>
  <c r="U370" i="6" s="1"/>
  <c r="Q369" i="6"/>
  <c r="U369" i="6" s="1"/>
  <c r="Q368" i="6"/>
  <c r="U368" i="6" s="1"/>
  <c r="Q367" i="6"/>
  <c r="Q366" i="6"/>
  <c r="U366" i="6" s="1"/>
  <c r="Q365" i="6"/>
  <c r="U365" i="6" s="1"/>
  <c r="Q364" i="6"/>
  <c r="Q363" i="6"/>
  <c r="U363" i="6" s="1"/>
  <c r="Q362" i="6"/>
  <c r="U362" i="6" s="1"/>
  <c r="Q360" i="6"/>
  <c r="U360" i="6" s="1"/>
  <c r="Q359" i="6"/>
  <c r="Q358" i="6"/>
  <c r="U358" i="6" s="1"/>
  <c r="Q357" i="6"/>
  <c r="U357" i="6" s="1"/>
  <c r="Q356" i="6"/>
  <c r="Q355" i="6"/>
  <c r="Q354" i="6"/>
  <c r="U354" i="6" s="1"/>
  <c r="Q353" i="6"/>
  <c r="U353" i="6" s="1"/>
  <c r="R518" i="6"/>
  <c r="R513" i="6"/>
  <c r="Q352" i="6"/>
  <c r="Q351" i="6"/>
  <c r="U351" i="6" s="1"/>
  <c r="Q611" i="6"/>
  <c r="U611" i="6" s="1"/>
  <c r="Q610" i="6"/>
  <c r="Q609" i="6"/>
  <c r="U609" i="6" s="1"/>
  <c r="Q607" i="6"/>
  <c r="U607" i="6" s="1"/>
  <c r="Q579" i="6"/>
  <c r="Q578" i="6"/>
  <c r="Q577" i="6"/>
  <c r="U577" i="6" s="1"/>
  <c r="Q530" i="6"/>
  <c r="U530" i="6" s="1"/>
  <c r="Q529" i="6"/>
  <c r="U529" i="6" s="1"/>
  <c r="Q528" i="6"/>
  <c r="Q527" i="6"/>
  <c r="Q523" i="6"/>
  <c r="U523" i="6" s="1"/>
  <c r="Q522" i="6"/>
  <c r="U522" i="6" s="1"/>
  <c r="Q521" i="6"/>
  <c r="U521" i="6" s="1"/>
  <c r="Q520" i="6"/>
  <c r="Q482" i="6"/>
  <c r="U482" i="6" s="1"/>
  <c r="Q481" i="6"/>
  <c r="U481" i="6" s="1"/>
  <c r="Q480" i="6"/>
  <c r="Q374" i="6"/>
  <c r="Q373" i="6"/>
  <c r="U373" i="6" s="1"/>
  <c r="Q434" i="6"/>
  <c r="U434" i="6" s="1"/>
  <c r="Q399" i="6"/>
  <c r="Q394" i="6"/>
  <c r="Q393" i="6"/>
  <c r="Q390" i="6"/>
  <c r="U390" i="6" s="1"/>
  <c r="Q389" i="6"/>
  <c r="R600" i="6"/>
  <c r="U600" i="6" s="1"/>
  <c r="R601" i="6"/>
  <c r="U601" i="6" s="1"/>
  <c r="Q350" i="6"/>
  <c r="Q349" i="6"/>
  <c r="U349" i="6" s="1"/>
  <c r="Q348" i="6"/>
  <c r="U348" i="6" s="1"/>
  <c r="Q347" i="6"/>
  <c r="Q383" i="6"/>
  <c r="Q382" i="6"/>
  <c r="U382" i="6" s="1"/>
  <c r="Q381" i="6"/>
  <c r="U381" i="6" s="1"/>
  <c r="Q380" i="6"/>
  <c r="U380" i="6" s="1"/>
  <c r="Q379" i="6"/>
  <c r="Q378" i="6"/>
  <c r="Q377" i="6"/>
  <c r="U377" i="6" s="1"/>
  <c r="Q376" i="6"/>
  <c r="U376" i="6" s="1"/>
  <c r="Q392" i="6"/>
  <c r="Q391" i="6"/>
  <c r="U391" i="6" s="1"/>
  <c r="Q433" i="6"/>
  <c r="U433" i="6" s="1"/>
  <c r="Q432" i="6"/>
  <c r="Q431" i="6"/>
  <c r="Q430" i="6"/>
  <c r="U430" i="6" s="1"/>
  <c r="Q429" i="6"/>
  <c r="U429" i="6" s="1"/>
  <c r="Q428" i="6"/>
  <c r="Q427" i="6"/>
  <c r="Q426" i="6"/>
  <c r="Q425" i="6"/>
  <c r="U425" i="6" s="1"/>
  <c r="Q424" i="6"/>
  <c r="U424" i="6" s="1"/>
  <c r="Q423" i="6"/>
  <c r="Q422" i="6"/>
  <c r="U422" i="6" s="1"/>
  <c r="Q421" i="6"/>
  <c r="U421" i="6" s="1"/>
  <c r="Q420" i="6"/>
  <c r="Q419" i="6"/>
  <c r="Q418" i="6"/>
  <c r="U418" i="6" s="1"/>
  <c r="Q417" i="6"/>
  <c r="U417" i="6" s="1"/>
  <c r="Q416" i="6"/>
  <c r="Q415" i="6"/>
  <c r="Q414" i="6"/>
  <c r="Q413" i="6"/>
  <c r="U413" i="6" s="1"/>
  <c r="Q412" i="6"/>
  <c r="U412" i="6" s="1"/>
  <c r="Q411" i="6"/>
  <c r="Q410" i="6"/>
  <c r="U410" i="6" s="1"/>
  <c r="Q409" i="6"/>
  <c r="U409" i="6" s="1"/>
  <c r="Q408" i="6"/>
  <c r="Q407" i="6"/>
  <c r="Q406" i="6"/>
  <c r="U406" i="6" s="1"/>
  <c r="Q405" i="6"/>
  <c r="U405" i="6" s="1"/>
  <c r="Q404" i="6"/>
  <c r="Q403" i="6"/>
  <c r="Q402" i="6"/>
  <c r="Q401" i="6"/>
  <c r="U401" i="6" s="1"/>
  <c r="Q400" i="6"/>
  <c r="U400" i="6" s="1"/>
  <c r="Q453" i="6"/>
  <c r="Q452" i="6"/>
  <c r="U452" i="6" s="1"/>
  <c r="Q451" i="6"/>
  <c r="U451" i="6" s="1"/>
  <c r="Q450" i="6"/>
  <c r="Q449" i="6"/>
  <c r="Q448" i="6"/>
  <c r="U448" i="6" s="1"/>
  <c r="Q447" i="6"/>
  <c r="U447" i="6" s="1"/>
  <c r="Q446" i="6"/>
  <c r="Q445" i="6"/>
  <c r="Q444" i="6"/>
  <c r="Q443" i="6"/>
  <c r="U443" i="6" s="1"/>
  <c r="Q442" i="6"/>
  <c r="U442" i="6" s="1"/>
  <c r="Q441" i="6"/>
  <c r="Q440" i="6"/>
  <c r="U440" i="6" s="1"/>
  <c r="Q439" i="6"/>
  <c r="U439" i="6" s="1"/>
  <c r="Q438" i="6"/>
  <c r="Q437" i="6"/>
  <c r="Q436" i="6"/>
  <c r="U436" i="6" s="1"/>
  <c r="Q435" i="6"/>
  <c r="U435" i="6" s="1"/>
  <c r="Q474" i="6"/>
  <c r="Q473" i="6"/>
  <c r="Q472" i="6"/>
  <c r="Q471" i="6"/>
  <c r="U471" i="6" s="1"/>
  <c r="Q470" i="6"/>
  <c r="U470" i="6" s="1"/>
  <c r="Q469" i="6"/>
  <c r="Q468" i="6"/>
  <c r="U468" i="6" s="1"/>
  <c r="Q467" i="6"/>
  <c r="U467" i="6" s="1"/>
  <c r="Q466" i="6"/>
  <c r="Q465" i="6"/>
  <c r="Q464" i="6"/>
  <c r="U464" i="6" s="1"/>
  <c r="Q463" i="6"/>
  <c r="U463" i="6" s="1"/>
  <c r="Q462" i="6"/>
  <c r="Q461" i="6"/>
  <c r="Q460" i="6"/>
  <c r="Q459" i="6"/>
  <c r="U459" i="6" s="1"/>
  <c r="Q458" i="6"/>
  <c r="U458" i="6" s="1"/>
  <c r="Q457" i="6"/>
  <c r="Q456" i="6"/>
  <c r="U456" i="6" s="1"/>
  <c r="Q455" i="6"/>
  <c r="U455" i="6" s="1"/>
  <c r="Q454" i="6"/>
  <c r="Q674" i="6"/>
  <c r="Q673" i="6"/>
  <c r="U673" i="6" s="1"/>
  <c r="Q672" i="6"/>
  <c r="U672" i="6" s="1"/>
  <c r="Q671" i="6"/>
  <c r="Q670" i="6"/>
  <c r="Q669" i="6"/>
  <c r="Q668" i="6"/>
  <c r="U668" i="6" s="1"/>
  <c r="Q667" i="6"/>
  <c r="U667" i="6" s="1"/>
  <c r="Q666" i="6"/>
  <c r="Q665" i="6"/>
  <c r="U665" i="6" s="1"/>
  <c r="Q664" i="6"/>
  <c r="U664" i="6" s="1"/>
  <c r="Q663" i="6"/>
  <c r="Q662" i="6"/>
  <c r="Q661" i="6"/>
  <c r="U661" i="6" s="1"/>
  <c r="Q660" i="6"/>
  <c r="U660" i="6" s="1"/>
  <c r="Q659" i="6"/>
  <c r="Q658" i="6"/>
  <c r="Q657" i="6"/>
  <c r="Q656" i="6"/>
  <c r="U656" i="6" s="1"/>
  <c r="Q655" i="6"/>
  <c r="U655" i="6" s="1"/>
  <c r="Q654" i="6"/>
  <c r="Q653" i="6"/>
  <c r="U653" i="6" s="1"/>
  <c r="Q652" i="6"/>
  <c r="U652" i="6" s="1"/>
  <c r="Q651" i="6"/>
  <c r="Q650" i="6"/>
  <c r="Q649" i="6"/>
  <c r="U649" i="6" s="1"/>
  <c r="Q648" i="6"/>
  <c r="U648" i="6" s="1"/>
  <c r="Q647" i="6"/>
  <c r="Q646" i="6"/>
  <c r="Q645" i="6"/>
  <c r="Q644" i="6"/>
  <c r="U644" i="6" s="1"/>
  <c r="Q643" i="6"/>
  <c r="U643" i="6" s="1"/>
  <c r="Q642" i="6"/>
  <c r="Q641" i="6"/>
  <c r="U641" i="6" s="1"/>
  <c r="Q640" i="6"/>
  <c r="U640" i="6" s="1"/>
  <c r="R594" i="6"/>
  <c r="U594" i="6" s="1"/>
  <c r="Q343" i="6"/>
  <c r="Q342" i="6"/>
  <c r="Q317" i="6"/>
  <c r="U317" i="6" s="1"/>
  <c r="Q316" i="6"/>
  <c r="U316" i="6" s="1"/>
  <c r="Q315" i="6"/>
  <c r="U315" i="6" s="1"/>
  <c r="Q314" i="6"/>
  <c r="U314" i="6" s="1"/>
  <c r="Q308" i="6"/>
  <c r="Q307" i="6"/>
  <c r="U307" i="6" s="1"/>
  <c r="Q306" i="6"/>
  <c r="U306" i="6" s="1"/>
  <c r="Q305" i="6"/>
  <c r="U305" i="6" s="1"/>
  <c r="Q304" i="6"/>
  <c r="U304" i="6" s="1"/>
  <c r="Q303" i="6"/>
  <c r="U303" i="6" s="1"/>
  <c r="Q302" i="6"/>
  <c r="U302" i="6" s="1"/>
  <c r="Q301" i="6"/>
  <c r="U301" i="6" s="1"/>
  <c r="Q300" i="6"/>
  <c r="U300" i="6" s="1"/>
  <c r="Q299" i="6"/>
  <c r="U299" i="6" s="1"/>
  <c r="Q298" i="6"/>
  <c r="Q297" i="6"/>
  <c r="Q296" i="6"/>
  <c r="U296" i="6" s="1"/>
  <c r="Q287" i="6"/>
  <c r="U287" i="6" s="1"/>
  <c r="Q286" i="6"/>
  <c r="Q285" i="6"/>
  <c r="U285" i="6" s="1"/>
  <c r="Q284" i="6"/>
  <c r="U284" i="6" s="1"/>
  <c r="Q283" i="6"/>
  <c r="U283" i="6" s="1"/>
  <c r="Q282" i="6"/>
  <c r="Q281" i="6"/>
  <c r="U281" i="6" s="1"/>
  <c r="Q280" i="6"/>
  <c r="U280" i="6" s="1"/>
  <c r="Q279" i="6"/>
  <c r="U279" i="6" s="1"/>
  <c r="Q277" i="6"/>
  <c r="U277" i="6" s="1"/>
  <c r="Q276" i="6"/>
  <c r="U276" i="6" s="1"/>
  <c r="Q275" i="6"/>
  <c r="U275" i="6" s="1"/>
  <c r="Q274" i="6"/>
  <c r="Q273" i="6"/>
  <c r="U273" i="6" s="1"/>
  <c r="Q272" i="6"/>
  <c r="U272" i="6" s="1"/>
  <c r="Q271" i="6"/>
  <c r="U271" i="6" s="1"/>
  <c r="Q270" i="6"/>
  <c r="U270" i="6" s="1"/>
  <c r="Q269" i="6"/>
  <c r="U269" i="6" s="1"/>
  <c r="Q268" i="6"/>
  <c r="U268" i="6" s="1"/>
  <c r="Q267" i="6"/>
  <c r="U267" i="6" s="1"/>
  <c r="Q266" i="6"/>
  <c r="U266" i="6" s="1"/>
  <c r="Q265" i="6"/>
  <c r="Q264" i="6"/>
  <c r="U264" i="6" s="1"/>
  <c r="Q263" i="6"/>
  <c r="U263" i="6" s="1"/>
  <c r="Q262" i="6"/>
  <c r="U262" i="6" s="1"/>
  <c r="Q261" i="6"/>
  <c r="U261" i="6" s="1"/>
  <c r="Q260" i="6"/>
  <c r="U260" i="6" s="1"/>
  <c r="Q259" i="6"/>
  <c r="U259" i="6" s="1"/>
  <c r="Q258" i="6"/>
  <c r="U258" i="6" s="1"/>
  <c r="Q257" i="6"/>
  <c r="U257" i="6" s="1"/>
  <c r="Q256" i="6"/>
  <c r="Q255" i="6"/>
  <c r="U255" i="6" s="1"/>
  <c r="Q254" i="6"/>
  <c r="U254" i="6" s="1"/>
  <c r="Q253" i="6"/>
  <c r="U253" i="6" s="1"/>
  <c r="Q252" i="6"/>
  <c r="U252" i="6" s="1"/>
  <c r="Q251" i="6"/>
  <c r="U251" i="6" s="1"/>
  <c r="Q250" i="6"/>
  <c r="U250" i="6" s="1"/>
  <c r="Q249" i="6"/>
  <c r="U249" i="6" s="1"/>
  <c r="Q248" i="6"/>
  <c r="U248" i="6" s="1"/>
  <c r="Q247" i="6"/>
  <c r="U247" i="6" s="1"/>
  <c r="Q246" i="6"/>
  <c r="U246" i="6" s="1"/>
  <c r="Q245" i="6"/>
  <c r="Q243" i="6"/>
  <c r="U243" i="6" s="1"/>
  <c r="Q242" i="6"/>
  <c r="U242" i="6" s="1"/>
  <c r="Q241" i="6"/>
  <c r="U241" i="6" s="1"/>
  <c r="Q240" i="6"/>
  <c r="U240" i="6" s="1"/>
  <c r="Q239" i="6"/>
  <c r="U239" i="6" s="1"/>
  <c r="Q238" i="6"/>
  <c r="U238" i="6" s="1"/>
  <c r="Q237" i="6"/>
  <c r="Q236" i="6"/>
  <c r="U236" i="6" s="1"/>
  <c r="Q234" i="6"/>
  <c r="U234" i="6" s="1"/>
  <c r="Q233" i="6"/>
  <c r="Q232" i="6"/>
  <c r="U232" i="6" s="1"/>
  <c r="Q231" i="6"/>
  <c r="U231" i="6" s="1"/>
  <c r="Q230" i="6"/>
  <c r="Q229" i="6"/>
  <c r="U229" i="6" s="1"/>
  <c r="Q228" i="6"/>
  <c r="U228" i="6" s="1"/>
  <c r="Q227" i="6"/>
  <c r="U227" i="6" s="1"/>
  <c r="Q226" i="6"/>
  <c r="Q225" i="6"/>
  <c r="Q224" i="6"/>
  <c r="U224" i="6" s="1"/>
  <c r="Q223" i="6"/>
  <c r="U223" i="6" s="1"/>
  <c r="Q222" i="6"/>
  <c r="Q220" i="6"/>
  <c r="U220" i="6" s="1"/>
  <c r="Q219" i="6"/>
  <c r="U219" i="6" s="1"/>
  <c r="Q218" i="6"/>
  <c r="Q217" i="6"/>
  <c r="U217" i="6" s="1"/>
  <c r="Q216" i="6"/>
  <c r="U216" i="6" s="1"/>
  <c r="Q215" i="6"/>
  <c r="U215" i="6" s="1"/>
  <c r="Q212" i="6"/>
  <c r="U212" i="6" s="1"/>
  <c r="Q210" i="6"/>
  <c r="U210" i="6" s="1"/>
  <c r="Q209" i="6"/>
  <c r="U209" i="6" s="1"/>
  <c r="Q207" i="6"/>
  <c r="U207" i="6" s="1"/>
  <c r="Q206" i="6"/>
  <c r="U206" i="6" s="1"/>
  <c r="Q205" i="6"/>
  <c r="U205" i="6" s="1"/>
  <c r="Q204" i="6"/>
  <c r="U204" i="6" s="1"/>
  <c r="Q203" i="6"/>
  <c r="U203" i="6" s="1"/>
  <c r="Q201" i="6"/>
  <c r="U201" i="6" s="1"/>
  <c r="Q200" i="6"/>
  <c r="U200" i="6" s="1"/>
  <c r="Q199" i="6"/>
  <c r="U199" i="6" s="1"/>
  <c r="Q198" i="6"/>
  <c r="U198" i="6" s="1"/>
  <c r="Q197" i="6"/>
  <c r="U197" i="6" s="1"/>
  <c r="Q196" i="6"/>
  <c r="U196" i="6" s="1"/>
  <c r="Q195" i="6"/>
  <c r="U195" i="6" s="1"/>
  <c r="Q194" i="6"/>
  <c r="Q193" i="6"/>
  <c r="Q192" i="6"/>
  <c r="Q191" i="6"/>
  <c r="Q190" i="6"/>
  <c r="Q189" i="6"/>
  <c r="Q188" i="6"/>
  <c r="Q187" i="6"/>
  <c r="U187" i="6" s="1"/>
  <c r="Q186" i="6"/>
  <c r="U186" i="6" s="1"/>
  <c r="Q185" i="6"/>
  <c r="Q184" i="6"/>
  <c r="Q183" i="6"/>
  <c r="U183" i="6" s="1"/>
  <c r="Q182" i="6"/>
  <c r="U182" i="6" s="1"/>
  <c r="Q181" i="6"/>
  <c r="U181" i="6" s="1"/>
  <c r="Q180" i="6"/>
  <c r="U180" i="6" s="1"/>
  <c r="Q178" i="6"/>
  <c r="U178" i="6" s="1"/>
  <c r="Q177" i="6"/>
  <c r="U177" i="6" s="1"/>
  <c r="Q176" i="6"/>
  <c r="U176" i="6" s="1"/>
  <c r="Q175" i="6"/>
  <c r="U175" i="6" s="1"/>
  <c r="Q174" i="6"/>
  <c r="U174" i="6" s="1"/>
  <c r="Q173" i="6"/>
  <c r="U173" i="6" s="1"/>
  <c r="Q172" i="6"/>
  <c r="U172" i="6" s="1"/>
  <c r="Q171" i="6"/>
  <c r="U171" i="6" s="1"/>
  <c r="Q170" i="6"/>
  <c r="U170" i="6" s="1"/>
  <c r="Q169" i="6"/>
  <c r="U169" i="6" s="1"/>
  <c r="Q168" i="6"/>
  <c r="U168" i="6" s="1"/>
  <c r="Q167" i="6"/>
  <c r="Q166" i="6"/>
  <c r="U166" i="6" s="1"/>
  <c r="Q165" i="6"/>
  <c r="U165" i="6" s="1"/>
  <c r="Q164" i="6"/>
  <c r="U164" i="6" s="1"/>
  <c r="Q163" i="6"/>
  <c r="U163" i="6" s="1"/>
  <c r="Q162" i="6"/>
  <c r="Q161" i="6"/>
  <c r="Q160" i="6"/>
  <c r="U160" i="6" s="1"/>
  <c r="Q159" i="6"/>
  <c r="U159" i="6" s="1"/>
  <c r="Q158" i="6"/>
  <c r="Q157" i="6"/>
  <c r="U157" i="6" s="1"/>
  <c r="Q156" i="6"/>
  <c r="Q155" i="6"/>
  <c r="Q154" i="6"/>
  <c r="U154" i="6" s="1"/>
  <c r="Q153" i="6"/>
  <c r="U153" i="6" s="1"/>
  <c r="Q152" i="6"/>
  <c r="Q151" i="6"/>
  <c r="U151" i="6" s="1"/>
  <c r="Q150" i="6"/>
  <c r="U150" i="6" s="1"/>
  <c r="Q149" i="6"/>
  <c r="U149" i="6" s="1"/>
  <c r="Q148" i="6"/>
  <c r="Q147" i="6"/>
  <c r="U147" i="6" s="1"/>
  <c r="Q146" i="6"/>
  <c r="U146" i="6" s="1"/>
  <c r="Q145" i="6"/>
  <c r="U145" i="6" s="1"/>
  <c r="Q144" i="6"/>
  <c r="U144" i="6" s="1"/>
  <c r="Q143" i="6"/>
  <c r="U143" i="6" s="1"/>
  <c r="Q142" i="6"/>
  <c r="U142" i="6" s="1"/>
  <c r="Q141" i="6"/>
  <c r="U141" i="6" s="1"/>
  <c r="Q140" i="6"/>
  <c r="U140" i="6" s="1"/>
  <c r="Q139" i="6"/>
  <c r="U139" i="6" s="1"/>
  <c r="Q138" i="6"/>
  <c r="Q137" i="6"/>
  <c r="U137" i="6" s="1"/>
  <c r="Q136" i="6"/>
  <c r="U136" i="6" s="1"/>
  <c r="Q135" i="6"/>
  <c r="U135" i="6" s="1"/>
  <c r="Q134" i="6"/>
  <c r="Q132" i="6"/>
  <c r="U132" i="6" s="1"/>
  <c r="Q131" i="6"/>
  <c r="U131" i="6" s="1"/>
  <c r="Q130" i="6"/>
  <c r="U130" i="6" s="1"/>
  <c r="Q129" i="6"/>
  <c r="U129" i="6" s="1"/>
  <c r="Q128" i="6"/>
  <c r="U128" i="6" s="1"/>
  <c r="Q127" i="6"/>
  <c r="U127" i="6" s="1"/>
  <c r="Q126" i="6"/>
  <c r="U126" i="6" s="1"/>
  <c r="Q125" i="6"/>
  <c r="U125" i="6" s="1"/>
  <c r="Q124" i="6"/>
  <c r="U124" i="6" s="1"/>
  <c r="Q123" i="6"/>
  <c r="U123" i="6" s="1"/>
  <c r="Q122" i="6"/>
  <c r="U122" i="6" s="1"/>
  <c r="Q121" i="6"/>
  <c r="U121" i="6" s="1"/>
  <c r="Q120" i="6"/>
  <c r="U120" i="6" s="1"/>
  <c r="Q119" i="6"/>
  <c r="U119" i="6" s="1"/>
  <c r="Q118" i="6"/>
  <c r="Q79" i="6"/>
  <c r="U79" i="6" s="1"/>
  <c r="Q78" i="6"/>
  <c r="Q70" i="6"/>
  <c r="U70" i="6" s="1"/>
  <c r="Q69" i="6"/>
  <c r="U69" i="6" s="1"/>
  <c r="Q68" i="6"/>
  <c r="Q67" i="6"/>
  <c r="U67" i="6" s="1"/>
  <c r="Q84" i="6"/>
  <c r="U84" i="6" s="1"/>
  <c r="Q83" i="6"/>
  <c r="Q82" i="6"/>
  <c r="Q81" i="6"/>
  <c r="U81" i="6" s="1"/>
  <c r="Q80" i="6"/>
  <c r="U80" i="6" s="1"/>
  <c r="Q77" i="6"/>
  <c r="Q76" i="6"/>
  <c r="Q75" i="6"/>
  <c r="U75" i="6" s="1"/>
  <c r="Q74" i="6"/>
  <c r="U74" i="6" s="1"/>
  <c r="Q73" i="6"/>
  <c r="U73" i="6" s="1"/>
  <c r="Q72" i="6"/>
  <c r="U72" i="6" s="1"/>
  <c r="Q93" i="6"/>
  <c r="U93" i="6" s="1"/>
  <c r="Q92" i="6"/>
  <c r="U92" i="6" s="1"/>
  <c r="Q91" i="6"/>
  <c r="Q90" i="6"/>
  <c r="Q89" i="6"/>
  <c r="U89" i="6" s="1"/>
  <c r="Q88" i="6"/>
  <c r="U88" i="6" s="1"/>
  <c r="Q87" i="6"/>
  <c r="Q86" i="6"/>
  <c r="Q117" i="6"/>
  <c r="U117" i="6" s="1"/>
  <c r="Q116" i="6"/>
  <c r="U116" i="6" s="1"/>
  <c r="Q115" i="6"/>
  <c r="U115" i="6" s="1"/>
  <c r="Q114" i="6"/>
  <c r="U114" i="6" s="1"/>
  <c r="Q113" i="6"/>
  <c r="U113" i="6" s="1"/>
  <c r="Q112" i="6"/>
  <c r="U112" i="6" s="1"/>
  <c r="Q111" i="6"/>
  <c r="Q110" i="6"/>
  <c r="Q109" i="6"/>
  <c r="U109" i="6" s="1"/>
  <c r="Q108" i="6"/>
  <c r="U108" i="6" s="1"/>
  <c r="Q107" i="6"/>
  <c r="Q106" i="6"/>
  <c r="Q105" i="6"/>
  <c r="U105" i="6" s="1"/>
  <c r="Q104" i="6"/>
  <c r="U104" i="6" s="1"/>
  <c r="Q103" i="6"/>
  <c r="U103" i="6" s="1"/>
  <c r="Q102" i="6"/>
  <c r="U102" i="6" s="1"/>
  <c r="Q101" i="6"/>
  <c r="U101" i="6" s="1"/>
  <c r="Q100" i="6"/>
  <c r="U100" i="6" s="1"/>
  <c r="Q99" i="6"/>
  <c r="U99" i="6" s="1"/>
  <c r="Q98" i="6"/>
  <c r="Q97" i="6"/>
  <c r="U97" i="6" s="1"/>
  <c r="Q96" i="6"/>
  <c r="U96" i="6" s="1"/>
  <c r="Q95" i="6"/>
  <c r="Q94" i="6"/>
  <c r="Q319" i="6"/>
  <c r="U319" i="6" s="1"/>
  <c r="Q318" i="6"/>
  <c r="U318" i="6" s="1"/>
  <c r="Q235" i="6"/>
  <c r="U235" i="6" s="1"/>
  <c r="Q295" i="6"/>
  <c r="U295" i="6" s="1"/>
  <c r="Q294" i="6"/>
  <c r="U294" i="6" s="1"/>
  <c r="Q313" i="6"/>
  <c r="U313" i="6" s="1"/>
  <c r="Q312" i="6"/>
  <c r="U312" i="6" s="1"/>
  <c r="Q311" i="6"/>
  <c r="Q310" i="6"/>
  <c r="U310" i="6" s="1"/>
  <c r="Q309" i="6"/>
  <c r="U309" i="6" s="1"/>
  <c r="Q293" i="6"/>
  <c r="Q292" i="6"/>
  <c r="Q291" i="6"/>
  <c r="U291" i="6" s="1"/>
  <c r="Q290" i="6"/>
  <c r="U290" i="6" s="1"/>
  <c r="Q289" i="6"/>
  <c r="U289" i="6" s="1"/>
  <c r="Q288" i="6"/>
  <c r="U288" i="6" s="1"/>
  <c r="Q202" i="6"/>
  <c r="U202" i="6" s="1"/>
  <c r="Q244" i="6"/>
  <c r="U244" i="6" s="1"/>
  <c r="Q341" i="6"/>
  <c r="Q340" i="6"/>
  <c r="Q339" i="6"/>
  <c r="U339" i="6" s="1"/>
  <c r="Q329" i="6"/>
  <c r="U329" i="6" s="1"/>
  <c r="Q328" i="6"/>
  <c r="Q327" i="6"/>
  <c r="U327" i="6" s="1"/>
  <c r="Q326" i="6"/>
  <c r="Q325" i="6"/>
  <c r="U325" i="6" s="1"/>
  <c r="Q324" i="6"/>
  <c r="U324" i="6" s="1"/>
  <c r="Q323" i="6"/>
  <c r="Q322" i="6"/>
  <c r="U322" i="6" s="1"/>
  <c r="Q338" i="6"/>
  <c r="U338" i="6" s="1"/>
  <c r="Q337" i="6"/>
  <c r="Q336" i="6"/>
  <c r="Q335" i="6"/>
  <c r="U335" i="6" s="1"/>
  <c r="Q334" i="6"/>
  <c r="U334" i="6" s="1"/>
  <c r="Q333" i="6"/>
  <c r="Q332" i="6"/>
  <c r="U332" i="6" s="1"/>
  <c r="Q331" i="6"/>
  <c r="Q330" i="6"/>
  <c r="U330" i="6" s="1"/>
  <c r="Q278" i="6"/>
  <c r="U278" i="6" s="1"/>
  <c r="Q321" i="6"/>
  <c r="U321" i="6" s="1"/>
  <c r="Q320" i="6"/>
  <c r="U320" i="6" s="1"/>
  <c r="Q66" i="6"/>
  <c r="U162" i="6" l="1"/>
  <c r="U616" i="6"/>
  <c r="U342" i="6"/>
  <c r="U387" i="6"/>
  <c r="U533" i="6"/>
  <c r="U598" i="6"/>
  <c r="U618" i="6"/>
  <c r="U343" i="6"/>
  <c r="U292" i="6"/>
  <c r="U94" i="6"/>
  <c r="U106" i="6"/>
  <c r="U86" i="6"/>
  <c r="U76" i="6"/>
  <c r="U233" i="6"/>
  <c r="U374" i="6"/>
  <c r="U367" i="6"/>
  <c r="U516" i="6"/>
  <c r="U572" i="6"/>
  <c r="U602" i="6"/>
  <c r="U152" i="6"/>
  <c r="U118" i="6"/>
  <c r="U167" i="6"/>
  <c r="U480" i="6"/>
  <c r="U578" i="6"/>
  <c r="U517" i="6"/>
  <c r="U603" i="6"/>
  <c r="U29" i="6"/>
  <c r="U579" i="6"/>
  <c r="U356" i="6"/>
  <c r="U475" i="6"/>
  <c r="U161" i="6"/>
  <c r="U615" i="6"/>
  <c r="U274" i="6"/>
  <c r="U510" i="6"/>
  <c r="U336" i="6"/>
  <c r="U340" i="6"/>
  <c r="U158" i="6"/>
  <c r="U308" i="6"/>
  <c r="U524" i="6"/>
  <c r="U564" i="6"/>
  <c r="U184" i="6"/>
  <c r="U359" i="6"/>
  <c r="U525" i="6"/>
  <c r="U613" i="6"/>
  <c r="Z1312" i="83"/>
  <c r="Z1316" i="83" s="1"/>
  <c r="R51" i="73"/>
  <c r="C20" i="8"/>
  <c r="G11" i="28"/>
  <c r="G17" i="28" s="1"/>
  <c r="F15" i="28" s="1"/>
  <c r="M221" i="6"/>
  <c r="D31" i="9"/>
  <c r="H13" i="31"/>
  <c r="D32" i="9"/>
  <c r="U323" i="6"/>
  <c r="U364" i="6"/>
  <c r="D73" i="9"/>
  <c r="M375" i="6"/>
  <c r="O63" i="113"/>
  <c r="O70" i="113" s="1"/>
  <c r="O29" i="113"/>
  <c r="O184" i="113" s="1"/>
  <c r="H21" i="16"/>
  <c r="P6" i="50"/>
  <c r="AB7" i="64" s="1"/>
  <c r="P387" i="50"/>
  <c r="G133" i="6" s="1"/>
  <c r="D12" i="7"/>
  <c r="U12" i="6"/>
  <c r="G366" i="4"/>
  <c r="G357" i="4"/>
  <c r="O38" i="113"/>
  <c r="O188" i="113" s="1"/>
  <c r="U185" i="6"/>
  <c r="U286" i="6"/>
  <c r="U642" i="6"/>
  <c r="U654" i="6"/>
  <c r="U666" i="6"/>
  <c r="U457" i="6"/>
  <c r="U469" i="6"/>
  <c r="U441" i="6"/>
  <c r="U453" i="6"/>
  <c r="U411" i="6"/>
  <c r="U423" i="6"/>
  <c r="U392" i="6"/>
  <c r="U485" i="6"/>
  <c r="U637" i="6"/>
  <c r="F98" i="117"/>
  <c r="M70" i="113"/>
  <c r="M186" i="113" s="1"/>
  <c r="R189" i="6"/>
  <c r="U189" i="6" s="1"/>
  <c r="J186" i="113"/>
  <c r="J188" i="113"/>
  <c r="U555" i="6"/>
  <c r="D53" i="9"/>
  <c r="M396" i="6"/>
  <c r="U331" i="6"/>
  <c r="T6" i="50"/>
  <c r="R6" i="83" s="1"/>
  <c r="H21" i="24"/>
  <c r="G213" i="6"/>
  <c r="J680" i="6"/>
  <c r="U17" i="6"/>
  <c r="U53" i="6"/>
  <c r="F488" i="6"/>
  <c r="N6" i="52"/>
  <c r="L6" i="50" s="1"/>
  <c r="U226" i="6"/>
  <c r="U669" i="6"/>
  <c r="U444" i="6"/>
  <c r="U426" i="6"/>
  <c r="G12" i="24"/>
  <c r="O186" i="113"/>
  <c r="H18" i="22"/>
  <c r="D111" i="9"/>
  <c r="M179" i="6"/>
  <c r="E22" i="9"/>
  <c r="D20" i="8"/>
  <c r="D23" i="8" s="1"/>
  <c r="D26" i="8" s="1"/>
  <c r="J184" i="113"/>
  <c r="Q214" i="6"/>
  <c r="U297" i="6"/>
  <c r="U657" i="6"/>
  <c r="U472" i="6"/>
  <c r="U414" i="6"/>
  <c r="U328" i="6"/>
  <c r="U95" i="6"/>
  <c r="U77" i="6"/>
  <c r="U646" i="6"/>
  <c r="U658" i="6"/>
  <c r="U670" i="6"/>
  <c r="U461" i="6"/>
  <c r="U473" i="6"/>
  <c r="U445" i="6"/>
  <c r="U403" i="6"/>
  <c r="U415" i="6"/>
  <c r="U427" i="6"/>
  <c r="U378" i="6"/>
  <c r="U520" i="6"/>
  <c r="U514" i="6"/>
  <c r="R68" i="6"/>
  <c r="U68" i="6" s="1"/>
  <c r="W1312" i="83"/>
  <c r="W1316" i="83" s="1"/>
  <c r="AG6" i="52" s="1"/>
  <c r="M11" i="113"/>
  <c r="L500" i="6"/>
  <c r="L51" i="73"/>
  <c r="U59" i="6"/>
  <c r="E41" i="9"/>
  <c r="F43" i="9"/>
  <c r="U138" i="6"/>
  <c r="U645" i="6"/>
  <c r="U460" i="6"/>
  <c r="U402" i="6"/>
  <c r="U545" i="6"/>
  <c r="U333" i="6"/>
  <c r="U293" i="6"/>
  <c r="U107" i="6"/>
  <c r="U87" i="6"/>
  <c r="U78" i="6"/>
  <c r="U647" i="6"/>
  <c r="U659" i="6"/>
  <c r="U671" i="6"/>
  <c r="U462" i="6"/>
  <c r="U474" i="6"/>
  <c r="U446" i="6"/>
  <c r="U404" i="6"/>
  <c r="U416" i="6"/>
  <c r="U428" i="6"/>
  <c r="U379" i="6"/>
  <c r="U389" i="6"/>
  <c r="U610" i="6"/>
  <c r="U490" i="6"/>
  <c r="F16" i="49"/>
  <c r="G21" i="23" s="1"/>
  <c r="M38" i="113"/>
  <c r="M184" i="113" s="1"/>
  <c r="G16" i="8"/>
  <c r="G28" i="8"/>
  <c r="E11" i="10" s="1"/>
  <c r="F14" i="25"/>
  <c r="F211" i="6"/>
  <c r="U536" i="6"/>
  <c r="G19" i="24"/>
  <c r="AF6" i="52"/>
  <c r="AF1336" i="52"/>
  <c r="F213" i="6" s="1"/>
  <c r="H56" i="41"/>
  <c r="U350" i="6"/>
  <c r="U355" i="6"/>
  <c r="U98" i="6"/>
  <c r="U82" i="6"/>
  <c r="U256" i="6"/>
  <c r="U477" i="6"/>
  <c r="X1312" i="83"/>
  <c r="X1316" i="83" s="1"/>
  <c r="K213" i="6"/>
  <c r="K680" i="6" s="1"/>
  <c r="H10" i="24"/>
  <c r="J54" i="41"/>
  <c r="L45" i="41"/>
  <c r="F384" i="50"/>
  <c r="G31" i="23"/>
  <c r="F17" i="33"/>
  <c r="U326" i="6"/>
  <c r="U110" i="6"/>
  <c r="U393" i="6"/>
  <c r="U337" i="6"/>
  <c r="U341" i="6"/>
  <c r="U111" i="6"/>
  <c r="U91" i="6"/>
  <c r="U83" i="6"/>
  <c r="U156" i="6"/>
  <c r="U245" i="6"/>
  <c r="U282" i="6"/>
  <c r="U650" i="6"/>
  <c r="U662" i="6"/>
  <c r="U674" i="6"/>
  <c r="U465" i="6"/>
  <c r="U437" i="6"/>
  <c r="U449" i="6"/>
  <c r="U407" i="6"/>
  <c r="U419" i="6"/>
  <c r="U431" i="6"/>
  <c r="U394" i="6"/>
  <c r="U527" i="6"/>
  <c r="U352" i="6"/>
  <c r="U384" i="6"/>
  <c r="L1312" i="83"/>
  <c r="F16" i="119"/>
  <c r="F28" i="119" s="1"/>
  <c r="F47" i="119" s="1"/>
  <c r="G11" i="19"/>
  <c r="G19" i="21"/>
  <c r="H56" i="4"/>
  <c r="I56" i="4"/>
  <c r="L42" i="41"/>
  <c r="M33" i="41"/>
  <c r="M42" i="41" s="1"/>
  <c r="U311" i="6"/>
  <c r="U90" i="6"/>
  <c r="U504" i="6"/>
  <c r="U194" i="6"/>
  <c r="U651" i="6"/>
  <c r="U663" i="6"/>
  <c r="U454" i="6"/>
  <c r="U466" i="6"/>
  <c r="U438" i="6"/>
  <c r="U450" i="6"/>
  <c r="U408" i="6"/>
  <c r="U420" i="6"/>
  <c r="U432" i="6"/>
  <c r="U383" i="6"/>
  <c r="U399" i="6"/>
  <c r="U528" i="6"/>
  <c r="U519" i="6"/>
  <c r="U575" i="6"/>
  <c r="F361" i="6"/>
  <c r="Q361" i="6" s="1"/>
  <c r="F1333" i="52"/>
  <c r="H60" i="4"/>
  <c r="I60" i="4"/>
  <c r="U347" i="6"/>
  <c r="U512" i="6"/>
  <c r="U513" i="6"/>
  <c r="U518" i="6"/>
  <c r="I21" i="69"/>
  <c r="U134" i="6"/>
  <c r="H20" i="58"/>
  <c r="U148" i="6"/>
  <c r="U155" i="6"/>
  <c r="G21" i="59"/>
  <c r="U188" i="6"/>
  <c r="G39" i="20"/>
  <c r="G23" i="20"/>
  <c r="G37" i="75"/>
  <c r="G22" i="75"/>
  <c r="U190" i="6"/>
  <c r="G37" i="76"/>
  <c r="G22" i="76"/>
  <c r="U191" i="6"/>
  <c r="G37" i="77"/>
  <c r="G22" i="77"/>
  <c r="U192" i="6"/>
  <c r="G37" i="78"/>
  <c r="G21" i="78"/>
  <c r="U193" i="6"/>
  <c r="U214" i="6"/>
  <c r="F22" i="49"/>
  <c r="U218" i="6"/>
  <c r="G18" i="26"/>
  <c r="F22" i="70"/>
  <c r="U222" i="6"/>
  <c r="F20" i="29"/>
  <c r="U225" i="6"/>
  <c r="G19" i="30"/>
  <c r="U230" i="6"/>
  <c r="U237" i="6"/>
  <c r="F21" i="71"/>
  <c r="U265" i="6"/>
  <c r="G21" i="32"/>
  <c r="U298" i="6"/>
  <c r="G20" i="33"/>
  <c r="U66" i="6"/>
  <c r="G17" i="31"/>
  <c r="L208" i="6"/>
  <c r="D93" i="9"/>
  <c r="G21" i="21" l="1"/>
  <c r="L56" i="41"/>
  <c r="L54" i="41"/>
  <c r="M45" i="41"/>
  <c r="M54" i="41" s="1"/>
  <c r="K681" i="6"/>
  <c r="G12" i="7"/>
  <c r="G15" i="7" s="1"/>
  <c r="D15" i="7"/>
  <c r="H27" i="24"/>
  <c r="G680" i="6"/>
  <c r="E23" i="9"/>
  <c r="F20" i="8"/>
  <c r="F23" i="8" s="1"/>
  <c r="F26" i="8" s="1"/>
  <c r="R221" i="6"/>
  <c r="Q221" i="6"/>
  <c r="E99" i="9"/>
  <c r="F101" i="9"/>
  <c r="R211" i="6"/>
  <c r="Q211" i="6"/>
  <c r="F18" i="25"/>
  <c r="F20" i="25" s="1"/>
  <c r="M188" i="113"/>
  <c r="J56" i="41"/>
  <c r="R500" i="6"/>
  <c r="Q500" i="6"/>
  <c r="G19" i="23"/>
  <c r="F17" i="28"/>
  <c r="G12" i="5"/>
  <c r="G27" i="5" s="1"/>
  <c r="G36" i="5" s="1"/>
  <c r="E15" i="10"/>
  <c r="O11" i="113"/>
  <c r="O22" i="113" s="1"/>
  <c r="M22" i="113"/>
  <c r="G20" i="8"/>
  <c r="G23" i="8" s="1"/>
  <c r="G26" i="8" s="1"/>
  <c r="C23" i="8"/>
  <c r="C26" i="8" s="1"/>
  <c r="T6" i="82"/>
  <c r="V6" i="83"/>
  <c r="R396" i="6"/>
  <c r="Q396" i="6"/>
  <c r="R375" i="6"/>
  <c r="Q375" i="6"/>
  <c r="U6" i="82"/>
  <c r="W6" i="83"/>
  <c r="F18" i="49"/>
  <c r="F24" i="9"/>
  <c r="L606" i="6"/>
  <c r="Q488" i="6"/>
  <c r="R488" i="6"/>
  <c r="R361" i="6"/>
  <c r="U361" i="6" s="1"/>
  <c r="D43" i="9"/>
  <c r="M133" i="6"/>
  <c r="G11" i="39"/>
  <c r="G15" i="39" s="1"/>
  <c r="G372" i="4"/>
  <c r="M56" i="41"/>
  <c r="G14" i="22"/>
  <c r="G24" i="22" s="1"/>
  <c r="H22" i="22" s="1"/>
  <c r="H13" i="16"/>
  <c r="F680" i="6"/>
  <c r="G681" i="6" s="1"/>
  <c r="M508" i="6"/>
  <c r="U375" i="6" l="1"/>
  <c r="F17" i="37"/>
  <c r="F19" i="37" s="1"/>
  <c r="F21" i="37" s="1"/>
  <c r="D11" i="10"/>
  <c r="E12" i="5" s="1"/>
  <c r="Q606" i="6"/>
  <c r="R606" i="6"/>
  <c r="D24" i="9"/>
  <c r="M71" i="6"/>
  <c r="D20" i="7"/>
  <c r="F25" i="9"/>
  <c r="L608" i="6"/>
  <c r="G25" i="24"/>
  <c r="U211" i="6"/>
  <c r="G23" i="25"/>
  <c r="H28" i="16"/>
  <c r="F9" i="39"/>
  <c r="G41" i="5"/>
  <c r="G43" i="5" s="1"/>
  <c r="G46" i="5" s="1"/>
  <c r="G18" i="19"/>
  <c r="G21" i="19" s="1"/>
  <c r="D18" i="5" s="1"/>
  <c r="H24" i="22"/>
  <c r="R133" i="6"/>
  <c r="Q133" i="6"/>
  <c r="U396" i="6"/>
  <c r="H23" i="31"/>
  <c r="H33" i="31" s="1"/>
  <c r="G31" i="31" s="1"/>
  <c r="D101" i="9"/>
  <c r="M208" i="6"/>
  <c r="G23" i="23"/>
  <c r="E39" i="57"/>
  <c r="M58" i="41"/>
  <c r="G16" i="24"/>
  <c r="L213" i="6"/>
  <c r="G20" i="28"/>
  <c r="U221" i="6"/>
  <c r="U488" i="6"/>
  <c r="U500" i="6"/>
  <c r="Q508" i="6"/>
  <c r="R508" i="6"/>
  <c r="F23" i="37" l="1"/>
  <c r="F9" i="37"/>
  <c r="F11" i="37" s="1"/>
  <c r="E34" i="5" s="1"/>
  <c r="G27" i="23"/>
  <c r="G33" i="31"/>
  <c r="Q608" i="6"/>
  <c r="R608" i="6"/>
  <c r="U608" i="6" s="1"/>
  <c r="D25" i="9"/>
  <c r="M85" i="6"/>
  <c r="D23" i="7"/>
  <c r="D26" i="7" s="1"/>
  <c r="G20" i="7"/>
  <c r="G23" i="7" s="1"/>
  <c r="G26" i="7" s="1"/>
  <c r="D9" i="10" s="1"/>
  <c r="U133" i="6"/>
  <c r="H34" i="16"/>
  <c r="G27" i="24"/>
  <c r="R71" i="6"/>
  <c r="Q71" i="6"/>
  <c r="R213" i="6"/>
  <c r="Q213" i="6"/>
  <c r="H51" i="24"/>
  <c r="G9" i="23"/>
  <c r="L43" i="16"/>
  <c r="G9" i="15"/>
  <c r="G25" i="15" s="1"/>
  <c r="D17" i="5" s="1"/>
  <c r="D20" i="5" s="1"/>
  <c r="H30" i="16"/>
  <c r="U606" i="6"/>
  <c r="Q208" i="6"/>
  <c r="R208" i="6"/>
  <c r="U508" i="6"/>
  <c r="E306" i="9"/>
  <c r="L179" i="6"/>
  <c r="Q179" i="6" s="1"/>
  <c r="D121" i="9"/>
  <c r="E11" i="5" l="1"/>
  <c r="D15" i="10"/>
  <c r="Q85" i="6"/>
  <c r="R85" i="6"/>
  <c r="H36" i="31"/>
  <c r="U208" i="6"/>
  <c r="U213" i="6"/>
  <c r="H30" i="24"/>
  <c r="G39" i="23"/>
  <c r="D23" i="5" s="1"/>
  <c r="E25" i="5" s="1"/>
  <c r="E27" i="5" s="1"/>
  <c r="E36" i="5" s="1"/>
  <c r="U71" i="6"/>
  <c r="F306" i="9"/>
  <c r="M346" i="6"/>
  <c r="R179" i="6"/>
  <c r="L680" i="6"/>
  <c r="E307" i="9" s="1"/>
  <c r="U85" i="6" l="1"/>
  <c r="E308" i="9"/>
  <c r="L681" i="6"/>
  <c r="H27" i="22"/>
  <c r="U179" i="6"/>
  <c r="T344" i="6" s="1"/>
  <c r="M680" i="6"/>
  <c r="F307" i="9" s="1"/>
  <c r="Q346" i="6"/>
  <c r="R346" i="6"/>
  <c r="R680" i="6" s="1"/>
  <c r="E363" i="4" l="1"/>
  <c r="E360" i="4"/>
  <c r="E362" i="4"/>
  <c r="E361" i="4"/>
  <c r="E364" i="4"/>
  <c r="D51" i="4"/>
  <c r="D43" i="4"/>
  <c r="D48" i="4"/>
  <c r="D45" i="4"/>
  <c r="D50" i="4"/>
  <c r="D52" i="4"/>
  <c r="D44" i="4"/>
  <c r="D49" i="4"/>
  <c r="D46" i="4"/>
  <c r="D47" i="4"/>
  <c r="D307" i="4"/>
  <c r="D341" i="4"/>
  <c r="D335" i="4"/>
  <c r="D328" i="4"/>
  <c r="D320" i="4"/>
  <c r="D312" i="4"/>
  <c r="D348" i="4"/>
  <c r="D344" i="4"/>
  <c r="D337" i="4"/>
  <c r="D330" i="4"/>
  <c r="D323" i="4"/>
  <c r="D315" i="4"/>
  <c r="D346" i="4"/>
  <c r="D339" i="4"/>
  <c r="D333" i="4"/>
  <c r="D326" i="4"/>
  <c r="D318" i="4"/>
  <c r="D310" i="4"/>
  <c r="D342" i="4"/>
  <c r="D329" i="4"/>
  <c r="D321" i="4"/>
  <c r="D313" i="4"/>
  <c r="D332" i="4"/>
  <c r="D325" i="4"/>
  <c r="D317" i="4"/>
  <c r="D309" i="4"/>
  <c r="D345" i="4"/>
  <c r="D338" i="4"/>
  <c r="D331" i="4"/>
  <c r="D324" i="4"/>
  <c r="D316" i="4"/>
  <c r="D308" i="4"/>
  <c r="D347" i="4"/>
  <c r="D340" i="4"/>
  <c r="D334" i="4"/>
  <c r="D327" i="4"/>
  <c r="D319" i="4"/>
  <c r="D311" i="4"/>
  <c r="D343" i="4"/>
  <c r="D336" i="4"/>
  <c r="D322" i="4"/>
  <c r="D314" i="4"/>
  <c r="D349" i="4"/>
  <c r="D306" i="4"/>
  <c r="D304" i="4"/>
  <c r="D305" i="4"/>
  <c r="D302" i="4"/>
  <c r="D303" i="4"/>
  <c r="E13" i="4"/>
  <c r="E20" i="4"/>
  <c r="E18" i="4"/>
  <c r="E16" i="4"/>
  <c r="E14" i="4"/>
  <c r="E19" i="4"/>
  <c r="E17" i="4"/>
  <c r="E15" i="4"/>
  <c r="E369" i="4"/>
  <c r="E67" i="4"/>
  <c r="D160" i="4"/>
  <c r="D299" i="4"/>
  <c r="D295" i="4"/>
  <c r="D276" i="4"/>
  <c r="D277" i="4"/>
  <c r="D296" i="4"/>
  <c r="D281" i="4"/>
  <c r="D162" i="4"/>
  <c r="D291" i="4"/>
  <c r="D288" i="4"/>
  <c r="D283" i="4"/>
  <c r="D282" i="4"/>
  <c r="D25" i="4"/>
  <c r="D161" i="4"/>
  <c r="D298" i="4"/>
  <c r="D294" i="4"/>
  <c r="D158" i="4"/>
  <c r="D290" i="4"/>
  <c r="D279" i="4"/>
  <c r="D293" i="4"/>
  <c r="D300" i="4"/>
  <c r="D26" i="4"/>
  <c r="D280" i="4"/>
  <c r="D285" i="4"/>
  <c r="D24" i="4"/>
  <c r="D163" i="4"/>
  <c r="D301" i="4"/>
  <c r="D278" i="4"/>
  <c r="D159" i="4"/>
  <c r="D284" i="4"/>
  <c r="D157" i="4"/>
  <c r="D297" i="4"/>
  <c r="D23" i="4"/>
  <c r="E11" i="4"/>
  <c r="D27" i="4"/>
  <c r="D286" i="4"/>
  <c r="E368" i="4"/>
  <c r="D292" i="4"/>
  <c r="E12" i="4"/>
  <c r="D156" i="4"/>
  <c r="U346" i="6"/>
  <c r="T345" i="6" s="1"/>
  <c r="D195" i="4"/>
  <c r="I195" i="4" s="1"/>
  <c r="D57" i="4"/>
  <c r="I57" i="4" s="1"/>
  <c r="E101" i="4"/>
  <c r="H101" i="4" s="1"/>
  <c r="E90" i="4"/>
  <c r="H90" i="4" s="1"/>
  <c r="E138" i="4"/>
  <c r="H138" i="4" s="1"/>
  <c r="E143" i="4"/>
  <c r="H143" i="4" s="1"/>
  <c r="E135" i="4"/>
  <c r="H135" i="4" s="1"/>
  <c r="E127" i="4"/>
  <c r="H127" i="4" s="1"/>
  <c r="E119" i="4"/>
  <c r="H119" i="4" s="1"/>
  <c r="E111" i="4"/>
  <c r="H111" i="4" s="1"/>
  <c r="E103" i="4"/>
  <c r="H103" i="4" s="1"/>
  <c r="E95" i="4"/>
  <c r="H95" i="4" s="1"/>
  <c r="E144" i="4"/>
  <c r="H144" i="4" s="1"/>
  <c r="E136" i="4"/>
  <c r="H136" i="4" s="1"/>
  <c r="E128" i="4"/>
  <c r="H128" i="4" s="1"/>
  <c r="E120" i="4"/>
  <c r="H120" i="4" s="1"/>
  <c r="E112" i="4"/>
  <c r="H112" i="4" s="1"/>
  <c r="E104" i="4"/>
  <c r="H104" i="4" s="1"/>
  <c r="E96" i="4"/>
  <c r="H96" i="4" s="1"/>
  <c r="E145" i="4"/>
  <c r="H145" i="4" s="1"/>
  <c r="E137" i="4"/>
  <c r="H137" i="4" s="1"/>
  <c r="E129" i="4"/>
  <c r="H129" i="4" s="1"/>
  <c r="E121" i="4"/>
  <c r="H121" i="4" s="1"/>
  <c r="E113" i="4"/>
  <c r="H113" i="4" s="1"/>
  <c r="E105" i="4"/>
  <c r="H105" i="4" s="1"/>
  <c r="E134" i="4"/>
  <c r="H134" i="4" s="1"/>
  <c r="E126" i="4"/>
  <c r="H126" i="4" s="1"/>
  <c r="E118" i="4"/>
  <c r="H118" i="4" s="1"/>
  <c r="E110" i="4"/>
  <c r="H110" i="4" s="1"/>
  <c r="E102" i="4"/>
  <c r="H102" i="4" s="1"/>
  <c r="E94" i="4"/>
  <c r="H94" i="4" s="1"/>
  <c r="E91" i="4"/>
  <c r="H91" i="4" s="1"/>
  <c r="E140" i="4"/>
  <c r="H140" i="4" s="1"/>
  <c r="E132" i="4"/>
  <c r="H132" i="4" s="1"/>
  <c r="E124" i="4"/>
  <c r="H124" i="4" s="1"/>
  <c r="E116" i="4"/>
  <c r="H116" i="4" s="1"/>
  <c r="E108" i="4"/>
  <c r="H108" i="4" s="1"/>
  <c r="E100" i="4"/>
  <c r="H100" i="4" s="1"/>
  <c r="E92" i="4"/>
  <c r="H92" i="4" s="1"/>
  <c r="E141" i="4"/>
  <c r="H141" i="4" s="1"/>
  <c r="E133" i="4"/>
  <c r="H133" i="4" s="1"/>
  <c r="E125" i="4"/>
  <c r="H125" i="4" s="1"/>
  <c r="E117" i="4"/>
  <c r="H117" i="4" s="1"/>
  <c r="E97" i="4"/>
  <c r="H97" i="4" s="1"/>
  <c r="E130" i="4"/>
  <c r="H130" i="4" s="1"/>
  <c r="E114" i="4"/>
  <c r="H114" i="4" s="1"/>
  <c r="E98" i="4"/>
  <c r="H98" i="4" s="1"/>
  <c r="E146" i="4"/>
  <c r="H146" i="4" s="1"/>
  <c r="E147" i="4"/>
  <c r="H147" i="4" s="1"/>
  <c r="E139" i="4"/>
  <c r="H139" i="4" s="1"/>
  <c r="E131" i="4"/>
  <c r="H131" i="4" s="1"/>
  <c r="E123" i="4"/>
  <c r="H123" i="4" s="1"/>
  <c r="E115" i="4"/>
  <c r="H115" i="4" s="1"/>
  <c r="E107" i="4"/>
  <c r="H107" i="4" s="1"/>
  <c r="E99" i="4"/>
  <c r="H99" i="4" s="1"/>
  <c r="E109" i="4"/>
  <c r="H109" i="4" s="1"/>
  <c r="E142" i="4"/>
  <c r="H142" i="4" s="1"/>
  <c r="E122" i="4"/>
  <c r="H122" i="4" s="1"/>
  <c r="E106" i="4"/>
  <c r="H106" i="4" s="1"/>
  <c r="E76" i="4"/>
  <c r="H76" i="4" s="1"/>
  <c r="E85" i="4"/>
  <c r="H85" i="4" s="1"/>
  <c r="E77" i="4"/>
  <c r="H77" i="4" s="1"/>
  <c r="E82" i="4"/>
  <c r="H82" i="4" s="1"/>
  <c r="E87" i="4"/>
  <c r="H87" i="4" s="1"/>
  <c r="E79" i="4"/>
  <c r="H79" i="4" s="1"/>
  <c r="E84" i="4"/>
  <c r="H84" i="4" s="1"/>
  <c r="E88" i="4"/>
  <c r="H88" i="4" s="1"/>
  <c r="E89" i="4"/>
  <c r="H89" i="4" s="1"/>
  <c r="E81" i="4"/>
  <c r="H81" i="4" s="1"/>
  <c r="E86" i="4"/>
  <c r="H86" i="4" s="1"/>
  <c r="E78" i="4"/>
  <c r="H78" i="4" s="1"/>
  <c r="E83" i="4"/>
  <c r="H83" i="4" s="1"/>
  <c r="E80" i="4"/>
  <c r="H80" i="4" s="1"/>
  <c r="E69" i="4"/>
  <c r="H69" i="4" s="1"/>
  <c r="E68" i="4"/>
  <c r="H68" i="4" s="1"/>
  <c r="E70" i="4"/>
  <c r="H70" i="4" s="1"/>
  <c r="E149" i="4"/>
  <c r="D183" i="4"/>
  <c r="I183" i="4" s="1"/>
  <c r="D225" i="4"/>
  <c r="I225" i="4" s="1"/>
  <c r="D205" i="4"/>
  <c r="I205" i="4" s="1"/>
  <c r="D164" i="4"/>
  <c r="I164" i="4" s="1"/>
  <c r="D36" i="4"/>
  <c r="I36" i="4" s="1"/>
  <c r="D198" i="4"/>
  <c r="I198" i="4" s="1"/>
  <c r="D179" i="4"/>
  <c r="I179" i="4" s="1"/>
  <c r="D185" i="4"/>
  <c r="I185" i="4" s="1"/>
  <c r="D165" i="4"/>
  <c r="I165" i="4" s="1"/>
  <c r="D34" i="4"/>
  <c r="I34" i="4" s="1"/>
  <c r="D235" i="4"/>
  <c r="I235" i="4" s="1"/>
  <c r="D227" i="4"/>
  <c r="I227" i="4" s="1"/>
  <c r="D166" i="4"/>
  <c r="I166" i="4" s="1"/>
  <c r="D207" i="4"/>
  <c r="I207" i="4" s="1"/>
  <c r="D41" i="4"/>
  <c r="I41" i="4" s="1"/>
  <c r="D218" i="4"/>
  <c r="I218" i="4" s="1"/>
  <c r="D193" i="4"/>
  <c r="I193" i="4" s="1"/>
  <c r="D202" i="4"/>
  <c r="I202" i="4" s="1"/>
  <c r="D214" i="4"/>
  <c r="I214" i="4" s="1"/>
  <c r="D200" i="4"/>
  <c r="I200" i="4" s="1"/>
  <c r="D211" i="4"/>
  <c r="I211" i="4" s="1"/>
  <c r="D224" i="4"/>
  <c r="I224" i="4" s="1"/>
  <c r="D40" i="4"/>
  <c r="I40" i="4" s="1"/>
  <c r="E359" i="4"/>
  <c r="I359" i="4" s="1"/>
  <c r="D273" i="4"/>
  <c r="I273" i="4" s="1"/>
  <c r="D264" i="4"/>
  <c r="I264" i="4" s="1"/>
  <c r="D249" i="4"/>
  <c r="I249" i="4" s="1"/>
  <c r="D257" i="4"/>
  <c r="I257" i="4" s="1"/>
  <c r="D187" i="4"/>
  <c r="I187" i="4" s="1"/>
  <c r="D167" i="4"/>
  <c r="I167" i="4" s="1"/>
  <c r="D31" i="4"/>
  <c r="I31" i="4" s="1"/>
  <c r="D268" i="4"/>
  <c r="I268" i="4" s="1"/>
  <c r="D253" i="4"/>
  <c r="I253" i="4" s="1"/>
  <c r="D250" i="4"/>
  <c r="I250" i="4" s="1"/>
  <c r="D204" i="4"/>
  <c r="I204" i="4" s="1"/>
  <c r="D169" i="4"/>
  <c r="I169" i="4" s="1"/>
  <c r="D33" i="4"/>
  <c r="I33" i="4" s="1"/>
  <c r="D289" i="4"/>
  <c r="I289" i="4" s="1"/>
  <c r="D182" i="4"/>
  <c r="I182" i="4" s="1"/>
  <c r="D215" i="4"/>
  <c r="I215" i="4" s="1"/>
  <c r="D188" i="4"/>
  <c r="I188" i="4" s="1"/>
  <c r="D173" i="4"/>
  <c r="I173" i="4" s="1"/>
  <c r="D217" i="4"/>
  <c r="I217" i="4" s="1"/>
  <c r="D197" i="4"/>
  <c r="I197" i="4" s="1"/>
  <c r="D28" i="4"/>
  <c r="I28" i="4" s="1"/>
  <c r="D254" i="4"/>
  <c r="I254" i="4" s="1"/>
  <c r="D259" i="4"/>
  <c r="I259" i="4" s="1"/>
  <c r="D186" i="4"/>
  <c r="I186" i="4" s="1"/>
  <c r="D226" i="4"/>
  <c r="I226" i="4" s="1"/>
  <c r="D206" i="4"/>
  <c r="I206" i="4" s="1"/>
  <c r="D39" i="4"/>
  <c r="I39" i="4" s="1"/>
  <c r="D266" i="4"/>
  <c r="I266" i="4" s="1"/>
  <c r="D263" i="4"/>
  <c r="I263" i="4" s="1"/>
  <c r="D244" i="4"/>
  <c r="I244" i="4" s="1"/>
  <c r="D245" i="4"/>
  <c r="I245" i="4" s="1"/>
  <c r="D203" i="4"/>
  <c r="I203" i="4" s="1"/>
  <c r="D210" i="4"/>
  <c r="I210" i="4" s="1"/>
  <c r="D199" i="4"/>
  <c r="I199" i="4" s="1"/>
  <c r="D180" i="4"/>
  <c r="I180" i="4" s="1"/>
  <c r="D191" i="4"/>
  <c r="I191" i="4" s="1"/>
  <c r="D168" i="4"/>
  <c r="I168" i="4" s="1"/>
  <c r="E370" i="4"/>
  <c r="I370" i="4" s="1"/>
  <c r="D242" i="4"/>
  <c r="I242" i="4" s="1"/>
  <c r="D201" i="4"/>
  <c r="I201" i="4" s="1"/>
  <c r="D176" i="4"/>
  <c r="I176" i="4" s="1"/>
  <c r="D252" i="4"/>
  <c r="I252" i="4" s="1"/>
  <c r="D272" i="4"/>
  <c r="I272" i="4" s="1"/>
  <c r="D172" i="4"/>
  <c r="I172" i="4" s="1"/>
  <c r="D37" i="4"/>
  <c r="I37" i="4" s="1"/>
  <c r="D256" i="4"/>
  <c r="I256" i="4" s="1"/>
  <c r="D175" i="4"/>
  <c r="I175" i="4" s="1"/>
  <c r="D261" i="4"/>
  <c r="I261" i="4" s="1"/>
  <c r="D209" i="4"/>
  <c r="I209" i="4" s="1"/>
  <c r="D29" i="4"/>
  <c r="I29" i="4" s="1"/>
  <c r="D246" i="4"/>
  <c r="I246" i="4" s="1"/>
  <c r="D229" i="4"/>
  <c r="I229" i="4" s="1"/>
  <c r="D238" i="4"/>
  <c r="I238" i="4" s="1"/>
  <c r="D220" i="4"/>
  <c r="I220" i="4" s="1"/>
  <c r="D32" i="4"/>
  <c r="I32" i="4" s="1"/>
  <c r="D231" i="4"/>
  <c r="I231" i="4" s="1"/>
  <c r="D30" i="4"/>
  <c r="I30" i="4" s="1"/>
  <c r="D274" i="4"/>
  <c r="I274" i="4" s="1"/>
  <c r="D216" i="4"/>
  <c r="I216" i="4" s="1"/>
  <c r="D196" i="4"/>
  <c r="I196" i="4" s="1"/>
  <c r="D258" i="4"/>
  <c r="I258" i="4" s="1"/>
  <c r="D208" i="4"/>
  <c r="I208" i="4" s="1"/>
  <c r="D233" i="4"/>
  <c r="I233" i="4" s="1"/>
  <c r="D228" i="4"/>
  <c r="I228" i="4" s="1"/>
  <c r="D265" i="4"/>
  <c r="I265" i="4" s="1"/>
  <c r="D189" i="4"/>
  <c r="I189" i="4" s="1"/>
  <c r="D230" i="4"/>
  <c r="I230" i="4" s="1"/>
  <c r="D243" i="4"/>
  <c r="I243" i="4" s="1"/>
  <c r="D239" i="4"/>
  <c r="I239" i="4" s="1"/>
  <c r="D219" i="4"/>
  <c r="I219" i="4" s="1"/>
  <c r="D241" i="4"/>
  <c r="I241" i="4" s="1"/>
  <c r="D247" i="4"/>
  <c r="I247" i="4" s="1"/>
  <c r="E74" i="4"/>
  <c r="D170" i="4"/>
  <c r="I170" i="4" s="1"/>
  <c r="D174" i="4"/>
  <c r="I174" i="4" s="1"/>
  <c r="D223" i="4"/>
  <c r="I223" i="4" s="1"/>
  <c r="D192" i="4"/>
  <c r="I192" i="4" s="1"/>
  <c r="D232" i="4"/>
  <c r="I232" i="4" s="1"/>
  <c r="D237" i="4"/>
  <c r="I237" i="4" s="1"/>
  <c r="D275" i="4"/>
  <c r="I275" i="4" s="1"/>
  <c r="D271" i="4"/>
  <c r="I271" i="4" s="1"/>
  <c r="D171" i="4"/>
  <c r="I171" i="4" s="1"/>
  <c r="D248" i="4"/>
  <c r="I248" i="4" s="1"/>
  <c r="D181" i="4"/>
  <c r="I181" i="4" s="1"/>
  <c r="D35" i="4"/>
  <c r="I35" i="4" s="1"/>
  <c r="D177" i="4"/>
  <c r="I177" i="4" s="1"/>
  <c r="D42" i="4"/>
  <c r="I42" i="4" s="1"/>
  <c r="D267" i="4"/>
  <c r="I267" i="4" s="1"/>
  <c r="D260" i="4"/>
  <c r="I260" i="4" s="1"/>
  <c r="D178" i="4"/>
  <c r="I178" i="4" s="1"/>
  <c r="D269" i="4"/>
  <c r="I269" i="4" s="1"/>
  <c r="D184" i="4"/>
  <c r="I184" i="4" s="1"/>
  <c r="D222" i="4"/>
  <c r="I222" i="4" s="1"/>
  <c r="D262" i="4"/>
  <c r="I262" i="4" s="1"/>
  <c r="E148" i="4"/>
  <c r="E72" i="4"/>
  <c r="D234" i="4"/>
  <c r="I234" i="4" s="1"/>
  <c r="D194" i="4"/>
  <c r="I194" i="4" s="1"/>
  <c r="D212" i="4"/>
  <c r="I212" i="4" s="1"/>
  <c r="D190" i="4"/>
  <c r="I190" i="4" s="1"/>
  <c r="D255" i="4"/>
  <c r="I255" i="4" s="1"/>
  <c r="D213" i="4"/>
  <c r="I213" i="4" s="1"/>
  <c r="D270" i="4"/>
  <c r="I270" i="4" s="1"/>
  <c r="D287" i="4"/>
  <c r="I287" i="4" s="1"/>
  <c r="E73" i="4"/>
  <c r="H73" i="4" s="1"/>
  <c r="D38" i="4"/>
  <c r="I38" i="4" s="1"/>
  <c r="D251" i="4"/>
  <c r="I251" i="4" s="1"/>
  <c r="D221" i="4"/>
  <c r="I221" i="4" s="1"/>
  <c r="E71" i="4"/>
  <c r="H71" i="4" s="1"/>
  <c r="D236" i="4"/>
  <c r="I236" i="4" s="1"/>
  <c r="D240" i="4"/>
  <c r="I240" i="4" s="1"/>
  <c r="E150" i="4"/>
  <c r="E75" i="4"/>
  <c r="H75" i="4" s="1"/>
  <c r="Q680" i="6"/>
  <c r="R681" i="6" s="1"/>
  <c r="F308" i="9"/>
  <c r="M681" i="6"/>
  <c r="E354" i="4" l="1"/>
  <c r="I156" i="4"/>
  <c r="H156" i="4"/>
  <c r="H12" i="4"/>
  <c r="I12" i="4"/>
  <c r="H292" i="4"/>
  <c r="I292" i="4"/>
  <c r="I368" i="4"/>
  <c r="H368" i="4"/>
  <c r="F13" i="39"/>
  <c r="J13" i="38" s="1"/>
  <c r="J19" i="38" s="1"/>
  <c r="H286" i="4"/>
  <c r="I286" i="4"/>
  <c r="I27" i="4"/>
  <c r="H27" i="4"/>
  <c r="I11" i="4"/>
  <c r="D55" i="4"/>
  <c r="H23" i="4"/>
  <c r="I23" i="4"/>
  <c r="I297" i="4"/>
  <c r="H297" i="4"/>
  <c r="I157" i="4"/>
  <c r="H157" i="4"/>
  <c r="F36" i="26"/>
  <c r="H284" i="4"/>
  <c r="I284" i="4"/>
  <c r="H159" i="4"/>
  <c r="I159" i="4"/>
  <c r="H278" i="4"/>
  <c r="I278" i="4"/>
  <c r="I301" i="4"/>
  <c r="H301" i="4"/>
  <c r="H163" i="4"/>
  <c r="I163" i="4"/>
  <c r="H24" i="4"/>
  <c r="I24" i="4"/>
  <c r="H285" i="4"/>
  <c r="I285" i="4"/>
  <c r="H280" i="4"/>
  <c r="I280" i="4"/>
  <c r="I26" i="4"/>
  <c r="H26" i="4"/>
  <c r="H300" i="4"/>
  <c r="I300" i="4"/>
  <c r="I293" i="4"/>
  <c r="H293" i="4"/>
  <c r="H279" i="4"/>
  <c r="I279" i="4"/>
  <c r="I290" i="4"/>
  <c r="H290" i="4"/>
  <c r="I158" i="4"/>
  <c r="H158" i="4"/>
  <c r="I294" i="4"/>
  <c r="H294" i="4"/>
  <c r="H298" i="4"/>
  <c r="I298" i="4"/>
  <c r="H161" i="4"/>
  <c r="I161" i="4"/>
  <c r="I25" i="4"/>
  <c r="H25" i="4"/>
  <c r="H282" i="4"/>
  <c r="I282" i="4"/>
  <c r="H283" i="4"/>
  <c r="I283" i="4"/>
  <c r="I288" i="4"/>
  <c r="H288" i="4"/>
  <c r="H291" i="4"/>
  <c r="I291" i="4"/>
  <c r="H162" i="4"/>
  <c r="I162" i="4"/>
  <c r="H281" i="4"/>
  <c r="I281" i="4"/>
  <c r="H296" i="4"/>
  <c r="I296" i="4"/>
  <c r="I277" i="4"/>
  <c r="H277" i="4"/>
  <c r="I276" i="4"/>
  <c r="H276" i="4"/>
  <c r="I295" i="4"/>
  <c r="H295" i="4"/>
  <c r="I299" i="4"/>
  <c r="H299" i="4"/>
  <c r="I160" i="4"/>
  <c r="H160" i="4"/>
  <c r="H67" i="4"/>
  <c r="E153" i="4"/>
  <c r="H369" i="4"/>
  <c r="I369" i="4"/>
  <c r="H15" i="4"/>
  <c r="I15" i="4"/>
  <c r="H17" i="4"/>
  <c r="I17" i="4"/>
  <c r="I19" i="4"/>
  <c r="H19" i="4"/>
  <c r="I14" i="4"/>
  <c r="H14" i="4"/>
  <c r="H16" i="4"/>
  <c r="I16" i="4"/>
  <c r="I18" i="4"/>
  <c r="H18" i="4"/>
  <c r="H20" i="4"/>
  <c r="I20" i="4"/>
  <c r="H13" i="4"/>
  <c r="I13" i="4"/>
  <c r="H303" i="4"/>
  <c r="I303" i="4"/>
  <c r="H302" i="4"/>
  <c r="I302" i="4"/>
  <c r="H305" i="4"/>
  <c r="I305" i="4"/>
  <c r="H304" i="4"/>
  <c r="I304" i="4"/>
  <c r="H306" i="4"/>
  <c r="I306" i="4"/>
  <c r="I349" i="4"/>
  <c r="H349" i="4"/>
  <c r="H314" i="4"/>
  <c r="I314" i="4"/>
  <c r="H322" i="4"/>
  <c r="I322" i="4"/>
  <c r="H336" i="4"/>
  <c r="I336" i="4"/>
  <c r="H343" i="4"/>
  <c r="I343" i="4"/>
  <c r="H311" i="4"/>
  <c r="I311" i="4"/>
  <c r="H319" i="4"/>
  <c r="I319" i="4"/>
  <c r="H327" i="4"/>
  <c r="I327" i="4"/>
  <c r="H334" i="4"/>
  <c r="I334" i="4"/>
  <c r="H340" i="4"/>
  <c r="I340" i="4"/>
  <c r="I347" i="4"/>
  <c r="H347" i="4"/>
  <c r="H308" i="4"/>
  <c r="I308" i="4"/>
  <c r="H316" i="4"/>
  <c r="I316" i="4"/>
  <c r="H324" i="4"/>
  <c r="I324" i="4"/>
  <c r="H331" i="4"/>
  <c r="I331" i="4"/>
  <c r="H338" i="4"/>
  <c r="I338" i="4"/>
  <c r="H345" i="4"/>
  <c r="I345" i="4"/>
  <c r="H309" i="4"/>
  <c r="I309" i="4"/>
  <c r="H317" i="4"/>
  <c r="I317" i="4"/>
  <c r="H325" i="4"/>
  <c r="I325" i="4"/>
  <c r="H332" i="4"/>
  <c r="I332" i="4"/>
  <c r="H313" i="4"/>
  <c r="I313" i="4"/>
  <c r="H321" i="4"/>
  <c r="I321" i="4"/>
  <c r="H329" i="4"/>
  <c r="I329" i="4"/>
  <c r="H342" i="4"/>
  <c r="I342" i="4"/>
  <c r="H310" i="4"/>
  <c r="I310" i="4"/>
  <c r="H318" i="4"/>
  <c r="I318" i="4"/>
  <c r="H326" i="4"/>
  <c r="I326" i="4"/>
  <c r="H333" i="4"/>
  <c r="I333" i="4"/>
  <c r="H339" i="4"/>
  <c r="I339" i="4"/>
  <c r="I346" i="4"/>
  <c r="H346" i="4"/>
  <c r="H315" i="4"/>
  <c r="I315" i="4"/>
  <c r="H323" i="4"/>
  <c r="I323" i="4"/>
  <c r="H330" i="4"/>
  <c r="I330" i="4"/>
  <c r="H337" i="4"/>
  <c r="I337" i="4"/>
  <c r="H344" i="4"/>
  <c r="I344" i="4"/>
  <c r="I348" i="4"/>
  <c r="H348" i="4"/>
  <c r="H312" i="4"/>
  <c r="I312" i="4"/>
  <c r="H320" i="4"/>
  <c r="I320" i="4"/>
  <c r="H328" i="4"/>
  <c r="I328" i="4"/>
  <c r="H335" i="4"/>
  <c r="I335" i="4"/>
  <c r="H341" i="4"/>
  <c r="I341" i="4"/>
  <c r="H307" i="4"/>
  <c r="I307" i="4"/>
  <c r="H47" i="4"/>
  <c r="I47" i="4"/>
  <c r="H46" i="4"/>
  <c r="I46" i="4"/>
  <c r="H49" i="4"/>
  <c r="I49" i="4"/>
  <c r="H44" i="4"/>
  <c r="I44" i="4"/>
  <c r="H52" i="4"/>
  <c r="I52" i="4"/>
  <c r="H50" i="4"/>
  <c r="I50" i="4"/>
  <c r="H45" i="4"/>
  <c r="I45" i="4"/>
  <c r="H48" i="4"/>
  <c r="I48" i="4"/>
  <c r="H43" i="4"/>
  <c r="I43" i="4"/>
  <c r="H51" i="4"/>
  <c r="I51" i="4"/>
  <c r="H364" i="4"/>
  <c r="I364" i="4"/>
  <c r="H361" i="4"/>
  <c r="I361" i="4"/>
  <c r="H362" i="4"/>
  <c r="I362" i="4"/>
  <c r="H360" i="4"/>
  <c r="I360" i="4"/>
  <c r="H363" i="4"/>
  <c r="I363" i="4"/>
  <c r="I55" i="4" l="1"/>
  <c r="E61" i="4"/>
  <c r="E63" i="4" s="1"/>
  <c r="E154" i="4" l="1"/>
  <c r="E356" i="4" s="1"/>
  <c r="E64" i="4"/>
  <c r="F33" i="26" l="1"/>
  <c r="F45" i="26" s="1"/>
  <c r="F47" i="26" s="1"/>
  <c r="E366" i="4"/>
  <c r="E357" i="4"/>
  <c r="F11" i="39" l="1"/>
  <c r="F15" i="39" s="1"/>
  <c r="E41" i="5" s="1"/>
  <c r="E372" i="4"/>
  <c r="E374" i="4" s="1"/>
  <c r="E24" i="26"/>
  <c r="E26" i="26" s="1"/>
  <c r="M61" i="26"/>
  <c r="E27" i="26" l="1"/>
  <c r="E29" i="26"/>
  <c r="E43" i="5"/>
  <c r="E46" i="5" s="1"/>
  <c r="J22" i="3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Aratee Shinde</author>
  </authors>
  <commentList>
    <comment ref="W61" authorId="0" shapeId="0" xr:uid="{BEACBF3C-4C14-41DC-8E6B-7DE4F2613BBC}">
      <text>
        <r>
          <rPr>
            <b/>
            <sz val="9"/>
            <color indexed="81"/>
            <rFont val="Tahoma"/>
            <family val="2"/>
          </rPr>
          <t>Aratee Shinde:</t>
        </r>
        <r>
          <rPr>
            <sz val="9"/>
            <color indexed="81"/>
            <rFont val="Tahoma"/>
            <family val="2"/>
          </rPr>
          <t xml:space="preserve">
Payment Assumed
</t>
        </r>
      </text>
    </comment>
  </commentList>
</comments>
</file>

<file path=xl/sharedStrings.xml><?xml version="1.0" encoding="utf-8"?>
<sst xmlns="http://schemas.openxmlformats.org/spreadsheetml/2006/main" count="29417" uniqueCount="6087">
  <si>
    <t>Client :</t>
  </si>
  <si>
    <t>Forest Car Company Ltd</t>
  </si>
  <si>
    <t>Year-end :</t>
  </si>
  <si>
    <t>PYE :</t>
  </si>
  <si>
    <t>From :</t>
  </si>
  <si>
    <t>NA</t>
  </si>
  <si>
    <t>To :</t>
  </si>
  <si>
    <t>Prepared By :</t>
  </si>
  <si>
    <t>Aratee</t>
  </si>
  <si>
    <t>Date :</t>
  </si>
  <si>
    <t>Reviewed By :</t>
  </si>
  <si>
    <t>Mitesh</t>
  </si>
  <si>
    <t>Nature of business :</t>
  </si>
  <si>
    <t>Sale of used cars and light motor vehicles</t>
  </si>
  <si>
    <t xml:space="preserve">Client : </t>
  </si>
  <si>
    <t>Prepared by :</t>
  </si>
  <si>
    <t xml:space="preserve">Year end : </t>
  </si>
  <si>
    <t>Reviewed by :</t>
  </si>
  <si>
    <t>Notes and observations</t>
  </si>
  <si>
    <t>Sr. No</t>
  </si>
  <si>
    <t>Particulars</t>
  </si>
  <si>
    <t>Hyperlink</t>
  </si>
  <si>
    <t>Your remarks</t>
  </si>
  <si>
    <t>[A]</t>
  </si>
  <si>
    <t>GENERAL</t>
  </si>
  <si>
    <t>Approach</t>
  </si>
  <si>
    <r>
      <t xml:space="preserve">Accounts have been prepared based on VAT return record which includes sales, purchase and expense. We have matched bank with trade creditors and trade debtors and booked additional purchase, expense and sales from bank. We have passed necessary journal entries to prepare draft account. </t>
    </r>
    <r>
      <rPr>
        <b/>
        <sz val="10"/>
        <color theme="1"/>
        <rFont val="Malgun Gothic"/>
        <family val="2"/>
      </rPr>
      <t>Please confirm.</t>
    </r>
  </si>
  <si>
    <t>Current year is first year of business organisation, Paid up capital of 100 No. of shares price of £1 each introduce through DCA.</t>
  </si>
  <si>
    <t>Current year we have estimate expense Telephone £900. Please confirm.</t>
  </si>
  <si>
    <t>[B]</t>
  </si>
  <si>
    <t>BALANCE SHEET ITEMS</t>
  </si>
  <si>
    <t>Fixed Assets</t>
  </si>
  <si>
    <t>a)</t>
  </si>
  <si>
    <t>Intangible</t>
  </si>
  <si>
    <t>Fixed Assets - Intangible</t>
  </si>
  <si>
    <t>b)</t>
  </si>
  <si>
    <t>Tangible</t>
  </si>
  <si>
    <t>Fixtures &amp; Fittings</t>
  </si>
  <si>
    <t>F2 - Tangible FA</t>
  </si>
  <si>
    <r>
      <t xml:space="preserve">Current year there is addition of £599. We have calculated depreciation at 20% RBM. </t>
    </r>
    <r>
      <rPr>
        <b/>
        <sz val="10"/>
        <color theme="1"/>
        <rFont val="Malgun Gothic"/>
        <family val="2"/>
      </rPr>
      <t>Please Confirm.</t>
    </r>
  </si>
  <si>
    <t>F4 - FAR</t>
  </si>
  <si>
    <t>Computer Equipment</t>
  </si>
  <si>
    <t>Reallocations</t>
  </si>
  <si>
    <r>
      <t xml:space="preserve">Current year there is addition of £1,653. We have calculated depreciation at 20% RBM. </t>
    </r>
    <r>
      <rPr>
        <b/>
        <sz val="10"/>
        <color theme="1"/>
        <rFont val="Malgun Gothic"/>
        <family val="2"/>
      </rPr>
      <t>Please Confirm.</t>
    </r>
  </si>
  <si>
    <t>Stock</t>
  </si>
  <si>
    <t>We have booked closing stock of £44,938 as per stock sheet.</t>
  </si>
  <si>
    <t>C1 - Stock</t>
  </si>
  <si>
    <t>Debtors</t>
  </si>
  <si>
    <t>At the end of the year, balance is £5,200.</t>
  </si>
  <si>
    <t>C2-1 - Trade debtors</t>
  </si>
  <si>
    <t>Other debtors- (TAXcal code -4420)</t>
  </si>
  <si>
    <t>C2-2 - Other debtors</t>
  </si>
  <si>
    <t>Other debtors- inter co. (TAXcal code -4423)</t>
  </si>
  <si>
    <t>Other Debtors - Inter company</t>
  </si>
  <si>
    <t>Other debtors- CIS. (TAXcal code -4424)</t>
  </si>
  <si>
    <t>C2-6 - CIS</t>
  </si>
  <si>
    <t>Bank and cash</t>
  </si>
  <si>
    <t>Barclays Bank A/c. No.: 30470120</t>
  </si>
  <si>
    <t xml:space="preserve">At the end of the year, balance is £44,032. It matches with the closing bank statement. </t>
  </si>
  <si>
    <t>Barclays Bank A/c. No.: 50237620</t>
  </si>
  <si>
    <t xml:space="preserve">At the end of the year, balance is £50,000. It matches with the closing bank statement. </t>
  </si>
  <si>
    <t>Cash</t>
  </si>
  <si>
    <t>At the end of the year, balance is £1,022.</t>
  </si>
  <si>
    <t>C3 - Bank &amp; Cash</t>
  </si>
  <si>
    <t>We have adjusted following through cash :-
-Trade Creditors £68,455 adjusted.
-Trade Debtors £71,072 adjusted.
- Wages £630 paid through cash.
- Cash £13,784 introduce through DCA.</t>
  </si>
  <si>
    <t>Please confirm.</t>
  </si>
  <si>
    <t>VAT</t>
  </si>
  <si>
    <t>C4-2 - VAT</t>
  </si>
  <si>
    <r>
      <t xml:space="preserve">At the end of the year there is VAT payable of £2,862. </t>
    </r>
    <r>
      <rPr>
        <b/>
        <sz val="10"/>
        <color theme="1"/>
        <rFont val="Malgun Gothic"/>
        <family val="2"/>
      </rPr>
      <t>Please confirm.</t>
    </r>
  </si>
  <si>
    <t>VAT Rec</t>
  </si>
  <si>
    <t>Prepayments</t>
  </si>
  <si>
    <t>C2-3 - Prepayments</t>
  </si>
  <si>
    <t>Trade Creditors</t>
  </si>
  <si>
    <t>At the end of the year, £677 outstanding balance .</t>
  </si>
  <si>
    <t>C4-1 - Trade creditors</t>
  </si>
  <si>
    <t xml:space="preserve">Other creditors </t>
  </si>
  <si>
    <t>C4-5 - Other creditors</t>
  </si>
  <si>
    <t>PAYE/NIC</t>
  </si>
  <si>
    <r>
      <t xml:space="preserve">At the end of the year, PAYE/NIC liability is Nil. </t>
    </r>
    <r>
      <rPr>
        <b/>
        <sz val="10"/>
        <color theme="1"/>
        <rFont val="Malgun Gothic"/>
        <family val="2"/>
      </rPr>
      <t>Please confirm.</t>
    </r>
  </si>
  <si>
    <t>C4-4 - PAYE/NIC</t>
  </si>
  <si>
    <t>Accruals</t>
  </si>
  <si>
    <t>C4-6 - Accruals</t>
  </si>
  <si>
    <t>Net wages</t>
  </si>
  <si>
    <r>
      <t xml:space="preserve">At the end of the year, balance is £1,040 for the month of Nov 23. </t>
    </r>
    <r>
      <rPr>
        <b/>
        <sz val="10"/>
        <color theme="1"/>
        <rFont val="Malgun Gothic"/>
        <family val="2"/>
      </rPr>
      <t>Please confirm.</t>
    </r>
  </si>
  <si>
    <t>C4-10 - Net wages'!</t>
  </si>
  <si>
    <t>Corporation tax</t>
  </si>
  <si>
    <r>
      <t xml:space="preserve">Corporation tax provision for current year is £913. </t>
    </r>
    <r>
      <rPr>
        <b/>
        <sz val="10"/>
        <color theme="1"/>
        <rFont val="Malgun Gothic"/>
        <family val="2"/>
      </rPr>
      <t>Please confirm.</t>
    </r>
  </si>
  <si>
    <t>C4-3 - CT</t>
  </si>
  <si>
    <t>Directors current account</t>
  </si>
  <si>
    <r>
      <t xml:space="preserve">At the end of the year, balance is £135,708 </t>
    </r>
    <r>
      <rPr>
        <b/>
        <sz val="10"/>
        <color theme="1"/>
        <rFont val="Malgun Gothic"/>
        <family val="2"/>
      </rPr>
      <t>Please confirm.</t>
    </r>
  </si>
  <si>
    <t>Adjustment as per below : - 
- Share capital £100 introduce through DCA.
- Director's Remuneration £11,440 booked.
- Trade creditors £257,100 adjusted. 
- Trade debtors £1,300 adjusted. 
- Estimate expenses £1,940 booked. 
- Expense £13,204 move to DCA. (Refreshment £6,896, Clothing £1,143 and Cleaning £5,165)
- Estimate income of £105,000 booked.</t>
  </si>
  <si>
    <t>C4-7 - DCA</t>
  </si>
  <si>
    <t>Hire purchase</t>
  </si>
  <si>
    <t>C4-9 - HP &lt; 1</t>
  </si>
  <si>
    <t>Loan</t>
  </si>
  <si>
    <t>L1 - Loan &gt; 1</t>
  </si>
  <si>
    <t>Deferred Tax</t>
  </si>
  <si>
    <t>D - Deferred tax</t>
  </si>
  <si>
    <t>[C]</t>
  </si>
  <si>
    <t>PROFIT &amp; LOSS ACCOUNT ITEMS</t>
  </si>
  <si>
    <t>Client:</t>
  </si>
  <si>
    <t xml:space="preserve">Prepared by: </t>
  </si>
  <si>
    <t>File No:</t>
  </si>
  <si>
    <t>Accounting Period:</t>
  </si>
  <si>
    <t>Trading Period:</t>
  </si>
  <si>
    <t>Reviewed by:</t>
  </si>
  <si>
    <t xml:space="preserve"> EXPENSE SUMMARY</t>
  </si>
  <si>
    <t>Sr No</t>
  </si>
  <si>
    <t>VAT Ref</t>
  </si>
  <si>
    <t>Date</t>
  </si>
  <si>
    <t>IRIS</t>
  </si>
  <si>
    <t>Net</t>
  </si>
  <si>
    <t>Vat</t>
  </si>
  <si>
    <t>Gross</t>
  </si>
  <si>
    <t>VP FEB 23-34</t>
  </si>
  <si>
    <t>A BAUID</t>
  </si>
  <si>
    <t>VP QE MAY 23/22</t>
  </si>
  <si>
    <t>A CARPENTER</t>
  </si>
  <si>
    <t>VP QE NOV 23/21</t>
  </si>
  <si>
    <t>A NORTON</t>
  </si>
  <si>
    <t>VP FEB 23-23</t>
  </si>
  <si>
    <t>ABDUL ALI</t>
  </si>
  <si>
    <t>STOCK SHEET FEB 23</t>
  </si>
  <si>
    <t>ADS</t>
  </si>
  <si>
    <t>VP QE NOV 23/74</t>
  </si>
  <si>
    <t>VP QE NOV 23/56</t>
  </si>
  <si>
    <t>AGNES WALSH</t>
  </si>
  <si>
    <t>VP QE AUG 23/41</t>
  </si>
  <si>
    <t>ALAN DAVIS</t>
  </si>
  <si>
    <t>VP QE NOV 23/59</t>
  </si>
  <si>
    <t>ANDREW COOKE</t>
  </si>
  <si>
    <t>VP FEB 23-11</t>
  </si>
  <si>
    <t>B BROWN</t>
  </si>
  <si>
    <t>VP QE AUG 23/63</t>
  </si>
  <si>
    <t>BARRY KENT</t>
  </si>
  <si>
    <t>VP FEB 23-31</t>
  </si>
  <si>
    <t>BOBBY TAYLOR</t>
  </si>
  <si>
    <t>VP QE NOV 23/34</t>
  </si>
  <si>
    <t>C TAYLOR</t>
  </si>
  <si>
    <t>VP QE NOV 23/84</t>
  </si>
  <si>
    <t>CONNOR STROUD</t>
  </si>
  <si>
    <t>VP FEB 23-19</t>
  </si>
  <si>
    <t>D SINGH</t>
  </si>
  <si>
    <t>VP FEB 23-9</t>
  </si>
  <si>
    <t>DAN WILLIAMS</t>
  </si>
  <si>
    <t>VP QE NOV 23/11</t>
  </si>
  <si>
    <t xml:space="preserve">DANIEL WILLIAMS </t>
  </si>
  <si>
    <t>VP FEB 23-4</t>
  </si>
  <si>
    <t>DAVE</t>
  </si>
  <si>
    <t>VP QE AUG 23/15</t>
  </si>
  <si>
    <t>DAVID BAMBER</t>
  </si>
  <si>
    <t>VP QE NOV 23/64</t>
  </si>
  <si>
    <t>DAVID J RADLEY</t>
  </si>
  <si>
    <t>VP QE NOV 23/88</t>
  </si>
  <si>
    <t>DAVID R BROOKS</t>
  </si>
  <si>
    <t>VP QE AUG 23/52</t>
  </si>
  <si>
    <t>DAWN BARRETT</t>
  </si>
  <si>
    <t>VP QE AUG 23/28</t>
  </si>
  <si>
    <t>DEBORAH CHILDS</t>
  </si>
  <si>
    <t>VP QE NOV 23/46</t>
  </si>
  <si>
    <t>DENIS W .LEE</t>
  </si>
  <si>
    <t>VP QE NOV 23/48</t>
  </si>
  <si>
    <t>DYLAN KEMP</t>
  </si>
  <si>
    <t>VP QE NOV 23/76</t>
  </si>
  <si>
    <t>EMMA LEACH</t>
  </si>
  <si>
    <t>VP QE MAY 23/52</t>
  </si>
  <si>
    <t>G BROOKS</t>
  </si>
  <si>
    <t>VP QE MAY 23/55</t>
  </si>
  <si>
    <t>G J BROWNING</t>
  </si>
  <si>
    <t>VP QE AUG 23/13</t>
  </si>
  <si>
    <t>G WILLIAMS</t>
  </si>
  <si>
    <t xml:space="preserve">NOV 23 STOCKSHEET </t>
  </si>
  <si>
    <t>HEARTS AND ESSEX MOTORS (MANHIEM)</t>
  </si>
  <si>
    <t>VP QE NOV 23/44</t>
  </si>
  <si>
    <t>HITOMI MATS UMOTO</t>
  </si>
  <si>
    <t>VP QE MAY 23/25</t>
  </si>
  <si>
    <t>J FULLER</t>
  </si>
  <si>
    <t>VP QE MAY 23/15</t>
  </si>
  <si>
    <t>J PARKINSON</t>
  </si>
  <si>
    <t>VP QE MAY 23/31</t>
  </si>
  <si>
    <t>JAMES DICKINSON</t>
  </si>
  <si>
    <t>VP QE AUG 23/02</t>
  </si>
  <si>
    <t xml:space="preserve">JAMES JONES </t>
  </si>
  <si>
    <t>VP FEB 23-37</t>
  </si>
  <si>
    <t>JAMIE MAVALLY</t>
  </si>
  <si>
    <t>VP FEB 23-27</t>
  </si>
  <si>
    <t>JANE HARRISON</t>
  </si>
  <si>
    <t>VP QE MAY 23/57</t>
  </si>
  <si>
    <t>JIMMY FOXTON</t>
  </si>
  <si>
    <t>VP FEB 23-25</t>
  </si>
  <si>
    <t>JONATHON HAWKES</t>
  </si>
  <si>
    <t>VP QE AUG 23/14</t>
  </si>
  <si>
    <t>JOSHUA A WADEY</t>
  </si>
  <si>
    <t>VP QE NOV 23/32</t>
  </si>
  <si>
    <t>JULIE BARRACLOUGH</t>
  </si>
  <si>
    <t>VP QE MAY 23/06</t>
  </si>
  <si>
    <t>K KAVANAGH</t>
  </si>
  <si>
    <t>VP QE AUG 23/07</t>
  </si>
  <si>
    <t>KAHLIL E LINCOLN K M</t>
  </si>
  <si>
    <t>VP QE NOV 23/67</t>
  </si>
  <si>
    <t>KATIE WHITING</t>
  </si>
  <si>
    <t>VP QE NOV 23/26</t>
  </si>
  <si>
    <t>KEITH ALLCHURCH</t>
  </si>
  <si>
    <t>VP QE NOV 23/19</t>
  </si>
  <si>
    <t>KENNY VALENTINE</t>
  </si>
  <si>
    <t>VP QE NOV 23/27</t>
  </si>
  <si>
    <t>KEVIN SPILLANE</t>
  </si>
  <si>
    <t>VP QE AUG 23/67</t>
  </si>
  <si>
    <t>L RENTZSCH</t>
  </si>
  <si>
    <t>VP QE AUG 23/43</t>
  </si>
  <si>
    <t>L SWEENEY</t>
  </si>
  <si>
    <t>VP FEB 23-21</t>
  </si>
  <si>
    <t>LEE RYDER</t>
  </si>
  <si>
    <t>VP QE MAY 23/09</t>
  </si>
  <si>
    <t>M BOWELL</t>
  </si>
  <si>
    <t>MALLARDS FINANCE</t>
  </si>
  <si>
    <t>VP FEB 23-18</t>
  </si>
  <si>
    <t>VP FEB 23-6</t>
  </si>
  <si>
    <t>VP QE AUG 23/46</t>
  </si>
  <si>
    <t xml:space="preserve">MANA A HYGIENE </t>
  </si>
  <si>
    <t>VP QE NOV 23/1</t>
  </si>
  <si>
    <t>MANHEIM LTD</t>
  </si>
  <si>
    <t>VP QE NOV 23/18</t>
  </si>
  <si>
    <t>VP QE NOV 23/43</t>
  </si>
  <si>
    <t>VP QE NOV 23/65</t>
  </si>
  <si>
    <t>VP QE NOV 23/87</t>
  </si>
  <si>
    <t>VP QE NOV 23/62</t>
  </si>
  <si>
    <t xml:space="preserve">MARION J HOPKINS </t>
  </si>
  <si>
    <t>VP QE NOV 23/89</t>
  </si>
  <si>
    <t>MAUREEN BALLER</t>
  </si>
  <si>
    <t>VP QE MAY 23/21</t>
  </si>
  <si>
    <t>MICHAEL QUINCY</t>
  </si>
  <si>
    <t>VP QE MAY 23/34</t>
  </si>
  <si>
    <t>MISS C HAMER</t>
  </si>
  <si>
    <t>VP QE AUG 23/35</t>
  </si>
  <si>
    <t>MISS C NEWLAND</t>
  </si>
  <si>
    <t>VP QE AUG 23/11</t>
  </si>
  <si>
    <t>MISS CHARLIE TATE</t>
  </si>
  <si>
    <t>VP QE MAY 23/20</t>
  </si>
  <si>
    <t>MISS E BANKS</t>
  </si>
  <si>
    <t>VP QE MAY 23/59</t>
  </si>
  <si>
    <t>MISS E J MOORE</t>
  </si>
  <si>
    <t>VP QE MAY 23/18</t>
  </si>
  <si>
    <t>MISS G DAY</t>
  </si>
  <si>
    <t>VP QE NOV 23/37</t>
  </si>
  <si>
    <t>MISS GRACE SAVAGE</t>
  </si>
  <si>
    <t>VP QE MAY 23/30</t>
  </si>
  <si>
    <t>MISS H A SARDAR</t>
  </si>
  <si>
    <t>VP QE AUG 23/71</t>
  </si>
  <si>
    <t>MISS J M BLADES</t>
  </si>
  <si>
    <t>VP QE MAY 23/27</t>
  </si>
  <si>
    <t>MISS J MAJOR</t>
  </si>
  <si>
    <t>VP QE AUG 23/54</t>
  </si>
  <si>
    <t>MISS KK CAMBELL</t>
  </si>
  <si>
    <t>VP QE MAY 23/33</t>
  </si>
  <si>
    <t>MISS L CARPENTER</t>
  </si>
  <si>
    <t>VP QE AUG 23/24</t>
  </si>
  <si>
    <t>MISS L T BARRETT</t>
  </si>
  <si>
    <t>VP QE NOV 23/7</t>
  </si>
  <si>
    <t>MISS LILLY M HORN</t>
  </si>
  <si>
    <t>VP QE AUG 23/25</t>
  </si>
  <si>
    <t xml:space="preserve">MISS NATALIE BEEKEN </t>
  </si>
  <si>
    <t>VP QE AUG 23/16</t>
  </si>
  <si>
    <t>MISS S T HUSSAIN</t>
  </si>
  <si>
    <t>VP QE AUG 23/05</t>
  </si>
  <si>
    <t>MISS S TIGAR</t>
  </si>
  <si>
    <t>VP QE AUG 23/51</t>
  </si>
  <si>
    <t>MISS TRACEY S TAGIES</t>
  </si>
  <si>
    <t>VP QE MAY 23/29</t>
  </si>
  <si>
    <t>MR A BYFIELD</t>
  </si>
  <si>
    <t>VP QE MAY 23/44</t>
  </si>
  <si>
    <t>MR D HOGG</t>
  </si>
  <si>
    <t>VP QE AUG 23/23</t>
  </si>
  <si>
    <t>MR G DAVIDSON</t>
  </si>
  <si>
    <t>VP QE AUG 23/37</t>
  </si>
  <si>
    <t>MR G JOHNSTONE</t>
  </si>
  <si>
    <t>VP QE MAY 23/39</t>
  </si>
  <si>
    <t>MR G WILLIAMS</t>
  </si>
  <si>
    <t>VP QE AUG 23/44</t>
  </si>
  <si>
    <t>MR H YIMYU</t>
  </si>
  <si>
    <t>VP FEB 23-32</t>
  </si>
  <si>
    <t>MR J HAWKES</t>
  </si>
  <si>
    <t>VP QE AUG 23/57</t>
  </si>
  <si>
    <t>MR K BIONDELL</t>
  </si>
  <si>
    <t>VP QE NOV 23/41</t>
  </si>
  <si>
    <t>MR K DYLAN</t>
  </si>
  <si>
    <t>VP QE NOV 23/73</t>
  </si>
  <si>
    <t>MR M WEST</t>
  </si>
  <si>
    <t>VP FEB 23-26</t>
  </si>
  <si>
    <t>MR SPENCER</t>
  </si>
  <si>
    <t>VP QE AUG 23/30</t>
  </si>
  <si>
    <t>MR T C HOANG</t>
  </si>
  <si>
    <t>VP QE AUG 23/36</t>
  </si>
  <si>
    <t>MRS A AFFINITA</t>
  </si>
  <si>
    <t>VP QE NOV 23/17</t>
  </si>
  <si>
    <t>MRS CLARE DOWNEY</t>
  </si>
  <si>
    <t>VP QE NOV 23/66</t>
  </si>
  <si>
    <t>MRS E MAGENNIS</t>
  </si>
  <si>
    <t>VP QE NOV 23/60</t>
  </si>
  <si>
    <t>MRS J.C. BEGUE</t>
  </si>
  <si>
    <t>VP QE MAY 23/45</t>
  </si>
  <si>
    <t>MRS MANDI FIELD</t>
  </si>
  <si>
    <t>VP QE NOV 23/53</t>
  </si>
  <si>
    <t>MRS MARLENE DREW</t>
  </si>
  <si>
    <t>VP QE AUG 23/53</t>
  </si>
  <si>
    <t>MRS R KNIGHT</t>
  </si>
  <si>
    <t>VP QE NOV 23/69</t>
  </si>
  <si>
    <t>MRS R WELLINGTON</t>
  </si>
  <si>
    <t>VP QE NOV 23/9</t>
  </si>
  <si>
    <t>MRS S ASTON</t>
  </si>
  <si>
    <t>VP QE MAY 23/28</t>
  </si>
  <si>
    <t>MRS S COOK</t>
  </si>
  <si>
    <t>VP QE AUG 23/34</t>
  </si>
  <si>
    <t>MRS S J HILL</t>
  </si>
  <si>
    <t>VP QE NOV 23/72</t>
  </si>
  <si>
    <t>MRS V LAHODVNSKA</t>
  </si>
  <si>
    <t>VP QE AUG 23/59</t>
  </si>
  <si>
    <t>MS MARTA MAKUCHOWSKA</t>
  </si>
  <si>
    <t>VP QE MAY 23/49</t>
  </si>
  <si>
    <t>MS RENIZSCH</t>
  </si>
  <si>
    <t>VP QE AUG 23/03</t>
  </si>
  <si>
    <t>MSL WELDON</t>
  </si>
  <si>
    <t>VP QE AUG 23/56</t>
  </si>
  <si>
    <t>MSV WLLSON</t>
  </si>
  <si>
    <t>VP QE AUG 23/01</t>
  </si>
  <si>
    <t>NAZMAT ALI</t>
  </si>
  <si>
    <t>VP QE NOV 23/79</t>
  </si>
  <si>
    <t>NICK GEORGHIOU</t>
  </si>
  <si>
    <t>VP QE AUG 23/12</t>
  </si>
  <si>
    <t>PAUL COLINS</t>
  </si>
  <si>
    <t>VP QE AUG 23/10</t>
  </si>
  <si>
    <t>PAUL MOONEY</t>
  </si>
  <si>
    <t>VP QE NOV 23/10</t>
  </si>
  <si>
    <t>PAUL SIMMONS</t>
  </si>
  <si>
    <t>VP QE AUG 23/33</t>
  </si>
  <si>
    <t>PETER J SPEARMAN</t>
  </si>
  <si>
    <t>VP FEB 23-2</t>
  </si>
  <si>
    <t>PETER MAIIETT</t>
  </si>
  <si>
    <t>VP FEB 23-14</t>
  </si>
  <si>
    <t>PHILLIP MANSFIELD</t>
  </si>
  <si>
    <t>VP QE NOV 23/83</t>
  </si>
  <si>
    <t>PROF PIZZA COMPANY</t>
  </si>
  <si>
    <t>VP QE AUG 23/31</t>
  </si>
  <si>
    <t>R CORR</t>
  </si>
  <si>
    <t>VP QE AUG 23/47</t>
  </si>
  <si>
    <t>RAIS SHAIK HAIDAATOV</t>
  </si>
  <si>
    <t>VP QE NOV 23/23</t>
  </si>
  <si>
    <t>RAYMOND RICHE</t>
  </si>
  <si>
    <t>REDCORN</t>
  </si>
  <si>
    <t>STOCK SHEET MAY 23</t>
  </si>
  <si>
    <t>VP FEB 23-10</t>
  </si>
  <si>
    <t>VP FEB 23-12</t>
  </si>
  <si>
    <t>VP FEB 23-13</t>
  </si>
  <si>
    <t>VP FEB 23-15</t>
  </si>
  <si>
    <t>VP FEB 23-17</t>
  </si>
  <si>
    <t>VP FEB 23-20</t>
  </si>
  <si>
    <t>VP FEB 23-22</t>
  </si>
  <si>
    <t>VP FEB 23-24</t>
  </si>
  <si>
    <t>VP FEB 23-28</t>
  </si>
  <si>
    <t>VP FEB 23-29</t>
  </si>
  <si>
    <t>VP FEB 23-3</t>
  </si>
  <si>
    <t>VP FEB 23-30</t>
  </si>
  <si>
    <t>VP FEB 23-33</t>
  </si>
  <si>
    <t>VP FEB 23-36</t>
  </si>
  <si>
    <t>VP FEB 23-38</t>
  </si>
  <si>
    <t>VP FEB 23-5</t>
  </si>
  <si>
    <t>VP FEB 23-7</t>
  </si>
  <si>
    <t>VP FEB 23-8</t>
  </si>
  <si>
    <t>VP QE AUG 23/06</t>
  </si>
  <si>
    <t>VP QE AUG 23/09</t>
  </si>
  <si>
    <t>VP QE AUG 23/17</t>
  </si>
  <si>
    <t>VP QE AUG 23/18</t>
  </si>
  <si>
    <t>VP QE AUG 23/20</t>
  </si>
  <si>
    <t>VP QE AUG 23/26</t>
  </si>
  <si>
    <t>VP QE AUG 23/27</t>
  </si>
  <si>
    <t>VP QE AUG 23/39</t>
  </si>
  <si>
    <t>VP QE AUG 23/40</t>
  </si>
  <si>
    <t>VP QE AUG 23/42</t>
  </si>
  <si>
    <t>VP QE AUG 23/48</t>
  </si>
  <si>
    <t>VP QE AUG 23/49</t>
  </si>
  <si>
    <t>VP QE AUG 23/50</t>
  </si>
  <si>
    <t>VP QE AUG 23/55</t>
  </si>
  <si>
    <t>VP QE AUG 23/60</t>
  </si>
  <si>
    <t>VP QE AUG 23/62</t>
  </si>
  <si>
    <t>VP QE AUG 23/64</t>
  </si>
  <si>
    <t>VP QE AUG 23/65</t>
  </si>
  <si>
    <t>VP QE AUG 23/66</t>
  </si>
  <si>
    <t>VP QE AUG 23/68</t>
  </si>
  <si>
    <t>VP QE AUG 23/72</t>
  </si>
  <si>
    <t>VP QE MAY 23/02</t>
  </si>
  <si>
    <t>VP QE MAY 23/12</t>
  </si>
  <si>
    <t>VP QE MAY 23/14</t>
  </si>
  <si>
    <t>VP QE MAY 23/17</t>
  </si>
  <si>
    <t>VP QE MAY 23/26</t>
  </si>
  <si>
    <t>VP QE MAY 23/32</t>
  </si>
  <si>
    <t>VP QE MAY 23/36</t>
  </si>
  <si>
    <t>VP QE MAY 23/37</t>
  </si>
  <si>
    <t>VP QE MAY 23/38</t>
  </si>
  <si>
    <t>VP QE MAY 23/41</t>
  </si>
  <si>
    <t>VP QE MAY 23/42</t>
  </si>
  <si>
    <t>VP QE MAY 23/51</t>
  </si>
  <si>
    <t>VP QE MAY 23/53</t>
  </si>
  <si>
    <t>VP QE MAY 23/56</t>
  </si>
  <si>
    <t>VP QE MAY 23/58</t>
  </si>
  <si>
    <t>VP QE MAY 23/61</t>
  </si>
  <si>
    <t>VP QE MAY 23/62</t>
  </si>
  <si>
    <t>VP QE MAY 23/63</t>
  </si>
  <si>
    <t>VP QE MAY 23/64</t>
  </si>
  <si>
    <t>VP QE MAY 23/65</t>
  </si>
  <si>
    <t>VP QE MAY 23/66</t>
  </si>
  <si>
    <t>VP QE MAY 23/67</t>
  </si>
  <si>
    <t>VP QE NOV 23/12</t>
  </si>
  <si>
    <t>VP QE NOV 23/13</t>
  </si>
  <si>
    <t>VP QE NOV 23/14</t>
  </si>
  <si>
    <t>VP QE NOV 23/2</t>
  </si>
  <si>
    <t>VP QE NOV 23/20</t>
  </si>
  <si>
    <t>VP QE NOV 23/22</t>
  </si>
  <si>
    <t>VP QE NOV 23/24</t>
  </si>
  <si>
    <t>VP QE NOV 23/25</t>
  </si>
  <si>
    <t>VP QE NOV 23/3</t>
  </si>
  <si>
    <t>VP QE NOV 23/30</t>
  </si>
  <si>
    <t>VP QE NOV 23/31</t>
  </si>
  <si>
    <t>VP QE NOV 23/33</t>
  </si>
  <si>
    <t>VP QE NOV 23/35</t>
  </si>
  <si>
    <t>VP QE NOV 23/38</t>
  </si>
  <si>
    <t>VP QE NOV 23/39</t>
  </si>
  <si>
    <t>VP QE NOV 23/42</t>
  </si>
  <si>
    <t>VP QE NOV 23/47</t>
  </si>
  <si>
    <t>VP QE NOV 23/49</t>
  </si>
  <si>
    <t>VP QE NOV 23/5</t>
  </si>
  <si>
    <t>VP QE NOV 23/61</t>
  </si>
  <si>
    <t>VP QE NOV 23/63</t>
  </si>
  <si>
    <t>VP QE NOV 23/68</t>
  </si>
  <si>
    <t>VP QE NOV 23/70</t>
  </si>
  <si>
    <t>VP QE NOV 23/8</t>
  </si>
  <si>
    <t>VP QE NOV 23/80</t>
  </si>
  <si>
    <t>VP QE NOV 23/82</t>
  </si>
  <si>
    <t>VP QE NOV 23/86</t>
  </si>
  <si>
    <t>VP FEB 23-16</t>
  </si>
  <si>
    <t>ROBERT DIGBY</t>
  </si>
  <si>
    <t>VP QE MAY 23/04</t>
  </si>
  <si>
    <t>S A BEGUM</t>
  </si>
  <si>
    <t>VP QE NOV 23/81</t>
  </si>
  <si>
    <t>S BURNER</t>
  </si>
  <si>
    <t>VP QE MAY 23/07</t>
  </si>
  <si>
    <t>SALLY JONES</t>
  </si>
  <si>
    <t>VP QE NOV 23/54</t>
  </si>
  <si>
    <t>SPENCER CHARLES</t>
  </si>
  <si>
    <t>VP QE NOV 23/58</t>
  </si>
  <si>
    <t>ST FRANCIS XAVIER</t>
  </si>
  <si>
    <t>VP QE NOV 23/36</t>
  </si>
  <si>
    <t>STEVEN BARKER</t>
  </si>
  <si>
    <t>VP FEB 23-1</t>
  </si>
  <si>
    <t>SUNDRY PURCHASE VEHICLE</t>
  </si>
  <si>
    <t>VP QE MAY 23/46</t>
  </si>
  <si>
    <t>TONY WRIGHT</t>
  </si>
  <si>
    <t>VP FEB 23-35</t>
  </si>
  <si>
    <t>UCC</t>
  </si>
  <si>
    <t>VP QE AUG 23/32</t>
  </si>
  <si>
    <t>VALIERIE GRAHAM</t>
  </si>
  <si>
    <t>VP QE NOV 23/40</t>
  </si>
  <si>
    <t>ZORAN REPAS</t>
  </si>
  <si>
    <t>27 Total</t>
  </si>
  <si>
    <t>AGS WINDSCREEN</t>
  </si>
  <si>
    <t>AMAZON</t>
  </si>
  <si>
    <t>ASM AUTO RECYCLING</t>
  </si>
  <si>
    <t>BCP AUTOMOTIVE</t>
  </si>
  <si>
    <t>CAR MOD SHOP</t>
  </si>
  <si>
    <t>CROWN CARS</t>
  </si>
  <si>
    <t>CUSTOM CAR LTD</t>
  </si>
  <si>
    <t>DART CHARGES</t>
  </si>
  <si>
    <t>DVLA</t>
  </si>
  <si>
    <t>x`</t>
  </si>
  <si>
    <t>EBAY</t>
  </si>
  <si>
    <t>EBUYER</t>
  </si>
  <si>
    <t>EURO CAR PART LIMITED</t>
  </si>
  <si>
    <t>EVERGREEN GARGEN SUPPLIES LIMITED</t>
  </si>
  <si>
    <t>GROUP TYRE WHOLESALE LTD</t>
  </si>
  <si>
    <t>HERTS AND BEDS TRANSMISSIONS LTD</t>
  </si>
  <si>
    <t>HILLS SALVAGE &amp; RECYLCING LTD</t>
  </si>
  <si>
    <t>INTERNATIONAL PARTS LIMITED</t>
  </si>
  <si>
    <t>M&amp;A HERTFORD LTD</t>
  </si>
  <si>
    <t>NEO BROTHERS LTD</t>
  </si>
  <si>
    <t>PARKER PRODUCTS LTD</t>
  </si>
  <si>
    <t>ROYCE POWER TRANSMISSIONS LTD</t>
  </si>
  <si>
    <t>SPANNERS GARAGE</t>
  </si>
  <si>
    <t>SUNDRY EXPENSE</t>
  </si>
  <si>
    <t>SUNDRY PURCHASE</t>
  </si>
  <si>
    <t>SW MOTOR FACTORS LTD</t>
  </si>
  <si>
    <t>TAYNA LTD</t>
  </si>
  <si>
    <t>THE AUCTIONEER LTD</t>
  </si>
  <si>
    <t>URBAN AUTO</t>
  </si>
  <si>
    <t>VIRTO DRY</t>
  </si>
  <si>
    <t>WARRANTY SOLUTION GROUP LTD</t>
  </si>
  <si>
    <t>YSS TYRES LTD</t>
  </si>
  <si>
    <t>54 Total</t>
  </si>
  <si>
    <t>COSTCO WHOLESALE</t>
  </si>
  <si>
    <t>REFRESHMENT</t>
  </si>
  <si>
    <t>261 Total</t>
  </si>
  <si>
    <t>POST OFFICE LTD</t>
  </si>
  <si>
    <t>264 Total</t>
  </si>
  <si>
    <t>AUTO TRADER LIMITED</t>
  </si>
  <si>
    <t>265 Total</t>
  </si>
  <si>
    <t>HOTELS</t>
  </si>
  <si>
    <t>THE LOWERY HOTEL</t>
  </si>
  <si>
    <t>266 Total</t>
  </si>
  <si>
    <t>PETROL EXPENSE</t>
  </si>
  <si>
    <t>267 Total</t>
  </si>
  <si>
    <t>JD SPORTS</t>
  </si>
  <si>
    <t>WORKWEAR EXPRESS</t>
  </si>
  <si>
    <t>271 Total</t>
  </si>
  <si>
    <t>HOMEBASE</t>
  </si>
  <si>
    <t>SCREWFIX</t>
  </si>
  <si>
    <t>VGATES LTD</t>
  </si>
  <si>
    <t>272 Total</t>
  </si>
  <si>
    <t>TOTAL WASTE MANAGEMENT LTD</t>
  </si>
  <si>
    <t>274 Total</t>
  </si>
  <si>
    <t>MICROSOFT</t>
  </si>
  <si>
    <t>279 Total</t>
  </si>
  <si>
    <t>280 Total</t>
  </si>
  <si>
    <t>ACCOUNATANCY SOLUTIONS</t>
  </si>
  <si>
    <t>285 Total</t>
  </si>
  <si>
    <t>LEGAL SOLUTIONS 4 U</t>
  </si>
  <si>
    <t>290 Total</t>
  </si>
  <si>
    <t>BARCLAYS BANK</t>
  </si>
  <si>
    <t>378 Total</t>
  </si>
  <si>
    <t>YOURE FURNISHED LTD</t>
  </si>
  <si>
    <t>Fixtures &amp; fittings - Additions</t>
  </si>
  <si>
    <t>524.2 Total</t>
  </si>
  <si>
    <t>AO.COM</t>
  </si>
  <si>
    <t>Computer equipment - Additions</t>
  </si>
  <si>
    <t>526.2 Total</t>
  </si>
  <si>
    <t>Grand Total</t>
  </si>
  <si>
    <t>Client Name :</t>
  </si>
  <si>
    <t>File No :</t>
  </si>
  <si>
    <t>A/C Holder Name:</t>
  </si>
  <si>
    <t>Bank Name :</t>
  </si>
  <si>
    <t>Barclays Bank</t>
  </si>
  <si>
    <t>Account No. :</t>
  </si>
  <si>
    <t>Year End :</t>
  </si>
  <si>
    <t>Start :</t>
  </si>
  <si>
    <t>End :</t>
  </si>
  <si>
    <t>BANK RECONCILIATION</t>
  </si>
  <si>
    <t>Page No.</t>
  </si>
  <si>
    <t>Amount</t>
  </si>
  <si>
    <t>Ref</t>
  </si>
  <si>
    <t>Closing Balance as per Bank Statement No</t>
  </si>
  <si>
    <t>H / 3 / 2</t>
  </si>
  <si>
    <t>DETAILS OF OUTSTANDING CHEQUES</t>
  </si>
  <si>
    <t>Cheque No.</t>
  </si>
  <si>
    <t>Amount (£)</t>
  </si>
  <si>
    <t>IRIS CODE</t>
  </si>
  <si>
    <t>TOTAL</t>
  </si>
  <si>
    <t>Closing Balance as per Accounts</t>
  </si>
  <si>
    <t>Bank Book Details</t>
  </si>
  <si>
    <t>Opening Balance as per Accounts</t>
  </si>
  <si>
    <t>H / 3 / 3</t>
  </si>
  <si>
    <t>ADJUSTMENTS IF ANY</t>
  </si>
  <si>
    <t>ADD:</t>
  </si>
  <si>
    <t>RECEIPTS</t>
  </si>
  <si>
    <t>LESS:</t>
  </si>
  <si>
    <t>PAYMENTS</t>
  </si>
  <si>
    <t>CLOSING BALANCE AS PER ACCOUNTS</t>
  </si>
  <si>
    <t>Difference</t>
  </si>
  <si>
    <t>Prepared by:</t>
  </si>
  <si>
    <t>File No. :</t>
  </si>
  <si>
    <t>Date:</t>
  </si>
  <si>
    <t>Period Start :</t>
  </si>
  <si>
    <t>Period End :</t>
  </si>
  <si>
    <t>Payments</t>
  </si>
  <si>
    <t>Receipts</t>
  </si>
  <si>
    <t>Balance</t>
  </si>
  <si>
    <t>OPENING BALANCE</t>
  </si>
  <si>
    <t>Credit</t>
  </si>
  <si>
    <t xml:space="preserve">Account Fee Refund    	Gadbrook Park	</t>
  </si>
  <si>
    <t>Funds Transfer</t>
  </si>
  <si>
    <t xml:space="preserve">203698 93272893       	Dl Ft	</t>
  </si>
  <si>
    <t>Debit</t>
  </si>
  <si>
    <t xml:space="preserve">Ebay O*11-09399-09    	On 28 Nov Bdc	</t>
  </si>
  <si>
    <t>Counter Credit</t>
  </si>
  <si>
    <t>M Stacey              	Cream Mini Deposit Bg</t>
  </si>
  <si>
    <t>Marquel Edwards       	Car Vauxhall Adam Bgc Lm63RTu</t>
  </si>
  <si>
    <t xml:space="preserve">Marquel Edwards       	Lm63Rtu Bgc	</t>
  </si>
  <si>
    <t xml:space="preserve">Misha Haycock         	Mt10Fnf Bgc	</t>
  </si>
  <si>
    <t xml:space="preserve">Rutter Paul           	Chloe Car Bgc	</t>
  </si>
  <si>
    <t xml:space="preserve">Custom Cars Ltd       	Ag08Gzm Ft	</t>
  </si>
  <si>
    <t xml:space="preserve">Redcorn Ltd           	Car Ft	</t>
  </si>
  <si>
    <t xml:space="preserve">Charlie Loughbridg    	Mk58 Pke Bgc	</t>
  </si>
  <si>
    <t xml:space="preserve">Urban Auto            	Invoice December Ft	</t>
  </si>
  <si>
    <t xml:space="preserve">Custom Cars Ltd       	Ibiza Ft	</t>
  </si>
  <si>
    <t xml:space="preserve">Equita Ltd            	On 08 Dec Bdc	</t>
  </si>
  <si>
    <t xml:space="preserve">Barnes Helen          	Jimmy Bgc	</t>
  </si>
  <si>
    <t xml:space="preserve">The Lowry Hotel       	On 12 Dec Bdc	</t>
  </si>
  <si>
    <t xml:space="preserve">Zettle_*Ali Cab       	On 12 Dec Bdc	</t>
  </si>
  <si>
    <t xml:space="preserve">Paypal *Trainline     	On 12 Dec Bdc	</t>
  </si>
  <si>
    <t xml:space="preserve">Auto Trader           	On 15 Dec Bdc	</t>
  </si>
  <si>
    <t xml:space="preserve">Crown Cars            	Invoice Ft	</t>
  </si>
  <si>
    <t xml:space="preserve">Jasper Ka             	Delivery Norfolk Bgc	</t>
  </si>
  <si>
    <t xml:space="preserve">Henningsen Trading    	Invoice Ft	</t>
  </si>
  <si>
    <t xml:space="preserve">Land Registry Ecom    	On 16 Dec Bdc	</t>
  </si>
  <si>
    <t>Wisdom James          	Car Bgc	Cx62Ysh</t>
  </si>
  <si>
    <t xml:space="preserve">Total Waste Manage    	On 20 Dec Bdc	</t>
  </si>
  <si>
    <t xml:space="preserve">Ebay O*17-09490-43    	On 20 Dec Bdc	</t>
  </si>
  <si>
    <t xml:space="preserve">Ebay O*17-09493-91    	On 21 Dec Bdc	</t>
  </si>
  <si>
    <t xml:space="preserve">Paypal *Louiseholt    	On 22 Dec Bdc	</t>
  </si>
  <si>
    <t xml:space="preserve">Vgates Ltd            	Gates So-000260 Ft	</t>
  </si>
  <si>
    <t xml:space="preserve">Bassett Filling St    	On 29 Dec Bdc	</t>
  </si>
  <si>
    <t>Contactless Card Purchase</t>
  </si>
  <si>
    <t xml:space="preserve">Toby Carvery          	On 29 Dec Clp	</t>
  </si>
  <si>
    <t xml:space="preserve">203698 93272893       	Mobile-Channel Ft	</t>
  </si>
  <si>
    <t xml:space="preserve">Alecs Restaurant      	On 30 Dec Bdc	</t>
  </si>
  <si>
    <t xml:space="preserve">A Smith               	Pj07Lbf Bgc	</t>
  </si>
  <si>
    <t xml:space="preserve">Auto Trader           	On 03 Jan Bdc	</t>
  </si>
  <si>
    <t xml:space="preserve">Ebay O*10-09537-16    	On 03 Jan Bdc	</t>
  </si>
  <si>
    <t xml:space="preserve">Mallard Leasing Li    	Bv13Rvj-358717 Ft	</t>
  </si>
  <si>
    <t xml:space="preserve">Mallard Leasing Li    	Kr58Vjc-359500 Ft	</t>
  </si>
  <si>
    <t xml:space="preserve">Terry R Caa           	Wf56Udo Bgc	</t>
  </si>
  <si>
    <t>Koji-Paton N          	Seat Leon Bgc	 KW59JYD</t>
  </si>
  <si>
    <t xml:space="preserve">Auto Trader           	On 05 Jan Bdc	</t>
  </si>
  <si>
    <t xml:space="preserve">Total Waste Manage    	On 06 Jan Bdc	</t>
  </si>
  <si>
    <t xml:space="preserve">J Valentine           	Kn58Kya Bgc	</t>
  </si>
  <si>
    <t>Credit Payment</t>
  </si>
  <si>
    <t xml:space="preserve">Loyalty Reward        	17 Nov - 12 Dec	</t>
  </si>
  <si>
    <t xml:space="preserve">Auto Trader           	On 09 Jan Bdc	</t>
  </si>
  <si>
    <t xml:space="preserve">Charges               Commission For	Period </t>
  </si>
  <si>
    <t xml:space="preserve">Mallard Leasing Li    	Fy11Hcx 358960 Ft	</t>
  </si>
  <si>
    <t xml:space="preserve">Ebay O*04-09565-33    	On 09 Jan Bdc	</t>
  </si>
  <si>
    <t xml:space="preserve">Ebay O*05-09565-42    	On 09 Jan Bdc	</t>
  </si>
  <si>
    <t xml:space="preserve">Ebay O*16-09560-57    	On 09 Jan Bdc	</t>
  </si>
  <si>
    <t xml:space="preserve">Ebay O*18-09560-20    	On 09 Jan Bdc	</t>
  </si>
  <si>
    <t xml:space="preserve">D Hayes               	En63 Rzu- Dawn Bgc	</t>
  </si>
  <si>
    <t>Rowley Ma             	Ka Bgc	 CK59KKO</t>
  </si>
  <si>
    <t xml:space="preserve">Ebay O*05-09565-42    	On 10 Jan Bdc	</t>
  </si>
  <si>
    <t xml:space="preserve">Ebay O*01-09568-85    	On 10 Jan Bdc	</t>
  </si>
  <si>
    <t xml:space="preserve">Auto Trader           	On 11 Jan Bdc	</t>
  </si>
  <si>
    <t xml:space="preserve">Tfl Business Bops     	On 10 Jan Bdc	</t>
  </si>
  <si>
    <t>M Dumitru             	Mariana Toyota Ayg Bg LT60GNU</t>
  </si>
  <si>
    <t xml:space="preserve">Total Waste Manage    	On 12 Jan Bdc	</t>
  </si>
  <si>
    <t xml:space="preserve">Auto Trader           	On 13 Jan Bdc	</t>
  </si>
  <si>
    <t xml:space="preserve">Auto Trader           	On 14 Jan Bdc	</t>
  </si>
  <si>
    <t xml:space="preserve">Auto Trader           	On 15 Jan Bdc	</t>
  </si>
  <si>
    <t xml:space="preserve">Ebay O*19-09578-99    	On 14 Jan Bdc	</t>
  </si>
  <si>
    <t xml:space="preserve">Ebuyer (Uk) Ltd       	On 12 Jan Bdc	</t>
  </si>
  <si>
    <t xml:space="preserve">Lorraine Bennett      	Jack Dance Ft	</t>
  </si>
  <si>
    <t xml:space="preserve">Tfl Road Chg-Penal    	On 12 Jan Bdc	</t>
  </si>
  <si>
    <t>Ebay O*01-09592-06    Luxembourg	On 16 Jan C</t>
  </si>
  <si>
    <t xml:space="preserve">Darren Vincent        	Ck61 Njv Bgc	</t>
  </si>
  <si>
    <t xml:space="preserve">Costco Wholesale #    	On 17 Jan Bdc	</t>
  </si>
  <si>
    <t xml:space="preserve">Ebay O*10-09594-00    	On 17 Jan Bdc	</t>
  </si>
  <si>
    <t xml:space="preserve">Shell Epping 21       	On 17 Jan Bdc	</t>
  </si>
  <si>
    <t xml:space="preserve">London &amp; Essex Aut    	On 18 Jan Bdc	</t>
  </si>
  <si>
    <t>Standing Order</t>
  </si>
  <si>
    <t xml:space="preserve">Accountancy Solut     	Forest Cars Fee Sto	</t>
  </si>
  <si>
    <t xml:space="preserve">Auto Trader           	On 19 Jan Bdc	</t>
  </si>
  <si>
    <t xml:space="preserve">Ebay O*02-09604-37    	On 19 Jan Bdc	</t>
  </si>
  <si>
    <t xml:space="preserve">Bozhilov B            	Bd59Pdv Bgc	</t>
  </si>
  <si>
    <t>A Smith               	Partial Refund Min Ft</t>
  </si>
  <si>
    <t xml:space="preserve">Ebay O*09-09614-19    	On 22 Jan Bdc	</t>
  </si>
  <si>
    <t xml:space="preserve">Luke Saddington       	Services Ft	</t>
  </si>
  <si>
    <t xml:space="preserve">Ebay O*01-09619-18    	On 23 Jan Bdc	</t>
  </si>
  <si>
    <t xml:space="preserve">Ebay O*02-09604-37    	On 23 Jan Bdc	</t>
  </si>
  <si>
    <t xml:space="preserve">Auto Trader           	On 24 Jan Bdc	</t>
  </si>
  <si>
    <t xml:space="preserve">Dental Smiles Take    	On 24 Jan Bdc	</t>
  </si>
  <si>
    <t xml:space="preserve">Ebay O*18-09617-89    	On 24 Jan Bdc	</t>
  </si>
  <si>
    <t>Julie Meades          	Deposit White Fies Bg FE12OVP</t>
  </si>
  <si>
    <t xml:space="preserve">A Touch Of Class V    	Valet Ft	</t>
  </si>
  <si>
    <t xml:space="preserve">Sandra Hart           	G/B Ft	</t>
  </si>
  <si>
    <t xml:space="preserve">Vaidas Sungaila       	Ga Ft	</t>
  </si>
  <si>
    <t xml:space="preserve">Meades Mj             	Fe12Ovp Ft	</t>
  </si>
  <si>
    <t xml:space="preserve">Oliver Pryde          	Au60 Xtz Bgc	</t>
  </si>
  <si>
    <t xml:space="preserve">Auto Trader           	On 26 Jan Bdc	</t>
  </si>
  <si>
    <t xml:space="preserve">Austin/Farrar         	Rey Bgc	</t>
  </si>
  <si>
    <t xml:space="preserve">Costco Online Uk L    	On 22 Jan Bdc	</t>
  </si>
  <si>
    <t xml:space="preserve">O Pryde               	Wages Ft	</t>
  </si>
  <si>
    <t xml:space="preserve">Esure.Com/Trav    	On 31 Jan Bdc	</t>
  </si>
  <si>
    <t>Cash Withdrawal</t>
  </si>
  <si>
    <t xml:space="preserve">51320 Dorfstr.        Austria	On 03 Feb Atm	</t>
  </si>
  <si>
    <t xml:space="preserve">Volksbank Tirol Ag    Austria	Amount In Eur	</t>
  </si>
  <si>
    <t xml:space="preserve">Liakot Ali            	Nd11Fpa Bgc	</t>
  </si>
  <si>
    <t xml:space="preserve">Loyalty Reward        	13 Dec - 12 Jan	</t>
  </si>
  <si>
    <t xml:space="preserve">Auto Trader           	On 05 Feb Bdc	</t>
  </si>
  <si>
    <t xml:space="preserve">Ba Inflight Sales     Ireland	On 04 Feb Bdc	</t>
  </si>
  <si>
    <t xml:space="preserve">Custom Cars Ltd       	Ek12Fwt Ft	</t>
  </si>
  <si>
    <t xml:space="preserve">Auto Trader           	On 06 Feb Bdc	</t>
  </si>
  <si>
    <t xml:space="preserve">Ebay O*24-09681-84    	On 06 Feb Bdc	</t>
  </si>
  <si>
    <t xml:space="preserve">A Saxon               	Bv13Rvj Bgc	</t>
  </si>
  <si>
    <t xml:space="preserve">Auto Trader           	On 07 Feb Bdc	</t>
  </si>
  <si>
    <t xml:space="preserve">Custom Cars Ltd       	Fiesta Ft	</t>
  </si>
  <si>
    <t xml:space="preserve">Yss Tyres             	On 07 Feb Bdc	</t>
  </si>
  <si>
    <t xml:space="preserve">Ebay O*01-09687-21    	On 08 Feb Bdc	</t>
  </si>
  <si>
    <t xml:space="preserve">Auto Trader           	On 09 Feb Bdc	</t>
  </si>
  <si>
    <t xml:space="preserve">Tesco Payat Pump 4    	On 09 Feb Bdc	</t>
  </si>
  <si>
    <t xml:space="preserve">Tesco Pfs 4110        	On 09 Feb Clp	</t>
  </si>
  <si>
    <t xml:space="preserve">Yss Tyres             	On 09 Feb Bdc	</t>
  </si>
  <si>
    <t>Byles E C             	Zafira. Emma Byles Ft DS60FWG</t>
  </si>
  <si>
    <t xml:space="preserve">Hammant K             	Nc58Eoo Bgc	</t>
  </si>
  <si>
    <t xml:space="preserve">D Mahachi             	Ck58Bsu Bgc	</t>
  </si>
  <si>
    <t xml:space="preserve">Holland M             	Av62Lzf Ft	</t>
  </si>
  <si>
    <t xml:space="preserve">Scott Aj              	Hj62 Ntf Bgc	</t>
  </si>
  <si>
    <t xml:space="preserve">Evergreen Garden S    	On 10 Feb Bdc	</t>
  </si>
  <si>
    <t xml:space="preserve">Sq *Completely Ken    	On 10 Feb Bdc	</t>
  </si>
  <si>
    <t xml:space="preserve">Tesco Payat Pump 4    	On 10 Feb Bdc	</t>
  </si>
  <si>
    <t xml:space="preserve">K Hammant             	Nc58Eoo Bgc	</t>
  </si>
  <si>
    <t xml:space="preserve">L Hammant Bgc         	L Hammant Bgc	NC58Eoo	</t>
  </si>
  <si>
    <t xml:space="preserve">Auto Trader           	On 14 Feb Bdc	</t>
  </si>
  <si>
    <t xml:space="preserve">C A Buckley           	Yaris Fl57Dxc Ft	</t>
  </si>
  <si>
    <t xml:space="preserve">Costco Wholesale #    	On 14 Feb Bdc	</t>
  </si>
  <si>
    <t xml:space="preserve">Ebay O*02-09708-77    	On 14 Feb Bdc	</t>
  </si>
  <si>
    <t xml:space="preserve">D Mziyabantu          	Yx58Jwl Bgc	</t>
  </si>
  <si>
    <t xml:space="preserve">B Tache Bgc           	B Tache Bgc		</t>
  </si>
  <si>
    <t xml:space="preserve">Auto Trader           	On 15 Feb Bdc	</t>
  </si>
  <si>
    <t xml:space="preserve">Damien                	Na Ft	</t>
  </si>
  <si>
    <t xml:space="preserve">Ebay O*21-09704-69    	On 15 Feb Bdc	</t>
  </si>
  <si>
    <t xml:space="preserve">Ebay O*26-09702-96    	On 15 Feb Bdc	</t>
  </si>
  <si>
    <t xml:space="preserve">L R Walker            	Ea11 Tww Ft	</t>
  </si>
  <si>
    <t xml:space="preserve">South Mimms Msa       	On 14 Feb Bdc	</t>
  </si>
  <si>
    <t xml:space="preserve">Auto Trader           	On 16 Feb Bdc	</t>
  </si>
  <si>
    <t xml:space="preserve">Ebay O*26-09709-25    	On 17 Feb Bdc	</t>
  </si>
  <si>
    <t xml:space="preserve">Workwear Express      	On 16 Feb Bdc	</t>
  </si>
  <si>
    <t xml:space="preserve">Howard Me             	Sy06Umt Bgc	</t>
  </si>
  <si>
    <t xml:space="preserve">C Benford             	Av62Lzf Bgc	</t>
  </si>
  <si>
    <t xml:space="preserve">Auto Trader           	On 18 Feb Bdc	</t>
  </si>
  <si>
    <t xml:space="preserve">Ebay O*26-09711-65    	On 17 Feb Bdc	</t>
  </si>
  <si>
    <t xml:space="preserve">S W Motor Factors     	On 17 Feb Bdc	</t>
  </si>
  <si>
    <t xml:space="preserve">14.08 On 21/02/23     	B2 Harlow Water Asd	</t>
  </si>
  <si>
    <t xml:space="preserve">Auto Trader           	On 20 Feb Bdc	</t>
  </si>
  <si>
    <t>Ebay*T*12824249792    Luxembourg	On 20 Feb C</t>
  </si>
  <si>
    <t xml:space="preserve">S W Motor Factors     	On 20 Feb Bdc	</t>
  </si>
  <si>
    <t xml:space="preserve">S W Motor Factors     	On 21 Feb Bdc	</t>
  </si>
  <si>
    <t xml:space="preserve">Auto Trader           	On 21 Feb Bdc	</t>
  </si>
  <si>
    <t xml:space="preserve">J D Sports (243)      	On 21 Feb Bdc	</t>
  </si>
  <si>
    <t xml:space="preserve">Master Barista        	On 21 Feb Clp	</t>
  </si>
  <si>
    <t xml:space="preserve">The Water Gardens     	On 21 Feb Clp	</t>
  </si>
  <si>
    <t>M Jaiteh              	Hold Deposit Bgc	 Ao59zlk</t>
  </si>
  <si>
    <t xml:space="preserve">Auto Trader           	On 23 Feb Bdc	</t>
  </si>
  <si>
    <t xml:space="preserve">C Dance               	Electric Ft	</t>
  </si>
  <si>
    <t xml:space="preserve">Ebay O*07-09741-07    	On 23 Feb Bdc	</t>
  </si>
  <si>
    <t xml:space="preserve">Kfc Lakeside Food     	On 22 Feb Clp	</t>
  </si>
  <si>
    <t xml:space="preserve">Parkerbrand.Com       	On 22 Feb Bdc	</t>
  </si>
  <si>
    <t xml:space="preserve">Primark 620           	On 21 Feb Bdc	</t>
  </si>
  <si>
    <t xml:space="preserve">Charles Carne Bgc     	Charles Carne Bgc		</t>
  </si>
  <si>
    <t xml:space="preserve">Auto Trader           	On 24 Feb Bdc	</t>
  </si>
  <si>
    <t xml:space="preserve">Dental Smiles Take    	On 23 Feb Bdc	</t>
  </si>
  <si>
    <t xml:space="preserve">Primark Stores Ltd    	On 22 Feb Bdc	</t>
  </si>
  <si>
    <t>Marshall Sarah        	Car Ozzy Bgc	MV13HXV</t>
  </si>
  <si>
    <t xml:space="preserve">L Jaiteh              	Ao59 Zlk Bgc	</t>
  </si>
  <si>
    <t xml:space="preserve">Auto Trader           	On 25 Feb Bdc	</t>
  </si>
  <si>
    <t xml:space="preserve">Ebay O*14-09745-35    	On 24 Feb Bdc	</t>
  </si>
  <si>
    <t xml:space="preserve">The Merry Fiddlers    	On 26 Feb Bdc	</t>
  </si>
  <si>
    <t xml:space="preserve">Gulen Raif            	Ro62Rdg Bgc	</t>
  </si>
  <si>
    <t xml:space="preserve">Auto Trader           	On 28 Feb Bdc	</t>
  </si>
  <si>
    <t xml:space="preserve">Ebay O*03-09760-84    	On 27 Feb Bdc	</t>
  </si>
  <si>
    <t xml:space="preserve">Ebay O*14-09756-49    	On 27 Feb Bdc	</t>
  </si>
  <si>
    <t xml:space="preserve">Davide Delli Carri    	Ford Ka Gj13Rwv Bgc	</t>
  </si>
  <si>
    <t xml:space="preserve">203698 93272893       	Div Ft	</t>
  </si>
  <si>
    <t xml:space="preserve">O Pryde               	Wages Feb23 Ft	</t>
  </si>
  <si>
    <t xml:space="preserve">Urban Auto            	Invoice February Ft	</t>
  </si>
  <si>
    <t xml:space="preserve">203698 93272893       	Wages Feb23 Ft	</t>
  </si>
  <si>
    <t xml:space="preserve">Auto Trader           	On 01 Mar Bdc	</t>
  </si>
  <si>
    <t xml:space="preserve">Ebay O*03-09768-51    	On 01 Mar Bdc	</t>
  </si>
  <si>
    <t xml:space="preserve">Ebay O*04-09768-00    	On 01 Mar Bdc	</t>
  </si>
  <si>
    <t xml:space="preserve">Ebay O*18-09762-33    	On 01 Mar Bdc	</t>
  </si>
  <si>
    <t xml:space="preserve">Group Tyre Wholesa    	On 01 Mar Bdc	</t>
  </si>
  <si>
    <t xml:space="preserve">Shell Ching 272       	On 01 Mar Bdc	</t>
  </si>
  <si>
    <t xml:space="preserve">George Martin         	Hy13Hpo Bgc	</t>
  </si>
  <si>
    <t xml:space="preserve">Tebb C &amp; S            	Ford Ka Payment Bgc	</t>
  </si>
  <si>
    <t xml:space="preserve">Tebb C &amp; S            	Ford Ka/Sarah Bgc	</t>
  </si>
  <si>
    <t xml:space="preserve">Loyalty Reward        	13 Jan - 12 Feb	</t>
  </si>
  <si>
    <t xml:space="preserve">Taylor Dawn           	Gk08 Odu Bgc	</t>
  </si>
  <si>
    <t xml:space="preserve">Auto Trader           	On 04 Mar Bdc	</t>
  </si>
  <si>
    <t xml:space="preserve">Autotrader.Co.Uk      	On 03 Mar Bdc	</t>
  </si>
  <si>
    <t>Ebay*T*12939545768    Luxembourg	On 04 Mar C</t>
  </si>
  <si>
    <t xml:space="preserve">You'Re Furnished L    	On 05 Mar Bdc	</t>
  </si>
  <si>
    <t xml:space="preserve">Ebay O*13-09787-27    	On 06 Mar Bdc	</t>
  </si>
  <si>
    <t xml:space="preserve">Mobile Thrones        	Jack Dance Hire Ft	</t>
  </si>
  <si>
    <t xml:space="preserve">Anastassia Offei      	Ea11 Tww Bgc	</t>
  </si>
  <si>
    <t xml:space="preserve">Auto Trader           	On 07 Mar Bdc	</t>
  </si>
  <si>
    <t xml:space="preserve">Dart-Charge           	On 08 Mar Bdc	</t>
  </si>
  <si>
    <t>Ebay*T*12977790536    Luxembourg	On 08 Mar C</t>
  </si>
  <si>
    <t xml:space="preserve">Jon Speller           	Services Ft	</t>
  </si>
  <si>
    <t xml:space="preserve">Auto Trader           	On 09 Mar Bdc	</t>
  </si>
  <si>
    <t xml:space="preserve">Costco Wholesale #    	On 09 Mar Bdc	</t>
  </si>
  <si>
    <t xml:space="preserve">Busairi N             	Fl57Dxc Bgc	</t>
  </si>
  <si>
    <t xml:space="preserve">Coste F               	Kr07 Tbx Ft	</t>
  </si>
  <si>
    <t xml:space="preserve">Andrea Morris         	Lx14Xmh Bgc	</t>
  </si>
  <si>
    <t xml:space="preserve">Vere Jarvis           	Cv59Bfj Bgc	</t>
  </si>
  <si>
    <t xml:space="preserve">Custom Cars Ltd       	Lx14Xmh Ft	</t>
  </si>
  <si>
    <t xml:space="preserve">Dart-Charge           	On 10 Mar Bdc	</t>
  </si>
  <si>
    <t xml:space="preserve">Dart-Charge           	On 11 Mar Bdc	</t>
  </si>
  <si>
    <t xml:space="preserve">Ebay O*19-09799-99    	On 10 Mar Bdc	</t>
  </si>
  <si>
    <t>Lagnado E A           	Mazda Ft	KD07OEA</t>
  </si>
  <si>
    <t xml:space="preserve">Redcorn Ltd           	Vu55Oxt Bgc	</t>
  </si>
  <si>
    <t xml:space="preserve">Mcdonalds             	On 13 Mar Clp	</t>
  </si>
  <si>
    <t xml:space="preserve">Auto Trader           	On 14 Mar Bdc	</t>
  </si>
  <si>
    <t xml:space="preserve">Ebay O*22-09815-40    	On 14 Mar Bdc	</t>
  </si>
  <si>
    <t>Ebay*T*13007487008    Luxembourg	On 14 Mar C</t>
  </si>
  <si>
    <t xml:space="preserve">London &amp; Essex Aut    	On 14 Mar Bdc	</t>
  </si>
  <si>
    <t xml:space="preserve">Shell Epping 21       	On 14 Mar Bdc	</t>
  </si>
  <si>
    <t xml:space="preserve">Sun Plus Cash And     	On 14 Mar Clp	</t>
  </si>
  <si>
    <t xml:space="preserve">Sw Motor Factors      	On 14 Mar Bdc	</t>
  </si>
  <si>
    <t xml:space="preserve">Total Waste Manage    	On 15 Mar Bdc	</t>
  </si>
  <si>
    <t xml:space="preserve">Lee Dg                	Aj11Mdx Ft	</t>
  </si>
  <si>
    <t>Giuliana Zussa        	Registration Bgc	EO13WBD</t>
  </si>
  <si>
    <t xml:space="preserve">Auto Trader           	On 15 Mar Bdc	</t>
  </si>
  <si>
    <t xml:space="preserve">The Auctioneer Lim    	Bs540225 Ft	</t>
  </si>
  <si>
    <t xml:space="preserve">Theydon Bois Baker    	On 15 Mar Clp	</t>
  </si>
  <si>
    <t xml:space="preserve">Allen Briggs Motor    	On 16 Mar Bdc	</t>
  </si>
  <si>
    <t xml:space="preserve">Ebay O*09-09830-60    	On 16 Mar Bdc	</t>
  </si>
  <si>
    <t xml:space="preserve">Ebay O*14-09828-90    	On 17 Mar Bdc	</t>
  </si>
  <si>
    <t xml:space="preserve">Ebay O*16-09827-79    	On 16 Mar Bdc	</t>
  </si>
  <si>
    <t xml:space="preserve">Ebay O*26-09821-74    	On 16 Mar Bdc	</t>
  </si>
  <si>
    <t xml:space="preserve">Www.Lsengineers.Co    	On 16 Mar Bdc	</t>
  </si>
  <si>
    <t>J Torabi Bgc          	J Torabi Bgc		EA11TWW</t>
  </si>
  <si>
    <t xml:space="preserve">Maskell L M A         	Y707Hhplupo Ft	</t>
  </si>
  <si>
    <t xml:space="preserve">Auto Trader           	On 19 Mar Bdc	</t>
  </si>
  <si>
    <t xml:space="preserve">Rippin Aa             	Ck61 Njv Bgc	</t>
  </si>
  <si>
    <t xml:space="preserve">T Bry Riggin          	Tax Ft	</t>
  </si>
  <si>
    <t xml:space="preserve">A Offei               	Refund Ea11Tww Ft	</t>
  </si>
  <si>
    <t xml:space="preserve">Auto Trader           	On 20 Mar Bdc	</t>
  </si>
  <si>
    <t xml:space="preserve">Custom Cars Ltd       	Kv60Xdl Ft	</t>
  </si>
  <si>
    <t>Direct Debit</t>
  </si>
  <si>
    <t>Dvla-Bx66Ekp          000000000057064233	Fir</t>
  </si>
  <si>
    <t xml:space="preserve">Redcorn Ltd           	Cars Z Ft	</t>
  </si>
  <si>
    <t xml:space="preserve">Brown Eo              	Wj57 Uxt Bgc	</t>
  </si>
  <si>
    <t xml:space="preserve">I2 Group Limited      	Connect Yf12 Bup Bgc	</t>
  </si>
  <si>
    <t>M Fowler              	Transit Connect Bk Bg YF12BUP</t>
  </si>
  <si>
    <t xml:space="preserve">Auto Trader           	On 22 Mar Bdc	</t>
  </si>
  <si>
    <t xml:space="preserve">Redcorn Ltd           	Car A Ft	</t>
  </si>
  <si>
    <t xml:space="preserve">Redcorn Ltd           	Car U Ft	</t>
  </si>
  <si>
    <t xml:space="preserve">Redcorn Ltd           	Lv05Ujp Bgc	</t>
  </si>
  <si>
    <t xml:space="preserve">Auto Trader           	On 23 Mar Bdc	</t>
  </si>
  <si>
    <t xml:space="preserve">Redcorn Ltd           	Car E Ft	</t>
  </si>
  <si>
    <t xml:space="preserve">Sw Motor Factors      	On 23 Mar Bdc	</t>
  </si>
  <si>
    <t xml:space="preserve">Warranty Solutions    	First Invoice Ft	</t>
  </si>
  <si>
    <t xml:space="preserve">K Church              	V011Eje Bgc	</t>
  </si>
  <si>
    <t>Melanie Weldon        	Melissa Weldon Bgc	Fh57ojn</t>
  </si>
  <si>
    <t xml:space="preserve">L Harvey              	Fh57 Ojn Bgc	</t>
  </si>
  <si>
    <t>A Offei               	Refund Leaf Ft	 Ea11tww</t>
  </si>
  <si>
    <t xml:space="preserve">Auto Trader           	On 24 Mar Bdc	</t>
  </si>
  <si>
    <t xml:space="preserve">Ebay O*09-09861-30    	On 24 Mar Bdc	</t>
  </si>
  <si>
    <t xml:space="preserve">Redcorn Ltd           	Car Y Ft	</t>
  </si>
  <si>
    <t xml:space="preserve">Drew S &amp; J            	Lp60Num Bgc	</t>
  </si>
  <si>
    <t xml:space="preserve">Auto Trader           	On 27 Mar Bdc	</t>
  </si>
  <si>
    <t xml:space="preserve">Redcorn Ltd           	Car J Ft	</t>
  </si>
  <si>
    <t xml:space="preserve">Auto Trader           	On 28 Mar Bdc	</t>
  </si>
  <si>
    <t xml:space="preserve">V Dirorimwe           	Registration Bgc	</t>
  </si>
  <si>
    <t xml:space="preserve">Auto Trader           	On 29 Mar Bdc	</t>
  </si>
  <si>
    <t xml:space="preserve">Ebay O*02-09883-95    	On 29 Mar Bdc	</t>
  </si>
  <si>
    <t xml:space="preserve">Ebay O*03-09882-68    	On 29 Mar Bdc	</t>
  </si>
  <si>
    <t xml:space="preserve">Ebay O*04-09882-91    	On 29 Mar Bdc	</t>
  </si>
  <si>
    <t xml:space="preserve">Auto Trader           	On 30 Mar Bdc	</t>
  </si>
  <si>
    <t xml:space="preserve">Drew As               	Lp60 Num Bgc	</t>
  </si>
  <si>
    <t xml:space="preserve">Drew S &amp; J            	Lp60 Num Bgc	</t>
  </si>
  <si>
    <t>Payne Morgan          	Registration Bgc	EA10HXZ</t>
  </si>
  <si>
    <t xml:space="preserve">Loyalty Reward        	13 Feb - 12 Mar	</t>
  </si>
  <si>
    <t xml:space="preserve">Asamoah B             	Registration Bgc	</t>
  </si>
  <si>
    <t>13.1303Aprlkbkb000    	Shell Epping High Atm</t>
  </si>
  <si>
    <t xml:space="preserve">Auto Trader           	On 02 Apr Bdc	</t>
  </si>
  <si>
    <t>Dvla-Bx66Ekp          	000000000057064233 Dd</t>
  </si>
  <si>
    <t xml:space="preserve">G Hooper              	Ro06 Pyp Bgc	</t>
  </si>
  <si>
    <t xml:space="preserve">P Stiff               	W558Seh Bgc	</t>
  </si>
  <si>
    <t xml:space="preserve">Ebay O*06-09901-55    	On 03 Apr Bdc	</t>
  </si>
  <si>
    <t xml:space="preserve">Urban Auto            	Invoice March Ft	</t>
  </si>
  <si>
    <t xml:space="preserve">B Kosegbe             	Hv58Yjy Bgc	</t>
  </si>
  <si>
    <t xml:space="preserve">Gyedu R               	Kv10 Nvf Ft	</t>
  </si>
  <si>
    <t xml:space="preserve">Jayapalam A           	Registration Ft	</t>
  </si>
  <si>
    <t xml:space="preserve">11.17 On 05/04/23     	M1 Harlow Water Asd	</t>
  </si>
  <si>
    <t xml:space="preserve">Auto Trader           	On 04 Apr Bdc	</t>
  </si>
  <si>
    <t xml:space="preserve">Bp Abbey F/Stn        	On 03 Apr Clp	</t>
  </si>
  <si>
    <t xml:space="preserve">Ebay O*02-09908-73    	On 04 Apr Bdc	</t>
  </si>
  <si>
    <t xml:space="preserve">Ebay O*25-09898-20    	On 04 Apr Bdc	</t>
  </si>
  <si>
    <t xml:space="preserve">Shell Epping 21       	On 04 Apr Clp	</t>
  </si>
  <si>
    <t xml:space="preserve">Total Waste Manage    	On 05 Apr Bdc	</t>
  </si>
  <si>
    <t>D Lindsay Bgc         	D Lindsay Bgc		LA59HKY</t>
  </si>
  <si>
    <t>Jumatate S N          	Registration Bgc	MA14JFJ</t>
  </si>
  <si>
    <t xml:space="preserve">13.27 On 06/04/23     	M1 Harlow Water Asd	</t>
  </si>
  <si>
    <t xml:space="preserve">203698 06Apr 13.18    	Harlow 3 Atm	</t>
  </si>
  <si>
    <t xml:space="preserve">Auto Trader           	On 05 Apr Bdc	</t>
  </si>
  <si>
    <t xml:space="preserve">Ebay O*17-09904-55    	On 05 Apr Bdc	</t>
  </si>
  <si>
    <t>Gocardless            Legalsolutio-Xvzxw	Fir</t>
  </si>
  <si>
    <t xml:space="preserve">Jake Ennis            	Engine Ft	</t>
  </si>
  <si>
    <t xml:space="preserve">Shell Epping 21       	On 05 Apr Bdc	</t>
  </si>
  <si>
    <t xml:space="preserve">Sw Motor Factors      	On 05 Apr Bdc	</t>
  </si>
  <si>
    <t xml:space="preserve">Campbell Flanagan     	Wm10 Obs Bgc	</t>
  </si>
  <si>
    <t xml:space="preserve">A Kalafatis           	Rj09Uvl Bgc	</t>
  </si>
  <si>
    <t xml:space="preserve">Cummins D             	Ra07 Wnz Ft	</t>
  </si>
  <si>
    <t>Murphy Mt             	Registration Ft	RA07WNZ</t>
  </si>
  <si>
    <t xml:space="preserve">Auto Trader           	On 06 Apr Bdc	</t>
  </si>
  <si>
    <t xml:space="preserve">Auto Trader           	On 10 Apr Bdc	</t>
  </si>
  <si>
    <t xml:space="preserve">Costco Wholesale #    	On 10 Apr Bdc	</t>
  </si>
  <si>
    <t xml:space="preserve">Ebay O*21-09912-84    	On 08 Apr Bdc	</t>
  </si>
  <si>
    <t xml:space="preserve">Ebay O*23-09910-08    	On 07 Apr Bdc	</t>
  </si>
  <si>
    <t xml:space="preserve">J D Sports (243)      	On 06 Apr Bdc	</t>
  </si>
  <si>
    <t xml:space="preserve">Keeley Spencer        	Books Ft	</t>
  </si>
  <si>
    <t xml:space="preserve">Rontec                	On 10 Apr Bdc	</t>
  </si>
  <si>
    <t xml:space="preserve">Thamsuhang A          	Ea10Xry Bgc	</t>
  </si>
  <si>
    <t xml:space="preserve">Craig Steele          	Engine Ft	</t>
  </si>
  <si>
    <t xml:space="preserve">Ebay O*17-09926-80    	On 11 Apr Bdc	</t>
  </si>
  <si>
    <t xml:space="preserve">Auto Trader           	On 12 Apr Bdc	</t>
  </si>
  <si>
    <t>Hmrc E Vat            0000166352	First Ddr P</t>
  </si>
  <si>
    <t xml:space="preserve">Auto Trader           	On 13 Apr Bdc	</t>
  </si>
  <si>
    <t xml:space="preserve">Philip Langford       	Hv14 Myj Bgc	</t>
  </si>
  <si>
    <t xml:space="preserve">Redcorn Ltd           	Car K Ft	</t>
  </si>
  <si>
    <t xml:space="preserve">Auto Trader           	On 14 Apr Bdc	</t>
  </si>
  <si>
    <t>Christian Fontana     	Warranty Aygo Blue Ft</t>
  </si>
  <si>
    <t xml:space="preserve">Mureithi Sn           	Lo59 Vvp Ft	</t>
  </si>
  <si>
    <t xml:space="preserve">Auto Trader           	On 17 Apr Bdc	</t>
  </si>
  <si>
    <t xml:space="preserve">Lloyd Turner          	Warranty Picasso Ft	</t>
  </si>
  <si>
    <t xml:space="preserve">Ulezpayservice        	On 17 Apr Bdc	</t>
  </si>
  <si>
    <t xml:space="preserve">Warranty Solutions    	2Nd Invoice Ft	</t>
  </si>
  <si>
    <t xml:space="preserve">Paypal *Costco Uk     	On 16 Apr Bdc	</t>
  </si>
  <si>
    <t xml:space="preserve">Warranty Solutions    	3Rd Invoice Ft	</t>
  </si>
  <si>
    <t xml:space="preserve">G Adadey              	Dy13 Ext Bgc	</t>
  </si>
  <si>
    <t xml:space="preserve">Auto Trader           	On 19 Apr Bdc	</t>
  </si>
  <si>
    <t xml:space="preserve">Paypal *Microsoft     	On 19 Apr Bdc	</t>
  </si>
  <si>
    <t xml:space="preserve">11.5221Aprlklkb000    	Post Office Atm	</t>
  </si>
  <si>
    <t xml:space="preserve">Ebay O*10-09965-55    	On 20 Apr Bdc	</t>
  </si>
  <si>
    <t xml:space="preserve">Total Waste Manage    	On 21 Apr Bdc	</t>
  </si>
  <si>
    <t xml:space="preserve">K Babington           	Pl54 Fwm Bgc	</t>
  </si>
  <si>
    <t xml:space="preserve">Ralls K A             	Ln57 Onh Ft	</t>
  </si>
  <si>
    <t xml:space="preserve">Auto Trader           	On 22 Apr Bdc	</t>
  </si>
  <si>
    <t xml:space="preserve">Auto Trader           	On 23 Apr Bdc	</t>
  </si>
  <si>
    <t xml:space="preserve">Paypal *Asoscomltd    	On 22 Apr Bdc	</t>
  </si>
  <si>
    <t xml:space="preserve">Shell Epping 21       	On 21 Apr Bdc	</t>
  </si>
  <si>
    <t xml:space="preserve">Shell Epping 21       	On 21 Apr Clp	</t>
  </si>
  <si>
    <t xml:space="preserve">Skew Restaurant       	On 22 Apr Bdc	</t>
  </si>
  <si>
    <t>A Kalafatis           	Warranty 107 Red09 Ft</t>
  </si>
  <si>
    <t xml:space="preserve">Auto Trader           	On 24 Apr Bdc	</t>
  </si>
  <si>
    <t>Charges               Electronic Pyts	41 @ £</t>
  </si>
  <si>
    <t xml:space="preserve">Ebay O*09-09980-14    	On 24 Apr Bdc	</t>
  </si>
  <si>
    <t xml:space="preserve">G Schillaci J S Mo    	Mots Ft	</t>
  </si>
  <si>
    <t xml:space="preserve">Redcorn Ltd           	Car C Ft	</t>
  </si>
  <si>
    <t xml:space="preserve">Alli-Balogun Okonl    	Kt55Hxv Bgc	</t>
  </si>
  <si>
    <t xml:space="preserve">Total Waste Manage    	On 25 Apr Bdc	</t>
  </si>
  <si>
    <t xml:space="preserve">Perry Ld              	Hv59Vnz Bgc	</t>
  </si>
  <si>
    <t xml:space="preserve">Auto Trader           	On 25 Apr Bdc	</t>
  </si>
  <si>
    <t xml:space="preserve">Ebay O*04-09988-64    	On 25 Apr Bdc	</t>
  </si>
  <si>
    <t xml:space="preserve">Stuart Colin Middl    	Renault Tipper Ft	</t>
  </si>
  <si>
    <t xml:space="preserve">Auto Trader           	On 26 Apr Bdc	</t>
  </si>
  <si>
    <t xml:space="preserve">K P Wiggs             	Maintanance Ft	</t>
  </si>
  <si>
    <t xml:space="preserve">Sw Motor Factors      	On 26 Apr Bdc	</t>
  </si>
  <si>
    <t xml:space="preserve">Warranty Solutions    	Invoice Ft	</t>
  </si>
  <si>
    <t xml:space="preserve">Auto Trader           	On 27 Apr Bdc	</t>
  </si>
  <si>
    <t xml:space="preserve">Zeldah Fumunkento     	Rk57 Tom Bgc	</t>
  </si>
  <si>
    <t xml:space="preserve">Auto Trader           	On 28 Apr Bdc	</t>
  </si>
  <si>
    <t xml:space="preserve">Ebay O*25-09990-42    	On 28 Apr Bdc	</t>
  </si>
  <si>
    <t xml:space="preserve">Thompsonsofcrewshi    	On 29 Apr Bdc	</t>
  </si>
  <si>
    <t xml:space="preserve">Amznmktplace          	On 02 May Bdc	</t>
  </si>
  <si>
    <t xml:space="preserve">Auto Trader           	On 02 May Bdc	</t>
  </si>
  <si>
    <t xml:space="preserve">Costco Wholesale #    	On 02 May Bdc	</t>
  </si>
  <si>
    <t xml:space="preserve">Homebase Ltd 035      	On 02 May Clp	</t>
  </si>
  <si>
    <t xml:space="preserve">Shell Epping 21       	On 02 May Clp	</t>
  </si>
  <si>
    <t xml:space="preserve">Waltham Abbey Golf    	On 02 May Clp	</t>
  </si>
  <si>
    <t xml:space="preserve">Amznmktplace          	On 03 May Bdc	</t>
  </si>
  <si>
    <t xml:space="preserve">Auto Trader           	On 03 May Bdc	</t>
  </si>
  <si>
    <t xml:space="preserve">Ebay O*19-10011-75    	On 03 May Bdc	</t>
  </si>
  <si>
    <t xml:space="preserve">Urban Auto            	Invoice April Ft	</t>
  </si>
  <si>
    <t xml:space="preserve">Amazon.Co.Uk*Ew8Ez    	On 04 May Bdc	</t>
  </si>
  <si>
    <t xml:space="preserve">Auto Trader           	On 04 May Bdc	</t>
  </si>
  <si>
    <t xml:space="preserve">Tesco Payat Pump 4    	On 04 May Bdc	</t>
  </si>
  <si>
    <t xml:space="preserve">Warranty Solutions    	May Ft	</t>
  </si>
  <si>
    <t xml:space="preserve">Amz*Yosikcaes Jewe    	On 06 May Bdc	</t>
  </si>
  <si>
    <t xml:space="preserve">Loyalty Reward        	13 Mar - 12 Apr	</t>
  </si>
  <si>
    <t xml:space="preserve">M Walsh Bgc           	M Walsh Bgc		</t>
  </si>
  <si>
    <t xml:space="preserve">Sarah Barnes          	W20 Mjf Bgc	</t>
  </si>
  <si>
    <t xml:space="preserve">Ebay O*20-10030-46    	On 08 May Bdc	</t>
  </si>
  <si>
    <t xml:space="preserve">Ebay O*24-10043-23    	On 08 May Bdc	</t>
  </si>
  <si>
    <t xml:space="preserve">Ebay O*24-10043-45    	On 08 May Bdc	</t>
  </si>
  <si>
    <t>Gocardless            	Legalsolutio-Xvzxw Dd</t>
  </si>
  <si>
    <t xml:space="preserve">Marks&amp;Spencer Plc     	On 05 May Clp	</t>
  </si>
  <si>
    <t>Swiss Air Pac Chf     Usa	Amount In Chf	19.0</t>
  </si>
  <si>
    <t xml:space="preserve">Auto Trader           	On 09 May Bdc	</t>
  </si>
  <si>
    <t xml:space="preserve">Ebay O*05-10041-71    	On 09 May Bdc	</t>
  </si>
  <si>
    <t xml:space="preserve">Ebay O*10-10038-86    	On 09 May Bdc	</t>
  </si>
  <si>
    <t>Ebay*T*13520508536    Luxembourg	On 09 May C</t>
  </si>
  <si>
    <t>Peter Johnson         	Registration Bgc	AF58OHV</t>
  </si>
  <si>
    <t xml:space="preserve">Auto Trader           	On 10 May Bdc	</t>
  </si>
  <si>
    <t xml:space="preserve">Denise Parkins        	Refund Ky60 Ldc Ft	</t>
  </si>
  <si>
    <t xml:space="preserve">Amz*Yosikcaes Jewe    	On 11 May Bdc	</t>
  </si>
  <si>
    <t xml:space="preserve">Ebay O*27-10045-77    	On 13 May Bdc	</t>
  </si>
  <si>
    <t xml:space="preserve">Auto Trader           	On 16 May Bdc	</t>
  </si>
  <si>
    <t xml:space="preserve">Ebay O*07-10062-88    	On 15 May Bdc	</t>
  </si>
  <si>
    <t xml:space="preserve">Sw Motor Factors      	On 15 May Bdc	</t>
  </si>
  <si>
    <t xml:space="preserve">Auto Trader           	On 18 May Bdc	</t>
  </si>
  <si>
    <t xml:space="preserve">Ebay O*22-10069-10    	On 18 May Bdc	</t>
  </si>
  <si>
    <t xml:space="preserve">John Charles          	Lg08Lpe Bgc	</t>
  </si>
  <si>
    <t xml:space="preserve">Seager Cameron        	Gf61 Gkd Bgc	</t>
  </si>
  <si>
    <t>D Horn                	Suzuki Alto Bgc	KP14LAE</t>
  </si>
  <si>
    <t xml:space="preserve">Auto Trader           	On 19 May Bdc	</t>
  </si>
  <si>
    <t xml:space="preserve">Ebay O*09-10081-01    	On 20 May Bdc	</t>
  </si>
  <si>
    <t xml:space="preserve">Ebay O*21-10074-70    	On 20 May Bdc	</t>
  </si>
  <si>
    <t xml:space="preserve">Paypal *Microsoft     	On 19 May Bdc	</t>
  </si>
  <si>
    <t xml:space="preserve">Amznmktplace          	On 22 May Bdc	</t>
  </si>
  <si>
    <t xml:space="preserve">Auto Trader           	On 22 May Bdc	</t>
  </si>
  <si>
    <t xml:space="preserve">Auto Trader           	On 23 May Bdc	</t>
  </si>
  <si>
    <t>Ebay*T*13660795448    Luxembourg	On 23 May C</t>
  </si>
  <si>
    <t xml:space="preserve">Auto Trader           	On 25 May Bdc	</t>
  </si>
  <si>
    <t xml:space="preserve">Ebay O*18-10091-18    	On 24 May Bdc	</t>
  </si>
  <si>
    <t>Ebay*T*13681692968    Luxembourg	On 25 May C</t>
  </si>
  <si>
    <t>Hill Sj               	Kio Soul White Bgc	LP59NZC</t>
  </si>
  <si>
    <t xml:space="preserve">R Bibi                	Sv62Xwe Bgc	</t>
  </si>
  <si>
    <t xml:space="preserve">Nicole Ciccarelli     	Cleaning Services Ft	</t>
  </si>
  <si>
    <t xml:space="preserve">Redcorn Ltd           	Car T Ft	</t>
  </si>
  <si>
    <t xml:space="preserve">Lloyd Warn            	Lv12 Pxk Bgc	</t>
  </si>
  <si>
    <t xml:space="preserve">White L P             	Fv05 Ojp Ft	</t>
  </si>
  <si>
    <t xml:space="preserve">Auto Trader           	On 30 May Bdc	</t>
  </si>
  <si>
    <t xml:space="preserve">Ebay O*18-10112-09    	On 30 May Bdc	</t>
  </si>
  <si>
    <t xml:space="preserve">Ebay O*27-10108-89    	On 30 May Bdc	</t>
  </si>
  <si>
    <t xml:space="preserve">Lewis Dr              	Pl10Cvp Bgc	</t>
  </si>
  <si>
    <t xml:space="preserve">Total Waste Manage    	On 31 May Bdc	</t>
  </si>
  <si>
    <t xml:space="preserve">203698 93272893       	Mobilechannel Ft	</t>
  </si>
  <si>
    <t xml:space="preserve">Auto Trader           	On 31 May Bdc	</t>
  </si>
  <si>
    <t>Dvlabx66Ekp          	000000000057064233 Dd</t>
  </si>
  <si>
    <t xml:space="preserve">Warranty Solutions    	Forest Ft	</t>
  </si>
  <si>
    <t xml:space="preserve">Hill Sj               	Lp59Nzc Ft	</t>
  </si>
  <si>
    <t>Mitchell J&amp;T          	Registration Bgc LS11YWU</t>
  </si>
  <si>
    <t xml:space="preserve">Altaf Nazir           	Map Ft	</t>
  </si>
  <si>
    <t xml:space="preserve">Auto Trader           	On 02 Jun Bdc	</t>
  </si>
  <si>
    <t xml:space="preserve">Auto Trader           	On 04 Jun Bdc	</t>
  </si>
  <si>
    <t xml:space="preserve">Galvin Green Man      	On 04 Jun Bdc	</t>
  </si>
  <si>
    <t xml:space="preserve">Galvin Pub&amp;Co         	On 04 Jun Bdc	</t>
  </si>
  <si>
    <t xml:space="preserve">A Goshine             	Hv09Vpj Bgc	</t>
  </si>
  <si>
    <t xml:space="preserve">Shakila Karim         	Shakila Kia Rio Bgc	</t>
  </si>
  <si>
    <t>Mason Donald          	6/06/2023 Bgc	EY12UCV</t>
  </si>
  <si>
    <t xml:space="preserve">Paul Ingle            	Registration Bgc	</t>
  </si>
  <si>
    <t>Gocardless            	Legalsolutioxvzxw Dd</t>
  </si>
  <si>
    <t xml:space="preserve">Sw Motor Factors      	On 05 Jun Bdc	</t>
  </si>
  <si>
    <t xml:space="preserve">Amazon.Co.Uk*4S0Gs    	On 06 Jun Bdc	</t>
  </si>
  <si>
    <t xml:space="preserve">Auto Trader           	On 06 Jun Bdc	</t>
  </si>
  <si>
    <t xml:space="preserve">Ebay O*011015189    	On 07 Jun Bdc	</t>
  </si>
  <si>
    <t xml:space="preserve">Lewis Perry           	Refund Hv59Vnz Ft	</t>
  </si>
  <si>
    <t xml:space="preserve">Urban Auto            	Invoice May Ft	</t>
  </si>
  <si>
    <t xml:space="preserve">Okorie Mi             	Lt13Aow Ft	</t>
  </si>
  <si>
    <t xml:space="preserve">Mitchell J&amp;T          	Ls11Ywu Bgc	</t>
  </si>
  <si>
    <t xml:space="preserve">Auto Trader           	On 08 Jun Bdc	</t>
  </si>
  <si>
    <t xml:space="preserve">Ebay O*121015086    	On 08 Jun Bdc	</t>
  </si>
  <si>
    <t>Mason Donald          	6/06/2023 Bgc	 EY12UCV</t>
  </si>
  <si>
    <t xml:space="preserve">Ebay O*061015670    	On 09 Jun Bdc	</t>
  </si>
  <si>
    <t xml:space="preserve">Mark Saville          	Au11Yrv Bgc	</t>
  </si>
  <si>
    <t xml:space="preserve">Craigcoombs          	Df13Zvy Ft	</t>
  </si>
  <si>
    <t xml:space="preserve">Auto Trader           	On 13 Jun Bdc	</t>
  </si>
  <si>
    <t xml:space="preserve">Essex Trader Uk Lt    	Green C3 Ft	</t>
  </si>
  <si>
    <t xml:space="preserve">Leaside Timber &amp; B    	On 13 Jun Bdc	</t>
  </si>
  <si>
    <t xml:space="preserve">Shell Epping 21       	On 13 Jun Clp	</t>
  </si>
  <si>
    <t xml:space="preserve">Auto Trader           	On 14 Jun Bdc	</t>
  </si>
  <si>
    <t xml:space="preserve">Mcdonalds             	On 14 Jun Bdc	</t>
  </si>
  <si>
    <t xml:space="preserve">Reisscambridge       	On 14 Jun Bdc	</t>
  </si>
  <si>
    <t xml:space="preserve">Shell Epping 21       	On 14 Jun Clp	</t>
  </si>
  <si>
    <t xml:space="preserve">The Varsity Hotel     	On 14 Jun Bdc	</t>
  </si>
  <si>
    <t xml:space="preserve">Zettle_*Cambridge     	On 14 Jun Bdc	</t>
  </si>
  <si>
    <t xml:space="preserve">Amazon.Co.Uk*J48Sk    	On 15 Jun Bdc	</t>
  </si>
  <si>
    <t xml:space="preserve">Amznmktplace          	On 15 Jun Bdc	</t>
  </si>
  <si>
    <t xml:space="preserve">Auto Trader           	On 15 Jun Bdc	</t>
  </si>
  <si>
    <t xml:space="preserve">Costco Wholesale #    	On 15 Jun Bdc	</t>
  </si>
  <si>
    <t xml:space="preserve">Ebay O*191017498    	On 15 Jun Bdc	</t>
  </si>
  <si>
    <t xml:space="preserve">Ebay O*211017425    	On 15 Jun Bdc	</t>
  </si>
  <si>
    <t xml:space="preserve">Paypal *Deliveroo     	On 15 Jun Bdc	</t>
  </si>
  <si>
    <t xml:space="preserve">Reiss (Next Tp)       	On 15 Jun Bdc	</t>
  </si>
  <si>
    <t xml:space="preserve">The Varsity Hotel     	On 15 Jun Bdc	</t>
  </si>
  <si>
    <t xml:space="preserve">Dhliwayo F S          	Gj08Ymt Bgc	</t>
  </si>
  <si>
    <t xml:space="preserve">Alexei David          	Fy08Uzu Bgc	</t>
  </si>
  <si>
    <t xml:space="preserve">Amazon.Co.Uk*K362A    	On 18 Jun Bdc	</t>
  </si>
  <si>
    <t xml:space="preserve">Amznmktplace          	On 18 Jun Bdc	</t>
  </si>
  <si>
    <t xml:space="preserve">Auto Trader           	On 17 Jun Bdc	</t>
  </si>
  <si>
    <t xml:space="preserve">Beefeater40013420     	On 17 Jun Clp	</t>
  </si>
  <si>
    <t xml:space="preserve">Coop Group 610132    	On 16 Jun Clp	</t>
  </si>
  <si>
    <t xml:space="preserve">Ebay O*111018122    	On 16 Jun Bdc	</t>
  </si>
  <si>
    <t xml:space="preserve">Jewson                	On 16 Jun Bdc	</t>
  </si>
  <si>
    <t xml:space="preserve">Mcdonalds             	On 16 Jun Clp	</t>
  </si>
  <si>
    <t xml:space="preserve">Paypal *Deliveroo     	On 17 Jun Bdc	</t>
  </si>
  <si>
    <t xml:space="preserve">Shell Epping 21       	On 16 Jun Clp	</t>
  </si>
  <si>
    <t xml:space="preserve">S Haider              	Cy60Fet Bgc	</t>
  </si>
  <si>
    <t xml:space="preserve">Amp Electronics       	On 19 Jun Bdc	</t>
  </si>
  <si>
    <t xml:space="preserve">Amznmktplace          	On 19 Jun Bdc	</t>
  </si>
  <si>
    <t xml:space="preserve">Paypal *Microsoft     	On 19 Jun Bdc	</t>
  </si>
  <si>
    <t xml:space="preserve">Auto Trader           	On 21 Jun Bdc	</t>
  </si>
  <si>
    <t xml:space="preserve">Ebay C 13937575856    	On 22 Jun Bdc	</t>
  </si>
  <si>
    <t xml:space="preserve">Auto Trader           	On 22 Jun Bdc	</t>
  </si>
  <si>
    <t xml:space="preserve">Ebay O*241021219    	On 22 Jun Bdc	</t>
  </si>
  <si>
    <t xml:space="preserve">Sw Motor Factors      	On 22 Jun Bdc	</t>
  </si>
  <si>
    <t xml:space="preserve">Douglas Nairn         	Fm13Bve Bgc	</t>
  </si>
  <si>
    <t xml:space="preserve">Sawyerr R N A         	Aj12Pua  1 Of 2 Ft	</t>
  </si>
  <si>
    <t xml:space="preserve">Sawyerr R N A         	Aj12Pua 2 Of 2 Ft	</t>
  </si>
  <si>
    <t>E Udenka              	Registration Bgc	 CX60XWP</t>
  </si>
  <si>
    <t xml:space="preserve">Amznmktplace          	On 25 Jun Bdc	</t>
  </si>
  <si>
    <t xml:space="preserve">Auto Trader           	On 23 Jun Bdc	</t>
  </si>
  <si>
    <t xml:space="preserve">Paypal *Dominospiz    	On 22 Jun Bdc	</t>
  </si>
  <si>
    <t xml:space="preserve">W Donnelly Bgc        	W Donnelly Bgc		</t>
  </si>
  <si>
    <t xml:space="preserve">Amazon.Co.Uk*6W6R9    	On 27 Jun Bdc	</t>
  </si>
  <si>
    <t xml:space="preserve">Auto Trader           	On 27 Jun Bdc	</t>
  </si>
  <si>
    <t xml:space="preserve">Daniel John           	Maintenance Ft	</t>
  </si>
  <si>
    <t xml:space="preserve">Ebay C 13985568848    	On 27 Jun Bdc	</t>
  </si>
  <si>
    <t xml:space="preserve">Ebay O*031022942    	On 28 Jun Bdc	</t>
  </si>
  <si>
    <t xml:space="preserve">Milton Ac A           	Sh58Pbz Bgc	</t>
  </si>
  <si>
    <t xml:space="preserve">Total Waste Manage    	On 28 Jun Bdc	</t>
  </si>
  <si>
    <t xml:space="preserve">Amznmktplace          	On 28 Jun Bdc	</t>
  </si>
  <si>
    <t xml:space="preserve">203698 93272893       	Wages Ft	</t>
  </si>
  <si>
    <t xml:space="preserve">Auto Trader           	On 29 Jun Bdc	</t>
  </si>
  <si>
    <t xml:space="preserve">Bentley J J           	Re58Uyl Jamie Bgc	</t>
  </si>
  <si>
    <t xml:space="preserve">Amazon.Co.Uk          	On 30 Jun Bdc	</t>
  </si>
  <si>
    <t xml:space="preserve">Ebay O*051024763    	On 03 Jul Bdc	</t>
  </si>
  <si>
    <t xml:space="preserve">Costco Wholesale #    	On 03 Jul Bdc	</t>
  </si>
  <si>
    <t xml:space="preserve">Auto Trader           	On 03 Jul Bdc	</t>
  </si>
  <si>
    <t xml:space="preserve">Costco Wholesale #    	On 03 Jul Clp	</t>
  </si>
  <si>
    <t xml:space="preserve">Ebay O*021025328    	On 04 Jul Bdc	</t>
  </si>
  <si>
    <t xml:space="preserve">Ebay O*161024398    	On 03 Jul Bdc	</t>
  </si>
  <si>
    <t xml:space="preserve">Auto Trader           	On 04 Jul Bdc	</t>
  </si>
  <si>
    <t xml:space="preserve">Hill Miss K           	Hv59Vnz Bgc	</t>
  </si>
  <si>
    <t xml:space="preserve">Auto Trader           	On 05 Jul Bdc	</t>
  </si>
  <si>
    <t xml:space="preserve">Redcorn Ltd           	Car R Ft	</t>
  </si>
  <si>
    <t xml:space="preserve">Total Waste Manage    	On 06 Jul Bdc	</t>
  </si>
  <si>
    <t>Woodhams D &amp; M        	Ford Van Kp57 Ncv Bgc</t>
  </si>
  <si>
    <t xml:space="preserve">Auto Trader           	On 06 Jul Bdc	</t>
  </si>
  <si>
    <t xml:space="preserve">Rocks Harvest Eppi    	On 06 Jul Bdc	</t>
  </si>
  <si>
    <t xml:space="preserve">Ebay Commerce Uk L    	P*5947112312 Bgc	</t>
  </si>
  <si>
    <t xml:space="preserve">Auto Trader           	On 07 Jul Bdc	</t>
  </si>
  <si>
    <t>Ebay Commerce Uk L    	Ebay Microdeposit Bg</t>
  </si>
  <si>
    <t xml:space="preserve">Patrick Barry         	Sa12 Hwb Bgc	</t>
  </si>
  <si>
    <t xml:space="preserve">Amznmktplace          	On 11 Jul Bdc	</t>
  </si>
  <si>
    <t xml:space="preserve">Ebay O*221026756    	On 10 Jul Bdc	</t>
  </si>
  <si>
    <t xml:space="preserve">Barrett Lauren        	Registration Bgc	</t>
  </si>
  <si>
    <t xml:space="preserve">Auto Trader           	On 11 Jul Bdc	</t>
  </si>
  <si>
    <t xml:space="preserve">Ebay O*111027784    	On 11 Jul Bdc	</t>
  </si>
  <si>
    <t xml:space="preserve">Hmrc E Vat            	0000166352 Ddr	</t>
  </si>
  <si>
    <t xml:space="preserve">M Stone               	Nc57 Ujt Corsa Bgc	</t>
  </si>
  <si>
    <t xml:space="preserve">Dartcharge           	On 12 Jul Bdc	</t>
  </si>
  <si>
    <t xml:space="preserve">Ebay C 221024903    	On 12 Jul Bdc	</t>
  </si>
  <si>
    <t xml:space="preserve">Altun M V01           	Mw61Oxc Bgc	</t>
  </si>
  <si>
    <t xml:space="preserve">Dartcharge           	On 13 Jul Bdc	</t>
  </si>
  <si>
    <t xml:space="preserve">Cooksey Jg            	Eo09 Eyb Bgc	</t>
  </si>
  <si>
    <t xml:space="preserve">Jawad Zeidan          	Registration Bgc	</t>
  </si>
  <si>
    <t xml:space="preserve">N Tokely              	Gl08 Mxx Bgc	</t>
  </si>
  <si>
    <t xml:space="preserve">T Palmer              	Ex62 Owb Bgc	</t>
  </si>
  <si>
    <t xml:space="preserve">Mhs Lond Ltd          	Mw21Ocx Ft	</t>
  </si>
  <si>
    <t xml:space="preserve">Ebay O*061029499    	On 15 Jul Bdc	</t>
  </si>
  <si>
    <t xml:space="preserve">Ebay O*221028745    	On 15 Jul Bdc	</t>
  </si>
  <si>
    <t xml:space="preserve">Nazma T Ali           	Yxz Ft	</t>
  </si>
  <si>
    <t xml:space="preserve">Patricia Quinn        	Valet Bay Wat Ft	</t>
  </si>
  <si>
    <t xml:space="preserve">Paypal *Betfairlim    	On 15 Jul Bdc	</t>
  </si>
  <si>
    <t xml:space="preserve">Redcorn Ltd           	Car S Ft	</t>
  </si>
  <si>
    <t xml:space="preserve">Connor Sa             	Gl08Mxx Fiat Bgc	</t>
  </si>
  <si>
    <t xml:space="preserve">S Palmer              	Ex62Owb Bgc	</t>
  </si>
  <si>
    <t xml:space="preserve">Amznmktplace          	On 17 Jul Bdc	</t>
  </si>
  <si>
    <t xml:space="preserve">Auto Trader           	On 17 Jul Bdc	</t>
  </si>
  <si>
    <t xml:space="preserve">Ebay O*031030365    	On 17 Jul Bdc	</t>
  </si>
  <si>
    <t xml:space="preserve">Ebay O*241030743    	On 17 Jul Bdc	</t>
  </si>
  <si>
    <t>Unpaid</t>
  </si>
  <si>
    <t xml:space="preserve">Ebay Commerce Uk L    	Mrn22318562092 Unp	</t>
  </si>
  <si>
    <t xml:space="preserve">R Evans               	Car Deposit Bgc	</t>
  </si>
  <si>
    <t xml:space="preserve">Auto Trader           	On 18 Jul Bdc	</t>
  </si>
  <si>
    <t>Ebay Commerce Uk L    Mrn22318562092	First D</t>
  </si>
  <si>
    <t xml:space="preserve">Ebay O*051030782    	On 18 Jul Bdc	</t>
  </si>
  <si>
    <t xml:space="preserve">Redcorn Ltd           	Car M Ft	</t>
  </si>
  <si>
    <t xml:space="preserve">Urban Auto            	Invoice June Ft	</t>
  </si>
  <si>
    <t xml:space="preserve">Ebay O*131030794    	On 19 Jul Bdc	</t>
  </si>
  <si>
    <t xml:space="preserve">Ebay O*241031683    	On 19 Jul Bdc	</t>
  </si>
  <si>
    <t xml:space="preserve">Paypal *Jackpotjoy    	On 18 Jul Bdc	</t>
  </si>
  <si>
    <t xml:space="preserve">Paypal *Microsoft     	On 19 Jul Bdc	</t>
  </si>
  <si>
    <t xml:space="preserve">Amznmktplace          	On 20 Jul Bdc	</t>
  </si>
  <si>
    <t xml:space="preserve">Auto Trader           	On 20 Jul Bdc	</t>
  </si>
  <si>
    <t xml:space="preserve">Ebay O*161031052    	On 20 Jul Bdc	</t>
  </si>
  <si>
    <t xml:space="preserve">Redcorn Ltd           	Car L Ft	</t>
  </si>
  <si>
    <t xml:space="preserve">Evans N R             	N Evans Tax Bgc	</t>
  </si>
  <si>
    <t>Charles Farrarbel    	Seat Ibiza Bgc	YY54OJF</t>
  </si>
  <si>
    <t>R Evans               	Car Final Payment Bgc</t>
  </si>
  <si>
    <t xml:space="preserve">Auto Trader           	On 21 Jul Bdc	</t>
  </si>
  <si>
    <t xml:space="preserve">Custom Cars Ltd       	Km08Uzs Ft	</t>
  </si>
  <si>
    <t xml:space="preserve">Essendoncc.Co.Uk      	On 22 Jul Bdc	</t>
  </si>
  <si>
    <t xml:space="preserve">Sw Motor Factors      	On 21 Jul Bdc	</t>
  </si>
  <si>
    <t xml:space="preserve">Urban Auto            	Invoice Ft	</t>
  </si>
  <si>
    <t xml:space="preserve">Auto Trader           	On 25 Jul Bdc	</t>
  </si>
  <si>
    <t xml:space="preserve">Dragos Iulian Beli    	Lg58Bxp Scrap Car Ft	</t>
  </si>
  <si>
    <t>Paypal *Jwsinterna    Luxembourg	On 26 Jul C</t>
  </si>
  <si>
    <t xml:space="preserve">Royce Power Transm    	On 25 Jul Bdc	</t>
  </si>
  <si>
    <t xml:space="preserve">Pereira Nelio         	Car Company Bgc	</t>
  </si>
  <si>
    <t xml:space="preserve">Total Waste Manage    	On 27 Jul Bdc	</t>
  </si>
  <si>
    <t xml:space="preserve">Ebay C 14259972104    	On 27 Jul Bdc	</t>
  </si>
  <si>
    <t xml:space="preserve">Redcorn Limited       	On 27 Jul Bdc	</t>
  </si>
  <si>
    <t xml:space="preserve">Krzysztof Kaleta      	Pf07Zps Bgc	</t>
  </si>
  <si>
    <t xml:space="preserve">Zachary Thomson       	Ford F Deposit Bgc	</t>
  </si>
  <si>
    <t xml:space="preserve">Amznmktplace          	On 30 Jul Bdc	</t>
  </si>
  <si>
    <t xml:space="preserve">Auto Trader           	On 29 Jul Bdc	</t>
  </si>
  <si>
    <t xml:space="preserve">Paypal *Deliveroo     	On 29 Jul Bdc	</t>
  </si>
  <si>
    <t xml:space="preserve">Pennington Gj         	Ls08Ebx Ft	</t>
  </si>
  <si>
    <t xml:space="preserve">Cox Ld                	Ny14Flz Bgc	</t>
  </si>
  <si>
    <t xml:space="preserve">Auto Trader           	On 31 Jul Bdc	</t>
  </si>
  <si>
    <t xml:space="preserve">Shell Epping 21       	On 31 Jul Bdc	</t>
  </si>
  <si>
    <t xml:space="preserve">Sw Motor Factors      	On 31 Jul Bdc	</t>
  </si>
  <si>
    <t xml:space="preserve">Epsom C               	R577Uld Ft	</t>
  </si>
  <si>
    <t xml:space="preserve">M French              	Fd62Zfs Bgc	</t>
  </si>
  <si>
    <t xml:space="preserve">Ebay O*031036531    	On 02 Aug Bdc	</t>
  </si>
  <si>
    <t xml:space="preserve">Ebay O*231035214    	On 01 Aug Bdc	</t>
  </si>
  <si>
    <t xml:space="preserve">Amp Electronics       	On 02 Aug Bdc	</t>
  </si>
  <si>
    <t xml:space="preserve">Auto Trader           	On 02 Aug Bdc	</t>
  </si>
  <si>
    <t xml:space="preserve">Ripley Pa Plf         	Ek12Vxb Ft	</t>
  </si>
  <si>
    <t xml:space="preserve">Ebay O*111036713    	On 03 Aug Bdc	</t>
  </si>
  <si>
    <t xml:space="preserve">Ebay O*201036296    	On 03 Aug Bdc	</t>
  </si>
  <si>
    <t xml:space="preserve">Ebay O*231036083    	On 03 Aug Bdc	</t>
  </si>
  <si>
    <t xml:space="preserve">Jordan Delapperall    	R577 Uld Bgc	</t>
  </si>
  <si>
    <t xml:space="preserve">Whitfield K           	Ln11 Oxe Bgc	</t>
  </si>
  <si>
    <t xml:space="preserve">Wsscu Ltd Capital     	Ln11 Oxe Bgc	</t>
  </si>
  <si>
    <t xml:space="preserve">Ebay O*231037811    	On 07 Aug Bdc	</t>
  </si>
  <si>
    <t xml:space="preserve">Virto Dry             	Car Valeting Ft	</t>
  </si>
  <si>
    <t xml:space="preserve">Www.Alfaspares.Co    	On 07 Aug Bdc	</t>
  </si>
  <si>
    <t xml:space="preserve">Parker J L            	Ce55 Zdw Bgc	</t>
  </si>
  <si>
    <t xml:space="preserve">Auto Trader           	On 09 Aug Bdc	</t>
  </si>
  <si>
    <t xml:space="preserve">Ebay O*051039566    	On 09 Aug Bdc	</t>
  </si>
  <si>
    <t xml:space="preserve">Paypal *Smintdesig    	On 08 Aug Bdc	</t>
  </si>
  <si>
    <t xml:space="preserve">Zachary Thomson       	Red Ford Fiesta Bgc	</t>
  </si>
  <si>
    <t xml:space="preserve">Ebay O*021040090    	On 10 Aug Bdc	</t>
  </si>
  <si>
    <t xml:space="preserve">Redcorn Ltd           	Car O Ft	</t>
  </si>
  <si>
    <t xml:space="preserve">Amp Electronics       	On 11 Aug Bdc	</t>
  </si>
  <si>
    <t xml:space="preserve">Auto Trader           	On 13 Aug Bdc	</t>
  </si>
  <si>
    <t>Virto Dry             	Car Valet Invoice2 Ft</t>
  </si>
  <si>
    <t xml:space="preserve">L Brown               	Reg Ln63Pzj Bgc	</t>
  </si>
  <si>
    <t xml:space="preserve">Auto Trader           	On 14 Aug Bdc	</t>
  </si>
  <si>
    <t xml:space="preserve">Simplyinsuranc    	On 14 Aug Bdc	</t>
  </si>
  <si>
    <t xml:space="preserve">N Brown               	Registration Bgc	</t>
  </si>
  <si>
    <t xml:space="preserve">Smith Kevin J         	Ll08Yxg Ft	</t>
  </si>
  <si>
    <t xml:space="preserve">Coppa Club            	On 15 Aug Clp	</t>
  </si>
  <si>
    <t xml:space="preserve">Custom Cars Ltd       	Ln63Pzj Tax Ft	</t>
  </si>
  <si>
    <t xml:space="preserve">Paul Collins          	Hj58Hfd Ft	</t>
  </si>
  <si>
    <t xml:space="preserve">Sumup *Paula T A T    	On 15 Aug Clp	</t>
  </si>
  <si>
    <t xml:space="preserve">Wagamama Tower Hil    	On 15 Aug Clp	</t>
  </si>
  <si>
    <t xml:space="preserve">Meason F R            	Alex Canham Bgc	</t>
  </si>
  <si>
    <t xml:space="preserve">Alchemist St Marti    	On 15 Aug Clp	</t>
  </si>
  <si>
    <t xml:space="preserve">Auto Trader           	On 16 Aug Bdc	</t>
  </si>
  <si>
    <t xml:space="preserve">Ebay O*241042742    	On 16 Aug Bdc	</t>
  </si>
  <si>
    <t xml:space="preserve">Leonardo London Ci    	On 15 Aug Bdc	</t>
  </si>
  <si>
    <t xml:space="preserve">Harries E             	Vw Caddy Tft	</t>
  </si>
  <si>
    <t xml:space="preserve">Auto Trader           	On 17 Aug Bdc	</t>
  </si>
  <si>
    <t xml:space="preserve">Ebay O*011043000    	On 17 Aug Bdc	</t>
  </si>
  <si>
    <t xml:space="preserve">Ebay O*051042844    	On 17 Aug Bdc	</t>
  </si>
  <si>
    <t xml:space="preserve">Ebay O*071042699    	On 17 Aug Bdc	</t>
  </si>
  <si>
    <t xml:space="preserve">Ebay O*101042524    	On 17 Aug Bdc	</t>
  </si>
  <si>
    <t xml:space="preserve">Ebay O*181042226    	On 17 Aug Bdc	</t>
  </si>
  <si>
    <t xml:space="preserve">Ebay O*201041967    	On 17 Aug Bdc	</t>
  </si>
  <si>
    <t xml:space="preserve">Sw Motor Factors      	On 17 Aug Bdc	</t>
  </si>
  <si>
    <t xml:space="preserve">Christopher Miskin    	Ls08Ebx Bgc	</t>
  </si>
  <si>
    <t>Transfer</t>
  </si>
  <si>
    <t xml:space="preserve">Harries E             	Vw Caddy Tfr	</t>
  </si>
  <si>
    <t xml:space="preserve">Amznmktplace          	On 18 Aug Bdc	</t>
  </si>
  <si>
    <t xml:space="preserve">Auto Trader           	On 20 Aug Bdc	</t>
  </si>
  <si>
    <t xml:space="preserve">Bp Abbey F/Stn        	On 18 Aug Bdc	</t>
  </si>
  <si>
    <t xml:space="preserve">Costco Wholesale #    	On 18 Aug Bdc	</t>
  </si>
  <si>
    <t xml:space="preserve">Custom Cars Ltd       	Caddy Ft	</t>
  </si>
  <si>
    <t xml:space="preserve">Custom Cars Ltd       	Owed Ft	</t>
  </si>
  <si>
    <t xml:space="preserve">Paypal *Microsoft     	On 19 Aug Bdc	</t>
  </si>
  <si>
    <t xml:space="preserve">Shiply                	On 19 Aug Bdc	</t>
  </si>
  <si>
    <t xml:space="preserve">The Grandstand Bar    	On 19 Aug Clp	</t>
  </si>
  <si>
    <t xml:space="preserve">Pournasrol Am         	Pl08Eou Ft	</t>
  </si>
  <si>
    <t xml:space="preserve">Gibson Pr             	Gibson Mini Bgc	</t>
  </si>
  <si>
    <t xml:space="preserve">Amznmktplace          	On 21 Aug Bdc	</t>
  </si>
  <si>
    <t xml:space="preserve">Auto Trader           	On 21 Aug Bdc	</t>
  </si>
  <si>
    <t xml:space="preserve">Ebay O*101043982    	On 21 Aug Bdc	</t>
  </si>
  <si>
    <t xml:space="preserve">Ebay O*141043809    	On 21 Aug Bdc	</t>
  </si>
  <si>
    <t xml:space="preserve">Ebay O*271043144    	On 21 Aug Bdc	</t>
  </si>
  <si>
    <t xml:space="preserve">Redcorn Ltd           	Car X Ft	</t>
  </si>
  <si>
    <t xml:space="preserve">Total Waste Manage    	On 22 Aug Bdc	</t>
  </si>
  <si>
    <t>D Wilson Bgc          	D Wilson Bgc		 GL06GFZ</t>
  </si>
  <si>
    <t xml:space="preserve">Ebay O*011045033    	On 22 Aug Bdc	</t>
  </si>
  <si>
    <t xml:space="preserve">G Pennington          	Deposit Refund Ft	</t>
  </si>
  <si>
    <t xml:space="preserve">Patricia Quinn        	Electric Ft	</t>
  </si>
  <si>
    <t xml:space="preserve">Shell Halfmoon 457    	On 22 Aug Clp	</t>
  </si>
  <si>
    <t xml:space="preserve">Www.Copart.Co.Uk      	On 22 Aug Bdc	</t>
  </si>
  <si>
    <t>Walker Mjh            	Registration Bgc	 KE14ESF</t>
  </si>
  <si>
    <t xml:space="preserve">Amznmktplace          	On 24 Aug Bdc	</t>
  </si>
  <si>
    <t xml:space="preserve">Auto Trader           	On 23 Aug Bdc	</t>
  </si>
  <si>
    <t xml:space="preserve">Ebay O*021045335    	On 23 Aug Bdc	</t>
  </si>
  <si>
    <t xml:space="preserve">Ebay O*051045202    	On 23 Aug Bdc	</t>
  </si>
  <si>
    <t xml:space="preserve">Ebay O*171044701    	On 23 Aug Bdc	</t>
  </si>
  <si>
    <t xml:space="preserve">Ebay O*251044092    	On 23 Aug Bdc	</t>
  </si>
  <si>
    <t xml:space="preserve">D Wilson Bgc          	D Wilson Bgc		</t>
  </si>
  <si>
    <t xml:space="preserve">Total Waste Manage    	On 24 Aug Bdc	</t>
  </si>
  <si>
    <t>Walker Mjh            	Registration Bgc	 KE14ESF4</t>
  </si>
  <si>
    <t xml:space="preserve">Auto Trader           	On 24 Aug Bdc	</t>
  </si>
  <si>
    <t xml:space="preserve">Puff Dad E Vaping     	On 24 Aug Clp	</t>
  </si>
  <si>
    <t xml:space="preserve">Eden J                	Joanna Eden Bgc	</t>
  </si>
  <si>
    <t xml:space="preserve">Neil Warriner         	Reg Bgc	</t>
  </si>
  <si>
    <t xml:space="preserve">E Daviestrainer      	Lv13Ugr Bgc	</t>
  </si>
  <si>
    <t xml:space="preserve">Total Waste Manage    	On 25 Aug Bdc	</t>
  </si>
  <si>
    <t xml:space="preserve">Rebecca Burnside      	Yg13 Xsy Bgc	</t>
  </si>
  <si>
    <t>Sundip Sidhu Bgc      	Sundip Sidhu Bgc		 ML09OWM</t>
  </si>
  <si>
    <t xml:space="preserve">Auto Trader           	On 27 Aug Bdc	</t>
  </si>
  <si>
    <t xml:space="preserve">Ecu Testing Ltd       	On 25 Aug Bdc	</t>
  </si>
  <si>
    <t xml:space="preserve">Epping Reef And Re    	On 28 Aug Clp	</t>
  </si>
  <si>
    <t xml:space="preserve">Marks&amp;Spencer Plc     	On 28 Aug Bdc	</t>
  </si>
  <si>
    <t xml:space="preserve">Mcdonalds             	On 28 Aug Clp	</t>
  </si>
  <si>
    <t xml:space="preserve">O Pryde               	Paint Materials Ft	</t>
  </si>
  <si>
    <t xml:space="preserve">Redcorn Ltd           	Car N Ft	</t>
  </si>
  <si>
    <t xml:space="preserve">Zettle_*Essex Yfc     	On 28 Aug Clp	</t>
  </si>
  <si>
    <t xml:space="preserve">T Wigmore             	Mw61 Svr Bgc	</t>
  </si>
  <si>
    <t xml:space="preserve">Auto Trader           	On 29 Aug Bdc	</t>
  </si>
  <si>
    <t xml:space="preserve">Ebay O*071047689    	On 29 Aug Bdc	</t>
  </si>
  <si>
    <t xml:space="preserve">Ali Sarah             	Sarah Ali Bgc	</t>
  </si>
  <si>
    <t xml:space="preserve">Auto Trader           	On 30 Aug Bdc	</t>
  </si>
  <si>
    <t xml:space="preserve">Ebay O*041048244    	On 30 Aug Bdc	</t>
  </si>
  <si>
    <t xml:space="preserve">Ebay O*231046950    	On 30 Aug Bdc	</t>
  </si>
  <si>
    <t xml:space="preserve">Ebay O*251046916    	On 30 Aug Bdc	</t>
  </si>
  <si>
    <t xml:space="preserve">Ebay O*271046799    	On 30 Aug Bdc	</t>
  </si>
  <si>
    <t xml:space="preserve">Peugeot Harlow        	On 30 Aug Bdc	</t>
  </si>
  <si>
    <t xml:space="preserve">Auto Trader           	On 31 Aug Bdc	</t>
  </si>
  <si>
    <t xml:space="preserve">Down Hall Firework    	On 31 Aug Bdc	</t>
  </si>
  <si>
    <t xml:space="preserve">Ebay O*091048253    	On 31 Aug Bdc	</t>
  </si>
  <si>
    <t xml:space="preserve">Ebay O*161047866    	On 31 Aug Bdc	</t>
  </si>
  <si>
    <t xml:space="preserve">Ebay O*271047343    	On 31 Aug Bdc	</t>
  </si>
  <si>
    <t xml:space="preserve">Paypal *Ao Retail     	On 30 Aug Bdc	</t>
  </si>
  <si>
    <t xml:space="preserve">C Daviestrainer      	Lv13Ugr Bgc	</t>
  </si>
  <si>
    <t xml:space="preserve">Paypal *Uber Eats     	On 03 Sep Bdc	</t>
  </si>
  <si>
    <t xml:space="preserve">Derrett Ja +          	Bf59Uge Ft	</t>
  </si>
  <si>
    <t xml:space="preserve">Stroud C M D          	Ad07 Knz Ft	</t>
  </si>
  <si>
    <t xml:space="preserve">Amazon.Co.Uk*1M5Ol    	On 01 Sep Bdc	</t>
  </si>
  <si>
    <t xml:space="preserve">Amznmktplace          	On 01 Sep Bdc	</t>
  </si>
  <si>
    <t xml:space="preserve">Amznmktplace          	On 04 Sep Bdc	</t>
  </si>
  <si>
    <t xml:space="preserve">Auto Trader           	On 01 Sep Bdc	</t>
  </si>
  <si>
    <t xml:space="preserve">Great Balls Of Flo    	On 01 Sep Bdc	</t>
  </si>
  <si>
    <t xml:space="preserve">Parcelforce Wl        	On 01 Sep Bdc	</t>
  </si>
  <si>
    <t xml:space="preserve">Paypal *Smintdesig    	On 01 Sep Bdc	</t>
  </si>
  <si>
    <t xml:space="preserve">Paypal *Uber Eats     	On 02 Sep Bdc	</t>
  </si>
  <si>
    <t xml:space="preserve">Urban Auto            	Invoice Week 34 Ft	</t>
  </si>
  <si>
    <t>12.3304Seplktrs185    	Extra Msa Baldock Atm</t>
  </si>
  <si>
    <t xml:space="preserve">Amznmktplace          	On 05 Sep Bdc	</t>
  </si>
  <si>
    <t xml:space="preserve">Auto Trader           	On 04 Sep Bdc	</t>
  </si>
  <si>
    <t xml:space="preserve">Ebay Commerce Uk L    	On 04 Sep Bdc	</t>
  </si>
  <si>
    <t xml:space="preserve">Mcdonalds             	On 04 Sep Clp	</t>
  </si>
  <si>
    <t xml:space="preserve">Ebay O*231049368    	On 05 Sep Bdc	</t>
  </si>
  <si>
    <t xml:space="preserve">Nick Georghiou        	Honda Crv Y Ft	</t>
  </si>
  <si>
    <t>Contactless Card Refund</t>
  </si>
  <si>
    <t xml:space="preserve">Royce Power Transm    	On 05 Sep Clr	</t>
  </si>
  <si>
    <t xml:space="preserve">C. Jones              	Wr12 Hmh Bgc	</t>
  </si>
  <si>
    <t xml:space="preserve">Herts And Essex Mo    	Wp14Wnc Ft	</t>
  </si>
  <si>
    <t xml:space="preserve">Mcdonalds             	On 07 Sep Clp	</t>
  </si>
  <si>
    <t xml:space="preserve">Benge M+D             	Bf07 Enx Ft	</t>
  </si>
  <si>
    <t xml:space="preserve">Gabriel Stefan        	Eo58Znz Bgc	</t>
  </si>
  <si>
    <t xml:space="preserve">Amazon.Co.Uk*1U5Op    	On 10 Sep Bdc	</t>
  </si>
  <si>
    <t xml:space="preserve">Amznmktplace          	On 10 Sep Bdc	</t>
  </si>
  <si>
    <t xml:space="preserve">Auto Trader           	On 08 Sep Bdc	</t>
  </si>
  <si>
    <t xml:space="preserve">Auto Trader           	On 09 Sep Bdc	</t>
  </si>
  <si>
    <t xml:space="preserve">Marks&amp;Spencer Plc     	On 08 Sep Clp	</t>
  </si>
  <si>
    <t xml:space="preserve">Mcdonalds             	On 10 Sep Clp	</t>
  </si>
  <si>
    <t xml:space="preserve">Sw Motor Factors      	On 08 Sep Bdc	</t>
  </si>
  <si>
    <t xml:space="preserve">Simplyinsuranc    	On 08 Sep Bdc	</t>
  </si>
  <si>
    <t xml:space="preserve">Olaifa K M            	Rj55Fwe Ft	</t>
  </si>
  <si>
    <t xml:space="preserve">Ebay Commerce Uk L    	On 11 Sep Bdc	</t>
  </si>
  <si>
    <t xml:space="preserve">J S Motor Repairs     	Forest Invoice 1 Ft	</t>
  </si>
  <si>
    <t xml:space="preserve">Shell Epping 21       	On 11 Sep Clp	</t>
  </si>
  <si>
    <t xml:space="preserve">Kumarasingam R        	Ln16Wds Bgc	</t>
  </si>
  <si>
    <t xml:space="preserve">Auto Trader           	On 12 Sep Bdc	</t>
  </si>
  <si>
    <t xml:space="preserve">Ebay Commerce Uk L    	On 12 Sep Bdc	</t>
  </si>
  <si>
    <t xml:space="preserve">Urban Auto            	Invoice 35 Ft	</t>
  </si>
  <si>
    <t xml:space="preserve">A Mashipe             	Fy57 Lfg Bgc	</t>
  </si>
  <si>
    <t xml:space="preserve">Luca Arancio          	Yg06Dzs Bgc	</t>
  </si>
  <si>
    <t xml:space="preserve">Families First (No    	Inv0002 Deposit Bgc	</t>
  </si>
  <si>
    <t xml:space="preserve">Auto Trader           	On 13 Sep Bdc	</t>
  </si>
  <si>
    <t xml:space="preserve">Custom Cars Ltd       	C4 Picasso Ft	</t>
  </si>
  <si>
    <t xml:space="preserve">Ebay O*071053768    	On 13 Sep Bdc	</t>
  </si>
  <si>
    <t xml:space="preserve">Fry C                 	Gy13 Wcv Ft	</t>
  </si>
  <si>
    <t xml:space="preserve">Amznmktplace          	On 15 Sep Bdc	</t>
  </si>
  <si>
    <t xml:space="preserve">Auto Trader           	On 14 Sep Bdc	</t>
  </si>
  <si>
    <t xml:space="preserve">Ebay C 14720958776    	On 15 Sep Bdc	</t>
  </si>
  <si>
    <t xml:space="preserve">Ebay Commerce Uk L    	On 14 Sep Bdc	</t>
  </si>
  <si>
    <t xml:space="preserve">Ebay O*031054123    	On 14 Sep Bdc	</t>
  </si>
  <si>
    <t xml:space="preserve">Epping Reef And Re    	On 14 Sep Clp	</t>
  </si>
  <si>
    <t xml:space="preserve">Farrah Shead          	Yf06Ogs Ft	</t>
  </si>
  <si>
    <t xml:space="preserve">Marks&amp;Spencer Plc     	On 14 Sep Clp	</t>
  </si>
  <si>
    <t xml:space="preserve">Paypal *Smintdesig    	On 13 Sep Bdc	</t>
  </si>
  <si>
    <t xml:space="preserve">Wh Smith Epping       	On 14 Sep Clp	</t>
  </si>
  <si>
    <t xml:space="preserve">Laura Horne           	Wu63 Vhk Bgc	</t>
  </si>
  <si>
    <t xml:space="preserve">Auto Trader           	On 16 Sep Bdc	</t>
  </si>
  <si>
    <t xml:space="preserve">Ebay Commerce Uk L    	On 15 Sep Bdc	</t>
  </si>
  <si>
    <t xml:space="preserve">Ecu Testing Ltd       	On 15 Sep Bdc	</t>
  </si>
  <si>
    <t xml:space="preserve">Mcdonalds             	On 17 Sep Clp	</t>
  </si>
  <si>
    <t xml:space="preserve">Paypal *Costco Uk     	On 16 Sep Bdc	</t>
  </si>
  <si>
    <t xml:space="preserve">Redcorn Ltd           	Car B Ft	</t>
  </si>
  <si>
    <t xml:space="preserve">Redcorn Ltd           	Car F Ft	</t>
  </si>
  <si>
    <t xml:space="preserve">Shell Epping 21       	On 16 Sep Clp	</t>
  </si>
  <si>
    <t xml:space="preserve">Auto Trader           	On 18 Sep Bdc	</t>
  </si>
  <si>
    <t xml:space="preserve">Shell Halfmoon 457    	On 18 Sep Bdc	</t>
  </si>
  <si>
    <t xml:space="preserve">Shell Halfmoon 457    	On 18 Sep Clp	</t>
  </si>
  <si>
    <t xml:space="preserve">Subway 38377 Eppin    	On 18 Sep Clp	</t>
  </si>
  <si>
    <t xml:space="preserve">First Response Fin    	E03A2285/Lr15Rua Bgc	</t>
  </si>
  <si>
    <t xml:space="preserve">Williams C H &amp; S F    	Af58Ojn Bgc	</t>
  </si>
  <si>
    <t xml:space="preserve">Families First (No    	Inv0002 Bgc	</t>
  </si>
  <si>
    <t xml:space="preserve">Auto Trader           	On 20 Sep Bdc	</t>
  </si>
  <si>
    <t xml:space="preserve">Clr*Www.Abridgegol    	On 20 Sep Bdc	</t>
  </si>
  <si>
    <t xml:space="preserve">Ebay Commerce Uk L    	On 20 Sep Bdc	</t>
  </si>
  <si>
    <t xml:space="preserve">Ting Tong Thai Caf    	On 20 Sep Clp	</t>
  </si>
  <si>
    <t xml:space="preserve">Nyathi Zibani         	Kv14Bwn Bgc	</t>
  </si>
  <si>
    <t xml:space="preserve">Amznmktplace          	On 21 Sep Bdc	</t>
  </si>
  <si>
    <t xml:space="preserve">Auto Trader           	On 21 Sep Bdc	</t>
  </si>
  <si>
    <t xml:space="preserve">Ebay C 14783051960    	On 21 Sep Bdc	</t>
  </si>
  <si>
    <t xml:space="preserve">Miller &amp; Carter       	On 21 Sep Clp	</t>
  </si>
  <si>
    <t xml:space="preserve">Asif Naseer Ahmed     	Vwpolo Gl62 Gdy Bgc	</t>
  </si>
  <si>
    <t>Asif Ahmed            	Volkswgen Gl62 Gdy Bg</t>
  </si>
  <si>
    <t xml:space="preserve">V Lahodynska          	Nd57 Oee Bgc	</t>
  </si>
  <si>
    <t xml:space="preserve">A Nazir               	0012 Ft	</t>
  </si>
  <si>
    <t xml:space="preserve">Asif Ahmed            	Gl62Gdy Refund Ft	</t>
  </si>
  <si>
    <t xml:space="preserve">Auto Trader           	On 22 Sep Bdc	</t>
  </si>
  <si>
    <t xml:space="preserve">Shell Epping 21       	On 22 Sep Bdc	</t>
  </si>
  <si>
    <t xml:space="preserve">Urban Auto            	Invoice Week 36 Ft	</t>
  </si>
  <si>
    <t xml:space="preserve">O Pilkington          	Ll08 Pyy Deposit Bgc	</t>
  </si>
  <si>
    <t xml:space="preserve">Total Waste Manage    	On 25 Sep Bdc	</t>
  </si>
  <si>
    <t xml:space="preserve">Auto Trader           	On 25 Sep Bdc	</t>
  </si>
  <si>
    <t xml:space="preserve">Ebay Commerce Uk L    	On 25 Sep Bdc	</t>
  </si>
  <si>
    <t xml:space="preserve">Paypal *Workwearex    	On 25 Sep Bdc	</t>
  </si>
  <si>
    <t xml:space="preserve">Jerome D E            	Sk10 Tyu Bgc	</t>
  </si>
  <si>
    <t>C Okoro Aroh          	Deposit  Gu12Cva Bgc</t>
  </si>
  <si>
    <t>Richard Maclean       	Chase Bgc	 FR13XUS</t>
  </si>
  <si>
    <t xml:space="preserve">Auto Trader           	On 26 Sep Bdc	</t>
  </si>
  <si>
    <t xml:space="preserve">Ebay Commerce Uk L    	On 26 Sep Bdc	</t>
  </si>
  <si>
    <t xml:space="preserve">Lake T                	Wp14 Wnc Ft	</t>
  </si>
  <si>
    <t xml:space="preserve">N And K West          	Wp14Wnc Ft	</t>
  </si>
  <si>
    <t>P Thompson            	Clio Deposit Bgc	 WP15FBD</t>
  </si>
  <si>
    <t xml:space="preserve">Total Waste Manage    	On 27 Sep Bdc	</t>
  </si>
  <si>
    <t xml:space="preserve">Olasunkanmi Thomas    	Mw08Gze Bgc	</t>
  </si>
  <si>
    <t xml:space="preserve">Amznmktplace          	On 27 Sep Bdc	</t>
  </si>
  <si>
    <t xml:space="preserve">Auto Trader           	On 27 Sep Bdc	</t>
  </si>
  <si>
    <t xml:space="preserve">Total Waste Manage    	On 28 Sep Bdc	</t>
  </si>
  <si>
    <t xml:space="preserve">Auto Trader           	On 28 Sep Bdc	</t>
  </si>
  <si>
    <t xml:space="preserve">Ebay O*051059802    	On 28 Sep Bdc	</t>
  </si>
  <si>
    <t xml:space="preserve">Urban Auto            	Invoice 37 Ft	</t>
  </si>
  <si>
    <t xml:space="preserve">Ebay Commerce Uk L    	P*6050347040 Bgc	</t>
  </si>
  <si>
    <t xml:space="preserve">Olasunkanmi Thomas    	Mw08Gze Balance Bgc	</t>
  </si>
  <si>
    <t>P Thompson            	Clio Balance Bgc	 WP15FBD</t>
  </si>
  <si>
    <t xml:space="preserve">Thurstonmc S         	Ly07Vve Bgc	</t>
  </si>
  <si>
    <t xml:space="preserve">Amazon.Co.Uk*Ht8I2    	On 01 Oct Bdc	</t>
  </si>
  <si>
    <t xml:space="preserve">Amznmktplace          	On 29 Sep Bdc	</t>
  </si>
  <si>
    <t xml:space="preserve">Auto Trader           	On 29 Sep Bdc	</t>
  </si>
  <si>
    <t xml:space="preserve">Auto Trader           	On 30 Sep Bdc	</t>
  </si>
  <si>
    <t xml:space="preserve">Ebay O*061060372    	On 30 Sep Bdc	</t>
  </si>
  <si>
    <t xml:space="preserve">Paypal *Justeatcou    	On 27 Sep Bdc	</t>
  </si>
  <si>
    <t xml:space="preserve">Urban Auto            	Invoice 38 Ft	</t>
  </si>
  <si>
    <t xml:space="preserve">Total Waste Manage    	On 02 Oct Bdc	</t>
  </si>
  <si>
    <t>Anning Sheryl         	Toyota Aygo Bgc	 GU12CVA</t>
  </si>
  <si>
    <t xml:space="preserve">D Ahmed               	Hv13Ohr Bgc	</t>
  </si>
  <si>
    <t xml:space="preserve">Amznmktplace          	On 02 Oct Bdc	</t>
  </si>
  <si>
    <t xml:space="preserve">Auto Trader           	On 02 Oct Bdc	</t>
  </si>
  <si>
    <t xml:space="preserve">Ebay O*191060502    	On 02 Oct Bdc	</t>
  </si>
  <si>
    <t xml:space="preserve">Hmrc Vat              	431891588 Bgc	</t>
  </si>
  <si>
    <t xml:space="preserve">Auto Trader           	On 04 Oct Bdc	</t>
  </si>
  <si>
    <t>Cvk Mineral           Turkey	Amount In Eur	4</t>
  </si>
  <si>
    <t xml:space="preserve">Ebay O*011062331    	On 04 Oct Bdc	</t>
  </si>
  <si>
    <t xml:space="preserve">O Pilkington          	Ll08 Pyy Balance Bgc	</t>
  </si>
  <si>
    <t xml:space="preserve">R Codrington          	Lm07Fxe Bgc	</t>
  </si>
  <si>
    <t>Chikwado Okoro Aro    	Refund Gu12Cva Dep Ft</t>
  </si>
  <si>
    <t xml:space="preserve">Harnett C C &amp; A P     	Lm58Hta Bgc	</t>
  </si>
  <si>
    <t xml:space="preserve">Jupa G                	Y942 Wkk Tft	</t>
  </si>
  <si>
    <t xml:space="preserve">Mr M Darkins          	Oeo5Ytt Bgc	</t>
  </si>
  <si>
    <t xml:space="preserve">Wheeler V C           	Eo58Ycx Bgc	</t>
  </si>
  <si>
    <t xml:space="preserve">Amznmktplace          	On 08 Oct Bdc	</t>
  </si>
  <si>
    <t xml:space="preserve">Auto Trader           	On 06 Oct Bdc	</t>
  </si>
  <si>
    <t xml:space="preserve">Ebay C 14921139272    	On 06 Oct Bdc	</t>
  </si>
  <si>
    <t xml:space="preserve">Herts + Beds Trans    	Gearbox Repair Ft	</t>
  </si>
  <si>
    <t xml:space="preserve">J S Motor Repairs     	Forest Invoice 2 Ft	</t>
  </si>
  <si>
    <t xml:space="preserve">Prime Video *Ht91K    	On 06 Oct Bdc	</t>
  </si>
  <si>
    <t xml:space="preserve">Redcorn Ltd           	Car P Ft	</t>
  </si>
  <si>
    <t xml:space="preserve">Auto Trader           	On 09 Oct Bdc	</t>
  </si>
  <si>
    <t xml:space="preserve">Ebay O*181063300    	On 09 Oct Bdc	</t>
  </si>
  <si>
    <t xml:space="preserve">Ebay O*231063058    	On 09 Oct Bdc	</t>
  </si>
  <si>
    <t xml:space="preserve">Urban Auto            	Invoice 39 Ft	</t>
  </si>
  <si>
    <t xml:space="preserve">Ebay Commerce Uk L    	P*6064159016 Bgc	</t>
  </si>
  <si>
    <t xml:space="preserve">J Stallard            	Hk62Nlz Bgc	</t>
  </si>
  <si>
    <t xml:space="preserve">Kieran Louis          	Gl62 Gdy Bgc	</t>
  </si>
  <si>
    <t xml:space="preserve">Auto Trader           	On 10 Oct Bdc	</t>
  </si>
  <si>
    <t xml:space="preserve">Ebay O*011064760    	On 10 Oct Bdc	</t>
  </si>
  <si>
    <t xml:space="preserve">Ebay O*011064775    	On 10 Oct Bdc	</t>
  </si>
  <si>
    <t xml:space="preserve">Ebay O*131064046    	On 10 Oct Bdc	</t>
  </si>
  <si>
    <t xml:space="preserve">Ebay O*201063602    	On 10 Oct Bdc	</t>
  </si>
  <si>
    <t xml:space="preserve">Sw Motor Factors      	On 10 Oct Bdc	</t>
  </si>
  <si>
    <t xml:space="preserve">Total Waste Manage    	On 11 Oct Bdc	</t>
  </si>
  <si>
    <t xml:space="preserve">Marston L             	Gk14Ccy Ft	</t>
  </si>
  <si>
    <t xml:space="preserve">Sheen M M             	Sa62Vwx Bgc	</t>
  </si>
  <si>
    <t xml:space="preserve">Dytlow F              	Yy07Hwt Ft	</t>
  </si>
  <si>
    <t xml:space="preserve">Auto Trader           	On 11 Oct Bdc	</t>
  </si>
  <si>
    <t xml:space="preserve">Screwfix Dir Ltd      	On 11 Oct Clp	</t>
  </si>
  <si>
    <t xml:space="preserve">Tz Peri Peri Lough    	On 11 Oct Clp	</t>
  </si>
  <si>
    <t xml:space="preserve">Zettle_*Lakeside C    	On 11 Oct Clp	</t>
  </si>
  <si>
    <t xml:space="preserve">Mr T Hills            	Focus Bgc	</t>
  </si>
  <si>
    <t xml:space="preserve">Auto Trader           	On 12 Oct Bdc	</t>
  </si>
  <si>
    <t xml:space="preserve">Costco Wholesale #    	On 12 Oct Bdc	</t>
  </si>
  <si>
    <t xml:space="preserve">Ebay O*151064809    	On 12 Oct Bdc	</t>
  </si>
  <si>
    <t xml:space="preserve">Ebay O*271064088    	On 12 Oct Bdc	</t>
  </si>
  <si>
    <t xml:space="preserve">Bouchouitk A          	Gu62Nof Ft	</t>
  </si>
  <si>
    <t xml:space="preserve">Feeney J E S          	Mk08 Ugo Bgc	</t>
  </si>
  <si>
    <t xml:space="preserve">Dearman B             	Gl62 Wc Bgc	</t>
  </si>
  <si>
    <t xml:space="preserve">Amznmktplace          	On 13 Oct Bdc	</t>
  </si>
  <si>
    <t xml:space="preserve">Amznmktplace          	On 15 Oct Bdc	</t>
  </si>
  <si>
    <t xml:space="preserve">Auto Trader           	On 13 Oct Bdc	</t>
  </si>
  <si>
    <t xml:space="preserve">Custom Cars Ltd       	Car Ta Ft	</t>
  </si>
  <si>
    <t xml:space="preserve">Ebay O*121065389    	On 13 Oct Bdc	</t>
  </si>
  <si>
    <t xml:space="preserve">Ebay O*201064865    	On 13 Oct Bdc	</t>
  </si>
  <si>
    <t xml:space="preserve">Urban Auto            	Invoice 40 Ft	</t>
  </si>
  <si>
    <t xml:space="preserve">Harrison R            	Gk14Ccy Ft	</t>
  </si>
  <si>
    <t xml:space="preserve">Auto Trader           	On 16 Oct Bdc	</t>
  </si>
  <si>
    <t xml:space="preserve">Stallard Construct    	Hk62Nlz Bgc	</t>
  </si>
  <si>
    <t xml:space="preserve">Taylor P H            	Ks59Xre Ft	</t>
  </si>
  <si>
    <t xml:space="preserve">Auto Trader           	On 17 Oct Bdc	</t>
  </si>
  <si>
    <t xml:space="preserve">Custom Cars Ltd       	Polo Tax Ft	</t>
  </si>
  <si>
    <t xml:space="preserve">Mcdonalds             	On 17 Oct Clp	</t>
  </si>
  <si>
    <t xml:space="preserve">O Pryde               	Sar Range Gk14Ccy Ft	</t>
  </si>
  <si>
    <t xml:space="preserve">Redcorn Ltd           	Car V Ft	</t>
  </si>
  <si>
    <t xml:space="preserve">Shell Epping 21       	On 17 Oct Clp	</t>
  </si>
  <si>
    <t xml:space="preserve">Amznmktplace          	On 19 Oct Bdc	</t>
  </si>
  <si>
    <t xml:space="preserve">Aspen Healthcare      	On 18 Oct Bdc	</t>
  </si>
  <si>
    <t xml:space="preserve">Auto Trader           	On 18 Oct Bdc	</t>
  </si>
  <si>
    <t xml:space="preserve">Ebay O*211066776    	On 18 Oct Bdc	</t>
  </si>
  <si>
    <t>Manheim Ltd           	Forest Car Company Ft</t>
  </si>
  <si>
    <t xml:space="preserve">Paypal *Ubertrip      	On 18 Oct Bdc	</t>
  </si>
  <si>
    <t xml:space="preserve">Auto Trader           	On 19 Oct Bdc	</t>
  </si>
  <si>
    <t xml:space="preserve">Ebay O*011068442    	On 19 Oct Bdc	</t>
  </si>
  <si>
    <t xml:space="preserve">Ebay O*061068408    	On 19 Oct Bdc	</t>
  </si>
  <si>
    <t xml:space="preserve">Ebay O*201067366    	On 19 Oct Bdc	</t>
  </si>
  <si>
    <t xml:space="preserve">Ebay O*221067276    	On 19 Oct Bdc	</t>
  </si>
  <si>
    <t xml:space="preserve">Ebay O*261066899    	On 19 Oct Bdc	</t>
  </si>
  <si>
    <t xml:space="preserve">Paypal *Microsoft     	On 19 Oct Bdc	</t>
  </si>
  <si>
    <t xml:space="preserve">Paypal *Ubertrip      	On 19 Oct Bdc	</t>
  </si>
  <si>
    <t xml:space="preserve">Total Waste Manage    	On 20 Oct Bdc	</t>
  </si>
  <si>
    <t xml:space="preserve">A Nazir               	Ecu Fix Ft	</t>
  </si>
  <si>
    <t xml:space="preserve">A Pilgrim             	C3 58 Scrap Ft	</t>
  </si>
  <si>
    <t xml:space="preserve">Auto Trader           	On 20 Oct Bdc	</t>
  </si>
  <si>
    <t xml:space="preserve">Ebay O*181067829    	On 20 Oct Bdc	</t>
  </si>
  <si>
    <t xml:space="preserve">Ebay O*271067530    	On 21 Oct Bdc	</t>
  </si>
  <si>
    <t xml:space="preserve">Paypal *Playstatio    	On 21 Oct Bdc	</t>
  </si>
  <si>
    <t xml:space="preserve">Subway 38377 Eppin    	On 20 Oct Clp	</t>
  </si>
  <si>
    <t xml:space="preserve">Lawren J Bus          	Wg12 Kfj. Citroen Ft	</t>
  </si>
  <si>
    <t xml:space="preserve">Powell E D            	Lx59 Pof Ft	</t>
  </si>
  <si>
    <t xml:space="preserve">Katie Louise Pullm    	Ck63Mys Kpullman Bgc	</t>
  </si>
  <si>
    <t xml:space="preserve">Auto Trader           	On 23 Oct Bdc	</t>
  </si>
  <si>
    <t xml:space="preserve">Ebay C 15092934368    	On 23 Oct Bdc	</t>
  </si>
  <si>
    <t xml:space="preserve">Mfg Meads             	On 23 Oct Clp	</t>
  </si>
  <si>
    <t xml:space="preserve">Shell Epping 21       	On 23 Oct Bdc	</t>
  </si>
  <si>
    <t xml:space="preserve">Shell Epping 21       	On 23 Oct Clp	</t>
  </si>
  <si>
    <t xml:space="preserve">Sq *Completely Ken    	On 23 Oct Clp	</t>
  </si>
  <si>
    <t xml:space="preserve">Sq *The Cabin         	On 23 Oct Clp	</t>
  </si>
  <si>
    <t xml:space="preserve">Sw Motor Factors      	On 23 Oct Bdc	</t>
  </si>
  <si>
    <t xml:space="preserve">Mason Chloe           	Hn58Uzf Bgc	</t>
  </si>
  <si>
    <t xml:space="preserve">Ebay O*021070661    	On 24 Oct Bdc	</t>
  </si>
  <si>
    <t xml:space="preserve">Ebay O*061070402    	On 24 Oct Bdc	</t>
  </si>
  <si>
    <t xml:space="preserve">Redcorn Ltd           	Car G Ft	</t>
  </si>
  <si>
    <t xml:space="preserve">Shell Epping 21       	On 24 Oct Bdc	</t>
  </si>
  <si>
    <t xml:space="preserve">Urban Auto            	Invoice 41 Ft	</t>
  </si>
  <si>
    <t xml:space="preserve">Ebay O*041070680    	On 25 Oct Bdc	</t>
  </si>
  <si>
    <t xml:space="preserve">Ebay O*081070628    	On 25 Oct Bdc	</t>
  </si>
  <si>
    <t xml:space="preserve">Ebay O*101070306    	On 25 Oct Bdc	</t>
  </si>
  <si>
    <t xml:space="preserve">Paypal *Uber Eats     	On 23 Oct Bdc	</t>
  </si>
  <si>
    <t xml:space="preserve">Ebay C 15126105152    	On 27 Oct Bdc	</t>
  </si>
  <si>
    <t xml:space="preserve">Ebay O*041071204    	On 26 Oct Bdc	</t>
  </si>
  <si>
    <t xml:space="preserve">Ebay O*231070105    	On 26 Oct Bdc	</t>
  </si>
  <si>
    <t xml:space="preserve">Katy Whiting          	Rk13Kwv Ft	</t>
  </si>
  <si>
    <t xml:space="preserve">Paypal *Ubertrip      	On 25 Oct Bdc	</t>
  </si>
  <si>
    <t xml:space="preserve">J Eyles               	Car Reg Eu14 Szp Bgc	</t>
  </si>
  <si>
    <t>Kasongo M C           	Land Rover Re53Lta Bg</t>
  </si>
  <si>
    <t xml:space="preserve">M Alyan               	Ft63 Soa Bgc	</t>
  </si>
  <si>
    <t xml:space="preserve">Total Waste Manage    	On 27 Oct Bdc	</t>
  </si>
  <si>
    <t xml:space="preserve">Robert Munroe         	Chase Bgc	</t>
  </si>
  <si>
    <t xml:space="preserve">Ags Windscreens       	Windscreens Ft	</t>
  </si>
  <si>
    <t xml:space="preserve">Auto Trader           	On 27 Oct Bdc	</t>
  </si>
  <si>
    <t xml:space="preserve">Costco Wholesale #    	On 27 Oct Bdc	</t>
  </si>
  <si>
    <t xml:space="preserve">Ebay O*121071029    	On 27 Oct Bdc	</t>
  </si>
  <si>
    <t xml:space="preserve">Mcdonalds 992         	On 27 Oct Clp	</t>
  </si>
  <si>
    <t xml:space="preserve">Auto Trader           	On 30 Oct Bdc	</t>
  </si>
  <si>
    <t xml:space="preserve">Ebay O*101072378    	On 30 Oct Bdc	</t>
  </si>
  <si>
    <t xml:space="preserve">Paypal *Justeatcou    	On 29 Oct Bdc	</t>
  </si>
  <si>
    <t xml:space="preserve">Redcorn Ltd           	Car Z Ft	</t>
  </si>
  <si>
    <t xml:space="preserve">Sw Motor Factors      	On 30 Oct Bdc	</t>
  </si>
  <si>
    <t xml:space="preserve">K Nikolaidis          	Kt64Fvl Bgc	</t>
  </si>
  <si>
    <t xml:space="preserve">Amazon.Co.Uk*H20Dd    	On 31 Oct Bdc	</t>
  </si>
  <si>
    <t xml:space="preserve">Amazon.Co.Uk*H24J3    	On 31 Oct Bdc	</t>
  </si>
  <si>
    <t xml:space="preserve">Auto Trader           	On 31 Oct Bdc	</t>
  </si>
  <si>
    <t xml:space="preserve">L'S Sandwich Bar      	On 31 Oct Clp	</t>
  </si>
  <si>
    <t xml:space="preserve">Robert Munroe         	C30 Volvo Bgc	</t>
  </si>
  <si>
    <t xml:space="preserve">207289 50237620       	Mobilechannel Ft	</t>
  </si>
  <si>
    <t xml:space="preserve">Auto Trader           	On 01 Nov Bdc	</t>
  </si>
  <si>
    <t xml:space="preserve">Ebay O*261072153    	On 01 Nov Bdc	</t>
  </si>
  <si>
    <t xml:space="preserve">G Schillaci J S Mo    	Mots Spanners Ft	</t>
  </si>
  <si>
    <t xml:space="preserve">Urban Auto            	Invoice 42 Ft	</t>
  </si>
  <si>
    <t xml:space="preserve">Oliver Pryde          	Fr13 Ymw Bgc	</t>
  </si>
  <si>
    <t xml:space="preserve">Amznmktplace          	On 02 Nov Bdc	</t>
  </si>
  <si>
    <t xml:space="preserve">Auto Trader           	On 02 Nov Bdc	</t>
  </si>
  <si>
    <t xml:space="preserve">Ebay O*061074211    	On 02 Nov Bdc	</t>
  </si>
  <si>
    <t xml:space="preserve">Manheim Ltd           	9120052 Ao52Fgd Ft	</t>
  </si>
  <si>
    <t xml:space="preserve">Manheim Ltd           	9120052 Fr13Ymw Ft	</t>
  </si>
  <si>
    <t xml:space="preserve">Manheim Ltd           	9120052 Ld64Vwn Ft	</t>
  </si>
  <si>
    <t xml:space="preserve">Manheim Ltd           	9120052 Rj64Ull Ft	</t>
  </si>
  <si>
    <t xml:space="preserve">Paypal *Justeatcou    	On 01 Nov Bdc	</t>
  </si>
  <si>
    <t xml:space="preserve">Redcorn Ltd           	Car H Ft	</t>
  </si>
  <si>
    <t xml:space="preserve">Redcorn Ltd           	Car W Ft	</t>
  </si>
  <si>
    <t xml:space="preserve">I Deidda              	Kt64Fvl Bgc	</t>
  </si>
  <si>
    <t xml:space="preserve">James Parrack         	Ek59 Xpr Bgc	</t>
  </si>
  <si>
    <t xml:space="preserve">Auto Trader           	On 03 Nov Bdc	</t>
  </si>
  <si>
    <t xml:space="preserve">Auto Trader           	On 05 Nov Bdc	</t>
  </si>
  <si>
    <t xml:space="preserve">Ebay C 15215156072    	On 05 Nov Bdc	</t>
  </si>
  <si>
    <t xml:space="preserve">Ebay O*041074951    	On 04 Nov Bdc	</t>
  </si>
  <si>
    <t xml:space="preserve">Ebay O*071074360    	On 03 Nov Bdc	</t>
  </si>
  <si>
    <t xml:space="preserve">Ebay O*161074172    	On 04 Nov Bdc	</t>
  </si>
  <si>
    <t xml:space="preserve">Ebay O*231073488    	On 03 Nov Bdc	</t>
  </si>
  <si>
    <t xml:space="preserve">Ebay O*251073358    	On 03 Nov Bdc	</t>
  </si>
  <si>
    <t xml:space="preserve">Paypal *3D Printin    	On 02 Nov Bdc	</t>
  </si>
  <si>
    <t xml:space="preserve">Paypal *Lightingev    	On 03 Nov Bdc	</t>
  </si>
  <si>
    <t xml:space="preserve">Urban Auto            	Invoice 43 Ft	</t>
  </si>
  <si>
    <t xml:space="preserve">H Downes              	Deposit Bgc	</t>
  </si>
  <si>
    <t xml:space="preserve">Murray Finesilver     	Gu19 Fml Bgc	</t>
  </si>
  <si>
    <t xml:space="preserve">Auto Trader           	On 06 Nov Bdc	</t>
  </si>
  <si>
    <t xml:space="preserve">Ebay O*061075624    	On 06 Nov Bdc	</t>
  </si>
  <si>
    <t xml:space="preserve">Suzanne Mealing       	Jack Dance Ft	</t>
  </si>
  <si>
    <t xml:space="preserve">Sw Motor Factors      	On 06 Nov Bdc	</t>
  </si>
  <si>
    <t xml:space="preserve">H Downes              	Car Bgc	</t>
  </si>
  <si>
    <t xml:space="preserve">203698 93272893       	Fuel Ft	</t>
  </si>
  <si>
    <t xml:space="preserve">Auto Trader           	On 07 Nov Bdc	</t>
  </si>
  <si>
    <t xml:space="preserve">Cc Autolocksmiths     	Invoice 2150 Ft	</t>
  </si>
  <si>
    <t xml:space="preserve">M+A Hertford Ltd      	Inv4286 Ft	</t>
  </si>
  <si>
    <t xml:space="preserve">Auto Trader           	On 09 Nov Bdc	</t>
  </si>
  <si>
    <t xml:space="preserve">Ebay O*131076610    	On 09 Nov Bdc	</t>
  </si>
  <si>
    <t xml:space="preserve">Paypal *Justeatcou    	On 08 Nov Bdc	</t>
  </si>
  <si>
    <t xml:space="preserve">Norbury P             	Ld64Vwn Bgc	</t>
  </si>
  <si>
    <t xml:space="preserve">Michelle White        	Car Bgc	</t>
  </si>
  <si>
    <t xml:space="preserve">J Green               	Rk07 0Pf Bgc	</t>
  </si>
  <si>
    <t xml:space="preserve">Auto Trader           	On 10 Nov Bdc	</t>
  </si>
  <si>
    <t xml:space="preserve">Ebay O*021078192    	On 11 Nov Bdc	</t>
  </si>
  <si>
    <t xml:space="preserve">Ebay O*041077989    	On 11 Nov Bdc	</t>
  </si>
  <si>
    <t xml:space="preserve">Paypal *Justeatcou    	On 09 Nov Bdc	</t>
  </si>
  <si>
    <t xml:space="preserve">Paypal *Playstatio    	On 10 Nov Bdc	</t>
  </si>
  <si>
    <t xml:space="preserve">S H Quinn             	Electric Bill Ft	</t>
  </si>
  <si>
    <t xml:space="preserve">Callaghan K           	Gf20 Shj Bgc	</t>
  </si>
  <si>
    <t xml:space="preserve">William Godley        	Ef13 Jkn Bgc	</t>
  </si>
  <si>
    <t xml:space="preserve">Amznmktplace          	On 13 Nov Bdc	</t>
  </si>
  <si>
    <t xml:space="preserve">Amznmktplace          	On 14 Nov Bdc	</t>
  </si>
  <si>
    <t xml:space="preserve">Urban Auto            	Invoice 44 Ft	</t>
  </si>
  <si>
    <t xml:space="preserve">Auto Trader           	On 14 Nov Bdc	</t>
  </si>
  <si>
    <t xml:space="preserve">Ebay O*011079530    	On 14 Nov Bdc	</t>
  </si>
  <si>
    <t xml:space="preserve">Ebay O*061079278    	On 14 Nov Bdc	</t>
  </si>
  <si>
    <t xml:space="preserve">Ebay O*171078484    	On 14 Nov Bdc	</t>
  </si>
  <si>
    <t xml:space="preserve">Paypal *Playstatio    	On 14 Nov Bdc	</t>
  </si>
  <si>
    <t xml:space="preserve">Spence C+J Pf         	Fiat Hv59 Hbb Ft	</t>
  </si>
  <si>
    <t xml:space="preserve">Auto Trader           	On 15 Nov Bdc	</t>
  </si>
  <si>
    <t xml:space="preserve">Ebay C 15301839656    	On 16 Nov Bdc	</t>
  </si>
  <si>
    <t xml:space="preserve">Ebay O*081079406    	On 15 Nov Bdc	</t>
  </si>
  <si>
    <t xml:space="preserve">Ebay O*131079202    	On 15 Nov Bdc	</t>
  </si>
  <si>
    <t xml:space="preserve">Amazon.Co.Uk*Hb5Hx    	On 16 Nov Bdc	</t>
  </si>
  <si>
    <t xml:space="preserve">Ebay O*031080183    	On 16 Nov Bdc	</t>
  </si>
  <si>
    <t xml:space="preserve">Manheim Ltd           	9120052 Bk58Ohz Ft	</t>
  </si>
  <si>
    <t xml:space="preserve">Paypal *Justeatcou    	On 15 Nov Bdc	</t>
  </si>
  <si>
    <t xml:space="preserve">Paypal *Justeatcou    	On 16 Nov Bdc	</t>
  </si>
  <si>
    <t xml:space="preserve">K Bhalroo             	Sw12 Hbj Bgc	</t>
  </si>
  <si>
    <t xml:space="preserve">L Dailly              	Dl17 Daa Bgc	</t>
  </si>
  <si>
    <t>Amazon* 204931753    Luxembourg	On 17 Nov C</t>
  </si>
  <si>
    <t xml:space="preserve">Amznmktplace          	On 18 Nov Bdc	</t>
  </si>
  <si>
    <t xml:space="preserve">Amznmktplace          	On 19 Nov Bdc	</t>
  </si>
  <si>
    <t xml:space="preserve">Auto Trader           	On 17 Nov Bdc	</t>
  </si>
  <si>
    <t xml:space="preserve">Auto Trader           	On 19 Nov Bdc	</t>
  </si>
  <si>
    <t xml:space="preserve">Ebay C 15334886048    	On 18 Nov Bdc	</t>
  </si>
  <si>
    <t xml:space="preserve">Ebay O*151080139    	On 18 Nov Bdc	</t>
  </si>
  <si>
    <t xml:space="preserve">Michelle White        	Tyres Ft	</t>
  </si>
  <si>
    <t xml:space="preserve">Miller &amp; Carter       	On 18 Nov Clp	</t>
  </si>
  <si>
    <t xml:space="preserve">Paypal *Microsoft     	On 19 Nov Bdc	</t>
  </si>
  <si>
    <t xml:space="preserve">Paypal *Playstatio    	On 18 Nov Bdc	</t>
  </si>
  <si>
    <t xml:space="preserve">Urban Auto            	Invoice 45 Ft	</t>
  </si>
  <si>
    <t xml:space="preserve">Lincesmith Mark      	Mark Bgc	</t>
  </si>
  <si>
    <t xml:space="preserve">Smith M               	Ey64Fmk Bgc	</t>
  </si>
  <si>
    <t xml:space="preserve">Auto Trader           	On 20 Nov Bdc	</t>
  </si>
  <si>
    <t xml:space="preserve">Sw Motor Factors      	On 20 Nov Bdc	</t>
  </si>
  <si>
    <t xml:space="preserve">Amznmktplace          	On 21 Nov Bdc	</t>
  </si>
  <si>
    <t xml:space="preserve">Ebay O*091081970    	On 21 Nov Bdc	</t>
  </si>
  <si>
    <t xml:space="preserve">Fredrika Trainor      	Refund Ey64Fmk Ft	</t>
  </si>
  <si>
    <t xml:space="preserve">Londoncode.Uk         	Golf Calibration Ft	</t>
  </si>
  <si>
    <t xml:space="preserve">Auto Trader           	On 22 Nov Bdc	</t>
  </si>
  <si>
    <t xml:space="preserve">Shell Epping 21       	On 22 Nov Clp	</t>
  </si>
  <si>
    <t xml:space="preserve">Auto Trader           	On 23 Nov Bdc	</t>
  </si>
  <si>
    <t xml:space="preserve">Ebay O*061083101    	On 23 Nov Bdc	</t>
  </si>
  <si>
    <t xml:space="preserve">Ebay O*221082015    	On 23 Nov Bdc	</t>
  </si>
  <si>
    <t xml:space="preserve">Ebay O*261081698    	On 23 Nov Bdc	</t>
  </si>
  <si>
    <t xml:space="preserve">Paypal *Petethe1St    	On 21 Nov Bdc	</t>
  </si>
  <si>
    <t xml:space="preserve">Screwfix Dir Ltd      	On 23 Nov Clp	</t>
  </si>
  <si>
    <t xml:space="preserve">Tfl Business Bops     	On 22 Nov Bdc	</t>
  </si>
  <si>
    <t xml:space="preserve">J Green               	Rk07 Opf Bgc	</t>
  </si>
  <si>
    <t xml:space="preserve">Kristine Millereb    	Reg Rk59 Unf Bgc	</t>
  </si>
  <si>
    <t xml:space="preserve">O Pryde               	Fy13 Ual Bgc	</t>
  </si>
  <si>
    <t xml:space="preserve">Wojciech Kuczynski    	Rk13Kwv Bgc	</t>
  </si>
  <si>
    <t xml:space="preserve">Katie Louise Pullm    	Ck63Mys Bgc	</t>
  </si>
  <si>
    <t xml:space="preserve">Kellard Kc            	Eo57 Fpk Ft	</t>
  </si>
  <si>
    <t xml:space="preserve">A Nazir               	Electronics Ft	</t>
  </si>
  <si>
    <t xml:space="preserve">Amznmktplace          	On 26 Nov Bdc	</t>
  </si>
  <si>
    <t xml:space="preserve">Auto Trader           	On 25 Nov Bdc	</t>
  </si>
  <si>
    <t xml:space="preserve">Ebay O*251083073    	On 26 Nov Bdc	</t>
  </si>
  <si>
    <t xml:space="preserve">Urban Auto            	Invoice 46 Ft	</t>
  </si>
  <si>
    <t xml:space="preserve">Amznmktplace          	On 27 Nov Bdc	</t>
  </si>
  <si>
    <t xml:space="preserve">Auto Trader           	On 27 Nov Bdc	</t>
  </si>
  <si>
    <t xml:space="preserve">Ebay C 15441851672    	On 28 Nov Bdc	</t>
  </si>
  <si>
    <t xml:space="preserve">Shell Epping 21       	On 27 Nov Clp	</t>
  </si>
  <si>
    <t xml:space="preserve">Markham A F Cd        	Ey64 Fmk Bgc	</t>
  </si>
  <si>
    <t xml:space="preserve">Auto Trader           	On 28 Nov Bdc	</t>
  </si>
  <si>
    <t xml:space="preserve">Ebay O*241085701    	On 28 Nov Bdc	</t>
  </si>
  <si>
    <t xml:space="preserve">Post Office Counte    	On 28 Nov Clp	</t>
  </si>
  <si>
    <t xml:space="preserve">Shell Epping 21       	On 28 Nov Clp	</t>
  </si>
  <si>
    <t xml:space="preserve">Ben Chapman           	Bk58Ohz Bgc	</t>
  </si>
  <si>
    <t>Amazon* 204513636    Luxembourg	On 29 Nov B</t>
  </si>
  <si>
    <t xml:space="preserve">Amznmktplace          	On 29 Nov Bdc	</t>
  </si>
  <si>
    <t xml:space="preserve">Amznmktplace          	On 30 Nov Bdc	</t>
  </si>
  <si>
    <t xml:space="preserve">Ebay C 15387975152    	On 30 Nov Bdc	</t>
  </si>
  <si>
    <t xml:space="preserve">Ebay O*171085322    	On 29 Nov Bdc	</t>
  </si>
  <si>
    <t xml:space="preserve">Homebase Ltd 035      	On 29 Nov Bdc	</t>
  </si>
  <si>
    <t>Total£</t>
  </si>
  <si>
    <t>Index of working papers</t>
  </si>
  <si>
    <t>a</t>
  </si>
  <si>
    <t>r</t>
  </si>
  <si>
    <t>1 Total</t>
  </si>
  <si>
    <t>92 Total</t>
  </si>
  <si>
    <t>232 Total</t>
  </si>
  <si>
    <t>235 Total</t>
  </si>
  <si>
    <t>586 Total</t>
  </si>
  <si>
    <t>Trade debtors on account</t>
  </si>
  <si>
    <t>586.1 Total</t>
  </si>
  <si>
    <t>Trade debtors -unallocated</t>
  </si>
  <si>
    <t>586.3 Total</t>
  </si>
  <si>
    <t>668 Total</t>
  </si>
  <si>
    <t>693 Total</t>
  </si>
  <si>
    <t>727 Total</t>
  </si>
  <si>
    <t>735 Total</t>
  </si>
  <si>
    <t>737 Total</t>
  </si>
  <si>
    <t>Trade creditors on account</t>
  </si>
  <si>
    <t>737.2 Total</t>
  </si>
  <si>
    <t>738 Total</t>
  </si>
  <si>
    <t>Queries</t>
  </si>
  <si>
    <t xml:space="preserve">Need Invoice copy for booking </t>
  </si>
  <si>
    <t>Mitesh review pont</t>
  </si>
  <si>
    <t>Sales sheet- always use formula/ margin/VAT</t>
  </si>
  <si>
    <t xml:space="preserve">Done - VAT as it is </t>
  </si>
  <si>
    <t>Refreshment- Where VAT consider / remoev from personal/ keep around 2400</t>
  </si>
  <si>
    <t>Done</t>
  </si>
  <si>
    <t>DCA- BP/ BR</t>
  </si>
  <si>
    <t>Old format/ IRIS</t>
  </si>
  <si>
    <t>Year end :</t>
  </si>
  <si>
    <t>Job plan</t>
  </si>
  <si>
    <t>Hours</t>
  </si>
  <si>
    <t>Communication trail</t>
  </si>
  <si>
    <t>Opening Balance Adjustments</t>
  </si>
  <si>
    <t>As per XERO</t>
  </si>
  <si>
    <t>As per Final Accounts</t>
  </si>
  <si>
    <t>Difference in opening entries</t>
  </si>
  <si>
    <t>Opening Balance Diifference already adjusted</t>
  </si>
  <si>
    <t xml:space="preserve">Opening balance difference </t>
  </si>
  <si>
    <t>Details</t>
  </si>
  <si>
    <t>TaxCalc Code</t>
  </si>
  <si>
    <t>Dr £</t>
  </si>
  <si>
    <t>Cr £</t>
  </si>
  <si>
    <t>Fund transfer</t>
  </si>
  <si>
    <t>202519 30470120 MOBILE-CHANNEL FT</t>
  </si>
  <si>
    <t>Barclays BankA/c. No.: 30470120</t>
  </si>
  <si>
    <t>692 Total</t>
  </si>
  <si>
    <t>Y/E :</t>
  </si>
  <si>
    <t>Journals</t>
  </si>
  <si>
    <t>Sr. No.</t>
  </si>
  <si>
    <t>AP code</t>
  </si>
  <si>
    <t>Debit (£)</t>
  </si>
  <si>
    <t>Credit (£)</t>
  </si>
  <si>
    <t xml:space="preserve">PROFIT/(Loss) as per Books Profit and loss account :                                    </t>
  </si>
  <si>
    <t>(Being : Share capital introduce through DCA.)</t>
  </si>
  <si>
    <t>(Being : Current year sales booked.)</t>
  </si>
  <si>
    <t>390/13</t>
  </si>
  <si>
    <t>390/15</t>
  </si>
  <si>
    <t>524/22</t>
  </si>
  <si>
    <t>526/22</t>
  </si>
  <si>
    <t>(Being : Depreciation @20% RBM booked for current year.)</t>
  </si>
  <si>
    <t>ER NI</t>
  </si>
  <si>
    <t>(Being : Director's remuneration booked for current year.)</t>
  </si>
  <si>
    <t>(Being : Wages booked for current year.)</t>
  </si>
  <si>
    <t>(Being : Trade debtors adjusted through cash and DCA.)</t>
  </si>
  <si>
    <t>(Being : Reversal of sales booked.)</t>
  </si>
  <si>
    <t>(Being : Additional income booked which is incurred during sales.)</t>
  </si>
  <si>
    <t>(Being : Employer allowance received.)</t>
  </si>
  <si>
    <t>(Being : Stock book for current year as per stock sheet.)</t>
  </si>
  <si>
    <t>(Being : Estimate expense booked for current year.)</t>
  </si>
  <si>
    <t>(Being : Reversal of expense.)</t>
  </si>
  <si>
    <t>(Being : Duplicate expense reversed.)</t>
  </si>
  <si>
    <t>(Being : Expense move to DCA.)</t>
  </si>
  <si>
    <t>(Being : Trade creditors paid through Cash and DCA.)</t>
  </si>
  <si>
    <t>(Being : Sales return shown as purchase.)</t>
  </si>
  <si>
    <t>(Being : Wages paid through cash.)</t>
  </si>
  <si>
    <t>(Being : Cash introduce through DCA.)</t>
  </si>
  <si>
    <t>(Being : Estimate income booked.)</t>
  </si>
  <si>
    <t>(Being : Corporation tax provision for current year booked.)</t>
  </si>
  <si>
    <t>(Being : Internet expenses reallocated from computer expense)</t>
  </si>
  <si>
    <t>(Being : Expenses reallocated from subscription)</t>
  </si>
  <si>
    <t>(Being : Current year prepayment booked)</t>
  </si>
  <si>
    <t>(Being : Subcontractor reallocated from consultancy fees)</t>
  </si>
  <si>
    <t>(Being : Insurance reallocated from small tolls)</t>
  </si>
  <si>
    <t>(Being : Minor difference adjusted to bank charges)</t>
  </si>
  <si>
    <t>(Being : Current year S455 Tax adjustment)</t>
  </si>
  <si>
    <t xml:space="preserve">(Being : ) </t>
  </si>
  <si>
    <t>(Being:)</t>
  </si>
  <si>
    <t>Total :</t>
  </si>
  <si>
    <t>Trial Balance</t>
  </si>
  <si>
    <t>Tax calc</t>
  </si>
  <si>
    <t>NL Description</t>
  </si>
  <si>
    <t>Dr</t>
  </si>
  <si>
    <t>Cr</t>
  </si>
  <si>
    <t>N/C</t>
  </si>
  <si>
    <t>Check</t>
  </si>
  <si>
    <t>Extended Trial Balance (ETB)</t>
  </si>
  <si>
    <t>IRIS Code</t>
  </si>
  <si>
    <t>Name</t>
  </si>
  <si>
    <t>Opening Balance</t>
  </si>
  <si>
    <t>Barclays BankA/c. No.: 50237620</t>
  </si>
  <si>
    <t>PDB</t>
  </si>
  <si>
    <t xml:space="preserve"> Journals </t>
  </si>
  <si>
    <t>Finalisation Journal</t>
  </si>
  <si>
    <t xml:space="preserve"> Closing Balance  </t>
  </si>
  <si>
    <t xml:space="preserve"> Debit </t>
  </si>
  <si>
    <t xml:space="preserve"> Credit </t>
  </si>
  <si>
    <t xml:space="preserve">Goodwill </t>
  </si>
  <si>
    <t>502/1</t>
  </si>
  <si>
    <t>Goodwill Cost/valuation b/f</t>
  </si>
  <si>
    <t>502/2</t>
  </si>
  <si>
    <t>Goodwill - Additions</t>
  </si>
  <si>
    <t>502/3</t>
  </si>
  <si>
    <t>Goodwill - Disposals</t>
  </si>
  <si>
    <t>502/21</t>
  </si>
  <si>
    <t>Goodwill - Amortisation b/fwd</t>
  </si>
  <si>
    <t>502/22</t>
  </si>
  <si>
    <t>Goodwill - Charge for year</t>
  </si>
  <si>
    <t>502/23</t>
  </si>
  <si>
    <t>Goodwill - Eliminated on disposals</t>
  </si>
  <si>
    <t>Patents &amp; licences</t>
  </si>
  <si>
    <t>503/1</t>
  </si>
  <si>
    <t>Patents &amp; licences Cost/valuation b/f</t>
  </si>
  <si>
    <t>503/2</t>
  </si>
  <si>
    <t>Patents &amp; licences - additions</t>
  </si>
  <si>
    <t>503/3</t>
  </si>
  <si>
    <t>Patents &amp; licences - disposals</t>
  </si>
  <si>
    <t>503/21</t>
  </si>
  <si>
    <t>Patents &amp; licences - amortisation b/fwd</t>
  </si>
  <si>
    <t>503/22</t>
  </si>
  <si>
    <t>Patents &amp; licences - amortisation charge in year</t>
  </si>
  <si>
    <t>503/23</t>
  </si>
  <si>
    <t>Patents &amp; licences - depreciation on disposals</t>
  </si>
  <si>
    <t>Development Cost</t>
  </si>
  <si>
    <t>504/1</t>
  </si>
  <si>
    <t>Development Cost/valuation b/f</t>
  </si>
  <si>
    <t>504/2</t>
  </si>
  <si>
    <t>Development - additions</t>
  </si>
  <si>
    <t>504/3</t>
  </si>
  <si>
    <t>Development - disposals</t>
  </si>
  <si>
    <t>504/21</t>
  </si>
  <si>
    <t>Development - amortisation b/fwd</t>
  </si>
  <si>
    <t>Computer Software</t>
  </si>
  <si>
    <t>505/1</t>
  </si>
  <si>
    <t>Computer Software Cost/valuation b/f</t>
  </si>
  <si>
    <t>505/2</t>
  </si>
  <si>
    <t>Intellectual property - additions</t>
  </si>
  <si>
    <t>505/3</t>
  </si>
  <si>
    <t>Intellectual property - disposals</t>
  </si>
  <si>
    <t>505/21</t>
  </si>
  <si>
    <t>Intellectual property - amortisation b/fwd</t>
  </si>
  <si>
    <t>505/22</t>
  </si>
  <si>
    <t>Intellectual property - amortisation charge in year</t>
  </si>
  <si>
    <t>505/23</t>
  </si>
  <si>
    <t>Intellectual property - amortisation on disposals</t>
  </si>
  <si>
    <t>Freehold Property</t>
  </si>
  <si>
    <t>512/1</t>
  </si>
  <si>
    <t>Freehold Property Cost/valuation b/f</t>
  </si>
  <si>
    <t>512/2</t>
  </si>
  <si>
    <t>Freehold Property - Additions</t>
  </si>
  <si>
    <t>512/3</t>
  </si>
  <si>
    <t>Freehold Property - Disposals</t>
  </si>
  <si>
    <t>512/21</t>
  </si>
  <si>
    <t>Freehold Property - Depreciation b/fwd</t>
  </si>
  <si>
    <t>512/22</t>
  </si>
  <si>
    <t>Freehold Property - Charge for year</t>
  </si>
  <si>
    <t>512/23</t>
  </si>
  <si>
    <t>Freehold Property - Eliminated on disposals</t>
  </si>
  <si>
    <t>Short leasehold</t>
  </si>
  <si>
    <t>513/1</t>
  </si>
  <si>
    <t>Short leasehold Cost/valuation b/f</t>
  </si>
  <si>
    <t>Land and property leasehold - cost</t>
  </si>
  <si>
    <t>514/1</t>
  </si>
  <si>
    <t>Land and property leasehold Cost/valuation b/f</t>
  </si>
  <si>
    <t>514/2</t>
  </si>
  <si>
    <t>Land and property leasehold - additions</t>
  </si>
  <si>
    <t>514/3</t>
  </si>
  <si>
    <t>Land and property leasehold- disposals</t>
  </si>
  <si>
    <t>514/21</t>
  </si>
  <si>
    <t>Land and property leasehold - depreciation b/fwd</t>
  </si>
  <si>
    <t>514/22</t>
  </si>
  <si>
    <t>Land and property leasehold - depreciation charge in year</t>
  </si>
  <si>
    <t>514/23</t>
  </si>
  <si>
    <t>Land and property leasehold - depreciation on disposals</t>
  </si>
  <si>
    <t>Improvement to properties</t>
  </si>
  <si>
    <t>522/1</t>
  </si>
  <si>
    <t>Improvement to properties Cost/valuation b/f</t>
  </si>
  <si>
    <t>522/2</t>
  </si>
  <si>
    <t>Improvement to properties - additions</t>
  </si>
  <si>
    <t>522/3</t>
  </si>
  <si>
    <t>Improvement to properties - disposals</t>
  </si>
  <si>
    <t>522/21</t>
  </si>
  <si>
    <t>Improvement to properties - depreciation b/fwd</t>
  </si>
  <si>
    <t>522/22</t>
  </si>
  <si>
    <t>Improvement to properties - depreciation charge in year</t>
  </si>
  <si>
    <t>522/23</t>
  </si>
  <si>
    <t>Improvement to properties - depreciation on disposals</t>
  </si>
  <si>
    <t>Plant &amp; Machin</t>
  </si>
  <si>
    <t>523/1</t>
  </si>
  <si>
    <t>Plant &amp; Machin Cost/valuation b/f</t>
  </si>
  <si>
    <t>523/2</t>
  </si>
  <si>
    <t>Plant &amp; Machin - Additions</t>
  </si>
  <si>
    <t>523/3</t>
  </si>
  <si>
    <t>Plant &amp; Machin - Disposals</t>
  </si>
  <si>
    <t>523/21</t>
  </si>
  <si>
    <t>Plant &amp; Machin - Depreciation b/fwd</t>
  </si>
  <si>
    <t>523/22</t>
  </si>
  <si>
    <t>Plant &amp; Machin - Charge for year</t>
  </si>
  <si>
    <t>523/23</t>
  </si>
  <si>
    <t>Plant &amp; Machin - Eliminated on disposals</t>
  </si>
  <si>
    <t>Fixtures &amp; fittings</t>
  </si>
  <si>
    <t>524/1</t>
  </si>
  <si>
    <t>Fixtures &amp; fittings Cost/valuation b/f</t>
  </si>
  <si>
    <t>524/2</t>
  </si>
  <si>
    <t>524/3</t>
  </si>
  <si>
    <t>Fixtures &amp; fittings - Disposals</t>
  </si>
  <si>
    <t>524/21</t>
  </si>
  <si>
    <t>Fixtures &amp; fittings - Depreciation b/fwd</t>
  </si>
  <si>
    <t>Fixtures &amp; fittings - Charge for year</t>
  </si>
  <si>
    <t>524/23</t>
  </si>
  <si>
    <t>Fixtures &amp; fittings - Eliminated on disposals</t>
  </si>
  <si>
    <t>Motor vehicles</t>
  </si>
  <si>
    <t>525/1</t>
  </si>
  <si>
    <t>Motor vehicles Cost/valuation b/f</t>
  </si>
  <si>
    <t>525/2</t>
  </si>
  <si>
    <t>Motor vehicles - Additions</t>
  </si>
  <si>
    <t>525/3</t>
  </si>
  <si>
    <t>Motor vehicles - Disposals</t>
  </si>
  <si>
    <t>525/21</t>
  </si>
  <si>
    <t>Motor vehicles - Depreciation b/fwd</t>
  </si>
  <si>
    <t>525/22</t>
  </si>
  <si>
    <t>Motor vehicles - Charge for year</t>
  </si>
  <si>
    <t>525/23</t>
  </si>
  <si>
    <t>Motor vehicles - Eliminated on disposals</t>
  </si>
  <si>
    <t>Computer equipment</t>
  </si>
  <si>
    <t>526/1</t>
  </si>
  <si>
    <t>Computer equipment Cost/valuation b/f</t>
  </si>
  <si>
    <t>526/2</t>
  </si>
  <si>
    <t>526/3</t>
  </si>
  <si>
    <t>Computer equipment - Disposals</t>
  </si>
  <si>
    <t>526/21</t>
  </si>
  <si>
    <t>Computer equipment - Depreciation b/fwd</t>
  </si>
  <si>
    <t>Computer equipment - Charge for year</t>
  </si>
  <si>
    <t>526/23</t>
  </si>
  <si>
    <t>Computer equipment - Eliminated on disposals</t>
  </si>
  <si>
    <t>Share in grp undertaking</t>
  </si>
  <si>
    <t>Loan to grp undertaking</t>
  </si>
  <si>
    <t>Interest in associate</t>
  </si>
  <si>
    <t>Int in joint venture</t>
  </si>
  <si>
    <t>Int in other participting</t>
  </si>
  <si>
    <t>Loans to associates</t>
  </si>
  <si>
    <t>Loan to joint venture</t>
  </si>
  <si>
    <t>Loans to other part int</t>
  </si>
  <si>
    <t>Investments - listed</t>
  </si>
  <si>
    <t>556/1</t>
  </si>
  <si>
    <t>Investments - listed b/fwd</t>
  </si>
  <si>
    <t>556/2</t>
  </si>
  <si>
    <t>Investments - listed additions</t>
  </si>
  <si>
    <t>556/3</t>
  </si>
  <si>
    <t>Investments - listed disposals</t>
  </si>
  <si>
    <t>556/21</t>
  </si>
  <si>
    <t>Investments - listed provisions b/fwd</t>
  </si>
  <si>
    <t>556/22</t>
  </si>
  <si>
    <t>Investments - listed provisions provided in period</t>
  </si>
  <si>
    <t>556/23</t>
  </si>
  <si>
    <t>Investments - listed provisions disposals</t>
  </si>
  <si>
    <t>Investments - unlisted</t>
  </si>
  <si>
    <t>557/1</t>
  </si>
  <si>
    <t>Investments - unlisted b/fwd</t>
  </si>
  <si>
    <t>557/2</t>
  </si>
  <si>
    <t>Investments - unlisted additions</t>
  </si>
  <si>
    <t>557/3</t>
  </si>
  <si>
    <t>Investments - unlisted disposals</t>
  </si>
  <si>
    <t>557/21</t>
  </si>
  <si>
    <t>Investments - unlisted provisions b/fwd</t>
  </si>
  <si>
    <t>557/22</t>
  </si>
  <si>
    <t>Investments - unlisted provisions provided in period</t>
  </si>
  <si>
    <t>557/23</t>
  </si>
  <si>
    <t>Investments - unlisted provisions disposals</t>
  </si>
  <si>
    <t>Investments - other</t>
  </si>
  <si>
    <t>558/1</t>
  </si>
  <si>
    <t>Investments - other b/fwd</t>
  </si>
  <si>
    <t>558/2</t>
  </si>
  <si>
    <t>Investments - other additions</t>
  </si>
  <si>
    <t>558/3</t>
  </si>
  <si>
    <t>Investments - other disposals</t>
  </si>
  <si>
    <t>558/21</t>
  </si>
  <si>
    <t>Investments - other provisions b/fwd</t>
  </si>
  <si>
    <t>558/22</t>
  </si>
  <si>
    <t>Investments - other provisions provided in period</t>
  </si>
  <si>
    <t>558/23</t>
  </si>
  <si>
    <t>Investments - other provisions disposals</t>
  </si>
  <si>
    <t>Other loans</t>
  </si>
  <si>
    <t>Own shares</t>
  </si>
  <si>
    <t>Investment Property</t>
  </si>
  <si>
    <t>Valuation</t>
  </si>
  <si>
    <t>Stocks</t>
  </si>
  <si>
    <t>Stocks - Raw Materials</t>
  </si>
  <si>
    <t>No Descriptions</t>
  </si>
  <si>
    <t>Stocks - Work-in-progress</t>
  </si>
  <si>
    <t>Stocks - Finished goods</t>
  </si>
  <si>
    <t>Payments on account</t>
  </si>
  <si>
    <t>Net cost less foreseeable loss</t>
  </si>
  <si>
    <t>Excess payments on account</t>
  </si>
  <si>
    <t>Trade debtors</t>
  </si>
  <si>
    <t>Amounts recoverable on contracts</t>
  </si>
  <si>
    <t>Amounts recv re fin leases</t>
  </si>
  <si>
    <t>Amounts recv re HP Contracts</t>
  </si>
  <si>
    <t>Other debtors</t>
  </si>
  <si>
    <t>Tax</t>
  </si>
  <si>
    <t>Called up share capital not paid</t>
  </si>
  <si>
    <t>Prepayments and accrued income</t>
  </si>
  <si>
    <t>Contract assets</t>
  </si>
  <si>
    <t>Trade Debtors</t>
  </si>
  <si>
    <t>Other Debtors</t>
  </si>
  <si>
    <t>Debts Factored without recours</t>
  </si>
  <si>
    <t>Non-returnable deposits</t>
  </si>
  <si>
    <t>Shares in group undertakings</t>
  </si>
  <si>
    <t>Listed investments</t>
  </si>
  <si>
    <t>Unlisted investments</t>
  </si>
  <si>
    <t>Other</t>
  </si>
  <si>
    <t>Cash in hand</t>
  </si>
  <si>
    <t>Bank deposit account</t>
  </si>
  <si>
    <t>Bank Account No.3</t>
  </si>
  <si>
    <t>Bank Account No.4</t>
  </si>
  <si>
    <t>Bank Account No.5</t>
  </si>
  <si>
    <t>Bank Account No.6</t>
  </si>
  <si>
    <t>Amounts owed by group undertakings</t>
  </si>
  <si>
    <t>Amounts owed by other participating interests</t>
  </si>
  <si>
    <t>Amounts owed by joint-ventures</t>
  </si>
  <si>
    <t>Amounts owed by associates</t>
  </si>
  <si>
    <t>Amounts owed to group undertakings</t>
  </si>
  <si>
    <t>Amounts owed to other participating interests</t>
  </si>
  <si>
    <t>Amounts owed to joint ventures</t>
  </si>
  <si>
    <t>Amounts owed to associates</t>
  </si>
  <si>
    <t>Director's current account</t>
  </si>
  <si>
    <t>Director's loan accs less 1 year</t>
  </si>
  <si>
    <t>Director's loan accs more 1 year</t>
  </si>
  <si>
    <t>Trade creditors</t>
  </si>
  <si>
    <t>Net Wages</t>
  </si>
  <si>
    <t>Bills of exchange payable</t>
  </si>
  <si>
    <t>Corporation Tax</t>
  </si>
  <si>
    <t>Social Security and other tax</t>
  </si>
  <si>
    <t>Pension</t>
  </si>
  <si>
    <t>Proposed dividends</t>
  </si>
  <si>
    <t>Other creditors</t>
  </si>
  <si>
    <t>Accruals and deferred income</t>
  </si>
  <si>
    <t>Accrued Expenses</t>
  </si>
  <si>
    <t>Deferred Government grants</t>
  </si>
  <si>
    <t>Contract Liabilities</t>
  </si>
  <si>
    <t>Other Creditors</t>
  </si>
  <si>
    <t>Debentures</t>
  </si>
  <si>
    <t>Debentures - 1-2 years</t>
  </si>
  <si>
    <t>Debentures - 2-5 years</t>
  </si>
  <si>
    <t>Debentures more 5 years- instalm</t>
  </si>
  <si>
    <t>Debentures more 5 years non-instal</t>
  </si>
  <si>
    <t>Bank loans</t>
  </si>
  <si>
    <t>Bank Loans - 1-2 years</t>
  </si>
  <si>
    <t>Bank Loans - 2-5 years</t>
  </si>
  <si>
    <t>Bank Loans more 5 year by instal</t>
  </si>
  <si>
    <t>Bank Loans more 5 year non-inst</t>
  </si>
  <si>
    <t>Other Loans</t>
  </si>
  <si>
    <t>Preference shares - less 1 year</t>
  </si>
  <si>
    <t>Other Loans - between 1 and 2 years</t>
  </si>
  <si>
    <t>Preference shares - 1-2 years</t>
  </si>
  <si>
    <t>Other Loans - between 2 and 5 years</t>
  </si>
  <si>
    <t>Preference shares - 2-5 years</t>
  </si>
  <si>
    <t>Other Loans more 5 years inst</t>
  </si>
  <si>
    <t>Preference share more 5 years instal</t>
  </si>
  <si>
    <t>Other Loans more 5 years non-inst</t>
  </si>
  <si>
    <t>Preference shares more 5 years non-inst</t>
  </si>
  <si>
    <t>Hire purchase - gross- less than 1 year</t>
  </si>
  <si>
    <t>Hire purchase - gross - between 1 and 5 years</t>
  </si>
  <si>
    <t>Hire purchase after 5 years</t>
  </si>
  <si>
    <t>Hire purchase interest - less than 1 year</t>
  </si>
  <si>
    <t>Hire purchase interest -  between 1 and 5 years</t>
  </si>
  <si>
    <t>Hire purchase interest after 5 years</t>
  </si>
  <si>
    <t>Finance leases less than 1 year</t>
  </si>
  <si>
    <t>Finance leases between 1 and 5 years</t>
  </si>
  <si>
    <t>Finance leases after 5 years</t>
  </si>
  <si>
    <t>Finance leases interest</t>
  </si>
  <si>
    <t>Finance leases interest between 1 and 5 years</t>
  </si>
  <si>
    <t>Finance leases interest after 5 years</t>
  </si>
  <si>
    <t>Other leases gross less than 1 year</t>
  </si>
  <si>
    <t>Other leases between 1 and 5 years</t>
  </si>
  <si>
    <t>Other leases after 5 years</t>
  </si>
  <si>
    <t>Other leases interest</t>
  </si>
  <si>
    <t>Other leases interest between 1 and 5 years</t>
  </si>
  <si>
    <t>Other leases interest after 5 years</t>
  </si>
  <si>
    <t>Deferred Tax timing difference</t>
  </si>
  <si>
    <t>Deferred tax</t>
  </si>
  <si>
    <t>Other Provisions</t>
  </si>
  <si>
    <t>Pensions - non-FRSSE</t>
  </si>
  <si>
    <t>Pensions - FRSSE</t>
  </si>
  <si>
    <t>Pensions - Deferred tax</t>
  </si>
  <si>
    <t>Health bens</t>
  </si>
  <si>
    <t>Health bens - Deferred tax</t>
  </si>
  <si>
    <t>Called up share capital</t>
  </si>
  <si>
    <t>Movement in share cap- NON TB</t>
  </si>
  <si>
    <t>Profit and loss account</t>
  </si>
  <si>
    <t>Share premium</t>
  </si>
  <si>
    <t>Revaluation reserve</t>
  </si>
  <si>
    <t>Capital redemption reserve</t>
  </si>
  <si>
    <t>Other Reserves</t>
  </si>
  <si>
    <t>Fair value reserve</t>
  </si>
  <si>
    <t>Minority interest</t>
  </si>
  <si>
    <t>Suspense account</t>
  </si>
  <si>
    <t xml:space="preserve">Sales </t>
  </si>
  <si>
    <t>Other Income</t>
  </si>
  <si>
    <t>Sales type B</t>
  </si>
  <si>
    <t>Sales type C</t>
  </si>
  <si>
    <t>Contracts</t>
  </si>
  <si>
    <t>Contracts with customers</t>
  </si>
  <si>
    <t>Rental income</t>
  </si>
  <si>
    <t>Commission</t>
  </si>
  <si>
    <t>Grants and subsidies received (Sales)</t>
  </si>
  <si>
    <t>Other trading income</t>
  </si>
  <si>
    <t>Opening Valuation</t>
  </si>
  <si>
    <t>Opening stock</t>
  </si>
  <si>
    <t>Opening raw materials</t>
  </si>
  <si>
    <t>Opening work in progress</t>
  </si>
  <si>
    <t>Opening Finished goods</t>
  </si>
  <si>
    <t>Purchases</t>
  </si>
  <si>
    <t>Purchases Type A (Cost of sales)</t>
  </si>
  <si>
    <t>Purchases Type B (Cost of sales)</t>
  </si>
  <si>
    <t>Purchases Type C (Cost of sales)</t>
  </si>
  <si>
    <t>Own work capitalised</t>
  </si>
  <si>
    <t>Director's remuneration etc</t>
  </si>
  <si>
    <t>Wages</t>
  </si>
  <si>
    <t>Social Security</t>
  </si>
  <si>
    <t>Pensions</t>
  </si>
  <si>
    <t>IFRS 16 Leases</t>
  </si>
  <si>
    <t>Hire of plant and machinery</t>
  </si>
  <si>
    <t>Other Operating leases</t>
  </si>
  <si>
    <t>Other direct costs</t>
  </si>
  <si>
    <t>Subcontractors</t>
  </si>
  <si>
    <t>Direct cost</t>
  </si>
  <si>
    <t>Amortisation - intang f a</t>
  </si>
  <si>
    <t>Depreciation - tang f a</t>
  </si>
  <si>
    <t>Profit/loss on sale intang f a</t>
  </si>
  <si>
    <t>Profit/loss on sale tang f a</t>
  </si>
  <si>
    <t>Profit/loss on sale f a invest</t>
  </si>
  <si>
    <t>Impairment loss intang f a</t>
  </si>
  <si>
    <t>Impairment loss tang f a</t>
  </si>
  <si>
    <t>Exceptional items</t>
  </si>
  <si>
    <t>Closing valuation</t>
  </si>
  <si>
    <t>Closing stock</t>
  </si>
  <si>
    <t>Closing raw materials</t>
  </si>
  <si>
    <t>Closing work in progress</t>
  </si>
  <si>
    <t>Closing stock - finished goods</t>
  </si>
  <si>
    <t>Gain/loss on revaln of assets</t>
  </si>
  <si>
    <t>Discounts received</t>
  </si>
  <si>
    <t>Rents received</t>
  </si>
  <si>
    <t>Sundry Receipts</t>
  </si>
  <si>
    <t>Other income</t>
  </si>
  <si>
    <t>Government Grants</t>
  </si>
  <si>
    <t>Exchange Gains</t>
  </si>
  <si>
    <t>Profit on sale of intang fa</t>
  </si>
  <si>
    <t>Profit on sale of tang fa</t>
  </si>
  <si>
    <t>Profit on sale f a investment</t>
  </si>
  <si>
    <t>Reversal impairment intang fa</t>
  </si>
  <si>
    <t>Reversal impairment tang fa</t>
  </si>
  <si>
    <t>Shares in group indertakings</t>
  </si>
  <si>
    <t>Interest in joint venture</t>
  </si>
  <si>
    <t>Other Participating interests</t>
  </si>
  <si>
    <t>Other fixed asset invert-FII</t>
  </si>
  <si>
    <t>Other fixed asset invert-UnFII</t>
  </si>
  <si>
    <t>Deposit account interest</t>
  </si>
  <si>
    <t>Curr asset inv income</t>
  </si>
  <si>
    <t>JVs/assocs interest receivable</t>
  </si>
  <si>
    <t>Director's remuneration</t>
  </si>
  <si>
    <t>Haulage</t>
  </si>
  <si>
    <t>Packaging</t>
  </si>
  <si>
    <t>Carriage</t>
  </si>
  <si>
    <t>Storage</t>
  </si>
  <si>
    <t>Impairment losses - intang f a</t>
  </si>
  <si>
    <t>Impairment losses - tang f a</t>
  </si>
  <si>
    <t>Donations</t>
  </si>
  <si>
    <t>Other Operating Leases - Rent</t>
  </si>
  <si>
    <t>Other Establishment Costs</t>
  </si>
  <si>
    <t>Rent</t>
  </si>
  <si>
    <t>Rates and water</t>
  </si>
  <si>
    <t>Use of home as office</t>
  </si>
  <si>
    <t>Insurance</t>
  </si>
  <si>
    <t>Light and heat</t>
  </si>
  <si>
    <t>Repairs to property</t>
  </si>
  <si>
    <t>Contra Entry</t>
  </si>
  <si>
    <t>254/1</t>
  </si>
  <si>
    <t>Director's Salaries</t>
  </si>
  <si>
    <t>254/2</t>
  </si>
  <si>
    <t>Director's Social Security</t>
  </si>
  <si>
    <t>Hire of Equipment</t>
  </si>
  <si>
    <t>Refreshments</t>
  </si>
  <si>
    <t>Telephone</t>
  </si>
  <si>
    <t>Printing, Post and Stationery</t>
  </si>
  <si>
    <t>Advertising</t>
  </si>
  <si>
    <t>Travelling</t>
  </si>
  <si>
    <t>Motor Expenses</t>
  </si>
  <si>
    <t>Implement repairs</t>
  </si>
  <si>
    <t>Licences and Subscription</t>
  </si>
  <si>
    <t>Clothing</t>
  </si>
  <si>
    <t>Repairs and Maintenance</t>
  </si>
  <si>
    <t>Household and cleaning</t>
  </si>
  <si>
    <t>Computer costs</t>
  </si>
  <si>
    <t>Sundry expenses</t>
  </si>
  <si>
    <t>Accountancy</t>
  </si>
  <si>
    <t>Subscriptions</t>
  </si>
  <si>
    <t>Legal &amp; Professional Fees</t>
  </si>
  <si>
    <t>Auditor's remuneration</t>
  </si>
  <si>
    <t>Auditor's remn-non-audit</t>
  </si>
  <si>
    <t>Formation costs</t>
  </si>
  <si>
    <t>Foreign exchange losses</t>
  </si>
  <si>
    <t>Other Operating Leases</t>
  </si>
  <si>
    <t>Commission Paid</t>
  </si>
  <si>
    <t>Public relations</t>
  </si>
  <si>
    <t>Entertainment</t>
  </si>
  <si>
    <t>Bad debts</t>
  </si>
  <si>
    <t>Promotions and exhibitions</t>
  </si>
  <si>
    <t>Profit/loss on sale tan f a</t>
  </si>
  <si>
    <t>Bank charges</t>
  </si>
  <si>
    <t>Credit card</t>
  </si>
  <si>
    <t>Discounts</t>
  </si>
  <si>
    <t>389/1</t>
  </si>
  <si>
    <t>Amortisation of goodwill disallowed</t>
  </si>
  <si>
    <t>Depreciation of tangible fixed assets</t>
  </si>
  <si>
    <t>390/1</t>
  </si>
  <si>
    <t>Depreciation of freehold property</t>
  </si>
  <si>
    <t>390/12</t>
  </si>
  <si>
    <t>Depreciation of plant and machinery</t>
  </si>
  <si>
    <t>Depreciation of fixtures and fittings</t>
  </si>
  <si>
    <t>390/14</t>
  </si>
  <si>
    <t>Depreciation of motor vehicles</t>
  </si>
  <si>
    <t>Depreciation of computer equipment</t>
  </si>
  <si>
    <t>392/12</t>
  </si>
  <si>
    <t>Profit/loss Plant &amp; Machinery</t>
  </si>
  <si>
    <t>392/13</t>
  </si>
  <si>
    <t>Profit/loss Fixures &amp; fitting</t>
  </si>
  <si>
    <t>392/14</t>
  </si>
  <si>
    <t>Profit/loss Motor Vehicles</t>
  </si>
  <si>
    <t>392/15</t>
  </si>
  <si>
    <t>Profit/loss Computer Equipment</t>
  </si>
  <si>
    <t>JVs/assocs share of op profit</t>
  </si>
  <si>
    <t>JVs/assocs goodwill amortis</t>
  </si>
  <si>
    <t>Profit/loss on sale of operath</t>
  </si>
  <si>
    <t>Cost of fundamental reorg</t>
  </si>
  <si>
    <t>Profit/loss on sale of Invest</t>
  </si>
  <si>
    <t>JVs/assocs exceptional items</t>
  </si>
  <si>
    <t>Amounts w/o invs</t>
  </si>
  <si>
    <t>JVs/assocs amounts w/o invs</t>
  </si>
  <si>
    <t>Bank Interest</t>
  </si>
  <si>
    <t>Bank loan interest</t>
  </si>
  <si>
    <t>Mortgage</t>
  </si>
  <si>
    <t>Interest payable - non trade</t>
  </si>
  <si>
    <t>Hire Purchase</t>
  </si>
  <si>
    <t>Leasing</t>
  </si>
  <si>
    <t>Dividends - preference shares</t>
  </si>
  <si>
    <t>JVs/assocs int pay &amp; sim exps</t>
  </si>
  <si>
    <t>Interest income on pension sch</t>
  </si>
  <si>
    <t>Interest on pension scheme lia</t>
  </si>
  <si>
    <t>JVs/assocs other fin inc/costs</t>
  </si>
  <si>
    <t>JVs/assocs share profit/(loss)</t>
  </si>
  <si>
    <t>Minority interest - equity</t>
  </si>
  <si>
    <t>Minority interest - non equity</t>
  </si>
  <si>
    <t>Extraordinary items</t>
  </si>
  <si>
    <t>Tax on extraord items</t>
  </si>
  <si>
    <t>Minority int re extraord items</t>
  </si>
  <si>
    <t>JVs/assocs corporation tax</t>
  </si>
  <si>
    <t>JVs/assocs deferred tax</t>
  </si>
  <si>
    <t>Dividends - Interim</t>
  </si>
  <si>
    <t>Dividends - Final</t>
  </si>
  <si>
    <t>Non equity finance costs</t>
  </si>
  <si>
    <t>Prior year adjustment</t>
  </si>
  <si>
    <t>Directors benefits in kind</t>
  </si>
  <si>
    <t>Total</t>
  </si>
  <si>
    <t>Variance</t>
  </si>
  <si>
    <t>Comments/hyperlinks</t>
  </si>
  <si>
    <t>£</t>
  </si>
  <si>
    <t xml:space="preserve"> £ </t>
  </si>
  <si>
    <t>%</t>
  </si>
  <si>
    <t xml:space="preserve"> Amount </t>
  </si>
  <si>
    <t>Turnover</t>
  </si>
  <si>
    <t>Increase 70K sales</t>
  </si>
  <si>
    <t>Cost of Sales</t>
  </si>
  <si>
    <t>Total COS</t>
  </si>
  <si>
    <t>GROSS PROFIT</t>
  </si>
  <si>
    <t>GP Ratio</t>
  </si>
  <si>
    <t>35K increase</t>
  </si>
  <si>
    <t>`</t>
  </si>
  <si>
    <t>Expenditure</t>
  </si>
  <si>
    <t>Remove</t>
  </si>
  <si>
    <t>NET PROFIT BEFORE TAXATION</t>
  </si>
  <si>
    <t>NP Ratio</t>
  </si>
  <si>
    <t>NET PROFIT AFTER TAXATION</t>
  </si>
  <si>
    <t>PROFIT &amp; LOSS A/C C/F TO RESERVES :</t>
  </si>
  <si>
    <t>Balance Sheet</t>
  </si>
  <si>
    <t>Reference</t>
  </si>
  <si>
    <t>FIXED ASSETS</t>
  </si>
  <si>
    <t>Intangible assets</t>
  </si>
  <si>
    <t>F1</t>
  </si>
  <si>
    <t>Tangible assets</t>
  </si>
  <si>
    <t>F2</t>
  </si>
  <si>
    <t>Investments</t>
  </si>
  <si>
    <t>F5</t>
  </si>
  <si>
    <t>CURRENT ASSETS</t>
  </si>
  <si>
    <t>C1</t>
  </si>
  <si>
    <t>C2</t>
  </si>
  <si>
    <t>Cash at bank and in hand</t>
  </si>
  <si>
    <t>C3</t>
  </si>
  <si>
    <t>CREDITORS</t>
  </si>
  <si>
    <t>Amounts falling due within one year</t>
  </si>
  <si>
    <t>C4</t>
  </si>
  <si>
    <t>NET CURRENT ASSETS / (LIABILITIES)</t>
  </si>
  <si>
    <t>TOTAL ASSETS LESS CURRENT LIABILITIES</t>
  </si>
  <si>
    <t>Amount falling due after more than one year</t>
  </si>
  <si>
    <t>L</t>
  </si>
  <si>
    <t>PROVISION FOR LIABILITIES</t>
  </si>
  <si>
    <t>D</t>
  </si>
  <si>
    <t>NET ASSETS</t>
  </si>
  <si>
    <t>CAPITAL AND RESERVES</t>
  </si>
  <si>
    <t>Called up Share capital</t>
  </si>
  <si>
    <t>E</t>
  </si>
  <si>
    <t>Profit &amp; loss Account</t>
  </si>
  <si>
    <t>P</t>
  </si>
  <si>
    <t>SHAREHOLDER'S FUND</t>
  </si>
  <si>
    <t>Index Link</t>
  </si>
  <si>
    <t>Lead Schedule - Fixed Assets</t>
  </si>
  <si>
    <t>Goodwill</t>
  </si>
  <si>
    <t>Copyright</t>
  </si>
  <si>
    <t>Patent</t>
  </si>
  <si>
    <t>COST</t>
  </si>
  <si>
    <t>Opening</t>
  </si>
  <si>
    <t>Addition</t>
  </si>
  <si>
    <t>Disposal</t>
  </si>
  <si>
    <t>Closing</t>
  </si>
  <si>
    <t>Amortisation</t>
  </si>
  <si>
    <t>Charge for the year</t>
  </si>
  <si>
    <t>Eliminated on disposal</t>
  </si>
  <si>
    <t>NET BOOK VALUE</t>
  </si>
  <si>
    <t xml:space="preserve">Amortised over no. of years : </t>
  </si>
  <si>
    <t>Fixed Assets - Tangible</t>
  </si>
  <si>
    <t>Rate of Depreciation</t>
  </si>
  <si>
    <t>-</t>
  </si>
  <si>
    <t>DEPRECIATION</t>
  </si>
  <si>
    <t xml:space="preserve">Depreciation Method : </t>
  </si>
  <si>
    <t>RBM</t>
  </si>
  <si>
    <t>Fixed asset register</t>
  </si>
  <si>
    <t>Description</t>
  </si>
  <si>
    <t>Depn.
%</t>
  </si>
  <si>
    <t>Cost</t>
  </si>
  <si>
    <t>Depreciation</t>
  </si>
  <si>
    <t>NBV</t>
  </si>
  <si>
    <t>Additions</t>
  </si>
  <si>
    <t>Charge for year</t>
  </si>
  <si>
    <t>Eliminated on Disposal</t>
  </si>
  <si>
    <t>Plant and Machinery</t>
  </si>
  <si>
    <t>Opening B/F</t>
  </si>
  <si>
    <t>Closing C/F</t>
  </si>
  <si>
    <t>Fixtures and Fittings</t>
  </si>
  <si>
    <t>Motor Vehicles</t>
  </si>
  <si>
    <t>Apple MPHE3B/A Laptop in Space Grey</t>
  </si>
  <si>
    <t>Computer Equipment - Addition</t>
  </si>
  <si>
    <t>Supplier</t>
  </si>
  <si>
    <t>Net Amount</t>
  </si>
  <si>
    <t>Tax Amount</t>
  </si>
  <si>
    <t>Gross Amount</t>
  </si>
  <si>
    <t>Product</t>
  </si>
  <si>
    <t>Fixtures and Fittings - Addition</t>
  </si>
  <si>
    <t>Lead Schedule - Stock</t>
  </si>
  <si>
    <t>Work-in Progress</t>
  </si>
  <si>
    <t xml:space="preserve">Total </t>
  </si>
  <si>
    <t>Closing balance</t>
  </si>
  <si>
    <t>DATE</t>
  </si>
  <si>
    <t>SUPPLIER</t>
  </si>
  <si>
    <t>INV/REF NO</t>
  </si>
  <si>
    <t>MAKE</t>
  </si>
  <si>
    <t>REG NO.</t>
  </si>
  <si>
    <t>BUYING PRICE</t>
  </si>
  <si>
    <t>NON VAT</t>
  </si>
  <si>
    <t>MINI</t>
  </si>
  <si>
    <t>MA08GXO</t>
  </si>
  <si>
    <t>VAUXHALL</t>
  </si>
  <si>
    <t>FL65RXX</t>
  </si>
  <si>
    <t>NISSAN</t>
  </si>
  <si>
    <t>LR53HHL</t>
  </si>
  <si>
    <t>BF62KUX</t>
  </si>
  <si>
    <t>VOLKSWAGON</t>
  </si>
  <si>
    <t>FE52KOJ</t>
  </si>
  <si>
    <t>FORD</t>
  </si>
  <si>
    <t>FE59YBM</t>
  </si>
  <si>
    <t>GK10XCS</t>
  </si>
  <si>
    <t>HK62CGU</t>
  </si>
  <si>
    <t>LA56HVX</t>
  </si>
  <si>
    <t>JAGUAR</t>
  </si>
  <si>
    <t>LM59FYV</t>
  </si>
  <si>
    <t>LR13RYF</t>
  </si>
  <si>
    <t>LANDROVER</t>
  </si>
  <si>
    <t>RF53NXT</t>
  </si>
  <si>
    <t>RANGE ROVER</t>
  </si>
  <si>
    <t>RJ64ULL</t>
  </si>
  <si>
    <t>RENAULT</t>
  </si>
  <si>
    <t>SG62EYU</t>
  </si>
  <si>
    <t>YE65BVG</t>
  </si>
  <si>
    <t>YG08HOH</t>
  </si>
  <si>
    <t>AK10MSY</t>
  </si>
  <si>
    <t>Lead Schedule - Debtors</t>
  </si>
  <si>
    <t>C2-1</t>
  </si>
  <si>
    <t>C2-2-1</t>
  </si>
  <si>
    <t>C4-2</t>
  </si>
  <si>
    <t>C2-3</t>
  </si>
  <si>
    <t>Other debtors- CIS receivable</t>
  </si>
  <si>
    <t>C2-6</t>
  </si>
  <si>
    <t>Director-1</t>
  </si>
  <si>
    <t>Director-2</t>
  </si>
  <si>
    <t>Other debtors - inter company</t>
  </si>
  <si>
    <t>C2-5</t>
  </si>
  <si>
    <t>Prepared by            :</t>
  </si>
  <si>
    <t>Reviewed by           :</t>
  </si>
  <si>
    <t>Debit £</t>
  </si>
  <si>
    <t>Credit £</t>
  </si>
  <si>
    <t>Opening Balance B/F</t>
  </si>
  <si>
    <t>Current year sales booked</t>
  </si>
  <si>
    <t>Trade debtors adjusted / Received</t>
  </si>
  <si>
    <t>DCA</t>
  </si>
  <si>
    <t>Reversal of sales (Sales return)booked</t>
  </si>
  <si>
    <t>Additional income booked which is incurred during sales</t>
  </si>
  <si>
    <t>Bank Receipt</t>
  </si>
  <si>
    <t>Bank Receipt on account</t>
  </si>
  <si>
    <t>Bank Payment</t>
  </si>
  <si>
    <t>Bank Payment - unidentified</t>
  </si>
  <si>
    <t>Sales return shown as purchase</t>
  </si>
  <si>
    <t>Closing Balance C/F</t>
  </si>
  <si>
    <t>C2 - Debtors</t>
  </si>
  <si>
    <t>DATE SOLD</t>
  </si>
  <si>
    <t>SELLING AMOUNT</t>
  </si>
  <si>
    <t>MARGIN</t>
  </si>
  <si>
    <t>SOLD TO</t>
  </si>
  <si>
    <t>INV NO</t>
  </si>
  <si>
    <t>STOCK</t>
  </si>
  <si>
    <t>BANK RECEIPT</t>
  </si>
  <si>
    <t>KV62UZP</t>
  </si>
  <si>
    <t>ASHLEY BONFILED</t>
  </si>
  <si>
    <t>VS QE NOV-23-31</t>
  </si>
  <si>
    <t>SOLD</t>
  </si>
  <si>
    <t>BK58OHZ</t>
  </si>
  <si>
    <t>BEN CHAPMAN</t>
  </si>
  <si>
    <t>MISSING FOLDER INVOICE</t>
  </si>
  <si>
    <t xml:space="preserve">Other Debtors </t>
  </si>
  <si>
    <t>Other Debtors - CIS</t>
  </si>
  <si>
    <t>Other Debtors - 3</t>
  </si>
  <si>
    <t>Need to check next year bank</t>
  </si>
  <si>
    <t>Sales summary as per VAT return</t>
  </si>
  <si>
    <t>QE</t>
  </si>
  <si>
    <t>STD NET</t>
  </si>
  <si>
    <t>VAT AMOUNT</t>
  </si>
  <si>
    <t>WAY OF PAYMENT</t>
  </si>
  <si>
    <t xml:space="preserve">POST CODE / ADDRESS </t>
  </si>
  <si>
    <t>Remarks</t>
  </si>
  <si>
    <t>Additional</t>
  </si>
  <si>
    <t>Reversal/Sales return</t>
  </si>
  <si>
    <t>Duplicate</t>
  </si>
  <si>
    <t>Bank receipt</t>
  </si>
  <si>
    <t>Bank receipt on account</t>
  </si>
  <si>
    <t>Purchase Return</t>
  </si>
  <si>
    <t>AD07KNZ</t>
  </si>
  <si>
    <t>211 FOREST GLADE</t>
  </si>
  <si>
    <t>VS QE NOV-23-65</t>
  </si>
  <si>
    <t>CITREON</t>
  </si>
  <si>
    <t>DG10JCV</t>
  </si>
  <si>
    <t>CASH N TRANSFER</t>
  </si>
  <si>
    <t>D.T.GROOM</t>
  </si>
  <si>
    <t>CF336ER</t>
  </si>
  <si>
    <t>VS FEB 23-11</t>
  </si>
  <si>
    <t>Not found in stock sheet/A</t>
  </si>
  <si>
    <t>SALLY GIRDLER</t>
  </si>
  <si>
    <t>VP QE NOV 23/45</t>
  </si>
  <si>
    <t>LM07FXE</t>
  </si>
  <si>
    <t>ANTHONY CORINGTON</t>
  </si>
  <si>
    <t xml:space="preserve">12 JUBILEE CRESCENT </t>
  </si>
  <si>
    <t>VS QE NOV-23-34</t>
  </si>
  <si>
    <t>AJ04ZYS</t>
  </si>
  <si>
    <t>TRANSFER</t>
  </si>
  <si>
    <t>CHLOE RUTTER</t>
  </si>
  <si>
    <t>VS FEB 23-1</t>
  </si>
  <si>
    <t>AJ11MDX</t>
  </si>
  <si>
    <t>BANK TRANSFER</t>
  </si>
  <si>
    <t>DANNY LEE</t>
  </si>
  <si>
    <t>CM18 6HL</t>
  </si>
  <si>
    <t>VS QE MAY 23/55</t>
  </si>
  <si>
    <t>PEUGEOT</t>
  </si>
  <si>
    <t>AJ12PUA</t>
  </si>
  <si>
    <t>T AGBAJE</t>
  </si>
  <si>
    <t>VS QE AUG 23-50</t>
  </si>
  <si>
    <t>LM63RTU</t>
  </si>
  <si>
    <t>MARQUEL EDWARDS</t>
  </si>
  <si>
    <t>VS FEB 23-23</t>
  </si>
  <si>
    <t>NC58EOO</t>
  </si>
  <si>
    <t>KEIR HEMMANT</t>
  </si>
  <si>
    <t>CM59BZ</t>
  </si>
  <si>
    <t>VS FEB 23-29</t>
  </si>
  <si>
    <t>CK59KKO</t>
  </si>
  <si>
    <t>MARK ROWLEY</t>
  </si>
  <si>
    <t>HP279BQ</t>
  </si>
  <si>
    <t>VS FEB 23-9</t>
  </si>
  <si>
    <t>AU11YRV</t>
  </si>
  <si>
    <t>MARK SAVILLE</t>
  </si>
  <si>
    <t>VS QE AUG 23-52</t>
  </si>
  <si>
    <t>CX62YSH</t>
  </si>
  <si>
    <t>NICOLE SAWDEN</t>
  </si>
  <si>
    <t>VS FEB 23-10</t>
  </si>
  <si>
    <t>DY59MME</t>
  </si>
  <si>
    <t>BOEDAN GABRIEL TACHE</t>
  </si>
  <si>
    <t>VS FEB 23-14</t>
  </si>
  <si>
    <t>AV62LZF</t>
  </si>
  <si>
    <t>LIAM BENFORD</t>
  </si>
  <si>
    <t>ME103QY</t>
  </si>
  <si>
    <t>VS FEB 23-4</t>
  </si>
  <si>
    <t>BD59PDV</t>
  </si>
  <si>
    <t>CASH</t>
  </si>
  <si>
    <t>BOZHIDAL</t>
  </si>
  <si>
    <t>VS FEB 23-5</t>
  </si>
  <si>
    <t>BF07ENX</t>
  </si>
  <si>
    <t>MICHEAL BROWN</t>
  </si>
  <si>
    <t>33 CHELMSFORD</t>
  </si>
  <si>
    <t>VS QE NOV-23-68</t>
  </si>
  <si>
    <t>BF59UGE</t>
  </si>
  <si>
    <t>JAY DERREGS</t>
  </si>
  <si>
    <t>2 NEW SWINGAM</t>
  </si>
  <si>
    <t>VS QE NOV-23-69</t>
  </si>
  <si>
    <t>TOYOTA</t>
  </si>
  <si>
    <t>LT60GNU</t>
  </si>
  <si>
    <t>MARIANA VALENTINA DUMITRU</t>
  </si>
  <si>
    <t>AL100DS</t>
  </si>
  <si>
    <t>VS FEB 23-24</t>
  </si>
  <si>
    <t>WU12XEV</t>
  </si>
  <si>
    <t>DORREN VINCENT</t>
  </si>
  <si>
    <t>VS FEB 23-38</t>
  </si>
  <si>
    <t>SUZUKI</t>
  </si>
  <si>
    <t>CK03TZJ</t>
  </si>
  <si>
    <t>HELEN BARNES</t>
  </si>
  <si>
    <t>DA118DP</t>
  </si>
  <si>
    <t>VS FEB 23-7</t>
  </si>
  <si>
    <t>DK55WDD</t>
  </si>
  <si>
    <t>KHALED ABDALLAH FTIRICH</t>
  </si>
  <si>
    <t>LU11DL</t>
  </si>
  <si>
    <t>VS FEB 23-12</t>
  </si>
  <si>
    <t>FP12ZKK</t>
  </si>
  <si>
    <t>RIFAT KARAMANOGLU</t>
  </si>
  <si>
    <t xml:space="preserve">SE233TJ </t>
  </si>
  <si>
    <t>VS FEB 23-17</t>
  </si>
  <si>
    <t>BV13RVJ</t>
  </si>
  <si>
    <t>AMY SAXON</t>
  </si>
  <si>
    <t>CM16BQ</t>
  </si>
  <si>
    <t>VS FEB 23-6</t>
  </si>
  <si>
    <t>FV11HCX</t>
  </si>
  <si>
    <t>EMMA CLARK</t>
  </si>
  <si>
    <t>CO45ZF</t>
  </si>
  <si>
    <t>VS FEB 23-18</t>
  </si>
  <si>
    <t>Payment Assumed</t>
  </si>
  <si>
    <t>CE55ZDW</t>
  </si>
  <si>
    <t>JORDEN PARKER</t>
  </si>
  <si>
    <t>VS QE AUG 23-55</t>
  </si>
  <si>
    <t>MM07FDF</t>
  </si>
  <si>
    <t>CM166LF</t>
  </si>
  <si>
    <t>VS FEB 23-26</t>
  </si>
  <si>
    <t>CK58BSU</t>
  </si>
  <si>
    <t>DANAI MAHACHI</t>
  </si>
  <si>
    <t>CO107EB</t>
  </si>
  <si>
    <t>VS FEB 23-8</t>
  </si>
  <si>
    <t>SEAT</t>
  </si>
  <si>
    <t>KW59JYD</t>
  </si>
  <si>
    <t>NAOMI KOJI - PATON</t>
  </si>
  <si>
    <t>EN93DS</t>
  </si>
  <si>
    <t>VS FEB 23-22</t>
  </si>
  <si>
    <t>CK61NJV</t>
  </si>
  <si>
    <t xml:space="preserve">TRANSFER </t>
  </si>
  <si>
    <t>AMELIA RIPPIN</t>
  </si>
  <si>
    <t>MK426EL</t>
  </si>
  <si>
    <t>VS QE MAY 23/59</t>
  </si>
  <si>
    <t>SY06UMT</t>
  </si>
  <si>
    <t>CHARLIE COME</t>
  </si>
  <si>
    <t>VS FEB 23-33</t>
  </si>
  <si>
    <t>MV13HXH</t>
  </si>
  <si>
    <t>OZZY CASTWOOD</t>
  </si>
  <si>
    <t>ADD FEB 23-139</t>
  </si>
  <si>
    <t>Sale amt diff 250 in stock sheet</t>
  </si>
  <si>
    <t>CV59BFJ</t>
  </si>
  <si>
    <t>LARA JARVIS</t>
  </si>
  <si>
    <t>CM19 5RQ</t>
  </si>
  <si>
    <t>VS QE MAY 23/60</t>
  </si>
  <si>
    <t>ROVER</t>
  </si>
  <si>
    <t>R154NFH</t>
  </si>
  <si>
    <t>VS FEB 23-32</t>
  </si>
  <si>
    <t>WG62KWW</t>
  </si>
  <si>
    <t>DANIELLE AUSTIN</t>
  </si>
  <si>
    <t>VS FEB 23-36</t>
  </si>
  <si>
    <t>FIAT</t>
  </si>
  <si>
    <t>CY60FET</t>
  </si>
  <si>
    <t>SYED HAIDER</t>
  </si>
  <si>
    <t>VS QE AUG 23-58</t>
  </si>
  <si>
    <t>AO59ZLK</t>
  </si>
  <si>
    <t>LAMIN JAITEH</t>
  </si>
  <si>
    <t>PO63RT</t>
  </si>
  <si>
    <t>VS FEB 23-2</t>
  </si>
  <si>
    <t>WR08BCE</t>
  </si>
  <si>
    <t>NICK DATCHCOH</t>
  </si>
  <si>
    <t>CM179EH</t>
  </si>
  <si>
    <t>VS FEB 23-37</t>
  </si>
  <si>
    <t>AU60XTZ</t>
  </si>
  <si>
    <t>ABDUL ISSA</t>
  </si>
  <si>
    <t>W92DF</t>
  </si>
  <si>
    <t>VS FEB 23-3</t>
  </si>
  <si>
    <t>FE12OVP</t>
  </si>
  <si>
    <t>MICK MEADES</t>
  </si>
  <si>
    <t>SS73LF</t>
  </si>
  <si>
    <t>VS FEB 23-16</t>
  </si>
  <si>
    <t>GU08JTX</t>
  </si>
  <si>
    <t>VS FEB 22-19</t>
  </si>
  <si>
    <t>RO62RDG</t>
  </si>
  <si>
    <t>BANK</t>
  </si>
  <si>
    <t>GVIEW RALF</t>
  </si>
  <si>
    <t>NZ12PG</t>
  </si>
  <si>
    <t>VS QE MAY 23/42</t>
  </si>
  <si>
    <t>DY13EXT</t>
  </si>
  <si>
    <t>GLEN ADADEY</t>
  </si>
  <si>
    <t>21 HESTIAWAY</t>
  </si>
  <si>
    <t>VS QE MAY 23/61</t>
  </si>
  <si>
    <t>GL12GFV</t>
  </si>
  <si>
    <t>SARAH TEBB</t>
  </si>
  <si>
    <t>ME65HFG</t>
  </si>
  <si>
    <t>VS QE MAY 23/15</t>
  </si>
  <si>
    <t>VAUXHALL CORSA</t>
  </si>
  <si>
    <t>LX14XMH</t>
  </si>
  <si>
    <t>ANDREA MORRIS</t>
  </si>
  <si>
    <t>27 LYMANS ROAD</t>
  </si>
  <si>
    <t>VS QE MAY 23/35</t>
  </si>
  <si>
    <t>MAZDA</t>
  </si>
  <si>
    <t>KD07OEA</t>
  </si>
  <si>
    <t>ELLIS LAGUADO</t>
  </si>
  <si>
    <t>EN55LU</t>
  </si>
  <si>
    <t>VS QE MAY 23/22</t>
  </si>
  <si>
    <t>WP07SZV</t>
  </si>
  <si>
    <t>TOTAL WASTE MANAGEMENT</t>
  </si>
  <si>
    <t>VS QE MAY 23/51</t>
  </si>
  <si>
    <t>EA10XRY</t>
  </si>
  <si>
    <t>ARJUN THAMSUHANG</t>
  </si>
  <si>
    <t>191 A OXFORD ROAD READING</t>
  </si>
  <si>
    <t>VS QE MAY 23/02</t>
  </si>
  <si>
    <t>EO13WBD</t>
  </si>
  <si>
    <t>GUILIANA FUSSA</t>
  </si>
  <si>
    <t>VS QE MAY 23/06</t>
  </si>
  <si>
    <t>EF13JKN</t>
  </si>
  <si>
    <t xml:space="preserve">RUBY ELLEN GODLEY </t>
  </si>
  <si>
    <t xml:space="preserve">33 ORCHID MAYLAND </t>
  </si>
  <si>
    <t>VS QE NOV-23-73</t>
  </si>
  <si>
    <t>EK12VXB</t>
  </si>
  <si>
    <t>SAMUEL RIPLEY</t>
  </si>
  <si>
    <t>VS QE AUG 23-04</t>
  </si>
  <si>
    <t>EK59XPR</t>
  </si>
  <si>
    <t xml:space="preserve">JASMINE SPLUCE </t>
  </si>
  <si>
    <t>60 SEYMOURS ESSEX</t>
  </si>
  <si>
    <t>VS QE NOV-23-74</t>
  </si>
  <si>
    <t>EA11TWW</t>
  </si>
  <si>
    <t>JEAN JACQUES</t>
  </si>
  <si>
    <t>OX295SN</t>
  </si>
  <si>
    <t>VS QE MAY 23/04</t>
  </si>
  <si>
    <t>EN63RZU</t>
  </si>
  <si>
    <t>MRS DAWN HAYES</t>
  </si>
  <si>
    <t>RM70HS</t>
  </si>
  <si>
    <t>VS FEB 23-15</t>
  </si>
  <si>
    <t>EO09EYB</t>
  </si>
  <si>
    <t>JAKE COOKSEY</t>
  </si>
  <si>
    <t>VS QE AUG 23-05</t>
  </si>
  <si>
    <t>GJ13RWV</t>
  </si>
  <si>
    <t>DAVIDE DELLICARRI</t>
  </si>
  <si>
    <t>VS QE MAY 23/13</t>
  </si>
  <si>
    <t>CHEVROLET</t>
  </si>
  <si>
    <t>EO57FPK</t>
  </si>
  <si>
    <t xml:space="preserve">MR KC KEWARD </t>
  </si>
  <si>
    <t>15 FULTON CIRCUIT BISHOP</t>
  </si>
  <si>
    <t>VS QE NOV-23-75</t>
  </si>
  <si>
    <t>MERCEDES</t>
  </si>
  <si>
    <t>EO58YCX</t>
  </si>
  <si>
    <t>V.C. WHEELER</t>
  </si>
  <si>
    <t>8 GAINSTHCORE</t>
  </si>
  <si>
    <t>VS QE NOV-23-1</t>
  </si>
  <si>
    <t>EO58ZNZ</t>
  </si>
  <si>
    <t xml:space="preserve">GABRIEL STEFAN </t>
  </si>
  <si>
    <t>12 TRINITY HOUSE ARGHENT STREET</t>
  </si>
  <si>
    <t>VS QE NOV-23-2</t>
  </si>
  <si>
    <t>YF12BUP</t>
  </si>
  <si>
    <t>MARK FOWLER</t>
  </si>
  <si>
    <t>IP279AB</t>
  </si>
  <si>
    <t>VS QE MAY 23/53</t>
  </si>
  <si>
    <t>EU14SZP</t>
  </si>
  <si>
    <t>GRAMAN STEWART</t>
  </si>
  <si>
    <t xml:space="preserve">4 THE OCEAN </t>
  </si>
  <si>
    <t>VS QE NOV-23-3</t>
  </si>
  <si>
    <t>EX620WB</t>
  </si>
  <si>
    <t>TRACY PALMER</t>
  </si>
  <si>
    <t>VS QE AUG 23-06</t>
  </si>
  <si>
    <t>DS60FWG</t>
  </si>
  <si>
    <t>C BYLES</t>
  </si>
  <si>
    <t>NR349JG</t>
  </si>
  <si>
    <t>ADD FEB 23-140</t>
  </si>
  <si>
    <t>EY64FMK</t>
  </si>
  <si>
    <t>BECKLOW GARDEWS</t>
  </si>
  <si>
    <t>VS QE NOV-23-4</t>
  </si>
  <si>
    <t xml:space="preserve">SOLD 21/11/23 BUT DID FULL REFUND SO PUT BACK IN STOCK- but not counted in closing stock </t>
  </si>
  <si>
    <t>HYAUNDAI</t>
  </si>
  <si>
    <t>FD62ZFS</t>
  </si>
  <si>
    <t>LIZ FRENCH</t>
  </si>
  <si>
    <t>VS QE AUG 23-08</t>
  </si>
  <si>
    <t>FH57OJN</t>
  </si>
  <si>
    <t>MELISSA WENDON</t>
  </si>
  <si>
    <t>E46TD</t>
  </si>
  <si>
    <t>VS QE MAY 23/08</t>
  </si>
  <si>
    <t>£250 assumed</t>
  </si>
  <si>
    <t>MARK TAYLOR</t>
  </si>
  <si>
    <t>FORD TRANSIT MINI BUS</t>
  </si>
  <si>
    <t>VO11EJE</t>
  </si>
  <si>
    <t>KIM CHURCH</t>
  </si>
  <si>
    <t>HP27NG</t>
  </si>
  <si>
    <t>VS QE MAY 23/45</t>
  </si>
  <si>
    <t>FL57DXC</t>
  </si>
  <si>
    <t>NURUDDEEN BUSAIRI</t>
  </si>
  <si>
    <t>RM125LB</t>
  </si>
  <si>
    <t>VS QE MAY 23/09</t>
  </si>
  <si>
    <t>FM13BVE</t>
  </si>
  <si>
    <t>MR DOUGHLAS NAIRN</t>
  </si>
  <si>
    <t>VS QE AUG 23-09</t>
  </si>
  <si>
    <t>AV13FXJ</t>
  </si>
  <si>
    <t>VIRGINIA DIRORIMWE</t>
  </si>
  <si>
    <t>21 GAINSBOROUGH</t>
  </si>
  <si>
    <t>VS QE MAY 23/56</t>
  </si>
  <si>
    <t>EA10HXZ</t>
  </si>
  <si>
    <t>MORGAN ELIZABETH PAYNE</t>
  </si>
  <si>
    <t>EN80LG</t>
  </si>
  <si>
    <t>VS QE MAY 23/01</t>
  </si>
  <si>
    <t>KR58VJC</t>
  </si>
  <si>
    <t>A JAY CARS</t>
  </si>
  <si>
    <t>VS QE MAY 23/25</t>
  </si>
  <si>
    <t>Assumed</t>
  </si>
  <si>
    <t>KV10NVF</t>
  </si>
  <si>
    <t>RICHARD GYEDY</t>
  </si>
  <si>
    <t>EN36NH</t>
  </si>
  <si>
    <t>VS QE MAY 23/27</t>
  </si>
  <si>
    <t>B</t>
  </si>
  <si>
    <t>FT63SOA</t>
  </si>
  <si>
    <t>MOHAMMAD ALYAN</t>
  </si>
  <si>
    <t>3 BADEU POWELL CLOSE</t>
  </si>
  <si>
    <t>VS QE NOV-23-8</t>
  </si>
  <si>
    <t>FV05OJP</t>
  </si>
  <si>
    <t>LALZE WHITE</t>
  </si>
  <si>
    <t>STANFORD</t>
  </si>
  <si>
    <t>VS QE MAY 23/10</t>
  </si>
  <si>
    <t>W558SEH</t>
  </si>
  <si>
    <t xml:space="preserve">PHILLIP STIFF </t>
  </si>
  <si>
    <t>RM188DW</t>
  </si>
  <si>
    <t>VS QE MAY 23/48</t>
  </si>
  <si>
    <t>FY08UZU</t>
  </si>
  <si>
    <t>DAVID ALEXEI</t>
  </si>
  <si>
    <t>VS QE AUG 23-10</t>
  </si>
  <si>
    <t>FY13UAL</t>
  </si>
  <si>
    <t>MR OLIVER C PRYDE</t>
  </si>
  <si>
    <t>32 RUSKIN AVENUE</t>
  </si>
  <si>
    <t>VS QE NOV-23-9</t>
  </si>
  <si>
    <t>FY57LFG</t>
  </si>
  <si>
    <t>HILLARY MUESEMUA</t>
  </si>
  <si>
    <t>4 ACTION CLOSE SUBBURY</t>
  </si>
  <si>
    <t>VS QE NOV-23-10</t>
  </si>
  <si>
    <t>GF20SHJ</t>
  </si>
  <si>
    <t xml:space="preserve">KELLY CALLAGHAN </t>
  </si>
  <si>
    <t>10 MAPLE SPRINGS WALTHAM ABBEY</t>
  </si>
  <si>
    <t>VS QE NOV-23-11</t>
  </si>
  <si>
    <t>GF61GKD</t>
  </si>
  <si>
    <t>CAMERON SEAGER</t>
  </si>
  <si>
    <t>27 BRACKSTONE, RG45AH</t>
  </si>
  <si>
    <t>VS QE MAY 23/11</t>
  </si>
  <si>
    <t>ET07HUY</t>
  </si>
  <si>
    <t xml:space="preserve">TOTAL WASTE MANAGEMENT </t>
  </si>
  <si>
    <t>VS QE MAY 23/07</t>
  </si>
  <si>
    <t>GJ08YMT</t>
  </si>
  <si>
    <t>FELISTUS DHLIWAYO</t>
  </si>
  <si>
    <t>VS QE AUG 23-11</t>
  </si>
  <si>
    <t>HV58YJY</t>
  </si>
  <si>
    <t>BOLAJI KOSEGBE</t>
  </si>
  <si>
    <t>VS QE MAY 23/18</t>
  </si>
  <si>
    <t>C</t>
  </si>
  <si>
    <t>KIA</t>
  </si>
  <si>
    <t>LA59HKY</t>
  </si>
  <si>
    <t>JASON LINDSAY</t>
  </si>
  <si>
    <t>CO93DJ</t>
  </si>
  <si>
    <t>VS QE MAY 23/29</t>
  </si>
  <si>
    <t>HYUNDAI</t>
  </si>
  <si>
    <t>MA14JFJ</t>
  </si>
  <si>
    <t>ANDREI ALEXANDRU</t>
  </si>
  <si>
    <t>1 THE BOURNE</t>
  </si>
  <si>
    <t>VS QE MAY 23/36</t>
  </si>
  <si>
    <t>GK08ODU</t>
  </si>
  <si>
    <t>SIMON TAYLOR</t>
  </si>
  <si>
    <t>24 HARVEST LANE, STEVENAGE HEARTS</t>
  </si>
  <si>
    <t>VS QE MAY 23/014</t>
  </si>
  <si>
    <t>O PRYDE</t>
  </si>
  <si>
    <t>GK14CCY</t>
  </si>
  <si>
    <t>LEE MARSTON</t>
  </si>
  <si>
    <t>8 EINSLAW CLOSE ALLESLEY PARK</t>
  </si>
  <si>
    <t>VS QE NOV-23/13</t>
  </si>
  <si>
    <t>RETURN</t>
  </si>
  <si>
    <t>RA07WNZ</t>
  </si>
  <si>
    <t>DREW AIMEE CUMMINS</t>
  </si>
  <si>
    <t>SE127DR</t>
  </si>
  <si>
    <t>VS QE MAY 23/38</t>
  </si>
  <si>
    <t>RJ09UVL</t>
  </si>
  <si>
    <t>ANDREW KALAFATIS</t>
  </si>
  <si>
    <t>VS QE MAY 23/39</t>
  </si>
  <si>
    <t>£300 Additional delivery charges Invoice amount £2,600/Receipt Assumed</t>
  </si>
  <si>
    <t>GL08MXX</t>
  </si>
  <si>
    <t>NICK TOKELY</t>
  </si>
  <si>
    <t>VS QE AUG 23-14</t>
  </si>
  <si>
    <t>HV14MYJ</t>
  </si>
  <si>
    <t>PHIL LANGFORD</t>
  </si>
  <si>
    <t>4 COGGESHALL HALL</t>
  </si>
  <si>
    <t>VS QE MAY 23/17</t>
  </si>
  <si>
    <t>GL62GDY</t>
  </si>
  <si>
    <t>KEIRAN LOUIS</t>
  </si>
  <si>
    <t>23 BRIMLEY ROAD CAMBRIDGE</t>
  </si>
  <si>
    <t>VS QE NOV-23-15</t>
  </si>
  <si>
    <t>GL62WCX</t>
  </si>
  <si>
    <t>MRS BRENDA DEARNIV</t>
  </si>
  <si>
    <t>38 CARNANOW EAST MALLING</t>
  </si>
  <si>
    <t>VS QE NOV-23-17</t>
  </si>
  <si>
    <t>CA61CLJ</t>
  </si>
  <si>
    <t>SAM GASCOYNE-COOK</t>
  </si>
  <si>
    <t>63 WELBECK AVENUE</t>
  </si>
  <si>
    <t>VS QE MAY 23/58</t>
  </si>
  <si>
    <t>RK58OVU</t>
  </si>
  <si>
    <t>VS QE MAY 23/41</t>
  </si>
  <si>
    <t>LR15RUA</t>
  </si>
  <si>
    <t>DAVID HANKIN</t>
  </si>
  <si>
    <t>35 GOD CROW ESSEX</t>
  </si>
  <si>
    <t>VS QE NOV-23-51</t>
  </si>
  <si>
    <t>GU62NOF</t>
  </si>
  <si>
    <t xml:space="preserve">KIRI BOUCHOUIT </t>
  </si>
  <si>
    <t xml:space="preserve">19 A KANDOL PARADE </t>
  </si>
  <si>
    <t>VS QE NOV-23-21</t>
  </si>
  <si>
    <t>GJ10FKH</t>
  </si>
  <si>
    <t>JOSEPH SMITH</t>
  </si>
  <si>
    <t>50 MELBOURNE ROAD</t>
  </si>
  <si>
    <t>VS QE MAY 23/12</t>
  </si>
  <si>
    <t>GY13WCV</t>
  </si>
  <si>
    <t xml:space="preserve">CHASE FLY </t>
  </si>
  <si>
    <t>9 DEBENHAM ROAD</t>
  </si>
  <si>
    <t>VS QE NOV-23-23</t>
  </si>
  <si>
    <t>K300MSH</t>
  </si>
  <si>
    <t>VS QE MAY 23/21</t>
  </si>
  <si>
    <t>KT55HXV</t>
  </si>
  <si>
    <t>AISHAT DAMILOLA ALIA-BAGGON</t>
  </si>
  <si>
    <t>FLAT, SHIRE COURT</t>
  </si>
  <si>
    <t>VS QE MAY 23/26</t>
  </si>
  <si>
    <t>EN57GPV</t>
  </si>
  <si>
    <t>CASH + DUE</t>
  </si>
  <si>
    <t>TIM OATALTY</t>
  </si>
  <si>
    <t>CM194LD</t>
  </si>
  <si>
    <t>VS QE MAY 23/05</t>
  </si>
  <si>
    <t>£789 Receipt Assumed</t>
  </si>
  <si>
    <t>HJ62NTF</t>
  </si>
  <si>
    <t>ANDREW SCOTT</t>
  </si>
  <si>
    <t>VS FEB 23-20</t>
  </si>
  <si>
    <t>HK62NLZ</t>
  </si>
  <si>
    <t>JAMEY STALLORD</t>
  </si>
  <si>
    <t>11 PENBRIDGE COURT THE PARK</t>
  </si>
  <si>
    <t>VS QE NOV-23-24</t>
  </si>
  <si>
    <t>HN58UZF</t>
  </si>
  <si>
    <t xml:space="preserve">CHLOE MASON </t>
  </si>
  <si>
    <t xml:space="preserve">21 CAMEL CLOSE </t>
  </si>
  <si>
    <t>VS QE NOV-23-25</t>
  </si>
  <si>
    <t>RK57TMO</t>
  </si>
  <si>
    <t>ZELDAH AYINA</t>
  </si>
  <si>
    <t>13 ELSTAR COURT</t>
  </si>
  <si>
    <t>VS QE MAY 23/40</t>
  </si>
  <si>
    <t>HV09VPJ</t>
  </si>
  <si>
    <t>SARALA ESTRUCH</t>
  </si>
  <si>
    <t>VS QE AUG 23-18</t>
  </si>
  <si>
    <t>HV13OHR</t>
  </si>
  <si>
    <t>DANIEL AHMED</t>
  </si>
  <si>
    <t xml:space="preserve">59 HUMBERSTONE ROAD </t>
  </si>
  <si>
    <t>VS QE NOV-23-26</t>
  </si>
  <si>
    <t>HN64VMU</t>
  </si>
  <si>
    <t>STANISLAV OLEKSINK</t>
  </si>
  <si>
    <t>WESTLIFE</t>
  </si>
  <si>
    <t>VS QE MAY 23/16</t>
  </si>
  <si>
    <t>AF58OHV</t>
  </si>
  <si>
    <t>TOMMY JOHNSON</t>
  </si>
  <si>
    <t>RM14 2PH</t>
  </si>
  <si>
    <t>VS QE MAY 23/54</t>
  </si>
  <si>
    <t>SUZIKI</t>
  </si>
  <si>
    <t>KP14LAE</t>
  </si>
  <si>
    <t>MARK HORN</t>
  </si>
  <si>
    <t>VS QE MAY 23/23</t>
  </si>
  <si>
    <t>HV59VNZ</t>
  </si>
  <si>
    <t>LEWIS PERRY</t>
  </si>
  <si>
    <t>SW208DQ</t>
  </si>
  <si>
    <t>VS QE MAY 23/19</t>
  </si>
  <si>
    <t>Vehicle Retrun from customer - and resold in Aug 23</t>
  </si>
  <si>
    <t>KY60LDC</t>
  </si>
  <si>
    <t>T TODD</t>
  </si>
  <si>
    <t>CM29QEN</t>
  </si>
  <si>
    <t>VS QE MAY 23/28</t>
  </si>
  <si>
    <t>HY13HPO</t>
  </si>
  <si>
    <t>DEBRA WRIGHT</t>
  </si>
  <si>
    <t>CM226TF</t>
  </si>
  <si>
    <t>VS QE MAY 23/20</t>
  </si>
  <si>
    <t>BJ06DNU</t>
  </si>
  <si>
    <t>KALUNTINIKO-LUSAKUENO</t>
  </si>
  <si>
    <t>337 FULWELL AVENUE</t>
  </si>
  <si>
    <t>VS QE MAY 23/57</t>
  </si>
  <si>
    <t>LP59NZC</t>
  </si>
  <si>
    <t>SIMON JOHN</t>
  </si>
  <si>
    <t>VS QE AUG 23-26</t>
  </si>
  <si>
    <t xml:space="preserve">£39 reversed as per invoice </t>
  </si>
  <si>
    <t>EY12UCV</t>
  </si>
  <si>
    <t>DON MASON</t>
  </si>
  <si>
    <t>VS QE AUG 23-07</t>
  </si>
  <si>
    <t>KN58KYA</t>
  </si>
  <si>
    <t>TYLER WOODS</t>
  </si>
  <si>
    <t>DA27JH</t>
  </si>
  <si>
    <t>VS FEB 23-21</t>
  </si>
  <si>
    <t>LC080XA</t>
  </si>
  <si>
    <t>SHAKILA KARIM</t>
  </si>
  <si>
    <t>VS QE AUG 23-22</t>
  </si>
  <si>
    <t>KP57NCV</t>
  </si>
  <si>
    <t>MARK WOODHAN</t>
  </si>
  <si>
    <t>VS QE AUG 23-21</t>
  </si>
  <si>
    <t>SKODA</t>
  </si>
  <si>
    <t>KR07TBX</t>
  </si>
  <si>
    <t>COSTE FLORIN CRISTIAH</t>
  </si>
  <si>
    <t>GU168QA</t>
  </si>
  <si>
    <t>VS QE MAY 23/24</t>
  </si>
  <si>
    <t>VP QE AUG 23/70</t>
  </si>
  <si>
    <t>AK60HME</t>
  </si>
  <si>
    <t>PAUL INGLE</t>
  </si>
  <si>
    <t>VS QE AUG 23-51</t>
  </si>
  <si>
    <t>KS59XRE</t>
  </si>
  <si>
    <t>PAISE TAYLOR</t>
  </si>
  <si>
    <t xml:space="preserve">22B OAKLEIGH CRESCCENT </t>
  </si>
  <si>
    <t>VS QE NOV-23-28</t>
  </si>
  <si>
    <t>RO12BKL</t>
  </si>
  <si>
    <t>JONNY LESLE</t>
  </si>
  <si>
    <t>VS QE AUG 23-43</t>
  </si>
  <si>
    <t>£2,800 Assumed</t>
  </si>
  <si>
    <t>KT64FVL</t>
  </si>
  <si>
    <t>KONSTANTINAS NIKOLAIDIS</t>
  </si>
  <si>
    <t>26 TAMWORTH PARK</t>
  </si>
  <si>
    <t>VS QE NOV-23-29</t>
  </si>
  <si>
    <t>DF13ZVY</t>
  </si>
  <si>
    <t>JAYDEN CRAIG COOMBS</t>
  </si>
  <si>
    <t>VS QE AUG 23-59</t>
  </si>
  <si>
    <t>DACIA</t>
  </si>
  <si>
    <t>KV14BWN</t>
  </si>
  <si>
    <t>ZIBANI NYATHI</t>
  </si>
  <si>
    <t>21 WHINHAM GREEN AYLESBURY</t>
  </si>
  <si>
    <t>VS QE NOV-23-30</t>
  </si>
  <si>
    <t>FROM MAY QE STOCK MOVEMENT</t>
  </si>
  <si>
    <t>KATIE HELL</t>
  </si>
  <si>
    <t>VS QE AUG 23 -19</t>
  </si>
  <si>
    <t>THIS VEHICLE IS RETURNED SO WE HAVE  SHOWN £3189 AS BUYING PRICE</t>
  </si>
  <si>
    <t>MR DUITING</t>
  </si>
  <si>
    <t>VP QE AUG 23/04</t>
  </si>
  <si>
    <t>CU09ZGD</t>
  </si>
  <si>
    <t>DIMITAR DIMON</t>
  </si>
  <si>
    <t>VS QE AUG 23-56</t>
  </si>
  <si>
    <t>CX60XWP</t>
  </si>
  <si>
    <t>EMEKA LEO UDENKA</t>
  </si>
  <si>
    <t>VS QE AUG 23-57</t>
  </si>
  <si>
    <t>DL13KTK</t>
  </si>
  <si>
    <t>WAYNE DONNELLY</t>
  </si>
  <si>
    <t>VS QE AUG 23-01</t>
  </si>
  <si>
    <t>CLIENT Has taken 6 pound extra in his stock sheet</t>
  </si>
  <si>
    <t>LS11YWU</t>
  </si>
  <si>
    <t>RORY MITHCELL</t>
  </si>
  <si>
    <t>VS QE AUG 23-29</t>
  </si>
  <si>
    <t>LD64VWN</t>
  </si>
  <si>
    <t xml:space="preserve">PAUL NORBURY </t>
  </si>
  <si>
    <t xml:space="preserve">8 DONEL COURT 28 FOREST VIEW </t>
  </si>
  <si>
    <t>VS QE NOV-23-32</t>
  </si>
  <si>
    <t>LG08LPE</t>
  </si>
  <si>
    <t>lewis CHARLES</t>
  </si>
  <si>
    <t>SG143SP</t>
  </si>
  <si>
    <t>VS QE MAY 23/30</t>
  </si>
  <si>
    <t>LL08PYY</t>
  </si>
  <si>
    <t>OLIVER PILLINGTON</t>
  </si>
  <si>
    <t>BRUTON HOUSE</t>
  </si>
  <si>
    <t>VS QE NOV-23-33</t>
  </si>
  <si>
    <t>SMART</t>
  </si>
  <si>
    <t>LL08YXG</t>
  </si>
  <si>
    <t>LEVIN SMITH</t>
  </si>
  <si>
    <t>VS QE AUG 23-23</t>
  </si>
  <si>
    <t>HG57OEP</t>
  </si>
  <si>
    <t>PETER GIBSON</t>
  </si>
  <si>
    <t>VS QE AUG 23-16</t>
  </si>
  <si>
    <t>LM58HTA</t>
  </si>
  <si>
    <t xml:space="preserve">ALAN HARNETT </t>
  </si>
  <si>
    <t xml:space="preserve">14 BARNCOMBE CLOSE </t>
  </si>
  <si>
    <t>VS QE NOV-23-35</t>
  </si>
  <si>
    <t>MJ59XRZ</t>
  </si>
  <si>
    <t>JONATHAN GRANGER</t>
  </si>
  <si>
    <t>VS QE AUG 23-33</t>
  </si>
  <si>
    <t>Receipt Assumed</t>
  </si>
  <si>
    <t>LN11OXE</t>
  </si>
  <si>
    <t>CAITLYN WHITFIELD</t>
  </si>
  <si>
    <t>VS QE AUG 23-24</t>
  </si>
  <si>
    <t>LN16WDS</t>
  </si>
  <si>
    <t>RAJEEVAN KUMAR</t>
  </si>
  <si>
    <t xml:space="preserve">16 WHEATLEY GARDEN </t>
  </si>
  <si>
    <t>VS QE NOV-23-36</t>
  </si>
  <si>
    <t>LN57ONH</t>
  </si>
  <si>
    <t>DEVON RALLS</t>
  </si>
  <si>
    <t>4 GLEBE CRESCENT</t>
  </si>
  <si>
    <t>VS QE MAY 23/31</t>
  </si>
  <si>
    <t>LN63PZJ</t>
  </si>
  <si>
    <t>NICK BROWN</t>
  </si>
  <si>
    <t>VS QE AUG 23-25</t>
  </si>
  <si>
    <t>LO59VVP</t>
  </si>
  <si>
    <t>SAM MUREITHI</t>
  </si>
  <si>
    <t>NN156NU</t>
  </si>
  <si>
    <t>VS QE MAY 23/32</t>
  </si>
  <si>
    <t>RE58UYL</t>
  </si>
  <si>
    <t>JAMESON BENTLEY</t>
  </si>
  <si>
    <t>VS QE AUG 23-42</t>
  </si>
  <si>
    <t>LP60NUM</t>
  </si>
  <si>
    <t>ALBERT STANLEY DREW</t>
  </si>
  <si>
    <t>75 GREAT QUEEN ST</t>
  </si>
  <si>
    <t>VS QE MAY 23/33</t>
  </si>
  <si>
    <t>GU12CVA</t>
  </si>
  <si>
    <t>SHERYL ANNUIMG</t>
  </si>
  <si>
    <t>VS QE NOV-23-18</t>
  </si>
  <si>
    <t>LS08EBX</t>
  </si>
  <si>
    <t>CHRIS  MISHI</t>
  </si>
  <si>
    <t>VS QE AUG 23-27</t>
  </si>
  <si>
    <t>WV06OKC</t>
  </si>
  <si>
    <t>ENDI KADRIA</t>
  </si>
  <si>
    <t>VS QE AUG 23-45</t>
  </si>
  <si>
    <t>MW61OXC</t>
  </si>
  <si>
    <t>MHS LTD</t>
  </si>
  <si>
    <t>VS QE AUG 23-35</t>
  </si>
  <si>
    <t>LT13AOW</t>
  </si>
  <si>
    <t>MICHAEL OKART</t>
  </si>
  <si>
    <t>VS QE AUG 23-30</t>
  </si>
  <si>
    <t>EA08TSV</t>
  </si>
  <si>
    <t>SAMIH ZEIDAN</t>
  </si>
  <si>
    <t>VS QE AUG 23-02</t>
  </si>
  <si>
    <t>LV12PXK</t>
  </si>
  <si>
    <t>LLOYD WARN</t>
  </si>
  <si>
    <t>BRENTWOOD ESSEX</t>
  </si>
  <si>
    <t>VS QE MAY 23/34</t>
  </si>
  <si>
    <t>LS10OHO</t>
  </si>
  <si>
    <t xml:space="preserve">L MEKLO </t>
  </si>
  <si>
    <t xml:space="preserve">FLAT 9 LONG LANE </t>
  </si>
  <si>
    <t>VS QE NOV-23-37</t>
  </si>
  <si>
    <t>HD08MGO</t>
  </si>
  <si>
    <t>NELIO PEREIRA</t>
  </si>
  <si>
    <t>VS QE AUG 23-15</t>
  </si>
  <si>
    <t>LX59POF</t>
  </si>
  <si>
    <t>EN POWER</t>
  </si>
  <si>
    <t>18 PORTER AVENUE</t>
  </si>
  <si>
    <t>VS QE NOV-23-38</t>
  </si>
  <si>
    <t>LY07VVE</t>
  </si>
  <si>
    <t>BRENDA SMITH</t>
  </si>
  <si>
    <t>12 MALNDS FARM HARLOW</t>
  </si>
  <si>
    <t>VS QE NOV-23-39</t>
  </si>
  <si>
    <t>YJ63ZZY</t>
  </si>
  <si>
    <t>ZACHARG THOMSON</t>
  </si>
  <si>
    <t>VS QE AUG 23-47</t>
  </si>
  <si>
    <t>GJ60XGO</t>
  </si>
  <si>
    <t>CHRISTOPHER WREN</t>
  </si>
  <si>
    <t>VS QE AUG 23-12</t>
  </si>
  <si>
    <t>MK08UGO</t>
  </si>
  <si>
    <t>JENNA FEENEY</t>
  </si>
  <si>
    <t>86 COLERIDGE GARDENS</t>
  </si>
  <si>
    <t>VS QE NOV-23-40</t>
  </si>
  <si>
    <t>BMW</t>
  </si>
  <si>
    <t>MK58PKE</t>
  </si>
  <si>
    <t>CHARLIE LONGHBRIDGE</t>
  </si>
  <si>
    <t>DA121PF</t>
  </si>
  <si>
    <t>VS FEB 23-25</t>
  </si>
  <si>
    <t>BL08ZFW</t>
  </si>
  <si>
    <t>ALEX CANHAM</t>
  </si>
  <si>
    <t>VS QE AUG 23-54</t>
  </si>
  <si>
    <t>YY54OJF</t>
  </si>
  <si>
    <t>CHARLES FARRAR BELL</t>
  </si>
  <si>
    <t>VS QE AUG 23-49</t>
  </si>
  <si>
    <t>MT10FNF</t>
  </si>
  <si>
    <t>MISHA HAYCOCK</t>
  </si>
  <si>
    <t>SG54TB</t>
  </si>
  <si>
    <t>VS FEB 23-27</t>
  </si>
  <si>
    <t>BG11YXZ</t>
  </si>
  <si>
    <t>R G CERS</t>
  </si>
  <si>
    <t>VS QE AUG 23-53</t>
  </si>
  <si>
    <t>HJ58HFD</t>
  </si>
  <si>
    <t>DR ELLYN HARRIS</t>
  </si>
  <si>
    <t>VS QE AUG 23-17</t>
  </si>
  <si>
    <t>YP11NTC</t>
  </si>
  <si>
    <t>ZOE WARRINER</t>
  </si>
  <si>
    <t>VS QE AUG 23-48</t>
  </si>
  <si>
    <t>GU19FML</t>
  </si>
  <si>
    <t>PAUL MURRAY</t>
  </si>
  <si>
    <t xml:space="preserve">19 BROADFIELDS HEIGHTS </t>
  </si>
  <si>
    <t>VS QE NOV-23-20</t>
  </si>
  <si>
    <t>PL08EOU</t>
  </si>
  <si>
    <t>FROST COMPANY CO</t>
  </si>
  <si>
    <t>VS QE AUG 23-39</t>
  </si>
  <si>
    <t>NC57UJT</t>
  </si>
  <si>
    <t>MICHELLE STONE</t>
  </si>
  <si>
    <t>VS QE AUG 23-36</t>
  </si>
  <si>
    <t>GL06GFZ</t>
  </si>
  <si>
    <t>D WILSON</t>
  </si>
  <si>
    <t>VS QE AUG 23-13</t>
  </si>
  <si>
    <t>ND11FPA</t>
  </si>
  <si>
    <t>BAC</t>
  </si>
  <si>
    <t>FIRUZA BEGUN</t>
  </si>
  <si>
    <t>VS FEB 23-30</t>
  </si>
  <si>
    <t>ND57OEE</t>
  </si>
  <si>
    <t>VIKTORIA LAHODYNSKON</t>
  </si>
  <si>
    <t>2 PENWOOD COUNT</t>
  </si>
  <si>
    <t>VS QE NOV-23-43</t>
  </si>
  <si>
    <t>NY14FLZ</t>
  </si>
  <si>
    <t>LEWIS COF</t>
  </si>
  <si>
    <t>VS QE AUG 23-37</t>
  </si>
  <si>
    <t>KE14ESF</t>
  </si>
  <si>
    <t>MASON WALKER</t>
  </si>
  <si>
    <t>VS QE AUG 23-20</t>
  </si>
  <si>
    <t>PF07ZPS</t>
  </si>
  <si>
    <t>KRZYSZTOF KALETA</t>
  </si>
  <si>
    <t>VS QE AUG 23-38</t>
  </si>
  <si>
    <t>PJ07LBF</t>
  </si>
  <si>
    <t>ALESIA SMITH</t>
  </si>
  <si>
    <t>SS156GN</t>
  </si>
  <si>
    <t>VS FEB 23-31</t>
  </si>
  <si>
    <t>LV13UGR</t>
  </si>
  <si>
    <t xml:space="preserve">EWAN DAVIES </t>
  </si>
  <si>
    <t>VS QE AUG 23-32</t>
  </si>
  <si>
    <t>ML09OWM</t>
  </si>
  <si>
    <t>JOKGE GARCIA LERA</t>
  </si>
  <si>
    <t>VS QE AUG 23-34</t>
  </si>
  <si>
    <t>PL10CVP</t>
  </si>
  <si>
    <t>DAVID LEWIS</t>
  </si>
  <si>
    <t>VS QE AUG 23-40</t>
  </si>
  <si>
    <t>MR N MOTTRAM</t>
  </si>
  <si>
    <t>PL54FWM</t>
  </si>
  <si>
    <t>KAREN BABINGTON</t>
  </si>
  <si>
    <t>53 LYDDICLEAVE</t>
  </si>
  <si>
    <t>VS QE MAY 23/37</t>
  </si>
  <si>
    <t>EA08XJX</t>
  </si>
  <si>
    <t>PAULA QUINN</t>
  </si>
  <si>
    <t>VS QE AUG 23-03</t>
  </si>
  <si>
    <t>R577ULD</t>
  </si>
  <si>
    <t>RACHEL LEE</t>
  </si>
  <si>
    <t>VS QE AUG 23-41</t>
  </si>
  <si>
    <t>RO13YGT</t>
  </si>
  <si>
    <t>RE53LTA</t>
  </si>
  <si>
    <t xml:space="preserve">MR MUKALI COLON VASONGO </t>
  </si>
  <si>
    <t xml:space="preserve">06 CORM CASTLE ROAD </t>
  </si>
  <si>
    <t>VS QE NOV-23-46</t>
  </si>
  <si>
    <t>SH63OWJ</t>
  </si>
  <si>
    <t>ZARAN</t>
  </si>
  <si>
    <t>ST MARGARET NEWS</t>
  </si>
  <si>
    <t>VS QE NOV-23-53</t>
  </si>
  <si>
    <t>FP62WUU</t>
  </si>
  <si>
    <t>SARAH MALORIE ALI</t>
  </si>
  <si>
    <t xml:space="preserve">22 COLUMBA STRRET </t>
  </si>
  <si>
    <t>VS QE NOV-23-5</t>
  </si>
  <si>
    <t>RJ55FWE</t>
  </si>
  <si>
    <t xml:space="preserve">PETER COLE </t>
  </si>
  <si>
    <t>15 SIMPICIT LANE HARLOW</t>
  </si>
  <si>
    <t>VS QE NOV-23-47</t>
  </si>
  <si>
    <t>RK07OPF</t>
  </si>
  <si>
    <t>JACK GREEN</t>
  </si>
  <si>
    <t>92 SILVERFIELD BROXBOURNE</t>
  </si>
  <si>
    <t>VS QE NOV-23-48</t>
  </si>
  <si>
    <t>MX62GMY</t>
  </si>
  <si>
    <t>FAMILVES FIRST (PAUL THOMPSON)</t>
  </si>
  <si>
    <t>175 177 YORK ROAD HARTFORD</t>
  </si>
  <si>
    <t>VS QE NOV-23-42</t>
  </si>
  <si>
    <t>YF06OGS</t>
  </si>
  <si>
    <t xml:space="preserve">SYED FERLAND </t>
  </si>
  <si>
    <t xml:space="preserve">3 WOODSTONE </t>
  </si>
  <si>
    <t>VS QE NOV-23-63</t>
  </si>
  <si>
    <t>TOYOTO</t>
  </si>
  <si>
    <t>AF58OJN</t>
  </si>
  <si>
    <t xml:space="preserve">CHRIS WILLIAMS </t>
  </si>
  <si>
    <t>9 RIVERSIDE ROAD EAST</t>
  </si>
  <si>
    <t>VS QE NOV-23-66</t>
  </si>
  <si>
    <t>RK59UNF</t>
  </si>
  <si>
    <t>JANIS BEREINS</t>
  </si>
  <si>
    <t xml:space="preserve">38 DEANE CLOSE SAINTGBBOURNE </t>
  </si>
  <si>
    <t>VS QE NOV-23-50</t>
  </si>
  <si>
    <t>RO06PYP</t>
  </si>
  <si>
    <t>MR GEORGE HOPPER</t>
  </si>
  <si>
    <t>EN75OO</t>
  </si>
  <si>
    <t>VS QE MAY 23/43</t>
  </si>
  <si>
    <t>FR13XUS</t>
  </si>
  <si>
    <t>RICHAR MACCOAN</t>
  </si>
  <si>
    <t>LITTLE SPY COTTAGE</t>
  </si>
  <si>
    <t>VS QE NOV-23-6</t>
  </si>
  <si>
    <t>MW08GZE</t>
  </si>
  <si>
    <t>OLASUNKANMI THOMAS</t>
  </si>
  <si>
    <t>28 LOVELY BISLOPI</t>
  </si>
  <si>
    <t>VS QE NOV-23-59</t>
  </si>
  <si>
    <t>WP15FBD</t>
  </si>
  <si>
    <t>BEN THOMPSON</t>
  </si>
  <si>
    <t>2 LION PLACE RED STREET</t>
  </si>
  <si>
    <t>VS QE NOV-23-58</t>
  </si>
  <si>
    <t>SA62VWX</t>
  </si>
  <si>
    <t>MILLIE SHEEN</t>
  </si>
  <si>
    <t>VS QE NOV-23-52</t>
  </si>
  <si>
    <t>SH58PBZ</t>
  </si>
  <si>
    <t>ALUN MILTON</t>
  </si>
  <si>
    <t>VS QE AUG 23-44</t>
  </si>
  <si>
    <t>GJ07YSV</t>
  </si>
  <si>
    <t>MICHEAL JENKOUSKY</t>
  </si>
  <si>
    <t>21 PLOWMAN CLOSE</t>
  </si>
  <si>
    <t>VS QE NOV-23-12</t>
  </si>
  <si>
    <t>SK10TYU</t>
  </si>
  <si>
    <t xml:space="preserve">DAWN JEROME </t>
  </si>
  <si>
    <t xml:space="preserve">3 SECOND AVE BEACH </t>
  </si>
  <si>
    <t>VS QE NOV-23-54</t>
  </si>
  <si>
    <t>CHRYSIER</t>
  </si>
  <si>
    <t>SV62XWE</t>
  </si>
  <si>
    <t>ROUHALA BIBI</t>
  </si>
  <si>
    <t>SW12HBJ</t>
  </si>
  <si>
    <t>KEITH BAWALOO</t>
  </si>
  <si>
    <t>48 CEPTHRONE ROAD</t>
  </si>
  <si>
    <t>VS QE NOV-23-55</t>
  </si>
  <si>
    <t>OE05YTT</t>
  </si>
  <si>
    <t xml:space="preserve">MARK DARKINS </t>
  </si>
  <si>
    <t>91 ST HUGHS AVS HIGH WYCOMBE</t>
  </si>
  <si>
    <t>VS QE NOV-23-44</t>
  </si>
  <si>
    <t>YY07HWT</t>
  </si>
  <si>
    <t>ROBERT KARGIVC</t>
  </si>
  <si>
    <t xml:space="preserve">100 KINO FISHER WAY </t>
  </si>
  <si>
    <t>VS QE NOV-23-64</t>
  </si>
  <si>
    <t>VU55OXT</t>
  </si>
  <si>
    <t>REDCORN LTD</t>
  </si>
  <si>
    <t>VS QE MAY 23/46</t>
  </si>
  <si>
    <t>W20MJF</t>
  </si>
  <si>
    <t>SARAH BARNES</t>
  </si>
  <si>
    <t>62 CRAMPHORN WALK</t>
  </si>
  <si>
    <t>VS QE MAY 23/47</t>
  </si>
  <si>
    <t>GY09UXJ</t>
  </si>
  <si>
    <t xml:space="preserve">TERRY HILLS </t>
  </si>
  <si>
    <t>24 BEVEREEY ROAD RUISLIP MANOE</t>
  </si>
  <si>
    <t>VS QE NOV-23-22</t>
  </si>
  <si>
    <t>WF56UDO</t>
  </si>
  <si>
    <t>ROSIE TERRY</t>
  </si>
  <si>
    <t>VS FEB 23-35</t>
  </si>
  <si>
    <t>WG12KFG</t>
  </si>
  <si>
    <t>J L CONSTRUCTION</t>
  </si>
  <si>
    <t>24 TOWN ESTATE DOWNHAUN MARKET</t>
  </si>
  <si>
    <t>VS QE NOV-23-56</t>
  </si>
  <si>
    <t>PURCHASE FROM PERSON</t>
  </si>
  <si>
    <t>WAYNE MORGAN</t>
  </si>
  <si>
    <t>VP QE NOV 23/57</t>
  </si>
  <si>
    <t>MW61SVR</t>
  </si>
  <si>
    <t>EMMA WVGMORE</t>
  </si>
  <si>
    <t xml:space="preserve">73 CORNELIUS VALE </t>
  </si>
  <si>
    <t>VS QE NOV-23-41</t>
  </si>
  <si>
    <t>WJ57UXT</t>
  </si>
  <si>
    <t>ETIENNE BROWN</t>
  </si>
  <si>
    <t>36 MACKESON RD</t>
  </si>
  <si>
    <t>VS QE MAY 23/49</t>
  </si>
  <si>
    <t>WM10OBS</t>
  </si>
  <si>
    <t>CAMPBELL FLANNAGAN</t>
  </si>
  <si>
    <t>24 ASTWICK AVENUE</t>
  </si>
  <si>
    <t>VS QE MAY 23/50</t>
  </si>
  <si>
    <t>GK58OBN</t>
  </si>
  <si>
    <t>MATTHEW SEYMOVE</t>
  </si>
  <si>
    <t>9 TOVEY CLOSE NAZEINNG</t>
  </si>
  <si>
    <t>VS QE NOV-23-14</t>
  </si>
  <si>
    <t>WP14WNC</t>
  </si>
  <si>
    <t>KEITH WEST</t>
  </si>
  <si>
    <t xml:space="preserve">14 METZ AVENUE CONVEY ISLAND </t>
  </si>
  <si>
    <t>VS QE NOV-23/57</t>
  </si>
  <si>
    <t xml:space="preserve">INVOICE IS FROM MANHEIM AND IN STOCKSHEET IS FROM HEARTS AND ESSEX MOTORS </t>
  </si>
  <si>
    <t>FR13YMW</t>
  </si>
  <si>
    <t>OLIVER PRYDE</t>
  </si>
  <si>
    <t>VS QE NOV-23-7</t>
  </si>
  <si>
    <t>AO52FGD</t>
  </si>
  <si>
    <t xml:space="preserve">HARRY DOWNES </t>
  </si>
  <si>
    <t xml:space="preserve">104 SWANFILED ROAD </t>
  </si>
  <si>
    <t>VS QE NOV-23-67</t>
  </si>
  <si>
    <t>WR12HMH</t>
  </si>
  <si>
    <t xml:space="preserve">RAY JONES </t>
  </si>
  <si>
    <t>3 HALL ROAD GARDEN PARK</t>
  </si>
  <si>
    <t>VS QE NOV-23-60</t>
  </si>
  <si>
    <t>26 STEACK PEACE ROAD ROYSTON</t>
  </si>
  <si>
    <t>WU63VHK</t>
  </si>
  <si>
    <t xml:space="preserve">LAURA THORNE </t>
  </si>
  <si>
    <t>1 VLOBBS YARD CHELMSFORD</t>
  </si>
  <si>
    <t>VS QE NOV-23-61</t>
  </si>
  <si>
    <t>BK61DXT</t>
  </si>
  <si>
    <t>STEPHAN PARROT</t>
  </si>
  <si>
    <t>SCORT AVENUE STAMSTEAD ABBOTTS</t>
  </si>
  <si>
    <t>VS QE NOV-23-70</t>
  </si>
  <si>
    <t xml:space="preserve">As per Invoice discount £489 received </t>
  </si>
  <si>
    <t>Y707HHP</t>
  </si>
  <si>
    <t>STANLEY MASKELL</t>
  </si>
  <si>
    <t>172 PETERSFIELD AVE</t>
  </si>
  <si>
    <t>VS QE MAY 23/52</t>
  </si>
  <si>
    <t>HONDA</t>
  </si>
  <si>
    <t>Y942WKK</t>
  </si>
  <si>
    <t>GENTJAN JUPA</t>
  </si>
  <si>
    <t>13 CLAUDE ROAD LONDON</t>
  </si>
  <si>
    <t>VS QE NOV-23-62</t>
  </si>
  <si>
    <t>HV59HBB</t>
  </si>
  <si>
    <t xml:space="preserve">LUCY WATERHOUSE </t>
  </si>
  <si>
    <t xml:space="preserve">67 CRANOORNE CRESENT </t>
  </si>
  <si>
    <t>VS QE NOV-23-27</t>
  </si>
  <si>
    <t>PJ62PRZ</t>
  </si>
  <si>
    <t xml:space="preserve">MARK LINCE </t>
  </si>
  <si>
    <t>27 TUTHBURY LANE</t>
  </si>
  <si>
    <t>VS QE NOV-23-45</t>
  </si>
  <si>
    <t>YG13XSY</t>
  </si>
  <si>
    <t>REBECCA BURNSIDE</t>
  </si>
  <si>
    <t>VS QE AUG 23-46</t>
  </si>
  <si>
    <t>DL17DAA</t>
  </si>
  <si>
    <t xml:space="preserve">MARSIR EPANES </t>
  </si>
  <si>
    <t>14 PROPPY CRESEANT MALBRO</t>
  </si>
  <si>
    <t>VS QE NOV-23-72</t>
  </si>
  <si>
    <t>RK13KWV</t>
  </si>
  <si>
    <t xml:space="preserve">WOYCLECH </t>
  </si>
  <si>
    <t xml:space="preserve">5 CRESCENT COVER </t>
  </si>
  <si>
    <t>VS QE NOV-23-49</t>
  </si>
  <si>
    <t>YX58JWL</t>
  </si>
  <si>
    <t>DILLAN MZIYABAMFU</t>
  </si>
  <si>
    <t>BA21 3TX</t>
  </si>
  <si>
    <t>VS FEB 23-39</t>
  </si>
  <si>
    <t>CK63MYS</t>
  </si>
  <si>
    <t>KATIE PULLMAN</t>
  </si>
  <si>
    <t>5 DANE CLOSE HARPENDEN HEARTS</t>
  </si>
  <si>
    <t>VS QE NOV-23-71</t>
  </si>
  <si>
    <t>65 WOODFORD AVENUE RAMSGATE KENT</t>
  </si>
  <si>
    <t>Subtotal</t>
  </si>
  <si>
    <t>Sales summary</t>
  </si>
  <si>
    <t>Sales amount</t>
  </si>
  <si>
    <t xml:space="preserve">Sales Return </t>
  </si>
  <si>
    <t>Lead Schedule - Bank and Cash in hand</t>
  </si>
  <si>
    <t>Bank Current Account</t>
  </si>
  <si>
    <t>C3-1</t>
  </si>
  <si>
    <t>C3-4</t>
  </si>
  <si>
    <t>Cash balance</t>
  </si>
  <si>
    <t>Petty cash</t>
  </si>
  <si>
    <t>C5</t>
  </si>
  <si>
    <t>Bank account - 1</t>
  </si>
  <si>
    <t>Bank</t>
  </si>
  <si>
    <t>A/C No.</t>
  </si>
  <si>
    <t>TB</t>
  </si>
  <si>
    <t>Bank reconciliation</t>
  </si>
  <si>
    <t>Amount £</t>
  </si>
  <si>
    <t>Balance per Bank statement as on 30/11/2023</t>
  </si>
  <si>
    <t>Add:</t>
  </si>
  <si>
    <t>Less:</t>
  </si>
  <si>
    <t>Balance per Control account</t>
  </si>
  <si>
    <t>Copy of bank statement</t>
  </si>
  <si>
    <t>Bank Receipts</t>
  </si>
  <si>
    <t>Code</t>
  </si>
  <si>
    <t>Sales</t>
  </si>
  <si>
    <t>Contra</t>
  </si>
  <si>
    <t>Refreshment</t>
  </si>
  <si>
    <t xml:space="preserve">Trade debtors </t>
  </si>
  <si>
    <t>Assumed - Capital introduce</t>
  </si>
  <si>
    <t>A/Payment assumed</t>
  </si>
  <si>
    <t>B/Assumed</t>
  </si>
  <si>
    <t>C/Assumed</t>
  </si>
  <si>
    <t xml:space="preserve">Vehicle not found </t>
  </si>
  <si>
    <t>Auctual V. NO.: HN64VMU</t>
  </si>
  <si>
    <t>Road tax included</t>
  </si>
  <si>
    <t>£150 excess received</t>
  </si>
  <si>
    <t>120 delivery charges</t>
  </si>
  <si>
    <t>GJ07YSV - Assumed</t>
  </si>
  <si>
    <t>Warrenty charges</t>
  </si>
  <si>
    <t>Total £</t>
  </si>
  <si>
    <t>Bank Payments</t>
  </si>
  <si>
    <t>Purchase</t>
  </si>
  <si>
    <t>Rates &amp; water</t>
  </si>
  <si>
    <t>Refeshment</t>
  </si>
  <si>
    <t>Repairs &amp; Maintenance</t>
  </si>
  <si>
    <t>Sundry expense</t>
  </si>
  <si>
    <t xml:space="preserve">Trade creditors </t>
  </si>
  <si>
    <t>Suspense</t>
  </si>
  <si>
    <t>Assumed WG62KWW</t>
  </si>
  <si>
    <t>PJ07LBF/Refund status not found</t>
  </si>
  <si>
    <t>Refund</t>
  </si>
  <si>
    <t>Sales through cash</t>
  </si>
  <si>
    <t>J</t>
  </si>
  <si>
    <t>I</t>
  </si>
  <si>
    <t>F</t>
  </si>
  <si>
    <t>H</t>
  </si>
  <si>
    <t>G</t>
  </si>
  <si>
    <t>Pet store</t>
  </si>
  <si>
    <t>Sale Return</t>
  </si>
  <si>
    <t>AB</t>
  </si>
  <si>
    <t>K</t>
  </si>
  <si>
    <t>R</t>
  </si>
  <si>
    <t>U</t>
  </si>
  <si>
    <t>V</t>
  </si>
  <si>
    <t>O</t>
  </si>
  <si>
    <t>Q</t>
  </si>
  <si>
    <t>T</t>
  </si>
  <si>
    <t>N</t>
  </si>
  <si>
    <t>S</t>
  </si>
  <si>
    <t>M</t>
  </si>
  <si>
    <t>A</t>
  </si>
  <si>
    <t>W</t>
  </si>
  <si>
    <t>X</t>
  </si>
  <si>
    <t>Y</t>
  </si>
  <si>
    <t>Z</t>
  </si>
  <si>
    <t>AA</t>
  </si>
  <si>
    <t>Salvage Car Auctions &amp; Used Vehicles | Buy Online</t>
  </si>
  <si>
    <t xml:space="preserve">Charity </t>
  </si>
  <si>
    <t>Bank account - 2</t>
  </si>
  <si>
    <t>Barclays</t>
  </si>
  <si>
    <t>Balance per Bank statement as on 30-11-2023</t>
  </si>
  <si>
    <t>Add :</t>
  </si>
  <si>
    <t xml:space="preserve">Less :  </t>
  </si>
  <si>
    <t>Barclays Bank A/c. 30470120</t>
  </si>
  <si>
    <t>Govt. Grants</t>
  </si>
  <si>
    <t>Other Deposit Interest</t>
  </si>
  <si>
    <t>Teade Debtors</t>
  </si>
  <si>
    <t>Refund Income</t>
  </si>
  <si>
    <t>Rates</t>
  </si>
  <si>
    <t>Light and Heat</t>
  </si>
  <si>
    <t>Hire of Plant and Machinery</t>
  </si>
  <si>
    <t>Subscription</t>
  </si>
  <si>
    <t>Cleaning</t>
  </si>
  <si>
    <t>Computer Cost</t>
  </si>
  <si>
    <t>Furniture &amp; Fixtures</t>
  </si>
  <si>
    <t>Motor Vehicle</t>
  </si>
  <si>
    <t>Bank account - 3</t>
  </si>
  <si>
    <t xml:space="preserve">Balance per Bank statement as on </t>
  </si>
  <si>
    <t>Bank account - 4</t>
  </si>
  <si>
    <t>Bank account - 5</t>
  </si>
  <si>
    <t>Bank account - 6</t>
  </si>
  <si>
    <t>Income</t>
  </si>
  <si>
    <t>Trade debtors adjusted through cash</t>
  </si>
  <si>
    <t>Trade creditors paid through Cash</t>
  </si>
  <si>
    <t>Wages paid through cash</t>
  </si>
  <si>
    <t>Cash introduce through DCA</t>
  </si>
  <si>
    <t>Cash Receipts</t>
  </si>
  <si>
    <t>Date/Month</t>
  </si>
  <si>
    <t>TFR 93003647</t>
  </si>
  <si>
    <t>Loyalty
Reward</t>
  </si>
  <si>
    <t>Trade
Creditors</t>
  </si>
  <si>
    <t>HOME</t>
  </si>
  <si>
    <t>Cash Payments</t>
  </si>
  <si>
    <t>Instructors</t>
  </si>
  <si>
    <t>Accounts</t>
  </si>
  <si>
    <t>P &amp; S</t>
  </si>
  <si>
    <t>Phones</t>
  </si>
  <si>
    <t>DLA</t>
  </si>
  <si>
    <t>Office costs</t>
  </si>
  <si>
    <t>Companies House</t>
  </si>
  <si>
    <t>Tfr 93003647</t>
  </si>
  <si>
    <t>Travel</t>
  </si>
  <si>
    <t>HMRC PAYE</t>
  </si>
  <si>
    <t>Advert</t>
  </si>
  <si>
    <t>Liability ins</t>
  </si>
  <si>
    <t>non business</t>
  </si>
  <si>
    <t>Trade 
Debtors</t>
  </si>
  <si>
    <t>Lead Schedule - Creditors &lt; 1 Year</t>
  </si>
  <si>
    <t>C4-1</t>
  </si>
  <si>
    <t>Business curret account</t>
  </si>
  <si>
    <t>Barclay Card : Credit card</t>
  </si>
  <si>
    <t>C2-2</t>
  </si>
  <si>
    <t>C4-3</t>
  </si>
  <si>
    <t xml:space="preserve">C4-4 </t>
  </si>
  <si>
    <t>C4-10</t>
  </si>
  <si>
    <t>C4-6</t>
  </si>
  <si>
    <t>C4-7</t>
  </si>
  <si>
    <t>C4-8</t>
  </si>
  <si>
    <t>C4-9</t>
  </si>
  <si>
    <t>C4-11</t>
  </si>
  <si>
    <t>C4-12</t>
  </si>
  <si>
    <t>PDB Purchase &amp; Expenses</t>
  </si>
  <si>
    <t>Reversal of expense</t>
  </si>
  <si>
    <t>Duplicate expense reversed</t>
  </si>
  <si>
    <t>Trade creditors paid through Cash and DCA</t>
  </si>
  <si>
    <t>Bank Payme on account</t>
  </si>
  <si>
    <t>C4 - Creditors</t>
  </si>
  <si>
    <t>Sr.No</t>
  </si>
  <si>
    <t>Inv Ref</t>
  </si>
  <si>
    <t>H971826</t>
  </si>
  <si>
    <t>H972104</t>
  </si>
  <si>
    <t>H972194</t>
  </si>
  <si>
    <t>H972446</t>
  </si>
  <si>
    <t>HC1042299</t>
  </si>
  <si>
    <t>H972667</t>
  </si>
  <si>
    <t>HC1042346</t>
  </si>
  <si>
    <t>H972705</t>
  </si>
  <si>
    <t>H972683</t>
  </si>
  <si>
    <t>H973076</t>
  </si>
  <si>
    <t>H973339</t>
  </si>
  <si>
    <t>H973337</t>
  </si>
  <si>
    <t>H973133</t>
  </si>
  <si>
    <t>H973260</t>
  </si>
  <si>
    <t xml:space="preserve">Client               : </t>
  </si>
  <si>
    <t xml:space="preserve">Year end     : </t>
  </si>
  <si>
    <t>few cash payment shown in DCA</t>
  </si>
  <si>
    <t>IRIS code</t>
  </si>
  <si>
    <t>VEHICLE NET(20%)</t>
  </si>
  <si>
    <t>VEHICLE VAT(20%)</t>
  </si>
  <si>
    <t>OTHER NET</t>
  </si>
  <si>
    <t>OTHER VAT</t>
  </si>
  <si>
    <t>GROSS</t>
  </si>
  <si>
    <t>Reversal</t>
  </si>
  <si>
    <t>Bank Payment on account</t>
  </si>
  <si>
    <t>Sales Return</t>
  </si>
  <si>
    <t>QE Feb 23</t>
  </si>
  <si>
    <t>Cash payment as per client remarks - stock movements sheet</t>
  </si>
  <si>
    <t>QE May 23</t>
  </si>
  <si>
    <t>QE Nov 23</t>
  </si>
  <si>
    <t>QE Aug 23</t>
  </si>
  <si>
    <t>Not found in stock sheet</t>
  </si>
  <si>
    <t>Not found in bank</t>
  </si>
  <si>
    <t>Payment assumed</t>
  </si>
  <si>
    <t>WZ20MJF</t>
  </si>
  <si>
    <t>As per sales transaction Pur. Price £500</t>
  </si>
  <si>
    <t xml:space="preserve">Cash </t>
  </si>
  <si>
    <t>Not found</t>
  </si>
  <si>
    <t>AJ12DUA</t>
  </si>
  <si>
    <t>WS58SEH</t>
  </si>
  <si>
    <t>Tran No.</t>
  </si>
  <si>
    <t>Tp</t>
  </si>
  <si>
    <t>Extra_Ref</t>
  </si>
  <si>
    <t>A/C  Ref</t>
  </si>
  <si>
    <t>PPS</t>
  </si>
  <si>
    <t>Furniture &amp; Fixture Addition</t>
  </si>
  <si>
    <t>PI</t>
  </si>
  <si>
    <t>200123ACC</t>
  </si>
  <si>
    <t>FROM BANK</t>
  </si>
  <si>
    <t>ACC001</t>
  </si>
  <si>
    <t>7602</t>
  </si>
  <si>
    <t>170223ACC</t>
  </si>
  <si>
    <t>170323ACC</t>
  </si>
  <si>
    <t>140423ACC</t>
  </si>
  <si>
    <t>120523ACC</t>
  </si>
  <si>
    <t>0906ACC</t>
  </si>
  <si>
    <t>0707FEE</t>
  </si>
  <si>
    <t>0408FEES</t>
  </si>
  <si>
    <t>0109ACC</t>
  </si>
  <si>
    <t>2909ACC</t>
  </si>
  <si>
    <t>2710ACC</t>
  </si>
  <si>
    <t>2411ACC</t>
  </si>
  <si>
    <t>6356</t>
  </si>
  <si>
    <t>VE QE NOV-23-412</t>
  </si>
  <si>
    <t>AGS001</t>
  </si>
  <si>
    <t>5010</t>
  </si>
  <si>
    <t>03072023A</t>
  </si>
  <si>
    <t>AMA001</t>
  </si>
  <si>
    <t>07062023B</t>
  </si>
  <si>
    <t>27062023C</t>
  </si>
  <si>
    <t>16062023D</t>
  </si>
  <si>
    <t>190620223E</t>
  </si>
  <si>
    <t>DS-ASE-INV-GB-2023-270037662</t>
  </si>
  <si>
    <t>ADDITIONALS-25</t>
  </si>
  <si>
    <t>16062023G</t>
  </si>
  <si>
    <t>Original</t>
  </si>
  <si>
    <t>DS-ASE-INV-GB-2023-282256101</t>
  </si>
  <si>
    <t>ADDITIONALS-27</t>
  </si>
  <si>
    <t>DS-ASE-INV-GB-2023-281383973</t>
  </si>
  <si>
    <t>ADDITIONALS-26</t>
  </si>
  <si>
    <t>18072023J</t>
  </si>
  <si>
    <t>21082023K</t>
  </si>
  <si>
    <t>DS-ASE-INV-GB-2023-235552508</t>
  </si>
  <si>
    <t>ADDITIONALS-28</t>
  </si>
  <si>
    <t>19062023M</t>
  </si>
  <si>
    <t>INV-GB-1847084625-2023-101817</t>
  </si>
  <si>
    <t>ADDITIONALS-3</t>
  </si>
  <si>
    <t>DS-ASE-INV-GB-2023-286999295</t>
  </si>
  <si>
    <t>ADDITIONALS</t>
  </si>
  <si>
    <t>DS-ASE-INV-GB-2023-332687100</t>
  </si>
  <si>
    <t>ADDITIONALS-7</t>
  </si>
  <si>
    <t>DS-ASE-INV-GB-2023-336756333</t>
  </si>
  <si>
    <t>ADDITIONALS-8</t>
  </si>
  <si>
    <t>26062023R</t>
  </si>
  <si>
    <t>DS-ASE-INV-2023-246598290</t>
  </si>
  <si>
    <t>ADDITIONALS-10</t>
  </si>
  <si>
    <t>INV-GB-908175685-2023-4721</t>
  </si>
  <si>
    <t>ADDITIONALS-12</t>
  </si>
  <si>
    <t>INV-GB-130969421-2023-4259</t>
  </si>
  <si>
    <t>ADDITIONLS-2</t>
  </si>
  <si>
    <t>DS-ASE-INV-GB-2023-246598290</t>
  </si>
  <si>
    <t>ADDITIONLS-10</t>
  </si>
  <si>
    <t>INV-GB-158610471-2023-44054</t>
  </si>
  <si>
    <t>ADDITIONLS-23</t>
  </si>
  <si>
    <t>INV-GB-865120075-2023-162917</t>
  </si>
  <si>
    <t>ADDITIONLS-24</t>
  </si>
  <si>
    <t>3011AZ</t>
  </si>
  <si>
    <t>2011Q</t>
  </si>
  <si>
    <t>0409W</t>
  </si>
  <si>
    <t>1109E</t>
  </si>
  <si>
    <t>0111R</t>
  </si>
  <si>
    <t>01011T</t>
  </si>
  <si>
    <t>1711Y</t>
  </si>
  <si>
    <t>02102023U</t>
  </si>
  <si>
    <t>04092023I</t>
  </si>
  <si>
    <t>0311O</t>
  </si>
  <si>
    <t>0311P</t>
  </si>
  <si>
    <t>0409A</t>
  </si>
  <si>
    <t>0509S</t>
  </si>
  <si>
    <t>0609D</t>
  </si>
  <si>
    <t>0910F</t>
  </si>
  <si>
    <t>0910G</t>
  </si>
  <si>
    <t>1109H</t>
  </si>
  <si>
    <t>1109J</t>
  </si>
  <si>
    <t>1411K</t>
  </si>
  <si>
    <t>1610L</t>
  </si>
  <si>
    <t>1411Z</t>
  </si>
  <si>
    <t>1610X</t>
  </si>
  <si>
    <t>1509C</t>
  </si>
  <si>
    <t>1509V</t>
  </si>
  <si>
    <t>2011B</t>
  </si>
  <si>
    <t>1910W</t>
  </si>
  <si>
    <t>22112023R</t>
  </si>
  <si>
    <t>27112023Y</t>
  </si>
  <si>
    <t>Auctual amount £21.19 -Duplicate</t>
  </si>
  <si>
    <t>2711U</t>
  </si>
  <si>
    <t>2711I</t>
  </si>
  <si>
    <t>2811O</t>
  </si>
  <si>
    <t>2809P</t>
  </si>
  <si>
    <t>2809A</t>
  </si>
  <si>
    <t>3011S</t>
  </si>
  <si>
    <t>02102023D</t>
  </si>
  <si>
    <t>3011F</t>
  </si>
  <si>
    <t>0910023AM</t>
  </si>
  <si>
    <t>8201</t>
  </si>
  <si>
    <t>Reallocated to sundry</t>
  </si>
  <si>
    <t>AOL216578085</t>
  </si>
  <si>
    <t>EXP QE AUG 23-289</t>
  </si>
  <si>
    <t>AO001</t>
  </si>
  <si>
    <t>0030</t>
  </si>
  <si>
    <t>3191620</t>
  </si>
  <si>
    <t>VE QE NOV-23-415</t>
  </si>
  <si>
    <t>ASM001</t>
  </si>
  <si>
    <t>1354-1177</t>
  </si>
  <si>
    <t>Exp Feb 23-32</t>
  </si>
  <si>
    <t>ATL001</t>
  </si>
  <si>
    <t>6201</t>
  </si>
  <si>
    <t>1010-7779</t>
  </si>
  <si>
    <t>Exp Feb 23-34</t>
  </si>
  <si>
    <t>1415-9413</t>
  </si>
  <si>
    <t>Exp Feb 23-36</t>
  </si>
  <si>
    <t>1972-9632</t>
  </si>
  <si>
    <t>Exp Feb 23-38</t>
  </si>
  <si>
    <t>1083-5943</t>
  </si>
  <si>
    <t>Exp Feb 23-40</t>
  </si>
  <si>
    <t>1722-9953</t>
  </si>
  <si>
    <t>Exp Feb 23-42</t>
  </si>
  <si>
    <t>1885-6176</t>
  </si>
  <si>
    <t>Exp Feb 23-46</t>
  </si>
  <si>
    <t>1678-4884</t>
  </si>
  <si>
    <t>Exp Feb 23-48</t>
  </si>
  <si>
    <t>1127-0136</t>
  </si>
  <si>
    <t>Exp Feb 23-50</t>
  </si>
  <si>
    <t>1786-1882</t>
  </si>
  <si>
    <t>Exp Feb 23-52</t>
  </si>
  <si>
    <t>1592-4734</t>
  </si>
  <si>
    <t>Exp Feb 23-54</t>
  </si>
  <si>
    <t>1984-2872</t>
  </si>
  <si>
    <t>Exp Feb 23-56</t>
  </si>
  <si>
    <t>1932-7078</t>
  </si>
  <si>
    <t>Exp Feb 23-58</t>
  </si>
  <si>
    <t>1269-8499</t>
  </si>
  <si>
    <t>Exp Feb 23-60</t>
  </si>
  <si>
    <t>1187-3985</t>
  </si>
  <si>
    <t>Exp Feb 23-62</t>
  </si>
  <si>
    <t>1118-4362</t>
  </si>
  <si>
    <t>Exp Feb 23-64</t>
  </si>
  <si>
    <t>1076-2015</t>
  </si>
  <si>
    <t>Exp Feb 23-66</t>
  </si>
  <si>
    <t>1937-5393</t>
  </si>
  <si>
    <t>Exp Feb 23-68</t>
  </si>
  <si>
    <t>1864-9380</t>
  </si>
  <si>
    <t>Exp Feb 23-70</t>
  </si>
  <si>
    <t>1805-1629</t>
  </si>
  <si>
    <t>Exp Feb 23-72</t>
  </si>
  <si>
    <t>1762-6366</t>
  </si>
  <si>
    <t>Exp Feb 23-74</t>
  </si>
  <si>
    <t>1867-6445</t>
  </si>
  <si>
    <t>Exp Feb 23-76</t>
  </si>
  <si>
    <t>1287-1420</t>
  </si>
  <si>
    <t>Exp Feb 23-78</t>
  </si>
  <si>
    <t>1176-3478</t>
  </si>
  <si>
    <t>Exp Feb 23-80</t>
  </si>
  <si>
    <t>1028-5225</t>
  </si>
  <si>
    <t>Exp Feb 23-82</t>
  </si>
  <si>
    <t>1066-6765</t>
  </si>
  <si>
    <t>Exp Feb 23-84</t>
  </si>
  <si>
    <t>1548-8496</t>
  </si>
  <si>
    <t>Exp Feb 23-86</t>
  </si>
  <si>
    <t>1177-3962</t>
  </si>
  <si>
    <t>Exp Feb 23-132</t>
  </si>
  <si>
    <t>1157-4673</t>
  </si>
  <si>
    <t>Exp Feb 23-134</t>
  </si>
  <si>
    <t>1534-3216</t>
  </si>
  <si>
    <t>Exp Feb 23-135</t>
  </si>
  <si>
    <t>1277-6777</t>
  </si>
  <si>
    <t>Exp Feb 23-136</t>
  </si>
  <si>
    <t>1380-6407</t>
  </si>
  <si>
    <t>Exp Feb 23-137</t>
  </si>
  <si>
    <t>1046-8558</t>
  </si>
  <si>
    <t>Exp Feb 23-138</t>
  </si>
  <si>
    <t>1964-2876</t>
  </si>
  <si>
    <t>Exp Feb 23-139</t>
  </si>
  <si>
    <t>1409-7519</t>
  </si>
  <si>
    <t>Exp Feb 23-140</t>
  </si>
  <si>
    <t>1903-9541</t>
  </si>
  <si>
    <t>Exp Feb 23-141</t>
  </si>
  <si>
    <t>1216-5251</t>
  </si>
  <si>
    <t>Exp Feb 23-142</t>
  </si>
  <si>
    <t>1935-9742</t>
  </si>
  <si>
    <t>Exp Feb 23-143</t>
  </si>
  <si>
    <t>1908-0995</t>
  </si>
  <si>
    <t>Exp Feb 23-147</t>
  </si>
  <si>
    <t>1774-0612</t>
  </si>
  <si>
    <t>Exp Feb 23-149</t>
  </si>
  <si>
    <t>1272-4659</t>
  </si>
  <si>
    <t>Exp Feb 23-151</t>
  </si>
  <si>
    <t>1174-9471</t>
  </si>
  <si>
    <t>Exp Feb 23-153</t>
  </si>
  <si>
    <t>1639-4141</t>
  </si>
  <si>
    <t>Exp Feb 23-154</t>
  </si>
  <si>
    <t>1952-4609</t>
  </si>
  <si>
    <t>Exp Feb 23-155</t>
  </si>
  <si>
    <t>1950-7877</t>
  </si>
  <si>
    <t>Add Feb 23-121</t>
  </si>
  <si>
    <t>151222atl</t>
  </si>
  <si>
    <t>From Bank</t>
  </si>
  <si>
    <t>151222atla</t>
  </si>
  <si>
    <t>151222atlb</t>
  </si>
  <si>
    <t>151222atlc</t>
  </si>
  <si>
    <t>3123atl</t>
  </si>
  <si>
    <t>3123atla</t>
  </si>
  <si>
    <t>3123atlb</t>
  </si>
  <si>
    <t>3123atlc</t>
  </si>
  <si>
    <t>3123atld</t>
  </si>
  <si>
    <t>3123atle</t>
  </si>
  <si>
    <t>3123atlf</t>
  </si>
  <si>
    <t>5123atl</t>
  </si>
  <si>
    <t>5123atla</t>
  </si>
  <si>
    <t>5123atlb</t>
  </si>
  <si>
    <t>5123atlc</t>
  </si>
  <si>
    <t>9123atl</t>
  </si>
  <si>
    <t>9123atla</t>
  </si>
  <si>
    <t>9123atlb</t>
  </si>
  <si>
    <t>9123atlc</t>
  </si>
  <si>
    <t>11123atl</t>
  </si>
  <si>
    <t>11123atla</t>
  </si>
  <si>
    <t>13123atl</t>
  </si>
  <si>
    <t>140123atl</t>
  </si>
  <si>
    <t>140123atla</t>
  </si>
  <si>
    <t>OLA14920872LI</t>
  </si>
  <si>
    <t>EXP QE MAY 23/51</t>
  </si>
  <si>
    <t>OLA15847234LI</t>
  </si>
  <si>
    <t>EXP QE MAY 23/90</t>
  </si>
  <si>
    <t>OLA16579513LI</t>
  </si>
  <si>
    <t>EXP QE MAY 23/91</t>
  </si>
  <si>
    <t>OLA16211392LI</t>
  </si>
  <si>
    <t>EXP QE MAY 23/92</t>
  </si>
  <si>
    <t>OLA15495512LI</t>
  </si>
  <si>
    <t>EXP QE MAY 23/93</t>
  </si>
  <si>
    <t>OLA16169213LI</t>
  </si>
  <si>
    <t>EXP QE MAY 23/94</t>
  </si>
  <si>
    <t>OLA16537332LI</t>
  </si>
  <si>
    <t>EXP QE MAY 23/95</t>
  </si>
  <si>
    <t>OLA15624652LI</t>
  </si>
  <si>
    <t>EXP QE MAY 23/96</t>
  </si>
  <si>
    <t>OLA15876952LI</t>
  </si>
  <si>
    <t>EXP QE MAY 23/97</t>
  </si>
  <si>
    <t>OLA15445572LI</t>
  </si>
  <si>
    <t>EXP QE MAY 23/98</t>
  </si>
  <si>
    <t>OLA15445432LI</t>
  </si>
  <si>
    <t>EXP QE MAY 23/99</t>
  </si>
  <si>
    <t>OLA15446272LI</t>
  </si>
  <si>
    <t>EXP QE MAY 23/100</t>
  </si>
  <si>
    <t>OLA15799013LI</t>
  </si>
  <si>
    <t>EXP QE MAY 23/101</t>
  </si>
  <si>
    <t>OLA16396032LI</t>
  </si>
  <si>
    <t>EXP QE MAY 23/102</t>
  </si>
  <si>
    <t>OLA16731233LI</t>
  </si>
  <si>
    <t>EXP QE MAY 23/103</t>
  </si>
  <si>
    <t>OLA15774792LI</t>
  </si>
  <si>
    <t>EXP QE MAY 23/104</t>
  </si>
  <si>
    <t>OLA16207493LI</t>
  </si>
  <si>
    <t>EXP QE MAY 23/105</t>
  </si>
  <si>
    <t>OLA16705012LI</t>
  </si>
  <si>
    <t>EXP QE MAY 23/106</t>
  </si>
  <si>
    <t>OLA15669233LI</t>
  </si>
  <si>
    <t>EXP QE MAY 23/107</t>
  </si>
  <si>
    <t>OLA15738492LI</t>
  </si>
  <si>
    <t>EXP QE MAY 23/108</t>
  </si>
  <si>
    <t>OLA16033312LI</t>
  </si>
  <si>
    <t>EXP QE MAY 23/109</t>
  </si>
  <si>
    <t>OLA16164273LI</t>
  </si>
  <si>
    <t>EXP QE MAY 23/110</t>
  </si>
  <si>
    <t>OLA16169212LI</t>
  </si>
  <si>
    <t>EXP QE MAY 23/111</t>
  </si>
  <si>
    <t>OLA16396012LI</t>
  </si>
  <si>
    <t>EXP QE MAY 23/112</t>
  </si>
  <si>
    <t>OLA15669392LI</t>
  </si>
  <si>
    <t>EXP QE MAY 23/113</t>
  </si>
  <si>
    <t>OLA15902552LI</t>
  </si>
  <si>
    <t>EXP QE MAY 23/114</t>
  </si>
  <si>
    <t>OLA16342573LI</t>
  </si>
  <si>
    <t>EXP QE MAY 23/115</t>
  </si>
  <si>
    <t>OLA16537274LI</t>
  </si>
  <si>
    <t>EXP QE MAY 23/116</t>
  </si>
  <si>
    <t>OLA15445375LI</t>
  </si>
  <si>
    <t>EXP QE MAY 23/117</t>
  </si>
  <si>
    <t>OLA15522353LI</t>
  </si>
  <si>
    <t>EXP QE MAY 23/118</t>
  </si>
  <si>
    <t>OLA15847432LI</t>
  </si>
  <si>
    <t>EXP QE MAY 23/119</t>
  </si>
  <si>
    <t>OLA16579532LI</t>
  </si>
  <si>
    <t>EXP QE MAY 23/120</t>
  </si>
  <si>
    <t>OLA16169415LI</t>
  </si>
  <si>
    <t>EXP QE MAY 23/121</t>
  </si>
  <si>
    <t>OLA15495652LI</t>
  </si>
  <si>
    <t>EXP QE MAY 23/122</t>
  </si>
  <si>
    <t>OLA15541233LI</t>
  </si>
  <si>
    <t>EXP QE MAY 23/123</t>
  </si>
  <si>
    <t>OLA16705092LI</t>
  </si>
  <si>
    <t>EXP QE MAY 23/124</t>
  </si>
  <si>
    <t>OLA15344392LI</t>
  </si>
  <si>
    <t>EXP QE MAY 23/125</t>
  </si>
  <si>
    <t>OLA15822253LI</t>
  </si>
  <si>
    <t>EXP QE MAY 23/126</t>
  </si>
  <si>
    <t>OLA16753292LI</t>
  </si>
  <si>
    <t>EXP QE MAY 23/127</t>
  </si>
  <si>
    <t>OLA15495572LI</t>
  </si>
  <si>
    <t>EXP QE MAY 23/128</t>
  </si>
  <si>
    <t>OLA15796952LI</t>
  </si>
  <si>
    <t>EXP QE MAY 23/129</t>
  </si>
  <si>
    <t>OLA15851632LI</t>
  </si>
  <si>
    <t>EXP QE MAY 23/130</t>
  </si>
  <si>
    <t>OLA15997192LI</t>
  </si>
  <si>
    <t>EXP QE MAY 23/131</t>
  </si>
  <si>
    <t>OLA16032774LI</t>
  </si>
  <si>
    <t>EXP QE MAY 23/132</t>
  </si>
  <si>
    <t>OLA16041692LI</t>
  </si>
  <si>
    <t>EXP QE MAY 23/133</t>
  </si>
  <si>
    <t>OLA16421232LI</t>
  </si>
  <si>
    <t>EXP QE MAY 23/134</t>
  </si>
  <si>
    <t>OLA16753032LI</t>
  </si>
  <si>
    <t>EXP QE MAY 23/135</t>
  </si>
  <si>
    <t>OLA15522352LI</t>
  </si>
  <si>
    <t>EXP QE MAY 23/136</t>
  </si>
  <si>
    <t>OLA16396052LI</t>
  </si>
  <si>
    <t>EXP QE MAY 23/137</t>
  </si>
  <si>
    <t>OLA16705072LI</t>
  </si>
  <si>
    <t>EXP QE MAY 23/138</t>
  </si>
  <si>
    <t>OLA16396013LI</t>
  </si>
  <si>
    <t>EXP QE MAY 23/139</t>
  </si>
  <si>
    <t>OLA15473332LI</t>
  </si>
  <si>
    <t>EXP QE MAY 23/140</t>
  </si>
  <si>
    <t>OLA15740197LI</t>
  </si>
  <si>
    <t>EXP QE MAY 23/141</t>
  </si>
  <si>
    <t>OLA16033052LI</t>
  </si>
  <si>
    <t>EXP QE MAY 23/142</t>
  </si>
  <si>
    <t>OLA16164432LI</t>
  </si>
  <si>
    <t>EXP QE MAY 23/143</t>
  </si>
  <si>
    <t>OLA16535755LI</t>
  </si>
  <si>
    <t>EXP QE MAY 23/144</t>
  </si>
  <si>
    <t>OLA16508636LI</t>
  </si>
  <si>
    <t>EXP QE MAY 23/145</t>
  </si>
  <si>
    <t>EXP QE AUG 23-1</t>
  </si>
  <si>
    <t>EXP QE AUG 23-2</t>
  </si>
  <si>
    <t>EXP QE AUG 23-3</t>
  </si>
  <si>
    <t>EXP QE AUG 23-4</t>
  </si>
  <si>
    <t>OLA16033372LI</t>
  </si>
  <si>
    <t>EXP QE AUG 23-5</t>
  </si>
  <si>
    <t>EXP QE AUG 23-6</t>
  </si>
  <si>
    <t>EXP QE AUG 23-7</t>
  </si>
  <si>
    <t>EXP QE AUG 23-8</t>
  </si>
  <si>
    <t>EXP QE AUG 23-9</t>
  </si>
  <si>
    <t>EXP QE AUG 23-10</t>
  </si>
  <si>
    <t>EXP QE AUG 23-11</t>
  </si>
  <si>
    <t>EXP QE AUG 23-12</t>
  </si>
  <si>
    <t>EXP QE AUG 23-13</t>
  </si>
  <si>
    <t>EXP QE AUG 23-14</t>
  </si>
  <si>
    <t>EXP QE AUG 23-15</t>
  </si>
  <si>
    <t>EXP QE AUG 23-16</t>
  </si>
  <si>
    <t>EXP QE AUG 23-17</t>
  </si>
  <si>
    <t>EXP QE AUG 23-18</t>
  </si>
  <si>
    <t>EXP QE AUG 23-19</t>
  </si>
  <si>
    <t>EXP QE AUG 23-20</t>
  </si>
  <si>
    <t>EXP QE AUG 23-21</t>
  </si>
  <si>
    <t>EXP QE AUG 23-22</t>
  </si>
  <si>
    <t>EXP QE AUG 23-23</t>
  </si>
  <si>
    <t>EXP QE AUG 23-24</t>
  </si>
  <si>
    <t>EXP QE AUG 23-25</t>
  </si>
  <si>
    <t>EXP QE AUG 23-26</t>
  </si>
  <si>
    <t>EXP QE AUG 23-27</t>
  </si>
  <si>
    <t>EXP QE AUG 23-28</t>
  </si>
  <si>
    <t>EXP QE AUG 23-29</t>
  </si>
  <si>
    <t>EXP QE AUG 23-30</t>
  </si>
  <si>
    <t>EXP QE AUG 23-31</t>
  </si>
  <si>
    <t>OLA16803592LI</t>
  </si>
  <si>
    <t>EXP QE AUG 23-32</t>
  </si>
  <si>
    <t>OLA16803693LI</t>
  </si>
  <si>
    <t>EXP QE AUG 23-33</t>
  </si>
  <si>
    <t>OLA16803912LI</t>
  </si>
  <si>
    <t>EXP QE AUG 23-34</t>
  </si>
  <si>
    <t>OLA16858333LI</t>
  </si>
  <si>
    <t>EXP QE AUG 23-35</t>
  </si>
  <si>
    <t>OLA16858612LI</t>
  </si>
  <si>
    <t>EXP QE AUG 23-36</t>
  </si>
  <si>
    <t>OLA16858712LI</t>
  </si>
  <si>
    <t>EXP QE AUG 23-37</t>
  </si>
  <si>
    <t>OLA16916353LI</t>
  </si>
  <si>
    <t>EXP QE AUG 23-38</t>
  </si>
  <si>
    <t>OLA16916373LI</t>
  </si>
  <si>
    <t>EXP QE AUG 23-39</t>
  </si>
  <si>
    <t>OLA16948653LI</t>
  </si>
  <si>
    <t>EXP QE AUG 23-40</t>
  </si>
  <si>
    <t>OLA17083453LI</t>
  </si>
  <si>
    <t>EXP QE AUG 23-41</t>
  </si>
  <si>
    <t>OLA17083472LI</t>
  </si>
  <si>
    <t>EXP QE AUG 23-42</t>
  </si>
  <si>
    <t>OLA17104592LI</t>
  </si>
  <si>
    <t>EXP QE AUG 23-43</t>
  </si>
  <si>
    <t>OLA17104832LI</t>
  </si>
  <si>
    <t>EXP QE AUG 23-44</t>
  </si>
  <si>
    <t>OLA17104892LI</t>
  </si>
  <si>
    <t>EXP QE AUG 23-45</t>
  </si>
  <si>
    <t>OLA17104935LI</t>
  </si>
  <si>
    <t>EXP QE AUG 23-46</t>
  </si>
  <si>
    <t>OLA17105032LI</t>
  </si>
  <si>
    <t>EXP QE AUG 23-47</t>
  </si>
  <si>
    <t>OLA17105073LI</t>
  </si>
  <si>
    <t>EXP QE AUG 23-48</t>
  </si>
  <si>
    <t>OLA17133093LI</t>
  </si>
  <si>
    <t>EXP QE AUG 23-49</t>
  </si>
  <si>
    <t>OLA17136232LI</t>
  </si>
  <si>
    <t>EXP QE AUG 23-50</t>
  </si>
  <si>
    <t>OLA17136312LI</t>
  </si>
  <si>
    <t>EXP QE AUG 23-51</t>
  </si>
  <si>
    <t>OLA17136372LI</t>
  </si>
  <si>
    <t>EXP QE AUG 23-52</t>
  </si>
  <si>
    <t>OLA17207732LI</t>
  </si>
  <si>
    <t>EXP QE AUG 23-53</t>
  </si>
  <si>
    <t>OLA17296212LI</t>
  </si>
  <si>
    <t>EXP QE AUG 23-54</t>
  </si>
  <si>
    <t>OLA17296252LI</t>
  </si>
  <si>
    <t>EXP QE AUG 23-55</t>
  </si>
  <si>
    <t>OLA17345713LI</t>
  </si>
  <si>
    <t>EXP QE AUG 23-56</t>
  </si>
  <si>
    <t>OLA17346072LI</t>
  </si>
  <si>
    <t>EXP QE AUG 23-57</t>
  </si>
  <si>
    <t>OLA17346492LI</t>
  </si>
  <si>
    <t>EXP QE AUG 23-58</t>
  </si>
  <si>
    <t>OLA17346572LI</t>
  </si>
  <si>
    <t>EXP QE AUG 23-59</t>
  </si>
  <si>
    <t>OLA17360273LI</t>
  </si>
  <si>
    <t>EXP QE AUG 23-60</t>
  </si>
  <si>
    <t>OLA17360572LI</t>
  </si>
  <si>
    <t>EXP QE AUG 23-61</t>
  </si>
  <si>
    <t>OLA17360772LI</t>
  </si>
  <si>
    <t>EXP QE AUG 23-62</t>
  </si>
  <si>
    <t>OLA17478674LI</t>
  </si>
  <si>
    <t>EXP QE AUG 23-63</t>
  </si>
  <si>
    <t>OLA17478852LI</t>
  </si>
  <si>
    <t>EXP QE AUG 23-64</t>
  </si>
  <si>
    <t>OLA17478892LI</t>
  </si>
  <si>
    <t>EXP QE AUG 23-65</t>
  </si>
  <si>
    <t>OLA17510312LI</t>
  </si>
  <si>
    <t>EXP QE AUG 23-66</t>
  </si>
  <si>
    <t>OLA17510373LI</t>
  </si>
  <si>
    <t>EXP QE AUG 23-67</t>
  </si>
  <si>
    <t>OLA17662413LI</t>
  </si>
  <si>
    <t>EXP QE AUG 23-69</t>
  </si>
  <si>
    <t>OLA17694114LI</t>
  </si>
  <si>
    <t>EXP QE AUG 23-70</t>
  </si>
  <si>
    <t>OLA17694132LI</t>
  </si>
  <si>
    <t>EXP QE AUG 23-71</t>
  </si>
  <si>
    <t>OLA17694272LI</t>
  </si>
  <si>
    <t>EXP QE AUG 23-72</t>
  </si>
  <si>
    <t>OLA17716792LI</t>
  </si>
  <si>
    <t>EXP QE AUG 23-73</t>
  </si>
  <si>
    <t>OLA17722393LI</t>
  </si>
  <si>
    <t>EXP QE AUG 23-74</t>
  </si>
  <si>
    <t>OLA17722395LI</t>
  </si>
  <si>
    <t>EXP QE AUG 23-75</t>
  </si>
  <si>
    <t>OLA17722512LI</t>
  </si>
  <si>
    <t>EXP QE AUG 23-76</t>
  </si>
  <si>
    <t>OLA17722552LI</t>
  </si>
  <si>
    <t>EXP QE AUG 23-77</t>
  </si>
  <si>
    <t>OLA17722592LI</t>
  </si>
  <si>
    <t>EXP QE AUG 23-78</t>
  </si>
  <si>
    <t>OLA17740233LI</t>
  </si>
  <si>
    <t>EXP QE AUG 23-79</t>
  </si>
  <si>
    <t>OLA17740296LI</t>
  </si>
  <si>
    <t>EXP QE AUG 23-80</t>
  </si>
  <si>
    <t>OLA17848616LI</t>
  </si>
  <si>
    <t>EXP QE AUG 23-81</t>
  </si>
  <si>
    <t>OLA17848912LI</t>
  </si>
  <si>
    <t>EXP QE AUG 23-82</t>
  </si>
  <si>
    <t>OLA17856613LI</t>
  </si>
  <si>
    <t>EXP QE AUG 23-83</t>
  </si>
  <si>
    <t>OLA17856753LI</t>
  </si>
  <si>
    <t>EXP QE AUG 23-84</t>
  </si>
  <si>
    <t>OLA18020552LI</t>
  </si>
  <si>
    <t>EXP QE AUG 23-85</t>
  </si>
  <si>
    <t>OLA18041393LI</t>
  </si>
  <si>
    <t>EXP QE AUG 23-86</t>
  </si>
  <si>
    <t>OLA18112494LI</t>
  </si>
  <si>
    <t>EXP QE AUG 23-87</t>
  </si>
  <si>
    <t>OLA18120252LI</t>
  </si>
  <si>
    <t>EXP QE AUG 23-88</t>
  </si>
  <si>
    <t>OLA18120432LI</t>
  </si>
  <si>
    <t>EXP QE AUG 23-89</t>
  </si>
  <si>
    <t>OLA18120952LI</t>
  </si>
  <si>
    <t>EXP QE AUG 23-90</t>
  </si>
  <si>
    <t>OLA18131132LI</t>
  </si>
  <si>
    <t>EXP QE AUG 23-91</t>
  </si>
  <si>
    <t>OLA18131172LI</t>
  </si>
  <si>
    <t>EXP QE AUG 23-92</t>
  </si>
  <si>
    <t>OLA18131192LI</t>
  </si>
  <si>
    <t>EXP QE AUG 23-93</t>
  </si>
  <si>
    <t>OLA18131252LI</t>
  </si>
  <si>
    <t>EXP QE AUG 23-94</t>
  </si>
  <si>
    <t>OLA18158952LI</t>
  </si>
  <si>
    <t>EXP QE AUG 23-95</t>
  </si>
  <si>
    <t>OLA18159012LI</t>
  </si>
  <si>
    <t>EXP QE AUG 23-96</t>
  </si>
  <si>
    <t>OLA18159192LI</t>
  </si>
  <si>
    <t>EXP QE AUG 23-97</t>
  </si>
  <si>
    <t>OLA18159293LI</t>
  </si>
  <si>
    <t>EXP QE AUG 23-98</t>
  </si>
  <si>
    <t>OLA18281372LI</t>
  </si>
  <si>
    <t>EXP QE AUG 23-99</t>
  </si>
  <si>
    <t>OLA18281493LI</t>
  </si>
  <si>
    <t>EXP QE AUG 23-100</t>
  </si>
  <si>
    <t>OLA18281612LI</t>
  </si>
  <si>
    <t>EXP QE AUG 23-101</t>
  </si>
  <si>
    <t>OLA18281772LI</t>
  </si>
  <si>
    <t>EXP QE AUG 23-102</t>
  </si>
  <si>
    <t>OLA18281854LI</t>
  </si>
  <si>
    <t>EXP QE AUG 23-103</t>
  </si>
  <si>
    <t>OLA18403772LI</t>
  </si>
  <si>
    <t>EXP QE AUG 23-104</t>
  </si>
  <si>
    <t>OLA18403913LI</t>
  </si>
  <si>
    <t>EXP QE AUG 23-105</t>
  </si>
  <si>
    <t>OLA19488772LI</t>
  </si>
  <si>
    <t>VE QE NOV-23-1</t>
  </si>
  <si>
    <t>OLA19488912LI</t>
  </si>
  <si>
    <t>VE QE NOV-23-2</t>
  </si>
  <si>
    <t>OLA19586092LI</t>
  </si>
  <si>
    <t>VE QE NOV-23-3</t>
  </si>
  <si>
    <t>OLA19586832LI</t>
  </si>
  <si>
    <t>VE QE NOV-23-4</t>
  </si>
  <si>
    <t>OLA19586932LI</t>
  </si>
  <si>
    <t>VE QE NOV-23-5</t>
  </si>
  <si>
    <t>OLA19587772LI</t>
  </si>
  <si>
    <t>VE QE NOV-23-6</t>
  </si>
  <si>
    <t>OLA19689273LI</t>
  </si>
  <si>
    <t>VE QE NOV-23-7</t>
  </si>
  <si>
    <t>OLA19689312LI</t>
  </si>
  <si>
    <t>VE QE NOV-23-8</t>
  </si>
  <si>
    <t>OLA19689332LI</t>
  </si>
  <si>
    <t>VE QE NOV-23-9</t>
  </si>
  <si>
    <t>OLA19689553LI</t>
  </si>
  <si>
    <t>VE QE NOV-23-10</t>
  </si>
  <si>
    <t>OLA19690092LI</t>
  </si>
  <si>
    <t>VE QE NOV-23-11</t>
  </si>
  <si>
    <t>OLA19722172LI</t>
  </si>
  <si>
    <t>VE QE NOV-23-12</t>
  </si>
  <si>
    <t>OLA19722232LI</t>
  </si>
  <si>
    <t>VE QE NOV-23-13</t>
  </si>
  <si>
    <t>OLA19823732LI</t>
  </si>
  <si>
    <t>VE QE NOV-23-14</t>
  </si>
  <si>
    <t>OLA19823773LI</t>
  </si>
  <si>
    <t>VE QE NOV-23-15</t>
  </si>
  <si>
    <t>OLA19824893LI</t>
  </si>
  <si>
    <t>VE QE NOV-23-16</t>
  </si>
  <si>
    <t>OLA19873132LI</t>
  </si>
  <si>
    <t>VE QE NOV-23-17</t>
  </si>
  <si>
    <t>OLA19900213LI</t>
  </si>
  <si>
    <t>VE QE NOV-23-19</t>
  </si>
  <si>
    <t>OLA19939932LI</t>
  </si>
  <si>
    <t>VE QE NOV-23-20</t>
  </si>
  <si>
    <t>OLA20034753LI</t>
  </si>
  <si>
    <t>VE QE NOV-23-21</t>
  </si>
  <si>
    <t>OLA20097552LI</t>
  </si>
  <si>
    <t>VE QE NOV-23-22</t>
  </si>
  <si>
    <t>OLA20125452LI</t>
  </si>
  <si>
    <t>VE QE NOV-23-23</t>
  </si>
  <si>
    <t>OLA20125575LI</t>
  </si>
  <si>
    <t>VE QE NOV-23-24</t>
  </si>
  <si>
    <t>OLA20126173LI</t>
  </si>
  <si>
    <t>VE QE NOV-23-25</t>
  </si>
  <si>
    <t>OLA20133692LI</t>
  </si>
  <si>
    <t>VE QE NOV-23-26</t>
  </si>
  <si>
    <t>OLA20133832LI</t>
  </si>
  <si>
    <t>VE QE NOV-23-27</t>
  </si>
  <si>
    <t>OLA20154676LI</t>
  </si>
  <si>
    <t>VE QE NOV-23-28</t>
  </si>
  <si>
    <t>OLA20155272LI</t>
  </si>
  <si>
    <t>VE QE NOV-23-29</t>
  </si>
  <si>
    <t>OLA20155512LI</t>
  </si>
  <si>
    <t>VE QE NOV-23-30</t>
  </si>
  <si>
    <t>OLA20250816LI</t>
  </si>
  <si>
    <t>VE QE NOV-23-31</t>
  </si>
  <si>
    <t>OLA20251112LI</t>
  </si>
  <si>
    <t>VE QE NOV-23-32</t>
  </si>
  <si>
    <t>OLA20282993LI</t>
  </si>
  <si>
    <t>VE QE NOV-23-33</t>
  </si>
  <si>
    <t>OLA20283134LI</t>
  </si>
  <si>
    <t>VE QE NOV-23-34</t>
  </si>
  <si>
    <t>OLA20283932LI</t>
  </si>
  <si>
    <t>VE QE NOV-23-35</t>
  </si>
  <si>
    <t>OLA20284357LI</t>
  </si>
  <si>
    <t>VE QE NOV-23-36</t>
  </si>
  <si>
    <t>OLA20284432LI</t>
  </si>
  <si>
    <t>VE QE NOV-23-37</t>
  </si>
  <si>
    <t>OLA20311592LI</t>
  </si>
  <si>
    <t>VE QE NOV-23-38</t>
  </si>
  <si>
    <t>OLA20322173LI</t>
  </si>
  <si>
    <t>VE QE NOV-23-39</t>
  </si>
  <si>
    <t>OLA20322272LI</t>
  </si>
  <si>
    <t>VE QE NOV-23-40</t>
  </si>
  <si>
    <t>OLA20322292LI</t>
  </si>
  <si>
    <t>VE QE NOV-23-41</t>
  </si>
  <si>
    <t>OLA20381252LI</t>
  </si>
  <si>
    <t>VE QE NOV-23-42</t>
  </si>
  <si>
    <t>OLA20398092LI</t>
  </si>
  <si>
    <t>VE QE NOV-23-43</t>
  </si>
  <si>
    <t>OLA20477653LI</t>
  </si>
  <si>
    <t>VE QE NOV-23-44</t>
  </si>
  <si>
    <t>OLA20534615LI</t>
  </si>
  <si>
    <t>VE QE NOV-23-46</t>
  </si>
  <si>
    <t>OLA20481192LI</t>
  </si>
  <si>
    <t>VE QE NOV-23-45</t>
  </si>
  <si>
    <t>OLA20534772LI</t>
  </si>
  <si>
    <t>VE QE NOV-23-47</t>
  </si>
  <si>
    <t>OLA20539272LI</t>
  </si>
  <si>
    <t>VE QE NOV-23-48</t>
  </si>
  <si>
    <t>OLA20539457LI</t>
  </si>
  <si>
    <t>VE QE NOV-23-49</t>
  </si>
  <si>
    <t>OLA20539472LI</t>
  </si>
  <si>
    <t>VE QE NOV-23-50</t>
  </si>
  <si>
    <t>OLA20539953LI</t>
  </si>
  <si>
    <t>VE QE NOV-23-51</t>
  </si>
  <si>
    <t>OLA20580632LI</t>
  </si>
  <si>
    <t>VE QE NOV-23-52</t>
  </si>
  <si>
    <t>OLA20582773LI</t>
  </si>
  <si>
    <t>VE QE NOV-23-53</t>
  </si>
  <si>
    <t>OLA20604532LI</t>
  </si>
  <si>
    <t>VE QE NOV-23-54</t>
  </si>
  <si>
    <t>OLA20604712LI</t>
  </si>
  <si>
    <t>VE QE NOV-23-55</t>
  </si>
  <si>
    <t>OLA20700672LI</t>
  </si>
  <si>
    <t>VE QE NOV-23-56</t>
  </si>
  <si>
    <t>OLA20735412LI</t>
  </si>
  <si>
    <t>VE QE NOV-23-57</t>
  </si>
  <si>
    <t>OLA20771352LI</t>
  </si>
  <si>
    <t>VE QE NOV-23-58</t>
  </si>
  <si>
    <t>OLA20774712LI</t>
  </si>
  <si>
    <t>VE QE NOV-23-59</t>
  </si>
  <si>
    <t>OLA20831612LI</t>
  </si>
  <si>
    <t>VE QE NOV-23-60</t>
  </si>
  <si>
    <t>OLA20923793LI</t>
  </si>
  <si>
    <t>VE QE NOV-23-61</t>
  </si>
  <si>
    <t>OLA20943376LI</t>
  </si>
  <si>
    <t>VE QE NOV-23-62</t>
  </si>
  <si>
    <t>OLA20985733LI</t>
  </si>
  <si>
    <t>VE QE NOV-23-63</t>
  </si>
  <si>
    <t>OLA20988152LI</t>
  </si>
  <si>
    <t>VE QE NOV-23-64</t>
  </si>
  <si>
    <t>OLA20988332LI</t>
  </si>
  <si>
    <t>VE QE NOV-23-65</t>
  </si>
  <si>
    <t>OLA20988392LI</t>
  </si>
  <si>
    <t>VE QE NOV-23-66</t>
  </si>
  <si>
    <t>OLA20988552LI</t>
  </si>
  <si>
    <t>VE QE NOV-23-67</t>
  </si>
  <si>
    <t>OLA21019274LI</t>
  </si>
  <si>
    <t>VE QE NOV-23-68</t>
  </si>
  <si>
    <t>OLA21019972LI</t>
  </si>
  <si>
    <t>VE QE NOV-23-69</t>
  </si>
  <si>
    <t>OLA21040292LI</t>
  </si>
  <si>
    <t>VE QE NOV-23-70</t>
  </si>
  <si>
    <t>OLA21040752LI</t>
  </si>
  <si>
    <t>VE QE NOV-23-71</t>
  </si>
  <si>
    <t>OLA21054612LI</t>
  </si>
  <si>
    <t>VE QE NOV-23-72</t>
  </si>
  <si>
    <t>OLA21054712LI</t>
  </si>
  <si>
    <t>VE QE NOV-23-73</t>
  </si>
  <si>
    <t>OLA21139054LI</t>
  </si>
  <si>
    <t>VE QE NOV-23-74</t>
  </si>
  <si>
    <t>OLA21263312LI</t>
  </si>
  <si>
    <t>VE QE NOV-23-75</t>
  </si>
  <si>
    <t>OLA21346574LI</t>
  </si>
  <si>
    <t>VE QE NOV-23-76</t>
  </si>
  <si>
    <t>OLA21346613LI</t>
  </si>
  <si>
    <t>VE QE NOV-23-77</t>
  </si>
  <si>
    <t>OLA21379332LI</t>
  </si>
  <si>
    <t>VE QE NOV-23-78</t>
  </si>
  <si>
    <t>OLA21394133LI</t>
  </si>
  <si>
    <t>VE QE NOV-23-79</t>
  </si>
  <si>
    <t>OLA21394352LI</t>
  </si>
  <si>
    <t>VE QE NOV-23-80</t>
  </si>
  <si>
    <t>OLA21403373LI</t>
  </si>
  <si>
    <t>VE QE NOV-23-81</t>
  </si>
  <si>
    <t>OLA21424274LI</t>
  </si>
  <si>
    <t>VE QE NOV-23-82</t>
  </si>
  <si>
    <t>OLA21465492LI</t>
  </si>
  <si>
    <t>VE QE NOV-23-83</t>
  </si>
  <si>
    <t>OLA21465534LI</t>
  </si>
  <si>
    <t>VE QE NOV-23-84</t>
  </si>
  <si>
    <t>OLA21465912LI</t>
  </si>
  <si>
    <t>VE QE NOV-23-85</t>
  </si>
  <si>
    <t>OLA21466092LI</t>
  </si>
  <si>
    <t>VE QE NOV-23-86</t>
  </si>
  <si>
    <t>OLA21503232LI</t>
  </si>
  <si>
    <t>VE QE NOV-23-87</t>
  </si>
  <si>
    <t>OLA21561413LI</t>
  </si>
  <si>
    <t>VE QE NOV-23-88</t>
  </si>
  <si>
    <t>OLA21561712LI</t>
  </si>
  <si>
    <t>VE QE NOV-23-89</t>
  </si>
  <si>
    <t>OLA21561914LI</t>
  </si>
  <si>
    <t>VE QE NOV-23-90</t>
  </si>
  <si>
    <t>OLA21592733LI</t>
  </si>
  <si>
    <t>VE QE NOV-23-91</t>
  </si>
  <si>
    <t>OLA21597932LI</t>
  </si>
  <si>
    <t>VE QE NOV-23-92</t>
  </si>
  <si>
    <t>OLA21598032LI</t>
  </si>
  <si>
    <t>VE QE NOV-23-93</t>
  </si>
  <si>
    <t>OLA21647594LI</t>
  </si>
  <si>
    <t>VE QE NOV-23-94</t>
  </si>
  <si>
    <t>OLA21648113LI</t>
  </si>
  <si>
    <t>VE QE NOV-23-95</t>
  </si>
  <si>
    <t>OLA21661212LI</t>
  </si>
  <si>
    <t>VE QE NOV-23-96</t>
  </si>
  <si>
    <t>OLA21685595LI</t>
  </si>
  <si>
    <t>VE QE NOV-23-97</t>
  </si>
  <si>
    <t>OLA21685953LI</t>
  </si>
  <si>
    <t>VE QE NOV-23-98</t>
  </si>
  <si>
    <t>OLA21814812LI</t>
  </si>
  <si>
    <t>VE QE NOV-23-99</t>
  </si>
  <si>
    <t>OLA21837293LI</t>
  </si>
  <si>
    <t>VE QE NOV-23-100</t>
  </si>
  <si>
    <t>OLA21837392LI</t>
  </si>
  <si>
    <t>VE QE NOV-23-101</t>
  </si>
  <si>
    <t>OLA21837433LI</t>
  </si>
  <si>
    <t>VE QE NOV-23-102</t>
  </si>
  <si>
    <t>OLA21841016LI</t>
  </si>
  <si>
    <t>VE QE NOV-23-103</t>
  </si>
  <si>
    <t>OLA21892853LI</t>
  </si>
  <si>
    <t>VE QE NOV-23-104</t>
  </si>
  <si>
    <t>OLA21901534LI</t>
  </si>
  <si>
    <t>VE QE NOV-23-105</t>
  </si>
  <si>
    <t>OLA21901692LI</t>
  </si>
  <si>
    <t>VE QE NOV-23-106</t>
  </si>
  <si>
    <t>OLA21902032LI</t>
  </si>
  <si>
    <t>VE QE NOV-23-107</t>
  </si>
  <si>
    <t>OLA21940552LI</t>
  </si>
  <si>
    <t>VE QE NOV-23-108</t>
  </si>
  <si>
    <t>OLA21995392LI</t>
  </si>
  <si>
    <t>VE QE NOV-23-109</t>
  </si>
  <si>
    <t>OLA22060952LI</t>
  </si>
  <si>
    <t>VE QE NOV-23-110</t>
  </si>
  <si>
    <t>OLA22088073LI</t>
  </si>
  <si>
    <t>VE QE NOV-23-111</t>
  </si>
  <si>
    <t>OLA22088092LI</t>
  </si>
  <si>
    <t>VE QE NOV-23-112</t>
  </si>
  <si>
    <t>OLA22125572LI</t>
  </si>
  <si>
    <t>VE QE NOV-23-113</t>
  </si>
  <si>
    <t>OLA22125612LI</t>
  </si>
  <si>
    <t>VE QE NOV-23-114</t>
  </si>
  <si>
    <t>090123BAR</t>
  </si>
  <si>
    <t>BAR001</t>
  </si>
  <si>
    <t>7901</t>
  </si>
  <si>
    <t>6223</t>
  </si>
  <si>
    <t>060323BA</t>
  </si>
  <si>
    <t>030423BA</t>
  </si>
  <si>
    <t>090523BA</t>
  </si>
  <si>
    <t>250423BAR</t>
  </si>
  <si>
    <t>0507BC</t>
  </si>
  <si>
    <t>0408BC</t>
  </si>
  <si>
    <t>0509G</t>
  </si>
  <si>
    <t>0510H</t>
  </si>
  <si>
    <t>06112023J</t>
  </si>
  <si>
    <t>315947</t>
  </si>
  <si>
    <t>Exp Feb 23-9</t>
  </si>
  <si>
    <t>BCP001</t>
  </si>
  <si>
    <t>Purchase through E-bay/Original</t>
  </si>
  <si>
    <t>311063</t>
  </si>
  <si>
    <t>Exp Feb 23-10</t>
  </si>
  <si>
    <t>Original/Purchase through Ebay</t>
  </si>
  <si>
    <t>131786868</t>
  </si>
  <si>
    <t>VE QE NOV-23-411</t>
  </si>
  <si>
    <t>CAR001</t>
  </si>
  <si>
    <t>304500015659</t>
  </si>
  <si>
    <t>Exp Feb 23-30</t>
  </si>
  <si>
    <t>COS001</t>
  </si>
  <si>
    <t>Considerd as personal</t>
  </si>
  <si>
    <t>11314196124</t>
  </si>
  <si>
    <t>Exp Feb 23-31</t>
  </si>
  <si>
    <t>8205</t>
  </si>
  <si>
    <t>090323CO</t>
  </si>
  <si>
    <t>EXP QE MAY 23/318</t>
  </si>
  <si>
    <t>020523CO</t>
  </si>
  <si>
    <t>110423COS</t>
  </si>
  <si>
    <t>PC</t>
  </si>
  <si>
    <t>040166</t>
  </si>
  <si>
    <t>EXP QE AUG 23-314</t>
  </si>
  <si>
    <t>8250</t>
  </si>
  <si>
    <t>085829</t>
  </si>
  <si>
    <t>063140</t>
  </si>
  <si>
    <t>Card 9909</t>
  </si>
  <si>
    <t>98180824509</t>
  </si>
  <si>
    <t>VE QE NOV-23-423</t>
  </si>
  <si>
    <t>27102023</t>
  </si>
  <si>
    <t>1609Q</t>
  </si>
  <si>
    <t>1608Y</t>
  </si>
  <si>
    <t>274</t>
  </si>
  <si>
    <t>Add Feb 23-8</t>
  </si>
  <si>
    <t>CC001</t>
  </si>
  <si>
    <t>276</t>
  </si>
  <si>
    <t>Add Feb 23-10</t>
  </si>
  <si>
    <t>279</t>
  </si>
  <si>
    <t>Add Feb 23-12</t>
  </si>
  <si>
    <t>280</t>
  </si>
  <si>
    <t>Add Feb 23-14</t>
  </si>
  <si>
    <t>282</t>
  </si>
  <si>
    <t>Add Feb 23-16</t>
  </si>
  <si>
    <t>1123cc</t>
  </si>
  <si>
    <t>From bank</t>
  </si>
  <si>
    <t>285</t>
  </si>
  <si>
    <t>Add Feb 23-1</t>
  </si>
  <si>
    <t>284</t>
  </si>
  <si>
    <t>Add Feb 23-18</t>
  </si>
  <si>
    <t>294</t>
  </si>
  <si>
    <t>EXP QE MAY 23/01</t>
  </si>
  <si>
    <t>292</t>
  </si>
  <si>
    <t>EXP QE MAY 23/03</t>
  </si>
  <si>
    <t>296</t>
  </si>
  <si>
    <t>EXP QE MAY 23/05</t>
  </si>
  <si>
    <t>297</t>
  </si>
  <si>
    <t>EXP QE MAY 23/10</t>
  </si>
  <si>
    <t>270323CC</t>
  </si>
  <si>
    <t>030423CC</t>
  </si>
  <si>
    <t>301</t>
  </si>
  <si>
    <t>EXP QE MAY 23/07</t>
  </si>
  <si>
    <t>304</t>
  </si>
  <si>
    <t>EXP QE AUG 23-189</t>
  </si>
  <si>
    <t>306</t>
  </si>
  <si>
    <t>EXP QE AUG 23-192</t>
  </si>
  <si>
    <t>308</t>
  </si>
  <si>
    <t>EXP QE AUG 23-194</t>
  </si>
  <si>
    <t>311</t>
  </si>
  <si>
    <t>EXP QE AUG 23-197</t>
  </si>
  <si>
    <t>313</t>
  </si>
  <si>
    <t>EXP QE AUG 23-199</t>
  </si>
  <si>
    <t>315</t>
  </si>
  <si>
    <t>EXP QE AUG 23-202</t>
  </si>
  <si>
    <t>318</t>
  </si>
  <si>
    <t>ADDITIONALS-20</t>
  </si>
  <si>
    <t>107</t>
  </si>
  <si>
    <t>CROWN CAR</t>
  </si>
  <si>
    <t>320</t>
  </si>
  <si>
    <t>326</t>
  </si>
  <si>
    <t>329</t>
  </si>
  <si>
    <t>101</t>
  </si>
  <si>
    <t xml:space="preserve">Invoice raised in the name of customer/Payment not found </t>
  </si>
  <si>
    <t>327</t>
  </si>
  <si>
    <t>102</t>
  </si>
  <si>
    <t>061222CCL</t>
  </si>
  <si>
    <t>CCL001</t>
  </si>
  <si>
    <t>6223CCL</t>
  </si>
  <si>
    <t>8223CCL</t>
  </si>
  <si>
    <t>091222CCL</t>
  </si>
  <si>
    <t>210323CCL</t>
  </si>
  <si>
    <t>130323CCL</t>
  </si>
  <si>
    <t>It’s a refund of sales</t>
  </si>
  <si>
    <t>21082023</t>
  </si>
  <si>
    <t>29082023</t>
  </si>
  <si>
    <t>24072023</t>
  </si>
  <si>
    <t>16082023</t>
  </si>
  <si>
    <t>090323DC</t>
  </si>
  <si>
    <t>DAR001</t>
  </si>
  <si>
    <t>130323DC</t>
  </si>
  <si>
    <t>130323DA</t>
  </si>
  <si>
    <t>1307DC</t>
  </si>
  <si>
    <t>1407DC</t>
  </si>
  <si>
    <t>030423DV</t>
  </si>
  <si>
    <t>DVL001</t>
  </si>
  <si>
    <t>020523DV</t>
  </si>
  <si>
    <t>210323DV</t>
  </si>
  <si>
    <t>01062023</t>
  </si>
  <si>
    <t>30072023</t>
  </si>
  <si>
    <t>01082023</t>
  </si>
  <si>
    <t>0109K</t>
  </si>
  <si>
    <t>7304</t>
  </si>
  <si>
    <t>0210L</t>
  </si>
  <si>
    <t>0611Z</t>
  </si>
  <si>
    <t>19123EBA</t>
  </si>
  <si>
    <t>Exp Feb 23-100</t>
  </si>
  <si>
    <t>EBA001</t>
  </si>
  <si>
    <t>010123EBA</t>
  </si>
  <si>
    <t>Exp Feb 23-107</t>
  </si>
  <si>
    <t>01123EBA</t>
  </si>
  <si>
    <t>Exp Feb 23-108</t>
  </si>
  <si>
    <t>150223EBA</t>
  </si>
  <si>
    <t>Exp Feb 23-113</t>
  </si>
  <si>
    <t>150996709</t>
  </si>
  <si>
    <t>Exp Feb 23-117</t>
  </si>
  <si>
    <t>240223EBA</t>
  </si>
  <si>
    <t>Exp Feb 23-148</t>
  </si>
  <si>
    <t>21-09704-69593</t>
  </si>
  <si>
    <t>Add Feb 23-22</t>
  </si>
  <si>
    <t xml:space="preserve">Original </t>
  </si>
  <si>
    <t>21-09704-69594</t>
  </si>
  <si>
    <t>02-09708-77231</t>
  </si>
  <si>
    <t>Add Feb 23-24</t>
  </si>
  <si>
    <t>09-09614-19710</t>
  </si>
  <si>
    <t>Add Feb 23-26</t>
  </si>
  <si>
    <t>02-09604-37429</t>
  </si>
  <si>
    <t>Add Feb 23-28</t>
  </si>
  <si>
    <t>02-09604-37430</t>
  </si>
  <si>
    <t>Original/£2.76 discount received</t>
  </si>
  <si>
    <t>02-09604-37431</t>
  </si>
  <si>
    <t>Add Feb 23-29</t>
  </si>
  <si>
    <t>02-09604-37433</t>
  </si>
  <si>
    <t>02-09604-37432</t>
  </si>
  <si>
    <t>01-09592-06971</t>
  </si>
  <si>
    <t>Add Feb 23-31</t>
  </si>
  <si>
    <t>01-09619-18008</t>
  </si>
  <si>
    <t>Add Feb 23-33</t>
  </si>
  <si>
    <t>26-09709-25378</t>
  </si>
  <si>
    <t>Add Feb 23-35</t>
  </si>
  <si>
    <t>14-09756-49163</t>
  </si>
  <si>
    <t>Add Feb 23-37</t>
  </si>
  <si>
    <t>14-09745-35761</t>
  </si>
  <si>
    <t>Add Feb 23-38</t>
  </si>
  <si>
    <t>26-09711-65064</t>
  </si>
  <si>
    <t>Add Feb 23-39</t>
  </si>
  <si>
    <t>03-09760-84468</t>
  </si>
  <si>
    <t>Add Feb 23-40</t>
  </si>
  <si>
    <t>26-09702-96751</t>
  </si>
  <si>
    <t>Add Feb 23-41</t>
  </si>
  <si>
    <t>23-09394-11211</t>
  </si>
  <si>
    <t>Add Feb 23-43</t>
  </si>
  <si>
    <t>18-09617-89588</t>
  </si>
  <si>
    <t>Add Feb 23-48</t>
  </si>
  <si>
    <t>09-09382-44020</t>
  </si>
  <si>
    <t>Add Feb 23-54</t>
  </si>
  <si>
    <t>24-09681-84567</t>
  </si>
  <si>
    <t>Add Feb 23-55</t>
  </si>
  <si>
    <t>10-09594-00358</t>
  </si>
  <si>
    <t>Add Feb 23-57</t>
  </si>
  <si>
    <t>10-09965-55614</t>
  </si>
  <si>
    <t>EXP QE MAY 23/16</t>
  </si>
  <si>
    <t>09-09980-14480</t>
  </si>
  <si>
    <t>EXP QE MAY 23/17</t>
  </si>
  <si>
    <t>17-09926-80637</t>
  </si>
  <si>
    <t>EXP QE MAY 23/18</t>
  </si>
  <si>
    <t xml:space="preserve">Duplicate/Pur. Through Ebay </t>
  </si>
  <si>
    <t>22-09815-40772</t>
  </si>
  <si>
    <t>EXP QE MAY 23/19</t>
  </si>
  <si>
    <t>21-10074-70456</t>
  </si>
  <si>
    <t>EXP QE MAY 23/20</t>
  </si>
  <si>
    <t>27-10108-89251</t>
  </si>
  <si>
    <t>EXP QE MAY 23/21</t>
  </si>
  <si>
    <t>09-09830-60773</t>
  </si>
  <si>
    <t>EXP QE MAY 23/22</t>
  </si>
  <si>
    <t>Actual amount £265</t>
  </si>
  <si>
    <t>25-09990-42953</t>
  </si>
  <si>
    <t>EXP QE MAY 23/23</t>
  </si>
  <si>
    <t>04-9882-91874</t>
  </si>
  <si>
    <t>EXP QE MAY 23/24</t>
  </si>
  <si>
    <t>09-10081-01048</t>
  </si>
  <si>
    <t>EXP QE MAY 23/25</t>
  </si>
  <si>
    <t>17-09904-55132</t>
  </si>
  <si>
    <t>EXP QE MAY 23/26</t>
  </si>
  <si>
    <t>04-09988-64779</t>
  </si>
  <si>
    <t>EXP QE MAY 23/27</t>
  </si>
  <si>
    <t>14-09828-90316</t>
  </si>
  <si>
    <t>EXP QE MAY 23/28</t>
  </si>
  <si>
    <t>23-09910-08045</t>
  </si>
  <si>
    <t>EXP QE MAY 23/29</t>
  </si>
  <si>
    <t>26-09821-74672</t>
  </si>
  <si>
    <t>EXP QE MAY 23/30</t>
  </si>
  <si>
    <t>02-09908-73635</t>
  </si>
  <si>
    <t>EXP QE MAY 23/32</t>
  </si>
  <si>
    <t>18-09762-33364</t>
  </si>
  <si>
    <t>EXP QE MAY 23/33</t>
  </si>
  <si>
    <t>03-09768-51317</t>
  </si>
  <si>
    <t>EXP QE MAY 23/34</t>
  </si>
  <si>
    <t>13-09787-27531</t>
  </si>
  <si>
    <t>EXP QE MAY 23/35</t>
  </si>
  <si>
    <t>19-09799-99244</t>
  </si>
  <si>
    <t>EXP QE MAY 23/36</t>
  </si>
  <si>
    <t>16-09827-79510</t>
  </si>
  <si>
    <t>EXP QE MAY 23/37</t>
  </si>
  <si>
    <t>03-09882-68761</t>
  </si>
  <si>
    <t>EXP QE MAY 23/38</t>
  </si>
  <si>
    <t>25-09898-20490</t>
  </si>
  <si>
    <t>EXP QE MAY 23/39</t>
  </si>
  <si>
    <t>18-10112-09393</t>
  </si>
  <si>
    <t>EXP QE MAY 23/40</t>
  </si>
  <si>
    <t>Original/H</t>
  </si>
  <si>
    <t>21-09912-84626</t>
  </si>
  <si>
    <t>EXP QE MAY 23/41</t>
  </si>
  <si>
    <t>02-9883-95901</t>
  </si>
  <si>
    <t>EXP QE MAY 23/42</t>
  </si>
  <si>
    <t>06-09901-55086</t>
  </si>
  <si>
    <t>EXP QE MAY 23/43</t>
  </si>
  <si>
    <t>240323EBA</t>
  </si>
  <si>
    <t>EXP QE MAY 23/46</t>
  </si>
  <si>
    <t>19-10011-75781</t>
  </si>
  <si>
    <t>EXP QE MAY 23/146</t>
  </si>
  <si>
    <t>12-10150-86269</t>
  </si>
  <si>
    <t>EXP QE AUG 23-106</t>
  </si>
  <si>
    <t>13-10307-94775</t>
  </si>
  <si>
    <t>EXP QE AUG 23-108</t>
  </si>
  <si>
    <t>16-10243-98075</t>
  </si>
  <si>
    <t>EXP QE AUG 23-110</t>
  </si>
  <si>
    <t>16-10310-52719</t>
  </si>
  <si>
    <t>EXP QE AUG 23-112</t>
  </si>
  <si>
    <t>EXP QE AUG 23-114</t>
  </si>
  <si>
    <t>EXP QE AUG 23-116</t>
  </si>
  <si>
    <t>19-10174-98705</t>
  </si>
  <si>
    <t>EXP QE AUG 23-118</t>
  </si>
  <si>
    <t>EXP QE AUG 23-120</t>
  </si>
  <si>
    <t>21-10174-25365</t>
  </si>
  <si>
    <t>EXP QE AUG 23-122</t>
  </si>
  <si>
    <t>22-10267-56761</t>
  </si>
  <si>
    <t>EXP QE AUG 23-124</t>
  </si>
  <si>
    <t>22-10287-45744</t>
  </si>
  <si>
    <t>EXP QE AUG 23-126</t>
  </si>
  <si>
    <t>24-10212-19893</t>
  </si>
  <si>
    <t>EXP QE AUG 23-128</t>
  </si>
  <si>
    <t>24-10307-43272</t>
  </si>
  <si>
    <t>EXP QE AUG 23-130</t>
  </si>
  <si>
    <t>24-10316-83294</t>
  </si>
  <si>
    <t>EXP QE AUG 23-132</t>
  </si>
  <si>
    <t>EXP QE AUG 23-134</t>
  </si>
  <si>
    <t>01-10151-89446</t>
  </si>
  <si>
    <t>EXP QE AUG 23-136</t>
  </si>
  <si>
    <t>02-10253-28062</t>
  </si>
  <si>
    <t>EXP QE AUG 23-138</t>
  </si>
  <si>
    <t>03-10229-42288</t>
  </si>
  <si>
    <t>EXP QE AUG 23-140</t>
  </si>
  <si>
    <t>03-10303-65894</t>
  </si>
  <si>
    <t>EXP QE AUG 23-142</t>
  </si>
  <si>
    <t>05-10247-63128</t>
  </si>
  <si>
    <t>EXP QE AUG 23-144</t>
  </si>
  <si>
    <t>05-10307-82591</t>
  </si>
  <si>
    <t>EXP QE AUG 23-146</t>
  </si>
  <si>
    <t>06-10156-70997</t>
  </si>
  <si>
    <t>EXP QE AUG 23-148</t>
  </si>
  <si>
    <t>06-10294-99859</t>
  </si>
  <si>
    <t>EXP QE AUG 23-150</t>
  </si>
  <si>
    <t>09-1008-01048</t>
  </si>
  <si>
    <t>EXP QE AUG 23-152</t>
  </si>
  <si>
    <t>11-10181-22415</t>
  </si>
  <si>
    <t>EXP QE AUG 23-154</t>
  </si>
  <si>
    <t>11-10277-84122</t>
  </si>
  <si>
    <t>EXP QE AUG 23-156</t>
  </si>
  <si>
    <t>220623eb</t>
  </si>
  <si>
    <t>ADDITIONALS-97</t>
  </si>
  <si>
    <t>2807EBAY</t>
  </si>
  <si>
    <t>13072023</t>
  </si>
  <si>
    <t>19072023A</t>
  </si>
  <si>
    <t>01-10430-00219</t>
  </si>
  <si>
    <t>230823EB</t>
  </si>
  <si>
    <t>20-10362-96341</t>
  </si>
  <si>
    <t>ADDITIONALS-57</t>
  </si>
  <si>
    <t>02-10453-35889</t>
  </si>
  <si>
    <t>ADDITIONALS-109</t>
  </si>
  <si>
    <t>ADDITIONALS-111</t>
  </si>
  <si>
    <t>03-10365-31975</t>
  </si>
  <si>
    <t>ADDITIONALS-115</t>
  </si>
  <si>
    <t>04-10482-44181</t>
  </si>
  <si>
    <t>ADDITIONALS-117</t>
  </si>
  <si>
    <t>ADDITIONALS-121</t>
  </si>
  <si>
    <t>05-10395-66627</t>
  </si>
  <si>
    <t>ADDITIONALS-123</t>
  </si>
  <si>
    <t>05-10428-44933</t>
  </si>
  <si>
    <t>ADDITIONALS-79</t>
  </si>
  <si>
    <t>24082023</t>
  </si>
  <si>
    <t>ADDITIONALS-33</t>
  </si>
  <si>
    <t>07-10476-89696</t>
  </si>
  <si>
    <t>ADDITIONALS-87</t>
  </si>
  <si>
    <t>18082023H</t>
  </si>
  <si>
    <t>10-10439-82026</t>
  </si>
  <si>
    <t>ADDITIONALS-91</t>
  </si>
  <si>
    <t>11-10367-13137</t>
  </si>
  <si>
    <t>ADDITIONALS-63</t>
  </si>
  <si>
    <t>22082023EB</t>
  </si>
  <si>
    <t>220823EBAY</t>
  </si>
  <si>
    <t>17-10447-01286</t>
  </si>
  <si>
    <t>ADDITIONALS-51</t>
  </si>
  <si>
    <t>18-10422-26568</t>
  </si>
  <si>
    <t>ADDITIONALS-53</t>
  </si>
  <si>
    <t>04082023EBH</t>
  </si>
  <si>
    <t>20-10419-67459</t>
  </si>
  <si>
    <t>ADDITIONALS-59</t>
  </si>
  <si>
    <t>23-10352-14797</t>
  </si>
  <si>
    <t>ADDITIONALS-43</t>
  </si>
  <si>
    <t>23-10360-83777</t>
  </si>
  <si>
    <t>ADDITIONALS-45</t>
  </si>
  <si>
    <t>23-10378-11425</t>
  </si>
  <si>
    <t>ADDITIONALS-47</t>
  </si>
  <si>
    <t>31085023</t>
  </si>
  <si>
    <t>ADDITIONALS-31</t>
  </si>
  <si>
    <t>24-10427-42607</t>
  </si>
  <si>
    <t>ADDITIONALS-37</t>
  </si>
  <si>
    <t>25-10440-92332</t>
  </si>
  <si>
    <t>ADDITIONALS-129</t>
  </si>
  <si>
    <t>25-10469-16307</t>
  </si>
  <si>
    <t>ADDITIONALS-131</t>
  </si>
  <si>
    <t>27-10431-44269</t>
  </si>
  <si>
    <t>ADDITIONALS-133</t>
  </si>
  <si>
    <t>27-10467-99967</t>
  </si>
  <si>
    <t>ADDITIONALS-125</t>
  </si>
  <si>
    <t>23-10469-20068</t>
  </si>
  <si>
    <t>ADDITIONALS-29</t>
  </si>
  <si>
    <t>14-10438-09320</t>
  </si>
  <si>
    <t>ADDITIONALS-69</t>
  </si>
  <si>
    <t>07-10426-99057</t>
  </si>
  <si>
    <t>ADDITIONALS-85</t>
  </si>
  <si>
    <t>09-10482-53587</t>
  </si>
  <si>
    <t>ADDITIONALS-89</t>
  </si>
  <si>
    <t>27-10473-43883</t>
  </si>
  <si>
    <t>ADDITIONALS-127</t>
  </si>
  <si>
    <t>01-10450-33629</t>
  </si>
  <si>
    <t>ADDITIONALS-103</t>
  </si>
  <si>
    <t>Original/I</t>
  </si>
  <si>
    <t>021070661630</t>
  </si>
  <si>
    <t>VE QE NOV-23-115</t>
  </si>
  <si>
    <t>031054123120</t>
  </si>
  <si>
    <t>VE QE NOV-23-117</t>
  </si>
  <si>
    <t>031080183528</t>
  </si>
  <si>
    <t>VE QE NOV-23-119</t>
  </si>
  <si>
    <t>041048244181</t>
  </si>
  <si>
    <t>VE QE NOV-23-121</t>
  </si>
  <si>
    <t>041070680662</t>
  </si>
  <si>
    <t>VE QE NOV-23-123</t>
  </si>
  <si>
    <t>041071204136</t>
  </si>
  <si>
    <t>VE QE NOV-23-125</t>
  </si>
  <si>
    <t>041074951139</t>
  </si>
  <si>
    <t>VE QE NOV-23-127</t>
  </si>
  <si>
    <t>041077989356</t>
  </si>
  <si>
    <t>VE QE NOV-23-129</t>
  </si>
  <si>
    <t>061060372127</t>
  </si>
  <si>
    <t>VE QE NOV-23-131</t>
  </si>
  <si>
    <t>061068408487</t>
  </si>
  <si>
    <t>VE QE NOV-23-133</t>
  </si>
  <si>
    <t>Auctual amount £139.98</t>
  </si>
  <si>
    <t>061070402514</t>
  </si>
  <si>
    <t>VE QE NOV-23-135</t>
  </si>
  <si>
    <t>061074211489</t>
  </si>
  <si>
    <t>VE QE NOV-23-137</t>
  </si>
  <si>
    <t>061075624033</t>
  </si>
  <si>
    <t>VE QE NOV-23-139</t>
  </si>
  <si>
    <t>061079278164</t>
  </si>
  <si>
    <t>VE QE NOV-23-141</t>
  </si>
  <si>
    <t>071047689696</t>
  </si>
  <si>
    <t>VE QE NOV-23-143</t>
  </si>
  <si>
    <t>071053768336</t>
  </si>
  <si>
    <t>VE QE NOV-23-145</t>
  </si>
  <si>
    <t>071074360720</t>
  </si>
  <si>
    <t>VE QE NOV-23-147</t>
  </si>
  <si>
    <t>081070628221</t>
  </si>
  <si>
    <t>VE QE NOV-23-149</t>
  </si>
  <si>
    <t>081079406181</t>
  </si>
  <si>
    <t>VE QE NOV-23-151</t>
  </si>
  <si>
    <t>Actual amount £7.98</t>
  </si>
  <si>
    <t>091048253587</t>
  </si>
  <si>
    <t>VE QE NOV-23-153</t>
  </si>
  <si>
    <t>Actual amount £90.99/Duplicate</t>
  </si>
  <si>
    <t>091081970860</t>
  </si>
  <si>
    <t>VE QE NOV-23-155</t>
  </si>
  <si>
    <t>101070306614</t>
  </si>
  <si>
    <t>VE QE NOV-23-157</t>
  </si>
  <si>
    <t>Actual amount £103</t>
  </si>
  <si>
    <t>101072378937</t>
  </si>
  <si>
    <t>VE QE NOV-23-159</t>
  </si>
  <si>
    <t>121053804245</t>
  </si>
  <si>
    <t>VE QE NOV-23-161</t>
  </si>
  <si>
    <t>121065389815</t>
  </si>
  <si>
    <t>VE QE NOV-23-163</t>
  </si>
  <si>
    <t>121071029569</t>
  </si>
  <si>
    <t>VE QE NOV-23-165</t>
  </si>
  <si>
    <t>131066098353</t>
  </si>
  <si>
    <t>VE QE NOV-23-167</t>
  </si>
  <si>
    <t>Apple pay method</t>
  </si>
  <si>
    <t>131076610619</t>
  </si>
  <si>
    <t>VE QE NOV-23-169</t>
  </si>
  <si>
    <t>131079202215</t>
  </si>
  <si>
    <t>VE QE NOV-23-171</t>
  </si>
  <si>
    <t>141053959186</t>
  </si>
  <si>
    <t>VE QE NOV-23-173</t>
  </si>
  <si>
    <t>151049602708</t>
  </si>
  <si>
    <t>VE QE NOV-23-175</t>
  </si>
  <si>
    <t>Actual amount £26.85</t>
  </si>
  <si>
    <t>151052211110</t>
  </si>
  <si>
    <t>VE QE NOV-23-177</t>
  </si>
  <si>
    <t>151055858106</t>
  </si>
  <si>
    <t>VE QE NOV-23-179</t>
  </si>
  <si>
    <t>151064809568</t>
  </si>
  <si>
    <t>VE QE NOV-23-181</t>
  </si>
  <si>
    <t>151080139110</t>
  </si>
  <si>
    <t>VE QE NOV-23-183</t>
  </si>
  <si>
    <t>161047866346</t>
  </si>
  <si>
    <t>VE QE NOV-23-185</t>
  </si>
  <si>
    <t>161074172909</t>
  </si>
  <si>
    <t>VE QE NOV-23-189</t>
  </si>
  <si>
    <t>171085322676</t>
  </si>
  <si>
    <t>VE QE NOV-23-190</t>
  </si>
  <si>
    <t>181063300082</t>
  </si>
  <si>
    <t>VE QE NOV-23-192</t>
  </si>
  <si>
    <t>181067829959</t>
  </si>
  <si>
    <t>VE QE NOV-23-194</t>
  </si>
  <si>
    <t>201064865507</t>
  </si>
  <si>
    <t>VE QE NOV-23-196</t>
  </si>
  <si>
    <t>201067666201</t>
  </si>
  <si>
    <t>VE QE NOV-23-198</t>
  </si>
  <si>
    <t>211053549370</t>
  </si>
  <si>
    <t>VE QE NOV-23-200</t>
  </si>
  <si>
    <t>211066776005</t>
  </si>
  <si>
    <t>VE QE NOV-23-202</t>
  </si>
  <si>
    <t>221067276575</t>
  </si>
  <si>
    <t>VE QE NOV-23-204</t>
  </si>
  <si>
    <t>231046950068</t>
  </si>
  <si>
    <t>VE QE NOV-23-206</t>
  </si>
  <si>
    <t>231049368654</t>
  </si>
  <si>
    <t>VE QE NOV-23-208</t>
  </si>
  <si>
    <t>231057459971</t>
  </si>
  <si>
    <t>VE QE NOV-23-210</t>
  </si>
  <si>
    <t>231063058673</t>
  </si>
  <si>
    <t>VE QE NOV-23-212</t>
  </si>
  <si>
    <t>231070105606</t>
  </si>
  <si>
    <t>VE QE NOV-23-214</t>
  </si>
  <si>
    <t>231073488564</t>
  </si>
  <si>
    <t>VE QE NOV-23-216</t>
  </si>
  <si>
    <t>241085701254</t>
  </si>
  <si>
    <t>VE QE NOV-23-218</t>
  </si>
  <si>
    <t>251073358540</t>
  </si>
  <si>
    <t>VE QE NOV-23-220</t>
  </si>
  <si>
    <t>251083073455</t>
  </si>
  <si>
    <t>VE QE NOV-23-222</t>
  </si>
  <si>
    <t>261066899780</t>
  </si>
  <si>
    <t>VE QE NOV-23-224</t>
  </si>
  <si>
    <t>261072153342</t>
  </si>
  <si>
    <t>VE QE NOV-23-226</t>
  </si>
  <si>
    <t>261081698102</t>
  </si>
  <si>
    <t>VE QE NOV-23-228</t>
  </si>
  <si>
    <t>271046799967</t>
  </si>
  <si>
    <t>VE QE NOV-23-230</t>
  </si>
  <si>
    <t>271047343883</t>
  </si>
  <si>
    <t>VE QE NOV-23-232</t>
  </si>
  <si>
    <t>271064088386</t>
  </si>
  <si>
    <t>VE QE NOV-23-234</t>
  </si>
  <si>
    <t>271067530776</t>
  </si>
  <si>
    <t>VE QE NOV-23-236</t>
  </si>
  <si>
    <t>251046916307</t>
  </si>
  <si>
    <t>VE QE NOV-23-238</t>
  </si>
  <si>
    <t>011053448294</t>
  </si>
  <si>
    <t>VE QE NOV-23-240</t>
  </si>
  <si>
    <t>011062331525</t>
  </si>
  <si>
    <t>VE QE NOV-23-242</t>
  </si>
  <si>
    <t>011064775050</t>
  </si>
  <si>
    <t>VE QE NOV-23-244</t>
  </si>
  <si>
    <t>011068442043</t>
  </si>
  <si>
    <t>VE QE NOV-23-246</t>
  </si>
  <si>
    <t>021078192247</t>
  </si>
  <si>
    <t>VE QE NOV-23-248</t>
  </si>
  <si>
    <t>29158325</t>
  </si>
  <si>
    <t>Add Feb 23-6</t>
  </si>
  <si>
    <t>EBU001</t>
  </si>
  <si>
    <t>04130415</t>
  </si>
  <si>
    <t>Exp Feb 23-11</t>
  </si>
  <si>
    <t>EUR001</t>
  </si>
  <si>
    <t>INV-5085</t>
  </si>
  <si>
    <t>Exp Feb 23-17</t>
  </si>
  <si>
    <t>EGS001</t>
  </si>
  <si>
    <t>7803</t>
  </si>
  <si>
    <t>010323GR</t>
  </si>
  <si>
    <t>EXP QE MAY 23/317</t>
  </si>
  <si>
    <t>GRO001</t>
  </si>
  <si>
    <t>106957</t>
  </si>
  <si>
    <t>ADD VE QE NOV-23-1</t>
  </si>
  <si>
    <t>HER001</t>
  </si>
  <si>
    <t>106989</t>
  </si>
  <si>
    <t>ADD VE QE NOV-23-2</t>
  </si>
  <si>
    <t>779974</t>
  </si>
  <si>
    <t>VE QE NOV-23-264</t>
  </si>
  <si>
    <t>HILL001</t>
  </si>
  <si>
    <t>Purchase through E-bay/Duplicate</t>
  </si>
  <si>
    <t>020523HOM</t>
  </si>
  <si>
    <t>EXP QE MAY 23/316</t>
  </si>
  <si>
    <t>HOM001</t>
  </si>
  <si>
    <t>7800</t>
  </si>
  <si>
    <t>15062023</t>
  </si>
  <si>
    <t>HOT001</t>
  </si>
  <si>
    <t>7402</t>
  </si>
  <si>
    <t>16062023</t>
  </si>
  <si>
    <t>07-09741-07417</t>
  </si>
  <si>
    <t>Exp Feb 23-18</t>
  </si>
  <si>
    <t>IPL001</t>
  </si>
  <si>
    <t>00243-2-63495</t>
  </si>
  <si>
    <t>Exp Feb 23-23</t>
  </si>
  <si>
    <t>JDS001</t>
  </si>
  <si>
    <t>8202</t>
  </si>
  <si>
    <t>243-2-68999</t>
  </si>
  <si>
    <t>EXP QE MAY 23/315</t>
  </si>
  <si>
    <t>INV-1645739</t>
  </si>
  <si>
    <t>VE QE NOV-23-360</t>
  </si>
  <si>
    <t>LEG001</t>
  </si>
  <si>
    <t>7603</t>
  </si>
  <si>
    <t>0609A</t>
  </si>
  <si>
    <t>0611S</t>
  </si>
  <si>
    <t>INV-3696</t>
  </si>
  <si>
    <t>EXP QE AUG 23-170</t>
  </si>
  <si>
    <t>M&amp;A001</t>
  </si>
  <si>
    <t>INV-3903</t>
  </si>
  <si>
    <t>EXP QE AUG 23-171</t>
  </si>
  <si>
    <t>INV-3960</t>
  </si>
  <si>
    <t>ADDITIONALS-18</t>
  </si>
  <si>
    <t>INV4286</t>
  </si>
  <si>
    <t>VE QE NOV-23-363</t>
  </si>
  <si>
    <t>MIC001</t>
  </si>
  <si>
    <t>7552</t>
  </si>
  <si>
    <t>20072023</t>
  </si>
  <si>
    <t>20062023</t>
  </si>
  <si>
    <t>2011N</t>
  </si>
  <si>
    <t>1910J</t>
  </si>
  <si>
    <t>INV73266</t>
  </si>
  <si>
    <t>EXP QE MAY 23/15</t>
  </si>
  <si>
    <t>NEO001</t>
  </si>
  <si>
    <t>100443404</t>
  </si>
  <si>
    <t>Exp Feb 23-97</t>
  </si>
  <si>
    <t>PPL001</t>
  </si>
  <si>
    <t>08456</t>
  </si>
  <si>
    <t>Exp Feb 23-19</t>
  </si>
  <si>
    <t>PET001</t>
  </si>
  <si>
    <t>7300</t>
  </si>
  <si>
    <t>4090165</t>
  </si>
  <si>
    <t>Exp Feb 23-20</t>
  </si>
  <si>
    <t>5215</t>
  </si>
  <si>
    <t>Exp Feb 23-21</t>
  </si>
  <si>
    <t>000012</t>
  </si>
  <si>
    <t>Exp Feb 23-25</t>
  </si>
  <si>
    <t>4411</t>
  </si>
  <si>
    <t>Exp Feb 23-28</t>
  </si>
  <si>
    <t>3281</t>
  </si>
  <si>
    <t>Exp Feb 23-29</t>
  </si>
  <si>
    <t>000337</t>
  </si>
  <si>
    <t>119</t>
  </si>
  <si>
    <t>EXP QE MAY 23/311</t>
  </si>
  <si>
    <t>64</t>
  </si>
  <si>
    <t>26649</t>
  </si>
  <si>
    <t>EXP QE MAY 23/313</t>
  </si>
  <si>
    <t>87</t>
  </si>
  <si>
    <t>EXP QE MAY 23/314</t>
  </si>
  <si>
    <t>50</t>
  </si>
  <si>
    <t>236</t>
  </si>
  <si>
    <t>213632</t>
  </si>
  <si>
    <t>EXP QE MAY 23/320</t>
  </si>
  <si>
    <t>Card 0296</t>
  </si>
  <si>
    <t>095942</t>
  </si>
  <si>
    <t>EXP QE AUG 23-310</t>
  </si>
  <si>
    <t>000223</t>
  </si>
  <si>
    <t>EXP QE AUG 23-311</t>
  </si>
  <si>
    <t>000053</t>
  </si>
  <si>
    <t>EXP QE AUG 23-312</t>
  </si>
  <si>
    <t>000154</t>
  </si>
  <si>
    <t>EXP QE AUG 23-313</t>
  </si>
  <si>
    <t>433</t>
  </si>
  <si>
    <t>000077</t>
  </si>
  <si>
    <t>EXP QE AUG 23-315</t>
  </si>
  <si>
    <t>000152</t>
  </si>
  <si>
    <t>19062023</t>
  </si>
  <si>
    <t>000056</t>
  </si>
  <si>
    <t>VE QE NOV-23-421</t>
  </si>
  <si>
    <t>016047</t>
  </si>
  <si>
    <t>000002</t>
  </si>
  <si>
    <t>VE QE NOV-23-424</t>
  </si>
  <si>
    <t>000205</t>
  </si>
  <si>
    <t>020313</t>
  </si>
  <si>
    <t>VE QE NOV-23-425</t>
  </si>
  <si>
    <t>000196</t>
  </si>
  <si>
    <t>VE QE NOV-23-426</t>
  </si>
  <si>
    <t>704</t>
  </si>
  <si>
    <t>0211A</t>
  </si>
  <si>
    <t>1209Z</t>
  </si>
  <si>
    <t>1809P</t>
  </si>
  <si>
    <t>17102023A</t>
  </si>
  <si>
    <t>1810D</t>
  </si>
  <si>
    <t>2311F</t>
  </si>
  <si>
    <t>2410H</t>
  </si>
  <si>
    <t>2810V</t>
  </si>
  <si>
    <t>2911F</t>
  </si>
  <si>
    <t>1909R</t>
  </si>
  <si>
    <t>1909H</t>
  </si>
  <si>
    <t>1909K</t>
  </si>
  <si>
    <t>1-823421</t>
  </si>
  <si>
    <t>Exp Feb 23-22</t>
  </si>
  <si>
    <t>POS001</t>
  </si>
  <si>
    <t>7501</t>
  </si>
  <si>
    <t>card 9909</t>
  </si>
  <si>
    <t>0175</t>
  </si>
  <si>
    <t>REF001</t>
  </si>
  <si>
    <t>1406736</t>
  </si>
  <si>
    <t>25123</t>
  </si>
  <si>
    <t>216376</t>
  </si>
  <si>
    <t>27123REF</t>
  </si>
  <si>
    <t>Exp Feb 23-24</t>
  </si>
  <si>
    <t>1250461</t>
  </si>
  <si>
    <t>11314197124</t>
  </si>
  <si>
    <t>Exp Feb 23-27</t>
  </si>
  <si>
    <t>11311176118</t>
  </si>
  <si>
    <t>010123REF</t>
  </si>
  <si>
    <t>Exp Feb 23-26</t>
  </si>
  <si>
    <t>1629</t>
  </si>
  <si>
    <t>5083</t>
  </si>
  <si>
    <t>443</t>
  </si>
  <si>
    <t>210223REF</t>
  </si>
  <si>
    <t>210423REF</t>
  </si>
  <si>
    <t>3153</t>
  </si>
  <si>
    <t>Card 9909/Original</t>
  </si>
  <si>
    <t>4286</t>
  </si>
  <si>
    <t>3154</t>
  </si>
  <si>
    <t>460</t>
  </si>
  <si>
    <t>040623RE</t>
  </si>
  <si>
    <t>Consider as personal expense</t>
  </si>
  <si>
    <t>029435</t>
  </si>
  <si>
    <t>049355</t>
  </si>
  <si>
    <t>0908MCD</t>
  </si>
  <si>
    <t>7014</t>
  </si>
  <si>
    <t>31072023</t>
  </si>
  <si>
    <t>26062023</t>
  </si>
  <si>
    <t>257437</t>
  </si>
  <si>
    <t>VE QE NOV-23-422</t>
  </si>
  <si>
    <t>11102023</t>
  </si>
  <si>
    <t>0111Q</t>
  </si>
  <si>
    <t>0509W</t>
  </si>
  <si>
    <t>0809E</t>
  </si>
  <si>
    <t>1009U</t>
  </si>
  <si>
    <t>1710O</t>
  </si>
  <si>
    <t>3010T</t>
  </si>
  <si>
    <t>0112023Z</t>
  </si>
  <si>
    <t>13112023S</t>
  </si>
  <si>
    <t>171123L</t>
  </si>
  <si>
    <t>1711G</t>
  </si>
  <si>
    <t>021023O</t>
  </si>
  <si>
    <t>3110P</t>
  </si>
  <si>
    <t>0409F</t>
  </si>
  <si>
    <t>23102023A</t>
  </si>
  <si>
    <t>323744</t>
  </si>
  <si>
    <t>EXP QE AUG 23-205</t>
  </si>
  <si>
    <t>ROY001</t>
  </si>
  <si>
    <t>325367</t>
  </si>
  <si>
    <t>VE QE NOV-23-366</t>
  </si>
  <si>
    <t>A14387951111</t>
  </si>
  <si>
    <t>SCR001</t>
  </si>
  <si>
    <t>M8526</t>
  </si>
  <si>
    <t>VE QE NOV-23-368</t>
  </si>
  <si>
    <t>SPA001</t>
  </si>
  <si>
    <t>M8503</t>
  </si>
  <si>
    <t>VE QE NOV-23-369</t>
  </si>
  <si>
    <t>M8486</t>
  </si>
  <si>
    <t>VE QE NOV-23-370</t>
  </si>
  <si>
    <t>M8428</t>
  </si>
  <si>
    <t>VE QE NOV-23-371</t>
  </si>
  <si>
    <t>M8410</t>
  </si>
  <si>
    <t>VE QE NOV-23-372</t>
  </si>
  <si>
    <t>M8390</t>
  </si>
  <si>
    <t>VE QE NOV-23-373</t>
  </si>
  <si>
    <t>M8995</t>
  </si>
  <si>
    <t>VE QE NOV-23-375</t>
  </si>
  <si>
    <t>M8986</t>
  </si>
  <si>
    <t>VE QE NOV-23-376</t>
  </si>
  <si>
    <t>M8949</t>
  </si>
  <si>
    <t>VE QE NOV-23-377</t>
  </si>
  <si>
    <t>M8934</t>
  </si>
  <si>
    <t>VE QE NOV-23-378</t>
  </si>
  <si>
    <t>M8916</t>
  </si>
  <si>
    <t>VE QE NOV-23-379</t>
  </si>
  <si>
    <t>M8833</t>
  </si>
  <si>
    <t>VE QE NOV-23-380</t>
  </si>
  <si>
    <t>M8777</t>
  </si>
  <si>
    <t>VE QE NOV-23-382</t>
  </si>
  <si>
    <t>M8769</t>
  </si>
  <si>
    <t>VE QE NOV-23-383</t>
  </si>
  <si>
    <t>M8385</t>
  </si>
  <si>
    <t>VE QE NOV-23-384</t>
  </si>
  <si>
    <t>M9059</t>
  </si>
  <si>
    <t>ADD VE QE NOV-23-3</t>
  </si>
  <si>
    <t>M9090</t>
  </si>
  <si>
    <t>ADD VE QE NOV-23-4</t>
  </si>
  <si>
    <t>M9097</t>
  </si>
  <si>
    <t>ADD VE QE NOV-23-5</t>
  </si>
  <si>
    <t>M9201</t>
  </si>
  <si>
    <t>ADD VE QE NOV-23-6</t>
  </si>
  <si>
    <t>M9309</t>
  </si>
  <si>
    <t>ADD VE QE NOV-23-7</t>
  </si>
  <si>
    <t>M9315</t>
  </si>
  <si>
    <t>ADD VE QE NOV-23-8</t>
  </si>
  <si>
    <t>073600280989</t>
  </si>
  <si>
    <t>EXP QE AUG 23-293</t>
  </si>
  <si>
    <t>SUN002</t>
  </si>
  <si>
    <t xml:space="preserve">Jewson </t>
  </si>
  <si>
    <t>077823</t>
  </si>
  <si>
    <t>Reallocate Sundry to Refreshment</t>
  </si>
  <si>
    <t>066344</t>
  </si>
  <si>
    <t>Card 9909/Receipt</t>
  </si>
  <si>
    <t>037008</t>
  </si>
  <si>
    <t>Golf club fees</t>
  </si>
  <si>
    <t>M &amp; S/Reallocate sundry to Clothing</t>
  </si>
  <si>
    <t>0308CLEANING</t>
  </si>
  <si>
    <t>7801</t>
  </si>
  <si>
    <t>0611PRI</t>
  </si>
  <si>
    <t>7500</t>
  </si>
  <si>
    <t>3D printing</t>
  </si>
  <si>
    <t>2011202X</t>
  </si>
  <si>
    <t>Food</t>
  </si>
  <si>
    <t>191023D</t>
  </si>
  <si>
    <t>7400</t>
  </si>
  <si>
    <t>25102023G</t>
  </si>
  <si>
    <t>Original/Uber trip</t>
  </si>
  <si>
    <t>2510S</t>
  </si>
  <si>
    <t>Uber Trip</t>
  </si>
  <si>
    <t>04092023a</t>
  </si>
  <si>
    <t>Reallocate PPS to Direct cost</t>
  </si>
  <si>
    <t>13092023F</t>
  </si>
  <si>
    <t>0611A</t>
  </si>
  <si>
    <t xml:space="preserve">Lightingev/Reallocate sundry to Direct cost  </t>
  </si>
  <si>
    <t>2010S</t>
  </si>
  <si>
    <t>Date 21/11/13</t>
  </si>
  <si>
    <t>1311T</t>
  </si>
  <si>
    <t>31</t>
  </si>
  <si>
    <t>Exp Feb 23-13</t>
  </si>
  <si>
    <t>SUN001</t>
  </si>
  <si>
    <t>Gear box/Payment assumed</t>
  </si>
  <si>
    <t>008667</t>
  </si>
  <si>
    <t>Exp Feb 23-1</t>
  </si>
  <si>
    <t>SWM001</t>
  </si>
  <si>
    <t>008627</t>
  </si>
  <si>
    <t>Exp Feb 23-3</t>
  </si>
  <si>
    <t>H929697</t>
  </si>
  <si>
    <t>Exp Feb 23-4</t>
  </si>
  <si>
    <t>H930541</t>
  </si>
  <si>
    <t>Exp Feb 23-5</t>
  </si>
  <si>
    <t>H930403</t>
  </si>
  <si>
    <t>Exp Feb 23-6</t>
  </si>
  <si>
    <t>H930301</t>
  </si>
  <si>
    <t>Exp Feb 23-7</t>
  </si>
  <si>
    <t>008660</t>
  </si>
  <si>
    <t>Exp Feb 23-12</t>
  </si>
  <si>
    <t>008638</t>
  </si>
  <si>
    <t>Exp Feb 23-14</t>
  </si>
  <si>
    <t>008671</t>
  </si>
  <si>
    <t>Exp Feb 23-16</t>
  </si>
  <si>
    <t>HC1035921</t>
  </si>
  <si>
    <t>Exp Feb 23-88</t>
  </si>
  <si>
    <t>H930558</t>
  </si>
  <si>
    <t>Exp Feb 23-95</t>
  </si>
  <si>
    <t>H930662</t>
  </si>
  <si>
    <t>Exp Feb 23-96</t>
  </si>
  <si>
    <t>HC1036202</t>
  </si>
  <si>
    <t>EXP QE MAY 23/151</t>
  </si>
  <si>
    <t>HC1037394</t>
  </si>
  <si>
    <t>EXP QE MAY 23/152</t>
  </si>
  <si>
    <t>HC1036199</t>
  </si>
  <si>
    <t>EXP QE MAY 23/153</t>
  </si>
  <si>
    <t>HC1037746</t>
  </si>
  <si>
    <t>EXP QE MAY 23/154</t>
  </si>
  <si>
    <t>HC1036737</t>
  </si>
  <si>
    <t>EXP QE MAY 23/155</t>
  </si>
  <si>
    <t>H932267</t>
  </si>
  <si>
    <t>EXP QE MAY 23/156</t>
  </si>
  <si>
    <t>H931075</t>
  </si>
  <si>
    <t>EXP QE MAY 23/157</t>
  </si>
  <si>
    <t>H932252</t>
  </si>
  <si>
    <t>EXP QE MAY 23/159</t>
  </si>
  <si>
    <t>H939550</t>
  </si>
  <si>
    <t>EXP QE MAY 23/160</t>
  </si>
  <si>
    <t>H933534</t>
  </si>
  <si>
    <t>EXP QE MAY 23/161</t>
  </si>
  <si>
    <t>H935850</t>
  </si>
  <si>
    <t>EXP QE MAY 23/162</t>
  </si>
  <si>
    <t>H943241</t>
  </si>
  <si>
    <t>EXP QE MAY 23/163</t>
  </si>
  <si>
    <t>H934870</t>
  </si>
  <si>
    <t>EXP QE MAY 23/164</t>
  </si>
  <si>
    <t>H935858</t>
  </si>
  <si>
    <t>EXP QE MAY 23/165</t>
  </si>
  <si>
    <t>H933296</t>
  </si>
  <si>
    <t>EXP QE MAY 23/166</t>
  </si>
  <si>
    <t>H935122</t>
  </si>
  <si>
    <t>EXP QE MAY 23/167</t>
  </si>
  <si>
    <t>H943025</t>
  </si>
  <si>
    <t>EXP QE MAY 23/168</t>
  </si>
  <si>
    <t>H940423</t>
  </si>
  <si>
    <t>EXP QE MAY 23/169</t>
  </si>
  <si>
    <t>H940422</t>
  </si>
  <si>
    <t>EXP QE MAY 23/170</t>
  </si>
  <si>
    <t>H935325</t>
  </si>
  <si>
    <t>EXP QE MAY 23/171</t>
  </si>
  <si>
    <t>H931790</t>
  </si>
  <si>
    <t>EXP QE MAY 23/172</t>
  </si>
  <si>
    <t>H941711</t>
  </si>
  <si>
    <t>EXP QE MAY 23/173</t>
  </si>
  <si>
    <t>H931224</t>
  </si>
  <si>
    <t>EXP QE MAY 23/174</t>
  </si>
  <si>
    <t>H935470</t>
  </si>
  <si>
    <t>EXP QE MAY 23/175</t>
  </si>
  <si>
    <t>H931643</t>
  </si>
  <si>
    <t>EXP QE MAY 23/176</t>
  </si>
  <si>
    <t>H933538</t>
  </si>
  <si>
    <t>EXP QE MAY 23/177</t>
  </si>
  <si>
    <t>H933539</t>
  </si>
  <si>
    <t>EXP QE MAY 23/178</t>
  </si>
  <si>
    <t>H931503</t>
  </si>
  <si>
    <t>EXP QE MAY 23/179</t>
  </si>
  <si>
    <t>H931644</t>
  </si>
  <si>
    <t>EXP QE MAY 23/180</t>
  </si>
  <si>
    <t>H931737</t>
  </si>
  <si>
    <t>EXP QE MAY 23/181</t>
  </si>
  <si>
    <t>H932528</t>
  </si>
  <si>
    <t>EXP QE MAY 23/182</t>
  </si>
  <si>
    <t>H933321</t>
  </si>
  <si>
    <t>EXP QE MAY 23/183</t>
  </si>
  <si>
    <t>H934713</t>
  </si>
  <si>
    <t>EXP QE MAY 23/184</t>
  </si>
  <si>
    <t>HC1037749</t>
  </si>
  <si>
    <t>EXP QE MAY 23/158</t>
  </si>
  <si>
    <t>HC1036543</t>
  </si>
  <si>
    <t>EXP QE MAY 23/220</t>
  </si>
  <si>
    <t>H936857</t>
  </si>
  <si>
    <t>EXP QE MAY 23/185</t>
  </si>
  <si>
    <t>H940212</t>
  </si>
  <si>
    <t>EXP QE MAY 23/186</t>
  </si>
  <si>
    <t>H932579</t>
  </si>
  <si>
    <t>EXP QE MAY 23/187</t>
  </si>
  <si>
    <t>H941811</t>
  </si>
  <si>
    <t>EXP QE MAY 23/188</t>
  </si>
  <si>
    <t>H936096</t>
  </si>
  <si>
    <t>EXP QE MAY 23/189</t>
  </si>
  <si>
    <t>H932653</t>
  </si>
  <si>
    <t>EXP QE MAY 23/190</t>
  </si>
  <si>
    <t>H936228</t>
  </si>
  <si>
    <t>EXP QE MAY 23/191</t>
  </si>
  <si>
    <t>H935994</t>
  </si>
  <si>
    <t>EXP QE MAY 23/192</t>
  </si>
  <si>
    <t>H936880</t>
  </si>
  <si>
    <t>EXP QE MAY 23/193</t>
  </si>
  <si>
    <t>H934429</t>
  </si>
  <si>
    <t>EXP QE MAY 23/194</t>
  </si>
  <si>
    <t>H934854</t>
  </si>
  <si>
    <t>EXP QE MAY 23/195</t>
  </si>
  <si>
    <t>H934428</t>
  </si>
  <si>
    <t>EXP QE MAY 23/196</t>
  </si>
  <si>
    <t>H934430</t>
  </si>
  <si>
    <t>EXP QE MAY 23/198</t>
  </si>
  <si>
    <t>H936425</t>
  </si>
  <si>
    <t>EXP QE MAY 23/199</t>
  </si>
  <si>
    <t>H942442</t>
  </si>
  <si>
    <t>EXP QE MAY 23/200</t>
  </si>
  <si>
    <t>H943614</t>
  </si>
  <si>
    <t>EXP QE MAY 23/202</t>
  </si>
  <si>
    <t>R/S</t>
  </si>
  <si>
    <t>H931879</t>
  </si>
  <si>
    <t>EXP QE MAY 23/203</t>
  </si>
  <si>
    <t>H936225</t>
  </si>
  <si>
    <t>EXP QE MAY 23/204</t>
  </si>
  <si>
    <t>H940318</t>
  </si>
  <si>
    <t>EXP QE MAY 23/205</t>
  </si>
  <si>
    <t>H940081</t>
  </si>
  <si>
    <t>EXP QE MAY 23/206</t>
  </si>
  <si>
    <t>H936227</t>
  </si>
  <si>
    <t>EXP QE MAY 23/207</t>
  </si>
  <si>
    <t>H940571</t>
  </si>
  <si>
    <t>EXP QE MAY 23/208</t>
  </si>
  <si>
    <t>H934224</t>
  </si>
  <si>
    <t>EXP QE MAY 23/209</t>
  </si>
  <si>
    <t>H938954</t>
  </si>
  <si>
    <t>EXP QE MAY 23/210</t>
  </si>
  <si>
    <t>H932999</t>
  </si>
  <si>
    <t>EXP QE MAY 23/211</t>
  </si>
  <si>
    <t>H937239</t>
  </si>
  <si>
    <t>EXP QE MAY 23/212</t>
  </si>
  <si>
    <t>H941720</t>
  </si>
  <si>
    <t>EXP QE MAY 23/213</t>
  </si>
  <si>
    <t>H941671</t>
  </si>
  <si>
    <t>EXP QE MAY 23/214</t>
  </si>
  <si>
    <t>H933746</t>
  </si>
  <si>
    <t>EXP QE MAY 23/215</t>
  </si>
  <si>
    <t>H935555</t>
  </si>
  <si>
    <t>EXP QE MAY 23/216</t>
  </si>
  <si>
    <t>H940645</t>
  </si>
  <si>
    <t>EXP QE MAY 23/217</t>
  </si>
  <si>
    <t>H933535</t>
  </si>
  <si>
    <t>EXP QE MAY 23/218</t>
  </si>
  <si>
    <t>H941946</t>
  </si>
  <si>
    <t>EXP QE MAY 23/219</t>
  </si>
  <si>
    <t>H931502</t>
  </si>
  <si>
    <t>EXP QE MAY 23/221</t>
  </si>
  <si>
    <t>H940320</t>
  </si>
  <si>
    <t>EXP QE MAY 23/222</t>
  </si>
  <si>
    <t>H936183</t>
  </si>
  <si>
    <t>EXP QE MAY 23/223</t>
  </si>
  <si>
    <t>H936161</t>
  </si>
  <si>
    <t>EXP QE MAY 23/224</t>
  </si>
  <si>
    <t>H943362</t>
  </si>
  <si>
    <t>EXP QE MAY 23/225</t>
  </si>
  <si>
    <t>H943212</t>
  </si>
  <si>
    <t>EXP QE MAY 23/226</t>
  </si>
  <si>
    <t>H935948</t>
  </si>
  <si>
    <t>EXP QE MAY 23/227</t>
  </si>
  <si>
    <t>H933536</t>
  </si>
  <si>
    <t>EXP QE MAY 23/228</t>
  </si>
  <si>
    <t>H939409</t>
  </si>
  <si>
    <t>EXP QE MAY 23/229</t>
  </si>
  <si>
    <t>H934031</t>
  </si>
  <si>
    <t>EXP QE MAY 23/231</t>
  </si>
  <si>
    <t>H942374</t>
  </si>
  <si>
    <t>EXP QE MAY 23/232</t>
  </si>
  <si>
    <t>H934655</t>
  </si>
  <si>
    <t>EXP QE MAY 23/233</t>
  </si>
  <si>
    <t>H934853</t>
  </si>
  <si>
    <t>EXP QE MAY 23/234</t>
  </si>
  <si>
    <t>H939837</t>
  </si>
  <si>
    <t>EXP QE MAY 23/235</t>
  </si>
  <si>
    <t>H943177</t>
  </si>
  <si>
    <t>EXP QE MAY 23/236</t>
  </si>
  <si>
    <t>H940274</t>
  </si>
  <si>
    <t>EXP QE MAY 23/237</t>
  </si>
  <si>
    <t>H934855</t>
  </si>
  <si>
    <t>EXP QE MAY 23/238</t>
  </si>
  <si>
    <t>H935993</t>
  </si>
  <si>
    <t>EXP QE MAY 23/239</t>
  </si>
  <si>
    <t>H932652</t>
  </si>
  <si>
    <t>EXP QE MAY 23/240</t>
  </si>
  <si>
    <t>H940570</t>
  </si>
  <si>
    <t>EXP QE MAY 23/241</t>
  </si>
  <si>
    <t>H943182</t>
  </si>
  <si>
    <t>EXP QE MAY 23/242</t>
  </si>
  <si>
    <t>H934887</t>
  </si>
  <si>
    <t>EXP QE MAY 23/243</t>
  </si>
  <si>
    <t>H937680</t>
  </si>
  <si>
    <t>EXP QE MAY 23/244</t>
  </si>
  <si>
    <t>H943654</t>
  </si>
  <si>
    <t>EXP QE MAY 23/245</t>
  </si>
  <si>
    <t>H943341</t>
  </si>
  <si>
    <t>EXP QE MAY 23/246</t>
  </si>
  <si>
    <t>H936370</t>
  </si>
  <si>
    <t>EXP QE MAY 23/247</t>
  </si>
  <si>
    <t>H934911</t>
  </si>
  <si>
    <t>EXP QE MAY 23/248</t>
  </si>
  <si>
    <t>H934431</t>
  </si>
  <si>
    <t>EXP QE MAY 23/249</t>
  </si>
  <si>
    <t>H938498</t>
  </si>
  <si>
    <t>EXP QE MAY 23/250</t>
  </si>
  <si>
    <t>H937901</t>
  </si>
  <si>
    <t>EXP QE MAY 23/251</t>
  </si>
  <si>
    <t>H936124</t>
  </si>
  <si>
    <t>EXP QE MAY 23/252</t>
  </si>
  <si>
    <t>H938869</t>
  </si>
  <si>
    <t>EXP QE MAY 23/253</t>
  </si>
  <si>
    <t>H940757</t>
  </si>
  <si>
    <t>EXP QE MAY 23/254</t>
  </si>
  <si>
    <t>H939860</t>
  </si>
  <si>
    <t>EXP QE MAY 23/255</t>
  </si>
  <si>
    <t>H943283</t>
  </si>
  <si>
    <t>EXP QE MAY 23/256</t>
  </si>
  <si>
    <t>H936676</t>
  </si>
  <si>
    <t>EXP QE MAY 23/257</t>
  </si>
  <si>
    <t>H934851</t>
  </si>
  <si>
    <t>EXP QE MAY 23/259</t>
  </si>
  <si>
    <t>HC1037391</t>
  </si>
  <si>
    <t>EXP QE MAY 23/258</t>
  </si>
  <si>
    <t>HC1036728</t>
  </si>
  <si>
    <t>EXP QE MAY 23/264</t>
  </si>
  <si>
    <t>H931735</t>
  </si>
  <si>
    <t>EXP QE MAY 23/260</t>
  </si>
  <si>
    <t>H939838</t>
  </si>
  <si>
    <t>EXP QE MAY 23/261</t>
  </si>
  <si>
    <t>H940595</t>
  </si>
  <si>
    <t>EXP QE MAY 23/262</t>
  </si>
  <si>
    <t>H934066</t>
  </si>
  <si>
    <t>EXP QE MAY 23/265</t>
  </si>
  <si>
    <t>H933390</t>
  </si>
  <si>
    <t>EXP QE MAY 23/266</t>
  </si>
  <si>
    <t>H940059</t>
  </si>
  <si>
    <t>EXP QE MAY 23/267</t>
  </si>
  <si>
    <t>H931702</t>
  </si>
  <si>
    <t>EXP QE MAY 23/269</t>
  </si>
  <si>
    <t>H935656</t>
  </si>
  <si>
    <t>EXP QE MAY 23/270</t>
  </si>
  <si>
    <t>H939407</t>
  </si>
  <si>
    <t>EXP QE MAY 23/271</t>
  </si>
  <si>
    <t>P/Q</t>
  </si>
  <si>
    <t>H931812</t>
  </si>
  <si>
    <t>EXP QE MAY 23/272</t>
  </si>
  <si>
    <t>H932192</t>
  </si>
  <si>
    <t>EXP QE MAY 23/273</t>
  </si>
  <si>
    <t>H936677</t>
  </si>
  <si>
    <t>EXP QE MAY 23/274</t>
  </si>
  <si>
    <t>H940533</t>
  </si>
  <si>
    <t>EXP QE MAY 23/275</t>
  </si>
  <si>
    <t>H933540</t>
  </si>
  <si>
    <t>EXP QE MAY 23/276</t>
  </si>
  <si>
    <t>H940523</t>
  </si>
  <si>
    <t>EXP QE MAY 23/277</t>
  </si>
  <si>
    <t>H931101</t>
  </si>
  <si>
    <t>EXP QE MAY 23/279</t>
  </si>
  <si>
    <t>H940567</t>
  </si>
  <si>
    <t>EXP QE MAY 23/281</t>
  </si>
  <si>
    <t>H936647</t>
  </si>
  <si>
    <t>EXP QE MAY 23/284</t>
  </si>
  <si>
    <t>H937946</t>
  </si>
  <si>
    <t>EXP QE MAY 23/285</t>
  </si>
  <si>
    <t>H942158</t>
  </si>
  <si>
    <t>EXP QE MAY 23/286</t>
  </si>
  <si>
    <t>H938597</t>
  </si>
  <si>
    <t>EXP QE MAY 23/287</t>
  </si>
  <si>
    <t>H941015</t>
  </si>
  <si>
    <t>EXP QE MAY 23/288</t>
  </si>
  <si>
    <t>H942184</t>
  </si>
  <si>
    <t>EXP QE MAY 23/291</t>
  </si>
  <si>
    <t>H940585</t>
  </si>
  <si>
    <t>EXP QE MAY 23/292</t>
  </si>
  <si>
    <t>H933569</t>
  </si>
  <si>
    <t>EXP QE MAY 23/293</t>
  </si>
  <si>
    <t>H941515</t>
  </si>
  <si>
    <t>EXP QE MAY 23/294</t>
  </si>
  <si>
    <t>H943446</t>
  </si>
  <si>
    <t>EXP QE MAY 23/295</t>
  </si>
  <si>
    <t>H933517</t>
  </si>
  <si>
    <t>EXP QE MAY 23/296</t>
  </si>
  <si>
    <t>H940971</t>
  </si>
  <si>
    <t>EXP QE MAY 23/297</t>
  </si>
  <si>
    <t>H940210</t>
  </si>
  <si>
    <t>EXP QE MAY 23/298</t>
  </si>
  <si>
    <t>H934857</t>
  </si>
  <si>
    <t>EXP QE MAY 23/300</t>
  </si>
  <si>
    <t>H940558</t>
  </si>
  <si>
    <t>EXP QE MAY 23/301</t>
  </si>
  <si>
    <t>H941952</t>
  </si>
  <si>
    <t>EXP QE MAY 23/302</t>
  </si>
  <si>
    <t>HC1036088</t>
  </si>
  <si>
    <t>EXP QE MAY 23/268</t>
  </si>
  <si>
    <t>HC1036203</t>
  </si>
  <si>
    <t>EXP QE MAY 23/280</t>
  </si>
  <si>
    <t>HC1036626</t>
  </si>
  <si>
    <t>EXP QE MAY 23/282</t>
  </si>
  <si>
    <t>HC1036108</t>
  </si>
  <si>
    <t>EXP QE MAY 23/283</t>
  </si>
  <si>
    <t>HC1036759</t>
  </si>
  <si>
    <t>EXP QE MAY 23/289</t>
  </si>
  <si>
    <t>HC1037564</t>
  </si>
  <si>
    <t>EXP QE MAY 23/290</t>
  </si>
  <si>
    <t>HC1036769</t>
  </si>
  <si>
    <t>EXP QE MAY 23/299</t>
  </si>
  <si>
    <t>HC1037986</t>
  </si>
  <si>
    <t>EXP QE MAY 23/305</t>
  </si>
  <si>
    <t>H931881</t>
  </si>
  <si>
    <t>EXP QE MAY 23/306</t>
  </si>
  <si>
    <t>H944398</t>
  </si>
  <si>
    <t>EXP QE MAY 23/197</t>
  </si>
  <si>
    <t>H944453</t>
  </si>
  <si>
    <t>EXP QE MAY 23/263</t>
  </si>
  <si>
    <t>H944350</t>
  </si>
  <si>
    <t>EXP QE MAY 23/278</t>
  </si>
  <si>
    <t>HC1038281</t>
  </si>
  <si>
    <t>EXP QE AUG 23-173</t>
  </si>
  <si>
    <t>HC1038412</t>
  </si>
  <si>
    <t>EXP QE AUG 23-174</t>
  </si>
  <si>
    <t>HC1038531</t>
  </si>
  <si>
    <t>EXP QE AUG 23-175</t>
  </si>
  <si>
    <t>HC1039098</t>
  </si>
  <si>
    <t>EXP QE AUG 23-176</t>
  </si>
  <si>
    <t>HC1039290</t>
  </si>
  <si>
    <t>EXP QE AUG 23-177</t>
  </si>
  <si>
    <t>HC1039509</t>
  </si>
  <si>
    <t>EXP QE AUG 23-178</t>
  </si>
  <si>
    <t>HC1039803</t>
  </si>
  <si>
    <t>EXP QE AUG 23-179</t>
  </si>
  <si>
    <t>HC1039864</t>
  </si>
  <si>
    <t>EXP QE AUG 23-180</t>
  </si>
  <si>
    <t>HC1039865</t>
  </si>
  <si>
    <t>EXP QE AUG 23-181</t>
  </si>
  <si>
    <t>HC1039889</t>
  </si>
  <si>
    <t>EXP QE AUG 23-182</t>
  </si>
  <si>
    <t>HC1040054</t>
  </si>
  <si>
    <t>EXP QE AUG 23-183</t>
  </si>
  <si>
    <t>HC1040143</t>
  </si>
  <si>
    <t>EXP QE AUG 23-184</t>
  </si>
  <si>
    <t>HC1040172</t>
  </si>
  <si>
    <t>EXP QE AUG 23-185</t>
  </si>
  <si>
    <t>H944866</t>
  </si>
  <si>
    <t>EXP QE AUG 23-206</t>
  </si>
  <si>
    <t>H944868</t>
  </si>
  <si>
    <t>EXP QE AUG 23-207</t>
  </si>
  <si>
    <t>H944869</t>
  </si>
  <si>
    <t>EXP QE AUG 23-208</t>
  </si>
  <si>
    <t>H945163</t>
  </si>
  <si>
    <t>EXP QE AUG 23-209</t>
  </si>
  <si>
    <t>H945177</t>
  </si>
  <si>
    <t>EXP QE AUG 23-210</t>
  </si>
  <si>
    <t>H945279</t>
  </si>
  <si>
    <t>EXP QE AUG 23-211</t>
  </si>
  <si>
    <t>H945368</t>
  </si>
  <si>
    <t>EXP QE AUG 23-212</t>
  </si>
  <si>
    <t>H945499</t>
  </si>
  <si>
    <t>EXP QE AUG 23-213</t>
  </si>
  <si>
    <t>H945659</t>
  </si>
  <si>
    <t>EXP QE AUG 23-214</t>
  </si>
  <si>
    <t>H945669</t>
  </si>
  <si>
    <t>EXP QE AUG 23-215</t>
  </si>
  <si>
    <t>H945701</t>
  </si>
  <si>
    <t>EXP QE AUG 23-216</t>
  </si>
  <si>
    <t>H946086</t>
  </si>
  <si>
    <t>EXP QE AUG 23-217</t>
  </si>
  <si>
    <t>H946130</t>
  </si>
  <si>
    <t>EXP QE AUG 23-218</t>
  </si>
  <si>
    <t>H946132</t>
  </si>
  <si>
    <t>EXP QE AUG 23-219</t>
  </si>
  <si>
    <t>H941633</t>
  </si>
  <si>
    <t>EXP QE AUG 23-220</t>
  </si>
  <si>
    <t>H946134</t>
  </si>
  <si>
    <t>EXP QE AUG 23-221</t>
  </si>
  <si>
    <t>H946324</t>
  </si>
  <si>
    <t>EXP QE AUG 23-222</t>
  </si>
  <si>
    <t>H946412</t>
  </si>
  <si>
    <t>EXP QE AUG 23-223</t>
  </si>
  <si>
    <t>H946523</t>
  </si>
  <si>
    <t>EXP QE AUG 23-224</t>
  </si>
  <si>
    <t>H946543</t>
  </si>
  <si>
    <t>EXP QE AUG 23-225</t>
  </si>
  <si>
    <t>H946850</t>
  </si>
  <si>
    <t>EXP QE AUG 23-226</t>
  </si>
  <si>
    <t>H950118</t>
  </si>
  <si>
    <t>EXP QE AUG 23-227</t>
  </si>
  <si>
    <t>H950282</t>
  </si>
  <si>
    <t>EXP QE AUG 23-228</t>
  </si>
  <si>
    <t>H950587</t>
  </si>
  <si>
    <t>EXP QE AUG 23-229</t>
  </si>
  <si>
    <t>H950601</t>
  </si>
  <si>
    <t>EXP QE AUG 23-230</t>
  </si>
  <si>
    <t>H950945</t>
  </si>
  <si>
    <t>EXP QE AUG 23-231</t>
  </si>
  <si>
    <t>H951298</t>
  </si>
  <si>
    <t>EXP QE AUG 23-232</t>
  </si>
  <si>
    <t>H951472</t>
  </si>
  <si>
    <t>EXP QE AUG 23-233</t>
  </si>
  <si>
    <t>H951645</t>
  </si>
  <si>
    <t>EXP QE AUG 23-234</t>
  </si>
  <si>
    <t>H951888</t>
  </si>
  <si>
    <t>EXP QE AUG 23-235</t>
  </si>
  <si>
    <t>H951957</t>
  </si>
  <si>
    <t>EXP QE AUG 23-236</t>
  </si>
  <si>
    <t>H952011</t>
  </si>
  <si>
    <t>EXP QE AUG 23-237</t>
  </si>
  <si>
    <t>H952020</t>
  </si>
  <si>
    <t>EXP QE AUG 23-238</t>
  </si>
  <si>
    <t>H952111</t>
  </si>
  <si>
    <t>EXP QE AUG 23-239</t>
  </si>
  <si>
    <t>H952527</t>
  </si>
  <si>
    <t>EXP QE AUG 23-240</t>
  </si>
  <si>
    <t>H952538</t>
  </si>
  <si>
    <t>EXP QE AUG 23-241</t>
  </si>
  <si>
    <t>H952545</t>
  </si>
  <si>
    <t>EXP QE AUG 23-242</t>
  </si>
  <si>
    <t>H952549</t>
  </si>
  <si>
    <t>EXP QE AUG 23-243</t>
  </si>
  <si>
    <t>H952737</t>
  </si>
  <si>
    <t>EXP QE AUG 23-244</t>
  </si>
  <si>
    <t>H952764</t>
  </si>
  <si>
    <t>EXP QE AUG 23-245</t>
  </si>
  <si>
    <t>H952932</t>
  </si>
  <si>
    <t>EXP QE AUG 23-246</t>
  </si>
  <si>
    <t>H952934</t>
  </si>
  <si>
    <t>EXP QE AUG 23-247</t>
  </si>
  <si>
    <t>H952935</t>
  </si>
  <si>
    <t>EXP QE AUG 23-248</t>
  </si>
  <si>
    <t>H952936</t>
  </si>
  <si>
    <t>EXP QE AUG 23-249</t>
  </si>
  <si>
    <t>H953181</t>
  </si>
  <si>
    <t>EXP QE AUG 23-250</t>
  </si>
  <si>
    <t>H953445</t>
  </si>
  <si>
    <t>EXP QE AUG 23-251</t>
  </si>
  <si>
    <t>H954721</t>
  </si>
  <si>
    <t>EXP QE AUG 23-252</t>
  </si>
  <si>
    <t>H954722</t>
  </si>
  <si>
    <t>EXP QE AUG 23-253</t>
  </si>
  <si>
    <t>H954887</t>
  </si>
  <si>
    <t>EXP QE AUG 23-254</t>
  </si>
  <si>
    <t>H954889</t>
  </si>
  <si>
    <t>EXP QE AUG 23-255</t>
  </si>
  <si>
    <t>H954895</t>
  </si>
  <si>
    <t>EXP QE AUG 23-256</t>
  </si>
  <si>
    <t>H955078</t>
  </si>
  <si>
    <t>EXP QE AUG 23-257</t>
  </si>
  <si>
    <t>H955275</t>
  </si>
  <si>
    <t>EXP QE AUG 23-258</t>
  </si>
  <si>
    <t>H955320</t>
  </si>
  <si>
    <t>EXP QE AUG 23-259</t>
  </si>
  <si>
    <t>H955339</t>
  </si>
  <si>
    <t>EXP QE AUG 23-260</t>
  </si>
  <si>
    <t>H955340</t>
  </si>
  <si>
    <t>EXP QE AUG 23-261</t>
  </si>
  <si>
    <t>H955467</t>
  </si>
  <si>
    <t>EXP QE AUG 23-262</t>
  </si>
  <si>
    <t>H955481</t>
  </si>
  <si>
    <t>EXP QE AUG 23-263</t>
  </si>
  <si>
    <t>H955781</t>
  </si>
  <si>
    <t>EXP QE AUG 23-264</t>
  </si>
  <si>
    <t>H955782</t>
  </si>
  <si>
    <t>EXP QE AUG 23-265</t>
  </si>
  <si>
    <t>H955783</t>
  </si>
  <si>
    <t>EXP QE AUG 23-266</t>
  </si>
  <si>
    <t>H955981</t>
  </si>
  <si>
    <t>EXP QE AUG 23-267</t>
  </si>
  <si>
    <t>H956104</t>
  </si>
  <si>
    <t>EXP QE AUG 23-268</t>
  </si>
  <si>
    <t>H956105</t>
  </si>
  <si>
    <t>EXP QE AUG 23-269</t>
  </si>
  <si>
    <t>H956106</t>
  </si>
  <si>
    <t>EXP QE AUG 23-270</t>
  </si>
  <si>
    <t>H956110</t>
  </si>
  <si>
    <t>EXP QE AUG 23-271</t>
  </si>
  <si>
    <t>H956490</t>
  </si>
  <si>
    <t>EXP QE AUG 23-272</t>
  </si>
  <si>
    <t>H956943</t>
  </si>
  <si>
    <t>EXP QE AUG 23-273</t>
  </si>
  <si>
    <t>H956944</t>
  </si>
  <si>
    <t>EXP QE AUG 23-274</t>
  </si>
  <si>
    <t>H957114</t>
  </si>
  <si>
    <t>EXP QE AUG 23-275</t>
  </si>
  <si>
    <t>H957207</t>
  </si>
  <si>
    <t>EXP QE AUG 23-276</t>
  </si>
  <si>
    <t>H957269</t>
  </si>
  <si>
    <t>EXP QE AUG 23-277</t>
  </si>
  <si>
    <t>H957538</t>
  </si>
  <si>
    <t>EXP QE AUG 23-278</t>
  </si>
  <si>
    <t>H957602</t>
  </si>
  <si>
    <t>EXP QE AUG 23-279</t>
  </si>
  <si>
    <t>H957605</t>
  </si>
  <si>
    <t>EXP QE AUG 23-280</t>
  </si>
  <si>
    <t>H957606</t>
  </si>
  <si>
    <t>EXP QE AUG 23-281</t>
  </si>
  <si>
    <t>H957607</t>
  </si>
  <si>
    <t>EXP QE AUG 23-282</t>
  </si>
  <si>
    <t>H957711</t>
  </si>
  <si>
    <t>EXP QE AUG 23-283</t>
  </si>
  <si>
    <t>H957822</t>
  </si>
  <si>
    <t>EXP QE AUG 23-284</t>
  </si>
  <si>
    <t>H957934</t>
  </si>
  <si>
    <t>EXP QE AUG 23-285</t>
  </si>
  <si>
    <t>H957935</t>
  </si>
  <si>
    <t>EXP QE AUG 23-286</t>
  </si>
  <si>
    <t>H958067</t>
  </si>
  <si>
    <t>EXP QE AUG 23-287</t>
  </si>
  <si>
    <t>H958182</t>
  </si>
  <si>
    <t>EXP QE AUG 23-288</t>
  </si>
  <si>
    <t>VE QE NOV-23-259</t>
  </si>
  <si>
    <t>VE QE NOV-23-260</t>
  </si>
  <si>
    <t>VE QE NOV-23-261</t>
  </si>
  <si>
    <t>VE QE NOV-23-262</t>
  </si>
  <si>
    <t>H958835</t>
  </si>
  <si>
    <t>VE QE NOV-23-266</t>
  </si>
  <si>
    <t>H958947</t>
  </si>
  <si>
    <t>VE QE NOV-23-267</t>
  </si>
  <si>
    <t>H959234</t>
  </si>
  <si>
    <t>VE QE NOV-23-268</t>
  </si>
  <si>
    <t>H959360</t>
  </si>
  <si>
    <t>VE QE NOV-23-269</t>
  </si>
  <si>
    <t>H959566</t>
  </si>
  <si>
    <t>VE QE NOV-23-270</t>
  </si>
  <si>
    <t>H959567</t>
  </si>
  <si>
    <t>VE QE NOV-23-271</t>
  </si>
  <si>
    <t>H959569</t>
  </si>
  <si>
    <t>VE QE NOV-23-272</t>
  </si>
  <si>
    <t>H959570</t>
  </si>
  <si>
    <t>VE QE NOV-23-273</t>
  </si>
  <si>
    <t>HC1041447</t>
  </si>
  <si>
    <t>VE QE NOV-23-250</t>
  </si>
  <si>
    <t>HC1041666</t>
  </si>
  <si>
    <t>VE QE NOV-23-251</t>
  </si>
  <si>
    <t>HC1041850</t>
  </si>
  <si>
    <t>VE QE NOV-23-252</t>
  </si>
  <si>
    <t>HC1041871</t>
  </si>
  <si>
    <t>VE QE NOV-23-253</t>
  </si>
  <si>
    <t>HC1041893</t>
  </si>
  <si>
    <t>VE QE NOV-23-254</t>
  </si>
  <si>
    <t>HC1042064</t>
  </si>
  <si>
    <t>VE QE NOV-23-255</t>
  </si>
  <si>
    <t>HC1042065</t>
  </si>
  <si>
    <t>VE QE NOV-23-256</t>
  </si>
  <si>
    <t>HC1042066</t>
  </si>
  <si>
    <t>VE QE NOV-23-257</t>
  </si>
  <si>
    <t>VE QE NOV-23-258</t>
  </si>
  <si>
    <t>VE QE NOV-23-263</t>
  </si>
  <si>
    <t>H959720</t>
  </si>
  <si>
    <t>VE QE NOV-23-274</t>
  </si>
  <si>
    <t>H959808</t>
  </si>
  <si>
    <t>VE QE NOV-23-275</t>
  </si>
  <si>
    <t>H960074</t>
  </si>
  <si>
    <t>VE QE NOV-23-276</t>
  </si>
  <si>
    <t>H960483</t>
  </si>
  <si>
    <t>VE QE NOV-23-277</t>
  </si>
  <si>
    <t>H960670</t>
  </si>
  <si>
    <t>VE QE NOV-23-278</t>
  </si>
  <si>
    <t>H960856</t>
  </si>
  <si>
    <t>VE QE NOV-23-279</t>
  </si>
  <si>
    <t>H960857</t>
  </si>
  <si>
    <t>VE QE NOV-23-280</t>
  </si>
  <si>
    <t>H960858</t>
  </si>
  <si>
    <t>VE QE NOV-23-281</t>
  </si>
  <si>
    <t>H961035</t>
  </si>
  <si>
    <t>VE QE NOV-23-282</t>
  </si>
  <si>
    <t>H961757</t>
  </si>
  <si>
    <t>VE QE NOV-23-283</t>
  </si>
  <si>
    <t>H962237</t>
  </si>
  <si>
    <t>VE QE NOV-23-284</t>
  </si>
  <si>
    <t>H962262</t>
  </si>
  <si>
    <t>VE QE NOV-23-285</t>
  </si>
  <si>
    <t>H962263</t>
  </si>
  <si>
    <t>VE QE NOV-23-286</t>
  </si>
  <si>
    <t>H962269</t>
  </si>
  <si>
    <t>VE QE NOV-23-287</t>
  </si>
  <si>
    <t>H962271</t>
  </si>
  <si>
    <t>VE QE NOV-23-288</t>
  </si>
  <si>
    <t>H962897</t>
  </si>
  <si>
    <t>VE QE NOV-23-289</t>
  </si>
  <si>
    <t>H963175</t>
  </si>
  <si>
    <t>VE QE NOV-23-290</t>
  </si>
  <si>
    <t>H963176</t>
  </si>
  <si>
    <t>VE QE NOV-23-291</t>
  </si>
  <si>
    <t>H963178</t>
  </si>
  <si>
    <t>VE QE NOV-23-292</t>
  </si>
  <si>
    <t>H963180</t>
  </si>
  <si>
    <t>VE QE NOV-23-293</t>
  </si>
  <si>
    <t>V/X</t>
  </si>
  <si>
    <t>H963181</t>
  </si>
  <si>
    <t>VE QE NOV-23-294</t>
  </si>
  <si>
    <t>H963668</t>
  </si>
  <si>
    <t>VE QE NOV-23-295</t>
  </si>
  <si>
    <t>H964413</t>
  </si>
  <si>
    <t>VE QE NOV-23-296</t>
  </si>
  <si>
    <t>H964753</t>
  </si>
  <si>
    <t>VE QE NOV-23-297</t>
  </si>
  <si>
    <t>H964754</t>
  </si>
  <si>
    <t>VE QE NOV-23-298</t>
  </si>
  <si>
    <t>H964843</t>
  </si>
  <si>
    <t>VE QE NOV-23-299</t>
  </si>
  <si>
    <t>H964844</t>
  </si>
  <si>
    <t>VE QE NOV-23-300</t>
  </si>
  <si>
    <t>H965242</t>
  </si>
  <si>
    <t>VE QE NOV-23-301</t>
  </si>
  <si>
    <t>H965631</t>
  </si>
  <si>
    <t>VE QE NOV-23-302</t>
  </si>
  <si>
    <t>H965693</t>
  </si>
  <si>
    <t>VE QE NOV-23-303</t>
  </si>
  <si>
    <t>H965801</t>
  </si>
  <si>
    <t>VE QE NOV-23-305</t>
  </si>
  <si>
    <t>H965890</t>
  </si>
  <si>
    <t>VE QE NOV-23-306</t>
  </si>
  <si>
    <t>H966039</t>
  </si>
  <si>
    <t>VE QE NOV-23-307</t>
  </si>
  <si>
    <t>H966040</t>
  </si>
  <si>
    <t>VE QE NOV-23-308</t>
  </si>
  <si>
    <t>H966181</t>
  </si>
  <si>
    <t>VE QE NOV-23-309</t>
  </si>
  <si>
    <t>H966182</t>
  </si>
  <si>
    <t>VE QE NOV-23-310</t>
  </si>
  <si>
    <t>H966183</t>
  </si>
  <si>
    <t>VE QE NOV-23-311</t>
  </si>
  <si>
    <t>H966475</t>
  </si>
  <si>
    <t>VE QE NOV-23-312</t>
  </si>
  <si>
    <t>H967076</t>
  </si>
  <si>
    <t>VE QE NOV-23-313</t>
  </si>
  <si>
    <t>H967276</t>
  </si>
  <si>
    <t>VE QE NOV-23-314</t>
  </si>
  <si>
    <t>H967302</t>
  </si>
  <si>
    <t>VE QE NOV-23-315</t>
  </si>
  <si>
    <t>H967362</t>
  </si>
  <si>
    <t>VE QE NOV-23-316</t>
  </si>
  <si>
    <t>H967459</t>
  </si>
  <si>
    <t>VE QE NOV-23-317</t>
  </si>
  <si>
    <t>H967472</t>
  </si>
  <si>
    <t>VE QE NOV-23-318</t>
  </si>
  <si>
    <t>H967540</t>
  </si>
  <si>
    <t>VE QE NOV-23-319</t>
  </si>
  <si>
    <t>H968078</t>
  </si>
  <si>
    <t>VE QE NOV-23-320</t>
  </si>
  <si>
    <t>H968105</t>
  </si>
  <si>
    <t>VE QE NOV-23-321</t>
  </si>
  <si>
    <t>H968114</t>
  </si>
  <si>
    <t>VE QE NOV-23-322</t>
  </si>
  <si>
    <t>H968171</t>
  </si>
  <si>
    <t>VE QE NOV-23-323</t>
  </si>
  <si>
    <t>H968194</t>
  </si>
  <si>
    <t>VE QE NOV-23-324</t>
  </si>
  <si>
    <t>H968278</t>
  </si>
  <si>
    <t>VE QE NOV-23-325</t>
  </si>
  <si>
    <t>H968279</t>
  </si>
  <si>
    <t>VE QE NOV-23-326</t>
  </si>
  <si>
    <t>H968280</t>
  </si>
  <si>
    <t>VE QE NOV-23-327</t>
  </si>
  <si>
    <t>H968493</t>
  </si>
  <si>
    <t>VE QE NOV-23-328</t>
  </si>
  <si>
    <t>H968507</t>
  </si>
  <si>
    <t>VE QE NOV-23-329</t>
  </si>
  <si>
    <t>H969532</t>
  </si>
  <si>
    <t>VE QE NOV-23-330</t>
  </si>
  <si>
    <t>H969783</t>
  </si>
  <si>
    <t>VE QE NOV-23-332</t>
  </si>
  <si>
    <t>H969784</t>
  </si>
  <si>
    <t>VE QE NOV-23-333</t>
  </si>
  <si>
    <t>H969858</t>
  </si>
  <si>
    <t>VE QE NOV-23-334</t>
  </si>
  <si>
    <t>H969992</t>
  </si>
  <si>
    <t>VE QE NOV-23-335</t>
  </si>
  <si>
    <t>H970019</t>
  </si>
  <si>
    <t>VE QE NOV-23-336</t>
  </si>
  <si>
    <t>H970455</t>
  </si>
  <si>
    <t>VE QE NOV-23-337</t>
  </si>
  <si>
    <t>H970471</t>
  </si>
  <si>
    <t>VE QE NOV-23-338</t>
  </si>
  <si>
    <t>H970655</t>
  </si>
  <si>
    <t>VE QE NOV-23-339</t>
  </si>
  <si>
    <t>H970673</t>
  </si>
  <si>
    <t>VE QE NOV-23-340</t>
  </si>
  <si>
    <t>H970846</t>
  </si>
  <si>
    <t>VE QE NOV-23-341</t>
  </si>
  <si>
    <t>H971005</t>
  </si>
  <si>
    <t>VE QE NOV-23-342</t>
  </si>
  <si>
    <t>H971108</t>
  </si>
  <si>
    <t>VE QE NOV-23-343</t>
  </si>
  <si>
    <t>H971110</t>
  </si>
  <si>
    <t>VE QE NOV-23-344</t>
  </si>
  <si>
    <t>H971133</t>
  </si>
  <si>
    <t>VE QE NOV-23-345</t>
  </si>
  <si>
    <t>H971436</t>
  </si>
  <si>
    <t>VE QE NOV-23-346</t>
  </si>
  <si>
    <t>H971438</t>
  </si>
  <si>
    <t>VE QE NOV-23-347</t>
  </si>
  <si>
    <t>VE QE NOV-23-348</t>
  </si>
  <si>
    <t>VE QE NOV-23-349</t>
  </si>
  <si>
    <t>VE QE NOV-23-350</t>
  </si>
  <si>
    <t>VE QE NOV-23-351</t>
  </si>
  <si>
    <t>VE QE NOV-23-352</t>
  </si>
  <si>
    <t>VE QE NOV-23-353</t>
  </si>
  <si>
    <t>VE QE NOV-23-354</t>
  </si>
  <si>
    <t>VE QE NOV-23-355</t>
  </si>
  <si>
    <t>HC1040321</t>
  </si>
  <si>
    <t>VE QE NOV-23-417</t>
  </si>
  <si>
    <t>HC1040822</t>
  </si>
  <si>
    <t>VE QE NOV-23-418</t>
  </si>
  <si>
    <t>HC1040913</t>
  </si>
  <si>
    <t>VE QE NOV-23-419</t>
  </si>
  <si>
    <t>HC1041209</t>
  </si>
  <si>
    <t>VE QE NOV-23-420</t>
  </si>
  <si>
    <t>2935189</t>
  </si>
  <si>
    <t>EXP QE MAY 23/13</t>
  </si>
  <si>
    <t>TAY001</t>
  </si>
  <si>
    <t>150323TH</t>
  </si>
  <si>
    <t>EXP QE MAY 23/310</t>
  </si>
  <si>
    <t>THE001</t>
  </si>
  <si>
    <t>148238</t>
  </si>
  <si>
    <t>Exp Feb 23-8</t>
  </si>
  <si>
    <t>TLH001</t>
  </si>
  <si>
    <t>TWMSB143235</t>
  </si>
  <si>
    <t>EXP QE AUG 23-294</t>
  </si>
  <si>
    <t>TOT001</t>
  </si>
  <si>
    <t>Reversed - Assumed that scarp sales</t>
  </si>
  <si>
    <t>TWMSB144936</t>
  </si>
  <si>
    <t>EXP QE AUG 23-295</t>
  </si>
  <si>
    <t>TWMSB144998</t>
  </si>
  <si>
    <t>EXP QE AUG 23-296</t>
  </si>
  <si>
    <t>TWMSB143956</t>
  </si>
  <si>
    <t>EXP QE AUG 23-297</t>
  </si>
  <si>
    <t>TWMSB142937</t>
  </si>
  <si>
    <t>EXP QE AUG 23-298</t>
  </si>
  <si>
    <t>TWMSB146156</t>
  </si>
  <si>
    <t>VE QE NOV-23-385</t>
  </si>
  <si>
    <t>TWMSB146195</t>
  </si>
  <si>
    <t>VE QE NOV-23-386</t>
  </si>
  <si>
    <t>TWMSB146196</t>
  </si>
  <si>
    <t>VE QE NOV-23-387</t>
  </si>
  <si>
    <t>TWMSB146315</t>
  </si>
  <si>
    <t>VE QE NOV-23-388</t>
  </si>
  <si>
    <t>TWMSB146792</t>
  </si>
  <si>
    <t>VE QE NOV-23-389</t>
  </si>
  <si>
    <t>TWMSB147272</t>
  </si>
  <si>
    <t>VE QE NOV-23-390</t>
  </si>
  <si>
    <t>TWMSB147573</t>
  </si>
  <si>
    <t>VE QE NOV-23-391</t>
  </si>
  <si>
    <t>TWMSB146031</t>
  </si>
  <si>
    <t>VE QE NOV-23-392</t>
  </si>
  <si>
    <t>31123URB</t>
  </si>
  <si>
    <t>Add Feb 23-3</t>
  </si>
  <si>
    <t>URB001</t>
  </si>
  <si>
    <t>1123urb</t>
  </si>
  <si>
    <t>Add Feb 23-4</t>
  </si>
  <si>
    <t>27223urb</t>
  </si>
  <si>
    <t>Add Feb 23-7</t>
  </si>
  <si>
    <t>310323UR</t>
  </si>
  <si>
    <t>EXP QE MAY 23/50</t>
  </si>
  <si>
    <t>040523UR</t>
  </si>
  <si>
    <t>W33UAFCC</t>
  </si>
  <si>
    <t>EXP QE AUG 23-158</t>
  </si>
  <si>
    <t>UA070821</t>
  </si>
  <si>
    <t>EXP QE AUG 23-299</t>
  </si>
  <si>
    <t>UA140823</t>
  </si>
  <si>
    <t>EXP QE AUG 23-301</t>
  </si>
  <si>
    <t>UA230531</t>
  </si>
  <si>
    <t>EXP QE AUG 23-302</t>
  </si>
  <si>
    <t>UA230710</t>
  </si>
  <si>
    <t>EXP QE AUG 23-303</t>
  </si>
  <si>
    <t>UA230721</t>
  </si>
  <si>
    <t>EXP QE AUG 23-304</t>
  </si>
  <si>
    <t>UA280721</t>
  </si>
  <si>
    <t>EXP QE AUG 23-305</t>
  </si>
  <si>
    <t>EXP QE AUG 23-308</t>
  </si>
  <si>
    <t>UAFCC2344</t>
  </si>
  <si>
    <t>ADD VE QE NOV-23-9</t>
  </si>
  <si>
    <t>W34UAFCC</t>
  </si>
  <si>
    <t>ADD VE QE NOV-23-12</t>
  </si>
  <si>
    <t>UAFCC2336</t>
  </si>
  <si>
    <t>ADD VE QE NOV-23-13</t>
  </si>
  <si>
    <t>UAFCC2337</t>
  </si>
  <si>
    <t>ADD VE QE NOV-23-14</t>
  </si>
  <si>
    <t>UAFCC2338</t>
  </si>
  <si>
    <t>ADD VE QE NOV-23-15</t>
  </si>
  <si>
    <t>UAFCC2339</t>
  </si>
  <si>
    <t>ADD VE QE NOV-23-16</t>
  </si>
  <si>
    <t>UAFCC2346</t>
  </si>
  <si>
    <t>ADD VE QE NOV-23-17</t>
  </si>
  <si>
    <t>MWI100291</t>
  </si>
  <si>
    <t>ADD VE QE NOV-23-18</t>
  </si>
  <si>
    <t>MWI100360</t>
  </si>
  <si>
    <t>ADD VE QE NOV-23-19</t>
  </si>
  <si>
    <t>MWI100293</t>
  </si>
  <si>
    <t>ADD VE QE NOV-23-20</t>
  </si>
  <si>
    <t>MWI100294</t>
  </si>
  <si>
    <t>ADD VE QE NOV-23-21</t>
  </si>
  <si>
    <t>MWI100296</t>
  </si>
  <si>
    <t>ADD VE QE NOV-23-22</t>
  </si>
  <si>
    <t>UAFCC2342</t>
  </si>
  <si>
    <t>ADD VE QE NOV-23-23</t>
  </si>
  <si>
    <t>UAFCC2343</t>
  </si>
  <si>
    <t>ADD VE QE NOV-23-24</t>
  </si>
  <si>
    <t>UAFCC2345</t>
  </si>
  <si>
    <t>ADD VE QE NOV-23-25</t>
  </si>
  <si>
    <t>VGINV-000507</t>
  </si>
  <si>
    <t>Add Feb 23-59</t>
  </si>
  <si>
    <t>VGL001</t>
  </si>
  <si>
    <t>0001</t>
  </si>
  <si>
    <t>EXP QE AUG 23-159</t>
  </si>
  <si>
    <t>VIR001</t>
  </si>
  <si>
    <t>0002</t>
  </si>
  <si>
    <t>EXP QE AUG 23-161</t>
  </si>
  <si>
    <t>0003</t>
  </si>
  <si>
    <t>EXP QE AUG 23-162</t>
  </si>
  <si>
    <t>0004</t>
  </si>
  <si>
    <t>EXP QE AUG 23-165</t>
  </si>
  <si>
    <t>FC0005</t>
  </si>
  <si>
    <t>VE QE NOV-23-393</t>
  </si>
  <si>
    <t>FC0006</t>
  </si>
  <si>
    <t>VE QE NOV-23-394</t>
  </si>
  <si>
    <t>0007</t>
  </si>
  <si>
    <t>VE QE NOV-23-395</t>
  </si>
  <si>
    <t>FC0008\</t>
  </si>
  <si>
    <t>VE QE NOV-23-396</t>
  </si>
  <si>
    <t>FC0009</t>
  </si>
  <si>
    <t>VE QE NOV-23-397</t>
  </si>
  <si>
    <t>FC0010</t>
  </si>
  <si>
    <t>VE QE NOV-23-399</t>
  </si>
  <si>
    <t>FC0011</t>
  </si>
  <si>
    <t>VE QE NOV-23-400</t>
  </si>
  <si>
    <t>FC0012I</t>
  </si>
  <si>
    <t>VE QE NOV-23-401</t>
  </si>
  <si>
    <t>FC0013</t>
  </si>
  <si>
    <t>VE QE NOV-23-402</t>
  </si>
  <si>
    <t>FC0014</t>
  </si>
  <si>
    <t>VE QE NOV-23-403</t>
  </si>
  <si>
    <t>FC0015</t>
  </si>
  <si>
    <t>VE QE NOV-23-404</t>
  </si>
  <si>
    <t>WSG208468</t>
  </si>
  <si>
    <t>Add Feb 23-5</t>
  </si>
  <si>
    <t>WSG001</t>
  </si>
  <si>
    <t>WSG211072</t>
  </si>
  <si>
    <t>ADDITIONALS-17</t>
  </si>
  <si>
    <t>WSG211689</t>
  </si>
  <si>
    <t>FROM EMAIL</t>
  </si>
  <si>
    <t>WSG212014</t>
  </si>
  <si>
    <t>ADDITIONALS-14</t>
  </si>
  <si>
    <t>WSG212244</t>
  </si>
  <si>
    <t>ADDITIONALS-13</t>
  </si>
  <si>
    <t>WSG212901</t>
  </si>
  <si>
    <t>ADDITIONALS-16</t>
  </si>
  <si>
    <t>WSG214011</t>
  </si>
  <si>
    <t>ADDITIONALS-15</t>
  </si>
  <si>
    <t>WSG215688</t>
  </si>
  <si>
    <t>ADD VE QE NOV-23-27</t>
  </si>
  <si>
    <t>WSG216391</t>
  </si>
  <si>
    <t>ADD VE QE NOV-23-28</t>
  </si>
  <si>
    <t>WSG216187</t>
  </si>
  <si>
    <t>ADD VE QE NOV-23-29</t>
  </si>
  <si>
    <t>WSG215235</t>
  </si>
  <si>
    <t>ADD VE QE NOV-23-30</t>
  </si>
  <si>
    <t>WSG216762</t>
  </si>
  <si>
    <t>ADD VE QE NOV-23-31</t>
  </si>
  <si>
    <t>WSG214399</t>
  </si>
  <si>
    <t>ADD VE QE NOV-23-32</t>
  </si>
  <si>
    <t>WSG217683</t>
  </si>
  <si>
    <t>ADD VE QE NOV-23-33</t>
  </si>
  <si>
    <t>SO1692889</t>
  </si>
  <si>
    <t>Exp Feb 23-129</t>
  </si>
  <si>
    <t>WOR001</t>
  </si>
  <si>
    <t>Duplicate/Purchase order</t>
  </si>
  <si>
    <t>INV1505789</t>
  </si>
  <si>
    <t>Add Feb 23-64</t>
  </si>
  <si>
    <t>Original/Invoice-AA</t>
  </si>
  <si>
    <t>INV1517232</t>
  </si>
  <si>
    <t>EXP QE MAY 23/147</t>
  </si>
  <si>
    <t>INV1686038</t>
  </si>
  <si>
    <t>VE QE NOV-23-361</t>
  </si>
  <si>
    <t>26092023</t>
  </si>
  <si>
    <t>050323YO</t>
  </si>
  <si>
    <t>EXP QE MAY 23/303</t>
  </si>
  <si>
    <t>YOU001</t>
  </si>
  <si>
    <t>0040</t>
  </si>
  <si>
    <t>3328</t>
  </si>
  <si>
    <t>YSS001</t>
  </si>
  <si>
    <t>8223yss</t>
  </si>
  <si>
    <t>PDB Purchase</t>
  </si>
  <si>
    <t>Reversal of expense as per PDB</t>
  </si>
  <si>
    <t>Reversal of Purchase as per PDB</t>
  </si>
  <si>
    <t xml:space="preserve">Duplicate entries as per PDB </t>
  </si>
  <si>
    <t>Origional</t>
  </si>
  <si>
    <t>AC</t>
  </si>
  <si>
    <t>AD</t>
  </si>
  <si>
    <t>AE</t>
  </si>
  <si>
    <t>AF</t>
  </si>
  <si>
    <t>AF- Remaaing amount Not booked in PDB</t>
  </si>
  <si>
    <t>AG</t>
  </si>
  <si>
    <t>AH</t>
  </si>
  <si>
    <t>AI</t>
  </si>
  <si>
    <t>AJ</t>
  </si>
  <si>
    <t>AK</t>
  </si>
  <si>
    <t>AL</t>
  </si>
  <si>
    <t>AM</t>
  </si>
  <si>
    <t>AN</t>
  </si>
  <si>
    <t>AO</t>
  </si>
  <si>
    <t>B/G</t>
  </si>
  <si>
    <t>VAT Liability</t>
  </si>
  <si>
    <t>VAT Reconciliation</t>
  </si>
  <si>
    <t>VAT Summary - Per VAT Returns</t>
  </si>
  <si>
    <t>VAT Summary - Per Books</t>
  </si>
  <si>
    <t>Quarter end date</t>
  </si>
  <si>
    <t>Output VAT</t>
  </si>
  <si>
    <t>Input VAT</t>
  </si>
  <si>
    <t>VAT payable/ (receivable)</t>
  </si>
  <si>
    <t>VAT paid</t>
  </si>
  <si>
    <t>Underpaid/ (Overpaid)</t>
  </si>
  <si>
    <t>Reconciliation</t>
  </si>
  <si>
    <t xml:space="preserve">Amount </t>
  </si>
  <si>
    <t>Debit ()</t>
  </si>
  <si>
    <t>VAT payable for the Qtr</t>
  </si>
  <si>
    <t>Under-declared Output VAT</t>
  </si>
  <si>
    <t>Over-claimed Input VAT</t>
  </si>
  <si>
    <t>Less :</t>
  </si>
  <si>
    <t>Under-claimed input VAT</t>
  </si>
  <si>
    <t>Over repayment from HMRC</t>
  </si>
  <si>
    <t>Unadjusted B/fwd difference</t>
  </si>
  <si>
    <t>Unknown difference</t>
  </si>
  <si>
    <t>VAT as per Books</t>
  </si>
  <si>
    <t>PAYE/NI Liability</t>
  </si>
  <si>
    <t>Director's remuneration booked for current year</t>
  </si>
  <si>
    <t>Employer allowance received</t>
  </si>
  <si>
    <t>Payable for the month of __________</t>
  </si>
  <si>
    <t>Month/Week</t>
  </si>
  <si>
    <t>E'er NI</t>
  </si>
  <si>
    <t>E'ee NI</t>
  </si>
  <si>
    <t>Tax Deducted</t>
  </si>
  <si>
    <t>Other Deduction</t>
  </si>
  <si>
    <t>E'er NI
Allowance</t>
  </si>
  <si>
    <t>Bank
PYMT</t>
  </si>
  <si>
    <t>SSP</t>
  </si>
  <si>
    <t>PAYE</t>
  </si>
  <si>
    <t>E'ee NIC</t>
  </si>
  <si>
    <t>E'ee Pension</t>
  </si>
  <si>
    <t>Expense claimed</t>
  </si>
  <si>
    <t>Student loan</t>
  </si>
  <si>
    <t>Net Pay</t>
  </si>
  <si>
    <t>E'er NIC</t>
  </si>
  <si>
    <t>E'er Pension</t>
  </si>
  <si>
    <t>Payment date</t>
  </si>
  <si>
    <t>Closing Liability</t>
  </si>
  <si>
    <t>Combine</t>
  </si>
  <si>
    <t>Director</t>
  </si>
  <si>
    <t>J DANCE</t>
  </si>
  <si>
    <t>EE Name</t>
  </si>
  <si>
    <t>Total W/O Director</t>
  </si>
  <si>
    <t>Total only Directors</t>
  </si>
  <si>
    <t>Wages booked for current year</t>
  </si>
  <si>
    <t>Reconciliation of closing balance</t>
  </si>
  <si>
    <r>
      <t xml:space="preserve">Payable for the month of </t>
    </r>
    <r>
      <rPr>
        <b/>
        <sz val="10"/>
        <rFont val="Malgun Gothic"/>
        <family val="2"/>
      </rPr>
      <t>Nov23 of O Pryde</t>
    </r>
  </si>
  <si>
    <t>Mr Jack George Ronald Dance</t>
  </si>
  <si>
    <t>XXX</t>
  </si>
  <si>
    <t>Share capital introduce through DCA</t>
  </si>
  <si>
    <t>Estimate expense booked for current year</t>
  </si>
  <si>
    <t>Expense move to DCA</t>
  </si>
  <si>
    <t>Trade creditors paid through DCA</t>
  </si>
  <si>
    <t>Trade debtors adjusted through DCA</t>
  </si>
  <si>
    <t>Estimate income booked</t>
  </si>
  <si>
    <t>Sr. NO</t>
  </si>
  <si>
    <t xml:space="preserve">Loan Account </t>
  </si>
  <si>
    <t>Hire purchase payable &lt; 1 Year</t>
  </si>
  <si>
    <t>Other Creditors - 3</t>
  </si>
  <si>
    <t>Other Creditors - 4</t>
  </si>
  <si>
    <t>Lead Schedule - Creditors &gt; 1 Year</t>
  </si>
  <si>
    <t>(Amount falling due after more than 1 year)</t>
  </si>
  <si>
    <t>Loans payable &gt; 1 Year</t>
  </si>
  <si>
    <t>Hire purchase payable &gt; 1 Year</t>
  </si>
  <si>
    <t>Lead Schedule - Provision for Liabilities</t>
  </si>
  <si>
    <t>Working of movement in Deferred tax for the current year</t>
  </si>
  <si>
    <t>Closing NBV as per Books of accounts</t>
  </si>
  <si>
    <t>Closing WDV of Block of asset per Taxation</t>
  </si>
  <si>
    <t>Accelerated capital allowances</t>
  </si>
  <si>
    <t>x Corporation tax rate (in %)</t>
  </si>
  <si>
    <t>Closing balance of deferred tax</t>
  </si>
  <si>
    <t>Opening balance</t>
  </si>
  <si>
    <t>Provision for the current year/period</t>
  </si>
  <si>
    <t>DTL  / (DTA)</t>
  </si>
  <si>
    <t>Corporation tax provision for current year booked</t>
  </si>
  <si>
    <t>Breakdown of closing balance</t>
  </si>
  <si>
    <t>Brought Forward Difference</t>
  </si>
  <si>
    <t>Provision for current year/period</t>
  </si>
  <si>
    <t>Tax Computation</t>
  </si>
  <si>
    <t>Net profit for the year</t>
  </si>
  <si>
    <t>Fine &amp; penalty</t>
  </si>
  <si>
    <t>Capital allowances (AIA/WDA)</t>
  </si>
  <si>
    <t>Profit on disposal of assets</t>
  </si>
  <si>
    <t>Profit before taxes for the current year</t>
  </si>
  <si>
    <t>CT @ 19%</t>
  </si>
  <si>
    <t>Main pool</t>
  </si>
  <si>
    <t>special pool</t>
  </si>
  <si>
    <t>Capital Allowances</t>
  </si>
  <si>
    <t>Trading Losses</t>
  </si>
  <si>
    <t>WDA b/fwd</t>
  </si>
  <si>
    <t>Trading Losses b/fwd</t>
  </si>
  <si>
    <t xml:space="preserve">Utilised </t>
  </si>
  <si>
    <t>Carried back</t>
  </si>
  <si>
    <t>AIA</t>
  </si>
  <si>
    <t>WDA @ 18%</t>
  </si>
  <si>
    <t>Current year losses</t>
  </si>
  <si>
    <t>WDA @ 6% Special pool</t>
  </si>
  <si>
    <t>WDA c/fwd</t>
  </si>
  <si>
    <t>Loss c/fwd</t>
  </si>
  <si>
    <t>Capital allowance for the year</t>
  </si>
  <si>
    <t>Lead Schedule - Share capital</t>
  </si>
  <si>
    <t>Class</t>
  </si>
  <si>
    <t>Shareholder</t>
  </si>
  <si>
    <t>Ratio</t>
  </si>
  <si>
    <t>Dividends</t>
  </si>
  <si>
    <t>Allotted, issued and fully paid:</t>
  </si>
  <si>
    <t>Number</t>
  </si>
  <si>
    <t>Nom Value</t>
  </si>
  <si>
    <t>Ordinary A</t>
  </si>
  <si>
    <t>MR JACK GEORGE RONALD</t>
  </si>
  <si>
    <t>Ordinary B</t>
  </si>
  <si>
    <t>Ordinary C</t>
  </si>
  <si>
    <t>Ordinary D</t>
  </si>
  <si>
    <t>Lead Schedule - Profit and loss account</t>
  </si>
  <si>
    <t>Add : Profit / (Loss) after tax</t>
  </si>
  <si>
    <t>Less : Dividend distributed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</si>
</sst>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1" formatCode="_(* #,##0_);_(* \(#,##0\);_(* &quot;-&quot;_);_(@_)"/>
    <numFmt numFmtId="43" formatCode="_(* #,##0.00_);_(* \(#,##0.00\);_(* &quot;-&quot;??_);_(@_)"/>
    <numFmt numFmtId="164" formatCode="_ * #,##0.00_ ;_ * \-#,##0.00_ ;_ * &quot;-&quot;??_ ;_ @_ "/>
    <numFmt numFmtId="165" formatCode="&quot;£&quot;#,##0;[Red]\-&quot;£&quot;#,##0"/>
    <numFmt numFmtId="166" formatCode="_-* #,##0.00_-;\-* #,##0.00_-;_-* &quot;-&quot;??_-;_-@_-"/>
    <numFmt numFmtId="167" formatCode="_-* #,##0_-;\-* #,##0_-;_-* &quot;-&quot;??_-;_-@_-"/>
    <numFmt numFmtId="168" formatCode="[$-409]dd\-mmm\-yy;@"/>
    <numFmt numFmtId="169" formatCode="[$-409]mmm\-yy;@"/>
    <numFmt numFmtId="170" formatCode="_(* #,##0_);_(* \(#,##0\);_(* &quot;-&quot;??_);_(@_)"/>
    <numFmt numFmtId="171" formatCode="_-* #,##0.00_-;* \(#,##0.00\);_-* &quot;-&quot;??_-;_-@_-"/>
    <numFmt numFmtId="172" formatCode="[$-409]dd/mmm/yy;@"/>
    <numFmt numFmtId="173" formatCode="_ * #,##0.00_ ;_ * \(#,##0.00\)_ ;_ * &quot;-&quot;??_ ;_ @_ "/>
    <numFmt numFmtId="174" formatCode="yyyy"/>
    <numFmt numFmtId="175" formatCode="#,##0.00000000000"/>
    <numFmt numFmtId="176" formatCode="d/mm/yyyy"/>
    <numFmt numFmtId="177" formatCode="[$£-809]#,##0.00;\-[$£-809]#,##0.00"/>
    <numFmt numFmtId="178" formatCode="[$£-809]#,##0.00"/>
    <numFmt numFmtId="179" formatCode="_-* #,##0.000000_-;\-* #,##0.000000_-;_-* &quot;-&quot;??_-;_-@_-"/>
    <numFmt numFmtId="180" formatCode="dd/mm/yyyy;@"/>
    <numFmt numFmtId="181" formatCode="d\-mmm\-yy;@"/>
    <numFmt numFmtId="182" formatCode="dd/mmm/yy;@"/>
    <numFmt numFmtId="183" formatCode="000#"/>
    <numFmt numFmtId="184" formatCode="000000"/>
    <numFmt numFmtId="185" formatCode="[$-409]d/mmm/yy;@"/>
    <numFmt numFmtId="186" formatCode="d/mmm/yy;@"/>
    <numFmt numFmtId="187" formatCode="_(* #,##0.00_);_(* \(#,##0.00\);_(* \-??_);_(@_)"/>
  </numFmts>
  <fonts count="109">
    <font>
      <sz val="11"/>
      <color theme="1"/>
      <name val="Calibri"/>
      <family val="2"/>
      <scheme val="minor"/>
    </font>
    <font>
      <sz val="10"/>
      <color theme="1"/>
      <name val="Malgun Gothic"/>
      <family val="2"/>
    </font>
    <font>
      <sz val="10"/>
      <color theme="1"/>
      <name val="Malgun Gothic"/>
      <family val="2"/>
    </font>
    <font>
      <sz val="11"/>
      <color theme="1"/>
      <name val="Calibri"/>
      <family val="2"/>
      <scheme val="minor"/>
    </font>
    <font>
      <sz val="11"/>
      <color theme="1"/>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1"/>
      <color indexed="8"/>
      <name val="Calibri"/>
      <family val="2"/>
    </font>
    <font>
      <u/>
      <sz val="10"/>
      <color indexed="12"/>
      <name val="Arial"/>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b/>
      <sz val="18"/>
      <color indexed="56"/>
      <name val="Cambria"/>
      <family val="2"/>
    </font>
    <font>
      <b/>
      <sz val="11"/>
      <color indexed="52"/>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sz val="11"/>
      <color indexed="52"/>
      <name val="Calibri"/>
      <family val="2"/>
      <scheme val="minor"/>
    </font>
    <font>
      <sz val="11"/>
      <color indexed="60"/>
      <name val="Calibri"/>
      <family val="2"/>
      <scheme val="minor"/>
    </font>
    <font>
      <b/>
      <sz val="18"/>
      <color indexed="56"/>
      <name val="Cambria"/>
      <family val="2"/>
      <scheme val="major"/>
    </font>
    <font>
      <sz val="10"/>
      <name val="Arial"/>
      <family val="2"/>
    </font>
    <font>
      <sz val="10"/>
      <name val="Arial"/>
      <family val="2"/>
    </font>
    <font>
      <u/>
      <sz val="10"/>
      <color indexed="12"/>
      <name val="Malgun Gothic"/>
      <family val="2"/>
    </font>
    <font>
      <b/>
      <sz val="10"/>
      <color theme="1"/>
      <name val="Malgun Gothic"/>
      <family val="2"/>
    </font>
    <font>
      <sz val="10"/>
      <name val="Malgun Gothic"/>
      <family val="2"/>
    </font>
    <font>
      <b/>
      <sz val="10"/>
      <name val="Malgun Gothic"/>
      <family val="2"/>
    </font>
    <font>
      <sz val="10"/>
      <color theme="1"/>
      <name val="Malgun Gothic"/>
      <family val="2"/>
    </font>
    <font>
      <b/>
      <u/>
      <sz val="10"/>
      <name val="Malgun Gothic"/>
      <family val="2"/>
    </font>
    <font>
      <i/>
      <sz val="10"/>
      <name val="Malgun Gothic"/>
      <family val="2"/>
    </font>
    <font>
      <b/>
      <i/>
      <sz val="10"/>
      <name val="Malgun Gothic"/>
      <family val="2"/>
    </font>
    <font>
      <b/>
      <i/>
      <u/>
      <sz val="10"/>
      <name val="Malgun Gothic"/>
      <family val="2"/>
    </font>
    <font>
      <u/>
      <sz val="10"/>
      <name val="Malgun Gothic"/>
      <family val="2"/>
    </font>
    <font>
      <b/>
      <sz val="10"/>
      <color rgb="FFFFFF99"/>
      <name val="Malgun Gothic"/>
      <family val="2"/>
    </font>
    <font>
      <sz val="10"/>
      <color rgb="FFFFFF99"/>
      <name val="Malgun Gothic"/>
      <family val="2"/>
    </font>
    <font>
      <sz val="10"/>
      <color theme="0"/>
      <name val="Malgun Gothic"/>
      <family val="2"/>
    </font>
    <font>
      <b/>
      <sz val="10"/>
      <color rgb="FF0000FF"/>
      <name val="Malgun Gothic"/>
      <family val="2"/>
    </font>
    <font>
      <b/>
      <i/>
      <sz val="10"/>
      <color indexed="12"/>
      <name val="Malgun Gothic"/>
      <family val="2"/>
    </font>
    <font>
      <b/>
      <i/>
      <sz val="10"/>
      <color rgb="FF0000FF"/>
      <name val="Malgun Gothic"/>
      <family val="2"/>
    </font>
    <font>
      <b/>
      <i/>
      <sz val="10"/>
      <color rgb="FFC00000"/>
      <name val="Malgun Gothic"/>
      <family val="2"/>
    </font>
    <font>
      <b/>
      <i/>
      <sz val="10"/>
      <color indexed="10"/>
      <name val="Malgun Gothic"/>
      <family val="2"/>
    </font>
    <font>
      <b/>
      <sz val="10"/>
      <color rgb="FFFF0000"/>
      <name val="Malgun Gothic"/>
      <family val="2"/>
    </font>
    <font>
      <sz val="10"/>
      <color indexed="9"/>
      <name val="Malgun Gothic"/>
      <family val="2"/>
    </font>
    <font>
      <b/>
      <sz val="10"/>
      <color rgb="FFC00000"/>
      <name val="Malgun Gothic"/>
      <family val="2"/>
    </font>
    <font>
      <b/>
      <sz val="16"/>
      <color theme="1"/>
      <name val="Malgun Gothic"/>
      <family val="2"/>
    </font>
    <font>
      <b/>
      <sz val="10"/>
      <color theme="0"/>
      <name val="Malgun Gothic"/>
      <family val="2"/>
    </font>
    <font>
      <b/>
      <sz val="10"/>
      <color indexed="10"/>
      <name val="Malgun Gothic"/>
      <family val="2"/>
    </font>
    <font>
      <sz val="10"/>
      <name val="Arial"/>
      <family val="2"/>
    </font>
    <font>
      <sz val="10"/>
      <color theme="1"/>
      <name val="Webdings"/>
      <family val="1"/>
      <charset val="2"/>
    </font>
    <font>
      <b/>
      <i/>
      <sz val="10"/>
      <color rgb="FFFF0000"/>
      <name val="Malgun Gothic"/>
      <family val="2"/>
    </font>
    <font>
      <sz val="10"/>
      <color rgb="FFFF0000"/>
      <name val="Malgun Gothic"/>
      <family val="2"/>
    </font>
    <font>
      <b/>
      <u/>
      <sz val="10"/>
      <color rgb="FFFF0000"/>
      <name val="Malgun Gothic"/>
      <family val="2"/>
    </font>
    <font>
      <sz val="9"/>
      <name val="Arial"/>
      <family val="2"/>
    </font>
    <font>
      <b/>
      <sz val="10"/>
      <color rgb="FFFF5050"/>
      <name val="Malgun Gothic"/>
      <family val="2"/>
    </font>
    <font>
      <b/>
      <sz val="10"/>
      <name val="Arial"/>
      <family val="2"/>
    </font>
    <font>
      <b/>
      <u/>
      <sz val="10"/>
      <name val="Arial"/>
      <family val="2"/>
    </font>
    <font>
      <sz val="10"/>
      <color rgb="FF000000"/>
      <name val="Arial"/>
      <family val="2"/>
    </font>
    <font>
      <sz val="10"/>
      <color rgb="FF00B050"/>
      <name val="Arial"/>
      <family val="2"/>
    </font>
    <font>
      <sz val="10"/>
      <color rgb="FFFF0000"/>
      <name val="Arial"/>
      <family val="2"/>
    </font>
    <font>
      <b/>
      <sz val="10"/>
      <color theme="0" tint="-4.9989318521683403E-2"/>
      <name val="Arial"/>
      <family val="2"/>
    </font>
    <font>
      <b/>
      <sz val="10"/>
      <color indexed="9"/>
      <name val="Arial"/>
      <family val="2"/>
    </font>
    <font>
      <b/>
      <i/>
      <sz val="10"/>
      <name val="Arial"/>
      <family val="2"/>
    </font>
    <font>
      <sz val="10"/>
      <color theme="1"/>
      <name val="Arial"/>
      <family val="2"/>
    </font>
    <font>
      <sz val="10"/>
      <color theme="9" tint="-0.249977111117893"/>
      <name val="Arial"/>
      <family val="2"/>
    </font>
    <font>
      <sz val="10"/>
      <color rgb="FF7030A0"/>
      <name val="Arial"/>
      <family val="2"/>
    </font>
    <font>
      <b/>
      <sz val="10"/>
      <color rgb="FF000000"/>
      <name val="Malgun Gothic"/>
      <family val="2"/>
    </font>
    <font>
      <b/>
      <sz val="10"/>
      <name val="Book Antiqua"/>
      <family val="1"/>
    </font>
    <font>
      <b/>
      <sz val="9"/>
      <name val="Arial"/>
      <family val="2"/>
    </font>
    <font>
      <sz val="9"/>
      <color indexed="81"/>
      <name val="Tahoma"/>
      <family val="2"/>
    </font>
    <font>
      <b/>
      <sz val="9"/>
      <color indexed="81"/>
      <name val="Tahoma"/>
      <family val="2"/>
    </font>
    <font>
      <sz val="11"/>
      <color rgb="FF000000"/>
      <name val="Calibri"/>
      <family val="2"/>
    </font>
    <font>
      <b/>
      <sz val="12"/>
      <name val="Arial"/>
      <family val="2"/>
    </font>
    <font>
      <u/>
      <sz val="11"/>
      <color theme="10"/>
      <name val="Calibri"/>
      <family val="2"/>
      <scheme val="minor"/>
    </font>
    <font>
      <sz val="11"/>
      <color indexed="9"/>
      <name val="Calibri"/>
      <family val="2"/>
    </font>
    <font>
      <sz val="11"/>
      <color indexed="20"/>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0"/>
      <name val="Calibri"/>
      <family val="2"/>
    </font>
    <font>
      <sz val="11"/>
      <color indexed="19"/>
      <name val="Calibri"/>
      <family val="2"/>
    </font>
    <font>
      <b/>
      <sz val="11"/>
      <color indexed="63"/>
      <name val="Calibri"/>
      <family val="2"/>
    </font>
    <font>
      <b/>
      <sz val="18"/>
      <color indexed="62"/>
      <name val="Cambria"/>
      <family val="2"/>
    </font>
    <font>
      <b/>
      <sz val="11"/>
      <color indexed="8"/>
      <name val="Calibri"/>
      <family val="2"/>
    </font>
    <font>
      <sz val="11"/>
      <name val="Calibri"/>
      <family val="2"/>
    </font>
    <font>
      <u/>
      <sz val="10"/>
      <color theme="10"/>
      <name val="Arial"/>
      <family val="2"/>
    </font>
    <font>
      <u/>
      <sz val="12"/>
      <color indexed="12"/>
      <name val="Arial"/>
      <family val="2"/>
    </font>
    <font>
      <sz val="18"/>
      <color theme="3"/>
      <name val="Cambria"/>
      <family val="2"/>
      <scheme val="major"/>
    </font>
    <font>
      <sz val="11"/>
      <color rgb="FF9C5700"/>
      <name val="Calibri"/>
      <family val="2"/>
      <scheme val="minor"/>
    </font>
    <font>
      <b/>
      <sz val="10"/>
      <color theme="1"/>
      <name val="Arial"/>
      <family val="2"/>
    </font>
  </fonts>
  <fills count="8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theme="0"/>
        <bgColor indexed="64"/>
      </patternFill>
    </fill>
    <fill>
      <patternFill patternType="solid">
        <fgColor rgb="FFFFFF00"/>
        <bgColor indexed="64"/>
      </patternFill>
    </fill>
    <fill>
      <patternFill patternType="solid">
        <fgColor indexed="9"/>
        <bgColor indexed="64"/>
      </patternFill>
    </fill>
    <fill>
      <patternFill patternType="solid">
        <fgColor theme="6" tint="0.39997558519241921"/>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indexed="41"/>
        <bgColor indexed="64"/>
      </patternFill>
    </fill>
    <fill>
      <patternFill patternType="solid">
        <fgColor indexed="22"/>
        <bgColor indexed="64"/>
      </patternFill>
    </fill>
    <fill>
      <patternFill patternType="solid">
        <fgColor rgb="FF92D050"/>
        <bgColor indexed="64"/>
      </patternFill>
    </fill>
    <fill>
      <patternFill patternType="solid">
        <fgColor rgb="FF00B0F0"/>
        <bgColor indexed="64"/>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56"/>
      </patternFill>
    </fill>
    <fill>
      <patternFill patternType="solid">
        <fgColor indexed="54"/>
      </patternFill>
    </fill>
    <fill>
      <patternFill patternType="solid">
        <fgColor indexed="9"/>
      </patternFill>
    </fill>
    <fill>
      <patternFill patternType="solid">
        <fgColor indexed="55"/>
      </patternFill>
    </fill>
    <fill>
      <patternFill patternType="solid">
        <fgColor indexed="44"/>
        <bgColor indexed="31"/>
      </patternFill>
    </fill>
    <fill>
      <patternFill patternType="solid">
        <fgColor indexed="29"/>
        <bgColor indexed="45"/>
      </patternFill>
    </fill>
    <fill>
      <patternFill patternType="solid">
        <fgColor indexed="26"/>
        <bgColor indexed="9"/>
      </patternFill>
    </fill>
    <fill>
      <patternFill patternType="solid">
        <fgColor indexed="47"/>
        <bgColor indexed="22"/>
      </patternFill>
    </fill>
    <fill>
      <patternFill patternType="solid">
        <fgColor indexed="27"/>
        <bgColor indexed="41"/>
      </patternFill>
    </fill>
    <fill>
      <patternFill patternType="solid">
        <fgColor indexed="43"/>
        <bgColor indexed="26"/>
      </patternFill>
    </fill>
    <fill>
      <patternFill patternType="solid">
        <fgColor indexed="45"/>
        <bgColor indexed="29"/>
      </patternFill>
    </fill>
    <fill>
      <patternFill patternType="solid">
        <fgColor indexed="53"/>
        <bgColor indexed="52"/>
      </patternFill>
    </fill>
    <fill>
      <patternFill patternType="solid">
        <fgColor indexed="51"/>
        <bgColor indexed="13"/>
      </patternFill>
    </fill>
    <fill>
      <patternFill patternType="solid">
        <fgColor indexed="56"/>
        <bgColor indexed="62"/>
      </patternFill>
    </fill>
    <fill>
      <patternFill patternType="solid">
        <fgColor indexed="54"/>
        <bgColor indexed="23"/>
      </patternFill>
    </fill>
    <fill>
      <patternFill patternType="solid">
        <fgColor indexed="49"/>
        <bgColor indexed="40"/>
      </patternFill>
    </fill>
    <fill>
      <patternFill patternType="solid">
        <fgColor indexed="10"/>
        <bgColor indexed="60"/>
      </patternFill>
    </fill>
    <fill>
      <patternFill patternType="solid">
        <fgColor indexed="46"/>
        <bgColor indexed="24"/>
      </patternFill>
    </fill>
    <fill>
      <patternFill patternType="solid">
        <fgColor indexed="9"/>
        <bgColor indexed="26"/>
      </patternFill>
    </fill>
    <fill>
      <patternFill patternType="solid">
        <fgColor indexed="55"/>
        <bgColor indexed="23"/>
      </patternFill>
    </fill>
    <fill>
      <patternFill patternType="solid">
        <fgColor theme="9" tint="0.59999389629810485"/>
        <bgColor indexed="64"/>
      </patternFill>
    </fill>
  </fills>
  <borders count="278">
    <border>
      <left/>
      <right/>
      <top/>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style="thin">
        <color indexed="62"/>
      </top>
      <bottom style="double">
        <color indexed="62"/>
      </bottom>
      <diagonal/>
    </border>
    <border>
      <left style="thin">
        <color indexed="64"/>
      </left>
      <right style="thin">
        <color indexed="64"/>
      </right>
      <top/>
      <bottom/>
      <diagonal/>
    </border>
    <border>
      <left/>
      <right/>
      <top style="thin">
        <color indexed="64"/>
      </top>
      <bottom style="double">
        <color indexed="64"/>
      </bottom>
      <diagonal/>
    </border>
    <border>
      <left style="thin">
        <color auto="1"/>
      </left>
      <right style="thin">
        <color auto="1"/>
      </right>
      <top/>
      <bottom style="thin">
        <color auto="1"/>
      </bottom>
      <diagonal/>
    </border>
    <border>
      <left/>
      <right/>
      <top style="thin">
        <color indexed="62"/>
      </top>
      <bottom style="double">
        <color indexed="62"/>
      </bottom>
      <diagonal/>
    </border>
    <border>
      <left style="thin">
        <color indexed="64"/>
      </left>
      <right/>
      <top/>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medium">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medium">
        <color auto="1"/>
      </right>
      <top style="medium">
        <color indexed="64"/>
      </top>
      <bottom style="hair">
        <color auto="1"/>
      </bottom>
      <diagonal/>
    </border>
    <border>
      <left style="medium">
        <color auto="1"/>
      </left>
      <right style="medium">
        <color auto="1"/>
      </right>
      <top style="hair">
        <color auto="1"/>
      </top>
      <bottom style="hair">
        <color auto="1"/>
      </bottom>
      <diagonal/>
    </border>
    <border>
      <left style="medium">
        <color auto="1"/>
      </left>
      <right style="medium">
        <color auto="1"/>
      </right>
      <top style="hair">
        <color auto="1"/>
      </top>
      <bottom style="medium">
        <color auto="1"/>
      </bottom>
      <diagonal/>
    </border>
    <border>
      <left style="medium">
        <color indexed="64"/>
      </left>
      <right style="hair">
        <color indexed="64"/>
      </right>
      <top/>
      <bottom/>
      <diagonal/>
    </border>
    <border>
      <left style="hair">
        <color indexed="64"/>
      </left>
      <right style="medium">
        <color indexed="64"/>
      </right>
      <top/>
      <bottom/>
      <diagonal/>
    </border>
    <border>
      <left style="medium">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hair">
        <color indexed="64"/>
      </right>
      <top/>
      <bottom style="thin">
        <color indexed="64"/>
      </bottom>
      <diagonal/>
    </border>
    <border>
      <left style="hair">
        <color indexed="64"/>
      </left>
      <right style="medium">
        <color indexed="64"/>
      </right>
      <top/>
      <bottom style="thin">
        <color indexed="64"/>
      </bottom>
      <diagonal/>
    </border>
    <border>
      <left style="hair">
        <color indexed="64"/>
      </left>
      <right style="medium">
        <color indexed="64"/>
      </right>
      <top style="thin">
        <color indexed="64"/>
      </top>
      <bottom style="double">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hair">
        <color auto="1"/>
      </top>
      <bottom style="thin">
        <color indexed="64"/>
      </bottom>
      <diagonal/>
    </border>
    <border>
      <left style="medium">
        <color indexed="64"/>
      </left>
      <right style="hair">
        <color indexed="64"/>
      </right>
      <top style="hair">
        <color auto="1"/>
      </top>
      <bottom style="thin">
        <color indexed="64"/>
      </bottom>
      <diagonal/>
    </border>
    <border>
      <left style="hair">
        <color indexed="64"/>
      </left>
      <right style="medium">
        <color indexed="64"/>
      </right>
      <top style="hair">
        <color auto="1"/>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hair">
        <color indexed="64"/>
      </bottom>
      <diagonal/>
    </border>
    <border>
      <left style="medium">
        <color indexed="64"/>
      </left>
      <right style="medium">
        <color indexed="64"/>
      </right>
      <top/>
      <bottom/>
      <diagonal/>
    </border>
    <border>
      <left style="hair">
        <color indexed="64"/>
      </left>
      <right style="medium">
        <color indexed="64"/>
      </right>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top style="medium">
        <color auto="1"/>
      </top>
      <bottom style="hair">
        <color auto="1"/>
      </bottom>
      <diagonal/>
    </border>
    <border>
      <left/>
      <right/>
      <top style="medium">
        <color auto="1"/>
      </top>
      <bottom style="hair">
        <color auto="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hair">
        <color indexed="64"/>
      </top>
      <bottom/>
      <diagonal/>
    </border>
    <border>
      <left style="medium">
        <color auto="1"/>
      </left>
      <right/>
      <top style="hair">
        <color auto="1"/>
      </top>
      <bottom style="hair">
        <color auto="1"/>
      </bottom>
      <diagonal/>
    </border>
    <border>
      <left/>
      <right style="medium">
        <color auto="1"/>
      </right>
      <top style="hair">
        <color auto="1"/>
      </top>
      <bottom/>
      <diagonal/>
    </border>
    <border>
      <left/>
      <right/>
      <top/>
      <bottom style="double">
        <color indexed="64"/>
      </bottom>
      <diagonal/>
    </border>
    <border>
      <left style="medium">
        <color indexed="64"/>
      </left>
      <right/>
      <top/>
      <bottom style="thin">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medium">
        <color indexed="64"/>
      </right>
      <top style="thin">
        <color indexed="64"/>
      </top>
      <bottom style="medium">
        <color indexed="64"/>
      </bottom>
      <diagonal/>
    </border>
    <border>
      <left/>
      <right style="thin">
        <color auto="1"/>
      </right>
      <top style="thin">
        <color auto="1"/>
      </top>
      <bottom/>
      <diagonal/>
    </border>
    <border>
      <left/>
      <right/>
      <top style="thin">
        <color auto="1"/>
      </top>
      <bottom/>
      <diagonal/>
    </border>
    <border>
      <left/>
      <right style="medium">
        <color indexed="64"/>
      </right>
      <top style="medium">
        <color indexed="64"/>
      </top>
      <bottom/>
      <diagonal/>
    </border>
    <border>
      <left style="medium">
        <color auto="1"/>
      </left>
      <right style="medium">
        <color auto="1"/>
      </right>
      <top style="thin">
        <color auto="1"/>
      </top>
      <bottom style="double">
        <color auto="1"/>
      </bottom>
      <diagonal/>
    </border>
    <border>
      <left style="medium">
        <color auto="1"/>
      </left>
      <right style="medium">
        <color auto="1"/>
      </right>
      <top/>
      <bottom style="hair">
        <color auto="1"/>
      </bottom>
      <diagonal/>
    </border>
    <border>
      <left/>
      <right style="medium">
        <color indexed="64"/>
      </right>
      <top style="double">
        <color auto="1"/>
      </top>
      <bottom style="medium">
        <color indexed="64"/>
      </bottom>
      <diagonal/>
    </border>
    <border>
      <left style="medium">
        <color auto="1"/>
      </left>
      <right style="thin">
        <color indexed="64"/>
      </right>
      <top style="medium">
        <color indexed="64"/>
      </top>
      <bottom style="hair">
        <color auto="1"/>
      </bottom>
      <diagonal/>
    </border>
    <border>
      <left style="thin">
        <color indexed="64"/>
      </left>
      <right style="thin">
        <color indexed="64"/>
      </right>
      <top style="medium">
        <color indexed="64"/>
      </top>
      <bottom style="hair">
        <color auto="1"/>
      </bottom>
      <diagonal/>
    </border>
    <border>
      <left style="medium">
        <color auto="1"/>
      </left>
      <right style="thin">
        <color indexed="64"/>
      </right>
      <top style="hair">
        <color auto="1"/>
      </top>
      <bottom style="hair">
        <color auto="1"/>
      </bottom>
      <diagonal/>
    </border>
    <border>
      <left style="thin">
        <color indexed="64"/>
      </left>
      <right style="thin">
        <color indexed="64"/>
      </right>
      <top style="hair">
        <color auto="1"/>
      </top>
      <bottom style="hair">
        <color auto="1"/>
      </bottom>
      <diagonal/>
    </border>
    <border>
      <left style="medium">
        <color auto="1"/>
      </left>
      <right style="thin">
        <color indexed="64"/>
      </right>
      <top style="hair">
        <color auto="1"/>
      </top>
      <bottom style="thin">
        <color auto="1"/>
      </bottom>
      <diagonal/>
    </border>
    <border>
      <left style="thin">
        <color indexed="64"/>
      </left>
      <right style="thin">
        <color indexed="64"/>
      </right>
      <top style="hair">
        <color auto="1"/>
      </top>
      <bottom style="thin">
        <color auto="1"/>
      </bottom>
      <diagonal/>
    </border>
    <border>
      <left style="medium">
        <color auto="1"/>
      </left>
      <right style="thin">
        <color indexed="64"/>
      </right>
      <top style="thin">
        <color auto="1"/>
      </top>
      <bottom style="thin">
        <color indexed="64"/>
      </bottom>
      <diagonal/>
    </border>
    <border>
      <left style="medium">
        <color auto="1"/>
      </left>
      <right style="thin">
        <color auto="1"/>
      </right>
      <top style="thin">
        <color auto="1"/>
      </top>
      <bottom style="hair">
        <color auto="1"/>
      </bottom>
      <diagonal/>
    </border>
    <border>
      <left style="thin">
        <color auto="1"/>
      </left>
      <right style="thin">
        <color indexed="64"/>
      </right>
      <top style="thin">
        <color auto="1"/>
      </top>
      <bottom style="hair">
        <color auto="1"/>
      </bottom>
      <diagonal/>
    </border>
    <border>
      <left/>
      <right style="thin">
        <color indexed="64"/>
      </right>
      <top style="hair">
        <color auto="1"/>
      </top>
      <bottom style="hair">
        <color auto="1"/>
      </bottom>
      <diagonal/>
    </border>
    <border>
      <left style="medium">
        <color auto="1"/>
      </left>
      <right style="thin">
        <color auto="1"/>
      </right>
      <top/>
      <bottom style="hair">
        <color auto="1"/>
      </bottom>
      <diagonal/>
    </border>
    <border>
      <left style="thin">
        <color auto="1"/>
      </left>
      <right style="thin">
        <color indexed="64"/>
      </right>
      <top/>
      <bottom style="hair">
        <color auto="1"/>
      </bottom>
      <diagonal/>
    </border>
    <border>
      <left style="thin">
        <color indexed="64"/>
      </left>
      <right style="medium">
        <color indexed="64"/>
      </right>
      <top style="thin">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style="medium">
        <color indexed="64"/>
      </top>
      <bottom style="hair">
        <color auto="1"/>
      </bottom>
      <diagonal/>
    </border>
    <border>
      <left style="thin">
        <color indexed="64"/>
      </left>
      <right style="medium">
        <color indexed="64"/>
      </right>
      <top style="hair">
        <color auto="1"/>
      </top>
      <bottom style="hair">
        <color auto="1"/>
      </bottom>
      <diagonal/>
    </border>
    <border>
      <left style="thin">
        <color indexed="64"/>
      </left>
      <right style="medium">
        <color indexed="64"/>
      </right>
      <top style="hair">
        <color auto="1"/>
      </top>
      <bottom style="thin">
        <color auto="1"/>
      </bottom>
      <diagonal/>
    </border>
    <border>
      <left style="thin">
        <color indexed="64"/>
      </left>
      <right style="medium">
        <color indexed="64"/>
      </right>
      <top style="thin">
        <color auto="1"/>
      </top>
      <bottom style="hair">
        <color auto="1"/>
      </bottom>
      <diagonal/>
    </border>
    <border>
      <left style="medium">
        <color indexed="64"/>
      </left>
      <right/>
      <top/>
      <bottom/>
      <diagonal/>
    </border>
    <border>
      <left style="thin">
        <color auto="1"/>
      </left>
      <right style="thin">
        <color auto="1"/>
      </right>
      <top style="thin">
        <color auto="1"/>
      </top>
      <bottom style="double">
        <color indexed="64"/>
      </bottom>
      <diagonal/>
    </border>
    <border>
      <left style="medium">
        <color auto="1"/>
      </left>
      <right style="thin">
        <color indexed="64"/>
      </right>
      <top style="hair">
        <color auto="1"/>
      </top>
      <bottom/>
      <diagonal/>
    </border>
    <border>
      <left style="thin">
        <color indexed="64"/>
      </left>
      <right style="thin">
        <color indexed="64"/>
      </right>
      <top style="hair">
        <color auto="1"/>
      </top>
      <bottom/>
      <diagonal/>
    </border>
    <border>
      <left style="thin">
        <color indexed="64"/>
      </left>
      <right style="medium">
        <color indexed="64"/>
      </right>
      <top style="hair">
        <color auto="1"/>
      </top>
      <bottom/>
      <diagonal/>
    </border>
    <border>
      <left style="thin">
        <color indexed="64"/>
      </left>
      <right style="medium">
        <color indexed="64"/>
      </right>
      <top/>
      <bottom style="hair">
        <color auto="1"/>
      </bottom>
      <diagonal/>
    </border>
    <border>
      <left style="medium">
        <color auto="1"/>
      </left>
      <right style="thin">
        <color indexed="64"/>
      </right>
      <top style="hair">
        <color auto="1"/>
      </top>
      <bottom style="medium">
        <color auto="1"/>
      </bottom>
      <diagonal/>
    </border>
    <border>
      <left style="thin">
        <color indexed="64"/>
      </left>
      <right style="thin">
        <color indexed="64"/>
      </right>
      <top style="hair">
        <color auto="1"/>
      </top>
      <bottom style="medium">
        <color auto="1"/>
      </bottom>
      <diagonal/>
    </border>
    <border>
      <left style="thin">
        <color indexed="64"/>
      </left>
      <right style="medium">
        <color indexed="64"/>
      </right>
      <top style="hair">
        <color auto="1"/>
      </top>
      <bottom style="medium">
        <color auto="1"/>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bottom style="hair">
        <color indexed="64"/>
      </bottom>
      <diagonal/>
    </border>
    <border>
      <left/>
      <right style="thin">
        <color indexed="64"/>
      </right>
      <top style="hair">
        <color indexed="64"/>
      </top>
      <bottom/>
      <diagonal/>
    </border>
    <border>
      <left/>
      <right style="thin">
        <color indexed="64"/>
      </right>
      <top style="thin">
        <color auto="1"/>
      </top>
      <bottom style="hair">
        <color indexed="64"/>
      </bottom>
      <diagonal/>
    </border>
    <border>
      <left style="thin">
        <color indexed="64"/>
      </left>
      <right style="medium">
        <color auto="1"/>
      </right>
      <top style="thin">
        <color indexed="64"/>
      </top>
      <bottom style="thin">
        <color indexed="64"/>
      </bottom>
      <diagonal/>
    </border>
    <border>
      <left style="medium">
        <color auto="1"/>
      </left>
      <right style="medium">
        <color auto="1"/>
      </right>
      <top style="medium">
        <color auto="1"/>
      </top>
      <bottom style="double">
        <color auto="1"/>
      </bottom>
      <diagonal/>
    </border>
    <border>
      <left style="medium">
        <color auto="1"/>
      </left>
      <right style="thin">
        <color indexed="64"/>
      </right>
      <top style="medium">
        <color auto="1"/>
      </top>
      <bottom style="double">
        <color indexed="64"/>
      </bottom>
      <diagonal/>
    </border>
    <border>
      <left style="thin">
        <color indexed="64"/>
      </left>
      <right style="thin">
        <color indexed="64"/>
      </right>
      <top style="medium">
        <color auto="1"/>
      </top>
      <bottom style="double">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hair">
        <color auto="1"/>
      </bottom>
      <diagonal/>
    </border>
    <border>
      <left style="medium">
        <color auto="1"/>
      </left>
      <right/>
      <top style="hair">
        <color auto="1"/>
      </top>
      <bottom style="thin">
        <color auto="1"/>
      </bottom>
      <diagonal/>
    </border>
    <border>
      <left/>
      <right style="thin">
        <color indexed="64"/>
      </right>
      <top style="hair">
        <color auto="1"/>
      </top>
      <bottom style="thin">
        <color auto="1"/>
      </bottom>
      <diagonal/>
    </border>
    <border>
      <left/>
      <right/>
      <top style="hair">
        <color auto="1"/>
      </top>
      <bottom style="thin">
        <color auto="1"/>
      </bottom>
      <diagonal/>
    </border>
    <border>
      <left/>
      <right/>
      <top style="hair">
        <color auto="1"/>
      </top>
      <bottom style="hair">
        <color auto="1"/>
      </bottom>
      <diagonal/>
    </border>
    <border>
      <left style="thin">
        <color indexed="64"/>
      </left>
      <right style="thin">
        <color indexed="64"/>
      </right>
      <top/>
      <bottom style="double">
        <color indexed="64"/>
      </bottom>
      <diagonal/>
    </border>
    <border>
      <left style="medium">
        <color indexed="64"/>
      </left>
      <right/>
      <top style="thin">
        <color auto="1"/>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thin">
        <color auto="1"/>
      </left>
      <right style="thin">
        <color auto="1"/>
      </right>
      <top/>
      <bottom style="medium">
        <color indexed="64"/>
      </bottom>
      <diagonal/>
    </border>
    <border>
      <left/>
      <right style="medium">
        <color auto="1"/>
      </right>
      <top style="thin">
        <color auto="1"/>
      </top>
      <bottom style="double">
        <color indexed="64"/>
      </bottom>
      <diagonal/>
    </border>
    <border>
      <left style="thin">
        <color indexed="64"/>
      </left>
      <right/>
      <top style="thin">
        <color auto="1"/>
      </top>
      <bottom/>
      <diagonal/>
    </border>
    <border>
      <left style="thin">
        <color auto="1"/>
      </left>
      <right style="medium">
        <color indexed="64"/>
      </right>
      <top/>
      <bottom style="thin">
        <color auto="1"/>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thin">
        <color auto="1"/>
      </right>
      <top/>
      <bottom style="thin">
        <color auto="1"/>
      </bottom>
      <diagonal/>
    </border>
    <border>
      <left style="thin">
        <color auto="1"/>
      </left>
      <right style="thin">
        <color auto="1"/>
      </right>
      <top style="thin">
        <color auto="1"/>
      </top>
      <bottom/>
      <diagonal/>
    </border>
    <border>
      <left/>
      <right style="medium">
        <color auto="1"/>
      </right>
      <top style="thin">
        <color auto="1"/>
      </top>
      <bottom/>
      <diagonal/>
    </border>
    <border>
      <left style="medium">
        <color indexed="64"/>
      </left>
      <right/>
      <top style="hair">
        <color auto="1"/>
      </top>
      <bottom/>
      <diagonal/>
    </border>
    <border>
      <left style="thin">
        <color indexed="64"/>
      </left>
      <right style="medium">
        <color indexed="64"/>
      </right>
      <top/>
      <bottom style="double">
        <color indexed="64"/>
      </bottom>
      <diagonal/>
    </border>
    <border>
      <left/>
      <right style="medium">
        <color auto="1"/>
      </right>
      <top/>
      <bottom style="double">
        <color indexed="64"/>
      </bottom>
      <diagonal/>
    </border>
    <border>
      <left style="medium">
        <color indexed="64"/>
      </left>
      <right/>
      <top style="thin">
        <color indexed="64"/>
      </top>
      <bottom style="hair">
        <color indexed="64"/>
      </bottom>
      <diagonal/>
    </border>
    <border>
      <left/>
      <right style="medium">
        <color indexed="64"/>
      </right>
      <top style="medium">
        <color auto="1"/>
      </top>
      <bottom style="hair">
        <color auto="1"/>
      </bottom>
      <diagonal/>
    </border>
    <border>
      <left/>
      <right style="medium">
        <color indexed="64"/>
      </right>
      <top style="hair">
        <color auto="1"/>
      </top>
      <bottom style="hair">
        <color auto="1"/>
      </bottom>
      <diagonal/>
    </border>
    <border>
      <left/>
      <right style="medium">
        <color indexed="64"/>
      </right>
      <top style="hair">
        <color auto="1"/>
      </top>
      <bottom style="thin">
        <color auto="1"/>
      </bottom>
      <diagonal/>
    </border>
    <border>
      <left/>
      <right style="medium">
        <color indexed="64"/>
      </right>
      <top style="thin">
        <color indexed="64"/>
      </top>
      <bottom style="hair">
        <color indexed="64"/>
      </bottom>
      <diagonal/>
    </border>
    <border>
      <left/>
      <right style="thin">
        <color indexed="64"/>
      </right>
      <top style="hair">
        <color auto="1"/>
      </top>
      <bottom style="medium">
        <color auto="1"/>
      </bottom>
      <diagonal/>
    </border>
    <border>
      <left/>
      <right/>
      <top style="double">
        <color auto="1"/>
      </top>
      <bottom style="medium">
        <color indexed="64"/>
      </bottom>
      <diagonal/>
    </border>
    <border>
      <left style="medium">
        <color auto="1"/>
      </left>
      <right/>
      <top style="hair">
        <color auto="1"/>
      </top>
      <bottom style="medium">
        <color auto="1"/>
      </bottom>
      <diagonal/>
    </border>
    <border>
      <left style="thin">
        <color indexed="64"/>
      </left>
      <right/>
      <top style="medium">
        <color indexed="64"/>
      </top>
      <bottom style="hair">
        <color auto="1"/>
      </bottom>
      <diagonal/>
    </border>
    <border>
      <left style="thin">
        <color indexed="64"/>
      </left>
      <right/>
      <top style="hair">
        <color auto="1"/>
      </top>
      <bottom style="hair">
        <color auto="1"/>
      </bottom>
      <diagonal/>
    </border>
    <border>
      <left style="thin">
        <color indexed="64"/>
      </left>
      <right/>
      <top style="hair">
        <color auto="1"/>
      </top>
      <bottom style="medium">
        <color auto="1"/>
      </bottom>
      <diagonal/>
    </border>
    <border>
      <left style="thin">
        <color indexed="64"/>
      </left>
      <right/>
      <top/>
      <bottom style="hair">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thin">
        <color auto="1"/>
      </bottom>
      <diagonal/>
    </border>
    <border>
      <left style="thin">
        <color auto="1"/>
      </left>
      <right style="medium">
        <color indexed="64"/>
      </right>
      <top style="medium">
        <color indexed="64"/>
      </top>
      <bottom style="medium">
        <color indexed="64"/>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medium">
        <color indexed="64"/>
      </right>
      <top style="medium">
        <color indexed="64"/>
      </top>
      <bottom style="thin">
        <color indexed="64"/>
      </bottom>
      <diagonal/>
    </border>
    <border>
      <left style="thin">
        <color indexed="64"/>
      </left>
      <right style="medium">
        <color indexed="64"/>
      </right>
      <top/>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hair">
        <color auto="1"/>
      </top>
      <bottom style="thin">
        <color auto="1"/>
      </bottom>
      <diagonal/>
    </border>
    <border>
      <left style="hair">
        <color auto="1"/>
      </left>
      <right style="medium">
        <color auto="1"/>
      </right>
      <top style="hair">
        <color auto="1"/>
      </top>
      <bottom/>
      <diagonal/>
    </border>
    <border>
      <left style="medium">
        <color auto="1"/>
      </left>
      <right/>
      <top/>
      <bottom style="hair">
        <color auto="1"/>
      </bottom>
      <diagonal/>
    </border>
    <border>
      <left style="medium">
        <color indexed="64"/>
      </left>
      <right/>
      <top style="thin">
        <color indexed="64"/>
      </top>
      <bottom style="double">
        <color indexed="64"/>
      </bottom>
      <diagonal/>
    </border>
    <border>
      <left/>
      <right style="thin">
        <color indexed="64"/>
      </right>
      <top style="medium">
        <color auto="1"/>
      </top>
      <bottom style="double">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hair">
        <color auto="1"/>
      </left>
      <right/>
      <top style="hair">
        <color auto="1"/>
      </top>
      <bottom style="hair">
        <color auto="1"/>
      </bottom>
      <diagonal/>
    </border>
    <border>
      <left style="medium">
        <color indexed="64"/>
      </left>
      <right/>
      <top style="thin">
        <color indexed="64"/>
      </top>
      <bottom style="medium">
        <color indexed="64"/>
      </bottom>
      <diagonal/>
    </border>
    <border>
      <left style="hair">
        <color indexed="64"/>
      </left>
      <right style="medium">
        <color indexed="64"/>
      </right>
      <top style="thin">
        <color indexed="64"/>
      </top>
      <bottom style="medium">
        <color indexed="64"/>
      </bottom>
      <diagonal/>
    </border>
    <border>
      <left style="medium">
        <color auto="1"/>
      </left>
      <right style="hair">
        <color auto="1"/>
      </right>
      <top style="hair">
        <color auto="1"/>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style="thin">
        <color indexed="62"/>
      </top>
      <bottom style="double">
        <color indexed="62"/>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56"/>
      </top>
      <bottom style="double">
        <color indexed="56"/>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8"/>
      </top>
      <bottom style="double">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indexed="64"/>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8"/>
      </top>
      <bottom style="double">
        <color indexed="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double">
        <color auto="1"/>
      </top>
      <bottom style="medium">
        <color indexed="64"/>
      </bottom>
      <diagonal/>
    </border>
    <border>
      <left style="medium">
        <color indexed="64"/>
      </left>
      <right style="thin">
        <color indexed="64"/>
      </right>
      <top style="double">
        <color auto="1"/>
      </top>
      <bottom style="medium">
        <color indexed="64"/>
      </bottom>
      <diagonal/>
    </border>
    <border>
      <left style="hair">
        <color indexed="64"/>
      </left>
      <right style="medium">
        <color indexed="64"/>
      </right>
      <top style="thin">
        <color indexed="64"/>
      </top>
      <bottom/>
      <diagonal/>
    </border>
    <border>
      <left style="medium">
        <color indexed="64"/>
      </left>
      <right style="hair">
        <color indexed="64"/>
      </right>
      <top style="thin">
        <color indexed="64"/>
      </top>
      <bottom/>
      <diagonal/>
    </border>
    <border>
      <left style="medium">
        <color indexed="64"/>
      </left>
      <right style="medium">
        <color indexed="64"/>
      </right>
      <top style="thin">
        <color indexed="64"/>
      </top>
      <bottom/>
      <diagonal/>
    </border>
    <border>
      <left/>
      <right style="medium">
        <color indexed="64"/>
      </right>
      <top style="medium">
        <color indexed="64"/>
      </top>
      <bottom/>
      <diagonal/>
    </border>
    <border>
      <left/>
      <right/>
      <top style="medium">
        <color indexed="64"/>
      </top>
      <bottom/>
      <diagonal/>
    </border>
    <border>
      <left style="thin">
        <color indexed="64"/>
      </left>
      <right/>
      <top style="double">
        <color indexed="64"/>
      </top>
      <bottom style="medium">
        <color indexed="64"/>
      </bottom>
      <diagonal/>
    </border>
    <border>
      <left style="thin">
        <color indexed="64"/>
      </left>
      <right style="medium">
        <color indexed="64"/>
      </right>
      <top style="double">
        <color indexed="64"/>
      </top>
      <bottom style="medium">
        <color indexed="64"/>
      </bottom>
      <diagonal/>
    </border>
  </borders>
  <cellStyleXfs count="48545">
    <xf numFmtId="0" fontId="0" fillId="0" borderId="0"/>
    <xf numFmtId="166" fontId="3" fillId="0" borderId="0" applyFont="0" applyFill="0" applyBorder="0" applyAlignment="0" applyProtection="0"/>
    <xf numFmtId="0" fontId="5" fillId="0" borderId="0" applyNumberFormat="0" applyFill="0" applyBorder="0" applyAlignment="0" applyProtection="0"/>
    <xf numFmtId="0" fontId="6" fillId="0" borderId="3" applyNumberFormat="0" applyFill="0" applyAlignment="0" applyProtection="0"/>
    <xf numFmtId="0" fontId="7" fillId="0" borderId="4" applyNumberFormat="0" applyFill="0" applyAlignment="0" applyProtection="0"/>
    <xf numFmtId="0" fontId="8" fillId="0" borderId="5" applyNumberFormat="0" applyFill="0" applyAlignment="0" applyProtection="0"/>
    <xf numFmtId="0" fontId="8" fillId="0" borderId="0" applyNumberFormat="0" applyFill="0" applyBorder="0" applyAlignment="0" applyProtection="0"/>
    <xf numFmtId="0" fontId="9" fillId="2" borderId="0" applyNumberFormat="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6" applyNumberFormat="0" applyAlignment="0" applyProtection="0"/>
    <xf numFmtId="0" fontId="13" fillId="6" borderId="7" applyNumberFormat="0" applyAlignment="0" applyProtection="0"/>
    <xf numFmtId="0" fontId="14" fillId="6" borderId="6" applyNumberFormat="0" applyAlignment="0" applyProtection="0"/>
    <xf numFmtId="0" fontId="15" fillId="0" borderId="8" applyNumberFormat="0" applyFill="0" applyAlignment="0" applyProtection="0"/>
    <xf numFmtId="0" fontId="16" fillId="7" borderId="9"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11" applyNumberFormat="0" applyFill="0" applyAlignment="0" applyProtection="0"/>
    <xf numFmtId="0" fontId="20"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20" fillId="28" borderId="0" applyNumberFormat="0" applyBorder="0" applyAlignment="0" applyProtection="0"/>
    <xf numFmtId="0" fontId="20"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20" fillId="32" borderId="0" applyNumberFormat="0" applyBorder="0" applyAlignment="0" applyProtection="0"/>
    <xf numFmtId="0" fontId="21" fillId="0" borderId="0"/>
    <xf numFmtId="0" fontId="3" fillId="33"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3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14" borderId="0" applyNumberFormat="0" applyBorder="0" applyAlignment="0" applyProtection="0"/>
    <xf numFmtId="0" fontId="3" fillId="35"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18" borderId="0" applyNumberFormat="0" applyBorder="0" applyAlignment="0" applyProtection="0"/>
    <xf numFmtId="0" fontId="3" fillId="36"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2"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26" borderId="0" applyNumberFormat="0" applyBorder="0" applyAlignment="0" applyProtection="0"/>
    <xf numFmtId="0" fontId="3" fillId="37"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0" borderId="0" applyNumberFormat="0" applyBorder="0" applyAlignment="0" applyProtection="0"/>
    <xf numFmtId="0" fontId="3" fillId="3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15" borderId="0" applyNumberFormat="0" applyBorder="0" applyAlignment="0" applyProtection="0"/>
    <xf numFmtId="0" fontId="3" fillId="40"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19" borderId="0" applyNumberFormat="0" applyBorder="0" applyAlignment="0" applyProtection="0"/>
    <xf numFmtId="0" fontId="3" fillId="36"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23" borderId="0" applyNumberFormat="0" applyBorder="0" applyAlignment="0" applyProtection="0"/>
    <xf numFmtId="0" fontId="3" fillId="38"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27" borderId="0" applyNumberFormat="0" applyBorder="0" applyAlignment="0" applyProtection="0"/>
    <xf numFmtId="0" fontId="3" fillId="4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3" fillId="31" borderId="0" applyNumberFormat="0" applyBorder="0" applyAlignment="0" applyProtection="0"/>
    <xf numFmtId="0" fontId="20" fillId="42" borderId="0" applyNumberFormat="0" applyBorder="0" applyAlignment="0" applyProtection="0"/>
    <xf numFmtId="0" fontId="20" fillId="39" borderId="0" applyNumberFormat="0" applyBorder="0" applyAlignment="0" applyProtection="0"/>
    <xf numFmtId="0" fontId="20" fillId="40" borderId="0" applyNumberFormat="0" applyBorder="0" applyAlignment="0" applyProtection="0"/>
    <xf numFmtId="0" fontId="20" fillId="43" borderId="0" applyNumberFormat="0" applyBorder="0" applyAlignment="0" applyProtection="0"/>
    <xf numFmtId="0" fontId="20" fillId="44" borderId="0" applyNumberFormat="0" applyBorder="0" applyAlignment="0" applyProtection="0"/>
    <xf numFmtId="0" fontId="20" fillId="45" borderId="0" applyNumberFormat="0" applyBorder="0" applyAlignment="0" applyProtection="0"/>
    <xf numFmtId="0" fontId="20" fillId="46" borderId="0" applyNumberFormat="0" applyBorder="0" applyAlignment="0" applyProtection="0"/>
    <xf numFmtId="0" fontId="20" fillId="47" borderId="0" applyNumberFormat="0" applyBorder="0" applyAlignment="0" applyProtection="0"/>
    <xf numFmtId="0" fontId="20" fillId="48" borderId="0" applyNumberFormat="0" applyBorder="0" applyAlignment="0" applyProtection="0"/>
    <xf numFmtId="0" fontId="20" fillId="43" borderId="0" applyNumberFormat="0" applyBorder="0" applyAlignment="0" applyProtection="0"/>
    <xf numFmtId="0" fontId="20" fillId="49" borderId="0" applyNumberFormat="0" applyBorder="0" applyAlignment="0" applyProtection="0"/>
    <xf numFmtId="0" fontId="10" fillId="34" borderId="0" applyNumberFormat="0" applyBorder="0" applyAlignment="0" applyProtection="0"/>
    <xf numFmtId="0" fontId="29" fillId="37" borderId="6" applyNumberFormat="0" applyAlignment="0" applyProtection="0"/>
    <xf numFmtId="166" fontId="2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43" fontId="3" fillId="0" borderId="0" applyFont="0" applyFill="0" applyBorder="0" applyAlignment="0" applyProtection="0"/>
    <xf numFmtId="43" fontId="21" fillId="0" borderId="0" applyFont="0" applyFill="0" applyBorder="0" applyAlignment="0" applyProtection="0"/>
    <xf numFmtId="166" fontId="3" fillId="0" borderId="0" applyFont="0" applyFill="0" applyBorder="0" applyAlignment="0" applyProtection="0"/>
    <xf numFmtId="166" fontId="4" fillId="0" borderId="0" applyFont="0" applyFill="0" applyBorder="0" applyAlignment="0" applyProtection="0"/>
    <xf numFmtId="166" fontId="21" fillId="0" borderId="0" applyFont="0" applyFill="0" applyBorder="0" applyAlignment="0" applyProtection="0"/>
    <xf numFmtId="166" fontId="21" fillId="0" borderId="0" applyFont="0" applyFill="0" applyBorder="0" applyAlignment="0" applyProtection="0"/>
    <xf numFmtId="166" fontId="3" fillId="0" borderId="0" applyFont="0" applyFill="0" applyBorder="0" applyAlignment="0" applyProtection="0"/>
    <xf numFmtId="166" fontId="2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1" fillId="0" borderId="0" applyFont="0" applyFill="0" applyBorder="0" applyAlignment="0" applyProtection="0"/>
    <xf numFmtId="43" fontId="21" fillId="0" borderId="0" applyFont="0" applyFill="0" applyBorder="0" applyAlignment="0" applyProtection="0"/>
    <xf numFmtId="166" fontId="21" fillId="0" borderId="0" applyFont="0" applyFill="0" applyBorder="0" applyAlignment="0" applyProtection="0"/>
    <xf numFmtId="43" fontId="21" fillId="0" borderId="0" applyFont="0" applyFill="0" applyBorder="0" applyAlignment="0" applyProtection="0"/>
    <xf numFmtId="166" fontId="21" fillId="0" borderId="0" applyFont="0" applyFill="0" applyBorder="0" applyAlignment="0" applyProtection="0"/>
    <xf numFmtId="43" fontId="21" fillId="0" borderId="0" applyFont="0" applyFill="0" applyBorder="0" applyAlignment="0" applyProtection="0"/>
    <xf numFmtId="43" fontId="21" fillId="0" borderId="0" applyFont="0" applyFill="0" applyBorder="0" applyAlignment="0" applyProtection="0"/>
    <xf numFmtId="166" fontId="21" fillId="0" borderId="0" applyFont="0" applyFill="0" applyBorder="0" applyAlignment="0" applyProtection="0"/>
    <xf numFmtId="166" fontId="3" fillId="0" borderId="0" applyFont="0" applyFill="0" applyBorder="0" applyAlignment="0" applyProtection="0"/>
    <xf numFmtId="43" fontId="21" fillId="0" borderId="0" applyFont="0" applyFill="0" applyBorder="0" applyAlignment="0" applyProtection="0"/>
    <xf numFmtId="166" fontId="21" fillId="0" borderId="0" applyFont="0" applyFill="0" applyBorder="0" applyAlignment="0" applyProtection="0"/>
    <xf numFmtId="43" fontId="21" fillId="0" borderId="0" applyFont="0" applyFill="0" applyBorder="0" applyAlignment="0" applyProtection="0"/>
    <xf numFmtId="166" fontId="21" fillId="0" borderId="0" applyFont="0" applyFill="0" applyBorder="0" applyAlignment="0" applyProtection="0"/>
    <xf numFmtId="166" fontId="3" fillId="0" borderId="0" applyFont="0" applyFill="0" applyBorder="0" applyAlignment="0" applyProtection="0"/>
    <xf numFmtId="166" fontId="21" fillId="0" borderId="0" applyFont="0" applyFill="0" applyBorder="0" applyAlignment="0" applyProtection="0"/>
    <xf numFmtId="166" fontId="3" fillId="0" borderId="0" applyFont="0" applyFill="0" applyBorder="0" applyAlignment="0" applyProtection="0"/>
    <xf numFmtId="166" fontId="2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1" fillId="0" borderId="0" applyFont="0" applyFill="0" applyBorder="0" applyAlignment="0" applyProtection="0"/>
    <xf numFmtId="166" fontId="21" fillId="0" borderId="0" applyFont="0" applyFill="0" applyBorder="0" applyAlignment="0" applyProtection="0"/>
    <xf numFmtId="166" fontId="21" fillId="0" borderId="0" applyFont="0" applyFill="0" applyBorder="0" applyAlignment="0" applyProtection="0"/>
    <xf numFmtId="166" fontId="3" fillId="0" borderId="0" applyFont="0" applyFill="0" applyBorder="0" applyAlignment="0" applyProtection="0"/>
    <xf numFmtId="166" fontId="3" fillId="0" borderId="0" applyFont="0" applyFill="0" applyBorder="0" applyAlignment="0" applyProtection="0"/>
    <xf numFmtId="166" fontId="21" fillId="0" borderId="0" applyFont="0" applyFill="0" applyBorder="0" applyAlignment="0" applyProtection="0"/>
    <xf numFmtId="0" fontId="9" fillId="35" borderId="0" applyNumberFormat="0" applyBorder="0" applyAlignment="0" applyProtection="0"/>
    <xf numFmtId="0" fontId="30" fillId="0" borderId="12" applyNumberFormat="0" applyFill="0" applyAlignment="0" applyProtection="0"/>
    <xf numFmtId="0" fontId="24" fillId="0" borderId="12" applyNumberFormat="0" applyFill="0" applyAlignment="0" applyProtection="0"/>
    <xf numFmtId="0" fontId="31" fillId="0" borderId="13" applyNumberFormat="0" applyFill="0" applyAlignment="0" applyProtection="0"/>
    <xf numFmtId="0" fontId="25" fillId="0" borderId="13" applyNumberFormat="0" applyFill="0" applyAlignment="0" applyProtection="0"/>
    <xf numFmtId="0" fontId="32" fillId="0" borderId="14" applyNumberFormat="0" applyFill="0" applyAlignment="0" applyProtection="0"/>
    <xf numFmtId="0" fontId="26" fillId="0" borderId="14" applyNumberFormat="0" applyFill="0" applyAlignment="0" applyProtection="0"/>
    <xf numFmtId="0" fontId="32" fillId="0" borderId="0" applyNumberFormat="0" applyFill="0" applyBorder="0" applyAlignment="0" applyProtection="0"/>
    <xf numFmtId="0" fontId="26" fillId="0" borderId="0" applyNumberFormat="0" applyFill="0" applyBorder="0" applyAlignment="0" applyProtection="0"/>
    <xf numFmtId="0" fontId="23" fillId="0" borderId="0" applyNumberFormat="0" applyFill="0" applyBorder="0" applyAlignment="0" applyProtection="0">
      <alignment vertical="top"/>
      <protection locked="0"/>
    </xf>
    <xf numFmtId="0" fontId="12" fillId="37" borderId="6" applyNumberFormat="0" applyAlignment="0" applyProtection="0"/>
    <xf numFmtId="0" fontId="33" fillId="0" borderId="15" applyNumberFormat="0" applyFill="0" applyAlignment="0" applyProtection="0"/>
    <xf numFmtId="0" fontId="27" fillId="0" borderId="15" applyNumberFormat="0" applyFill="0" applyAlignment="0" applyProtection="0"/>
    <xf numFmtId="0" fontId="34" fillId="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1" fillId="0" borderId="0"/>
    <xf numFmtId="0" fontId="4" fillId="0" borderId="0"/>
    <xf numFmtId="0" fontId="21" fillId="0" borderId="0"/>
    <xf numFmtId="0" fontId="4" fillId="0" borderId="0"/>
    <xf numFmtId="0" fontId="21" fillId="0" borderId="0"/>
    <xf numFmtId="0" fontId="3" fillId="0" borderId="0"/>
    <xf numFmtId="0" fontId="4" fillId="0" borderId="0"/>
    <xf numFmtId="0" fontId="21" fillId="0" borderId="0"/>
    <xf numFmtId="0" fontId="21" fillId="0" borderId="0"/>
    <xf numFmtId="0" fontId="3" fillId="0" borderId="0"/>
    <xf numFmtId="0" fontId="3" fillId="0" borderId="0"/>
    <xf numFmtId="0" fontId="21" fillId="0" borderId="0"/>
    <xf numFmtId="0" fontId="21" fillId="0" borderId="0"/>
    <xf numFmtId="0" fontId="21" fillId="0" borderId="0"/>
    <xf numFmtId="0" fontId="21" fillId="0" borderId="0"/>
    <xf numFmtId="0" fontId="3" fillId="0" borderId="0"/>
    <xf numFmtId="0" fontId="3" fillId="0" borderId="0"/>
    <xf numFmtId="0" fontId="3" fillId="0" borderId="0"/>
    <xf numFmtId="0" fontId="3" fillId="0" borderId="0"/>
    <xf numFmtId="0" fontId="21" fillId="0" borderId="0"/>
    <xf numFmtId="0" fontId="3" fillId="0" borderId="0"/>
    <xf numFmtId="0" fontId="3" fillId="0" borderId="0"/>
    <xf numFmtId="0" fontId="3" fillId="0" borderId="0"/>
    <xf numFmtId="0" fontId="3" fillId="0" borderId="0"/>
    <xf numFmtId="0" fontId="21" fillId="0" borderId="0"/>
    <xf numFmtId="0" fontId="3" fillId="8" borderId="10" applyNumberFormat="0" applyFont="0" applyAlignment="0" applyProtection="0"/>
    <xf numFmtId="0" fontId="3" fillId="8" borderId="10" applyNumberFormat="0" applyFont="0" applyAlignment="0" applyProtection="0"/>
    <xf numFmtId="0" fontId="3" fillId="8" borderId="10" applyNumberFormat="0" applyFont="0" applyAlignment="0" applyProtection="0"/>
    <xf numFmtId="0" fontId="3" fillId="8" borderId="10" applyNumberFormat="0" applyFont="0" applyAlignment="0" applyProtection="0"/>
    <xf numFmtId="0" fontId="22" fillId="8" borderId="10" applyNumberFormat="0" applyFont="0" applyAlignment="0" applyProtection="0"/>
    <xf numFmtId="0" fontId="22" fillId="8" borderId="10" applyNumberFormat="0" applyFont="0" applyAlignment="0" applyProtection="0"/>
    <xf numFmtId="0" fontId="3" fillId="8" borderId="10" applyNumberFormat="0" applyFont="0" applyAlignment="0" applyProtection="0"/>
    <xf numFmtId="0" fontId="3" fillId="8" borderId="10" applyNumberFormat="0" applyFont="0" applyAlignment="0" applyProtection="0"/>
    <xf numFmtId="0" fontId="3" fillId="8" borderId="10" applyNumberFormat="0" applyFont="0" applyAlignment="0" applyProtection="0"/>
    <xf numFmtId="0" fontId="3" fillId="8" borderId="10" applyNumberFormat="0" applyFont="0" applyAlignment="0" applyProtection="0"/>
    <xf numFmtId="0" fontId="3" fillId="8" borderId="10" applyNumberFormat="0" applyFont="0" applyAlignment="0" applyProtection="0"/>
    <xf numFmtId="0" fontId="3" fillId="8" borderId="10" applyNumberFormat="0" applyFont="0" applyAlignment="0" applyProtection="0"/>
    <xf numFmtId="0" fontId="3" fillId="8" borderId="10" applyNumberFormat="0" applyFont="0" applyAlignment="0" applyProtection="0"/>
    <xf numFmtId="0" fontId="3" fillId="8" borderId="10" applyNumberFormat="0" applyFont="0" applyAlignment="0" applyProtection="0"/>
    <xf numFmtId="0" fontId="3" fillId="8" borderId="10" applyNumberFormat="0" applyFont="0" applyAlignment="0" applyProtection="0"/>
    <xf numFmtId="0" fontId="3" fillId="8" borderId="10" applyNumberFormat="0" applyFont="0" applyAlignment="0" applyProtection="0"/>
    <xf numFmtId="0" fontId="3" fillId="8" borderId="10" applyNumberFormat="0" applyFont="0" applyAlignment="0" applyProtection="0"/>
    <xf numFmtId="0" fontId="3" fillId="8" borderId="10" applyNumberFormat="0" applyFont="0" applyAlignment="0" applyProtection="0"/>
    <xf numFmtId="0" fontId="3" fillId="8" borderId="10" applyNumberFormat="0" applyFont="0" applyAlignment="0" applyProtection="0"/>
    <xf numFmtId="0" fontId="3" fillId="8" borderId="10" applyNumberFormat="0" applyFont="0" applyAlignment="0" applyProtection="0"/>
    <xf numFmtId="0" fontId="3" fillId="8" borderId="10" applyNumberFormat="0" applyFont="0" applyAlignment="0" applyProtection="0"/>
    <xf numFmtId="0" fontId="3" fillId="8" borderId="10" applyNumberFormat="0" applyFont="0" applyAlignment="0" applyProtection="0"/>
    <xf numFmtId="0" fontId="3" fillId="8" borderId="10" applyNumberFormat="0" applyFont="0" applyAlignment="0" applyProtection="0"/>
    <xf numFmtId="0" fontId="3" fillId="8" borderId="10" applyNumberFormat="0" applyFont="0" applyAlignment="0" applyProtection="0"/>
    <xf numFmtId="0" fontId="3" fillId="8" borderId="10" applyNumberFormat="0" applyFont="0" applyAlignment="0" applyProtection="0"/>
    <xf numFmtId="0" fontId="3" fillId="8" borderId="10" applyNumberFormat="0" applyFont="0" applyAlignment="0" applyProtection="0"/>
    <xf numFmtId="0" fontId="13" fillId="37" borderId="7"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0" fontId="35" fillId="0" borderId="0" applyNumberFormat="0" applyFill="0" applyBorder="0" applyAlignment="0" applyProtection="0"/>
    <xf numFmtId="0" fontId="28" fillId="0" borderId="0" applyNumberFormat="0" applyFill="0" applyBorder="0" applyAlignment="0" applyProtection="0"/>
    <xf numFmtId="0" fontId="19" fillId="0" borderId="16" applyNumberFormat="0" applyFill="0" applyAlignment="0" applyProtection="0"/>
    <xf numFmtId="166" fontId="21" fillId="0" borderId="17"/>
    <xf numFmtId="166" fontId="21" fillId="0" borderId="17"/>
    <xf numFmtId="0" fontId="19" fillId="0" borderId="20" applyNumberFormat="0" applyFill="0" applyAlignment="0" applyProtection="0"/>
    <xf numFmtId="0" fontId="36" fillId="0" borderId="0"/>
    <xf numFmtId="0" fontId="37" fillId="0" borderId="0"/>
    <xf numFmtId="166" fontId="21" fillId="0" borderId="0" applyFont="0" applyFill="0" applyBorder="0" applyAlignment="0" applyProtection="0"/>
    <xf numFmtId="9" fontId="3" fillId="0" borderId="0" applyFont="0" applyFill="0" applyBorder="0" applyAlignment="0" applyProtection="0"/>
    <xf numFmtId="0" fontId="62" fillId="0" borderId="0"/>
    <xf numFmtId="43" fontId="21" fillId="0" borderId="0" applyFont="0" applyFill="0" applyBorder="0" applyAlignment="0" applyProtection="0"/>
    <xf numFmtId="0" fontId="21" fillId="0" borderId="0"/>
    <xf numFmtId="0" fontId="21" fillId="0" borderId="0"/>
    <xf numFmtId="0" fontId="3" fillId="8" borderId="10" applyNumberFormat="0" applyFont="0" applyAlignment="0" applyProtection="0"/>
    <xf numFmtId="0" fontId="97" fillId="73" borderId="223" applyNumberFormat="0" applyAlignment="0" applyProtection="0"/>
    <xf numFmtId="0" fontId="97" fillId="63" borderId="208" applyNumberFormat="0" applyAlignment="0" applyProtection="0"/>
    <xf numFmtId="0" fontId="21" fillId="60" borderId="210" applyNumberFormat="0" applyFont="0" applyAlignment="0" applyProtection="0"/>
    <xf numFmtId="0" fontId="90" fillId="82" borderId="208" applyNumberFormat="0" applyAlignment="0" applyProtection="0"/>
    <xf numFmtId="0" fontId="21" fillId="70" borderId="210" applyNumberFormat="0" applyAlignment="0" applyProtection="0"/>
    <xf numFmtId="0" fontId="100" fillId="82" borderId="218" applyNumberFormat="0" applyAlignment="0" applyProtection="0"/>
    <xf numFmtId="0" fontId="102" fillId="0" borderId="227" applyNumberFormat="0" applyFill="0" applyAlignment="0" applyProtection="0"/>
    <xf numFmtId="0" fontId="21" fillId="70" borderId="210" applyNumberFormat="0" applyAlignment="0" applyProtection="0"/>
    <xf numFmtId="0" fontId="21" fillId="60" borderId="217" applyNumberFormat="0" applyFont="0" applyAlignment="0" applyProtection="0"/>
    <xf numFmtId="0" fontId="19" fillId="0" borderId="213" applyNumberFormat="0" applyFill="0" applyAlignment="0" applyProtection="0"/>
    <xf numFmtId="0" fontId="100" fillId="82" borderId="238" applyNumberFormat="0" applyAlignment="0" applyProtection="0"/>
    <xf numFmtId="0" fontId="21" fillId="70" borderId="217" applyNumberFormat="0" applyAlignment="0" applyProtection="0"/>
    <xf numFmtId="0" fontId="19" fillId="0" borderId="240" applyNumberFormat="0" applyFill="0" applyAlignment="0" applyProtection="0"/>
    <xf numFmtId="0" fontId="90" fillId="82" borderId="235" applyNumberFormat="0" applyAlignment="0" applyProtection="0"/>
    <xf numFmtId="0" fontId="90" fillId="82" borderId="223" applyNumberFormat="0" applyAlignment="0" applyProtection="0"/>
    <xf numFmtId="0" fontId="100" fillId="82" borderId="218" applyNumberFormat="0" applyAlignment="0" applyProtection="0"/>
    <xf numFmtId="0" fontId="97" fillId="73" borderId="235" applyNumberFormat="0" applyAlignment="0" applyProtection="0"/>
    <xf numFmtId="0" fontId="100" fillId="82" borderId="238" applyNumberFormat="0" applyAlignment="0" applyProtection="0"/>
    <xf numFmtId="0" fontId="19" fillId="0" borderId="220" applyNumberFormat="0" applyFill="0" applyAlignment="0" applyProtection="0"/>
    <xf numFmtId="0" fontId="21" fillId="70" borderId="21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02" fillId="0" borderId="219" applyNumberFormat="0" applyFill="0" applyAlignment="0" applyProtection="0"/>
    <xf numFmtId="0" fontId="100" fillId="82" borderId="238" applyNumberFormat="0" applyAlignment="0" applyProtection="0"/>
    <xf numFmtId="0" fontId="100" fillId="82" borderId="238" applyNumberFormat="0" applyAlignment="0" applyProtection="0"/>
    <xf numFmtId="0" fontId="100" fillId="82" borderId="218" applyNumberFormat="0" applyAlignment="0" applyProtection="0"/>
    <xf numFmtId="0" fontId="19" fillId="0" borderId="220" applyNumberFormat="0" applyFill="0" applyAlignment="0" applyProtection="0"/>
    <xf numFmtId="0" fontId="97" fillId="73" borderId="235" applyNumberFormat="0" applyAlignment="0" applyProtection="0"/>
    <xf numFmtId="0" fontId="21" fillId="70" borderId="23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00" fillId="82" borderId="218" applyNumberFormat="0" applyAlignment="0" applyProtection="0"/>
    <xf numFmtId="0" fontId="90" fillId="82" borderId="221" applyNumberFormat="0" applyAlignment="0" applyProtection="0"/>
    <xf numFmtId="0" fontId="97" fillId="73" borderId="235" applyNumberFormat="0" applyAlignment="0" applyProtection="0"/>
    <xf numFmtId="0" fontId="97" fillId="73" borderId="208" applyNumberFormat="0" applyAlignment="0" applyProtection="0"/>
    <xf numFmtId="0" fontId="100" fillId="66" borderId="218" applyNumberFormat="0" applyAlignment="0" applyProtection="0"/>
    <xf numFmtId="0" fontId="100" fillId="82" borderId="218" applyNumberFormat="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00" fillId="82" borderId="218"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100" fillId="82" borderId="218" applyNumberFormat="0" applyAlignment="0" applyProtection="0"/>
    <xf numFmtId="0" fontId="100" fillId="82" borderId="218" applyNumberFormat="0" applyAlignment="0" applyProtection="0"/>
    <xf numFmtId="0" fontId="90" fillId="82" borderId="221" applyNumberFormat="0" applyAlignment="0" applyProtection="0"/>
    <xf numFmtId="0" fontId="100" fillId="82" borderId="238"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0" fillId="82" borderId="218"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19" fillId="0" borderId="220"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00" fillId="82" borderId="226" applyNumberFormat="0" applyAlignment="0" applyProtection="0"/>
    <xf numFmtId="0" fontId="19" fillId="0" borderId="240" applyNumberFormat="0" applyFill="0" applyAlignment="0" applyProtection="0"/>
    <xf numFmtId="0" fontId="100" fillId="82" borderId="238" applyNumberFormat="0" applyAlignment="0" applyProtection="0"/>
    <xf numFmtId="0" fontId="90" fillId="66" borderId="235" applyNumberFormat="0" applyAlignment="0" applyProtection="0"/>
    <xf numFmtId="0" fontId="90" fillId="82" borderId="235" applyNumberFormat="0" applyAlignment="0" applyProtection="0"/>
    <xf numFmtId="0" fontId="100" fillId="82" borderId="238" applyNumberFormat="0" applyAlignment="0" applyProtection="0"/>
    <xf numFmtId="0" fontId="90" fillId="82" borderId="235" applyNumberFormat="0" applyAlignment="0" applyProtection="0"/>
    <xf numFmtId="0" fontId="100" fillId="82" borderId="238" applyNumberFormat="0" applyAlignment="0" applyProtection="0"/>
    <xf numFmtId="0" fontId="102" fillId="0" borderId="239" applyNumberFormat="0" applyFill="0" applyAlignment="0" applyProtection="0"/>
    <xf numFmtId="164" fontId="3" fillId="0" borderId="0" applyFont="0" applyFill="0" applyBorder="0" applyAlignment="0" applyProtection="0"/>
    <xf numFmtId="164" fontId="21" fillId="0" borderId="0" applyFont="0" applyFill="0" applyBorder="0" applyAlignment="0" applyProtection="0"/>
    <xf numFmtId="0" fontId="21" fillId="70" borderId="225" applyNumberFormat="0" applyAlignment="0" applyProtection="0"/>
    <xf numFmtId="0" fontId="21" fillId="70" borderId="225" applyNumberFormat="0" applyAlignment="0" applyProtection="0"/>
    <xf numFmtId="0" fontId="100" fillId="82" borderId="226"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9" fillId="0" borderId="228" applyNumberFormat="0" applyFill="0" applyAlignment="0" applyProtection="0"/>
    <xf numFmtId="0" fontId="102" fillId="0" borderId="227" applyNumberFormat="0" applyFill="0" applyAlignment="0" applyProtection="0"/>
    <xf numFmtId="164" fontId="21" fillId="0" borderId="0" applyFont="0" applyFill="0" applyBorder="0" applyAlignment="0" applyProtection="0"/>
    <xf numFmtId="164" fontId="21" fillId="0" borderId="0" applyFont="0" applyFill="0" applyBorder="0" applyAlignment="0" applyProtection="0"/>
    <xf numFmtId="0" fontId="19" fillId="0" borderId="240" applyNumberFormat="0" applyFill="0" applyAlignment="0" applyProtection="0"/>
    <xf numFmtId="164" fontId="21" fillId="0" borderId="0" applyFont="0" applyFill="0" applyBorder="0" applyAlignment="0" applyProtection="0"/>
    <xf numFmtId="164" fontId="21" fillId="0" borderId="0" applyFont="0" applyFill="0" applyBorder="0" applyAlignment="0" applyProtection="0"/>
    <xf numFmtId="0" fontId="19" fillId="0" borderId="228" applyNumberFormat="0" applyFill="0" applyAlignment="0" applyProtection="0"/>
    <xf numFmtId="0" fontId="97" fillId="73" borderId="223" applyNumberFormat="0" applyAlignment="0" applyProtection="0"/>
    <xf numFmtId="164" fontId="21" fillId="0" borderId="0" applyFont="0" applyFill="0" applyBorder="0" applyAlignment="0" applyProtection="0"/>
    <xf numFmtId="0" fontId="21" fillId="70" borderId="225" applyNumberFormat="0" applyAlignment="0" applyProtection="0"/>
    <xf numFmtId="164" fontId="21" fillId="0" borderId="0" applyFont="0" applyFill="0" applyBorder="0" applyAlignment="0" applyProtection="0"/>
    <xf numFmtId="0" fontId="19" fillId="0" borderId="240" applyNumberFormat="0" applyFill="0" applyAlignment="0" applyProtection="0"/>
    <xf numFmtId="0" fontId="21" fillId="70" borderId="237" applyNumberFormat="0" applyAlignment="0" applyProtection="0"/>
    <xf numFmtId="0" fontId="90" fillId="82" borderId="223" applyNumberFormat="0" applyAlignment="0" applyProtection="0"/>
    <xf numFmtId="0" fontId="100" fillId="82" borderId="218" applyNumberFormat="0" applyAlignment="0" applyProtection="0"/>
    <xf numFmtId="0" fontId="21" fillId="70" borderId="217" applyNumberFormat="0" applyAlignment="0" applyProtection="0"/>
    <xf numFmtId="0" fontId="100" fillId="82" borderId="218" applyNumberFormat="0" applyAlignment="0" applyProtection="0"/>
    <xf numFmtId="0" fontId="91" fillId="67" borderId="224" applyNumberFormat="0" applyAlignment="0" applyProtection="0"/>
    <xf numFmtId="0" fontId="19" fillId="0" borderId="220" applyNumberFormat="0" applyFill="0" applyAlignment="0" applyProtection="0"/>
    <xf numFmtId="0" fontId="100" fillId="66" borderId="211" applyNumberFormat="0" applyAlignment="0" applyProtection="0"/>
    <xf numFmtId="0" fontId="19" fillId="0" borderId="213" applyNumberFormat="0" applyFill="0" applyAlignment="0" applyProtection="0"/>
    <xf numFmtId="0" fontId="91" fillId="83" borderId="209" applyNumberFormat="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19" fillId="0" borderId="213" applyNumberFormat="0" applyFill="0" applyAlignment="0" applyProtection="0"/>
    <xf numFmtId="0" fontId="97" fillId="73" borderId="208" applyNumberFormat="0" applyAlignment="0" applyProtection="0"/>
    <xf numFmtId="0" fontId="21" fillId="70" borderId="225" applyNumberFormat="0" applyAlignment="0" applyProtection="0"/>
    <xf numFmtId="0" fontId="19" fillId="0" borderId="213" applyNumberFormat="0" applyFill="0" applyAlignment="0" applyProtection="0"/>
    <xf numFmtId="0" fontId="100" fillId="82" borderId="211" applyNumberFormat="0" applyAlignment="0" applyProtection="0"/>
    <xf numFmtId="0" fontId="91" fillId="83" borderId="209" applyNumberFormat="0" applyAlignment="0" applyProtection="0"/>
    <xf numFmtId="0" fontId="100" fillId="82" borderId="211" applyNumberFormat="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37" applyNumberFormat="0" applyAlignment="0" applyProtection="0"/>
    <xf numFmtId="0" fontId="21" fillId="70" borderId="237"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9" fillId="0" borderId="213" applyNumberFormat="0" applyFill="0" applyAlignment="0" applyProtection="0"/>
    <xf numFmtId="0" fontId="90" fillId="82"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21" fillId="70" borderId="210" applyNumberFormat="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19" fillId="0" borderId="213" applyNumberFormat="0" applyFill="0" applyAlignment="0" applyProtection="0"/>
    <xf numFmtId="0" fontId="102" fillId="0" borderId="212" applyNumberFormat="0" applyFill="0" applyAlignment="0" applyProtection="0"/>
    <xf numFmtId="0" fontId="21" fillId="70" borderId="210" applyNumberFormat="0" applyAlignment="0" applyProtection="0"/>
    <xf numFmtId="0" fontId="97" fillId="73" borderId="223"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00" fillId="82" borderId="218" applyNumberFormat="0" applyAlignment="0" applyProtection="0"/>
    <xf numFmtId="0" fontId="90" fillId="82" borderId="221" applyNumberFormat="0" applyAlignment="0" applyProtection="0"/>
    <xf numFmtId="0" fontId="90" fillId="82" borderId="221" applyNumberFormat="0" applyAlignment="0" applyProtection="0"/>
    <xf numFmtId="0" fontId="100" fillId="82" borderId="218" applyNumberFormat="0" applyAlignment="0" applyProtection="0"/>
    <xf numFmtId="0" fontId="19" fillId="0" borderId="213" applyNumberFormat="0" applyFill="0" applyAlignment="0" applyProtection="0"/>
    <xf numFmtId="0" fontId="100" fillId="82" borderId="211" applyNumberFormat="0" applyAlignment="0" applyProtection="0"/>
    <xf numFmtId="0" fontId="90" fillId="82"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1" fillId="83" borderId="209" applyNumberFormat="0" applyAlignment="0" applyProtection="0"/>
    <xf numFmtId="0" fontId="90" fillId="82" borderId="208" applyNumberFormat="0" applyAlignment="0" applyProtection="0"/>
    <xf numFmtId="0" fontId="19" fillId="0" borderId="213" applyNumberFormat="0" applyFill="0" applyAlignment="0" applyProtection="0"/>
    <xf numFmtId="0" fontId="102" fillId="0" borderId="212" applyNumberFormat="0" applyFill="0" applyAlignment="0" applyProtection="0"/>
    <xf numFmtId="0" fontId="100" fillId="82" borderId="226" applyNumberFormat="0" applyAlignment="0" applyProtection="0"/>
    <xf numFmtId="0" fontId="102" fillId="0" borderId="212" applyNumberFormat="0" applyFill="0" applyAlignment="0" applyProtection="0"/>
    <xf numFmtId="0" fontId="100" fillId="82" borderId="211" applyNumberFormat="0" applyAlignment="0" applyProtection="0"/>
    <xf numFmtId="0" fontId="19" fillId="0" borderId="240" applyNumberFormat="0" applyFill="0" applyAlignment="0" applyProtection="0"/>
    <xf numFmtId="0" fontId="90" fillId="82" borderId="22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21" applyNumberFormat="0" applyAlignment="0" applyProtection="0"/>
    <xf numFmtId="0" fontId="90" fillId="82" borderId="208" applyNumberFormat="0" applyAlignment="0" applyProtection="0"/>
    <xf numFmtId="0" fontId="90" fillId="82" borderId="223" applyNumberFormat="0" applyAlignment="0" applyProtection="0"/>
    <xf numFmtId="0" fontId="21" fillId="70" borderId="210" applyNumberFormat="0" applyAlignment="0" applyProtection="0"/>
    <xf numFmtId="0" fontId="90" fillId="82" borderId="221" applyNumberFormat="0" applyAlignment="0" applyProtection="0"/>
    <xf numFmtId="0" fontId="90" fillId="82" borderId="208" applyNumberFormat="0" applyAlignment="0" applyProtection="0"/>
    <xf numFmtId="0" fontId="90" fillId="82" borderId="223" applyNumberFormat="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19" fillId="0" borderId="22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186" applyNumberFormat="0" applyFill="0" applyAlignment="0" applyProtection="0"/>
    <xf numFmtId="0" fontId="102" fillId="0" borderId="219" applyNumberFormat="0" applyFill="0" applyAlignment="0" applyProtection="0"/>
    <xf numFmtId="0" fontId="19" fillId="0" borderId="228" applyNumberFormat="0" applyFill="0" applyAlignment="0" applyProtection="0"/>
    <xf numFmtId="0" fontId="19" fillId="0" borderId="187" applyNumberFormat="0" applyFill="0" applyAlignment="0" applyProtection="0"/>
    <xf numFmtId="0" fontId="21" fillId="0" borderId="0"/>
    <xf numFmtId="0" fontId="21" fillId="0" borderId="0"/>
    <xf numFmtId="0" fontId="90" fillId="82" borderId="221" applyNumberFormat="0" applyAlignment="0" applyProtection="0"/>
    <xf numFmtId="0" fontId="100" fillId="82" borderId="238" applyNumberFormat="0" applyAlignment="0" applyProtection="0"/>
    <xf numFmtId="0" fontId="21" fillId="0" borderId="0"/>
    <xf numFmtId="164" fontId="21" fillId="0" borderId="0" applyFont="0" applyFill="0" applyBorder="0" applyAlignment="0" applyProtection="0"/>
    <xf numFmtId="0" fontId="19" fillId="0" borderId="220" applyNumberFormat="0" applyFill="0" applyAlignment="0" applyProtection="0"/>
    <xf numFmtId="0" fontId="19" fillId="0" borderId="220" applyNumberFormat="0" applyFill="0" applyAlignment="0" applyProtection="0"/>
    <xf numFmtId="0" fontId="21" fillId="0" borderId="0"/>
    <xf numFmtId="0" fontId="85" fillId="0" borderId="0"/>
    <xf numFmtId="164" fontId="21" fillId="0" borderId="0" applyFont="0" applyFill="0" applyBorder="0" applyAlignment="0" applyProtection="0"/>
    <xf numFmtId="0" fontId="22" fillId="0" borderId="0"/>
    <xf numFmtId="0" fontId="86" fillId="0" borderId="0"/>
    <xf numFmtId="0" fontId="3" fillId="0" borderId="0"/>
    <xf numFmtId="0" fontId="21" fillId="0" borderId="0"/>
    <xf numFmtId="0" fontId="87" fillId="0" borderId="0" applyNumberFormat="0" applyFill="0" applyBorder="0" applyAlignment="0" applyProtection="0"/>
    <xf numFmtId="0" fontId="4" fillId="0" borderId="0"/>
    <xf numFmtId="0" fontId="22" fillId="38" borderId="0" applyNumberFormat="0" applyBorder="0" applyAlignment="0" applyProtection="0"/>
    <xf numFmtId="0" fontId="22" fillId="39" borderId="0" applyNumberFormat="0" applyBorder="0" applyAlignment="0" applyProtection="0"/>
    <xf numFmtId="0" fontId="22" fillId="60" borderId="0" applyNumberFormat="0" applyBorder="0" applyAlignment="0" applyProtection="0"/>
    <xf numFmtId="0" fontId="22" fillId="61" borderId="0" applyNumberFormat="0" applyBorder="0" applyAlignment="0" applyProtection="0"/>
    <xf numFmtId="0" fontId="22" fillId="62" borderId="0" applyNumberFormat="0" applyBorder="0" applyAlignment="0" applyProtection="0"/>
    <xf numFmtId="0" fontId="22" fillId="60" borderId="0" applyNumberFormat="0" applyBorder="0" applyAlignment="0" applyProtection="0"/>
    <xf numFmtId="0" fontId="22" fillId="62" borderId="0" applyNumberFormat="0" applyBorder="0" applyAlignment="0" applyProtection="0"/>
    <xf numFmtId="0" fontId="22" fillId="39" borderId="0" applyNumberFormat="0" applyBorder="0" applyAlignment="0" applyProtection="0"/>
    <xf numFmtId="0" fontId="22" fillId="63" borderId="0" applyNumberFormat="0" applyBorder="0" applyAlignment="0" applyProtection="0"/>
    <xf numFmtId="0" fontId="22" fillId="34" borderId="0" applyNumberFormat="0" applyBorder="0" applyAlignment="0" applyProtection="0"/>
    <xf numFmtId="0" fontId="22" fillId="62" borderId="0" applyNumberFormat="0" applyBorder="0" applyAlignment="0" applyProtection="0"/>
    <xf numFmtId="0" fontId="22" fillId="60" borderId="0" applyNumberFormat="0" applyBorder="0" applyAlignment="0" applyProtection="0"/>
    <xf numFmtId="0" fontId="88" fillId="62" borderId="0" applyNumberFormat="0" applyBorder="0" applyAlignment="0" applyProtection="0"/>
    <xf numFmtId="0" fontId="88" fillId="49" borderId="0" applyNumberFormat="0" applyBorder="0" applyAlignment="0" applyProtection="0"/>
    <xf numFmtId="0" fontId="88" fillId="41" borderId="0" applyNumberFormat="0" applyBorder="0" applyAlignment="0" applyProtection="0"/>
    <xf numFmtId="0" fontId="88" fillId="34" borderId="0" applyNumberFormat="0" applyBorder="0" applyAlignment="0" applyProtection="0"/>
    <xf numFmtId="0" fontId="88" fillId="62" borderId="0" applyNumberFormat="0" applyBorder="0" applyAlignment="0" applyProtection="0"/>
    <xf numFmtId="0" fontId="88" fillId="39" borderId="0" applyNumberFormat="0" applyBorder="0" applyAlignment="0" applyProtection="0"/>
    <xf numFmtId="0" fontId="88" fillId="64" borderId="0" applyNumberFormat="0" applyBorder="0" applyAlignment="0" applyProtection="0"/>
    <xf numFmtId="0" fontId="88" fillId="49" borderId="0" applyNumberFormat="0" applyBorder="0" applyAlignment="0" applyProtection="0"/>
    <xf numFmtId="0" fontId="88" fillId="41" borderId="0" applyNumberFormat="0" applyBorder="0" applyAlignment="0" applyProtection="0"/>
    <xf numFmtId="0" fontId="88" fillId="65" borderId="0" applyNumberFormat="0" applyBorder="0" applyAlignment="0" applyProtection="0"/>
    <xf numFmtId="0" fontId="88" fillId="44" borderId="0" applyNumberFormat="0" applyBorder="0" applyAlignment="0" applyProtection="0"/>
    <xf numFmtId="0" fontId="88" fillId="47" borderId="0" applyNumberFormat="0" applyBorder="0" applyAlignment="0" applyProtection="0"/>
    <xf numFmtId="0" fontId="89" fillId="36" borderId="0" applyNumberFormat="0" applyBorder="0" applyAlignment="0" applyProtection="0"/>
    <xf numFmtId="0" fontId="90" fillId="66" borderId="188" applyNumberFormat="0" applyAlignment="0" applyProtection="0"/>
    <xf numFmtId="0" fontId="91" fillId="67" borderId="189" applyNumberFormat="0" applyAlignment="0" applyProtection="0"/>
    <xf numFmtId="0" fontId="92" fillId="0" borderId="0" applyNumberFormat="0" applyFill="0" applyBorder="0" applyAlignment="0" applyProtection="0"/>
    <xf numFmtId="0" fontId="93" fillId="62" borderId="0" applyNumberFormat="0" applyBorder="0" applyAlignment="0" applyProtection="0"/>
    <xf numFmtId="0" fontId="94" fillId="0" borderId="190" applyNumberFormat="0" applyFill="0" applyAlignment="0" applyProtection="0"/>
    <xf numFmtId="0" fontId="95" fillId="0" borderId="191" applyNumberFormat="0" applyFill="0" applyAlignment="0" applyProtection="0"/>
    <xf numFmtId="0" fontId="96" fillId="0" borderId="192" applyNumberFormat="0" applyFill="0" applyAlignment="0" applyProtection="0"/>
    <xf numFmtId="0" fontId="96" fillId="0" borderId="0" applyNumberFormat="0" applyFill="0" applyBorder="0" applyAlignment="0" applyProtection="0"/>
    <xf numFmtId="0" fontId="97" fillId="63" borderId="188" applyNumberFormat="0" applyAlignment="0" applyProtection="0"/>
    <xf numFmtId="0" fontId="98" fillId="0" borderId="193" applyNumberFormat="0" applyFill="0" applyAlignment="0" applyProtection="0"/>
    <xf numFmtId="0" fontId="99" fillId="63" borderId="0" applyNumberFormat="0" applyBorder="0" applyAlignment="0" applyProtection="0"/>
    <xf numFmtId="0" fontId="21" fillId="60" borderId="194" applyNumberFormat="0" applyFont="0" applyAlignment="0" applyProtection="0"/>
    <xf numFmtId="0" fontId="100" fillId="66" borderId="195" applyNumberFormat="0" applyAlignment="0" applyProtection="0"/>
    <xf numFmtId="0" fontId="101" fillId="0" borderId="0" applyNumberFormat="0" applyFill="0" applyBorder="0" applyAlignment="0" applyProtection="0"/>
    <xf numFmtId="0" fontId="102" fillId="0" borderId="196" applyNumberFormat="0" applyFill="0" applyAlignment="0" applyProtection="0"/>
    <xf numFmtId="0" fontId="98" fillId="0" borderId="0" applyNumberFormat="0" applyFill="0" applyBorder="0" applyAlignment="0" applyProtection="0"/>
    <xf numFmtId="0" fontId="103" fillId="0" borderId="0"/>
    <xf numFmtId="0" fontId="3" fillId="0" borderId="0"/>
    <xf numFmtId="0" fontId="103" fillId="0" borderId="0"/>
    <xf numFmtId="0" fontId="22" fillId="0" borderId="0"/>
    <xf numFmtId="0" fontId="103" fillId="0" borderId="0"/>
    <xf numFmtId="164" fontId="3"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02" fillId="0" borderId="196" applyNumberFormat="0" applyFill="0" applyAlignment="0" applyProtection="0"/>
    <xf numFmtId="0" fontId="100" fillId="66" borderId="195" applyNumberFormat="0" applyAlignment="0" applyProtection="0"/>
    <xf numFmtId="0" fontId="21" fillId="60" borderId="194" applyNumberFormat="0" applyFont="0" applyAlignment="0" applyProtection="0"/>
    <xf numFmtId="0" fontId="97" fillId="63" borderId="188" applyNumberFormat="0" applyAlignment="0" applyProtection="0"/>
    <xf numFmtId="0" fontId="21" fillId="0" borderId="0"/>
    <xf numFmtId="0" fontId="90" fillId="66"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21" fillId="0" borderId="0"/>
    <xf numFmtId="0" fontId="21" fillId="0" borderId="0"/>
    <xf numFmtId="0" fontId="21" fillId="0" borderId="0"/>
    <xf numFmtId="164" fontId="21" fillId="0" borderId="0" applyFont="0" applyFill="0" applyBorder="0" applyAlignment="0" applyProtection="0"/>
    <xf numFmtId="0" fontId="100" fillId="82" borderId="195" applyNumberFormat="0" applyAlignment="0" applyProtection="0"/>
    <xf numFmtId="0" fontId="19" fillId="0" borderId="197" applyNumberFormat="0" applyFill="0" applyAlignment="0" applyProtection="0"/>
    <xf numFmtId="0" fontId="102" fillId="0" borderId="196" applyNumberFormat="0" applyFill="0" applyAlignment="0" applyProtection="0"/>
    <xf numFmtId="0" fontId="90" fillId="82" borderId="188" applyNumberFormat="0" applyAlignment="0" applyProtection="0"/>
    <xf numFmtId="0" fontId="21" fillId="70" borderId="194" applyNumberFormat="0" applyAlignment="0" applyProtection="0"/>
    <xf numFmtId="0" fontId="100" fillId="82" borderId="195"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100" fillId="82" borderId="195" applyNumberFormat="0" applyAlignment="0" applyProtection="0"/>
    <xf numFmtId="0" fontId="19" fillId="0" borderId="197" applyNumberFormat="0" applyFill="0" applyAlignment="0" applyProtection="0"/>
    <xf numFmtId="0" fontId="100" fillId="82" borderId="195" applyNumberFormat="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100" fillId="82" borderId="195" applyNumberFormat="0" applyAlignment="0" applyProtection="0"/>
    <xf numFmtId="0" fontId="102" fillId="0" borderId="196" applyNumberFormat="0" applyFill="0" applyAlignment="0" applyProtection="0"/>
    <xf numFmtId="0" fontId="19" fillId="0" borderId="197" applyNumberFormat="0" applyFill="0" applyAlignment="0" applyProtection="0"/>
    <xf numFmtId="0" fontId="21" fillId="70" borderId="194" applyNumberFormat="0" applyAlignment="0" applyProtection="0"/>
    <xf numFmtId="0" fontId="100" fillId="82" borderId="195" applyNumberFormat="0" applyAlignment="0" applyProtection="0"/>
    <xf numFmtId="0" fontId="100" fillId="82" borderId="195"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19" fillId="0" borderId="197" applyNumberFormat="0" applyFill="0" applyAlignment="0" applyProtection="0"/>
    <xf numFmtId="0" fontId="97" fillId="73" borderId="188" applyNumberFormat="0" applyAlignment="0" applyProtection="0"/>
    <xf numFmtId="0" fontId="102" fillId="0" borderId="196"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00" fillId="82" borderId="195"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90" fillId="82"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100" fillId="82" borderId="195" applyNumberFormat="0" applyAlignment="0" applyProtection="0"/>
    <xf numFmtId="0" fontId="90" fillId="82" borderId="188" applyNumberFormat="0" applyAlignment="0" applyProtection="0"/>
    <xf numFmtId="0" fontId="100" fillId="82" borderId="195" applyNumberFormat="0" applyAlignment="0" applyProtection="0"/>
    <xf numFmtId="0" fontId="21" fillId="70" borderId="194" applyNumberFormat="0" applyAlignment="0" applyProtection="0"/>
    <xf numFmtId="0" fontId="90" fillId="82" borderId="188" applyNumberFormat="0" applyAlignment="0" applyProtection="0"/>
    <xf numFmtId="0" fontId="90" fillId="82" borderId="188" applyNumberFormat="0" applyAlignment="0" applyProtection="0"/>
    <xf numFmtId="0" fontId="90" fillId="82" borderId="188" applyNumberFormat="0" applyAlignment="0" applyProtection="0"/>
    <xf numFmtId="0" fontId="90" fillId="82" borderId="188" applyNumberFormat="0" applyAlignment="0" applyProtection="0"/>
    <xf numFmtId="0" fontId="100" fillId="82" borderId="195" applyNumberFormat="0" applyAlignment="0" applyProtection="0"/>
    <xf numFmtId="0" fontId="97" fillId="73" borderId="188" applyNumberFormat="0" applyAlignment="0" applyProtection="0"/>
    <xf numFmtId="0" fontId="100" fillId="82" borderId="195" applyNumberFormat="0" applyAlignment="0" applyProtection="0"/>
    <xf numFmtId="0" fontId="100" fillId="82" borderId="195" applyNumberFormat="0" applyAlignment="0" applyProtection="0"/>
    <xf numFmtId="0" fontId="19" fillId="0" borderId="197" applyNumberFormat="0" applyFill="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00" fillId="82" borderId="195" applyNumberFormat="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19" fillId="0" borderId="197" applyNumberFormat="0" applyFill="0" applyAlignment="0" applyProtection="0"/>
    <xf numFmtId="0" fontId="100" fillId="82" borderId="195"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21" fillId="70" borderId="194" applyNumberFormat="0" applyAlignment="0" applyProtection="0"/>
    <xf numFmtId="0" fontId="19" fillId="0" borderId="197" applyNumberFormat="0" applyFill="0" applyAlignment="0" applyProtection="0"/>
    <xf numFmtId="0" fontId="97" fillId="73" borderId="188" applyNumberFormat="0" applyAlignment="0" applyProtection="0"/>
    <xf numFmtId="0" fontId="100" fillId="82" borderId="195" applyNumberFormat="0" applyAlignment="0" applyProtection="0"/>
    <xf numFmtId="0" fontId="21" fillId="70" borderId="194" applyNumberFormat="0" applyAlignment="0" applyProtection="0"/>
    <xf numFmtId="0" fontId="90" fillId="82" borderId="188" applyNumberFormat="0" applyAlignment="0" applyProtection="0"/>
    <xf numFmtId="0" fontId="100" fillId="82" borderId="195" applyNumberFormat="0" applyAlignment="0" applyProtection="0"/>
    <xf numFmtId="0" fontId="19" fillId="0" borderId="197" applyNumberFormat="0" applyFill="0" applyAlignment="0" applyProtection="0"/>
    <xf numFmtId="0" fontId="102" fillId="0" borderId="196" applyNumberFormat="0" applyFill="0" applyAlignment="0" applyProtection="0"/>
    <xf numFmtId="0" fontId="19" fillId="0" borderId="197" applyNumberFormat="0" applyFill="0" applyAlignment="0" applyProtection="0"/>
    <xf numFmtId="164" fontId="3" fillId="0" borderId="0" applyFont="0" applyFill="0" applyBorder="0" applyAlignment="0" applyProtection="0"/>
    <xf numFmtId="164" fontId="21" fillId="0" borderId="0" applyFont="0" applyFill="0" applyBorder="0" applyAlignment="0" applyProtection="0"/>
    <xf numFmtId="0" fontId="100" fillId="82" borderId="195" applyNumberFormat="0" applyAlignment="0" applyProtection="0"/>
    <xf numFmtId="0" fontId="19" fillId="0" borderId="197" applyNumberFormat="0" applyFill="0" applyAlignment="0" applyProtection="0"/>
    <xf numFmtId="0" fontId="21" fillId="70" borderId="194" applyNumberFormat="0" applyAlignment="0" applyProtection="0"/>
    <xf numFmtId="0" fontId="21" fillId="70" borderId="194" applyNumberFormat="0" applyAlignment="0" applyProtection="0"/>
    <xf numFmtId="0" fontId="100" fillId="82" borderId="195" applyNumberFormat="0" applyAlignment="0" applyProtection="0"/>
    <xf numFmtId="0" fontId="100" fillId="82" borderId="195" applyNumberFormat="0" applyAlignment="0" applyProtection="0"/>
    <xf numFmtId="164" fontId="21" fillId="0" borderId="0" applyFont="0" applyFill="0" applyBorder="0" applyAlignment="0" applyProtection="0"/>
    <xf numFmtId="0" fontId="19" fillId="0" borderId="197" applyNumberFormat="0" applyFill="0" applyAlignment="0" applyProtection="0"/>
    <xf numFmtId="164" fontId="21" fillId="0" borderId="0" applyFont="0" applyFill="0" applyBorder="0" applyAlignment="0" applyProtection="0"/>
    <xf numFmtId="0" fontId="90" fillId="82" borderId="188" applyNumberFormat="0" applyAlignment="0" applyProtection="0"/>
    <xf numFmtId="164" fontId="21" fillId="0" borderId="0" applyFont="0" applyFill="0" applyBorder="0" applyAlignment="0" applyProtection="0"/>
    <xf numFmtId="164" fontId="21" fillId="0" borderId="0" applyFont="0" applyFill="0" applyBorder="0" applyAlignment="0" applyProtection="0"/>
    <xf numFmtId="0" fontId="21" fillId="70" borderId="194" applyNumberFormat="0" applyAlignment="0" applyProtection="0"/>
    <xf numFmtId="0" fontId="100" fillId="82" borderId="195" applyNumberFormat="0" applyAlignment="0" applyProtection="0"/>
    <xf numFmtId="164" fontId="21" fillId="0" borderId="0" applyFont="0" applyFill="0" applyBorder="0" applyAlignment="0" applyProtection="0"/>
    <xf numFmtId="0" fontId="21" fillId="70" borderId="194" applyNumberFormat="0" applyAlignment="0" applyProtection="0"/>
    <xf numFmtId="164" fontId="21" fillId="0" borderId="0" applyFont="0" applyFill="0" applyBorder="0" applyAlignment="0" applyProtection="0"/>
    <xf numFmtId="0" fontId="100" fillId="82" borderId="195" applyNumberFormat="0" applyAlignment="0" applyProtection="0"/>
    <xf numFmtId="0" fontId="21" fillId="70" borderId="194" applyNumberFormat="0" applyAlignment="0" applyProtection="0"/>
    <xf numFmtId="0" fontId="100" fillId="82" borderId="195" applyNumberFormat="0" applyAlignment="0" applyProtection="0"/>
    <xf numFmtId="0" fontId="19" fillId="0" borderId="197" applyNumberFormat="0" applyFill="0" applyAlignment="0" applyProtection="0"/>
    <xf numFmtId="0" fontId="90" fillId="82" borderId="188" applyNumberFormat="0" applyAlignment="0" applyProtection="0"/>
    <xf numFmtId="0" fontId="90" fillId="82"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21" fillId="70" borderId="194" applyNumberFormat="0" applyAlignment="0" applyProtection="0"/>
    <xf numFmtId="0" fontId="19" fillId="0" borderId="197" applyNumberFormat="0" applyFill="0" applyAlignment="0" applyProtection="0"/>
    <xf numFmtId="0" fontId="90" fillId="82" borderId="188" applyNumberFormat="0" applyAlignment="0" applyProtection="0"/>
    <xf numFmtId="0" fontId="91" fillId="83" borderId="189" applyNumberFormat="0" applyAlignment="0" applyProtection="0"/>
    <xf numFmtId="0" fontId="90" fillId="82"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21" fillId="70" borderId="194" applyNumberFormat="0" applyAlignment="0" applyProtection="0"/>
    <xf numFmtId="0" fontId="19" fillId="0" borderId="197" applyNumberFormat="0" applyFill="0" applyAlignment="0" applyProtection="0"/>
    <xf numFmtId="0" fontId="21" fillId="70" borderId="194" applyNumberFormat="0" applyAlignment="0" applyProtection="0"/>
    <xf numFmtId="0" fontId="91" fillId="83" borderId="189" applyNumberFormat="0" applyAlignment="0" applyProtection="0"/>
    <xf numFmtId="0" fontId="100" fillId="82" borderId="195"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21" fillId="70" borderId="194" applyNumberFormat="0" applyAlignment="0" applyProtection="0"/>
    <xf numFmtId="0" fontId="19" fillId="0" borderId="197" applyNumberFormat="0" applyFill="0" applyAlignment="0" applyProtection="0"/>
    <xf numFmtId="0" fontId="21" fillId="70" borderId="194" applyNumberFormat="0" applyAlignment="0" applyProtection="0"/>
    <xf numFmtId="0" fontId="19" fillId="0" borderId="197" applyNumberFormat="0" applyFill="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21" fillId="70" borderId="194" applyNumberFormat="0" applyAlignment="0" applyProtection="0"/>
    <xf numFmtId="0" fontId="100" fillId="82" borderId="195"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00" fillId="82" borderId="195" applyNumberFormat="0" applyAlignment="0" applyProtection="0"/>
    <xf numFmtId="0" fontId="91" fillId="83" borderId="189" applyNumberFormat="0" applyAlignment="0" applyProtection="0"/>
    <xf numFmtId="0" fontId="90" fillId="82" borderId="188" applyNumberFormat="0" applyAlignment="0" applyProtection="0"/>
    <xf numFmtId="0" fontId="100" fillId="82" borderId="195" applyNumberFormat="0" applyAlignment="0" applyProtection="0"/>
    <xf numFmtId="0" fontId="19" fillId="0" borderId="197" applyNumberFormat="0" applyFill="0" applyAlignment="0" applyProtection="0"/>
    <xf numFmtId="0" fontId="90" fillId="82" borderId="188" applyNumberFormat="0" applyAlignment="0" applyProtection="0"/>
    <xf numFmtId="0" fontId="21" fillId="70" borderId="194" applyNumberFormat="0" applyAlignment="0" applyProtection="0"/>
    <xf numFmtId="0" fontId="102" fillId="0" borderId="196" applyNumberFormat="0" applyFill="0" applyAlignment="0" applyProtection="0"/>
    <xf numFmtId="0" fontId="21" fillId="70" borderId="194" applyNumberFormat="0" applyAlignment="0" applyProtection="0"/>
    <xf numFmtId="0" fontId="102" fillId="0" borderId="196" applyNumberFormat="0" applyFill="0" applyAlignment="0" applyProtection="0"/>
    <xf numFmtId="0" fontId="19" fillId="0" borderId="197" applyNumberFormat="0" applyFill="0" applyAlignment="0" applyProtection="0"/>
    <xf numFmtId="0" fontId="100" fillId="82" borderId="195" applyNumberFormat="0" applyAlignment="0" applyProtection="0"/>
    <xf numFmtId="0" fontId="97" fillId="73" borderId="188" applyNumberFormat="0" applyAlignment="0" applyProtection="0"/>
    <xf numFmtId="0" fontId="21" fillId="70" borderId="194" applyNumberFormat="0" applyAlignment="0" applyProtection="0"/>
    <xf numFmtId="0" fontId="19" fillId="0" borderId="197" applyNumberFormat="0" applyFill="0" applyAlignment="0" applyProtection="0"/>
    <xf numFmtId="0" fontId="102" fillId="0" borderId="196" applyNumberFormat="0" applyFill="0" applyAlignment="0" applyProtection="0"/>
    <xf numFmtId="0" fontId="90" fillId="82" borderId="188" applyNumberFormat="0" applyAlignment="0" applyProtection="0"/>
    <xf numFmtId="0" fontId="90" fillId="82" borderId="188" applyNumberFormat="0" applyAlignment="0" applyProtection="0"/>
    <xf numFmtId="0" fontId="90" fillId="82" borderId="188" applyNumberFormat="0" applyAlignment="0" applyProtection="0"/>
    <xf numFmtId="0" fontId="90" fillId="82" borderId="188" applyNumberFormat="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90" fillId="82" borderId="188" applyNumberFormat="0" applyAlignment="0" applyProtection="0"/>
    <xf numFmtId="0" fontId="100" fillId="82" borderId="195" applyNumberFormat="0" applyAlignment="0" applyProtection="0"/>
    <xf numFmtId="0" fontId="19" fillId="0" borderId="197" applyNumberFormat="0" applyFill="0" applyAlignment="0" applyProtection="0"/>
    <xf numFmtId="0" fontId="100" fillId="82" borderId="195" applyNumberFormat="0" applyAlignment="0" applyProtection="0"/>
    <xf numFmtId="0" fontId="100" fillId="82" borderId="195" applyNumberFormat="0" applyAlignment="0" applyProtection="0"/>
    <xf numFmtId="0" fontId="102" fillId="0" borderId="196"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21" fillId="70" borderId="194" applyNumberFormat="0" applyAlignment="0" applyProtection="0"/>
    <xf numFmtId="0" fontId="19" fillId="0" borderId="197" applyNumberFormat="0" applyFill="0" applyAlignment="0" applyProtection="0"/>
    <xf numFmtId="0" fontId="100" fillId="82" borderId="195"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102" fillId="0" borderId="196"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21" fillId="0" borderId="0"/>
    <xf numFmtId="0" fontId="21" fillId="0" borderId="0"/>
    <xf numFmtId="0" fontId="21" fillId="70" borderId="194" applyNumberFormat="0" applyAlignment="0" applyProtection="0"/>
    <xf numFmtId="0" fontId="21" fillId="0" borderId="0"/>
    <xf numFmtId="164" fontId="21" fillId="0" borderId="0" applyFont="0" applyFill="0" applyBorder="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100" fillId="82" borderId="195" applyNumberFormat="0" applyAlignment="0" applyProtection="0"/>
    <xf numFmtId="0" fontId="21" fillId="70" borderId="194" applyNumberFormat="0" applyAlignment="0" applyProtection="0"/>
    <xf numFmtId="0" fontId="91" fillId="83" borderId="189" applyNumberFormat="0" applyAlignment="0" applyProtection="0"/>
    <xf numFmtId="0" fontId="100" fillId="82" borderId="195"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19" fillId="0" borderId="197" applyNumberFormat="0" applyFill="0" applyAlignment="0" applyProtection="0"/>
    <xf numFmtId="0" fontId="90" fillId="82" borderId="188"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2" fillId="0" borderId="196" applyNumberFormat="0" applyFill="0" applyAlignment="0" applyProtection="0"/>
    <xf numFmtId="164" fontId="3"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9" fillId="0" borderId="197" applyNumberFormat="0" applyFill="0" applyAlignment="0" applyProtection="0"/>
    <xf numFmtId="0" fontId="19" fillId="0" borderId="197" applyNumberFormat="0" applyFill="0" applyAlignment="0" applyProtection="0"/>
    <xf numFmtId="0" fontId="21" fillId="70" borderId="194" applyNumberFormat="0" applyAlignment="0" applyProtection="0"/>
    <xf numFmtId="0" fontId="21" fillId="70" borderId="194" applyNumberFormat="0" applyAlignment="0" applyProtection="0"/>
    <xf numFmtId="0" fontId="19" fillId="0" borderId="197" applyNumberFormat="0" applyFill="0" applyAlignment="0" applyProtection="0"/>
    <xf numFmtId="0" fontId="21" fillId="70" borderId="194" applyNumberFormat="0" applyAlignment="0" applyProtection="0"/>
    <xf numFmtId="0" fontId="100" fillId="82" borderId="195"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21" fillId="70" borderId="194"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00" fillId="82" borderId="195" applyNumberFormat="0" applyAlignment="0" applyProtection="0"/>
    <xf numFmtId="0" fontId="21" fillId="70" borderId="194" applyNumberFormat="0" applyAlignment="0" applyProtection="0"/>
    <xf numFmtId="0" fontId="91" fillId="83" borderId="189" applyNumberFormat="0" applyAlignment="0" applyProtection="0"/>
    <xf numFmtId="0" fontId="91" fillId="83" borderId="189" applyNumberFormat="0" applyAlignment="0" applyProtection="0"/>
    <xf numFmtId="0" fontId="90" fillId="82" borderId="188" applyNumberFormat="0" applyAlignment="0" applyProtection="0"/>
    <xf numFmtId="0" fontId="100" fillId="82" borderId="195" applyNumberFormat="0" applyAlignment="0" applyProtection="0"/>
    <xf numFmtId="0" fontId="19" fillId="0" borderId="197" applyNumberFormat="0" applyFill="0" applyAlignment="0" applyProtection="0"/>
    <xf numFmtId="0" fontId="100" fillId="82" borderId="195" applyNumberFormat="0" applyAlignment="0" applyProtection="0"/>
    <xf numFmtId="0" fontId="19" fillId="0" borderId="197" applyNumberFormat="0" applyFill="0" applyAlignment="0" applyProtection="0"/>
    <xf numFmtId="0" fontId="21" fillId="0" borderId="0"/>
    <xf numFmtId="0" fontId="21" fillId="0" borderId="0"/>
    <xf numFmtId="0" fontId="102" fillId="0" borderId="196" applyNumberFormat="0" applyFill="0" applyAlignment="0" applyProtection="0"/>
    <xf numFmtId="0" fontId="21" fillId="70" borderId="194" applyNumberFormat="0" applyAlignment="0" applyProtection="0"/>
    <xf numFmtId="0" fontId="21" fillId="0" borderId="0"/>
    <xf numFmtId="164" fontId="21" fillId="0" borderId="0" applyFont="0" applyFill="0" applyBorder="0" applyAlignment="0" applyProtection="0"/>
    <xf numFmtId="0" fontId="22" fillId="68" borderId="0" applyNumberFormat="0" applyBorder="0" applyAlignment="0" applyProtection="0"/>
    <xf numFmtId="0" fontId="22" fillId="69" borderId="0" applyNumberFormat="0" applyBorder="0" applyAlignment="0" applyProtection="0"/>
    <xf numFmtId="0" fontId="22" fillId="70" borderId="0" applyNumberFormat="0" applyBorder="0" applyAlignment="0" applyProtection="0"/>
    <xf numFmtId="0" fontId="22" fillId="71" borderId="0" applyNumberFormat="0" applyBorder="0" applyAlignment="0" applyProtection="0"/>
    <xf numFmtId="0" fontId="22" fillId="72" borderId="0" applyNumberFormat="0" applyBorder="0" applyAlignment="0" applyProtection="0"/>
    <xf numFmtId="0" fontId="22" fillId="70" borderId="0" applyNumberFormat="0" applyBorder="0" applyAlignment="0" applyProtection="0"/>
    <xf numFmtId="0" fontId="22" fillId="72" borderId="0" applyNumberFormat="0" applyBorder="0" applyAlignment="0" applyProtection="0"/>
    <xf numFmtId="0" fontId="22" fillId="69" borderId="0" applyNumberFormat="0" applyBorder="0" applyAlignment="0" applyProtection="0"/>
    <xf numFmtId="0" fontId="22" fillId="73" borderId="0" applyNumberFormat="0" applyBorder="0" applyAlignment="0" applyProtection="0"/>
    <xf numFmtId="0" fontId="22" fillId="74" borderId="0" applyNumberFormat="0" applyBorder="0" applyAlignment="0" applyProtection="0"/>
    <xf numFmtId="0" fontId="22" fillId="72" borderId="0" applyNumberFormat="0" applyBorder="0" applyAlignment="0" applyProtection="0"/>
    <xf numFmtId="0" fontId="22" fillId="70" borderId="0" applyNumberFormat="0" applyBorder="0" applyAlignment="0" applyProtection="0"/>
    <xf numFmtId="0" fontId="88" fillId="72" borderId="0" applyNumberFormat="0" applyBorder="0" applyAlignment="0" applyProtection="0"/>
    <xf numFmtId="0" fontId="88" fillId="75" borderId="0" applyNumberFormat="0" applyBorder="0" applyAlignment="0" applyProtection="0"/>
    <xf numFmtId="0" fontId="88" fillId="76" borderId="0" applyNumberFormat="0" applyBorder="0" applyAlignment="0" applyProtection="0"/>
    <xf numFmtId="0" fontId="88" fillId="74" borderId="0" applyNumberFormat="0" applyBorder="0" applyAlignment="0" applyProtection="0"/>
    <xf numFmtId="0" fontId="88" fillId="72" borderId="0" applyNumberFormat="0" applyBorder="0" applyAlignment="0" applyProtection="0"/>
    <xf numFmtId="0" fontId="88" fillId="69" borderId="0" applyNumberFormat="0" applyBorder="0" applyAlignment="0" applyProtection="0"/>
    <xf numFmtId="0" fontId="88" fillId="77" borderId="0" applyNumberFormat="0" applyBorder="0" applyAlignment="0" applyProtection="0"/>
    <xf numFmtId="0" fontId="88" fillId="75" borderId="0" applyNumberFormat="0" applyBorder="0" applyAlignment="0" applyProtection="0"/>
    <xf numFmtId="0" fontId="88" fillId="76" borderId="0" applyNumberFormat="0" applyBorder="0" applyAlignment="0" applyProtection="0"/>
    <xf numFmtId="0" fontId="88" fillId="78" borderId="0" applyNumberFormat="0" applyBorder="0" applyAlignment="0" applyProtection="0"/>
    <xf numFmtId="0" fontId="88" fillId="79" borderId="0" applyNumberFormat="0" applyBorder="0" applyAlignment="0" applyProtection="0"/>
    <xf numFmtId="0" fontId="88" fillId="80" borderId="0" applyNumberFormat="0" applyBorder="0" applyAlignment="0" applyProtection="0"/>
    <xf numFmtId="0" fontId="89" fillId="81" borderId="0" applyNumberFormat="0" applyBorder="0" applyAlignment="0" applyProtection="0"/>
    <xf numFmtId="0" fontId="90" fillId="82" borderId="188" applyNumberFormat="0" applyAlignment="0" applyProtection="0"/>
    <xf numFmtId="0" fontId="91" fillId="83" borderId="189" applyNumberFormat="0" applyAlignment="0" applyProtection="0"/>
    <xf numFmtId="187" fontId="21" fillId="0" borderId="0" applyFill="0" applyBorder="0" applyAlignment="0" applyProtection="0"/>
    <xf numFmtId="166" fontId="22" fillId="0" borderId="0" applyFont="0" applyFill="0" applyBorder="0" applyAlignment="0" applyProtection="0"/>
    <xf numFmtId="187" fontId="21" fillId="0" borderId="0" applyFill="0" applyBorder="0" applyAlignment="0" applyProtection="0"/>
    <xf numFmtId="0" fontId="93" fillId="72" borderId="0" applyNumberFormat="0" applyBorder="0" applyAlignment="0" applyProtection="0"/>
    <xf numFmtId="0" fontId="94" fillId="0" borderId="190" applyNumberFormat="0" applyFill="0" applyAlignment="0" applyProtection="0"/>
    <xf numFmtId="0" fontId="95" fillId="0" borderId="191" applyNumberFormat="0" applyFill="0" applyAlignment="0" applyProtection="0"/>
    <xf numFmtId="0" fontId="96" fillId="0" borderId="192" applyNumberFormat="0" applyFill="0" applyAlignment="0" applyProtection="0"/>
    <xf numFmtId="0" fontId="96" fillId="0" borderId="0" applyNumberFormat="0" applyFill="0" applyBorder="0" applyAlignment="0" applyProtection="0"/>
    <xf numFmtId="0" fontId="104" fillId="0" borderId="0" applyNumberFormat="0" applyFill="0" applyBorder="0" applyAlignment="0" applyProtection="0"/>
    <xf numFmtId="0" fontId="23" fillId="0" borderId="0" applyNumberFormat="0" applyFill="0" applyBorder="0" applyAlignment="0" applyProtection="0">
      <alignment vertical="top"/>
      <protection locked="0"/>
    </xf>
    <xf numFmtId="0" fontId="97" fillId="73" borderId="188" applyNumberFormat="0" applyAlignment="0" applyProtection="0"/>
    <xf numFmtId="0" fontId="98" fillId="0" borderId="193" applyNumberFormat="0" applyFill="0" applyAlignment="0" applyProtection="0"/>
    <xf numFmtId="0" fontId="99" fillId="73" borderId="0" applyNumberFormat="0" applyBorder="0" applyAlignment="0" applyProtection="0"/>
    <xf numFmtId="0" fontId="21" fillId="70" borderId="194" applyNumberFormat="0" applyAlignment="0" applyProtection="0"/>
    <xf numFmtId="0" fontId="100" fillId="82" borderId="195" applyNumberFormat="0" applyAlignment="0" applyProtection="0"/>
    <xf numFmtId="9" fontId="21" fillId="0" borderId="0" applyFill="0" applyBorder="0" applyAlignment="0" applyProtection="0"/>
    <xf numFmtId="0" fontId="101" fillId="0" borderId="0" applyNumberFormat="0" applyFill="0" applyBorder="0" applyAlignment="0" applyProtection="0"/>
    <xf numFmtId="0" fontId="102" fillId="0" borderId="196" applyNumberFormat="0" applyFill="0" applyAlignment="0" applyProtection="0"/>
    <xf numFmtId="9" fontId="21" fillId="0" borderId="0" applyFill="0" applyBorder="0" applyAlignment="0" applyProtection="0"/>
    <xf numFmtId="164" fontId="21" fillId="0" borderId="0" applyFont="0" applyFill="0" applyBorder="0" applyAlignment="0" applyProtection="0"/>
    <xf numFmtId="0" fontId="22" fillId="0" borderId="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91" fillId="83" borderId="189"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164" fontId="3"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21" fillId="0" borderId="0"/>
    <xf numFmtId="0" fontId="21" fillId="0" borderId="0"/>
    <xf numFmtId="0" fontId="21" fillId="0" borderId="0"/>
    <xf numFmtId="164" fontId="21" fillId="0" borderId="0" applyFont="0" applyFill="0" applyBorder="0" applyAlignment="0" applyProtection="0"/>
    <xf numFmtId="164" fontId="21" fillId="0" borderId="0" applyFont="0" applyFill="0" applyBorder="0" applyAlignment="0" applyProtection="0"/>
    <xf numFmtId="0" fontId="19" fillId="0" borderId="197" applyNumberFormat="0" applyFill="0" applyAlignment="0" applyProtection="0"/>
    <xf numFmtId="0" fontId="105" fillId="0" borderId="0" applyNumberFormat="0" applyFill="0" applyBorder="0" applyAlignment="0" applyProtection="0">
      <alignment vertical="top"/>
      <protection locked="0"/>
    </xf>
    <xf numFmtId="0" fontId="104" fillId="0" borderId="0" applyNumberFormat="0" applyFill="0" applyBorder="0" applyAlignment="0" applyProtection="0"/>
    <xf numFmtId="0" fontId="97" fillId="73" borderId="188" applyNumberFormat="0" applyAlignment="0" applyProtection="0"/>
    <xf numFmtId="0" fontId="90" fillId="82" borderId="188" applyNumberFormat="0" applyAlignment="0" applyProtection="0"/>
    <xf numFmtId="0" fontId="91" fillId="83" borderId="189" applyNumberFormat="0" applyAlignment="0" applyProtection="0"/>
    <xf numFmtId="187" fontId="21" fillId="0" borderId="0" applyFill="0" applyBorder="0" applyAlignment="0" applyProtection="0"/>
    <xf numFmtId="0" fontId="23" fillId="0" borderId="0" applyNumberFormat="0" applyFill="0" applyBorder="0" applyAlignment="0" applyProtection="0">
      <alignment vertical="top"/>
      <protection locked="0"/>
    </xf>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1" fillId="83" borderId="189"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91" fillId="83" borderId="189" applyNumberFormat="0" applyAlignment="0" applyProtection="0"/>
    <xf numFmtId="0" fontId="100" fillId="82" borderId="195" applyNumberFormat="0" applyAlignment="0" applyProtection="0"/>
    <xf numFmtId="0" fontId="21" fillId="70" borderId="194" applyNumberFormat="0" applyAlignment="0" applyProtection="0"/>
    <xf numFmtId="0" fontId="90" fillId="82"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0" fillId="82" borderId="188" applyNumberFormat="0" applyAlignment="0" applyProtection="0"/>
    <xf numFmtId="0" fontId="21" fillId="70" borderId="194" applyNumberFormat="0" applyAlignment="0" applyProtection="0"/>
    <xf numFmtId="0" fontId="100" fillId="82" borderId="195" applyNumberFormat="0" applyAlignment="0" applyProtection="0"/>
    <xf numFmtId="0" fontId="90" fillId="82" borderId="188"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91" fillId="83" borderId="189"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90" fillId="82"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1" fillId="83" borderId="189"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1" fillId="83" borderId="189"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1" fillId="83" borderId="189" applyNumberFormat="0" applyAlignment="0" applyProtection="0"/>
    <xf numFmtId="0" fontId="91" fillId="83" borderId="189" applyNumberFormat="0" applyAlignment="0" applyProtection="0"/>
    <xf numFmtId="0" fontId="91" fillId="83" borderId="189"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0" fillId="82" borderId="195"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02" fillId="0" borderId="196" applyNumberFormat="0" applyFill="0" applyAlignment="0" applyProtection="0"/>
    <xf numFmtId="0" fontId="97" fillId="73"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100" fillId="82" borderId="195" applyNumberFormat="0" applyAlignment="0" applyProtection="0"/>
    <xf numFmtId="0" fontId="21" fillId="70" borderId="194" applyNumberFormat="0" applyAlignment="0" applyProtection="0"/>
    <xf numFmtId="0" fontId="91" fillId="83" borderId="189" applyNumberFormat="0" applyAlignment="0" applyProtection="0"/>
    <xf numFmtId="0" fontId="100" fillId="82" borderId="195"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19" fillId="0" borderId="197" applyNumberFormat="0" applyFill="0" applyAlignment="0" applyProtection="0"/>
    <xf numFmtId="0" fontId="90" fillId="82" borderId="188"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2" fillId="0" borderId="196" applyNumberFormat="0" applyFill="0" applyAlignment="0" applyProtection="0"/>
    <xf numFmtId="0" fontId="21" fillId="70" borderId="194" applyNumberFormat="0" applyAlignment="0" applyProtection="0"/>
    <xf numFmtId="0" fontId="97" fillId="73"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90" fillId="82" borderId="188" applyNumberFormat="0" applyAlignment="0" applyProtection="0"/>
    <xf numFmtId="0" fontId="102" fillId="0" borderId="196"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21" fillId="70" borderId="194" applyNumberFormat="0" applyAlignment="0" applyProtection="0"/>
    <xf numFmtId="0" fontId="21" fillId="70" borderId="194" applyNumberFormat="0" applyAlignment="0" applyProtection="0"/>
    <xf numFmtId="0" fontId="19" fillId="0" borderId="197" applyNumberFormat="0" applyFill="0" applyAlignment="0" applyProtection="0"/>
    <xf numFmtId="0" fontId="21" fillId="70" borderId="194" applyNumberFormat="0" applyAlignment="0" applyProtection="0"/>
    <xf numFmtId="0" fontId="100" fillId="82" borderId="195"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21" fillId="70" borderId="194"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00" fillId="82" borderId="195" applyNumberFormat="0" applyAlignment="0" applyProtection="0"/>
    <xf numFmtId="0" fontId="21" fillId="70" borderId="194" applyNumberFormat="0" applyAlignment="0" applyProtection="0"/>
    <xf numFmtId="0" fontId="91" fillId="83" borderId="189" applyNumberFormat="0" applyAlignment="0" applyProtection="0"/>
    <xf numFmtId="0" fontId="91" fillId="83" borderId="189" applyNumberFormat="0" applyAlignment="0" applyProtection="0"/>
    <xf numFmtId="0" fontId="90" fillId="82" borderId="188" applyNumberFormat="0" applyAlignment="0" applyProtection="0"/>
    <xf numFmtId="0" fontId="100" fillId="82" borderId="195" applyNumberFormat="0" applyAlignment="0" applyProtection="0"/>
    <xf numFmtId="0" fontId="19" fillId="0" borderId="197" applyNumberFormat="0" applyFill="0" applyAlignment="0" applyProtection="0"/>
    <xf numFmtId="0" fontId="100" fillId="82" borderId="195" applyNumberFormat="0" applyAlignment="0" applyProtection="0"/>
    <xf numFmtId="0" fontId="19" fillId="0" borderId="197" applyNumberFormat="0" applyFill="0" applyAlignment="0" applyProtection="0"/>
    <xf numFmtId="0" fontId="21" fillId="70" borderId="194" applyNumberFormat="0" applyAlignment="0" applyProtection="0"/>
    <xf numFmtId="0" fontId="19" fillId="0" borderId="197" applyNumberFormat="0" applyFill="0" applyAlignment="0" applyProtection="0"/>
    <xf numFmtId="0" fontId="102" fillId="0" borderId="196" applyNumberFormat="0" applyFill="0" applyAlignment="0" applyProtection="0"/>
    <xf numFmtId="0" fontId="21" fillId="70" borderId="194" applyNumberFormat="0" applyAlignment="0" applyProtection="0"/>
    <xf numFmtId="0" fontId="21" fillId="70" borderId="194"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91" fillId="83" borderId="189" applyNumberFormat="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21" fillId="70" borderId="194" applyNumberFormat="0" applyAlignment="0" applyProtection="0"/>
    <xf numFmtId="0" fontId="19" fillId="0" borderId="197" applyNumberFormat="0" applyFill="0" applyAlignment="0" applyProtection="0"/>
    <xf numFmtId="0" fontId="91" fillId="83" borderId="189" applyNumberFormat="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91" fillId="83" borderId="189" applyNumberFormat="0" applyAlignment="0" applyProtection="0"/>
    <xf numFmtId="0" fontId="90" fillId="82" borderId="188" applyNumberFormat="0" applyAlignment="0" applyProtection="0"/>
    <xf numFmtId="0" fontId="100" fillId="82" borderId="195" applyNumberFormat="0" applyAlignment="0" applyProtection="0"/>
    <xf numFmtId="0" fontId="100" fillId="82" borderId="195" applyNumberFormat="0" applyAlignment="0" applyProtection="0"/>
    <xf numFmtId="0" fontId="100" fillId="82" borderId="195"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100" fillId="82" borderId="195" applyNumberFormat="0" applyAlignment="0" applyProtection="0"/>
    <xf numFmtId="0" fontId="100" fillId="82" borderId="195" applyNumberFormat="0" applyAlignment="0" applyProtection="0"/>
    <xf numFmtId="0" fontId="19" fillId="0" borderId="197" applyNumberFormat="0" applyFill="0" applyAlignment="0" applyProtection="0"/>
    <xf numFmtId="0" fontId="21" fillId="70" borderId="194" applyNumberFormat="0" applyAlignment="0" applyProtection="0"/>
    <xf numFmtId="0" fontId="100" fillId="82" borderId="195"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02" fillId="0" borderId="196" applyNumberFormat="0" applyFill="0" applyAlignment="0" applyProtection="0"/>
    <xf numFmtId="0" fontId="21" fillId="70" borderId="194" applyNumberFormat="0" applyAlignment="0" applyProtection="0"/>
    <xf numFmtId="0" fontId="21" fillId="70" borderId="194" applyNumberFormat="0" applyAlignment="0" applyProtection="0"/>
    <xf numFmtId="0" fontId="90" fillId="82"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91" fillId="83" borderId="189"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102" fillId="0" borderId="196" applyNumberFormat="0" applyFill="0" applyAlignment="0" applyProtection="0"/>
    <xf numFmtId="0" fontId="91" fillId="83" borderId="189"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90" fillId="82" borderId="188"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19" fillId="0" borderId="197" applyNumberFormat="0" applyFill="0" applyAlignment="0" applyProtection="0"/>
    <xf numFmtId="0" fontId="100" fillId="82" borderId="195" applyNumberFormat="0" applyAlignment="0" applyProtection="0"/>
    <xf numFmtId="0" fontId="19" fillId="0" borderId="197" applyNumberFormat="0" applyFill="0" applyAlignment="0" applyProtection="0"/>
    <xf numFmtId="0" fontId="100" fillId="82" borderId="195" applyNumberFormat="0" applyAlignment="0" applyProtection="0"/>
    <xf numFmtId="0" fontId="90" fillId="82" borderId="188" applyNumberFormat="0" applyAlignment="0" applyProtection="0"/>
    <xf numFmtId="0" fontId="97" fillId="73" borderId="188" applyNumberFormat="0" applyAlignment="0" applyProtection="0"/>
    <xf numFmtId="0" fontId="90" fillId="82"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1" fillId="83" borderId="189"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91" fillId="83" borderId="189" applyNumberFormat="0" applyAlignment="0" applyProtection="0"/>
    <xf numFmtId="0" fontId="100" fillId="82" borderId="195" applyNumberFormat="0" applyAlignment="0" applyProtection="0"/>
    <xf numFmtId="0" fontId="21" fillId="70" borderId="194" applyNumberFormat="0" applyAlignment="0" applyProtection="0"/>
    <xf numFmtId="0" fontId="90" fillId="82"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0" fillId="82" borderId="188" applyNumberFormat="0" applyAlignment="0" applyProtection="0"/>
    <xf numFmtId="0" fontId="21" fillId="70" borderId="194" applyNumberFormat="0" applyAlignment="0" applyProtection="0"/>
    <xf numFmtId="0" fontId="100" fillId="82" borderId="195" applyNumberFormat="0" applyAlignment="0" applyProtection="0"/>
    <xf numFmtId="0" fontId="90" fillId="82" borderId="188"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91" fillId="83" borderId="189"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90" fillId="82"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1" fillId="83" borderId="189"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1" fillId="83" borderId="189"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1" fillId="83" borderId="189" applyNumberFormat="0" applyAlignment="0" applyProtection="0"/>
    <xf numFmtId="0" fontId="91" fillId="83" borderId="189" applyNumberFormat="0" applyAlignment="0" applyProtection="0"/>
    <xf numFmtId="0" fontId="91" fillId="83" borderId="189" applyNumberFormat="0" applyAlignment="0" applyProtection="0"/>
    <xf numFmtId="0" fontId="91" fillId="83" borderId="189" applyNumberFormat="0" applyAlignment="0" applyProtection="0"/>
    <xf numFmtId="0" fontId="21" fillId="70" borderId="194" applyNumberFormat="0" applyAlignment="0" applyProtection="0"/>
    <xf numFmtId="0" fontId="19" fillId="0" borderId="197" applyNumberFormat="0" applyFill="0" applyAlignment="0" applyProtection="0"/>
    <xf numFmtId="0" fontId="100" fillId="82" borderId="195" applyNumberFormat="0" applyAlignment="0" applyProtection="0"/>
    <xf numFmtId="0" fontId="100" fillId="82" borderId="195" applyNumberFormat="0" applyAlignment="0" applyProtection="0"/>
    <xf numFmtId="0" fontId="91" fillId="83" borderId="189" applyNumberFormat="0" applyAlignment="0" applyProtection="0"/>
    <xf numFmtId="0" fontId="97" fillId="73" borderId="188" applyNumberFormat="0" applyAlignment="0" applyProtection="0"/>
    <xf numFmtId="0" fontId="21" fillId="70" borderId="194"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02" fillId="0" borderId="196" applyNumberFormat="0" applyFill="0" applyAlignment="0" applyProtection="0"/>
    <xf numFmtId="0" fontId="100" fillId="82" borderId="195" applyNumberFormat="0" applyAlignment="0" applyProtection="0"/>
    <xf numFmtId="0" fontId="90" fillId="82" borderId="188" applyNumberFormat="0" applyAlignment="0" applyProtection="0"/>
    <xf numFmtId="0" fontId="100" fillId="82" borderId="195"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91" fillId="83" borderId="189"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9" fillId="0" borderId="197" applyNumberFormat="0" applyFill="0" applyAlignment="0" applyProtection="0"/>
    <xf numFmtId="0" fontId="102" fillId="0" borderId="196"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02" fillId="0" borderId="196" applyNumberFormat="0" applyFill="0" applyAlignment="0" applyProtection="0"/>
    <xf numFmtId="0" fontId="102" fillId="0" borderId="196"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91" fillId="83" borderId="189"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100" fillId="82" borderId="195" applyNumberFormat="0" applyAlignment="0" applyProtection="0"/>
    <xf numFmtId="0" fontId="90" fillId="82" borderId="188" applyNumberFormat="0" applyAlignment="0" applyProtection="0"/>
    <xf numFmtId="0" fontId="90" fillId="82" borderId="188" applyNumberFormat="0" applyAlignment="0" applyProtection="0"/>
    <xf numFmtId="0" fontId="100" fillId="82" borderId="195" applyNumberFormat="0" applyAlignment="0" applyProtection="0"/>
    <xf numFmtId="0" fontId="90" fillId="82" borderId="188" applyNumberFormat="0" applyAlignment="0" applyProtection="0"/>
    <xf numFmtId="0" fontId="90" fillId="82" borderId="188" applyNumberFormat="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00" fillId="82" borderId="195" applyNumberFormat="0" applyAlignment="0" applyProtection="0"/>
    <xf numFmtId="0" fontId="91" fillId="83" borderId="189" applyNumberFormat="0" applyAlignment="0" applyProtection="0"/>
    <xf numFmtId="0" fontId="100" fillId="82" borderId="195"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1" fillId="83" borderId="189"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91" fillId="83" borderId="189" applyNumberFormat="0" applyAlignment="0" applyProtection="0"/>
    <xf numFmtId="0" fontId="100" fillId="82" borderId="195" applyNumberFormat="0" applyAlignment="0" applyProtection="0"/>
    <xf numFmtId="0" fontId="21" fillId="70" borderId="194" applyNumberFormat="0" applyAlignment="0" applyProtection="0"/>
    <xf numFmtId="0" fontId="90" fillId="82"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0" fillId="82" borderId="188" applyNumberFormat="0" applyAlignment="0" applyProtection="0"/>
    <xf numFmtId="0" fontId="21" fillId="70" borderId="194" applyNumberFormat="0" applyAlignment="0" applyProtection="0"/>
    <xf numFmtId="0" fontId="100" fillId="82" borderId="195" applyNumberFormat="0" applyAlignment="0" applyProtection="0"/>
    <xf numFmtId="0" fontId="90" fillId="82" borderId="188"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91" fillId="83" borderId="189"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90" fillId="82"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1" fillId="83" borderId="189"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1" fillId="83" borderId="189"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1" fillId="83" borderId="189" applyNumberFormat="0" applyAlignment="0" applyProtection="0"/>
    <xf numFmtId="0" fontId="91" fillId="83" borderId="189" applyNumberFormat="0" applyAlignment="0" applyProtection="0"/>
    <xf numFmtId="0" fontId="91" fillId="83" borderId="189" applyNumberFormat="0" applyAlignment="0" applyProtection="0"/>
    <xf numFmtId="0" fontId="91" fillId="83" borderId="189" applyNumberFormat="0" applyAlignment="0" applyProtection="0"/>
    <xf numFmtId="0" fontId="21" fillId="70" borderId="194" applyNumberFormat="0" applyAlignment="0" applyProtection="0"/>
    <xf numFmtId="0" fontId="19" fillId="0" borderId="197" applyNumberFormat="0" applyFill="0" applyAlignment="0" applyProtection="0"/>
    <xf numFmtId="0" fontId="90" fillId="82" borderId="188"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9" fillId="0" borderId="197" applyNumberFormat="0" applyFill="0" applyAlignment="0" applyProtection="0"/>
    <xf numFmtId="0" fontId="91" fillId="83" borderId="189" applyNumberFormat="0" applyAlignment="0" applyProtection="0"/>
    <xf numFmtId="0" fontId="100" fillId="82" borderId="195" applyNumberFormat="0" applyAlignment="0" applyProtection="0"/>
    <xf numFmtId="0" fontId="90" fillId="82"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90" fillId="82" borderId="188" applyNumberFormat="0" applyAlignment="0" applyProtection="0"/>
    <xf numFmtId="0" fontId="90" fillId="82" borderId="188" applyNumberFormat="0" applyAlignment="0" applyProtection="0"/>
    <xf numFmtId="0" fontId="102" fillId="0" borderId="196" applyNumberFormat="0" applyFill="0" applyAlignment="0" applyProtection="0"/>
    <xf numFmtId="0" fontId="100" fillId="82" borderId="195"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21" fillId="70" borderId="194" applyNumberFormat="0" applyAlignment="0" applyProtection="0"/>
    <xf numFmtId="0" fontId="100" fillId="82" borderId="195" applyNumberFormat="0" applyAlignment="0" applyProtection="0"/>
    <xf numFmtId="0" fontId="19" fillId="0" borderId="197" applyNumberFormat="0" applyFill="0" applyAlignment="0" applyProtection="0"/>
    <xf numFmtId="0" fontId="102" fillId="0" borderId="196" applyNumberFormat="0" applyFill="0" applyAlignment="0" applyProtection="0"/>
    <xf numFmtId="0" fontId="90" fillId="82" borderId="188" applyNumberFormat="0" applyAlignment="0" applyProtection="0"/>
    <xf numFmtId="0" fontId="100" fillId="82" borderId="195" applyNumberFormat="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21" fillId="70" borderId="194"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00" fillId="82" borderId="195" applyNumberFormat="0" applyAlignment="0" applyProtection="0"/>
    <xf numFmtId="0" fontId="19" fillId="0" borderId="197" applyNumberFormat="0" applyFill="0" applyAlignment="0" applyProtection="0"/>
    <xf numFmtId="0" fontId="100" fillId="82" borderId="195" applyNumberFormat="0" applyAlignment="0" applyProtection="0"/>
    <xf numFmtId="0" fontId="90" fillId="82" borderId="188"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21" fillId="70" borderId="194" applyNumberFormat="0" applyAlignment="0" applyProtection="0"/>
    <xf numFmtId="0" fontId="90" fillId="82"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21" fillId="70" borderId="194" applyNumberFormat="0" applyAlignment="0" applyProtection="0"/>
    <xf numFmtId="0" fontId="100" fillId="82" borderId="195" applyNumberFormat="0" applyAlignment="0" applyProtection="0"/>
    <xf numFmtId="0" fontId="90" fillId="82" borderId="188"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19" fillId="0" borderId="197" applyNumberFormat="0" applyFill="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90" fillId="82"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21" fillId="70" borderId="194"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21" fillId="70" borderId="194" applyNumberFormat="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21" fillId="70" borderId="194"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100" fillId="82" borderId="195" applyNumberFormat="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21" fillId="70" borderId="194" applyNumberFormat="0" applyAlignment="0" applyProtection="0"/>
    <xf numFmtId="0" fontId="100" fillId="82" borderId="195" applyNumberFormat="0" applyAlignment="0" applyProtection="0"/>
    <xf numFmtId="0" fontId="90" fillId="82" borderId="188" applyNumberFormat="0" applyAlignment="0" applyProtection="0"/>
    <xf numFmtId="0" fontId="102" fillId="0" borderId="196" applyNumberFormat="0" applyFill="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21" fillId="70" borderId="194" applyNumberFormat="0" applyAlignment="0" applyProtection="0"/>
    <xf numFmtId="0" fontId="90" fillId="82"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91" fillId="83" borderId="189"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19" fillId="0" borderId="197" applyNumberFormat="0" applyFill="0" applyAlignment="0" applyProtection="0"/>
    <xf numFmtId="0" fontId="21" fillId="70" borderId="194" applyNumberFormat="0" applyAlignment="0" applyProtection="0"/>
    <xf numFmtId="0" fontId="19" fillId="0" borderId="197" applyNumberFormat="0" applyFill="0" applyAlignment="0" applyProtection="0"/>
    <xf numFmtId="0" fontId="100" fillId="82" borderId="195" applyNumberFormat="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1" fillId="83" borderId="189" applyNumberFormat="0" applyAlignment="0" applyProtection="0"/>
    <xf numFmtId="0" fontId="21" fillId="70" borderId="194" applyNumberFormat="0" applyAlignment="0" applyProtection="0"/>
    <xf numFmtId="0" fontId="100" fillId="82" borderId="195"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1" fillId="83" borderId="189" applyNumberFormat="0" applyAlignment="0" applyProtection="0"/>
    <xf numFmtId="0" fontId="102" fillId="0" borderId="196" applyNumberFormat="0" applyFill="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1" fillId="83" borderId="189"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91" fillId="83" borderId="189" applyNumberFormat="0" applyAlignment="0" applyProtection="0"/>
    <xf numFmtId="0" fontId="100" fillId="82" borderId="195" applyNumberFormat="0" applyAlignment="0" applyProtection="0"/>
    <xf numFmtId="0" fontId="21" fillId="70" borderId="194" applyNumberFormat="0" applyAlignment="0" applyProtection="0"/>
    <xf numFmtId="0" fontId="90" fillId="82"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0" fillId="82" borderId="188" applyNumberFormat="0" applyAlignment="0" applyProtection="0"/>
    <xf numFmtId="0" fontId="21" fillId="70" borderId="194" applyNumberFormat="0" applyAlignment="0" applyProtection="0"/>
    <xf numFmtId="0" fontId="100" fillId="82" borderId="195" applyNumberFormat="0" applyAlignment="0" applyProtection="0"/>
    <xf numFmtId="0" fontId="90" fillId="82" borderId="188"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91" fillId="83" borderId="189"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90" fillId="82"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1" fillId="83" borderId="189"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1" fillId="83" borderId="189"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1" fillId="83" borderId="189" applyNumberFormat="0" applyAlignment="0" applyProtection="0"/>
    <xf numFmtId="0" fontId="91" fillId="83" borderId="189" applyNumberFormat="0" applyAlignment="0" applyProtection="0"/>
    <xf numFmtId="0" fontId="91" fillId="83" borderId="189" applyNumberFormat="0" applyAlignment="0" applyProtection="0"/>
    <xf numFmtId="0" fontId="91" fillId="83" borderId="189"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9" fillId="0" borderId="197" applyNumberFormat="0" applyFill="0" applyAlignment="0" applyProtection="0"/>
    <xf numFmtId="0" fontId="91" fillId="83" borderId="189"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2" fillId="0" borderId="196" applyNumberFormat="0" applyFill="0" applyAlignment="0" applyProtection="0"/>
    <xf numFmtId="0" fontId="97" fillId="73" borderId="188" applyNumberFormat="0" applyAlignment="0" applyProtection="0"/>
    <xf numFmtId="0" fontId="97" fillId="73" borderId="188" applyNumberFormat="0" applyAlignment="0" applyProtection="0"/>
    <xf numFmtId="0" fontId="100" fillId="82" borderId="195"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91" fillId="83" borderId="189"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21" fillId="70" borderId="194" applyNumberFormat="0" applyAlignment="0" applyProtection="0"/>
    <xf numFmtId="0" fontId="19" fillId="0" borderId="197" applyNumberFormat="0" applyFill="0" applyAlignment="0" applyProtection="0"/>
    <xf numFmtId="0" fontId="21" fillId="70" borderId="194" applyNumberFormat="0" applyAlignment="0" applyProtection="0"/>
    <xf numFmtId="0" fontId="19" fillId="0" borderId="197" applyNumberFormat="0" applyFill="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00" fillId="82" borderId="195"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21" fillId="70" borderId="194" applyNumberFormat="0" applyAlignment="0" applyProtection="0"/>
    <xf numFmtId="0" fontId="19" fillId="0" borderId="197" applyNumberFormat="0" applyFill="0" applyAlignment="0" applyProtection="0"/>
    <xf numFmtId="0" fontId="21" fillId="70" borderId="194" applyNumberFormat="0" applyAlignment="0" applyProtection="0"/>
    <xf numFmtId="0" fontId="97" fillId="73" borderId="188" applyNumberFormat="0" applyAlignment="0" applyProtection="0"/>
    <xf numFmtId="0" fontId="90" fillId="82" borderId="188" applyNumberFormat="0" applyAlignment="0" applyProtection="0"/>
    <xf numFmtId="0" fontId="90" fillId="82" borderId="188" applyNumberFormat="0" applyAlignment="0" applyProtection="0"/>
    <xf numFmtId="0" fontId="21" fillId="70" borderId="194" applyNumberFormat="0" applyAlignment="0" applyProtection="0"/>
    <xf numFmtId="0" fontId="97" fillId="73"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21" fillId="70" borderId="194" applyNumberFormat="0" applyAlignment="0" applyProtection="0"/>
    <xf numFmtId="0" fontId="90" fillId="82" borderId="188" applyNumberFormat="0" applyAlignment="0" applyProtection="0"/>
    <xf numFmtId="0" fontId="90" fillId="82" borderId="188" applyNumberFormat="0" applyAlignment="0" applyProtection="0"/>
    <xf numFmtId="0" fontId="97" fillId="73" borderId="188" applyNumberFormat="0" applyAlignment="0" applyProtection="0"/>
    <xf numFmtId="0" fontId="90" fillId="82" borderId="188" applyNumberFormat="0" applyAlignment="0" applyProtection="0"/>
    <xf numFmtId="0" fontId="21" fillId="70" borderId="194" applyNumberFormat="0" applyAlignment="0" applyProtection="0"/>
    <xf numFmtId="0" fontId="100" fillId="82" borderId="195" applyNumberFormat="0" applyAlignment="0" applyProtection="0"/>
    <xf numFmtId="0" fontId="90" fillId="82" borderId="188"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19" fillId="0" borderId="197" applyNumberFormat="0" applyFill="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90" fillId="82"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00" fillId="82" borderId="195"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90" fillId="82"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100" fillId="82" borderId="195" applyNumberFormat="0" applyAlignment="0" applyProtection="0"/>
    <xf numFmtId="0" fontId="100" fillId="82" borderId="195"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91" fillId="83" borderId="189"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91" fillId="83" borderId="189" applyNumberFormat="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00" fillId="82" borderId="195" applyNumberFormat="0" applyAlignment="0" applyProtection="0"/>
    <xf numFmtId="0" fontId="90" fillId="82" borderId="188" applyNumberFormat="0" applyAlignment="0" applyProtection="0"/>
    <xf numFmtId="0" fontId="21" fillId="70" borderId="194" applyNumberFormat="0" applyAlignment="0" applyProtection="0"/>
    <xf numFmtId="0" fontId="100" fillId="82" borderId="195" applyNumberFormat="0" applyAlignment="0" applyProtection="0"/>
    <xf numFmtId="0" fontId="19" fillId="0" borderId="197" applyNumberFormat="0" applyFill="0" applyAlignment="0" applyProtection="0"/>
    <xf numFmtId="0" fontId="100" fillId="82" borderId="195" applyNumberFormat="0" applyAlignment="0" applyProtection="0"/>
    <xf numFmtId="0" fontId="90" fillId="82" borderId="188" applyNumberFormat="0" applyAlignment="0" applyProtection="0"/>
    <xf numFmtId="0" fontId="97" fillId="73" borderId="188" applyNumberFormat="0" applyAlignment="0" applyProtection="0"/>
    <xf numFmtId="0" fontId="90" fillId="82"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1" fillId="83" borderId="189"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91" fillId="83" borderId="189" applyNumberFormat="0" applyAlignment="0" applyProtection="0"/>
    <xf numFmtId="0" fontId="100" fillId="82" borderId="195" applyNumberFormat="0" applyAlignment="0" applyProtection="0"/>
    <xf numFmtId="0" fontId="21" fillId="70" borderId="194" applyNumberFormat="0" applyAlignment="0" applyProtection="0"/>
    <xf numFmtId="0" fontId="90" fillId="82"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0" fillId="82" borderId="188" applyNumberFormat="0" applyAlignment="0" applyProtection="0"/>
    <xf numFmtId="0" fontId="21" fillId="70" borderId="194" applyNumberFormat="0" applyAlignment="0" applyProtection="0"/>
    <xf numFmtId="0" fontId="100" fillId="82" borderId="195" applyNumberFormat="0" applyAlignment="0" applyProtection="0"/>
    <xf numFmtId="0" fontId="90" fillId="82" borderId="188"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91" fillId="83" borderId="189"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90" fillId="82"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1" fillId="83" borderId="189"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1" fillId="83" borderId="189"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1" fillId="83" borderId="189" applyNumberFormat="0" applyAlignment="0" applyProtection="0"/>
    <xf numFmtId="0" fontId="91" fillId="83" borderId="189" applyNumberFormat="0" applyAlignment="0" applyProtection="0"/>
    <xf numFmtId="0" fontId="91" fillId="83" borderId="189" applyNumberFormat="0" applyAlignment="0" applyProtection="0"/>
    <xf numFmtId="0" fontId="91" fillId="83" borderId="189" applyNumberFormat="0" applyAlignment="0" applyProtection="0"/>
    <xf numFmtId="0" fontId="102" fillId="0" borderId="196"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7" fillId="73" borderId="188" applyNumberFormat="0" applyAlignment="0" applyProtection="0"/>
    <xf numFmtId="0" fontId="90" fillId="82" borderId="188" applyNumberFormat="0" applyAlignment="0" applyProtection="0"/>
    <xf numFmtId="0" fontId="100" fillId="82" borderId="195"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21" fillId="70" borderId="194" applyNumberFormat="0" applyAlignment="0" applyProtection="0"/>
    <xf numFmtId="0" fontId="19" fillId="0" borderId="197" applyNumberFormat="0" applyFill="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1" fillId="83" borderId="189" applyNumberFormat="0" applyAlignment="0" applyProtection="0"/>
    <xf numFmtId="0" fontId="21" fillId="70" borderId="194" applyNumberFormat="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102" fillId="0" borderId="196" applyNumberFormat="0" applyFill="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21" fillId="70" borderId="194" applyNumberFormat="0" applyAlignment="0" applyProtection="0"/>
    <xf numFmtId="0" fontId="90" fillId="82"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21" fillId="70" borderId="194" applyNumberFormat="0" applyAlignment="0" applyProtection="0"/>
    <xf numFmtId="0" fontId="100" fillId="82" borderId="195" applyNumberFormat="0" applyAlignment="0" applyProtection="0"/>
    <xf numFmtId="0" fontId="90" fillId="82" borderId="188"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90" fillId="82"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21" fillId="70" borderId="194" applyNumberFormat="0" applyAlignment="0" applyProtection="0"/>
    <xf numFmtId="0" fontId="97" fillId="73"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21" fillId="70" borderId="194"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21" fillId="70" borderId="194" applyNumberFormat="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21" fillId="70" borderId="194" applyNumberFormat="0" applyAlignment="0" applyProtection="0"/>
    <xf numFmtId="0" fontId="90" fillId="82"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21" fillId="70" borderId="194" applyNumberFormat="0" applyAlignment="0" applyProtection="0"/>
    <xf numFmtId="0" fontId="100" fillId="82" borderId="195" applyNumberFormat="0" applyAlignment="0" applyProtection="0"/>
    <xf numFmtId="0" fontId="90" fillId="82" borderId="188"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19" fillId="0" borderId="197" applyNumberFormat="0" applyFill="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90" fillId="82"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91" fillId="83" borderId="189"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1" fillId="83" borderId="189" applyNumberFormat="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1" fillId="83" borderId="189"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91" fillId="83" borderId="189" applyNumberFormat="0" applyAlignment="0" applyProtection="0"/>
    <xf numFmtId="0" fontId="100" fillId="82" borderId="195" applyNumberFormat="0" applyAlignment="0" applyProtection="0"/>
    <xf numFmtId="0" fontId="21" fillId="70" borderId="194" applyNumberFormat="0" applyAlignment="0" applyProtection="0"/>
    <xf numFmtId="0" fontId="90" fillId="82"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0" fillId="82" borderId="188" applyNumberFormat="0" applyAlignment="0" applyProtection="0"/>
    <xf numFmtId="0" fontId="21" fillId="70" borderId="194" applyNumberFormat="0" applyAlignment="0" applyProtection="0"/>
    <xf numFmtId="0" fontId="100" fillId="82" borderId="195" applyNumberFormat="0" applyAlignment="0" applyProtection="0"/>
    <xf numFmtId="0" fontId="90" fillId="82" borderId="188"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91" fillId="83" borderId="189"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90" fillId="82"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1" fillId="83" borderId="189"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1" fillId="83" borderId="189"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1" fillId="83" borderId="189" applyNumberFormat="0" applyAlignment="0" applyProtection="0"/>
    <xf numFmtId="0" fontId="91" fillId="83" borderId="189" applyNumberFormat="0" applyAlignment="0" applyProtection="0"/>
    <xf numFmtId="0" fontId="91" fillId="83" borderId="189" applyNumberFormat="0" applyAlignment="0" applyProtection="0"/>
    <xf numFmtId="0" fontId="91" fillId="83" borderId="189" applyNumberFormat="0" applyAlignment="0" applyProtection="0"/>
    <xf numFmtId="0" fontId="19" fillId="0" borderId="197" applyNumberFormat="0" applyFill="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9" fillId="0" borderId="197" applyNumberFormat="0" applyFill="0" applyAlignment="0" applyProtection="0"/>
    <xf numFmtId="0" fontId="91" fillId="83" borderId="189" applyNumberFormat="0" applyAlignment="0" applyProtection="0"/>
    <xf numFmtId="0" fontId="100" fillId="82" borderId="195"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21" fillId="70" borderId="194" applyNumberFormat="0" applyAlignment="0" applyProtection="0"/>
    <xf numFmtId="0" fontId="90" fillId="82" borderId="188" applyNumberFormat="0" applyAlignment="0" applyProtection="0"/>
    <xf numFmtId="0" fontId="90" fillId="82" borderId="188" applyNumberFormat="0" applyAlignment="0" applyProtection="0"/>
    <xf numFmtId="0" fontId="97" fillId="73" borderId="188" applyNumberFormat="0" applyAlignment="0" applyProtection="0"/>
    <xf numFmtId="0" fontId="90" fillId="82" borderId="188" applyNumberFormat="0" applyAlignment="0" applyProtection="0"/>
    <xf numFmtId="0" fontId="21" fillId="70" borderId="194" applyNumberFormat="0" applyAlignment="0" applyProtection="0"/>
    <xf numFmtId="0" fontId="100" fillId="82" borderId="195" applyNumberFormat="0" applyAlignment="0" applyProtection="0"/>
    <xf numFmtId="0" fontId="90" fillId="82" borderId="188"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90" fillId="82"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91" fillId="83" borderId="189"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1" fillId="83" borderId="189"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91" fillId="83" borderId="189" applyNumberFormat="0" applyAlignment="0" applyProtection="0"/>
    <xf numFmtId="0" fontId="100" fillId="82" borderId="195" applyNumberFormat="0" applyAlignment="0" applyProtection="0"/>
    <xf numFmtId="0" fontId="21" fillId="70" borderId="194" applyNumberFormat="0" applyAlignment="0" applyProtection="0"/>
    <xf numFmtId="0" fontId="90" fillId="82"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0" fillId="82" borderId="188" applyNumberFormat="0" applyAlignment="0" applyProtection="0"/>
    <xf numFmtId="0" fontId="21" fillId="70" borderId="194" applyNumberFormat="0" applyAlignment="0" applyProtection="0"/>
    <xf numFmtId="0" fontId="100" fillId="82" borderId="195" applyNumberFormat="0" applyAlignment="0" applyProtection="0"/>
    <xf numFmtId="0" fontId="90" fillId="82" borderId="188"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100" fillId="82" borderId="195" applyNumberFormat="0" applyAlignment="0" applyProtection="0"/>
    <xf numFmtId="0" fontId="91" fillId="83" borderId="189" applyNumberFormat="0" applyAlignment="0" applyProtection="0"/>
    <xf numFmtId="0" fontId="21" fillId="70" borderId="194"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100" fillId="82" borderId="195" applyNumberFormat="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90" fillId="82" borderId="188" applyNumberFormat="0" applyAlignment="0" applyProtection="0"/>
    <xf numFmtId="0" fontId="97" fillId="73" borderId="188" applyNumberFormat="0" applyAlignment="0" applyProtection="0"/>
    <xf numFmtId="0" fontId="90" fillId="82"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1" fillId="83" borderId="189"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0" fillId="82" borderId="195" applyNumberFormat="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1" fillId="83" borderId="189"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1" fillId="83" borderId="189" applyNumberFormat="0" applyAlignment="0" applyProtection="0"/>
    <xf numFmtId="0" fontId="97" fillId="73" borderId="188" applyNumberFormat="0" applyAlignment="0" applyProtection="0"/>
    <xf numFmtId="0" fontId="91" fillId="83" borderId="189"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7" fillId="73" borderId="188" applyNumberFormat="0" applyAlignment="0" applyProtection="0"/>
    <xf numFmtId="0" fontId="90" fillId="82"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19" fillId="0" borderId="197" applyNumberFormat="0" applyFill="0" applyAlignment="0" applyProtection="0"/>
    <xf numFmtId="0" fontId="21" fillId="70" borderId="194" applyNumberFormat="0" applyAlignment="0" applyProtection="0"/>
    <xf numFmtId="0" fontId="90" fillId="82" borderId="188" applyNumberFormat="0" applyAlignment="0" applyProtection="0"/>
    <xf numFmtId="0" fontId="19" fillId="0" borderId="197" applyNumberFormat="0" applyFill="0" applyAlignment="0" applyProtection="0"/>
    <xf numFmtId="0" fontId="97" fillId="73" borderId="188" applyNumberFormat="0" applyAlignment="0" applyProtection="0"/>
    <xf numFmtId="0" fontId="97" fillId="73" borderId="188" applyNumberFormat="0" applyAlignment="0" applyProtection="0"/>
    <xf numFmtId="0" fontId="19" fillId="0" borderId="197" applyNumberFormat="0" applyFill="0" applyAlignment="0" applyProtection="0"/>
    <xf numFmtId="0" fontId="19" fillId="0" borderId="197" applyNumberFormat="0" applyFill="0" applyAlignment="0" applyProtection="0"/>
    <xf numFmtId="0" fontId="19" fillId="0" borderId="197" applyNumberFormat="0" applyFill="0" applyAlignment="0" applyProtection="0"/>
    <xf numFmtId="0" fontId="97" fillId="73" borderId="188" applyNumberFormat="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0" fillId="82" borderId="188" applyNumberFormat="0" applyAlignment="0" applyProtection="0"/>
    <xf numFmtId="0" fontId="97" fillId="73" borderId="188" applyNumberFormat="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102" fillId="0" borderId="196" applyNumberFormat="0" applyFill="0" applyAlignment="0" applyProtection="0"/>
    <xf numFmtId="0" fontId="100" fillId="82" borderId="195" applyNumberFormat="0" applyAlignment="0" applyProtection="0"/>
    <xf numFmtId="0" fontId="102" fillId="0" borderId="196" applyNumberFormat="0" applyFill="0" applyAlignment="0" applyProtection="0"/>
    <xf numFmtId="0" fontId="21" fillId="70" borderId="194" applyNumberFormat="0" applyAlignment="0" applyProtection="0"/>
    <xf numFmtId="0" fontId="100" fillId="82" borderId="195" applyNumberFormat="0" applyAlignment="0" applyProtection="0"/>
    <xf numFmtId="0" fontId="102" fillId="0" borderId="196" applyNumberFormat="0" applyFill="0" applyAlignment="0" applyProtection="0"/>
    <xf numFmtId="0" fontId="91" fillId="83" borderId="189" applyNumberFormat="0" applyAlignment="0" applyProtection="0"/>
    <xf numFmtId="0" fontId="91" fillId="83" borderId="189" applyNumberFormat="0" applyAlignment="0" applyProtection="0"/>
    <xf numFmtId="0" fontId="91" fillId="83" borderId="189" applyNumberFormat="0" applyAlignment="0" applyProtection="0"/>
    <xf numFmtId="0" fontId="91" fillId="83" borderId="189" applyNumberFormat="0" applyAlignment="0" applyProtection="0"/>
    <xf numFmtId="0" fontId="3" fillId="0" borderId="0"/>
    <xf numFmtId="0" fontId="3" fillId="0" borderId="0"/>
    <xf numFmtId="166" fontId="21" fillId="0" borderId="0" applyFont="0" applyFill="0" applyBorder="0" applyAlignment="0" applyProtection="0"/>
    <xf numFmtId="0" fontId="3" fillId="0" borderId="0"/>
    <xf numFmtId="0" fontId="3" fillId="0" borderId="0"/>
    <xf numFmtId="0" fontId="3" fillId="0" borderId="0"/>
    <xf numFmtId="0" fontId="106" fillId="0" borderId="0" applyNumberFormat="0" applyFill="0" applyBorder="0" applyAlignment="0" applyProtection="0"/>
    <xf numFmtId="0" fontId="107" fillId="4" borderId="0" applyNumberFormat="0" applyBorder="0" applyAlignment="0" applyProtection="0"/>
    <xf numFmtId="0" fontId="3" fillId="12" borderId="0" applyNumberFormat="0" applyBorder="0" applyAlignment="0" applyProtection="0"/>
    <xf numFmtId="0" fontId="3" fillId="16" borderId="0" applyNumberFormat="0" applyBorder="0" applyAlignment="0" applyProtection="0"/>
    <xf numFmtId="0" fontId="3" fillId="20" borderId="0" applyNumberFormat="0" applyBorder="0" applyAlignment="0" applyProtection="0"/>
    <xf numFmtId="0" fontId="3" fillId="24" borderId="0" applyNumberFormat="0" applyBorder="0" applyAlignment="0" applyProtection="0"/>
    <xf numFmtId="0" fontId="3" fillId="28" borderId="0" applyNumberFormat="0" applyBorder="0" applyAlignment="0" applyProtection="0"/>
    <xf numFmtId="0" fontId="3" fillId="32" borderId="0" applyNumberFormat="0" applyBorder="0" applyAlignment="0" applyProtection="0"/>
    <xf numFmtId="0" fontId="19" fillId="0" borderId="198" applyNumberFormat="0" applyFill="0" applyAlignment="0" applyProtection="0"/>
    <xf numFmtId="0" fontId="100" fillId="82" borderId="201" applyNumberFormat="0" applyAlignment="0" applyProtection="0"/>
    <xf numFmtId="0" fontId="19" fillId="0" borderId="198" applyNumberFormat="0" applyFill="0" applyAlignment="0" applyProtection="0"/>
    <xf numFmtId="0" fontId="102" fillId="0" borderId="202" applyNumberFormat="0" applyFill="0" applyAlignment="0" applyProtection="0"/>
    <xf numFmtId="0" fontId="90" fillId="82" borderId="199" applyNumberFormat="0" applyAlignment="0" applyProtection="0"/>
    <xf numFmtId="0" fontId="21" fillId="70" borderId="200" applyNumberFormat="0" applyAlignment="0" applyProtection="0"/>
    <xf numFmtId="0" fontId="100" fillId="82" borderId="201"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100" fillId="82" borderId="201" applyNumberFormat="0" applyAlignment="0" applyProtection="0"/>
    <xf numFmtId="0" fontId="19" fillId="0" borderId="198" applyNumberFormat="0" applyFill="0" applyAlignment="0" applyProtection="0"/>
    <xf numFmtId="0" fontId="100" fillId="82" borderId="201" applyNumberFormat="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100" fillId="82" borderId="201"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100" fillId="82" borderId="201"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19" fillId="0" borderId="198" applyNumberFormat="0" applyFill="0" applyAlignment="0" applyProtection="0"/>
    <xf numFmtId="0" fontId="97" fillId="73" borderId="199"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00" fillId="82" borderId="201"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90" fillId="82"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100" fillId="82" borderId="201" applyNumberFormat="0" applyAlignment="0" applyProtection="0"/>
    <xf numFmtId="0" fontId="90" fillId="82" borderId="199" applyNumberFormat="0" applyAlignment="0" applyProtection="0"/>
    <xf numFmtId="0" fontId="100" fillId="82" borderId="201" applyNumberFormat="0" applyAlignment="0" applyProtection="0"/>
    <xf numFmtId="0" fontId="21" fillId="70" borderId="200" applyNumberFormat="0" applyAlignment="0" applyProtection="0"/>
    <xf numFmtId="0" fontId="90" fillId="82" borderId="199" applyNumberFormat="0" applyAlignment="0" applyProtection="0"/>
    <xf numFmtId="0" fontId="90" fillId="82" borderId="199" applyNumberFormat="0" applyAlignment="0" applyProtection="0"/>
    <xf numFmtId="0" fontId="90" fillId="82" borderId="199" applyNumberFormat="0" applyAlignment="0" applyProtection="0"/>
    <xf numFmtId="0" fontId="90" fillId="82" borderId="199" applyNumberFormat="0" applyAlignment="0" applyProtection="0"/>
    <xf numFmtId="0" fontId="100" fillId="82" borderId="201" applyNumberFormat="0" applyAlignment="0" applyProtection="0"/>
    <xf numFmtId="0" fontId="97" fillId="73" borderId="199" applyNumberFormat="0" applyAlignment="0" applyProtection="0"/>
    <xf numFmtId="0" fontId="100" fillId="82" borderId="201" applyNumberFormat="0" applyAlignment="0" applyProtection="0"/>
    <xf numFmtId="0" fontId="100" fillId="82" borderId="201" applyNumberFormat="0" applyAlignment="0" applyProtection="0"/>
    <xf numFmtId="0" fontId="19" fillId="0" borderId="198" applyNumberFormat="0" applyFill="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19" fillId="0" borderId="198" applyNumberFormat="0" applyFill="0" applyAlignment="0" applyProtection="0"/>
    <xf numFmtId="0" fontId="100" fillId="82" borderId="201"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21" fillId="70" borderId="200" applyNumberFormat="0" applyAlignment="0" applyProtection="0"/>
    <xf numFmtId="0" fontId="19" fillId="0" borderId="198" applyNumberFormat="0" applyFill="0" applyAlignment="0" applyProtection="0"/>
    <xf numFmtId="0" fontId="97" fillId="73" borderId="199" applyNumberFormat="0" applyAlignment="0" applyProtection="0"/>
    <xf numFmtId="0" fontId="100" fillId="82" borderId="201" applyNumberFormat="0" applyAlignment="0" applyProtection="0"/>
    <xf numFmtId="0" fontId="21" fillId="70" borderId="200" applyNumberFormat="0" applyAlignment="0" applyProtection="0"/>
    <xf numFmtId="0" fontId="90" fillId="82" borderId="199" applyNumberFormat="0" applyAlignment="0" applyProtection="0"/>
    <xf numFmtId="0" fontId="100" fillId="82" borderId="201" applyNumberFormat="0" applyAlignment="0" applyProtection="0"/>
    <xf numFmtId="0" fontId="19" fillId="0" borderId="198" applyNumberFormat="0" applyFill="0" applyAlignment="0" applyProtection="0"/>
    <xf numFmtId="0" fontId="102" fillId="0" borderId="202" applyNumberFormat="0" applyFill="0" applyAlignment="0" applyProtection="0"/>
    <xf numFmtId="0" fontId="19" fillId="0" borderId="198" applyNumberFormat="0" applyFill="0" applyAlignment="0" applyProtection="0"/>
    <xf numFmtId="164" fontId="3" fillId="0" borderId="0" applyFont="0" applyFill="0" applyBorder="0" applyAlignment="0" applyProtection="0"/>
    <xf numFmtId="164" fontId="21" fillId="0" borderId="0" applyFont="0" applyFill="0" applyBorder="0" applyAlignment="0" applyProtection="0"/>
    <xf numFmtId="0" fontId="100" fillId="82" borderId="201" applyNumberFormat="0" applyAlignment="0" applyProtection="0"/>
    <xf numFmtId="0" fontId="19" fillId="0" borderId="198" applyNumberFormat="0" applyFill="0" applyAlignment="0" applyProtection="0"/>
    <xf numFmtId="0" fontId="21" fillId="70" borderId="200" applyNumberFormat="0" applyAlignment="0" applyProtection="0"/>
    <xf numFmtId="0" fontId="21" fillId="70" borderId="200" applyNumberFormat="0" applyAlignment="0" applyProtection="0"/>
    <xf numFmtId="0" fontId="100" fillId="82" borderId="201" applyNumberFormat="0" applyAlignment="0" applyProtection="0"/>
    <xf numFmtId="0" fontId="100" fillId="82" borderId="201" applyNumberFormat="0" applyAlignment="0" applyProtection="0"/>
    <xf numFmtId="164" fontId="21" fillId="0" borderId="0" applyFont="0" applyFill="0" applyBorder="0" applyAlignment="0" applyProtection="0"/>
    <xf numFmtId="0" fontId="19" fillId="0" borderId="198" applyNumberFormat="0" applyFill="0" applyAlignment="0" applyProtection="0"/>
    <xf numFmtId="164" fontId="21" fillId="0" borderId="0" applyFont="0" applyFill="0" applyBorder="0" applyAlignment="0" applyProtection="0"/>
    <xf numFmtId="0" fontId="90" fillId="82" borderId="199" applyNumberFormat="0" applyAlignment="0" applyProtection="0"/>
    <xf numFmtId="164" fontId="21" fillId="0" borderId="0" applyFont="0" applyFill="0" applyBorder="0" applyAlignment="0" applyProtection="0"/>
    <xf numFmtId="164" fontId="21" fillId="0" borderId="0" applyFont="0" applyFill="0" applyBorder="0" applyAlignment="0" applyProtection="0"/>
    <xf numFmtId="0" fontId="21" fillId="70" borderId="200" applyNumberFormat="0" applyAlignment="0" applyProtection="0"/>
    <xf numFmtId="0" fontId="100" fillId="82" borderId="201" applyNumberFormat="0" applyAlignment="0" applyProtection="0"/>
    <xf numFmtId="164" fontId="21" fillId="0" borderId="0" applyFont="0" applyFill="0" applyBorder="0" applyAlignment="0" applyProtection="0"/>
    <xf numFmtId="0" fontId="21" fillId="70" borderId="200" applyNumberFormat="0" applyAlignment="0" applyProtection="0"/>
    <xf numFmtId="164" fontId="21" fillId="0" borderId="0" applyFont="0" applyFill="0" applyBorder="0" applyAlignment="0" applyProtection="0"/>
    <xf numFmtId="0" fontId="100" fillId="82" borderId="201" applyNumberFormat="0" applyAlignment="0" applyProtection="0"/>
    <xf numFmtId="0" fontId="21" fillId="70" borderId="200" applyNumberFormat="0" applyAlignment="0" applyProtection="0"/>
    <xf numFmtId="0" fontId="100" fillId="82" borderId="201" applyNumberFormat="0" applyAlignment="0" applyProtection="0"/>
    <xf numFmtId="0" fontId="19" fillId="0" borderId="198" applyNumberFormat="0" applyFill="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21" fillId="70" borderId="200" applyNumberFormat="0" applyAlignment="0" applyProtection="0"/>
    <xf numFmtId="0" fontId="19" fillId="0" borderId="198" applyNumberFormat="0" applyFill="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21" fillId="70" borderId="200" applyNumberFormat="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21" fillId="70" borderId="200" applyNumberFormat="0" applyAlignment="0" applyProtection="0"/>
    <xf numFmtId="0" fontId="19" fillId="0" borderId="198" applyNumberFormat="0" applyFill="0" applyAlignment="0" applyProtection="0"/>
    <xf numFmtId="0" fontId="21" fillId="70" borderId="200" applyNumberFormat="0" applyAlignment="0" applyProtection="0"/>
    <xf numFmtId="0" fontId="19" fillId="0" borderId="198" applyNumberFormat="0" applyFill="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21" fillId="70" borderId="200" applyNumberFormat="0" applyAlignment="0" applyProtection="0"/>
    <xf numFmtId="0" fontId="100" fillId="82" borderId="201"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00" fillId="82" borderId="201" applyNumberFormat="0" applyAlignment="0" applyProtection="0"/>
    <xf numFmtId="0" fontId="90" fillId="82" borderId="199" applyNumberFormat="0" applyAlignment="0" applyProtection="0"/>
    <xf numFmtId="0" fontId="100" fillId="82" borderId="201" applyNumberFormat="0" applyAlignment="0" applyProtection="0"/>
    <xf numFmtId="0" fontId="19" fillId="0" borderId="198" applyNumberFormat="0" applyFill="0" applyAlignment="0" applyProtection="0"/>
    <xf numFmtId="0" fontId="90" fillId="82" borderId="199" applyNumberFormat="0" applyAlignment="0" applyProtection="0"/>
    <xf numFmtId="0" fontId="21" fillId="70" borderId="200" applyNumberFormat="0" applyAlignment="0" applyProtection="0"/>
    <xf numFmtId="0" fontId="102" fillId="0" borderId="202" applyNumberFormat="0" applyFill="0" applyAlignment="0" applyProtection="0"/>
    <xf numFmtId="0" fontId="21" fillId="70" borderId="200"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100" fillId="82" borderId="201" applyNumberFormat="0" applyAlignment="0" applyProtection="0"/>
    <xf numFmtId="0" fontId="97" fillId="73" borderId="199" applyNumberFormat="0" applyAlignment="0" applyProtection="0"/>
    <xf numFmtId="0" fontId="21" fillId="70" borderId="200" applyNumberFormat="0" applyAlignment="0" applyProtection="0"/>
    <xf numFmtId="0" fontId="19" fillId="0" borderId="198" applyNumberFormat="0" applyFill="0" applyAlignment="0" applyProtection="0"/>
    <xf numFmtId="0" fontId="102" fillId="0" borderId="202" applyNumberFormat="0" applyFill="0" applyAlignment="0" applyProtection="0"/>
    <xf numFmtId="0" fontId="90" fillId="82" borderId="199" applyNumberFormat="0" applyAlignment="0" applyProtection="0"/>
    <xf numFmtId="0" fontId="90" fillId="82" borderId="199" applyNumberFormat="0" applyAlignment="0" applyProtection="0"/>
    <xf numFmtId="0" fontId="90" fillId="82" borderId="199" applyNumberFormat="0" applyAlignment="0" applyProtection="0"/>
    <xf numFmtId="0" fontId="90" fillId="82" borderId="199" applyNumberFormat="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90" fillId="82" borderId="199" applyNumberFormat="0" applyAlignment="0" applyProtection="0"/>
    <xf numFmtId="0" fontId="100" fillId="82" borderId="201" applyNumberFormat="0" applyAlignment="0" applyProtection="0"/>
    <xf numFmtId="0" fontId="19" fillId="0" borderId="198" applyNumberFormat="0" applyFill="0" applyAlignment="0" applyProtection="0"/>
    <xf numFmtId="0" fontId="100" fillId="82" borderId="201" applyNumberFormat="0" applyAlignment="0" applyProtection="0"/>
    <xf numFmtId="0" fontId="100" fillId="82" borderId="201"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21" fillId="70" borderId="200" applyNumberFormat="0" applyAlignment="0" applyProtection="0"/>
    <xf numFmtId="0" fontId="19" fillId="0" borderId="198" applyNumberFormat="0" applyFill="0" applyAlignment="0" applyProtection="0"/>
    <xf numFmtId="0" fontId="100" fillId="82" borderId="201"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102" fillId="0" borderId="202"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21" fillId="70" borderId="200" applyNumberFormat="0" applyAlignment="0" applyProtection="0"/>
    <xf numFmtId="164" fontId="21" fillId="0" borderId="0" applyFont="0" applyFill="0" applyBorder="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100" fillId="82" borderId="201" applyNumberFormat="0" applyAlignment="0" applyProtection="0"/>
    <xf numFmtId="0" fontId="21" fillId="70" borderId="200" applyNumberFormat="0" applyAlignment="0" applyProtection="0"/>
    <xf numFmtId="0" fontId="100" fillId="82" borderId="201"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19" fillId="0" borderId="198" applyNumberFormat="0" applyFill="0" applyAlignment="0" applyProtection="0"/>
    <xf numFmtId="0" fontId="90" fillId="82" borderId="199"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2" fillId="0" borderId="202" applyNumberFormat="0" applyFill="0" applyAlignment="0" applyProtection="0"/>
    <xf numFmtId="164" fontId="3"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9" fillId="0" borderId="198" applyNumberFormat="0" applyFill="0" applyAlignment="0" applyProtection="0"/>
    <xf numFmtId="0" fontId="19" fillId="0" borderId="198" applyNumberFormat="0" applyFill="0" applyAlignment="0" applyProtection="0"/>
    <xf numFmtId="0" fontId="21" fillId="70" borderId="200" applyNumberFormat="0" applyAlignment="0" applyProtection="0"/>
    <xf numFmtId="0" fontId="21" fillId="70" borderId="200" applyNumberFormat="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21" fillId="70" borderId="200"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00" fillId="82" borderId="201" applyNumberFormat="0" applyAlignment="0" applyProtection="0"/>
    <xf numFmtId="0" fontId="21" fillId="70" borderId="200" applyNumberFormat="0" applyAlignment="0" applyProtection="0"/>
    <xf numFmtId="0" fontId="90" fillId="82" borderId="199" applyNumberFormat="0" applyAlignment="0" applyProtection="0"/>
    <xf numFmtId="0" fontId="100" fillId="82" borderId="201" applyNumberFormat="0" applyAlignment="0" applyProtection="0"/>
    <xf numFmtId="0" fontId="19" fillId="0" borderId="198" applyNumberFormat="0" applyFill="0" applyAlignment="0" applyProtection="0"/>
    <xf numFmtId="0" fontId="100" fillId="82" borderId="201" applyNumberFormat="0" applyAlignment="0" applyProtection="0"/>
    <xf numFmtId="0" fontId="19" fillId="0" borderId="198" applyNumberFormat="0" applyFill="0" applyAlignment="0" applyProtection="0"/>
    <xf numFmtId="0" fontId="102" fillId="0" borderId="202" applyNumberFormat="0" applyFill="0" applyAlignment="0" applyProtection="0"/>
    <xf numFmtId="0" fontId="21" fillId="70" borderId="200" applyNumberFormat="0" applyAlignment="0" applyProtection="0"/>
    <xf numFmtId="164" fontId="21" fillId="0" borderId="0" applyFont="0" applyFill="0" applyBorder="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164" fontId="21" fillId="0" borderId="0" applyFont="0" applyFill="0" applyBorder="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164" fontId="3"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164" fontId="21" fillId="0" borderId="0" applyFont="0" applyFill="0" applyBorder="0" applyAlignment="0" applyProtection="0"/>
    <xf numFmtId="164" fontId="21" fillId="0" borderId="0" applyFont="0" applyFill="0" applyBorder="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21" fillId="70" borderId="200" applyNumberFormat="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21" fillId="70" borderId="200" applyNumberFormat="0" applyAlignment="0" applyProtection="0"/>
    <xf numFmtId="0" fontId="100" fillId="82" borderId="201" applyNumberFormat="0" applyAlignment="0" applyProtection="0"/>
    <xf numFmtId="0" fontId="90" fillId="82" borderId="199"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21" fillId="70" borderId="200"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0" fillId="82" borderId="201"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02" fillId="0" borderId="202"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100" fillId="82" borderId="201" applyNumberFormat="0" applyAlignment="0" applyProtection="0"/>
    <xf numFmtId="0" fontId="21" fillId="70" borderId="200" applyNumberFormat="0" applyAlignment="0" applyProtection="0"/>
    <xf numFmtId="0" fontId="100" fillId="82" borderId="201"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19" fillId="0" borderId="198" applyNumberFormat="0" applyFill="0" applyAlignment="0" applyProtection="0"/>
    <xf numFmtId="0" fontId="90" fillId="82" borderId="199"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2" fillId="0" borderId="202" applyNumberFormat="0" applyFill="0" applyAlignment="0" applyProtection="0"/>
    <xf numFmtId="0" fontId="21" fillId="70" borderId="200" applyNumberFormat="0" applyAlignment="0" applyProtection="0"/>
    <xf numFmtId="0" fontId="97" fillId="73"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90" fillId="82" borderId="199"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21" fillId="70" borderId="200" applyNumberFormat="0" applyAlignment="0" applyProtection="0"/>
    <xf numFmtId="0" fontId="21" fillId="70" borderId="200" applyNumberFormat="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21" fillId="70" borderId="200"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00" fillId="82" borderId="201" applyNumberFormat="0" applyAlignment="0" applyProtection="0"/>
    <xf numFmtId="0" fontId="21" fillId="70" borderId="200" applyNumberFormat="0" applyAlignment="0" applyProtection="0"/>
    <xf numFmtId="0" fontId="90" fillId="82" borderId="199" applyNumberFormat="0" applyAlignment="0" applyProtection="0"/>
    <xf numFmtId="0" fontId="100" fillId="82" borderId="201" applyNumberFormat="0" applyAlignment="0" applyProtection="0"/>
    <xf numFmtId="0" fontId="19" fillId="0" borderId="198" applyNumberFormat="0" applyFill="0" applyAlignment="0" applyProtection="0"/>
    <xf numFmtId="0" fontId="100" fillId="82" borderId="201" applyNumberFormat="0" applyAlignment="0" applyProtection="0"/>
    <xf numFmtId="0" fontId="19" fillId="0" borderId="198" applyNumberFormat="0" applyFill="0" applyAlignment="0" applyProtection="0"/>
    <xf numFmtId="0" fontId="21" fillId="70" borderId="200" applyNumberFormat="0" applyAlignment="0" applyProtection="0"/>
    <xf numFmtId="0" fontId="19" fillId="0" borderId="198" applyNumberFormat="0" applyFill="0" applyAlignment="0" applyProtection="0"/>
    <xf numFmtId="0" fontId="102" fillId="0" borderId="202" applyNumberFormat="0" applyFill="0" applyAlignment="0" applyProtection="0"/>
    <xf numFmtId="0" fontId="21" fillId="70" borderId="200" applyNumberFormat="0" applyAlignment="0" applyProtection="0"/>
    <xf numFmtId="0" fontId="21" fillId="70" borderId="200"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90" fillId="82" borderId="199" applyNumberFormat="0" applyAlignment="0" applyProtection="0"/>
    <xf numFmtId="0" fontId="100" fillId="82" borderId="201" applyNumberFormat="0" applyAlignment="0" applyProtection="0"/>
    <xf numFmtId="0" fontId="100" fillId="82" borderId="201" applyNumberFormat="0" applyAlignment="0" applyProtection="0"/>
    <xf numFmtId="0" fontId="100" fillId="82" borderId="201"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100" fillId="82" borderId="201" applyNumberFormat="0" applyAlignment="0" applyProtection="0"/>
    <xf numFmtId="0" fontId="100" fillId="82" borderId="201" applyNumberFormat="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02" fillId="0" borderId="202" applyNumberFormat="0" applyFill="0" applyAlignment="0" applyProtection="0"/>
    <xf numFmtId="0" fontId="21" fillId="70" borderId="200" applyNumberFormat="0" applyAlignment="0" applyProtection="0"/>
    <xf numFmtId="0" fontId="21" fillId="70" borderId="200" applyNumberFormat="0" applyAlignment="0" applyProtection="0"/>
    <xf numFmtId="0" fontId="90" fillId="82"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19" fillId="0" borderId="198" applyNumberFormat="0" applyFill="0" applyAlignment="0" applyProtection="0"/>
    <xf numFmtId="0" fontId="100" fillId="82" borderId="201" applyNumberFormat="0" applyAlignment="0" applyProtection="0"/>
    <xf numFmtId="0" fontId="19" fillId="0" borderId="198" applyNumberFormat="0" applyFill="0" applyAlignment="0" applyProtection="0"/>
    <xf numFmtId="0" fontId="100" fillId="82" borderId="201" applyNumberFormat="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21" fillId="70" borderId="200" applyNumberFormat="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21" fillId="70" borderId="200" applyNumberFormat="0" applyAlignment="0" applyProtection="0"/>
    <xf numFmtId="0" fontId="100" fillId="82" borderId="201" applyNumberFormat="0" applyAlignment="0" applyProtection="0"/>
    <xf numFmtId="0" fontId="90" fillId="82" borderId="199"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9" fillId="0" borderId="198" applyNumberFormat="0" applyFill="0" applyAlignment="0" applyProtection="0"/>
    <xf numFmtId="0" fontId="100" fillId="82" borderId="201" applyNumberFormat="0" applyAlignment="0" applyProtection="0"/>
    <xf numFmtId="0" fontId="100" fillId="82" borderId="201" applyNumberFormat="0" applyAlignment="0" applyProtection="0"/>
    <xf numFmtId="0" fontId="97" fillId="73" borderId="199" applyNumberFormat="0" applyAlignment="0" applyProtection="0"/>
    <xf numFmtId="0" fontId="21" fillId="70" borderId="200"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02" fillId="0" borderId="202" applyNumberFormat="0" applyFill="0" applyAlignment="0" applyProtection="0"/>
    <xf numFmtId="0" fontId="100" fillId="82" borderId="201" applyNumberFormat="0" applyAlignment="0" applyProtection="0"/>
    <xf numFmtId="0" fontId="90" fillId="82" borderId="199" applyNumberFormat="0" applyAlignment="0" applyProtection="0"/>
    <xf numFmtId="0" fontId="100" fillId="82" borderId="201"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102" fillId="0" borderId="202"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02" fillId="0" borderId="202" applyNumberFormat="0" applyFill="0" applyAlignment="0" applyProtection="0"/>
    <xf numFmtId="0" fontId="102" fillId="0" borderId="202"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100" fillId="82" borderId="201" applyNumberFormat="0" applyAlignment="0" applyProtection="0"/>
    <xf numFmtId="0" fontId="90" fillId="82" borderId="199" applyNumberFormat="0" applyAlignment="0" applyProtection="0"/>
    <xf numFmtId="0" fontId="90" fillId="82" borderId="199" applyNumberFormat="0" applyAlignment="0" applyProtection="0"/>
    <xf numFmtId="0" fontId="100" fillId="82" borderId="201" applyNumberFormat="0" applyAlignment="0" applyProtection="0"/>
    <xf numFmtId="0" fontId="90" fillId="82" borderId="199" applyNumberFormat="0" applyAlignment="0" applyProtection="0"/>
    <xf numFmtId="0" fontId="90" fillId="82" borderId="199" applyNumberFormat="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00" fillId="82" borderId="201" applyNumberFormat="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21" fillId="70" borderId="200" applyNumberFormat="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21" fillId="70" borderId="200" applyNumberFormat="0" applyAlignment="0" applyProtection="0"/>
    <xf numFmtId="0" fontId="100" fillId="82" borderId="201" applyNumberFormat="0" applyAlignment="0" applyProtection="0"/>
    <xf numFmtId="0" fontId="90" fillId="82" borderId="199"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9" fillId="0" borderId="198" applyNumberFormat="0" applyFill="0" applyAlignment="0" applyProtection="0"/>
    <xf numFmtId="0" fontId="90" fillId="82" borderId="199"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9" fillId="0" borderId="198" applyNumberFormat="0" applyFill="0" applyAlignment="0" applyProtection="0"/>
    <xf numFmtId="0" fontId="100" fillId="82" borderId="201" applyNumberFormat="0" applyAlignment="0" applyProtection="0"/>
    <xf numFmtId="0" fontId="90" fillId="82"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90" fillId="82" borderId="199" applyNumberFormat="0" applyAlignment="0" applyProtection="0"/>
    <xf numFmtId="0" fontId="90" fillId="82" borderId="199" applyNumberFormat="0" applyAlignment="0" applyProtection="0"/>
    <xf numFmtId="0" fontId="102" fillId="0" borderId="202" applyNumberFormat="0" applyFill="0" applyAlignment="0" applyProtection="0"/>
    <xf numFmtId="0" fontId="100" fillId="82" borderId="201"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100" fillId="82" borderId="201" applyNumberFormat="0" applyAlignment="0" applyProtection="0"/>
    <xf numFmtId="0" fontId="19" fillId="0" borderId="198" applyNumberFormat="0" applyFill="0" applyAlignment="0" applyProtection="0"/>
    <xf numFmtId="0" fontId="102" fillId="0" borderId="202" applyNumberFormat="0" applyFill="0" applyAlignment="0" applyProtection="0"/>
    <xf numFmtId="0" fontId="90" fillId="82" borderId="199" applyNumberFormat="0" applyAlignment="0" applyProtection="0"/>
    <xf numFmtId="0" fontId="100" fillId="82" borderId="201" applyNumberFormat="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00" fillId="82" borderId="201" applyNumberFormat="0" applyAlignment="0" applyProtection="0"/>
    <xf numFmtId="0" fontId="19" fillId="0" borderId="198" applyNumberFormat="0" applyFill="0" applyAlignment="0" applyProtection="0"/>
    <xf numFmtId="0" fontId="100" fillId="82" borderId="201" applyNumberFormat="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21" fillId="70" borderId="200" applyNumberFormat="0" applyAlignment="0" applyProtection="0"/>
    <xf numFmtId="0" fontId="90" fillId="82"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21" fillId="70" borderId="200" applyNumberFormat="0" applyAlignment="0" applyProtection="0"/>
    <xf numFmtId="0" fontId="100" fillId="82" borderId="201" applyNumberFormat="0" applyAlignment="0" applyProtection="0"/>
    <xf numFmtId="0" fontId="90" fillId="82" borderId="199"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19" fillId="0" borderId="198" applyNumberFormat="0" applyFill="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21" fillId="70" borderId="200"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21" fillId="70" borderId="200" applyNumberFormat="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21" fillId="70" borderId="200"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100" fillId="82" borderId="201" applyNumberFormat="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90" fillId="82" borderId="199"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21" fillId="70" borderId="200" applyNumberFormat="0" applyAlignment="0" applyProtection="0"/>
    <xf numFmtId="0" fontId="21" fillId="70" borderId="200" applyNumberFormat="0" applyAlignment="0" applyProtection="0"/>
    <xf numFmtId="0" fontId="90" fillId="82"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19" fillId="0" borderId="198" applyNumberFormat="0" applyFill="0" applyAlignment="0" applyProtection="0"/>
    <xf numFmtId="0" fontId="21" fillId="70" borderId="200" applyNumberFormat="0" applyAlignment="0" applyProtection="0"/>
    <xf numFmtId="0" fontId="19" fillId="0" borderId="198" applyNumberFormat="0" applyFill="0" applyAlignment="0" applyProtection="0"/>
    <xf numFmtId="0" fontId="100" fillId="82" borderId="201" applyNumberFormat="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102" fillId="0" borderId="202" applyNumberFormat="0" applyFill="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21" fillId="70" borderId="200" applyNumberFormat="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21" fillId="70" borderId="200" applyNumberFormat="0" applyAlignment="0" applyProtection="0"/>
    <xf numFmtId="0" fontId="100" fillId="82" borderId="201" applyNumberFormat="0" applyAlignment="0" applyProtection="0"/>
    <xf numFmtId="0" fontId="90" fillId="82" borderId="199"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9" fillId="0" borderId="198"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2" fillId="0" borderId="202" applyNumberFormat="0" applyFill="0" applyAlignment="0" applyProtection="0"/>
    <xf numFmtId="0" fontId="97" fillId="73" borderId="199" applyNumberFormat="0" applyAlignment="0" applyProtection="0"/>
    <xf numFmtId="0" fontId="97" fillId="73" borderId="199" applyNumberFormat="0" applyAlignment="0" applyProtection="0"/>
    <xf numFmtId="0" fontId="100" fillId="82" borderId="201"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21" fillId="70" borderId="200" applyNumberFormat="0" applyAlignment="0" applyProtection="0"/>
    <xf numFmtId="0" fontId="19" fillId="0" borderId="198" applyNumberFormat="0" applyFill="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00" fillId="82" borderId="201"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21" fillId="70" borderId="200" applyNumberFormat="0" applyAlignment="0" applyProtection="0"/>
    <xf numFmtId="0" fontId="19" fillId="0" borderId="198" applyNumberFormat="0" applyFill="0" applyAlignment="0" applyProtection="0"/>
    <xf numFmtId="0" fontId="21" fillId="70" borderId="200" applyNumberFormat="0" applyAlignment="0" applyProtection="0"/>
    <xf numFmtId="0" fontId="97" fillId="73" borderId="199" applyNumberFormat="0" applyAlignment="0" applyProtection="0"/>
    <xf numFmtId="0" fontId="90" fillId="82" borderId="199" applyNumberFormat="0" applyAlignment="0" applyProtection="0"/>
    <xf numFmtId="0" fontId="90" fillId="82" borderId="199" applyNumberFormat="0" applyAlignment="0" applyProtection="0"/>
    <xf numFmtId="0" fontId="21" fillId="70" borderId="200" applyNumberFormat="0" applyAlignment="0" applyProtection="0"/>
    <xf numFmtId="0" fontId="97" fillId="73"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21" fillId="70" borderId="200" applyNumberFormat="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21" fillId="70" borderId="200" applyNumberFormat="0" applyAlignment="0" applyProtection="0"/>
    <xf numFmtId="0" fontId="100" fillId="82" borderId="201" applyNumberFormat="0" applyAlignment="0" applyProtection="0"/>
    <xf numFmtId="0" fontId="90" fillId="82" borderId="199"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19" fillId="0" borderId="198" applyNumberFormat="0" applyFill="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00" fillId="82" borderId="201"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100" fillId="82" borderId="201" applyNumberFormat="0" applyAlignment="0" applyProtection="0"/>
    <xf numFmtId="0" fontId="100" fillId="82" borderId="201"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00" fillId="82" borderId="201" applyNumberFormat="0" applyAlignment="0" applyProtection="0"/>
    <xf numFmtId="0" fontId="90" fillId="82" borderId="199" applyNumberFormat="0" applyAlignment="0" applyProtection="0"/>
    <xf numFmtId="0" fontId="21" fillId="70" borderId="200" applyNumberFormat="0" applyAlignment="0" applyProtection="0"/>
    <xf numFmtId="0" fontId="100" fillId="82" borderId="201" applyNumberFormat="0" applyAlignment="0" applyProtection="0"/>
    <xf numFmtId="0" fontId="19" fillId="0" borderId="198" applyNumberFormat="0" applyFill="0" applyAlignment="0" applyProtection="0"/>
    <xf numFmtId="0" fontId="100" fillId="82" borderId="201" applyNumberFormat="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21" fillId="70" borderId="200" applyNumberFormat="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21" fillId="70" borderId="200" applyNumberFormat="0" applyAlignment="0" applyProtection="0"/>
    <xf numFmtId="0" fontId="100" fillId="82" borderId="201" applyNumberFormat="0" applyAlignment="0" applyProtection="0"/>
    <xf numFmtId="0" fontId="90" fillId="82" borderId="199"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7" fillId="73" borderId="199" applyNumberFormat="0" applyAlignment="0" applyProtection="0"/>
    <xf numFmtId="0" fontId="90" fillId="82" borderId="199" applyNumberFormat="0" applyAlignment="0" applyProtection="0"/>
    <xf numFmtId="0" fontId="100" fillId="82" borderId="201"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21" fillId="70" borderId="200" applyNumberFormat="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102" fillId="0" borderId="202" applyNumberFormat="0" applyFill="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21" fillId="70" borderId="200" applyNumberFormat="0" applyAlignment="0" applyProtection="0"/>
    <xf numFmtId="0" fontId="90" fillId="82"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21" fillId="70" borderId="200" applyNumberFormat="0" applyAlignment="0" applyProtection="0"/>
    <xf numFmtId="0" fontId="100" fillId="82" borderId="201" applyNumberFormat="0" applyAlignment="0" applyProtection="0"/>
    <xf numFmtId="0" fontId="90" fillId="82" borderId="199"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21" fillId="70" borderId="200" applyNumberFormat="0" applyAlignment="0" applyProtection="0"/>
    <xf numFmtId="0" fontId="97" fillId="73"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21" fillId="70" borderId="200"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21" fillId="70" borderId="200" applyNumberFormat="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21" fillId="70" borderId="200" applyNumberFormat="0" applyAlignment="0" applyProtection="0"/>
    <xf numFmtId="0" fontId="90" fillId="82"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21" fillId="70" borderId="200" applyNumberFormat="0" applyAlignment="0" applyProtection="0"/>
    <xf numFmtId="0" fontId="100" fillId="82" borderId="201" applyNumberFormat="0" applyAlignment="0" applyProtection="0"/>
    <xf numFmtId="0" fontId="90" fillId="82" borderId="199"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19" fillId="0" borderId="198" applyNumberFormat="0" applyFill="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21" fillId="70" borderId="200" applyNumberFormat="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21" fillId="70" borderId="200" applyNumberFormat="0" applyAlignment="0" applyProtection="0"/>
    <xf numFmtId="0" fontId="100" fillId="82" borderId="201" applyNumberFormat="0" applyAlignment="0" applyProtection="0"/>
    <xf numFmtId="0" fontId="90" fillId="82" borderId="199"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9" fillId="0" borderId="198" applyNumberFormat="0" applyFill="0" applyAlignment="0" applyProtection="0"/>
    <xf numFmtId="0" fontId="100" fillId="82" borderId="201"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21" fillId="70" borderId="200" applyNumberFormat="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21" fillId="70" borderId="200" applyNumberFormat="0" applyAlignment="0" applyProtection="0"/>
    <xf numFmtId="0" fontId="100" fillId="82" borderId="201" applyNumberFormat="0" applyAlignment="0" applyProtection="0"/>
    <xf numFmtId="0" fontId="90" fillId="82" borderId="199"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21" fillId="70" borderId="200" applyNumberFormat="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21" fillId="70" borderId="200" applyNumberFormat="0" applyAlignment="0" applyProtection="0"/>
    <xf numFmtId="0" fontId="100" fillId="82" borderId="201" applyNumberFormat="0" applyAlignment="0" applyProtection="0"/>
    <xf numFmtId="0" fontId="90" fillId="82" borderId="199"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100" fillId="82" borderId="201" applyNumberFormat="0" applyAlignment="0" applyProtection="0"/>
    <xf numFmtId="0" fontId="21" fillId="70" borderId="200"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100" fillId="82" borderId="201" applyNumberFormat="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90" fillId="82" borderId="199" applyNumberFormat="0" applyAlignment="0" applyProtection="0"/>
    <xf numFmtId="0" fontId="97" fillId="73" borderId="199" applyNumberFormat="0" applyAlignment="0" applyProtection="0"/>
    <xf numFmtId="0" fontId="90" fillId="82"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0" fillId="82" borderId="201" applyNumberFormat="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7" fillId="73" borderId="199" applyNumberFormat="0" applyAlignment="0" applyProtection="0"/>
    <xf numFmtId="0" fontId="90" fillId="82"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19" fillId="0" borderId="198" applyNumberFormat="0" applyFill="0" applyAlignment="0" applyProtection="0"/>
    <xf numFmtId="0" fontId="21" fillId="70" borderId="200" applyNumberFormat="0" applyAlignment="0" applyProtection="0"/>
    <xf numFmtId="0" fontId="90" fillId="82" borderId="199" applyNumberFormat="0" applyAlignment="0" applyProtection="0"/>
    <xf numFmtId="0" fontId="19" fillId="0" borderId="198" applyNumberFormat="0" applyFill="0" applyAlignment="0" applyProtection="0"/>
    <xf numFmtId="0" fontId="97" fillId="73" borderId="199" applyNumberFormat="0" applyAlignment="0" applyProtection="0"/>
    <xf numFmtId="0" fontId="97" fillId="73" borderId="199" applyNumberFormat="0" applyAlignment="0" applyProtection="0"/>
    <xf numFmtId="0" fontId="19" fillId="0" borderId="198" applyNumberFormat="0" applyFill="0" applyAlignment="0" applyProtection="0"/>
    <xf numFmtId="0" fontId="19" fillId="0" borderId="198" applyNumberFormat="0" applyFill="0" applyAlignment="0" applyProtection="0"/>
    <xf numFmtId="0" fontId="19" fillId="0" borderId="198" applyNumberFormat="0" applyFill="0" applyAlignment="0" applyProtection="0"/>
    <xf numFmtId="0" fontId="97" fillId="73" borderId="19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102" fillId="0" borderId="202" applyNumberFormat="0" applyFill="0" applyAlignment="0" applyProtection="0"/>
    <xf numFmtId="0" fontId="100" fillId="82" borderId="201" applyNumberFormat="0" applyAlignment="0" applyProtection="0"/>
    <xf numFmtId="0" fontId="102" fillId="0" borderId="202" applyNumberFormat="0" applyFill="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91" fillId="83" borderId="189" applyNumberFormat="0" applyAlignment="0" applyProtection="0"/>
    <xf numFmtId="0" fontId="90" fillId="82" borderId="199" applyNumberFormat="0" applyAlignment="0" applyProtection="0"/>
    <xf numFmtId="0" fontId="97" fillId="73" borderId="199" applyNumberFormat="0" applyAlignment="0" applyProtection="0"/>
    <xf numFmtId="0" fontId="21" fillId="70" borderId="200" applyNumberFormat="0" applyAlignment="0" applyProtection="0"/>
    <xf numFmtId="0" fontId="100" fillId="82" borderId="201" applyNumberFormat="0" applyAlignment="0" applyProtection="0"/>
    <xf numFmtId="0" fontId="102" fillId="0" borderId="202" applyNumberFormat="0" applyFill="0" applyAlignment="0" applyProtection="0"/>
    <xf numFmtId="0" fontId="3" fillId="0" borderId="0"/>
    <xf numFmtId="0" fontId="19" fillId="0" borderId="228" applyNumberFormat="0" applyFill="0" applyAlignment="0" applyProtection="0"/>
    <xf numFmtId="0" fontId="102" fillId="0" borderId="239"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00" fillId="82" borderId="218" applyNumberFormat="0" applyAlignment="0" applyProtection="0"/>
    <xf numFmtId="0" fontId="90" fillId="82" borderId="235" applyNumberFormat="0" applyAlignment="0" applyProtection="0"/>
    <xf numFmtId="0" fontId="97" fillId="63" borderId="216" applyNumberFormat="0" applyAlignment="0" applyProtection="0"/>
    <xf numFmtId="0" fontId="21" fillId="70" borderId="217"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102" fillId="0" borderId="219" applyNumberFormat="0" applyFill="0" applyAlignment="0" applyProtection="0"/>
    <xf numFmtId="0" fontId="19" fillId="0" borderId="220" applyNumberFormat="0" applyFill="0" applyAlignment="0" applyProtection="0"/>
    <xf numFmtId="0" fontId="19" fillId="0" borderId="228" applyNumberFormat="0" applyFill="0" applyAlignment="0" applyProtection="0"/>
    <xf numFmtId="0" fontId="19" fillId="0" borderId="213" applyNumberFormat="0" applyFill="0" applyAlignment="0" applyProtection="0"/>
    <xf numFmtId="0" fontId="100" fillId="82" borderId="211" applyNumberFormat="0" applyAlignment="0" applyProtection="0"/>
    <xf numFmtId="0" fontId="100" fillId="82" borderId="211" applyNumberFormat="0" applyAlignment="0" applyProtection="0"/>
    <xf numFmtId="0" fontId="19" fillId="0" borderId="213" applyNumberFormat="0" applyFill="0" applyAlignment="0" applyProtection="0"/>
    <xf numFmtId="0" fontId="21" fillId="70" borderId="210"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102" fillId="0" borderId="212" applyNumberFormat="0" applyFill="0" applyAlignment="0" applyProtection="0"/>
    <xf numFmtId="0" fontId="90" fillId="82" borderId="208"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90" fillId="66" borderId="203" applyNumberFormat="0" applyAlignment="0" applyProtection="0"/>
    <xf numFmtId="0" fontId="19" fillId="0" borderId="213" applyNumberFormat="0" applyFill="0" applyAlignment="0" applyProtection="0"/>
    <xf numFmtId="0" fontId="100" fillId="82" borderId="238" applyNumberFormat="0" applyAlignment="0" applyProtection="0"/>
    <xf numFmtId="0" fontId="97" fillId="63" borderId="203"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21" fillId="60" borderId="204" applyNumberFormat="0" applyFont="0" applyAlignment="0" applyProtection="0"/>
    <xf numFmtId="0" fontId="100" fillId="66" borderId="205" applyNumberFormat="0" applyAlignment="0" applyProtection="0"/>
    <xf numFmtId="0" fontId="102" fillId="0" borderId="206" applyNumberFormat="0" applyFill="0" applyAlignment="0" applyProtection="0"/>
    <xf numFmtId="0" fontId="19" fillId="0" borderId="228" applyNumberFormat="0" applyFill="0" applyAlignment="0" applyProtection="0"/>
    <xf numFmtId="0" fontId="97" fillId="73" borderId="221" applyNumberFormat="0" applyAlignment="0" applyProtection="0"/>
    <xf numFmtId="0" fontId="21" fillId="70" borderId="217" applyNumberFormat="0" applyAlignment="0" applyProtection="0"/>
    <xf numFmtId="0" fontId="19" fillId="0" borderId="228" applyNumberFormat="0" applyFill="0" applyAlignment="0" applyProtection="0"/>
    <xf numFmtId="0" fontId="100" fillId="82" borderId="218" applyNumberFormat="0" applyAlignment="0" applyProtection="0"/>
    <xf numFmtId="0" fontId="90" fillId="66" borderId="208" applyNumberFormat="0" applyAlignment="0" applyProtection="0"/>
    <xf numFmtId="0" fontId="19" fillId="0" borderId="220" applyNumberFormat="0" applyFill="0" applyAlignment="0" applyProtection="0"/>
    <xf numFmtId="0" fontId="19" fillId="0" borderId="207" applyNumberFormat="0" applyFill="0" applyAlignment="0" applyProtection="0"/>
    <xf numFmtId="0" fontId="21" fillId="70" borderId="225" applyNumberFormat="0" applyAlignment="0" applyProtection="0"/>
    <xf numFmtId="0" fontId="21" fillId="70" borderId="237" applyNumberFormat="0" applyAlignment="0" applyProtection="0"/>
    <xf numFmtId="0" fontId="19" fillId="0" borderId="228" applyNumberFormat="0" applyFill="0" applyAlignment="0" applyProtection="0"/>
    <xf numFmtId="0" fontId="100" fillId="82" borderId="226" applyNumberFormat="0" applyAlignment="0" applyProtection="0"/>
    <xf numFmtId="0" fontId="19" fillId="0" borderId="228" applyNumberFormat="0" applyFill="0" applyAlignment="0" applyProtection="0"/>
    <xf numFmtId="0" fontId="102" fillId="0" borderId="206" applyNumberFormat="0" applyFill="0" applyAlignment="0" applyProtection="0"/>
    <xf numFmtId="0" fontId="100" fillId="66" borderId="205" applyNumberFormat="0" applyAlignment="0" applyProtection="0"/>
    <xf numFmtId="0" fontId="21" fillId="60" borderId="204" applyNumberFormat="0" applyFont="0" applyAlignment="0" applyProtection="0"/>
    <xf numFmtId="0" fontId="97" fillId="63" borderId="203" applyNumberFormat="0" applyAlignment="0" applyProtection="0"/>
    <xf numFmtId="0" fontId="90" fillId="66"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05" applyNumberFormat="0" applyAlignment="0" applyProtection="0"/>
    <xf numFmtId="0" fontId="19" fillId="0" borderId="186" applyNumberFormat="0" applyFill="0" applyAlignment="0" applyProtection="0"/>
    <xf numFmtId="0" fontId="102" fillId="0" borderId="206" applyNumberFormat="0" applyFill="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19" fillId="0" borderId="186" applyNumberFormat="0" applyFill="0" applyAlignment="0" applyProtection="0"/>
    <xf numFmtId="0" fontId="100" fillId="82" borderId="205" applyNumberFormat="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9" fillId="0" borderId="186" applyNumberFormat="0" applyFill="0" applyAlignment="0" applyProtection="0"/>
    <xf numFmtId="0" fontId="97" fillId="73" borderId="203"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00" fillId="82" borderId="205" applyNumberFormat="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90" fillId="82" borderId="203" applyNumberFormat="0" applyAlignment="0" applyProtection="0"/>
    <xf numFmtId="0" fontId="90" fillId="82" borderId="203" applyNumberFormat="0" applyAlignment="0" applyProtection="0"/>
    <xf numFmtId="0" fontId="100" fillId="82" borderId="205" applyNumberFormat="0" applyAlignment="0" applyProtection="0"/>
    <xf numFmtId="0" fontId="97" fillId="73" borderId="203" applyNumberFormat="0" applyAlignment="0" applyProtection="0"/>
    <xf numFmtId="0" fontId="100" fillId="82" borderId="205" applyNumberFormat="0" applyAlignment="0" applyProtection="0"/>
    <xf numFmtId="0" fontId="100" fillId="82" borderId="205" applyNumberFormat="0" applyAlignment="0" applyProtection="0"/>
    <xf numFmtId="0" fontId="19" fillId="0" borderId="186" applyNumberFormat="0" applyFill="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21" fillId="70" borderId="204" applyNumberFormat="0" applyAlignment="0" applyProtection="0"/>
    <xf numFmtId="0" fontId="19" fillId="0" borderId="186" applyNumberFormat="0" applyFill="0" applyAlignment="0" applyProtection="0"/>
    <xf numFmtId="0" fontId="97" fillId="73"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100" fillId="82" borderId="205" applyNumberFormat="0" applyAlignment="0" applyProtection="0"/>
    <xf numFmtId="0" fontId="19" fillId="0" borderId="186" applyNumberFormat="0" applyFill="0" applyAlignment="0" applyProtection="0"/>
    <xf numFmtId="0" fontId="102" fillId="0" borderId="206" applyNumberFormat="0" applyFill="0" applyAlignment="0" applyProtection="0"/>
    <xf numFmtId="0" fontId="19" fillId="0" borderId="186" applyNumberFormat="0" applyFill="0" applyAlignment="0" applyProtection="0"/>
    <xf numFmtId="0" fontId="21" fillId="70" borderId="225" applyNumberFormat="0" applyAlignment="0" applyProtection="0"/>
    <xf numFmtId="0" fontId="100" fillId="82" borderId="205" applyNumberFormat="0" applyAlignment="0" applyProtection="0"/>
    <xf numFmtId="0" fontId="19" fillId="0" borderId="186" applyNumberFormat="0" applyFill="0" applyAlignment="0" applyProtection="0"/>
    <xf numFmtId="0" fontId="21" fillId="70" borderId="204" applyNumberFormat="0" applyAlignment="0" applyProtection="0"/>
    <xf numFmtId="0" fontId="21" fillId="70" borderId="204" applyNumberFormat="0" applyAlignment="0" applyProtection="0"/>
    <xf numFmtId="0" fontId="100" fillId="82" borderId="205" applyNumberFormat="0" applyAlignment="0" applyProtection="0"/>
    <xf numFmtId="0" fontId="100" fillId="82" borderId="205" applyNumberFormat="0" applyAlignment="0" applyProtection="0"/>
    <xf numFmtId="0" fontId="102" fillId="0" borderId="227"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35" applyNumberFormat="0" applyAlignment="0" applyProtection="0"/>
    <xf numFmtId="0" fontId="21" fillId="70" borderId="225" applyNumberFormat="0" applyAlignment="0" applyProtection="0"/>
    <xf numFmtId="0" fontId="21" fillId="70" borderId="204" applyNumberFormat="0" applyAlignment="0" applyProtection="0"/>
    <xf numFmtId="0" fontId="100" fillId="82" borderId="205" applyNumberFormat="0" applyAlignment="0" applyProtection="0"/>
    <xf numFmtId="0" fontId="91" fillId="83" borderId="224" applyNumberFormat="0" applyAlignment="0" applyProtection="0"/>
    <xf numFmtId="0" fontId="21" fillId="70" borderId="204" applyNumberFormat="0" applyAlignment="0" applyProtection="0"/>
    <xf numFmtId="0" fontId="91" fillId="83" borderId="224" applyNumberFormat="0" applyAlignment="0" applyProtection="0"/>
    <xf numFmtId="0" fontId="100" fillId="82" borderId="205" applyNumberFormat="0" applyAlignment="0" applyProtection="0"/>
    <xf numFmtId="0" fontId="21" fillId="70" borderId="204" applyNumberFormat="0" applyAlignment="0" applyProtection="0"/>
    <xf numFmtId="0" fontId="100" fillId="82" borderId="205" applyNumberFormat="0" applyAlignment="0" applyProtection="0"/>
    <xf numFmtId="0" fontId="19" fillId="0" borderId="186" applyNumberFormat="0" applyFill="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90" fillId="82" borderId="203" applyNumberFormat="0" applyAlignment="0" applyProtection="0"/>
    <xf numFmtId="0" fontId="21" fillId="70" borderId="210" applyNumberFormat="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9" fillId="0" borderId="186" applyNumberFormat="0" applyFill="0" applyAlignment="0" applyProtection="0"/>
    <xf numFmtId="0" fontId="21" fillId="70" borderId="204" applyNumberFormat="0" applyAlignment="0" applyProtection="0"/>
    <xf numFmtId="0" fontId="21" fillId="70" borderId="210" applyNumberFormat="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00" fillId="82" borderId="205" applyNumberFormat="0" applyAlignment="0" applyProtection="0"/>
    <xf numFmtId="0" fontId="97" fillId="63" borderId="223" applyNumberFormat="0" applyAlignment="0" applyProtection="0"/>
    <xf numFmtId="0" fontId="90" fillId="82" borderId="203" applyNumberFormat="0" applyAlignment="0" applyProtection="0"/>
    <xf numFmtId="0" fontId="100" fillId="82" borderId="205" applyNumberFormat="0" applyAlignment="0" applyProtection="0"/>
    <xf numFmtId="0" fontId="19" fillId="0" borderId="186" applyNumberFormat="0" applyFill="0" applyAlignment="0" applyProtection="0"/>
    <xf numFmtId="0" fontId="90" fillId="82" borderId="203" applyNumberFormat="0" applyAlignment="0" applyProtection="0"/>
    <xf numFmtId="0" fontId="21" fillId="70" borderId="204" applyNumberFormat="0" applyAlignment="0" applyProtection="0"/>
    <xf numFmtId="0" fontId="102" fillId="0" borderId="206" applyNumberFormat="0" applyFill="0" applyAlignment="0" applyProtection="0"/>
    <xf numFmtId="0" fontId="21" fillId="70" borderId="204"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100" fillId="82" borderId="205" applyNumberFormat="0" applyAlignment="0" applyProtection="0"/>
    <xf numFmtId="0" fontId="97" fillId="73" borderId="203" applyNumberFormat="0" applyAlignment="0" applyProtection="0"/>
    <xf numFmtId="0" fontId="21" fillId="70" borderId="204" applyNumberFormat="0" applyAlignment="0" applyProtection="0"/>
    <xf numFmtId="0" fontId="19" fillId="0" borderId="186" applyNumberFormat="0" applyFill="0" applyAlignment="0" applyProtection="0"/>
    <xf numFmtId="0" fontId="102" fillId="0" borderId="206" applyNumberFormat="0" applyFill="0" applyAlignment="0" applyProtection="0"/>
    <xf numFmtId="0" fontId="90" fillId="82" borderId="203" applyNumberFormat="0" applyAlignment="0" applyProtection="0"/>
    <xf numFmtId="0" fontId="90" fillId="82" borderId="203" applyNumberFormat="0" applyAlignment="0" applyProtection="0"/>
    <xf numFmtId="0" fontId="90" fillId="82" borderId="203" applyNumberFormat="0" applyAlignment="0" applyProtection="0"/>
    <xf numFmtId="0" fontId="90" fillId="82" borderId="203" applyNumberFormat="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0" fillId="82" borderId="203" applyNumberFormat="0" applyAlignment="0" applyProtection="0"/>
    <xf numFmtId="0" fontId="100" fillId="82" borderId="205" applyNumberFormat="0" applyAlignment="0" applyProtection="0"/>
    <xf numFmtId="0" fontId="19" fillId="0" borderId="186" applyNumberFormat="0" applyFill="0" applyAlignment="0" applyProtection="0"/>
    <xf numFmtId="0" fontId="100" fillId="82" borderId="205"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102" fillId="0" borderId="20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35" applyNumberFormat="0" applyAlignment="0" applyProtection="0"/>
    <xf numFmtId="0" fontId="21" fillId="70" borderId="204" applyNumberFormat="0" applyAlignment="0" applyProtection="0"/>
    <xf numFmtId="0" fontId="100" fillId="82" borderId="218" applyNumberFormat="0" applyAlignment="0" applyProtection="0"/>
    <xf numFmtId="0" fontId="19" fillId="0" borderId="220"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00" fillId="82" borderId="205" applyNumberFormat="0" applyAlignment="0" applyProtection="0"/>
    <xf numFmtId="0" fontId="21" fillId="70" borderId="204" applyNumberFormat="0" applyAlignment="0" applyProtection="0"/>
    <xf numFmtId="0" fontId="19" fillId="0" borderId="213"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2" fillId="0" borderId="206" applyNumberFormat="0" applyFill="0" applyAlignment="0" applyProtection="0"/>
    <xf numFmtId="0" fontId="90" fillId="82" borderId="223" applyNumberFormat="0" applyAlignment="0" applyProtection="0"/>
    <xf numFmtId="0" fontId="90" fillId="82" borderId="235"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21" fillId="70" borderId="204"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21" fillId="70" borderId="204"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00" fillId="82" borderId="205" applyNumberFormat="0" applyAlignment="0" applyProtection="0"/>
    <xf numFmtId="0" fontId="21" fillId="70" borderId="204" applyNumberFormat="0" applyAlignment="0" applyProtection="0"/>
    <xf numFmtId="0" fontId="100" fillId="82" borderId="211" applyNumberFormat="0" applyAlignment="0" applyProtection="0"/>
    <xf numFmtId="0" fontId="19" fillId="0" borderId="213" applyNumberFormat="0" applyFill="0" applyAlignment="0" applyProtection="0"/>
    <xf numFmtId="0" fontId="90" fillId="82" borderId="203" applyNumberFormat="0" applyAlignment="0" applyProtection="0"/>
    <xf numFmtId="0" fontId="100" fillId="82" borderId="205"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9" fillId="0" borderId="220" applyNumberFormat="0" applyFill="0" applyAlignment="0" applyProtection="0"/>
    <xf numFmtId="0" fontId="102" fillId="0" borderId="206" applyNumberFormat="0" applyFill="0" applyAlignment="0" applyProtection="0"/>
    <xf numFmtId="0" fontId="21" fillId="70" borderId="204" applyNumberFormat="0" applyAlignment="0" applyProtection="0"/>
    <xf numFmtId="0" fontId="100" fillId="82" borderId="218"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00" fillId="82" borderId="226" applyNumberFormat="0" applyAlignment="0" applyProtection="0"/>
    <xf numFmtId="0" fontId="91" fillId="83" borderId="209" applyNumberFormat="0" applyAlignment="0" applyProtection="0"/>
    <xf numFmtId="0" fontId="19" fillId="0" borderId="213" applyNumberFormat="0" applyFill="0" applyAlignment="0" applyProtection="0"/>
    <xf numFmtId="0" fontId="102" fillId="0" borderId="212" applyNumberFormat="0" applyFill="0" applyAlignment="0" applyProtection="0"/>
    <xf numFmtId="0" fontId="21" fillId="70" borderId="210" applyNumberFormat="0" applyAlignment="0" applyProtection="0"/>
    <xf numFmtId="0" fontId="100" fillId="82" borderId="238" applyNumberFormat="0" applyAlignment="0" applyProtection="0"/>
    <xf numFmtId="0" fontId="100" fillId="82" borderId="211" applyNumberFormat="0" applyAlignment="0" applyProtection="0"/>
    <xf numFmtId="0" fontId="21" fillId="70" borderId="210"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00" fillId="82" borderId="211" applyNumberFormat="0" applyAlignment="0" applyProtection="0"/>
    <xf numFmtId="0" fontId="90" fillId="82" borderId="208" applyNumberFormat="0" applyAlignment="0" applyProtection="0"/>
    <xf numFmtId="0" fontId="90" fillId="82"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97" fillId="73" borderId="208" applyNumberFormat="0" applyAlignment="0" applyProtection="0"/>
    <xf numFmtId="0" fontId="100" fillId="82" borderId="211" applyNumberFormat="0" applyAlignment="0" applyProtection="0"/>
    <xf numFmtId="0" fontId="90" fillId="82" borderId="203" applyNumberFormat="0" applyAlignment="0" applyProtection="0"/>
    <xf numFmtId="0" fontId="19" fillId="0" borderId="213" applyNumberFormat="0" applyFill="0" applyAlignment="0" applyProtection="0"/>
    <xf numFmtId="0" fontId="21" fillId="60" borderId="217" applyNumberFormat="0" applyFont="0" applyAlignment="0" applyProtection="0"/>
    <xf numFmtId="0" fontId="21" fillId="70" borderId="237" applyNumberFormat="0" applyAlignment="0" applyProtection="0"/>
    <xf numFmtId="0" fontId="100" fillId="82" borderId="238" applyNumberFormat="0" applyAlignment="0" applyProtection="0"/>
    <xf numFmtId="0" fontId="97" fillId="73" borderId="203" applyNumberFormat="0" applyAlignment="0" applyProtection="0"/>
    <xf numFmtId="0" fontId="97" fillId="73" borderId="235" applyNumberFormat="0" applyAlignment="0" applyProtection="0"/>
    <xf numFmtId="0" fontId="19" fillId="0" borderId="240" applyNumberFormat="0" applyFill="0" applyAlignment="0" applyProtection="0"/>
    <xf numFmtId="0" fontId="21" fillId="70" borderId="204" applyNumberFormat="0" applyAlignment="0" applyProtection="0"/>
    <xf numFmtId="0" fontId="100" fillId="82" borderId="205" applyNumberFormat="0" applyAlignment="0" applyProtection="0"/>
    <xf numFmtId="0" fontId="100" fillId="66" borderId="226" applyNumberFormat="0" applyAlignment="0" applyProtection="0"/>
    <xf numFmtId="0" fontId="100" fillId="82" borderId="238" applyNumberFormat="0" applyAlignment="0" applyProtection="0"/>
    <xf numFmtId="0" fontId="102" fillId="0" borderId="206"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213"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25" applyNumberFormat="0" applyAlignment="0" applyProtection="0"/>
    <xf numFmtId="0" fontId="90" fillId="82" borderId="223" applyNumberFormat="0" applyAlignment="0" applyProtection="0"/>
    <xf numFmtId="0" fontId="19" fillId="0" borderId="207" applyNumberFormat="0" applyFill="0" applyAlignment="0" applyProtection="0"/>
    <xf numFmtId="0" fontId="21" fillId="70" borderId="225" applyNumberFormat="0" applyAlignment="0" applyProtection="0"/>
    <xf numFmtId="0" fontId="97" fillId="73" borderId="223" applyNumberFormat="0" applyAlignment="0" applyProtection="0"/>
    <xf numFmtId="0" fontId="19" fillId="0" borderId="228"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21" fillId="70" borderId="210"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00" fillId="82" borderId="226" applyNumberFormat="0" applyAlignment="0" applyProtection="0"/>
    <xf numFmtId="0" fontId="97" fillId="63" borderId="221" applyNumberFormat="0" applyAlignment="0" applyProtection="0"/>
    <xf numFmtId="0" fontId="100" fillId="82" borderId="218" applyNumberFormat="0" applyAlignment="0" applyProtection="0"/>
    <xf numFmtId="0" fontId="90" fillId="82" borderId="221" applyNumberFormat="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213" applyNumberFormat="0" applyFill="0" applyAlignment="0" applyProtection="0"/>
    <xf numFmtId="0" fontId="19" fillId="0" borderId="240"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21" fillId="70" borderId="237" applyNumberFormat="0" applyAlignment="0" applyProtection="0"/>
    <xf numFmtId="0" fontId="97" fillId="73" borderId="203" applyNumberFormat="0" applyAlignment="0" applyProtection="0"/>
    <xf numFmtId="0" fontId="90" fillId="82" borderId="208"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0" fillId="82" borderId="235"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23" applyNumberFormat="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213"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7" fillId="73" borderId="208"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02" fillId="0" borderId="212"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240" applyNumberFormat="0" applyFill="0" applyAlignment="0" applyProtection="0"/>
    <xf numFmtId="0" fontId="97" fillId="73" borderId="203" applyNumberFormat="0" applyAlignment="0" applyProtection="0"/>
    <xf numFmtId="0" fontId="90" fillId="82" borderId="208"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21" fillId="70" borderId="210"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213"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213" applyNumberFormat="0" applyFill="0" applyAlignment="0" applyProtection="0"/>
    <xf numFmtId="0" fontId="97" fillId="73" borderId="203" applyNumberFormat="0" applyAlignment="0" applyProtection="0"/>
    <xf numFmtId="0" fontId="90" fillId="82" borderId="208"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8" applyNumberFormat="0" applyAlignment="0" applyProtection="0"/>
    <xf numFmtId="0" fontId="90" fillId="82" borderId="208" applyNumberFormat="0" applyAlignment="0" applyProtection="0"/>
    <xf numFmtId="0" fontId="100" fillId="82" borderId="211" applyNumberFormat="0" applyAlignment="0" applyProtection="0"/>
    <xf numFmtId="0" fontId="19" fillId="0" borderId="213"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02" fillId="0" borderId="206" applyNumberFormat="0" applyFill="0" applyAlignment="0" applyProtection="0"/>
    <xf numFmtId="0" fontId="97" fillId="73" borderId="203" applyNumberFormat="0" applyAlignment="0" applyProtection="0"/>
    <xf numFmtId="0" fontId="19" fillId="0" borderId="213"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00" fillId="82" borderId="205" applyNumberFormat="0" applyAlignment="0" applyProtection="0"/>
    <xf numFmtId="0" fontId="21" fillId="70" borderId="204" applyNumberFormat="0" applyAlignment="0" applyProtection="0"/>
    <xf numFmtId="0" fontId="100" fillId="82" borderId="211" applyNumberFormat="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2" fillId="0" borderId="206" applyNumberFormat="0" applyFill="0" applyAlignment="0" applyProtection="0"/>
    <xf numFmtId="0" fontId="21" fillId="70" borderId="204"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21" fillId="70" borderId="204"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21" fillId="70" borderId="204"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00" fillId="82" borderId="205" applyNumberFormat="0" applyAlignment="0" applyProtection="0"/>
    <xf numFmtId="0" fontId="21" fillId="70" borderId="204" applyNumberFormat="0" applyAlignment="0" applyProtection="0"/>
    <xf numFmtId="0" fontId="100" fillId="82" borderId="211" applyNumberFormat="0" applyAlignment="0" applyProtection="0"/>
    <xf numFmtId="0" fontId="90" fillId="66" borderId="208" applyNumberFormat="0" applyAlignment="0" applyProtection="0"/>
    <xf numFmtId="0" fontId="90" fillId="82" borderId="203" applyNumberFormat="0" applyAlignment="0" applyProtection="0"/>
    <xf numFmtId="0" fontId="100" fillId="82" borderId="205"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02" fillId="0" borderId="206" applyNumberFormat="0" applyFill="0" applyAlignment="0" applyProtection="0"/>
    <xf numFmtId="0" fontId="21" fillId="70" borderId="204" applyNumberFormat="0" applyAlignment="0" applyProtection="0"/>
    <xf numFmtId="0" fontId="21" fillId="70" borderId="204"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21" fillId="70" borderId="210"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9" fillId="0" borderId="213"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21" fillId="70" borderId="210" applyNumberFormat="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100" fillId="82" borderId="205"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00" fillId="82" borderId="205" applyNumberFormat="0" applyAlignment="0" applyProtection="0"/>
    <xf numFmtId="0" fontId="100" fillId="82" borderId="205"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02" fillId="0" borderId="206" applyNumberFormat="0" applyFill="0" applyAlignment="0" applyProtection="0"/>
    <xf numFmtId="0" fontId="21" fillId="70" borderId="204"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2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60" borderId="210" applyNumberFormat="0" applyFon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213"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00" fillId="82" borderId="205" applyNumberFormat="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8"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0" fillId="82" borderId="208" applyNumberFormat="0" applyAlignment="0" applyProtection="0"/>
    <xf numFmtId="0" fontId="97" fillId="73" borderId="203" applyNumberFormat="0" applyAlignment="0" applyProtection="0"/>
    <xf numFmtId="0" fontId="102" fillId="0" borderId="212"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0" fillId="82" borderId="235"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19" fillId="0" borderId="228" applyNumberFormat="0" applyFill="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90" fillId="82" borderId="208"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8"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0" fillId="82" borderId="208"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00" fillId="82" borderId="211" applyNumberFormat="0" applyAlignment="0" applyProtection="0"/>
    <xf numFmtId="0" fontId="97" fillId="73" borderId="203" applyNumberFormat="0" applyAlignment="0" applyProtection="0"/>
    <xf numFmtId="0" fontId="90" fillId="82" borderId="208"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213"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21" fillId="70" borderId="210"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213"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97" fillId="63" borderId="235" applyNumberFormat="0" applyAlignment="0" applyProtection="0"/>
    <xf numFmtId="0" fontId="19" fillId="0" borderId="213"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00" fillId="82" borderId="205" applyNumberFormat="0" applyAlignment="0" applyProtection="0"/>
    <xf numFmtId="0" fontId="100" fillId="82" borderId="205" applyNumberFormat="0" applyAlignment="0" applyProtection="0"/>
    <xf numFmtId="0" fontId="100" fillId="66" borderId="211" applyNumberFormat="0" applyAlignment="0" applyProtection="0"/>
    <xf numFmtId="0" fontId="97" fillId="73" borderId="203" applyNumberFormat="0" applyAlignment="0" applyProtection="0"/>
    <xf numFmtId="0" fontId="21" fillId="70" borderId="204"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213"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02" fillId="0" borderId="206" applyNumberFormat="0" applyFill="0" applyAlignment="0" applyProtection="0"/>
    <xf numFmtId="0" fontId="100" fillId="82" borderId="205" applyNumberFormat="0" applyAlignment="0" applyProtection="0"/>
    <xf numFmtId="0" fontId="90" fillId="82" borderId="203" applyNumberFormat="0" applyAlignment="0" applyProtection="0"/>
    <xf numFmtId="0" fontId="100" fillId="82" borderId="205"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213" applyNumberFormat="0" applyFill="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102" fillId="0" borderId="20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02" fillId="0" borderId="206" applyNumberFormat="0" applyFill="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0" fillId="82" borderId="203" applyNumberFormat="0" applyAlignment="0" applyProtection="0"/>
    <xf numFmtId="0" fontId="90" fillId="82" borderId="203" applyNumberFormat="0" applyAlignment="0" applyProtection="0"/>
    <xf numFmtId="0" fontId="100" fillId="82" borderId="205" applyNumberFormat="0" applyAlignment="0" applyProtection="0"/>
    <xf numFmtId="0" fontId="90" fillId="82" borderId="203" applyNumberFormat="0" applyAlignment="0" applyProtection="0"/>
    <xf numFmtId="0" fontId="90" fillId="82" borderId="203"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00" fillId="82" borderId="211"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00" fillId="82" borderId="205" applyNumberFormat="0" applyAlignment="0" applyProtection="0"/>
    <xf numFmtId="0" fontId="97" fillId="63" borderId="208" applyNumberFormat="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213"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21" fillId="70" borderId="210" applyNumberFormat="0" applyAlignment="0" applyProtection="0"/>
    <xf numFmtId="0" fontId="97" fillId="73" borderId="203" applyNumberFormat="0" applyAlignment="0" applyProtection="0"/>
    <xf numFmtId="0" fontId="97" fillId="73" borderId="208"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240" applyNumberFormat="0" applyFill="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00" fillId="82" borderId="211"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213"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213"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21" fillId="70" borderId="210" applyNumberFormat="0" applyAlignment="0" applyProtection="0"/>
    <xf numFmtId="0" fontId="97" fillId="73" borderId="203" applyNumberFormat="0" applyAlignment="0" applyProtection="0"/>
    <xf numFmtId="0" fontId="21" fillId="70" borderId="210"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8"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8"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00" fillId="82" borderId="211" applyNumberFormat="0" applyAlignment="0" applyProtection="0"/>
    <xf numFmtId="0" fontId="97" fillId="73" borderId="203" applyNumberFormat="0" applyAlignment="0" applyProtection="0"/>
    <xf numFmtId="0" fontId="97" fillId="73" borderId="208"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90" fillId="66" borderId="216" applyNumberFormat="0" applyAlignment="0" applyProtection="0"/>
    <xf numFmtId="0" fontId="19" fillId="0" borderId="213"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90" fillId="82" borderId="203"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90" fillId="82" borderId="208" applyNumberFormat="0" applyAlignment="0" applyProtection="0"/>
    <xf numFmtId="0" fontId="100" fillId="82" borderId="205" applyNumberFormat="0" applyAlignment="0" applyProtection="0"/>
    <xf numFmtId="0" fontId="90" fillId="82"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0" fillId="82" borderId="203" applyNumberFormat="0" applyAlignment="0" applyProtection="0"/>
    <xf numFmtId="0" fontId="90" fillId="82" borderId="203" applyNumberFormat="0" applyAlignment="0" applyProtection="0"/>
    <xf numFmtId="0" fontId="102" fillId="0" borderId="20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00" fillId="82" borderId="205" applyNumberFormat="0" applyAlignment="0" applyProtection="0"/>
    <xf numFmtId="0" fontId="19" fillId="0" borderId="186" applyNumberFormat="0" applyFill="0" applyAlignment="0" applyProtection="0"/>
    <xf numFmtId="0" fontId="102" fillId="0" borderId="206" applyNumberFormat="0" applyFill="0" applyAlignment="0" applyProtection="0"/>
    <xf numFmtId="0" fontId="90" fillId="82" borderId="203" applyNumberFormat="0" applyAlignment="0" applyProtection="0"/>
    <xf numFmtId="0" fontId="100" fillId="82" borderId="205" applyNumberFormat="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00" fillId="82" borderId="205" applyNumberFormat="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21" fillId="70" borderId="204" applyNumberFormat="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00" fillId="82" borderId="205" applyNumberFormat="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21" fillId="70" borderId="210" applyNumberFormat="0" applyAlignment="0" applyProtection="0"/>
    <xf numFmtId="0" fontId="19" fillId="0" borderId="186" applyNumberFormat="0" applyFill="0" applyAlignment="0" applyProtection="0"/>
    <xf numFmtId="0" fontId="21" fillId="70" borderId="204"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02" fillId="0" borderId="227"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00" fillId="82" borderId="211"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02" fillId="0" borderId="212" applyNumberFormat="0" applyFill="0" applyAlignment="0" applyProtection="0"/>
    <xf numFmtId="0" fontId="21" fillId="70" borderId="204" applyNumberFormat="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00" fillId="82" borderId="211" applyNumberFormat="0" applyAlignment="0" applyProtection="0"/>
    <xf numFmtId="0" fontId="102" fillId="0" borderId="206"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00" fillId="82" borderId="211" applyNumberFormat="0" applyAlignment="0" applyProtection="0"/>
    <xf numFmtId="0" fontId="97" fillId="73" borderId="203" applyNumberFormat="0" applyAlignment="0" applyProtection="0"/>
    <xf numFmtId="0" fontId="19" fillId="0" borderId="213"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38"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23" applyNumberFormat="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213"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213"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213"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02" fillId="0" borderId="239" applyNumberFormat="0" applyFill="0" applyAlignment="0" applyProtection="0"/>
    <xf numFmtId="0" fontId="97" fillId="73" borderId="203" applyNumberFormat="0" applyAlignment="0" applyProtection="0"/>
    <xf numFmtId="0" fontId="100" fillId="82" borderId="211"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21" fillId="70" borderId="210"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213"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00" fillId="82" borderId="211" applyNumberFormat="0" applyAlignment="0" applyProtection="0"/>
    <xf numFmtId="0" fontId="97" fillId="73" borderId="203" applyNumberFormat="0" applyAlignment="0" applyProtection="0"/>
    <xf numFmtId="0" fontId="90" fillId="82" borderId="208"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00" fillId="82" borderId="211"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02" fillId="0" borderId="212"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2" fillId="0" borderId="206" applyNumberFormat="0" applyFill="0" applyAlignment="0" applyProtection="0"/>
    <xf numFmtId="0" fontId="97" fillId="73" borderId="203" applyNumberFormat="0" applyAlignment="0" applyProtection="0"/>
    <xf numFmtId="0" fontId="97" fillId="73" borderId="203" applyNumberFormat="0" applyAlignment="0" applyProtection="0"/>
    <xf numFmtId="0" fontId="100" fillId="82" borderId="205"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97" fillId="73" borderId="208"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21" fillId="70" borderId="204"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21" fillId="70" borderId="204" applyNumberFormat="0" applyAlignment="0" applyProtection="0"/>
    <xf numFmtId="0" fontId="97" fillId="73"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00" fillId="82" borderId="205"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00" fillId="82" borderId="205" applyNumberFormat="0" applyAlignment="0" applyProtection="0"/>
    <xf numFmtId="0" fontId="100" fillId="82" borderId="205"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00" fillId="82" borderId="226"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2" fillId="0" borderId="212"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7" fillId="73" borderId="208"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00" fillId="82" borderId="205"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19" fillId="0" borderId="186" applyNumberFormat="0" applyFill="0" applyAlignment="0" applyProtection="0"/>
    <xf numFmtId="0" fontId="100" fillId="82" borderId="205" applyNumberFormat="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21" fillId="70" borderId="210" applyNumberFormat="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8" applyNumberFormat="0" applyAlignment="0" applyProtection="0"/>
    <xf numFmtId="0" fontId="97" fillId="73" borderId="203" applyNumberFormat="0" applyAlignment="0" applyProtection="0"/>
    <xf numFmtId="0" fontId="100" fillId="82" borderId="211"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19" fillId="0" borderId="228" applyNumberFormat="0" applyFill="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00" fillId="82" borderId="211"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213"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00" fillId="82" borderId="211"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8"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00" fillId="82" borderId="211"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8"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21" fillId="70" borderId="210" applyNumberFormat="0" applyAlignment="0" applyProtection="0"/>
    <xf numFmtId="0" fontId="97" fillId="73" borderId="203" applyNumberFormat="0" applyAlignment="0" applyProtection="0"/>
    <xf numFmtId="0" fontId="100" fillId="82" borderId="211"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02" fillId="0" borderId="212" applyNumberFormat="0" applyFill="0" applyAlignment="0" applyProtection="0"/>
    <xf numFmtId="0" fontId="19" fillId="0" borderId="213" applyNumberFormat="0" applyFill="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7" fillId="73" borderId="203" applyNumberFormat="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00" fillId="82" borderId="211" applyNumberFormat="0" applyAlignment="0" applyProtection="0"/>
    <xf numFmtId="0" fontId="21" fillId="70" borderId="204" applyNumberFormat="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02" fillId="0" borderId="206"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7" fillId="73"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21" fillId="70" borderId="204" applyNumberFormat="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213"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00" fillId="82" borderId="211"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00" fillId="82" borderId="211" applyNumberFormat="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00" fillId="82" borderId="211"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213" applyNumberFormat="0" applyFill="0" applyAlignment="0" applyProtection="0"/>
    <xf numFmtId="0" fontId="97" fillId="73" borderId="203" applyNumberFormat="0" applyAlignment="0" applyProtection="0"/>
    <xf numFmtId="0" fontId="90" fillId="82" borderId="208"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00" fillId="82" borderId="211"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00" fillId="82" borderId="211"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1" fillId="83" borderId="209"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0" fillId="82" borderId="208" applyNumberFormat="0" applyAlignment="0" applyProtection="0"/>
    <xf numFmtId="0" fontId="97" fillId="73" borderId="203" applyNumberFormat="0" applyAlignment="0" applyProtection="0"/>
    <xf numFmtId="0" fontId="100" fillId="82" borderId="211"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213"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0" fillId="82" borderId="208"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21" fillId="70" borderId="210" applyNumberFormat="0" applyAlignment="0" applyProtection="0"/>
    <xf numFmtId="0" fontId="97" fillId="73" borderId="203" applyNumberFormat="0" applyAlignment="0" applyProtection="0"/>
    <xf numFmtId="0" fontId="21" fillId="70" borderId="210"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12"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186" applyNumberFormat="0" applyFill="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00" fillId="82" borderId="211" applyNumberFormat="0" applyAlignment="0" applyProtection="0"/>
    <xf numFmtId="0" fontId="100" fillId="82" borderId="205"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213"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21" fillId="70" borderId="210"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02" fillId="0" borderId="212"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21" fillId="70" borderId="210" applyNumberFormat="0" applyAlignment="0" applyProtection="0"/>
    <xf numFmtId="0" fontId="97" fillId="73" borderId="203" applyNumberFormat="0" applyAlignment="0" applyProtection="0"/>
    <xf numFmtId="0" fontId="90" fillId="82" borderId="208"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228" applyNumberFormat="0" applyFill="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90" fillId="82" borderId="208"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213"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21" fillId="70" borderId="210"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35" applyNumberFormat="0" applyAlignment="0" applyProtection="0"/>
    <xf numFmtId="0" fontId="97" fillId="73" borderId="203" applyNumberFormat="0" applyAlignment="0" applyProtection="0"/>
    <xf numFmtId="0" fontId="97" fillId="73" borderId="208"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213"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1" fillId="83" borderId="209"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213" applyNumberFormat="0" applyFill="0" applyAlignment="0" applyProtection="0"/>
    <xf numFmtId="0" fontId="97" fillId="73" borderId="203" applyNumberFormat="0" applyAlignment="0" applyProtection="0"/>
    <xf numFmtId="0" fontId="102" fillId="0" borderId="212"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12" applyNumberFormat="0" applyFill="0" applyAlignment="0" applyProtection="0"/>
    <xf numFmtId="0" fontId="90" fillId="82" borderId="208" applyNumberFormat="0" applyAlignment="0" applyProtection="0"/>
    <xf numFmtId="0" fontId="100" fillId="82" borderId="211" applyNumberFormat="0" applyAlignment="0" applyProtection="0"/>
    <xf numFmtId="0" fontId="19" fillId="0" borderId="213" applyNumberFormat="0" applyFill="0" applyAlignment="0" applyProtection="0"/>
    <xf numFmtId="0" fontId="19" fillId="0" borderId="220" applyNumberFormat="0" applyFill="0" applyAlignment="0" applyProtection="0"/>
    <xf numFmtId="0" fontId="100" fillId="82" borderId="218" applyNumberFormat="0" applyAlignment="0" applyProtection="0"/>
    <xf numFmtId="0" fontId="19" fillId="0" borderId="228" applyNumberFormat="0" applyFill="0" applyAlignment="0" applyProtection="0"/>
    <xf numFmtId="0" fontId="90" fillId="82" borderId="221" applyNumberFormat="0" applyAlignment="0" applyProtection="0"/>
    <xf numFmtId="0" fontId="97" fillId="73" borderId="221"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100" fillId="82" borderId="238"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02" fillId="0" borderId="206" applyNumberFormat="0" applyFill="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19" fillId="0" borderId="186" applyNumberFormat="0" applyFill="0" applyAlignment="0" applyProtection="0"/>
    <xf numFmtId="0" fontId="100" fillId="82" borderId="205" applyNumberFormat="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9" fillId="0" borderId="186" applyNumberFormat="0" applyFill="0" applyAlignment="0" applyProtection="0"/>
    <xf numFmtId="0" fontId="97" fillId="73" borderId="203"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00" fillId="82" borderId="205" applyNumberFormat="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90" fillId="82" borderId="203" applyNumberFormat="0" applyAlignment="0" applyProtection="0"/>
    <xf numFmtId="0" fontId="90" fillId="82" borderId="203" applyNumberFormat="0" applyAlignment="0" applyProtection="0"/>
    <xf numFmtId="0" fontId="100" fillId="82" borderId="205" applyNumberFormat="0" applyAlignment="0" applyProtection="0"/>
    <xf numFmtId="0" fontId="97" fillId="73" borderId="203" applyNumberFormat="0" applyAlignment="0" applyProtection="0"/>
    <xf numFmtId="0" fontId="100" fillId="82" borderId="205" applyNumberFormat="0" applyAlignment="0" applyProtection="0"/>
    <xf numFmtId="0" fontId="100" fillId="82" borderId="205" applyNumberFormat="0" applyAlignment="0" applyProtection="0"/>
    <xf numFmtId="0" fontId="19" fillId="0" borderId="186" applyNumberFormat="0" applyFill="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21" fillId="70" borderId="204" applyNumberFormat="0" applyAlignment="0" applyProtection="0"/>
    <xf numFmtId="0" fontId="19" fillId="0" borderId="186" applyNumberFormat="0" applyFill="0" applyAlignment="0" applyProtection="0"/>
    <xf numFmtId="0" fontId="97" fillId="73"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100" fillId="82" borderId="205" applyNumberFormat="0" applyAlignment="0" applyProtection="0"/>
    <xf numFmtId="0" fontId="19" fillId="0" borderId="186" applyNumberFormat="0" applyFill="0" applyAlignment="0" applyProtection="0"/>
    <xf numFmtId="0" fontId="102" fillId="0" borderId="206" applyNumberFormat="0" applyFill="0" applyAlignment="0" applyProtection="0"/>
    <xf numFmtId="0" fontId="19" fillId="0" borderId="186" applyNumberFormat="0" applyFill="0" applyAlignment="0" applyProtection="0"/>
    <xf numFmtId="0" fontId="91" fillId="67" borderId="209" applyNumberFormat="0" applyAlignment="0" applyProtection="0"/>
    <xf numFmtId="0" fontId="100" fillId="82" borderId="238" applyNumberFormat="0" applyAlignment="0" applyProtection="0"/>
    <xf numFmtId="0" fontId="100" fillId="82" borderId="205" applyNumberFormat="0" applyAlignment="0" applyProtection="0"/>
    <xf numFmtId="0" fontId="19" fillId="0" borderId="186" applyNumberFormat="0" applyFill="0" applyAlignment="0" applyProtection="0"/>
    <xf numFmtId="0" fontId="21" fillId="70" borderId="204" applyNumberFormat="0" applyAlignment="0" applyProtection="0"/>
    <xf numFmtId="0" fontId="21" fillId="70" borderId="204" applyNumberFormat="0" applyAlignment="0" applyProtection="0"/>
    <xf numFmtId="0" fontId="100" fillId="82" borderId="205" applyNumberFormat="0" applyAlignment="0" applyProtection="0"/>
    <xf numFmtId="0" fontId="100" fillId="82" borderId="205" applyNumberFormat="0" applyAlignment="0" applyProtection="0"/>
    <xf numFmtId="0" fontId="19" fillId="0" borderId="228"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21" fillId="70" borderId="237" applyNumberFormat="0" applyAlignment="0" applyProtection="0"/>
    <xf numFmtId="0" fontId="19" fillId="0" borderId="228" applyNumberFormat="0" applyFill="0" applyAlignment="0" applyProtection="0"/>
    <xf numFmtId="0" fontId="21" fillId="70" borderId="204" applyNumberFormat="0" applyAlignment="0" applyProtection="0"/>
    <xf numFmtId="0" fontId="100" fillId="82" borderId="205" applyNumberFormat="0" applyAlignment="0" applyProtection="0"/>
    <xf numFmtId="0" fontId="19" fillId="0" borderId="228" applyNumberFormat="0" applyFill="0" applyAlignment="0" applyProtection="0"/>
    <xf numFmtId="0" fontId="21" fillId="70" borderId="204" applyNumberFormat="0" applyAlignment="0" applyProtection="0"/>
    <xf numFmtId="0" fontId="100" fillId="82" borderId="226" applyNumberFormat="0" applyAlignment="0" applyProtection="0"/>
    <xf numFmtId="0" fontId="100" fillId="82" borderId="205" applyNumberFormat="0" applyAlignment="0" applyProtection="0"/>
    <xf numFmtId="0" fontId="21" fillId="70" borderId="204" applyNumberFormat="0" applyAlignment="0" applyProtection="0"/>
    <xf numFmtId="0" fontId="100" fillId="82" borderId="205" applyNumberFormat="0" applyAlignment="0" applyProtection="0"/>
    <xf numFmtId="0" fontId="19" fillId="0" borderId="186" applyNumberFormat="0" applyFill="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00" fillId="82" borderId="205" applyNumberFormat="0" applyAlignment="0" applyProtection="0"/>
    <xf numFmtId="0" fontId="90" fillId="82" borderId="203" applyNumberFormat="0" applyAlignment="0" applyProtection="0"/>
    <xf numFmtId="0" fontId="100" fillId="82" borderId="205" applyNumberFormat="0" applyAlignment="0" applyProtection="0"/>
    <xf numFmtId="0" fontId="19" fillId="0" borderId="186" applyNumberFormat="0" applyFill="0" applyAlignment="0" applyProtection="0"/>
    <xf numFmtId="0" fontId="90" fillId="82" borderId="203" applyNumberFormat="0" applyAlignment="0" applyProtection="0"/>
    <xf numFmtId="0" fontId="21" fillId="70" borderId="204" applyNumberFormat="0" applyAlignment="0" applyProtection="0"/>
    <xf numFmtId="0" fontId="102" fillId="0" borderId="206" applyNumberFormat="0" applyFill="0" applyAlignment="0" applyProtection="0"/>
    <xf numFmtId="0" fontId="21" fillId="70" borderId="204"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100" fillId="82" borderId="205" applyNumberFormat="0" applyAlignment="0" applyProtection="0"/>
    <xf numFmtId="0" fontId="97" fillId="73" borderId="203" applyNumberFormat="0" applyAlignment="0" applyProtection="0"/>
    <xf numFmtId="0" fontId="21" fillId="70" borderId="204" applyNumberFormat="0" applyAlignment="0" applyProtection="0"/>
    <xf numFmtId="0" fontId="19" fillId="0" borderId="186" applyNumberFormat="0" applyFill="0" applyAlignment="0" applyProtection="0"/>
    <xf numFmtId="0" fontId="102" fillId="0" borderId="206" applyNumberFormat="0" applyFill="0" applyAlignment="0" applyProtection="0"/>
    <xf numFmtId="0" fontId="90" fillId="82" borderId="203" applyNumberFormat="0" applyAlignment="0" applyProtection="0"/>
    <xf numFmtId="0" fontId="90" fillId="82" borderId="203" applyNumberFormat="0" applyAlignment="0" applyProtection="0"/>
    <xf numFmtId="0" fontId="90" fillId="82" borderId="203" applyNumberFormat="0" applyAlignment="0" applyProtection="0"/>
    <xf numFmtId="0" fontId="90" fillId="82" borderId="203" applyNumberFormat="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0" fillId="82" borderId="203" applyNumberFormat="0" applyAlignment="0" applyProtection="0"/>
    <xf numFmtId="0" fontId="100" fillId="82" borderId="205" applyNumberFormat="0" applyAlignment="0" applyProtection="0"/>
    <xf numFmtId="0" fontId="19" fillId="0" borderId="186" applyNumberFormat="0" applyFill="0" applyAlignment="0" applyProtection="0"/>
    <xf numFmtId="0" fontId="100" fillId="82" borderId="205"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102" fillId="0" borderId="20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90" fillId="82" borderId="221" applyNumberFormat="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00" fillId="82" borderId="205" applyNumberFormat="0" applyAlignment="0" applyProtection="0"/>
    <xf numFmtId="0" fontId="21" fillId="70" borderId="204" applyNumberFormat="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2" fillId="0" borderId="206" applyNumberFormat="0" applyFill="0" applyAlignment="0" applyProtection="0"/>
    <xf numFmtId="0" fontId="21" fillId="60" borderId="225" applyNumberFormat="0" applyFont="0" applyAlignment="0" applyProtection="0"/>
    <xf numFmtId="0" fontId="90" fillId="82" borderId="223" applyNumberFormat="0" applyAlignment="0" applyProtection="0"/>
    <xf numFmtId="0" fontId="19" fillId="0" borderId="240" applyNumberFormat="0" applyFill="0" applyAlignment="0" applyProtection="0"/>
    <xf numFmtId="0" fontId="19" fillId="0" borderId="228" applyNumberFormat="0" applyFill="0" applyAlignment="0" applyProtection="0"/>
    <xf numFmtId="0" fontId="100" fillId="82" borderId="226" applyNumberFormat="0" applyAlignment="0" applyProtection="0"/>
    <xf numFmtId="0" fontId="90" fillId="82" borderId="22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21" fillId="70" borderId="204"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21" fillId="70" borderId="204"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100" fillId="82" borderId="205"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02" fillId="0" borderId="206" applyNumberFormat="0" applyFill="0" applyAlignment="0" applyProtection="0"/>
    <xf numFmtId="0" fontId="21" fillId="70" borderId="204" applyNumberFormat="0" applyAlignment="0" applyProtection="0"/>
    <xf numFmtId="0" fontId="97" fillId="73" borderId="221"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21" applyNumberFormat="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2" fillId="0" borderId="227" applyNumberFormat="0" applyFill="0" applyAlignment="0" applyProtection="0"/>
    <xf numFmtId="0" fontId="21" fillId="70" borderId="225" applyNumberFormat="0" applyAlignment="0" applyProtection="0"/>
    <xf numFmtId="0" fontId="21" fillId="60" borderId="237" applyNumberFormat="0" applyFont="0" applyAlignment="0" applyProtection="0"/>
    <xf numFmtId="0" fontId="100" fillId="82" borderId="238" applyNumberFormat="0" applyAlignment="0" applyProtection="0"/>
    <xf numFmtId="0" fontId="21" fillId="70" borderId="225" applyNumberFormat="0" applyAlignment="0" applyProtection="0"/>
    <xf numFmtId="0" fontId="100" fillId="82" borderId="226"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21" applyNumberFormat="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02" fillId="0" borderId="20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00" fillId="82" borderId="205" applyNumberFormat="0" applyAlignment="0" applyProtection="0"/>
    <xf numFmtId="0" fontId="21" fillId="70" borderId="204" applyNumberFormat="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2" fillId="0" borderId="206" applyNumberFormat="0" applyFill="0" applyAlignment="0" applyProtection="0"/>
    <xf numFmtId="0" fontId="21" fillId="70" borderId="204"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21" fillId="70" borderId="204"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21" fillId="70" borderId="204"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100" fillId="82" borderId="205"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02" fillId="0" borderId="206" applyNumberFormat="0" applyFill="0" applyAlignment="0" applyProtection="0"/>
    <xf numFmtId="0" fontId="21" fillId="70" borderId="204" applyNumberFormat="0" applyAlignment="0" applyProtection="0"/>
    <xf numFmtId="0" fontId="21" fillId="70" borderId="204"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100" fillId="82" borderId="205"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00" fillId="82" borderId="205" applyNumberFormat="0" applyAlignment="0" applyProtection="0"/>
    <xf numFmtId="0" fontId="100" fillId="82" borderId="205"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02" fillId="0" borderId="206" applyNumberFormat="0" applyFill="0" applyAlignment="0" applyProtection="0"/>
    <xf numFmtId="0" fontId="21" fillId="70" borderId="204"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00" fillId="82" borderId="205" applyNumberFormat="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21" fillId="70" borderId="204"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02" fillId="0" borderId="206" applyNumberFormat="0" applyFill="0" applyAlignment="0" applyProtection="0"/>
    <xf numFmtId="0" fontId="100" fillId="82" borderId="205" applyNumberFormat="0" applyAlignment="0" applyProtection="0"/>
    <xf numFmtId="0" fontId="90" fillId="82" borderId="203" applyNumberFormat="0" applyAlignment="0" applyProtection="0"/>
    <xf numFmtId="0" fontId="100" fillId="82" borderId="205"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102" fillId="0" borderId="20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02" fillId="0" borderId="206" applyNumberFormat="0" applyFill="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0" fillId="82" borderId="203" applyNumberFormat="0" applyAlignment="0" applyProtection="0"/>
    <xf numFmtId="0" fontId="90" fillId="82" borderId="203" applyNumberFormat="0" applyAlignment="0" applyProtection="0"/>
    <xf numFmtId="0" fontId="100" fillId="82" borderId="205" applyNumberFormat="0" applyAlignment="0" applyProtection="0"/>
    <xf numFmtId="0" fontId="90" fillId="82" borderId="203" applyNumberFormat="0" applyAlignment="0" applyProtection="0"/>
    <xf numFmtId="0" fontId="90" fillId="82" borderId="203"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00" fillId="82" borderId="205" applyNumberFormat="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90" fillId="82" borderId="203"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00" fillId="82" borderId="205" applyNumberFormat="0" applyAlignment="0" applyProtection="0"/>
    <xf numFmtId="0" fontId="90" fillId="82"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0" fillId="82" borderId="203" applyNumberFormat="0" applyAlignment="0" applyProtection="0"/>
    <xf numFmtId="0" fontId="90" fillId="82" borderId="203" applyNumberFormat="0" applyAlignment="0" applyProtection="0"/>
    <xf numFmtId="0" fontId="102" fillId="0" borderId="20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00" fillId="82" borderId="205" applyNumberFormat="0" applyAlignment="0" applyProtection="0"/>
    <xf numFmtId="0" fontId="19" fillId="0" borderId="186" applyNumberFormat="0" applyFill="0" applyAlignment="0" applyProtection="0"/>
    <xf numFmtId="0" fontId="102" fillId="0" borderId="206" applyNumberFormat="0" applyFill="0" applyAlignment="0" applyProtection="0"/>
    <xf numFmtId="0" fontId="90" fillId="82" borderId="203" applyNumberFormat="0" applyAlignment="0" applyProtection="0"/>
    <xf numFmtId="0" fontId="100" fillId="82" borderId="205" applyNumberFormat="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00" fillId="82" borderId="205" applyNumberFormat="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21" fillId="70" borderId="204" applyNumberFormat="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00" fillId="82" borderId="205" applyNumberFormat="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02" fillId="0" borderId="206"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2" fillId="0" borderId="206" applyNumberFormat="0" applyFill="0" applyAlignment="0" applyProtection="0"/>
    <xf numFmtId="0" fontId="97" fillId="73" borderId="203" applyNumberFormat="0" applyAlignment="0" applyProtection="0"/>
    <xf numFmtId="0" fontId="97" fillId="73" borderId="203" applyNumberFormat="0" applyAlignment="0" applyProtection="0"/>
    <xf numFmtId="0" fontId="100" fillId="82" borderId="205"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21" fillId="70" borderId="204"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21" fillId="70" borderId="204" applyNumberFormat="0" applyAlignment="0" applyProtection="0"/>
    <xf numFmtId="0" fontId="97" fillId="73"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00" fillId="82" borderId="205"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00" fillId="82" borderId="205" applyNumberFormat="0" applyAlignment="0" applyProtection="0"/>
    <xf numFmtId="0" fontId="100" fillId="82" borderId="205"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00" fillId="82" borderId="205"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19" fillId="0" borderId="186" applyNumberFormat="0" applyFill="0" applyAlignment="0" applyProtection="0"/>
    <xf numFmtId="0" fontId="100" fillId="82" borderId="205" applyNumberFormat="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7" fillId="73" borderId="203" applyNumberFormat="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02" fillId="0" borderId="206"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7" fillId="73"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21" fillId="70" borderId="204" applyNumberFormat="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9" fillId="0" borderId="186" applyNumberFormat="0" applyFill="0" applyAlignment="0" applyProtection="0"/>
    <xf numFmtId="0" fontId="100" fillId="82" borderId="205"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21" fillId="70" borderId="204"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21" fillId="70" borderId="204" applyNumberFormat="0" applyAlignment="0" applyProtection="0"/>
    <xf numFmtId="0" fontId="100" fillId="82" borderId="205" applyNumberFormat="0" applyAlignment="0" applyProtection="0"/>
    <xf numFmtId="0" fontId="90" fillId="82" borderId="203"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100" fillId="82" borderId="205" applyNumberFormat="0" applyAlignment="0" applyProtection="0"/>
    <xf numFmtId="0" fontId="21" fillId="70" borderId="204"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100" fillId="82" borderId="205" applyNumberFormat="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90" fillId="82" borderId="203" applyNumberFormat="0" applyAlignment="0" applyProtection="0"/>
    <xf numFmtId="0" fontId="97" fillId="73" borderId="203" applyNumberFormat="0" applyAlignment="0" applyProtection="0"/>
    <xf numFmtId="0" fontId="90" fillId="82"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0" fillId="82" borderId="205" applyNumberFormat="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7" fillId="73" borderId="203" applyNumberFormat="0" applyAlignment="0" applyProtection="0"/>
    <xf numFmtId="0" fontId="90" fillId="82"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19" fillId="0" borderId="186" applyNumberFormat="0" applyFill="0" applyAlignment="0" applyProtection="0"/>
    <xf numFmtId="0" fontId="21" fillId="70" borderId="204" applyNumberFormat="0" applyAlignment="0" applyProtection="0"/>
    <xf numFmtId="0" fontId="90" fillId="82" borderId="203" applyNumberFormat="0" applyAlignment="0" applyProtection="0"/>
    <xf numFmtId="0" fontId="19" fillId="0" borderId="186" applyNumberFormat="0" applyFill="0" applyAlignment="0" applyProtection="0"/>
    <xf numFmtId="0" fontId="97" fillId="73" borderId="203" applyNumberFormat="0" applyAlignment="0" applyProtection="0"/>
    <xf numFmtId="0" fontId="97" fillId="73" borderId="203" applyNumberFormat="0" applyAlignment="0" applyProtection="0"/>
    <xf numFmtId="0" fontId="19" fillId="0" borderId="186" applyNumberFormat="0" applyFill="0" applyAlignment="0" applyProtection="0"/>
    <xf numFmtId="0" fontId="19" fillId="0" borderId="186" applyNumberFormat="0" applyFill="0" applyAlignment="0" applyProtection="0"/>
    <xf numFmtId="0" fontId="19" fillId="0" borderId="186" applyNumberFormat="0" applyFill="0" applyAlignment="0" applyProtection="0"/>
    <xf numFmtId="0" fontId="97" fillId="73" borderId="203" applyNumberFormat="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06" applyNumberFormat="0" applyFill="0" applyAlignment="0" applyProtection="0"/>
    <xf numFmtId="0" fontId="100" fillId="82" borderId="205" applyNumberFormat="0" applyAlignment="0" applyProtection="0"/>
    <xf numFmtId="0" fontId="102" fillId="0" borderId="206" applyNumberFormat="0" applyFill="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102" fillId="0" borderId="212" applyNumberFormat="0" applyFill="0" applyAlignment="0" applyProtection="0"/>
    <xf numFmtId="0" fontId="90" fillId="82" borderId="203" applyNumberFormat="0" applyAlignment="0" applyProtection="0"/>
    <xf numFmtId="0" fontId="97" fillId="73" borderId="203" applyNumberFormat="0" applyAlignment="0" applyProtection="0"/>
    <xf numFmtId="0" fontId="21" fillId="70" borderId="204" applyNumberFormat="0" applyAlignment="0" applyProtection="0"/>
    <xf numFmtId="0" fontId="100" fillId="82" borderId="205" applyNumberFormat="0" applyAlignment="0" applyProtection="0"/>
    <xf numFmtId="0" fontId="102" fillId="0" borderId="206" applyNumberFormat="0" applyFill="0" applyAlignment="0" applyProtection="0"/>
    <xf numFmtId="0" fontId="21" fillId="70" borderId="217" applyNumberFormat="0" applyAlignment="0" applyProtection="0"/>
    <xf numFmtId="0" fontId="90" fillId="82" borderId="221" applyNumberFormat="0" applyAlignment="0" applyProtection="0"/>
    <xf numFmtId="0" fontId="102" fillId="0" borderId="219" applyNumberFormat="0" applyFill="0" applyAlignment="0" applyProtection="0"/>
    <xf numFmtId="0" fontId="19" fillId="0" borderId="240" applyNumberFormat="0" applyFill="0" applyAlignment="0" applyProtection="0"/>
    <xf numFmtId="0" fontId="90" fillId="66" borderId="221" applyNumberFormat="0" applyAlignment="0" applyProtection="0"/>
    <xf numFmtId="0" fontId="100" fillId="66" borderId="218" applyNumberFormat="0" applyAlignment="0" applyProtection="0"/>
    <xf numFmtId="0" fontId="90" fillId="82" borderId="208" applyNumberFormat="0" applyAlignment="0" applyProtection="0"/>
    <xf numFmtId="0" fontId="91" fillId="83" borderId="209" applyNumberFormat="0" applyAlignment="0" applyProtection="0"/>
    <xf numFmtId="0" fontId="90" fillId="82" borderId="223" applyNumberFormat="0" applyAlignment="0" applyProtection="0"/>
    <xf numFmtId="0" fontId="90" fillId="82" borderId="235" applyNumberFormat="0" applyAlignment="0" applyProtection="0"/>
    <xf numFmtId="0" fontId="19" fillId="0" borderId="234" applyNumberFormat="0" applyFill="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23" applyNumberFormat="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91" fillId="83" borderId="209"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38" applyNumberFormat="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1" fillId="83" borderId="209" applyNumberFormat="0" applyAlignment="0" applyProtection="0"/>
    <xf numFmtId="0" fontId="90" fillId="82" borderId="223"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1" fillId="83" borderId="209"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1" fillId="83" borderId="209"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91" fillId="83" borderId="209"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1" fillId="83" borderId="209"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1" fillId="83" borderId="209"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1" fillId="83" borderId="209" applyNumberFormat="0" applyAlignment="0" applyProtection="0"/>
    <xf numFmtId="0" fontId="91" fillId="83" borderId="209" applyNumberFormat="0" applyAlignment="0" applyProtection="0"/>
    <xf numFmtId="0" fontId="91" fillId="83" borderId="209"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02" fillId="0" borderId="212" applyNumberFormat="0" applyFill="0" applyAlignment="0" applyProtection="0"/>
    <xf numFmtId="0" fontId="97" fillId="73"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100" fillId="82" borderId="211" applyNumberFormat="0" applyAlignment="0" applyProtection="0"/>
    <xf numFmtId="0" fontId="21" fillId="70" borderId="210" applyNumberFormat="0" applyAlignment="0" applyProtection="0"/>
    <xf numFmtId="0" fontId="91" fillId="83" borderId="209" applyNumberFormat="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2" fillId="0" borderId="212" applyNumberFormat="0" applyFill="0" applyAlignment="0" applyProtection="0"/>
    <xf numFmtId="0" fontId="21" fillId="70" borderId="210"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21" fillId="70" borderId="210"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21" fillId="70" borderId="210"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00" fillId="82" borderId="211" applyNumberFormat="0" applyAlignment="0" applyProtection="0"/>
    <xf numFmtId="0" fontId="21" fillId="70" borderId="210" applyNumberFormat="0" applyAlignment="0" applyProtection="0"/>
    <xf numFmtId="0" fontId="91" fillId="83" borderId="209" applyNumberFormat="0" applyAlignment="0" applyProtection="0"/>
    <xf numFmtId="0" fontId="91" fillId="83" borderId="209" applyNumberFormat="0" applyAlignment="0" applyProtection="0"/>
    <xf numFmtId="0" fontId="90" fillId="82" borderId="208" applyNumberFormat="0" applyAlignment="0" applyProtection="0"/>
    <xf numFmtId="0" fontId="100" fillId="82" borderId="211" applyNumberFormat="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102" fillId="0" borderId="212" applyNumberFormat="0" applyFill="0" applyAlignment="0" applyProtection="0"/>
    <xf numFmtId="0" fontId="21" fillId="70" borderId="210" applyNumberFormat="0" applyAlignment="0" applyProtection="0"/>
    <xf numFmtId="0" fontId="21" fillId="70" borderId="210"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1" fillId="83" borderId="209"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91" fillId="83" borderId="209" applyNumberFormat="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1" fillId="83" borderId="209" applyNumberFormat="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100" fillId="82" borderId="211"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00" fillId="82" borderId="211" applyNumberFormat="0" applyAlignment="0" applyProtection="0"/>
    <xf numFmtId="0" fontId="100" fillId="82" borderId="211"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02" fillId="0" borderId="212" applyNumberFormat="0" applyFill="0" applyAlignment="0" applyProtection="0"/>
    <xf numFmtId="0" fontId="21" fillId="70" borderId="210"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91" fillId="83" borderId="209"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2" fillId="0" borderId="212" applyNumberFormat="0" applyFill="0" applyAlignment="0" applyProtection="0"/>
    <xf numFmtId="0" fontId="91" fillId="83" borderId="209"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00" fillId="82" borderId="211" applyNumberFormat="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1" fillId="83" borderId="209"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1" fillId="83" borderId="209"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91" fillId="83" borderId="209"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1" fillId="83" borderId="209"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1" fillId="83" borderId="209"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1" fillId="83" borderId="209" applyNumberFormat="0" applyAlignment="0" applyProtection="0"/>
    <xf numFmtId="0" fontId="91" fillId="83" borderId="209" applyNumberFormat="0" applyAlignment="0" applyProtection="0"/>
    <xf numFmtId="0" fontId="91" fillId="83" borderId="209" applyNumberFormat="0" applyAlignment="0" applyProtection="0"/>
    <xf numFmtId="0" fontId="91" fillId="83" borderId="209" applyNumberFormat="0" applyAlignment="0" applyProtection="0"/>
    <xf numFmtId="0" fontId="21" fillId="70" borderId="210" applyNumberFormat="0" applyAlignment="0" applyProtection="0"/>
    <xf numFmtId="0" fontId="19" fillId="0" borderId="213" applyNumberFormat="0" applyFill="0" applyAlignment="0" applyProtection="0"/>
    <xf numFmtId="0" fontId="100" fillId="82" borderId="211" applyNumberFormat="0" applyAlignment="0" applyProtection="0"/>
    <xf numFmtId="0" fontId="100" fillId="82" borderId="211" applyNumberFormat="0" applyAlignment="0" applyProtection="0"/>
    <xf numFmtId="0" fontId="91" fillId="83" borderId="209" applyNumberFormat="0" applyAlignment="0" applyProtection="0"/>
    <xf numFmtId="0" fontId="97" fillId="73" borderId="208" applyNumberFormat="0" applyAlignment="0" applyProtection="0"/>
    <xf numFmtId="0" fontId="21" fillId="70" borderId="210"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02" fillId="0" borderId="212" applyNumberFormat="0" applyFill="0" applyAlignment="0" applyProtection="0"/>
    <xf numFmtId="0" fontId="100" fillId="82" borderId="211" applyNumberFormat="0" applyAlignment="0" applyProtection="0"/>
    <xf numFmtId="0" fontId="90" fillId="82" borderId="208" applyNumberFormat="0" applyAlignment="0" applyProtection="0"/>
    <xf numFmtId="0" fontId="100" fillId="82" borderId="211"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1" fillId="83" borderId="209"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102" fillId="0" borderId="212"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02" fillId="0" borderId="212" applyNumberFormat="0" applyFill="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91" fillId="83" borderId="209"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0" fillId="82" borderId="208" applyNumberFormat="0" applyAlignment="0" applyProtection="0"/>
    <xf numFmtId="0" fontId="90" fillId="82" borderId="208" applyNumberFormat="0" applyAlignment="0" applyProtection="0"/>
    <xf numFmtId="0" fontId="100" fillId="82" borderId="211" applyNumberFormat="0" applyAlignment="0" applyProtection="0"/>
    <xf numFmtId="0" fontId="90" fillId="82" borderId="208" applyNumberFormat="0" applyAlignment="0" applyProtection="0"/>
    <xf numFmtId="0" fontId="90" fillId="82" borderId="208"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00" fillId="82" borderId="211" applyNumberFormat="0" applyAlignment="0" applyProtection="0"/>
    <xf numFmtId="0" fontId="91" fillId="83" borderId="209" applyNumberFormat="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1" fillId="83" borderId="209"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1" fillId="83" borderId="209"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91" fillId="83" borderId="209"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1" fillId="83" borderId="209"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1" fillId="83" borderId="209"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1" fillId="83" borderId="209" applyNumberFormat="0" applyAlignment="0" applyProtection="0"/>
    <xf numFmtId="0" fontId="91" fillId="83" borderId="209" applyNumberFormat="0" applyAlignment="0" applyProtection="0"/>
    <xf numFmtId="0" fontId="91" fillId="83" borderId="209" applyNumberFormat="0" applyAlignment="0" applyProtection="0"/>
    <xf numFmtId="0" fontId="91" fillId="83" borderId="209" applyNumberFormat="0" applyAlignment="0" applyProtection="0"/>
    <xf numFmtId="0" fontId="21" fillId="70" borderId="210" applyNumberFormat="0" applyAlignment="0" applyProtection="0"/>
    <xf numFmtId="0" fontId="19" fillId="0" borderId="213" applyNumberFormat="0" applyFill="0" applyAlignment="0" applyProtection="0"/>
    <xf numFmtId="0" fontId="90" fillId="82" borderId="208"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91" fillId="83" borderId="209" applyNumberFormat="0" applyAlignment="0" applyProtection="0"/>
    <xf numFmtId="0" fontId="100" fillId="82" borderId="211" applyNumberFormat="0" applyAlignment="0" applyProtection="0"/>
    <xf numFmtId="0" fontId="90" fillId="82"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0" fillId="82" borderId="208" applyNumberFormat="0" applyAlignment="0" applyProtection="0"/>
    <xf numFmtId="0" fontId="90" fillId="82" borderId="208" applyNumberFormat="0" applyAlignment="0" applyProtection="0"/>
    <xf numFmtId="0" fontId="102" fillId="0" borderId="212"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00" fillId="82" borderId="211" applyNumberFormat="0" applyAlignment="0" applyProtection="0"/>
    <xf numFmtId="0" fontId="19" fillId="0" borderId="213" applyNumberFormat="0" applyFill="0" applyAlignment="0" applyProtection="0"/>
    <xf numFmtId="0" fontId="102" fillId="0" borderId="212" applyNumberFormat="0" applyFill="0" applyAlignment="0" applyProtection="0"/>
    <xf numFmtId="0" fontId="90" fillId="82" borderId="208" applyNumberFormat="0" applyAlignment="0" applyProtection="0"/>
    <xf numFmtId="0" fontId="100" fillId="82" borderId="211" applyNumberFormat="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00" fillId="82" borderId="211" applyNumberFormat="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21" fillId="70" borderId="210" applyNumberFormat="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00" fillId="82" borderId="211" applyNumberFormat="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91" fillId="83" borderId="209"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1" fillId="83" borderId="209" applyNumberFormat="0" applyAlignment="0" applyProtection="0"/>
    <xf numFmtId="0" fontId="21" fillId="70" borderId="210" applyNumberFormat="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1" fillId="83" borderId="209" applyNumberFormat="0" applyAlignment="0" applyProtection="0"/>
    <xf numFmtId="0" fontId="102" fillId="0" borderId="212" applyNumberFormat="0" applyFill="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1" fillId="83" borderId="209"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1" fillId="83" borderId="209"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91" fillId="83" borderId="209"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1" fillId="83" borderId="209"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1" fillId="83" borderId="209"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1" fillId="83" borderId="209" applyNumberFormat="0" applyAlignment="0" applyProtection="0"/>
    <xf numFmtId="0" fontId="91" fillId="83" borderId="209" applyNumberFormat="0" applyAlignment="0" applyProtection="0"/>
    <xf numFmtId="0" fontId="91" fillId="83" borderId="209" applyNumberFormat="0" applyAlignment="0" applyProtection="0"/>
    <xf numFmtId="0" fontId="91" fillId="83" borderId="209"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91" fillId="83" borderId="209"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2" fillId="0" borderId="212" applyNumberFormat="0" applyFill="0" applyAlignment="0" applyProtection="0"/>
    <xf numFmtId="0" fontId="97" fillId="73" borderId="208" applyNumberFormat="0" applyAlignment="0" applyProtection="0"/>
    <xf numFmtId="0" fontId="97" fillId="73" borderId="208" applyNumberFormat="0" applyAlignment="0" applyProtection="0"/>
    <xf numFmtId="0" fontId="100" fillId="82" borderId="211"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91" fillId="83" borderId="209"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21" fillId="70" borderId="210"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21" fillId="70" borderId="210" applyNumberFormat="0" applyAlignment="0" applyProtection="0"/>
    <xf numFmtId="0" fontId="97" fillId="73"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00" fillId="82" borderId="211"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00" fillId="82" borderId="211" applyNumberFormat="0" applyAlignment="0" applyProtection="0"/>
    <xf numFmtId="0" fontId="100" fillId="82" borderId="211"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91" fillId="83" borderId="209"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91" fillId="83" borderId="209" applyNumberFormat="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00" fillId="82" borderId="211"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19" fillId="0" borderId="213" applyNumberFormat="0" applyFill="0" applyAlignment="0" applyProtection="0"/>
    <xf numFmtId="0" fontId="100" fillId="82" borderId="211" applyNumberFormat="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1" fillId="83" borderId="209"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1" fillId="83" borderId="209"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91" fillId="83" borderId="209"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1" fillId="83" borderId="209"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1" fillId="83" borderId="209"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1" fillId="83" borderId="209" applyNumberFormat="0" applyAlignment="0" applyProtection="0"/>
    <xf numFmtId="0" fontId="91" fillId="83" borderId="209" applyNumberFormat="0" applyAlignment="0" applyProtection="0"/>
    <xf numFmtId="0" fontId="91" fillId="83" borderId="209" applyNumberFormat="0" applyAlignment="0" applyProtection="0"/>
    <xf numFmtId="0" fontId="91" fillId="83" borderId="209"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7" fillId="73" borderId="208" applyNumberFormat="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1" fillId="83" borderId="209" applyNumberFormat="0" applyAlignment="0" applyProtection="0"/>
    <xf numFmtId="0" fontId="21" fillId="70" borderId="210" applyNumberFormat="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02" fillId="0" borderId="212" applyNumberFormat="0" applyFill="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97" fillId="73"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21" fillId="70" borderId="210" applyNumberFormat="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91" fillId="83" borderId="209"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1" fillId="83" borderId="209" applyNumberFormat="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1" fillId="83" borderId="209"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1" fillId="83" borderId="209"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91" fillId="83" borderId="209"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1" fillId="83" borderId="209"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1" fillId="83" borderId="209"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1" fillId="83" borderId="209" applyNumberFormat="0" applyAlignment="0" applyProtection="0"/>
    <xf numFmtId="0" fontId="91" fillId="83" borderId="209" applyNumberFormat="0" applyAlignment="0" applyProtection="0"/>
    <xf numFmtId="0" fontId="91" fillId="83" borderId="209" applyNumberFormat="0" applyAlignment="0" applyProtection="0"/>
    <xf numFmtId="0" fontId="91" fillId="83" borderId="209" applyNumberFormat="0" applyAlignment="0" applyProtection="0"/>
    <xf numFmtId="0" fontId="19" fillId="0" borderId="213" applyNumberFormat="0" applyFill="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91" fillId="83" borderId="209" applyNumberFormat="0" applyAlignment="0" applyProtection="0"/>
    <xf numFmtId="0" fontId="100" fillId="82" borderId="211"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91" fillId="83" borderId="209"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1" fillId="83" borderId="209"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1" fillId="83" borderId="209"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91" fillId="83" borderId="209"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1" fillId="83" borderId="209"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1" fillId="83" borderId="209"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1" fillId="83" borderId="209" applyNumberFormat="0" applyAlignment="0" applyProtection="0"/>
    <xf numFmtId="0" fontId="97" fillId="73" borderId="208" applyNumberFormat="0" applyAlignment="0" applyProtection="0"/>
    <xf numFmtId="0" fontId="91" fillId="83" borderId="209"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1" fillId="83" borderId="209" applyNumberFormat="0" applyAlignment="0" applyProtection="0"/>
    <xf numFmtId="0" fontId="91" fillId="83" borderId="209" applyNumberFormat="0" applyAlignment="0" applyProtection="0"/>
    <xf numFmtId="0" fontId="91" fillId="83" borderId="209" applyNumberFormat="0" applyAlignment="0" applyProtection="0"/>
    <xf numFmtId="0" fontId="91" fillId="83" borderId="209" applyNumberFormat="0" applyAlignment="0" applyProtection="0"/>
    <xf numFmtId="0" fontId="19" fillId="0" borderId="228" applyNumberFormat="0" applyFill="0" applyAlignment="0" applyProtection="0"/>
    <xf numFmtId="0" fontId="100" fillId="82" borderId="238" applyNumberFormat="0" applyAlignment="0" applyProtection="0"/>
    <xf numFmtId="0" fontId="90" fillId="82" borderId="223" applyNumberFormat="0" applyAlignment="0" applyProtection="0"/>
    <xf numFmtId="0" fontId="100" fillId="82" borderId="226" applyNumberFormat="0" applyAlignment="0" applyProtection="0"/>
    <xf numFmtId="0" fontId="19" fillId="0" borderId="228" applyNumberFormat="0" applyFill="0" applyAlignment="0" applyProtection="0"/>
    <xf numFmtId="0" fontId="102" fillId="0" borderId="239"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02" fillId="0" borderId="212" applyNumberFormat="0" applyFill="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19" fillId="0" borderId="213" applyNumberFormat="0" applyFill="0" applyAlignment="0" applyProtection="0"/>
    <xf numFmtId="0" fontId="100" fillId="82" borderId="211" applyNumberFormat="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9" fillId="0" borderId="213" applyNumberFormat="0" applyFill="0" applyAlignment="0" applyProtection="0"/>
    <xf numFmtId="0" fontId="97" fillId="73" borderId="208"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00" fillId="82" borderId="211" applyNumberFormat="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90" fillId="82" borderId="208" applyNumberFormat="0" applyAlignment="0" applyProtection="0"/>
    <xf numFmtId="0" fontId="90" fillId="82" borderId="208" applyNumberFormat="0" applyAlignment="0" applyProtection="0"/>
    <xf numFmtId="0" fontId="100" fillId="82" borderId="211" applyNumberFormat="0" applyAlignment="0" applyProtection="0"/>
    <xf numFmtId="0" fontId="97" fillId="73" borderId="208" applyNumberFormat="0" applyAlignment="0" applyProtection="0"/>
    <xf numFmtId="0" fontId="100" fillId="82" borderId="211" applyNumberFormat="0" applyAlignment="0" applyProtection="0"/>
    <xf numFmtId="0" fontId="100" fillId="82" borderId="211" applyNumberFormat="0" applyAlignment="0" applyProtection="0"/>
    <xf numFmtId="0" fontId="19" fillId="0" borderId="213" applyNumberFormat="0" applyFill="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21" fillId="70" borderId="210" applyNumberFormat="0" applyAlignment="0" applyProtection="0"/>
    <xf numFmtId="0" fontId="19" fillId="0" borderId="213" applyNumberFormat="0" applyFill="0" applyAlignment="0" applyProtection="0"/>
    <xf numFmtId="0" fontId="97" fillId="73" borderId="208"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100" fillId="82" borderId="211" applyNumberFormat="0" applyAlignment="0" applyProtection="0"/>
    <xf numFmtId="0" fontId="19" fillId="0" borderId="213" applyNumberFormat="0" applyFill="0" applyAlignment="0" applyProtection="0"/>
    <xf numFmtId="0" fontId="102" fillId="0" borderId="212" applyNumberFormat="0" applyFill="0" applyAlignment="0" applyProtection="0"/>
    <xf numFmtId="0" fontId="19" fillId="0" borderId="213" applyNumberFormat="0" applyFill="0" applyAlignment="0" applyProtection="0"/>
    <xf numFmtId="0" fontId="100" fillId="82" borderId="226" applyNumberFormat="0" applyAlignment="0" applyProtection="0"/>
    <xf numFmtId="0" fontId="19" fillId="0" borderId="240"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21" fillId="70" borderId="210" applyNumberFormat="0" applyAlignment="0" applyProtection="0"/>
    <xf numFmtId="0" fontId="21" fillId="70" borderId="210" applyNumberFormat="0" applyAlignment="0" applyProtection="0"/>
    <xf numFmtId="0" fontId="100" fillId="82" borderId="211" applyNumberFormat="0" applyAlignment="0" applyProtection="0"/>
    <xf numFmtId="0" fontId="100" fillId="82" borderId="211" applyNumberFormat="0" applyAlignment="0" applyProtection="0"/>
    <xf numFmtId="0" fontId="100" fillId="66" borderId="238" applyNumberFormat="0" applyAlignment="0" applyProtection="0"/>
    <xf numFmtId="0" fontId="19" fillId="0" borderId="213" applyNumberFormat="0" applyFill="0" applyAlignment="0" applyProtection="0"/>
    <xf numFmtId="0" fontId="19" fillId="0" borderId="240" applyNumberFormat="0" applyFill="0" applyAlignment="0" applyProtection="0"/>
    <xf numFmtId="0" fontId="90" fillId="82" borderId="208" applyNumberFormat="0" applyAlignment="0" applyProtection="0"/>
    <xf numFmtId="0" fontId="21" fillId="70" borderId="237" applyNumberFormat="0" applyAlignment="0" applyProtection="0"/>
    <xf numFmtId="0" fontId="21" fillId="70" borderId="210" applyNumberFormat="0" applyAlignment="0" applyProtection="0"/>
    <xf numFmtId="0" fontId="100" fillId="82" borderId="211" applyNumberFormat="0" applyAlignment="0" applyProtection="0"/>
    <xf numFmtId="0" fontId="21" fillId="70" borderId="210" applyNumberFormat="0" applyAlignment="0" applyProtection="0"/>
    <xf numFmtId="0" fontId="21" fillId="70" borderId="237" applyNumberFormat="0" applyAlignment="0" applyProtection="0"/>
    <xf numFmtId="0" fontId="100" fillId="82" borderId="211" applyNumberFormat="0" applyAlignment="0" applyProtection="0"/>
    <xf numFmtId="0" fontId="21" fillId="70" borderId="210" applyNumberFormat="0" applyAlignment="0" applyProtection="0"/>
    <xf numFmtId="0" fontId="100" fillId="82" borderId="211" applyNumberFormat="0" applyAlignment="0" applyProtection="0"/>
    <xf numFmtId="0" fontId="19" fillId="0" borderId="213" applyNumberFormat="0" applyFill="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00" fillId="82" borderId="211" applyNumberFormat="0" applyAlignment="0" applyProtection="0"/>
    <xf numFmtId="0" fontId="90" fillId="82" borderId="208" applyNumberFormat="0" applyAlignment="0" applyProtection="0"/>
    <xf numFmtId="0" fontId="100" fillId="82" borderId="211" applyNumberFormat="0" applyAlignment="0" applyProtection="0"/>
    <xf numFmtId="0" fontId="19" fillId="0" borderId="213" applyNumberFormat="0" applyFill="0" applyAlignment="0" applyProtection="0"/>
    <xf numFmtId="0" fontId="90" fillId="82" borderId="208" applyNumberFormat="0" applyAlignment="0" applyProtection="0"/>
    <xf numFmtId="0" fontId="21" fillId="70" borderId="210" applyNumberFormat="0" applyAlignment="0" applyProtection="0"/>
    <xf numFmtId="0" fontId="102" fillId="0" borderId="212" applyNumberFormat="0" applyFill="0" applyAlignment="0" applyProtection="0"/>
    <xf numFmtId="0" fontId="21" fillId="70" borderId="210"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100" fillId="82" borderId="211" applyNumberFormat="0" applyAlignment="0" applyProtection="0"/>
    <xf numFmtId="0" fontId="97" fillId="73" borderId="208" applyNumberFormat="0" applyAlignment="0" applyProtection="0"/>
    <xf numFmtId="0" fontId="21" fillId="70" borderId="210" applyNumberFormat="0" applyAlignment="0" applyProtection="0"/>
    <xf numFmtId="0" fontId="19" fillId="0" borderId="213" applyNumberFormat="0" applyFill="0" applyAlignment="0" applyProtection="0"/>
    <xf numFmtId="0" fontId="102" fillId="0" borderId="212" applyNumberFormat="0" applyFill="0" applyAlignment="0" applyProtection="0"/>
    <xf numFmtId="0" fontId="90" fillId="82" borderId="208" applyNumberFormat="0" applyAlignment="0" applyProtection="0"/>
    <xf numFmtId="0" fontId="90" fillId="82" borderId="208" applyNumberFormat="0" applyAlignment="0" applyProtection="0"/>
    <xf numFmtId="0" fontId="90" fillId="82" borderId="208" applyNumberFormat="0" applyAlignment="0" applyProtection="0"/>
    <xf numFmtId="0" fontId="90" fillId="82" borderId="208" applyNumberFormat="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0" fillId="82" borderId="208" applyNumberFormat="0" applyAlignment="0" applyProtection="0"/>
    <xf numFmtId="0" fontId="100" fillId="82" borderId="211" applyNumberFormat="0" applyAlignment="0" applyProtection="0"/>
    <xf numFmtId="0" fontId="19" fillId="0" borderId="213" applyNumberFormat="0" applyFill="0" applyAlignment="0" applyProtection="0"/>
    <xf numFmtId="0" fontId="100" fillId="82" borderId="211"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102" fillId="0" borderId="212"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100" fillId="82" borderId="226" applyNumberFormat="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100" fillId="82" borderId="211" applyNumberFormat="0" applyAlignment="0" applyProtection="0"/>
    <xf numFmtId="0" fontId="21" fillId="70" borderId="210" applyNumberFormat="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2" fillId="0" borderId="212" applyNumberFormat="0" applyFill="0" applyAlignment="0" applyProtection="0"/>
    <xf numFmtId="0" fontId="21" fillId="70" borderId="225" applyNumberFormat="0" applyAlignment="0" applyProtection="0"/>
    <xf numFmtId="0" fontId="21" fillId="70" borderId="237" applyNumberFormat="0" applyAlignment="0" applyProtection="0"/>
    <xf numFmtId="0" fontId="97" fillId="73" borderId="235" applyNumberFormat="0" applyAlignment="0" applyProtection="0"/>
    <xf numFmtId="0" fontId="90" fillId="82" borderId="235" applyNumberFormat="0" applyAlignment="0" applyProtection="0"/>
    <xf numFmtId="0" fontId="21" fillId="70" borderId="237"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21" fillId="70" borderId="210"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21" fillId="70" borderId="210"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100" fillId="82" borderId="211" applyNumberFormat="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02" fillId="0" borderId="212" applyNumberFormat="0" applyFill="0" applyAlignment="0" applyProtection="0"/>
    <xf numFmtId="0" fontId="21" fillId="70" borderId="210" applyNumberFormat="0" applyAlignment="0" applyProtection="0"/>
    <xf numFmtId="0" fontId="19" fillId="0" borderId="228"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26" applyNumberFormat="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38" applyNumberFormat="0" applyAlignment="0" applyProtection="0"/>
    <xf numFmtId="0" fontId="100" fillId="66" borderId="238" applyNumberFormat="0" applyAlignment="0" applyProtection="0"/>
    <xf numFmtId="0" fontId="19" fillId="0" borderId="240"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02" fillId="0" borderId="212"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100" fillId="82" borderId="211" applyNumberFormat="0" applyAlignment="0" applyProtection="0"/>
    <xf numFmtId="0" fontId="21" fillId="70" borderId="210" applyNumberFormat="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2" fillId="0" borderId="212" applyNumberFormat="0" applyFill="0" applyAlignment="0" applyProtection="0"/>
    <xf numFmtId="0" fontId="21" fillId="70" borderId="210"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21" fillId="70" borderId="210"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21" fillId="70" borderId="210"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100" fillId="82" borderId="211" applyNumberFormat="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102" fillId="0" borderId="212" applyNumberFormat="0" applyFill="0" applyAlignment="0" applyProtection="0"/>
    <xf numFmtId="0" fontId="21" fillId="70" borderId="210" applyNumberFormat="0" applyAlignment="0" applyProtection="0"/>
    <xf numFmtId="0" fontId="21" fillId="70" borderId="210"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100" fillId="82" borderId="211"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00" fillId="82" borderId="211" applyNumberFormat="0" applyAlignment="0" applyProtection="0"/>
    <xf numFmtId="0" fontId="100" fillId="82" borderId="211"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02" fillId="0" borderId="212" applyNumberFormat="0" applyFill="0" applyAlignment="0" applyProtection="0"/>
    <xf numFmtId="0" fontId="21" fillId="70" borderId="210"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00" fillId="82" borderId="211" applyNumberFormat="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21" fillId="70" borderId="210"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02" fillId="0" borderId="212" applyNumberFormat="0" applyFill="0" applyAlignment="0" applyProtection="0"/>
    <xf numFmtId="0" fontId="100" fillId="82" borderId="211" applyNumberFormat="0" applyAlignment="0" applyProtection="0"/>
    <xf numFmtId="0" fontId="90" fillId="82" borderId="208" applyNumberFormat="0" applyAlignment="0" applyProtection="0"/>
    <xf numFmtId="0" fontId="100" fillId="82" borderId="211"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102" fillId="0" borderId="212"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02" fillId="0" borderId="212" applyNumberFormat="0" applyFill="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0" fillId="82" borderId="208" applyNumberFormat="0" applyAlignment="0" applyProtection="0"/>
    <xf numFmtId="0" fontId="90" fillId="82" borderId="208" applyNumberFormat="0" applyAlignment="0" applyProtection="0"/>
    <xf numFmtId="0" fontId="100" fillId="82" borderId="211" applyNumberFormat="0" applyAlignment="0" applyProtection="0"/>
    <xf numFmtId="0" fontId="90" fillId="82" borderId="208" applyNumberFormat="0" applyAlignment="0" applyProtection="0"/>
    <xf numFmtId="0" fontId="90" fillId="82" borderId="208"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00" fillId="82" borderId="211" applyNumberFormat="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90" fillId="82" borderId="208"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00" fillId="82" borderId="211" applyNumberFormat="0" applyAlignment="0" applyProtection="0"/>
    <xf numFmtId="0" fontId="90" fillId="82"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0" fillId="82" borderId="208" applyNumberFormat="0" applyAlignment="0" applyProtection="0"/>
    <xf numFmtId="0" fontId="90" fillId="82" borderId="208" applyNumberFormat="0" applyAlignment="0" applyProtection="0"/>
    <xf numFmtId="0" fontId="102" fillId="0" borderId="212"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00" fillId="82" borderId="211" applyNumberFormat="0" applyAlignment="0" applyProtection="0"/>
    <xf numFmtId="0" fontId="19" fillId="0" borderId="213" applyNumberFormat="0" applyFill="0" applyAlignment="0" applyProtection="0"/>
    <xf numFmtId="0" fontId="102" fillId="0" borderId="212" applyNumberFormat="0" applyFill="0" applyAlignment="0" applyProtection="0"/>
    <xf numFmtId="0" fontId="90" fillId="82" borderId="208" applyNumberFormat="0" applyAlignment="0" applyProtection="0"/>
    <xf numFmtId="0" fontId="100" fillId="82" borderId="211" applyNumberFormat="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00" fillId="82" borderId="211" applyNumberFormat="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21" fillId="70" borderId="210" applyNumberFormat="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00" fillId="82" borderId="211" applyNumberFormat="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02" fillId="0" borderId="212" applyNumberFormat="0" applyFill="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2" fillId="0" borderId="212" applyNumberFormat="0" applyFill="0" applyAlignment="0" applyProtection="0"/>
    <xf numFmtId="0" fontId="97" fillId="73" borderId="208" applyNumberFormat="0" applyAlignment="0" applyProtection="0"/>
    <xf numFmtId="0" fontId="97" fillId="73" borderId="208" applyNumberFormat="0" applyAlignment="0" applyProtection="0"/>
    <xf numFmtId="0" fontId="100" fillId="82" borderId="211"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21" fillId="70" borderId="210"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21" fillId="70" borderId="210" applyNumberFormat="0" applyAlignment="0" applyProtection="0"/>
    <xf numFmtId="0" fontId="97" fillId="73"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00" fillId="82" borderId="211"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00" fillId="82" borderId="211" applyNumberFormat="0" applyAlignment="0" applyProtection="0"/>
    <xf numFmtId="0" fontId="100" fillId="82" borderId="211"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00" fillId="82" borderId="211"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19" fillId="0" borderId="213" applyNumberFormat="0" applyFill="0" applyAlignment="0" applyProtection="0"/>
    <xf numFmtId="0" fontId="100" fillId="82" borderId="211" applyNumberFormat="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7" fillId="73" borderId="208" applyNumberFormat="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02" fillId="0" borderId="212" applyNumberFormat="0" applyFill="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97" fillId="73"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21" fillId="70" borderId="210" applyNumberFormat="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9" fillId="0" borderId="213" applyNumberFormat="0" applyFill="0" applyAlignment="0" applyProtection="0"/>
    <xf numFmtId="0" fontId="100" fillId="82" borderId="211"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21" fillId="70" borderId="210"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21" fillId="70" borderId="210" applyNumberFormat="0" applyAlignment="0" applyProtection="0"/>
    <xf numFmtId="0" fontId="100" fillId="82" borderId="211" applyNumberFormat="0" applyAlignment="0" applyProtection="0"/>
    <xf numFmtId="0" fontId="90" fillId="82" borderId="208"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100" fillId="82" borderId="211" applyNumberFormat="0" applyAlignment="0" applyProtection="0"/>
    <xf numFmtId="0" fontId="21" fillId="70" borderId="210"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100" fillId="82" borderId="211" applyNumberFormat="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90" fillId="82" borderId="208" applyNumberFormat="0" applyAlignment="0" applyProtection="0"/>
    <xf numFmtId="0" fontId="97" fillId="73" borderId="208" applyNumberFormat="0" applyAlignment="0" applyProtection="0"/>
    <xf numFmtId="0" fontId="90" fillId="82"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0" fillId="82" borderId="211" applyNumberFormat="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7" fillId="73" borderId="208" applyNumberFormat="0" applyAlignment="0" applyProtection="0"/>
    <xf numFmtId="0" fontId="90" fillId="82"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19" fillId="0" borderId="213" applyNumberFormat="0" applyFill="0" applyAlignment="0" applyProtection="0"/>
    <xf numFmtId="0" fontId="21" fillId="70" borderId="210" applyNumberFormat="0" applyAlignment="0" applyProtection="0"/>
    <xf numFmtId="0" fontId="90" fillId="82" borderId="208" applyNumberFormat="0" applyAlignment="0" applyProtection="0"/>
    <xf numFmtId="0" fontId="19" fillId="0" borderId="213" applyNumberFormat="0" applyFill="0" applyAlignment="0" applyProtection="0"/>
    <xf numFmtId="0" fontId="97" fillId="73" borderId="208" applyNumberFormat="0" applyAlignment="0" applyProtection="0"/>
    <xf numFmtId="0" fontId="97" fillId="73" borderId="208" applyNumberFormat="0" applyAlignment="0" applyProtection="0"/>
    <xf numFmtId="0" fontId="19" fillId="0" borderId="213" applyNumberFormat="0" applyFill="0" applyAlignment="0" applyProtection="0"/>
    <xf numFmtId="0" fontId="19" fillId="0" borderId="213" applyNumberFormat="0" applyFill="0" applyAlignment="0" applyProtection="0"/>
    <xf numFmtId="0" fontId="19" fillId="0" borderId="213" applyNumberFormat="0" applyFill="0" applyAlignment="0" applyProtection="0"/>
    <xf numFmtId="0" fontId="97" fillId="73" borderId="208"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102" fillId="0" borderId="212" applyNumberFormat="0" applyFill="0" applyAlignment="0" applyProtection="0"/>
    <xf numFmtId="0" fontId="100" fillId="82" borderId="211" applyNumberFormat="0" applyAlignment="0" applyProtection="0"/>
    <xf numFmtId="0" fontId="102" fillId="0" borderId="212" applyNumberFormat="0" applyFill="0" applyAlignment="0" applyProtection="0"/>
    <xf numFmtId="0" fontId="21" fillId="70" borderId="210" applyNumberFormat="0" applyAlignment="0" applyProtection="0"/>
    <xf numFmtId="0" fontId="100" fillId="82" borderId="211" applyNumberFormat="0" applyAlignment="0" applyProtection="0"/>
    <xf numFmtId="0" fontId="102" fillId="0" borderId="212" applyNumberFormat="0" applyFill="0" applyAlignment="0" applyProtection="0"/>
    <xf numFmtId="0" fontId="91" fillId="83" borderId="209" applyNumberFormat="0" applyAlignment="0" applyProtection="0"/>
    <xf numFmtId="0" fontId="90" fillId="82" borderId="208" applyNumberFormat="0" applyAlignment="0" applyProtection="0"/>
    <xf numFmtId="0" fontId="97" fillId="73" borderId="208" applyNumberFormat="0" applyAlignment="0" applyProtection="0"/>
    <xf numFmtId="0" fontId="21" fillId="70" borderId="210" applyNumberFormat="0" applyAlignment="0" applyProtection="0"/>
    <xf numFmtId="0" fontId="100" fillId="82" borderId="214" applyNumberFormat="0" applyAlignment="0" applyProtection="0"/>
    <xf numFmtId="0" fontId="102" fillId="0" borderId="215" applyNumberFormat="0" applyFill="0" applyAlignment="0" applyProtection="0"/>
    <xf numFmtId="0" fontId="91" fillId="83" borderId="224"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90" fillId="82" borderId="221" applyNumberFormat="0" applyAlignment="0" applyProtection="0"/>
    <xf numFmtId="0" fontId="19" fillId="0" borderId="228"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3" applyNumberFormat="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00" fillId="82" borderId="218" applyNumberFormat="0" applyAlignment="0" applyProtection="0"/>
    <xf numFmtId="0" fontId="97" fillId="63" borderId="223" applyNumberFormat="0" applyAlignment="0" applyProtection="0"/>
    <xf numFmtId="0" fontId="90" fillId="82" borderId="221" applyNumberFormat="0" applyAlignment="0" applyProtection="0"/>
    <xf numFmtId="0" fontId="100" fillId="82" borderId="218" applyNumberFormat="0" applyAlignment="0" applyProtection="0"/>
    <xf numFmtId="0" fontId="19" fillId="0" borderId="220" applyNumberFormat="0" applyFill="0" applyAlignment="0" applyProtection="0"/>
    <xf numFmtId="0" fontId="90" fillId="82" borderId="221" applyNumberFormat="0" applyAlignment="0" applyProtection="0"/>
    <xf numFmtId="0" fontId="21" fillId="70" borderId="217" applyNumberFormat="0" applyAlignment="0" applyProtection="0"/>
    <xf numFmtId="0" fontId="102" fillId="0" borderId="219" applyNumberFormat="0" applyFill="0" applyAlignment="0" applyProtection="0"/>
    <xf numFmtId="0" fontId="21" fillId="70" borderId="217"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100" fillId="82" borderId="218" applyNumberFormat="0" applyAlignment="0" applyProtection="0"/>
    <xf numFmtId="0" fontId="97" fillId="73" borderId="221" applyNumberFormat="0" applyAlignment="0" applyProtection="0"/>
    <xf numFmtId="0" fontId="21" fillId="70" borderId="217" applyNumberFormat="0" applyAlignment="0" applyProtection="0"/>
    <xf numFmtId="0" fontId="19" fillId="0" borderId="220" applyNumberFormat="0" applyFill="0" applyAlignment="0" applyProtection="0"/>
    <xf numFmtId="0" fontId="102" fillId="0" borderId="219" applyNumberFormat="0" applyFill="0" applyAlignment="0" applyProtection="0"/>
    <xf numFmtId="0" fontId="90" fillId="82" borderId="221" applyNumberFormat="0" applyAlignment="0" applyProtection="0"/>
    <xf numFmtId="0" fontId="90" fillId="82" borderId="221" applyNumberFormat="0" applyAlignment="0" applyProtection="0"/>
    <xf numFmtId="0" fontId="90" fillId="82" borderId="221" applyNumberFormat="0" applyAlignment="0" applyProtection="0"/>
    <xf numFmtId="0" fontId="90" fillId="82" borderId="221" applyNumberFormat="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0" fillId="82" borderId="221" applyNumberFormat="0" applyAlignment="0" applyProtection="0"/>
    <xf numFmtId="0" fontId="100" fillId="82" borderId="218" applyNumberFormat="0" applyAlignment="0" applyProtection="0"/>
    <xf numFmtId="0" fontId="19" fillId="0" borderId="220" applyNumberFormat="0" applyFill="0" applyAlignment="0" applyProtection="0"/>
    <xf numFmtId="0" fontId="100" fillId="82" borderId="218"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102" fillId="0" borderId="219"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00" fillId="82" borderId="238" applyNumberFormat="0" applyAlignment="0" applyProtection="0"/>
    <xf numFmtId="0" fontId="21" fillId="70" borderId="217" applyNumberFormat="0" applyAlignment="0" applyProtection="0"/>
    <xf numFmtId="0" fontId="19" fillId="0" borderId="240" applyNumberFormat="0" applyFill="0" applyAlignment="0" applyProtection="0"/>
    <xf numFmtId="0" fontId="97" fillId="73" borderId="235" applyNumberFormat="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00" fillId="82" borderId="218" applyNumberFormat="0" applyAlignment="0" applyProtection="0"/>
    <xf numFmtId="0" fontId="21" fillId="70" borderId="217" applyNumberFormat="0" applyAlignment="0" applyProtection="0"/>
    <xf numFmtId="0" fontId="100" fillId="82" borderId="226" applyNumberFormat="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2" fillId="0" borderId="219"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21" fillId="70" borderId="217"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21" fillId="70" borderId="217"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00" fillId="82" borderId="218" applyNumberFormat="0" applyAlignment="0" applyProtection="0"/>
    <xf numFmtId="0" fontId="21" fillId="70" borderId="217" applyNumberFormat="0" applyAlignment="0" applyProtection="0"/>
    <xf numFmtId="0" fontId="100" fillId="82" borderId="226" applyNumberFormat="0" applyAlignment="0" applyProtection="0"/>
    <xf numFmtId="0" fontId="90" fillId="66" borderId="223" applyNumberFormat="0" applyAlignment="0" applyProtection="0"/>
    <xf numFmtId="0" fontId="90" fillId="82" borderId="221" applyNumberFormat="0" applyAlignment="0" applyProtection="0"/>
    <xf numFmtId="0" fontId="100" fillId="82" borderId="218"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00" fillId="82" borderId="238" applyNumberFormat="0" applyAlignment="0" applyProtection="0"/>
    <xf numFmtId="0" fontId="102" fillId="0" borderId="219" applyNumberFormat="0" applyFill="0" applyAlignment="0" applyProtection="0"/>
    <xf numFmtId="0" fontId="21" fillId="70" borderId="21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00" fillId="82" borderId="238" applyNumberFormat="0" applyAlignment="0" applyProtection="0"/>
    <xf numFmtId="0" fontId="91" fillId="83" borderId="224" applyNumberFormat="0" applyAlignment="0" applyProtection="0"/>
    <xf numFmtId="0" fontId="90" fillId="82" borderId="223" applyNumberFormat="0" applyAlignment="0" applyProtection="0"/>
    <xf numFmtId="0" fontId="21" fillId="70" borderId="225" applyNumberFormat="0" applyAlignment="0" applyProtection="0"/>
    <xf numFmtId="0" fontId="19" fillId="0" borderId="228" applyNumberFormat="0" applyFill="0" applyAlignment="0" applyProtection="0"/>
    <xf numFmtId="0" fontId="102" fillId="0" borderId="227" applyNumberFormat="0" applyFill="0" applyAlignment="0" applyProtection="0"/>
    <xf numFmtId="0" fontId="19" fillId="0" borderId="228"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00" fillId="82" borderId="226"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21" fillId="70" borderId="225" applyNumberFormat="0" applyAlignment="0" applyProtection="0"/>
    <xf numFmtId="0" fontId="102" fillId="0" borderId="227" applyNumberFormat="0" applyFill="0" applyAlignment="0" applyProtection="0"/>
    <xf numFmtId="0" fontId="90" fillId="82"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90" fillId="82" borderId="221" applyNumberFormat="0" applyAlignment="0" applyProtection="0"/>
    <xf numFmtId="0" fontId="19" fillId="0" borderId="228" applyNumberFormat="0" applyFill="0" applyAlignment="0" applyProtection="0"/>
    <xf numFmtId="0" fontId="19" fillId="0" borderId="240"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4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8"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21" fillId="70" borderId="225"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90" fillId="82" borderId="235" applyNumberFormat="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02" fillId="0" borderId="227" applyNumberFormat="0" applyFill="0" applyAlignment="0" applyProtection="0"/>
    <xf numFmtId="0" fontId="21" fillId="70" borderId="237"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21" fillId="70" borderId="225" applyNumberFormat="0" applyAlignment="0" applyProtection="0"/>
    <xf numFmtId="0" fontId="97" fillId="73" borderId="221" applyNumberFormat="0" applyAlignment="0" applyProtection="0"/>
    <xf numFmtId="0" fontId="90" fillId="82" borderId="223"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90" fillId="82" borderId="223"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3"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0" fillId="82" borderId="223"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00" fillId="82" borderId="226" applyNumberFormat="0" applyAlignment="0" applyProtection="0"/>
    <xf numFmtId="0" fontId="97" fillId="73" borderId="221" applyNumberFormat="0" applyAlignment="0" applyProtection="0"/>
    <xf numFmtId="0" fontId="90" fillId="82" borderId="223"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8"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21" fillId="70" borderId="225"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8"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26"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02" fillId="0" borderId="219" applyNumberFormat="0" applyFill="0" applyAlignment="0" applyProtection="0"/>
    <xf numFmtId="0" fontId="97" fillId="73" borderId="221" applyNumberFormat="0" applyAlignment="0" applyProtection="0"/>
    <xf numFmtId="0" fontId="100" fillId="82" borderId="226" applyNumberFormat="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00" fillId="82" borderId="218" applyNumberFormat="0" applyAlignment="0" applyProtection="0"/>
    <xf numFmtId="0" fontId="21" fillId="70" borderId="217" applyNumberFormat="0" applyAlignment="0" applyProtection="0"/>
    <xf numFmtId="0" fontId="21" fillId="70" borderId="225" applyNumberFormat="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2" fillId="0" borderId="219" applyNumberFormat="0" applyFill="0" applyAlignment="0" applyProtection="0"/>
    <xf numFmtId="0" fontId="21" fillId="70" borderId="217"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21" fillId="70" borderId="217"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21" fillId="70" borderId="217"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00" fillId="82" borderId="218" applyNumberFormat="0" applyAlignment="0" applyProtection="0"/>
    <xf numFmtId="0" fontId="21" fillId="70" borderId="217" applyNumberFormat="0" applyAlignment="0" applyProtection="0"/>
    <xf numFmtId="0" fontId="21" fillId="70" borderId="225" applyNumberFormat="0" applyAlignment="0" applyProtection="0"/>
    <xf numFmtId="0" fontId="90" fillId="82" borderId="221" applyNumberFormat="0" applyAlignment="0" applyProtection="0"/>
    <xf numFmtId="0" fontId="100" fillId="82" borderId="218"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02" fillId="0" borderId="219" applyNumberFormat="0" applyFill="0" applyAlignment="0" applyProtection="0"/>
    <xf numFmtId="0" fontId="21" fillId="70" borderId="217" applyNumberFormat="0" applyAlignment="0" applyProtection="0"/>
    <xf numFmtId="0" fontId="21" fillId="70" borderId="217"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8"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02" fillId="0" borderId="227"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9" fillId="0" borderId="228"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100" fillId="82" borderId="218"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00" fillId="82" borderId="218" applyNumberFormat="0" applyAlignment="0" applyProtection="0"/>
    <xf numFmtId="0" fontId="100" fillId="82" borderId="218"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02" fillId="0" borderId="219" applyNumberFormat="0" applyFill="0" applyAlignment="0" applyProtection="0"/>
    <xf numFmtId="0" fontId="21" fillId="70" borderId="217"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66" borderId="226"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00" fillId="82" borderId="226"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00" fillId="82" borderId="218"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8"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21" fillId="70" borderId="225" applyNumberFormat="0" applyAlignment="0" applyProtection="0"/>
    <xf numFmtId="0" fontId="97" fillId="73" borderId="221" applyNumberFormat="0" applyAlignment="0" applyProtection="0"/>
    <xf numFmtId="0" fontId="97" fillId="73" borderId="223"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00" fillId="82" borderId="226"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8"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8"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21" fillId="70" borderId="225" applyNumberFormat="0" applyAlignment="0" applyProtection="0"/>
    <xf numFmtId="0" fontId="97" fillId="73" borderId="221" applyNumberFormat="0" applyAlignment="0" applyProtection="0"/>
    <xf numFmtId="0" fontId="21" fillId="70" borderId="225"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3"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3"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00" fillId="82" borderId="226" applyNumberFormat="0" applyAlignment="0" applyProtection="0"/>
    <xf numFmtId="0" fontId="97" fillId="73" borderId="221" applyNumberFormat="0" applyAlignment="0" applyProtection="0"/>
    <xf numFmtId="0" fontId="97" fillId="73" borderId="223"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8" applyNumberFormat="0" applyFill="0" applyAlignment="0" applyProtection="0"/>
    <xf numFmtId="0" fontId="21" fillId="70" borderId="225" applyNumberFormat="0" applyAlignment="0" applyProtection="0"/>
    <xf numFmtId="0" fontId="91" fillId="67" borderId="236" applyNumberFormat="0" applyAlignment="0" applyProtection="0"/>
    <xf numFmtId="0" fontId="19" fillId="0" borderId="228"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00" fillId="82" borderId="218" applyNumberFormat="0" applyAlignment="0" applyProtection="0"/>
    <xf numFmtId="0" fontId="100" fillId="82" borderId="218" applyNumberFormat="0" applyAlignment="0" applyProtection="0"/>
    <xf numFmtId="0" fontId="102" fillId="0" borderId="227" applyNumberFormat="0" applyFill="0" applyAlignment="0" applyProtection="0"/>
    <xf numFmtId="0" fontId="97" fillId="73" borderId="221" applyNumberFormat="0" applyAlignment="0" applyProtection="0"/>
    <xf numFmtId="0" fontId="21" fillId="70" borderId="217"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21" fillId="70" borderId="225"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02" fillId="0" borderId="219" applyNumberFormat="0" applyFill="0" applyAlignment="0" applyProtection="0"/>
    <xf numFmtId="0" fontId="100" fillId="82" borderId="218" applyNumberFormat="0" applyAlignment="0" applyProtection="0"/>
    <xf numFmtId="0" fontId="90" fillId="82" borderId="221" applyNumberFormat="0" applyAlignment="0" applyProtection="0"/>
    <xf numFmtId="0" fontId="100" fillId="82" borderId="218"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21" fillId="70" borderId="225"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102" fillId="0" borderId="219"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02" fillId="0" borderId="219" applyNumberFormat="0" applyFill="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0" fillId="82" borderId="221" applyNumberFormat="0" applyAlignment="0" applyProtection="0"/>
    <xf numFmtId="0" fontId="90" fillId="82" borderId="221" applyNumberFormat="0" applyAlignment="0" applyProtection="0"/>
    <xf numFmtId="0" fontId="100" fillId="82" borderId="218" applyNumberFormat="0" applyAlignment="0" applyProtection="0"/>
    <xf numFmtId="0" fontId="90" fillId="82" borderId="221" applyNumberFormat="0" applyAlignment="0" applyProtection="0"/>
    <xf numFmtId="0" fontId="90" fillId="82" borderId="221"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00" fillId="82" borderId="226"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00" fillId="82" borderId="218" applyNumberFormat="0" applyAlignment="0" applyProtection="0"/>
    <xf numFmtId="0" fontId="21" fillId="60" borderId="225" applyNumberFormat="0" applyFont="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00" fillId="82" borderId="226" applyNumberFormat="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00" fillId="82" borderId="226" applyNumberFormat="0" applyAlignment="0" applyProtection="0"/>
    <xf numFmtId="0" fontId="97" fillId="73" borderId="221" applyNumberFormat="0" applyAlignment="0" applyProtection="0"/>
    <xf numFmtId="0" fontId="19" fillId="0" borderId="228"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8"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8"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8"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100" fillId="82" borderId="226"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21" fillId="70" borderId="225"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8"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00" fillId="82" borderId="226" applyNumberFormat="0" applyAlignment="0" applyProtection="0"/>
    <xf numFmtId="0" fontId="97" fillId="73" borderId="221" applyNumberFormat="0" applyAlignment="0" applyProtection="0"/>
    <xf numFmtId="0" fontId="90" fillId="82" borderId="223"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00" fillId="82" borderId="226" applyNumberFormat="0" applyAlignment="0" applyProtection="0"/>
    <xf numFmtId="0" fontId="21" fillId="70" borderId="217" applyNumberFormat="0" applyAlignment="0" applyProtection="0"/>
    <xf numFmtId="0" fontId="19" fillId="0" borderId="220" applyNumberFormat="0" applyFill="0" applyAlignment="0" applyProtection="0"/>
    <xf numFmtId="0" fontId="90" fillId="82" borderId="221"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02" fillId="0" borderId="227" applyNumberFormat="0" applyFill="0" applyAlignment="0" applyProtection="0"/>
    <xf numFmtId="0" fontId="100" fillId="82" borderId="218" applyNumberFormat="0" applyAlignment="0" applyProtection="0"/>
    <xf numFmtId="0" fontId="90" fillId="82"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0" fillId="82" borderId="221" applyNumberFormat="0" applyAlignment="0" applyProtection="0"/>
    <xf numFmtId="0" fontId="90" fillId="82" borderId="221" applyNumberFormat="0" applyAlignment="0" applyProtection="0"/>
    <xf numFmtId="0" fontId="102" fillId="0" borderId="219"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00" fillId="82" borderId="218" applyNumberFormat="0" applyAlignment="0" applyProtection="0"/>
    <xf numFmtId="0" fontId="19" fillId="0" borderId="220" applyNumberFormat="0" applyFill="0" applyAlignment="0" applyProtection="0"/>
    <xf numFmtId="0" fontId="102" fillId="0" borderId="219" applyNumberFormat="0" applyFill="0" applyAlignment="0" applyProtection="0"/>
    <xf numFmtId="0" fontId="90" fillId="82" borderId="221" applyNumberFormat="0" applyAlignment="0" applyProtection="0"/>
    <xf numFmtId="0" fontId="100" fillId="82" borderId="218" applyNumberFormat="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00" fillId="82" borderId="218"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21" fillId="70" borderId="217" applyNumberFormat="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00" fillId="82" borderId="218" applyNumberFormat="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7" fillId="73" borderId="223" applyNumberFormat="0" applyAlignment="0" applyProtection="0"/>
    <xf numFmtId="0" fontId="19" fillId="0" borderId="220" applyNumberFormat="0" applyFill="0" applyAlignment="0" applyProtection="0"/>
    <xf numFmtId="0" fontId="21" fillId="70" borderId="217"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7" fillId="73" borderId="223"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00" fillId="82" borderId="226" applyNumberFormat="0" applyAlignment="0" applyProtection="0"/>
    <xf numFmtId="0" fontId="21" fillId="70" borderId="217" applyNumberFormat="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21" fillId="70" borderId="225" applyNumberFormat="0" applyAlignment="0" applyProtection="0"/>
    <xf numFmtId="0" fontId="102" fillId="0" borderId="219"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3" applyNumberFormat="0" applyAlignment="0" applyProtection="0"/>
    <xf numFmtId="0" fontId="97" fillId="73" borderId="221" applyNumberFormat="0" applyAlignment="0" applyProtection="0"/>
    <xf numFmtId="0" fontId="100" fillId="82" borderId="226"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00" fillId="82" borderId="226"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8"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00" fillId="82" borderId="226"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3"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00" fillId="82" borderId="226"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3"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21" fillId="70" borderId="225" applyNumberFormat="0" applyAlignment="0" applyProtection="0"/>
    <xf numFmtId="0" fontId="97" fillId="73" borderId="221" applyNumberFormat="0" applyAlignment="0" applyProtection="0"/>
    <xf numFmtId="0" fontId="100" fillId="82" borderId="226"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26" applyNumberFormat="0" applyAlignment="0" applyProtection="0"/>
    <xf numFmtId="0" fontId="19" fillId="0" borderId="228" applyNumberFormat="0" applyFill="0" applyAlignment="0" applyProtection="0"/>
    <xf numFmtId="0" fontId="102" fillId="0" borderId="227" applyNumberFormat="0" applyFill="0" applyAlignment="0" applyProtection="0"/>
    <xf numFmtId="0" fontId="19" fillId="0" borderId="228"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9" fillId="0" borderId="228"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2" fillId="0" borderId="219" applyNumberFormat="0" applyFill="0" applyAlignment="0" applyProtection="0"/>
    <xf numFmtId="0" fontId="97" fillId="73" borderId="221" applyNumberFormat="0" applyAlignment="0" applyProtection="0"/>
    <xf numFmtId="0" fontId="97" fillId="73" borderId="221" applyNumberFormat="0" applyAlignment="0" applyProtection="0"/>
    <xf numFmtId="0" fontId="100" fillId="82" borderId="218"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8"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21" fillId="70" borderId="217"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21" fillId="70" borderId="217" applyNumberFormat="0" applyAlignment="0" applyProtection="0"/>
    <xf numFmtId="0" fontId="97" fillId="73"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00" fillId="82" borderId="218"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00" fillId="82" borderId="218" applyNumberFormat="0" applyAlignment="0" applyProtection="0"/>
    <xf numFmtId="0" fontId="100" fillId="82" borderId="218"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8"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00" fillId="82" borderId="226"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00" fillId="82" borderId="218"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19" fillId="0" borderId="220" applyNumberFormat="0" applyFill="0" applyAlignment="0" applyProtection="0"/>
    <xf numFmtId="0" fontId="100" fillId="82" borderId="218"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100" fillId="82" borderId="226" applyNumberFormat="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8" applyNumberFormat="0" applyFill="0" applyAlignment="0" applyProtection="0"/>
    <xf numFmtId="0" fontId="97" fillId="73" borderId="221" applyNumberFormat="0" applyAlignment="0" applyProtection="0"/>
    <xf numFmtId="0" fontId="90" fillId="82" borderId="223"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00" fillId="82" borderId="226"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00" fillId="82" borderId="226"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1" fillId="83" borderId="224"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0" fillId="82" borderId="223" applyNumberFormat="0" applyAlignment="0" applyProtection="0"/>
    <xf numFmtId="0" fontId="97" fillId="73" borderId="221" applyNumberFormat="0" applyAlignment="0" applyProtection="0"/>
    <xf numFmtId="0" fontId="100" fillId="82" borderId="226"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8"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0" fillId="82" borderId="223"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21" fillId="70" borderId="225" applyNumberFormat="0" applyAlignment="0" applyProtection="0"/>
    <xf numFmtId="0" fontId="97" fillId="73" borderId="221" applyNumberFormat="0" applyAlignment="0" applyProtection="0"/>
    <xf numFmtId="0" fontId="21" fillId="70" borderId="225"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27"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7" fillId="73" borderId="221" applyNumberFormat="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00" fillId="82" borderId="226" applyNumberFormat="0" applyAlignment="0" applyProtection="0"/>
    <xf numFmtId="0" fontId="21" fillId="70" borderId="217" applyNumberFormat="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02" fillId="0" borderId="219"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7" fillId="73"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21" fillId="70" borderId="217" applyNumberFormat="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8"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3"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8"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21" fillId="70" borderId="225" applyNumberFormat="0" applyAlignment="0" applyProtection="0"/>
    <xf numFmtId="0" fontId="97" fillId="73" borderId="221" applyNumberFormat="0" applyAlignment="0" applyProtection="0"/>
    <xf numFmtId="0" fontId="19" fillId="0" borderId="228"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90" fillId="82" borderId="223"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8"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21" fillId="70" borderId="225"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97" fillId="73" borderId="223"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8"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1" fillId="83" borderId="224"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8" applyNumberFormat="0" applyFill="0" applyAlignment="0" applyProtection="0"/>
    <xf numFmtId="0" fontId="97" fillId="73" borderId="221" applyNumberFormat="0" applyAlignment="0" applyProtection="0"/>
    <xf numFmtId="0" fontId="102" fillId="0" borderId="227"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27" applyNumberFormat="0" applyFill="0" applyAlignment="0" applyProtection="0"/>
    <xf numFmtId="0" fontId="90" fillId="82" borderId="223" applyNumberFormat="0" applyAlignment="0" applyProtection="0"/>
    <xf numFmtId="0" fontId="100" fillId="82" borderId="226" applyNumberFormat="0" applyAlignment="0" applyProtection="0"/>
    <xf numFmtId="0" fontId="19" fillId="0" borderId="228" applyNumberFormat="0" applyFill="0" applyAlignment="0" applyProtection="0"/>
    <xf numFmtId="0" fontId="19" fillId="0" borderId="220" applyNumberFormat="0" applyFill="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00" fillId="82" borderId="218"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00" fillId="82" borderId="226"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7" fillId="73" borderId="223"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02" fillId="0" borderId="227"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3"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102" fillId="0" borderId="227" applyNumberFormat="0" applyFill="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8"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21" fillId="70" borderId="225"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8"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8" applyNumberFormat="0" applyFill="0" applyAlignment="0" applyProtection="0"/>
    <xf numFmtId="0" fontId="97" fillId="73" borderId="221" applyNumberFormat="0" applyAlignment="0" applyProtection="0"/>
    <xf numFmtId="0" fontId="90" fillId="82" borderId="223"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7" fillId="73" borderId="223"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0" fillId="82" borderId="223"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00" fillId="82" borderId="226" applyNumberFormat="0" applyAlignment="0" applyProtection="0"/>
    <xf numFmtId="0" fontId="97" fillId="73" borderId="221" applyNumberFormat="0" applyAlignment="0" applyProtection="0"/>
    <xf numFmtId="0" fontId="19" fillId="0" borderId="228"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90" fillId="82" borderId="223" applyNumberFormat="0" applyAlignment="0" applyProtection="0"/>
    <xf numFmtId="0" fontId="102" fillId="0" borderId="227"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0" fillId="82" borderId="235" applyNumberFormat="0" applyAlignment="0" applyProtection="0"/>
    <xf numFmtId="0" fontId="100" fillId="82" borderId="238" applyNumberFormat="0" applyAlignment="0" applyProtection="0"/>
    <xf numFmtId="0" fontId="19" fillId="0" borderId="228" applyNumberFormat="0" applyFill="0" applyAlignment="0" applyProtection="0"/>
    <xf numFmtId="0" fontId="100" fillId="82" borderId="226"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02" fillId="0" borderId="219" applyNumberFormat="0" applyFill="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19" fillId="0" borderId="220" applyNumberFormat="0" applyFill="0" applyAlignment="0" applyProtection="0"/>
    <xf numFmtId="0" fontId="100" fillId="82" borderId="218" applyNumberFormat="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9" fillId="0" borderId="220" applyNumberFormat="0" applyFill="0" applyAlignment="0" applyProtection="0"/>
    <xf numFmtId="0" fontId="97" fillId="73" borderId="221"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00" fillId="82" borderId="218" applyNumberFormat="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90" fillId="82" borderId="221" applyNumberFormat="0" applyAlignment="0" applyProtection="0"/>
    <xf numFmtId="0" fontId="90" fillId="82" borderId="221" applyNumberFormat="0" applyAlignment="0" applyProtection="0"/>
    <xf numFmtId="0" fontId="100" fillId="82" borderId="218" applyNumberFormat="0" applyAlignment="0" applyProtection="0"/>
    <xf numFmtId="0" fontId="97" fillId="73" borderId="221" applyNumberFormat="0" applyAlignment="0" applyProtection="0"/>
    <xf numFmtId="0" fontId="100" fillId="82" borderId="218" applyNumberFormat="0" applyAlignment="0" applyProtection="0"/>
    <xf numFmtId="0" fontId="100" fillId="82" borderId="218" applyNumberFormat="0" applyAlignment="0" applyProtection="0"/>
    <xf numFmtId="0" fontId="19" fillId="0" borderId="220" applyNumberFormat="0" applyFill="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21" fillId="70" borderId="217" applyNumberFormat="0" applyAlignment="0" applyProtection="0"/>
    <xf numFmtId="0" fontId="19" fillId="0" borderId="220" applyNumberFormat="0" applyFill="0" applyAlignment="0" applyProtection="0"/>
    <xf numFmtId="0" fontId="97" fillId="73"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100" fillId="82" borderId="218" applyNumberFormat="0" applyAlignment="0" applyProtection="0"/>
    <xf numFmtId="0" fontId="19" fillId="0" borderId="220" applyNumberFormat="0" applyFill="0" applyAlignment="0" applyProtection="0"/>
    <xf numFmtId="0" fontId="102" fillId="0" borderId="219" applyNumberFormat="0" applyFill="0" applyAlignment="0" applyProtection="0"/>
    <xf numFmtId="0" fontId="19" fillId="0" borderId="220" applyNumberFormat="0" applyFill="0" applyAlignment="0" applyProtection="0"/>
    <xf numFmtId="0" fontId="90" fillId="66" borderId="223" applyNumberFormat="0" applyAlignment="0" applyProtection="0"/>
    <xf numFmtId="0" fontId="100" fillId="82" borderId="218" applyNumberFormat="0" applyAlignment="0" applyProtection="0"/>
    <xf numFmtId="0" fontId="19" fillId="0" borderId="220" applyNumberFormat="0" applyFill="0" applyAlignment="0" applyProtection="0"/>
    <xf numFmtId="0" fontId="21" fillId="70" borderId="217" applyNumberFormat="0" applyAlignment="0" applyProtection="0"/>
    <xf numFmtId="0" fontId="21" fillId="70" borderId="217" applyNumberFormat="0" applyAlignment="0" applyProtection="0"/>
    <xf numFmtId="0" fontId="100" fillId="82" borderId="218" applyNumberFormat="0" applyAlignment="0" applyProtection="0"/>
    <xf numFmtId="0" fontId="100" fillId="82" borderId="218" applyNumberFormat="0" applyAlignment="0" applyProtection="0"/>
    <xf numFmtId="0" fontId="19" fillId="0" borderId="222"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21" fillId="70" borderId="217" applyNumberFormat="0" applyAlignment="0" applyProtection="0"/>
    <xf numFmtId="0" fontId="100" fillId="82" borderId="218" applyNumberFormat="0" applyAlignment="0" applyProtection="0"/>
    <xf numFmtId="0" fontId="21" fillId="70" borderId="217" applyNumberFormat="0" applyAlignment="0" applyProtection="0"/>
    <xf numFmtId="0" fontId="100" fillId="82" borderId="218" applyNumberFormat="0" applyAlignment="0" applyProtection="0"/>
    <xf numFmtId="0" fontId="19" fillId="0" borderId="220" applyNumberFormat="0" applyFill="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00" fillId="82" borderId="218" applyNumberFormat="0" applyAlignment="0" applyProtection="0"/>
    <xf numFmtId="0" fontId="90" fillId="82" borderId="221" applyNumberFormat="0" applyAlignment="0" applyProtection="0"/>
    <xf numFmtId="0" fontId="100" fillId="82" borderId="218" applyNumberFormat="0" applyAlignment="0" applyProtection="0"/>
    <xf numFmtId="0" fontId="19" fillId="0" borderId="220" applyNumberFormat="0" applyFill="0" applyAlignment="0" applyProtection="0"/>
    <xf numFmtId="0" fontId="90" fillId="82" borderId="221" applyNumberFormat="0" applyAlignment="0" applyProtection="0"/>
    <xf numFmtId="0" fontId="21" fillId="70" borderId="217" applyNumberFormat="0" applyAlignment="0" applyProtection="0"/>
    <xf numFmtId="0" fontId="102" fillId="0" borderId="219" applyNumberFormat="0" applyFill="0" applyAlignment="0" applyProtection="0"/>
    <xf numFmtId="0" fontId="21" fillId="70" borderId="217"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100" fillId="82" borderId="218" applyNumberFormat="0" applyAlignment="0" applyProtection="0"/>
    <xf numFmtId="0" fontId="97" fillId="73" borderId="221" applyNumberFormat="0" applyAlignment="0" applyProtection="0"/>
    <xf numFmtId="0" fontId="21" fillId="70" borderId="217" applyNumberFormat="0" applyAlignment="0" applyProtection="0"/>
    <xf numFmtId="0" fontId="19" fillId="0" borderId="220" applyNumberFormat="0" applyFill="0" applyAlignment="0" applyProtection="0"/>
    <xf numFmtId="0" fontId="102" fillId="0" borderId="219" applyNumberFormat="0" applyFill="0" applyAlignment="0" applyProtection="0"/>
    <xf numFmtId="0" fontId="90" fillId="82" borderId="221" applyNumberFormat="0" applyAlignment="0" applyProtection="0"/>
    <xf numFmtId="0" fontId="90" fillId="82" borderId="221" applyNumberFormat="0" applyAlignment="0" applyProtection="0"/>
    <xf numFmtId="0" fontId="90" fillId="82" borderId="221" applyNumberFormat="0" applyAlignment="0" applyProtection="0"/>
    <xf numFmtId="0" fontId="90" fillId="82" borderId="221" applyNumberFormat="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0" fillId="82" borderId="221" applyNumberFormat="0" applyAlignment="0" applyProtection="0"/>
    <xf numFmtId="0" fontId="100" fillId="82" borderId="218" applyNumberFormat="0" applyAlignment="0" applyProtection="0"/>
    <xf numFmtId="0" fontId="19" fillId="0" borderId="220" applyNumberFormat="0" applyFill="0" applyAlignment="0" applyProtection="0"/>
    <xf numFmtId="0" fontId="100" fillId="82" borderId="218"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102" fillId="0" borderId="219"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90" fillId="82" borderId="235" applyNumberFormat="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00" fillId="82" borderId="218" applyNumberFormat="0" applyAlignment="0" applyProtection="0"/>
    <xf numFmtId="0" fontId="21" fillId="70" borderId="217" applyNumberFormat="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2" fillId="0" borderId="219"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21" fillId="70" borderId="217"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21" fillId="70" borderId="217"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100" fillId="82" borderId="218"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02" fillId="0" borderId="219" applyNumberFormat="0" applyFill="0" applyAlignment="0" applyProtection="0"/>
    <xf numFmtId="0" fontId="21" fillId="70" borderId="217" applyNumberFormat="0" applyAlignment="0" applyProtection="0"/>
    <xf numFmtId="0" fontId="21" fillId="70" borderId="237"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38" applyNumberFormat="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02" fillId="0" borderId="239" applyNumberFormat="0" applyFill="0" applyAlignment="0" applyProtection="0"/>
    <xf numFmtId="0" fontId="97" fillId="63" borderId="235" applyNumberFormat="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02" fillId="0" borderId="219"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00" fillId="82" borderId="218" applyNumberFormat="0" applyAlignment="0" applyProtection="0"/>
    <xf numFmtId="0" fontId="21" fillId="70" borderId="217" applyNumberFormat="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2" fillId="0" borderId="219" applyNumberFormat="0" applyFill="0" applyAlignment="0" applyProtection="0"/>
    <xf numFmtId="0" fontId="21" fillId="70" borderId="217"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21" fillId="70" borderId="217"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21" fillId="70" borderId="217"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100" fillId="82" borderId="218"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02" fillId="0" borderId="219" applyNumberFormat="0" applyFill="0" applyAlignment="0" applyProtection="0"/>
    <xf numFmtId="0" fontId="21" fillId="70" borderId="217" applyNumberFormat="0" applyAlignment="0" applyProtection="0"/>
    <xf numFmtId="0" fontId="21" fillId="70" borderId="217"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100" fillId="82" borderId="218"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00" fillId="82" borderId="218" applyNumberFormat="0" applyAlignment="0" applyProtection="0"/>
    <xf numFmtId="0" fontId="100" fillId="82" borderId="218"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02" fillId="0" borderId="219" applyNumberFormat="0" applyFill="0" applyAlignment="0" applyProtection="0"/>
    <xf numFmtId="0" fontId="21" fillId="70" borderId="217"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00" fillId="82" borderId="218"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21" fillId="70" borderId="217"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02" fillId="0" borderId="219" applyNumberFormat="0" applyFill="0" applyAlignment="0" applyProtection="0"/>
    <xf numFmtId="0" fontId="100" fillId="82" borderId="218" applyNumberFormat="0" applyAlignment="0" applyProtection="0"/>
    <xf numFmtId="0" fontId="90" fillId="82" borderId="221" applyNumberFormat="0" applyAlignment="0" applyProtection="0"/>
    <xf numFmtId="0" fontId="100" fillId="82" borderId="218"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102" fillId="0" borderId="219"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02" fillId="0" borderId="219" applyNumberFormat="0" applyFill="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0" fillId="82" borderId="221" applyNumberFormat="0" applyAlignment="0" applyProtection="0"/>
    <xf numFmtId="0" fontId="90" fillId="82" borderId="221" applyNumberFormat="0" applyAlignment="0" applyProtection="0"/>
    <xf numFmtId="0" fontId="100" fillId="82" borderId="218" applyNumberFormat="0" applyAlignment="0" applyProtection="0"/>
    <xf numFmtId="0" fontId="90" fillId="82" borderId="221" applyNumberFormat="0" applyAlignment="0" applyProtection="0"/>
    <xf numFmtId="0" fontId="90" fillId="82" borderId="221"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00" fillId="82" borderId="218" applyNumberFormat="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90" fillId="82" borderId="221"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00" fillId="82" borderId="218" applyNumberFormat="0" applyAlignment="0" applyProtection="0"/>
    <xf numFmtId="0" fontId="90" fillId="82"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0" fillId="82" borderId="221" applyNumberFormat="0" applyAlignment="0" applyProtection="0"/>
    <xf numFmtId="0" fontId="90" fillId="82" borderId="221" applyNumberFormat="0" applyAlignment="0" applyProtection="0"/>
    <xf numFmtId="0" fontId="102" fillId="0" borderId="219"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00" fillId="82" borderId="218" applyNumberFormat="0" applyAlignment="0" applyProtection="0"/>
    <xf numFmtId="0" fontId="19" fillId="0" borderId="220" applyNumberFormat="0" applyFill="0" applyAlignment="0" applyProtection="0"/>
    <xf numFmtId="0" fontId="102" fillId="0" borderId="219" applyNumberFormat="0" applyFill="0" applyAlignment="0" applyProtection="0"/>
    <xf numFmtId="0" fontId="90" fillId="82" borderId="221" applyNumberFormat="0" applyAlignment="0" applyProtection="0"/>
    <xf numFmtId="0" fontId="100" fillId="82" borderId="218" applyNumberFormat="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00" fillId="82" borderId="218"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21" fillId="70" borderId="217" applyNumberFormat="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00" fillId="82" borderId="218" applyNumberFormat="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02" fillId="0" borderId="219"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2" fillId="0" borderId="219" applyNumberFormat="0" applyFill="0" applyAlignment="0" applyProtection="0"/>
    <xf numFmtId="0" fontId="97" fillId="73" borderId="221" applyNumberFormat="0" applyAlignment="0" applyProtection="0"/>
    <xf numFmtId="0" fontId="97" fillId="73" borderId="221" applyNumberFormat="0" applyAlignment="0" applyProtection="0"/>
    <xf numFmtId="0" fontId="100" fillId="82" borderId="218"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21" fillId="70" borderId="217"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21" fillId="70" borderId="217" applyNumberFormat="0" applyAlignment="0" applyProtection="0"/>
    <xf numFmtId="0" fontId="97" fillId="73"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00" fillId="82" borderId="218"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00" fillId="82" borderId="218" applyNumberFormat="0" applyAlignment="0" applyProtection="0"/>
    <xf numFmtId="0" fontId="100" fillId="82" borderId="218"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00" fillId="82" borderId="218"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19" fillId="0" borderId="220" applyNumberFormat="0" applyFill="0" applyAlignment="0" applyProtection="0"/>
    <xf numFmtId="0" fontId="100" fillId="82" borderId="218"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7" fillId="73" borderId="221" applyNumberFormat="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02" fillId="0" borderId="219"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7" fillId="73"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21" fillId="70" borderId="217" applyNumberFormat="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9" fillId="0" borderId="220" applyNumberFormat="0" applyFill="0" applyAlignment="0" applyProtection="0"/>
    <xf numFmtId="0" fontId="100" fillId="82" borderId="218"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21" fillId="70" borderId="217"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21" fillId="70" borderId="217" applyNumberFormat="0" applyAlignment="0" applyProtection="0"/>
    <xf numFmtId="0" fontId="100" fillId="82" borderId="218" applyNumberFormat="0" applyAlignment="0" applyProtection="0"/>
    <xf numFmtId="0" fontId="90" fillId="82" borderId="221"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100" fillId="82" borderId="218" applyNumberFormat="0" applyAlignment="0" applyProtection="0"/>
    <xf numFmtId="0" fontId="21" fillId="70" borderId="217"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100" fillId="82" borderId="218" applyNumberFormat="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90" fillId="82" borderId="221" applyNumberFormat="0" applyAlignment="0" applyProtection="0"/>
    <xf numFmtId="0" fontId="97" fillId="73" borderId="221" applyNumberFormat="0" applyAlignment="0" applyProtection="0"/>
    <xf numFmtId="0" fontId="90" fillId="82"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0" fillId="82" borderId="218" applyNumberFormat="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7" fillId="73" borderId="221" applyNumberFormat="0" applyAlignment="0" applyProtection="0"/>
    <xf numFmtId="0" fontId="90" fillId="82"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19" fillId="0" borderId="220" applyNumberFormat="0" applyFill="0" applyAlignment="0" applyProtection="0"/>
    <xf numFmtId="0" fontId="21" fillId="70" borderId="217" applyNumberFormat="0" applyAlignment="0" applyProtection="0"/>
    <xf numFmtId="0" fontId="90" fillId="82" borderId="221" applyNumberFormat="0" applyAlignment="0" applyProtection="0"/>
    <xf numFmtId="0" fontId="19" fillId="0" borderId="220" applyNumberFormat="0" applyFill="0" applyAlignment="0" applyProtection="0"/>
    <xf numFmtId="0" fontId="97" fillId="73" borderId="221" applyNumberFormat="0" applyAlignment="0" applyProtection="0"/>
    <xf numFmtId="0" fontId="97" fillId="73" borderId="221" applyNumberFormat="0" applyAlignment="0" applyProtection="0"/>
    <xf numFmtId="0" fontId="19" fillId="0" borderId="220" applyNumberFormat="0" applyFill="0" applyAlignment="0" applyProtection="0"/>
    <xf numFmtId="0" fontId="19" fillId="0" borderId="220" applyNumberFormat="0" applyFill="0" applyAlignment="0" applyProtection="0"/>
    <xf numFmtId="0" fontId="19" fillId="0" borderId="220" applyNumberFormat="0" applyFill="0" applyAlignment="0" applyProtection="0"/>
    <xf numFmtId="0" fontId="97" fillId="73" borderId="221" applyNumberFormat="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02" fillId="0" borderId="219" applyNumberFormat="0" applyFill="0" applyAlignment="0" applyProtection="0"/>
    <xf numFmtId="0" fontId="100" fillId="82" borderId="218" applyNumberFormat="0" applyAlignment="0" applyProtection="0"/>
    <xf numFmtId="0" fontId="102" fillId="0" borderId="219" applyNumberFormat="0" applyFill="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90" fillId="82" borderId="221" applyNumberFormat="0" applyAlignment="0" applyProtection="0"/>
    <xf numFmtId="0" fontId="97" fillId="73" borderId="221" applyNumberFormat="0" applyAlignment="0" applyProtection="0"/>
    <xf numFmtId="0" fontId="21" fillId="70" borderId="217" applyNumberFormat="0" applyAlignment="0" applyProtection="0"/>
    <xf numFmtId="0" fontId="100" fillId="82" borderId="218" applyNumberFormat="0" applyAlignment="0" applyProtection="0"/>
    <xf numFmtId="0" fontId="102" fillId="0" borderId="219"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00" fillId="82" borderId="238" applyNumberFormat="0" applyAlignment="0" applyProtection="0"/>
    <xf numFmtId="0" fontId="90" fillId="82" borderId="235" applyNumberFormat="0" applyAlignment="0" applyProtection="0"/>
    <xf numFmtId="0" fontId="19" fillId="0" borderId="240" applyNumberFormat="0" applyFill="0" applyAlignment="0" applyProtection="0"/>
    <xf numFmtId="0" fontId="21" fillId="60" borderId="237" applyNumberFormat="0" applyFon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91" fillId="83" borderId="224"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1" fillId="83" borderId="224"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91" fillId="83" borderId="224" applyNumberFormat="0" applyAlignment="0" applyProtection="0"/>
    <xf numFmtId="0" fontId="100" fillId="82" borderId="226" applyNumberFormat="0" applyAlignment="0" applyProtection="0"/>
    <xf numFmtId="0" fontId="21" fillId="70" borderId="225" applyNumberFormat="0" applyAlignment="0" applyProtection="0"/>
    <xf numFmtId="0" fontId="90" fillId="82"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0" fillId="82" borderId="223" applyNumberFormat="0" applyAlignment="0" applyProtection="0"/>
    <xf numFmtId="0" fontId="21" fillId="70" borderId="225" applyNumberFormat="0" applyAlignment="0" applyProtection="0"/>
    <xf numFmtId="0" fontId="100" fillId="82" borderId="226" applyNumberFormat="0" applyAlignment="0" applyProtection="0"/>
    <xf numFmtId="0" fontId="90" fillId="82" borderId="223"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91" fillId="83" borderId="224"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90" fillId="82"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1" fillId="83" borderId="224"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1" fillId="83" borderId="224"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1" fillId="83" borderId="224" applyNumberFormat="0" applyAlignment="0" applyProtection="0"/>
    <xf numFmtId="0" fontId="91" fillId="83" borderId="224" applyNumberFormat="0" applyAlignment="0" applyProtection="0"/>
    <xf numFmtId="0" fontId="91" fillId="83" borderId="224"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0" fillId="82" borderId="226"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02" fillId="0" borderId="227" applyNumberFormat="0" applyFill="0" applyAlignment="0" applyProtection="0"/>
    <xf numFmtId="0" fontId="97" fillId="73"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100" fillId="82" borderId="226" applyNumberFormat="0" applyAlignment="0" applyProtection="0"/>
    <xf numFmtId="0" fontId="21" fillId="70" borderId="225" applyNumberFormat="0" applyAlignment="0" applyProtection="0"/>
    <xf numFmtId="0" fontId="91" fillId="83" borderId="224" applyNumberFormat="0" applyAlignment="0" applyProtection="0"/>
    <xf numFmtId="0" fontId="100" fillId="82" borderId="226"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19" fillId="0" borderId="228" applyNumberFormat="0" applyFill="0" applyAlignment="0" applyProtection="0"/>
    <xf numFmtId="0" fontId="90" fillId="82" borderId="223"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2" fillId="0" borderId="227" applyNumberFormat="0" applyFill="0" applyAlignment="0" applyProtection="0"/>
    <xf numFmtId="0" fontId="21" fillId="70" borderId="225" applyNumberFormat="0" applyAlignment="0" applyProtection="0"/>
    <xf numFmtId="0" fontId="97" fillId="73"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90" fillId="82" borderId="223" applyNumberFormat="0" applyAlignment="0" applyProtection="0"/>
    <xf numFmtId="0" fontId="102" fillId="0" borderId="227"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21" fillId="70" borderId="225" applyNumberFormat="0" applyAlignment="0" applyProtection="0"/>
    <xf numFmtId="0" fontId="21" fillId="70" borderId="225" applyNumberFormat="0" applyAlignment="0" applyProtection="0"/>
    <xf numFmtId="0" fontId="19" fillId="0" borderId="228" applyNumberFormat="0" applyFill="0" applyAlignment="0" applyProtection="0"/>
    <xf numFmtId="0" fontId="21" fillId="70" borderId="225" applyNumberFormat="0" applyAlignment="0" applyProtection="0"/>
    <xf numFmtId="0" fontId="100" fillId="82" borderId="226"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21" fillId="70" borderId="225"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00" fillId="82" borderId="226" applyNumberFormat="0" applyAlignment="0" applyProtection="0"/>
    <xf numFmtId="0" fontId="21" fillId="70" borderId="225" applyNumberFormat="0" applyAlignment="0" applyProtection="0"/>
    <xf numFmtId="0" fontId="91" fillId="83" borderId="224" applyNumberFormat="0" applyAlignment="0" applyProtection="0"/>
    <xf numFmtId="0" fontId="91" fillId="83" borderId="224" applyNumberFormat="0" applyAlignment="0" applyProtection="0"/>
    <xf numFmtId="0" fontId="90" fillId="82" borderId="223" applyNumberFormat="0" applyAlignment="0" applyProtection="0"/>
    <xf numFmtId="0" fontId="100" fillId="82" borderId="226" applyNumberFormat="0" applyAlignment="0" applyProtection="0"/>
    <xf numFmtId="0" fontId="19" fillId="0" borderId="228" applyNumberFormat="0" applyFill="0" applyAlignment="0" applyProtection="0"/>
    <xf numFmtId="0" fontId="100" fillId="82" borderId="226" applyNumberFormat="0" applyAlignment="0" applyProtection="0"/>
    <xf numFmtId="0" fontId="19" fillId="0" borderId="228" applyNumberFormat="0" applyFill="0" applyAlignment="0" applyProtection="0"/>
    <xf numFmtId="0" fontId="21" fillId="70" borderId="225" applyNumberFormat="0" applyAlignment="0" applyProtection="0"/>
    <xf numFmtId="0" fontId="19" fillId="0" borderId="228" applyNumberFormat="0" applyFill="0" applyAlignment="0" applyProtection="0"/>
    <xf numFmtId="0" fontId="102" fillId="0" borderId="227" applyNumberFormat="0" applyFill="0" applyAlignment="0" applyProtection="0"/>
    <xf numFmtId="0" fontId="21" fillId="70" borderId="225" applyNumberFormat="0" applyAlignment="0" applyProtection="0"/>
    <xf numFmtId="0" fontId="21" fillId="70" borderId="225"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91" fillId="83" borderId="224" applyNumberFormat="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21" fillId="70" borderId="225" applyNumberFormat="0" applyAlignment="0" applyProtection="0"/>
    <xf numFmtId="0" fontId="19" fillId="0" borderId="228" applyNumberFormat="0" applyFill="0" applyAlignment="0" applyProtection="0"/>
    <xf numFmtId="0" fontId="91" fillId="83" borderId="224" applyNumberFormat="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91" fillId="83" borderId="224" applyNumberFormat="0" applyAlignment="0" applyProtection="0"/>
    <xf numFmtId="0" fontId="90" fillId="82" borderId="223" applyNumberFormat="0" applyAlignment="0" applyProtection="0"/>
    <xf numFmtId="0" fontId="100" fillId="82" borderId="226" applyNumberFormat="0" applyAlignment="0" applyProtection="0"/>
    <xf numFmtId="0" fontId="100" fillId="82" borderId="226" applyNumberFormat="0" applyAlignment="0" applyProtection="0"/>
    <xf numFmtId="0" fontId="100" fillId="82" borderId="226"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100" fillId="82" borderId="226" applyNumberFormat="0" applyAlignment="0" applyProtection="0"/>
    <xf numFmtId="0" fontId="100" fillId="82" borderId="226" applyNumberFormat="0" applyAlignment="0" applyProtection="0"/>
    <xf numFmtId="0" fontId="19" fillId="0" borderId="228" applyNumberFormat="0" applyFill="0" applyAlignment="0" applyProtection="0"/>
    <xf numFmtId="0" fontId="21" fillId="70" borderId="225" applyNumberFormat="0" applyAlignment="0" applyProtection="0"/>
    <xf numFmtId="0" fontId="100" fillId="82" borderId="226"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02" fillId="0" borderId="227" applyNumberFormat="0" applyFill="0" applyAlignment="0" applyProtection="0"/>
    <xf numFmtId="0" fontId="21" fillId="70" borderId="225" applyNumberFormat="0" applyAlignment="0" applyProtection="0"/>
    <xf numFmtId="0" fontId="21" fillId="70" borderId="225" applyNumberFormat="0" applyAlignment="0" applyProtection="0"/>
    <xf numFmtId="0" fontId="90" fillId="82"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91" fillId="83" borderId="224"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102" fillId="0" borderId="227" applyNumberFormat="0" applyFill="0" applyAlignment="0" applyProtection="0"/>
    <xf numFmtId="0" fontId="91" fillId="83" borderId="224"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90" fillId="82" borderId="223"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19" fillId="0" borderId="228" applyNumberFormat="0" applyFill="0" applyAlignment="0" applyProtection="0"/>
    <xf numFmtId="0" fontId="100" fillId="82" borderId="226" applyNumberFormat="0" applyAlignment="0" applyProtection="0"/>
    <xf numFmtId="0" fontId="19" fillId="0" borderId="228" applyNumberFormat="0" applyFill="0" applyAlignment="0" applyProtection="0"/>
    <xf numFmtId="0" fontId="100" fillId="82" borderId="226" applyNumberFormat="0" applyAlignment="0" applyProtection="0"/>
    <xf numFmtId="0" fontId="90" fillId="82" borderId="223" applyNumberFormat="0" applyAlignment="0" applyProtection="0"/>
    <xf numFmtId="0" fontId="97" fillId="73" borderId="223" applyNumberFormat="0" applyAlignment="0" applyProtection="0"/>
    <xf numFmtId="0" fontId="90" fillId="82"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1" fillId="83" borderId="224"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91" fillId="83" borderId="224" applyNumberFormat="0" applyAlignment="0" applyProtection="0"/>
    <xf numFmtId="0" fontId="100" fillId="82" borderId="226" applyNumberFormat="0" applyAlignment="0" applyProtection="0"/>
    <xf numFmtId="0" fontId="21" fillId="70" borderId="225" applyNumberFormat="0" applyAlignment="0" applyProtection="0"/>
    <xf numFmtId="0" fontId="90" fillId="82"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0" fillId="82" borderId="223" applyNumberFormat="0" applyAlignment="0" applyProtection="0"/>
    <xf numFmtId="0" fontId="21" fillId="70" borderId="225" applyNumberFormat="0" applyAlignment="0" applyProtection="0"/>
    <xf numFmtId="0" fontId="100" fillId="82" borderId="226" applyNumberFormat="0" applyAlignment="0" applyProtection="0"/>
    <xf numFmtId="0" fontId="90" fillId="82" borderId="223"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91" fillId="83" borderId="224"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90" fillId="82"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1" fillId="83" borderId="224"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1" fillId="83" borderId="224"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1" fillId="83" borderId="224" applyNumberFormat="0" applyAlignment="0" applyProtection="0"/>
    <xf numFmtId="0" fontId="91" fillId="83" borderId="224" applyNumberFormat="0" applyAlignment="0" applyProtection="0"/>
    <xf numFmtId="0" fontId="91" fillId="83" borderId="224" applyNumberFormat="0" applyAlignment="0" applyProtection="0"/>
    <xf numFmtId="0" fontId="91" fillId="83" borderId="224" applyNumberFormat="0" applyAlignment="0" applyProtection="0"/>
    <xf numFmtId="0" fontId="21" fillId="70" borderId="225" applyNumberFormat="0" applyAlignment="0" applyProtection="0"/>
    <xf numFmtId="0" fontId="19" fillId="0" borderId="228" applyNumberFormat="0" applyFill="0" applyAlignment="0" applyProtection="0"/>
    <xf numFmtId="0" fontId="100" fillId="82" borderId="226" applyNumberFormat="0" applyAlignment="0" applyProtection="0"/>
    <xf numFmtId="0" fontId="100" fillId="82" borderId="226" applyNumberFormat="0" applyAlignment="0" applyProtection="0"/>
    <xf numFmtId="0" fontId="91" fillId="83" borderId="224" applyNumberFormat="0" applyAlignment="0" applyProtection="0"/>
    <xf numFmtId="0" fontId="97" fillId="73" borderId="223" applyNumberFormat="0" applyAlignment="0" applyProtection="0"/>
    <xf numFmtId="0" fontId="21" fillId="70" borderId="225"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02" fillId="0" borderId="227" applyNumberFormat="0" applyFill="0" applyAlignment="0" applyProtection="0"/>
    <xf numFmtId="0" fontId="100" fillId="82" borderId="226" applyNumberFormat="0" applyAlignment="0" applyProtection="0"/>
    <xf numFmtId="0" fontId="90" fillId="82" borderId="223" applyNumberFormat="0" applyAlignment="0" applyProtection="0"/>
    <xf numFmtId="0" fontId="100" fillId="82" borderId="226"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91" fillId="83" borderId="224"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9" fillId="0" borderId="228" applyNumberFormat="0" applyFill="0" applyAlignment="0" applyProtection="0"/>
    <xf numFmtId="0" fontId="102" fillId="0" borderId="227"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02" fillId="0" borderId="227" applyNumberFormat="0" applyFill="0" applyAlignment="0" applyProtection="0"/>
    <xf numFmtId="0" fontId="102" fillId="0" borderId="227"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91" fillId="83" borderId="224"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100" fillId="82" borderId="226" applyNumberFormat="0" applyAlignment="0" applyProtection="0"/>
    <xf numFmtId="0" fontId="90" fillId="82" borderId="223" applyNumberFormat="0" applyAlignment="0" applyProtection="0"/>
    <xf numFmtId="0" fontId="90" fillId="82" borderId="223" applyNumberFormat="0" applyAlignment="0" applyProtection="0"/>
    <xf numFmtId="0" fontId="100" fillId="82" borderId="226" applyNumberFormat="0" applyAlignment="0" applyProtection="0"/>
    <xf numFmtId="0" fontId="90" fillId="82" borderId="223" applyNumberFormat="0" applyAlignment="0" applyProtection="0"/>
    <xf numFmtId="0" fontId="90" fillId="82" borderId="223" applyNumberFormat="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00" fillId="82" borderId="226" applyNumberFormat="0" applyAlignment="0" applyProtection="0"/>
    <xf numFmtId="0" fontId="91" fillId="83" borderId="224" applyNumberFormat="0" applyAlignment="0" applyProtection="0"/>
    <xf numFmtId="0" fontId="100" fillId="82" borderId="226"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1" fillId="83" borderId="224"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91" fillId="83" borderId="224" applyNumberFormat="0" applyAlignment="0" applyProtection="0"/>
    <xf numFmtId="0" fontId="100" fillId="82" borderId="226" applyNumberFormat="0" applyAlignment="0" applyProtection="0"/>
    <xf numFmtId="0" fontId="21" fillId="70" borderId="225" applyNumberFormat="0" applyAlignment="0" applyProtection="0"/>
    <xf numFmtId="0" fontId="90" fillId="82"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0" fillId="82" borderId="223" applyNumberFormat="0" applyAlignment="0" applyProtection="0"/>
    <xf numFmtId="0" fontId="21" fillId="70" borderId="225" applyNumberFormat="0" applyAlignment="0" applyProtection="0"/>
    <xf numFmtId="0" fontId="100" fillId="82" borderId="226" applyNumberFormat="0" applyAlignment="0" applyProtection="0"/>
    <xf numFmtId="0" fontId="90" fillId="82" borderId="223"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91" fillId="83" borderId="224"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90" fillId="82"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1" fillId="83" borderId="224"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1" fillId="83" borderId="224"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1" fillId="83" borderId="224" applyNumberFormat="0" applyAlignment="0" applyProtection="0"/>
    <xf numFmtId="0" fontId="91" fillId="83" borderId="224" applyNumberFormat="0" applyAlignment="0" applyProtection="0"/>
    <xf numFmtId="0" fontId="91" fillId="83" borderId="224" applyNumberFormat="0" applyAlignment="0" applyProtection="0"/>
    <xf numFmtId="0" fontId="91" fillId="83" borderId="224" applyNumberFormat="0" applyAlignment="0" applyProtection="0"/>
    <xf numFmtId="0" fontId="21" fillId="70" borderId="225" applyNumberFormat="0" applyAlignment="0" applyProtection="0"/>
    <xf numFmtId="0" fontId="19" fillId="0" borderId="228" applyNumberFormat="0" applyFill="0" applyAlignment="0" applyProtection="0"/>
    <xf numFmtId="0" fontId="90" fillId="82" borderId="223"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9" fillId="0" borderId="228" applyNumberFormat="0" applyFill="0" applyAlignment="0" applyProtection="0"/>
    <xf numFmtId="0" fontId="91" fillId="83" borderId="224" applyNumberFormat="0" applyAlignment="0" applyProtection="0"/>
    <xf numFmtId="0" fontId="100" fillId="82" borderId="226" applyNumberFormat="0" applyAlignment="0" applyProtection="0"/>
    <xf numFmtId="0" fontId="90" fillId="82"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90" fillId="82" borderId="223" applyNumberFormat="0" applyAlignment="0" applyProtection="0"/>
    <xf numFmtId="0" fontId="90" fillId="82" borderId="223" applyNumberFormat="0" applyAlignment="0" applyProtection="0"/>
    <xf numFmtId="0" fontId="102" fillId="0" borderId="227" applyNumberFormat="0" applyFill="0" applyAlignment="0" applyProtection="0"/>
    <xf numFmtId="0" fontId="100" fillId="82" borderId="226"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21" fillId="70" borderId="225" applyNumberFormat="0" applyAlignment="0" applyProtection="0"/>
    <xf numFmtId="0" fontId="100" fillId="82" borderId="226" applyNumberFormat="0" applyAlignment="0" applyProtection="0"/>
    <xf numFmtId="0" fontId="19" fillId="0" borderId="228" applyNumberFormat="0" applyFill="0" applyAlignment="0" applyProtection="0"/>
    <xf numFmtId="0" fontId="102" fillId="0" borderId="227" applyNumberFormat="0" applyFill="0" applyAlignment="0" applyProtection="0"/>
    <xf numFmtId="0" fontId="90" fillId="82" borderId="223" applyNumberFormat="0" applyAlignment="0" applyProtection="0"/>
    <xf numFmtId="0" fontId="100" fillId="82" borderId="226" applyNumberFormat="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21" fillId="70" borderId="225"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00" fillId="82" borderId="226" applyNumberFormat="0" applyAlignment="0" applyProtection="0"/>
    <xf numFmtId="0" fontId="19" fillId="0" borderId="228" applyNumberFormat="0" applyFill="0" applyAlignment="0" applyProtection="0"/>
    <xf numFmtId="0" fontId="100" fillId="82" borderId="226" applyNumberFormat="0" applyAlignment="0" applyProtection="0"/>
    <xf numFmtId="0" fontId="90" fillId="82" borderId="223"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21" fillId="70" borderId="225" applyNumberFormat="0" applyAlignment="0" applyProtection="0"/>
    <xf numFmtId="0" fontId="90" fillId="82"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21" fillId="70" borderId="225" applyNumberFormat="0" applyAlignment="0" applyProtection="0"/>
    <xf numFmtId="0" fontId="100" fillId="82" borderId="226" applyNumberFormat="0" applyAlignment="0" applyProtection="0"/>
    <xf numFmtId="0" fontId="90" fillId="82" borderId="223"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19" fillId="0" borderId="228" applyNumberFormat="0" applyFill="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90" fillId="82"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21" fillId="70" borderId="225"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21" fillId="70" borderId="225" applyNumberFormat="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21" fillId="70" borderId="225"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100" fillId="82" borderId="226" applyNumberFormat="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21" fillId="70" borderId="225" applyNumberFormat="0" applyAlignment="0" applyProtection="0"/>
    <xf numFmtId="0" fontId="100" fillId="82" borderId="226" applyNumberFormat="0" applyAlignment="0" applyProtection="0"/>
    <xf numFmtId="0" fontId="90" fillId="82" borderId="223" applyNumberFormat="0" applyAlignment="0" applyProtection="0"/>
    <xf numFmtId="0" fontId="102" fillId="0" borderId="227" applyNumberFormat="0" applyFill="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21" fillId="70" borderId="225" applyNumberFormat="0" applyAlignment="0" applyProtection="0"/>
    <xf numFmtId="0" fontId="90" fillId="82"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91" fillId="83" borderId="224"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19" fillId="0" borderId="228" applyNumberFormat="0" applyFill="0" applyAlignment="0" applyProtection="0"/>
    <xf numFmtId="0" fontId="21" fillId="70" borderId="225" applyNumberFormat="0" applyAlignment="0" applyProtection="0"/>
    <xf numFmtId="0" fontId="19" fillId="0" borderId="228" applyNumberFormat="0" applyFill="0" applyAlignment="0" applyProtection="0"/>
    <xf numFmtId="0" fontId="100" fillId="82" borderId="226" applyNumberFormat="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1" fillId="83" borderId="224" applyNumberFormat="0" applyAlignment="0" applyProtection="0"/>
    <xf numFmtId="0" fontId="21" fillId="70" borderId="225" applyNumberFormat="0" applyAlignment="0" applyProtection="0"/>
    <xf numFmtId="0" fontId="100" fillId="82" borderId="226"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1" fillId="83" borderId="224" applyNumberFormat="0" applyAlignment="0" applyProtection="0"/>
    <xf numFmtId="0" fontId="102" fillId="0" borderId="227" applyNumberFormat="0" applyFill="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1" fillId="83" borderId="224"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91" fillId="83" borderId="224" applyNumberFormat="0" applyAlignment="0" applyProtection="0"/>
    <xf numFmtId="0" fontId="100" fillId="82" borderId="226" applyNumberFormat="0" applyAlignment="0" applyProtection="0"/>
    <xf numFmtId="0" fontId="21" fillId="70" borderId="225" applyNumberFormat="0" applyAlignment="0" applyProtection="0"/>
    <xf numFmtId="0" fontId="90" fillId="82"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0" fillId="82" borderId="223" applyNumberFormat="0" applyAlignment="0" applyProtection="0"/>
    <xf numFmtId="0" fontId="21" fillId="70" borderId="225" applyNumberFormat="0" applyAlignment="0" applyProtection="0"/>
    <xf numFmtId="0" fontId="100" fillId="82" borderId="226" applyNumberFormat="0" applyAlignment="0" applyProtection="0"/>
    <xf numFmtId="0" fontId="90" fillId="82" borderId="223"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91" fillId="83" borderId="224"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90" fillId="82"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1" fillId="83" borderId="224"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1" fillId="83" borderId="224"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1" fillId="83" borderId="224" applyNumberFormat="0" applyAlignment="0" applyProtection="0"/>
    <xf numFmtId="0" fontId="91" fillId="83" borderId="224" applyNumberFormat="0" applyAlignment="0" applyProtection="0"/>
    <xf numFmtId="0" fontId="91" fillId="83" borderId="224" applyNumberFormat="0" applyAlignment="0" applyProtection="0"/>
    <xf numFmtId="0" fontId="91" fillId="83" borderId="224"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9" fillId="0" borderId="228" applyNumberFormat="0" applyFill="0" applyAlignment="0" applyProtection="0"/>
    <xf numFmtId="0" fontId="91" fillId="83" borderId="224"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2" fillId="0" borderId="227" applyNumberFormat="0" applyFill="0" applyAlignment="0" applyProtection="0"/>
    <xf numFmtId="0" fontId="97" fillId="73" borderId="223" applyNumberFormat="0" applyAlignment="0" applyProtection="0"/>
    <xf numFmtId="0" fontId="97" fillId="73" borderId="223" applyNumberFormat="0" applyAlignment="0" applyProtection="0"/>
    <xf numFmtId="0" fontId="100" fillId="82" borderId="226"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91" fillId="83" borderId="224"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21" fillId="70" borderId="225" applyNumberFormat="0" applyAlignment="0" applyProtection="0"/>
    <xf numFmtId="0" fontId="19" fillId="0" borderId="228" applyNumberFormat="0" applyFill="0" applyAlignment="0" applyProtection="0"/>
    <xf numFmtId="0" fontId="21" fillId="70" borderId="225" applyNumberFormat="0" applyAlignment="0" applyProtection="0"/>
    <xf numFmtId="0" fontId="19" fillId="0" borderId="228" applyNumberFormat="0" applyFill="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00" fillId="82" borderId="226"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21" fillId="70" borderId="225" applyNumberFormat="0" applyAlignment="0" applyProtection="0"/>
    <xf numFmtId="0" fontId="19" fillId="0" borderId="228" applyNumberFormat="0" applyFill="0" applyAlignment="0" applyProtection="0"/>
    <xf numFmtId="0" fontId="21" fillId="70" borderId="225" applyNumberFormat="0" applyAlignment="0" applyProtection="0"/>
    <xf numFmtId="0" fontId="97" fillId="73" borderId="223" applyNumberFormat="0" applyAlignment="0" applyProtection="0"/>
    <xf numFmtId="0" fontId="90" fillId="82" borderId="223" applyNumberFormat="0" applyAlignment="0" applyProtection="0"/>
    <xf numFmtId="0" fontId="90" fillId="82" borderId="223" applyNumberFormat="0" applyAlignment="0" applyProtection="0"/>
    <xf numFmtId="0" fontId="21" fillId="70" borderId="225" applyNumberFormat="0" applyAlignment="0" applyProtection="0"/>
    <xf numFmtId="0" fontId="97" fillId="73"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21" fillId="70" borderId="225" applyNumberFormat="0" applyAlignment="0" applyProtection="0"/>
    <xf numFmtId="0" fontId="90" fillId="82" borderId="223" applyNumberFormat="0" applyAlignment="0" applyProtection="0"/>
    <xf numFmtId="0" fontId="90" fillId="82" borderId="223" applyNumberFormat="0" applyAlignment="0" applyProtection="0"/>
    <xf numFmtId="0" fontId="97" fillId="73" borderId="223" applyNumberFormat="0" applyAlignment="0" applyProtection="0"/>
    <xf numFmtId="0" fontId="90" fillId="82" borderId="223" applyNumberFormat="0" applyAlignment="0" applyProtection="0"/>
    <xf numFmtId="0" fontId="21" fillId="70" borderId="225" applyNumberFormat="0" applyAlignment="0" applyProtection="0"/>
    <xf numFmtId="0" fontId="100" fillId="82" borderId="226" applyNumberFormat="0" applyAlignment="0" applyProtection="0"/>
    <xf numFmtId="0" fontId="90" fillId="82" borderId="223"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19" fillId="0" borderId="228" applyNumberFormat="0" applyFill="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90" fillId="82"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00" fillId="82" borderId="226"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90" fillId="82"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100" fillId="82" borderId="226" applyNumberFormat="0" applyAlignment="0" applyProtection="0"/>
    <xf numFmtId="0" fontId="100" fillId="82" borderId="226"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91" fillId="83" borderId="224"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91" fillId="83" borderId="224" applyNumberFormat="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00" fillId="82" borderId="226" applyNumberFormat="0" applyAlignment="0" applyProtection="0"/>
    <xf numFmtId="0" fontId="90" fillId="82" borderId="223" applyNumberFormat="0" applyAlignment="0" applyProtection="0"/>
    <xf numFmtId="0" fontId="21" fillId="70" borderId="225" applyNumberFormat="0" applyAlignment="0" applyProtection="0"/>
    <xf numFmtId="0" fontId="100" fillId="82" borderId="226" applyNumberFormat="0" applyAlignment="0" applyProtection="0"/>
    <xf numFmtId="0" fontId="19" fillId="0" borderId="228" applyNumberFormat="0" applyFill="0" applyAlignment="0" applyProtection="0"/>
    <xf numFmtId="0" fontId="100" fillId="82" borderId="226" applyNumberFormat="0" applyAlignment="0" applyProtection="0"/>
    <xf numFmtId="0" fontId="90" fillId="82" borderId="223" applyNumberFormat="0" applyAlignment="0" applyProtection="0"/>
    <xf numFmtId="0" fontId="97" fillId="73" borderId="223" applyNumberFormat="0" applyAlignment="0" applyProtection="0"/>
    <xf numFmtId="0" fontId="90" fillId="82"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1" fillId="83" borderId="224"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91" fillId="83" borderId="224" applyNumberFormat="0" applyAlignment="0" applyProtection="0"/>
    <xf numFmtId="0" fontId="100" fillId="82" borderId="226" applyNumberFormat="0" applyAlignment="0" applyProtection="0"/>
    <xf numFmtId="0" fontId="21" fillId="70" borderId="225" applyNumberFormat="0" applyAlignment="0" applyProtection="0"/>
    <xf numFmtId="0" fontId="90" fillId="82"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0" fillId="82" borderId="223" applyNumberFormat="0" applyAlignment="0" applyProtection="0"/>
    <xf numFmtId="0" fontId="21" fillId="70" borderId="225" applyNumberFormat="0" applyAlignment="0" applyProtection="0"/>
    <xf numFmtId="0" fontId="100" fillId="82" borderId="226" applyNumberFormat="0" applyAlignment="0" applyProtection="0"/>
    <xf numFmtId="0" fontId="90" fillId="82" borderId="223"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91" fillId="83" borderId="224"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90" fillId="82"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1" fillId="83" borderId="224"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1" fillId="83" borderId="224"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1" fillId="83" borderId="224" applyNumberFormat="0" applyAlignment="0" applyProtection="0"/>
    <xf numFmtId="0" fontId="91" fillId="83" borderId="224" applyNumberFormat="0" applyAlignment="0" applyProtection="0"/>
    <xf numFmtId="0" fontId="91" fillId="83" borderId="224" applyNumberFormat="0" applyAlignment="0" applyProtection="0"/>
    <xf numFmtId="0" fontId="91" fillId="83" borderId="224" applyNumberFormat="0" applyAlignment="0" applyProtection="0"/>
    <xf numFmtId="0" fontId="102" fillId="0" borderId="227"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7" fillId="73" borderId="223" applyNumberFormat="0" applyAlignment="0" applyProtection="0"/>
    <xf numFmtId="0" fontId="90" fillId="82" borderId="223" applyNumberFormat="0" applyAlignment="0" applyProtection="0"/>
    <xf numFmtId="0" fontId="100" fillId="82" borderId="226"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21" fillId="70" borderId="225" applyNumberFormat="0" applyAlignment="0" applyProtection="0"/>
    <xf numFmtId="0" fontId="19" fillId="0" borderId="228" applyNumberFormat="0" applyFill="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1" fillId="83" borderId="224" applyNumberFormat="0" applyAlignment="0" applyProtection="0"/>
    <xf numFmtId="0" fontId="21" fillId="70" borderId="225" applyNumberFormat="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102" fillId="0" borderId="227" applyNumberFormat="0" applyFill="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21" fillId="70" borderId="225" applyNumberFormat="0" applyAlignment="0" applyProtection="0"/>
    <xf numFmtId="0" fontId="90" fillId="82"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21" fillId="70" borderId="225" applyNumberFormat="0" applyAlignment="0" applyProtection="0"/>
    <xf numFmtId="0" fontId="100" fillId="82" borderId="226" applyNumberFormat="0" applyAlignment="0" applyProtection="0"/>
    <xf numFmtId="0" fontId="90" fillId="82" borderId="223"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90" fillId="82"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21" fillId="70" borderId="225" applyNumberFormat="0" applyAlignment="0" applyProtection="0"/>
    <xf numFmtId="0" fontId="97" fillId="73"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21" fillId="70" borderId="225"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21" fillId="70" borderId="225" applyNumberFormat="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21" fillId="70" borderId="225" applyNumberFormat="0" applyAlignment="0" applyProtection="0"/>
    <xf numFmtId="0" fontId="90" fillId="82"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21" fillId="70" borderId="225" applyNumberFormat="0" applyAlignment="0" applyProtection="0"/>
    <xf numFmtId="0" fontId="100" fillId="82" borderId="226" applyNumberFormat="0" applyAlignment="0" applyProtection="0"/>
    <xf numFmtId="0" fontId="90" fillId="82" borderId="223"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19" fillId="0" borderId="228" applyNumberFormat="0" applyFill="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90" fillId="82"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91" fillId="83" borderId="224"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1" fillId="83" borderId="224" applyNumberFormat="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1" fillId="83" borderId="224"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91" fillId="83" borderId="224" applyNumberFormat="0" applyAlignment="0" applyProtection="0"/>
    <xf numFmtId="0" fontId="100" fillId="82" borderId="226" applyNumberFormat="0" applyAlignment="0" applyProtection="0"/>
    <xf numFmtId="0" fontId="21" fillId="70" borderId="225" applyNumberFormat="0" applyAlignment="0" applyProtection="0"/>
    <xf numFmtId="0" fontId="90" fillId="82"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0" fillId="82" borderId="223" applyNumberFormat="0" applyAlignment="0" applyProtection="0"/>
    <xf numFmtId="0" fontId="21" fillId="70" borderId="225" applyNumberFormat="0" applyAlignment="0" applyProtection="0"/>
    <xf numFmtId="0" fontId="100" fillId="82" borderId="226" applyNumberFormat="0" applyAlignment="0" applyProtection="0"/>
    <xf numFmtId="0" fontId="90" fillId="82" borderId="223"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91" fillId="83" borderId="224"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90" fillId="82"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1" fillId="83" borderId="224"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1" fillId="83" borderId="224"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1" fillId="83" borderId="224" applyNumberFormat="0" applyAlignment="0" applyProtection="0"/>
    <xf numFmtId="0" fontId="91" fillId="83" borderId="224" applyNumberFormat="0" applyAlignment="0" applyProtection="0"/>
    <xf numFmtId="0" fontId="91" fillId="83" borderId="224" applyNumberFormat="0" applyAlignment="0" applyProtection="0"/>
    <xf numFmtId="0" fontId="91" fillId="83" borderId="224" applyNumberFormat="0" applyAlignment="0" applyProtection="0"/>
    <xf numFmtId="0" fontId="19" fillId="0" borderId="228" applyNumberFormat="0" applyFill="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9" fillId="0" borderId="228" applyNumberFormat="0" applyFill="0" applyAlignment="0" applyProtection="0"/>
    <xf numFmtId="0" fontId="91" fillId="83" borderId="224" applyNumberFormat="0" applyAlignment="0" applyProtection="0"/>
    <xf numFmtId="0" fontId="100" fillId="82" borderId="226"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21" fillId="70" borderId="225" applyNumberFormat="0" applyAlignment="0" applyProtection="0"/>
    <xf numFmtId="0" fontId="90" fillId="82" borderId="223" applyNumberFormat="0" applyAlignment="0" applyProtection="0"/>
    <xf numFmtId="0" fontId="90" fillId="82" borderId="223" applyNumberFormat="0" applyAlignment="0" applyProtection="0"/>
    <xf numFmtId="0" fontId="97" fillId="73" borderId="223" applyNumberFormat="0" applyAlignment="0" applyProtection="0"/>
    <xf numFmtId="0" fontId="90" fillId="82" borderId="223" applyNumberFormat="0" applyAlignment="0" applyProtection="0"/>
    <xf numFmtId="0" fontId="21" fillId="70" borderId="225" applyNumberFormat="0" applyAlignment="0" applyProtection="0"/>
    <xf numFmtId="0" fontId="100" fillId="82" borderId="226" applyNumberFormat="0" applyAlignment="0" applyProtection="0"/>
    <xf numFmtId="0" fontId="90" fillId="82" borderId="223"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90" fillId="82"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91" fillId="83" borderId="224"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1" fillId="83" borderId="224"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91" fillId="83" borderId="224" applyNumberFormat="0" applyAlignment="0" applyProtection="0"/>
    <xf numFmtId="0" fontId="100" fillId="82" borderId="226" applyNumberFormat="0" applyAlignment="0" applyProtection="0"/>
    <xf numFmtId="0" fontId="21" fillId="70" borderId="225" applyNumberFormat="0" applyAlignment="0" applyProtection="0"/>
    <xf numFmtId="0" fontId="90" fillId="82"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0" fillId="82" borderId="223" applyNumberFormat="0" applyAlignment="0" applyProtection="0"/>
    <xf numFmtId="0" fontId="21" fillId="70" borderId="225" applyNumberFormat="0" applyAlignment="0" applyProtection="0"/>
    <xf numFmtId="0" fontId="100" fillId="82" borderId="226" applyNumberFormat="0" applyAlignment="0" applyProtection="0"/>
    <xf numFmtId="0" fontId="90" fillId="82" borderId="223"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100" fillId="82" borderId="226" applyNumberFormat="0" applyAlignment="0" applyProtection="0"/>
    <xf numFmtId="0" fontId="91" fillId="83" borderId="224" applyNumberFormat="0" applyAlignment="0" applyProtection="0"/>
    <xf numFmtId="0" fontId="21" fillId="70" borderId="225"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100" fillId="82" borderId="226" applyNumberFormat="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90" fillId="82" borderId="223" applyNumberFormat="0" applyAlignment="0" applyProtection="0"/>
    <xf numFmtId="0" fontId="97" fillId="73" borderId="223" applyNumberFormat="0" applyAlignment="0" applyProtection="0"/>
    <xf numFmtId="0" fontId="90" fillId="82"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1" fillId="83" borderId="224"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0" fillId="82" borderId="226" applyNumberFormat="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1" fillId="83" borderId="224"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1" fillId="83" borderId="224" applyNumberFormat="0" applyAlignment="0" applyProtection="0"/>
    <xf numFmtId="0" fontId="97" fillId="73" borderId="223" applyNumberFormat="0" applyAlignment="0" applyProtection="0"/>
    <xf numFmtId="0" fontId="91" fillId="83" borderId="224"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7" fillId="73" borderId="223" applyNumberFormat="0" applyAlignment="0" applyProtection="0"/>
    <xf numFmtId="0" fontId="90" fillId="82"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19" fillId="0" borderId="228" applyNumberFormat="0" applyFill="0" applyAlignment="0" applyProtection="0"/>
    <xf numFmtId="0" fontId="21" fillId="70" borderId="225" applyNumberFormat="0" applyAlignment="0" applyProtection="0"/>
    <xf numFmtId="0" fontId="90" fillId="82" borderId="223" applyNumberFormat="0" applyAlignment="0" applyProtection="0"/>
    <xf numFmtId="0" fontId="19" fillId="0" borderId="228" applyNumberFormat="0" applyFill="0" applyAlignment="0" applyProtection="0"/>
    <xf numFmtId="0" fontId="97" fillId="73" borderId="223" applyNumberFormat="0" applyAlignment="0" applyProtection="0"/>
    <xf numFmtId="0" fontId="97" fillId="73" borderId="223" applyNumberFormat="0" applyAlignment="0" applyProtection="0"/>
    <xf numFmtId="0" fontId="19" fillId="0" borderId="228" applyNumberFormat="0" applyFill="0" applyAlignment="0" applyProtection="0"/>
    <xf numFmtId="0" fontId="19" fillId="0" borderId="228" applyNumberFormat="0" applyFill="0" applyAlignment="0" applyProtection="0"/>
    <xf numFmtId="0" fontId="19" fillId="0" borderId="228" applyNumberFormat="0" applyFill="0" applyAlignment="0" applyProtection="0"/>
    <xf numFmtId="0" fontId="97" fillId="73" borderId="223" applyNumberFormat="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0" fillId="82" borderId="223" applyNumberFormat="0" applyAlignment="0" applyProtection="0"/>
    <xf numFmtId="0" fontId="97" fillId="73" borderId="223" applyNumberFormat="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102" fillId="0" borderId="227" applyNumberFormat="0" applyFill="0" applyAlignment="0" applyProtection="0"/>
    <xf numFmtId="0" fontId="100" fillId="82" borderId="226" applyNumberFormat="0" applyAlignment="0" applyProtection="0"/>
    <xf numFmtId="0" fontId="102" fillId="0" borderId="227" applyNumberFormat="0" applyFill="0" applyAlignment="0" applyProtection="0"/>
    <xf numFmtId="0" fontId="21" fillId="70" borderId="225" applyNumberFormat="0" applyAlignment="0" applyProtection="0"/>
    <xf numFmtId="0" fontId="100" fillId="82" borderId="226" applyNumberFormat="0" applyAlignment="0" applyProtection="0"/>
    <xf numFmtId="0" fontId="102" fillId="0" borderId="227" applyNumberFormat="0" applyFill="0" applyAlignment="0" applyProtection="0"/>
    <xf numFmtId="0" fontId="91" fillId="83" borderId="224" applyNumberFormat="0" applyAlignment="0" applyProtection="0"/>
    <xf numFmtId="0" fontId="91" fillId="83" borderId="224" applyNumberFormat="0" applyAlignment="0" applyProtection="0"/>
    <xf numFmtId="0" fontId="91" fillId="83" borderId="224" applyNumberFormat="0" applyAlignment="0" applyProtection="0"/>
    <xf numFmtId="0" fontId="91" fillId="83" borderId="224" applyNumberFormat="0" applyAlignment="0" applyProtection="0"/>
    <xf numFmtId="0" fontId="102" fillId="0" borderId="239"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90" fillId="82" borderId="235" applyNumberFormat="0" applyAlignment="0" applyProtection="0"/>
    <xf numFmtId="0" fontId="102" fillId="0" borderId="239" applyNumberFormat="0" applyFill="0" applyAlignment="0" applyProtection="0"/>
    <xf numFmtId="0" fontId="19" fillId="0" borderId="229" applyNumberFormat="0" applyFill="0" applyAlignment="0" applyProtection="0"/>
    <xf numFmtId="0" fontId="100" fillId="82" borderId="232" applyNumberFormat="0" applyAlignment="0" applyProtection="0"/>
    <xf numFmtId="0" fontId="19" fillId="0" borderId="229" applyNumberFormat="0" applyFill="0" applyAlignment="0" applyProtection="0"/>
    <xf numFmtId="0" fontId="102" fillId="0" borderId="233" applyNumberFormat="0" applyFill="0" applyAlignment="0" applyProtection="0"/>
    <xf numFmtId="0" fontId="90" fillId="82" borderId="230" applyNumberFormat="0" applyAlignment="0" applyProtection="0"/>
    <xf numFmtId="0" fontId="21" fillId="70" borderId="231" applyNumberFormat="0" applyAlignment="0" applyProtection="0"/>
    <xf numFmtId="0" fontId="100" fillId="82" borderId="232"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100" fillId="82" borderId="232" applyNumberFormat="0" applyAlignment="0" applyProtection="0"/>
    <xf numFmtId="0" fontId="19" fillId="0" borderId="229" applyNumberFormat="0" applyFill="0" applyAlignment="0" applyProtection="0"/>
    <xf numFmtId="0" fontId="100" fillId="82" borderId="232" applyNumberFormat="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100" fillId="82" borderId="232"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100" fillId="82" borderId="232"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19" fillId="0" borderId="229" applyNumberFormat="0" applyFill="0" applyAlignment="0" applyProtection="0"/>
    <xf numFmtId="0" fontId="97" fillId="73" borderId="230"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00" fillId="82" borderId="232"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90" fillId="82"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100" fillId="82" borderId="232" applyNumberFormat="0" applyAlignment="0" applyProtection="0"/>
    <xf numFmtId="0" fontId="90" fillId="82" borderId="230" applyNumberFormat="0" applyAlignment="0" applyProtection="0"/>
    <xf numFmtId="0" fontId="100" fillId="82" borderId="232" applyNumberFormat="0" applyAlignment="0" applyProtection="0"/>
    <xf numFmtId="0" fontId="21" fillId="70" borderId="231" applyNumberFormat="0" applyAlignment="0" applyProtection="0"/>
    <xf numFmtId="0" fontId="90" fillId="82" borderId="230" applyNumberFormat="0" applyAlignment="0" applyProtection="0"/>
    <xf numFmtId="0" fontId="90" fillId="82" borderId="230" applyNumberFormat="0" applyAlignment="0" applyProtection="0"/>
    <xf numFmtId="0" fontId="90" fillId="82" borderId="230" applyNumberFormat="0" applyAlignment="0" applyProtection="0"/>
    <xf numFmtId="0" fontId="90" fillId="82" borderId="230" applyNumberFormat="0" applyAlignment="0" applyProtection="0"/>
    <xf numFmtId="0" fontId="100" fillId="82" borderId="232" applyNumberFormat="0" applyAlignment="0" applyProtection="0"/>
    <xf numFmtId="0" fontId="97" fillId="73" borderId="230" applyNumberFormat="0" applyAlignment="0" applyProtection="0"/>
    <xf numFmtId="0" fontId="100" fillId="82" borderId="232" applyNumberFormat="0" applyAlignment="0" applyProtection="0"/>
    <xf numFmtId="0" fontId="100" fillId="82" borderId="232" applyNumberFormat="0" applyAlignment="0" applyProtection="0"/>
    <xf numFmtId="0" fontId="19" fillId="0" borderId="229" applyNumberFormat="0" applyFill="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19" fillId="0" borderId="229" applyNumberFormat="0" applyFill="0" applyAlignment="0" applyProtection="0"/>
    <xf numFmtId="0" fontId="100" fillId="82" borderId="232"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21" fillId="70" borderId="231" applyNumberFormat="0" applyAlignment="0" applyProtection="0"/>
    <xf numFmtId="0" fontId="19" fillId="0" borderId="229" applyNumberFormat="0" applyFill="0" applyAlignment="0" applyProtection="0"/>
    <xf numFmtId="0" fontId="97" fillId="73" borderId="230" applyNumberFormat="0" applyAlignment="0" applyProtection="0"/>
    <xf numFmtId="0" fontId="100" fillId="82" borderId="232" applyNumberFormat="0" applyAlignment="0" applyProtection="0"/>
    <xf numFmtId="0" fontId="21" fillId="70" borderId="231" applyNumberFormat="0" applyAlignment="0" applyProtection="0"/>
    <xf numFmtId="0" fontId="90" fillId="82" borderId="230" applyNumberFormat="0" applyAlignment="0" applyProtection="0"/>
    <xf numFmtId="0" fontId="100" fillId="82" borderId="232" applyNumberFormat="0" applyAlignment="0" applyProtection="0"/>
    <xf numFmtId="0" fontId="19" fillId="0" borderId="229" applyNumberFormat="0" applyFill="0" applyAlignment="0" applyProtection="0"/>
    <xf numFmtId="0" fontId="102" fillId="0" borderId="233" applyNumberFormat="0" applyFill="0" applyAlignment="0" applyProtection="0"/>
    <xf numFmtId="0" fontId="19" fillId="0" borderId="229" applyNumberFormat="0" applyFill="0" applyAlignment="0" applyProtection="0"/>
    <xf numFmtId="0" fontId="90" fillId="66" borderId="235" applyNumberFormat="0" applyAlignment="0" applyProtection="0"/>
    <xf numFmtId="0" fontId="100" fillId="82" borderId="232" applyNumberFormat="0" applyAlignment="0" applyProtection="0"/>
    <xf numFmtId="0" fontId="19" fillId="0" borderId="229" applyNumberFormat="0" applyFill="0" applyAlignment="0" applyProtection="0"/>
    <xf numFmtId="0" fontId="21" fillId="70" borderId="231" applyNumberFormat="0" applyAlignment="0" applyProtection="0"/>
    <xf numFmtId="0" fontId="21" fillId="70" borderId="231" applyNumberFormat="0" applyAlignment="0" applyProtection="0"/>
    <xf numFmtId="0" fontId="100" fillId="82" borderId="232" applyNumberFormat="0" applyAlignment="0" applyProtection="0"/>
    <xf numFmtId="0" fontId="100" fillId="82" borderId="232" applyNumberFormat="0" applyAlignment="0" applyProtection="0"/>
    <xf numFmtId="0" fontId="19" fillId="0" borderId="234"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21" fillId="70" borderId="231" applyNumberFormat="0" applyAlignment="0" applyProtection="0"/>
    <xf numFmtId="0" fontId="100" fillId="82" borderId="232" applyNumberFormat="0" applyAlignment="0" applyProtection="0"/>
    <xf numFmtId="0" fontId="21" fillId="70" borderId="231" applyNumberFormat="0" applyAlignment="0" applyProtection="0"/>
    <xf numFmtId="0" fontId="100" fillId="82" borderId="232" applyNumberFormat="0" applyAlignment="0" applyProtection="0"/>
    <xf numFmtId="0" fontId="21" fillId="70" borderId="231" applyNumberFormat="0" applyAlignment="0" applyProtection="0"/>
    <xf numFmtId="0" fontId="100" fillId="82" borderId="232" applyNumberFormat="0" applyAlignment="0" applyProtection="0"/>
    <xf numFmtId="0" fontId="19" fillId="0" borderId="229" applyNumberFormat="0" applyFill="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21" fillId="70" borderId="231" applyNumberFormat="0" applyAlignment="0" applyProtection="0"/>
    <xf numFmtId="0" fontId="19" fillId="0" borderId="229" applyNumberFormat="0" applyFill="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21" fillId="70" borderId="231" applyNumberFormat="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21" fillId="70" borderId="231" applyNumberFormat="0" applyAlignment="0" applyProtection="0"/>
    <xf numFmtId="0" fontId="19" fillId="0" borderId="229" applyNumberFormat="0" applyFill="0" applyAlignment="0" applyProtection="0"/>
    <xf numFmtId="0" fontId="21" fillId="70" borderId="231" applyNumberFormat="0" applyAlignment="0" applyProtection="0"/>
    <xf numFmtId="0" fontId="19" fillId="0" borderId="229" applyNumberFormat="0" applyFill="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21" fillId="70" borderId="231" applyNumberFormat="0" applyAlignment="0" applyProtection="0"/>
    <xf numFmtId="0" fontId="100" fillId="82" borderId="232"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00" fillId="82" borderId="232" applyNumberFormat="0" applyAlignment="0" applyProtection="0"/>
    <xf numFmtId="0" fontId="90" fillId="82" borderId="230" applyNumberFormat="0" applyAlignment="0" applyProtection="0"/>
    <xf numFmtId="0" fontId="100" fillId="82" borderId="232" applyNumberFormat="0" applyAlignment="0" applyProtection="0"/>
    <xf numFmtId="0" fontId="19" fillId="0" borderId="229" applyNumberFormat="0" applyFill="0" applyAlignment="0" applyProtection="0"/>
    <xf numFmtId="0" fontId="90" fillId="82" borderId="230" applyNumberFormat="0" applyAlignment="0" applyProtection="0"/>
    <xf numFmtId="0" fontId="21" fillId="70" borderId="231" applyNumberFormat="0" applyAlignment="0" applyProtection="0"/>
    <xf numFmtId="0" fontId="102" fillId="0" borderId="233" applyNumberFormat="0" applyFill="0" applyAlignment="0" applyProtection="0"/>
    <xf numFmtId="0" fontId="21" fillId="70" borderId="231"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100" fillId="82" borderId="232" applyNumberFormat="0" applyAlignment="0" applyProtection="0"/>
    <xf numFmtId="0" fontId="97" fillId="73" borderId="230" applyNumberFormat="0" applyAlignment="0" applyProtection="0"/>
    <xf numFmtId="0" fontId="21" fillId="70" borderId="231" applyNumberFormat="0" applyAlignment="0" applyProtection="0"/>
    <xf numFmtId="0" fontId="19" fillId="0" borderId="229" applyNumberFormat="0" applyFill="0" applyAlignment="0" applyProtection="0"/>
    <xf numFmtId="0" fontId="102" fillId="0" borderId="233" applyNumberFormat="0" applyFill="0" applyAlignment="0" applyProtection="0"/>
    <xf numFmtId="0" fontId="90" fillId="82" borderId="230" applyNumberFormat="0" applyAlignment="0" applyProtection="0"/>
    <xf numFmtId="0" fontId="90" fillId="82" borderId="230" applyNumberFormat="0" applyAlignment="0" applyProtection="0"/>
    <xf numFmtId="0" fontId="90" fillId="82" borderId="230" applyNumberFormat="0" applyAlignment="0" applyProtection="0"/>
    <xf numFmtId="0" fontId="90" fillId="82" borderId="230" applyNumberFormat="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90" fillId="82" borderId="230" applyNumberFormat="0" applyAlignment="0" applyProtection="0"/>
    <xf numFmtId="0" fontId="100" fillId="82" borderId="232" applyNumberFormat="0" applyAlignment="0" applyProtection="0"/>
    <xf numFmtId="0" fontId="19" fillId="0" borderId="229" applyNumberFormat="0" applyFill="0" applyAlignment="0" applyProtection="0"/>
    <xf numFmtId="0" fontId="100" fillId="82" borderId="232" applyNumberFormat="0" applyAlignment="0" applyProtection="0"/>
    <xf numFmtId="0" fontId="100" fillId="82" borderId="232"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21" fillId="70" borderId="231" applyNumberFormat="0" applyAlignment="0" applyProtection="0"/>
    <xf numFmtId="0" fontId="19" fillId="0" borderId="229" applyNumberFormat="0" applyFill="0" applyAlignment="0" applyProtection="0"/>
    <xf numFmtId="0" fontId="100" fillId="82" borderId="232"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102" fillId="0" borderId="233"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100" fillId="82" borderId="232" applyNumberFormat="0" applyAlignment="0" applyProtection="0"/>
    <xf numFmtId="0" fontId="21" fillId="70" borderId="231" applyNumberFormat="0" applyAlignment="0" applyProtection="0"/>
    <xf numFmtId="0" fontId="100" fillId="82" borderId="232"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19" fillId="0" borderId="229" applyNumberFormat="0" applyFill="0" applyAlignment="0" applyProtection="0"/>
    <xf numFmtId="0" fontId="90" fillId="82" borderId="230"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2" fillId="0" borderId="233"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21" fillId="70" borderId="231" applyNumberFormat="0" applyAlignment="0" applyProtection="0"/>
    <xf numFmtId="0" fontId="21" fillId="70" borderId="231" applyNumberFormat="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21" fillId="70" borderId="231"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00" fillId="82" borderId="232" applyNumberFormat="0" applyAlignment="0" applyProtection="0"/>
    <xf numFmtId="0" fontId="21" fillId="70" borderId="231" applyNumberFormat="0" applyAlignment="0" applyProtection="0"/>
    <xf numFmtId="0" fontId="90" fillId="82" borderId="230" applyNumberFormat="0" applyAlignment="0" applyProtection="0"/>
    <xf numFmtId="0" fontId="100" fillId="82" borderId="232" applyNumberFormat="0" applyAlignment="0" applyProtection="0"/>
    <xf numFmtId="0" fontId="19" fillId="0" borderId="229" applyNumberFormat="0" applyFill="0" applyAlignment="0" applyProtection="0"/>
    <xf numFmtId="0" fontId="100" fillId="82" borderId="232" applyNumberFormat="0" applyAlignment="0" applyProtection="0"/>
    <xf numFmtId="0" fontId="19" fillId="0" borderId="229" applyNumberFormat="0" applyFill="0" applyAlignment="0" applyProtection="0"/>
    <xf numFmtId="0" fontId="102" fillId="0" borderId="233" applyNumberFormat="0" applyFill="0" applyAlignment="0" applyProtection="0"/>
    <xf numFmtId="0" fontId="21" fillId="70" borderId="231"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21" fillId="70" borderId="231" applyNumberFormat="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21" fillId="70" borderId="231" applyNumberFormat="0" applyAlignment="0" applyProtection="0"/>
    <xf numFmtId="0" fontId="100" fillId="82" borderId="232" applyNumberFormat="0" applyAlignment="0" applyProtection="0"/>
    <xf numFmtId="0" fontId="90" fillId="82" borderId="230"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21" fillId="70" borderId="231"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0" fillId="82" borderId="232"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02" fillId="0" borderId="233"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100" fillId="82" borderId="232" applyNumberFormat="0" applyAlignment="0" applyProtection="0"/>
    <xf numFmtId="0" fontId="21" fillId="70" borderId="231" applyNumberFormat="0" applyAlignment="0" applyProtection="0"/>
    <xf numFmtId="0" fontId="100" fillId="82" borderId="232"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19" fillId="0" borderId="229" applyNumberFormat="0" applyFill="0" applyAlignment="0" applyProtection="0"/>
    <xf numFmtId="0" fontId="90" fillId="82" borderId="230"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2" fillId="0" borderId="233" applyNumberFormat="0" applyFill="0" applyAlignment="0" applyProtection="0"/>
    <xf numFmtId="0" fontId="21" fillId="70" borderId="231" applyNumberFormat="0" applyAlignment="0" applyProtection="0"/>
    <xf numFmtId="0" fontId="97" fillId="73"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90" fillId="82" borderId="230"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21" fillId="70" borderId="231" applyNumberFormat="0" applyAlignment="0" applyProtection="0"/>
    <xf numFmtId="0" fontId="21" fillId="70" borderId="231" applyNumberFormat="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21" fillId="70" borderId="231"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00" fillId="82" borderId="232" applyNumberFormat="0" applyAlignment="0" applyProtection="0"/>
    <xf numFmtId="0" fontId="21" fillId="70" borderId="231" applyNumberFormat="0" applyAlignment="0" applyProtection="0"/>
    <xf numFmtId="0" fontId="90" fillId="82" borderId="230" applyNumberFormat="0" applyAlignment="0" applyProtection="0"/>
    <xf numFmtId="0" fontId="100" fillId="82" borderId="232" applyNumberFormat="0" applyAlignment="0" applyProtection="0"/>
    <xf numFmtId="0" fontId="19" fillId="0" borderId="229" applyNumberFormat="0" applyFill="0" applyAlignment="0" applyProtection="0"/>
    <xf numFmtId="0" fontId="100" fillId="82" borderId="232" applyNumberFormat="0" applyAlignment="0" applyProtection="0"/>
    <xf numFmtId="0" fontId="19" fillId="0" borderId="229" applyNumberFormat="0" applyFill="0" applyAlignment="0" applyProtection="0"/>
    <xf numFmtId="0" fontId="21" fillId="70" borderId="231" applyNumberFormat="0" applyAlignment="0" applyProtection="0"/>
    <xf numFmtId="0" fontId="19" fillId="0" borderId="229" applyNumberFormat="0" applyFill="0" applyAlignment="0" applyProtection="0"/>
    <xf numFmtId="0" fontId="102" fillId="0" borderId="233" applyNumberFormat="0" applyFill="0" applyAlignment="0" applyProtection="0"/>
    <xf numFmtId="0" fontId="21" fillId="70" borderId="231" applyNumberFormat="0" applyAlignment="0" applyProtection="0"/>
    <xf numFmtId="0" fontId="21" fillId="70" borderId="231"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90" fillId="82" borderId="230" applyNumberFormat="0" applyAlignment="0" applyProtection="0"/>
    <xf numFmtId="0" fontId="100" fillId="82" borderId="232" applyNumberFormat="0" applyAlignment="0" applyProtection="0"/>
    <xf numFmtId="0" fontId="100" fillId="82" borderId="232" applyNumberFormat="0" applyAlignment="0" applyProtection="0"/>
    <xf numFmtId="0" fontId="100" fillId="82" borderId="232"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100" fillId="82" borderId="232" applyNumberFormat="0" applyAlignment="0" applyProtection="0"/>
    <xf numFmtId="0" fontId="100" fillId="82" borderId="232" applyNumberFormat="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02" fillId="0" borderId="233" applyNumberFormat="0" applyFill="0" applyAlignment="0" applyProtection="0"/>
    <xf numFmtId="0" fontId="21" fillId="70" borderId="231" applyNumberFormat="0" applyAlignment="0" applyProtection="0"/>
    <xf numFmtId="0" fontId="21" fillId="70" borderId="231" applyNumberFormat="0" applyAlignment="0" applyProtection="0"/>
    <xf numFmtId="0" fontId="90" fillId="82"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19" fillId="0" borderId="229" applyNumberFormat="0" applyFill="0" applyAlignment="0" applyProtection="0"/>
    <xf numFmtId="0" fontId="100" fillId="82" borderId="232" applyNumberFormat="0" applyAlignment="0" applyProtection="0"/>
    <xf numFmtId="0" fontId="19" fillId="0" borderId="229" applyNumberFormat="0" applyFill="0" applyAlignment="0" applyProtection="0"/>
    <xf numFmtId="0" fontId="100" fillId="82" borderId="232" applyNumberFormat="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21" fillId="70" borderId="231" applyNumberFormat="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21" fillId="70" borderId="231" applyNumberFormat="0" applyAlignment="0" applyProtection="0"/>
    <xf numFmtId="0" fontId="100" fillId="82" borderId="232" applyNumberFormat="0" applyAlignment="0" applyProtection="0"/>
    <xf numFmtId="0" fontId="90" fillId="82" borderId="230"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9" fillId="0" borderId="229" applyNumberFormat="0" applyFill="0" applyAlignment="0" applyProtection="0"/>
    <xf numFmtId="0" fontId="100" fillId="82" borderId="232" applyNumberFormat="0" applyAlignment="0" applyProtection="0"/>
    <xf numFmtId="0" fontId="100" fillId="82" borderId="232" applyNumberFormat="0" applyAlignment="0" applyProtection="0"/>
    <xf numFmtId="0" fontId="97" fillId="73" borderId="230" applyNumberFormat="0" applyAlignment="0" applyProtection="0"/>
    <xf numFmtId="0" fontId="21" fillId="70" borderId="231"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02" fillId="0" borderId="233" applyNumberFormat="0" applyFill="0" applyAlignment="0" applyProtection="0"/>
    <xf numFmtId="0" fontId="100" fillId="82" borderId="232" applyNumberFormat="0" applyAlignment="0" applyProtection="0"/>
    <xf numFmtId="0" fontId="90" fillId="82" borderId="230" applyNumberFormat="0" applyAlignment="0" applyProtection="0"/>
    <xf numFmtId="0" fontId="100" fillId="82" borderId="232"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102" fillId="0" borderId="233"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02" fillId="0" borderId="233" applyNumberFormat="0" applyFill="0" applyAlignment="0" applyProtection="0"/>
    <xf numFmtId="0" fontId="102" fillId="0" borderId="233"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100" fillId="82" borderId="232" applyNumberFormat="0" applyAlignment="0" applyProtection="0"/>
    <xf numFmtId="0" fontId="90" fillId="82" borderId="230" applyNumberFormat="0" applyAlignment="0" applyProtection="0"/>
    <xf numFmtId="0" fontId="90" fillId="82" borderId="230" applyNumberFormat="0" applyAlignment="0" applyProtection="0"/>
    <xf numFmtId="0" fontId="100" fillId="82" borderId="232" applyNumberFormat="0" applyAlignment="0" applyProtection="0"/>
    <xf numFmtId="0" fontId="90" fillId="82" borderId="230" applyNumberFormat="0" applyAlignment="0" applyProtection="0"/>
    <xf numFmtId="0" fontId="90" fillId="82" borderId="230" applyNumberFormat="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00" fillId="82" borderId="232" applyNumberFormat="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21" fillId="70" borderId="231" applyNumberFormat="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21" fillId="70" borderId="231" applyNumberFormat="0" applyAlignment="0" applyProtection="0"/>
    <xf numFmtId="0" fontId="100" fillId="82" borderId="232" applyNumberFormat="0" applyAlignment="0" applyProtection="0"/>
    <xf numFmtId="0" fontId="90" fillId="82" borderId="230"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9" fillId="0" borderId="229" applyNumberFormat="0" applyFill="0" applyAlignment="0" applyProtection="0"/>
    <xf numFmtId="0" fontId="90" fillId="82" borderId="230"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9" fillId="0" borderId="229" applyNumberFormat="0" applyFill="0" applyAlignment="0" applyProtection="0"/>
    <xf numFmtId="0" fontId="100" fillId="82" borderId="232" applyNumberFormat="0" applyAlignment="0" applyProtection="0"/>
    <xf numFmtId="0" fontId="90" fillId="82"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90" fillId="82" borderId="230" applyNumberFormat="0" applyAlignment="0" applyProtection="0"/>
    <xf numFmtId="0" fontId="90" fillId="82" borderId="230" applyNumberFormat="0" applyAlignment="0" applyProtection="0"/>
    <xf numFmtId="0" fontId="102" fillId="0" borderId="233" applyNumberFormat="0" applyFill="0" applyAlignment="0" applyProtection="0"/>
    <xf numFmtId="0" fontId="100" fillId="82" borderId="232"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100" fillId="82" borderId="232" applyNumberFormat="0" applyAlignment="0" applyProtection="0"/>
    <xf numFmtId="0" fontId="19" fillId="0" borderId="229" applyNumberFormat="0" applyFill="0" applyAlignment="0" applyProtection="0"/>
    <xf numFmtId="0" fontId="102" fillId="0" borderId="233" applyNumberFormat="0" applyFill="0" applyAlignment="0" applyProtection="0"/>
    <xf numFmtId="0" fontId="90" fillId="82" borderId="230" applyNumberFormat="0" applyAlignment="0" applyProtection="0"/>
    <xf numFmtId="0" fontId="100" fillId="82" borderId="232" applyNumberFormat="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00" fillId="82" borderId="232" applyNumberFormat="0" applyAlignment="0" applyProtection="0"/>
    <xf numFmtId="0" fontId="19" fillId="0" borderId="229" applyNumberFormat="0" applyFill="0" applyAlignment="0" applyProtection="0"/>
    <xf numFmtId="0" fontId="100" fillId="82" borderId="232" applyNumberFormat="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21" fillId="70" borderId="231" applyNumberFormat="0" applyAlignment="0" applyProtection="0"/>
    <xf numFmtId="0" fontId="90" fillId="82"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21" fillId="70" borderId="231" applyNumberFormat="0" applyAlignment="0" applyProtection="0"/>
    <xf numFmtId="0" fontId="100" fillId="82" borderId="232" applyNumberFormat="0" applyAlignment="0" applyProtection="0"/>
    <xf numFmtId="0" fontId="90" fillId="82" borderId="230"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19" fillId="0" borderId="229" applyNumberFormat="0" applyFill="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21" fillId="70" borderId="231"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21" fillId="70" borderId="231" applyNumberFormat="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21" fillId="70" borderId="231"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00" fillId="82" borderId="232" applyNumberFormat="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90" fillId="82" borderId="230"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21" fillId="70" borderId="231" applyNumberFormat="0" applyAlignment="0" applyProtection="0"/>
    <xf numFmtId="0" fontId="21" fillId="70" borderId="231" applyNumberFormat="0" applyAlignment="0" applyProtection="0"/>
    <xf numFmtId="0" fontId="90" fillId="82"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19" fillId="0" borderId="229" applyNumberFormat="0" applyFill="0" applyAlignment="0" applyProtection="0"/>
    <xf numFmtId="0" fontId="21" fillId="70" borderId="231" applyNumberFormat="0" applyAlignment="0" applyProtection="0"/>
    <xf numFmtId="0" fontId="19" fillId="0" borderId="229" applyNumberFormat="0" applyFill="0" applyAlignment="0" applyProtection="0"/>
    <xf numFmtId="0" fontId="100" fillId="82" borderId="232" applyNumberFormat="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102" fillId="0" borderId="233" applyNumberFormat="0" applyFill="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21" fillId="70" borderId="231" applyNumberFormat="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21" fillId="70" borderId="231" applyNumberFormat="0" applyAlignment="0" applyProtection="0"/>
    <xf numFmtId="0" fontId="100" fillId="82" borderId="232" applyNumberFormat="0" applyAlignment="0" applyProtection="0"/>
    <xf numFmtId="0" fontId="90" fillId="82" borderId="230"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9" fillId="0" borderId="229"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2" fillId="0" borderId="233" applyNumberFormat="0" applyFill="0" applyAlignment="0" applyProtection="0"/>
    <xf numFmtId="0" fontId="97" fillId="73" borderId="230" applyNumberFormat="0" applyAlignment="0" applyProtection="0"/>
    <xf numFmtId="0" fontId="97" fillId="73" borderId="230" applyNumberFormat="0" applyAlignment="0" applyProtection="0"/>
    <xf numFmtId="0" fontId="100" fillId="82" borderId="232"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21" fillId="70" borderId="231" applyNumberFormat="0" applyAlignment="0" applyProtection="0"/>
    <xf numFmtId="0" fontId="19" fillId="0" borderId="229" applyNumberFormat="0" applyFill="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00" fillId="82" borderId="232"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21" fillId="70" borderId="231" applyNumberFormat="0" applyAlignment="0" applyProtection="0"/>
    <xf numFmtId="0" fontId="19" fillId="0" borderId="229" applyNumberFormat="0" applyFill="0" applyAlignment="0" applyProtection="0"/>
    <xf numFmtId="0" fontId="21" fillId="70" borderId="231" applyNumberFormat="0" applyAlignment="0" applyProtection="0"/>
    <xf numFmtId="0" fontId="97" fillId="73" borderId="230" applyNumberFormat="0" applyAlignment="0" applyProtection="0"/>
    <xf numFmtId="0" fontId="90" fillId="82" borderId="230" applyNumberFormat="0" applyAlignment="0" applyProtection="0"/>
    <xf numFmtId="0" fontId="90" fillId="82" borderId="230" applyNumberFormat="0" applyAlignment="0" applyProtection="0"/>
    <xf numFmtId="0" fontId="21" fillId="70" borderId="231" applyNumberFormat="0" applyAlignment="0" applyProtection="0"/>
    <xf numFmtId="0" fontId="97" fillId="73"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21" fillId="70" borderId="231" applyNumberFormat="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21" fillId="70" borderId="231" applyNumberFormat="0" applyAlignment="0" applyProtection="0"/>
    <xf numFmtId="0" fontId="100" fillId="82" borderId="232" applyNumberFormat="0" applyAlignment="0" applyProtection="0"/>
    <xf numFmtId="0" fontId="90" fillId="82" borderId="230"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19" fillId="0" borderId="229" applyNumberFormat="0" applyFill="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00" fillId="82" borderId="232"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100" fillId="82" borderId="232" applyNumberFormat="0" applyAlignment="0" applyProtection="0"/>
    <xf numFmtId="0" fontId="100" fillId="82" borderId="232"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00" fillId="82" borderId="232" applyNumberFormat="0" applyAlignment="0" applyProtection="0"/>
    <xf numFmtId="0" fontId="90" fillId="82" borderId="230" applyNumberFormat="0" applyAlignment="0" applyProtection="0"/>
    <xf numFmtId="0" fontId="21" fillId="70" borderId="231" applyNumberFormat="0" applyAlignment="0" applyProtection="0"/>
    <xf numFmtId="0" fontId="100" fillId="82" borderId="232" applyNumberFormat="0" applyAlignment="0" applyProtection="0"/>
    <xf numFmtId="0" fontId="19" fillId="0" borderId="229" applyNumberFormat="0" applyFill="0" applyAlignment="0" applyProtection="0"/>
    <xf numFmtId="0" fontId="100" fillId="82" borderId="232" applyNumberFormat="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21" fillId="70" borderId="231" applyNumberFormat="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21" fillId="70" borderId="231" applyNumberFormat="0" applyAlignment="0" applyProtection="0"/>
    <xf numFmtId="0" fontId="100" fillId="82" borderId="232" applyNumberFormat="0" applyAlignment="0" applyProtection="0"/>
    <xf numFmtId="0" fontId="90" fillId="82" borderId="230"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7" fillId="73" borderId="230" applyNumberFormat="0" applyAlignment="0" applyProtection="0"/>
    <xf numFmtId="0" fontId="90" fillId="82" borderId="230" applyNumberFormat="0" applyAlignment="0" applyProtection="0"/>
    <xf numFmtId="0" fontId="100" fillId="82" borderId="232"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21" fillId="70" borderId="231" applyNumberFormat="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102" fillId="0" borderId="233" applyNumberFormat="0" applyFill="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21" fillId="70" borderId="231" applyNumberFormat="0" applyAlignment="0" applyProtection="0"/>
    <xf numFmtId="0" fontId="90" fillId="82"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21" fillId="70" borderId="231" applyNumberFormat="0" applyAlignment="0" applyProtection="0"/>
    <xf numFmtId="0" fontId="100" fillId="82" borderId="232" applyNumberFormat="0" applyAlignment="0" applyProtection="0"/>
    <xf numFmtId="0" fontId="90" fillId="82" borderId="230"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21" fillId="70" borderId="231" applyNumberFormat="0" applyAlignment="0" applyProtection="0"/>
    <xf numFmtId="0" fontId="97" fillId="73"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21" fillId="70" borderId="231"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21" fillId="70" borderId="231" applyNumberFormat="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21" fillId="70" borderId="231" applyNumberFormat="0" applyAlignment="0" applyProtection="0"/>
    <xf numFmtId="0" fontId="90" fillId="82"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21" fillId="70" borderId="231" applyNumberFormat="0" applyAlignment="0" applyProtection="0"/>
    <xf numFmtId="0" fontId="100" fillId="82" borderId="232" applyNumberFormat="0" applyAlignment="0" applyProtection="0"/>
    <xf numFmtId="0" fontId="90" fillId="82" borderId="230"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19" fillId="0" borderId="229" applyNumberFormat="0" applyFill="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21" fillId="70" borderId="231" applyNumberFormat="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21" fillId="70" borderId="231" applyNumberFormat="0" applyAlignment="0" applyProtection="0"/>
    <xf numFmtId="0" fontId="100" fillId="82" borderId="232" applyNumberFormat="0" applyAlignment="0" applyProtection="0"/>
    <xf numFmtId="0" fontId="90" fillId="82" borderId="230"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9" fillId="0" borderId="229" applyNumberFormat="0" applyFill="0" applyAlignment="0" applyProtection="0"/>
    <xf numFmtId="0" fontId="100" fillId="82" borderId="232"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21" fillId="70" borderId="231" applyNumberFormat="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21" fillId="70" borderId="231" applyNumberFormat="0" applyAlignment="0" applyProtection="0"/>
    <xf numFmtId="0" fontId="100" fillId="82" borderId="232" applyNumberFormat="0" applyAlignment="0" applyProtection="0"/>
    <xf numFmtId="0" fontId="90" fillId="82" borderId="230"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21" fillId="70" borderId="231" applyNumberFormat="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21" fillId="70" borderId="231" applyNumberFormat="0" applyAlignment="0" applyProtection="0"/>
    <xf numFmtId="0" fontId="100" fillId="82" borderId="232" applyNumberFormat="0" applyAlignment="0" applyProtection="0"/>
    <xf numFmtId="0" fontId="90" fillId="82" borderId="230"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100" fillId="82" borderId="232" applyNumberFormat="0" applyAlignment="0" applyProtection="0"/>
    <xf numFmtId="0" fontId="21" fillId="70" borderId="231"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100" fillId="82" borderId="232" applyNumberFormat="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90" fillId="82" borderId="230" applyNumberFormat="0" applyAlignment="0" applyProtection="0"/>
    <xf numFmtId="0" fontId="97" fillId="73" borderId="230" applyNumberFormat="0" applyAlignment="0" applyProtection="0"/>
    <xf numFmtId="0" fontId="90" fillId="82"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0" fillId="82" borderId="232" applyNumberFormat="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7" fillId="73" borderId="230" applyNumberFormat="0" applyAlignment="0" applyProtection="0"/>
    <xf numFmtId="0" fontId="90" fillId="82"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19" fillId="0" borderId="229" applyNumberFormat="0" applyFill="0" applyAlignment="0" applyProtection="0"/>
    <xf numFmtId="0" fontId="21" fillId="70" borderId="231" applyNumberFormat="0" applyAlignment="0" applyProtection="0"/>
    <xf numFmtId="0" fontId="90" fillId="82" borderId="230" applyNumberFormat="0" applyAlignment="0" applyProtection="0"/>
    <xf numFmtId="0" fontId="19" fillId="0" borderId="229" applyNumberFormat="0" applyFill="0" applyAlignment="0" applyProtection="0"/>
    <xf numFmtId="0" fontId="97" fillId="73" borderId="230" applyNumberFormat="0" applyAlignment="0" applyProtection="0"/>
    <xf numFmtId="0" fontId="97" fillId="73" borderId="230" applyNumberFormat="0" applyAlignment="0" applyProtection="0"/>
    <xf numFmtId="0" fontId="19" fillId="0" borderId="229" applyNumberFormat="0" applyFill="0" applyAlignment="0" applyProtection="0"/>
    <xf numFmtId="0" fontId="19" fillId="0" borderId="229" applyNumberFormat="0" applyFill="0" applyAlignment="0" applyProtection="0"/>
    <xf numFmtId="0" fontId="19" fillId="0" borderId="229" applyNumberFormat="0" applyFill="0" applyAlignment="0" applyProtection="0"/>
    <xf numFmtId="0" fontId="97" fillId="73" borderId="230"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102" fillId="0" borderId="233" applyNumberFormat="0" applyFill="0" applyAlignment="0" applyProtection="0"/>
    <xf numFmtId="0" fontId="100" fillId="82" borderId="232" applyNumberFormat="0" applyAlignment="0" applyProtection="0"/>
    <xf numFmtId="0" fontId="102" fillId="0" borderId="233" applyNumberFormat="0" applyFill="0" applyAlignment="0" applyProtection="0"/>
    <xf numFmtId="0" fontId="21" fillId="70" borderId="231" applyNumberFormat="0" applyAlignment="0" applyProtection="0"/>
    <xf numFmtId="0" fontId="100" fillId="82" borderId="232" applyNumberFormat="0" applyAlignment="0" applyProtection="0"/>
    <xf numFmtId="0" fontId="102" fillId="0" borderId="233" applyNumberFormat="0" applyFill="0" applyAlignment="0" applyProtection="0"/>
    <xf numFmtId="0" fontId="91" fillId="83" borderId="224" applyNumberFormat="0" applyAlignment="0" applyProtection="0"/>
    <xf numFmtId="0" fontId="90" fillId="82" borderId="230" applyNumberFormat="0" applyAlignment="0" applyProtection="0"/>
    <xf numFmtId="0" fontId="97" fillId="73" borderId="230" applyNumberFormat="0" applyAlignment="0" applyProtection="0"/>
    <xf numFmtId="0" fontId="21" fillId="70" borderId="231" applyNumberFormat="0" applyAlignment="0" applyProtection="0"/>
    <xf numFmtId="0" fontId="100" fillId="82" borderId="226" applyNumberFormat="0" applyAlignment="0" applyProtection="0"/>
    <xf numFmtId="0" fontId="102" fillId="0" borderId="227"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21" fillId="70" borderId="237" applyNumberFormat="0" applyAlignment="0" applyProtection="0"/>
    <xf numFmtId="0" fontId="19" fillId="0" borderId="240" applyNumberFormat="0" applyFill="0" applyAlignment="0" applyProtection="0"/>
    <xf numFmtId="0" fontId="90" fillId="82" borderId="235" applyNumberFormat="0" applyAlignment="0" applyProtection="0"/>
    <xf numFmtId="0" fontId="91" fillId="83" borderId="236" applyNumberFormat="0" applyAlignment="0" applyProtection="0"/>
    <xf numFmtId="0" fontId="90" fillId="82"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21" fillId="70" borderId="237" applyNumberFormat="0" applyAlignment="0" applyProtection="0"/>
    <xf numFmtId="0" fontId="19" fillId="0" borderId="240" applyNumberFormat="0" applyFill="0" applyAlignment="0" applyProtection="0"/>
    <xf numFmtId="0" fontId="21" fillId="70" borderId="237" applyNumberFormat="0" applyAlignment="0" applyProtection="0"/>
    <xf numFmtId="0" fontId="91" fillId="83" borderId="236" applyNumberFormat="0" applyAlignment="0" applyProtection="0"/>
    <xf numFmtId="0" fontId="100" fillId="82" borderId="238"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21" fillId="70" borderId="237" applyNumberFormat="0" applyAlignment="0" applyProtection="0"/>
    <xf numFmtId="0" fontId="19" fillId="0" borderId="240" applyNumberFormat="0" applyFill="0" applyAlignment="0" applyProtection="0"/>
    <xf numFmtId="0" fontId="21" fillId="70" borderId="237" applyNumberFormat="0" applyAlignment="0" applyProtection="0"/>
    <xf numFmtId="0" fontId="19" fillId="0" borderId="240" applyNumberFormat="0" applyFill="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21" fillId="70" borderId="237" applyNumberFormat="0" applyAlignment="0" applyProtection="0"/>
    <xf numFmtId="0" fontId="100" fillId="82" borderId="238"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00" fillId="82" borderId="238" applyNumberFormat="0" applyAlignment="0" applyProtection="0"/>
    <xf numFmtId="0" fontId="91" fillId="83" borderId="236" applyNumberFormat="0" applyAlignment="0" applyProtection="0"/>
    <xf numFmtId="0" fontId="90" fillId="82" borderId="235" applyNumberFormat="0" applyAlignment="0" applyProtection="0"/>
    <xf numFmtId="0" fontId="100" fillId="82" borderId="238" applyNumberFormat="0" applyAlignment="0" applyProtection="0"/>
    <xf numFmtId="0" fontId="19" fillId="0" borderId="240" applyNumberFormat="0" applyFill="0" applyAlignment="0" applyProtection="0"/>
    <xf numFmtId="0" fontId="90" fillId="82" borderId="235" applyNumberFormat="0" applyAlignment="0" applyProtection="0"/>
    <xf numFmtId="0" fontId="21" fillId="70" borderId="237" applyNumberFormat="0" applyAlignment="0" applyProtection="0"/>
    <xf numFmtId="0" fontId="102" fillId="0" borderId="239" applyNumberFormat="0" applyFill="0" applyAlignment="0" applyProtection="0"/>
    <xf numFmtId="0" fontId="21" fillId="70" borderId="237" applyNumberFormat="0" applyAlignment="0" applyProtection="0"/>
    <xf numFmtId="0" fontId="102" fillId="0" borderId="239" applyNumberFormat="0" applyFill="0" applyAlignment="0" applyProtection="0"/>
    <xf numFmtId="0" fontId="19" fillId="0" borderId="240" applyNumberFormat="0" applyFill="0" applyAlignment="0" applyProtection="0"/>
    <xf numFmtId="0" fontId="100" fillId="82" borderId="238" applyNumberFormat="0" applyAlignment="0" applyProtection="0"/>
    <xf numFmtId="0" fontId="97" fillId="73" borderId="235" applyNumberFormat="0" applyAlignment="0" applyProtection="0"/>
    <xf numFmtId="0" fontId="21" fillId="70" borderId="237" applyNumberFormat="0" applyAlignment="0" applyProtection="0"/>
    <xf numFmtId="0" fontId="19" fillId="0" borderId="240" applyNumberFormat="0" applyFill="0" applyAlignment="0" applyProtection="0"/>
    <xf numFmtId="0" fontId="102" fillId="0" borderId="239" applyNumberFormat="0" applyFill="0" applyAlignment="0" applyProtection="0"/>
    <xf numFmtId="0" fontId="90" fillId="82" borderId="235" applyNumberFormat="0" applyAlignment="0" applyProtection="0"/>
    <xf numFmtId="0" fontId="90" fillId="82" borderId="235" applyNumberFormat="0" applyAlignment="0" applyProtection="0"/>
    <xf numFmtId="0" fontId="90" fillId="82" borderId="235" applyNumberFormat="0" applyAlignment="0" applyProtection="0"/>
    <xf numFmtId="0" fontId="90" fillId="82" borderId="235" applyNumberFormat="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90" fillId="82" borderId="235" applyNumberFormat="0" applyAlignment="0" applyProtection="0"/>
    <xf numFmtId="0" fontId="100" fillId="82" borderId="238" applyNumberFormat="0" applyAlignment="0" applyProtection="0"/>
    <xf numFmtId="0" fontId="19" fillId="0" borderId="240" applyNumberFormat="0" applyFill="0" applyAlignment="0" applyProtection="0"/>
    <xf numFmtId="0" fontId="100" fillId="82" borderId="238" applyNumberFormat="0" applyAlignment="0" applyProtection="0"/>
    <xf numFmtId="0" fontId="100" fillId="82" borderId="238" applyNumberFormat="0" applyAlignment="0" applyProtection="0"/>
    <xf numFmtId="0" fontId="102" fillId="0" borderId="239"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21" fillId="70" borderId="237" applyNumberFormat="0" applyAlignment="0" applyProtection="0"/>
    <xf numFmtId="0" fontId="19" fillId="0" borderId="240" applyNumberFormat="0" applyFill="0" applyAlignment="0" applyProtection="0"/>
    <xf numFmtId="0" fontId="100" fillId="82" borderId="238"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102" fillId="0" borderId="239"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100" fillId="82" borderId="238" applyNumberFormat="0" applyAlignment="0" applyProtection="0"/>
    <xf numFmtId="0" fontId="21" fillId="70" borderId="237" applyNumberFormat="0" applyAlignment="0" applyProtection="0"/>
    <xf numFmtId="0" fontId="91" fillId="83" borderId="236" applyNumberFormat="0" applyAlignment="0" applyProtection="0"/>
    <xf numFmtId="0" fontId="100" fillId="82" borderId="238"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19" fillId="0" borderId="240" applyNumberFormat="0" applyFill="0" applyAlignment="0" applyProtection="0"/>
    <xf numFmtId="0" fontId="90" fillId="82" borderId="235"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2" fillId="0" borderId="239"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21" fillId="70" borderId="237" applyNumberFormat="0" applyAlignment="0" applyProtection="0"/>
    <xf numFmtId="0" fontId="21" fillId="70" borderId="237" applyNumberFormat="0" applyAlignment="0" applyProtection="0"/>
    <xf numFmtId="0" fontId="19" fillId="0" borderId="240" applyNumberFormat="0" applyFill="0" applyAlignment="0" applyProtection="0"/>
    <xf numFmtId="0" fontId="21" fillId="70" borderId="237" applyNumberFormat="0" applyAlignment="0" applyProtection="0"/>
    <xf numFmtId="0" fontId="100" fillId="82" borderId="238"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21" fillId="70" borderId="237"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00" fillId="82" borderId="238" applyNumberFormat="0" applyAlignment="0" applyProtection="0"/>
    <xf numFmtId="0" fontId="21" fillId="70" borderId="237" applyNumberFormat="0" applyAlignment="0" applyProtection="0"/>
    <xf numFmtId="0" fontId="91" fillId="83" borderId="236" applyNumberFormat="0" applyAlignment="0" applyProtection="0"/>
    <xf numFmtId="0" fontId="91" fillId="83" borderId="236" applyNumberFormat="0" applyAlignment="0" applyProtection="0"/>
    <xf numFmtId="0" fontId="90" fillId="82" borderId="235" applyNumberFormat="0" applyAlignment="0" applyProtection="0"/>
    <xf numFmtId="0" fontId="100" fillId="82" borderId="238" applyNumberFormat="0" applyAlignment="0" applyProtection="0"/>
    <xf numFmtId="0" fontId="19" fillId="0" borderId="240" applyNumberFormat="0" applyFill="0" applyAlignment="0" applyProtection="0"/>
    <xf numFmtId="0" fontId="100" fillId="82" borderId="238" applyNumberFormat="0" applyAlignment="0" applyProtection="0"/>
    <xf numFmtId="0" fontId="19" fillId="0" borderId="240" applyNumberFormat="0" applyFill="0" applyAlignment="0" applyProtection="0"/>
    <xf numFmtId="0" fontId="102" fillId="0" borderId="239" applyNumberFormat="0" applyFill="0" applyAlignment="0" applyProtection="0"/>
    <xf numFmtId="0" fontId="21" fillId="70" borderId="237"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91" fillId="83" borderId="236"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1" fillId="83" borderId="236"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91" fillId="83" borderId="236" applyNumberFormat="0" applyAlignment="0" applyProtection="0"/>
    <xf numFmtId="0" fontId="100" fillId="82" borderId="238" applyNumberFormat="0" applyAlignment="0" applyProtection="0"/>
    <xf numFmtId="0" fontId="21" fillId="70" borderId="237" applyNumberFormat="0" applyAlignment="0" applyProtection="0"/>
    <xf numFmtId="0" fontId="90" fillId="82"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0" fillId="82" borderId="235" applyNumberFormat="0" applyAlignment="0" applyProtection="0"/>
    <xf numFmtId="0" fontId="21" fillId="70" borderId="237" applyNumberFormat="0" applyAlignment="0" applyProtection="0"/>
    <xf numFmtId="0" fontId="100" fillId="82" borderId="238" applyNumberFormat="0" applyAlignment="0" applyProtection="0"/>
    <xf numFmtId="0" fontId="90" fillId="82" borderId="235"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91" fillId="83" borderId="236"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90" fillId="82"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1" fillId="83" borderId="236"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1" fillId="83" borderId="236"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1" fillId="83" borderId="236" applyNumberFormat="0" applyAlignment="0" applyProtection="0"/>
    <xf numFmtId="0" fontId="91" fillId="83" borderId="236" applyNumberFormat="0" applyAlignment="0" applyProtection="0"/>
    <xf numFmtId="0" fontId="91" fillId="83" borderId="236"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0" fillId="82" borderId="238"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02" fillId="0" borderId="239" applyNumberFormat="0" applyFill="0" applyAlignment="0" applyProtection="0"/>
    <xf numFmtId="0" fontId="97" fillId="73"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100" fillId="82" borderId="238" applyNumberFormat="0" applyAlignment="0" applyProtection="0"/>
    <xf numFmtId="0" fontId="21" fillId="70" borderId="237" applyNumberFormat="0" applyAlignment="0" applyProtection="0"/>
    <xf numFmtId="0" fontId="91" fillId="83" borderId="236" applyNumberFormat="0" applyAlignment="0" applyProtection="0"/>
    <xf numFmtId="0" fontId="100" fillId="82" borderId="238"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19" fillId="0" borderId="240" applyNumberFormat="0" applyFill="0" applyAlignment="0" applyProtection="0"/>
    <xf numFmtId="0" fontId="90" fillId="82" borderId="235"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2" fillId="0" borderId="239" applyNumberFormat="0" applyFill="0" applyAlignment="0" applyProtection="0"/>
    <xf numFmtId="0" fontId="21" fillId="70" borderId="237" applyNumberFormat="0" applyAlignment="0" applyProtection="0"/>
    <xf numFmtId="0" fontId="97" fillId="73"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90" fillId="82" borderId="235" applyNumberFormat="0" applyAlignment="0" applyProtection="0"/>
    <xf numFmtId="0" fontId="102" fillId="0" borderId="239"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21" fillId="70" borderId="237" applyNumberFormat="0" applyAlignment="0" applyProtection="0"/>
    <xf numFmtId="0" fontId="21" fillId="70" borderId="237" applyNumberFormat="0" applyAlignment="0" applyProtection="0"/>
    <xf numFmtId="0" fontId="19" fillId="0" borderId="240" applyNumberFormat="0" applyFill="0" applyAlignment="0" applyProtection="0"/>
    <xf numFmtId="0" fontId="21" fillId="70" borderId="237" applyNumberFormat="0" applyAlignment="0" applyProtection="0"/>
    <xf numFmtId="0" fontId="100" fillId="82" borderId="238"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21" fillId="70" borderId="237"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00" fillId="82" borderId="238" applyNumberFormat="0" applyAlignment="0" applyProtection="0"/>
    <xf numFmtId="0" fontId="21" fillId="70" borderId="237" applyNumberFormat="0" applyAlignment="0" applyProtection="0"/>
    <xf numFmtId="0" fontId="91" fillId="83" borderId="236" applyNumberFormat="0" applyAlignment="0" applyProtection="0"/>
    <xf numFmtId="0" fontId="91" fillId="83" borderId="236" applyNumberFormat="0" applyAlignment="0" applyProtection="0"/>
    <xf numFmtId="0" fontId="90" fillId="82" borderId="235" applyNumberFormat="0" applyAlignment="0" applyProtection="0"/>
    <xf numFmtId="0" fontId="100" fillId="82" borderId="238" applyNumberFormat="0" applyAlignment="0" applyProtection="0"/>
    <xf numFmtId="0" fontId="19" fillId="0" borderId="240" applyNumberFormat="0" applyFill="0" applyAlignment="0" applyProtection="0"/>
    <xf numFmtId="0" fontId="100" fillId="82" borderId="238" applyNumberFormat="0" applyAlignment="0" applyProtection="0"/>
    <xf numFmtId="0" fontId="19" fillId="0" borderId="240" applyNumberFormat="0" applyFill="0" applyAlignment="0" applyProtection="0"/>
    <xf numFmtId="0" fontId="21" fillId="70" borderId="237" applyNumberFormat="0" applyAlignment="0" applyProtection="0"/>
    <xf numFmtId="0" fontId="19" fillId="0" borderId="240" applyNumberFormat="0" applyFill="0" applyAlignment="0" applyProtection="0"/>
    <xf numFmtId="0" fontId="102" fillId="0" borderId="239" applyNumberFormat="0" applyFill="0" applyAlignment="0" applyProtection="0"/>
    <xf numFmtId="0" fontId="21" fillId="70" borderId="237" applyNumberFormat="0" applyAlignment="0" applyProtection="0"/>
    <xf numFmtId="0" fontId="21" fillId="70" borderId="237"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91" fillId="83" borderId="236" applyNumberFormat="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21" fillId="70" borderId="237" applyNumberFormat="0" applyAlignment="0" applyProtection="0"/>
    <xf numFmtId="0" fontId="19" fillId="0" borderId="240" applyNumberFormat="0" applyFill="0" applyAlignment="0" applyProtection="0"/>
    <xf numFmtId="0" fontId="91" fillId="83" borderId="236" applyNumberFormat="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91" fillId="83" borderId="236" applyNumberFormat="0" applyAlignment="0" applyProtection="0"/>
    <xf numFmtId="0" fontId="90" fillId="82" borderId="235" applyNumberFormat="0" applyAlignment="0" applyProtection="0"/>
    <xf numFmtId="0" fontId="100" fillId="82" borderId="238" applyNumberFormat="0" applyAlignment="0" applyProtection="0"/>
    <xf numFmtId="0" fontId="100" fillId="82" borderId="238" applyNumberFormat="0" applyAlignment="0" applyProtection="0"/>
    <xf numFmtId="0" fontId="100" fillId="82" borderId="238"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100" fillId="82" borderId="238" applyNumberFormat="0" applyAlignment="0" applyProtection="0"/>
    <xf numFmtId="0" fontId="100" fillId="82" borderId="238" applyNumberFormat="0" applyAlignment="0" applyProtection="0"/>
    <xf numFmtId="0" fontId="19" fillId="0" borderId="240" applyNumberFormat="0" applyFill="0" applyAlignment="0" applyProtection="0"/>
    <xf numFmtId="0" fontId="21" fillId="70" borderId="237" applyNumberFormat="0" applyAlignment="0" applyProtection="0"/>
    <xf numFmtId="0" fontId="100" fillId="82" borderId="238"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02" fillId="0" borderId="239" applyNumberFormat="0" applyFill="0" applyAlignment="0" applyProtection="0"/>
    <xf numFmtId="0" fontId="21" fillId="70" borderId="237" applyNumberFormat="0" applyAlignment="0" applyProtection="0"/>
    <xf numFmtId="0" fontId="21" fillId="70" borderId="237" applyNumberFormat="0" applyAlignment="0" applyProtection="0"/>
    <xf numFmtId="0" fontId="90" fillId="82"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91" fillId="83" borderId="236"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102" fillId="0" borderId="239" applyNumberFormat="0" applyFill="0" applyAlignment="0" applyProtection="0"/>
    <xf numFmtId="0" fontId="91" fillId="83" borderId="236"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90" fillId="82" borderId="235"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19" fillId="0" borderId="240" applyNumberFormat="0" applyFill="0" applyAlignment="0" applyProtection="0"/>
    <xf numFmtId="0" fontId="100" fillId="82" borderId="238" applyNumberFormat="0" applyAlignment="0" applyProtection="0"/>
    <xf numFmtId="0" fontId="19" fillId="0" borderId="240" applyNumberFormat="0" applyFill="0" applyAlignment="0" applyProtection="0"/>
    <xf numFmtId="0" fontId="100" fillId="82" borderId="238" applyNumberFormat="0" applyAlignment="0" applyProtection="0"/>
    <xf numFmtId="0" fontId="90" fillId="82" borderId="235" applyNumberFormat="0" applyAlignment="0" applyProtection="0"/>
    <xf numFmtId="0" fontId="97" fillId="73" borderId="235" applyNumberFormat="0" applyAlignment="0" applyProtection="0"/>
    <xf numFmtId="0" fontId="90" fillId="82"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1" fillId="83" borderId="236"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91" fillId="83" borderId="236" applyNumberFormat="0" applyAlignment="0" applyProtection="0"/>
    <xf numFmtId="0" fontId="100" fillId="82" borderId="238" applyNumberFormat="0" applyAlignment="0" applyProtection="0"/>
    <xf numFmtId="0" fontId="21" fillId="70" borderId="237" applyNumberFormat="0" applyAlignment="0" applyProtection="0"/>
    <xf numFmtId="0" fontId="90" fillId="82"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0" fillId="82" borderId="235" applyNumberFormat="0" applyAlignment="0" applyProtection="0"/>
    <xf numFmtId="0" fontId="21" fillId="70" borderId="237" applyNumberFormat="0" applyAlignment="0" applyProtection="0"/>
    <xf numFmtId="0" fontId="100" fillId="82" borderId="238" applyNumberFormat="0" applyAlignment="0" applyProtection="0"/>
    <xf numFmtId="0" fontId="90" fillId="82" borderId="235"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91" fillId="83" borderId="236"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90" fillId="82"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1" fillId="83" borderId="236"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1" fillId="83" borderId="236"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1" fillId="83" borderId="236" applyNumberFormat="0" applyAlignment="0" applyProtection="0"/>
    <xf numFmtId="0" fontId="91" fillId="83" borderId="236" applyNumberFormat="0" applyAlignment="0" applyProtection="0"/>
    <xf numFmtId="0" fontId="91" fillId="83" borderId="236" applyNumberFormat="0" applyAlignment="0" applyProtection="0"/>
    <xf numFmtId="0" fontId="91" fillId="83" borderId="236" applyNumberFormat="0" applyAlignment="0" applyProtection="0"/>
    <xf numFmtId="0" fontId="21" fillId="70" borderId="237" applyNumberFormat="0" applyAlignment="0" applyProtection="0"/>
    <xf numFmtId="0" fontId="19" fillId="0" borderId="240" applyNumberFormat="0" applyFill="0" applyAlignment="0" applyProtection="0"/>
    <xf numFmtId="0" fontId="100" fillId="82" borderId="238" applyNumberFormat="0" applyAlignment="0" applyProtection="0"/>
    <xf numFmtId="0" fontId="100" fillId="82" borderId="238" applyNumberFormat="0" applyAlignment="0" applyProtection="0"/>
    <xf numFmtId="0" fontId="91" fillId="83" borderId="236" applyNumberFormat="0" applyAlignment="0" applyProtection="0"/>
    <xf numFmtId="0" fontId="97" fillId="73" borderId="235" applyNumberFormat="0" applyAlignment="0" applyProtection="0"/>
    <xf numFmtId="0" fontId="21" fillId="70" borderId="237"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02" fillId="0" borderId="239" applyNumberFormat="0" applyFill="0" applyAlignment="0" applyProtection="0"/>
    <xf numFmtId="0" fontId="100" fillId="82" borderId="238" applyNumberFormat="0" applyAlignment="0" applyProtection="0"/>
    <xf numFmtId="0" fontId="90" fillId="82" borderId="235" applyNumberFormat="0" applyAlignment="0" applyProtection="0"/>
    <xf numFmtId="0" fontId="100" fillId="82" borderId="238"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91" fillId="83" borderId="236"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9" fillId="0" borderId="240" applyNumberFormat="0" applyFill="0" applyAlignment="0" applyProtection="0"/>
    <xf numFmtId="0" fontId="102" fillId="0" borderId="239"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02" fillId="0" borderId="239" applyNumberFormat="0" applyFill="0" applyAlignment="0" applyProtection="0"/>
    <xf numFmtId="0" fontId="102" fillId="0" borderId="239"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91" fillId="83" borderId="236"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100" fillId="82" borderId="238" applyNumberFormat="0" applyAlignment="0" applyProtection="0"/>
    <xf numFmtId="0" fontId="90" fillId="82" borderId="235" applyNumberFormat="0" applyAlignment="0" applyProtection="0"/>
    <xf numFmtId="0" fontId="90" fillId="82" borderId="235" applyNumberFormat="0" applyAlignment="0" applyProtection="0"/>
    <xf numFmtId="0" fontId="100" fillId="82" borderId="238" applyNumberFormat="0" applyAlignment="0" applyProtection="0"/>
    <xf numFmtId="0" fontId="90" fillId="82" borderId="235" applyNumberFormat="0" applyAlignment="0" applyProtection="0"/>
    <xf numFmtId="0" fontId="90" fillId="82" borderId="235" applyNumberFormat="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00" fillId="82" borderId="238" applyNumberFormat="0" applyAlignment="0" applyProtection="0"/>
    <xf numFmtId="0" fontId="91" fillId="83" borderId="236" applyNumberFormat="0" applyAlignment="0" applyProtection="0"/>
    <xf numFmtId="0" fontId="100" fillId="82" borderId="238"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1" fillId="83" borderId="236"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91" fillId="83" borderId="236" applyNumberFormat="0" applyAlignment="0" applyProtection="0"/>
    <xf numFmtId="0" fontId="100" fillId="82" borderId="238" applyNumberFormat="0" applyAlignment="0" applyProtection="0"/>
    <xf numFmtId="0" fontId="21" fillId="70" borderId="237" applyNumberFormat="0" applyAlignment="0" applyProtection="0"/>
    <xf numFmtId="0" fontId="90" fillId="82"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0" fillId="82" borderId="235" applyNumberFormat="0" applyAlignment="0" applyProtection="0"/>
    <xf numFmtId="0" fontId="21" fillId="70" borderId="237" applyNumberFormat="0" applyAlignment="0" applyProtection="0"/>
    <xf numFmtId="0" fontId="100" fillId="82" borderId="238" applyNumberFormat="0" applyAlignment="0" applyProtection="0"/>
    <xf numFmtId="0" fontId="90" fillId="82" borderId="235"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91" fillId="83" borderId="236"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90" fillId="82"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1" fillId="83" borderId="236"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1" fillId="83" borderId="236"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1" fillId="83" borderId="236" applyNumberFormat="0" applyAlignment="0" applyProtection="0"/>
    <xf numFmtId="0" fontId="91" fillId="83" borderId="236" applyNumberFormat="0" applyAlignment="0" applyProtection="0"/>
    <xf numFmtId="0" fontId="91" fillId="83" borderId="236" applyNumberFormat="0" applyAlignment="0" applyProtection="0"/>
    <xf numFmtId="0" fontId="91" fillId="83" borderId="236" applyNumberFormat="0" applyAlignment="0" applyProtection="0"/>
    <xf numFmtId="0" fontId="21" fillId="70" borderId="237" applyNumberFormat="0" applyAlignment="0" applyProtection="0"/>
    <xf numFmtId="0" fontId="19" fillId="0" borderId="240" applyNumberFormat="0" applyFill="0" applyAlignment="0" applyProtection="0"/>
    <xf numFmtId="0" fontId="90" fillId="82" borderId="235"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9" fillId="0" borderId="240" applyNumberFormat="0" applyFill="0" applyAlignment="0" applyProtection="0"/>
    <xf numFmtId="0" fontId="91" fillId="83" borderId="236" applyNumberFormat="0" applyAlignment="0" applyProtection="0"/>
    <xf numFmtId="0" fontId="100" fillId="82" borderId="238" applyNumberFormat="0" applyAlignment="0" applyProtection="0"/>
    <xf numFmtId="0" fontId="90" fillId="82"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90" fillId="82" borderId="235" applyNumberFormat="0" applyAlignment="0" applyProtection="0"/>
    <xf numFmtId="0" fontId="90" fillId="82" borderId="235" applyNumberFormat="0" applyAlignment="0" applyProtection="0"/>
    <xf numFmtId="0" fontId="102" fillId="0" borderId="239" applyNumberFormat="0" applyFill="0" applyAlignment="0" applyProtection="0"/>
    <xf numFmtId="0" fontId="100" fillId="82" borderId="238"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21" fillId="70" borderId="237" applyNumberFormat="0" applyAlignment="0" applyProtection="0"/>
    <xf numFmtId="0" fontId="100" fillId="82" borderId="238" applyNumberFormat="0" applyAlignment="0" applyProtection="0"/>
    <xf numFmtId="0" fontId="19" fillId="0" borderId="240" applyNumberFormat="0" applyFill="0" applyAlignment="0" applyProtection="0"/>
    <xf numFmtId="0" fontId="102" fillId="0" borderId="239" applyNumberFormat="0" applyFill="0" applyAlignment="0" applyProtection="0"/>
    <xf numFmtId="0" fontId="90" fillId="82" borderId="235" applyNumberFormat="0" applyAlignment="0" applyProtection="0"/>
    <xf numFmtId="0" fontId="100" fillId="82" borderId="238" applyNumberFormat="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21" fillId="70" borderId="237"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00" fillId="82" borderId="238" applyNumberFormat="0" applyAlignment="0" applyProtection="0"/>
    <xf numFmtId="0" fontId="19" fillId="0" borderId="240" applyNumberFormat="0" applyFill="0" applyAlignment="0" applyProtection="0"/>
    <xf numFmtId="0" fontId="100" fillId="82" borderId="238" applyNumberFormat="0" applyAlignment="0" applyProtection="0"/>
    <xf numFmtId="0" fontId="90" fillId="82" borderId="235"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21" fillId="70" borderId="237" applyNumberFormat="0" applyAlignment="0" applyProtection="0"/>
    <xf numFmtId="0" fontId="90" fillId="82"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21" fillId="70" borderId="237" applyNumberFormat="0" applyAlignment="0" applyProtection="0"/>
    <xf numFmtId="0" fontId="100" fillId="82" borderId="238" applyNumberFormat="0" applyAlignment="0" applyProtection="0"/>
    <xf numFmtId="0" fontId="90" fillId="82" borderId="235"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19" fillId="0" borderId="240" applyNumberFormat="0" applyFill="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90" fillId="82"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21" fillId="70" borderId="237"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21" fillId="70" borderId="237" applyNumberFormat="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21" fillId="70" borderId="237"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100" fillId="82" borderId="238" applyNumberFormat="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21" fillId="70" borderId="237" applyNumberFormat="0" applyAlignment="0" applyProtection="0"/>
    <xf numFmtId="0" fontId="100" fillId="82" borderId="238" applyNumberFormat="0" applyAlignment="0" applyProtection="0"/>
    <xf numFmtId="0" fontId="90" fillId="82" borderId="235" applyNumberFormat="0" applyAlignment="0" applyProtection="0"/>
    <xf numFmtId="0" fontId="102" fillId="0" borderId="239" applyNumberFormat="0" applyFill="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21" fillId="70" borderId="237" applyNumberFormat="0" applyAlignment="0" applyProtection="0"/>
    <xf numFmtId="0" fontId="90" fillId="82"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91" fillId="83" borderId="236"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19" fillId="0" borderId="240" applyNumberFormat="0" applyFill="0" applyAlignment="0" applyProtection="0"/>
    <xf numFmtId="0" fontId="21" fillId="70" borderId="237" applyNumberFormat="0" applyAlignment="0" applyProtection="0"/>
    <xf numFmtId="0" fontId="19" fillId="0" borderId="240" applyNumberFormat="0" applyFill="0" applyAlignment="0" applyProtection="0"/>
    <xf numFmtId="0" fontId="100" fillId="82" borderId="238" applyNumberFormat="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1" fillId="83" borderId="236" applyNumberFormat="0" applyAlignment="0" applyProtection="0"/>
    <xf numFmtId="0" fontId="21" fillId="70" borderId="237" applyNumberFormat="0" applyAlignment="0" applyProtection="0"/>
    <xf numFmtId="0" fontId="100" fillId="82" borderId="238"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1" fillId="83" borderId="236" applyNumberFormat="0" applyAlignment="0" applyProtection="0"/>
    <xf numFmtId="0" fontId="102" fillId="0" borderId="239" applyNumberFormat="0" applyFill="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1" fillId="83" borderId="236"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91" fillId="83" borderId="236" applyNumberFormat="0" applyAlignment="0" applyProtection="0"/>
    <xf numFmtId="0" fontId="100" fillId="82" borderId="238" applyNumberFormat="0" applyAlignment="0" applyProtection="0"/>
    <xf numFmtId="0" fontId="21" fillId="70" borderId="237" applyNumberFormat="0" applyAlignment="0" applyProtection="0"/>
    <xf numFmtId="0" fontId="90" fillId="82"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0" fillId="82" borderId="235" applyNumberFormat="0" applyAlignment="0" applyProtection="0"/>
    <xf numFmtId="0" fontId="21" fillId="70" borderId="237" applyNumberFormat="0" applyAlignment="0" applyProtection="0"/>
    <xf numFmtId="0" fontId="100" fillId="82" borderId="238" applyNumberFormat="0" applyAlignment="0" applyProtection="0"/>
    <xf numFmtId="0" fontId="90" fillId="82" borderId="235"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91" fillId="83" borderId="236"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90" fillId="82"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1" fillId="83" borderId="236"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1" fillId="83" borderId="236"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1" fillId="83" borderId="236" applyNumberFormat="0" applyAlignment="0" applyProtection="0"/>
    <xf numFmtId="0" fontId="91" fillId="83" borderId="236" applyNumberFormat="0" applyAlignment="0" applyProtection="0"/>
    <xf numFmtId="0" fontId="91" fillId="83" borderId="236" applyNumberFormat="0" applyAlignment="0" applyProtection="0"/>
    <xf numFmtId="0" fontId="91" fillId="83" borderId="236"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9" fillId="0" borderId="240" applyNumberFormat="0" applyFill="0" applyAlignment="0" applyProtection="0"/>
    <xf numFmtId="0" fontId="91" fillId="83" borderId="236"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2" fillId="0" borderId="239" applyNumberFormat="0" applyFill="0" applyAlignment="0" applyProtection="0"/>
    <xf numFmtId="0" fontId="97" fillId="73" borderId="235" applyNumberFormat="0" applyAlignment="0" applyProtection="0"/>
    <xf numFmtId="0" fontId="97" fillId="73" borderId="235" applyNumberFormat="0" applyAlignment="0" applyProtection="0"/>
    <xf numFmtId="0" fontId="100" fillId="82" borderId="238"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91" fillId="83" borderId="236"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21" fillId="70" borderId="237" applyNumberFormat="0" applyAlignment="0" applyProtection="0"/>
    <xf numFmtId="0" fontId="19" fillId="0" borderId="240" applyNumberFormat="0" applyFill="0" applyAlignment="0" applyProtection="0"/>
    <xf numFmtId="0" fontId="21" fillId="70" borderId="237" applyNumberFormat="0" applyAlignment="0" applyProtection="0"/>
    <xf numFmtId="0" fontId="19" fillId="0" borderId="240" applyNumberFormat="0" applyFill="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00" fillId="82" borderId="238"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21" fillId="70" borderId="237" applyNumberFormat="0" applyAlignment="0" applyProtection="0"/>
    <xf numFmtId="0" fontId="19" fillId="0" borderId="240" applyNumberFormat="0" applyFill="0" applyAlignment="0" applyProtection="0"/>
    <xf numFmtId="0" fontId="21" fillId="70" borderId="237" applyNumberFormat="0" applyAlignment="0" applyProtection="0"/>
    <xf numFmtId="0" fontId="97" fillId="73" borderId="235" applyNumberFormat="0" applyAlignment="0" applyProtection="0"/>
    <xf numFmtId="0" fontId="90" fillId="82" borderId="235" applyNumberFormat="0" applyAlignment="0" applyProtection="0"/>
    <xf numFmtId="0" fontId="90" fillId="82" borderId="235" applyNumberFormat="0" applyAlignment="0" applyProtection="0"/>
    <xf numFmtId="0" fontId="21" fillId="70" borderId="237" applyNumberFormat="0" applyAlignment="0" applyProtection="0"/>
    <xf numFmtId="0" fontId="97" fillId="73"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21" fillId="70" borderId="237" applyNumberFormat="0" applyAlignment="0" applyProtection="0"/>
    <xf numFmtId="0" fontId="90" fillId="82" borderId="235" applyNumberFormat="0" applyAlignment="0" applyProtection="0"/>
    <xf numFmtId="0" fontId="90" fillId="82" borderId="235" applyNumberFormat="0" applyAlignment="0" applyProtection="0"/>
    <xf numFmtId="0" fontId="97" fillId="73" borderId="235" applyNumberFormat="0" applyAlignment="0" applyProtection="0"/>
    <xf numFmtId="0" fontId="90" fillId="82" borderId="235" applyNumberFormat="0" applyAlignment="0" applyProtection="0"/>
    <xf numFmtId="0" fontId="21" fillId="70" borderId="237" applyNumberFormat="0" applyAlignment="0" applyProtection="0"/>
    <xf numFmtId="0" fontId="100" fillId="82" borderId="238" applyNumberFormat="0" applyAlignment="0" applyProtection="0"/>
    <xf numFmtId="0" fontId="90" fillId="82" borderId="235"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19" fillId="0" borderId="240" applyNumberFormat="0" applyFill="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90" fillId="82"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00" fillId="82" borderId="238"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90" fillId="82"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100" fillId="82" borderId="238" applyNumberFormat="0" applyAlignment="0" applyProtection="0"/>
    <xf numFmtId="0" fontId="100" fillId="82" borderId="238"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91" fillId="83" borderId="236"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91" fillId="83" borderId="236" applyNumberFormat="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00" fillId="82" borderId="238" applyNumberFormat="0" applyAlignment="0" applyProtection="0"/>
    <xf numFmtId="0" fontId="90" fillId="82" borderId="235" applyNumberFormat="0" applyAlignment="0" applyProtection="0"/>
    <xf numFmtId="0" fontId="21" fillId="70" borderId="237" applyNumberFormat="0" applyAlignment="0" applyProtection="0"/>
    <xf numFmtId="0" fontId="100" fillId="82" borderId="238" applyNumberFormat="0" applyAlignment="0" applyProtection="0"/>
    <xf numFmtId="0" fontId="19" fillId="0" borderId="240" applyNumberFormat="0" applyFill="0" applyAlignment="0" applyProtection="0"/>
    <xf numFmtId="0" fontId="100" fillId="82" borderId="238" applyNumberFormat="0" applyAlignment="0" applyProtection="0"/>
    <xf numFmtId="0" fontId="90" fillId="82" borderId="235" applyNumberFormat="0" applyAlignment="0" applyProtection="0"/>
    <xf numFmtId="0" fontId="97" fillId="73" borderId="235" applyNumberFormat="0" applyAlignment="0" applyProtection="0"/>
    <xf numFmtId="0" fontId="90" fillId="82"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1" fillId="83" borderId="236"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91" fillId="83" borderId="236" applyNumberFormat="0" applyAlignment="0" applyProtection="0"/>
    <xf numFmtId="0" fontId="100" fillId="82" borderId="238" applyNumberFormat="0" applyAlignment="0" applyProtection="0"/>
    <xf numFmtId="0" fontId="21" fillId="70" borderId="237" applyNumberFormat="0" applyAlignment="0" applyProtection="0"/>
    <xf numFmtId="0" fontId="90" fillId="82"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0" fillId="82" borderId="235" applyNumberFormat="0" applyAlignment="0" applyProtection="0"/>
    <xf numFmtId="0" fontId="21" fillId="70" borderId="237" applyNumberFormat="0" applyAlignment="0" applyProtection="0"/>
    <xf numFmtId="0" fontId="100" fillId="82" borderId="238" applyNumberFormat="0" applyAlignment="0" applyProtection="0"/>
    <xf numFmtId="0" fontId="90" fillId="82" borderId="235"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91" fillId="83" borderId="236"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90" fillId="82"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1" fillId="83" borderId="236"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1" fillId="83" borderId="236"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1" fillId="83" borderId="236" applyNumberFormat="0" applyAlignment="0" applyProtection="0"/>
    <xf numFmtId="0" fontId="91" fillId="83" borderId="236" applyNumberFormat="0" applyAlignment="0" applyProtection="0"/>
    <xf numFmtId="0" fontId="91" fillId="83" borderId="236" applyNumberFormat="0" applyAlignment="0" applyProtection="0"/>
    <xf numFmtId="0" fontId="91" fillId="83" borderId="236" applyNumberFormat="0" applyAlignment="0" applyProtection="0"/>
    <xf numFmtId="0" fontId="102" fillId="0" borderId="239"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7" fillId="73" borderId="235" applyNumberFormat="0" applyAlignment="0" applyProtection="0"/>
    <xf numFmtId="0" fontId="90" fillId="82" borderId="235" applyNumberFormat="0" applyAlignment="0" applyProtection="0"/>
    <xf numFmtId="0" fontId="100" fillId="82" borderId="238"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21" fillId="70" borderId="237" applyNumberFormat="0" applyAlignment="0" applyProtection="0"/>
    <xf numFmtId="0" fontId="19" fillId="0" borderId="240" applyNumberFormat="0" applyFill="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1" fillId="83" borderId="236" applyNumberFormat="0" applyAlignment="0" applyProtection="0"/>
    <xf numFmtId="0" fontId="21" fillId="70" borderId="237" applyNumberFormat="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102" fillId="0" borderId="239" applyNumberFormat="0" applyFill="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21" fillId="70" borderId="237" applyNumberFormat="0" applyAlignment="0" applyProtection="0"/>
    <xf numFmtId="0" fontId="90" fillId="82"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21" fillId="70" borderId="237" applyNumberFormat="0" applyAlignment="0" applyProtection="0"/>
    <xf numFmtId="0" fontId="100" fillId="82" borderId="238" applyNumberFormat="0" applyAlignment="0" applyProtection="0"/>
    <xf numFmtId="0" fontId="90" fillId="82" borderId="235"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90" fillId="82"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21" fillId="70" borderId="237" applyNumberFormat="0" applyAlignment="0" applyProtection="0"/>
    <xf numFmtId="0" fontId="97" fillId="73"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21" fillId="70" borderId="237"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21" fillId="70" borderId="237" applyNumberFormat="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21" fillId="70" borderId="237" applyNumberFormat="0" applyAlignment="0" applyProtection="0"/>
    <xf numFmtId="0" fontId="90" fillId="82"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21" fillId="70" borderId="237" applyNumberFormat="0" applyAlignment="0" applyProtection="0"/>
    <xf numFmtId="0" fontId="100" fillId="82" borderId="238" applyNumberFormat="0" applyAlignment="0" applyProtection="0"/>
    <xf numFmtId="0" fontId="90" fillId="82" borderId="235"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19" fillId="0" borderId="240" applyNumberFormat="0" applyFill="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90" fillId="82"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91" fillId="83" borderId="236"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1" fillId="83" borderId="236" applyNumberFormat="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1" fillId="83" borderId="236"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91" fillId="83" borderId="236" applyNumberFormat="0" applyAlignment="0" applyProtection="0"/>
    <xf numFmtId="0" fontId="100" fillId="82" borderId="238" applyNumberFormat="0" applyAlignment="0" applyProtection="0"/>
    <xf numFmtId="0" fontId="21" fillId="70" borderId="237" applyNumberFormat="0" applyAlignment="0" applyProtection="0"/>
    <xf numFmtId="0" fontId="90" fillId="82"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0" fillId="82" borderId="235" applyNumberFormat="0" applyAlignment="0" applyProtection="0"/>
    <xf numFmtId="0" fontId="21" fillId="70" borderId="237" applyNumberFormat="0" applyAlignment="0" applyProtection="0"/>
    <xf numFmtId="0" fontId="100" fillId="82" borderId="238" applyNumberFormat="0" applyAlignment="0" applyProtection="0"/>
    <xf numFmtId="0" fontId="90" fillId="82" borderId="235"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91" fillId="83" borderId="236"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90" fillId="82"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1" fillId="83" borderId="236"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1" fillId="83" borderId="236"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1" fillId="83" borderId="236" applyNumberFormat="0" applyAlignment="0" applyProtection="0"/>
    <xf numFmtId="0" fontId="91" fillId="83" borderId="236" applyNumberFormat="0" applyAlignment="0" applyProtection="0"/>
    <xf numFmtId="0" fontId="91" fillId="83" borderId="236" applyNumberFormat="0" applyAlignment="0" applyProtection="0"/>
    <xf numFmtId="0" fontId="91" fillId="83" borderId="236" applyNumberFormat="0" applyAlignment="0" applyProtection="0"/>
    <xf numFmtId="0" fontId="19" fillId="0" borderId="240" applyNumberFormat="0" applyFill="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9" fillId="0" borderId="240" applyNumberFormat="0" applyFill="0" applyAlignment="0" applyProtection="0"/>
    <xf numFmtId="0" fontId="91" fillId="83" borderId="236" applyNumberFormat="0" applyAlignment="0" applyProtection="0"/>
    <xf numFmtId="0" fontId="100" fillId="82" borderId="238"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21" fillId="70" borderId="237" applyNumberFormat="0" applyAlignment="0" applyProtection="0"/>
    <xf numFmtId="0" fontId="90" fillId="82" borderId="235" applyNumberFormat="0" applyAlignment="0" applyProtection="0"/>
    <xf numFmtId="0" fontId="90" fillId="82" borderId="235" applyNumberFormat="0" applyAlignment="0" applyProtection="0"/>
    <xf numFmtId="0" fontId="97" fillId="73" borderId="235" applyNumberFormat="0" applyAlignment="0" applyProtection="0"/>
    <xf numFmtId="0" fontId="90" fillId="82" borderId="235" applyNumberFormat="0" applyAlignment="0" applyProtection="0"/>
    <xf numFmtId="0" fontId="21" fillId="70" borderId="237" applyNumberFormat="0" applyAlignment="0" applyProtection="0"/>
    <xf numFmtId="0" fontId="100" fillId="82" borderId="238" applyNumberFormat="0" applyAlignment="0" applyProtection="0"/>
    <xf numFmtId="0" fontId="90" fillId="82" borderId="235"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90" fillId="82"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91" fillId="83" borderId="236"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1" fillId="83" borderId="236"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91" fillId="83" borderId="236" applyNumberFormat="0" applyAlignment="0" applyProtection="0"/>
    <xf numFmtId="0" fontId="100" fillId="82" borderId="238" applyNumberFormat="0" applyAlignment="0" applyProtection="0"/>
    <xf numFmtId="0" fontId="21" fillId="70" borderId="237" applyNumberFormat="0" applyAlignment="0" applyProtection="0"/>
    <xf numFmtId="0" fontId="90" fillId="82"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0" fillId="82" borderId="235" applyNumberFormat="0" applyAlignment="0" applyProtection="0"/>
    <xf numFmtId="0" fontId="21" fillId="70" borderId="237" applyNumberFormat="0" applyAlignment="0" applyProtection="0"/>
    <xf numFmtId="0" fontId="100" fillId="82" borderId="238" applyNumberFormat="0" applyAlignment="0" applyProtection="0"/>
    <xf numFmtId="0" fontId="90" fillId="82" borderId="235"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100" fillId="82" borderId="238" applyNumberFormat="0" applyAlignment="0" applyProtection="0"/>
    <xf numFmtId="0" fontId="91" fillId="83" borderId="236" applyNumberFormat="0" applyAlignment="0" applyProtection="0"/>
    <xf numFmtId="0" fontId="21" fillId="70" borderId="237"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100" fillId="82" borderId="238" applyNumberFormat="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90" fillId="82" borderId="235" applyNumberFormat="0" applyAlignment="0" applyProtection="0"/>
    <xf numFmtId="0" fontId="97" fillId="73" borderId="235" applyNumberFormat="0" applyAlignment="0" applyProtection="0"/>
    <xf numFmtId="0" fontId="90" fillId="82"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1" fillId="83" borderId="236"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0" fillId="82" borderId="238" applyNumberFormat="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1" fillId="83" borderId="236"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1" fillId="83" borderId="236" applyNumberFormat="0" applyAlignment="0" applyProtection="0"/>
    <xf numFmtId="0" fontId="97" fillId="73" borderId="235" applyNumberFormat="0" applyAlignment="0" applyProtection="0"/>
    <xf numFmtId="0" fontId="91" fillId="83" borderId="236"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7" fillId="73" borderId="235" applyNumberFormat="0" applyAlignment="0" applyProtection="0"/>
    <xf numFmtId="0" fontId="90" fillId="82"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19" fillId="0" borderId="240" applyNumberFormat="0" applyFill="0" applyAlignment="0" applyProtection="0"/>
    <xf numFmtId="0" fontId="21" fillId="70" borderId="237" applyNumberFormat="0" applyAlignment="0" applyProtection="0"/>
    <xf numFmtId="0" fontId="90" fillId="82" borderId="235" applyNumberFormat="0" applyAlignment="0" applyProtection="0"/>
    <xf numFmtId="0" fontId="19" fillId="0" borderId="240" applyNumberFormat="0" applyFill="0" applyAlignment="0" applyProtection="0"/>
    <xf numFmtId="0" fontId="97" fillId="73" borderId="235" applyNumberFormat="0" applyAlignment="0" applyProtection="0"/>
    <xf numFmtId="0" fontId="97" fillId="73" borderId="235" applyNumberFormat="0" applyAlignment="0" applyProtection="0"/>
    <xf numFmtId="0" fontId="19" fillId="0" borderId="240" applyNumberFormat="0" applyFill="0" applyAlignment="0" applyProtection="0"/>
    <xf numFmtId="0" fontId="19" fillId="0" borderId="240" applyNumberFormat="0" applyFill="0" applyAlignment="0" applyProtection="0"/>
    <xf numFmtId="0" fontId="19" fillId="0" borderId="240" applyNumberFormat="0" applyFill="0" applyAlignment="0" applyProtection="0"/>
    <xf numFmtId="0" fontId="97" fillId="73" borderId="235" applyNumberFormat="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0" fillId="82" borderId="235" applyNumberFormat="0" applyAlignment="0" applyProtection="0"/>
    <xf numFmtId="0" fontId="97" fillId="73" borderId="235" applyNumberFormat="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102" fillId="0" borderId="239" applyNumberFormat="0" applyFill="0" applyAlignment="0" applyProtection="0"/>
    <xf numFmtId="0" fontId="100" fillId="82" borderId="238" applyNumberFormat="0" applyAlignment="0" applyProtection="0"/>
    <xf numFmtId="0" fontId="102" fillId="0" borderId="239" applyNumberFormat="0" applyFill="0" applyAlignment="0" applyProtection="0"/>
    <xf numFmtId="0" fontId="21" fillId="70" borderId="237" applyNumberFormat="0" applyAlignment="0" applyProtection="0"/>
    <xf numFmtId="0" fontId="100" fillId="82" borderId="238" applyNumberFormat="0" applyAlignment="0" applyProtection="0"/>
    <xf numFmtId="0" fontId="102" fillId="0" borderId="239" applyNumberFormat="0" applyFill="0" applyAlignment="0" applyProtection="0"/>
    <xf numFmtId="0" fontId="91" fillId="83" borderId="236" applyNumberFormat="0" applyAlignment="0" applyProtection="0"/>
    <xf numFmtId="0" fontId="91" fillId="83" borderId="236" applyNumberFormat="0" applyAlignment="0" applyProtection="0"/>
    <xf numFmtId="0" fontId="91" fillId="83" borderId="236" applyNumberFormat="0" applyAlignment="0" applyProtection="0"/>
    <xf numFmtId="0" fontId="91" fillId="83" borderId="236" applyNumberFormat="0" applyAlignment="0" applyProtection="0"/>
    <xf numFmtId="0" fontId="19" fillId="0" borderId="241" applyNumberFormat="0" applyFill="0" applyAlignment="0" applyProtection="0"/>
    <xf numFmtId="0" fontId="100" fillId="82" borderId="244" applyNumberFormat="0" applyAlignment="0" applyProtection="0"/>
    <xf numFmtId="0" fontId="19" fillId="0" borderId="241" applyNumberFormat="0" applyFill="0" applyAlignment="0" applyProtection="0"/>
    <xf numFmtId="0" fontId="102" fillId="0" borderId="245" applyNumberFormat="0" applyFill="0" applyAlignment="0" applyProtection="0"/>
    <xf numFmtId="0" fontId="90" fillId="82" borderId="242" applyNumberFormat="0" applyAlignment="0" applyProtection="0"/>
    <xf numFmtId="0" fontId="21" fillId="70" borderId="243" applyNumberFormat="0" applyAlignment="0" applyProtection="0"/>
    <xf numFmtId="0" fontId="100" fillId="82" borderId="244"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100" fillId="82" borderId="244" applyNumberFormat="0" applyAlignment="0" applyProtection="0"/>
    <xf numFmtId="0" fontId="19" fillId="0" borderId="241" applyNumberFormat="0" applyFill="0" applyAlignment="0" applyProtection="0"/>
    <xf numFmtId="0" fontId="100" fillId="82" borderId="244" applyNumberFormat="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100" fillId="82" borderId="244"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100" fillId="82" borderId="244"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19" fillId="0" borderId="241" applyNumberFormat="0" applyFill="0" applyAlignment="0" applyProtection="0"/>
    <xf numFmtId="0" fontId="97" fillId="73" borderId="242"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00" fillId="82" borderId="244"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90" fillId="82"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100" fillId="82" borderId="244" applyNumberFormat="0" applyAlignment="0" applyProtection="0"/>
    <xf numFmtId="0" fontId="90" fillId="82" borderId="242" applyNumberFormat="0" applyAlignment="0" applyProtection="0"/>
    <xf numFmtId="0" fontId="100" fillId="82" borderId="244" applyNumberFormat="0" applyAlignment="0" applyProtection="0"/>
    <xf numFmtId="0" fontId="21" fillId="70" borderId="243" applyNumberFormat="0" applyAlignment="0" applyProtection="0"/>
    <xf numFmtId="0" fontId="90" fillId="82" borderId="242" applyNumberFormat="0" applyAlignment="0" applyProtection="0"/>
    <xf numFmtId="0" fontId="90" fillId="82" borderId="242" applyNumberFormat="0" applyAlignment="0" applyProtection="0"/>
    <xf numFmtId="0" fontId="90" fillId="82" borderId="242" applyNumberFormat="0" applyAlignment="0" applyProtection="0"/>
    <xf numFmtId="0" fontId="90" fillId="82" borderId="242" applyNumberFormat="0" applyAlignment="0" applyProtection="0"/>
    <xf numFmtId="0" fontId="100" fillId="82" borderId="244" applyNumberFormat="0" applyAlignment="0" applyProtection="0"/>
    <xf numFmtId="0" fontId="97" fillId="73" borderId="242" applyNumberFormat="0" applyAlignment="0" applyProtection="0"/>
    <xf numFmtId="0" fontId="100" fillId="82" borderId="244" applyNumberFormat="0" applyAlignment="0" applyProtection="0"/>
    <xf numFmtId="0" fontId="100" fillId="82" borderId="244" applyNumberFormat="0" applyAlignment="0" applyProtection="0"/>
    <xf numFmtId="0" fontId="19" fillId="0" borderId="241" applyNumberFormat="0" applyFill="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19" fillId="0" borderId="241" applyNumberFormat="0" applyFill="0" applyAlignment="0" applyProtection="0"/>
    <xf numFmtId="0" fontId="100" fillId="82" borderId="244"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21" fillId="70" borderId="243" applyNumberFormat="0" applyAlignment="0" applyProtection="0"/>
    <xf numFmtId="0" fontId="19" fillId="0" borderId="241" applyNumberFormat="0" applyFill="0" applyAlignment="0" applyProtection="0"/>
    <xf numFmtId="0" fontId="97" fillId="73" borderId="242" applyNumberFormat="0" applyAlignment="0" applyProtection="0"/>
    <xf numFmtId="0" fontId="100" fillId="82" borderId="244" applyNumberFormat="0" applyAlignment="0" applyProtection="0"/>
    <xf numFmtId="0" fontId="21" fillId="70" borderId="243" applyNumberFormat="0" applyAlignment="0" applyProtection="0"/>
    <xf numFmtId="0" fontId="90" fillId="82" borderId="242" applyNumberFormat="0" applyAlignment="0" applyProtection="0"/>
    <xf numFmtId="0" fontId="100" fillId="82" borderId="244" applyNumberFormat="0" applyAlignment="0" applyProtection="0"/>
    <xf numFmtId="0" fontId="19" fillId="0" borderId="241" applyNumberFormat="0" applyFill="0" applyAlignment="0" applyProtection="0"/>
    <xf numFmtId="0" fontId="102" fillId="0" borderId="245" applyNumberFormat="0" applyFill="0" applyAlignment="0" applyProtection="0"/>
    <xf numFmtId="0" fontId="19" fillId="0" borderId="241" applyNumberFormat="0" applyFill="0" applyAlignment="0" applyProtection="0"/>
    <xf numFmtId="0" fontId="100" fillId="82" borderId="244" applyNumberFormat="0" applyAlignment="0" applyProtection="0"/>
    <xf numFmtId="0" fontId="19" fillId="0" borderId="241" applyNumberFormat="0" applyFill="0" applyAlignment="0" applyProtection="0"/>
    <xf numFmtId="0" fontId="21" fillId="70" borderId="243" applyNumberFormat="0" applyAlignment="0" applyProtection="0"/>
    <xf numFmtId="0" fontId="21" fillId="70" borderId="243" applyNumberFormat="0" applyAlignment="0" applyProtection="0"/>
    <xf numFmtId="0" fontId="100" fillId="82" borderId="244" applyNumberFormat="0" applyAlignment="0" applyProtection="0"/>
    <xf numFmtId="0" fontId="100" fillId="82" borderId="244" applyNumberFormat="0" applyAlignment="0" applyProtection="0"/>
    <xf numFmtId="0" fontId="19" fillId="0" borderId="241" applyNumberFormat="0" applyFill="0" applyAlignment="0" applyProtection="0"/>
    <xf numFmtId="0" fontId="90" fillId="82" borderId="242" applyNumberFormat="0" applyAlignment="0" applyProtection="0"/>
    <xf numFmtId="0" fontId="21" fillId="70" borderId="243" applyNumberFormat="0" applyAlignment="0" applyProtection="0"/>
    <xf numFmtId="0" fontId="100" fillId="82" borderId="244" applyNumberFormat="0" applyAlignment="0" applyProtection="0"/>
    <xf numFmtId="0" fontId="21" fillId="70" borderId="243" applyNumberFormat="0" applyAlignment="0" applyProtection="0"/>
    <xf numFmtId="0" fontId="100" fillId="82" borderId="244" applyNumberFormat="0" applyAlignment="0" applyProtection="0"/>
    <xf numFmtId="0" fontId="21" fillId="70" borderId="243" applyNumberFormat="0" applyAlignment="0" applyProtection="0"/>
    <xf numFmtId="0" fontId="100" fillId="82" borderId="244" applyNumberFormat="0" applyAlignment="0" applyProtection="0"/>
    <xf numFmtId="0" fontId="19" fillId="0" borderId="241" applyNumberFormat="0" applyFill="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21" fillId="70" borderId="243" applyNumberFormat="0" applyAlignment="0" applyProtection="0"/>
    <xf numFmtId="0" fontId="19" fillId="0" borderId="241" applyNumberFormat="0" applyFill="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21" fillId="70" borderId="243" applyNumberFormat="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21" fillId="70" borderId="243" applyNumberFormat="0" applyAlignment="0" applyProtection="0"/>
    <xf numFmtId="0" fontId="19" fillId="0" borderId="241" applyNumberFormat="0" applyFill="0" applyAlignment="0" applyProtection="0"/>
    <xf numFmtId="0" fontId="21" fillId="70" borderId="243" applyNumberFormat="0" applyAlignment="0" applyProtection="0"/>
    <xf numFmtId="0" fontId="19" fillId="0" borderId="241" applyNumberFormat="0" applyFill="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21" fillId="70" borderId="243" applyNumberFormat="0" applyAlignment="0" applyProtection="0"/>
    <xf numFmtId="0" fontId="100" fillId="82" borderId="244"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00" fillId="82" borderId="244" applyNumberFormat="0" applyAlignment="0" applyProtection="0"/>
    <xf numFmtId="0" fontId="90" fillId="82" borderId="242" applyNumberFormat="0" applyAlignment="0" applyProtection="0"/>
    <xf numFmtId="0" fontId="100" fillId="82" borderId="244" applyNumberFormat="0" applyAlignment="0" applyProtection="0"/>
    <xf numFmtId="0" fontId="19" fillId="0" borderId="241" applyNumberFormat="0" applyFill="0" applyAlignment="0" applyProtection="0"/>
    <xf numFmtId="0" fontId="90" fillId="82" borderId="242" applyNumberFormat="0" applyAlignment="0" applyProtection="0"/>
    <xf numFmtId="0" fontId="21" fillId="70" borderId="243" applyNumberFormat="0" applyAlignment="0" applyProtection="0"/>
    <xf numFmtId="0" fontId="102" fillId="0" borderId="245" applyNumberFormat="0" applyFill="0" applyAlignment="0" applyProtection="0"/>
    <xf numFmtId="0" fontId="21" fillId="70" borderId="243"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100" fillId="82" borderId="244" applyNumberFormat="0" applyAlignment="0" applyProtection="0"/>
    <xf numFmtId="0" fontId="97" fillId="73" borderId="242" applyNumberFormat="0" applyAlignment="0" applyProtection="0"/>
    <xf numFmtId="0" fontId="21" fillId="70" borderId="243" applyNumberFormat="0" applyAlignment="0" applyProtection="0"/>
    <xf numFmtId="0" fontId="19" fillId="0" borderId="241" applyNumberFormat="0" applyFill="0" applyAlignment="0" applyProtection="0"/>
    <xf numFmtId="0" fontId="102" fillId="0" borderId="245" applyNumberFormat="0" applyFill="0" applyAlignment="0" applyProtection="0"/>
    <xf numFmtId="0" fontId="90" fillId="82" borderId="242" applyNumberFormat="0" applyAlignment="0" applyProtection="0"/>
    <xf numFmtId="0" fontId="90" fillId="82" borderId="242" applyNumberFormat="0" applyAlignment="0" applyProtection="0"/>
    <xf numFmtId="0" fontId="90" fillId="82" borderId="242" applyNumberFormat="0" applyAlignment="0" applyProtection="0"/>
    <xf numFmtId="0" fontId="90" fillId="82" borderId="242" applyNumberFormat="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90" fillId="82" borderId="242" applyNumberFormat="0" applyAlignment="0" applyProtection="0"/>
    <xf numFmtId="0" fontId="100" fillId="82" borderId="244" applyNumberFormat="0" applyAlignment="0" applyProtection="0"/>
    <xf numFmtId="0" fontId="19" fillId="0" borderId="241" applyNumberFormat="0" applyFill="0" applyAlignment="0" applyProtection="0"/>
    <xf numFmtId="0" fontId="100" fillId="82" borderId="244" applyNumberFormat="0" applyAlignment="0" applyProtection="0"/>
    <xf numFmtId="0" fontId="100" fillId="82" borderId="244"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21" fillId="70" borderId="243" applyNumberFormat="0" applyAlignment="0" applyProtection="0"/>
    <xf numFmtId="0" fontId="19" fillId="0" borderId="241" applyNumberFormat="0" applyFill="0" applyAlignment="0" applyProtection="0"/>
    <xf numFmtId="0" fontId="100" fillId="82" borderId="244"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102" fillId="0" borderId="245"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100" fillId="82" borderId="244" applyNumberFormat="0" applyAlignment="0" applyProtection="0"/>
    <xf numFmtId="0" fontId="21" fillId="70" borderId="243" applyNumberFormat="0" applyAlignment="0" applyProtection="0"/>
    <xf numFmtId="0" fontId="100" fillId="82" borderId="244"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19" fillId="0" borderId="241" applyNumberFormat="0" applyFill="0" applyAlignment="0" applyProtection="0"/>
    <xf numFmtId="0" fontId="90" fillId="82" borderId="242"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2" fillId="0" borderId="245"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21" fillId="70" borderId="243" applyNumberFormat="0" applyAlignment="0" applyProtection="0"/>
    <xf numFmtId="0" fontId="21" fillId="70" borderId="243" applyNumberFormat="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21" fillId="70" borderId="243"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00" fillId="82" borderId="244" applyNumberFormat="0" applyAlignment="0" applyProtection="0"/>
    <xf numFmtId="0" fontId="21" fillId="70" borderId="243" applyNumberFormat="0" applyAlignment="0" applyProtection="0"/>
    <xf numFmtId="0" fontId="90" fillId="82" borderId="242" applyNumberFormat="0" applyAlignment="0" applyProtection="0"/>
    <xf numFmtId="0" fontId="100" fillId="82" borderId="244" applyNumberFormat="0" applyAlignment="0" applyProtection="0"/>
    <xf numFmtId="0" fontId="19" fillId="0" borderId="241" applyNumberFormat="0" applyFill="0" applyAlignment="0" applyProtection="0"/>
    <xf numFmtId="0" fontId="100" fillId="82" borderId="244" applyNumberFormat="0" applyAlignment="0" applyProtection="0"/>
    <xf numFmtId="0" fontId="19" fillId="0" borderId="241" applyNumberFormat="0" applyFill="0" applyAlignment="0" applyProtection="0"/>
    <xf numFmtId="0" fontId="102" fillId="0" borderId="245" applyNumberFormat="0" applyFill="0" applyAlignment="0" applyProtection="0"/>
    <xf numFmtId="0" fontId="21" fillId="70" borderId="243"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21" fillId="70" borderId="243" applyNumberFormat="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21" fillId="70" borderId="243" applyNumberFormat="0" applyAlignment="0" applyProtection="0"/>
    <xf numFmtId="0" fontId="100" fillId="82" borderId="244" applyNumberFormat="0" applyAlignment="0" applyProtection="0"/>
    <xf numFmtId="0" fontId="90" fillId="82" borderId="242"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21" fillId="70" borderId="243"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0" fillId="82" borderId="244"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02" fillId="0" borderId="245"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100" fillId="82" borderId="244" applyNumberFormat="0" applyAlignment="0" applyProtection="0"/>
    <xf numFmtId="0" fontId="21" fillId="70" borderId="243" applyNumberFormat="0" applyAlignment="0" applyProtection="0"/>
    <xf numFmtId="0" fontId="100" fillId="82" borderId="244"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19" fillId="0" borderId="241" applyNumberFormat="0" applyFill="0" applyAlignment="0" applyProtection="0"/>
    <xf numFmtId="0" fontId="90" fillId="82" borderId="242"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2" fillId="0" borderId="245" applyNumberFormat="0" applyFill="0" applyAlignment="0" applyProtection="0"/>
    <xf numFmtId="0" fontId="21" fillId="70" borderId="243" applyNumberFormat="0" applyAlignment="0" applyProtection="0"/>
    <xf numFmtId="0" fontId="97" fillId="73"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90" fillId="82" borderId="242"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21" fillId="70" borderId="243" applyNumberFormat="0" applyAlignment="0" applyProtection="0"/>
    <xf numFmtId="0" fontId="21" fillId="70" borderId="243" applyNumberFormat="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21" fillId="70" borderId="243"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00" fillId="82" borderId="244" applyNumberFormat="0" applyAlignment="0" applyProtection="0"/>
    <xf numFmtId="0" fontId="21" fillId="70" borderId="243" applyNumberFormat="0" applyAlignment="0" applyProtection="0"/>
    <xf numFmtId="0" fontId="90" fillId="82" borderId="242" applyNumberFormat="0" applyAlignment="0" applyProtection="0"/>
    <xf numFmtId="0" fontId="100" fillId="82" borderId="244" applyNumberFormat="0" applyAlignment="0" applyProtection="0"/>
    <xf numFmtId="0" fontId="19" fillId="0" borderId="241" applyNumberFormat="0" applyFill="0" applyAlignment="0" applyProtection="0"/>
    <xf numFmtId="0" fontId="100" fillId="82" borderId="244" applyNumberFormat="0" applyAlignment="0" applyProtection="0"/>
    <xf numFmtId="0" fontId="19" fillId="0" borderId="241" applyNumberFormat="0" applyFill="0" applyAlignment="0" applyProtection="0"/>
    <xf numFmtId="0" fontId="21" fillId="70" borderId="243" applyNumberFormat="0" applyAlignment="0" applyProtection="0"/>
    <xf numFmtId="0" fontId="19" fillId="0" borderId="241" applyNumberFormat="0" applyFill="0" applyAlignment="0" applyProtection="0"/>
    <xf numFmtId="0" fontId="102" fillId="0" borderId="245" applyNumberFormat="0" applyFill="0" applyAlignment="0" applyProtection="0"/>
    <xf numFmtId="0" fontId="21" fillId="70" borderId="243" applyNumberFormat="0" applyAlignment="0" applyProtection="0"/>
    <xf numFmtId="0" fontId="21" fillId="70" borderId="243"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90" fillId="82" borderId="242" applyNumberFormat="0" applyAlignment="0" applyProtection="0"/>
    <xf numFmtId="0" fontId="100" fillId="82" borderId="244" applyNumberFormat="0" applyAlignment="0" applyProtection="0"/>
    <xf numFmtId="0" fontId="100" fillId="82" borderId="244" applyNumberFormat="0" applyAlignment="0" applyProtection="0"/>
    <xf numFmtId="0" fontId="100" fillId="82" borderId="244"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100" fillId="82" borderId="244" applyNumberFormat="0" applyAlignment="0" applyProtection="0"/>
    <xf numFmtId="0" fontId="100" fillId="82" borderId="244" applyNumberFormat="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02" fillId="0" borderId="245" applyNumberFormat="0" applyFill="0" applyAlignment="0" applyProtection="0"/>
    <xf numFmtId="0" fontId="21" fillId="70" borderId="243" applyNumberFormat="0" applyAlignment="0" applyProtection="0"/>
    <xf numFmtId="0" fontId="21" fillId="70" borderId="243" applyNumberFormat="0" applyAlignment="0" applyProtection="0"/>
    <xf numFmtId="0" fontId="90" fillId="82"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19" fillId="0" borderId="241" applyNumberFormat="0" applyFill="0" applyAlignment="0" applyProtection="0"/>
    <xf numFmtId="0" fontId="100" fillId="82" borderId="244" applyNumberFormat="0" applyAlignment="0" applyProtection="0"/>
    <xf numFmtId="0" fontId="19" fillId="0" borderId="241" applyNumberFormat="0" applyFill="0" applyAlignment="0" applyProtection="0"/>
    <xf numFmtId="0" fontId="100" fillId="82" borderId="244" applyNumberFormat="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21" fillId="70" borderId="243" applyNumberFormat="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21" fillId="70" borderId="243" applyNumberFormat="0" applyAlignment="0" applyProtection="0"/>
    <xf numFmtId="0" fontId="100" fillId="82" borderId="244" applyNumberFormat="0" applyAlignment="0" applyProtection="0"/>
    <xf numFmtId="0" fontId="90" fillId="82" borderId="242"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9" fillId="0" borderId="241" applyNumberFormat="0" applyFill="0" applyAlignment="0" applyProtection="0"/>
    <xf numFmtId="0" fontId="100" fillId="82" borderId="244" applyNumberFormat="0" applyAlignment="0" applyProtection="0"/>
    <xf numFmtId="0" fontId="100" fillId="82" borderId="244" applyNumberFormat="0" applyAlignment="0" applyProtection="0"/>
    <xf numFmtId="0" fontId="97" fillId="73" borderId="242" applyNumberFormat="0" applyAlignment="0" applyProtection="0"/>
    <xf numFmtId="0" fontId="21" fillId="70" borderId="243"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02" fillId="0" borderId="245" applyNumberFormat="0" applyFill="0" applyAlignment="0" applyProtection="0"/>
    <xf numFmtId="0" fontId="100" fillId="82" borderId="244" applyNumberFormat="0" applyAlignment="0" applyProtection="0"/>
    <xf numFmtId="0" fontId="90" fillId="82" borderId="242" applyNumberFormat="0" applyAlignment="0" applyProtection="0"/>
    <xf numFmtId="0" fontId="100" fillId="82" borderId="244"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102" fillId="0" borderId="245"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02" fillId="0" borderId="245" applyNumberFormat="0" applyFill="0" applyAlignment="0" applyProtection="0"/>
    <xf numFmtId="0" fontId="102" fillId="0" borderId="245"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100" fillId="82" borderId="244" applyNumberFormat="0" applyAlignment="0" applyProtection="0"/>
    <xf numFmtId="0" fontId="90" fillId="82" borderId="242" applyNumberFormat="0" applyAlignment="0" applyProtection="0"/>
    <xf numFmtId="0" fontId="90" fillId="82" borderId="242" applyNumberFormat="0" applyAlignment="0" applyProtection="0"/>
    <xf numFmtId="0" fontId="100" fillId="82" borderId="244" applyNumberFormat="0" applyAlignment="0" applyProtection="0"/>
    <xf numFmtId="0" fontId="90" fillId="82" borderId="242" applyNumberFormat="0" applyAlignment="0" applyProtection="0"/>
    <xf numFmtId="0" fontId="90" fillId="82" borderId="242" applyNumberFormat="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00" fillId="82" borderId="244" applyNumberFormat="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21" fillId="70" borderId="243" applyNumberFormat="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21" fillId="70" borderId="243" applyNumberFormat="0" applyAlignment="0" applyProtection="0"/>
    <xf numFmtId="0" fontId="100" fillId="82" borderId="244" applyNumberFormat="0" applyAlignment="0" applyProtection="0"/>
    <xf numFmtId="0" fontId="90" fillId="82" borderId="242"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9" fillId="0" borderId="241" applyNumberFormat="0" applyFill="0" applyAlignment="0" applyProtection="0"/>
    <xf numFmtId="0" fontId="90" fillId="82" borderId="242"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9" fillId="0" borderId="241" applyNumberFormat="0" applyFill="0" applyAlignment="0" applyProtection="0"/>
    <xf numFmtId="0" fontId="100" fillId="82" borderId="244" applyNumberFormat="0" applyAlignment="0" applyProtection="0"/>
    <xf numFmtId="0" fontId="90" fillId="82"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90" fillId="82" borderId="242" applyNumberFormat="0" applyAlignment="0" applyProtection="0"/>
    <xf numFmtId="0" fontId="90" fillId="82" borderId="242" applyNumberFormat="0" applyAlignment="0" applyProtection="0"/>
    <xf numFmtId="0" fontId="102" fillId="0" borderId="245" applyNumberFormat="0" applyFill="0" applyAlignment="0" applyProtection="0"/>
    <xf numFmtId="0" fontId="100" fillId="82" borderId="244"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100" fillId="82" borderId="244" applyNumberFormat="0" applyAlignment="0" applyProtection="0"/>
    <xf numFmtId="0" fontId="19" fillId="0" borderId="241" applyNumberFormat="0" applyFill="0" applyAlignment="0" applyProtection="0"/>
    <xf numFmtId="0" fontId="102" fillId="0" borderId="245" applyNumberFormat="0" applyFill="0" applyAlignment="0" applyProtection="0"/>
    <xf numFmtId="0" fontId="90" fillId="82" borderId="242" applyNumberFormat="0" applyAlignment="0" applyProtection="0"/>
    <xf numFmtId="0" fontId="100" fillId="82" borderId="244" applyNumberFormat="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00" fillId="82" borderId="244" applyNumberFormat="0" applyAlignment="0" applyProtection="0"/>
    <xf numFmtId="0" fontId="19" fillId="0" borderId="241" applyNumberFormat="0" applyFill="0" applyAlignment="0" applyProtection="0"/>
    <xf numFmtId="0" fontId="100" fillId="82" borderId="244" applyNumberFormat="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21" fillId="70" borderId="243" applyNumberFormat="0" applyAlignment="0" applyProtection="0"/>
    <xf numFmtId="0" fontId="90" fillId="82"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21" fillId="70" borderId="243" applyNumberFormat="0" applyAlignment="0" applyProtection="0"/>
    <xf numFmtId="0" fontId="100" fillId="82" borderId="244" applyNumberFormat="0" applyAlignment="0" applyProtection="0"/>
    <xf numFmtId="0" fontId="90" fillId="82" borderId="242"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19" fillId="0" borderId="241" applyNumberFormat="0" applyFill="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21" fillId="70" borderId="243"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21" fillId="70" borderId="243" applyNumberFormat="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21" fillId="70" borderId="243"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00" fillId="82" borderId="244" applyNumberFormat="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90" fillId="82" borderId="242"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21" fillId="70" borderId="243" applyNumberFormat="0" applyAlignment="0" applyProtection="0"/>
    <xf numFmtId="0" fontId="21" fillId="70" borderId="243" applyNumberFormat="0" applyAlignment="0" applyProtection="0"/>
    <xf numFmtId="0" fontId="90" fillId="82"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19" fillId="0" borderId="241" applyNumberFormat="0" applyFill="0" applyAlignment="0" applyProtection="0"/>
    <xf numFmtId="0" fontId="21" fillId="70" borderId="243" applyNumberFormat="0" applyAlignment="0" applyProtection="0"/>
    <xf numFmtId="0" fontId="19" fillId="0" borderId="241" applyNumberFormat="0" applyFill="0" applyAlignment="0" applyProtection="0"/>
    <xf numFmtId="0" fontId="100" fillId="82" borderId="244" applyNumberFormat="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102" fillId="0" borderId="245" applyNumberFormat="0" applyFill="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21" fillId="70" borderId="243" applyNumberFormat="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21" fillId="70" borderId="243" applyNumberFormat="0" applyAlignment="0" applyProtection="0"/>
    <xf numFmtId="0" fontId="100" fillId="82" borderId="244" applyNumberFormat="0" applyAlignment="0" applyProtection="0"/>
    <xf numFmtId="0" fontId="90" fillId="82" borderId="242"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9" fillId="0" borderId="241"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2" fillId="0" borderId="245" applyNumberFormat="0" applyFill="0" applyAlignment="0" applyProtection="0"/>
    <xf numFmtId="0" fontId="97" fillId="73" borderId="242" applyNumberFormat="0" applyAlignment="0" applyProtection="0"/>
    <xf numFmtId="0" fontId="97" fillId="73" borderId="242" applyNumberFormat="0" applyAlignment="0" applyProtection="0"/>
    <xf numFmtId="0" fontId="100" fillId="82" borderId="244"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21" fillId="70" borderId="243" applyNumberFormat="0" applyAlignment="0" applyProtection="0"/>
    <xf numFmtId="0" fontId="19" fillId="0" borderId="241" applyNumberFormat="0" applyFill="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00" fillId="82" borderId="244"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21" fillId="70" borderId="243" applyNumberFormat="0" applyAlignment="0" applyProtection="0"/>
    <xf numFmtId="0" fontId="19" fillId="0" borderId="241" applyNumberFormat="0" applyFill="0" applyAlignment="0" applyProtection="0"/>
    <xf numFmtId="0" fontId="21" fillId="70" borderId="243" applyNumberFormat="0" applyAlignment="0" applyProtection="0"/>
    <xf numFmtId="0" fontId="97" fillId="73" borderId="242" applyNumberFormat="0" applyAlignment="0" applyProtection="0"/>
    <xf numFmtId="0" fontId="90" fillId="82" borderId="242" applyNumberFormat="0" applyAlignment="0" applyProtection="0"/>
    <xf numFmtId="0" fontId="90" fillId="82" borderId="242" applyNumberFormat="0" applyAlignment="0" applyProtection="0"/>
    <xf numFmtId="0" fontId="21" fillId="70" borderId="243" applyNumberFormat="0" applyAlignment="0" applyProtection="0"/>
    <xf numFmtId="0" fontId="97" fillId="73"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21" fillId="70" borderId="243" applyNumberFormat="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21" fillId="70" borderId="243" applyNumberFormat="0" applyAlignment="0" applyProtection="0"/>
    <xf numFmtId="0" fontId="100" fillId="82" borderId="244" applyNumberFormat="0" applyAlignment="0" applyProtection="0"/>
    <xf numFmtId="0" fontId="90" fillId="82" borderId="242"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19" fillId="0" borderId="241" applyNumberFormat="0" applyFill="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00" fillId="82" borderId="244"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100" fillId="82" borderId="244" applyNumberFormat="0" applyAlignment="0" applyProtection="0"/>
    <xf numFmtId="0" fontId="100" fillId="82" borderId="244"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00" fillId="82" borderId="244" applyNumberFormat="0" applyAlignment="0" applyProtection="0"/>
    <xf numFmtId="0" fontId="90" fillId="82" borderId="242" applyNumberFormat="0" applyAlignment="0" applyProtection="0"/>
    <xf numFmtId="0" fontId="21" fillId="70" borderId="243" applyNumberFormat="0" applyAlignment="0" applyProtection="0"/>
    <xf numFmtId="0" fontId="100" fillId="82" borderId="244" applyNumberFormat="0" applyAlignment="0" applyProtection="0"/>
    <xf numFmtId="0" fontId="19" fillId="0" borderId="241" applyNumberFormat="0" applyFill="0" applyAlignment="0" applyProtection="0"/>
    <xf numFmtId="0" fontId="100" fillId="82" borderId="244" applyNumberFormat="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21" fillId="70" borderId="243" applyNumberFormat="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21" fillId="70" borderId="243" applyNumberFormat="0" applyAlignment="0" applyProtection="0"/>
    <xf numFmtId="0" fontId="100" fillId="82" borderId="244" applyNumberFormat="0" applyAlignment="0" applyProtection="0"/>
    <xf numFmtId="0" fontId="90" fillId="82" borderId="242"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7" fillId="73" borderId="242" applyNumberFormat="0" applyAlignment="0" applyProtection="0"/>
    <xf numFmtId="0" fontId="90" fillId="82" borderId="242" applyNumberFormat="0" applyAlignment="0" applyProtection="0"/>
    <xf numFmtId="0" fontId="100" fillId="82" borderId="244"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21" fillId="70" borderId="243" applyNumberFormat="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102" fillId="0" borderId="245" applyNumberFormat="0" applyFill="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21" fillId="70" borderId="243" applyNumberFormat="0" applyAlignment="0" applyProtection="0"/>
    <xf numFmtId="0" fontId="90" fillId="82"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21" fillId="70" borderId="243" applyNumberFormat="0" applyAlignment="0" applyProtection="0"/>
    <xf numFmtId="0" fontId="100" fillId="82" borderId="244" applyNumberFormat="0" applyAlignment="0" applyProtection="0"/>
    <xf numFmtId="0" fontId="90" fillId="82" borderId="242"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21" fillId="70" borderId="243" applyNumberFormat="0" applyAlignment="0" applyProtection="0"/>
    <xf numFmtId="0" fontId="97" fillId="73"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21" fillId="70" borderId="243"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21" fillId="70" borderId="243" applyNumberFormat="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21" fillId="70" borderId="243" applyNumberFormat="0" applyAlignment="0" applyProtection="0"/>
    <xf numFmtId="0" fontId="90" fillId="82"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21" fillId="70" borderId="243" applyNumberFormat="0" applyAlignment="0" applyProtection="0"/>
    <xf numFmtId="0" fontId="100" fillId="82" borderId="244" applyNumberFormat="0" applyAlignment="0" applyProtection="0"/>
    <xf numFmtId="0" fontId="90" fillId="82" borderId="242"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19" fillId="0" borderId="241" applyNumberFormat="0" applyFill="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21" fillId="70" borderId="243" applyNumberFormat="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21" fillId="70" borderId="243" applyNumberFormat="0" applyAlignment="0" applyProtection="0"/>
    <xf numFmtId="0" fontId="100" fillId="82" borderId="244" applyNumberFormat="0" applyAlignment="0" applyProtection="0"/>
    <xf numFmtId="0" fontId="90" fillId="82" borderId="242"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9" fillId="0" borderId="241" applyNumberFormat="0" applyFill="0" applyAlignment="0" applyProtection="0"/>
    <xf numFmtId="0" fontId="100" fillId="82" borderId="244"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21" fillId="70" borderId="243" applyNumberFormat="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21" fillId="70" borderId="243" applyNumberFormat="0" applyAlignment="0" applyProtection="0"/>
    <xf numFmtId="0" fontId="100" fillId="82" borderId="244" applyNumberFormat="0" applyAlignment="0" applyProtection="0"/>
    <xf numFmtId="0" fontId="90" fillId="82" borderId="242"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21" fillId="70" borderId="243" applyNumberFormat="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21" fillId="70" borderId="243" applyNumberFormat="0" applyAlignment="0" applyProtection="0"/>
    <xf numFmtId="0" fontId="100" fillId="82" borderId="244" applyNumberFormat="0" applyAlignment="0" applyProtection="0"/>
    <xf numFmtId="0" fontId="90" fillId="82" borderId="242"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100" fillId="82" borderId="244" applyNumberFormat="0" applyAlignment="0" applyProtection="0"/>
    <xf numFmtId="0" fontId="21" fillId="70" borderId="243"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100" fillId="82" borderId="244" applyNumberFormat="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90" fillId="82" borderId="242" applyNumberFormat="0" applyAlignment="0" applyProtection="0"/>
    <xf numFmtId="0" fontId="97" fillId="73" borderId="242" applyNumberFormat="0" applyAlignment="0" applyProtection="0"/>
    <xf numFmtId="0" fontId="90" fillId="82"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0" fillId="82" borderId="244" applyNumberFormat="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7" fillId="73" borderId="242" applyNumberFormat="0" applyAlignment="0" applyProtection="0"/>
    <xf numFmtId="0" fontId="90" fillId="82"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19" fillId="0" borderId="241" applyNumberFormat="0" applyFill="0" applyAlignment="0" applyProtection="0"/>
    <xf numFmtId="0" fontId="21" fillId="70" borderId="243" applyNumberFormat="0" applyAlignment="0" applyProtection="0"/>
    <xf numFmtId="0" fontId="90" fillId="82" borderId="242" applyNumberFormat="0" applyAlignment="0" applyProtection="0"/>
    <xf numFmtId="0" fontId="19" fillId="0" borderId="241" applyNumberFormat="0" applyFill="0" applyAlignment="0" applyProtection="0"/>
    <xf numFmtId="0" fontId="97" fillId="73" borderId="242" applyNumberFormat="0" applyAlignment="0" applyProtection="0"/>
    <xf numFmtId="0" fontId="97" fillId="73" borderId="242" applyNumberFormat="0" applyAlignment="0" applyProtection="0"/>
    <xf numFmtId="0" fontId="19" fillId="0" borderId="241" applyNumberFormat="0" applyFill="0" applyAlignment="0" applyProtection="0"/>
    <xf numFmtId="0" fontId="19" fillId="0" borderId="241" applyNumberFormat="0" applyFill="0" applyAlignment="0" applyProtection="0"/>
    <xf numFmtId="0" fontId="19" fillId="0" borderId="241" applyNumberFormat="0" applyFill="0" applyAlignment="0" applyProtection="0"/>
    <xf numFmtId="0" fontId="97" fillId="73" borderId="242" applyNumberFormat="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0" fillId="82" borderId="242" applyNumberFormat="0" applyAlignment="0" applyProtection="0"/>
    <xf numFmtId="0" fontId="97" fillId="73" borderId="242" applyNumberFormat="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102" fillId="0" borderId="245" applyNumberFormat="0" applyFill="0" applyAlignment="0" applyProtection="0"/>
    <xf numFmtId="0" fontId="100" fillId="82" borderId="244" applyNumberFormat="0" applyAlignment="0" applyProtection="0"/>
    <xf numFmtId="0" fontId="102" fillId="0" borderId="245" applyNumberFormat="0" applyFill="0" applyAlignment="0" applyProtection="0"/>
    <xf numFmtId="0" fontId="21" fillId="70" borderId="243" applyNumberFormat="0" applyAlignment="0" applyProtection="0"/>
    <xf numFmtId="0" fontId="100" fillId="82" borderId="244" applyNumberFormat="0" applyAlignment="0" applyProtection="0"/>
    <xf numFmtId="0" fontId="102" fillId="0" borderId="245" applyNumberFormat="0" applyFill="0" applyAlignment="0" applyProtection="0"/>
    <xf numFmtId="0" fontId="91" fillId="83" borderId="236" applyNumberFormat="0" applyAlignment="0" applyProtection="0"/>
    <xf numFmtId="0" fontId="90" fillId="82" borderId="246" applyNumberFormat="0" applyAlignment="0" applyProtection="0"/>
    <xf numFmtId="0" fontId="97" fillId="73" borderId="246" applyNumberFormat="0" applyAlignment="0" applyProtection="0"/>
    <xf numFmtId="0" fontId="21" fillId="70" borderId="247" applyNumberFormat="0" applyAlignment="0" applyProtection="0"/>
    <xf numFmtId="0" fontId="102" fillId="0" borderId="248" applyNumberFormat="0" applyFill="0" applyAlignment="0" applyProtection="0"/>
  </cellStyleXfs>
  <cellXfs count="1689">
    <xf numFmtId="0" fontId="0" fillId="0" borderId="0" xfId="0"/>
    <xf numFmtId="0" fontId="38" fillId="0" borderId="0" xfId="152" quotePrefix="1" applyFont="1" applyAlignment="1" applyProtection="1"/>
    <xf numFmtId="0" fontId="39" fillId="0" borderId="0" xfId="0" applyFont="1" applyAlignment="1">
      <alignment horizontal="left"/>
    </xf>
    <xf numFmtId="49" fontId="39" fillId="0" borderId="0" xfId="0" applyNumberFormat="1" applyFont="1" applyAlignment="1">
      <alignment horizontal="left"/>
    </xf>
    <xf numFmtId="0" fontId="40" fillId="0" borderId="0" xfId="165" applyFont="1"/>
    <xf numFmtId="0" fontId="41" fillId="0" borderId="0" xfId="165" applyFont="1"/>
    <xf numFmtId="0" fontId="40" fillId="0" borderId="21" xfId="165" applyFont="1" applyBorder="1"/>
    <xf numFmtId="166" fontId="40" fillId="0" borderId="0" xfId="102" applyFont="1" applyProtection="1"/>
    <xf numFmtId="0" fontId="40" fillId="0" borderId="2" xfId="165" applyFont="1" applyBorder="1"/>
    <xf numFmtId="166" fontId="40" fillId="0" borderId="2" xfId="102" applyFont="1" applyBorder="1" applyProtection="1"/>
    <xf numFmtId="0" fontId="38" fillId="0" borderId="0" xfId="152" quotePrefix="1" applyFont="1" applyFill="1" applyAlignment="1" applyProtection="1"/>
    <xf numFmtId="0" fontId="38" fillId="0" borderId="0" xfId="152" applyFont="1" applyAlignment="1" applyProtection="1"/>
    <xf numFmtId="0" fontId="40" fillId="0" borderId="0" xfId="0" applyFont="1"/>
    <xf numFmtId="0" fontId="38" fillId="0" borderId="0" xfId="152" applyFont="1" applyFill="1" applyAlignment="1" applyProtection="1"/>
    <xf numFmtId="0" fontId="42" fillId="50" borderId="0" xfId="0" applyFont="1" applyFill="1"/>
    <xf numFmtId="0" fontId="41" fillId="50" borderId="0" xfId="0" applyFont="1" applyFill="1"/>
    <xf numFmtId="0" fontId="38" fillId="0" borderId="32" xfId="152" applyFont="1" applyFill="1" applyBorder="1" applyAlignment="1" applyProtection="1">
      <alignment horizontal="center" vertical="center"/>
      <protection hidden="1"/>
    </xf>
    <xf numFmtId="0" fontId="39" fillId="0" borderId="0" xfId="0" applyFont="1" applyAlignment="1" applyProtection="1">
      <alignment horizontal="left" vertical="center"/>
      <protection locked="0"/>
    </xf>
    <xf numFmtId="14" fontId="39" fillId="0" borderId="0" xfId="0" applyNumberFormat="1" applyFont="1" applyAlignment="1" applyProtection="1">
      <alignment horizontal="left" vertical="center"/>
      <protection locked="0"/>
    </xf>
    <xf numFmtId="0" fontId="42" fillId="0" borderId="0" xfId="0" applyFont="1" applyAlignment="1" applyProtection="1">
      <alignment horizontal="right"/>
      <protection locked="0"/>
    </xf>
    <xf numFmtId="14" fontId="39" fillId="0" borderId="0" xfId="0" applyNumberFormat="1" applyFont="1" applyAlignment="1" applyProtection="1">
      <alignment horizontal="right"/>
      <protection locked="0"/>
    </xf>
    <xf numFmtId="0" fontId="39" fillId="0" borderId="0" xfId="0" applyFont="1" applyAlignment="1" applyProtection="1">
      <alignment horizontal="right"/>
      <protection locked="0"/>
    </xf>
    <xf numFmtId="0" fontId="39" fillId="0" borderId="0" xfId="0" applyFont="1" applyProtection="1">
      <protection locked="0"/>
    </xf>
    <xf numFmtId="0" fontId="42" fillId="0" borderId="0" xfId="0" applyFont="1" applyProtection="1">
      <protection locked="0"/>
    </xf>
    <xf numFmtId="0" fontId="41" fillId="0" borderId="0" xfId="0" applyFont="1" applyProtection="1">
      <protection locked="0"/>
    </xf>
    <xf numFmtId="0" fontId="47" fillId="0" borderId="0" xfId="152" applyFont="1" applyFill="1" applyAlignment="1" applyProtection="1"/>
    <xf numFmtId="49" fontId="39" fillId="0" borderId="0" xfId="0" applyNumberFormat="1" applyFont="1" applyAlignment="1" applyProtection="1">
      <alignment horizontal="left" vertical="center"/>
      <protection locked="0"/>
    </xf>
    <xf numFmtId="14" fontId="39" fillId="0" borderId="0" xfId="0" applyNumberFormat="1" applyFont="1" applyProtection="1">
      <protection locked="0"/>
    </xf>
    <xf numFmtId="14" fontId="39" fillId="0" borderId="0" xfId="0" applyNumberFormat="1" applyFont="1" applyAlignment="1" applyProtection="1">
      <alignment horizontal="right" vertical="center"/>
      <protection locked="0"/>
    </xf>
    <xf numFmtId="0" fontId="40" fillId="0" borderId="0" xfId="165" applyFont="1" applyAlignment="1">
      <alignment horizontal="center" vertical="center"/>
    </xf>
    <xf numFmtId="0" fontId="40" fillId="0" borderId="76" xfId="165" applyFont="1" applyBorder="1"/>
    <xf numFmtId="0" fontId="40" fillId="0" borderId="89" xfId="165" applyFont="1" applyBorder="1"/>
    <xf numFmtId="167" fontId="40" fillId="0" borderId="78" xfId="102" applyNumberFormat="1" applyFont="1" applyFill="1" applyBorder="1" applyProtection="1"/>
    <xf numFmtId="167" fontId="40" fillId="0" borderId="90" xfId="102" applyNumberFormat="1" applyFont="1" applyFill="1" applyBorder="1" applyProtection="1"/>
    <xf numFmtId="0" fontId="40" fillId="0" borderId="91" xfId="165" applyFont="1" applyBorder="1"/>
    <xf numFmtId="0" fontId="40" fillId="0" borderId="121" xfId="165" applyFont="1" applyBorder="1"/>
    <xf numFmtId="0" fontId="40" fillId="0" borderId="122" xfId="165" applyFont="1" applyBorder="1"/>
    <xf numFmtId="0" fontId="49" fillId="0" borderId="0" xfId="165" applyFont="1"/>
    <xf numFmtId="0" fontId="48" fillId="0" borderId="0" xfId="0" applyFont="1" applyAlignment="1">
      <alignment horizontal="center"/>
    </xf>
    <xf numFmtId="0" fontId="49" fillId="0" borderId="0" xfId="0" applyFont="1"/>
    <xf numFmtId="0" fontId="40" fillId="0" borderId="93" xfId="0" applyFont="1" applyBorder="1"/>
    <xf numFmtId="0" fontId="40" fillId="0" borderId="41" xfId="0" applyFont="1" applyBorder="1"/>
    <xf numFmtId="0" fontId="40" fillId="0" borderId="53" xfId="0" applyFont="1" applyBorder="1"/>
    <xf numFmtId="0" fontId="41" fillId="0" borderId="82" xfId="165" applyFont="1" applyBorder="1"/>
    <xf numFmtId="0" fontId="40" fillId="0" borderId="83" xfId="165" applyFont="1" applyBorder="1"/>
    <xf numFmtId="167" fontId="40" fillId="0" borderId="83" xfId="102" applyNumberFormat="1" applyFont="1" applyFill="1" applyBorder="1" applyAlignment="1" applyProtection="1">
      <alignment horizontal="center"/>
    </xf>
    <xf numFmtId="0" fontId="40" fillId="0" borderId="92" xfId="165" applyFont="1" applyBorder="1"/>
    <xf numFmtId="0" fontId="40" fillId="0" borderId="52" xfId="165" applyFont="1" applyBorder="1"/>
    <xf numFmtId="0" fontId="41" fillId="0" borderId="85" xfId="165" applyFont="1" applyBorder="1"/>
    <xf numFmtId="0" fontId="40" fillId="0" borderId="86" xfId="165" applyFont="1" applyBorder="1"/>
    <xf numFmtId="167" fontId="40" fillId="0" borderId="86" xfId="102" applyNumberFormat="1" applyFont="1" applyFill="1" applyBorder="1" applyAlignment="1" applyProtection="1">
      <alignment horizontal="center"/>
    </xf>
    <xf numFmtId="0" fontId="40" fillId="0" borderId="98" xfId="165" applyFont="1" applyBorder="1"/>
    <xf numFmtId="0" fontId="40" fillId="0" borderId="73" xfId="165" applyFont="1" applyBorder="1"/>
    <xf numFmtId="0" fontId="47" fillId="0" borderId="77" xfId="165" applyFont="1" applyBorder="1" applyAlignment="1">
      <alignment horizontal="center"/>
    </xf>
    <xf numFmtId="0" fontId="47" fillId="0" borderId="78" xfId="165" applyFont="1" applyBorder="1" applyAlignment="1">
      <alignment horizontal="center"/>
    </xf>
    <xf numFmtId="167" fontId="40" fillId="0" borderId="78" xfId="102" applyNumberFormat="1" applyFont="1" applyFill="1" applyBorder="1" applyAlignment="1" applyProtection="1">
      <alignment horizontal="center"/>
    </xf>
    <xf numFmtId="0" fontId="40" fillId="0" borderId="90" xfId="165" applyFont="1" applyBorder="1"/>
    <xf numFmtId="0" fontId="40" fillId="0" borderId="32" xfId="165" applyFont="1" applyBorder="1"/>
    <xf numFmtId="0" fontId="40" fillId="0" borderId="77" xfId="102" applyNumberFormat="1" applyFont="1" applyFill="1" applyBorder="1" applyAlignment="1" applyProtection="1">
      <alignment horizontal="center"/>
    </xf>
    <xf numFmtId="0" fontId="40" fillId="0" borderId="78" xfId="165" applyFont="1" applyBorder="1" applyAlignment="1">
      <alignment horizontal="center"/>
    </xf>
    <xf numFmtId="165" fontId="40" fillId="0" borderId="78" xfId="165" applyNumberFormat="1" applyFont="1" applyBorder="1" applyAlignment="1">
      <alignment horizontal="center"/>
    </xf>
    <xf numFmtId="9" fontId="40" fillId="0" borderId="78" xfId="240" applyFont="1" applyFill="1" applyBorder="1" applyAlignment="1" applyProtection="1">
      <alignment horizontal="center"/>
    </xf>
    <xf numFmtId="167" fontId="40" fillId="0" borderId="78" xfId="165" applyNumberFormat="1" applyFont="1" applyBorder="1"/>
    <xf numFmtId="167" fontId="40" fillId="0" borderId="90" xfId="102" applyNumberFormat="1" applyFont="1" applyFill="1" applyBorder="1" applyAlignment="1" applyProtection="1">
      <alignment horizontal="center"/>
    </xf>
    <xf numFmtId="166" fontId="40" fillId="0" borderId="32" xfId="1" applyFont="1" applyFill="1" applyBorder="1" applyProtection="1"/>
    <xf numFmtId="0" fontId="40" fillId="0" borderId="79" xfId="102" applyNumberFormat="1" applyFont="1" applyFill="1" applyBorder="1" applyAlignment="1" applyProtection="1">
      <alignment horizontal="center"/>
    </xf>
    <xf numFmtId="0" fontId="40" fillId="0" borderId="80" xfId="165" applyFont="1" applyBorder="1" applyAlignment="1">
      <alignment horizontal="center"/>
    </xf>
    <xf numFmtId="165" fontId="40" fillId="0" borderId="80" xfId="165" applyNumberFormat="1" applyFont="1" applyBorder="1" applyAlignment="1">
      <alignment horizontal="center"/>
    </xf>
    <xf numFmtId="167" fontId="40" fillId="0" borderId="80" xfId="165" applyNumberFormat="1" applyFont="1" applyBorder="1"/>
    <xf numFmtId="167" fontId="40" fillId="0" borderId="91" xfId="102" applyNumberFormat="1" applyFont="1" applyFill="1" applyBorder="1" applyAlignment="1" applyProtection="1">
      <alignment horizontal="center"/>
    </xf>
    <xf numFmtId="0" fontId="40" fillId="0" borderId="43" xfId="0" applyFont="1" applyBorder="1"/>
    <xf numFmtId="167" fontId="41" fillId="0" borderId="64" xfId="165" applyNumberFormat="1" applyFont="1" applyBorder="1"/>
    <xf numFmtId="167" fontId="41" fillId="0" borderId="137" xfId="165" applyNumberFormat="1" applyFont="1" applyBorder="1"/>
    <xf numFmtId="167" fontId="41" fillId="0" borderId="72" xfId="165" applyNumberFormat="1" applyFont="1" applyBorder="1"/>
    <xf numFmtId="167" fontId="40" fillId="0" borderId="122" xfId="165" applyNumberFormat="1" applyFont="1" applyBorder="1"/>
    <xf numFmtId="167" fontId="40" fillId="0" borderId="42" xfId="165" applyNumberFormat="1" applyFont="1" applyBorder="1"/>
    <xf numFmtId="0" fontId="40" fillId="0" borderId="48" xfId="0" applyFont="1" applyBorder="1"/>
    <xf numFmtId="167" fontId="40" fillId="0" borderId="78" xfId="102" applyNumberFormat="1" applyFont="1" applyBorder="1" applyProtection="1"/>
    <xf numFmtId="0" fontId="40" fillId="0" borderId="80" xfId="165" applyFont="1" applyBorder="1"/>
    <xf numFmtId="167" fontId="41" fillId="0" borderId="18" xfId="165" applyNumberFormat="1" applyFont="1" applyBorder="1"/>
    <xf numFmtId="167" fontId="41" fillId="0" borderId="127" xfId="165" applyNumberFormat="1" applyFont="1" applyBorder="1"/>
    <xf numFmtId="0" fontId="41" fillId="0" borderId="0" xfId="165" applyFont="1" applyAlignment="1">
      <alignment horizontal="right"/>
    </xf>
    <xf numFmtId="0" fontId="43" fillId="0" borderId="0" xfId="165" applyFont="1"/>
    <xf numFmtId="166" fontId="40" fillId="0" borderId="0" xfId="239" applyFont="1" applyProtection="1"/>
    <xf numFmtId="166" fontId="40" fillId="0" borderId="2" xfId="239" applyFont="1" applyBorder="1" applyProtection="1"/>
    <xf numFmtId="166" fontId="41" fillId="0" borderId="0" xfId="239" applyFont="1" applyProtection="1"/>
    <xf numFmtId="0" fontId="40" fillId="0" borderId="0" xfId="165" quotePrefix="1" applyFont="1"/>
    <xf numFmtId="9" fontId="40" fillId="0" borderId="2" xfId="239" applyNumberFormat="1" applyFont="1" applyFill="1" applyBorder="1" applyProtection="1"/>
    <xf numFmtId="166" fontId="41" fillId="0" borderId="18" xfId="239" applyFont="1" applyBorder="1" applyProtection="1"/>
    <xf numFmtId="0" fontId="44" fillId="0" borderId="0" xfId="165" applyFont="1"/>
    <xf numFmtId="0" fontId="47" fillId="0" borderId="0" xfId="152" applyFont="1" applyFill="1" applyBorder="1" applyAlignment="1" applyProtection="1"/>
    <xf numFmtId="166" fontId="40" fillId="0" borderId="76" xfId="102" applyFont="1" applyFill="1" applyBorder="1" applyProtection="1"/>
    <xf numFmtId="166" fontId="40" fillId="0" borderId="89" xfId="102" applyFont="1" applyFill="1" applyBorder="1" applyProtection="1"/>
    <xf numFmtId="166" fontId="40" fillId="0" borderId="78" xfId="102" applyFont="1" applyFill="1" applyBorder="1" applyProtection="1"/>
    <xf numFmtId="166" fontId="40" fillId="0" borderId="90" xfId="102" applyFont="1" applyFill="1" applyBorder="1" applyProtection="1"/>
    <xf numFmtId="166" fontId="40" fillId="0" borderId="80" xfId="102" applyFont="1" applyFill="1" applyBorder="1" applyProtection="1"/>
    <xf numFmtId="166" fontId="40" fillId="0" borderId="91" xfId="102" applyFont="1" applyFill="1" applyBorder="1" applyProtection="1"/>
    <xf numFmtId="166" fontId="41" fillId="0" borderId="18" xfId="102" applyFont="1" applyFill="1" applyBorder="1" applyProtection="1"/>
    <xf numFmtId="166" fontId="41" fillId="0" borderId="87" xfId="102" applyFont="1" applyFill="1" applyBorder="1" applyProtection="1"/>
    <xf numFmtId="166" fontId="40" fillId="0" borderId="122" xfId="102" applyFont="1" applyFill="1" applyBorder="1" applyProtection="1"/>
    <xf numFmtId="166" fontId="40" fillId="0" borderId="124" xfId="102" applyFont="1" applyFill="1" applyBorder="1" applyProtection="1"/>
    <xf numFmtId="166" fontId="40" fillId="0" borderId="0" xfId="165" applyNumberFormat="1" applyFont="1"/>
    <xf numFmtId="166" fontId="40" fillId="0" borderId="96" xfId="102" applyFont="1" applyFill="1" applyBorder="1" applyProtection="1"/>
    <xf numFmtId="166" fontId="40" fillId="0" borderId="97" xfId="102" applyFont="1" applyFill="1" applyBorder="1" applyProtection="1"/>
    <xf numFmtId="166" fontId="47" fillId="0" borderId="0" xfId="152" applyNumberFormat="1" applyFont="1" applyFill="1" applyAlignment="1" applyProtection="1"/>
    <xf numFmtId="166" fontId="41" fillId="0" borderId="64" xfId="102" applyFont="1" applyFill="1" applyBorder="1" applyProtection="1"/>
    <xf numFmtId="166" fontId="41" fillId="0" borderId="136" xfId="102" applyFont="1" applyFill="1" applyBorder="1" applyProtection="1"/>
    <xf numFmtId="0" fontId="40" fillId="0" borderId="123" xfId="165" applyFont="1" applyBorder="1"/>
    <xf numFmtId="0" fontId="41" fillId="0" borderId="0" xfId="0" applyFont="1" applyAlignment="1" applyProtection="1">
      <alignment horizontal="left" vertical="center"/>
      <protection locked="0"/>
    </xf>
    <xf numFmtId="49" fontId="41" fillId="0" borderId="0" xfId="0" applyNumberFormat="1" applyFont="1" applyAlignment="1" applyProtection="1">
      <alignment horizontal="left" vertical="center"/>
      <protection locked="0"/>
    </xf>
    <xf numFmtId="14" fontId="41" fillId="0" borderId="0" xfId="0" applyNumberFormat="1" applyFont="1" applyAlignment="1" applyProtection="1">
      <alignment horizontal="left" vertical="center"/>
      <protection locked="0"/>
    </xf>
    <xf numFmtId="0" fontId="40" fillId="0" borderId="0" xfId="0" applyFont="1" applyAlignment="1" applyProtection="1">
      <alignment horizontal="right" vertical="center"/>
      <protection locked="0"/>
    </xf>
    <xf numFmtId="0" fontId="40" fillId="0" borderId="0" xfId="0" applyFont="1" applyProtection="1">
      <protection locked="0"/>
    </xf>
    <xf numFmtId="14" fontId="41" fillId="0" borderId="0" xfId="0" applyNumberFormat="1" applyFont="1" applyProtection="1">
      <protection locked="0"/>
    </xf>
    <xf numFmtId="0" fontId="43" fillId="0" borderId="0" xfId="0" applyFont="1"/>
    <xf numFmtId="0" fontId="39" fillId="0" borderId="0" xfId="0" applyFont="1" applyAlignment="1" applyProtection="1">
      <alignment horizontal="right" vertical="center"/>
      <protection locked="0"/>
    </xf>
    <xf numFmtId="172" fontId="40" fillId="0" borderId="0" xfId="0" applyNumberFormat="1" applyFont="1" applyAlignment="1">
      <alignment horizontal="center"/>
    </xf>
    <xf numFmtId="40" fontId="40" fillId="0" borderId="0" xfId="0" applyNumberFormat="1" applyFont="1"/>
    <xf numFmtId="0" fontId="46" fillId="0" borderId="0" xfId="0" applyFont="1"/>
    <xf numFmtId="0" fontId="46" fillId="0" borderId="0" xfId="165" applyFont="1"/>
    <xf numFmtId="0" fontId="40" fillId="0" borderId="89" xfId="0" applyFont="1" applyBorder="1"/>
    <xf numFmtId="166" fontId="40" fillId="0" borderId="90" xfId="0" applyNumberFormat="1" applyFont="1" applyBorder="1"/>
    <xf numFmtId="0" fontId="40" fillId="0" borderId="90" xfId="0" applyFont="1" applyBorder="1"/>
    <xf numFmtId="0" fontId="40" fillId="0" borderId="91" xfId="0" applyFont="1" applyBorder="1"/>
    <xf numFmtId="166" fontId="40" fillId="0" borderId="127" xfId="0" applyNumberFormat="1" applyFont="1" applyBorder="1"/>
    <xf numFmtId="0" fontId="40" fillId="0" borderId="121" xfId="0" applyFont="1" applyBorder="1"/>
    <xf numFmtId="0" fontId="40" fillId="0" borderId="122" xfId="0" applyFont="1" applyBorder="1"/>
    <xf numFmtId="0" fontId="40" fillId="0" borderId="42" xfId="0" applyFont="1" applyBorder="1"/>
    <xf numFmtId="166" fontId="40" fillId="0" borderId="2" xfId="102" applyFont="1" applyFill="1" applyBorder="1" applyProtection="1"/>
    <xf numFmtId="166" fontId="40" fillId="0" borderId="129" xfId="102" applyFont="1" applyFill="1" applyBorder="1" applyProtection="1"/>
    <xf numFmtId="0" fontId="41" fillId="0" borderId="0" xfId="0" applyFont="1"/>
    <xf numFmtId="166" fontId="40" fillId="0" borderId="76" xfId="102" applyFont="1" applyBorder="1" applyProtection="1"/>
    <xf numFmtId="166" fontId="40" fillId="0" borderId="89" xfId="102" applyFont="1" applyBorder="1" applyProtection="1"/>
    <xf numFmtId="166" fontId="40" fillId="0" borderId="78" xfId="102" applyFont="1" applyBorder="1" applyProtection="1"/>
    <xf numFmtId="166" fontId="40" fillId="0" borderId="90" xfId="102" applyFont="1" applyBorder="1" applyProtection="1"/>
    <xf numFmtId="166" fontId="40" fillId="0" borderId="80" xfId="102" applyFont="1" applyBorder="1" applyProtection="1"/>
    <xf numFmtId="166" fontId="40" fillId="0" borderId="91" xfId="102" applyFont="1" applyBorder="1" applyProtection="1"/>
    <xf numFmtId="166" fontId="41" fillId="0" borderId="18" xfId="102" applyFont="1" applyBorder="1" applyProtection="1"/>
    <xf numFmtId="166" fontId="41" fillId="0" borderId="87" xfId="102" applyFont="1" applyBorder="1" applyProtection="1"/>
    <xf numFmtId="166" fontId="40" fillId="0" borderId="122" xfId="102" applyFont="1" applyBorder="1" applyProtection="1"/>
    <xf numFmtId="166" fontId="40" fillId="0" borderId="124" xfId="102" applyFont="1" applyBorder="1" applyProtection="1"/>
    <xf numFmtId="166" fontId="40" fillId="0" borderId="89" xfId="1" applyFont="1" applyBorder="1" applyProtection="1"/>
    <xf numFmtId="166" fontId="40" fillId="0" borderId="90" xfId="1" applyFont="1" applyBorder="1" applyProtection="1"/>
    <xf numFmtId="166" fontId="40" fillId="0" borderId="97" xfId="1" applyFont="1" applyBorder="1" applyProtection="1"/>
    <xf numFmtId="166" fontId="40" fillId="0" borderId="127" xfId="1" applyFont="1" applyBorder="1" applyProtection="1"/>
    <xf numFmtId="164" fontId="40" fillId="0" borderId="0" xfId="0" applyNumberFormat="1" applyFont="1"/>
    <xf numFmtId="170" fontId="41" fillId="0" borderId="0" xfId="109" applyNumberFormat="1" applyFont="1" applyFill="1" applyBorder="1" applyAlignment="1">
      <alignment horizontal="center"/>
    </xf>
    <xf numFmtId="170" fontId="40" fillId="0" borderId="0" xfId="109" applyNumberFormat="1" applyFont="1" applyFill="1" applyBorder="1"/>
    <xf numFmtId="170" fontId="40" fillId="0" borderId="0" xfId="109" applyNumberFormat="1" applyFont="1" applyAlignment="1">
      <alignment horizontal="center"/>
    </xf>
    <xf numFmtId="170" fontId="40" fillId="0" borderId="0" xfId="109" applyNumberFormat="1" applyFont="1"/>
    <xf numFmtId="0" fontId="44" fillId="0" borderId="0" xfId="0" applyFont="1"/>
    <xf numFmtId="170" fontId="41" fillId="0" borderId="18" xfId="109" applyNumberFormat="1" applyFont="1" applyFill="1" applyBorder="1"/>
    <xf numFmtId="43" fontId="40" fillId="0" borderId="0" xfId="109" applyFont="1" applyFill="1" applyBorder="1"/>
    <xf numFmtId="43" fontId="44" fillId="0" borderId="0" xfId="109" applyFont="1" applyFill="1" applyBorder="1"/>
    <xf numFmtId="0" fontId="40" fillId="0" borderId="0" xfId="173" applyFont="1"/>
    <xf numFmtId="43" fontId="41" fillId="0" borderId="0" xfId="109" applyFont="1" applyAlignment="1">
      <alignment horizontal="center"/>
    </xf>
    <xf numFmtId="0" fontId="40" fillId="0" borderId="17" xfId="165" applyFont="1" applyBorder="1"/>
    <xf numFmtId="43" fontId="40" fillId="0" borderId="0" xfId="109" applyFont="1" applyFill="1" applyBorder="1" applyAlignment="1">
      <alignment horizontal="center"/>
    </xf>
    <xf numFmtId="43" fontId="40" fillId="0" borderId="0" xfId="109" applyFont="1" applyFill="1" applyAlignment="1">
      <alignment horizontal="center"/>
    </xf>
    <xf numFmtId="0" fontId="45" fillId="0" borderId="0" xfId="0" applyFont="1"/>
    <xf numFmtId="43" fontId="40" fillId="0" borderId="0" xfId="109" applyFont="1"/>
    <xf numFmtId="171" fontId="40" fillId="0" borderId="17" xfId="109" applyNumberFormat="1" applyFont="1" applyFill="1" applyBorder="1" applyProtection="1"/>
    <xf numFmtId="43" fontId="40" fillId="0" borderId="18" xfId="109" applyFont="1" applyBorder="1"/>
    <xf numFmtId="43" fontId="41" fillId="0" borderId="18" xfId="0" applyNumberFormat="1" applyFont="1" applyBorder="1"/>
    <xf numFmtId="166" fontId="40" fillId="0" borderId="0" xfId="1" applyFont="1" applyProtection="1"/>
    <xf numFmtId="0" fontId="47" fillId="0" borderId="0" xfId="152" quotePrefix="1" applyFont="1" applyAlignment="1" applyProtection="1"/>
    <xf numFmtId="0" fontId="47" fillId="0" borderId="0" xfId="152" applyFont="1" applyAlignment="1" applyProtection="1"/>
    <xf numFmtId="166" fontId="41" fillId="0" borderId="119" xfId="102" applyFont="1" applyBorder="1" applyProtection="1"/>
    <xf numFmtId="0" fontId="42" fillId="0" borderId="0" xfId="0" applyFont="1"/>
    <xf numFmtId="166" fontId="41" fillId="0" borderId="18" xfId="1" applyFont="1" applyBorder="1" applyProtection="1"/>
    <xf numFmtId="0" fontId="40" fillId="0" borderId="0" xfId="238" applyFont="1"/>
    <xf numFmtId="0" fontId="40" fillId="0" borderId="0" xfId="238" applyFont="1" applyAlignment="1">
      <alignment horizontal="center" vertical="center"/>
    </xf>
    <xf numFmtId="0" fontId="41" fillId="0" borderId="0" xfId="238" applyFont="1"/>
    <xf numFmtId="0" fontId="40" fillId="0" borderId="76" xfId="238" applyFont="1" applyBorder="1"/>
    <xf numFmtId="0" fontId="40" fillId="0" borderId="89" xfId="238" applyFont="1" applyBorder="1"/>
    <xf numFmtId="166" fontId="40" fillId="0" borderId="86" xfId="1" applyFont="1" applyFill="1" applyBorder="1" applyProtection="1"/>
    <xf numFmtId="167" fontId="40" fillId="0" borderId="80" xfId="102" applyNumberFormat="1" applyFont="1" applyFill="1" applyBorder="1" applyProtection="1"/>
    <xf numFmtId="167" fontId="40" fillId="0" borderId="91" xfId="102" applyNumberFormat="1" applyFont="1" applyFill="1" applyBorder="1" applyProtection="1"/>
    <xf numFmtId="167" fontId="41" fillId="0" borderId="18" xfId="102" applyNumberFormat="1" applyFont="1" applyFill="1" applyBorder="1" applyProtection="1"/>
    <xf numFmtId="167" fontId="41" fillId="0" borderId="127" xfId="102" applyNumberFormat="1" applyFont="1" applyFill="1" applyBorder="1" applyProtection="1"/>
    <xf numFmtId="167" fontId="40" fillId="0" borderId="122" xfId="238" applyNumberFormat="1" applyFont="1" applyBorder="1"/>
    <xf numFmtId="167" fontId="40" fillId="0" borderId="42" xfId="238" applyNumberFormat="1" applyFont="1" applyBorder="1"/>
    <xf numFmtId="0" fontId="40" fillId="0" borderId="0" xfId="0" applyFont="1" applyAlignment="1">
      <alignment wrapText="1"/>
    </xf>
    <xf numFmtId="0" fontId="40" fillId="0" borderId="75" xfId="0" applyFont="1" applyBorder="1"/>
    <xf numFmtId="0" fontId="40" fillId="0" borderId="76" xfId="0" applyFont="1" applyBorder="1"/>
    <xf numFmtId="0" fontId="40" fillId="0" borderId="79" xfId="0" applyFont="1" applyBorder="1"/>
    <xf numFmtId="0" fontId="40" fillId="0" borderId="80" xfId="0" applyFont="1" applyBorder="1"/>
    <xf numFmtId="0" fontId="41" fillId="0" borderId="102" xfId="0" applyFont="1" applyBorder="1" applyAlignment="1">
      <alignment wrapText="1"/>
    </xf>
    <xf numFmtId="166" fontId="40" fillId="0" borderId="129" xfId="102" applyFont="1" applyBorder="1" applyProtection="1"/>
    <xf numFmtId="0" fontId="41" fillId="0" borderId="0" xfId="165" applyFont="1" applyAlignment="1">
      <alignment horizontal="left"/>
    </xf>
    <xf numFmtId="166" fontId="40" fillId="0" borderId="127" xfId="102" applyFont="1" applyBorder="1" applyProtection="1"/>
    <xf numFmtId="166" fontId="40" fillId="0" borderId="51" xfId="102" applyFont="1" applyBorder="1" applyProtection="1"/>
    <xf numFmtId="167" fontId="40" fillId="0" borderId="0" xfId="165" applyNumberFormat="1" applyFont="1"/>
    <xf numFmtId="166" fontId="40" fillId="0" borderId="98" xfId="102" applyFont="1" applyBorder="1" applyProtection="1"/>
    <xf numFmtId="166" fontId="40" fillId="0" borderId="42" xfId="102" applyFont="1" applyBorder="1" applyProtection="1"/>
    <xf numFmtId="0" fontId="45" fillId="0" borderId="0" xfId="165" applyFont="1" applyAlignment="1">
      <alignment horizontal="right"/>
    </xf>
    <xf numFmtId="167" fontId="40" fillId="0" borderId="76" xfId="102" applyNumberFormat="1" applyFont="1" applyBorder="1" applyProtection="1"/>
    <xf numFmtId="167" fontId="41" fillId="0" borderId="89" xfId="102" applyNumberFormat="1" applyFont="1" applyBorder="1" applyAlignment="1" applyProtection="1">
      <alignment horizontal="center"/>
    </xf>
    <xf numFmtId="167" fontId="40" fillId="0" borderId="90" xfId="102" applyNumberFormat="1" applyFont="1" applyBorder="1" applyProtection="1"/>
    <xf numFmtId="167" fontId="40" fillId="0" borderId="80" xfId="102" applyNumberFormat="1" applyFont="1" applyBorder="1" applyProtection="1"/>
    <xf numFmtId="167" fontId="40" fillId="0" borderId="91" xfId="102" applyNumberFormat="1" applyFont="1" applyBorder="1" applyProtection="1"/>
    <xf numFmtId="167" fontId="41" fillId="0" borderId="18" xfId="102" applyNumberFormat="1" applyFont="1" applyBorder="1" applyProtection="1"/>
    <xf numFmtId="167" fontId="41" fillId="0" borderId="127" xfId="102" applyNumberFormat="1" applyFont="1" applyBorder="1" applyProtection="1"/>
    <xf numFmtId="0" fontId="45" fillId="0" borderId="121" xfId="165" applyFont="1" applyBorder="1" applyAlignment="1">
      <alignment horizontal="center"/>
    </xf>
    <xf numFmtId="166" fontId="45" fillId="0" borderId="122" xfId="102" applyFont="1" applyBorder="1" applyAlignment="1" applyProtection="1">
      <alignment horizontal="center"/>
    </xf>
    <xf numFmtId="166" fontId="40" fillId="0" borderId="126" xfId="102" applyFont="1" applyBorder="1" applyProtection="1"/>
    <xf numFmtId="167" fontId="40" fillId="0" borderId="0" xfId="102" applyNumberFormat="1" applyFont="1" applyProtection="1"/>
    <xf numFmtId="0" fontId="47" fillId="0" borderId="0" xfId="152" applyFont="1" applyFill="1" applyAlignment="1" applyProtection="1">
      <alignment horizontal="left"/>
    </xf>
    <xf numFmtId="166" fontId="40" fillId="0" borderId="0" xfId="102" applyFont="1" applyFill="1" applyBorder="1" applyProtection="1"/>
    <xf numFmtId="0" fontId="40" fillId="0" borderId="0" xfId="165" applyFont="1" applyAlignment="1">
      <alignment horizontal="left"/>
    </xf>
    <xf numFmtId="0" fontId="41" fillId="0" borderId="0" xfId="173" applyFont="1" applyAlignment="1">
      <alignment horizontal="center" vertical="center" wrapText="1"/>
    </xf>
    <xf numFmtId="0" fontId="40" fillId="0" borderId="23" xfId="173" applyFont="1" applyBorder="1"/>
    <xf numFmtId="2" fontId="40" fillId="0" borderId="23" xfId="173" applyNumberFormat="1" applyFont="1" applyBorder="1" applyAlignment="1">
      <alignment horizontal="center"/>
    </xf>
    <xf numFmtId="0" fontId="40" fillId="0" borderId="17" xfId="173" applyFont="1" applyBorder="1"/>
    <xf numFmtId="2" fontId="40" fillId="0" borderId="17" xfId="173" applyNumberFormat="1" applyFont="1" applyBorder="1" applyAlignment="1">
      <alignment horizontal="center"/>
    </xf>
    <xf numFmtId="40" fontId="41" fillId="0" borderId="0" xfId="102" applyNumberFormat="1" applyFont="1" applyFill="1" applyBorder="1" applyProtection="1"/>
    <xf numFmtId="0" fontId="40" fillId="0" borderId="21" xfId="0" applyFont="1" applyBorder="1"/>
    <xf numFmtId="2" fontId="41" fillId="0" borderId="0" xfId="173" applyNumberFormat="1" applyFont="1" applyAlignment="1">
      <alignment horizontal="center" vertical="center" wrapText="1"/>
    </xf>
    <xf numFmtId="0" fontId="40" fillId="0" borderId="0" xfId="173" applyFont="1" applyAlignment="1">
      <alignment horizontal="left"/>
    </xf>
    <xf numFmtId="2" fontId="40" fillId="0" borderId="0" xfId="173" applyNumberFormat="1" applyFont="1" applyAlignment="1">
      <alignment horizontal="center"/>
    </xf>
    <xf numFmtId="169" fontId="40" fillId="0" borderId="0" xfId="165" applyNumberFormat="1" applyFont="1"/>
    <xf numFmtId="0" fontId="41" fillId="0" borderId="21" xfId="165" applyFont="1" applyBorder="1"/>
    <xf numFmtId="166" fontId="41" fillId="0" borderId="0" xfId="102" applyFont="1" applyFill="1" applyBorder="1" applyProtection="1"/>
    <xf numFmtId="0" fontId="41" fillId="0" borderId="22" xfId="165" applyFont="1" applyBorder="1"/>
    <xf numFmtId="0" fontId="48" fillId="0" borderId="0" xfId="165" applyFont="1"/>
    <xf numFmtId="169" fontId="40" fillId="0" borderId="0" xfId="165" applyNumberFormat="1" applyFont="1" applyAlignment="1">
      <alignment horizontal="left"/>
    </xf>
    <xf numFmtId="0" fontId="41" fillId="0" borderId="0" xfId="0" applyFont="1" applyAlignment="1">
      <alignment horizontal="left"/>
    </xf>
    <xf numFmtId="49" fontId="41" fillId="0" borderId="0" xfId="0" applyNumberFormat="1" applyFont="1" applyAlignment="1">
      <alignment horizontal="left"/>
    </xf>
    <xf numFmtId="0" fontId="40" fillId="0" borderId="0" xfId="237" applyFont="1"/>
    <xf numFmtId="0" fontId="41" fillId="0" borderId="0" xfId="237" applyFont="1"/>
    <xf numFmtId="0" fontId="40" fillId="0" borderId="76" xfId="237" applyFont="1" applyBorder="1"/>
    <xf numFmtId="0" fontId="40" fillId="0" borderId="89" xfId="237" applyFont="1" applyBorder="1"/>
    <xf numFmtId="167" fontId="40" fillId="0" borderId="0" xfId="0" applyNumberFormat="1" applyFont="1"/>
    <xf numFmtId="0" fontId="40" fillId="0" borderId="62" xfId="237" applyFont="1" applyBorder="1" applyAlignment="1">
      <alignment horizontal="left"/>
    </xf>
    <xf numFmtId="0" fontId="40" fillId="0" borderId="0" xfId="237" applyFont="1" applyAlignment="1">
      <alignment horizontal="center" vertical="center"/>
    </xf>
    <xf numFmtId="0" fontId="47" fillId="0" borderId="0" xfId="152" quotePrefix="1" applyFont="1" applyFill="1" applyBorder="1" applyAlignment="1" applyProtection="1"/>
    <xf numFmtId="167" fontId="41" fillId="0" borderId="18" xfId="237" applyNumberFormat="1" applyFont="1" applyBorder="1"/>
    <xf numFmtId="167" fontId="41" fillId="0" borderId="127" xfId="237" applyNumberFormat="1" applyFont="1" applyBorder="1"/>
    <xf numFmtId="14" fontId="50" fillId="0" borderId="0" xfId="0" applyNumberFormat="1" applyFont="1"/>
    <xf numFmtId="166" fontId="42" fillId="0" borderId="0" xfId="102" applyFont="1" applyFill="1" applyProtection="1"/>
    <xf numFmtId="0" fontId="40" fillId="0" borderId="0" xfId="0" applyFont="1" applyAlignment="1">
      <alignment horizontal="center" vertical="center"/>
    </xf>
    <xf numFmtId="0" fontId="39" fillId="0" borderId="0" xfId="0" applyFont="1" applyAlignment="1" applyProtection="1">
      <alignment horizontal="center" vertical="center"/>
      <protection locked="0"/>
    </xf>
    <xf numFmtId="166" fontId="40" fillId="0" borderId="60" xfId="102" applyFont="1" applyFill="1" applyBorder="1" applyAlignment="1" applyProtection="1">
      <alignment horizontal="center"/>
    </xf>
    <xf numFmtId="0" fontId="41" fillId="0" borderId="48" xfId="0" applyFont="1" applyBorder="1"/>
    <xf numFmtId="166" fontId="40" fillId="0" borderId="48" xfId="102" applyFont="1" applyFill="1" applyBorder="1" applyAlignment="1" applyProtection="1">
      <alignment horizontal="center"/>
    </xf>
    <xf numFmtId="9" fontId="40" fillId="0" borderId="76" xfId="102" applyNumberFormat="1" applyFont="1" applyFill="1" applyBorder="1" applyAlignment="1" applyProtection="1">
      <alignment horizontal="center"/>
    </xf>
    <xf numFmtId="0" fontId="41" fillId="0" borderId="77" xfId="0" applyFont="1" applyBorder="1"/>
    <xf numFmtId="164" fontId="40" fillId="0" borderId="78" xfId="102" applyNumberFormat="1" applyFont="1" applyFill="1" applyBorder="1" applyProtection="1"/>
    <xf numFmtId="164" fontId="40" fillId="0" borderId="90" xfId="102" applyNumberFormat="1" applyFont="1" applyFill="1" applyBorder="1" applyProtection="1"/>
    <xf numFmtId="164" fontId="40" fillId="0" borderId="80" xfId="102" applyNumberFormat="1" applyFont="1" applyFill="1" applyBorder="1" applyProtection="1"/>
    <xf numFmtId="164" fontId="40" fillId="0" borderId="91" xfId="102" applyNumberFormat="1" applyFont="1" applyFill="1" applyBorder="1" applyProtection="1"/>
    <xf numFmtId="164" fontId="41" fillId="0" borderId="94" xfId="102" applyNumberFormat="1" applyFont="1" applyFill="1" applyBorder="1" applyProtection="1"/>
    <xf numFmtId="164" fontId="40" fillId="0" borderId="86" xfId="102" applyNumberFormat="1" applyFont="1" applyFill="1" applyBorder="1" applyProtection="1"/>
    <xf numFmtId="164" fontId="40" fillId="0" borderId="98" xfId="102" applyNumberFormat="1" applyFont="1" applyFill="1" applyBorder="1" applyProtection="1"/>
    <xf numFmtId="164" fontId="40" fillId="0" borderId="96" xfId="102" applyNumberFormat="1" applyFont="1" applyFill="1" applyBorder="1" applyProtection="1"/>
    <xf numFmtId="164" fontId="40" fillId="0" borderId="97" xfId="102" applyNumberFormat="1" applyFont="1" applyFill="1" applyBorder="1" applyProtection="1"/>
    <xf numFmtId="164" fontId="40" fillId="0" borderId="2" xfId="102" applyNumberFormat="1" applyFont="1" applyFill="1" applyBorder="1" applyProtection="1"/>
    <xf numFmtId="164" fontId="40" fillId="0" borderId="51" xfId="102" applyNumberFormat="1" applyFont="1" applyFill="1" applyBorder="1" applyProtection="1"/>
    <xf numFmtId="0" fontId="41" fillId="0" borderId="120" xfId="0" applyFont="1" applyBorder="1"/>
    <xf numFmtId="164" fontId="41" fillId="0" borderId="25" xfId="102" applyNumberFormat="1" applyFont="1" applyFill="1" applyBorder="1" applyProtection="1"/>
    <xf numFmtId="164" fontId="41" fillId="0" borderId="87" xfId="102" applyNumberFormat="1" applyFont="1" applyFill="1" applyBorder="1" applyProtection="1"/>
    <xf numFmtId="164" fontId="40" fillId="0" borderId="0" xfId="102" applyNumberFormat="1" applyFont="1" applyFill="1" applyBorder="1" applyProtection="1"/>
    <xf numFmtId="164" fontId="40" fillId="0" borderId="41" xfId="102" applyNumberFormat="1" applyFont="1" applyFill="1" applyBorder="1" applyProtection="1"/>
    <xf numFmtId="0" fontId="41" fillId="0" borderId="93" xfId="0" applyFont="1" applyBorder="1"/>
    <xf numFmtId="14" fontId="40" fillId="0" borderId="0" xfId="0" applyNumberFormat="1" applyFont="1"/>
    <xf numFmtId="166" fontId="40" fillId="0" borderId="0" xfId="102" applyFont="1" applyFill="1" applyProtection="1"/>
    <xf numFmtId="0" fontId="40" fillId="0" borderId="78" xfId="0" applyFont="1" applyBorder="1"/>
    <xf numFmtId="167" fontId="40" fillId="0" borderId="96" xfId="102" applyNumberFormat="1" applyFont="1" applyFill="1" applyBorder="1" applyProtection="1"/>
    <xf numFmtId="167" fontId="40" fillId="0" borderId="97" xfId="102" applyNumberFormat="1" applyFont="1" applyFill="1" applyBorder="1" applyProtection="1"/>
    <xf numFmtId="167" fontId="40" fillId="0" borderId="83" xfId="102" applyNumberFormat="1" applyFont="1" applyFill="1" applyBorder="1" applyProtection="1"/>
    <xf numFmtId="167" fontId="40" fillId="0" borderId="92" xfId="102" applyNumberFormat="1" applyFont="1" applyFill="1" applyBorder="1" applyProtection="1"/>
    <xf numFmtId="170" fontId="40" fillId="0" borderId="78" xfId="102" applyNumberFormat="1" applyFont="1" applyFill="1" applyBorder="1" applyProtection="1"/>
    <xf numFmtId="167" fontId="40" fillId="0" borderId="108" xfId="102" applyNumberFormat="1" applyFont="1" applyFill="1" applyBorder="1" applyProtection="1"/>
    <xf numFmtId="167" fontId="40" fillId="0" borderId="70" xfId="102" applyNumberFormat="1" applyFont="1" applyFill="1" applyBorder="1" applyProtection="1"/>
    <xf numFmtId="167" fontId="40" fillId="0" borderId="134" xfId="102" applyNumberFormat="1" applyFont="1" applyFill="1" applyBorder="1" applyProtection="1"/>
    <xf numFmtId="167" fontId="40" fillId="0" borderId="0" xfId="102" applyNumberFormat="1" applyFont="1" applyFill="1" applyBorder="1" applyProtection="1"/>
    <xf numFmtId="167" fontId="40" fillId="0" borderId="41" xfId="102" applyNumberFormat="1" applyFont="1" applyFill="1" applyBorder="1" applyProtection="1"/>
    <xf numFmtId="0" fontId="45" fillId="0" borderId="41" xfId="0" applyFont="1" applyBorder="1" applyAlignment="1">
      <alignment horizontal="right" indent="1"/>
    </xf>
    <xf numFmtId="166" fontId="40" fillId="0" borderId="0" xfId="102" applyFont="1" applyAlignment="1" applyProtection="1">
      <alignment wrapText="1"/>
    </xf>
    <xf numFmtId="0" fontId="39" fillId="0" borderId="0" xfId="0" applyFont="1" applyAlignment="1" applyProtection="1">
      <alignment horizontal="left" vertical="center" wrapText="1"/>
      <protection locked="0"/>
    </xf>
    <xf numFmtId="0" fontId="42" fillId="0" borderId="0" xfId="0" applyFont="1" applyAlignment="1" applyProtection="1">
      <alignment wrapText="1"/>
      <protection locked="0"/>
    </xf>
    <xf numFmtId="14" fontId="39" fillId="0" borderId="0" xfId="0" applyNumberFormat="1" applyFont="1" applyAlignment="1" applyProtection="1">
      <alignment horizontal="left" vertical="center" wrapText="1"/>
      <protection locked="0"/>
    </xf>
    <xf numFmtId="14" fontId="39" fillId="0" borderId="0" xfId="0" applyNumberFormat="1" applyFont="1" applyAlignment="1" applyProtection="1">
      <alignment wrapText="1"/>
      <protection locked="0"/>
    </xf>
    <xf numFmtId="0" fontId="39" fillId="0" borderId="0" xfId="0" applyFont="1" applyAlignment="1" applyProtection="1">
      <alignment wrapText="1"/>
      <protection locked="0"/>
    </xf>
    <xf numFmtId="166" fontId="40" fillId="0" borderId="0" xfId="102" applyFont="1" applyBorder="1" applyAlignment="1" applyProtection="1">
      <alignment wrapText="1"/>
    </xf>
    <xf numFmtId="0" fontId="40" fillId="0" borderId="76" xfId="0" applyFont="1" applyBorder="1" applyAlignment="1">
      <alignment wrapText="1"/>
    </xf>
    <xf numFmtId="0" fontId="40" fillId="0" borderId="89" xfId="0" applyFont="1" applyBorder="1" applyAlignment="1">
      <alignment wrapText="1"/>
    </xf>
    <xf numFmtId="167" fontId="40" fillId="0" borderId="78" xfId="0" applyNumberFormat="1" applyFont="1" applyBorder="1" applyAlignment="1">
      <alignment wrapText="1"/>
    </xf>
    <xf numFmtId="167" fontId="40" fillId="0" borderId="90" xfId="0" applyNumberFormat="1" applyFont="1" applyBorder="1" applyAlignment="1">
      <alignment wrapText="1"/>
    </xf>
    <xf numFmtId="0" fontId="40" fillId="0" borderId="100" xfId="0" applyFont="1" applyBorder="1" applyAlignment="1">
      <alignment wrapText="1"/>
    </xf>
    <xf numFmtId="0" fontId="40" fillId="0" borderId="101" xfId="0" applyFont="1" applyBorder="1" applyAlignment="1">
      <alignment wrapText="1"/>
    </xf>
    <xf numFmtId="43" fontId="40" fillId="0" borderId="0" xfId="102" applyNumberFormat="1" applyFont="1" applyFill="1" applyBorder="1" applyProtection="1"/>
    <xf numFmtId="0" fontId="40" fillId="0" borderId="75" xfId="187" applyFont="1" applyBorder="1" applyAlignment="1">
      <alignment horizontal="center" vertical="top"/>
    </xf>
    <xf numFmtId="0" fontId="40" fillId="0" borderId="76" xfId="187" applyFont="1" applyBorder="1"/>
    <xf numFmtId="166" fontId="40" fillId="0" borderId="76" xfId="112" applyFont="1" applyFill="1" applyBorder="1" applyAlignment="1" applyProtection="1">
      <alignment horizontal="center" vertical="center" wrapText="1"/>
    </xf>
    <xf numFmtId="166" fontId="40" fillId="0" borderId="89" xfId="112" applyFont="1" applyFill="1" applyBorder="1" applyAlignment="1" applyProtection="1">
      <alignment horizontal="center" vertical="center" wrapText="1"/>
    </xf>
    <xf numFmtId="0" fontId="40" fillId="0" borderId="78" xfId="187" applyFont="1" applyBorder="1"/>
    <xf numFmtId="166" fontId="40" fillId="0" borderId="78" xfId="112" applyFont="1" applyFill="1" applyBorder="1" applyAlignment="1" applyProtection="1">
      <alignment horizontal="center" vertical="center" wrapText="1"/>
    </xf>
    <xf numFmtId="166" fontId="40" fillId="0" borderId="90" xfId="112" applyFont="1" applyFill="1" applyBorder="1" applyAlignment="1" applyProtection="1">
      <alignment horizontal="center" vertical="center" wrapText="1"/>
    </xf>
    <xf numFmtId="166" fontId="40" fillId="0" borderId="78" xfId="112" applyFont="1" applyFill="1" applyBorder="1" applyProtection="1"/>
    <xf numFmtId="166" fontId="40" fillId="0" borderId="90" xfId="112" applyFont="1" applyFill="1" applyBorder="1" applyProtection="1"/>
    <xf numFmtId="0" fontId="40" fillId="0" borderId="80" xfId="165" applyFont="1" applyBorder="1" applyAlignment="1">
      <alignment horizontal="left"/>
    </xf>
    <xf numFmtId="43" fontId="40" fillId="0" borderId="80" xfId="102" applyNumberFormat="1" applyFont="1" applyFill="1" applyBorder="1" applyProtection="1"/>
    <xf numFmtId="43" fontId="40" fillId="0" borderId="91" xfId="102" applyNumberFormat="1" applyFont="1" applyFill="1" applyBorder="1" applyProtection="1"/>
    <xf numFmtId="43" fontId="39" fillId="0" borderId="94" xfId="102" applyNumberFormat="1" applyFont="1" applyFill="1" applyBorder="1" applyProtection="1"/>
    <xf numFmtId="43" fontId="39" fillId="0" borderId="87" xfId="102" applyNumberFormat="1" applyFont="1" applyFill="1" applyBorder="1" applyProtection="1"/>
    <xf numFmtId="0" fontId="39" fillId="50" borderId="0" xfId="0" applyFont="1" applyFill="1"/>
    <xf numFmtId="0" fontId="41" fillId="0" borderId="0" xfId="157" applyFont="1"/>
    <xf numFmtId="0" fontId="39" fillId="0" borderId="0" xfId="157" applyFont="1"/>
    <xf numFmtId="0" fontId="41" fillId="0" borderId="0" xfId="165" applyFont="1" applyAlignment="1">
      <alignment horizontal="center" vertical="center" wrapText="1"/>
    </xf>
    <xf numFmtId="0" fontId="55" fillId="0" borderId="0" xfId="165" applyFont="1" applyAlignment="1">
      <alignment horizontal="center" vertical="center" wrapText="1"/>
    </xf>
    <xf numFmtId="0" fontId="41" fillId="0" borderId="0" xfId="165" applyFont="1" applyAlignment="1">
      <alignment horizontal="left" vertical="center" wrapText="1"/>
    </xf>
    <xf numFmtId="166" fontId="41" fillId="0" borderId="0" xfId="102" applyFont="1" applyFill="1" applyBorder="1" applyAlignment="1" applyProtection="1">
      <alignment horizontal="center" vertical="center" wrapText="1"/>
    </xf>
    <xf numFmtId="0" fontId="55" fillId="0" borderId="17" xfId="184" applyFont="1" applyBorder="1" applyAlignment="1">
      <alignment horizontal="center" vertical="center" wrapText="1"/>
    </xf>
    <xf numFmtId="0" fontId="41" fillId="0" borderId="17" xfId="184" applyFont="1" applyBorder="1" applyAlignment="1">
      <alignment horizontal="left" vertical="center" wrapText="1"/>
    </xf>
    <xf numFmtId="166" fontId="41" fillId="0" borderId="17" xfId="134" applyFont="1" applyFill="1" applyBorder="1" applyAlignment="1" applyProtection="1">
      <alignment horizontal="center" vertical="center" wrapText="1"/>
    </xf>
    <xf numFmtId="0" fontId="40" fillId="0" borderId="0" xfId="165" applyFont="1" applyAlignment="1">
      <alignment vertical="center" wrapText="1"/>
    </xf>
    <xf numFmtId="166" fontId="38" fillId="0" borderId="0" xfId="152" quotePrefix="1" applyNumberFormat="1" applyFont="1" applyFill="1" applyAlignment="1" applyProtection="1"/>
    <xf numFmtId="166" fontId="40" fillId="0" borderId="17" xfId="112" applyFont="1" applyFill="1" applyBorder="1" applyProtection="1"/>
    <xf numFmtId="166" fontId="40" fillId="0" borderId="17" xfId="134" applyFont="1" applyFill="1" applyBorder="1" applyProtection="1"/>
    <xf numFmtId="166" fontId="40" fillId="0" borderId="19" xfId="134" applyFont="1" applyFill="1" applyBorder="1" applyProtection="1"/>
    <xf numFmtId="0" fontId="40" fillId="0" borderId="93" xfId="184" applyFont="1" applyBorder="1" applyAlignment="1">
      <alignment horizontal="center"/>
    </xf>
    <xf numFmtId="0" fontId="52" fillId="0" borderId="0" xfId="184" applyFont="1" applyAlignment="1">
      <alignment horizontal="center"/>
    </xf>
    <xf numFmtId="49" fontId="41" fillId="0" borderId="0" xfId="184" applyNumberFormat="1" applyFont="1" applyAlignment="1">
      <alignment horizontal="left" vertical="top" wrapText="1"/>
    </xf>
    <xf numFmtId="166" fontId="40" fillId="0" borderId="0" xfId="134" applyFont="1" applyFill="1" applyBorder="1" applyProtection="1"/>
    <xf numFmtId="0" fontId="40" fillId="0" borderId="0" xfId="184" applyFont="1" applyAlignment="1">
      <alignment horizontal="center"/>
    </xf>
    <xf numFmtId="0" fontId="40" fillId="0" borderId="0" xfId="184" applyFont="1"/>
    <xf numFmtId="0" fontId="40" fillId="0" borderId="0" xfId="184" applyFont="1" applyAlignment="1">
      <alignment horizontal="left" vertical="top"/>
    </xf>
    <xf numFmtId="166" fontId="40" fillId="0" borderId="0" xfId="134" applyFont="1" applyFill="1" applyProtection="1"/>
    <xf numFmtId="0" fontId="42" fillId="0" borderId="0" xfId="0" applyFont="1" applyAlignment="1">
      <alignment horizontal="left"/>
    </xf>
    <xf numFmtId="0" fontId="41" fillId="0" borderId="73" xfId="0" applyFont="1" applyBorder="1" applyAlignment="1">
      <alignment horizontal="center"/>
    </xf>
    <xf numFmtId="0" fontId="40" fillId="0" borderId="32" xfId="0" applyFont="1" applyBorder="1" applyAlignment="1">
      <alignment horizontal="left"/>
    </xf>
    <xf numFmtId="0" fontId="39" fillId="0" borderId="32" xfId="0" applyFont="1" applyBorder="1" applyAlignment="1">
      <alignment horizontal="center"/>
    </xf>
    <xf numFmtId="0" fontId="40" fillId="0" borderId="33" xfId="0" applyFont="1" applyBorder="1" applyAlignment="1">
      <alignment horizontal="left"/>
    </xf>
    <xf numFmtId="0" fontId="40" fillId="0" borderId="73" xfId="0" applyFont="1" applyBorder="1" applyAlignment="1">
      <alignment horizontal="left"/>
    </xf>
    <xf numFmtId="0" fontId="39" fillId="0" borderId="105" xfId="1" applyNumberFormat="1" applyFont="1" applyFill="1" applyBorder="1" applyAlignment="1" applyProtection="1">
      <alignment horizontal="center"/>
    </xf>
    <xf numFmtId="0" fontId="39" fillId="0" borderId="33" xfId="0" applyFont="1" applyBorder="1" applyAlignment="1">
      <alignment horizontal="center"/>
    </xf>
    <xf numFmtId="0" fontId="39" fillId="0" borderId="0" xfId="0" applyFont="1" applyAlignment="1">
      <alignment horizontal="center"/>
    </xf>
    <xf numFmtId="43" fontId="39" fillId="0" borderId="0" xfId="0" applyNumberFormat="1" applyFont="1" applyAlignment="1">
      <alignment horizontal="center"/>
    </xf>
    <xf numFmtId="38" fontId="39" fillId="0" borderId="0" xfId="0" applyNumberFormat="1" applyFont="1" applyAlignment="1">
      <alignment horizontal="center"/>
    </xf>
    <xf numFmtId="0" fontId="39" fillId="0" borderId="0" xfId="0" applyFont="1" applyAlignment="1" applyProtection="1">
      <alignment horizontal="left"/>
      <protection hidden="1"/>
    </xf>
    <xf numFmtId="0" fontId="40" fillId="0" borderId="0" xfId="0" applyFont="1" applyAlignment="1" applyProtection="1">
      <alignment horizontal="center" vertical="center"/>
      <protection hidden="1"/>
    </xf>
    <xf numFmtId="166" fontId="42" fillId="0" borderId="0" xfId="102" applyFont="1" applyFill="1" applyAlignment="1" applyProtection="1">
      <alignment horizontal="center" vertical="center"/>
      <protection hidden="1"/>
    </xf>
    <xf numFmtId="0" fontId="41" fillId="0" borderId="32" xfId="0" applyFont="1" applyBorder="1" applyAlignment="1" applyProtection="1">
      <alignment horizontal="center" vertical="center"/>
      <protection hidden="1"/>
    </xf>
    <xf numFmtId="0" fontId="41" fillId="0" borderId="52" xfId="0" applyFont="1" applyBorder="1" applyAlignment="1" applyProtection="1">
      <alignment horizontal="center" vertical="center"/>
      <protection hidden="1"/>
    </xf>
    <xf numFmtId="0" fontId="41" fillId="0" borderId="32" xfId="0" applyFont="1" applyBorder="1" applyAlignment="1" applyProtection="1">
      <alignment horizontal="center" vertical="center" wrapText="1"/>
      <protection hidden="1"/>
    </xf>
    <xf numFmtId="0" fontId="40" fillId="0" borderId="43" xfId="0" applyFont="1" applyBorder="1" applyAlignment="1" applyProtection="1">
      <alignment horizontal="center" vertical="center" wrapText="1"/>
      <protection hidden="1"/>
    </xf>
    <xf numFmtId="0" fontId="41" fillId="0" borderId="52" xfId="0" applyFont="1" applyBorder="1" applyAlignment="1" applyProtection="1">
      <alignment horizontal="center" vertical="center" wrapText="1"/>
      <protection hidden="1"/>
    </xf>
    <xf numFmtId="0" fontId="41" fillId="0" borderId="46" xfId="0" applyFont="1" applyBorder="1" applyAlignment="1" applyProtection="1">
      <alignment horizontal="center" vertical="center" wrapText="1"/>
      <protection hidden="1"/>
    </xf>
    <xf numFmtId="0" fontId="41" fillId="0" borderId="46" xfId="0" applyFont="1" applyBorder="1" applyAlignment="1" applyProtection="1">
      <alignment horizontal="center" vertical="center"/>
      <protection hidden="1"/>
    </xf>
    <xf numFmtId="0" fontId="43" fillId="0" borderId="32" xfId="0" applyFont="1" applyBorder="1" applyAlignment="1" applyProtection="1">
      <alignment horizontal="center" vertical="center"/>
      <protection hidden="1"/>
    </xf>
    <xf numFmtId="0" fontId="41" fillId="0" borderId="68" xfId="0" applyFont="1" applyBorder="1" applyAlignment="1" applyProtection="1">
      <alignment horizontal="center" vertical="center"/>
      <protection hidden="1"/>
    </xf>
    <xf numFmtId="0" fontId="39" fillId="0" borderId="0" xfId="0" applyFont="1"/>
    <xf numFmtId="0" fontId="56" fillId="0" borderId="0" xfId="0" applyFont="1"/>
    <xf numFmtId="166" fontId="39" fillId="0" borderId="0" xfId="1" applyFont="1" applyFill="1" applyAlignment="1" applyProtection="1">
      <alignment horizontal="left" vertical="center"/>
      <protection locked="0"/>
    </xf>
    <xf numFmtId="166" fontId="39" fillId="0" borderId="0" xfId="1" applyFont="1" applyFill="1" applyAlignment="1" applyProtection="1">
      <alignment horizontal="right" vertical="center"/>
      <protection locked="0"/>
    </xf>
    <xf numFmtId="167" fontId="41" fillId="0" borderId="122" xfId="237" applyNumberFormat="1" applyFont="1" applyBorder="1"/>
    <xf numFmtId="167" fontId="41" fillId="0" borderId="42" xfId="237" applyNumberFormat="1" applyFont="1" applyBorder="1"/>
    <xf numFmtId="166" fontId="40" fillId="0" borderId="23" xfId="1" applyFont="1" applyBorder="1" applyAlignment="1" applyProtection="1">
      <alignment horizontal="center"/>
    </xf>
    <xf numFmtId="166" fontId="40" fillId="0" borderId="17" xfId="1" applyFont="1" applyFill="1" applyBorder="1" applyProtection="1"/>
    <xf numFmtId="166" fontId="41" fillId="0" borderId="65" xfId="1" applyFont="1" applyFill="1" applyBorder="1" applyAlignment="1" applyProtection="1">
      <alignment horizontal="center"/>
    </xf>
    <xf numFmtId="166" fontId="41" fillId="0" borderId="160" xfId="134" applyFont="1" applyFill="1" applyBorder="1" applyAlignment="1" applyProtection="1">
      <alignment horizontal="center" vertical="center" wrapText="1"/>
    </xf>
    <xf numFmtId="166" fontId="40" fillId="0" borderId="160" xfId="112" applyFont="1" applyFill="1" applyBorder="1" applyProtection="1"/>
    <xf numFmtId="166" fontId="40" fillId="0" borderId="160" xfId="134" applyFont="1" applyFill="1" applyBorder="1" applyProtection="1"/>
    <xf numFmtId="166" fontId="40" fillId="0" borderId="129" xfId="134" applyFont="1" applyFill="1" applyBorder="1" applyProtection="1"/>
    <xf numFmtId="166" fontId="40" fillId="0" borderId="41" xfId="134" applyFont="1" applyFill="1" applyBorder="1" applyProtection="1"/>
    <xf numFmtId="166" fontId="41" fillId="0" borderId="161" xfId="134" applyFont="1" applyFill="1" applyBorder="1" applyProtection="1"/>
    <xf numFmtId="166" fontId="41" fillId="0" borderId="162" xfId="134" applyFont="1" applyFill="1" applyBorder="1" applyProtection="1"/>
    <xf numFmtId="0" fontId="39" fillId="0" borderId="0" xfId="0" applyFont="1" applyAlignment="1" applyProtection="1">
      <alignment horizontal="center"/>
      <protection locked="0"/>
    </xf>
    <xf numFmtId="0" fontId="38" fillId="0" borderId="0" xfId="152" applyFont="1" applyFill="1" applyBorder="1" applyAlignment="1" applyProtection="1">
      <alignment horizontal="left"/>
    </xf>
    <xf numFmtId="0" fontId="41" fillId="0" borderId="77" xfId="187" applyFont="1" applyBorder="1" applyAlignment="1">
      <alignment horizontal="center" vertical="top"/>
    </xf>
    <xf numFmtId="0" fontId="41" fillId="0" borderId="79" xfId="165" applyFont="1" applyBorder="1" applyAlignment="1">
      <alignment vertical="top"/>
    </xf>
    <xf numFmtId="0" fontId="41" fillId="0" borderId="81" xfId="165" applyFont="1" applyBorder="1" applyAlignment="1">
      <alignment vertical="top"/>
    </xf>
    <xf numFmtId="0" fontId="41" fillId="0" borderId="0" xfId="165" applyFont="1" applyAlignment="1">
      <alignment vertical="top"/>
    </xf>
    <xf numFmtId="40" fontId="40" fillId="0" borderId="23" xfId="175" applyNumberFormat="1" applyFont="1" applyBorder="1"/>
    <xf numFmtId="40" fontId="40" fillId="0" borderId="23" xfId="102" applyNumberFormat="1" applyFont="1" applyFill="1" applyBorder="1" applyProtection="1"/>
    <xf numFmtId="40" fontId="40" fillId="0" borderId="23" xfId="1" applyNumberFormat="1" applyFont="1" applyFill="1" applyBorder="1" applyProtection="1"/>
    <xf numFmtId="40" fontId="40" fillId="0" borderId="23" xfId="1" applyNumberFormat="1" applyFont="1" applyBorder="1" applyProtection="1"/>
    <xf numFmtId="40" fontId="40" fillId="0" borderId="17" xfId="1" applyNumberFormat="1" applyFont="1" applyFill="1" applyBorder="1" applyProtection="1"/>
    <xf numFmtId="40" fontId="40" fillId="0" borderId="17" xfId="102" applyNumberFormat="1" applyFont="1" applyFill="1" applyBorder="1" applyProtection="1"/>
    <xf numFmtId="40" fontId="41" fillId="0" borderId="17" xfId="1" applyNumberFormat="1" applyFont="1" applyFill="1" applyBorder="1" applyProtection="1"/>
    <xf numFmtId="40" fontId="41" fillId="0" borderId="19" xfId="1" applyNumberFormat="1" applyFont="1" applyFill="1" applyBorder="1" applyProtection="1"/>
    <xf numFmtId="40" fontId="41" fillId="0" borderId="23" xfId="1" applyNumberFormat="1" applyFont="1" applyFill="1" applyBorder="1" applyProtection="1"/>
    <xf numFmtId="40" fontId="41" fillId="0" borderId="25" xfId="1" applyNumberFormat="1" applyFont="1" applyFill="1" applyBorder="1" applyProtection="1"/>
    <xf numFmtId="40" fontId="40" fillId="0" borderId="26" xfId="1" applyNumberFormat="1" applyFont="1" applyFill="1" applyBorder="1" applyProtection="1"/>
    <xf numFmtId="172" fontId="40" fillId="0" borderId="0" xfId="175" applyNumberFormat="1" applyFont="1" applyAlignment="1">
      <alignment horizontal="center"/>
    </xf>
    <xf numFmtId="172" fontId="41" fillId="0" borderId="0" xfId="165" applyNumberFormat="1" applyFont="1" applyAlignment="1">
      <alignment horizontal="center"/>
    </xf>
    <xf numFmtId="0" fontId="40" fillId="0" borderId="0" xfId="0" applyFont="1" applyAlignment="1">
      <alignment horizontal="center"/>
    </xf>
    <xf numFmtId="0" fontId="40" fillId="0" borderId="62" xfId="165" applyFont="1" applyBorder="1"/>
    <xf numFmtId="0" fontId="40" fillId="0" borderId="118" xfId="165" applyFont="1" applyBorder="1"/>
    <xf numFmtId="0" fontId="23" fillId="0" borderId="0" xfId="152" applyFill="1" applyAlignment="1" applyProtection="1">
      <alignment horizontal="left" vertical="center"/>
      <protection locked="0"/>
    </xf>
    <xf numFmtId="172" fontId="39" fillId="0" borderId="0" xfId="0" applyNumberFormat="1" applyFont="1" applyAlignment="1" applyProtection="1">
      <alignment horizontal="left" vertical="center"/>
      <protection locked="0"/>
    </xf>
    <xf numFmtId="0" fontId="41" fillId="0" borderId="55" xfId="165" applyFont="1" applyBorder="1" applyAlignment="1">
      <alignment horizontal="center"/>
    </xf>
    <xf numFmtId="0" fontId="41" fillId="0" borderId="1" xfId="165" applyFont="1" applyBorder="1" applyAlignment="1">
      <alignment horizontal="center"/>
    </xf>
    <xf numFmtId="0" fontId="41" fillId="0" borderId="56" xfId="0" applyFont="1" applyBorder="1" applyAlignment="1">
      <alignment horizontal="center"/>
    </xf>
    <xf numFmtId="0" fontId="41" fillId="0" borderId="1" xfId="0" applyFont="1" applyBorder="1" applyAlignment="1">
      <alignment horizontal="center"/>
    </xf>
    <xf numFmtId="0" fontId="40" fillId="0" borderId="0" xfId="0" applyFont="1" applyAlignment="1">
      <alignment vertical="center" wrapText="1"/>
    </xf>
    <xf numFmtId="0" fontId="40" fillId="0" borderId="114" xfId="0" applyFont="1" applyBorder="1"/>
    <xf numFmtId="0" fontId="40" fillId="0" borderId="146" xfId="0" applyFont="1" applyBorder="1"/>
    <xf numFmtId="172" fontId="40" fillId="0" borderId="85" xfId="0" applyNumberFormat="1" applyFont="1" applyBorder="1" applyAlignment="1">
      <alignment horizontal="center"/>
    </xf>
    <xf numFmtId="0" fontId="40" fillId="0" borderId="105" xfId="0" applyFont="1" applyBorder="1" applyAlignment="1">
      <alignment horizontal="center"/>
    </xf>
    <xf numFmtId="0" fontId="40" fillId="0" borderId="86" xfId="0" applyFont="1" applyBorder="1"/>
    <xf numFmtId="0" fontId="41" fillId="0" borderId="86" xfId="0" applyFont="1" applyBorder="1" applyAlignment="1">
      <alignment horizontal="center"/>
    </xf>
    <xf numFmtId="166" fontId="40" fillId="0" borderId="86" xfId="1" applyFont="1" applyBorder="1" applyProtection="1"/>
    <xf numFmtId="166" fontId="40" fillId="0" borderId="98" xfId="1" applyFont="1" applyBorder="1" applyProtection="1"/>
    <xf numFmtId="0" fontId="40" fillId="0" borderId="116" xfId="0" applyFont="1" applyBorder="1"/>
    <xf numFmtId="0" fontId="41" fillId="0" borderId="80" xfId="0" applyFont="1" applyBorder="1" applyAlignment="1">
      <alignment horizontal="center"/>
    </xf>
    <xf numFmtId="166" fontId="40" fillId="0" borderId="80" xfId="1" applyFont="1" applyBorder="1" applyProtection="1"/>
    <xf numFmtId="0" fontId="40" fillId="0" borderId="163" xfId="0" applyFont="1" applyBorder="1"/>
    <xf numFmtId="166" fontId="41" fillId="0" borderId="18" xfId="1" applyFont="1" applyBorder="1" applyAlignment="1" applyProtection="1">
      <alignment horizontal="center"/>
    </xf>
    <xf numFmtId="166" fontId="41" fillId="0" borderId="18" xfId="1" applyFont="1" applyFill="1" applyBorder="1" applyProtection="1"/>
    <xf numFmtId="166" fontId="41" fillId="0" borderId="127" xfId="1" applyFont="1" applyFill="1" applyBorder="1" applyProtection="1"/>
    <xf numFmtId="0" fontId="40" fillId="0" borderId="105" xfId="0" applyFont="1" applyBorder="1"/>
    <xf numFmtId="0" fontId="41" fillId="0" borderId="161" xfId="0" applyFont="1" applyBorder="1" applyAlignment="1">
      <alignment wrapText="1"/>
    </xf>
    <xf numFmtId="0" fontId="40" fillId="0" borderId="161" xfId="0" applyFont="1" applyBorder="1"/>
    <xf numFmtId="166" fontId="41" fillId="0" borderId="161" xfId="1" applyFont="1" applyBorder="1" applyAlignment="1" applyProtection="1">
      <alignment horizontal="center"/>
    </xf>
    <xf numFmtId="166" fontId="41" fillId="0" borderId="161" xfId="1" applyFont="1" applyBorder="1" applyProtection="1"/>
    <xf numFmtId="166" fontId="41" fillId="51" borderId="161" xfId="1" applyFont="1" applyFill="1" applyBorder="1" applyProtection="1"/>
    <xf numFmtId="166" fontId="41" fillId="0" borderId="162" xfId="1" applyFont="1" applyBorder="1" applyProtection="1"/>
    <xf numFmtId="43" fontId="40" fillId="0" borderId="0" xfId="0" applyNumberFormat="1" applyFont="1"/>
    <xf numFmtId="14" fontId="39" fillId="0" borderId="0" xfId="0" applyNumberFormat="1" applyFont="1" applyAlignment="1">
      <alignment horizontal="left"/>
    </xf>
    <xf numFmtId="0" fontId="39" fillId="0" borderId="0" xfId="0" applyFont="1" applyAlignment="1">
      <alignment horizontal="right"/>
    </xf>
    <xf numFmtId="0" fontId="38" fillId="0" borderId="41" xfId="152" applyFont="1" applyBorder="1" applyAlignment="1" applyProtection="1">
      <protection locked="0"/>
    </xf>
    <xf numFmtId="14" fontId="39" fillId="0" borderId="0" xfId="1" applyNumberFormat="1" applyFont="1" applyFill="1" applyAlignment="1" applyProtection="1">
      <alignment horizontal="left" vertical="center"/>
      <protection locked="0"/>
    </xf>
    <xf numFmtId="0" fontId="41" fillId="53" borderId="1" xfId="0" applyFont="1" applyFill="1" applyBorder="1" applyAlignment="1" applyProtection="1">
      <alignment horizontal="center"/>
      <protection locked="0"/>
    </xf>
    <xf numFmtId="0" fontId="41" fillId="53" borderId="1" xfId="184" applyFont="1" applyFill="1" applyBorder="1" applyAlignment="1">
      <alignment horizontal="center" vertical="center"/>
    </xf>
    <xf numFmtId="0" fontId="45" fillId="53" borderId="1" xfId="184" applyFont="1" applyFill="1" applyBorder="1" applyAlignment="1">
      <alignment horizontal="center" vertical="center"/>
    </xf>
    <xf numFmtId="166" fontId="41" fillId="53" borderId="1" xfId="134" applyFont="1" applyFill="1" applyBorder="1" applyAlignment="1" applyProtection="1">
      <alignment horizontal="center" vertical="center"/>
    </xf>
    <xf numFmtId="0" fontId="41" fillId="53" borderId="1" xfId="165" applyFont="1" applyFill="1" applyBorder="1" applyAlignment="1">
      <alignment horizontal="center"/>
    </xf>
    <xf numFmtId="43" fontId="41" fillId="53" borderId="1" xfId="102" applyNumberFormat="1" applyFont="1" applyFill="1" applyBorder="1" applyAlignment="1" applyProtection="1">
      <alignment horizontal="center"/>
    </xf>
    <xf numFmtId="14" fontId="41" fillId="53" borderId="1" xfId="0" applyNumberFormat="1" applyFont="1" applyFill="1" applyBorder="1" applyAlignment="1">
      <alignment horizontal="center" vertical="center" wrapText="1"/>
    </xf>
    <xf numFmtId="166" fontId="41" fillId="53" borderId="1" xfId="102" applyFont="1" applyFill="1" applyBorder="1" applyAlignment="1" applyProtection="1">
      <alignment horizontal="center" vertical="center" wrapText="1"/>
    </xf>
    <xf numFmtId="167" fontId="41" fillId="53" borderId="1" xfId="142" applyNumberFormat="1" applyFont="1" applyFill="1" applyBorder="1" applyAlignment="1" applyProtection="1">
      <alignment horizontal="center" vertical="center" wrapText="1"/>
    </xf>
    <xf numFmtId="14" fontId="41" fillId="53" borderId="1" xfId="237" applyNumberFormat="1" applyFont="1" applyFill="1" applyBorder="1" applyAlignment="1">
      <alignment horizontal="center"/>
    </xf>
    <xf numFmtId="14" fontId="41" fillId="53" borderId="1" xfId="165" applyNumberFormat="1" applyFont="1" applyFill="1" applyBorder="1" applyAlignment="1">
      <alignment horizontal="center"/>
    </xf>
    <xf numFmtId="0" fontId="41" fillId="53" borderId="1" xfId="165" applyFont="1" applyFill="1" applyBorder="1"/>
    <xf numFmtId="0" fontId="41" fillId="53" borderId="1" xfId="0" applyFont="1" applyFill="1" applyBorder="1" applyAlignment="1">
      <alignment horizontal="center" vertical="center" wrapText="1"/>
    </xf>
    <xf numFmtId="0" fontId="40" fillId="53" borderId="76" xfId="0" applyFont="1" applyFill="1" applyBorder="1"/>
    <xf numFmtId="0" fontId="40" fillId="53" borderId="86" xfId="0" applyFont="1" applyFill="1" applyBorder="1"/>
    <xf numFmtId="0" fontId="40" fillId="53" borderId="80" xfId="0" applyFont="1" applyFill="1" applyBorder="1"/>
    <xf numFmtId="0" fontId="40" fillId="53" borderId="17" xfId="0" applyFont="1" applyFill="1" applyBorder="1"/>
    <xf numFmtId="14" fontId="41" fillId="53" borderId="1" xfId="238" applyNumberFormat="1" applyFont="1" applyFill="1" applyBorder="1" applyAlignment="1">
      <alignment horizontal="center"/>
    </xf>
    <xf numFmtId="166" fontId="41" fillId="53" borderId="1" xfId="1" applyFont="1" applyFill="1" applyBorder="1" applyAlignment="1" applyProtection="1">
      <alignment horizontal="center"/>
    </xf>
    <xf numFmtId="0" fontId="60" fillId="0" borderId="0" xfId="0" applyFont="1" applyAlignment="1">
      <alignment horizontal="center" wrapText="1"/>
    </xf>
    <xf numFmtId="0" fontId="41" fillId="0" borderId="0" xfId="0" applyFont="1" applyAlignment="1" applyProtection="1">
      <alignment horizontal="right" vertical="center"/>
      <protection locked="0"/>
    </xf>
    <xf numFmtId="0" fontId="40" fillId="0" borderId="0" xfId="165" applyFont="1" applyAlignment="1">
      <alignment vertical="center"/>
    </xf>
    <xf numFmtId="0" fontId="38" fillId="0" borderId="0" xfId="152" applyFont="1" applyFill="1" applyBorder="1" applyAlignment="1" applyProtection="1">
      <alignment vertical="center"/>
    </xf>
    <xf numFmtId="0" fontId="42" fillId="0" borderId="0" xfId="0" applyFont="1" applyAlignment="1">
      <alignment vertical="center"/>
    </xf>
    <xf numFmtId="0" fontId="42" fillId="0" borderId="0" xfId="0" applyFont="1" applyAlignment="1" applyProtection="1">
      <alignment vertical="center"/>
      <protection locked="0"/>
    </xf>
    <xf numFmtId="0" fontId="41" fillId="0" borderId="0" xfId="165" applyFont="1" applyAlignment="1">
      <alignment vertical="center"/>
    </xf>
    <xf numFmtId="15" fontId="40" fillId="0" borderId="0" xfId="165" applyNumberFormat="1" applyFont="1" applyAlignment="1">
      <alignment vertical="center"/>
    </xf>
    <xf numFmtId="0" fontId="38" fillId="0" borderId="0" xfId="152" applyFont="1" applyBorder="1" applyAlignment="1" applyProtection="1">
      <alignment vertical="center"/>
    </xf>
    <xf numFmtId="0" fontId="48" fillId="0" borderId="0" xfId="0" applyFont="1" applyAlignment="1">
      <alignment vertical="center"/>
    </xf>
    <xf numFmtId="174" fontId="41" fillId="53" borderId="1" xfId="0" applyNumberFormat="1" applyFont="1" applyFill="1" applyBorder="1" applyAlignment="1">
      <alignment horizontal="center" vertical="center" wrapText="1"/>
    </xf>
    <xf numFmtId="0" fontId="48" fillId="0" borderId="0" xfId="0" applyFont="1" applyAlignment="1">
      <alignment vertical="center" wrapText="1"/>
    </xf>
    <xf numFmtId="0" fontId="39" fillId="0" borderId="151" xfId="0" applyFont="1" applyBorder="1" applyAlignment="1">
      <alignment vertical="center"/>
    </xf>
    <xf numFmtId="164" fontId="39" fillId="0" borderId="157" xfId="1" applyNumberFormat="1" applyFont="1" applyBorder="1" applyAlignment="1" applyProtection="1">
      <alignment vertical="center"/>
    </xf>
    <xf numFmtId="164" fontId="39" fillId="0" borderId="158" xfId="1" applyNumberFormat="1" applyFont="1" applyBorder="1" applyAlignment="1" applyProtection="1">
      <alignment vertical="center"/>
    </xf>
    <xf numFmtId="173" fontId="39" fillId="0" borderId="157" xfId="0" applyNumberFormat="1" applyFont="1" applyBorder="1" applyAlignment="1">
      <alignment vertical="center"/>
    </xf>
    <xf numFmtId="0" fontId="39" fillId="0" borderId="109" xfId="0" applyFont="1" applyBorder="1" applyAlignment="1">
      <alignment vertical="center"/>
    </xf>
    <xf numFmtId="0" fontId="39" fillId="0" borderId="110" xfId="0" applyFont="1" applyBorder="1" applyAlignment="1">
      <alignment vertical="center"/>
    </xf>
    <xf numFmtId="164" fontId="39" fillId="0" borderId="111" xfId="1" applyNumberFormat="1" applyFont="1" applyBorder="1" applyAlignment="1" applyProtection="1">
      <alignment vertical="center"/>
    </xf>
    <xf numFmtId="173" fontId="39" fillId="0" borderId="111" xfId="0" applyNumberFormat="1" applyFont="1" applyBorder="1" applyAlignment="1">
      <alignment vertical="center"/>
    </xf>
    <xf numFmtId="164" fontId="39" fillId="0" borderId="88" xfId="1" applyNumberFormat="1" applyFont="1" applyBorder="1" applyAlignment="1" applyProtection="1">
      <alignment vertical="center"/>
    </xf>
    <xf numFmtId="0" fontId="39" fillId="0" borderId="0" xfId="0" applyFont="1" applyAlignment="1">
      <alignment vertical="center"/>
    </xf>
    <xf numFmtId="0" fontId="40" fillId="0" borderId="0" xfId="165" applyFont="1" applyAlignment="1">
      <alignment horizontal="right"/>
    </xf>
    <xf numFmtId="0" fontId="41" fillId="0" borderId="0" xfId="0" applyFont="1" applyAlignment="1">
      <alignment horizontal="center"/>
    </xf>
    <xf numFmtId="0" fontId="41" fillId="0" borderId="0" xfId="165" applyFont="1" applyAlignment="1">
      <alignment horizontal="center"/>
    </xf>
    <xf numFmtId="0" fontId="40" fillId="0" borderId="0" xfId="165" applyFont="1" applyAlignment="1">
      <alignment horizontal="center"/>
    </xf>
    <xf numFmtId="41" fontId="40" fillId="0" borderId="78" xfId="102" applyNumberFormat="1" applyFont="1" applyFill="1" applyBorder="1" applyProtection="1"/>
    <xf numFmtId="41" fontId="40" fillId="0" borderId="90" xfId="102" applyNumberFormat="1" applyFont="1" applyFill="1" applyBorder="1" applyProtection="1"/>
    <xf numFmtId="41" fontId="38" fillId="0" borderId="0" xfId="152" quotePrefix="1" applyNumberFormat="1" applyFont="1" applyAlignment="1" applyProtection="1"/>
    <xf numFmtId="41" fontId="40" fillId="0" borderId="80" xfId="165" applyNumberFormat="1" applyFont="1" applyBorder="1"/>
    <xf numFmtId="41" fontId="40" fillId="0" borderId="91" xfId="165" applyNumberFormat="1" applyFont="1" applyBorder="1"/>
    <xf numFmtId="41" fontId="41" fillId="0" borderId="26" xfId="165" applyNumberFormat="1" applyFont="1" applyBorder="1"/>
    <xf numFmtId="41" fontId="41" fillId="0" borderId="87" xfId="165" applyNumberFormat="1" applyFont="1" applyBorder="1"/>
    <xf numFmtId="41" fontId="40" fillId="0" borderId="125" xfId="165" applyNumberFormat="1" applyFont="1" applyBorder="1"/>
    <xf numFmtId="41" fontId="40" fillId="0" borderId="124" xfId="165" applyNumberFormat="1" applyFont="1" applyBorder="1"/>
    <xf numFmtId="43" fontId="40" fillId="0" borderId="42" xfId="0" applyNumberFormat="1" applyFont="1" applyBorder="1"/>
    <xf numFmtId="41" fontId="41" fillId="0" borderId="40" xfId="1" applyNumberFormat="1" applyFont="1" applyFill="1" applyBorder="1" applyAlignment="1" applyProtection="1">
      <alignment vertical="center"/>
      <protection hidden="1"/>
    </xf>
    <xf numFmtId="41" fontId="40" fillId="0" borderId="39" xfId="1" applyNumberFormat="1" applyFont="1" applyFill="1" applyBorder="1" applyAlignment="1" applyProtection="1">
      <alignment vertical="center"/>
      <protection hidden="1"/>
    </xf>
    <xf numFmtId="41" fontId="41" fillId="0" borderId="39" xfId="1" applyNumberFormat="1" applyFont="1" applyFill="1" applyBorder="1" applyAlignment="1" applyProtection="1">
      <alignment horizontal="center" vertical="center"/>
      <protection hidden="1"/>
    </xf>
    <xf numFmtId="0" fontId="55" fillId="0" borderId="17" xfId="165" applyFont="1" applyBorder="1" applyAlignment="1">
      <alignment horizontal="center" vertical="center" wrapText="1"/>
    </xf>
    <xf numFmtId="0" fontId="40" fillId="0" borderId="17" xfId="165" applyFont="1" applyBorder="1" applyAlignment="1">
      <alignment horizontal="left" vertical="center" wrapText="1"/>
    </xf>
    <xf numFmtId="166" fontId="40" fillId="0" borderId="17" xfId="112" applyFont="1" applyFill="1" applyBorder="1" applyAlignment="1" applyProtection="1">
      <alignment horizontal="center" vertical="center" wrapText="1"/>
    </xf>
    <xf numFmtId="166" fontId="41" fillId="0" borderId="160" xfId="112" applyFont="1" applyFill="1" applyBorder="1" applyAlignment="1" applyProtection="1">
      <alignment horizontal="center" vertical="center" wrapText="1"/>
    </xf>
    <xf numFmtId="166" fontId="40" fillId="0" borderId="160" xfId="112" applyFont="1" applyFill="1" applyBorder="1" applyAlignment="1" applyProtection="1">
      <alignment horizontal="center" vertical="center" wrapText="1"/>
    </xf>
    <xf numFmtId="166" fontId="41" fillId="0" borderId="17" xfId="112" applyFont="1" applyFill="1" applyBorder="1" applyAlignment="1" applyProtection="1">
      <alignment horizontal="center" vertical="center" wrapText="1"/>
    </xf>
    <xf numFmtId="0" fontId="41" fillId="0" borderId="132" xfId="184" applyFont="1" applyBorder="1" applyAlignment="1">
      <alignment horizontal="center" vertical="center" wrapText="1"/>
    </xf>
    <xf numFmtId="0" fontId="55" fillId="0" borderId="19" xfId="184" applyFont="1" applyBorder="1" applyAlignment="1">
      <alignment horizontal="center" vertical="center" wrapText="1"/>
    </xf>
    <xf numFmtId="0" fontId="41" fillId="0" borderId="19" xfId="165" applyFont="1" applyBorder="1" applyAlignment="1">
      <alignment horizontal="left" vertical="center" wrapText="1"/>
    </xf>
    <xf numFmtId="166" fontId="41" fillId="0" borderId="19" xfId="134" applyFont="1" applyFill="1" applyBorder="1" applyAlignment="1" applyProtection="1">
      <alignment horizontal="center" vertical="center" wrapText="1"/>
    </xf>
    <xf numFmtId="166" fontId="41" fillId="0" borderId="129" xfId="134" applyFont="1" applyFill="1" applyBorder="1" applyAlignment="1" applyProtection="1">
      <alignment horizontal="center" vertical="center" wrapText="1"/>
    </xf>
    <xf numFmtId="0" fontId="55" fillId="0" borderId="17" xfId="173" applyFont="1" applyBorder="1" applyAlignment="1">
      <alignment horizontal="center" vertical="center" wrapText="1"/>
    </xf>
    <xf numFmtId="0" fontId="40" fillId="0" borderId="17" xfId="173" applyFont="1" applyBorder="1" applyAlignment="1">
      <alignment horizontal="left" vertical="center" wrapText="1"/>
    </xf>
    <xf numFmtId="166" fontId="40" fillId="0" borderId="21" xfId="112" applyFont="1" applyFill="1" applyBorder="1" applyAlignment="1" applyProtection="1">
      <alignment horizontal="center" vertical="center" wrapText="1"/>
    </xf>
    <xf numFmtId="0" fontId="61" fillId="0" borderId="17" xfId="165" applyFont="1" applyBorder="1" applyAlignment="1">
      <alignment horizontal="center"/>
    </xf>
    <xf numFmtId="0" fontId="55" fillId="0" borderId="19" xfId="173" applyFont="1" applyBorder="1" applyAlignment="1">
      <alignment horizontal="center"/>
    </xf>
    <xf numFmtId="166" fontId="40" fillId="0" borderId="19" xfId="118" applyFont="1" applyFill="1" applyBorder="1" applyProtection="1"/>
    <xf numFmtId="166" fontId="40" fillId="0" borderId="129" xfId="118" applyFont="1" applyFill="1" applyBorder="1" applyProtection="1"/>
    <xf numFmtId="0" fontId="55" fillId="0" borderId="17" xfId="184" applyFont="1" applyBorder="1" applyAlignment="1">
      <alignment horizontal="center"/>
    </xf>
    <xf numFmtId="0" fontId="40" fillId="0" borderId="17" xfId="184" applyFont="1" applyBorder="1" applyAlignment="1">
      <alignment horizontal="left"/>
    </xf>
    <xf numFmtId="0" fontId="55" fillId="0" borderId="17" xfId="165" applyFont="1" applyBorder="1" applyAlignment="1">
      <alignment horizontal="center"/>
    </xf>
    <xf numFmtId="0" fontId="40" fillId="0" borderId="132" xfId="184" applyFont="1" applyBorder="1" applyAlignment="1">
      <alignment horizontal="center"/>
    </xf>
    <xf numFmtId="0" fontId="55" fillId="0" borderId="17" xfId="173" applyFont="1" applyBorder="1" applyAlignment="1">
      <alignment horizontal="center"/>
    </xf>
    <xf numFmtId="0" fontId="40" fillId="0" borderId="17" xfId="184" applyFont="1" applyBorder="1" applyAlignment="1">
      <alignment horizontal="left" vertical="top"/>
    </xf>
    <xf numFmtId="0" fontId="43" fillId="0" borderId="21" xfId="165" applyFont="1" applyBorder="1"/>
    <xf numFmtId="171" fontId="40" fillId="0" borderId="17" xfId="165" applyNumberFormat="1" applyFont="1" applyBorder="1"/>
    <xf numFmtId="43" fontId="40" fillId="0" borderId="70" xfId="109" applyFont="1" applyBorder="1"/>
    <xf numFmtId="171" fontId="40" fillId="0" borderId="19" xfId="165" applyNumberFormat="1" applyFont="1" applyBorder="1"/>
    <xf numFmtId="0" fontId="40" fillId="0" borderId="22" xfId="165" applyFont="1" applyBorder="1"/>
    <xf numFmtId="0" fontId="38" fillId="0" borderId="32" xfId="152" applyFont="1" applyFill="1" applyBorder="1" applyAlignment="1" applyProtection="1">
      <alignment horizontal="center" vertical="center"/>
      <protection locked="0"/>
    </xf>
    <xf numFmtId="0" fontId="40" fillId="0" borderId="165" xfId="237" applyFont="1" applyBorder="1" applyAlignment="1">
      <alignment horizontal="center"/>
    </xf>
    <xf numFmtId="0" fontId="40" fillId="0" borderId="112" xfId="237" applyFont="1" applyBorder="1" applyAlignment="1">
      <alignment horizontal="center"/>
    </xf>
    <xf numFmtId="0" fontId="40" fillId="0" borderId="105" xfId="237" applyFont="1" applyBorder="1" applyAlignment="1">
      <alignment horizontal="center"/>
    </xf>
    <xf numFmtId="0" fontId="40" fillId="0" borderId="165" xfId="237" applyFont="1" applyBorder="1" applyAlignment="1">
      <alignment horizontal="left"/>
    </xf>
    <xf numFmtId="0" fontId="23" fillId="0" borderId="0" xfId="152" quotePrefix="1" applyAlignment="1" applyProtection="1"/>
    <xf numFmtId="0" fontId="23" fillId="0" borderId="0" xfId="152" quotePrefix="1" applyFill="1" applyAlignment="1" applyProtection="1"/>
    <xf numFmtId="0" fontId="40" fillId="0" borderId="84" xfId="165" applyFont="1" applyBorder="1"/>
    <xf numFmtId="0" fontId="40" fillId="0" borderId="135" xfId="165" applyFont="1" applyBorder="1"/>
    <xf numFmtId="0" fontId="40" fillId="0" borderId="113" xfId="165" applyFont="1" applyBorder="1"/>
    <xf numFmtId="0" fontId="40" fillId="0" borderId="106" xfId="165" applyFont="1" applyBorder="1"/>
    <xf numFmtId="0" fontId="41" fillId="0" borderId="62" xfId="165" applyFont="1" applyBorder="1"/>
    <xf numFmtId="0" fontId="40" fillId="0" borderId="135" xfId="237" applyFont="1" applyBorder="1" applyAlignment="1">
      <alignment horizontal="left"/>
    </xf>
    <xf numFmtId="0" fontId="40" fillId="0" borderId="113" xfId="237" applyFont="1" applyBorder="1" applyAlignment="1">
      <alignment horizontal="left"/>
    </xf>
    <xf numFmtId="0" fontId="40" fillId="0" borderId="106" xfId="237" applyFont="1" applyBorder="1" applyAlignment="1">
      <alignment horizontal="left"/>
    </xf>
    <xf numFmtId="0" fontId="41" fillId="0" borderId="118" xfId="165" applyFont="1" applyBorder="1"/>
    <xf numFmtId="0" fontId="23" fillId="0" borderId="41" xfId="152" applyBorder="1" applyAlignment="1" applyProtection="1">
      <protection locked="0"/>
    </xf>
    <xf numFmtId="0" fontId="23" fillId="0" borderId="42" xfId="152" applyBorder="1" applyAlignment="1" applyProtection="1">
      <protection locked="0"/>
    </xf>
    <xf numFmtId="166" fontId="40" fillId="0" borderId="0" xfId="0" applyNumberFormat="1" applyFont="1"/>
    <xf numFmtId="0" fontId="38" fillId="0" borderId="0" xfId="152" applyFont="1" applyFill="1" applyAlignment="1" applyProtection="1">
      <alignment vertical="center"/>
      <protection locked="0"/>
    </xf>
    <xf numFmtId="0" fontId="50" fillId="0" borderId="0" xfId="0" applyFont="1" applyAlignment="1" applyProtection="1">
      <alignment vertical="center"/>
      <protection locked="0"/>
    </xf>
    <xf numFmtId="166" fontId="42" fillId="0" borderId="0" xfId="1" applyFont="1" applyAlignment="1" applyProtection="1">
      <alignment vertical="center"/>
      <protection locked="0"/>
    </xf>
    <xf numFmtId="14" fontId="39" fillId="0" borderId="0" xfId="0" applyNumberFormat="1" applyFont="1" applyAlignment="1" applyProtection="1">
      <alignment vertical="center"/>
      <protection locked="0"/>
    </xf>
    <xf numFmtId="0" fontId="39" fillId="0" borderId="0" xfId="0" applyFont="1" applyAlignment="1" applyProtection="1">
      <alignment vertical="center"/>
      <protection locked="0"/>
    </xf>
    <xf numFmtId="0" fontId="41" fillId="0" borderId="0" xfId="0" applyFont="1" applyAlignment="1" applyProtection="1">
      <alignment vertical="center"/>
      <protection locked="0"/>
    </xf>
    <xf numFmtId="0" fontId="56" fillId="0" borderId="0" xfId="0" applyFont="1" applyAlignment="1" applyProtection="1">
      <alignment vertical="center"/>
      <protection locked="0"/>
    </xf>
    <xf numFmtId="166" fontId="41" fillId="53" borderId="1" xfId="1" applyFont="1" applyFill="1" applyBorder="1" applyAlignment="1" applyProtection="1">
      <alignment horizontal="center" vertical="center"/>
      <protection locked="0"/>
    </xf>
    <xf numFmtId="0" fontId="41" fillId="53" borderId="1" xfId="0" applyFont="1" applyFill="1" applyBorder="1" applyAlignment="1" applyProtection="1">
      <alignment horizontal="center" vertical="center"/>
      <protection locked="0"/>
    </xf>
    <xf numFmtId="0" fontId="39" fillId="0" borderId="62" xfId="0" applyFont="1" applyBorder="1" applyAlignment="1" applyProtection="1">
      <alignment vertical="center"/>
      <protection hidden="1"/>
    </xf>
    <xf numFmtId="0" fontId="39" fillId="0" borderId="140" xfId="0" applyFont="1" applyBorder="1" applyAlignment="1" applyProtection="1">
      <alignment vertical="center"/>
      <protection hidden="1"/>
    </xf>
    <xf numFmtId="0" fontId="39" fillId="0" borderId="93" xfId="0" applyFont="1" applyBorder="1" applyAlignment="1" applyProtection="1">
      <alignment vertical="center"/>
      <protection hidden="1"/>
    </xf>
    <xf numFmtId="0" fontId="39" fillId="0" borderId="41" xfId="0" applyFont="1" applyBorder="1" applyAlignment="1" applyProtection="1">
      <alignment vertical="center"/>
      <protection hidden="1"/>
    </xf>
    <xf numFmtId="41" fontId="39" fillId="0" borderId="40" xfId="1" applyNumberFormat="1" applyFont="1" applyFill="1" applyBorder="1" applyAlignment="1" applyProtection="1">
      <alignment vertical="center"/>
      <protection hidden="1"/>
    </xf>
    <xf numFmtId="41" fontId="39" fillId="0" borderId="34" xfId="1" applyNumberFormat="1" applyFont="1" applyFill="1" applyBorder="1" applyAlignment="1" applyProtection="1">
      <alignment vertical="center"/>
      <protection locked="0"/>
    </xf>
    <xf numFmtId="0" fontId="53" fillId="0" borderId="93" xfId="0" applyFont="1" applyBorder="1" applyAlignment="1" applyProtection="1">
      <alignment vertical="center"/>
      <protection hidden="1"/>
    </xf>
    <xf numFmtId="0" fontId="53" fillId="0" borderId="41" xfId="0" applyFont="1" applyBorder="1" applyAlignment="1" applyProtection="1">
      <alignment vertical="center"/>
      <protection hidden="1"/>
    </xf>
    <xf numFmtId="9" fontId="51" fillId="0" borderId="35" xfId="240" applyFont="1" applyBorder="1" applyAlignment="1" applyProtection="1">
      <alignment vertical="center"/>
      <protection hidden="1"/>
    </xf>
    <xf numFmtId="0" fontId="39" fillId="0" borderId="138" xfId="0" applyFont="1" applyBorder="1" applyAlignment="1" applyProtection="1">
      <alignment vertical="center"/>
      <protection hidden="1"/>
    </xf>
    <xf numFmtId="0" fontId="39" fillId="0" borderId="142" xfId="0" applyFont="1" applyBorder="1" applyAlignment="1" applyProtection="1">
      <alignment vertical="center"/>
      <protection hidden="1"/>
    </xf>
    <xf numFmtId="0" fontId="39" fillId="0" borderId="120" xfId="0" applyFont="1" applyBorder="1" applyAlignment="1" applyProtection="1">
      <alignment vertical="center"/>
      <protection hidden="1"/>
    </xf>
    <xf numFmtId="0" fontId="39" fillId="0" borderId="134" xfId="0" applyFont="1" applyBorder="1" applyAlignment="1" applyProtection="1">
      <alignment vertical="center"/>
      <protection hidden="1"/>
    </xf>
    <xf numFmtId="41" fontId="39" fillId="0" borderId="40" xfId="1" applyNumberFormat="1" applyFont="1" applyFill="1" applyBorder="1" applyAlignment="1" applyProtection="1">
      <alignment vertical="center"/>
      <protection locked="0"/>
    </xf>
    <xf numFmtId="9" fontId="53" fillId="0" borderId="34" xfId="240" applyFont="1" applyBorder="1" applyAlignment="1" applyProtection="1">
      <alignment horizontal="center" vertical="center"/>
      <protection locked="0"/>
    </xf>
    <xf numFmtId="41" fontId="39" fillId="0" borderId="54" xfId="1" applyNumberFormat="1" applyFont="1" applyFill="1" applyBorder="1" applyAlignment="1" applyProtection="1">
      <alignment vertical="center"/>
      <protection hidden="1"/>
    </xf>
    <xf numFmtId="0" fontId="39" fillId="0" borderId="121" xfId="0" applyFont="1" applyBorder="1" applyAlignment="1" applyProtection="1">
      <alignment vertical="center"/>
      <protection hidden="1"/>
    </xf>
    <xf numFmtId="0" fontId="39" fillId="0" borderId="42" xfId="0" applyFont="1" applyBorder="1" applyAlignment="1" applyProtection="1">
      <alignment vertical="center"/>
      <protection hidden="1"/>
    </xf>
    <xf numFmtId="41" fontId="39" fillId="0" borderId="37" xfId="1" applyNumberFormat="1" applyFont="1" applyFill="1" applyBorder="1" applyAlignment="1" applyProtection="1">
      <alignment vertical="center"/>
      <protection hidden="1"/>
    </xf>
    <xf numFmtId="0" fontId="42" fillId="0" borderId="0" xfId="0" applyFont="1" applyAlignment="1" applyProtection="1">
      <alignment vertical="center"/>
      <protection hidden="1"/>
    </xf>
    <xf numFmtId="166" fontId="40" fillId="0" borderId="75" xfId="102" applyFont="1" applyFill="1" applyBorder="1" applyProtection="1"/>
    <xf numFmtId="166" fontId="40" fillId="0" borderId="77" xfId="102" applyFont="1" applyFill="1" applyBorder="1" applyProtection="1"/>
    <xf numFmtId="166" fontId="40" fillId="0" borderId="79" xfId="102" applyFont="1" applyFill="1" applyBorder="1" applyProtection="1"/>
    <xf numFmtId="166" fontId="41" fillId="0" borderId="166" xfId="102" applyFont="1" applyFill="1" applyBorder="1" applyProtection="1"/>
    <xf numFmtId="166" fontId="40" fillId="0" borderId="121" xfId="102" applyFont="1" applyFill="1" applyBorder="1" applyProtection="1"/>
    <xf numFmtId="0" fontId="39" fillId="0" borderId="0" xfId="0" applyFont="1" applyAlignment="1" applyProtection="1">
      <alignment horizontal="justify" vertical="center"/>
      <protection locked="0"/>
    </xf>
    <xf numFmtId="14" fontId="39" fillId="0" borderId="0" xfId="0" applyNumberFormat="1" applyFont="1" applyAlignment="1" applyProtection="1">
      <alignment horizontal="justify" vertical="center"/>
      <protection locked="0"/>
    </xf>
    <xf numFmtId="0" fontId="39" fillId="0" borderId="0" xfId="0" applyFont="1" applyAlignment="1" applyProtection="1">
      <alignment horizontal="left" vertical="center"/>
      <protection hidden="1"/>
    </xf>
    <xf numFmtId="49" fontId="39" fillId="0" borderId="0" xfId="0" applyNumberFormat="1" applyFont="1" applyAlignment="1">
      <alignment horizontal="justify" vertical="center"/>
    </xf>
    <xf numFmtId="49" fontId="39" fillId="0" borderId="0" xfId="0" applyNumberFormat="1" applyFont="1" applyAlignment="1">
      <alignment horizontal="left" vertical="center"/>
    </xf>
    <xf numFmtId="0" fontId="42" fillId="0" borderId="0" xfId="0" applyFont="1" applyAlignment="1">
      <alignment horizontal="center" vertical="center"/>
    </xf>
    <xf numFmtId="0" fontId="41" fillId="0" borderId="0" xfId="0" applyFont="1" applyAlignment="1">
      <alignment vertical="center"/>
    </xf>
    <xf numFmtId="0" fontId="51" fillId="0" borderId="0" xfId="0" applyFont="1" applyAlignment="1">
      <alignment vertical="center"/>
    </xf>
    <xf numFmtId="0" fontId="41" fillId="53" borderId="1" xfId="0" applyFont="1" applyFill="1" applyBorder="1" applyAlignment="1">
      <alignment horizontal="center" vertical="center"/>
    </xf>
    <xf numFmtId="0" fontId="39" fillId="0" borderId="31" xfId="0" applyFont="1" applyBorder="1" applyAlignment="1" applyProtection="1">
      <alignment horizontal="center" vertical="center"/>
      <protection locked="0"/>
    </xf>
    <xf numFmtId="0" fontId="39" fillId="0" borderId="31" xfId="0" applyFont="1" applyBorder="1" applyAlignment="1" applyProtection="1">
      <alignment horizontal="justify" vertical="center"/>
      <protection locked="0"/>
    </xf>
    <xf numFmtId="0" fontId="39" fillId="0" borderId="31" xfId="0" applyFont="1" applyBorder="1" applyAlignment="1" applyProtection="1">
      <alignment vertical="center"/>
      <protection locked="0"/>
    </xf>
    <xf numFmtId="0" fontId="39" fillId="0" borderId="32" xfId="0" applyFont="1" applyBorder="1" applyAlignment="1" applyProtection="1">
      <alignment horizontal="center" vertical="center"/>
      <protection locked="0"/>
    </xf>
    <xf numFmtId="0" fontId="39" fillId="0" borderId="32" xfId="0" applyFont="1" applyBorder="1" applyAlignment="1" applyProtection="1">
      <alignment horizontal="justify" vertical="center"/>
      <protection locked="0"/>
    </xf>
    <xf numFmtId="0" fontId="39" fillId="0" borderId="32" xfId="0" applyFont="1" applyBorder="1" applyAlignment="1" applyProtection="1">
      <alignment vertical="center"/>
      <protection locked="0"/>
    </xf>
    <xf numFmtId="0" fontId="38" fillId="0" borderId="32" xfId="152" quotePrefix="1" applyFont="1" applyFill="1" applyBorder="1" applyAlignment="1" applyProtection="1">
      <alignment horizontal="center" vertical="center"/>
      <protection locked="0"/>
    </xf>
    <xf numFmtId="0" fontId="38" fillId="0" borderId="32" xfId="152" quotePrefix="1" applyFont="1" applyFill="1" applyBorder="1" applyAlignment="1" applyProtection="1">
      <alignment horizontal="center" vertical="center" wrapText="1"/>
      <protection locked="0"/>
    </xf>
    <xf numFmtId="0" fontId="39" fillId="0" borderId="33" xfId="0" applyFont="1" applyBorder="1" applyAlignment="1" applyProtection="1">
      <alignment horizontal="center" vertical="center"/>
      <protection locked="0"/>
    </xf>
    <xf numFmtId="0" fontId="42" fillId="0" borderId="0" xfId="0" applyFont="1" applyAlignment="1" applyProtection="1">
      <alignment horizontal="justify" vertical="center"/>
      <protection locked="0"/>
    </xf>
    <xf numFmtId="0" fontId="42" fillId="0" borderId="0" xfId="0" applyFont="1" applyAlignment="1" applyProtection="1">
      <alignment horizontal="left" vertical="center"/>
      <protection locked="0"/>
    </xf>
    <xf numFmtId="0" fontId="41" fillId="0" borderId="0" xfId="241" applyFont="1" applyAlignment="1">
      <alignment horizontal="left"/>
    </xf>
    <xf numFmtId="0" fontId="40" fillId="0" borderId="0" xfId="241" applyFont="1" applyAlignment="1">
      <alignment horizontal="center"/>
    </xf>
    <xf numFmtId="166" fontId="40" fillId="0" borderId="0" xfId="102" applyFont="1" applyFill="1"/>
    <xf numFmtId="0" fontId="41" fillId="0" borderId="0" xfId="173" applyFont="1"/>
    <xf numFmtId="166" fontId="40" fillId="0" borderId="0" xfId="173" applyNumberFormat="1" applyFont="1"/>
    <xf numFmtId="0" fontId="40" fillId="0" borderId="133" xfId="173" applyFont="1" applyBorder="1"/>
    <xf numFmtId="0" fontId="56" fillId="0" borderId="17" xfId="173" applyFont="1" applyBorder="1" applyAlignment="1">
      <alignment horizontal="center"/>
    </xf>
    <xf numFmtId="166" fontId="64" fillId="0" borderId="0" xfId="173" applyNumberFormat="1" applyFont="1"/>
    <xf numFmtId="166" fontId="65" fillId="0" borderId="17" xfId="102" applyFont="1" applyFill="1" applyBorder="1"/>
    <xf numFmtId="166" fontId="39" fillId="0" borderId="94" xfId="112" applyFont="1" applyFill="1" applyBorder="1"/>
    <xf numFmtId="166" fontId="40" fillId="0" borderId="0" xfId="226" applyNumberFormat="1" applyFont="1"/>
    <xf numFmtId="166" fontId="41" fillId="0" borderId="0" xfId="173" applyNumberFormat="1" applyFont="1"/>
    <xf numFmtId="4" fontId="40" fillId="0" borderId="0" xfId="173" applyNumberFormat="1" applyFont="1"/>
    <xf numFmtId="175" fontId="40" fillId="0" borderId="0" xfId="173" applyNumberFormat="1" applyFont="1"/>
    <xf numFmtId="166" fontId="40" fillId="0" borderId="0" xfId="102" applyFont="1" applyFill="1" applyBorder="1"/>
    <xf numFmtId="0" fontId="41" fillId="0" borderId="17" xfId="173" applyFont="1" applyBorder="1" applyAlignment="1">
      <alignment horizontal="center" vertical="center" wrapText="1"/>
    </xf>
    <xf numFmtId="166" fontId="40" fillId="0" borderId="0" xfId="112" applyFont="1" applyBorder="1"/>
    <xf numFmtId="14" fontId="41" fillId="0" borderId="0" xfId="173" applyNumberFormat="1" applyFont="1" applyAlignment="1">
      <alignment horizontal="left"/>
    </xf>
    <xf numFmtId="166" fontId="42" fillId="0" borderId="0" xfId="1" applyFont="1" applyFill="1" applyAlignment="1" applyProtection="1">
      <alignment vertical="center"/>
      <protection hidden="1"/>
    </xf>
    <xf numFmtId="0" fontId="38" fillId="0" borderId="0" xfId="152" applyFont="1" applyFill="1" applyAlignment="1" applyProtection="1">
      <alignment vertical="center"/>
      <protection hidden="1"/>
    </xf>
    <xf numFmtId="0" fontId="39" fillId="0" borderId="0" xfId="0" applyFont="1" applyAlignment="1" applyProtection="1">
      <alignment vertical="center"/>
      <protection hidden="1"/>
    </xf>
    <xf numFmtId="166" fontId="40" fillId="0" borderId="0" xfId="102" applyFont="1" applyFill="1" applyAlignment="1" applyProtection="1">
      <alignment vertical="center"/>
      <protection hidden="1"/>
    </xf>
    <xf numFmtId="166" fontId="40" fillId="53" borderId="1" xfId="1" applyFont="1" applyFill="1" applyBorder="1" applyAlignment="1" applyProtection="1">
      <alignment horizontal="center" vertical="center"/>
      <protection hidden="1"/>
    </xf>
    <xf numFmtId="0" fontId="38" fillId="0" borderId="0" xfId="152" quotePrefix="1" applyFont="1" applyAlignment="1" applyProtection="1">
      <alignment vertical="center"/>
      <protection hidden="1"/>
    </xf>
    <xf numFmtId="0" fontId="38" fillId="0" borderId="0" xfId="152" applyFont="1" applyAlignment="1" applyProtection="1">
      <alignment vertical="center"/>
      <protection hidden="1"/>
    </xf>
    <xf numFmtId="41" fontId="40" fillId="0" borderId="30" xfId="1" applyNumberFormat="1" applyFont="1" applyFill="1" applyBorder="1" applyAlignment="1" applyProtection="1">
      <alignment vertical="center"/>
      <protection hidden="1"/>
    </xf>
    <xf numFmtId="41" fontId="40" fillId="0" borderId="44" xfId="1" applyNumberFormat="1" applyFont="1" applyFill="1" applyBorder="1" applyAlignment="1" applyProtection="1">
      <alignment vertical="center"/>
      <protection hidden="1"/>
    </xf>
    <xf numFmtId="41" fontId="40" fillId="0" borderId="45" xfId="1" applyNumberFormat="1" applyFont="1" applyFill="1" applyBorder="1" applyAlignment="1" applyProtection="1">
      <alignment vertical="center"/>
      <protection hidden="1"/>
    </xf>
    <xf numFmtId="166" fontId="40" fillId="0" borderId="0" xfId="1" applyFont="1" applyFill="1" applyBorder="1" applyAlignment="1" applyProtection="1">
      <alignment vertical="center"/>
      <protection hidden="1"/>
    </xf>
    <xf numFmtId="166" fontId="40" fillId="0" borderId="0" xfId="1" applyFont="1" applyFill="1" applyAlignment="1" applyProtection="1">
      <alignment vertical="center"/>
      <protection hidden="1"/>
    </xf>
    <xf numFmtId="0" fontId="57" fillId="52" borderId="0" xfId="0" applyFont="1" applyFill="1" applyAlignment="1" applyProtection="1">
      <alignment vertical="center"/>
      <protection hidden="1"/>
    </xf>
    <xf numFmtId="0" fontId="45" fillId="0" borderId="122" xfId="165" applyFont="1" applyBorder="1" applyAlignment="1">
      <alignment horizontal="center"/>
    </xf>
    <xf numFmtId="41" fontId="40" fillId="0" borderId="78" xfId="102" applyNumberFormat="1" applyFont="1" applyBorder="1" applyProtection="1"/>
    <xf numFmtId="41" fontId="41" fillId="0" borderId="122" xfId="237" applyNumberFormat="1" applyFont="1" applyBorder="1"/>
    <xf numFmtId="41" fontId="41" fillId="0" borderId="42" xfId="237" applyNumberFormat="1" applyFont="1" applyBorder="1"/>
    <xf numFmtId="41" fontId="40" fillId="0" borderId="0" xfId="0" applyNumberFormat="1" applyFont="1"/>
    <xf numFmtId="41" fontId="40" fillId="0" borderId="86" xfId="1" applyNumberFormat="1" applyFont="1" applyBorder="1" applyProtection="1"/>
    <xf numFmtId="41" fontId="40" fillId="0" borderId="98" xfId="237" applyNumberFormat="1" applyFont="1" applyBorder="1"/>
    <xf numFmtId="41" fontId="40" fillId="0" borderId="86" xfId="237" applyNumberFormat="1" applyFont="1" applyBorder="1"/>
    <xf numFmtId="41" fontId="40" fillId="0" borderId="96" xfId="102" applyNumberFormat="1" applyFont="1" applyFill="1" applyBorder="1" applyProtection="1"/>
    <xf numFmtId="41" fontId="40" fillId="0" borderId="97" xfId="102" applyNumberFormat="1" applyFont="1" applyFill="1" applyBorder="1" applyProtection="1"/>
    <xf numFmtId="41" fontId="40" fillId="0" borderId="90" xfId="102" applyNumberFormat="1" applyFont="1" applyBorder="1" applyProtection="1"/>
    <xf numFmtId="0" fontId="41" fillId="0" borderId="17" xfId="165" applyFont="1" applyBorder="1" applyAlignment="1">
      <alignment horizontal="left" vertical="center" wrapText="1"/>
    </xf>
    <xf numFmtId="0" fontId="40" fillId="0" borderId="62" xfId="165" applyFont="1" applyBorder="1" applyAlignment="1">
      <alignment horizontal="left"/>
    </xf>
    <xf numFmtId="0" fontId="40" fillId="0" borderId="118" xfId="165" applyFont="1" applyBorder="1" applyAlignment="1">
      <alignment horizontal="left"/>
    </xf>
    <xf numFmtId="0" fontId="40" fillId="0" borderId="84" xfId="165" applyFont="1" applyBorder="1" applyAlignment="1">
      <alignment horizontal="left"/>
    </xf>
    <xf numFmtId="0" fontId="45" fillId="0" borderId="102" xfId="184" applyFont="1" applyBorder="1" applyAlignment="1">
      <alignment vertical="center" wrapText="1"/>
    </xf>
    <xf numFmtId="0" fontId="41" fillId="0" borderId="131" xfId="184" applyFont="1" applyBorder="1" applyAlignment="1">
      <alignment vertical="center" wrapText="1"/>
    </xf>
    <xf numFmtId="0" fontId="41" fillId="0" borderId="130" xfId="184" applyFont="1" applyBorder="1" applyAlignment="1">
      <alignment vertical="center" wrapText="1"/>
    </xf>
    <xf numFmtId="0" fontId="41" fillId="0" borderId="159" xfId="184" applyFont="1" applyBorder="1" applyAlignment="1">
      <alignment vertical="center" wrapText="1"/>
    </xf>
    <xf numFmtId="0" fontId="41" fillId="0" borderId="121" xfId="184" applyFont="1" applyBorder="1" applyAlignment="1">
      <alignment vertical="top"/>
    </xf>
    <xf numFmtId="0" fontId="41" fillId="0" borderId="122" xfId="184" applyFont="1" applyBorder="1" applyAlignment="1">
      <alignment vertical="top"/>
    </xf>
    <xf numFmtId="0" fontId="50" fillId="0" borderId="0" xfId="0" applyFont="1" applyAlignment="1">
      <alignment vertical="center"/>
    </xf>
    <xf numFmtId="0" fontId="60" fillId="0" borderId="0" xfId="0" applyFont="1" applyAlignment="1">
      <alignment vertical="center"/>
    </xf>
    <xf numFmtId="0" fontId="60" fillId="0" borderId="0" xfId="0" applyFont="1" applyAlignment="1">
      <alignment vertical="center" wrapText="1"/>
    </xf>
    <xf numFmtId="9" fontId="52" fillId="51" borderId="48" xfId="102" applyNumberFormat="1" applyFont="1" applyFill="1" applyBorder="1" applyAlignment="1" applyProtection="1">
      <alignment horizontal="center"/>
    </xf>
    <xf numFmtId="164" fontId="53" fillId="51" borderId="0" xfId="102" applyNumberFormat="1" applyFont="1" applyFill="1" applyBorder="1" applyAlignment="1" applyProtection="1">
      <alignment horizontal="center"/>
    </xf>
    <xf numFmtId="0" fontId="40" fillId="0" borderId="122" xfId="237" applyFont="1" applyBorder="1" applyAlignment="1">
      <alignment horizontal="center"/>
    </xf>
    <xf numFmtId="0" fontId="40" fillId="0" borderId="116" xfId="237" applyFont="1" applyBorder="1" applyAlignment="1">
      <alignment horizontal="center"/>
    </xf>
    <xf numFmtId="0" fontId="41" fillId="53" borderId="57" xfId="237" applyFont="1" applyFill="1" applyBorder="1" applyAlignment="1">
      <alignment horizontal="center"/>
    </xf>
    <xf numFmtId="0" fontId="40" fillId="0" borderId="76" xfId="237" applyFont="1" applyBorder="1" applyAlignment="1">
      <alignment horizontal="center"/>
    </xf>
    <xf numFmtId="0" fontId="41" fillId="53" borderId="57" xfId="165" applyFont="1" applyFill="1" applyBorder="1" applyAlignment="1">
      <alignment horizontal="center"/>
    </xf>
    <xf numFmtId="0" fontId="40" fillId="0" borderId="116" xfId="165" applyFont="1" applyBorder="1" applyAlignment="1">
      <alignment horizontal="left"/>
    </xf>
    <xf numFmtId="0" fontId="41" fillId="0" borderId="70" xfId="165" applyFont="1" applyBorder="1" applyAlignment="1">
      <alignment horizontal="left"/>
    </xf>
    <xf numFmtId="0" fontId="40" fillId="0" borderId="114" xfId="165" applyFont="1" applyBorder="1" applyAlignment="1">
      <alignment horizontal="left"/>
    </xf>
    <xf numFmtId="0" fontId="41" fillId="53" borderId="1" xfId="238" applyFont="1" applyFill="1" applyBorder="1" applyAlignment="1">
      <alignment horizontal="center"/>
    </xf>
    <xf numFmtId="0" fontId="40" fillId="0" borderId="76" xfId="238" applyFont="1" applyBorder="1" applyAlignment="1">
      <alignment horizontal="center"/>
    </xf>
    <xf numFmtId="0" fontId="41" fillId="0" borderId="70" xfId="238" applyFont="1" applyBorder="1" applyAlignment="1">
      <alignment horizontal="center"/>
    </xf>
    <xf numFmtId="0" fontId="40" fillId="0" borderId="122" xfId="238" applyFont="1" applyBorder="1" applyAlignment="1">
      <alignment horizontal="center"/>
    </xf>
    <xf numFmtId="0" fontId="40" fillId="0" borderId="78" xfId="238" applyFont="1" applyBorder="1" applyAlignment="1">
      <alignment horizontal="left"/>
    </xf>
    <xf numFmtId="0" fontId="41" fillId="0" borderId="122" xfId="165" applyFont="1" applyBorder="1" applyAlignment="1">
      <alignment horizontal="center"/>
    </xf>
    <xf numFmtId="0" fontId="56" fillId="0" borderId="105" xfId="237" applyFont="1" applyBorder="1" applyAlignment="1">
      <alignment horizontal="center" vertical="center"/>
    </xf>
    <xf numFmtId="0" fontId="56" fillId="0" borderId="106" xfId="237" applyFont="1" applyBorder="1" applyAlignment="1">
      <alignment horizontal="center" vertical="center"/>
    </xf>
    <xf numFmtId="0" fontId="66" fillId="0" borderId="84" xfId="165" applyFont="1" applyBorder="1" applyAlignment="1">
      <alignment horizontal="center" vertical="center"/>
    </xf>
    <xf numFmtId="0" fontId="56" fillId="0" borderId="84" xfId="165" applyFont="1" applyBorder="1" applyAlignment="1">
      <alignment horizontal="center" vertical="center"/>
    </xf>
    <xf numFmtId="0" fontId="56" fillId="0" borderId="78" xfId="238" applyFont="1" applyBorder="1" applyAlignment="1">
      <alignment horizontal="center" vertical="center"/>
    </xf>
    <xf numFmtId="14" fontId="41" fillId="53" borderId="57" xfId="165" applyNumberFormat="1" applyFont="1" applyFill="1" applyBorder="1" applyAlignment="1">
      <alignment horizontal="center"/>
    </xf>
    <xf numFmtId="0" fontId="40" fillId="0" borderId="114" xfId="165" applyFont="1" applyBorder="1"/>
    <xf numFmtId="167" fontId="40" fillId="0" borderId="84" xfId="102" applyNumberFormat="1" applyFont="1" applyBorder="1" applyProtection="1"/>
    <xf numFmtId="0" fontId="40" fillId="0" borderId="116" xfId="165" applyFont="1" applyBorder="1"/>
    <xf numFmtId="0" fontId="41" fillId="0" borderId="32" xfId="165" applyFont="1" applyBorder="1"/>
    <xf numFmtId="0" fontId="41" fillId="0" borderId="33" xfId="165" applyFont="1" applyBorder="1"/>
    <xf numFmtId="0" fontId="56" fillId="0" borderId="32" xfId="165" applyFont="1" applyBorder="1" applyAlignment="1">
      <alignment horizontal="center"/>
    </xf>
    <xf numFmtId="17" fontId="40" fillId="0" borderId="133" xfId="0" applyNumberFormat="1" applyFont="1" applyBorder="1"/>
    <xf numFmtId="17" fontId="40" fillId="0" borderId="152" xfId="0" applyNumberFormat="1" applyFont="1" applyBorder="1"/>
    <xf numFmtId="17" fontId="41" fillId="51" borderId="19" xfId="0" applyNumberFormat="1" applyFont="1" applyFill="1" applyBorder="1"/>
    <xf numFmtId="0" fontId="50" fillId="50" borderId="0" xfId="0" applyFont="1" applyFill="1"/>
    <xf numFmtId="166" fontId="41" fillId="0" borderId="0" xfId="1" applyFont="1" applyFill="1" applyAlignment="1" applyProtection="1">
      <alignment horizontal="left" vertical="center"/>
      <protection locked="0"/>
    </xf>
    <xf numFmtId="166" fontId="41" fillId="0" borderId="0" xfId="1" applyFont="1" applyFill="1" applyAlignment="1" applyProtection="1">
      <alignment horizontal="right" vertical="center"/>
      <protection locked="0"/>
    </xf>
    <xf numFmtId="166" fontId="40" fillId="0" borderId="0" xfId="1" applyFont="1" applyFill="1" applyAlignment="1" applyProtection="1">
      <alignment horizontal="right" vertical="center"/>
      <protection locked="0"/>
    </xf>
    <xf numFmtId="166" fontId="40" fillId="0" borderId="0" xfId="1" applyFont="1" applyProtection="1">
      <protection locked="0"/>
    </xf>
    <xf numFmtId="0" fontId="40" fillId="0" borderId="95" xfId="102" applyNumberFormat="1" applyFont="1" applyFill="1" applyBorder="1" applyAlignment="1" applyProtection="1">
      <alignment horizontal="center"/>
    </xf>
    <xf numFmtId="0" fontId="40" fillId="0" borderId="96" xfId="165" applyFont="1" applyBorder="1" applyAlignment="1">
      <alignment horizontal="center"/>
    </xf>
    <xf numFmtId="165" fontId="40" fillId="0" borderId="96" xfId="165" applyNumberFormat="1" applyFont="1" applyBorder="1" applyAlignment="1">
      <alignment horizontal="center"/>
    </xf>
    <xf numFmtId="9" fontId="40" fillId="0" borderId="96" xfId="240" applyFont="1" applyFill="1" applyBorder="1" applyAlignment="1" applyProtection="1">
      <alignment horizontal="center"/>
    </xf>
    <xf numFmtId="167" fontId="40" fillId="0" borderId="96" xfId="165" applyNumberFormat="1" applyFont="1" applyBorder="1"/>
    <xf numFmtId="167" fontId="40" fillId="0" borderId="97" xfId="102" applyNumberFormat="1" applyFont="1" applyFill="1" applyBorder="1" applyAlignment="1" applyProtection="1">
      <alignment horizontal="center"/>
    </xf>
    <xf numFmtId="166" fontId="40" fillId="0" borderId="61" xfId="1" applyFont="1" applyFill="1" applyBorder="1" applyProtection="1"/>
    <xf numFmtId="0" fontId="40" fillId="0" borderId="112" xfId="0" applyFont="1" applyBorder="1" applyAlignment="1">
      <alignment horizontal="center"/>
    </xf>
    <xf numFmtId="0" fontId="40" fillId="0" borderId="165" xfId="0" applyFont="1" applyBorder="1" applyAlignment="1">
      <alignment horizontal="left"/>
    </xf>
    <xf numFmtId="166" fontId="40" fillId="0" borderId="0" xfId="1" applyFont="1" applyFill="1" applyProtection="1"/>
    <xf numFmtId="0" fontId="41" fillId="0" borderId="0" xfId="1" applyNumberFormat="1" applyFont="1" applyFill="1" applyAlignment="1" applyProtection="1">
      <alignment horizontal="left" vertical="center"/>
      <protection locked="0"/>
    </xf>
    <xf numFmtId="49" fontId="39" fillId="0" borderId="0" xfId="0" applyNumberFormat="1" applyFont="1" applyAlignment="1" applyProtection="1">
      <alignment horizontal="center" vertical="center"/>
      <protection locked="0"/>
    </xf>
    <xf numFmtId="14" fontId="39" fillId="0" borderId="0" xfId="0" applyNumberFormat="1" applyFont="1" applyAlignment="1" applyProtection="1">
      <alignment horizontal="center" vertical="center"/>
      <protection locked="0"/>
    </xf>
    <xf numFmtId="15" fontId="40" fillId="0" borderId="0" xfId="165" applyNumberFormat="1" applyFont="1" applyAlignment="1">
      <alignment horizontal="center" vertical="center"/>
    </xf>
    <xf numFmtId="0" fontId="39" fillId="0" borderId="167" xfId="0" applyFont="1" applyBorder="1" applyAlignment="1">
      <alignment horizontal="center" vertical="center"/>
    </xf>
    <xf numFmtId="0" fontId="39" fillId="0" borderId="157" xfId="0" applyFont="1" applyBorder="1" applyAlignment="1">
      <alignment vertical="center"/>
    </xf>
    <xf numFmtId="0" fontId="54" fillId="51" borderId="0" xfId="102" applyNumberFormat="1" applyFont="1" applyFill="1" applyBorder="1" applyAlignment="1" applyProtection="1">
      <alignment horizontal="center"/>
    </xf>
    <xf numFmtId="0" fontId="40" fillId="0" borderId="93" xfId="0" applyFont="1" applyBorder="1" applyAlignment="1">
      <alignment horizontal="left"/>
    </xf>
    <xf numFmtId="0" fontId="40" fillId="0" borderId="0" xfId="0" applyFont="1" applyAlignment="1">
      <alignment horizontal="left"/>
    </xf>
    <xf numFmtId="166" fontId="41" fillId="53" borderId="1" xfId="102" applyFont="1" applyFill="1" applyBorder="1" applyAlignment="1" applyProtection="1">
      <alignment horizontal="center"/>
    </xf>
    <xf numFmtId="0" fontId="40" fillId="0" borderId="122" xfId="0" applyFont="1" applyBorder="1" applyAlignment="1">
      <alignment wrapText="1"/>
    </xf>
    <xf numFmtId="167" fontId="41" fillId="0" borderId="122" xfId="0" applyNumberFormat="1" applyFont="1" applyBorder="1" applyAlignment="1">
      <alignment wrapText="1"/>
    </xf>
    <xf numFmtId="167" fontId="41" fillId="0" borderId="42" xfId="0" applyNumberFormat="1" applyFont="1" applyBorder="1" applyAlignment="1">
      <alignment wrapText="1"/>
    </xf>
    <xf numFmtId="0" fontId="41" fillId="0" borderId="121" xfId="0" applyFont="1" applyBorder="1" applyAlignment="1">
      <alignment wrapText="1"/>
    </xf>
    <xf numFmtId="0" fontId="56" fillId="0" borderId="75" xfId="187" applyFont="1" applyBorder="1" applyAlignment="1">
      <alignment horizontal="center" vertical="top"/>
    </xf>
    <xf numFmtId="0" fontId="56" fillId="0" borderId="77" xfId="187" applyFont="1" applyBorder="1" applyAlignment="1">
      <alignment horizontal="center" vertical="top"/>
    </xf>
    <xf numFmtId="43" fontId="40" fillId="0" borderId="0" xfId="165" applyNumberFormat="1" applyFont="1"/>
    <xf numFmtId="0" fontId="41" fillId="0" borderId="95" xfId="187" applyFont="1" applyBorder="1" applyAlignment="1">
      <alignment horizontal="center" vertical="top"/>
    </xf>
    <xf numFmtId="0" fontId="40" fillId="0" borderId="96" xfId="187" applyFont="1" applyBorder="1"/>
    <xf numFmtId="166" fontId="40" fillId="0" borderId="96" xfId="112" applyFont="1" applyFill="1" applyBorder="1" applyProtection="1"/>
    <xf numFmtId="166" fontId="40" fillId="0" borderId="97" xfId="112" applyFont="1" applyFill="1" applyBorder="1" applyProtection="1"/>
    <xf numFmtId="0" fontId="56" fillId="0" borderId="85" xfId="187" applyFont="1" applyBorder="1" applyAlignment="1">
      <alignment horizontal="center" vertical="top"/>
    </xf>
    <xf numFmtId="0" fontId="40" fillId="0" borderId="86" xfId="187" applyFont="1" applyBorder="1"/>
    <xf numFmtId="166" fontId="40" fillId="0" borderId="86" xfId="112" applyFont="1" applyFill="1" applyBorder="1" applyProtection="1"/>
    <xf numFmtId="166" fontId="40" fillId="0" borderId="98" xfId="112" applyFont="1" applyFill="1" applyBorder="1" applyProtection="1"/>
    <xf numFmtId="166" fontId="40" fillId="0" borderId="78" xfId="1" applyFont="1" applyFill="1" applyBorder="1" applyProtection="1"/>
    <xf numFmtId="0" fontId="54" fillId="0" borderId="0" xfId="102" applyNumberFormat="1" applyFont="1" applyFill="1" applyBorder="1" applyAlignment="1" applyProtection="1">
      <alignment horizontal="center"/>
    </xf>
    <xf numFmtId="0" fontId="40" fillId="0" borderId="62" xfId="238" applyFont="1" applyBorder="1" applyAlignment="1">
      <alignment horizontal="left"/>
    </xf>
    <xf numFmtId="0" fontId="40" fillId="0" borderId="118" xfId="238" applyFont="1" applyBorder="1" applyAlignment="1">
      <alignment horizontal="left"/>
    </xf>
    <xf numFmtId="0" fontId="40" fillId="0" borderId="84" xfId="238" applyFont="1" applyBorder="1" applyAlignment="1">
      <alignment horizontal="left"/>
    </xf>
    <xf numFmtId="0" fontId="40" fillId="0" borderId="62" xfId="238" applyFont="1" applyBorder="1" applyAlignment="1">
      <alignment horizontal="left" vertical="top"/>
    </xf>
    <xf numFmtId="176" fontId="67" fillId="0" borderId="0" xfId="0" applyNumberFormat="1" applyFont="1" applyAlignment="1">
      <alignment horizontal="left" vertical="center"/>
    </xf>
    <xf numFmtId="177" fontId="67" fillId="0" borderId="0" xfId="0" applyNumberFormat="1" applyFont="1" applyAlignment="1">
      <alignment vertical="center"/>
    </xf>
    <xf numFmtId="0" fontId="56" fillId="0" borderId="169" xfId="173" applyFont="1" applyBorder="1" applyAlignment="1">
      <alignment horizontal="center"/>
    </xf>
    <xf numFmtId="0" fontId="56" fillId="0" borderId="126" xfId="173" applyFont="1" applyBorder="1" applyAlignment="1">
      <alignment horizontal="center"/>
    </xf>
    <xf numFmtId="166" fontId="40" fillId="0" borderId="17" xfId="102" applyFont="1" applyFill="1" applyBorder="1"/>
    <xf numFmtId="166" fontId="40" fillId="0" borderId="170" xfId="102" applyFont="1" applyFill="1" applyBorder="1"/>
    <xf numFmtId="166" fontId="40" fillId="0" borderId="160" xfId="102" applyFont="1" applyFill="1" applyBorder="1"/>
    <xf numFmtId="166" fontId="40" fillId="0" borderId="124" xfId="102" applyFont="1" applyFill="1" applyBorder="1"/>
    <xf numFmtId="43" fontId="40" fillId="0" borderId="0" xfId="173" applyNumberFormat="1" applyFont="1"/>
    <xf numFmtId="178" fontId="40" fillId="0" borderId="0" xfId="0" applyNumberFormat="1" applyFont="1"/>
    <xf numFmtId="0" fontId="40" fillId="51" borderId="21" xfId="165" applyFont="1" applyFill="1" applyBorder="1"/>
    <xf numFmtId="0" fontId="40" fillId="51" borderId="0" xfId="165" applyFont="1" applyFill="1"/>
    <xf numFmtId="166" fontId="40" fillId="51" borderId="17" xfId="1" applyFont="1" applyFill="1" applyBorder="1" applyProtection="1"/>
    <xf numFmtId="179" fontId="40" fillId="0" borderId="0" xfId="1" applyNumberFormat="1" applyFont="1" applyProtection="1"/>
    <xf numFmtId="43" fontId="38" fillId="0" borderId="0" xfId="152" quotePrefix="1" applyNumberFormat="1" applyFont="1" applyAlignment="1" applyProtection="1"/>
    <xf numFmtId="0" fontId="40" fillId="55" borderId="0" xfId="0" applyFont="1" applyFill="1"/>
    <xf numFmtId="0" fontId="41" fillId="55" borderId="1" xfId="165" applyFont="1" applyFill="1" applyBorder="1" applyAlignment="1">
      <alignment horizontal="center"/>
    </xf>
    <xf numFmtId="166" fontId="40" fillId="55" borderId="75" xfId="102" applyFont="1" applyFill="1" applyBorder="1" applyProtection="1"/>
    <xf numFmtId="166" fontId="40" fillId="55" borderId="89" xfId="102" applyFont="1" applyFill="1" applyBorder="1" applyProtection="1"/>
    <xf numFmtId="166" fontId="40" fillId="55" borderId="77" xfId="102" applyFont="1" applyFill="1" applyBorder="1" applyProtection="1"/>
    <xf numFmtId="166" fontId="40" fillId="55" borderId="90" xfId="102" applyFont="1" applyFill="1" applyBorder="1" applyProtection="1"/>
    <xf numFmtId="166" fontId="40" fillId="55" borderId="79" xfId="102" applyFont="1" applyFill="1" applyBorder="1" applyProtection="1"/>
    <xf numFmtId="166" fontId="40" fillId="55" borderId="91" xfId="102" applyFont="1" applyFill="1" applyBorder="1" applyProtection="1"/>
    <xf numFmtId="166" fontId="41" fillId="55" borderId="166" xfId="102" applyFont="1" applyFill="1" applyBorder="1" applyProtection="1"/>
    <xf numFmtId="166" fontId="41" fillId="55" borderId="87" xfId="102" applyFont="1" applyFill="1" applyBorder="1" applyProtection="1"/>
    <xf numFmtId="166" fontId="40" fillId="55" borderId="121" xfId="102" applyFont="1" applyFill="1" applyBorder="1" applyProtection="1"/>
    <xf numFmtId="166" fontId="40" fillId="55" borderId="124" xfId="102" applyFont="1" applyFill="1" applyBorder="1" applyProtection="1"/>
    <xf numFmtId="0" fontId="68" fillId="0" borderId="0" xfId="0" applyFont="1"/>
    <xf numFmtId="0" fontId="65" fillId="0" borderId="77" xfId="187" applyFont="1" applyBorder="1" applyAlignment="1">
      <alignment horizontal="center" vertical="top"/>
    </xf>
    <xf numFmtId="43" fontId="43" fillId="0" borderId="0" xfId="0" applyNumberFormat="1" applyFont="1"/>
    <xf numFmtId="43" fontId="40" fillId="0" borderId="0" xfId="1" applyNumberFormat="1" applyFont="1" applyProtection="1"/>
    <xf numFmtId="0" fontId="23" fillId="0" borderId="32" xfId="152" applyBorder="1" applyAlignment="1" applyProtection="1">
      <alignment vertical="center"/>
      <protection locked="0"/>
    </xf>
    <xf numFmtId="0" fontId="23" fillId="0" borderId="32" xfId="152" quotePrefix="1" applyFill="1" applyBorder="1" applyAlignment="1" applyProtection="1">
      <alignment horizontal="center" vertical="center"/>
      <protection locked="0"/>
    </xf>
    <xf numFmtId="0" fontId="23" fillId="0" borderId="32" xfId="152" quotePrefix="1" applyFill="1" applyBorder="1" applyAlignment="1" applyProtection="1">
      <alignment horizontal="center" vertical="center" wrapText="1"/>
      <protection locked="0"/>
    </xf>
    <xf numFmtId="166" fontId="40" fillId="0" borderId="0" xfId="1" applyFont="1" applyFill="1" applyProtection="1">
      <protection locked="0"/>
    </xf>
    <xf numFmtId="0" fontId="65" fillId="0" borderId="32" xfId="0" applyFont="1" applyBorder="1" applyAlignment="1" applyProtection="1">
      <alignment horizontal="justify" vertical="center"/>
      <protection locked="0"/>
    </xf>
    <xf numFmtId="0" fontId="39" fillId="0" borderId="32" xfId="0" applyFont="1" applyBorder="1" applyAlignment="1" applyProtection="1">
      <alignment horizontal="justify" vertical="center" wrapText="1"/>
      <protection locked="0"/>
    </xf>
    <xf numFmtId="166" fontId="39" fillId="0" borderId="18" xfId="1" applyFont="1" applyFill="1" applyBorder="1" applyAlignment="1" applyProtection="1">
      <alignment horizontal="center"/>
      <protection locked="0"/>
    </xf>
    <xf numFmtId="0" fontId="40" fillId="0" borderId="0" xfId="0" applyFont="1" applyAlignment="1">
      <alignment vertical="center"/>
    </xf>
    <xf numFmtId="0" fontId="50" fillId="0" borderId="0" xfId="0" applyFont="1"/>
    <xf numFmtId="0" fontId="56" fillId="0" borderId="73" xfId="0" applyFont="1" applyBorder="1" applyAlignment="1">
      <alignment horizontal="center"/>
    </xf>
    <xf numFmtId="0" fontId="56" fillId="0" borderId="32" xfId="0" applyFont="1" applyBorder="1" applyAlignment="1">
      <alignment horizontal="center"/>
    </xf>
    <xf numFmtId="0" fontId="56" fillId="0" borderId="33" xfId="0" applyFont="1" applyBorder="1" applyAlignment="1">
      <alignment horizontal="center"/>
    </xf>
    <xf numFmtId="0" fontId="65" fillId="0" borderId="0" xfId="0" applyFont="1" applyAlignment="1" applyProtection="1">
      <alignment vertical="center"/>
      <protection locked="0"/>
    </xf>
    <xf numFmtId="0" fontId="65" fillId="0" borderId="0" xfId="0" applyFont="1" applyAlignment="1" applyProtection="1">
      <alignment horizontal="center" vertical="center"/>
      <protection locked="0"/>
    </xf>
    <xf numFmtId="166" fontId="40" fillId="0" borderId="86" xfId="102" applyFont="1" applyFill="1" applyBorder="1" applyProtection="1"/>
    <xf numFmtId="166" fontId="40" fillId="0" borderId="98" xfId="102" applyFont="1" applyFill="1" applyBorder="1" applyProtection="1"/>
    <xf numFmtId="0" fontId="41" fillId="53" borderId="56" xfId="0" applyFont="1" applyFill="1" applyBorder="1" applyAlignment="1">
      <alignment horizontal="center" vertical="center" wrapText="1"/>
    </xf>
    <xf numFmtId="0" fontId="41" fillId="53" borderId="1" xfId="0" applyFont="1" applyFill="1" applyBorder="1" applyAlignment="1">
      <alignment horizontal="center"/>
    </xf>
    <xf numFmtId="41" fontId="40" fillId="0" borderId="172" xfId="1" applyNumberFormat="1" applyFont="1" applyFill="1" applyBorder="1" applyAlignment="1" applyProtection="1">
      <alignment vertical="center"/>
      <protection hidden="1"/>
    </xf>
    <xf numFmtId="0" fontId="2" fillId="0" borderId="0" xfId="0" applyFont="1"/>
    <xf numFmtId="0" fontId="39" fillId="0" borderId="19" xfId="0" applyFont="1" applyBorder="1" applyAlignment="1">
      <alignment vertical="center"/>
    </xf>
    <xf numFmtId="180" fontId="39" fillId="0" borderId="150" xfId="0" applyNumberFormat="1" applyFont="1" applyBorder="1" applyAlignment="1">
      <alignment vertical="center"/>
    </xf>
    <xf numFmtId="180" fontId="39" fillId="0" borderId="81" xfId="0" applyNumberFormat="1" applyFont="1" applyBorder="1" applyAlignment="1">
      <alignment vertical="center"/>
    </xf>
    <xf numFmtId="180" fontId="39" fillId="0" borderId="81" xfId="0" applyNumberFormat="1" applyFont="1" applyBorder="1" applyAlignment="1">
      <alignment horizontal="center" vertical="center"/>
    </xf>
    <xf numFmtId="166" fontId="40" fillId="0" borderId="147" xfId="102" applyFont="1" applyBorder="1" applyProtection="1"/>
    <xf numFmtId="0" fontId="41" fillId="50" borderId="0" xfId="165" applyFont="1" applyFill="1"/>
    <xf numFmtId="166" fontId="40" fillId="0" borderId="0" xfId="1" applyFont="1" applyBorder="1" applyProtection="1"/>
    <xf numFmtId="0" fontId="1" fillId="0" borderId="0" xfId="0" applyFont="1" applyAlignment="1">
      <alignment horizontal="center"/>
    </xf>
    <xf numFmtId="166" fontId="1" fillId="0" borderId="0" xfId="1" applyFont="1" applyBorder="1" applyAlignment="1">
      <alignment horizontal="center"/>
    </xf>
    <xf numFmtId="0" fontId="1" fillId="0" borderId="0" xfId="0" applyFont="1"/>
    <xf numFmtId="14" fontId="1" fillId="0" borderId="0" xfId="0" applyNumberFormat="1" applyFont="1"/>
    <xf numFmtId="166" fontId="1" fillId="0" borderId="0" xfId="1" applyFont="1" applyBorder="1"/>
    <xf numFmtId="14" fontId="41" fillId="0" borderId="0" xfId="1" applyNumberFormat="1" applyFont="1" applyFill="1" applyAlignment="1" applyProtection="1">
      <alignment horizontal="left" vertical="center"/>
      <protection locked="0"/>
    </xf>
    <xf numFmtId="14" fontId="40" fillId="0" borderId="0" xfId="1" applyNumberFormat="1" applyFont="1" applyProtection="1">
      <protection locked="0"/>
    </xf>
    <xf numFmtId="166" fontId="41" fillId="0" borderId="153" xfId="1" applyFont="1" applyFill="1" applyBorder="1"/>
    <xf numFmtId="14" fontId="41" fillId="0" borderId="153" xfId="1" applyNumberFormat="1" applyFont="1" applyFill="1" applyBorder="1" applyAlignment="1">
      <alignment horizontal="center" vertical="center"/>
    </xf>
    <xf numFmtId="166" fontId="41" fillId="0" borderId="155" xfId="1" applyFont="1" applyFill="1" applyBorder="1"/>
    <xf numFmtId="166" fontId="40" fillId="0" borderId="19" xfId="1" applyFont="1" applyBorder="1"/>
    <xf numFmtId="14" fontId="40" fillId="0" borderId="19" xfId="1" applyNumberFormat="1" applyFont="1" applyBorder="1" applyAlignment="1">
      <alignment horizontal="center" vertical="center"/>
    </xf>
    <xf numFmtId="0" fontId="40" fillId="0" borderId="133" xfId="165" applyFont="1" applyBorder="1"/>
    <xf numFmtId="166" fontId="40" fillId="0" borderId="133" xfId="1" applyFont="1" applyBorder="1"/>
    <xf numFmtId="14" fontId="40" fillId="0" borderId="133" xfId="1" applyNumberFormat="1" applyFont="1" applyBorder="1" applyAlignment="1">
      <alignment horizontal="center" vertical="center"/>
    </xf>
    <xf numFmtId="0" fontId="40" fillId="0" borderId="152" xfId="165" applyFont="1" applyBorder="1"/>
    <xf numFmtId="166" fontId="1" fillId="0" borderId="133" xfId="1" applyFont="1" applyFill="1" applyBorder="1"/>
    <xf numFmtId="14" fontId="1" fillId="0" borderId="133" xfId="1" applyNumberFormat="1" applyFont="1" applyFill="1" applyBorder="1" applyAlignment="1">
      <alignment horizontal="center" vertical="center"/>
    </xf>
    <xf numFmtId="166" fontId="1" fillId="0" borderId="0" xfId="1" applyFont="1"/>
    <xf numFmtId="14" fontId="1" fillId="0" borderId="0" xfId="1" applyNumberFormat="1" applyFont="1"/>
    <xf numFmtId="166" fontId="39" fillId="54" borderId="56" xfId="1" applyFont="1" applyFill="1" applyBorder="1"/>
    <xf numFmtId="14" fontId="39" fillId="54" borderId="56" xfId="1" applyNumberFormat="1" applyFont="1" applyFill="1" applyBorder="1"/>
    <xf numFmtId="166" fontId="39" fillId="54" borderId="57" xfId="1" applyFont="1" applyFill="1" applyBorder="1"/>
    <xf numFmtId="0" fontId="39" fillId="54" borderId="55" xfId="0" applyFont="1" applyFill="1" applyBorder="1"/>
    <xf numFmtId="0" fontId="23" fillId="0" borderId="32" xfId="152" applyBorder="1" applyAlignment="1" applyProtection="1">
      <alignment horizontal="center" vertical="center"/>
      <protection hidden="1"/>
    </xf>
    <xf numFmtId="0" fontId="23" fillId="0" borderId="32" xfId="152" applyBorder="1" applyAlignment="1" applyProtection="1">
      <alignment horizontal="center" vertical="center" wrapText="1"/>
      <protection hidden="1"/>
    </xf>
    <xf numFmtId="0" fontId="23" fillId="0" borderId="61" xfId="152" applyBorder="1" applyAlignment="1" applyProtection="1">
      <alignment horizontal="center" vertical="center"/>
      <protection hidden="1"/>
    </xf>
    <xf numFmtId="0" fontId="41" fillId="53" borderId="155" xfId="0" applyFont="1" applyFill="1" applyBorder="1" applyAlignment="1">
      <alignment horizontal="center" vertical="center" wrapText="1"/>
    </xf>
    <xf numFmtId="172" fontId="40" fillId="0" borderId="86" xfId="0" applyNumberFormat="1" applyFont="1" applyBorder="1" applyAlignment="1">
      <alignment horizontal="center"/>
    </xf>
    <xf numFmtId="0" fontId="40" fillId="0" borderId="77" xfId="0" applyFont="1" applyBorder="1"/>
    <xf numFmtId="0" fontId="41" fillId="0" borderId="173" xfId="0" applyFont="1" applyBorder="1" applyAlignment="1">
      <alignment wrapText="1"/>
    </xf>
    <xf numFmtId="41" fontId="39" fillId="0" borderId="174" xfId="1" applyNumberFormat="1" applyFont="1" applyFill="1" applyBorder="1" applyAlignment="1" applyProtection="1">
      <alignment vertical="center"/>
      <protection locked="0"/>
    </xf>
    <xf numFmtId="0" fontId="69" fillId="0" borderId="176" xfId="0" applyFont="1" applyBorder="1"/>
    <xf numFmtId="0" fontId="69" fillId="0" borderId="177" xfId="0" applyFont="1" applyBorder="1" applyAlignment="1">
      <alignment horizontal="left"/>
    </xf>
    <xf numFmtId="0" fontId="69" fillId="0" borderId="177" xfId="0" applyFont="1" applyBorder="1"/>
    <xf numFmtId="0" fontId="21" fillId="0" borderId="177" xfId="0" applyFont="1" applyBorder="1"/>
    <xf numFmtId="0" fontId="69" fillId="0" borderId="0" xfId="0" applyFont="1" applyAlignment="1">
      <alignment horizontal="right"/>
    </xf>
    <xf numFmtId="0" fontId="69" fillId="0" borderId="178" xfId="0" applyFont="1" applyBorder="1" applyAlignment="1">
      <alignment horizontal="left" shrinkToFit="1"/>
    </xf>
    <xf numFmtId="0" fontId="69" fillId="0" borderId="179" xfId="0" applyFont="1" applyBorder="1"/>
    <xf numFmtId="0" fontId="69" fillId="0" borderId="0" xfId="0" applyFont="1" applyAlignment="1">
      <alignment horizontal="left"/>
    </xf>
    <xf numFmtId="0" fontId="69" fillId="0" borderId="0" xfId="0" applyFont="1"/>
    <xf numFmtId="0" fontId="21" fillId="0" borderId="0" xfId="0" applyFont="1"/>
    <xf numFmtId="168" fontId="69" fillId="0" borderId="180" xfId="0" applyNumberFormat="1" applyFont="1" applyBorder="1" applyAlignment="1">
      <alignment horizontal="left"/>
    </xf>
    <xf numFmtId="0" fontId="70" fillId="0" borderId="179" xfId="0" applyFont="1" applyBorder="1"/>
    <xf numFmtId="181" fontId="69" fillId="0" borderId="0" xfId="0" applyNumberFormat="1" applyFont="1" applyAlignment="1">
      <alignment horizontal="left"/>
    </xf>
    <xf numFmtId="0" fontId="69" fillId="0" borderId="180" xfId="0" applyFont="1" applyBorder="1" applyAlignment="1">
      <alignment horizontal="right"/>
    </xf>
    <xf numFmtId="0" fontId="69" fillId="0" borderId="179" xfId="0" applyFont="1" applyBorder="1" applyAlignment="1">
      <alignment horizontal="left" indent="2"/>
    </xf>
    <xf numFmtId="168" fontId="69" fillId="0" borderId="0" xfId="0" applyNumberFormat="1" applyFont="1" applyAlignment="1">
      <alignment horizontal="center"/>
    </xf>
    <xf numFmtId="168" fontId="69" fillId="0" borderId="0" xfId="0" applyNumberFormat="1" applyFont="1" applyAlignment="1">
      <alignment horizontal="left"/>
    </xf>
    <xf numFmtId="0" fontId="69" fillId="0" borderId="180" xfId="0" applyFont="1" applyBorder="1" applyAlignment="1">
      <alignment horizontal="left" shrinkToFit="1"/>
    </xf>
    <xf numFmtId="0" fontId="69" fillId="0" borderId="181" xfId="0" applyFont="1" applyBorder="1"/>
    <xf numFmtId="168" fontId="69" fillId="0" borderId="182" xfId="0" applyNumberFormat="1" applyFont="1" applyBorder="1" applyAlignment="1">
      <alignment horizontal="center"/>
    </xf>
    <xf numFmtId="0" fontId="69" fillId="0" borderId="182" xfId="0" applyFont="1" applyBorder="1" applyAlignment="1">
      <alignment horizontal="right"/>
    </xf>
    <xf numFmtId="168" fontId="69" fillId="0" borderId="183" xfId="0" applyNumberFormat="1" applyFont="1" applyBorder="1" applyAlignment="1">
      <alignment horizontal="left"/>
    </xf>
    <xf numFmtId="0" fontId="69" fillId="56" borderId="0" xfId="0" applyFont="1" applyFill="1" applyAlignment="1">
      <alignment horizontal="centerContinuous"/>
    </xf>
    <xf numFmtId="0" fontId="69" fillId="56" borderId="0" xfId="0" applyFont="1" applyFill="1" applyAlignment="1">
      <alignment horizontal="center"/>
    </xf>
    <xf numFmtId="183" fontId="69" fillId="0" borderId="0" xfId="0" applyNumberFormat="1" applyFont="1" applyAlignment="1">
      <alignment horizontal="center"/>
    </xf>
    <xf numFmtId="0" fontId="69" fillId="0" borderId="0" xfId="0" applyFont="1" applyAlignment="1">
      <alignment horizontal="center"/>
    </xf>
    <xf numFmtId="0" fontId="69" fillId="0" borderId="18" xfId="0" applyFont="1" applyBorder="1" applyAlignment="1">
      <alignment horizontal="center"/>
    </xf>
    <xf numFmtId="0" fontId="69" fillId="0" borderId="103" xfId="0" applyFont="1" applyBorder="1" applyProtection="1">
      <protection locked="0"/>
    </xf>
    <xf numFmtId="0" fontId="69" fillId="0" borderId="104" xfId="0" applyFont="1" applyBorder="1" applyAlignment="1" applyProtection="1">
      <alignment horizontal="left"/>
      <protection locked="0"/>
    </xf>
    <xf numFmtId="0" fontId="69" fillId="0" borderId="104" xfId="243" applyFont="1" applyBorder="1" applyAlignment="1" applyProtection="1">
      <alignment horizontal="left"/>
      <protection locked="0"/>
    </xf>
    <xf numFmtId="0" fontId="69" fillId="0" borderId="104" xfId="0" applyFont="1" applyBorder="1" applyProtection="1">
      <protection locked="0"/>
    </xf>
    <xf numFmtId="0" fontId="69" fillId="0" borderId="71" xfId="0" applyFont="1" applyBorder="1" applyAlignment="1" applyProtection="1">
      <alignment horizontal="left" shrinkToFit="1"/>
      <protection locked="0"/>
    </xf>
    <xf numFmtId="0" fontId="21" fillId="0" borderId="0" xfId="0" applyFont="1" applyProtection="1">
      <protection locked="0"/>
    </xf>
    <xf numFmtId="0" fontId="69" fillId="0" borderId="93" xfId="0" applyFont="1" applyBorder="1" applyProtection="1">
      <protection locked="0"/>
    </xf>
    <xf numFmtId="0" fontId="69" fillId="0" borderId="0" xfId="0" applyFont="1" applyAlignment="1" applyProtection="1">
      <alignment horizontal="left"/>
      <protection locked="0"/>
    </xf>
    <xf numFmtId="0" fontId="69" fillId="0" borderId="0" xfId="243" applyFont="1" applyAlignment="1" applyProtection="1">
      <alignment horizontal="left"/>
      <protection locked="0"/>
    </xf>
    <xf numFmtId="0" fontId="74" fillId="0" borderId="0" xfId="244" applyFont="1" applyAlignment="1" applyProtection="1">
      <alignment horizontal="center" vertical="center"/>
      <protection locked="0"/>
    </xf>
    <xf numFmtId="0" fontId="69" fillId="0" borderId="0" xfId="0" applyFont="1" applyProtection="1">
      <protection locked="0"/>
    </xf>
    <xf numFmtId="15" fontId="69" fillId="0" borderId="41" xfId="0" applyNumberFormat="1" applyFont="1" applyBorder="1" applyAlignment="1" applyProtection="1">
      <alignment horizontal="left"/>
      <protection locked="0"/>
    </xf>
    <xf numFmtId="0" fontId="69" fillId="0" borderId="0" xfId="0" applyFont="1" applyAlignment="1" applyProtection="1">
      <alignment horizontal="right"/>
      <protection locked="0"/>
    </xf>
    <xf numFmtId="181" fontId="69" fillId="0" borderId="41" xfId="0" applyNumberFormat="1" applyFont="1" applyBorder="1" applyAlignment="1" applyProtection="1">
      <alignment horizontal="left"/>
      <protection locked="0"/>
    </xf>
    <xf numFmtId="0" fontId="69" fillId="0" borderId="41" xfId="0" applyFont="1" applyBorder="1" applyAlignment="1" applyProtection="1">
      <alignment horizontal="left" shrinkToFit="1"/>
      <protection locked="0"/>
    </xf>
    <xf numFmtId="168" fontId="69" fillId="0" borderId="41" xfId="0" applyNumberFormat="1" applyFont="1" applyBorder="1" applyAlignment="1" applyProtection="1">
      <alignment horizontal="left"/>
      <protection locked="0"/>
    </xf>
    <xf numFmtId="0" fontId="75" fillId="0" borderId="93" xfId="0" applyFont="1" applyBorder="1" applyAlignment="1" applyProtection="1">
      <alignment horizontal="left" vertical="center"/>
      <protection locked="0"/>
    </xf>
    <xf numFmtId="0" fontId="69" fillId="0" borderId="41" xfId="0" applyFont="1" applyBorder="1" applyProtection="1">
      <protection locked="0"/>
    </xf>
    <xf numFmtId="181" fontId="69" fillId="0" borderId="0" xfId="0" applyNumberFormat="1" applyFont="1" applyProtection="1">
      <protection locked="0"/>
    </xf>
    <xf numFmtId="0" fontId="69" fillId="57" borderId="0" xfId="0" applyFont="1" applyFill="1" applyAlignment="1" applyProtection="1">
      <alignment horizontal="center"/>
      <protection locked="0"/>
    </xf>
    <xf numFmtId="168" fontId="69" fillId="0" borderId="0" xfId="0" applyNumberFormat="1" applyFont="1" applyAlignment="1" applyProtection="1">
      <alignment horizontal="left"/>
      <protection locked="0"/>
    </xf>
    <xf numFmtId="0" fontId="69" fillId="0" borderId="121" xfId="0" applyFont="1" applyBorder="1" applyProtection="1">
      <protection locked="0"/>
    </xf>
    <xf numFmtId="168" fontId="69" fillId="0" borderId="122" xfId="0" applyNumberFormat="1" applyFont="1" applyBorder="1" applyAlignment="1" applyProtection="1">
      <alignment horizontal="left"/>
      <protection locked="0"/>
    </xf>
    <xf numFmtId="0" fontId="69" fillId="0" borderId="122" xfId="0" applyFont="1" applyBorder="1" applyProtection="1">
      <protection locked="0"/>
    </xf>
    <xf numFmtId="0" fontId="69" fillId="0" borderId="42" xfId="0" applyFont="1" applyBorder="1" applyProtection="1">
      <protection locked="0"/>
    </xf>
    <xf numFmtId="0" fontId="69" fillId="0" borderId="0" xfId="0" applyFont="1" applyAlignment="1" applyProtection="1">
      <alignment horizontal="center"/>
      <protection locked="0"/>
    </xf>
    <xf numFmtId="168" fontId="21" fillId="0" borderId="0" xfId="0" applyNumberFormat="1" applyFont="1" applyProtection="1">
      <protection locked="0"/>
    </xf>
    <xf numFmtId="168" fontId="69" fillId="0" borderId="0" xfId="0" applyNumberFormat="1" applyFont="1" applyAlignment="1" applyProtection="1">
      <alignment horizontal="center"/>
      <protection locked="0"/>
    </xf>
    <xf numFmtId="15" fontId="69" fillId="0" borderId="0" xfId="0" applyNumberFormat="1" applyFont="1" applyAlignment="1" applyProtection="1">
      <alignment horizontal="center"/>
      <protection locked="0"/>
    </xf>
    <xf numFmtId="166" fontId="69" fillId="0" borderId="0" xfId="1" applyFont="1" applyBorder="1" applyAlignment="1" applyProtection="1">
      <alignment horizontal="center"/>
      <protection locked="0"/>
    </xf>
    <xf numFmtId="40" fontId="69" fillId="0" borderId="0" xfId="0" applyNumberFormat="1" applyFont="1" applyProtection="1">
      <protection locked="0"/>
    </xf>
    <xf numFmtId="2" fontId="21" fillId="0" borderId="0" xfId="0" applyNumberFormat="1" applyFont="1" applyProtection="1">
      <protection locked="0"/>
    </xf>
    <xf numFmtId="184" fontId="21" fillId="0" borderId="0" xfId="0" applyNumberFormat="1" applyFont="1" applyProtection="1">
      <protection locked="0"/>
    </xf>
    <xf numFmtId="181" fontId="69" fillId="0" borderId="0" xfId="0" applyNumberFormat="1" applyFont="1" applyAlignment="1" applyProtection="1">
      <alignment horizontal="center"/>
      <protection locked="0"/>
    </xf>
    <xf numFmtId="40" fontId="21" fillId="0" borderId="0" xfId="0" applyNumberFormat="1" applyFont="1" applyProtection="1">
      <protection locked="0"/>
    </xf>
    <xf numFmtId="182" fontId="21" fillId="0" borderId="0" xfId="0" applyNumberFormat="1" applyFont="1" applyAlignment="1" applyProtection="1">
      <alignment horizontal="center"/>
      <protection locked="0"/>
    </xf>
    <xf numFmtId="184" fontId="21" fillId="0" borderId="0" xfId="0" applyNumberFormat="1" applyFont="1" applyAlignment="1" applyProtection="1">
      <alignment horizontal="center"/>
      <protection locked="0"/>
    </xf>
    <xf numFmtId="40" fontId="69" fillId="0" borderId="0" xfId="0" applyNumberFormat="1" applyFont="1" applyAlignment="1" applyProtection="1">
      <alignment horizontal="left"/>
      <protection locked="0"/>
    </xf>
    <xf numFmtId="40" fontId="69" fillId="0" borderId="0" xfId="0" applyNumberFormat="1" applyFont="1" applyAlignment="1" applyProtection="1">
      <alignment horizontal="center"/>
      <protection locked="0"/>
    </xf>
    <xf numFmtId="39" fontId="69" fillId="0" borderId="0" xfId="1" applyNumberFormat="1" applyFont="1" applyFill="1" applyBorder="1" applyAlignment="1" applyProtection="1">
      <alignment horizontal="right"/>
      <protection locked="0"/>
    </xf>
    <xf numFmtId="185" fontId="69" fillId="0" borderId="0" xfId="1" applyNumberFormat="1" applyFont="1" applyFill="1" applyBorder="1" applyAlignment="1" applyProtection="1">
      <alignment horizontal="center"/>
      <protection locked="0"/>
    </xf>
    <xf numFmtId="39" fontId="69" fillId="0" borderId="18" xfId="0" applyNumberFormat="1" applyFont="1" applyBorder="1" applyProtection="1">
      <protection locked="0"/>
    </xf>
    <xf numFmtId="39" fontId="69" fillId="0" borderId="0" xfId="0" applyNumberFormat="1" applyFont="1" applyProtection="1">
      <protection locked="0"/>
    </xf>
    <xf numFmtId="15" fontId="21" fillId="0" borderId="0" xfId="0" applyNumberFormat="1" applyFont="1" applyAlignment="1" applyProtection="1">
      <alignment horizontal="center"/>
      <protection locked="0"/>
    </xf>
    <xf numFmtId="39" fontId="21" fillId="0" borderId="0" xfId="0" applyNumberFormat="1" applyFont="1" applyAlignment="1" applyProtection="1">
      <alignment horizontal="right"/>
      <protection locked="0"/>
    </xf>
    <xf numFmtId="0" fontId="76" fillId="0" borderId="0" xfId="0" applyFont="1" applyAlignment="1" applyProtection="1">
      <alignment horizontal="center"/>
      <protection locked="0"/>
    </xf>
    <xf numFmtId="0" fontId="21" fillId="0" borderId="0" xfId="0" applyFont="1" applyAlignment="1" applyProtection="1">
      <alignment horizontal="left"/>
      <protection locked="0"/>
    </xf>
    <xf numFmtId="39" fontId="69" fillId="0" borderId="0" xfId="0" applyNumberFormat="1" applyFont="1" applyAlignment="1" applyProtection="1">
      <alignment horizontal="right"/>
      <protection locked="0"/>
    </xf>
    <xf numFmtId="39" fontId="69" fillId="0" borderId="18" xfId="0" applyNumberFormat="1" applyFont="1" applyBorder="1" applyAlignment="1" applyProtection="1">
      <alignment horizontal="right"/>
      <protection locked="0"/>
    </xf>
    <xf numFmtId="0" fontId="69" fillId="0" borderId="104" xfId="0" applyFont="1" applyBorder="1"/>
    <xf numFmtId="0" fontId="74" fillId="0" borderId="0" xfId="244" applyFont="1" applyAlignment="1">
      <alignment horizontal="center" vertical="center"/>
    </xf>
    <xf numFmtId="168" fontId="69" fillId="0" borderId="23" xfId="0" applyNumberFormat="1" applyFont="1" applyBorder="1" applyAlignment="1">
      <alignment horizontal="left"/>
    </xf>
    <xf numFmtId="182" fontId="69" fillId="0" borderId="0" xfId="0" applyNumberFormat="1" applyFont="1" applyAlignment="1">
      <alignment horizontal="left"/>
    </xf>
    <xf numFmtId="0" fontId="21" fillId="0" borderId="21" xfId="0" applyFont="1" applyBorder="1" applyAlignment="1">
      <alignment horizontal="left"/>
    </xf>
    <xf numFmtId="181" fontId="69" fillId="0" borderId="23" xfId="0" applyNumberFormat="1" applyFont="1" applyBorder="1" applyAlignment="1">
      <alignment horizontal="left"/>
    </xf>
    <xf numFmtId="0" fontId="69" fillId="0" borderId="93" xfId="0" applyFont="1" applyBorder="1"/>
    <xf numFmtId="0" fontId="69" fillId="0" borderId="23" xfId="0" applyFont="1" applyBorder="1" applyAlignment="1">
      <alignment horizontal="left" shrinkToFit="1"/>
    </xf>
    <xf numFmtId="15" fontId="69" fillId="0" borderId="23" xfId="0" applyNumberFormat="1" applyFont="1" applyBorder="1" applyAlignment="1">
      <alignment horizontal="left"/>
    </xf>
    <xf numFmtId="0" fontId="75" fillId="0" borderId="93" xfId="0" applyFont="1" applyBorder="1" applyAlignment="1">
      <alignment horizontal="left" vertical="center"/>
    </xf>
    <xf numFmtId="0" fontId="21" fillId="0" borderId="0" xfId="0" applyFont="1" applyAlignment="1">
      <alignment horizontal="left"/>
    </xf>
    <xf numFmtId="0" fontId="69" fillId="57" borderId="0" xfId="0" applyFont="1" applyFill="1" applyAlignment="1">
      <alignment horizontal="center"/>
    </xf>
    <xf numFmtId="0" fontId="69" fillId="0" borderId="23" xfId="0" applyFont="1" applyBorder="1"/>
    <xf numFmtId="168" fontId="69" fillId="0" borderId="2" xfId="0" applyNumberFormat="1" applyFont="1" applyBorder="1" applyAlignment="1">
      <alignment horizontal="left"/>
    </xf>
    <xf numFmtId="0" fontId="69" fillId="0" borderId="2" xfId="0" applyFont="1" applyBorder="1"/>
    <xf numFmtId="0" fontId="69" fillId="0" borderId="24" xfId="0" applyFont="1" applyBorder="1"/>
    <xf numFmtId="40" fontId="21" fillId="0" borderId="0" xfId="0" applyNumberFormat="1" applyFont="1"/>
    <xf numFmtId="40" fontId="69" fillId="0" borderId="0" xfId="0" applyNumberFormat="1" applyFont="1"/>
    <xf numFmtId="182" fontId="69" fillId="0" borderId="18" xfId="0" applyNumberFormat="1" applyFont="1" applyBorder="1" applyAlignment="1">
      <alignment horizontal="center"/>
    </xf>
    <xf numFmtId="184" fontId="69" fillId="0" borderId="18" xfId="0" applyNumberFormat="1" applyFont="1" applyBorder="1" applyAlignment="1">
      <alignment horizontal="center"/>
    </xf>
    <xf numFmtId="40" fontId="69" fillId="0" borderId="18" xfId="0" applyNumberFormat="1" applyFont="1" applyBorder="1"/>
    <xf numFmtId="166" fontId="69" fillId="0" borderId="18" xfId="1" applyFont="1" applyFill="1" applyBorder="1" applyAlignment="1" applyProtection="1">
      <alignment horizontal="right"/>
    </xf>
    <xf numFmtId="186" fontId="21" fillId="0" borderId="0" xfId="0" applyNumberFormat="1" applyFont="1"/>
    <xf numFmtId="1" fontId="21" fillId="0" borderId="0" xfId="0" applyNumberFormat="1" applyFont="1" applyAlignment="1">
      <alignment horizontal="center"/>
    </xf>
    <xf numFmtId="166" fontId="77" fillId="0" borderId="0" xfId="1" applyFont="1" applyFill="1" applyBorder="1" applyAlignment="1">
      <alignment horizontal="center" vertical="center"/>
    </xf>
    <xf numFmtId="166" fontId="72" fillId="0" borderId="0" xfId="1" applyFont="1" applyFill="1" applyBorder="1" applyAlignment="1">
      <alignment horizontal="center" vertical="center"/>
    </xf>
    <xf numFmtId="166" fontId="78" fillId="0" borderId="0" xfId="1" applyFont="1" applyFill="1" applyBorder="1" applyAlignment="1">
      <alignment horizontal="center" vertical="center"/>
    </xf>
    <xf numFmtId="166" fontId="73" fillId="0" borderId="0" xfId="1" applyFont="1" applyFill="1" applyBorder="1" applyAlignment="1">
      <alignment horizontal="center" vertical="center"/>
    </xf>
    <xf numFmtId="166" fontId="79" fillId="0" borderId="0" xfId="1" applyFont="1" applyFill="1" applyBorder="1" applyAlignment="1">
      <alignment horizontal="center" vertical="center"/>
    </xf>
    <xf numFmtId="180" fontId="21" fillId="0" borderId="0" xfId="0" applyNumberFormat="1" applyFont="1" applyAlignment="1">
      <alignment horizontal="center"/>
    </xf>
    <xf numFmtId="0" fontId="77" fillId="0" borderId="0" xfId="0" applyFont="1"/>
    <xf numFmtId="0" fontId="77" fillId="0" borderId="0" xfId="0" applyFont="1" applyAlignment="1">
      <alignment horizontal="center"/>
    </xf>
    <xf numFmtId="182" fontId="77" fillId="0" borderId="0" xfId="0" applyNumberFormat="1" applyFont="1" applyAlignment="1">
      <alignment horizontal="center"/>
    </xf>
    <xf numFmtId="0" fontId="77" fillId="0" borderId="0" xfId="0" applyFont="1" applyAlignment="1">
      <alignment horizontal="left"/>
    </xf>
    <xf numFmtId="39" fontId="77" fillId="0" borderId="0" xfId="0" applyNumberFormat="1" applyFont="1" applyAlignment="1">
      <alignment horizontal="right"/>
    </xf>
    <xf numFmtId="39" fontId="77" fillId="0" borderId="0" xfId="0" applyNumberFormat="1" applyFont="1"/>
    <xf numFmtId="184" fontId="69" fillId="0" borderId="0" xfId="0" applyNumberFormat="1" applyFont="1" applyAlignment="1" applyProtection="1">
      <alignment horizontal="center" vertical="center"/>
      <protection locked="0"/>
    </xf>
    <xf numFmtId="0" fontId="77" fillId="0" borderId="0" xfId="0" applyFont="1" applyAlignment="1" applyProtection="1">
      <alignment horizontal="center" shrinkToFit="1"/>
      <protection locked="0"/>
    </xf>
    <xf numFmtId="166" fontId="77" fillId="0" borderId="0" xfId="1" applyFont="1" applyFill="1" applyBorder="1" applyAlignment="1" applyProtection="1">
      <protection locked="0"/>
    </xf>
    <xf numFmtId="39" fontId="77" fillId="0" borderId="0" xfId="1" applyNumberFormat="1" applyFont="1" applyFill="1" applyBorder="1" applyAlignment="1" applyProtection="1">
      <alignment horizontal="right"/>
      <protection locked="0"/>
    </xf>
    <xf numFmtId="166" fontId="77" fillId="0" borderId="0" xfId="1" applyFont="1"/>
    <xf numFmtId="166" fontId="77" fillId="0" borderId="0" xfId="1" applyFont="1" applyFill="1" applyBorder="1" applyAlignment="1" applyProtection="1">
      <alignment horizontal="right"/>
    </xf>
    <xf numFmtId="39" fontId="77" fillId="0" borderId="0" xfId="1" applyNumberFormat="1" applyFont="1" applyFill="1" applyBorder="1" applyAlignment="1" applyProtection="1"/>
    <xf numFmtId="0" fontId="39" fillId="0" borderId="0" xfId="0" applyFont="1" applyAlignment="1">
      <alignment wrapText="1"/>
    </xf>
    <xf numFmtId="0" fontId="40" fillId="0" borderId="77" xfId="165" applyFont="1" applyBorder="1"/>
    <xf numFmtId="0" fontId="40" fillId="0" borderId="147" xfId="165" applyFont="1" applyBorder="1"/>
    <xf numFmtId="166" fontId="40" fillId="0" borderId="0" xfId="102" applyFont="1" applyBorder="1" applyProtection="1"/>
    <xf numFmtId="166" fontId="40" fillId="0" borderId="160" xfId="102" applyFont="1" applyBorder="1" applyProtection="1"/>
    <xf numFmtId="0" fontId="77" fillId="0" borderId="0" xfId="0" applyFont="1" applyAlignment="1">
      <alignment vertical="center"/>
    </xf>
    <xf numFmtId="0" fontId="69" fillId="0" borderId="0" xfId="0" applyFont="1" applyAlignment="1">
      <alignment horizontal="center" vertical="center"/>
    </xf>
    <xf numFmtId="0" fontId="71" fillId="0" borderId="0" xfId="0" applyFont="1"/>
    <xf numFmtId="0" fontId="77" fillId="0" borderId="0" xfId="0" applyFont="1" applyAlignment="1">
      <alignment vertical="center" shrinkToFit="1"/>
    </xf>
    <xf numFmtId="166" fontId="41" fillId="0" borderId="25" xfId="1" applyFont="1" applyBorder="1" applyProtection="1"/>
    <xf numFmtId="166" fontId="41" fillId="0" borderId="26" xfId="1" applyFont="1" applyBorder="1" applyProtection="1"/>
    <xf numFmtId="166" fontId="41" fillId="0" borderId="127" xfId="1" applyFont="1" applyBorder="1" applyProtection="1"/>
    <xf numFmtId="0" fontId="39" fillId="0" borderId="72" xfId="0" applyFont="1" applyBorder="1" applyAlignment="1">
      <alignment horizontal="center"/>
    </xf>
    <xf numFmtId="166" fontId="39" fillId="0" borderId="26" xfId="1" applyFont="1" applyFill="1" applyBorder="1" applyProtection="1"/>
    <xf numFmtId="166" fontId="39" fillId="0" borderId="184" xfId="1" applyFont="1" applyFill="1" applyBorder="1" applyProtection="1"/>
    <xf numFmtId="166" fontId="39" fillId="0" borderId="87" xfId="1" applyFont="1" applyFill="1" applyBorder="1" applyProtection="1"/>
    <xf numFmtId="166" fontId="39" fillId="0" borderId="25" xfId="1" applyFont="1" applyFill="1" applyBorder="1" applyProtection="1"/>
    <xf numFmtId="0" fontId="39" fillId="0" borderId="48" xfId="0" applyFont="1" applyBorder="1"/>
    <xf numFmtId="0" fontId="39" fillId="0" borderId="74" xfId="0" applyFont="1" applyBorder="1"/>
    <xf numFmtId="0" fontId="39" fillId="0" borderId="144" xfId="0" applyFont="1" applyBorder="1"/>
    <xf numFmtId="0" fontId="80" fillId="0" borderId="0" xfId="0" applyFont="1"/>
    <xf numFmtId="0" fontId="1" fillId="0" borderId="0" xfId="0" applyFont="1" applyProtection="1">
      <protection locked="0"/>
    </xf>
    <xf numFmtId="0" fontId="1" fillId="0" borderId="0" xfId="0" applyFont="1" applyAlignment="1" applyProtection="1">
      <alignment horizontal="right" vertical="center"/>
      <protection locked="0"/>
    </xf>
    <xf numFmtId="0" fontId="1" fillId="0" borderId="78" xfId="0" applyFont="1" applyBorder="1"/>
    <xf numFmtId="14" fontId="1" fillId="0" borderId="78" xfId="0" applyNumberFormat="1" applyFont="1" applyBorder="1"/>
    <xf numFmtId="17" fontId="1" fillId="0" borderId="78" xfId="0" applyNumberFormat="1" applyFont="1" applyBorder="1"/>
    <xf numFmtId="0" fontId="1" fillId="0" borderId="78" xfId="0" applyFont="1" applyBorder="1" applyAlignment="1">
      <alignment horizontal="center"/>
    </xf>
    <xf numFmtId="166" fontId="1" fillId="0" borderId="78" xfId="1" applyFont="1" applyBorder="1"/>
    <xf numFmtId="0" fontId="39" fillId="0" borderId="18" xfId="0" applyFont="1" applyBorder="1"/>
    <xf numFmtId="166" fontId="39" fillId="0" borderId="18" xfId="0" applyNumberFormat="1" applyFont="1" applyBorder="1"/>
    <xf numFmtId="184" fontId="81" fillId="0" borderId="0" xfId="0" applyNumberFormat="1" applyFont="1" applyAlignment="1">
      <alignment horizontal="left" vertical="center"/>
    </xf>
    <xf numFmtId="166" fontId="40" fillId="0" borderId="86" xfId="1" applyFont="1" applyFill="1" applyBorder="1" applyAlignment="1" applyProtection="1">
      <alignment horizontal="left"/>
    </xf>
    <xf numFmtId="0" fontId="40" fillId="0" borderId="77" xfId="0" applyFont="1" applyBorder="1" applyAlignment="1">
      <alignment horizontal="center"/>
    </xf>
    <xf numFmtId="166" fontId="39" fillId="0" borderId="18" xfId="1" applyFont="1" applyBorder="1"/>
    <xf numFmtId="0" fontId="1" fillId="0" borderId="18" xfId="0" applyFont="1" applyBorder="1"/>
    <xf numFmtId="0" fontId="39" fillId="0" borderId="78" xfId="0" applyFont="1" applyBorder="1" applyAlignment="1">
      <alignment horizontal="center"/>
    </xf>
    <xf numFmtId="164" fontId="1" fillId="0" borderId="18" xfId="0" applyNumberFormat="1" applyFont="1" applyBorder="1"/>
    <xf numFmtId="166" fontId="39" fillId="0" borderId="0" xfId="1" applyFont="1"/>
    <xf numFmtId="0" fontId="40" fillId="0" borderId="78" xfId="0" applyFont="1" applyBorder="1" applyAlignment="1">
      <alignment horizontal="center"/>
    </xf>
    <xf numFmtId="17" fontId="40" fillId="0" borderId="78" xfId="0" applyNumberFormat="1" applyFont="1" applyBorder="1"/>
    <xf numFmtId="14" fontId="40" fillId="0" borderId="78" xfId="0" applyNumberFormat="1" applyFont="1" applyBorder="1"/>
    <xf numFmtId="166" fontId="40" fillId="0" borderId="78" xfId="109" applyNumberFormat="1" applyFont="1" applyFill="1" applyBorder="1"/>
    <xf numFmtId="43" fontId="40" fillId="0" borderId="78" xfId="109" applyFont="1" applyFill="1" applyBorder="1"/>
    <xf numFmtId="166" fontId="40" fillId="0" borderId="78" xfId="0" applyNumberFormat="1" applyFont="1" applyBorder="1"/>
    <xf numFmtId="0" fontId="40" fillId="0" borderId="86" xfId="0" applyFont="1" applyBorder="1" applyAlignment="1">
      <alignment horizontal="center"/>
    </xf>
    <xf numFmtId="166" fontId="40" fillId="0" borderId="78" xfId="1" applyFont="1" applyBorder="1"/>
    <xf numFmtId="172" fontId="50" fillId="0" borderId="0" xfId="165" applyNumberFormat="1" applyFont="1" applyAlignment="1">
      <alignment horizontal="center"/>
    </xf>
    <xf numFmtId="17" fontId="40" fillId="0" borderId="0" xfId="175" applyNumberFormat="1" applyFont="1"/>
    <xf numFmtId="166" fontId="40" fillId="0" borderId="0" xfId="1" applyFont="1" applyBorder="1" applyAlignment="1"/>
    <xf numFmtId="176" fontId="82" fillId="0" borderId="0" xfId="0" applyNumberFormat="1" applyFont="1" applyAlignment="1">
      <alignment horizontal="left" vertical="center"/>
    </xf>
    <xf numFmtId="166" fontId="40" fillId="0" borderId="0" xfId="1" applyFont="1" applyFill="1" applyBorder="1" applyAlignment="1" applyProtection="1">
      <alignment horizontal="left"/>
    </xf>
    <xf numFmtId="180" fontId="40" fillId="0" borderId="0" xfId="0" applyNumberFormat="1" applyFont="1" applyAlignment="1">
      <alignment horizontal="left"/>
    </xf>
    <xf numFmtId="0" fontId="41" fillId="0" borderId="161" xfId="0" applyFont="1" applyBorder="1" applyAlignment="1">
      <alignment horizontal="center" vertical="center" wrapText="1"/>
    </xf>
    <xf numFmtId="166" fontId="41" fillId="0" borderId="18" xfId="0" applyNumberFormat="1" applyFont="1" applyBorder="1"/>
    <xf numFmtId="166" fontId="82" fillId="0" borderId="18" xfId="1" applyFont="1" applyBorder="1" applyAlignment="1">
      <alignment vertical="center"/>
    </xf>
    <xf numFmtId="180" fontId="40" fillId="0" borderId="0" xfId="0" applyNumberFormat="1" applyFont="1" applyAlignment="1">
      <alignment horizontal="center"/>
    </xf>
    <xf numFmtId="166" fontId="40" fillId="0" borderId="0" xfId="1" applyFont="1" applyFill="1" applyBorder="1" applyProtection="1"/>
    <xf numFmtId="0" fontId="1" fillId="0" borderId="0" xfId="157" applyFont="1"/>
    <xf numFmtId="17" fontId="40" fillId="0" borderId="0" xfId="0" applyNumberFormat="1" applyFont="1"/>
    <xf numFmtId="166" fontId="41" fillId="0" borderId="18" xfId="1" applyFont="1" applyBorder="1"/>
    <xf numFmtId="164" fontId="1" fillId="0" borderId="0" xfId="0" applyNumberFormat="1" applyFont="1"/>
    <xf numFmtId="166" fontId="40" fillId="0" borderId="18" xfId="1" applyFont="1" applyBorder="1"/>
    <xf numFmtId="166" fontId="1" fillId="0" borderId="78" xfId="1" applyFont="1" applyFill="1" applyBorder="1"/>
    <xf numFmtId="0" fontId="40" fillId="0" borderId="17" xfId="0" applyFont="1" applyBorder="1"/>
    <xf numFmtId="166" fontId="40" fillId="0" borderId="98" xfId="1" applyFont="1" applyFill="1" applyBorder="1" applyProtection="1"/>
    <xf numFmtId="14" fontId="1" fillId="0" borderId="78" xfId="1" applyNumberFormat="1" applyFont="1" applyFill="1" applyBorder="1"/>
    <xf numFmtId="0" fontId="1" fillId="59" borderId="0" xfId="0" applyFont="1" applyFill="1"/>
    <xf numFmtId="166" fontId="40" fillId="0" borderId="149" xfId="1" applyFont="1" applyBorder="1" applyProtection="1"/>
    <xf numFmtId="0" fontId="41" fillId="0" borderId="18" xfId="0" applyFont="1" applyBorder="1"/>
    <xf numFmtId="166" fontId="40" fillId="0" borderId="0" xfId="1" applyFont="1" applyFill="1"/>
    <xf numFmtId="166" fontId="40" fillId="0" borderId="0" xfId="1" applyFont="1"/>
    <xf numFmtId="43" fontId="60" fillId="0" borderId="0" xfId="109" applyFont="1" applyFill="1" applyBorder="1" applyAlignment="1">
      <alignment horizontal="center" vertical="center" wrapText="1"/>
    </xf>
    <xf numFmtId="166" fontId="50" fillId="0" borderId="0" xfId="1" applyFont="1" applyFill="1" applyBorder="1"/>
    <xf numFmtId="166" fontId="50" fillId="0" borderId="0" xfId="1" applyFont="1" applyBorder="1"/>
    <xf numFmtId="166" fontId="60" fillId="0" borderId="0" xfId="1" applyFont="1" applyBorder="1"/>
    <xf numFmtId="14" fontId="40" fillId="0" borderId="0" xfId="175" applyNumberFormat="1" applyFont="1" applyAlignment="1">
      <alignment horizontal="center"/>
    </xf>
    <xf numFmtId="0" fontId="40" fillId="51" borderId="77" xfId="0" applyFont="1" applyFill="1" applyBorder="1" applyAlignment="1">
      <alignment horizontal="center"/>
    </xf>
    <xf numFmtId="0" fontId="43" fillId="0" borderId="0" xfId="152" applyFont="1" applyFill="1" applyBorder="1" applyAlignment="1" applyProtection="1"/>
    <xf numFmtId="166" fontId="40" fillId="0" borderId="18" xfId="0" applyNumberFormat="1" applyFont="1" applyBorder="1"/>
    <xf numFmtId="166" fontId="0" fillId="0" borderId="18" xfId="0" applyNumberFormat="1" applyBorder="1"/>
    <xf numFmtId="166" fontId="19" fillId="0" borderId="18" xfId="0" applyNumberFormat="1" applyFont="1" applyBorder="1"/>
    <xf numFmtId="0" fontId="19" fillId="0" borderId="0" xfId="0" applyFont="1"/>
    <xf numFmtId="166" fontId="39" fillId="0" borderId="78" xfId="1" applyFont="1" applyFill="1" applyBorder="1"/>
    <xf numFmtId="166" fontId="0" fillId="0" borderId="0" xfId="0" applyNumberFormat="1"/>
    <xf numFmtId="164" fontId="19" fillId="0" borderId="18" xfId="0" applyNumberFormat="1" applyFont="1" applyBorder="1"/>
    <xf numFmtId="0" fontId="0" fillId="58" borderId="0" xfId="0" applyFill="1"/>
    <xf numFmtId="166" fontId="1" fillId="0" borderId="78" xfId="1" applyFont="1" applyFill="1" applyBorder="1" applyAlignment="1">
      <alignment horizontal="left"/>
    </xf>
    <xf numFmtId="0" fontId="19" fillId="0" borderId="18" xfId="0" applyFont="1" applyBorder="1"/>
    <xf numFmtId="0" fontId="40" fillId="0" borderId="185" xfId="184" applyFont="1" applyBorder="1" applyAlignment="1">
      <alignment horizontal="center"/>
    </xf>
    <xf numFmtId="166" fontId="1" fillId="0" borderId="0" xfId="1" applyFont="1" applyFill="1" applyBorder="1"/>
    <xf numFmtId="0" fontId="39" fillId="0" borderId="68" xfId="0" applyFont="1" applyBorder="1" applyAlignment="1">
      <alignment horizontal="center" vertical="center" wrapText="1"/>
    </xf>
    <xf numFmtId="0" fontId="41" fillId="0" borderId="135" xfId="165" applyFont="1" applyBorder="1"/>
    <xf numFmtId="0" fontId="41" fillId="0" borderId="0" xfId="0" applyFont="1" applyAlignment="1">
      <alignment horizontal="center" vertical="center" wrapText="1"/>
    </xf>
    <xf numFmtId="0" fontId="39" fillId="0" borderId="0" xfId="0" applyFont="1" applyAlignment="1">
      <alignment horizontal="center" vertical="center" wrapText="1"/>
    </xf>
    <xf numFmtId="0" fontId="41" fillId="0" borderId="161" xfId="0" applyFont="1" applyBorder="1" applyAlignment="1">
      <alignment horizontal="center" vertical="center"/>
    </xf>
    <xf numFmtId="0" fontId="39" fillId="0" borderId="161" xfId="0" applyFont="1" applyBorder="1" applyAlignment="1">
      <alignment horizontal="center" vertical="center"/>
    </xf>
    <xf numFmtId="0" fontId="39" fillId="0" borderId="161" xfId="0" applyFont="1" applyBorder="1" applyAlignment="1">
      <alignment horizontal="center" vertical="center" wrapText="1"/>
    </xf>
    <xf numFmtId="166" fontId="40" fillId="0" borderId="0" xfId="1" applyFont="1" applyBorder="1"/>
    <xf numFmtId="166" fontId="39" fillId="0" borderId="18" xfId="0" applyNumberFormat="1" applyFont="1" applyBorder="1" applyAlignment="1">
      <alignment horizontal="center" vertical="center"/>
    </xf>
    <xf numFmtId="0" fontId="40" fillId="0" borderId="185" xfId="184" applyFont="1" applyBorder="1" applyAlignment="1">
      <alignment horizontal="center" vertical="center" wrapText="1"/>
    </xf>
    <xf numFmtId="0" fontId="0" fillId="0" borderId="0" xfId="0" applyAlignment="1">
      <alignment horizontal="center"/>
    </xf>
    <xf numFmtId="0" fontId="1" fillId="0" borderId="32" xfId="0" applyFont="1" applyBorder="1" applyAlignment="1" applyProtection="1">
      <alignment horizontal="justify" vertical="center" wrapText="1"/>
      <protection locked="0"/>
    </xf>
    <xf numFmtId="0" fontId="1" fillId="0" borderId="32" xfId="0" applyFont="1" applyBorder="1" applyAlignment="1" applyProtection="1">
      <alignment horizontal="justify" vertical="center"/>
      <protection locked="0"/>
    </xf>
    <xf numFmtId="0" fontId="23" fillId="0" borderId="32" xfId="152" quotePrefix="1" applyBorder="1" applyAlignment="1" applyProtection="1">
      <alignment horizontal="center" vertical="center"/>
      <protection locked="0"/>
    </xf>
    <xf numFmtId="0" fontId="1" fillId="0" borderId="32" xfId="0" applyFont="1" applyBorder="1" applyAlignment="1" applyProtection="1">
      <alignment vertical="center"/>
      <protection locked="0"/>
    </xf>
    <xf numFmtId="0" fontId="1" fillId="0" borderId="73" xfId="0" applyFont="1" applyBorder="1" applyAlignment="1" applyProtection="1">
      <alignment horizontal="justify" vertical="center" wrapText="1"/>
      <protection locked="0"/>
    </xf>
    <xf numFmtId="166" fontId="1" fillId="50" borderId="78" xfId="1" applyFont="1" applyFill="1" applyBorder="1"/>
    <xf numFmtId="0" fontId="1" fillId="50" borderId="78" xfId="0" applyFont="1" applyFill="1" applyBorder="1"/>
    <xf numFmtId="164" fontId="40" fillId="0" borderId="0" xfId="0" applyNumberFormat="1" applyFont="1" applyAlignment="1">
      <alignment horizontal="left"/>
    </xf>
    <xf numFmtId="166" fontId="41" fillId="0" borderId="0" xfId="0" applyNumberFormat="1" applyFont="1" applyAlignment="1">
      <alignment horizontal="left"/>
    </xf>
    <xf numFmtId="14" fontId="77" fillId="0" borderId="0" xfId="0" applyNumberFormat="1" applyFont="1"/>
    <xf numFmtId="0" fontId="108" fillId="0" borderId="0" xfId="0" applyFont="1" applyAlignment="1">
      <alignment horizontal="center"/>
    </xf>
    <xf numFmtId="0" fontId="108" fillId="0" borderId="18" xfId="0" applyFont="1" applyBorder="1" applyAlignment="1">
      <alignment horizontal="center"/>
    </xf>
    <xf numFmtId="166" fontId="77" fillId="0" borderId="18" xfId="1" applyFont="1" applyBorder="1"/>
    <xf numFmtId="166" fontId="77" fillId="0" borderId="0" xfId="1" applyFont="1" applyBorder="1"/>
    <xf numFmtId="180" fontId="40" fillId="0" borderId="86" xfId="0" applyNumberFormat="1" applyFont="1" applyBorder="1" applyAlignment="1">
      <alignment horizontal="left"/>
    </xf>
    <xf numFmtId="0" fontId="40" fillId="0" borderId="105" xfId="0" applyFont="1" applyBorder="1" applyAlignment="1">
      <alignment horizontal="left"/>
    </xf>
    <xf numFmtId="0" fontId="40" fillId="0" borderId="86" xfId="0" applyFont="1" applyBorder="1" applyAlignment="1">
      <alignment horizontal="left"/>
    </xf>
    <xf numFmtId="180" fontId="40" fillId="0" borderId="86" xfId="0" applyNumberFormat="1" applyFont="1" applyBorder="1" applyAlignment="1">
      <alignment horizontal="center"/>
    </xf>
    <xf numFmtId="180" fontId="21" fillId="0" borderId="0" xfId="0" applyNumberFormat="1" applyFont="1"/>
    <xf numFmtId="0" fontId="69" fillId="0" borderId="18" xfId="0" applyFont="1" applyBorder="1"/>
    <xf numFmtId="40" fontId="21" fillId="0" borderId="0" xfId="0" applyNumberFormat="1" applyFont="1" applyAlignment="1">
      <alignment horizontal="left"/>
    </xf>
    <xf numFmtId="0" fontId="77" fillId="0" borderId="0" xfId="0" applyFont="1" applyAlignment="1">
      <alignment horizontal="left" vertical="center"/>
    </xf>
    <xf numFmtId="184" fontId="21" fillId="0" borderId="0" xfId="0" applyNumberFormat="1" applyFont="1" applyAlignment="1">
      <alignment horizontal="left"/>
    </xf>
    <xf numFmtId="1" fontId="21" fillId="0" borderId="0" xfId="0" applyNumberFormat="1" applyFont="1" applyAlignment="1">
      <alignment horizontal="left"/>
    </xf>
    <xf numFmtId="166" fontId="77" fillId="0" borderId="0" xfId="1" applyFont="1" applyFill="1" applyBorder="1" applyAlignment="1" applyProtection="1"/>
    <xf numFmtId="0" fontId="69" fillId="0" borderId="18" xfId="0" applyFont="1" applyBorder="1" applyAlignment="1">
      <alignment horizontal="center" vertical="center"/>
    </xf>
    <xf numFmtId="166" fontId="77" fillId="0" borderId="18" xfId="1" applyFont="1" applyFill="1" applyBorder="1" applyAlignment="1">
      <alignment horizontal="center" vertical="center"/>
    </xf>
    <xf numFmtId="166" fontId="77" fillId="0" borderId="18" xfId="1" applyFont="1" applyFill="1" applyBorder="1" applyAlignment="1" applyProtection="1"/>
    <xf numFmtId="166" fontId="72" fillId="0" borderId="18" xfId="1" applyFont="1" applyFill="1" applyBorder="1" applyAlignment="1">
      <alignment horizontal="center" vertical="center"/>
    </xf>
    <xf numFmtId="0" fontId="69" fillId="0" borderId="64" xfId="0" applyFont="1" applyBorder="1" applyAlignment="1">
      <alignment horizontal="center" vertical="center"/>
    </xf>
    <xf numFmtId="166" fontId="77" fillId="0" borderId="64" xfId="1" applyFont="1" applyFill="1" applyBorder="1" applyAlignment="1">
      <alignment horizontal="center" vertical="center"/>
    </xf>
    <xf numFmtId="166" fontId="41" fillId="0" borderId="0" xfId="1" applyFont="1"/>
    <xf numFmtId="166" fontId="77" fillId="0" borderId="18" xfId="1" applyFont="1" applyFill="1" applyBorder="1" applyAlignment="1" applyProtection="1">
      <alignment horizontal="right"/>
    </xf>
    <xf numFmtId="0" fontId="55" fillId="84" borderId="17" xfId="165" applyFont="1" applyFill="1" applyBorder="1" applyAlignment="1">
      <alignment horizontal="center"/>
    </xf>
    <xf numFmtId="0" fontId="40" fillId="84" borderId="17" xfId="165" applyFont="1" applyFill="1" applyBorder="1" applyAlignment="1">
      <alignment horizontal="left" vertical="center" wrapText="1"/>
    </xf>
    <xf numFmtId="166" fontId="40" fillId="84" borderId="17" xfId="112" applyFont="1" applyFill="1" applyBorder="1" applyProtection="1"/>
    <xf numFmtId="166" fontId="40" fillId="84" borderId="160" xfId="112" applyFont="1" applyFill="1" applyBorder="1" applyProtection="1"/>
    <xf numFmtId="0" fontId="40" fillId="84" borderId="185" xfId="184" applyFont="1" applyFill="1" applyBorder="1" applyAlignment="1">
      <alignment horizontal="center"/>
    </xf>
    <xf numFmtId="0" fontId="40" fillId="84" borderId="132" xfId="184" applyFont="1" applyFill="1" applyBorder="1" applyAlignment="1">
      <alignment horizontal="center"/>
    </xf>
    <xf numFmtId="0" fontId="55" fillId="84" borderId="19" xfId="173" applyFont="1" applyFill="1" applyBorder="1" applyAlignment="1">
      <alignment horizontal="center"/>
    </xf>
    <xf numFmtId="0" fontId="41" fillId="84" borderId="19" xfId="165" applyFont="1" applyFill="1" applyBorder="1" applyAlignment="1">
      <alignment horizontal="left" vertical="center" wrapText="1"/>
    </xf>
    <xf numFmtId="166" fontId="40" fillId="84" borderId="19" xfId="134" applyFont="1" applyFill="1" applyBorder="1" applyProtection="1"/>
    <xf numFmtId="166" fontId="40" fillId="84" borderId="129" xfId="134" applyFont="1" applyFill="1" applyBorder="1" applyProtection="1"/>
    <xf numFmtId="0" fontId="55" fillId="84" borderId="17" xfId="173" applyFont="1" applyFill="1" applyBorder="1" applyAlignment="1">
      <alignment horizontal="center"/>
    </xf>
    <xf numFmtId="166" fontId="40" fillId="84" borderId="17" xfId="134" applyFont="1" applyFill="1" applyBorder="1" applyProtection="1"/>
    <xf numFmtId="166" fontId="40" fillId="84" borderId="160" xfId="134" applyFont="1" applyFill="1" applyBorder="1" applyProtection="1"/>
    <xf numFmtId="0" fontId="50" fillId="0" borderId="32" xfId="0" applyFont="1" applyBorder="1" applyAlignment="1" applyProtection="1">
      <alignment vertical="center"/>
      <protection hidden="1"/>
    </xf>
    <xf numFmtId="0" fontId="50" fillId="0" borderId="32" xfId="0" applyFont="1" applyBorder="1" applyAlignment="1" applyProtection="1">
      <alignment vertical="center"/>
      <protection locked="0"/>
    </xf>
    <xf numFmtId="0" fontId="70" fillId="0" borderId="0" xfId="0" applyFont="1" applyAlignment="1" applyProtection="1">
      <alignment horizontal="center"/>
      <protection locked="0"/>
    </xf>
    <xf numFmtId="0" fontId="69" fillId="0" borderId="0" xfId="0" applyFont="1" applyAlignment="1" applyProtection="1">
      <alignment horizontal="left"/>
      <protection locked="0"/>
    </xf>
    <xf numFmtId="0" fontId="69" fillId="0" borderId="0" xfId="0" applyFont="1" applyAlignment="1" applyProtection="1">
      <alignment horizontal="center"/>
      <protection locked="0"/>
    </xf>
    <xf numFmtId="0" fontId="69" fillId="0" borderId="22" xfId="0" applyFont="1" applyBorder="1" applyAlignment="1">
      <alignment horizontal="left"/>
    </xf>
    <xf numFmtId="0" fontId="69" fillId="0" borderId="2" xfId="0" applyFont="1" applyBorder="1" applyAlignment="1">
      <alignment horizontal="left"/>
    </xf>
    <xf numFmtId="0" fontId="69" fillId="0" borderId="21" xfId="0" applyFont="1" applyBorder="1" applyAlignment="1">
      <alignment horizontal="left"/>
    </xf>
    <xf numFmtId="0" fontId="69" fillId="0" borderId="0" xfId="0" applyFont="1" applyAlignment="1">
      <alignment horizontal="left"/>
    </xf>
    <xf numFmtId="0" fontId="41" fillId="53" borderId="47" xfId="0" applyFont="1" applyFill="1" applyBorder="1" applyAlignment="1">
      <alignment horizontal="center" vertical="center" wrapText="1"/>
    </xf>
    <xf numFmtId="0" fontId="41" fillId="53" borderId="48" xfId="0" applyFont="1" applyFill="1" applyBorder="1" applyAlignment="1">
      <alignment horizontal="center" vertical="center" wrapText="1"/>
    </xf>
    <xf numFmtId="0" fontId="41" fillId="53" borderId="55" xfId="0" applyFont="1" applyFill="1" applyBorder="1" applyAlignment="1">
      <alignment horizontal="center" vertical="center" wrapText="1"/>
    </xf>
    <xf numFmtId="0" fontId="41" fillId="53" borderId="57" xfId="0" applyFont="1" applyFill="1" applyBorder="1" applyAlignment="1">
      <alignment horizontal="center" vertical="center" wrapText="1"/>
    </xf>
    <xf numFmtId="0" fontId="41" fillId="53" borderId="71" xfId="0" applyFont="1" applyFill="1" applyBorder="1" applyAlignment="1">
      <alignment horizontal="center" vertical="center"/>
    </xf>
    <xf numFmtId="0" fontId="41" fillId="53" borderId="42" xfId="0" applyFont="1" applyFill="1" applyBorder="1" applyAlignment="1">
      <alignment horizontal="center" vertical="center"/>
    </xf>
    <xf numFmtId="0" fontId="41" fillId="53" borderId="31" xfId="0" applyFont="1" applyFill="1" applyBorder="1" applyAlignment="1">
      <alignment horizontal="center" vertical="center" wrapText="1"/>
    </xf>
    <xf numFmtId="0" fontId="41" fillId="53" borderId="33" xfId="0" applyFont="1" applyFill="1" applyBorder="1" applyAlignment="1">
      <alignment horizontal="center" vertical="center" wrapText="1"/>
    </xf>
    <xf numFmtId="0" fontId="41" fillId="53" borderId="103" xfId="0" applyFont="1" applyFill="1" applyBorder="1" applyAlignment="1" applyProtection="1">
      <alignment horizontal="center" vertical="center"/>
      <protection locked="0"/>
    </xf>
    <xf numFmtId="0" fontId="41" fillId="53" borderId="71" xfId="0" applyFont="1" applyFill="1" applyBorder="1" applyAlignment="1" applyProtection="1">
      <alignment horizontal="center" vertical="center"/>
      <protection locked="0"/>
    </xf>
    <xf numFmtId="0" fontId="41" fillId="53" borderId="121" xfId="0" applyFont="1" applyFill="1" applyBorder="1" applyAlignment="1" applyProtection="1">
      <alignment horizontal="center" vertical="center"/>
      <protection locked="0"/>
    </xf>
    <xf numFmtId="0" fontId="41" fillId="53" borderId="42" xfId="0" applyFont="1" applyFill="1" applyBorder="1" applyAlignment="1" applyProtection="1">
      <alignment horizontal="center" vertical="center"/>
      <protection locked="0"/>
    </xf>
    <xf numFmtId="0" fontId="58" fillId="0" borderId="122" xfId="0" applyFont="1" applyBorder="1" applyAlignment="1" applyProtection="1">
      <alignment horizontal="center" vertical="center"/>
      <protection locked="0"/>
    </xf>
    <xf numFmtId="0" fontId="41" fillId="53" borderId="1" xfId="0" applyFont="1" applyFill="1" applyBorder="1" applyAlignment="1" applyProtection="1">
      <alignment horizontal="center" vertical="center"/>
      <protection locked="0"/>
    </xf>
    <xf numFmtId="14" fontId="41" fillId="53" borderId="1" xfId="0" applyNumberFormat="1" applyFont="1" applyFill="1" applyBorder="1" applyAlignment="1" applyProtection="1">
      <alignment horizontal="center" vertical="center"/>
      <protection locked="0"/>
    </xf>
    <xf numFmtId="0" fontId="40" fillId="0" borderId="62" xfId="0" applyFont="1" applyBorder="1" applyAlignment="1" applyProtection="1">
      <alignment horizontal="left" vertical="center"/>
      <protection hidden="1"/>
    </xf>
    <xf numFmtId="0" fontId="40" fillId="0" borderId="140" xfId="0" applyFont="1" applyBorder="1" applyAlignment="1" applyProtection="1">
      <alignment horizontal="left" vertical="center"/>
      <protection hidden="1"/>
    </xf>
    <xf numFmtId="0" fontId="41" fillId="0" borderId="62" xfId="0" applyFont="1" applyBorder="1" applyAlignment="1" applyProtection="1">
      <alignment horizontal="left" vertical="center"/>
      <protection hidden="1"/>
    </xf>
    <xf numFmtId="0" fontId="41" fillId="0" borderId="140" xfId="0" applyFont="1" applyBorder="1" applyAlignment="1" applyProtection="1">
      <alignment horizontal="left" vertical="center"/>
      <protection hidden="1"/>
    </xf>
    <xf numFmtId="0" fontId="41" fillId="53" borderId="103" xfId="0" applyFont="1" applyFill="1" applyBorder="1" applyAlignment="1" applyProtection="1">
      <alignment horizontal="center" vertical="center" wrapText="1"/>
      <protection hidden="1"/>
    </xf>
    <xf numFmtId="0" fontId="41" fillId="53" borderId="121" xfId="0" applyFont="1" applyFill="1" applyBorder="1" applyAlignment="1" applyProtection="1">
      <alignment horizontal="center" vertical="center" wrapText="1"/>
      <protection hidden="1"/>
    </xf>
    <xf numFmtId="0" fontId="41" fillId="53" borderId="42" xfId="0" applyFont="1" applyFill="1" applyBorder="1" applyAlignment="1" applyProtection="1">
      <alignment horizontal="center" vertical="center" wrapText="1"/>
      <protection hidden="1"/>
    </xf>
    <xf numFmtId="0" fontId="41" fillId="53" borderId="47" xfId="0" applyFont="1" applyFill="1" applyBorder="1" applyAlignment="1" applyProtection="1">
      <alignment horizontal="center" vertical="center" wrapText="1"/>
      <protection hidden="1"/>
    </xf>
    <xf numFmtId="0" fontId="41" fillId="53" borderId="48" xfId="0" applyFont="1" applyFill="1" applyBorder="1" applyAlignment="1" applyProtection="1">
      <alignment horizontal="center" vertical="center" wrapText="1"/>
      <protection hidden="1"/>
    </xf>
    <xf numFmtId="168" fontId="41" fillId="53" borderId="56" xfId="0" applyNumberFormat="1" applyFont="1" applyFill="1" applyBorder="1" applyAlignment="1" applyProtection="1">
      <alignment horizontal="center" vertical="center" wrapText="1"/>
      <protection hidden="1"/>
    </xf>
    <xf numFmtId="168" fontId="41" fillId="53" borderId="57" xfId="0" applyNumberFormat="1" applyFont="1" applyFill="1" applyBorder="1" applyAlignment="1" applyProtection="1">
      <alignment horizontal="center" vertical="center" wrapText="1"/>
      <protection hidden="1"/>
    </xf>
    <xf numFmtId="168" fontId="41" fillId="53" borderId="55" xfId="0" applyNumberFormat="1" applyFont="1" applyFill="1" applyBorder="1" applyAlignment="1" applyProtection="1">
      <alignment horizontal="center" vertical="center" wrapText="1"/>
      <protection hidden="1"/>
    </xf>
    <xf numFmtId="41" fontId="40" fillId="0" borderId="38" xfId="1" applyNumberFormat="1" applyFont="1" applyFill="1" applyBorder="1" applyAlignment="1" applyProtection="1">
      <alignment vertical="center"/>
      <protection hidden="1"/>
    </xf>
    <xf numFmtId="0" fontId="41" fillId="0" borderId="138" xfId="0" applyFont="1" applyBorder="1" applyAlignment="1" applyProtection="1">
      <alignment horizontal="left" vertical="center"/>
      <protection hidden="1"/>
    </xf>
    <xf numFmtId="0" fontId="41" fillId="0" borderId="142" xfId="0" applyFont="1" applyBorder="1" applyAlignment="1" applyProtection="1">
      <alignment horizontal="left" vertical="center"/>
      <protection hidden="1"/>
    </xf>
    <xf numFmtId="0" fontId="40" fillId="0" borderId="62" xfId="0" applyFont="1" applyBorder="1" applyAlignment="1" applyProtection="1">
      <alignment horizontal="left" vertical="center" wrapText="1"/>
      <protection hidden="1"/>
    </xf>
    <xf numFmtId="0" fontId="40" fillId="0" borderId="140" xfId="0" applyFont="1" applyBorder="1" applyAlignment="1" applyProtection="1">
      <alignment horizontal="left" vertical="center" wrapText="1"/>
      <protection hidden="1"/>
    </xf>
    <xf numFmtId="0" fontId="41" fillId="0" borderId="138" xfId="0" applyFont="1" applyBorder="1" applyAlignment="1" applyProtection="1">
      <alignment horizontal="left" vertical="center" wrapText="1"/>
      <protection hidden="1"/>
    </xf>
    <xf numFmtId="0" fontId="41" fillId="0" borderId="142" xfId="0" applyFont="1" applyBorder="1" applyAlignment="1" applyProtection="1">
      <alignment horizontal="left" vertical="center" wrapText="1"/>
      <protection hidden="1"/>
    </xf>
    <xf numFmtId="0" fontId="40" fillId="0" borderId="115" xfId="0" applyFont="1" applyBorder="1" applyAlignment="1" applyProtection="1">
      <alignment horizontal="left" vertical="center" wrapText="1"/>
      <protection hidden="1"/>
    </xf>
    <xf numFmtId="0" fontId="40" fillId="0" borderId="141" xfId="0" applyFont="1" applyBorder="1" applyAlignment="1" applyProtection="1">
      <alignment horizontal="left" vertical="center" wrapText="1"/>
      <protection hidden="1"/>
    </xf>
    <xf numFmtId="0" fontId="41" fillId="0" borderId="115" xfId="0" applyFont="1" applyBorder="1" applyAlignment="1" applyProtection="1">
      <alignment horizontal="left" vertical="center" wrapText="1"/>
      <protection hidden="1"/>
    </xf>
    <xf numFmtId="0" fontId="41" fillId="0" borderId="141" xfId="0" applyFont="1" applyBorder="1" applyAlignment="1" applyProtection="1">
      <alignment horizontal="left" vertical="center" wrapText="1"/>
      <protection hidden="1"/>
    </xf>
    <xf numFmtId="0" fontId="41" fillId="0" borderId="120" xfId="0" applyFont="1" applyBorder="1" applyAlignment="1" applyProtection="1">
      <alignment horizontal="left" vertical="center" wrapText="1"/>
      <protection hidden="1"/>
    </xf>
    <xf numFmtId="0" fontId="41" fillId="0" borderId="134" xfId="0" applyFont="1" applyBorder="1" applyAlignment="1" applyProtection="1">
      <alignment horizontal="left" vertical="center" wrapText="1"/>
      <protection hidden="1"/>
    </xf>
    <xf numFmtId="0" fontId="41" fillId="0" borderId="65" xfId="0" applyFont="1" applyBorder="1" applyAlignment="1" applyProtection="1">
      <alignment horizontal="left" vertical="center" wrapText="1"/>
      <protection hidden="1"/>
    </xf>
    <xf numFmtId="0" fontId="41" fillId="0" borderId="51" xfId="0" applyFont="1" applyBorder="1" applyAlignment="1" applyProtection="1">
      <alignment horizontal="left" vertical="center" wrapText="1"/>
      <protection hidden="1"/>
    </xf>
    <xf numFmtId="0" fontId="41" fillId="0" borderId="62" xfId="0" applyFont="1" applyBorder="1" applyAlignment="1" applyProtection="1">
      <alignment horizontal="left" vertical="center" wrapText="1"/>
      <protection hidden="1"/>
    </xf>
    <xf numFmtId="0" fontId="41" fillId="0" borderId="140" xfId="0" applyFont="1" applyBorder="1" applyAlignment="1" applyProtection="1">
      <alignment horizontal="left" vertical="center" wrapText="1"/>
      <protection hidden="1"/>
    </xf>
    <xf numFmtId="0" fontId="41" fillId="0" borderId="120" xfId="0" applyFont="1" applyBorder="1" applyAlignment="1" applyProtection="1">
      <alignment horizontal="left" vertical="center"/>
      <protection hidden="1"/>
    </xf>
    <xf numFmtId="0" fontId="41" fillId="0" borderId="134" xfId="0" applyFont="1" applyBorder="1" applyAlignment="1" applyProtection="1">
      <alignment horizontal="left" vertical="center"/>
      <protection hidden="1"/>
    </xf>
    <xf numFmtId="0" fontId="41" fillId="0" borderId="65" xfId="0" applyFont="1" applyBorder="1" applyAlignment="1" applyProtection="1">
      <alignment horizontal="left" vertical="center"/>
      <protection hidden="1"/>
    </xf>
    <xf numFmtId="0" fontId="41" fillId="0" borderId="51" xfId="0" applyFont="1" applyBorder="1" applyAlignment="1" applyProtection="1">
      <alignment horizontal="left" vertical="center"/>
      <protection hidden="1"/>
    </xf>
    <xf numFmtId="0" fontId="41" fillId="0" borderId="162" xfId="0" applyFont="1" applyBorder="1" applyAlignment="1" applyProtection="1">
      <alignment horizontal="left" vertical="center"/>
      <protection hidden="1"/>
    </xf>
    <xf numFmtId="0" fontId="43" fillId="0" borderId="62" xfId="0" applyFont="1" applyBorder="1" applyAlignment="1" applyProtection="1">
      <alignment horizontal="left" vertical="center"/>
      <protection hidden="1"/>
    </xf>
    <xf numFmtId="0" fontId="43" fillId="0" borderId="140" xfId="0" applyFont="1" applyBorder="1" applyAlignment="1" applyProtection="1">
      <alignment horizontal="left" vertical="center"/>
      <protection hidden="1"/>
    </xf>
    <xf numFmtId="0" fontId="40" fillId="0" borderId="62" xfId="0" applyFont="1" applyBorder="1" applyAlignment="1">
      <alignment horizontal="left" wrapText="1"/>
    </xf>
    <xf numFmtId="0" fontId="40" fillId="0" borderId="84" xfId="0" applyFont="1" applyBorder="1" applyAlignment="1">
      <alignment horizontal="left" wrapText="1"/>
    </xf>
    <xf numFmtId="0" fontId="40" fillId="0" borderId="145" xfId="0" applyFont="1" applyBorder="1" applyAlignment="1">
      <alignment horizontal="center" wrapText="1"/>
    </xf>
    <xf numFmtId="0" fontId="40" fillId="0" borderId="143" xfId="0" applyFont="1" applyBorder="1" applyAlignment="1">
      <alignment horizontal="center" wrapText="1"/>
    </xf>
    <xf numFmtId="0" fontId="41" fillId="53" borderId="55" xfId="0" applyFont="1" applyFill="1" applyBorder="1" applyAlignment="1">
      <alignment horizontal="center" wrapText="1"/>
    </xf>
    <xf numFmtId="0" fontId="41" fillId="53" borderId="57" xfId="0" applyFont="1" applyFill="1" applyBorder="1" applyAlignment="1">
      <alignment horizontal="center" wrapText="1"/>
    </xf>
    <xf numFmtId="0" fontId="40" fillId="0" borderId="58" xfId="0" applyFont="1" applyBorder="1" applyAlignment="1">
      <alignment horizontal="center" wrapText="1"/>
    </xf>
    <xf numFmtId="0" fontId="40" fillId="0" borderId="114" xfId="0" applyFont="1" applyBorder="1" applyAlignment="1">
      <alignment horizontal="center" wrapText="1"/>
    </xf>
    <xf numFmtId="0" fontId="40" fillId="0" borderId="62" xfId="0" applyFont="1" applyBorder="1" applyAlignment="1">
      <alignment horizontal="left"/>
    </xf>
    <xf numFmtId="0" fontId="40" fillId="0" borderId="84" xfId="0" applyFont="1" applyBorder="1" applyAlignment="1">
      <alignment horizontal="left"/>
    </xf>
    <xf numFmtId="0" fontId="40" fillId="0" borderId="115" xfId="0" applyFont="1" applyBorder="1" applyAlignment="1">
      <alignment horizontal="left"/>
    </xf>
    <xf numFmtId="0" fontId="40" fillId="0" borderId="116" xfId="0" applyFont="1" applyBorder="1" applyAlignment="1">
      <alignment horizontal="left"/>
    </xf>
    <xf numFmtId="0" fontId="41" fillId="0" borderId="102" xfId="0" applyFont="1" applyBorder="1" applyAlignment="1">
      <alignment horizontal="left"/>
    </xf>
    <xf numFmtId="0" fontId="41" fillId="0" borderId="138" xfId="0" applyFont="1" applyBorder="1" applyAlignment="1">
      <alignment horizontal="left"/>
    </xf>
    <xf numFmtId="0" fontId="41" fillId="0" borderId="107" xfId="0" applyFont="1" applyBorder="1" applyAlignment="1">
      <alignment horizontal="left"/>
    </xf>
    <xf numFmtId="0" fontId="41" fillId="53" borderId="103" xfId="0" applyFont="1" applyFill="1" applyBorder="1" applyAlignment="1">
      <alignment horizontal="center" vertical="center" wrapText="1"/>
    </xf>
    <xf numFmtId="0" fontId="41" fillId="53" borderId="121" xfId="0" applyFont="1" applyFill="1" applyBorder="1" applyAlignment="1">
      <alignment horizontal="center" vertical="center" wrapText="1"/>
    </xf>
    <xf numFmtId="0" fontId="41" fillId="53" borderId="42" xfId="0" applyFont="1" applyFill="1" applyBorder="1" applyAlignment="1">
      <alignment horizontal="center" vertical="center" wrapText="1"/>
    </xf>
    <xf numFmtId="0" fontId="40" fillId="0" borderId="58" xfId="0" applyFont="1" applyBorder="1" applyAlignment="1">
      <alignment horizontal="center"/>
    </xf>
    <xf numFmtId="0" fontId="40" fillId="0" borderId="114" xfId="0" applyFont="1" applyBorder="1" applyAlignment="1">
      <alignment horizontal="center"/>
    </xf>
    <xf numFmtId="0" fontId="41" fillId="0" borderId="62" xfId="0" applyFont="1" applyBorder="1" applyAlignment="1">
      <alignment horizontal="left"/>
    </xf>
    <xf numFmtId="0" fontId="41" fillId="0" borderId="84" xfId="0" applyFont="1" applyBorder="1" applyAlignment="1">
      <alignment horizontal="left"/>
    </xf>
    <xf numFmtId="0" fontId="40" fillId="0" borderId="93" xfId="0" applyFont="1" applyBorder="1" applyAlignment="1">
      <alignment horizontal="left"/>
    </xf>
    <xf numFmtId="0" fontId="40" fillId="0" borderId="0" xfId="0" applyFont="1" applyAlignment="1">
      <alignment horizontal="left"/>
    </xf>
    <xf numFmtId="0" fontId="41" fillId="0" borderId="120" xfId="0" applyFont="1" applyBorder="1" applyAlignment="1">
      <alignment horizontal="left"/>
    </xf>
    <xf numFmtId="0" fontId="41" fillId="0" borderId="70" xfId="0" applyFont="1" applyBorder="1" applyAlignment="1">
      <alignment horizontal="left"/>
    </xf>
    <xf numFmtId="0" fontId="41" fillId="0" borderId="93" xfId="0" applyFont="1" applyBorder="1" applyAlignment="1">
      <alignment horizontal="left"/>
    </xf>
    <xf numFmtId="0" fontId="41" fillId="0" borderId="0" xfId="0" applyFont="1" applyAlignment="1">
      <alignment horizontal="left"/>
    </xf>
    <xf numFmtId="0" fontId="40" fillId="0" borderId="120" xfId="0" applyFont="1" applyBorder="1" applyAlignment="1">
      <alignment horizontal="center"/>
    </xf>
    <xf numFmtId="0" fontId="40" fillId="0" borderId="70" xfId="0" applyFont="1" applyBorder="1" applyAlignment="1">
      <alignment horizontal="center"/>
    </xf>
    <xf numFmtId="0" fontId="40" fillId="0" borderId="134" xfId="0" applyFont="1" applyBorder="1" applyAlignment="1">
      <alignment horizontal="center"/>
    </xf>
    <xf numFmtId="0" fontId="40" fillId="0" borderId="65" xfId="0" applyFont="1" applyBorder="1" applyAlignment="1">
      <alignment horizontal="center"/>
    </xf>
    <xf numFmtId="0" fontId="40" fillId="0" borderId="2" xfId="0" applyFont="1" applyBorder="1" applyAlignment="1">
      <alignment horizontal="center"/>
    </xf>
    <xf numFmtId="0" fontId="40" fillId="0" borderId="51" xfId="0" applyFont="1" applyBorder="1" applyAlignment="1">
      <alignment horizontal="center"/>
    </xf>
    <xf numFmtId="0" fontId="40" fillId="0" borderId="102" xfId="0" applyFont="1" applyBorder="1" applyAlignment="1">
      <alignment horizontal="center"/>
    </xf>
    <xf numFmtId="0" fontId="59" fillId="0" borderId="103" xfId="0" applyFont="1" applyBorder="1" applyAlignment="1">
      <alignment horizontal="center" vertical="center"/>
    </xf>
    <xf numFmtId="0" fontId="59" fillId="0" borderId="93" xfId="0" applyFont="1" applyBorder="1" applyAlignment="1">
      <alignment horizontal="center" vertical="center"/>
    </xf>
    <xf numFmtId="0" fontId="59" fillId="0" borderId="0" xfId="0" applyFont="1" applyAlignment="1">
      <alignment horizontal="center" vertical="center"/>
    </xf>
    <xf numFmtId="0" fontId="59" fillId="0" borderId="41" xfId="0" applyFont="1" applyBorder="1" applyAlignment="1">
      <alignment horizontal="center" vertical="center"/>
    </xf>
    <xf numFmtId="0" fontId="41" fillId="53" borderId="55" xfId="0" applyFont="1" applyFill="1" applyBorder="1" applyAlignment="1">
      <alignment horizontal="center" vertical="center"/>
    </xf>
    <xf numFmtId="0" fontId="41" fillId="53" borderId="56" xfId="0" applyFont="1" applyFill="1" applyBorder="1" applyAlignment="1">
      <alignment horizontal="center" vertical="center"/>
    </xf>
    <xf numFmtId="0" fontId="41" fillId="53" borderId="57" xfId="0" applyFont="1" applyFill="1" applyBorder="1" applyAlignment="1">
      <alignment horizontal="center" vertical="center"/>
    </xf>
    <xf numFmtId="0" fontId="41" fillId="53" borderId="1" xfId="237" applyFont="1" applyFill="1" applyBorder="1" applyAlignment="1">
      <alignment horizontal="center"/>
    </xf>
    <xf numFmtId="0" fontId="40" fillId="0" borderId="75" xfId="237" applyFont="1" applyBorder="1" applyAlignment="1">
      <alignment horizontal="center"/>
    </xf>
    <xf numFmtId="0" fontId="40" fillId="0" borderId="76" xfId="237" applyFont="1" applyBorder="1" applyAlignment="1">
      <alignment horizontal="center"/>
    </xf>
    <xf numFmtId="0" fontId="40" fillId="0" borderId="77" xfId="237" applyFont="1" applyBorder="1" applyAlignment="1">
      <alignment horizontal="center"/>
    </xf>
    <xf numFmtId="0" fontId="40" fillId="0" borderId="78" xfId="237" applyFont="1" applyBorder="1" applyAlignment="1">
      <alignment horizontal="center"/>
    </xf>
    <xf numFmtId="0" fontId="40" fillId="0" borderId="121" xfId="237" applyFont="1" applyBorder="1" applyAlignment="1">
      <alignment horizontal="center"/>
    </xf>
    <xf numFmtId="0" fontId="40" fillId="0" borderId="122" xfId="237" applyFont="1" applyBorder="1" applyAlignment="1">
      <alignment horizontal="center"/>
    </xf>
    <xf numFmtId="0" fontId="40" fillId="0" borderId="79" xfId="237" applyFont="1" applyBorder="1" applyAlignment="1">
      <alignment horizontal="center"/>
    </xf>
    <xf numFmtId="0" fontId="40" fillId="0" borderId="80" xfId="237" applyFont="1" applyBorder="1" applyAlignment="1">
      <alignment horizontal="center"/>
    </xf>
    <xf numFmtId="0" fontId="40" fillId="0" borderId="120" xfId="237" applyFont="1" applyBorder="1" applyAlignment="1">
      <alignment horizontal="center"/>
    </xf>
    <xf numFmtId="0" fontId="40" fillId="0" borderId="70" xfId="237" applyFont="1" applyBorder="1" applyAlignment="1">
      <alignment horizontal="center"/>
    </xf>
    <xf numFmtId="0" fontId="40" fillId="0" borderId="77" xfId="237" applyFont="1" applyBorder="1" applyAlignment="1">
      <alignment horizontal="left"/>
    </xf>
    <xf numFmtId="0" fontId="40" fillId="0" borderId="78" xfId="237" applyFont="1" applyBorder="1" applyAlignment="1">
      <alignment horizontal="left"/>
    </xf>
    <xf numFmtId="0" fontId="40" fillId="0" borderId="115" xfId="237" applyFont="1" applyBorder="1" applyAlignment="1">
      <alignment horizontal="center"/>
    </xf>
    <xf numFmtId="0" fontId="40" fillId="0" borderId="117" xfId="237" applyFont="1" applyBorder="1" applyAlignment="1">
      <alignment horizontal="center"/>
    </xf>
    <xf numFmtId="0" fontId="40" fillId="0" borderId="116" xfId="237" applyFont="1" applyBorder="1" applyAlignment="1">
      <alignment horizontal="center"/>
    </xf>
    <xf numFmtId="0" fontId="41" fillId="53" borderId="55" xfId="237" applyFont="1" applyFill="1" applyBorder="1" applyAlignment="1">
      <alignment horizontal="center"/>
    </xf>
    <xf numFmtId="0" fontId="41" fillId="53" borderId="56" xfId="237" applyFont="1" applyFill="1" applyBorder="1" applyAlignment="1">
      <alignment horizontal="center"/>
    </xf>
    <xf numFmtId="0" fontId="41" fillId="53" borderId="57" xfId="237" applyFont="1" applyFill="1" applyBorder="1" applyAlignment="1">
      <alignment horizontal="center"/>
    </xf>
    <xf numFmtId="0" fontId="40" fillId="0" borderId="161" xfId="237" applyFont="1" applyBorder="1" applyAlignment="1">
      <alignment horizontal="center"/>
    </xf>
    <xf numFmtId="0" fontId="40" fillId="0" borderId="120" xfId="165" applyFont="1" applyBorder="1" applyAlignment="1">
      <alignment horizontal="center"/>
    </xf>
    <xf numFmtId="0" fontId="40" fillId="0" borderId="70" xfId="165" applyFont="1" applyBorder="1" applyAlignment="1">
      <alignment horizontal="center"/>
    </xf>
    <xf numFmtId="0" fontId="40" fillId="0" borderId="69" xfId="165" applyFont="1" applyBorder="1" applyAlignment="1">
      <alignment horizontal="center"/>
    </xf>
    <xf numFmtId="0" fontId="40" fillId="0" borderId="121" xfId="165" applyFont="1" applyBorder="1" applyAlignment="1">
      <alignment horizontal="center"/>
    </xf>
    <xf numFmtId="0" fontId="40" fillId="0" borderId="122" xfId="165" applyFont="1" applyBorder="1" applyAlignment="1">
      <alignment horizontal="center"/>
    </xf>
    <xf numFmtId="0" fontId="40" fillId="0" borderId="123" xfId="165" applyFont="1" applyBorder="1" applyAlignment="1">
      <alignment horizontal="center"/>
    </xf>
    <xf numFmtId="0" fontId="41" fillId="53" borderId="55" xfId="165" applyFont="1" applyFill="1" applyBorder="1" applyAlignment="1">
      <alignment horizontal="center"/>
    </xf>
    <xf numFmtId="0" fontId="41" fillId="53" borderId="56" xfId="165" applyFont="1" applyFill="1" applyBorder="1" applyAlignment="1">
      <alignment horizontal="center"/>
    </xf>
    <xf numFmtId="0" fontId="41" fillId="53" borderId="57" xfId="165" applyFont="1" applyFill="1" applyBorder="1" applyAlignment="1">
      <alignment horizontal="center"/>
    </xf>
    <xf numFmtId="0" fontId="41" fillId="53" borderId="1" xfId="165" applyFont="1" applyFill="1" applyBorder="1" applyAlignment="1">
      <alignment horizontal="center"/>
    </xf>
    <xf numFmtId="0" fontId="40" fillId="0" borderId="77" xfId="165" applyFont="1" applyBorder="1" applyAlignment="1">
      <alignment horizontal="left" vertical="center"/>
    </xf>
    <xf numFmtId="0" fontId="40" fillId="0" borderId="78" xfId="165" applyFont="1" applyBorder="1" applyAlignment="1">
      <alignment horizontal="left" vertical="center"/>
    </xf>
    <xf numFmtId="0" fontId="40" fillId="0" borderId="62" xfId="165" applyFont="1" applyBorder="1" applyAlignment="1">
      <alignment horizontal="left"/>
    </xf>
    <xf numFmtId="0" fontId="40" fillId="0" borderId="118" xfId="165" applyFont="1" applyBorder="1" applyAlignment="1">
      <alignment horizontal="left"/>
    </xf>
    <xf numFmtId="0" fontId="40" fillId="0" borderId="84" xfId="165" applyFont="1" applyBorder="1" applyAlignment="1">
      <alignment horizontal="left"/>
    </xf>
    <xf numFmtId="0" fontId="40" fillId="0" borderId="58" xfId="165" applyFont="1" applyBorder="1" applyAlignment="1">
      <alignment horizontal="left"/>
    </xf>
    <xf numFmtId="0" fontId="40" fillId="0" borderId="59" xfId="165" applyFont="1" applyBorder="1" applyAlignment="1">
      <alignment horizontal="left"/>
    </xf>
    <xf numFmtId="0" fontId="40" fillId="0" borderId="114" xfId="165" applyFont="1" applyBorder="1" applyAlignment="1">
      <alignment horizontal="left"/>
    </xf>
    <xf numFmtId="0" fontId="43" fillId="0" borderId="62" xfId="165" applyFont="1" applyBorder="1" applyAlignment="1">
      <alignment horizontal="left"/>
    </xf>
    <xf numFmtId="0" fontId="43" fillId="0" borderId="118" xfId="165" applyFont="1" applyBorder="1" applyAlignment="1">
      <alignment horizontal="left"/>
    </xf>
    <xf numFmtId="0" fontId="43" fillId="0" borderId="84" xfId="165" applyFont="1" applyBorder="1" applyAlignment="1">
      <alignment horizontal="left"/>
    </xf>
    <xf numFmtId="0" fontId="40" fillId="0" borderId="115" xfId="165" applyFont="1" applyBorder="1" applyAlignment="1">
      <alignment horizontal="left"/>
    </xf>
    <xf numFmtId="0" fontId="40" fillId="0" borderId="117" xfId="165" applyFont="1" applyBorder="1" applyAlignment="1">
      <alignment horizontal="left"/>
    </xf>
    <xf numFmtId="0" fontId="40" fillId="0" borderId="116" xfId="165" applyFont="1" applyBorder="1" applyAlignment="1">
      <alignment horizontal="left"/>
    </xf>
    <xf numFmtId="0" fontId="41" fillId="0" borderId="120" xfId="165" applyFont="1" applyBorder="1" applyAlignment="1">
      <alignment horizontal="left"/>
    </xf>
    <xf numFmtId="0" fontId="41" fillId="0" borderId="70" xfId="165" applyFont="1" applyBorder="1" applyAlignment="1">
      <alignment horizontal="left"/>
    </xf>
    <xf numFmtId="0" fontId="40" fillId="0" borderId="77" xfId="165" applyFont="1" applyBorder="1" applyAlignment="1">
      <alignment horizontal="center"/>
    </xf>
    <xf numFmtId="0" fontId="40" fillId="0" borderId="78" xfId="165" applyFont="1" applyBorder="1" applyAlignment="1">
      <alignment horizontal="center"/>
    </xf>
    <xf numFmtId="0" fontId="40" fillId="0" borderId="85" xfId="165" applyFont="1" applyBorder="1" applyAlignment="1">
      <alignment horizontal="center"/>
    </xf>
    <xf numFmtId="0" fontId="40" fillId="0" borderId="86" xfId="165" applyFont="1" applyBorder="1" applyAlignment="1">
      <alignment horizontal="center"/>
    </xf>
    <xf numFmtId="0" fontId="41" fillId="0" borderId="77" xfId="165" applyFont="1" applyBorder="1" applyAlignment="1">
      <alignment horizontal="left"/>
    </xf>
    <xf numFmtId="0" fontId="41" fillId="0" borderId="78" xfId="165" applyFont="1" applyBorder="1" applyAlignment="1">
      <alignment horizontal="left"/>
    </xf>
    <xf numFmtId="0" fontId="40" fillId="0" borderId="77" xfId="165" applyFont="1" applyBorder="1" applyAlignment="1">
      <alignment horizontal="left"/>
    </xf>
    <xf numFmtId="0" fontId="40" fillId="0" borderId="78" xfId="165" applyFont="1" applyBorder="1" applyAlignment="1">
      <alignment horizontal="left"/>
    </xf>
    <xf numFmtId="0" fontId="40" fillId="0" borderId="79" xfId="165" applyFont="1" applyBorder="1" applyAlignment="1">
      <alignment horizontal="center"/>
    </xf>
    <xf numFmtId="0" fontId="40" fillId="0" borderId="80" xfId="165" applyFont="1" applyBorder="1" applyAlignment="1">
      <alignment horizontal="center"/>
    </xf>
    <xf numFmtId="0" fontId="40" fillId="0" borderId="65" xfId="165" applyFont="1" applyBorder="1" applyAlignment="1">
      <alignment horizontal="center"/>
    </xf>
    <xf numFmtId="0" fontId="40" fillId="0" borderId="2" xfId="165" applyFont="1" applyBorder="1" applyAlignment="1">
      <alignment horizontal="center"/>
    </xf>
    <xf numFmtId="0" fontId="40" fillId="0" borderId="24" xfId="165" applyFont="1" applyBorder="1" applyAlignment="1">
      <alignment horizontal="center"/>
    </xf>
    <xf numFmtId="0" fontId="40" fillId="0" borderId="75" xfId="165" applyFont="1" applyBorder="1" applyAlignment="1">
      <alignment horizontal="center"/>
    </xf>
    <xf numFmtId="0" fontId="40" fillId="0" borderId="76" xfId="165" applyFont="1" applyBorder="1" applyAlignment="1">
      <alignment horizontal="center"/>
    </xf>
    <xf numFmtId="0" fontId="40" fillId="0" borderId="77" xfId="238" applyFont="1" applyBorder="1" applyAlignment="1">
      <alignment horizontal="left"/>
    </xf>
    <xf numFmtId="0" fontId="40" fillId="0" borderId="78" xfId="238" applyFont="1" applyBorder="1" applyAlignment="1">
      <alignment horizontal="left"/>
    </xf>
    <xf numFmtId="0" fontId="41" fillId="53" borderId="1" xfId="238" applyFont="1" applyFill="1" applyBorder="1" applyAlignment="1">
      <alignment horizontal="center"/>
    </xf>
    <xf numFmtId="0" fontId="40" fillId="0" borderId="75" xfId="238" applyFont="1" applyBorder="1" applyAlignment="1">
      <alignment horizontal="center"/>
    </xf>
    <xf numFmtId="0" fontId="40" fillId="0" borderId="76" xfId="238" applyFont="1" applyBorder="1" applyAlignment="1">
      <alignment horizontal="center"/>
    </xf>
    <xf numFmtId="0" fontId="41" fillId="0" borderId="120" xfId="238" applyFont="1" applyBorder="1" applyAlignment="1">
      <alignment horizontal="center"/>
    </xf>
    <xf numFmtId="0" fontId="41" fillId="0" borderId="70" xfId="238" applyFont="1" applyBorder="1" applyAlignment="1">
      <alignment horizontal="center"/>
    </xf>
    <xf numFmtId="0" fontId="40" fillId="0" borderId="121" xfId="238" applyFont="1" applyBorder="1" applyAlignment="1">
      <alignment horizontal="center"/>
    </xf>
    <xf numFmtId="0" fontId="40" fillId="0" borderId="122" xfId="238" applyFont="1" applyBorder="1" applyAlignment="1">
      <alignment horizontal="center"/>
    </xf>
    <xf numFmtId="0" fontId="40" fillId="0" borderId="62" xfId="238" applyFont="1" applyBorder="1" applyAlignment="1">
      <alignment horizontal="left"/>
    </xf>
    <xf numFmtId="0" fontId="40" fillId="0" borderId="118" xfId="238" applyFont="1" applyBorder="1" applyAlignment="1">
      <alignment horizontal="left"/>
    </xf>
    <xf numFmtId="0" fontId="40" fillId="0" borderId="84" xfId="238" applyFont="1" applyBorder="1" applyAlignment="1">
      <alignment horizontal="left"/>
    </xf>
    <xf numFmtId="0" fontId="40" fillId="0" borderId="128" xfId="165" applyFont="1" applyBorder="1" applyAlignment="1">
      <alignment horizontal="center"/>
    </xf>
    <xf numFmtId="17" fontId="40" fillId="0" borderId="21" xfId="175" applyNumberFormat="1" applyFont="1" applyBorder="1" applyAlignment="1">
      <alignment horizontal="center"/>
    </xf>
    <xf numFmtId="17" fontId="40" fillId="0" borderId="23" xfId="175" applyNumberFormat="1" applyFont="1" applyBorder="1" applyAlignment="1">
      <alignment horizontal="center"/>
    </xf>
    <xf numFmtId="0" fontId="40" fillId="0" borderId="21" xfId="175" applyFont="1" applyBorder="1" applyAlignment="1">
      <alignment horizontal="center"/>
    </xf>
    <xf numFmtId="0" fontId="40" fillId="0" borderId="23" xfId="175" applyFont="1" applyBorder="1" applyAlignment="1">
      <alignment horizontal="center"/>
    </xf>
    <xf numFmtId="0" fontId="40" fillId="0" borderId="128" xfId="173" applyFont="1" applyBorder="1" applyAlignment="1">
      <alignment horizontal="center"/>
    </xf>
    <xf numFmtId="0" fontId="40" fillId="0" borderId="69" xfId="173" applyFont="1" applyBorder="1" applyAlignment="1">
      <alignment horizontal="center"/>
    </xf>
    <xf numFmtId="0" fontId="41" fillId="53" borderId="128" xfId="0" applyFont="1" applyFill="1" applyBorder="1" applyAlignment="1">
      <alignment horizontal="center" vertical="center"/>
    </xf>
    <xf numFmtId="0" fontId="41" fillId="53" borderId="70" xfId="0" applyFont="1" applyFill="1" applyBorder="1" applyAlignment="1">
      <alignment horizontal="center" vertical="center"/>
    </xf>
    <xf numFmtId="0" fontId="41" fillId="53" borderId="69" xfId="0" applyFont="1" applyFill="1" applyBorder="1" applyAlignment="1">
      <alignment horizontal="center" vertical="center"/>
    </xf>
    <xf numFmtId="0" fontId="41" fillId="53" borderId="22" xfId="0" applyFont="1" applyFill="1" applyBorder="1" applyAlignment="1">
      <alignment horizontal="center" vertical="center"/>
    </xf>
    <xf numFmtId="0" fontId="41" fillId="53" borderId="2" xfId="0" applyFont="1" applyFill="1" applyBorder="1" applyAlignment="1">
      <alignment horizontal="center" vertical="center"/>
    </xf>
    <xf numFmtId="0" fontId="41" fillId="53" borderId="24" xfId="0" applyFont="1" applyFill="1" applyBorder="1" applyAlignment="1">
      <alignment horizontal="center" vertical="center"/>
    </xf>
    <xf numFmtId="0" fontId="41" fillId="0" borderId="18" xfId="0" applyFont="1" applyBorder="1" applyAlignment="1">
      <alignment horizontal="center"/>
    </xf>
    <xf numFmtId="0" fontId="40" fillId="0" borderId="75" xfId="0" applyFont="1" applyBorder="1" applyAlignment="1">
      <alignment horizontal="center"/>
    </xf>
    <xf numFmtId="0" fontId="40" fillId="0" borderId="76" xfId="0" applyFont="1" applyBorder="1" applyAlignment="1">
      <alignment horizontal="center"/>
    </xf>
    <xf numFmtId="0" fontId="40" fillId="0" borderId="77" xfId="0" applyFont="1" applyBorder="1" applyAlignment="1">
      <alignment horizontal="center"/>
    </xf>
    <xf numFmtId="0" fontId="40" fillId="0" borderId="78" xfId="0" applyFont="1" applyBorder="1" applyAlignment="1">
      <alignment horizontal="center"/>
    </xf>
    <xf numFmtId="0" fontId="40" fillId="0" borderId="79" xfId="0" applyFont="1" applyBorder="1" applyAlignment="1">
      <alignment horizontal="center"/>
    </xf>
    <xf numFmtId="0" fontId="40" fillId="0" borderId="80" xfId="0" applyFont="1" applyBorder="1" applyAlignment="1">
      <alignment horizontal="center"/>
    </xf>
    <xf numFmtId="0" fontId="41" fillId="55" borderId="0" xfId="0" applyFont="1" applyFill="1" applyAlignment="1">
      <alignment horizontal="center"/>
    </xf>
    <xf numFmtId="0" fontId="41" fillId="55" borderId="55" xfId="165" applyFont="1" applyFill="1" applyBorder="1" applyAlignment="1">
      <alignment horizontal="center"/>
    </xf>
    <xf numFmtId="0" fontId="41" fillId="55" borderId="57" xfId="165" applyFont="1" applyFill="1" applyBorder="1" applyAlignment="1">
      <alignment horizontal="center"/>
    </xf>
    <xf numFmtId="0" fontId="41" fillId="0" borderId="0" xfId="165" applyFont="1" applyAlignment="1">
      <alignment horizontal="center"/>
    </xf>
    <xf numFmtId="0" fontId="41" fillId="0" borderId="0" xfId="0" applyFont="1" applyAlignment="1">
      <alignment horizontal="center"/>
    </xf>
    <xf numFmtId="0" fontId="41" fillId="0" borderId="121" xfId="165" applyFont="1" applyBorder="1" applyAlignment="1">
      <alignment horizontal="center"/>
    </xf>
    <xf numFmtId="0" fontId="41" fillId="0" borderId="122" xfId="165" applyFont="1" applyBorder="1" applyAlignment="1">
      <alignment horizontal="center"/>
    </xf>
    <xf numFmtId="0" fontId="41" fillId="0" borderId="120" xfId="165" applyFont="1" applyBorder="1" applyAlignment="1">
      <alignment horizontal="center"/>
    </xf>
    <xf numFmtId="0" fontId="41" fillId="0" borderId="70" xfId="165" applyFont="1" applyBorder="1" applyAlignment="1">
      <alignment horizontal="center"/>
    </xf>
    <xf numFmtId="0" fontId="40" fillId="0" borderId="93" xfId="165" applyFont="1" applyBorder="1" applyAlignment="1">
      <alignment horizontal="center"/>
    </xf>
    <xf numFmtId="0" fontId="40" fillId="0" borderId="0" xfId="165" applyFont="1" applyAlignment="1">
      <alignment horizontal="center"/>
    </xf>
    <xf numFmtId="0" fontId="40" fillId="0" borderId="23" xfId="165" applyFont="1" applyBorder="1" applyAlignment="1">
      <alignment horizontal="center"/>
    </xf>
    <xf numFmtId="0" fontId="40" fillId="0" borderId="62" xfId="0" applyFont="1" applyBorder="1" applyAlignment="1">
      <alignment horizontal="center"/>
    </xf>
    <xf numFmtId="0" fontId="40" fillId="0" borderId="118" xfId="0" applyFont="1" applyBorder="1" applyAlignment="1">
      <alignment horizontal="center"/>
    </xf>
    <xf numFmtId="0" fontId="40" fillId="0" borderId="84" xfId="0" applyFont="1" applyBorder="1" applyAlignment="1">
      <alignment horizontal="center"/>
    </xf>
    <xf numFmtId="0" fontId="40" fillId="0" borderId="135" xfId="0" applyFont="1" applyBorder="1" applyAlignment="1">
      <alignment horizontal="center"/>
    </xf>
    <xf numFmtId="0" fontId="40" fillId="0" borderId="113" xfId="0" applyFont="1" applyBorder="1" applyAlignment="1">
      <alignment horizontal="center"/>
    </xf>
    <xf numFmtId="0" fontId="40" fillId="0" borderId="121" xfId="0" applyFont="1" applyBorder="1" applyAlignment="1">
      <alignment horizontal="center"/>
    </xf>
    <xf numFmtId="0" fontId="40" fillId="0" borderId="122" xfId="0" applyFont="1" applyBorder="1" applyAlignment="1">
      <alignment horizontal="center"/>
    </xf>
    <xf numFmtId="0" fontId="40" fillId="0" borderId="59" xfId="0" applyFont="1" applyBorder="1" applyAlignment="1">
      <alignment horizontal="center"/>
    </xf>
    <xf numFmtId="0" fontId="40" fillId="0" borderId="118" xfId="0" applyFont="1" applyBorder="1" applyAlignment="1">
      <alignment horizontal="left"/>
    </xf>
    <xf numFmtId="0" fontId="40" fillId="0" borderId="120" xfId="165" applyFont="1" applyBorder="1" applyAlignment="1">
      <alignment horizontal="left"/>
    </xf>
    <xf numFmtId="0" fontId="40" fillId="0" borderId="70" xfId="165" applyFont="1" applyBorder="1" applyAlignment="1">
      <alignment horizontal="left"/>
    </xf>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pplyProtection="1">
      <alignment vertical="center"/>
      <protection locked="0"/>
    </xf>
    <xf numFmtId="0" fontId="1" fillId="0" borderId="0" xfId="0" applyFont="1" applyAlignment="1">
      <alignment horizontal="justify" vertical="center"/>
    </xf>
    <xf numFmtId="0" fontId="1" fillId="0" borderId="0" xfId="0" applyFont="1" applyAlignment="1">
      <alignment horizontal="left" vertical="center"/>
    </xf>
    <xf numFmtId="0" fontId="1" fillId="0" borderId="31" xfId="0" applyFont="1" applyBorder="1" applyAlignment="1" applyProtection="1">
      <alignment vertical="center"/>
      <protection locked="0"/>
    </xf>
    <xf numFmtId="0" fontId="1" fillId="0" borderId="61" xfId="0" applyFont="1" applyBorder="1" applyAlignment="1" applyProtection="1">
      <alignment horizontal="justify" vertical="center"/>
      <protection locked="0"/>
    </xf>
    <xf numFmtId="0" fontId="1" fillId="0" borderId="0" xfId="0" applyFont="1" applyAlignment="1" applyProtection="1">
      <alignment vertical="center" wrapText="1"/>
      <protection locked="0"/>
    </xf>
    <xf numFmtId="0" fontId="1" fillId="0" borderId="32" xfId="0" applyFont="1" applyBorder="1" applyAlignment="1" applyProtection="1">
      <alignment vertical="center" wrapText="1"/>
      <protection locked="0"/>
    </xf>
    <xf numFmtId="0" fontId="1" fillId="0" borderId="32" xfId="0" quotePrefix="1" applyFont="1" applyBorder="1" applyAlignment="1" applyProtection="1">
      <alignment horizontal="justify" vertical="center" wrapText="1"/>
      <protection locked="0"/>
    </xf>
    <xf numFmtId="0" fontId="1" fillId="0" borderId="32" xfId="0" quotePrefix="1" applyFont="1" applyBorder="1" applyAlignment="1" applyProtection="1">
      <alignment horizontal="justify" vertical="center"/>
      <protection locked="0"/>
    </xf>
    <xf numFmtId="0" fontId="1" fillId="0" borderId="33" xfId="0" applyFont="1" applyBorder="1" applyAlignment="1" applyProtection="1">
      <alignment horizontal="justify" vertical="center" wrapText="1"/>
      <protection locked="0"/>
    </xf>
    <xf numFmtId="0" fontId="1" fillId="0" borderId="33" xfId="0" applyFont="1" applyBorder="1" applyAlignment="1" applyProtection="1">
      <alignment vertical="center" wrapText="1"/>
      <protection locked="0"/>
    </xf>
    <xf numFmtId="0" fontId="69" fillId="0" borderId="249" xfId="0" applyFont="1" applyBorder="1" applyAlignment="1" applyProtection="1">
      <alignment horizontal="center"/>
      <protection locked="0"/>
    </xf>
    <xf numFmtId="0" fontId="69" fillId="0" borderId="250" xfId="0" applyFont="1" applyBorder="1" applyAlignment="1" applyProtection="1">
      <alignment horizontal="center"/>
      <protection locked="0"/>
    </xf>
    <xf numFmtId="168" fontId="21" fillId="0" borderId="251" xfId="0" applyNumberFormat="1" applyFont="1" applyBorder="1" applyAlignment="1" applyProtection="1">
      <alignment horizontal="center"/>
      <protection locked="0"/>
    </xf>
    <xf numFmtId="39" fontId="69" fillId="0" borderId="252" xfId="1" applyNumberFormat="1" applyFont="1" applyFill="1" applyBorder="1" applyAlignment="1" applyProtection="1">
      <alignment horizontal="right"/>
      <protection locked="0"/>
    </xf>
    <xf numFmtId="39" fontId="69" fillId="0" borderId="252" xfId="0" applyNumberFormat="1" applyFont="1" applyBorder="1" applyAlignment="1" applyProtection="1">
      <alignment horizontal="right"/>
      <protection locked="0"/>
    </xf>
    <xf numFmtId="0" fontId="69" fillId="0" borderId="253" xfId="0" applyFont="1" applyBorder="1" applyAlignment="1">
      <alignment horizontal="left"/>
    </xf>
    <xf numFmtId="0" fontId="69" fillId="0" borderId="254" xfId="0" applyFont="1" applyBorder="1" applyAlignment="1">
      <alignment horizontal="left"/>
    </xf>
    <xf numFmtId="0" fontId="69" fillId="0" borderId="255" xfId="0" applyFont="1" applyBorder="1" applyAlignment="1">
      <alignment horizontal="left" shrinkToFit="1"/>
    </xf>
    <xf numFmtId="0" fontId="1" fillId="0" borderId="0" xfId="0" applyFont="1" applyAlignment="1" applyProtection="1">
      <alignment horizontal="right"/>
      <protection locked="0"/>
    </xf>
    <xf numFmtId="0" fontId="1" fillId="0" borderId="93" xfId="0" applyFont="1" applyBorder="1" applyProtection="1">
      <protection locked="0"/>
    </xf>
    <xf numFmtId="0" fontId="1" fillId="0" borderId="41" xfId="0" applyFont="1" applyBorder="1" applyProtection="1">
      <protection locked="0"/>
    </xf>
    <xf numFmtId="0" fontId="1" fillId="0" borderId="93" xfId="0" applyFont="1" applyBorder="1" applyAlignment="1" applyProtection="1">
      <alignment horizontal="center"/>
      <protection locked="0"/>
    </xf>
    <xf numFmtId="0" fontId="1" fillId="0" borderId="0" xfId="0" quotePrefix="1" applyFont="1" applyProtection="1">
      <protection locked="0"/>
    </xf>
    <xf numFmtId="0" fontId="63" fillId="51" borderId="256" xfId="0" quotePrefix="1" applyFont="1" applyFill="1" applyBorder="1" applyAlignment="1" applyProtection="1">
      <alignment horizontal="center"/>
      <protection locked="0"/>
    </xf>
    <xf numFmtId="0" fontId="1" fillId="0" borderId="121" xfId="0" applyFont="1" applyBorder="1" applyAlignment="1" applyProtection="1">
      <alignment horizontal="center"/>
      <protection locked="0"/>
    </xf>
    <xf numFmtId="0" fontId="1" fillId="0" borderId="122" xfId="0" quotePrefix="1" applyFont="1" applyBorder="1" applyProtection="1">
      <protection locked="0"/>
    </xf>
    <xf numFmtId="0" fontId="63" fillId="51" borderId="257" xfId="0" quotePrefix="1" applyFont="1" applyFill="1" applyBorder="1" applyAlignment="1" applyProtection="1">
      <alignment horizontal="center"/>
      <protection locked="0"/>
    </xf>
    <xf numFmtId="0" fontId="1" fillId="0" borderId="0" xfId="0" applyFont="1" applyAlignment="1" applyProtection="1">
      <alignment horizontal="center"/>
      <protection locked="0"/>
    </xf>
    <xf numFmtId="0" fontId="69" fillId="0" borderId="128" xfId="0" applyFont="1" applyBorder="1" applyAlignment="1">
      <alignment horizontal="left"/>
    </xf>
    <xf numFmtId="0" fontId="69" fillId="0" borderId="70" xfId="0" applyFont="1" applyBorder="1" applyAlignment="1">
      <alignment horizontal="left"/>
    </xf>
    <xf numFmtId="0" fontId="69" fillId="0" borderId="69" xfId="0" applyFont="1" applyBorder="1" applyAlignment="1">
      <alignment horizontal="left" shrinkToFit="1"/>
    </xf>
    <xf numFmtId="0" fontId="1" fillId="50" borderId="0" xfId="0" applyFont="1" applyFill="1"/>
    <xf numFmtId="0" fontId="1" fillId="50" borderId="0" xfId="0" applyFont="1" applyFill="1" applyAlignment="1">
      <alignment horizontal="center"/>
    </xf>
    <xf numFmtId="166" fontId="1" fillId="0" borderId="0" xfId="112" applyFont="1"/>
    <xf numFmtId="0" fontId="41" fillId="0" borderId="256" xfId="173" applyFont="1" applyBorder="1" applyAlignment="1">
      <alignment horizontal="center" vertical="center" wrapText="1"/>
    </xf>
    <xf numFmtId="43" fontId="41" fillId="0" borderId="256" xfId="242" applyFont="1" applyFill="1" applyBorder="1" applyAlignment="1">
      <alignment horizontal="center" vertical="center" wrapText="1"/>
    </xf>
    <xf numFmtId="0" fontId="41" fillId="0" borderId="256" xfId="173" applyFont="1" applyBorder="1" applyAlignment="1">
      <alignment horizontal="center" vertical="center" wrapText="1"/>
    </xf>
    <xf numFmtId="0" fontId="1" fillId="0" borderId="17" xfId="173" applyFont="1" applyBorder="1"/>
    <xf numFmtId="166" fontId="1" fillId="0" borderId="17" xfId="112" applyFont="1" applyFill="1" applyBorder="1"/>
    <xf numFmtId="166" fontId="1" fillId="0" borderId="17" xfId="102" applyFont="1" applyFill="1" applyBorder="1"/>
    <xf numFmtId="0" fontId="1" fillId="0" borderId="168" xfId="173" applyFont="1" applyBorder="1"/>
    <xf numFmtId="0" fontId="1" fillId="0" borderId="169" xfId="173" applyFont="1" applyBorder="1"/>
    <xf numFmtId="166" fontId="1" fillId="0" borderId="169" xfId="112" applyFont="1" applyFill="1" applyBorder="1"/>
    <xf numFmtId="166" fontId="1" fillId="0" borderId="169" xfId="102" applyFont="1" applyFill="1" applyBorder="1"/>
    <xf numFmtId="0" fontId="1" fillId="0" borderId="185" xfId="173" applyFont="1" applyBorder="1"/>
    <xf numFmtId="0" fontId="1" fillId="0" borderId="171" xfId="173" applyFont="1" applyBorder="1"/>
    <xf numFmtId="0" fontId="1" fillId="0" borderId="126" xfId="173" applyFont="1" applyBorder="1"/>
    <xf numFmtId="166" fontId="1" fillId="0" borderId="126" xfId="112" applyFont="1" applyFill="1" applyBorder="1"/>
    <xf numFmtId="166" fontId="1" fillId="0" borderId="126" xfId="102" applyFont="1" applyFill="1" applyBorder="1"/>
    <xf numFmtId="0" fontId="1" fillId="0" borderId="19" xfId="173" applyFont="1" applyBorder="1"/>
    <xf numFmtId="166" fontId="1" fillId="0" borderId="19" xfId="112" applyFont="1" applyFill="1" applyBorder="1"/>
    <xf numFmtId="0" fontId="69" fillId="0" borderId="258" xfId="0" applyFont="1" applyBorder="1" applyAlignment="1" applyProtection="1">
      <alignment horizontal="center"/>
      <protection locked="0"/>
    </xf>
    <xf numFmtId="0" fontId="69" fillId="0" borderId="259" xfId="0" applyFont="1" applyBorder="1" applyAlignment="1" applyProtection="1">
      <alignment horizontal="center"/>
      <protection locked="0"/>
    </xf>
    <xf numFmtId="168" fontId="21" fillId="0" borderId="260" xfId="0" applyNumberFormat="1" applyFont="1" applyBorder="1" applyAlignment="1" applyProtection="1">
      <alignment horizontal="center"/>
      <protection locked="0"/>
    </xf>
    <xf numFmtId="39" fontId="69" fillId="0" borderId="261" xfId="1" applyNumberFormat="1" applyFont="1" applyFill="1" applyBorder="1" applyAlignment="1" applyProtection="1">
      <alignment horizontal="right"/>
      <protection locked="0"/>
    </xf>
    <xf numFmtId="39" fontId="69" fillId="0" borderId="261" xfId="0" applyNumberFormat="1" applyFont="1" applyBorder="1" applyAlignment="1" applyProtection="1">
      <alignment horizontal="right"/>
      <protection locked="0"/>
    </xf>
    <xf numFmtId="0" fontId="69" fillId="0" borderId="262" xfId="0" applyFont="1" applyBorder="1" applyAlignment="1">
      <alignment horizontal="left"/>
    </xf>
    <xf numFmtId="0" fontId="69" fillId="0" borderId="263" xfId="0" applyFont="1" applyBorder="1" applyAlignment="1">
      <alignment horizontal="left"/>
    </xf>
    <xf numFmtId="0" fontId="69" fillId="0" borderId="264" xfId="0" applyFont="1" applyBorder="1" applyAlignment="1">
      <alignment horizontal="left" shrinkToFit="1"/>
    </xf>
    <xf numFmtId="0" fontId="1" fillId="0" borderId="0" xfId="157" applyFont="1" applyAlignment="1">
      <alignment horizontal="left"/>
    </xf>
    <xf numFmtId="0" fontId="45" fillId="0" borderId="259" xfId="184" applyFont="1" applyBorder="1" applyAlignment="1">
      <alignment vertical="center" wrapText="1"/>
    </xf>
    <xf numFmtId="0" fontId="45" fillId="0" borderId="265" xfId="184" applyFont="1" applyBorder="1" applyAlignment="1">
      <alignment vertical="center" wrapText="1"/>
    </xf>
    <xf numFmtId="0" fontId="41" fillId="0" borderId="185" xfId="184" applyFont="1" applyBorder="1" applyAlignment="1">
      <alignment horizontal="center" vertical="center" wrapText="1"/>
    </xf>
    <xf numFmtId="0" fontId="40" fillId="0" borderId="266" xfId="184" applyFont="1" applyBorder="1" applyAlignment="1">
      <alignment horizontal="center" vertical="center" wrapText="1"/>
    </xf>
    <xf numFmtId="0" fontId="55" fillId="0" borderId="267" xfId="173" applyFont="1" applyBorder="1" applyAlignment="1">
      <alignment horizontal="center" vertical="center" wrapText="1"/>
    </xf>
    <xf numFmtId="166" fontId="41" fillId="0" borderId="267" xfId="134" applyFont="1" applyFill="1" applyBorder="1" applyAlignment="1" applyProtection="1">
      <alignment horizontal="center" vertical="center" wrapText="1"/>
    </xf>
    <xf numFmtId="166" fontId="41" fillId="0" borderId="268" xfId="134" applyFont="1" applyFill="1" applyBorder="1" applyAlignment="1" applyProtection="1">
      <alignment horizontal="center" vertical="center" wrapText="1"/>
    </xf>
    <xf numFmtId="0" fontId="41" fillId="0" borderId="266" xfId="184" applyFont="1" applyBorder="1" applyAlignment="1">
      <alignment horizontal="center" vertical="center" wrapText="1"/>
    </xf>
    <xf numFmtId="0" fontId="55" fillId="0" borderId="267" xfId="184" applyFont="1" applyBorder="1" applyAlignment="1">
      <alignment horizontal="center" vertical="center" wrapText="1"/>
    </xf>
    <xf numFmtId="0" fontId="41" fillId="0" borderId="267" xfId="184" applyFont="1" applyBorder="1" applyAlignment="1">
      <alignment horizontal="left" vertical="center" wrapText="1"/>
    </xf>
    <xf numFmtId="0" fontId="40" fillId="0" borderId="266" xfId="184" applyFont="1" applyBorder="1" applyAlignment="1">
      <alignment horizontal="center"/>
    </xf>
    <xf numFmtId="0" fontId="55" fillId="0" borderId="267" xfId="173" applyFont="1" applyBorder="1" applyAlignment="1">
      <alignment horizontal="center"/>
    </xf>
    <xf numFmtId="0" fontId="40" fillId="0" borderId="267" xfId="173" applyFont="1" applyBorder="1" applyAlignment="1">
      <alignment horizontal="left" vertical="top"/>
    </xf>
    <xf numFmtId="166" fontId="40" fillId="0" borderId="267" xfId="134" applyFont="1" applyFill="1" applyBorder="1" applyProtection="1"/>
    <xf numFmtId="166" fontId="40" fillId="0" borderId="268" xfId="134" applyFont="1" applyFill="1" applyBorder="1" applyProtection="1"/>
    <xf numFmtId="43" fontId="1" fillId="0" borderId="0" xfId="157" applyNumberFormat="1" applyFont="1"/>
    <xf numFmtId="0" fontId="1" fillId="0" borderId="93" xfId="0" applyFont="1" applyBorder="1"/>
    <xf numFmtId="0" fontId="40" fillId="0" borderId="256" xfId="165" applyFont="1" applyBorder="1" applyAlignment="1">
      <alignment horizontal="left"/>
    </xf>
    <xf numFmtId="166" fontId="1" fillId="0" borderId="30" xfId="1" applyFont="1" applyFill="1" applyBorder="1" applyProtection="1">
      <protection hidden="1"/>
    </xf>
    <xf numFmtId="166" fontId="1" fillId="0" borderId="0" xfId="102" applyFont="1" applyFill="1" applyProtection="1"/>
    <xf numFmtId="166" fontId="1" fillId="0" borderId="0" xfId="102" applyFont="1" applyFill="1" applyBorder="1" applyProtection="1"/>
    <xf numFmtId="166" fontId="1" fillId="0" borderId="77" xfId="1" applyFont="1" applyFill="1" applyBorder="1" applyProtection="1"/>
    <xf numFmtId="166" fontId="1" fillId="0" borderId="78" xfId="1" applyFont="1" applyFill="1" applyBorder="1" applyProtection="1"/>
    <xf numFmtId="166" fontId="1" fillId="0" borderId="75" xfId="1" applyFont="1" applyFill="1" applyBorder="1" applyProtection="1"/>
    <xf numFmtId="166" fontId="1" fillId="0" borderId="76" xfId="1" applyFont="1" applyFill="1" applyBorder="1" applyProtection="1"/>
    <xf numFmtId="166" fontId="1" fillId="0" borderId="114" xfId="1" applyFont="1" applyFill="1" applyBorder="1" applyProtection="1"/>
    <xf numFmtId="166" fontId="1" fillId="0" borderId="146" xfId="1" applyFont="1" applyFill="1" applyBorder="1" applyProtection="1"/>
    <xf numFmtId="0" fontId="1" fillId="0" borderId="31" xfId="0" applyFont="1" applyBorder="1"/>
    <xf numFmtId="166" fontId="1" fillId="0" borderId="84" xfId="1" applyFont="1" applyFill="1" applyBorder="1" applyProtection="1"/>
    <xf numFmtId="166" fontId="1" fillId="0" borderId="147" xfId="1" applyFont="1" applyFill="1" applyBorder="1" applyProtection="1"/>
    <xf numFmtId="166" fontId="1" fillId="0" borderId="0" xfId="1" applyFont="1" applyFill="1" applyProtection="1"/>
    <xf numFmtId="166" fontId="1" fillId="0" borderId="0" xfId="0" applyNumberFormat="1" applyFont="1"/>
    <xf numFmtId="166" fontId="1" fillId="0" borderId="62" xfId="1" applyFont="1" applyFill="1" applyBorder="1" applyProtection="1"/>
    <xf numFmtId="166" fontId="1" fillId="0" borderId="90" xfId="1" applyFont="1" applyFill="1" applyBorder="1" applyProtection="1"/>
    <xf numFmtId="166" fontId="1" fillId="0" borderId="118" xfId="1" applyFont="1" applyFill="1" applyBorder="1" applyProtection="1"/>
    <xf numFmtId="166" fontId="1" fillId="0" borderId="99" xfId="1" applyFont="1" applyFill="1" applyBorder="1" applyProtection="1"/>
    <xf numFmtId="166" fontId="1" fillId="0" borderId="100" xfId="1" applyFont="1" applyFill="1" applyBorder="1" applyProtection="1"/>
    <xf numFmtId="166" fontId="1" fillId="0" borderId="143" xfId="1" applyFont="1" applyFill="1" applyBorder="1" applyProtection="1"/>
    <xf numFmtId="166" fontId="1" fillId="0" borderId="148" xfId="1" applyFont="1" applyFill="1" applyBorder="1" applyProtection="1"/>
    <xf numFmtId="166" fontId="1" fillId="0" borderId="85" xfId="1" applyFont="1" applyFill="1" applyBorder="1" applyProtection="1"/>
    <xf numFmtId="166" fontId="1" fillId="0" borderId="86" xfId="1" applyFont="1" applyFill="1" applyBorder="1" applyProtection="1"/>
    <xf numFmtId="166" fontId="1" fillId="0" borderId="105" xfId="1" applyFont="1" applyFill="1" applyBorder="1" applyProtection="1"/>
    <xf numFmtId="166" fontId="1" fillId="0" borderId="149" xfId="1" applyFont="1" applyFill="1" applyBorder="1" applyProtection="1"/>
    <xf numFmtId="166" fontId="1" fillId="0" borderId="79" xfId="1" applyFont="1" applyFill="1" applyBorder="1" applyProtection="1"/>
    <xf numFmtId="166" fontId="1" fillId="0" borderId="80" xfId="1" applyFont="1" applyFill="1" applyBorder="1" applyProtection="1"/>
    <xf numFmtId="166" fontId="1" fillId="0" borderId="116" xfId="1" applyFont="1" applyFill="1" applyBorder="1" applyProtection="1"/>
    <xf numFmtId="166" fontId="1" fillId="0" borderId="23" xfId="1" applyFont="1" applyFill="1" applyBorder="1" applyProtection="1"/>
    <xf numFmtId="166" fontId="39" fillId="0" borderId="94" xfId="1" applyFont="1" applyFill="1" applyBorder="1" applyProtection="1"/>
    <xf numFmtId="0" fontId="39" fillId="0" borderId="269" xfId="0" applyFont="1" applyBorder="1"/>
    <xf numFmtId="0" fontId="39" fillId="0" borderId="270" xfId="0" applyFont="1" applyBorder="1"/>
    <xf numFmtId="166" fontId="1" fillId="0" borderId="0" xfId="1" applyFont="1" applyFill="1" applyBorder="1" applyProtection="1"/>
    <xf numFmtId="166" fontId="1" fillId="0" borderId="0" xfId="1" applyFont="1" applyFill="1" applyAlignment="1" applyProtection="1">
      <alignment vertical="center"/>
      <protection locked="0"/>
    </xf>
    <xf numFmtId="166" fontId="1" fillId="0" borderId="0" xfId="1" applyFont="1" applyFill="1" applyBorder="1" applyAlignment="1" applyProtection="1">
      <alignment horizontal="center" vertical="center"/>
      <protection locked="0"/>
    </xf>
    <xf numFmtId="166" fontId="1" fillId="0" borderId="0" xfId="1" applyFont="1" applyAlignment="1" applyProtection="1">
      <alignment vertical="center"/>
      <protection locked="0"/>
    </xf>
    <xf numFmtId="0" fontId="1" fillId="0" borderId="58" xfId="0" applyFont="1" applyBorder="1" applyAlignment="1" applyProtection="1">
      <alignment vertical="center"/>
      <protection locked="0"/>
    </xf>
    <xf numFmtId="0" fontId="1" fillId="0" borderId="139" xfId="0" applyFont="1" applyBorder="1" applyAlignment="1" applyProtection="1">
      <alignment vertical="center"/>
      <protection locked="0"/>
    </xf>
    <xf numFmtId="166" fontId="1" fillId="0" borderId="27" xfId="1" applyFont="1" applyBorder="1" applyAlignment="1" applyProtection="1">
      <alignment vertical="center"/>
      <protection locked="0"/>
    </xf>
    <xf numFmtId="166" fontId="1" fillId="0" borderId="28" xfId="1" applyFont="1" applyBorder="1" applyAlignment="1" applyProtection="1">
      <alignment vertical="center"/>
      <protection locked="0"/>
    </xf>
    <xf numFmtId="0" fontId="1" fillId="0" borderId="27" xfId="0" applyFont="1" applyBorder="1" applyAlignment="1" applyProtection="1">
      <alignment vertical="center"/>
      <protection locked="0"/>
    </xf>
    <xf numFmtId="41" fontId="1" fillId="0" borderId="29" xfId="1" applyNumberFormat="1" applyFont="1" applyBorder="1" applyAlignment="1" applyProtection="1">
      <alignment vertical="center"/>
      <protection hidden="1"/>
    </xf>
    <xf numFmtId="41" fontId="1" fillId="0" borderId="30" xfId="1" applyNumberFormat="1" applyFont="1" applyBorder="1" applyAlignment="1" applyProtection="1">
      <alignment vertical="center"/>
      <protection hidden="1"/>
    </xf>
    <xf numFmtId="0" fontId="1" fillId="0" borderId="29" xfId="0" applyFont="1" applyBorder="1" applyAlignment="1" applyProtection="1">
      <alignment vertical="center"/>
      <protection hidden="1"/>
    </xf>
    <xf numFmtId="166" fontId="1" fillId="0" borderId="30" xfId="1" applyFont="1" applyBorder="1" applyAlignment="1" applyProtection="1">
      <alignment vertical="center"/>
      <protection hidden="1"/>
    </xf>
    <xf numFmtId="0" fontId="1" fillId="0" borderId="32" xfId="0" applyFont="1" applyBorder="1" applyAlignment="1" applyProtection="1">
      <alignment vertical="center"/>
      <protection hidden="1"/>
    </xf>
    <xf numFmtId="0" fontId="1" fillId="0" borderId="62" xfId="0" applyFont="1" applyBorder="1" applyAlignment="1" applyProtection="1">
      <alignment vertical="center"/>
      <protection hidden="1"/>
    </xf>
    <xf numFmtId="0" fontId="1" fillId="0" borderId="140" xfId="0" applyFont="1" applyBorder="1" applyAlignment="1" applyProtection="1">
      <alignment vertical="center"/>
      <protection hidden="1"/>
    </xf>
    <xf numFmtId="9" fontId="1" fillId="0" borderId="29" xfId="240" applyFont="1" applyBorder="1" applyAlignment="1" applyProtection="1">
      <alignment horizontal="center" vertical="center"/>
      <protection hidden="1"/>
    </xf>
    <xf numFmtId="167" fontId="1" fillId="0" borderId="32" xfId="1" applyNumberFormat="1" applyFont="1" applyBorder="1" applyAlignment="1" applyProtection="1">
      <alignment vertical="center"/>
      <protection hidden="1"/>
    </xf>
    <xf numFmtId="0" fontId="1" fillId="0" borderId="115" xfId="0" applyFont="1" applyBorder="1" applyAlignment="1" applyProtection="1">
      <alignment vertical="center"/>
      <protection hidden="1"/>
    </xf>
    <xf numFmtId="0" fontId="1" fillId="0" borderId="51" xfId="0" applyFont="1" applyBorder="1" applyAlignment="1" applyProtection="1">
      <alignment vertical="center"/>
      <protection hidden="1"/>
    </xf>
    <xf numFmtId="41" fontId="1" fillId="0" borderId="38" xfId="1" applyNumberFormat="1" applyFont="1" applyBorder="1" applyAlignment="1" applyProtection="1">
      <alignment vertical="center"/>
      <protection hidden="1"/>
    </xf>
    <xf numFmtId="41" fontId="1" fillId="0" borderId="45" xfId="1" applyNumberFormat="1" applyFont="1" applyBorder="1" applyAlignment="1" applyProtection="1">
      <alignment vertical="center"/>
      <protection hidden="1"/>
    </xf>
    <xf numFmtId="41" fontId="1" fillId="0" borderId="38" xfId="1" applyNumberFormat="1" applyFont="1" applyBorder="1" applyAlignment="1" applyProtection="1">
      <alignment vertical="center"/>
      <protection locked="0"/>
    </xf>
    <xf numFmtId="41" fontId="1" fillId="0" borderId="39" xfId="1" applyNumberFormat="1" applyFont="1" applyBorder="1" applyAlignment="1" applyProtection="1">
      <alignment vertical="center"/>
      <protection locked="0"/>
    </xf>
    <xf numFmtId="9" fontId="1" fillId="0" borderId="38" xfId="240" applyFont="1" applyBorder="1" applyAlignment="1" applyProtection="1">
      <alignment horizontal="center" vertical="center"/>
      <protection locked="0"/>
    </xf>
    <xf numFmtId="166" fontId="1" fillId="0" borderId="39" xfId="1" applyFont="1" applyBorder="1" applyAlignment="1" applyProtection="1">
      <alignment vertical="center"/>
      <protection locked="0"/>
    </xf>
    <xf numFmtId="0" fontId="1" fillId="0" borderId="43" xfId="0" applyFont="1" applyBorder="1" applyAlignment="1" applyProtection="1">
      <alignment vertical="center"/>
      <protection locked="0"/>
    </xf>
    <xf numFmtId="0" fontId="1" fillId="0" borderId="93" xfId="0" applyFont="1" applyBorder="1" applyAlignment="1" applyProtection="1">
      <alignment vertical="center"/>
      <protection hidden="1"/>
    </xf>
    <xf numFmtId="0" fontId="1" fillId="0" borderId="41" xfId="0" applyFont="1" applyBorder="1" applyAlignment="1" applyProtection="1">
      <alignment vertical="center"/>
      <protection hidden="1"/>
    </xf>
    <xf numFmtId="41" fontId="1" fillId="0" borderId="49" xfId="1" applyNumberFormat="1" applyFont="1" applyBorder="1" applyAlignment="1" applyProtection="1">
      <alignment vertical="center"/>
      <protection hidden="1"/>
    </xf>
    <xf numFmtId="41" fontId="1" fillId="0" borderId="50" xfId="1" applyNumberFormat="1" applyFont="1" applyBorder="1" applyAlignment="1" applyProtection="1">
      <alignment vertical="center"/>
      <protection hidden="1"/>
    </xf>
    <xf numFmtId="9" fontId="1" fillId="0" borderId="49" xfId="240" applyFont="1" applyBorder="1" applyAlignment="1" applyProtection="1">
      <alignment horizontal="center" vertical="center"/>
      <protection hidden="1"/>
    </xf>
    <xf numFmtId="166" fontId="1" fillId="0" borderId="50" xfId="1" applyFont="1" applyBorder="1" applyAlignment="1" applyProtection="1">
      <alignment vertical="center"/>
      <protection hidden="1"/>
    </xf>
    <xf numFmtId="0" fontId="1" fillId="0" borderId="50" xfId="0" applyFont="1" applyBorder="1" applyAlignment="1" applyProtection="1">
      <alignment vertical="center"/>
      <protection hidden="1"/>
    </xf>
    <xf numFmtId="0" fontId="1" fillId="0" borderId="30" xfId="0" applyFont="1" applyBorder="1" applyAlignment="1" applyProtection="1">
      <alignment vertical="center"/>
      <protection hidden="1"/>
    </xf>
    <xf numFmtId="0" fontId="1" fillId="0" borderId="63" xfId="0" applyFont="1" applyBorder="1" applyAlignment="1" applyProtection="1">
      <alignment vertical="center"/>
      <protection hidden="1"/>
    </xf>
    <xf numFmtId="41" fontId="1" fillId="0" borderId="164" xfId="1" applyNumberFormat="1" applyFont="1" applyBorder="1" applyAlignment="1" applyProtection="1">
      <alignment vertical="center"/>
      <protection hidden="1"/>
    </xf>
    <xf numFmtId="0" fontId="1" fillId="0" borderId="164" xfId="0" applyFont="1" applyBorder="1" applyAlignment="1" applyProtection="1">
      <alignment vertical="center"/>
      <protection hidden="1"/>
    </xf>
    <xf numFmtId="0" fontId="1" fillId="0" borderId="141" xfId="0" applyFont="1" applyBorder="1" applyAlignment="1" applyProtection="1">
      <alignment vertical="center"/>
      <protection hidden="1"/>
    </xf>
    <xf numFmtId="0" fontId="1" fillId="0" borderId="45" xfId="0" applyFont="1" applyBorder="1" applyAlignment="1" applyProtection="1">
      <alignment vertical="center"/>
      <protection hidden="1"/>
    </xf>
    <xf numFmtId="41" fontId="1" fillId="0" borderId="34" xfId="1" applyNumberFormat="1" applyFont="1" applyBorder="1" applyAlignment="1" applyProtection="1">
      <alignment vertical="center"/>
      <protection hidden="1"/>
    </xf>
    <xf numFmtId="41" fontId="1" fillId="0" borderId="271" xfId="1" applyNumberFormat="1" applyFont="1" applyBorder="1" applyAlignment="1" applyProtection="1">
      <alignment horizontal="center" vertical="center"/>
      <protection hidden="1"/>
    </xf>
    <xf numFmtId="41" fontId="1" fillId="0" borderId="34" xfId="1" applyNumberFormat="1" applyFont="1" applyBorder="1" applyAlignment="1" applyProtection="1">
      <alignment vertical="center"/>
      <protection locked="0"/>
    </xf>
    <xf numFmtId="41" fontId="1" fillId="0" borderId="271" xfId="1" applyNumberFormat="1" applyFont="1" applyBorder="1" applyAlignment="1" applyProtection="1">
      <alignment horizontal="center" vertical="center"/>
      <protection locked="0"/>
    </xf>
    <xf numFmtId="9" fontId="1" fillId="0" borderId="272" xfId="240" applyFont="1" applyBorder="1" applyAlignment="1" applyProtection="1">
      <alignment horizontal="center" vertical="center"/>
      <protection locked="0"/>
    </xf>
    <xf numFmtId="166" fontId="1" fillId="0" borderId="271" xfId="1" applyFont="1" applyBorder="1" applyAlignment="1" applyProtection="1">
      <alignment horizontal="center" vertical="center"/>
      <protection locked="0"/>
    </xf>
    <xf numFmtId="0" fontId="1" fillId="0" borderId="273" xfId="0" applyFont="1" applyBorder="1" applyAlignment="1" applyProtection="1">
      <alignment horizontal="center" vertical="center"/>
      <protection locked="0"/>
    </xf>
    <xf numFmtId="0" fontId="1" fillId="0" borderId="65" xfId="0" applyFont="1" applyBorder="1" applyAlignment="1" applyProtection="1">
      <alignment vertical="center"/>
      <protection hidden="1"/>
    </xf>
    <xf numFmtId="41" fontId="1" fillId="0" borderId="39" xfId="1" applyNumberFormat="1" applyFont="1" applyBorder="1" applyAlignment="1" applyProtection="1">
      <alignment horizontal="center" vertical="center"/>
      <protection hidden="1"/>
    </xf>
    <xf numFmtId="41" fontId="1" fillId="0" borderId="39" xfId="1" applyNumberFormat="1" applyFont="1" applyBorder="1" applyAlignment="1" applyProtection="1">
      <alignment horizontal="center" vertical="center"/>
      <protection locked="0"/>
    </xf>
    <xf numFmtId="9" fontId="1" fillId="0" borderId="38" xfId="240" applyFont="1" applyBorder="1" applyAlignment="1" applyProtection="1">
      <alignment horizontal="center" vertical="center"/>
      <protection locked="0"/>
    </xf>
    <xf numFmtId="166" fontId="1" fillId="0" borderId="39" xfId="1" applyFont="1" applyBorder="1" applyAlignment="1" applyProtection="1">
      <alignment horizontal="center" vertical="center"/>
      <protection locked="0"/>
    </xf>
    <xf numFmtId="0" fontId="1" fillId="0" borderId="46" xfId="0" applyFont="1" applyBorder="1" applyAlignment="1" applyProtection="1">
      <alignment horizontal="center" vertical="center"/>
      <protection locked="0"/>
    </xf>
    <xf numFmtId="9" fontId="1" fillId="0" borderId="34" xfId="240" applyFont="1" applyBorder="1" applyAlignment="1" applyProtection="1">
      <alignment horizontal="center" vertical="center"/>
      <protection locked="0"/>
    </xf>
    <xf numFmtId="166" fontId="1" fillId="0" borderId="35" xfId="1" applyFont="1" applyBorder="1" applyAlignment="1" applyProtection="1">
      <alignment vertical="center"/>
      <protection locked="0"/>
    </xf>
    <xf numFmtId="0" fontId="1" fillId="0" borderId="273" xfId="0" applyFont="1" applyBorder="1" applyAlignment="1" applyProtection="1">
      <alignment vertical="center"/>
      <protection locked="0"/>
    </xf>
    <xf numFmtId="9" fontId="1" fillId="0" borderId="34" xfId="240" applyFont="1" applyBorder="1" applyAlignment="1" applyProtection="1">
      <alignment vertical="center"/>
      <protection locked="0"/>
    </xf>
    <xf numFmtId="0" fontId="1" fillId="0" borderId="53" xfId="0" applyFont="1" applyBorder="1" applyAlignment="1" applyProtection="1">
      <alignment vertical="center"/>
      <protection locked="0"/>
    </xf>
    <xf numFmtId="9" fontId="1" fillId="0" borderId="35" xfId="240" applyFont="1" applyBorder="1" applyAlignment="1" applyProtection="1">
      <alignment vertical="center"/>
      <protection hidden="1"/>
    </xf>
    <xf numFmtId="9" fontId="1" fillId="0" borderId="35" xfId="240" applyFont="1" applyBorder="1" applyAlignment="1" applyProtection="1">
      <alignment vertical="center"/>
      <protection locked="0"/>
    </xf>
    <xf numFmtId="0" fontId="1" fillId="0" borderId="46" xfId="0" applyFont="1" applyBorder="1" applyAlignment="1" applyProtection="1">
      <alignment vertical="center"/>
      <protection locked="0"/>
    </xf>
    <xf numFmtId="0" fontId="1" fillId="0" borderId="52" xfId="0" applyFont="1" applyBorder="1" applyAlignment="1" applyProtection="1">
      <alignment vertical="center"/>
      <protection locked="0"/>
    </xf>
    <xf numFmtId="41" fontId="1" fillId="0" borderId="44" xfId="1" applyNumberFormat="1" applyFont="1" applyBorder="1" applyAlignment="1" applyProtection="1">
      <alignment vertical="center"/>
      <protection hidden="1"/>
    </xf>
    <xf numFmtId="9" fontId="1" fillId="0" borderId="175" xfId="240" applyFont="1" applyBorder="1" applyAlignment="1" applyProtection="1">
      <alignment horizontal="center" vertical="center"/>
      <protection hidden="1"/>
    </xf>
    <xf numFmtId="166" fontId="1" fillId="0" borderId="164" xfId="1" applyFont="1" applyBorder="1" applyAlignment="1" applyProtection="1">
      <alignment vertical="center"/>
      <protection hidden="1"/>
    </xf>
    <xf numFmtId="41" fontId="1" fillId="0" borderId="39" xfId="1" applyNumberFormat="1" applyFont="1" applyBorder="1" applyAlignment="1" applyProtection="1">
      <alignment vertical="center"/>
      <protection hidden="1"/>
    </xf>
    <xf numFmtId="9" fontId="1" fillId="0" borderId="272" xfId="240" applyFont="1" applyBorder="1" applyAlignment="1" applyProtection="1">
      <alignment horizontal="center" vertical="center"/>
      <protection locked="0"/>
    </xf>
    <xf numFmtId="166" fontId="1" fillId="0" borderId="271" xfId="1" applyFont="1" applyBorder="1" applyAlignment="1" applyProtection="1">
      <alignment vertical="center"/>
      <protection locked="0"/>
    </xf>
    <xf numFmtId="0" fontId="1" fillId="0" borderId="41" xfId="0" applyFont="1" applyBorder="1" applyAlignment="1" applyProtection="1">
      <alignment vertical="center"/>
      <protection locked="0"/>
    </xf>
    <xf numFmtId="0" fontId="1" fillId="0" borderId="51" xfId="0" applyFont="1" applyBorder="1" applyAlignment="1" applyProtection="1">
      <alignment vertical="center"/>
      <protection locked="0"/>
    </xf>
    <xf numFmtId="41" fontId="1" fillId="50" borderId="49" xfId="1" applyNumberFormat="1" applyFont="1" applyFill="1" applyBorder="1" applyAlignment="1" applyProtection="1">
      <alignment vertical="center"/>
      <protection hidden="1"/>
    </xf>
    <xf numFmtId="9" fontId="1" fillId="50" borderId="49" xfId="240" applyFont="1" applyFill="1" applyBorder="1" applyAlignment="1" applyProtection="1">
      <alignment horizontal="center" vertical="center"/>
      <protection hidden="1"/>
    </xf>
    <xf numFmtId="41" fontId="1" fillId="0" borderId="29" xfId="1" applyNumberFormat="1" applyFont="1" applyFill="1" applyBorder="1" applyAlignment="1" applyProtection="1">
      <alignment vertical="center"/>
      <protection hidden="1"/>
    </xf>
    <xf numFmtId="41" fontId="1" fillId="51" borderId="29" xfId="1" applyNumberFormat="1" applyFont="1" applyFill="1" applyBorder="1" applyAlignment="1" applyProtection="1">
      <alignment vertical="center"/>
      <protection hidden="1"/>
    </xf>
    <xf numFmtId="41" fontId="1" fillId="0" borderId="0" xfId="0" applyNumberFormat="1" applyFont="1" applyAlignment="1" applyProtection="1">
      <alignment vertical="center"/>
      <protection locked="0"/>
    </xf>
    <xf numFmtId="41" fontId="1" fillId="50" borderId="44" xfId="1" applyNumberFormat="1" applyFont="1" applyFill="1" applyBorder="1" applyAlignment="1" applyProtection="1">
      <alignment vertical="center"/>
      <protection hidden="1"/>
    </xf>
    <xf numFmtId="9" fontId="1" fillId="50" borderId="44" xfId="240" applyFont="1" applyFill="1" applyBorder="1" applyAlignment="1" applyProtection="1">
      <alignment horizontal="center" vertical="center"/>
      <protection hidden="1"/>
    </xf>
    <xf numFmtId="166" fontId="1" fillId="0" borderId="45" xfId="1" applyFont="1" applyBorder="1" applyAlignment="1" applyProtection="1">
      <alignment vertical="center"/>
      <protection hidden="1"/>
    </xf>
    <xf numFmtId="0" fontId="1" fillId="0" borderId="120" xfId="0" applyFont="1" applyBorder="1" applyAlignment="1" applyProtection="1">
      <alignment vertical="center"/>
      <protection hidden="1"/>
    </xf>
    <xf numFmtId="0" fontId="1" fillId="0" borderId="134" xfId="0" applyFont="1" applyBorder="1" applyAlignment="1" applyProtection="1">
      <alignment vertical="center"/>
      <protection hidden="1"/>
    </xf>
    <xf numFmtId="41" fontId="1" fillId="0" borderId="272" xfId="1" applyNumberFormat="1" applyFont="1" applyBorder="1" applyAlignment="1" applyProtection="1">
      <alignment vertical="center"/>
      <protection hidden="1"/>
    </xf>
    <xf numFmtId="41" fontId="1" fillId="0" borderId="271" xfId="1" applyNumberFormat="1" applyFont="1" applyBorder="1" applyAlignment="1" applyProtection="1">
      <alignment vertical="center"/>
      <protection hidden="1"/>
    </xf>
    <xf numFmtId="41" fontId="1" fillId="0" borderId="272" xfId="1" applyNumberFormat="1" applyFont="1" applyBorder="1" applyAlignment="1" applyProtection="1">
      <alignment vertical="center"/>
      <protection locked="0"/>
    </xf>
    <xf numFmtId="41" fontId="1" fillId="0" borderId="271" xfId="1" applyNumberFormat="1" applyFont="1" applyBorder="1" applyAlignment="1" applyProtection="1">
      <alignment vertical="center"/>
      <protection locked="0"/>
    </xf>
    <xf numFmtId="0" fontId="1" fillId="0" borderId="134" xfId="0" applyFont="1" applyBorder="1" applyAlignment="1" applyProtection="1">
      <alignment vertical="center"/>
      <protection locked="0"/>
    </xf>
    <xf numFmtId="41" fontId="39" fillId="0" borderId="272" xfId="1" applyNumberFormat="1" applyFont="1" applyFill="1" applyBorder="1" applyAlignment="1" applyProtection="1">
      <alignment vertical="center"/>
      <protection locked="0"/>
    </xf>
    <xf numFmtId="41" fontId="1" fillId="0" borderId="35" xfId="1" applyNumberFormat="1" applyFont="1" applyBorder="1" applyAlignment="1" applyProtection="1">
      <alignment vertical="center"/>
      <protection hidden="1"/>
    </xf>
    <xf numFmtId="41" fontId="1" fillId="0" borderId="35" xfId="1" applyNumberFormat="1" applyFont="1" applyBorder="1" applyAlignment="1" applyProtection="1">
      <alignment vertical="center"/>
      <protection locked="0"/>
    </xf>
    <xf numFmtId="9" fontId="1" fillId="0" borderId="38" xfId="240" applyFont="1" applyBorder="1" applyAlignment="1" applyProtection="1">
      <alignment horizontal="center" vertical="center"/>
      <protection hidden="1"/>
    </xf>
    <xf numFmtId="166" fontId="1" fillId="0" borderId="39" xfId="1" applyFont="1" applyBorder="1" applyAlignment="1" applyProtection="1">
      <alignment vertical="center"/>
      <protection hidden="1"/>
    </xf>
    <xf numFmtId="41" fontId="1" fillId="0" borderId="35" xfId="1" applyNumberFormat="1" applyFont="1" applyFill="1" applyBorder="1" applyAlignment="1" applyProtection="1">
      <alignment vertical="center"/>
      <protection hidden="1"/>
    </xf>
    <xf numFmtId="41" fontId="1" fillId="0" borderId="34" xfId="1" applyNumberFormat="1" applyFont="1" applyFill="1" applyBorder="1" applyAlignment="1" applyProtection="1">
      <alignment vertical="center"/>
      <protection locked="0"/>
    </xf>
    <xf numFmtId="41" fontId="1" fillId="0" borderId="35" xfId="1" applyNumberFormat="1" applyFont="1" applyFill="1" applyBorder="1" applyAlignment="1" applyProtection="1">
      <alignment vertical="center"/>
      <protection locked="0"/>
    </xf>
    <xf numFmtId="0" fontId="1" fillId="0" borderId="62" xfId="0" applyFont="1" applyBorder="1" applyAlignment="1" applyProtection="1">
      <alignment horizontal="left" vertical="center"/>
      <protection hidden="1"/>
    </xf>
    <xf numFmtId="0" fontId="1" fillId="0" borderId="53" xfId="0" applyFont="1" applyBorder="1" applyAlignment="1" applyProtection="1">
      <alignment vertical="center"/>
      <protection hidden="1"/>
    </xf>
    <xf numFmtId="41" fontId="1" fillId="0" borderId="44" xfId="1" applyNumberFormat="1" applyFont="1" applyFill="1" applyBorder="1" applyAlignment="1" applyProtection="1">
      <alignment vertical="center"/>
      <protection hidden="1"/>
    </xf>
    <xf numFmtId="9" fontId="1" fillId="0" borderId="44" xfId="240" applyFont="1" applyBorder="1" applyAlignment="1" applyProtection="1">
      <alignment horizontal="center" vertical="center"/>
      <protection hidden="1"/>
    </xf>
    <xf numFmtId="0" fontId="1" fillId="0" borderId="43" xfId="0" applyFont="1" applyBorder="1" applyAlignment="1" applyProtection="1">
      <alignment vertical="center"/>
      <protection hidden="1"/>
    </xf>
    <xf numFmtId="41" fontId="1" fillId="0" borderId="36" xfId="1" applyNumberFormat="1" applyFont="1" applyBorder="1" applyAlignment="1" applyProtection="1">
      <alignment vertical="center"/>
      <protection hidden="1"/>
    </xf>
    <xf numFmtId="41" fontId="1" fillId="0" borderId="36" xfId="1" applyNumberFormat="1" applyFont="1" applyFill="1" applyBorder="1" applyAlignment="1" applyProtection="1">
      <alignment vertical="center"/>
      <protection locked="0"/>
    </xf>
    <xf numFmtId="38" fontId="1" fillId="0" borderId="36" xfId="0" applyNumberFormat="1" applyFont="1" applyBorder="1" applyAlignment="1" applyProtection="1">
      <alignment vertical="center"/>
      <protection locked="0"/>
    </xf>
    <xf numFmtId="166" fontId="1" fillId="0" borderId="37" xfId="1" applyFont="1" applyBorder="1" applyAlignment="1" applyProtection="1">
      <alignment vertical="center"/>
      <protection locked="0"/>
    </xf>
    <xf numFmtId="0" fontId="1" fillId="0" borderId="42" xfId="0" applyFont="1" applyBorder="1" applyAlignment="1" applyProtection="1">
      <alignment vertical="center"/>
      <protection locked="0"/>
    </xf>
    <xf numFmtId="0" fontId="1" fillId="0" borderId="0" xfId="0" applyFont="1" applyAlignment="1" applyProtection="1">
      <alignment vertical="center"/>
      <protection hidden="1"/>
    </xf>
    <xf numFmtId="41" fontId="1" fillId="0" borderId="0" xfId="1" applyNumberFormat="1" applyFont="1" applyAlignment="1" applyProtection="1">
      <alignment vertical="center"/>
      <protection hidden="1"/>
    </xf>
    <xf numFmtId="167" fontId="1" fillId="0" borderId="0" xfId="1" applyNumberFormat="1" applyFont="1" applyAlignment="1" applyProtection="1">
      <alignment vertical="center"/>
      <protection locked="0"/>
    </xf>
    <xf numFmtId="166" fontId="1" fillId="0" borderId="0" xfId="1" applyFont="1" applyFill="1" applyAlignment="1" applyProtection="1">
      <alignment vertical="center"/>
      <protection hidden="1"/>
    </xf>
    <xf numFmtId="166" fontId="1" fillId="0" borderId="0" xfId="102" applyFont="1" applyFill="1" applyAlignment="1" applyProtection="1">
      <alignment horizontal="center" vertical="center"/>
      <protection hidden="1"/>
    </xf>
    <xf numFmtId="166" fontId="1" fillId="0" borderId="0" xfId="102" applyFont="1" applyFill="1" applyAlignment="1" applyProtection="1">
      <alignment vertical="center"/>
      <protection hidden="1"/>
    </xf>
    <xf numFmtId="0" fontId="41" fillId="53" borderId="274" xfId="0" applyFont="1" applyFill="1" applyBorder="1" applyAlignment="1" applyProtection="1">
      <alignment horizontal="center" vertical="center" wrapText="1"/>
      <protection hidden="1"/>
    </xf>
    <xf numFmtId="0" fontId="1" fillId="0" borderId="58" xfId="0" applyFont="1" applyBorder="1" applyAlignment="1" applyProtection="1">
      <alignment horizontal="center" vertical="center"/>
      <protection hidden="1"/>
    </xf>
    <xf numFmtId="0" fontId="1" fillId="0" borderId="139" xfId="0" applyFont="1" applyBorder="1" applyAlignment="1" applyProtection="1">
      <alignment horizontal="center" vertical="center"/>
      <protection hidden="1"/>
    </xf>
    <xf numFmtId="166" fontId="1" fillId="0" borderId="27" xfId="1" applyFont="1" applyFill="1" applyBorder="1" applyAlignment="1" applyProtection="1">
      <alignment vertical="center"/>
      <protection hidden="1"/>
    </xf>
    <xf numFmtId="166" fontId="1" fillId="0" borderId="28" xfId="1" applyFont="1" applyFill="1" applyBorder="1" applyAlignment="1" applyProtection="1">
      <alignment vertical="center"/>
      <protection hidden="1"/>
    </xf>
    <xf numFmtId="0" fontId="1" fillId="0" borderId="31" xfId="0" applyFont="1" applyBorder="1" applyAlignment="1" applyProtection="1">
      <alignment horizontal="center" vertical="center"/>
      <protection hidden="1"/>
    </xf>
    <xf numFmtId="41" fontId="1" fillId="0" borderId="30" xfId="1" applyNumberFormat="1" applyFont="1" applyFill="1" applyBorder="1" applyAlignment="1" applyProtection="1">
      <alignment vertical="center"/>
      <protection hidden="1"/>
    </xf>
    <xf numFmtId="0" fontId="1" fillId="0" borderId="62" xfId="0" applyFont="1" applyBorder="1" applyAlignment="1" applyProtection="1">
      <alignment horizontal="left" vertical="center"/>
      <protection hidden="1"/>
    </xf>
    <xf numFmtId="0" fontId="1" fillId="0" borderId="140" xfId="0" applyFont="1" applyBorder="1" applyAlignment="1" applyProtection="1">
      <alignment horizontal="left" vertical="center"/>
      <protection hidden="1"/>
    </xf>
    <xf numFmtId="0" fontId="1" fillId="0" borderId="32" xfId="0" applyFont="1" applyBorder="1" applyAlignment="1" applyProtection="1">
      <alignment horizontal="center" vertical="center"/>
      <protection hidden="1"/>
    </xf>
    <xf numFmtId="0" fontId="1" fillId="0" borderId="115" xfId="0" applyFont="1" applyBorder="1" applyAlignment="1" applyProtection="1">
      <alignment horizontal="left" vertical="center"/>
      <protection hidden="1"/>
    </xf>
    <xf numFmtId="0" fontId="1" fillId="0" borderId="141" xfId="0" applyFont="1" applyBorder="1" applyAlignment="1" applyProtection="1">
      <alignment horizontal="left" vertical="center"/>
      <protection hidden="1"/>
    </xf>
    <xf numFmtId="41" fontId="1" fillId="0" borderId="45" xfId="1" applyNumberFormat="1" applyFont="1" applyFill="1" applyBorder="1" applyAlignment="1" applyProtection="1">
      <alignment vertical="center"/>
      <protection hidden="1"/>
    </xf>
    <xf numFmtId="0" fontId="1" fillId="0" borderId="43" xfId="0" applyFont="1" applyBorder="1" applyAlignment="1" applyProtection="1">
      <alignment horizontal="center" vertical="center"/>
      <protection hidden="1"/>
    </xf>
    <xf numFmtId="0" fontId="1" fillId="0" borderId="120" xfId="0" applyFont="1" applyBorder="1" applyAlignment="1" applyProtection="1">
      <alignment horizontal="left" vertical="center"/>
      <protection hidden="1"/>
    </xf>
    <xf numFmtId="0" fontId="1" fillId="0" borderId="134" xfId="0" applyFont="1" applyBorder="1" applyAlignment="1" applyProtection="1">
      <alignment horizontal="left" vertical="center"/>
      <protection hidden="1"/>
    </xf>
    <xf numFmtId="41" fontId="40" fillId="0" borderId="272" xfId="1" applyNumberFormat="1" applyFont="1" applyFill="1" applyBorder="1" applyAlignment="1" applyProtection="1">
      <alignment vertical="center"/>
      <protection hidden="1"/>
    </xf>
    <xf numFmtId="41" fontId="1" fillId="0" borderId="271" xfId="1" applyNumberFormat="1" applyFont="1" applyFill="1" applyBorder="1" applyAlignment="1" applyProtection="1">
      <alignment vertical="center"/>
      <protection hidden="1"/>
    </xf>
    <xf numFmtId="0" fontId="1" fillId="0" borderId="273" xfId="0" applyFont="1" applyBorder="1" applyAlignment="1" applyProtection="1">
      <alignment horizontal="center" vertical="center"/>
      <protection hidden="1"/>
    </xf>
    <xf numFmtId="0" fontId="1" fillId="0" borderId="65" xfId="0" applyFont="1" applyBorder="1" applyAlignment="1" applyProtection="1">
      <alignment horizontal="left" vertical="center"/>
      <protection hidden="1"/>
    </xf>
    <xf numFmtId="0" fontId="1" fillId="0" borderId="51" xfId="0" applyFont="1" applyBorder="1" applyAlignment="1" applyProtection="1">
      <alignment horizontal="left" vertical="center"/>
      <protection hidden="1"/>
    </xf>
    <xf numFmtId="41" fontId="1" fillId="0" borderId="39" xfId="1" applyNumberFormat="1" applyFont="1" applyFill="1" applyBorder="1" applyAlignment="1" applyProtection="1">
      <alignment vertical="center"/>
      <protection hidden="1"/>
    </xf>
    <xf numFmtId="0" fontId="1" fillId="0" borderId="46" xfId="0" applyFont="1" applyBorder="1" applyAlignment="1" applyProtection="1">
      <alignment horizontal="center" vertical="center"/>
      <protection hidden="1"/>
    </xf>
    <xf numFmtId="41" fontId="1" fillId="0" borderId="49" xfId="1" applyNumberFormat="1" applyFont="1" applyFill="1" applyBorder="1" applyAlignment="1" applyProtection="1">
      <alignment vertical="center"/>
      <protection hidden="1"/>
    </xf>
    <xf numFmtId="41" fontId="1" fillId="0" borderId="50" xfId="1" applyNumberFormat="1" applyFont="1" applyFill="1" applyBorder="1" applyAlignment="1" applyProtection="1">
      <alignment vertical="center"/>
      <protection hidden="1"/>
    </xf>
    <xf numFmtId="41" fontId="1" fillId="0" borderId="272" xfId="1" applyNumberFormat="1" applyFont="1" applyFill="1" applyBorder="1" applyAlignment="1" applyProtection="1">
      <alignment vertical="center"/>
      <protection hidden="1"/>
    </xf>
    <xf numFmtId="41" fontId="39" fillId="0" borderId="272" xfId="1" applyNumberFormat="1" applyFont="1" applyFill="1" applyBorder="1" applyAlignment="1" applyProtection="1">
      <alignment vertical="center"/>
      <protection hidden="1"/>
    </xf>
    <xf numFmtId="0" fontId="41" fillId="0" borderId="273" xfId="0" applyFont="1" applyBorder="1" applyAlignment="1" applyProtection="1">
      <alignment horizontal="center" vertical="center" wrapText="1"/>
      <protection hidden="1"/>
    </xf>
    <xf numFmtId="41" fontId="1" fillId="0" borderId="38" xfId="1" applyNumberFormat="1" applyFont="1" applyFill="1" applyBorder="1" applyAlignment="1" applyProtection="1">
      <alignment vertical="center"/>
      <protection hidden="1"/>
    </xf>
    <xf numFmtId="0" fontId="1" fillId="0" borderId="138" xfId="0" applyFont="1" applyBorder="1" applyAlignment="1" applyProtection="1">
      <alignment horizontal="left" vertical="center"/>
      <protection hidden="1"/>
    </xf>
    <xf numFmtId="0" fontId="1" fillId="0" borderId="142" xfId="0" applyFont="1" applyBorder="1" applyAlignment="1" applyProtection="1">
      <alignment horizontal="left" vertical="center"/>
      <protection hidden="1"/>
    </xf>
    <xf numFmtId="0" fontId="1" fillId="0" borderId="52" xfId="0" applyFont="1" applyBorder="1" applyAlignment="1" applyProtection="1">
      <alignment horizontal="center" vertical="center"/>
      <protection hidden="1"/>
    </xf>
    <xf numFmtId="0" fontId="1" fillId="0" borderId="62" xfId="0" applyFont="1" applyBorder="1" applyAlignment="1" applyProtection="1">
      <alignment horizontal="left" vertical="center" wrapText="1"/>
      <protection hidden="1"/>
    </xf>
    <xf numFmtId="0" fontId="1" fillId="0" borderId="140" xfId="0" applyFont="1" applyBorder="1" applyAlignment="1" applyProtection="1">
      <alignment horizontal="left" vertical="center" wrapText="1"/>
      <protection hidden="1"/>
    </xf>
    <xf numFmtId="0" fontId="1" fillId="0" borderId="32" xfId="0" applyFont="1" applyBorder="1" applyAlignment="1" applyProtection="1">
      <alignment horizontal="center" vertical="center" wrapText="1"/>
      <protection hidden="1"/>
    </xf>
    <xf numFmtId="41" fontId="1" fillId="0" borderId="0" xfId="1" applyNumberFormat="1" applyFont="1" applyFill="1" applyAlignment="1" applyProtection="1">
      <alignment vertical="center"/>
      <protection hidden="1"/>
    </xf>
    <xf numFmtId="0" fontId="41" fillId="0" borderId="273" xfId="0" applyFont="1" applyBorder="1" applyAlignment="1" applyProtection="1">
      <alignment horizontal="center" vertical="center"/>
      <protection hidden="1"/>
    </xf>
    <xf numFmtId="41" fontId="1" fillId="0" borderId="65" xfId="1" applyNumberFormat="1" applyFont="1" applyFill="1" applyBorder="1" applyAlignment="1" applyProtection="1">
      <alignment vertical="center"/>
      <protection hidden="1"/>
    </xf>
    <xf numFmtId="41" fontId="1" fillId="0" borderId="66" xfId="1" applyNumberFormat="1" applyFont="1" applyFill="1" applyBorder="1" applyAlignment="1" applyProtection="1">
      <alignment vertical="center"/>
      <protection hidden="1"/>
    </xf>
    <xf numFmtId="41" fontId="1" fillId="0" borderId="67" xfId="1" applyNumberFormat="1" applyFont="1" applyFill="1" applyBorder="1" applyAlignment="1" applyProtection="1">
      <alignment vertical="center"/>
      <protection hidden="1"/>
    </xf>
    <xf numFmtId="0" fontId="41" fillId="0" borderId="173" xfId="0" applyFont="1" applyBorder="1" applyAlignment="1" applyProtection="1">
      <alignment horizontal="left" vertical="center"/>
      <protection hidden="1"/>
    </xf>
    <xf numFmtId="41" fontId="41" fillId="0" borderId="173" xfId="1" applyNumberFormat="1" applyFont="1" applyFill="1" applyBorder="1" applyAlignment="1" applyProtection="1">
      <alignment vertical="center"/>
      <protection hidden="1"/>
    </xf>
    <xf numFmtId="166" fontId="1" fillId="0" borderId="0" xfId="1" applyFont="1" applyFill="1" applyAlignment="1" applyProtection="1">
      <alignment horizontal="center" vertical="center"/>
      <protection hidden="1"/>
    </xf>
    <xf numFmtId="0" fontId="1" fillId="0" borderId="0" xfId="0" applyFont="1" applyAlignment="1" applyProtection="1">
      <alignment wrapText="1"/>
      <protection locked="0"/>
    </xf>
    <xf numFmtId="0" fontId="1" fillId="0" borderId="0" xfId="0" applyFont="1" applyAlignment="1" applyProtection="1">
      <alignment horizontal="right" vertical="center" wrapText="1"/>
      <protection locked="0"/>
    </xf>
    <xf numFmtId="0" fontId="41" fillId="53" borderId="274" xfId="0" applyFont="1" applyFill="1" applyBorder="1" applyAlignment="1">
      <alignment horizontal="center" vertical="center" wrapText="1"/>
    </xf>
    <xf numFmtId="0" fontId="41" fillId="0" borderId="260" xfId="0" applyFont="1" applyBorder="1" applyAlignment="1">
      <alignment horizontal="left"/>
    </xf>
    <xf numFmtId="167" fontId="40" fillId="0" borderId="258" xfId="102" applyNumberFormat="1" applyFont="1" applyFill="1" applyBorder="1" applyProtection="1"/>
    <xf numFmtId="167" fontId="40" fillId="0" borderId="259" xfId="102" applyNumberFormat="1" applyFont="1" applyFill="1" applyBorder="1" applyProtection="1"/>
    <xf numFmtId="167" fontId="40" fillId="0" borderId="265" xfId="102" applyNumberFormat="1" applyFont="1" applyFill="1" applyBorder="1" applyProtection="1"/>
    <xf numFmtId="167" fontId="40" fillId="0" borderId="256" xfId="102" applyNumberFormat="1" applyFont="1" applyFill="1" applyBorder="1" applyProtection="1"/>
    <xf numFmtId="0" fontId="40" fillId="0" borderId="259" xfId="0" applyFont="1" applyBorder="1" applyAlignment="1">
      <alignment horizontal="center"/>
    </xf>
    <xf numFmtId="0" fontId="40" fillId="0" borderId="265" xfId="0" applyFont="1" applyBorder="1" applyAlignment="1">
      <alignment horizontal="center"/>
    </xf>
    <xf numFmtId="0" fontId="1" fillId="0" borderId="60" xfId="0" applyFont="1" applyBorder="1" applyAlignment="1">
      <alignment horizontal="center"/>
    </xf>
    <xf numFmtId="0" fontId="1" fillId="0" borderId="75" xfId="0" applyFont="1" applyBorder="1"/>
    <xf numFmtId="166" fontId="1" fillId="0" borderId="76" xfId="102" applyFont="1" applyFill="1" applyBorder="1" applyProtection="1"/>
    <xf numFmtId="0" fontId="1" fillId="0" borderId="76" xfId="0" applyFont="1" applyBorder="1"/>
    <xf numFmtId="164" fontId="1" fillId="0" borderId="78" xfId="102" applyNumberFormat="1" applyFont="1" applyFill="1" applyBorder="1" applyProtection="1"/>
    <xf numFmtId="164" fontId="1" fillId="0" borderId="78" xfId="0" applyNumberFormat="1" applyFont="1" applyBorder="1"/>
    <xf numFmtId="0" fontId="1" fillId="0" borderId="77" xfId="0" applyFont="1" applyBorder="1"/>
    <xf numFmtId="0" fontId="1" fillId="0" borderId="79" xfId="0" applyFont="1" applyBorder="1"/>
    <xf numFmtId="164" fontId="1" fillId="0" borderId="80" xfId="102" applyNumberFormat="1" applyFont="1" applyFill="1" applyBorder="1" applyProtection="1"/>
    <xf numFmtId="0" fontId="1" fillId="0" borderId="81" xfId="0" applyFont="1" applyBorder="1"/>
    <xf numFmtId="0" fontId="1" fillId="0" borderId="82" xfId="0" applyFont="1" applyBorder="1"/>
    <xf numFmtId="164" fontId="1" fillId="0" borderId="86" xfId="102" applyNumberFormat="1" applyFont="1" applyFill="1" applyBorder="1" applyProtection="1"/>
    <xf numFmtId="0" fontId="1" fillId="0" borderId="95" xfId="0" applyFont="1" applyBorder="1"/>
    <xf numFmtId="164" fontId="1" fillId="0" borderId="96" xfId="102" applyNumberFormat="1" applyFont="1" applyFill="1" applyBorder="1" applyProtection="1"/>
    <xf numFmtId="0" fontId="1" fillId="0" borderId="102" xfId="0" applyFont="1" applyBorder="1"/>
    <xf numFmtId="164" fontId="1" fillId="0" borderId="2" xfId="102" applyNumberFormat="1" applyFont="1" applyFill="1" applyBorder="1" applyProtection="1"/>
    <xf numFmtId="164" fontId="1" fillId="0" borderId="259" xfId="102" applyNumberFormat="1" applyFont="1" applyFill="1" applyBorder="1" applyProtection="1"/>
    <xf numFmtId="164" fontId="40" fillId="0" borderId="259" xfId="102" applyNumberFormat="1" applyFont="1" applyFill="1" applyBorder="1" applyProtection="1"/>
    <xf numFmtId="164" fontId="40" fillId="0" borderId="265" xfId="102" applyNumberFormat="1" applyFont="1" applyFill="1" applyBorder="1" applyProtection="1"/>
    <xf numFmtId="164" fontId="1" fillId="0" borderId="0" xfId="102" applyNumberFormat="1" applyFont="1" applyFill="1" applyBorder="1" applyProtection="1"/>
    <xf numFmtId="164" fontId="1" fillId="0" borderId="41" xfId="0" applyNumberFormat="1" applyFont="1" applyBorder="1"/>
    <xf numFmtId="0" fontId="1" fillId="0" borderId="121" xfId="0" applyFont="1" applyBorder="1"/>
    <xf numFmtId="164" fontId="1" fillId="0" borderId="122" xfId="102" applyNumberFormat="1" applyFont="1" applyFill="1" applyBorder="1" applyProtection="1"/>
    <xf numFmtId="164" fontId="1" fillId="0" borderId="122" xfId="0" applyNumberFormat="1" applyFont="1" applyBorder="1"/>
    <xf numFmtId="164" fontId="1" fillId="0" borderId="42" xfId="0" applyNumberFormat="1" applyFont="1" applyBorder="1"/>
    <xf numFmtId="0" fontId="59" fillId="0" borderId="275" xfId="0" applyFont="1" applyBorder="1" applyAlignment="1">
      <alignment horizontal="center" vertical="center"/>
    </xf>
    <xf numFmtId="0" fontId="59" fillId="0" borderId="274" xfId="0" applyFont="1" applyBorder="1" applyAlignment="1">
      <alignment horizontal="center" vertical="center"/>
    </xf>
    <xf numFmtId="9" fontId="1" fillId="0" borderId="151" xfId="240" applyFont="1" applyBorder="1" applyAlignment="1" applyProtection="1">
      <alignment horizontal="center" vertical="center"/>
    </xf>
    <xf numFmtId="164" fontId="1" fillId="0" borderId="151" xfId="0" applyNumberFormat="1" applyFont="1" applyBorder="1" applyAlignment="1">
      <alignment vertical="center"/>
    </xf>
    <xf numFmtId="164" fontId="1" fillId="0" borderId="154" xfId="0" applyNumberFormat="1" applyFont="1" applyBorder="1" applyAlignment="1">
      <alignment vertical="center"/>
    </xf>
    <xf numFmtId="164" fontId="1" fillId="0" borderId="0" xfId="0" applyNumberFormat="1" applyFont="1" applyAlignment="1">
      <alignment vertical="center"/>
    </xf>
    <xf numFmtId="9" fontId="1" fillId="0" borderId="256" xfId="240" applyFont="1" applyBorder="1" applyAlignment="1" applyProtection="1">
      <alignment horizontal="center" vertical="center"/>
    </xf>
    <xf numFmtId="164" fontId="1" fillId="0" borderId="256" xfId="0" applyNumberFormat="1" applyFont="1" applyBorder="1" applyAlignment="1">
      <alignment vertical="center"/>
    </xf>
    <xf numFmtId="164" fontId="1" fillId="0" borderId="256" xfId="0" applyNumberFormat="1" applyFont="1" applyBorder="1" applyAlignment="1">
      <alignment horizontal="right" vertical="center"/>
    </xf>
    <xf numFmtId="164" fontId="1" fillId="0" borderId="19" xfId="0" applyNumberFormat="1" applyFont="1" applyBorder="1" applyAlignment="1">
      <alignment vertical="center"/>
    </xf>
    <xf numFmtId="164" fontId="1" fillId="0" borderId="108" xfId="0" applyNumberFormat="1" applyFont="1" applyBorder="1" applyAlignment="1">
      <alignment horizontal="right" vertical="center"/>
    </xf>
    <xf numFmtId="180" fontId="1" fillId="0" borderId="81" xfId="0" applyNumberFormat="1" applyFont="1" applyBorder="1" applyAlignment="1">
      <alignment horizontal="center" vertical="center"/>
    </xf>
    <xf numFmtId="164" fontId="1" fillId="0" borderId="256" xfId="0" applyNumberFormat="1" applyFont="1" applyBorder="1" applyAlignment="1">
      <alignment horizontal="center" vertical="center"/>
    </xf>
    <xf numFmtId="164" fontId="1" fillId="0" borderId="108" xfId="0" applyNumberFormat="1" applyFont="1" applyBorder="1" applyAlignment="1">
      <alignment vertical="center"/>
    </xf>
    <xf numFmtId="0" fontId="1" fillId="0" borderId="156" xfId="0" applyFont="1" applyBorder="1" applyAlignment="1">
      <alignment vertical="center"/>
    </xf>
    <xf numFmtId="164" fontId="1" fillId="0" borderId="157" xfId="0" applyNumberFormat="1" applyFont="1" applyBorder="1" applyAlignment="1">
      <alignment horizontal="center" vertical="center"/>
    </xf>
    <xf numFmtId="0" fontId="1" fillId="0" borderId="256" xfId="0" applyFont="1" applyBorder="1" applyAlignment="1">
      <alignment vertical="center"/>
    </xf>
    <xf numFmtId="0" fontId="1" fillId="0" borderId="256" xfId="0" applyFont="1" applyBorder="1" applyAlignment="1">
      <alignment horizontal="center" vertical="center"/>
    </xf>
    <xf numFmtId="0" fontId="1" fillId="0" borderId="157" xfId="0" applyFont="1" applyBorder="1" applyAlignment="1">
      <alignment horizontal="center" vertical="center"/>
    </xf>
    <xf numFmtId="173" fontId="1" fillId="0" borderId="256" xfId="0" applyNumberFormat="1" applyFont="1" applyBorder="1" applyAlignment="1">
      <alignment vertical="center"/>
    </xf>
    <xf numFmtId="43" fontId="1" fillId="0" borderId="0" xfId="0" applyNumberFormat="1" applyFont="1" applyAlignment="1">
      <alignment vertical="center"/>
    </xf>
    <xf numFmtId="0" fontId="1" fillId="0" borderId="93" xfId="0" applyFont="1" applyBorder="1" applyAlignment="1">
      <alignment vertical="center"/>
    </xf>
    <xf numFmtId="166" fontId="1" fillId="0" borderId="0" xfId="1" applyFont="1" applyBorder="1" applyAlignment="1" applyProtection="1">
      <alignment vertical="center"/>
    </xf>
    <xf numFmtId="166" fontId="1" fillId="0" borderId="0" xfId="1" applyFont="1" applyFill="1" applyBorder="1" applyAlignment="1" applyProtection="1">
      <alignment vertical="center"/>
    </xf>
    <xf numFmtId="166" fontId="1" fillId="0" borderId="41" xfId="1" applyFont="1" applyBorder="1" applyAlignment="1" applyProtection="1">
      <alignment vertical="center"/>
    </xf>
    <xf numFmtId="166" fontId="1" fillId="0" borderId="18" xfId="0" applyNumberFormat="1" applyFont="1" applyBorder="1" applyAlignment="1">
      <alignment vertical="center"/>
    </xf>
    <xf numFmtId="0" fontId="41" fillId="0" borderId="259" xfId="175" applyFont="1" applyBorder="1" applyAlignment="1">
      <alignment horizontal="center" vertical="center" wrapText="1"/>
    </xf>
    <xf numFmtId="43" fontId="41" fillId="0" borderId="259" xfId="109" applyFont="1" applyFill="1" applyBorder="1" applyAlignment="1">
      <alignment horizontal="center" vertical="center" wrapText="1"/>
    </xf>
    <xf numFmtId="0" fontId="40" fillId="0" borderId="173" xfId="237" applyFont="1" applyBorder="1" applyAlignment="1">
      <alignment horizontal="center"/>
    </xf>
    <xf numFmtId="166" fontId="40" fillId="0" borderId="276" xfId="102" applyFont="1" applyBorder="1" applyProtection="1"/>
    <xf numFmtId="166" fontId="40" fillId="0" borderId="277" xfId="102" applyFont="1" applyBorder="1" applyProtection="1"/>
    <xf numFmtId="14" fontId="1" fillId="0" borderId="0" xfId="1" applyNumberFormat="1" applyFont="1" applyBorder="1"/>
    <xf numFmtId="166" fontId="1" fillId="0" borderId="0" xfId="1" applyFont="1" applyProtection="1">
      <protection locked="0"/>
    </xf>
    <xf numFmtId="0" fontId="1" fillId="58" borderId="0" xfId="0" applyFont="1" applyFill="1"/>
    <xf numFmtId="0" fontId="41" fillId="53" borderId="153" xfId="0" applyFont="1" applyFill="1" applyBorder="1" applyAlignment="1">
      <alignment horizontal="center" vertical="center"/>
    </xf>
    <xf numFmtId="0" fontId="41" fillId="53" borderId="153" xfId="0" applyFont="1" applyFill="1" applyBorder="1" applyAlignment="1">
      <alignment horizontal="center" vertical="center" wrapText="1"/>
    </xf>
    <xf numFmtId="0" fontId="39" fillId="53" borderId="153" xfId="0" applyFont="1" applyFill="1" applyBorder="1" applyAlignment="1">
      <alignment horizontal="center" vertical="center"/>
    </xf>
    <xf numFmtId="0" fontId="39" fillId="53" borderId="153" xfId="0" applyFont="1" applyFill="1" applyBorder="1" applyAlignment="1">
      <alignment horizontal="center" vertical="center" wrapText="1"/>
    </xf>
    <xf numFmtId="17" fontId="1" fillId="0" borderId="86" xfId="0" applyNumberFormat="1" applyFont="1" applyBorder="1"/>
    <xf numFmtId="14" fontId="1" fillId="0" borderId="86" xfId="0" applyNumberFormat="1" applyFont="1" applyBorder="1"/>
    <xf numFmtId="0" fontId="1" fillId="0" borderId="86" xfId="0" applyFont="1" applyBorder="1"/>
    <xf numFmtId="166" fontId="1" fillId="0" borderId="86" xfId="1" applyFont="1" applyBorder="1"/>
    <xf numFmtId="14" fontId="1" fillId="0" borderId="86" xfId="1" applyNumberFormat="1" applyFont="1" applyBorder="1"/>
    <xf numFmtId="14" fontId="1" fillId="0" borderId="78" xfId="1" applyNumberFormat="1" applyFont="1" applyBorder="1"/>
    <xf numFmtId="166" fontId="1" fillId="0" borderId="86" xfId="1" applyFont="1" applyFill="1" applyBorder="1"/>
    <xf numFmtId="17" fontId="1" fillId="0" borderId="80" xfId="0" applyNumberFormat="1" applyFont="1" applyBorder="1"/>
    <xf numFmtId="14" fontId="1" fillId="0" borderId="80" xfId="0" applyNumberFormat="1" applyFont="1" applyBorder="1"/>
    <xf numFmtId="0" fontId="1" fillId="0" borderId="80" xfId="0" applyFont="1" applyBorder="1"/>
    <xf numFmtId="166" fontId="1" fillId="0" borderId="80" xfId="1" applyFont="1" applyBorder="1"/>
    <xf numFmtId="14" fontId="1" fillId="0" borderId="80" xfId="1" applyNumberFormat="1" applyFont="1" applyBorder="1"/>
    <xf numFmtId="166" fontId="1" fillId="0" borderId="17" xfId="1" applyFont="1" applyBorder="1"/>
    <xf numFmtId="166" fontId="1" fillId="0" borderId="18" xfId="1" applyFont="1" applyBorder="1"/>
    <xf numFmtId="0" fontId="39" fillId="53" borderId="56" xfId="0" applyFont="1" applyFill="1" applyBorder="1" applyAlignment="1">
      <alignment horizontal="center" vertical="center"/>
    </xf>
    <xf numFmtId="17" fontId="1" fillId="0" borderId="0" xfId="0" applyNumberFormat="1" applyFont="1"/>
    <xf numFmtId="166" fontId="1" fillId="0" borderId="118" xfId="1" applyFont="1" applyFill="1" applyBorder="1"/>
    <xf numFmtId="14" fontId="1" fillId="0" borderId="0" xfId="1" applyNumberFormat="1" applyFont="1" applyFill="1" applyBorder="1"/>
    <xf numFmtId="166" fontId="1" fillId="0" borderId="118" xfId="1" applyFont="1" applyBorder="1"/>
    <xf numFmtId="0" fontId="41" fillId="0" borderId="259" xfId="0" applyFont="1" applyBorder="1" applyAlignment="1">
      <alignment wrapText="1"/>
    </xf>
    <xf numFmtId="0" fontId="40" fillId="0" borderId="259" xfId="0" applyFont="1" applyBorder="1"/>
    <xf numFmtId="0" fontId="39" fillId="0" borderId="1" xfId="0" applyFont="1" applyBorder="1" applyAlignment="1">
      <alignment horizontal="center"/>
    </xf>
    <xf numFmtId="0" fontId="39" fillId="53" borderId="1" xfId="0" applyFont="1" applyFill="1" applyBorder="1" applyAlignment="1">
      <alignment horizontal="center" vertical="center" wrapText="1"/>
    </xf>
    <xf numFmtId="0" fontId="39" fillId="0" borderId="152" xfId="0" applyFont="1" applyBorder="1" applyAlignment="1">
      <alignment horizontal="center"/>
    </xf>
    <xf numFmtId="0" fontId="39" fillId="0" borderId="153" xfId="0" applyFont="1" applyBorder="1" applyAlignment="1">
      <alignment horizontal="center"/>
    </xf>
    <xf numFmtId="0" fontId="39" fillId="0" borderId="155" xfId="0" applyFont="1" applyBorder="1" applyAlignment="1">
      <alignment horizontal="center"/>
    </xf>
    <xf numFmtId="0" fontId="39" fillId="53" borderId="55" xfId="0" applyFont="1" applyFill="1" applyBorder="1" applyAlignment="1">
      <alignment horizontal="center" vertical="center" wrapText="1"/>
    </xf>
    <xf numFmtId="0" fontId="41" fillId="53" borderId="258" xfId="173" applyFont="1" applyFill="1" applyBorder="1" applyAlignment="1">
      <alignment horizontal="center" vertical="center"/>
    </xf>
    <xf numFmtId="0" fontId="41" fillId="53" borderId="260" xfId="173" applyFont="1" applyFill="1" applyBorder="1" applyAlignment="1">
      <alignment horizontal="center" vertical="center"/>
    </xf>
    <xf numFmtId="0" fontId="41" fillId="53" borderId="256" xfId="173" applyFont="1" applyFill="1" applyBorder="1" applyAlignment="1">
      <alignment horizontal="center" vertical="center" wrapText="1"/>
    </xf>
    <xf numFmtId="2" fontId="41" fillId="53" borderId="260" xfId="173" applyNumberFormat="1" applyFont="1" applyFill="1" applyBorder="1" applyAlignment="1">
      <alignment horizontal="center" vertical="center" wrapText="1"/>
    </xf>
    <xf numFmtId="166" fontId="41" fillId="53" borderId="260" xfId="1" applyFont="1" applyFill="1" applyBorder="1" applyAlignment="1" applyProtection="1">
      <alignment horizontal="center" vertical="center" wrapText="1"/>
    </xf>
    <xf numFmtId="2" fontId="41" fillId="53" borderId="256" xfId="173" applyNumberFormat="1" applyFont="1" applyFill="1" applyBorder="1" applyAlignment="1">
      <alignment horizontal="center" vertical="center" wrapText="1"/>
    </xf>
    <xf numFmtId="0" fontId="41" fillId="0" borderId="258" xfId="165" applyFont="1" applyBorder="1" applyAlignment="1">
      <alignment horizontal="center"/>
    </xf>
    <xf numFmtId="0" fontId="41" fillId="0" borderId="260" xfId="165" applyFont="1" applyBorder="1" applyAlignment="1">
      <alignment horizontal="center"/>
    </xf>
    <xf numFmtId="40" fontId="41" fillId="0" borderId="94" xfId="1" applyNumberFormat="1" applyFont="1" applyFill="1" applyBorder="1" applyProtection="1"/>
    <xf numFmtId="40" fontId="40" fillId="0" borderId="94" xfId="1" applyNumberFormat="1" applyFont="1" applyFill="1" applyBorder="1" applyProtection="1"/>
    <xf numFmtId="0" fontId="41" fillId="0" borderId="259" xfId="165" applyFont="1" applyBorder="1" applyAlignment="1">
      <alignment horizontal="center"/>
    </xf>
    <xf numFmtId="166" fontId="41" fillId="0" borderId="256" xfId="102" applyFont="1" applyFill="1" applyBorder="1" applyAlignment="1" applyProtection="1">
      <alignment horizontal="center"/>
    </xf>
    <xf numFmtId="177" fontId="1" fillId="0" borderId="0" xfId="0" applyNumberFormat="1" applyFont="1"/>
    <xf numFmtId="166" fontId="40" fillId="0" borderId="94" xfId="1" applyFont="1" applyFill="1" applyBorder="1" applyProtection="1"/>
    <xf numFmtId="0" fontId="41" fillId="0" borderId="256" xfId="0" applyFont="1" applyBorder="1" applyAlignment="1">
      <alignment horizontal="center" vertical="center"/>
    </xf>
    <xf numFmtId="0" fontId="41" fillId="0" borderId="256" xfId="0" applyFont="1" applyBorder="1" applyAlignment="1">
      <alignment horizontal="center" vertical="center" wrapText="1"/>
    </xf>
    <xf numFmtId="0" fontId="41" fillId="53" borderId="256" xfId="165" applyFont="1" applyFill="1" applyBorder="1" applyAlignment="1">
      <alignment horizontal="center" vertical="center" wrapText="1"/>
    </xf>
    <xf numFmtId="166" fontId="41" fillId="53" borderId="256" xfId="1" applyFont="1" applyFill="1" applyBorder="1" applyAlignment="1">
      <alignment horizontal="center" vertical="center" wrapText="1"/>
    </xf>
    <xf numFmtId="14" fontId="41" fillId="53" borderId="256" xfId="1" applyNumberFormat="1" applyFont="1" applyFill="1" applyBorder="1" applyAlignment="1">
      <alignment horizontal="center" vertical="center" wrapText="1"/>
    </xf>
    <xf numFmtId="166" fontId="40" fillId="0" borderId="256" xfId="1" applyFont="1" applyBorder="1"/>
    <xf numFmtId="14" fontId="40" fillId="0" borderId="256" xfId="1" applyNumberFormat="1" applyFont="1" applyBorder="1"/>
    <xf numFmtId="0" fontId="41" fillId="0" borderId="256" xfId="165" applyFont="1" applyBorder="1"/>
    <xf numFmtId="17" fontId="40" fillId="0" borderId="256" xfId="0" applyNumberFormat="1" applyFont="1" applyBorder="1"/>
    <xf numFmtId="166" fontId="1" fillId="0" borderId="256" xfId="1" applyFont="1" applyFill="1" applyBorder="1"/>
    <xf numFmtId="14" fontId="1" fillId="0" borderId="256" xfId="1" applyNumberFormat="1" applyFont="1" applyFill="1" applyBorder="1" applyAlignment="1">
      <alignment horizontal="center" vertical="center"/>
    </xf>
    <xf numFmtId="170" fontId="41" fillId="0" borderId="259" xfId="109" applyNumberFormat="1" applyFont="1" applyFill="1" applyBorder="1" applyAlignment="1">
      <alignment horizontal="center"/>
    </xf>
    <xf numFmtId="0" fontId="41" fillId="0" borderId="258" xfId="0" applyFont="1" applyBorder="1" applyAlignment="1">
      <alignment horizontal="center" vertical="center"/>
    </xf>
    <xf numFmtId="0" fontId="41" fillId="0" borderId="259" xfId="0" applyFont="1" applyBorder="1" applyAlignment="1">
      <alignment horizontal="center" vertical="center"/>
    </xf>
    <xf numFmtId="0" fontId="41" fillId="0" borderId="260" xfId="0" applyFont="1" applyBorder="1" applyAlignment="1">
      <alignment horizontal="center" vertical="center"/>
    </xf>
    <xf numFmtId="0" fontId="41" fillId="0" borderId="258" xfId="165" applyFont="1" applyBorder="1"/>
    <xf numFmtId="0" fontId="40" fillId="0" borderId="259" xfId="165" applyFont="1" applyBorder="1"/>
    <xf numFmtId="0" fontId="41" fillId="0" borderId="256" xfId="165" applyFont="1" applyBorder="1" applyAlignment="1">
      <alignment horizontal="center"/>
    </xf>
    <xf numFmtId="171" fontId="40" fillId="0" borderId="256" xfId="165" applyNumberFormat="1" applyFont="1" applyBorder="1"/>
    <xf numFmtId="0" fontId="41" fillId="0" borderId="259" xfId="165" applyFont="1" applyBorder="1" applyAlignment="1">
      <alignment horizontal="right"/>
    </xf>
  </cellXfs>
  <cellStyles count="48545">
    <cellStyle name="20% - Accent1" xfId="19" builtinId="30" customBuiltin="1"/>
    <cellStyle name="20% - Accent1 2" xfId="43" xr:uid="{00000000-0005-0000-0000-000001000000}"/>
    <cellStyle name="20% - Accent1 2 2" xfId="44" xr:uid="{00000000-0005-0000-0000-000002000000}"/>
    <cellStyle name="20% - Accent1 2 3" xfId="456" xr:uid="{B267662B-A0B7-4F98-BFA5-8FFDD0A95811}"/>
    <cellStyle name="20% - Accent1 3" xfId="45" xr:uid="{00000000-0005-0000-0000-000003000000}"/>
    <cellStyle name="20% - Accent1 4" xfId="46" xr:uid="{00000000-0005-0000-0000-000004000000}"/>
    <cellStyle name="20% - Accent1 5" xfId="791" xr:uid="{116D5E00-1E5E-4B8F-80C2-D171F1050620}"/>
    <cellStyle name="20% - Accent2" xfId="23" builtinId="34" customBuiltin="1"/>
    <cellStyle name="20% - Accent2 2" xfId="47" xr:uid="{00000000-0005-0000-0000-000006000000}"/>
    <cellStyle name="20% - Accent2 2 2" xfId="48" xr:uid="{00000000-0005-0000-0000-000007000000}"/>
    <cellStyle name="20% - Accent2 2 3" xfId="457" xr:uid="{10799B6F-E899-4A1A-84F4-A7202B9CCE4A}"/>
    <cellStyle name="20% - Accent2 3" xfId="49" xr:uid="{00000000-0005-0000-0000-000008000000}"/>
    <cellStyle name="20% - Accent2 4" xfId="50" xr:uid="{00000000-0005-0000-0000-000009000000}"/>
    <cellStyle name="20% - Accent2 5" xfId="792" xr:uid="{0E39ACD5-B257-4EA4-9795-14F98F84CAAE}"/>
    <cellStyle name="20% - Accent3" xfId="27" builtinId="38" customBuiltin="1"/>
    <cellStyle name="20% - Accent3 2" xfId="51" xr:uid="{00000000-0005-0000-0000-00000B000000}"/>
    <cellStyle name="20% - Accent3 2 2" xfId="52" xr:uid="{00000000-0005-0000-0000-00000C000000}"/>
    <cellStyle name="20% - Accent3 2 3" xfId="458" xr:uid="{0E6C4754-66D8-4D51-A9BE-EEF2F8F3AED2}"/>
    <cellStyle name="20% - Accent3 3" xfId="53" xr:uid="{00000000-0005-0000-0000-00000D000000}"/>
    <cellStyle name="20% - Accent3 4" xfId="54" xr:uid="{00000000-0005-0000-0000-00000E000000}"/>
    <cellStyle name="20% - Accent3 5" xfId="793" xr:uid="{6AE8D93E-5137-4900-A319-F2BB9483E759}"/>
    <cellStyle name="20% - Accent4" xfId="31" builtinId="42" customBuiltin="1"/>
    <cellStyle name="20% - Accent4 2" xfId="55" xr:uid="{00000000-0005-0000-0000-000010000000}"/>
    <cellStyle name="20% - Accent4 2 2" xfId="56" xr:uid="{00000000-0005-0000-0000-000011000000}"/>
    <cellStyle name="20% - Accent4 2 3" xfId="459" xr:uid="{1850A378-D615-46E1-9E6F-F4CC45D8D6D3}"/>
    <cellStyle name="20% - Accent4 3" xfId="57" xr:uid="{00000000-0005-0000-0000-000012000000}"/>
    <cellStyle name="20% - Accent4 4" xfId="58" xr:uid="{00000000-0005-0000-0000-000013000000}"/>
    <cellStyle name="20% - Accent4 5" xfId="794" xr:uid="{8D6F1917-8DC4-4555-9FF1-5C6EF2FE1183}"/>
    <cellStyle name="20% - Accent5" xfId="35" builtinId="46" customBuiltin="1"/>
    <cellStyle name="20% - Accent5 2" xfId="59" xr:uid="{00000000-0005-0000-0000-000015000000}"/>
    <cellStyle name="20% - Accent5 2 2" xfId="460" xr:uid="{84C4E7DB-A480-4F62-B827-94CDAAC6B53E}"/>
    <cellStyle name="20% - Accent5 3" xfId="60" xr:uid="{00000000-0005-0000-0000-000016000000}"/>
    <cellStyle name="20% - Accent5 4" xfId="61" xr:uid="{00000000-0005-0000-0000-000017000000}"/>
    <cellStyle name="20% - Accent5 5" xfId="795" xr:uid="{EF4D299F-9EC7-4ECF-8FC3-F0ADA1D523F2}"/>
    <cellStyle name="20% - Accent6" xfId="39" builtinId="50" customBuiltin="1"/>
    <cellStyle name="20% - Accent6 2" xfId="62" xr:uid="{00000000-0005-0000-0000-000019000000}"/>
    <cellStyle name="20% - Accent6 2 2" xfId="63" xr:uid="{00000000-0005-0000-0000-00001A000000}"/>
    <cellStyle name="20% - Accent6 2 3" xfId="461" xr:uid="{422B3882-E56B-40F9-83D8-65E30AC95027}"/>
    <cellStyle name="20% - Accent6 3" xfId="64" xr:uid="{00000000-0005-0000-0000-00001B000000}"/>
    <cellStyle name="20% - Accent6 4" xfId="65" xr:uid="{00000000-0005-0000-0000-00001C000000}"/>
    <cellStyle name="20% - Accent6 5" xfId="796" xr:uid="{48B6DB20-EC2B-4B20-AB6C-617D08C6A211}"/>
    <cellStyle name="40% - Accent1" xfId="20" builtinId="31" customBuiltin="1"/>
    <cellStyle name="40% - Accent1 2" xfId="66" xr:uid="{00000000-0005-0000-0000-00001E000000}"/>
    <cellStyle name="40% - Accent1 2 2" xfId="67" xr:uid="{00000000-0005-0000-0000-00001F000000}"/>
    <cellStyle name="40% - Accent1 2 3" xfId="462" xr:uid="{FE632CCB-ABA4-4BDF-9F7B-5A4D4F1CF5CE}"/>
    <cellStyle name="40% - Accent1 3" xfId="68" xr:uid="{00000000-0005-0000-0000-000020000000}"/>
    <cellStyle name="40% - Accent1 4" xfId="69" xr:uid="{00000000-0005-0000-0000-000021000000}"/>
    <cellStyle name="40% - Accent1 5" xfId="797" xr:uid="{1DE1532A-14AF-4D0C-8A2D-3DA8B39A4516}"/>
    <cellStyle name="40% - Accent2" xfId="24" builtinId="35" customBuiltin="1"/>
    <cellStyle name="40% - Accent2 2" xfId="70" xr:uid="{00000000-0005-0000-0000-000023000000}"/>
    <cellStyle name="40% - Accent2 2 2" xfId="463" xr:uid="{829E2938-381E-476F-80C9-758AD89F835A}"/>
    <cellStyle name="40% - Accent2 3" xfId="71" xr:uid="{00000000-0005-0000-0000-000024000000}"/>
    <cellStyle name="40% - Accent2 4" xfId="72" xr:uid="{00000000-0005-0000-0000-000025000000}"/>
    <cellStyle name="40% - Accent2 5" xfId="798" xr:uid="{6CB2538F-03D2-4333-8AA5-E87F208676AA}"/>
    <cellStyle name="40% - Accent3" xfId="28" builtinId="39" customBuiltin="1"/>
    <cellStyle name="40% - Accent3 2" xfId="73" xr:uid="{00000000-0005-0000-0000-000027000000}"/>
    <cellStyle name="40% - Accent3 2 2" xfId="74" xr:uid="{00000000-0005-0000-0000-000028000000}"/>
    <cellStyle name="40% - Accent3 2 3" xfId="464" xr:uid="{DB02EEF3-E906-4E9B-96A5-5D213AAC9422}"/>
    <cellStyle name="40% - Accent3 3" xfId="75" xr:uid="{00000000-0005-0000-0000-000029000000}"/>
    <cellStyle name="40% - Accent3 4" xfId="76" xr:uid="{00000000-0005-0000-0000-00002A000000}"/>
    <cellStyle name="40% - Accent3 5" xfId="799" xr:uid="{4CC21E88-1CAA-42FE-9766-3698C40A24F4}"/>
    <cellStyle name="40% - Accent4" xfId="32" builtinId="43" customBuiltin="1"/>
    <cellStyle name="40% - Accent4 2" xfId="77" xr:uid="{00000000-0005-0000-0000-00002C000000}"/>
    <cellStyle name="40% - Accent4 2 2" xfId="78" xr:uid="{00000000-0005-0000-0000-00002D000000}"/>
    <cellStyle name="40% - Accent4 2 3" xfId="465" xr:uid="{20822E0D-4726-4E06-894D-94D9FC2198F4}"/>
    <cellStyle name="40% - Accent4 3" xfId="79" xr:uid="{00000000-0005-0000-0000-00002E000000}"/>
    <cellStyle name="40% - Accent4 4" xfId="80" xr:uid="{00000000-0005-0000-0000-00002F000000}"/>
    <cellStyle name="40% - Accent4 5" xfId="800" xr:uid="{7E1A88D3-C5F5-4A7A-BBC7-9CB7B8633866}"/>
    <cellStyle name="40% - Accent5" xfId="36" builtinId="47" customBuiltin="1"/>
    <cellStyle name="40% - Accent5 2" xfId="81" xr:uid="{00000000-0005-0000-0000-000031000000}"/>
    <cellStyle name="40% - Accent5 2 2" xfId="82" xr:uid="{00000000-0005-0000-0000-000032000000}"/>
    <cellStyle name="40% - Accent5 2 3" xfId="466" xr:uid="{BDE4B4C2-834F-4374-AB6F-CBD6ADD0BCD5}"/>
    <cellStyle name="40% - Accent5 3" xfId="83" xr:uid="{00000000-0005-0000-0000-000033000000}"/>
    <cellStyle name="40% - Accent5 4" xfId="84" xr:uid="{00000000-0005-0000-0000-000034000000}"/>
    <cellStyle name="40% - Accent5 5" xfId="801" xr:uid="{B69A2950-BEEF-4864-9F17-C9855252D733}"/>
    <cellStyle name="40% - Accent6" xfId="40" builtinId="51" customBuiltin="1"/>
    <cellStyle name="40% - Accent6 2" xfId="85" xr:uid="{00000000-0005-0000-0000-000036000000}"/>
    <cellStyle name="40% - Accent6 2 2" xfId="86" xr:uid="{00000000-0005-0000-0000-000037000000}"/>
    <cellStyle name="40% - Accent6 2 3" xfId="467" xr:uid="{4F193BD1-35E3-42CB-A3B7-CF9F031D8DD2}"/>
    <cellStyle name="40% - Accent6 3" xfId="87" xr:uid="{00000000-0005-0000-0000-000038000000}"/>
    <cellStyle name="40% - Accent6 4" xfId="88" xr:uid="{00000000-0005-0000-0000-000039000000}"/>
    <cellStyle name="40% - Accent6 5" xfId="802" xr:uid="{6D27545C-9A43-4C07-815D-998FE31719F4}"/>
    <cellStyle name="60% - Accent1" xfId="21" builtinId="32" customBuiltin="1"/>
    <cellStyle name="60% - Accent1 2" xfId="89" xr:uid="{00000000-0005-0000-0000-00003B000000}"/>
    <cellStyle name="60% - Accent1 2 2" xfId="468" xr:uid="{519EAE0A-BC86-45EE-83A0-4D00C831E83C}"/>
    <cellStyle name="60% - Accent1 3" xfId="803" xr:uid="{E92B8CF1-95D3-4C67-8A84-D3ABDBE3C441}"/>
    <cellStyle name="60% - Accent1 4" xfId="4723" xr:uid="{E611CCF2-9B58-44D4-BFC8-F574D2AEA2BA}"/>
    <cellStyle name="60% - Accent2" xfId="25" builtinId="36" customBuiltin="1"/>
    <cellStyle name="60% - Accent2 2" xfId="90" xr:uid="{00000000-0005-0000-0000-00003D000000}"/>
    <cellStyle name="60% - Accent2 2 2" xfId="469" xr:uid="{3FA00E0D-2F59-461B-9F71-500B59694B25}"/>
    <cellStyle name="60% - Accent2 3" xfId="804" xr:uid="{84034BBC-902C-4E72-8142-F8FA387AD006}"/>
    <cellStyle name="60% - Accent2 4" xfId="4724" xr:uid="{552F6E10-E9AA-4A90-83A7-454D275F7D64}"/>
    <cellStyle name="60% - Accent3" xfId="29" builtinId="40" customBuiltin="1"/>
    <cellStyle name="60% - Accent3 2" xfId="91" xr:uid="{00000000-0005-0000-0000-00003F000000}"/>
    <cellStyle name="60% - Accent3 2 2" xfId="470" xr:uid="{1FABD20B-4DA1-45E2-9863-50F208F4D9FD}"/>
    <cellStyle name="60% - Accent3 3" xfId="805" xr:uid="{D764605A-E30A-4A87-A119-ED6563FE286E}"/>
    <cellStyle name="60% - Accent3 4" xfId="4725" xr:uid="{11938E8B-12E9-4C85-8582-2EA0DF0633DE}"/>
    <cellStyle name="60% - Accent4" xfId="33" builtinId="44" customBuiltin="1"/>
    <cellStyle name="60% - Accent4 2" xfId="92" xr:uid="{00000000-0005-0000-0000-000041000000}"/>
    <cellStyle name="60% - Accent4 2 2" xfId="471" xr:uid="{E73F624D-9660-490E-8C58-49EE086899F6}"/>
    <cellStyle name="60% - Accent4 3" xfId="806" xr:uid="{06D3CF0A-3FCF-45FE-B97B-58EF1F6FF3F1}"/>
    <cellStyle name="60% - Accent4 4" xfId="4726" xr:uid="{EE0D5388-8141-4B30-9C1B-3256E198BABE}"/>
    <cellStyle name="60% - Accent5" xfId="37" builtinId="48" customBuiltin="1"/>
    <cellStyle name="60% - Accent5 2" xfId="93" xr:uid="{00000000-0005-0000-0000-000043000000}"/>
    <cellStyle name="60% - Accent5 2 2" xfId="472" xr:uid="{5EFBD6DA-F0D0-49B9-BE91-9E7AD7857A9E}"/>
    <cellStyle name="60% - Accent5 3" xfId="807" xr:uid="{9DB3EF57-4421-4FBD-92D3-F4FCBEEB322D}"/>
    <cellStyle name="60% - Accent5 4" xfId="4727" xr:uid="{FB07C3FB-1299-4F4B-AF11-FB937C4C3FFF}"/>
    <cellStyle name="60% - Accent6" xfId="41" builtinId="52" customBuiltin="1"/>
    <cellStyle name="60% - Accent6 2" xfId="94" xr:uid="{00000000-0005-0000-0000-000045000000}"/>
    <cellStyle name="60% - Accent6 2 2" xfId="473" xr:uid="{E3E0766C-527A-4CCE-ACCE-572F8982E2A3}"/>
    <cellStyle name="60% - Accent6 3" xfId="808" xr:uid="{B137271A-FE00-42EC-A32D-406E5C90B6C8}"/>
    <cellStyle name="60% - Accent6 4" xfId="4728" xr:uid="{A2D72AE4-E4ED-4E64-998E-738E9C366348}"/>
    <cellStyle name="Accent1" xfId="18" builtinId="29" customBuiltin="1"/>
    <cellStyle name="Accent1 2" xfId="95" xr:uid="{00000000-0005-0000-0000-000047000000}"/>
    <cellStyle name="Accent1 2 2" xfId="474" xr:uid="{E6CEB0A4-6CBE-4952-BB88-7C1D1A6E2C2A}"/>
    <cellStyle name="Accent1 3" xfId="809" xr:uid="{F29DB15E-DA4A-45E2-B9CC-204922FAB35C}"/>
    <cellStyle name="Accent2" xfId="22" builtinId="33" customBuiltin="1"/>
    <cellStyle name="Accent2 2" xfId="96" xr:uid="{00000000-0005-0000-0000-000049000000}"/>
    <cellStyle name="Accent2 2 2" xfId="475" xr:uid="{4FC62F71-EBD5-447C-A22E-E77185E9D9D9}"/>
    <cellStyle name="Accent2 3" xfId="810" xr:uid="{EB448E64-E930-407C-B4AC-1796B84EB564}"/>
    <cellStyle name="Accent3" xfId="26" builtinId="37" customBuiltin="1"/>
    <cellStyle name="Accent3 2" xfId="97" xr:uid="{00000000-0005-0000-0000-00004B000000}"/>
    <cellStyle name="Accent3 2 2" xfId="476" xr:uid="{A87E4798-3E84-4E81-9204-C42833D3880D}"/>
    <cellStyle name="Accent3 3" xfId="811" xr:uid="{3BFB70FC-654C-4A90-B369-C09A175A348C}"/>
    <cellStyle name="Accent4" xfId="30" builtinId="41" customBuiltin="1"/>
    <cellStyle name="Accent4 2" xfId="98" xr:uid="{00000000-0005-0000-0000-00004D000000}"/>
    <cellStyle name="Accent4 2 2" xfId="477" xr:uid="{DEFA7F09-2104-4310-8116-0015B54DCE77}"/>
    <cellStyle name="Accent4 3" xfId="812" xr:uid="{AAABEC73-D7F8-4C28-B067-E2231C3AFEA4}"/>
    <cellStyle name="Accent5" xfId="34" builtinId="45" customBuiltin="1"/>
    <cellStyle name="Accent5 2" xfId="478" xr:uid="{99349E99-91A3-4D9C-8969-1B51A001048E}"/>
    <cellStyle name="Accent5 2 2" xfId="813" xr:uid="{35AA3E2E-4CDD-4871-B463-1E914CAB4B3E}"/>
    <cellStyle name="Accent6" xfId="38" builtinId="49" customBuiltin="1"/>
    <cellStyle name="Accent6 2" xfId="99" xr:uid="{00000000-0005-0000-0000-000050000000}"/>
    <cellStyle name="Accent6 2 2" xfId="479" xr:uid="{FFC59BE3-4839-439B-8965-680F57934B8A}"/>
    <cellStyle name="Accent6 3" xfId="814" xr:uid="{9508E688-EAD0-460F-A700-08514BAE9DA7}"/>
    <cellStyle name="Bad" xfId="8" builtinId="27" customBuiltin="1"/>
    <cellStyle name="Bad 2" xfId="100" xr:uid="{00000000-0005-0000-0000-000052000000}"/>
    <cellStyle name="Bad 2 2" xfId="480" xr:uid="{C77C8E70-266C-42E7-9968-CB19A9F10C08}"/>
    <cellStyle name="Bad 3" xfId="815" xr:uid="{321BEFC8-FF0A-4B3E-8B9E-0BF2CCED8E08}"/>
    <cellStyle name="Calculation" xfId="12" builtinId="22" customBuiltin="1"/>
    <cellStyle name="Calculation 2" xfId="101" xr:uid="{00000000-0005-0000-0000-000054000000}"/>
    <cellStyle name="Calculation 2 2" xfId="481" xr:uid="{20A40B4B-D8EE-4C3B-A91E-B1AD70482006}"/>
    <cellStyle name="Calculation 2 2 2" xfId="8742" xr:uid="{F0BF07EF-B1E2-4ABC-8DCB-3FBCDA01D1D7}"/>
    <cellStyle name="Calculation 2 2 3" xfId="8756" xr:uid="{DE95776B-EA0A-46A3-AE08-4CF45ACE01C9}"/>
    <cellStyle name="Calculation 2 2 4" xfId="10148" xr:uid="{9AAE68B8-6A0D-42B0-AF25-A3907AD17922}"/>
    <cellStyle name="Calculation 2 2 5" xfId="28899" xr:uid="{92BA34A1-AE89-4F9C-B611-AF8AA2FE31AB}"/>
    <cellStyle name="Calculation 2 2 6" xfId="36731" xr:uid="{93995062-2C92-4117-B558-A9FCAFA2D0D0}"/>
    <cellStyle name="Calculation 2 3" xfId="515" xr:uid="{0F0A20FC-81CD-4DD2-9A65-86AB7B633ECA}"/>
    <cellStyle name="Calculation 2 3 2" xfId="8768" xr:uid="{E2122604-B43C-46B9-B7D4-13220B04FE8E}"/>
    <cellStyle name="Calculation 2 3 3" xfId="9442" xr:uid="{C122BAA0-139B-4AAB-AB20-664CFD5D4A50}"/>
    <cellStyle name="Calculation 2 3 4" xfId="16926" xr:uid="{FE706B85-95F9-42A0-BC7A-5F5EC9070BFD}"/>
    <cellStyle name="Calculation 2 3 5" xfId="24922" xr:uid="{86295C11-4D79-4CA0-A040-45CA70085BDF}"/>
    <cellStyle name="Calculation 2 3 6" xfId="320" xr:uid="{D4BF780F-B7F8-4170-88AE-9B5CBA89EC22}"/>
    <cellStyle name="Calculation 3" xfId="816" xr:uid="{F52FA236-EEFD-4893-A73F-53AF5D4B4361}"/>
    <cellStyle name="Calculation 3 10" xfId="764" xr:uid="{A12AAEF9-85BF-49CE-974F-AEB20D714012}"/>
    <cellStyle name="Calculation 3 10 10" xfId="2924" xr:uid="{F4B933BB-E3E2-4802-8B54-78F2DA299504}"/>
    <cellStyle name="Calculation 3 10 10 2" xfId="6972" xr:uid="{A2820261-EFC4-4E7C-8514-706575449A27}"/>
    <cellStyle name="Calculation 3 10 10 2 2" xfId="15187" xr:uid="{7DBFCE1F-177F-498E-BC1D-69DB37B19A65}"/>
    <cellStyle name="Calculation 3 10 10 2 3" xfId="23051" xr:uid="{BAD766CE-FD54-42BA-96E7-1AF6CBB9167E}"/>
    <cellStyle name="Calculation 3 10 10 2 4" xfId="31031" xr:uid="{9C1B63C6-3A54-438F-AF5D-B4C7CAF7AB74}"/>
    <cellStyle name="Calculation 3 10 10 2 5" xfId="38858" xr:uid="{5ABAFC65-8EDB-427D-925F-4257C278DC0B}"/>
    <cellStyle name="Calculation 3 10 10 2 6" xfId="46811" xr:uid="{FBF74AE8-A1D4-4609-AD3C-796E271FA9AA}"/>
    <cellStyle name="Calculation 3 10 10 3" xfId="11150" xr:uid="{109ED220-F677-454D-9BDF-8A60B749C50F}"/>
    <cellStyle name="Calculation 3 10 10 4" xfId="19015" xr:uid="{CF8B7558-E58A-4AAD-9994-D0EA641018AB}"/>
    <cellStyle name="Calculation 3 10 10 5" xfId="27017" xr:uid="{9A0F057C-78A8-491F-925A-91957E3C5965}"/>
    <cellStyle name="Calculation 3 10 10 6" xfId="34845" xr:uid="{5D6728D0-BFCB-4715-900F-A6012E20C6DB}"/>
    <cellStyle name="Calculation 3 10 10 7" xfId="42806" xr:uid="{430122FD-EFF7-4BC3-BADB-29CB94B2D8A7}"/>
    <cellStyle name="Calculation 3 10 11" xfId="633" xr:uid="{1AE6E3B8-0AE9-4C26-A067-A537FCFE39DC}"/>
    <cellStyle name="Calculation 3 10 11 2" xfId="4841" xr:uid="{B9231FDC-1F35-4019-85A0-2B51DBC8B09C}"/>
    <cellStyle name="Calculation 3 10 11 2 2" xfId="13061" xr:uid="{4563A4AC-2169-466A-B860-F5546FCA8F1A}"/>
    <cellStyle name="Calculation 3 10 11 2 3" xfId="20928" xr:uid="{DB601C98-F185-4865-B561-2F9FB810D87B}"/>
    <cellStyle name="Calculation 3 10 11 2 4" xfId="28916" xr:uid="{A7331BC7-1DAE-4C8C-A54D-53A9EBC61AAD}"/>
    <cellStyle name="Calculation 3 10 11 2 5" xfId="36748" xr:uid="{2DE0FC21-C74A-41D0-B368-EF23B770DA8C}"/>
    <cellStyle name="Calculation 3 10 11 2 6" xfId="44701" xr:uid="{BDBE79EF-1BBD-46D8-B516-CF5CBC46C871}"/>
    <cellStyle name="Calculation 3 10 11 3" xfId="8883" xr:uid="{2583AB83-8D2C-4CA6-8DA2-CBB43988F03A}"/>
    <cellStyle name="Calculation 3 10 11 4" xfId="9543" xr:uid="{2DA7DB76-EDB5-48FA-99EC-8DBE44E825CB}"/>
    <cellStyle name="Calculation 3 10 11 5" xfId="296" xr:uid="{E015EC30-C530-4531-A7BF-7FEE6EBDE500}"/>
    <cellStyle name="Calculation 3 10 11 6" xfId="28796" xr:uid="{A36ACBC3-B08C-44F3-BAE2-C5CA761B36D4}"/>
    <cellStyle name="Calculation 3 10 11 7" xfId="16950" xr:uid="{1A3A1744-9020-449A-87E9-BC80D24AF875}"/>
    <cellStyle name="Calculation 3 10 12" xfId="2600" xr:uid="{CA6C27DB-E4EA-4C71-8E1D-3123D13787C0}"/>
    <cellStyle name="Calculation 3 10 12 2" xfId="6651" xr:uid="{A2178536-29D6-4F34-BC2A-585B7EA00BDD}"/>
    <cellStyle name="Calculation 3 10 12 2 2" xfId="14866" xr:uid="{3A298EC2-E7A4-478A-AD5D-AAC283B034A9}"/>
    <cellStyle name="Calculation 3 10 12 2 3" xfId="22730" xr:uid="{408C1784-059E-4C47-96CF-D69B92E8D639}"/>
    <cellStyle name="Calculation 3 10 12 2 4" xfId="30710" xr:uid="{EA058EFD-E09E-40BF-AFE3-CE9BB0531164}"/>
    <cellStyle name="Calculation 3 10 12 2 5" xfId="38537" xr:uid="{33F6C292-9D5F-4769-9AE4-F8F2027127BD}"/>
    <cellStyle name="Calculation 3 10 12 2 6" xfId="46490" xr:uid="{CEF85730-7D99-48CF-AA3A-C9404E303274}"/>
    <cellStyle name="Calculation 3 10 12 3" xfId="10826" xr:uid="{793E0624-DBF1-4CD0-938E-A264A1C3AA2D}"/>
    <cellStyle name="Calculation 3 10 12 4" xfId="18691" xr:uid="{2B20D856-021C-4237-9F81-211446999ED1}"/>
    <cellStyle name="Calculation 3 10 12 5" xfId="26694" xr:uid="{517A3683-8E03-4DB0-BD86-50680EFE7E64}"/>
    <cellStyle name="Calculation 3 10 12 6" xfId="34521" xr:uid="{971DD72F-AFED-4AFC-8854-094C25B7BD5B}"/>
    <cellStyle name="Calculation 3 10 12 7" xfId="42482" xr:uid="{236EEDF5-C659-4B8A-A8BF-1DD62FCE9688}"/>
    <cellStyle name="Calculation 3 10 13" xfId="4965" xr:uid="{89089A51-29BC-4E91-9EAF-0ECEF3C53C69}"/>
    <cellStyle name="Calculation 3 10 13 2" xfId="13183" xr:uid="{04EC56AF-8229-4D8E-965F-C67D393A0256}"/>
    <cellStyle name="Calculation 3 10 13 3" xfId="21049" xr:uid="{68270261-F05F-453E-A7AB-545AA145D541}"/>
    <cellStyle name="Calculation 3 10 13 4" xfId="29032" xr:uid="{33879FFA-F0C9-4D1A-9FC4-6ED3CA533C26}"/>
    <cellStyle name="Calculation 3 10 13 5" xfId="36863" xr:uid="{D06B2A5F-F0C3-4325-8A11-EAAEB46A042F}"/>
    <cellStyle name="Calculation 3 10 13 6" xfId="44816" xr:uid="{BD4BEBC3-B822-4C02-9CC2-B6DEE406F023}"/>
    <cellStyle name="Calculation 3 10 14" xfId="9009" xr:uid="{C7239D70-1739-42D8-BB00-5227C32E5D15}"/>
    <cellStyle name="Calculation 3 10 15" xfId="382" xr:uid="{8AD70787-4963-4E81-937D-1CE0C2D1961D}"/>
    <cellStyle name="Calculation 3 10 16" xfId="24907" xr:uid="{9102A5C8-145E-4D4D-9A4C-E4611D09CA75}"/>
    <cellStyle name="Calculation 3 10 17" xfId="8995" xr:uid="{4D3FFEF1-B789-4ECA-813C-DE1DA37701B5}"/>
    <cellStyle name="Calculation 3 10 18" xfId="40709" xr:uid="{A1E31F5A-E5AF-4E79-8FF3-BFA28C02F13E}"/>
    <cellStyle name="Calculation 3 10 2" xfId="1198" xr:uid="{5A4DE781-34D7-449A-83E1-4D96A357A5C5}"/>
    <cellStyle name="Calculation 3 10 2 2" xfId="5323" xr:uid="{7B7ACE74-0712-4F49-AFFB-0F296DA67E87}"/>
    <cellStyle name="Calculation 3 10 2 2 2" xfId="13538" xr:uid="{DB54288F-E2E5-4E91-806D-C10614C3816D}"/>
    <cellStyle name="Calculation 3 10 2 2 3" xfId="21402" xr:uid="{10B51058-F9CD-4843-92CC-A597D6BA07FC}"/>
    <cellStyle name="Calculation 3 10 2 2 4" xfId="29382" xr:uid="{17E80304-7B99-48FA-924E-5A168EAB486B}"/>
    <cellStyle name="Calculation 3 10 2 2 5" xfId="37209" xr:uid="{07571F6C-7116-4C22-9AD1-B7F9CD7AA7A8}"/>
    <cellStyle name="Calculation 3 10 2 2 6" xfId="45162" xr:uid="{F0820C8C-DBC5-4BE7-99CD-5735340B8526}"/>
    <cellStyle name="Calculation 3 10 2 3" xfId="9427" xr:uid="{D83E4BAA-8A5F-49EE-BEF3-1A2447BC5CE4}"/>
    <cellStyle name="Calculation 3 10 2 4" xfId="17289" xr:uid="{FE58C70D-E9E1-4CE6-8F2A-91FCA6ED9EC6}"/>
    <cellStyle name="Calculation 3 10 2 5" xfId="25304" xr:uid="{BD71D29A-AD8B-44C5-8FF4-C7B259371C12}"/>
    <cellStyle name="Calculation 3 10 2 6" xfId="33119" xr:uid="{0A442422-1DE5-4284-AABE-99C3E9D1AC42}"/>
    <cellStyle name="Calculation 3 10 2 7" xfId="41080" xr:uid="{FA7B0415-5469-41FC-9739-7689E57D2BB2}"/>
    <cellStyle name="Calculation 3 10 3" xfId="666" xr:uid="{11C8BFD5-ACA8-4455-8F7D-4FC331477985}"/>
    <cellStyle name="Calculation 3 10 3 2" xfId="4872" xr:uid="{AB5D6136-941E-4718-826B-D62A48C47CBC}"/>
    <cellStyle name="Calculation 3 10 3 2 2" xfId="13092" xr:uid="{3CC1A83F-C002-486E-B9A9-8A0E435380A1}"/>
    <cellStyle name="Calculation 3 10 3 2 3" xfId="20959" xr:uid="{5F48044C-180D-4D1D-B824-04457DF57986}"/>
    <cellStyle name="Calculation 3 10 3 2 4" xfId="28947" xr:uid="{181ABCE5-6AEC-465E-95F7-B9DCA783D205}"/>
    <cellStyle name="Calculation 3 10 3 2 5" xfId="36779" xr:uid="{0F997937-1A14-46EB-884F-95D8BB854CE0}"/>
    <cellStyle name="Calculation 3 10 3 2 6" xfId="44732" xr:uid="{2D81C708-2A44-4D2B-9556-20154888246B}"/>
    <cellStyle name="Calculation 3 10 3 3" xfId="8916" xr:uid="{5E37080B-4302-401C-8DBE-AA02C4C07268}"/>
    <cellStyle name="Calculation 3 10 3 4" xfId="249" xr:uid="{3E9ADCE2-3472-4338-BC3B-A0798F4611E8}"/>
    <cellStyle name="Calculation 3 10 3 5" xfId="24818" xr:uid="{E0A576DD-F709-4A12-BF5F-0EF97EA13398}"/>
    <cellStyle name="Calculation 3 10 3 6" xfId="13168" xr:uid="{AF5E4A3C-61CF-4B88-89D8-CACE4EDC070E}"/>
    <cellStyle name="Calculation 3 10 3 7" xfId="40623" xr:uid="{7876C3B9-25C6-4732-9C93-D151D0D5D437}"/>
    <cellStyle name="Calculation 3 10 4" xfId="589" xr:uid="{5A3005D2-222E-4801-A20A-7009916556CD}"/>
    <cellStyle name="Calculation 3 10 4 2" xfId="4797" xr:uid="{53D8A3BA-DA18-407D-BC6C-04E956B3436B}"/>
    <cellStyle name="Calculation 3 10 4 2 2" xfId="13018" xr:uid="{E86B612B-EBB1-419B-A5D3-B3B9EB06A0C9}"/>
    <cellStyle name="Calculation 3 10 4 2 3" xfId="20886" xr:uid="{0387437E-2A4B-409C-AF72-896493CBBB5E}"/>
    <cellStyle name="Calculation 3 10 4 2 4" xfId="28878" xr:uid="{0D30A97C-DC46-447C-B763-E4B33A5022C4}"/>
    <cellStyle name="Calculation 3 10 4 2 5" xfId="36710" xr:uid="{04EFAB5B-4FBA-445F-BE8F-52D1B5A372B5}"/>
    <cellStyle name="Calculation 3 10 4 2 6" xfId="44665" xr:uid="{22C8B871-80BA-4DDC-BFFC-242837DEF5CC}"/>
    <cellStyle name="Calculation 3 10 4 3" xfId="8841" xr:uid="{64F55C3D-15EE-493E-8940-C1BE03736C3E}"/>
    <cellStyle name="Calculation 3 10 4 4" xfId="10071" xr:uid="{19DBE617-C6B3-4EDB-B193-4C1FEF2D78B8}"/>
    <cellStyle name="Calculation 3 10 4 5" xfId="308" xr:uid="{A72B48B6-0B55-4B22-BFA6-D5C8EBFD861E}"/>
    <cellStyle name="Calculation 3 10 4 6" xfId="25604" xr:uid="{A36D214D-21A5-4EFC-928B-9DE05F3A2F65}"/>
    <cellStyle name="Calculation 3 10 4 7" xfId="323" xr:uid="{CE14E2E5-220B-4C38-B6FD-160F65432322}"/>
    <cellStyle name="Calculation 3 10 5" xfId="1284" xr:uid="{05579B6B-5D0C-44D8-AA49-8FB7C5D7870E}"/>
    <cellStyle name="Calculation 3 10 5 2" xfId="5402" xr:uid="{D6FFCA44-8C69-4116-9CD7-61AEA3E46E6F}"/>
    <cellStyle name="Calculation 3 10 5 2 2" xfId="13617" xr:uid="{3F9D3316-8ED9-47A0-8022-A6EA97FF3AAC}"/>
    <cellStyle name="Calculation 3 10 5 2 3" xfId="21481" xr:uid="{4246DB11-7E60-4E39-B614-6604B50C888C}"/>
    <cellStyle name="Calculation 3 10 5 2 4" xfId="29461" xr:uid="{49F3A675-0632-4E01-9810-780B4F2AB5D8}"/>
    <cellStyle name="Calculation 3 10 5 2 5" xfId="37288" xr:uid="{A0273831-E307-4D94-AC25-9980A5708E97}"/>
    <cellStyle name="Calculation 3 10 5 2 6" xfId="45241" xr:uid="{9038A89A-E981-43D9-B441-8A1F7E7EBFF7}"/>
    <cellStyle name="Calculation 3 10 5 3" xfId="9513" xr:uid="{289CEDEE-0582-4A0A-9C8D-1493505C83A8}"/>
    <cellStyle name="Calculation 3 10 5 4" xfId="17375" xr:uid="{C31AFD4E-B37B-490B-B891-D14375DEA942}"/>
    <cellStyle name="Calculation 3 10 5 5" xfId="25388" xr:uid="{38FBC61F-4F3F-4B65-B604-E7D6BA7AC446}"/>
    <cellStyle name="Calculation 3 10 5 6" xfId="33205" xr:uid="{87D1900D-F514-41C3-AC6A-41CE24EC7F01}"/>
    <cellStyle name="Calculation 3 10 5 7" xfId="41166" xr:uid="{12B547D6-2BC2-4973-9054-CB6E018B5D29}"/>
    <cellStyle name="Calculation 3 10 6" xfId="1627" xr:uid="{B7760487-4D93-4971-A617-4633B3F369AE}"/>
    <cellStyle name="Calculation 3 10 6 2" xfId="5722" xr:uid="{2417B81A-8252-4208-AF5C-6FD9E543BA78}"/>
    <cellStyle name="Calculation 3 10 6 2 2" xfId="13937" xr:uid="{8CFB1D6F-8CBB-4878-AB75-96504B0A31AD}"/>
    <cellStyle name="Calculation 3 10 6 2 3" xfId="21801" xr:uid="{594855F2-1BFE-4B01-8FFF-7571F0807C62}"/>
    <cellStyle name="Calculation 3 10 6 2 4" xfId="29781" xr:uid="{B996FB67-511E-4320-AE8B-056B9E10572C}"/>
    <cellStyle name="Calculation 3 10 6 2 5" xfId="37608" xr:uid="{DA85F77A-B7CE-4081-A57F-20CEFA8EB389}"/>
    <cellStyle name="Calculation 3 10 6 2 6" xfId="45561" xr:uid="{5996B76D-647B-406C-8D4B-C7A0AADAB501}"/>
    <cellStyle name="Calculation 3 10 6 3" xfId="9854" xr:uid="{F0218C05-0FE5-4DEE-BDD4-305067BAAC7A}"/>
    <cellStyle name="Calculation 3 10 6 4" xfId="17718" xr:uid="{08C01AA0-A2BB-4815-9255-1C22BF96E959}"/>
    <cellStyle name="Calculation 3 10 6 5" xfId="25728" xr:uid="{20CC6A1D-4EB3-425B-B849-B874D72A1470}"/>
    <cellStyle name="Calculation 3 10 6 6" xfId="33548" xr:uid="{D481A132-53B1-4CE4-B34B-EE235A3A53F3}"/>
    <cellStyle name="Calculation 3 10 6 7" xfId="41509" xr:uid="{A1DD154A-EDB7-43F1-B4C0-1960B398EF43}"/>
    <cellStyle name="Calculation 3 10 7" xfId="1967" xr:uid="{0DD4DA36-0314-4943-8BC2-F0BC1595EEA7}"/>
    <cellStyle name="Calculation 3 10 7 2" xfId="6041" xr:uid="{D562A413-766B-4D1F-9C45-BCFA9A3ED78C}"/>
    <cellStyle name="Calculation 3 10 7 2 2" xfId="14256" xr:uid="{C32961A5-C207-4D41-930B-351BF8D19902}"/>
    <cellStyle name="Calculation 3 10 7 2 3" xfId="22120" xr:uid="{F781F1B3-7426-4CB2-80D9-43FEE7222932}"/>
    <cellStyle name="Calculation 3 10 7 2 4" xfId="30100" xr:uid="{21B8DBA8-BCBD-4877-9C15-E1BA29F62F93}"/>
    <cellStyle name="Calculation 3 10 7 2 5" xfId="37927" xr:uid="{34A0F9B8-7C54-4373-B4DC-1FC1CEF9F414}"/>
    <cellStyle name="Calculation 3 10 7 2 6" xfId="45880" xr:uid="{2324899D-F3FC-476F-B593-BE62800F3CF9}"/>
    <cellStyle name="Calculation 3 10 7 3" xfId="10193" xr:uid="{C140AE60-5E7B-4DAB-9E7A-42D94170850D}"/>
    <cellStyle name="Calculation 3 10 7 4" xfId="18058" xr:uid="{9ACF64E9-F275-45C6-B457-2ABE105B89C8}"/>
    <cellStyle name="Calculation 3 10 7 5" xfId="26065" xr:uid="{D48CCEEA-35B1-4A96-9AA6-CA6C146417FC}"/>
    <cellStyle name="Calculation 3 10 7 6" xfId="33888" xr:uid="{41C53403-A81D-4BC0-9BB3-23232D00CC15}"/>
    <cellStyle name="Calculation 3 10 7 7" xfId="41849" xr:uid="{1555C776-A7D4-477B-A4B0-32B99FD11A00}"/>
    <cellStyle name="Calculation 3 10 8" xfId="1245" xr:uid="{2089A68D-B4C1-4D26-ACC9-4AEE601E5D05}"/>
    <cellStyle name="Calculation 3 10 8 2" xfId="5366" xr:uid="{F1DC1855-CEAB-494D-BC0C-BC9A12479BE2}"/>
    <cellStyle name="Calculation 3 10 8 2 2" xfId="13581" xr:uid="{06018530-D5B1-4A37-BA83-6D9F9F942829}"/>
    <cellStyle name="Calculation 3 10 8 2 3" xfId="21445" xr:uid="{6A957B84-C45D-4431-AB4C-301952B9536D}"/>
    <cellStyle name="Calculation 3 10 8 2 4" xfId="29425" xr:uid="{08EC6F1D-B3E3-4B3B-910A-D787C878899B}"/>
    <cellStyle name="Calculation 3 10 8 2 5" xfId="37252" xr:uid="{1D56C329-213D-4392-9B89-470BD603033A}"/>
    <cellStyle name="Calculation 3 10 8 2 6" xfId="45205" xr:uid="{5310F82F-318D-4001-8585-E4A5C7FD387B}"/>
    <cellStyle name="Calculation 3 10 8 3" xfId="9474" xr:uid="{61858679-1980-4BF1-A405-9E760B8F8BD7}"/>
    <cellStyle name="Calculation 3 10 8 4" xfId="17336" xr:uid="{D1907355-C6B3-4894-889D-15F91D228692}"/>
    <cellStyle name="Calculation 3 10 8 5" xfId="25350" xr:uid="{A93A8DAF-343D-4F50-B67C-0C343615D39F}"/>
    <cellStyle name="Calculation 3 10 8 6" xfId="33166" xr:uid="{1630E293-E07B-4E02-897C-9FE823D74272}"/>
    <cellStyle name="Calculation 3 10 8 7" xfId="41127" xr:uid="{A412E0AA-A6E9-4C7A-941F-836BF997B9FF}"/>
    <cellStyle name="Calculation 3 10 9" xfId="2910" xr:uid="{3F5708C9-6EB8-439D-8A77-A6236F19DF29}"/>
    <cellStyle name="Calculation 3 10 9 2" xfId="6960" xr:uid="{80BE40E5-DA27-4F11-924A-2F449F876EB0}"/>
    <cellStyle name="Calculation 3 10 9 2 2" xfId="15175" xr:uid="{065DA4AF-F12C-4D7C-AEC1-BEB6F48C4F18}"/>
    <cellStyle name="Calculation 3 10 9 2 3" xfId="23039" xr:uid="{73374A09-42CA-4DAA-9745-C828C6621C0B}"/>
    <cellStyle name="Calculation 3 10 9 2 4" xfId="31019" xr:uid="{5F64C65A-1042-430B-978D-EAE43BB483C1}"/>
    <cellStyle name="Calculation 3 10 9 2 5" xfId="38846" xr:uid="{755A5B2C-1B3C-4B13-B679-22B7CB3638D6}"/>
    <cellStyle name="Calculation 3 10 9 2 6" xfId="46799" xr:uid="{B6D905F9-47A2-4158-A0C9-18E7AED93B69}"/>
    <cellStyle name="Calculation 3 10 9 3" xfId="11136" xr:uid="{C0EEBA6F-EAC7-4EEB-8142-F2810BFB5D74}"/>
    <cellStyle name="Calculation 3 10 9 4" xfId="19001" xr:uid="{CE37CD60-9E89-4575-AC96-3DB9C63A49A3}"/>
    <cellStyle name="Calculation 3 10 9 5" xfId="27004" xr:uid="{04201257-BE63-4B59-AB93-C7DDCE8D5B64}"/>
    <cellStyle name="Calculation 3 10 9 6" xfId="34831" xr:uid="{8A431971-DB1D-4EDD-8857-7FF2830821E3}"/>
    <cellStyle name="Calculation 3 10 9 7" xfId="42792" xr:uid="{8BDAA5BB-E0A0-4517-917F-5D96A5DAADE0}"/>
    <cellStyle name="Calculation 3 11" xfId="743" xr:uid="{7D6052D4-AD1E-415F-B068-605C00F1C625}"/>
    <cellStyle name="Calculation 3 11 10" xfId="694" xr:uid="{8F201452-249F-4A9F-A480-9AA91948E23E}"/>
    <cellStyle name="Calculation 3 11 10 2" xfId="4899" xr:uid="{1571ABF0-7F3D-484D-A0ED-D59B89449797}"/>
    <cellStyle name="Calculation 3 11 10 2 2" xfId="13119" xr:uid="{187C58B1-9AA4-404A-BCC2-20E77EEFE538}"/>
    <cellStyle name="Calculation 3 11 10 2 3" xfId="20986" xr:uid="{76D2E566-F3D1-42D1-9410-C1D01CB38293}"/>
    <cellStyle name="Calculation 3 11 10 2 4" xfId="28974" xr:uid="{22858650-37EC-4B80-A9E7-D97F98465472}"/>
    <cellStyle name="Calculation 3 11 10 2 5" xfId="36806" xr:uid="{E7298631-3636-4146-B260-C917C6601F5D}"/>
    <cellStyle name="Calculation 3 11 10 2 6" xfId="44759" xr:uid="{020F1722-0036-406C-B655-D035F8F82E6A}"/>
    <cellStyle name="Calculation 3 11 10 3" xfId="8944" xr:uid="{6B669793-9805-43D5-A8F4-6DFAC9076767}"/>
    <cellStyle name="Calculation 3 11 10 4" xfId="426" xr:uid="{35AC578B-E8DD-490A-B635-A5708C3E7834}"/>
    <cellStyle name="Calculation 3 11 10 5" xfId="24846" xr:uid="{539965A0-D0D5-419E-88C9-737DCB260611}"/>
    <cellStyle name="Calculation 3 11 10 6" xfId="28809" xr:uid="{EADDF44C-200A-41CB-A41B-B8DDE5EDB88E}"/>
    <cellStyle name="Calculation 3 11 10 7" xfId="40651" xr:uid="{55AC156B-4562-4A5E-A185-27E6D6CF1CB6}"/>
    <cellStyle name="Calculation 3 11 11" xfId="1240" xr:uid="{DBA9C301-0EAE-41DC-AF15-31606B368708}"/>
    <cellStyle name="Calculation 3 11 11 2" xfId="5361" xr:uid="{34D790E2-0246-4439-A7C9-AE196D2DF4DF}"/>
    <cellStyle name="Calculation 3 11 11 2 2" xfId="13576" xr:uid="{CD645E20-8F56-4CA3-BF30-981A1E2805AB}"/>
    <cellStyle name="Calculation 3 11 11 2 3" xfId="21440" xr:uid="{DB06940F-6046-4336-B92D-FC3A2D5BA292}"/>
    <cellStyle name="Calculation 3 11 11 2 4" xfId="29420" xr:uid="{BA9FA93B-CF86-4868-8060-0B15442C4D09}"/>
    <cellStyle name="Calculation 3 11 11 2 5" xfId="37247" xr:uid="{C7E02B4B-0CEA-493A-A359-AFA216627834}"/>
    <cellStyle name="Calculation 3 11 11 2 6" xfId="45200" xr:uid="{95C044F6-1C25-4B81-B4AE-BB1453A2EFA3}"/>
    <cellStyle name="Calculation 3 11 11 3" xfId="9469" xr:uid="{277F34F6-5FE1-4865-A5C1-F3AF43025EC9}"/>
    <cellStyle name="Calculation 3 11 11 4" xfId="17331" xr:uid="{FE1EB526-0497-4503-8D23-A4AF2BC387DB}"/>
    <cellStyle name="Calculation 3 11 11 5" xfId="25345" xr:uid="{61A14272-D02A-479A-AE2D-638F74626EE7}"/>
    <cellStyle name="Calculation 3 11 11 6" xfId="33161" xr:uid="{19354FA9-EA5E-443B-91DE-AC6F4C911A66}"/>
    <cellStyle name="Calculation 3 11 11 7" xfId="41122" xr:uid="{A23F2DEE-30BE-4A16-B79B-CF2903FAF716}"/>
    <cellStyle name="Calculation 3 11 12" xfId="1937" xr:uid="{4E28C4DD-90AF-429D-AFA3-5CC1C6552028}"/>
    <cellStyle name="Calculation 3 11 12 2" xfId="6011" xr:uid="{146F6313-7D0A-4F50-8E95-488580E6623F}"/>
    <cellStyle name="Calculation 3 11 12 2 2" xfId="14226" xr:uid="{9CEC8977-5693-4F1C-AA6D-C4E01AF5A45F}"/>
    <cellStyle name="Calculation 3 11 12 2 3" xfId="22090" xr:uid="{A1E01F65-9FE9-4F8F-B75C-6D3A2E7737D7}"/>
    <cellStyle name="Calculation 3 11 12 2 4" xfId="30070" xr:uid="{28B4B3BB-E474-4540-8B92-EFB25E6E2254}"/>
    <cellStyle name="Calculation 3 11 12 2 5" xfId="37897" xr:uid="{AF669311-1E31-4AF6-BBF7-7D8073E78DAB}"/>
    <cellStyle name="Calculation 3 11 12 2 6" xfId="45850" xr:uid="{FA3FD862-9E37-4214-91A5-2C6408E84CBD}"/>
    <cellStyle name="Calculation 3 11 12 3" xfId="10163" xr:uid="{D6E6D3B8-328F-4AC7-B8F9-090BCEF3653E}"/>
    <cellStyle name="Calculation 3 11 12 4" xfId="18028" xr:uid="{F5FE96EC-3948-4210-BE77-38E331018921}"/>
    <cellStyle name="Calculation 3 11 12 5" xfId="26035" xr:uid="{0D53CE14-D90E-4908-91FF-D428CAA318D5}"/>
    <cellStyle name="Calculation 3 11 12 6" xfId="33858" xr:uid="{79ACD317-A46C-4CBF-85A6-C1D36FE70EF7}"/>
    <cellStyle name="Calculation 3 11 12 7" xfId="41819" xr:uid="{8BDA83C2-F04A-49AB-824B-4F98F4BC8F9D}"/>
    <cellStyle name="Calculation 3 11 13" xfId="4944" xr:uid="{F91826FA-4F42-4AAE-90EF-212700AD3F48}"/>
    <cellStyle name="Calculation 3 11 13 2" xfId="13164" xr:uid="{4ED9211B-B78C-4092-A28D-4DCCE4B2445B}"/>
    <cellStyle name="Calculation 3 11 13 3" xfId="21031" xr:uid="{5E867D71-FD8F-4F90-88A1-225252FF5F01}"/>
    <cellStyle name="Calculation 3 11 13 4" xfId="29019" xr:uid="{E90F263A-61B8-45F0-9F79-BF86CB6E4B1F}"/>
    <cellStyle name="Calculation 3 11 13 5" xfId="36850" xr:uid="{A1DAF359-E7FC-4338-8D0B-C27F681C4BF1}"/>
    <cellStyle name="Calculation 3 11 13 6" xfId="44803" xr:uid="{09FC8F76-1993-4CA6-BF42-C690DE567876}"/>
    <cellStyle name="Calculation 3 11 14" xfId="8992" xr:uid="{0A2199C3-F84C-4404-9288-4C1A25EEB7F7}"/>
    <cellStyle name="Calculation 3 11 15" xfId="373" xr:uid="{37F7D007-1324-4205-AD3E-93142EC4CD91}"/>
    <cellStyle name="Calculation 3 11 16" xfId="24894" xr:uid="{B12B11E4-9A77-46E0-906F-882FC3BF17CE}"/>
    <cellStyle name="Calculation 3 11 17" xfId="20808" xr:uid="{D6A199E9-F4CD-48DC-AE61-B04C1616131D}"/>
    <cellStyle name="Calculation 3 11 18" xfId="40696" xr:uid="{1876A328-0FA5-4C8C-A35A-CDFE5835002F}"/>
    <cellStyle name="Calculation 3 11 2" xfId="1178" xr:uid="{CF8701F7-4848-4AA2-8FF1-41C70AE8C5A0}"/>
    <cellStyle name="Calculation 3 11 2 2" xfId="5303" xr:uid="{66790813-9C08-44D2-AF3F-D010F2EDDDD6}"/>
    <cellStyle name="Calculation 3 11 2 2 2" xfId="13518" xr:uid="{A87A1C22-D359-45B1-A5E2-48F152735645}"/>
    <cellStyle name="Calculation 3 11 2 2 3" xfId="21382" xr:uid="{ABD1B765-C19F-4230-B03C-63F801BFDA2D}"/>
    <cellStyle name="Calculation 3 11 2 2 4" xfId="29362" xr:uid="{980A6394-236F-4F7B-8A0D-68C6BAC59A8F}"/>
    <cellStyle name="Calculation 3 11 2 2 5" xfId="37189" xr:uid="{4F34E703-FAAE-48FC-AE1F-E5F4A0DD4F16}"/>
    <cellStyle name="Calculation 3 11 2 2 6" xfId="45142" xr:uid="{3021026E-0C45-4A84-B982-3989293C2A24}"/>
    <cellStyle name="Calculation 3 11 2 3" xfId="9407" xr:uid="{329368B9-71C6-40D2-9715-7B0E00929E2C}"/>
    <cellStyle name="Calculation 3 11 2 4" xfId="17269" xr:uid="{2C242D01-02DA-4592-A2EF-E8052E93F995}"/>
    <cellStyle name="Calculation 3 11 2 5" xfId="25284" xr:uid="{D24CAC08-1FAE-4E69-8EAC-6737386F61C9}"/>
    <cellStyle name="Calculation 3 11 2 6" xfId="33099" xr:uid="{738150B0-F1C9-4195-B110-F317EEF60B27}"/>
    <cellStyle name="Calculation 3 11 2 7" xfId="41060" xr:uid="{A05AB4B2-968F-484C-A0E5-3FD1A87E93CE}"/>
    <cellStyle name="Calculation 3 11 3" xfId="692" xr:uid="{F52C615E-B170-4740-A240-D22F8567085F}"/>
    <cellStyle name="Calculation 3 11 3 2" xfId="4897" xr:uid="{2F0A4A0D-C5BE-4014-BE31-E333442A2DCB}"/>
    <cellStyle name="Calculation 3 11 3 2 2" xfId="13117" xr:uid="{85DECFEF-C7DF-4186-9930-525A2CC27957}"/>
    <cellStyle name="Calculation 3 11 3 2 3" xfId="20984" xr:uid="{5F603D2A-4B25-4AFA-BC59-9BDB871668E2}"/>
    <cellStyle name="Calculation 3 11 3 2 4" xfId="28972" xr:uid="{34E0BDB3-D475-4057-9A79-8291C09E4445}"/>
    <cellStyle name="Calculation 3 11 3 2 5" xfId="36804" xr:uid="{6AAE9F97-1B49-4C5A-86CF-D71F99DA01AF}"/>
    <cellStyle name="Calculation 3 11 3 2 6" xfId="44757" xr:uid="{2F49FD7A-8A34-4BB8-9794-F5AA9A0FFE85}"/>
    <cellStyle name="Calculation 3 11 3 3" xfId="8942" xr:uid="{5F2B6D6A-3DB3-4710-95F1-7D7869A00DA2}"/>
    <cellStyle name="Calculation 3 11 3 4" xfId="8735" xr:uid="{B72305CA-901E-4EE3-BEC2-4EDA0A7F48BD}"/>
    <cellStyle name="Calculation 3 11 3 5" xfId="24844" xr:uid="{32300D35-8826-473C-AF89-F71245E157CF}"/>
    <cellStyle name="Calculation 3 11 3 6" xfId="16970" xr:uid="{4AE21037-E21C-4261-9300-C4AF65ECFCEB}"/>
    <cellStyle name="Calculation 3 11 3 7" xfId="40649" xr:uid="{649500FD-E9EE-4647-ADBB-5E8145FBDFB9}"/>
    <cellStyle name="Calculation 3 11 4" xfId="569" xr:uid="{EC219076-83D5-4815-A1D2-95F201936F92}"/>
    <cellStyle name="Calculation 3 11 4 2" xfId="4777" xr:uid="{9D3A1CB7-8FAD-47A9-BF9A-94BDEBF49639}"/>
    <cellStyle name="Calculation 3 11 4 2 2" xfId="12998" xr:uid="{28DFCA4A-973B-4761-9655-A34488903821}"/>
    <cellStyle name="Calculation 3 11 4 2 3" xfId="20866" xr:uid="{3D8C574E-D253-4D52-ABDA-6479F1626076}"/>
    <cellStyle name="Calculation 3 11 4 2 4" xfId="28858" xr:uid="{F2C32630-6CE2-4D63-8686-AA2AEDC8E873}"/>
    <cellStyle name="Calculation 3 11 4 2 5" xfId="36690" xr:uid="{4DD060AA-4AE1-429D-8E9E-3D54A5858F17}"/>
    <cellStyle name="Calculation 3 11 4 2 6" xfId="44645" xr:uid="{B1E145F2-AB66-43D2-82E0-B26C3BA33396}"/>
    <cellStyle name="Calculation 3 11 4 3" xfId="8821" xr:uid="{644BFC1A-B3B8-4AE2-ABF7-3B408A0076A2}"/>
    <cellStyle name="Calculation 3 11 4 4" xfId="9668" xr:uid="{C04EDC2D-5CFD-474A-9CBE-187A96EE83CF}"/>
    <cellStyle name="Calculation 3 11 4 5" xfId="12939" xr:uid="{413C7405-C358-45A8-94BD-3B1067D601B9}"/>
    <cellStyle name="Calculation 3 11 4 6" xfId="25117" xr:uid="{C621E17D-D2C8-4AB5-9F7F-294611368AB9}"/>
    <cellStyle name="Calculation 3 11 4 7" xfId="8713" xr:uid="{EC234FBE-03CD-4D58-9376-9E28D988D155}"/>
    <cellStyle name="Calculation 3 11 5" xfId="621" xr:uid="{1D1E706E-D86F-4A20-8DA9-5769C34C2DD5}"/>
    <cellStyle name="Calculation 3 11 5 2" xfId="4829" xr:uid="{8C56890B-7C98-454E-BD89-EBAAB1382252}"/>
    <cellStyle name="Calculation 3 11 5 2 2" xfId="13049" xr:uid="{82DF1428-5CA1-46A2-8B65-3897F05A16B2}"/>
    <cellStyle name="Calculation 3 11 5 2 3" xfId="20918" xr:uid="{3CB74DFC-1A09-41F4-8E93-FFDA9692B754}"/>
    <cellStyle name="Calculation 3 11 5 2 4" xfId="28908" xr:uid="{10347E01-0329-4D6A-89AC-13709C4C52FE}"/>
    <cellStyle name="Calculation 3 11 5 2 5" xfId="36740" xr:uid="{083112D6-9220-4A43-98B8-707FAC530E2A}"/>
    <cellStyle name="Calculation 3 11 5 2 6" xfId="44693" xr:uid="{BEDEE808-76EE-4D04-B3F7-555ED7132E4E}"/>
    <cellStyle name="Calculation 3 11 5 3" xfId="8871" xr:uid="{56E7187F-FF52-4269-AE7C-F0DF42D8D991}"/>
    <cellStyle name="Calculation 3 11 5 4" xfId="12207" xr:uid="{A18230EC-7C10-49B0-9F8E-FFB61ED6041D}"/>
    <cellStyle name="Calculation 3 11 5 5" xfId="417" xr:uid="{BA76A3EE-E044-4FF7-AC87-8F4E00902F93}"/>
    <cellStyle name="Calculation 3 11 5 6" xfId="27167" xr:uid="{4BB9A908-A81B-4080-B9A0-2ECBF77B8005}"/>
    <cellStyle name="Calculation 3 11 5 7" xfId="259" xr:uid="{D4ED238E-C317-44A8-804B-36571121F304}"/>
    <cellStyle name="Calculation 3 11 6" xfId="566" xr:uid="{9AE56301-DA55-498A-B04B-DE584F8A8E29}"/>
    <cellStyle name="Calculation 3 11 6 2" xfId="4774" xr:uid="{000CDB78-D8BC-451D-AFC8-14765441B7B0}"/>
    <cellStyle name="Calculation 3 11 6 2 2" xfId="12995" xr:uid="{B14A8D83-C197-45D0-A2CA-BA78538ACAFD}"/>
    <cellStyle name="Calculation 3 11 6 2 3" xfId="20863" xr:uid="{A4F7595A-4CD9-46A2-85B7-0577D040257C}"/>
    <cellStyle name="Calculation 3 11 6 2 4" xfId="28855" xr:uid="{6FC6288A-F1C6-46CA-8BF3-7850F249F679}"/>
    <cellStyle name="Calculation 3 11 6 2 5" xfId="36687" xr:uid="{2170DF32-C73D-42F8-B545-9A21BBE4B562}"/>
    <cellStyle name="Calculation 3 11 6 2 6" xfId="44642" xr:uid="{5E29525A-4184-4D97-927C-5F2CBC6F2639}"/>
    <cellStyle name="Calculation 3 11 6 3" xfId="8818" xr:uid="{7FEB02DF-61FF-4FDC-919D-852C16085DE3}"/>
    <cellStyle name="Calculation 3 11 6 4" xfId="11302" xr:uid="{5C4C13EA-E9FA-4866-929B-C52A3D82DDEC}"/>
    <cellStyle name="Calculation 3 11 6 5" xfId="292" xr:uid="{E7D2893E-042F-4285-AC3D-BB5724EDDCDB}"/>
    <cellStyle name="Calculation 3 11 6 6" xfId="26530" xr:uid="{767AF914-AF79-4335-8B29-809AD8F76A2E}"/>
    <cellStyle name="Calculation 3 11 6 7" xfId="28802" xr:uid="{C7C82D8F-5414-42FF-8F98-A7D38EF3E7B9}"/>
    <cellStyle name="Calculation 3 11 7" xfId="1597" xr:uid="{9B698531-6855-4E6B-BA5D-7050BEDD9E0E}"/>
    <cellStyle name="Calculation 3 11 7 2" xfId="5694" xr:uid="{AF606AB4-4526-421C-9219-01E3A1AD20AC}"/>
    <cellStyle name="Calculation 3 11 7 2 2" xfId="13909" xr:uid="{A34742A0-8EA4-4059-B040-FDD8F98B1C0E}"/>
    <cellStyle name="Calculation 3 11 7 2 3" xfId="21773" xr:uid="{F2E7AE1D-9849-4430-BAC8-FC372DB8DA3E}"/>
    <cellStyle name="Calculation 3 11 7 2 4" xfId="29753" xr:uid="{2F4B96C2-C848-4489-8938-4EF94750A77D}"/>
    <cellStyle name="Calculation 3 11 7 2 5" xfId="37580" xr:uid="{0BB1AD76-59A6-44BB-9E26-AD0516E5815F}"/>
    <cellStyle name="Calculation 3 11 7 2 6" xfId="45533" xr:uid="{A7B5D3A9-9432-4207-A62C-3657ABA88C0C}"/>
    <cellStyle name="Calculation 3 11 7 3" xfId="9825" xr:uid="{24E9202F-FCD1-45A1-8C35-08129CC53301}"/>
    <cellStyle name="Calculation 3 11 7 4" xfId="17688" xr:uid="{094E22F4-91FB-46AE-9183-8C0E41F70A3F}"/>
    <cellStyle name="Calculation 3 11 7 5" xfId="25699" xr:uid="{3852BFAC-7DBA-44AD-B1EC-C4242DD55FAE}"/>
    <cellStyle name="Calculation 3 11 7 6" xfId="33518" xr:uid="{8719A328-59A8-4501-9BEA-31E59F88C940}"/>
    <cellStyle name="Calculation 3 11 7 7" xfId="41479" xr:uid="{EF66168D-7322-4A53-9D11-75AFF2C92DDC}"/>
    <cellStyle name="Calculation 3 11 8" xfId="605" xr:uid="{FC74CD71-CDB7-4BB6-B877-CAA10C612543}"/>
    <cellStyle name="Calculation 3 11 8 2" xfId="4813" xr:uid="{08B44E91-19E9-4E9B-A767-CB9912BF2E30}"/>
    <cellStyle name="Calculation 3 11 8 2 2" xfId="13034" xr:uid="{BDD10510-7C78-4B3A-9816-3A8F51C51B06}"/>
    <cellStyle name="Calculation 3 11 8 2 3" xfId="20902" xr:uid="{3E6E0981-623D-45F6-B86A-8393259EB5AF}"/>
    <cellStyle name="Calculation 3 11 8 2 4" xfId="28894" xr:uid="{DFDC2497-7F39-4848-8DF4-F3CE8B51546D}"/>
    <cellStyle name="Calculation 3 11 8 2 5" xfId="36726" xr:uid="{E24C504E-00B0-4CE8-A371-35A41875B498}"/>
    <cellStyle name="Calculation 3 11 8 2 6" xfId="44681" xr:uid="{EACC91C2-3E48-4D50-80AF-473DC523D07E}"/>
    <cellStyle name="Calculation 3 11 8 3" xfId="8857" xr:uid="{1E79C7D6-8123-4C39-9588-465C0DDF7C3B}"/>
    <cellStyle name="Calculation 3 11 8 4" xfId="9551" xr:uid="{AA319BB6-0D13-4DB4-A80D-BE787BE49F47}"/>
    <cellStyle name="Calculation 3 11 8 5" xfId="302" xr:uid="{3D9BAFD5-E365-4E44-A975-31B1D1E630EA}"/>
    <cellStyle name="Calculation 3 11 8 6" xfId="28797" xr:uid="{E34D47D0-307A-4311-94A8-0B84BE604EA6}"/>
    <cellStyle name="Calculation 3 11 8 7" xfId="29004" xr:uid="{BBA5CB0A-B609-4D83-94BA-23F07557689F}"/>
    <cellStyle name="Calculation 3 11 9" xfId="634" xr:uid="{548CC448-CBBD-4859-9B1B-49538BB8D904}"/>
    <cellStyle name="Calculation 3 11 9 2" xfId="4842" xr:uid="{370D22CA-9593-43A7-BB2D-685E342197D4}"/>
    <cellStyle name="Calculation 3 11 9 2 2" xfId="13062" xr:uid="{2C2FB8A9-3733-4D2E-B215-F07B3B4A87D8}"/>
    <cellStyle name="Calculation 3 11 9 2 3" xfId="20929" xr:uid="{00AE99A5-9FBC-4DE3-9B98-E3C7BE6346D0}"/>
    <cellStyle name="Calculation 3 11 9 2 4" xfId="28917" xr:uid="{2DD1CFE4-3A07-4419-B8DF-76788CC4C83A}"/>
    <cellStyle name="Calculation 3 11 9 2 5" xfId="36749" xr:uid="{1A2F8C06-B815-436C-B36A-F9997C3B5187}"/>
    <cellStyle name="Calculation 3 11 9 2 6" xfId="44702" xr:uid="{6CA0494C-9639-47B8-9742-9D79F7B96ECE}"/>
    <cellStyle name="Calculation 3 11 9 3" xfId="8884" xr:uid="{EFF2177C-6D97-435D-8B4F-29E0281A8B16}"/>
    <cellStyle name="Calculation 3 11 9 4" xfId="12933" xr:uid="{AF74222F-DC00-4F0E-B99D-EC86652C51E8}"/>
    <cellStyle name="Calculation 3 11 9 5" xfId="9072" xr:uid="{AEA32142-9777-40AE-87FF-FD9FDB7125BA}"/>
    <cellStyle name="Calculation 3 11 9 6" xfId="28213" xr:uid="{F5EBC1DA-4E54-4D1B-8AE5-FC7324C6D08F}"/>
    <cellStyle name="Calculation 3 11 9 7" xfId="9571" xr:uid="{EB510E32-8B72-4A78-A982-14F2EBA52E03}"/>
    <cellStyle name="Calculation 3 12" xfId="952" xr:uid="{3F983EB4-31A3-434E-96EE-BFF6A6D4D6B7}"/>
    <cellStyle name="Calculation 3 12 10" xfId="3930" xr:uid="{19BD2458-E9B8-4ABE-B2EC-B84CE110579B}"/>
    <cellStyle name="Calculation 3 12 10 2" xfId="7949" xr:uid="{87065180-3E18-4182-8F15-72FD45A10503}"/>
    <cellStyle name="Calculation 3 12 10 2 2" xfId="16164" xr:uid="{1CF1DF0F-C573-43FE-83AD-515702B56FE4}"/>
    <cellStyle name="Calculation 3 12 10 2 3" xfId="24028" xr:uid="{8AB5F984-82CE-4EAA-B74A-1F7A54C5BFA0}"/>
    <cellStyle name="Calculation 3 12 10 2 4" xfId="32008" xr:uid="{F6AD2418-91F2-43EB-AA8B-688E8C81B94B}"/>
    <cellStyle name="Calculation 3 12 10 2 5" xfId="39835" xr:uid="{5E5C2398-0EB9-4F3D-8F54-DFE31886E7EE}"/>
    <cellStyle name="Calculation 3 12 10 2 6" xfId="47788" xr:uid="{22F94341-4CBF-43EC-A2F0-A0F4D4FC8EDF}"/>
    <cellStyle name="Calculation 3 12 10 3" xfId="12152" xr:uid="{08692486-EB85-428E-9015-B178CE5DD8D6}"/>
    <cellStyle name="Calculation 3 12 10 4" xfId="20021" xr:uid="{1F4A5183-8E26-4C7D-96C9-13571D9D3ED6}"/>
    <cellStyle name="Calculation 3 12 10 5" xfId="28018" xr:uid="{21782C5A-B4A0-435F-860E-2A0AE4026CA2}"/>
    <cellStyle name="Calculation 3 12 10 6" xfId="35851" xr:uid="{C947B751-FF59-4401-A73F-A87ED3FBD112}"/>
    <cellStyle name="Calculation 3 12 10 7" xfId="43812" xr:uid="{12BF3C78-737C-48BA-A7E3-2D35856F8892}"/>
    <cellStyle name="Calculation 3 12 11" xfId="4229" xr:uid="{E6B8BBF7-6FE3-4B1D-B477-DACDF21C8170}"/>
    <cellStyle name="Calculation 3 12 11 2" xfId="8235" xr:uid="{ED8DC33D-6539-461E-871A-988E375814F8}"/>
    <cellStyle name="Calculation 3 12 11 2 2" xfId="16450" xr:uid="{3DE5E861-3501-442A-AEE9-1A38E03AF84A}"/>
    <cellStyle name="Calculation 3 12 11 2 3" xfId="24314" xr:uid="{699D4C3D-47F5-43E7-BB4F-9F6E7F70346C}"/>
    <cellStyle name="Calculation 3 12 11 2 4" xfId="32294" xr:uid="{28F6A363-F05B-4783-B564-78912BCD9196}"/>
    <cellStyle name="Calculation 3 12 11 2 5" xfId="40121" xr:uid="{F116B029-6DC1-430C-B95B-E73E9AE706DC}"/>
    <cellStyle name="Calculation 3 12 11 2 6" xfId="48074" xr:uid="{0A66104C-16AB-47CB-A5F3-BB82DEF45CFA}"/>
    <cellStyle name="Calculation 3 12 11 3" xfId="12451" xr:uid="{AE882CBC-738D-4F6B-A508-A04991B23441}"/>
    <cellStyle name="Calculation 3 12 11 4" xfId="20320" xr:uid="{336FAACF-6E36-4042-9575-C3D1E2D5D4AA}"/>
    <cellStyle name="Calculation 3 12 11 5" xfId="28315" xr:uid="{7D85167B-AB87-4F2F-A504-831CB8C0283D}"/>
    <cellStyle name="Calculation 3 12 11 6" xfId="36150" xr:uid="{91E5E006-E056-4584-A1F0-9EFDE1537AE4}"/>
    <cellStyle name="Calculation 3 12 11 7" xfId="44111" xr:uid="{5BC75AAF-942C-4659-B992-97EA1686F3F7}"/>
    <cellStyle name="Calculation 3 12 12" xfId="4516" xr:uid="{CA7E8987-13C0-4BE0-A7D2-3B479D82266A}"/>
    <cellStyle name="Calculation 3 12 12 2" xfId="8514" xr:uid="{52D26A48-0D6F-4E67-85F3-B75E567238E0}"/>
    <cellStyle name="Calculation 3 12 12 2 2" xfId="16729" xr:uid="{12DF38D2-58D7-423B-8B55-71528B763128}"/>
    <cellStyle name="Calculation 3 12 12 2 3" xfId="24593" xr:uid="{C326CD99-721F-45D1-BFAE-53629F539D23}"/>
    <cellStyle name="Calculation 3 12 12 2 4" xfId="32573" xr:uid="{7388E3BB-541E-49D5-878B-848C807BDD25}"/>
    <cellStyle name="Calculation 3 12 12 2 5" xfId="40400" xr:uid="{8F5FDAAF-3AB5-43DC-AEDC-79A643271B68}"/>
    <cellStyle name="Calculation 3 12 12 2 6" xfId="48353" xr:uid="{4FC67444-4AA5-4414-B424-35F0809D9D0C}"/>
    <cellStyle name="Calculation 3 12 12 3" xfId="12737" xr:uid="{088B3854-B666-4C8F-BE9B-BF63C62B5468}"/>
    <cellStyle name="Calculation 3 12 12 4" xfId="20607" xr:uid="{CEDEE158-C072-48C5-87C8-E803ABFB7A47}"/>
    <cellStyle name="Calculation 3 12 12 5" xfId="28600" xr:uid="{AF42E598-642D-4122-899D-5193D4C61768}"/>
    <cellStyle name="Calculation 3 12 12 6" xfId="36437" xr:uid="{227365C0-15CD-48C8-9A3D-9F068BA3AEAA}"/>
    <cellStyle name="Calculation 3 12 12 7" xfId="44398" xr:uid="{8CDE59A1-306D-4F89-B682-8312A965A43C}"/>
    <cellStyle name="Calculation 3 12 13" xfId="5091" xr:uid="{6037D2E0-CDA4-4DBC-85F4-0F1832BE31F0}"/>
    <cellStyle name="Calculation 3 12 13 2" xfId="13306" xr:uid="{8862950C-D433-49EE-96AC-F4CCAD4FE98E}"/>
    <cellStyle name="Calculation 3 12 13 3" xfId="21170" xr:uid="{ACE3C2BC-4965-4F7F-8199-C7C2E24E31DB}"/>
    <cellStyle name="Calculation 3 12 13 4" xfId="29150" xr:uid="{EF4CA8DA-F465-4220-B35F-C81D8B3BF36D}"/>
    <cellStyle name="Calculation 3 12 13 5" xfId="36977" xr:uid="{B429381F-4C08-4D8F-A106-C2EBBD74E62C}"/>
    <cellStyle name="Calculation 3 12 13 6" xfId="44930" xr:uid="{96E781D3-8A61-40C1-87FF-BFE522DE4DAA}"/>
    <cellStyle name="Calculation 3 12 14" xfId="9181" xr:uid="{3D5FD706-70B8-4510-9199-3D491186DC9F}"/>
    <cellStyle name="Calculation 3 12 15" xfId="17043" xr:uid="{937C5EE1-EDC0-4467-873C-44F0052469AC}"/>
    <cellStyle name="Calculation 3 12 16" xfId="25060" xr:uid="{EE8616C2-2ADB-4487-B9E3-B3A2106FC913}"/>
    <cellStyle name="Calculation 3 12 17" xfId="32873" xr:uid="{7630D0E2-9F1A-436F-87AA-6E79C1852589}"/>
    <cellStyle name="Calculation 3 12 18" xfId="40834" xr:uid="{9BEAECBB-E1A1-4F9C-8481-F5A29A1AD8A4}"/>
    <cellStyle name="Calculation 3 12 2" xfId="1382" xr:uid="{CB55C671-2D5D-4220-9D25-DFFC09C34451}"/>
    <cellStyle name="Calculation 3 12 2 2" xfId="5493" xr:uid="{4BDDE12B-B6D7-4EA2-AB41-DA395F78BA16}"/>
    <cellStyle name="Calculation 3 12 2 2 2" xfId="13708" xr:uid="{0C555D24-A8EF-4E20-B2D2-398DF465A4C2}"/>
    <cellStyle name="Calculation 3 12 2 2 3" xfId="21572" xr:uid="{0637610E-62E1-4A2A-AB2C-29F14577F133}"/>
    <cellStyle name="Calculation 3 12 2 2 4" xfId="29552" xr:uid="{0EAB2DF7-C265-4A80-B9F8-B4D2E96357F2}"/>
    <cellStyle name="Calculation 3 12 2 2 5" xfId="37379" xr:uid="{8C7FC38B-C172-4F93-9957-DC0179AE06E1}"/>
    <cellStyle name="Calculation 3 12 2 2 6" xfId="45332" xr:uid="{9F89E238-8C13-4D08-8780-57AF9C5A763B}"/>
    <cellStyle name="Calculation 3 12 2 3" xfId="9611" xr:uid="{D7290B59-8476-485B-9512-921448080773}"/>
    <cellStyle name="Calculation 3 12 2 4" xfId="17473" xr:uid="{BDED4497-E736-4EA8-A872-8E58A57D52CB}"/>
    <cellStyle name="Calculation 3 12 2 5" xfId="25484" xr:uid="{A755CF23-81F6-4842-85EC-3A3AE031C187}"/>
    <cellStyle name="Calculation 3 12 2 6" xfId="33303" xr:uid="{53D5C0A6-1C78-4AA1-B9DB-DCAF9AFCE707}"/>
    <cellStyle name="Calculation 3 12 2 7" xfId="41264" xr:uid="{C543A60B-F3C5-4076-A475-4AA73B7E0807}"/>
    <cellStyle name="Calculation 3 12 3" xfId="1725" xr:uid="{94822909-8D26-4FB9-BE54-9E6F0CB647E0}"/>
    <cellStyle name="Calculation 3 12 3 2" xfId="5812" xr:uid="{FB4CD79C-BA26-4325-9D86-259C9B6CC79C}"/>
    <cellStyle name="Calculation 3 12 3 2 2" xfId="14027" xr:uid="{7FDC1F89-A6A4-412E-B936-6D0C1378BBF6}"/>
    <cellStyle name="Calculation 3 12 3 2 3" xfId="21891" xr:uid="{049272E2-4D30-43E1-A7F1-CCC3567969E1}"/>
    <cellStyle name="Calculation 3 12 3 2 4" xfId="29871" xr:uid="{D6B753AB-4605-4886-94AE-A9BF99D8C14C}"/>
    <cellStyle name="Calculation 3 12 3 2 5" xfId="37698" xr:uid="{DDA587AF-DB63-4C26-B7DD-02DFF6A46B4B}"/>
    <cellStyle name="Calculation 3 12 3 2 6" xfId="45651" xr:uid="{A3481DE1-BA9A-4987-9C35-1CD71DF2D37B}"/>
    <cellStyle name="Calculation 3 12 3 3" xfId="9951" xr:uid="{8B5D6174-E44C-44FB-9459-E40416C03A1A}"/>
    <cellStyle name="Calculation 3 12 3 4" xfId="17816" xr:uid="{65233290-1A92-4C6C-B81D-2D985AEFCE2B}"/>
    <cellStyle name="Calculation 3 12 3 5" xfId="25824" xr:uid="{72F1DC53-7CCE-4EE7-B212-33C7D0E0D190}"/>
    <cellStyle name="Calculation 3 12 3 6" xfId="33646" xr:uid="{84FF7F85-EC82-4B08-AF54-02113CD613EA}"/>
    <cellStyle name="Calculation 3 12 3 7" xfId="41607" xr:uid="{AB55F552-D3BB-43F0-860F-D8946A4395A7}"/>
    <cellStyle name="Calculation 3 12 4" xfId="2060" xr:uid="{EA73F19F-9CB6-42C6-8BA1-D3CE8E19D936}"/>
    <cellStyle name="Calculation 3 12 4 2" xfId="6134" xr:uid="{1C2D7FCD-06E0-4480-9FF2-1333C8CF9C7A}"/>
    <cellStyle name="Calculation 3 12 4 2 2" xfId="14349" xr:uid="{C22D7043-0695-472A-8CDC-37C402CFC8AD}"/>
    <cellStyle name="Calculation 3 12 4 2 3" xfId="22213" xr:uid="{227053F9-04B7-422C-BB5F-57534EE05DD1}"/>
    <cellStyle name="Calculation 3 12 4 2 4" xfId="30193" xr:uid="{D30F9F46-BD94-427C-AFD6-6499EDA4D5CE}"/>
    <cellStyle name="Calculation 3 12 4 2 5" xfId="38020" xr:uid="{26D81E14-2816-4B7F-B231-62AAFD55A0A9}"/>
    <cellStyle name="Calculation 3 12 4 2 6" xfId="45973" xr:uid="{E8BFB598-8A9F-4812-8D42-A083703FDEB2}"/>
    <cellStyle name="Calculation 3 12 4 3" xfId="10286" xr:uid="{62917B42-76F2-4661-B757-2089786FEE8C}"/>
    <cellStyle name="Calculation 3 12 4 4" xfId="18151" xr:uid="{D6F2AC3B-7D71-44E9-AD14-9421A6FAA7EF}"/>
    <cellStyle name="Calculation 3 12 4 5" xfId="26158" xr:uid="{3D5BA3AB-C4E6-45F4-BBF2-D93CC063F2BD}"/>
    <cellStyle name="Calculation 3 12 4 6" xfId="33981" xr:uid="{B5A2F587-EEB5-48A9-A77F-36BEA6290978}"/>
    <cellStyle name="Calculation 3 12 4 7" xfId="41942" xr:uid="{F8DAA84B-50C4-494D-A64D-DE41FF8ECFDB}"/>
    <cellStyle name="Calculation 3 12 5" xfId="2379" xr:uid="{B2402C73-7E69-49C6-87DF-9EFD3469EAC1}"/>
    <cellStyle name="Calculation 3 12 5 2" xfId="6443" xr:uid="{158F1B56-C8ED-4DDD-8D72-9090CFDF0695}"/>
    <cellStyle name="Calculation 3 12 5 2 2" xfId="14658" xr:uid="{CDCE9071-5433-44EE-A0FB-B8E55E20E1BC}"/>
    <cellStyle name="Calculation 3 12 5 2 3" xfId="22522" xr:uid="{D3B38A43-6D18-47ED-A385-CA62F3F57F72}"/>
    <cellStyle name="Calculation 3 12 5 2 4" xfId="30502" xr:uid="{A6A83F69-AD3D-45FB-AB8A-C1C8AACBA166}"/>
    <cellStyle name="Calculation 3 12 5 2 5" xfId="38329" xr:uid="{87E427E4-56D5-4B4D-BE70-46D97430D5E3}"/>
    <cellStyle name="Calculation 3 12 5 2 6" xfId="46282" xr:uid="{8031DA22-B96F-4CBD-8F3F-DD4965F51788}"/>
    <cellStyle name="Calculation 3 12 5 3" xfId="10605" xr:uid="{6DD5BD7B-2AC6-4728-B764-F3E0F1D9DE44}"/>
    <cellStyle name="Calculation 3 12 5 4" xfId="18470" xr:uid="{1CB48B7B-B485-4969-8DCE-7EA169BC3B6F}"/>
    <cellStyle name="Calculation 3 12 5 5" xfId="26474" xr:uid="{6E05A490-C30D-474B-BFEB-0C4856D50212}"/>
    <cellStyle name="Calculation 3 12 5 6" xfId="34300" xr:uid="{5C2CAA2F-3CB1-44D7-B7CC-FD12DD9878DB}"/>
    <cellStyle name="Calculation 3 12 5 7" xfId="42261" xr:uid="{BD561581-AAF0-4A3D-B502-DDBF1F5E0765}"/>
    <cellStyle name="Calculation 3 12 6" xfId="2708" xr:uid="{BDB1D80D-4BEA-4ABC-B9F7-98C13EC7DE1D}"/>
    <cellStyle name="Calculation 3 12 6 2" xfId="6758" xr:uid="{8026294E-4B2B-41CC-B2B4-D165BC43B6AA}"/>
    <cellStyle name="Calculation 3 12 6 2 2" xfId="14973" xr:uid="{9CC3CDC0-AA93-43F0-B16B-D0D67E25DDE6}"/>
    <cellStyle name="Calculation 3 12 6 2 3" xfId="22837" xr:uid="{48D4C470-CCB2-47AA-972F-EC975301445A}"/>
    <cellStyle name="Calculation 3 12 6 2 4" xfId="30817" xr:uid="{728FB188-7673-4216-B4F2-FE5629601041}"/>
    <cellStyle name="Calculation 3 12 6 2 5" xfId="38644" xr:uid="{22298224-3B43-4458-A4E3-72201F27579B}"/>
    <cellStyle name="Calculation 3 12 6 2 6" xfId="46597" xr:uid="{6D812820-1A63-4B4D-B2ED-FC0046DB826D}"/>
    <cellStyle name="Calculation 3 12 6 3" xfId="10934" xr:uid="{D6FB419F-50A2-4480-B474-4253D8C93739}"/>
    <cellStyle name="Calculation 3 12 6 4" xfId="18799" xr:uid="{EB23322B-7D1D-41AA-BAF7-25067B8DA23D}"/>
    <cellStyle name="Calculation 3 12 6 5" xfId="26802" xr:uid="{F68211B3-F303-4A18-AA6D-F8A073BD76FF}"/>
    <cellStyle name="Calculation 3 12 6 6" xfId="34629" xr:uid="{A19F5EDA-3215-48F5-981F-ADD8EC86DA19}"/>
    <cellStyle name="Calculation 3 12 6 7" xfId="42590" xr:uid="{17660D3C-FBDB-4D33-B025-10B91FC1E21B}"/>
    <cellStyle name="Calculation 3 12 7" xfId="3021" xr:uid="{59EE7934-A125-4D38-AEC2-6AE676DF5902}"/>
    <cellStyle name="Calculation 3 12 7 2" xfId="7062" xr:uid="{170A7A65-2685-4AF9-8CE7-45A914E507E5}"/>
    <cellStyle name="Calculation 3 12 7 2 2" xfId="15277" xr:uid="{9EEE7453-61A3-445F-BB54-BF0650FB0933}"/>
    <cellStyle name="Calculation 3 12 7 2 3" xfId="23141" xr:uid="{FA5A3811-3F09-48A7-BD83-600B4E094021}"/>
    <cellStyle name="Calculation 3 12 7 2 4" xfId="31121" xr:uid="{0CEC37AD-1841-4278-9676-7D59C9ED254D}"/>
    <cellStyle name="Calculation 3 12 7 2 5" xfId="38948" xr:uid="{7AC59A08-153F-4428-B0ED-223A34E6204E}"/>
    <cellStyle name="Calculation 3 12 7 2 6" xfId="46901" xr:uid="{979C4F06-51B2-4023-BE8E-FE2C9F32CD4B}"/>
    <cellStyle name="Calculation 3 12 7 3" xfId="11246" xr:uid="{78492AD9-0499-4BF8-ACFC-851C883C637E}"/>
    <cellStyle name="Calculation 3 12 7 4" xfId="19112" xr:uid="{75F6DF89-CE07-4628-A6F7-4EC0D2E4F34F}"/>
    <cellStyle name="Calculation 3 12 7 5" xfId="27112" xr:uid="{FB189E32-6191-4C0A-8A00-DF33DC80327A}"/>
    <cellStyle name="Calculation 3 12 7 6" xfId="34942" xr:uid="{B0257771-F34D-470C-A1BB-D8A3A13DF5A0}"/>
    <cellStyle name="Calculation 3 12 7 7" xfId="42903" xr:uid="{38616451-25B8-4242-B26A-928AB72D3D72}"/>
    <cellStyle name="Calculation 3 12 8" xfId="3341" xr:uid="{302718A5-9700-40E7-AF5E-169009DF9EBC}"/>
    <cellStyle name="Calculation 3 12 8 2" xfId="7369" xr:uid="{AF9A6C50-BC3B-44FA-940F-2BB9D5A7FE51}"/>
    <cellStyle name="Calculation 3 12 8 2 2" xfId="15584" xr:uid="{EE0DDA34-3BCF-44C1-9F46-FEA78752CB19}"/>
    <cellStyle name="Calculation 3 12 8 2 3" xfId="23448" xr:uid="{072BD9EB-6FB1-4946-95E4-F4C9A133EA75}"/>
    <cellStyle name="Calculation 3 12 8 2 4" xfId="31428" xr:uid="{981832BF-B0B3-4A3B-9B54-56636175F1CC}"/>
    <cellStyle name="Calculation 3 12 8 2 5" xfId="39255" xr:uid="{4FD79DF2-A67F-4EB9-BA88-7F9BCA4DB30D}"/>
    <cellStyle name="Calculation 3 12 8 2 6" xfId="47208" xr:uid="{EC35F3F0-95E3-4D25-9FEA-D8E087C6302D}"/>
    <cellStyle name="Calculation 3 12 8 3" xfId="11565" xr:uid="{70E8A548-4205-4ECB-ADC8-2B5666BA309F}"/>
    <cellStyle name="Calculation 3 12 8 4" xfId="19432" xr:uid="{403B49C5-004B-4452-8011-A564D35B1FD2}"/>
    <cellStyle name="Calculation 3 12 8 5" xfId="27432" xr:uid="{20EE97B7-12DF-4AF9-B731-265E912AA6D2}"/>
    <cellStyle name="Calculation 3 12 8 6" xfId="35262" xr:uid="{20455906-8215-44D9-AC8A-D492A21D9701}"/>
    <cellStyle name="Calculation 3 12 8 7" xfId="43223" xr:uid="{E609FF91-52C3-41BA-8F1B-709A8602A45C}"/>
    <cellStyle name="Calculation 3 12 9" xfId="3635" xr:uid="{08630039-38D8-4CDD-8F77-30AF85ED0035}"/>
    <cellStyle name="Calculation 3 12 9 2" xfId="7663" xr:uid="{3A7052D2-7A23-438E-8FD3-7D6D38AF1E3C}"/>
    <cellStyle name="Calculation 3 12 9 2 2" xfId="15878" xr:uid="{40AF71F2-093E-4A2D-96AE-C3E2DCF48A05}"/>
    <cellStyle name="Calculation 3 12 9 2 3" xfId="23742" xr:uid="{B550F2B3-E9AC-4683-A280-18E07D722562}"/>
    <cellStyle name="Calculation 3 12 9 2 4" xfId="31722" xr:uid="{93646DFB-9A67-4B8C-993B-253D9649D452}"/>
    <cellStyle name="Calculation 3 12 9 2 5" xfId="39549" xr:uid="{A31FC42B-0235-4C9E-A01B-F07B58ED13A5}"/>
    <cellStyle name="Calculation 3 12 9 2 6" xfId="47502" xr:uid="{8CD2946F-C8D9-4F74-8D4D-1B58940829B1}"/>
    <cellStyle name="Calculation 3 12 9 3" xfId="11859" xr:uid="{BAA91384-D324-415F-8575-397DDBBAD942}"/>
    <cellStyle name="Calculation 3 12 9 4" xfId="19726" xr:uid="{3D73B118-FA13-42EE-ACEA-1D0EDEA4461A}"/>
    <cellStyle name="Calculation 3 12 9 5" xfId="27726" xr:uid="{A852CE8E-71B8-4CB3-9D5E-7DB17603D90E}"/>
    <cellStyle name="Calculation 3 12 9 6" xfId="35556" xr:uid="{8B8296D5-1DA8-46D2-94DC-B28CE1A3C32A}"/>
    <cellStyle name="Calculation 3 12 9 7" xfId="43517" xr:uid="{8BFE0200-105C-4DF9-9960-BE7601A8F12B}"/>
    <cellStyle name="Calculation 3 13" xfId="955" xr:uid="{F9751646-27A8-4CD4-A67B-A7A816F429E5}"/>
    <cellStyle name="Calculation 3 13 10" xfId="3933" xr:uid="{32D3620E-54C0-469D-B9E1-7908E83BF3C3}"/>
    <cellStyle name="Calculation 3 13 10 2" xfId="7952" xr:uid="{A2E908F9-3235-4EAB-BC22-97D121D48A41}"/>
    <cellStyle name="Calculation 3 13 10 2 2" xfId="16167" xr:uid="{62315343-471B-4544-96D8-7F147BCD9B78}"/>
    <cellStyle name="Calculation 3 13 10 2 3" xfId="24031" xr:uid="{0BAE1B84-90C3-49C5-8477-3517D24DC2E3}"/>
    <cellStyle name="Calculation 3 13 10 2 4" xfId="32011" xr:uid="{1D75FD06-4884-4B0B-8C85-0035C9D08ED5}"/>
    <cellStyle name="Calculation 3 13 10 2 5" xfId="39838" xr:uid="{D27125C3-7F61-4DE0-9908-966E4AAD1724}"/>
    <cellStyle name="Calculation 3 13 10 2 6" xfId="47791" xr:uid="{143ECA88-F788-4C18-898D-07CB72CD572B}"/>
    <cellStyle name="Calculation 3 13 10 3" xfId="12155" xr:uid="{A9C706A7-F09E-43F4-AE8E-83AF1A32E2CB}"/>
    <cellStyle name="Calculation 3 13 10 4" xfId="20024" xr:uid="{355372DF-A04D-41D8-965B-E9D17B9CA1D7}"/>
    <cellStyle name="Calculation 3 13 10 5" xfId="28021" xr:uid="{A2B5D4A4-9076-4A04-967C-5877512565ED}"/>
    <cellStyle name="Calculation 3 13 10 6" xfId="35854" xr:uid="{5ACA9DF3-DE53-4CDA-B5F6-3C8F586EC85E}"/>
    <cellStyle name="Calculation 3 13 10 7" xfId="43815" xr:uid="{66AD5DF7-E20A-4B9D-8A11-A49D7A709525}"/>
    <cellStyle name="Calculation 3 13 11" xfId="4232" xr:uid="{BCDDE008-DD2C-4470-8129-0F2D93B2399E}"/>
    <cellStyle name="Calculation 3 13 11 2" xfId="8238" xr:uid="{C1608A5F-598C-42B9-81BB-1CD94A1C3199}"/>
    <cellStyle name="Calculation 3 13 11 2 2" xfId="16453" xr:uid="{4439CAA5-311B-46B9-AA36-01FE14C1D9EF}"/>
    <cellStyle name="Calculation 3 13 11 2 3" xfId="24317" xr:uid="{F93C28C0-8C4F-4DA7-86D1-4FF7AB789B45}"/>
    <cellStyle name="Calculation 3 13 11 2 4" xfId="32297" xr:uid="{6CFAEF9D-7F09-4014-84C6-56D90DBF7CA8}"/>
    <cellStyle name="Calculation 3 13 11 2 5" xfId="40124" xr:uid="{FD937A00-6AB9-495A-B3D4-CBE8A93F8291}"/>
    <cellStyle name="Calculation 3 13 11 2 6" xfId="48077" xr:uid="{79C18A1B-4F4B-4C25-8EFE-859606E99A81}"/>
    <cellStyle name="Calculation 3 13 11 3" xfId="12454" xr:uid="{BE69DD5F-CE6C-4108-8789-8111C853A454}"/>
    <cellStyle name="Calculation 3 13 11 4" xfId="20323" xr:uid="{0B7A6517-195F-4DD9-8938-DD7D64A29389}"/>
    <cellStyle name="Calculation 3 13 11 5" xfId="28318" xr:uid="{FA466808-5241-44CC-A9F0-412A6D7AB6E8}"/>
    <cellStyle name="Calculation 3 13 11 6" xfId="36153" xr:uid="{571D5D13-C90A-41C3-8EFE-37C4CA173F81}"/>
    <cellStyle name="Calculation 3 13 11 7" xfId="44114" xr:uid="{B05B8328-9D25-40A8-83E4-E5250CBB69DF}"/>
    <cellStyle name="Calculation 3 13 12" xfId="4519" xr:uid="{ED2B9390-2C46-49CB-BC86-147555C22D27}"/>
    <cellStyle name="Calculation 3 13 12 2" xfId="8517" xr:uid="{5848B887-DCBC-4FAC-B867-9A7C6F163943}"/>
    <cellStyle name="Calculation 3 13 12 2 2" xfId="16732" xr:uid="{96DAC15C-DCE1-4C51-B71D-D74F7303ACB9}"/>
    <cellStyle name="Calculation 3 13 12 2 3" xfId="24596" xr:uid="{63980487-DC62-405F-886F-B53B93778B01}"/>
    <cellStyle name="Calculation 3 13 12 2 4" xfId="32576" xr:uid="{FF0BC5C3-483A-4267-9BEF-8E06F44D4375}"/>
    <cellStyle name="Calculation 3 13 12 2 5" xfId="40403" xr:uid="{FB919529-0EB5-4E98-A2DC-AD995D1EC594}"/>
    <cellStyle name="Calculation 3 13 12 2 6" xfId="48356" xr:uid="{360668AF-1911-4E60-96B9-B3D37459561A}"/>
    <cellStyle name="Calculation 3 13 12 3" xfId="12740" xr:uid="{D2711B26-605A-4096-B187-53BFDF8CB77A}"/>
    <cellStyle name="Calculation 3 13 12 4" xfId="20610" xr:uid="{2E61C2F2-ABA6-449E-8ADF-9D5E5CA85595}"/>
    <cellStyle name="Calculation 3 13 12 5" xfId="28603" xr:uid="{6BAB8749-F0C7-4F32-816C-994689B9BBD5}"/>
    <cellStyle name="Calculation 3 13 12 6" xfId="36440" xr:uid="{BB85F187-E5EF-4AE0-A890-9EB71363A3F6}"/>
    <cellStyle name="Calculation 3 13 12 7" xfId="44401" xr:uid="{5470A0CF-2E96-49DD-AB6C-A1487CCDD5FB}"/>
    <cellStyle name="Calculation 3 13 13" xfId="5094" xr:uid="{CD6D9D88-53B4-4449-A5C9-6DED40CAB2D6}"/>
    <cellStyle name="Calculation 3 13 13 2" xfId="13309" xr:uid="{58208001-173F-40C5-A42A-BA6849368D2C}"/>
    <cellStyle name="Calculation 3 13 13 3" xfId="21173" xr:uid="{AA0C3AFE-2CF6-42CE-AD5E-E55E8EF963CA}"/>
    <cellStyle name="Calculation 3 13 13 4" xfId="29153" xr:uid="{4C388B68-B93B-47E7-8EB5-FEA3C0863FE5}"/>
    <cellStyle name="Calculation 3 13 13 5" xfId="36980" xr:uid="{3CA524DC-8865-43D3-9C1A-11839AD76C32}"/>
    <cellStyle name="Calculation 3 13 13 6" xfId="44933" xr:uid="{DD4DFFE3-E71F-4C2C-A883-0312A545848D}"/>
    <cellStyle name="Calculation 3 13 14" xfId="9184" xr:uid="{0E6D159C-1857-470A-B82A-55DCB5C1E790}"/>
    <cellStyle name="Calculation 3 13 15" xfId="17046" xr:uid="{59A6D156-00D3-4882-9576-C0640E70726E}"/>
    <cellStyle name="Calculation 3 13 16" xfId="25063" xr:uid="{4A388114-1027-49F8-8839-A24BD0173E00}"/>
    <cellStyle name="Calculation 3 13 17" xfId="32876" xr:uid="{05B254FC-26BE-4E8D-98F8-A978ED79708C}"/>
    <cellStyle name="Calculation 3 13 18" xfId="40837" xr:uid="{501815CF-7A5C-44C9-9D55-591BDDC3E47D}"/>
    <cellStyle name="Calculation 3 13 2" xfId="1385" xr:uid="{8A798171-8CBD-44D5-9A45-1D189634B7A9}"/>
    <cellStyle name="Calculation 3 13 2 2" xfId="5496" xr:uid="{266A1318-646A-4419-B29A-144BE3B172B3}"/>
    <cellStyle name="Calculation 3 13 2 2 2" xfId="13711" xr:uid="{D6A12491-2821-4E98-8EEB-D2C264D73A2D}"/>
    <cellStyle name="Calculation 3 13 2 2 3" xfId="21575" xr:uid="{D719B6B9-46CC-48DB-A3FC-EAFDC4C9CC9D}"/>
    <cellStyle name="Calculation 3 13 2 2 4" xfId="29555" xr:uid="{41C6D69D-9857-4F87-BE5E-F3B97A27AACE}"/>
    <cellStyle name="Calculation 3 13 2 2 5" xfId="37382" xr:uid="{798C0C03-6728-4E5C-AD68-9F440F25F2FA}"/>
    <cellStyle name="Calculation 3 13 2 2 6" xfId="45335" xr:uid="{653985CA-C3D0-46FB-8390-2ACAC6ACA8CE}"/>
    <cellStyle name="Calculation 3 13 2 3" xfId="9614" xr:uid="{8EA57C07-2118-4429-AFA3-5B9196AF920C}"/>
    <cellStyle name="Calculation 3 13 2 4" xfId="17476" xr:uid="{B114376A-7310-4F2D-A4CF-92ED1F4A9D86}"/>
    <cellStyle name="Calculation 3 13 2 5" xfId="25487" xr:uid="{0EE5C640-386B-419A-9C51-DAC952478A82}"/>
    <cellStyle name="Calculation 3 13 2 6" xfId="33306" xr:uid="{8B590981-32F2-4D9C-A972-C24A4052C905}"/>
    <cellStyle name="Calculation 3 13 2 7" xfId="41267" xr:uid="{9F56BA1A-043E-4D86-8853-48A2608E03D5}"/>
    <cellStyle name="Calculation 3 13 3" xfId="1728" xr:uid="{9D1D6BDA-1741-4231-84B3-A47BB3ACB5C2}"/>
    <cellStyle name="Calculation 3 13 3 2" xfId="5815" xr:uid="{9DD75335-D503-40D5-AFBB-225517936668}"/>
    <cellStyle name="Calculation 3 13 3 2 2" xfId="14030" xr:uid="{CF2CFDAA-C41A-42A8-973E-8E90646E77CE}"/>
    <cellStyle name="Calculation 3 13 3 2 3" xfId="21894" xr:uid="{94DA51CB-B0D7-480D-9820-E75454913493}"/>
    <cellStyle name="Calculation 3 13 3 2 4" xfId="29874" xr:uid="{A1FF83C2-C873-4D43-BE8F-90DDE0B52713}"/>
    <cellStyle name="Calculation 3 13 3 2 5" xfId="37701" xr:uid="{D3A1ACA2-0234-4E3E-8ECE-3155F268DFC6}"/>
    <cellStyle name="Calculation 3 13 3 2 6" xfId="45654" xr:uid="{EC9D9FB3-E7D2-40AB-9716-59E600522702}"/>
    <cellStyle name="Calculation 3 13 3 3" xfId="9954" xr:uid="{EA27A6BE-3F84-4FEF-A375-DB5D290A1A56}"/>
    <cellStyle name="Calculation 3 13 3 4" xfId="17819" xr:uid="{E536D91C-9341-4CC8-898A-1EEFFF729C7F}"/>
    <cellStyle name="Calculation 3 13 3 5" xfId="25827" xr:uid="{8330C328-CB6B-428F-B324-E4D3473A4B0B}"/>
    <cellStyle name="Calculation 3 13 3 6" xfId="33649" xr:uid="{58F8DF76-827A-4A5A-AF6C-F7B6C2DD0E28}"/>
    <cellStyle name="Calculation 3 13 3 7" xfId="41610" xr:uid="{6AC7A067-C9C9-471A-8A59-3CA1F35F5471}"/>
    <cellStyle name="Calculation 3 13 4" xfId="2063" xr:uid="{7392D692-AF51-45C2-B2C4-5182AA671E6E}"/>
    <cellStyle name="Calculation 3 13 4 2" xfId="6137" xr:uid="{29F6B754-6AE7-433B-8A92-08F86C600FDD}"/>
    <cellStyle name="Calculation 3 13 4 2 2" xfId="14352" xr:uid="{F4641E83-0FD1-4A0B-ACD6-FE057665A043}"/>
    <cellStyle name="Calculation 3 13 4 2 3" xfId="22216" xr:uid="{7DFD7C7F-D370-46FB-9A1A-202B35A77792}"/>
    <cellStyle name="Calculation 3 13 4 2 4" xfId="30196" xr:uid="{59D26A01-CDA8-4BB9-A1ED-0794538F8C0D}"/>
    <cellStyle name="Calculation 3 13 4 2 5" xfId="38023" xr:uid="{EB7E212A-6B09-4900-ACD1-3AECA4BBC692}"/>
    <cellStyle name="Calculation 3 13 4 2 6" xfId="45976" xr:uid="{56062C0B-3A5D-49F6-B749-BB91E623F5FE}"/>
    <cellStyle name="Calculation 3 13 4 3" xfId="10289" xr:uid="{5A50995C-4F6F-47F5-8927-1CDD3FFECEBC}"/>
    <cellStyle name="Calculation 3 13 4 4" xfId="18154" xr:uid="{B50F2D2C-70C0-4945-B6EA-B9A4C61A3E16}"/>
    <cellStyle name="Calculation 3 13 4 5" xfId="26161" xr:uid="{A96B151A-1E9D-47C1-9ECD-B623EA54148D}"/>
    <cellStyle name="Calculation 3 13 4 6" xfId="33984" xr:uid="{16485C6E-907A-449D-89E8-AD6969D76256}"/>
    <cellStyle name="Calculation 3 13 4 7" xfId="41945" xr:uid="{444BAE4E-9B14-4E0B-A17F-C9FCA37D5D62}"/>
    <cellStyle name="Calculation 3 13 5" xfId="2382" xr:uid="{8B0ABE2F-963F-48A5-9A18-E0D3C7E5E47E}"/>
    <cellStyle name="Calculation 3 13 5 2" xfId="6446" xr:uid="{D1F70E0F-730D-49E1-85B9-902657FB7F86}"/>
    <cellStyle name="Calculation 3 13 5 2 2" xfId="14661" xr:uid="{B4F89770-1345-4272-9AF9-E431DFFC398F}"/>
    <cellStyle name="Calculation 3 13 5 2 3" xfId="22525" xr:uid="{A5094A23-C50A-468B-9317-33EDE9CD31DD}"/>
    <cellStyle name="Calculation 3 13 5 2 4" xfId="30505" xr:uid="{6424CA60-AD9F-4B0C-A351-E00EAD508414}"/>
    <cellStyle name="Calculation 3 13 5 2 5" xfId="38332" xr:uid="{8F34621C-ADC6-415D-BC31-236CAACE083B}"/>
    <cellStyle name="Calculation 3 13 5 2 6" xfId="46285" xr:uid="{A8E637BC-7BCF-4386-A2FA-35F085F9EC6F}"/>
    <cellStyle name="Calculation 3 13 5 3" xfId="10608" xr:uid="{500EA6CE-E803-4019-978F-122CE9DE358E}"/>
    <cellStyle name="Calculation 3 13 5 4" xfId="18473" xr:uid="{173E4998-2B4E-43C5-AC2F-8BF61B254053}"/>
    <cellStyle name="Calculation 3 13 5 5" xfId="26477" xr:uid="{CF08A9EB-4EB8-4A7F-92DD-FAF6E134199B}"/>
    <cellStyle name="Calculation 3 13 5 6" xfId="34303" xr:uid="{E80ED0E6-3999-4E42-96AF-30901F446903}"/>
    <cellStyle name="Calculation 3 13 5 7" xfId="42264" xr:uid="{548E5239-039B-4788-B7AE-122D1681F58F}"/>
    <cellStyle name="Calculation 3 13 6" xfId="2711" xr:uid="{878128C0-4C94-48F3-A69A-CC0B1C2F515F}"/>
    <cellStyle name="Calculation 3 13 6 2" xfId="6761" xr:uid="{95E7F25A-B2FB-4205-BD6A-88E5670B8B37}"/>
    <cellStyle name="Calculation 3 13 6 2 2" xfId="14976" xr:uid="{8D04772B-A5B2-4F96-B18D-2880B02A07CE}"/>
    <cellStyle name="Calculation 3 13 6 2 3" xfId="22840" xr:uid="{F3632EE0-361C-44D0-88FF-7CC66A6F1906}"/>
    <cellStyle name="Calculation 3 13 6 2 4" xfId="30820" xr:uid="{44F440ED-C622-4692-BC34-0C53AC62E995}"/>
    <cellStyle name="Calculation 3 13 6 2 5" xfId="38647" xr:uid="{AA45718F-5747-4BCE-8739-4CC529F6403F}"/>
    <cellStyle name="Calculation 3 13 6 2 6" xfId="46600" xr:uid="{108E1305-6961-4739-8E2F-BB73B6780356}"/>
    <cellStyle name="Calculation 3 13 6 3" xfId="10937" xr:uid="{44A2F142-2B32-43D4-90A7-A86B6103B45B}"/>
    <cellStyle name="Calculation 3 13 6 4" xfId="18802" xr:uid="{A95C4C93-854A-4128-BE4D-A77C13A11965}"/>
    <cellStyle name="Calculation 3 13 6 5" xfId="26805" xr:uid="{C6020E28-942F-4015-A2C9-CC886FC34CBE}"/>
    <cellStyle name="Calculation 3 13 6 6" xfId="34632" xr:uid="{F841AF42-7BDD-41CF-A88C-C395AC8B19ED}"/>
    <cellStyle name="Calculation 3 13 6 7" xfId="42593" xr:uid="{513D4709-0246-4513-A10C-AC4A85B7814D}"/>
    <cellStyle name="Calculation 3 13 7" xfId="3024" xr:uid="{728860F3-DE59-48C2-A6B0-FAC03B7077D7}"/>
    <cellStyle name="Calculation 3 13 7 2" xfId="7065" xr:uid="{BFFD2554-E300-4ECE-92CA-84FADF584D6B}"/>
    <cellStyle name="Calculation 3 13 7 2 2" xfId="15280" xr:uid="{E7C8A888-3B9B-4D82-8420-C6028B92975E}"/>
    <cellStyle name="Calculation 3 13 7 2 3" xfId="23144" xr:uid="{63B099D0-A682-445E-95FB-109E198ABF8B}"/>
    <cellStyle name="Calculation 3 13 7 2 4" xfId="31124" xr:uid="{068D997D-0265-440D-8BDC-EE45DE330102}"/>
    <cellStyle name="Calculation 3 13 7 2 5" xfId="38951" xr:uid="{13019ADF-90F0-45A4-806C-0533678FD701}"/>
    <cellStyle name="Calculation 3 13 7 2 6" xfId="46904" xr:uid="{D6A494DC-5A65-4AAC-A9FF-C8FDA99CF757}"/>
    <cellStyle name="Calculation 3 13 7 3" xfId="11249" xr:uid="{DA6A747F-ACA3-49F9-AE6C-2EF61F613897}"/>
    <cellStyle name="Calculation 3 13 7 4" xfId="19115" xr:uid="{C4A2D3F5-A4E1-4C33-8516-5B23603A2E3A}"/>
    <cellStyle name="Calculation 3 13 7 5" xfId="27115" xr:uid="{B08E9041-196B-4D78-8516-FCCD76D4F5D6}"/>
    <cellStyle name="Calculation 3 13 7 6" xfId="34945" xr:uid="{C7A72926-D58F-4B1D-80C8-D4A99B293BB2}"/>
    <cellStyle name="Calculation 3 13 7 7" xfId="42906" xr:uid="{CA12C68A-B67E-45CC-9487-623C9BAE15C0}"/>
    <cellStyle name="Calculation 3 13 8" xfId="3344" xr:uid="{2A478994-84CC-44BF-97A9-C74D6492DA45}"/>
    <cellStyle name="Calculation 3 13 8 2" xfId="7372" xr:uid="{E84AB733-C426-4D60-867D-730F73F93367}"/>
    <cellStyle name="Calculation 3 13 8 2 2" xfId="15587" xr:uid="{D70300EA-F39D-44A9-A97B-8F4E920AEDC4}"/>
    <cellStyle name="Calculation 3 13 8 2 3" xfId="23451" xr:uid="{A7192CFB-7E4D-4352-8667-92B4887599E7}"/>
    <cellStyle name="Calculation 3 13 8 2 4" xfId="31431" xr:uid="{A8BE05B4-A7CB-4BAA-BEF7-78AC995BA32F}"/>
    <cellStyle name="Calculation 3 13 8 2 5" xfId="39258" xr:uid="{D781B558-CCDE-46E5-8008-A34E9EF72BA6}"/>
    <cellStyle name="Calculation 3 13 8 2 6" xfId="47211" xr:uid="{78B159A6-2C4E-496B-8822-CA120F5F4515}"/>
    <cellStyle name="Calculation 3 13 8 3" xfId="11568" xr:uid="{618DCF48-402F-4408-BA1F-1DCCA2537357}"/>
    <cellStyle name="Calculation 3 13 8 4" xfId="19435" xr:uid="{B3244811-7DC0-4C8E-812C-378EADE73584}"/>
    <cellStyle name="Calculation 3 13 8 5" xfId="27435" xr:uid="{5B0942B7-3F7D-4F11-8873-CBC8EAB8E796}"/>
    <cellStyle name="Calculation 3 13 8 6" xfId="35265" xr:uid="{5830A4FB-303B-4C57-96C1-AADC96C7FC8D}"/>
    <cellStyle name="Calculation 3 13 8 7" xfId="43226" xr:uid="{B4750096-264A-49A2-BA68-867FD7CF9DC0}"/>
    <cellStyle name="Calculation 3 13 9" xfId="3638" xr:uid="{E4549445-4BCC-4439-8B05-2D6B2760D59C}"/>
    <cellStyle name="Calculation 3 13 9 2" xfId="7666" xr:uid="{7E7DB597-4D53-47E9-ADBE-41D3654629A6}"/>
    <cellStyle name="Calculation 3 13 9 2 2" xfId="15881" xr:uid="{2FF145A1-D022-43EA-9A50-E8DAC4937917}"/>
    <cellStyle name="Calculation 3 13 9 2 3" xfId="23745" xr:uid="{FB55B921-CCC6-47B7-9006-1E066E8A901F}"/>
    <cellStyle name="Calculation 3 13 9 2 4" xfId="31725" xr:uid="{AB102AF3-E1C9-48DB-A97B-42C415F43DAA}"/>
    <cellStyle name="Calculation 3 13 9 2 5" xfId="39552" xr:uid="{EE27BD85-BAA2-4823-976B-7AFF8C4EED52}"/>
    <cellStyle name="Calculation 3 13 9 2 6" xfId="47505" xr:uid="{DBA91DEA-6174-41E2-A247-EBB36AC6F3DC}"/>
    <cellStyle name="Calculation 3 13 9 3" xfId="11862" xr:uid="{3F6BFED4-1ABE-4B6E-A62E-E899B2F4456F}"/>
    <cellStyle name="Calculation 3 13 9 4" xfId="19729" xr:uid="{8992BD2D-C27F-4EE1-91C5-8EECC478BA34}"/>
    <cellStyle name="Calculation 3 13 9 5" xfId="27729" xr:uid="{49DA39E4-119C-44C1-916F-0C2CF8A8B572}"/>
    <cellStyle name="Calculation 3 13 9 6" xfId="35559" xr:uid="{61E70D76-B3FF-4F86-9FD7-E288E520EB72}"/>
    <cellStyle name="Calculation 3 13 9 7" xfId="43520" xr:uid="{AA781613-96B8-4336-955F-3A7CA2B586F1}"/>
    <cellStyle name="Calculation 3 14" xfId="1247" xr:uid="{E91CB721-FE40-474C-8A91-A437ED72C902}"/>
    <cellStyle name="Calculation 3 14 2" xfId="5368" xr:uid="{5C19E9BE-B05B-445A-AFFB-ACA1938DCE32}"/>
    <cellStyle name="Calculation 3 14 2 2" xfId="13583" xr:uid="{AAC6D891-5FDC-4332-A517-9312E749A615}"/>
    <cellStyle name="Calculation 3 14 2 3" xfId="21447" xr:uid="{22B06C44-DC0E-4133-A36C-8DF75F6F8DB0}"/>
    <cellStyle name="Calculation 3 14 2 4" xfId="29427" xr:uid="{2E8E0988-729D-40F0-9038-5E0263DBA9E9}"/>
    <cellStyle name="Calculation 3 14 2 5" xfId="37254" xr:uid="{B31374F5-DC64-477F-981E-53073B036118}"/>
    <cellStyle name="Calculation 3 14 2 6" xfId="45207" xr:uid="{50B107DB-9980-4AA2-970F-47F25B563E73}"/>
    <cellStyle name="Calculation 3 14 3" xfId="9476" xr:uid="{305D72D9-E469-446A-8F82-C7CDF234696C}"/>
    <cellStyle name="Calculation 3 14 4" xfId="17338" xr:uid="{A966B669-835E-4A54-9E09-2D8D3A041C04}"/>
    <cellStyle name="Calculation 3 14 5" xfId="25352" xr:uid="{5E322A77-DB04-46A3-92A1-31904672AC99}"/>
    <cellStyle name="Calculation 3 14 6" xfId="33168" xr:uid="{64F53C5A-BA7D-43FC-A611-DC76E91C22A6}"/>
    <cellStyle name="Calculation 3 14 7" xfId="41129" xr:uid="{FED8E267-F499-49E9-9C35-D4FE4FF6E368}"/>
    <cellStyle name="Calculation 3 15" xfId="1590" xr:uid="{2C0EC4D9-A8E5-44F0-9666-86DEF66F3FAA}"/>
    <cellStyle name="Calculation 3 15 2" xfId="5688" xr:uid="{6091BD49-42EF-42E3-AF35-29F5CE2508E8}"/>
    <cellStyle name="Calculation 3 15 2 2" xfId="13903" xr:uid="{88CB365E-9B95-497C-8CD3-E131EF46425D}"/>
    <cellStyle name="Calculation 3 15 2 3" xfId="21767" xr:uid="{0BC58340-FC2C-422F-B447-90FF2F6A26FE}"/>
    <cellStyle name="Calculation 3 15 2 4" xfId="29747" xr:uid="{ED11F68C-3C83-4DC5-84A3-726E180EB154}"/>
    <cellStyle name="Calculation 3 15 2 5" xfId="37574" xr:uid="{C09D64EE-4870-4652-B573-F2FAEE9B3A90}"/>
    <cellStyle name="Calculation 3 15 2 6" xfId="45527" xr:uid="{0AA78147-D388-4033-BA3F-99A036A54F2C}"/>
    <cellStyle name="Calculation 3 15 3" xfId="9818" xr:uid="{2269A601-C60B-4DA1-93E0-1FDCCCEEEF7F}"/>
    <cellStyle name="Calculation 3 15 4" xfId="17681" xr:uid="{77DE53E5-B39F-45B5-8B8F-2C5142584DDD}"/>
    <cellStyle name="Calculation 3 15 5" xfId="25692" xr:uid="{9EB68A5F-8009-4284-9A52-8350A7D4BFA3}"/>
    <cellStyle name="Calculation 3 15 6" xfId="33511" xr:uid="{70DDC860-A68B-4454-B7DD-D6718ACEA226}"/>
    <cellStyle name="Calculation 3 15 7" xfId="41472" xr:uid="{874637D0-6AF8-44B1-AF14-C3F6C51D1ED0}"/>
    <cellStyle name="Calculation 3 16" xfId="1936" xr:uid="{155CC825-5DF0-4458-AC0F-F2EBA2E0FD0F}"/>
    <cellStyle name="Calculation 3 16 2" xfId="6010" xr:uid="{4BDD7773-0235-447B-9228-3C32DF37C9C4}"/>
    <cellStyle name="Calculation 3 16 2 2" xfId="14225" xr:uid="{40F5A96F-011A-43DF-919B-F7B3736A44C2}"/>
    <cellStyle name="Calculation 3 16 2 3" xfId="22089" xr:uid="{0DB263FA-68D8-4819-B7D7-1023DCCF6CEE}"/>
    <cellStyle name="Calculation 3 16 2 4" xfId="30069" xr:uid="{FB4B3EAC-B27F-4D01-B260-5FD8023B5245}"/>
    <cellStyle name="Calculation 3 16 2 5" xfId="37896" xr:uid="{2D537687-B2FF-4071-8E76-99C6D649642B}"/>
    <cellStyle name="Calculation 3 16 2 6" xfId="45849" xr:uid="{436F9B02-B73E-4E43-8971-29549CE1740D}"/>
    <cellStyle name="Calculation 3 16 3" xfId="10162" xr:uid="{0245D021-E457-4E94-B2C8-C418E358BAF6}"/>
    <cellStyle name="Calculation 3 16 4" xfId="18027" xr:uid="{B8699C06-616E-4A9D-92DB-77D4C1E39674}"/>
    <cellStyle name="Calculation 3 16 5" xfId="26034" xr:uid="{821B8FEB-714D-48D6-8D2D-BF788303C164}"/>
    <cellStyle name="Calculation 3 16 6" xfId="33857" xr:uid="{0953B4FA-38A1-46ED-B2E0-D3EE81672CFD}"/>
    <cellStyle name="Calculation 3 16 7" xfId="41818" xr:uid="{C881AD56-488A-44BF-A344-E6A3E4191E11}"/>
    <cellStyle name="Calculation 3 17" xfId="1249" xr:uid="{1A6A4373-C411-4677-8DE6-FA0DC47BAB52}"/>
    <cellStyle name="Calculation 3 17 2" xfId="5369" xr:uid="{9347D91E-2DFB-4FA1-A1A3-1AF987EEA7C5}"/>
    <cellStyle name="Calculation 3 17 2 2" xfId="13584" xr:uid="{7734975B-B4FB-4465-9B22-A610CCD8E68E}"/>
    <cellStyle name="Calculation 3 17 2 3" xfId="21448" xr:uid="{B07B332F-9979-4AF1-8540-04744ED2F81B}"/>
    <cellStyle name="Calculation 3 17 2 4" xfId="29428" xr:uid="{4707843E-C096-4FD2-8670-2ABE03C846A0}"/>
    <cellStyle name="Calculation 3 17 2 5" xfId="37255" xr:uid="{07DCD9D5-36A6-4750-842E-AF17A330E40C}"/>
    <cellStyle name="Calculation 3 17 2 6" xfId="45208" xr:uid="{C3F2059F-49EE-4398-B68C-95007BFD287F}"/>
    <cellStyle name="Calculation 3 17 3" xfId="9478" xr:uid="{E6B53041-15FE-4EA2-BBF9-345EF851E18F}"/>
    <cellStyle name="Calculation 3 17 4" xfId="17340" xr:uid="{9923B627-E143-4F5F-86F6-C65322A2BAF0}"/>
    <cellStyle name="Calculation 3 17 5" xfId="25354" xr:uid="{783B41A1-1B40-4354-AA75-246891B64540}"/>
    <cellStyle name="Calculation 3 17 6" xfId="33170" xr:uid="{9B75348A-62EE-4F33-8062-41E69651ECBE}"/>
    <cellStyle name="Calculation 3 17 7" xfId="41131" xr:uid="{7A8E5DB4-17B2-488D-8F79-FFA4EF1D15D7}"/>
    <cellStyle name="Calculation 3 18" xfId="2588" xr:uid="{F3629D0D-3E0E-4A92-BDC4-C07573C5C333}"/>
    <cellStyle name="Calculation 3 18 2" xfId="6639" xr:uid="{4F4F8D93-2C36-4623-80C0-505F1CB50329}"/>
    <cellStyle name="Calculation 3 18 2 2" xfId="14854" xr:uid="{642A2622-6BF8-401A-856A-C95978E62416}"/>
    <cellStyle name="Calculation 3 18 2 3" xfId="22718" xr:uid="{427CB08A-C80B-436C-A224-A053249A6DC8}"/>
    <cellStyle name="Calculation 3 18 2 4" xfId="30698" xr:uid="{4F8A8556-E3CB-4C45-91FA-454231D5BD92}"/>
    <cellStyle name="Calculation 3 18 2 5" xfId="38525" xr:uid="{12F578B0-19EC-4E1C-9151-6E7D1D02C543}"/>
    <cellStyle name="Calculation 3 18 2 6" xfId="46478" xr:uid="{A21E96BE-A633-43F6-BC1E-910CE08A106F}"/>
    <cellStyle name="Calculation 3 18 3" xfId="10814" xr:uid="{302B1CFB-9073-467E-AF59-C4CB84F88ED6}"/>
    <cellStyle name="Calculation 3 18 4" xfId="18679" xr:uid="{D65B1BB9-CD20-4BED-A40B-B54A50F12968}"/>
    <cellStyle name="Calculation 3 18 5" xfId="26682" xr:uid="{3172DC00-C97A-4AC3-8C88-7765668D1025}"/>
    <cellStyle name="Calculation 3 18 6" xfId="34509" xr:uid="{E118D39B-3C9B-41E3-9515-577E693CEF81}"/>
    <cellStyle name="Calculation 3 18 7" xfId="42470" xr:uid="{5B180C6B-ED08-4EF4-8920-51C15EC60CC4}"/>
    <cellStyle name="Calculation 3 19" xfId="1938" xr:uid="{404435DF-AEB6-41A3-A205-1313C2E8AD22}"/>
    <cellStyle name="Calculation 3 19 2" xfId="6012" xr:uid="{1375888F-1DBC-4C0C-BBF6-DCDDEA9E3066}"/>
    <cellStyle name="Calculation 3 19 2 2" xfId="14227" xr:uid="{AF4CD7CA-AD5F-4C69-9533-E0863E2338F0}"/>
    <cellStyle name="Calculation 3 19 2 3" xfId="22091" xr:uid="{44ED922E-6C60-45CE-BF1A-099DFC28CAC8}"/>
    <cellStyle name="Calculation 3 19 2 4" xfId="30071" xr:uid="{4415FFEA-0DD5-42AD-B8B5-0FE703DA47A1}"/>
    <cellStyle name="Calculation 3 19 2 5" xfId="37898" xr:uid="{2E915602-1018-4CE5-9190-91ED627BF2AC}"/>
    <cellStyle name="Calculation 3 19 2 6" xfId="45851" xr:uid="{D9D3F034-B45C-4B11-94F0-84BDC3AAFAA2}"/>
    <cellStyle name="Calculation 3 19 3" xfId="10164" xr:uid="{7F755D94-D98A-4153-A2E0-041BCF2BDFCB}"/>
    <cellStyle name="Calculation 3 19 4" xfId="18029" xr:uid="{3585E5DD-472F-40A2-84C6-DE3DA5708F25}"/>
    <cellStyle name="Calculation 3 19 5" xfId="26036" xr:uid="{420CC813-3F40-4E04-AE19-5C2FD37E94E3}"/>
    <cellStyle name="Calculation 3 19 6" xfId="33859" xr:uid="{7A8E06CD-3D1A-4F3B-A669-CC5AB925512F}"/>
    <cellStyle name="Calculation 3 19 7" xfId="41820" xr:uid="{DC589910-A2F1-4FE5-B9C4-3AD752D49C88}"/>
    <cellStyle name="Calculation 3 2" xfId="883" xr:uid="{6314EF6A-38B7-4ECB-B3A9-8A2B553C8F3D}"/>
    <cellStyle name="Calculation 3 2 10" xfId="2311" xr:uid="{43E6981B-53C5-4B22-99D6-1DD58117E503}"/>
    <cellStyle name="Calculation 3 2 10 2" xfId="6381" xr:uid="{3F367123-A2A9-45B7-95E1-4379A2DB0944}"/>
    <cellStyle name="Calculation 3 2 10 2 2" xfId="14596" xr:uid="{7F7844E4-6CA5-4F0B-84C2-7DF5808C4521}"/>
    <cellStyle name="Calculation 3 2 10 2 3" xfId="22460" xr:uid="{E85DA296-0B65-444B-889C-821CE0498DA3}"/>
    <cellStyle name="Calculation 3 2 10 2 4" xfId="30440" xr:uid="{4EB52E75-36CA-4064-8505-DC4E12781380}"/>
    <cellStyle name="Calculation 3 2 10 2 5" xfId="38267" xr:uid="{ECAF8839-8158-4C61-9212-463329A4A7DE}"/>
    <cellStyle name="Calculation 3 2 10 2 6" xfId="46220" xr:uid="{68DD0007-46AE-4235-9517-EA2200A95C12}"/>
    <cellStyle name="Calculation 3 2 10 3" xfId="10537" xr:uid="{C6E46603-FBD5-49FA-A207-FA6A790938B9}"/>
    <cellStyle name="Calculation 3 2 10 4" xfId="18402" xr:uid="{ECF7DEAB-1416-4BFB-9DAE-4B7B51A09C46}"/>
    <cellStyle name="Calculation 3 2 10 5" xfId="26408" xr:uid="{4784C3F1-4603-46FA-9BFB-5729FDFEC800}"/>
    <cellStyle name="Calculation 3 2 10 6" xfId="34232" xr:uid="{F97F61B3-C015-4560-BCFF-9B80DD69846B}"/>
    <cellStyle name="Calculation 3 2 10 7" xfId="42193" xr:uid="{DA6F98BD-63A1-42BF-A25C-42C3E4177C5B}"/>
    <cellStyle name="Calculation 3 2 11" xfId="2642" xr:uid="{405C11AF-748D-48B2-A3E7-A32A35A7D302}"/>
    <cellStyle name="Calculation 3 2 11 2" xfId="6692" xr:uid="{3E528CBB-0558-4B51-B184-7EBE96ED92E3}"/>
    <cellStyle name="Calculation 3 2 11 2 2" xfId="14907" xr:uid="{9128CB4C-488B-4562-9967-8E9D6D9BEF46}"/>
    <cellStyle name="Calculation 3 2 11 2 3" xfId="22771" xr:uid="{07A38E4B-1523-4647-B737-1A50ADA31174}"/>
    <cellStyle name="Calculation 3 2 11 2 4" xfId="30751" xr:uid="{38FACEAC-781B-4CCA-8FC1-C4CAC340E948}"/>
    <cellStyle name="Calculation 3 2 11 2 5" xfId="38578" xr:uid="{389F088C-08CD-44DB-92FF-AC67F1286C4C}"/>
    <cellStyle name="Calculation 3 2 11 2 6" xfId="46531" xr:uid="{73228D4C-C396-41CF-A265-E32F5F698D96}"/>
    <cellStyle name="Calculation 3 2 11 3" xfId="10868" xr:uid="{ABC289EA-D59A-4CEA-9836-9822B1B0A883}"/>
    <cellStyle name="Calculation 3 2 11 4" xfId="18733" xr:uid="{47ED6688-0B82-4633-BE7F-20AEEC56989D}"/>
    <cellStyle name="Calculation 3 2 11 5" xfId="26736" xr:uid="{5F162405-D2F7-41F7-8272-FF2E092F2010}"/>
    <cellStyle name="Calculation 3 2 11 6" xfId="34563" xr:uid="{13396D6C-7528-4D07-80B9-5FE861963D37}"/>
    <cellStyle name="Calculation 3 2 11 7" xfId="42524" xr:uid="{5990BC24-C073-4963-A13F-194CA638FEFB}"/>
    <cellStyle name="Calculation 3 2 12" xfId="2953" xr:uid="{D399D8D6-A783-43E1-B0D9-80BA0EBA7180}"/>
    <cellStyle name="Calculation 3 2 12 2" xfId="7000" xr:uid="{B42A7F9E-8C43-435E-A138-76FD7156F38D}"/>
    <cellStyle name="Calculation 3 2 12 2 2" xfId="15215" xr:uid="{55C35B2B-543F-4370-ABB9-570AD06D4BC8}"/>
    <cellStyle name="Calculation 3 2 12 2 3" xfId="23079" xr:uid="{F3B2FF08-38AB-41A7-8431-5B224A46F10B}"/>
    <cellStyle name="Calculation 3 2 12 2 4" xfId="31059" xr:uid="{3CD78D61-ABD4-42ED-86B3-F52591BBCE05}"/>
    <cellStyle name="Calculation 3 2 12 2 5" xfId="38886" xr:uid="{05099E09-530D-473A-84DF-78ADC1912CDE}"/>
    <cellStyle name="Calculation 3 2 12 2 6" xfId="46839" xr:uid="{1731714B-F540-4DAA-820E-63DA504B6B1A}"/>
    <cellStyle name="Calculation 3 2 12 3" xfId="11179" xr:uid="{AF697ACB-11F7-47FA-B2F5-5DA71B9A340C}"/>
    <cellStyle name="Calculation 3 2 12 4" xfId="19044" xr:uid="{14EACE95-D3B0-4312-8B9B-887206526E77}"/>
    <cellStyle name="Calculation 3 2 12 5" xfId="27046" xr:uid="{71CAAEC7-5B5F-46D8-B8C6-B4D2F68948C8}"/>
    <cellStyle name="Calculation 3 2 12 6" xfId="34874" xr:uid="{C0A7594E-5BC9-4DA4-A38B-006BCB24CC5C}"/>
    <cellStyle name="Calculation 3 2 12 7" xfId="42835" xr:uid="{7CC3E3C8-872E-49CB-B613-CA68DC53EBE1}"/>
    <cellStyle name="Calculation 3 2 13" xfId="3277" xr:uid="{B189EAB9-DA6E-452C-8917-61873DACBDE5}"/>
    <cellStyle name="Calculation 3 2 13 2" xfId="7305" xr:uid="{0F68CEB5-41D6-4740-9040-CFAA2F960E39}"/>
    <cellStyle name="Calculation 3 2 13 2 2" xfId="15520" xr:uid="{2C10BDBE-4DEA-4DD6-B114-99D38ECB16CC}"/>
    <cellStyle name="Calculation 3 2 13 2 3" xfId="23384" xr:uid="{87AB1168-1843-4D36-98D4-9D44EBB94A93}"/>
    <cellStyle name="Calculation 3 2 13 2 4" xfId="31364" xr:uid="{29383094-B98B-42CC-8E6B-7CE336504A47}"/>
    <cellStyle name="Calculation 3 2 13 2 5" xfId="39191" xr:uid="{95D5E546-24DE-4A41-9A6B-ED02EE5099AC}"/>
    <cellStyle name="Calculation 3 2 13 2 6" xfId="47144" xr:uid="{2E504553-0209-4ED3-9A11-CC1B0B49F393}"/>
    <cellStyle name="Calculation 3 2 13 3" xfId="11501" xr:uid="{1F4BF8FD-294B-45E5-8D3D-FB2B2E6854D2}"/>
    <cellStyle name="Calculation 3 2 13 4" xfId="19368" xr:uid="{4171B479-704D-451C-9D23-027FA750B908}"/>
    <cellStyle name="Calculation 3 2 13 5" xfId="27368" xr:uid="{6CFEBEAF-4D9A-4C85-8FDB-46F17FF582C9}"/>
    <cellStyle name="Calculation 3 2 13 6" xfId="35198" xr:uid="{D18B4F9E-8321-48D8-A1E1-509BDE304109}"/>
    <cellStyle name="Calculation 3 2 13 7" xfId="43159" xr:uid="{971C0B59-02FE-4CCA-85D6-3C0B8539D392}"/>
    <cellStyle name="Calculation 3 2 14" xfId="3570" xr:uid="{2358586B-5611-481B-B54C-2F700E28AEEC}"/>
    <cellStyle name="Calculation 3 2 14 2" xfId="7598" xr:uid="{8574282F-B1F0-4565-B918-0CB2B69466AE}"/>
    <cellStyle name="Calculation 3 2 14 2 2" xfId="15813" xr:uid="{04D778DF-28AC-4B41-AB8E-13AEA5761453}"/>
    <cellStyle name="Calculation 3 2 14 2 3" xfId="23677" xr:uid="{6EA2AB7D-190B-4444-B9B5-90BEA5B40643}"/>
    <cellStyle name="Calculation 3 2 14 2 4" xfId="31657" xr:uid="{40F8AD26-F7BB-48CD-A0A7-E4CC5D64AB53}"/>
    <cellStyle name="Calculation 3 2 14 2 5" xfId="39484" xr:uid="{CE7143A8-A496-4E44-A9BB-35D6B086BF6E}"/>
    <cellStyle name="Calculation 3 2 14 2 6" xfId="47437" xr:uid="{AC74E042-B454-4B66-A030-D8A1F728D25F}"/>
    <cellStyle name="Calculation 3 2 14 3" xfId="11794" xr:uid="{B3FB1BB4-92F9-4615-8754-19AA8DE60CD3}"/>
    <cellStyle name="Calculation 3 2 14 4" xfId="19661" xr:uid="{E0ECEB9F-F0BE-4FE6-AF98-5D10E900CEF7}"/>
    <cellStyle name="Calculation 3 2 14 5" xfId="27661" xr:uid="{6A947CC2-5086-4185-93FA-D18085513BD0}"/>
    <cellStyle name="Calculation 3 2 14 6" xfId="35491" xr:uid="{020E312C-FBE3-44CC-8260-DEBDAFD138C2}"/>
    <cellStyle name="Calculation 3 2 14 7" xfId="43452" xr:uid="{69C7F083-3454-4E9A-BF4B-38F529CBB6F5}"/>
    <cellStyle name="Calculation 3 2 15" xfId="3863" xr:uid="{704BE005-E488-4247-8993-9CCCC2F42293}"/>
    <cellStyle name="Calculation 3 2 15 2" xfId="7888" xr:uid="{9AC24540-08B4-4CCC-BA78-706B098245F6}"/>
    <cellStyle name="Calculation 3 2 15 2 2" xfId="16103" xr:uid="{FF4716AC-6E21-460A-A448-C37C2C56122C}"/>
    <cellStyle name="Calculation 3 2 15 2 3" xfId="23967" xr:uid="{03273278-195E-48E8-87F8-17902A0E0D8E}"/>
    <cellStyle name="Calculation 3 2 15 2 4" xfId="31947" xr:uid="{9CA62BE6-7059-48CD-B550-AD23728F7C6C}"/>
    <cellStyle name="Calculation 3 2 15 2 5" xfId="39774" xr:uid="{66BE725F-B4C2-4734-A79B-E4D7FC4A20B6}"/>
    <cellStyle name="Calculation 3 2 15 2 6" xfId="47727" xr:uid="{500C6B71-1271-48FA-9B66-E8814697CAC7}"/>
    <cellStyle name="Calculation 3 2 15 3" xfId="12087" xr:uid="{0C632114-5EC4-44B9-B95A-CC801376E9A6}"/>
    <cellStyle name="Calculation 3 2 15 4" xfId="19954" xr:uid="{56AA8BAA-0847-4B0B-AA78-64FCF9A644AD}"/>
    <cellStyle name="Calculation 3 2 15 5" xfId="27954" xr:uid="{A289D879-01CD-4B8D-BC98-20F6CB58E45A}"/>
    <cellStyle name="Calculation 3 2 15 6" xfId="35784" xr:uid="{AB1C02ED-FA62-44A6-A9A4-F74DAFA10F16}"/>
    <cellStyle name="Calculation 3 2 15 7" xfId="43745" xr:uid="{332D5C47-30ED-46C6-B25E-76D048BDAE32}"/>
    <cellStyle name="Calculation 3 2 16" xfId="4168" xr:uid="{FFAE7EEC-3C35-4E92-9C72-6E74329D4495}"/>
    <cellStyle name="Calculation 3 2 16 2" xfId="8174" xr:uid="{C9EB3044-AA32-4BE7-A034-F5A34FC63AEB}"/>
    <cellStyle name="Calculation 3 2 16 2 2" xfId="16389" xr:uid="{E32D550B-D64E-4E9D-A03A-AD0B3961CB1E}"/>
    <cellStyle name="Calculation 3 2 16 2 3" xfId="24253" xr:uid="{3FA861B4-8D69-47BE-8CE8-A15A4FFA8C46}"/>
    <cellStyle name="Calculation 3 2 16 2 4" xfId="32233" xr:uid="{DAA8516A-7331-48D4-A899-B7FA784B62BC}"/>
    <cellStyle name="Calculation 3 2 16 2 5" xfId="40060" xr:uid="{BCE39E98-DFFE-4194-8930-423C6D05891B}"/>
    <cellStyle name="Calculation 3 2 16 2 6" xfId="48013" xr:uid="{982DECCA-6790-4661-8BE3-C4EF1CAE1BB8}"/>
    <cellStyle name="Calculation 3 2 16 3" xfId="12390" xr:uid="{C3DFF2FA-2DF2-49D5-AF9B-0E33E118A953}"/>
    <cellStyle name="Calculation 3 2 16 4" xfId="20259" xr:uid="{9D07B60C-CE36-4ECE-ABE2-BDBA67C41FB9}"/>
    <cellStyle name="Calculation 3 2 16 5" xfId="28254" xr:uid="{3E60A1F7-266B-400E-9809-6919CE58587D}"/>
    <cellStyle name="Calculation 3 2 16 6" xfId="36089" xr:uid="{71E24D9F-0EF1-43CA-8599-081839B7F82E}"/>
    <cellStyle name="Calculation 3 2 16 7" xfId="44050" xr:uid="{448D845C-7BA3-42BC-85C5-B0695E751414}"/>
    <cellStyle name="Calculation 3 2 17" xfId="4449" xr:uid="{8B639E93-8E49-4353-BF38-0A9524D77A6D}"/>
    <cellStyle name="Calculation 3 2 17 2" xfId="8453" xr:uid="{2DA55583-A775-4215-972E-FCC7EF10698D}"/>
    <cellStyle name="Calculation 3 2 17 2 2" xfId="16668" xr:uid="{C58B97B1-2A27-42BF-87CA-59CD871E24D2}"/>
    <cellStyle name="Calculation 3 2 17 2 3" xfId="24532" xr:uid="{85682E1D-9649-4FB6-9162-91163638E54D}"/>
    <cellStyle name="Calculation 3 2 17 2 4" xfId="32512" xr:uid="{57DE9B79-4CDE-4EA0-8DD4-79B9784829B6}"/>
    <cellStyle name="Calculation 3 2 17 2 5" xfId="40339" xr:uid="{CF7DFFEE-07B8-4632-B623-99CA019D65B1}"/>
    <cellStyle name="Calculation 3 2 17 2 6" xfId="48292" xr:uid="{FCC9F82E-B1EC-4235-BA48-AEE31214FC0C}"/>
    <cellStyle name="Calculation 3 2 17 3" xfId="12671" xr:uid="{B34D8522-66D3-49B9-98C5-F8C1C81E4A38}"/>
    <cellStyle name="Calculation 3 2 17 4" xfId="20540" xr:uid="{D4076F06-495C-4BDC-BE08-14EB72E7B40D}"/>
    <cellStyle name="Calculation 3 2 17 5" xfId="28535" xr:uid="{FD109B60-D1C4-4320-9382-3A4D4C41D840}"/>
    <cellStyle name="Calculation 3 2 17 6" xfId="36370" xr:uid="{DB2FF318-F970-49C5-818A-FBEAAE2F877A}"/>
    <cellStyle name="Calculation 3 2 17 7" xfId="44331" xr:uid="{BB8202E5-2DC3-4380-A916-14451AC171AB}"/>
    <cellStyle name="Calculation 3 2 18" xfId="5030" xr:uid="{58D066A3-AD93-457A-8EFC-7B278016B146}"/>
    <cellStyle name="Calculation 3 2 18 2" xfId="13245" xr:uid="{4B2771B7-3129-42E9-BBBE-9CDF2A5C4107}"/>
    <cellStyle name="Calculation 3 2 18 3" xfId="21109" xr:uid="{7BC6CF15-5405-47E8-99FF-5749323BD87B}"/>
    <cellStyle name="Calculation 3 2 18 4" xfId="29089" xr:uid="{DCEB66A1-9158-4E07-9827-679F8A9762FC}"/>
    <cellStyle name="Calculation 3 2 18 5" xfId="36916" xr:uid="{3D221BE4-D73A-414F-B976-C726A2A7D59C}"/>
    <cellStyle name="Calculation 3 2 18 6" xfId="44869" xr:uid="{83112E8E-DC9B-4914-948A-6124B5B86940}"/>
    <cellStyle name="Calculation 3 2 19" xfId="9113" xr:uid="{E8835278-D7C7-4C83-BDC5-478D3DD6F937}"/>
    <cellStyle name="Calculation 3 2 2" xfId="957" xr:uid="{D1842AFB-69B4-42C6-B8BC-24CC4433AC5A}"/>
    <cellStyle name="Calculation 3 2 2 10" xfId="3935" xr:uid="{FDB26D03-0396-471D-9BCB-32D4305F818D}"/>
    <cellStyle name="Calculation 3 2 2 10 2" xfId="7954" xr:uid="{3541C5AB-3BC7-46D6-98B1-687693414E11}"/>
    <cellStyle name="Calculation 3 2 2 10 2 2" xfId="16169" xr:uid="{60FA53A7-8EF2-4F18-8D4C-C6C5152C7010}"/>
    <cellStyle name="Calculation 3 2 2 10 2 3" xfId="24033" xr:uid="{0D6590A2-DD0E-49C5-8C30-D361CEC14832}"/>
    <cellStyle name="Calculation 3 2 2 10 2 4" xfId="32013" xr:uid="{C9366C93-018D-4E16-AD9D-8DD3C2572131}"/>
    <cellStyle name="Calculation 3 2 2 10 2 5" xfId="39840" xr:uid="{9D53A4A8-0126-43D4-AF11-B8DF78E45BCF}"/>
    <cellStyle name="Calculation 3 2 2 10 2 6" xfId="47793" xr:uid="{F5923C93-C2D6-4730-8ED3-6373CF8B3570}"/>
    <cellStyle name="Calculation 3 2 2 10 3" xfId="12157" xr:uid="{7ECE0652-270C-41D4-854D-7855E60BE487}"/>
    <cellStyle name="Calculation 3 2 2 10 4" xfId="20026" xr:uid="{5F17519D-FF73-4180-9ED3-50FA5D77F625}"/>
    <cellStyle name="Calculation 3 2 2 10 5" xfId="28023" xr:uid="{9CEAFB49-C92D-43D3-A99B-5AF2D4199812}"/>
    <cellStyle name="Calculation 3 2 2 10 6" xfId="35856" xr:uid="{4B668995-FD3E-4B1C-982F-F7E99BC33E25}"/>
    <cellStyle name="Calculation 3 2 2 10 7" xfId="43817" xr:uid="{C871E4BB-2A59-48A0-831F-CEE69480AA7A}"/>
    <cellStyle name="Calculation 3 2 2 11" xfId="4234" xr:uid="{722F17A1-CFC1-45B4-951F-FEC696994C42}"/>
    <cellStyle name="Calculation 3 2 2 11 2" xfId="8240" xr:uid="{7B31D26F-CC52-4EF7-B49C-AD8433832F5B}"/>
    <cellStyle name="Calculation 3 2 2 11 2 2" xfId="16455" xr:uid="{AEEBEEEF-23DF-4C2B-AE95-A08B03318E7C}"/>
    <cellStyle name="Calculation 3 2 2 11 2 3" xfId="24319" xr:uid="{10B72EBB-6939-4F89-8ECD-44A930DA3400}"/>
    <cellStyle name="Calculation 3 2 2 11 2 4" xfId="32299" xr:uid="{1605FC0A-3C20-45BB-AD17-90850BC5981E}"/>
    <cellStyle name="Calculation 3 2 2 11 2 5" xfId="40126" xr:uid="{9619087D-857F-4CD1-86EA-0481A8FA66D5}"/>
    <cellStyle name="Calculation 3 2 2 11 2 6" xfId="48079" xr:uid="{D9FE6C89-C435-4DB1-A525-4163DCADC868}"/>
    <cellStyle name="Calculation 3 2 2 11 3" xfId="12456" xr:uid="{B8F9A9A1-FE3D-4A93-827C-177C9CD92E15}"/>
    <cellStyle name="Calculation 3 2 2 11 4" xfId="20325" xr:uid="{ED0A6CF4-D7EB-4E7F-BFA2-D31B90A065F5}"/>
    <cellStyle name="Calculation 3 2 2 11 5" xfId="28320" xr:uid="{136450E4-1CAE-43C9-B8D4-75DC4DE15F8E}"/>
    <cellStyle name="Calculation 3 2 2 11 6" xfId="36155" xr:uid="{4B738464-F236-4CA0-A581-4B1F57459994}"/>
    <cellStyle name="Calculation 3 2 2 11 7" xfId="44116" xr:uid="{DE23E3C3-6D7E-463B-A64E-498610DF7047}"/>
    <cellStyle name="Calculation 3 2 2 12" xfId="4521" xr:uid="{16154682-C6E6-42AF-B9DE-6C54B51E4154}"/>
    <cellStyle name="Calculation 3 2 2 12 2" xfId="8519" xr:uid="{427365E6-AE46-4D23-8724-00EEFEE648E7}"/>
    <cellStyle name="Calculation 3 2 2 12 2 2" xfId="16734" xr:uid="{1BCAE636-11F9-4143-9F6C-97AAF2E2163B}"/>
    <cellStyle name="Calculation 3 2 2 12 2 3" xfId="24598" xr:uid="{45FC4804-6C6D-44BF-89EB-4FF47438A780}"/>
    <cellStyle name="Calculation 3 2 2 12 2 4" xfId="32578" xr:uid="{C94EAACB-F745-43C4-8DEA-8F22B0A9E7EF}"/>
    <cellStyle name="Calculation 3 2 2 12 2 5" xfId="40405" xr:uid="{6B9503B6-1AE7-4168-8EB2-A0309EF18E9C}"/>
    <cellStyle name="Calculation 3 2 2 12 2 6" xfId="48358" xr:uid="{041AC10F-71CB-48DE-939F-1F674C044FA3}"/>
    <cellStyle name="Calculation 3 2 2 12 3" xfId="12742" xr:uid="{8ECC2253-992F-43B5-9874-663FA48E9DA5}"/>
    <cellStyle name="Calculation 3 2 2 12 4" xfId="20612" xr:uid="{3574F76D-4EE6-437C-9947-34CB77F02A53}"/>
    <cellStyle name="Calculation 3 2 2 12 5" xfId="28605" xr:uid="{0D97813A-6F15-499E-87C9-9343F9F1329C}"/>
    <cellStyle name="Calculation 3 2 2 12 6" xfId="36442" xr:uid="{A217693C-E969-4D6C-A7B7-A9EF96805990}"/>
    <cellStyle name="Calculation 3 2 2 12 7" xfId="44403" xr:uid="{17A8EED0-B0F8-43BA-B2B1-1170D208F356}"/>
    <cellStyle name="Calculation 3 2 2 13" xfId="5096" xr:uid="{1D01C5CA-E50B-4FB7-A8C0-C930520D6BE6}"/>
    <cellStyle name="Calculation 3 2 2 13 2" xfId="13311" xr:uid="{2D561EDB-361B-4717-B7A7-1526F473656A}"/>
    <cellStyle name="Calculation 3 2 2 13 3" xfId="21175" xr:uid="{A53AABEB-2B00-4402-8A79-D7D54725528E}"/>
    <cellStyle name="Calculation 3 2 2 13 4" xfId="29155" xr:uid="{7C0EC9D7-43F1-41C4-B468-C4CDBF676E81}"/>
    <cellStyle name="Calculation 3 2 2 13 5" xfId="36982" xr:uid="{B07E39C2-29E6-408D-B0BD-FB6431655A5F}"/>
    <cellStyle name="Calculation 3 2 2 13 6" xfId="44935" xr:uid="{E2E4C34F-1541-4E9F-A8F6-7A225C4CD6EA}"/>
    <cellStyle name="Calculation 3 2 2 14" xfId="9186" xr:uid="{E492F0F0-C8C0-4C6C-AE91-E8A02902F36A}"/>
    <cellStyle name="Calculation 3 2 2 15" xfId="17048" xr:uid="{99D53172-9CCE-4727-9999-F79679D46110}"/>
    <cellStyle name="Calculation 3 2 2 16" xfId="25065" xr:uid="{1BE24386-FBA5-42C6-8406-B4162D64CEBB}"/>
    <cellStyle name="Calculation 3 2 2 17" xfId="32878" xr:uid="{48E6FCAF-0515-4FD3-A329-D12612C6682C}"/>
    <cellStyle name="Calculation 3 2 2 18" xfId="40839" xr:uid="{17001E6B-4A94-4920-AF1D-FAF59D7E1797}"/>
    <cellStyle name="Calculation 3 2 2 2" xfId="1387" xr:uid="{B6D654B4-E153-4605-8CB1-99287A1EBD26}"/>
    <cellStyle name="Calculation 3 2 2 2 2" xfId="5498" xr:uid="{B6A57392-9400-4A5C-9AD8-0B82EB1E16F7}"/>
    <cellStyle name="Calculation 3 2 2 2 2 2" xfId="13713" xr:uid="{4D9D6565-0B5A-49F2-A7F4-B2AED649BCE9}"/>
    <cellStyle name="Calculation 3 2 2 2 2 3" xfId="21577" xr:uid="{E1554C46-70AC-48BD-8783-0302702A88F7}"/>
    <cellStyle name="Calculation 3 2 2 2 2 4" xfId="29557" xr:uid="{E8B1D8C9-B669-40CA-B7C0-1A0E76746DE2}"/>
    <cellStyle name="Calculation 3 2 2 2 2 5" xfId="37384" xr:uid="{F5FFA177-B711-4A1D-A303-4FB8EA93D872}"/>
    <cellStyle name="Calculation 3 2 2 2 2 6" xfId="45337" xr:uid="{92747027-0D8F-478B-9359-2520E945CA86}"/>
    <cellStyle name="Calculation 3 2 2 2 3" xfId="9616" xr:uid="{F22134A6-4C4A-4B03-83B2-FD2D619888E9}"/>
    <cellStyle name="Calculation 3 2 2 2 4" xfId="17478" xr:uid="{50B984C5-06D0-41E6-BA5B-D779F80F2B79}"/>
    <cellStyle name="Calculation 3 2 2 2 5" xfId="25489" xr:uid="{7FA40442-BBE7-4627-AAA5-86CD0E263563}"/>
    <cellStyle name="Calculation 3 2 2 2 6" xfId="33308" xr:uid="{64FE7C3C-3AE7-4BC7-83E7-EA37458FC416}"/>
    <cellStyle name="Calculation 3 2 2 2 7" xfId="41269" xr:uid="{4483E022-7D9D-4496-BC20-0DE615E15262}"/>
    <cellStyle name="Calculation 3 2 2 3" xfId="1730" xr:uid="{CBB190AB-29EE-4FF1-A671-9035282FA305}"/>
    <cellStyle name="Calculation 3 2 2 3 2" xfId="5817" xr:uid="{7B06C2FF-40D5-4EB4-98E1-ECB21FD3091A}"/>
    <cellStyle name="Calculation 3 2 2 3 2 2" xfId="14032" xr:uid="{8A058694-D944-4647-B878-F6B07502027A}"/>
    <cellStyle name="Calculation 3 2 2 3 2 3" xfId="21896" xr:uid="{3F4D6B05-C949-40BA-ACBB-6F51276B8920}"/>
    <cellStyle name="Calculation 3 2 2 3 2 4" xfId="29876" xr:uid="{B972B41B-D6CF-4BBD-9BC6-AB6B8A167549}"/>
    <cellStyle name="Calculation 3 2 2 3 2 5" xfId="37703" xr:uid="{79ACFF4B-84BA-4393-AE87-9A297F526B70}"/>
    <cellStyle name="Calculation 3 2 2 3 2 6" xfId="45656" xr:uid="{AACF7BF6-8C55-4324-A44C-F1B6815B4EB7}"/>
    <cellStyle name="Calculation 3 2 2 3 3" xfId="9956" xr:uid="{C0DD6CD9-22BB-4D84-9045-4959CC105C44}"/>
    <cellStyle name="Calculation 3 2 2 3 4" xfId="17821" xr:uid="{18BD8984-690A-4A77-8AA0-7D87CB72E33A}"/>
    <cellStyle name="Calculation 3 2 2 3 5" xfId="25829" xr:uid="{79281216-ADB6-4C17-8989-0226B07E9A1F}"/>
    <cellStyle name="Calculation 3 2 2 3 6" xfId="33651" xr:uid="{F76AD97E-0200-40E7-9318-1A39B73DB5EB}"/>
    <cellStyle name="Calculation 3 2 2 3 7" xfId="41612" xr:uid="{4746A5D8-6BBC-43F8-8D20-A8FCB995F583}"/>
    <cellStyle name="Calculation 3 2 2 4" xfId="2065" xr:uid="{031AD5AA-1028-46FB-A105-E505099E2F5D}"/>
    <cellStyle name="Calculation 3 2 2 4 2" xfId="6139" xr:uid="{32B5A4A9-D09E-487D-AA21-978DCE3DF624}"/>
    <cellStyle name="Calculation 3 2 2 4 2 2" xfId="14354" xr:uid="{E4EF2713-F201-466E-B703-CD329B9ABBF2}"/>
    <cellStyle name="Calculation 3 2 2 4 2 3" xfId="22218" xr:uid="{7A109C61-91A3-4F44-8FD7-4D1F7421FB22}"/>
    <cellStyle name="Calculation 3 2 2 4 2 4" xfId="30198" xr:uid="{0AC76528-55CF-4760-8517-C6B524B3F629}"/>
    <cellStyle name="Calculation 3 2 2 4 2 5" xfId="38025" xr:uid="{E8ED7123-E11B-495D-9868-AEC6FE5FCBF7}"/>
    <cellStyle name="Calculation 3 2 2 4 2 6" xfId="45978" xr:uid="{1A57373F-7794-4CB2-BBEA-1C9133FB3EED}"/>
    <cellStyle name="Calculation 3 2 2 4 3" xfId="10291" xr:uid="{CB73C390-37EA-47A8-A3EF-703A3BC27788}"/>
    <cellStyle name="Calculation 3 2 2 4 4" xfId="18156" xr:uid="{A4100AD8-0474-498A-8D36-1173F32173A8}"/>
    <cellStyle name="Calculation 3 2 2 4 5" xfId="26163" xr:uid="{4C12DDEB-5D39-40D9-B42E-F511580B2E21}"/>
    <cellStyle name="Calculation 3 2 2 4 6" xfId="33986" xr:uid="{9BE1FB72-4985-41D2-8FED-11B64F0EA0E3}"/>
    <cellStyle name="Calculation 3 2 2 4 7" xfId="41947" xr:uid="{11717A59-A1A6-448E-8414-1D3DD11AC32D}"/>
    <cellStyle name="Calculation 3 2 2 5" xfId="2384" xr:uid="{6544D891-2F5C-4601-A6EB-D5CD5D608693}"/>
    <cellStyle name="Calculation 3 2 2 5 2" xfId="6448" xr:uid="{56E113D5-253E-4DC2-A444-50F3F2D1DD27}"/>
    <cellStyle name="Calculation 3 2 2 5 2 2" xfId="14663" xr:uid="{1EEBDDD9-B8A4-41F2-8378-C05FD7940497}"/>
    <cellStyle name="Calculation 3 2 2 5 2 3" xfId="22527" xr:uid="{1D38DF1A-8B5F-4F32-BD68-8186BA9D90F0}"/>
    <cellStyle name="Calculation 3 2 2 5 2 4" xfId="30507" xr:uid="{A99407C0-A289-4AE6-89F4-340A12C3B0B3}"/>
    <cellStyle name="Calculation 3 2 2 5 2 5" xfId="38334" xr:uid="{ADCD239D-3080-41ED-A801-EAEE21C5A9E7}"/>
    <cellStyle name="Calculation 3 2 2 5 2 6" xfId="46287" xr:uid="{266E23E0-40F0-42D0-8687-EF4EDAA3ACC2}"/>
    <cellStyle name="Calculation 3 2 2 5 3" xfId="10610" xr:uid="{56AF9124-6EB8-44E8-8C18-8A43E592099E}"/>
    <cellStyle name="Calculation 3 2 2 5 4" xfId="18475" xr:uid="{00AB07E7-EB4D-4AF7-93D8-F685227D6D3E}"/>
    <cellStyle name="Calculation 3 2 2 5 5" xfId="26479" xr:uid="{F5A03285-D0ED-47DA-BCE5-72476B9914DC}"/>
    <cellStyle name="Calculation 3 2 2 5 6" xfId="34305" xr:uid="{7673E7B1-22FE-4F26-96CC-FA6157B0CC47}"/>
    <cellStyle name="Calculation 3 2 2 5 7" xfId="42266" xr:uid="{BB69711D-B974-4721-A2CF-0AE4C4E9D8D1}"/>
    <cellStyle name="Calculation 3 2 2 6" xfId="2713" xr:uid="{ECC10AEE-8526-4890-A6DA-122923490B45}"/>
    <cellStyle name="Calculation 3 2 2 6 2" xfId="6763" xr:uid="{9C50086B-ED42-406A-B70E-9BFF1E9E682F}"/>
    <cellStyle name="Calculation 3 2 2 6 2 2" xfId="14978" xr:uid="{6CD02F7F-009B-40CA-9DFC-25B5C0020B70}"/>
    <cellStyle name="Calculation 3 2 2 6 2 3" xfId="22842" xr:uid="{7FB6CFAE-204F-4A6F-9995-6DB59674C511}"/>
    <cellStyle name="Calculation 3 2 2 6 2 4" xfId="30822" xr:uid="{F96D4AAE-ED37-4B5D-A26F-B76C5D665AA4}"/>
    <cellStyle name="Calculation 3 2 2 6 2 5" xfId="38649" xr:uid="{050B79A3-7377-47C7-B51B-80E6D0360BA8}"/>
    <cellStyle name="Calculation 3 2 2 6 2 6" xfId="46602" xr:uid="{49422629-56D5-4025-B39A-6D0ED0E124AF}"/>
    <cellStyle name="Calculation 3 2 2 6 3" xfId="10939" xr:uid="{13B5811D-B2EF-4212-91C2-90471FE58A30}"/>
    <cellStyle name="Calculation 3 2 2 6 4" xfId="18804" xr:uid="{5BACC4BF-DE09-4847-80DE-4456F5587BFA}"/>
    <cellStyle name="Calculation 3 2 2 6 5" xfId="26807" xr:uid="{0C25F302-8979-4FF9-8D47-14A34AA5C370}"/>
    <cellStyle name="Calculation 3 2 2 6 6" xfId="34634" xr:uid="{EAF27394-F9A1-4683-A36E-818F711D175E}"/>
    <cellStyle name="Calculation 3 2 2 6 7" xfId="42595" xr:uid="{3917DFD4-29AB-4137-BF68-865C43304F94}"/>
    <cellStyle name="Calculation 3 2 2 7" xfId="3026" xr:uid="{71F8F2F5-E5F6-45FC-A917-5E9B21D869CC}"/>
    <cellStyle name="Calculation 3 2 2 7 2" xfId="7067" xr:uid="{F4C955E3-A045-4CFA-8AC5-3B1202B69006}"/>
    <cellStyle name="Calculation 3 2 2 7 2 2" xfId="15282" xr:uid="{B2C522CA-1258-473B-9F4B-7D9B4A62B470}"/>
    <cellStyle name="Calculation 3 2 2 7 2 3" xfId="23146" xr:uid="{547A00A6-9630-4F01-9E21-EF67314FDCB8}"/>
    <cellStyle name="Calculation 3 2 2 7 2 4" xfId="31126" xr:uid="{045DBD06-7BF4-484E-A313-DCCD199B21A7}"/>
    <cellStyle name="Calculation 3 2 2 7 2 5" xfId="38953" xr:uid="{C7F9AE36-89CE-455F-9870-4E20348F0780}"/>
    <cellStyle name="Calculation 3 2 2 7 2 6" xfId="46906" xr:uid="{1C097972-2DE0-44AC-851F-52A60AAACB36}"/>
    <cellStyle name="Calculation 3 2 2 7 3" xfId="11251" xr:uid="{6B0407BC-48D6-4A8E-B9DB-C6C1F37535B4}"/>
    <cellStyle name="Calculation 3 2 2 7 4" xfId="19117" xr:uid="{3AF833BF-E4F1-477A-8F1A-3270C2855881}"/>
    <cellStyle name="Calculation 3 2 2 7 5" xfId="27117" xr:uid="{72AE3896-58D3-4FB1-9209-2C1568C762A6}"/>
    <cellStyle name="Calculation 3 2 2 7 6" xfId="34947" xr:uid="{2F622D65-AE41-4B04-AA79-AFC963688724}"/>
    <cellStyle name="Calculation 3 2 2 7 7" xfId="42908" xr:uid="{FAB42899-4339-4446-ACEC-84A85BC8813F}"/>
    <cellStyle name="Calculation 3 2 2 8" xfId="3346" xr:uid="{611717CD-2E26-49E7-B4B0-A2F1FE4D764F}"/>
    <cellStyle name="Calculation 3 2 2 8 2" xfId="7374" xr:uid="{940DF06A-82FB-4DBA-94B8-E6399BED2518}"/>
    <cellStyle name="Calculation 3 2 2 8 2 2" xfId="15589" xr:uid="{35F07695-3881-4A4B-9BF1-E1773271E5B9}"/>
    <cellStyle name="Calculation 3 2 2 8 2 3" xfId="23453" xr:uid="{3267D1AB-EFA1-4FC2-A977-57935439DF8D}"/>
    <cellStyle name="Calculation 3 2 2 8 2 4" xfId="31433" xr:uid="{2354B830-BFF2-485C-B46E-E420876C678A}"/>
    <cellStyle name="Calculation 3 2 2 8 2 5" xfId="39260" xr:uid="{5760A9FF-0762-42B3-9A31-FD125E9EEE42}"/>
    <cellStyle name="Calculation 3 2 2 8 2 6" xfId="47213" xr:uid="{38B28262-6AF3-4A84-89ED-5F23924AB834}"/>
    <cellStyle name="Calculation 3 2 2 8 3" xfId="11570" xr:uid="{988C1C03-C0A9-4583-954F-17932335601E}"/>
    <cellStyle name="Calculation 3 2 2 8 4" xfId="19437" xr:uid="{51394AAB-EFB7-475A-AAC7-4A8E740411EF}"/>
    <cellStyle name="Calculation 3 2 2 8 5" xfId="27437" xr:uid="{4339A81B-AB85-4934-8CF4-4254E4F6D412}"/>
    <cellStyle name="Calculation 3 2 2 8 6" xfId="35267" xr:uid="{9512E9F8-CF2E-4AFB-9D43-B7D9C04DC443}"/>
    <cellStyle name="Calculation 3 2 2 8 7" xfId="43228" xr:uid="{5DC7839C-257B-45B7-8C51-F9BFDE798916}"/>
    <cellStyle name="Calculation 3 2 2 9" xfId="3640" xr:uid="{F566E861-089D-42E3-BFF7-8BDE5E1967A4}"/>
    <cellStyle name="Calculation 3 2 2 9 2" xfId="7668" xr:uid="{AE415977-CA4E-4A67-B1F6-89DB2E8CA2CC}"/>
    <cellStyle name="Calculation 3 2 2 9 2 2" xfId="15883" xr:uid="{A7E1E551-6025-4BE5-B775-29373E7FA85D}"/>
    <cellStyle name="Calculation 3 2 2 9 2 3" xfId="23747" xr:uid="{384DB0A2-B44A-47B4-9A47-CBE4E46BCC51}"/>
    <cellStyle name="Calculation 3 2 2 9 2 4" xfId="31727" xr:uid="{5FCC0DF2-5BD7-489E-A241-CEFEE992066A}"/>
    <cellStyle name="Calculation 3 2 2 9 2 5" xfId="39554" xr:uid="{CC391E90-21BF-4661-9690-BE79E84F198B}"/>
    <cellStyle name="Calculation 3 2 2 9 2 6" xfId="47507" xr:uid="{E838F779-BE7E-4A42-8D16-9BF8B50D0674}"/>
    <cellStyle name="Calculation 3 2 2 9 3" xfId="11864" xr:uid="{C74239F5-3E5E-42BE-BB28-BF39994C90A0}"/>
    <cellStyle name="Calculation 3 2 2 9 4" xfId="19731" xr:uid="{10041582-A9B3-431E-A6EA-409E6BFC0286}"/>
    <cellStyle name="Calculation 3 2 2 9 5" xfId="27731" xr:uid="{658054BB-A6B3-4301-8D55-080B077CC416}"/>
    <cellStyle name="Calculation 3 2 2 9 6" xfId="35561" xr:uid="{74A0FF15-B3B3-4F12-90F8-955C944AF6B4}"/>
    <cellStyle name="Calculation 3 2 2 9 7" xfId="43522" xr:uid="{313ED5FC-62D1-4DA0-95D8-6B2484B4C928}"/>
    <cellStyle name="Calculation 3 2 20" xfId="16975" xr:uid="{777B4194-4674-4930-95AF-488B6E07CE75}"/>
    <cellStyle name="Calculation 3 2 21" xfId="24994" xr:uid="{7FB88C39-12AC-49C3-A718-362567688880}"/>
    <cellStyle name="Calculation 3 2 22" xfId="32806" xr:uid="{C03840E4-89E1-4D2F-BADD-01C7CC897499}"/>
    <cellStyle name="Calculation 3 2 23" xfId="40767" xr:uid="{E3E9F49B-B2F5-482F-B996-7DFCDC3FF54D}"/>
    <cellStyle name="Calculation 3 2 3" xfId="1000" xr:uid="{EEE90D34-D3CC-46ED-AE00-C2E5864A703B}"/>
    <cellStyle name="Calculation 3 2 3 10" xfId="3978" xr:uid="{7067C6E2-5ABC-4B15-9D1E-8EEF7017F14C}"/>
    <cellStyle name="Calculation 3 2 3 10 2" xfId="7996" xr:uid="{5E82A9EC-90B1-4101-AFA9-174340390398}"/>
    <cellStyle name="Calculation 3 2 3 10 2 2" xfId="16211" xr:uid="{4E884399-FC62-454E-ABCF-ED4C7C48B1D0}"/>
    <cellStyle name="Calculation 3 2 3 10 2 3" xfId="24075" xr:uid="{D8088E0C-F6CE-4B7D-B9B4-F48BC0F24565}"/>
    <cellStyle name="Calculation 3 2 3 10 2 4" xfId="32055" xr:uid="{5DFF5099-8947-4C68-8F30-627187DE143C}"/>
    <cellStyle name="Calculation 3 2 3 10 2 5" xfId="39882" xr:uid="{30105B3B-C449-4819-B261-0D7D66050252}"/>
    <cellStyle name="Calculation 3 2 3 10 2 6" xfId="47835" xr:uid="{18E66381-3957-43F5-92AD-8E9D281C34B4}"/>
    <cellStyle name="Calculation 3 2 3 10 3" xfId="12200" xr:uid="{2CB8F12B-04FE-4269-9908-D5EF1BD10286}"/>
    <cellStyle name="Calculation 3 2 3 10 4" xfId="20069" xr:uid="{86E05ED9-8345-4EDD-8B1E-8C3C3C3B03C0}"/>
    <cellStyle name="Calculation 3 2 3 10 5" xfId="28066" xr:uid="{B081D9B2-6BF6-47D7-AF7D-F1F047149A08}"/>
    <cellStyle name="Calculation 3 2 3 10 6" xfId="35899" xr:uid="{00C4254F-F12C-4059-B4F6-DED3EB31523F}"/>
    <cellStyle name="Calculation 3 2 3 10 7" xfId="43860" xr:uid="{2AABA5A9-43DC-4AB9-9FCC-11E5FB4C6301}"/>
    <cellStyle name="Calculation 3 2 3 11" xfId="4276" xr:uid="{6475BF86-A7D0-47E8-B99B-EEEDFC66313C}"/>
    <cellStyle name="Calculation 3 2 3 11 2" xfId="8282" xr:uid="{099C01A8-248B-4CCB-B29F-BC4A159F1141}"/>
    <cellStyle name="Calculation 3 2 3 11 2 2" xfId="16497" xr:uid="{E3D672DD-3BD0-4AB3-9BEF-B0A8F0F4F118}"/>
    <cellStyle name="Calculation 3 2 3 11 2 3" xfId="24361" xr:uid="{9CBB53AE-F25E-4335-B0CC-2FB51D2F0BE6}"/>
    <cellStyle name="Calculation 3 2 3 11 2 4" xfId="32341" xr:uid="{437E6AA4-DEF6-4C00-880F-E0542EC85954}"/>
    <cellStyle name="Calculation 3 2 3 11 2 5" xfId="40168" xr:uid="{B7ADE961-CCD4-46F6-976B-CC594FB5E56E}"/>
    <cellStyle name="Calculation 3 2 3 11 2 6" xfId="48121" xr:uid="{3723A039-FD10-45BC-BBBD-D1523D7AEC57}"/>
    <cellStyle name="Calculation 3 2 3 11 3" xfId="12498" xr:uid="{60964CD8-1033-4912-9B7C-87E9971E6780}"/>
    <cellStyle name="Calculation 3 2 3 11 4" xfId="20367" xr:uid="{4109686A-E17B-4737-BEE7-D1F6D33FD44D}"/>
    <cellStyle name="Calculation 3 2 3 11 5" xfId="28362" xr:uid="{8A3163F9-55C6-4AB4-98C2-758C2EED4B9D}"/>
    <cellStyle name="Calculation 3 2 3 11 6" xfId="36197" xr:uid="{2C77CB1E-B147-4FB1-9F81-113EEFA437C4}"/>
    <cellStyle name="Calculation 3 2 3 11 7" xfId="44158" xr:uid="{22ECC3B9-7021-4E85-9892-18F60B1F0A34}"/>
    <cellStyle name="Calculation 3 2 3 12" xfId="4564" xr:uid="{2698E4D6-211A-471C-B265-9EF531CD76DC}"/>
    <cellStyle name="Calculation 3 2 3 12 2" xfId="8561" xr:uid="{0CD9BC9F-D48D-4117-A119-187201043E2E}"/>
    <cellStyle name="Calculation 3 2 3 12 2 2" xfId="16776" xr:uid="{1B32FE45-F1B9-48AC-A9AB-EED0BC8D762D}"/>
    <cellStyle name="Calculation 3 2 3 12 2 3" xfId="24640" xr:uid="{60345D0D-D540-4404-854B-1B9A8DA0EEDA}"/>
    <cellStyle name="Calculation 3 2 3 12 2 4" xfId="32620" xr:uid="{4DCF3125-82A8-4C22-98C6-C411FA712201}"/>
    <cellStyle name="Calculation 3 2 3 12 2 5" xfId="40447" xr:uid="{A8E20732-3292-4938-AB98-C5EB21C21B8D}"/>
    <cellStyle name="Calculation 3 2 3 12 2 6" xfId="48400" xr:uid="{BF6BF98D-0A1D-4CBB-A887-CB00988EC865}"/>
    <cellStyle name="Calculation 3 2 3 12 3" xfId="12785" xr:uid="{31C32838-5D42-4437-91D9-083E80A26E74}"/>
    <cellStyle name="Calculation 3 2 3 12 4" xfId="20655" xr:uid="{90F569BF-68B7-409D-B30C-9DD1A708C68E}"/>
    <cellStyle name="Calculation 3 2 3 12 5" xfId="28648" xr:uid="{70347EA1-F845-40FF-85F0-2AFCD7EDDDEC}"/>
    <cellStyle name="Calculation 3 2 3 12 6" xfId="36485" xr:uid="{815EFFEA-43F5-48D8-88F0-465611D095BE}"/>
    <cellStyle name="Calculation 3 2 3 12 7" xfId="44446" xr:uid="{3C722A56-77D7-44AE-8BF5-87C63DC3A3F0}"/>
    <cellStyle name="Calculation 3 2 3 13" xfId="5138" xr:uid="{A09410C4-A4D8-4702-B6D5-C5247582150F}"/>
    <cellStyle name="Calculation 3 2 3 13 2" xfId="13353" xr:uid="{90DDFF12-EE0C-4DD7-B999-C0197881476B}"/>
    <cellStyle name="Calculation 3 2 3 13 3" xfId="21217" xr:uid="{EE1AED03-C7CD-48D6-BBFB-E1E7172B32F7}"/>
    <cellStyle name="Calculation 3 2 3 13 4" xfId="29197" xr:uid="{E4C35749-EF4B-41B9-863E-A498C2A564A4}"/>
    <cellStyle name="Calculation 3 2 3 13 5" xfId="37024" xr:uid="{18DD5EDC-8EE0-4CA3-AFDC-6AA40BC8A0ED}"/>
    <cellStyle name="Calculation 3 2 3 13 6" xfId="44977" xr:uid="{3CDDE134-D99B-49AF-A5F7-32FD5B06715F}"/>
    <cellStyle name="Calculation 3 2 3 14" xfId="9229" xr:uid="{14F1EF18-FBF2-4862-A9FA-18420C160651}"/>
    <cellStyle name="Calculation 3 2 3 15" xfId="17091" xr:uid="{8DC54047-ABAA-47A2-A008-101C1410DCF3}"/>
    <cellStyle name="Calculation 3 2 3 16" xfId="25108" xr:uid="{2B68759B-E218-4557-980E-690AC72ED5B8}"/>
    <cellStyle name="Calculation 3 2 3 17" xfId="32921" xr:uid="{D90802C6-1DDD-442F-9AEE-7376AEA34950}"/>
    <cellStyle name="Calculation 3 2 3 18" xfId="40882" xr:uid="{8289E8ED-7240-408C-93C4-B4820A36A319}"/>
    <cellStyle name="Calculation 3 2 3 2" xfId="1430" xr:uid="{A38636CB-C3EF-44A3-B859-9FC522F8CE29}"/>
    <cellStyle name="Calculation 3 2 3 2 2" xfId="5540" xr:uid="{4DCF20BA-AAD9-4C3E-88D7-DE87E505CFCA}"/>
    <cellStyle name="Calculation 3 2 3 2 2 2" xfId="13755" xr:uid="{7C27CE7F-2A3C-41BE-95C8-9BDC99989535}"/>
    <cellStyle name="Calculation 3 2 3 2 2 3" xfId="21619" xr:uid="{C72EB259-6291-4827-B6DC-E47221AD81B0}"/>
    <cellStyle name="Calculation 3 2 3 2 2 4" xfId="29599" xr:uid="{03DD6926-BBDF-4006-9D5C-0D4BBF70AD64}"/>
    <cellStyle name="Calculation 3 2 3 2 2 5" xfId="37426" xr:uid="{DF52D3CA-447F-42E5-A3BE-B59DF3D521E4}"/>
    <cellStyle name="Calculation 3 2 3 2 2 6" xfId="45379" xr:uid="{594E8912-8853-4BA7-8255-A07874E02804}"/>
    <cellStyle name="Calculation 3 2 3 2 3" xfId="9659" xr:uid="{B4060393-8417-4FF3-B36A-BA931486DC81}"/>
    <cellStyle name="Calculation 3 2 3 2 4" xfId="17521" xr:uid="{F1CAC3A1-0C23-42F5-B390-F500373335EF}"/>
    <cellStyle name="Calculation 3 2 3 2 5" xfId="25532" xr:uid="{4FE84EDB-5833-499A-B33C-BC987C62C121}"/>
    <cellStyle name="Calculation 3 2 3 2 6" xfId="33351" xr:uid="{11BAFB5B-4E42-4941-B0E7-5C992D335816}"/>
    <cellStyle name="Calculation 3 2 3 2 7" xfId="41312" xr:uid="{9A9E6815-CF4A-40B4-9DD7-76AAEDB5FC8B}"/>
    <cellStyle name="Calculation 3 2 3 3" xfId="1773" xr:uid="{B7E3E451-4548-4514-B261-A613B1792FFE}"/>
    <cellStyle name="Calculation 3 2 3 3 2" xfId="5859" xr:uid="{31BC3802-2DC3-4380-925C-E535EBC7C670}"/>
    <cellStyle name="Calculation 3 2 3 3 2 2" xfId="14074" xr:uid="{2A56A4FF-5E34-4F34-9770-8444A0960A48}"/>
    <cellStyle name="Calculation 3 2 3 3 2 3" xfId="21938" xr:uid="{6D4D0B80-5684-4933-88B4-0C71837FB176}"/>
    <cellStyle name="Calculation 3 2 3 3 2 4" xfId="29918" xr:uid="{26C6F0ED-3176-4B21-96B7-E30F2B47B849}"/>
    <cellStyle name="Calculation 3 2 3 3 2 5" xfId="37745" xr:uid="{AF738615-0BC2-4D0A-B9A8-3E01A66828B2}"/>
    <cellStyle name="Calculation 3 2 3 3 2 6" xfId="45698" xr:uid="{CD9F91A5-9F94-4A03-99BC-927CF56680EA}"/>
    <cellStyle name="Calculation 3 2 3 3 3" xfId="9999" xr:uid="{2A295EDB-8DCE-4CD1-9150-592088818798}"/>
    <cellStyle name="Calculation 3 2 3 3 4" xfId="17864" xr:uid="{62B2FCB8-ADC8-4205-8D18-BAFFDDB7EA0C}"/>
    <cellStyle name="Calculation 3 2 3 3 5" xfId="25872" xr:uid="{8974BD1A-1EFC-41DF-B9CF-32C309F83714}"/>
    <cellStyle name="Calculation 3 2 3 3 6" xfId="33694" xr:uid="{43EAF9D6-E18A-47EA-B5BB-AB925FF28A29}"/>
    <cellStyle name="Calculation 3 2 3 3 7" xfId="41655" xr:uid="{8A7EC855-D858-4DB1-ACD6-5472989F8E9C}"/>
    <cellStyle name="Calculation 3 2 3 4" xfId="2108" xr:uid="{BF5CEEB4-D389-4E2F-BA78-82ABD118D613}"/>
    <cellStyle name="Calculation 3 2 3 4 2" xfId="6182" xr:uid="{FE52E518-405E-4E1F-BBCA-E9853C4ACB86}"/>
    <cellStyle name="Calculation 3 2 3 4 2 2" xfId="14397" xr:uid="{3204E9B0-E0B0-425D-9151-85857E83D131}"/>
    <cellStyle name="Calculation 3 2 3 4 2 3" xfId="22261" xr:uid="{413110BB-A27C-41E5-ACC8-D75B8D118808}"/>
    <cellStyle name="Calculation 3 2 3 4 2 4" xfId="30241" xr:uid="{D3482FA1-818E-4DA2-93DA-125BB2CC325D}"/>
    <cellStyle name="Calculation 3 2 3 4 2 5" xfId="38068" xr:uid="{A8BC6566-4CC8-4266-9A2C-ED38938F2119}"/>
    <cellStyle name="Calculation 3 2 3 4 2 6" xfId="46021" xr:uid="{6435A4A5-01AD-4242-A8FB-E27CA20F2A46}"/>
    <cellStyle name="Calculation 3 2 3 4 3" xfId="10334" xr:uid="{6B4ED9B4-5AB2-4EC5-AD18-DB8C293E91AA}"/>
    <cellStyle name="Calculation 3 2 3 4 4" xfId="18199" xr:uid="{1FC9F290-D980-4318-9DD1-72B64D42F58D}"/>
    <cellStyle name="Calculation 3 2 3 4 5" xfId="26206" xr:uid="{EA07547E-DDE1-4122-983C-DF46F97637CA}"/>
    <cellStyle name="Calculation 3 2 3 4 6" xfId="34029" xr:uid="{2FC94450-2E2D-4D08-A709-E916AE782B24}"/>
    <cellStyle name="Calculation 3 2 3 4 7" xfId="41990" xr:uid="{7BD6EA5B-A272-4A29-9FCE-4BF1D7E7904B}"/>
    <cellStyle name="Calculation 3 2 3 5" xfId="2427" xr:uid="{4F69BA3F-EC36-44C7-AC3C-400B8F0743C3}"/>
    <cellStyle name="Calculation 3 2 3 5 2" xfId="6490" xr:uid="{4EFE2DCC-1234-4E82-97D7-8BF53A5EFFFE}"/>
    <cellStyle name="Calculation 3 2 3 5 2 2" xfId="14705" xr:uid="{F86248E9-0912-4546-AB41-D82E636C32DA}"/>
    <cellStyle name="Calculation 3 2 3 5 2 3" xfId="22569" xr:uid="{3A6B51B1-615A-4B87-AAFD-DE2C0749F269}"/>
    <cellStyle name="Calculation 3 2 3 5 2 4" xfId="30549" xr:uid="{690F13C1-30D6-495B-9BED-A3BB9D5B6BF2}"/>
    <cellStyle name="Calculation 3 2 3 5 2 5" xfId="38376" xr:uid="{5480C910-28A0-47BC-ADDC-18289DB5FEE4}"/>
    <cellStyle name="Calculation 3 2 3 5 2 6" xfId="46329" xr:uid="{8B93C4F6-E08C-4D15-8FA1-FAD1231987C8}"/>
    <cellStyle name="Calculation 3 2 3 5 3" xfId="10653" xr:uid="{F375EDC3-4D99-4A8E-81A6-CC4392C619BB}"/>
    <cellStyle name="Calculation 3 2 3 5 4" xfId="18518" xr:uid="{C9549AC8-FAB8-4081-9FEF-C544741FA0E7}"/>
    <cellStyle name="Calculation 3 2 3 5 5" xfId="26522" xr:uid="{1095D99E-2040-43EE-A55D-D8028CD45DD7}"/>
    <cellStyle name="Calculation 3 2 3 5 6" xfId="34348" xr:uid="{09827019-1947-4A87-95DC-9ADCDE2CAE9B}"/>
    <cellStyle name="Calculation 3 2 3 5 7" xfId="42309" xr:uid="{DA287EF3-EE82-4B9C-830C-ACAEE533B1DA}"/>
    <cellStyle name="Calculation 3 2 3 6" xfId="2756" xr:uid="{FCCB4FC3-1277-4B88-BB73-1F7331225629}"/>
    <cellStyle name="Calculation 3 2 3 6 2" xfId="6806" xr:uid="{EFFED30F-DF59-41D5-A6FF-6426A2C8CE0A}"/>
    <cellStyle name="Calculation 3 2 3 6 2 2" xfId="15021" xr:uid="{094B6EB7-BD46-4452-93FE-ABF284BD63EE}"/>
    <cellStyle name="Calculation 3 2 3 6 2 3" xfId="22885" xr:uid="{05015927-2735-4A76-9C67-CBDD20B91AC8}"/>
    <cellStyle name="Calculation 3 2 3 6 2 4" xfId="30865" xr:uid="{7AF10712-FD60-4F0D-9089-91F636BCEE18}"/>
    <cellStyle name="Calculation 3 2 3 6 2 5" xfId="38692" xr:uid="{DC10D0EA-0B13-46BB-94DF-DF0C3549AC18}"/>
    <cellStyle name="Calculation 3 2 3 6 2 6" xfId="46645" xr:uid="{32C06766-9FD7-4AAF-806C-EC04E746D789}"/>
    <cellStyle name="Calculation 3 2 3 6 3" xfId="10982" xr:uid="{6AFFB568-FB7A-40D9-A79D-AAD622581D0F}"/>
    <cellStyle name="Calculation 3 2 3 6 4" xfId="18847" xr:uid="{F2A582FA-DEB5-40DF-9381-59E70DF628DD}"/>
    <cellStyle name="Calculation 3 2 3 6 5" xfId="26850" xr:uid="{B8A9343D-60AF-4F8F-88E3-E93DB1CF3194}"/>
    <cellStyle name="Calculation 3 2 3 6 6" xfId="34677" xr:uid="{4E58468B-747F-4423-8C7B-524188086279}"/>
    <cellStyle name="Calculation 3 2 3 6 7" xfId="42638" xr:uid="{918FF046-B632-4F3A-9701-1FC9EF04EFD3}"/>
    <cellStyle name="Calculation 3 2 3 7" xfId="3069" xr:uid="{975D226A-FC03-4134-9B98-B2647E648C9E}"/>
    <cellStyle name="Calculation 3 2 3 7 2" xfId="7109" xr:uid="{B7369BF3-E9C9-49D6-8C73-FF8CBD71C672}"/>
    <cellStyle name="Calculation 3 2 3 7 2 2" xfId="15324" xr:uid="{3C0F5E14-EB5E-42A8-B9C8-130BD048F692}"/>
    <cellStyle name="Calculation 3 2 3 7 2 3" xfId="23188" xr:uid="{27A2B25D-0135-4260-BC31-152F53633E93}"/>
    <cellStyle name="Calculation 3 2 3 7 2 4" xfId="31168" xr:uid="{EF053413-A1D8-47C5-9C6C-600F56410BE8}"/>
    <cellStyle name="Calculation 3 2 3 7 2 5" xfId="38995" xr:uid="{5BF8BAB1-F086-4BFF-AB0D-8FCF62051142}"/>
    <cellStyle name="Calculation 3 2 3 7 2 6" xfId="46948" xr:uid="{1CFAA9D5-A788-4C9D-A9A8-0D60454A884C}"/>
    <cellStyle name="Calculation 3 2 3 7 3" xfId="11294" xr:uid="{1E31725E-0721-471B-89FE-6F3E2E8DEB2C}"/>
    <cellStyle name="Calculation 3 2 3 7 4" xfId="19160" xr:uid="{BAACB3DF-E883-4481-A2A5-3C9EC9B4A7AA}"/>
    <cellStyle name="Calculation 3 2 3 7 5" xfId="27160" xr:uid="{C1745578-87BE-491E-A402-A8FDB26B459D}"/>
    <cellStyle name="Calculation 3 2 3 7 6" xfId="34990" xr:uid="{5F1D11C0-2E4D-4BF6-9387-846171F5BD8E}"/>
    <cellStyle name="Calculation 3 2 3 7 7" xfId="42951" xr:uid="{28697429-C869-44B9-B3BC-080316AB1813}"/>
    <cellStyle name="Calculation 3 2 3 8" xfId="3388" xr:uid="{799B2413-1C10-489F-9DAF-B4BEF9073180}"/>
    <cellStyle name="Calculation 3 2 3 8 2" xfId="7416" xr:uid="{748F3E2E-0EDE-4416-A74E-0FE4E6F48000}"/>
    <cellStyle name="Calculation 3 2 3 8 2 2" xfId="15631" xr:uid="{C458D4B5-AA20-46C0-A6ED-2F251E89464E}"/>
    <cellStyle name="Calculation 3 2 3 8 2 3" xfId="23495" xr:uid="{F7E35886-FE55-4A74-AB35-21CC25D02B64}"/>
    <cellStyle name="Calculation 3 2 3 8 2 4" xfId="31475" xr:uid="{B9FDD588-18A8-44D8-A39E-C509D854ED12}"/>
    <cellStyle name="Calculation 3 2 3 8 2 5" xfId="39302" xr:uid="{EC3FF8DA-9DC1-47DD-9841-85A3DE4E3282}"/>
    <cellStyle name="Calculation 3 2 3 8 2 6" xfId="47255" xr:uid="{9110A2F2-3EA9-4F1B-8BF5-266510753C6B}"/>
    <cellStyle name="Calculation 3 2 3 8 3" xfId="11612" xr:uid="{21B0D689-4F92-4373-84CF-66F9EC5BDE73}"/>
    <cellStyle name="Calculation 3 2 3 8 4" xfId="19479" xr:uid="{E75CC769-91BE-4896-B0FA-05A7D7489C5D}"/>
    <cellStyle name="Calculation 3 2 3 8 5" xfId="27479" xr:uid="{175DD653-4E8C-4C3B-8742-CE06759A3F32}"/>
    <cellStyle name="Calculation 3 2 3 8 6" xfId="35309" xr:uid="{655B0723-5127-4C79-8F86-9BA0B4F2AC55}"/>
    <cellStyle name="Calculation 3 2 3 8 7" xfId="43270" xr:uid="{FF24916A-D801-4AF9-A0DB-E9C3EE6C5B8F}"/>
    <cellStyle name="Calculation 3 2 3 9" xfId="3682" xr:uid="{DBF32646-C16B-43E0-9BF3-E7BC412637E6}"/>
    <cellStyle name="Calculation 3 2 3 9 2" xfId="7710" xr:uid="{03471AFA-DD00-4741-84BB-C8848AD46857}"/>
    <cellStyle name="Calculation 3 2 3 9 2 2" xfId="15925" xr:uid="{05E345FA-A137-4472-8785-AECC901EA090}"/>
    <cellStyle name="Calculation 3 2 3 9 2 3" xfId="23789" xr:uid="{463862A4-401C-41B7-B9D6-ABDA09B23693}"/>
    <cellStyle name="Calculation 3 2 3 9 2 4" xfId="31769" xr:uid="{6D237242-022C-49FA-901F-2368EA6BF293}"/>
    <cellStyle name="Calculation 3 2 3 9 2 5" xfId="39596" xr:uid="{22C203F3-6694-49FB-B228-4252672B8A0A}"/>
    <cellStyle name="Calculation 3 2 3 9 2 6" xfId="47549" xr:uid="{5C373359-3F7C-4C0F-9462-6EB36183B871}"/>
    <cellStyle name="Calculation 3 2 3 9 3" xfId="11906" xr:uid="{F0EAF159-D7E3-4658-B5EA-E460E06A212E}"/>
    <cellStyle name="Calculation 3 2 3 9 4" xfId="19773" xr:uid="{76D83D14-DEB6-4109-8946-806CC3C5A903}"/>
    <cellStyle name="Calculation 3 2 3 9 5" xfId="27773" xr:uid="{406B8318-87CC-48F8-ADA4-B1640E96B8E2}"/>
    <cellStyle name="Calculation 3 2 3 9 6" xfId="35603" xr:uid="{18EC5640-A98A-4451-BEF5-7DC1B2C166DE}"/>
    <cellStyle name="Calculation 3 2 3 9 7" xfId="43564" xr:uid="{0436A516-CF87-4C70-B7FD-FF3DDD9F982A}"/>
    <cellStyle name="Calculation 3 2 4" xfId="1043" xr:uid="{F080AC26-CCCB-4F16-903F-38A54D71614E}"/>
    <cellStyle name="Calculation 3 2 4 10" xfId="4021" xr:uid="{765240D0-F698-4EC7-BBA9-5B900DA61238}"/>
    <cellStyle name="Calculation 3 2 4 10 2" xfId="8036" xr:uid="{23B648B5-FE66-45ED-90BA-B2983A638818}"/>
    <cellStyle name="Calculation 3 2 4 10 2 2" xfId="16251" xr:uid="{DCC4117D-ACCA-406C-981E-4EF9D2CE97D9}"/>
    <cellStyle name="Calculation 3 2 4 10 2 3" xfId="24115" xr:uid="{34E97CE9-9ECC-41EE-95B5-B6A235A4A856}"/>
    <cellStyle name="Calculation 3 2 4 10 2 4" xfId="32095" xr:uid="{8DF2F0F9-DDA9-4807-B293-7610443FA21F}"/>
    <cellStyle name="Calculation 3 2 4 10 2 5" xfId="39922" xr:uid="{74A1380B-3006-4EC9-BA96-E500AE0382B8}"/>
    <cellStyle name="Calculation 3 2 4 10 2 6" xfId="47875" xr:uid="{3A75F482-4542-4636-AE80-CFAFE1505520}"/>
    <cellStyle name="Calculation 3 2 4 10 3" xfId="12243" xr:uid="{BE6E9DFC-B036-4556-BD0E-4412409A1ACB}"/>
    <cellStyle name="Calculation 3 2 4 10 4" xfId="20112" xr:uid="{27CB4E7B-374B-4125-8A2F-4D1A4104524D}"/>
    <cellStyle name="Calculation 3 2 4 10 5" xfId="28108" xr:uid="{CE9B75BF-7022-4743-9D58-512777F85AFE}"/>
    <cellStyle name="Calculation 3 2 4 10 6" xfId="35942" xr:uid="{EE159411-940C-4123-86CA-DDA0D69836D4}"/>
    <cellStyle name="Calculation 3 2 4 10 7" xfId="43903" xr:uid="{AEC95E4D-D578-4F65-9CA5-155EE94BCA42}"/>
    <cellStyle name="Calculation 3 2 4 11" xfId="4316" xr:uid="{EDB73089-739F-4787-BFE4-4BE7239FA445}"/>
    <cellStyle name="Calculation 3 2 4 11 2" xfId="8322" xr:uid="{D533A548-72C4-448E-A497-92D6753D1D00}"/>
    <cellStyle name="Calculation 3 2 4 11 2 2" xfId="16537" xr:uid="{81702F2C-3590-488E-AE78-9C8286B5A3BD}"/>
    <cellStyle name="Calculation 3 2 4 11 2 3" xfId="24401" xr:uid="{E9998327-817B-4CC3-8CA4-89AB65C24916}"/>
    <cellStyle name="Calculation 3 2 4 11 2 4" xfId="32381" xr:uid="{56554B4F-5E76-49D8-93D4-78D75653FFE5}"/>
    <cellStyle name="Calculation 3 2 4 11 2 5" xfId="40208" xr:uid="{4A36E0AC-CF74-4FD4-9C17-52FAB5F163E1}"/>
    <cellStyle name="Calculation 3 2 4 11 2 6" xfId="48161" xr:uid="{EA5C0B25-A9AE-4796-ADA6-3C956D062586}"/>
    <cellStyle name="Calculation 3 2 4 11 3" xfId="12538" xr:uid="{9734070B-66E6-40E7-B110-9132614A15FB}"/>
    <cellStyle name="Calculation 3 2 4 11 4" xfId="20407" xr:uid="{2A9B41C5-6CA5-429E-A616-44CEB6C5A67A}"/>
    <cellStyle name="Calculation 3 2 4 11 5" xfId="28402" xr:uid="{B6A4EA8E-711D-4AD2-814D-D4C6FA0ECC6C}"/>
    <cellStyle name="Calculation 3 2 4 11 6" xfId="36237" xr:uid="{87688B2A-2353-47A9-AA80-9398BDB6989B}"/>
    <cellStyle name="Calculation 3 2 4 11 7" xfId="44198" xr:uid="{DDD77DAF-7A8F-4B77-A7D9-E352696107C0}"/>
    <cellStyle name="Calculation 3 2 4 12" xfId="4607" xr:uid="{9C449E39-FB0A-427D-8B62-61D243C59F21}"/>
    <cellStyle name="Calculation 3 2 4 12 2" xfId="8601" xr:uid="{66604263-2AAF-4E39-8788-A3CD720F8305}"/>
    <cellStyle name="Calculation 3 2 4 12 2 2" xfId="16816" xr:uid="{7240958D-A439-48A0-B19A-0AD94340346D}"/>
    <cellStyle name="Calculation 3 2 4 12 2 3" xfId="24680" xr:uid="{6CB41994-2669-42BA-96C4-65A88A187AA3}"/>
    <cellStyle name="Calculation 3 2 4 12 2 4" xfId="32660" xr:uid="{F013E191-5E24-42CA-A045-E2C155B7CABF}"/>
    <cellStyle name="Calculation 3 2 4 12 2 5" xfId="40487" xr:uid="{B4FA8B0C-2FBA-4B13-8D0C-BED73F1A3F13}"/>
    <cellStyle name="Calculation 3 2 4 12 2 6" xfId="48440" xr:uid="{1982634F-C755-499B-8B05-B7954CD1922E}"/>
    <cellStyle name="Calculation 3 2 4 12 3" xfId="12828" xr:uid="{793ECC9A-BD1D-4016-83CC-E363399FF071}"/>
    <cellStyle name="Calculation 3 2 4 12 4" xfId="20698" xr:uid="{56F5B0D0-BD7D-4E15-A9ED-B8F6DC605DBA}"/>
    <cellStyle name="Calculation 3 2 4 12 5" xfId="28691" xr:uid="{E5234F1D-A0C5-4652-ABB3-1C8CD2D70BEE}"/>
    <cellStyle name="Calculation 3 2 4 12 6" xfId="36528" xr:uid="{49518A0F-A0B3-4B5A-9B26-FA821D796D35}"/>
    <cellStyle name="Calculation 3 2 4 12 7" xfId="44489" xr:uid="{DF81C40E-B7A8-4290-8165-A31D83E595FA}"/>
    <cellStyle name="Calculation 3 2 4 13" xfId="5178" xr:uid="{88C1E7D9-7D69-44DC-A1CA-463A803F0F03}"/>
    <cellStyle name="Calculation 3 2 4 13 2" xfId="13393" xr:uid="{760F3154-503E-4CF5-9919-15A8866200BB}"/>
    <cellStyle name="Calculation 3 2 4 13 3" xfId="21257" xr:uid="{8AE9A93B-320B-4C14-BE4C-7284F8653778}"/>
    <cellStyle name="Calculation 3 2 4 13 4" xfId="29237" xr:uid="{2712BC89-9383-4AF3-99A6-DE7102254B64}"/>
    <cellStyle name="Calculation 3 2 4 13 5" xfId="37064" xr:uid="{C5C5DFF2-BF09-4383-B17E-25CD07D56929}"/>
    <cellStyle name="Calculation 3 2 4 13 6" xfId="45017" xr:uid="{9F934668-A695-4FF7-94C6-3DCB550DA043}"/>
    <cellStyle name="Calculation 3 2 4 14" xfId="9272" xr:uid="{D4F8C73B-6979-46F7-8681-EC474A4E630D}"/>
    <cellStyle name="Calculation 3 2 4 15" xfId="17134" xr:uid="{08C720AF-BA0B-4CB5-B2A5-A1A305478ADE}"/>
    <cellStyle name="Calculation 3 2 4 16" xfId="25151" xr:uid="{E737A1AD-4A2D-4562-AB3C-24B3EA914ECD}"/>
    <cellStyle name="Calculation 3 2 4 17" xfId="32964" xr:uid="{31E39589-2350-47DE-9393-56862B45801F}"/>
    <cellStyle name="Calculation 3 2 4 18" xfId="40925" xr:uid="{F51B77EE-A2AF-42F5-8306-7354C194E4A1}"/>
    <cellStyle name="Calculation 3 2 4 2" xfId="1473" xr:uid="{20B80489-6BAC-41AF-BA25-37BEDEE34A30}"/>
    <cellStyle name="Calculation 3 2 4 2 2" xfId="5580" xr:uid="{DC65F554-BDEB-4BD9-9CB5-F934D65095CF}"/>
    <cellStyle name="Calculation 3 2 4 2 2 2" xfId="13795" xr:uid="{3A69DC0B-7D09-4080-82A3-D8E61BB663C4}"/>
    <cellStyle name="Calculation 3 2 4 2 2 3" xfId="21659" xr:uid="{3CA9E4D6-38DA-4383-88AF-1B43C6F32B94}"/>
    <cellStyle name="Calculation 3 2 4 2 2 4" xfId="29639" xr:uid="{6F7B0853-5A16-4F65-843E-1691ABEB9F19}"/>
    <cellStyle name="Calculation 3 2 4 2 2 5" xfId="37466" xr:uid="{93312658-4CDA-4E8E-B0AB-54956D36FFDC}"/>
    <cellStyle name="Calculation 3 2 4 2 2 6" xfId="45419" xr:uid="{47599A55-FAE7-4846-A1F2-D6DCF857B529}"/>
    <cellStyle name="Calculation 3 2 4 2 3" xfId="9702" xr:uid="{2EC23773-F187-403A-A6D8-067D522324C7}"/>
    <cellStyle name="Calculation 3 2 4 2 4" xfId="17564" xr:uid="{D6BD1102-331D-4FC3-8EAB-019738971D80}"/>
    <cellStyle name="Calculation 3 2 4 2 5" xfId="25575" xr:uid="{3BDEB0B6-711E-4B55-B1F7-23DE079D0BFA}"/>
    <cellStyle name="Calculation 3 2 4 2 6" xfId="33394" xr:uid="{959D82B7-DD1B-456C-8693-4786F1CEFFDB}"/>
    <cellStyle name="Calculation 3 2 4 2 7" xfId="41355" xr:uid="{DD5EF2BE-0C7F-4880-B9BD-B54471B9FED7}"/>
    <cellStyle name="Calculation 3 2 4 3" xfId="1816" xr:uid="{115D012B-8631-48D2-BA3B-9D3670EB64EC}"/>
    <cellStyle name="Calculation 3 2 4 3 2" xfId="5899" xr:uid="{3D735E5C-6FA8-476E-803F-6275523D0A27}"/>
    <cellStyle name="Calculation 3 2 4 3 2 2" xfId="14114" xr:uid="{FAD30F8B-FE41-4E6D-A7AC-1E2722828F37}"/>
    <cellStyle name="Calculation 3 2 4 3 2 3" xfId="21978" xr:uid="{7C4E5556-A4FC-463F-B586-482E0637DDDE}"/>
    <cellStyle name="Calculation 3 2 4 3 2 4" xfId="29958" xr:uid="{CDC29443-F198-4F61-A260-B7E849E901EF}"/>
    <cellStyle name="Calculation 3 2 4 3 2 5" xfId="37785" xr:uid="{D3895F89-E2FE-44A5-AB92-55EA93959E78}"/>
    <cellStyle name="Calculation 3 2 4 3 2 6" xfId="45738" xr:uid="{C8D33A08-173A-4D6E-B03D-395FB0BBD551}"/>
    <cellStyle name="Calculation 3 2 4 3 3" xfId="10042" xr:uid="{0EF9CE2A-3140-4478-815A-294CA903849A}"/>
    <cellStyle name="Calculation 3 2 4 3 4" xfId="17907" xr:uid="{E46F4826-2EEA-4533-8A15-48AB65F3309C}"/>
    <cellStyle name="Calculation 3 2 4 3 5" xfId="25914" xr:uid="{EEAE1D2F-A4D5-4C5F-AC1C-FE0C86EEA843}"/>
    <cellStyle name="Calculation 3 2 4 3 6" xfId="33737" xr:uid="{72309A61-906F-469E-953E-A414EABC8E2A}"/>
    <cellStyle name="Calculation 3 2 4 3 7" xfId="41698" xr:uid="{736E6BB0-59C4-4C0E-9D26-08263642FF32}"/>
    <cellStyle name="Calculation 3 2 4 4" xfId="2150" xr:uid="{2290D53B-DA91-4146-BACF-652F882DCB44}"/>
    <cellStyle name="Calculation 3 2 4 4 2" xfId="6224" xr:uid="{E9593133-428E-4302-A68C-62619308B55E}"/>
    <cellStyle name="Calculation 3 2 4 4 2 2" xfId="14439" xr:uid="{40E3CC4C-0BA0-4776-AE23-CC46FB0710BC}"/>
    <cellStyle name="Calculation 3 2 4 4 2 3" xfId="22303" xr:uid="{8C37A05E-00BB-49F9-BB1E-338D1612A957}"/>
    <cellStyle name="Calculation 3 2 4 4 2 4" xfId="30283" xr:uid="{90CCEEB7-C57E-416A-8677-A95DE3D1CFCC}"/>
    <cellStyle name="Calculation 3 2 4 4 2 5" xfId="38110" xr:uid="{E4412B64-C8FD-4BCB-9D47-D0BDAD41B054}"/>
    <cellStyle name="Calculation 3 2 4 4 2 6" xfId="46063" xr:uid="{9F681A5B-6ABD-41A5-BA3A-6617016D6D08}"/>
    <cellStyle name="Calculation 3 2 4 4 3" xfId="10376" xr:uid="{E81F7BF4-EA94-42DB-B396-90CCAF643561}"/>
    <cellStyle name="Calculation 3 2 4 4 4" xfId="18241" xr:uid="{357B67CF-1B15-440C-A298-B5F210961FBD}"/>
    <cellStyle name="Calculation 3 2 4 4 5" xfId="26248" xr:uid="{54333209-BE27-417A-85EB-8E0E13275D90}"/>
    <cellStyle name="Calculation 3 2 4 4 6" xfId="34071" xr:uid="{4D23B536-E0AD-460D-AE05-DB4A51A1EBAC}"/>
    <cellStyle name="Calculation 3 2 4 4 7" xfId="42032" xr:uid="{47C543B4-82E7-46C7-8861-2D8F70C037D3}"/>
    <cellStyle name="Calculation 3 2 4 5" xfId="2470" xr:uid="{F7766372-9900-4F31-89E7-3DB14CED81B3}"/>
    <cellStyle name="Calculation 3 2 4 5 2" xfId="6530" xr:uid="{C31AB97C-016D-4CC9-8DC6-BD4DC5779302}"/>
    <cellStyle name="Calculation 3 2 4 5 2 2" xfId="14745" xr:uid="{BAA6130D-346E-4C83-BF62-1F894B9BA08D}"/>
    <cellStyle name="Calculation 3 2 4 5 2 3" xfId="22609" xr:uid="{7ED1C805-2BF3-4EC7-8567-CD08EBC2B19F}"/>
    <cellStyle name="Calculation 3 2 4 5 2 4" xfId="30589" xr:uid="{9F0E990C-764F-40AE-9C0D-89F7AD4BE281}"/>
    <cellStyle name="Calculation 3 2 4 5 2 5" xfId="38416" xr:uid="{EAF1F747-C091-431E-B7B6-8DFC8DAC3844}"/>
    <cellStyle name="Calculation 3 2 4 5 2 6" xfId="46369" xr:uid="{20BE74AF-4B95-48A2-9D11-DF14C5D1DC58}"/>
    <cellStyle name="Calculation 3 2 4 5 3" xfId="10696" xr:uid="{F7E297BA-8A72-4753-9C14-3681581603B5}"/>
    <cellStyle name="Calculation 3 2 4 5 4" xfId="18561" xr:uid="{3E7E9879-4AEF-4E37-889E-CB5DB7AEA435}"/>
    <cellStyle name="Calculation 3 2 4 5 5" xfId="26564" xr:uid="{F21C68EA-D763-40DA-88C1-4381F82E4FF1}"/>
    <cellStyle name="Calculation 3 2 4 5 6" xfId="34391" xr:uid="{986F7E3A-15B5-43F6-8DA8-35EE0A44FF54}"/>
    <cellStyle name="Calculation 3 2 4 5 7" xfId="42352" xr:uid="{DA8A18E8-EB4B-4F17-B9ED-791472F79BA0}"/>
    <cellStyle name="Calculation 3 2 4 6" xfId="2798" xr:uid="{7BDEF693-9386-460F-A4A3-D4917E883824}"/>
    <cellStyle name="Calculation 3 2 4 6 2" xfId="6848" xr:uid="{EFD699BC-554B-4CA6-862F-FF3568942240}"/>
    <cellStyle name="Calculation 3 2 4 6 2 2" xfId="15063" xr:uid="{56B7F7DB-EF3D-4E4C-94CD-0F78E093A1C5}"/>
    <cellStyle name="Calculation 3 2 4 6 2 3" xfId="22927" xr:uid="{224B52E5-0A58-46ED-8AA6-C4A0BF814243}"/>
    <cellStyle name="Calculation 3 2 4 6 2 4" xfId="30907" xr:uid="{50116AF9-D6D2-408B-8B1E-0EE68361C793}"/>
    <cellStyle name="Calculation 3 2 4 6 2 5" xfId="38734" xr:uid="{32E664A9-A7E5-4E5C-B71B-6CCE9D05B27A}"/>
    <cellStyle name="Calculation 3 2 4 6 2 6" xfId="46687" xr:uid="{D22698C6-296A-4D89-81D7-D93179D84F96}"/>
    <cellStyle name="Calculation 3 2 4 6 3" xfId="11024" xr:uid="{B2A67B5F-AEAA-451D-A50C-4D30AEE07875}"/>
    <cellStyle name="Calculation 3 2 4 6 4" xfId="18889" xr:uid="{81BFD7B2-B15C-4103-901F-48EE985D8A1E}"/>
    <cellStyle name="Calculation 3 2 4 6 5" xfId="26892" xr:uid="{72B56884-3697-4D60-BA21-E91378EFF3C2}"/>
    <cellStyle name="Calculation 3 2 4 6 6" xfId="34719" xr:uid="{4E9E3EAC-26E8-4B8D-9255-18A7F15A3FC0}"/>
    <cellStyle name="Calculation 3 2 4 6 7" xfId="42680" xr:uid="{58329373-37E1-47A4-9A7E-C61B1B988FC2}"/>
    <cellStyle name="Calculation 3 2 4 7" xfId="3112" xr:uid="{FC91E6E2-233D-4067-84FF-6DAA9CD4CD27}"/>
    <cellStyle name="Calculation 3 2 4 7 2" xfId="7149" xr:uid="{EEE9C626-B759-46AF-AD5D-78088F80C817}"/>
    <cellStyle name="Calculation 3 2 4 7 2 2" xfId="15364" xr:uid="{872F7486-CC44-469F-A6EB-2BFDBD19011B}"/>
    <cellStyle name="Calculation 3 2 4 7 2 3" xfId="23228" xr:uid="{2D4E553E-6704-4A8E-862B-E06274FC6C38}"/>
    <cellStyle name="Calculation 3 2 4 7 2 4" xfId="31208" xr:uid="{CA3813BE-3EF9-4266-A50B-B740FD9EAE29}"/>
    <cellStyle name="Calculation 3 2 4 7 2 5" xfId="39035" xr:uid="{740C2028-BFB2-40AB-A83B-296549859E85}"/>
    <cellStyle name="Calculation 3 2 4 7 2 6" xfId="46988" xr:uid="{530D7D18-F7AB-47E8-B613-628F40E75C33}"/>
    <cellStyle name="Calculation 3 2 4 7 3" xfId="11336" xr:uid="{1EB63D9A-D456-4933-9205-F03902C03487}"/>
    <cellStyle name="Calculation 3 2 4 7 4" xfId="19203" xr:uid="{D0648545-7C49-4DB0-9799-BDA0CACB10E3}"/>
    <cellStyle name="Calculation 3 2 4 7 5" xfId="27203" xr:uid="{EE181F97-3105-45E5-8B1F-3212FD9A0F19}"/>
    <cellStyle name="Calculation 3 2 4 7 6" xfId="35033" xr:uid="{D5FF8320-79A1-416D-81DE-8B3FE5B3CC3D}"/>
    <cellStyle name="Calculation 3 2 4 7 7" xfId="42994" xr:uid="{5BC2FF8D-1B32-4875-9599-AB08D0F05761}"/>
    <cellStyle name="Calculation 3 2 4 8" xfId="3428" xr:uid="{33E54617-4BEB-41D6-9B2E-46DA0451EDC7}"/>
    <cellStyle name="Calculation 3 2 4 8 2" xfId="7456" xr:uid="{FDE06FB7-45C2-46B4-B0AE-922C0CC837E5}"/>
    <cellStyle name="Calculation 3 2 4 8 2 2" xfId="15671" xr:uid="{8CAA61A0-6B7C-4330-A30A-C370391718DA}"/>
    <cellStyle name="Calculation 3 2 4 8 2 3" xfId="23535" xr:uid="{838D4761-F7E5-4BF6-8C2B-068A3C633839}"/>
    <cellStyle name="Calculation 3 2 4 8 2 4" xfId="31515" xr:uid="{A403526D-1207-457F-BA84-74F23CEFAF00}"/>
    <cellStyle name="Calculation 3 2 4 8 2 5" xfId="39342" xr:uid="{B43FAFE0-E2AA-449F-B145-D273A86B174B}"/>
    <cellStyle name="Calculation 3 2 4 8 2 6" xfId="47295" xr:uid="{28C9CF36-C931-440F-AE53-39448462096C}"/>
    <cellStyle name="Calculation 3 2 4 8 3" xfId="11652" xr:uid="{260554E6-3DD2-41D3-A60B-198C4FF68508}"/>
    <cellStyle name="Calculation 3 2 4 8 4" xfId="19519" xr:uid="{443EBA10-13E2-4594-BC71-66ACAB135526}"/>
    <cellStyle name="Calculation 3 2 4 8 5" xfId="27519" xr:uid="{64A63BA5-4B42-48CD-BACE-24D4C52536C1}"/>
    <cellStyle name="Calculation 3 2 4 8 6" xfId="35349" xr:uid="{48A7D123-13DB-4A4A-B0E8-F6D496D423D6}"/>
    <cellStyle name="Calculation 3 2 4 8 7" xfId="43310" xr:uid="{946F6515-3331-477C-AE98-A97971685C1B}"/>
    <cellStyle name="Calculation 3 2 4 9" xfId="3723" xr:uid="{DE46E0B4-B92C-4410-8881-96315BBDD03A}"/>
    <cellStyle name="Calculation 3 2 4 9 2" xfId="7751" xr:uid="{A91201AF-CB8B-4107-BB36-3D42982C36D0}"/>
    <cellStyle name="Calculation 3 2 4 9 2 2" xfId="15966" xr:uid="{33B01E40-B33D-4962-8928-603A49EA9327}"/>
    <cellStyle name="Calculation 3 2 4 9 2 3" xfId="23830" xr:uid="{0FA06D90-7C93-4F35-9942-CE8FC3F665EA}"/>
    <cellStyle name="Calculation 3 2 4 9 2 4" xfId="31810" xr:uid="{86780DB2-A0B9-4E78-8DDD-E99D819CC56D}"/>
    <cellStyle name="Calculation 3 2 4 9 2 5" xfId="39637" xr:uid="{FA948AB4-094E-47E5-A940-425F294E08B5}"/>
    <cellStyle name="Calculation 3 2 4 9 2 6" xfId="47590" xr:uid="{CB09E259-3C5F-4C35-AA1D-D8409E99776D}"/>
    <cellStyle name="Calculation 3 2 4 9 3" xfId="11947" xr:uid="{D7689FA0-030B-4C37-9E71-6B770F3ADCE4}"/>
    <cellStyle name="Calculation 3 2 4 9 4" xfId="19814" xr:uid="{6D6F50CA-3DA3-490D-8457-1544D706AF9A}"/>
    <cellStyle name="Calculation 3 2 4 9 5" xfId="27814" xr:uid="{336A8CE7-0277-438C-BBDF-B56093DF600A}"/>
    <cellStyle name="Calculation 3 2 4 9 6" xfId="35644" xr:uid="{25405794-15A3-408A-BDBF-98ABB7B0D8AE}"/>
    <cellStyle name="Calculation 3 2 4 9 7" xfId="43605" xr:uid="{1E0E6BCE-5DE6-4541-B108-E8991F3C78E8}"/>
    <cellStyle name="Calculation 3 2 5" xfId="1083" xr:uid="{DE557FE1-DFB9-46A9-8E0C-C16407FF465B}"/>
    <cellStyle name="Calculation 3 2 5 10" xfId="4061" xr:uid="{232DA3BC-3508-4419-ACDD-DAC1D6CD90CD}"/>
    <cellStyle name="Calculation 3 2 5 10 2" xfId="8075" xr:uid="{9BBD6767-76D2-4948-9DF5-973C678406A7}"/>
    <cellStyle name="Calculation 3 2 5 10 2 2" xfId="16290" xr:uid="{8EDB8139-46A0-4667-9A32-80D1B538CE33}"/>
    <cellStyle name="Calculation 3 2 5 10 2 3" xfId="24154" xr:uid="{E12280CB-E12A-4D24-9751-FBB3119409BD}"/>
    <cellStyle name="Calculation 3 2 5 10 2 4" xfId="32134" xr:uid="{BCA71DEA-8E9C-4B5D-BFED-FCA910544A6D}"/>
    <cellStyle name="Calculation 3 2 5 10 2 5" xfId="39961" xr:uid="{37F5CBE8-76DA-4CA6-B98D-65C37C7B40EC}"/>
    <cellStyle name="Calculation 3 2 5 10 2 6" xfId="47914" xr:uid="{955BBB9F-DC0D-47CE-AB8F-BC4EB00672ED}"/>
    <cellStyle name="Calculation 3 2 5 10 3" xfId="12283" xr:uid="{3C2C1508-4C53-44DE-B6DA-7BC831CFD0E9}"/>
    <cellStyle name="Calculation 3 2 5 10 4" xfId="20152" xr:uid="{5BC7857B-825A-49A2-B246-7B19E431099A}"/>
    <cellStyle name="Calculation 3 2 5 10 5" xfId="28148" xr:uid="{BD3AF309-8893-45F1-AA6E-9EA4F5D7DB1E}"/>
    <cellStyle name="Calculation 3 2 5 10 6" xfId="35982" xr:uid="{142181E9-004F-4387-A0F0-A4D285675825}"/>
    <cellStyle name="Calculation 3 2 5 10 7" xfId="43943" xr:uid="{CF447F96-49E0-414E-BBF3-455F9B62B319}"/>
    <cellStyle name="Calculation 3 2 5 11" xfId="4355" xr:uid="{595F408C-A191-478A-8858-6C87374B5DCF}"/>
    <cellStyle name="Calculation 3 2 5 11 2" xfId="8361" xr:uid="{72252B4E-668E-4D89-96CD-1A33B0FB45F7}"/>
    <cellStyle name="Calculation 3 2 5 11 2 2" xfId="16576" xr:uid="{2112AE41-17BB-4416-8AF3-B52625C70167}"/>
    <cellStyle name="Calculation 3 2 5 11 2 3" xfId="24440" xr:uid="{96212FB5-4F02-438C-BD87-24E6D3E795EE}"/>
    <cellStyle name="Calculation 3 2 5 11 2 4" xfId="32420" xr:uid="{582BE774-F284-44B5-9D9E-381A8DA4155A}"/>
    <cellStyle name="Calculation 3 2 5 11 2 5" xfId="40247" xr:uid="{FD3A8008-05BB-4C2B-BE38-FD5E2AEBBEB9}"/>
    <cellStyle name="Calculation 3 2 5 11 2 6" xfId="48200" xr:uid="{13B8239C-5885-44C1-881B-4D6E439F94A6}"/>
    <cellStyle name="Calculation 3 2 5 11 3" xfId="12577" xr:uid="{09AF86A9-0642-4EE4-8996-BF8F09183B20}"/>
    <cellStyle name="Calculation 3 2 5 11 4" xfId="20446" xr:uid="{21C7DF4B-8BAC-43F7-955C-79B43337A061}"/>
    <cellStyle name="Calculation 3 2 5 11 5" xfId="28441" xr:uid="{65D67542-E449-4A33-BF79-1F30EC9BFDBE}"/>
    <cellStyle name="Calculation 3 2 5 11 6" xfId="36276" xr:uid="{830767E9-5759-45CD-A7C7-15CC926768B5}"/>
    <cellStyle name="Calculation 3 2 5 11 7" xfId="44237" xr:uid="{359A1374-F2F4-4CDB-B17F-DBFD858152AA}"/>
    <cellStyle name="Calculation 3 2 5 12" xfId="4647" xr:uid="{00A52D62-7818-4068-BD26-1C0514BD2BD4}"/>
    <cellStyle name="Calculation 3 2 5 12 2" xfId="8640" xr:uid="{DA7450AC-B0F2-46AD-B928-A160A411F1EF}"/>
    <cellStyle name="Calculation 3 2 5 12 2 2" xfId="16855" xr:uid="{1CC48613-A483-49FD-AC25-749FEB6BAC70}"/>
    <cellStyle name="Calculation 3 2 5 12 2 3" xfId="24719" xr:uid="{11394BF3-9C6D-4FF5-A67D-3890470C1323}"/>
    <cellStyle name="Calculation 3 2 5 12 2 4" xfId="32699" xr:uid="{3056DB47-E739-4CDF-B155-3786B88DF1FA}"/>
    <cellStyle name="Calculation 3 2 5 12 2 5" xfId="40526" xr:uid="{2A81D157-A995-4421-A859-F86ED2307BE3}"/>
    <cellStyle name="Calculation 3 2 5 12 2 6" xfId="48479" xr:uid="{E87662CC-D452-4FF8-B319-5A245479AB9C}"/>
    <cellStyle name="Calculation 3 2 5 12 3" xfId="12868" xr:uid="{2225C22C-9453-4721-BD56-C4F63F59D6EE}"/>
    <cellStyle name="Calculation 3 2 5 12 4" xfId="20738" xr:uid="{AC0E888F-639C-4F83-BF1E-86EE9E81E1D7}"/>
    <cellStyle name="Calculation 3 2 5 12 5" xfId="28731" xr:uid="{25CE8941-5C89-4275-84FB-CE87064A2187}"/>
    <cellStyle name="Calculation 3 2 5 12 6" xfId="36568" xr:uid="{246A3B96-CC00-4E42-B770-6AC1645AFF3C}"/>
    <cellStyle name="Calculation 3 2 5 12 7" xfId="44529" xr:uid="{4454CB55-6C31-4164-A808-7873604AC57C}"/>
    <cellStyle name="Calculation 3 2 5 13" xfId="5217" xr:uid="{10B28DD7-EB33-49EE-9944-A8CD65A55139}"/>
    <cellStyle name="Calculation 3 2 5 13 2" xfId="13432" xr:uid="{617C7118-BDCE-4C46-BFEC-4681584C3125}"/>
    <cellStyle name="Calculation 3 2 5 13 3" xfId="21296" xr:uid="{0BE914CF-5208-4D33-9291-82A6DC89E5A8}"/>
    <cellStyle name="Calculation 3 2 5 13 4" xfId="29276" xr:uid="{646FF420-AB98-4836-9FA4-9B382110F961}"/>
    <cellStyle name="Calculation 3 2 5 13 5" xfId="37103" xr:uid="{64AC55D0-6832-4428-B81F-3F74FD1B6D18}"/>
    <cellStyle name="Calculation 3 2 5 13 6" xfId="45056" xr:uid="{D7355466-9F82-413E-AD52-B2D1A72E21AD}"/>
    <cellStyle name="Calculation 3 2 5 14" xfId="9312" xr:uid="{8FC43E79-15D4-4700-B470-CE4A74922707}"/>
    <cellStyle name="Calculation 3 2 5 15" xfId="17174" xr:uid="{BCF9C5E3-8BB7-4552-813B-68E1D80BE8C2}"/>
    <cellStyle name="Calculation 3 2 5 16" xfId="25191" xr:uid="{2BE276B7-8298-4266-A9EB-134524D8B7EC}"/>
    <cellStyle name="Calculation 3 2 5 17" xfId="33004" xr:uid="{43427003-4670-4186-A6AC-BC72BEB70A6D}"/>
    <cellStyle name="Calculation 3 2 5 18" xfId="40965" xr:uid="{830F3FF9-FA66-4AC0-BF4E-1DA4036699E7}"/>
    <cellStyle name="Calculation 3 2 5 2" xfId="1513" xr:uid="{967D0245-E10D-4309-8CFA-EF8ABF6D9136}"/>
    <cellStyle name="Calculation 3 2 5 2 2" xfId="5619" xr:uid="{7842AEAB-6A86-4555-BF29-D2E4A94DAC66}"/>
    <cellStyle name="Calculation 3 2 5 2 2 2" xfId="13834" xr:uid="{E03BB286-C2DE-4F42-B5DE-7CE84EB7152A}"/>
    <cellStyle name="Calculation 3 2 5 2 2 3" xfId="21698" xr:uid="{6988FDD6-07AD-4FAC-8756-BB35C39B3274}"/>
    <cellStyle name="Calculation 3 2 5 2 2 4" xfId="29678" xr:uid="{A418A76C-14B5-439F-9742-D83B0C059D4F}"/>
    <cellStyle name="Calculation 3 2 5 2 2 5" xfId="37505" xr:uid="{277FB6E8-7FD4-4EA2-A338-4F79475A5FFC}"/>
    <cellStyle name="Calculation 3 2 5 2 2 6" xfId="45458" xr:uid="{3B9ADF11-F5B8-46C8-AC8D-94FCA873163D}"/>
    <cellStyle name="Calculation 3 2 5 2 3" xfId="9742" xr:uid="{26C87A36-944E-492E-8D5F-A63D845AA756}"/>
    <cellStyle name="Calculation 3 2 5 2 4" xfId="17604" xr:uid="{27B6EE50-E4B9-4B2E-8EF8-13F42CE2B729}"/>
    <cellStyle name="Calculation 3 2 5 2 5" xfId="25615" xr:uid="{5F236492-9593-42F1-B766-063510A7109E}"/>
    <cellStyle name="Calculation 3 2 5 2 6" xfId="33434" xr:uid="{5520C39C-78BF-46B9-B369-B91C19DCF256}"/>
    <cellStyle name="Calculation 3 2 5 2 7" xfId="41395" xr:uid="{A115621A-6833-4C75-8BFE-E7315E3EDB2A}"/>
    <cellStyle name="Calculation 3 2 5 3" xfId="1856" xr:uid="{AE77D7EC-967C-432E-846A-91A7220D2EF9}"/>
    <cellStyle name="Calculation 3 2 5 3 2" xfId="5938" xr:uid="{75831423-9F40-4586-8E29-F983E6A5016D}"/>
    <cellStyle name="Calculation 3 2 5 3 2 2" xfId="14153" xr:uid="{107E1D9C-A4BE-4977-AAEA-93A966DE462D}"/>
    <cellStyle name="Calculation 3 2 5 3 2 3" xfId="22017" xr:uid="{54F336AE-64F1-445C-8722-FEF0FE3BF13B}"/>
    <cellStyle name="Calculation 3 2 5 3 2 4" xfId="29997" xr:uid="{F27A3FF8-1E70-4107-B363-707459F4DEC0}"/>
    <cellStyle name="Calculation 3 2 5 3 2 5" xfId="37824" xr:uid="{C5DF7DDB-8145-4E21-9468-87CBCFE74DA1}"/>
    <cellStyle name="Calculation 3 2 5 3 2 6" xfId="45777" xr:uid="{423A7771-6655-4DA1-9E3D-386AFB5102F7}"/>
    <cellStyle name="Calculation 3 2 5 3 3" xfId="10082" xr:uid="{85A993FE-CFEE-4B4D-8B04-215046570DF7}"/>
    <cellStyle name="Calculation 3 2 5 3 4" xfId="17947" xr:uid="{5AE1DFAD-DFFF-45F3-8B56-858FF3873A3A}"/>
    <cellStyle name="Calculation 3 2 5 3 5" xfId="25954" xr:uid="{6C436108-B4AB-439F-A830-BDA76D9F583C}"/>
    <cellStyle name="Calculation 3 2 5 3 6" xfId="33777" xr:uid="{4AF79910-245C-48CD-A49E-2ECD4612F28E}"/>
    <cellStyle name="Calculation 3 2 5 3 7" xfId="41738" xr:uid="{650F2BD5-8CB8-470E-9C2F-39624667F18D}"/>
    <cellStyle name="Calculation 3 2 5 4" xfId="2190" xr:uid="{D4F71513-83ED-4B1B-AC30-D6A55A9B37D0}"/>
    <cellStyle name="Calculation 3 2 5 4 2" xfId="6264" xr:uid="{E22067F8-E61E-4BAC-B45B-213DD0663B98}"/>
    <cellStyle name="Calculation 3 2 5 4 2 2" xfId="14479" xr:uid="{ED03AB28-43A9-4F1F-A61E-F51A426EAB77}"/>
    <cellStyle name="Calculation 3 2 5 4 2 3" xfId="22343" xr:uid="{38279357-597E-4D2F-B512-DDB0849F7E0B}"/>
    <cellStyle name="Calculation 3 2 5 4 2 4" xfId="30323" xr:uid="{F2593D29-2E1A-480E-BFFC-C506C34BDD71}"/>
    <cellStyle name="Calculation 3 2 5 4 2 5" xfId="38150" xr:uid="{C2181940-0C52-4F76-9331-7FD58105EBB8}"/>
    <cellStyle name="Calculation 3 2 5 4 2 6" xfId="46103" xr:uid="{B898274D-B426-4203-A2BC-B124D7A4D831}"/>
    <cellStyle name="Calculation 3 2 5 4 3" xfId="10416" xr:uid="{7F2C8927-C917-4D47-993B-23FBEAA0D0E4}"/>
    <cellStyle name="Calculation 3 2 5 4 4" xfId="18281" xr:uid="{2800E261-B4DF-40C1-B216-43CBF2E39609}"/>
    <cellStyle name="Calculation 3 2 5 4 5" xfId="26288" xr:uid="{8A36C832-F821-437E-A0A1-770E3CC0E4F6}"/>
    <cellStyle name="Calculation 3 2 5 4 6" xfId="34111" xr:uid="{873A851A-F7AF-4C6C-8467-EA61C932C5C9}"/>
    <cellStyle name="Calculation 3 2 5 4 7" xfId="42072" xr:uid="{09E80A9E-7DEF-4A19-A7DF-7603FC551789}"/>
    <cellStyle name="Calculation 3 2 5 5" xfId="2510" xr:uid="{92E8EBD9-FF8E-470A-82E3-E2B7F28C266F}"/>
    <cellStyle name="Calculation 3 2 5 5 2" xfId="6569" xr:uid="{BB1E5D11-5DD0-4E8F-B7B1-DEB9E83106C0}"/>
    <cellStyle name="Calculation 3 2 5 5 2 2" xfId="14784" xr:uid="{F56B62D7-CDA6-4037-9D00-A7EC70F8396C}"/>
    <cellStyle name="Calculation 3 2 5 5 2 3" xfId="22648" xr:uid="{2100794E-5E0F-4B6E-B849-20B8788BDB8B}"/>
    <cellStyle name="Calculation 3 2 5 5 2 4" xfId="30628" xr:uid="{63759D26-30EC-4B8A-BF80-D83ED52190C5}"/>
    <cellStyle name="Calculation 3 2 5 5 2 5" xfId="38455" xr:uid="{761C6932-958F-4084-BA21-69B36C7AD88C}"/>
    <cellStyle name="Calculation 3 2 5 5 2 6" xfId="46408" xr:uid="{BE4A3AAE-5C3E-4978-AA88-23478D40FF48}"/>
    <cellStyle name="Calculation 3 2 5 5 3" xfId="10736" xr:uid="{E65194DE-AF88-4F80-A375-3DBF80ADD43B}"/>
    <cellStyle name="Calculation 3 2 5 5 4" xfId="18601" xr:uid="{2EE84006-74DD-4FDE-87C1-A3DEDEBA68B8}"/>
    <cellStyle name="Calculation 3 2 5 5 5" xfId="26604" xr:uid="{3CC5DC96-0E89-4F0C-9E50-187DA97DCE4F}"/>
    <cellStyle name="Calculation 3 2 5 5 6" xfId="34431" xr:uid="{AC6E83EC-ECF2-4F2B-BAC8-AFDD73D0C828}"/>
    <cellStyle name="Calculation 3 2 5 5 7" xfId="42392" xr:uid="{B146F04B-6B4E-4477-8B93-D2FE3C729E58}"/>
    <cellStyle name="Calculation 3 2 5 6" xfId="2837" xr:uid="{B38C5720-FDEB-4764-9B1F-29C3A252A8B5}"/>
    <cellStyle name="Calculation 3 2 5 6 2" xfId="6887" xr:uid="{AC54EF03-9E7F-432C-A858-5FC044BE263F}"/>
    <cellStyle name="Calculation 3 2 5 6 2 2" xfId="15102" xr:uid="{475875AC-E247-4236-B930-32231FBDF2BC}"/>
    <cellStyle name="Calculation 3 2 5 6 2 3" xfId="22966" xr:uid="{DDDCD0AB-2B35-4D02-99D3-B2F0D7190F4F}"/>
    <cellStyle name="Calculation 3 2 5 6 2 4" xfId="30946" xr:uid="{A961F66C-EA05-453D-B0B8-F6ADFC59E364}"/>
    <cellStyle name="Calculation 3 2 5 6 2 5" xfId="38773" xr:uid="{09580DBC-2C9A-4F66-9A18-068889C20267}"/>
    <cellStyle name="Calculation 3 2 5 6 2 6" xfId="46726" xr:uid="{C348F3DA-A6C5-471B-9BA4-01BDBE3DF54E}"/>
    <cellStyle name="Calculation 3 2 5 6 3" xfId="11063" xr:uid="{05E358D4-400D-44C2-BEBD-257110B2AEC0}"/>
    <cellStyle name="Calculation 3 2 5 6 4" xfId="18928" xr:uid="{E194F39B-79F3-4F37-8147-AE49777A066D}"/>
    <cellStyle name="Calculation 3 2 5 6 5" xfId="26931" xr:uid="{98915F40-EE52-44E8-92B6-ED9B5D636FE6}"/>
    <cellStyle name="Calculation 3 2 5 6 6" xfId="34758" xr:uid="{60737D63-61CB-447E-9B19-EB0DEFF4DE44}"/>
    <cellStyle name="Calculation 3 2 5 6 7" xfId="42719" xr:uid="{12EE2F72-EF61-4E27-AD5B-0C39BE50DA8E}"/>
    <cellStyle name="Calculation 3 2 5 7" xfId="3152" xr:uid="{A91DED7A-9BC0-4319-87D1-8FFF5D998E67}"/>
    <cellStyle name="Calculation 3 2 5 7 2" xfId="7188" xr:uid="{8A4B2CB1-468B-4A06-BEB4-BA3B9D86385D}"/>
    <cellStyle name="Calculation 3 2 5 7 2 2" xfId="15403" xr:uid="{16907536-3F4B-49C3-9F4D-18165827C728}"/>
    <cellStyle name="Calculation 3 2 5 7 2 3" xfId="23267" xr:uid="{5B224DEA-D25D-49ED-9DD8-03D347D9F517}"/>
    <cellStyle name="Calculation 3 2 5 7 2 4" xfId="31247" xr:uid="{8C82A38A-D555-4278-952A-984487748559}"/>
    <cellStyle name="Calculation 3 2 5 7 2 5" xfId="39074" xr:uid="{5C7AE80D-756E-4EB9-8590-20308F67B7B1}"/>
    <cellStyle name="Calculation 3 2 5 7 2 6" xfId="47027" xr:uid="{7CAC7350-B3CB-4D87-B6A9-E5B22974CC79}"/>
    <cellStyle name="Calculation 3 2 5 7 3" xfId="11376" xr:uid="{29D76C37-1C41-44AB-83C6-BDA8FC1D1CBB}"/>
    <cellStyle name="Calculation 3 2 5 7 4" xfId="19243" xr:uid="{956A9490-F6B9-4F54-850C-F88B3C47F323}"/>
    <cellStyle name="Calculation 3 2 5 7 5" xfId="27243" xr:uid="{366CE4F6-149A-49CA-A675-19CF8C135D15}"/>
    <cellStyle name="Calculation 3 2 5 7 6" xfId="35073" xr:uid="{A8B1AD1F-3E67-483A-B823-6620354A0DD4}"/>
    <cellStyle name="Calculation 3 2 5 7 7" xfId="43034" xr:uid="{5A99FA62-FA38-4C83-97A6-0F22F013DDCD}"/>
    <cellStyle name="Calculation 3 2 5 8" xfId="3467" xr:uid="{37943155-3F81-4F12-8565-87F2C65D6977}"/>
    <cellStyle name="Calculation 3 2 5 8 2" xfId="7495" xr:uid="{B2DC9539-F73F-48EB-BE41-0C5C573D1AA5}"/>
    <cellStyle name="Calculation 3 2 5 8 2 2" xfId="15710" xr:uid="{9F857984-F628-479C-8CA8-ADE9D268C134}"/>
    <cellStyle name="Calculation 3 2 5 8 2 3" xfId="23574" xr:uid="{DB4F8F9F-5D84-4E0F-9A34-C5C1E338ACBF}"/>
    <cellStyle name="Calculation 3 2 5 8 2 4" xfId="31554" xr:uid="{F2BEB1DB-FB8D-45BC-A994-432F267BFC1B}"/>
    <cellStyle name="Calculation 3 2 5 8 2 5" xfId="39381" xr:uid="{185F4837-777F-4E01-A29A-53EA0785D290}"/>
    <cellStyle name="Calculation 3 2 5 8 2 6" xfId="47334" xr:uid="{3B309D8F-B969-48A4-9A4D-83D53351211E}"/>
    <cellStyle name="Calculation 3 2 5 8 3" xfId="11691" xr:uid="{A027CD11-142A-48D8-8FAB-6F8266E96002}"/>
    <cellStyle name="Calculation 3 2 5 8 4" xfId="19558" xr:uid="{661D0651-2636-415D-91FC-41C35F43E0C3}"/>
    <cellStyle name="Calculation 3 2 5 8 5" xfId="27558" xr:uid="{0B2F15AC-80FF-40D5-877C-6A813C2BA611}"/>
    <cellStyle name="Calculation 3 2 5 8 6" xfId="35388" xr:uid="{83D3D7E9-4029-4FEA-9A38-B255961396B1}"/>
    <cellStyle name="Calculation 3 2 5 8 7" xfId="43349" xr:uid="{4B761A26-CCDF-4ED7-9200-BC4D748B0DDC}"/>
    <cellStyle name="Calculation 3 2 5 9" xfId="3763" xr:uid="{5A1A85BF-7DDB-4152-B48F-46B7D1C7143E}"/>
    <cellStyle name="Calculation 3 2 5 9 2" xfId="7791" xr:uid="{D1EB9C01-0EDB-42F6-BAD4-5A7607845E9E}"/>
    <cellStyle name="Calculation 3 2 5 9 2 2" xfId="16006" xr:uid="{AB164D3B-1C5B-4B80-BFAD-7CEA5F739B94}"/>
    <cellStyle name="Calculation 3 2 5 9 2 3" xfId="23870" xr:uid="{63A87F2D-C66B-4718-A34F-EB8BEC844B16}"/>
    <cellStyle name="Calculation 3 2 5 9 2 4" xfId="31850" xr:uid="{AFB45EC4-9430-4549-B627-156FBF824FCD}"/>
    <cellStyle name="Calculation 3 2 5 9 2 5" xfId="39677" xr:uid="{38FA7EBD-80D7-4BD0-BEF2-277D48FD64B4}"/>
    <cellStyle name="Calculation 3 2 5 9 2 6" xfId="47630" xr:uid="{AABCC76E-B743-4BFF-AD80-C3F30495FAFB}"/>
    <cellStyle name="Calculation 3 2 5 9 3" xfId="11987" xr:uid="{B2946318-FCB9-4DA5-B893-F68E6F851BC1}"/>
    <cellStyle name="Calculation 3 2 5 9 4" xfId="19854" xr:uid="{37FD17A0-2BA3-4BFD-8D11-8CBE2C4817C4}"/>
    <cellStyle name="Calculation 3 2 5 9 5" xfId="27854" xr:uid="{1D1DBDDA-2CCA-4846-974F-3E22B8BAB811}"/>
    <cellStyle name="Calculation 3 2 5 9 6" xfId="35684" xr:uid="{1D8CEE40-EB62-4131-8306-543B49E0AB01}"/>
    <cellStyle name="Calculation 3 2 5 9 7" xfId="43645" xr:uid="{C34C65BE-3194-4A61-BAC5-EF6927BC4ECC}"/>
    <cellStyle name="Calculation 3 2 6" xfId="1125" xr:uid="{2AA5610C-3172-496C-8F64-2BCEAC68849F}"/>
    <cellStyle name="Calculation 3 2 6 10" xfId="4103" xr:uid="{32CDB394-489D-46A9-BE99-F0A66E59BEED}"/>
    <cellStyle name="Calculation 3 2 6 10 2" xfId="8114" xr:uid="{EC23E94E-66C0-4ED0-B19E-837CCFDB7F5E}"/>
    <cellStyle name="Calculation 3 2 6 10 2 2" xfId="16329" xr:uid="{E13602AC-2312-4D54-B2F0-3814373C87C8}"/>
    <cellStyle name="Calculation 3 2 6 10 2 3" xfId="24193" xr:uid="{1D5828D0-921C-4C61-9CE9-F44B9548F343}"/>
    <cellStyle name="Calculation 3 2 6 10 2 4" xfId="32173" xr:uid="{192C1D71-4BE0-4752-B659-3DF05BD9A8DC}"/>
    <cellStyle name="Calculation 3 2 6 10 2 5" xfId="40000" xr:uid="{E5D1C047-D0AC-4609-8609-A1F41D5590A9}"/>
    <cellStyle name="Calculation 3 2 6 10 2 6" xfId="47953" xr:uid="{B354469B-4D65-4BAF-BACB-C2B6B71442A6}"/>
    <cellStyle name="Calculation 3 2 6 10 3" xfId="12325" xr:uid="{6ABE96C7-C0BA-4BAB-8BC0-27E34679B70C}"/>
    <cellStyle name="Calculation 3 2 6 10 4" xfId="20194" xr:uid="{51FC6D26-F126-4099-8C8C-97BE7D87471D}"/>
    <cellStyle name="Calculation 3 2 6 10 5" xfId="28190" xr:uid="{22CAF066-A507-494A-A516-3E4CF0A71FC3}"/>
    <cellStyle name="Calculation 3 2 6 10 6" xfId="36024" xr:uid="{0A85AB73-DB8D-4285-ADDC-44B358434031}"/>
    <cellStyle name="Calculation 3 2 6 10 7" xfId="43985" xr:uid="{4DA90E26-CCF6-4FF1-A7BA-6D64B0940E29}"/>
    <cellStyle name="Calculation 3 2 6 11" xfId="4394" xr:uid="{7C428F53-9811-460B-8CE3-687B1C3C7B21}"/>
    <cellStyle name="Calculation 3 2 6 11 2" xfId="8400" xr:uid="{9B84F2DF-C3E9-4D5F-8034-660B0F56706B}"/>
    <cellStyle name="Calculation 3 2 6 11 2 2" xfId="16615" xr:uid="{9C01A80B-36D0-4009-B6EB-F863F0CB970B}"/>
    <cellStyle name="Calculation 3 2 6 11 2 3" xfId="24479" xr:uid="{F00480E9-9E29-4009-BABB-81BD5DAC0D5E}"/>
    <cellStyle name="Calculation 3 2 6 11 2 4" xfId="32459" xr:uid="{DA8B4623-1306-48D3-B11A-498F61562D2C}"/>
    <cellStyle name="Calculation 3 2 6 11 2 5" xfId="40286" xr:uid="{4098C7BE-17E9-4E16-8450-D7534DEA46E5}"/>
    <cellStyle name="Calculation 3 2 6 11 2 6" xfId="48239" xr:uid="{A06144CE-204D-4EE5-841A-812440FDD0E3}"/>
    <cellStyle name="Calculation 3 2 6 11 3" xfId="12616" xr:uid="{3FF80EF8-97E6-4608-9850-F600189B7C35}"/>
    <cellStyle name="Calculation 3 2 6 11 4" xfId="20485" xr:uid="{D3F535F0-0E51-4BDA-847F-9C7951F6C5C2}"/>
    <cellStyle name="Calculation 3 2 6 11 5" xfId="28480" xr:uid="{96AD7A5F-2303-4ADD-8F5D-1C5E71637727}"/>
    <cellStyle name="Calculation 3 2 6 11 6" xfId="36315" xr:uid="{70157531-8071-479B-B351-7033CA54995D}"/>
    <cellStyle name="Calculation 3 2 6 11 7" xfId="44276" xr:uid="{0C96D4DE-FB5B-4A13-834F-1BE59827225E}"/>
    <cellStyle name="Calculation 3 2 6 12" xfId="4689" xr:uid="{F8CB23AF-12E0-4E34-8B75-003308E94FC5}"/>
    <cellStyle name="Calculation 3 2 6 12 2" xfId="8679" xr:uid="{198A92C7-A59C-4F5C-AB33-693CAEC5B442}"/>
    <cellStyle name="Calculation 3 2 6 12 2 2" xfId="16894" xr:uid="{E3F10D43-0930-4554-A1C4-2B50F1EB5961}"/>
    <cellStyle name="Calculation 3 2 6 12 2 3" xfId="24758" xr:uid="{80C77E33-C00C-4A3C-B460-3E3B2CB00270}"/>
    <cellStyle name="Calculation 3 2 6 12 2 4" xfId="32738" xr:uid="{71E2D24E-53A4-4A1C-BA5B-1E74A667286A}"/>
    <cellStyle name="Calculation 3 2 6 12 2 5" xfId="40565" xr:uid="{71C4C745-B9B9-4A36-A8C0-F8B3635D8AFC}"/>
    <cellStyle name="Calculation 3 2 6 12 2 6" xfId="48518" xr:uid="{3F1D3672-4FA2-44B9-8C6B-50E84B00D115}"/>
    <cellStyle name="Calculation 3 2 6 12 3" xfId="12910" xr:uid="{A757BB29-2F44-483E-B705-38D407BA55ED}"/>
    <cellStyle name="Calculation 3 2 6 12 4" xfId="20780" xr:uid="{F31A1FA9-51F6-4933-BB54-0BA6979148E5}"/>
    <cellStyle name="Calculation 3 2 6 12 5" xfId="28773" xr:uid="{E674C0DC-F773-421C-AFDD-B45AF1FB41EF}"/>
    <cellStyle name="Calculation 3 2 6 12 6" xfId="36610" xr:uid="{54DD9583-AC21-4AF5-967C-EB49981CA423}"/>
    <cellStyle name="Calculation 3 2 6 12 7" xfId="44571" xr:uid="{D65E2148-478B-449F-92CA-A70208DC0FF5}"/>
    <cellStyle name="Calculation 3 2 6 13" xfId="5256" xr:uid="{22718F05-5142-461E-BFFB-D9AAC08A45BA}"/>
    <cellStyle name="Calculation 3 2 6 13 2" xfId="13471" xr:uid="{BAFEF420-DD68-4092-BC13-7E7888C3C0B9}"/>
    <cellStyle name="Calculation 3 2 6 13 3" xfId="21335" xr:uid="{9C29AC99-944B-4109-8D8B-8A60787A7070}"/>
    <cellStyle name="Calculation 3 2 6 13 4" xfId="29315" xr:uid="{13EACE6C-D747-43C5-8AB2-6DAD05C4ECA3}"/>
    <cellStyle name="Calculation 3 2 6 13 5" xfId="37142" xr:uid="{A8BCB2A9-BC29-4456-8DED-3855873ACADE}"/>
    <cellStyle name="Calculation 3 2 6 13 6" xfId="45095" xr:uid="{A62959E0-712B-4DF6-8B9D-91C58C1E9191}"/>
    <cellStyle name="Calculation 3 2 6 14" xfId="9354" xr:uid="{A80B90DA-5422-4CFF-AA65-76C74DE1C3E1}"/>
    <cellStyle name="Calculation 3 2 6 15" xfId="17216" xr:uid="{42C1A68F-8E51-423C-BED3-C5C4408E039D}"/>
    <cellStyle name="Calculation 3 2 6 16" xfId="25232" xr:uid="{3B051E99-ABEA-4C81-AFA0-E66B0290199B}"/>
    <cellStyle name="Calculation 3 2 6 17" xfId="33046" xr:uid="{7868FEE9-86E9-421B-B3AF-C8727A6452F7}"/>
    <cellStyle name="Calculation 3 2 6 18" xfId="41007" xr:uid="{80ACA8F0-5B07-47C9-AA3D-1564E9B833DA}"/>
    <cellStyle name="Calculation 3 2 6 2" xfId="1555" xr:uid="{B376B291-60B6-4275-8AFC-9F18C98CE1B7}"/>
    <cellStyle name="Calculation 3 2 6 2 2" xfId="5658" xr:uid="{1C925760-9649-4B78-A898-0837902D1DD3}"/>
    <cellStyle name="Calculation 3 2 6 2 2 2" xfId="13873" xr:uid="{F57638A0-2867-4D26-99E5-C5D68D2C4DFD}"/>
    <cellStyle name="Calculation 3 2 6 2 2 3" xfId="21737" xr:uid="{2EEC3E5B-9CD3-4C85-8CF7-44CB83123F26}"/>
    <cellStyle name="Calculation 3 2 6 2 2 4" xfId="29717" xr:uid="{DE05E261-B9AB-4DF5-A579-6D6B70C4EAC6}"/>
    <cellStyle name="Calculation 3 2 6 2 2 5" xfId="37544" xr:uid="{478C90F8-FB49-496D-B995-651B5536ACBE}"/>
    <cellStyle name="Calculation 3 2 6 2 2 6" xfId="45497" xr:uid="{B589E9F8-DC63-49D7-BE81-5B30BE3CC0FA}"/>
    <cellStyle name="Calculation 3 2 6 2 3" xfId="9783" xr:uid="{95607094-84B9-41CE-BB60-3EEFD9626035}"/>
    <cellStyle name="Calculation 3 2 6 2 4" xfId="17646" xr:uid="{CC9EC2FC-6DCE-4EA0-A8AA-1B10790F654F}"/>
    <cellStyle name="Calculation 3 2 6 2 5" xfId="25657" xr:uid="{82AE1FBA-4591-400E-87DE-075F5FE18CC4}"/>
    <cellStyle name="Calculation 3 2 6 2 6" xfId="33476" xr:uid="{E18D6FE9-C9C7-4F66-9F26-74B41018FD9B}"/>
    <cellStyle name="Calculation 3 2 6 2 7" xfId="41437" xr:uid="{4A1F5BBA-1B00-4E34-9CB7-DCC00E119765}"/>
    <cellStyle name="Calculation 3 2 6 3" xfId="1898" xr:uid="{7D7AD7C0-316E-441D-923A-E832836DBE2A}"/>
    <cellStyle name="Calculation 3 2 6 3 2" xfId="5977" xr:uid="{9A6D09FC-81D2-4F57-A69D-74544EB4486A}"/>
    <cellStyle name="Calculation 3 2 6 3 2 2" xfId="14192" xr:uid="{0AC99E42-6CDE-49B7-B9B1-D953D03EF5E7}"/>
    <cellStyle name="Calculation 3 2 6 3 2 3" xfId="22056" xr:uid="{59DBE57E-98D4-48B2-B37A-7F8C37DC567E}"/>
    <cellStyle name="Calculation 3 2 6 3 2 4" xfId="30036" xr:uid="{FCE06A14-BDC0-4C1F-9E9D-17CE92445B24}"/>
    <cellStyle name="Calculation 3 2 6 3 2 5" xfId="37863" xr:uid="{4CAE6366-288F-40B2-9DF4-48427FD1143B}"/>
    <cellStyle name="Calculation 3 2 6 3 2 6" xfId="45816" xr:uid="{574E806D-8774-4EFA-89BF-7715ACF302D4}"/>
    <cellStyle name="Calculation 3 2 6 3 3" xfId="10124" xr:uid="{DFF80807-2863-4779-967C-64662413D4B8}"/>
    <cellStyle name="Calculation 3 2 6 3 4" xfId="17989" xr:uid="{D35F112C-0040-4A75-B9B9-CDE80071A22F}"/>
    <cellStyle name="Calculation 3 2 6 3 5" xfId="25996" xr:uid="{C2A50813-3312-49E1-ABC6-AEB4F2400F7B}"/>
    <cellStyle name="Calculation 3 2 6 3 6" xfId="33819" xr:uid="{1F7EE0A2-9630-4471-A852-55EC640F93D7}"/>
    <cellStyle name="Calculation 3 2 6 3 7" xfId="41780" xr:uid="{4F0B8A7E-7BD0-4852-8693-4AF66B6D2B42}"/>
    <cellStyle name="Calculation 3 2 6 4" xfId="2232" xr:uid="{AB2B8A2E-FDAE-4833-B286-50DF0FCCE35F}"/>
    <cellStyle name="Calculation 3 2 6 4 2" xfId="6306" xr:uid="{2ADF29A5-0C3E-4E44-8E39-61DEBCFE8D48}"/>
    <cellStyle name="Calculation 3 2 6 4 2 2" xfId="14521" xr:uid="{00AE3EDF-FE07-46B7-BC6B-9123EAA6E64D}"/>
    <cellStyle name="Calculation 3 2 6 4 2 3" xfId="22385" xr:uid="{E4DA8083-4F4E-4226-81FC-23FCFE381AF0}"/>
    <cellStyle name="Calculation 3 2 6 4 2 4" xfId="30365" xr:uid="{C9BDB582-8CF8-4F73-A7AE-05B78275E672}"/>
    <cellStyle name="Calculation 3 2 6 4 2 5" xfId="38192" xr:uid="{CA355A77-6D4E-4074-BDE3-531B40D2AFE8}"/>
    <cellStyle name="Calculation 3 2 6 4 2 6" xfId="46145" xr:uid="{80F44203-0D52-4135-9D29-2DDA4CE81BD2}"/>
    <cellStyle name="Calculation 3 2 6 4 3" xfId="10458" xr:uid="{6D02D50B-2BCD-46CB-B26C-4B5E918A20ED}"/>
    <cellStyle name="Calculation 3 2 6 4 4" xfId="18323" xr:uid="{8A21CD95-E6B5-46D4-BDBA-A82A9CBCE0BE}"/>
    <cellStyle name="Calculation 3 2 6 4 5" xfId="26330" xr:uid="{017977A4-3115-4414-B09B-EA03AF589EAD}"/>
    <cellStyle name="Calculation 3 2 6 4 6" xfId="34153" xr:uid="{CADDD51C-F62E-45A6-9E2C-7B42047CF79F}"/>
    <cellStyle name="Calculation 3 2 6 4 7" xfId="42114" xr:uid="{017FB29B-7F2E-4E25-AA8A-FBD39FDC4553}"/>
    <cellStyle name="Calculation 3 2 6 5" xfId="2552" xr:uid="{3AC8918A-BAEB-41B6-A91D-8AA76CDDC8B6}"/>
    <cellStyle name="Calculation 3 2 6 5 2" xfId="6608" xr:uid="{11A17666-51FD-49D2-AF79-0005692E097C}"/>
    <cellStyle name="Calculation 3 2 6 5 2 2" xfId="14823" xr:uid="{273333CC-881B-4F07-A1BB-D3AF4F1D66CC}"/>
    <cellStyle name="Calculation 3 2 6 5 2 3" xfId="22687" xr:uid="{ED2C9843-7A84-431C-BA46-1B43547226B1}"/>
    <cellStyle name="Calculation 3 2 6 5 2 4" xfId="30667" xr:uid="{115AD1BE-3D58-460C-8C27-06C3BE5418DF}"/>
    <cellStyle name="Calculation 3 2 6 5 2 5" xfId="38494" xr:uid="{0E9D290F-64BC-4C3F-A4A2-88A21BF0B15C}"/>
    <cellStyle name="Calculation 3 2 6 5 2 6" xfId="46447" xr:uid="{FB6281F2-1C07-4495-8E1F-15A10D00F927}"/>
    <cellStyle name="Calculation 3 2 6 5 3" xfId="10778" xr:uid="{04C2B43B-DE82-4049-8F6D-78532E034C17}"/>
    <cellStyle name="Calculation 3 2 6 5 4" xfId="18643" xr:uid="{FD51A231-60F3-4FB1-B505-DFCC1D10CB7C}"/>
    <cellStyle name="Calculation 3 2 6 5 5" xfId="26646" xr:uid="{F19CF6DB-71F1-40FF-A5CF-907C8F59AE86}"/>
    <cellStyle name="Calculation 3 2 6 5 6" xfId="34473" xr:uid="{3220A400-406A-4295-95C2-0FC22C8EB515}"/>
    <cellStyle name="Calculation 3 2 6 5 7" xfId="42434" xr:uid="{6A309F7E-741E-4BB4-99E4-D643060E5908}"/>
    <cellStyle name="Calculation 3 2 6 6" xfId="2878" xr:uid="{344C3281-0D41-422A-9A73-38A1FE37D95A}"/>
    <cellStyle name="Calculation 3 2 6 6 2" xfId="6928" xr:uid="{F4A9A62F-D228-49D6-8244-CAF29B14F433}"/>
    <cellStyle name="Calculation 3 2 6 6 2 2" xfId="15143" xr:uid="{439D97E6-CDB0-446A-A63A-7BB99D55F5AE}"/>
    <cellStyle name="Calculation 3 2 6 6 2 3" xfId="23007" xr:uid="{A21D1C06-7BF6-4571-842C-697663C2602B}"/>
    <cellStyle name="Calculation 3 2 6 6 2 4" xfId="30987" xr:uid="{CE9794A0-65B2-4C75-8A9B-0E326BE349E1}"/>
    <cellStyle name="Calculation 3 2 6 6 2 5" xfId="38814" xr:uid="{7208E408-6E1A-4014-89EB-F0CE27D6315C}"/>
    <cellStyle name="Calculation 3 2 6 6 2 6" xfId="46767" xr:uid="{FD896C9C-044F-40BF-9BF8-0B20925B31E1}"/>
    <cellStyle name="Calculation 3 2 6 6 3" xfId="11104" xr:uid="{DC9B8754-7CA6-4D8A-B257-FB9D16622598}"/>
    <cellStyle name="Calculation 3 2 6 6 4" xfId="18969" xr:uid="{9BEFBEBA-D169-4523-AB34-C4B43D57BE37}"/>
    <cellStyle name="Calculation 3 2 6 6 5" xfId="26972" xr:uid="{D008A444-19AA-4023-B3CB-BE54ECE497F6}"/>
    <cellStyle name="Calculation 3 2 6 6 6" xfId="34799" xr:uid="{C08A9310-29F9-4B22-A9EA-2DD605B5C180}"/>
    <cellStyle name="Calculation 3 2 6 6 7" xfId="42760" xr:uid="{D420C501-1554-475E-9671-11C0BC6E95BB}"/>
    <cellStyle name="Calculation 3 2 6 7" xfId="3194" xr:uid="{B06EC890-D7A4-4323-AF98-DC8A8C456B65}"/>
    <cellStyle name="Calculation 3 2 6 7 2" xfId="7227" xr:uid="{787FB105-C1C7-4E27-954A-0D8F2E27EC5E}"/>
    <cellStyle name="Calculation 3 2 6 7 2 2" xfId="15442" xr:uid="{1B086CC5-8C2F-4E63-A45D-C63FC2A6A07E}"/>
    <cellStyle name="Calculation 3 2 6 7 2 3" xfId="23306" xr:uid="{25EAF6D9-9B19-400E-B4D0-B9649C7A1146}"/>
    <cellStyle name="Calculation 3 2 6 7 2 4" xfId="31286" xr:uid="{1B993B7E-3E1C-4F5E-88AD-E7572BE4B13E}"/>
    <cellStyle name="Calculation 3 2 6 7 2 5" xfId="39113" xr:uid="{3156DD7C-0B12-45F8-BD9D-0B65D611CB50}"/>
    <cellStyle name="Calculation 3 2 6 7 2 6" xfId="47066" xr:uid="{D5736801-035D-410F-8C41-07ABB24C1F59}"/>
    <cellStyle name="Calculation 3 2 6 7 3" xfId="11418" xr:uid="{A5C4524A-F16D-4BED-9E7B-435E13E256FB}"/>
    <cellStyle name="Calculation 3 2 6 7 4" xfId="19285" xr:uid="{1A73B181-D9A2-44E6-AA69-D31F338ABD0C}"/>
    <cellStyle name="Calculation 3 2 6 7 5" xfId="27285" xr:uid="{956A39BC-CEA5-4473-B3B2-C1858F653361}"/>
    <cellStyle name="Calculation 3 2 6 7 6" xfId="35115" xr:uid="{0D992FEC-3A83-4A51-9EC4-45182941E5B4}"/>
    <cellStyle name="Calculation 3 2 6 7 7" xfId="43076" xr:uid="{663FEF07-1AA7-405E-A5BA-718322184FB1}"/>
    <cellStyle name="Calculation 3 2 6 8" xfId="3507" xr:uid="{14D50914-BB6B-4FD2-A9D9-4B7F45E9CF55}"/>
    <cellStyle name="Calculation 3 2 6 8 2" xfId="7535" xr:uid="{47FA1B75-64BD-4978-8229-BEDBF7A0C242}"/>
    <cellStyle name="Calculation 3 2 6 8 2 2" xfId="15750" xr:uid="{0B1E3F27-C59F-47D5-B4D2-2ABED3933640}"/>
    <cellStyle name="Calculation 3 2 6 8 2 3" xfId="23614" xr:uid="{CD806560-4B64-4C40-8EFE-977D8BFFB3BA}"/>
    <cellStyle name="Calculation 3 2 6 8 2 4" xfId="31594" xr:uid="{9269ED87-52DE-4774-BC2B-D2F1AF767D17}"/>
    <cellStyle name="Calculation 3 2 6 8 2 5" xfId="39421" xr:uid="{A3EC6747-FF30-4BD7-B29D-4EDF0BA37AC8}"/>
    <cellStyle name="Calculation 3 2 6 8 2 6" xfId="47374" xr:uid="{FFFF698F-E25C-45AE-BEA4-FB595823FB8A}"/>
    <cellStyle name="Calculation 3 2 6 8 3" xfId="11731" xr:uid="{A77194A7-339C-417B-909C-17576366BE35}"/>
    <cellStyle name="Calculation 3 2 6 8 4" xfId="19598" xr:uid="{320BE0F5-E9CA-4892-8B41-8D6238FE422F}"/>
    <cellStyle name="Calculation 3 2 6 8 5" xfId="27598" xr:uid="{2F289776-A01A-4489-8D8F-FC5A085E0F58}"/>
    <cellStyle name="Calculation 3 2 6 8 6" xfId="35428" xr:uid="{76587798-5940-4DB9-A882-2E86146CF277}"/>
    <cellStyle name="Calculation 3 2 6 8 7" xfId="43389" xr:uid="{B0EC41AB-D642-4DF8-ADAF-50880DF003A0}"/>
    <cellStyle name="Calculation 3 2 6 9" xfId="3803" xr:uid="{327C3E91-FFA9-40DC-B8D2-5CDFBC8FA9B8}"/>
    <cellStyle name="Calculation 3 2 6 9 2" xfId="7831" xr:uid="{4C83D22E-5FE1-4ED7-9C7B-1B0DC391865C}"/>
    <cellStyle name="Calculation 3 2 6 9 2 2" xfId="16046" xr:uid="{B2C7A6CC-CDE5-4F09-8DAA-69B2D792B5EA}"/>
    <cellStyle name="Calculation 3 2 6 9 2 3" xfId="23910" xr:uid="{D54E5578-0213-4FAC-9816-DDAC61BC2CC8}"/>
    <cellStyle name="Calculation 3 2 6 9 2 4" xfId="31890" xr:uid="{12A35AD8-003B-49AB-93CD-8C496E49BB75}"/>
    <cellStyle name="Calculation 3 2 6 9 2 5" xfId="39717" xr:uid="{B6634B71-577F-43D9-9052-508269ED5014}"/>
    <cellStyle name="Calculation 3 2 6 9 2 6" xfId="47670" xr:uid="{0CEA4D50-2358-4966-B4D5-FCCE889351E2}"/>
    <cellStyle name="Calculation 3 2 6 9 3" xfId="12027" xr:uid="{98AFDF20-CC8A-4649-A366-AB809E3E14F1}"/>
    <cellStyle name="Calculation 3 2 6 9 4" xfId="19894" xr:uid="{6323F121-9E06-48CE-9DEB-F2A2949AF532}"/>
    <cellStyle name="Calculation 3 2 6 9 5" xfId="27894" xr:uid="{2F92CFA5-DF89-4C22-A88B-185E83CDF7DF}"/>
    <cellStyle name="Calculation 3 2 6 9 6" xfId="35724" xr:uid="{03C89DB7-1D86-41CF-B41D-1911CFBACF2E}"/>
    <cellStyle name="Calculation 3 2 6 9 7" xfId="43685" xr:uid="{B6007F28-A921-44CE-9329-033663860CF7}"/>
    <cellStyle name="Calculation 3 2 7" xfId="1313" xr:uid="{9632F1FB-F08D-48A3-A852-33277A7581D2}"/>
    <cellStyle name="Calculation 3 2 7 2" xfId="5430" xr:uid="{A9B9AEBD-7F90-4897-9448-0219E2F94F3C}"/>
    <cellStyle name="Calculation 3 2 7 2 2" xfId="13645" xr:uid="{085911E8-558D-4FC8-AD68-CF97AB1D59AC}"/>
    <cellStyle name="Calculation 3 2 7 2 3" xfId="21509" xr:uid="{B51780BE-BCAE-461C-802F-C285265D6681}"/>
    <cellStyle name="Calculation 3 2 7 2 4" xfId="29489" xr:uid="{37BBFEBA-5E69-4537-A576-A1DCE0480322}"/>
    <cellStyle name="Calculation 3 2 7 2 5" xfId="37316" xr:uid="{E147C16E-E6EB-449C-9435-7FE9886248AA}"/>
    <cellStyle name="Calculation 3 2 7 2 6" xfId="45269" xr:uid="{B745FB1C-9C1E-43CB-BB87-D6DDC17C9366}"/>
    <cellStyle name="Calculation 3 2 7 3" xfId="9542" xr:uid="{27F2CD80-EDC2-4C01-9128-F9E46CD8998A}"/>
    <cellStyle name="Calculation 3 2 7 4" xfId="17404" xr:uid="{2F8C743B-368D-4DEF-A118-3CA64C5779E5}"/>
    <cellStyle name="Calculation 3 2 7 5" xfId="25417" xr:uid="{86230B62-EF85-44DA-9225-3F74D0270A31}"/>
    <cellStyle name="Calculation 3 2 7 6" xfId="33234" xr:uid="{3056F113-62B4-4830-8680-061C629AD309}"/>
    <cellStyle name="Calculation 3 2 7 7" xfId="41195" xr:uid="{D4A7FDE1-8354-48CC-8244-5B07C3DA138B}"/>
    <cellStyle name="Calculation 3 2 8" xfId="1657" xr:uid="{A58D67D3-56A9-430F-A4F0-35DA83F1AC5F}"/>
    <cellStyle name="Calculation 3 2 8 2" xfId="5750" xr:uid="{23068FF4-8C15-4DAD-8D5A-E4F1DB6848BC}"/>
    <cellStyle name="Calculation 3 2 8 2 2" xfId="13965" xr:uid="{2C32D8CC-836C-42A0-AB29-2658C5C3084B}"/>
    <cellStyle name="Calculation 3 2 8 2 3" xfId="21829" xr:uid="{4D72F14C-E574-4A86-8A66-CA40AB7BCEC7}"/>
    <cellStyle name="Calculation 3 2 8 2 4" xfId="29809" xr:uid="{26208E1D-DB77-4D94-896C-399E0A8940EB}"/>
    <cellStyle name="Calculation 3 2 8 2 5" xfId="37636" xr:uid="{441839F6-C172-484F-A396-7AB168842956}"/>
    <cellStyle name="Calculation 3 2 8 2 6" xfId="45589" xr:uid="{F9623406-ECF6-4315-9ED5-25BD0D2A646D}"/>
    <cellStyle name="Calculation 3 2 8 3" xfId="9884" xr:uid="{2429E838-B721-4124-9B93-FE5D8C53EB35}"/>
    <cellStyle name="Calculation 3 2 8 4" xfId="17748" xr:uid="{41909AC4-35CC-4075-B59D-692BEAF1DE1C}"/>
    <cellStyle name="Calculation 3 2 8 5" xfId="25758" xr:uid="{A7735D2F-3CC6-43A0-9874-25DDCC91E786}"/>
    <cellStyle name="Calculation 3 2 8 6" xfId="33578" xr:uid="{0DDDB463-8CAA-465E-BD40-B67855E6C330}"/>
    <cellStyle name="Calculation 3 2 8 7" xfId="41539" xr:uid="{B69462AC-2043-48B7-9D7E-A34AA09368A9}"/>
    <cellStyle name="Calculation 3 2 9" xfId="1994" xr:uid="{2A6D1B9E-4BF6-43C9-B84E-7FAE2C6595F2}"/>
    <cellStyle name="Calculation 3 2 9 2" xfId="6068" xr:uid="{F0189AAF-1326-4FC5-86D6-673C57E8D9AB}"/>
    <cellStyle name="Calculation 3 2 9 2 2" xfId="14283" xr:uid="{2F610B91-2AE6-4C02-A60D-8BAB644D95DE}"/>
    <cellStyle name="Calculation 3 2 9 2 3" xfId="22147" xr:uid="{F310669B-94AE-4994-B4E2-7D843890D115}"/>
    <cellStyle name="Calculation 3 2 9 2 4" xfId="30127" xr:uid="{FA1610BF-000C-46DC-B2DB-7CC1F264D979}"/>
    <cellStyle name="Calculation 3 2 9 2 5" xfId="37954" xr:uid="{922905C0-8B17-4466-AFA2-5A063BABC80B}"/>
    <cellStyle name="Calculation 3 2 9 2 6" xfId="45907" xr:uid="{331F9584-90E1-40CA-83A1-06C7D841AE36}"/>
    <cellStyle name="Calculation 3 2 9 3" xfId="10220" xr:uid="{2588C1EF-7D1B-4666-92A1-9A3B6C867A32}"/>
    <cellStyle name="Calculation 3 2 9 4" xfId="18085" xr:uid="{45D69AC2-1E1B-4713-A4B8-6CCA09DD1EBB}"/>
    <cellStyle name="Calculation 3 2 9 5" xfId="26092" xr:uid="{82C26825-7CD6-4142-98FB-7074E44A6D44}"/>
    <cellStyle name="Calculation 3 2 9 6" xfId="33915" xr:uid="{6120A4BB-D961-4238-9F13-0A91D3BDC05A}"/>
    <cellStyle name="Calculation 3 2 9 7" xfId="41876" xr:uid="{7A4888F9-0905-4901-B7E6-62CD1F603EDE}"/>
    <cellStyle name="Calculation 3 20" xfId="3229" xr:uid="{D0984E52-A615-4DBF-A4E6-E777A9C21B6B}"/>
    <cellStyle name="Calculation 3 20 2" xfId="7258" xr:uid="{FBF61CF1-5C6C-4BC0-A5C2-838F52010BEB}"/>
    <cellStyle name="Calculation 3 20 2 2" xfId="15473" xr:uid="{3D7CD331-4077-44BC-9A84-CD45634F13C0}"/>
    <cellStyle name="Calculation 3 20 2 3" xfId="23337" xr:uid="{4AC84EAF-99B2-493C-B5B5-8A72C7B5550D}"/>
    <cellStyle name="Calculation 3 20 2 4" xfId="31317" xr:uid="{EB45172A-0DB8-4074-BB34-767A7A6F2DDA}"/>
    <cellStyle name="Calculation 3 20 2 5" xfId="39144" xr:uid="{2E9D7751-D7A5-4A9F-8DBC-9B401C942251}"/>
    <cellStyle name="Calculation 3 20 2 6" xfId="47097" xr:uid="{D95D4278-8614-4500-ACB6-779678067A76}"/>
    <cellStyle name="Calculation 3 20 3" xfId="11453" xr:uid="{AB746EA4-2FF2-4B12-8B3F-85D4425B53CC}"/>
    <cellStyle name="Calculation 3 20 4" xfId="19320" xr:uid="{6A2ADDC3-AEDD-4950-A913-D031B5D0A1DF}"/>
    <cellStyle name="Calculation 3 20 5" xfId="27320" xr:uid="{86A51A36-03D0-410E-89E5-8DA802CF6FBB}"/>
    <cellStyle name="Calculation 3 20 6" xfId="35150" xr:uid="{A592F112-82E2-45BC-8C5C-1648EADBA6F3}"/>
    <cellStyle name="Calculation 3 20 7" xfId="43111" xr:uid="{03652C72-AC7E-4D43-B098-841B0220E8DD}"/>
    <cellStyle name="Calculation 3 21" xfId="1952" xr:uid="{AE3438C5-30B0-4D65-9CBD-F75A6C795736}"/>
    <cellStyle name="Calculation 3 21 2" xfId="6026" xr:uid="{32E9F03C-E20F-406D-BBC6-4E1ACF9D8B78}"/>
    <cellStyle name="Calculation 3 21 2 2" xfId="14241" xr:uid="{77FAF364-F3DE-48DF-942B-BC8FEEC7FDC6}"/>
    <cellStyle name="Calculation 3 21 2 3" xfId="22105" xr:uid="{8CB07A09-6E0F-4E14-82CB-25AE25861C86}"/>
    <cellStyle name="Calculation 3 21 2 4" xfId="30085" xr:uid="{FC13A904-EB27-489E-9710-71BC2F2295AE}"/>
    <cellStyle name="Calculation 3 21 2 5" xfId="37912" xr:uid="{9CCD0009-D02F-4347-B2BA-0320232964F4}"/>
    <cellStyle name="Calculation 3 21 2 6" xfId="45865" xr:uid="{14DAFD48-B299-48FB-9A3F-FADA00D31F33}"/>
    <cellStyle name="Calculation 3 21 3" xfId="10178" xr:uid="{A031D97C-4623-46EF-82DF-062144E19077}"/>
    <cellStyle name="Calculation 3 21 4" xfId="18043" xr:uid="{2D94F43A-5213-4109-BCF4-7E269F1DBE85}"/>
    <cellStyle name="Calculation 3 21 5" xfId="26050" xr:uid="{B217C2CB-8CE5-47BF-857E-6F9A1EA41F2D}"/>
    <cellStyle name="Calculation 3 21 6" xfId="33873" xr:uid="{635319ED-4CFF-45D3-A65D-0E6D658CB479}"/>
    <cellStyle name="Calculation 3 21 7" xfId="41834" xr:uid="{FA003ECD-571F-4CD5-865E-DA03CC09ADA1}"/>
    <cellStyle name="Calculation 3 22" xfId="1305" xr:uid="{FE5DCFED-9311-40CA-8718-E216CA84352B}"/>
    <cellStyle name="Calculation 3 22 2" xfId="5422" xr:uid="{B3CA52A4-D8E9-4C0A-AB76-64D3F00A9289}"/>
    <cellStyle name="Calculation 3 22 2 2" xfId="13637" xr:uid="{4EC66AB1-DA82-4015-A4C9-11FEE162787A}"/>
    <cellStyle name="Calculation 3 22 2 3" xfId="21501" xr:uid="{E04D0084-567F-4694-94EB-C074D3E96AA6}"/>
    <cellStyle name="Calculation 3 22 2 4" xfId="29481" xr:uid="{8C4592A6-A2FB-42C0-8115-1D0C534DEF55}"/>
    <cellStyle name="Calculation 3 22 2 5" xfId="37308" xr:uid="{83A73AF5-0018-488A-BC9C-EC49860EC9C7}"/>
    <cellStyle name="Calculation 3 22 2 6" xfId="45261" xr:uid="{06CE6900-3EF7-4940-90EA-5B3B841FA881}"/>
    <cellStyle name="Calculation 3 22 3" xfId="9534" xr:uid="{6A0B032A-C11C-4DAD-81EA-BC9783921F44}"/>
    <cellStyle name="Calculation 3 22 4" xfId="17396" xr:uid="{D83AFB46-D0EC-419D-9777-454B15446B86}"/>
    <cellStyle name="Calculation 3 22 5" xfId="25409" xr:uid="{A924741F-1E32-413C-BC96-A5FBD1A224B7}"/>
    <cellStyle name="Calculation 3 22 6" xfId="33226" xr:uid="{CA356016-6C75-467F-806F-C8A43D41C60D}"/>
    <cellStyle name="Calculation 3 22 7" xfId="41187" xr:uid="{9B28BB5C-4112-42C0-896F-F8B9B0FC87B8}"/>
    <cellStyle name="Calculation 3 23" xfId="4136" xr:uid="{1856C442-D640-4C0C-9FEC-C2B81ABD294C}"/>
    <cellStyle name="Calculation 3 23 2" xfId="8142" xr:uid="{8D67A815-6393-4635-8498-7060B6F66DBF}"/>
    <cellStyle name="Calculation 3 23 2 2" xfId="16357" xr:uid="{E307B5D1-9519-4797-B5EA-9FF8EF1ED2F2}"/>
    <cellStyle name="Calculation 3 23 2 3" xfId="24221" xr:uid="{07943339-8436-43D4-9E42-9E53B6C503EE}"/>
    <cellStyle name="Calculation 3 23 2 4" xfId="32201" xr:uid="{43C80FBA-159F-4A42-B417-6F47A0B15EC9}"/>
    <cellStyle name="Calculation 3 23 2 5" xfId="40028" xr:uid="{CE53E769-BBE5-4FF5-8761-632F25C88382}"/>
    <cellStyle name="Calculation 3 23 2 6" xfId="47981" xr:uid="{EAA6657A-46A9-44BF-81C1-C915C6CD5DDC}"/>
    <cellStyle name="Calculation 3 23 3" xfId="12358" xr:uid="{EC21D26D-B7D0-4E06-AFAC-3BCEF6D159F1}"/>
    <cellStyle name="Calculation 3 23 4" xfId="20227" xr:uid="{4180C929-BF1B-4B95-830F-D6615F7ABBC7}"/>
    <cellStyle name="Calculation 3 23 5" xfId="28222" xr:uid="{F08619FD-E6AE-4378-B7B7-14233FBFAAD1}"/>
    <cellStyle name="Calculation 3 23 6" xfId="36057" xr:uid="{9E6ACAB3-18DF-40A5-8BAA-D1C3F4D05819}"/>
    <cellStyle name="Calculation 3 23 7" xfId="44018" xr:uid="{1B83D9D3-7DE5-4DD6-8E15-457EF62996B7}"/>
    <cellStyle name="Calculation 3 24" xfId="3235" xr:uid="{A64A7A0C-182A-46F4-A35C-B95C214AC863}"/>
    <cellStyle name="Calculation 3 24 2" xfId="7264" xr:uid="{48A0157B-5C18-4FAB-8F62-42B67B8C7064}"/>
    <cellStyle name="Calculation 3 24 2 2" xfId="15479" xr:uid="{EC2A460A-4C47-419B-B649-046992DFAC9D}"/>
    <cellStyle name="Calculation 3 24 2 3" xfId="23343" xr:uid="{F604EAA7-F44B-421C-82FC-28253BFCC30F}"/>
    <cellStyle name="Calculation 3 24 2 4" xfId="31323" xr:uid="{49CCC194-FB01-4CB8-BFB8-150DB2334921}"/>
    <cellStyle name="Calculation 3 24 2 5" xfId="39150" xr:uid="{E38011BC-4741-4B93-9AFA-AE796DE14088}"/>
    <cellStyle name="Calculation 3 24 2 6" xfId="47103" xr:uid="{B8FCDE17-AB68-4DDA-B631-773BEEA06621}"/>
    <cellStyle name="Calculation 3 24 3" xfId="11459" xr:uid="{BB2997AF-70ED-497E-AD88-E91416A2F8B0}"/>
    <cellStyle name="Calculation 3 24 4" xfId="19326" xr:uid="{D386B05B-096B-4B19-9246-7B24E55B02AF}"/>
    <cellStyle name="Calculation 3 24 5" xfId="27326" xr:uid="{F8CFE08A-8B6D-4CD1-8B68-33296D8FEB00}"/>
    <cellStyle name="Calculation 3 24 6" xfId="35156" xr:uid="{9D8D6196-25FB-4340-859A-EE0BE128278B}"/>
    <cellStyle name="Calculation 3 24 7" xfId="43117" xr:uid="{AAD3652A-2C74-44E3-972D-1382D9F91602}"/>
    <cellStyle name="Calculation 3 25" xfId="4987" xr:uid="{6823775C-84A3-43C9-82B6-7D02EAD68441}"/>
    <cellStyle name="Calculation 3 25 2" xfId="13205" xr:uid="{F3923D30-6E51-498A-A5E1-89D5498A968C}"/>
    <cellStyle name="Calculation 3 25 3" xfId="21071" xr:uid="{5080F9AB-D311-4433-8DD9-5F4EE5F1DBE5}"/>
    <cellStyle name="Calculation 3 25 4" xfId="29054" xr:uid="{7F303F29-81C8-497B-9005-D835DF6C0B6E}"/>
    <cellStyle name="Calculation 3 25 5" xfId="36884" xr:uid="{DA797745-9999-4FEB-A693-89AA24243E06}"/>
    <cellStyle name="Calculation 3 25 6" xfId="44837" xr:uid="{4337BDB8-F4BE-4B32-B23B-3BF5D22113FC}"/>
    <cellStyle name="Calculation 3 26" xfId="9059" xr:uid="{59A0F8DC-BBBD-4A91-933E-954970BDC703}"/>
    <cellStyle name="Calculation 3 27" xfId="16928" xr:uid="{7D7EF6BA-0977-4A28-84C4-49C29B3D7025}"/>
    <cellStyle name="Calculation 3 28" xfId="24954" xr:uid="{AB5BF00D-370F-48C9-895C-1ACF319747F5}"/>
    <cellStyle name="Calculation 3 29" xfId="32771" xr:uid="{FE696248-B059-4C9D-8ED7-7C3995B0E531}"/>
    <cellStyle name="Calculation 3 3" xfId="891" xr:uid="{EC307EB3-5774-42B0-A571-B383524F844D}"/>
    <cellStyle name="Calculation 3 3 10" xfId="2318" xr:uid="{AE066517-1247-4A99-B913-9D767753523C}"/>
    <cellStyle name="Calculation 3 3 10 2" xfId="6387" xr:uid="{BDD42163-6025-4E13-8C98-E4D8B7C3D4B9}"/>
    <cellStyle name="Calculation 3 3 10 2 2" xfId="14602" xr:uid="{EC207DB1-9738-4391-A9E2-A5771F59DDF4}"/>
    <cellStyle name="Calculation 3 3 10 2 3" xfId="22466" xr:uid="{2E880685-724F-41D5-9226-2AD6B0DAA0BD}"/>
    <cellStyle name="Calculation 3 3 10 2 4" xfId="30446" xr:uid="{696D5CEE-8F07-4659-BBA7-B87B276B3917}"/>
    <cellStyle name="Calculation 3 3 10 2 5" xfId="38273" xr:uid="{E9F92601-D3A0-4FEE-A5CA-61BEDD921678}"/>
    <cellStyle name="Calculation 3 3 10 2 6" xfId="46226" xr:uid="{3B3F6495-6169-4AF8-A610-D0D9EEFA587B}"/>
    <cellStyle name="Calculation 3 3 10 3" xfId="10544" xr:uid="{66429578-3DB6-46A0-8154-3123831E5319}"/>
    <cellStyle name="Calculation 3 3 10 4" xfId="18409" xr:uid="{FA02D755-100C-4601-A2CF-6387412F7D7A}"/>
    <cellStyle name="Calculation 3 3 10 5" xfId="26415" xr:uid="{5810BD3F-2AA5-40F5-AFEF-9B76A8E81E66}"/>
    <cellStyle name="Calculation 3 3 10 6" xfId="34239" xr:uid="{59A748A1-4E51-4828-9A21-38866A5880FA}"/>
    <cellStyle name="Calculation 3 3 10 7" xfId="42200" xr:uid="{B285897B-70F7-437C-8FE9-AFF375724027}"/>
    <cellStyle name="Calculation 3 3 11" xfId="2650" xr:uid="{FA1B4582-4322-47AD-858B-2AD9689740A5}"/>
    <cellStyle name="Calculation 3 3 11 2" xfId="6700" xr:uid="{5F9143C1-1BA5-45E6-B2E9-B3CA8018E0E2}"/>
    <cellStyle name="Calculation 3 3 11 2 2" xfId="14915" xr:uid="{D551920B-08FD-4777-8553-A029C3804465}"/>
    <cellStyle name="Calculation 3 3 11 2 3" xfId="22779" xr:uid="{6872FA1E-F707-47BD-B29A-7B3933B3EB62}"/>
    <cellStyle name="Calculation 3 3 11 2 4" xfId="30759" xr:uid="{C9926F50-1C2B-482A-BC01-F107CFCFB852}"/>
    <cellStyle name="Calculation 3 3 11 2 5" xfId="38586" xr:uid="{AA154126-AEBB-4263-8302-B193491BC6E7}"/>
    <cellStyle name="Calculation 3 3 11 2 6" xfId="46539" xr:uid="{439646A4-C8D7-4DD1-8318-C18CBD529496}"/>
    <cellStyle name="Calculation 3 3 11 3" xfId="10876" xr:uid="{CB220C0C-312C-48FA-BAF5-883E31FAFBC9}"/>
    <cellStyle name="Calculation 3 3 11 4" xfId="18741" xr:uid="{647D32FD-3483-465B-A616-5D1F46975512}"/>
    <cellStyle name="Calculation 3 3 11 5" xfId="26744" xr:uid="{EB4269E1-6451-42E6-9492-0D118483F74A}"/>
    <cellStyle name="Calculation 3 3 11 6" xfId="34571" xr:uid="{FB1BF5A2-035B-43BC-9CFB-D915C5BA2D40}"/>
    <cellStyle name="Calculation 3 3 11 7" xfId="42532" xr:uid="{360A9539-DE04-4C77-B9B9-1061175B8F84}"/>
    <cellStyle name="Calculation 3 3 12" xfId="2960" xr:uid="{99C28AC1-4522-4F3D-BEE0-6904F1ABAFDC}"/>
    <cellStyle name="Calculation 3 3 12 2" xfId="7006" xr:uid="{19DA7B05-18BD-48DA-918B-B6AFC7BB85EA}"/>
    <cellStyle name="Calculation 3 3 12 2 2" xfId="15221" xr:uid="{C2599C82-4E0F-4FDB-B2D7-2FAE38D20EE1}"/>
    <cellStyle name="Calculation 3 3 12 2 3" xfId="23085" xr:uid="{E92C22E7-7146-4EE3-858A-2C0F536C9F93}"/>
    <cellStyle name="Calculation 3 3 12 2 4" xfId="31065" xr:uid="{9C561226-72E8-4C50-A285-768C9E86AB9C}"/>
    <cellStyle name="Calculation 3 3 12 2 5" xfId="38892" xr:uid="{9C7E59D5-C879-49D9-82ED-0CA7653065E7}"/>
    <cellStyle name="Calculation 3 3 12 2 6" xfId="46845" xr:uid="{1D553C26-7E91-4FE5-9F4A-31E523D88FCC}"/>
    <cellStyle name="Calculation 3 3 12 3" xfId="11186" xr:uid="{0E7D630D-CD5F-42EE-AB56-F1E11D9C52BA}"/>
    <cellStyle name="Calculation 3 3 12 4" xfId="19051" xr:uid="{DC0E942E-C8B8-4D93-AC6E-EDF8CFB4417D}"/>
    <cellStyle name="Calculation 3 3 12 5" xfId="27053" xr:uid="{498750DB-9277-40B6-BD0D-3F6CF27A3357}"/>
    <cellStyle name="Calculation 3 3 12 6" xfId="34881" xr:uid="{A47CB16F-66A4-4CA4-A04C-7BB2F38A9D8D}"/>
    <cellStyle name="Calculation 3 3 12 7" xfId="42842" xr:uid="{24F8A2D8-99F8-410C-B014-4E7843573648}"/>
    <cellStyle name="Calculation 3 3 13" xfId="3283" xr:uid="{62AE7AA7-9D2F-4696-BCEA-0935829C5433}"/>
    <cellStyle name="Calculation 3 3 13 2" xfId="7311" xr:uid="{9E15649F-ADC5-416E-816D-202B93D30B12}"/>
    <cellStyle name="Calculation 3 3 13 2 2" xfId="15526" xr:uid="{2203875D-3787-49CC-9DDB-AAFD0FDDA3E3}"/>
    <cellStyle name="Calculation 3 3 13 2 3" xfId="23390" xr:uid="{4D8432E9-8EF6-4B48-8C60-C6D0893718B1}"/>
    <cellStyle name="Calculation 3 3 13 2 4" xfId="31370" xr:uid="{56C5D1CA-BE08-42B2-8484-81C8F3993D0F}"/>
    <cellStyle name="Calculation 3 3 13 2 5" xfId="39197" xr:uid="{BA5DA039-CE4E-4102-835D-F943E84718F9}"/>
    <cellStyle name="Calculation 3 3 13 2 6" xfId="47150" xr:uid="{DA7B058C-28D8-4676-8D84-5DD490091163}"/>
    <cellStyle name="Calculation 3 3 13 3" xfId="11507" xr:uid="{9FBEF065-921A-4FA8-9406-1147C6BFE62E}"/>
    <cellStyle name="Calculation 3 3 13 4" xfId="19374" xr:uid="{3F810859-5622-43AF-B73A-0B4B45C2D21B}"/>
    <cellStyle name="Calculation 3 3 13 5" xfId="27374" xr:uid="{AE766AF7-3C19-4037-B445-C0178820D18F}"/>
    <cellStyle name="Calculation 3 3 13 6" xfId="35204" xr:uid="{51B2918E-3E15-42AE-91EA-065929DEE20D}"/>
    <cellStyle name="Calculation 3 3 13 7" xfId="43165" xr:uid="{765D61CE-C688-4695-AE68-96E24FE33FFF}"/>
    <cellStyle name="Calculation 3 3 14" xfId="3575" xr:uid="{F9FEDB4F-23A9-4EA7-9318-8CAC123C98B6}"/>
    <cellStyle name="Calculation 3 3 14 2" xfId="7603" xr:uid="{9BF765FE-F0B0-433A-9C39-8BB7DE059BDD}"/>
    <cellStyle name="Calculation 3 3 14 2 2" xfId="15818" xr:uid="{3E4C0A35-A6C5-4AC2-8A1F-E6E700ACF62A}"/>
    <cellStyle name="Calculation 3 3 14 2 3" xfId="23682" xr:uid="{9FC64F80-237F-4A8E-A429-C9493FE38762}"/>
    <cellStyle name="Calculation 3 3 14 2 4" xfId="31662" xr:uid="{94CA1C39-C3BF-4FDF-933D-D7B61613E088}"/>
    <cellStyle name="Calculation 3 3 14 2 5" xfId="39489" xr:uid="{069667DC-B7B8-4FAD-A816-ACF42396A3E9}"/>
    <cellStyle name="Calculation 3 3 14 2 6" xfId="47442" xr:uid="{63EE6C94-5FF3-487E-A639-5B961831F4AA}"/>
    <cellStyle name="Calculation 3 3 14 3" xfId="11799" xr:uid="{5BBD4F75-25C3-4710-8ED0-619B8E98A8B9}"/>
    <cellStyle name="Calculation 3 3 14 4" xfId="19666" xr:uid="{51FE59F1-383A-483F-A3A3-6713143749C9}"/>
    <cellStyle name="Calculation 3 3 14 5" xfId="27666" xr:uid="{230C46B8-4A0E-44DB-91F6-682555DAE9B4}"/>
    <cellStyle name="Calculation 3 3 14 6" xfId="35496" xr:uid="{80C66E50-51A0-49CC-8982-04C8A2549AA0}"/>
    <cellStyle name="Calculation 3 3 14 7" xfId="43457" xr:uid="{8D8E1953-774B-4214-93BF-F1B068B44726}"/>
    <cellStyle name="Calculation 3 3 15" xfId="3869" xr:uid="{E1A1AB86-5A97-4E0A-BB87-2A087FEDDF30}"/>
    <cellStyle name="Calculation 3 3 15 2" xfId="7893" xr:uid="{8CCBF3DA-154F-4256-9DD5-45E2D833AC67}"/>
    <cellStyle name="Calculation 3 3 15 2 2" xfId="16108" xr:uid="{FD952507-2609-4A5C-9922-46EFAA67D9BA}"/>
    <cellStyle name="Calculation 3 3 15 2 3" xfId="23972" xr:uid="{AAEF806D-4701-4CEB-BE26-8E51CF8D2991}"/>
    <cellStyle name="Calculation 3 3 15 2 4" xfId="31952" xr:uid="{D4A5C6E9-F25D-4B2A-AFB3-EC98C88DF529}"/>
    <cellStyle name="Calculation 3 3 15 2 5" xfId="39779" xr:uid="{793F0E87-6A03-4002-B10A-4ACBEDE9DFF3}"/>
    <cellStyle name="Calculation 3 3 15 2 6" xfId="47732" xr:uid="{E3F55EA0-2D17-4E92-B240-C56EAADA5E5F}"/>
    <cellStyle name="Calculation 3 3 15 3" xfId="12093" xr:uid="{0A1A5CFB-8EB8-4B4C-9B46-5586AF371A66}"/>
    <cellStyle name="Calculation 3 3 15 4" xfId="19960" xr:uid="{F442240C-92D0-41F7-93BB-23E5B730EA1F}"/>
    <cellStyle name="Calculation 3 3 15 5" xfId="27959" xr:uid="{70B3EBFB-0C2F-4839-8DDD-25941C8242CD}"/>
    <cellStyle name="Calculation 3 3 15 6" xfId="35790" xr:uid="{8F94F70D-AF50-4901-8BB6-4F07E3001A70}"/>
    <cellStyle name="Calculation 3 3 15 7" xfId="43751" xr:uid="{CA34DCD8-48C5-4C85-809A-D3024BC35B47}"/>
    <cellStyle name="Calculation 3 3 16" xfId="4173" xr:uid="{0494F8FC-93E2-412C-A6E9-A767CA315832}"/>
    <cellStyle name="Calculation 3 3 16 2" xfId="8179" xr:uid="{A365184D-5EE6-4FB7-A358-740A98342D9E}"/>
    <cellStyle name="Calculation 3 3 16 2 2" xfId="16394" xr:uid="{126D8C4C-F2A4-4DA7-804A-45FED35696AA}"/>
    <cellStyle name="Calculation 3 3 16 2 3" xfId="24258" xr:uid="{176276FE-E7A8-477E-A4CB-2C1578C8C15A}"/>
    <cellStyle name="Calculation 3 3 16 2 4" xfId="32238" xr:uid="{09BFD8E3-B28F-4D2A-A6E3-A93BCE169FEB}"/>
    <cellStyle name="Calculation 3 3 16 2 5" xfId="40065" xr:uid="{72F0CE65-3A17-4C99-B3D4-B74339EC4E47}"/>
    <cellStyle name="Calculation 3 3 16 2 6" xfId="48018" xr:uid="{E0E4DCBC-24B9-4F09-BE82-2C03579B9C6F}"/>
    <cellStyle name="Calculation 3 3 16 3" xfId="12395" xr:uid="{C387A003-AE06-4392-9BEC-75FA8E02AE5F}"/>
    <cellStyle name="Calculation 3 3 16 4" xfId="20264" xr:uid="{052B1EF3-6F1B-4815-A767-1C4FE530E42D}"/>
    <cellStyle name="Calculation 3 3 16 5" xfId="28259" xr:uid="{3D8B7E3B-2DC8-4F30-B103-0E7A81DB0532}"/>
    <cellStyle name="Calculation 3 3 16 6" xfId="36094" xr:uid="{30BC734E-8FBC-471D-94BB-271AABBF5537}"/>
    <cellStyle name="Calculation 3 3 16 7" xfId="44055" xr:uid="{595CBEFA-7905-49A1-8C09-0475F224BC1C}"/>
    <cellStyle name="Calculation 3 3 17" xfId="4455" xr:uid="{32E2F3B8-F662-4B2A-BE5C-85C01FD31E42}"/>
    <cellStyle name="Calculation 3 3 17 2" xfId="8458" xr:uid="{61F86B31-C4EA-4899-AC4C-0D6B6F49736E}"/>
    <cellStyle name="Calculation 3 3 17 2 2" xfId="16673" xr:uid="{E881E340-526F-4D34-A130-CA73AAF1F149}"/>
    <cellStyle name="Calculation 3 3 17 2 3" xfId="24537" xr:uid="{F3E75CA5-3F9A-4F78-A273-EE3018E32933}"/>
    <cellStyle name="Calculation 3 3 17 2 4" xfId="32517" xr:uid="{8C26698C-D9CE-40EE-8E1D-ABBC28B50650}"/>
    <cellStyle name="Calculation 3 3 17 2 5" xfId="40344" xr:uid="{B807EC93-7DA1-4D51-AFA7-D9F7F40957E2}"/>
    <cellStyle name="Calculation 3 3 17 2 6" xfId="48297" xr:uid="{5B725C28-AEB2-48D9-A689-78FFBC211262}"/>
    <cellStyle name="Calculation 3 3 17 3" xfId="12677" xr:uid="{85ABB491-A0C3-4E27-888D-C23F8341274D}"/>
    <cellStyle name="Calculation 3 3 17 4" xfId="20546" xr:uid="{6F09D4F2-BA22-4C39-9167-C5808721B945}"/>
    <cellStyle name="Calculation 3 3 17 5" xfId="28541" xr:uid="{BAB95BAD-E264-4F3F-8722-018F959B4A1D}"/>
    <cellStyle name="Calculation 3 3 17 6" xfId="36376" xr:uid="{D1C2368B-BE0D-439C-AE72-971F91869609}"/>
    <cellStyle name="Calculation 3 3 17 7" xfId="44337" xr:uid="{348D59C8-A0FE-4AB8-90D2-5F9D2C1A9A30}"/>
    <cellStyle name="Calculation 3 3 18" xfId="5035" xr:uid="{BEBCB78C-4E52-44D8-843B-E31A7D027273}"/>
    <cellStyle name="Calculation 3 3 18 2" xfId="13250" xr:uid="{3AF8D108-0604-4DB6-A299-67FB23DFC8DE}"/>
    <cellStyle name="Calculation 3 3 18 3" xfId="21114" xr:uid="{A2D7E7A7-749B-48EF-8AF7-8F6F9FAA13B4}"/>
    <cellStyle name="Calculation 3 3 18 4" xfId="29094" xr:uid="{CE906A05-B862-4649-85C7-2B2632AF8529}"/>
    <cellStyle name="Calculation 3 3 18 5" xfId="36921" xr:uid="{F2630914-EFE5-48ED-A4A0-17A321BFB5B2}"/>
    <cellStyle name="Calculation 3 3 18 6" xfId="44874" xr:uid="{414EA324-EE01-49A5-8265-236FBB4A798C}"/>
    <cellStyle name="Calculation 3 3 19" xfId="9120" xr:uid="{CC351285-1742-441D-A5B6-F5D04C9CF4AF}"/>
    <cellStyle name="Calculation 3 3 2" xfId="963" xr:uid="{B913B531-9C08-42DC-B7C1-D1BDDEA068B5}"/>
    <cellStyle name="Calculation 3 3 2 10" xfId="3941" xr:uid="{9B23C44F-AABF-4B02-99BC-9F112322873C}"/>
    <cellStyle name="Calculation 3 3 2 10 2" xfId="7960" xr:uid="{D44F1EDD-5135-4A24-8198-5A199A7AF071}"/>
    <cellStyle name="Calculation 3 3 2 10 2 2" xfId="16175" xr:uid="{9903C954-139C-4AD1-89DB-6F60EBBF186F}"/>
    <cellStyle name="Calculation 3 3 2 10 2 3" xfId="24039" xr:uid="{66DF623E-0D71-4893-990B-42C8382ABA2A}"/>
    <cellStyle name="Calculation 3 3 2 10 2 4" xfId="32019" xr:uid="{366055F8-1F1E-49E6-8523-EAD58AB8E5B9}"/>
    <cellStyle name="Calculation 3 3 2 10 2 5" xfId="39846" xr:uid="{FCC80E3A-DB70-4E5A-B3D3-13EEABF92A2D}"/>
    <cellStyle name="Calculation 3 3 2 10 2 6" xfId="47799" xr:uid="{650D98B0-29D5-4E36-BA42-ABF7F2A25E35}"/>
    <cellStyle name="Calculation 3 3 2 10 3" xfId="12163" xr:uid="{168FFBC5-3829-4E06-BDD3-6ED4FF90ACF4}"/>
    <cellStyle name="Calculation 3 3 2 10 4" xfId="20032" xr:uid="{59919C5B-C146-4C98-871A-DBC74A83C965}"/>
    <cellStyle name="Calculation 3 3 2 10 5" xfId="28029" xr:uid="{BFE4D8B7-42B3-4023-BE59-0FA84D154AC0}"/>
    <cellStyle name="Calculation 3 3 2 10 6" xfId="35862" xr:uid="{04871536-C1AD-49B8-8B49-C4690F8B6A41}"/>
    <cellStyle name="Calculation 3 3 2 10 7" xfId="43823" xr:uid="{C26417B4-0B68-4154-972B-39561212BBD6}"/>
    <cellStyle name="Calculation 3 3 2 11" xfId="4240" xr:uid="{B078AF2E-2D62-41C6-96C1-121F1518715F}"/>
    <cellStyle name="Calculation 3 3 2 11 2" xfId="8246" xr:uid="{151B93AF-125C-4E79-A01B-F0732012D86F}"/>
    <cellStyle name="Calculation 3 3 2 11 2 2" xfId="16461" xr:uid="{A3803D00-DED2-4B46-9914-52CB841EC0C3}"/>
    <cellStyle name="Calculation 3 3 2 11 2 3" xfId="24325" xr:uid="{888106BC-0BF4-43EE-B43F-4C2598DC113F}"/>
    <cellStyle name="Calculation 3 3 2 11 2 4" xfId="32305" xr:uid="{2EBC6612-E531-4FF0-990B-440E66D87CDD}"/>
    <cellStyle name="Calculation 3 3 2 11 2 5" xfId="40132" xr:uid="{4E25AB3B-C7C8-4429-A817-4F2219011808}"/>
    <cellStyle name="Calculation 3 3 2 11 2 6" xfId="48085" xr:uid="{5C19F01D-A9CB-477C-8B3C-4E2259249750}"/>
    <cellStyle name="Calculation 3 3 2 11 3" xfId="12462" xr:uid="{AE1BD5B7-1F0D-4A51-A189-C6CCDE2A74BB}"/>
    <cellStyle name="Calculation 3 3 2 11 4" xfId="20331" xr:uid="{F1F80777-CAED-4166-A7AC-590232B0BC44}"/>
    <cellStyle name="Calculation 3 3 2 11 5" xfId="28326" xr:uid="{A19835E8-4E8F-4E40-8A36-45B370F26119}"/>
    <cellStyle name="Calculation 3 3 2 11 6" xfId="36161" xr:uid="{05319F20-2E45-4C1C-AAB5-61781604E447}"/>
    <cellStyle name="Calculation 3 3 2 11 7" xfId="44122" xr:uid="{5144EC9E-C45F-4605-AE40-0CCBB0298B2E}"/>
    <cellStyle name="Calculation 3 3 2 12" xfId="4527" xr:uid="{0AFE3F14-92EB-458F-8BE7-B74806A12A49}"/>
    <cellStyle name="Calculation 3 3 2 12 2" xfId="8525" xr:uid="{844CD76C-4EDA-4B05-A828-AEACFFB147E2}"/>
    <cellStyle name="Calculation 3 3 2 12 2 2" xfId="16740" xr:uid="{5D9E65A8-EE29-40C3-A074-DB50B06EA7D0}"/>
    <cellStyle name="Calculation 3 3 2 12 2 3" xfId="24604" xr:uid="{2601968E-E67B-4D8B-9C05-39CFA284C0B9}"/>
    <cellStyle name="Calculation 3 3 2 12 2 4" xfId="32584" xr:uid="{823988D3-5072-405B-87A7-B18F2D14BCC6}"/>
    <cellStyle name="Calculation 3 3 2 12 2 5" xfId="40411" xr:uid="{C026D5EB-D309-49D9-BDFB-1A3E3D7D1FE7}"/>
    <cellStyle name="Calculation 3 3 2 12 2 6" xfId="48364" xr:uid="{514A5212-243A-4897-AD4A-4BA6743B374D}"/>
    <cellStyle name="Calculation 3 3 2 12 3" xfId="12748" xr:uid="{C51F0D92-14F8-44EE-BFE0-3446F11C9505}"/>
    <cellStyle name="Calculation 3 3 2 12 4" xfId="20618" xr:uid="{8D97E8FC-2B71-4500-A554-E43B422FC6B7}"/>
    <cellStyle name="Calculation 3 3 2 12 5" xfId="28611" xr:uid="{DA55BF03-3BAA-48A4-A944-93282DA00FC9}"/>
    <cellStyle name="Calculation 3 3 2 12 6" xfId="36448" xr:uid="{F5919DAD-314A-4D77-88DC-DA39D5C3EAF7}"/>
    <cellStyle name="Calculation 3 3 2 12 7" xfId="44409" xr:uid="{0BBD9727-0C39-486D-AAE8-7C1557E29C9C}"/>
    <cellStyle name="Calculation 3 3 2 13" xfId="5102" xr:uid="{5077A28F-6953-43F5-8411-23B0A62363B3}"/>
    <cellStyle name="Calculation 3 3 2 13 2" xfId="13317" xr:uid="{FE6AB6CC-1063-4307-9C27-AE6B74F70C0E}"/>
    <cellStyle name="Calculation 3 3 2 13 3" xfId="21181" xr:uid="{1D917527-0AAD-444D-B215-EA33186386A8}"/>
    <cellStyle name="Calculation 3 3 2 13 4" xfId="29161" xr:uid="{DFF5DA44-8B9B-4749-B3D7-D281CE77472B}"/>
    <cellStyle name="Calculation 3 3 2 13 5" xfId="36988" xr:uid="{EF203039-9192-4EE2-8C5B-2E152D1C3B18}"/>
    <cellStyle name="Calculation 3 3 2 13 6" xfId="44941" xr:uid="{F5878D6F-A569-4214-BD44-FCB673429D97}"/>
    <cellStyle name="Calculation 3 3 2 14" xfId="9192" xr:uid="{639BA2F9-9639-4FC2-AE8E-C6E2A94FEA7D}"/>
    <cellStyle name="Calculation 3 3 2 15" xfId="17054" xr:uid="{38A4B3A6-49BC-46F0-A301-21C378C3E335}"/>
    <cellStyle name="Calculation 3 3 2 16" xfId="25071" xr:uid="{410619A6-EDA5-4045-9B5C-A4184C7B7486}"/>
    <cellStyle name="Calculation 3 3 2 17" xfId="32884" xr:uid="{DEB90F71-302A-46A3-9470-F54D86B3BF58}"/>
    <cellStyle name="Calculation 3 3 2 18" xfId="40845" xr:uid="{AC6D9F01-F5CC-4ADD-8B27-1C4BE81CCAA3}"/>
    <cellStyle name="Calculation 3 3 2 2" xfId="1393" xr:uid="{596E0EE7-6D62-4ABD-9FBD-D2768AE2F5D7}"/>
    <cellStyle name="Calculation 3 3 2 2 2" xfId="5504" xr:uid="{FC640DD3-BFDA-4C6B-8FE9-0B5EC7488F5D}"/>
    <cellStyle name="Calculation 3 3 2 2 2 2" xfId="13719" xr:uid="{9D5DA9F9-0EBA-47BA-B1DE-AC083713FC3F}"/>
    <cellStyle name="Calculation 3 3 2 2 2 3" xfId="21583" xr:uid="{6CD037DB-B900-4E13-B535-ACB86782783C}"/>
    <cellStyle name="Calculation 3 3 2 2 2 4" xfId="29563" xr:uid="{47053302-189E-4D06-ADC8-F291AC28AB28}"/>
    <cellStyle name="Calculation 3 3 2 2 2 5" xfId="37390" xr:uid="{C750AF66-7FB4-4F42-9794-D0FDB16191F9}"/>
    <cellStyle name="Calculation 3 3 2 2 2 6" xfId="45343" xr:uid="{5396FF4C-EFF4-41AA-928A-5BEF29680078}"/>
    <cellStyle name="Calculation 3 3 2 2 3" xfId="9622" xr:uid="{E787358D-352A-48A6-93EE-01F134DD1CF1}"/>
    <cellStyle name="Calculation 3 3 2 2 4" xfId="17484" xr:uid="{0774071F-C65B-4515-A4DC-D0FC1210F393}"/>
    <cellStyle name="Calculation 3 3 2 2 5" xfId="25495" xr:uid="{D34DFEEA-11BE-47BA-87B9-6DB07A362E0F}"/>
    <cellStyle name="Calculation 3 3 2 2 6" xfId="33314" xr:uid="{52EF9E8E-982F-4D5C-9B0D-80DADCE3A326}"/>
    <cellStyle name="Calculation 3 3 2 2 7" xfId="41275" xr:uid="{404A8DFE-DB33-45EF-AF3D-43E6892F90EB}"/>
    <cellStyle name="Calculation 3 3 2 3" xfId="1736" xr:uid="{CA25F372-A68E-42CA-8541-24307AB20968}"/>
    <cellStyle name="Calculation 3 3 2 3 2" xfId="5823" xr:uid="{1811A8FA-184B-4B62-A919-D110189CE5D2}"/>
    <cellStyle name="Calculation 3 3 2 3 2 2" xfId="14038" xr:uid="{A38BDB42-F49B-4A55-B7BD-E04C95478E5C}"/>
    <cellStyle name="Calculation 3 3 2 3 2 3" xfId="21902" xr:uid="{23941438-49FD-47C5-B173-0550C5BDE873}"/>
    <cellStyle name="Calculation 3 3 2 3 2 4" xfId="29882" xr:uid="{EA21C84C-B30F-4DCE-A967-0214BB7A726E}"/>
    <cellStyle name="Calculation 3 3 2 3 2 5" xfId="37709" xr:uid="{4A612C59-54FE-4936-9C12-9BF46DC5344A}"/>
    <cellStyle name="Calculation 3 3 2 3 2 6" xfId="45662" xr:uid="{ADEA1759-7978-4565-9891-9698F5FF3526}"/>
    <cellStyle name="Calculation 3 3 2 3 3" xfId="9962" xr:uid="{C82C434D-A222-4E18-A4E7-50230090286E}"/>
    <cellStyle name="Calculation 3 3 2 3 4" xfId="17827" xr:uid="{1BD81F60-4B9E-4DDF-B484-DCAA797093CA}"/>
    <cellStyle name="Calculation 3 3 2 3 5" xfId="25835" xr:uid="{99EFA617-C6C4-4BDC-BAF4-34F8B3B5F637}"/>
    <cellStyle name="Calculation 3 3 2 3 6" xfId="33657" xr:uid="{FC6C1C0A-6AC4-46DD-AD35-2FD3B7289660}"/>
    <cellStyle name="Calculation 3 3 2 3 7" xfId="41618" xr:uid="{A67604BB-2450-4A75-9DD2-DC1C7D67DA1E}"/>
    <cellStyle name="Calculation 3 3 2 4" xfId="2071" xr:uid="{B945D691-BF02-4C88-8E53-0DCBE8210BD1}"/>
    <cellStyle name="Calculation 3 3 2 4 2" xfId="6145" xr:uid="{C492DF85-7A0A-4B6C-B3AB-442C6732EFFE}"/>
    <cellStyle name="Calculation 3 3 2 4 2 2" xfId="14360" xr:uid="{304FCD86-40BD-49FD-BDBD-15A20E3C84CE}"/>
    <cellStyle name="Calculation 3 3 2 4 2 3" xfId="22224" xr:uid="{506B911B-A5BA-4770-8CA6-1321B255FC6E}"/>
    <cellStyle name="Calculation 3 3 2 4 2 4" xfId="30204" xr:uid="{7431AD66-F24E-425E-88CD-FAE56C0DFE27}"/>
    <cellStyle name="Calculation 3 3 2 4 2 5" xfId="38031" xr:uid="{81C648E1-CA2E-4586-96C0-7BC482FCB102}"/>
    <cellStyle name="Calculation 3 3 2 4 2 6" xfId="45984" xr:uid="{FC91E280-3102-4C3C-A941-3A98D30639F5}"/>
    <cellStyle name="Calculation 3 3 2 4 3" xfId="10297" xr:uid="{03253025-FC20-47C3-BDD1-E148CAD1AA38}"/>
    <cellStyle name="Calculation 3 3 2 4 4" xfId="18162" xr:uid="{8CC2E94A-E9CA-4E10-920E-0B7227B795F5}"/>
    <cellStyle name="Calculation 3 3 2 4 5" xfId="26169" xr:uid="{057698E7-80EB-4069-8BBA-C4F38CEE2BBC}"/>
    <cellStyle name="Calculation 3 3 2 4 6" xfId="33992" xr:uid="{39A7CF47-C35B-4B18-B669-7542D81069C0}"/>
    <cellStyle name="Calculation 3 3 2 4 7" xfId="41953" xr:uid="{8393ACE8-C7F5-4E7F-AAD1-7C0E47480268}"/>
    <cellStyle name="Calculation 3 3 2 5" xfId="2390" xr:uid="{1C42D43F-2EDF-4AD8-8ADD-63B59A9A02F0}"/>
    <cellStyle name="Calculation 3 3 2 5 2" xfId="6454" xr:uid="{D42874F4-66CA-4182-A297-FE86633ED6C0}"/>
    <cellStyle name="Calculation 3 3 2 5 2 2" xfId="14669" xr:uid="{8BFF42D8-1738-4EFA-95DC-9AB944EC1757}"/>
    <cellStyle name="Calculation 3 3 2 5 2 3" xfId="22533" xr:uid="{4A8D15F0-1FB4-4C58-AC0C-5FA07CB783A3}"/>
    <cellStyle name="Calculation 3 3 2 5 2 4" xfId="30513" xr:uid="{3751A1AA-E324-466A-B25C-7207A1155E6F}"/>
    <cellStyle name="Calculation 3 3 2 5 2 5" xfId="38340" xr:uid="{0AAFBA4C-FE83-40BB-9244-03D104A414D1}"/>
    <cellStyle name="Calculation 3 3 2 5 2 6" xfId="46293" xr:uid="{43051BAF-3CEC-4708-B35C-BEBC6C997B41}"/>
    <cellStyle name="Calculation 3 3 2 5 3" xfId="10616" xr:uid="{57D3E2B7-C8BC-48D7-8E52-9945CA224CFF}"/>
    <cellStyle name="Calculation 3 3 2 5 4" xfId="18481" xr:uid="{9100A2D3-1022-4F5B-9709-1DF9D332A9DC}"/>
    <cellStyle name="Calculation 3 3 2 5 5" xfId="26485" xr:uid="{4FFEA4E6-DBC1-4D06-A2DF-6E7AAFA79505}"/>
    <cellStyle name="Calculation 3 3 2 5 6" xfId="34311" xr:uid="{D046B49B-DA75-40D6-9484-BB8B0F6FD662}"/>
    <cellStyle name="Calculation 3 3 2 5 7" xfId="42272" xr:uid="{75AAAD91-AA61-4273-B66D-8EEE064E104D}"/>
    <cellStyle name="Calculation 3 3 2 6" xfId="2719" xr:uid="{5637C971-518B-49DE-A282-48D61EFC62F1}"/>
    <cellStyle name="Calculation 3 3 2 6 2" xfId="6769" xr:uid="{0C0E62B5-07A6-437C-AD0B-72DF3C01BA1E}"/>
    <cellStyle name="Calculation 3 3 2 6 2 2" xfId="14984" xr:uid="{B950939C-E888-468E-8028-C0E363325635}"/>
    <cellStyle name="Calculation 3 3 2 6 2 3" xfId="22848" xr:uid="{C614B46A-541E-4E94-BD69-4D955F87901F}"/>
    <cellStyle name="Calculation 3 3 2 6 2 4" xfId="30828" xr:uid="{08C5E3BE-B8FE-48BD-82A2-AF75DDE11C1D}"/>
    <cellStyle name="Calculation 3 3 2 6 2 5" xfId="38655" xr:uid="{664AFCBC-154D-422E-962A-DFE3D7BF2834}"/>
    <cellStyle name="Calculation 3 3 2 6 2 6" xfId="46608" xr:uid="{6DDD84C4-B354-43ED-9696-94160B31E75D}"/>
    <cellStyle name="Calculation 3 3 2 6 3" xfId="10945" xr:uid="{09FF2B3A-C11A-44B6-8DEA-D4CB9A5C0681}"/>
    <cellStyle name="Calculation 3 3 2 6 4" xfId="18810" xr:uid="{149E7C9F-E42A-430C-8448-725A5EE50943}"/>
    <cellStyle name="Calculation 3 3 2 6 5" xfId="26813" xr:uid="{A509904F-9D77-40ED-8AB2-346477C6D485}"/>
    <cellStyle name="Calculation 3 3 2 6 6" xfId="34640" xr:uid="{B11DB1B7-1CB0-4F13-BFB7-76C7261E4D50}"/>
    <cellStyle name="Calculation 3 3 2 6 7" xfId="42601" xr:uid="{9D286D3F-8876-439F-A753-3A572E43AF0B}"/>
    <cellStyle name="Calculation 3 3 2 7" xfId="3032" xr:uid="{5F035629-7C41-4665-AE91-85F9BC0F59E6}"/>
    <cellStyle name="Calculation 3 3 2 7 2" xfId="7073" xr:uid="{85F3789F-F622-4E20-B507-269BF98B25F9}"/>
    <cellStyle name="Calculation 3 3 2 7 2 2" xfId="15288" xr:uid="{72C9371F-47B3-4215-B822-1A0C4E83767C}"/>
    <cellStyle name="Calculation 3 3 2 7 2 3" xfId="23152" xr:uid="{78A9FBE2-33FB-422C-898E-C8C1AFA6EC3A}"/>
    <cellStyle name="Calculation 3 3 2 7 2 4" xfId="31132" xr:uid="{9BB6D7E8-E36E-448D-8D21-2C6208214625}"/>
    <cellStyle name="Calculation 3 3 2 7 2 5" xfId="38959" xr:uid="{5A0B54BA-745B-4F7B-BC5A-1D77AE050D86}"/>
    <cellStyle name="Calculation 3 3 2 7 2 6" xfId="46912" xr:uid="{A762F68A-FFFF-4BAB-B874-F3395A79786F}"/>
    <cellStyle name="Calculation 3 3 2 7 3" xfId="11257" xr:uid="{A81F4865-2439-4D8F-A2AB-23A1CABB3B6D}"/>
    <cellStyle name="Calculation 3 3 2 7 4" xfId="19123" xr:uid="{49B85E27-13A8-43DD-98ED-A0DE2331EB41}"/>
    <cellStyle name="Calculation 3 3 2 7 5" xfId="27123" xr:uid="{C5D3FCD7-5740-4CED-B3A8-9D3102634FA9}"/>
    <cellStyle name="Calculation 3 3 2 7 6" xfId="34953" xr:uid="{D6F27986-DDA1-4B3C-A6DC-777F57805DBF}"/>
    <cellStyle name="Calculation 3 3 2 7 7" xfId="42914" xr:uid="{AB592520-FEDA-403E-BE4E-1011D65E804C}"/>
    <cellStyle name="Calculation 3 3 2 8" xfId="3352" xr:uid="{63DB504A-4EBF-48E7-BDFB-BE9C473937E4}"/>
    <cellStyle name="Calculation 3 3 2 8 2" xfId="7380" xr:uid="{A8779A0C-483E-43C7-8F98-AEB83FF4C4A4}"/>
    <cellStyle name="Calculation 3 3 2 8 2 2" xfId="15595" xr:uid="{F6D11ED2-CD05-414F-A654-DFAAE0AF28A0}"/>
    <cellStyle name="Calculation 3 3 2 8 2 3" xfId="23459" xr:uid="{7F4C671C-6B04-43CA-A358-6A2F93392784}"/>
    <cellStyle name="Calculation 3 3 2 8 2 4" xfId="31439" xr:uid="{7C2AE9FB-04ED-47F2-8453-FEB2BD9FE7F3}"/>
    <cellStyle name="Calculation 3 3 2 8 2 5" xfId="39266" xr:uid="{1A19FE2C-9BD5-4FC9-919F-442D234D4992}"/>
    <cellStyle name="Calculation 3 3 2 8 2 6" xfId="47219" xr:uid="{3465A254-3B18-41D8-A9CB-85756DD53456}"/>
    <cellStyle name="Calculation 3 3 2 8 3" xfId="11576" xr:uid="{FDBBA8BB-1E7B-4D05-8DBF-074BA8063027}"/>
    <cellStyle name="Calculation 3 3 2 8 4" xfId="19443" xr:uid="{25912EBC-9D0E-4D0B-AB4F-E4BE5CAF7E2F}"/>
    <cellStyle name="Calculation 3 3 2 8 5" xfId="27443" xr:uid="{B9497102-F831-46B0-938F-5260F83FD30F}"/>
    <cellStyle name="Calculation 3 3 2 8 6" xfId="35273" xr:uid="{124F2008-903E-46D3-96E1-321A4B9047F5}"/>
    <cellStyle name="Calculation 3 3 2 8 7" xfId="43234" xr:uid="{45A5AAD9-6044-4A33-A4AF-2D0D80E594A1}"/>
    <cellStyle name="Calculation 3 3 2 9" xfId="3646" xr:uid="{6344709F-D49F-4851-B6AD-733548CA674D}"/>
    <cellStyle name="Calculation 3 3 2 9 2" xfId="7674" xr:uid="{52B43068-4777-467A-8180-6FE3FF6A2C4E}"/>
    <cellStyle name="Calculation 3 3 2 9 2 2" xfId="15889" xr:uid="{AD2506FE-6187-4314-B49D-82D38AB2CD21}"/>
    <cellStyle name="Calculation 3 3 2 9 2 3" xfId="23753" xr:uid="{3EE5A7B6-EAC7-409B-A809-AD6B783F1E0E}"/>
    <cellStyle name="Calculation 3 3 2 9 2 4" xfId="31733" xr:uid="{D7866818-7A46-478F-87F1-D2E126460405}"/>
    <cellStyle name="Calculation 3 3 2 9 2 5" xfId="39560" xr:uid="{013FFAEC-99F5-449B-9188-942F1271402A}"/>
    <cellStyle name="Calculation 3 3 2 9 2 6" xfId="47513" xr:uid="{367E39D6-F009-40F9-9CE9-9DB92C836CA2}"/>
    <cellStyle name="Calculation 3 3 2 9 3" xfId="11870" xr:uid="{44924B44-55C1-4F11-9B24-446B0A9B8F62}"/>
    <cellStyle name="Calculation 3 3 2 9 4" xfId="19737" xr:uid="{748F2FA6-51F3-4BC5-AA8E-9516CC59FB60}"/>
    <cellStyle name="Calculation 3 3 2 9 5" xfId="27737" xr:uid="{50A66616-928F-4261-9C8E-537C654E0D8F}"/>
    <cellStyle name="Calculation 3 3 2 9 6" xfId="35567" xr:uid="{DA9B06BF-BBF0-40C7-98C2-EA66CD360EC9}"/>
    <cellStyle name="Calculation 3 3 2 9 7" xfId="43528" xr:uid="{030AA4B7-3AF4-4B7A-8164-92D4344CE26F}"/>
    <cellStyle name="Calculation 3 3 20" xfId="16982" xr:uid="{B41FBBFA-941B-402D-BDAA-6670EF6F3428}"/>
    <cellStyle name="Calculation 3 3 21" xfId="25001" xr:uid="{B9D63E5C-B9AD-47C2-9A80-91CC7AAE2072}"/>
    <cellStyle name="Calculation 3 3 22" xfId="32812" xr:uid="{B6E9AC3F-2AC0-4535-B013-00622C4896EA}"/>
    <cellStyle name="Calculation 3 3 23" xfId="40773" xr:uid="{2A44BDD7-B243-4FAC-9596-443D56C54166}"/>
    <cellStyle name="Calculation 3 3 3" xfId="1006" xr:uid="{A07CFDF4-0875-45EB-9BFC-3D9102C41E64}"/>
    <cellStyle name="Calculation 3 3 3 10" xfId="3984" xr:uid="{BD7AAC49-9EB4-447F-9B45-02CDECE7FBDF}"/>
    <cellStyle name="Calculation 3 3 3 10 2" xfId="8001" xr:uid="{6334137D-8E5B-4CF1-9681-C677A7245118}"/>
    <cellStyle name="Calculation 3 3 3 10 2 2" xfId="16216" xr:uid="{FC7605DD-D61B-4984-849A-5447B657FC98}"/>
    <cellStyle name="Calculation 3 3 3 10 2 3" xfId="24080" xr:uid="{B3BE94FB-35B8-4F8C-82F1-831E0B86D941}"/>
    <cellStyle name="Calculation 3 3 3 10 2 4" xfId="32060" xr:uid="{FBED1D5E-CFF2-4807-BE99-0D477DB29EF1}"/>
    <cellStyle name="Calculation 3 3 3 10 2 5" xfId="39887" xr:uid="{698BA3ED-557C-4075-A81A-ADBDA0393BD3}"/>
    <cellStyle name="Calculation 3 3 3 10 2 6" xfId="47840" xr:uid="{7CDBF1CE-F1BE-4F6F-AA35-F8671AE5A033}"/>
    <cellStyle name="Calculation 3 3 3 10 3" xfId="12206" xr:uid="{51DD4096-781C-4936-9F63-74F3BE7D50B1}"/>
    <cellStyle name="Calculation 3 3 3 10 4" xfId="20075" xr:uid="{E317CAA5-DC5F-443C-BD49-2F28692900A9}"/>
    <cellStyle name="Calculation 3 3 3 10 5" xfId="28072" xr:uid="{511F4A6B-C52B-4A61-91E1-FDD17D7EAFBE}"/>
    <cellStyle name="Calculation 3 3 3 10 6" xfId="35905" xr:uid="{2BC00060-7C31-4904-83B3-3CBF58931E86}"/>
    <cellStyle name="Calculation 3 3 3 10 7" xfId="43866" xr:uid="{FF197DBE-10CD-4D6D-B24A-506452B74B9E}"/>
    <cellStyle name="Calculation 3 3 3 11" xfId="4281" xr:uid="{BC92F6AD-2467-4B74-9F68-6BC699C59F45}"/>
    <cellStyle name="Calculation 3 3 3 11 2" xfId="8287" xr:uid="{66FF8072-A51D-4F87-994A-BF83ED9AA112}"/>
    <cellStyle name="Calculation 3 3 3 11 2 2" xfId="16502" xr:uid="{0370622E-DB92-44A2-8AA8-2F6216598D4F}"/>
    <cellStyle name="Calculation 3 3 3 11 2 3" xfId="24366" xr:uid="{8AD47040-ADFB-4A69-B689-B658930DC705}"/>
    <cellStyle name="Calculation 3 3 3 11 2 4" xfId="32346" xr:uid="{A16FD806-0DA7-4DEA-91E7-95911C3CAD13}"/>
    <cellStyle name="Calculation 3 3 3 11 2 5" xfId="40173" xr:uid="{3AD2F3FB-926A-487A-97C1-9F3BFBF6A9DF}"/>
    <cellStyle name="Calculation 3 3 3 11 2 6" xfId="48126" xr:uid="{17521F07-CDAB-4DE6-95FD-C44A9134AC41}"/>
    <cellStyle name="Calculation 3 3 3 11 3" xfId="12503" xr:uid="{C8CD94CC-0B3A-4B70-83C9-5C37FB716433}"/>
    <cellStyle name="Calculation 3 3 3 11 4" xfId="20372" xr:uid="{7FCE1970-ECA2-4F33-8ECE-6642A3B81A2B}"/>
    <cellStyle name="Calculation 3 3 3 11 5" xfId="28367" xr:uid="{F1D8B7F3-3BC9-4CB2-8BC0-B0341EE9EAD5}"/>
    <cellStyle name="Calculation 3 3 3 11 6" xfId="36202" xr:uid="{13B63519-F9E6-4EFB-9185-BF8A5AEFA8F5}"/>
    <cellStyle name="Calculation 3 3 3 11 7" xfId="44163" xr:uid="{969B094F-DD39-45AD-BA26-215BE249841B}"/>
    <cellStyle name="Calculation 3 3 3 12" xfId="4570" xr:uid="{63299724-6D1A-4806-8292-6E7996B618B7}"/>
    <cellStyle name="Calculation 3 3 3 12 2" xfId="8566" xr:uid="{58F638EC-FECB-4EA4-8868-EEF3D7597B6E}"/>
    <cellStyle name="Calculation 3 3 3 12 2 2" xfId="16781" xr:uid="{7510569B-F8B1-4480-9A22-179A8C6D78E2}"/>
    <cellStyle name="Calculation 3 3 3 12 2 3" xfId="24645" xr:uid="{97D2FD05-92E1-46C2-852D-5C7D7A9726BF}"/>
    <cellStyle name="Calculation 3 3 3 12 2 4" xfId="32625" xr:uid="{D21EB6BD-522F-45BB-8528-1D2AA148E5D6}"/>
    <cellStyle name="Calculation 3 3 3 12 2 5" xfId="40452" xr:uid="{B6A5061B-107A-4ABC-A3CA-B6284511F451}"/>
    <cellStyle name="Calculation 3 3 3 12 2 6" xfId="48405" xr:uid="{EEB6BB11-1950-4633-9822-1629F2B89426}"/>
    <cellStyle name="Calculation 3 3 3 12 3" xfId="12791" xr:uid="{F8B33E12-064F-48E3-AEC1-77F5F6710319}"/>
    <cellStyle name="Calculation 3 3 3 12 4" xfId="20661" xr:uid="{E715F47A-7B58-4978-98A5-D3A95B661EC3}"/>
    <cellStyle name="Calculation 3 3 3 12 5" xfId="28654" xr:uid="{1881757D-43B2-4525-AA2A-D47D2D5B07EF}"/>
    <cellStyle name="Calculation 3 3 3 12 6" xfId="36491" xr:uid="{8B39C470-E00B-4FD6-89BC-BD41FB7E5B85}"/>
    <cellStyle name="Calculation 3 3 3 12 7" xfId="44452" xr:uid="{18CFB732-2A34-4139-AAF7-0FF711A3FDD3}"/>
    <cellStyle name="Calculation 3 3 3 13" xfId="5143" xr:uid="{D8F29665-D60B-41D4-BC08-848990C8D1F6}"/>
    <cellStyle name="Calculation 3 3 3 13 2" xfId="13358" xr:uid="{616E17DB-20FB-4580-BA5C-6A50CCED9666}"/>
    <cellStyle name="Calculation 3 3 3 13 3" xfId="21222" xr:uid="{A1E5FAAE-1EFF-4471-8850-9920B9F31859}"/>
    <cellStyle name="Calculation 3 3 3 13 4" xfId="29202" xr:uid="{6439B6DB-7B5B-4298-B5C7-284649D4F7D9}"/>
    <cellStyle name="Calculation 3 3 3 13 5" xfId="37029" xr:uid="{334CDA63-09E7-4A59-AFF5-25FA9D4F497C}"/>
    <cellStyle name="Calculation 3 3 3 13 6" xfId="44982" xr:uid="{A9584C53-F19A-445A-B754-39F07473DEF0}"/>
    <cellStyle name="Calculation 3 3 3 14" xfId="9235" xr:uid="{39E01C93-5E56-40CB-B592-2CFB49A61C4E}"/>
    <cellStyle name="Calculation 3 3 3 15" xfId="17097" xr:uid="{9108C9C7-737D-47F3-A786-EA4E9F842180}"/>
    <cellStyle name="Calculation 3 3 3 16" xfId="25114" xr:uid="{6F1EB8BF-AEC6-4A2B-B6E5-32815EDFDD1B}"/>
    <cellStyle name="Calculation 3 3 3 17" xfId="32927" xr:uid="{46F30060-713B-432D-B656-6BD70F118ED6}"/>
    <cellStyle name="Calculation 3 3 3 18" xfId="40888" xr:uid="{087F9AD7-49C1-40FC-A6ED-55F09049660C}"/>
    <cellStyle name="Calculation 3 3 3 2" xfId="1436" xr:uid="{0FA9F28F-187B-4207-B210-61D1B007CF87}"/>
    <cellStyle name="Calculation 3 3 3 2 2" xfId="5545" xr:uid="{3AD93816-5EC2-4372-86A7-B5E0BC9DC480}"/>
    <cellStyle name="Calculation 3 3 3 2 2 2" xfId="13760" xr:uid="{499FED1C-D6AC-4C7D-9EBE-2D36C965900E}"/>
    <cellStyle name="Calculation 3 3 3 2 2 3" xfId="21624" xr:uid="{6C7E2C71-B861-4E8B-A134-B9793EC67FD8}"/>
    <cellStyle name="Calculation 3 3 3 2 2 4" xfId="29604" xr:uid="{C0C15A37-1607-426B-BCCE-3EDDE8BF30A8}"/>
    <cellStyle name="Calculation 3 3 3 2 2 5" xfId="37431" xr:uid="{6A4A9279-49C0-4D7A-A1A9-B16A581473FB}"/>
    <cellStyle name="Calculation 3 3 3 2 2 6" xfId="45384" xr:uid="{D3195342-B50F-43D5-9891-FAE8C2DA4CFB}"/>
    <cellStyle name="Calculation 3 3 3 2 3" xfId="9665" xr:uid="{8E2CA46D-331A-4623-90DF-34161057CEC5}"/>
    <cellStyle name="Calculation 3 3 3 2 4" xfId="17527" xr:uid="{27097AE4-A0B5-435F-8157-51B308580E4E}"/>
    <cellStyle name="Calculation 3 3 3 2 5" xfId="25538" xr:uid="{26289BAA-374A-4360-A642-A68EACBE4AFD}"/>
    <cellStyle name="Calculation 3 3 3 2 6" xfId="33357" xr:uid="{2172A734-CDF5-496F-9386-8191B640A13C}"/>
    <cellStyle name="Calculation 3 3 3 2 7" xfId="41318" xr:uid="{F5795267-48DC-4AEB-84E7-DA85C332F735}"/>
    <cellStyle name="Calculation 3 3 3 3" xfId="1779" xr:uid="{20DC1579-05A1-4DF1-ADD2-C65F8636395E}"/>
    <cellStyle name="Calculation 3 3 3 3 2" xfId="5864" xr:uid="{392821E7-71A1-4DE3-BB1D-5B347C8CFA7B}"/>
    <cellStyle name="Calculation 3 3 3 3 2 2" xfId="14079" xr:uid="{FE1D16E3-3DE4-468F-9226-A23A1781A2B1}"/>
    <cellStyle name="Calculation 3 3 3 3 2 3" xfId="21943" xr:uid="{825DB89C-3F42-4BB7-A630-046CDBAB0CF5}"/>
    <cellStyle name="Calculation 3 3 3 3 2 4" xfId="29923" xr:uid="{74BC768D-6099-4B55-8DB1-B90349CE31AD}"/>
    <cellStyle name="Calculation 3 3 3 3 2 5" xfId="37750" xr:uid="{082FC33E-F201-4D02-8EF1-E1E164FD0956}"/>
    <cellStyle name="Calculation 3 3 3 3 2 6" xfId="45703" xr:uid="{0939498A-0E2A-442E-B2D6-4DC10F334D90}"/>
    <cellStyle name="Calculation 3 3 3 3 3" xfId="10005" xr:uid="{C00C84C9-E4FD-4C63-A02C-B73066213A68}"/>
    <cellStyle name="Calculation 3 3 3 3 4" xfId="17870" xr:uid="{66A32612-527B-4D6C-A78D-9507B38DED3F}"/>
    <cellStyle name="Calculation 3 3 3 3 5" xfId="25878" xr:uid="{58972FCE-8F16-44F9-A138-B47DEA8CFE83}"/>
    <cellStyle name="Calculation 3 3 3 3 6" xfId="33700" xr:uid="{2F8DBA6E-D048-4A8C-8CA3-4D04BE705CAD}"/>
    <cellStyle name="Calculation 3 3 3 3 7" xfId="41661" xr:uid="{F6370F00-1610-408C-88CF-7F5BBE027AD9}"/>
    <cellStyle name="Calculation 3 3 3 4" xfId="2113" xr:uid="{ADC97BD3-0D10-4D39-BF80-283E78D8B1FA}"/>
    <cellStyle name="Calculation 3 3 3 4 2" xfId="6187" xr:uid="{19859D1E-F61B-45EA-80D4-931A78E56B21}"/>
    <cellStyle name="Calculation 3 3 3 4 2 2" xfId="14402" xr:uid="{65CF845C-F8A8-4F75-8DF0-D2F4D5C83EE7}"/>
    <cellStyle name="Calculation 3 3 3 4 2 3" xfId="22266" xr:uid="{A5B99F88-9022-4378-AB38-B9E4C0193201}"/>
    <cellStyle name="Calculation 3 3 3 4 2 4" xfId="30246" xr:uid="{FACB7D04-6F44-4631-A773-CBE9D388AFEF}"/>
    <cellStyle name="Calculation 3 3 3 4 2 5" xfId="38073" xr:uid="{9AEBC5EA-B735-4129-9BF6-AEC7DFE17C70}"/>
    <cellStyle name="Calculation 3 3 3 4 2 6" xfId="46026" xr:uid="{D04D616B-EE36-4393-BBA6-DE28D9CC4747}"/>
    <cellStyle name="Calculation 3 3 3 4 3" xfId="10339" xr:uid="{4F7F593F-628E-4A19-886B-33BEDA37A73D}"/>
    <cellStyle name="Calculation 3 3 3 4 4" xfId="18204" xr:uid="{B7597F62-6C85-4344-BAF2-BA8DDB68F405}"/>
    <cellStyle name="Calculation 3 3 3 4 5" xfId="26211" xr:uid="{063ADE5F-51EB-4AFC-8455-D2485A4B62CE}"/>
    <cellStyle name="Calculation 3 3 3 4 6" xfId="34034" xr:uid="{12CDE27E-A9FC-43DD-9DE9-45328CFE1757}"/>
    <cellStyle name="Calculation 3 3 3 4 7" xfId="41995" xr:uid="{191792C1-0407-44A0-ACD8-73D0ADFC8BD0}"/>
    <cellStyle name="Calculation 3 3 3 5" xfId="2433" xr:uid="{24843063-7FBE-4F7F-8734-2906C64F2D4C}"/>
    <cellStyle name="Calculation 3 3 3 5 2" xfId="6495" xr:uid="{023C5394-FE01-475C-AEAE-5FC1AAA1FDA9}"/>
    <cellStyle name="Calculation 3 3 3 5 2 2" xfId="14710" xr:uid="{6FD880ED-5FAE-4725-9BDE-D98BD3FD043C}"/>
    <cellStyle name="Calculation 3 3 3 5 2 3" xfId="22574" xr:uid="{2C22BFE4-8B5F-4052-A407-B55ED866725C}"/>
    <cellStyle name="Calculation 3 3 3 5 2 4" xfId="30554" xr:uid="{CBF249AF-8C41-46F1-9C41-641B60B4625D}"/>
    <cellStyle name="Calculation 3 3 3 5 2 5" xfId="38381" xr:uid="{FD16BF0A-773F-48AD-B715-45BFAB622184}"/>
    <cellStyle name="Calculation 3 3 3 5 2 6" xfId="46334" xr:uid="{A5DA67C7-939C-44AA-B74C-58153521AE93}"/>
    <cellStyle name="Calculation 3 3 3 5 3" xfId="10659" xr:uid="{354DB0E2-02C9-4A55-9230-BA217C6B764A}"/>
    <cellStyle name="Calculation 3 3 3 5 4" xfId="18524" xr:uid="{663E53AC-70FE-4F4D-A231-15344CEB95C9}"/>
    <cellStyle name="Calculation 3 3 3 5 5" xfId="26528" xr:uid="{9D7AA361-E9EA-4B87-B550-29BDBE6DC7F1}"/>
    <cellStyle name="Calculation 3 3 3 5 6" xfId="34354" xr:uid="{F30F2720-00A2-477F-9E53-FF3D9BB2FE38}"/>
    <cellStyle name="Calculation 3 3 3 5 7" xfId="42315" xr:uid="{1C6C9DA6-BCDF-4BD7-847B-3326BFAA9D5E}"/>
    <cellStyle name="Calculation 3 3 3 6" xfId="2761" xr:uid="{2F655535-5D2D-4E9A-A058-02B5DB582D9C}"/>
    <cellStyle name="Calculation 3 3 3 6 2" xfId="6811" xr:uid="{E2847627-A659-4D72-93ED-ABCE0F759A47}"/>
    <cellStyle name="Calculation 3 3 3 6 2 2" xfId="15026" xr:uid="{77E4ADE5-13BF-4208-807C-A66E9DFCDF77}"/>
    <cellStyle name="Calculation 3 3 3 6 2 3" xfId="22890" xr:uid="{44E1106D-F238-4752-A88C-D5F49EFAADE6}"/>
    <cellStyle name="Calculation 3 3 3 6 2 4" xfId="30870" xr:uid="{4262DB9F-E21A-412E-BAA7-2313D99FFDEE}"/>
    <cellStyle name="Calculation 3 3 3 6 2 5" xfId="38697" xr:uid="{773E8502-B724-4F8A-A007-B9B77BB1405E}"/>
    <cellStyle name="Calculation 3 3 3 6 2 6" xfId="46650" xr:uid="{B7CFB496-6427-4A0F-AF5A-5C2DECA2C440}"/>
    <cellStyle name="Calculation 3 3 3 6 3" xfId="10987" xr:uid="{AC55BEA3-E1AD-4680-8F24-301F5395E9AD}"/>
    <cellStyle name="Calculation 3 3 3 6 4" xfId="18852" xr:uid="{0FB2B66C-5486-4162-9BC2-7EEEDDA7CFFD}"/>
    <cellStyle name="Calculation 3 3 3 6 5" xfId="26855" xr:uid="{C34B216E-9C5A-430D-BBB2-480E7ABCE800}"/>
    <cellStyle name="Calculation 3 3 3 6 6" xfId="34682" xr:uid="{2E21700A-59A7-4851-8625-651E71CE441A}"/>
    <cellStyle name="Calculation 3 3 3 6 7" xfId="42643" xr:uid="{1D0366BC-9B9E-44AF-BF03-98872BE207E2}"/>
    <cellStyle name="Calculation 3 3 3 7" xfId="3075" xr:uid="{38AAEB76-CCD3-4B30-A5A0-EA0320196C78}"/>
    <cellStyle name="Calculation 3 3 3 7 2" xfId="7114" xr:uid="{C3AB74C9-1D4F-4492-BF50-F0C465D556B7}"/>
    <cellStyle name="Calculation 3 3 3 7 2 2" xfId="15329" xr:uid="{E932DE4E-517B-4318-B39F-6008F62C4ADD}"/>
    <cellStyle name="Calculation 3 3 3 7 2 3" xfId="23193" xr:uid="{869CDAF4-7609-4911-AF60-EAC2B0FC8974}"/>
    <cellStyle name="Calculation 3 3 3 7 2 4" xfId="31173" xr:uid="{DBFAEBE7-ADB5-4122-BDB8-4AD2507B685A}"/>
    <cellStyle name="Calculation 3 3 3 7 2 5" xfId="39000" xr:uid="{494224C4-6E55-424A-9D82-62DF05E1850B}"/>
    <cellStyle name="Calculation 3 3 3 7 2 6" xfId="46953" xr:uid="{00F6101E-454C-44E0-832D-6561DB7B2637}"/>
    <cellStyle name="Calculation 3 3 3 7 3" xfId="11300" xr:uid="{E3252079-2454-40AB-9922-B121EFFA80BC}"/>
    <cellStyle name="Calculation 3 3 3 7 4" xfId="19166" xr:uid="{986C4F68-CC3D-4B0D-BD27-0A29AC1A3449}"/>
    <cellStyle name="Calculation 3 3 3 7 5" xfId="27166" xr:uid="{CDD595EB-1F27-4E03-87BC-EEB0E2FAE27E}"/>
    <cellStyle name="Calculation 3 3 3 7 6" xfId="34996" xr:uid="{76356563-0DB3-4ACC-923E-B320AC0A24B3}"/>
    <cellStyle name="Calculation 3 3 3 7 7" xfId="42957" xr:uid="{DD107B38-4741-4A4D-A5AD-FF8EFF42CD48}"/>
    <cellStyle name="Calculation 3 3 3 8" xfId="3393" xr:uid="{21A7E85E-ACB9-492F-A7E9-6E900555C75E}"/>
    <cellStyle name="Calculation 3 3 3 8 2" xfId="7421" xr:uid="{F2DFE7C4-3F4B-41B4-BF6C-076A5281774F}"/>
    <cellStyle name="Calculation 3 3 3 8 2 2" xfId="15636" xr:uid="{FC7C094E-0288-45B7-AFDF-8164AF714CE4}"/>
    <cellStyle name="Calculation 3 3 3 8 2 3" xfId="23500" xr:uid="{10137E49-28F7-448A-B6D8-BCA69FE713BE}"/>
    <cellStyle name="Calculation 3 3 3 8 2 4" xfId="31480" xr:uid="{979AE1F7-57BA-44A0-9A05-0572521CE2B1}"/>
    <cellStyle name="Calculation 3 3 3 8 2 5" xfId="39307" xr:uid="{4143825D-CB74-4E84-8354-008E2C05FEF4}"/>
    <cellStyle name="Calculation 3 3 3 8 2 6" xfId="47260" xr:uid="{14395E2D-D750-49A3-A26B-2261568070E8}"/>
    <cellStyle name="Calculation 3 3 3 8 3" xfId="11617" xr:uid="{2E135845-1D21-47DE-8891-221ED094F7CA}"/>
    <cellStyle name="Calculation 3 3 3 8 4" xfId="19484" xr:uid="{34162FDA-8B31-4FF0-B1AB-7171462155A4}"/>
    <cellStyle name="Calculation 3 3 3 8 5" xfId="27484" xr:uid="{8B74DD6C-4632-4D9F-9C45-40D161AB2298}"/>
    <cellStyle name="Calculation 3 3 3 8 6" xfId="35314" xr:uid="{743AB2F0-D73A-4376-A8FE-04C18FC48F22}"/>
    <cellStyle name="Calculation 3 3 3 8 7" xfId="43275" xr:uid="{2CB9539F-8C5F-44FC-A903-62DB39641DB7}"/>
    <cellStyle name="Calculation 3 3 3 9" xfId="3688" xr:uid="{80D7159E-50CE-44EC-A4E8-E257F8993113}"/>
    <cellStyle name="Calculation 3 3 3 9 2" xfId="7716" xr:uid="{F194C2EE-5FA7-4218-9EFB-3F328AD61C21}"/>
    <cellStyle name="Calculation 3 3 3 9 2 2" xfId="15931" xr:uid="{50201BF8-3E33-4C20-B883-9D3AE35DB330}"/>
    <cellStyle name="Calculation 3 3 3 9 2 3" xfId="23795" xr:uid="{7C405E9D-51C2-4F85-A8F1-12C1FF7055B0}"/>
    <cellStyle name="Calculation 3 3 3 9 2 4" xfId="31775" xr:uid="{5858710A-43E9-4F72-996E-5D06103E126E}"/>
    <cellStyle name="Calculation 3 3 3 9 2 5" xfId="39602" xr:uid="{84127C2B-C48A-440C-B276-A32464558B4A}"/>
    <cellStyle name="Calculation 3 3 3 9 2 6" xfId="47555" xr:uid="{04D0D6EC-D5BC-4E43-853E-B282F5407DE7}"/>
    <cellStyle name="Calculation 3 3 3 9 3" xfId="11912" xr:uid="{6A6BF88D-9E20-41AD-8FD7-163E216BFBD1}"/>
    <cellStyle name="Calculation 3 3 3 9 4" xfId="19779" xr:uid="{6E2AAE73-BE6F-4BD5-8F63-8B0FDB0E0523}"/>
    <cellStyle name="Calculation 3 3 3 9 5" xfId="27779" xr:uid="{9A991609-BE57-45FE-A063-8AA774A86CD6}"/>
    <cellStyle name="Calculation 3 3 3 9 6" xfId="35609" xr:uid="{B69E674F-40A1-4154-AB19-A2B799889722}"/>
    <cellStyle name="Calculation 3 3 3 9 7" xfId="43570" xr:uid="{56C15DF4-C04C-4D1A-96CA-C764E7F52834}"/>
    <cellStyle name="Calculation 3 3 4" xfId="1048" xr:uid="{6C7A94A6-EBF2-4730-9E71-D1809557102C}"/>
    <cellStyle name="Calculation 3 3 4 10" xfId="4026" xr:uid="{6DEBECF7-266D-479D-9779-3FDBA435A0EC}"/>
    <cellStyle name="Calculation 3 3 4 10 2" xfId="8041" xr:uid="{A2F372A3-3A24-435C-839E-65B15A335CE5}"/>
    <cellStyle name="Calculation 3 3 4 10 2 2" xfId="16256" xr:uid="{B3F250BD-DECF-4459-ACEA-518BB8DC77D7}"/>
    <cellStyle name="Calculation 3 3 4 10 2 3" xfId="24120" xr:uid="{313E72D1-D0DC-4ECB-8F86-15D9CFD369DA}"/>
    <cellStyle name="Calculation 3 3 4 10 2 4" xfId="32100" xr:uid="{EA0869E7-59C9-4D5C-9A11-BE1105357963}"/>
    <cellStyle name="Calculation 3 3 4 10 2 5" xfId="39927" xr:uid="{28110F83-2863-42D0-985C-7B7CC29FE2B5}"/>
    <cellStyle name="Calculation 3 3 4 10 2 6" xfId="47880" xr:uid="{B68F46A3-D3CC-400B-9F5C-24FF99B40EC3}"/>
    <cellStyle name="Calculation 3 3 4 10 3" xfId="12248" xr:uid="{0DCB5DCA-35EA-47E2-BE17-CBD4ED35FE10}"/>
    <cellStyle name="Calculation 3 3 4 10 4" xfId="20117" xr:uid="{0149689A-F13C-4A0A-BB76-8EF5A922ADED}"/>
    <cellStyle name="Calculation 3 3 4 10 5" xfId="28113" xr:uid="{B9734B4C-C4CC-42E6-84BF-B55CECC7D593}"/>
    <cellStyle name="Calculation 3 3 4 10 6" xfId="35947" xr:uid="{87312A6E-C0BA-4C59-B5E3-FE26F865BBF7}"/>
    <cellStyle name="Calculation 3 3 4 10 7" xfId="43908" xr:uid="{E5F56D2E-FC00-40A7-A4B6-A3F1A223D88A}"/>
    <cellStyle name="Calculation 3 3 4 11" xfId="4321" xr:uid="{EA6E258E-5D8B-4959-9235-08EAFFB65893}"/>
    <cellStyle name="Calculation 3 3 4 11 2" xfId="8327" xr:uid="{8FA0CE75-016D-48B2-BB09-C585720242A9}"/>
    <cellStyle name="Calculation 3 3 4 11 2 2" xfId="16542" xr:uid="{C21D0725-DA61-4C1E-8D34-7167E754B511}"/>
    <cellStyle name="Calculation 3 3 4 11 2 3" xfId="24406" xr:uid="{26756E9E-5214-43E2-9DA4-9C350EDDB276}"/>
    <cellStyle name="Calculation 3 3 4 11 2 4" xfId="32386" xr:uid="{B361857C-4096-4E19-89E9-0F0546C09E1D}"/>
    <cellStyle name="Calculation 3 3 4 11 2 5" xfId="40213" xr:uid="{4439CB26-5F3F-410F-9A3F-2F5FEA639F45}"/>
    <cellStyle name="Calculation 3 3 4 11 2 6" xfId="48166" xr:uid="{026DE860-C433-4E47-B1A6-F106B6F8C893}"/>
    <cellStyle name="Calculation 3 3 4 11 3" xfId="12543" xr:uid="{768DF849-BBCB-416D-8E1C-FBADA01B8ACD}"/>
    <cellStyle name="Calculation 3 3 4 11 4" xfId="20412" xr:uid="{1440DF43-4F18-427A-8986-4E55605BB76D}"/>
    <cellStyle name="Calculation 3 3 4 11 5" xfId="28407" xr:uid="{304B3366-5D37-495C-9593-7CC42AFA91FB}"/>
    <cellStyle name="Calculation 3 3 4 11 6" xfId="36242" xr:uid="{A8830E2B-E986-484D-98F0-DAB1E9642407}"/>
    <cellStyle name="Calculation 3 3 4 11 7" xfId="44203" xr:uid="{F0B70060-B117-4ED1-8E5F-DCB3DC5C79B3}"/>
    <cellStyle name="Calculation 3 3 4 12" xfId="4612" xr:uid="{81A8426E-B745-41A5-8ED5-7D2574C2E122}"/>
    <cellStyle name="Calculation 3 3 4 12 2" xfId="8606" xr:uid="{7C98509B-CB39-4A8B-9838-FCC68DA3B427}"/>
    <cellStyle name="Calculation 3 3 4 12 2 2" xfId="16821" xr:uid="{E59A2968-18C5-4A9F-9C35-85CE95D0D589}"/>
    <cellStyle name="Calculation 3 3 4 12 2 3" xfId="24685" xr:uid="{E32DE24C-54D8-4501-8CE2-67FA9496D338}"/>
    <cellStyle name="Calculation 3 3 4 12 2 4" xfId="32665" xr:uid="{ABEE4F10-5997-404C-87A6-660566DE6741}"/>
    <cellStyle name="Calculation 3 3 4 12 2 5" xfId="40492" xr:uid="{5C288F8F-CCC7-4173-887C-6CE48511DBE9}"/>
    <cellStyle name="Calculation 3 3 4 12 2 6" xfId="48445" xr:uid="{2FB48C8C-397B-48AB-AE58-7EDCE1F7DD92}"/>
    <cellStyle name="Calculation 3 3 4 12 3" xfId="12833" xr:uid="{4A147F94-43C8-4371-A202-D4C8FFBA0DEC}"/>
    <cellStyle name="Calculation 3 3 4 12 4" xfId="20703" xr:uid="{A92F1F39-71C9-4653-9C0C-C52E9B7645E3}"/>
    <cellStyle name="Calculation 3 3 4 12 5" xfId="28696" xr:uid="{32298096-33AB-454E-9690-FB2D91E8D5BB}"/>
    <cellStyle name="Calculation 3 3 4 12 6" xfId="36533" xr:uid="{1415DC6B-55B9-488E-BCD6-3645D456E7D4}"/>
    <cellStyle name="Calculation 3 3 4 12 7" xfId="44494" xr:uid="{E85F819B-DA15-448D-B53B-7996500EDB0F}"/>
    <cellStyle name="Calculation 3 3 4 13" xfId="5183" xr:uid="{4365CB57-A329-471E-809E-B81C2CDF83BE}"/>
    <cellStyle name="Calculation 3 3 4 13 2" xfId="13398" xr:uid="{E0881FFA-BC2B-4909-8D2A-B7F09786B5B1}"/>
    <cellStyle name="Calculation 3 3 4 13 3" xfId="21262" xr:uid="{8F85DA50-ABA1-43A2-9A49-40A51B3FE40D}"/>
    <cellStyle name="Calculation 3 3 4 13 4" xfId="29242" xr:uid="{C2D34C26-28ED-4117-82D8-4C2E26DCD954}"/>
    <cellStyle name="Calculation 3 3 4 13 5" xfId="37069" xr:uid="{52A2444B-EDE6-4CA7-B359-FC0624324F31}"/>
    <cellStyle name="Calculation 3 3 4 13 6" xfId="45022" xr:uid="{1632CB17-E684-43A6-A64B-4C1F0196C06A}"/>
    <cellStyle name="Calculation 3 3 4 14" xfId="9277" xr:uid="{A1DA8DD7-C00E-4F45-96F7-C4113F0B3F86}"/>
    <cellStyle name="Calculation 3 3 4 15" xfId="17139" xr:uid="{E5212E49-EA9E-461D-B98C-1D65C72102EC}"/>
    <cellStyle name="Calculation 3 3 4 16" xfId="25156" xr:uid="{9C0E6365-C8C5-4CB7-998E-4FDFA0A3A165}"/>
    <cellStyle name="Calculation 3 3 4 17" xfId="32969" xr:uid="{2F0FEAA6-F074-44E8-BD61-F2FC6A6017AF}"/>
    <cellStyle name="Calculation 3 3 4 18" xfId="40930" xr:uid="{3CAC2FAF-956F-471E-9C01-6C96CD8CE677}"/>
    <cellStyle name="Calculation 3 3 4 2" xfId="1478" xr:uid="{792D1A1A-C701-4A2F-A305-37129AED264D}"/>
    <cellStyle name="Calculation 3 3 4 2 2" xfId="5585" xr:uid="{104DE814-3A92-4FA2-BD48-BFB9DE310071}"/>
    <cellStyle name="Calculation 3 3 4 2 2 2" xfId="13800" xr:uid="{15884FA8-7078-4FA1-9EBD-FE362DA433D2}"/>
    <cellStyle name="Calculation 3 3 4 2 2 3" xfId="21664" xr:uid="{919DFADA-7306-4A11-A36F-69A60DA223CB}"/>
    <cellStyle name="Calculation 3 3 4 2 2 4" xfId="29644" xr:uid="{FA3AF126-16B0-45E9-98AF-9935D1E8FF65}"/>
    <cellStyle name="Calculation 3 3 4 2 2 5" xfId="37471" xr:uid="{B96CFC3B-7549-4A06-B112-58F92E670B1A}"/>
    <cellStyle name="Calculation 3 3 4 2 2 6" xfId="45424" xr:uid="{C4E5D21C-3BB5-4E33-BD90-B94B50A4D392}"/>
    <cellStyle name="Calculation 3 3 4 2 3" xfId="9707" xr:uid="{6E5A5660-696F-4FFA-8A3F-0CEF98D078FF}"/>
    <cellStyle name="Calculation 3 3 4 2 4" xfId="17569" xr:uid="{4140FF30-9C91-438C-8A0E-7DA89ACE68D4}"/>
    <cellStyle name="Calculation 3 3 4 2 5" xfId="25580" xr:uid="{FBC6B796-7E18-4831-AE6B-CAB0381B533C}"/>
    <cellStyle name="Calculation 3 3 4 2 6" xfId="33399" xr:uid="{221AC9DF-EDDB-4859-AED9-DF961107A058}"/>
    <cellStyle name="Calculation 3 3 4 2 7" xfId="41360" xr:uid="{EA60EF8E-011F-4D81-B8D7-47EA592BD311}"/>
    <cellStyle name="Calculation 3 3 4 3" xfId="1821" xr:uid="{061D0D14-FC33-4171-A4A7-F1B2EE47541C}"/>
    <cellStyle name="Calculation 3 3 4 3 2" xfId="5904" xr:uid="{4D51CF60-679B-4E02-9128-BF160E8D67E9}"/>
    <cellStyle name="Calculation 3 3 4 3 2 2" xfId="14119" xr:uid="{579AE822-7F49-40B6-B4E3-DD4CBBA2BDE7}"/>
    <cellStyle name="Calculation 3 3 4 3 2 3" xfId="21983" xr:uid="{84C8D82C-C656-43B4-9D7E-1BF09BCC7E6F}"/>
    <cellStyle name="Calculation 3 3 4 3 2 4" xfId="29963" xr:uid="{C18BCEF1-1FF0-455B-849F-75D4600D9065}"/>
    <cellStyle name="Calculation 3 3 4 3 2 5" xfId="37790" xr:uid="{9C84BED8-05AE-4988-89FD-9F8A35D070FA}"/>
    <cellStyle name="Calculation 3 3 4 3 2 6" xfId="45743" xr:uid="{05E116C0-4C59-4069-87F8-133FF01C3F4E}"/>
    <cellStyle name="Calculation 3 3 4 3 3" xfId="10047" xr:uid="{20261F05-3800-4C90-A791-B4357A64692B}"/>
    <cellStyle name="Calculation 3 3 4 3 4" xfId="17912" xr:uid="{DD050114-3070-4D9D-BD31-148B7F2A4FBD}"/>
    <cellStyle name="Calculation 3 3 4 3 5" xfId="25919" xr:uid="{D2880C45-4386-4FCF-9AEE-E88FD2D0231D}"/>
    <cellStyle name="Calculation 3 3 4 3 6" xfId="33742" xr:uid="{3A6435F3-996D-444F-940C-4C45F9DA5E99}"/>
    <cellStyle name="Calculation 3 3 4 3 7" xfId="41703" xr:uid="{5001898E-F1CD-4FA1-A32C-0410EC89276D}"/>
    <cellStyle name="Calculation 3 3 4 4" xfId="2155" xr:uid="{A0CF900C-6E28-4F22-841B-7A2D4E497570}"/>
    <cellStyle name="Calculation 3 3 4 4 2" xfId="6229" xr:uid="{49CADE06-F1B4-43C8-A76F-DA4941D723F1}"/>
    <cellStyle name="Calculation 3 3 4 4 2 2" xfId="14444" xr:uid="{5736D985-0F07-4B1F-8998-8EB2C41F8154}"/>
    <cellStyle name="Calculation 3 3 4 4 2 3" xfId="22308" xr:uid="{4CDEA828-B7D6-4DE0-B707-26CB1F487554}"/>
    <cellStyle name="Calculation 3 3 4 4 2 4" xfId="30288" xr:uid="{DFBC847F-D410-4F2E-816A-6FA3CD34B9DE}"/>
    <cellStyle name="Calculation 3 3 4 4 2 5" xfId="38115" xr:uid="{592B4FB9-86FC-4ABB-A89C-4ACF6D07349E}"/>
    <cellStyle name="Calculation 3 3 4 4 2 6" xfId="46068" xr:uid="{CED029D7-2E92-4DF4-AC05-2A82A305AB9E}"/>
    <cellStyle name="Calculation 3 3 4 4 3" xfId="10381" xr:uid="{8C2A6AB0-5076-49E5-822B-75F34788DE87}"/>
    <cellStyle name="Calculation 3 3 4 4 4" xfId="18246" xr:uid="{D8D0F788-109B-48F0-AD34-B785B06C96A3}"/>
    <cellStyle name="Calculation 3 3 4 4 5" xfId="26253" xr:uid="{65723E1E-E99F-4B75-B0CF-7591E1138E1D}"/>
    <cellStyle name="Calculation 3 3 4 4 6" xfId="34076" xr:uid="{4FD99CDF-4A79-48C4-8D0D-48E95B488AE7}"/>
    <cellStyle name="Calculation 3 3 4 4 7" xfId="42037" xr:uid="{CC2CF4F8-AA6F-4DCC-947E-EB8CB9094847}"/>
    <cellStyle name="Calculation 3 3 4 5" xfId="2475" xr:uid="{7303B83D-21A3-48D4-BB74-3C13E145D00F}"/>
    <cellStyle name="Calculation 3 3 4 5 2" xfId="6535" xr:uid="{73E66215-00D5-472E-83A7-57ECF3E48985}"/>
    <cellStyle name="Calculation 3 3 4 5 2 2" xfId="14750" xr:uid="{6FB0B27C-5335-45F1-8F70-C8186FEA7676}"/>
    <cellStyle name="Calculation 3 3 4 5 2 3" xfId="22614" xr:uid="{27E9E72E-0D0F-4310-9017-68DA71C37238}"/>
    <cellStyle name="Calculation 3 3 4 5 2 4" xfId="30594" xr:uid="{D2E843BA-57FF-4B1C-A326-C16FBCCCFD83}"/>
    <cellStyle name="Calculation 3 3 4 5 2 5" xfId="38421" xr:uid="{61CE1E43-9374-4F65-B306-AF1D92AB8890}"/>
    <cellStyle name="Calculation 3 3 4 5 2 6" xfId="46374" xr:uid="{CEC6F4FC-2D1F-490F-9ECF-DE776579FFF6}"/>
    <cellStyle name="Calculation 3 3 4 5 3" xfId="10701" xr:uid="{F16FE9EF-EFAD-48AB-9936-5B402D48F884}"/>
    <cellStyle name="Calculation 3 3 4 5 4" xfId="18566" xr:uid="{40A16E9C-11D8-4976-B2A7-A3F75FB94484}"/>
    <cellStyle name="Calculation 3 3 4 5 5" xfId="26569" xr:uid="{9B0954D7-9D48-4FD0-8FE8-BB110A227C0F}"/>
    <cellStyle name="Calculation 3 3 4 5 6" xfId="34396" xr:uid="{1385A1EF-C3E7-4D2C-8DD4-6E96C4035BAE}"/>
    <cellStyle name="Calculation 3 3 4 5 7" xfId="42357" xr:uid="{9CB115F3-0A5B-435E-9073-DB331801AD30}"/>
    <cellStyle name="Calculation 3 3 4 6" xfId="2803" xr:uid="{6FCB92E4-427D-427C-A2B9-87FC64B7B948}"/>
    <cellStyle name="Calculation 3 3 4 6 2" xfId="6853" xr:uid="{436CCBB4-2ACB-4F94-9FAB-1E91301AB4D4}"/>
    <cellStyle name="Calculation 3 3 4 6 2 2" xfId="15068" xr:uid="{B6C4FDAF-8DAE-4DFE-9AE8-94FFA4F83C5A}"/>
    <cellStyle name="Calculation 3 3 4 6 2 3" xfId="22932" xr:uid="{2491279B-443D-4E6C-BBF0-6EE6DF320F02}"/>
    <cellStyle name="Calculation 3 3 4 6 2 4" xfId="30912" xr:uid="{7B2977C0-AE05-4F69-9766-7DC98E46F130}"/>
    <cellStyle name="Calculation 3 3 4 6 2 5" xfId="38739" xr:uid="{EEF2DD8B-14C0-4CFC-B8BF-44BB015ECA94}"/>
    <cellStyle name="Calculation 3 3 4 6 2 6" xfId="46692" xr:uid="{C9911436-27EE-4138-B36B-ACC3BF69D2E5}"/>
    <cellStyle name="Calculation 3 3 4 6 3" xfId="11029" xr:uid="{785F1944-37A5-4148-BDA7-0E50FDE9B0E8}"/>
    <cellStyle name="Calculation 3 3 4 6 4" xfId="18894" xr:uid="{CA03D349-11FA-4742-A85E-FD12E6141D9D}"/>
    <cellStyle name="Calculation 3 3 4 6 5" xfId="26897" xr:uid="{C8F5305D-7537-4D83-90FE-A8C105E59041}"/>
    <cellStyle name="Calculation 3 3 4 6 6" xfId="34724" xr:uid="{A9E2865B-E2DC-448F-A763-CB96CDB0A6DD}"/>
    <cellStyle name="Calculation 3 3 4 6 7" xfId="42685" xr:uid="{B930616A-ED20-4D25-8E82-21AD9B95FF3D}"/>
    <cellStyle name="Calculation 3 3 4 7" xfId="3117" xr:uid="{16F524BA-8F9C-4485-A9AD-B3377D05DD5C}"/>
    <cellStyle name="Calculation 3 3 4 7 2" xfId="7154" xr:uid="{4ACE754A-42E3-4B6D-82DE-8F5D34D9266F}"/>
    <cellStyle name="Calculation 3 3 4 7 2 2" xfId="15369" xr:uid="{E783EEAC-3294-460F-AEB7-F9F4A60163FB}"/>
    <cellStyle name="Calculation 3 3 4 7 2 3" xfId="23233" xr:uid="{0EE7E46B-81BA-4F8E-94F5-05FC678F9DF6}"/>
    <cellStyle name="Calculation 3 3 4 7 2 4" xfId="31213" xr:uid="{DA93078D-69E0-4198-9910-687E0A560323}"/>
    <cellStyle name="Calculation 3 3 4 7 2 5" xfId="39040" xr:uid="{673425B5-9EB9-413E-AF57-ADA26FD22A9D}"/>
    <cellStyle name="Calculation 3 3 4 7 2 6" xfId="46993" xr:uid="{0BBF5888-770D-4CDE-80CC-52FCA3B66D13}"/>
    <cellStyle name="Calculation 3 3 4 7 3" xfId="11341" xr:uid="{858EB1BA-BBA0-4199-994C-938FF51767A7}"/>
    <cellStyle name="Calculation 3 3 4 7 4" xfId="19208" xr:uid="{D7D2F854-E0B6-429E-A3D8-05D628DC1862}"/>
    <cellStyle name="Calculation 3 3 4 7 5" xfId="27208" xr:uid="{A15AADA5-C2A8-4479-9AAA-B5358CDDCDE5}"/>
    <cellStyle name="Calculation 3 3 4 7 6" xfId="35038" xr:uid="{2376DF92-CBB9-4E98-9346-D559A38BBE2C}"/>
    <cellStyle name="Calculation 3 3 4 7 7" xfId="42999" xr:uid="{B2A07192-4CC5-406E-9F1A-2537B84A8B13}"/>
    <cellStyle name="Calculation 3 3 4 8" xfId="3433" xr:uid="{46AE66DF-E8EF-43DC-A211-ABCB973B7C6F}"/>
    <cellStyle name="Calculation 3 3 4 8 2" xfId="7461" xr:uid="{CAE95318-7397-48FF-ACE5-825B587B8157}"/>
    <cellStyle name="Calculation 3 3 4 8 2 2" xfId="15676" xr:uid="{F0A6DDBC-A991-49D3-BC7D-138D6BE061DE}"/>
    <cellStyle name="Calculation 3 3 4 8 2 3" xfId="23540" xr:uid="{3D8B454B-616C-4C6F-9728-4F91358840CE}"/>
    <cellStyle name="Calculation 3 3 4 8 2 4" xfId="31520" xr:uid="{4782E704-CEE0-4D1A-88F8-6A3CFCDB4F16}"/>
    <cellStyle name="Calculation 3 3 4 8 2 5" xfId="39347" xr:uid="{8F98530F-AC2F-4881-A1C1-55B32EACF0A2}"/>
    <cellStyle name="Calculation 3 3 4 8 2 6" xfId="47300" xr:uid="{3023E93F-F50E-4D81-8561-48DC9D9BC572}"/>
    <cellStyle name="Calculation 3 3 4 8 3" xfId="11657" xr:uid="{E6F14D00-A828-43E0-9E92-34C8A1FE3A5E}"/>
    <cellStyle name="Calculation 3 3 4 8 4" xfId="19524" xr:uid="{D4B6AA9C-7EDC-406F-B752-86A8CCBB07D3}"/>
    <cellStyle name="Calculation 3 3 4 8 5" xfId="27524" xr:uid="{3CE380F0-F6AF-412D-8AB5-3E6EAAB2DA93}"/>
    <cellStyle name="Calculation 3 3 4 8 6" xfId="35354" xr:uid="{7C4972D8-9C86-48F4-99C6-AA511A0FA4FA}"/>
    <cellStyle name="Calculation 3 3 4 8 7" xfId="43315" xr:uid="{CB0A556D-CDB6-4C42-A5D0-3C1EF17B731F}"/>
    <cellStyle name="Calculation 3 3 4 9" xfId="3728" xr:uid="{722B82C0-2F69-4EEA-82F6-57DCBBBE823F}"/>
    <cellStyle name="Calculation 3 3 4 9 2" xfId="7756" xr:uid="{2E597453-61EB-4CB8-8345-7D2AB71C4DF5}"/>
    <cellStyle name="Calculation 3 3 4 9 2 2" xfId="15971" xr:uid="{305086E2-E2BE-4477-82EC-7C817783724F}"/>
    <cellStyle name="Calculation 3 3 4 9 2 3" xfId="23835" xr:uid="{A97BF751-C203-4078-A2E0-B1EE9CEEF0D9}"/>
    <cellStyle name="Calculation 3 3 4 9 2 4" xfId="31815" xr:uid="{02167F9B-816D-48A5-B7C1-08C4F832FD9E}"/>
    <cellStyle name="Calculation 3 3 4 9 2 5" xfId="39642" xr:uid="{8775566B-04A1-4CA3-9A85-86028CB1AF96}"/>
    <cellStyle name="Calculation 3 3 4 9 2 6" xfId="47595" xr:uid="{E0BB7AD1-E42D-4EC1-8056-34DC32A9E165}"/>
    <cellStyle name="Calculation 3 3 4 9 3" xfId="11952" xr:uid="{3F79133A-2DC0-47FD-81E7-ECEB42322125}"/>
    <cellStyle name="Calculation 3 3 4 9 4" xfId="19819" xr:uid="{3582796E-A72F-482A-9B50-462D1438F8AF}"/>
    <cellStyle name="Calculation 3 3 4 9 5" xfId="27819" xr:uid="{1171C9A7-4FC6-458B-BBF7-4BC7E5973349}"/>
    <cellStyle name="Calculation 3 3 4 9 6" xfId="35649" xr:uid="{5C58C4C1-6760-4F45-BECD-F50093694178}"/>
    <cellStyle name="Calculation 3 3 4 9 7" xfId="43610" xr:uid="{68A94D3E-3358-4C01-9D71-AF65675CE8C7}"/>
    <cellStyle name="Calculation 3 3 5" xfId="1089" xr:uid="{36F071E7-33C3-4247-A715-F74656A52150}"/>
    <cellStyle name="Calculation 3 3 5 10" xfId="4067" xr:uid="{B2312025-73E3-459B-85FC-68E27A4AE128}"/>
    <cellStyle name="Calculation 3 3 5 10 2" xfId="8080" xr:uid="{DE94DF06-FFBE-413E-B835-4E65B2A4C692}"/>
    <cellStyle name="Calculation 3 3 5 10 2 2" xfId="16295" xr:uid="{AE20E23A-68D0-4977-A52C-AA54D755F7B7}"/>
    <cellStyle name="Calculation 3 3 5 10 2 3" xfId="24159" xr:uid="{ABCE1A6E-962F-4F45-B4DB-E42476CD1ADB}"/>
    <cellStyle name="Calculation 3 3 5 10 2 4" xfId="32139" xr:uid="{70780590-A35E-45BA-8625-4A0A3F821B37}"/>
    <cellStyle name="Calculation 3 3 5 10 2 5" xfId="39966" xr:uid="{AC054305-DD9F-4887-87EB-6B99EBB3376B}"/>
    <cellStyle name="Calculation 3 3 5 10 2 6" xfId="47919" xr:uid="{592F0E0C-D4B9-44DF-9A96-0C6A463B17EA}"/>
    <cellStyle name="Calculation 3 3 5 10 3" xfId="12289" xr:uid="{3C5E7E30-62FE-481A-8519-6EDD9131DA8B}"/>
    <cellStyle name="Calculation 3 3 5 10 4" xfId="20158" xr:uid="{A5536C35-8FB9-4DC2-AF0E-9B9DE07CE96F}"/>
    <cellStyle name="Calculation 3 3 5 10 5" xfId="28154" xr:uid="{C36552B3-D8E4-4399-A53D-08B2D120711F}"/>
    <cellStyle name="Calculation 3 3 5 10 6" xfId="35988" xr:uid="{D2CD140A-3636-4C59-9B58-E8764AEF31DF}"/>
    <cellStyle name="Calculation 3 3 5 10 7" xfId="43949" xr:uid="{32C88101-408A-446F-AFFE-B3C7958BF935}"/>
    <cellStyle name="Calculation 3 3 5 11" xfId="4360" xr:uid="{EDB0338D-FB84-4854-8B87-A77FED83159D}"/>
    <cellStyle name="Calculation 3 3 5 11 2" xfId="8366" xr:uid="{4113607D-D27F-4E48-9428-ED22EFD04C0B}"/>
    <cellStyle name="Calculation 3 3 5 11 2 2" xfId="16581" xr:uid="{E16FD808-3FFE-4D6C-B660-C42A19613FB2}"/>
    <cellStyle name="Calculation 3 3 5 11 2 3" xfId="24445" xr:uid="{9E8D5CCF-CE17-4D98-871F-3B7C137184C5}"/>
    <cellStyle name="Calculation 3 3 5 11 2 4" xfId="32425" xr:uid="{C8C2585E-50F2-48E9-BA6B-563B1711EB26}"/>
    <cellStyle name="Calculation 3 3 5 11 2 5" xfId="40252" xr:uid="{56E47848-E3C0-4A07-BE72-C706007FB3F3}"/>
    <cellStyle name="Calculation 3 3 5 11 2 6" xfId="48205" xr:uid="{9BE28FF9-FC40-4257-A4A7-C7A02709634A}"/>
    <cellStyle name="Calculation 3 3 5 11 3" xfId="12582" xr:uid="{EABB8DFA-7D30-46C1-875D-D673C36F6780}"/>
    <cellStyle name="Calculation 3 3 5 11 4" xfId="20451" xr:uid="{372FC626-D46F-400F-86DD-4188FBE949D9}"/>
    <cellStyle name="Calculation 3 3 5 11 5" xfId="28446" xr:uid="{3ED76299-AF1B-430A-BEAA-2CD236EF443A}"/>
    <cellStyle name="Calculation 3 3 5 11 6" xfId="36281" xr:uid="{02861736-A695-4873-A226-3876F4AFD699}"/>
    <cellStyle name="Calculation 3 3 5 11 7" xfId="44242" xr:uid="{DBEB0567-FF84-441E-A9FD-287B9D623F74}"/>
    <cellStyle name="Calculation 3 3 5 12" xfId="4653" xr:uid="{A3F30BE1-3584-4A85-9078-DC705F5B3CD0}"/>
    <cellStyle name="Calculation 3 3 5 12 2" xfId="8645" xr:uid="{93932A6E-2DE5-4669-BFB0-672729AE7906}"/>
    <cellStyle name="Calculation 3 3 5 12 2 2" xfId="16860" xr:uid="{66E4CE7C-9534-471D-BD63-159CBA7AE17A}"/>
    <cellStyle name="Calculation 3 3 5 12 2 3" xfId="24724" xr:uid="{DC85F3BA-790E-4E15-9FA9-4A6E4B7A5D2C}"/>
    <cellStyle name="Calculation 3 3 5 12 2 4" xfId="32704" xr:uid="{CF2175CF-BBEE-4024-93A4-ECCD8016E038}"/>
    <cellStyle name="Calculation 3 3 5 12 2 5" xfId="40531" xr:uid="{E509BDAF-0635-4439-9F70-54E471FAD3E3}"/>
    <cellStyle name="Calculation 3 3 5 12 2 6" xfId="48484" xr:uid="{47DF09F9-10BB-4312-A62F-0AF4400A97C2}"/>
    <cellStyle name="Calculation 3 3 5 12 3" xfId="12874" xr:uid="{8AA050B8-074A-4960-8E0E-92764D510A5A}"/>
    <cellStyle name="Calculation 3 3 5 12 4" xfId="20744" xr:uid="{80163345-7C37-41FA-A3DA-5C292A9BD1B5}"/>
    <cellStyle name="Calculation 3 3 5 12 5" xfId="28737" xr:uid="{8DFFAB3E-D995-44CF-ABF3-FD68EDB43119}"/>
    <cellStyle name="Calculation 3 3 5 12 6" xfId="36574" xr:uid="{5DEDD467-5D6E-4A4A-B9A3-7346C7141608}"/>
    <cellStyle name="Calculation 3 3 5 12 7" xfId="44535" xr:uid="{7F144FE8-B769-4C97-9C21-124C840E42CE}"/>
    <cellStyle name="Calculation 3 3 5 13" xfId="5222" xr:uid="{3D639D79-4F44-4086-BE25-BDC2FF7F013C}"/>
    <cellStyle name="Calculation 3 3 5 13 2" xfId="13437" xr:uid="{BEDFD824-4A15-4D9B-A101-85E11A862B7E}"/>
    <cellStyle name="Calculation 3 3 5 13 3" xfId="21301" xr:uid="{8B673ADF-DFDC-4BA2-A6E7-842C93D8FA77}"/>
    <cellStyle name="Calculation 3 3 5 13 4" xfId="29281" xr:uid="{661C5B98-6923-40AD-8307-34110A4F5B61}"/>
    <cellStyle name="Calculation 3 3 5 13 5" xfId="37108" xr:uid="{1B690660-41F6-4D76-B7EF-3398741304B0}"/>
    <cellStyle name="Calculation 3 3 5 13 6" xfId="45061" xr:uid="{64DFFB67-73AB-467F-B259-34B9C746BA19}"/>
    <cellStyle name="Calculation 3 3 5 14" xfId="9318" xr:uid="{AC0EE430-66D3-43BA-8DB2-3820FC4A1E0A}"/>
    <cellStyle name="Calculation 3 3 5 15" xfId="17180" xr:uid="{23D5F58F-F789-447F-A99C-B7A6D5C10CDB}"/>
    <cellStyle name="Calculation 3 3 5 16" xfId="25197" xr:uid="{A57C285E-6D50-4397-8903-90CE7A643843}"/>
    <cellStyle name="Calculation 3 3 5 17" xfId="33010" xr:uid="{FFDF9789-7DD1-42BE-969D-C17DCD0EC50B}"/>
    <cellStyle name="Calculation 3 3 5 18" xfId="40971" xr:uid="{741B9520-32B4-4A49-B36C-8E316E70C22A}"/>
    <cellStyle name="Calculation 3 3 5 2" xfId="1519" xr:uid="{823EFDEE-DE9E-4AEE-8504-11C3F1EA413D}"/>
    <cellStyle name="Calculation 3 3 5 2 2" xfId="5624" xr:uid="{8E64C147-B305-4E3C-8F81-D5C4632821B8}"/>
    <cellStyle name="Calculation 3 3 5 2 2 2" xfId="13839" xr:uid="{45405E37-6CB6-477E-A300-1E08B17A86C4}"/>
    <cellStyle name="Calculation 3 3 5 2 2 3" xfId="21703" xr:uid="{2E388687-16F4-4C63-94F3-43E39DE77A28}"/>
    <cellStyle name="Calculation 3 3 5 2 2 4" xfId="29683" xr:uid="{8B872C83-2ABB-499E-AFC7-ECE6E4AFBFC0}"/>
    <cellStyle name="Calculation 3 3 5 2 2 5" xfId="37510" xr:uid="{C735DA43-F835-444F-A2CA-98D534EEE6E3}"/>
    <cellStyle name="Calculation 3 3 5 2 2 6" xfId="45463" xr:uid="{24E4DC36-E2C3-424C-91D0-FFEBA3EFF8AA}"/>
    <cellStyle name="Calculation 3 3 5 2 3" xfId="9748" xr:uid="{BB830CD8-2D36-4A3C-BBDF-D8DD7F3DB934}"/>
    <cellStyle name="Calculation 3 3 5 2 4" xfId="17610" xr:uid="{072A76D5-26DC-4ECA-8707-882C45E626B5}"/>
    <cellStyle name="Calculation 3 3 5 2 5" xfId="25621" xr:uid="{86803124-CDA3-4372-9B4E-C8226199449D}"/>
    <cellStyle name="Calculation 3 3 5 2 6" xfId="33440" xr:uid="{C8293ACE-AAEC-43F5-AB6A-0E9608CADC39}"/>
    <cellStyle name="Calculation 3 3 5 2 7" xfId="41401" xr:uid="{12422102-4D90-4928-85D7-F45EE9CA480E}"/>
    <cellStyle name="Calculation 3 3 5 3" xfId="1862" xr:uid="{F3577554-67A3-466B-B261-2B23EF61D223}"/>
    <cellStyle name="Calculation 3 3 5 3 2" xfId="5943" xr:uid="{09ED6A07-2C27-4432-981D-AE1A0C77B050}"/>
    <cellStyle name="Calculation 3 3 5 3 2 2" xfId="14158" xr:uid="{A283F8B7-3EE7-45B9-BC70-532A209C2220}"/>
    <cellStyle name="Calculation 3 3 5 3 2 3" xfId="22022" xr:uid="{C3CC3DF6-4C71-44F6-A920-1DEB7F0BBAB2}"/>
    <cellStyle name="Calculation 3 3 5 3 2 4" xfId="30002" xr:uid="{E4491494-3C89-497D-B3F0-49A6DA0DB9C5}"/>
    <cellStyle name="Calculation 3 3 5 3 2 5" xfId="37829" xr:uid="{ED908969-72B1-47CD-AF07-B9D15A08672B}"/>
    <cellStyle name="Calculation 3 3 5 3 2 6" xfId="45782" xr:uid="{33F40A92-B5C8-4039-B456-2AA560F0CC9F}"/>
    <cellStyle name="Calculation 3 3 5 3 3" xfId="10088" xr:uid="{D59F40A9-C30A-47A6-A3AF-77BCDBC84550}"/>
    <cellStyle name="Calculation 3 3 5 3 4" xfId="17953" xr:uid="{6BE103E3-6BA8-4A45-965E-885E7DF38F80}"/>
    <cellStyle name="Calculation 3 3 5 3 5" xfId="25960" xr:uid="{E0D44572-C67A-437F-9B67-5DDDD31C2CAB}"/>
    <cellStyle name="Calculation 3 3 5 3 6" xfId="33783" xr:uid="{AEFFE6F1-9E4F-4EDC-A368-50E0F994DFF6}"/>
    <cellStyle name="Calculation 3 3 5 3 7" xfId="41744" xr:uid="{66A6C6BE-8F25-4ACB-AE67-98F64995E564}"/>
    <cellStyle name="Calculation 3 3 5 4" xfId="2196" xr:uid="{8F1EDF19-BB79-4177-87AD-FD51FF2C8F8E}"/>
    <cellStyle name="Calculation 3 3 5 4 2" xfId="6270" xr:uid="{1B039D03-9331-4623-AE68-774161AADDC8}"/>
    <cellStyle name="Calculation 3 3 5 4 2 2" xfId="14485" xr:uid="{D63A1E33-92A5-4752-95B1-799CF5E15302}"/>
    <cellStyle name="Calculation 3 3 5 4 2 3" xfId="22349" xr:uid="{42761DE4-56A5-473B-927C-8A1F23A0DF16}"/>
    <cellStyle name="Calculation 3 3 5 4 2 4" xfId="30329" xr:uid="{3089562B-7BF4-4088-A11B-94FD0662D089}"/>
    <cellStyle name="Calculation 3 3 5 4 2 5" xfId="38156" xr:uid="{AD09D311-7059-41CF-BD2D-F247DA35BEEA}"/>
    <cellStyle name="Calculation 3 3 5 4 2 6" xfId="46109" xr:uid="{78368726-DDF8-4A42-ADE3-E1931D5248D0}"/>
    <cellStyle name="Calculation 3 3 5 4 3" xfId="10422" xr:uid="{BB7A775A-5AFE-411E-A998-58FFE4E10C17}"/>
    <cellStyle name="Calculation 3 3 5 4 4" xfId="18287" xr:uid="{2DD08FC7-DEF6-4F30-89C4-A536CECAC5D4}"/>
    <cellStyle name="Calculation 3 3 5 4 5" xfId="26294" xr:uid="{2475957B-1F77-4B94-9D4E-42FEA23E77DB}"/>
    <cellStyle name="Calculation 3 3 5 4 6" xfId="34117" xr:uid="{46A1710C-C6BF-46E3-BF4F-A35FA35B1E0C}"/>
    <cellStyle name="Calculation 3 3 5 4 7" xfId="42078" xr:uid="{1E3116EF-9788-41C9-B475-E1FF75AAD406}"/>
    <cellStyle name="Calculation 3 3 5 5" xfId="2516" xr:uid="{20689321-7EC4-4C7B-B39F-1E71644C7873}"/>
    <cellStyle name="Calculation 3 3 5 5 2" xfId="6574" xr:uid="{F1AB7B99-4155-4EA7-98A0-38D33CF2C507}"/>
    <cellStyle name="Calculation 3 3 5 5 2 2" xfId="14789" xr:uid="{CF719AAE-903A-4A10-99CB-596C9C57D14A}"/>
    <cellStyle name="Calculation 3 3 5 5 2 3" xfId="22653" xr:uid="{70FCF734-3B46-4890-88BF-078F22FE66B4}"/>
    <cellStyle name="Calculation 3 3 5 5 2 4" xfId="30633" xr:uid="{8B32AFFF-64EE-4F4A-A20D-9611A0F9A5CB}"/>
    <cellStyle name="Calculation 3 3 5 5 2 5" xfId="38460" xr:uid="{9BB472E7-7FB9-4FE4-B674-48A42934D276}"/>
    <cellStyle name="Calculation 3 3 5 5 2 6" xfId="46413" xr:uid="{C2EC11A1-452B-4A93-A985-00DC8E996E06}"/>
    <cellStyle name="Calculation 3 3 5 5 3" xfId="10742" xr:uid="{CAFE1A3C-369E-4F98-855A-69BD9D3E65E5}"/>
    <cellStyle name="Calculation 3 3 5 5 4" xfId="18607" xr:uid="{E76DFB00-5601-41C5-9DB2-CB92DC5DC100}"/>
    <cellStyle name="Calculation 3 3 5 5 5" xfId="26610" xr:uid="{69ECEC89-1C51-48CD-9378-94D8AFAEB556}"/>
    <cellStyle name="Calculation 3 3 5 5 6" xfId="34437" xr:uid="{F3A89198-D1BF-4BB0-B2FB-8F77A3522367}"/>
    <cellStyle name="Calculation 3 3 5 5 7" xfId="42398" xr:uid="{B497483A-3773-427C-ABAD-F5716F2C0D1D}"/>
    <cellStyle name="Calculation 3 3 5 6" xfId="2843" xr:uid="{EFFDB2F4-A6CC-4284-9736-B54B4D612AD0}"/>
    <cellStyle name="Calculation 3 3 5 6 2" xfId="6893" xr:uid="{DE7E0449-8DB1-4B5D-B04F-ECE150A20B48}"/>
    <cellStyle name="Calculation 3 3 5 6 2 2" xfId="15108" xr:uid="{E522AEC2-B18A-413C-8135-92507F1F65FF}"/>
    <cellStyle name="Calculation 3 3 5 6 2 3" xfId="22972" xr:uid="{F4BBE69C-8F50-4B15-A2C8-4AF081DA842F}"/>
    <cellStyle name="Calculation 3 3 5 6 2 4" xfId="30952" xr:uid="{F6155CA6-FC3A-4274-BFF5-B5D9FB2BA35E}"/>
    <cellStyle name="Calculation 3 3 5 6 2 5" xfId="38779" xr:uid="{1D302220-6657-4BE9-A7FF-E879BF9B6978}"/>
    <cellStyle name="Calculation 3 3 5 6 2 6" xfId="46732" xr:uid="{28ECAA62-6A1B-4C4F-A65D-7F809DB7DED0}"/>
    <cellStyle name="Calculation 3 3 5 6 3" xfId="11069" xr:uid="{934C827B-C97C-4EFD-B9FF-53B2350DEA1F}"/>
    <cellStyle name="Calculation 3 3 5 6 4" xfId="18934" xr:uid="{2175AF60-2AA7-484C-BF0A-0C24179FB7AC}"/>
    <cellStyle name="Calculation 3 3 5 6 5" xfId="26937" xr:uid="{A74067A5-62F3-4D13-A8F5-127434CDEB56}"/>
    <cellStyle name="Calculation 3 3 5 6 6" xfId="34764" xr:uid="{E62C1004-2FAB-4383-970D-97B5688B55D8}"/>
    <cellStyle name="Calculation 3 3 5 6 7" xfId="42725" xr:uid="{D158059B-1262-429D-BA84-4DEF1C912831}"/>
    <cellStyle name="Calculation 3 3 5 7" xfId="3158" xr:uid="{14F274FA-F66A-4131-9105-FFAE59E71DE5}"/>
    <cellStyle name="Calculation 3 3 5 7 2" xfId="7193" xr:uid="{E6E656EE-6987-4A61-A859-9D137C78B99B}"/>
    <cellStyle name="Calculation 3 3 5 7 2 2" xfId="15408" xr:uid="{FC2404AB-255B-4E08-AAFD-445DF68DD206}"/>
    <cellStyle name="Calculation 3 3 5 7 2 3" xfId="23272" xr:uid="{3F6E6756-0357-4E08-A011-D46A32F6626F}"/>
    <cellStyle name="Calculation 3 3 5 7 2 4" xfId="31252" xr:uid="{910A0FE6-2626-4950-AFFB-D04D0D1D021E}"/>
    <cellStyle name="Calculation 3 3 5 7 2 5" xfId="39079" xr:uid="{DE7F6A4F-6DDC-4757-A5C6-770AE0E369F6}"/>
    <cellStyle name="Calculation 3 3 5 7 2 6" xfId="47032" xr:uid="{FA11EE7E-8403-4904-A8C7-387FD8A31FC3}"/>
    <cellStyle name="Calculation 3 3 5 7 3" xfId="11382" xr:uid="{952B0B05-FF12-4432-9C1D-4165868300D5}"/>
    <cellStyle name="Calculation 3 3 5 7 4" xfId="19249" xr:uid="{E92A9D31-1956-40D6-B7A7-2709104A53E8}"/>
    <cellStyle name="Calculation 3 3 5 7 5" xfId="27249" xr:uid="{9E27F017-3F67-4301-A086-B7B68DC24641}"/>
    <cellStyle name="Calculation 3 3 5 7 6" xfId="35079" xr:uid="{E94DF9F7-E09C-4BF4-AD1B-B5B3AD6FA149}"/>
    <cellStyle name="Calculation 3 3 5 7 7" xfId="43040" xr:uid="{5BF608BA-0FC9-440A-89EC-5E0F11A0E300}"/>
    <cellStyle name="Calculation 3 3 5 8" xfId="3472" xr:uid="{07082867-C2F2-4B91-92A1-0A18CFAFDBAE}"/>
    <cellStyle name="Calculation 3 3 5 8 2" xfId="7500" xr:uid="{9CF7A778-A741-40D4-BB15-3F5C122A4B33}"/>
    <cellStyle name="Calculation 3 3 5 8 2 2" xfId="15715" xr:uid="{764514BB-8D4C-4B05-B421-A895AC602765}"/>
    <cellStyle name="Calculation 3 3 5 8 2 3" xfId="23579" xr:uid="{AE2F4FC7-04DC-4451-B806-55BBA49163D2}"/>
    <cellStyle name="Calculation 3 3 5 8 2 4" xfId="31559" xr:uid="{A578D266-1200-482C-86E7-69A2620A50BA}"/>
    <cellStyle name="Calculation 3 3 5 8 2 5" xfId="39386" xr:uid="{2FE9EEF8-3C75-45F2-B482-B7DADC063794}"/>
    <cellStyle name="Calculation 3 3 5 8 2 6" xfId="47339" xr:uid="{9F42A179-8F67-4154-8146-E153AB6E4BD2}"/>
    <cellStyle name="Calculation 3 3 5 8 3" xfId="11696" xr:uid="{7A3D518E-3E75-4AA7-9E87-8FF1A126050E}"/>
    <cellStyle name="Calculation 3 3 5 8 4" xfId="19563" xr:uid="{4E0D8B6E-C5B0-4B14-8253-396D278A1260}"/>
    <cellStyle name="Calculation 3 3 5 8 5" xfId="27563" xr:uid="{7070017D-07FA-41D7-BC4C-CABB73FF45AA}"/>
    <cellStyle name="Calculation 3 3 5 8 6" xfId="35393" xr:uid="{1733E942-9B5E-4499-A69C-101C144DB19B}"/>
    <cellStyle name="Calculation 3 3 5 8 7" xfId="43354" xr:uid="{7B045E2D-E667-4AB9-8B93-4E4245FA0B84}"/>
    <cellStyle name="Calculation 3 3 5 9" xfId="3768" xr:uid="{0F3905F0-796A-4BE7-8651-4CCA3F722446}"/>
    <cellStyle name="Calculation 3 3 5 9 2" xfId="7796" xr:uid="{5ACA274D-72CE-4411-A56E-C03D6620C193}"/>
    <cellStyle name="Calculation 3 3 5 9 2 2" xfId="16011" xr:uid="{E9CA1C6A-BD24-46A9-B803-324E60C912F4}"/>
    <cellStyle name="Calculation 3 3 5 9 2 3" xfId="23875" xr:uid="{185BCFD9-A6A9-4F2C-ABBE-638DB09D8C53}"/>
    <cellStyle name="Calculation 3 3 5 9 2 4" xfId="31855" xr:uid="{768F4413-2CC9-42A6-B1EF-7F9500FAD4CE}"/>
    <cellStyle name="Calculation 3 3 5 9 2 5" xfId="39682" xr:uid="{8E665055-7B5A-42AE-836A-BAFA5CC71971}"/>
    <cellStyle name="Calculation 3 3 5 9 2 6" xfId="47635" xr:uid="{61123D4A-DAB1-4FE4-A327-074B369BD230}"/>
    <cellStyle name="Calculation 3 3 5 9 3" xfId="11992" xr:uid="{B9B85846-CCBA-4495-90CE-5E9E7E60C17E}"/>
    <cellStyle name="Calculation 3 3 5 9 4" xfId="19859" xr:uid="{B16634FB-4E8C-4A69-9D8E-277EDE77FCC6}"/>
    <cellStyle name="Calculation 3 3 5 9 5" xfId="27859" xr:uid="{F40B9DA5-F7D9-48B9-B853-4530AD6184EB}"/>
    <cellStyle name="Calculation 3 3 5 9 6" xfId="35689" xr:uid="{B9090D28-F3AB-4FCE-8DF5-98379483E27F}"/>
    <cellStyle name="Calculation 3 3 5 9 7" xfId="43650" xr:uid="{DE185AD6-5F4B-488F-B1A6-26B70D191375}"/>
    <cellStyle name="Calculation 3 3 6" xfId="1130" xr:uid="{9B91CA07-F9F1-434E-B44E-824014793722}"/>
    <cellStyle name="Calculation 3 3 6 10" xfId="4108" xr:uid="{AEEC8680-47FA-44FE-A519-AE0E2B72B018}"/>
    <cellStyle name="Calculation 3 3 6 10 2" xfId="8119" xr:uid="{47CCA93C-174E-445E-8D54-CD9FDE615FB6}"/>
    <cellStyle name="Calculation 3 3 6 10 2 2" xfId="16334" xr:uid="{F7DF2AA8-BC09-4137-9A3C-91A9200E2B78}"/>
    <cellStyle name="Calculation 3 3 6 10 2 3" xfId="24198" xr:uid="{7825CFE3-9CFB-4CAD-9B3A-A6FCF07DD7E4}"/>
    <cellStyle name="Calculation 3 3 6 10 2 4" xfId="32178" xr:uid="{2D5FFB2B-B308-4003-BC0C-C4BDACAC2967}"/>
    <cellStyle name="Calculation 3 3 6 10 2 5" xfId="40005" xr:uid="{FBE05092-A0BB-481B-BD46-15269AD77AB4}"/>
    <cellStyle name="Calculation 3 3 6 10 2 6" xfId="47958" xr:uid="{1A75A4BB-FFF0-4355-9A8A-33F297598222}"/>
    <cellStyle name="Calculation 3 3 6 10 3" xfId="12330" xr:uid="{BCFBD29F-D273-487E-89DE-9022A55A4FC5}"/>
    <cellStyle name="Calculation 3 3 6 10 4" xfId="20199" xr:uid="{5D154007-51F0-41CF-81B9-E3E8D3FC5E88}"/>
    <cellStyle name="Calculation 3 3 6 10 5" xfId="28195" xr:uid="{7C830EC6-C47D-490D-8908-4CD13E21A74F}"/>
    <cellStyle name="Calculation 3 3 6 10 6" xfId="36029" xr:uid="{7D51B154-FF4F-4A7F-AE0B-E0C854DD30CE}"/>
    <cellStyle name="Calculation 3 3 6 10 7" xfId="43990" xr:uid="{599AA107-B2BD-44CF-817E-1566CC233688}"/>
    <cellStyle name="Calculation 3 3 6 11" xfId="4399" xr:uid="{C0D006D4-6ACC-4903-AFFD-8FB083CD424E}"/>
    <cellStyle name="Calculation 3 3 6 11 2" xfId="8405" xr:uid="{495262EC-C6D2-4F63-87C3-0BEA8D568BE9}"/>
    <cellStyle name="Calculation 3 3 6 11 2 2" xfId="16620" xr:uid="{B3B39D2C-0604-466F-98DC-F141E260A566}"/>
    <cellStyle name="Calculation 3 3 6 11 2 3" xfId="24484" xr:uid="{D3A50720-67C7-466D-9270-26C301EE643C}"/>
    <cellStyle name="Calculation 3 3 6 11 2 4" xfId="32464" xr:uid="{9BEF791B-349E-4C20-AEA2-C5D8BF78AA1B}"/>
    <cellStyle name="Calculation 3 3 6 11 2 5" xfId="40291" xr:uid="{2CA989E3-B75F-468D-B297-943C0A9795DA}"/>
    <cellStyle name="Calculation 3 3 6 11 2 6" xfId="48244" xr:uid="{7E90553B-BC56-4E24-B564-B10744761D92}"/>
    <cellStyle name="Calculation 3 3 6 11 3" xfId="12621" xr:uid="{CAE836B8-88D8-48B3-A578-C1403A43E148}"/>
    <cellStyle name="Calculation 3 3 6 11 4" xfId="20490" xr:uid="{D925D725-2F6E-46AE-B376-182DC34B7373}"/>
    <cellStyle name="Calculation 3 3 6 11 5" xfId="28485" xr:uid="{E9E27175-2333-40F4-8129-8033E8EF8A54}"/>
    <cellStyle name="Calculation 3 3 6 11 6" xfId="36320" xr:uid="{9BF5A505-566F-42E7-97F7-D7BEB61855EF}"/>
    <cellStyle name="Calculation 3 3 6 11 7" xfId="44281" xr:uid="{14BE9891-EC00-43E5-980D-07A68DF5D082}"/>
    <cellStyle name="Calculation 3 3 6 12" xfId="4694" xr:uid="{05F0162A-DBD0-4F5A-AF11-FF09F8FEC9BD}"/>
    <cellStyle name="Calculation 3 3 6 12 2" xfId="8684" xr:uid="{185AAA94-328F-4365-A4FA-AC3AF12BE3FB}"/>
    <cellStyle name="Calculation 3 3 6 12 2 2" xfId="16899" xr:uid="{CA91DFFE-E8EE-4941-8795-A8900A612065}"/>
    <cellStyle name="Calculation 3 3 6 12 2 3" xfId="24763" xr:uid="{5F3CF0EF-5E8F-4386-80D6-65A7F79D845A}"/>
    <cellStyle name="Calculation 3 3 6 12 2 4" xfId="32743" xr:uid="{0D6AC9F8-D147-407C-B704-F0B14036012D}"/>
    <cellStyle name="Calculation 3 3 6 12 2 5" xfId="40570" xr:uid="{35D6D6E4-6C6D-46AA-BCC8-D97992F2168A}"/>
    <cellStyle name="Calculation 3 3 6 12 2 6" xfId="48523" xr:uid="{FA75A8F4-6852-48D6-A815-7011353CD5B1}"/>
    <cellStyle name="Calculation 3 3 6 12 3" xfId="12915" xr:uid="{8D3F17A9-1E18-4C30-BF00-BA41E3D3161F}"/>
    <cellStyle name="Calculation 3 3 6 12 4" xfId="20785" xr:uid="{BB529416-F9EC-4756-AE30-98B785D5917A}"/>
    <cellStyle name="Calculation 3 3 6 12 5" xfId="28778" xr:uid="{DFBBA37A-B365-4279-B3B0-AC5FD2F4593A}"/>
    <cellStyle name="Calculation 3 3 6 12 6" xfId="36615" xr:uid="{5B8FFC38-AD96-445D-8CDC-E411FBC02086}"/>
    <cellStyle name="Calculation 3 3 6 12 7" xfId="44576" xr:uid="{187C3C79-E69E-4CC4-96F1-B7EB0A009B02}"/>
    <cellStyle name="Calculation 3 3 6 13" xfId="5261" xr:uid="{80F05131-1209-4DA8-A971-4E2A307FE678}"/>
    <cellStyle name="Calculation 3 3 6 13 2" xfId="13476" xr:uid="{2F3BAC81-D443-48DD-895E-67AFF001D826}"/>
    <cellStyle name="Calculation 3 3 6 13 3" xfId="21340" xr:uid="{5FDCAF86-ACDA-41B4-8CBF-D2503D99D0CB}"/>
    <cellStyle name="Calculation 3 3 6 13 4" xfId="29320" xr:uid="{615BE403-71C4-4BAE-8A3B-46E7C6A82B9E}"/>
    <cellStyle name="Calculation 3 3 6 13 5" xfId="37147" xr:uid="{C78AF230-C9B9-4F69-B6B6-C5E4B307F1E7}"/>
    <cellStyle name="Calculation 3 3 6 13 6" xfId="45100" xr:uid="{874FB7DE-563A-4373-9053-27E9AD36439D}"/>
    <cellStyle name="Calculation 3 3 6 14" xfId="9359" xr:uid="{541BDAA1-AA3B-4B59-BA85-FDF263C6260C}"/>
    <cellStyle name="Calculation 3 3 6 15" xfId="17221" xr:uid="{F1D166F4-73B2-4D99-A14C-972610EC2852}"/>
    <cellStyle name="Calculation 3 3 6 16" xfId="25237" xr:uid="{A1A431F1-B14B-47DA-AA39-54D32E58F388}"/>
    <cellStyle name="Calculation 3 3 6 17" xfId="33051" xr:uid="{48C5C201-AA2B-48A2-B1F4-EFABCA43A963}"/>
    <cellStyle name="Calculation 3 3 6 18" xfId="41012" xr:uid="{42C20C14-BF32-4A91-A1F8-8A554294C71F}"/>
    <cellStyle name="Calculation 3 3 6 2" xfId="1560" xr:uid="{08388B60-2E96-455C-A878-F6ED9EDC4496}"/>
    <cellStyle name="Calculation 3 3 6 2 2" xfId="5663" xr:uid="{C5C20001-4E96-4015-9DAE-FBE9DE8B0FDF}"/>
    <cellStyle name="Calculation 3 3 6 2 2 2" xfId="13878" xr:uid="{4A82299A-B252-4DDD-8205-61A725CCB0D2}"/>
    <cellStyle name="Calculation 3 3 6 2 2 3" xfId="21742" xr:uid="{DF57D530-8AED-4CB3-B832-E18E94B5A79F}"/>
    <cellStyle name="Calculation 3 3 6 2 2 4" xfId="29722" xr:uid="{0A7B9DB4-9F47-4FD0-95C8-CE069AE93F66}"/>
    <cellStyle name="Calculation 3 3 6 2 2 5" xfId="37549" xr:uid="{E7576587-A6CD-40F5-9D3E-F791F41C3B28}"/>
    <cellStyle name="Calculation 3 3 6 2 2 6" xfId="45502" xr:uid="{EBABD219-79C0-40C3-BE46-488F7C59FA85}"/>
    <cellStyle name="Calculation 3 3 6 2 3" xfId="9788" xr:uid="{F7AFA79A-1650-4076-90B9-A2042418832E}"/>
    <cellStyle name="Calculation 3 3 6 2 4" xfId="17651" xr:uid="{C67F697B-9854-4682-939B-D45865E3CE6A}"/>
    <cellStyle name="Calculation 3 3 6 2 5" xfId="25662" xr:uid="{D1270F32-68FD-498F-A7CD-26F9BCF73CAC}"/>
    <cellStyle name="Calculation 3 3 6 2 6" xfId="33481" xr:uid="{6D87D91B-199E-4A22-982E-4B6E711DDB30}"/>
    <cellStyle name="Calculation 3 3 6 2 7" xfId="41442" xr:uid="{4EE7899E-E08C-4276-B1FD-6CE91D0AC0A0}"/>
    <cellStyle name="Calculation 3 3 6 3" xfId="1903" xr:uid="{EDCB63BB-1ACB-454F-9CFD-D4E7E48D64A5}"/>
    <cellStyle name="Calculation 3 3 6 3 2" xfId="5982" xr:uid="{E3038CAC-B945-4BFF-9914-DA71A5037D67}"/>
    <cellStyle name="Calculation 3 3 6 3 2 2" xfId="14197" xr:uid="{6550F0DA-F0A5-493A-805D-DE95448A9095}"/>
    <cellStyle name="Calculation 3 3 6 3 2 3" xfId="22061" xr:uid="{4EE70EC4-C54E-4B6F-A074-3965309E7BEB}"/>
    <cellStyle name="Calculation 3 3 6 3 2 4" xfId="30041" xr:uid="{107F6051-834B-425F-8F06-DC47E2B8AD48}"/>
    <cellStyle name="Calculation 3 3 6 3 2 5" xfId="37868" xr:uid="{06A29314-4C81-45B7-80C5-FD3B4492819A}"/>
    <cellStyle name="Calculation 3 3 6 3 2 6" xfId="45821" xr:uid="{08A9929C-2EFA-469D-91A3-13A557D7D262}"/>
    <cellStyle name="Calculation 3 3 6 3 3" xfId="10129" xr:uid="{DE5CC124-E619-4340-A341-D377549D5A1F}"/>
    <cellStyle name="Calculation 3 3 6 3 4" xfId="17994" xr:uid="{53BA1722-8BA6-4E43-B01A-CBF827DE8F5E}"/>
    <cellStyle name="Calculation 3 3 6 3 5" xfId="26001" xr:uid="{D057D47D-FC4F-43D3-A461-99F7E94CD8CF}"/>
    <cellStyle name="Calculation 3 3 6 3 6" xfId="33824" xr:uid="{1AC4B519-116E-43E8-95A2-83BD32A79F4E}"/>
    <cellStyle name="Calculation 3 3 6 3 7" xfId="41785" xr:uid="{52C3489B-B946-4581-81AB-FEAB9BEA6CCA}"/>
    <cellStyle name="Calculation 3 3 6 4" xfId="2237" xr:uid="{E467F914-5075-4F4B-86C0-5C1B46317EBB}"/>
    <cellStyle name="Calculation 3 3 6 4 2" xfId="6311" xr:uid="{A3A282E9-BF22-4AAB-8259-6C09590DD855}"/>
    <cellStyle name="Calculation 3 3 6 4 2 2" xfId="14526" xr:uid="{D16D7A8D-87B0-4842-B05C-74A1896E7166}"/>
    <cellStyle name="Calculation 3 3 6 4 2 3" xfId="22390" xr:uid="{1242988D-28FD-41B5-96E7-B103A74E998D}"/>
    <cellStyle name="Calculation 3 3 6 4 2 4" xfId="30370" xr:uid="{2FDE7045-F5E9-4058-9D2A-6618CA398DA3}"/>
    <cellStyle name="Calculation 3 3 6 4 2 5" xfId="38197" xr:uid="{976FABD0-6721-4849-8870-1A55C4E26672}"/>
    <cellStyle name="Calculation 3 3 6 4 2 6" xfId="46150" xr:uid="{06F3BD4A-0C2E-4AEA-B8A2-40F0941BAA4D}"/>
    <cellStyle name="Calculation 3 3 6 4 3" xfId="10463" xr:uid="{B5A07F67-43EC-4DEC-880E-657B6373DD16}"/>
    <cellStyle name="Calculation 3 3 6 4 4" xfId="18328" xr:uid="{0DFA6A86-10D1-4798-992E-AE8959F20193}"/>
    <cellStyle name="Calculation 3 3 6 4 5" xfId="26335" xr:uid="{8B7A8345-49D3-40AC-8D99-7661678DC42D}"/>
    <cellStyle name="Calculation 3 3 6 4 6" xfId="34158" xr:uid="{E19E81A2-974C-4BF4-876D-86A00F9D215C}"/>
    <cellStyle name="Calculation 3 3 6 4 7" xfId="42119" xr:uid="{F467F492-25CC-4A3F-9776-D2EFD98A89E0}"/>
    <cellStyle name="Calculation 3 3 6 5" xfId="2557" xr:uid="{DF5041D7-4048-4F5A-8284-10CFA4444458}"/>
    <cellStyle name="Calculation 3 3 6 5 2" xfId="6613" xr:uid="{CC7A9387-9E85-4471-B07E-CD9C5E540C35}"/>
    <cellStyle name="Calculation 3 3 6 5 2 2" xfId="14828" xr:uid="{FDF81BD9-FF80-4F2F-A19C-E093343A0AFE}"/>
    <cellStyle name="Calculation 3 3 6 5 2 3" xfId="22692" xr:uid="{71C3928E-B7E2-4EB2-85C4-93F0DFE90E01}"/>
    <cellStyle name="Calculation 3 3 6 5 2 4" xfId="30672" xr:uid="{DEE86210-D45C-453D-A94E-62FDDAF5EB7B}"/>
    <cellStyle name="Calculation 3 3 6 5 2 5" xfId="38499" xr:uid="{D15F1183-9704-468E-A219-01B7C5B513DF}"/>
    <cellStyle name="Calculation 3 3 6 5 2 6" xfId="46452" xr:uid="{D9E6B573-995A-49C0-ABB2-2683FC5C42D5}"/>
    <cellStyle name="Calculation 3 3 6 5 3" xfId="10783" xr:uid="{41334738-5E79-4236-BD8B-3F3E564E8915}"/>
    <cellStyle name="Calculation 3 3 6 5 4" xfId="18648" xr:uid="{B1BFC323-0DEB-488C-A1B0-B25812EC1ED8}"/>
    <cellStyle name="Calculation 3 3 6 5 5" xfId="26651" xr:uid="{7008E6E2-3436-4ECF-948F-3E4B3AA0F8DB}"/>
    <cellStyle name="Calculation 3 3 6 5 6" xfId="34478" xr:uid="{03E61337-6AE2-4668-AC20-85B317DFA9CA}"/>
    <cellStyle name="Calculation 3 3 6 5 7" xfId="42439" xr:uid="{6D3FCDC4-398F-45C8-90B3-B548FA795867}"/>
    <cellStyle name="Calculation 3 3 6 6" xfId="2883" xr:uid="{08F5E9C7-912E-43EC-B381-24A0FA772B4B}"/>
    <cellStyle name="Calculation 3 3 6 6 2" xfId="6933" xr:uid="{7C75D652-1D18-4444-9FE7-6D9E485AE3C7}"/>
    <cellStyle name="Calculation 3 3 6 6 2 2" xfId="15148" xr:uid="{3B6B83FA-4D88-46F5-87C4-6BEC8831E2B8}"/>
    <cellStyle name="Calculation 3 3 6 6 2 3" xfId="23012" xr:uid="{DAFB9494-6329-4AC6-B95A-DF7EF43E6658}"/>
    <cellStyle name="Calculation 3 3 6 6 2 4" xfId="30992" xr:uid="{9A44EA2D-B09F-4127-84EA-BC613099A033}"/>
    <cellStyle name="Calculation 3 3 6 6 2 5" xfId="38819" xr:uid="{2CC0DCD9-206E-4DEC-AC27-698CB5224939}"/>
    <cellStyle name="Calculation 3 3 6 6 2 6" xfId="46772" xr:uid="{35EFBC16-FE23-4868-971E-2B6C9FEC6521}"/>
    <cellStyle name="Calculation 3 3 6 6 3" xfId="11109" xr:uid="{E951038B-2931-412E-9295-5E9809ED5E64}"/>
    <cellStyle name="Calculation 3 3 6 6 4" xfId="18974" xr:uid="{EC40A415-1D3F-4664-B768-9B41C127DDCC}"/>
    <cellStyle name="Calculation 3 3 6 6 5" xfId="26977" xr:uid="{BEEB0F6C-D8B6-4FA4-BD9F-B126A237F72B}"/>
    <cellStyle name="Calculation 3 3 6 6 6" xfId="34804" xr:uid="{23E574C6-1E16-49D0-AB74-D6075AE23D06}"/>
    <cellStyle name="Calculation 3 3 6 6 7" xfId="42765" xr:uid="{37FCB160-CE35-4CEE-BA63-BDE701444438}"/>
    <cellStyle name="Calculation 3 3 6 7" xfId="3199" xr:uid="{19CD223E-D73F-4ACC-B9B1-794C5AEEE67C}"/>
    <cellStyle name="Calculation 3 3 6 7 2" xfId="7232" xr:uid="{842ACDCE-060A-43E0-8A8B-E252476CDA26}"/>
    <cellStyle name="Calculation 3 3 6 7 2 2" xfId="15447" xr:uid="{2A5DFCE6-5FE5-4D58-B5F1-9C04B9033EB3}"/>
    <cellStyle name="Calculation 3 3 6 7 2 3" xfId="23311" xr:uid="{CF73B338-2133-4418-8F93-A516A6622217}"/>
    <cellStyle name="Calculation 3 3 6 7 2 4" xfId="31291" xr:uid="{19E06344-A071-418D-B42D-D2AEF0F5D534}"/>
    <cellStyle name="Calculation 3 3 6 7 2 5" xfId="39118" xr:uid="{92B13CB7-F3DD-4B04-A99D-D4B2C201FB92}"/>
    <cellStyle name="Calculation 3 3 6 7 2 6" xfId="47071" xr:uid="{7BFD39F4-C9DC-4441-9669-494CD6A65DDD}"/>
    <cellStyle name="Calculation 3 3 6 7 3" xfId="11423" xr:uid="{F174152D-ABE2-4AA0-89FE-0FCD203E4877}"/>
    <cellStyle name="Calculation 3 3 6 7 4" xfId="19290" xr:uid="{EE707043-CF68-439A-9C3F-0295536A890D}"/>
    <cellStyle name="Calculation 3 3 6 7 5" xfId="27290" xr:uid="{C9025CFF-79F1-4DE6-96CB-D0C5A235A77D}"/>
    <cellStyle name="Calculation 3 3 6 7 6" xfId="35120" xr:uid="{E8B1540E-299D-4068-A739-9083005A1220}"/>
    <cellStyle name="Calculation 3 3 6 7 7" xfId="43081" xr:uid="{25D85D03-B0E8-40BB-B2D9-8A87FB40CC42}"/>
    <cellStyle name="Calculation 3 3 6 8" xfId="3512" xr:uid="{0630D3FA-0025-451B-8D68-3F6BD1D5E3C3}"/>
    <cellStyle name="Calculation 3 3 6 8 2" xfId="7540" xr:uid="{A0B3ACB0-D2CC-43ED-8588-CFEBB902E5F9}"/>
    <cellStyle name="Calculation 3 3 6 8 2 2" xfId="15755" xr:uid="{4C830E64-3A41-422C-A7E8-48452E8A993F}"/>
    <cellStyle name="Calculation 3 3 6 8 2 3" xfId="23619" xr:uid="{6DE0CC51-304D-43AF-8978-839A01FA6CEC}"/>
    <cellStyle name="Calculation 3 3 6 8 2 4" xfId="31599" xr:uid="{788E2B9E-B9DB-4344-A66E-C74CEE6BF4CB}"/>
    <cellStyle name="Calculation 3 3 6 8 2 5" xfId="39426" xr:uid="{F8E5BB7B-2AB1-4B90-8BAB-61C5EABDB175}"/>
    <cellStyle name="Calculation 3 3 6 8 2 6" xfId="47379" xr:uid="{B5A8A408-1152-4356-8906-9D0D0F568B66}"/>
    <cellStyle name="Calculation 3 3 6 8 3" xfId="11736" xr:uid="{DACCFC48-7122-4391-A05F-9E2C3B9AC7A7}"/>
    <cellStyle name="Calculation 3 3 6 8 4" xfId="19603" xr:uid="{B114E173-69CB-4892-9C42-7E2A064E8C03}"/>
    <cellStyle name="Calculation 3 3 6 8 5" xfId="27603" xr:uid="{E4DFEB94-1726-49DA-ADAF-109C5A9CE097}"/>
    <cellStyle name="Calculation 3 3 6 8 6" xfId="35433" xr:uid="{60FCE819-A4B3-41BB-9E1E-4963D89BCD1B}"/>
    <cellStyle name="Calculation 3 3 6 8 7" xfId="43394" xr:uid="{F94309D5-99E1-496E-9B85-2A894D38C2B4}"/>
    <cellStyle name="Calculation 3 3 6 9" xfId="3808" xr:uid="{FBD93488-3983-4A62-A336-EB2F2247DA8C}"/>
    <cellStyle name="Calculation 3 3 6 9 2" xfId="7836" xr:uid="{558826A4-CA3F-4971-88D8-0ED1279D1B19}"/>
    <cellStyle name="Calculation 3 3 6 9 2 2" xfId="16051" xr:uid="{E5D7BEB6-FAF5-4B44-9611-5145AF118A63}"/>
    <cellStyle name="Calculation 3 3 6 9 2 3" xfId="23915" xr:uid="{52549ADF-EDBF-4D28-A645-9C60D1D74068}"/>
    <cellStyle name="Calculation 3 3 6 9 2 4" xfId="31895" xr:uid="{12C74EED-F09A-412E-9160-179B52CD0AB3}"/>
    <cellStyle name="Calculation 3 3 6 9 2 5" xfId="39722" xr:uid="{BC281E54-FD46-4281-B8FE-0C1E8BD1BB9B}"/>
    <cellStyle name="Calculation 3 3 6 9 2 6" xfId="47675" xr:uid="{7332C283-7BE7-4609-821B-D1BB4C7D95F4}"/>
    <cellStyle name="Calculation 3 3 6 9 3" xfId="12032" xr:uid="{9A527CAD-4997-4CCA-B10F-0E863E83AC74}"/>
    <cellStyle name="Calculation 3 3 6 9 4" xfId="19899" xr:uid="{8FCCF52C-C371-437C-99DE-57096D837D27}"/>
    <cellStyle name="Calculation 3 3 6 9 5" xfId="27899" xr:uid="{6843141C-016A-4657-A25A-9DB4E6B443D1}"/>
    <cellStyle name="Calculation 3 3 6 9 6" xfId="35729" xr:uid="{AB77490D-4496-46E5-B700-E2478B0A8DAB}"/>
    <cellStyle name="Calculation 3 3 6 9 7" xfId="43690" xr:uid="{694D6FD2-0DBE-4404-B084-BB1C35C67448}"/>
    <cellStyle name="Calculation 3 3 7" xfId="1321" xr:uid="{2BC06E57-2447-496C-9218-8E7E177E9649}"/>
    <cellStyle name="Calculation 3 3 7 2" xfId="5437" xr:uid="{5E03D5E5-C5E7-4D9F-BDF9-BD2765285E64}"/>
    <cellStyle name="Calculation 3 3 7 2 2" xfId="13652" xr:uid="{BA881550-12BF-475C-A47A-003C8DEDA307}"/>
    <cellStyle name="Calculation 3 3 7 2 3" xfId="21516" xr:uid="{ABE3360B-8063-4CF1-8ED0-B24428D98C15}"/>
    <cellStyle name="Calculation 3 3 7 2 4" xfId="29496" xr:uid="{4D082AAB-739E-4A88-91B4-E6C042ADA22D}"/>
    <cellStyle name="Calculation 3 3 7 2 5" xfId="37323" xr:uid="{66D4076F-8AF9-4D9A-BFFB-ED7F41039C74}"/>
    <cellStyle name="Calculation 3 3 7 2 6" xfId="45276" xr:uid="{D9BBD5D1-0014-4B7F-BE14-1F5F27E2D86B}"/>
    <cellStyle name="Calculation 3 3 7 3" xfId="9550" xr:uid="{37215011-0FED-4984-AC06-A468661F52E8}"/>
    <cellStyle name="Calculation 3 3 7 4" xfId="17412" xr:uid="{637B08A9-5953-4EC6-B658-D1FA96097C86}"/>
    <cellStyle name="Calculation 3 3 7 5" xfId="25425" xr:uid="{8E477A74-B45A-4F1F-9252-8105EB3DD0A1}"/>
    <cellStyle name="Calculation 3 3 7 6" xfId="33242" xr:uid="{A2BFF22E-C25D-40C8-99D2-F291E38A9C41}"/>
    <cellStyle name="Calculation 3 3 7 7" xfId="41203" xr:uid="{D0F8E8D4-3BFD-4480-95BF-D96611DB0307}"/>
    <cellStyle name="Calculation 3 3 8" xfId="1664" xr:uid="{523AD941-7A82-4B54-8B00-F76F2737AF9A}"/>
    <cellStyle name="Calculation 3 3 8 2" xfId="5756" xr:uid="{CC779768-BCA9-4074-A1D5-DB443246F19F}"/>
    <cellStyle name="Calculation 3 3 8 2 2" xfId="13971" xr:uid="{CA733B4A-B6D9-4C0B-8F61-E5D4096FB9CD}"/>
    <cellStyle name="Calculation 3 3 8 2 3" xfId="21835" xr:uid="{307397D0-94E9-4B6C-B7B0-A62EAE0F690B}"/>
    <cellStyle name="Calculation 3 3 8 2 4" xfId="29815" xr:uid="{CAF1B4F9-9714-4DE8-AC39-A469768649D8}"/>
    <cellStyle name="Calculation 3 3 8 2 5" xfId="37642" xr:uid="{BD036531-5903-457D-A856-FBA567973D04}"/>
    <cellStyle name="Calculation 3 3 8 2 6" xfId="45595" xr:uid="{A5AA518D-26F2-480F-B566-AE39A7A81451}"/>
    <cellStyle name="Calculation 3 3 8 3" xfId="9891" xr:uid="{978E9F85-50B8-46DE-9F0C-DF076A6F177E}"/>
    <cellStyle name="Calculation 3 3 8 4" xfId="17755" xr:uid="{6A7AED1D-6A30-4203-96F0-94D4E54F26E2}"/>
    <cellStyle name="Calculation 3 3 8 5" xfId="25765" xr:uid="{E59A0C16-BD97-4AB8-AD9E-3F4F30EA64FC}"/>
    <cellStyle name="Calculation 3 3 8 6" xfId="33585" xr:uid="{80F0E1B7-02FA-452B-B296-180539B238E5}"/>
    <cellStyle name="Calculation 3 3 8 7" xfId="41546" xr:uid="{2859C088-4DDB-44D3-B06C-27A54E71D58E}"/>
    <cellStyle name="Calculation 3 3 9" xfId="2002" xr:uid="{0CAE4C11-C521-4A39-91B0-52BEBB57F585}"/>
    <cellStyle name="Calculation 3 3 9 2" xfId="6076" xr:uid="{50458EC0-0043-4D58-A3AB-AA933FC518BB}"/>
    <cellStyle name="Calculation 3 3 9 2 2" xfId="14291" xr:uid="{4E5D7222-0C16-4D23-A30D-3FA683973E7D}"/>
    <cellStyle name="Calculation 3 3 9 2 3" xfId="22155" xr:uid="{C19F9D70-AA2E-4C48-B4C5-5A3A680B801F}"/>
    <cellStyle name="Calculation 3 3 9 2 4" xfId="30135" xr:uid="{809BE3B6-386E-400F-B800-112600435721}"/>
    <cellStyle name="Calculation 3 3 9 2 5" xfId="37962" xr:uid="{8A092FE6-5454-48FA-A972-E63D03D6CDD9}"/>
    <cellStyle name="Calculation 3 3 9 2 6" xfId="45915" xr:uid="{0895769F-01DA-4BF0-A1DF-077B67313D6B}"/>
    <cellStyle name="Calculation 3 3 9 3" xfId="10228" xr:uid="{09250A12-0624-4982-BFA1-22CB37331EC4}"/>
    <cellStyle name="Calculation 3 3 9 4" xfId="18093" xr:uid="{7A82014E-6819-485F-A797-925046591974}"/>
    <cellStyle name="Calculation 3 3 9 5" xfId="26100" xr:uid="{9A218EFC-EA2B-4A8E-9139-1FA4DBA19719}"/>
    <cellStyle name="Calculation 3 3 9 6" xfId="33923" xr:uid="{AA8A892E-B7A0-488A-AEAE-340471F31B46}"/>
    <cellStyle name="Calculation 3 3 9 7" xfId="41884" xr:uid="{E61AEC30-927E-48C6-A1A4-1A1175B0AA55}"/>
    <cellStyle name="Calculation 3 30" xfId="40732" xr:uid="{84CB78F3-C47C-4D60-A96D-ED2C597F7D69}"/>
    <cellStyle name="Calculation 3 4" xfId="868" xr:uid="{2CE97E4A-3985-4255-8DCD-D235DD5718AB}"/>
    <cellStyle name="Calculation 3 4 10" xfId="2297" xr:uid="{77E43CFD-8A0D-4CE1-93D7-689718DBA274}"/>
    <cellStyle name="Calculation 3 4 10 2" xfId="6368" xr:uid="{658C6C87-FA51-48F3-8CB9-9E2F850E7FF5}"/>
    <cellStyle name="Calculation 3 4 10 2 2" xfId="14583" xr:uid="{5B090DC8-D9F5-452B-AE7F-33879861A702}"/>
    <cellStyle name="Calculation 3 4 10 2 3" xfId="22447" xr:uid="{0C18200E-46EF-47C8-8F77-746381AA9EFA}"/>
    <cellStyle name="Calculation 3 4 10 2 4" xfId="30427" xr:uid="{A34D158C-9194-47A8-8EF4-2BF6FCC055F5}"/>
    <cellStyle name="Calculation 3 4 10 2 5" xfId="38254" xr:uid="{777ED0FC-FF17-4672-83D7-62CFE0D98669}"/>
    <cellStyle name="Calculation 3 4 10 2 6" xfId="46207" xr:uid="{F3FC277F-2218-48C4-9D51-AF72367BCA71}"/>
    <cellStyle name="Calculation 3 4 10 3" xfId="10523" xr:uid="{71B9CB6D-E0B7-4A3D-AE94-DD8BABA32DF4}"/>
    <cellStyle name="Calculation 3 4 10 4" xfId="18388" xr:uid="{3B094F55-AFB8-46C8-AF9F-5CCCC55FD93F}"/>
    <cellStyle name="Calculation 3 4 10 5" xfId="26394" xr:uid="{420348AB-04F1-451D-97F5-AB4352AE7672}"/>
    <cellStyle name="Calculation 3 4 10 6" xfId="34218" xr:uid="{2A9AA396-2679-483B-88E8-2EE2CC695141}"/>
    <cellStyle name="Calculation 3 4 10 7" xfId="42179" xr:uid="{54FF51E5-2ACA-485B-96EB-73972425A69B}"/>
    <cellStyle name="Calculation 3 4 11" xfId="2629" xr:uid="{9EA66A32-41B9-4FE3-B682-A08C33D98BA4}"/>
    <cellStyle name="Calculation 3 4 11 2" xfId="6679" xr:uid="{DB3E2D75-1354-49BA-B80A-17C47E69F65E}"/>
    <cellStyle name="Calculation 3 4 11 2 2" xfId="14894" xr:uid="{66ED8020-0310-49A4-9D46-306F0873DBB4}"/>
    <cellStyle name="Calculation 3 4 11 2 3" xfId="22758" xr:uid="{E4732A8E-73E6-476B-B1AF-783E9C16827A}"/>
    <cellStyle name="Calculation 3 4 11 2 4" xfId="30738" xr:uid="{615F801E-47E7-4684-9287-BD5B7004909F}"/>
    <cellStyle name="Calculation 3 4 11 2 5" xfId="38565" xr:uid="{050564EB-6D02-42B7-A10B-898EA1181E35}"/>
    <cellStyle name="Calculation 3 4 11 2 6" xfId="46518" xr:uid="{1F443064-8AC6-43A1-B7CD-C6186B83563B}"/>
    <cellStyle name="Calculation 3 4 11 3" xfId="10855" xr:uid="{1DB1D2D4-E7B5-40D1-9849-85314ED39C07}"/>
    <cellStyle name="Calculation 3 4 11 4" xfId="18720" xr:uid="{BEDA68FC-1139-4947-9412-87652C0589E6}"/>
    <cellStyle name="Calculation 3 4 11 5" xfId="26723" xr:uid="{2BAD01F3-C388-4962-BBFF-411466E61C72}"/>
    <cellStyle name="Calculation 3 4 11 6" xfId="34550" xr:uid="{F0630245-2E19-4244-A504-3A0503BEB998}"/>
    <cellStyle name="Calculation 3 4 11 7" xfId="42511" xr:uid="{7346186C-D497-44A0-9710-1C1E05CF82C4}"/>
    <cellStyle name="Calculation 3 4 12" xfId="2939" xr:uid="{C14A9552-686F-4B48-9251-0CE9B9209420}"/>
    <cellStyle name="Calculation 3 4 12 2" xfId="6986" xr:uid="{78A72B97-A5F7-4846-8AA9-471D38C423FA}"/>
    <cellStyle name="Calculation 3 4 12 2 2" xfId="15201" xr:uid="{2F32F0DA-ABAF-42F6-A6C6-3531F6BFC1A2}"/>
    <cellStyle name="Calculation 3 4 12 2 3" xfId="23065" xr:uid="{78FD42DC-38B3-4C14-9A3D-5ACF49E24E3B}"/>
    <cellStyle name="Calculation 3 4 12 2 4" xfId="31045" xr:uid="{3DDEB9F7-CB89-4010-9AC1-9D03D8471B8D}"/>
    <cellStyle name="Calculation 3 4 12 2 5" xfId="38872" xr:uid="{34757AF1-17E0-41B3-9A63-D82720BC73FF}"/>
    <cellStyle name="Calculation 3 4 12 2 6" xfId="46825" xr:uid="{1E1B8794-39ED-47B2-A1E0-0EE6CED001D7}"/>
    <cellStyle name="Calculation 3 4 12 3" xfId="11165" xr:uid="{0EE16A96-EA4C-4F82-B26B-D3D851CC0261}"/>
    <cellStyle name="Calculation 3 4 12 4" xfId="19030" xr:uid="{089846DD-B70B-47A4-BD07-56F6C4E6F9E8}"/>
    <cellStyle name="Calculation 3 4 12 5" xfId="27032" xr:uid="{80D07E18-3C4D-462F-A884-5D7CF1924D7A}"/>
    <cellStyle name="Calculation 3 4 12 6" xfId="34860" xr:uid="{4D048303-C00B-4B96-8459-45BB6AB35E26}"/>
    <cellStyle name="Calculation 3 4 12 7" xfId="42821" xr:uid="{5271EF2E-7167-4E8E-8E3B-2BEC310B76C6}"/>
    <cellStyle name="Calculation 3 4 13" xfId="3265" xr:uid="{6B7344FC-06E1-4648-BB80-B7D88E04E8A4}"/>
    <cellStyle name="Calculation 3 4 13 2" xfId="7294" xr:uid="{10A48B75-876E-409C-94D4-EF85FEC6341D}"/>
    <cellStyle name="Calculation 3 4 13 2 2" xfId="15509" xr:uid="{1AEF8D08-0812-4B0E-AB2D-83983673E9E4}"/>
    <cellStyle name="Calculation 3 4 13 2 3" xfId="23373" xr:uid="{A65689E1-EA89-41FD-837D-CA4E80E98F8E}"/>
    <cellStyle name="Calculation 3 4 13 2 4" xfId="31353" xr:uid="{B4F6E61D-62CF-4ED2-BC42-0BDD7E9478E9}"/>
    <cellStyle name="Calculation 3 4 13 2 5" xfId="39180" xr:uid="{97579348-7943-4D98-A055-8F5B174571B5}"/>
    <cellStyle name="Calculation 3 4 13 2 6" xfId="47133" xr:uid="{0B92C99F-B38C-4EC4-9AC4-F6D47A154678}"/>
    <cellStyle name="Calculation 3 4 13 3" xfId="11489" xr:uid="{E022FC1A-DA99-4970-BCC6-42CFA56DC657}"/>
    <cellStyle name="Calculation 3 4 13 4" xfId="19356" xr:uid="{4BFB9E1D-AB13-4D7C-873B-9243D39F4E4D}"/>
    <cellStyle name="Calculation 3 4 13 5" xfId="27356" xr:uid="{D992FEB1-259C-4FED-B1DE-EF019705F3F2}"/>
    <cellStyle name="Calculation 3 4 13 6" xfId="35186" xr:uid="{92271142-F22E-4084-A2FB-CAE1C8B8FBD8}"/>
    <cellStyle name="Calculation 3 4 13 7" xfId="43147" xr:uid="{EC658037-DE06-4944-A0CA-FD1EF4694E27}"/>
    <cellStyle name="Calculation 3 4 14" xfId="3561" xr:uid="{5CF3C8FC-BE40-45E8-AE0A-BAE2C2626A4F}"/>
    <cellStyle name="Calculation 3 4 14 2" xfId="7589" xr:uid="{75B24E38-37E3-4CD7-A3F6-CDD4CFB687FA}"/>
    <cellStyle name="Calculation 3 4 14 2 2" xfId="15804" xr:uid="{CBAFC75A-3C2F-4E46-907C-B5ACF6090195}"/>
    <cellStyle name="Calculation 3 4 14 2 3" xfId="23668" xr:uid="{32945C73-12BE-4768-9F2B-CC975D9B0354}"/>
    <cellStyle name="Calculation 3 4 14 2 4" xfId="31648" xr:uid="{ED20245B-67F2-48B6-B701-B2FED36E68DB}"/>
    <cellStyle name="Calculation 3 4 14 2 5" xfId="39475" xr:uid="{93B96222-758A-4C7D-A3AD-E6304D16A9FD}"/>
    <cellStyle name="Calculation 3 4 14 2 6" xfId="47428" xr:uid="{5570D728-DE45-439B-AF4B-E480F205E903}"/>
    <cellStyle name="Calculation 3 4 14 3" xfId="11785" xr:uid="{DB69B576-5356-4BB3-8113-CBC240628464}"/>
    <cellStyle name="Calculation 3 4 14 4" xfId="19652" xr:uid="{0CB9DFB8-694F-4D3E-ADC6-B78EE095E428}"/>
    <cellStyle name="Calculation 3 4 14 5" xfId="27652" xr:uid="{4786D23B-9092-427D-A4DB-D045061A7BB9}"/>
    <cellStyle name="Calculation 3 4 14 6" xfId="35482" xr:uid="{9D285BB9-0DC9-420D-A562-17FC9B213D6E}"/>
    <cellStyle name="Calculation 3 4 14 7" xfId="43443" xr:uid="{AA913528-87C6-439C-B025-7B7003099683}"/>
    <cellStyle name="Calculation 3 4 15" xfId="3852" xr:uid="{9C214041-87EB-4A96-99E7-98281C6D2437}"/>
    <cellStyle name="Calculation 3 4 15 2" xfId="7878" xr:uid="{979A31FF-F7FF-4A35-B5EB-B62B4104D63F}"/>
    <cellStyle name="Calculation 3 4 15 2 2" xfId="16093" xr:uid="{9EFD32A8-4274-4125-B556-E188ABB2A14C}"/>
    <cellStyle name="Calculation 3 4 15 2 3" xfId="23957" xr:uid="{D1216D32-9811-49A4-9BD4-3250CE8DA3F8}"/>
    <cellStyle name="Calculation 3 4 15 2 4" xfId="31937" xr:uid="{AFF76ADF-B6D2-4020-A075-C1BA81B0A195}"/>
    <cellStyle name="Calculation 3 4 15 2 5" xfId="39764" xr:uid="{D6402136-054A-4D63-A575-9F926EF8B09C}"/>
    <cellStyle name="Calculation 3 4 15 2 6" xfId="47717" xr:uid="{4686D3B9-362A-422F-8A2B-D7E717899309}"/>
    <cellStyle name="Calculation 3 4 15 3" xfId="12076" xr:uid="{57DD83B3-F44B-470D-BBAD-84DA42CCE61D}"/>
    <cellStyle name="Calculation 3 4 15 4" xfId="19943" xr:uid="{96F52A4C-945E-46CD-B1FA-24B39D681294}"/>
    <cellStyle name="Calculation 3 4 15 5" xfId="27943" xr:uid="{1ABDF9CB-EB48-4212-AC37-CD2571F3013F}"/>
    <cellStyle name="Calculation 3 4 15 6" xfId="35773" xr:uid="{67A3A7D2-7B19-4D33-A728-660087CBD7EB}"/>
    <cellStyle name="Calculation 3 4 15 7" xfId="43734" xr:uid="{DBB0B048-8BA9-4B0A-ADF7-866B6C713AC9}"/>
    <cellStyle name="Calculation 3 4 16" xfId="4160" xr:uid="{B9468A10-330A-40C4-8F1D-95DBB941925A}"/>
    <cellStyle name="Calculation 3 4 16 2" xfId="8166" xr:uid="{54EFDDA5-2005-4F16-82CF-A35A4314A0E3}"/>
    <cellStyle name="Calculation 3 4 16 2 2" xfId="16381" xr:uid="{AF95B9BE-6049-415B-9CE7-09FB0EA064A5}"/>
    <cellStyle name="Calculation 3 4 16 2 3" xfId="24245" xr:uid="{FE483CF9-6DE4-4978-ACE5-2C6D2EBC0918}"/>
    <cellStyle name="Calculation 3 4 16 2 4" xfId="32225" xr:uid="{025B6BBB-E1C1-4D82-A03F-902AECD43397}"/>
    <cellStyle name="Calculation 3 4 16 2 5" xfId="40052" xr:uid="{95BF3A82-A54B-4480-89CC-6BD06565E347}"/>
    <cellStyle name="Calculation 3 4 16 2 6" xfId="48005" xr:uid="{23577A0E-05D4-4B6B-B539-8EC13887D519}"/>
    <cellStyle name="Calculation 3 4 16 3" xfId="12382" xr:uid="{C737CAED-F121-4B96-BB30-1131246D3B54}"/>
    <cellStyle name="Calculation 3 4 16 4" xfId="20251" xr:uid="{DC701131-3353-4C18-8A26-F20D23867840}"/>
    <cellStyle name="Calculation 3 4 16 5" xfId="28246" xr:uid="{872EBD3B-BC0F-4EC5-B68A-95D5A66FA743}"/>
    <cellStyle name="Calculation 3 4 16 6" xfId="36081" xr:uid="{DF7F4909-67E9-4ABF-84DE-27283F54E863}"/>
    <cellStyle name="Calculation 3 4 16 7" xfId="44042" xr:uid="{88E0C7CE-EA23-4B10-9D86-15C8EE80668D}"/>
    <cellStyle name="Calculation 3 4 17" xfId="4441" xr:uid="{A1F19DB0-E974-459E-9D55-0F828DFBB23F}"/>
    <cellStyle name="Calculation 3 4 17 2" xfId="8445" xr:uid="{57838E98-04BA-4DD9-898F-53763F93EB7B}"/>
    <cellStyle name="Calculation 3 4 17 2 2" xfId="16660" xr:uid="{EE2463ED-D6AB-498F-9697-1F906053BA12}"/>
    <cellStyle name="Calculation 3 4 17 2 3" xfId="24524" xr:uid="{F4193EA2-1A8A-434D-81FA-4EF823D88E12}"/>
    <cellStyle name="Calculation 3 4 17 2 4" xfId="32504" xr:uid="{096FB2DF-0A32-4190-B538-4EB8944C52A7}"/>
    <cellStyle name="Calculation 3 4 17 2 5" xfId="40331" xr:uid="{BA658D0A-2CAE-4C9B-A853-0CC3E8AF03E1}"/>
    <cellStyle name="Calculation 3 4 17 2 6" xfId="48284" xr:uid="{3532F1FF-8A7D-4ED5-AD59-CCD793A87835}"/>
    <cellStyle name="Calculation 3 4 17 3" xfId="12663" xr:uid="{F69C2887-6ABF-4426-8D2A-E85E6833B3AB}"/>
    <cellStyle name="Calculation 3 4 17 4" xfId="20532" xr:uid="{A7653ADC-6566-407E-A1DC-88E4356E6E75}"/>
    <cellStyle name="Calculation 3 4 17 5" xfId="28527" xr:uid="{EFEA837A-17F4-4280-AAE0-2D2FAD5ACC93}"/>
    <cellStyle name="Calculation 3 4 17 6" xfId="36362" xr:uid="{10D3E974-9904-464A-B14F-913BA949461E}"/>
    <cellStyle name="Calculation 3 4 17 7" xfId="44323" xr:uid="{B03F0540-E6D5-4D46-BB64-11D9B6A1A50F}"/>
    <cellStyle name="Calculation 3 4 18" xfId="5020" xr:uid="{8B3DF975-60AA-4BC7-AB88-C38A6DBA3D3E}"/>
    <cellStyle name="Calculation 3 4 18 2" xfId="13236" xr:uid="{8DB57A26-F66B-41DE-8186-E3AF3B28A692}"/>
    <cellStyle name="Calculation 3 4 18 3" xfId="21099" xr:uid="{A5F6E313-6393-4B66-92E1-41220C3658CA}"/>
    <cellStyle name="Calculation 3 4 18 4" xfId="29079" xr:uid="{DD743035-23D3-4BD2-A22B-A24DB0496EC1}"/>
    <cellStyle name="Calculation 3 4 18 5" xfId="36908" xr:uid="{C1CC0A72-2F83-4ACA-8454-B6830C04395E}"/>
    <cellStyle name="Calculation 3 4 18 6" xfId="44861" xr:uid="{99D02A04-3571-4F51-AA9D-5F44BC3E7B2D}"/>
    <cellStyle name="Calculation 3 4 19" xfId="9101" xr:uid="{6B43A56E-5532-457C-83DE-2A843777A5E7}"/>
    <cellStyle name="Calculation 3 4 2" xfId="946" xr:uid="{B4EF7B1A-7AAD-4440-B922-0CC36B1C5268}"/>
    <cellStyle name="Calculation 3 4 2 10" xfId="3924" xr:uid="{2C904F30-3A3F-4791-91F5-00334C3F0682}"/>
    <cellStyle name="Calculation 3 4 2 10 2" xfId="7943" xr:uid="{AB6F3772-E1CD-4810-8CF3-625B7704D1A6}"/>
    <cellStyle name="Calculation 3 4 2 10 2 2" xfId="16158" xr:uid="{A523EFD1-F5C4-43EC-8C09-61671B4DE63B}"/>
    <cellStyle name="Calculation 3 4 2 10 2 3" xfId="24022" xr:uid="{6AB1952D-3FCE-46A0-BB5F-5AFCCC48B209}"/>
    <cellStyle name="Calculation 3 4 2 10 2 4" xfId="32002" xr:uid="{F85EE026-039A-4814-99ED-0F05D3ECEE54}"/>
    <cellStyle name="Calculation 3 4 2 10 2 5" xfId="39829" xr:uid="{8AEBCE04-D7CE-404A-A5DA-FBC2A867BDB7}"/>
    <cellStyle name="Calculation 3 4 2 10 2 6" xfId="47782" xr:uid="{8269DD69-4779-412C-A71F-B00207D74928}"/>
    <cellStyle name="Calculation 3 4 2 10 3" xfId="12146" xr:uid="{82D91943-2E9A-4ACA-BF4D-F36377666923}"/>
    <cellStyle name="Calculation 3 4 2 10 4" xfId="20015" xr:uid="{A1B4FA59-6E57-451B-A33B-E5E092C9DC47}"/>
    <cellStyle name="Calculation 3 4 2 10 5" xfId="28012" xr:uid="{62C5C161-2CB7-46A0-9011-EFB3A81D6FA7}"/>
    <cellStyle name="Calculation 3 4 2 10 6" xfId="35845" xr:uid="{457F79FD-B1D2-409C-AD8C-6C1F0BCF5FC9}"/>
    <cellStyle name="Calculation 3 4 2 10 7" xfId="43806" xr:uid="{FE083B35-8ABD-4661-8D5C-CE0EE090DE58}"/>
    <cellStyle name="Calculation 3 4 2 11" xfId="4223" xr:uid="{A695B16A-2D53-4072-88E6-9885F4A03464}"/>
    <cellStyle name="Calculation 3 4 2 11 2" xfId="8229" xr:uid="{CDC555A8-EEE3-447C-8366-5F4BA14D54A9}"/>
    <cellStyle name="Calculation 3 4 2 11 2 2" xfId="16444" xr:uid="{9E3F7497-F39C-4BE4-A7B4-8436B9E22E9C}"/>
    <cellStyle name="Calculation 3 4 2 11 2 3" xfId="24308" xr:uid="{6D4D415F-F9B8-4A1B-A985-D2A0C85906B5}"/>
    <cellStyle name="Calculation 3 4 2 11 2 4" xfId="32288" xr:uid="{02100237-7590-4378-B417-3431FCD98AEF}"/>
    <cellStyle name="Calculation 3 4 2 11 2 5" xfId="40115" xr:uid="{B7974BA2-73FD-47B8-8D17-E45308641B9C}"/>
    <cellStyle name="Calculation 3 4 2 11 2 6" xfId="48068" xr:uid="{8E930722-1A3C-4383-A668-EDB3AEBC83EA}"/>
    <cellStyle name="Calculation 3 4 2 11 3" xfId="12445" xr:uid="{41D349C5-4DB9-4A40-B3F0-91BD767778E9}"/>
    <cellStyle name="Calculation 3 4 2 11 4" xfId="20314" xr:uid="{EB096B6D-2502-4A8E-96A8-AC9C59DEE466}"/>
    <cellStyle name="Calculation 3 4 2 11 5" xfId="28309" xr:uid="{26E8DE0E-86D3-457D-B7D8-CC2FF890EF9A}"/>
    <cellStyle name="Calculation 3 4 2 11 6" xfId="36144" xr:uid="{53E43C6C-2672-40A9-BAB5-43FA4DB3F0A7}"/>
    <cellStyle name="Calculation 3 4 2 11 7" xfId="44105" xr:uid="{D71BD132-14C0-48AC-94E0-63127ACAFFC8}"/>
    <cellStyle name="Calculation 3 4 2 12" xfId="4510" xr:uid="{4C3732AC-2437-45C8-B3E1-75EEBC702D2C}"/>
    <cellStyle name="Calculation 3 4 2 12 2" xfId="8508" xr:uid="{82F2448A-59FF-4EB3-AC22-18D22926DF5E}"/>
    <cellStyle name="Calculation 3 4 2 12 2 2" xfId="16723" xr:uid="{555A62D4-0CA4-465E-A63F-22EB27AB11F7}"/>
    <cellStyle name="Calculation 3 4 2 12 2 3" xfId="24587" xr:uid="{3885603E-B332-4536-A360-4D2849CD2AE3}"/>
    <cellStyle name="Calculation 3 4 2 12 2 4" xfId="32567" xr:uid="{CB1FDAD7-E25A-4860-B2E2-266123F5816D}"/>
    <cellStyle name="Calculation 3 4 2 12 2 5" xfId="40394" xr:uid="{D6BA383F-61A3-4346-8859-2BE917D4EBFE}"/>
    <cellStyle name="Calculation 3 4 2 12 2 6" xfId="48347" xr:uid="{D540B513-A766-4E18-9B49-12E1F535D730}"/>
    <cellStyle name="Calculation 3 4 2 12 3" xfId="12731" xr:uid="{58214F8E-66AC-4F74-9454-085F6F69460D}"/>
    <cellStyle name="Calculation 3 4 2 12 4" xfId="20601" xr:uid="{1F37E332-2ED2-45F4-85FA-C8DC94E890D4}"/>
    <cellStyle name="Calculation 3 4 2 12 5" xfId="28594" xr:uid="{E360B394-C54D-4728-AF83-5E0D6DF6FE18}"/>
    <cellStyle name="Calculation 3 4 2 12 6" xfId="36431" xr:uid="{7839D09C-2607-499B-BB8B-D762E1B335CC}"/>
    <cellStyle name="Calculation 3 4 2 12 7" xfId="44392" xr:uid="{2D151C4A-B83F-42F8-8199-8D71D0B65377}"/>
    <cellStyle name="Calculation 3 4 2 13" xfId="5085" xr:uid="{676CBBD7-9F2A-45DC-9498-D905699A1FB2}"/>
    <cellStyle name="Calculation 3 4 2 13 2" xfId="13300" xr:uid="{960673CA-9948-4518-AB43-3BEB0904A83A}"/>
    <cellStyle name="Calculation 3 4 2 13 3" xfId="21164" xr:uid="{B86CE4E8-EE40-455F-A105-781351EE0147}"/>
    <cellStyle name="Calculation 3 4 2 13 4" xfId="29144" xr:uid="{39085D0F-FEB8-4282-A64A-986C019A5FF5}"/>
    <cellStyle name="Calculation 3 4 2 13 5" xfId="36971" xr:uid="{818903F1-ECF9-45D0-AADB-A3ACBE6D3079}"/>
    <cellStyle name="Calculation 3 4 2 13 6" xfId="44924" xr:uid="{B282DED7-6224-4623-9A0C-4D5F10D665BA}"/>
    <cellStyle name="Calculation 3 4 2 14" xfId="9175" xr:uid="{9F74ACE2-DF66-4565-A786-1EC66BFDBB82}"/>
    <cellStyle name="Calculation 3 4 2 15" xfId="17037" xr:uid="{DB12C901-9CD0-43FC-A12F-9D25AEC9D538}"/>
    <cellStyle name="Calculation 3 4 2 16" xfId="25054" xr:uid="{0CE201ED-E683-439E-8CC5-CD3966AA77DE}"/>
    <cellStyle name="Calculation 3 4 2 17" xfId="32867" xr:uid="{48BFB14E-424D-496A-9E63-AE6C5F5E58C6}"/>
    <cellStyle name="Calculation 3 4 2 18" xfId="40828" xr:uid="{E97D7CB0-1309-41B9-A933-720A50A0521A}"/>
    <cellStyle name="Calculation 3 4 2 2" xfId="1376" xr:uid="{1E07C296-9C5D-4D06-B60E-714B91E1078C}"/>
    <cellStyle name="Calculation 3 4 2 2 2" xfId="5487" xr:uid="{25BC2559-FBBE-42B2-BBC8-4B06584A0CE4}"/>
    <cellStyle name="Calculation 3 4 2 2 2 2" xfId="13702" xr:uid="{7AA6A3BE-5832-44D4-8142-97CC8FEEDCC5}"/>
    <cellStyle name="Calculation 3 4 2 2 2 3" xfId="21566" xr:uid="{F9AD7BA9-4F89-4CAD-9448-D7C5C7A1FD7E}"/>
    <cellStyle name="Calculation 3 4 2 2 2 4" xfId="29546" xr:uid="{1D18E88F-E18D-406D-9B43-326984604603}"/>
    <cellStyle name="Calculation 3 4 2 2 2 5" xfId="37373" xr:uid="{63C186E1-2892-4C3F-BA8A-F8B6FE8C3FF4}"/>
    <cellStyle name="Calculation 3 4 2 2 2 6" xfId="45326" xr:uid="{64E5773D-930B-4C10-B0CF-80D1E3951B42}"/>
    <cellStyle name="Calculation 3 4 2 2 3" xfId="9605" xr:uid="{6766BD76-8DB1-4E82-BDC5-7F8BB8E779F1}"/>
    <cellStyle name="Calculation 3 4 2 2 4" xfId="17467" xr:uid="{8FC20EBA-DC3A-43C7-84E4-C98960697D31}"/>
    <cellStyle name="Calculation 3 4 2 2 5" xfId="25478" xr:uid="{43F57207-CA1C-43B3-A08D-011165371CA6}"/>
    <cellStyle name="Calculation 3 4 2 2 6" xfId="33297" xr:uid="{2B5F5D34-A31B-477A-BD47-0412B79AFD2E}"/>
    <cellStyle name="Calculation 3 4 2 2 7" xfId="41258" xr:uid="{76173E0A-EAA4-4270-8C9B-0F59B3305F8D}"/>
    <cellStyle name="Calculation 3 4 2 3" xfId="1719" xr:uid="{8203CEDA-0E6C-4BC0-A628-F939DBDFB84C}"/>
    <cellStyle name="Calculation 3 4 2 3 2" xfId="5806" xr:uid="{BA4EFE64-11A3-4662-AEB6-4975C1651FFF}"/>
    <cellStyle name="Calculation 3 4 2 3 2 2" xfId="14021" xr:uid="{B910F143-E337-47A0-98FE-59E670F69B14}"/>
    <cellStyle name="Calculation 3 4 2 3 2 3" xfId="21885" xr:uid="{86B75975-4AF3-4BAE-83F1-EEB047D7044C}"/>
    <cellStyle name="Calculation 3 4 2 3 2 4" xfId="29865" xr:uid="{173CCF9E-9D73-4B54-9E68-E9B772B688AA}"/>
    <cellStyle name="Calculation 3 4 2 3 2 5" xfId="37692" xr:uid="{7530F0DD-399E-4E53-9E2D-20DAAEFB30A7}"/>
    <cellStyle name="Calculation 3 4 2 3 2 6" xfId="45645" xr:uid="{AF1F4F2A-FE6A-4D62-94EC-5E1D2282CF7D}"/>
    <cellStyle name="Calculation 3 4 2 3 3" xfId="9945" xr:uid="{44BD4040-6124-4E47-B7BC-A778C7ADAD14}"/>
    <cellStyle name="Calculation 3 4 2 3 4" xfId="17810" xr:uid="{F6FB4DFB-55FA-4278-B857-96D20F3E7B85}"/>
    <cellStyle name="Calculation 3 4 2 3 5" xfId="25818" xr:uid="{8599B2DF-3B09-44DA-A926-295D94F782DF}"/>
    <cellStyle name="Calculation 3 4 2 3 6" xfId="33640" xr:uid="{916D79D9-2D52-4E54-B6FA-D25A31017098}"/>
    <cellStyle name="Calculation 3 4 2 3 7" xfId="41601" xr:uid="{7060743D-A6E4-4951-B23E-4C196006951D}"/>
    <cellStyle name="Calculation 3 4 2 4" xfId="2054" xr:uid="{273335F6-C957-4FD1-BDBD-0E81592C11B9}"/>
    <cellStyle name="Calculation 3 4 2 4 2" xfId="6128" xr:uid="{3DEAFA8F-C9F3-4098-BF8F-ADF88ACA5388}"/>
    <cellStyle name="Calculation 3 4 2 4 2 2" xfId="14343" xr:uid="{E62FC946-93CC-42B8-BDD1-D94BD5ADB487}"/>
    <cellStyle name="Calculation 3 4 2 4 2 3" xfId="22207" xr:uid="{F1CD3980-FFBE-4B62-97BA-E9C687828074}"/>
    <cellStyle name="Calculation 3 4 2 4 2 4" xfId="30187" xr:uid="{09C9C356-2C69-4F03-AEC3-6EBD42D6854C}"/>
    <cellStyle name="Calculation 3 4 2 4 2 5" xfId="38014" xr:uid="{E731C16B-EB8C-438B-9D3F-6C94A2DF8C01}"/>
    <cellStyle name="Calculation 3 4 2 4 2 6" xfId="45967" xr:uid="{50DCDD7F-518C-43F5-B3D8-F13214CEABC8}"/>
    <cellStyle name="Calculation 3 4 2 4 3" xfId="10280" xr:uid="{367C4271-01E1-4D43-A6EA-A9A8E9E2C267}"/>
    <cellStyle name="Calculation 3 4 2 4 4" xfId="18145" xr:uid="{FC700B50-216E-40C6-96B5-48A4AA33659F}"/>
    <cellStyle name="Calculation 3 4 2 4 5" xfId="26152" xr:uid="{DA74DD76-6A50-4D4B-98DD-E67304EE6E13}"/>
    <cellStyle name="Calculation 3 4 2 4 6" xfId="33975" xr:uid="{B24E071A-607F-489F-AA9F-46F8CC9BAB77}"/>
    <cellStyle name="Calculation 3 4 2 4 7" xfId="41936" xr:uid="{5EE845A5-1821-4CA7-9711-5C7F3C5704D1}"/>
    <cellStyle name="Calculation 3 4 2 5" xfId="2373" xr:uid="{9DD34BAD-E256-449D-9FC0-5E56CB03B2E3}"/>
    <cellStyle name="Calculation 3 4 2 5 2" xfId="6437" xr:uid="{EDEC0ECB-D0A2-4BE9-B44E-05AAB3A572BA}"/>
    <cellStyle name="Calculation 3 4 2 5 2 2" xfId="14652" xr:uid="{8BD2DEF8-2F91-4C03-AFA6-DA4B4F7089CE}"/>
    <cellStyle name="Calculation 3 4 2 5 2 3" xfId="22516" xr:uid="{2ED2EB9F-1E3B-4D89-B454-EC327035916B}"/>
    <cellStyle name="Calculation 3 4 2 5 2 4" xfId="30496" xr:uid="{5C7E8788-2FDF-462C-8E03-D2A6F9AE8255}"/>
    <cellStyle name="Calculation 3 4 2 5 2 5" xfId="38323" xr:uid="{27EFADFF-F6B1-48FB-8BF5-A45AD4372E59}"/>
    <cellStyle name="Calculation 3 4 2 5 2 6" xfId="46276" xr:uid="{2D5D1847-41D3-4392-A96C-C5EB11268E04}"/>
    <cellStyle name="Calculation 3 4 2 5 3" xfId="10599" xr:uid="{F3DA5422-A806-4F41-9217-B657EAE924DB}"/>
    <cellStyle name="Calculation 3 4 2 5 4" xfId="18464" xr:uid="{9A052E9A-D514-4F8B-9319-6F83A427741F}"/>
    <cellStyle name="Calculation 3 4 2 5 5" xfId="26468" xr:uid="{331F593B-7AA7-4537-A7FC-F0AA8CF0C39C}"/>
    <cellStyle name="Calculation 3 4 2 5 6" xfId="34294" xr:uid="{ECBFB733-69A3-4B8B-9354-FF55139375AD}"/>
    <cellStyle name="Calculation 3 4 2 5 7" xfId="42255" xr:uid="{EEF666B5-F0A7-4AA5-8338-D25003C455A9}"/>
    <cellStyle name="Calculation 3 4 2 6" xfId="2702" xr:uid="{63C10E0D-79BF-4EC2-A448-835FC8AB214C}"/>
    <cellStyle name="Calculation 3 4 2 6 2" xfId="6752" xr:uid="{7D01D688-0849-45F5-9484-F3F8A119650D}"/>
    <cellStyle name="Calculation 3 4 2 6 2 2" xfId="14967" xr:uid="{E87AAE3D-AF26-46DF-8EA5-00F6390B684E}"/>
    <cellStyle name="Calculation 3 4 2 6 2 3" xfId="22831" xr:uid="{3E053466-5401-4446-80E2-4A73DFB4D71A}"/>
    <cellStyle name="Calculation 3 4 2 6 2 4" xfId="30811" xr:uid="{5356E4B1-1145-4A62-9B0C-4F3DD3C84BD8}"/>
    <cellStyle name="Calculation 3 4 2 6 2 5" xfId="38638" xr:uid="{59A2F2F0-9299-476A-AFE4-1BCEDA896796}"/>
    <cellStyle name="Calculation 3 4 2 6 2 6" xfId="46591" xr:uid="{01CD07A9-E942-446A-9E37-1405BAFDFFD0}"/>
    <cellStyle name="Calculation 3 4 2 6 3" xfId="10928" xr:uid="{4C33A01B-98A0-4CED-8344-9E2E255E54BD}"/>
    <cellStyle name="Calculation 3 4 2 6 4" xfId="18793" xr:uid="{641647C0-E01D-43B1-94AA-42738130DDAB}"/>
    <cellStyle name="Calculation 3 4 2 6 5" xfId="26796" xr:uid="{18239990-86FF-44CB-B4A9-BE217D7F517A}"/>
    <cellStyle name="Calculation 3 4 2 6 6" xfId="34623" xr:uid="{72D041D7-A64B-465F-B160-0EE8E689E5F9}"/>
    <cellStyle name="Calculation 3 4 2 6 7" xfId="42584" xr:uid="{057F740A-D524-4F77-A39E-88E3002EA0A1}"/>
    <cellStyle name="Calculation 3 4 2 7" xfId="3015" xr:uid="{127D5516-F228-4790-A2B3-EDC2AA064422}"/>
    <cellStyle name="Calculation 3 4 2 7 2" xfId="7056" xr:uid="{964037A9-E873-482F-B2CD-9EE1776FC55D}"/>
    <cellStyle name="Calculation 3 4 2 7 2 2" xfId="15271" xr:uid="{EE57C729-68D1-41E8-9007-15456F308A30}"/>
    <cellStyle name="Calculation 3 4 2 7 2 3" xfId="23135" xr:uid="{BC1A298B-E1EB-4344-9EA9-A2293E71B764}"/>
    <cellStyle name="Calculation 3 4 2 7 2 4" xfId="31115" xr:uid="{891951F6-0036-4542-AE46-A26F97C601B4}"/>
    <cellStyle name="Calculation 3 4 2 7 2 5" xfId="38942" xr:uid="{4409952F-2843-4233-A970-FCB21AC713B6}"/>
    <cellStyle name="Calculation 3 4 2 7 2 6" xfId="46895" xr:uid="{F23FF9CA-D2F7-4DF2-A92D-E94F0DC65BE4}"/>
    <cellStyle name="Calculation 3 4 2 7 3" xfId="11240" xr:uid="{152BB8E4-9A7C-4459-9700-E69C63BAEE91}"/>
    <cellStyle name="Calculation 3 4 2 7 4" xfId="19106" xr:uid="{B0BAED62-5D27-4608-97D9-F67DE5E79F6D}"/>
    <cellStyle name="Calculation 3 4 2 7 5" xfId="27106" xr:uid="{97125366-043B-4501-9B42-7D0E2C27A613}"/>
    <cellStyle name="Calculation 3 4 2 7 6" xfId="34936" xr:uid="{A26B9BA8-DB2F-41A3-9509-C170F70AA5A8}"/>
    <cellStyle name="Calculation 3 4 2 7 7" xfId="42897" xr:uid="{7D4632EC-21A3-48FB-BF8C-CA6CCCF91246}"/>
    <cellStyle name="Calculation 3 4 2 8" xfId="3335" xr:uid="{CF94242C-8B84-4B82-9DFE-E0399D9FBCFF}"/>
    <cellStyle name="Calculation 3 4 2 8 2" xfId="7363" xr:uid="{7C456A8F-AFDF-4D85-9078-1909E72E6EEB}"/>
    <cellStyle name="Calculation 3 4 2 8 2 2" xfId="15578" xr:uid="{1D93BF45-D365-4215-89DD-B0CDD2EBCFBB}"/>
    <cellStyle name="Calculation 3 4 2 8 2 3" xfId="23442" xr:uid="{8C280508-6A50-4D0B-AE08-C7D2EF296F7F}"/>
    <cellStyle name="Calculation 3 4 2 8 2 4" xfId="31422" xr:uid="{409855A9-5473-4D67-8804-060122DE5B8D}"/>
    <cellStyle name="Calculation 3 4 2 8 2 5" xfId="39249" xr:uid="{360CCE38-611F-44C8-8291-6096C357FB5A}"/>
    <cellStyle name="Calculation 3 4 2 8 2 6" xfId="47202" xr:uid="{FF789E90-364C-4F6E-833D-0E478006EBC2}"/>
    <cellStyle name="Calculation 3 4 2 8 3" xfId="11559" xr:uid="{8263E4E9-714D-4C68-BCB1-4832F31B5D3A}"/>
    <cellStyle name="Calculation 3 4 2 8 4" xfId="19426" xr:uid="{FCF730E2-9977-4BF9-9DCC-C62BB3DCB707}"/>
    <cellStyle name="Calculation 3 4 2 8 5" xfId="27426" xr:uid="{AED10FD7-E88E-4129-9B6D-FF9708306E0C}"/>
    <cellStyle name="Calculation 3 4 2 8 6" xfId="35256" xr:uid="{C66530C4-BD17-44E3-88BB-D4C02D2305A5}"/>
    <cellStyle name="Calculation 3 4 2 8 7" xfId="43217" xr:uid="{4376E44A-A620-480C-A076-4005F4ED11B7}"/>
    <cellStyle name="Calculation 3 4 2 9" xfId="3629" xr:uid="{4B7EE5BA-3C49-4413-AD63-E88AAAE14CC6}"/>
    <cellStyle name="Calculation 3 4 2 9 2" xfId="7657" xr:uid="{34FB2A12-2DCB-4C1C-8100-7A50F5A9FC6A}"/>
    <cellStyle name="Calculation 3 4 2 9 2 2" xfId="15872" xr:uid="{21BD56CA-0950-4314-828E-BF13E7BC92D5}"/>
    <cellStyle name="Calculation 3 4 2 9 2 3" xfId="23736" xr:uid="{6F15C4BE-EDBA-4868-A428-945C3F1F9326}"/>
    <cellStyle name="Calculation 3 4 2 9 2 4" xfId="31716" xr:uid="{5279D203-770E-47E3-B56E-E26B2975B93D}"/>
    <cellStyle name="Calculation 3 4 2 9 2 5" xfId="39543" xr:uid="{FF17A964-F9CB-4A85-8642-21C52D423979}"/>
    <cellStyle name="Calculation 3 4 2 9 2 6" xfId="47496" xr:uid="{7FF7D8F0-4452-404B-8A6C-94598A6825BB}"/>
    <cellStyle name="Calculation 3 4 2 9 3" xfId="11853" xr:uid="{90CBA565-7EB4-45A9-B2D9-2971BC237300}"/>
    <cellStyle name="Calculation 3 4 2 9 4" xfId="19720" xr:uid="{A5B542BA-539F-4013-8BCB-D1A212ACB80B}"/>
    <cellStyle name="Calculation 3 4 2 9 5" xfId="27720" xr:uid="{553848F1-C0AE-4C97-A0FC-7B16E0DFF8BC}"/>
    <cellStyle name="Calculation 3 4 2 9 6" xfId="35550" xr:uid="{A0A283BC-266E-46C4-AB98-4842EC1D1A70}"/>
    <cellStyle name="Calculation 3 4 2 9 7" xfId="43511" xr:uid="{A3DDC62C-EF16-473D-A071-B05BE7C689B6}"/>
    <cellStyle name="Calculation 3 4 20" xfId="16963" xr:uid="{D9B8FEDD-A9CB-40F4-92F1-763F83BB9068}"/>
    <cellStyle name="Calculation 3 4 21" xfId="24983" xr:uid="{6DB889D9-80F4-4B4C-92AB-2299F71E19F0}"/>
    <cellStyle name="Calculation 3 4 22" xfId="32798" xr:uid="{1AA7226E-3614-42E2-A16C-676E668C569E}"/>
    <cellStyle name="Calculation 3 4 23" xfId="40759" xr:uid="{761C275B-9E03-455E-8861-481B63804AA8}"/>
    <cellStyle name="Calculation 3 4 3" xfId="992" xr:uid="{9E73D2AA-2534-41F6-81C8-30BCCB4E261E}"/>
    <cellStyle name="Calculation 3 4 3 10" xfId="3970" xr:uid="{03D15805-F309-4320-895D-7CFE856BED56}"/>
    <cellStyle name="Calculation 3 4 3 10 2" xfId="7988" xr:uid="{37FBFE26-0B1B-4547-885E-5E68088C09E7}"/>
    <cellStyle name="Calculation 3 4 3 10 2 2" xfId="16203" xr:uid="{8CA54893-0A63-4053-A3A5-E4EB37AFF0B2}"/>
    <cellStyle name="Calculation 3 4 3 10 2 3" xfId="24067" xr:uid="{3C6FE103-8031-4B5A-BBFD-4C0D1BB4D111}"/>
    <cellStyle name="Calculation 3 4 3 10 2 4" xfId="32047" xr:uid="{7549C86F-354F-4C2B-A7EA-32E2BB251E77}"/>
    <cellStyle name="Calculation 3 4 3 10 2 5" xfId="39874" xr:uid="{A51A35EF-ECA9-4105-8C5D-7C6AB7B56795}"/>
    <cellStyle name="Calculation 3 4 3 10 2 6" xfId="47827" xr:uid="{08D8058F-D72D-434B-912A-8EE4F498014E}"/>
    <cellStyle name="Calculation 3 4 3 10 3" xfId="12192" xr:uid="{D7945D4C-7C13-423A-A897-50AC837D781A}"/>
    <cellStyle name="Calculation 3 4 3 10 4" xfId="20061" xr:uid="{BA404CE8-11B4-405F-B97A-8A8E5C51B0EE}"/>
    <cellStyle name="Calculation 3 4 3 10 5" xfId="28058" xr:uid="{B2CC69E2-DD6E-4B0D-B330-18FEAE430EDC}"/>
    <cellStyle name="Calculation 3 4 3 10 6" xfId="35891" xr:uid="{50D31EB5-0625-4D52-BBD3-C8A43C6E2EFA}"/>
    <cellStyle name="Calculation 3 4 3 10 7" xfId="43852" xr:uid="{A4498988-4F1D-48C5-BC12-3ECC3678B402}"/>
    <cellStyle name="Calculation 3 4 3 11" xfId="4268" xr:uid="{2DC0E2FA-EAAE-41C8-9B28-34CF8A4E9D27}"/>
    <cellStyle name="Calculation 3 4 3 11 2" xfId="8274" xr:uid="{1AD04934-30CE-438E-B5F9-650C9235700C}"/>
    <cellStyle name="Calculation 3 4 3 11 2 2" xfId="16489" xr:uid="{C1A6AF19-FB14-4092-A2D9-98D8C3F3D0C3}"/>
    <cellStyle name="Calculation 3 4 3 11 2 3" xfId="24353" xr:uid="{8C391ABE-6FBC-4F7A-B0D9-6B8EEDDECB4A}"/>
    <cellStyle name="Calculation 3 4 3 11 2 4" xfId="32333" xr:uid="{0D816288-4BDF-43EB-A966-289E40412C19}"/>
    <cellStyle name="Calculation 3 4 3 11 2 5" xfId="40160" xr:uid="{657AFAA4-23BF-4725-AF55-D30A4BC04455}"/>
    <cellStyle name="Calculation 3 4 3 11 2 6" xfId="48113" xr:uid="{9AE408FB-CAD8-4A42-95E6-BA5087D335EB}"/>
    <cellStyle name="Calculation 3 4 3 11 3" xfId="12490" xr:uid="{092C41B4-9743-4D29-91DF-482B297CDF88}"/>
    <cellStyle name="Calculation 3 4 3 11 4" xfId="20359" xr:uid="{92FAF2EB-8770-4F4B-9752-682453607EB5}"/>
    <cellStyle name="Calculation 3 4 3 11 5" xfId="28354" xr:uid="{F2D0BAD6-8FED-4224-B16C-5A6DFDBF7C45}"/>
    <cellStyle name="Calculation 3 4 3 11 6" xfId="36189" xr:uid="{8994EF7F-376B-4785-B335-C43EACB423BA}"/>
    <cellStyle name="Calculation 3 4 3 11 7" xfId="44150" xr:uid="{513ED637-CEAB-4BCB-B5DA-ED4CEBED9E2D}"/>
    <cellStyle name="Calculation 3 4 3 12" xfId="4556" xr:uid="{1E3ECB29-A864-49D9-8660-6A4E2A241C17}"/>
    <cellStyle name="Calculation 3 4 3 12 2" xfId="8553" xr:uid="{1777D6D3-B46F-491D-A7BA-61B524EF9B36}"/>
    <cellStyle name="Calculation 3 4 3 12 2 2" xfId="16768" xr:uid="{431A8DB0-FE83-4A4E-A9A8-AE5BB2126333}"/>
    <cellStyle name="Calculation 3 4 3 12 2 3" xfId="24632" xr:uid="{9898B0A8-6DDB-4725-A554-EE5AB2D32A02}"/>
    <cellStyle name="Calculation 3 4 3 12 2 4" xfId="32612" xr:uid="{8B3E6914-CB1E-4C40-B832-40C71D32FC9C}"/>
    <cellStyle name="Calculation 3 4 3 12 2 5" xfId="40439" xr:uid="{3C14349E-EAF2-4E1B-BDAB-4B1BB2A0FD62}"/>
    <cellStyle name="Calculation 3 4 3 12 2 6" xfId="48392" xr:uid="{8CAF6726-5938-4686-A40D-90A5D1BA351B}"/>
    <cellStyle name="Calculation 3 4 3 12 3" xfId="12777" xr:uid="{D05CE9C3-84CA-4EB5-8FA0-051960EA294E}"/>
    <cellStyle name="Calculation 3 4 3 12 4" xfId="20647" xr:uid="{3D2741BF-CD21-4F60-9905-BA174A020FFC}"/>
    <cellStyle name="Calculation 3 4 3 12 5" xfId="28640" xr:uid="{E073A26D-2F27-46E5-A206-601005D85E37}"/>
    <cellStyle name="Calculation 3 4 3 12 6" xfId="36477" xr:uid="{1139CC0D-F0C3-4B85-891F-9BDC6651EE0C}"/>
    <cellStyle name="Calculation 3 4 3 12 7" xfId="44438" xr:uid="{DD0E58E3-3943-43C5-8780-63A32FDEFEB1}"/>
    <cellStyle name="Calculation 3 4 3 13" xfId="5130" xr:uid="{A85304C1-2F5A-4788-AEC5-E3F24A7E8829}"/>
    <cellStyle name="Calculation 3 4 3 13 2" xfId="13345" xr:uid="{C027CAA6-3946-49D8-B518-56F4F6081CA8}"/>
    <cellStyle name="Calculation 3 4 3 13 3" xfId="21209" xr:uid="{11229DD4-14BB-40B1-8D82-15277AE9E280}"/>
    <cellStyle name="Calculation 3 4 3 13 4" xfId="29189" xr:uid="{09B1CC96-E0BA-40C6-9A64-6ED1BFF33C16}"/>
    <cellStyle name="Calculation 3 4 3 13 5" xfId="37016" xr:uid="{172E7AFF-BD3B-4FF1-BB76-BB1EE6D7D295}"/>
    <cellStyle name="Calculation 3 4 3 13 6" xfId="44969" xr:uid="{1955EC6B-0D8C-493C-BB7A-34E50A5ABB50}"/>
    <cellStyle name="Calculation 3 4 3 14" xfId="9221" xr:uid="{6539D8AB-75A2-4CB4-8A5B-ACC657328888}"/>
    <cellStyle name="Calculation 3 4 3 15" xfId="17083" xr:uid="{482CA8F5-CFEC-4840-91AC-50C5B623F99B}"/>
    <cellStyle name="Calculation 3 4 3 16" xfId="25100" xr:uid="{13A3B744-FAA0-4324-965F-FF5D74B93F5C}"/>
    <cellStyle name="Calculation 3 4 3 17" xfId="32913" xr:uid="{6CD98B6E-1102-4CBA-9BAB-E98129E4668C}"/>
    <cellStyle name="Calculation 3 4 3 18" xfId="40874" xr:uid="{7DAFBD07-EC67-43F5-8DD4-2D5FBF453E39}"/>
    <cellStyle name="Calculation 3 4 3 2" xfId="1422" xr:uid="{6583944E-BB23-4C13-B2F7-2510CAF2BD10}"/>
    <cellStyle name="Calculation 3 4 3 2 2" xfId="5532" xr:uid="{A2DE6CEE-6AD6-407C-B4B9-699224E2D136}"/>
    <cellStyle name="Calculation 3 4 3 2 2 2" xfId="13747" xr:uid="{D7F45B1D-8F98-4DF2-85B4-B60AF508DCE3}"/>
    <cellStyle name="Calculation 3 4 3 2 2 3" xfId="21611" xr:uid="{125DFEEA-E8C8-4EA2-83AD-617475AC147F}"/>
    <cellStyle name="Calculation 3 4 3 2 2 4" xfId="29591" xr:uid="{C9449DBD-9A43-43AF-B24A-6E7E3D0A6B3B}"/>
    <cellStyle name="Calculation 3 4 3 2 2 5" xfId="37418" xr:uid="{3F708327-719C-4EAC-8581-B87E30DC52C3}"/>
    <cellStyle name="Calculation 3 4 3 2 2 6" xfId="45371" xr:uid="{B6F1ED01-1E0C-47B2-982C-7BC36CF049D0}"/>
    <cellStyle name="Calculation 3 4 3 2 3" xfId="9651" xr:uid="{53F9D91B-D5B9-4286-A38E-D61AB95064B1}"/>
    <cellStyle name="Calculation 3 4 3 2 4" xfId="17513" xr:uid="{D52641E0-F6D6-4C6F-A590-608F02D52A82}"/>
    <cellStyle name="Calculation 3 4 3 2 5" xfId="25524" xr:uid="{936F4A9C-6E07-4A7E-801A-997B18D42BAD}"/>
    <cellStyle name="Calculation 3 4 3 2 6" xfId="33343" xr:uid="{2CD7E7F3-C6CC-48CB-B5FE-307E84A72C09}"/>
    <cellStyle name="Calculation 3 4 3 2 7" xfId="41304" xr:uid="{2B4AF1E0-9555-4A5F-8CAC-5ACF4D6FA6E1}"/>
    <cellStyle name="Calculation 3 4 3 3" xfId="1765" xr:uid="{D7CC9430-E52C-4F5F-87D8-61F0F81A3734}"/>
    <cellStyle name="Calculation 3 4 3 3 2" xfId="5851" xr:uid="{FFEC3C6E-E431-4C0C-B3C2-79627A93FD76}"/>
    <cellStyle name="Calculation 3 4 3 3 2 2" xfId="14066" xr:uid="{90E57877-A21B-4BB6-806A-E5F704D495F9}"/>
    <cellStyle name="Calculation 3 4 3 3 2 3" xfId="21930" xr:uid="{B49026CA-BA5D-4654-83DE-9412791E65DA}"/>
    <cellStyle name="Calculation 3 4 3 3 2 4" xfId="29910" xr:uid="{E634F514-7129-4C8D-A04D-81F8A5BBFBD0}"/>
    <cellStyle name="Calculation 3 4 3 3 2 5" xfId="37737" xr:uid="{5B0125AF-C8BC-40F0-90C8-F1268129D6B9}"/>
    <cellStyle name="Calculation 3 4 3 3 2 6" xfId="45690" xr:uid="{751C557B-7672-4BFB-960C-D4E6518646C0}"/>
    <cellStyle name="Calculation 3 4 3 3 3" xfId="9991" xr:uid="{D620C873-1643-4595-B33A-BE226E8FD74F}"/>
    <cellStyle name="Calculation 3 4 3 3 4" xfId="17856" xr:uid="{8123D5D1-5C93-40E9-B5AC-A915E27AAD1C}"/>
    <cellStyle name="Calculation 3 4 3 3 5" xfId="25864" xr:uid="{047F6B80-9206-4377-9853-CE06C5A095EA}"/>
    <cellStyle name="Calculation 3 4 3 3 6" xfId="33686" xr:uid="{216D2896-EAC4-478A-8B52-3BD188B839CA}"/>
    <cellStyle name="Calculation 3 4 3 3 7" xfId="41647" xr:uid="{D4D0E9C3-7758-42C5-8ADC-DE5F68C96B0D}"/>
    <cellStyle name="Calculation 3 4 3 4" xfId="2100" xr:uid="{897021B8-F673-4BE5-840F-FDBB8D38247D}"/>
    <cellStyle name="Calculation 3 4 3 4 2" xfId="6174" xr:uid="{9487ED8F-968D-49B7-AC28-DF3470D045B6}"/>
    <cellStyle name="Calculation 3 4 3 4 2 2" xfId="14389" xr:uid="{C1DC0825-D930-4E0F-A4B0-346D6B3E9314}"/>
    <cellStyle name="Calculation 3 4 3 4 2 3" xfId="22253" xr:uid="{3CB1B9FC-08FA-4F4F-9571-3DA9F3C78AE3}"/>
    <cellStyle name="Calculation 3 4 3 4 2 4" xfId="30233" xr:uid="{512062BD-0AE9-4F55-9E16-CEA7779A577B}"/>
    <cellStyle name="Calculation 3 4 3 4 2 5" xfId="38060" xr:uid="{9ADA0BE9-869E-47C6-B6CC-E39545686899}"/>
    <cellStyle name="Calculation 3 4 3 4 2 6" xfId="46013" xr:uid="{B494B18C-3E56-4E91-85FE-D23348325C11}"/>
    <cellStyle name="Calculation 3 4 3 4 3" xfId="10326" xr:uid="{F000FDA1-14FB-4820-9093-EED612E91D76}"/>
    <cellStyle name="Calculation 3 4 3 4 4" xfId="18191" xr:uid="{D15764E1-440E-40BE-A204-E8261A410AE4}"/>
    <cellStyle name="Calculation 3 4 3 4 5" xfId="26198" xr:uid="{C824FDD6-5F98-4B10-B25E-03539D455B72}"/>
    <cellStyle name="Calculation 3 4 3 4 6" xfId="34021" xr:uid="{2293DE13-F945-4364-84D4-4EEB5396DFEF}"/>
    <cellStyle name="Calculation 3 4 3 4 7" xfId="41982" xr:uid="{995439EF-5CE3-4C99-BD77-AC7212159CA3}"/>
    <cellStyle name="Calculation 3 4 3 5" xfId="2419" xr:uid="{9E766857-886B-49A1-B3EB-5F3FFD996307}"/>
    <cellStyle name="Calculation 3 4 3 5 2" xfId="6482" xr:uid="{410914B9-5AA4-4419-9BA8-063061FADFF3}"/>
    <cellStyle name="Calculation 3 4 3 5 2 2" xfId="14697" xr:uid="{BACE964A-1981-4826-AC9C-3CACA9D4E635}"/>
    <cellStyle name="Calculation 3 4 3 5 2 3" xfId="22561" xr:uid="{E6A7379B-AE06-41FE-BAA2-DDB0DEA43C12}"/>
    <cellStyle name="Calculation 3 4 3 5 2 4" xfId="30541" xr:uid="{AEDE7D40-DC5E-4222-9BDD-7C593CB3E0E1}"/>
    <cellStyle name="Calculation 3 4 3 5 2 5" xfId="38368" xr:uid="{1A6556F5-C046-46F5-A24D-E0DBD58E2210}"/>
    <cellStyle name="Calculation 3 4 3 5 2 6" xfId="46321" xr:uid="{D6681262-0A03-40B9-8E25-1602D6DC015E}"/>
    <cellStyle name="Calculation 3 4 3 5 3" xfId="10645" xr:uid="{4132608D-B392-4A23-9704-4536892637B8}"/>
    <cellStyle name="Calculation 3 4 3 5 4" xfId="18510" xr:uid="{6A59033E-771E-4866-81DD-2FF28499FFDF}"/>
    <cellStyle name="Calculation 3 4 3 5 5" xfId="26514" xr:uid="{33AB314D-FC5F-421C-939B-7B9BD9F36606}"/>
    <cellStyle name="Calculation 3 4 3 5 6" xfId="34340" xr:uid="{33E9495C-EF0A-4784-82F5-7A8C264896A2}"/>
    <cellStyle name="Calculation 3 4 3 5 7" xfId="42301" xr:uid="{9C9446A2-04AE-497D-90B2-1D0287F49B0E}"/>
    <cellStyle name="Calculation 3 4 3 6" xfId="2748" xr:uid="{86A3BCA9-EDDB-4AF8-8DD1-32B6BB1BB912}"/>
    <cellStyle name="Calculation 3 4 3 6 2" xfId="6798" xr:uid="{CAF9DE5E-6549-4E25-B7B1-C8899C78E7B7}"/>
    <cellStyle name="Calculation 3 4 3 6 2 2" xfId="15013" xr:uid="{18F78A5E-1F8F-4657-A725-D4201F32EA21}"/>
    <cellStyle name="Calculation 3 4 3 6 2 3" xfId="22877" xr:uid="{049E3CFA-AC66-4D10-87CC-FDC3CE94C1D9}"/>
    <cellStyle name="Calculation 3 4 3 6 2 4" xfId="30857" xr:uid="{3EDC61D9-BD12-4DF2-A079-6D15EF94CF6B}"/>
    <cellStyle name="Calculation 3 4 3 6 2 5" xfId="38684" xr:uid="{BD4C389E-9707-42B7-AE50-9DA0BC56AB93}"/>
    <cellStyle name="Calculation 3 4 3 6 2 6" xfId="46637" xr:uid="{D12111CF-F92E-42C9-B2F8-84BB601FD440}"/>
    <cellStyle name="Calculation 3 4 3 6 3" xfId="10974" xr:uid="{30483C96-8812-4F00-B7D5-30A4308A1E24}"/>
    <cellStyle name="Calculation 3 4 3 6 4" xfId="18839" xr:uid="{690A3247-5347-4EC4-A639-8C58677C858D}"/>
    <cellStyle name="Calculation 3 4 3 6 5" xfId="26842" xr:uid="{303D3C5A-BD14-42FD-8616-BC126822741C}"/>
    <cellStyle name="Calculation 3 4 3 6 6" xfId="34669" xr:uid="{2B041D62-C973-4806-BD68-CBDA19E96FCF}"/>
    <cellStyle name="Calculation 3 4 3 6 7" xfId="42630" xr:uid="{EFC9ADC2-B9D7-47EB-88A0-16AFAB749D6C}"/>
    <cellStyle name="Calculation 3 4 3 7" xfId="3061" xr:uid="{34DAA078-5F36-49EA-BCE8-0E81AF0FAAA3}"/>
    <cellStyle name="Calculation 3 4 3 7 2" xfId="7101" xr:uid="{D5B2D471-BBF0-452C-9AFF-ACB39A812386}"/>
    <cellStyle name="Calculation 3 4 3 7 2 2" xfId="15316" xr:uid="{25511F59-4B7D-4049-89AE-BD509E23D981}"/>
    <cellStyle name="Calculation 3 4 3 7 2 3" xfId="23180" xr:uid="{B82DE4EE-2467-415B-B747-62F26D028594}"/>
    <cellStyle name="Calculation 3 4 3 7 2 4" xfId="31160" xr:uid="{6F98160C-37CF-4B2B-97A0-B7FD1D50EF06}"/>
    <cellStyle name="Calculation 3 4 3 7 2 5" xfId="38987" xr:uid="{8898B702-CD79-4371-B20E-5BDB3C39DCB6}"/>
    <cellStyle name="Calculation 3 4 3 7 2 6" xfId="46940" xr:uid="{0A0FFA75-E2B8-4B0A-9F0C-0F2E61AAB12A}"/>
    <cellStyle name="Calculation 3 4 3 7 3" xfId="11286" xr:uid="{9CCDF2D9-49CB-407A-88E0-862FA42183A1}"/>
    <cellStyle name="Calculation 3 4 3 7 4" xfId="19152" xr:uid="{4649FE3E-B069-4A55-8DEC-7B25EFEF7E52}"/>
    <cellStyle name="Calculation 3 4 3 7 5" xfId="27152" xr:uid="{AA05413B-E46D-425B-A303-31E448CCC780}"/>
    <cellStyle name="Calculation 3 4 3 7 6" xfId="34982" xr:uid="{F330C17F-7C9A-4E59-8AB5-B6A6447668CE}"/>
    <cellStyle name="Calculation 3 4 3 7 7" xfId="42943" xr:uid="{DBD7B02E-CD74-41BF-9CF3-5090619C5EF9}"/>
    <cellStyle name="Calculation 3 4 3 8" xfId="3380" xr:uid="{2F9A471C-F80A-4AEF-B122-C0DA1EFE4510}"/>
    <cellStyle name="Calculation 3 4 3 8 2" xfId="7408" xr:uid="{26D9A559-3129-4B91-8129-16F41552FA0E}"/>
    <cellStyle name="Calculation 3 4 3 8 2 2" xfId="15623" xr:uid="{E18389B9-AFBB-4042-923B-15F16FD86779}"/>
    <cellStyle name="Calculation 3 4 3 8 2 3" xfId="23487" xr:uid="{A8524049-1FFC-4D5D-B6B1-556F36874D2D}"/>
    <cellStyle name="Calculation 3 4 3 8 2 4" xfId="31467" xr:uid="{7206DD10-E101-4447-9AA9-35465AD8E75A}"/>
    <cellStyle name="Calculation 3 4 3 8 2 5" xfId="39294" xr:uid="{3C299167-980A-4C71-902D-9DED15F3D404}"/>
    <cellStyle name="Calculation 3 4 3 8 2 6" xfId="47247" xr:uid="{37ECF9E8-43B1-48E6-8933-895982C4A3E0}"/>
    <cellStyle name="Calculation 3 4 3 8 3" xfId="11604" xr:uid="{40026318-9B77-4395-89CA-BA1521A80AE0}"/>
    <cellStyle name="Calculation 3 4 3 8 4" xfId="19471" xr:uid="{36328810-2C01-4EE3-BEBA-D8239528A1C8}"/>
    <cellStyle name="Calculation 3 4 3 8 5" xfId="27471" xr:uid="{24DD9A32-E149-4504-84E4-62C1106BA391}"/>
    <cellStyle name="Calculation 3 4 3 8 6" xfId="35301" xr:uid="{11703F65-05F7-4B4E-947A-EE0BE6F3783D}"/>
    <cellStyle name="Calculation 3 4 3 8 7" xfId="43262" xr:uid="{391411D8-8F16-483F-B282-E24F81AF2261}"/>
    <cellStyle name="Calculation 3 4 3 9" xfId="3674" xr:uid="{ECA4CA6F-CBAF-4AD4-8120-1B93E0109B58}"/>
    <cellStyle name="Calculation 3 4 3 9 2" xfId="7702" xr:uid="{D66E6FBB-05EC-4DE2-AE86-1E3B9E3D528F}"/>
    <cellStyle name="Calculation 3 4 3 9 2 2" xfId="15917" xr:uid="{38E4E010-2A23-4F54-846F-27EFAA0CBD2E}"/>
    <cellStyle name="Calculation 3 4 3 9 2 3" xfId="23781" xr:uid="{2C705962-E90C-4ECC-A0BA-F9FD3B9C9AD8}"/>
    <cellStyle name="Calculation 3 4 3 9 2 4" xfId="31761" xr:uid="{EC5B34F6-310A-4266-B5DF-0F6A98CFD59F}"/>
    <cellStyle name="Calculation 3 4 3 9 2 5" xfId="39588" xr:uid="{E9F20AD2-A1B1-4E08-ABDA-A873BF679CB0}"/>
    <cellStyle name="Calculation 3 4 3 9 2 6" xfId="47541" xr:uid="{DCA1EE13-C929-4433-BBD3-E4500316AD03}"/>
    <cellStyle name="Calculation 3 4 3 9 3" xfId="11898" xr:uid="{17E3E7C6-1B65-4908-8977-10775F911DD6}"/>
    <cellStyle name="Calculation 3 4 3 9 4" xfId="19765" xr:uid="{8383BC81-1A18-4D35-A055-65D77F92462B}"/>
    <cellStyle name="Calculation 3 4 3 9 5" xfId="27765" xr:uid="{21CD93B0-86E5-4E37-94C0-8A91A82C71E4}"/>
    <cellStyle name="Calculation 3 4 3 9 6" xfId="35595" xr:uid="{BF8C8576-C5A5-453B-93BA-F39116FC9839}"/>
    <cellStyle name="Calculation 3 4 3 9 7" xfId="43556" xr:uid="{AF06F18D-500A-42EC-9AD2-7618E05D70BA}"/>
    <cellStyle name="Calculation 3 4 4" xfId="1035" xr:uid="{9B5ED66E-4CE3-403D-AB81-AEFC603AC483}"/>
    <cellStyle name="Calculation 3 4 4 10" xfId="4013" xr:uid="{51E68653-40EF-4A9D-A6A7-C9E8C0311F3F}"/>
    <cellStyle name="Calculation 3 4 4 10 2" xfId="8028" xr:uid="{9E5CF3FB-C83F-4A94-9B35-0C248E66003B}"/>
    <cellStyle name="Calculation 3 4 4 10 2 2" xfId="16243" xr:uid="{1712AD51-3584-4982-BF22-273719371052}"/>
    <cellStyle name="Calculation 3 4 4 10 2 3" xfId="24107" xr:uid="{55B87078-BF79-4B51-8C4A-BD6ADCD8C517}"/>
    <cellStyle name="Calculation 3 4 4 10 2 4" xfId="32087" xr:uid="{814ED15E-DC4E-427E-8720-6387C00D71C6}"/>
    <cellStyle name="Calculation 3 4 4 10 2 5" xfId="39914" xr:uid="{32010165-1FCE-4718-84AA-A41EE5E3F551}"/>
    <cellStyle name="Calculation 3 4 4 10 2 6" xfId="47867" xr:uid="{6EA6984C-3B18-4EF8-9C4B-2DF91D2693D0}"/>
    <cellStyle name="Calculation 3 4 4 10 3" xfId="12235" xr:uid="{BCB24A90-BDC2-444B-AE57-C403D4875F20}"/>
    <cellStyle name="Calculation 3 4 4 10 4" xfId="20104" xr:uid="{59AEC62B-E82B-4764-8435-06D1ABB7D205}"/>
    <cellStyle name="Calculation 3 4 4 10 5" xfId="28100" xr:uid="{B9AA1AB6-4C9F-4C0A-81AD-B5EEC727B100}"/>
    <cellStyle name="Calculation 3 4 4 10 6" xfId="35934" xr:uid="{C3E52533-D3E0-4496-9AB1-7081C41C1DB3}"/>
    <cellStyle name="Calculation 3 4 4 10 7" xfId="43895" xr:uid="{01E7A43A-FE8C-41D5-B0A6-38C0B50E7409}"/>
    <cellStyle name="Calculation 3 4 4 11" xfId="4308" xr:uid="{4A75A6E9-4D53-4B36-A947-4ACC726E6067}"/>
    <cellStyle name="Calculation 3 4 4 11 2" xfId="8314" xr:uid="{6581EF83-E820-47DF-A236-ED6F161EE73B}"/>
    <cellStyle name="Calculation 3 4 4 11 2 2" xfId="16529" xr:uid="{43EE43DB-966A-4C95-80BF-8D2EFAE461C4}"/>
    <cellStyle name="Calculation 3 4 4 11 2 3" xfId="24393" xr:uid="{933475EF-B0E8-4FF8-AD38-833762165581}"/>
    <cellStyle name="Calculation 3 4 4 11 2 4" xfId="32373" xr:uid="{259E4353-A7FF-4846-ACD2-1F4A45AB30BB}"/>
    <cellStyle name="Calculation 3 4 4 11 2 5" xfId="40200" xr:uid="{BA9A9FA9-8439-4FB9-8E32-854851A1F466}"/>
    <cellStyle name="Calculation 3 4 4 11 2 6" xfId="48153" xr:uid="{CE9768F2-3CE3-4DB2-B538-8846123DA35C}"/>
    <cellStyle name="Calculation 3 4 4 11 3" xfId="12530" xr:uid="{594FFE61-73BE-4D7F-A2B9-CA82EEB97AE6}"/>
    <cellStyle name="Calculation 3 4 4 11 4" xfId="20399" xr:uid="{83C59AA5-4DA3-4EEB-9351-5277675E6682}"/>
    <cellStyle name="Calculation 3 4 4 11 5" xfId="28394" xr:uid="{02D0B9B7-C061-4F55-9907-981AA5E46A75}"/>
    <cellStyle name="Calculation 3 4 4 11 6" xfId="36229" xr:uid="{F18EC01B-52D9-48DA-831C-4A095C30BE8C}"/>
    <cellStyle name="Calculation 3 4 4 11 7" xfId="44190" xr:uid="{CD2F9CAB-5F92-45E6-BD74-7F2779ED385B}"/>
    <cellStyle name="Calculation 3 4 4 12" xfId="4599" xr:uid="{F242E38E-C8A8-4425-845C-B546FEF7B827}"/>
    <cellStyle name="Calculation 3 4 4 12 2" xfId="8593" xr:uid="{183E3F81-2073-4FC2-8B23-7375A4BEDEEF}"/>
    <cellStyle name="Calculation 3 4 4 12 2 2" xfId="16808" xr:uid="{1ED81185-E86A-4630-9C88-6C2C2B508B17}"/>
    <cellStyle name="Calculation 3 4 4 12 2 3" xfId="24672" xr:uid="{1F923CE9-3574-4716-BC3F-D420CDE62373}"/>
    <cellStyle name="Calculation 3 4 4 12 2 4" xfId="32652" xr:uid="{C2BA08D5-44B2-443C-9EDA-AA560022AE52}"/>
    <cellStyle name="Calculation 3 4 4 12 2 5" xfId="40479" xr:uid="{D792AD52-1EC1-445F-BD63-E21BBDE90F48}"/>
    <cellStyle name="Calculation 3 4 4 12 2 6" xfId="48432" xr:uid="{B11EC3E6-113A-498A-AC2E-DC87F10924DD}"/>
    <cellStyle name="Calculation 3 4 4 12 3" xfId="12820" xr:uid="{F7873148-7D29-4BD5-BE93-DCC79B3ECFBB}"/>
    <cellStyle name="Calculation 3 4 4 12 4" xfId="20690" xr:uid="{4D0BAFAC-B0B4-474E-9AF2-633692BD064E}"/>
    <cellStyle name="Calculation 3 4 4 12 5" xfId="28683" xr:uid="{4E59B81A-2955-43BD-9F5F-CB41EF51B45B}"/>
    <cellStyle name="Calculation 3 4 4 12 6" xfId="36520" xr:uid="{4810E86E-3C6B-4222-AF89-EA3550B01189}"/>
    <cellStyle name="Calculation 3 4 4 12 7" xfId="44481" xr:uid="{B165BB3B-AABF-4163-B482-D824118CB04F}"/>
    <cellStyle name="Calculation 3 4 4 13" xfId="5170" xr:uid="{A8541D01-70D8-4614-8847-014C1C349DE5}"/>
    <cellStyle name="Calculation 3 4 4 13 2" xfId="13385" xr:uid="{24F4BBF0-FF0B-4C1A-A4D5-AC66C207CA66}"/>
    <cellStyle name="Calculation 3 4 4 13 3" xfId="21249" xr:uid="{BABD4801-5B2E-46EB-8809-4CA59123D65C}"/>
    <cellStyle name="Calculation 3 4 4 13 4" xfId="29229" xr:uid="{B52F1FD5-66CD-40F7-956E-61042822A22C}"/>
    <cellStyle name="Calculation 3 4 4 13 5" xfId="37056" xr:uid="{ECCAA923-7F98-4B6C-8EC0-DD9846E2D2F0}"/>
    <cellStyle name="Calculation 3 4 4 13 6" xfId="45009" xr:uid="{784480D7-6480-46CF-88E6-B242E44183DC}"/>
    <cellStyle name="Calculation 3 4 4 14" xfId="9264" xr:uid="{8D090DD8-BCB7-43A3-A5EF-AF26923F59ED}"/>
    <cellStyle name="Calculation 3 4 4 15" xfId="17126" xr:uid="{643526AE-11F2-4F3D-B810-9817D669EA7C}"/>
    <cellStyle name="Calculation 3 4 4 16" xfId="25143" xr:uid="{3EB5C3B0-D3DD-431C-B0A0-D3F0DC6ED3BD}"/>
    <cellStyle name="Calculation 3 4 4 17" xfId="32956" xr:uid="{E9056D9B-4E9B-4703-BC9E-7CA77D24E039}"/>
    <cellStyle name="Calculation 3 4 4 18" xfId="40917" xr:uid="{2ECE228B-6E8E-4C1F-A6EB-E28AA3A1CC7D}"/>
    <cellStyle name="Calculation 3 4 4 2" xfId="1465" xr:uid="{823D9C21-AB6B-4C0D-9BC1-EE367FFC3867}"/>
    <cellStyle name="Calculation 3 4 4 2 2" xfId="5572" xr:uid="{C03C00E9-5404-4C5B-A4D4-9BD6E3145FF8}"/>
    <cellStyle name="Calculation 3 4 4 2 2 2" xfId="13787" xr:uid="{08A46B43-B676-4989-894A-18D452466940}"/>
    <cellStyle name="Calculation 3 4 4 2 2 3" xfId="21651" xr:uid="{E6B8E672-7085-4BE1-AB4C-157EC796DF7E}"/>
    <cellStyle name="Calculation 3 4 4 2 2 4" xfId="29631" xr:uid="{6EAAF2E5-07CC-4412-A178-66FF413A9D9F}"/>
    <cellStyle name="Calculation 3 4 4 2 2 5" xfId="37458" xr:uid="{456B746B-E431-45F7-9C1F-0F621DAA400B}"/>
    <cellStyle name="Calculation 3 4 4 2 2 6" xfId="45411" xr:uid="{40B32DBA-B1A5-4C89-8372-6E85022EA2E6}"/>
    <cellStyle name="Calculation 3 4 4 2 3" xfId="9694" xr:uid="{A7D2DB6A-2722-43EE-AA02-9D31DBFA0C58}"/>
    <cellStyle name="Calculation 3 4 4 2 4" xfId="17556" xr:uid="{7D0D5F90-A26F-4F2A-A5EB-424D0D6CA8FE}"/>
    <cellStyle name="Calculation 3 4 4 2 5" xfId="25567" xr:uid="{7B0FB611-5083-4E98-B04E-B65041F33416}"/>
    <cellStyle name="Calculation 3 4 4 2 6" xfId="33386" xr:uid="{ECF00B9C-038E-4972-920F-02C956E0C32D}"/>
    <cellStyle name="Calculation 3 4 4 2 7" xfId="41347" xr:uid="{222794A6-7289-4CC5-B831-3AE3E684C11F}"/>
    <cellStyle name="Calculation 3 4 4 3" xfId="1808" xr:uid="{C5FB1D20-CE68-4D09-9725-EE7455AE3B71}"/>
    <cellStyle name="Calculation 3 4 4 3 2" xfId="5891" xr:uid="{74C24F21-FB47-4928-8DFE-320B0D52F059}"/>
    <cellStyle name="Calculation 3 4 4 3 2 2" xfId="14106" xr:uid="{99E4B46A-E6E6-4464-BE5A-C75ED3C861EA}"/>
    <cellStyle name="Calculation 3 4 4 3 2 3" xfId="21970" xr:uid="{F465BF13-3CA3-4B8B-92CB-EF55BFF2F2BE}"/>
    <cellStyle name="Calculation 3 4 4 3 2 4" xfId="29950" xr:uid="{3F1D5DF2-7F99-45CE-B730-02B23F233321}"/>
    <cellStyle name="Calculation 3 4 4 3 2 5" xfId="37777" xr:uid="{3A3EAF23-B7F8-4EAD-AF0B-A2F08D63B827}"/>
    <cellStyle name="Calculation 3 4 4 3 2 6" xfId="45730" xr:uid="{FB1A1C78-EB38-44F4-91FB-622CECA0E661}"/>
    <cellStyle name="Calculation 3 4 4 3 3" xfId="10034" xr:uid="{5DE3E5AB-B537-4FFE-8BE5-E57CDDF87EE4}"/>
    <cellStyle name="Calculation 3 4 4 3 4" xfId="17899" xr:uid="{DCBA1F9A-BC24-4180-BE32-678F8A29C601}"/>
    <cellStyle name="Calculation 3 4 4 3 5" xfId="25906" xr:uid="{E1A119C6-B232-44EA-B241-10C01C3DDEB7}"/>
    <cellStyle name="Calculation 3 4 4 3 6" xfId="33729" xr:uid="{9BC9D554-2E0C-4CA1-801E-3091ACCA6D62}"/>
    <cellStyle name="Calculation 3 4 4 3 7" xfId="41690" xr:uid="{F15122A0-B25B-4167-9BFF-B3248EBCAB3E}"/>
    <cellStyle name="Calculation 3 4 4 4" xfId="2142" xr:uid="{C4620F36-59EA-4E6F-BA06-5DB4F3091E69}"/>
    <cellStyle name="Calculation 3 4 4 4 2" xfId="6216" xr:uid="{F4E4F1C3-A460-45A8-8375-BAEAAAB3009B}"/>
    <cellStyle name="Calculation 3 4 4 4 2 2" xfId="14431" xr:uid="{C5F06D43-8F53-4272-A84E-9EB05CC62D64}"/>
    <cellStyle name="Calculation 3 4 4 4 2 3" xfId="22295" xr:uid="{5152C1D9-A0D2-4EB2-A78D-A613F5A9D263}"/>
    <cellStyle name="Calculation 3 4 4 4 2 4" xfId="30275" xr:uid="{4382099F-A16D-4643-B78F-8872A41DFA29}"/>
    <cellStyle name="Calculation 3 4 4 4 2 5" xfId="38102" xr:uid="{F7A0D8A9-2DB3-4DDC-8837-7FEF51A293D8}"/>
    <cellStyle name="Calculation 3 4 4 4 2 6" xfId="46055" xr:uid="{1E494E5C-8EAA-4687-BA1F-CEFDAA193C89}"/>
    <cellStyle name="Calculation 3 4 4 4 3" xfId="10368" xr:uid="{FF99F143-B11F-42E0-A456-FD55A228BFBB}"/>
    <cellStyle name="Calculation 3 4 4 4 4" xfId="18233" xr:uid="{DCE4F0ED-F2FC-4488-97E4-03640F5A742C}"/>
    <cellStyle name="Calculation 3 4 4 4 5" xfId="26240" xr:uid="{345465F7-A4E5-406E-97A5-13E6BEA6341F}"/>
    <cellStyle name="Calculation 3 4 4 4 6" xfId="34063" xr:uid="{7204C842-40BB-480B-90A5-0124442822BD}"/>
    <cellStyle name="Calculation 3 4 4 4 7" xfId="42024" xr:uid="{FAFCC61A-7F95-4256-A458-2760983626A4}"/>
    <cellStyle name="Calculation 3 4 4 5" xfId="2462" xr:uid="{16D3F0CC-1929-4825-AFC1-624B223ADDDF}"/>
    <cellStyle name="Calculation 3 4 4 5 2" xfId="6522" xr:uid="{529AA637-82D2-43F4-BD41-9997CAA13047}"/>
    <cellStyle name="Calculation 3 4 4 5 2 2" xfId="14737" xr:uid="{D80F2FCB-885E-4197-B9D9-39B2C8FBA4A7}"/>
    <cellStyle name="Calculation 3 4 4 5 2 3" xfId="22601" xr:uid="{7B0A8292-57F2-40BD-A06C-1E01474E2A1C}"/>
    <cellStyle name="Calculation 3 4 4 5 2 4" xfId="30581" xr:uid="{6AD52FCE-04CE-4847-97D9-E71D01DB551B}"/>
    <cellStyle name="Calculation 3 4 4 5 2 5" xfId="38408" xr:uid="{E50D69DC-1C20-40A3-92D4-1F2BE45CB156}"/>
    <cellStyle name="Calculation 3 4 4 5 2 6" xfId="46361" xr:uid="{BED41246-6B94-4EE8-975A-D500110F692B}"/>
    <cellStyle name="Calculation 3 4 4 5 3" xfId="10688" xr:uid="{37462B75-BEFF-49FA-A577-2FA59718A767}"/>
    <cellStyle name="Calculation 3 4 4 5 4" xfId="18553" xr:uid="{5EEF4A5A-4FF4-43C7-B3E1-028310C8A8E9}"/>
    <cellStyle name="Calculation 3 4 4 5 5" xfId="26556" xr:uid="{79224E4D-D54F-42F1-8BD0-EF318115DF34}"/>
    <cellStyle name="Calculation 3 4 4 5 6" xfId="34383" xr:uid="{45F49762-5D28-4258-B875-DFB6447A2026}"/>
    <cellStyle name="Calculation 3 4 4 5 7" xfId="42344" xr:uid="{B7E9D953-2E23-4EAB-81D2-735928491073}"/>
    <cellStyle name="Calculation 3 4 4 6" xfId="2790" xr:uid="{03EFDDDF-AC54-4D0D-8F62-1F8B568729DC}"/>
    <cellStyle name="Calculation 3 4 4 6 2" xfId="6840" xr:uid="{3C80C898-D29C-4243-BB31-860A49FDEBFF}"/>
    <cellStyle name="Calculation 3 4 4 6 2 2" xfId="15055" xr:uid="{3F095639-F78C-47FC-93F0-8F40D5E7EBF7}"/>
    <cellStyle name="Calculation 3 4 4 6 2 3" xfId="22919" xr:uid="{7BA8379A-BA36-480B-A574-2DFB68292E8A}"/>
    <cellStyle name="Calculation 3 4 4 6 2 4" xfId="30899" xr:uid="{76221F32-9B6A-4146-8CC5-D27FD8F6146E}"/>
    <cellStyle name="Calculation 3 4 4 6 2 5" xfId="38726" xr:uid="{7AD18967-F836-496A-BBD6-05A712704B48}"/>
    <cellStyle name="Calculation 3 4 4 6 2 6" xfId="46679" xr:uid="{8263C0B3-A2D0-426C-9EE2-465666461368}"/>
    <cellStyle name="Calculation 3 4 4 6 3" xfId="11016" xr:uid="{3E65A2CF-51BC-424B-B4FE-AB83AA4F5B96}"/>
    <cellStyle name="Calculation 3 4 4 6 4" xfId="18881" xr:uid="{07C0B5D8-7A79-4BA5-8A6C-28EB568F47DB}"/>
    <cellStyle name="Calculation 3 4 4 6 5" xfId="26884" xr:uid="{9EC2E72D-FF4F-48A2-8F33-8F940A4563BE}"/>
    <cellStyle name="Calculation 3 4 4 6 6" xfId="34711" xr:uid="{10DA6990-A618-4BEA-8636-A3F00B9831AB}"/>
    <cellStyle name="Calculation 3 4 4 6 7" xfId="42672" xr:uid="{6BE29045-4C29-425F-8A7A-104F78007DCC}"/>
    <cellStyle name="Calculation 3 4 4 7" xfId="3104" xr:uid="{54980265-31D4-4CAB-B2EB-CE0D7A8048B3}"/>
    <cellStyle name="Calculation 3 4 4 7 2" xfId="7141" xr:uid="{5D565566-B06A-4189-811B-B8BFC1B703E2}"/>
    <cellStyle name="Calculation 3 4 4 7 2 2" xfId="15356" xr:uid="{8AE712DA-D460-4D00-A8DF-5AD2C93C148E}"/>
    <cellStyle name="Calculation 3 4 4 7 2 3" xfId="23220" xr:uid="{ED83C56D-C835-4D5E-8ABF-289318DDAD34}"/>
    <cellStyle name="Calculation 3 4 4 7 2 4" xfId="31200" xr:uid="{13A27042-DFD5-4170-A7F1-396C0F025CE3}"/>
    <cellStyle name="Calculation 3 4 4 7 2 5" xfId="39027" xr:uid="{F567E82C-1A2B-4EE3-B8EC-776979AA722A}"/>
    <cellStyle name="Calculation 3 4 4 7 2 6" xfId="46980" xr:uid="{DC6BF57C-30BA-4DC5-9821-C773698B2C4B}"/>
    <cellStyle name="Calculation 3 4 4 7 3" xfId="11328" xr:uid="{01837685-A75A-41D1-AB77-C3D8B3B684F6}"/>
    <cellStyle name="Calculation 3 4 4 7 4" xfId="19195" xr:uid="{4761E66E-3FBD-4129-B146-880345D7C92B}"/>
    <cellStyle name="Calculation 3 4 4 7 5" xfId="27195" xr:uid="{ECCAD031-4C53-4E2B-9F99-3397C8DEA879}"/>
    <cellStyle name="Calculation 3 4 4 7 6" xfId="35025" xr:uid="{CFEA2647-C41C-40C4-937C-2283C81EF827}"/>
    <cellStyle name="Calculation 3 4 4 7 7" xfId="42986" xr:uid="{C89BD551-8AA4-4110-B976-94713E969482}"/>
    <cellStyle name="Calculation 3 4 4 8" xfId="3420" xr:uid="{65E2FDBD-A23E-4492-8F91-A2E7CE3C39F8}"/>
    <cellStyle name="Calculation 3 4 4 8 2" xfId="7448" xr:uid="{1EB35FED-C402-4715-BEEC-FBC8881A2405}"/>
    <cellStyle name="Calculation 3 4 4 8 2 2" xfId="15663" xr:uid="{A84B29F0-1236-41CE-9569-D186870DD6CB}"/>
    <cellStyle name="Calculation 3 4 4 8 2 3" xfId="23527" xr:uid="{8A552B19-B8A1-4956-BF40-5B429EC7F944}"/>
    <cellStyle name="Calculation 3 4 4 8 2 4" xfId="31507" xr:uid="{CCD22E38-BD8B-49B6-AA0E-E2C8A7548A63}"/>
    <cellStyle name="Calculation 3 4 4 8 2 5" xfId="39334" xr:uid="{9BB65A26-E281-4198-8045-46567165AA0B}"/>
    <cellStyle name="Calculation 3 4 4 8 2 6" xfId="47287" xr:uid="{5ED84426-A31B-4120-9176-6839B620E0C3}"/>
    <cellStyle name="Calculation 3 4 4 8 3" xfId="11644" xr:uid="{A21CBAD7-CD29-4A1E-A43B-622BFE8DF451}"/>
    <cellStyle name="Calculation 3 4 4 8 4" xfId="19511" xr:uid="{AE68EC49-82BA-4019-BF8E-5D01BE2DD4C3}"/>
    <cellStyle name="Calculation 3 4 4 8 5" xfId="27511" xr:uid="{0090ABEB-FD64-400B-800D-09AF88DB9295}"/>
    <cellStyle name="Calculation 3 4 4 8 6" xfId="35341" xr:uid="{8DB75F82-4652-4816-A950-C1AA09B51037}"/>
    <cellStyle name="Calculation 3 4 4 8 7" xfId="43302" xr:uid="{5954B127-4D93-4A33-91C7-9AD53AB9CB33}"/>
    <cellStyle name="Calculation 3 4 4 9" xfId="3715" xr:uid="{071F8AA9-0E45-4E11-9BB7-E4E9D352C708}"/>
    <cellStyle name="Calculation 3 4 4 9 2" xfId="7743" xr:uid="{0FC835E4-C9C9-4CAC-934D-8821F5F38AAF}"/>
    <cellStyle name="Calculation 3 4 4 9 2 2" xfId="15958" xr:uid="{7BDDACD4-BBE0-499D-B7BB-7186DCC6C3BC}"/>
    <cellStyle name="Calculation 3 4 4 9 2 3" xfId="23822" xr:uid="{65EF009E-C214-4BC6-BDEA-1BEB719A5218}"/>
    <cellStyle name="Calculation 3 4 4 9 2 4" xfId="31802" xr:uid="{269FE68F-D158-447D-A563-EB2CD1020B35}"/>
    <cellStyle name="Calculation 3 4 4 9 2 5" xfId="39629" xr:uid="{6D62995F-8DB3-4D03-A0B5-D673EA5EFCA5}"/>
    <cellStyle name="Calculation 3 4 4 9 2 6" xfId="47582" xr:uid="{4D7960C3-595C-491D-9E45-0377FA87B512}"/>
    <cellStyle name="Calculation 3 4 4 9 3" xfId="11939" xr:uid="{AB2EC54A-4487-402F-884B-B7801A03741A}"/>
    <cellStyle name="Calculation 3 4 4 9 4" xfId="19806" xr:uid="{EEFCC759-4966-4ABB-B5D4-48A6488091AA}"/>
    <cellStyle name="Calculation 3 4 4 9 5" xfId="27806" xr:uid="{B5865F93-46A8-4008-AC08-175202A04335}"/>
    <cellStyle name="Calculation 3 4 4 9 6" xfId="35636" xr:uid="{2D71CA3E-BE4F-459F-972D-3CB411AF86CD}"/>
    <cellStyle name="Calculation 3 4 4 9 7" xfId="43597" xr:uid="{1794CB87-9B38-4F28-811D-F94935503A4E}"/>
    <cellStyle name="Calculation 3 4 5" xfId="1075" xr:uid="{FB838CBC-ECA3-4BE4-910C-A34FCB799903}"/>
    <cellStyle name="Calculation 3 4 5 10" xfId="4053" xr:uid="{0DA2AB2D-665A-4985-86A3-3060FCEAEEFB}"/>
    <cellStyle name="Calculation 3 4 5 10 2" xfId="8067" xr:uid="{86D624E6-EB4E-4EEB-9454-01A8FEAE5643}"/>
    <cellStyle name="Calculation 3 4 5 10 2 2" xfId="16282" xr:uid="{CBEED557-41B6-4B10-867A-BE0A9ADB51CD}"/>
    <cellStyle name="Calculation 3 4 5 10 2 3" xfId="24146" xr:uid="{AD91EC98-3B56-4733-B646-F8EE27A31292}"/>
    <cellStyle name="Calculation 3 4 5 10 2 4" xfId="32126" xr:uid="{054B3E69-A700-44DE-9855-BC472071C833}"/>
    <cellStyle name="Calculation 3 4 5 10 2 5" xfId="39953" xr:uid="{1E8BB188-1F77-415E-9294-0A270CB66851}"/>
    <cellStyle name="Calculation 3 4 5 10 2 6" xfId="47906" xr:uid="{6FD09A21-0097-4FD5-B8C8-55F1AE38E8CD}"/>
    <cellStyle name="Calculation 3 4 5 10 3" xfId="12275" xr:uid="{97A67CF4-70DD-4EC5-9997-07E864AA3567}"/>
    <cellStyle name="Calculation 3 4 5 10 4" xfId="20144" xr:uid="{54237A32-8679-4C46-BD7D-B8887BC36CB1}"/>
    <cellStyle name="Calculation 3 4 5 10 5" xfId="28140" xr:uid="{4A90AA3D-E513-4871-B8EE-21CCEDDBEFF2}"/>
    <cellStyle name="Calculation 3 4 5 10 6" xfId="35974" xr:uid="{7E42201F-975F-48EC-94B5-26FC8F1CB0DB}"/>
    <cellStyle name="Calculation 3 4 5 10 7" xfId="43935" xr:uid="{B3B4750B-5518-4D21-B34C-275CBBA2D12E}"/>
    <cellStyle name="Calculation 3 4 5 11" xfId="4347" xr:uid="{61757597-D85C-4073-AD65-66742818F598}"/>
    <cellStyle name="Calculation 3 4 5 11 2" xfId="8353" xr:uid="{758EB95A-C750-41C7-B495-7293AB367ED8}"/>
    <cellStyle name="Calculation 3 4 5 11 2 2" xfId="16568" xr:uid="{38607DEC-F8A6-4BE6-9875-A3B45A04DF39}"/>
    <cellStyle name="Calculation 3 4 5 11 2 3" xfId="24432" xr:uid="{DDFB8D6C-01CD-4F42-B31E-34D5D67AAFFF}"/>
    <cellStyle name="Calculation 3 4 5 11 2 4" xfId="32412" xr:uid="{6DAA14F8-4E9D-455E-B78C-1C1A2C9DA3D9}"/>
    <cellStyle name="Calculation 3 4 5 11 2 5" xfId="40239" xr:uid="{653B43FF-1845-4CCB-A42C-D1D231C6063D}"/>
    <cellStyle name="Calculation 3 4 5 11 2 6" xfId="48192" xr:uid="{EFFB407C-16B9-42E7-94C8-325148E3F52D}"/>
    <cellStyle name="Calculation 3 4 5 11 3" xfId="12569" xr:uid="{1509BBD2-C3E7-4E89-A9C4-38A52F53A584}"/>
    <cellStyle name="Calculation 3 4 5 11 4" xfId="20438" xr:uid="{7DA9DEE6-AC6B-4363-8C18-5D7DB5570D85}"/>
    <cellStyle name="Calculation 3 4 5 11 5" xfId="28433" xr:uid="{7AA3EDEF-54AE-472F-9D7C-A1EC86AD9221}"/>
    <cellStyle name="Calculation 3 4 5 11 6" xfId="36268" xr:uid="{0497163F-DDE3-4D46-98B2-87E76460154C}"/>
    <cellStyle name="Calculation 3 4 5 11 7" xfId="44229" xr:uid="{05ECFC84-104C-4DE0-8CFC-3B7930B80BB7}"/>
    <cellStyle name="Calculation 3 4 5 12" xfId="4639" xr:uid="{544C2B06-F11D-46F0-984D-AB0DB0473D15}"/>
    <cellStyle name="Calculation 3 4 5 12 2" xfId="8632" xr:uid="{114282D3-9564-4A3E-9BA8-9F939D0BA5B8}"/>
    <cellStyle name="Calculation 3 4 5 12 2 2" xfId="16847" xr:uid="{89042329-62F2-474B-BB21-5AA8DA4F0364}"/>
    <cellStyle name="Calculation 3 4 5 12 2 3" xfId="24711" xr:uid="{D13ACB07-2AF3-43D3-9A52-CB3145888D7D}"/>
    <cellStyle name="Calculation 3 4 5 12 2 4" xfId="32691" xr:uid="{63B1E835-DD2C-42F1-B602-DC20740C5667}"/>
    <cellStyle name="Calculation 3 4 5 12 2 5" xfId="40518" xr:uid="{52B5F517-94FF-445E-BF99-E7FE6CB49290}"/>
    <cellStyle name="Calculation 3 4 5 12 2 6" xfId="48471" xr:uid="{8B1820FA-DE9F-4806-BCC3-A39FF140676E}"/>
    <cellStyle name="Calculation 3 4 5 12 3" xfId="12860" xr:uid="{2856A496-056D-4C9E-8AA7-850BDE185AF5}"/>
    <cellStyle name="Calculation 3 4 5 12 4" xfId="20730" xr:uid="{B97D70A3-C151-45CB-BB29-74D5A1B88AB2}"/>
    <cellStyle name="Calculation 3 4 5 12 5" xfId="28723" xr:uid="{F68122FB-0A3B-41C8-9351-29D92363AD23}"/>
    <cellStyle name="Calculation 3 4 5 12 6" xfId="36560" xr:uid="{79141AED-E62B-4766-95B7-C4D9A1C4B93F}"/>
    <cellStyle name="Calculation 3 4 5 12 7" xfId="44521" xr:uid="{13512805-1498-4A95-8BF9-74F8CFA205AB}"/>
    <cellStyle name="Calculation 3 4 5 13" xfId="5209" xr:uid="{49B742C9-CD24-4A99-BDF0-C1C5250B7806}"/>
    <cellStyle name="Calculation 3 4 5 13 2" xfId="13424" xr:uid="{08900060-F9DD-4FC8-B214-E4D1E5C50B55}"/>
    <cellStyle name="Calculation 3 4 5 13 3" xfId="21288" xr:uid="{610E4B4B-0630-4A1F-8FD5-F35578CD3494}"/>
    <cellStyle name="Calculation 3 4 5 13 4" xfId="29268" xr:uid="{BDC4ECD8-B0BB-44A7-9728-38F3EDAB38F8}"/>
    <cellStyle name="Calculation 3 4 5 13 5" xfId="37095" xr:uid="{84719FB0-E33E-4316-8D4A-5D67A4F1D3FA}"/>
    <cellStyle name="Calculation 3 4 5 13 6" xfId="45048" xr:uid="{218ACB28-1640-4320-B979-35FEE32286D7}"/>
    <cellStyle name="Calculation 3 4 5 14" xfId="9304" xr:uid="{859D4759-009B-444C-B467-5134FC895945}"/>
    <cellStyle name="Calculation 3 4 5 15" xfId="17166" xr:uid="{F4CF789F-CD3A-446D-97B1-6C22792D4D6B}"/>
    <cellStyle name="Calculation 3 4 5 16" xfId="25183" xr:uid="{A1CEA36B-A5EA-458B-8A84-0E89E801DBDC}"/>
    <cellStyle name="Calculation 3 4 5 17" xfId="32996" xr:uid="{633E052F-15C1-47B7-93BB-92EE7DC0CF3B}"/>
    <cellStyle name="Calculation 3 4 5 18" xfId="40957" xr:uid="{6E4A02AA-BFA4-41A7-B9E1-104DFEBF4A5C}"/>
    <cellStyle name="Calculation 3 4 5 2" xfId="1505" xr:uid="{4EAFD5F5-B6B5-4552-AA26-0D22850320B9}"/>
    <cellStyle name="Calculation 3 4 5 2 2" xfId="5611" xr:uid="{A6F33740-E233-44F0-8EA8-971CA6E33BDE}"/>
    <cellStyle name="Calculation 3 4 5 2 2 2" xfId="13826" xr:uid="{88B93938-A6E8-4B1C-A582-75A55415BA97}"/>
    <cellStyle name="Calculation 3 4 5 2 2 3" xfId="21690" xr:uid="{DC7E913C-9095-4537-83AE-B754CB72546F}"/>
    <cellStyle name="Calculation 3 4 5 2 2 4" xfId="29670" xr:uid="{50BE4A7A-56E5-466E-B1AF-57E7389E042C}"/>
    <cellStyle name="Calculation 3 4 5 2 2 5" xfId="37497" xr:uid="{AEF2C331-AA5E-40D8-9D4C-187092A505B8}"/>
    <cellStyle name="Calculation 3 4 5 2 2 6" xfId="45450" xr:uid="{3D95ADD0-6C3E-4782-A787-AC99FE8BEE5E}"/>
    <cellStyle name="Calculation 3 4 5 2 3" xfId="9734" xr:uid="{B961203C-CD7A-47AF-B8AB-5D0B22A27C50}"/>
    <cellStyle name="Calculation 3 4 5 2 4" xfId="17596" xr:uid="{4341048E-C69E-44C0-93D4-0E478B6E6F10}"/>
    <cellStyle name="Calculation 3 4 5 2 5" xfId="25607" xr:uid="{22316901-AD80-438C-9C50-1F645B44FDFF}"/>
    <cellStyle name="Calculation 3 4 5 2 6" xfId="33426" xr:uid="{2BC2D28B-3BF7-41EA-8103-478E5B9107C6}"/>
    <cellStyle name="Calculation 3 4 5 2 7" xfId="41387" xr:uid="{F881E692-6A04-414A-8698-5D39F6CB3316}"/>
    <cellStyle name="Calculation 3 4 5 3" xfId="1848" xr:uid="{111F56D1-439C-449B-B88A-411BF8C3B83E}"/>
    <cellStyle name="Calculation 3 4 5 3 2" xfId="5930" xr:uid="{5D88207C-B2D2-41D0-A5FF-4D2D576BCDA3}"/>
    <cellStyle name="Calculation 3 4 5 3 2 2" xfId="14145" xr:uid="{566639C1-A38C-44A5-8F51-20D7FE865100}"/>
    <cellStyle name="Calculation 3 4 5 3 2 3" xfId="22009" xr:uid="{4FC3D4E0-BD40-4D5B-B5AD-015E96888292}"/>
    <cellStyle name="Calculation 3 4 5 3 2 4" xfId="29989" xr:uid="{94F2BDEC-21E3-4F0B-AF3C-F294C342846A}"/>
    <cellStyle name="Calculation 3 4 5 3 2 5" xfId="37816" xr:uid="{E494FF8E-4912-49DD-B594-516F59238F23}"/>
    <cellStyle name="Calculation 3 4 5 3 2 6" xfId="45769" xr:uid="{AA2EE520-C555-44AF-8290-523E78C29019}"/>
    <cellStyle name="Calculation 3 4 5 3 3" xfId="10074" xr:uid="{1498AEE9-2550-4A43-BBE1-208AC6EE9FF7}"/>
    <cellStyle name="Calculation 3 4 5 3 4" xfId="17939" xr:uid="{E69E10A6-A1C5-403D-8533-8F5A16810E6C}"/>
    <cellStyle name="Calculation 3 4 5 3 5" xfId="25946" xr:uid="{9A358F0C-106F-4FFB-B042-D908D09D093B}"/>
    <cellStyle name="Calculation 3 4 5 3 6" xfId="33769" xr:uid="{5A0464F9-7AFD-495D-AE9F-3651CDAF209D}"/>
    <cellStyle name="Calculation 3 4 5 3 7" xfId="41730" xr:uid="{131589C4-8503-40F0-8C3E-604EB725CF83}"/>
    <cellStyle name="Calculation 3 4 5 4" xfId="2182" xr:uid="{9007A466-1C1C-4096-9814-988850B9106A}"/>
    <cellStyle name="Calculation 3 4 5 4 2" xfId="6256" xr:uid="{856AECB5-1D2F-4383-8AD0-F8DA2FD2C958}"/>
    <cellStyle name="Calculation 3 4 5 4 2 2" xfId="14471" xr:uid="{C46EAF4B-B9C3-4F74-9AFD-F495E77AB4E5}"/>
    <cellStyle name="Calculation 3 4 5 4 2 3" xfId="22335" xr:uid="{6997BF07-BF80-4CB8-A3CA-F23B1E01C6A3}"/>
    <cellStyle name="Calculation 3 4 5 4 2 4" xfId="30315" xr:uid="{3D0B5CE1-E76B-44A2-9566-B2B11627B81B}"/>
    <cellStyle name="Calculation 3 4 5 4 2 5" xfId="38142" xr:uid="{D74326D9-09F1-42BE-B3C5-08013FE3055F}"/>
    <cellStyle name="Calculation 3 4 5 4 2 6" xfId="46095" xr:uid="{917EA6F8-4E2D-421E-BED0-4A19A4E635B2}"/>
    <cellStyle name="Calculation 3 4 5 4 3" xfId="10408" xr:uid="{6B3EC40F-B360-40DA-A3E3-1C4486AF95AF}"/>
    <cellStyle name="Calculation 3 4 5 4 4" xfId="18273" xr:uid="{3AAD4C71-04CA-47CC-BC59-9B31B21A618E}"/>
    <cellStyle name="Calculation 3 4 5 4 5" xfId="26280" xr:uid="{9786D4EB-8B7D-432A-909F-0BFEF58FCAD0}"/>
    <cellStyle name="Calculation 3 4 5 4 6" xfId="34103" xr:uid="{A545276A-7606-4B18-B96D-0AE53F759BE0}"/>
    <cellStyle name="Calculation 3 4 5 4 7" xfId="42064" xr:uid="{50DAE8AA-1351-4E89-8F0E-EC9AD64C3F47}"/>
    <cellStyle name="Calculation 3 4 5 5" xfId="2502" xr:uid="{6B558C2F-0332-435A-84B6-315828359CCC}"/>
    <cellStyle name="Calculation 3 4 5 5 2" xfId="6561" xr:uid="{9562D2AA-1A4B-44F2-80A0-C9155EFA291F}"/>
    <cellStyle name="Calculation 3 4 5 5 2 2" xfId="14776" xr:uid="{05913BCD-0984-4079-BBE9-D35A049F3D3C}"/>
    <cellStyle name="Calculation 3 4 5 5 2 3" xfId="22640" xr:uid="{37C0A21D-E6FD-4140-A8BA-CBFABDDB6D72}"/>
    <cellStyle name="Calculation 3 4 5 5 2 4" xfId="30620" xr:uid="{B440D10D-CAC0-45D6-8A01-A5A113106132}"/>
    <cellStyle name="Calculation 3 4 5 5 2 5" xfId="38447" xr:uid="{C586164B-E104-489B-B8E1-02F8DC73AEDE}"/>
    <cellStyle name="Calculation 3 4 5 5 2 6" xfId="46400" xr:uid="{8FA89FB0-4DC2-4329-80AB-80B4E50393E8}"/>
    <cellStyle name="Calculation 3 4 5 5 3" xfId="10728" xr:uid="{E65EA091-FAFC-4802-9FE2-97E5C448BEE7}"/>
    <cellStyle name="Calculation 3 4 5 5 4" xfId="18593" xr:uid="{1FF51F61-B36B-424E-96E1-BC567FDFDFE5}"/>
    <cellStyle name="Calculation 3 4 5 5 5" xfId="26596" xr:uid="{CA5A6D15-DBC1-4C0E-89A2-C9C5A47BE955}"/>
    <cellStyle name="Calculation 3 4 5 5 6" xfId="34423" xr:uid="{B2C04DEC-E64B-4826-A2AD-8A3CB9819E64}"/>
    <cellStyle name="Calculation 3 4 5 5 7" xfId="42384" xr:uid="{816AB9D2-042C-465B-AC72-BC1131A3A768}"/>
    <cellStyle name="Calculation 3 4 5 6" xfId="2829" xr:uid="{2FB75D1A-9216-4DAE-A50C-BDBB973B4C26}"/>
    <cellStyle name="Calculation 3 4 5 6 2" xfId="6879" xr:uid="{0B364213-FACB-4E7E-B9AA-F58149AFEB14}"/>
    <cellStyle name="Calculation 3 4 5 6 2 2" xfId="15094" xr:uid="{0C2316D4-7506-4993-9EFF-64959132B426}"/>
    <cellStyle name="Calculation 3 4 5 6 2 3" xfId="22958" xr:uid="{B8D7AB35-1F55-4ABD-87C7-5884E761D5AF}"/>
    <cellStyle name="Calculation 3 4 5 6 2 4" xfId="30938" xr:uid="{A38025B1-51EB-42D7-9637-6CB35D0A5B60}"/>
    <cellStyle name="Calculation 3 4 5 6 2 5" xfId="38765" xr:uid="{8C8065E6-F081-442A-89CD-CC76C1F7DDEA}"/>
    <cellStyle name="Calculation 3 4 5 6 2 6" xfId="46718" xr:uid="{584708B6-38E6-46DE-83B9-DA62166C1F67}"/>
    <cellStyle name="Calculation 3 4 5 6 3" xfId="11055" xr:uid="{DEC7DBC0-354E-427F-9287-D9EE3E55AF51}"/>
    <cellStyle name="Calculation 3 4 5 6 4" xfId="18920" xr:uid="{2FE1BC0A-0361-44B5-B355-8A2C4D6330C5}"/>
    <cellStyle name="Calculation 3 4 5 6 5" xfId="26923" xr:uid="{021A1CC7-15C6-497B-9253-D21EFF12A6F9}"/>
    <cellStyle name="Calculation 3 4 5 6 6" xfId="34750" xr:uid="{886E9835-9B3E-4E03-B8D7-2D1746814467}"/>
    <cellStyle name="Calculation 3 4 5 6 7" xfId="42711" xr:uid="{256B7C41-DBC8-4CF6-B87C-2B2601D35BE0}"/>
    <cellStyle name="Calculation 3 4 5 7" xfId="3144" xr:uid="{6905C979-1B7C-4FBE-8C36-E02BB25414C7}"/>
    <cellStyle name="Calculation 3 4 5 7 2" xfId="7180" xr:uid="{109107CB-0B22-46D1-B0EA-6FFB74B94EE3}"/>
    <cellStyle name="Calculation 3 4 5 7 2 2" xfId="15395" xr:uid="{DAD63E51-1243-4171-8E94-87895D2F1DA2}"/>
    <cellStyle name="Calculation 3 4 5 7 2 3" xfId="23259" xr:uid="{5D800DC1-31F8-4C2C-9761-493FEEFF608D}"/>
    <cellStyle name="Calculation 3 4 5 7 2 4" xfId="31239" xr:uid="{8FCA72D2-D9C9-4447-8AC1-AE5592B0DEA2}"/>
    <cellStyle name="Calculation 3 4 5 7 2 5" xfId="39066" xr:uid="{CC5148FC-8F62-48A2-AB6A-BECF2A63683B}"/>
    <cellStyle name="Calculation 3 4 5 7 2 6" xfId="47019" xr:uid="{530AE5A4-9B8B-459A-823A-C3160BF03902}"/>
    <cellStyle name="Calculation 3 4 5 7 3" xfId="11368" xr:uid="{C5935E64-DBD5-4BDE-AF32-A7676583D037}"/>
    <cellStyle name="Calculation 3 4 5 7 4" xfId="19235" xr:uid="{9115D2AF-ADA2-4A9B-A246-765A9668E6FB}"/>
    <cellStyle name="Calculation 3 4 5 7 5" xfId="27235" xr:uid="{6083AB22-17CA-4FD7-9E37-2C95625212D8}"/>
    <cellStyle name="Calculation 3 4 5 7 6" xfId="35065" xr:uid="{E7747CB6-5A7D-429B-8935-1BA447E1BF11}"/>
    <cellStyle name="Calculation 3 4 5 7 7" xfId="43026" xr:uid="{B27E7384-4878-47F2-A96A-FCC5A16FB9EE}"/>
    <cellStyle name="Calculation 3 4 5 8" xfId="3459" xr:uid="{AD1480E3-0C4B-482B-A685-E8F53B7C015B}"/>
    <cellStyle name="Calculation 3 4 5 8 2" xfId="7487" xr:uid="{43CE4A5C-73D1-4E06-9F2A-95074FEFEDC6}"/>
    <cellStyle name="Calculation 3 4 5 8 2 2" xfId="15702" xr:uid="{45EB0010-E208-43D6-8F58-D7F610F35E4F}"/>
    <cellStyle name="Calculation 3 4 5 8 2 3" xfId="23566" xr:uid="{6D681F4B-9055-40C9-B2E4-B3C8C2E94EEF}"/>
    <cellStyle name="Calculation 3 4 5 8 2 4" xfId="31546" xr:uid="{583A3362-175C-4404-81A1-B170E41D7755}"/>
    <cellStyle name="Calculation 3 4 5 8 2 5" xfId="39373" xr:uid="{44CA76AF-3084-425C-BBF1-C88D2E4ACA4B}"/>
    <cellStyle name="Calculation 3 4 5 8 2 6" xfId="47326" xr:uid="{00AE439D-BCBE-49BA-85A5-E8D091DC97CD}"/>
    <cellStyle name="Calculation 3 4 5 8 3" xfId="11683" xr:uid="{C8F0AE81-4510-47CF-8A3B-D9C72A9F3DAD}"/>
    <cellStyle name="Calculation 3 4 5 8 4" xfId="19550" xr:uid="{F5E72ABA-0518-4890-ACE5-4D44F54942D6}"/>
    <cellStyle name="Calculation 3 4 5 8 5" xfId="27550" xr:uid="{DF81E49B-0F20-4946-822C-2CCAF6B68249}"/>
    <cellStyle name="Calculation 3 4 5 8 6" xfId="35380" xr:uid="{5DC934A3-B58D-4203-A851-9009AF9659B2}"/>
    <cellStyle name="Calculation 3 4 5 8 7" xfId="43341" xr:uid="{0C3FD560-F447-4940-81A6-ABFFC370E711}"/>
    <cellStyle name="Calculation 3 4 5 9" xfId="3755" xr:uid="{FF95B0BA-65B7-4188-86BB-AB2453813189}"/>
    <cellStyle name="Calculation 3 4 5 9 2" xfId="7783" xr:uid="{BD314113-932B-43A1-8070-19B1F7F28A3B}"/>
    <cellStyle name="Calculation 3 4 5 9 2 2" xfId="15998" xr:uid="{0C179BE5-1C48-4E11-A961-1103A4282407}"/>
    <cellStyle name="Calculation 3 4 5 9 2 3" xfId="23862" xr:uid="{DD15955D-A0C2-4592-B5FD-98A37907417C}"/>
    <cellStyle name="Calculation 3 4 5 9 2 4" xfId="31842" xr:uid="{379221EC-265C-44CB-8E12-1B46540E2CB2}"/>
    <cellStyle name="Calculation 3 4 5 9 2 5" xfId="39669" xr:uid="{8E8D856F-AFD4-4C36-BF05-8C0C919A640A}"/>
    <cellStyle name="Calculation 3 4 5 9 2 6" xfId="47622" xr:uid="{6B8ADFCC-3A88-4821-8ED7-8981B3FCAC00}"/>
    <cellStyle name="Calculation 3 4 5 9 3" xfId="11979" xr:uid="{196D09AA-3F12-4803-821F-9990D2E0DFA3}"/>
    <cellStyle name="Calculation 3 4 5 9 4" xfId="19846" xr:uid="{D1E7ACBA-1EEE-4C35-8691-41B5CED2B491}"/>
    <cellStyle name="Calculation 3 4 5 9 5" xfId="27846" xr:uid="{80ED9C12-18B0-4B64-8198-CF057EB0E20F}"/>
    <cellStyle name="Calculation 3 4 5 9 6" xfId="35676" xr:uid="{83FA6F4F-0D2D-442B-AF92-FF4F4E42C893}"/>
    <cellStyle name="Calculation 3 4 5 9 7" xfId="43637" xr:uid="{F8FBBB47-7A8C-4782-9DA0-E5ED821E1E8E}"/>
    <cellStyle name="Calculation 3 4 6" xfId="1117" xr:uid="{6FE771C5-853D-46A9-BE14-A47C20CAC393}"/>
    <cellStyle name="Calculation 3 4 6 10" xfId="4095" xr:uid="{6DEE7556-5F23-48BA-9E56-0E7157CB7D1D}"/>
    <cellStyle name="Calculation 3 4 6 10 2" xfId="8106" xr:uid="{0C65F759-A651-479C-B0E5-5C01AB41C8B8}"/>
    <cellStyle name="Calculation 3 4 6 10 2 2" xfId="16321" xr:uid="{166B43C6-CEA2-47FD-9F16-88D02717BE2F}"/>
    <cellStyle name="Calculation 3 4 6 10 2 3" xfId="24185" xr:uid="{8C6E50EA-477F-4004-B325-CD3F9B1F5D2D}"/>
    <cellStyle name="Calculation 3 4 6 10 2 4" xfId="32165" xr:uid="{0868BE8C-AD4E-4F26-A110-F7133E5762E1}"/>
    <cellStyle name="Calculation 3 4 6 10 2 5" xfId="39992" xr:uid="{85B24F82-AE9E-48A7-9BBC-0476BFA1152F}"/>
    <cellStyle name="Calculation 3 4 6 10 2 6" xfId="47945" xr:uid="{B23F227B-FEB1-428A-8389-2179756D7F06}"/>
    <cellStyle name="Calculation 3 4 6 10 3" xfId="12317" xr:uid="{DDD10C74-960E-4CF9-8493-8BCA2E30E216}"/>
    <cellStyle name="Calculation 3 4 6 10 4" xfId="20186" xr:uid="{A8592CB4-3914-46FB-81F2-CDDB517FD11B}"/>
    <cellStyle name="Calculation 3 4 6 10 5" xfId="28182" xr:uid="{3A0605C5-3B8D-4969-808E-AABAC7AA26FF}"/>
    <cellStyle name="Calculation 3 4 6 10 6" xfId="36016" xr:uid="{C466595A-B767-4E90-A563-5973712E280A}"/>
    <cellStyle name="Calculation 3 4 6 10 7" xfId="43977" xr:uid="{404E7C3A-8C73-49E5-B23F-11E2B8DC0396}"/>
    <cellStyle name="Calculation 3 4 6 11" xfId="4386" xr:uid="{764F4D7A-87F3-4356-A7D9-247E01393351}"/>
    <cellStyle name="Calculation 3 4 6 11 2" xfId="8392" xr:uid="{3D5ED6DA-547A-4F67-849E-E1A90B32BCE2}"/>
    <cellStyle name="Calculation 3 4 6 11 2 2" xfId="16607" xr:uid="{FF0F285E-33C6-42D9-8F24-08850502E3EE}"/>
    <cellStyle name="Calculation 3 4 6 11 2 3" xfId="24471" xr:uid="{BCA653E4-D133-46A7-AE1E-B748F73C12CD}"/>
    <cellStyle name="Calculation 3 4 6 11 2 4" xfId="32451" xr:uid="{B6DD859D-F79A-40A8-AD08-847B992D28F7}"/>
    <cellStyle name="Calculation 3 4 6 11 2 5" xfId="40278" xr:uid="{9661DAA0-9A11-4880-9EDA-31D2EC420EA2}"/>
    <cellStyle name="Calculation 3 4 6 11 2 6" xfId="48231" xr:uid="{F5EAD0B6-6BBA-4C47-9C1C-755A782CCDB7}"/>
    <cellStyle name="Calculation 3 4 6 11 3" xfId="12608" xr:uid="{E790A0A5-8BE4-4BB1-B6BC-752A479C2255}"/>
    <cellStyle name="Calculation 3 4 6 11 4" xfId="20477" xr:uid="{E841A43E-A369-4001-B660-C66C4FAA4EEB}"/>
    <cellStyle name="Calculation 3 4 6 11 5" xfId="28472" xr:uid="{D73281AC-19D8-4AFE-B853-82D1863B9869}"/>
    <cellStyle name="Calculation 3 4 6 11 6" xfId="36307" xr:uid="{445E384E-A3D0-45D3-A55A-4E5C254178B7}"/>
    <cellStyle name="Calculation 3 4 6 11 7" xfId="44268" xr:uid="{1AF3A35E-B27A-456D-AFF2-952066202435}"/>
    <cellStyle name="Calculation 3 4 6 12" xfId="4681" xr:uid="{49A359D2-87D9-4E28-A2A3-D944CB6F2E15}"/>
    <cellStyle name="Calculation 3 4 6 12 2" xfId="8671" xr:uid="{05D0E45B-B1E7-40AC-B28F-17BB852949D3}"/>
    <cellStyle name="Calculation 3 4 6 12 2 2" xfId="16886" xr:uid="{CB384E10-C1FD-4380-9FD6-E5A76903186E}"/>
    <cellStyle name="Calculation 3 4 6 12 2 3" xfId="24750" xr:uid="{89615430-F00E-40C9-BF55-7ECD3E7E9B14}"/>
    <cellStyle name="Calculation 3 4 6 12 2 4" xfId="32730" xr:uid="{694B5B31-E306-4464-98C6-A5F43262267D}"/>
    <cellStyle name="Calculation 3 4 6 12 2 5" xfId="40557" xr:uid="{8B447958-6BEC-4277-BD0F-132250AA6E46}"/>
    <cellStyle name="Calculation 3 4 6 12 2 6" xfId="48510" xr:uid="{3198EABE-8894-402F-BF76-77E10C506990}"/>
    <cellStyle name="Calculation 3 4 6 12 3" xfId="12902" xr:uid="{631AD27F-6E1C-4B3C-BFB1-2EE33CAAD1EC}"/>
    <cellStyle name="Calculation 3 4 6 12 4" xfId="20772" xr:uid="{62989817-4B7E-4B35-AB2F-485B701F1573}"/>
    <cellStyle name="Calculation 3 4 6 12 5" xfId="28765" xr:uid="{DB74A237-94A5-4A06-BCCD-2362CB5708EB}"/>
    <cellStyle name="Calculation 3 4 6 12 6" xfId="36602" xr:uid="{1CA12FB7-AAE3-44D7-8FA6-FCEDDC444A1B}"/>
    <cellStyle name="Calculation 3 4 6 12 7" xfId="44563" xr:uid="{7A3E66EA-EED6-4B33-9469-EC7BEC3A58BA}"/>
    <cellStyle name="Calculation 3 4 6 13" xfId="5248" xr:uid="{5E7D4840-B0B7-44E5-A0CB-5CC7C25D8337}"/>
    <cellStyle name="Calculation 3 4 6 13 2" xfId="13463" xr:uid="{994E0DC8-29C9-4ECF-AC55-C54872ECE7B9}"/>
    <cellStyle name="Calculation 3 4 6 13 3" xfId="21327" xr:uid="{89712E53-1A0F-4C35-A1D3-6522D7A06CC7}"/>
    <cellStyle name="Calculation 3 4 6 13 4" xfId="29307" xr:uid="{098AAA57-8327-4BEC-A12C-14482C5FC77F}"/>
    <cellStyle name="Calculation 3 4 6 13 5" xfId="37134" xr:uid="{5AB3E200-4776-457C-A353-737440CFAB9C}"/>
    <cellStyle name="Calculation 3 4 6 13 6" xfId="45087" xr:uid="{7A3968CF-1282-4F95-A4AC-724C77141F2E}"/>
    <cellStyle name="Calculation 3 4 6 14" xfId="9346" xr:uid="{0C162EF6-BFEC-49BE-B29C-ED0C904CDF8C}"/>
    <cellStyle name="Calculation 3 4 6 15" xfId="17208" xr:uid="{4836EB66-AA34-40D3-92EB-5D5EB7F762A3}"/>
    <cellStyle name="Calculation 3 4 6 16" xfId="25224" xr:uid="{8E1C8985-85DA-44F2-B053-F03AF6F839D2}"/>
    <cellStyle name="Calculation 3 4 6 17" xfId="33038" xr:uid="{7097A428-64BF-43FB-AFDB-93BB76FD8D6F}"/>
    <cellStyle name="Calculation 3 4 6 18" xfId="40999" xr:uid="{1CFBD812-CE4F-4211-81DF-28A209E6DF5C}"/>
    <cellStyle name="Calculation 3 4 6 2" xfId="1547" xr:uid="{016A50DF-F997-4B2A-8C15-9BAC465DAD6A}"/>
    <cellStyle name="Calculation 3 4 6 2 2" xfId="5650" xr:uid="{EC320E7A-07A3-43FD-8EBC-ED398DFDB338}"/>
    <cellStyle name="Calculation 3 4 6 2 2 2" xfId="13865" xr:uid="{1F2D8F03-F59F-4723-859E-B97AF072D435}"/>
    <cellStyle name="Calculation 3 4 6 2 2 3" xfId="21729" xr:uid="{F736206C-19CD-44C5-9FF1-66F91E9A0774}"/>
    <cellStyle name="Calculation 3 4 6 2 2 4" xfId="29709" xr:uid="{DC5C2FB4-6AC1-4F99-BE80-A251A387B1AF}"/>
    <cellStyle name="Calculation 3 4 6 2 2 5" xfId="37536" xr:uid="{8582AAEE-9896-4C56-A59B-DAD66FCD0B6A}"/>
    <cellStyle name="Calculation 3 4 6 2 2 6" xfId="45489" xr:uid="{56FAC9DE-6FD5-4878-9A2A-F9F98B325698}"/>
    <cellStyle name="Calculation 3 4 6 2 3" xfId="9775" xr:uid="{B4A8FC01-0B1F-47C0-9963-83437223F48A}"/>
    <cellStyle name="Calculation 3 4 6 2 4" xfId="17638" xr:uid="{C365B72B-A3A4-41AA-BE41-482AB3B65E46}"/>
    <cellStyle name="Calculation 3 4 6 2 5" xfId="25649" xr:uid="{7D0833C5-7792-4012-8ADA-FAA08AC4EB1F}"/>
    <cellStyle name="Calculation 3 4 6 2 6" xfId="33468" xr:uid="{667D5FAE-C362-41A4-97C0-BF59644E06B4}"/>
    <cellStyle name="Calculation 3 4 6 2 7" xfId="41429" xr:uid="{AD80C361-0D08-4EBF-B708-74F780346C01}"/>
    <cellStyle name="Calculation 3 4 6 3" xfId="1890" xr:uid="{55E5B3EC-9814-4731-80E6-28666843FD06}"/>
    <cellStyle name="Calculation 3 4 6 3 2" xfId="5969" xr:uid="{828162A7-5F6A-48F9-9970-080289FD7E48}"/>
    <cellStyle name="Calculation 3 4 6 3 2 2" xfId="14184" xr:uid="{7E0CFFC4-9217-42D5-878D-6D0134D58A8E}"/>
    <cellStyle name="Calculation 3 4 6 3 2 3" xfId="22048" xr:uid="{EC5CFD6A-3BFA-46BB-B1D9-7AB2A790026C}"/>
    <cellStyle name="Calculation 3 4 6 3 2 4" xfId="30028" xr:uid="{015258E5-2409-4EB2-91B9-849E924AE34E}"/>
    <cellStyle name="Calculation 3 4 6 3 2 5" xfId="37855" xr:uid="{820B6D41-B5DE-454C-BB74-464E641FA97A}"/>
    <cellStyle name="Calculation 3 4 6 3 2 6" xfId="45808" xr:uid="{4B662D5F-FD9A-48BE-954A-62C568A7D545}"/>
    <cellStyle name="Calculation 3 4 6 3 3" xfId="10116" xr:uid="{FFCDDB6B-EB77-4B49-9869-E75753259874}"/>
    <cellStyle name="Calculation 3 4 6 3 4" xfId="17981" xr:uid="{4DBBCB02-64ED-4D88-9E4E-4CE5EEE28065}"/>
    <cellStyle name="Calculation 3 4 6 3 5" xfId="25988" xr:uid="{26256402-1450-48E4-ABBC-0C177F3F67DC}"/>
    <cellStyle name="Calculation 3 4 6 3 6" xfId="33811" xr:uid="{D473138C-AAC2-4160-89A7-F3521B8F6094}"/>
    <cellStyle name="Calculation 3 4 6 3 7" xfId="41772" xr:uid="{FF08E0B5-B1B9-42D4-8976-5A90CF145D0E}"/>
    <cellStyle name="Calculation 3 4 6 4" xfId="2224" xr:uid="{6EB8F1A1-DF0E-4686-B4DD-A19487945FE6}"/>
    <cellStyle name="Calculation 3 4 6 4 2" xfId="6298" xr:uid="{ABC092CA-5CA8-426A-88D1-8252FA4F2D54}"/>
    <cellStyle name="Calculation 3 4 6 4 2 2" xfId="14513" xr:uid="{87C69773-9F15-4882-BFD4-7DDD82E84D52}"/>
    <cellStyle name="Calculation 3 4 6 4 2 3" xfId="22377" xr:uid="{2582C0C9-A33F-444B-9BBB-BA2F1D239BA2}"/>
    <cellStyle name="Calculation 3 4 6 4 2 4" xfId="30357" xr:uid="{4A91F227-3A15-4740-97CD-F5F7A1436CA7}"/>
    <cellStyle name="Calculation 3 4 6 4 2 5" xfId="38184" xr:uid="{15D9CBE2-A24E-449D-8AA8-C6CF9538FBB8}"/>
    <cellStyle name="Calculation 3 4 6 4 2 6" xfId="46137" xr:uid="{900139B6-D953-4770-A6B2-0E8FD4BE647E}"/>
    <cellStyle name="Calculation 3 4 6 4 3" xfId="10450" xr:uid="{8A7BA39A-EFB4-4C74-9409-1958791D933D}"/>
    <cellStyle name="Calculation 3 4 6 4 4" xfId="18315" xr:uid="{825B1C8A-2EEA-4025-86AD-1B16D1125BC0}"/>
    <cellStyle name="Calculation 3 4 6 4 5" xfId="26322" xr:uid="{E3E1184E-DAD8-4B92-BA38-D24D1AF38A1C}"/>
    <cellStyle name="Calculation 3 4 6 4 6" xfId="34145" xr:uid="{B06D63E3-C351-47A6-82CF-7C1C6A245813}"/>
    <cellStyle name="Calculation 3 4 6 4 7" xfId="42106" xr:uid="{A3C10BF2-02CB-4B92-BDAB-0BDCE4372F5E}"/>
    <cellStyle name="Calculation 3 4 6 5" xfId="2544" xr:uid="{6AE7D043-0B43-4246-B2DF-97B55A638031}"/>
    <cellStyle name="Calculation 3 4 6 5 2" xfId="6600" xr:uid="{965DCF4C-E749-446C-9EE4-AEEB536E119D}"/>
    <cellStyle name="Calculation 3 4 6 5 2 2" xfId="14815" xr:uid="{8C7FB69E-3372-41B7-8D69-B82221B5F46F}"/>
    <cellStyle name="Calculation 3 4 6 5 2 3" xfId="22679" xr:uid="{5661A8E0-7EE0-431E-B29B-8DFB5696168E}"/>
    <cellStyle name="Calculation 3 4 6 5 2 4" xfId="30659" xr:uid="{E95DC5B5-CBF7-4A39-AAE9-2707B5B35276}"/>
    <cellStyle name="Calculation 3 4 6 5 2 5" xfId="38486" xr:uid="{9BAE2AD3-8F6F-406C-B0E4-E3D41731C603}"/>
    <cellStyle name="Calculation 3 4 6 5 2 6" xfId="46439" xr:uid="{6BA56724-3B0D-4F0D-A8D1-1AF1BAE87E7F}"/>
    <cellStyle name="Calculation 3 4 6 5 3" xfId="10770" xr:uid="{077B4402-1680-42C5-A81B-155B1123CB4D}"/>
    <cellStyle name="Calculation 3 4 6 5 4" xfId="18635" xr:uid="{3F1D11F8-74BB-4460-B170-55B8B15399FA}"/>
    <cellStyle name="Calculation 3 4 6 5 5" xfId="26638" xr:uid="{9337135D-A025-422B-BE02-DC28D5141088}"/>
    <cellStyle name="Calculation 3 4 6 5 6" xfId="34465" xr:uid="{47E8C58A-4C95-426E-AAA2-E2D6E32820EF}"/>
    <cellStyle name="Calculation 3 4 6 5 7" xfId="42426" xr:uid="{78823547-C488-4D8D-9DA7-9135C0EBDE6D}"/>
    <cellStyle name="Calculation 3 4 6 6" xfId="2870" xr:uid="{32A0B50C-4FF4-4C62-A4C4-112BB104EAF1}"/>
    <cellStyle name="Calculation 3 4 6 6 2" xfId="6920" xr:uid="{8A357FF2-F300-4792-84F4-264532B5288F}"/>
    <cellStyle name="Calculation 3 4 6 6 2 2" xfId="15135" xr:uid="{8528FA28-E1C8-44A6-AE69-A741FB048429}"/>
    <cellStyle name="Calculation 3 4 6 6 2 3" xfId="22999" xr:uid="{EB2EFDAF-1A7C-4CEE-87E6-9BB2AED349F6}"/>
    <cellStyle name="Calculation 3 4 6 6 2 4" xfId="30979" xr:uid="{B8D5EE91-3B17-4470-9D01-D22546AD0E46}"/>
    <cellStyle name="Calculation 3 4 6 6 2 5" xfId="38806" xr:uid="{844DDBBA-761B-42A1-8C9E-578187CB4E41}"/>
    <cellStyle name="Calculation 3 4 6 6 2 6" xfId="46759" xr:uid="{A730D543-AC0D-462C-B55F-68D992796332}"/>
    <cellStyle name="Calculation 3 4 6 6 3" xfId="11096" xr:uid="{9171EED7-B121-4828-A167-DA31A8431C2F}"/>
    <cellStyle name="Calculation 3 4 6 6 4" xfId="18961" xr:uid="{510C1F21-086D-4685-AA3E-023161B126E5}"/>
    <cellStyle name="Calculation 3 4 6 6 5" xfId="26964" xr:uid="{D43ED053-9CBD-4C67-80E0-9EC7638CB075}"/>
    <cellStyle name="Calculation 3 4 6 6 6" xfId="34791" xr:uid="{F26B261A-2D22-462A-9B36-53F1551AC839}"/>
    <cellStyle name="Calculation 3 4 6 6 7" xfId="42752" xr:uid="{F875A0FE-41ED-42A4-A06F-9D3C7878545C}"/>
    <cellStyle name="Calculation 3 4 6 7" xfId="3186" xr:uid="{59315FEE-E978-4295-A34A-284966CE6C05}"/>
    <cellStyle name="Calculation 3 4 6 7 2" xfId="7219" xr:uid="{BDFE9194-A145-440A-B664-8F87375AF053}"/>
    <cellStyle name="Calculation 3 4 6 7 2 2" xfId="15434" xr:uid="{D181BA1D-0961-4EA4-BE2D-2FD36913F646}"/>
    <cellStyle name="Calculation 3 4 6 7 2 3" xfId="23298" xr:uid="{8839C917-1A18-46ED-9EA4-AC9391D89478}"/>
    <cellStyle name="Calculation 3 4 6 7 2 4" xfId="31278" xr:uid="{2FF28714-05A3-4352-851E-307F28113A5A}"/>
    <cellStyle name="Calculation 3 4 6 7 2 5" xfId="39105" xr:uid="{95AE1D35-4C22-4D4C-AD29-FC416BDC095C}"/>
    <cellStyle name="Calculation 3 4 6 7 2 6" xfId="47058" xr:uid="{2D31507E-A5BD-40B0-B480-F007CB9437C3}"/>
    <cellStyle name="Calculation 3 4 6 7 3" xfId="11410" xr:uid="{B75C7C49-152B-4CC3-96B8-5CA95A54D831}"/>
    <cellStyle name="Calculation 3 4 6 7 4" xfId="19277" xr:uid="{39F6F827-B1FA-42DC-BC7D-30E1C0CCF37C}"/>
    <cellStyle name="Calculation 3 4 6 7 5" xfId="27277" xr:uid="{D3D79D46-8A06-4D20-B432-916B4E10E9B3}"/>
    <cellStyle name="Calculation 3 4 6 7 6" xfId="35107" xr:uid="{66725AF8-0878-4EDE-84B8-73C703D7EE2F}"/>
    <cellStyle name="Calculation 3 4 6 7 7" xfId="43068" xr:uid="{6F37DFED-35D4-49F7-9AB6-8D5AAB3E2B72}"/>
    <cellStyle name="Calculation 3 4 6 8" xfId="3499" xr:uid="{E1BE5584-B7CA-47ED-8A5B-72BCC8C70E3E}"/>
    <cellStyle name="Calculation 3 4 6 8 2" xfId="7527" xr:uid="{DFD676C5-0DDF-4C91-A32C-5384893A2BCD}"/>
    <cellStyle name="Calculation 3 4 6 8 2 2" xfId="15742" xr:uid="{7EA86408-4279-49A5-895C-ACEABF657B9B}"/>
    <cellStyle name="Calculation 3 4 6 8 2 3" xfId="23606" xr:uid="{3DD4B50F-9C54-4837-ADFC-8FE2379BF29F}"/>
    <cellStyle name="Calculation 3 4 6 8 2 4" xfId="31586" xr:uid="{6546661B-9112-41B9-BB08-388AF410DD39}"/>
    <cellStyle name="Calculation 3 4 6 8 2 5" xfId="39413" xr:uid="{AC01AE0B-7C8F-4A98-A8F8-9850C0D36AA5}"/>
    <cellStyle name="Calculation 3 4 6 8 2 6" xfId="47366" xr:uid="{3BD9B64D-10AB-4171-93D1-4BE1F6A502EB}"/>
    <cellStyle name="Calculation 3 4 6 8 3" xfId="11723" xr:uid="{AD68F075-4985-4FA1-9F1C-D765A2881396}"/>
    <cellStyle name="Calculation 3 4 6 8 4" xfId="19590" xr:uid="{2B1115D6-C7BC-4E68-9949-35B3075F02BF}"/>
    <cellStyle name="Calculation 3 4 6 8 5" xfId="27590" xr:uid="{2CE99B62-5230-47AA-B343-973B27F7C740}"/>
    <cellStyle name="Calculation 3 4 6 8 6" xfId="35420" xr:uid="{CE7DCB04-BFDF-41A6-A756-0C9B737F836A}"/>
    <cellStyle name="Calculation 3 4 6 8 7" xfId="43381" xr:uid="{ADE94C9E-E037-4351-A40A-93F62ADCFE0D}"/>
    <cellStyle name="Calculation 3 4 6 9" xfId="3795" xr:uid="{B81C3B1E-EB83-44F3-82DB-97F80FF61B82}"/>
    <cellStyle name="Calculation 3 4 6 9 2" xfId="7823" xr:uid="{C59FC4D7-88B1-4317-A46C-8886DFB9C8C1}"/>
    <cellStyle name="Calculation 3 4 6 9 2 2" xfId="16038" xr:uid="{EF186D91-B7FB-4092-B913-185D61765678}"/>
    <cellStyle name="Calculation 3 4 6 9 2 3" xfId="23902" xr:uid="{CFA31325-A6DB-437A-BE38-CA3DB22B2F2E}"/>
    <cellStyle name="Calculation 3 4 6 9 2 4" xfId="31882" xr:uid="{01D1DAB8-C8A5-4E6C-AAD7-B45172A238E8}"/>
    <cellStyle name="Calculation 3 4 6 9 2 5" xfId="39709" xr:uid="{172C4741-D01E-46DB-A24D-1A2D152FDA77}"/>
    <cellStyle name="Calculation 3 4 6 9 2 6" xfId="47662" xr:uid="{4C29ABB0-D49E-4940-B19F-B30AD47271AE}"/>
    <cellStyle name="Calculation 3 4 6 9 3" xfId="12019" xr:uid="{7202338C-AA2A-44F0-B28F-36EBE2F07D4A}"/>
    <cellStyle name="Calculation 3 4 6 9 4" xfId="19886" xr:uid="{039521D1-4891-4D67-83A9-7F2FA52FE60F}"/>
    <cellStyle name="Calculation 3 4 6 9 5" xfId="27886" xr:uid="{2448CFF8-6ADC-45B2-8ACA-32BA5A01EA4C}"/>
    <cellStyle name="Calculation 3 4 6 9 6" xfId="35716" xr:uid="{01F85619-D5C7-4164-9787-FC6E1ABC14D5}"/>
    <cellStyle name="Calculation 3 4 6 9 7" xfId="43677" xr:uid="{C161F6DF-B38B-471F-BD52-90CF6D56C2E1}"/>
    <cellStyle name="Calculation 3 4 7" xfId="1299" xr:uid="{0131343C-6858-43A8-A9F7-B65269B018C0}"/>
    <cellStyle name="Calculation 3 4 7 2" xfId="5416" xr:uid="{68956AE4-0A44-48A3-A0D3-53CB65EDFF3D}"/>
    <cellStyle name="Calculation 3 4 7 2 2" xfId="13631" xr:uid="{8FCC8DA9-675B-4E24-A66D-D9F052C81389}"/>
    <cellStyle name="Calculation 3 4 7 2 3" xfId="21495" xr:uid="{78FC2F5A-4584-4176-994B-FFF786167DE9}"/>
    <cellStyle name="Calculation 3 4 7 2 4" xfId="29475" xr:uid="{59E059FE-DA54-46E9-AAEA-0F5984F9BA25}"/>
    <cellStyle name="Calculation 3 4 7 2 5" xfId="37302" xr:uid="{E6D470BC-28CE-47B9-8FEF-016FC97A50BE}"/>
    <cellStyle name="Calculation 3 4 7 2 6" xfId="45255" xr:uid="{B227D905-4871-4C1B-97AE-61B71617EF39}"/>
    <cellStyle name="Calculation 3 4 7 3" xfId="9528" xr:uid="{7BAAA692-ADCD-4783-A345-4C0F3F016A1D}"/>
    <cellStyle name="Calculation 3 4 7 4" xfId="17390" xr:uid="{B74FF6CD-8052-4703-8D0D-E81A80EFB651}"/>
    <cellStyle name="Calculation 3 4 7 5" xfId="25403" xr:uid="{5CAFC272-F28D-4AA3-B174-B073ACB2196C}"/>
    <cellStyle name="Calculation 3 4 7 6" xfId="33220" xr:uid="{51BF791F-A087-4752-B1F7-EE7895598ADA}"/>
    <cellStyle name="Calculation 3 4 7 7" xfId="41181" xr:uid="{A0A22668-29BB-4CA6-A50B-5F3DDC15ECF8}"/>
    <cellStyle name="Calculation 3 4 8" xfId="1643" xr:uid="{E160E108-7F96-4EC8-B130-34281F7A647D}"/>
    <cellStyle name="Calculation 3 4 8 2" xfId="5737" xr:uid="{09F52377-0C54-4124-A2A8-2D130E326A63}"/>
    <cellStyle name="Calculation 3 4 8 2 2" xfId="13952" xr:uid="{AADA8A21-DFDD-4C7A-802A-D40056EA128C}"/>
    <cellStyle name="Calculation 3 4 8 2 3" xfId="21816" xr:uid="{75A8F35C-B284-494B-9A78-EA8D49913334}"/>
    <cellStyle name="Calculation 3 4 8 2 4" xfId="29796" xr:uid="{753FEBB0-9668-4CC7-AD6A-0D0717D7596B}"/>
    <cellStyle name="Calculation 3 4 8 2 5" xfId="37623" xr:uid="{7A51E552-AC00-4F16-A519-BB5173C5C69B}"/>
    <cellStyle name="Calculation 3 4 8 2 6" xfId="45576" xr:uid="{65F7AAB4-9F00-4353-86D4-C1361EA36CAF}"/>
    <cellStyle name="Calculation 3 4 8 3" xfId="9870" xr:uid="{B6C03BD2-1D69-498E-976E-F05CD4FB8CFA}"/>
    <cellStyle name="Calculation 3 4 8 4" xfId="17734" xr:uid="{D7689DFC-A4EF-442C-B551-CA53C1533F38}"/>
    <cellStyle name="Calculation 3 4 8 5" xfId="25744" xr:uid="{7B861F65-BA57-4AB5-94E1-3822554F4989}"/>
    <cellStyle name="Calculation 3 4 8 6" xfId="33564" xr:uid="{6931D0D4-BC2A-4254-A86A-BC4E97A10D54}"/>
    <cellStyle name="Calculation 3 4 8 7" xfId="41525" xr:uid="{BBE660D3-180F-422B-88B8-58EA6151FC31}"/>
    <cellStyle name="Calculation 3 4 9" xfId="1981" xr:uid="{45978AB9-58A6-4AEC-8A7A-9A3458AFC057}"/>
    <cellStyle name="Calculation 3 4 9 2" xfId="6055" xr:uid="{7B0374D0-2884-482D-9202-7C7C80B0EC4C}"/>
    <cellStyle name="Calculation 3 4 9 2 2" xfId="14270" xr:uid="{AA1C376A-9C3F-4E8E-B6E3-E39C537E695A}"/>
    <cellStyle name="Calculation 3 4 9 2 3" xfId="22134" xr:uid="{C0B7C860-ED11-4A02-AEC4-A3D5D061600D}"/>
    <cellStyle name="Calculation 3 4 9 2 4" xfId="30114" xr:uid="{CBA4B2A6-3C89-45AD-8E15-D5B47B708A48}"/>
    <cellStyle name="Calculation 3 4 9 2 5" xfId="37941" xr:uid="{465459ED-A812-48DA-85E5-40434439B3A9}"/>
    <cellStyle name="Calculation 3 4 9 2 6" xfId="45894" xr:uid="{97CCE034-562B-4E11-A6BE-F21984F07BB1}"/>
    <cellStyle name="Calculation 3 4 9 3" xfId="10207" xr:uid="{5B249460-C181-4A4D-B2B7-071975B73C57}"/>
    <cellStyle name="Calculation 3 4 9 4" xfId="18072" xr:uid="{3A0366E1-2C13-409A-8B1C-4CCCA51CD63B}"/>
    <cellStyle name="Calculation 3 4 9 5" xfId="26079" xr:uid="{0C315EA2-62C9-4463-BC5B-298024501CDF}"/>
    <cellStyle name="Calculation 3 4 9 6" xfId="33902" xr:uid="{FB2A354E-8246-4F51-82BE-36F1AB9FA376}"/>
    <cellStyle name="Calculation 3 4 9 7" xfId="41863" xr:uid="{37DECBB8-B6CE-4CF4-9365-36EB88733BB1}"/>
    <cellStyle name="Calculation 3 5" xfId="846" xr:uid="{9C6BF794-CE3F-4CE6-8A7A-87E0556E801E}"/>
    <cellStyle name="Calculation 3 5 10" xfId="2278" xr:uid="{5CCD2D77-07C7-48C3-976D-0BED07B0BFE1}"/>
    <cellStyle name="Calculation 3 5 10 2" xfId="6350" xr:uid="{C393B1E5-89D6-412C-B813-79B1E1880CC4}"/>
    <cellStyle name="Calculation 3 5 10 2 2" xfId="14565" xr:uid="{85C075BF-0B02-4800-8999-58D6EA8486C4}"/>
    <cellStyle name="Calculation 3 5 10 2 3" xfId="22429" xr:uid="{CF9ED586-E855-423E-B8A5-6AB8F4877AD3}"/>
    <cellStyle name="Calculation 3 5 10 2 4" xfId="30409" xr:uid="{92E90B20-2A37-4A29-8CCD-26B12B2C503C}"/>
    <cellStyle name="Calculation 3 5 10 2 5" xfId="38236" xr:uid="{A52B6D61-B83D-4A3D-80E1-A36D7BB87C5E}"/>
    <cellStyle name="Calculation 3 5 10 2 6" xfId="46189" xr:uid="{702C4DA0-F6EC-4064-9011-FE65FC239660}"/>
    <cellStyle name="Calculation 3 5 10 3" xfId="10504" xr:uid="{A64AAC00-3D83-4DCD-ABE6-9F56C3B588A8}"/>
    <cellStyle name="Calculation 3 5 10 4" xfId="18369" xr:uid="{F66A6A79-39A1-4139-BDC7-C4AF410C43E6}"/>
    <cellStyle name="Calculation 3 5 10 5" xfId="26375" xr:uid="{F5A67C75-B43F-4FC8-B883-43E9CDC5FABB}"/>
    <cellStyle name="Calculation 3 5 10 6" xfId="34199" xr:uid="{4C1A37A6-4929-4B04-B206-A71082EF82FE}"/>
    <cellStyle name="Calculation 3 5 10 7" xfId="42160" xr:uid="{E9FCF6B0-5216-43A3-A135-AB26C0CB5606}"/>
    <cellStyle name="Calculation 3 5 11" xfId="2611" xr:uid="{1F391D0C-30DC-4A2B-9320-ABEC368AF07E}"/>
    <cellStyle name="Calculation 3 5 11 2" xfId="6661" xr:uid="{89DB731A-A54F-4EAB-B53E-24E1C9BC5AE4}"/>
    <cellStyle name="Calculation 3 5 11 2 2" xfId="14876" xr:uid="{8117518A-382C-467E-B0E0-D374996EBEF8}"/>
    <cellStyle name="Calculation 3 5 11 2 3" xfId="22740" xr:uid="{58CEC983-0785-4F3F-93D9-E51D2CEF85B3}"/>
    <cellStyle name="Calculation 3 5 11 2 4" xfId="30720" xr:uid="{E145D5FC-D5DE-42C1-AFBF-F8715A901B80}"/>
    <cellStyle name="Calculation 3 5 11 2 5" xfId="38547" xr:uid="{CFC3F618-DA1E-4184-A3F7-DCBF481F7DAF}"/>
    <cellStyle name="Calculation 3 5 11 2 6" xfId="46500" xr:uid="{80420554-3C39-4B4C-9065-4020C925B85D}"/>
    <cellStyle name="Calculation 3 5 11 3" xfId="10837" xr:uid="{DD3454BF-02BB-4CF0-9194-770008476FB1}"/>
    <cellStyle name="Calculation 3 5 11 4" xfId="18702" xr:uid="{8ECD0DA0-ABCB-47F2-9943-DFA309C92018}"/>
    <cellStyle name="Calculation 3 5 11 5" xfId="26705" xr:uid="{9D288B4F-FB8E-4289-A25E-59266B3CEB29}"/>
    <cellStyle name="Calculation 3 5 11 6" xfId="34532" xr:uid="{63BB389A-D42A-43FC-9597-2B9F53873B51}"/>
    <cellStyle name="Calculation 3 5 11 7" xfId="42493" xr:uid="{9C7B8A9C-2C83-4E9F-B6AE-6126C1770460}"/>
    <cellStyle name="Calculation 3 5 12" xfId="2919" xr:uid="{6204D05D-6AA9-4927-9C16-68A7BE0D802A}"/>
    <cellStyle name="Calculation 3 5 12 2" xfId="6968" xr:uid="{836B7118-0136-42F7-A691-147B939AF4E1}"/>
    <cellStyle name="Calculation 3 5 12 2 2" xfId="15183" xr:uid="{DE903BD5-E78F-4607-B676-262407D64F92}"/>
    <cellStyle name="Calculation 3 5 12 2 3" xfId="23047" xr:uid="{3848FF08-EF37-4D49-BD32-EB29D36A13F2}"/>
    <cellStyle name="Calculation 3 5 12 2 4" xfId="31027" xr:uid="{804F4C98-82B7-4D39-84C7-8682964C2007}"/>
    <cellStyle name="Calculation 3 5 12 2 5" xfId="38854" xr:uid="{A892F026-E746-4E92-8F2F-3CFCB309B452}"/>
    <cellStyle name="Calculation 3 5 12 2 6" xfId="46807" xr:uid="{5E3FAA24-1B0E-49ED-86CF-832D0BC8B4EB}"/>
    <cellStyle name="Calculation 3 5 12 3" xfId="11145" xr:uid="{02DCC55E-CA67-4CBD-9CEF-8EF599A58873}"/>
    <cellStyle name="Calculation 3 5 12 4" xfId="19010" xr:uid="{E7CD67D8-EE8C-4DD8-8A3C-727FAF1E18F0}"/>
    <cellStyle name="Calculation 3 5 12 5" xfId="27013" xr:uid="{819257C5-595C-4B9C-B438-797D95C9F3EB}"/>
    <cellStyle name="Calculation 3 5 12 6" xfId="34840" xr:uid="{DAC14793-9FE8-4C46-B28F-EDE4FF714B4C}"/>
    <cellStyle name="Calculation 3 5 12 7" xfId="42801" xr:uid="{85B473C0-2CE3-444D-8B39-2E69772C0F98}"/>
    <cellStyle name="Calculation 3 5 13" xfId="3248" xr:uid="{F4D9C95D-8355-45A9-9FAF-770A742A6B62}"/>
    <cellStyle name="Calculation 3 5 13 2" xfId="7277" xr:uid="{99A9ACB9-B3A9-458B-BC5C-B1E1305F96D0}"/>
    <cellStyle name="Calculation 3 5 13 2 2" xfId="15492" xr:uid="{6D38306E-72FC-4076-B9BB-BB9BB0748476}"/>
    <cellStyle name="Calculation 3 5 13 2 3" xfId="23356" xr:uid="{496F7B8E-F7BB-48BD-A373-1F21CB1E1175}"/>
    <cellStyle name="Calculation 3 5 13 2 4" xfId="31336" xr:uid="{2BC0C864-BD73-4791-9B4B-B78D66613C7E}"/>
    <cellStyle name="Calculation 3 5 13 2 5" xfId="39163" xr:uid="{83DB23FD-A9F2-4794-B0CC-2FB89CD6006A}"/>
    <cellStyle name="Calculation 3 5 13 2 6" xfId="47116" xr:uid="{B996A481-296B-4F3E-A245-DDB096C2A214}"/>
    <cellStyle name="Calculation 3 5 13 3" xfId="11472" xr:uid="{A0F5C179-C5E6-4C55-AC75-A66F9FCB3B32}"/>
    <cellStyle name="Calculation 3 5 13 4" xfId="19339" xr:uid="{3A055EE8-B0D0-4A67-96DC-ADAF9F190173}"/>
    <cellStyle name="Calculation 3 5 13 5" xfId="27339" xr:uid="{3CE96988-C757-4E0A-9E49-DF3ABE895A0F}"/>
    <cellStyle name="Calculation 3 5 13 6" xfId="35169" xr:uid="{3E0416E2-45A1-468A-8F46-5C2EF8A3EDD6}"/>
    <cellStyle name="Calculation 3 5 13 7" xfId="43130" xr:uid="{75598FB2-084B-4B56-A637-4887FBEA07FF}"/>
    <cellStyle name="Calculation 3 5 14" xfId="3543" xr:uid="{FE6AF5BE-E49A-44B0-A449-73931EFCC556}"/>
    <cellStyle name="Calculation 3 5 14 2" xfId="7571" xr:uid="{4C2DF704-6D09-44CB-85DD-E8FA37832321}"/>
    <cellStyle name="Calculation 3 5 14 2 2" xfId="15786" xr:uid="{258273DC-92C8-4591-8450-C2F4B2D886A5}"/>
    <cellStyle name="Calculation 3 5 14 2 3" xfId="23650" xr:uid="{CF833188-1BDB-47EB-BA7E-F7157B15C507}"/>
    <cellStyle name="Calculation 3 5 14 2 4" xfId="31630" xr:uid="{4B5A2A5C-7E6E-4497-81CA-CA8C01C52653}"/>
    <cellStyle name="Calculation 3 5 14 2 5" xfId="39457" xr:uid="{9DC646C8-3E3D-4B17-BA87-117EA2E863A5}"/>
    <cellStyle name="Calculation 3 5 14 2 6" xfId="47410" xr:uid="{BC21F928-EC20-4DA1-AD4F-32B9E2A5B665}"/>
    <cellStyle name="Calculation 3 5 14 3" xfId="11767" xr:uid="{4B3A3F1D-AC86-4C1C-8ED5-79B8DCBFA59B}"/>
    <cellStyle name="Calculation 3 5 14 4" xfId="19634" xr:uid="{1E59BE45-B2B3-4DF3-8ECD-E12D9B56DBB2}"/>
    <cellStyle name="Calculation 3 5 14 5" xfId="27634" xr:uid="{9477DFED-755E-4DD1-8E8F-E3C515E48244}"/>
    <cellStyle name="Calculation 3 5 14 6" xfId="35464" xr:uid="{A0B36B2D-B5CA-4691-B343-5D20D3B95E5E}"/>
    <cellStyle name="Calculation 3 5 14 7" xfId="43425" xr:uid="{4A125E4A-FC55-4BC6-8369-B50213363D5A}"/>
    <cellStyle name="Calculation 3 5 15" xfId="3838" xr:uid="{B0F18C7E-991C-4C4A-B1CC-F46C2D9DEA01}"/>
    <cellStyle name="Calculation 3 5 15 2" xfId="7865" xr:uid="{02511963-5DEA-4A82-9222-E1841FC10993}"/>
    <cellStyle name="Calculation 3 5 15 2 2" xfId="16080" xr:uid="{F9614EF5-03F5-4F4E-BD85-2D8EEE704F9D}"/>
    <cellStyle name="Calculation 3 5 15 2 3" xfId="23944" xr:uid="{01DD5AA3-1EA3-46F4-AF73-066763807FF4}"/>
    <cellStyle name="Calculation 3 5 15 2 4" xfId="31924" xr:uid="{66391EB5-08C6-4D8C-96FB-A6043B8F002E}"/>
    <cellStyle name="Calculation 3 5 15 2 5" xfId="39751" xr:uid="{6FD8C4DC-AE12-49CB-ADC9-AA5B4E0E4404}"/>
    <cellStyle name="Calculation 3 5 15 2 6" xfId="47704" xr:uid="{99B8A38E-C5E4-4AC0-A3F9-B43207B25AA5}"/>
    <cellStyle name="Calculation 3 5 15 3" xfId="12062" xr:uid="{E0108CAA-1EB5-4413-B634-8F7454328B10}"/>
    <cellStyle name="Calculation 3 5 15 4" xfId="19929" xr:uid="{6DCF49F6-5401-4485-B30B-0963A2437887}"/>
    <cellStyle name="Calculation 3 5 15 5" xfId="27929" xr:uid="{49364CAC-7A95-4AC3-AC9E-A01141432067}"/>
    <cellStyle name="Calculation 3 5 15 6" xfId="35759" xr:uid="{506D1C5C-C5F0-482D-BC82-F76214476B1F}"/>
    <cellStyle name="Calculation 3 5 15 7" xfId="43720" xr:uid="{F422C07F-DD57-4256-87FD-8140EB72E110}"/>
    <cellStyle name="Calculation 3 5 16" xfId="4147" xr:uid="{4ECDCF0B-D3DE-44C0-A231-25E9CCC07727}"/>
    <cellStyle name="Calculation 3 5 16 2" xfId="8153" xr:uid="{3B1E9A17-DF82-4599-B103-9D896F06D64B}"/>
    <cellStyle name="Calculation 3 5 16 2 2" xfId="16368" xr:uid="{8F8490F4-928C-4784-8658-C9D5295758F2}"/>
    <cellStyle name="Calculation 3 5 16 2 3" xfId="24232" xr:uid="{73C94662-6039-4351-837B-E876E4B8C675}"/>
    <cellStyle name="Calculation 3 5 16 2 4" xfId="32212" xr:uid="{302B6DD9-67E6-4027-8449-E71F6AB83642}"/>
    <cellStyle name="Calculation 3 5 16 2 5" xfId="40039" xr:uid="{AF8C0741-BBB8-4F9A-8F38-11E414E40410}"/>
    <cellStyle name="Calculation 3 5 16 2 6" xfId="47992" xr:uid="{1519F8FC-9DE8-4F93-89E5-F40C302BF952}"/>
    <cellStyle name="Calculation 3 5 16 3" xfId="12369" xr:uid="{27D4C57A-CBA5-4BC5-ADB7-19A2533CEC1F}"/>
    <cellStyle name="Calculation 3 5 16 4" xfId="20238" xr:uid="{EF5A7361-A357-4E65-876D-A052EA5250D1}"/>
    <cellStyle name="Calculation 3 5 16 5" xfId="28233" xr:uid="{A570406F-2819-4683-A059-062E342A7C26}"/>
    <cellStyle name="Calculation 3 5 16 6" xfId="36068" xr:uid="{55AC38AD-E307-44E5-A64D-88621E565C66}"/>
    <cellStyle name="Calculation 3 5 16 7" xfId="44029" xr:uid="{82D0C330-FBDC-4359-BBB2-09714D9BAE28}"/>
    <cellStyle name="Calculation 3 5 17" xfId="4427" xr:uid="{7FE6E0A9-9A4A-458C-A549-92A484238C76}"/>
    <cellStyle name="Calculation 3 5 17 2" xfId="8432" xr:uid="{168F4F43-CC5C-4973-BF51-F572B772A60E}"/>
    <cellStyle name="Calculation 3 5 17 2 2" xfId="16647" xr:uid="{D3B99C42-61FD-490C-A3D8-D14C47947763}"/>
    <cellStyle name="Calculation 3 5 17 2 3" xfId="24511" xr:uid="{9DDA1704-D04D-4147-8643-2B0A66B8D2FF}"/>
    <cellStyle name="Calculation 3 5 17 2 4" xfId="32491" xr:uid="{2E8E4889-1DAE-4881-B850-7D2CC816B7F2}"/>
    <cellStyle name="Calculation 3 5 17 2 5" xfId="40318" xr:uid="{B2BF995C-6881-4123-9172-B8C71C05626B}"/>
    <cellStyle name="Calculation 3 5 17 2 6" xfId="48271" xr:uid="{5608A743-2FA6-467F-8AD3-5326F09311A6}"/>
    <cellStyle name="Calculation 3 5 17 3" xfId="12649" xr:uid="{E233FC69-30DC-4E38-A700-A714726DCD53}"/>
    <cellStyle name="Calculation 3 5 17 4" xfId="20518" xr:uid="{C77E02A4-298D-425B-B095-B24534E1CA1A}"/>
    <cellStyle name="Calculation 3 5 17 5" xfId="28513" xr:uid="{38C61DE0-0293-4514-B373-B82A105ACF57}"/>
    <cellStyle name="Calculation 3 5 17 6" xfId="36348" xr:uid="{8AF989DA-5B1E-4A35-91FC-6DC9EB1DEE22}"/>
    <cellStyle name="Calculation 3 5 17 7" xfId="44309" xr:uid="{27B811AC-88B6-4F3D-BCEA-961B258F4EFC}"/>
    <cellStyle name="Calculation 3 5 18" xfId="4999" xr:uid="{415A080D-4E05-4F0B-9CF9-3FF410DF3C2F}"/>
    <cellStyle name="Calculation 3 5 18 2" xfId="13217" xr:uid="{BA91012C-0686-4ECC-A107-1F3AA9A15E51}"/>
    <cellStyle name="Calculation 3 5 18 3" xfId="21083" xr:uid="{7D7C273D-6474-4BB8-AEBF-9B75CC094881}"/>
    <cellStyle name="Calculation 3 5 18 4" xfId="29066" xr:uid="{6C118FDD-9A70-4812-97B0-A3BE2C181416}"/>
    <cellStyle name="Calculation 3 5 18 5" xfId="36895" xr:uid="{1D0FC893-779B-4AB1-AA85-152296FC3710}"/>
    <cellStyle name="Calculation 3 5 18 6" xfId="44848" xr:uid="{A01B7937-663E-4C9E-949B-E454C8DED652}"/>
    <cellStyle name="Calculation 3 5 19" xfId="9081" xr:uid="{E4E453FA-F7AD-4324-B1EC-72D5A6C67F81}"/>
    <cellStyle name="Calculation 3 5 2" xfId="931" xr:uid="{7A21585A-28D8-4E83-A7AF-6DD6586113C0}"/>
    <cellStyle name="Calculation 3 5 2 10" xfId="3909" xr:uid="{E33AA7C8-5695-407A-AEA0-1097AC243C21}"/>
    <cellStyle name="Calculation 3 5 2 10 2" xfId="7928" xr:uid="{A92113DD-2018-4F95-B4AE-65D99F918508}"/>
    <cellStyle name="Calculation 3 5 2 10 2 2" xfId="16143" xr:uid="{A35040EF-24C2-4592-998B-3392408D9A7E}"/>
    <cellStyle name="Calculation 3 5 2 10 2 3" xfId="24007" xr:uid="{0A5FB157-1CC5-4D65-B3EC-EE1BEEB961E9}"/>
    <cellStyle name="Calculation 3 5 2 10 2 4" xfId="31987" xr:uid="{73E30228-3FC4-4A3D-96AB-D4C21F2E135C}"/>
    <cellStyle name="Calculation 3 5 2 10 2 5" xfId="39814" xr:uid="{6197065B-9478-44CC-9997-0B6977D195F9}"/>
    <cellStyle name="Calculation 3 5 2 10 2 6" xfId="47767" xr:uid="{9E57EBBD-4C9D-4517-BF9F-19E4697DA024}"/>
    <cellStyle name="Calculation 3 5 2 10 3" xfId="12131" xr:uid="{1F7722E7-2D8A-435A-9E47-6DFC3FB48531}"/>
    <cellStyle name="Calculation 3 5 2 10 4" xfId="20000" xr:uid="{8D669073-995C-43C5-8D8A-D6904242EC00}"/>
    <cellStyle name="Calculation 3 5 2 10 5" xfId="27997" xr:uid="{7D323C7F-1748-424E-A8CB-7768EEBBB31C}"/>
    <cellStyle name="Calculation 3 5 2 10 6" xfId="35830" xr:uid="{B506E12D-B61F-401D-AE6A-FDD97BBB63E5}"/>
    <cellStyle name="Calculation 3 5 2 10 7" xfId="43791" xr:uid="{3FBAAFEB-1432-4CED-9A78-7D30EF856CCD}"/>
    <cellStyle name="Calculation 3 5 2 11" xfId="4208" xr:uid="{A6C308DD-A185-4E2E-8A85-764E3B34C66E}"/>
    <cellStyle name="Calculation 3 5 2 11 2" xfId="8214" xr:uid="{99C8D516-4947-4ABD-9233-9F5DEFAB50B9}"/>
    <cellStyle name="Calculation 3 5 2 11 2 2" xfId="16429" xr:uid="{CD3F3600-DA64-4B69-BE6B-539399AAF681}"/>
    <cellStyle name="Calculation 3 5 2 11 2 3" xfId="24293" xr:uid="{FF87CE96-3C83-421F-8388-B4E544F3F70E}"/>
    <cellStyle name="Calculation 3 5 2 11 2 4" xfId="32273" xr:uid="{B4E8800E-6ED3-4542-960D-DF2196A16CAE}"/>
    <cellStyle name="Calculation 3 5 2 11 2 5" xfId="40100" xr:uid="{9989C01C-EB05-4F15-B5F7-5F16B757336E}"/>
    <cellStyle name="Calculation 3 5 2 11 2 6" xfId="48053" xr:uid="{3CBF59D1-2D4C-448E-90F4-1A5FCEC8726E}"/>
    <cellStyle name="Calculation 3 5 2 11 3" xfId="12430" xr:uid="{9FBB3C6E-7949-47B2-9C26-B4098443E39B}"/>
    <cellStyle name="Calculation 3 5 2 11 4" xfId="20299" xr:uid="{CC5CF3C6-4B94-4AA5-8120-CC8C1CEAC54E}"/>
    <cellStyle name="Calculation 3 5 2 11 5" xfId="28294" xr:uid="{ACE23856-73B7-4ED8-88AB-6EC61B15EF2C}"/>
    <cellStyle name="Calculation 3 5 2 11 6" xfId="36129" xr:uid="{C2F2BD04-491D-471E-AE84-49F26F0E9FFF}"/>
    <cellStyle name="Calculation 3 5 2 11 7" xfId="44090" xr:uid="{A714978A-676C-4512-942C-BCF6F801ACE1}"/>
    <cellStyle name="Calculation 3 5 2 12" xfId="4495" xr:uid="{160BA2DA-9217-4A45-9D6E-3E32FE5ECB79}"/>
    <cellStyle name="Calculation 3 5 2 12 2" xfId="8493" xr:uid="{B9BAECAB-2D94-4225-B1B8-56F9EF7BB84D}"/>
    <cellStyle name="Calculation 3 5 2 12 2 2" xfId="16708" xr:uid="{2EEA0DD5-A6D4-4CB8-9F0E-AE556FC69D12}"/>
    <cellStyle name="Calculation 3 5 2 12 2 3" xfId="24572" xr:uid="{5FDA7701-5D49-40FD-A615-010C50A4769E}"/>
    <cellStyle name="Calculation 3 5 2 12 2 4" xfId="32552" xr:uid="{CA9927E0-531A-4CBE-B033-4A7616E209F3}"/>
    <cellStyle name="Calculation 3 5 2 12 2 5" xfId="40379" xr:uid="{C55C64E5-A4EF-4CBB-92FB-75D9DE66FB48}"/>
    <cellStyle name="Calculation 3 5 2 12 2 6" xfId="48332" xr:uid="{8B69257E-A636-4DEE-8D07-687729B2F3BB}"/>
    <cellStyle name="Calculation 3 5 2 12 3" xfId="12716" xr:uid="{5CDEF808-A0E2-4D29-A293-B7E8A4AEC095}"/>
    <cellStyle name="Calculation 3 5 2 12 4" xfId="20586" xr:uid="{FD916F15-6C77-4028-92A9-049B30588CD1}"/>
    <cellStyle name="Calculation 3 5 2 12 5" xfId="28579" xr:uid="{A6259EF7-862C-4033-9E53-C79F88AD4C10}"/>
    <cellStyle name="Calculation 3 5 2 12 6" xfId="36416" xr:uid="{DBECDAC9-17D4-4D16-8A1A-E4B0DE958E60}"/>
    <cellStyle name="Calculation 3 5 2 12 7" xfId="44377" xr:uid="{7E5AA1EB-4B9D-41FC-8D41-66EB5B97354E}"/>
    <cellStyle name="Calculation 3 5 2 13" xfId="5070" xr:uid="{A9BDD76A-745F-4520-8574-B42BF92C497C}"/>
    <cellStyle name="Calculation 3 5 2 13 2" xfId="13285" xr:uid="{63137D78-B60F-4A0D-A47E-7B3839008311}"/>
    <cellStyle name="Calculation 3 5 2 13 3" xfId="21149" xr:uid="{75AA8B12-327B-4572-A871-4E91FF8C65C0}"/>
    <cellStyle name="Calculation 3 5 2 13 4" xfId="29129" xr:uid="{04022263-9E83-4635-BEF7-30F34A7D50B8}"/>
    <cellStyle name="Calculation 3 5 2 13 5" xfId="36956" xr:uid="{A9D2F952-093E-4F5B-8930-75537EA36B3D}"/>
    <cellStyle name="Calculation 3 5 2 13 6" xfId="44909" xr:uid="{886A3F29-EB3F-42BC-8B10-3047C2531C5C}"/>
    <cellStyle name="Calculation 3 5 2 14" xfId="9160" xr:uid="{128F2572-EF5E-400B-978F-959C0CBFE635}"/>
    <cellStyle name="Calculation 3 5 2 15" xfId="17022" xr:uid="{B7A6C452-F2DF-45A6-A302-FFAC797A4EC0}"/>
    <cellStyle name="Calculation 3 5 2 16" xfId="25039" xr:uid="{807216A8-8BA4-4267-91FD-2CE166A38033}"/>
    <cellStyle name="Calculation 3 5 2 17" xfId="32852" xr:uid="{66D6CBED-A61E-4FD0-8A2B-797E6E69F988}"/>
    <cellStyle name="Calculation 3 5 2 18" xfId="40813" xr:uid="{F0685C5D-1732-4CFD-8B19-6530982E1773}"/>
    <cellStyle name="Calculation 3 5 2 2" xfId="1361" xr:uid="{6813C0E7-0BD5-4116-8E93-308816DFDFAC}"/>
    <cellStyle name="Calculation 3 5 2 2 2" xfId="5472" xr:uid="{695477C9-967B-4CCA-87B9-C7014EB2C0A5}"/>
    <cellStyle name="Calculation 3 5 2 2 2 2" xfId="13687" xr:uid="{2DD41A89-D425-40AC-9005-672D58869D6B}"/>
    <cellStyle name="Calculation 3 5 2 2 2 3" xfId="21551" xr:uid="{DA748DF7-CA17-4F52-9B58-ED320DF2EB0C}"/>
    <cellStyle name="Calculation 3 5 2 2 2 4" xfId="29531" xr:uid="{8DD60EB6-8F62-4E4C-8FB9-44114AAE3B7F}"/>
    <cellStyle name="Calculation 3 5 2 2 2 5" xfId="37358" xr:uid="{961F5221-22EA-4833-978B-55F16BFA0820}"/>
    <cellStyle name="Calculation 3 5 2 2 2 6" xfId="45311" xr:uid="{F8E505F4-368D-4BB3-83E9-6F2065D84D7A}"/>
    <cellStyle name="Calculation 3 5 2 2 3" xfId="9590" xr:uid="{26863E06-9C5F-4736-A50B-268A9F213800}"/>
    <cellStyle name="Calculation 3 5 2 2 4" xfId="17452" xr:uid="{4D570CD2-187A-424E-B62A-4D94C21A8A22}"/>
    <cellStyle name="Calculation 3 5 2 2 5" xfId="25463" xr:uid="{3CCB74B3-DC3B-4F5F-AB11-89A91D010B9A}"/>
    <cellStyle name="Calculation 3 5 2 2 6" xfId="33282" xr:uid="{06D5A6FB-5656-4476-8493-18E636CFF185}"/>
    <cellStyle name="Calculation 3 5 2 2 7" xfId="41243" xr:uid="{67B59DA3-7015-491A-BD73-159B1C241359}"/>
    <cellStyle name="Calculation 3 5 2 3" xfId="1704" xr:uid="{6A32710E-CF05-4E61-A8D7-F0979383534B}"/>
    <cellStyle name="Calculation 3 5 2 3 2" xfId="5791" xr:uid="{C741D234-4EA5-4C33-AB39-C166522AE904}"/>
    <cellStyle name="Calculation 3 5 2 3 2 2" xfId="14006" xr:uid="{2DBF19DE-D667-4DBB-8638-18A035A64399}"/>
    <cellStyle name="Calculation 3 5 2 3 2 3" xfId="21870" xr:uid="{434DCE9F-189E-4D84-BB93-56F47D10390D}"/>
    <cellStyle name="Calculation 3 5 2 3 2 4" xfId="29850" xr:uid="{8E07BA22-75DF-475B-9D5B-66D04EC75FCD}"/>
    <cellStyle name="Calculation 3 5 2 3 2 5" xfId="37677" xr:uid="{2082D0DE-0ED4-4B44-ABE7-14EE9C9BAD90}"/>
    <cellStyle name="Calculation 3 5 2 3 2 6" xfId="45630" xr:uid="{9C5CF773-EC7B-45FA-A6FF-F29250C80015}"/>
    <cellStyle name="Calculation 3 5 2 3 3" xfId="9930" xr:uid="{199BFB4A-33A1-4723-A83E-21794956DB19}"/>
    <cellStyle name="Calculation 3 5 2 3 4" xfId="17795" xr:uid="{2C3946DF-EAA0-48A7-A7A3-B8079E88DD7E}"/>
    <cellStyle name="Calculation 3 5 2 3 5" xfId="25803" xr:uid="{70B87FCB-646A-4777-8A69-3B2B632F3669}"/>
    <cellStyle name="Calculation 3 5 2 3 6" xfId="33625" xr:uid="{5C04B90A-EDD6-429B-9E6E-737BEF6C92E9}"/>
    <cellStyle name="Calculation 3 5 2 3 7" xfId="41586" xr:uid="{967E5A9F-1383-4281-A1F3-CE0DF7CD6912}"/>
    <cellStyle name="Calculation 3 5 2 4" xfId="2039" xr:uid="{438495B0-2256-44C8-9117-FFC081779292}"/>
    <cellStyle name="Calculation 3 5 2 4 2" xfId="6113" xr:uid="{FC669703-71AD-4B7F-9519-B3642F4D4FD7}"/>
    <cellStyle name="Calculation 3 5 2 4 2 2" xfId="14328" xr:uid="{5B7E5C17-E319-4057-9A9E-14C00FF4520F}"/>
    <cellStyle name="Calculation 3 5 2 4 2 3" xfId="22192" xr:uid="{D29F8CC2-6399-419D-8646-4455863FE817}"/>
    <cellStyle name="Calculation 3 5 2 4 2 4" xfId="30172" xr:uid="{DBDD3B24-A5A4-4D1A-9250-A77D7D6E2C37}"/>
    <cellStyle name="Calculation 3 5 2 4 2 5" xfId="37999" xr:uid="{4AF77B81-1CB6-4D8A-BA2A-BC1B09E4B502}"/>
    <cellStyle name="Calculation 3 5 2 4 2 6" xfId="45952" xr:uid="{1467E32A-3FC3-44A6-BFED-3833422825DD}"/>
    <cellStyle name="Calculation 3 5 2 4 3" xfId="10265" xr:uid="{69DAD5E7-A0A6-43C5-8DD7-EEF94BAB89B7}"/>
    <cellStyle name="Calculation 3 5 2 4 4" xfId="18130" xr:uid="{2B006964-4BC9-47D7-A183-359343515344}"/>
    <cellStyle name="Calculation 3 5 2 4 5" xfId="26137" xr:uid="{8A2476D2-1BC9-41AD-B9E4-BC868781EDBD}"/>
    <cellStyle name="Calculation 3 5 2 4 6" xfId="33960" xr:uid="{296586F7-C9FF-42B6-A51B-DCC4F87E6851}"/>
    <cellStyle name="Calculation 3 5 2 4 7" xfId="41921" xr:uid="{06A73C01-A370-4D2E-9FBF-9186BB68370A}"/>
    <cellStyle name="Calculation 3 5 2 5" xfId="2358" xr:uid="{71E45136-FDDF-402E-AD76-799E90020E15}"/>
    <cellStyle name="Calculation 3 5 2 5 2" xfId="6422" xr:uid="{A0E629C6-D567-4119-9132-D154E04DE65C}"/>
    <cellStyle name="Calculation 3 5 2 5 2 2" xfId="14637" xr:uid="{65EAA022-4740-49AB-9372-0C92E3C1CA10}"/>
    <cellStyle name="Calculation 3 5 2 5 2 3" xfId="22501" xr:uid="{D7FA9FA4-51B9-49E3-B15F-1AA0A4BD2511}"/>
    <cellStyle name="Calculation 3 5 2 5 2 4" xfId="30481" xr:uid="{EDF9C8EB-8088-4D52-95D0-B61FE8192CC5}"/>
    <cellStyle name="Calculation 3 5 2 5 2 5" xfId="38308" xr:uid="{7A6F3A21-E523-4E59-837F-3BF79FE4A6D5}"/>
    <cellStyle name="Calculation 3 5 2 5 2 6" xfId="46261" xr:uid="{08452F9C-4DEC-40B3-BEFC-6D410B6C1381}"/>
    <cellStyle name="Calculation 3 5 2 5 3" xfId="10584" xr:uid="{C2B21DB9-F76C-401F-B588-0D03BD6EAB99}"/>
    <cellStyle name="Calculation 3 5 2 5 4" xfId="18449" xr:uid="{7515A4B3-5E34-47FF-8A42-17300AC67F8E}"/>
    <cellStyle name="Calculation 3 5 2 5 5" xfId="26453" xr:uid="{5EF902E2-6403-4446-8679-DD45CD74D9E9}"/>
    <cellStyle name="Calculation 3 5 2 5 6" xfId="34279" xr:uid="{41E1848D-A7B2-44DF-A39B-28DC714C6C7A}"/>
    <cellStyle name="Calculation 3 5 2 5 7" xfId="42240" xr:uid="{4D71F335-855C-426C-BA95-B2BC2ABFB283}"/>
    <cellStyle name="Calculation 3 5 2 6" xfId="2687" xr:uid="{D5066E35-B055-422C-B4F6-73AEA23229DD}"/>
    <cellStyle name="Calculation 3 5 2 6 2" xfId="6737" xr:uid="{0BCBF5A7-84B9-44C4-8314-B6C01A2EE9A8}"/>
    <cellStyle name="Calculation 3 5 2 6 2 2" xfId="14952" xr:uid="{A466C1AC-A90F-4B42-9630-8C646EBF62AD}"/>
    <cellStyle name="Calculation 3 5 2 6 2 3" xfId="22816" xr:uid="{E233450E-726F-44EE-915E-3F380168DE18}"/>
    <cellStyle name="Calculation 3 5 2 6 2 4" xfId="30796" xr:uid="{F44339F6-D578-4A06-93E3-9E71ADFB4BDA}"/>
    <cellStyle name="Calculation 3 5 2 6 2 5" xfId="38623" xr:uid="{BB62158F-AAA4-4379-BDA1-DFB05E2024F3}"/>
    <cellStyle name="Calculation 3 5 2 6 2 6" xfId="46576" xr:uid="{21ED88CA-E423-4FF1-B13D-F66BC2608741}"/>
    <cellStyle name="Calculation 3 5 2 6 3" xfId="10913" xr:uid="{D81A8095-722B-4543-9F7E-A32339F4433C}"/>
    <cellStyle name="Calculation 3 5 2 6 4" xfId="18778" xr:uid="{DD9D0479-1A14-4966-828C-8CAD0B22D163}"/>
    <cellStyle name="Calculation 3 5 2 6 5" xfId="26781" xr:uid="{680D7BDA-5EDB-448C-A1BC-B15D75DFB4CB}"/>
    <cellStyle name="Calculation 3 5 2 6 6" xfId="34608" xr:uid="{7949CB05-EF8C-42D4-BDDB-B3143691FE83}"/>
    <cellStyle name="Calculation 3 5 2 6 7" xfId="42569" xr:uid="{0130CA5A-EBC9-4488-83F3-57AD50DB3E61}"/>
    <cellStyle name="Calculation 3 5 2 7" xfId="3000" xr:uid="{BEBAFCF5-8DE1-4E36-81BE-4EEEDC9FFC91}"/>
    <cellStyle name="Calculation 3 5 2 7 2" xfId="7041" xr:uid="{A7ECFFA5-7A74-49E7-9880-E78A486AB673}"/>
    <cellStyle name="Calculation 3 5 2 7 2 2" xfId="15256" xr:uid="{862A9ED7-8A5E-44AA-B123-96E226BC6783}"/>
    <cellStyle name="Calculation 3 5 2 7 2 3" xfId="23120" xr:uid="{634A65A2-262E-4AED-9FD4-440D655946FE}"/>
    <cellStyle name="Calculation 3 5 2 7 2 4" xfId="31100" xr:uid="{D3208BDD-61D6-45D7-A479-8A161A9CE8DD}"/>
    <cellStyle name="Calculation 3 5 2 7 2 5" xfId="38927" xr:uid="{999458F3-BBE1-486D-9B6E-DB01DE82AA7A}"/>
    <cellStyle name="Calculation 3 5 2 7 2 6" xfId="46880" xr:uid="{5490CE31-573F-431D-9997-4F139458BB51}"/>
    <cellStyle name="Calculation 3 5 2 7 3" xfId="11225" xr:uid="{CF86556E-FC60-439D-897B-97BBF1378520}"/>
    <cellStyle name="Calculation 3 5 2 7 4" xfId="19091" xr:uid="{B6347C81-2C75-47FD-837B-29062DA6F90A}"/>
    <cellStyle name="Calculation 3 5 2 7 5" xfId="27091" xr:uid="{3D55E878-8599-4082-A10E-51EB3A0B0173}"/>
    <cellStyle name="Calculation 3 5 2 7 6" xfId="34921" xr:uid="{E50880EC-DB21-4DE0-8EA3-7D99D9959983}"/>
    <cellStyle name="Calculation 3 5 2 7 7" xfId="42882" xr:uid="{F22D536B-B375-4433-9500-0B77E1D0E0B5}"/>
    <cellStyle name="Calculation 3 5 2 8" xfId="3320" xr:uid="{F3FC45ED-6ED8-411E-B5AA-54A8A98C49F4}"/>
    <cellStyle name="Calculation 3 5 2 8 2" xfId="7348" xr:uid="{89E7A897-91C1-4993-8D9A-D4198C47706E}"/>
    <cellStyle name="Calculation 3 5 2 8 2 2" xfId="15563" xr:uid="{7C9FE944-96C2-4D80-A595-C8BC4390B324}"/>
    <cellStyle name="Calculation 3 5 2 8 2 3" xfId="23427" xr:uid="{C7E402C9-F231-4A75-9950-D873415C9E9F}"/>
    <cellStyle name="Calculation 3 5 2 8 2 4" xfId="31407" xr:uid="{FDDE7F97-6D10-495A-9CF1-829FBEB4B72B}"/>
    <cellStyle name="Calculation 3 5 2 8 2 5" xfId="39234" xr:uid="{43E3DD23-CBAE-4A4C-9250-2B6FA9D614C9}"/>
    <cellStyle name="Calculation 3 5 2 8 2 6" xfId="47187" xr:uid="{7EBD7E78-9AED-45F5-BC87-BB0946CFE751}"/>
    <cellStyle name="Calculation 3 5 2 8 3" xfId="11544" xr:uid="{3E87BBC9-F669-418E-BA79-377D1A4B4C83}"/>
    <cellStyle name="Calculation 3 5 2 8 4" xfId="19411" xr:uid="{27A2428A-A17C-4229-A67C-EB18C31693C2}"/>
    <cellStyle name="Calculation 3 5 2 8 5" xfId="27411" xr:uid="{0531D1D7-3C43-4C42-9759-C894C6D1FFB0}"/>
    <cellStyle name="Calculation 3 5 2 8 6" xfId="35241" xr:uid="{8E91F98A-34B4-485A-B03E-B757E1039BEF}"/>
    <cellStyle name="Calculation 3 5 2 8 7" xfId="43202" xr:uid="{8C220C68-4C7E-452A-86BF-A76B7D14763B}"/>
    <cellStyle name="Calculation 3 5 2 9" xfId="3614" xr:uid="{6782BE4D-65C1-4259-8DF4-061B01E0A841}"/>
    <cellStyle name="Calculation 3 5 2 9 2" xfId="7642" xr:uid="{85D87648-4848-41ED-918A-A13D63AE50B4}"/>
    <cellStyle name="Calculation 3 5 2 9 2 2" xfId="15857" xr:uid="{83D99E74-5E60-4B6B-A8A0-14B9303B8EFF}"/>
    <cellStyle name="Calculation 3 5 2 9 2 3" xfId="23721" xr:uid="{A37CF810-F5CC-4B3C-8860-D6786F8A9844}"/>
    <cellStyle name="Calculation 3 5 2 9 2 4" xfId="31701" xr:uid="{683101C4-1252-4505-A7D1-E7D74742D796}"/>
    <cellStyle name="Calculation 3 5 2 9 2 5" xfId="39528" xr:uid="{85435527-D744-4563-8FBC-54D2FEBEB83A}"/>
    <cellStyle name="Calculation 3 5 2 9 2 6" xfId="47481" xr:uid="{699E5D07-22FE-4E90-83A6-B71F83BC0DAA}"/>
    <cellStyle name="Calculation 3 5 2 9 3" xfId="11838" xr:uid="{0172CC17-0B63-4CC1-BB66-5F16FC6B718F}"/>
    <cellStyle name="Calculation 3 5 2 9 4" xfId="19705" xr:uid="{6FB5E166-5A1A-45A5-A8D3-96F224F129DC}"/>
    <cellStyle name="Calculation 3 5 2 9 5" xfId="27705" xr:uid="{F7F99CD4-361D-435F-8FB8-C60D9ACDED36}"/>
    <cellStyle name="Calculation 3 5 2 9 6" xfId="35535" xr:uid="{76EAE4B9-3C24-4214-9370-6202D3371B97}"/>
    <cellStyle name="Calculation 3 5 2 9 7" xfId="43496" xr:uid="{3235768C-D798-4DA4-8DBD-756BB7D2A2AD}"/>
    <cellStyle name="Calculation 3 5 20" xfId="16945" xr:uid="{243BC766-A608-47C8-8A85-BBFD4F4B8116}"/>
    <cellStyle name="Calculation 3 5 21" xfId="24969" xr:uid="{BC9665A3-575E-42BC-8C18-1D7D99BD5BC7}"/>
    <cellStyle name="Calculation 3 5 22" xfId="32784" xr:uid="{B850A433-FDAF-4E26-92A2-3B3D029F1DD1}"/>
    <cellStyle name="Calculation 3 5 23" xfId="40745" xr:uid="{7F76A23A-935F-4B17-850A-AA3E97A2C2C8}"/>
    <cellStyle name="Calculation 3 5 3" xfId="772" xr:uid="{D389FC1A-F2B8-4CA7-98DA-64C3A6776812}"/>
    <cellStyle name="Calculation 3 5 3 10" xfId="525" xr:uid="{FDB634B6-1AC4-42AF-B3DA-44A29ECECBBC}"/>
    <cellStyle name="Calculation 3 5 3 10 2" xfId="4733" xr:uid="{153544DB-9943-4094-BBE1-D36ACBEB7FF5}"/>
    <cellStyle name="Calculation 3 5 3 10 2 2" xfId="12954" xr:uid="{AFEC735F-3FFF-4ECD-9728-DF283EE6CED6}"/>
    <cellStyle name="Calculation 3 5 3 10 2 3" xfId="20822" xr:uid="{EEF58588-2355-4B17-A3EC-A86226CF419F}"/>
    <cellStyle name="Calculation 3 5 3 10 2 4" xfId="28814" xr:uid="{F9489CAF-458E-471D-9D45-0FCB15962B05}"/>
    <cellStyle name="Calculation 3 5 3 10 2 5" xfId="36646" xr:uid="{9997BBE3-D54E-4478-8223-A43D24796B00}"/>
    <cellStyle name="Calculation 3 5 3 10 2 6" xfId="44601" xr:uid="{EB9F61AF-CA30-4298-9B75-8872E98564DE}"/>
    <cellStyle name="Calculation 3 5 3 10 3" xfId="8777" xr:uid="{2B355B21-2167-4699-B4B5-98E5D3CC48F0}"/>
    <cellStyle name="Calculation 3 5 3 10 4" xfId="10157" xr:uid="{07843868-EB70-434B-B4BA-620377E06FDD}"/>
    <cellStyle name="Calculation 3 5 3 10 5" xfId="13210" xr:uid="{2264F4CA-4D48-4044-9E01-104F006D5D76}"/>
    <cellStyle name="Calculation 3 5 3 10 6" xfId="24801" xr:uid="{EF57D8BA-5679-44FF-B9D4-FB649472280B}"/>
    <cellStyle name="Calculation 3 5 3 10 7" xfId="32768" xr:uid="{43669481-FCBE-452C-856C-C5C445EC91C7}"/>
    <cellStyle name="Calculation 3 5 3 11" xfId="2951" xr:uid="{28041F53-1ADA-4E7D-AE48-6D46F302673F}"/>
    <cellStyle name="Calculation 3 5 3 11 2" xfId="6998" xr:uid="{97952DBF-4C35-46CB-838B-B05680736DF2}"/>
    <cellStyle name="Calculation 3 5 3 11 2 2" xfId="15213" xr:uid="{80FA026F-D850-405F-B1B3-5C1FEF3D4A9F}"/>
    <cellStyle name="Calculation 3 5 3 11 2 3" xfId="23077" xr:uid="{8BAA6702-64DF-4FB6-80AE-5FC4AD1DC5E3}"/>
    <cellStyle name="Calculation 3 5 3 11 2 4" xfId="31057" xr:uid="{5EEEF6D1-7B30-453E-8058-9F4878CE4AD2}"/>
    <cellStyle name="Calculation 3 5 3 11 2 5" xfId="38884" xr:uid="{E248543F-C4FE-4845-948D-905ACD49B710}"/>
    <cellStyle name="Calculation 3 5 3 11 2 6" xfId="46837" xr:uid="{66F84CB1-3796-4249-ADE1-1BFB748882E0}"/>
    <cellStyle name="Calculation 3 5 3 11 3" xfId="11177" xr:uid="{99E19B5D-1B90-473F-AC5D-2B4DDF0A48F3}"/>
    <cellStyle name="Calculation 3 5 3 11 4" xfId="19042" xr:uid="{608CDEAE-D984-4B47-AB26-0479CE285FB0}"/>
    <cellStyle name="Calculation 3 5 3 11 5" xfId="27044" xr:uid="{7AE436F1-9F3D-4F77-8698-5703509A8177}"/>
    <cellStyle name="Calculation 3 5 3 11 6" xfId="34872" xr:uid="{331DE92C-87E3-4FBA-A61F-BA064D0268A6}"/>
    <cellStyle name="Calculation 3 5 3 11 7" xfId="42833" xr:uid="{39DCA30E-CC71-4075-9BBA-AF1F4A3FD149}"/>
    <cellStyle name="Calculation 3 5 3 12" xfId="1631" xr:uid="{1CF8CE45-2442-4154-ACF0-4AF1A192075B}"/>
    <cellStyle name="Calculation 3 5 3 12 2" xfId="5726" xr:uid="{4D1F41EF-D8C2-4BCD-B354-10DA79A90782}"/>
    <cellStyle name="Calculation 3 5 3 12 2 2" xfId="13941" xr:uid="{904B1038-4BDC-46C2-8360-AE9640BD2139}"/>
    <cellStyle name="Calculation 3 5 3 12 2 3" xfId="21805" xr:uid="{15313009-B7BC-4025-B93B-DCCDBF8CB9CE}"/>
    <cellStyle name="Calculation 3 5 3 12 2 4" xfId="29785" xr:uid="{F2BE42D2-70C6-4148-9E86-4E06B8DC4268}"/>
    <cellStyle name="Calculation 3 5 3 12 2 5" xfId="37612" xr:uid="{79BC183D-0679-4C66-9B17-EF4B609E3950}"/>
    <cellStyle name="Calculation 3 5 3 12 2 6" xfId="45565" xr:uid="{54051F31-8D16-4993-858C-6A9E4FC8E8AC}"/>
    <cellStyle name="Calculation 3 5 3 12 3" xfId="9858" xr:uid="{C0BCBD03-733E-4D0A-A917-0C66FFEECF0E}"/>
    <cellStyle name="Calculation 3 5 3 12 4" xfId="17722" xr:uid="{DD5ADD69-BA48-4589-8F6E-6B82F452F0E2}"/>
    <cellStyle name="Calculation 3 5 3 12 5" xfId="25732" xr:uid="{D7FA109D-48FF-4FC5-A337-1D3EE43E060C}"/>
    <cellStyle name="Calculation 3 5 3 12 6" xfId="33552" xr:uid="{73EB3EF9-2CA1-421F-BFB3-58F57BBA08E6}"/>
    <cellStyle name="Calculation 3 5 3 12 7" xfId="41513" xr:uid="{F0CCDAA5-4F1C-475D-994B-0CEF1C89AFED}"/>
    <cellStyle name="Calculation 3 5 3 13" xfId="4973" xr:uid="{63F0253E-9828-4269-8F83-1922C8D458B7}"/>
    <cellStyle name="Calculation 3 5 3 13 2" xfId="13191" xr:uid="{291BC8B9-2CDD-4094-A9DB-1F26F8AECA27}"/>
    <cellStyle name="Calculation 3 5 3 13 3" xfId="21057" xr:uid="{04BF611C-984B-4EBD-A8FB-015507B5991D}"/>
    <cellStyle name="Calculation 3 5 3 13 4" xfId="29040" xr:uid="{9D94904E-0DA5-4792-8F42-75376E8EE95C}"/>
    <cellStyle name="Calculation 3 5 3 13 5" xfId="36871" xr:uid="{A55E00F0-4B52-4A68-8FE0-BCC8C0A1C748}"/>
    <cellStyle name="Calculation 3 5 3 13 6" xfId="44824" xr:uid="{504D0D55-F7BE-4299-94C7-41290F08DEED}"/>
    <cellStyle name="Calculation 3 5 3 14" xfId="9017" xr:uid="{03322F08-930A-4DD1-975B-668DA919C083}"/>
    <cellStyle name="Calculation 3 5 3 15" xfId="405" xr:uid="{28DF660F-01CF-4698-B288-EE00558E9130}"/>
    <cellStyle name="Calculation 3 5 3 16" xfId="24915" xr:uid="{59629948-307B-4FA0-AF69-8C666CBBEEF4}"/>
    <cellStyle name="Calculation 3 5 3 17" xfId="24935" xr:uid="{8E8C73F5-9C57-46DB-B14C-6479679EEE82}"/>
    <cellStyle name="Calculation 3 5 3 18" xfId="40717" xr:uid="{58E42219-CB08-4DDD-841A-9ABBFC926B4F}"/>
    <cellStyle name="Calculation 3 5 3 2" xfId="1206" xr:uid="{B0CC2E98-E110-4835-88BD-FBB4A475F143}"/>
    <cellStyle name="Calculation 3 5 3 2 2" xfId="5331" xr:uid="{591BB923-4E3D-4EC3-B7EA-F30636C19DB1}"/>
    <cellStyle name="Calculation 3 5 3 2 2 2" xfId="13546" xr:uid="{F9EA7E07-B3A7-492A-A0BE-32538E972747}"/>
    <cellStyle name="Calculation 3 5 3 2 2 3" xfId="21410" xr:uid="{3A998170-DD1B-4203-8E50-5ECFBB966A5B}"/>
    <cellStyle name="Calculation 3 5 3 2 2 4" xfId="29390" xr:uid="{2349738A-A809-49B0-9D7B-CC065DBAE346}"/>
    <cellStyle name="Calculation 3 5 3 2 2 5" xfId="37217" xr:uid="{89443CB1-8FE6-429B-A95A-CB3CC300EE2D}"/>
    <cellStyle name="Calculation 3 5 3 2 2 6" xfId="45170" xr:uid="{B93DAB8E-DFA6-48CA-9D0C-977C4736E7A9}"/>
    <cellStyle name="Calculation 3 5 3 2 3" xfId="9435" xr:uid="{360E3DBE-9FC8-45E3-881A-1A9269FFDE2A}"/>
    <cellStyle name="Calculation 3 5 3 2 4" xfId="17297" xr:uid="{CCAB4896-1E46-40DC-BFCE-5307955B4C13}"/>
    <cellStyle name="Calculation 3 5 3 2 5" xfId="25312" xr:uid="{59966D64-2077-456B-8F58-A49C7A926C2C}"/>
    <cellStyle name="Calculation 3 5 3 2 6" xfId="33127" xr:uid="{004460DB-E64C-41CB-8ADB-779EBAC2188D}"/>
    <cellStyle name="Calculation 3 5 3 2 7" xfId="41088" xr:uid="{8BA3E45D-15CE-4C3B-A0A0-8E0AD9BCFC19}"/>
    <cellStyle name="Calculation 3 5 3 3" xfId="690" xr:uid="{F663DB55-A90A-403B-A82F-A487AF9FB1C7}"/>
    <cellStyle name="Calculation 3 5 3 3 2" xfId="4895" xr:uid="{F79EDE65-620D-4BD5-8F27-ECC2C051D282}"/>
    <cellStyle name="Calculation 3 5 3 3 2 2" xfId="13115" xr:uid="{F324512E-42AE-49A7-8824-AC12691AC621}"/>
    <cellStyle name="Calculation 3 5 3 3 2 3" xfId="20982" xr:uid="{4C25A66B-60F7-4517-9670-8E51CA609DC9}"/>
    <cellStyle name="Calculation 3 5 3 3 2 4" xfId="28970" xr:uid="{3E0012D9-ABA1-466C-B9B0-F64062DB328F}"/>
    <cellStyle name="Calculation 3 5 3 3 2 5" xfId="36802" xr:uid="{A53B878A-43C8-4396-91C2-ED9B76BC9F26}"/>
    <cellStyle name="Calculation 3 5 3 3 2 6" xfId="44755" xr:uid="{4153C543-2FDA-454B-8C13-1272CA048FF3}"/>
    <cellStyle name="Calculation 3 5 3 3 3" xfId="8940" xr:uid="{E74A81CC-F574-44CB-90A6-BDC472CC825D}"/>
    <cellStyle name="Calculation 3 5 3 3 4" xfId="422" xr:uid="{DB49EC71-5EC7-4234-97D2-2DFB5E18D4FB}"/>
    <cellStyle name="Calculation 3 5 3 3 5" xfId="24842" xr:uid="{6A8558B6-7355-4E54-9A46-F89B2EEB2676}"/>
    <cellStyle name="Calculation 3 5 3 3 6" xfId="24947" xr:uid="{4CF6A9AA-9586-41A3-BAED-D002CBA400FB}"/>
    <cellStyle name="Calculation 3 5 3 3 7" xfId="40647" xr:uid="{F872E432-C9C4-4925-956A-604C13ADD142}"/>
    <cellStyle name="Calculation 3 5 3 4" xfId="570" xr:uid="{DD2DF5F9-9814-4EDE-96C3-C6FEDD605E1A}"/>
    <cellStyle name="Calculation 3 5 3 4 2" xfId="4778" xr:uid="{861C6071-7C5B-4D1C-8A3E-1488EB7550C6}"/>
    <cellStyle name="Calculation 3 5 3 4 2 2" xfId="12999" xr:uid="{FF3E4BB9-2EA1-48F4-A104-84E82BC5D92A}"/>
    <cellStyle name="Calculation 3 5 3 4 2 3" xfId="20867" xr:uid="{F32B20D4-A137-4FE1-B06F-4A5E7B9F7A93}"/>
    <cellStyle name="Calculation 3 5 3 4 2 4" xfId="28859" xr:uid="{EB5E3E93-C779-4C84-8419-2CFA8638F0D6}"/>
    <cellStyle name="Calculation 3 5 3 4 2 5" xfId="36691" xr:uid="{41550E2A-2306-4A99-A110-482F04D95A6B}"/>
    <cellStyle name="Calculation 3 5 3 4 2 6" xfId="44646" xr:uid="{9C1894CE-B379-4EA1-9F43-DB0356B995CA}"/>
    <cellStyle name="Calculation 3 5 3 4 3" xfId="8822" xr:uid="{FF012CF1-F9DF-4926-9FF3-331FDB832AA9}"/>
    <cellStyle name="Calculation 3 5 3 4 4" xfId="9238" xr:uid="{91762EFD-87D6-49DE-981A-8479714A4567}"/>
    <cellStyle name="Calculation 3 5 3 4 5" xfId="13242" xr:uid="{9457611B-14FA-449E-B99A-837666F5D24E}"/>
    <cellStyle name="Calculation 3 5 3 4 6" xfId="28543" xr:uid="{C88E4B55-337A-474D-9998-A22D6424EEC6}"/>
    <cellStyle name="Calculation 3 5 3 4 7" xfId="16931" xr:uid="{16105969-2D4E-42F4-99FD-B879DD80799B}"/>
    <cellStyle name="Calculation 3 5 3 5" xfId="678" xr:uid="{82A6B4C3-5F4E-4864-8A19-E8E0F853DBA8}"/>
    <cellStyle name="Calculation 3 5 3 5 2" xfId="4883" xr:uid="{7FEDC10C-0DC0-4E8C-8201-FFEC289DAD9B}"/>
    <cellStyle name="Calculation 3 5 3 5 2 2" xfId="13103" xr:uid="{0C72E7F1-EC06-4EB2-942A-0DE630795FB3}"/>
    <cellStyle name="Calculation 3 5 3 5 2 3" xfId="20970" xr:uid="{D820DB9B-4D4C-4938-B968-26E5B8B6919A}"/>
    <cellStyle name="Calculation 3 5 3 5 2 4" xfId="28958" xr:uid="{1A3ADB9E-CE19-4FE7-9A13-2659DF79242B}"/>
    <cellStyle name="Calculation 3 5 3 5 2 5" xfId="36790" xr:uid="{123D96FE-BD40-40F0-841E-FA78FBF6BD89}"/>
    <cellStyle name="Calculation 3 5 3 5 2 6" xfId="44743" xr:uid="{68997456-D354-4F97-9B61-4047A6F821B0}"/>
    <cellStyle name="Calculation 3 5 3 5 3" xfId="8928" xr:uid="{A53BA603-B565-4A2F-95EF-5A060749D6FC}"/>
    <cellStyle name="Calculation 3 5 3 5 4" xfId="410" xr:uid="{FC557DD1-ED5C-41D1-A1DF-8F34BBFE7900}"/>
    <cellStyle name="Calculation 3 5 3 5 5" xfId="24830" xr:uid="{E9561B39-0672-4204-AE78-AC41484E912F}"/>
    <cellStyle name="Calculation 3 5 3 5 6" xfId="24950" xr:uid="{971A0C2A-1E17-4EFB-9B38-2F58FDA88522}"/>
    <cellStyle name="Calculation 3 5 3 5 7" xfId="40635" xr:uid="{46194CDA-19B1-4BF0-882C-A069042C4377}"/>
    <cellStyle name="Calculation 3 5 3 6" xfId="1311" xr:uid="{EDA12DDC-1AD1-46F9-A65A-F144ACD6BAD9}"/>
    <cellStyle name="Calculation 3 5 3 6 2" xfId="5428" xr:uid="{8A946F9C-5389-4776-AFC4-FEF4D085CC83}"/>
    <cellStyle name="Calculation 3 5 3 6 2 2" xfId="13643" xr:uid="{3451F64E-E6A5-4686-9E94-367F28436D8B}"/>
    <cellStyle name="Calculation 3 5 3 6 2 3" xfId="21507" xr:uid="{765F4088-670E-4F48-937B-82D1157055DA}"/>
    <cellStyle name="Calculation 3 5 3 6 2 4" xfId="29487" xr:uid="{D46D5935-CA73-4335-86BB-3004D19C4AE9}"/>
    <cellStyle name="Calculation 3 5 3 6 2 5" xfId="37314" xr:uid="{6A5B910A-082C-40A7-B2FD-CB7455BF187B}"/>
    <cellStyle name="Calculation 3 5 3 6 2 6" xfId="45267" xr:uid="{00A1C957-BAFE-4DE4-80EF-D9D116010C80}"/>
    <cellStyle name="Calculation 3 5 3 6 3" xfId="9540" xr:uid="{74FB6C81-33F2-4770-BD0A-CC7F4532988E}"/>
    <cellStyle name="Calculation 3 5 3 6 4" xfId="17402" xr:uid="{E7092FEC-47AF-4CD0-AF22-7412DDD918D0}"/>
    <cellStyle name="Calculation 3 5 3 6 5" xfId="25415" xr:uid="{DEB1637A-0E0F-46F7-860C-9F4C72B4E335}"/>
    <cellStyle name="Calculation 3 5 3 6 6" xfId="33232" xr:uid="{64955C60-3803-4C80-AC87-51E2BE25B4A1}"/>
    <cellStyle name="Calculation 3 5 3 6 7" xfId="41193" xr:uid="{6EC5281B-8E49-4862-8545-75A4347ECA4B}"/>
    <cellStyle name="Calculation 3 5 3 7" xfId="1186" xr:uid="{59443CDD-1A9A-4546-80C5-577C9C5D3C59}"/>
    <cellStyle name="Calculation 3 5 3 7 2" xfId="5311" xr:uid="{E652C1E4-3B85-446E-B5EC-6CBDB21F275D}"/>
    <cellStyle name="Calculation 3 5 3 7 2 2" xfId="13526" xr:uid="{F21D2C97-6148-4511-8FAF-6FDE6A72A2AA}"/>
    <cellStyle name="Calculation 3 5 3 7 2 3" xfId="21390" xr:uid="{032B5B13-A9BE-4BDA-BFCD-70A0F2773F0C}"/>
    <cellStyle name="Calculation 3 5 3 7 2 4" xfId="29370" xr:uid="{BCBB76F2-CF47-486F-854D-15CF6D0DD775}"/>
    <cellStyle name="Calculation 3 5 3 7 2 5" xfId="37197" xr:uid="{090CA166-43FA-4E3F-8877-93D049786AF6}"/>
    <cellStyle name="Calculation 3 5 3 7 2 6" xfId="45150" xr:uid="{B2FA9775-8FCF-4EC6-9A1E-C3427187F0AD}"/>
    <cellStyle name="Calculation 3 5 3 7 3" xfId="9415" xr:uid="{B7070B36-6BCE-408A-87A0-6B12322D2367}"/>
    <cellStyle name="Calculation 3 5 3 7 4" xfId="17277" xr:uid="{0F0DA631-12A9-46F3-B18C-A6F61AC84DBA}"/>
    <cellStyle name="Calculation 3 5 3 7 5" xfId="25292" xr:uid="{2E4AEC2B-4B54-4DE3-AFD8-2674A26C97BA}"/>
    <cellStyle name="Calculation 3 5 3 7 6" xfId="33107" xr:uid="{B62814B7-1D0F-4752-A684-577E6FDFD0B9}"/>
    <cellStyle name="Calculation 3 5 3 7 7" xfId="41068" xr:uid="{BD9373C5-150C-4AFB-83A4-55649311EA95}"/>
    <cellStyle name="Calculation 3 5 3 8" xfId="1992" xr:uid="{A381D136-9F07-4A5F-B87F-F8F7FBAAB04F}"/>
    <cellStyle name="Calculation 3 5 3 8 2" xfId="6066" xr:uid="{55DCEAD7-ABE4-4D2A-A996-1FC12F10D0FE}"/>
    <cellStyle name="Calculation 3 5 3 8 2 2" xfId="14281" xr:uid="{73CDBB44-C60F-47AC-9C86-AA936472826A}"/>
    <cellStyle name="Calculation 3 5 3 8 2 3" xfId="22145" xr:uid="{9FBE49C3-4021-4055-8BF6-9CEB7C908414}"/>
    <cellStyle name="Calculation 3 5 3 8 2 4" xfId="30125" xr:uid="{99FF96E3-779E-420C-B537-D1205FF8282E}"/>
    <cellStyle name="Calculation 3 5 3 8 2 5" xfId="37952" xr:uid="{A2E38C1F-F8E5-49AD-865C-E15C95D11EE7}"/>
    <cellStyle name="Calculation 3 5 3 8 2 6" xfId="45905" xr:uid="{969A8A24-201D-4D67-81F9-F23E2E1F12C9}"/>
    <cellStyle name="Calculation 3 5 3 8 3" xfId="10218" xr:uid="{C37173A0-48A5-429D-9774-BED6A4B242B4}"/>
    <cellStyle name="Calculation 3 5 3 8 4" xfId="18083" xr:uid="{3FC655C2-246B-4053-BFDA-F6B33DEC0559}"/>
    <cellStyle name="Calculation 3 5 3 8 5" xfId="26090" xr:uid="{3770B5AC-FD1A-4B5A-94A8-8DDF6B81DDFD}"/>
    <cellStyle name="Calculation 3 5 3 8 6" xfId="33913" xr:uid="{F29EB3E7-25D5-4F00-9A21-BDB41CA1341C}"/>
    <cellStyle name="Calculation 3 5 3 8 7" xfId="41874" xr:uid="{902E6722-9B1D-4488-95BF-68EDA02E1D71}"/>
    <cellStyle name="Calculation 3 5 3 9" xfId="2946" xr:uid="{B2BF49B3-8AEA-4603-962C-92D5D079CDF3}"/>
    <cellStyle name="Calculation 3 5 3 9 2" xfId="6993" xr:uid="{8D59E112-C1F5-4ED9-91F5-5CD88878D1FB}"/>
    <cellStyle name="Calculation 3 5 3 9 2 2" xfId="15208" xr:uid="{4C04B809-2DBE-4243-B54E-979903FC6F5E}"/>
    <cellStyle name="Calculation 3 5 3 9 2 3" xfId="23072" xr:uid="{AE4B3AFB-FC05-4845-8591-3E48D6633980}"/>
    <cellStyle name="Calculation 3 5 3 9 2 4" xfId="31052" xr:uid="{F2BD1D00-7F48-45F2-991F-561AAD9B7C7B}"/>
    <cellStyle name="Calculation 3 5 3 9 2 5" xfId="38879" xr:uid="{ED9D6CAA-7256-423E-BDF7-AC120B096CC5}"/>
    <cellStyle name="Calculation 3 5 3 9 2 6" xfId="46832" xr:uid="{D266F3DC-FE44-4D2E-B59F-5A7201DC9B4E}"/>
    <cellStyle name="Calculation 3 5 3 9 3" xfId="11172" xr:uid="{145C4155-7FA9-416C-BED3-5E3328DEC6CA}"/>
    <cellStyle name="Calculation 3 5 3 9 4" xfId="19037" xr:uid="{EAA3E549-51DE-4E4F-8D3A-FD231D5C7BFF}"/>
    <cellStyle name="Calculation 3 5 3 9 5" xfId="27039" xr:uid="{2BE936BB-8846-4E72-9FA5-D5E88D2728C0}"/>
    <cellStyle name="Calculation 3 5 3 9 6" xfId="34867" xr:uid="{461AD7EE-E37C-44B0-ADEF-FC47603E96F6}"/>
    <cellStyle name="Calculation 3 5 3 9 7" xfId="42828" xr:uid="{F16346FC-1729-4EEA-96BD-E29A251EE82F}"/>
    <cellStyle name="Calculation 3 5 4" xfId="737" xr:uid="{49433BB3-5E68-4792-A4FF-99BE15C70848}"/>
    <cellStyle name="Calculation 3 5 4 10" xfId="2270" xr:uid="{498C6E2F-7A05-4C57-8AB7-0292B0198774}"/>
    <cellStyle name="Calculation 3 5 4 10 2" xfId="6343" xr:uid="{34243099-B892-4CD5-8C4C-A6475FA12421}"/>
    <cellStyle name="Calculation 3 5 4 10 2 2" xfId="14558" xr:uid="{350E525D-3BCC-4AC0-8550-5C7DD7767191}"/>
    <cellStyle name="Calculation 3 5 4 10 2 3" xfId="22422" xr:uid="{7B7B34E9-CE84-4338-AEF5-50AFCA97BBD7}"/>
    <cellStyle name="Calculation 3 5 4 10 2 4" xfId="30402" xr:uid="{9BBA843D-EFAC-4054-BAC4-F031B88021BC}"/>
    <cellStyle name="Calculation 3 5 4 10 2 5" xfId="38229" xr:uid="{F6D95942-E0CE-4BFE-9C98-2C2ED7DEB723}"/>
    <cellStyle name="Calculation 3 5 4 10 2 6" xfId="46182" xr:uid="{6896460E-CE9D-4F4D-93E1-B80E035693A6}"/>
    <cellStyle name="Calculation 3 5 4 10 3" xfId="10496" xr:uid="{9F4CB7F3-BCF2-4FBB-9370-F11EEAFF9705}"/>
    <cellStyle name="Calculation 3 5 4 10 4" xfId="18361" xr:uid="{1F09B0A0-F325-4672-9CA1-FE570208B206}"/>
    <cellStyle name="Calculation 3 5 4 10 5" xfId="26368" xr:uid="{1BDEB658-FD43-47C5-879B-CF5BF1095152}"/>
    <cellStyle name="Calculation 3 5 4 10 6" xfId="34191" xr:uid="{390D41F2-D6D1-48F4-B323-844245927919}"/>
    <cellStyle name="Calculation 3 5 4 10 7" xfId="42152" xr:uid="{F3C52796-4756-4180-8276-D85E1BA1327A}"/>
    <cellStyle name="Calculation 3 5 4 11" xfId="534" xr:uid="{999CDDBC-279F-4844-83F8-400FD78E5D58}"/>
    <cellStyle name="Calculation 3 5 4 11 2" xfId="4742" xr:uid="{2F507DBC-868A-4D31-8385-AD308AAFE16B}"/>
    <cellStyle name="Calculation 3 5 4 11 2 2" xfId="12963" xr:uid="{400098E9-E470-4613-97C4-1F44283ED3B0}"/>
    <cellStyle name="Calculation 3 5 4 11 2 3" xfId="20831" xr:uid="{819F7672-B7FF-4726-BB21-8D061B72F58E}"/>
    <cellStyle name="Calculation 3 5 4 11 2 4" xfId="28823" xr:uid="{6F2D43C8-F828-4360-BF19-BFB93911B0CE}"/>
    <cellStyle name="Calculation 3 5 4 11 2 5" xfId="36655" xr:uid="{C959664A-370C-43FF-811A-E6DA42B5B498}"/>
    <cellStyle name="Calculation 3 5 4 11 2 6" xfId="44610" xr:uid="{68C76F37-FE54-4AC7-A616-50D41AA6CDC2}"/>
    <cellStyle name="Calculation 3 5 4 11 3" xfId="8786" xr:uid="{282EB12D-8DDE-4ED3-9AA7-B0DA7A6BB804}"/>
    <cellStyle name="Calculation 3 5 4 11 4" xfId="9586" xr:uid="{6F5F574E-9A55-4369-B278-2F7264E91DB0}"/>
    <cellStyle name="Calculation 3 5 4 11 5" xfId="425" xr:uid="{A4D4688D-D835-40B5-A4B4-4CF9CF656897}"/>
    <cellStyle name="Calculation 3 5 4 11 6" xfId="25035" xr:uid="{99B76835-B4A3-4E9F-9560-0D9521B90047}"/>
    <cellStyle name="Calculation 3 5 4 11 7" xfId="36639" xr:uid="{36F6B83D-F158-4710-85C4-81C68F8D2EBC}"/>
    <cellStyle name="Calculation 3 5 4 12" xfId="545" xr:uid="{E2CD6BA2-114B-4E05-86A8-FE2486C88D19}"/>
    <cellStyle name="Calculation 3 5 4 12 2" xfId="4753" xr:uid="{3E3DD91D-50BD-4059-B23D-B71D60845A38}"/>
    <cellStyle name="Calculation 3 5 4 12 2 2" xfId="12974" xr:uid="{A6F0B6C7-83FA-4A81-A002-F7BD77980BB8}"/>
    <cellStyle name="Calculation 3 5 4 12 2 3" xfId="20842" xr:uid="{5693C7F6-607D-4FD0-A5A7-B72E81730D3D}"/>
    <cellStyle name="Calculation 3 5 4 12 2 4" xfId="28834" xr:uid="{65AA51D0-AFA9-4584-B4CA-0F09DF000EC5}"/>
    <cellStyle name="Calculation 3 5 4 12 2 5" xfId="36666" xr:uid="{4ACD36BE-0315-4258-91B3-885309AA712B}"/>
    <cellStyle name="Calculation 3 5 4 12 2 6" xfId="44621" xr:uid="{143A4394-3FA1-4244-8C3D-0B4E8B95B29E}"/>
    <cellStyle name="Calculation 3 5 4 12 3" xfId="8797" xr:uid="{1E0821D7-2577-4B29-8DE3-6F8398C76F81}"/>
    <cellStyle name="Calculation 3 5 4 12 4" xfId="12096" xr:uid="{8944B15E-80E0-43AF-B899-5A7995C4E861}"/>
    <cellStyle name="Calculation 3 5 4 12 5" xfId="441" xr:uid="{831FDAF3-0FF2-4893-8CB0-F0D08B085F6A}"/>
    <cellStyle name="Calculation 3 5 4 12 6" xfId="27056" xr:uid="{B0D923EF-3772-40E1-97CA-61F64B4528C0}"/>
    <cellStyle name="Calculation 3 5 4 12 7" xfId="8996" xr:uid="{DFB4F9A9-4261-40CE-B2A4-2BD205898D95}"/>
    <cellStyle name="Calculation 3 5 4 13" xfId="4938" xr:uid="{4FEE3CC1-B86E-4C0D-9E2E-8C9E1BEC6A4A}"/>
    <cellStyle name="Calculation 3 5 4 13 2" xfId="13158" xr:uid="{92ED8E93-99D8-4924-B8E7-4EF77B4051CE}"/>
    <cellStyle name="Calculation 3 5 4 13 3" xfId="21025" xr:uid="{F226968C-ED1E-4F20-845C-D2F2AAF6BCEA}"/>
    <cellStyle name="Calculation 3 5 4 13 4" xfId="29013" xr:uid="{D80749D6-B5C7-45CD-8209-054C933B55A4}"/>
    <cellStyle name="Calculation 3 5 4 13 5" xfId="36844" xr:uid="{FB66E6FB-F5D7-4314-9551-A7AEC6DDED79}"/>
    <cellStyle name="Calculation 3 5 4 13 6" xfId="44797" xr:uid="{08F48E35-6396-4B83-B690-4A3B7B5C6A93}"/>
    <cellStyle name="Calculation 3 5 4 14" xfId="8986" xr:uid="{757BA44B-4FFA-43A8-B958-232FD76150B9}"/>
    <cellStyle name="Calculation 3 5 4 15" xfId="370" xr:uid="{735C95C2-1394-4FBE-9269-30E0D7E1F85F}"/>
    <cellStyle name="Calculation 3 5 4 16" xfId="24888" xr:uid="{19C311D2-0FB9-4EC7-A2FA-A426853B24DD}"/>
    <cellStyle name="Calculation 3 5 4 17" xfId="8997" xr:uid="{4EF4951B-7CDC-4B93-8051-6BFBF399172A}"/>
    <cellStyle name="Calculation 3 5 4 18" xfId="40690" xr:uid="{1864F7AC-7C90-413D-95CF-1EDD7353B430}"/>
    <cellStyle name="Calculation 3 5 4 2" xfId="1172" xr:uid="{0C877E38-3B38-4C32-85DB-313DAA712DC8}"/>
    <cellStyle name="Calculation 3 5 4 2 2" xfId="5297" xr:uid="{004E3880-EA2A-445C-8637-F73B354E8669}"/>
    <cellStyle name="Calculation 3 5 4 2 2 2" xfId="13512" xr:uid="{1F9B2309-863D-4990-9E72-1AF34E7DDC00}"/>
    <cellStyle name="Calculation 3 5 4 2 2 3" xfId="21376" xr:uid="{79D0A4F2-1385-4C48-9FCE-38746AAD5E7E}"/>
    <cellStyle name="Calculation 3 5 4 2 2 4" xfId="29356" xr:uid="{2DECF2FC-F5E0-438A-827E-E9F8CEB3561B}"/>
    <cellStyle name="Calculation 3 5 4 2 2 5" xfId="37183" xr:uid="{3D87CF17-8180-48A5-9AA9-0011A05CD284}"/>
    <cellStyle name="Calculation 3 5 4 2 2 6" xfId="45136" xr:uid="{94E9FA0D-25F5-4B2B-9993-3511A365BCB2}"/>
    <cellStyle name="Calculation 3 5 4 2 3" xfId="9401" xr:uid="{13DF9F17-0C43-459B-9AB9-857CEC21A776}"/>
    <cellStyle name="Calculation 3 5 4 2 4" xfId="17263" xr:uid="{3F6631A0-3E19-42E7-BC44-EF5C96AF630D}"/>
    <cellStyle name="Calculation 3 5 4 2 5" xfId="25278" xr:uid="{22D0BCB5-6286-4FCE-9BFF-ABAACB33364B}"/>
    <cellStyle name="Calculation 3 5 4 2 6" xfId="33093" xr:uid="{BFCFB849-0B84-4987-8B95-9F7713D1C31E}"/>
    <cellStyle name="Calculation 3 5 4 2 7" xfId="41054" xr:uid="{F2215F06-35C2-4E65-A3BC-C6D6064A7F52}"/>
    <cellStyle name="Calculation 3 5 4 3" xfId="689" xr:uid="{6D6FFDA0-4B7D-446F-939A-B3602320E14F}"/>
    <cellStyle name="Calculation 3 5 4 3 2" xfId="4894" xr:uid="{3CBBACF2-4CFE-4404-8BE8-0069A8562465}"/>
    <cellStyle name="Calculation 3 5 4 3 2 2" xfId="13114" xr:uid="{57AFEB65-C70B-4F9C-8458-DE4DB7A7DB94}"/>
    <cellStyle name="Calculation 3 5 4 3 2 3" xfId="20981" xr:uid="{D99AB6BF-8F6C-4402-8B89-EDF71C870204}"/>
    <cellStyle name="Calculation 3 5 4 3 2 4" xfId="28969" xr:uid="{DE99BD4C-4FD9-4CC7-8CA8-ED793117B311}"/>
    <cellStyle name="Calculation 3 5 4 3 2 5" xfId="36801" xr:uid="{7E5445AC-A124-46FA-BCA5-B43F2B08ADF2}"/>
    <cellStyle name="Calculation 3 5 4 3 2 6" xfId="44754" xr:uid="{7A0A3BF1-78DD-4E43-B85F-1AD3AA13B859}"/>
    <cellStyle name="Calculation 3 5 4 3 3" xfId="8939" xr:uid="{05D3C40A-7F33-4C4F-B585-E8E2A11BF54C}"/>
    <cellStyle name="Calculation 3 5 4 3 4" xfId="359" xr:uid="{9A25C32B-CB2C-44DE-A294-CFBA6C99ECC7}"/>
    <cellStyle name="Calculation 3 5 4 3 5" xfId="24841" xr:uid="{2079D33E-ADCE-4F12-8765-58D9E455E2FD}"/>
    <cellStyle name="Calculation 3 5 4 3 6" xfId="260" xr:uid="{7DA5C1E9-684C-49F4-8D53-7F217983B530}"/>
    <cellStyle name="Calculation 3 5 4 3 7" xfId="40646" xr:uid="{EDEE9FF3-4D67-4926-BE7D-7E33E77F6B84}"/>
    <cellStyle name="Calculation 3 5 4 4" xfId="571" xr:uid="{5B2F5CFC-D19C-405C-8732-B2D2B2A5165D}"/>
    <cellStyle name="Calculation 3 5 4 4 2" xfId="4779" xr:uid="{79607F8B-84E5-4F1B-9EAB-AC860B2ADB53}"/>
    <cellStyle name="Calculation 3 5 4 4 2 2" xfId="13000" xr:uid="{26B978BC-4E74-49FB-8FF3-A1520C5EA892}"/>
    <cellStyle name="Calculation 3 5 4 4 2 3" xfId="20868" xr:uid="{37E3FE8F-2752-4732-916E-BF462B014A4D}"/>
    <cellStyle name="Calculation 3 5 4 4 2 4" xfId="28860" xr:uid="{A9E22A85-0169-4502-802F-5472FD5E6C45}"/>
    <cellStyle name="Calculation 3 5 4 4 2 5" xfId="36692" xr:uid="{E0EB4BDD-4A79-4C85-8C3F-7CBBE45FA61A}"/>
    <cellStyle name="Calculation 3 5 4 4 2 6" xfId="44647" xr:uid="{CD2946D7-40DE-4314-9262-E7AB0AE84F35}"/>
    <cellStyle name="Calculation 3 5 4 4 3" xfId="8823" xr:uid="{40678542-1AC1-41FF-9E2D-15EDF8276BBD}"/>
    <cellStyle name="Calculation 3 5 4 4 4" xfId="12680" xr:uid="{4637D7F2-4E2F-4095-8608-51FE2F05825D}"/>
    <cellStyle name="Calculation 3 5 4 4 5" xfId="314" xr:uid="{B50AB949-EF6B-4AE3-B789-D88B1851DE65}"/>
    <cellStyle name="Calculation 3 5 4 4 6" xfId="25004" xr:uid="{545D42FD-4ED0-4AEA-A40C-5F974B8B0F31}"/>
    <cellStyle name="Calculation 3 5 4 4 7" xfId="24991" xr:uid="{1371EC12-7E0F-4F9E-ACEA-181072A66726}"/>
    <cellStyle name="Calculation 3 5 4 5" xfId="1287" xr:uid="{3B9D8461-2FDC-400B-8EE4-67032585231B}"/>
    <cellStyle name="Calculation 3 5 4 5 2" xfId="5405" xr:uid="{042EDBFF-A137-4C29-855C-D7028F33BF62}"/>
    <cellStyle name="Calculation 3 5 4 5 2 2" xfId="13620" xr:uid="{9CCEC745-7379-49B8-A7F9-422E1B710B4F}"/>
    <cellStyle name="Calculation 3 5 4 5 2 3" xfId="21484" xr:uid="{23792C0E-2E61-4190-9112-D81360F047D0}"/>
    <cellStyle name="Calculation 3 5 4 5 2 4" xfId="29464" xr:uid="{B4F41036-A233-4997-B26A-0F10726A2EF3}"/>
    <cellStyle name="Calculation 3 5 4 5 2 5" xfId="37291" xr:uid="{86888E3B-C3D5-46C9-AD1B-F635A815F8BD}"/>
    <cellStyle name="Calculation 3 5 4 5 2 6" xfId="45244" xr:uid="{B601BEF2-57A0-4B54-B1B3-3BA7C1E1BA41}"/>
    <cellStyle name="Calculation 3 5 4 5 3" xfId="9516" xr:uid="{C3EBDD23-2FCD-4EDE-AFA9-B84C66029D9D}"/>
    <cellStyle name="Calculation 3 5 4 5 4" xfId="17378" xr:uid="{6461C7ED-5DA1-4E0C-A873-98694C8E2F7A}"/>
    <cellStyle name="Calculation 3 5 4 5 5" xfId="25391" xr:uid="{F42DC94E-ECD3-411A-A5FE-8F6EAE3A50D8}"/>
    <cellStyle name="Calculation 3 5 4 5 6" xfId="33208" xr:uid="{BB733A03-3346-4EED-B59B-7E8B2332441F}"/>
    <cellStyle name="Calculation 3 5 4 5 7" xfId="41169" xr:uid="{D3EB1385-16E0-4EBD-8AB6-F5996CAFDCFD}"/>
    <cellStyle name="Calculation 3 5 4 6" xfId="1628" xr:uid="{44D5AD0B-47FC-47D8-915B-55B9D40B2AF4}"/>
    <cellStyle name="Calculation 3 5 4 6 2" xfId="5723" xr:uid="{51C1FDB2-2CA0-46CE-9F4D-54F312F9421F}"/>
    <cellStyle name="Calculation 3 5 4 6 2 2" xfId="13938" xr:uid="{25FE4777-C621-4225-8B10-25D8FEE9DA2E}"/>
    <cellStyle name="Calculation 3 5 4 6 2 3" xfId="21802" xr:uid="{CD4BF695-BE9C-48C6-AD29-9772B9E1A895}"/>
    <cellStyle name="Calculation 3 5 4 6 2 4" xfId="29782" xr:uid="{B5E421B0-8D46-4405-A2EE-A72BB8614C83}"/>
    <cellStyle name="Calculation 3 5 4 6 2 5" xfId="37609" xr:uid="{80729D66-C133-4A91-9460-1A92CDDE5405}"/>
    <cellStyle name="Calculation 3 5 4 6 2 6" xfId="45562" xr:uid="{7CB8D183-4CC9-4020-AE35-FE5F469E837C}"/>
    <cellStyle name="Calculation 3 5 4 6 3" xfId="9855" xr:uid="{93E5F493-E357-4FB4-98AF-E86172DC6690}"/>
    <cellStyle name="Calculation 3 5 4 6 4" xfId="17719" xr:uid="{193FC290-2C57-4ACA-BF68-F02B70FA00E8}"/>
    <cellStyle name="Calculation 3 5 4 6 5" xfId="25729" xr:uid="{316D5F6B-1F4C-42BC-B344-0C662F02EC44}"/>
    <cellStyle name="Calculation 3 5 4 6 6" xfId="33549" xr:uid="{064FD7FE-6FC4-461B-BBFC-A0482DC4152B}"/>
    <cellStyle name="Calculation 3 5 4 6 7" xfId="41510" xr:uid="{3BC09BF4-1BCD-4790-A583-056D8968C483}"/>
    <cellStyle name="Calculation 3 5 4 7" xfId="1969" xr:uid="{E7512232-6FF2-44CE-84BB-B54292D0D106}"/>
    <cellStyle name="Calculation 3 5 4 7 2" xfId="6043" xr:uid="{D89922FD-1D5C-4D41-9800-3DDB7E81A33B}"/>
    <cellStyle name="Calculation 3 5 4 7 2 2" xfId="14258" xr:uid="{9DCA8CB5-CBBE-4F25-88F6-15D6E86D5E1A}"/>
    <cellStyle name="Calculation 3 5 4 7 2 3" xfId="22122" xr:uid="{69171397-1F3C-4CCC-9C5C-1F9B3332AFED}"/>
    <cellStyle name="Calculation 3 5 4 7 2 4" xfId="30102" xr:uid="{E5FABA3F-BD0C-42C4-9D9E-4B88BE59DB44}"/>
    <cellStyle name="Calculation 3 5 4 7 2 5" xfId="37929" xr:uid="{EFB1E83F-FA8E-440E-8FEA-C323F33710EF}"/>
    <cellStyle name="Calculation 3 5 4 7 2 6" xfId="45882" xr:uid="{D3E093A8-B0A1-4D50-8386-1AC3B0099145}"/>
    <cellStyle name="Calculation 3 5 4 7 3" xfId="10195" xr:uid="{ADA3A92C-C0D0-4A37-A08B-F7802A40CD67}"/>
    <cellStyle name="Calculation 3 5 4 7 4" xfId="18060" xr:uid="{BB31C833-2BA1-4A61-A492-2B4599BDA017}"/>
    <cellStyle name="Calculation 3 5 4 7 5" xfId="26067" xr:uid="{7B54B6C8-3729-45DB-925C-9A1B933BE0BC}"/>
    <cellStyle name="Calculation 3 5 4 7 6" xfId="33890" xr:uid="{5F1D3470-CEE5-459C-8A95-156FBCE0DB8A}"/>
    <cellStyle name="Calculation 3 5 4 7 7" xfId="41851" xr:uid="{02C00217-CED6-4033-9DB5-BF1BDEBCD16E}"/>
    <cellStyle name="Calculation 3 5 4 8" xfId="1926" xr:uid="{66EAE69F-5026-448B-8368-369A8053C81B}"/>
    <cellStyle name="Calculation 3 5 4 8 2" xfId="6001" xr:uid="{A151E688-BA2B-4511-9BD8-DBC79CC026EB}"/>
    <cellStyle name="Calculation 3 5 4 8 2 2" xfId="14216" xr:uid="{EF3212A8-3F6D-4471-B994-D24C4E902748}"/>
    <cellStyle name="Calculation 3 5 4 8 2 3" xfId="22080" xr:uid="{32758AE2-CE90-4900-BCF9-A51BA0C257F0}"/>
    <cellStyle name="Calculation 3 5 4 8 2 4" xfId="30060" xr:uid="{1ECD3723-57C1-4650-87E6-48BC5545FA26}"/>
    <cellStyle name="Calculation 3 5 4 8 2 5" xfId="37887" xr:uid="{2C6DFB5D-29A1-4E7B-B121-7E46824DF958}"/>
    <cellStyle name="Calculation 3 5 4 8 2 6" xfId="45840" xr:uid="{8A597DAC-0D59-4A41-9FAE-B1A428EEE542}"/>
    <cellStyle name="Calculation 3 5 4 8 3" xfId="10152" xr:uid="{76E9BDB1-00B3-43EA-82B4-A3D737A3D1B7}"/>
    <cellStyle name="Calculation 3 5 4 8 4" xfId="18017" xr:uid="{9FB17473-1642-44A6-B021-2939B5F192E1}"/>
    <cellStyle name="Calculation 3 5 4 8 5" xfId="26024" xr:uid="{57ABFC7B-B853-4F47-9C8B-0373C85B5693}"/>
    <cellStyle name="Calculation 3 5 4 8 6" xfId="33847" xr:uid="{5951EB23-365E-4575-A983-8351F40EABC8}"/>
    <cellStyle name="Calculation 3 5 4 8 7" xfId="41808" xr:uid="{9A8F6801-F044-4AA6-A64A-CAD5451AE8AA}"/>
    <cellStyle name="Calculation 3 5 4 9" xfId="2838" xr:uid="{CFAFD87C-E4F5-4B72-A432-04AC07B0B3A2}"/>
    <cellStyle name="Calculation 3 5 4 9 2" xfId="6888" xr:uid="{CC1C8462-FDF4-46FB-B695-34D1117312E0}"/>
    <cellStyle name="Calculation 3 5 4 9 2 2" xfId="15103" xr:uid="{4658D5B0-3AB5-4E96-B42D-D4F83FBD0D04}"/>
    <cellStyle name="Calculation 3 5 4 9 2 3" xfId="22967" xr:uid="{E70D4EC0-45F2-4A0B-9123-B98A46883349}"/>
    <cellStyle name="Calculation 3 5 4 9 2 4" xfId="30947" xr:uid="{617CD072-C56E-46EF-B785-3758C3BCBCC4}"/>
    <cellStyle name="Calculation 3 5 4 9 2 5" xfId="38774" xr:uid="{154E8A0E-5D02-4761-9064-FF7554820D96}"/>
    <cellStyle name="Calculation 3 5 4 9 2 6" xfId="46727" xr:uid="{C65F6AA9-D0A0-4AAD-ADAF-21A1108E1AC0}"/>
    <cellStyle name="Calculation 3 5 4 9 3" xfId="11064" xr:uid="{3B338F04-0B94-44BE-BB81-B02EF4404F57}"/>
    <cellStyle name="Calculation 3 5 4 9 4" xfId="18929" xr:uid="{5F6E18C0-CA08-406B-AB2E-C926DC0F6790}"/>
    <cellStyle name="Calculation 3 5 4 9 5" xfId="26932" xr:uid="{3239E7F6-D0BF-47F2-A51C-21501BADBEF3}"/>
    <cellStyle name="Calculation 3 5 4 9 6" xfId="34759" xr:uid="{35A0D1D7-2E34-48F5-B5EA-A62C1911410C}"/>
    <cellStyle name="Calculation 3 5 4 9 7" xfId="42720" xr:uid="{5B9C35E4-3869-460C-AF8F-9A8F47F0370F}"/>
    <cellStyle name="Calculation 3 5 5" xfId="943" xr:uid="{39D37480-0F0C-4EAA-A67D-3236ED67FA35}"/>
    <cellStyle name="Calculation 3 5 5 10" xfId="3921" xr:uid="{6FD13136-453B-4EDE-9896-D518B291A7FB}"/>
    <cellStyle name="Calculation 3 5 5 10 2" xfId="7940" xr:uid="{777D8A5F-D34E-417E-8E7C-289DDFE6A071}"/>
    <cellStyle name="Calculation 3 5 5 10 2 2" xfId="16155" xr:uid="{0C852E3A-D214-44F4-ABBF-D3CFC1D7837D}"/>
    <cellStyle name="Calculation 3 5 5 10 2 3" xfId="24019" xr:uid="{6750FA0F-19C3-416C-8E63-01591A7BDB1C}"/>
    <cellStyle name="Calculation 3 5 5 10 2 4" xfId="31999" xr:uid="{32C265FB-0D37-4919-BBD8-13C19ABF5A0B}"/>
    <cellStyle name="Calculation 3 5 5 10 2 5" xfId="39826" xr:uid="{479F7E31-058B-4FBC-96AE-953C18801B2E}"/>
    <cellStyle name="Calculation 3 5 5 10 2 6" xfId="47779" xr:uid="{10F49864-720D-4D7E-8EA2-442307C430E0}"/>
    <cellStyle name="Calculation 3 5 5 10 3" xfId="12143" xr:uid="{3E3039C1-8E7E-43B6-853E-A5FF74D5F106}"/>
    <cellStyle name="Calculation 3 5 5 10 4" xfId="20012" xr:uid="{F50100AF-559F-432A-BCE7-474BF208B2F4}"/>
    <cellStyle name="Calculation 3 5 5 10 5" xfId="28009" xr:uid="{EFE69723-3A5A-4C8D-AB38-A0CDE66A3BE4}"/>
    <cellStyle name="Calculation 3 5 5 10 6" xfId="35842" xr:uid="{CB7DC65B-9814-4521-AD07-BB8AF492B09E}"/>
    <cellStyle name="Calculation 3 5 5 10 7" xfId="43803" xr:uid="{A025DBB1-066C-4481-BA6F-27199A0DD64E}"/>
    <cellStyle name="Calculation 3 5 5 11" xfId="4220" xr:uid="{726C0B8F-4E8E-4353-9881-80DD72DD385D}"/>
    <cellStyle name="Calculation 3 5 5 11 2" xfId="8226" xr:uid="{7D29E67E-0D29-4840-94E0-7A3AAC82EED5}"/>
    <cellStyle name="Calculation 3 5 5 11 2 2" xfId="16441" xr:uid="{A1AE7CFB-16CB-4D2D-B343-D1DE1991A8E7}"/>
    <cellStyle name="Calculation 3 5 5 11 2 3" xfId="24305" xr:uid="{7565883A-9221-4A22-8387-8D0B86E03C91}"/>
    <cellStyle name="Calculation 3 5 5 11 2 4" xfId="32285" xr:uid="{5DCFC937-3B91-418A-816C-C48306C921E0}"/>
    <cellStyle name="Calculation 3 5 5 11 2 5" xfId="40112" xr:uid="{44744B66-E461-4035-9C90-70A0A20C2026}"/>
    <cellStyle name="Calculation 3 5 5 11 2 6" xfId="48065" xr:uid="{F8584D36-1705-4FC6-80A2-6D8CAA3C9659}"/>
    <cellStyle name="Calculation 3 5 5 11 3" xfId="12442" xr:uid="{E58B8DBD-97C4-47E9-BF79-02F04EDB8F18}"/>
    <cellStyle name="Calculation 3 5 5 11 4" xfId="20311" xr:uid="{3619F68D-3A06-43DD-9069-1CFC35DEC091}"/>
    <cellStyle name="Calculation 3 5 5 11 5" xfId="28306" xr:uid="{30532BAD-76A3-461F-94DC-7ACCDCAFE820}"/>
    <cellStyle name="Calculation 3 5 5 11 6" xfId="36141" xr:uid="{8EDE6897-9F27-4F24-98F7-5E52D808167B}"/>
    <cellStyle name="Calculation 3 5 5 11 7" xfId="44102" xr:uid="{4050CA14-438E-4D4B-BE06-D52E566965BF}"/>
    <cellStyle name="Calculation 3 5 5 12" xfId="4507" xr:uid="{4193683F-7328-4B61-A493-01D91A417E0C}"/>
    <cellStyle name="Calculation 3 5 5 12 2" xfId="8505" xr:uid="{6A5B21F3-8FC7-4E9C-97C4-5818E316673B}"/>
    <cellStyle name="Calculation 3 5 5 12 2 2" xfId="16720" xr:uid="{C8AB3FCA-94B1-425C-9BD7-394030E0249C}"/>
    <cellStyle name="Calculation 3 5 5 12 2 3" xfId="24584" xr:uid="{10574984-0A31-4FBB-8B73-0EB69F757DEE}"/>
    <cellStyle name="Calculation 3 5 5 12 2 4" xfId="32564" xr:uid="{AD4B5B46-9E83-4C27-AFD3-C2D9A4FFFFF1}"/>
    <cellStyle name="Calculation 3 5 5 12 2 5" xfId="40391" xr:uid="{AA7179AD-873E-42A7-9AB2-CF644226B80A}"/>
    <cellStyle name="Calculation 3 5 5 12 2 6" xfId="48344" xr:uid="{5F3BBF11-4F1F-4939-AD20-562BF153467D}"/>
    <cellStyle name="Calculation 3 5 5 12 3" xfId="12728" xr:uid="{6DD607F5-A800-478A-BEA8-00A8B7FE8A99}"/>
    <cellStyle name="Calculation 3 5 5 12 4" xfId="20598" xr:uid="{1125C868-69A6-4C40-B25E-A33F3408E4DC}"/>
    <cellStyle name="Calculation 3 5 5 12 5" xfId="28591" xr:uid="{DC962FAB-137F-4228-9E43-DBF48F3C7146}"/>
    <cellStyle name="Calculation 3 5 5 12 6" xfId="36428" xr:uid="{8D18E5EC-8AC2-4887-AB5B-DFDBEC8E121D}"/>
    <cellStyle name="Calculation 3 5 5 12 7" xfId="44389" xr:uid="{C7F630C9-8FC7-4089-9BB2-25D3B1AD7E47}"/>
    <cellStyle name="Calculation 3 5 5 13" xfId="5082" xr:uid="{3BAFBD75-B1AC-4F2A-9F2C-01A80AB403F5}"/>
    <cellStyle name="Calculation 3 5 5 13 2" xfId="13297" xr:uid="{24316FE9-8C01-4D8C-B4EA-C51D8DA4207C}"/>
    <cellStyle name="Calculation 3 5 5 13 3" xfId="21161" xr:uid="{FD8FDCAC-27C3-42A5-9160-22CF2CEF2A53}"/>
    <cellStyle name="Calculation 3 5 5 13 4" xfId="29141" xr:uid="{4DE55DF5-98B9-41F0-BF7D-A106C0C886EF}"/>
    <cellStyle name="Calculation 3 5 5 13 5" xfId="36968" xr:uid="{EDD3C29F-47F7-44E8-8F70-BB83AC768227}"/>
    <cellStyle name="Calculation 3 5 5 13 6" xfId="44921" xr:uid="{648E87D4-DA98-4748-AAC5-72A9F4C81F06}"/>
    <cellStyle name="Calculation 3 5 5 14" xfId="9172" xr:uid="{94B9D6C6-DF5E-4937-AA80-AE61283C4854}"/>
    <cellStyle name="Calculation 3 5 5 15" xfId="17034" xr:uid="{B6BCBE5A-CBB6-4281-9678-8BB003EDE582}"/>
    <cellStyle name="Calculation 3 5 5 16" xfId="25051" xr:uid="{B44CD70F-0306-431B-A0CF-B59302EEB1A2}"/>
    <cellStyle name="Calculation 3 5 5 17" xfId="32864" xr:uid="{6D6FDF28-CBBA-4FC2-AAF0-46AF3B2A3EE5}"/>
    <cellStyle name="Calculation 3 5 5 18" xfId="40825" xr:uid="{1664AF6D-BE70-4A34-9261-9F8B39383FDD}"/>
    <cellStyle name="Calculation 3 5 5 2" xfId="1373" xr:uid="{59B69D1D-6232-4769-9095-38855B237FD0}"/>
    <cellStyle name="Calculation 3 5 5 2 2" xfId="5484" xr:uid="{B3147A3A-9E1A-4386-97BB-FE0D2C83AEAC}"/>
    <cellStyle name="Calculation 3 5 5 2 2 2" xfId="13699" xr:uid="{589D708F-86A4-4EF8-84A4-FA4BA5D9C025}"/>
    <cellStyle name="Calculation 3 5 5 2 2 3" xfId="21563" xr:uid="{C5609B6E-EAAC-4C55-A363-EB8FC1F7A95D}"/>
    <cellStyle name="Calculation 3 5 5 2 2 4" xfId="29543" xr:uid="{89FD1766-2874-479D-909F-7D60204D4D92}"/>
    <cellStyle name="Calculation 3 5 5 2 2 5" xfId="37370" xr:uid="{02CD333B-1222-4F31-8CA8-2DF267EF6B05}"/>
    <cellStyle name="Calculation 3 5 5 2 2 6" xfId="45323" xr:uid="{3D373F29-98D7-4344-B234-0553E87367A2}"/>
    <cellStyle name="Calculation 3 5 5 2 3" xfId="9602" xr:uid="{9E0B5039-7264-4BA7-9E1C-3BB435AEC0A4}"/>
    <cellStyle name="Calculation 3 5 5 2 4" xfId="17464" xr:uid="{8106CD39-E20B-4524-89D4-8F0A43E3944C}"/>
    <cellStyle name="Calculation 3 5 5 2 5" xfId="25475" xr:uid="{1D9F316D-EFF4-407D-AA00-FAE6149A0153}"/>
    <cellStyle name="Calculation 3 5 5 2 6" xfId="33294" xr:uid="{1C79ED51-4981-4269-BD87-BCD6EF30E99A}"/>
    <cellStyle name="Calculation 3 5 5 2 7" xfId="41255" xr:uid="{3D6D58F4-EC00-4F15-A45D-EE85329BE3A4}"/>
    <cellStyle name="Calculation 3 5 5 3" xfId="1716" xr:uid="{4BB0820F-7CEE-498A-8E99-0C898CD3A4B1}"/>
    <cellStyle name="Calculation 3 5 5 3 2" xfId="5803" xr:uid="{2E6E101F-FBC0-4A3E-9C19-E22EF8536218}"/>
    <cellStyle name="Calculation 3 5 5 3 2 2" xfId="14018" xr:uid="{AE17574A-F34B-4799-A22B-5271D2981C38}"/>
    <cellStyle name="Calculation 3 5 5 3 2 3" xfId="21882" xr:uid="{B955D29B-F88B-44A8-9AB9-D571488D9EF1}"/>
    <cellStyle name="Calculation 3 5 5 3 2 4" xfId="29862" xr:uid="{57274686-56B0-4116-B340-4086C7362CE3}"/>
    <cellStyle name="Calculation 3 5 5 3 2 5" xfId="37689" xr:uid="{7CD3F37A-8D1A-4729-9606-6437AD0CC495}"/>
    <cellStyle name="Calculation 3 5 5 3 2 6" xfId="45642" xr:uid="{A8995ADE-1D8C-4730-A5FA-CF490953E59F}"/>
    <cellStyle name="Calculation 3 5 5 3 3" xfId="9942" xr:uid="{432B1030-9FC2-41B2-9C1F-4B1AFA521BF7}"/>
    <cellStyle name="Calculation 3 5 5 3 4" xfId="17807" xr:uid="{9B65CE9F-F86C-45F5-8E78-D93456D04E1D}"/>
    <cellStyle name="Calculation 3 5 5 3 5" xfId="25815" xr:uid="{03DD269E-1BE6-4FA6-A4DA-3FA227D5D1BB}"/>
    <cellStyle name="Calculation 3 5 5 3 6" xfId="33637" xr:uid="{FE61A217-D31F-4A98-97C2-9305B57746EB}"/>
    <cellStyle name="Calculation 3 5 5 3 7" xfId="41598" xr:uid="{963DF43B-8C2C-417B-89CE-D69A6D05E5D4}"/>
    <cellStyle name="Calculation 3 5 5 4" xfId="2051" xr:uid="{41FB3EDE-5EF5-4FD9-8F37-D88D8110868A}"/>
    <cellStyle name="Calculation 3 5 5 4 2" xfId="6125" xr:uid="{C9D3AB50-2226-4E40-92A0-895CBE37C8DC}"/>
    <cellStyle name="Calculation 3 5 5 4 2 2" xfId="14340" xr:uid="{3E164F9A-F592-45DB-9EF6-EFD64C9503B5}"/>
    <cellStyle name="Calculation 3 5 5 4 2 3" xfId="22204" xr:uid="{5D684F35-E56A-4B0D-8A8B-CC63A7958401}"/>
    <cellStyle name="Calculation 3 5 5 4 2 4" xfId="30184" xr:uid="{E3F8CE8C-6DF3-492D-BC4E-7C51C546E91B}"/>
    <cellStyle name="Calculation 3 5 5 4 2 5" xfId="38011" xr:uid="{F75A653A-E2F9-43BD-8635-D49FA671DDF7}"/>
    <cellStyle name="Calculation 3 5 5 4 2 6" xfId="45964" xr:uid="{09905EB3-458F-4BD8-83AE-E26000B10E2C}"/>
    <cellStyle name="Calculation 3 5 5 4 3" xfId="10277" xr:uid="{908FF25D-1F91-4DD6-9BA6-F6BBA3921DD8}"/>
    <cellStyle name="Calculation 3 5 5 4 4" xfId="18142" xr:uid="{6F2390B2-0BE1-4BE6-91CF-87FD010E1FA3}"/>
    <cellStyle name="Calculation 3 5 5 4 5" xfId="26149" xr:uid="{40CC54A6-4C08-4DC8-B4F5-5B5503678956}"/>
    <cellStyle name="Calculation 3 5 5 4 6" xfId="33972" xr:uid="{5B4163A0-94CF-4080-8B41-6570EC373D03}"/>
    <cellStyle name="Calculation 3 5 5 4 7" xfId="41933" xr:uid="{C56C9A8F-50DF-46C9-BAB4-5596F8ED643F}"/>
    <cellStyle name="Calculation 3 5 5 5" xfId="2370" xr:uid="{1994DDAC-CEF8-4703-AD68-8E65E70C5103}"/>
    <cellStyle name="Calculation 3 5 5 5 2" xfId="6434" xr:uid="{599649A1-1B98-4601-BF9E-5BEC0C045864}"/>
    <cellStyle name="Calculation 3 5 5 5 2 2" xfId="14649" xr:uid="{EB5DB330-4B19-4024-934B-BC3CC0D0FFFC}"/>
    <cellStyle name="Calculation 3 5 5 5 2 3" xfId="22513" xr:uid="{D13E04C0-9C79-4FAF-8213-DBE64BE4A60E}"/>
    <cellStyle name="Calculation 3 5 5 5 2 4" xfId="30493" xr:uid="{C531F87C-0E19-4CF5-952C-B18298BCC8DB}"/>
    <cellStyle name="Calculation 3 5 5 5 2 5" xfId="38320" xr:uid="{E5CFCC8E-43C9-4120-9EBE-6A0EB3E4EF77}"/>
    <cellStyle name="Calculation 3 5 5 5 2 6" xfId="46273" xr:uid="{0A54EFD6-9A9F-4400-9D36-06A89D30665C}"/>
    <cellStyle name="Calculation 3 5 5 5 3" xfId="10596" xr:uid="{1FF62CE7-A346-406F-8722-ECD19CC9EF1F}"/>
    <cellStyle name="Calculation 3 5 5 5 4" xfId="18461" xr:uid="{9F11BF7E-F7B3-40D3-AD5E-61CEBAFA754C}"/>
    <cellStyle name="Calculation 3 5 5 5 5" xfId="26465" xr:uid="{BA4D7F53-F7CD-4D6B-83D5-8281F452615F}"/>
    <cellStyle name="Calculation 3 5 5 5 6" xfId="34291" xr:uid="{AF4FC630-B3DA-497C-A383-54BF084481CB}"/>
    <cellStyle name="Calculation 3 5 5 5 7" xfId="42252" xr:uid="{D62BB3D7-4DCE-4358-9243-3DB22E1948B4}"/>
    <cellStyle name="Calculation 3 5 5 6" xfId="2699" xr:uid="{8D08FE65-4639-4F6B-A263-22ADC2EA9611}"/>
    <cellStyle name="Calculation 3 5 5 6 2" xfId="6749" xr:uid="{DB64213A-2F10-4557-B20C-6E52FC0E5695}"/>
    <cellStyle name="Calculation 3 5 5 6 2 2" xfId="14964" xr:uid="{C5A8031B-D566-4AA4-B917-9F408731DC1A}"/>
    <cellStyle name="Calculation 3 5 5 6 2 3" xfId="22828" xr:uid="{070CCC2A-D22F-4538-9E18-E0314D50D046}"/>
    <cellStyle name="Calculation 3 5 5 6 2 4" xfId="30808" xr:uid="{7B3DDEA3-1416-4AE8-9F63-96A56F04F4A6}"/>
    <cellStyle name="Calculation 3 5 5 6 2 5" xfId="38635" xr:uid="{8B511CCA-2D40-4723-AD7A-AECB72B3FE52}"/>
    <cellStyle name="Calculation 3 5 5 6 2 6" xfId="46588" xr:uid="{99A7C767-67FF-4E72-8B63-1BE38685FBF1}"/>
    <cellStyle name="Calculation 3 5 5 6 3" xfId="10925" xr:uid="{EF4A7DC5-37CA-4B56-BB63-5EA74D681F17}"/>
    <cellStyle name="Calculation 3 5 5 6 4" xfId="18790" xr:uid="{3C3BDAB0-EB08-4456-AE55-3BF80FB5D0E2}"/>
    <cellStyle name="Calculation 3 5 5 6 5" xfId="26793" xr:uid="{612DE5B1-70F5-4C38-AC20-1DBF017ADD61}"/>
    <cellStyle name="Calculation 3 5 5 6 6" xfId="34620" xr:uid="{599E359D-BF4A-4F8E-854C-DA72936E2E2F}"/>
    <cellStyle name="Calculation 3 5 5 6 7" xfId="42581" xr:uid="{7BC47A47-25D9-416A-B7B6-358152092024}"/>
    <cellStyle name="Calculation 3 5 5 7" xfId="3012" xr:uid="{B5E8E304-4019-4F10-A992-2CF5E35C3742}"/>
    <cellStyle name="Calculation 3 5 5 7 2" xfId="7053" xr:uid="{1F656A4E-5815-4809-A9B6-1E923ACB790A}"/>
    <cellStyle name="Calculation 3 5 5 7 2 2" xfId="15268" xr:uid="{88BF7AE4-59B4-48CC-B976-3D25451E8A47}"/>
    <cellStyle name="Calculation 3 5 5 7 2 3" xfId="23132" xr:uid="{85A121B8-64D6-402E-9CE8-0AA3CF46BA93}"/>
    <cellStyle name="Calculation 3 5 5 7 2 4" xfId="31112" xr:uid="{1B06F652-FCCD-4917-A3D4-B7A6FC4672A6}"/>
    <cellStyle name="Calculation 3 5 5 7 2 5" xfId="38939" xr:uid="{87C4893E-6DA5-42A7-B560-388B8DC9FAE3}"/>
    <cellStyle name="Calculation 3 5 5 7 2 6" xfId="46892" xr:uid="{82236FB4-61F5-4C43-B6DC-36A0465D7DA4}"/>
    <cellStyle name="Calculation 3 5 5 7 3" xfId="11237" xr:uid="{F271780D-4D11-4210-ACDA-5985FE9DE95C}"/>
    <cellStyle name="Calculation 3 5 5 7 4" xfId="19103" xr:uid="{977E7C3B-28AF-453A-80B2-8484E2D2A0FF}"/>
    <cellStyle name="Calculation 3 5 5 7 5" xfId="27103" xr:uid="{4E3EE9A1-8E3A-4ECC-ACD5-74BC309D4A87}"/>
    <cellStyle name="Calculation 3 5 5 7 6" xfId="34933" xr:uid="{0C9C4590-5EA5-493C-AA33-6588BA8D4489}"/>
    <cellStyle name="Calculation 3 5 5 7 7" xfId="42894" xr:uid="{210FEF38-6EBE-4BBE-81A8-EB251D8A109D}"/>
    <cellStyle name="Calculation 3 5 5 8" xfId="3332" xr:uid="{3E36253E-EFC1-474F-806C-3FB98BF024B6}"/>
    <cellStyle name="Calculation 3 5 5 8 2" xfId="7360" xr:uid="{11A35000-79BB-4988-A88B-0579EDA6F841}"/>
    <cellStyle name="Calculation 3 5 5 8 2 2" xfId="15575" xr:uid="{8FF2976F-1CA6-45B4-AC4C-B8139BC0F8FD}"/>
    <cellStyle name="Calculation 3 5 5 8 2 3" xfId="23439" xr:uid="{D7BB266F-88C0-4534-B933-3FF1EE6AA935}"/>
    <cellStyle name="Calculation 3 5 5 8 2 4" xfId="31419" xr:uid="{DFF638E6-BC06-4A18-887E-6F3E4CC3EB5F}"/>
    <cellStyle name="Calculation 3 5 5 8 2 5" xfId="39246" xr:uid="{F8A950F1-CC17-4F8C-8B9D-2838F36A098E}"/>
    <cellStyle name="Calculation 3 5 5 8 2 6" xfId="47199" xr:uid="{5DF7B0B5-F163-41C5-B6ED-C5E953A118E5}"/>
    <cellStyle name="Calculation 3 5 5 8 3" xfId="11556" xr:uid="{DE80C176-4D56-40F0-A3EE-6EF3FE97662C}"/>
    <cellStyle name="Calculation 3 5 5 8 4" xfId="19423" xr:uid="{5C1BF468-FAA6-463C-B945-4A4A60796756}"/>
    <cellStyle name="Calculation 3 5 5 8 5" xfId="27423" xr:uid="{5592BFBE-7817-43D2-A3CF-39B0FAFC5B4C}"/>
    <cellStyle name="Calculation 3 5 5 8 6" xfId="35253" xr:uid="{92C4606C-EBCC-468E-A693-731CDEA9C046}"/>
    <cellStyle name="Calculation 3 5 5 8 7" xfId="43214" xr:uid="{40ED77D3-28F1-4576-B9DD-29AEFCB51CB8}"/>
    <cellStyle name="Calculation 3 5 5 9" xfId="3626" xr:uid="{121046C2-A20A-4539-8DF0-252B4B8132F3}"/>
    <cellStyle name="Calculation 3 5 5 9 2" xfId="7654" xr:uid="{C92C7D87-BD8C-433A-8A2B-0EC6AE9791D4}"/>
    <cellStyle name="Calculation 3 5 5 9 2 2" xfId="15869" xr:uid="{088F9914-EF99-481D-B12E-51B41B75455C}"/>
    <cellStyle name="Calculation 3 5 5 9 2 3" xfId="23733" xr:uid="{5AB0B3D0-B083-422E-89CB-B026820DDB8E}"/>
    <cellStyle name="Calculation 3 5 5 9 2 4" xfId="31713" xr:uid="{20E70FDF-1136-4CD1-B26D-212A0A4218B0}"/>
    <cellStyle name="Calculation 3 5 5 9 2 5" xfId="39540" xr:uid="{9C4C62B2-F848-4CCD-B8A5-01311FD3E044}"/>
    <cellStyle name="Calculation 3 5 5 9 2 6" xfId="47493" xr:uid="{435DAEF3-F843-4895-AFEF-895E2962EB69}"/>
    <cellStyle name="Calculation 3 5 5 9 3" xfId="11850" xr:uid="{336C08EA-2518-4502-A573-EBF344800C77}"/>
    <cellStyle name="Calculation 3 5 5 9 4" xfId="19717" xr:uid="{5AEB7B53-A8E8-4AC8-94A2-BA44117895C4}"/>
    <cellStyle name="Calculation 3 5 5 9 5" xfId="27717" xr:uid="{E27BD35F-96BA-4545-8A5F-C73C57BAF6BA}"/>
    <cellStyle name="Calculation 3 5 5 9 6" xfId="35547" xr:uid="{A492C7A5-8FC0-452F-88E4-E598C6D80D26}"/>
    <cellStyle name="Calculation 3 5 5 9 7" xfId="43508" xr:uid="{056FEFFC-E7B0-47CC-A9A5-E5CE140254C0}"/>
    <cellStyle name="Calculation 3 5 6" xfId="919" xr:uid="{D711BCFB-683C-4166-9093-A03F649DDA51}"/>
    <cellStyle name="Calculation 3 5 6 10" xfId="3897" xr:uid="{4A561435-D0C3-4121-8445-A11A42A70AC7}"/>
    <cellStyle name="Calculation 3 5 6 10 2" xfId="7917" xr:uid="{CF3FCCBB-EADE-4183-A4B8-13C19D787817}"/>
    <cellStyle name="Calculation 3 5 6 10 2 2" xfId="16132" xr:uid="{2093E08A-1B60-4C54-B055-9794C99EB3FB}"/>
    <cellStyle name="Calculation 3 5 6 10 2 3" xfId="23996" xr:uid="{F2AE0DBE-DB0E-48FB-BC81-DAF69F4185AB}"/>
    <cellStyle name="Calculation 3 5 6 10 2 4" xfId="31976" xr:uid="{1EB3CE6E-F830-4328-BDBA-2EE7E47E1FFD}"/>
    <cellStyle name="Calculation 3 5 6 10 2 5" xfId="39803" xr:uid="{7CDB0970-8990-4504-9B80-B6583582F333}"/>
    <cellStyle name="Calculation 3 5 6 10 2 6" xfId="47756" xr:uid="{B317108A-9F27-479D-AA41-C69CBF71994F}"/>
    <cellStyle name="Calculation 3 5 6 10 3" xfId="12119" xr:uid="{8C0D91A3-FA73-4BF5-98C2-DA2F7D137DC3}"/>
    <cellStyle name="Calculation 3 5 6 10 4" xfId="19988" xr:uid="{6C1A8DFD-CC29-45D4-8219-A1758704D70F}"/>
    <cellStyle name="Calculation 3 5 6 10 5" xfId="27985" xr:uid="{61544F2A-13E0-41F0-9F7A-2101DD8C89EB}"/>
    <cellStyle name="Calculation 3 5 6 10 6" xfId="35818" xr:uid="{017D1B32-BC98-470E-AF3E-53FF1BC8D405}"/>
    <cellStyle name="Calculation 3 5 6 10 7" xfId="43779" xr:uid="{CFD24FFE-733F-4E52-90AB-6F04A05C35E0}"/>
    <cellStyle name="Calculation 3 5 6 11" xfId="4197" xr:uid="{CC7A0AB0-F48A-47F7-A424-697D7221CB1D}"/>
    <cellStyle name="Calculation 3 5 6 11 2" xfId="8203" xr:uid="{28C795BF-9D69-4B4D-AAD8-0A02D73ECDEA}"/>
    <cellStyle name="Calculation 3 5 6 11 2 2" xfId="16418" xr:uid="{53AA1DCE-20CA-4C0D-B36A-3DA772B4DED4}"/>
    <cellStyle name="Calculation 3 5 6 11 2 3" xfId="24282" xr:uid="{BC270622-E8C0-4885-9DAA-7EEC9BDD64BB}"/>
    <cellStyle name="Calculation 3 5 6 11 2 4" xfId="32262" xr:uid="{8F9CCC3E-66EC-498E-887B-7F24C623C004}"/>
    <cellStyle name="Calculation 3 5 6 11 2 5" xfId="40089" xr:uid="{940E1C73-BA63-48D7-966D-DAA6F66512D2}"/>
    <cellStyle name="Calculation 3 5 6 11 2 6" xfId="48042" xr:uid="{FA71D1A0-8B04-4A95-8B7D-DD4991710C5D}"/>
    <cellStyle name="Calculation 3 5 6 11 3" xfId="12419" xr:uid="{0138C0ED-80C1-408B-9D0A-FF0392BACA8D}"/>
    <cellStyle name="Calculation 3 5 6 11 4" xfId="20288" xr:uid="{BF5868D5-48ED-406A-A530-505726D8BA4A}"/>
    <cellStyle name="Calculation 3 5 6 11 5" xfId="28283" xr:uid="{24490484-A657-49C7-A1F1-11710F214FD6}"/>
    <cellStyle name="Calculation 3 5 6 11 6" xfId="36118" xr:uid="{6DF83D86-B26A-4E71-9D7C-7F89F93B802A}"/>
    <cellStyle name="Calculation 3 5 6 11 7" xfId="44079" xr:uid="{C78D5B94-CD2D-4912-BC88-86D6BC87C772}"/>
    <cellStyle name="Calculation 3 5 6 12" xfId="4483" xr:uid="{CC18C28E-DB26-4FAD-A344-4D78D54924D4}"/>
    <cellStyle name="Calculation 3 5 6 12 2" xfId="8482" xr:uid="{394BF3CE-8D25-4B13-90F7-241719FD6BC4}"/>
    <cellStyle name="Calculation 3 5 6 12 2 2" xfId="16697" xr:uid="{078D5680-E69F-47DD-B7EA-D0C0BF22CE88}"/>
    <cellStyle name="Calculation 3 5 6 12 2 3" xfId="24561" xr:uid="{2ECBC912-1549-4EFE-A1CA-3A6C12CE05B9}"/>
    <cellStyle name="Calculation 3 5 6 12 2 4" xfId="32541" xr:uid="{9D71D117-DBA6-4456-94A3-4C5EBC9FDAEA}"/>
    <cellStyle name="Calculation 3 5 6 12 2 5" xfId="40368" xr:uid="{E8388CFD-F99D-42F0-9462-F0E0621DC13A}"/>
    <cellStyle name="Calculation 3 5 6 12 2 6" xfId="48321" xr:uid="{D0DA4EDB-8F7C-4767-8578-8EA747F58367}"/>
    <cellStyle name="Calculation 3 5 6 12 3" xfId="12704" xr:uid="{0E5B87B0-EE55-4ED4-9EAC-89A54AE118DB}"/>
    <cellStyle name="Calculation 3 5 6 12 4" xfId="20574" xr:uid="{A421A264-1C68-47C8-AB0D-A0629EFF0053}"/>
    <cellStyle name="Calculation 3 5 6 12 5" xfId="28567" xr:uid="{7FC0B15C-1340-43E4-86C6-F2612A2FDD5C}"/>
    <cellStyle name="Calculation 3 5 6 12 6" xfId="36404" xr:uid="{951E3DA8-7155-4434-AA58-204B62028998}"/>
    <cellStyle name="Calculation 3 5 6 12 7" xfId="44365" xr:uid="{0E3071A0-7BBC-4F40-A6F7-1D463B519D20}"/>
    <cellStyle name="Calculation 3 5 6 13" xfId="5059" xr:uid="{4DC22D86-9D52-4962-88D0-40D1A056865A}"/>
    <cellStyle name="Calculation 3 5 6 13 2" xfId="13274" xr:uid="{9C2B3BF4-9F61-4C6B-B892-DAA5F1A2827A}"/>
    <cellStyle name="Calculation 3 5 6 13 3" xfId="21138" xr:uid="{68FC7BB7-53B5-4A1F-96CE-DF48479A0149}"/>
    <cellStyle name="Calculation 3 5 6 13 4" xfId="29118" xr:uid="{E3785F0C-86AA-4265-865E-5FCEABAFA18B}"/>
    <cellStyle name="Calculation 3 5 6 13 5" xfId="36945" xr:uid="{66019701-CCC4-476F-8BAC-B6E6EFA2E9FE}"/>
    <cellStyle name="Calculation 3 5 6 13 6" xfId="44898" xr:uid="{0CA86863-F4F7-4E96-854C-F009493EE632}"/>
    <cellStyle name="Calculation 3 5 6 14" xfId="9148" xr:uid="{2A10D6F8-4B31-4649-B47D-A0639B0E527A}"/>
    <cellStyle name="Calculation 3 5 6 15" xfId="17010" xr:uid="{CDFAD53B-C8B4-4948-B393-5C856985DE96}"/>
    <cellStyle name="Calculation 3 5 6 16" xfId="25027" xr:uid="{4757F47A-5AFC-4182-B32B-6A7D9A8F0F7C}"/>
    <cellStyle name="Calculation 3 5 6 17" xfId="32840" xr:uid="{45F4B8DA-1392-47C7-AE00-F508A975ED35}"/>
    <cellStyle name="Calculation 3 5 6 18" xfId="40801" xr:uid="{586E562F-183B-45D6-B44B-02184002B75D}"/>
    <cellStyle name="Calculation 3 5 6 2" xfId="1349" xr:uid="{2F93BA73-C3DF-46E1-B01A-7DE26E44A72B}"/>
    <cellStyle name="Calculation 3 5 6 2 2" xfId="5461" xr:uid="{E49B654F-18BD-4B6F-B16C-B437D59B2E40}"/>
    <cellStyle name="Calculation 3 5 6 2 2 2" xfId="13676" xr:uid="{DB523F64-65B3-4EFF-A936-2069C34223B4}"/>
    <cellStyle name="Calculation 3 5 6 2 2 3" xfId="21540" xr:uid="{D08267BE-18B3-4D78-99DD-B6A54B67AD7A}"/>
    <cellStyle name="Calculation 3 5 6 2 2 4" xfId="29520" xr:uid="{7413670E-9B7D-40E5-AF88-6BE08E57FD84}"/>
    <cellStyle name="Calculation 3 5 6 2 2 5" xfId="37347" xr:uid="{E380273B-10A7-4E85-92D2-E4D500BCD689}"/>
    <cellStyle name="Calculation 3 5 6 2 2 6" xfId="45300" xr:uid="{6AD13130-75B9-4E94-A899-0A9C861CB918}"/>
    <cellStyle name="Calculation 3 5 6 2 3" xfId="9578" xr:uid="{5BF66FE6-7F47-4699-9C2E-83A425BF5848}"/>
    <cellStyle name="Calculation 3 5 6 2 4" xfId="17440" xr:uid="{E81E4D2D-C5B8-483D-B4CA-0DAC10443518}"/>
    <cellStyle name="Calculation 3 5 6 2 5" xfId="25451" xr:uid="{6B28D1C9-263C-4E7B-BD27-C3CDC151ACD4}"/>
    <cellStyle name="Calculation 3 5 6 2 6" xfId="33270" xr:uid="{E0DEF174-B003-4F28-9B8F-5FC7733569AA}"/>
    <cellStyle name="Calculation 3 5 6 2 7" xfId="41231" xr:uid="{2779FA90-567B-4BA6-8CFC-0A8D208E737D}"/>
    <cellStyle name="Calculation 3 5 6 3" xfId="1692" xr:uid="{623B38C6-D71A-4912-8A6E-E43857A5597C}"/>
    <cellStyle name="Calculation 3 5 6 3 2" xfId="5780" xr:uid="{11ECFF04-2EE4-4338-B925-C5A0E213E8EA}"/>
    <cellStyle name="Calculation 3 5 6 3 2 2" xfId="13995" xr:uid="{4ECE7A12-FD2B-433A-9906-4C803A2E8910}"/>
    <cellStyle name="Calculation 3 5 6 3 2 3" xfId="21859" xr:uid="{6A6A4AC3-947F-4C65-9E10-F540908BC61C}"/>
    <cellStyle name="Calculation 3 5 6 3 2 4" xfId="29839" xr:uid="{B9D0E382-E22E-4AC5-885C-DB9F01C0D2B8}"/>
    <cellStyle name="Calculation 3 5 6 3 2 5" xfId="37666" xr:uid="{3EBBCF49-8E78-4D1F-BB4E-1869BE7D9A1D}"/>
    <cellStyle name="Calculation 3 5 6 3 2 6" xfId="45619" xr:uid="{AA0CE116-0085-45BC-9D3D-6492D39B93A9}"/>
    <cellStyle name="Calculation 3 5 6 3 3" xfId="9918" xr:uid="{D72562C9-F8EA-4CB5-8973-ED63400F3A38}"/>
    <cellStyle name="Calculation 3 5 6 3 4" xfId="17783" xr:uid="{FB1DE744-B108-4506-925D-B2246474C0FB}"/>
    <cellStyle name="Calculation 3 5 6 3 5" xfId="25791" xr:uid="{D76BF7C0-6180-47D0-B0E2-E9EBD8F7F1BE}"/>
    <cellStyle name="Calculation 3 5 6 3 6" xfId="33613" xr:uid="{D37F69C7-B847-45BD-A446-E1A28DB32B5B}"/>
    <cellStyle name="Calculation 3 5 6 3 7" xfId="41574" xr:uid="{092DB5BD-CDCB-4D20-9A3E-F957F474912B}"/>
    <cellStyle name="Calculation 3 5 6 4" xfId="2027" xr:uid="{0DC713E7-3B75-40BA-89B9-6746AC8B035E}"/>
    <cellStyle name="Calculation 3 5 6 4 2" xfId="6101" xr:uid="{7C46151D-14EF-4056-B683-385AE7665BDA}"/>
    <cellStyle name="Calculation 3 5 6 4 2 2" xfId="14316" xr:uid="{59059936-9DF4-42AD-A1D5-CD465E3EE2F8}"/>
    <cellStyle name="Calculation 3 5 6 4 2 3" xfId="22180" xr:uid="{9D6A47A2-2206-45BB-A7F8-D154895519B8}"/>
    <cellStyle name="Calculation 3 5 6 4 2 4" xfId="30160" xr:uid="{AFDBC223-8D25-4E61-B0F4-234F3372390C}"/>
    <cellStyle name="Calculation 3 5 6 4 2 5" xfId="37987" xr:uid="{3B86CE4B-5E95-4314-9F9D-FDCF4EBE033F}"/>
    <cellStyle name="Calculation 3 5 6 4 2 6" xfId="45940" xr:uid="{6B4C67D7-6EE3-4728-BAD3-58C4D5E648DD}"/>
    <cellStyle name="Calculation 3 5 6 4 3" xfId="10253" xr:uid="{9618027E-1E46-4D20-A251-940D5BDE658D}"/>
    <cellStyle name="Calculation 3 5 6 4 4" xfId="18118" xr:uid="{168DB71A-1B7F-4683-B6B7-23006DF7606D}"/>
    <cellStyle name="Calculation 3 5 6 4 5" xfId="26125" xr:uid="{1255BB3D-191F-43FB-925D-BB371C2024C9}"/>
    <cellStyle name="Calculation 3 5 6 4 6" xfId="33948" xr:uid="{3215DABD-F421-4E77-A440-F48A66CDB77F}"/>
    <cellStyle name="Calculation 3 5 6 4 7" xfId="41909" xr:uid="{D4A2D2FA-5CDD-4B99-9D3B-444FD50EEC1E}"/>
    <cellStyle name="Calculation 3 5 6 5" xfId="2346" xr:uid="{D749C0F0-B018-4C34-A70B-102E82FEE6CF}"/>
    <cellStyle name="Calculation 3 5 6 5 2" xfId="6411" xr:uid="{C7C53A92-6F75-40E2-BC3C-05F5FB859726}"/>
    <cellStyle name="Calculation 3 5 6 5 2 2" xfId="14626" xr:uid="{977780B5-E7C9-4438-9178-368CE8E02986}"/>
    <cellStyle name="Calculation 3 5 6 5 2 3" xfId="22490" xr:uid="{CC7B3B76-271A-4E60-89F2-95A4C3CF4756}"/>
    <cellStyle name="Calculation 3 5 6 5 2 4" xfId="30470" xr:uid="{098B0C8C-E5F1-4794-BAD6-9B2237FDAA93}"/>
    <cellStyle name="Calculation 3 5 6 5 2 5" xfId="38297" xr:uid="{9BC7D539-AB97-4333-A80F-BD94B097CAE8}"/>
    <cellStyle name="Calculation 3 5 6 5 2 6" xfId="46250" xr:uid="{FACD2D09-8523-43DC-96A9-3DDAE6032BFD}"/>
    <cellStyle name="Calculation 3 5 6 5 3" xfId="10572" xr:uid="{6F2BFE43-5C09-4E40-A003-F1F5D040F17B}"/>
    <cellStyle name="Calculation 3 5 6 5 4" xfId="18437" xr:uid="{0C5A372D-BE27-4964-AE5D-65961F574999}"/>
    <cellStyle name="Calculation 3 5 6 5 5" xfId="26441" xr:uid="{23D31D53-6631-4DB2-BD2C-0862F5FEC32C}"/>
    <cellStyle name="Calculation 3 5 6 5 6" xfId="34267" xr:uid="{CEAE9826-5416-49A3-A4F4-9BACE1FA6D40}"/>
    <cellStyle name="Calculation 3 5 6 5 7" xfId="42228" xr:uid="{AD1256D9-719D-4438-AF0A-D0DF3380D474}"/>
    <cellStyle name="Calculation 3 5 6 6" xfId="2675" xr:uid="{CEC89519-2972-43AD-8474-9ABBA4F28359}"/>
    <cellStyle name="Calculation 3 5 6 6 2" xfId="6725" xr:uid="{BD787A4F-BBB1-45BB-AF79-0E65ABDDAA2E}"/>
    <cellStyle name="Calculation 3 5 6 6 2 2" xfId="14940" xr:uid="{68467116-4F9B-4E6E-8597-5CEE0EAA0223}"/>
    <cellStyle name="Calculation 3 5 6 6 2 3" xfId="22804" xr:uid="{FA0C625E-7C16-4A2A-B004-50DBA5F7255E}"/>
    <cellStyle name="Calculation 3 5 6 6 2 4" xfId="30784" xr:uid="{B31699A8-53A0-4ED6-8F69-5117DAC1C916}"/>
    <cellStyle name="Calculation 3 5 6 6 2 5" xfId="38611" xr:uid="{E77DE6AB-A3DC-4D80-BFF9-D3436706CB42}"/>
    <cellStyle name="Calculation 3 5 6 6 2 6" xfId="46564" xr:uid="{6D8A8C7F-DC79-4FB0-8BDB-33EF5E948C03}"/>
    <cellStyle name="Calculation 3 5 6 6 3" xfId="10901" xr:uid="{4C39027C-B41C-466E-84DD-65BCD67E8760}"/>
    <cellStyle name="Calculation 3 5 6 6 4" xfId="18766" xr:uid="{C72C1EB0-21E8-4038-94B9-2BA2FA897C86}"/>
    <cellStyle name="Calculation 3 5 6 6 5" xfId="26769" xr:uid="{299E23EE-159F-49DA-98C4-DAF53426996A}"/>
    <cellStyle name="Calculation 3 5 6 6 6" xfId="34596" xr:uid="{A019EDA0-964B-497E-B908-B7ABD9116E5C}"/>
    <cellStyle name="Calculation 3 5 6 6 7" xfId="42557" xr:uid="{E39ABA30-60AC-42AD-ABD9-70DF8C592168}"/>
    <cellStyle name="Calculation 3 5 6 7" xfId="2988" xr:uid="{1B548485-9897-4A78-9DCB-C2556BADE794}"/>
    <cellStyle name="Calculation 3 5 6 7 2" xfId="7030" xr:uid="{A90B8496-59BD-4A42-9C31-FB2D586A08B3}"/>
    <cellStyle name="Calculation 3 5 6 7 2 2" xfId="15245" xr:uid="{1BA3F275-DC28-4CDB-AFA0-7E0A7AE8D8D8}"/>
    <cellStyle name="Calculation 3 5 6 7 2 3" xfId="23109" xr:uid="{EF022D39-32B4-44F0-9331-F1D2F1FD5F9A}"/>
    <cellStyle name="Calculation 3 5 6 7 2 4" xfId="31089" xr:uid="{4208100B-C858-40C0-8B67-84B3D8856A1F}"/>
    <cellStyle name="Calculation 3 5 6 7 2 5" xfId="38916" xr:uid="{ADB2CBEB-E12C-4576-BC97-B4CDB06D999D}"/>
    <cellStyle name="Calculation 3 5 6 7 2 6" xfId="46869" xr:uid="{1EDD5FA9-8795-4F79-BBE8-7958752B8295}"/>
    <cellStyle name="Calculation 3 5 6 7 3" xfId="11213" xr:uid="{CD250F74-3585-4B25-8319-99088D731604}"/>
    <cellStyle name="Calculation 3 5 6 7 4" xfId="19079" xr:uid="{C0B756E7-3EEC-494D-B22D-D6F642F97B6F}"/>
    <cellStyle name="Calculation 3 5 6 7 5" xfId="27079" xr:uid="{13C7DC53-4FA4-4825-B83E-CB2D4299A050}"/>
    <cellStyle name="Calculation 3 5 6 7 6" xfId="34909" xr:uid="{59E26572-A320-4D5C-9794-CC57F95099F0}"/>
    <cellStyle name="Calculation 3 5 6 7 7" xfId="42870" xr:uid="{162261D5-5255-4F97-8DD4-5076E9D5C6AD}"/>
    <cellStyle name="Calculation 3 5 6 8" xfId="3309" xr:uid="{31FFC82F-5C1A-4911-9018-5E2B64F0C61C}"/>
    <cellStyle name="Calculation 3 5 6 8 2" xfId="7337" xr:uid="{E2CADB18-09E7-4B16-A3EA-F8C71B6F53FA}"/>
    <cellStyle name="Calculation 3 5 6 8 2 2" xfId="15552" xr:uid="{D7C73DCE-6543-40D1-BED3-24A98938A6F0}"/>
    <cellStyle name="Calculation 3 5 6 8 2 3" xfId="23416" xr:uid="{721D956E-68C9-4D97-9B65-FC151992FD1D}"/>
    <cellStyle name="Calculation 3 5 6 8 2 4" xfId="31396" xr:uid="{39A779A8-6E88-4091-BF9F-48492CCB1156}"/>
    <cellStyle name="Calculation 3 5 6 8 2 5" xfId="39223" xr:uid="{5FE7BBC4-EBA5-4ECD-910B-A1EAF6C9D60E}"/>
    <cellStyle name="Calculation 3 5 6 8 2 6" xfId="47176" xr:uid="{A2F40EAC-01DD-4FBA-BB15-15489B0E4C84}"/>
    <cellStyle name="Calculation 3 5 6 8 3" xfId="11533" xr:uid="{1C59C6E6-3F2D-4EC5-A83E-257D55FF8791}"/>
    <cellStyle name="Calculation 3 5 6 8 4" xfId="19400" xr:uid="{96666DCB-ADBB-4071-9C0A-72FEE51F2886}"/>
    <cellStyle name="Calculation 3 5 6 8 5" xfId="27400" xr:uid="{D3B773BE-4042-4587-89E3-E28220F76E97}"/>
    <cellStyle name="Calculation 3 5 6 8 6" xfId="35230" xr:uid="{C61C3A1C-C243-46B8-9CD1-094DF46CBC9A}"/>
    <cellStyle name="Calculation 3 5 6 8 7" xfId="43191" xr:uid="{F967D99D-C79B-4D81-B0B5-DD0D5FCFC005}"/>
    <cellStyle name="Calculation 3 5 6 9" xfId="3602" xr:uid="{F2FE068A-302B-49FB-A45E-78C3BA8E450E}"/>
    <cellStyle name="Calculation 3 5 6 9 2" xfId="7630" xr:uid="{A32F2DF5-0EEE-4C09-B636-3FF00714C3C8}"/>
    <cellStyle name="Calculation 3 5 6 9 2 2" xfId="15845" xr:uid="{DC48B5D6-C66E-4B07-B271-FFD43BDE0A7A}"/>
    <cellStyle name="Calculation 3 5 6 9 2 3" xfId="23709" xr:uid="{93D7552D-89EF-430B-89DF-5D6C8D0FFA10}"/>
    <cellStyle name="Calculation 3 5 6 9 2 4" xfId="31689" xr:uid="{C9C47BBE-E180-4ABC-8AB6-982548A7BCB1}"/>
    <cellStyle name="Calculation 3 5 6 9 2 5" xfId="39516" xr:uid="{6404A9ED-3D32-435E-AD49-FF60B7F26D36}"/>
    <cellStyle name="Calculation 3 5 6 9 2 6" xfId="47469" xr:uid="{55640FDE-A347-40F7-9EEE-301175B3CBFA}"/>
    <cellStyle name="Calculation 3 5 6 9 3" xfId="11826" xr:uid="{9332B08F-1818-4AE0-83B1-1445A7CDC4BF}"/>
    <cellStyle name="Calculation 3 5 6 9 4" xfId="19693" xr:uid="{C4932CC7-4C21-47FD-814A-58D3A43921D4}"/>
    <cellStyle name="Calculation 3 5 6 9 5" xfId="27693" xr:uid="{C52377BE-4C4F-4D73-B54D-35A464C7CD73}"/>
    <cellStyle name="Calculation 3 5 6 9 6" xfId="35523" xr:uid="{8E006AA0-63A7-4124-9098-F9B7080A9B6E}"/>
    <cellStyle name="Calculation 3 5 6 9 7" xfId="43484" xr:uid="{C587F308-49B5-4511-A9E1-4066D3607A65}"/>
    <cellStyle name="Calculation 3 5 7" xfId="1278" xr:uid="{D8826D97-07AC-4E11-A2EF-0D5625E13309}"/>
    <cellStyle name="Calculation 3 5 7 2" xfId="5397" xr:uid="{1097BF87-2ECF-4C98-B3F8-AA0A512243BD}"/>
    <cellStyle name="Calculation 3 5 7 2 2" xfId="13612" xr:uid="{D1B1D970-FD5B-454F-80CB-4C64F6E8A7B4}"/>
    <cellStyle name="Calculation 3 5 7 2 3" xfId="21476" xr:uid="{CB125DF6-C171-40F9-B10F-93ECCB595C96}"/>
    <cellStyle name="Calculation 3 5 7 2 4" xfId="29456" xr:uid="{BB0AA37B-AD84-419B-8302-5F5794247614}"/>
    <cellStyle name="Calculation 3 5 7 2 5" xfId="37283" xr:uid="{B9FB301A-5076-4A58-A3D7-D6DD3806757D}"/>
    <cellStyle name="Calculation 3 5 7 2 6" xfId="45236" xr:uid="{DA518216-ADA6-454A-AC01-4F6E67DBB8D5}"/>
    <cellStyle name="Calculation 3 5 7 3" xfId="9507" xr:uid="{220E5274-6A0F-46A7-B00E-6198F8235521}"/>
    <cellStyle name="Calculation 3 5 7 4" xfId="17369" xr:uid="{0D20BCA1-4841-4B58-A145-5CC173EE18F8}"/>
    <cellStyle name="Calculation 3 5 7 5" xfId="25382" xr:uid="{BEB58163-31B6-4767-A0A2-0647939C2DD5}"/>
    <cellStyle name="Calculation 3 5 7 6" xfId="33199" xr:uid="{7D19439A-5D7E-4E35-A1F0-94F9E2490AA6}"/>
    <cellStyle name="Calculation 3 5 7 7" xfId="41160" xr:uid="{325474EC-7D09-4783-B125-65E560446E46}"/>
    <cellStyle name="Calculation 3 5 8" xfId="1622" xr:uid="{E561EB82-892D-4CFB-9701-B781D7BAEB8D}"/>
    <cellStyle name="Calculation 3 5 8 2" xfId="5717" xr:uid="{1F5C56BA-FF02-4A35-B95D-56231045B5C7}"/>
    <cellStyle name="Calculation 3 5 8 2 2" xfId="13932" xr:uid="{500D0413-EB1A-4497-9B63-870E984F669C}"/>
    <cellStyle name="Calculation 3 5 8 2 3" xfId="21796" xr:uid="{4D85D51C-6178-4104-BEAE-0DC7BD2DB524}"/>
    <cellStyle name="Calculation 3 5 8 2 4" xfId="29776" xr:uid="{0AEDD85C-868C-4A44-8EC0-B831E4CF93FE}"/>
    <cellStyle name="Calculation 3 5 8 2 5" xfId="37603" xr:uid="{88460252-9DFD-4DF2-ACF5-87AF14A2744B}"/>
    <cellStyle name="Calculation 3 5 8 2 6" xfId="45556" xr:uid="{4519B5DA-5077-4B34-8C46-144C35A5E698}"/>
    <cellStyle name="Calculation 3 5 8 3" xfId="9849" xr:uid="{65666AC0-E94F-45C7-8BEF-DF63EDF7283A}"/>
    <cellStyle name="Calculation 3 5 8 4" xfId="17713" xr:uid="{C88BB86B-A5D9-4482-A912-D401C24BDF61}"/>
    <cellStyle name="Calculation 3 5 8 5" xfId="25723" xr:uid="{CF2CBF3E-6D54-4B06-AF85-42BBC3AD82CD}"/>
    <cellStyle name="Calculation 3 5 8 6" xfId="33543" xr:uid="{01A06757-5C2F-45D1-A162-06FA8F75B88E}"/>
    <cellStyle name="Calculation 3 5 8 7" xfId="41504" xr:uid="{EF91E501-7F57-4D8C-8629-F066B0F73F31}"/>
    <cellStyle name="Calculation 3 5 9" xfId="1963" xr:uid="{89705ED8-0CE3-475A-81C0-07DFABFFC7F6}"/>
    <cellStyle name="Calculation 3 5 9 2" xfId="6037" xr:uid="{D7A0B885-5ACA-4E00-8E6B-D5D052560D29}"/>
    <cellStyle name="Calculation 3 5 9 2 2" xfId="14252" xr:uid="{D87402B6-BD60-4FFE-90B9-2DEFF3A6E508}"/>
    <cellStyle name="Calculation 3 5 9 2 3" xfId="22116" xr:uid="{7A2FFF77-F5A2-4EA6-B5EB-10343CC09E9B}"/>
    <cellStyle name="Calculation 3 5 9 2 4" xfId="30096" xr:uid="{5D066785-6F87-4BE1-B7AB-0F86EE6D34A9}"/>
    <cellStyle name="Calculation 3 5 9 2 5" xfId="37923" xr:uid="{5DFEE177-8F88-410A-A464-D0ED7883E8F2}"/>
    <cellStyle name="Calculation 3 5 9 2 6" xfId="45876" xr:uid="{D2CD3EE0-1E54-4F49-9FE2-BAF641DF6175}"/>
    <cellStyle name="Calculation 3 5 9 3" xfId="10189" xr:uid="{F7D57705-3119-4C64-8BD4-136FA96599E0}"/>
    <cellStyle name="Calculation 3 5 9 4" xfId="18054" xr:uid="{7C611967-4EA8-4A5E-88A2-4EB92033901C}"/>
    <cellStyle name="Calculation 3 5 9 5" xfId="26061" xr:uid="{17FBB350-5DE5-4D47-9814-5C6AEBF118EE}"/>
    <cellStyle name="Calculation 3 5 9 6" xfId="33884" xr:uid="{5DA17EB5-35DE-4CCE-B7C6-0E84C25396D0}"/>
    <cellStyle name="Calculation 3 5 9 7" xfId="41845" xr:uid="{E85C85D3-305A-4506-9EED-EB2D9D2930E0}"/>
    <cellStyle name="Calculation 3 6" xfId="859" xr:uid="{4F2DD42E-446B-4926-8138-387305ECBC46}"/>
    <cellStyle name="Calculation 3 6 10" xfId="2288" xr:uid="{BE126585-EB77-482E-84A9-DF73F5571DE3}"/>
    <cellStyle name="Calculation 3 6 10 2" xfId="6360" xr:uid="{038B4933-9BBF-464A-94A3-85AAB47B2F57}"/>
    <cellStyle name="Calculation 3 6 10 2 2" xfId="14575" xr:uid="{82A00E74-03B7-4B79-9867-2C0F61D05696}"/>
    <cellStyle name="Calculation 3 6 10 2 3" xfId="22439" xr:uid="{9CFAB2DA-6040-42C3-84A3-12A39C375593}"/>
    <cellStyle name="Calculation 3 6 10 2 4" xfId="30419" xr:uid="{1C18D958-18B7-4B71-A0D4-C6ADD131AEB4}"/>
    <cellStyle name="Calculation 3 6 10 2 5" xfId="38246" xr:uid="{C8AF6C82-CB20-49C3-BDDC-8739FD59CF8C}"/>
    <cellStyle name="Calculation 3 6 10 2 6" xfId="46199" xr:uid="{BCD4618B-3C2C-47FC-86AC-EC36961351B5}"/>
    <cellStyle name="Calculation 3 6 10 3" xfId="10514" xr:uid="{5588C160-8038-4A21-A5F4-0A22647A3B2F}"/>
    <cellStyle name="Calculation 3 6 10 4" xfId="18379" xr:uid="{B5B7F6E6-F446-4965-898A-276DF9272D6D}"/>
    <cellStyle name="Calculation 3 6 10 5" xfId="26385" xr:uid="{B3F3FAE3-8D56-4CB4-8E97-93175FCD0432}"/>
    <cellStyle name="Calculation 3 6 10 6" xfId="34209" xr:uid="{D9932385-266E-4190-B2E9-5D387F8374EF}"/>
    <cellStyle name="Calculation 3 6 10 7" xfId="42170" xr:uid="{AD55815C-A095-4B98-8405-B305BA495A58}"/>
    <cellStyle name="Calculation 3 6 11" xfId="2621" xr:uid="{851F827B-BF51-4408-AB4E-72FB447CD590}"/>
    <cellStyle name="Calculation 3 6 11 2" xfId="6671" xr:uid="{4C098716-20A7-47C9-8A0E-851B902252B8}"/>
    <cellStyle name="Calculation 3 6 11 2 2" xfId="14886" xr:uid="{0E1E89FD-2A1A-4073-AF97-09CEB826C5B7}"/>
    <cellStyle name="Calculation 3 6 11 2 3" xfId="22750" xr:uid="{EFC233E5-44F6-4162-9C24-DA1770710562}"/>
    <cellStyle name="Calculation 3 6 11 2 4" xfId="30730" xr:uid="{30EE1E1C-B227-4D9A-BEF6-07E9DDCF9A7C}"/>
    <cellStyle name="Calculation 3 6 11 2 5" xfId="38557" xr:uid="{5CA4DD48-F738-4F2E-93A1-DD8BADBFBCDE}"/>
    <cellStyle name="Calculation 3 6 11 2 6" xfId="46510" xr:uid="{2D53946F-C3A0-496E-8660-319D69EE6560}"/>
    <cellStyle name="Calculation 3 6 11 3" xfId="10847" xr:uid="{1798B1CB-97E4-4B28-A5F8-305EC8E83808}"/>
    <cellStyle name="Calculation 3 6 11 4" xfId="18712" xr:uid="{5727B50B-AD29-4798-B8A2-C14BBFE3627E}"/>
    <cellStyle name="Calculation 3 6 11 5" xfId="26715" xr:uid="{0A60AB7B-3FAC-49CF-B977-056218992557}"/>
    <cellStyle name="Calculation 3 6 11 6" xfId="34542" xr:uid="{F1596B38-0EBE-41EF-8B54-B0F1D52311DE}"/>
    <cellStyle name="Calculation 3 6 11 7" xfId="42503" xr:uid="{D8788075-314D-4C37-B4D6-CC021086A795}"/>
    <cellStyle name="Calculation 3 6 12" xfId="2930" xr:uid="{E813882C-43FA-4593-A2D9-0094E2E1D4B0}"/>
    <cellStyle name="Calculation 3 6 12 2" xfId="6978" xr:uid="{1F5D062D-4341-4465-8C9F-AA121E2173E6}"/>
    <cellStyle name="Calculation 3 6 12 2 2" xfId="15193" xr:uid="{4821F645-4CDB-4434-BFDD-0983DEAEEDB8}"/>
    <cellStyle name="Calculation 3 6 12 2 3" xfId="23057" xr:uid="{F9FC4880-106C-4CAC-99FE-55AC96F1B892}"/>
    <cellStyle name="Calculation 3 6 12 2 4" xfId="31037" xr:uid="{8E391483-0541-40B9-8C08-5F9D54B734B5}"/>
    <cellStyle name="Calculation 3 6 12 2 5" xfId="38864" xr:uid="{A8E4061E-DA80-47C1-AFE1-6B864C61F4E2}"/>
    <cellStyle name="Calculation 3 6 12 2 6" xfId="46817" xr:uid="{44692690-D41D-4662-8DDB-F37A14E824CC}"/>
    <cellStyle name="Calculation 3 6 12 3" xfId="11156" xr:uid="{8C7447D9-0B25-447A-825A-BB6EA777DEDE}"/>
    <cellStyle name="Calculation 3 6 12 4" xfId="19021" xr:uid="{7CB9CF21-CD97-4A16-882F-F67C3B15017B}"/>
    <cellStyle name="Calculation 3 6 12 5" xfId="27023" xr:uid="{FB627176-8F50-4819-9C87-4050D1A86C90}"/>
    <cellStyle name="Calculation 3 6 12 6" xfId="34851" xr:uid="{39422E81-2400-41C9-AA62-F6A516A98B7C}"/>
    <cellStyle name="Calculation 3 6 12 7" xfId="42812" xr:uid="{C323A433-8AEA-4188-B05C-44EF93BC4E97}"/>
    <cellStyle name="Calculation 3 6 13" xfId="3256" xr:uid="{94FAB8C4-9EF4-43BB-AAB0-46335BE3601E}"/>
    <cellStyle name="Calculation 3 6 13 2" xfId="7285" xr:uid="{457CDD9E-0D7C-4650-914C-9AB6036EF8F4}"/>
    <cellStyle name="Calculation 3 6 13 2 2" xfId="15500" xr:uid="{FFFE39F7-827C-41C4-81C8-31732922143A}"/>
    <cellStyle name="Calculation 3 6 13 2 3" xfId="23364" xr:uid="{ECFBC79B-3920-47A1-8827-8D662372D540}"/>
    <cellStyle name="Calculation 3 6 13 2 4" xfId="31344" xr:uid="{8980A98D-23B3-4A92-82CA-BEB7A94A90B1}"/>
    <cellStyle name="Calculation 3 6 13 2 5" xfId="39171" xr:uid="{2587AFE4-EABF-443C-A521-B7753A3B5426}"/>
    <cellStyle name="Calculation 3 6 13 2 6" xfId="47124" xr:uid="{FBBD123C-5B61-4D3A-8693-27A7C753C8B8}"/>
    <cellStyle name="Calculation 3 6 13 3" xfId="11480" xr:uid="{0C5E2648-43BC-407A-9DCF-06F51612CE38}"/>
    <cellStyle name="Calculation 3 6 13 4" xfId="19347" xr:uid="{D5B60D8C-9F0B-4FCD-9819-B09C7A65009C}"/>
    <cellStyle name="Calculation 3 6 13 5" xfId="27347" xr:uid="{86C47FEA-6667-4515-9ED4-447474FFEA95}"/>
    <cellStyle name="Calculation 3 6 13 6" xfId="35177" xr:uid="{971DE67C-06FE-41C4-B6BD-15323ADC5B0F}"/>
    <cellStyle name="Calculation 3 6 13 7" xfId="43138" xr:uid="{3FB14C01-912C-42D0-9136-CD4C272C7835}"/>
    <cellStyle name="Calculation 3 6 14" xfId="3552" xr:uid="{6EA7D27E-B8D0-4652-ADE0-88DC40DEDBBE}"/>
    <cellStyle name="Calculation 3 6 14 2" xfId="7580" xr:uid="{04150A10-A8D5-402A-9F78-4F6077195802}"/>
    <cellStyle name="Calculation 3 6 14 2 2" xfId="15795" xr:uid="{34E0A8EB-1C8E-4FBB-92EA-638EB0D6FA92}"/>
    <cellStyle name="Calculation 3 6 14 2 3" xfId="23659" xr:uid="{238547F8-033B-4480-A98F-0F762B26A981}"/>
    <cellStyle name="Calculation 3 6 14 2 4" xfId="31639" xr:uid="{64DF5AC2-A678-4676-B569-CE70A9E50A66}"/>
    <cellStyle name="Calculation 3 6 14 2 5" xfId="39466" xr:uid="{A45954C6-71C8-4A47-BC3E-F863BE2C39E7}"/>
    <cellStyle name="Calculation 3 6 14 2 6" xfId="47419" xr:uid="{62B5EC22-EC2D-4DDF-8441-4A22F5FE89E3}"/>
    <cellStyle name="Calculation 3 6 14 3" xfId="11776" xr:uid="{163FCFD1-04C2-4E0A-9103-2B89A7121662}"/>
    <cellStyle name="Calculation 3 6 14 4" xfId="19643" xr:uid="{49BCBD04-7EA7-403F-B30D-66450A209862}"/>
    <cellStyle name="Calculation 3 6 14 5" xfId="27643" xr:uid="{6280EED5-8772-4668-9B35-C7ABED559BEC}"/>
    <cellStyle name="Calculation 3 6 14 6" xfId="35473" xr:uid="{547259A7-4F70-44AA-B823-0CB909C52544}"/>
    <cellStyle name="Calculation 3 6 14 7" xfId="43434" xr:uid="{698CC613-46A2-484B-817B-30F66A547CD8}"/>
    <cellStyle name="Calculation 3 6 15" xfId="3843" xr:uid="{D9E94F23-4963-46BC-90C2-66B7D98B14C5}"/>
    <cellStyle name="Calculation 3 6 15 2" xfId="7870" xr:uid="{93B15E83-CD63-4D1B-9B8C-65FD940B5DA7}"/>
    <cellStyle name="Calculation 3 6 15 2 2" xfId="16085" xr:uid="{F7983AAC-6E58-449A-A48C-601669B28FB9}"/>
    <cellStyle name="Calculation 3 6 15 2 3" xfId="23949" xr:uid="{8580CF41-8440-46EF-8068-85E39AAA3E96}"/>
    <cellStyle name="Calculation 3 6 15 2 4" xfId="31929" xr:uid="{F59BE7F3-AE5A-4960-8EB9-074009B4D5CD}"/>
    <cellStyle name="Calculation 3 6 15 2 5" xfId="39756" xr:uid="{72067263-14DA-45B2-A8B9-E587C0699260}"/>
    <cellStyle name="Calculation 3 6 15 2 6" xfId="47709" xr:uid="{A6C7B5FA-9001-4E52-A9EA-CFB9468C0BEF}"/>
    <cellStyle name="Calculation 3 6 15 3" xfId="12067" xr:uid="{723A1DCD-B8C5-40E8-A8D9-541A59A634E3}"/>
    <cellStyle name="Calculation 3 6 15 4" xfId="19934" xr:uid="{A0CD633B-2644-45FA-98CC-3EC40EF38AB4}"/>
    <cellStyle name="Calculation 3 6 15 5" xfId="27934" xr:uid="{B27B407D-CB34-4EC4-A52C-8CB41A587161}"/>
    <cellStyle name="Calculation 3 6 15 6" xfId="35764" xr:uid="{54D8E941-EB43-4C16-B4BA-3867F3D62724}"/>
    <cellStyle name="Calculation 3 6 15 7" xfId="43725" xr:uid="{55C1B380-988C-43F0-9966-47BD6053F5FF}"/>
    <cellStyle name="Calculation 3 6 16" xfId="4152" xr:uid="{F9F8200C-1A73-4209-A8CF-57993AD704A5}"/>
    <cellStyle name="Calculation 3 6 16 2" xfId="8158" xr:uid="{E3436DD1-F0E5-41A6-8093-93E296B40D60}"/>
    <cellStyle name="Calculation 3 6 16 2 2" xfId="16373" xr:uid="{D02B2F9F-F334-4C81-9025-D0BB63F8B57F}"/>
    <cellStyle name="Calculation 3 6 16 2 3" xfId="24237" xr:uid="{6B0BA650-F56D-44F3-B529-14E5D10E9DFD}"/>
    <cellStyle name="Calculation 3 6 16 2 4" xfId="32217" xr:uid="{9A490A1E-FE10-46D4-9F2B-3FC466DA8F0F}"/>
    <cellStyle name="Calculation 3 6 16 2 5" xfId="40044" xr:uid="{22785E4A-FE2F-4405-91BF-2EAA1ACA1E5A}"/>
    <cellStyle name="Calculation 3 6 16 2 6" xfId="47997" xr:uid="{40217C47-8201-4BFF-88D0-A00AB1F6688C}"/>
    <cellStyle name="Calculation 3 6 16 3" xfId="12374" xr:uid="{62EA1B43-BBED-4E97-961F-F571EDFD7B2C}"/>
    <cellStyle name="Calculation 3 6 16 4" xfId="20243" xr:uid="{99535B2E-6AC0-4A3D-AAF4-5B878F8E8771}"/>
    <cellStyle name="Calculation 3 6 16 5" xfId="28238" xr:uid="{85CFA5EE-8310-49D1-BF86-D43B984E1553}"/>
    <cellStyle name="Calculation 3 6 16 6" xfId="36073" xr:uid="{9ABDCB33-AA57-49F5-918A-100508994746}"/>
    <cellStyle name="Calculation 3 6 16 7" xfId="44034" xr:uid="{CA1E702F-B43C-4F78-81D0-4114FE7F8A01}"/>
    <cellStyle name="Calculation 3 6 17" xfId="4432" xr:uid="{D1B5D0EE-024C-4E87-A726-CC140B7C8CC4}"/>
    <cellStyle name="Calculation 3 6 17 2" xfId="8437" xr:uid="{DE8EADE4-6592-4273-9F1B-F08B247C4CAA}"/>
    <cellStyle name="Calculation 3 6 17 2 2" xfId="16652" xr:uid="{78E77A0C-887A-4DB4-8CF2-B1FE36538946}"/>
    <cellStyle name="Calculation 3 6 17 2 3" xfId="24516" xr:uid="{BFE9766A-353B-46D7-8CBB-2D6F1E43D904}"/>
    <cellStyle name="Calculation 3 6 17 2 4" xfId="32496" xr:uid="{AE2BD640-7186-486F-805B-DD86A15ED06D}"/>
    <cellStyle name="Calculation 3 6 17 2 5" xfId="40323" xr:uid="{2CE5D562-4CBB-4F40-B037-F310E5EE71FD}"/>
    <cellStyle name="Calculation 3 6 17 2 6" xfId="48276" xr:uid="{61DB9CA9-9A95-4FC8-A6BC-99C92F59FE5A}"/>
    <cellStyle name="Calculation 3 6 17 3" xfId="12654" xr:uid="{9912D1EC-E9CE-4E92-B74C-C9215FB61468}"/>
    <cellStyle name="Calculation 3 6 17 4" xfId="20523" xr:uid="{B058EAB3-F0F8-48ED-9960-0F90469C929F}"/>
    <cellStyle name="Calculation 3 6 17 5" xfId="28518" xr:uid="{ED49922A-A40B-49DF-B18C-4A11497F4C7C}"/>
    <cellStyle name="Calculation 3 6 17 6" xfId="36353" xr:uid="{29F3A4E7-CF63-495C-A2A9-AA14B641C4BA}"/>
    <cellStyle name="Calculation 3 6 17 7" xfId="44314" xr:uid="{8FF30207-8AFB-441F-86DD-17A48BA14435}"/>
    <cellStyle name="Calculation 3 6 18" xfId="5012" xr:uid="{5204006A-7021-4017-A9DC-9184D1ED1532}"/>
    <cellStyle name="Calculation 3 6 18 2" xfId="13228" xr:uid="{BF356BF3-6B9B-442C-904C-B2AD7BD339C0}"/>
    <cellStyle name="Calculation 3 6 18 3" xfId="21091" xr:uid="{B12D96F3-1A0D-402A-9549-750162341BC9}"/>
    <cellStyle name="Calculation 3 6 18 4" xfId="29071" xr:uid="{671BB7ED-94CE-4667-B190-476934D303CB}"/>
    <cellStyle name="Calculation 3 6 18 5" xfId="36900" xr:uid="{E0673E26-6ED8-4DF9-904F-011EF4BE12E2}"/>
    <cellStyle name="Calculation 3 6 18 6" xfId="44853" xr:uid="{E4DFBB29-F957-4671-9985-03C7D9C1E758}"/>
    <cellStyle name="Calculation 3 6 19" xfId="9092" xr:uid="{C85ECDF8-6EB6-4D51-B747-07CC0DF9558F}"/>
    <cellStyle name="Calculation 3 6 2" xfId="937" xr:uid="{3E759AC7-47FC-4456-A612-1E118FDF9A47}"/>
    <cellStyle name="Calculation 3 6 2 10" xfId="3915" xr:uid="{AA37F602-43A6-425C-B1D6-297CE7876F21}"/>
    <cellStyle name="Calculation 3 6 2 10 2" xfId="7934" xr:uid="{D371A2D2-6C8D-4B5B-BA99-A6DA9F8FEC9A}"/>
    <cellStyle name="Calculation 3 6 2 10 2 2" xfId="16149" xr:uid="{E817ED92-3DAE-4FDE-9BA4-1D1C70961A79}"/>
    <cellStyle name="Calculation 3 6 2 10 2 3" xfId="24013" xr:uid="{228C4070-4DFD-406C-9964-C15998776913}"/>
    <cellStyle name="Calculation 3 6 2 10 2 4" xfId="31993" xr:uid="{28D30AE1-2477-435B-9279-878ADC396872}"/>
    <cellStyle name="Calculation 3 6 2 10 2 5" xfId="39820" xr:uid="{99AFB779-538D-4F2E-B449-8B0A25EB3E1C}"/>
    <cellStyle name="Calculation 3 6 2 10 2 6" xfId="47773" xr:uid="{A1B229D2-195B-43F3-AD35-DC0710FA84C6}"/>
    <cellStyle name="Calculation 3 6 2 10 3" xfId="12137" xr:uid="{D70A601F-8456-4BDA-AD72-19BD7ECBF01F}"/>
    <cellStyle name="Calculation 3 6 2 10 4" xfId="20006" xr:uid="{5A28B28E-EB9F-4424-AD15-2883D6D3F73C}"/>
    <cellStyle name="Calculation 3 6 2 10 5" xfId="28003" xr:uid="{A83A8173-E499-4198-88E7-8FA7AB0BA39B}"/>
    <cellStyle name="Calculation 3 6 2 10 6" xfId="35836" xr:uid="{72225E59-B967-4536-90D3-8DDF2CF8680E}"/>
    <cellStyle name="Calculation 3 6 2 10 7" xfId="43797" xr:uid="{8D7FFC0B-969F-4FBA-8276-60FDF0D7A3B3}"/>
    <cellStyle name="Calculation 3 6 2 11" xfId="4214" xr:uid="{A90AFC3C-6534-4A46-BEC1-F8F93B8885D3}"/>
    <cellStyle name="Calculation 3 6 2 11 2" xfId="8220" xr:uid="{04A863AA-29A0-4E57-8EC5-16C343CBAF23}"/>
    <cellStyle name="Calculation 3 6 2 11 2 2" xfId="16435" xr:uid="{9BAA175F-43F2-4E4C-B21E-9D3E12B193FE}"/>
    <cellStyle name="Calculation 3 6 2 11 2 3" xfId="24299" xr:uid="{C0090F59-4C2C-406A-A37B-F29E13634A06}"/>
    <cellStyle name="Calculation 3 6 2 11 2 4" xfId="32279" xr:uid="{742320FF-F2B3-4CD9-AB52-3EF6EA5E42CB}"/>
    <cellStyle name="Calculation 3 6 2 11 2 5" xfId="40106" xr:uid="{AF647AC5-9BFC-4B30-A959-1B59C1F353C1}"/>
    <cellStyle name="Calculation 3 6 2 11 2 6" xfId="48059" xr:uid="{A0C48B3B-D670-4270-9258-2DB6FC452D58}"/>
    <cellStyle name="Calculation 3 6 2 11 3" xfId="12436" xr:uid="{829035E3-7BDA-4857-B50F-9E2945020D22}"/>
    <cellStyle name="Calculation 3 6 2 11 4" xfId="20305" xr:uid="{A6FE8A5E-2A6A-45A6-8C68-5F25009AFCA5}"/>
    <cellStyle name="Calculation 3 6 2 11 5" xfId="28300" xr:uid="{7FD92C47-979E-43D3-A4D8-937605A200FB}"/>
    <cellStyle name="Calculation 3 6 2 11 6" xfId="36135" xr:uid="{5B578027-DFAA-4E4F-869D-AA4A45F3C1FD}"/>
    <cellStyle name="Calculation 3 6 2 11 7" xfId="44096" xr:uid="{7D5C9608-ACA2-43F8-99CA-944DB9AC2E9D}"/>
    <cellStyle name="Calculation 3 6 2 12" xfId="4501" xr:uid="{48CE1DD2-BC7E-47CD-98D4-7E81E4E5759D}"/>
    <cellStyle name="Calculation 3 6 2 12 2" xfId="8499" xr:uid="{3E596350-6CAF-4F81-8D8B-D101C94DA161}"/>
    <cellStyle name="Calculation 3 6 2 12 2 2" xfId="16714" xr:uid="{6CED1344-BE69-4F95-B94A-37775E10925A}"/>
    <cellStyle name="Calculation 3 6 2 12 2 3" xfId="24578" xr:uid="{70868573-BC42-42E6-B4A8-A4FCDB887DD2}"/>
    <cellStyle name="Calculation 3 6 2 12 2 4" xfId="32558" xr:uid="{759397D4-32BF-4A6F-8EFA-053C89BFD2C3}"/>
    <cellStyle name="Calculation 3 6 2 12 2 5" xfId="40385" xr:uid="{7D7655F4-EE38-4275-BD04-70C1EBCA415C}"/>
    <cellStyle name="Calculation 3 6 2 12 2 6" xfId="48338" xr:uid="{AF117BEE-B539-45DC-AC89-E5D25F7FCB5A}"/>
    <cellStyle name="Calculation 3 6 2 12 3" xfId="12722" xr:uid="{F21F0516-BF8D-454C-9E39-DED8B1A1A419}"/>
    <cellStyle name="Calculation 3 6 2 12 4" xfId="20592" xr:uid="{8BBBA625-4801-4163-BBAE-6BCC96FBD08F}"/>
    <cellStyle name="Calculation 3 6 2 12 5" xfId="28585" xr:uid="{B4CD0A36-313B-42A7-96B2-2DDC5496FB53}"/>
    <cellStyle name="Calculation 3 6 2 12 6" xfId="36422" xr:uid="{54F3A2ED-C880-4E47-A99C-A981FF52ADC4}"/>
    <cellStyle name="Calculation 3 6 2 12 7" xfId="44383" xr:uid="{76EE5FF9-A8C3-4407-988D-85F12F252C9B}"/>
    <cellStyle name="Calculation 3 6 2 13" xfId="5076" xr:uid="{64FA03DD-AD84-4E46-9E96-9321B24220B0}"/>
    <cellStyle name="Calculation 3 6 2 13 2" xfId="13291" xr:uid="{324F3639-7BB8-4EB2-9423-C73258AEC0B9}"/>
    <cellStyle name="Calculation 3 6 2 13 3" xfId="21155" xr:uid="{F41B40F6-B882-456D-B5FC-237F69A1ECF2}"/>
    <cellStyle name="Calculation 3 6 2 13 4" xfId="29135" xr:uid="{3679E5A5-8187-4BBF-95A6-24B9F30B3D77}"/>
    <cellStyle name="Calculation 3 6 2 13 5" xfId="36962" xr:uid="{8E700326-BDD6-4CB8-9653-25841E21BE0E}"/>
    <cellStyle name="Calculation 3 6 2 13 6" xfId="44915" xr:uid="{7318165B-30EE-4270-BA33-DF84F3D52537}"/>
    <cellStyle name="Calculation 3 6 2 14" xfId="9166" xr:uid="{6FB29CB2-BB90-499B-AEDD-1792122D6FCC}"/>
    <cellStyle name="Calculation 3 6 2 15" xfId="17028" xr:uid="{E50AF7CE-91C4-41CF-B0C9-3F2F724AFAEF}"/>
    <cellStyle name="Calculation 3 6 2 16" xfId="25045" xr:uid="{A7E6D949-3C2C-49B7-B81A-8A0639AD11BE}"/>
    <cellStyle name="Calculation 3 6 2 17" xfId="32858" xr:uid="{BEF18268-3ABB-4CA6-9325-30FD2ADF4520}"/>
    <cellStyle name="Calculation 3 6 2 18" xfId="40819" xr:uid="{51A2F0F8-75DF-4D95-92BD-B32EC5625DD9}"/>
    <cellStyle name="Calculation 3 6 2 2" xfId="1367" xr:uid="{897D6230-8FD2-40A4-8FE1-E98170E30594}"/>
    <cellStyle name="Calculation 3 6 2 2 2" xfId="5478" xr:uid="{5B99CB05-2A01-4CCF-8893-CDAE2D0183AA}"/>
    <cellStyle name="Calculation 3 6 2 2 2 2" xfId="13693" xr:uid="{7630B70D-0C05-47B7-A99B-16846414E94B}"/>
    <cellStyle name="Calculation 3 6 2 2 2 3" xfId="21557" xr:uid="{A9A462DD-BC83-4226-BFD9-04D7B4923019}"/>
    <cellStyle name="Calculation 3 6 2 2 2 4" xfId="29537" xr:uid="{FB0680CB-CB24-4AD8-B272-A5A21FE94358}"/>
    <cellStyle name="Calculation 3 6 2 2 2 5" xfId="37364" xr:uid="{2EF8E444-173D-4BAE-8040-6DF327877CEE}"/>
    <cellStyle name="Calculation 3 6 2 2 2 6" xfId="45317" xr:uid="{0FED6C5F-28AD-4F03-9D72-ADBA25D33D25}"/>
    <cellStyle name="Calculation 3 6 2 2 3" xfId="9596" xr:uid="{0D7FD98D-9F4F-4021-95A6-B443C84BF271}"/>
    <cellStyle name="Calculation 3 6 2 2 4" xfId="17458" xr:uid="{414C2D02-CA7E-49F1-A52A-474C6597DA9D}"/>
    <cellStyle name="Calculation 3 6 2 2 5" xfId="25469" xr:uid="{29F25E4A-DD85-4229-90A0-16F23787713E}"/>
    <cellStyle name="Calculation 3 6 2 2 6" xfId="33288" xr:uid="{1EC96E7C-BD39-428E-8EDF-E0CB27D52EC5}"/>
    <cellStyle name="Calculation 3 6 2 2 7" xfId="41249" xr:uid="{347500EF-A3F8-4C20-BEF6-ACA680AEE2F1}"/>
    <cellStyle name="Calculation 3 6 2 3" xfId="1710" xr:uid="{5606BB21-314C-4DE5-869E-C0C228A4A982}"/>
    <cellStyle name="Calculation 3 6 2 3 2" xfId="5797" xr:uid="{189DB68B-724C-4B81-B387-135CEFFC08F5}"/>
    <cellStyle name="Calculation 3 6 2 3 2 2" xfId="14012" xr:uid="{5FC6920F-63AE-4DFA-ACA4-81D36CF2C832}"/>
    <cellStyle name="Calculation 3 6 2 3 2 3" xfId="21876" xr:uid="{964A8E64-D5C3-4EAC-9A5C-8CCA911BCE87}"/>
    <cellStyle name="Calculation 3 6 2 3 2 4" xfId="29856" xr:uid="{15CB36DC-AC3B-4225-9CF2-625D7A5C4CE1}"/>
    <cellStyle name="Calculation 3 6 2 3 2 5" xfId="37683" xr:uid="{E267D519-3B9A-4711-A71D-6A005729AB51}"/>
    <cellStyle name="Calculation 3 6 2 3 2 6" xfId="45636" xr:uid="{BDB92DCA-DAA6-4CD2-A57D-C9763ABB87DB}"/>
    <cellStyle name="Calculation 3 6 2 3 3" xfId="9936" xr:uid="{33F77BED-D806-4599-BF4A-27041B128D32}"/>
    <cellStyle name="Calculation 3 6 2 3 4" xfId="17801" xr:uid="{8D9E25D2-5FFB-4554-B3EF-E31C91DAC388}"/>
    <cellStyle name="Calculation 3 6 2 3 5" xfId="25809" xr:uid="{3ED44714-666C-49A3-81D7-F5E3633C4AC3}"/>
    <cellStyle name="Calculation 3 6 2 3 6" xfId="33631" xr:uid="{22DD96EA-727F-48F8-AC42-0F9FEBD2D860}"/>
    <cellStyle name="Calculation 3 6 2 3 7" xfId="41592" xr:uid="{9A206C87-4B1C-46AC-BAF0-59F1771A4784}"/>
    <cellStyle name="Calculation 3 6 2 4" xfId="2045" xr:uid="{77F8B0DA-5B63-4C2F-9270-1C2F96F37FE0}"/>
    <cellStyle name="Calculation 3 6 2 4 2" xfId="6119" xr:uid="{F5209737-6DE9-4FF9-95B1-7A428C07C0E4}"/>
    <cellStyle name="Calculation 3 6 2 4 2 2" xfId="14334" xr:uid="{907E0975-143D-4861-9EE7-73E647C788EA}"/>
    <cellStyle name="Calculation 3 6 2 4 2 3" xfId="22198" xr:uid="{135EF311-60D4-4922-BAE4-F17BC6514635}"/>
    <cellStyle name="Calculation 3 6 2 4 2 4" xfId="30178" xr:uid="{37389DB8-F5C0-488A-9DB4-A2BC81CD98DE}"/>
    <cellStyle name="Calculation 3 6 2 4 2 5" xfId="38005" xr:uid="{26437F59-6BAF-4274-8D49-4AF0630FB815}"/>
    <cellStyle name="Calculation 3 6 2 4 2 6" xfId="45958" xr:uid="{84515A7D-35EA-46D3-BFC2-D6F865545E75}"/>
    <cellStyle name="Calculation 3 6 2 4 3" xfId="10271" xr:uid="{624B3E4D-A7E3-4036-BB3B-0A544413A9DC}"/>
    <cellStyle name="Calculation 3 6 2 4 4" xfId="18136" xr:uid="{0088E268-C92E-4D6A-8977-EA6CE9D00DA9}"/>
    <cellStyle name="Calculation 3 6 2 4 5" xfId="26143" xr:uid="{C740F4CD-0E0C-406C-B2D2-E469D8D48BBC}"/>
    <cellStyle name="Calculation 3 6 2 4 6" xfId="33966" xr:uid="{E5DB8BE4-DF49-4ABD-9BA0-A01FEDA10A55}"/>
    <cellStyle name="Calculation 3 6 2 4 7" xfId="41927" xr:uid="{CD9D72DA-EBD8-4C21-AF5F-39E794FA0C28}"/>
    <cellStyle name="Calculation 3 6 2 5" xfId="2364" xr:uid="{B041DFAF-2379-490A-A203-6425B63CA432}"/>
    <cellStyle name="Calculation 3 6 2 5 2" xfId="6428" xr:uid="{74D6ADCB-408A-4CB4-8301-BC9F0CECDFA4}"/>
    <cellStyle name="Calculation 3 6 2 5 2 2" xfId="14643" xr:uid="{4631A4CB-B7E9-4321-9325-AE8CEFD61DCC}"/>
    <cellStyle name="Calculation 3 6 2 5 2 3" xfId="22507" xr:uid="{ECA72A3D-4591-4AA3-8FA5-F73AF675635F}"/>
    <cellStyle name="Calculation 3 6 2 5 2 4" xfId="30487" xr:uid="{31469E5D-7CB9-446F-85BA-1A4521EB5177}"/>
    <cellStyle name="Calculation 3 6 2 5 2 5" xfId="38314" xr:uid="{8D441559-CC5A-42CB-B691-213D93558101}"/>
    <cellStyle name="Calculation 3 6 2 5 2 6" xfId="46267" xr:uid="{094006F7-AD01-476E-A51E-347D8C1334CA}"/>
    <cellStyle name="Calculation 3 6 2 5 3" xfId="10590" xr:uid="{88827400-B346-497F-AA7D-DAC32C24DB51}"/>
    <cellStyle name="Calculation 3 6 2 5 4" xfId="18455" xr:uid="{F413DBF9-E6FC-43B1-894A-6697850DFA44}"/>
    <cellStyle name="Calculation 3 6 2 5 5" xfId="26459" xr:uid="{76604D1B-645B-4CE7-8652-8FF59D4F913E}"/>
    <cellStyle name="Calculation 3 6 2 5 6" xfId="34285" xr:uid="{47565A98-A11C-4F6B-8297-BCB959118B35}"/>
    <cellStyle name="Calculation 3 6 2 5 7" xfId="42246" xr:uid="{6099728F-3A5C-4C72-8BC0-06E53334D2F5}"/>
    <cellStyle name="Calculation 3 6 2 6" xfId="2693" xr:uid="{95E4DEE4-D4EE-4962-88C0-76EF8A57794D}"/>
    <cellStyle name="Calculation 3 6 2 6 2" xfId="6743" xr:uid="{C716E633-0284-46FD-9509-C840785505F5}"/>
    <cellStyle name="Calculation 3 6 2 6 2 2" xfId="14958" xr:uid="{CFFEE7D9-4E93-40A8-A3E4-7F3BF3D31857}"/>
    <cellStyle name="Calculation 3 6 2 6 2 3" xfId="22822" xr:uid="{A58BC60B-107B-4A33-9ABA-D26A87F38E66}"/>
    <cellStyle name="Calculation 3 6 2 6 2 4" xfId="30802" xr:uid="{AC052398-848A-4DC5-99FE-4866BC571269}"/>
    <cellStyle name="Calculation 3 6 2 6 2 5" xfId="38629" xr:uid="{07B6AFBC-A9C7-4F81-BCA5-9A0D1EA88393}"/>
    <cellStyle name="Calculation 3 6 2 6 2 6" xfId="46582" xr:uid="{888CBA32-1599-47E4-848C-D570A429118C}"/>
    <cellStyle name="Calculation 3 6 2 6 3" xfId="10919" xr:uid="{58D63279-5286-46F7-ADB2-04515E604236}"/>
    <cellStyle name="Calculation 3 6 2 6 4" xfId="18784" xr:uid="{28C5D862-DBF6-48F0-AE96-5AADAF5B37D1}"/>
    <cellStyle name="Calculation 3 6 2 6 5" xfId="26787" xr:uid="{9CE24688-22F9-427C-B3D1-F33B05489D6C}"/>
    <cellStyle name="Calculation 3 6 2 6 6" xfId="34614" xr:uid="{CBF22E77-6AE9-4D6E-97EC-3622D61D5915}"/>
    <cellStyle name="Calculation 3 6 2 6 7" xfId="42575" xr:uid="{AF6920D8-1D1B-463E-9FED-18E59CE4FFE4}"/>
    <cellStyle name="Calculation 3 6 2 7" xfId="3006" xr:uid="{BF289B72-3325-4E34-A409-86A855026BCB}"/>
    <cellStyle name="Calculation 3 6 2 7 2" xfId="7047" xr:uid="{858BE015-F3ED-47A5-915E-E1A768C96CC3}"/>
    <cellStyle name="Calculation 3 6 2 7 2 2" xfId="15262" xr:uid="{96E91DFA-B3DC-4F05-B3BB-16D21804A65B}"/>
    <cellStyle name="Calculation 3 6 2 7 2 3" xfId="23126" xr:uid="{7F66FFBB-4727-451A-84F7-7376C5663980}"/>
    <cellStyle name="Calculation 3 6 2 7 2 4" xfId="31106" xr:uid="{EEA92922-43F8-4A04-AD42-1C7DC0334947}"/>
    <cellStyle name="Calculation 3 6 2 7 2 5" xfId="38933" xr:uid="{AD49348B-6548-4030-8382-91ABEF06C2B2}"/>
    <cellStyle name="Calculation 3 6 2 7 2 6" xfId="46886" xr:uid="{C029E9A9-707A-42E7-9676-7E9B551826B0}"/>
    <cellStyle name="Calculation 3 6 2 7 3" xfId="11231" xr:uid="{98C4FF8A-5A49-4EBC-B136-828E8F5DE3A0}"/>
    <cellStyle name="Calculation 3 6 2 7 4" xfId="19097" xr:uid="{E010B6DB-2C49-47A1-AFFB-FAD32EA84B94}"/>
    <cellStyle name="Calculation 3 6 2 7 5" xfId="27097" xr:uid="{F3F1E8C5-926D-46A4-814B-365CD6626A8C}"/>
    <cellStyle name="Calculation 3 6 2 7 6" xfId="34927" xr:uid="{EE495CB2-61B4-4270-9279-2001D00537DD}"/>
    <cellStyle name="Calculation 3 6 2 7 7" xfId="42888" xr:uid="{1B51B281-D4FD-4557-9B25-0E1C6A957ABC}"/>
    <cellStyle name="Calculation 3 6 2 8" xfId="3326" xr:uid="{23DE92E1-A358-4637-863A-9767B6F0044A}"/>
    <cellStyle name="Calculation 3 6 2 8 2" xfId="7354" xr:uid="{3E58A5AE-AAF7-4A65-8BE6-A691663C686C}"/>
    <cellStyle name="Calculation 3 6 2 8 2 2" xfId="15569" xr:uid="{65A55320-F698-4454-A2AF-D09B145D663D}"/>
    <cellStyle name="Calculation 3 6 2 8 2 3" xfId="23433" xr:uid="{DC2C8FC5-E932-4262-87C0-536421CBDD7B}"/>
    <cellStyle name="Calculation 3 6 2 8 2 4" xfId="31413" xr:uid="{77CC3877-D84E-40A2-B929-5FCFC62DF3F6}"/>
    <cellStyle name="Calculation 3 6 2 8 2 5" xfId="39240" xr:uid="{E3257926-1591-492B-A38A-242F1643965D}"/>
    <cellStyle name="Calculation 3 6 2 8 2 6" xfId="47193" xr:uid="{3A20B7F2-8294-496D-B57D-557D19B9F016}"/>
    <cellStyle name="Calculation 3 6 2 8 3" xfId="11550" xr:uid="{42CA64CB-8431-43ED-8C82-916ED5F2B4B0}"/>
    <cellStyle name="Calculation 3 6 2 8 4" xfId="19417" xr:uid="{38C93318-D6FA-4841-9F1B-C07B1EE1CAE4}"/>
    <cellStyle name="Calculation 3 6 2 8 5" xfId="27417" xr:uid="{82782416-BA8E-41E2-BCA1-43F66764199D}"/>
    <cellStyle name="Calculation 3 6 2 8 6" xfId="35247" xr:uid="{2121C378-6A41-4409-9C40-A4EA77A4D062}"/>
    <cellStyle name="Calculation 3 6 2 8 7" xfId="43208" xr:uid="{CA9A5DDA-6279-4EF0-AABF-992057836500}"/>
    <cellStyle name="Calculation 3 6 2 9" xfId="3620" xr:uid="{393431C0-1FAC-44D9-8B7D-25DB494AC616}"/>
    <cellStyle name="Calculation 3 6 2 9 2" xfId="7648" xr:uid="{344BF5C9-C805-43C5-8BDD-21E86AB1DDEB}"/>
    <cellStyle name="Calculation 3 6 2 9 2 2" xfId="15863" xr:uid="{960AD3A1-566F-4FF0-A589-3C78E4AA1498}"/>
    <cellStyle name="Calculation 3 6 2 9 2 3" xfId="23727" xr:uid="{D69994D0-86D2-474D-855E-F120AD563A8C}"/>
    <cellStyle name="Calculation 3 6 2 9 2 4" xfId="31707" xr:uid="{FC5E0482-8C53-4E51-9873-49F689CD3260}"/>
    <cellStyle name="Calculation 3 6 2 9 2 5" xfId="39534" xr:uid="{E9E9437C-6A30-4A0A-ACF2-6397211A0302}"/>
    <cellStyle name="Calculation 3 6 2 9 2 6" xfId="47487" xr:uid="{76A2C3DB-8A38-4027-8099-041DD60F422A}"/>
    <cellStyle name="Calculation 3 6 2 9 3" xfId="11844" xr:uid="{4B8C965A-2C42-42D8-83D1-C41BD7D0237B}"/>
    <cellStyle name="Calculation 3 6 2 9 4" xfId="19711" xr:uid="{0EE01532-B340-4FA8-B412-85275A41AD5D}"/>
    <cellStyle name="Calculation 3 6 2 9 5" xfId="27711" xr:uid="{3EDD8C69-FA41-41C8-9DC3-BEF58287F22B}"/>
    <cellStyle name="Calculation 3 6 2 9 6" xfId="35541" xr:uid="{A55B452D-EC62-4C82-A793-67A1E6E89136}"/>
    <cellStyle name="Calculation 3 6 2 9 7" xfId="43502" xr:uid="{59469CF6-A62F-488B-9B50-5A851CDAE4D7}"/>
    <cellStyle name="Calculation 3 6 20" xfId="16954" xr:uid="{2A93C1F5-AEB1-4252-98A5-B53BFF875FB4}"/>
    <cellStyle name="Calculation 3 6 21" xfId="24974" xr:uid="{841DF56C-00C2-489F-8B64-224C256C9DCB}"/>
    <cellStyle name="Calculation 3 6 22" xfId="32789" xr:uid="{C644F77A-A353-4779-9AB5-49D61FFE890C}"/>
    <cellStyle name="Calculation 3 6 23" xfId="40750" xr:uid="{3F9C374C-BB41-4C8B-8E6A-11A4FBB8ED27}"/>
    <cellStyle name="Calculation 3 6 3" xfId="983" xr:uid="{C73B2D28-6443-4426-BDD7-F55B33254BE8}"/>
    <cellStyle name="Calculation 3 6 3 10" xfId="3961" xr:uid="{5063CA55-DEC5-49C5-B878-709725D513AF}"/>
    <cellStyle name="Calculation 3 6 3 10 2" xfId="7980" xr:uid="{6983213A-A500-42B1-A762-2BB2246FD322}"/>
    <cellStyle name="Calculation 3 6 3 10 2 2" xfId="16195" xr:uid="{DB637E49-01B5-4136-91C0-7740D57E60D2}"/>
    <cellStyle name="Calculation 3 6 3 10 2 3" xfId="24059" xr:uid="{5EA7EF2D-32BA-45AD-98E6-A361607EA0D8}"/>
    <cellStyle name="Calculation 3 6 3 10 2 4" xfId="32039" xr:uid="{DB89F8FB-4F59-4C6A-9696-FBA58A2671EE}"/>
    <cellStyle name="Calculation 3 6 3 10 2 5" xfId="39866" xr:uid="{20D7A89F-3EB1-4A40-A665-BDE5234E3ACA}"/>
    <cellStyle name="Calculation 3 6 3 10 2 6" xfId="47819" xr:uid="{4CFA2988-D0E2-42CE-99A7-C1F4256250A8}"/>
    <cellStyle name="Calculation 3 6 3 10 3" xfId="12183" xr:uid="{BFA00FD2-437F-4DF5-A146-30020EC9B44E}"/>
    <cellStyle name="Calculation 3 6 3 10 4" xfId="20052" xr:uid="{F89678E1-33AD-484F-AD32-16C26D0B8668}"/>
    <cellStyle name="Calculation 3 6 3 10 5" xfId="28049" xr:uid="{CB611F56-2607-4FD4-BEA5-6F1F274FD36A}"/>
    <cellStyle name="Calculation 3 6 3 10 6" xfId="35882" xr:uid="{2D24967F-001F-4808-B10E-4C9196DA975F}"/>
    <cellStyle name="Calculation 3 6 3 10 7" xfId="43843" xr:uid="{5315354E-4FB1-4C10-8CB6-75956070960A}"/>
    <cellStyle name="Calculation 3 6 3 11" xfId="4260" xr:uid="{FD7421BE-C94B-454F-82B7-4F2AD0BB0C42}"/>
    <cellStyle name="Calculation 3 6 3 11 2" xfId="8266" xr:uid="{774896D0-54DB-4EB1-B44F-28AD4DDE3919}"/>
    <cellStyle name="Calculation 3 6 3 11 2 2" xfId="16481" xr:uid="{7D0D4C79-DBC9-4BA7-9BA7-29BD7473B783}"/>
    <cellStyle name="Calculation 3 6 3 11 2 3" xfId="24345" xr:uid="{5022C0DC-4CC2-4985-98EE-6EEA5A573880}"/>
    <cellStyle name="Calculation 3 6 3 11 2 4" xfId="32325" xr:uid="{441D1D79-1DA6-4D3C-9809-70468B46832B}"/>
    <cellStyle name="Calculation 3 6 3 11 2 5" xfId="40152" xr:uid="{C089A0A0-950D-475D-B355-B2F14D6D4F62}"/>
    <cellStyle name="Calculation 3 6 3 11 2 6" xfId="48105" xr:uid="{5DFC0BBC-FB7F-4EB6-9AEB-7893A1722247}"/>
    <cellStyle name="Calculation 3 6 3 11 3" xfId="12482" xr:uid="{2C27E36F-121E-44F6-B443-B1A4E2EBC055}"/>
    <cellStyle name="Calculation 3 6 3 11 4" xfId="20351" xr:uid="{AB49C987-BC56-4552-8364-52A232E6E6EA}"/>
    <cellStyle name="Calculation 3 6 3 11 5" xfId="28346" xr:uid="{144A9087-C796-4A2C-A642-7A205DE9CDB2}"/>
    <cellStyle name="Calculation 3 6 3 11 6" xfId="36181" xr:uid="{9D0EDD0A-4414-4FA3-A238-D59F16D75DC4}"/>
    <cellStyle name="Calculation 3 6 3 11 7" xfId="44142" xr:uid="{9FB5E447-1F58-4A29-AFDE-CB4B5F5A4A53}"/>
    <cellStyle name="Calculation 3 6 3 12" xfId="4547" xr:uid="{5E01A17D-D8F1-43D1-B61D-BD2F0D9F2851}"/>
    <cellStyle name="Calculation 3 6 3 12 2" xfId="8545" xr:uid="{12059198-31CD-424D-8855-36E5D0D8DF7B}"/>
    <cellStyle name="Calculation 3 6 3 12 2 2" xfId="16760" xr:uid="{5BB98F3A-1F70-4B04-9508-9A5F81E2EFC9}"/>
    <cellStyle name="Calculation 3 6 3 12 2 3" xfId="24624" xr:uid="{0C895AEC-4EB1-44A0-961D-8EBCEBBFD09C}"/>
    <cellStyle name="Calculation 3 6 3 12 2 4" xfId="32604" xr:uid="{09F92697-A1E0-496B-9AA9-630AA11201AB}"/>
    <cellStyle name="Calculation 3 6 3 12 2 5" xfId="40431" xr:uid="{3DDB26C7-4C39-41B4-A4E8-8898A4100B40}"/>
    <cellStyle name="Calculation 3 6 3 12 2 6" xfId="48384" xr:uid="{EC9B85D6-42A9-48BC-9F99-1BF754CD2CB7}"/>
    <cellStyle name="Calculation 3 6 3 12 3" xfId="12768" xr:uid="{DD7EB519-4229-4325-A81D-72EEFBCA7263}"/>
    <cellStyle name="Calculation 3 6 3 12 4" xfId="20638" xr:uid="{03F250B5-BB68-4DDE-93BB-1F9B5507FE24}"/>
    <cellStyle name="Calculation 3 6 3 12 5" xfId="28631" xr:uid="{2CFBCD7F-9E02-4626-847C-764BBF00A3F6}"/>
    <cellStyle name="Calculation 3 6 3 12 6" xfId="36468" xr:uid="{A608DC9B-C449-453F-AA17-8A59534E174D}"/>
    <cellStyle name="Calculation 3 6 3 12 7" xfId="44429" xr:uid="{4FB52489-5482-4428-9D94-054B3D8FDB77}"/>
    <cellStyle name="Calculation 3 6 3 13" xfId="5122" xr:uid="{B446FD7E-FB69-475B-B20B-63E7965FBD0B}"/>
    <cellStyle name="Calculation 3 6 3 13 2" xfId="13337" xr:uid="{D415AFAA-BBE8-4A73-B5CF-CB35AA603E6F}"/>
    <cellStyle name="Calculation 3 6 3 13 3" xfId="21201" xr:uid="{982F320D-1503-4AF7-88E0-7DC911F41E2A}"/>
    <cellStyle name="Calculation 3 6 3 13 4" xfId="29181" xr:uid="{D58FC89D-5132-4613-9653-F940D5C0D475}"/>
    <cellStyle name="Calculation 3 6 3 13 5" xfId="37008" xr:uid="{D599E6F0-316E-4500-8711-29C37FB7703D}"/>
    <cellStyle name="Calculation 3 6 3 13 6" xfId="44961" xr:uid="{7F3594AD-8559-4F1A-8279-AF481FE4C63A}"/>
    <cellStyle name="Calculation 3 6 3 14" xfId="9212" xr:uid="{8516BB02-E211-4995-BEDC-BCC8D9BB1C0A}"/>
    <cellStyle name="Calculation 3 6 3 15" xfId="17074" xr:uid="{20226F0C-AA86-4985-AF24-09C3D17DB130}"/>
    <cellStyle name="Calculation 3 6 3 16" xfId="25091" xr:uid="{8DE70641-0F74-4D01-84AD-91FC563373B1}"/>
    <cellStyle name="Calculation 3 6 3 17" xfId="32904" xr:uid="{52C83495-5920-43B2-BB93-8076E093E7CA}"/>
    <cellStyle name="Calculation 3 6 3 18" xfId="40865" xr:uid="{ABDF1E09-DCF7-4168-84B6-389C4CAA02ED}"/>
    <cellStyle name="Calculation 3 6 3 2" xfId="1413" xr:uid="{BC38CD62-E9D7-46D8-8D48-62C83774F824}"/>
    <cellStyle name="Calculation 3 6 3 2 2" xfId="5524" xr:uid="{4D8464F5-217F-4BF4-92B8-CA74AC245F72}"/>
    <cellStyle name="Calculation 3 6 3 2 2 2" xfId="13739" xr:uid="{8284BE69-F6BF-42EB-A139-144C1148B8ED}"/>
    <cellStyle name="Calculation 3 6 3 2 2 3" xfId="21603" xr:uid="{03514FD1-570C-4154-B456-36B88E8A163D}"/>
    <cellStyle name="Calculation 3 6 3 2 2 4" xfId="29583" xr:uid="{08022860-5E78-4E53-A112-DFF43320C1BA}"/>
    <cellStyle name="Calculation 3 6 3 2 2 5" xfId="37410" xr:uid="{4D6DDC62-8F47-407C-A900-68AFEF4C2D20}"/>
    <cellStyle name="Calculation 3 6 3 2 2 6" xfId="45363" xr:uid="{80D65E4E-8349-4516-ABFD-7820D9C336F9}"/>
    <cellStyle name="Calculation 3 6 3 2 3" xfId="9642" xr:uid="{95AB84A6-3619-4ECD-90FE-F87A76EE76B4}"/>
    <cellStyle name="Calculation 3 6 3 2 4" xfId="17504" xr:uid="{B598B679-1F09-4515-A31D-67DE0B024E9F}"/>
    <cellStyle name="Calculation 3 6 3 2 5" xfId="25515" xr:uid="{24E34C9A-6552-4597-BD78-EA4562EB6A44}"/>
    <cellStyle name="Calculation 3 6 3 2 6" xfId="33334" xr:uid="{66624A23-2F59-4492-885B-8956E18E6A3B}"/>
    <cellStyle name="Calculation 3 6 3 2 7" xfId="41295" xr:uid="{7475470B-42A7-4C96-ADF1-5306F7B85A36}"/>
    <cellStyle name="Calculation 3 6 3 3" xfId="1756" xr:uid="{ADD62551-85C0-498A-BF2C-D063C634B74B}"/>
    <cellStyle name="Calculation 3 6 3 3 2" xfId="5843" xr:uid="{9FFE29AF-B1B8-4940-A1FB-76BA6051CE8C}"/>
    <cellStyle name="Calculation 3 6 3 3 2 2" xfId="14058" xr:uid="{E66B19C7-DABE-4398-A13E-E77B40A8E991}"/>
    <cellStyle name="Calculation 3 6 3 3 2 3" xfId="21922" xr:uid="{B3FD364A-03C1-4ACD-BC4A-C65EEC5534F6}"/>
    <cellStyle name="Calculation 3 6 3 3 2 4" xfId="29902" xr:uid="{55074862-1F4A-43AE-A0F2-4297D572B32A}"/>
    <cellStyle name="Calculation 3 6 3 3 2 5" xfId="37729" xr:uid="{E001EE0D-1ACE-477E-B767-A53DEA85F690}"/>
    <cellStyle name="Calculation 3 6 3 3 2 6" xfId="45682" xr:uid="{15DB9CE6-B9BA-4279-BF78-E7C0CB8125B1}"/>
    <cellStyle name="Calculation 3 6 3 3 3" xfId="9982" xr:uid="{011C33F4-51C6-4276-BBA2-B40163A3F7A5}"/>
    <cellStyle name="Calculation 3 6 3 3 4" xfId="17847" xr:uid="{E17FF9F0-8B26-45ED-8C4D-0E03F8AEB2CF}"/>
    <cellStyle name="Calculation 3 6 3 3 5" xfId="25855" xr:uid="{1AC04652-F59F-47E4-A96B-A1828D50958A}"/>
    <cellStyle name="Calculation 3 6 3 3 6" xfId="33677" xr:uid="{27B2E993-AACC-476A-8DDD-821134958704}"/>
    <cellStyle name="Calculation 3 6 3 3 7" xfId="41638" xr:uid="{5F0F3C67-157C-440E-BC11-E53CEACA29EC}"/>
    <cellStyle name="Calculation 3 6 3 4" xfId="2091" xr:uid="{8B03A02E-6EDB-4AC1-A0F2-029AA3C07C80}"/>
    <cellStyle name="Calculation 3 6 3 4 2" xfId="6165" xr:uid="{AFA495E3-D1E7-400F-87E6-DFEA9A0B9A0F}"/>
    <cellStyle name="Calculation 3 6 3 4 2 2" xfId="14380" xr:uid="{D18EDD48-E07C-4BC8-8FB0-CB28196C7702}"/>
    <cellStyle name="Calculation 3 6 3 4 2 3" xfId="22244" xr:uid="{6CF60362-52A2-417D-BD40-4FC0DC76AB13}"/>
    <cellStyle name="Calculation 3 6 3 4 2 4" xfId="30224" xr:uid="{B0AF108D-B882-4938-A663-47CB21BA2413}"/>
    <cellStyle name="Calculation 3 6 3 4 2 5" xfId="38051" xr:uid="{77B0F3B2-CA26-473E-80CC-1CAD78BB714D}"/>
    <cellStyle name="Calculation 3 6 3 4 2 6" xfId="46004" xr:uid="{6CA181E6-45D7-4057-919F-58C306B225A6}"/>
    <cellStyle name="Calculation 3 6 3 4 3" xfId="10317" xr:uid="{AB0724AC-5A08-4315-B3F5-9A368EF0777E}"/>
    <cellStyle name="Calculation 3 6 3 4 4" xfId="18182" xr:uid="{1A61FC92-EFFE-4791-B244-9839041BAFC7}"/>
    <cellStyle name="Calculation 3 6 3 4 5" xfId="26189" xr:uid="{6E1D3A6D-513D-410B-BACB-0CC7BA2197C6}"/>
    <cellStyle name="Calculation 3 6 3 4 6" xfId="34012" xr:uid="{B635C067-D72C-4108-B074-0D2D654FF713}"/>
    <cellStyle name="Calculation 3 6 3 4 7" xfId="41973" xr:uid="{479DE76F-5A45-4AE2-B414-72323C3E4439}"/>
    <cellStyle name="Calculation 3 6 3 5" xfId="2410" xr:uid="{8D49B524-3AEE-4AE8-A0A5-F73B64EDEF46}"/>
    <cellStyle name="Calculation 3 6 3 5 2" xfId="6474" xr:uid="{16E84A76-B471-4A0E-AA91-76BA3F4419B4}"/>
    <cellStyle name="Calculation 3 6 3 5 2 2" xfId="14689" xr:uid="{66623A5C-DAFE-4168-952C-A9E0FADA884C}"/>
    <cellStyle name="Calculation 3 6 3 5 2 3" xfId="22553" xr:uid="{C6E5F5EF-175D-4920-BAD9-7A71AA3B0081}"/>
    <cellStyle name="Calculation 3 6 3 5 2 4" xfId="30533" xr:uid="{6DFEFFB6-F6E9-4742-9114-25ED1B89F19C}"/>
    <cellStyle name="Calculation 3 6 3 5 2 5" xfId="38360" xr:uid="{9C8E554A-F554-4DF8-AC92-2E6567780DED}"/>
    <cellStyle name="Calculation 3 6 3 5 2 6" xfId="46313" xr:uid="{0E7A65D6-94FE-41F9-822E-5E6822591862}"/>
    <cellStyle name="Calculation 3 6 3 5 3" xfId="10636" xr:uid="{8E6E8035-B4A6-406E-88F3-6C725CF6DB45}"/>
    <cellStyle name="Calculation 3 6 3 5 4" xfId="18501" xr:uid="{11643E4F-CC87-4DC3-9D85-5EBC51F191F8}"/>
    <cellStyle name="Calculation 3 6 3 5 5" xfId="26505" xr:uid="{2F955CB6-6FC8-4FEE-8D1F-9C8999C5FE7A}"/>
    <cellStyle name="Calculation 3 6 3 5 6" xfId="34331" xr:uid="{C321B4BF-D30D-488E-9342-7D10E6992D39}"/>
    <cellStyle name="Calculation 3 6 3 5 7" xfId="42292" xr:uid="{B8556463-552D-427F-9E0E-BA877ACCB474}"/>
    <cellStyle name="Calculation 3 6 3 6" xfId="2739" xr:uid="{C4C30ECF-1335-4FC5-89CE-39E0DA72EA4D}"/>
    <cellStyle name="Calculation 3 6 3 6 2" xfId="6789" xr:uid="{954B18B3-5A71-4002-BF73-97028316B151}"/>
    <cellStyle name="Calculation 3 6 3 6 2 2" xfId="15004" xr:uid="{C0DCFD76-CD81-426D-BFA0-8192053184DD}"/>
    <cellStyle name="Calculation 3 6 3 6 2 3" xfId="22868" xr:uid="{0704E11B-3871-4182-BA32-AA32A380E3AF}"/>
    <cellStyle name="Calculation 3 6 3 6 2 4" xfId="30848" xr:uid="{95DD16D6-703C-47DF-9030-CE91A9F0A42C}"/>
    <cellStyle name="Calculation 3 6 3 6 2 5" xfId="38675" xr:uid="{953C3DF1-F441-47F1-B850-9B11FDF5553F}"/>
    <cellStyle name="Calculation 3 6 3 6 2 6" xfId="46628" xr:uid="{E788B955-4705-4CD5-B710-4CC1102D7E6B}"/>
    <cellStyle name="Calculation 3 6 3 6 3" xfId="10965" xr:uid="{F3742F28-9974-41B9-9A73-C2863DD220F7}"/>
    <cellStyle name="Calculation 3 6 3 6 4" xfId="18830" xr:uid="{35188E04-6010-4167-9E30-15D848870C94}"/>
    <cellStyle name="Calculation 3 6 3 6 5" xfId="26833" xr:uid="{21978C63-A00C-42D5-BEBF-CD60F5760965}"/>
    <cellStyle name="Calculation 3 6 3 6 6" xfId="34660" xr:uid="{8BB44BFC-6E40-48AE-8D6A-45E79698AEBC}"/>
    <cellStyle name="Calculation 3 6 3 6 7" xfId="42621" xr:uid="{435758CF-4367-4514-A112-31C151E93BF1}"/>
    <cellStyle name="Calculation 3 6 3 7" xfId="3052" xr:uid="{96EB73AA-A857-4AC6-AF1F-142757F2A14C}"/>
    <cellStyle name="Calculation 3 6 3 7 2" xfId="7093" xr:uid="{D0D77180-9FBC-4428-8F7C-473F5C5FFEA7}"/>
    <cellStyle name="Calculation 3 6 3 7 2 2" xfId="15308" xr:uid="{A27CCFCE-54E7-4EBD-960E-BE053A8DDCF1}"/>
    <cellStyle name="Calculation 3 6 3 7 2 3" xfId="23172" xr:uid="{D3DE597C-081D-404E-88E1-DEF4F3F1CC26}"/>
    <cellStyle name="Calculation 3 6 3 7 2 4" xfId="31152" xr:uid="{D6B9081C-4AE9-4E09-844B-3EFA34A3EE84}"/>
    <cellStyle name="Calculation 3 6 3 7 2 5" xfId="38979" xr:uid="{081C0CEF-AAB5-4D59-B336-1100B4C9F2FF}"/>
    <cellStyle name="Calculation 3 6 3 7 2 6" xfId="46932" xr:uid="{568B10B3-C451-4C73-A380-3C3BD8A338EA}"/>
    <cellStyle name="Calculation 3 6 3 7 3" xfId="11277" xr:uid="{3EBAD8F6-DC22-496A-AC6E-553A811147E6}"/>
    <cellStyle name="Calculation 3 6 3 7 4" xfId="19143" xr:uid="{1188BEA6-3FCF-4721-BB35-51BB630CD179}"/>
    <cellStyle name="Calculation 3 6 3 7 5" xfId="27143" xr:uid="{4D7CFAC9-58D5-4369-9E2B-72C6659323CC}"/>
    <cellStyle name="Calculation 3 6 3 7 6" xfId="34973" xr:uid="{E31DE63E-9364-4563-BC74-1A8FEC003868}"/>
    <cellStyle name="Calculation 3 6 3 7 7" xfId="42934" xr:uid="{E4B624DF-C192-44FE-868B-A2EF859CED36}"/>
    <cellStyle name="Calculation 3 6 3 8" xfId="3372" xr:uid="{C8CEE850-72AB-4C98-88B8-A324601CBA05}"/>
    <cellStyle name="Calculation 3 6 3 8 2" xfId="7400" xr:uid="{B5D3021D-7B3B-4F88-9DB4-664D6A5BDC7E}"/>
    <cellStyle name="Calculation 3 6 3 8 2 2" xfId="15615" xr:uid="{272F51C2-AF4A-4489-80DA-2DD81EE9BFF5}"/>
    <cellStyle name="Calculation 3 6 3 8 2 3" xfId="23479" xr:uid="{AE8A664C-AAEF-4480-8143-56ED98AF0959}"/>
    <cellStyle name="Calculation 3 6 3 8 2 4" xfId="31459" xr:uid="{6D8D7F83-C44A-4672-B8DB-AE1EDECE3445}"/>
    <cellStyle name="Calculation 3 6 3 8 2 5" xfId="39286" xr:uid="{9CB066B2-8D0A-492E-A4BD-30B18E8F9AAD}"/>
    <cellStyle name="Calculation 3 6 3 8 2 6" xfId="47239" xr:uid="{DB228405-0E7E-4277-BCAB-CF7FC81585BF}"/>
    <cellStyle name="Calculation 3 6 3 8 3" xfId="11596" xr:uid="{C89A218F-D63B-403B-98E2-25E5E9170AF5}"/>
    <cellStyle name="Calculation 3 6 3 8 4" xfId="19463" xr:uid="{F2A5984B-86A2-4D56-8BC6-4748ACAD64A1}"/>
    <cellStyle name="Calculation 3 6 3 8 5" xfId="27463" xr:uid="{AAAB4DD0-46B8-4624-99CE-543815976A37}"/>
    <cellStyle name="Calculation 3 6 3 8 6" xfId="35293" xr:uid="{82EC8033-B395-437E-8983-9FBE49066AD1}"/>
    <cellStyle name="Calculation 3 6 3 8 7" xfId="43254" xr:uid="{7912A2CC-2920-414D-83DF-F42AEB09D3A4}"/>
    <cellStyle name="Calculation 3 6 3 9" xfId="3666" xr:uid="{971370DC-2BC8-4A23-83EC-0374421E02CA}"/>
    <cellStyle name="Calculation 3 6 3 9 2" xfId="7694" xr:uid="{11653014-DDAA-4C98-816C-E41270290358}"/>
    <cellStyle name="Calculation 3 6 3 9 2 2" xfId="15909" xr:uid="{3836A704-F796-4259-A419-47CBA738C7CB}"/>
    <cellStyle name="Calculation 3 6 3 9 2 3" xfId="23773" xr:uid="{1921B7E4-2318-4FA7-B338-F2DAF7D8C9A4}"/>
    <cellStyle name="Calculation 3 6 3 9 2 4" xfId="31753" xr:uid="{4E262BF3-1397-4860-B213-7ABDD02557D7}"/>
    <cellStyle name="Calculation 3 6 3 9 2 5" xfId="39580" xr:uid="{3642A521-2DA8-4616-A3F2-2A3369906909}"/>
    <cellStyle name="Calculation 3 6 3 9 2 6" xfId="47533" xr:uid="{4D7ED88F-198E-4469-AD9A-3D0C030FA083}"/>
    <cellStyle name="Calculation 3 6 3 9 3" xfId="11890" xr:uid="{ADEE6FCE-AC3A-460B-9049-B149115B4F2A}"/>
    <cellStyle name="Calculation 3 6 3 9 4" xfId="19757" xr:uid="{184DF6A2-BB0E-49E5-B19D-FAE630D88CFF}"/>
    <cellStyle name="Calculation 3 6 3 9 5" xfId="27757" xr:uid="{ACCA145D-6956-4B63-BB9C-64A2284531AC}"/>
    <cellStyle name="Calculation 3 6 3 9 6" xfId="35587" xr:uid="{02C92047-4236-4686-98B6-99AA65CD50CC}"/>
    <cellStyle name="Calculation 3 6 3 9 7" xfId="43548" xr:uid="{9C84EF51-4E83-4F9B-A881-E08D0EE45CB9}"/>
    <cellStyle name="Calculation 3 6 4" xfId="1027" xr:uid="{C732EEF9-210F-43CA-BFC5-9694E1A99D62}"/>
    <cellStyle name="Calculation 3 6 4 10" xfId="4005" xr:uid="{5555A6FA-5C08-46EC-9303-3B99E6F7E3B6}"/>
    <cellStyle name="Calculation 3 6 4 10 2" xfId="8020" xr:uid="{D86A7D41-F7CB-4DAF-95D8-AE375AC70E13}"/>
    <cellStyle name="Calculation 3 6 4 10 2 2" xfId="16235" xr:uid="{40F5F242-3907-4E0D-ADCB-A3BC88DC5FBF}"/>
    <cellStyle name="Calculation 3 6 4 10 2 3" xfId="24099" xr:uid="{C7A5142C-4CFB-4193-97B3-D62EF214F844}"/>
    <cellStyle name="Calculation 3 6 4 10 2 4" xfId="32079" xr:uid="{18EB979B-05A6-424B-92FF-F05489D0F2EC}"/>
    <cellStyle name="Calculation 3 6 4 10 2 5" xfId="39906" xr:uid="{1821C984-73D1-4BD5-B8B3-E082813E859E}"/>
    <cellStyle name="Calculation 3 6 4 10 2 6" xfId="47859" xr:uid="{A883F319-C1AC-493C-9ED1-431B2E84D52B}"/>
    <cellStyle name="Calculation 3 6 4 10 3" xfId="12227" xr:uid="{04FD2EEE-AE1A-469F-BB8E-71C31C0F8B68}"/>
    <cellStyle name="Calculation 3 6 4 10 4" xfId="20096" xr:uid="{E2D48692-E45B-43BA-83F3-0F1C8CE93F18}"/>
    <cellStyle name="Calculation 3 6 4 10 5" xfId="28092" xr:uid="{D3E86557-B049-421A-83C3-0AC42537747C}"/>
    <cellStyle name="Calculation 3 6 4 10 6" xfId="35926" xr:uid="{ED164DDF-FC73-4BB8-A855-C29C441B4BAD}"/>
    <cellStyle name="Calculation 3 6 4 10 7" xfId="43887" xr:uid="{2DD469B5-A1D9-462B-A1C6-88A42DF17897}"/>
    <cellStyle name="Calculation 3 6 4 11" xfId="4300" xr:uid="{3F11FE18-9E54-4D0D-ACB9-ED1D37BF3A77}"/>
    <cellStyle name="Calculation 3 6 4 11 2" xfId="8306" xr:uid="{837F096E-FB31-487A-BDF5-5661FE5A4881}"/>
    <cellStyle name="Calculation 3 6 4 11 2 2" xfId="16521" xr:uid="{5B3E3BF9-99A7-4102-B227-0B7A0BE97F9F}"/>
    <cellStyle name="Calculation 3 6 4 11 2 3" xfId="24385" xr:uid="{2487C7C1-FB85-47C9-8B5A-168C55C12456}"/>
    <cellStyle name="Calculation 3 6 4 11 2 4" xfId="32365" xr:uid="{D1829E2E-343B-48D6-A806-92788B4909A5}"/>
    <cellStyle name="Calculation 3 6 4 11 2 5" xfId="40192" xr:uid="{53ABCBBC-9F13-40C3-81F5-EC5F53FBD36E}"/>
    <cellStyle name="Calculation 3 6 4 11 2 6" xfId="48145" xr:uid="{3D18A20A-169B-4857-AB42-AB4B4206031E}"/>
    <cellStyle name="Calculation 3 6 4 11 3" xfId="12522" xr:uid="{22D8D203-4D41-4681-9D74-0FC48CD2B24E}"/>
    <cellStyle name="Calculation 3 6 4 11 4" xfId="20391" xr:uid="{A4FA4031-D70E-415D-84EA-7F79F5B4D901}"/>
    <cellStyle name="Calculation 3 6 4 11 5" xfId="28386" xr:uid="{70E5D9B2-0E5C-43A2-89DD-EBCC6DE4A259}"/>
    <cellStyle name="Calculation 3 6 4 11 6" xfId="36221" xr:uid="{794B719A-A52A-46EB-9931-465CE7356A4A}"/>
    <cellStyle name="Calculation 3 6 4 11 7" xfId="44182" xr:uid="{8DAB8408-FFCA-493C-979E-0C0523CE07E8}"/>
    <cellStyle name="Calculation 3 6 4 12" xfId="4591" xr:uid="{05203C57-71D6-4237-A807-C3F94835755F}"/>
    <cellStyle name="Calculation 3 6 4 12 2" xfId="8585" xr:uid="{BF4EFDE9-B301-447B-BA2E-640DFE5B6F22}"/>
    <cellStyle name="Calculation 3 6 4 12 2 2" xfId="16800" xr:uid="{F17A32D3-FD1B-408B-8D21-7086CDF5B9BF}"/>
    <cellStyle name="Calculation 3 6 4 12 2 3" xfId="24664" xr:uid="{FFA55626-2623-4B88-A020-8045A7902456}"/>
    <cellStyle name="Calculation 3 6 4 12 2 4" xfId="32644" xr:uid="{4AB043F5-75FF-4EC0-9480-D3BEE5F6CE84}"/>
    <cellStyle name="Calculation 3 6 4 12 2 5" xfId="40471" xr:uid="{493772D9-74B1-4A3D-A9D1-20519E3E3A20}"/>
    <cellStyle name="Calculation 3 6 4 12 2 6" xfId="48424" xr:uid="{4111545A-E277-4235-8C83-43B9956ED8F1}"/>
    <cellStyle name="Calculation 3 6 4 12 3" xfId="12812" xr:uid="{6337C72C-FA9F-4E58-BA30-F846C1926E71}"/>
    <cellStyle name="Calculation 3 6 4 12 4" xfId="20682" xr:uid="{10B1F228-52A6-4F40-9737-E8002A420B9B}"/>
    <cellStyle name="Calculation 3 6 4 12 5" xfId="28675" xr:uid="{D4932E54-A9C6-4E6E-BF1C-270CE2113615}"/>
    <cellStyle name="Calculation 3 6 4 12 6" xfId="36512" xr:uid="{A9F2DE67-0436-48F8-B967-A3D5140B9F7F}"/>
    <cellStyle name="Calculation 3 6 4 12 7" xfId="44473" xr:uid="{82CE3E41-422E-4E2C-B3AF-3984B5671637}"/>
    <cellStyle name="Calculation 3 6 4 13" xfId="5162" xr:uid="{AF1DD411-5F82-4372-B6E5-2F487E2535A0}"/>
    <cellStyle name="Calculation 3 6 4 13 2" xfId="13377" xr:uid="{2C66EFEA-D72D-40A4-99F1-D02B4818D688}"/>
    <cellStyle name="Calculation 3 6 4 13 3" xfId="21241" xr:uid="{1DFA08FD-01B8-4824-9669-5892D4B52F17}"/>
    <cellStyle name="Calculation 3 6 4 13 4" xfId="29221" xr:uid="{DFE64213-9A75-4CE8-AE10-4C6D67BE3ADE}"/>
    <cellStyle name="Calculation 3 6 4 13 5" xfId="37048" xr:uid="{52BC9B35-86D2-4FF0-8D22-10B8A37ABDD0}"/>
    <cellStyle name="Calculation 3 6 4 13 6" xfId="45001" xr:uid="{56700409-935E-4192-B88A-C8A942912595}"/>
    <cellStyle name="Calculation 3 6 4 14" xfId="9256" xr:uid="{31223F58-1D8E-45C0-9592-1ED25651C2BA}"/>
    <cellStyle name="Calculation 3 6 4 15" xfId="17118" xr:uid="{2B51CD21-FEA6-4998-A0E7-52EB60356791}"/>
    <cellStyle name="Calculation 3 6 4 16" xfId="25135" xr:uid="{5995121B-96B7-4FD9-8E8A-CE3F6FC0EDA4}"/>
    <cellStyle name="Calculation 3 6 4 17" xfId="32948" xr:uid="{414952DB-6579-4266-9D37-0E70A41ED7D7}"/>
    <cellStyle name="Calculation 3 6 4 18" xfId="40909" xr:uid="{E67170D0-77C2-4237-94B6-E0CB76976F61}"/>
    <cellStyle name="Calculation 3 6 4 2" xfId="1457" xr:uid="{7B5F0F1F-7760-46EF-B35B-42711522DE6C}"/>
    <cellStyle name="Calculation 3 6 4 2 2" xfId="5564" xr:uid="{C26003E0-A2E7-4125-A8F5-FF7FE831370E}"/>
    <cellStyle name="Calculation 3 6 4 2 2 2" xfId="13779" xr:uid="{88DAE499-7DD9-4F14-8B61-E4138B409B0D}"/>
    <cellStyle name="Calculation 3 6 4 2 2 3" xfId="21643" xr:uid="{8FF8BA3A-691E-494C-99DB-45C83BF3C839}"/>
    <cellStyle name="Calculation 3 6 4 2 2 4" xfId="29623" xr:uid="{85439E5B-2AE7-490B-BA49-2FF34F71A565}"/>
    <cellStyle name="Calculation 3 6 4 2 2 5" xfId="37450" xr:uid="{C4F6EDFA-5F4A-4132-AFAD-DC2D66338020}"/>
    <cellStyle name="Calculation 3 6 4 2 2 6" xfId="45403" xr:uid="{24A05B39-B69E-4551-8AAD-D46DDCFE8632}"/>
    <cellStyle name="Calculation 3 6 4 2 3" xfId="9686" xr:uid="{A0F93D28-1933-40A6-B8B2-E3C112FB5DB0}"/>
    <cellStyle name="Calculation 3 6 4 2 4" xfId="17548" xr:uid="{4622E73D-8FEB-458A-A4E8-FF489FED3436}"/>
    <cellStyle name="Calculation 3 6 4 2 5" xfId="25559" xr:uid="{15154092-40EF-48F0-8535-8C5F9F8BEA41}"/>
    <cellStyle name="Calculation 3 6 4 2 6" xfId="33378" xr:uid="{B360B4B0-E2D9-435D-A402-6BF493D91C92}"/>
    <cellStyle name="Calculation 3 6 4 2 7" xfId="41339" xr:uid="{6BB3D3C7-FC86-4006-B6B2-4F997930167D}"/>
    <cellStyle name="Calculation 3 6 4 3" xfId="1800" xr:uid="{C45AD268-265E-4547-9651-8C13D5A2153B}"/>
    <cellStyle name="Calculation 3 6 4 3 2" xfId="5883" xr:uid="{55128D4A-C23C-4D54-9E4E-1B86DCFA392C}"/>
    <cellStyle name="Calculation 3 6 4 3 2 2" xfId="14098" xr:uid="{512B93C5-99F2-46A7-8FE3-AFA3C0B6FAEF}"/>
    <cellStyle name="Calculation 3 6 4 3 2 3" xfId="21962" xr:uid="{F1FBC9BA-DE02-4314-A47A-42677A6F7A7D}"/>
    <cellStyle name="Calculation 3 6 4 3 2 4" xfId="29942" xr:uid="{184F0C20-5910-4FFE-BABD-EEBD3909351C}"/>
    <cellStyle name="Calculation 3 6 4 3 2 5" xfId="37769" xr:uid="{BB8CC8D0-B4E9-4F07-BBCC-E93DB6C0C9FD}"/>
    <cellStyle name="Calculation 3 6 4 3 2 6" xfId="45722" xr:uid="{1740DCB9-4CBC-434A-A005-03F1AC6FA736}"/>
    <cellStyle name="Calculation 3 6 4 3 3" xfId="10026" xr:uid="{927089D8-1385-491A-8811-98418C1681AE}"/>
    <cellStyle name="Calculation 3 6 4 3 4" xfId="17891" xr:uid="{CC12A144-9CDE-4DBF-8927-BB8B65C22875}"/>
    <cellStyle name="Calculation 3 6 4 3 5" xfId="25898" xr:uid="{AE3CBFC1-3AC7-4CA8-A3F0-02746E2D9CDA}"/>
    <cellStyle name="Calculation 3 6 4 3 6" xfId="33721" xr:uid="{1E6E4128-5912-4B3C-AA09-1D38C3C09EC8}"/>
    <cellStyle name="Calculation 3 6 4 3 7" xfId="41682" xr:uid="{4A38E3C4-A0F4-432D-A5AC-99CB9966ADAF}"/>
    <cellStyle name="Calculation 3 6 4 4" xfId="2134" xr:uid="{8A56435E-1089-4BC1-AE86-9C81FCD08E2D}"/>
    <cellStyle name="Calculation 3 6 4 4 2" xfId="6208" xr:uid="{4DA65A8A-1408-4BFA-9F3E-60E9B9F46333}"/>
    <cellStyle name="Calculation 3 6 4 4 2 2" xfId="14423" xr:uid="{CE381503-A2A9-4A53-ADCA-7695CE0E7F55}"/>
    <cellStyle name="Calculation 3 6 4 4 2 3" xfId="22287" xr:uid="{67D3623D-6E37-4707-A7EB-D0F390C8DBF2}"/>
    <cellStyle name="Calculation 3 6 4 4 2 4" xfId="30267" xr:uid="{1B0D302F-E73C-4C0E-8F52-0BF045955200}"/>
    <cellStyle name="Calculation 3 6 4 4 2 5" xfId="38094" xr:uid="{8F30D107-B138-4E69-AA91-14F29AB90E95}"/>
    <cellStyle name="Calculation 3 6 4 4 2 6" xfId="46047" xr:uid="{087986C1-D6CF-4A85-BA10-59EC9A6D20A9}"/>
    <cellStyle name="Calculation 3 6 4 4 3" xfId="10360" xr:uid="{77285846-0CD9-47BE-AFAB-DDF783D4C8D1}"/>
    <cellStyle name="Calculation 3 6 4 4 4" xfId="18225" xr:uid="{124DCBF9-B0A3-4739-9F11-F19F1CBB0097}"/>
    <cellStyle name="Calculation 3 6 4 4 5" xfId="26232" xr:uid="{D473076E-9C75-443D-A613-EE18ED054D91}"/>
    <cellStyle name="Calculation 3 6 4 4 6" xfId="34055" xr:uid="{71735192-0055-4111-8C27-B4DD056C19EC}"/>
    <cellStyle name="Calculation 3 6 4 4 7" xfId="42016" xr:uid="{1F7FFDCB-45C7-49C8-A86F-9DF474CE679A}"/>
    <cellStyle name="Calculation 3 6 4 5" xfId="2454" xr:uid="{8F22EFE6-D1E4-4469-81E7-FCAE6F17D1DB}"/>
    <cellStyle name="Calculation 3 6 4 5 2" xfId="6514" xr:uid="{35AF36B3-F7BB-4D34-97BD-FA871846876B}"/>
    <cellStyle name="Calculation 3 6 4 5 2 2" xfId="14729" xr:uid="{FDE8DF3E-8DD5-45CA-BC7F-372934C0BDB1}"/>
    <cellStyle name="Calculation 3 6 4 5 2 3" xfId="22593" xr:uid="{923B6567-BF29-4455-9111-E1A5D2253724}"/>
    <cellStyle name="Calculation 3 6 4 5 2 4" xfId="30573" xr:uid="{CF7B2DCE-A343-4E47-9D4E-B2DFD6738C38}"/>
    <cellStyle name="Calculation 3 6 4 5 2 5" xfId="38400" xr:uid="{8853304E-2CFA-489A-A7DC-66814979C152}"/>
    <cellStyle name="Calculation 3 6 4 5 2 6" xfId="46353" xr:uid="{9C7ACA5B-3480-46BE-AA0E-411349BB2D74}"/>
    <cellStyle name="Calculation 3 6 4 5 3" xfId="10680" xr:uid="{8104F0E6-B6F3-4A4A-AB90-BA7D306DF840}"/>
    <cellStyle name="Calculation 3 6 4 5 4" xfId="18545" xr:uid="{0EDAE088-3084-4FA7-BF27-9CD482BA84B3}"/>
    <cellStyle name="Calculation 3 6 4 5 5" xfId="26548" xr:uid="{CB9FF8FA-654C-44B5-8824-F3C1339FBA73}"/>
    <cellStyle name="Calculation 3 6 4 5 6" xfId="34375" xr:uid="{C71F156C-03C4-4B8C-909B-9DB2849A31A7}"/>
    <cellStyle name="Calculation 3 6 4 5 7" xfId="42336" xr:uid="{711D0A8C-93F1-40BF-9C12-FE8A06819C14}"/>
    <cellStyle name="Calculation 3 6 4 6" xfId="2782" xr:uid="{17DCB95A-7EA7-4EBA-923B-3289FF129B1B}"/>
    <cellStyle name="Calculation 3 6 4 6 2" xfId="6832" xr:uid="{2BA3DB0B-C514-4924-8EBD-E2AE6A1A6B15}"/>
    <cellStyle name="Calculation 3 6 4 6 2 2" xfId="15047" xr:uid="{24970F8A-DD4A-43C8-A9B2-5AD82C046BF4}"/>
    <cellStyle name="Calculation 3 6 4 6 2 3" xfId="22911" xr:uid="{AABB4701-FACA-47A6-96D3-5C556B20DA65}"/>
    <cellStyle name="Calculation 3 6 4 6 2 4" xfId="30891" xr:uid="{2C1273D5-5988-4E7F-9B3B-200627E9DCD8}"/>
    <cellStyle name="Calculation 3 6 4 6 2 5" xfId="38718" xr:uid="{BBEF34D6-5B66-40C4-A312-64A1951A8C70}"/>
    <cellStyle name="Calculation 3 6 4 6 2 6" xfId="46671" xr:uid="{3EC40959-A736-4591-97BB-CD278CBB74DA}"/>
    <cellStyle name="Calculation 3 6 4 6 3" xfId="11008" xr:uid="{5BC6852C-F584-432B-A1E0-337663B3A9FC}"/>
    <cellStyle name="Calculation 3 6 4 6 4" xfId="18873" xr:uid="{67AEDB9D-7FEB-4B9B-8A92-30124E819971}"/>
    <cellStyle name="Calculation 3 6 4 6 5" xfId="26876" xr:uid="{58F41539-556D-45A2-AECA-681A3767AA2A}"/>
    <cellStyle name="Calculation 3 6 4 6 6" xfId="34703" xr:uid="{F8E8D284-4AB2-4DE3-A742-B9451D179B19}"/>
    <cellStyle name="Calculation 3 6 4 6 7" xfId="42664" xr:uid="{9FB902DE-54F8-45C2-B68E-8EBBF58327DE}"/>
    <cellStyle name="Calculation 3 6 4 7" xfId="3096" xr:uid="{6E9C96B0-F09E-4655-AD03-4B7D0E2280CC}"/>
    <cellStyle name="Calculation 3 6 4 7 2" xfId="7133" xr:uid="{95B577CA-F9B9-40AD-90C2-12AB7C9087DA}"/>
    <cellStyle name="Calculation 3 6 4 7 2 2" xfId="15348" xr:uid="{59A2E823-C002-40A4-8792-C303BA0A1C84}"/>
    <cellStyle name="Calculation 3 6 4 7 2 3" xfId="23212" xr:uid="{65279DF1-AEA1-4651-ADF6-D44C932F329F}"/>
    <cellStyle name="Calculation 3 6 4 7 2 4" xfId="31192" xr:uid="{1678CF5F-D692-47EE-9E04-957FC94DE576}"/>
    <cellStyle name="Calculation 3 6 4 7 2 5" xfId="39019" xr:uid="{29CAE45C-2C7C-4405-89E7-44DB273CEA17}"/>
    <cellStyle name="Calculation 3 6 4 7 2 6" xfId="46972" xr:uid="{59BDEF9C-A280-458D-9D28-C4762D034082}"/>
    <cellStyle name="Calculation 3 6 4 7 3" xfId="11320" xr:uid="{C2641C67-80DA-4AC0-9907-FDC06F1B4681}"/>
    <cellStyle name="Calculation 3 6 4 7 4" xfId="19187" xr:uid="{770516C8-92D1-417E-BF0B-7D10C4262559}"/>
    <cellStyle name="Calculation 3 6 4 7 5" xfId="27187" xr:uid="{33CA8EF7-8FC6-4126-B0EA-40C4A5FBE418}"/>
    <cellStyle name="Calculation 3 6 4 7 6" xfId="35017" xr:uid="{53588CC6-A06C-43BC-83A0-83A0EC159FBC}"/>
    <cellStyle name="Calculation 3 6 4 7 7" xfId="42978" xr:uid="{6BBB1B4E-C432-4BB2-B5DF-86C0D070059D}"/>
    <cellStyle name="Calculation 3 6 4 8" xfId="3412" xr:uid="{DBC77CAA-DBFD-4A9C-AC38-00AE1A670F4B}"/>
    <cellStyle name="Calculation 3 6 4 8 2" xfId="7440" xr:uid="{E24A8792-CAB3-4751-A333-915A72F49D6C}"/>
    <cellStyle name="Calculation 3 6 4 8 2 2" xfId="15655" xr:uid="{4AA57F29-F1BD-48B5-B12C-9621B124D56D}"/>
    <cellStyle name="Calculation 3 6 4 8 2 3" xfId="23519" xr:uid="{B0CDB486-D163-4D92-A435-5575C2B1D688}"/>
    <cellStyle name="Calculation 3 6 4 8 2 4" xfId="31499" xr:uid="{1F2AE390-691D-4491-9B3A-BBF6D0BB5AEC}"/>
    <cellStyle name="Calculation 3 6 4 8 2 5" xfId="39326" xr:uid="{D5677E84-E50D-4DB7-938D-18E2E0725C17}"/>
    <cellStyle name="Calculation 3 6 4 8 2 6" xfId="47279" xr:uid="{A62013E3-F2EF-40DC-A496-9A66AA74046A}"/>
    <cellStyle name="Calculation 3 6 4 8 3" xfId="11636" xr:uid="{66D764EA-055F-4C27-9213-3EDA1B2B9F5A}"/>
    <cellStyle name="Calculation 3 6 4 8 4" xfId="19503" xr:uid="{FDCD79FE-D3E9-44F7-AE5A-94EF1BB9A749}"/>
    <cellStyle name="Calculation 3 6 4 8 5" xfId="27503" xr:uid="{7D960B18-8AAD-422B-A6C7-A71ED34271DB}"/>
    <cellStyle name="Calculation 3 6 4 8 6" xfId="35333" xr:uid="{E421F0A0-579F-4ED6-978F-7A8DB9EDF533}"/>
    <cellStyle name="Calculation 3 6 4 8 7" xfId="43294" xr:uid="{8378929B-8FA4-4A14-A38D-85740CB5FAD9}"/>
    <cellStyle name="Calculation 3 6 4 9" xfId="3707" xr:uid="{6A9972CE-9EFC-41F5-BFD3-5D0374E308DF}"/>
    <cellStyle name="Calculation 3 6 4 9 2" xfId="7735" xr:uid="{59F3B37E-AD25-4BCC-A4CF-5C4ACE3D9265}"/>
    <cellStyle name="Calculation 3 6 4 9 2 2" xfId="15950" xr:uid="{81372634-262A-47B3-BD2D-6CC0DC227125}"/>
    <cellStyle name="Calculation 3 6 4 9 2 3" xfId="23814" xr:uid="{E0C01F5D-0AE3-4061-B4DF-408C9FC6ED5C}"/>
    <cellStyle name="Calculation 3 6 4 9 2 4" xfId="31794" xr:uid="{0F501060-B6EC-4C23-924F-6871EA108B3D}"/>
    <cellStyle name="Calculation 3 6 4 9 2 5" xfId="39621" xr:uid="{2F381C16-0865-47FC-B584-A258B5ECC339}"/>
    <cellStyle name="Calculation 3 6 4 9 2 6" xfId="47574" xr:uid="{0F0FB1E0-089E-4C5D-A05F-01D89023D2BB}"/>
    <cellStyle name="Calculation 3 6 4 9 3" xfId="11931" xr:uid="{D9F8585A-8AB4-431D-BE96-CFAB3477759F}"/>
    <cellStyle name="Calculation 3 6 4 9 4" xfId="19798" xr:uid="{3517B681-3DA0-45BE-A6EB-26C3DDC7E314}"/>
    <cellStyle name="Calculation 3 6 4 9 5" xfId="27798" xr:uid="{68DA9E7F-CC8F-429A-8BD4-36008EEFF3C5}"/>
    <cellStyle name="Calculation 3 6 4 9 6" xfId="35628" xr:uid="{3E13DA3A-18BF-446E-85A7-4F1E442DFC34}"/>
    <cellStyle name="Calculation 3 6 4 9 7" xfId="43589" xr:uid="{0FD7AA59-0C41-4349-8EDB-EBBC04FC4ACD}"/>
    <cellStyle name="Calculation 3 6 5" xfId="1066" xr:uid="{DC15E74E-8844-416E-8510-DA920881F874}"/>
    <cellStyle name="Calculation 3 6 5 10" xfId="4044" xr:uid="{644637BE-487A-44F8-A6C5-E1CE930D41AA}"/>
    <cellStyle name="Calculation 3 6 5 10 2" xfId="8059" xr:uid="{BA59D132-C8A3-4856-B58A-C5013D996351}"/>
    <cellStyle name="Calculation 3 6 5 10 2 2" xfId="16274" xr:uid="{B8ECBC9F-377A-4A1E-A86B-8BA975F7A62A}"/>
    <cellStyle name="Calculation 3 6 5 10 2 3" xfId="24138" xr:uid="{D7783EEF-C273-4BFA-8380-56DDC3ECA68A}"/>
    <cellStyle name="Calculation 3 6 5 10 2 4" xfId="32118" xr:uid="{4411C599-B09C-410F-943F-1775DAF8915D}"/>
    <cellStyle name="Calculation 3 6 5 10 2 5" xfId="39945" xr:uid="{E233AD04-D572-43B3-98D5-392C00DCE6AB}"/>
    <cellStyle name="Calculation 3 6 5 10 2 6" xfId="47898" xr:uid="{0423460B-E623-4414-81FF-E8D050C6E163}"/>
    <cellStyle name="Calculation 3 6 5 10 3" xfId="12266" xr:uid="{510EDB7D-DE96-4BB4-BD8D-9561B01F370E}"/>
    <cellStyle name="Calculation 3 6 5 10 4" xfId="20135" xr:uid="{E3E72462-3F9E-47A3-B632-4CA60A14A390}"/>
    <cellStyle name="Calculation 3 6 5 10 5" xfId="28131" xr:uid="{761D9A1C-046A-48E1-9A58-152341F110AF}"/>
    <cellStyle name="Calculation 3 6 5 10 6" xfId="35965" xr:uid="{ED56EB83-CDCC-4192-B4E6-0A3A47F16A97}"/>
    <cellStyle name="Calculation 3 6 5 10 7" xfId="43926" xr:uid="{7BBD4DBF-9FBE-44F5-BFE7-AA3B1EEF90EF}"/>
    <cellStyle name="Calculation 3 6 5 11" xfId="4339" xr:uid="{F2E183A1-B494-47F6-BAEB-51A0781C253E}"/>
    <cellStyle name="Calculation 3 6 5 11 2" xfId="8345" xr:uid="{03842761-CC7E-4B07-B1B1-0BA472F2E61D}"/>
    <cellStyle name="Calculation 3 6 5 11 2 2" xfId="16560" xr:uid="{E88AC368-F7B8-4016-BDA0-888DE1836F7E}"/>
    <cellStyle name="Calculation 3 6 5 11 2 3" xfId="24424" xr:uid="{0964FB6E-A545-4278-B95C-CADF79418ECC}"/>
    <cellStyle name="Calculation 3 6 5 11 2 4" xfId="32404" xr:uid="{DB220B6D-7866-4AD2-A879-DAB2F866F7B1}"/>
    <cellStyle name="Calculation 3 6 5 11 2 5" xfId="40231" xr:uid="{866F78B4-0227-490A-BCBF-AD58EC679EF6}"/>
    <cellStyle name="Calculation 3 6 5 11 2 6" xfId="48184" xr:uid="{C191B3CC-E3F7-4D26-AE16-6F54388B194A}"/>
    <cellStyle name="Calculation 3 6 5 11 3" xfId="12561" xr:uid="{7DB9B3D5-DFC5-4833-B92D-59BB7C1DFCA1}"/>
    <cellStyle name="Calculation 3 6 5 11 4" xfId="20430" xr:uid="{FB6C88D9-5BD6-4345-9EDE-C4E6BD11BCA3}"/>
    <cellStyle name="Calculation 3 6 5 11 5" xfId="28425" xr:uid="{723C5C1C-341A-4D56-BEB9-05D0093D2070}"/>
    <cellStyle name="Calculation 3 6 5 11 6" xfId="36260" xr:uid="{867B355F-AE7C-412C-81D6-278B828A4789}"/>
    <cellStyle name="Calculation 3 6 5 11 7" xfId="44221" xr:uid="{53D17E3E-1ED0-42CE-811C-E4AC47751EAB}"/>
    <cellStyle name="Calculation 3 6 5 12" xfId="4630" xr:uid="{1115159A-7683-417E-AEE1-405F7D12ABD5}"/>
    <cellStyle name="Calculation 3 6 5 12 2" xfId="8624" xr:uid="{B1DFF724-C785-4CF5-BC10-D73EB3E70002}"/>
    <cellStyle name="Calculation 3 6 5 12 2 2" xfId="16839" xr:uid="{64526604-CEB3-42EB-AE89-D8BE3B577AA8}"/>
    <cellStyle name="Calculation 3 6 5 12 2 3" xfId="24703" xr:uid="{51F7856C-3D6B-4C72-AC67-1339B941DD35}"/>
    <cellStyle name="Calculation 3 6 5 12 2 4" xfId="32683" xr:uid="{2EFD73CA-A234-4FB3-B676-89761C068893}"/>
    <cellStyle name="Calculation 3 6 5 12 2 5" xfId="40510" xr:uid="{B6B58E7F-9064-4226-90B1-9A8E5118A261}"/>
    <cellStyle name="Calculation 3 6 5 12 2 6" xfId="48463" xr:uid="{4329EA10-6D0B-4655-8AE7-2BACD77EBAAD}"/>
    <cellStyle name="Calculation 3 6 5 12 3" xfId="12851" xr:uid="{26FBCFE3-DF13-48F9-B87C-4E515F34D0B6}"/>
    <cellStyle name="Calculation 3 6 5 12 4" xfId="20721" xr:uid="{A901A814-9B74-4609-A05E-D856DD455981}"/>
    <cellStyle name="Calculation 3 6 5 12 5" xfId="28714" xr:uid="{C6B4C99A-CFA0-44F4-9743-F30C6C1BD91F}"/>
    <cellStyle name="Calculation 3 6 5 12 6" xfId="36551" xr:uid="{EB1A0D90-8A0B-49FA-9B4A-73D01D4126F9}"/>
    <cellStyle name="Calculation 3 6 5 12 7" xfId="44512" xr:uid="{E024B546-AD56-40F0-B0FD-197089665FBE}"/>
    <cellStyle name="Calculation 3 6 5 13" xfId="5201" xr:uid="{5FB32413-7E49-42C4-B6DE-20EA5EC49A52}"/>
    <cellStyle name="Calculation 3 6 5 13 2" xfId="13416" xr:uid="{D6C01BA6-D0FC-4634-826A-D9BA9A711E6A}"/>
    <cellStyle name="Calculation 3 6 5 13 3" xfId="21280" xr:uid="{288C6E7B-3C6D-4B50-9403-CB3E9472B870}"/>
    <cellStyle name="Calculation 3 6 5 13 4" xfId="29260" xr:uid="{447E4C3C-6D7B-4326-95D2-4A8674AABD24}"/>
    <cellStyle name="Calculation 3 6 5 13 5" xfId="37087" xr:uid="{05764D75-BBC1-400A-8B23-CDD862648CA3}"/>
    <cellStyle name="Calculation 3 6 5 13 6" xfId="45040" xr:uid="{AD2CC5D8-586C-4DB2-94E2-3427C50CEC20}"/>
    <cellStyle name="Calculation 3 6 5 14" xfId="9295" xr:uid="{DA674F38-9C98-4E0C-AA3C-F277DC2AB13B}"/>
    <cellStyle name="Calculation 3 6 5 15" xfId="17157" xr:uid="{61BD3166-FABF-4995-8840-40434CDDF834}"/>
    <cellStyle name="Calculation 3 6 5 16" xfId="25174" xr:uid="{C279C7D2-7FEE-4FEA-B595-B3946F8B46F9}"/>
    <cellStyle name="Calculation 3 6 5 17" xfId="32987" xr:uid="{1E1575DC-16CD-475C-A29C-15197E0409EE}"/>
    <cellStyle name="Calculation 3 6 5 18" xfId="40948" xr:uid="{60566126-CD5F-4510-A0BC-AF638B67DE0A}"/>
    <cellStyle name="Calculation 3 6 5 2" xfId="1496" xr:uid="{27279A0B-6171-4DA4-ABCD-92B5F6DD4FB5}"/>
    <cellStyle name="Calculation 3 6 5 2 2" xfId="5603" xr:uid="{0F24DCEB-5100-46AC-AE88-F7001F6A3BD9}"/>
    <cellStyle name="Calculation 3 6 5 2 2 2" xfId="13818" xr:uid="{9865A829-237B-4EFC-8ABA-0053247F90A9}"/>
    <cellStyle name="Calculation 3 6 5 2 2 3" xfId="21682" xr:uid="{919E4D4A-95C0-49BF-A238-5D795147A010}"/>
    <cellStyle name="Calculation 3 6 5 2 2 4" xfId="29662" xr:uid="{4B6C1FC0-B656-463C-B6E6-5EDDBF317A28}"/>
    <cellStyle name="Calculation 3 6 5 2 2 5" xfId="37489" xr:uid="{EB5AF894-286B-4548-ADF3-15A5AF9A6619}"/>
    <cellStyle name="Calculation 3 6 5 2 2 6" xfId="45442" xr:uid="{4CF96A2A-9DA8-441C-A57D-2D5DA6C4F5D7}"/>
    <cellStyle name="Calculation 3 6 5 2 3" xfId="9725" xr:uid="{7EBB65E4-8573-4CED-9810-1FDDF506D2E9}"/>
    <cellStyle name="Calculation 3 6 5 2 4" xfId="17587" xr:uid="{6D590CB1-899B-4B6B-8E5A-646BC8193CE7}"/>
    <cellStyle name="Calculation 3 6 5 2 5" xfId="25598" xr:uid="{3DACAD20-DE8B-4FD0-8B8C-2301F33956E3}"/>
    <cellStyle name="Calculation 3 6 5 2 6" xfId="33417" xr:uid="{25ECD5B5-85EE-4FAE-83D9-7369DB60B56B}"/>
    <cellStyle name="Calculation 3 6 5 2 7" xfId="41378" xr:uid="{95E26B79-9F37-4A6F-A227-AEA9543EBF57}"/>
    <cellStyle name="Calculation 3 6 5 3" xfId="1839" xr:uid="{238F20D2-9B3A-4DF6-9AE2-37E5B5FF4521}"/>
    <cellStyle name="Calculation 3 6 5 3 2" xfId="5922" xr:uid="{F1A6815B-29BB-4F3B-AD6C-92910433215D}"/>
    <cellStyle name="Calculation 3 6 5 3 2 2" xfId="14137" xr:uid="{56DBDB2A-B885-4A8B-BB53-1BDD44607A06}"/>
    <cellStyle name="Calculation 3 6 5 3 2 3" xfId="22001" xr:uid="{33767CA6-B592-49C3-BDED-941A97EEF668}"/>
    <cellStyle name="Calculation 3 6 5 3 2 4" xfId="29981" xr:uid="{5B9DA005-E0A8-44FF-BE32-83A844340513}"/>
    <cellStyle name="Calculation 3 6 5 3 2 5" xfId="37808" xr:uid="{4A0BC867-0B28-428A-930A-9EEA3DFFADED}"/>
    <cellStyle name="Calculation 3 6 5 3 2 6" xfId="45761" xr:uid="{5758AA05-8BD9-429D-BCA2-24EC98F3F340}"/>
    <cellStyle name="Calculation 3 6 5 3 3" xfId="10065" xr:uid="{D51B85F8-3F31-4AE2-A3BC-D175AA1416CE}"/>
    <cellStyle name="Calculation 3 6 5 3 4" xfId="17930" xr:uid="{BA55D1B2-E8F8-4550-A247-3D76DA146C4E}"/>
    <cellStyle name="Calculation 3 6 5 3 5" xfId="25937" xr:uid="{0D4D3DFB-4350-407D-A296-DC6F4B22DCC5}"/>
    <cellStyle name="Calculation 3 6 5 3 6" xfId="33760" xr:uid="{7718F781-D5CE-4E35-BA42-869423A4758C}"/>
    <cellStyle name="Calculation 3 6 5 3 7" xfId="41721" xr:uid="{295FBF56-59B0-4D3A-9B03-D05678A96C46}"/>
    <cellStyle name="Calculation 3 6 5 4" xfId="2173" xr:uid="{BCD457B0-FA6B-4ECB-BF36-7BC148E7B395}"/>
    <cellStyle name="Calculation 3 6 5 4 2" xfId="6247" xr:uid="{DD010AD0-3E76-44CD-8448-D578FDFBD1C3}"/>
    <cellStyle name="Calculation 3 6 5 4 2 2" xfId="14462" xr:uid="{09A53596-F8CE-456C-B465-CDDA318B2F0E}"/>
    <cellStyle name="Calculation 3 6 5 4 2 3" xfId="22326" xr:uid="{5A798E75-FEFB-4C95-8023-0B82853C7B07}"/>
    <cellStyle name="Calculation 3 6 5 4 2 4" xfId="30306" xr:uid="{927F8D6C-B966-4F8F-A9E3-3A69C888503C}"/>
    <cellStyle name="Calculation 3 6 5 4 2 5" xfId="38133" xr:uid="{96ED0743-5602-4982-AF06-A237A237D1F9}"/>
    <cellStyle name="Calculation 3 6 5 4 2 6" xfId="46086" xr:uid="{AC76DB8C-1A00-43B0-B474-0BC612460544}"/>
    <cellStyle name="Calculation 3 6 5 4 3" xfId="10399" xr:uid="{83C88676-34C4-4C28-84A0-D65910CE23DB}"/>
    <cellStyle name="Calculation 3 6 5 4 4" xfId="18264" xr:uid="{6784F132-5163-423B-9547-07384AD46BCA}"/>
    <cellStyle name="Calculation 3 6 5 4 5" xfId="26271" xr:uid="{3F921456-4817-4B15-96D9-CAA725377D37}"/>
    <cellStyle name="Calculation 3 6 5 4 6" xfId="34094" xr:uid="{C7C0F799-6C9C-418C-AD00-2E5C650E3243}"/>
    <cellStyle name="Calculation 3 6 5 4 7" xfId="42055" xr:uid="{34D9669B-A42C-40B2-B1D5-430C1D700DA8}"/>
    <cellStyle name="Calculation 3 6 5 5" xfId="2493" xr:uid="{725DDB54-205F-48E2-864B-0BB51646C0B9}"/>
    <cellStyle name="Calculation 3 6 5 5 2" xfId="6553" xr:uid="{8452DF0F-50A4-4FEF-B742-4E2854351B35}"/>
    <cellStyle name="Calculation 3 6 5 5 2 2" xfId="14768" xr:uid="{141F694C-62F5-4E56-84CA-01E12DDDF160}"/>
    <cellStyle name="Calculation 3 6 5 5 2 3" xfId="22632" xr:uid="{84D22333-6D3F-4944-8DD7-3DE10D523B0B}"/>
    <cellStyle name="Calculation 3 6 5 5 2 4" xfId="30612" xr:uid="{8215B4CA-33B5-45B1-B96E-B0436417F08C}"/>
    <cellStyle name="Calculation 3 6 5 5 2 5" xfId="38439" xr:uid="{963600E6-D482-4FE5-A461-30B897D8E577}"/>
    <cellStyle name="Calculation 3 6 5 5 2 6" xfId="46392" xr:uid="{DF96C857-17E4-42C7-907F-161E30CCE87F}"/>
    <cellStyle name="Calculation 3 6 5 5 3" xfId="10719" xr:uid="{0DDD2ACD-A35D-4522-A1A2-753CD22E30DB}"/>
    <cellStyle name="Calculation 3 6 5 5 4" xfId="18584" xr:uid="{06C2A4B0-6CEA-4FB9-A7C2-E2EC8AAAAF73}"/>
    <cellStyle name="Calculation 3 6 5 5 5" xfId="26587" xr:uid="{DE6F8932-DD55-4551-BE56-4DFBAFBD6D2D}"/>
    <cellStyle name="Calculation 3 6 5 5 6" xfId="34414" xr:uid="{9135A0A9-A81A-4543-932D-DF7694633892}"/>
    <cellStyle name="Calculation 3 6 5 5 7" xfId="42375" xr:uid="{A6464A67-525E-4677-A102-3AA375B3C9C0}"/>
    <cellStyle name="Calculation 3 6 5 6" xfId="2821" xr:uid="{9BC5AA74-6C4A-41FC-86D4-7AE60E331C85}"/>
    <cellStyle name="Calculation 3 6 5 6 2" xfId="6871" xr:uid="{3437575A-D1F1-4409-A40A-07C54AE2DC5D}"/>
    <cellStyle name="Calculation 3 6 5 6 2 2" xfId="15086" xr:uid="{CD0A1125-1167-4A97-A43A-2765EA3000F4}"/>
    <cellStyle name="Calculation 3 6 5 6 2 3" xfId="22950" xr:uid="{15134A74-0B5C-4AA8-9960-6812F503E906}"/>
    <cellStyle name="Calculation 3 6 5 6 2 4" xfId="30930" xr:uid="{1D56DE40-6AFB-41E2-BF9C-DA91940EA3AA}"/>
    <cellStyle name="Calculation 3 6 5 6 2 5" xfId="38757" xr:uid="{B8B3FF68-6E15-4849-974D-4F8595803CF1}"/>
    <cellStyle name="Calculation 3 6 5 6 2 6" xfId="46710" xr:uid="{102C5F44-8B43-4243-AE1A-97FA9087AB10}"/>
    <cellStyle name="Calculation 3 6 5 6 3" xfId="11047" xr:uid="{079BA273-DCF8-44A1-A3F3-06EFE112250B}"/>
    <cellStyle name="Calculation 3 6 5 6 4" xfId="18912" xr:uid="{06103107-F33D-47C8-A1AF-D0EDB4C1910B}"/>
    <cellStyle name="Calculation 3 6 5 6 5" xfId="26915" xr:uid="{399966A8-BBA8-40A3-8012-B68B16397B95}"/>
    <cellStyle name="Calculation 3 6 5 6 6" xfId="34742" xr:uid="{6CCB6F9B-C150-4636-AC13-2DE804F6912E}"/>
    <cellStyle name="Calculation 3 6 5 6 7" xfId="42703" xr:uid="{EA80B5B4-77E0-4085-A9EB-E22A8C99E196}"/>
    <cellStyle name="Calculation 3 6 5 7" xfId="3135" xr:uid="{10C62E8B-E117-40F1-886A-3C79F314DD5C}"/>
    <cellStyle name="Calculation 3 6 5 7 2" xfId="7172" xr:uid="{2CD59E45-8AF3-4821-966D-A76512A5649C}"/>
    <cellStyle name="Calculation 3 6 5 7 2 2" xfId="15387" xr:uid="{E89C7B31-5164-4189-B7BD-9AB750F5834D}"/>
    <cellStyle name="Calculation 3 6 5 7 2 3" xfId="23251" xr:uid="{572CB967-C5CD-46CD-8EAE-A94C727A2A5E}"/>
    <cellStyle name="Calculation 3 6 5 7 2 4" xfId="31231" xr:uid="{748101B7-47DE-44CB-B942-D8FC61BCC2B9}"/>
    <cellStyle name="Calculation 3 6 5 7 2 5" xfId="39058" xr:uid="{2CD89246-6B66-44A9-9CE6-7E4663FACFC1}"/>
    <cellStyle name="Calculation 3 6 5 7 2 6" xfId="47011" xr:uid="{7B4A1F83-999F-4966-A4CD-2FCB454EAE87}"/>
    <cellStyle name="Calculation 3 6 5 7 3" xfId="11359" xr:uid="{F3F01574-B16E-4099-BE57-01D48CC73913}"/>
    <cellStyle name="Calculation 3 6 5 7 4" xfId="19226" xr:uid="{7DBFAB8D-2D6D-4FE3-8E17-070321F8A297}"/>
    <cellStyle name="Calculation 3 6 5 7 5" xfId="27226" xr:uid="{EE63CF72-E386-4744-92E6-4DABDEA3AF47}"/>
    <cellStyle name="Calculation 3 6 5 7 6" xfId="35056" xr:uid="{7CF7FD2C-D4AF-4EE6-8981-55811E84C5A4}"/>
    <cellStyle name="Calculation 3 6 5 7 7" xfId="43017" xr:uid="{A1F859FE-6C34-4F1B-8E69-BCAC5CF822DC}"/>
    <cellStyle name="Calculation 3 6 5 8" xfId="3451" xr:uid="{7EBF5C69-00B9-44D8-8303-62AEFEDBF5B9}"/>
    <cellStyle name="Calculation 3 6 5 8 2" xfId="7479" xr:uid="{479AB073-9705-4C4F-AE84-BAE3B8920142}"/>
    <cellStyle name="Calculation 3 6 5 8 2 2" xfId="15694" xr:uid="{3594FC06-6331-4B72-B592-EB9CFF317F73}"/>
    <cellStyle name="Calculation 3 6 5 8 2 3" xfId="23558" xr:uid="{669BD2D0-3AA0-4716-B9AD-7957B3A29621}"/>
    <cellStyle name="Calculation 3 6 5 8 2 4" xfId="31538" xr:uid="{801A8952-A7B0-4B4E-A09C-63F58A38C493}"/>
    <cellStyle name="Calculation 3 6 5 8 2 5" xfId="39365" xr:uid="{F04887ED-9C5B-47E1-96F1-5A76A12CDFC5}"/>
    <cellStyle name="Calculation 3 6 5 8 2 6" xfId="47318" xr:uid="{5F7240B7-3D1F-42B0-84FF-DEBF6F1A0DE6}"/>
    <cellStyle name="Calculation 3 6 5 8 3" xfId="11675" xr:uid="{9879A7A4-4DB4-40F8-8127-89691CDD72BC}"/>
    <cellStyle name="Calculation 3 6 5 8 4" xfId="19542" xr:uid="{4894B344-B39D-44C9-B7CC-BD27AD8B087F}"/>
    <cellStyle name="Calculation 3 6 5 8 5" xfId="27542" xr:uid="{4CDA4760-C64A-49A7-83FD-042D77495326}"/>
    <cellStyle name="Calculation 3 6 5 8 6" xfId="35372" xr:uid="{DB039A5E-D330-445F-8EA2-A9EE36EF37CF}"/>
    <cellStyle name="Calculation 3 6 5 8 7" xfId="43333" xr:uid="{B1F42B26-F35E-443A-9EB8-2567C5A74127}"/>
    <cellStyle name="Calculation 3 6 5 9" xfId="3746" xr:uid="{699C402B-3C2D-4CA3-9150-7D07B378A67B}"/>
    <cellStyle name="Calculation 3 6 5 9 2" xfId="7774" xr:uid="{44727F57-F8F5-4982-B5C7-D360A56F6E19}"/>
    <cellStyle name="Calculation 3 6 5 9 2 2" xfId="15989" xr:uid="{953DD37D-8E8A-4E3A-ABC7-C0FC49C37DFF}"/>
    <cellStyle name="Calculation 3 6 5 9 2 3" xfId="23853" xr:uid="{03277B3D-C0DA-4C02-83F8-7019704A0353}"/>
    <cellStyle name="Calculation 3 6 5 9 2 4" xfId="31833" xr:uid="{7150C2E1-8637-4F6E-9240-C99044E7F9EB}"/>
    <cellStyle name="Calculation 3 6 5 9 2 5" xfId="39660" xr:uid="{3F8813FB-6CDA-425C-82F5-D61C81F1A132}"/>
    <cellStyle name="Calculation 3 6 5 9 2 6" xfId="47613" xr:uid="{533C6952-C61F-41F3-A3B4-43994B5A2D40}"/>
    <cellStyle name="Calculation 3 6 5 9 3" xfId="11970" xr:uid="{975B5EC1-7D2C-42FF-B8BB-9BDB99E93D9E}"/>
    <cellStyle name="Calculation 3 6 5 9 4" xfId="19837" xr:uid="{71CE5483-9361-46CD-91BC-3D61ECB58F49}"/>
    <cellStyle name="Calculation 3 6 5 9 5" xfId="27837" xr:uid="{31042A01-DB81-4E2A-B47C-91E0B1CA9596}"/>
    <cellStyle name="Calculation 3 6 5 9 6" xfId="35667" xr:uid="{D8228868-393F-420A-ACE4-BDF7AD84F8A0}"/>
    <cellStyle name="Calculation 3 6 5 9 7" xfId="43628" xr:uid="{2246E562-9ECE-4B75-9142-8E702CC772E3}"/>
    <cellStyle name="Calculation 3 6 6" xfId="1109" xr:uid="{B151BD3D-7947-4900-A8C0-748F54C51C9B}"/>
    <cellStyle name="Calculation 3 6 6 10" xfId="4087" xr:uid="{54B5364D-F745-449A-AB40-BDE0C4624291}"/>
    <cellStyle name="Calculation 3 6 6 10 2" xfId="8098" xr:uid="{DFB60DC4-7E28-44DB-9D8F-42934A3581C2}"/>
    <cellStyle name="Calculation 3 6 6 10 2 2" xfId="16313" xr:uid="{7303E233-488B-414B-8FDA-0A7AD779916B}"/>
    <cellStyle name="Calculation 3 6 6 10 2 3" xfId="24177" xr:uid="{2185795D-DEAE-480E-9ECD-4A2C64C9B24D}"/>
    <cellStyle name="Calculation 3 6 6 10 2 4" xfId="32157" xr:uid="{D621EA90-8C66-4F3D-8524-958F3FAD2DDC}"/>
    <cellStyle name="Calculation 3 6 6 10 2 5" xfId="39984" xr:uid="{2225BF85-C384-4E7A-8AEA-2D8846C434CF}"/>
    <cellStyle name="Calculation 3 6 6 10 2 6" xfId="47937" xr:uid="{AC607FF2-43F4-45B1-970C-CDDEDAFA1908}"/>
    <cellStyle name="Calculation 3 6 6 10 3" xfId="12309" xr:uid="{3BAABCBF-E3FD-4CA0-A483-345B4CF390D3}"/>
    <cellStyle name="Calculation 3 6 6 10 4" xfId="20178" xr:uid="{1FA6FBE8-46A1-4051-A5F7-203BBEDAD955}"/>
    <cellStyle name="Calculation 3 6 6 10 5" xfId="28174" xr:uid="{3FBE59BD-EA7C-48D1-A5B2-1003C8B7C264}"/>
    <cellStyle name="Calculation 3 6 6 10 6" xfId="36008" xr:uid="{3B435E64-FB13-41EC-9750-FF089D5A049D}"/>
    <cellStyle name="Calculation 3 6 6 10 7" xfId="43969" xr:uid="{D61EA473-82CD-4D76-A220-6CABA062D592}"/>
    <cellStyle name="Calculation 3 6 6 11" xfId="4378" xr:uid="{544D9726-D6EA-43C4-A80A-790FBB9DF61C}"/>
    <cellStyle name="Calculation 3 6 6 11 2" xfId="8384" xr:uid="{DE737FE5-5838-4BE4-8ED2-2B4BEF46EA2C}"/>
    <cellStyle name="Calculation 3 6 6 11 2 2" xfId="16599" xr:uid="{24EC8CDA-70CE-4CD9-9FC8-830B029E6B2E}"/>
    <cellStyle name="Calculation 3 6 6 11 2 3" xfId="24463" xr:uid="{329D3A2A-0256-4C35-86F2-6F474538741E}"/>
    <cellStyle name="Calculation 3 6 6 11 2 4" xfId="32443" xr:uid="{1B2B23D6-9F12-4EB6-9394-013E0D3E09F8}"/>
    <cellStyle name="Calculation 3 6 6 11 2 5" xfId="40270" xr:uid="{CBC2A78E-6E76-4C8F-8ACE-A206632BA2FB}"/>
    <cellStyle name="Calculation 3 6 6 11 2 6" xfId="48223" xr:uid="{5E462B0D-777D-45B0-A5C4-EAA663C7CC9E}"/>
    <cellStyle name="Calculation 3 6 6 11 3" xfId="12600" xr:uid="{F8061C91-A49F-4F95-8986-7CD4C93552BC}"/>
    <cellStyle name="Calculation 3 6 6 11 4" xfId="20469" xr:uid="{7534A9BD-920A-4235-8C5C-E1B88029D85A}"/>
    <cellStyle name="Calculation 3 6 6 11 5" xfId="28464" xr:uid="{E277BE7C-C63C-41CA-B7BF-3300269E25CB}"/>
    <cellStyle name="Calculation 3 6 6 11 6" xfId="36299" xr:uid="{324FF7DD-1878-4E34-9328-68FC3BD2182D}"/>
    <cellStyle name="Calculation 3 6 6 11 7" xfId="44260" xr:uid="{62C57E6A-FDED-43B8-A516-DED2B4EFBF52}"/>
    <cellStyle name="Calculation 3 6 6 12" xfId="4673" xr:uid="{906C216B-CE1E-4525-96EB-320FB8311445}"/>
    <cellStyle name="Calculation 3 6 6 12 2" xfId="8663" xr:uid="{C068DF5E-ECDE-4480-9034-0E16F6327B28}"/>
    <cellStyle name="Calculation 3 6 6 12 2 2" xfId="16878" xr:uid="{67763D66-8593-4659-9E7E-9A3F43DC3D6E}"/>
    <cellStyle name="Calculation 3 6 6 12 2 3" xfId="24742" xr:uid="{8BEB09DC-D082-4CA6-B1EF-53988066C3A3}"/>
    <cellStyle name="Calculation 3 6 6 12 2 4" xfId="32722" xr:uid="{765E9EC8-EFB7-4A23-8164-645BA71198BB}"/>
    <cellStyle name="Calculation 3 6 6 12 2 5" xfId="40549" xr:uid="{03D134B3-BFB4-44C4-B73C-2084211FC839}"/>
    <cellStyle name="Calculation 3 6 6 12 2 6" xfId="48502" xr:uid="{E0945A7D-9723-4FC4-B3C9-FD34DC0718B3}"/>
    <cellStyle name="Calculation 3 6 6 12 3" xfId="12894" xr:uid="{C634403B-A082-465B-B4C8-5501277C4AF8}"/>
    <cellStyle name="Calculation 3 6 6 12 4" xfId="20764" xr:uid="{6FFB2974-CD7B-482B-AE8E-F49620C3C9C8}"/>
    <cellStyle name="Calculation 3 6 6 12 5" xfId="28757" xr:uid="{96D7F263-6760-4EAE-B5E8-9D37900DCACF}"/>
    <cellStyle name="Calculation 3 6 6 12 6" xfId="36594" xr:uid="{25992905-BD37-4E6A-A56F-8A0215F97944}"/>
    <cellStyle name="Calculation 3 6 6 12 7" xfId="44555" xr:uid="{DFFDE731-53CB-43F9-B476-C6AAC881FAD3}"/>
    <cellStyle name="Calculation 3 6 6 13" xfId="5240" xr:uid="{938AAB3D-C379-4780-A374-7DD1D6B9C0F4}"/>
    <cellStyle name="Calculation 3 6 6 13 2" xfId="13455" xr:uid="{9694C367-DF99-4185-8D86-888BFB7ED9FF}"/>
    <cellStyle name="Calculation 3 6 6 13 3" xfId="21319" xr:uid="{B8DE4350-ED9D-4BC6-838A-275A3C70902F}"/>
    <cellStyle name="Calculation 3 6 6 13 4" xfId="29299" xr:uid="{C282008C-31C0-4D45-A16C-D388226C6D00}"/>
    <cellStyle name="Calculation 3 6 6 13 5" xfId="37126" xr:uid="{7E85D770-89B4-4E21-8BDC-02DCA8650B1A}"/>
    <cellStyle name="Calculation 3 6 6 13 6" xfId="45079" xr:uid="{C40E95D1-D82E-4D40-A4AC-1CE477FC41DB}"/>
    <cellStyle name="Calculation 3 6 6 14" xfId="9338" xr:uid="{CEE209C7-9541-4444-808B-AB95F1523AAB}"/>
    <cellStyle name="Calculation 3 6 6 15" xfId="17200" xr:uid="{C481F431-E763-403E-AFFC-9F4E561247E9}"/>
    <cellStyle name="Calculation 3 6 6 16" xfId="25216" xr:uid="{DFEC417B-0C35-4366-8226-57F7090929B4}"/>
    <cellStyle name="Calculation 3 6 6 17" xfId="33030" xr:uid="{397A740D-D8B0-41AA-8FDF-43F7A0A2AF0A}"/>
    <cellStyle name="Calculation 3 6 6 18" xfId="40991" xr:uid="{4127ABFC-AD52-4A11-B58D-301011CB3C49}"/>
    <cellStyle name="Calculation 3 6 6 2" xfId="1539" xr:uid="{185CB305-EC9D-4DE8-A0B0-87DD1680B9F2}"/>
    <cellStyle name="Calculation 3 6 6 2 2" xfId="5642" xr:uid="{83BE6A59-7200-4981-AA63-DE8A5D7685B9}"/>
    <cellStyle name="Calculation 3 6 6 2 2 2" xfId="13857" xr:uid="{9F080B7D-9A56-438D-9DAD-82E774664A8E}"/>
    <cellStyle name="Calculation 3 6 6 2 2 3" xfId="21721" xr:uid="{BBBB15F2-9C1B-498E-B1E7-7A258E8F8C17}"/>
    <cellStyle name="Calculation 3 6 6 2 2 4" xfId="29701" xr:uid="{9332036C-BADB-4EBB-BB8C-D7C1FD2B5914}"/>
    <cellStyle name="Calculation 3 6 6 2 2 5" xfId="37528" xr:uid="{AC044C80-BE61-4D2B-8121-1883D8096030}"/>
    <cellStyle name="Calculation 3 6 6 2 2 6" xfId="45481" xr:uid="{87FBB61A-0FBE-479D-93E8-63796A0FA90A}"/>
    <cellStyle name="Calculation 3 6 6 2 3" xfId="9767" xr:uid="{ACB47138-762A-4ADF-9F22-B84ED8CAA37B}"/>
    <cellStyle name="Calculation 3 6 6 2 4" xfId="17630" xr:uid="{916BF4A0-458A-43C0-B918-6628186318A3}"/>
    <cellStyle name="Calculation 3 6 6 2 5" xfId="25641" xr:uid="{701AFA25-D406-49B1-A250-21587727C462}"/>
    <cellStyle name="Calculation 3 6 6 2 6" xfId="33460" xr:uid="{53F329AF-674D-48F4-9247-844502A78226}"/>
    <cellStyle name="Calculation 3 6 6 2 7" xfId="41421" xr:uid="{BDA9357B-52C8-4595-9D07-AFBB87206336}"/>
    <cellStyle name="Calculation 3 6 6 3" xfId="1882" xr:uid="{9E14B7D3-C791-49B4-8340-02839B10CAB4}"/>
    <cellStyle name="Calculation 3 6 6 3 2" xfId="5961" xr:uid="{3B331601-F57D-4CA7-BAEE-1C2FCDA99E2B}"/>
    <cellStyle name="Calculation 3 6 6 3 2 2" xfId="14176" xr:uid="{BEB2F709-7BEE-472E-8284-E20252BBA808}"/>
    <cellStyle name="Calculation 3 6 6 3 2 3" xfId="22040" xr:uid="{9DF3749E-6F62-4C98-B65D-1C58569C84BC}"/>
    <cellStyle name="Calculation 3 6 6 3 2 4" xfId="30020" xr:uid="{CCD672F9-F57A-4DD0-9152-5F18A36AC282}"/>
    <cellStyle name="Calculation 3 6 6 3 2 5" xfId="37847" xr:uid="{4E97DFEB-4289-4FE2-91E4-BB08C34C4B96}"/>
    <cellStyle name="Calculation 3 6 6 3 2 6" xfId="45800" xr:uid="{331266A7-431D-4AFB-88CC-D167297BB9EE}"/>
    <cellStyle name="Calculation 3 6 6 3 3" xfId="10108" xr:uid="{2D08115B-D065-458E-A7E1-E07D905E66C8}"/>
    <cellStyle name="Calculation 3 6 6 3 4" xfId="17973" xr:uid="{2ACD7170-419A-4C4D-8796-240FC383AAAD}"/>
    <cellStyle name="Calculation 3 6 6 3 5" xfId="25980" xr:uid="{E6A695B8-6831-45F5-8953-953AAAFE699E}"/>
    <cellStyle name="Calculation 3 6 6 3 6" xfId="33803" xr:uid="{7127D0B6-41AB-40C1-A9C4-4412F912B878}"/>
    <cellStyle name="Calculation 3 6 6 3 7" xfId="41764" xr:uid="{FB2A13C1-2DFC-4F07-9DE1-DEA919871D68}"/>
    <cellStyle name="Calculation 3 6 6 4" xfId="2216" xr:uid="{064A5699-6769-4DB0-81C2-DE03134E9FFC}"/>
    <cellStyle name="Calculation 3 6 6 4 2" xfId="6290" xr:uid="{2F5B35BC-16A0-42A3-84D7-EF28F1E69FC1}"/>
    <cellStyle name="Calculation 3 6 6 4 2 2" xfId="14505" xr:uid="{52CD5862-3FE4-4E4B-9260-9E46E70DC7AA}"/>
    <cellStyle name="Calculation 3 6 6 4 2 3" xfId="22369" xr:uid="{8E627FC5-390A-4840-A9D0-C8895CDBCE66}"/>
    <cellStyle name="Calculation 3 6 6 4 2 4" xfId="30349" xr:uid="{29520DFF-DBD2-400B-9C7E-E9184B936EAC}"/>
    <cellStyle name="Calculation 3 6 6 4 2 5" xfId="38176" xr:uid="{39E2C359-2C24-4976-A62A-BCBD864843EB}"/>
    <cellStyle name="Calculation 3 6 6 4 2 6" xfId="46129" xr:uid="{666DE860-10F0-46F0-A8A0-DEDF4B558CDC}"/>
    <cellStyle name="Calculation 3 6 6 4 3" xfId="10442" xr:uid="{C4B26D0E-007F-4F94-8AA5-756121820DAB}"/>
    <cellStyle name="Calculation 3 6 6 4 4" xfId="18307" xr:uid="{755785CE-E560-4099-98F6-4ECEB02E2B89}"/>
    <cellStyle name="Calculation 3 6 6 4 5" xfId="26314" xr:uid="{E96D505D-4861-4F01-AA5C-08C879A49E5C}"/>
    <cellStyle name="Calculation 3 6 6 4 6" xfId="34137" xr:uid="{4CA8A318-66DE-49B3-A404-76092D664FC8}"/>
    <cellStyle name="Calculation 3 6 6 4 7" xfId="42098" xr:uid="{ECFAAA7A-51A5-488D-BA04-BD2ED6D1B790}"/>
    <cellStyle name="Calculation 3 6 6 5" xfId="2536" xr:uid="{5585B4B5-7F8C-44DE-90AB-F05045277E5E}"/>
    <cellStyle name="Calculation 3 6 6 5 2" xfId="6592" xr:uid="{77A08508-2D47-4462-B3B5-6F1887601B58}"/>
    <cellStyle name="Calculation 3 6 6 5 2 2" xfId="14807" xr:uid="{EFE9D41F-5439-4848-BB39-3EEB183A377A}"/>
    <cellStyle name="Calculation 3 6 6 5 2 3" xfId="22671" xr:uid="{2416DA3B-816D-4AF9-8624-D2ED4F5ADDB3}"/>
    <cellStyle name="Calculation 3 6 6 5 2 4" xfId="30651" xr:uid="{31B1D1A8-F0CF-47FC-A0C0-F9C39E1E1EA3}"/>
    <cellStyle name="Calculation 3 6 6 5 2 5" xfId="38478" xr:uid="{91D7FAF7-8EEE-48D9-9F91-8956404DF4D4}"/>
    <cellStyle name="Calculation 3 6 6 5 2 6" xfId="46431" xr:uid="{76471360-FF7C-4C75-B14B-173E57AA8B75}"/>
    <cellStyle name="Calculation 3 6 6 5 3" xfId="10762" xr:uid="{2014E032-9DA6-4E23-BAD4-83FFF5E0B683}"/>
    <cellStyle name="Calculation 3 6 6 5 4" xfId="18627" xr:uid="{8EDF366C-2116-4C85-BEF7-3B5E734AF8F5}"/>
    <cellStyle name="Calculation 3 6 6 5 5" xfId="26630" xr:uid="{6F0F37B7-CC3A-4D11-8889-04F4AA9A8D5A}"/>
    <cellStyle name="Calculation 3 6 6 5 6" xfId="34457" xr:uid="{9C4B2CBE-4617-4103-BC40-F20756D85FF3}"/>
    <cellStyle name="Calculation 3 6 6 5 7" xfId="42418" xr:uid="{9E844624-AF24-46E4-B338-CA70BDC36788}"/>
    <cellStyle name="Calculation 3 6 6 6" xfId="2862" xr:uid="{E5079869-4815-4FD7-B7D9-2F6BF91A9A65}"/>
    <cellStyle name="Calculation 3 6 6 6 2" xfId="6912" xr:uid="{13017805-EE95-435F-8883-3DA40AC841E0}"/>
    <cellStyle name="Calculation 3 6 6 6 2 2" xfId="15127" xr:uid="{982908F4-CE04-4554-90A0-A0F5AE852A78}"/>
    <cellStyle name="Calculation 3 6 6 6 2 3" xfId="22991" xr:uid="{9C96005B-D7E8-4442-86E5-9779F4845030}"/>
    <cellStyle name="Calculation 3 6 6 6 2 4" xfId="30971" xr:uid="{43758132-8FCF-49D9-ACA9-F5EE229678C9}"/>
    <cellStyle name="Calculation 3 6 6 6 2 5" xfId="38798" xr:uid="{CE63077A-8110-42D1-A475-C0487A66FED8}"/>
    <cellStyle name="Calculation 3 6 6 6 2 6" xfId="46751" xr:uid="{41EC816C-7B0F-4550-A10E-E24A3A81F14D}"/>
    <cellStyle name="Calculation 3 6 6 6 3" xfId="11088" xr:uid="{069362D7-2A93-4633-831A-9CA53DCB207C}"/>
    <cellStyle name="Calculation 3 6 6 6 4" xfId="18953" xr:uid="{F05A56D5-DB00-4CE6-8C0A-57CC0493B306}"/>
    <cellStyle name="Calculation 3 6 6 6 5" xfId="26956" xr:uid="{F429F168-2001-4618-B46D-3BEA1F2A2DFD}"/>
    <cellStyle name="Calculation 3 6 6 6 6" xfId="34783" xr:uid="{B7EC8531-9C9A-4DF6-9E88-42D10AC5669C}"/>
    <cellStyle name="Calculation 3 6 6 6 7" xfId="42744" xr:uid="{06319790-7D35-4DF0-93D8-E76C4F63C8F1}"/>
    <cellStyle name="Calculation 3 6 6 7" xfId="3178" xr:uid="{90DC0AA5-1081-4561-ADD0-3F8031E3D9F4}"/>
    <cellStyle name="Calculation 3 6 6 7 2" xfId="7211" xr:uid="{244E15A3-4841-49EF-B399-AA757D102547}"/>
    <cellStyle name="Calculation 3 6 6 7 2 2" xfId="15426" xr:uid="{3F84AEC7-BE5D-4BE3-87FC-D0139D4C482E}"/>
    <cellStyle name="Calculation 3 6 6 7 2 3" xfId="23290" xr:uid="{CFD6090E-9E45-4ECF-BE49-B26F1F287BA1}"/>
    <cellStyle name="Calculation 3 6 6 7 2 4" xfId="31270" xr:uid="{D9929252-0B4A-4006-A264-ECFF8ECAAABE}"/>
    <cellStyle name="Calculation 3 6 6 7 2 5" xfId="39097" xr:uid="{212F73E0-1372-42CD-BD04-9F5D9684CB80}"/>
    <cellStyle name="Calculation 3 6 6 7 2 6" xfId="47050" xr:uid="{C0579D39-1CFB-4F42-86D2-B6766EA962CB}"/>
    <cellStyle name="Calculation 3 6 6 7 3" xfId="11402" xr:uid="{1DBF3DDE-27B6-4ECC-9ADC-52A81119E67E}"/>
    <cellStyle name="Calculation 3 6 6 7 4" xfId="19269" xr:uid="{B90ACB8E-22FA-440D-B1F9-E6DB26FA4723}"/>
    <cellStyle name="Calculation 3 6 6 7 5" xfId="27269" xr:uid="{3D2753EB-6DD2-437A-9055-72EB16C10F19}"/>
    <cellStyle name="Calculation 3 6 6 7 6" xfId="35099" xr:uid="{0F8B6288-2EB5-4109-A1DA-7FB56B085560}"/>
    <cellStyle name="Calculation 3 6 6 7 7" xfId="43060" xr:uid="{19C1C376-FBF4-4E50-B45E-C7582DE87A86}"/>
    <cellStyle name="Calculation 3 6 6 8" xfId="3491" xr:uid="{924222C3-A61A-4A95-82F6-3648F3A727C6}"/>
    <cellStyle name="Calculation 3 6 6 8 2" xfId="7519" xr:uid="{3768E08E-3FD6-4A90-9DB9-13206018C482}"/>
    <cellStyle name="Calculation 3 6 6 8 2 2" xfId="15734" xr:uid="{684DFF64-410E-4F42-A002-B6599B55103C}"/>
    <cellStyle name="Calculation 3 6 6 8 2 3" xfId="23598" xr:uid="{A9989C8E-4E2B-4E32-866B-B7729E427B84}"/>
    <cellStyle name="Calculation 3 6 6 8 2 4" xfId="31578" xr:uid="{B793052F-6F1D-4F92-B669-7572754FAD97}"/>
    <cellStyle name="Calculation 3 6 6 8 2 5" xfId="39405" xr:uid="{29BB71F8-85CD-4B6B-A7AC-6B6FD26FD11B}"/>
    <cellStyle name="Calculation 3 6 6 8 2 6" xfId="47358" xr:uid="{32219F8C-D285-4AE2-98BA-CD2F5840E5F9}"/>
    <cellStyle name="Calculation 3 6 6 8 3" xfId="11715" xr:uid="{B7A33BB2-AFEE-48ED-823A-802C8B733C75}"/>
    <cellStyle name="Calculation 3 6 6 8 4" xfId="19582" xr:uid="{947E9512-7598-4813-8DD1-5042562ADD6B}"/>
    <cellStyle name="Calculation 3 6 6 8 5" xfId="27582" xr:uid="{6E06830E-FE42-4BE0-8E9E-960DE964E73B}"/>
    <cellStyle name="Calculation 3 6 6 8 6" xfId="35412" xr:uid="{416A2060-5A99-4D3F-84E5-454948F4DD9D}"/>
    <cellStyle name="Calculation 3 6 6 8 7" xfId="43373" xr:uid="{0B833461-580C-4D4B-82BD-B619E4E87B83}"/>
    <cellStyle name="Calculation 3 6 6 9" xfId="3787" xr:uid="{AF5DAE83-975C-472D-9E44-6C83772AC819}"/>
    <cellStyle name="Calculation 3 6 6 9 2" xfId="7815" xr:uid="{7D60E6F7-4E1D-4DA8-B0BA-26A77EC485BC}"/>
    <cellStyle name="Calculation 3 6 6 9 2 2" xfId="16030" xr:uid="{96EFB3DC-4DED-4B94-BA54-B335FD16C52A}"/>
    <cellStyle name="Calculation 3 6 6 9 2 3" xfId="23894" xr:uid="{A8B20A5B-0B11-4100-9E98-662D866D715D}"/>
    <cellStyle name="Calculation 3 6 6 9 2 4" xfId="31874" xr:uid="{C6E9D87E-B7F0-4E27-B078-60C694E46FAF}"/>
    <cellStyle name="Calculation 3 6 6 9 2 5" xfId="39701" xr:uid="{F9FC3D19-1D36-483F-92A4-FB6210A1DD37}"/>
    <cellStyle name="Calculation 3 6 6 9 2 6" xfId="47654" xr:uid="{13AA21F8-19F9-4B16-B093-200A2AE11D01}"/>
    <cellStyle name="Calculation 3 6 6 9 3" xfId="12011" xr:uid="{6853F8DA-2371-482C-8270-DAF08F08107C}"/>
    <cellStyle name="Calculation 3 6 6 9 4" xfId="19878" xr:uid="{B1631A51-EBD5-4DCB-8C27-535DC7070472}"/>
    <cellStyle name="Calculation 3 6 6 9 5" xfId="27878" xr:uid="{34AEF224-AC42-4BF3-B7EF-8373A2988466}"/>
    <cellStyle name="Calculation 3 6 6 9 6" xfId="35708" xr:uid="{E40000F5-A923-4669-AB66-243DEDCF298B}"/>
    <cellStyle name="Calculation 3 6 6 9 7" xfId="43669" xr:uid="{00119FE2-2F0C-4F33-9EF3-3FA625DABC02}"/>
    <cellStyle name="Calculation 3 6 7" xfId="1290" xr:uid="{FD17B3E9-C775-4CE4-B3D9-AB4F9016C8AF}"/>
    <cellStyle name="Calculation 3 6 7 2" xfId="5408" xr:uid="{52DEC1DD-5CA3-461E-BF10-C0A13EF347B7}"/>
    <cellStyle name="Calculation 3 6 7 2 2" xfId="13623" xr:uid="{BF6D9177-2357-4527-AFF5-8FACFDEA7935}"/>
    <cellStyle name="Calculation 3 6 7 2 3" xfId="21487" xr:uid="{F9C3B5CE-6506-43B7-88DC-3C9C98FC70CD}"/>
    <cellStyle name="Calculation 3 6 7 2 4" xfId="29467" xr:uid="{50199871-FE16-4071-B003-F271250CD240}"/>
    <cellStyle name="Calculation 3 6 7 2 5" xfId="37294" xr:uid="{1F4D10A8-D199-4516-B6A2-F371263278F8}"/>
    <cellStyle name="Calculation 3 6 7 2 6" xfId="45247" xr:uid="{552ABCF9-17DE-4CEC-9791-D327C6C1BD65}"/>
    <cellStyle name="Calculation 3 6 7 3" xfId="9519" xr:uid="{79AC46F2-E9FB-49FF-8E88-F481B793FC52}"/>
    <cellStyle name="Calculation 3 6 7 4" xfId="17381" xr:uid="{6AAB1FE6-99B1-4339-A675-CFECEE5AD55A}"/>
    <cellStyle name="Calculation 3 6 7 5" xfId="25394" xr:uid="{BF115E5C-F8E2-4114-8A04-497B142ED5A8}"/>
    <cellStyle name="Calculation 3 6 7 6" xfId="33211" xr:uid="{2B33A792-0CD2-47CE-8CFE-B4D4615E2FF1}"/>
    <cellStyle name="Calculation 3 6 7 7" xfId="41172" xr:uid="{A554898E-EAE2-4F5D-A6C0-3624AD45D84E}"/>
    <cellStyle name="Calculation 3 6 8" xfId="1634" xr:uid="{D62DD708-0885-4BB8-AE5E-4C77E8D93F5B}"/>
    <cellStyle name="Calculation 3 6 8 2" xfId="5729" xr:uid="{71AB251D-CE1D-4228-9CF9-20C22FCA8A61}"/>
    <cellStyle name="Calculation 3 6 8 2 2" xfId="13944" xr:uid="{3377E0A3-ADE6-41D8-8BAD-D048B42AAF8F}"/>
    <cellStyle name="Calculation 3 6 8 2 3" xfId="21808" xr:uid="{639BCB24-7916-4965-95A7-97FD51684E12}"/>
    <cellStyle name="Calculation 3 6 8 2 4" xfId="29788" xr:uid="{EF86905B-7FC9-4BDA-8951-A4BCACE1DF47}"/>
    <cellStyle name="Calculation 3 6 8 2 5" xfId="37615" xr:uid="{062083E8-5FC0-41F9-BF72-0EED438E15FF}"/>
    <cellStyle name="Calculation 3 6 8 2 6" xfId="45568" xr:uid="{C21B8F58-FB7E-490E-9740-80A2BC1EB1E5}"/>
    <cellStyle name="Calculation 3 6 8 3" xfId="9861" xr:uid="{34E6415D-47C4-48A7-B1B8-D42D8806693F}"/>
    <cellStyle name="Calculation 3 6 8 4" xfId="17725" xr:uid="{7915B2CC-3CCD-4E4C-BB36-E57C8AD4588F}"/>
    <cellStyle name="Calculation 3 6 8 5" xfId="25735" xr:uid="{7BFFED82-885E-4073-AD33-AC36893D9F44}"/>
    <cellStyle name="Calculation 3 6 8 6" xfId="33555" xr:uid="{C63A9259-250F-4451-A88E-8E032910C11B}"/>
    <cellStyle name="Calculation 3 6 8 7" xfId="41516" xr:uid="{7BCC0C49-18B4-4CA3-9872-31B9B694CFB4}"/>
    <cellStyle name="Calculation 3 6 9" xfId="1973" xr:uid="{A54A700F-18FE-49E7-AD18-C22E26FD7238}"/>
    <cellStyle name="Calculation 3 6 9 2" xfId="6047" xr:uid="{FAB0BD46-466F-45A8-83B0-A7416816301A}"/>
    <cellStyle name="Calculation 3 6 9 2 2" xfId="14262" xr:uid="{09382666-87CD-4929-80D6-542EAD86544D}"/>
    <cellStyle name="Calculation 3 6 9 2 3" xfId="22126" xr:uid="{E1BD4EC6-1B4B-4DE7-B10C-CA7B00A53718}"/>
    <cellStyle name="Calculation 3 6 9 2 4" xfId="30106" xr:uid="{8BF6B001-D584-4137-8160-DE6B8B05FE1B}"/>
    <cellStyle name="Calculation 3 6 9 2 5" xfId="37933" xr:uid="{5DD00C96-B4C8-42BF-82D6-2D4740DF1BCB}"/>
    <cellStyle name="Calculation 3 6 9 2 6" xfId="45886" xr:uid="{E3AE8C86-6F0F-4764-B7BC-8D5B85A41E33}"/>
    <cellStyle name="Calculation 3 6 9 3" xfId="10199" xr:uid="{1FBA8613-51A4-4277-8127-A788E7E69B69}"/>
    <cellStyle name="Calculation 3 6 9 4" xfId="18064" xr:uid="{31537100-9FA7-4027-B261-4908D1A68BFF}"/>
    <cellStyle name="Calculation 3 6 9 5" xfId="26071" xr:uid="{73ECA228-71D0-4E01-BA50-7A1A83A16018}"/>
    <cellStyle name="Calculation 3 6 9 6" xfId="33894" xr:uid="{86A09F07-5505-4D9E-9DC9-A431D6FA4CE8}"/>
    <cellStyle name="Calculation 3 6 9 7" xfId="41855" xr:uid="{1D7EDEAD-9460-4675-80D5-AD0C70C2DDE7}"/>
    <cellStyle name="Calculation 3 7" xfId="848" xr:uid="{C3669182-31A5-4692-929A-65F64905D281}"/>
    <cellStyle name="Calculation 3 7 10" xfId="2280" xr:uid="{712920C9-0421-4C7C-A0CE-598334241D3B}"/>
    <cellStyle name="Calculation 3 7 10 2" xfId="6352" xr:uid="{37B3392B-B001-4EBE-952C-89E54F4E8ACB}"/>
    <cellStyle name="Calculation 3 7 10 2 2" xfId="14567" xr:uid="{3FE0ECB4-E832-41D0-97A7-D4392AA46656}"/>
    <cellStyle name="Calculation 3 7 10 2 3" xfId="22431" xr:uid="{1784FECA-048C-40F2-B7B5-80F87E53080C}"/>
    <cellStyle name="Calculation 3 7 10 2 4" xfId="30411" xr:uid="{D9005C23-2D5C-477D-8639-8A9D34EA46D7}"/>
    <cellStyle name="Calculation 3 7 10 2 5" xfId="38238" xr:uid="{738F4666-74E8-4205-A9D3-F58C178B4750}"/>
    <cellStyle name="Calculation 3 7 10 2 6" xfId="46191" xr:uid="{9A2B1562-881B-48C4-8E40-3BCDC67D6EFC}"/>
    <cellStyle name="Calculation 3 7 10 3" xfId="10506" xr:uid="{D0FDD1F9-8C02-4346-9366-D373F6CB4814}"/>
    <cellStyle name="Calculation 3 7 10 4" xfId="18371" xr:uid="{20BD1189-D555-409E-9F02-9DE9AA99234D}"/>
    <cellStyle name="Calculation 3 7 10 5" xfId="26377" xr:uid="{FEAAA75B-9F10-43C9-B279-5001201DE7E2}"/>
    <cellStyle name="Calculation 3 7 10 6" xfId="34201" xr:uid="{D61889A8-47A1-4802-9CF8-121D58EA4AE6}"/>
    <cellStyle name="Calculation 3 7 10 7" xfId="42162" xr:uid="{9C556B7C-83A6-4837-8336-4FE5C4EA7ABE}"/>
    <cellStyle name="Calculation 3 7 11" xfId="2613" xr:uid="{08C00066-0BA8-4C19-AB71-637428204E9C}"/>
    <cellStyle name="Calculation 3 7 11 2" xfId="6663" xr:uid="{B04D8F61-6D69-4F9C-882C-A108D755BE06}"/>
    <cellStyle name="Calculation 3 7 11 2 2" xfId="14878" xr:uid="{7F1AA9D7-2C7E-4213-8445-5A471AC4D180}"/>
    <cellStyle name="Calculation 3 7 11 2 3" xfId="22742" xr:uid="{391153B0-558D-4015-9F2D-562B3EE3A42E}"/>
    <cellStyle name="Calculation 3 7 11 2 4" xfId="30722" xr:uid="{35EC0F7D-3F72-45D8-AB0E-196C5AF4DADF}"/>
    <cellStyle name="Calculation 3 7 11 2 5" xfId="38549" xr:uid="{C14F862C-B4E1-4345-B685-4CE0AAB60649}"/>
    <cellStyle name="Calculation 3 7 11 2 6" xfId="46502" xr:uid="{A080EB9B-F944-42DD-B8D0-EBEF0E0BB19E}"/>
    <cellStyle name="Calculation 3 7 11 3" xfId="10839" xr:uid="{7EA49402-DF21-4CD3-B0E5-A621F8D2D91C}"/>
    <cellStyle name="Calculation 3 7 11 4" xfId="18704" xr:uid="{92A1772F-F021-41D0-A2AE-E3C2171FCF32}"/>
    <cellStyle name="Calculation 3 7 11 5" xfId="26707" xr:uid="{99130C49-11DF-4983-9DC3-5310920E65E3}"/>
    <cellStyle name="Calculation 3 7 11 6" xfId="34534" xr:uid="{D8A52A86-95EE-4561-8D8F-FFBA6616DED3}"/>
    <cellStyle name="Calculation 3 7 11 7" xfId="42495" xr:uid="{D1A216AD-3624-40DF-B1E4-F3A1B36ABA62}"/>
    <cellStyle name="Calculation 3 7 12" xfId="2921" xr:uid="{4B7F2411-165D-49AA-BF1A-01D5821C6297}"/>
    <cellStyle name="Calculation 3 7 12 2" xfId="6970" xr:uid="{BC0F0BDC-AA83-4D8C-BD16-39A312DBF5BD}"/>
    <cellStyle name="Calculation 3 7 12 2 2" xfId="15185" xr:uid="{011AB0C0-0211-40E9-AC04-C6B7E67D85F5}"/>
    <cellStyle name="Calculation 3 7 12 2 3" xfId="23049" xr:uid="{7378E5BA-EB70-4B1E-9CA0-185A4EE8969A}"/>
    <cellStyle name="Calculation 3 7 12 2 4" xfId="31029" xr:uid="{F57DA769-A69B-4738-A352-E1DDED7029F3}"/>
    <cellStyle name="Calculation 3 7 12 2 5" xfId="38856" xr:uid="{4BC2D5F2-0484-4FE8-B629-3E8D549A3986}"/>
    <cellStyle name="Calculation 3 7 12 2 6" xfId="46809" xr:uid="{7F5D8340-B0F5-4CF7-B014-735CABAD941D}"/>
    <cellStyle name="Calculation 3 7 12 3" xfId="11147" xr:uid="{A7BEA413-D8B5-4316-8C5B-8297AD1D9F9E}"/>
    <cellStyle name="Calculation 3 7 12 4" xfId="19012" xr:uid="{CF754527-17E6-4426-A0BE-355787C844C6}"/>
    <cellStyle name="Calculation 3 7 12 5" xfId="27015" xr:uid="{A04BCDB1-AB38-439A-8276-B0BFF8BA3BFC}"/>
    <cellStyle name="Calculation 3 7 12 6" xfId="34842" xr:uid="{4920F99F-D5E2-4276-A6F7-EBD8A5F967D9}"/>
    <cellStyle name="Calculation 3 7 12 7" xfId="42803" xr:uid="{A4D42EE0-A571-429B-BECD-DE37091EB6C8}"/>
    <cellStyle name="Calculation 3 7 13" xfId="3250" xr:uid="{63F1A200-7C68-4FFC-8ACD-972393161FF6}"/>
    <cellStyle name="Calculation 3 7 13 2" xfId="7279" xr:uid="{2C2DD9CE-6AB0-45A9-88D7-E2027273C1C3}"/>
    <cellStyle name="Calculation 3 7 13 2 2" xfId="15494" xr:uid="{CA5482A9-7036-43A4-8AC4-2F6BD3C9E1A4}"/>
    <cellStyle name="Calculation 3 7 13 2 3" xfId="23358" xr:uid="{E9E7E0E8-E8C7-47A7-A493-F7FB2E09B2D1}"/>
    <cellStyle name="Calculation 3 7 13 2 4" xfId="31338" xr:uid="{B43B4584-DA97-45CA-9227-93BA6D718BF7}"/>
    <cellStyle name="Calculation 3 7 13 2 5" xfId="39165" xr:uid="{13E6F3BF-9E6A-40A4-AC11-940C7450C8BD}"/>
    <cellStyle name="Calculation 3 7 13 2 6" xfId="47118" xr:uid="{EEFEED2C-82F1-4C69-B85F-0DDAAE43672F}"/>
    <cellStyle name="Calculation 3 7 13 3" xfId="11474" xr:uid="{53319F6C-52B9-4AC5-8912-B48D878BDA9A}"/>
    <cellStyle name="Calculation 3 7 13 4" xfId="19341" xr:uid="{6F55D877-CA4E-42AC-82F8-B191A431AA40}"/>
    <cellStyle name="Calculation 3 7 13 5" xfId="27341" xr:uid="{79CB1BAD-0C08-4870-9B1D-C4A91AA68711}"/>
    <cellStyle name="Calculation 3 7 13 6" xfId="35171" xr:uid="{8AE570B5-1E40-43F8-AB02-00ACA157BC81}"/>
    <cellStyle name="Calculation 3 7 13 7" xfId="43132" xr:uid="{50AFC16C-38CD-468E-B285-A876668468FD}"/>
    <cellStyle name="Calculation 3 7 14" xfId="3545" xr:uid="{710FC110-6C04-416B-BDFC-D2A2C589AD4C}"/>
    <cellStyle name="Calculation 3 7 14 2" xfId="7573" xr:uid="{25F38405-CD4A-496E-B92C-1EB5A5F1EB4C}"/>
    <cellStyle name="Calculation 3 7 14 2 2" xfId="15788" xr:uid="{1AC7C57C-6CF9-478A-8C24-A347F8E89A91}"/>
    <cellStyle name="Calculation 3 7 14 2 3" xfId="23652" xr:uid="{7CED2259-3429-47B2-B1FD-E1F7192EA192}"/>
    <cellStyle name="Calculation 3 7 14 2 4" xfId="31632" xr:uid="{FB1DDFDD-0FC3-4960-ADEA-8A23BFD794AF}"/>
    <cellStyle name="Calculation 3 7 14 2 5" xfId="39459" xr:uid="{8F15ECB3-13B6-4CB2-9498-E25868A4FA8E}"/>
    <cellStyle name="Calculation 3 7 14 2 6" xfId="47412" xr:uid="{578139F9-A20C-4ECE-B7A0-F56D19BAC766}"/>
    <cellStyle name="Calculation 3 7 14 3" xfId="11769" xr:uid="{CDC71A83-7940-4C11-8FE4-3B1FDD8B4DAE}"/>
    <cellStyle name="Calculation 3 7 14 4" xfId="19636" xr:uid="{CAE330B0-8B13-437E-8651-CC6133D54F06}"/>
    <cellStyle name="Calculation 3 7 14 5" xfId="27636" xr:uid="{D619CC8F-F9FC-4B15-8062-F0183EDD0A48}"/>
    <cellStyle name="Calculation 3 7 14 6" xfId="35466" xr:uid="{0346D8AB-7F50-49A8-96E2-5C3F118F2D97}"/>
    <cellStyle name="Calculation 3 7 14 7" xfId="43427" xr:uid="{AFD36262-A6EE-4B16-ABA4-F92F4991ABDA}"/>
    <cellStyle name="Calculation 3 7 15" xfId="3840" xr:uid="{1806123B-8DDB-4432-9372-F7137903861E}"/>
    <cellStyle name="Calculation 3 7 15 2" xfId="7867" xr:uid="{9DB2DD37-D454-462C-BD6D-47F19FC8B170}"/>
    <cellStyle name="Calculation 3 7 15 2 2" xfId="16082" xr:uid="{A806402F-800F-4176-A94F-8928D52C3AB6}"/>
    <cellStyle name="Calculation 3 7 15 2 3" xfId="23946" xr:uid="{8E7CC7A2-F722-4036-B16B-617D018AFA06}"/>
    <cellStyle name="Calculation 3 7 15 2 4" xfId="31926" xr:uid="{E0B53BEE-CE71-4D6D-BC9B-2EFD3090A57E}"/>
    <cellStyle name="Calculation 3 7 15 2 5" xfId="39753" xr:uid="{54D06063-13DF-4999-B673-20C41D5CB8D8}"/>
    <cellStyle name="Calculation 3 7 15 2 6" xfId="47706" xr:uid="{28B303D0-9FCF-411B-9B69-580E6419E6DB}"/>
    <cellStyle name="Calculation 3 7 15 3" xfId="12064" xr:uid="{09B77554-0EF4-4ACE-9918-F6A2F2B7E174}"/>
    <cellStyle name="Calculation 3 7 15 4" xfId="19931" xr:uid="{0E0FB413-34FA-4986-9A44-17E054EE3F11}"/>
    <cellStyle name="Calculation 3 7 15 5" xfId="27931" xr:uid="{A0710C0F-ED48-4712-B86D-111D0900AD7C}"/>
    <cellStyle name="Calculation 3 7 15 6" xfId="35761" xr:uid="{B719EB6E-0EA0-4F2C-B53A-AEDDB6CB218D}"/>
    <cellStyle name="Calculation 3 7 15 7" xfId="43722" xr:uid="{AE63CB2A-994F-4CAD-A4D5-1CAB0AF4A7FE}"/>
    <cellStyle name="Calculation 3 7 16" xfId="4149" xr:uid="{C344A140-4DFF-4C84-8140-5CC2A3599084}"/>
    <cellStyle name="Calculation 3 7 16 2" xfId="8155" xr:uid="{E1D32B64-7CF3-45A4-82E1-16E8FE2C290D}"/>
    <cellStyle name="Calculation 3 7 16 2 2" xfId="16370" xr:uid="{A5EB9775-031D-4F32-8C7E-78762F79F5C2}"/>
    <cellStyle name="Calculation 3 7 16 2 3" xfId="24234" xr:uid="{33A545CE-6BED-4F50-8B68-B1A4D7C5FAF7}"/>
    <cellStyle name="Calculation 3 7 16 2 4" xfId="32214" xr:uid="{8BC8482C-BFC6-4ACC-84E0-C39BDA846EB1}"/>
    <cellStyle name="Calculation 3 7 16 2 5" xfId="40041" xr:uid="{EFA63492-C143-4FDA-B40C-CAB491B36C3B}"/>
    <cellStyle name="Calculation 3 7 16 2 6" xfId="47994" xr:uid="{630A4319-054D-452A-9C9D-1A63FF6E06F9}"/>
    <cellStyle name="Calculation 3 7 16 3" xfId="12371" xr:uid="{0628B18A-B94F-408B-A7B3-8E6714174E11}"/>
    <cellStyle name="Calculation 3 7 16 4" xfId="20240" xr:uid="{AC58DD98-AA4A-48DD-A80F-EDB4B834F892}"/>
    <cellStyle name="Calculation 3 7 16 5" xfId="28235" xr:uid="{6A23852D-107A-45F5-8556-1FD59B0DE8DE}"/>
    <cellStyle name="Calculation 3 7 16 6" xfId="36070" xr:uid="{601DCF8F-071A-4BDF-9FA7-36CEE3A58514}"/>
    <cellStyle name="Calculation 3 7 16 7" xfId="44031" xr:uid="{CDDA0E40-B572-42CB-801B-22233C66C668}"/>
    <cellStyle name="Calculation 3 7 17" xfId="4429" xr:uid="{E05E4E2D-BE2B-48EE-846E-4D371399D06B}"/>
    <cellStyle name="Calculation 3 7 17 2" xfId="8434" xr:uid="{015A40AD-E46C-40CA-89FE-59DD14A3916D}"/>
    <cellStyle name="Calculation 3 7 17 2 2" xfId="16649" xr:uid="{4CEC52E3-3AF3-40A6-9458-637C812A8F43}"/>
    <cellStyle name="Calculation 3 7 17 2 3" xfId="24513" xr:uid="{99BE26A3-2B88-4E4D-9CEF-E995724B9F3D}"/>
    <cellStyle name="Calculation 3 7 17 2 4" xfId="32493" xr:uid="{8168F947-2B57-479B-BD90-FB93EC3D25A5}"/>
    <cellStyle name="Calculation 3 7 17 2 5" xfId="40320" xr:uid="{5C5B518A-7407-422D-82C0-9EF25D766468}"/>
    <cellStyle name="Calculation 3 7 17 2 6" xfId="48273" xr:uid="{DE272CBE-0236-4222-8B12-790A810C46B3}"/>
    <cellStyle name="Calculation 3 7 17 3" xfId="12651" xr:uid="{CAF7D37F-D754-42F2-B344-EFFE086B3BE8}"/>
    <cellStyle name="Calculation 3 7 17 4" xfId="20520" xr:uid="{ACDCCF1B-60CF-4766-8C7A-6AD49580FFAD}"/>
    <cellStyle name="Calculation 3 7 17 5" xfId="28515" xr:uid="{3426CD52-F876-4B06-A0C9-D65121243BFD}"/>
    <cellStyle name="Calculation 3 7 17 6" xfId="36350" xr:uid="{1B353068-6149-4693-A048-27627DCBE5B9}"/>
    <cellStyle name="Calculation 3 7 17 7" xfId="44311" xr:uid="{A2BADFCC-800E-4305-BF62-06FEC1A4C5B5}"/>
    <cellStyle name="Calculation 3 7 18" xfId="5001" xr:uid="{02500A10-BE09-424B-B5C0-90B344389C07}"/>
    <cellStyle name="Calculation 3 7 18 2" xfId="13219" xr:uid="{271B42CF-7893-4F2C-A696-413F2CC90807}"/>
    <cellStyle name="Calculation 3 7 18 3" xfId="21085" xr:uid="{810EC9A7-3153-46E2-89CF-4D72F09B9382}"/>
    <cellStyle name="Calculation 3 7 18 4" xfId="29068" xr:uid="{11C43239-61F3-403D-BFBC-4650B312FE49}"/>
    <cellStyle name="Calculation 3 7 18 5" xfId="36897" xr:uid="{C98B33D3-BCFE-4FD1-A1AB-0794E2B975E3}"/>
    <cellStyle name="Calculation 3 7 18 6" xfId="44850" xr:uid="{ED20361E-A462-489E-BB35-84DAECF1053B}"/>
    <cellStyle name="Calculation 3 7 19" xfId="9083" xr:uid="{FB8D8557-D65B-4041-A8C5-2F32AE08255B}"/>
    <cellStyle name="Calculation 3 7 2" xfId="933" xr:uid="{37FAC04C-EFCA-4E18-ACA9-7E3040083E24}"/>
    <cellStyle name="Calculation 3 7 2 10" xfId="3911" xr:uid="{2ECDEB66-315C-49A5-86B3-034020FDDBE8}"/>
    <cellStyle name="Calculation 3 7 2 10 2" xfId="7930" xr:uid="{0BC119B3-0657-4880-946B-BE18BC874AE4}"/>
    <cellStyle name="Calculation 3 7 2 10 2 2" xfId="16145" xr:uid="{1EAE9282-537C-428D-8546-F842234FF90D}"/>
    <cellStyle name="Calculation 3 7 2 10 2 3" xfId="24009" xr:uid="{6F6457B9-8781-42FD-932D-9A18969B499E}"/>
    <cellStyle name="Calculation 3 7 2 10 2 4" xfId="31989" xr:uid="{10E7BA51-7DE1-4813-B2F1-790160055BC8}"/>
    <cellStyle name="Calculation 3 7 2 10 2 5" xfId="39816" xr:uid="{C16DB138-4C0A-40FB-9A4D-953B8C05FDBC}"/>
    <cellStyle name="Calculation 3 7 2 10 2 6" xfId="47769" xr:uid="{94440E8E-E3F4-458C-8050-310E5B6A621A}"/>
    <cellStyle name="Calculation 3 7 2 10 3" xfId="12133" xr:uid="{5B763C09-BD51-41A2-9A43-FA08AAA293A8}"/>
    <cellStyle name="Calculation 3 7 2 10 4" xfId="20002" xr:uid="{02C7E364-44AB-4D22-9764-272081959F8E}"/>
    <cellStyle name="Calculation 3 7 2 10 5" xfId="27999" xr:uid="{FAC44AA7-CD2B-4B87-946F-C7322E7799F6}"/>
    <cellStyle name="Calculation 3 7 2 10 6" xfId="35832" xr:uid="{62F308A3-6970-42C3-88D4-052AE5BCA21A}"/>
    <cellStyle name="Calculation 3 7 2 10 7" xfId="43793" xr:uid="{C8FB98C8-2A94-4744-AB44-11AD4400C990}"/>
    <cellStyle name="Calculation 3 7 2 11" xfId="4210" xr:uid="{24EE5406-3436-4AD5-B70F-809282E3FAFD}"/>
    <cellStyle name="Calculation 3 7 2 11 2" xfId="8216" xr:uid="{7307E9B0-154C-48AE-894B-C8FC98182058}"/>
    <cellStyle name="Calculation 3 7 2 11 2 2" xfId="16431" xr:uid="{DB1EC684-8246-4C95-93FC-1478ACC2EEB7}"/>
    <cellStyle name="Calculation 3 7 2 11 2 3" xfId="24295" xr:uid="{D727375D-A667-434D-80CC-E5C80196F54C}"/>
    <cellStyle name="Calculation 3 7 2 11 2 4" xfId="32275" xr:uid="{CEAA2825-6C81-4384-A24C-19C2F3096350}"/>
    <cellStyle name="Calculation 3 7 2 11 2 5" xfId="40102" xr:uid="{FAADFBB2-A9E2-42E9-B278-A0FAA633A3D2}"/>
    <cellStyle name="Calculation 3 7 2 11 2 6" xfId="48055" xr:uid="{4BF8B414-A792-4AF3-B73F-523C5614C431}"/>
    <cellStyle name="Calculation 3 7 2 11 3" xfId="12432" xr:uid="{F1FC6F75-B12F-429A-9FE4-920CC33BDD7E}"/>
    <cellStyle name="Calculation 3 7 2 11 4" xfId="20301" xr:uid="{DB86325D-306D-4770-95A0-3369A6E71FF2}"/>
    <cellStyle name="Calculation 3 7 2 11 5" xfId="28296" xr:uid="{DDA1B5CE-C8A2-4433-8E43-8EBAB38DB98B}"/>
    <cellStyle name="Calculation 3 7 2 11 6" xfId="36131" xr:uid="{16D4BBB1-9199-4613-BC1B-47315824C322}"/>
    <cellStyle name="Calculation 3 7 2 11 7" xfId="44092" xr:uid="{9A531434-8F8E-48E4-9C5A-1ED075E919D8}"/>
    <cellStyle name="Calculation 3 7 2 12" xfId="4497" xr:uid="{A5ED0D49-2065-4CFF-945B-8B77AA215D2E}"/>
    <cellStyle name="Calculation 3 7 2 12 2" xfId="8495" xr:uid="{9883AB38-61BA-4CBD-A85D-5D113F3F9139}"/>
    <cellStyle name="Calculation 3 7 2 12 2 2" xfId="16710" xr:uid="{CF98AB65-754D-4024-9C45-52E8DB68010D}"/>
    <cellStyle name="Calculation 3 7 2 12 2 3" xfId="24574" xr:uid="{492A2EC4-61BC-49DD-9C97-DAA7B27635BC}"/>
    <cellStyle name="Calculation 3 7 2 12 2 4" xfId="32554" xr:uid="{7987E64C-46F0-4F7E-86F5-E4B05F93E8C2}"/>
    <cellStyle name="Calculation 3 7 2 12 2 5" xfId="40381" xr:uid="{69607F02-CFCA-469A-B00B-BBFBEE55A1A7}"/>
    <cellStyle name="Calculation 3 7 2 12 2 6" xfId="48334" xr:uid="{57EC6D0B-D455-4F93-BA7E-5109BDD3D30B}"/>
    <cellStyle name="Calculation 3 7 2 12 3" xfId="12718" xr:uid="{F536F61C-2FFB-461C-A49F-5FF3794321D5}"/>
    <cellStyle name="Calculation 3 7 2 12 4" xfId="20588" xr:uid="{4928165A-B781-4002-81BD-8D715E5252EA}"/>
    <cellStyle name="Calculation 3 7 2 12 5" xfId="28581" xr:uid="{BD5F6E1E-2D6D-4F0B-BDFD-C343E267C21A}"/>
    <cellStyle name="Calculation 3 7 2 12 6" xfId="36418" xr:uid="{B86AC0E8-6EC4-4107-BCDA-9B2C7D61E441}"/>
    <cellStyle name="Calculation 3 7 2 12 7" xfId="44379" xr:uid="{B5F56012-71C6-4188-AD09-0C49D3832C58}"/>
    <cellStyle name="Calculation 3 7 2 13" xfId="5072" xr:uid="{E6E35670-F178-49E7-AE17-29A540EC81A1}"/>
    <cellStyle name="Calculation 3 7 2 13 2" xfId="13287" xr:uid="{DBC943BC-82C5-4961-99CB-E99CF31E53AE}"/>
    <cellStyle name="Calculation 3 7 2 13 3" xfId="21151" xr:uid="{AB56A58D-CDAF-4282-9262-2C27215BE2CF}"/>
    <cellStyle name="Calculation 3 7 2 13 4" xfId="29131" xr:uid="{09B1E003-8A87-42FE-9138-8066B52F7405}"/>
    <cellStyle name="Calculation 3 7 2 13 5" xfId="36958" xr:uid="{320A75ED-2547-430B-8824-6B0E6F40E5A2}"/>
    <cellStyle name="Calculation 3 7 2 13 6" xfId="44911" xr:uid="{9CA696F9-9B20-4E0D-8EF5-F0EE1426146E}"/>
    <cellStyle name="Calculation 3 7 2 14" xfId="9162" xr:uid="{7597AAB0-FF99-49F6-8803-CFB6F9A771FC}"/>
    <cellStyle name="Calculation 3 7 2 15" xfId="17024" xr:uid="{5C2E7EDC-F210-412A-93CD-0149EC8E9389}"/>
    <cellStyle name="Calculation 3 7 2 16" xfId="25041" xr:uid="{00DB9A5C-B094-46F1-A132-08E90D9D94CC}"/>
    <cellStyle name="Calculation 3 7 2 17" xfId="32854" xr:uid="{6BD47C52-AE56-4529-B72E-B83CE4E67B30}"/>
    <cellStyle name="Calculation 3 7 2 18" xfId="40815" xr:uid="{A9300156-CEA8-427D-8F98-4C53D3B9F686}"/>
    <cellStyle name="Calculation 3 7 2 2" xfId="1363" xr:uid="{B0BBB857-B24D-41D5-8FCA-D56098618192}"/>
    <cellStyle name="Calculation 3 7 2 2 2" xfId="5474" xr:uid="{02D5989F-1EEC-4517-B5A1-83BA3F996570}"/>
    <cellStyle name="Calculation 3 7 2 2 2 2" xfId="13689" xr:uid="{C0ABACEC-45DB-4A9B-AFB4-4B3283D0441B}"/>
    <cellStyle name="Calculation 3 7 2 2 2 3" xfId="21553" xr:uid="{E43926F1-8817-479B-9337-B7D3560060C0}"/>
    <cellStyle name="Calculation 3 7 2 2 2 4" xfId="29533" xr:uid="{A46287FF-3793-4907-839C-851CD64C463B}"/>
    <cellStyle name="Calculation 3 7 2 2 2 5" xfId="37360" xr:uid="{18D08D29-828F-45DB-A227-D3F77CFD3C83}"/>
    <cellStyle name="Calculation 3 7 2 2 2 6" xfId="45313" xr:uid="{BA2B4579-B765-4D50-B781-D85634F8CAFB}"/>
    <cellStyle name="Calculation 3 7 2 2 3" xfId="9592" xr:uid="{CFDA367B-4297-4B42-AFA5-6A2DEB4B6AAF}"/>
    <cellStyle name="Calculation 3 7 2 2 4" xfId="17454" xr:uid="{1D9FDDEB-39B6-4429-ABF3-926303608116}"/>
    <cellStyle name="Calculation 3 7 2 2 5" xfId="25465" xr:uid="{498E2DED-7A0C-46B8-AE13-DA89BCE5C3EC}"/>
    <cellStyle name="Calculation 3 7 2 2 6" xfId="33284" xr:uid="{C93E37B5-F024-433F-AFB9-B83946B6172B}"/>
    <cellStyle name="Calculation 3 7 2 2 7" xfId="41245" xr:uid="{5220D301-B56D-49F9-98FE-BFC171B29686}"/>
    <cellStyle name="Calculation 3 7 2 3" xfId="1706" xr:uid="{B5C89A59-3262-48FE-8655-4F3531600E91}"/>
    <cellStyle name="Calculation 3 7 2 3 2" xfId="5793" xr:uid="{E2F3DBA6-373F-4003-9F3A-458F1BDDB8E7}"/>
    <cellStyle name="Calculation 3 7 2 3 2 2" xfId="14008" xr:uid="{D1BCBEA6-7F9C-4B41-BB03-9B68C6185371}"/>
    <cellStyle name="Calculation 3 7 2 3 2 3" xfId="21872" xr:uid="{46CA1A69-83AE-4BA6-A454-0DEB1DC54984}"/>
    <cellStyle name="Calculation 3 7 2 3 2 4" xfId="29852" xr:uid="{9B82CCD0-6F22-43EC-8FA1-C7508F6E5FA6}"/>
    <cellStyle name="Calculation 3 7 2 3 2 5" xfId="37679" xr:uid="{824EA50E-5358-498D-AED2-BAE27C45F41B}"/>
    <cellStyle name="Calculation 3 7 2 3 2 6" xfId="45632" xr:uid="{992AB2F0-6955-4AF7-B961-ABF2870FEE3A}"/>
    <cellStyle name="Calculation 3 7 2 3 3" xfId="9932" xr:uid="{A417B1FC-953C-45CD-AA26-C503F680058B}"/>
    <cellStyle name="Calculation 3 7 2 3 4" xfId="17797" xr:uid="{A59A0638-8F75-4073-8588-0D75BEBD13FD}"/>
    <cellStyle name="Calculation 3 7 2 3 5" xfId="25805" xr:uid="{488D3D0A-609D-4324-A786-AFD091164475}"/>
    <cellStyle name="Calculation 3 7 2 3 6" xfId="33627" xr:uid="{FF567849-9DE2-45C2-B177-65131426DC99}"/>
    <cellStyle name="Calculation 3 7 2 3 7" xfId="41588" xr:uid="{CB9A95B7-5029-41A3-9EC8-317BD5281094}"/>
    <cellStyle name="Calculation 3 7 2 4" xfId="2041" xr:uid="{25813CE2-FC4E-4D26-A358-B88617BB9A9A}"/>
    <cellStyle name="Calculation 3 7 2 4 2" xfId="6115" xr:uid="{29668514-A605-4ED2-B606-4F14B3F7CD9A}"/>
    <cellStyle name="Calculation 3 7 2 4 2 2" xfId="14330" xr:uid="{8B506367-AC54-420B-B5AF-B053BA42E5F3}"/>
    <cellStyle name="Calculation 3 7 2 4 2 3" xfId="22194" xr:uid="{7B09B35E-893D-439E-9DC6-2D9660FA9747}"/>
    <cellStyle name="Calculation 3 7 2 4 2 4" xfId="30174" xr:uid="{6625D6AC-CD8A-4AFB-B30C-01356FB26D42}"/>
    <cellStyle name="Calculation 3 7 2 4 2 5" xfId="38001" xr:uid="{53F16294-0617-46AC-82A9-C1FD8A16E56C}"/>
    <cellStyle name="Calculation 3 7 2 4 2 6" xfId="45954" xr:uid="{CA6BCE89-B9C0-48AD-A415-1770B42EF2F7}"/>
    <cellStyle name="Calculation 3 7 2 4 3" xfId="10267" xr:uid="{437A676F-4855-4B8E-B62F-2F4B80FA0439}"/>
    <cellStyle name="Calculation 3 7 2 4 4" xfId="18132" xr:uid="{9B56BE63-4B75-48B8-AA18-1E3D7428E747}"/>
    <cellStyle name="Calculation 3 7 2 4 5" xfId="26139" xr:uid="{9245D544-13C1-44AE-8054-936E3C6E1CAF}"/>
    <cellStyle name="Calculation 3 7 2 4 6" xfId="33962" xr:uid="{B6DD0BE7-590C-4263-A6C7-F44641631152}"/>
    <cellStyle name="Calculation 3 7 2 4 7" xfId="41923" xr:uid="{08F6ED89-19D1-43B5-AA67-C1CB4C8EEF50}"/>
    <cellStyle name="Calculation 3 7 2 5" xfId="2360" xr:uid="{CC88053D-75E5-446F-A05D-294ABCF6B1C6}"/>
    <cellStyle name="Calculation 3 7 2 5 2" xfId="6424" xr:uid="{BB49B418-BD30-426E-AAFF-672D5D850202}"/>
    <cellStyle name="Calculation 3 7 2 5 2 2" xfId="14639" xr:uid="{46046C97-CF72-4457-85E4-010FDA50145D}"/>
    <cellStyle name="Calculation 3 7 2 5 2 3" xfId="22503" xr:uid="{AB6F7E9C-6ADC-45D8-9BF1-9C72F2787D38}"/>
    <cellStyle name="Calculation 3 7 2 5 2 4" xfId="30483" xr:uid="{DDE7171D-29A0-4EF6-BAF1-355C89FC33F3}"/>
    <cellStyle name="Calculation 3 7 2 5 2 5" xfId="38310" xr:uid="{04171BA4-53B4-45D8-A3C6-711D64BAE774}"/>
    <cellStyle name="Calculation 3 7 2 5 2 6" xfId="46263" xr:uid="{F1E7EB37-4D27-42B2-B403-8AA67B49701B}"/>
    <cellStyle name="Calculation 3 7 2 5 3" xfId="10586" xr:uid="{96CF79D9-112E-4926-8F74-DC83384E4E5A}"/>
    <cellStyle name="Calculation 3 7 2 5 4" xfId="18451" xr:uid="{57D0B916-0FBC-45D4-84EA-69571FC46366}"/>
    <cellStyle name="Calculation 3 7 2 5 5" xfId="26455" xr:uid="{82853F15-44A3-4FCC-9AA1-6928B2AA279C}"/>
    <cellStyle name="Calculation 3 7 2 5 6" xfId="34281" xr:uid="{2F18197E-2BE1-43FA-9D21-E5788CBA0CD9}"/>
    <cellStyle name="Calculation 3 7 2 5 7" xfId="42242" xr:uid="{4BCF0034-18BD-40D4-A74E-D36C7D6AEA94}"/>
    <cellStyle name="Calculation 3 7 2 6" xfId="2689" xr:uid="{516CCC6D-1099-408F-8B73-6B2F459B64D1}"/>
    <cellStyle name="Calculation 3 7 2 6 2" xfId="6739" xr:uid="{DCA607DF-436A-4FF7-87D3-BDB5828F9305}"/>
    <cellStyle name="Calculation 3 7 2 6 2 2" xfId="14954" xr:uid="{F80DC7F0-65C9-4DAA-B6CE-F5F5AEABD873}"/>
    <cellStyle name="Calculation 3 7 2 6 2 3" xfId="22818" xr:uid="{9405A3E0-ACF6-4933-8A7C-4C6E2ADC3143}"/>
    <cellStyle name="Calculation 3 7 2 6 2 4" xfId="30798" xr:uid="{2154AD47-4FC5-4E42-B656-543E4D88949F}"/>
    <cellStyle name="Calculation 3 7 2 6 2 5" xfId="38625" xr:uid="{FD19F2C6-2E77-47C1-845B-B87C6474CD65}"/>
    <cellStyle name="Calculation 3 7 2 6 2 6" xfId="46578" xr:uid="{F917A7DD-73DC-4269-88B9-7B5F8BEC0299}"/>
    <cellStyle name="Calculation 3 7 2 6 3" xfId="10915" xr:uid="{D2D546A6-EDEB-4C66-8AF6-2B52DB0848BF}"/>
    <cellStyle name="Calculation 3 7 2 6 4" xfId="18780" xr:uid="{2593F210-61CF-4B8E-914C-637DB8EA1D5C}"/>
    <cellStyle name="Calculation 3 7 2 6 5" xfId="26783" xr:uid="{607E4C17-2307-4AA8-9A2A-C7C88823E342}"/>
    <cellStyle name="Calculation 3 7 2 6 6" xfId="34610" xr:uid="{B23D2759-A37E-4AE6-B25F-32E0EB90DA56}"/>
    <cellStyle name="Calculation 3 7 2 6 7" xfId="42571" xr:uid="{0B7ABFD4-C0E6-4AA9-B0B4-C056A7274894}"/>
    <cellStyle name="Calculation 3 7 2 7" xfId="3002" xr:uid="{DEB8A8B4-8A60-48B9-A31A-A5E2C88E1DE4}"/>
    <cellStyle name="Calculation 3 7 2 7 2" xfId="7043" xr:uid="{6CD57ECC-39E6-4DEF-95EF-29D0E15B2A7B}"/>
    <cellStyle name="Calculation 3 7 2 7 2 2" xfId="15258" xr:uid="{04909A75-FA17-44ED-92A5-914D395036D6}"/>
    <cellStyle name="Calculation 3 7 2 7 2 3" xfId="23122" xr:uid="{C261F4FE-74FB-4A0E-A22D-71383C6578D8}"/>
    <cellStyle name="Calculation 3 7 2 7 2 4" xfId="31102" xr:uid="{8E160F00-3319-4A23-9644-BF66B67D7E8D}"/>
    <cellStyle name="Calculation 3 7 2 7 2 5" xfId="38929" xr:uid="{B69BB36B-298B-42F8-A4E0-7C915D8B5B2B}"/>
    <cellStyle name="Calculation 3 7 2 7 2 6" xfId="46882" xr:uid="{4A949006-A31F-401E-B691-45D0376CF623}"/>
    <cellStyle name="Calculation 3 7 2 7 3" xfId="11227" xr:uid="{053AE748-EE42-48D9-867A-901D3269BC5E}"/>
    <cellStyle name="Calculation 3 7 2 7 4" xfId="19093" xr:uid="{986B80C1-6B1A-4EB3-BAAB-ABEBB5240DE5}"/>
    <cellStyle name="Calculation 3 7 2 7 5" xfId="27093" xr:uid="{7476C6A5-E30B-4244-BDF5-20A898BF31BF}"/>
    <cellStyle name="Calculation 3 7 2 7 6" xfId="34923" xr:uid="{FBC3A327-91F9-4F52-8013-00B994DEA3D3}"/>
    <cellStyle name="Calculation 3 7 2 7 7" xfId="42884" xr:uid="{0F2803B8-B377-4330-8798-2F20E1AE57A3}"/>
    <cellStyle name="Calculation 3 7 2 8" xfId="3322" xr:uid="{3CBE78D0-E3A5-4EA4-A8A9-C00A3C77FDCC}"/>
    <cellStyle name="Calculation 3 7 2 8 2" xfId="7350" xr:uid="{7D962177-0A77-473C-A5F0-396C190F7A87}"/>
    <cellStyle name="Calculation 3 7 2 8 2 2" xfId="15565" xr:uid="{C7EFA44C-790C-4DC4-9B91-BF89928772DF}"/>
    <cellStyle name="Calculation 3 7 2 8 2 3" xfId="23429" xr:uid="{B0435D5C-DBCE-43F1-B7E9-5F50D920130D}"/>
    <cellStyle name="Calculation 3 7 2 8 2 4" xfId="31409" xr:uid="{90982C2E-A462-4478-9BE3-829F2C664C68}"/>
    <cellStyle name="Calculation 3 7 2 8 2 5" xfId="39236" xr:uid="{E17C82AA-B8A6-4019-848C-84217CC04D70}"/>
    <cellStyle name="Calculation 3 7 2 8 2 6" xfId="47189" xr:uid="{19625B6C-2B97-4E51-BC97-B3AC95031B8F}"/>
    <cellStyle name="Calculation 3 7 2 8 3" xfId="11546" xr:uid="{37E4E589-3324-41E3-99AC-F4594C45A684}"/>
    <cellStyle name="Calculation 3 7 2 8 4" xfId="19413" xr:uid="{A127CCD3-1CFD-4CE3-901D-4A8E84691D53}"/>
    <cellStyle name="Calculation 3 7 2 8 5" xfId="27413" xr:uid="{0CE733D6-C24B-47A1-84EF-4F278943FAC8}"/>
    <cellStyle name="Calculation 3 7 2 8 6" xfId="35243" xr:uid="{3C6BF004-574C-4345-9BE4-365E41D28240}"/>
    <cellStyle name="Calculation 3 7 2 8 7" xfId="43204" xr:uid="{741BD052-D64A-4B2A-A77C-AE35FDC8C15D}"/>
    <cellStyle name="Calculation 3 7 2 9" xfId="3616" xr:uid="{AFDD85AA-CE16-4C04-A9B6-E77DAC153ACA}"/>
    <cellStyle name="Calculation 3 7 2 9 2" xfId="7644" xr:uid="{9B9FE37D-7FFE-460A-92E5-630CFE47396E}"/>
    <cellStyle name="Calculation 3 7 2 9 2 2" xfId="15859" xr:uid="{11849C05-4018-43BE-BDFE-BF71306545B6}"/>
    <cellStyle name="Calculation 3 7 2 9 2 3" xfId="23723" xr:uid="{E1CA58D0-822B-4C3F-B394-3B9BB7970AC2}"/>
    <cellStyle name="Calculation 3 7 2 9 2 4" xfId="31703" xr:uid="{663E92A0-16A7-4DC6-B820-501F7AEE34BC}"/>
    <cellStyle name="Calculation 3 7 2 9 2 5" xfId="39530" xr:uid="{7ABB024D-FED2-44A4-9974-7A4AD50DBA28}"/>
    <cellStyle name="Calculation 3 7 2 9 2 6" xfId="47483" xr:uid="{50C914D0-A698-491C-B0CF-A88AE200201B}"/>
    <cellStyle name="Calculation 3 7 2 9 3" xfId="11840" xr:uid="{3AFFF5CA-3FF9-4091-9692-17413890FF77}"/>
    <cellStyle name="Calculation 3 7 2 9 4" xfId="19707" xr:uid="{B0A3B0BC-A205-40FF-B644-3410156EDDA0}"/>
    <cellStyle name="Calculation 3 7 2 9 5" xfId="27707" xr:uid="{C03354FF-B6DC-4122-B4C4-1AE70CF6F2E1}"/>
    <cellStyle name="Calculation 3 7 2 9 6" xfId="35537" xr:uid="{009E8613-56F6-4D4F-BBBF-D43E86F01903}"/>
    <cellStyle name="Calculation 3 7 2 9 7" xfId="43498" xr:uid="{B942D4B7-166E-47F3-924D-088D7F1173BA}"/>
    <cellStyle name="Calculation 3 7 20" xfId="16947" xr:uid="{9D879B79-AA1A-483B-ADDD-DDBE0817A781}"/>
    <cellStyle name="Calculation 3 7 21" xfId="24971" xr:uid="{6B694904-03A3-4901-975A-280916737BEE}"/>
    <cellStyle name="Calculation 3 7 22" xfId="32786" xr:uid="{C08EAF26-95CD-4B8C-BE38-69216CB7EA76}"/>
    <cellStyle name="Calculation 3 7 23" xfId="40747" xr:uid="{E785B252-3A09-4E86-AD9A-E8E84373FFC7}"/>
    <cellStyle name="Calculation 3 7 3" xfId="780" xr:uid="{77EC4985-0E70-43BC-9AB4-E2482EC97CFF}"/>
    <cellStyle name="Calculation 3 7 3 10" xfId="2258" xr:uid="{884B9CC5-BBA6-4D6A-A734-C0694BA417A4}"/>
    <cellStyle name="Calculation 3 7 3 10 2" xfId="6332" xr:uid="{894C3FEA-D960-4ED8-9399-8324C33F04DE}"/>
    <cellStyle name="Calculation 3 7 3 10 2 2" xfId="14547" xr:uid="{8C01AE27-E297-4124-ABD8-EF2A742AAE4B}"/>
    <cellStyle name="Calculation 3 7 3 10 2 3" xfId="22411" xr:uid="{3F2FEB79-4ED5-400A-A0E0-B213EE2E4BB4}"/>
    <cellStyle name="Calculation 3 7 3 10 2 4" xfId="30391" xr:uid="{C0BEE92F-451A-4DCF-AF71-C51238D6202E}"/>
    <cellStyle name="Calculation 3 7 3 10 2 5" xfId="38218" xr:uid="{1C4D908F-4855-40E5-8F35-0FEA89343E1A}"/>
    <cellStyle name="Calculation 3 7 3 10 2 6" xfId="46171" xr:uid="{F171EF92-94CF-41BE-9D63-9A40B5CD007C}"/>
    <cellStyle name="Calculation 3 7 3 10 3" xfId="10484" xr:uid="{5AEE7F3E-2DB6-4375-82F9-4EAC5F5BAEAD}"/>
    <cellStyle name="Calculation 3 7 3 10 4" xfId="18349" xr:uid="{4E57A4AE-36BF-44B0-8442-E6AF9B64B4BE}"/>
    <cellStyle name="Calculation 3 7 3 10 5" xfId="26356" xr:uid="{15B0F779-B710-47E3-A989-C0D9CE18C864}"/>
    <cellStyle name="Calculation 3 7 3 10 6" xfId="34179" xr:uid="{0F285333-10EB-48EA-BC26-724AB481DD25}"/>
    <cellStyle name="Calculation 3 7 3 10 7" xfId="42140" xr:uid="{AB794170-AFC9-47B7-AEAE-BBB3C7EE2C7A}"/>
    <cellStyle name="Calculation 3 7 3 11" xfId="597" xr:uid="{85772CA2-CB96-448C-B0E6-35FDA382034B}"/>
    <cellStyle name="Calculation 3 7 3 11 2" xfId="4805" xr:uid="{66C256BC-26FC-41C6-A3DB-5E3953FDDED5}"/>
    <cellStyle name="Calculation 3 7 3 11 2 2" xfId="13026" xr:uid="{DAE5E8A3-7B3B-497B-B4D0-280DC63ACB44}"/>
    <cellStyle name="Calculation 3 7 3 11 2 3" xfId="20894" xr:uid="{3932C438-230F-4664-8E5C-F5834A568C8F}"/>
    <cellStyle name="Calculation 3 7 3 11 2 4" xfId="28886" xr:uid="{A4FB0417-F905-4955-95B2-529F32733556}"/>
    <cellStyle name="Calculation 3 7 3 11 2 5" xfId="36718" xr:uid="{F1EA10D7-FD6B-4471-AAEE-6FA570106815}"/>
    <cellStyle name="Calculation 3 7 3 11 2 6" xfId="44673" xr:uid="{8876CFA6-5C14-4BA7-97C9-9724B1AA1699}"/>
    <cellStyle name="Calculation 3 7 3 11 3" xfId="8849" xr:uid="{903BB79B-AA29-4718-A7C5-3FC030EA400D}"/>
    <cellStyle name="Calculation 3 7 3 11 4" xfId="9648" xr:uid="{89871FC6-1EBE-490A-9556-B0CFBC10481A}"/>
    <cellStyle name="Calculation 3 7 3 11 5" xfId="13149" xr:uid="{A53EB9D9-319A-48C8-A01D-0A1F4CABF11B}"/>
    <cellStyle name="Calculation 3 7 3 11 6" xfId="25097" xr:uid="{D88F71D0-F392-4DE4-86E5-5753B75FA36F}"/>
    <cellStyle name="Calculation 3 7 3 11 7" xfId="9141" xr:uid="{1D6C00DE-7980-485F-BF29-6A1FBC75AAC6}"/>
    <cellStyle name="Calculation 3 7 3 12" xfId="3752" xr:uid="{512148C1-3E4C-44D0-BB05-257BD69306D9}"/>
    <cellStyle name="Calculation 3 7 3 12 2" xfId="7780" xr:uid="{80ED4BA5-704C-4967-9929-9196E1EC3F00}"/>
    <cellStyle name="Calculation 3 7 3 12 2 2" xfId="15995" xr:uid="{0BA9E237-3E85-4686-B875-BCD2445A4F4B}"/>
    <cellStyle name="Calculation 3 7 3 12 2 3" xfId="23859" xr:uid="{C7AE4574-8109-468F-878E-DE6FF42E77CF}"/>
    <cellStyle name="Calculation 3 7 3 12 2 4" xfId="31839" xr:uid="{66582071-7746-4DEA-8F7E-A551F144BC65}"/>
    <cellStyle name="Calculation 3 7 3 12 2 5" xfId="39666" xr:uid="{06A0CE9C-1F2A-4559-ADBB-AB8EEAFAE3AF}"/>
    <cellStyle name="Calculation 3 7 3 12 2 6" xfId="47619" xr:uid="{A4FB448F-80AD-4B79-A4AC-D1BBF1E738D0}"/>
    <cellStyle name="Calculation 3 7 3 12 3" xfId="11976" xr:uid="{ADFFAB3D-DCE7-4504-93B5-1A74B3AE96CA}"/>
    <cellStyle name="Calculation 3 7 3 12 4" xfId="19843" xr:uid="{BB5C6D20-A9BE-4B87-8BAD-07F329D7F16A}"/>
    <cellStyle name="Calculation 3 7 3 12 5" xfId="27843" xr:uid="{4ADD7654-6FB7-429D-A2C6-35FC7489F030}"/>
    <cellStyle name="Calculation 3 7 3 12 6" xfId="35673" xr:uid="{4B38F663-DCFF-4FB8-BED4-2FBA1330980B}"/>
    <cellStyle name="Calculation 3 7 3 12 7" xfId="43634" xr:uid="{F959CF76-C336-47D6-AD9F-A6AEE1AD925A}"/>
    <cellStyle name="Calculation 3 7 3 13" xfId="4979" xr:uid="{2065B8C9-D797-43FA-8832-287129401842}"/>
    <cellStyle name="Calculation 3 7 3 13 2" xfId="13197" xr:uid="{5383F182-4FA2-4555-B904-089B9FF22FD2}"/>
    <cellStyle name="Calculation 3 7 3 13 3" xfId="21063" xr:uid="{5E767E18-955F-46D3-8C06-BD81728AE15A}"/>
    <cellStyle name="Calculation 3 7 3 13 4" xfId="29046" xr:uid="{8A3D9C4D-B0CF-4F14-9B4B-0EAF198CBF2B}"/>
    <cellStyle name="Calculation 3 7 3 13 5" xfId="36877" xr:uid="{B1CF2E09-D6C7-4F2B-8147-82866608195D}"/>
    <cellStyle name="Calculation 3 7 3 13 6" xfId="44830" xr:uid="{8E231576-574D-43AD-B0AB-F9CB4F8AF6A2}"/>
    <cellStyle name="Calculation 3 7 3 14" xfId="9025" xr:uid="{4F73A0A0-FF46-4054-85A0-6AFA24122D50}"/>
    <cellStyle name="Calculation 3 7 3 15" xfId="390" xr:uid="{A90951F6-B57D-4529-A6C0-3B5126F14543}"/>
    <cellStyle name="Calculation 3 7 3 16" xfId="24923" xr:uid="{D23994AC-CC89-49CD-A379-0D4A7D0ED60C}"/>
    <cellStyle name="Calculation 3 7 3 17" xfId="13172" xr:uid="{A08F325A-C887-41AB-B189-408B01A23994}"/>
    <cellStyle name="Calculation 3 7 3 18" xfId="40725" xr:uid="{73F2F4A3-FBE9-438A-889B-7DFA31998563}"/>
    <cellStyle name="Calculation 3 7 3 2" xfId="1214" xr:uid="{BDB7E592-EA9C-4C3D-BEA9-D85256D0513E}"/>
    <cellStyle name="Calculation 3 7 3 2 2" xfId="5337" xr:uid="{976CC52D-BBD4-4CA2-A2DF-3FDDEBE0CBEF}"/>
    <cellStyle name="Calculation 3 7 3 2 2 2" xfId="13552" xr:uid="{DB9B9E7B-187B-4A7A-A1F3-4684F060577B}"/>
    <cellStyle name="Calculation 3 7 3 2 2 3" xfId="21416" xr:uid="{C5672CCE-F208-4369-8983-C3970631CB1D}"/>
    <cellStyle name="Calculation 3 7 3 2 2 4" xfId="29396" xr:uid="{CA289D85-B15E-4D37-B9C2-4F1FC387BAA2}"/>
    <cellStyle name="Calculation 3 7 3 2 2 5" xfId="37223" xr:uid="{D39A4DA1-C168-4D15-9EA2-BBFEF93F2958}"/>
    <cellStyle name="Calculation 3 7 3 2 2 6" xfId="45176" xr:uid="{3B95998A-7E25-4EC1-8808-F989C1A9DDA3}"/>
    <cellStyle name="Calculation 3 7 3 2 3" xfId="9443" xr:uid="{5CA1FC01-160D-4238-9256-9F3ECEE3DC4E}"/>
    <cellStyle name="Calculation 3 7 3 2 4" xfId="17305" xr:uid="{9BB6E6F3-7E83-4334-9F43-41A4D8F740FF}"/>
    <cellStyle name="Calculation 3 7 3 2 5" xfId="25319" xr:uid="{79C8234D-9FED-403F-9F0E-9336C2D101A6}"/>
    <cellStyle name="Calculation 3 7 3 2 6" xfId="33135" xr:uid="{B0F7976C-0704-4B8B-856D-ED6DC85E77C0}"/>
    <cellStyle name="Calculation 3 7 3 2 7" xfId="41096" xr:uid="{711FF720-A091-46CA-9069-205E4B88C990}"/>
    <cellStyle name="Calculation 3 7 3 3" xfId="675" xr:uid="{AE7B7A2B-2D09-4C74-8D25-89350C99AF01}"/>
    <cellStyle name="Calculation 3 7 3 3 2" xfId="4880" xr:uid="{978FB779-0406-4EDC-B1FC-DFFB571570C1}"/>
    <cellStyle name="Calculation 3 7 3 3 2 2" xfId="13100" xr:uid="{5CACDBE6-9ED2-4F08-A3DA-570A21E5CDBF}"/>
    <cellStyle name="Calculation 3 7 3 3 2 3" xfId="20967" xr:uid="{D1AB98CF-B454-4971-8D5C-CF23BB0D4FB1}"/>
    <cellStyle name="Calculation 3 7 3 3 2 4" xfId="28955" xr:uid="{437883AD-136B-4214-B263-C21B04ABE71F}"/>
    <cellStyle name="Calculation 3 7 3 3 2 5" xfId="36787" xr:uid="{A6AA374B-9EB8-4713-8DB5-98489C79EF77}"/>
    <cellStyle name="Calculation 3 7 3 3 2 6" xfId="44740" xr:uid="{1C055531-74C7-4B66-A5FA-43345B284C18}"/>
    <cellStyle name="Calculation 3 7 3 3 3" xfId="8925" xr:uid="{68A84FFB-2286-4431-AC0D-8029F05722D0}"/>
    <cellStyle name="Calculation 3 7 3 3 4" xfId="406" xr:uid="{B491573B-A148-4033-B3E6-597BBE5A5FA8}"/>
    <cellStyle name="Calculation 3 7 3 3 5" xfId="24827" xr:uid="{374F303C-AF02-4EA6-9049-2E760D5EADD4}"/>
    <cellStyle name="Calculation 3 7 3 3 6" xfId="24951" xr:uid="{720A9502-D7A6-4E11-8FC6-6DC3779096B1}"/>
    <cellStyle name="Calculation 3 7 3 3 7" xfId="40632" xr:uid="{0F4BF7B5-41A7-47EA-9A4E-ED2799EF6657}"/>
    <cellStyle name="Calculation 3 7 3 4" xfId="581" xr:uid="{217D520D-3C13-4D45-90A9-4D4688ED3CD9}"/>
    <cellStyle name="Calculation 3 7 3 4 2" xfId="4789" xr:uid="{F65BB387-A99A-4324-BFAA-584F9C8A01AC}"/>
    <cellStyle name="Calculation 3 7 3 4 2 2" xfId="13010" xr:uid="{48D5FD03-CD18-435D-88DA-491944B3ABC8}"/>
    <cellStyle name="Calculation 3 7 3 4 2 3" xfId="20878" xr:uid="{EF082B9D-A8C2-47CE-A35B-F32B1DB4E548}"/>
    <cellStyle name="Calculation 3 7 3 4 2 4" xfId="28870" xr:uid="{DA62D5F6-1DBF-4484-9F6E-9F7701A27176}"/>
    <cellStyle name="Calculation 3 7 3 4 2 5" xfId="36702" xr:uid="{9F8BDB49-18CB-4587-B378-B8F45CD823E7}"/>
    <cellStyle name="Calculation 3 7 3 4 2 6" xfId="44657" xr:uid="{8456D7F2-9136-4443-A5FB-637643699B21}"/>
    <cellStyle name="Calculation 3 7 3 4 3" xfId="8833" xr:uid="{4F8CC6C6-C32F-40B8-BAC0-2EB1E88DD00B}"/>
    <cellStyle name="Calculation 3 7 3 4 4" xfId="10800" xr:uid="{98002629-F8B1-4EBF-B083-082F10A41176}"/>
    <cellStyle name="Calculation 3 7 3 4 5" xfId="400" xr:uid="{A0AB4AF5-2C4D-44D9-8816-75898168AB82}"/>
    <cellStyle name="Calculation 3 7 3 4 6" xfId="26018" xr:uid="{213F747C-C239-4DF7-BC94-59AC3AFD5C6D}"/>
    <cellStyle name="Calculation 3 7 3 4 7" xfId="321" xr:uid="{3CEE2880-CF3F-4A8D-A3C8-E649B4729D82}"/>
    <cellStyle name="Calculation 3 7 3 5" xfId="1243" xr:uid="{6F4CB8B6-AD2B-4E8D-B5FE-ECD4EA4119C5}"/>
    <cellStyle name="Calculation 3 7 3 5 2" xfId="5364" xr:uid="{0C75740F-0730-41E7-9AEB-2A50655BE7D3}"/>
    <cellStyle name="Calculation 3 7 3 5 2 2" xfId="13579" xr:uid="{4F802BF3-0595-43BC-84F5-DAC06A86DD1D}"/>
    <cellStyle name="Calculation 3 7 3 5 2 3" xfId="21443" xr:uid="{9AD56100-3988-484E-A1D3-D87C8DC44E15}"/>
    <cellStyle name="Calculation 3 7 3 5 2 4" xfId="29423" xr:uid="{8A952D46-181B-40B7-BD8E-5F412D48E083}"/>
    <cellStyle name="Calculation 3 7 3 5 2 5" xfId="37250" xr:uid="{206D7F29-46CC-4593-B9C9-FBE949AC3D1B}"/>
    <cellStyle name="Calculation 3 7 3 5 2 6" xfId="45203" xr:uid="{D1BF1B53-0CB3-4AD9-A547-0C288BAA2664}"/>
    <cellStyle name="Calculation 3 7 3 5 3" xfId="9472" xr:uid="{AB427E90-85DB-4124-B64A-3B76A8AE75C3}"/>
    <cellStyle name="Calculation 3 7 3 5 4" xfId="17334" xr:uid="{F3EFDB2F-D222-4F62-9A38-FC20D99C66AA}"/>
    <cellStyle name="Calculation 3 7 3 5 5" xfId="25348" xr:uid="{C1092BA2-898F-451F-9E86-144CF84C917B}"/>
    <cellStyle name="Calculation 3 7 3 5 6" xfId="33164" xr:uid="{5F62B45C-0379-450D-84F0-7BBC6060AE2A}"/>
    <cellStyle name="Calculation 3 7 3 5 7" xfId="41125" xr:uid="{9909C0DA-45D7-4895-AE7F-03DB69BE830B}"/>
    <cellStyle name="Calculation 3 7 3 6" xfId="1257" xr:uid="{47E1BC78-A08D-4586-83DD-5460A34729B2}"/>
    <cellStyle name="Calculation 3 7 3 6 2" xfId="5377" xr:uid="{96EE2732-5348-46C6-BB79-84D7050D1BEB}"/>
    <cellStyle name="Calculation 3 7 3 6 2 2" xfId="13592" xr:uid="{B2F61252-3267-4078-8D04-59C45058418C}"/>
    <cellStyle name="Calculation 3 7 3 6 2 3" xfId="21456" xr:uid="{7EBF2E4B-287B-4D72-BDE1-FAE7846265ED}"/>
    <cellStyle name="Calculation 3 7 3 6 2 4" xfId="29436" xr:uid="{C2E009B3-B4A3-4C74-BDAC-967AC847AD75}"/>
    <cellStyle name="Calculation 3 7 3 6 2 5" xfId="37263" xr:uid="{B238418A-2B09-4D06-AA7F-A4CB1BC8DC77}"/>
    <cellStyle name="Calculation 3 7 3 6 2 6" xfId="45216" xr:uid="{34D4706D-6F4E-44BE-9CAC-8DC2AE018540}"/>
    <cellStyle name="Calculation 3 7 3 6 3" xfId="9486" xr:uid="{0CBE656E-F8E9-4271-8D2F-AE36B9E6DB81}"/>
    <cellStyle name="Calculation 3 7 3 6 4" xfId="17348" xr:uid="{32104059-C0E8-4F6A-BB15-82DECC65FB79}"/>
    <cellStyle name="Calculation 3 7 3 6 5" xfId="25362" xr:uid="{EA66199A-AAD6-4B04-B0E6-680CEB44D4CC}"/>
    <cellStyle name="Calculation 3 7 3 6 6" xfId="33178" xr:uid="{4A027605-54E6-4DC3-8153-DCBC028A5674}"/>
    <cellStyle name="Calculation 3 7 3 6 7" xfId="41139" xr:uid="{D95634C6-CA68-46D9-9D2C-8CC4FAE46067}"/>
    <cellStyle name="Calculation 3 7 3 7" xfId="2254" xr:uid="{ACD8130A-E840-4670-B398-0F7A3A2625E4}"/>
    <cellStyle name="Calculation 3 7 3 7 2" xfId="6328" xr:uid="{87DA5ADA-9659-40F8-A0E7-ACF6B587B265}"/>
    <cellStyle name="Calculation 3 7 3 7 2 2" xfId="14543" xr:uid="{EBC7E74F-E9E9-40CB-B246-E4AA7F512643}"/>
    <cellStyle name="Calculation 3 7 3 7 2 3" xfId="22407" xr:uid="{A734CE6D-9A65-4C3F-B547-C8B94309332C}"/>
    <cellStyle name="Calculation 3 7 3 7 2 4" xfId="30387" xr:uid="{FF46CD0A-3C83-46A2-8446-F5116F87FF82}"/>
    <cellStyle name="Calculation 3 7 3 7 2 5" xfId="38214" xr:uid="{8DC8E5C1-FB66-44A8-90A1-1EC209246A2F}"/>
    <cellStyle name="Calculation 3 7 3 7 2 6" xfId="46167" xr:uid="{3A4B125B-5027-4AE0-98C4-038DC4D41652}"/>
    <cellStyle name="Calculation 3 7 3 7 3" xfId="10480" xr:uid="{6EB1906B-3A4C-4067-A066-FC2C78907A9A}"/>
    <cellStyle name="Calculation 3 7 3 7 4" xfId="18345" xr:uid="{BBA70539-56E0-4158-936A-A6C331C0F9D6}"/>
    <cellStyle name="Calculation 3 7 3 7 5" xfId="26352" xr:uid="{1A90F9EE-6C70-4196-9C17-C38BA89A2E56}"/>
    <cellStyle name="Calculation 3 7 3 7 6" xfId="34175" xr:uid="{6AA24020-77F5-439C-B923-FF3F88AA5123}"/>
    <cellStyle name="Calculation 3 7 3 7 7" xfId="42136" xr:uid="{B3190C9F-95CD-421F-B494-8D3A78D92E9A}"/>
    <cellStyle name="Calculation 3 7 3 8" xfId="1933" xr:uid="{ED951FAE-7A44-41AD-9143-832593933A41}"/>
    <cellStyle name="Calculation 3 7 3 8 2" xfId="6007" xr:uid="{E8840B29-E47E-45F1-B947-70AFB501DEC5}"/>
    <cellStyle name="Calculation 3 7 3 8 2 2" xfId="14222" xr:uid="{CE46743D-E7EB-45E8-8B25-153E81E750F3}"/>
    <cellStyle name="Calculation 3 7 3 8 2 3" xfId="22086" xr:uid="{2252F103-9B2A-46D4-A5B5-2DADD5D17759}"/>
    <cellStyle name="Calculation 3 7 3 8 2 4" xfId="30066" xr:uid="{70F926ED-1D0A-45BB-8FB7-A9B13B3A08F4}"/>
    <cellStyle name="Calculation 3 7 3 8 2 5" xfId="37893" xr:uid="{868AA476-6C9F-4761-A13A-EE0177B2AA5D}"/>
    <cellStyle name="Calculation 3 7 3 8 2 6" xfId="45846" xr:uid="{97304E3A-86D1-4F50-BB23-B9A10A8CD229}"/>
    <cellStyle name="Calculation 3 7 3 8 3" xfId="10159" xr:uid="{B3C7035A-A276-48FE-9829-71733E5A8EC2}"/>
    <cellStyle name="Calculation 3 7 3 8 4" xfId="18024" xr:uid="{CA855938-5443-427D-8F8F-E4480D0F222F}"/>
    <cellStyle name="Calculation 3 7 3 8 5" xfId="26031" xr:uid="{2EA34781-5101-4996-B90C-70EE9ED974E0}"/>
    <cellStyle name="Calculation 3 7 3 8 6" xfId="33854" xr:uid="{BE92E769-2B8C-4E05-84EC-3D7475FF4475}"/>
    <cellStyle name="Calculation 3 7 3 8 7" xfId="41815" xr:uid="{9EA3A156-36F9-4FA4-B336-076AF9530B2E}"/>
    <cellStyle name="Calculation 3 7 3 9" xfId="1253" xr:uid="{16EDDF5C-E1FC-4588-BECB-3EE4A0D9650A}"/>
    <cellStyle name="Calculation 3 7 3 9 2" xfId="5373" xr:uid="{8A339D4D-AEA2-4547-9BB9-5CAAAF6A372E}"/>
    <cellStyle name="Calculation 3 7 3 9 2 2" xfId="13588" xr:uid="{9BA14F92-EDEE-446D-A9D6-D6D1649DDDF2}"/>
    <cellStyle name="Calculation 3 7 3 9 2 3" xfId="21452" xr:uid="{C547276C-0C07-4490-8999-ED91E47432FB}"/>
    <cellStyle name="Calculation 3 7 3 9 2 4" xfId="29432" xr:uid="{E5C7556C-B538-45C4-B1C1-00BC620477DF}"/>
    <cellStyle name="Calculation 3 7 3 9 2 5" xfId="37259" xr:uid="{8C671169-8362-4765-BC7D-B79C5BA698E3}"/>
    <cellStyle name="Calculation 3 7 3 9 2 6" xfId="45212" xr:uid="{85EB62FC-8D93-4688-8B21-212CC301AFF3}"/>
    <cellStyle name="Calculation 3 7 3 9 3" xfId="9482" xr:uid="{9EB42CC3-0262-4500-B799-EE05461FE19F}"/>
    <cellStyle name="Calculation 3 7 3 9 4" xfId="17344" xr:uid="{E1BC02DB-F203-4005-8F92-ADF17664A97C}"/>
    <cellStyle name="Calculation 3 7 3 9 5" xfId="25358" xr:uid="{848DD259-BB5F-4053-AAA2-148667491652}"/>
    <cellStyle name="Calculation 3 7 3 9 6" xfId="33174" xr:uid="{BA6D05DD-0054-4133-A64B-241552812D31}"/>
    <cellStyle name="Calculation 3 7 3 9 7" xfId="41135" xr:uid="{33702519-8D90-4A8A-AAA6-1C734D1B2706}"/>
    <cellStyle name="Calculation 3 7 4" xfId="911" xr:uid="{10FF7003-3C6B-4261-A589-B7627CA49C5A}"/>
    <cellStyle name="Calculation 3 7 4 10" xfId="3889" xr:uid="{1A39422E-BD51-4B65-9A19-6E3B2252745B}"/>
    <cellStyle name="Calculation 3 7 4 10 2" xfId="7911" xr:uid="{EA1F9E69-77D1-4AAA-99E5-99B00EDBA15F}"/>
    <cellStyle name="Calculation 3 7 4 10 2 2" xfId="16126" xr:uid="{FD2A2198-339F-4AD2-B691-C68A751556BB}"/>
    <cellStyle name="Calculation 3 7 4 10 2 3" xfId="23990" xr:uid="{DE532564-C87D-4966-8D69-3A4CC15114AA}"/>
    <cellStyle name="Calculation 3 7 4 10 2 4" xfId="31970" xr:uid="{EB5FE4DA-61D6-4FDD-951C-7A70A2E2B5AC}"/>
    <cellStyle name="Calculation 3 7 4 10 2 5" xfId="39797" xr:uid="{441936DA-D7CA-4E15-B410-AEB418CBCF2B}"/>
    <cellStyle name="Calculation 3 7 4 10 2 6" xfId="47750" xr:uid="{AFBFD5B3-B0A5-4DE3-8A95-03BA7A4B1A04}"/>
    <cellStyle name="Calculation 3 7 4 10 3" xfId="12113" xr:uid="{9B0BAAEA-30C8-4F4A-BC22-5A0CBBD1716A}"/>
    <cellStyle name="Calculation 3 7 4 10 4" xfId="19980" xr:uid="{578BC4F8-5915-4F8B-996E-B6682992B1FC}"/>
    <cellStyle name="Calculation 3 7 4 10 5" xfId="27979" xr:uid="{8D8F10E0-21D4-449C-AD1E-6DCDBB6CAE88}"/>
    <cellStyle name="Calculation 3 7 4 10 6" xfId="35810" xr:uid="{A42AAD74-9A5B-44EA-95B1-E49EDD1BA7B7}"/>
    <cellStyle name="Calculation 3 7 4 10 7" xfId="43771" xr:uid="{480AE04E-A952-4DB2-B210-E6FE55059AB6}"/>
    <cellStyle name="Calculation 3 7 4 11" xfId="4191" xr:uid="{23F86EDB-65F5-4840-9043-557A0F8DDE5E}"/>
    <cellStyle name="Calculation 3 7 4 11 2" xfId="8197" xr:uid="{59E49A28-F42E-42B8-9C14-E00928A7975B}"/>
    <cellStyle name="Calculation 3 7 4 11 2 2" xfId="16412" xr:uid="{0ACBFEC1-C6F4-4E1A-8AEE-B7F32CB81CAD}"/>
    <cellStyle name="Calculation 3 7 4 11 2 3" xfId="24276" xr:uid="{54D98625-BA1A-4A98-84DE-8F774928845A}"/>
    <cellStyle name="Calculation 3 7 4 11 2 4" xfId="32256" xr:uid="{24A8F064-0F9C-412F-9ADA-DD225E6FBEC9}"/>
    <cellStyle name="Calculation 3 7 4 11 2 5" xfId="40083" xr:uid="{02253D01-0CE4-45CA-9585-1FA357211C03}"/>
    <cellStyle name="Calculation 3 7 4 11 2 6" xfId="48036" xr:uid="{EDCFD4A5-1EDD-4E03-8027-3BB418DBE587}"/>
    <cellStyle name="Calculation 3 7 4 11 3" xfId="12413" xr:uid="{EB3CA5AF-26B3-47FF-83F4-9A98BB1D3D04}"/>
    <cellStyle name="Calculation 3 7 4 11 4" xfId="20282" xr:uid="{9AF30DAA-9187-4B1D-B2BC-10BFC18120A4}"/>
    <cellStyle name="Calculation 3 7 4 11 5" xfId="28277" xr:uid="{A2C414A6-1090-4F2A-ACEE-8C74D293DDA1}"/>
    <cellStyle name="Calculation 3 7 4 11 6" xfId="36112" xr:uid="{0898E306-D3D9-4A14-963F-EF91FE1613D4}"/>
    <cellStyle name="Calculation 3 7 4 11 7" xfId="44073" xr:uid="{AB76178D-E676-4CBB-8ED3-C5CEC0B6D1F1}"/>
    <cellStyle name="Calculation 3 7 4 12" xfId="4475" xr:uid="{67FD1AE2-80CE-4113-9E51-6E1FB5113D03}"/>
    <cellStyle name="Calculation 3 7 4 12 2" xfId="8476" xr:uid="{E767D95F-5581-48D7-B533-14B8E44DFC10}"/>
    <cellStyle name="Calculation 3 7 4 12 2 2" xfId="16691" xr:uid="{FA907EBF-CF11-4E20-AB49-12FB1B6896E8}"/>
    <cellStyle name="Calculation 3 7 4 12 2 3" xfId="24555" xr:uid="{2E734D37-25B2-438F-A2EF-1009EDDCFA4B}"/>
    <cellStyle name="Calculation 3 7 4 12 2 4" xfId="32535" xr:uid="{F8092C46-010D-4D61-B003-3EF3EC410164}"/>
    <cellStyle name="Calculation 3 7 4 12 2 5" xfId="40362" xr:uid="{6327071C-2E22-4F09-9FFE-AF77F40F2B6D}"/>
    <cellStyle name="Calculation 3 7 4 12 2 6" xfId="48315" xr:uid="{C01066D6-DC7B-4449-B3E4-29BCFE6FD8D1}"/>
    <cellStyle name="Calculation 3 7 4 12 3" xfId="12697" xr:uid="{D7CA11FE-C063-487E-BE99-D6B232C63A19}"/>
    <cellStyle name="Calculation 3 7 4 12 4" xfId="20566" xr:uid="{AB825DF6-9CCB-4EF1-988F-E23A70E0DE32}"/>
    <cellStyle name="Calculation 3 7 4 12 5" xfId="28560" xr:uid="{FA413549-C22F-4E4C-8D21-D208A40BD217}"/>
    <cellStyle name="Calculation 3 7 4 12 6" xfId="36396" xr:uid="{E6B34F22-0147-4143-8F47-B7B1CEE2B1D4}"/>
    <cellStyle name="Calculation 3 7 4 12 7" xfId="44357" xr:uid="{7D54F804-3B8D-4836-92C2-0712B3AC3328}"/>
    <cellStyle name="Calculation 3 7 4 13" xfId="5053" xr:uid="{EF405A40-A955-4F1C-BFA2-1687DB42A8D8}"/>
    <cellStyle name="Calculation 3 7 4 13 2" xfId="13268" xr:uid="{7A940F1A-D981-44D4-BBE4-F7D3DA6FF458}"/>
    <cellStyle name="Calculation 3 7 4 13 3" xfId="21132" xr:uid="{12A5A5E1-8A9E-4C30-8817-A78B30A7D783}"/>
    <cellStyle name="Calculation 3 7 4 13 4" xfId="29112" xr:uid="{7851AD7C-5B20-4F6C-9210-958E86861095}"/>
    <cellStyle name="Calculation 3 7 4 13 5" xfId="36939" xr:uid="{815F1456-8BE7-470B-9440-FED7F0000E32}"/>
    <cellStyle name="Calculation 3 7 4 13 6" xfId="44892" xr:uid="{5E50B34B-CCBA-4394-9D64-7066246891F5}"/>
    <cellStyle name="Calculation 3 7 4 14" xfId="9140" xr:uid="{2DED3501-93EB-4CF1-A7B8-7971FE489118}"/>
    <cellStyle name="Calculation 3 7 4 15" xfId="17002" xr:uid="{C458D045-1B20-4A21-8731-BE468FEA2A50}"/>
    <cellStyle name="Calculation 3 7 4 16" xfId="25021" xr:uid="{8F45B4A6-B93F-49A0-9F74-C2BC63AFFFB8}"/>
    <cellStyle name="Calculation 3 7 4 17" xfId="32832" xr:uid="{D1959B90-D6DF-474A-BA0C-69FCFC772F9A}"/>
    <cellStyle name="Calculation 3 7 4 18" xfId="40793" xr:uid="{824E1B68-A7AA-439E-A8AC-9C2120E19F62}"/>
    <cellStyle name="Calculation 3 7 4 2" xfId="1341" xr:uid="{AA1BA690-A872-4CA0-83B8-68A69AAC9680}"/>
    <cellStyle name="Calculation 3 7 4 2 2" xfId="5455" xr:uid="{C08F4E1E-7F22-4500-8CE3-4C1F37E48CA5}"/>
    <cellStyle name="Calculation 3 7 4 2 2 2" xfId="13670" xr:uid="{4368E623-F3F9-4E7B-9381-B695E699D628}"/>
    <cellStyle name="Calculation 3 7 4 2 2 3" xfId="21534" xr:uid="{B14B6EEA-A377-4417-A137-4DBD174EA3EC}"/>
    <cellStyle name="Calculation 3 7 4 2 2 4" xfId="29514" xr:uid="{BF710381-D078-47A6-95DF-5F58BAB71E2B}"/>
    <cellStyle name="Calculation 3 7 4 2 2 5" xfId="37341" xr:uid="{334FE308-A59D-4C81-81CE-EE3D8FCEDFF6}"/>
    <cellStyle name="Calculation 3 7 4 2 2 6" xfId="45294" xr:uid="{FA27E2C9-F06A-48A2-9E22-A2CD646F1FBC}"/>
    <cellStyle name="Calculation 3 7 4 2 3" xfId="9570" xr:uid="{F92F71CE-01EB-411B-8BD9-978D0EE605B3}"/>
    <cellStyle name="Calculation 3 7 4 2 4" xfId="17432" xr:uid="{CC9FAECC-C7F0-4081-BABB-AA712F683657}"/>
    <cellStyle name="Calculation 3 7 4 2 5" xfId="25445" xr:uid="{FA1300B3-0D93-4FBE-809F-6C094E10B34F}"/>
    <cellStyle name="Calculation 3 7 4 2 6" xfId="33262" xr:uid="{CF99ABF4-2FF3-43D7-8839-5150E4FD4F04}"/>
    <cellStyle name="Calculation 3 7 4 2 7" xfId="41223" xr:uid="{01CC8776-1919-4688-ABD4-D73371A6541C}"/>
    <cellStyle name="Calculation 3 7 4 3" xfId="1684" xr:uid="{E9F341DF-C1A7-4D57-A39A-8BF90B747F60}"/>
    <cellStyle name="Calculation 3 7 4 3 2" xfId="5774" xr:uid="{47C32CE2-9C50-4C97-865F-C17EDB3D3FF7}"/>
    <cellStyle name="Calculation 3 7 4 3 2 2" xfId="13989" xr:uid="{513948DA-3067-4148-A81D-E3733C66C1AD}"/>
    <cellStyle name="Calculation 3 7 4 3 2 3" xfId="21853" xr:uid="{92DD7AFC-B279-4A06-83BC-755CC5439328}"/>
    <cellStyle name="Calculation 3 7 4 3 2 4" xfId="29833" xr:uid="{D90B2983-0CDD-4843-97C7-460138C2B107}"/>
    <cellStyle name="Calculation 3 7 4 3 2 5" xfId="37660" xr:uid="{663A2E0F-9A16-42D1-94BA-25C2BA71FFD0}"/>
    <cellStyle name="Calculation 3 7 4 3 2 6" xfId="45613" xr:uid="{D2774786-4F8A-42A4-9F2D-0ABE1BCA9B49}"/>
    <cellStyle name="Calculation 3 7 4 3 3" xfId="9911" xr:uid="{A2FEFAC7-AB9F-47B3-879A-DE0294EEC248}"/>
    <cellStyle name="Calculation 3 7 4 3 4" xfId="17775" xr:uid="{1DA2FF8E-C8DF-478D-8E80-E1DEDE3819C7}"/>
    <cellStyle name="Calculation 3 7 4 3 5" xfId="25785" xr:uid="{91ECD35F-4DF0-4487-902A-3281DDFEC867}"/>
    <cellStyle name="Calculation 3 7 4 3 6" xfId="33605" xr:uid="{8AEF6F9D-172F-4E50-BC32-AE84D63FBED2}"/>
    <cellStyle name="Calculation 3 7 4 3 7" xfId="41566" xr:uid="{E47C23D9-AD9E-4400-AFB9-25CDB670D203}"/>
    <cellStyle name="Calculation 3 7 4 4" xfId="2020" xr:uid="{006D2AB1-C9D6-44EE-B512-24D6AB9DA126}"/>
    <cellStyle name="Calculation 3 7 4 4 2" xfId="6094" xr:uid="{7715E827-3043-4CF6-96AD-D307C7CFF564}"/>
    <cellStyle name="Calculation 3 7 4 4 2 2" xfId="14309" xr:uid="{32CFE49A-60CD-4D97-B963-A10B8A2B76A7}"/>
    <cellStyle name="Calculation 3 7 4 4 2 3" xfId="22173" xr:uid="{15F380DB-9C27-4EAD-8C78-7BC3EDC9BF2A}"/>
    <cellStyle name="Calculation 3 7 4 4 2 4" xfId="30153" xr:uid="{5A8A5602-30E4-455C-8AC6-33E2B270297F}"/>
    <cellStyle name="Calculation 3 7 4 4 2 5" xfId="37980" xr:uid="{1E908850-1AB9-458B-A317-A31F5412547F}"/>
    <cellStyle name="Calculation 3 7 4 4 2 6" xfId="45933" xr:uid="{24CEFA31-DE70-49F2-BC7A-BF26B4A3FC87}"/>
    <cellStyle name="Calculation 3 7 4 4 3" xfId="10246" xr:uid="{0879DF51-5DA7-4FA0-B227-3A1880AFB0FE}"/>
    <cellStyle name="Calculation 3 7 4 4 4" xfId="18111" xr:uid="{B8AFE232-C9FA-4296-AC86-8333DC7ADEA0}"/>
    <cellStyle name="Calculation 3 7 4 4 5" xfId="26118" xr:uid="{5D647824-46F5-400E-B48D-BDE3E5AFA75A}"/>
    <cellStyle name="Calculation 3 7 4 4 6" xfId="33941" xr:uid="{9D064879-7EE1-43C7-90DD-A728963E6910}"/>
    <cellStyle name="Calculation 3 7 4 4 7" xfId="41902" xr:uid="{C50B2B17-1922-4E93-95D4-2FD565730660}"/>
    <cellStyle name="Calculation 3 7 4 5" xfId="2338" xr:uid="{D1EE296C-5E19-45E7-A4F8-CA93653CF387}"/>
    <cellStyle name="Calculation 3 7 4 5 2" xfId="6405" xr:uid="{FE68BAFC-446F-42F6-974C-03E68BD0D7D2}"/>
    <cellStyle name="Calculation 3 7 4 5 2 2" xfId="14620" xr:uid="{A8768E2E-1F3C-45B6-A2A3-32A6951D2D5A}"/>
    <cellStyle name="Calculation 3 7 4 5 2 3" xfId="22484" xr:uid="{C157FB2D-2016-498B-854F-EAC0D5AC0AB8}"/>
    <cellStyle name="Calculation 3 7 4 5 2 4" xfId="30464" xr:uid="{94267DA2-9554-4E1E-8F4F-D4CC6351DCD4}"/>
    <cellStyle name="Calculation 3 7 4 5 2 5" xfId="38291" xr:uid="{24351F0D-D617-4245-A9B0-ACD456D7CCC7}"/>
    <cellStyle name="Calculation 3 7 4 5 2 6" xfId="46244" xr:uid="{325946A0-C31F-40BD-8EB5-14111649D860}"/>
    <cellStyle name="Calculation 3 7 4 5 3" xfId="10564" xr:uid="{EF26535D-E2BD-48F1-8C66-FAD7D16063EB}"/>
    <cellStyle name="Calculation 3 7 4 5 4" xfId="18429" xr:uid="{286006DC-DC6A-4A28-B55A-04823B01F429}"/>
    <cellStyle name="Calculation 3 7 4 5 5" xfId="26435" xr:uid="{A67BBB47-6345-47FF-971D-50ECB8C21579}"/>
    <cellStyle name="Calculation 3 7 4 5 6" xfId="34259" xr:uid="{852547C8-2EB0-486D-A667-EE26C6AF9B6B}"/>
    <cellStyle name="Calculation 3 7 4 5 7" xfId="42220" xr:uid="{CFDCDBB3-2B1E-4C9F-B3B2-94855C06F6ED}"/>
    <cellStyle name="Calculation 3 7 4 6" xfId="2669" xr:uid="{7C355035-2229-4503-ADCA-F0322534E6B2}"/>
    <cellStyle name="Calculation 3 7 4 6 2" xfId="6719" xr:uid="{F29B1E11-6200-4EDC-8927-99C3D58C023B}"/>
    <cellStyle name="Calculation 3 7 4 6 2 2" xfId="14934" xr:uid="{52F12968-7921-4961-BA70-1FC71F8EA512}"/>
    <cellStyle name="Calculation 3 7 4 6 2 3" xfId="22798" xr:uid="{C6C42534-7E7E-4AD2-9E08-E3EA5E3DEBC3}"/>
    <cellStyle name="Calculation 3 7 4 6 2 4" xfId="30778" xr:uid="{3179A74F-3DC2-4155-A31A-98761B37F511}"/>
    <cellStyle name="Calculation 3 7 4 6 2 5" xfId="38605" xr:uid="{71AFB60E-67B1-4785-AF01-36A871F3031D}"/>
    <cellStyle name="Calculation 3 7 4 6 2 6" xfId="46558" xr:uid="{4292DDA4-BE81-4800-9048-199B6F6BB1F6}"/>
    <cellStyle name="Calculation 3 7 4 6 3" xfId="10895" xr:uid="{2F3B1CD5-C396-453E-9E12-233A57113BDA}"/>
    <cellStyle name="Calculation 3 7 4 6 4" xfId="18760" xr:uid="{2BA18C1C-4450-44A1-A504-D477254F3851}"/>
    <cellStyle name="Calculation 3 7 4 6 5" xfId="26763" xr:uid="{54F4CA2F-A2A5-4B49-967E-DDA2DEC81DA1}"/>
    <cellStyle name="Calculation 3 7 4 6 6" xfId="34590" xr:uid="{3F896519-F29A-4BDA-8308-AA9300C0005F}"/>
    <cellStyle name="Calculation 3 7 4 6 7" xfId="42551" xr:uid="{F3F1C038-B80D-4BE6-A571-9E847393B03B}"/>
    <cellStyle name="Calculation 3 7 4 7" xfId="2980" xr:uid="{A9B7C7F0-8D88-4CE8-9812-4BD3701043A3}"/>
    <cellStyle name="Calculation 3 7 4 7 2" xfId="7024" xr:uid="{1BAE6A53-2ACB-4AD4-84FB-B7D84F60DA07}"/>
    <cellStyle name="Calculation 3 7 4 7 2 2" xfId="15239" xr:uid="{8F224910-74B9-4C40-98C3-3F39FF2C2F59}"/>
    <cellStyle name="Calculation 3 7 4 7 2 3" xfId="23103" xr:uid="{3BEE9C0F-F96F-4B36-86B3-5B9A33B4B0E0}"/>
    <cellStyle name="Calculation 3 7 4 7 2 4" xfId="31083" xr:uid="{DA3DEB16-0215-47D2-A699-363E2F2F581F}"/>
    <cellStyle name="Calculation 3 7 4 7 2 5" xfId="38910" xr:uid="{61198293-5C26-466B-8FF7-70C6095F57F6}"/>
    <cellStyle name="Calculation 3 7 4 7 2 6" xfId="46863" xr:uid="{95B246A4-0A7E-4B60-A69F-A17AA26E40D1}"/>
    <cellStyle name="Calculation 3 7 4 7 3" xfId="11206" xr:uid="{87C720C9-0268-4927-A033-8B8D6BE55364}"/>
    <cellStyle name="Calculation 3 7 4 7 4" xfId="19071" xr:uid="{E723C744-7313-4F98-B189-5C3F0DFB3AE7}"/>
    <cellStyle name="Calculation 3 7 4 7 5" xfId="27073" xr:uid="{405D37AA-FAAE-4644-AA24-B3A683226EF9}"/>
    <cellStyle name="Calculation 3 7 4 7 6" xfId="34901" xr:uid="{18BE4FEE-DB57-460D-9425-97F82855A3D1}"/>
    <cellStyle name="Calculation 3 7 4 7 7" xfId="42862" xr:uid="{BD0ECA1B-82E1-4A25-9E29-AFD16E9BAA8D}"/>
    <cellStyle name="Calculation 3 7 4 8" xfId="3302" xr:uid="{CD11FEC8-F81F-4282-9028-376E2102768C}"/>
    <cellStyle name="Calculation 3 7 4 8 2" xfId="7330" xr:uid="{5D9441FA-9E01-4A6D-9109-C2A9D0C45981}"/>
    <cellStyle name="Calculation 3 7 4 8 2 2" xfId="15545" xr:uid="{F164A4BA-DEB5-45F7-9583-E1A6D58E2CCE}"/>
    <cellStyle name="Calculation 3 7 4 8 2 3" xfId="23409" xr:uid="{414292D7-6E17-4540-BD0C-0F51C0DB511B}"/>
    <cellStyle name="Calculation 3 7 4 8 2 4" xfId="31389" xr:uid="{A053C65A-3D56-4421-A51F-25AF39282131}"/>
    <cellStyle name="Calculation 3 7 4 8 2 5" xfId="39216" xr:uid="{E30F9AE7-BFB0-4161-A3F4-909A7880FBF2}"/>
    <cellStyle name="Calculation 3 7 4 8 2 6" xfId="47169" xr:uid="{65BB389F-F7D5-4026-9A8C-77C2FFB81424}"/>
    <cellStyle name="Calculation 3 7 4 8 3" xfId="11526" xr:uid="{56941623-B23F-422F-B3BA-593FCD185103}"/>
    <cellStyle name="Calculation 3 7 4 8 4" xfId="19393" xr:uid="{F79B7F8A-F90B-4469-B78E-43668CCFAE04}"/>
    <cellStyle name="Calculation 3 7 4 8 5" xfId="27393" xr:uid="{510B5D22-9772-4E15-829E-52CB47FFEC92}"/>
    <cellStyle name="Calculation 3 7 4 8 6" xfId="35223" xr:uid="{88C5DE82-E979-49DB-80E5-C2D944E21AE3}"/>
    <cellStyle name="Calculation 3 7 4 8 7" xfId="43184" xr:uid="{20A4C389-8FF0-43B7-918C-E42339D8279E}"/>
    <cellStyle name="Calculation 3 7 4 9" xfId="3595" xr:uid="{1E8CB20C-0801-43ED-9D8E-9606FB658ADF}"/>
    <cellStyle name="Calculation 3 7 4 9 2" xfId="7623" xr:uid="{1800BABC-C986-4E6C-8DD9-2C6BBE3A5E5D}"/>
    <cellStyle name="Calculation 3 7 4 9 2 2" xfId="15838" xr:uid="{8BE12831-500F-4E29-B08D-B95CE0BEEF35}"/>
    <cellStyle name="Calculation 3 7 4 9 2 3" xfId="23702" xr:uid="{ED803BE9-EAFF-4C43-A089-972F7B3BB2A8}"/>
    <cellStyle name="Calculation 3 7 4 9 2 4" xfId="31682" xr:uid="{A027E5CE-F373-4266-9F4F-54A2E5165DFC}"/>
    <cellStyle name="Calculation 3 7 4 9 2 5" xfId="39509" xr:uid="{F2BE2F2F-728F-45E5-901B-BA483BD71CB8}"/>
    <cellStyle name="Calculation 3 7 4 9 2 6" xfId="47462" xr:uid="{7D0D93CC-CF4D-4C7E-802F-E9F4D3AE2ACA}"/>
    <cellStyle name="Calculation 3 7 4 9 3" xfId="11819" xr:uid="{1E34FBEA-827A-479D-896C-26634B6BFC97}"/>
    <cellStyle name="Calculation 3 7 4 9 4" xfId="19686" xr:uid="{71AF0917-94BB-441A-A945-1DA216D60C83}"/>
    <cellStyle name="Calculation 3 7 4 9 5" xfId="27686" xr:uid="{99C91706-7FEF-4F20-9CEE-93F632133052}"/>
    <cellStyle name="Calculation 3 7 4 9 6" xfId="35516" xr:uid="{49403946-2167-41C4-8D8E-470B8A081F09}"/>
    <cellStyle name="Calculation 3 7 4 9 7" xfId="43477" xr:uid="{1A0389E4-4477-4B86-AB9F-F110B37E3536}"/>
    <cellStyle name="Calculation 3 7 5" xfId="958" xr:uid="{DBAF50A4-A82C-4CCB-A2F0-836D6DBF4C28}"/>
    <cellStyle name="Calculation 3 7 5 10" xfId="3936" xr:uid="{BF022042-A2BC-457C-BA7E-7D7EE796F4A9}"/>
    <cellStyle name="Calculation 3 7 5 10 2" xfId="7955" xr:uid="{251C6795-EA0B-4307-A7F7-C2BF5B44E2F3}"/>
    <cellStyle name="Calculation 3 7 5 10 2 2" xfId="16170" xr:uid="{A728FAE8-7034-4A75-AE5E-0E003C51F47C}"/>
    <cellStyle name="Calculation 3 7 5 10 2 3" xfId="24034" xr:uid="{152DE9AB-59D4-45D2-A124-4F81541C6F03}"/>
    <cellStyle name="Calculation 3 7 5 10 2 4" xfId="32014" xr:uid="{007DDE33-B82A-4D59-987C-08510C3B6587}"/>
    <cellStyle name="Calculation 3 7 5 10 2 5" xfId="39841" xr:uid="{429CBCB0-A353-4040-9276-F9A864092B60}"/>
    <cellStyle name="Calculation 3 7 5 10 2 6" xfId="47794" xr:uid="{38B5BBD1-11A9-4926-9DDE-13878F09C108}"/>
    <cellStyle name="Calculation 3 7 5 10 3" xfId="12158" xr:uid="{98967B98-DA21-4632-9675-1B98E3FDE533}"/>
    <cellStyle name="Calculation 3 7 5 10 4" xfId="20027" xr:uid="{91917021-5339-44F3-8C7E-E2A34FB57982}"/>
    <cellStyle name="Calculation 3 7 5 10 5" xfId="28024" xr:uid="{22499B31-8E95-46B7-AE4F-7850FF5F92A4}"/>
    <cellStyle name="Calculation 3 7 5 10 6" xfId="35857" xr:uid="{10D0C3EC-9C0A-4F20-BEB8-3C7542CADB72}"/>
    <cellStyle name="Calculation 3 7 5 10 7" xfId="43818" xr:uid="{E561FB76-D16C-4E36-8DBF-33A781EC9F4D}"/>
    <cellStyle name="Calculation 3 7 5 11" xfId="4235" xr:uid="{8832D81A-66D1-46EF-84FC-D22DAE994BED}"/>
    <cellStyle name="Calculation 3 7 5 11 2" xfId="8241" xr:uid="{3C3626AE-3E02-4D4A-AF7F-3CF667F5B4F5}"/>
    <cellStyle name="Calculation 3 7 5 11 2 2" xfId="16456" xr:uid="{80EEC8BA-3B9F-47F5-BAC9-1B13C79A489B}"/>
    <cellStyle name="Calculation 3 7 5 11 2 3" xfId="24320" xr:uid="{AE294701-69E3-4391-AE40-DB2EABB781C9}"/>
    <cellStyle name="Calculation 3 7 5 11 2 4" xfId="32300" xr:uid="{D9272102-9AFD-4F7C-AF2A-E5295E3E1CB3}"/>
    <cellStyle name="Calculation 3 7 5 11 2 5" xfId="40127" xr:uid="{7B131CB5-A2AC-4A07-B3E6-B9062103DD30}"/>
    <cellStyle name="Calculation 3 7 5 11 2 6" xfId="48080" xr:uid="{39FBA45B-22CE-4FC7-8575-6ADB7CABBDC3}"/>
    <cellStyle name="Calculation 3 7 5 11 3" xfId="12457" xr:uid="{3774FA0D-1FE6-4FCC-9E20-C11B970F362C}"/>
    <cellStyle name="Calculation 3 7 5 11 4" xfId="20326" xr:uid="{A954AEC1-D3DD-4C05-BD88-2E17E542E033}"/>
    <cellStyle name="Calculation 3 7 5 11 5" xfId="28321" xr:uid="{2E543DA6-BBAA-48F4-AB48-D6E452018F50}"/>
    <cellStyle name="Calculation 3 7 5 11 6" xfId="36156" xr:uid="{55DCD4A2-BEA9-4473-AB1B-619D74ECC0B9}"/>
    <cellStyle name="Calculation 3 7 5 11 7" xfId="44117" xr:uid="{FB8BFCD2-FB6A-4015-A2E9-67812FAD13C7}"/>
    <cellStyle name="Calculation 3 7 5 12" xfId="4522" xr:uid="{60A6A94A-053D-49BB-8477-C2EBC5F38704}"/>
    <cellStyle name="Calculation 3 7 5 12 2" xfId="8520" xr:uid="{41DDA69A-BA58-44BA-96EB-5379BC8CA1EA}"/>
    <cellStyle name="Calculation 3 7 5 12 2 2" xfId="16735" xr:uid="{4F50A780-DF33-4C9E-97DC-A994BAF4C448}"/>
    <cellStyle name="Calculation 3 7 5 12 2 3" xfId="24599" xr:uid="{44F0A0CD-A5FA-4C84-ACAB-F1435C8862B7}"/>
    <cellStyle name="Calculation 3 7 5 12 2 4" xfId="32579" xr:uid="{ED1786E5-1321-4D7B-9DEA-BE03386112AD}"/>
    <cellStyle name="Calculation 3 7 5 12 2 5" xfId="40406" xr:uid="{FE6EF781-C708-4837-8467-D9E26AF680AA}"/>
    <cellStyle name="Calculation 3 7 5 12 2 6" xfId="48359" xr:uid="{5465FA62-0B05-4412-8CBF-2EF75A03FE1F}"/>
    <cellStyle name="Calculation 3 7 5 12 3" xfId="12743" xr:uid="{363B34D0-8ACE-4EEF-B0B1-F8BBD882F931}"/>
    <cellStyle name="Calculation 3 7 5 12 4" xfId="20613" xr:uid="{E594A76F-D2B5-456A-9AD3-B015609000F1}"/>
    <cellStyle name="Calculation 3 7 5 12 5" xfId="28606" xr:uid="{A9273348-27AC-4C69-A006-87D7F9C11150}"/>
    <cellStyle name="Calculation 3 7 5 12 6" xfId="36443" xr:uid="{02024D4E-91BF-40D4-945F-28D8E69F5DD3}"/>
    <cellStyle name="Calculation 3 7 5 12 7" xfId="44404" xr:uid="{F4FA5C8C-A2F7-40A5-B1DE-A0525E6EE8D5}"/>
    <cellStyle name="Calculation 3 7 5 13" xfId="5097" xr:uid="{8E8FC416-141C-4302-9FC9-32D281222188}"/>
    <cellStyle name="Calculation 3 7 5 13 2" xfId="13312" xr:uid="{03F51DAD-6B73-4CC2-8816-EE82B3AA8C02}"/>
    <cellStyle name="Calculation 3 7 5 13 3" xfId="21176" xr:uid="{638F12AE-6292-48A1-AE1F-CBD7AFC72408}"/>
    <cellStyle name="Calculation 3 7 5 13 4" xfId="29156" xr:uid="{F3E399F0-E894-4C82-8CA1-963A2EC03729}"/>
    <cellStyle name="Calculation 3 7 5 13 5" xfId="36983" xr:uid="{6C8118DE-B981-467B-83C0-31A48BC56B94}"/>
    <cellStyle name="Calculation 3 7 5 13 6" xfId="44936" xr:uid="{1B2BE089-3CC7-487C-8CEA-FA0F743BD2D7}"/>
    <cellStyle name="Calculation 3 7 5 14" xfId="9187" xr:uid="{98978DF2-AC81-476F-867A-CEAA4DDAC53E}"/>
    <cellStyle name="Calculation 3 7 5 15" xfId="17049" xr:uid="{C6C42BAF-EE77-4C6D-B5E5-8EACA0FF3B96}"/>
    <cellStyle name="Calculation 3 7 5 16" xfId="25066" xr:uid="{6E9923A9-C270-45E6-92DF-98A04CD80612}"/>
    <cellStyle name="Calculation 3 7 5 17" xfId="32879" xr:uid="{D25AFECA-44EB-4155-9D61-7DBC85DDAA43}"/>
    <cellStyle name="Calculation 3 7 5 18" xfId="40840" xr:uid="{26B8EF58-BE96-4A82-A421-9789466A25C3}"/>
    <cellStyle name="Calculation 3 7 5 2" xfId="1388" xr:uid="{E0483B3C-CFED-409D-970E-D3C72568616D}"/>
    <cellStyle name="Calculation 3 7 5 2 2" xfId="5499" xr:uid="{4CFCBE3B-608A-479D-BC80-932230D2B6E4}"/>
    <cellStyle name="Calculation 3 7 5 2 2 2" xfId="13714" xr:uid="{787223B1-AED2-4248-9061-4EC00226424F}"/>
    <cellStyle name="Calculation 3 7 5 2 2 3" xfId="21578" xr:uid="{6CF678EA-69A3-4D60-963D-8408C8C29A79}"/>
    <cellStyle name="Calculation 3 7 5 2 2 4" xfId="29558" xr:uid="{7796C39A-FBF2-4CA4-8EF3-6D52077AB8EC}"/>
    <cellStyle name="Calculation 3 7 5 2 2 5" xfId="37385" xr:uid="{05316559-90B1-4967-8ECD-DD45C030D01C}"/>
    <cellStyle name="Calculation 3 7 5 2 2 6" xfId="45338" xr:uid="{BA940BA1-4F75-40DF-A55F-60BA0CA5F950}"/>
    <cellStyle name="Calculation 3 7 5 2 3" xfId="9617" xr:uid="{4D332197-3D28-452D-901E-292D6D371AE3}"/>
    <cellStyle name="Calculation 3 7 5 2 4" xfId="17479" xr:uid="{34A90396-E88D-46D8-855E-F5EBC2B112E1}"/>
    <cellStyle name="Calculation 3 7 5 2 5" xfId="25490" xr:uid="{A7F8EF18-11DD-45CB-AE27-6C0A61451E71}"/>
    <cellStyle name="Calculation 3 7 5 2 6" xfId="33309" xr:uid="{1E59DAC2-0E72-4FED-9D50-3ED64AF6981C}"/>
    <cellStyle name="Calculation 3 7 5 2 7" xfId="41270" xr:uid="{F212ABAD-1989-42C3-B006-91CADFEF6B43}"/>
    <cellStyle name="Calculation 3 7 5 3" xfId="1731" xr:uid="{CF4CF848-4597-4BB1-B232-36F956A28E1F}"/>
    <cellStyle name="Calculation 3 7 5 3 2" xfId="5818" xr:uid="{1E90ED84-04E1-4FAB-B4FE-C3B3F8E6C08B}"/>
    <cellStyle name="Calculation 3 7 5 3 2 2" xfId="14033" xr:uid="{BED44C37-4616-48BD-BD26-7B063E78F29D}"/>
    <cellStyle name="Calculation 3 7 5 3 2 3" xfId="21897" xr:uid="{B1DE7D01-0ABC-44EA-A67B-06E87293542F}"/>
    <cellStyle name="Calculation 3 7 5 3 2 4" xfId="29877" xr:uid="{5765D6DD-5CCC-4AF8-B252-9D7555DDE8B5}"/>
    <cellStyle name="Calculation 3 7 5 3 2 5" xfId="37704" xr:uid="{183209B6-8DC2-40C7-B315-996DAA049283}"/>
    <cellStyle name="Calculation 3 7 5 3 2 6" xfId="45657" xr:uid="{120D6C3A-4B5E-42DB-8F17-777F1942498A}"/>
    <cellStyle name="Calculation 3 7 5 3 3" xfId="9957" xr:uid="{DF60D9A7-51D3-43DD-9F90-DF298641DB6B}"/>
    <cellStyle name="Calculation 3 7 5 3 4" xfId="17822" xr:uid="{C466653B-2DC1-43BB-8435-811EF9ED732B}"/>
    <cellStyle name="Calculation 3 7 5 3 5" xfId="25830" xr:uid="{F7C1ABAB-1792-48A8-9243-0D474136AB56}"/>
    <cellStyle name="Calculation 3 7 5 3 6" xfId="33652" xr:uid="{82933515-4442-4922-A2F9-3653AAE6737A}"/>
    <cellStyle name="Calculation 3 7 5 3 7" xfId="41613" xr:uid="{00F2967E-C2E6-4B72-853D-F9D63CFA90D1}"/>
    <cellStyle name="Calculation 3 7 5 4" xfId="2066" xr:uid="{4EA73BF7-0B0A-46DC-9BF6-9642074E9AED}"/>
    <cellStyle name="Calculation 3 7 5 4 2" xfId="6140" xr:uid="{0B2FA94A-38B3-4C88-A024-220DC5A7F3FA}"/>
    <cellStyle name="Calculation 3 7 5 4 2 2" xfId="14355" xr:uid="{FB5B09C1-3945-41C8-AFF3-5EF5B309F2B0}"/>
    <cellStyle name="Calculation 3 7 5 4 2 3" xfId="22219" xr:uid="{298F0B27-952D-4E09-9996-1A2976CC3FCE}"/>
    <cellStyle name="Calculation 3 7 5 4 2 4" xfId="30199" xr:uid="{6E78DA65-CA4D-4E0F-B828-DA22C8011394}"/>
    <cellStyle name="Calculation 3 7 5 4 2 5" xfId="38026" xr:uid="{12C82FCB-D777-41B8-8BD5-53C1ED9CE9E0}"/>
    <cellStyle name="Calculation 3 7 5 4 2 6" xfId="45979" xr:uid="{DDD8BA3E-F021-40FB-A8CF-6A46512ECC6E}"/>
    <cellStyle name="Calculation 3 7 5 4 3" xfId="10292" xr:uid="{342CA559-4F3E-4B6D-A56C-DB9862177817}"/>
    <cellStyle name="Calculation 3 7 5 4 4" xfId="18157" xr:uid="{BB4A9F08-FE27-4EC6-8841-2BAAB102AA30}"/>
    <cellStyle name="Calculation 3 7 5 4 5" xfId="26164" xr:uid="{2F39A812-4C95-4DCD-9176-2CF4DF523B0C}"/>
    <cellStyle name="Calculation 3 7 5 4 6" xfId="33987" xr:uid="{E2A14F09-2B58-48B4-A0F2-2F40BCAAD4F0}"/>
    <cellStyle name="Calculation 3 7 5 4 7" xfId="41948" xr:uid="{02E5CA5C-C58F-4151-A142-9EAB176E611B}"/>
    <cellStyle name="Calculation 3 7 5 5" xfId="2385" xr:uid="{1104AFB7-1924-4B6C-AF62-1E63EC65FF1B}"/>
    <cellStyle name="Calculation 3 7 5 5 2" xfId="6449" xr:uid="{3B5522AD-7275-4CBA-931D-E96AC5CC2E57}"/>
    <cellStyle name="Calculation 3 7 5 5 2 2" xfId="14664" xr:uid="{64294177-9847-4F45-A5F7-271019415637}"/>
    <cellStyle name="Calculation 3 7 5 5 2 3" xfId="22528" xr:uid="{C6E4FF35-8CE8-4E94-BFFE-9601702C0743}"/>
    <cellStyle name="Calculation 3 7 5 5 2 4" xfId="30508" xr:uid="{3E0F2AB1-009E-469B-B63A-9F8F612A4C0A}"/>
    <cellStyle name="Calculation 3 7 5 5 2 5" xfId="38335" xr:uid="{A84C18BB-B855-4908-B2C8-6DEBDFFE1189}"/>
    <cellStyle name="Calculation 3 7 5 5 2 6" xfId="46288" xr:uid="{3357EC42-D696-4942-964A-705D41B55F1B}"/>
    <cellStyle name="Calculation 3 7 5 5 3" xfId="10611" xr:uid="{AB889D82-159A-41F8-86F1-1245C2470FE2}"/>
    <cellStyle name="Calculation 3 7 5 5 4" xfId="18476" xr:uid="{2C2070A7-C0C1-4784-9919-56945C22AE22}"/>
    <cellStyle name="Calculation 3 7 5 5 5" xfId="26480" xr:uid="{D4D807FF-8806-41A2-8AD1-3571F43A7ABD}"/>
    <cellStyle name="Calculation 3 7 5 5 6" xfId="34306" xr:uid="{F0099D94-595B-4987-A465-C4C9BBFA4711}"/>
    <cellStyle name="Calculation 3 7 5 5 7" xfId="42267" xr:uid="{9D3B20F4-A7E4-4F30-A01D-3E0E264630F9}"/>
    <cellStyle name="Calculation 3 7 5 6" xfId="2714" xr:uid="{8046B7A7-F008-41BD-BC83-16A921E1F975}"/>
    <cellStyle name="Calculation 3 7 5 6 2" xfId="6764" xr:uid="{4233C6B3-BCE6-4C16-9B04-9FEF0F7B3EF8}"/>
    <cellStyle name="Calculation 3 7 5 6 2 2" xfId="14979" xr:uid="{526BA124-2395-4A14-AD91-6E50AAB9F9FE}"/>
    <cellStyle name="Calculation 3 7 5 6 2 3" xfId="22843" xr:uid="{076C1DE7-44F6-49F8-A2D1-7596EA9D1334}"/>
    <cellStyle name="Calculation 3 7 5 6 2 4" xfId="30823" xr:uid="{C1FC1ADE-5A54-4C95-8083-CB4F6AF41D2D}"/>
    <cellStyle name="Calculation 3 7 5 6 2 5" xfId="38650" xr:uid="{ED5750C7-3763-4416-84D9-A130866E6E34}"/>
    <cellStyle name="Calculation 3 7 5 6 2 6" xfId="46603" xr:uid="{B599C192-A849-4529-B109-32DCD95A369D}"/>
    <cellStyle name="Calculation 3 7 5 6 3" xfId="10940" xr:uid="{BAB36C81-88E6-41FC-AA3C-98DD176AF773}"/>
    <cellStyle name="Calculation 3 7 5 6 4" xfId="18805" xr:uid="{8C92392B-1D78-43E9-B1ED-5836FF1C6B9F}"/>
    <cellStyle name="Calculation 3 7 5 6 5" xfId="26808" xr:uid="{6FE0F3E1-23BF-424B-A265-A57338F89F9C}"/>
    <cellStyle name="Calculation 3 7 5 6 6" xfId="34635" xr:uid="{E78382D8-26EE-4FB5-9C44-E97DD68349D0}"/>
    <cellStyle name="Calculation 3 7 5 6 7" xfId="42596" xr:uid="{0669B5C9-8239-434A-AEBB-735420291797}"/>
    <cellStyle name="Calculation 3 7 5 7" xfId="3027" xr:uid="{21ECDD3A-A3F4-42D0-B7DD-C0C9D6F5B3DC}"/>
    <cellStyle name="Calculation 3 7 5 7 2" xfId="7068" xr:uid="{DBED5655-0FA6-4A8B-AD1F-5B0E9A01C16B}"/>
    <cellStyle name="Calculation 3 7 5 7 2 2" xfId="15283" xr:uid="{03017701-C9C5-42C0-8373-EE3875F4AF75}"/>
    <cellStyle name="Calculation 3 7 5 7 2 3" xfId="23147" xr:uid="{F39A950B-3244-49DB-A952-E01165151FB2}"/>
    <cellStyle name="Calculation 3 7 5 7 2 4" xfId="31127" xr:uid="{6F432BF8-D609-475F-8A74-FE76AB9B475F}"/>
    <cellStyle name="Calculation 3 7 5 7 2 5" xfId="38954" xr:uid="{7ABC8766-B894-4C6A-9235-40BA89DD24A9}"/>
    <cellStyle name="Calculation 3 7 5 7 2 6" xfId="46907" xr:uid="{289E0643-918D-48E2-91A4-29D14F174A41}"/>
    <cellStyle name="Calculation 3 7 5 7 3" xfId="11252" xr:uid="{E807F9EC-E16F-4AB1-AF50-03BD8118F85D}"/>
    <cellStyle name="Calculation 3 7 5 7 4" xfId="19118" xr:uid="{1ADF854A-90F3-48F0-BBDA-E5EE2CE3E4F8}"/>
    <cellStyle name="Calculation 3 7 5 7 5" xfId="27118" xr:uid="{43F05EE1-90FF-4F71-9EFF-09DF05774D57}"/>
    <cellStyle name="Calculation 3 7 5 7 6" xfId="34948" xr:uid="{12BC5A0F-7BD0-4805-BD78-79270570B51B}"/>
    <cellStyle name="Calculation 3 7 5 7 7" xfId="42909" xr:uid="{FFF70A21-B713-45B3-BDF5-364A1A0BDE5C}"/>
    <cellStyle name="Calculation 3 7 5 8" xfId="3347" xr:uid="{BB4FE62A-8E60-4A7B-B161-1617A6324DF1}"/>
    <cellStyle name="Calculation 3 7 5 8 2" xfId="7375" xr:uid="{7B22A312-685A-48F6-916C-B1F19444589C}"/>
    <cellStyle name="Calculation 3 7 5 8 2 2" xfId="15590" xr:uid="{13D2F74F-6BF1-4BCE-84B0-61097C681879}"/>
    <cellStyle name="Calculation 3 7 5 8 2 3" xfId="23454" xr:uid="{D2705E54-BB8A-4BD8-B9AF-76AFE4302177}"/>
    <cellStyle name="Calculation 3 7 5 8 2 4" xfId="31434" xr:uid="{8C4ABAD9-C7C0-40DF-9DE6-B95E7D866394}"/>
    <cellStyle name="Calculation 3 7 5 8 2 5" xfId="39261" xr:uid="{1C2F835F-4F28-4A53-94FC-AFB4E77D8000}"/>
    <cellStyle name="Calculation 3 7 5 8 2 6" xfId="47214" xr:uid="{AF9AF1B9-9CEB-4962-A89E-82189FFCA69B}"/>
    <cellStyle name="Calculation 3 7 5 8 3" xfId="11571" xr:uid="{29F0CDFA-BD8D-49F0-9FA6-A2D1A0E5CBAC}"/>
    <cellStyle name="Calculation 3 7 5 8 4" xfId="19438" xr:uid="{752BADCE-0AC5-4413-B862-7A75E601AA44}"/>
    <cellStyle name="Calculation 3 7 5 8 5" xfId="27438" xr:uid="{5BF105AB-FA2F-4495-9236-4CA9E2C34915}"/>
    <cellStyle name="Calculation 3 7 5 8 6" xfId="35268" xr:uid="{E6DAF32A-8B27-4DDE-BB9E-BA1D0E0D9648}"/>
    <cellStyle name="Calculation 3 7 5 8 7" xfId="43229" xr:uid="{18B1B9D1-BCD8-4E8B-B0B5-1B8CB2D9906C}"/>
    <cellStyle name="Calculation 3 7 5 9" xfId="3641" xr:uid="{DC15A5D1-6425-4B49-B7DC-3C5EC5517D15}"/>
    <cellStyle name="Calculation 3 7 5 9 2" xfId="7669" xr:uid="{4BEDD4F3-1859-442E-A9E9-6A01C3129C01}"/>
    <cellStyle name="Calculation 3 7 5 9 2 2" xfId="15884" xr:uid="{0DF3AC43-DA7A-4F60-A51E-77E150BEEDBA}"/>
    <cellStyle name="Calculation 3 7 5 9 2 3" xfId="23748" xr:uid="{4F0ABAC3-1C86-4940-B8B1-ACD810FEA5B2}"/>
    <cellStyle name="Calculation 3 7 5 9 2 4" xfId="31728" xr:uid="{685B7635-89A3-4BFF-B003-58563FEE3BD6}"/>
    <cellStyle name="Calculation 3 7 5 9 2 5" xfId="39555" xr:uid="{B5E12C9F-C1F7-44A1-8E0F-6A2D98AFC14B}"/>
    <cellStyle name="Calculation 3 7 5 9 2 6" xfId="47508" xr:uid="{1D0011CC-0710-4E09-959C-8B23AC6E13B2}"/>
    <cellStyle name="Calculation 3 7 5 9 3" xfId="11865" xr:uid="{9CF0C380-6F15-4B66-A44B-76C22129565B}"/>
    <cellStyle name="Calculation 3 7 5 9 4" xfId="19732" xr:uid="{E4E90B0A-970C-4588-820B-DDA19C3E01B1}"/>
    <cellStyle name="Calculation 3 7 5 9 5" xfId="27732" xr:uid="{F914103C-AD1F-4614-BA67-70AEF6093761}"/>
    <cellStyle name="Calculation 3 7 5 9 6" xfId="35562" xr:uid="{89E7658A-FD39-4937-AC78-6D592ED37A84}"/>
    <cellStyle name="Calculation 3 7 5 9 7" xfId="43523" xr:uid="{3B3C7E40-2DE6-44F9-B817-6B23A49B44DD}"/>
    <cellStyle name="Calculation 3 7 6" xfId="915" xr:uid="{E27D5F29-4D80-45FE-9F53-0E27F80DD96B}"/>
    <cellStyle name="Calculation 3 7 6 10" xfId="3893" xr:uid="{C657164A-5716-4070-AD05-A74ADD7E8F34}"/>
    <cellStyle name="Calculation 3 7 6 10 2" xfId="7914" xr:uid="{F9219BB7-4940-473C-9BD0-1B635B5FC50B}"/>
    <cellStyle name="Calculation 3 7 6 10 2 2" xfId="16129" xr:uid="{E4666EA8-BAD0-4AF1-B20A-89FDAA5EAC8D}"/>
    <cellStyle name="Calculation 3 7 6 10 2 3" xfId="23993" xr:uid="{526D0D19-11D9-439B-BFC0-7290F053BAF6}"/>
    <cellStyle name="Calculation 3 7 6 10 2 4" xfId="31973" xr:uid="{160A60AB-9C5F-4364-8286-C61159E316B1}"/>
    <cellStyle name="Calculation 3 7 6 10 2 5" xfId="39800" xr:uid="{05DDE3D9-6C0E-48C9-81F8-282EA8C42801}"/>
    <cellStyle name="Calculation 3 7 6 10 2 6" xfId="47753" xr:uid="{34539AFB-75B3-4EC9-B3E4-D4CBDC45A324}"/>
    <cellStyle name="Calculation 3 7 6 10 3" xfId="12116" xr:uid="{8037140A-0152-44F3-8C16-D8F170697305}"/>
    <cellStyle name="Calculation 3 7 6 10 4" xfId="19984" xr:uid="{E69E6320-722E-4BD2-92E6-1F0B5BA2E99A}"/>
    <cellStyle name="Calculation 3 7 6 10 5" xfId="27982" xr:uid="{D67677C1-72F4-4ABA-844B-251B248201AD}"/>
    <cellStyle name="Calculation 3 7 6 10 6" xfId="35814" xr:uid="{2C94C4BB-1510-4282-8E70-DBDF5B3E001C}"/>
    <cellStyle name="Calculation 3 7 6 10 7" xfId="43775" xr:uid="{75F460E1-0EF4-4C32-875E-046BB86633D9}"/>
    <cellStyle name="Calculation 3 7 6 11" xfId="4194" xr:uid="{E0F41F46-B009-4221-8F31-944EBB643C48}"/>
    <cellStyle name="Calculation 3 7 6 11 2" xfId="8200" xr:uid="{76CA0DCA-1077-4AB5-BA91-C879AC9CEF4F}"/>
    <cellStyle name="Calculation 3 7 6 11 2 2" xfId="16415" xr:uid="{1373F04B-3BD9-4D61-AC12-D96892E1ED64}"/>
    <cellStyle name="Calculation 3 7 6 11 2 3" xfId="24279" xr:uid="{7C50202E-75F1-40A8-B0E9-BC40F6BB59EE}"/>
    <cellStyle name="Calculation 3 7 6 11 2 4" xfId="32259" xr:uid="{0C8D41C5-1520-442C-A6CA-E5795C6EDAC0}"/>
    <cellStyle name="Calculation 3 7 6 11 2 5" xfId="40086" xr:uid="{D6B51C04-1277-4B6A-8FA8-55A7304EC44C}"/>
    <cellStyle name="Calculation 3 7 6 11 2 6" xfId="48039" xr:uid="{958AF330-9876-427C-9CB3-C7BD9439AF3F}"/>
    <cellStyle name="Calculation 3 7 6 11 3" xfId="12416" xr:uid="{CFDEA374-CD90-442F-872A-15F0F8D8C272}"/>
    <cellStyle name="Calculation 3 7 6 11 4" xfId="20285" xr:uid="{4B353904-A0C9-4EB0-875F-5F6DB683E938}"/>
    <cellStyle name="Calculation 3 7 6 11 5" xfId="28280" xr:uid="{76659DE0-D098-4E53-B28E-BFD25A8660F7}"/>
    <cellStyle name="Calculation 3 7 6 11 6" xfId="36115" xr:uid="{DFA4BE4E-D969-47E0-942D-A2BAD1410D74}"/>
    <cellStyle name="Calculation 3 7 6 11 7" xfId="44076" xr:uid="{6B828091-11D9-41B8-87F4-722C0D903D9E}"/>
    <cellStyle name="Calculation 3 7 6 12" xfId="4479" xr:uid="{4F62D580-ED44-4CCC-9178-C7DB2BB2381E}"/>
    <cellStyle name="Calculation 3 7 6 12 2" xfId="8479" xr:uid="{DA2A0044-87AE-4F2E-8A21-DF2CAD58FA7D}"/>
    <cellStyle name="Calculation 3 7 6 12 2 2" xfId="16694" xr:uid="{05445C2E-8665-446E-8F87-681A0BA182D3}"/>
    <cellStyle name="Calculation 3 7 6 12 2 3" xfId="24558" xr:uid="{C34B7F6E-46D2-492A-98FF-A5ACC438233F}"/>
    <cellStyle name="Calculation 3 7 6 12 2 4" xfId="32538" xr:uid="{785AC6C0-A965-4FD7-98E9-06E7AF82B6AE}"/>
    <cellStyle name="Calculation 3 7 6 12 2 5" xfId="40365" xr:uid="{32CC9544-B6E9-4356-BE6B-796958AF3B19}"/>
    <cellStyle name="Calculation 3 7 6 12 2 6" xfId="48318" xr:uid="{FE84CCDF-BFEB-4FD8-A114-DB2CC7E3FF16}"/>
    <cellStyle name="Calculation 3 7 6 12 3" xfId="12701" xr:uid="{6A45597C-2661-49A5-A6FF-16D11B0A952A}"/>
    <cellStyle name="Calculation 3 7 6 12 4" xfId="20570" xr:uid="{45248D02-9C54-4F78-99DC-BFC226470BFB}"/>
    <cellStyle name="Calculation 3 7 6 12 5" xfId="28563" xr:uid="{D115D9E0-1EA9-4E64-A3A1-13DC823ADF93}"/>
    <cellStyle name="Calculation 3 7 6 12 6" xfId="36400" xr:uid="{5FCE3EA3-13D2-4B6D-834A-46F8AF6020E1}"/>
    <cellStyle name="Calculation 3 7 6 12 7" xfId="44361" xr:uid="{3848E4C6-8945-44CC-84F3-11AE25A0C528}"/>
    <cellStyle name="Calculation 3 7 6 13" xfId="5056" xr:uid="{0526805A-4FD3-4F52-A9EE-F7E032045477}"/>
    <cellStyle name="Calculation 3 7 6 13 2" xfId="13271" xr:uid="{F07A0131-EF7D-4FDD-9B8F-F509FEF7AF36}"/>
    <cellStyle name="Calculation 3 7 6 13 3" xfId="21135" xr:uid="{63DD96E5-19E6-479F-8AF8-64A5A97C819B}"/>
    <cellStyle name="Calculation 3 7 6 13 4" xfId="29115" xr:uid="{D200CBB9-DF93-45C7-A50B-926CBD60FC38}"/>
    <cellStyle name="Calculation 3 7 6 13 5" xfId="36942" xr:uid="{0A826135-8A9F-49C3-BE38-72A9162C03DF}"/>
    <cellStyle name="Calculation 3 7 6 13 6" xfId="44895" xr:uid="{5B874990-9979-481E-80EB-8517B9212783}"/>
    <cellStyle name="Calculation 3 7 6 14" xfId="9144" xr:uid="{4FDA54E0-5371-46C9-B048-AD5C0385DF5C}"/>
    <cellStyle name="Calculation 3 7 6 15" xfId="17006" xr:uid="{20205BD4-C38A-442A-AA80-0BFD0B9A1A6F}"/>
    <cellStyle name="Calculation 3 7 6 16" xfId="25024" xr:uid="{3B54567B-F576-4E93-A66B-A0F2BB525CFA}"/>
    <cellStyle name="Calculation 3 7 6 17" xfId="32836" xr:uid="{00DE6B4A-78CA-4D11-A592-D886A4843415}"/>
    <cellStyle name="Calculation 3 7 6 18" xfId="40797" xr:uid="{3892D952-974E-442E-A365-028195BF991A}"/>
    <cellStyle name="Calculation 3 7 6 2" xfId="1345" xr:uid="{3E4F8A89-76DF-45CB-BBD5-3CF64BF5F3B4}"/>
    <cellStyle name="Calculation 3 7 6 2 2" xfId="5458" xr:uid="{3E892DF9-A946-42C4-8548-18476EC12E5E}"/>
    <cellStyle name="Calculation 3 7 6 2 2 2" xfId="13673" xr:uid="{D572F789-681F-4304-8580-58D1A1595A94}"/>
    <cellStyle name="Calculation 3 7 6 2 2 3" xfId="21537" xr:uid="{40FF6555-FA78-40FB-A5C0-7B6F5B7CD59F}"/>
    <cellStyle name="Calculation 3 7 6 2 2 4" xfId="29517" xr:uid="{73DC32BB-64EE-4E32-BB83-009A8FCA241D}"/>
    <cellStyle name="Calculation 3 7 6 2 2 5" xfId="37344" xr:uid="{574E58C5-272F-490E-B09E-DAA448A755B9}"/>
    <cellStyle name="Calculation 3 7 6 2 2 6" xfId="45297" xr:uid="{C22B30AE-8D9C-4152-A6A9-77ECAB33F089}"/>
    <cellStyle name="Calculation 3 7 6 2 3" xfId="9574" xr:uid="{9F61D1F7-63A7-4142-889B-B5E39B902909}"/>
    <cellStyle name="Calculation 3 7 6 2 4" xfId="17436" xr:uid="{99CF9B9F-B382-47A8-86B0-BABB88065236}"/>
    <cellStyle name="Calculation 3 7 6 2 5" xfId="25448" xr:uid="{6121A95D-4DF0-43E2-9741-6693338E382C}"/>
    <cellStyle name="Calculation 3 7 6 2 6" xfId="33266" xr:uid="{47312164-3410-4CBC-AB94-D500B8CB7EC2}"/>
    <cellStyle name="Calculation 3 7 6 2 7" xfId="41227" xr:uid="{E756C694-24DA-4530-B404-44D1C1C9FD78}"/>
    <cellStyle name="Calculation 3 7 6 3" xfId="1688" xr:uid="{097C5B42-F3D8-4D9F-BF9C-DD82D5936901}"/>
    <cellStyle name="Calculation 3 7 6 3 2" xfId="5777" xr:uid="{DAAF0A84-DCDE-4CE7-BD2E-CF6F3766BA11}"/>
    <cellStyle name="Calculation 3 7 6 3 2 2" xfId="13992" xr:uid="{C9523648-551D-4F65-8D62-5B361A87048E}"/>
    <cellStyle name="Calculation 3 7 6 3 2 3" xfId="21856" xr:uid="{00078336-EBFE-4A6F-9B6D-2BEC041900C4}"/>
    <cellStyle name="Calculation 3 7 6 3 2 4" xfId="29836" xr:uid="{7C12905D-3121-47EB-89D0-2A8794B15ACA}"/>
    <cellStyle name="Calculation 3 7 6 3 2 5" xfId="37663" xr:uid="{CAE34B68-AC9A-46D6-8187-437AFF82E13A}"/>
    <cellStyle name="Calculation 3 7 6 3 2 6" xfId="45616" xr:uid="{75535174-CB05-43B0-B086-89EDE313668A}"/>
    <cellStyle name="Calculation 3 7 6 3 3" xfId="9915" xr:uid="{E87EE86D-68BE-456E-BC55-7CAF1B4BC515}"/>
    <cellStyle name="Calculation 3 7 6 3 4" xfId="17779" xr:uid="{286FE8A2-C00F-4450-A601-758AD5BFFEB0}"/>
    <cellStyle name="Calculation 3 7 6 3 5" xfId="25788" xr:uid="{FE5A2606-6EEC-4185-B44A-811BFDF838EE}"/>
    <cellStyle name="Calculation 3 7 6 3 6" xfId="33609" xr:uid="{00C0C71A-6E94-4D4A-AA64-CE21B3B7BF39}"/>
    <cellStyle name="Calculation 3 7 6 3 7" xfId="41570" xr:uid="{95E25FB2-08D6-49F6-8FD6-326E179478BD}"/>
    <cellStyle name="Calculation 3 7 6 4" xfId="2023" xr:uid="{D91B478F-64E8-45A7-A0D7-4A3DD6D4BB2E}"/>
    <cellStyle name="Calculation 3 7 6 4 2" xfId="6097" xr:uid="{B2D62438-B2A1-4BC1-8A5A-1622F3B573EE}"/>
    <cellStyle name="Calculation 3 7 6 4 2 2" xfId="14312" xr:uid="{2B581936-80A8-4476-A724-396AF90D06FA}"/>
    <cellStyle name="Calculation 3 7 6 4 2 3" xfId="22176" xr:uid="{A0B4EF9D-CB09-4116-A886-AA3FAE822542}"/>
    <cellStyle name="Calculation 3 7 6 4 2 4" xfId="30156" xr:uid="{983E2B3A-F78D-44A3-BFCC-05CC1C383AE4}"/>
    <cellStyle name="Calculation 3 7 6 4 2 5" xfId="37983" xr:uid="{EC4A0459-BDFE-4D1B-B47A-7893523D684D}"/>
    <cellStyle name="Calculation 3 7 6 4 2 6" xfId="45936" xr:uid="{BB2C1E34-9FA1-4251-8C7D-7E90045511F6}"/>
    <cellStyle name="Calculation 3 7 6 4 3" xfId="10249" xr:uid="{7F18BCA0-8F33-4077-A5B0-76B355E7383C}"/>
    <cellStyle name="Calculation 3 7 6 4 4" xfId="18114" xr:uid="{5DA0F719-D9B4-41C5-B1E4-283654413F0B}"/>
    <cellStyle name="Calculation 3 7 6 4 5" xfId="26121" xr:uid="{0B49E5DE-3220-448B-81FB-763DE6A82CDB}"/>
    <cellStyle name="Calculation 3 7 6 4 6" xfId="33944" xr:uid="{3EDF001A-BDD6-4651-B763-DC41F5F4DF50}"/>
    <cellStyle name="Calculation 3 7 6 4 7" xfId="41905" xr:uid="{CDB9967D-4541-4869-9257-67070DB9617B}"/>
    <cellStyle name="Calculation 3 7 6 5" xfId="2342" xr:uid="{4E1E26D5-1999-45E9-B77A-4A2E2CE6D861}"/>
    <cellStyle name="Calculation 3 7 6 5 2" xfId="6408" xr:uid="{047DA457-EF45-4019-BC81-475BB65606B0}"/>
    <cellStyle name="Calculation 3 7 6 5 2 2" xfId="14623" xr:uid="{E68D9056-FD87-48CA-851A-1560795063F5}"/>
    <cellStyle name="Calculation 3 7 6 5 2 3" xfId="22487" xr:uid="{964EBDBF-68FF-41C9-B328-2DE144233D8D}"/>
    <cellStyle name="Calculation 3 7 6 5 2 4" xfId="30467" xr:uid="{D8AAF1FE-2F25-4573-A0CF-DF264AFB93BF}"/>
    <cellStyle name="Calculation 3 7 6 5 2 5" xfId="38294" xr:uid="{20E00000-D07D-452F-9708-CF9D43761AFF}"/>
    <cellStyle name="Calculation 3 7 6 5 2 6" xfId="46247" xr:uid="{7A1E39C1-AED3-41D9-870B-BDFE4181E6AB}"/>
    <cellStyle name="Calculation 3 7 6 5 3" xfId="10568" xr:uid="{C05A2E31-0022-43BD-954E-C7F37158F604}"/>
    <cellStyle name="Calculation 3 7 6 5 4" xfId="18433" xr:uid="{EE296BFE-DBB5-4C33-8768-CCD17906906E}"/>
    <cellStyle name="Calculation 3 7 6 5 5" xfId="26438" xr:uid="{210211E4-F65D-4BA6-8187-7E72A2A2A063}"/>
    <cellStyle name="Calculation 3 7 6 5 6" xfId="34263" xr:uid="{0AE3CB08-D89E-48ED-A610-073CEB0AB9F9}"/>
    <cellStyle name="Calculation 3 7 6 5 7" xfId="42224" xr:uid="{48104787-167F-4BCA-9489-823E1E970EFE}"/>
    <cellStyle name="Calculation 3 7 6 6" xfId="2672" xr:uid="{D63D29AB-E7B5-45E9-ABD0-AD66EE216EAE}"/>
    <cellStyle name="Calculation 3 7 6 6 2" xfId="6722" xr:uid="{9627F489-6ED0-4B52-A401-6A222C825395}"/>
    <cellStyle name="Calculation 3 7 6 6 2 2" xfId="14937" xr:uid="{CAC4F1E8-754D-419A-8639-221987BB06EB}"/>
    <cellStyle name="Calculation 3 7 6 6 2 3" xfId="22801" xr:uid="{C8314850-BA0C-4876-95B5-FDDF5F21C1E3}"/>
    <cellStyle name="Calculation 3 7 6 6 2 4" xfId="30781" xr:uid="{D9720CB5-EF53-48E6-9D22-6EA2318876A8}"/>
    <cellStyle name="Calculation 3 7 6 6 2 5" xfId="38608" xr:uid="{1450F61F-94A0-45BC-B1B7-87AF35F61DFD}"/>
    <cellStyle name="Calculation 3 7 6 6 2 6" xfId="46561" xr:uid="{73ACE391-EE91-4E1D-A8DC-9A55ACEFFE75}"/>
    <cellStyle name="Calculation 3 7 6 6 3" xfId="10898" xr:uid="{AD4FD889-9B49-4407-AB67-F6023A6BE57F}"/>
    <cellStyle name="Calculation 3 7 6 6 4" xfId="18763" xr:uid="{84E00A9F-9AFB-49AB-91F7-8CA9FB7CB8C2}"/>
    <cellStyle name="Calculation 3 7 6 6 5" xfId="26766" xr:uid="{C1008180-8F95-4C6F-8F4B-3E076E49B776}"/>
    <cellStyle name="Calculation 3 7 6 6 6" xfId="34593" xr:uid="{6FB99BD8-72AF-4588-BA9F-34DAB7756F35}"/>
    <cellStyle name="Calculation 3 7 6 6 7" xfId="42554" xr:uid="{105CA7DC-54F0-4164-976D-660D70E192BD}"/>
    <cellStyle name="Calculation 3 7 6 7" xfId="2984" xr:uid="{A3326AF0-6EE8-435E-B937-EA040C250326}"/>
    <cellStyle name="Calculation 3 7 6 7 2" xfId="7027" xr:uid="{E90A279F-5219-4162-A110-830FA249C142}"/>
    <cellStyle name="Calculation 3 7 6 7 2 2" xfId="15242" xr:uid="{734D4946-4B2A-4AC0-B3B1-521A6C1F25C0}"/>
    <cellStyle name="Calculation 3 7 6 7 2 3" xfId="23106" xr:uid="{735EC0CE-7494-4E1E-BEB8-FA17CC00426F}"/>
    <cellStyle name="Calculation 3 7 6 7 2 4" xfId="31086" xr:uid="{4B28C927-8FD8-4FB6-A47A-6BB89E602C2E}"/>
    <cellStyle name="Calculation 3 7 6 7 2 5" xfId="38913" xr:uid="{9900B950-A177-42C0-869B-A9036DE5821C}"/>
    <cellStyle name="Calculation 3 7 6 7 2 6" xfId="46866" xr:uid="{1DE4AA89-51F6-4A31-A9B2-5DBBA5923B2C}"/>
    <cellStyle name="Calculation 3 7 6 7 3" xfId="11209" xr:uid="{994F528F-2C95-45CD-B398-3671FBB29DC9}"/>
    <cellStyle name="Calculation 3 7 6 7 4" xfId="19075" xr:uid="{3AE9307F-9A26-4F6C-9BC8-1BB866FF5296}"/>
    <cellStyle name="Calculation 3 7 6 7 5" xfId="27076" xr:uid="{7EDCAA7C-04CB-42D6-82A1-B1CEDE8AA874}"/>
    <cellStyle name="Calculation 3 7 6 7 6" xfId="34905" xr:uid="{98C3274C-4E41-47F1-8968-50AA5F2751B1}"/>
    <cellStyle name="Calculation 3 7 6 7 7" xfId="42866" xr:uid="{E134D192-CBD9-4521-B78C-7BDADC2EBA8C}"/>
    <cellStyle name="Calculation 3 7 6 8" xfId="3305" xr:uid="{D6BB368B-D70C-4CE6-992A-E0615BEAB8A0}"/>
    <cellStyle name="Calculation 3 7 6 8 2" xfId="7333" xr:uid="{11534F11-4F8F-4372-BB43-E39365762AD1}"/>
    <cellStyle name="Calculation 3 7 6 8 2 2" xfId="15548" xr:uid="{ED18AB0A-7C8F-4B88-AB02-DC9A315792A3}"/>
    <cellStyle name="Calculation 3 7 6 8 2 3" xfId="23412" xr:uid="{9227CD95-8E9C-4157-93E0-AB406DACE710}"/>
    <cellStyle name="Calculation 3 7 6 8 2 4" xfId="31392" xr:uid="{A7ABA3C5-A1AF-432C-B281-D3C3506C99CF}"/>
    <cellStyle name="Calculation 3 7 6 8 2 5" xfId="39219" xr:uid="{2A173A98-BC3F-46ED-8A5B-0CFA996926B0}"/>
    <cellStyle name="Calculation 3 7 6 8 2 6" xfId="47172" xr:uid="{FE738ABB-E2D5-4DCF-871E-08AD635C85A6}"/>
    <cellStyle name="Calculation 3 7 6 8 3" xfId="11529" xr:uid="{514AAF53-D311-4A08-825B-2009061AE925}"/>
    <cellStyle name="Calculation 3 7 6 8 4" xfId="19396" xr:uid="{95B92E1C-61CA-46EC-B356-62A15FF747E0}"/>
    <cellStyle name="Calculation 3 7 6 8 5" xfId="27396" xr:uid="{730CED5D-5D7A-4203-819D-1AA0D2A522D8}"/>
    <cellStyle name="Calculation 3 7 6 8 6" xfId="35226" xr:uid="{C53FCD9D-FE6E-4286-BD2D-9B364B0812FA}"/>
    <cellStyle name="Calculation 3 7 6 8 7" xfId="43187" xr:uid="{CB091B5F-9520-4105-B0D9-304B061CFF01}"/>
    <cellStyle name="Calculation 3 7 6 9" xfId="3598" xr:uid="{F3795AAC-41DD-4639-9845-8A94C8A0E68E}"/>
    <cellStyle name="Calculation 3 7 6 9 2" xfId="7626" xr:uid="{7CBCC85A-42E2-4FDF-8EC7-7B3AEA09EAC3}"/>
    <cellStyle name="Calculation 3 7 6 9 2 2" xfId="15841" xr:uid="{3FE2C58D-3FAA-43DC-B2C7-0B9F63E67E66}"/>
    <cellStyle name="Calculation 3 7 6 9 2 3" xfId="23705" xr:uid="{B9787640-BD20-4337-9058-D6396F9F026B}"/>
    <cellStyle name="Calculation 3 7 6 9 2 4" xfId="31685" xr:uid="{323E8B8D-FEAA-4316-9126-2454F396ECBD}"/>
    <cellStyle name="Calculation 3 7 6 9 2 5" xfId="39512" xr:uid="{FFBEF20C-556D-44FB-8DA1-71F06CCC2D5B}"/>
    <cellStyle name="Calculation 3 7 6 9 2 6" xfId="47465" xr:uid="{86B8B974-EE85-404E-AD2E-F4D2474E5FC6}"/>
    <cellStyle name="Calculation 3 7 6 9 3" xfId="11822" xr:uid="{F03EDA15-F9A6-4974-9F2F-2BC000243F24}"/>
    <cellStyle name="Calculation 3 7 6 9 4" xfId="19689" xr:uid="{5685A985-5E67-4D1F-B03F-B6658EDDD058}"/>
    <cellStyle name="Calculation 3 7 6 9 5" xfId="27689" xr:uid="{FEBF7CF6-8B7C-4D42-8E19-E0EEC3B90A11}"/>
    <cellStyle name="Calculation 3 7 6 9 6" xfId="35519" xr:uid="{97C5A792-7597-4ADD-8ECE-125F2822EAEC}"/>
    <cellStyle name="Calculation 3 7 6 9 7" xfId="43480" xr:uid="{4419989D-1E5A-4EBF-808D-38D142D44513}"/>
    <cellStyle name="Calculation 3 7 7" xfId="1280" xr:uid="{90AA6D58-1378-44FF-8EDA-F7CB8F5092C2}"/>
    <cellStyle name="Calculation 3 7 7 2" xfId="5399" xr:uid="{E1B4B8E4-DB14-4922-A864-7B3C566A919B}"/>
    <cellStyle name="Calculation 3 7 7 2 2" xfId="13614" xr:uid="{69BF6DBB-46B4-413B-91C0-96A7C8CB23C7}"/>
    <cellStyle name="Calculation 3 7 7 2 3" xfId="21478" xr:uid="{BF7AE2E0-5B77-48DB-924E-279C57F16CF2}"/>
    <cellStyle name="Calculation 3 7 7 2 4" xfId="29458" xr:uid="{0E19DB58-FB98-4DE5-BF94-BF29C9490D7B}"/>
    <cellStyle name="Calculation 3 7 7 2 5" xfId="37285" xr:uid="{ADBE5553-4B27-41FD-B0AB-C3611385CC2A}"/>
    <cellStyle name="Calculation 3 7 7 2 6" xfId="45238" xr:uid="{65E74A65-2AB8-43BC-B866-BF5D3C29A757}"/>
    <cellStyle name="Calculation 3 7 7 3" xfId="9509" xr:uid="{DDB6037A-3924-4FFC-BDCF-8D7F2152041A}"/>
    <cellStyle name="Calculation 3 7 7 4" xfId="17371" xr:uid="{9C6C3B77-6966-459A-8E1C-B5D99E240A81}"/>
    <cellStyle name="Calculation 3 7 7 5" xfId="25384" xr:uid="{8453596F-030B-413D-BCA0-FDDD75AE1049}"/>
    <cellStyle name="Calculation 3 7 7 6" xfId="33201" xr:uid="{ED883F82-01A8-4F36-AB9E-B9C914DF4CD3}"/>
    <cellStyle name="Calculation 3 7 7 7" xfId="41162" xr:uid="{9ACB3DCD-7B1F-4D7D-8426-DC869DEEC13E}"/>
    <cellStyle name="Calculation 3 7 8" xfId="1624" xr:uid="{07037CC2-9F2D-4189-9AF2-159A5432D2ED}"/>
    <cellStyle name="Calculation 3 7 8 2" xfId="5719" xr:uid="{90559E8E-359A-42FC-BD2B-4E42269152C9}"/>
    <cellStyle name="Calculation 3 7 8 2 2" xfId="13934" xr:uid="{6FA86185-B02B-4873-8445-B26848A245D1}"/>
    <cellStyle name="Calculation 3 7 8 2 3" xfId="21798" xr:uid="{3EB806AA-64AA-4E57-9FCB-4061A2831D0C}"/>
    <cellStyle name="Calculation 3 7 8 2 4" xfId="29778" xr:uid="{CC257049-9A9F-42DE-AE39-B45DEDBF133F}"/>
    <cellStyle name="Calculation 3 7 8 2 5" xfId="37605" xr:uid="{241F954E-5EC4-44FC-B589-A39EFD91258D}"/>
    <cellStyle name="Calculation 3 7 8 2 6" xfId="45558" xr:uid="{7F0EF249-CFF5-4623-9835-556CC7E1B909}"/>
    <cellStyle name="Calculation 3 7 8 3" xfId="9851" xr:uid="{8ABBDF16-EA2C-491F-B15C-C9EE8B207C87}"/>
    <cellStyle name="Calculation 3 7 8 4" xfId="17715" xr:uid="{0EAD55B7-4109-405C-8587-130A4EC14232}"/>
    <cellStyle name="Calculation 3 7 8 5" xfId="25725" xr:uid="{A14A6C25-77FA-48CB-B5AC-2A52BCFAF887}"/>
    <cellStyle name="Calculation 3 7 8 6" xfId="33545" xr:uid="{4E75EEE3-F794-45CD-B01A-778677E50A58}"/>
    <cellStyle name="Calculation 3 7 8 7" xfId="41506" xr:uid="{09CC0A89-6B31-4B44-8175-528EC735CEA9}"/>
    <cellStyle name="Calculation 3 7 9" xfId="1965" xr:uid="{6ACFFDE9-C65A-4B3C-9F6B-EB97E98D2E60}"/>
    <cellStyle name="Calculation 3 7 9 2" xfId="6039" xr:uid="{77ACA54E-4A06-46C8-831B-8F6685928B38}"/>
    <cellStyle name="Calculation 3 7 9 2 2" xfId="14254" xr:uid="{4E3061F7-3978-4E74-A563-21EF67FE16D0}"/>
    <cellStyle name="Calculation 3 7 9 2 3" xfId="22118" xr:uid="{1261F200-70DC-4B4E-B189-8CCC2620D528}"/>
    <cellStyle name="Calculation 3 7 9 2 4" xfId="30098" xr:uid="{3BFA0957-1821-4D5C-A571-A2095266600A}"/>
    <cellStyle name="Calculation 3 7 9 2 5" xfId="37925" xr:uid="{2108AD27-E293-492A-8E84-31364DD9B6C2}"/>
    <cellStyle name="Calculation 3 7 9 2 6" xfId="45878" xr:uid="{60DEAB99-758C-427B-8721-2E3F87DE3221}"/>
    <cellStyle name="Calculation 3 7 9 3" xfId="10191" xr:uid="{DF825578-EF18-45C0-B795-C2B31AAE5BB8}"/>
    <cellStyle name="Calculation 3 7 9 4" xfId="18056" xr:uid="{5379DFB6-6224-4245-AB2D-B6C693FBA1D8}"/>
    <cellStyle name="Calculation 3 7 9 5" xfId="26063" xr:uid="{5AD65BF5-74BA-46DF-B125-193FBC487B85}"/>
    <cellStyle name="Calculation 3 7 9 6" xfId="33886" xr:uid="{2A0C035B-286F-43FF-9B2A-47547D4CD318}"/>
    <cellStyle name="Calculation 3 7 9 7" xfId="41847" xr:uid="{7CD9BF85-4C66-4D16-B9C1-5C8851381E85}"/>
    <cellStyle name="Calculation 3 8" xfId="839" xr:uid="{165E23F0-0EEB-4C0A-805E-BCAB0C159D65}"/>
    <cellStyle name="Calculation 3 8 10" xfId="2271" xr:uid="{B1B3636B-D94E-4AFA-9676-2A2A9E5CA88C}"/>
    <cellStyle name="Calculation 3 8 10 2" xfId="6344" xr:uid="{9C75F179-FC8C-4277-8CB6-DA8814863D1C}"/>
    <cellStyle name="Calculation 3 8 10 2 2" xfId="14559" xr:uid="{DF512D42-24D3-4F0F-9D64-EA0CD109D92D}"/>
    <cellStyle name="Calculation 3 8 10 2 3" xfId="22423" xr:uid="{690304FA-83CA-44E8-B8F9-A71F9C0B365B}"/>
    <cellStyle name="Calculation 3 8 10 2 4" xfId="30403" xr:uid="{81789396-F3DD-4DE2-A631-7F7636A644C1}"/>
    <cellStyle name="Calculation 3 8 10 2 5" xfId="38230" xr:uid="{C70470B5-158A-48D0-969B-CA97BB19B330}"/>
    <cellStyle name="Calculation 3 8 10 2 6" xfId="46183" xr:uid="{5451A06B-189E-4B49-87D4-A2B69D4BEE1B}"/>
    <cellStyle name="Calculation 3 8 10 3" xfId="10497" xr:uid="{2C505E41-E5EC-43DE-959B-AF5CAFFE4B0E}"/>
    <cellStyle name="Calculation 3 8 10 4" xfId="18362" xr:uid="{DB904510-7492-4E7B-9F1A-FA8EF0727C78}"/>
    <cellStyle name="Calculation 3 8 10 5" xfId="26369" xr:uid="{9D2638DA-D33D-44B2-B4EC-E2333AA52DCB}"/>
    <cellStyle name="Calculation 3 8 10 6" xfId="34192" xr:uid="{D5D4E7A7-7165-4BDB-AB10-07668B4BE40F}"/>
    <cellStyle name="Calculation 3 8 10 7" xfId="42153" xr:uid="{78DFAB98-D89C-438E-B003-934BC4D45833}"/>
    <cellStyle name="Calculation 3 8 11" xfId="2604" xr:uid="{471FC1EA-B98D-4884-9953-73C483F57D07}"/>
    <cellStyle name="Calculation 3 8 11 2" xfId="6655" xr:uid="{49F38940-2138-4FCD-AB3D-5CC0DDFED420}"/>
    <cellStyle name="Calculation 3 8 11 2 2" xfId="14870" xr:uid="{0F70540E-860F-4299-969A-BD1A135BD9D4}"/>
    <cellStyle name="Calculation 3 8 11 2 3" xfId="22734" xr:uid="{C77377BF-1701-4794-8A65-CB3486ED9041}"/>
    <cellStyle name="Calculation 3 8 11 2 4" xfId="30714" xr:uid="{0A326603-2A2F-444D-AA48-912636E24D23}"/>
    <cellStyle name="Calculation 3 8 11 2 5" xfId="38541" xr:uid="{44DB57EA-82CB-49F6-9ED8-335243A466A3}"/>
    <cellStyle name="Calculation 3 8 11 2 6" xfId="46494" xr:uid="{49CE1B92-C01F-4900-9A26-4D1D5D50081C}"/>
    <cellStyle name="Calculation 3 8 11 3" xfId="10830" xr:uid="{B034BA17-BCC9-43B3-B1FD-937D2CE91FB0}"/>
    <cellStyle name="Calculation 3 8 11 4" xfId="18695" xr:uid="{DD8D26D2-8391-4BDB-8A20-7E9E2A8C492D}"/>
    <cellStyle name="Calculation 3 8 11 5" xfId="26698" xr:uid="{E6137C25-F51A-48CF-A64E-598B5D58592C}"/>
    <cellStyle name="Calculation 3 8 11 6" xfId="34525" xr:uid="{97FE23CE-087F-4008-AF18-773DFE1B236F}"/>
    <cellStyle name="Calculation 3 8 11 7" xfId="42486" xr:uid="{D59D9126-B8E1-4B66-BB02-05B9E0F34D06}"/>
    <cellStyle name="Calculation 3 8 12" xfId="2912" xr:uid="{7178D682-4C0E-4BFC-AFD8-855D4ED1893A}"/>
    <cellStyle name="Calculation 3 8 12 2" xfId="6962" xr:uid="{46A154C5-2FEA-4127-9B9E-F5A4DB35596F}"/>
    <cellStyle name="Calculation 3 8 12 2 2" xfId="15177" xr:uid="{F932E518-8E93-4C88-87AE-E27CDABA0A58}"/>
    <cellStyle name="Calculation 3 8 12 2 3" xfId="23041" xr:uid="{9039E0AC-E0F8-460A-9EC4-8FBA65D5D4F3}"/>
    <cellStyle name="Calculation 3 8 12 2 4" xfId="31021" xr:uid="{55D55076-9BF8-467F-AE2C-1E643635F1F8}"/>
    <cellStyle name="Calculation 3 8 12 2 5" xfId="38848" xr:uid="{0B380992-153D-478C-AA5F-44305163501A}"/>
    <cellStyle name="Calculation 3 8 12 2 6" xfId="46801" xr:uid="{D88ED50A-F5A1-4ACB-87C1-51DFB7733236}"/>
    <cellStyle name="Calculation 3 8 12 3" xfId="11138" xr:uid="{4AE4412F-82AF-472D-9A00-4BDFDF8B29EC}"/>
    <cellStyle name="Calculation 3 8 12 4" xfId="19003" xr:uid="{14180C7E-EC37-4DAC-9B61-6B4F9363F905}"/>
    <cellStyle name="Calculation 3 8 12 5" xfId="27006" xr:uid="{58FAD1BE-60A7-46F5-9C49-578358F420FE}"/>
    <cellStyle name="Calculation 3 8 12 6" xfId="34833" xr:uid="{6F68284F-B596-4057-AE23-F1E463C4CDFD}"/>
    <cellStyle name="Calculation 3 8 12 7" xfId="42794" xr:uid="{F382B4A2-7B9C-48F8-8544-39B0768B18E0}"/>
    <cellStyle name="Calculation 3 8 13" xfId="3242" xr:uid="{A3F0ACBA-5B08-47E8-B2AD-96B8FEE54ABB}"/>
    <cellStyle name="Calculation 3 8 13 2" xfId="7271" xr:uid="{37C411E4-0479-4052-8961-6DE10C0938E1}"/>
    <cellStyle name="Calculation 3 8 13 2 2" xfId="15486" xr:uid="{8B98390F-6209-4EC6-999E-F39C4F08B231}"/>
    <cellStyle name="Calculation 3 8 13 2 3" xfId="23350" xr:uid="{FEB94FD0-8D83-4436-846B-BB44E0584E68}"/>
    <cellStyle name="Calculation 3 8 13 2 4" xfId="31330" xr:uid="{F9578375-03A5-4C10-94E6-657D7D360928}"/>
    <cellStyle name="Calculation 3 8 13 2 5" xfId="39157" xr:uid="{EB657DBC-EBC2-4778-9C39-DF2C3E856669}"/>
    <cellStyle name="Calculation 3 8 13 2 6" xfId="47110" xr:uid="{C3273127-3120-45D2-9782-FBEB165A86BE}"/>
    <cellStyle name="Calculation 3 8 13 3" xfId="11466" xr:uid="{FEE0B777-9681-4728-A5B3-AF53E81D4F3E}"/>
    <cellStyle name="Calculation 3 8 13 4" xfId="19333" xr:uid="{4DE113E8-9D42-4913-A5E0-A4F7DCD0399A}"/>
    <cellStyle name="Calculation 3 8 13 5" xfId="27333" xr:uid="{08E650E5-A6DE-4138-982B-D998C675214D}"/>
    <cellStyle name="Calculation 3 8 13 6" xfId="35163" xr:uid="{4618A437-8108-4B2F-88D6-A2F6C273C815}"/>
    <cellStyle name="Calculation 3 8 13 7" xfId="43124" xr:uid="{C28BF821-E2BE-4F68-A4B4-95D90C54E46E}"/>
    <cellStyle name="Calculation 3 8 14" xfId="3537" xr:uid="{63AD3E6B-60E3-4F41-BC10-E922302B4A3F}"/>
    <cellStyle name="Calculation 3 8 14 2" xfId="7565" xr:uid="{8D62E465-36A6-40C7-8E5C-EF05506D1A8F}"/>
    <cellStyle name="Calculation 3 8 14 2 2" xfId="15780" xr:uid="{6F3A426B-826D-4EE1-87BF-59E6C041CE8F}"/>
    <cellStyle name="Calculation 3 8 14 2 3" xfId="23644" xr:uid="{A6F2E8E3-DEDF-4D1E-AD91-94621C7240FA}"/>
    <cellStyle name="Calculation 3 8 14 2 4" xfId="31624" xr:uid="{C7647DD3-7B6E-4AFE-A844-A8DF25C29AF6}"/>
    <cellStyle name="Calculation 3 8 14 2 5" xfId="39451" xr:uid="{F9432CB4-CAC3-4861-B316-1C30285F0F98}"/>
    <cellStyle name="Calculation 3 8 14 2 6" xfId="47404" xr:uid="{5C08D901-858B-4325-884E-2F7B1D7CE299}"/>
    <cellStyle name="Calculation 3 8 14 3" xfId="11761" xr:uid="{69062A81-E926-42F8-865C-16305C321DEB}"/>
    <cellStyle name="Calculation 3 8 14 4" xfId="19628" xr:uid="{481A4D04-D45A-47AF-918E-961AF8C8D355}"/>
    <cellStyle name="Calculation 3 8 14 5" xfId="27628" xr:uid="{A811D194-FE89-47F4-B28E-9070DBF1DC6A}"/>
    <cellStyle name="Calculation 3 8 14 6" xfId="35458" xr:uid="{D0FB7581-D922-4365-A566-350740203959}"/>
    <cellStyle name="Calculation 3 8 14 7" xfId="43419" xr:uid="{BCA23C6B-E44C-4D5B-A509-36990440866F}"/>
    <cellStyle name="Calculation 3 8 15" xfId="3831" xr:uid="{6B5B786C-2B52-475E-ACC6-69C4427F6F8E}"/>
    <cellStyle name="Calculation 3 8 15 2" xfId="7859" xr:uid="{05E85246-7CD1-42A4-A7D3-342F82C8548C}"/>
    <cellStyle name="Calculation 3 8 15 2 2" xfId="16074" xr:uid="{8872876D-8E6A-4A18-986E-B32A3FA863D3}"/>
    <cellStyle name="Calculation 3 8 15 2 3" xfId="23938" xr:uid="{3260D42A-8D67-4ADF-8F8C-AA9929BC3014}"/>
    <cellStyle name="Calculation 3 8 15 2 4" xfId="31918" xr:uid="{2CA50671-DFFF-4403-8818-E9A363ADF768}"/>
    <cellStyle name="Calculation 3 8 15 2 5" xfId="39745" xr:uid="{42794FD1-CC22-4ACE-A61F-3C0376C601BC}"/>
    <cellStyle name="Calculation 3 8 15 2 6" xfId="47698" xr:uid="{E4B3D3B3-928A-4723-ACDB-4FE7B7902DF5}"/>
    <cellStyle name="Calculation 3 8 15 3" xfId="12055" xr:uid="{8FDC24CF-C81C-4F3F-A6B5-8EF12F272848}"/>
    <cellStyle name="Calculation 3 8 15 4" xfId="19922" xr:uid="{1316A179-2C13-4ADB-B8B1-BB1B01DDE7BE}"/>
    <cellStyle name="Calculation 3 8 15 5" xfId="27922" xr:uid="{EA893BD9-6CB9-4FDB-931B-B51BC8F46F7D}"/>
    <cellStyle name="Calculation 3 8 15 6" xfId="35752" xr:uid="{78202F9E-4207-4D18-B588-33029FCC7CC3}"/>
    <cellStyle name="Calculation 3 8 15 7" xfId="43713" xr:uid="{66BF527A-4C77-40FC-B392-72C4763DE012}"/>
    <cellStyle name="Calculation 3 8 16" xfId="4141" xr:uid="{20C9E035-9F56-413D-9A2B-C0A87A46BAD4}"/>
    <cellStyle name="Calculation 3 8 16 2" xfId="8147" xr:uid="{038899D8-D827-4379-9595-A5596CB14CEE}"/>
    <cellStyle name="Calculation 3 8 16 2 2" xfId="16362" xr:uid="{0AD159BA-0BAA-468D-9F83-E838300C9FC8}"/>
    <cellStyle name="Calculation 3 8 16 2 3" xfId="24226" xr:uid="{7A903651-0297-409A-B3D7-531B33B9E401}"/>
    <cellStyle name="Calculation 3 8 16 2 4" xfId="32206" xr:uid="{04BCA7EA-591F-49F7-9BE4-B24F9F1473E4}"/>
    <cellStyle name="Calculation 3 8 16 2 5" xfId="40033" xr:uid="{F54D8B10-6A07-4FB6-B6BD-24EE37E32B8D}"/>
    <cellStyle name="Calculation 3 8 16 2 6" xfId="47986" xr:uid="{D6ACBEBD-204C-4648-AE6D-E725F083FE31}"/>
    <cellStyle name="Calculation 3 8 16 3" xfId="12363" xr:uid="{F2186BDA-533A-4075-AF15-C741F2BBCBA8}"/>
    <cellStyle name="Calculation 3 8 16 4" xfId="20232" xr:uid="{ECECCA96-CBE2-4FAD-BEF1-B7093CB2DC6D}"/>
    <cellStyle name="Calculation 3 8 16 5" xfId="28227" xr:uid="{EDAB1034-2E75-43B1-A874-E28C5A1EC3AB}"/>
    <cellStyle name="Calculation 3 8 16 6" xfId="36062" xr:uid="{94E7115C-1DB2-4DDF-B03C-F744D23ADE69}"/>
    <cellStyle name="Calculation 3 8 16 7" xfId="44023" xr:uid="{CAE279A7-CBA2-4189-9508-74A62F149B0D}"/>
    <cellStyle name="Calculation 3 8 17" xfId="4420" xr:uid="{AD816E56-D4A0-4D46-835A-33E5C61B18D5}"/>
    <cellStyle name="Calculation 3 8 17 2" xfId="8426" xr:uid="{5D370911-6124-4B1A-8EB8-3531B90B4665}"/>
    <cellStyle name="Calculation 3 8 17 2 2" xfId="16641" xr:uid="{F211AE1D-88CF-4AFC-9FEC-ABB471FD1192}"/>
    <cellStyle name="Calculation 3 8 17 2 3" xfId="24505" xr:uid="{808F2A44-25F8-42AA-AD2A-F88A3D0EC637}"/>
    <cellStyle name="Calculation 3 8 17 2 4" xfId="32485" xr:uid="{A1E49161-DD76-4FD1-B23C-A7E69723EA20}"/>
    <cellStyle name="Calculation 3 8 17 2 5" xfId="40312" xr:uid="{7CDE4DE8-28E5-4957-9BB1-1B15AE9831E8}"/>
    <cellStyle name="Calculation 3 8 17 2 6" xfId="48265" xr:uid="{3DBC5786-4040-48A3-9E9D-4793CE4F3BDE}"/>
    <cellStyle name="Calculation 3 8 17 3" xfId="12642" xr:uid="{9ED9E5B7-896A-4D6E-81A8-E6B0D0745E68}"/>
    <cellStyle name="Calculation 3 8 17 4" xfId="20511" xr:uid="{AE781BAE-9E0C-4B0B-A4B1-F94FE59E4C8D}"/>
    <cellStyle name="Calculation 3 8 17 5" xfId="28506" xr:uid="{97C995FD-4E63-46AB-9814-5A3451C1F171}"/>
    <cellStyle name="Calculation 3 8 17 6" xfId="36341" xr:uid="{B21F53AB-3B5C-449D-94E8-43899C9318FE}"/>
    <cellStyle name="Calculation 3 8 17 7" xfId="44302" xr:uid="{D1909130-00FD-4333-91EA-211F0C85A2DA}"/>
    <cellStyle name="Calculation 3 8 18" xfId="4993" xr:uid="{20672A74-4ED1-4B66-8841-ABA559113F4B}"/>
    <cellStyle name="Calculation 3 8 18 2" xfId="13211" xr:uid="{A3D082BC-40F0-4A8F-877A-2F0967324515}"/>
    <cellStyle name="Calculation 3 8 18 3" xfId="21077" xr:uid="{BECD8410-E73E-4123-A74D-EDCCDE06BC22}"/>
    <cellStyle name="Calculation 3 8 18 4" xfId="29060" xr:uid="{CD93B6D1-CB4B-476B-8F40-A940F60E99EB}"/>
    <cellStyle name="Calculation 3 8 18 5" xfId="36889" xr:uid="{BEB8C83F-067A-40F2-8233-EB25CC197D73}"/>
    <cellStyle name="Calculation 3 8 18 6" xfId="44842" xr:uid="{ADC719E5-7C0B-4464-8D20-14C20DD7D70F}"/>
    <cellStyle name="Calculation 3 8 19" xfId="9074" xr:uid="{E36DB63D-747F-49AF-84AF-883D327F2F22}"/>
    <cellStyle name="Calculation 3 8 2" xfId="924" xr:uid="{F179CA8F-ECA9-44B3-AB76-270D702F9DDB}"/>
    <cellStyle name="Calculation 3 8 2 10" xfId="3902" xr:uid="{74C7C0D5-FB0A-483A-BF90-028D8C4B129F}"/>
    <cellStyle name="Calculation 3 8 2 10 2" xfId="7922" xr:uid="{7D6A80D5-2D9E-48D2-A660-9B5E3B286C25}"/>
    <cellStyle name="Calculation 3 8 2 10 2 2" xfId="16137" xr:uid="{15A5B591-29D2-4B06-957B-23EDCAB641AC}"/>
    <cellStyle name="Calculation 3 8 2 10 2 3" xfId="24001" xr:uid="{C5539F8A-C0A7-4AA6-945B-6A96795EFA93}"/>
    <cellStyle name="Calculation 3 8 2 10 2 4" xfId="31981" xr:uid="{D6D56E3E-693A-4EA7-9050-8BF7721AB331}"/>
    <cellStyle name="Calculation 3 8 2 10 2 5" xfId="39808" xr:uid="{CA69C373-EFBE-40EB-BF11-29EB35F425AD}"/>
    <cellStyle name="Calculation 3 8 2 10 2 6" xfId="47761" xr:uid="{B2B553C8-E2C2-4CEE-8243-ED5BDB93A95E}"/>
    <cellStyle name="Calculation 3 8 2 10 3" xfId="12124" xr:uid="{5E7A6904-AD70-4A09-96CB-FD87233B89B2}"/>
    <cellStyle name="Calculation 3 8 2 10 4" xfId="19993" xr:uid="{1E40FB13-4235-415B-869B-EB39BA7E0D69}"/>
    <cellStyle name="Calculation 3 8 2 10 5" xfId="27990" xr:uid="{92739111-6C81-4B95-84A6-C41C8BC85C19}"/>
    <cellStyle name="Calculation 3 8 2 10 6" xfId="35823" xr:uid="{BF0AA7A6-AFC1-4B05-A57D-B02D4986E468}"/>
    <cellStyle name="Calculation 3 8 2 10 7" xfId="43784" xr:uid="{D16790C2-39C4-45D6-8EDC-D4079D99597D}"/>
    <cellStyle name="Calculation 3 8 2 11" xfId="4202" xr:uid="{F21C2201-0926-4379-BCCD-8B4F62566677}"/>
    <cellStyle name="Calculation 3 8 2 11 2" xfId="8208" xr:uid="{F080C78A-B909-4DC0-8EDE-644CF5F4DDF1}"/>
    <cellStyle name="Calculation 3 8 2 11 2 2" xfId="16423" xr:uid="{F55B27A0-AE8B-443A-B63F-8ACB4ED1285C}"/>
    <cellStyle name="Calculation 3 8 2 11 2 3" xfId="24287" xr:uid="{4E503E1A-3275-4EFD-A025-D1515676D00C}"/>
    <cellStyle name="Calculation 3 8 2 11 2 4" xfId="32267" xr:uid="{7BCD41AE-6488-4133-A572-E439CD9A4436}"/>
    <cellStyle name="Calculation 3 8 2 11 2 5" xfId="40094" xr:uid="{DD1D48EF-6433-402C-98A0-178AEDC5EA37}"/>
    <cellStyle name="Calculation 3 8 2 11 2 6" xfId="48047" xr:uid="{29E74A2B-5A64-4419-A51A-D688605A9FE1}"/>
    <cellStyle name="Calculation 3 8 2 11 3" xfId="12424" xr:uid="{AE35099B-C5B3-41AF-AD67-235D34D502E1}"/>
    <cellStyle name="Calculation 3 8 2 11 4" xfId="20293" xr:uid="{ED2D563C-AF78-48DB-99CE-BF1113951294}"/>
    <cellStyle name="Calculation 3 8 2 11 5" xfId="28288" xr:uid="{F8143B34-DF1F-455F-9282-0F691038F249}"/>
    <cellStyle name="Calculation 3 8 2 11 6" xfId="36123" xr:uid="{1DF04BC7-C245-4476-9DD0-B63ED49E74C6}"/>
    <cellStyle name="Calculation 3 8 2 11 7" xfId="44084" xr:uid="{7F7E9E0A-4676-4845-A462-5242C68C3B74}"/>
    <cellStyle name="Calculation 3 8 2 12" xfId="4488" xr:uid="{763FD4D7-7752-4EAE-8BE9-2B24D80D51CC}"/>
    <cellStyle name="Calculation 3 8 2 12 2" xfId="8487" xr:uid="{EA98F300-3762-4926-802D-51B618A2697C}"/>
    <cellStyle name="Calculation 3 8 2 12 2 2" xfId="16702" xr:uid="{C5274AC4-6D48-43A1-BBCA-EBB8F929DBA9}"/>
    <cellStyle name="Calculation 3 8 2 12 2 3" xfId="24566" xr:uid="{76B4B7E4-B89A-4BDA-85AA-2DEEC7262068}"/>
    <cellStyle name="Calculation 3 8 2 12 2 4" xfId="32546" xr:uid="{75493D64-5FA8-4239-BF75-626334A10AC1}"/>
    <cellStyle name="Calculation 3 8 2 12 2 5" xfId="40373" xr:uid="{5D534C92-8EA8-4BF6-93DA-5AE318A23089}"/>
    <cellStyle name="Calculation 3 8 2 12 2 6" xfId="48326" xr:uid="{18134C8C-8ACE-4DC2-AD01-833C2ADAA5C9}"/>
    <cellStyle name="Calculation 3 8 2 12 3" xfId="12709" xr:uid="{251BCE08-7719-4EAB-BD38-14B56C46A67A}"/>
    <cellStyle name="Calculation 3 8 2 12 4" xfId="20579" xr:uid="{4985D327-EB01-4588-BDFC-24F5BE323A2C}"/>
    <cellStyle name="Calculation 3 8 2 12 5" xfId="28572" xr:uid="{CF633620-39E1-4E38-B05C-FAAA93D7125E}"/>
    <cellStyle name="Calculation 3 8 2 12 6" xfId="36409" xr:uid="{E720285B-42CA-4EBC-8586-D2268A2A705C}"/>
    <cellStyle name="Calculation 3 8 2 12 7" xfId="44370" xr:uid="{4ECBE088-7E9B-4D65-8800-7062B150C09A}"/>
    <cellStyle name="Calculation 3 8 2 13" xfId="5064" xr:uid="{576AB4E1-4C51-4FF1-A4FC-A0D33C199D3D}"/>
    <cellStyle name="Calculation 3 8 2 13 2" xfId="13279" xr:uid="{C7E22948-46F1-4E8B-BF7F-68B13B3DBBA0}"/>
    <cellStyle name="Calculation 3 8 2 13 3" xfId="21143" xr:uid="{8AEA5C31-4B25-404D-8BB6-7157F515EE64}"/>
    <cellStyle name="Calculation 3 8 2 13 4" xfId="29123" xr:uid="{1A4503DC-D847-494B-8527-F912942D8804}"/>
    <cellStyle name="Calculation 3 8 2 13 5" xfId="36950" xr:uid="{F66CAF3F-46B4-4E22-97E7-BFFF005035A6}"/>
    <cellStyle name="Calculation 3 8 2 13 6" xfId="44903" xr:uid="{94AE222E-6AE7-4BB8-B4EB-6EC710767AED}"/>
    <cellStyle name="Calculation 3 8 2 14" xfId="9153" xr:uid="{73FE46F0-0112-47EE-BBAD-3597FE81ED85}"/>
    <cellStyle name="Calculation 3 8 2 15" xfId="17015" xr:uid="{A2495C91-979E-4B9F-879F-D75A7D96056E}"/>
    <cellStyle name="Calculation 3 8 2 16" xfId="25032" xr:uid="{4F73CF11-3A87-46E9-9053-6D597F075ED0}"/>
    <cellStyle name="Calculation 3 8 2 17" xfId="32845" xr:uid="{8B8D6F56-1A8C-473F-91C1-C8F7B228E8E6}"/>
    <cellStyle name="Calculation 3 8 2 18" xfId="40806" xr:uid="{B87092C3-DE6E-4BC4-9C48-5B5A7938A273}"/>
    <cellStyle name="Calculation 3 8 2 2" xfId="1354" xr:uid="{C2FCEC81-819C-4ED4-A7E3-ED7FF3F76BD8}"/>
    <cellStyle name="Calculation 3 8 2 2 2" xfId="5466" xr:uid="{954CDE33-9646-411A-98AB-8AC716EF2A20}"/>
    <cellStyle name="Calculation 3 8 2 2 2 2" xfId="13681" xr:uid="{E8C5A48C-501D-49C2-B070-1545B7E70269}"/>
    <cellStyle name="Calculation 3 8 2 2 2 3" xfId="21545" xr:uid="{E1BF44CE-7D00-4E3F-ABEC-AE071E0D5599}"/>
    <cellStyle name="Calculation 3 8 2 2 2 4" xfId="29525" xr:uid="{2CDC98D0-CAA8-4C17-89B5-F05AF36E446E}"/>
    <cellStyle name="Calculation 3 8 2 2 2 5" xfId="37352" xr:uid="{011C5C51-7EF5-4D94-BCA7-673AF3E3463F}"/>
    <cellStyle name="Calculation 3 8 2 2 2 6" xfId="45305" xr:uid="{07C7FF21-20BA-41A0-BB1F-C73D599128AB}"/>
    <cellStyle name="Calculation 3 8 2 2 3" xfId="9583" xr:uid="{C6385706-3B71-466C-81FF-EEB1A0F81E99}"/>
    <cellStyle name="Calculation 3 8 2 2 4" xfId="17445" xr:uid="{829B0EA6-6506-4B13-86E7-17C9622042A8}"/>
    <cellStyle name="Calculation 3 8 2 2 5" xfId="25456" xr:uid="{227C05DF-EF20-4E2C-AA18-40AF1D109D62}"/>
    <cellStyle name="Calculation 3 8 2 2 6" xfId="33275" xr:uid="{C63D13AF-D2CE-4CE0-8507-5FF3A0B85D2C}"/>
    <cellStyle name="Calculation 3 8 2 2 7" xfId="41236" xr:uid="{DA4DFA04-AA41-4FB0-8B89-A2A32BE8B17C}"/>
    <cellStyle name="Calculation 3 8 2 3" xfId="1697" xr:uid="{4C888439-CFDA-4B9B-BB1A-34F520BB1F2C}"/>
    <cellStyle name="Calculation 3 8 2 3 2" xfId="5785" xr:uid="{F44BE756-E55D-4E47-B0D6-244D6DCA1DBA}"/>
    <cellStyle name="Calculation 3 8 2 3 2 2" xfId="14000" xr:uid="{184EE681-C14E-4BAA-981B-73C2D50DA735}"/>
    <cellStyle name="Calculation 3 8 2 3 2 3" xfId="21864" xr:uid="{2630E520-7A3F-48AE-AAF9-27EB232FA06F}"/>
    <cellStyle name="Calculation 3 8 2 3 2 4" xfId="29844" xr:uid="{2C191266-F7D1-45F9-BCA1-41D304DE17A8}"/>
    <cellStyle name="Calculation 3 8 2 3 2 5" xfId="37671" xr:uid="{227DD7A5-5FA2-41F8-9BD8-23ED6E2E23EA}"/>
    <cellStyle name="Calculation 3 8 2 3 2 6" xfId="45624" xr:uid="{563982BE-4125-4991-95E7-409D4B006165}"/>
    <cellStyle name="Calculation 3 8 2 3 3" xfId="9923" xr:uid="{AFC53663-9D73-4964-BFB8-6D867C4A1655}"/>
    <cellStyle name="Calculation 3 8 2 3 4" xfId="17788" xr:uid="{B2E9B273-DDB8-4F88-86C6-7BF74191194C}"/>
    <cellStyle name="Calculation 3 8 2 3 5" xfId="25796" xr:uid="{83CC98F1-9336-4766-B0EE-AB9932B3B287}"/>
    <cellStyle name="Calculation 3 8 2 3 6" xfId="33618" xr:uid="{6CA1F92F-ABFC-4BD5-BB18-6E0DD2B64632}"/>
    <cellStyle name="Calculation 3 8 2 3 7" xfId="41579" xr:uid="{321CB4D9-E12C-45F8-863A-B0400D81E194}"/>
    <cellStyle name="Calculation 3 8 2 4" xfId="2032" xr:uid="{5C91869A-4883-4AF8-9C2A-B7513ADBCE0E}"/>
    <cellStyle name="Calculation 3 8 2 4 2" xfId="6106" xr:uid="{4E2FD88F-E62D-4529-BCFB-D4E9821C6178}"/>
    <cellStyle name="Calculation 3 8 2 4 2 2" xfId="14321" xr:uid="{BFA23C26-1CFE-481C-BA15-8653592188F9}"/>
    <cellStyle name="Calculation 3 8 2 4 2 3" xfId="22185" xr:uid="{EDEE682D-5AD0-40C4-96CA-1F288DC8E3D2}"/>
    <cellStyle name="Calculation 3 8 2 4 2 4" xfId="30165" xr:uid="{97210954-E651-4448-AA73-1CD34C7D704E}"/>
    <cellStyle name="Calculation 3 8 2 4 2 5" xfId="37992" xr:uid="{52D0EA71-3F55-4805-8618-A9FB97C537B7}"/>
    <cellStyle name="Calculation 3 8 2 4 2 6" xfId="45945" xr:uid="{3282F4F5-BB20-4B38-A36E-62B4BA710136}"/>
    <cellStyle name="Calculation 3 8 2 4 3" xfId="10258" xr:uid="{5D07B2AC-D3C7-4D76-B070-CA564325BC3E}"/>
    <cellStyle name="Calculation 3 8 2 4 4" xfId="18123" xr:uid="{2D75D999-C3B7-4ADB-A237-CAD672965537}"/>
    <cellStyle name="Calculation 3 8 2 4 5" xfId="26130" xr:uid="{4F63193A-01A4-48B1-9C5B-9A7C12E1EE06}"/>
    <cellStyle name="Calculation 3 8 2 4 6" xfId="33953" xr:uid="{73E7A5B5-B066-4F4F-A8BD-5862ACD285A9}"/>
    <cellStyle name="Calculation 3 8 2 4 7" xfId="41914" xr:uid="{D42F2FF2-37C3-4E60-9568-879BA3126369}"/>
    <cellStyle name="Calculation 3 8 2 5" xfId="2351" xr:uid="{374AF4CF-6F76-4C35-9528-6CBD1520345E}"/>
    <cellStyle name="Calculation 3 8 2 5 2" xfId="6416" xr:uid="{71534EF1-47DB-44D8-BE02-CE37E7546664}"/>
    <cellStyle name="Calculation 3 8 2 5 2 2" xfId="14631" xr:uid="{6EFBF4EC-F886-43CE-AE73-CFA8896119EE}"/>
    <cellStyle name="Calculation 3 8 2 5 2 3" xfId="22495" xr:uid="{9BB359B3-A7A7-4082-9E1D-59131FCC681E}"/>
    <cellStyle name="Calculation 3 8 2 5 2 4" xfId="30475" xr:uid="{E68F766B-BF34-42DC-80A8-31F0C3B2E7E7}"/>
    <cellStyle name="Calculation 3 8 2 5 2 5" xfId="38302" xr:uid="{8BA9B08C-3357-42E9-BFE2-DD171820653B}"/>
    <cellStyle name="Calculation 3 8 2 5 2 6" xfId="46255" xr:uid="{B6D34532-9B53-4A32-A892-7C141D929D5D}"/>
    <cellStyle name="Calculation 3 8 2 5 3" xfId="10577" xr:uid="{24AD1324-93C4-4E8D-A28C-784C513B0C4F}"/>
    <cellStyle name="Calculation 3 8 2 5 4" xfId="18442" xr:uid="{3DDE798E-C95F-4933-80FE-0A45D2E062FB}"/>
    <cellStyle name="Calculation 3 8 2 5 5" xfId="26446" xr:uid="{8F80B62F-E849-4687-8D59-A409A0322976}"/>
    <cellStyle name="Calculation 3 8 2 5 6" xfId="34272" xr:uid="{FB0381EF-FC04-46E8-80C5-4D7BDF9C08A4}"/>
    <cellStyle name="Calculation 3 8 2 5 7" xfId="42233" xr:uid="{FFF0D0F8-50AC-4197-BB91-0BA0554A66E8}"/>
    <cellStyle name="Calculation 3 8 2 6" xfId="2680" xr:uid="{26B307C1-4385-44FE-A23A-D7B6B38A41AF}"/>
    <cellStyle name="Calculation 3 8 2 6 2" xfId="6730" xr:uid="{08E85AC4-209A-4F1E-9B3C-5F4689ACB3A3}"/>
    <cellStyle name="Calculation 3 8 2 6 2 2" xfId="14945" xr:uid="{9D1FE417-6D0A-4B26-B4ED-8DF3DDD9808A}"/>
    <cellStyle name="Calculation 3 8 2 6 2 3" xfId="22809" xr:uid="{41F6C8DE-2984-4EAB-8636-5BD0D5ACE093}"/>
    <cellStyle name="Calculation 3 8 2 6 2 4" xfId="30789" xr:uid="{69A1163C-9866-4992-ADD1-9091EA4A72A8}"/>
    <cellStyle name="Calculation 3 8 2 6 2 5" xfId="38616" xr:uid="{4E5028B4-507A-4D50-AE24-C2A5C737328F}"/>
    <cellStyle name="Calculation 3 8 2 6 2 6" xfId="46569" xr:uid="{3F2DECC4-2C7B-4BA8-BB62-E65CAA9AF9E4}"/>
    <cellStyle name="Calculation 3 8 2 6 3" xfId="10906" xr:uid="{9E1F20BD-D9F1-415D-A3A6-05CD902438F0}"/>
    <cellStyle name="Calculation 3 8 2 6 4" xfId="18771" xr:uid="{C161059D-606B-46C2-B91F-086C48996F24}"/>
    <cellStyle name="Calculation 3 8 2 6 5" xfId="26774" xr:uid="{B0605BE1-AD72-4E6E-A7D7-DC7C22A06088}"/>
    <cellStyle name="Calculation 3 8 2 6 6" xfId="34601" xr:uid="{0D521C5E-7839-4060-9ABC-6B11F1B5D88F}"/>
    <cellStyle name="Calculation 3 8 2 6 7" xfId="42562" xr:uid="{E9D5B2B6-397E-4161-AB2B-7A262685964C}"/>
    <cellStyle name="Calculation 3 8 2 7" xfId="2993" xr:uid="{AE6CA7D8-7F3C-469C-9E36-74C2A4D16DB9}"/>
    <cellStyle name="Calculation 3 8 2 7 2" xfId="7035" xr:uid="{38321F79-E8F6-4318-91E5-04B15CCE3A94}"/>
    <cellStyle name="Calculation 3 8 2 7 2 2" xfId="15250" xr:uid="{E59AF947-5941-4603-BFCF-9AEC923C4199}"/>
    <cellStyle name="Calculation 3 8 2 7 2 3" xfId="23114" xr:uid="{18746550-1D5A-47F2-8C6C-106ED2D09B5C}"/>
    <cellStyle name="Calculation 3 8 2 7 2 4" xfId="31094" xr:uid="{20B88B77-EAFA-4003-8280-F99FA4545FEC}"/>
    <cellStyle name="Calculation 3 8 2 7 2 5" xfId="38921" xr:uid="{6F4A99A8-6D2C-4ABA-8256-87FF419FC2F8}"/>
    <cellStyle name="Calculation 3 8 2 7 2 6" xfId="46874" xr:uid="{E8B6EB76-BE3D-4CB7-A05F-98B363959206}"/>
    <cellStyle name="Calculation 3 8 2 7 3" xfId="11218" xr:uid="{86F87A8C-40D6-4B54-BAFA-81B1AC283305}"/>
    <cellStyle name="Calculation 3 8 2 7 4" xfId="19084" xr:uid="{014F0B3F-C8C2-4319-8EA1-13F256FDCAED}"/>
    <cellStyle name="Calculation 3 8 2 7 5" xfId="27084" xr:uid="{5D54A61F-7D40-482C-953B-93F6A807EF37}"/>
    <cellStyle name="Calculation 3 8 2 7 6" xfId="34914" xr:uid="{D4082B8D-9F19-4B8E-BE11-38B382E2D21F}"/>
    <cellStyle name="Calculation 3 8 2 7 7" xfId="42875" xr:uid="{AD747E05-C69B-4D5D-9637-FB9302364CC7}"/>
    <cellStyle name="Calculation 3 8 2 8" xfId="3314" xr:uid="{59F6F682-FBFC-49B7-8FC3-7CAB8D56CB26}"/>
    <cellStyle name="Calculation 3 8 2 8 2" xfId="7342" xr:uid="{536D79FB-42A3-48BA-BCBA-F911909970FC}"/>
    <cellStyle name="Calculation 3 8 2 8 2 2" xfId="15557" xr:uid="{D597FEA9-37D7-4379-848D-C72CFE41842E}"/>
    <cellStyle name="Calculation 3 8 2 8 2 3" xfId="23421" xr:uid="{82A26B23-DE27-4C1C-88B6-84BE84804FB6}"/>
    <cellStyle name="Calculation 3 8 2 8 2 4" xfId="31401" xr:uid="{CE607D70-2FEB-4BD4-9CC0-C55F4F286BB8}"/>
    <cellStyle name="Calculation 3 8 2 8 2 5" xfId="39228" xr:uid="{9E837925-B18B-43A7-BB73-62C0998F84F5}"/>
    <cellStyle name="Calculation 3 8 2 8 2 6" xfId="47181" xr:uid="{52209C67-C22C-44CD-80BD-5F821C24708E}"/>
    <cellStyle name="Calculation 3 8 2 8 3" xfId="11538" xr:uid="{120F9A38-3353-4234-B2C7-CC8AC34315CE}"/>
    <cellStyle name="Calculation 3 8 2 8 4" xfId="19405" xr:uid="{739B8769-C034-4FEB-A138-1C8EC033F51C}"/>
    <cellStyle name="Calculation 3 8 2 8 5" xfId="27405" xr:uid="{0A98B883-EE6F-4534-B80A-AB11D2E5E40F}"/>
    <cellStyle name="Calculation 3 8 2 8 6" xfId="35235" xr:uid="{C45564B5-DCF4-4E8D-86F4-1EC368A598E7}"/>
    <cellStyle name="Calculation 3 8 2 8 7" xfId="43196" xr:uid="{01CFD802-0F28-4978-876E-C2E77D2D5D9B}"/>
    <cellStyle name="Calculation 3 8 2 9" xfId="3607" xr:uid="{44A9412D-8DF8-4F53-AB38-F45E2A66AED5}"/>
    <cellStyle name="Calculation 3 8 2 9 2" xfId="7635" xr:uid="{8A7FAB7C-4816-4D21-9ACD-0DBCBCA942EB}"/>
    <cellStyle name="Calculation 3 8 2 9 2 2" xfId="15850" xr:uid="{68949267-2EFC-4685-88C0-691D70B1A3E8}"/>
    <cellStyle name="Calculation 3 8 2 9 2 3" xfId="23714" xr:uid="{776FDBDF-4BBB-4AAB-87E1-760898CC7026}"/>
    <cellStyle name="Calculation 3 8 2 9 2 4" xfId="31694" xr:uid="{9F5E85BB-146B-4E5A-9729-26157DD53A43}"/>
    <cellStyle name="Calculation 3 8 2 9 2 5" xfId="39521" xr:uid="{6F22A1D3-361B-46CF-A6E7-D43A5F6176E3}"/>
    <cellStyle name="Calculation 3 8 2 9 2 6" xfId="47474" xr:uid="{AB7F59AE-BE19-4392-B2D3-1F1A2CB844A2}"/>
    <cellStyle name="Calculation 3 8 2 9 3" xfId="11831" xr:uid="{57D21B3E-B426-46F5-B9B4-55F8EAFB81AD}"/>
    <cellStyle name="Calculation 3 8 2 9 4" xfId="19698" xr:uid="{90FADDAB-5C9F-428E-8DE0-FA6DAB91B8E7}"/>
    <cellStyle name="Calculation 3 8 2 9 5" xfId="27698" xr:uid="{4AE028FD-FD63-45E0-B24D-BAA7AB58CD4E}"/>
    <cellStyle name="Calculation 3 8 2 9 6" xfId="35528" xr:uid="{418BA5BD-3583-4497-B84D-301CBB172FE6}"/>
    <cellStyle name="Calculation 3 8 2 9 7" xfId="43489" xr:uid="{0B56C19B-429E-4720-9DEC-FF78BEE77196}"/>
    <cellStyle name="Calculation 3 8 20" xfId="16938" xr:uid="{73E6AEB8-549E-4DC7-932B-981088A24F02}"/>
    <cellStyle name="Calculation 3 8 21" xfId="24962" xr:uid="{C378319F-C470-41C8-9A47-B5F223AF56C5}"/>
    <cellStyle name="Calculation 3 8 22" xfId="32777" xr:uid="{BC55AA26-7EC8-4F6C-9452-8FD0921A7545}"/>
    <cellStyle name="Calculation 3 8 23" xfId="40738" xr:uid="{4992A63C-E493-400E-84E5-C9CF6B75C934}"/>
    <cellStyle name="Calculation 3 8 3" xfId="767" xr:uid="{D8BD54E0-0D43-4925-8A21-4DD31503B83D}"/>
    <cellStyle name="Calculation 3 8 3 10" xfId="691" xr:uid="{6082A7A9-35F7-462A-967A-1E504510CE05}"/>
    <cellStyle name="Calculation 3 8 3 10 2" xfId="4896" xr:uid="{E066644D-D607-481C-8339-D7D0095E5BE3}"/>
    <cellStyle name="Calculation 3 8 3 10 2 2" xfId="13116" xr:uid="{2E53CA4B-3E8A-49B0-AEF4-A5C21CDD600C}"/>
    <cellStyle name="Calculation 3 8 3 10 2 3" xfId="20983" xr:uid="{193182D0-3EA9-4304-ADF9-1F0B5BD60F25}"/>
    <cellStyle name="Calculation 3 8 3 10 2 4" xfId="28971" xr:uid="{46F2A9A2-6137-4579-A3F6-CC6293C61B71}"/>
    <cellStyle name="Calculation 3 8 3 10 2 5" xfId="36803" xr:uid="{2D855FB9-45DB-47AD-9E9C-4AD0A7ECA384}"/>
    <cellStyle name="Calculation 3 8 3 10 2 6" xfId="44756" xr:uid="{E2016499-4A2C-4A22-8B12-BB73DE8E272A}"/>
    <cellStyle name="Calculation 3 8 3 10 3" xfId="8941" xr:uid="{B6781A3B-52B4-4EC0-BA53-4872EF02C391}"/>
    <cellStyle name="Calculation 3 8 3 10 4" xfId="9052" xr:uid="{50E09994-2E4D-4766-9C80-FB629C8092A4}"/>
    <cellStyle name="Calculation 3 8 3 10 5" xfId="24843" xr:uid="{B7D8BBEF-67BB-4826-92F9-8CD51C2DBF80}"/>
    <cellStyle name="Calculation 3 8 3 10 6" xfId="16930" xr:uid="{F7BF9A05-DC4C-4E2F-AA06-7A9FB94A4EA5}"/>
    <cellStyle name="Calculation 3 8 3 10 7" xfId="40648" xr:uid="{583A22EB-9CA6-43AD-B574-5CA1D4284939}"/>
    <cellStyle name="Calculation 3 8 3 11" xfId="3284" xr:uid="{4C96A4D6-1670-4131-B3A1-4884C95EE67A}"/>
    <cellStyle name="Calculation 3 8 3 11 2" xfId="7312" xr:uid="{A6E8D06B-F93C-4885-954F-42A8136B42F7}"/>
    <cellStyle name="Calculation 3 8 3 11 2 2" xfId="15527" xr:uid="{02363742-7771-4F21-AC6D-2A3601FA9A27}"/>
    <cellStyle name="Calculation 3 8 3 11 2 3" xfId="23391" xr:uid="{746B024D-875B-49D5-A814-7E9ACB75984D}"/>
    <cellStyle name="Calculation 3 8 3 11 2 4" xfId="31371" xr:uid="{E1CB579C-E3ED-414A-8BD2-85A8039D8E39}"/>
    <cellStyle name="Calculation 3 8 3 11 2 5" xfId="39198" xr:uid="{54AB1908-C88D-415C-A837-7D3E0E4CFF4F}"/>
    <cellStyle name="Calculation 3 8 3 11 2 6" xfId="47151" xr:uid="{3C321E27-B4D0-4F11-8990-CC81CFB6EC3B}"/>
    <cellStyle name="Calculation 3 8 3 11 3" xfId="11508" xr:uid="{F499A908-C68F-4512-B745-D715A5D45234}"/>
    <cellStyle name="Calculation 3 8 3 11 4" xfId="19375" xr:uid="{3F43359C-B3CB-4493-94DD-4DFF34734613}"/>
    <cellStyle name="Calculation 3 8 3 11 5" xfId="27375" xr:uid="{37A4E3DD-4D35-4342-8DA3-90F34A3C787C}"/>
    <cellStyle name="Calculation 3 8 3 11 6" xfId="35205" xr:uid="{B6B6898B-55B2-4328-A6A3-87D3C73C37EA}"/>
    <cellStyle name="Calculation 3 8 3 11 7" xfId="43166" xr:uid="{6141F3AA-123A-4154-9E5E-1535907A0C56}"/>
    <cellStyle name="Calculation 3 8 3 12" xfId="2926" xr:uid="{C9C86FEB-CF2F-4708-BDAA-B65FAA766267}"/>
    <cellStyle name="Calculation 3 8 3 12 2" xfId="6974" xr:uid="{60AF317E-0979-49C8-9806-83FD93880E3F}"/>
    <cellStyle name="Calculation 3 8 3 12 2 2" xfId="15189" xr:uid="{36DB9608-0EBF-4CE1-AA13-2B9559F361E4}"/>
    <cellStyle name="Calculation 3 8 3 12 2 3" xfId="23053" xr:uid="{060866AE-4F44-4393-8CEA-9A8A89A7F588}"/>
    <cellStyle name="Calculation 3 8 3 12 2 4" xfId="31033" xr:uid="{89A7ACCA-1017-4EF9-9F02-9ED4FA9FE5C3}"/>
    <cellStyle name="Calculation 3 8 3 12 2 5" xfId="38860" xr:uid="{2C13AE3E-05B6-458E-8D15-0294C893F0D2}"/>
    <cellStyle name="Calculation 3 8 3 12 2 6" xfId="46813" xr:uid="{F1D4AFC8-836C-4D0B-A612-0475434E9839}"/>
    <cellStyle name="Calculation 3 8 3 12 3" xfId="11152" xr:uid="{1DABAA38-B2C6-4583-8AE0-83917BCA0814}"/>
    <cellStyle name="Calculation 3 8 3 12 4" xfId="19017" xr:uid="{91FBB501-2728-4772-AF6D-BC9F42C145AD}"/>
    <cellStyle name="Calculation 3 8 3 12 5" xfId="27019" xr:uid="{43BD0654-3979-4444-94EC-842264DC3009}"/>
    <cellStyle name="Calculation 3 8 3 12 6" xfId="34847" xr:uid="{D0ACFD77-8EBC-4E51-A396-E79FAECA3408}"/>
    <cellStyle name="Calculation 3 8 3 12 7" xfId="42808" xr:uid="{4C2CD65E-E348-4A2E-9AC2-07B4285F9FA9}"/>
    <cellStyle name="Calculation 3 8 3 13" xfId="4968" xr:uid="{459C9E62-6A0A-42FD-9552-F664F157D934}"/>
    <cellStyle name="Calculation 3 8 3 13 2" xfId="13186" xr:uid="{78CF2AC7-9759-4EBB-8751-A2FAF6940AA3}"/>
    <cellStyle name="Calculation 3 8 3 13 3" xfId="21052" xr:uid="{62532F4C-2F67-4B65-9A1E-E5CFEE391F3E}"/>
    <cellStyle name="Calculation 3 8 3 13 4" xfId="29035" xr:uid="{95CB1031-9FA7-4A88-B2CC-4CB5C4975543}"/>
    <cellStyle name="Calculation 3 8 3 13 5" xfId="36866" xr:uid="{A005101E-2B74-4900-8F3C-DE5C27869353}"/>
    <cellStyle name="Calculation 3 8 3 13 6" xfId="44819" xr:uid="{4653B24A-7385-458B-8D30-96055E262464}"/>
    <cellStyle name="Calculation 3 8 3 14" xfId="9012" xr:uid="{ED1BB849-A12D-4A4A-8D59-74B51071B4A1}"/>
    <cellStyle name="Calculation 3 8 3 15" xfId="383" xr:uid="{D29C7B39-ED33-4C60-B4B4-677DA124D946}"/>
    <cellStyle name="Calculation 3 8 3 16" xfId="24910" xr:uid="{55A5CFD7-4D2E-4B4E-8ECE-1BEDD5739681}"/>
    <cellStyle name="Calculation 3 8 3 17" xfId="349" xr:uid="{2027EF8F-FD8C-4383-8BB4-1DD4F69B6DF9}"/>
    <cellStyle name="Calculation 3 8 3 18" xfId="40712" xr:uid="{1DCF5253-CEA5-4581-9EAC-6B865F169BD7}"/>
    <cellStyle name="Calculation 3 8 3 2" xfId="1201" xr:uid="{19D1F675-D781-4154-84C3-B0ACDFACBCE0}"/>
    <cellStyle name="Calculation 3 8 3 2 2" xfId="5326" xr:uid="{1A5DB573-4CAD-4BCC-A3EA-B019AF44BD2B}"/>
    <cellStyle name="Calculation 3 8 3 2 2 2" xfId="13541" xr:uid="{0BF4E6E7-149F-442A-8C0E-27BA90311591}"/>
    <cellStyle name="Calculation 3 8 3 2 2 3" xfId="21405" xr:uid="{F53E322B-708A-400D-8FFD-F283C531C6E6}"/>
    <cellStyle name="Calculation 3 8 3 2 2 4" xfId="29385" xr:uid="{408E5AF8-449F-463D-8383-59992F2D39CE}"/>
    <cellStyle name="Calculation 3 8 3 2 2 5" xfId="37212" xr:uid="{1AF1167A-A856-4185-B500-9BCD7B56C5E7}"/>
    <cellStyle name="Calculation 3 8 3 2 2 6" xfId="45165" xr:uid="{A172D2E0-E022-4680-978D-BCA0299C943E}"/>
    <cellStyle name="Calculation 3 8 3 2 3" xfId="9430" xr:uid="{0C0E2703-6C66-4624-8BC5-6DD5F7B2EEBB}"/>
    <cellStyle name="Calculation 3 8 3 2 4" xfId="17292" xr:uid="{4BF7090F-D064-4F27-9C4B-E1DE3970D7CD}"/>
    <cellStyle name="Calculation 3 8 3 2 5" xfId="25307" xr:uid="{F4088A0C-F3A5-4470-A4EB-54002A9C4FF1}"/>
    <cellStyle name="Calculation 3 8 3 2 6" xfId="33122" xr:uid="{B6342F0D-31C8-4672-8632-883E9E3BF802}"/>
    <cellStyle name="Calculation 3 8 3 2 7" xfId="41083" xr:uid="{48B9B4EB-9724-48DE-91F2-63660122EBD6}"/>
    <cellStyle name="Calculation 3 8 3 3" xfId="1230" xr:uid="{4544CAFA-FACA-4A90-86D1-0DEB23BEAEA5}"/>
    <cellStyle name="Calculation 3 8 3 3 2" xfId="5352" xr:uid="{8DE336EE-C5D4-4FCD-A399-9990E20F8469}"/>
    <cellStyle name="Calculation 3 8 3 3 2 2" xfId="13567" xr:uid="{7A84C933-E745-4032-8535-FCDEBCDCD1D9}"/>
    <cellStyle name="Calculation 3 8 3 3 2 3" xfId="21431" xr:uid="{429C2F7B-717C-4F9C-9FD4-A8EC9E243C5D}"/>
    <cellStyle name="Calculation 3 8 3 3 2 4" xfId="29411" xr:uid="{B45C1BAC-EA30-42C5-8A72-2C946A6A8797}"/>
    <cellStyle name="Calculation 3 8 3 3 2 5" xfId="37238" xr:uid="{607F96BD-8D59-499B-97E8-A6E880AFAFA7}"/>
    <cellStyle name="Calculation 3 8 3 3 2 6" xfId="45191" xr:uid="{61C8E0CB-B33C-41A7-908B-E38DD0BE9E7C}"/>
    <cellStyle name="Calculation 3 8 3 3 3" xfId="9459" xr:uid="{841224CB-3E21-4330-8281-E57463C0EDE4}"/>
    <cellStyle name="Calculation 3 8 3 3 4" xfId="17321" xr:uid="{CED5F189-8972-443B-BBF7-62E238FE1989}"/>
    <cellStyle name="Calculation 3 8 3 3 5" xfId="25335" xr:uid="{AB3BA2D4-F13A-4382-8D42-DC6F03186A07}"/>
    <cellStyle name="Calculation 3 8 3 3 6" xfId="33151" xr:uid="{E79B2B2A-2A85-47E6-9EFE-C9F5B2F0DFFD}"/>
    <cellStyle name="Calculation 3 8 3 3 7" xfId="41112" xr:uid="{4F29D320-74E2-4793-992B-D8AAA8662E9A}"/>
    <cellStyle name="Calculation 3 8 3 4" xfId="1225" xr:uid="{373A3AB5-B899-4CA7-B6BA-150F8C6FCD9A}"/>
    <cellStyle name="Calculation 3 8 3 4 2" xfId="5348" xr:uid="{15CDB924-FA3F-4C40-A611-1B56DD8054B8}"/>
    <cellStyle name="Calculation 3 8 3 4 2 2" xfId="13563" xr:uid="{6942A935-9D12-4B4D-A41C-5DF79DA4B4C4}"/>
    <cellStyle name="Calculation 3 8 3 4 2 3" xfId="21427" xr:uid="{18E91CBE-83D8-4456-902D-A7818D8D901B}"/>
    <cellStyle name="Calculation 3 8 3 4 2 4" xfId="29407" xr:uid="{E4E56C44-6A0C-46FE-BFB3-A89BDBFB5020}"/>
    <cellStyle name="Calculation 3 8 3 4 2 5" xfId="37234" xr:uid="{97A686F1-BE51-4105-AE50-05A9CDEA1680}"/>
    <cellStyle name="Calculation 3 8 3 4 2 6" xfId="45187" xr:uid="{F653D5D9-D265-4004-A748-24E71BA286D1}"/>
    <cellStyle name="Calculation 3 8 3 4 3" xfId="9454" xr:uid="{D0216B22-5010-4920-9D41-9A57AFFD17A7}"/>
    <cellStyle name="Calculation 3 8 3 4 4" xfId="17316" xr:uid="{3B89515D-80AE-4031-9454-F2E080702208}"/>
    <cellStyle name="Calculation 3 8 3 4 5" xfId="25330" xr:uid="{0972AC11-60D3-4C17-9335-EED9E5BD4251}"/>
    <cellStyle name="Calculation 3 8 3 4 6" xfId="33146" xr:uid="{80807309-14DE-4EB3-8052-8EC0DB92AFFB}"/>
    <cellStyle name="Calculation 3 8 3 4 7" xfId="41107" xr:uid="{C2CD9793-4FAE-4CB1-9471-8AC0947C8070}"/>
    <cellStyle name="Calculation 3 8 3 5" xfId="572" xr:uid="{34CF57AE-BDA6-4081-A4F3-580378E3B59C}"/>
    <cellStyle name="Calculation 3 8 3 5 2" xfId="4780" xr:uid="{7228B98D-3AB5-4A7A-8EF6-3CF851734038}"/>
    <cellStyle name="Calculation 3 8 3 5 2 2" xfId="13001" xr:uid="{8D697F84-2C38-45FF-9E31-ECB0BF8EBFE1}"/>
    <cellStyle name="Calculation 3 8 3 5 2 3" xfId="20869" xr:uid="{C0DD74D3-E4F8-42FA-8D7E-44469D3DF680}"/>
    <cellStyle name="Calculation 3 8 3 5 2 4" xfId="28861" xr:uid="{AF65F8C9-AE21-4988-997C-B2AA2A2EB4D1}"/>
    <cellStyle name="Calculation 3 8 3 5 2 5" xfId="36693" xr:uid="{74B40D1A-E95B-4579-B6D6-800007830B31}"/>
    <cellStyle name="Calculation 3 8 3 5 2 6" xfId="44648" xr:uid="{6715D310-EB66-4556-8228-0027597AD915}"/>
    <cellStyle name="Calculation 3 8 3 5 3" xfId="8824" xr:uid="{629D6E84-8EE1-4832-84C5-9948D570B823}"/>
    <cellStyle name="Calculation 3 8 3 5 4" xfId="9123" xr:uid="{FEBECACE-400A-40D3-8919-F153A64080DA}"/>
    <cellStyle name="Calculation 3 8 3 5 5" xfId="278" xr:uid="{0DFAD7A9-F47D-43F1-B256-6B935BEDA50A}"/>
    <cellStyle name="Calculation 3 8 3 5 6" xfId="27940" xr:uid="{7243D711-7926-41B2-8BA4-29D01F37578A}"/>
    <cellStyle name="Calculation 3 8 3 5 7" xfId="28801" xr:uid="{AA2EE3FC-BE8F-450E-958D-32335D035671}"/>
    <cellStyle name="Calculation 3 8 3 6" xfId="563" xr:uid="{4EBDB90A-111B-4F96-8416-6794891F1645}"/>
    <cellStyle name="Calculation 3 8 3 6 2" xfId="4771" xr:uid="{B544D44A-9B16-49D3-9167-EF869BE82EE0}"/>
    <cellStyle name="Calculation 3 8 3 6 2 2" xfId="12992" xr:uid="{AEEA9C80-D891-4EAD-A7E6-7BA02192A5C0}"/>
    <cellStyle name="Calculation 3 8 3 6 2 3" xfId="20860" xr:uid="{4F9E19EE-435C-4CA3-A1AB-94E84DE8BED4}"/>
    <cellStyle name="Calculation 3 8 3 6 2 4" xfId="28852" xr:uid="{6BA1EB6D-66CA-4BF7-972E-FF7AF4A2263D}"/>
    <cellStyle name="Calculation 3 8 3 6 2 5" xfId="36684" xr:uid="{26F85E81-95DC-453D-B7B1-96D88809040C}"/>
    <cellStyle name="Calculation 3 8 3 6 2 6" xfId="44639" xr:uid="{58F6DC4B-5A9B-481B-8B4E-4CFE1A4FD8E9}"/>
    <cellStyle name="Calculation 3 8 3 6 3" xfId="8815" xr:uid="{6338882B-8D79-4E37-A2B0-066AFF47999F}"/>
    <cellStyle name="Calculation 3 8 3 6 4" xfId="9321" xr:uid="{F7E206EA-A0AC-46C6-89EB-AB5C982E51D9}"/>
    <cellStyle name="Calculation 3 8 3 6 5" xfId="9110" xr:uid="{224CDAFF-4FD1-429D-BB07-696B2B02BE9E}"/>
    <cellStyle name="Calculation 3 8 3 6 6" xfId="28657" xr:uid="{5599F811-7C26-4991-B697-145C4D3488E2}"/>
    <cellStyle name="Calculation 3 8 3 6 7" xfId="8973" xr:uid="{A5695CBB-CD4A-4112-968F-85B2D08120F4}"/>
    <cellStyle name="Calculation 3 8 3 7" xfId="1934" xr:uid="{652AE1C9-52F3-4894-A3B6-01A6F702E3F5}"/>
    <cellStyle name="Calculation 3 8 3 7 2" xfId="6008" xr:uid="{B7E48F1A-63D6-489A-82AF-884E8FA8381D}"/>
    <cellStyle name="Calculation 3 8 3 7 2 2" xfId="14223" xr:uid="{4ED44794-635B-4A3C-B1A7-D6F0ED98CAB1}"/>
    <cellStyle name="Calculation 3 8 3 7 2 3" xfId="22087" xr:uid="{97F4CF6E-0D05-4B3E-ACB7-BB8D2D80F04F}"/>
    <cellStyle name="Calculation 3 8 3 7 2 4" xfId="30067" xr:uid="{6488F9CA-3013-4D30-89A6-21EC4FAEAB9E}"/>
    <cellStyle name="Calculation 3 8 3 7 2 5" xfId="37894" xr:uid="{78E47EC4-72E9-411D-BC04-B0116D4296CD}"/>
    <cellStyle name="Calculation 3 8 3 7 2 6" xfId="45847" xr:uid="{52613361-41C2-4B01-A7DD-39A3A9450D9C}"/>
    <cellStyle name="Calculation 3 8 3 7 3" xfId="10160" xr:uid="{0D309388-9215-470C-AB11-DA3B0E6C1A9F}"/>
    <cellStyle name="Calculation 3 8 3 7 4" xfId="18025" xr:uid="{6EF39EA3-8554-447E-8352-5D92ED7C8024}"/>
    <cellStyle name="Calculation 3 8 3 7 5" xfId="26032" xr:uid="{B3E0EB92-B286-4FC2-9361-10BB10A801B4}"/>
    <cellStyle name="Calculation 3 8 3 7 6" xfId="33855" xr:uid="{C5213B49-4150-43E3-87C2-F437D2B691EC}"/>
    <cellStyle name="Calculation 3 8 3 7 7" xfId="41816" xr:uid="{586F73C7-B517-47BB-AC96-F32255A5BD85}"/>
    <cellStyle name="Calculation 3 8 3 8" xfId="1594" xr:uid="{942A8E1E-8D82-454A-A570-5E0A752B6C5C}"/>
    <cellStyle name="Calculation 3 8 3 8 2" xfId="5691" xr:uid="{2586D78E-5745-4095-93ED-478872AA7ED1}"/>
    <cellStyle name="Calculation 3 8 3 8 2 2" xfId="13906" xr:uid="{D1480117-304E-41BB-AC8F-DB1FBC128BFD}"/>
    <cellStyle name="Calculation 3 8 3 8 2 3" xfId="21770" xr:uid="{0B462EF7-A2AA-4CF6-B2AE-9A884CE467AD}"/>
    <cellStyle name="Calculation 3 8 3 8 2 4" xfId="29750" xr:uid="{A4D69A95-2FC1-4B4D-9B2A-14D7358C4A44}"/>
    <cellStyle name="Calculation 3 8 3 8 2 5" xfId="37577" xr:uid="{EFD0C036-C30F-421B-98F2-145470464004}"/>
    <cellStyle name="Calculation 3 8 3 8 2 6" xfId="45530" xr:uid="{715684E7-D39D-4D75-9DDC-19AD84C91CE9}"/>
    <cellStyle name="Calculation 3 8 3 8 3" xfId="9822" xr:uid="{E9477AA5-CC29-46EA-9D11-B1768D91F9B8}"/>
    <cellStyle name="Calculation 3 8 3 8 4" xfId="17685" xr:uid="{CC1321C4-9F63-4956-92AC-DC83C48532B2}"/>
    <cellStyle name="Calculation 3 8 3 8 5" xfId="25696" xr:uid="{E99A3F64-4159-4D74-A34C-D432DE86BAF4}"/>
    <cellStyle name="Calculation 3 8 3 8 6" xfId="33515" xr:uid="{762E261F-40A9-4F8F-AE24-AC5BB13521A9}"/>
    <cellStyle name="Calculation 3 8 3 8 7" xfId="41476" xr:uid="{7F607C02-F5A6-4267-9B91-D5482E17DDC0}"/>
    <cellStyle name="Calculation 3 8 3 9" xfId="642" xr:uid="{A478D74E-4FA7-4B47-BAC0-A663577D9EA0}"/>
    <cellStyle name="Calculation 3 8 3 9 2" xfId="4849" xr:uid="{B6B43826-3AD2-4FC1-9371-362878F6FBBF}"/>
    <cellStyle name="Calculation 3 8 3 9 2 2" xfId="13069" xr:uid="{F1F55DAD-934E-46B4-AB8F-F4BAACAEE369}"/>
    <cellStyle name="Calculation 3 8 3 9 2 3" xfId="20936" xr:uid="{39B11AAD-A4B9-422D-AD03-82A8E52B3429}"/>
    <cellStyle name="Calculation 3 8 3 9 2 4" xfId="28924" xr:uid="{69DFC941-BAD7-42D6-B248-49FD2BF3DCE1}"/>
    <cellStyle name="Calculation 3 8 3 9 2 5" xfId="36756" xr:uid="{A290D3D3-6B14-4974-B8E8-0AD2B4C2C572}"/>
    <cellStyle name="Calculation 3 8 3 9 2 6" xfId="44709" xr:uid="{32993CF2-8FEF-452B-BA30-F9B568A4597F}"/>
    <cellStyle name="Calculation 3 8 3 9 3" xfId="8892" xr:uid="{F1FC06B5-440E-4A1A-9910-2AF199E80785}"/>
    <cellStyle name="Calculation 3 8 3 9 4" xfId="12284" xr:uid="{5C1912C9-6B5B-4EB6-8DDF-FA70333EF0EA}"/>
    <cellStyle name="Calculation 3 8 3 9 5" xfId="24794" xr:uid="{54979482-9C46-4967-86B9-DA4E833429E5}"/>
    <cellStyle name="Calculation 3 8 3 9 6" xfId="27244" xr:uid="{D513DB31-DBE4-401D-9370-28EADF14268B}"/>
    <cellStyle name="Calculation 3 8 3 9 7" xfId="40599" xr:uid="{CD9F3302-7262-44E1-AC75-847E91524A92}"/>
    <cellStyle name="Calculation 3 8 4" xfId="741" xr:uid="{B56B54EE-6A0B-4D3F-8B72-486B2C458D3E}"/>
    <cellStyle name="Calculation 3 8 4 10" xfId="2845" xr:uid="{B7F5E12F-AE68-4CF5-85C8-A1A983BE8C6B}"/>
    <cellStyle name="Calculation 3 8 4 10 2" xfId="6895" xr:uid="{67B4F794-C6E2-4C83-8D1A-6F016DD2A07B}"/>
    <cellStyle name="Calculation 3 8 4 10 2 2" xfId="15110" xr:uid="{E6E0786E-9A55-4FF1-B0F8-4C5C09C8A461}"/>
    <cellStyle name="Calculation 3 8 4 10 2 3" xfId="22974" xr:uid="{2550EF2B-EC8F-4DFB-BAD5-EDEEAE997925}"/>
    <cellStyle name="Calculation 3 8 4 10 2 4" xfId="30954" xr:uid="{1A7B41FC-D4CD-4A65-9B86-75E17FF2F2C1}"/>
    <cellStyle name="Calculation 3 8 4 10 2 5" xfId="38781" xr:uid="{EB828ABF-9261-4F77-985D-D9FA16D3F0BA}"/>
    <cellStyle name="Calculation 3 8 4 10 2 6" xfId="46734" xr:uid="{CCDA5BAE-5276-4E37-B42D-8071BA0DE072}"/>
    <cellStyle name="Calculation 3 8 4 10 3" xfId="11071" xr:uid="{73423EAB-B519-4CE4-853A-ADAE604DD778}"/>
    <cellStyle name="Calculation 3 8 4 10 4" xfId="18936" xr:uid="{26FB47CA-B666-4527-98D0-D45DD1DFF149}"/>
    <cellStyle name="Calculation 3 8 4 10 5" xfId="26939" xr:uid="{7829E4AB-80D1-46FC-91CE-66C51AAB48BF}"/>
    <cellStyle name="Calculation 3 8 4 10 6" xfId="34766" xr:uid="{24DF7C42-565B-4A0A-95BC-2D47907E4B7F}"/>
    <cellStyle name="Calculation 3 8 4 10 7" xfId="42727" xr:uid="{76DD7DA5-C1A3-4336-BE66-BE9CA75DF635}"/>
    <cellStyle name="Calculation 3 8 4 11" xfId="529" xr:uid="{77793B29-2BFA-40E7-AF3C-113827EC1363}"/>
    <cellStyle name="Calculation 3 8 4 11 2" xfId="4737" xr:uid="{14634C43-3651-4A6E-9F56-0FF996B570D4}"/>
    <cellStyle name="Calculation 3 8 4 11 2 2" xfId="12958" xr:uid="{10B1A017-F552-430E-963A-CB2975849766}"/>
    <cellStyle name="Calculation 3 8 4 11 2 3" xfId="20826" xr:uid="{1E2E0BBC-7AE8-4917-92D0-1EF5D94B12FC}"/>
    <cellStyle name="Calculation 3 8 4 11 2 4" xfId="28818" xr:uid="{F20FF93B-A345-41EE-BB72-C234929EFE77}"/>
    <cellStyle name="Calculation 3 8 4 11 2 5" xfId="36650" xr:uid="{FC048EBF-84FC-4C4A-A561-B0ABFCA08214}"/>
    <cellStyle name="Calculation 3 8 4 11 2 6" xfId="44605" xr:uid="{BC83B93D-8D71-4A65-8F48-6E9C126392E5}"/>
    <cellStyle name="Calculation 3 8 4 11 3" xfId="8781" xr:uid="{92EA025D-9ABF-436A-BEBA-9FEDF3B4703E}"/>
    <cellStyle name="Calculation 3 8 4 11 4" xfId="12712" xr:uid="{F1BF47C8-7D6F-4235-B805-A78125D9A97A}"/>
    <cellStyle name="Calculation 3 8 4 11 5" xfId="16923" xr:uid="{78519450-0DBC-4A3E-A1A9-3AE040E1EF1D}"/>
    <cellStyle name="Calculation 3 8 4 11 6" xfId="27993" xr:uid="{28AA9EA1-A726-402A-AFE8-B5661E954041}"/>
    <cellStyle name="Calculation 3 8 4 11 7" xfId="36640" xr:uid="{82670C9D-C8D9-47CB-A918-7882F0AE7464}"/>
    <cellStyle name="Calculation 3 8 4 12" xfId="2643" xr:uid="{F07DB248-6337-4C1E-BDDE-8AAEF99EFBD6}"/>
    <cellStyle name="Calculation 3 8 4 12 2" xfId="6693" xr:uid="{141DBC7F-3773-4370-BCEC-55EA78D041C2}"/>
    <cellStyle name="Calculation 3 8 4 12 2 2" xfId="14908" xr:uid="{CC5EED4D-3FF6-4F3C-9A8F-85EAB3F359EE}"/>
    <cellStyle name="Calculation 3 8 4 12 2 3" xfId="22772" xr:uid="{7696C49B-4F13-460D-B6C4-B5E61B42D384}"/>
    <cellStyle name="Calculation 3 8 4 12 2 4" xfId="30752" xr:uid="{32A9F2D9-1CB7-4695-A845-0198CAEC5870}"/>
    <cellStyle name="Calculation 3 8 4 12 2 5" xfId="38579" xr:uid="{C3EC3A9E-C3B8-4231-BC99-13B06A611B9B}"/>
    <cellStyle name="Calculation 3 8 4 12 2 6" xfId="46532" xr:uid="{A3867353-9F52-4153-9528-37DC9B25E313}"/>
    <cellStyle name="Calculation 3 8 4 12 3" xfId="10869" xr:uid="{810A029E-A7F8-42C1-80C8-0B75700E2125}"/>
    <cellStyle name="Calculation 3 8 4 12 4" xfId="18734" xr:uid="{59DBAF22-EE82-49D3-A3A9-DAC09760C173}"/>
    <cellStyle name="Calculation 3 8 4 12 5" xfId="26737" xr:uid="{C8BB786F-AC6B-4349-AC11-311C99753089}"/>
    <cellStyle name="Calculation 3 8 4 12 6" xfId="34564" xr:uid="{14ABCB92-230E-402F-B477-D502C453161A}"/>
    <cellStyle name="Calculation 3 8 4 12 7" xfId="42525" xr:uid="{9075E740-77DF-45F2-AA00-DD738D98DB8B}"/>
    <cellStyle name="Calculation 3 8 4 13" xfId="4942" xr:uid="{779158A9-E261-4802-9282-1E2B33799AC7}"/>
    <cellStyle name="Calculation 3 8 4 13 2" xfId="13162" xr:uid="{EDF89E61-20B6-44C0-AF83-50EF809220CC}"/>
    <cellStyle name="Calculation 3 8 4 13 3" xfId="21029" xr:uid="{FE50F9B7-E189-45C8-B6B5-374EF56D449B}"/>
    <cellStyle name="Calculation 3 8 4 13 4" xfId="29017" xr:uid="{2379A65F-9AA7-4A8E-B3BE-DC21769AC1C4}"/>
    <cellStyle name="Calculation 3 8 4 13 5" xfId="36848" xr:uid="{19504E88-D83F-44C7-97F5-CC846789AABA}"/>
    <cellStyle name="Calculation 3 8 4 13 6" xfId="44801" xr:uid="{DF4CE45E-A88D-4B0C-A72C-7B33A0D83019}"/>
    <cellStyle name="Calculation 3 8 4 14" xfId="8990" xr:uid="{B2A8736F-6006-4456-A28C-BDD2C3A50522}"/>
    <cellStyle name="Calculation 3 8 4 15" xfId="372" xr:uid="{59C3A784-FD7C-40D1-928A-CD22A2F3EDDF}"/>
    <cellStyle name="Calculation 3 8 4 16" xfId="24892" xr:uid="{9CD82FBA-EF13-4D2C-9F3F-A4DE3A8B1674}"/>
    <cellStyle name="Calculation 3 8 4 17" xfId="9086" xr:uid="{616A8C34-0FEB-4C74-86E7-0662EA471F68}"/>
    <cellStyle name="Calculation 3 8 4 18" xfId="40694" xr:uid="{E1CB4D2F-C604-4688-8030-876B842EE4E9}"/>
    <cellStyle name="Calculation 3 8 4 2" xfId="1176" xr:uid="{12ADBE0C-78CE-456A-9FD6-736ABFC295D4}"/>
    <cellStyle name="Calculation 3 8 4 2 2" xfId="5301" xr:uid="{D5B9DAAE-6EF7-4EF1-AE3C-28F3D51C5B20}"/>
    <cellStyle name="Calculation 3 8 4 2 2 2" xfId="13516" xr:uid="{3EFDD2B3-27F2-471F-B282-B859FDBF2205}"/>
    <cellStyle name="Calculation 3 8 4 2 2 3" xfId="21380" xr:uid="{6CBD5EBF-1000-46DA-81E9-968B5B5B9641}"/>
    <cellStyle name="Calculation 3 8 4 2 2 4" xfId="29360" xr:uid="{A775EE28-A5C0-4C1C-BB4D-73FA022D81A9}"/>
    <cellStyle name="Calculation 3 8 4 2 2 5" xfId="37187" xr:uid="{D7ABDAFA-A05A-454E-A26C-8F71F01D3A1F}"/>
    <cellStyle name="Calculation 3 8 4 2 2 6" xfId="45140" xr:uid="{EEBADFFC-0E03-4C85-BD19-680A65B8A0C9}"/>
    <cellStyle name="Calculation 3 8 4 2 3" xfId="9405" xr:uid="{59A3DDE1-A935-4128-96C3-59C5A9F099DF}"/>
    <cellStyle name="Calculation 3 8 4 2 4" xfId="17267" xr:uid="{B062958F-44F9-46E3-9161-96C430053F3B}"/>
    <cellStyle name="Calculation 3 8 4 2 5" xfId="25282" xr:uid="{3A1452E7-2030-447C-8FCC-BB2FF79FB03C}"/>
    <cellStyle name="Calculation 3 8 4 2 6" xfId="33097" xr:uid="{0CE3A54F-AF89-4728-B38A-C8BD4A45D139}"/>
    <cellStyle name="Calculation 3 8 4 2 7" xfId="41058" xr:uid="{B4255B83-5114-4D8D-8381-69EF67A6C65F}"/>
    <cellStyle name="Calculation 3 8 4 3" xfId="653" xr:uid="{16828CA6-E812-491D-A343-B6A3A469D3D8}"/>
    <cellStyle name="Calculation 3 8 4 3 2" xfId="4859" xr:uid="{0B56DCEE-B62D-4860-8B37-62A6D9AA5948}"/>
    <cellStyle name="Calculation 3 8 4 3 2 2" xfId="13079" xr:uid="{D240ED83-9CE6-49B2-A6A7-FCBE1369BC99}"/>
    <cellStyle name="Calculation 3 8 4 3 2 3" xfId="20946" xr:uid="{588CC5B1-DB30-4D6B-8360-E93FC7514E96}"/>
    <cellStyle name="Calculation 3 8 4 3 2 4" xfId="28934" xr:uid="{07D84693-4CE9-45E8-BE99-66E15A089C08}"/>
    <cellStyle name="Calculation 3 8 4 3 2 5" xfId="36766" xr:uid="{7F25F41E-E202-49FB-8136-6AA305CDB06F}"/>
    <cellStyle name="Calculation 3 8 4 3 2 6" xfId="44719" xr:uid="{DAE70FB7-B8A0-4F4C-A29B-016060213BB2}"/>
    <cellStyle name="Calculation 3 8 4 3 3" xfId="8903" xr:uid="{39FDD21A-E974-4C69-A51C-A2DB06D123CC}"/>
    <cellStyle name="Calculation 3 8 4 3 4" xfId="9660" xr:uid="{FF7B5376-1CD9-4C78-A5D6-4245D75D3011}"/>
    <cellStyle name="Calculation 3 8 4 3 5" xfId="24805" xr:uid="{CF054088-2E68-4FE6-80F0-9E5E51B55200}"/>
    <cellStyle name="Calculation 3 8 4 3 6" xfId="25109" xr:uid="{FF1D35E5-A308-4E53-BFA1-8570C1A73A2D}"/>
    <cellStyle name="Calculation 3 8 4 3 7" xfId="40610" xr:uid="{2C8AD63B-0F07-4FFE-8563-2B14B1E3346C}"/>
    <cellStyle name="Calculation 3 8 4 4" xfId="1270" xr:uid="{F67C6799-8A1D-42E3-AD09-E2ED2744F0C0}"/>
    <cellStyle name="Calculation 3 8 4 4 2" xfId="5390" xr:uid="{5A35C3AB-2473-4268-9AFD-3A2EE122A682}"/>
    <cellStyle name="Calculation 3 8 4 4 2 2" xfId="13605" xr:uid="{1D21AC40-EC7B-4A36-97DC-4EDB98F5AEB4}"/>
    <cellStyle name="Calculation 3 8 4 4 2 3" xfId="21469" xr:uid="{2BE7F9BB-FBB2-4F9B-954E-639475E4C64F}"/>
    <cellStyle name="Calculation 3 8 4 4 2 4" xfId="29449" xr:uid="{B55AE1D1-3D82-42EC-952F-136950B2119F}"/>
    <cellStyle name="Calculation 3 8 4 4 2 5" xfId="37276" xr:uid="{25AA7CFC-62E6-4C59-98EF-C7E20D878C93}"/>
    <cellStyle name="Calculation 3 8 4 4 2 6" xfId="45229" xr:uid="{F48F1638-1BA7-4613-A223-1D93C62334A2}"/>
    <cellStyle name="Calculation 3 8 4 4 3" xfId="9499" xr:uid="{174D5236-19D9-47C8-9D96-B6D6E1B8B8FB}"/>
    <cellStyle name="Calculation 3 8 4 4 4" xfId="17361" xr:uid="{646DF3B5-FF31-4541-BDD9-329A73BCCCF7}"/>
    <cellStyle name="Calculation 3 8 4 4 5" xfId="25375" xr:uid="{9A7CE073-4F2B-413F-85C3-D41394754CB9}"/>
    <cellStyle name="Calculation 3 8 4 4 6" xfId="33191" xr:uid="{4E13484D-BFCA-4E96-A3AF-AEE4E329131B}"/>
    <cellStyle name="Calculation 3 8 4 4 7" xfId="41152" xr:uid="{38147DEC-0146-4F39-ACA5-DC2529E7E047}"/>
    <cellStyle name="Calculation 3 8 4 5" xfId="640" xr:uid="{807F049C-9C15-43B7-98FF-54C73184FB3F}"/>
    <cellStyle name="Calculation 3 8 4 5 2" xfId="4848" xr:uid="{D47F24CD-E978-49D0-8A8C-D6FEB4E61BE7}"/>
    <cellStyle name="Calculation 3 8 4 5 2 2" xfId="13068" xr:uid="{157105FC-50D1-4790-893A-1FD97D090BCA}"/>
    <cellStyle name="Calculation 3 8 4 5 2 3" xfId="20935" xr:uid="{312891DA-1DF1-46F4-ABCD-FE8D598D0354}"/>
    <cellStyle name="Calculation 3 8 4 5 2 4" xfId="28923" xr:uid="{DA625EE6-54E4-4315-A6AE-0BE4605FFFE1}"/>
    <cellStyle name="Calculation 3 8 4 5 2 5" xfId="36755" xr:uid="{7B6D82D0-44B5-411D-BA99-E2B743B0C1D4}"/>
    <cellStyle name="Calculation 3 8 4 5 2 6" xfId="44708" xr:uid="{A3DE50EE-3944-46AC-8E2C-2B8F0748F014}"/>
    <cellStyle name="Calculation 3 8 4 5 3" xfId="8890" xr:uid="{BA2D38C5-77CB-4670-9A01-57864288FD95}"/>
    <cellStyle name="Calculation 3 8 4 5 4" xfId="9377" xr:uid="{C45BFD77-31BA-42D3-AA52-13382A9936A8}"/>
    <cellStyle name="Calculation 3 8 4 5 5" xfId="24792" xr:uid="{E2F84847-22DB-4DE6-A11E-B62655777D6A}"/>
    <cellStyle name="Calculation 3 8 4 5 6" xfId="28732" xr:uid="{C04FCEAA-EFFB-4D7A-8986-AE914822519F}"/>
    <cellStyle name="Calculation 3 8 4 5 7" xfId="40597" xr:uid="{D6E241D3-8AF0-49FE-BD07-A793E0BB5FB1}"/>
    <cellStyle name="Calculation 3 8 4 6" xfId="1954" xr:uid="{872905E9-CA4A-4C42-BBE3-83223BE2A10F}"/>
    <cellStyle name="Calculation 3 8 4 6 2" xfId="6028" xr:uid="{FAB6E631-3784-44DD-B53A-B360014F091B}"/>
    <cellStyle name="Calculation 3 8 4 6 2 2" xfId="14243" xr:uid="{D7EB94BC-A1B8-4A9C-86E2-90DE28BF2AF5}"/>
    <cellStyle name="Calculation 3 8 4 6 2 3" xfId="22107" xr:uid="{5309C9D0-4620-4DEB-BA10-232D838E4BA3}"/>
    <cellStyle name="Calculation 3 8 4 6 2 4" xfId="30087" xr:uid="{E6DA75AD-D929-4D69-B905-2B16C12751BD}"/>
    <cellStyle name="Calculation 3 8 4 6 2 5" xfId="37914" xr:uid="{F36A3C73-C95D-45C7-8CBF-CEBB7423F749}"/>
    <cellStyle name="Calculation 3 8 4 6 2 6" xfId="45867" xr:uid="{529ACDDC-409C-4C11-B4B8-1F41F95A2131}"/>
    <cellStyle name="Calculation 3 8 4 6 3" xfId="10180" xr:uid="{C7271AB6-5846-400D-8F67-396888EE9D14}"/>
    <cellStyle name="Calculation 3 8 4 6 4" xfId="18045" xr:uid="{E50BB67C-6BF6-4BB6-AA58-037155F3BCA7}"/>
    <cellStyle name="Calculation 3 8 4 6 5" xfId="26052" xr:uid="{E7B4D4D5-E35A-4C05-9C23-FAB94610E828}"/>
    <cellStyle name="Calculation 3 8 4 6 6" xfId="33875" xr:uid="{353EF32D-2760-4650-90AD-B5F94392997F}"/>
    <cellStyle name="Calculation 3 8 4 6 7" xfId="41836" xr:uid="{95FEF6B3-138C-489E-AA34-D45BD09033A5}"/>
    <cellStyle name="Calculation 3 8 4 7" xfId="1184" xr:uid="{9D493895-E091-4099-B177-8CE2AFE4FED7}"/>
    <cellStyle name="Calculation 3 8 4 7 2" xfId="5309" xr:uid="{924E43D7-55DC-4BB8-8DA0-78761686218C}"/>
    <cellStyle name="Calculation 3 8 4 7 2 2" xfId="13524" xr:uid="{3BDCF141-3A80-4FB5-85A4-2F1C240413F6}"/>
    <cellStyle name="Calculation 3 8 4 7 2 3" xfId="21388" xr:uid="{9F618077-72B7-4E1F-B31B-F5EA3BB86DF8}"/>
    <cellStyle name="Calculation 3 8 4 7 2 4" xfId="29368" xr:uid="{A66DC67A-3E1A-4D1C-A286-EE06D3B3284E}"/>
    <cellStyle name="Calculation 3 8 4 7 2 5" xfId="37195" xr:uid="{48EDF12E-6697-4346-9577-C471E2442638}"/>
    <cellStyle name="Calculation 3 8 4 7 2 6" xfId="45148" xr:uid="{58B6E370-DF26-4558-BE88-3779EE8FB786}"/>
    <cellStyle name="Calculation 3 8 4 7 3" xfId="9413" xr:uid="{CC52B926-412A-4863-AE6B-30F85C698288}"/>
    <cellStyle name="Calculation 3 8 4 7 4" xfId="17275" xr:uid="{46F73A45-15E0-46BF-AC94-4BC70398B903}"/>
    <cellStyle name="Calculation 3 8 4 7 5" xfId="25290" xr:uid="{47C0B7E1-BAE1-439A-9436-25B5DA225CC2}"/>
    <cellStyle name="Calculation 3 8 4 7 6" xfId="33105" xr:uid="{DF40F2C9-06CC-4FF7-8648-CE691AFADB03}"/>
    <cellStyle name="Calculation 3 8 4 7 7" xfId="41066" xr:uid="{4CBC4EB9-AC19-41A7-8FE4-D4F9256080FF}"/>
    <cellStyle name="Calculation 3 8 4 8" xfId="2602" xr:uid="{190367E9-2BCF-4E2B-9FE6-0D33DAF27ED1}"/>
    <cellStyle name="Calculation 3 8 4 8 2" xfId="6653" xr:uid="{8E49DB9F-4B45-40EF-9ED6-09F5C9E76CBF}"/>
    <cellStyle name="Calculation 3 8 4 8 2 2" xfId="14868" xr:uid="{86AB037B-710F-4E43-9E7A-57E32899538D}"/>
    <cellStyle name="Calculation 3 8 4 8 2 3" xfId="22732" xr:uid="{CD9CBCF6-F05A-414D-8335-6B6981A23DF1}"/>
    <cellStyle name="Calculation 3 8 4 8 2 4" xfId="30712" xr:uid="{16CD8A6D-EF49-40CB-B972-52B522AC8431}"/>
    <cellStyle name="Calculation 3 8 4 8 2 5" xfId="38539" xr:uid="{42167587-D553-4AC2-ACC0-921EC762BE5D}"/>
    <cellStyle name="Calculation 3 8 4 8 2 6" xfId="46492" xr:uid="{672825CE-9D66-4A19-884B-F3625BA905BB}"/>
    <cellStyle name="Calculation 3 8 4 8 3" xfId="10828" xr:uid="{826F1F10-D6B1-4DEE-8232-A9D7C7611724}"/>
    <cellStyle name="Calculation 3 8 4 8 4" xfId="18693" xr:uid="{A9CB0770-66AE-42ED-900B-69804F9ADA1F}"/>
    <cellStyle name="Calculation 3 8 4 8 5" xfId="26696" xr:uid="{83E9A71E-8EEA-47E3-B6E9-F873821C68B2}"/>
    <cellStyle name="Calculation 3 8 4 8 6" xfId="34523" xr:uid="{6F6A57AC-C2DD-481D-AEAD-8E97948F91FF}"/>
    <cellStyle name="Calculation 3 8 4 8 7" xfId="42484" xr:uid="{0D8D910B-1A11-4CA2-B083-27823C18A173}"/>
    <cellStyle name="Calculation 3 8 4 9" xfId="3222" xr:uid="{58ACAE64-F79E-426E-98E4-A5068D57A70D}"/>
    <cellStyle name="Calculation 3 8 4 9 2" xfId="7251" xr:uid="{4F341BBA-7BC1-4F27-A8E9-CCF129F8D4F4}"/>
    <cellStyle name="Calculation 3 8 4 9 2 2" xfId="15466" xr:uid="{0167A474-62DF-4760-BAA4-068754A8905E}"/>
    <cellStyle name="Calculation 3 8 4 9 2 3" xfId="23330" xr:uid="{355A47B7-7870-4DD1-953D-C0E3F2C1B92D}"/>
    <cellStyle name="Calculation 3 8 4 9 2 4" xfId="31310" xr:uid="{6C328321-0B6B-4A53-8593-38064C223EA8}"/>
    <cellStyle name="Calculation 3 8 4 9 2 5" xfId="39137" xr:uid="{71DF23A3-7F40-4440-9236-35C0B3D58003}"/>
    <cellStyle name="Calculation 3 8 4 9 2 6" xfId="47090" xr:uid="{8BC52434-9132-439E-970A-7DECBF0BBB15}"/>
    <cellStyle name="Calculation 3 8 4 9 3" xfId="11446" xr:uid="{11F07844-1742-4869-9E1F-59EFCA563D31}"/>
    <cellStyle name="Calculation 3 8 4 9 4" xfId="19313" xr:uid="{C2DD3C87-DBB7-4C39-ACA0-E9A5B2589701}"/>
    <cellStyle name="Calculation 3 8 4 9 5" xfId="27313" xr:uid="{CF93CE0C-7910-424E-B5E6-4AFF45F9AE1B}"/>
    <cellStyle name="Calculation 3 8 4 9 6" xfId="35143" xr:uid="{6847EFD4-CFEA-4C67-8CAD-413678CCE90A}"/>
    <cellStyle name="Calculation 3 8 4 9 7" xfId="43104" xr:uid="{F0B6C94C-A263-4E1D-8920-28ACE2EA004C}"/>
    <cellStyle name="Calculation 3 8 5" xfId="728" xr:uid="{86D909E6-F554-4AE8-9052-FC2EB6EC3193}"/>
    <cellStyle name="Calculation 3 8 5 10" xfId="1630" xr:uid="{C3D33F01-D7EE-4D2E-B882-8BC804C7EA99}"/>
    <cellStyle name="Calculation 3 8 5 10 2" xfId="5725" xr:uid="{35CFB028-A76A-4BEE-B79B-A2C4AF60ECA2}"/>
    <cellStyle name="Calculation 3 8 5 10 2 2" xfId="13940" xr:uid="{7DE172BE-B97C-413B-9B08-0968E3F62844}"/>
    <cellStyle name="Calculation 3 8 5 10 2 3" xfId="21804" xr:uid="{40A21CDF-068D-41C4-B159-784F636B365C}"/>
    <cellStyle name="Calculation 3 8 5 10 2 4" xfId="29784" xr:uid="{9CD2E39E-D5B6-4165-A9EE-3B7E8EA049B7}"/>
    <cellStyle name="Calculation 3 8 5 10 2 5" xfId="37611" xr:uid="{1343DBC6-9BD1-4FEC-A9B6-C4F4DAE43085}"/>
    <cellStyle name="Calculation 3 8 5 10 2 6" xfId="45564" xr:uid="{028D2272-F6AC-4117-979D-1468B632E14F}"/>
    <cellStyle name="Calculation 3 8 5 10 3" xfId="9857" xr:uid="{96DBBDE6-9A2F-4F8E-BAF2-0C28A3C873D8}"/>
    <cellStyle name="Calculation 3 8 5 10 4" xfId="17721" xr:uid="{F5BF9605-259C-4C63-853B-8144F33ED655}"/>
    <cellStyle name="Calculation 3 8 5 10 5" xfId="25731" xr:uid="{707F966F-56B3-4145-A8ED-A13078132F7F}"/>
    <cellStyle name="Calculation 3 8 5 10 6" xfId="33551" xr:uid="{96E5FA3F-8731-45C5-AA88-91476ECEC60A}"/>
    <cellStyle name="Calculation 3 8 5 10 7" xfId="41512" xr:uid="{7A89F511-2B4A-4E1D-8843-87E12DC30B7D}"/>
    <cellStyle name="Calculation 3 8 5 11" xfId="3231" xr:uid="{DFA6E1DA-5C2F-402C-8930-FBDA62160481}"/>
    <cellStyle name="Calculation 3 8 5 11 2" xfId="7260" xr:uid="{4D06AF16-0A2D-47E7-84D4-9848437BF1C4}"/>
    <cellStyle name="Calculation 3 8 5 11 2 2" xfId="15475" xr:uid="{91D15B15-3734-4A38-8EDC-3D165938568A}"/>
    <cellStyle name="Calculation 3 8 5 11 2 3" xfId="23339" xr:uid="{1DD93851-1559-4A9F-8928-D79E64D511AE}"/>
    <cellStyle name="Calculation 3 8 5 11 2 4" xfId="31319" xr:uid="{7F560958-5C58-4223-861A-26A1214C30B7}"/>
    <cellStyle name="Calculation 3 8 5 11 2 5" xfId="39146" xr:uid="{68FB08E3-B58F-45A1-B91B-B5BE5C03165E}"/>
    <cellStyle name="Calculation 3 8 5 11 2 6" xfId="47099" xr:uid="{2B9DF10B-7DE7-4BA7-88AD-726A982C503D}"/>
    <cellStyle name="Calculation 3 8 5 11 3" xfId="11455" xr:uid="{511D1F74-2BFF-4B34-8680-D042EBE9C2C5}"/>
    <cellStyle name="Calculation 3 8 5 11 4" xfId="19322" xr:uid="{9228CDA4-AD88-44AA-8569-4E7F94AB3D45}"/>
    <cellStyle name="Calculation 3 8 5 11 5" xfId="27322" xr:uid="{80467CE2-C7C1-4467-883A-EA93B016B266}"/>
    <cellStyle name="Calculation 3 8 5 11 6" xfId="35152" xr:uid="{EC8DFDE3-6E18-421C-8081-914DE686019F}"/>
    <cellStyle name="Calculation 3 8 5 11 7" xfId="43113" xr:uid="{46CA8142-01EE-47F2-930E-B7A3C09CDBF2}"/>
    <cellStyle name="Calculation 3 8 5 12" xfId="2264" xr:uid="{A6A6C84B-EE92-4FB1-8C6B-237E32816DEC}"/>
    <cellStyle name="Calculation 3 8 5 12 2" xfId="6338" xr:uid="{2DFAEF73-406B-4422-B9BB-BCC38559B661}"/>
    <cellStyle name="Calculation 3 8 5 12 2 2" xfId="14553" xr:uid="{B532F53A-8164-4465-9131-51D2C9E685F2}"/>
    <cellStyle name="Calculation 3 8 5 12 2 3" xfId="22417" xr:uid="{C9D82F50-24DF-470A-BBA9-12EE281382CD}"/>
    <cellStyle name="Calculation 3 8 5 12 2 4" xfId="30397" xr:uid="{A13F627B-CC4D-41EE-A4BA-44485F63FB26}"/>
    <cellStyle name="Calculation 3 8 5 12 2 5" xfId="38224" xr:uid="{C386EB4D-712F-4DB1-9FB1-F106C3E64108}"/>
    <cellStyle name="Calculation 3 8 5 12 2 6" xfId="46177" xr:uid="{CFD9B86E-5A85-4272-B8B3-3ADCC82B57A9}"/>
    <cellStyle name="Calculation 3 8 5 12 3" xfId="10490" xr:uid="{D3FE0EFC-BFC4-474A-A416-FB7205B8D12C}"/>
    <cellStyle name="Calculation 3 8 5 12 4" xfId="18355" xr:uid="{257C50A3-10FF-4134-8E7C-97C4DB791944}"/>
    <cellStyle name="Calculation 3 8 5 12 5" xfId="26362" xr:uid="{BA3816A5-55CE-40C5-B095-700DA79CDF96}"/>
    <cellStyle name="Calculation 3 8 5 12 6" xfId="34185" xr:uid="{3B6B5C94-BB94-44B3-AA76-AFBF656B983C}"/>
    <cellStyle name="Calculation 3 8 5 12 7" xfId="42146" xr:uid="{A760BDE2-EC47-45BB-9BD0-934EBD03D1B0}"/>
    <cellStyle name="Calculation 3 8 5 13" xfId="4930" xr:uid="{DD2AE860-9761-4BCA-B661-5146704298DF}"/>
    <cellStyle name="Calculation 3 8 5 13 2" xfId="13150" xr:uid="{4637E8A2-E67C-406F-9523-67BE46CF10FE}"/>
    <cellStyle name="Calculation 3 8 5 13 3" xfId="21017" xr:uid="{0E0DADA8-0E68-4121-AED4-1786EBEA7651}"/>
    <cellStyle name="Calculation 3 8 5 13 4" xfId="29005" xr:uid="{7B1EB7FE-0DE9-42F4-A656-397828E9B623}"/>
    <cellStyle name="Calculation 3 8 5 13 5" xfId="36836" xr:uid="{ECB5B460-8C50-4946-AC9D-341C094F4ADE}"/>
    <cellStyle name="Calculation 3 8 5 13 6" xfId="44789" xr:uid="{36646D0D-C5EF-4585-87C3-2D12F5FEFB95}"/>
    <cellStyle name="Calculation 3 8 5 14" xfId="8977" xr:uid="{36B9A8C4-8EF4-4ADC-89F6-08A1DFA17DC1}"/>
    <cellStyle name="Calculation 3 8 5 15" xfId="8728" xr:uid="{34D719F1-6287-42CB-B463-67CB1CE2B20B}"/>
    <cellStyle name="Calculation 3 8 5 16" xfId="24879" xr:uid="{E8C746F4-9E3D-4CCC-8919-17131CB15F71}"/>
    <cellStyle name="Calculation 3 8 5 17" xfId="427" xr:uid="{275D41C4-0BAA-42E7-A609-057625B0ECA7}"/>
    <cellStyle name="Calculation 3 8 5 18" xfId="40681" xr:uid="{2D2D92D3-F583-4AB3-90B2-50685B25077A}"/>
    <cellStyle name="Calculation 3 8 5 2" xfId="1163" xr:uid="{BA121B18-2598-4BE2-969B-8357FFC4A79A}"/>
    <cellStyle name="Calculation 3 8 5 2 2" xfId="5289" xr:uid="{184EADF3-2B17-4E6B-BF49-5914AA0B00D4}"/>
    <cellStyle name="Calculation 3 8 5 2 2 2" xfId="13504" xr:uid="{322E5B86-2749-460B-B4D4-1391B853A6FC}"/>
    <cellStyle name="Calculation 3 8 5 2 2 3" xfId="21368" xr:uid="{0A340668-41FA-4189-9C22-EF5BEE31E519}"/>
    <cellStyle name="Calculation 3 8 5 2 2 4" xfId="29348" xr:uid="{F2F94C53-3DC6-4AF7-B6CC-F332DDAB15D6}"/>
    <cellStyle name="Calculation 3 8 5 2 2 5" xfId="37175" xr:uid="{5DF38FD4-C3A3-4829-A2D5-8BB1B7E9DE9E}"/>
    <cellStyle name="Calculation 3 8 5 2 2 6" xfId="45128" xr:uid="{39539406-8650-4AAD-B43B-F324227F5E84}"/>
    <cellStyle name="Calculation 3 8 5 2 3" xfId="9392" xr:uid="{5FA16D2A-14E2-468A-A859-FDF9BDFEBECA}"/>
    <cellStyle name="Calculation 3 8 5 2 4" xfId="17254" xr:uid="{C12C5965-C232-4050-BD10-31715705E747}"/>
    <cellStyle name="Calculation 3 8 5 2 5" xfId="25269" xr:uid="{B924ACBD-DC01-4205-9738-86F0617D8A69}"/>
    <cellStyle name="Calculation 3 8 5 2 6" xfId="33084" xr:uid="{A0570198-E6E3-4299-8B83-579D5420506E}"/>
    <cellStyle name="Calculation 3 8 5 2 7" xfId="41045" xr:uid="{629D69BF-224B-4F32-B388-BB2A7190A7A1}"/>
    <cellStyle name="Calculation 3 8 5 3" xfId="702" xr:uid="{67E7B69F-2485-401B-9099-E5AED1463A72}"/>
    <cellStyle name="Calculation 3 8 5 3 2" xfId="4907" xr:uid="{9E1AB975-1440-4B69-BF43-6164A9336587}"/>
    <cellStyle name="Calculation 3 8 5 3 2 2" xfId="13127" xr:uid="{52FAC71B-2F5A-46EC-9520-086C02C7BB88}"/>
    <cellStyle name="Calculation 3 8 5 3 2 3" xfId="20994" xr:uid="{197D6170-BD53-4AAF-BD67-8893EE2AF58F}"/>
    <cellStyle name="Calculation 3 8 5 3 2 4" xfId="28982" xr:uid="{BAD3EC9F-7DC5-4463-A7BD-F194A6090EFC}"/>
    <cellStyle name="Calculation 3 8 5 3 2 5" xfId="36814" xr:uid="{F0592139-D375-4195-A1B2-C6E44451B368}"/>
    <cellStyle name="Calculation 3 8 5 3 2 6" xfId="44767" xr:uid="{30749A88-E8BF-4F66-8B80-314818FC5548}"/>
    <cellStyle name="Calculation 3 8 5 3 3" xfId="8952" xr:uid="{BC8E19A9-09DB-4F70-90BD-CF9F0DAF160B}"/>
    <cellStyle name="Calculation 3 8 5 3 4" xfId="8733" xr:uid="{28F918E5-6B92-436A-9210-4067F4E1BA2F}"/>
    <cellStyle name="Calculation 3 8 5 3 5" xfId="24854" xr:uid="{1572342C-C452-4756-8891-57E913589C1A}"/>
    <cellStyle name="Calculation 3 8 5 3 6" xfId="423" xr:uid="{8100C779-4BB5-474B-8D82-84A6BD8860CA}"/>
    <cellStyle name="Calculation 3 8 5 3 7" xfId="40659" xr:uid="{EC7642F4-AB74-4F09-A8D4-54799F2DB268}"/>
    <cellStyle name="Calculation 3 8 5 4" xfId="560" xr:uid="{2E3579D6-19DA-4AC2-B1C8-8C1541DF92D8}"/>
    <cellStyle name="Calculation 3 8 5 4 2" xfId="4768" xr:uid="{A96C0061-D863-45FB-8D10-DE56D4C978DC}"/>
    <cellStyle name="Calculation 3 8 5 4 2 2" xfId="12989" xr:uid="{0AED5FBF-63EC-4FFF-A501-22BE188E3CB8}"/>
    <cellStyle name="Calculation 3 8 5 4 2 3" xfId="20857" xr:uid="{4CBE0CD8-609A-4DED-90C7-B743098E89F7}"/>
    <cellStyle name="Calculation 3 8 5 4 2 4" xfId="28849" xr:uid="{E25A452D-30AE-4EFA-AD02-A5C38676519A}"/>
    <cellStyle name="Calculation 3 8 5 4 2 5" xfId="36681" xr:uid="{6CAF201A-EBE3-4DB3-82A6-D5C7885EF5A5}"/>
    <cellStyle name="Calculation 3 8 5 4 2 6" xfId="44636" xr:uid="{D0BCF2F2-9960-4C55-A51D-1DD561C5B9AA}"/>
    <cellStyle name="Calculation 3 8 5 4 3" xfId="8812" xr:uid="{5700EAB7-86CB-49E8-A44F-4D7AAFF88ABC}"/>
    <cellStyle name="Calculation 3 8 5 4 4" xfId="10745" xr:uid="{CC1FC5E7-8DA7-4011-B425-0D5D9637ED49}"/>
    <cellStyle name="Calculation 3 8 5 4 5" xfId="401" xr:uid="{F82468F6-ECAC-4C32-A525-21AE1A4036AA}"/>
    <cellStyle name="Calculation 3 8 5 4 6" xfId="25963" xr:uid="{7A69802C-7CEF-4F3C-ACB3-1AFE5BCC2E8B}"/>
    <cellStyle name="Calculation 3 8 5 4 7" xfId="21037" xr:uid="{CEF30545-184A-4F7E-A93B-F61EFE974600}"/>
    <cellStyle name="Calculation 3 8 5 5" xfId="1288" xr:uid="{1E1A6CD1-3C85-4628-BF88-99054A90474F}"/>
    <cellStyle name="Calculation 3 8 5 5 2" xfId="5406" xr:uid="{C37F83E8-AA0C-42F9-8473-8796C9FDA3EC}"/>
    <cellStyle name="Calculation 3 8 5 5 2 2" xfId="13621" xr:uid="{3F3DA70B-75E1-4058-B0A5-E79FDDC1A732}"/>
    <cellStyle name="Calculation 3 8 5 5 2 3" xfId="21485" xr:uid="{584BCED1-062A-4FB8-A11C-CEFD3F7F3793}"/>
    <cellStyle name="Calculation 3 8 5 5 2 4" xfId="29465" xr:uid="{0E2046A7-1761-441C-952A-C256CDF37C95}"/>
    <cellStyle name="Calculation 3 8 5 5 2 5" xfId="37292" xr:uid="{D3BC4519-4161-4FF9-8C32-7C88A524971A}"/>
    <cellStyle name="Calculation 3 8 5 5 2 6" xfId="45245" xr:uid="{8BF89455-FBB3-470B-A474-02A788ED208F}"/>
    <cellStyle name="Calculation 3 8 5 5 3" xfId="9517" xr:uid="{96A2F56C-259B-4300-9CB7-B1A8FC220AB1}"/>
    <cellStyle name="Calculation 3 8 5 5 4" xfId="17379" xr:uid="{1A71D3A6-5ADD-4B49-8F62-9E438FD65A4A}"/>
    <cellStyle name="Calculation 3 8 5 5 5" xfId="25392" xr:uid="{804EFF47-E50F-4536-89D4-9EA1149131DF}"/>
    <cellStyle name="Calculation 3 8 5 5 6" xfId="33209" xr:uid="{D93467BA-81EB-4EA5-AA88-AC79BE520177}"/>
    <cellStyle name="Calculation 3 8 5 5 7" xfId="41170" xr:uid="{BF8E7E72-BA43-41A4-8425-5710F6DD7F7C}"/>
    <cellStyle name="Calculation 3 8 5 6" xfId="696" xr:uid="{0ADD8BF9-39A9-4272-935F-BB6D947AA291}"/>
    <cellStyle name="Calculation 3 8 5 6 2" xfId="4901" xr:uid="{62D6CD9D-5684-4C3D-B986-DF305DDCDECE}"/>
    <cellStyle name="Calculation 3 8 5 6 2 2" xfId="13121" xr:uid="{842F0C3C-620E-4210-BAB1-367EF3D2C88E}"/>
    <cellStyle name="Calculation 3 8 5 6 2 3" xfId="20988" xr:uid="{1A7495B2-0213-4801-8373-010B353123E5}"/>
    <cellStyle name="Calculation 3 8 5 6 2 4" xfId="28976" xr:uid="{A810F6EA-76D5-4B9E-A9A7-8900BD74810E}"/>
    <cellStyle name="Calculation 3 8 5 6 2 5" xfId="36808" xr:uid="{FF5C13FA-3644-4FDC-9FF0-E55CE9A19885}"/>
    <cellStyle name="Calculation 3 8 5 6 2 6" xfId="44761" xr:uid="{AD307DF7-505E-4C63-9592-86B7AE9590B1}"/>
    <cellStyle name="Calculation 3 8 5 6 3" xfId="8946" xr:uid="{321DF36E-D572-4237-9EF4-12C9AC9A0FA8}"/>
    <cellStyle name="Calculation 3 8 5 6 4" xfId="9051" xr:uid="{6574908E-2154-45E7-A978-1C713DF63684}"/>
    <cellStyle name="Calculation 3 8 5 6 5" xfId="24848" xr:uid="{64865F7E-1699-443E-99A4-C514E2E533F5}"/>
    <cellStyle name="Calculation 3 8 5 6 6" xfId="16937" xr:uid="{A1EEC0BB-7142-47B6-8BD7-D4A70B368E76}"/>
    <cellStyle name="Calculation 3 8 5 6 7" xfId="40653" xr:uid="{0A5F6F9A-AF1A-42F6-A904-6509E318C9DE}"/>
    <cellStyle name="Calculation 3 8 5 7" xfId="1970" xr:uid="{832D6B1B-1887-4BBF-8C2B-93B6BB4F8AEA}"/>
    <cellStyle name="Calculation 3 8 5 7 2" xfId="6044" xr:uid="{F9F576BF-25C2-46FD-B526-A608B965A537}"/>
    <cellStyle name="Calculation 3 8 5 7 2 2" xfId="14259" xr:uid="{CBCD851F-3D5D-4023-B7B1-B3CAF881A2BD}"/>
    <cellStyle name="Calculation 3 8 5 7 2 3" xfId="22123" xr:uid="{1649F0B9-910C-4873-9D50-09011C0FA60D}"/>
    <cellStyle name="Calculation 3 8 5 7 2 4" xfId="30103" xr:uid="{45E2EB23-D8D4-4D84-AE51-A22ED5B61FC0}"/>
    <cellStyle name="Calculation 3 8 5 7 2 5" xfId="37930" xr:uid="{4C5443C1-7266-4BED-AB67-E2F2AE5A9232}"/>
    <cellStyle name="Calculation 3 8 5 7 2 6" xfId="45883" xr:uid="{1F25C034-E5EF-4D1F-A400-9449BB06A5E1}"/>
    <cellStyle name="Calculation 3 8 5 7 3" xfId="10196" xr:uid="{494C0538-0480-4458-AF5F-4DB4A634CADC}"/>
    <cellStyle name="Calculation 3 8 5 7 4" xfId="18061" xr:uid="{4300B7D1-347D-4978-96C6-C7D3D7AB0205}"/>
    <cellStyle name="Calculation 3 8 5 7 5" xfId="26068" xr:uid="{2173AEF6-E764-42C5-96DD-7E161609B887}"/>
    <cellStyle name="Calculation 3 8 5 7 6" xfId="33891" xr:uid="{D3FF5C1E-6049-4CFA-8249-0E870F7B2428}"/>
    <cellStyle name="Calculation 3 8 5 7 7" xfId="41852" xr:uid="{BD9A5BC2-1B69-4020-9366-0B14CF918441}"/>
    <cellStyle name="Calculation 3 8 5 8" xfId="701" xr:uid="{88C3856A-8A1B-4ED6-92CE-0FAF88648607}"/>
    <cellStyle name="Calculation 3 8 5 8 2" xfId="4906" xr:uid="{9F0C8078-1583-46A5-8191-23A35332A849}"/>
    <cellStyle name="Calculation 3 8 5 8 2 2" xfId="13126" xr:uid="{1B9EB515-C435-4092-B26E-0DD910AF3758}"/>
    <cellStyle name="Calculation 3 8 5 8 2 3" xfId="20993" xr:uid="{AD16065B-07E9-4B77-8434-8CB91413F21E}"/>
    <cellStyle name="Calculation 3 8 5 8 2 4" xfId="28981" xr:uid="{1188C346-FC95-476F-B4FB-1CA97840EEB8}"/>
    <cellStyle name="Calculation 3 8 5 8 2 5" xfId="36813" xr:uid="{FDDFFF58-84E2-4998-829B-D73D6984EC7B}"/>
    <cellStyle name="Calculation 3 8 5 8 2 6" xfId="44766" xr:uid="{BA2C39BB-727E-43C8-8550-3316176AD47A}"/>
    <cellStyle name="Calculation 3 8 5 8 3" xfId="8951" xr:uid="{BDAB93F3-6BB4-4557-B5DC-801FCF9125CE}"/>
    <cellStyle name="Calculation 3 8 5 8 4" xfId="9050" xr:uid="{DF3E1956-CDBE-4AA4-AC31-82967F18D3DE}"/>
    <cellStyle name="Calculation 3 8 5 8 5" xfId="24853" xr:uid="{C385334C-CECB-4E2B-93CE-93CA6E83EFB0}"/>
    <cellStyle name="Calculation 3 8 5 8 6" xfId="16977" xr:uid="{030674E7-D3BD-4DB3-B948-A0242465EB6E}"/>
    <cellStyle name="Calculation 3 8 5 8 7" xfId="40658" xr:uid="{1BBF405C-9323-4A24-B91D-D076D62E3074}"/>
    <cellStyle name="Calculation 3 8 5 9" xfId="2764" xr:uid="{51E48A92-9DE4-42BA-B03E-3B6D77A8FCE8}"/>
    <cellStyle name="Calculation 3 8 5 9 2" xfId="6814" xr:uid="{37392A58-2337-4799-9BD0-4A030F2A1AA9}"/>
    <cellStyle name="Calculation 3 8 5 9 2 2" xfId="15029" xr:uid="{D808514C-8ED2-4D94-812A-6473E328CB4F}"/>
    <cellStyle name="Calculation 3 8 5 9 2 3" xfId="22893" xr:uid="{44FC7F43-9DD6-4B43-A9BB-EC25482D11C0}"/>
    <cellStyle name="Calculation 3 8 5 9 2 4" xfId="30873" xr:uid="{063612E6-8F1E-425E-B7D3-DFABCA103938}"/>
    <cellStyle name="Calculation 3 8 5 9 2 5" xfId="38700" xr:uid="{1340EF66-DEB6-4C32-9763-507841C821CF}"/>
    <cellStyle name="Calculation 3 8 5 9 2 6" xfId="46653" xr:uid="{A4667848-DED7-40AB-8295-818C04D2D811}"/>
    <cellStyle name="Calculation 3 8 5 9 3" xfId="10990" xr:uid="{58F806D7-3E3D-43E6-9902-6E2D1857B554}"/>
    <cellStyle name="Calculation 3 8 5 9 4" xfId="18855" xr:uid="{20440605-1637-47AA-B9F2-84B865963E50}"/>
    <cellStyle name="Calculation 3 8 5 9 5" xfId="26858" xr:uid="{FA5A63CB-35B1-4496-8576-EC6F240D2BFD}"/>
    <cellStyle name="Calculation 3 8 5 9 6" xfId="34685" xr:uid="{5716AD49-A5EA-441C-888C-AA6D7B7F02A5}"/>
    <cellStyle name="Calculation 3 8 5 9 7" xfId="42646" xr:uid="{15A783F2-C646-4DC6-AFD1-6D358BCEEDC8}"/>
    <cellStyle name="Calculation 3 8 6" xfId="922" xr:uid="{CDC29C41-D476-45A3-AABD-50BEDDC3ACC0}"/>
    <cellStyle name="Calculation 3 8 6 10" xfId="3900" xr:uid="{0DBC990B-B285-447D-855C-3F699214AFE6}"/>
    <cellStyle name="Calculation 3 8 6 10 2" xfId="7920" xr:uid="{F30E549D-3B6F-4E37-90E1-F84560D839F5}"/>
    <cellStyle name="Calculation 3 8 6 10 2 2" xfId="16135" xr:uid="{3D0167F8-4E59-4478-8B26-4102072FD236}"/>
    <cellStyle name="Calculation 3 8 6 10 2 3" xfId="23999" xr:uid="{70FB750A-E369-40FE-AC0D-CF243911AEEB}"/>
    <cellStyle name="Calculation 3 8 6 10 2 4" xfId="31979" xr:uid="{90910476-9ABF-471D-A5D8-5EC701E914B8}"/>
    <cellStyle name="Calculation 3 8 6 10 2 5" xfId="39806" xr:uid="{5C4DC31C-6592-4BCD-B6BE-9037394EE9DD}"/>
    <cellStyle name="Calculation 3 8 6 10 2 6" xfId="47759" xr:uid="{EB4A57E5-D62C-4DB7-9979-C350E87A9F90}"/>
    <cellStyle name="Calculation 3 8 6 10 3" xfId="12122" xr:uid="{DDB6AECB-5943-4125-A474-148AE77A2CD1}"/>
    <cellStyle name="Calculation 3 8 6 10 4" xfId="19991" xr:uid="{7B2E6B0B-8202-41E3-BE4D-033F33DE89D3}"/>
    <cellStyle name="Calculation 3 8 6 10 5" xfId="27988" xr:uid="{4AF98813-49DB-4F53-B9E2-42168EE193F5}"/>
    <cellStyle name="Calculation 3 8 6 10 6" xfId="35821" xr:uid="{E32561A8-0E43-4686-B481-9DC390F8BA4D}"/>
    <cellStyle name="Calculation 3 8 6 10 7" xfId="43782" xr:uid="{F6B55A45-EC6F-4F66-A817-052645C19C26}"/>
    <cellStyle name="Calculation 3 8 6 11" xfId="4200" xr:uid="{B99BA17A-47B7-483C-9B60-F21053D71A3C}"/>
    <cellStyle name="Calculation 3 8 6 11 2" xfId="8206" xr:uid="{03B26339-1034-486A-AB44-D6F5598E792C}"/>
    <cellStyle name="Calculation 3 8 6 11 2 2" xfId="16421" xr:uid="{E52D5300-937F-4D29-9010-62C447FF8815}"/>
    <cellStyle name="Calculation 3 8 6 11 2 3" xfId="24285" xr:uid="{A302025E-83AA-4C53-ACD2-555E7556D540}"/>
    <cellStyle name="Calculation 3 8 6 11 2 4" xfId="32265" xr:uid="{FA65ECA0-9F76-43A4-BA11-07CA71C20AE1}"/>
    <cellStyle name="Calculation 3 8 6 11 2 5" xfId="40092" xr:uid="{AA77746E-D5EC-433B-BC0D-BA1167B14B00}"/>
    <cellStyle name="Calculation 3 8 6 11 2 6" xfId="48045" xr:uid="{5AFAAA55-F5FC-4E38-B1BA-CDC395142425}"/>
    <cellStyle name="Calculation 3 8 6 11 3" xfId="12422" xr:uid="{69EA4B08-94BC-41F5-B139-9FBD67BB09A9}"/>
    <cellStyle name="Calculation 3 8 6 11 4" xfId="20291" xr:uid="{401B6C44-28CF-41E4-9982-207CEC20B302}"/>
    <cellStyle name="Calculation 3 8 6 11 5" xfId="28286" xr:uid="{DC10D22F-DD38-4822-832E-EA1153B968F4}"/>
    <cellStyle name="Calculation 3 8 6 11 6" xfId="36121" xr:uid="{64EEE3E4-AA40-4102-81BC-A57FFF0EAF85}"/>
    <cellStyle name="Calculation 3 8 6 11 7" xfId="44082" xr:uid="{1F0CA192-194D-4485-BED7-B27836E4BFE0}"/>
    <cellStyle name="Calculation 3 8 6 12" xfId="4486" xr:uid="{94592889-32ED-4F2B-A05B-98E7641748A1}"/>
    <cellStyle name="Calculation 3 8 6 12 2" xfId="8485" xr:uid="{6608AA3F-4E42-4C67-BA6B-1D07FCEA9BF3}"/>
    <cellStyle name="Calculation 3 8 6 12 2 2" xfId="16700" xr:uid="{62393070-1CBF-46D8-954A-450DC68FF8FA}"/>
    <cellStyle name="Calculation 3 8 6 12 2 3" xfId="24564" xr:uid="{EC8D08C4-21CF-4888-92C8-7A6C3F925AC8}"/>
    <cellStyle name="Calculation 3 8 6 12 2 4" xfId="32544" xr:uid="{B941AAD5-955A-4719-90A4-3616C6DE5F81}"/>
    <cellStyle name="Calculation 3 8 6 12 2 5" xfId="40371" xr:uid="{8952EB1F-05DA-4743-BB6D-303C2D2081EA}"/>
    <cellStyle name="Calculation 3 8 6 12 2 6" xfId="48324" xr:uid="{CD728C7E-115C-41A1-86E4-3A7928645CED}"/>
    <cellStyle name="Calculation 3 8 6 12 3" xfId="12707" xr:uid="{DC791A7C-BFA9-41E0-B39E-5230A3072E2B}"/>
    <cellStyle name="Calculation 3 8 6 12 4" xfId="20577" xr:uid="{E845E0B9-C744-4307-BD46-2A033F01AE42}"/>
    <cellStyle name="Calculation 3 8 6 12 5" xfId="28570" xr:uid="{36663189-8DC1-4F69-9EC4-3BDABFBAC9B7}"/>
    <cellStyle name="Calculation 3 8 6 12 6" xfId="36407" xr:uid="{064F849B-2EB7-4FFC-930A-651E3AAE9954}"/>
    <cellStyle name="Calculation 3 8 6 12 7" xfId="44368" xr:uid="{51F564F1-4659-43E2-B544-5F2712B48D5A}"/>
    <cellStyle name="Calculation 3 8 6 13" xfId="5062" xr:uid="{B42A1FEE-0567-442B-9B7D-9FCDE93FBC00}"/>
    <cellStyle name="Calculation 3 8 6 13 2" xfId="13277" xr:uid="{9C8DFD53-FD46-424F-8BA9-D05FD3C87259}"/>
    <cellStyle name="Calculation 3 8 6 13 3" xfId="21141" xr:uid="{7EA0BCDC-3086-46E5-95B4-CBD9BC428DBD}"/>
    <cellStyle name="Calculation 3 8 6 13 4" xfId="29121" xr:uid="{188B0F44-C51A-4BBF-861C-8C2AEA4A2888}"/>
    <cellStyle name="Calculation 3 8 6 13 5" xfId="36948" xr:uid="{F66201A6-AA3F-4A46-A9A7-19C1F9FDFBAF}"/>
    <cellStyle name="Calculation 3 8 6 13 6" xfId="44901" xr:uid="{1DB0D39C-8DF3-4644-BC2C-CEB70208B4F1}"/>
    <cellStyle name="Calculation 3 8 6 14" xfId="9151" xr:uid="{52744BA5-44C7-472D-B23C-EAD84793D7AE}"/>
    <cellStyle name="Calculation 3 8 6 15" xfId="17013" xr:uid="{E3832780-589C-400D-8041-80ACF6522885}"/>
    <cellStyle name="Calculation 3 8 6 16" xfId="25030" xr:uid="{D54938B1-5160-4A06-A588-BB0F4727A769}"/>
    <cellStyle name="Calculation 3 8 6 17" xfId="32843" xr:uid="{DD23BEA5-157F-4A7A-A7E9-F3295232D15E}"/>
    <cellStyle name="Calculation 3 8 6 18" xfId="40804" xr:uid="{BD389473-480B-40F2-8026-AA333E605BFA}"/>
    <cellStyle name="Calculation 3 8 6 2" xfId="1352" xr:uid="{ADA9552C-B95A-4D3B-9EEC-8FAD9B6B5082}"/>
    <cellStyle name="Calculation 3 8 6 2 2" xfId="5464" xr:uid="{4EA65D21-B9BD-4DDE-8151-EE4F41212910}"/>
    <cellStyle name="Calculation 3 8 6 2 2 2" xfId="13679" xr:uid="{10C00FBB-3C8A-4E97-8E07-8EAE97EB3CBB}"/>
    <cellStyle name="Calculation 3 8 6 2 2 3" xfId="21543" xr:uid="{2593BD76-D96D-4CF4-80BE-BB4F7245DD72}"/>
    <cellStyle name="Calculation 3 8 6 2 2 4" xfId="29523" xr:uid="{67A1DD1D-EE55-4ECF-A6AF-2173BF7D5AA8}"/>
    <cellStyle name="Calculation 3 8 6 2 2 5" xfId="37350" xr:uid="{5D544186-976D-4343-B6D2-7CB6C44D5843}"/>
    <cellStyle name="Calculation 3 8 6 2 2 6" xfId="45303" xr:uid="{1BB71D94-94EC-471C-87A9-6C5414DC1740}"/>
    <cellStyle name="Calculation 3 8 6 2 3" xfId="9581" xr:uid="{C3E2ACB4-0AA1-4C59-AE25-62C1C6BC8A8A}"/>
    <cellStyle name="Calculation 3 8 6 2 4" xfId="17443" xr:uid="{B948D80F-7128-48A3-AC13-4F20E1F970EA}"/>
    <cellStyle name="Calculation 3 8 6 2 5" xfId="25454" xr:uid="{B4A41624-19F6-4CCF-A8F3-57A33ED032D4}"/>
    <cellStyle name="Calculation 3 8 6 2 6" xfId="33273" xr:uid="{27F08BB6-3105-46EA-B0FF-AA2F66464082}"/>
    <cellStyle name="Calculation 3 8 6 2 7" xfId="41234" xr:uid="{6EDE35C5-12A5-4D6A-BF47-21AE60372572}"/>
    <cellStyle name="Calculation 3 8 6 3" xfId="1695" xr:uid="{1F6F3930-5638-4D08-9783-BAB81B33CE09}"/>
    <cellStyle name="Calculation 3 8 6 3 2" xfId="5783" xr:uid="{A398EECA-DA4F-4F18-8C22-BC5D32920307}"/>
    <cellStyle name="Calculation 3 8 6 3 2 2" xfId="13998" xr:uid="{C8329D9F-1C3E-4A97-8257-658BF9C1487A}"/>
    <cellStyle name="Calculation 3 8 6 3 2 3" xfId="21862" xr:uid="{5F773E34-A338-47F6-9B31-61B20600EA0B}"/>
    <cellStyle name="Calculation 3 8 6 3 2 4" xfId="29842" xr:uid="{C80A4845-840A-45E9-9AA5-E98600B807FE}"/>
    <cellStyle name="Calculation 3 8 6 3 2 5" xfId="37669" xr:uid="{BE1C809C-453F-4584-8494-0CB9920FDC80}"/>
    <cellStyle name="Calculation 3 8 6 3 2 6" xfId="45622" xr:uid="{5E6F6913-9CC2-4060-BAFC-BD2AD43FD450}"/>
    <cellStyle name="Calculation 3 8 6 3 3" xfId="9921" xr:uid="{A9B2234B-F4C9-465A-BC9F-BFACD34AB912}"/>
    <cellStyle name="Calculation 3 8 6 3 4" xfId="17786" xr:uid="{6A054568-FDAA-4956-8C85-3923016CEB88}"/>
    <cellStyle name="Calculation 3 8 6 3 5" xfId="25794" xr:uid="{B951C868-A390-4F37-BF06-13E98E7D6CDC}"/>
    <cellStyle name="Calculation 3 8 6 3 6" xfId="33616" xr:uid="{FDC212CA-3174-4B53-B213-11853544E43E}"/>
    <cellStyle name="Calculation 3 8 6 3 7" xfId="41577" xr:uid="{3B5032B4-5A9D-4F98-8E91-8A0A189BF3AC}"/>
    <cellStyle name="Calculation 3 8 6 4" xfId="2030" xr:uid="{33B76DE8-20E4-480F-9F0A-EC54A1B2898C}"/>
    <cellStyle name="Calculation 3 8 6 4 2" xfId="6104" xr:uid="{79FBAD46-E065-43E7-A7D3-601E9C10864D}"/>
    <cellStyle name="Calculation 3 8 6 4 2 2" xfId="14319" xr:uid="{82BF4C36-A945-4D0D-A00A-AF5642ECE39B}"/>
    <cellStyle name="Calculation 3 8 6 4 2 3" xfId="22183" xr:uid="{F2F2F9E1-990F-444C-BCDC-E53DA09F3EFA}"/>
    <cellStyle name="Calculation 3 8 6 4 2 4" xfId="30163" xr:uid="{06DE7BED-4B06-4127-B479-DC72E3A5EE0C}"/>
    <cellStyle name="Calculation 3 8 6 4 2 5" xfId="37990" xr:uid="{B1137975-5FD9-4C33-9AE1-672651ADC97C}"/>
    <cellStyle name="Calculation 3 8 6 4 2 6" xfId="45943" xr:uid="{0918E669-E637-43D7-96FC-BCE23697BA8C}"/>
    <cellStyle name="Calculation 3 8 6 4 3" xfId="10256" xr:uid="{E080B513-19BC-423E-86F2-B4B8544EB7F4}"/>
    <cellStyle name="Calculation 3 8 6 4 4" xfId="18121" xr:uid="{877F6E0E-5CA3-461A-A1EC-72803642E1B1}"/>
    <cellStyle name="Calculation 3 8 6 4 5" xfId="26128" xr:uid="{3D092059-A195-4ABC-B551-F5F875F49CA4}"/>
    <cellStyle name="Calculation 3 8 6 4 6" xfId="33951" xr:uid="{D9A1B6A2-5948-4930-88BD-059D60370D45}"/>
    <cellStyle name="Calculation 3 8 6 4 7" xfId="41912" xr:uid="{3C40FCA4-2EAF-43BA-BEBA-7C4C6CEED46B}"/>
    <cellStyle name="Calculation 3 8 6 5" xfId="2349" xr:uid="{B6149824-7183-4901-8A39-D75877E88FB0}"/>
    <cellStyle name="Calculation 3 8 6 5 2" xfId="6414" xr:uid="{BC83C434-3F40-496B-8048-67E287C00020}"/>
    <cellStyle name="Calculation 3 8 6 5 2 2" xfId="14629" xr:uid="{820F339F-98A2-406C-8CE0-1506C860D4DD}"/>
    <cellStyle name="Calculation 3 8 6 5 2 3" xfId="22493" xr:uid="{82660E1E-0E05-4F20-BAE2-916B43F7638E}"/>
    <cellStyle name="Calculation 3 8 6 5 2 4" xfId="30473" xr:uid="{40AB2434-686E-4D6E-97E2-D687F1AE7ADE}"/>
    <cellStyle name="Calculation 3 8 6 5 2 5" xfId="38300" xr:uid="{6E663AA4-055A-47CF-A0D2-DC22964D7CA8}"/>
    <cellStyle name="Calculation 3 8 6 5 2 6" xfId="46253" xr:uid="{48C20121-3B89-465C-A971-2F76CCAC51C3}"/>
    <cellStyle name="Calculation 3 8 6 5 3" xfId="10575" xr:uid="{3C18A10D-06E9-468A-9AA4-29BD12394A5D}"/>
    <cellStyle name="Calculation 3 8 6 5 4" xfId="18440" xr:uid="{9F666A57-9C3C-45D5-AB9E-90CE665E65A6}"/>
    <cellStyle name="Calculation 3 8 6 5 5" xfId="26444" xr:uid="{76BD6DB7-A0B3-40CD-8D07-857F5506D1B0}"/>
    <cellStyle name="Calculation 3 8 6 5 6" xfId="34270" xr:uid="{BF177CBE-9AE1-4CBD-A59E-D2D5607D5450}"/>
    <cellStyle name="Calculation 3 8 6 5 7" xfId="42231" xr:uid="{6608B39E-A2EE-43C6-AC39-79DDB36A62A5}"/>
    <cellStyle name="Calculation 3 8 6 6" xfId="2678" xr:uid="{7E5B7B71-1541-4E85-96C8-93F349B0473E}"/>
    <cellStyle name="Calculation 3 8 6 6 2" xfId="6728" xr:uid="{F643F0A1-EA2B-428F-8E83-D07B1876D609}"/>
    <cellStyle name="Calculation 3 8 6 6 2 2" xfId="14943" xr:uid="{D7BDBEB5-D451-4D07-99FC-23C4128C699A}"/>
    <cellStyle name="Calculation 3 8 6 6 2 3" xfId="22807" xr:uid="{98FBFDF7-22A3-4295-B119-B49255D67CBA}"/>
    <cellStyle name="Calculation 3 8 6 6 2 4" xfId="30787" xr:uid="{16777994-06C4-4D52-91EA-A808A3FF57D2}"/>
    <cellStyle name="Calculation 3 8 6 6 2 5" xfId="38614" xr:uid="{2680F89B-C39E-4495-A49F-8342479FF1E7}"/>
    <cellStyle name="Calculation 3 8 6 6 2 6" xfId="46567" xr:uid="{749BD89F-F408-4FD1-802C-6E2DB9874284}"/>
    <cellStyle name="Calculation 3 8 6 6 3" xfId="10904" xr:uid="{3F61B27F-0931-4E98-8AF1-6E003B76A6C9}"/>
    <cellStyle name="Calculation 3 8 6 6 4" xfId="18769" xr:uid="{3D64FDC4-FFBC-4061-8D46-4D99B5399F0F}"/>
    <cellStyle name="Calculation 3 8 6 6 5" xfId="26772" xr:uid="{37484BD7-7EE6-457C-88BB-245EBA2F1324}"/>
    <cellStyle name="Calculation 3 8 6 6 6" xfId="34599" xr:uid="{C3EAA67C-E3BB-474D-A5B2-5E4EFB1034DE}"/>
    <cellStyle name="Calculation 3 8 6 6 7" xfId="42560" xr:uid="{07EE5B83-3EF5-4E52-8090-498FC8A82308}"/>
    <cellStyle name="Calculation 3 8 6 7" xfId="2991" xr:uid="{BC1B3606-E75D-4F77-A16E-72D61A5CD897}"/>
    <cellStyle name="Calculation 3 8 6 7 2" xfId="7033" xr:uid="{EA3946E8-7B50-4A2C-8A3E-A5252705398D}"/>
    <cellStyle name="Calculation 3 8 6 7 2 2" xfId="15248" xr:uid="{9F271DE0-8DE6-482E-842A-F48346EA8BE3}"/>
    <cellStyle name="Calculation 3 8 6 7 2 3" xfId="23112" xr:uid="{9522D9FB-497E-43FB-9E5E-3CEB943D3BA2}"/>
    <cellStyle name="Calculation 3 8 6 7 2 4" xfId="31092" xr:uid="{501DF8F9-DCEF-4DF6-A188-B068AC2397F7}"/>
    <cellStyle name="Calculation 3 8 6 7 2 5" xfId="38919" xr:uid="{03D7F3CF-85D6-4417-8893-BCFF786F5B89}"/>
    <cellStyle name="Calculation 3 8 6 7 2 6" xfId="46872" xr:uid="{34F8937F-4079-46FD-B185-8B3E381BA182}"/>
    <cellStyle name="Calculation 3 8 6 7 3" xfId="11216" xr:uid="{802AE903-A07D-41D6-AC0D-72A7A1E92AC0}"/>
    <cellStyle name="Calculation 3 8 6 7 4" xfId="19082" xr:uid="{EE715AC0-D5D1-40CF-89BC-81FBC01DF5F5}"/>
    <cellStyle name="Calculation 3 8 6 7 5" xfId="27082" xr:uid="{8EE31F7A-BBB4-44C7-9664-C2DD68EACEE2}"/>
    <cellStyle name="Calculation 3 8 6 7 6" xfId="34912" xr:uid="{EE4E751F-79A8-4290-AE20-18A7375362A2}"/>
    <cellStyle name="Calculation 3 8 6 7 7" xfId="42873" xr:uid="{352DDA05-4507-4713-9BE2-E60EB89AE6C2}"/>
    <cellStyle name="Calculation 3 8 6 8" xfId="3312" xr:uid="{EAF2CA01-3839-4D2F-912C-A6D990DF7682}"/>
    <cellStyle name="Calculation 3 8 6 8 2" xfId="7340" xr:uid="{6678192B-4CEF-44FB-9F20-9BAEC20713D4}"/>
    <cellStyle name="Calculation 3 8 6 8 2 2" xfId="15555" xr:uid="{E4A23A0E-F0CC-43AA-A3F9-AA0BB42F3421}"/>
    <cellStyle name="Calculation 3 8 6 8 2 3" xfId="23419" xr:uid="{41DB53E6-9D67-49BD-A9FD-8488C03DF5D2}"/>
    <cellStyle name="Calculation 3 8 6 8 2 4" xfId="31399" xr:uid="{5AC97B79-6664-444C-B1B3-17CA80DC0F28}"/>
    <cellStyle name="Calculation 3 8 6 8 2 5" xfId="39226" xr:uid="{8F0D1C28-5027-4275-89EA-B592307128EA}"/>
    <cellStyle name="Calculation 3 8 6 8 2 6" xfId="47179" xr:uid="{EE7F17C6-4AAE-4AF1-ADA9-FB4F0F75A661}"/>
    <cellStyle name="Calculation 3 8 6 8 3" xfId="11536" xr:uid="{8A12FC6C-2666-44E4-AF8A-4F7366CA1EAF}"/>
    <cellStyle name="Calculation 3 8 6 8 4" xfId="19403" xr:uid="{FDB47CCF-8863-41D0-963C-8CF0F074E826}"/>
    <cellStyle name="Calculation 3 8 6 8 5" xfId="27403" xr:uid="{1FE63C51-D1EB-4507-8B49-3C085D837E65}"/>
    <cellStyle name="Calculation 3 8 6 8 6" xfId="35233" xr:uid="{4DB24B3E-2219-4BF0-A849-EBC808AA5401}"/>
    <cellStyle name="Calculation 3 8 6 8 7" xfId="43194" xr:uid="{39E0AA78-89B1-4D57-8D07-9047BB6F8583}"/>
    <cellStyle name="Calculation 3 8 6 9" xfId="3605" xr:uid="{196B0ADA-ED39-488F-942F-AC5E559DB128}"/>
    <cellStyle name="Calculation 3 8 6 9 2" xfId="7633" xr:uid="{A9ACDF17-4C53-47EE-9E48-7CDEE342F39D}"/>
    <cellStyle name="Calculation 3 8 6 9 2 2" xfId="15848" xr:uid="{10240A2A-4BA6-4D66-AD9C-DD3C8828B246}"/>
    <cellStyle name="Calculation 3 8 6 9 2 3" xfId="23712" xr:uid="{E227EC8C-1442-4F82-A1BB-B563D667A8E2}"/>
    <cellStyle name="Calculation 3 8 6 9 2 4" xfId="31692" xr:uid="{CA0F2379-496C-4C3D-A69E-E321B6CC1B1C}"/>
    <cellStyle name="Calculation 3 8 6 9 2 5" xfId="39519" xr:uid="{4FF9990C-D239-45B8-8246-7E8BE8074052}"/>
    <cellStyle name="Calculation 3 8 6 9 2 6" xfId="47472" xr:uid="{7DF54463-D883-4ACF-AA98-1EAC5E4CDE32}"/>
    <cellStyle name="Calculation 3 8 6 9 3" xfId="11829" xr:uid="{D11C273C-F4BF-40BD-B161-F2DD0BCCAA8B}"/>
    <cellStyle name="Calculation 3 8 6 9 4" xfId="19696" xr:uid="{19967859-A247-4761-96EA-BB5945E150D0}"/>
    <cellStyle name="Calculation 3 8 6 9 5" xfId="27696" xr:uid="{C2DFE249-0504-4D62-A5F2-69683ECA3D3A}"/>
    <cellStyle name="Calculation 3 8 6 9 6" xfId="35526" xr:uid="{EEF66E5F-1A15-480E-9F91-44BC44D01C71}"/>
    <cellStyle name="Calculation 3 8 6 9 7" xfId="43487" xr:uid="{1C221CF5-E3DE-4C24-80CD-477E21C3CEF8}"/>
    <cellStyle name="Calculation 3 8 7" xfId="1271" xr:uid="{BE11DD1C-8C28-427F-A02E-7C5C70DF8469}"/>
    <cellStyle name="Calculation 3 8 7 2" xfId="5391" xr:uid="{40488A44-AE3E-43B0-BEE5-87EB272B6293}"/>
    <cellStyle name="Calculation 3 8 7 2 2" xfId="13606" xr:uid="{17F2B2D9-5E2A-4E81-94D6-E7F6C5508CA4}"/>
    <cellStyle name="Calculation 3 8 7 2 3" xfId="21470" xr:uid="{7E6DFAA5-E8EF-4A39-A0A8-4663EA5A6D54}"/>
    <cellStyle name="Calculation 3 8 7 2 4" xfId="29450" xr:uid="{6DE8C950-32B1-4D46-A818-0980BE91E3EB}"/>
    <cellStyle name="Calculation 3 8 7 2 5" xfId="37277" xr:uid="{40B1B35A-ED7B-4F88-9F75-8F6308538915}"/>
    <cellStyle name="Calculation 3 8 7 2 6" xfId="45230" xr:uid="{1F7CE88E-5B2F-4ADA-BF05-023FD91FA5A8}"/>
    <cellStyle name="Calculation 3 8 7 3" xfId="9500" xr:uid="{02F51B0D-E013-4EDA-932D-B1715F608970}"/>
    <cellStyle name="Calculation 3 8 7 4" xfId="17362" xr:uid="{255F69D1-C2CF-46B3-A3F0-FBCE4B71C98F}"/>
    <cellStyle name="Calculation 3 8 7 5" xfId="25376" xr:uid="{118339F8-E9C0-4E4F-ACD6-224CD3EDD3F5}"/>
    <cellStyle name="Calculation 3 8 7 6" xfId="33192" xr:uid="{F1B2E661-69E6-40F8-9366-334184B14746}"/>
    <cellStyle name="Calculation 3 8 7 7" xfId="41153" xr:uid="{079580CC-E96C-4A34-810C-48671E024E81}"/>
    <cellStyle name="Calculation 3 8 8" xfId="1615" xr:uid="{11189929-BD90-4851-99CA-CA735A01F3AD}"/>
    <cellStyle name="Calculation 3 8 8 2" xfId="5711" xr:uid="{FF9BE4F0-4099-4110-B7D0-B2C20500061D}"/>
    <cellStyle name="Calculation 3 8 8 2 2" xfId="13926" xr:uid="{4043401F-366F-4163-A80D-B3B5EF8BC46F}"/>
    <cellStyle name="Calculation 3 8 8 2 3" xfId="21790" xr:uid="{ACB01BA8-A7FE-464E-A0E7-B41AEE5D02BC}"/>
    <cellStyle name="Calculation 3 8 8 2 4" xfId="29770" xr:uid="{6BFF536E-3BF3-422B-BF75-5143970D8CBD}"/>
    <cellStyle name="Calculation 3 8 8 2 5" xfId="37597" xr:uid="{CC4268D1-B0DB-41E0-8024-BACB4062A13F}"/>
    <cellStyle name="Calculation 3 8 8 2 6" xfId="45550" xr:uid="{DE882748-C9AC-42EC-A8CD-9B0FAF74C3A5}"/>
    <cellStyle name="Calculation 3 8 8 3" xfId="9843" xr:uid="{FBC1BE48-40F1-49D4-A4D5-65F210F554BD}"/>
    <cellStyle name="Calculation 3 8 8 4" xfId="17706" xr:uid="{4E9C85E0-DB08-479D-ADBD-FA526A7D41C1}"/>
    <cellStyle name="Calculation 3 8 8 5" xfId="25717" xr:uid="{2FF0F9AE-9E05-4252-9C59-67351C6D61B2}"/>
    <cellStyle name="Calculation 3 8 8 6" xfId="33536" xr:uid="{6BE014AB-AB19-4648-8C86-0B70E4579656}"/>
    <cellStyle name="Calculation 3 8 8 7" xfId="41497" xr:uid="{6658E13E-12C3-46A8-8486-B2F9CD3C3D39}"/>
    <cellStyle name="Calculation 3 8 9" xfId="1956" xr:uid="{3BA55D71-E831-42B9-AEDF-22B0C94C206E}"/>
    <cellStyle name="Calculation 3 8 9 2" xfId="6030" xr:uid="{05766C18-BE7B-475B-930B-45B36EB02D61}"/>
    <cellStyle name="Calculation 3 8 9 2 2" xfId="14245" xr:uid="{BCCA2F31-E08A-4447-B1A3-736E28F4A780}"/>
    <cellStyle name="Calculation 3 8 9 2 3" xfId="22109" xr:uid="{2D52D0BF-396E-4D54-AD34-3E9C8F5D8928}"/>
    <cellStyle name="Calculation 3 8 9 2 4" xfId="30089" xr:uid="{8C7C3998-D3AE-42BF-ACDE-D712B6E4A3F4}"/>
    <cellStyle name="Calculation 3 8 9 2 5" xfId="37916" xr:uid="{2C7AC523-623F-4A27-83D3-EA4D7D5FA4B5}"/>
    <cellStyle name="Calculation 3 8 9 2 6" xfId="45869" xr:uid="{0257F35A-BF2A-44EB-A1F1-6F9DDED09A1E}"/>
    <cellStyle name="Calculation 3 8 9 3" xfId="10182" xr:uid="{962AE4A3-8036-4714-BC44-6839B81B39DA}"/>
    <cellStyle name="Calculation 3 8 9 4" xfId="18047" xr:uid="{E16A5C19-711A-4160-BD75-22F19F13A57A}"/>
    <cellStyle name="Calculation 3 8 9 5" xfId="26054" xr:uid="{F31608FB-5476-4B44-9495-9DFDBDB0FA54}"/>
    <cellStyle name="Calculation 3 8 9 6" xfId="33877" xr:uid="{0DD34978-E8C7-4D4B-BB32-469645DC53D6}"/>
    <cellStyle name="Calculation 3 8 9 7" xfId="41838" xr:uid="{C383A739-328F-4844-A776-7B0AFF05AF51}"/>
    <cellStyle name="Calculation 3 9" xfId="916" xr:uid="{E0D77437-EC54-4141-935E-0E07B355EB84}"/>
    <cellStyle name="Calculation 3 9 10" xfId="3894" xr:uid="{A065CB01-D3E3-44D5-8CD4-A062389BA955}"/>
    <cellStyle name="Calculation 3 9 10 2" xfId="7915" xr:uid="{8E34B7AA-CDCE-4E38-87E3-DB7BAF90B141}"/>
    <cellStyle name="Calculation 3 9 10 2 2" xfId="16130" xr:uid="{FB197314-020E-42B5-B5C8-FBE625028794}"/>
    <cellStyle name="Calculation 3 9 10 2 3" xfId="23994" xr:uid="{2CCA7A47-26D0-4B20-B424-932B6B3F6B41}"/>
    <cellStyle name="Calculation 3 9 10 2 4" xfId="31974" xr:uid="{687107EC-A224-4F29-BDC5-2BCCF5FCC03E}"/>
    <cellStyle name="Calculation 3 9 10 2 5" xfId="39801" xr:uid="{C1BB58CF-BBC3-4009-AA2C-F840E6F0BD37}"/>
    <cellStyle name="Calculation 3 9 10 2 6" xfId="47754" xr:uid="{CE47B022-8DCD-47D6-82F3-BEF1E6D44542}"/>
    <cellStyle name="Calculation 3 9 10 3" xfId="12117" xr:uid="{2D4F9A0F-6EF6-4D86-8840-FD43BCB3DD7E}"/>
    <cellStyle name="Calculation 3 9 10 4" xfId="19985" xr:uid="{43AC280D-5FE0-4E90-9043-A30B6E695934}"/>
    <cellStyle name="Calculation 3 9 10 5" xfId="27983" xr:uid="{1EAE4C53-7C90-4F54-95E3-8C5C0B36B746}"/>
    <cellStyle name="Calculation 3 9 10 6" xfId="35815" xr:uid="{F52DF569-C5E2-40C8-9A19-1AFF84B7B91A}"/>
    <cellStyle name="Calculation 3 9 10 7" xfId="43776" xr:uid="{FC35365B-6841-4F65-90A6-539C4AF58EE6}"/>
    <cellStyle name="Calculation 3 9 11" xfId="4195" xr:uid="{0F086CBC-3335-4A7C-AD22-399FFACB97E6}"/>
    <cellStyle name="Calculation 3 9 11 2" xfId="8201" xr:uid="{95FE75F1-3E25-457F-8A69-F68E9485F4E4}"/>
    <cellStyle name="Calculation 3 9 11 2 2" xfId="16416" xr:uid="{5596807B-BD24-48A6-B219-5A791B5B34A1}"/>
    <cellStyle name="Calculation 3 9 11 2 3" xfId="24280" xr:uid="{30F3683D-326B-44C6-B6AB-8F113B4FABBC}"/>
    <cellStyle name="Calculation 3 9 11 2 4" xfId="32260" xr:uid="{3A7C2A2F-4CCA-4908-9BD1-769BAE9E9F0A}"/>
    <cellStyle name="Calculation 3 9 11 2 5" xfId="40087" xr:uid="{1129595F-6E26-477B-B1AB-F64605C23C74}"/>
    <cellStyle name="Calculation 3 9 11 2 6" xfId="48040" xr:uid="{EEA80857-9198-428C-8872-A4A8DC13678D}"/>
    <cellStyle name="Calculation 3 9 11 3" xfId="12417" xr:uid="{CE9F5F62-5780-44EF-8614-A8ED8C0E1D0E}"/>
    <cellStyle name="Calculation 3 9 11 4" xfId="20286" xr:uid="{D18D5FFB-6CB5-433B-88FD-DDFAE7590346}"/>
    <cellStyle name="Calculation 3 9 11 5" xfId="28281" xr:uid="{091691D2-0367-4D2B-A20A-A1E41D59ECC7}"/>
    <cellStyle name="Calculation 3 9 11 6" xfId="36116" xr:uid="{C246523C-EF8E-4B7D-A8C2-98C17E51EE89}"/>
    <cellStyle name="Calculation 3 9 11 7" xfId="44077" xr:uid="{E1AAD1F1-A447-48AB-8426-D369BD5CF971}"/>
    <cellStyle name="Calculation 3 9 12" xfId="4480" xr:uid="{8F26365B-D740-4ACC-975A-EAE5960FF0E1}"/>
    <cellStyle name="Calculation 3 9 12 2" xfId="8480" xr:uid="{4BED1F64-04ED-4969-B2B2-046A6A842423}"/>
    <cellStyle name="Calculation 3 9 12 2 2" xfId="16695" xr:uid="{516F2B44-09C6-4AED-B827-40A1319177EF}"/>
    <cellStyle name="Calculation 3 9 12 2 3" xfId="24559" xr:uid="{254BEEEF-503F-44AB-9D2C-AF954284F23A}"/>
    <cellStyle name="Calculation 3 9 12 2 4" xfId="32539" xr:uid="{857A00F0-7DA0-43FF-9C3D-D3E0587171E5}"/>
    <cellStyle name="Calculation 3 9 12 2 5" xfId="40366" xr:uid="{329C3B29-0EB4-41C7-B8CA-31F1A2C12A27}"/>
    <cellStyle name="Calculation 3 9 12 2 6" xfId="48319" xr:uid="{B5362021-A2B6-4A4A-82CE-4B2EE43BC192}"/>
    <cellStyle name="Calculation 3 9 12 3" xfId="12702" xr:uid="{87633932-55C8-48FB-B589-FBC52A963A63}"/>
    <cellStyle name="Calculation 3 9 12 4" xfId="20571" xr:uid="{12A567F3-AB6E-49F8-9BD1-A4F4175DB2D8}"/>
    <cellStyle name="Calculation 3 9 12 5" xfId="28564" xr:uid="{508EA192-F44E-49D0-89E9-5CCF346BD44D}"/>
    <cellStyle name="Calculation 3 9 12 6" xfId="36401" xr:uid="{BA0E1A28-1ACF-484D-9D80-5F95FFB14A34}"/>
    <cellStyle name="Calculation 3 9 12 7" xfId="44362" xr:uid="{A2F4AB15-76E2-4A00-8E27-28E21E36FC17}"/>
    <cellStyle name="Calculation 3 9 13" xfId="5057" xr:uid="{E47847A0-735A-4951-BC81-883B6E6CD290}"/>
    <cellStyle name="Calculation 3 9 13 2" xfId="13272" xr:uid="{3B67A5A0-046D-4F96-863F-8F9F87220914}"/>
    <cellStyle name="Calculation 3 9 13 3" xfId="21136" xr:uid="{115B5F40-5BEF-4CFB-B04A-28165FA07B3E}"/>
    <cellStyle name="Calculation 3 9 13 4" xfId="29116" xr:uid="{9FF375C9-9FFA-4BED-A2EA-7AFB76716237}"/>
    <cellStyle name="Calculation 3 9 13 5" xfId="36943" xr:uid="{19502F0D-5C27-471A-85FE-6C68E516FDB1}"/>
    <cellStyle name="Calculation 3 9 13 6" xfId="44896" xr:uid="{EEAF0F1E-46C1-4154-B9F1-7443883A73AB}"/>
    <cellStyle name="Calculation 3 9 14" xfId="9145" xr:uid="{DEB5BD8A-EABB-4CC7-BE63-A142911DEB6F}"/>
    <cellStyle name="Calculation 3 9 15" xfId="17007" xr:uid="{99074EE6-6155-49F1-AB57-895C8621A271}"/>
    <cellStyle name="Calculation 3 9 16" xfId="25025" xr:uid="{331A0E5F-78F9-44FD-A51B-A9EC3DCAB1E5}"/>
    <cellStyle name="Calculation 3 9 17" xfId="32837" xr:uid="{CECFF502-2D96-43F7-B64F-E99A7C7D8E56}"/>
    <cellStyle name="Calculation 3 9 18" xfId="40798" xr:uid="{F24246C2-6C7C-40B7-9431-AE2AF089A590}"/>
    <cellStyle name="Calculation 3 9 2" xfId="1346" xr:uid="{4C2A64E2-7041-49CE-8DDF-9874208ADC36}"/>
    <cellStyle name="Calculation 3 9 2 2" xfId="5459" xr:uid="{C1887AEF-47BB-4A0E-A835-EABCEA1981C9}"/>
    <cellStyle name="Calculation 3 9 2 2 2" xfId="13674" xr:uid="{5039EDE7-8C50-4EE6-9ADF-B6D00616B2BA}"/>
    <cellStyle name="Calculation 3 9 2 2 3" xfId="21538" xr:uid="{40BB1DE6-97B8-4AAD-959C-62F6798BABF8}"/>
    <cellStyle name="Calculation 3 9 2 2 4" xfId="29518" xr:uid="{075E3ED1-75ED-4AAA-BE3C-76823B42EC63}"/>
    <cellStyle name="Calculation 3 9 2 2 5" xfId="37345" xr:uid="{40FA2436-B268-42BF-8A9C-372B515EBB20}"/>
    <cellStyle name="Calculation 3 9 2 2 6" xfId="45298" xr:uid="{6532677B-A9DB-4CC7-9E85-DB5A6EFEE1B4}"/>
    <cellStyle name="Calculation 3 9 2 3" xfId="9575" xr:uid="{D945EFD8-FECD-4C52-A8A6-001A4044C946}"/>
    <cellStyle name="Calculation 3 9 2 4" xfId="17437" xr:uid="{D6AD6441-ACB2-401F-8EE7-A249D223ED42}"/>
    <cellStyle name="Calculation 3 9 2 5" xfId="25449" xr:uid="{F484CECC-BFA8-44D6-90EB-A640C1A3C967}"/>
    <cellStyle name="Calculation 3 9 2 6" xfId="33267" xr:uid="{D5799D40-8F45-426E-A662-8AE461A669DA}"/>
    <cellStyle name="Calculation 3 9 2 7" xfId="41228" xr:uid="{9E420471-D03C-437B-AD83-882E2F60FFBD}"/>
    <cellStyle name="Calculation 3 9 3" xfId="1689" xr:uid="{DFA5BA69-6432-4264-977E-9D74EFFF5917}"/>
    <cellStyle name="Calculation 3 9 3 2" xfId="5778" xr:uid="{240338A6-FC08-4836-97B7-B69AD3E910CE}"/>
    <cellStyle name="Calculation 3 9 3 2 2" xfId="13993" xr:uid="{B78E7E50-ADAC-49A9-9680-FC481A0F468B}"/>
    <cellStyle name="Calculation 3 9 3 2 3" xfId="21857" xr:uid="{FC0D7916-F4FB-4B59-85C1-456E3D6BD2D7}"/>
    <cellStyle name="Calculation 3 9 3 2 4" xfId="29837" xr:uid="{444FF735-5B70-48D2-B633-49EDF6B0ED61}"/>
    <cellStyle name="Calculation 3 9 3 2 5" xfId="37664" xr:uid="{D180A01B-917B-4088-AA1D-EF03FA856D9B}"/>
    <cellStyle name="Calculation 3 9 3 2 6" xfId="45617" xr:uid="{AF88E06C-58CE-460D-AAE4-43A050AD0E3F}"/>
    <cellStyle name="Calculation 3 9 3 3" xfId="9916" xr:uid="{C5E2EF44-8D85-4B7C-9A8C-ACACA0DBDF1E}"/>
    <cellStyle name="Calculation 3 9 3 4" xfId="17780" xr:uid="{6E60A0A0-4FF0-463F-A1F3-1C76BCAC4E03}"/>
    <cellStyle name="Calculation 3 9 3 5" xfId="25789" xr:uid="{BAC31ADE-70F2-40B5-AB01-B163522BA9FF}"/>
    <cellStyle name="Calculation 3 9 3 6" xfId="33610" xr:uid="{A9CBA0BA-E20F-4D09-AEEF-72B6AE18F2F6}"/>
    <cellStyle name="Calculation 3 9 3 7" xfId="41571" xr:uid="{87F0CEBE-9475-4129-8DAC-C9B1EE737111}"/>
    <cellStyle name="Calculation 3 9 4" xfId="2024" xr:uid="{09A7A8B8-A417-434E-ADB0-085CABA6D68D}"/>
    <cellStyle name="Calculation 3 9 4 2" xfId="6098" xr:uid="{B677CCF2-0095-489F-985F-975186A05EFB}"/>
    <cellStyle name="Calculation 3 9 4 2 2" xfId="14313" xr:uid="{5F68E02F-974F-4391-B057-E11DE88CEC16}"/>
    <cellStyle name="Calculation 3 9 4 2 3" xfId="22177" xr:uid="{70541DDE-D78E-47CF-8F2D-3322638E8C56}"/>
    <cellStyle name="Calculation 3 9 4 2 4" xfId="30157" xr:uid="{33726EE6-C674-488F-B980-A4BF3AE01667}"/>
    <cellStyle name="Calculation 3 9 4 2 5" xfId="37984" xr:uid="{7D0AF13B-E6A8-4D30-9F6B-88BBC8CD2416}"/>
    <cellStyle name="Calculation 3 9 4 2 6" xfId="45937" xr:uid="{B21BEC3A-4C5C-4832-9ACA-91739F6E7020}"/>
    <cellStyle name="Calculation 3 9 4 3" xfId="10250" xr:uid="{7816EC67-0323-4F03-BCC0-4CA537409219}"/>
    <cellStyle name="Calculation 3 9 4 4" xfId="18115" xr:uid="{B2B38A08-0902-4B9F-A2ED-72539687C374}"/>
    <cellStyle name="Calculation 3 9 4 5" xfId="26122" xr:uid="{8EC70838-B8A7-4F4E-AF45-B3C4959429E9}"/>
    <cellStyle name="Calculation 3 9 4 6" xfId="33945" xr:uid="{5BC5149B-733B-4173-9026-AB6B69910075}"/>
    <cellStyle name="Calculation 3 9 4 7" xfId="41906" xr:uid="{A8C4EB4B-9DAE-4EC6-AA11-71C4BB54379B}"/>
    <cellStyle name="Calculation 3 9 5" xfId="2343" xr:uid="{226571D9-57C7-4C47-91A2-BA9C50C5D144}"/>
    <cellStyle name="Calculation 3 9 5 2" xfId="6409" xr:uid="{5D10CDF8-3B56-4660-8E4A-B1C4B55A910D}"/>
    <cellStyle name="Calculation 3 9 5 2 2" xfId="14624" xr:uid="{BF9B1793-FCED-41A2-B76A-0506684E5853}"/>
    <cellStyle name="Calculation 3 9 5 2 3" xfId="22488" xr:uid="{6320AF6A-FDEB-4F2C-A269-A8B5A791A7CC}"/>
    <cellStyle name="Calculation 3 9 5 2 4" xfId="30468" xr:uid="{19EB62A6-E49C-477A-BB44-95D56AFC2FDC}"/>
    <cellStyle name="Calculation 3 9 5 2 5" xfId="38295" xr:uid="{05542D65-1DBC-4C45-9C40-075BE1B299ED}"/>
    <cellStyle name="Calculation 3 9 5 2 6" xfId="46248" xr:uid="{4D731C66-E06D-4125-AF42-ED482503FBC0}"/>
    <cellStyle name="Calculation 3 9 5 3" xfId="10569" xr:uid="{5055EF62-305F-47B2-A60F-70BF9E3FA097}"/>
    <cellStyle name="Calculation 3 9 5 4" xfId="18434" xr:uid="{419A14D3-2452-4829-BB79-8219C9F053D9}"/>
    <cellStyle name="Calculation 3 9 5 5" xfId="26439" xr:uid="{132E5F9F-8342-420C-9833-B80E3A489BD1}"/>
    <cellStyle name="Calculation 3 9 5 6" xfId="34264" xr:uid="{63343D13-0063-4AD3-8AC6-826CA9CB4B61}"/>
    <cellStyle name="Calculation 3 9 5 7" xfId="42225" xr:uid="{C77CE432-B782-414F-982A-5ED236B7BA5F}"/>
    <cellStyle name="Calculation 3 9 6" xfId="2673" xr:uid="{2839F674-2569-4D68-B56E-4B0B391208EA}"/>
    <cellStyle name="Calculation 3 9 6 2" xfId="6723" xr:uid="{1ED1471A-0E91-4A3C-8EF1-53F09E1B4678}"/>
    <cellStyle name="Calculation 3 9 6 2 2" xfId="14938" xr:uid="{9327F982-2F2A-4438-8858-1EE0211E8CBB}"/>
    <cellStyle name="Calculation 3 9 6 2 3" xfId="22802" xr:uid="{C57F2296-51CB-4A77-B0C8-A97A781FC5DB}"/>
    <cellStyle name="Calculation 3 9 6 2 4" xfId="30782" xr:uid="{E2064208-518B-49A8-8E2F-681A25F91D94}"/>
    <cellStyle name="Calculation 3 9 6 2 5" xfId="38609" xr:uid="{DB345F72-6521-4D26-8177-E68C2A525D70}"/>
    <cellStyle name="Calculation 3 9 6 2 6" xfId="46562" xr:uid="{96A91EB2-2B35-43E8-87E8-F7BE6A82B647}"/>
    <cellStyle name="Calculation 3 9 6 3" xfId="10899" xr:uid="{27607E7B-282C-40C6-AF90-7126ED6CAB31}"/>
    <cellStyle name="Calculation 3 9 6 4" xfId="18764" xr:uid="{92BDB4D1-FD20-4E79-8A6F-0433AD4E3454}"/>
    <cellStyle name="Calculation 3 9 6 5" xfId="26767" xr:uid="{6437AF49-891C-4395-A6D6-8D63AA419D50}"/>
    <cellStyle name="Calculation 3 9 6 6" xfId="34594" xr:uid="{1B2CDF42-EDA1-459F-AA67-1F3B5B82C1D4}"/>
    <cellStyle name="Calculation 3 9 6 7" xfId="42555" xr:uid="{C731DC6B-1AB0-451E-8909-BCC67FDC894C}"/>
    <cellStyle name="Calculation 3 9 7" xfId="2985" xr:uid="{6997FE1D-F340-4D03-80D2-A97B3614DA7C}"/>
    <cellStyle name="Calculation 3 9 7 2" xfId="7028" xr:uid="{13478A69-C917-43CC-99A2-FE324A7401A4}"/>
    <cellStyle name="Calculation 3 9 7 2 2" xfId="15243" xr:uid="{FDEE6320-9604-4DC3-B4C8-D568550A6AF1}"/>
    <cellStyle name="Calculation 3 9 7 2 3" xfId="23107" xr:uid="{ABF62AF4-B76D-4ABB-B409-1BBE03FA6414}"/>
    <cellStyle name="Calculation 3 9 7 2 4" xfId="31087" xr:uid="{EA39AA55-9064-4292-8364-FDC6A4C4462D}"/>
    <cellStyle name="Calculation 3 9 7 2 5" xfId="38914" xr:uid="{D20106D8-4C9B-42C9-8FF3-755A782A7E87}"/>
    <cellStyle name="Calculation 3 9 7 2 6" xfId="46867" xr:uid="{1C3864BD-CDD9-43E9-A89E-0599E34AF935}"/>
    <cellStyle name="Calculation 3 9 7 3" xfId="11210" xr:uid="{A8AD1480-63D8-492F-ADCD-0C05A45F91C9}"/>
    <cellStyle name="Calculation 3 9 7 4" xfId="19076" xr:uid="{AF1BE2E5-EADC-4C4A-8093-4AE1DE680722}"/>
    <cellStyle name="Calculation 3 9 7 5" xfId="27077" xr:uid="{02573967-9122-45B9-9059-86FBC16E772B}"/>
    <cellStyle name="Calculation 3 9 7 6" xfId="34906" xr:uid="{B35C1B67-405E-456F-8C13-3972C249AF8C}"/>
    <cellStyle name="Calculation 3 9 7 7" xfId="42867" xr:uid="{006FBC81-EB2B-4A36-AC07-01985178BEC4}"/>
    <cellStyle name="Calculation 3 9 8" xfId="3306" xr:uid="{649BE7DB-C0B6-41F6-BDD7-DBA1F5E19D88}"/>
    <cellStyle name="Calculation 3 9 8 2" xfId="7334" xr:uid="{4A3BFD5E-60EE-4677-8A2A-85F6BFD6EB73}"/>
    <cellStyle name="Calculation 3 9 8 2 2" xfId="15549" xr:uid="{48F05A36-6C04-49AA-8488-78AAAE1721E5}"/>
    <cellStyle name="Calculation 3 9 8 2 3" xfId="23413" xr:uid="{A19AE7FC-0345-4CEB-BE70-B72AB593CFE6}"/>
    <cellStyle name="Calculation 3 9 8 2 4" xfId="31393" xr:uid="{AAE86969-8580-4C8D-B0CF-8F7DFDA6DA15}"/>
    <cellStyle name="Calculation 3 9 8 2 5" xfId="39220" xr:uid="{8EA86D12-1E08-4BE6-8943-1AA8F03D34B3}"/>
    <cellStyle name="Calculation 3 9 8 2 6" xfId="47173" xr:uid="{DAD45037-27B7-4EAA-A756-1447B11C90F6}"/>
    <cellStyle name="Calculation 3 9 8 3" xfId="11530" xr:uid="{517180CB-796C-4E65-AADC-AD46492D18EF}"/>
    <cellStyle name="Calculation 3 9 8 4" xfId="19397" xr:uid="{E5AE6184-B686-44CE-9408-5D1D578EFA41}"/>
    <cellStyle name="Calculation 3 9 8 5" xfId="27397" xr:uid="{98D2352A-F254-4B33-9F75-E37710493DB1}"/>
    <cellStyle name="Calculation 3 9 8 6" xfId="35227" xr:uid="{C7460EB7-52BE-4678-9A95-F1E7EE17100B}"/>
    <cellStyle name="Calculation 3 9 8 7" xfId="43188" xr:uid="{01FF9ACF-6FC7-4274-8988-3C4EECE87A28}"/>
    <cellStyle name="Calculation 3 9 9" xfId="3599" xr:uid="{B2F5FC86-797A-4352-8517-7AC6F7745924}"/>
    <cellStyle name="Calculation 3 9 9 2" xfId="7627" xr:uid="{753092FA-C995-4B27-B184-BECCB8DCF947}"/>
    <cellStyle name="Calculation 3 9 9 2 2" xfId="15842" xr:uid="{3DD9CBDE-66C7-4AFA-A998-CCE4EF058483}"/>
    <cellStyle name="Calculation 3 9 9 2 3" xfId="23706" xr:uid="{2D39F414-D5D8-4672-B179-5A28769AE3E5}"/>
    <cellStyle name="Calculation 3 9 9 2 4" xfId="31686" xr:uid="{8F178165-A2CD-4155-8F8B-08CD8AA5CBC1}"/>
    <cellStyle name="Calculation 3 9 9 2 5" xfId="39513" xr:uid="{05A391E6-C15B-4E78-ABC4-DF2E6EE51BA8}"/>
    <cellStyle name="Calculation 3 9 9 2 6" xfId="47466" xr:uid="{145566CC-E534-4B7E-9C2B-D0A81DED5A0B}"/>
    <cellStyle name="Calculation 3 9 9 3" xfId="11823" xr:uid="{C44B6094-26A1-4DDB-B787-4E24B2DA844D}"/>
    <cellStyle name="Calculation 3 9 9 4" xfId="19690" xr:uid="{1ADCD470-5A29-4128-8A5F-D72CF0FE5AC8}"/>
    <cellStyle name="Calculation 3 9 9 5" xfId="27690" xr:uid="{A8F3B644-C1E4-4478-A514-3ACB65231C16}"/>
    <cellStyle name="Calculation 3 9 9 6" xfId="35520" xr:uid="{3DE2CA83-6226-4125-8E54-7FB3555EBFDA}"/>
    <cellStyle name="Calculation 3 9 9 7" xfId="43481" xr:uid="{0156F8FB-3716-49BF-8A2C-2C3285295023}"/>
    <cellStyle name="Calculation 4" xfId="8702" xr:uid="{C5255FBD-4AD8-422C-8E70-B4E86BEC456C}"/>
    <cellStyle name="Calculation 4 2" xfId="16917" xr:uid="{3C2F9A9E-126E-478B-ABDF-A52D5591737C}"/>
    <cellStyle name="Calculation 4 3" xfId="24781" xr:uid="{CC4E16FE-3B8A-4952-942B-88FC584831E3}"/>
    <cellStyle name="Calculation 4 4" xfId="32760" xr:uid="{CCBDA0CA-8239-4435-B31E-FFA9CCAE0F40}"/>
    <cellStyle name="Calculation 4 5" xfId="40588" xr:uid="{10C83472-59E1-4CCF-9645-5EE94ABD3C7D}"/>
    <cellStyle name="Calculation 4 6" xfId="48541" xr:uid="{C3A564C5-6031-4C28-92C6-8E220A30AB97}"/>
    <cellStyle name="Check Cell" xfId="14" builtinId="23" customBuiltin="1"/>
    <cellStyle name="Check Cell 2" xfId="482" xr:uid="{3EA99093-B05D-41D7-8D96-6D82CDECAE22}"/>
    <cellStyle name="Check Cell 2 10" xfId="1248" xr:uid="{15A4090D-0DFF-4AB0-90F3-6072108D7DDF}"/>
    <cellStyle name="Check Cell 2 10 2" xfId="17339" xr:uid="{84DE6799-3775-4C9B-8C43-7905299A6F26}"/>
    <cellStyle name="Check Cell 2 10 3" xfId="33169" xr:uid="{71E3223B-F1C3-4973-9063-27D3EBE71857}"/>
    <cellStyle name="Check Cell 2 10 4" xfId="41130" xr:uid="{502EDF46-1BEA-4479-BDD8-04E2D771123E}"/>
    <cellStyle name="Check Cell 2 11" xfId="1591" xr:uid="{8655F79C-1DC7-41CA-9A6D-17FCD0507AEB}"/>
    <cellStyle name="Check Cell 2 11 2" xfId="17682" xr:uid="{B830D3E6-1959-4BE0-91F5-DEC3F2025163}"/>
    <cellStyle name="Check Cell 2 11 3" xfId="33512" xr:uid="{62AD79F9-62D0-40FC-8FC2-7D8ECE3A1757}"/>
    <cellStyle name="Check Cell 2 11 4" xfId="41473" xr:uid="{F6946658-AE04-492F-9353-CC4F4A1DBC0A}"/>
    <cellStyle name="Check Cell 2 12" xfId="641" xr:uid="{A3CD0909-E25D-4A86-B6FC-5A73CA2396CC}"/>
    <cellStyle name="Check Cell 2 12 2" xfId="12869" xr:uid="{587A7E02-F013-4FAE-9A65-04FD64214C1C}"/>
    <cellStyle name="Check Cell 2 12 3" xfId="28149" xr:uid="{645FF634-233F-4D6E-A3BF-E1D4DBECBDBC}"/>
    <cellStyle name="Check Cell 2 12 4" xfId="40598" xr:uid="{AC6D4BD0-A47F-401A-8274-EAA97175DF12}"/>
    <cellStyle name="Check Cell 2 13" xfId="1603" xr:uid="{1A639BC0-4940-4280-BB38-458B3BEBD47E}"/>
    <cellStyle name="Check Cell 2 13 2" xfId="17694" xr:uid="{57315DC8-2D75-4E1B-900F-2A852455EE17}"/>
    <cellStyle name="Check Cell 2 13 3" xfId="33524" xr:uid="{AA4A48A2-22E9-4D15-8C73-49F41DB0B33C}"/>
    <cellStyle name="Check Cell 2 13 4" xfId="41485" xr:uid="{8B63A07B-1F65-4044-A28C-FB4CBC458365}"/>
    <cellStyle name="Check Cell 2 14" xfId="2266" xr:uid="{513D0528-3C55-4DDA-A70B-962AA93491F4}"/>
    <cellStyle name="Check Cell 2 14 2" xfId="18357" xr:uid="{FCB0AF00-404C-460D-8A15-C46B1AC2FAD0}"/>
    <cellStyle name="Check Cell 2 14 3" xfId="34187" xr:uid="{6F2BED70-84AA-4A8E-AA81-0BC331B47931}"/>
    <cellStyle name="Check Cell 2 14 4" xfId="42148" xr:uid="{CB8D582D-F6A1-4FC8-B404-B62D36796EF7}"/>
    <cellStyle name="Check Cell 2 15" xfId="2607" xr:uid="{98F68D01-724F-479E-A702-F8EC9834AC7E}"/>
    <cellStyle name="Check Cell 2 15 2" xfId="18698" xr:uid="{08E6625E-D2EF-4CB1-B1EF-6228F4C3ACFF}"/>
    <cellStyle name="Check Cell 2 15 3" xfId="34528" xr:uid="{EAFAE561-089F-4A70-B1E4-4B852B8752BC}"/>
    <cellStyle name="Check Cell 2 15 4" xfId="42489" xr:uid="{C9BD9BB0-D819-4F1F-BFFE-1DDFD22DC209}"/>
    <cellStyle name="Check Cell 2 16" xfId="817" xr:uid="{5B246892-E840-4916-9898-1910B14C8A95}"/>
    <cellStyle name="Check Cell 2 16 2" xfId="16929" xr:uid="{C3A6099E-1452-45DD-A5B0-A58FF772E9DC}"/>
    <cellStyle name="Check Cell 2 16 3" xfId="32772" xr:uid="{16EEE19A-EEAC-48D1-AB49-FC96EE2ECF29}"/>
    <cellStyle name="Check Cell 2 16 4" xfId="40733" xr:uid="{C405C6AB-9C1F-467B-8A92-B41284763911}"/>
    <cellStyle name="Check Cell 2 17" xfId="13039" xr:uid="{B554DA3F-E941-4B38-BD5C-EE98E43D712E}"/>
    <cellStyle name="Check Cell 2 18" xfId="353" xr:uid="{251DBE74-3FC7-4DBA-B65C-A5BF8B683FE9}"/>
    <cellStyle name="Check Cell 2 19" xfId="25681" xr:uid="{8AC1F445-9A53-4971-AA23-DC51A5F879D6}"/>
    <cellStyle name="Check Cell 2 2" xfId="884" xr:uid="{562BB1E1-2203-4260-913D-2F5375FEEDE1}"/>
    <cellStyle name="Check Cell 2 2 10" xfId="4450" xr:uid="{889209D8-89A2-4E8C-BF01-1BBB04A44263}"/>
    <cellStyle name="Check Cell 2 2 10 2" xfId="20541" xr:uid="{12FD939D-EF2E-4D09-AF59-4A4699CB6A11}"/>
    <cellStyle name="Check Cell 2 2 10 3" xfId="36371" xr:uid="{F55AFCD8-4D7C-4FC2-BF49-7D421E79DEB0}"/>
    <cellStyle name="Check Cell 2 2 10 4" xfId="44332" xr:uid="{F4349582-6CC3-44BE-BC45-6032488A5E1D}"/>
    <cellStyle name="Check Cell 2 2 11" xfId="16976" xr:uid="{37D1AA25-EBDB-4A73-8EFC-D689820E86AE}"/>
    <cellStyle name="Check Cell 2 2 12" xfId="32807" xr:uid="{F087D2E0-A096-4677-A694-BB816CC37960}"/>
    <cellStyle name="Check Cell 2 2 13" xfId="40768" xr:uid="{BC5CF512-060D-4848-A5BE-0D05FC734CBE}"/>
    <cellStyle name="Check Cell 2 2 2" xfId="1001" xr:uid="{C86BF8FC-A433-4D8B-A342-E307DBA5DC5A}"/>
    <cellStyle name="Check Cell 2 2 2 10" xfId="40883" xr:uid="{C22E377F-B0D4-4E21-8938-9BF036B79254}"/>
    <cellStyle name="Check Cell 2 2 2 2" xfId="1431" xr:uid="{40041348-3384-4DAB-BC5A-C0FDE016DD39}"/>
    <cellStyle name="Check Cell 2 2 2 2 2" xfId="17522" xr:uid="{8827F36D-66EE-4C9D-9C1D-BCE0B895D067}"/>
    <cellStyle name="Check Cell 2 2 2 2 3" xfId="33352" xr:uid="{42FD9856-DCD0-470E-BA29-77F255469930}"/>
    <cellStyle name="Check Cell 2 2 2 2 4" xfId="41313" xr:uid="{C1182F90-1AB4-40D4-8AFC-089A48A48D3E}"/>
    <cellStyle name="Check Cell 2 2 2 3" xfId="1774" xr:uid="{3D300B88-30FD-4C95-BF6F-C554717267EE}"/>
    <cellStyle name="Check Cell 2 2 2 3 2" xfId="17865" xr:uid="{063C2D27-8BC7-4F81-B5B3-5AEF4605FC1D}"/>
    <cellStyle name="Check Cell 2 2 2 3 3" xfId="33695" xr:uid="{245B464C-E076-4B6A-8A0E-22026E42ED8A}"/>
    <cellStyle name="Check Cell 2 2 2 3 4" xfId="41656" xr:uid="{E4594329-507D-40F6-9BB6-30659CBBB5B6}"/>
    <cellStyle name="Check Cell 2 2 2 4" xfId="2428" xr:uid="{9FE8216B-D33F-49E6-8738-BDB72F34924C}"/>
    <cellStyle name="Check Cell 2 2 2 4 2" xfId="18519" xr:uid="{FBF48838-5437-4024-A87B-053D7C4E7435}"/>
    <cellStyle name="Check Cell 2 2 2 4 3" xfId="34349" xr:uid="{11845FDB-9149-4864-BD41-5C1EECDE6914}"/>
    <cellStyle name="Check Cell 2 2 2 4 4" xfId="42310" xr:uid="{B2B681E9-BB8C-43BD-BF40-404E98C1238D}"/>
    <cellStyle name="Check Cell 2 2 2 5" xfId="3070" xr:uid="{A1BB025A-68EB-426A-9E89-64B639183AF9}"/>
    <cellStyle name="Check Cell 2 2 2 5 2" xfId="19161" xr:uid="{631FC9E3-C6B0-434C-A546-91D913C7D111}"/>
    <cellStyle name="Check Cell 2 2 2 5 3" xfId="34991" xr:uid="{CC0E6899-A56E-4CBC-89A4-A42E0727057C}"/>
    <cellStyle name="Check Cell 2 2 2 5 4" xfId="42952" xr:uid="{6B8510E7-4CCE-473C-9E23-DFED4C75B897}"/>
    <cellStyle name="Check Cell 2 2 2 6" xfId="3979" xr:uid="{4C393470-2E99-436B-B690-6BD531BC9318}"/>
    <cellStyle name="Check Cell 2 2 2 6 2" xfId="20070" xr:uid="{7AE0C28E-8424-4330-AC75-423660F18DAA}"/>
    <cellStyle name="Check Cell 2 2 2 6 3" xfId="35900" xr:uid="{3C2271C8-9939-443F-A30D-B0BD65CF9F2A}"/>
    <cellStyle name="Check Cell 2 2 2 6 4" xfId="43861" xr:uid="{40F07981-ECCA-40CD-954B-340C3A11AFA0}"/>
    <cellStyle name="Check Cell 2 2 2 7" xfId="4565" xr:uid="{A75EFB1E-0D63-4C60-A71F-A3504246EAC0}"/>
    <cellStyle name="Check Cell 2 2 2 7 2" xfId="20656" xr:uid="{6ECBB06D-479A-4A36-B2D7-2F495F56FD3D}"/>
    <cellStyle name="Check Cell 2 2 2 7 3" xfId="36486" xr:uid="{FF68C7D2-2449-4D3D-B647-156DC1B6A937}"/>
    <cellStyle name="Check Cell 2 2 2 7 4" xfId="44447" xr:uid="{4F77D26E-6853-43BD-8BD1-2D1FE26D5133}"/>
    <cellStyle name="Check Cell 2 2 2 8" xfId="17092" xr:uid="{86BB0B6C-250A-42B6-9BDC-BD0CAD26604D}"/>
    <cellStyle name="Check Cell 2 2 2 9" xfId="32922" xr:uid="{FF2192B8-F7AC-4380-926D-61BFCEC92755}"/>
    <cellStyle name="Check Cell 2 2 3" xfId="1084" xr:uid="{8EDBA438-0842-407F-B934-8E93434AAD23}"/>
    <cellStyle name="Check Cell 2 2 3 10" xfId="40966" xr:uid="{E28FE6F6-844D-45BA-9EC1-04F8F14168ED}"/>
    <cellStyle name="Check Cell 2 2 3 2" xfId="1514" xr:uid="{FA462299-7CE2-4419-BD0B-952CD403D5D2}"/>
    <cellStyle name="Check Cell 2 2 3 2 2" xfId="17605" xr:uid="{1F9ACA90-5C9C-4A2A-BF75-AF01721E4ECC}"/>
    <cellStyle name="Check Cell 2 2 3 2 3" xfId="33435" xr:uid="{909A84E3-28C8-40E3-A740-90C1AB262345}"/>
    <cellStyle name="Check Cell 2 2 3 2 4" xfId="41396" xr:uid="{28B3F5F6-25AE-4994-84A6-0BAFA4008D98}"/>
    <cellStyle name="Check Cell 2 2 3 3" xfId="1857" xr:uid="{2BB31C8A-C1E0-4C29-AA4D-C5BAD8E00FFF}"/>
    <cellStyle name="Check Cell 2 2 3 3 2" xfId="17948" xr:uid="{2D3FC612-A67B-4D4F-9410-3E09B07CE0E1}"/>
    <cellStyle name="Check Cell 2 2 3 3 3" xfId="33778" xr:uid="{5C3A78A3-F812-4F56-95CD-3D7B28B35547}"/>
    <cellStyle name="Check Cell 2 2 3 3 4" xfId="41739" xr:uid="{0803FAD2-5B6A-448D-B47D-012C2EF585FD}"/>
    <cellStyle name="Check Cell 2 2 3 4" xfId="2511" xr:uid="{3D481C45-CD2A-4184-ABF0-38B5A4C807B2}"/>
    <cellStyle name="Check Cell 2 2 3 4 2" xfId="18602" xr:uid="{D40E74DC-CD2D-41F7-A55B-AE33CBE3C3A2}"/>
    <cellStyle name="Check Cell 2 2 3 4 3" xfId="34432" xr:uid="{780388AB-EB02-482E-A629-1D5990AC40A8}"/>
    <cellStyle name="Check Cell 2 2 3 4 4" xfId="42393" xr:uid="{63A5D337-7536-4D60-8E5E-0BF97F4EC255}"/>
    <cellStyle name="Check Cell 2 2 3 5" xfId="3153" xr:uid="{EF157303-1862-40DE-9634-A85061F4A523}"/>
    <cellStyle name="Check Cell 2 2 3 5 2" xfId="19244" xr:uid="{B1CABCB2-398D-4A09-A787-175C6340D149}"/>
    <cellStyle name="Check Cell 2 2 3 5 3" xfId="35074" xr:uid="{F81B002B-0202-4914-99F5-5CED331127A8}"/>
    <cellStyle name="Check Cell 2 2 3 5 4" xfId="43035" xr:uid="{AFBEAF21-9FDE-4CE5-8759-289958C1CD52}"/>
    <cellStyle name="Check Cell 2 2 3 6" xfId="4062" xr:uid="{D81706AB-589A-4B6D-9C9F-902027B1898F}"/>
    <cellStyle name="Check Cell 2 2 3 6 2" xfId="20153" xr:uid="{8C50E90B-E29A-4CFD-B554-EE5DC8A3FFAB}"/>
    <cellStyle name="Check Cell 2 2 3 6 3" xfId="35983" xr:uid="{A970D732-D291-4EBA-94E8-7724962EB473}"/>
    <cellStyle name="Check Cell 2 2 3 6 4" xfId="43944" xr:uid="{0DBC7966-DF0A-4C63-BCE1-B11FE87BCFFE}"/>
    <cellStyle name="Check Cell 2 2 3 7" xfId="4648" xr:uid="{413CC66D-74CC-499B-9AAA-A654ADD9D1E9}"/>
    <cellStyle name="Check Cell 2 2 3 7 2" xfId="20739" xr:uid="{2AA85283-3402-4485-8E19-7BA4ECA9B46A}"/>
    <cellStyle name="Check Cell 2 2 3 7 3" xfId="36569" xr:uid="{0C920643-2581-47F0-9B64-1187CB70271B}"/>
    <cellStyle name="Check Cell 2 2 3 7 4" xfId="44530" xr:uid="{1A8A3C11-6116-4190-95FD-86875BBF374A}"/>
    <cellStyle name="Check Cell 2 2 3 8" xfId="17175" xr:uid="{8A465415-35CD-492D-B067-26579121E8C0}"/>
    <cellStyle name="Check Cell 2 2 3 9" xfId="33005" xr:uid="{4E543152-673B-4BB2-8BFE-19E09F5B4EBA}"/>
    <cellStyle name="Check Cell 2 2 4" xfId="1148" xr:uid="{4C436510-2F6B-4771-98F9-8804D72F973E}"/>
    <cellStyle name="Check Cell 2 2 4 10" xfId="41030" xr:uid="{1D203BB2-9627-4529-A7D1-053F9E301F96}"/>
    <cellStyle name="Check Cell 2 2 4 2" xfId="1578" xr:uid="{FF3D3105-F7C5-4831-8401-B260228FA2F6}"/>
    <cellStyle name="Check Cell 2 2 4 2 2" xfId="17669" xr:uid="{AC9DD5A8-964A-45B5-A551-66165CBB3671}"/>
    <cellStyle name="Check Cell 2 2 4 2 3" xfId="33499" xr:uid="{F8146AF1-5A50-489F-8A24-972820EAE680}"/>
    <cellStyle name="Check Cell 2 2 4 2 4" xfId="41460" xr:uid="{A383E248-30A9-4F96-880F-E4B370546362}"/>
    <cellStyle name="Check Cell 2 2 4 3" xfId="1921" xr:uid="{48A0326A-3099-421B-949C-3F6D31894039}"/>
    <cellStyle name="Check Cell 2 2 4 3 2" xfId="18012" xr:uid="{EF55C891-7579-4161-AFC3-5DF9D259B818}"/>
    <cellStyle name="Check Cell 2 2 4 3 3" xfId="33842" xr:uid="{CB8618F3-E2E8-49B0-96FD-AC0CAE654082}"/>
    <cellStyle name="Check Cell 2 2 4 3 4" xfId="41803" xr:uid="{69BDC7CC-FA86-4E58-9D44-178E8CD5EE50}"/>
    <cellStyle name="Check Cell 2 2 4 4" xfId="2575" xr:uid="{B8CBD962-0246-4EBB-BB40-49B82CEF6A1D}"/>
    <cellStyle name="Check Cell 2 2 4 4 2" xfId="18666" xr:uid="{E5F6004A-70D4-4603-8BCB-66B7359BD9E1}"/>
    <cellStyle name="Check Cell 2 2 4 4 3" xfId="34496" xr:uid="{29AB3EFD-B8A8-4D87-82B8-22C4F553C6B8}"/>
    <cellStyle name="Check Cell 2 2 4 4 4" xfId="42457" xr:uid="{F9AAA20C-6025-494B-B4BF-D5B2B9FC5119}"/>
    <cellStyle name="Check Cell 2 2 4 5" xfId="3217" xr:uid="{50A70CC9-0DD8-4DB1-BB0D-6436CEF1F1B8}"/>
    <cellStyle name="Check Cell 2 2 4 5 2" xfId="19308" xr:uid="{FB4ACE54-22DB-44A6-AD2D-3B828716DD49}"/>
    <cellStyle name="Check Cell 2 2 4 5 3" xfId="35138" xr:uid="{B1D6E373-1086-45EA-B344-A05DAE9C45BB}"/>
    <cellStyle name="Check Cell 2 2 4 5 4" xfId="43099" xr:uid="{391B67E4-BAB2-423A-9D13-F27D9E2DCD4C}"/>
    <cellStyle name="Check Cell 2 2 4 6" xfId="4126" xr:uid="{54932A76-7B52-4C91-8D4C-4D94635E17B2}"/>
    <cellStyle name="Check Cell 2 2 4 6 2" xfId="20217" xr:uid="{40209A27-8E58-413F-8BDB-69C761EFE3E1}"/>
    <cellStyle name="Check Cell 2 2 4 6 3" xfId="36047" xr:uid="{6A4485FF-AFE4-4097-91A2-880B3299E82F}"/>
    <cellStyle name="Check Cell 2 2 4 6 4" xfId="44008" xr:uid="{86BDE6B6-D6F3-4B51-9B1B-C8E36AB1B580}"/>
    <cellStyle name="Check Cell 2 2 4 7" xfId="4712" xr:uid="{00AF6DE5-EDF7-4EA6-94EF-43BA2C167C4C}"/>
    <cellStyle name="Check Cell 2 2 4 7 2" xfId="20803" xr:uid="{F9F811B3-EF23-4363-88AE-4961BAE1E621}"/>
    <cellStyle name="Check Cell 2 2 4 7 3" xfId="36633" xr:uid="{B8937395-B3BE-4646-9B84-A6E0BF096473}"/>
    <cellStyle name="Check Cell 2 2 4 7 4" xfId="44594" xr:uid="{E0351E87-3C2B-447C-914F-1A01104B4416}"/>
    <cellStyle name="Check Cell 2 2 4 8" xfId="17239" xr:uid="{B658FCEF-31D1-470D-B801-A1F98D7EB22E}"/>
    <cellStyle name="Check Cell 2 2 4 9" xfId="33069" xr:uid="{84247834-D320-4699-ADD4-26036A96E320}"/>
    <cellStyle name="Check Cell 2 2 5" xfId="1314" xr:uid="{8994FF3C-F90B-4754-AB45-AF18D4DCA875}"/>
    <cellStyle name="Check Cell 2 2 5 2" xfId="17405" xr:uid="{9E54B520-B0B7-44FB-947A-ADB216B18E2F}"/>
    <cellStyle name="Check Cell 2 2 5 3" xfId="33235" xr:uid="{9751B6D4-D2F2-4656-AE76-EF4F6C7C57C6}"/>
    <cellStyle name="Check Cell 2 2 5 4" xfId="41196" xr:uid="{92EF926D-CAC4-4680-BF59-2DFC9E52A126}"/>
    <cellStyle name="Check Cell 2 2 6" xfId="1658" xr:uid="{D808087C-E296-48B8-B1A0-28B68E9990E6}"/>
    <cellStyle name="Check Cell 2 2 6 2" xfId="17749" xr:uid="{8B12000A-4C52-4995-A6BF-4CB4C41BE067}"/>
    <cellStyle name="Check Cell 2 2 6 3" xfId="33579" xr:uid="{84D20A63-7CFB-4BF0-9866-49E38BF4F786}"/>
    <cellStyle name="Check Cell 2 2 6 4" xfId="41540" xr:uid="{36B053BE-BF35-4FF0-8BEE-242249B587C5}"/>
    <cellStyle name="Check Cell 2 2 7" xfId="2312" xr:uid="{A584429E-7292-4CA1-A0A9-BEB02013603E}"/>
    <cellStyle name="Check Cell 2 2 7 2" xfId="18403" xr:uid="{B3BAA555-5F7F-4201-A64F-AFA955F2C04F}"/>
    <cellStyle name="Check Cell 2 2 7 3" xfId="34233" xr:uid="{60CDA2C8-4733-478B-A60E-4ED4CD41F94D}"/>
    <cellStyle name="Check Cell 2 2 7 4" xfId="42194" xr:uid="{0C99300A-1171-4463-8E1C-AF2EE6E3DDA7}"/>
    <cellStyle name="Check Cell 2 2 8" xfId="2954" xr:uid="{2C084353-A093-429E-9440-B2BA1CBFF38F}"/>
    <cellStyle name="Check Cell 2 2 8 2" xfId="19045" xr:uid="{ED03A7D1-E55D-46D7-8D31-727CFC1197C7}"/>
    <cellStyle name="Check Cell 2 2 8 3" xfId="34875" xr:uid="{94DA346C-7707-48E7-A182-CF50A56422C8}"/>
    <cellStyle name="Check Cell 2 2 8 4" xfId="42836" xr:uid="{48249ECC-0F76-4C78-87CE-CBE29C89AD9D}"/>
    <cellStyle name="Check Cell 2 2 9" xfId="3864" xr:uid="{67CE720B-C3B5-41AF-BDF8-B6D0FF230338}"/>
    <cellStyle name="Check Cell 2 2 9 2" xfId="19955" xr:uid="{ADCE2183-C2C8-4F6B-9511-D859699559DF}"/>
    <cellStyle name="Check Cell 2 2 9 3" xfId="35785" xr:uid="{8C32D523-7CE4-4691-8402-C55933FE8974}"/>
    <cellStyle name="Check Cell 2 2 9 4" xfId="43746" xr:uid="{5505280B-2F14-4745-A5C5-F25D0B63E703}"/>
    <cellStyle name="Check Cell 2 3" xfId="892" xr:uid="{3803C69B-ACB2-4E5F-BE26-4F6671B59E15}"/>
    <cellStyle name="Check Cell 2 3 10" xfId="4456" xr:uid="{A816BF62-A93D-46AD-BB57-ABD940118D78}"/>
    <cellStyle name="Check Cell 2 3 10 2" xfId="20547" xr:uid="{246BA4C3-3BE6-4043-88F6-3FB8D9A4F7D4}"/>
    <cellStyle name="Check Cell 2 3 10 3" xfId="36377" xr:uid="{C9B14D55-C8B0-42DB-BA00-79B89F216E7D}"/>
    <cellStyle name="Check Cell 2 3 10 4" xfId="44338" xr:uid="{3E9CB740-AC08-4855-9F2B-A9457793BB1E}"/>
    <cellStyle name="Check Cell 2 3 11" xfId="16983" xr:uid="{A55D8CD8-CD51-49C4-8498-4D17D8064874}"/>
    <cellStyle name="Check Cell 2 3 12" xfId="32813" xr:uid="{9E5058E2-9D2B-40BE-BCA9-7D5075DAE557}"/>
    <cellStyle name="Check Cell 2 3 13" xfId="40774" xr:uid="{1E6A2914-9DF3-489A-83FD-D1C6C42FEC1F}"/>
    <cellStyle name="Check Cell 2 3 2" xfId="1007" xr:uid="{114580B8-148E-43CC-A1A4-AFFE067A227C}"/>
    <cellStyle name="Check Cell 2 3 2 10" xfId="40889" xr:uid="{CE969F0E-7407-40C1-91F7-ED8CF56ADDEC}"/>
    <cellStyle name="Check Cell 2 3 2 2" xfId="1437" xr:uid="{4B3D9A53-4FC5-4DC9-891F-F5E6939DD8B4}"/>
    <cellStyle name="Check Cell 2 3 2 2 2" xfId="17528" xr:uid="{F9995FAB-369E-4838-BA39-439F98E890E3}"/>
    <cellStyle name="Check Cell 2 3 2 2 3" xfId="33358" xr:uid="{229D29EE-9C3B-4095-8D38-C7360CFCE129}"/>
    <cellStyle name="Check Cell 2 3 2 2 4" xfId="41319" xr:uid="{960D86F3-064C-4D8E-9AB8-85041CC5AF69}"/>
    <cellStyle name="Check Cell 2 3 2 3" xfId="1780" xr:uid="{A89E9CDE-361C-4883-A162-6125FA772BB1}"/>
    <cellStyle name="Check Cell 2 3 2 3 2" xfId="17871" xr:uid="{A5D61AD6-2F0A-4D5F-AD61-3D6E1BDC29FD}"/>
    <cellStyle name="Check Cell 2 3 2 3 3" xfId="33701" xr:uid="{6B31C0A4-34ED-4046-B9BF-240DABD050CA}"/>
    <cellStyle name="Check Cell 2 3 2 3 4" xfId="41662" xr:uid="{B1E22039-991F-4F41-A942-FEF53DFEC145}"/>
    <cellStyle name="Check Cell 2 3 2 4" xfId="2434" xr:uid="{F1C15640-C4CF-4A32-9374-E125596D2613}"/>
    <cellStyle name="Check Cell 2 3 2 4 2" xfId="18525" xr:uid="{430DB50B-1DB8-417E-A4F6-B50F7BD93FB7}"/>
    <cellStyle name="Check Cell 2 3 2 4 3" xfId="34355" xr:uid="{9A85C57C-BA24-4A1E-B2B4-8EC1A33DBEEA}"/>
    <cellStyle name="Check Cell 2 3 2 4 4" xfId="42316" xr:uid="{B81CA900-88B6-4F96-B074-E7957A64D5B4}"/>
    <cellStyle name="Check Cell 2 3 2 5" xfId="3076" xr:uid="{9FCA57F0-7EE5-48EC-A026-202F13BF190A}"/>
    <cellStyle name="Check Cell 2 3 2 5 2" xfId="19167" xr:uid="{07363818-7833-48A1-856A-042C08ACF6D5}"/>
    <cellStyle name="Check Cell 2 3 2 5 3" xfId="34997" xr:uid="{415D789A-57F0-4798-B767-3530932C4D1B}"/>
    <cellStyle name="Check Cell 2 3 2 5 4" xfId="42958" xr:uid="{55002B75-D37D-4CAE-B1F5-244B936B5E2A}"/>
    <cellStyle name="Check Cell 2 3 2 6" xfId="3985" xr:uid="{5EB74D3E-149A-411E-834F-24F3692EABA8}"/>
    <cellStyle name="Check Cell 2 3 2 6 2" xfId="20076" xr:uid="{24CC77A4-2B5F-434E-9B31-C461696C4DFB}"/>
    <cellStyle name="Check Cell 2 3 2 6 3" xfId="35906" xr:uid="{DDCEF03E-A7B1-4D1D-8D17-968E3E6BAB14}"/>
    <cellStyle name="Check Cell 2 3 2 6 4" xfId="43867" xr:uid="{A3E212F2-2A3B-4B5E-9F6D-AC93E3A78AE8}"/>
    <cellStyle name="Check Cell 2 3 2 7" xfId="4571" xr:uid="{8BA56B01-EFED-44EF-A969-F38B4B564187}"/>
    <cellStyle name="Check Cell 2 3 2 7 2" xfId="20662" xr:uid="{A2542FC1-6317-4B30-B7E9-10C638099D40}"/>
    <cellStyle name="Check Cell 2 3 2 7 3" xfId="36492" xr:uid="{57722910-D031-4037-AA1C-5A53D432780A}"/>
    <cellStyle name="Check Cell 2 3 2 7 4" xfId="44453" xr:uid="{7DC8CD34-31D0-4E37-8646-236FCAE075F8}"/>
    <cellStyle name="Check Cell 2 3 2 8" xfId="17098" xr:uid="{4715527F-6D8E-49ED-996B-48A854BF028B}"/>
    <cellStyle name="Check Cell 2 3 2 9" xfId="32928" xr:uid="{11322B47-1457-4992-A4B6-6166A1A4AFE2}"/>
    <cellStyle name="Check Cell 2 3 3" xfId="1090" xr:uid="{D625A279-27BC-439A-A87E-45725854FD51}"/>
    <cellStyle name="Check Cell 2 3 3 10" xfId="40972" xr:uid="{7B1BF7D7-22DE-470C-BFB8-BF873854871B}"/>
    <cellStyle name="Check Cell 2 3 3 2" xfId="1520" xr:uid="{2E62B6DD-38A0-4843-B391-CC4511187816}"/>
    <cellStyle name="Check Cell 2 3 3 2 2" xfId="17611" xr:uid="{0869D63F-5AEF-4A3F-911F-57B85ED2F1BE}"/>
    <cellStyle name="Check Cell 2 3 3 2 3" xfId="33441" xr:uid="{2BB64EA6-7065-4ACA-A796-6016369C538E}"/>
    <cellStyle name="Check Cell 2 3 3 2 4" xfId="41402" xr:uid="{5F4615AF-81AD-4E04-B2E2-43E89C35DACB}"/>
    <cellStyle name="Check Cell 2 3 3 3" xfId="1863" xr:uid="{3C991862-A861-4645-9CAF-A6CA89C339A7}"/>
    <cellStyle name="Check Cell 2 3 3 3 2" xfId="17954" xr:uid="{CFEEEA9E-70B0-49EB-A72D-BD30CAB17B60}"/>
    <cellStyle name="Check Cell 2 3 3 3 3" xfId="33784" xr:uid="{3C1C9AE5-789B-434A-9A48-FB6F159B6226}"/>
    <cellStyle name="Check Cell 2 3 3 3 4" xfId="41745" xr:uid="{07A9EF56-F074-44D7-951E-DDFA8033D68A}"/>
    <cellStyle name="Check Cell 2 3 3 4" xfId="2517" xr:uid="{17767ACD-4B3F-45E4-A4EC-5C766DECB31A}"/>
    <cellStyle name="Check Cell 2 3 3 4 2" xfId="18608" xr:uid="{ABE8216A-9893-4C37-95D8-54086F82F02D}"/>
    <cellStyle name="Check Cell 2 3 3 4 3" xfId="34438" xr:uid="{53C7AD97-ECF8-4D37-A601-F82BC9EDD0FD}"/>
    <cellStyle name="Check Cell 2 3 3 4 4" xfId="42399" xr:uid="{961E64C5-9CFC-4214-87EB-700A3CB6A92E}"/>
    <cellStyle name="Check Cell 2 3 3 5" xfId="3159" xr:uid="{D6E106BD-956A-497F-9A07-2D28319074B4}"/>
    <cellStyle name="Check Cell 2 3 3 5 2" xfId="19250" xr:uid="{A1AE8F30-488F-404D-B541-FA942DA3C86E}"/>
    <cellStyle name="Check Cell 2 3 3 5 3" xfId="35080" xr:uid="{C41FA75D-A806-4EDD-B48D-F7EF598CD80C}"/>
    <cellStyle name="Check Cell 2 3 3 5 4" xfId="43041" xr:uid="{9DDF1A5F-1279-460E-8CAF-D012C6D1DC90}"/>
    <cellStyle name="Check Cell 2 3 3 6" xfId="4068" xr:uid="{7235CDA3-A98E-4301-A33C-0BB0D8B07820}"/>
    <cellStyle name="Check Cell 2 3 3 6 2" xfId="20159" xr:uid="{AAF1A24E-C3C1-4DB7-A1E2-84187737215F}"/>
    <cellStyle name="Check Cell 2 3 3 6 3" xfId="35989" xr:uid="{1781020D-56C4-48EB-A5FE-A094F0BD7097}"/>
    <cellStyle name="Check Cell 2 3 3 6 4" xfId="43950" xr:uid="{25BFB8F2-4715-4B2C-971E-B626E4E8D1C4}"/>
    <cellStyle name="Check Cell 2 3 3 7" xfId="4654" xr:uid="{B8AF0858-EC02-4B75-94B9-C0FCEA9B9451}"/>
    <cellStyle name="Check Cell 2 3 3 7 2" xfId="20745" xr:uid="{C0AD353A-B353-4070-AB86-94D9A55BE710}"/>
    <cellStyle name="Check Cell 2 3 3 7 3" xfId="36575" xr:uid="{64AF9F16-CB1C-451A-A907-22AB77E736E6}"/>
    <cellStyle name="Check Cell 2 3 3 7 4" xfId="44536" xr:uid="{04D0BBE8-C1AB-4C49-BACD-50FA373A3826}"/>
    <cellStyle name="Check Cell 2 3 3 8" xfId="17181" xr:uid="{00DFD153-134E-4645-A264-82C35C6C25AC}"/>
    <cellStyle name="Check Cell 2 3 3 9" xfId="33011" xr:uid="{6CE8B67E-53A7-48BE-BD8E-F06D2F3FB275}"/>
    <cellStyle name="Check Cell 2 3 4" xfId="1149" xr:uid="{72FCBE39-C48E-4740-871F-59EF875F8BFE}"/>
    <cellStyle name="Check Cell 2 3 4 10" xfId="41031" xr:uid="{C61FEFDF-2F7F-4813-8AA4-A939F48B1F8C}"/>
    <cellStyle name="Check Cell 2 3 4 2" xfId="1579" xr:uid="{9ACF1873-7CEA-4433-A84C-3C62CD4E5B33}"/>
    <cellStyle name="Check Cell 2 3 4 2 2" xfId="17670" xr:uid="{48CB8531-EB0A-4B59-BF3F-F4B7CFD92C9A}"/>
    <cellStyle name="Check Cell 2 3 4 2 3" xfId="33500" xr:uid="{A6B887B2-DB56-4BC0-B6BC-E9DF0B91264F}"/>
    <cellStyle name="Check Cell 2 3 4 2 4" xfId="41461" xr:uid="{E16C8ECE-B56C-4E2B-83C4-86566517BCC1}"/>
    <cellStyle name="Check Cell 2 3 4 3" xfId="1922" xr:uid="{4A4DA28D-E5A4-4307-9A27-239C9783B4C7}"/>
    <cellStyle name="Check Cell 2 3 4 3 2" xfId="18013" xr:uid="{5C5C65B1-30CF-4BFB-973A-7CF053F62D62}"/>
    <cellStyle name="Check Cell 2 3 4 3 3" xfId="33843" xr:uid="{619AAE3B-CB21-4357-8185-89F99532ABE3}"/>
    <cellStyle name="Check Cell 2 3 4 3 4" xfId="41804" xr:uid="{1A7FBDE2-7B6D-49E4-BD96-A498C2EF1710}"/>
    <cellStyle name="Check Cell 2 3 4 4" xfId="2576" xr:uid="{11288F73-CAF9-40EC-BD3C-EB6B3356B311}"/>
    <cellStyle name="Check Cell 2 3 4 4 2" xfId="18667" xr:uid="{8E31425B-F996-4F05-9D0E-8ED51D9CB4ED}"/>
    <cellStyle name="Check Cell 2 3 4 4 3" xfId="34497" xr:uid="{F3362BB6-2DDE-4E2E-9992-C191B141C31E}"/>
    <cellStyle name="Check Cell 2 3 4 4 4" xfId="42458" xr:uid="{D9603030-09A6-431F-AFAE-0329630AA19E}"/>
    <cellStyle name="Check Cell 2 3 4 5" xfId="3218" xr:uid="{FF67A4D5-FB4F-4671-B7A0-1DC638D544E0}"/>
    <cellStyle name="Check Cell 2 3 4 5 2" xfId="19309" xr:uid="{6123BCD1-EA5A-4243-BF66-A3F7699B1BD6}"/>
    <cellStyle name="Check Cell 2 3 4 5 3" xfId="35139" xr:uid="{DFD8F412-895C-4B2D-8B6F-88505B0F0DB5}"/>
    <cellStyle name="Check Cell 2 3 4 5 4" xfId="43100" xr:uid="{72364FE0-8E48-4E18-9CD3-A898E2C00B75}"/>
    <cellStyle name="Check Cell 2 3 4 6" xfId="4127" xr:uid="{79794B78-3CAD-4EF2-B658-0948DA6BAC6C}"/>
    <cellStyle name="Check Cell 2 3 4 6 2" xfId="20218" xr:uid="{969C4818-D8F9-44EC-9A74-72057CA3ECD5}"/>
    <cellStyle name="Check Cell 2 3 4 6 3" xfId="36048" xr:uid="{19988265-F3A6-41CC-8E9A-9DD1BAFABA58}"/>
    <cellStyle name="Check Cell 2 3 4 6 4" xfId="44009" xr:uid="{8200AC41-B71E-4308-A935-2CB99970F62B}"/>
    <cellStyle name="Check Cell 2 3 4 7" xfId="4713" xr:uid="{C7A391F6-21C1-43DC-BB5B-99712844E9FD}"/>
    <cellStyle name="Check Cell 2 3 4 7 2" xfId="20804" xr:uid="{F51A5C2A-7F56-40CC-8878-074B252B6F36}"/>
    <cellStyle name="Check Cell 2 3 4 7 3" xfId="36634" xr:uid="{6EEE464E-3292-46D9-BF16-617CDCD9A446}"/>
    <cellStyle name="Check Cell 2 3 4 7 4" xfId="44595" xr:uid="{9010C5AE-88F3-4ADC-9D24-B4ECB3BFB855}"/>
    <cellStyle name="Check Cell 2 3 4 8" xfId="17240" xr:uid="{6C326540-CD47-4AE0-98F5-A83BC4694AFE}"/>
    <cellStyle name="Check Cell 2 3 4 9" xfId="33070" xr:uid="{9FC5FCFB-0DAA-45C9-8CE7-99F686151303}"/>
    <cellStyle name="Check Cell 2 3 5" xfId="1322" xr:uid="{78944119-F596-4278-9CE3-B0A04F9C2D4F}"/>
    <cellStyle name="Check Cell 2 3 5 2" xfId="17413" xr:uid="{B6F1497C-40F1-490C-8540-884F931FD990}"/>
    <cellStyle name="Check Cell 2 3 5 3" xfId="33243" xr:uid="{E7A0FD55-2CC7-40BE-A31A-09F3B2BF75C8}"/>
    <cellStyle name="Check Cell 2 3 5 4" xfId="41204" xr:uid="{EB9E2CAC-C914-44E4-82F1-3C892529C73B}"/>
    <cellStyle name="Check Cell 2 3 6" xfId="1665" xr:uid="{27711F94-88AE-47FB-8EE4-BBCC3F497122}"/>
    <cellStyle name="Check Cell 2 3 6 2" xfId="17756" xr:uid="{7ACBD742-E0D6-4C6C-8ECB-CBF6BC08A50C}"/>
    <cellStyle name="Check Cell 2 3 6 3" xfId="33586" xr:uid="{32D688DD-5E0D-43F6-BAA5-C46E6810759D}"/>
    <cellStyle name="Check Cell 2 3 6 4" xfId="41547" xr:uid="{3AF35B3E-67F6-41BF-AD5D-3221895DDD5C}"/>
    <cellStyle name="Check Cell 2 3 7" xfId="2319" xr:uid="{90E8FF59-080E-4C66-B19E-BA179DEF0B96}"/>
    <cellStyle name="Check Cell 2 3 7 2" xfId="18410" xr:uid="{996386BE-8657-42A0-A712-36E9ACB6314F}"/>
    <cellStyle name="Check Cell 2 3 7 3" xfId="34240" xr:uid="{B3F40C6A-1621-4BAB-AF4E-E05CA1F43720}"/>
    <cellStyle name="Check Cell 2 3 7 4" xfId="42201" xr:uid="{786FCEBD-8F09-4652-8FDD-B009BECCD11D}"/>
    <cellStyle name="Check Cell 2 3 8" xfId="2961" xr:uid="{6D363EEE-5D41-4357-A652-AA5013402DF4}"/>
    <cellStyle name="Check Cell 2 3 8 2" xfId="19052" xr:uid="{DD7821FA-2FEB-4DA3-85E2-BF96ECA24565}"/>
    <cellStyle name="Check Cell 2 3 8 3" xfId="34882" xr:uid="{8C32F5CC-92D6-4276-8904-F0A7630E5ACA}"/>
    <cellStyle name="Check Cell 2 3 8 4" xfId="42843" xr:uid="{61D0DC75-912B-412B-B635-B6BF35A380D7}"/>
    <cellStyle name="Check Cell 2 3 9" xfId="3870" xr:uid="{19E5432F-F5E6-4096-BA0E-346D89A2F6C1}"/>
    <cellStyle name="Check Cell 2 3 9 2" xfId="19961" xr:uid="{DDC8FB64-23D3-4424-A0E7-24156DF7E933}"/>
    <cellStyle name="Check Cell 2 3 9 3" xfId="35791" xr:uid="{2CEECCDA-FB88-4BB6-A59E-5B6B9598830E}"/>
    <cellStyle name="Check Cell 2 3 9 4" xfId="43752" xr:uid="{E063CBF3-E8C1-403B-A8C4-75C5FA3D5403}"/>
    <cellStyle name="Check Cell 2 4" xfId="865" xr:uid="{2B360413-C01F-46F1-B267-19A0395B5D58}"/>
    <cellStyle name="Check Cell 2 4 10" xfId="4438" xr:uid="{772A3912-D8E4-451B-9A41-BCC09ED819FC}"/>
    <cellStyle name="Check Cell 2 4 10 2" xfId="20529" xr:uid="{6A2402CF-EDCE-4015-9B1B-ADBFE8148AED}"/>
    <cellStyle name="Check Cell 2 4 10 3" xfId="36359" xr:uid="{4F65A645-BA30-407A-953B-E86667AB1577}"/>
    <cellStyle name="Check Cell 2 4 10 4" xfId="44320" xr:uid="{21ADC807-E22E-4F18-B555-6366FB1904D9}"/>
    <cellStyle name="Check Cell 2 4 11" xfId="16960" xr:uid="{F8FFEE0C-EB8E-4013-A83D-B5C884FE5A30}"/>
    <cellStyle name="Check Cell 2 4 12" xfId="32795" xr:uid="{018D3D86-9F95-4FFB-B610-2AC8ED17696C}"/>
    <cellStyle name="Check Cell 2 4 13" xfId="40756" xr:uid="{99487F5A-8FD2-48EE-98D3-95070709BF3B}"/>
    <cellStyle name="Check Cell 2 4 2" xfId="989" xr:uid="{23F63882-629B-4624-9491-C0102D7B71B8}"/>
    <cellStyle name="Check Cell 2 4 2 10" xfId="40871" xr:uid="{67B33042-78AC-49EF-A876-CBF9C900345F}"/>
    <cellStyle name="Check Cell 2 4 2 2" xfId="1419" xr:uid="{D536849A-FA9E-4EAF-A973-D74FB42562EB}"/>
    <cellStyle name="Check Cell 2 4 2 2 2" xfId="17510" xr:uid="{272A9B88-055A-4C11-8A05-07D45004D6D3}"/>
    <cellStyle name="Check Cell 2 4 2 2 3" xfId="33340" xr:uid="{0399EB48-B0CD-422B-B134-111763C9FED4}"/>
    <cellStyle name="Check Cell 2 4 2 2 4" xfId="41301" xr:uid="{F32FAC31-A599-48A1-8880-446047FE0360}"/>
    <cellStyle name="Check Cell 2 4 2 3" xfId="1762" xr:uid="{527C88BF-E3CF-4942-83BB-3DB15EDCF43C}"/>
    <cellStyle name="Check Cell 2 4 2 3 2" xfId="17853" xr:uid="{8D0180DB-5FF3-49E2-9DC1-5784C7CA5446}"/>
    <cellStyle name="Check Cell 2 4 2 3 3" xfId="33683" xr:uid="{C454DDCC-9C88-4E07-8F74-76DA42D5AD33}"/>
    <cellStyle name="Check Cell 2 4 2 3 4" xfId="41644" xr:uid="{AD715DF6-98E9-49BB-9BCE-33B5D5E601C2}"/>
    <cellStyle name="Check Cell 2 4 2 4" xfId="2416" xr:uid="{E0A44467-8300-4898-B6FF-691DC62C9260}"/>
    <cellStyle name="Check Cell 2 4 2 4 2" xfId="18507" xr:uid="{68AEC92D-6199-40A7-AF0B-05743553C127}"/>
    <cellStyle name="Check Cell 2 4 2 4 3" xfId="34337" xr:uid="{347080A2-61BF-4D01-8683-7415A163077B}"/>
    <cellStyle name="Check Cell 2 4 2 4 4" xfId="42298" xr:uid="{CC906839-3DA1-4EB8-BFD1-72BCD45F6467}"/>
    <cellStyle name="Check Cell 2 4 2 5" xfId="3058" xr:uid="{5AD09EE5-B1D4-4F48-BE92-6D60B906C202}"/>
    <cellStyle name="Check Cell 2 4 2 5 2" xfId="19149" xr:uid="{7FAB19DE-1B58-46F2-9FAA-248B49C63123}"/>
    <cellStyle name="Check Cell 2 4 2 5 3" xfId="34979" xr:uid="{FEDF2364-FB2E-4B3D-8C6B-70A40EEFA499}"/>
    <cellStyle name="Check Cell 2 4 2 5 4" xfId="42940" xr:uid="{D25CC274-5EFC-49D2-9E5B-EBF515FE6911}"/>
    <cellStyle name="Check Cell 2 4 2 6" xfId="3967" xr:uid="{57CA6142-FA23-45C1-ADC6-64ABD2AD1308}"/>
    <cellStyle name="Check Cell 2 4 2 6 2" xfId="20058" xr:uid="{487B2FBF-EC51-4520-8037-D29800563224}"/>
    <cellStyle name="Check Cell 2 4 2 6 3" xfId="35888" xr:uid="{1475D185-A56D-4559-9E0D-5A708C948FFA}"/>
    <cellStyle name="Check Cell 2 4 2 6 4" xfId="43849" xr:uid="{9D924963-6517-4142-9C53-34C909C1BC4A}"/>
    <cellStyle name="Check Cell 2 4 2 7" xfId="4553" xr:uid="{9EF2E4DF-FE94-44F1-8C9C-87C894B5EEC9}"/>
    <cellStyle name="Check Cell 2 4 2 7 2" xfId="20644" xr:uid="{5F3F8155-6003-4674-9252-8CE3325673A2}"/>
    <cellStyle name="Check Cell 2 4 2 7 3" xfId="36474" xr:uid="{696429DF-76E8-4197-8927-902E6B6BFF7F}"/>
    <cellStyle name="Check Cell 2 4 2 7 4" xfId="44435" xr:uid="{252CE411-4BBA-4EF3-9538-974BCB9702E9}"/>
    <cellStyle name="Check Cell 2 4 2 8" xfId="17080" xr:uid="{F97FCCB9-36EB-4866-8945-C292B5E64487}"/>
    <cellStyle name="Check Cell 2 4 2 9" xfId="32910" xr:uid="{BA5D35DA-98E0-4BA4-8918-F178783252DD}"/>
    <cellStyle name="Check Cell 2 4 3" xfId="1072" xr:uid="{D927D4C2-1262-48A8-A258-52929ED870EE}"/>
    <cellStyle name="Check Cell 2 4 3 10" xfId="40954" xr:uid="{C13B6CC5-5B17-46F4-86E6-BEA20A175438}"/>
    <cellStyle name="Check Cell 2 4 3 2" xfId="1502" xr:uid="{29AC0799-100A-4CCC-80EF-0BEE800894EE}"/>
    <cellStyle name="Check Cell 2 4 3 2 2" xfId="17593" xr:uid="{4414C528-4D26-49FC-8AEE-27C1BADE08BE}"/>
    <cellStyle name="Check Cell 2 4 3 2 3" xfId="33423" xr:uid="{666D5FEE-E07E-40A8-8EBE-43831D2003A2}"/>
    <cellStyle name="Check Cell 2 4 3 2 4" xfId="41384" xr:uid="{8CDFC281-50BE-4444-8960-84663AA175B5}"/>
    <cellStyle name="Check Cell 2 4 3 3" xfId="1845" xr:uid="{72E85961-D1A2-4069-879E-65FB2B10903D}"/>
    <cellStyle name="Check Cell 2 4 3 3 2" xfId="17936" xr:uid="{08EB1CD9-6708-47DA-9666-5A1E1CAA225B}"/>
    <cellStyle name="Check Cell 2 4 3 3 3" xfId="33766" xr:uid="{4824C584-8168-4697-9239-69BF60342AA9}"/>
    <cellStyle name="Check Cell 2 4 3 3 4" xfId="41727" xr:uid="{1A202025-C25E-4AF3-93A0-4323848C6341}"/>
    <cellStyle name="Check Cell 2 4 3 4" xfId="2499" xr:uid="{E178CF68-BC53-40CE-9ED9-CF5EA2D7D669}"/>
    <cellStyle name="Check Cell 2 4 3 4 2" xfId="18590" xr:uid="{6AD24577-0BF7-4E6D-978B-D3DDDC35E8CD}"/>
    <cellStyle name="Check Cell 2 4 3 4 3" xfId="34420" xr:uid="{3D59A583-9CEE-48F3-9D44-D52310D3A293}"/>
    <cellStyle name="Check Cell 2 4 3 4 4" xfId="42381" xr:uid="{F68FF2CD-0B3D-4219-A45D-44F63B17A946}"/>
    <cellStyle name="Check Cell 2 4 3 5" xfId="3141" xr:uid="{08FDEC01-D02B-4FB8-8C7A-23E68F3447FF}"/>
    <cellStyle name="Check Cell 2 4 3 5 2" xfId="19232" xr:uid="{AE9F7996-7B7C-4AB6-8821-6BF36B32095C}"/>
    <cellStyle name="Check Cell 2 4 3 5 3" xfId="35062" xr:uid="{E0585CDF-0397-488D-9FB6-BDFFA72DFB47}"/>
    <cellStyle name="Check Cell 2 4 3 5 4" xfId="43023" xr:uid="{854B5373-1B57-408F-BF23-CC44B18ACB04}"/>
    <cellStyle name="Check Cell 2 4 3 6" xfId="4050" xr:uid="{8DC3A72E-2FAE-41DD-BFF9-3FF2F20E687F}"/>
    <cellStyle name="Check Cell 2 4 3 6 2" xfId="20141" xr:uid="{C5F5F379-C34E-4223-9971-7ABF7C85CA3D}"/>
    <cellStyle name="Check Cell 2 4 3 6 3" xfId="35971" xr:uid="{84922DCE-E6EB-4740-A6AC-C85814044DC1}"/>
    <cellStyle name="Check Cell 2 4 3 6 4" xfId="43932" xr:uid="{A3E5AAC4-BFE9-4656-B037-BCCF5E0D5C7C}"/>
    <cellStyle name="Check Cell 2 4 3 7" xfId="4636" xr:uid="{9239005F-073D-46B2-A765-CD13606E249E}"/>
    <cellStyle name="Check Cell 2 4 3 7 2" xfId="20727" xr:uid="{4F2E75B3-6278-481D-9605-F832341DA6C7}"/>
    <cellStyle name="Check Cell 2 4 3 7 3" xfId="36557" xr:uid="{2CBA3574-67CC-4001-92C9-0E18F4ECD8DF}"/>
    <cellStyle name="Check Cell 2 4 3 7 4" xfId="44518" xr:uid="{4B7C10A1-96F2-4AAF-811B-9421A5ACEFF4}"/>
    <cellStyle name="Check Cell 2 4 3 8" xfId="17163" xr:uid="{841B7EEC-7DC9-4B8D-8128-7C26A5B4A605}"/>
    <cellStyle name="Check Cell 2 4 3 9" xfId="32993" xr:uid="{8EB0FC66-D1D2-4AB9-B3BD-F9DA8B7986CF}"/>
    <cellStyle name="Check Cell 2 4 4" xfId="1147" xr:uid="{09F4C9BD-984B-464E-8FE3-1A1A394E7C0C}"/>
    <cellStyle name="Check Cell 2 4 4 10" xfId="41029" xr:uid="{861EBB5B-E065-48AF-802D-5FB33CF8BAD5}"/>
    <cellStyle name="Check Cell 2 4 4 2" xfId="1577" xr:uid="{2F82127D-06A7-458F-802E-07729A5B9396}"/>
    <cellStyle name="Check Cell 2 4 4 2 2" xfId="17668" xr:uid="{B9754FD8-CE9D-4CA1-8DDD-4A7A73CEBFF9}"/>
    <cellStyle name="Check Cell 2 4 4 2 3" xfId="33498" xr:uid="{BCACB57D-B36F-4D3F-BDA0-C5E2EB43BA54}"/>
    <cellStyle name="Check Cell 2 4 4 2 4" xfId="41459" xr:uid="{16243539-15F6-4D2C-895E-6B06C3278225}"/>
    <cellStyle name="Check Cell 2 4 4 3" xfId="1920" xr:uid="{B6203B52-E974-4F65-BFD2-8C3404BBD866}"/>
    <cellStyle name="Check Cell 2 4 4 3 2" xfId="18011" xr:uid="{4747EA84-0A24-46C8-89DA-6B6CFBC01907}"/>
    <cellStyle name="Check Cell 2 4 4 3 3" xfId="33841" xr:uid="{BCBDBF14-D208-47E0-AE87-D94604630797}"/>
    <cellStyle name="Check Cell 2 4 4 3 4" xfId="41802" xr:uid="{6DF25126-1907-45D2-9196-F1BAB29A617A}"/>
    <cellStyle name="Check Cell 2 4 4 4" xfId="2574" xr:uid="{BE815D01-99F3-475F-AFA7-9001B974D411}"/>
    <cellStyle name="Check Cell 2 4 4 4 2" xfId="18665" xr:uid="{17605BB8-F19F-4E95-9713-AC0EA49AE7A6}"/>
    <cellStyle name="Check Cell 2 4 4 4 3" xfId="34495" xr:uid="{3379C52D-3E8F-4640-856F-85020EAFC633}"/>
    <cellStyle name="Check Cell 2 4 4 4 4" xfId="42456" xr:uid="{1FCC9B25-ADBB-430F-9862-C648426DE03C}"/>
    <cellStyle name="Check Cell 2 4 4 5" xfId="3216" xr:uid="{0F30CDA4-3D61-4C0A-B769-1068022104E9}"/>
    <cellStyle name="Check Cell 2 4 4 5 2" xfId="19307" xr:uid="{D208E1C4-C84E-4BB8-A10C-C9862589A058}"/>
    <cellStyle name="Check Cell 2 4 4 5 3" xfId="35137" xr:uid="{534FCC71-5619-46F7-9C06-4F5FD21B52E3}"/>
    <cellStyle name="Check Cell 2 4 4 5 4" xfId="43098" xr:uid="{1241D85C-3753-4AE2-96FF-8C4FE032F793}"/>
    <cellStyle name="Check Cell 2 4 4 6" xfId="4125" xr:uid="{04632682-D95F-4A90-AD79-02A653AA0632}"/>
    <cellStyle name="Check Cell 2 4 4 6 2" xfId="20216" xr:uid="{7E139A25-6F7F-43AA-96FE-8CA169D5247B}"/>
    <cellStyle name="Check Cell 2 4 4 6 3" xfId="36046" xr:uid="{AA2E2E25-9FA6-4953-959B-A7E47AAF656B}"/>
    <cellStyle name="Check Cell 2 4 4 6 4" xfId="44007" xr:uid="{63DC49D8-4530-4A69-88AD-CD10560CFB68}"/>
    <cellStyle name="Check Cell 2 4 4 7" xfId="4711" xr:uid="{0F8FE502-CAC8-44D0-98F8-48C9FFE73CC2}"/>
    <cellStyle name="Check Cell 2 4 4 7 2" xfId="20802" xr:uid="{60DB0E95-925B-4D81-B977-80B25BDEA2D0}"/>
    <cellStyle name="Check Cell 2 4 4 7 3" xfId="36632" xr:uid="{72956856-0A46-4287-BE3D-61AC035A588F}"/>
    <cellStyle name="Check Cell 2 4 4 7 4" xfId="44593" xr:uid="{4205CF9D-3438-4B45-B396-43BEE352BB7C}"/>
    <cellStyle name="Check Cell 2 4 4 8" xfId="17238" xr:uid="{5E532E1F-12C3-4BA1-89BC-E1401EE16699}"/>
    <cellStyle name="Check Cell 2 4 4 9" xfId="33068" xr:uid="{FE4DB89F-A109-4CD5-ABEC-78CF55C6E421}"/>
    <cellStyle name="Check Cell 2 4 5" xfId="1296" xr:uid="{0118796D-905F-4D6F-8444-6593E5B62521}"/>
    <cellStyle name="Check Cell 2 4 5 2" xfId="17387" xr:uid="{4B277A34-6327-4BD0-9D50-32A6E8858B9D}"/>
    <cellStyle name="Check Cell 2 4 5 3" xfId="33217" xr:uid="{70D5507E-A784-4A48-8BB2-E10528672F43}"/>
    <cellStyle name="Check Cell 2 4 5 4" xfId="41178" xr:uid="{122AF100-41BD-4250-8518-F19DD088715C}"/>
    <cellStyle name="Check Cell 2 4 6" xfId="1640" xr:uid="{4655F9FC-2944-4DE5-BFE9-2EBF960DEE3B}"/>
    <cellStyle name="Check Cell 2 4 6 2" xfId="17731" xr:uid="{88CBE923-21CF-404A-8885-64D727C118D2}"/>
    <cellStyle name="Check Cell 2 4 6 3" xfId="33561" xr:uid="{D0763730-1C17-4809-A441-EDB2184D3B2B}"/>
    <cellStyle name="Check Cell 2 4 6 4" xfId="41522" xr:uid="{F29E0C54-F4F4-4D27-BD76-060D8FFF223A}"/>
    <cellStyle name="Check Cell 2 4 7" xfId="2294" xr:uid="{3A961AD4-9A67-41D7-85E7-C9519E7716FF}"/>
    <cellStyle name="Check Cell 2 4 7 2" xfId="18385" xr:uid="{B958C75F-372A-4309-B6E1-AD5A8214FC55}"/>
    <cellStyle name="Check Cell 2 4 7 3" xfId="34215" xr:uid="{858C0079-43DC-4A1E-92FD-B9C246BC5A10}"/>
    <cellStyle name="Check Cell 2 4 7 4" xfId="42176" xr:uid="{A520860B-FDE6-4010-9842-6E70158C29B1}"/>
    <cellStyle name="Check Cell 2 4 8" xfId="2936" xr:uid="{957E1E26-1225-4856-9EB5-516F6CCCB98B}"/>
    <cellStyle name="Check Cell 2 4 8 2" xfId="19027" xr:uid="{C919B3EA-7C0B-44D7-9EF4-65F82715F7F8}"/>
    <cellStyle name="Check Cell 2 4 8 3" xfId="34857" xr:uid="{6F2636EB-19D0-4EED-815E-775C0957325C}"/>
    <cellStyle name="Check Cell 2 4 8 4" xfId="42818" xr:uid="{74438D41-8814-4B2E-9096-550DEBE833DA}"/>
    <cellStyle name="Check Cell 2 4 9" xfId="3849" xr:uid="{B9A7CE5D-C7F8-489B-945E-DC46F5203500}"/>
    <cellStyle name="Check Cell 2 4 9 2" xfId="19940" xr:uid="{99AB840E-E393-4DCC-8244-3545D23C4219}"/>
    <cellStyle name="Check Cell 2 4 9 3" xfId="35770" xr:uid="{89BCD699-DE75-4EFF-B61C-D9357AFCB2B1}"/>
    <cellStyle name="Check Cell 2 4 9 4" xfId="43731" xr:uid="{80842D56-33ED-49A6-A503-90F1C97B91CA}"/>
    <cellStyle name="Check Cell 2 5" xfId="894" xr:uid="{2957457D-9102-468D-953A-04A6FD744AB1}"/>
    <cellStyle name="Check Cell 2 5 10" xfId="4458" xr:uid="{20D7C3A8-601B-4F16-9415-954A0C2448D1}"/>
    <cellStyle name="Check Cell 2 5 10 2" xfId="20549" xr:uid="{C0215717-10C3-4329-A7A2-440C19C95220}"/>
    <cellStyle name="Check Cell 2 5 10 3" xfId="36379" xr:uid="{447E572C-806E-454F-956B-44FCAADC8292}"/>
    <cellStyle name="Check Cell 2 5 10 4" xfId="44340" xr:uid="{3443375A-154E-464D-B385-5869CA2EDC9E}"/>
    <cellStyle name="Check Cell 2 5 11" xfId="16985" xr:uid="{C386A86E-AE6A-4DE5-A8A6-32EED21A1649}"/>
    <cellStyle name="Check Cell 2 5 12" xfId="32815" xr:uid="{46BF767C-B426-4492-A637-F5CCF7904630}"/>
    <cellStyle name="Check Cell 2 5 13" xfId="40776" xr:uid="{18F491E6-1B17-4303-B2A2-567709756BC1}"/>
    <cellStyle name="Check Cell 2 5 2" xfId="1009" xr:uid="{E0763E7F-BDC0-444B-880A-BB12DC041AAE}"/>
    <cellStyle name="Check Cell 2 5 2 10" xfId="40891" xr:uid="{727DA2C1-C42D-4167-B700-DE7853863371}"/>
    <cellStyle name="Check Cell 2 5 2 2" xfId="1439" xr:uid="{4739C57A-60E7-492B-BB38-FBC53A7AE2C6}"/>
    <cellStyle name="Check Cell 2 5 2 2 2" xfId="17530" xr:uid="{71EF5122-736D-43C0-87D6-3879B3489795}"/>
    <cellStyle name="Check Cell 2 5 2 2 3" xfId="33360" xr:uid="{DCFA6D96-0715-4893-BC3C-4B328D6880AC}"/>
    <cellStyle name="Check Cell 2 5 2 2 4" xfId="41321" xr:uid="{7AD6CC8D-7055-489F-A9C3-D7F904B5EEF2}"/>
    <cellStyle name="Check Cell 2 5 2 3" xfId="1782" xr:uid="{DBFCBABA-E25E-4676-9E5C-29DF2D63559C}"/>
    <cellStyle name="Check Cell 2 5 2 3 2" xfId="17873" xr:uid="{36178B62-76BF-41A1-9399-134D0A1FCF7D}"/>
    <cellStyle name="Check Cell 2 5 2 3 3" xfId="33703" xr:uid="{779B3B3A-1F07-467E-B27E-62109334C31F}"/>
    <cellStyle name="Check Cell 2 5 2 3 4" xfId="41664" xr:uid="{1EF90DF3-CA74-4B26-91C5-3F7093BBC5A6}"/>
    <cellStyle name="Check Cell 2 5 2 4" xfId="2436" xr:uid="{741BD298-2D5D-4A03-B751-D72C158420D8}"/>
    <cellStyle name="Check Cell 2 5 2 4 2" xfId="18527" xr:uid="{5B08430A-8678-449C-8A07-706D21FEE5AE}"/>
    <cellStyle name="Check Cell 2 5 2 4 3" xfId="34357" xr:uid="{91FEC505-176F-4F22-9A68-77C7852CDFF5}"/>
    <cellStyle name="Check Cell 2 5 2 4 4" xfId="42318" xr:uid="{FFEB43D2-EC7F-49E4-BC31-3996A26548CB}"/>
    <cellStyle name="Check Cell 2 5 2 5" xfId="3078" xr:uid="{1BD44591-43C1-4786-9ED1-4576892F3676}"/>
    <cellStyle name="Check Cell 2 5 2 5 2" xfId="19169" xr:uid="{C9062580-BA33-4CF4-8B0A-D201B8C83A2E}"/>
    <cellStyle name="Check Cell 2 5 2 5 3" xfId="34999" xr:uid="{18375AE8-22FB-48DD-9236-9D3A20CDA82D}"/>
    <cellStyle name="Check Cell 2 5 2 5 4" xfId="42960" xr:uid="{86469FDD-761A-435D-8DEB-F96692597B97}"/>
    <cellStyle name="Check Cell 2 5 2 6" xfId="3987" xr:uid="{141D8193-7C94-4966-8963-DDB3171E5375}"/>
    <cellStyle name="Check Cell 2 5 2 6 2" xfId="20078" xr:uid="{29FAAAD5-ECFF-4726-A40D-B1D74662D4A2}"/>
    <cellStyle name="Check Cell 2 5 2 6 3" xfId="35908" xr:uid="{8B5397AE-2631-4155-AF7F-F1D00670E4C5}"/>
    <cellStyle name="Check Cell 2 5 2 6 4" xfId="43869" xr:uid="{892BBFAE-83B8-4BE5-A8A4-9D51E25C4D1C}"/>
    <cellStyle name="Check Cell 2 5 2 7" xfId="4573" xr:uid="{CD367590-32F7-4313-AD9F-ED7CEB8EC387}"/>
    <cellStyle name="Check Cell 2 5 2 7 2" xfId="20664" xr:uid="{FAC629B7-1D53-46D1-9832-6EB1BEF5695F}"/>
    <cellStyle name="Check Cell 2 5 2 7 3" xfId="36494" xr:uid="{665B09D0-62ED-4415-AA83-5516BD56AE87}"/>
    <cellStyle name="Check Cell 2 5 2 7 4" xfId="44455" xr:uid="{5461A6ED-223C-4C1A-95E3-29D89B7C5521}"/>
    <cellStyle name="Check Cell 2 5 2 8" xfId="17100" xr:uid="{88E5CA60-1E2C-4F8E-ACBE-D772E523627B}"/>
    <cellStyle name="Check Cell 2 5 2 9" xfId="32930" xr:uid="{E3C7ECC2-85A3-40D8-AF3A-9C149FA06BE5}"/>
    <cellStyle name="Check Cell 2 5 3" xfId="1092" xr:uid="{4D34A93E-D105-41E8-A0A4-AAB5CC9DA5A1}"/>
    <cellStyle name="Check Cell 2 5 3 10" xfId="40974" xr:uid="{8E4D84F3-80CC-49C3-888A-1C6B01CC9FA2}"/>
    <cellStyle name="Check Cell 2 5 3 2" xfId="1522" xr:uid="{6EB376D6-0D96-442D-83F4-D5BBA040ADDE}"/>
    <cellStyle name="Check Cell 2 5 3 2 2" xfId="17613" xr:uid="{3A35D0FA-2FD4-40FC-9F24-CB9E5D41ECBC}"/>
    <cellStyle name="Check Cell 2 5 3 2 3" xfId="33443" xr:uid="{5BD2335C-7F73-4938-B15A-5F73CE20541B}"/>
    <cellStyle name="Check Cell 2 5 3 2 4" xfId="41404" xr:uid="{CA48F7FD-8B32-4808-A517-DCF2D80EC6AB}"/>
    <cellStyle name="Check Cell 2 5 3 3" xfId="1865" xr:uid="{8FF79141-B0BF-4292-9DEA-BC872E36F053}"/>
    <cellStyle name="Check Cell 2 5 3 3 2" xfId="17956" xr:uid="{D66067C4-719A-42EB-9261-5E28E072E5E2}"/>
    <cellStyle name="Check Cell 2 5 3 3 3" xfId="33786" xr:uid="{A5526E89-B93D-462E-8A0A-D127318902AE}"/>
    <cellStyle name="Check Cell 2 5 3 3 4" xfId="41747" xr:uid="{642E60C4-4EE8-45D0-A11D-72715B70D27B}"/>
    <cellStyle name="Check Cell 2 5 3 4" xfId="2519" xr:uid="{BB2281F5-FD44-4FD5-8FEA-92B75CBFA1F3}"/>
    <cellStyle name="Check Cell 2 5 3 4 2" xfId="18610" xr:uid="{28AC1F34-E16D-48DC-A4C7-623AA15B1FBA}"/>
    <cellStyle name="Check Cell 2 5 3 4 3" xfId="34440" xr:uid="{1F4B867C-D61C-4E90-BB53-CF6571C3979C}"/>
    <cellStyle name="Check Cell 2 5 3 4 4" xfId="42401" xr:uid="{783E92D3-9830-47F8-895F-4F73CE266DC4}"/>
    <cellStyle name="Check Cell 2 5 3 5" xfId="3161" xr:uid="{1E8ED8FB-BDB0-47E9-BB21-E027D560CDDD}"/>
    <cellStyle name="Check Cell 2 5 3 5 2" xfId="19252" xr:uid="{B4941079-0EA6-459F-BA55-B219D7FA5AD2}"/>
    <cellStyle name="Check Cell 2 5 3 5 3" xfId="35082" xr:uid="{59E488DD-384B-486D-91A9-4CF726E62C45}"/>
    <cellStyle name="Check Cell 2 5 3 5 4" xfId="43043" xr:uid="{257D04DA-93EE-4065-A657-B62527CB09EC}"/>
    <cellStyle name="Check Cell 2 5 3 6" xfId="4070" xr:uid="{581C2108-07B6-4DF2-AB9E-BFB5E878BBDA}"/>
    <cellStyle name="Check Cell 2 5 3 6 2" xfId="20161" xr:uid="{4C7B8BD1-9652-437D-A3A9-4C3ECF28717A}"/>
    <cellStyle name="Check Cell 2 5 3 6 3" xfId="35991" xr:uid="{F591D98E-ECB7-422F-956F-1F3DDEC9AF94}"/>
    <cellStyle name="Check Cell 2 5 3 6 4" xfId="43952" xr:uid="{F800DEDC-620F-4659-A531-26890596A6D5}"/>
    <cellStyle name="Check Cell 2 5 3 7" xfId="4656" xr:uid="{A13B33F6-27B5-4928-90DA-A44A69A0CE2A}"/>
    <cellStyle name="Check Cell 2 5 3 7 2" xfId="20747" xr:uid="{F09FB117-952F-4838-AC92-28B6EFAAC205}"/>
    <cellStyle name="Check Cell 2 5 3 7 3" xfId="36577" xr:uid="{244BF4C1-8095-44CB-BB2F-DCA92728DC1C}"/>
    <cellStyle name="Check Cell 2 5 3 7 4" xfId="44538" xr:uid="{74F5381C-340A-454F-8558-2AA9D968C7A7}"/>
    <cellStyle name="Check Cell 2 5 3 8" xfId="17183" xr:uid="{F9502588-8C74-4EEC-AD71-0BD8BA91877B}"/>
    <cellStyle name="Check Cell 2 5 3 9" xfId="33013" xr:uid="{FC72EE5C-A594-4057-980B-219B77BA4DFF}"/>
    <cellStyle name="Check Cell 2 5 4" xfId="1150" xr:uid="{77C2FAFA-46E5-465E-B417-D682B8F8973F}"/>
    <cellStyle name="Check Cell 2 5 4 10" xfId="41032" xr:uid="{DFA23FE5-E774-41AE-BB7A-4C4E5FA61C2D}"/>
    <cellStyle name="Check Cell 2 5 4 2" xfId="1580" xr:uid="{FC466F47-2F13-421C-9739-4DA21DF15FBC}"/>
    <cellStyle name="Check Cell 2 5 4 2 2" xfId="17671" xr:uid="{92C0A483-D614-4077-959C-470F899E86D9}"/>
    <cellStyle name="Check Cell 2 5 4 2 3" xfId="33501" xr:uid="{F62D24C4-9E36-417E-862E-CF185DC4AA5D}"/>
    <cellStyle name="Check Cell 2 5 4 2 4" xfId="41462" xr:uid="{BAEE6CCE-1B57-46B0-AF2B-1E5BA3F57B83}"/>
    <cellStyle name="Check Cell 2 5 4 3" xfId="1923" xr:uid="{1308C612-E5F8-4032-A918-657670591D78}"/>
    <cellStyle name="Check Cell 2 5 4 3 2" xfId="18014" xr:uid="{5C73DEA9-50F5-4128-BE04-9FAD42826F2E}"/>
    <cellStyle name="Check Cell 2 5 4 3 3" xfId="33844" xr:uid="{76B20E72-CCD6-4A6A-B505-07984521E9B0}"/>
    <cellStyle name="Check Cell 2 5 4 3 4" xfId="41805" xr:uid="{35BB94E3-D64B-4C63-A9F3-71404C0728BE}"/>
    <cellStyle name="Check Cell 2 5 4 4" xfId="2577" xr:uid="{027903AB-8523-4FDB-9CB3-F1EB62045ED0}"/>
    <cellStyle name="Check Cell 2 5 4 4 2" xfId="18668" xr:uid="{0630FCED-1317-4E66-BB16-4295BD32A1AB}"/>
    <cellStyle name="Check Cell 2 5 4 4 3" xfId="34498" xr:uid="{667444D3-10D2-4FD4-8507-DAD8D089A923}"/>
    <cellStyle name="Check Cell 2 5 4 4 4" xfId="42459" xr:uid="{55EFF3A4-5F34-48B4-A1C3-A3031985B996}"/>
    <cellStyle name="Check Cell 2 5 4 5" xfId="3219" xr:uid="{A02F4CA2-4606-4102-86C4-F902C44F3E15}"/>
    <cellStyle name="Check Cell 2 5 4 5 2" xfId="19310" xr:uid="{730BE6C8-8433-4B21-A4FA-24BA09322F47}"/>
    <cellStyle name="Check Cell 2 5 4 5 3" xfId="35140" xr:uid="{127D5989-83BF-4973-8105-2860810E172C}"/>
    <cellStyle name="Check Cell 2 5 4 5 4" xfId="43101" xr:uid="{A59C59DD-9B49-485A-BB5C-024D1C523632}"/>
    <cellStyle name="Check Cell 2 5 4 6" xfId="4128" xr:uid="{4DC919C8-05EE-47D3-84D2-F248D4D8F890}"/>
    <cellStyle name="Check Cell 2 5 4 6 2" xfId="20219" xr:uid="{938B2BE4-7A0C-4000-8DA0-0A1E80109CEB}"/>
    <cellStyle name="Check Cell 2 5 4 6 3" xfId="36049" xr:uid="{3123C99C-D4DA-421F-B172-3FF42927F8D1}"/>
    <cellStyle name="Check Cell 2 5 4 6 4" xfId="44010" xr:uid="{CD12147A-3815-4F7C-8911-AA218FCD9779}"/>
    <cellStyle name="Check Cell 2 5 4 7" xfId="4714" xr:uid="{B1709B1C-1B45-4031-B3A2-690B01DC256C}"/>
    <cellStyle name="Check Cell 2 5 4 7 2" xfId="20805" xr:uid="{5642E24D-C301-43DB-BF36-F83A624EBDF1}"/>
    <cellStyle name="Check Cell 2 5 4 7 3" xfId="36635" xr:uid="{0E05DF8E-AC65-46F2-A74C-C406A4A3DE70}"/>
    <cellStyle name="Check Cell 2 5 4 7 4" xfId="44596" xr:uid="{DA5331D3-8491-4BA0-91FF-609E63E3F329}"/>
    <cellStyle name="Check Cell 2 5 4 8" xfId="17241" xr:uid="{E63DDB87-15A3-4DD4-BA5B-32E0C0F38DE4}"/>
    <cellStyle name="Check Cell 2 5 4 9" xfId="33071" xr:uid="{30DF2F8D-496B-4E58-B8C8-30076F2F7236}"/>
    <cellStyle name="Check Cell 2 5 5" xfId="1324" xr:uid="{75CA4B02-CD64-409B-AC8F-A55BA9958CC8}"/>
    <cellStyle name="Check Cell 2 5 5 2" xfId="17415" xr:uid="{F6F76CFB-63DF-4946-9844-0401571A0394}"/>
    <cellStyle name="Check Cell 2 5 5 3" xfId="33245" xr:uid="{DD4D0A6A-B5BA-49AE-9B9A-372C008ACDE5}"/>
    <cellStyle name="Check Cell 2 5 5 4" xfId="41206" xr:uid="{F1EBBD72-0BA2-42C3-8AE1-FB94D5D00B21}"/>
    <cellStyle name="Check Cell 2 5 6" xfId="1667" xr:uid="{7300E14A-9584-494D-B904-65D8A7A93622}"/>
    <cellStyle name="Check Cell 2 5 6 2" xfId="17758" xr:uid="{59ABD0EB-6B2B-4679-A38D-2F1B7A78D715}"/>
    <cellStyle name="Check Cell 2 5 6 3" xfId="33588" xr:uid="{43E80C8A-9C57-41B0-AF89-41529B239E62}"/>
    <cellStyle name="Check Cell 2 5 6 4" xfId="41549" xr:uid="{0B062E4B-66EF-419F-B008-483867B0914A}"/>
    <cellStyle name="Check Cell 2 5 7" xfId="2321" xr:uid="{32EC79ED-2ADB-469E-BB86-1B640F9C510D}"/>
    <cellStyle name="Check Cell 2 5 7 2" xfId="18412" xr:uid="{F0390FE5-BAF1-449D-B416-68CC2382902E}"/>
    <cellStyle name="Check Cell 2 5 7 3" xfId="34242" xr:uid="{B3FFE6A6-0567-482E-83A6-945A680BB340}"/>
    <cellStyle name="Check Cell 2 5 7 4" xfId="42203" xr:uid="{586DBF6E-AA4C-438E-832B-B5E4E7927856}"/>
    <cellStyle name="Check Cell 2 5 8" xfId="2963" xr:uid="{F202DC7B-502E-4480-B49B-BBBD8E3AC43C}"/>
    <cellStyle name="Check Cell 2 5 8 2" xfId="19054" xr:uid="{D9B96ECD-E9A5-4BEF-9F2F-1815293CABF9}"/>
    <cellStyle name="Check Cell 2 5 8 3" xfId="34884" xr:uid="{8803DD65-D1D3-4A34-8505-4E3AE1A8EF9C}"/>
    <cellStyle name="Check Cell 2 5 8 4" xfId="42845" xr:uid="{F154FB20-6032-4B79-ADF7-836F135C5062}"/>
    <cellStyle name="Check Cell 2 5 9" xfId="3872" xr:uid="{0DFA4737-1090-42C7-84B9-9D0921DA3720}"/>
    <cellStyle name="Check Cell 2 5 9 2" xfId="19963" xr:uid="{877A0BFD-A7D1-43AA-84EC-77E7BE2B3AE6}"/>
    <cellStyle name="Check Cell 2 5 9 3" xfId="35793" xr:uid="{7F9CEDB7-AA5C-4AAF-A610-FBFC464DC44D}"/>
    <cellStyle name="Check Cell 2 5 9 4" xfId="43754" xr:uid="{B316D23E-E0E6-470F-9647-D0A9F88C94C6}"/>
    <cellStyle name="Check Cell 2 6" xfId="842" xr:uid="{AA527899-780C-4729-B068-DCCF1C5A4531}"/>
    <cellStyle name="Check Cell 2 6 10" xfId="4423" xr:uid="{D00749CC-7527-4109-B9D5-3B3072386788}"/>
    <cellStyle name="Check Cell 2 6 10 2" xfId="20514" xr:uid="{A78945B5-CF7C-4080-A591-505AC896E1E9}"/>
    <cellStyle name="Check Cell 2 6 10 3" xfId="36344" xr:uid="{417BA49A-E07D-4E01-B60A-77A95936DB15}"/>
    <cellStyle name="Check Cell 2 6 10 4" xfId="44305" xr:uid="{B1231E9F-AFFF-402B-89BC-D8096A462F9F}"/>
    <cellStyle name="Check Cell 2 6 11" xfId="16941" xr:uid="{7A2AAFC2-4AE3-4CAC-95EF-6F8EAD15F26C}"/>
    <cellStyle name="Check Cell 2 6 12" xfId="32780" xr:uid="{19307CEF-EAC1-4B66-84EC-24222EB36FFB}"/>
    <cellStyle name="Check Cell 2 6 13" xfId="40741" xr:uid="{962DFA5D-BE84-41DB-A20C-55B2D2E50214}"/>
    <cellStyle name="Check Cell 2 6 2" xfId="778" xr:uid="{51D2576A-1235-4878-8D7A-9B15532251CF}"/>
    <cellStyle name="Check Cell 2 6 2 10" xfId="40723" xr:uid="{1CE55476-B0EE-40BA-80E6-2D83CAF98325}"/>
    <cellStyle name="Check Cell 2 6 2 2" xfId="1212" xr:uid="{0962BE38-2599-4E34-94B7-BD468B946EBD}"/>
    <cellStyle name="Check Cell 2 6 2 2 2" xfId="17303" xr:uid="{81F63720-DD46-4641-91E3-B415B9A12FA3}"/>
    <cellStyle name="Check Cell 2 6 2 2 3" xfId="33133" xr:uid="{4F030BBB-7E17-41CF-93B5-88AA5E3C1704}"/>
    <cellStyle name="Check Cell 2 6 2 2 4" xfId="41094" xr:uid="{C7A41108-92F4-4977-BCC1-A7C47DB480FF}"/>
    <cellStyle name="Check Cell 2 6 2 3" xfId="1228" xr:uid="{A7768075-7512-4822-9C5F-C00F73764F27}"/>
    <cellStyle name="Check Cell 2 6 2 3 2" xfId="17319" xr:uid="{9FCD442A-E665-4BBB-B4E5-2DC9065818FC}"/>
    <cellStyle name="Check Cell 2 6 2 3 3" xfId="33149" xr:uid="{3FF6F9A1-456E-4805-835E-DE20F060833F}"/>
    <cellStyle name="Check Cell 2 6 2 3 4" xfId="41110" xr:uid="{66450065-894F-414E-BCC8-4D7D058A475E}"/>
    <cellStyle name="Check Cell 2 6 2 4" xfId="1238" xr:uid="{9EE22862-87E9-48D9-990E-76A847875C4C}"/>
    <cellStyle name="Check Cell 2 6 2 4 2" xfId="17329" xr:uid="{1B0807BA-2540-4E66-B65D-77DC85092378}"/>
    <cellStyle name="Check Cell 2 6 2 4 3" xfId="33159" xr:uid="{0AB6A089-BE46-4919-A6FF-7C1D62FE66BD}"/>
    <cellStyle name="Check Cell 2 6 2 4 4" xfId="41120" xr:uid="{271EB450-3E83-47A4-B98B-06494B5F58D8}"/>
    <cellStyle name="Check Cell 2 6 2 5" xfId="2305" xr:uid="{EC1AF89A-6FDF-4251-A740-324F2FC7DCCA}"/>
    <cellStyle name="Check Cell 2 6 2 5 2" xfId="18396" xr:uid="{7074A244-0462-4E2C-A1DC-AEC1627391DC}"/>
    <cellStyle name="Check Cell 2 6 2 5 3" xfId="34226" xr:uid="{A70BB5CE-B6EE-49C3-AC55-35B06D3DFA54}"/>
    <cellStyle name="Check Cell 2 6 2 5 4" xfId="42187" xr:uid="{C877FC5C-E1EE-49BE-A0CD-85CE6A570C99}"/>
    <cellStyle name="Check Cell 2 6 2 6" xfId="3273" xr:uid="{668ABA7F-436A-491E-9541-4AE0E6FD960B}"/>
    <cellStyle name="Check Cell 2 6 2 6 2" xfId="19364" xr:uid="{E19BC5B5-6992-4769-A59C-A8B491BEC78E}"/>
    <cellStyle name="Check Cell 2 6 2 6 3" xfId="35194" xr:uid="{9FC810E3-300F-4816-A634-3D85DB2C0098}"/>
    <cellStyle name="Check Cell 2 6 2 6 4" xfId="43155" xr:uid="{F4CCA5F9-66CE-4177-B638-AC7F71493972}"/>
    <cellStyle name="Check Cell 2 6 2 7" xfId="3860" xr:uid="{553ABB4F-1D3A-49E8-8309-E62746321868}"/>
    <cellStyle name="Check Cell 2 6 2 7 2" xfId="19951" xr:uid="{9EE8CEB0-DCC2-4012-A8BC-34545941157B}"/>
    <cellStyle name="Check Cell 2 6 2 7 3" xfId="35781" xr:uid="{A991DD12-9797-46DF-93EC-74DE1304BDA1}"/>
    <cellStyle name="Check Cell 2 6 2 7 4" xfId="43742" xr:uid="{162CC4AD-2F83-48AE-9FE0-48C4437A4DF6}"/>
    <cellStyle name="Check Cell 2 6 2 8" xfId="409" xr:uid="{AB526C82-64E2-4248-BAFB-D3031563A83F}"/>
    <cellStyle name="Check Cell 2 6 2 9" xfId="24934" xr:uid="{B6DC1542-3D50-4F77-8B4F-035ABBE748C4}"/>
    <cellStyle name="Check Cell 2 6 3" xfId="927" xr:uid="{C4F8E237-852A-4F03-A5A5-C6BC9FFC279B}"/>
    <cellStyle name="Check Cell 2 6 3 10" xfId="40809" xr:uid="{DE8F45B6-9553-49D8-9581-29AFE36F5375}"/>
    <cellStyle name="Check Cell 2 6 3 2" xfId="1357" xr:uid="{BF749D43-343E-4009-916A-8ACE879F95F2}"/>
    <cellStyle name="Check Cell 2 6 3 2 2" xfId="17448" xr:uid="{81954791-895F-4284-AEDF-D29FF2581BB9}"/>
    <cellStyle name="Check Cell 2 6 3 2 3" xfId="33278" xr:uid="{DBE86E9D-2F9B-43AB-9467-118070119265}"/>
    <cellStyle name="Check Cell 2 6 3 2 4" xfId="41239" xr:uid="{CCD10365-AB9A-4B96-A85B-43F1028044CB}"/>
    <cellStyle name="Check Cell 2 6 3 3" xfId="1700" xr:uid="{D371A53D-024A-4A41-8E78-7B1AFF3D8B84}"/>
    <cellStyle name="Check Cell 2 6 3 3 2" xfId="17791" xr:uid="{3C5FCA37-0734-48DA-B271-AE7A87B83049}"/>
    <cellStyle name="Check Cell 2 6 3 3 3" xfId="33621" xr:uid="{CFFED22A-F402-4A32-9386-FC43C122FE0B}"/>
    <cellStyle name="Check Cell 2 6 3 3 4" xfId="41582" xr:uid="{79659CB3-7A57-4FA8-AC7C-ADFEC88379AD}"/>
    <cellStyle name="Check Cell 2 6 3 4" xfId="2354" xr:uid="{CF6ED239-5961-4059-A6FE-22F7D9CAC7A2}"/>
    <cellStyle name="Check Cell 2 6 3 4 2" xfId="18445" xr:uid="{AE6CE693-EA58-41EC-BACF-FB20E44098CE}"/>
    <cellStyle name="Check Cell 2 6 3 4 3" xfId="34275" xr:uid="{8D294633-3528-4A16-BE87-305A51160D23}"/>
    <cellStyle name="Check Cell 2 6 3 4 4" xfId="42236" xr:uid="{BC5A7E65-3939-49A1-9EFE-E352B236729B}"/>
    <cellStyle name="Check Cell 2 6 3 5" xfId="2996" xr:uid="{B7DDC9EB-CC94-438D-880C-B76531F43175}"/>
    <cellStyle name="Check Cell 2 6 3 5 2" xfId="19087" xr:uid="{73D4EED3-DE8F-4566-87F8-6A1379D5B020}"/>
    <cellStyle name="Check Cell 2 6 3 5 3" xfId="34917" xr:uid="{41BBDA73-8208-483A-B902-8D652F175DA4}"/>
    <cellStyle name="Check Cell 2 6 3 5 4" xfId="42878" xr:uid="{D2F6A098-5DBC-48BD-8E96-51C460F543B0}"/>
    <cellStyle name="Check Cell 2 6 3 6" xfId="3905" xr:uid="{6E101CD3-E10F-4324-9665-EE5784DC9C9B}"/>
    <cellStyle name="Check Cell 2 6 3 6 2" xfId="19996" xr:uid="{AA1F1BBE-29BF-4F3F-B71E-9D56082DB74D}"/>
    <cellStyle name="Check Cell 2 6 3 6 3" xfId="35826" xr:uid="{C1E76319-0A20-4EE4-BEE2-F3ED29F81796}"/>
    <cellStyle name="Check Cell 2 6 3 6 4" xfId="43787" xr:uid="{9599C74F-E653-479E-BA31-5AE00421CEC6}"/>
    <cellStyle name="Check Cell 2 6 3 7" xfId="4491" xr:uid="{FACB915D-9AD7-44E0-9F41-603714BFE221}"/>
    <cellStyle name="Check Cell 2 6 3 7 2" xfId="20582" xr:uid="{810FBF34-BC8B-4922-B1F8-F700E01BBDDC}"/>
    <cellStyle name="Check Cell 2 6 3 7 3" xfId="36412" xr:uid="{3951ED9C-9591-4437-B135-0A145E69AF22}"/>
    <cellStyle name="Check Cell 2 6 3 7 4" xfId="44373" xr:uid="{08B57A5C-C7B7-4488-B777-C71448FA1D16}"/>
    <cellStyle name="Check Cell 2 6 3 8" xfId="17018" xr:uid="{FEB4F8E8-8E9F-4F69-B5DF-9E2B4E549C33}"/>
    <cellStyle name="Check Cell 2 6 3 9" xfId="32848" xr:uid="{8008C84F-08E2-4EF8-A71D-B723684D04BC}"/>
    <cellStyle name="Check Cell 2 6 4" xfId="733" xr:uid="{AB5C1B93-2B98-429D-8B1C-DF5E2B33C7F2}"/>
    <cellStyle name="Check Cell 2 6 4 10" xfId="40686" xr:uid="{253CFF37-3F04-4AFC-A95D-88C0A170A917}"/>
    <cellStyle name="Check Cell 2 6 4 2" xfId="1168" xr:uid="{143AACE2-B2F7-41F6-BD06-62A4CE81EF2A}"/>
    <cellStyle name="Check Cell 2 6 4 2 2" xfId="17259" xr:uid="{263B42D8-825F-469C-9419-71D6F02CF844}"/>
    <cellStyle name="Check Cell 2 6 4 2 3" xfId="33089" xr:uid="{D0477E97-873F-4FF1-AA26-CFA4A6380883}"/>
    <cellStyle name="Check Cell 2 6 4 2 4" xfId="41050" xr:uid="{E1142869-DD7C-4186-9A01-55C6EFDD5676}"/>
    <cellStyle name="Check Cell 2 6 4 3" xfId="649" xr:uid="{D510851C-BB22-4367-97CB-915E42D5F6B1}"/>
    <cellStyle name="Check Cell 2 6 4 3 2" xfId="12201" xr:uid="{F7D03041-39D5-4B66-86DE-0D1184442CAF}"/>
    <cellStyle name="Check Cell 2 6 4 3 3" xfId="27161" xr:uid="{C70D6AD4-2DF4-4BCE-94F7-401A9B1EC02A}"/>
    <cellStyle name="Check Cell 2 6 4 3 4" xfId="40606" xr:uid="{3A9E0822-A2D3-4CAE-8515-3917F952761F}"/>
    <cellStyle name="Check Cell 2 6 4 4" xfId="1931" xr:uid="{1DD4AF77-5CB2-4343-9369-158F0C74A733}"/>
    <cellStyle name="Check Cell 2 6 4 4 2" xfId="18022" xr:uid="{832E94A0-2313-4EF1-BC3A-DD0C0B2B38F0}"/>
    <cellStyle name="Check Cell 2 6 4 4 3" xfId="33852" xr:uid="{3E2BCAF6-BD36-4742-9E0F-DD1950DB3057}"/>
    <cellStyle name="Check Cell 2 6 4 4 4" xfId="41813" xr:uid="{B0AD9C9E-B095-4F72-984F-99786A181B2B}"/>
    <cellStyle name="Check Cell 2 6 4 5" xfId="2585" xr:uid="{555F7863-9907-4E08-B4DE-52C37250DBBB}"/>
    <cellStyle name="Check Cell 2 6 4 5 2" xfId="18676" xr:uid="{153A8FFF-C767-4051-83A2-CCA8A59CD2B0}"/>
    <cellStyle name="Check Cell 2 6 4 5 3" xfId="34506" xr:uid="{0250D84D-20AD-4970-90BC-DEE327548B07}"/>
    <cellStyle name="Check Cell 2 6 4 5 4" xfId="42467" xr:uid="{EE229E94-BC45-447D-AD3C-6EB43DF6BE32}"/>
    <cellStyle name="Check Cell 2 6 4 6" xfId="1161" xr:uid="{05342D5A-0E43-46FA-954B-643424C887B1}"/>
    <cellStyle name="Check Cell 2 6 4 6 2" xfId="17252" xr:uid="{86A534DD-231E-45BF-81D7-5D6AC2E93934}"/>
    <cellStyle name="Check Cell 2 6 4 6 3" xfId="33082" xr:uid="{158B4455-6C25-4803-A6E5-9CBE084D5EDE}"/>
    <cellStyle name="Check Cell 2 6 4 6 4" xfId="41043" xr:uid="{154BC277-1A83-4392-BAE5-D50646ABB000}"/>
    <cellStyle name="Check Cell 2 6 4 7" xfId="4134" xr:uid="{CA400BEF-BB73-442D-A978-B798BFD0BEA3}"/>
    <cellStyle name="Check Cell 2 6 4 7 2" xfId="20225" xr:uid="{E43A4649-E4A7-4128-81E2-7669C11BF015}"/>
    <cellStyle name="Check Cell 2 6 4 7 3" xfId="36055" xr:uid="{7107A0D1-7424-45FE-A5F0-9CF404257A24}"/>
    <cellStyle name="Check Cell 2 6 4 7 4" xfId="44016" xr:uid="{9B67DF76-A73E-4FB6-94E7-4C9B613026AF}"/>
    <cellStyle name="Check Cell 2 6 4 8" xfId="367" xr:uid="{27704B96-8430-422D-BA3B-FC57152BC149}"/>
    <cellStyle name="Check Cell 2 6 4 9" xfId="24786" xr:uid="{4526201D-F7CC-435D-A265-FA1E98250F19}"/>
    <cellStyle name="Check Cell 2 6 5" xfId="1274" xr:uid="{922D2307-0A83-4139-9FCA-C2ED67A4DACD}"/>
    <cellStyle name="Check Cell 2 6 5 2" xfId="17365" xr:uid="{C73EC601-7BC0-43F9-98E9-2E4CD1EAA8A0}"/>
    <cellStyle name="Check Cell 2 6 5 3" xfId="33195" xr:uid="{4208CA07-E92F-4735-AF02-5330922B6960}"/>
    <cellStyle name="Check Cell 2 6 5 4" xfId="41156" xr:uid="{7F2FBAC4-7B1F-42C2-9F19-51F3AD9959EC}"/>
    <cellStyle name="Check Cell 2 6 6" xfId="1618" xr:uid="{4189C1AF-3B59-4C2B-BF5A-AD284FD5EA19}"/>
    <cellStyle name="Check Cell 2 6 6 2" xfId="17709" xr:uid="{5B4E33EB-E2A5-4594-AC19-17BF604AA31C}"/>
    <cellStyle name="Check Cell 2 6 6 3" xfId="33539" xr:uid="{CB26AFD5-CA53-4619-AABA-96E116D929F6}"/>
    <cellStyle name="Check Cell 2 6 6 4" xfId="41500" xr:uid="{66BDFAEF-2F7B-4214-ACE8-9CBE0D747026}"/>
    <cellStyle name="Check Cell 2 6 7" xfId="2274" xr:uid="{D65079C9-8635-4BCC-B865-DED909043272}"/>
    <cellStyle name="Check Cell 2 6 7 2" xfId="18365" xr:uid="{D9CE7CA3-F24C-4958-A08C-8E827D167A4B}"/>
    <cellStyle name="Check Cell 2 6 7 3" xfId="34195" xr:uid="{B98AE3A4-B1C4-4957-8A66-7C6C60B9DB44}"/>
    <cellStyle name="Check Cell 2 6 7 4" xfId="42156" xr:uid="{6CB82FB5-3FD3-448B-B925-28CB419348EF}"/>
    <cellStyle name="Check Cell 2 6 8" xfId="2915" xr:uid="{0BD0B1EA-7978-47D1-AB70-D695852BAC87}"/>
    <cellStyle name="Check Cell 2 6 8 2" xfId="19006" xr:uid="{B549CEEF-7CD1-4425-BF49-1649FB780E5E}"/>
    <cellStyle name="Check Cell 2 6 8 3" xfId="34836" xr:uid="{71032AC5-0326-4D7D-A80F-6E7BA7BC7F17}"/>
    <cellStyle name="Check Cell 2 6 8 4" xfId="42797" xr:uid="{3C25DF42-1048-4550-872E-BCC3970777A0}"/>
    <cellStyle name="Check Cell 2 6 9" xfId="3834" xr:uid="{59C65329-C243-47CF-992D-1B739EEBD80D}"/>
    <cellStyle name="Check Cell 2 6 9 2" xfId="19925" xr:uid="{0748AAAC-4134-4F90-A533-484D45390843}"/>
    <cellStyle name="Check Cell 2 6 9 3" xfId="35755" xr:uid="{135DFFC2-A174-46AA-A33E-DF68EB010587}"/>
    <cellStyle name="Check Cell 2 6 9 4" xfId="43716" xr:uid="{545FAB95-31ED-42C0-AFC5-E92EDE1E81B2}"/>
    <cellStyle name="Check Cell 2 7" xfId="779" xr:uid="{984AE38E-73C5-4BFB-A840-5A29B2054246}"/>
    <cellStyle name="Check Cell 2 7 10" xfId="40724" xr:uid="{65290A35-FB68-4829-9534-6EA9D9B82EFC}"/>
    <cellStyle name="Check Cell 2 7 2" xfId="1213" xr:uid="{D30C920C-C0CE-48C6-825B-5D09345450CE}"/>
    <cellStyle name="Check Cell 2 7 2 2" xfId="17304" xr:uid="{CA060A39-AA4C-4DF8-B2CB-2484485F3DB4}"/>
    <cellStyle name="Check Cell 2 7 2 3" xfId="33134" xr:uid="{EDDED906-6EF7-4A2F-8B6B-987CF63A3725}"/>
    <cellStyle name="Check Cell 2 7 2 4" xfId="41095" xr:uid="{421DA8C3-FA30-4EBB-9526-AA4909695A2E}"/>
    <cellStyle name="Check Cell 2 7 3" xfId="674" xr:uid="{D93A5234-D6A2-4FC7-8504-CBF963FBFDB1}"/>
    <cellStyle name="Check Cell 2 7 3 2" xfId="357" xr:uid="{73545977-42CA-4009-BAF9-8B4E972B98EC}"/>
    <cellStyle name="Check Cell 2 7 3 3" xfId="8876" xr:uid="{A39AAAFA-A1C0-4F44-89C0-63D3BCB24441}"/>
    <cellStyle name="Check Cell 2 7 3 4" xfId="40631" xr:uid="{6883271A-4AAE-410A-B0B5-09EF8A7F1EF0}"/>
    <cellStyle name="Check Cell 2 7 4" xfId="1651" xr:uid="{3F81EBF3-D9C0-47D5-AE13-41401A9233B6}"/>
    <cellStyle name="Check Cell 2 7 4 2" xfId="17742" xr:uid="{640FFBBE-F0F7-48B0-A584-BFD240EB45C4}"/>
    <cellStyle name="Check Cell 2 7 4 3" xfId="33572" xr:uid="{2D55F8D0-EF44-429A-8F24-897F2862EA52}"/>
    <cellStyle name="Check Cell 2 7 4 4" xfId="41533" xr:uid="{1A8F8DD7-837E-4060-B0B4-56DCEFB046F2}"/>
    <cellStyle name="Check Cell 2 7 5" xfId="1283" xr:uid="{CAE624D0-CB63-406F-BC13-06F37AF65CB9}"/>
    <cellStyle name="Check Cell 2 7 5 2" xfId="17374" xr:uid="{969A53F3-649A-4CE9-868C-5BAF9176A01A}"/>
    <cellStyle name="Check Cell 2 7 5 3" xfId="33204" xr:uid="{140C98A3-17E9-45A0-8082-0DFB98705002}"/>
    <cellStyle name="Check Cell 2 7 5 4" xfId="41165" xr:uid="{7DC224E6-C74E-46D3-B7A4-73096647008F}"/>
    <cellStyle name="Check Cell 2 7 6" xfId="1585" xr:uid="{544E8507-FFC3-4793-832D-47457B6BCB57}"/>
    <cellStyle name="Check Cell 2 7 6 2" xfId="17676" xr:uid="{4B53E243-CE30-4CC5-B9B4-465A9FA26A15}"/>
    <cellStyle name="Check Cell 2 7 6 3" xfId="33506" xr:uid="{2A96785E-2A04-4DDE-A8C6-B0858DC57C7C}"/>
    <cellStyle name="Check Cell 2 7 6 4" xfId="41467" xr:uid="{4CB12278-7945-4B6C-B6DA-95A4BD4431FF}"/>
    <cellStyle name="Check Cell 2 7 7" xfId="2923" xr:uid="{C9ADDF07-8D4A-42DC-85DD-2C3E91F3A943}"/>
    <cellStyle name="Check Cell 2 7 7 2" xfId="19014" xr:uid="{83D2F91D-1657-4178-82F5-D8CA3F144D10}"/>
    <cellStyle name="Check Cell 2 7 7 3" xfId="34844" xr:uid="{E749F471-9218-4D56-9808-D77EF44EF8ED}"/>
    <cellStyle name="Check Cell 2 7 7 4" xfId="42805" xr:uid="{8434A605-CF40-4316-9678-63AFDB0CE5D4}"/>
    <cellStyle name="Check Cell 2 7 8" xfId="9038" xr:uid="{12F6BAAD-1940-414B-82E4-B1656D896900}"/>
    <cellStyle name="Check Cell 2 7 9" xfId="8878" xr:uid="{C2C66A61-D379-48C9-812A-6A61DEF35895}"/>
    <cellStyle name="Check Cell 2 8" xfId="912" xr:uid="{A5412977-8BB7-4C3F-8688-1C92C76468E2}"/>
    <cellStyle name="Check Cell 2 8 10" xfId="40794" xr:uid="{438768DE-A93B-45EB-862D-5740D53B3645}"/>
    <cellStyle name="Check Cell 2 8 2" xfId="1342" xr:uid="{8F86EA49-C4F5-4415-97A2-B83E0BEF3758}"/>
    <cellStyle name="Check Cell 2 8 2 2" xfId="17433" xr:uid="{F40D7D0F-2F7A-4CA4-90BD-1F51B04D0B80}"/>
    <cellStyle name="Check Cell 2 8 2 3" xfId="33263" xr:uid="{E30BFFC2-B928-4AC8-ABE8-17BDC971F0E3}"/>
    <cellStyle name="Check Cell 2 8 2 4" xfId="41224" xr:uid="{3D0D9C12-A28B-4951-9B4C-A17599CF0697}"/>
    <cellStyle name="Check Cell 2 8 3" xfId="1685" xr:uid="{E7DFDFE6-C94B-4B7E-AD13-663A841AEC08}"/>
    <cellStyle name="Check Cell 2 8 3 2" xfId="17776" xr:uid="{3DE031BE-B83A-4CA9-BEDF-D2C59873E215}"/>
    <cellStyle name="Check Cell 2 8 3 3" xfId="33606" xr:uid="{0DEA7903-888E-49F3-AB1A-DB23140F7BDF}"/>
    <cellStyle name="Check Cell 2 8 3 4" xfId="41567" xr:uid="{2978FA08-DAF0-4BF5-832C-FCAF38A25903}"/>
    <cellStyle name="Check Cell 2 8 4" xfId="2339" xr:uid="{721E3294-2FA3-44BD-802C-1F940F4A0CC5}"/>
    <cellStyle name="Check Cell 2 8 4 2" xfId="18430" xr:uid="{2EE49954-2403-49F4-B3C5-57C6F83D9582}"/>
    <cellStyle name="Check Cell 2 8 4 3" xfId="34260" xr:uid="{D4DD331D-3C5E-489A-A9C0-669AA20CA445}"/>
    <cellStyle name="Check Cell 2 8 4 4" xfId="42221" xr:uid="{F00A8306-F78F-4BBE-B4A9-A63D56696BC9}"/>
    <cellStyle name="Check Cell 2 8 5" xfId="2981" xr:uid="{908FE003-1B96-46E1-9D3D-F900923BEBCD}"/>
    <cellStyle name="Check Cell 2 8 5 2" xfId="19072" xr:uid="{40B72931-84CF-477E-86AB-CF1C6EF8338C}"/>
    <cellStyle name="Check Cell 2 8 5 3" xfId="34902" xr:uid="{73FE8BC3-06C5-470B-9D5A-29B96951FB76}"/>
    <cellStyle name="Check Cell 2 8 5 4" xfId="42863" xr:uid="{C35AC3AB-96AF-47F5-9F6A-222F8E6AD8EE}"/>
    <cellStyle name="Check Cell 2 8 6" xfId="3890" xr:uid="{7739CC81-E82F-4F08-86EA-E5659CBBDF4A}"/>
    <cellStyle name="Check Cell 2 8 6 2" xfId="19981" xr:uid="{8ACB9BCE-F471-41EE-8D1E-F2F9F2716440}"/>
    <cellStyle name="Check Cell 2 8 6 3" xfId="35811" xr:uid="{D2865EF4-3A5F-43E2-A1C2-4BE1639B0FEC}"/>
    <cellStyle name="Check Cell 2 8 6 4" xfId="43772" xr:uid="{12DA8B03-02CA-4B16-8648-3CE133AB39CD}"/>
    <cellStyle name="Check Cell 2 8 7" xfId="4476" xr:uid="{F84BAB2B-FD69-4AD1-8764-E2405A86DF10}"/>
    <cellStyle name="Check Cell 2 8 7 2" xfId="20567" xr:uid="{A069E0D4-1795-4212-B55C-F87E110CE0EE}"/>
    <cellStyle name="Check Cell 2 8 7 3" xfId="36397" xr:uid="{4FAA3D70-F095-45C7-BA79-812F91E82A87}"/>
    <cellStyle name="Check Cell 2 8 7 4" xfId="44358" xr:uid="{DC7D1B99-5F7B-4A8B-A3A2-208EAF95A56D}"/>
    <cellStyle name="Check Cell 2 8 8" xfId="17003" xr:uid="{46526CEA-1683-4E0A-BC4F-08ACC5C1A574}"/>
    <cellStyle name="Check Cell 2 8 9" xfId="32833" xr:uid="{C132D6F0-135F-4627-A742-03FF5A6FA2D9}"/>
    <cellStyle name="Check Cell 2 9" xfId="917" xr:uid="{7FF0F6EB-3B5F-440D-A2BF-0DCAE71924F5}"/>
    <cellStyle name="Check Cell 2 9 10" xfId="40799" xr:uid="{76D0BA1F-1AE7-47E3-8F62-97AF7ADC90CC}"/>
    <cellStyle name="Check Cell 2 9 2" xfId="1347" xr:uid="{80CF9829-6481-4CD8-95F3-A675B237360E}"/>
    <cellStyle name="Check Cell 2 9 2 2" xfId="17438" xr:uid="{E176E2D7-8158-4EC8-B6F9-6D5D1975F1D6}"/>
    <cellStyle name="Check Cell 2 9 2 3" xfId="33268" xr:uid="{3B8618AC-A7B3-40FC-85CB-C861255C9903}"/>
    <cellStyle name="Check Cell 2 9 2 4" xfId="41229" xr:uid="{507BF710-2BB9-4CD0-BCC8-88F2EAB1F785}"/>
    <cellStyle name="Check Cell 2 9 3" xfId="1690" xr:uid="{C2CD67D5-857B-49EF-B583-EC2689C80E69}"/>
    <cellStyle name="Check Cell 2 9 3 2" xfId="17781" xr:uid="{B11DF2F7-ED2A-4572-A907-7960BEABE3CD}"/>
    <cellStyle name="Check Cell 2 9 3 3" xfId="33611" xr:uid="{61ABE81B-687D-4950-BAB9-71C9A9C2BF57}"/>
    <cellStyle name="Check Cell 2 9 3 4" xfId="41572" xr:uid="{705F601D-2046-4744-A6D0-214AB04B2609}"/>
    <cellStyle name="Check Cell 2 9 4" xfId="2344" xr:uid="{3BAA8747-DA29-441C-9690-08C03500BEBB}"/>
    <cellStyle name="Check Cell 2 9 4 2" xfId="18435" xr:uid="{A3AE8532-C62D-48CA-961D-E197B8998B19}"/>
    <cellStyle name="Check Cell 2 9 4 3" xfId="34265" xr:uid="{6B5AE365-E861-4C46-91F1-A5291638F7DC}"/>
    <cellStyle name="Check Cell 2 9 4 4" xfId="42226" xr:uid="{693E7A98-B328-4F69-AF62-915DD1053D11}"/>
    <cellStyle name="Check Cell 2 9 5" xfId="2986" xr:uid="{786AC1F4-C40A-49F1-823F-742D7D68DCFD}"/>
    <cellStyle name="Check Cell 2 9 5 2" xfId="19077" xr:uid="{37824EBE-6F32-4642-9BCB-AAB96B148A4D}"/>
    <cellStyle name="Check Cell 2 9 5 3" xfId="34907" xr:uid="{3FC6C00C-5793-42F0-808C-E1D669A8DB99}"/>
    <cellStyle name="Check Cell 2 9 5 4" xfId="42868" xr:uid="{DF8D96CB-6625-498B-ABFE-757EE0EF9DA8}"/>
    <cellStyle name="Check Cell 2 9 6" xfId="3895" xr:uid="{96FA050C-00FE-41B3-B4A0-7801F0CD61E7}"/>
    <cellStyle name="Check Cell 2 9 6 2" xfId="19986" xr:uid="{B834FCB4-329E-461E-8B8E-C5B27C4D3FAF}"/>
    <cellStyle name="Check Cell 2 9 6 3" xfId="35816" xr:uid="{EC79061E-2CA4-4B60-8A2B-5E3B1B7F4359}"/>
    <cellStyle name="Check Cell 2 9 6 4" xfId="43777" xr:uid="{2C19892F-2C8D-48E2-BB07-03181F7F8EAB}"/>
    <cellStyle name="Check Cell 2 9 7" xfId="4481" xr:uid="{02A7FD57-9547-4D9A-B960-1091E73835B6}"/>
    <cellStyle name="Check Cell 2 9 7 2" xfId="20572" xr:uid="{28951DDE-6411-466E-BE89-2EFF98C8BEDB}"/>
    <cellStyle name="Check Cell 2 9 7 3" xfId="36402" xr:uid="{D0CB7D9A-A284-42DE-AF6D-F5E6C2A451C5}"/>
    <cellStyle name="Check Cell 2 9 7 4" xfId="44363" xr:uid="{39E698EE-477E-4092-BAB9-222E064B4631}"/>
    <cellStyle name="Check Cell 2 9 8" xfId="17008" xr:uid="{912AACD9-31BD-49E4-A935-B7E7BE20EC27}"/>
    <cellStyle name="Check Cell 2 9 9" xfId="32838" xr:uid="{805647BE-A69D-407B-85D5-22ED39F732AF}"/>
    <cellStyle name="Check Cell 3" xfId="8701" xr:uid="{640A58C4-B9C4-4B52-A731-24E7F7C43EB6}"/>
    <cellStyle name="Check Cell 3 2" xfId="24780" xr:uid="{873D24BC-4FE9-4A4E-92A7-D1F9A2624F03}"/>
    <cellStyle name="Check Cell 3 3" xfId="40587" xr:uid="{20A43DCB-DE41-450A-AA87-FEB8EECF43AF}"/>
    <cellStyle name="Check Cell 3 4" xfId="48540" xr:uid="{81E696D6-27BD-43F4-8BCE-413A6816813B}"/>
    <cellStyle name="Comma" xfId="1" builtinId="3"/>
    <cellStyle name="Comma 10" xfId="103" xr:uid="{00000000-0005-0000-0000-000057000000}"/>
    <cellStyle name="Comma 11" xfId="104" xr:uid="{00000000-0005-0000-0000-000058000000}"/>
    <cellStyle name="Comma 11 2" xfId="105" xr:uid="{00000000-0005-0000-0000-000059000000}"/>
    <cellStyle name="Comma 12" xfId="106" xr:uid="{00000000-0005-0000-0000-00005A000000}"/>
    <cellStyle name="Comma 13" xfId="107" xr:uid="{00000000-0005-0000-0000-00005B000000}"/>
    <cellStyle name="Comma 14" xfId="108" xr:uid="{00000000-0005-0000-0000-00005C000000}"/>
    <cellStyle name="Comma 14 2" xfId="850" xr:uid="{F2555592-B05E-44AC-BBFC-5AC607DCB34D}"/>
    <cellStyle name="Comma 14 2 2" xfId="5003" xr:uid="{93820F51-D7AE-4B3A-A723-C4A16004FB6F}"/>
    <cellStyle name="Comma 14 3" xfId="746" xr:uid="{9492239C-5E5D-49F5-B3A6-8D6A7E7B4B5E}"/>
    <cellStyle name="Comma 14 3 2" xfId="4947" xr:uid="{8A2E48A3-72A6-4EF7-A33E-C7877935C97A}"/>
    <cellStyle name="Comma 14 4" xfId="610" xr:uid="{50F4CBF2-C2BD-455C-A7A0-41558B5281FB}"/>
    <cellStyle name="Comma 14 4 2" xfId="4818" xr:uid="{AB6A4DD3-2E4F-4BE9-9F35-5DD05536761E}"/>
    <cellStyle name="Comma 14 5" xfId="502" xr:uid="{1D10CB95-08F2-4AE7-AE8E-3A511C5F8153}"/>
    <cellStyle name="Comma 14 6" xfId="326" xr:uid="{A18855C9-1967-437C-9C1C-DE12BA5FDE35}"/>
    <cellStyle name="Comma 15" xfId="102" xr:uid="{00000000-0005-0000-0000-00005D000000}"/>
    <cellStyle name="Comma 16" xfId="449" xr:uid="{1DAE9444-1818-4A6F-8EF4-874FA39D71B3}"/>
    <cellStyle name="Comma 16 2" xfId="878" xr:uid="{D254B4AC-9341-4ABB-A7E5-34C098449F96}"/>
    <cellStyle name="Comma 16 2 2" xfId="5027" xr:uid="{F52D8696-E7C3-4BEE-A03E-B9609C312275}"/>
    <cellStyle name="Comma 16 3" xfId="818" xr:uid="{F2F98DBE-65B3-42FF-AF93-BBC6801824C4}"/>
    <cellStyle name="Comma 17" xfId="837" xr:uid="{B9AF0203-DC32-470C-987B-7D39CCFDAB97}"/>
    <cellStyle name="Comma 17 2" xfId="885" xr:uid="{89E8CD4F-9A58-4765-8A51-0817F044964C}"/>
    <cellStyle name="Comma 17 3" xfId="4992" xr:uid="{C9404E85-A005-4B74-89A3-ED9723C42336}"/>
    <cellStyle name="Comma 2" xfId="109" xr:uid="{00000000-0005-0000-0000-00005E000000}"/>
    <cellStyle name="Comma 2 10" xfId="503" xr:uid="{DC7D9D19-684F-4863-9C82-A7B796903355}"/>
    <cellStyle name="Comma 2 11" xfId="327" xr:uid="{4287FC24-AFFF-4D91-95AD-E817C22A8F23}"/>
    <cellStyle name="Comma 2 2" xfId="110" xr:uid="{00000000-0005-0000-0000-00005F000000}"/>
    <cellStyle name="Comma 2 2 2" xfId="111" xr:uid="{00000000-0005-0000-0000-000060000000}"/>
    <cellStyle name="Comma 2 2 3" xfId="112" xr:uid="{00000000-0005-0000-0000-000061000000}"/>
    <cellStyle name="Comma 2 2 4" xfId="242" xr:uid="{00000000-0005-0000-0000-000062000000}"/>
    <cellStyle name="Comma 2 2 4 2" xfId="877" xr:uid="{41584F02-E545-4525-ADDC-E78D7F341180}"/>
    <cellStyle name="Comma 2 2 4 2 2" xfId="5026" xr:uid="{60E263E8-A94E-4391-852B-3CCD20868EC5}"/>
    <cellStyle name="Comma 2 2 4 3" xfId="790" xr:uid="{F2F83053-4CF4-4098-B927-CC444DA416B2}"/>
    <cellStyle name="Comma 2 2 4 3 2" xfId="4986" xr:uid="{DB7F38C3-6804-4083-B166-17F32D470EEF}"/>
    <cellStyle name="Comma 2 2 4 4" xfId="727" xr:uid="{791CE788-EF87-4824-A0CE-0312B56B7845}"/>
    <cellStyle name="Comma 2 2 4 4 2" xfId="4929" xr:uid="{507E922B-C884-419E-B4E8-80FBE2F32449}"/>
    <cellStyle name="Comma 2 2 4 5" xfId="521" xr:uid="{78CA2C17-B3AE-465E-9EFE-395C1450034C}"/>
    <cellStyle name="Comma 2 2 4 6" xfId="444" xr:uid="{981F3061-B146-44B9-8CEF-A12AC15A8553}"/>
    <cellStyle name="Comma 2 3" xfId="113" xr:uid="{00000000-0005-0000-0000-000063000000}"/>
    <cellStyle name="Comma 2 3 2" xfId="114" xr:uid="{00000000-0005-0000-0000-000064000000}"/>
    <cellStyle name="Comma 2 4" xfId="115" xr:uid="{00000000-0005-0000-0000-000065000000}"/>
    <cellStyle name="Comma 2 4 2" xfId="116" xr:uid="{00000000-0005-0000-0000-000066000000}"/>
    <cellStyle name="Comma 2 5" xfId="117" xr:uid="{00000000-0005-0000-0000-000067000000}"/>
    <cellStyle name="Comma 2 6" xfId="819" xr:uid="{D90FBC34-ED08-41E9-96C1-059172205CA6}"/>
    <cellStyle name="Comma 2 7" xfId="851" xr:uid="{51988C59-BD03-49CA-AC56-5669454A756C}"/>
    <cellStyle name="Comma 2 7 2" xfId="5004" xr:uid="{81B7F234-02BD-44A5-970B-FCD4EDA162E0}"/>
    <cellStyle name="Comma 2 8" xfId="747" xr:uid="{2D8F167A-30D6-45DC-A082-D6B8C717D716}"/>
    <cellStyle name="Comma 2 8 2" xfId="4948" xr:uid="{389C7456-7C7C-4E34-8E86-12E6A9DD1979}"/>
    <cellStyle name="Comma 2 9" xfId="611" xr:uid="{ABECCE8A-4CD8-40AD-892A-14626C620DDA}"/>
    <cellStyle name="Comma 2 9 2" xfId="4819" xr:uid="{5E4AFC10-5F94-4989-A0C5-7DCD6B329580}"/>
    <cellStyle name="Comma 3" xfId="118" xr:uid="{00000000-0005-0000-0000-000068000000}"/>
    <cellStyle name="Comma 3 2" xfId="119" xr:uid="{00000000-0005-0000-0000-000069000000}"/>
    <cellStyle name="Comma 3 2 2" xfId="120" xr:uid="{00000000-0005-0000-0000-00006A000000}"/>
    <cellStyle name="Comma 3 2 3" xfId="852" xr:uid="{B03722B6-AD81-46F2-8665-77273589A653}"/>
    <cellStyle name="Comma 3 2 3 2" xfId="5005" xr:uid="{C28D8F54-0985-4378-B00A-5820D244A377}"/>
    <cellStyle name="Comma 3 2 4" xfId="748" xr:uid="{A973DAA0-B267-410F-9FCD-87D610CD70E2}"/>
    <cellStyle name="Comma 3 2 4 2" xfId="4949" xr:uid="{BD34470D-B78D-4A19-A479-C6CD93986316}"/>
    <cellStyle name="Comma 3 2 5" xfId="618" xr:uid="{8371F0A0-0F91-4A00-9C4D-9F279FC7BB6B}"/>
    <cellStyle name="Comma 3 2 5 2" xfId="4826" xr:uid="{D906B6CB-C24E-4192-A219-545212016D3C}"/>
    <cellStyle name="Comma 3 2 6" xfId="504" xr:uid="{B974336A-B783-4AF6-AC48-D7CA27D1571C}"/>
    <cellStyle name="Comma 3 2 7" xfId="337" xr:uid="{14CCC131-C044-4A74-8B32-AFDD6F9ABCE1}"/>
    <cellStyle name="Comma 3 3" xfId="121" xr:uid="{00000000-0005-0000-0000-00006B000000}"/>
    <cellStyle name="Comma 3 3 2" xfId="122" xr:uid="{00000000-0005-0000-0000-00006C000000}"/>
    <cellStyle name="Comma 3 3 3" xfId="853" xr:uid="{8AA04ABA-F014-487F-B5DD-1BDCB899AE03}"/>
    <cellStyle name="Comma 3 3 3 2" xfId="5006" xr:uid="{4631E846-B502-498C-BA89-B80EDB23445F}"/>
    <cellStyle name="Comma 3 3 4" xfId="749" xr:uid="{3C2C76EE-CAEB-48FB-AAC8-01FBD34C881B}"/>
    <cellStyle name="Comma 3 3 4 2" xfId="4950" xr:uid="{8E896E85-B238-47E4-B4B6-40593580EDB6}"/>
    <cellStyle name="Comma 3 3 5" xfId="620" xr:uid="{2D360977-6176-4210-BCC9-8300179F1F91}"/>
    <cellStyle name="Comma 3 3 5 2" xfId="4828" xr:uid="{3695D757-E302-4CF0-9353-08DDEA74194D}"/>
    <cellStyle name="Comma 3 3 6" xfId="505" xr:uid="{1FE8F6C2-D68C-466C-BE5D-6462A97EE589}"/>
    <cellStyle name="Comma 3 3 7" xfId="338" xr:uid="{2DE4582B-3668-4407-A265-CD9366CA8721}"/>
    <cellStyle name="Comma 3 4" xfId="820" xr:uid="{49615BB2-FA83-4FD8-B87F-40801579BCCE}"/>
    <cellStyle name="Comma 3 4 2" xfId="4717" xr:uid="{A5F01EB3-E81A-43E3-A2C8-1D0C0DE2CA42}"/>
    <cellStyle name="Comma 4" xfId="123" xr:uid="{00000000-0005-0000-0000-00006D000000}"/>
    <cellStyle name="Comma 4 2" xfId="124" xr:uid="{00000000-0005-0000-0000-00006E000000}"/>
    <cellStyle name="Comma 4 2 2" xfId="125" xr:uid="{00000000-0005-0000-0000-00006F000000}"/>
    <cellStyle name="Comma 4 2 3" xfId="126" xr:uid="{00000000-0005-0000-0000-000070000000}"/>
    <cellStyle name="Comma 4 2 4" xfId="855" xr:uid="{D410395C-713F-4AFE-8FC7-33731D31F100}"/>
    <cellStyle name="Comma 4 2 4 2" xfId="5008" xr:uid="{02DEB608-A654-4D35-87F8-3D444C18053C}"/>
    <cellStyle name="Comma 4 2 5" xfId="751" xr:uid="{857BB839-BC8D-4A5E-852C-F2F751E894A4}"/>
    <cellStyle name="Comma 4 2 5 2" xfId="4952" xr:uid="{36E1F219-D7BA-4A27-AF6F-EFE6E5537045}"/>
    <cellStyle name="Comma 4 2 6" xfId="623" xr:uid="{A81C417E-A189-4BD2-9D17-2502DAF90DB9}"/>
    <cellStyle name="Comma 4 2 6 2" xfId="4831" xr:uid="{006BC0C5-B304-4042-8D09-6DBA7FDCD86A}"/>
    <cellStyle name="Comma 4 2 7" xfId="507" xr:uid="{664A3FD6-70CB-4EB3-9B93-38F5F39C8914}"/>
    <cellStyle name="Comma 4 2 8" xfId="341" xr:uid="{1291F2EE-C4B0-4165-98DE-07E107F684B6}"/>
    <cellStyle name="Comma 4 3" xfId="127" xr:uid="{00000000-0005-0000-0000-000071000000}"/>
    <cellStyle name="Comma 4 3 2" xfId="856" xr:uid="{C7FDEDC2-B69D-4835-A64B-80D90EB6C40F}"/>
    <cellStyle name="Comma 4 3 2 2" xfId="5009" xr:uid="{58F4203C-B100-4D1D-92CC-A390C9CB7823}"/>
    <cellStyle name="Comma 4 3 3" xfId="752" xr:uid="{8835B354-17CF-49AE-9CD5-B6E77326B21A}"/>
    <cellStyle name="Comma 4 3 3 2" xfId="4953" xr:uid="{AC469A42-9B3F-4B37-B90B-FA9F1DD6905A}"/>
    <cellStyle name="Comma 4 3 4" xfId="626" xr:uid="{2B63972B-5C0E-445B-AA19-D00D8EF19F56}"/>
    <cellStyle name="Comma 4 3 4 2" xfId="4834" xr:uid="{87F6446F-9004-4B3B-8832-F995B818461F}"/>
    <cellStyle name="Comma 4 3 5" xfId="508" xr:uid="{363655A0-92C8-4F57-809C-3821642D78F5}"/>
    <cellStyle name="Comma 4 3 6" xfId="344" xr:uid="{550D9F43-C22C-438D-9636-9787504BD2D5}"/>
    <cellStyle name="Comma 4 4" xfId="854" xr:uid="{D5BB6DED-F759-40ED-BC1A-66872DE367C8}"/>
    <cellStyle name="Comma 4 4 2" xfId="5007" xr:uid="{D3CB8C89-46D3-41C1-B253-BEDB379DFD0B}"/>
    <cellStyle name="Comma 4 5" xfId="750" xr:uid="{06B8CA35-76B5-4D58-92CF-E948E54D5C33}"/>
    <cellStyle name="Comma 4 5 2" xfId="4951" xr:uid="{C140DF47-1020-437C-B331-1B4E0A0D2038}"/>
    <cellStyle name="Comma 4 6" xfId="622" xr:uid="{16ED318E-71FB-43DA-A701-48BF044DA1A3}"/>
    <cellStyle name="Comma 4 6 2" xfId="4830" xr:uid="{B8483794-A126-4A9C-A67D-A335F736726A}"/>
    <cellStyle name="Comma 4 7" xfId="506" xr:uid="{71D8DDBC-595D-47CA-92C6-295D608BFB9E}"/>
    <cellStyle name="Comma 4 8" xfId="340" xr:uid="{13FD15C9-8F6B-4E66-A005-4A3C9A252927}"/>
    <cellStyle name="Comma 5" xfId="128" xr:uid="{00000000-0005-0000-0000-000072000000}"/>
    <cellStyle name="Comma 5 2" xfId="129" xr:uid="{00000000-0005-0000-0000-000073000000}"/>
    <cellStyle name="Comma 5 2 2" xfId="130" xr:uid="{00000000-0005-0000-0000-000074000000}"/>
    <cellStyle name="Comma 5 2 3" xfId="857" xr:uid="{92B7870F-8AF6-43AE-8307-48EBD77ED3BD}"/>
    <cellStyle name="Comma 5 2 3 2" xfId="5010" xr:uid="{0E052E37-5E41-4C77-B460-DA3C85244C26}"/>
    <cellStyle name="Comma 5 2 4" xfId="753" xr:uid="{B55B8D3B-2230-45F7-956D-2F365F955319}"/>
    <cellStyle name="Comma 5 2 4 2" xfId="4954" xr:uid="{49FAFD6F-0C99-493A-8190-0FF8AD9E14E4}"/>
    <cellStyle name="Comma 5 2 5" xfId="628" xr:uid="{65F77F82-0514-4853-93D2-45DE4285CD82}"/>
    <cellStyle name="Comma 5 2 5 2" xfId="4836" xr:uid="{99C53AD5-D758-4B0A-83F5-4ECF6B12ECF0}"/>
    <cellStyle name="Comma 5 2 6" xfId="509" xr:uid="{9C58D215-5F3A-4488-9EF2-A9911F8A3DEF}"/>
    <cellStyle name="Comma 5 2 7" xfId="346" xr:uid="{33656D3E-68CB-42EC-B3CB-EFF06E73903D}"/>
    <cellStyle name="Comma 6" xfId="131" xr:uid="{00000000-0005-0000-0000-000075000000}"/>
    <cellStyle name="Comma 6 2" xfId="132" xr:uid="{00000000-0005-0000-0000-000076000000}"/>
    <cellStyle name="Comma 6 2 2" xfId="133" xr:uid="{00000000-0005-0000-0000-000077000000}"/>
    <cellStyle name="Comma 7" xfId="134" xr:uid="{00000000-0005-0000-0000-000078000000}"/>
    <cellStyle name="Comma 7 2" xfId="135" xr:uid="{00000000-0005-0000-0000-000079000000}"/>
    <cellStyle name="Comma 7 3" xfId="136" xr:uid="{00000000-0005-0000-0000-00007A000000}"/>
    <cellStyle name="Comma 8" xfId="137" xr:uid="{00000000-0005-0000-0000-00007B000000}"/>
    <cellStyle name="Comma 8 2" xfId="138" xr:uid="{00000000-0005-0000-0000-00007C000000}"/>
    <cellStyle name="Comma 9" xfId="139" xr:uid="{00000000-0005-0000-0000-00007D000000}"/>
    <cellStyle name="Comma 9 2" xfId="140" xr:uid="{00000000-0005-0000-0000-00007E000000}"/>
    <cellStyle name="Comma 9 3" xfId="141" xr:uid="{00000000-0005-0000-0000-00007F000000}"/>
    <cellStyle name="Comma_Fixed assets schedule - chartwell" xfId="142" xr:uid="{00000000-0005-0000-0000-000080000000}"/>
    <cellStyle name="Comma_WPs_Westcountry Seafoods Ltd-30.6.09_Revised on 16.11.09" xfId="239" xr:uid="{00000000-0005-0000-0000-000081000000}"/>
    <cellStyle name="Explanatory Text" xfId="16" builtinId="53" customBuiltin="1"/>
    <cellStyle name="Explanatory Text 2" xfId="483" xr:uid="{CF71A68A-FBAF-4BD6-8EB7-A5421C41C4A4}"/>
    <cellStyle name="Good" xfId="7" builtinId="26" customBuiltin="1"/>
    <cellStyle name="Good 2" xfId="143" xr:uid="{00000000-0005-0000-0000-000084000000}"/>
    <cellStyle name="Good 2 2" xfId="484" xr:uid="{88A42497-1768-4D5B-902D-DC282B74FFAD}"/>
    <cellStyle name="Good 3" xfId="821" xr:uid="{91EF96C0-DBF0-49B9-BCC2-2986479593C1}"/>
    <cellStyle name="Heading 1" xfId="3" builtinId="16" customBuiltin="1"/>
    <cellStyle name="Heading 1 2" xfId="144" xr:uid="{00000000-0005-0000-0000-000086000000}"/>
    <cellStyle name="Heading 1 2 2" xfId="485" xr:uid="{EF18C32C-237D-495E-91F1-70DE578813DA}"/>
    <cellStyle name="Heading 1 3" xfId="145" xr:uid="{00000000-0005-0000-0000-000087000000}"/>
    <cellStyle name="Heading 1 4" xfId="822" xr:uid="{D193DD0A-83A9-4ADA-85F3-BE843EB7CD6E}"/>
    <cellStyle name="Heading 2" xfId="4" builtinId="17" customBuiltin="1"/>
    <cellStyle name="Heading 2 2" xfId="146" xr:uid="{00000000-0005-0000-0000-000089000000}"/>
    <cellStyle name="Heading 2 2 2" xfId="486" xr:uid="{A9DAF954-3A56-4F21-9C47-C0F20776A023}"/>
    <cellStyle name="Heading 2 3" xfId="147" xr:uid="{00000000-0005-0000-0000-00008A000000}"/>
    <cellStyle name="Heading 2 4" xfId="823" xr:uid="{AC859EA8-4497-4A1A-910B-D2704B1FAEC3}"/>
    <cellStyle name="Heading 3" xfId="5" builtinId="18" customBuiltin="1"/>
    <cellStyle name="Heading 3 2" xfId="148" xr:uid="{00000000-0005-0000-0000-00008C000000}"/>
    <cellStyle name="Heading 3 2 2" xfId="487" xr:uid="{25E115B6-7479-4C8C-825F-A87B8207685A}"/>
    <cellStyle name="Heading 3 3" xfId="149" xr:uid="{00000000-0005-0000-0000-00008D000000}"/>
    <cellStyle name="Heading 3 4" xfId="824" xr:uid="{7D1C48F8-EAD2-45F3-99C8-C15F697BFF50}"/>
    <cellStyle name="Heading 4" xfId="6" builtinId="19" customBuiltin="1"/>
    <cellStyle name="Heading 4 2" xfId="150" xr:uid="{00000000-0005-0000-0000-00008F000000}"/>
    <cellStyle name="Heading 4 2 2" xfId="488" xr:uid="{B7DE9D5A-C083-4EB0-BD3D-885768A1738D}"/>
    <cellStyle name="Heading 4 3" xfId="151" xr:uid="{00000000-0005-0000-0000-000090000000}"/>
    <cellStyle name="Heading 4 4" xfId="825" xr:uid="{545DE51C-5D58-44BF-8209-1EA9BAD77DD9}"/>
    <cellStyle name="Hyperlink" xfId="152" builtinId="8"/>
    <cellStyle name="Hyperlink 2" xfId="454" xr:uid="{FEC20007-541C-4666-9EE4-C251BCB64263}"/>
    <cellStyle name="Hyperlink 2 2" xfId="886" xr:uid="{A7F8CC39-685C-4DFD-BD8D-2CB562AFD0FB}"/>
    <cellStyle name="Hyperlink 2 3" xfId="881" xr:uid="{DC549345-C84C-40FE-BC51-4F87C7E9DF06}"/>
    <cellStyle name="Hyperlink 2 4" xfId="827" xr:uid="{16256D9D-46BC-4992-9C91-ACED8464C192}"/>
    <cellStyle name="Hyperlink 3" xfId="826" xr:uid="{0F494CA9-AADE-4E00-A518-35E264C2ED56}"/>
    <cellStyle name="Hyperlink 3 2" xfId="880" xr:uid="{B24DA5BF-F17F-4EEF-A07F-3BF01C08620C}"/>
    <cellStyle name="Input" xfId="10" builtinId="20" customBuiltin="1"/>
    <cellStyle name="Input 2" xfId="153" xr:uid="{00000000-0005-0000-0000-000093000000}"/>
    <cellStyle name="Input 2 2" xfId="489" xr:uid="{DCE3DA02-52A1-446D-98B9-AF43445AA7A3}"/>
    <cellStyle name="Input 2 2 2" xfId="8745" xr:uid="{D25EFBA4-EEE5-4FDB-B359-2D48A6FF2C08}"/>
    <cellStyle name="Input 2 2 3" xfId="247" xr:uid="{33DDC19C-BD50-4F1A-99A8-3B403538DDF9}"/>
    <cellStyle name="Input 2 2 4" xfId="8714" xr:uid="{ADA9931E-D2C0-4273-9C54-BFE0890FB3C9}"/>
    <cellStyle name="Input 2 2 5" xfId="8924" xr:uid="{4FBFC821-BB90-41BE-A72C-284FE8A61083}"/>
    <cellStyle name="Input 2 2 6" xfId="9807" xr:uid="{1F1EE712-2544-4ABF-8414-081EB8E42555}"/>
    <cellStyle name="Input 2 3" xfId="513" xr:uid="{F8522611-2A3C-449F-B822-C3C26326D784}"/>
    <cellStyle name="Input 2 3 2" xfId="8767" xr:uid="{1D148FF6-7659-43A8-9DAF-5D37BCD92C6B}"/>
    <cellStyle name="Input 2 3 3" xfId="9878" xr:uid="{8B398B5B-E5D2-490E-B536-27586BADC532}"/>
    <cellStyle name="Input 2 3 4" xfId="9108" xr:uid="{C27ED73F-A2C4-419E-9EE0-8BCA7ED4A01E}"/>
    <cellStyle name="Input 2 3 5" xfId="24826" xr:uid="{F27B8D0C-B984-4391-A1A8-78D2164E8676}"/>
    <cellStyle name="Input 2 3 6" xfId="29086" xr:uid="{A2027216-E946-45E3-8B8D-BF9243AD6C2E}"/>
    <cellStyle name="Input 3" xfId="828" xr:uid="{3BD2DCE5-9047-49E9-B8B4-335AA5181AD9}"/>
    <cellStyle name="Input 3 10" xfId="775" xr:uid="{34282491-1AC6-447B-88F9-4ADE7E01B6A8}"/>
    <cellStyle name="Input 3 10 10" xfId="3272" xr:uid="{32AE7A2F-B34E-4C58-A49D-52A3848356BD}"/>
    <cellStyle name="Input 3 10 10 2" xfId="7301" xr:uid="{0DDF968F-7755-41E9-B725-8188BC046FD7}"/>
    <cellStyle name="Input 3 10 10 2 2" xfId="15516" xr:uid="{6612BCB3-18BE-43A9-9FDF-671349F04E7C}"/>
    <cellStyle name="Input 3 10 10 2 3" xfId="23380" xr:uid="{0227C2A8-7725-4A8B-B43F-F8FBB269E3C3}"/>
    <cellStyle name="Input 3 10 10 2 4" xfId="31360" xr:uid="{5FE8BE4D-8D28-4D7E-9247-11A406460FF7}"/>
    <cellStyle name="Input 3 10 10 2 5" xfId="39187" xr:uid="{BD03AA86-9C60-4D5A-B1E6-11949E43451B}"/>
    <cellStyle name="Input 3 10 10 2 6" xfId="47140" xr:uid="{18E440C2-4F62-4520-895A-715EC58461E9}"/>
    <cellStyle name="Input 3 10 10 3" xfId="11496" xr:uid="{D21EE49D-6E4D-43D4-B8AF-CD88FD906EF9}"/>
    <cellStyle name="Input 3 10 10 4" xfId="19363" xr:uid="{78ECDD6F-41AE-4CC1-A35C-58DC76888D44}"/>
    <cellStyle name="Input 3 10 10 5" xfId="27363" xr:uid="{699E8036-4E36-4068-9D04-E1D5EC0DCF90}"/>
    <cellStyle name="Input 3 10 10 6" xfId="35193" xr:uid="{4B50F684-E019-4064-BA20-426CAB51FD1F}"/>
    <cellStyle name="Input 3 10 10 7" xfId="43154" xr:uid="{A29AD438-75EF-4956-8BE0-004532289778}"/>
    <cellStyle name="Input 3 10 11" xfId="2902" xr:uid="{C8536DBE-D152-48F5-96CF-583A2D8D03BF}"/>
    <cellStyle name="Input 3 10 11 2" xfId="6952" xr:uid="{FBA2DBF2-CC34-4657-85AA-5EBA2831364C}"/>
    <cellStyle name="Input 3 10 11 2 2" xfId="15167" xr:uid="{E0245298-7DC8-487F-BC06-D324461C2911}"/>
    <cellStyle name="Input 3 10 11 2 3" xfId="23031" xr:uid="{8CC95CA8-4948-4BC7-A185-029323079B33}"/>
    <cellStyle name="Input 3 10 11 2 4" xfId="31011" xr:uid="{CCF37558-72F6-494A-8BB7-8132B72F1997}"/>
    <cellStyle name="Input 3 10 11 2 5" xfId="38838" xr:uid="{8CE6C1EA-9DB5-4717-BD02-C981AD5894D9}"/>
    <cellStyle name="Input 3 10 11 2 6" xfId="46791" xr:uid="{98B0E691-5030-4F7D-B519-5E1B0AD41BE6}"/>
    <cellStyle name="Input 3 10 11 3" xfId="11128" xr:uid="{51508528-8B74-47AF-8AF8-B2D2DE98C5E4}"/>
    <cellStyle name="Input 3 10 11 4" xfId="18993" xr:uid="{D4050D29-2F52-4142-9DD2-2245F9502833}"/>
    <cellStyle name="Input 3 10 11 5" xfId="26996" xr:uid="{E12FDD3F-E8D8-46E6-A765-DF296446732E}"/>
    <cellStyle name="Input 3 10 11 6" xfId="34823" xr:uid="{17AECB66-A796-423A-8B48-CD46664C6343}"/>
    <cellStyle name="Input 3 10 11 7" xfId="42784" xr:uid="{EF67F479-FA90-49F1-A40E-8FC28D57EE2B}"/>
    <cellStyle name="Input 3 10 12" xfId="598" xr:uid="{2BDE9AEA-DA45-4023-8971-4BA2EC9D939D}"/>
    <cellStyle name="Input 3 10 12 2" xfId="4806" xr:uid="{6B38A783-BA1F-4F68-8D46-4C71F855D985}"/>
    <cellStyle name="Input 3 10 12 2 2" xfId="13027" xr:uid="{BD1D9737-FDFB-4DDB-9EDE-F82998F0EBAC}"/>
    <cellStyle name="Input 3 10 12 2 3" xfId="20895" xr:uid="{37510C5D-B0D6-4E7B-88A6-34596931CB31}"/>
    <cellStyle name="Input 3 10 12 2 4" xfId="28887" xr:uid="{433473BD-3DD6-4CCF-B13D-121115362366}"/>
    <cellStyle name="Input 3 10 12 2 5" xfId="36719" xr:uid="{EAB17014-42EB-4D59-9463-99C499B4986F}"/>
    <cellStyle name="Input 3 10 12 2 6" xfId="44674" xr:uid="{A7FE2111-F6EB-4634-B887-3F8A87114CD1}"/>
    <cellStyle name="Input 3 10 12 3" xfId="8850" xr:uid="{CE975CC1-C29F-4CE2-BC18-171B758BB2AD}"/>
    <cellStyle name="Input 3 10 12 4" xfId="9218" xr:uid="{3AF4929D-7C32-47C7-B4A4-EE997FC4A35F}"/>
    <cellStyle name="Input 3 10 12 5" xfId="305" xr:uid="{04D13E5E-1A47-4FF8-A9AB-F241042E2F31}"/>
    <cellStyle name="Input 3 10 12 6" xfId="28524" xr:uid="{A461E7BC-4DD0-4481-ADC3-A21D9B3B3C77}"/>
    <cellStyle name="Input 3 10 12 7" xfId="24878" xr:uid="{EACCC614-ADF0-4935-9391-C565896D5A46}"/>
    <cellStyle name="Input 3 10 13" xfId="4976" xr:uid="{3F314262-F9FC-45E0-9EDA-E23DF22F6AFB}"/>
    <cellStyle name="Input 3 10 13 2" xfId="13194" xr:uid="{9501047D-9F82-4864-A83E-5EE874586B0E}"/>
    <cellStyle name="Input 3 10 13 3" xfId="21060" xr:uid="{6A765DFC-AC25-4221-A1B1-577C0907EE4F}"/>
    <cellStyle name="Input 3 10 13 4" xfId="29043" xr:uid="{CB89A65A-52BB-4839-BC2A-7048B53C54C1}"/>
    <cellStyle name="Input 3 10 13 5" xfId="36874" xr:uid="{1ECC8311-93B9-4D4B-9F42-8D4BB28F8B83}"/>
    <cellStyle name="Input 3 10 13 6" xfId="44827" xr:uid="{255AB8FE-553C-4059-874B-41E31AF2DF93}"/>
    <cellStyle name="Input 3 10 14" xfId="9020" xr:uid="{3DFF3C5E-F372-4823-B059-4EA18192390F}"/>
    <cellStyle name="Input 3 10 15" xfId="388" xr:uid="{632D5346-B2BA-463D-98CC-1C29996284D5}"/>
    <cellStyle name="Input 3 10 16" xfId="24918" xr:uid="{43C6E2F4-97F2-42CE-A22B-BEE5C7D42029}"/>
    <cellStyle name="Input 3 10 17" xfId="246" xr:uid="{93A4E644-65FD-48AE-BE77-4BC0F8BD7680}"/>
    <cellStyle name="Input 3 10 18" xfId="40720" xr:uid="{4EC3AF16-A2A3-4F31-AE7F-096C53D4EE2E}"/>
    <cellStyle name="Input 3 10 2" xfId="1209" xr:uid="{6ED14EAF-3E84-435F-9CE4-3CED5E4FD832}"/>
    <cellStyle name="Input 3 10 2 2" xfId="5334" xr:uid="{7460E26C-BB62-4ABC-BC67-EFF7C19439D6}"/>
    <cellStyle name="Input 3 10 2 2 2" xfId="13549" xr:uid="{BCDD75B9-21F5-413C-8C0E-76F73D6A10E1}"/>
    <cellStyle name="Input 3 10 2 2 3" xfId="21413" xr:uid="{BC91F674-EA78-487A-9162-FD7FB4D7FAF8}"/>
    <cellStyle name="Input 3 10 2 2 4" xfId="29393" xr:uid="{DB219485-277A-4EFC-8F95-15211935B247}"/>
    <cellStyle name="Input 3 10 2 2 5" xfId="37220" xr:uid="{0A8E61DD-41DE-49BA-9D8C-1D1287CBA7D0}"/>
    <cellStyle name="Input 3 10 2 2 6" xfId="45173" xr:uid="{A3654B4F-8342-4C3F-9AD8-4D56533F1C54}"/>
    <cellStyle name="Input 3 10 2 3" xfId="9438" xr:uid="{0522B5A4-7843-4BDA-80C7-345520AC84F7}"/>
    <cellStyle name="Input 3 10 2 4" xfId="17300" xr:uid="{43C6C218-A200-49A1-910D-B6CF054326CB}"/>
    <cellStyle name="Input 3 10 2 5" xfId="25315" xr:uid="{20F6E643-A747-412F-A3BB-B9DAFC6AF57D}"/>
    <cellStyle name="Input 3 10 2 6" xfId="33130" xr:uid="{E41F23D0-8E07-4D4B-8ED9-5065B42C4448}"/>
    <cellStyle name="Input 3 10 2 7" xfId="41091" xr:uid="{82B7EAFC-B71A-4F4A-8112-E8BF11952F39}"/>
    <cellStyle name="Input 3 10 3" xfId="672" xr:uid="{351B563C-F914-4026-AD35-53DB6FA1F50F}"/>
    <cellStyle name="Input 3 10 3 2" xfId="4878" xr:uid="{015D8B52-F315-496C-AE08-1BC82F840F4A}"/>
    <cellStyle name="Input 3 10 3 2 2" xfId="13098" xr:uid="{31E3DD0E-FEC5-4FA5-AF61-FDAA969105CD}"/>
    <cellStyle name="Input 3 10 3 2 3" xfId="20965" xr:uid="{944A57E1-A19B-4C6F-8AB8-2CC551AED2D8}"/>
    <cellStyle name="Input 3 10 3 2 4" xfId="28953" xr:uid="{ECF7EDB9-6A8E-49A2-8B63-DAE3DCB3F4E2}"/>
    <cellStyle name="Input 3 10 3 2 5" xfId="36785" xr:uid="{085CF070-8730-443B-AF7D-5223EF472768}"/>
    <cellStyle name="Input 3 10 3 2 6" xfId="44738" xr:uid="{5288F6C4-23DD-41D3-8ADF-4DC352604B05}"/>
    <cellStyle name="Input 3 10 3 3" xfId="8922" xr:uid="{6D401BAA-0A03-412A-86BB-1F26ECC81F47}"/>
    <cellStyle name="Input 3 10 3 4" xfId="9057" xr:uid="{4324E497-53E2-4A19-8583-1D6CF1DFE524}"/>
    <cellStyle name="Input 3 10 3 5" xfId="24824" xr:uid="{08FF83CD-800E-43F3-92FB-91CEA0A4157B}"/>
    <cellStyle name="Input 3 10 3 6" xfId="9146" xr:uid="{68784BD3-13B1-4A51-90F9-7C31CAB6265F}"/>
    <cellStyle name="Input 3 10 3 7" xfId="40629" xr:uid="{0D37CE06-F683-4D05-A9CE-7CD0AAF411C2}"/>
    <cellStyle name="Input 3 10 4" xfId="548" xr:uid="{61D8B506-9CF2-4655-B563-2B7D2BAFB34A}"/>
    <cellStyle name="Input 3 10 4 2" xfId="4756" xr:uid="{AF8F865C-8C0D-4301-B1CB-445BD15B424D}"/>
    <cellStyle name="Input 3 10 4 2 2" xfId="12977" xr:uid="{CBE72229-BBD7-4A8E-9F64-39A9A4E4FB3F}"/>
    <cellStyle name="Input 3 10 4 2 3" xfId="20845" xr:uid="{70A97241-F305-40AF-A2FC-312CEC104E16}"/>
    <cellStyle name="Input 3 10 4 2 4" xfId="28837" xr:uid="{B6E65BFE-0724-4EAA-8999-2B508181E68D}"/>
    <cellStyle name="Input 3 10 4 2 5" xfId="36669" xr:uid="{BFF23CA1-755A-47D4-9F1C-A156155A3787}"/>
    <cellStyle name="Input 3 10 4 2 6" xfId="44624" xr:uid="{E81EEAE4-D7C1-48EB-AA8E-925D6023C1A2}"/>
    <cellStyle name="Input 3 10 4 3" xfId="8800" xr:uid="{53A92286-05AE-480B-8673-5BA5E849AA81}"/>
    <cellStyle name="Input 3 10 4 4" xfId="9894" xr:uid="{BFD85381-F4CC-4068-80F3-B37D7BE07790}"/>
    <cellStyle name="Input 3 10 4 5" xfId="20812" xr:uid="{625F2D78-018A-48AD-AEE6-5AE43853D266}"/>
    <cellStyle name="Input 3 10 4 6" xfId="25428" xr:uid="{4C7A91A2-7341-42A3-84B6-44E38794561B}"/>
    <cellStyle name="Input 3 10 4 7" xfId="279" xr:uid="{B934C992-217F-4809-8F88-E6DCCCF5671D}"/>
    <cellStyle name="Input 3 10 5" xfId="574" xr:uid="{441E49B4-666E-474C-9803-6E181C0FBE44}"/>
    <cellStyle name="Input 3 10 5 2" xfId="4782" xr:uid="{3EF54D59-77B7-4C84-A32D-A02C8349AB1C}"/>
    <cellStyle name="Input 3 10 5 2 2" xfId="13003" xr:uid="{8DDA66AD-EF45-4511-8F83-E8BAE8F3DD9B}"/>
    <cellStyle name="Input 3 10 5 2 3" xfId="20871" xr:uid="{033DE441-7697-46B8-8766-B9102764125F}"/>
    <cellStyle name="Input 3 10 5 2 4" xfId="28863" xr:uid="{2E533716-3F19-478E-94A1-A1E5B6E4C373}"/>
    <cellStyle name="Input 3 10 5 2 5" xfId="36695" xr:uid="{5D04A221-1E3D-4E88-9AEB-207FCAFBCF99}"/>
    <cellStyle name="Input 3 10 5 2 6" xfId="44650" xr:uid="{EE5990AB-B259-4373-925D-811BF76B8332}"/>
    <cellStyle name="Input 3 10 5 3" xfId="8826" xr:uid="{CB02928F-CA8C-434B-9537-AA6B014FB4A7}"/>
    <cellStyle name="Input 3 10 5 4" xfId="11162" xr:uid="{0D9DFCB6-717A-4A46-9F50-7003921A2300}"/>
    <cellStyle name="Input 3 10 5 5" xfId="421" xr:uid="{CE850594-5C51-4300-8440-88E080CAC511}"/>
    <cellStyle name="Input 3 10 5 6" xfId="26391" xr:uid="{9810BFC8-14A0-400F-82EE-E9B860FCE62E}"/>
    <cellStyle name="Input 3 10 5 7" xfId="21036" xr:uid="{B36BE7A2-DD45-4AE9-88B5-1A0FD414727F}"/>
    <cellStyle name="Input 3 10 6" xfId="1226" xr:uid="{00ABACF9-A284-496D-86C4-AE3A2CC3A6C1}"/>
    <cellStyle name="Input 3 10 6 2" xfId="5349" xr:uid="{8D924098-38F9-4901-8905-8CCA84A1C183}"/>
    <cellStyle name="Input 3 10 6 2 2" xfId="13564" xr:uid="{722306E6-B6BA-41D6-B1C5-B89E573ECAFA}"/>
    <cellStyle name="Input 3 10 6 2 3" xfId="21428" xr:uid="{55791742-53F9-4BD7-8A5E-9327C6E79556}"/>
    <cellStyle name="Input 3 10 6 2 4" xfId="29408" xr:uid="{E951B482-1A02-4BD1-9BC0-7BF67E12CFB3}"/>
    <cellStyle name="Input 3 10 6 2 5" xfId="37235" xr:uid="{02183F6F-481E-490B-A3BF-445813967861}"/>
    <cellStyle name="Input 3 10 6 2 6" xfId="45188" xr:uid="{D90A0E96-B44D-41BE-A61B-DEFDC121ECFA}"/>
    <cellStyle name="Input 3 10 6 3" xfId="9455" xr:uid="{A64A9844-1796-4AA7-9247-16B77FD47327}"/>
    <cellStyle name="Input 3 10 6 4" xfId="17317" xr:uid="{A1A626CE-5720-448B-AF36-E48F788D6AEA}"/>
    <cellStyle name="Input 3 10 6 5" xfId="25331" xr:uid="{BCBEF807-1E06-436E-BB58-508C1E8DC3C3}"/>
    <cellStyle name="Input 3 10 6 6" xfId="33147" xr:uid="{59B7DAFA-8A3D-4429-8980-B7F924066674}"/>
    <cellStyle name="Input 3 10 6 7" xfId="41108" xr:uid="{3A4DA3A7-3C3B-4191-960C-B049CC4A8EDA}"/>
    <cellStyle name="Input 3 10 7" xfId="602" xr:uid="{3CF8FB08-A7E4-4BF3-81F8-AF6B83A13110}"/>
    <cellStyle name="Input 3 10 7 2" xfId="4810" xr:uid="{EC4DC33B-A4E6-4CAB-8781-FAE5F56F4C95}"/>
    <cellStyle name="Input 3 10 7 2 2" xfId="13031" xr:uid="{06CFF8B2-DC7A-4665-AC01-E5E9FDBDC066}"/>
    <cellStyle name="Input 3 10 7 2 3" xfId="20899" xr:uid="{ACA54501-29DE-434D-9BB0-895D4A3767CB}"/>
    <cellStyle name="Input 3 10 7 2 4" xfId="28891" xr:uid="{9012F356-8F9A-475C-AE5D-EC2D7931045F}"/>
    <cellStyle name="Input 3 10 7 2 5" xfId="36723" xr:uid="{5CBE4A19-864D-4BA4-BCC8-CCC7502A362A}"/>
    <cellStyle name="Input 3 10 7 2 6" xfId="44678" xr:uid="{D3CD47EB-5230-436A-9885-EFE807A7E933}"/>
    <cellStyle name="Input 3 10 7 3" xfId="8854" xr:uid="{3F4DDDF5-4BCD-43E0-899C-21115CB0F85F}"/>
    <cellStyle name="Input 3 10 7 4" xfId="11187" xr:uid="{977F8A9B-785B-43AF-88F3-AB79053B25A4}"/>
    <cellStyle name="Input 3 10 7 5" xfId="304" xr:uid="{B5465E24-7CC0-4ED3-A567-D8D2AF5D8997}"/>
    <cellStyle name="Input 3 10 7 6" xfId="26416" xr:uid="{91D2872C-DC6F-47F5-A1E5-60279A811722}"/>
    <cellStyle name="Input 3 10 7 7" xfId="262" xr:uid="{80EB18FC-E843-467C-9708-4D654953D960}"/>
    <cellStyle name="Input 3 10 8" xfId="1943" xr:uid="{70F240FB-EB34-49E5-A710-3158A0E3027D}"/>
    <cellStyle name="Input 3 10 8 2" xfId="6017" xr:uid="{9B8C361C-00D4-4A07-826B-A5241D59F032}"/>
    <cellStyle name="Input 3 10 8 2 2" xfId="14232" xr:uid="{8F94F406-997A-475D-98A7-088330CF5C33}"/>
    <cellStyle name="Input 3 10 8 2 3" xfId="22096" xr:uid="{1F954884-4EB8-49BF-8636-E909C7C7B72C}"/>
    <cellStyle name="Input 3 10 8 2 4" xfId="30076" xr:uid="{998A890A-8115-45E8-BAF1-B278E59293B8}"/>
    <cellStyle name="Input 3 10 8 2 5" xfId="37903" xr:uid="{A8A79942-6FBE-4D3E-8DEB-51E510972017}"/>
    <cellStyle name="Input 3 10 8 2 6" xfId="45856" xr:uid="{A4ED3A5F-2858-4E27-B975-153EBBFDE5D1}"/>
    <cellStyle name="Input 3 10 8 3" xfId="10169" xr:uid="{11738B92-88A9-43D4-AAFD-B0DC3CFBEEF3}"/>
    <cellStyle name="Input 3 10 8 4" xfId="18034" xr:uid="{780EEFED-A488-4870-BC5A-F5424DF2A75B}"/>
    <cellStyle name="Input 3 10 8 5" xfId="26041" xr:uid="{F6B07CB0-DAE0-4FA6-B586-69819526AF81}"/>
    <cellStyle name="Input 3 10 8 6" xfId="33864" xr:uid="{411D8574-1EE2-4473-AD81-BD2A93198A66}"/>
    <cellStyle name="Input 3 10 8 7" xfId="41825" xr:uid="{E488FD21-ABF9-4B57-8224-9C1B26210BD0}"/>
    <cellStyle name="Input 3 10 9" xfId="645" xr:uid="{29D84DF4-9114-475A-B16E-9CC08B1A36B9}"/>
    <cellStyle name="Input 3 10 9 2" xfId="4852" xr:uid="{64F592EF-E228-48BB-BAC3-0756650BCD83}"/>
    <cellStyle name="Input 3 10 9 2 2" xfId="13072" xr:uid="{8B9A2410-D08E-46F0-96AE-89CF51E0176B}"/>
    <cellStyle name="Input 3 10 9 2 3" xfId="20939" xr:uid="{A56BFAF1-0973-4B4E-B289-8ABA08428118}"/>
    <cellStyle name="Input 3 10 9 2 4" xfId="28927" xr:uid="{9757F4B8-182E-4C19-A39D-745171B4C964}"/>
    <cellStyle name="Input 3 10 9 2 5" xfId="36759" xr:uid="{DDCCDADA-1D67-412A-9EA9-A567068F7A64}"/>
    <cellStyle name="Input 3 10 9 2 6" xfId="44712" xr:uid="{05A54B69-3DA0-457E-8B57-D101E83D4D3D}"/>
    <cellStyle name="Input 3 10 9 3" xfId="8895" xr:uid="{E27451F3-FF56-475E-B60A-5FDF3A22966A}"/>
    <cellStyle name="Input 3 10 9 4" xfId="10083" xr:uid="{CDDB55DC-22FD-495C-A5D0-3574C65C4C6B}"/>
    <cellStyle name="Input 3 10 9 5" xfId="24797" xr:uid="{BD36AC9E-049D-48FC-B5B4-08A50224E691}"/>
    <cellStyle name="Input 3 10 9 6" xfId="25616" xr:uid="{7BE9FBE3-08F4-4C10-BA26-CD2A110BDD12}"/>
    <cellStyle name="Input 3 10 9 7" xfId="40602" xr:uid="{A6F82931-915B-4F3E-B2BD-6E2BFE46B642}"/>
    <cellStyle name="Input 3 11" xfId="774" xr:uid="{67AB80F7-FC79-43E0-88FB-AA5D31378FE1}"/>
    <cellStyle name="Input 3 11 10" xfId="564" xr:uid="{D25CD90E-B7E7-43D2-9887-C42C5D2BD5E5}"/>
    <cellStyle name="Input 3 11 10 2" xfId="4772" xr:uid="{BA5D1D3F-5642-4061-8D6C-9AD285CA9F7C}"/>
    <cellStyle name="Input 3 11 10 2 2" xfId="12993" xr:uid="{D1C6981B-146E-4C0E-9AA2-D459728EDEF1}"/>
    <cellStyle name="Input 3 11 10 2 3" xfId="20861" xr:uid="{E82EE7C9-32FB-453C-B269-3248C4FA8BF4}"/>
    <cellStyle name="Input 3 11 10 2 4" xfId="28853" xr:uid="{C607B737-A3F7-4BA2-AEC5-F0F6A6BBBE05}"/>
    <cellStyle name="Input 3 11 10 2 5" xfId="36685" xr:uid="{E1979D6B-BE3D-441E-865E-1C1708C47217}"/>
    <cellStyle name="Input 3 11 10 2 6" xfId="44640" xr:uid="{48E6052B-D44C-4925-A6E4-1D751651788A}"/>
    <cellStyle name="Input 3 11 10 3" xfId="8816" xr:uid="{C8B06FAB-DCAF-4783-80DC-295E6D1CD84C}"/>
    <cellStyle name="Input 3 11 10 4" xfId="12794" xr:uid="{0582506D-1F6E-49EB-A4B2-55D6FE1E027F}"/>
    <cellStyle name="Input 3 11 10 5" xfId="12940" xr:uid="{7884E26A-CD22-4C11-8126-59BB614E78CD}"/>
    <cellStyle name="Input 3 11 10 6" xfId="28074" xr:uid="{E3B0C83B-74C5-4F88-ADE1-426B5780E47D}"/>
    <cellStyle name="Input 3 11 10 7" xfId="273" xr:uid="{979EFEF2-415B-46B9-8FDF-CCE0E3A11430}"/>
    <cellStyle name="Input 3 11 11" xfId="2645" xr:uid="{9E36F58C-3316-4B03-80F2-303482ED58BE}"/>
    <cellStyle name="Input 3 11 11 2" xfId="6695" xr:uid="{3F7A49A2-8514-41C9-956E-836F4565B425}"/>
    <cellStyle name="Input 3 11 11 2 2" xfId="14910" xr:uid="{575EE161-069A-4458-8A22-01ED0BDA50C4}"/>
    <cellStyle name="Input 3 11 11 2 3" xfId="22774" xr:uid="{AECB034D-F8D7-41B0-91D7-31CA90E4B22E}"/>
    <cellStyle name="Input 3 11 11 2 4" xfId="30754" xr:uid="{7AE9B7AB-6F3D-41E5-A81E-E015CB3579EA}"/>
    <cellStyle name="Input 3 11 11 2 5" xfId="38581" xr:uid="{21CFBAB6-24C2-45C0-903F-4671E982A4F8}"/>
    <cellStyle name="Input 3 11 11 2 6" xfId="46534" xr:uid="{EDAC1F5B-5763-44DE-A491-8EA9027FFE07}"/>
    <cellStyle name="Input 3 11 11 3" xfId="10871" xr:uid="{0CC54D98-7D92-4CF1-A84A-D6218C2099FE}"/>
    <cellStyle name="Input 3 11 11 4" xfId="18736" xr:uid="{B63AB689-FDC6-40AF-9CCE-BA169B4C21C5}"/>
    <cellStyle name="Input 3 11 11 5" xfId="26739" xr:uid="{8BCADDEC-6DBD-499B-BFEB-D91F84048E75}"/>
    <cellStyle name="Input 3 11 11 6" xfId="34566" xr:uid="{5E30FC35-C294-4EBA-9B12-2750D828759D}"/>
    <cellStyle name="Input 3 11 11 7" xfId="42527" xr:uid="{85222349-D1FC-4E3C-8BF0-46667857CDCF}"/>
    <cellStyle name="Input 3 11 12" xfId="3770" xr:uid="{D514F3BE-3BBB-4A9D-A915-297F0C1E7D2C}"/>
    <cellStyle name="Input 3 11 12 2" xfId="7798" xr:uid="{E91604CC-D7D9-400F-A704-159D7A9D07DD}"/>
    <cellStyle name="Input 3 11 12 2 2" xfId="16013" xr:uid="{EBA14BCC-87CE-4009-BB52-551D651A4F28}"/>
    <cellStyle name="Input 3 11 12 2 3" xfId="23877" xr:uid="{D8B8003C-3CB4-4E7C-8012-CF11E24C3D1A}"/>
    <cellStyle name="Input 3 11 12 2 4" xfId="31857" xr:uid="{C89A50F6-1683-4266-B909-3274D6DF7D20}"/>
    <cellStyle name="Input 3 11 12 2 5" xfId="39684" xr:uid="{94E767F4-A56A-4859-AE49-322BEEFEC386}"/>
    <cellStyle name="Input 3 11 12 2 6" xfId="47637" xr:uid="{225C5DB1-38DF-4CED-A51F-2B36CD3F2B76}"/>
    <cellStyle name="Input 3 11 12 3" xfId="11994" xr:uid="{E447F61C-262D-423A-B2FC-5718AA42CAFE}"/>
    <cellStyle name="Input 3 11 12 4" xfId="19861" xr:uid="{0A567153-1B10-4BEA-92DE-997163256F21}"/>
    <cellStyle name="Input 3 11 12 5" xfId="27861" xr:uid="{5ED7047B-1646-42F4-94EE-759161046092}"/>
    <cellStyle name="Input 3 11 12 6" xfId="35691" xr:uid="{018F0903-63A8-4AD8-97C1-5EC0234F5049}"/>
    <cellStyle name="Input 3 11 12 7" xfId="43652" xr:uid="{710A514E-CC1B-48B8-BEEC-22B0D2583EFE}"/>
    <cellStyle name="Input 3 11 13" xfId="4975" xr:uid="{FA0047C1-B71D-4B04-83CF-04FC7D58FDC6}"/>
    <cellStyle name="Input 3 11 13 2" xfId="13193" xr:uid="{DD4220DC-3755-46EA-BCCD-160B20A539D5}"/>
    <cellStyle name="Input 3 11 13 3" xfId="21059" xr:uid="{084517B0-B422-44D6-BCDF-8B5CDDFE1731}"/>
    <cellStyle name="Input 3 11 13 4" xfId="29042" xr:uid="{0A37A0AF-404F-4DB7-A4E6-5A8213945855}"/>
    <cellStyle name="Input 3 11 13 5" xfId="36873" xr:uid="{B99F3501-6E4E-4BBA-A82E-5707E117FA73}"/>
    <cellStyle name="Input 3 11 13 6" xfId="44826" xr:uid="{0A50A0BC-AD1A-4C1F-99A6-E5AE4D4835F7}"/>
    <cellStyle name="Input 3 11 14" xfId="9019" xr:uid="{6815DEC4-4FF9-4C7B-8A19-78423AFC9AEC}"/>
    <cellStyle name="Input 3 11 15" xfId="387" xr:uid="{457FF201-3FA5-40A2-9D7B-A3B41A2C389E}"/>
    <cellStyle name="Input 3 11 16" xfId="24917" xr:uid="{1D76D735-7E1F-4C9D-84BB-C613FF0FA371}"/>
    <cellStyle name="Input 3 11 17" xfId="10570" xr:uid="{7EAE8232-3B53-439A-9A91-25BA90E38A55}"/>
    <cellStyle name="Input 3 11 18" xfId="40719" xr:uid="{39AB8F64-B5D5-48F7-8863-CB05A2C394FA}"/>
    <cellStyle name="Input 3 11 2" xfId="1208" xr:uid="{A4F55305-938E-4591-BB2B-5FBE59E09842}"/>
    <cellStyle name="Input 3 11 2 2" xfId="5333" xr:uid="{458FA518-BFE4-4E51-8CE5-2E5761851A23}"/>
    <cellStyle name="Input 3 11 2 2 2" xfId="13548" xr:uid="{83F995BB-DD52-48AE-9DCB-C5E30191F8E4}"/>
    <cellStyle name="Input 3 11 2 2 3" xfId="21412" xr:uid="{55BF3B56-8B32-42BE-9CFE-2CDC44CA8115}"/>
    <cellStyle name="Input 3 11 2 2 4" xfId="29392" xr:uid="{5B4EED50-F9C3-470D-B13B-CB231642F5D6}"/>
    <cellStyle name="Input 3 11 2 2 5" xfId="37219" xr:uid="{005E98B7-D049-4519-A539-22FC5279D17B}"/>
    <cellStyle name="Input 3 11 2 2 6" xfId="45172" xr:uid="{F900F6E7-C5C0-45F1-8347-6A6CDC4D269F}"/>
    <cellStyle name="Input 3 11 2 3" xfId="9437" xr:uid="{69292A96-D3DC-4FAB-B043-6FC175AEEC39}"/>
    <cellStyle name="Input 3 11 2 4" xfId="17299" xr:uid="{6B4D3DD7-74DC-4BE5-A2D6-0AEDC130E48A}"/>
    <cellStyle name="Input 3 11 2 5" xfId="25314" xr:uid="{47FC9545-2F83-42B6-ADF4-5F6EB9019FE3}"/>
    <cellStyle name="Input 3 11 2 6" xfId="33129" xr:uid="{1A8EDA53-CD55-450E-8A2B-A4E0BBBF0A52}"/>
    <cellStyle name="Input 3 11 2 7" xfId="41090" xr:uid="{5467E784-FF06-431B-B3DD-E69F708253DF}"/>
    <cellStyle name="Input 3 11 3" xfId="671" xr:uid="{7445FA02-1531-4413-A37D-DC76C809084D}"/>
    <cellStyle name="Input 3 11 3 2" xfId="4877" xr:uid="{41387921-A2C9-4D08-9A87-0AF040245628}"/>
    <cellStyle name="Input 3 11 3 2 2" xfId="13097" xr:uid="{79FA91BC-5B71-41E6-A364-A06A68560548}"/>
    <cellStyle name="Input 3 11 3 2 3" xfId="20964" xr:uid="{8607E46B-699A-4A6C-80DE-3C78322E1EB1}"/>
    <cellStyle name="Input 3 11 3 2 4" xfId="28952" xr:uid="{E83E5796-42E9-43EF-8DA4-50C35DAFD4DA}"/>
    <cellStyle name="Input 3 11 3 2 5" xfId="36784" xr:uid="{E0EBFB4E-DD73-4AE2-ABB2-A3B00965D177}"/>
    <cellStyle name="Input 3 11 3 2 6" xfId="44737" xr:uid="{C452B8BC-D7CF-4D7A-BA1A-A67A8F3643DB}"/>
    <cellStyle name="Input 3 11 3 3" xfId="8921" xr:uid="{CF9DD500-2DA4-49DD-8FD7-E23BF1D4AA8A}"/>
    <cellStyle name="Input 3 11 3 4" xfId="429" xr:uid="{52E09581-5642-4C6E-A010-2D1C424206AE}"/>
    <cellStyle name="Input 3 11 3 5" xfId="24823" xr:uid="{AB34BC0C-CB42-4F45-B2B5-906340AD82A5}"/>
    <cellStyle name="Input 3 11 3 6" xfId="24952" xr:uid="{D37D7711-EFBE-4BE5-9D25-85D1EBDF7A09}"/>
    <cellStyle name="Input 3 11 3 7" xfId="40628" xr:uid="{F5BF2589-C883-4387-842A-7FC80AACABEA}"/>
    <cellStyle name="Input 3 11 4" xfId="584" xr:uid="{660F83F4-6DE9-4377-BE76-60BCE6B971F0}"/>
    <cellStyle name="Input 3 11 4 2" xfId="4792" xr:uid="{B48952AE-A71E-44AC-A932-5004C585D2CD}"/>
    <cellStyle name="Input 3 11 4 2 2" xfId="13013" xr:uid="{2016FD9F-732B-471D-A7D4-55411F520FC6}"/>
    <cellStyle name="Input 3 11 4 2 3" xfId="20881" xr:uid="{0ADFE515-6312-48D1-9854-ECA9B3204766}"/>
    <cellStyle name="Input 3 11 4 2 4" xfId="28873" xr:uid="{BA40492B-F3AD-4BA5-9E28-54C8056F517C}"/>
    <cellStyle name="Input 3 11 4 2 5" xfId="36705" xr:uid="{0DCFC521-86CC-43AC-8668-A7D0F7E1346B}"/>
    <cellStyle name="Input 3 11 4 2 6" xfId="44660" xr:uid="{119DD932-9697-439F-AFD9-7DA45D6A7E4D}"/>
    <cellStyle name="Input 3 11 4 3" xfId="8836" xr:uid="{918F032C-EB8F-4932-8AEC-B6E9E9D5B77A}"/>
    <cellStyle name="Input 3 11 4 4" xfId="9376" xr:uid="{747871CA-0715-47F6-8B77-1E9CF5AFA22A}"/>
    <cellStyle name="Input 3 11 4 5" xfId="13204" xr:uid="{30CA2BF2-318B-420B-B079-961F1A718EEB}"/>
    <cellStyle name="Input 3 11 4 6" xfId="28720" xr:uid="{895669D7-03BF-4780-8D35-FC38FA21BCEE}"/>
    <cellStyle name="Input 3 11 4 7" xfId="9065" xr:uid="{B68186C1-FA94-4670-B678-7D8057B0F53D}"/>
    <cellStyle name="Input 3 11 5" xfId="643" xr:uid="{86A8D50C-8A1E-48EE-9252-B073FD12B7A6}"/>
    <cellStyle name="Input 3 11 5 2" xfId="4850" xr:uid="{A0811CEC-395D-4740-AFD8-84614EEDFE34}"/>
    <cellStyle name="Input 3 11 5 2 2" xfId="13070" xr:uid="{49A455AE-0BEC-4859-8C15-8EF6A79B3031}"/>
    <cellStyle name="Input 3 11 5 2 3" xfId="20937" xr:uid="{8492E4CB-136D-44A4-867D-297FE0C687BD}"/>
    <cellStyle name="Input 3 11 5 2 4" xfId="28925" xr:uid="{35F17858-F56D-45B8-8243-168E6EA51BC5}"/>
    <cellStyle name="Input 3 11 5 2 5" xfId="36757" xr:uid="{F9918F32-BF00-40DA-BF5C-FC03343B6D32}"/>
    <cellStyle name="Input 3 11 5 2 6" xfId="44710" xr:uid="{52C0888F-78AB-45B3-8C9A-BB0644B8B27C}"/>
    <cellStyle name="Input 3 11 5 3" xfId="8893" xr:uid="{0CE51A13-1774-482E-8A03-A30A8724B00F}"/>
    <cellStyle name="Input 3 11 5 4" xfId="11377" xr:uid="{CB2D5381-65AB-4CA4-B56B-3131BD19F9FF}"/>
    <cellStyle name="Input 3 11 5 5" xfId="24795" xr:uid="{C0BF9E16-C02F-4CD7-A473-F6D528B930E2}"/>
    <cellStyle name="Input 3 11 5 6" xfId="26605" xr:uid="{75E6589F-D087-41D7-9C35-07A9CDB3E774}"/>
    <cellStyle name="Input 3 11 5 7" xfId="40600" xr:uid="{E9188DC6-8510-450E-93F5-68DB20BEE3DF}"/>
    <cellStyle name="Input 3 11 6" xfId="635" xr:uid="{496F351C-E8EB-4413-BCDD-65217243EF78}"/>
    <cellStyle name="Input 3 11 6 2" xfId="4843" xr:uid="{A0CF6804-1453-42EB-A18F-D45802CBFFE2}"/>
    <cellStyle name="Input 3 11 6 2 2" xfId="13063" xr:uid="{8B6EC420-C0D9-4D65-88E8-8A634753E3AE}"/>
    <cellStyle name="Input 3 11 6 2 3" xfId="20930" xr:uid="{527E3032-4301-4E4A-8350-6F62E33DD793}"/>
    <cellStyle name="Input 3 11 6 2 4" xfId="28918" xr:uid="{D4333451-02B4-4465-AC08-0B3D6B7D4883}"/>
    <cellStyle name="Input 3 11 6 2 5" xfId="36750" xr:uid="{2BB88252-BDAE-4CC2-BEDF-8CDC1AF3DD89}"/>
    <cellStyle name="Input 3 11 6 2 6" xfId="44703" xr:uid="{778C4798-51EF-47FB-AA36-7F52D2266AD7}"/>
    <cellStyle name="Input 3 11 6 3" xfId="8885" xr:uid="{4980307B-4870-4788-961A-A777214459BF}"/>
    <cellStyle name="Input 3 11 6 4" xfId="12348" xr:uid="{8288F40E-9508-471F-9F9F-C55FBCB15323}"/>
    <cellStyle name="Input 3 11 6 5" xfId="24787" xr:uid="{14DBE639-146C-4151-836B-CC3231233499}"/>
    <cellStyle name="Input 3 11 6 6" xfId="27308" xr:uid="{E8006006-CC99-4E7A-B491-8B885D169CFD}"/>
    <cellStyle name="Input 3 11 6 7" xfId="12792" xr:uid="{448B0411-628B-45B4-B03B-90BCB95EB39B}"/>
    <cellStyle name="Input 3 11 7" xfId="2257" xr:uid="{7E0FF7C7-36D0-4F8D-AAEC-8F3A40E801B2}"/>
    <cellStyle name="Input 3 11 7 2" xfId="6331" xr:uid="{F6FC42B9-410E-4C46-B371-F00223F1E541}"/>
    <cellStyle name="Input 3 11 7 2 2" xfId="14546" xr:uid="{191D410A-4721-4B1F-AFB6-9DF09FD0F740}"/>
    <cellStyle name="Input 3 11 7 2 3" xfId="22410" xr:uid="{E7AC19E8-9B01-473D-A1A1-6217DC424952}"/>
    <cellStyle name="Input 3 11 7 2 4" xfId="30390" xr:uid="{520B0187-505E-4AEF-B183-B278DCDA0277}"/>
    <cellStyle name="Input 3 11 7 2 5" xfId="38217" xr:uid="{6A576341-9395-4C72-B01B-8235CE0D49CD}"/>
    <cellStyle name="Input 3 11 7 2 6" xfId="46170" xr:uid="{5DF6A5CF-7EC9-4DC1-A42A-032D853260E6}"/>
    <cellStyle name="Input 3 11 7 3" xfId="10483" xr:uid="{A0763299-70BB-4978-9E37-072617E8B303}"/>
    <cellStyle name="Input 3 11 7 4" xfId="18348" xr:uid="{182429F8-08F2-4EA9-BAE4-972FB08F9029}"/>
    <cellStyle name="Input 3 11 7 5" xfId="26355" xr:uid="{8E9F47EC-C30B-4CE5-98C6-43CC2D6A014F}"/>
    <cellStyle name="Input 3 11 7 6" xfId="34178" xr:uid="{2282E4E4-A9F2-45F4-9B86-C48E12BFF69F}"/>
    <cellStyle name="Input 3 11 7 7" xfId="42139" xr:uid="{F97E86B8-91A9-42DA-A98E-BD4AB65C5C04}"/>
    <cellStyle name="Input 3 11 8" xfId="1600" xr:uid="{D05E69BB-5C8A-4115-9EFB-EE489E062E25}"/>
    <cellStyle name="Input 3 11 8 2" xfId="5697" xr:uid="{AFA74CD7-02B9-44B2-90C3-2E1942A68493}"/>
    <cellStyle name="Input 3 11 8 2 2" xfId="13912" xr:uid="{F506B103-5117-4C8A-8F00-73A448944649}"/>
    <cellStyle name="Input 3 11 8 2 3" xfId="21776" xr:uid="{7ABA456D-002D-4E64-A4CC-E5A4A415B34B}"/>
    <cellStyle name="Input 3 11 8 2 4" xfId="29756" xr:uid="{B9B21E13-48C1-4611-BA7D-E699ACB5B154}"/>
    <cellStyle name="Input 3 11 8 2 5" xfId="37583" xr:uid="{0AAEFB1D-180E-4675-AC7E-5E33F7374119}"/>
    <cellStyle name="Input 3 11 8 2 6" xfId="45536" xr:uid="{C7CC6AF1-1685-491A-B0D4-BC35E7B1870C}"/>
    <cellStyle name="Input 3 11 8 3" xfId="9828" xr:uid="{86E0C5B8-C58D-4840-BE1B-EA5A6704FE67}"/>
    <cellStyle name="Input 3 11 8 4" xfId="17691" xr:uid="{3B8B9530-39CB-4772-9228-3D1188040653}"/>
    <cellStyle name="Input 3 11 8 5" xfId="25702" xr:uid="{2A0D96BD-ABA6-4FF9-8043-AACAAC3AD7B0}"/>
    <cellStyle name="Input 3 11 8 6" xfId="33521" xr:uid="{E206743E-A473-4D24-83D9-143F8E1D0C0B}"/>
    <cellStyle name="Input 3 11 8 7" xfId="41482" xr:uid="{0129424E-6B4A-4E0A-AB5B-AB745E4E6852}"/>
    <cellStyle name="Input 3 11 9" xfId="718" xr:uid="{7B4389C5-CF97-4A50-81F7-40293D37D71B}"/>
    <cellStyle name="Input 3 11 9 2" xfId="4923" xr:uid="{908E7DD8-A04B-4D12-AF68-5C71703C8B1C}"/>
    <cellStyle name="Input 3 11 9 2 2" xfId="13143" xr:uid="{467607A2-AD2C-4E38-AAE7-D09DF89738A6}"/>
    <cellStyle name="Input 3 11 9 2 3" xfId="21010" xr:uid="{77F80E6A-F0D6-4C99-832A-EC90612DFF73}"/>
    <cellStyle name="Input 3 11 9 2 4" xfId="28998" xr:uid="{A283C06A-03BA-4B8F-BEF0-227292B49FE4}"/>
    <cellStyle name="Input 3 11 9 2 5" xfId="36830" xr:uid="{2991DCB9-D6B8-4DA3-9E0B-546DBF4115A6}"/>
    <cellStyle name="Input 3 11 9 2 6" xfId="44783" xr:uid="{AE90B31C-6D38-4F08-9E04-AB38B520C8F6}"/>
    <cellStyle name="Input 3 11 9 3" xfId="8968" xr:uid="{E0A9F98C-FC38-4289-8E43-7B81689A518D}"/>
    <cellStyle name="Input 3 11 9 4" xfId="363" xr:uid="{6D600D6B-620B-462B-A8A1-2497C3AA66E5}"/>
    <cellStyle name="Input 3 11 9 5" xfId="24870" xr:uid="{3EBC97DF-3970-4D25-8BA4-86D6B00BF50B}"/>
    <cellStyle name="Input 3 11 9 6" xfId="343" xr:uid="{A6159E3E-6589-4BE4-8081-C12E9AD7ADB0}"/>
    <cellStyle name="Input 3 11 9 7" xfId="40675" xr:uid="{032222CB-E1CB-4B16-B722-18882D3154FA}"/>
    <cellStyle name="Input 3 12" xfId="953" xr:uid="{CB75A7B6-8D9C-4155-B490-CA2E3B5A5CE9}"/>
    <cellStyle name="Input 3 12 10" xfId="3931" xr:uid="{4ADB286A-DDD8-4D97-BF99-C254B8D186D6}"/>
    <cellStyle name="Input 3 12 10 2" xfId="7950" xr:uid="{FF94FFD1-F4B2-473D-A925-A65BF7E3929A}"/>
    <cellStyle name="Input 3 12 10 2 2" xfId="16165" xr:uid="{768229AD-8EA4-4FBD-BEBD-D0839197F08C}"/>
    <cellStyle name="Input 3 12 10 2 3" xfId="24029" xr:uid="{3DE5F104-4640-4565-86DD-6DD2BBD2EB0E}"/>
    <cellStyle name="Input 3 12 10 2 4" xfId="32009" xr:uid="{E037E9CE-7E75-4044-BDCA-3DB0B9E425D7}"/>
    <cellStyle name="Input 3 12 10 2 5" xfId="39836" xr:uid="{93DBC9FC-DB50-4955-A6F6-DA2F850778FA}"/>
    <cellStyle name="Input 3 12 10 2 6" xfId="47789" xr:uid="{397BB270-C5C0-4E31-B332-9381FFD2C017}"/>
    <cellStyle name="Input 3 12 10 3" xfId="12153" xr:uid="{9B4182D5-6051-4751-95E8-2D9894A96F98}"/>
    <cellStyle name="Input 3 12 10 4" xfId="20022" xr:uid="{4C4A2A37-E54C-4B92-9F48-21439DAF4966}"/>
    <cellStyle name="Input 3 12 10 5" xfId="28019" xr:uid="{24DF8466-527C-48C7-B7CE-E8B215DB194F}"/>
    <cellStyle name="Input 3 12 10 6" xfId="35852" xr:uid="{5B4E384A-887F-4C9B-BF3E-161B4E2014F7}"/>
    <cellStyle name="Input 3 12 10 7" xfId="43813" xr:uid="{4C7C21A6-35F8-453B-A00A-C87D98D6B5CB}"/>
    <cellStyle name="Input 3 12 11" xfId="4230" xr:uid="{C55E753F-4DBF-4261-B888-EF94FA70973E}"/>
    <cellStyle name="Input 3 12 11 2" xfId="8236" xr:uid="{2981A7B2-CAF7-453B-BCE1-423870B95BF0}"/>
    <cellStyle name="Input 3 12 11 2 2" xfId="16451" xr:uid="{67D785D5-BBE3-4B55-8CA3-1DC6E7FD6A6A}"/>
    <cellStyle name="Input 3 12 11 2 3" xfId="24315" xr:uid="{6EB852D2-D7CE-4B50-A2BA-AF9C13D87E0E}"/>
    <cellStyle name="Input 3 12 11 2 4" xfId="32295" xr:uid="{FBA478DE-3928-4234-BD03-7B6A00A3ABBE}"/>
    <cellStyle name="Input 3 12 11 2 5" xfId="40122" xr:uid="{CF404D6A-5B1E-4C27-AB21-E5CD238DE439}"/>
    <cellStyle name="Input 3 12 11 2 6" xfId="48075" xr:uid="{E0D86B03-DFA1-4DFD-9885-E5D74B78070B}"/>
    <cellStyle name="Input 3 12 11 3" xfId="12452" xr:uid="{C1E08DA2-9764-4555-B8FF-1B899E5F8BA8}"/>
    <cellStyle name="Input 3 12 11 4" xfId="20321" xr:uid="{9969BEA3-FDE9-4CB9-B3E8-F60200250B3E}"/>
    <cellStyle name="Input 3 12 11 5" xfId="28316" xr:uid="{11A1445F-3C34-44DC-9618-6DC8CC52F4AC}"/>
    <cellStyle name="Input 3 12 11 6" xfId="36151" xr:uid="{C63A60C3-419A-41A8-9ED1-F93436DAC872}"/>
    <cellStyle name="Input 3 12 11 7" xfId="44112" xr:uid="{C75F4433-55F4-4B0E-B2FA-A2C4B3FAA922}"/>
    <cellStyle name="Input 3 12 12" xfId="4517" xr:uid="{1043D61A-4FC4-4653-A585-9B490BDC1666}"/>
    <cellStyle name="Input 3 12 12 2" xfId="8515" xr:uid="{8212B288-E876-428E-8DC2-A855446B5B8F}"/>
    <cellStyle name="Input 3 12 12 2 2" xfId="16730" xr:uid="{2D04D1F6-2FC3-4AD6-8CFB-34FFC14A9497}"/>
    <cellStyle name="Input 3 12 12 2 3" xfId="24594" xr:uid="{CDABDC5B-D511-4550-83F1-494B9BAFD04F}"/>
    <cellStyle name="Input 3 12 12 2 4" xfId="32574" xr:uid="{77DCAF55-C1F4-42B1-A049-247259A413D9}"/>
    <cellStyle name="Input 3 12 12 2 5" xfId="40401" xr:uid="{03C5F5CC-03A2-4107-A6B2-B12FB9A9C875}"/>
    <cellStyle name="Input 3 12 12 2 6" xfId="48354" xr:uid="{5110DE75-6C17-4387-8723-DDC91C58D8FB}"/>
    <cellStyle name="Input 3 12 12 3" xfId="12738" xr:uid="{9E10AB6F-0A94-47C3-A3BD-467410EE0A01}"/>
    <cellStyle name="Input 3 12 12 4" xfId="20608" xr:uid="{2CE74573-F621-4097-AC62-B1E01739E6B4}"/>
    <cellStyle name="Input 3 12 12 5" xfId="28601" xr:uid="{9361CB2C-5961-4FD4-A5D2-8C3BA1D68B37}"/>
    <cellStyle name="Input 3 12 12 6" xfId="36438" xr:uid="{F4D585F9-4E96-4A0C-9C29-C253C5657906}"/>
    <cellStyle name="Input 3 12 12 7" xfId="44399" xr:uid="{BAAE5971-EA2A-47BA-88D4-B48C7A0CA61C}"/>
    <cellStyle name="Input 3 12 13" xfId="5092" xr:uid="{5AB07C08-BB22-4E03-9A9F-575072966501}"/>
    <cellStyle name="Input 3 12 13 2" xfId="13307" xr:uid="{197D3A2E-2D5F-4A27-89AF-95DFA5009068}"/>
    <cellStyle name="Input 3 12 13 3" xfId="21171" xr:uid="{8983FE39-A8E0-477D-A5C8-41FE63B45985}"/>
    <cellStyle name="Input 3 12 13 4" xfId="29151" xr:uid="{EB3CA14C-4AF8-49B5-B447-885815D15DE0}"/>
    <cellStyle name="Input 3 12 13 5" xfId="36978" xr:uid="{E46B2D48-7053-4A0C-9F7C-F7F8CBFB7DF8}"/>
    <cellStyle name="Input 3 12 13 6" xfId="44931" xr:uid="{922C8CFC-B49E-451A-9870-F3AC2AF9FF52}"/>
    <cellStyle name="Input 3 12 14" xfId="9182" xr:uid="{D68BF661-5040-4F1F-872E-7A596295AACA}"/>
    <cellStyle name="Input 3 12 15" xfId="17044" xr:uid="{72C4F005-DB94-4313-8D76-18A37F8BD763}"/>
    <cellStyle name="Input 3 12 16" xfId="25061" xr:uid="{7FFF90F1-3954-4ADE-BBFE-7B71B2576AA9}"/>
    <cellStyle name="Input 3 12 17" xfId="32874" xr:uid="{7D676168-C707-453D-B14D-4B4E301BE1F7}"/>
    <cellStyle name="Input 3 12 18" xfId="40835" xr:uid="{1147BDD3-08BC-4DC9-AD9C-E616D9FA05E3}"/>
    <cellStyle name="Input 3 12 2" xfId="1383" xr:uid="{B5D83204-ED2C-481D-B956-725B70FF6977}"/>
    <cellStyle name="Input 3 12 2 2" xfId="5494" xr:uid="{7A397085-E6FE-4F68-932E-DA59FFE41082}"/>
    <cellStyle name="Input 3 12 2 2 2" xfId="13709" xr:uid="{692392F8-E227-4ADD-9DB2-CEA0D50ED0F7}"/>
    <cellStyle name="Input 3 12 2 2 3" xfId="21573" xr:uid="{AF0D8D2E-ACB7-4199-BEC3-36103351D2C5}"/>
    <cellStyle name="Input 3 12 2 2 4" xfId="29553" xr:uid="{78C7E326-5A3B-4A8C-93F7-BB6BFF78E274}"/>
    <cellStyle name="Input 3 12 2 2 5" xfId="37380" xr:uid="{AC1C9B54-1694-4750-AAB2-58C0B978356F}"/>
    <cellStyle name="Input 3 12 2 2 6" xfId="45333" xr:uid="{2911F527-1370-4522-823C-868F6FE28630}"/>
    <cellStyle name="Input 3 12 2 3" xfId="9612" xr:uid="{38DEF8A7-6C08-4B80-82EB-052AB02D49AA}"/>
    <cellStyle name="Input 3 12 2 4" xfId="17474" xr:uid="{0CC4CAF7-4DD6-40C6-B2BA-9499ACCB4917}"/>
    <cellStyle name="Input 3 12 2 5" xfId="25485" xr:uid="{70AF9B89-A276-4AEE-AA38-F00672755D91}"/>
    <cellStyle name="Input 3 12 2 6" xfId="33304" xr:uid="{3645A4A4-0C96-4DDF-903D-8515DDAD565B}"/>
    <cellStyle name="Input 3 12 2 7" xfId="41265" xr:uid="{AB6B6A7C-57C6-4223-A35C-2E18B52C0DBB}"/>
    <cellStyle name="Input 3 12 3" xfId="1726" xr:uid="{DE1E0820-5DCC-4AC8-8BD2-5C30A9B04B13}"/>
    <cellStyle name="Input 3 12 3 2" xfId="5813" xr:uid="{CD00929B-426E-4562-ABB4-07B60C4C512D}"/>
    <cellStyle name="Input 3 12 3 2 2" xfId="14028" xr:uid="{41C70544-7220-42C9-A4B0-37A77945275D}"/>
    <cellStyle name="Input 3 12 3 2 3" xfId="21892" xr:uid="{C438EB66-B063-4118-9166-D74F740776C4}"/>
    <cellStyle name="Input 3 12 3 2 4" xfId="29872" xr:uid="{8322EA6D-D557-4324-B99D-75B2CA8B28FE}"/>
    <cellStyle name="Input 3 12 3 2 5" xfId="37699" xr:uid="{F3101709-8FFF-41A8-AFB4-751E4D8EB354}"/>
    <cellStyle name="Input 3 12 3 2 6" xfId="45652" xr:uid="{5D6B5DBF-2B8A-4690-B719-41107E2EF1A4}"/>
    <cellStyle name="Input 3 12 3 3" xfId="9952" xr:uid="{3DE88781-F5EF-45B6-88EE-5240AD0F56D8}"/>
    <cellStyle name="Input 3 12 3 4" xfId="17817" xr:uid="{E5344516-2DE4-4279-94B8-30EA336EE166}"/>
    <cellStyle name="Input 3 12 3 5" xfId="25825" xr:uid="{64B80CDC-703A-4FE8-8D3A-16BEE8683B0D}"/>
    <cellStyle name="Input 3 12 3 6" xfId="33647" xr:uid="{B409ACA1-9B72-42AE-8DE4-CA5F116B02CB}"/>
    <cellStyle name="Input 3 12 3 7" xfId="41608" xr:uid="{514737FA-5EBF-4E28-BDE3-5F366394F761}"/>
    <cellStyle name="Input 3 12 4" xfId="2061" xr:uid="{1C56EAB6-13A7-45ED-BFA7-AF1BD55F16F4}"/>
    <cellStyle name="Input 3 12 4 2" xfId="6135" xr:uid="{9D9BAB3B-532B-4C91-932F-9567D797E236}"/>
    <cellStyle name="Input 3 12 4 2 2" xfId="14350" xr:uid="{5D73843A-697C-46D3-90A4-06B1F5F86A65}"/>
    <cellStyle name="Input 3 12 4 2 3" xfId="22214" xr:uid="{8F22A2BA-E41C-475C-BC89-108B6715C76B}"/>
    <cellStyle name="Input 3 12 4 2 4" xfId="30194" xr:uid="{02E8BF40-E658-4707-8F1C-9D54E7D89DAE}"/>
    <cellStyle name="Input 3 12 4 2 5" xfId="38021" xr:uid="{81C4EADB-73F6-4361-9D2F-DE00EEBE6F79}"/>
    <cellStyle name="Input 3 12 4 2 6" xfId="45974" xr:uid="{8E516039-C6AD-40E4-A640-608DFBCEDEAC}"/>
    <cellStyle name="Input 3 12 4 3" xfId="10287" xr:uid="{4B4F5DD2-F10A-41F5-AED9-D69A7AFC015B}"/>
    <cellStyle name="Input 3 12 4 4" xfId="18152" xr:uid="{92525108-E26C-485D-9653-0758E8536C68}"/>
    <cellStyle name="Input 3 12 4 5" xfId="26159" xr:uid="{6DD7C319-AC2E-4413-A722-E49174070FCF}"/>
    <cellStyle name="Input 3 12 4 6" xfId="33982" xr:uid="{96F40C03-518B-46D0-ABAC-5AF84FE8B5B2}"/>
    <cellStyle name="Input 3 12 4 7" xfId="41943" xr:uid="{909D1EBA-9A76-45E2-85C1-AE45358EBCFA}"/>
    <cellStyle name="Input 3 12 5" xfId="2380" xr:uid="{A7DD198F-3001-420E-8093-EA08D61F9A4C}"/>
    <cellStyle name="Input 3 12 5 2" xfId="6444" xr:uid="{59B8CB90-E686-420B-9165-C84E233E76C4}"/>
    <cellStyle name="Input 3 12 5 2 2" xfId="14659" xr:uid="{82DD9444-4435-4C1E-A20B-2B0F448DC253}"/>
    <cellStyle name="Input 3 12 5 2 3" xfId="22523" xr:uid="{C279AE99-FA30-4201-9FF4-E72A3297BB9C}"/>
    <cellStyle name="Input 3 12 5 2 4" xfId="30503" xr:uid="{80BA2978-611C-4765-A7E2-79F3BAB06304}"/>
    <cellStyle name="Input 3 12 5 2 5" xfId="38330" xr:uid="{BF5356E7-66BE-4935-A67D-18772B99A0B1}"/>
    <cellStyle name="Input 3 12 5 2 6" xfId="46283" xr:uid="{AE0099F6-D6FA-4479-91E4-53332D703F74}"/>
    <cellStyle name="Input 3 12 5 3" xfId="10606" xr:uid="{D326D103-9534-4437-B403-CABD8A008D3A}"/>
    <cellStyle name="Input 3 12 5 4" xfId="18471" xr:uid="{4764F111-132B-4BA4-B4D8-07FA96FE5C9E}"/>
    <cellStyle name="Input 3 12 5 5" xfId="26475" xr:uid="{A11E5856-A700-48F5-848F-2F39CC016312}"/>
    <cellStyle name="Input 3 12 5 6" xfId="34301" xr:uid="{065EF133-F47B-4BA6-869E-D1E5CFD51BAD}"/>
    <cellStyle name="Input 3 12 5 7" xfId="42262" xr:uid="{2261378A-80E4-4D2C-B688-A96B36F23E49}"/>
    <cellStyle name="Input 3 12 6" xfId="2709" xr:uid="{BA99C4FC-C90C-4AB7-9DFF-D0E3DD821180}"/>
    <cellStyle name="Input 3 12 6 2" xfId="6759" xr:uid="{F63A4E5A-FC39-4339-9C0E-538D8A08AFA2}"/>
    <cellStyle name="Input 3 12 6 2 2" xfId="14974" xr:uid="{A1BACA2F-1FFF-44B1-8D2D-1AD4A92D354C}"/>
    <cellStyle name="Input 3 12 6 2 3" xfId="22838" xr:uid="{230C7135-F297-49AE-92EB-18403F0E83AB}"/>
    <cellStyle name="Input 3 12 6 2 4" xfId="30818" xr:uid="{E71BCF01-EDB1-4FCF-A355-AB804C37B285}"/>
    <cellStyle name="Input 3 12 6 2 5" xfId="38645" xr:uid="{A4FDC58D-EBD7-4557-9031-9465ADC562EC}"/>
    <cellStyle name="Input 3 12 6 2 6" xfId="46598" xr:uid="{9A4B5273-CC4E-4007-9265-E4B5738BF765}"/>
    <cellStyle name="Input 3 12 6 3" xfId="10935" xr:uid="{F6D2EBC1-A1D1-414F-A619-04F0DF180E22}"/>
    <cellStyle name="Input 3 12 6 4" xfId="18800" xr:uid="{269BC15B-A209-4ADB-A22B-EFCB10F7C201}"/>
    <cellStyle name="Input 3 12 6 5" xfId="26803" xr:uid="{B73C506A-F486-4B0E-AC60-1453D2FBF19C}"/>
    <cellStyle name="Input 3 12 6 6" xfId="34630" xr:uid="{16BDC847-8116-40B7-9FF3-FEAFFFA1B6AC}"/>
    <cellStyle name="Input 3 12 6 7" xfId="42591" xr:uid="{3CB4CBFA-D32E-4ABB-A73C-61B7F8C5A982}"/>
    <cellStyle name="Input 3 12 7" xfId="3022" xr:uid="{FF5188C0-8E10-459E-A6E7-F30B40FF0843}"/>
    <cellStyle name="Input 3 12 7 2" xfId="7063" xr:uid="{BF4E1B8C-6117-4EBA-982A-3F79742EB3FC}"/>
    <cellStyle name="Input 3 12 7 2 2" xfId="15278" xr:uid="{E316440C-FFA9-45B4-9642-E9B12EDAE1CF}"/>
    <cellStyle name="Input 3 12 7 2 3" xfId="23142" xr:uid="{37424995-B7BF-4F3F-8519-CCC4F8F368EE}"/>
    <cellStyle name="Input 3 12 7 2 4" xfId="31122" xr:uid="{6F74E81D-5E5B-4D65-998B-3625D2139106}"/>
    <cellStyle name="Input 3 12 7 2 5" xfId="38949" xr:uid="{0899005C-FD18-4A72-85E1-9E61C64811D6}"/>
    <cellStyle name="Input 3 12 7 2 6" xfId="46902" xr:uid="{15E1EC4B-2899-4A96-A469-CDC608B1455D}"/>
    <cellStyle name="Input 3 12 7 3" xfId="11247" xr:uid="{B6F07901-D82B-4BD0-980B-77E1BDFDD877}"/>
    <cellStyle name="Input 3 12 7 4" xfId="19113" xr:uid="{707D0DA5-0FBB-45E2-B250-6B1C6F2407B7}"/>
    <cellStyle name="Input 3 12 7 5" xfId="27113" xr:uid="{4677EF90-E5B1-4DC2-B634-19D63FA9BB0F}"/>
    <cellStyle name="Input 3 12 7 6" xfId="34943" xr:uid="{C929AA1F-4683-459B-8690-EF8D8079A168}"/>
    <cellStyle name="Input 3 12 7 7" xfId="42904" xr:uid="{00C34FE1-1D55-4327-99F1-65914DEA806E}"/>
    <cellStyle name="Input 3 12 8" xfId="3342" xr:uid="{8F5C53B2-9714-459F-AEEF-9D790A2BC3E3}"/>
    <cellStyle name="Input 3 12 8 2" xfId="7370" xr:uid="{C4E928FC-9F04-4A31-AA61-107BAB6CC3F1}"/>
    <cellStyle name="Input 3 12 8 2 2" xfId="15585" xr:uid="{ECF6B60B-9F8A-40E0-B715-C5F0DD9CF801}"/>
    <cellStyle name="Input 3 12 8 2 3" xfId="23449" xr:uid="{1459E9DF-E378-452D-9296-A58400E8FE10}"/>
    <cellStyle name="Input 3 12 8 2 4" xfId="31429" xr:uid="{9A4E537A-0F8C-4950-AEA3-60D8741105D9}"/>
    <cellStyle name="Input 3 12 8 2 5" xfId="39256" xr:uid="{A4CB33B0-5BC8-49C9-9258-FF24F5668AB2}"/>
    <cellStyle name="Input 3 12 8 2 6" xfId="47209" xr:uid="{0B159458-C4A8-4610-B288-D896358438C7}"/>
    <cellStyle name="Input 3 12 8 3" xfId="11566" xr:uid="{FE1BF914-0FB9-4E0B-AAB2-FED00CBF8B26}"/>
    <cellStyle name="Input 3 12 8 4" xfId="19433" xr:uid="{9E230BA2-0960-40BC-A000-2AA54C005C46}"/>
    <cellStyle name="Input 3 12 8 5" xfId="27433" xr:uid="{1C9CEC73-08E5-451F-BE86-2BF7C04E8F3C}"/>
    <cellStyle name="Input 3 12 8 6" xfId="35263" xr:uid="{42690169-4276-4CA5-AFB5-D185D63EB051}"/>
    <cellStyle name="Input 3 12 8 7" xfId="43224" xr:uid="{F838FF01-C87E-4D3B-BC72-652EB81CA9B0}"/>
    <cellStyle name="Input 3 12 9" xfId="3636" xr:uid="{100B6FE0-2335-4474-84EA-8A7CE0AD65D8}"/>
    <cellStyle name="Input 3 12 9 2" xfId="7664" xr:uid="{D5610205-E856-4082-9B48-2D22F6778E91}"/>
    <cellStyle name="Input 3 12 9 2 2" xfId="15879" xr:uid="{0FABC742-B49A-4896-93BB-A019EC5FA3F4}"/>
    <cellStyle name="Input 3 12 9 2 3" xfId="23743" xr:uid="{12B67D87-8DA7-4537-889F-8C6AAD650244}"/>
    <cellStyle name="Input 3 12 9 2 4" xfId="31723" xr:uid="{D4FBAF7B-8F85-49BC-8711-1F6FB1DE4943}"/>
    <cellStyle name="Input 3 12 9 2 5" xfId="39550" xr:uid="{2C0F2F2F-A029-4F15-B92B-4FA20D878828}"/>
    <cellStyle name="Input 3 12 9 2 6" xfId="47503" xr:uid="{5B7A717D-7DD7-4E3C-A7BE-F54CFD0BE871}"/>
    <cellStyle name="Input 3 12 9 3" xfId="11860" xr:uid="{AFC8A868-2D2F-41F3-934F-FEECA42A7B9F}"/>
    <cellStyle name="Input 3 12 9 4" xfId="19727" xr:uid="{1B3A68BF-1FB7-4185-BCDF-0CFCAFFD9134}"/>
    <cellStyle name="Input 3 12 9 5" xfId="27727" xr:uid="{CA8D94E1-758F-446C-9544-5C215F4C6A43}"/>
    <cellStyle name="Input 3 12 9 6" xfId="35557" xr:uid="{065DC7D9-0D74-4F5D-9D48-440F0E493365}"/>
    <cellStyle name="Input 3 12 9 7" xfId="43518" xr:uid="{DD1D9D68-F7CD-45AD-BFAF-82BA014AE0A0}"/>
    <cellStyle name="Input 3 13" xfId="761" xr:uid="{9727FA9B-9882-4CAE-9E24-7783FA8AB6C4}"/>
    <cellStyle name="Input 3 13 10" xfId="2595" xr:uid="{72AD7EDF-3131-4E9C-807F-732B1BBA0F7D}"/>
    <cellStyle name="Input 3 13 10 2" xfId="6646" xr:uid="{D98095ED-C712-4BB6-BEE0-7600B2BA8291}"/>
    <cellStyle name="Input 3 13 10 2 2" xfId="14861" xr:uid="{32337B7D-F578-412F-B661-E489C7804BCE}"/>
    <cellStyle name="Input 3 13 10 2 3" xfId="22725" xr:uid="{FBA4A31C-AFDD-45D4-B4CF-7C7AFB313C1B}"/>
    <cellStyle name="Input 3 13 10 2 4" xfId="30705" xr:uid="{0EA825B6-66F1-4305-BB5C-E9F7B3D1EA4C}"/>
    <cellStyle name="Input 3 13 10 2 5" xfId="38532" xr:uid="{50068EA6-9785-4B4E-8D43-B38850666762}"/>
    <cellStyle name="Input 3 13 10 2 6" xfId="46485" xr:uid="{518C7F2C-40DF-4C24-B8AA-337CA09BF916}"/>
    <cellStyle name="Input 3 13 10 3" xfId="10821" xr:uid="{1380324B-F2EC-4D65-AEE7-C77E39A8D77D}"/>
    <cellStyle name="Input 3 13 10 4" xfId="18686" xr:uid="{15462CE5-9F7B-4F30-BCD2-7162E6F7AA24}"/>
    <cellStyle name="Input 3 13 10 5" xfId="26689" xr:uid="{C8290900-2AE1-4E32-8577-ACF59CF80AC3}"/>
    <cellStyle name="Input 3 13 10 6" xfId="34516" xr:uid="{99A5BF1A-67E7-4C87-89C3-64D7FB7DB24E}"/>
    <cellStyle name="Input 3 13 10 7" xfId="42477" xr:uid="{673F5B21-A50A-4AFF-A609-0E178B1740DB}"/>
    <cellStyle name="Input 3 13 11" xfId="3530" xr:uid="{45116EA0-2BB0-439A-8A6F-DBB1C776AEF4}"/>
    <cellStyle name="Input 3 13 11 2" xfId="7558" xr:uid="{6BAEE115-75A0-4AEB-91F2-D2A4E5C8A42F}"/>
    <cellStyle name="Input 3 13 11 2 2" xfId="15773" xr:uid="{81B2D1B7-FC7D-4060-A44B-250ED1A93B40}"/>
    <cellStyle name="Input 3 13 11 2 3" xfId="23637" xr:uid="{F8422744-6545-47F7-8ADC-BA607FC361FE}"/>
    <cellStyle name="Input 3 13 11 2 4" xfId="31617" xr:uid="{D671C851-6813-4E29-A4E8-55AD6A03BA90}"/>
    <cellStyle name="Input 3 13 11 2 5" xfId="39444" xr:uid="{446E89AD-920C-4E46-B018-415BAC87BA70}"/>
    <cellStyle name="Input 3 13 11 2 6" xfId="47397" xr:uid="{072BEFCA-7F1D-4416-A0E7-9B3A6244B5C2}"/>
    <cellStyle name="Input 3 13 11 3" xfId="11754" xr:uid="{0A25A17F-F2A9-4E36-8D8C-9C93F6E43E4A}"/>
    <cellStyle name="Input 3 13 11 4" xfId="19621" xr:uid="{CDB72D49-0125-41AA-9E76-2B0DAA93FF47}"/>
    <cellStyle name="Input 3 13 11 5" xfId="27621" xr:uid="{8FBB76E9-EBBD-4F9A-929A-1F11334215CE}"/>
    <cellStyle name="Input 3 13 11 6" xfId="35451" xr:uid="{4DE6F265-62E5-47DE-883E-A2B571ED539A}"/>
    <cellStyle name="Input 3 13 11 7" xfId="43412" xr:uid="{F55847C1-A047-4567-9F42-00EA009CC161}"/>
    <cellStyle name="Input 3 13 12" xfId="3548" xr:uid="{E6B57506-DAF2-470B-9D71-21F285533429}"/>
    <cellStyle name="Input 3 13 12 2" xfId="7576" xr:uid="{C2E5DF81-6AF2-44D4-977B-4DD792E9DE54}"/>
    <cellStyle name="Input 3 13 12 2 2" xfId="15791" xr:uid="{77B68AB3-CF33-46B6-ABF5-98FA2E741229}"/>
    <cellStyle name="Input 3 13 12 2 3" xfId="23655" xr:uid="{C12FAE00-5B78-4687-94A5-F0F9A6B29B8D}"/>
    <cellStyle name="Input 3 13 12 2 4" xfId="31635" xr:uid="{841377FF-BDF3-4315-8F92-28A17F1FFCDB}"/>
    <cellStyle name="Input 3 13 12 2 5" xfId="39462" xr:uid="{46B81E48-9245-4A5E-82C0-5B1599FF77AB}"/>
    <cellStyle name="Input 3 13 12 2 6" xfId="47415" xr:uid="{AD3FA537-6E6F-4355-867A-46D84198069E}"/>
    <cellStyle name="Input 3 13 12 3" xfId="11772" xr:uid="{495CCDDF-B7D6-42A6-B671-4B8A8965395D}"/>
    <cellStyle name="Input 3 13 12 4" xfId="19639" xr:uid="{9F8C8334-BEC5-46EE-977D-3766102B3B02}"/>
    <cellStyle name="Input 3 13 12 5" xfId="27639" xr:uid="{976961E3-8D43-4503-8FCF-5D5BD686D42A}"/>
    <cellStyle name="Input 3 13 12 6" xfId="35469" xr:uid="{28BFAFD9-42BA-4D04-B881-AE42A26DE47A}"/>
    <cellStyle name="Input 3 13 12 7" xfId="43430" xr:uid="{9B081404-153E-4AE6-B53A-6BB839EB147A}"/>
    <cellStyle name="Input 3 13 13" xfId="4962" xr:uid="{9252CFDD-D51E-4900-92EE-5FD9F1509B0C}"/>
    <cellStyle name="Input 3 13 13 2" xfId="13180" xr:uid="{5104BE89-F499-4285-B44C-ABA2F540242A}"/>
    <cellStyle name="Input 3 13 13 3" xfId="21046" xr:uid="{F5D065A7-F456-4F94-B6B8-524D26D55572}"/>
    <cellStyle name="Input 3 13 13 4" xfId="29029" xr:uid="{B7852A75-ADA9-402C-8F4F-388FC6874A66}"/>
    <cellStyle name="Input 3 13 13 5" xfId="36860" xr:uid="{444515EE-8A8D-41A4-A27B-48BF734920D8}"/>
    <cellStyle name="Input 3 13 13 6" xfId="44813" xr:uid="{61B2D2A8-627C-4EC7-841E-129EA67AFD01}"/>
    <cellStyle name="Input 3 13 14" xfId="9006" xr:uid="{976367BE-B3ED-4750-9D7E-8F025C412B98}"/>
    <cellStyle name="Input 3 13 15" xfId="280" xr:uid="{159DD21F-72D4-4AAC-B8B2-E38E5EE178C5}"/>
    <cellStyle name="Input 3 13 16" xfId="24904" xr:uid="{F0905A98-F87D-4601-8401-748FDC7FE4EC}"/>
    <cellStyle name="Input 3 13 17" xfId="396" xr:uid="{571D40A9-87C1-4EE3-B475-5C8B63D61A88}"/>
    <cellStyle name="Input 3 13 18" xfId="40706" xr:uid="{37F13508-68F8-427A-BE46-3E87C59D80EF}"/>
    <cellStyle name="Input 3 13 2" xfId="1195" xr:uid="{342A58D9-46FA-450D-B6D2-57C1B2266DE0}"/>
    <cellStyle name="Input 3 13 2 2" xfId="5320" xr:uid="{A54F18C0-6D30-4EF4-830F-0B19022C8239}"/>
    <cellStyle name="Input 3 13 2 2 2" xfId="13535" xr:uid="{F90F5215-1F27-4FF3-9974-DCBEE7147A74}"/>
    <cellStyle name="Input 3 13 2 2 3" xfId="21399" xr:uid="{D503DB87-E649-48DA-AABC-A6B2B92C3E6C}"/>
    <cellStyle name="Input 3 13 2 2 4" xfId="29379" xr:uid="{09955FD7-A96D-4087-9842-F82D4FC5EABE}"/>
    <cellStyle name="Input 3 13 2 2 5" xfId="37206" xr:uid="{EC50DC5D-E993-4F22-A6F1-C99C88B6945A}"/>
    <cellStyle name="Input 3 13 2 2 6" xfId="45159" xr:uid="{FE9D91AF-21E4-4782-8CE5-A27C03770E9C}"/>
    <cellStyle name="Input 3 13 2 3" xfId="9424" xr:uid="{70970173-1DB9-4F2F-8AC9-0C2DB6AFD86A}"/>
    <cellStyle name="Input 3 13 2 4" xfId="17286" xr:uid="{46952570-71B5-4F59-8D65-6A310FDF8DBC}"/>
    <cellStyle name="Input 3 13 2 5" xfId="25301" xr:uid="{D0B20E74-BF9F-463D-8899-7AF312330F81}"/>
    <cellStyle name="Input 3 13 2 6" xfId="33116" xr:uid="{73EF5459-DA6D-4E66-AE1C-26D052FE9DA0}"/>
    <cellStyle name="Input 3 13 2 7" xfId="41077" xr:uid="{3EDA8DE7-8967-4D61-A6B6-0A65B255FBC1}"/>
    <cellStyle name="Input 3 13 3" xfId="1231" xr:uid="{733DD505-315A-42B7-8A90-A7F43E045EF0}"/>
    <cellStyle name="Input 3 13 3 2" xfId="5353" xr:uid="{8D0B3B12-95CA-48AF-BF07-DA2E15610B9A}"/>
    <cellStyle name="Input 3 13 3 2 2" xfId="13568" xr:uid="{8AAAEBCA-1626-4152-A28E-E5AE969D9512}"/>
    <cellStyle name="Input 3 13 3 2 3" xfId="21432" xr:uid="{7188B9E9-702E-4D2F-954D-C9DC10C0996E}"/>
    <cellStyle name="Input 3 13 3 2 4" xfId="29412" xr:uid="{84EFCEFE-7FF1-4EFB-8992-16BB23440498}"/>
    <cellStyle name="Input 3 13 3 2 5" xfId="37239" xr:uid="{56B59704-35EA-4875-9CA4-34A9D62038D7}"/>
    <cellStyle name="Input 3 13 3 2 6" xfId="45192" xr:uid="{DC70EDB6-E708-403F-86BF-C635BBC3DBDE}"/>
    <cellStyle name="Input 3 13 3 3" xfId="9460" xr:uid="{D9D68E20-A3A0-432D-8F08-810E6914499F}"/>
    <cellStyle name="Input 3 13 3 4" xfId="17322" xr:uid="{1757B61B-BA39-4041-AA7C-CB9A125B2E3B}"/>
    <cellStyle name="Input 3 13 3 5" xfId="25336" xr:uid="{E7FECFF4-856D-49E2-86D5-A8B5DE79C8CB}"/>
    <cellStyle name="Input 3 13 3 6" xfId="33152" xr:uid="{42E0B205-95E3-46EA-AA9E-916BB44A5BFF}"/>
    <cellStyle name="Input 3 13 3 7" xfId="41113" xr:uid="{52C2CD5E-13B7-44DC-846A-1D437AE58225}"/>
    <cellStyle name="Input 3 13 4" xfId="685" xr:uid="{884F2DFC-EAF6-424E-879E-5A7FBD617FDA}"/>
    <cellStyle name="Input 3 13 4 2" xfId="4890" xr:uid="{5D60EB71-E544-4ED5-8CC9-43DAD75A4704}"/>
    <cellStyle name="Input 3 13 4 2 2" xfId="13110" xr:uid="{1D73C9B9-F0D2-48C2-B38F-7039808962AC}"/>
    <cellStyle name="Input 3 13 4 2 3" xfId="20977" xr:uid="{7A28B1B2-37D0-4940-A90D-F1826332A487}"/>
    <cellStyle name="Input 3 13 4 2 4" xfId="28965" xr:uid="{36B7801A-BF58-433A-9DCF-1B8AFBE6907E}"/>
    <cellStyle name="Input 3 13 4 2 5" xfId="36797" xr:uid="{B9FEB6E9-A789-4312-B96B-1A18C24EA53E}"/>
    <cellStyle name="Input 3 13 4 2 6" xfId="44750" xr:uid="{C69F01D7-1974-4E25-B531-F2AD99B2A224}"/>
    <cellStyle name="Input 3 13 4 3" xfId="8935" xr:uid="{BE04FC15-89B8-4905-9FFC-E2CD23560876}"/>
    <cellStyle name="Input 3 13 4 4" xfId="358" xr:uid="{E1065EFE-6C6C-4C40-B88C-216D96A24EF4}"/>
    <cellStyle name="Input 3 13 4 5" xfId="24837" xr:uid="{3F9042E3-14A4-4125-8BB8-6AB9F57F3AF6}"/>
    <cellStyle name="Input 3 13 4 6" xfId="9089" xr:uid="{063FB1BE-3920-4C2C-8A95-7FEDE1D4C2BF}"/>
    <cellStyle name="Input 3 13 4 7" xfId="40642" xr:uid="{D5501E21-6AEE-4F59-9090-926EFB2A6C1A}"/>
    <cellStyle name="Input 3 13 5" xfId="1182" xr:uid="{C4D5A971-E28B-4FCE-8638-788FB7D58165}"/>
    <cellStyle name="Input 3 13 5 2" xfId="5307" xr:uid="{2B70664D-0C58-4460-8450-4944EBEF66DC}"/>
    <cellStyle name="Input 3 13 5 2 2" xfId="13522" xr:uid="{8C076ED7-70C3-4DBF-B7F4-389823A459F8}"/>
    <cellStyle name="Input 3 13 5 2 3" xfId="21386" xr:uid="{B028CED4-4C8B-4B96-AD78-075DDDE0A17B}"/>
    <cellStyle name="Input 3 13 5 2 4" xfId="29366" xr:uid="{542F1763-1850-4840-BC26-C2EA8B447405}"/>
    <cellStyle name="Input 3 13 5 2 5" xfId="37193" xr:uid="{96666B7C-7469-4ED3-B180-8D2DC719E2F9}"/>
    <cellStyle name="Input 3 13 5 2 6" xfId="45146" xr:uid="{31AC8EE1-C25E-4912-A62D-C64F1E63D750}"/>
    <cellStyle name="Input 3 13 5 3" xfId="9411" xr:uid="{3B1E2357-2C91-4915-AD47-E82BC930A5F1}"/>
    <cellStyle name="Input 3 13 5 4" xfId="17273" xr:uid="{6C6D4FC6-7581-4239-90A8-9A35F1F50FBD}"/>
    <cellStyle name="Input 3 13 5 5" xfId="25288" xr:uid="{2C482720-B28A-4286-AF95-4BD736909296}"/>
    <cellStyle name="Input 3 13 5 6" xfId="33103" xr:uid="{99E86C10-8404-435D-9753-4307BB5DCF5D}"/>
    <cellStyle name="Input 3 13 5 7" xfId="41064" xr:uid="{9AAE35C9-56D7-49B3-96EE-39A21A5DDB24}"/>
    <cellStyle name="Input 3 13 6" xfId="561" xr:uid="{3CA9BED8-958E-46B5-B0BA-26CE746BEE00}"/>
    <cellStyle name="Input 3 13 6 2" xfId="4769" xr:uid="{50B285B1-7042-40A9-B2AC-CEB2A94D842A}"/>
    <cellStyle name="Input 3 13 6 2 2" xfId="12990" xr:uid="{4FE20E97-89DD-4453-8D49-2009EF63F4F6}"/>
    <cellStyle name="Input 3 13 6 2 3" xfId="20858" xr:uid="{4EE8C2E9-8FF3-45D8-A688-9595D879DE86}"/>
    <cellStyle name="Input 3 13 6 2 4" xfId="28850" xr:uid="{F6495866-4FCF-4D9E-8921-0BCC842E5BAD}"/>
    <cellStyle name="Input 3 13 6 2 5" xfId="36682" xr:uid="{EB78DF7C-9E79-4EF7-9A61-496DF9A0148C}"/>
    <cellStyle name="Input 3 13 6 2 6" xfId="44637" xr:uid="{D684FA8A-B4F6-42E6-88F4-C8779D36A744}"/>
    <cellStyle name="Input 3 13 6 3" xfId="8813" xr:uid="{F6689F53-2932-4FE2-B1FF-207AB9ED9899}"/>
    <cellStyle name="Input 3 13 6 4" xfId="10091" xr:uid="{BECB3ACB-FED4-43F6-BE9A-1512F02DAF31}"/>
    <cellStyle name="Input 3 13 6 5" xfId="8752" xr:uid="{421A11AC-F010-46F7-B9BA-76D00F48C61A}"/>
    <cellStyle name="Input 3 13 6 6" xfId="25624" xr:uid="{EC12E299-1A2C-4980-AA9E-82FC5DBA5D67}"/>
    <cellStyle name="Input 3 13 6 7" xfId="8872" xr:uid="{10A894C8-99A5-4781-9857-853B887C542E}"/>
    <cellStyle name="Input 3 13 7" xfId="1160" xr:uid="{E276B6DA-9205-4BD1-9313-E5487144F48E}"/>
    <cellStyle name="Input 3 13 7 2" xfId="5287" xr:uid="{CC567594-A789-4661-9C1D-1630F22BE143}"/>
    <cellStyle name="Input 3 13 7 2 2" xfId="13502" xr:uid="{A2934A34-F45F-4DB2-9A38-088ABA2316DB}"/>
    <cellStyle name="Input 3 13 7 2 3" xfId="21366" xr:uid="{E939060C-1CAD-460F-AF05-E198580889FC}"/>
    <cellStyle name="Input 3 13 7 2 4" xfId="29346" xr:uid="{DC121C76-0F56-4D60-947A-7FDF19FC41B4}"/>
    <cellStyle name="Input 3 13 7 2 5" xfId="37173" xr:uid="{90377F1F-48EC-4BDF-9CA3-72413BC721FC}"/>
    <cellStyle name="Input 3 13 7 2 6" xfId="45126" xr:uid="{761BBBB8-77FD-4746-94F4-F2B855EB820E}"/>
    <cellStyle name="Input 3 13 7 3" xfId="9389" xr:uid="{CCD758B9-0189-40C4-BA0D-125DD1AB4008}"/>
    <cellStyle name="Input 3 13 7 4" xfId="17251" xr:uid="{3A49C873-0CFA-4BFF-B048-06B27FF05E8C}"/>
    <cellStyle name="Input 3 13 7 5" xfId="25266" xr:uid="{08D9A6F4-D881-4762-BAF5-A1DE75C268AC}"/>
    <cellStyle name="Input 3 13 7 6" xfId="33081" xr:uid="{2F22A1F5-8D2E-4B76-8C66-8A0D7035896F}"/>
    <cellStyle name="Input 3 13 7 7" xfId="41042" xr:uid="{FBA26C77-8606-4755-B26A-F55E32D0B35F}"/>
    <cellStyle name="Input 3 13 8" xfId="658" xr:uid="{364143AD-C7E9-401E-9BFE-6B64E772D04D}"/>
    <cellStyle name="Input 3 13 8 2" xfId="4864" xr:uid="{C635CFC4-019C-485B-B879-7617F8323E3C}"/>
    <cellStyle name="Input 3 13 8 2 2" xfId="13084" xr:uid="{454B05B7-7A89-4EE8-8AC7-1E416722339B}"/>
    <cellStyle name="Input 3 13 8 2 3" xfId="20951" xr:uid="{3C1D8D80-F01C-4788-9867-0C8A8FC5DC2A}"/>
    <cellStyle name="Input 3 13 8 2 4" xfId="28939" xr:uid="{9EC18499-30CC-4211-B741-6CBA0C9D74AB}"/>
    <cellStyle name="Input 3 13 8 2 5" xfId="36771" xr:uid="{80BF441C-4C9A-4AAF-9892-B0DB297948BE}"/>
    <cellStyle name="Input 3 13 8 2 6" xfId="44724" xr:uid="{EE40E8B6-B0D6-4C1B-965D-5C40905EE4E8}"/>
    <cellStyle name="Input 3 13 8 3" xfId="8908" xr:uid="{64D4D20B-448D-4774-9464-1B9E6608BA8E}"/>
    <cellStyle name="Input 3 13 8 4" xfId="10833" xr:uid="{FBC0B687-5E5F-4AB0-B296-D03A205728F0}"/>
    <cellStyle name="Input 3 13 8 5" xfId="24810" xr:uid="{C456013D-5C1F-458C-945F-220D616378B6}"/>
    <cellStyle name="Input 3 13 8 6" xfId="26364" xr:uid="{FA4F5303-C52E-49DF-9243-A73C9A429A76}"/>
    <cellStyle name="Input 3 13 8 7" xfId="40615" xr:uid="{C7F2E5A4-63E7-4654-8E25-2248160607AB}"/>
    <cellStyle name="Input 3 13 9" xfId="1586" xr:uid="{800C27D4-9D59-4765-A982-68AF9C0AE78B}"/>
    <cellStyle name="Input 3 13 9 2" xfId="5684" xr:uid="{7F1C347D-2CDC-4CD6-9982-D6BDED668B28}"/>
    <cellStyle name="Input 3 13 9 2 2" xfId="13899" xr:uid="{9267C70B-D8EB-4649-8E07-43C657921AA6}"/>
    <cellStyle name="Input 3 13 9 2 3" xfId="21763" xr:uid="{C68EC786-9165-4507-904D-39AA45A74E1E}"/>
    <cellStyle name="Input 3 13 9 2 4" xfId="29743" xr:uid="{6AB295DF-51D0-4388-BD64-022A138D1DEB}"/>
    <cellStyle name="Input 3 13 9 2 5" xfId="37570" xr:uid="{082D8602-EF9B-4884-912D-27467CB1FF5F}"/>
    <cellStyle name="Input 3 13 9 2 6" xfId="45523" xr:uid="{EB8F7045-A07B-4799-BA8B-E94F8D55E185}"/>
    <cellStyle name="Input 3 13 9 3" xfId="9814" xr:uid="{66181EDA-1629-4999-AEF6-7C7A742D7D89}"/>
    <cellStyle name="Input 3 13 9 4" xfId="17677" xr:uid="{A1F8985B-5B3A-43C0-ADD5-0615DE3A5DFE}"/>
    <cellStyle name="Input 3 13 9 5" xfId="25688" xr:uid="{C1BB4712-85C1-4E89-9BE8-05184D4DD742}"/>
    <cellStyle name="Input 3 13 9 6" xfId="33507" xr:uid="{3FE95BB4-4B8F-4D59-8568-49A8963F54B2}"/>
    <cellStyle name="Input 3 13 9 7" xfId="41468" xr:uid="{E59C711B-6C17-4ADD-BE43-935C7D82EFEF}"/>
    <cellStyle name="Input 3 14" xfId="1259" xr:uid="{1BD3241F-68D6-4F66-A060-03636FAFDD43}"/>
    <cellStyle name="Input 3 14 2" xfId="5379" xr:uid="{2D88477B-495A-4B9F-81CB-F7E7FEDBD387}"/>
    <cellStyle name="Input 3 14 2 2" xfId="13594" xr:uid="{98906EC8-F0FA-4A5F-9751-941C50C355A9}"/>
    <cellStyle name="Input 3 14 2 3" xfId="21458" xr:uid="{7F30F55C-7364-4785-8286-034660BB0FC0}"/>
    <cellStyle name="Input 3 14 2 4" xfId="29438" xr:uid="{958D3A56-8F39-4EE6-B1D3-AA53AD55E8AC}"/>
    <cellStyle name="Input 3 14 2 5" xfId="37265" xr:uid="{F701B524-C0C7-4099-802D-608A9E1004A0}"/>
    <cellStyle name="Input 3 14 2 6" xfId="45218" xr:uid="{EF5EFCF6-EBFF-431B-A152-C130E02D7DDF}"/>
    <cellStyle name="Input 3 14 3" xfId="9488" xr:uid="{6CB5E61B-6BFA-49B6-9A28-CBC1CB3ED8EB}"/>
    <cellStyle name="Input 3 14 4" xfId="17350" xr:uid="{B8BD9458-CD49-4050-9BDB-E9267E1FDACA}"/>
    <cellStyle name="Input 3 14 5" xfId="25364" xr:uid="{852A2A71-C06F-42A3-8DC4-9E402C3813F4}"/>
    <cellStyle name="Input 3 14 6" xfId="33180" xr:uid="{96A175DC-886D-45D1-A050-63F79B150F22}"/>
    <cellStyle name="Input 3 14 7" xfId="41141" xr:uid="{D97DFE12-0E27-4E98-B35E-70AEF3DA41DD}"/>
    <cellStyle name="Input 3 15" xfId="1601" xr:uid="{BB1196ED-CE55-4104-92C0-2E146DEA17CF}"/>
    <cellStyle name="Input 3 15 2" xfId="5698" xr:uid="{09D3CA50-A056-41D2-A5D0-EBF2A9EF1ADE}"/>
    <cellStyle name="Input 3 15 2 2" xfId="13913" xr:uid="{C86AA454-C35A-48FB-92FD-5CF5F4D437D4}"/>
    <cellStyle name="Input 3 15 2 3" xfId="21777" xr:uid="{C00690AC-A50D-4D4D-BCF0-419878519CE2}"/>
    <cellStyle name="Input 3 15 2 4" xfId="29757" xr:uid="{F92048A5-916E-4100-89D8-09C8C91353B2}"/>
    <cellStyle name="Input 3 15 2 5" xfId="37584" xr:uid="{B00C1B54-1CAE-455A-B49C-8FC3F2E4A04B}"/>
    <cellStyle name="Input 3 15 2 6" xfId="45537" xr:uid="{7BD26121-4B68-4881-B7BE-D715673C4DC4}"/>
    <cellStyle name="Input 3 15 3" xfId="9829" xr:uid="{CDB1505F-7015-4922-924E-69055D9FA55F}"/>
    <cellStyle name="Input 3 15 4" xfId="17692" xr:uid="{9763CDAF-C58D-4973-9E2A-EA3DF4E8989E}"/>
    <cellStyle name="Input 3 15 5" xfId="25703" xr:uid="{EBB4A66C-B39D-4A8E-BEAF-D4F4AE3EEAF9}"/>
    <cellStyle name="Input 3 15 6" xfId="33522" xr:uid="{4D2270FF-258F-41C2-9C57-2BD3D89A61FD}"/>
    <cellStyle name="Input 3 15 7" xfId="41483" xr:uid="{3E010E68-CE0E-4466-96A9-108173009368}"/>
    <cellStyle name="Input 3 16" xfId="1945" xr:uid="{29DBECF4-3E4F-4A37-AD2B-0F4D04530613}"/>
    <cellStyle name="Input 3 16 2" xfId="6019" xr:uid="{24EB6836-D660-430A-99C4-164718BB0540}"/>
    <cellStyle name="Input 3 16 2 2" xfId="14234" xr:uid="{40AD4878-4FF3-4005-8DE6-562254888AC8}"/>
    <cellStyle name="Input 3 16 2 3" xfId="22098" xr:uid="{E8333560-3525-4043-8CBF-FBC709AE7E2E}"/>
    <cellStyle name="Input 3 16 2 4" xfId="30078" xr:uid="{23464BEF-5E36-4CEF-8743-B08B72CBA58A}"/>
    <cellStyle name="Input 3 16 2 5" xfId="37905" xr:uid="{92B1C5D3-F580-4FC9-BFA3-59BAA1306A1A}"/>
    <cellStyle name="Input 3 16 2 6" xfId="45858" xr:uid="{5C1C7DC3-B71C-4587-B1AA-42B91B829B1C}"/>
    <cellStyle name="Input 3 16 3" xfId="10171" xr:uid="{001045DA-66A3-4BF0-9AC1-2ABBA38DE587}"/>
    <cellStyle name="Input 3 16 4" xfId="18036" xr:uid="{C3FDD8D6-83B1-4438-93C1-0F7381C42CD9}"/>
    <cellStyle name="Input 3 16 5" xfId="26043" xr:uid="{B00F56E5-8455-4949-8121-85E7B70AD37B}"/>
    <cellStyle name="Input 3 16 6" xfId="33866" xr:uid="{8FC7882C-03E5-4E2E-9E56-9205F960637E}"/>
    <cellStyle name="Input 3 16 7" xfId="41827" xr:uid="{27968A9D-7528-4EE7-8DD8-63BFC82D248E}"/>
    <cellStyle name="Input 3 17" xfId="2259" xr:uid="{A6E1CEA7-C619-48D7-A265-DDA2612DA578}"/>
    <cellStyle name="Input 3 17 2" xfId="6333" xr:uid="{E1A7986C-082C-4772-B741-057D6A6DB9AA}"/>
    <cellStyle name="Input 3 17 2 2" xfId="14548" xr:uid="{656A44EB-F82E-49E7-AF62-7835C8F1F8BD}"/>
    <cellStyle name="Input 3 17 2 3" xfId="22412" xr:uid="{306AD196-7C57-4852-8080-DF32E69857A4}"/>
    <cellStyle name="Input 3 17 2 4" xfId="30392" xr:uid="{B67C6A2D-869C-45AE-8738-210548AFB55F}"/>
    <cellStyle name="Input 3 17 2 5" xfId="38219" xr:uid="{D9EEEDEF-DE7B-40BC-B63D-29544C172435}"/>
    <cellStyle name="Input 3 17 2 6" xfId="46172" xr:uid="{1A20D830-D9C4-47C7-8392-CEB0797C2D54}"/>
    <cellStyle name="Input 3 17 3" xfId="10485" xr:uid="{EBE50F78-3127-463C-BC83-F2E19CDC1DAC}"/>
    <cellStyle name="Input 3 17 4" xfId="18350" xr:uid="{EA055703-613B-43B5-B1F3-2FF24A2750D8}"/>
    <cellStyle name="Input 3 17 5" xfId="26357" xr:uid="{132E089C-2D65-47FA-A513-7A05DDFA3A76}"/>
    <cellStyle name="Input 3 17 6" xfId="34180" xr:uid="{C51B78F8-FE7B-407B-AC56-35DC4DDE5395}"/>
    <cellStyle name="Input 3 17 7" xfId="42141" xr:uid="{134BB302-117A-4887-8DDB-DB21AB3E38B1}"/>
    <cellStyle name="Input 3 18" xfId="2594" xr:uid="{4C8F8B7B-D7F2-459F-88C2-0525DA73FEE7}"/>
    <cellStyle name="Input 3 18 2" xfId="6645" xr:uid="{981FC219-1106-4165-A475-46C355E43E24}"/>
    <cellStyle name="Input 3 18 2 2" xfId="14860" xr:uid="{1E780AFA-D38E-4018-A27E-D9AEDDFDC72F}"/>
    <cellStyle name="Input 3 18 2 3" xfId="22724" xr:uid="{ED0145DF-2478-467A-B2F8-F8327DFDE3A1}"/>
    <cellStyle name="Input 3 18 2 4" xfId="30704" xr:uid="{1BCF7386-8F10-444F-BA6C-1FA5D968ADE5}"/>
    <cellStyle name="Input 3 18 2 5" xfId="38531" xr:uid="{B797F323-AD48-44F7-AA66-615EB087A4F2}"/>
    <cellStyle name="Input 3 18 2 6" xfId="46484" xr:uid="{B09A3B62-E589-4357-8598-E3B0DE28380E}"/>
    <cellStyle name="Input 3 18 3" xfId="10820" xr:uid="{DA953D67-3D4A-4C8B-BFA4-5F1FA9E43496}"/>
    <cellStyle name="Input 3 18 4" xfId="18685" xr:uid="{BCCD1E4C-DC36-4C11-9D0C-7AF7384D6117}"/>
    <cellStyle name="Input 3 18 5" xfId="26688" xr:uid="{66EC0F28-3888-4AA0-8F52-E2D9D058B7A5}"/>
    <cellStyle name="Input 3 18 6" xfId="34515" xr:uid="{9CB73496-187B-4693-A6D9-3669551A43E2}"/>
    <cellStyle name="Input 3 18 7" xfId="42476" xr:uid="{640D6FA2-0225-480F-8B7E-D89B9BF7F831}"/>
    <cellStyle name="Input 3 19" xfId="2904" xr:uid="{90BFCB82-5E17-4827-8C46-CAFA742D2C77}"/>
    <cellStyle name="Input 3 19 2" xfId="6954" xr:uid="{AEC35CED-63C1-4D00-B129-741D0D5100B6}"/>
    <cellStyle name="Input 3 19 2 2" xfId="15169" xr:uid="{371AB202-8778-4283-A1D5-6EE573E78BAF}"/>
    <cellStyle name="Input 3 19 2 3" xfId="23033" xr:uid="{C13E5B52-43C5-4EEF-8C7E-9FEA9BCA9FB3}"/>
    <cellStyle name="Input 3 19 2 4" xfId="31013" xr:uid="{228BD24E-CE76-42C0-8A47-4CA723F04539}"/>
    <cellStyle name="Input 3 19 2 5" xfId="38840" xr:uid="{EFD06B80-CE59-4F6E-93C3-E2923D00A0FE}"/>
    <cellStyle name="Input 3 19 2 6" xfId="46793" xr:uid="{FEC541D3-E3BC-4C47-8478-943F9E88EBA2}"/>
    <cellStyle name="Input 3 19 3" xfId="11130" xr:uid="{029390C5-6B0D-4BFB-9AC9-D96C33DA8A5D}"/>
    <cellStyle name="Input 3 19 4" xfId="18995" xr:uid="{D1399721-31D6-42A3-AF47-3767C8FDA982}"/>
    <cellStyle name="Input 3 19 5" xfId="26998" xr:uid="{DD97C5A8-3D70-4A49-BA5A-A143B4332DCB}"/>
    <cellStyle name="Input 3 19 6" xfId="34825" xr:uid="{886CCD7D-88A0-4433-A805-43D689B3E885}"/>
    <cellStyle name="Input 3 19 7" xfId="42786" xr:uid="{50064030-F36C-4F97-9B20-A70BE98D8863}"/>
    <cellStyle name="Input 3 2" xfId="887" xr:uid="{21AB43AC-3AA2-4D6F-8990-1DB5F9AE1935}"/>
    <cellStyle name="Input 3 2 10" xfId="2314" xr:uid="{429542DC-8CD8-4B14-B723-9556AE1A0707}"/>
    <cellStyle name="Input 3 2 10 2" xfId="6383" xr:uid="{1B168073-72F0-48F5-B147-DCAC11EA1241}"/>
    <cellStyle name="Input 3 2 10 2 2" xfId="14598" xr:uid="{69356482-7A79-487B-8B16-26606B574285}"/>
    <cellStyle name="Input 3 2 10 2 3" xfId="22462" xr:uid="{3B3AB68B-EE79-4D83-8707-3FACB14003A1}"/>
    <cellStyle name="Input 3 2 10 2 4" xfId="30442" xr:uid="{14667C1A-52B0-4B67-8665-29BD0E391CB4}"/>
    <cellStyle name="Input 3 2 10 2 5" xfId="38269" xr:uid="{67B7A2D0-730F-490C-9E3F-F717979E1667}"/>
    <cellStyle name="Input 3 2 10 2 6" xfId="46222" xr:uid="{91F1C710-AAE5-4EB3-A251-4D248EC68651}"/>
    <cellStyle name="Input 3 2 10 3" xfId="10540" xr:uid="{2D679310-1758-4F51-8A85-D268AB021A68}"/>
    <cellStyle name="Input 3 2 10 4" xfId="18405" xr:uid="{E029327F-7570-4E9A-A915-F29DCFC3D531}"/>
    <cellStyle name="Input 3 2 10 5" xfId="26411" xr:uid="{5E4B21D1-BFCC-4CAA-A0AD-ED0BB9930913}"/>
    <cellStyle name="Input 3 2 10 6" xfId="34235" xr:uid="{341E9017-0342-4697-B877-D4ECCCB1E88C}"/>
    <cellStyle name="Input 3 2 10 7" xfId="42196" xr:uid="{C24CA6DB-E7B0-42D1-9C8C-0FF8FC8E3136}"/>
    <cellStyle name="Input 3 2 11" xfId="2646" xr:uid="{C60BC36A-CD91-427C-A938-4D3FAAB37EE9}"/>
    <cellStyle name="Input 3 2 11 2" xfId="6696" xr:uid="{1CCD56FF-DDD2-4E8C-84CC-751E40567C44}"/>
    <cellStyle name="Input 3 2 11 2 2" xfId="14911" xr:uid="{2271E11E-A3AD-4386-A47A-C262AAAEE124}"/>
    <cellStyle name="Input 3 2 11 2 3" xfId="22775" xr:uid="{7BAC219E-C31B-4E59-A35C-C2045B592B09}"/>
    <cellStyle name="Input 3 2 11 2 4" xfId="30755" xr:uid="{E214D6EF-4288-480D-87B9-1AE25AD5B1FA}"/>
    <cellStyle name="Input 3 2 11 2 5" xfId="38582" xr:uid="{0A7FC13A-FFC7-4F95-9B0D-5AE13C6226F3}"/>
    <cellStyle name="Input 3 2 11 2 6" xfId="46535" xr:uid="{B122B010-8B99-4B1E-BB33-ACBDC19338D4}"/>
    <cellStyle name="Input 3 2 11 3" xfId="10872" xr:uid="{62E2BCBB-F537-4360-804A-246CB0DFC1C7}"/>
    <cellStyle name="Input 3 2 11 4" xfId="18737" xr:uid="{187C356D-BB95-4330-BD25-6D158D661BAB}"/>
    <cellStyle name="Input 3 2 11 5" xfId="26740" xr:uid="{2057DCA4-E4CE-4324-A1CD-FDB80ADF18A5}"/>
    <cellStyle name="Input 3 2 11 6" xfId="34567" xr:uid="{E88BC6F4-3AFF-4EC4-B6E0-B04BF9B52055}"/>
    <cellStyle name="Input 3 2 11 7" xfId="42528" xr:uid="{13C1A4DB-83C3-49CA-AAEF-DFF1187A036C}"/>
    <cellStyle name="Input 3 2 12" xfId="2956" xr:uid="{6065083C-5CDA-414B-AB4B-BE70F0AE0E95}"/>
    <cellStyle name="Input 3 2 12 2" xfId="7002" xr:uid="{3FBAAC71-FBFB-4606-9293-F9828FD27AFD}"/>
    <cellStyle name="Input 3 2 12 2 2" xfId="15217" xr:uid="{D9757129-F8D1-4EB3-83B3-E3BF121F24DB}"/>
    <cellStyle name="Input 3 2 12 2 3" xfId="23081" xr:uid="{7A81E25B-7DE4-4A6A-BDFE-A889CC679FB8}"/>
    <cellStyle name="Input 3 2 12 2 4" xfId="31061" xr:uid="{B569DD4B-8572-47D9-9CB2-51B6914A9417}"/>
    <cellStyle name="Input 3 2 12 2 5" xfId="38888" xr:uid="{30A532B1-0C54-4E83-A33E-59AF97704464}"/>
    <cellStyle name="Input 3 2 12 2 6" xfId="46841" xr:uid="{B9679940-9D21-4B60-AA1D-9AA72A3E1C22}"/>
    <cellStyle name="Input 3 2 12 3" xfId="11182" xr:uid="{FD83D778-C206-43B9-9989-00DD1615D1F1}"/>
    <cellStyle name="Input 3 2 12 4" xfId="19047" xr:uid="{AB9E5690-618B-40CE-B47D-392E381ABF78}"/>
    <cellStyle name="Input 3 2 12 5" xfId="27049" xr:uid="{12AA4AF8-890E-41D7-92A7-4F6A26D98CD4}"/>
    <cellStyle name="Input 3 2 12 6" xfId="34877" xr:uid="{FB69202D-37C7-46D6-9AD7-6B23AE9BE39D}"/>
    <cellStyle name="Input 3 2 12 7" xfId="42838" xr:uid="{77ACCDB7-4314-45A0-A4C0-A5188AD8FB2A}"/>
    <cellStyle name="Input 3 2 13" xfId="3279" xr:uid="{C2F9B5DB-A131-4C0F-848A-55E0193E588C}"/>
    <cellStyle name="Input 3 2 13 2" xfId="7307" xr:uid="{B498B3B0-53B7-47EF-B51F-801AA08EA462}"/>
    <cellStyle name="Input 3 2 13 2 2" xfId="15522" xr:uid="{4ABA1C14-4A18-4244-B082-F4987B3E42E3}"/>
    <cellStyle name="Input 3 2 13 2 3" xfId="23386" xr:uid="{3139A165-9D94-4635-9BB9-8E52305D9437}"/>
    <cellStyle name="Input 3 2 13 2 4" xfId="31366" xr:uid="{60EE5629-8A43-47E9-BFFC-2191CD388EC2}"/>
    <cellStyle name="Input 3 2 13 2 5" xfId="39193" xr:uid="{F392FA6E-97D9-4E4C-A058-6EC6F31713F6}"/>
    <cellStyle name="Input 3 2 13 2 6" xfId="47146" xr:uid="{A7302CDE-E611-4E0E-AB1F-574DB37ED84B}"/>
    <cellStyle name="Input 3 2 13 3" xfId="11503" xr:uid="{216426C5-1BA0-41A3-9A0F-D8E88FB1D4EA}"/>
    <cellStyle name="Input 3 2 13 4" xfId="19370" xr:uid="{C1417AEA-BB96-4A24-AF89-D4DE6A358AC8}"/>
    <cellStyle name="Input 3 2 13 5" xfId="27370" xr:uid="{0B3A3D09-FDD7-437D-A651-A1F133C01D21}"/>
    <cellStyle name="Input 3 2 13 6" xfId="35200" xr:uid="{BF7669F9-9B13-48F8-81AE-B0F0F7A587E9}"/>
    <cellStyle name="Input 3 2 13 7" xfId="43161" xr:uid="{C56B2A7A-87C9-494F-894D-AFA649EA37CE}"/>
    <cellStyle name="Input 3 2 14" xfId="3571" xr:uid="{B91DCFE0-E51A-4041-9E93-1D5220599AEA}"/>
    <cellStyle name="Input 3 2 14 2" xfId="7599" xr:uid="{1FB50B80-FD17-4D61-BD1F-A8A9229491EF}"/>
    <cellStyle name="Input 3 2 14 2 2" xfId="15814" xr:uid="{F87F4A26-1731-4489-BBEF-EA420C0F1A3E}"/>
    <cellStyle name="Input 3 2 14 2 3" xfId="23678" xr:uid="{6BDEBA25-A2B6-4B60-9585-98DC40093407}"/>
    <cellStyle name="Input 3 2 14 2 4" xfId="31658" xr:uid="{03E9B9A6-2D48-40EB-96DB-A3F79453D65F}"/>
    <cellStyle name="Input 3 2 14 2 5" xfId="39485" xr:uid="{7E6ACE9D-BEAE-42C0-B062-36DD191046B4}"/>
    <cellStyle name="Input 3 2 14 2 6" xfId="47438" xr:uid="{D1323A61-8053-4594-A2DE-ED3017C4620B}"/>
    <cellStyle name="Input 3 2 14 3" xfId="11795" xr:uid="{B6C1152F-E72A-4C92-B2BC-0F19DD04E9FE}"/>
    <cellStyle name="Input 3 2 14 4" xfId="19662" xr:uid="{5550D6C3-F8B4-41B1-866F-396753044697}"/>
    <cellStyle name="Input 3 2 14 5" xfId="27662" xr:uid="{C0E60338-0204-4B6F-B35C-372B21CAA48A}"/>
    <cellStyle name="Input 3 2 14 6" xfId="35492" xr:uid="{66793BE8-D48F-4711-8916-5C6EFECCA9AD}"/>
    <cellStyle name="Input 3 2 14 7" xfId="43453" xr:uid="{971F4A19-EF38-4394-AD9B-0AEDE9565D56}"/>
    <cellStyle name="Input 3 2 15" xfId="3865" xr:uid="{60FDB490-3679-4877-BD72-56884462139F}"/>
    <cellStyle name="Input 3 2 15 2" xfId="7889" xr:uid="{76D7A577-2CFF-4BA4-8610-78E06A8FFDAC}"/>
    <cellStyle name="Input 3 2 15 2 2" xfId="16104" xr:uid="{4B273417-DB75-4E73-87AD-58AC51E7B803}"/>
    <cellStyle name="Input 3 2 15 2 3" xfId="23968" xr:uid="{AF32B475-6B60-4161-8A5A-81884958C39B}"/>
    <cellStyle name="Input 3 2 15 2 4" xfId="31948" xr:uid="{B700B898-A5F0-4129-9652-70C99A68A631}"/>
    <cellStyle name="Input 3 2 15 2 5" xfId="39775" xr:uid="{F1CBE4F1-1C17-4ABF-AEC2-CFE3AA89AE3E}"/>
    <cellStyle name="Input 3 2 15 2 6" xfId="47728" xr:uid="{B6C3974A-AA89-42CD-A137-BD9B7133D50F}"/>
    <cellStyle name="Input 3 2 15 3" xfId="12089" xr:uid="{26B7D1E6-8143-47B2-A125-EDFE48AAAA95}"/>
    <cellStyle name="Input 3 2 15 4" xfId="19956" xr:uid="{61854A62-F0FA-4D03-A09A-78396FE1EEB0}"/>
    <cellStyle name="Input 3 2 15 5" xfId="27955" xr:uid="{B91D25BE-8C1D-4B9B-9ABE-200495B15C54}"/>
    <cellStyle name="Input 3 2 15 6" xfId="35786" xr:uid="{6F75944A-B346-4E2F-9709-72411C9C14C6}"/>
    <cellStyle name="Input 3 2 15 7" xfId="43747" xr:uid="{CDA2FFD2-20AD-478E-A687-BA770740C7CD}"/>
    <cellStyle name="Input 3 2 16" xfId="4169" xr:uid="{88B84460-421B-4D07-BA2E-473CBFF15119}"/>
    <cellStyle name="Input 3 2 16 2" xfId="8175" xr:uid="{11EB99AA-B03B-46E6-938F-062B9E41A941}"/>
    <cellStyle name="Input 3 2 16 2 2" xfId="16390" xr:uid="{A2B41519-47AB-4ABE-A8EC-74B29D6BC041}"/>
    <cellStyle name="Input 3 2 16 2 3" xfId="24254" xr:uid="{B83E7528-D6FA-4861-BC2B-F83ED5D14E12}"/>
    <cellStyle name="Input 3 2 16 2 4" xfId="32234" xr:uid="{5FDBBBCD-FA08-49D6-92ED-F6CFF86CDB6F}"/>
    <cellStyle name="Input 3 2 16 2 5" xfId="40061" xr:uid="{C2938BA0-4796-46EB-A56D-C29B11FF5CC4}"/>
    <cellStyle name="Input 3 2 16 2 6" xfId="48014" xr:uid="{6CDC9671-90AC-40B6-AA12-C5D5C3250295}"/>
    <cellStyle name="Input 3 2 16 3" xfId="12391" xr:uid="{28FB3373-7965-4B1A-B302-F7516B2E67CE}"/>
    <cellStyle name="Input 3 2 16 4" xfId="20260" xr:uid="{8AAD4DC0-8A8B-4DC9-BDC3-A4A3FFC86703}"/>
    <cellStyle name="Input 3 2 16 5" xfId="28255" xr:uid="{5828AEF2-35C1-49DB-B11B-4B3C78BB1B5A}"/>
    <cellStyle name="Input 3 2 16 6" xfId="36090" xr:uid="{117B0F81-2088-4688-8D36-02AA52F1BB31}"/>
    <cellStyle name="Input 3 2 16 7" xfId="44051" xr:uid="{DC0FB556-6A51-4514-9837-63091C24FFF3}"/>
    <cellStyle name="Input 3 2 17" xfId="4451" xr:uid="{A7358F1C-AE41-445A-94FB-F7706876770B}"/>
    <cellStyle name="Input 3 2 17 2" xfId="8454" xr:uid="{E31DE447-9352-4F50-AC59-AED724570FEB}"/>
    <cellStyle name="Input 3 2 17 2 2" xfId="16669" xr:uid="{3B6655BF-6632-442C-84AC-4CDDE9E89D51}"/>
    <cellStyle name="Input 3 2 17 2 3" xfId="24533" xr:uid="{CA54EB5D-9891-411F-A60E-DC1D0DF3525D}"/>
    <cellStyle name="Input 3 2 17 2 4" xfId="32513" xr:uid="{9579DDB2-4922-4C54-8682-E065C0423BE3}"/>
    <cellStyle name="Input 3 2 17 2 5" xfId="40340" xr:uid="{A4CBDE3A-A82D-4B1A-9B33-F3472090A8E6}"/>
    <cellStyle name="Input 3 2 17 2 6" xfId="48293" xr:uid="{CD1B37F4-07EC-4135-807F-352FC7D89FE0}"/>
    <cellStyle name="Input 3 2 17 3" xfId="12673" xr:uid="{C98D72FB-6448-4B89-9696-7069B2B4A518}"/>
    <cellStyle name="Input 3 2 17 4" xfId="20542" xr:uid="{06AA745B-0917-465F-9C33-82235E06B5AE}"/>
    <cellStyle name="Input 3 2 17 5" xfId="28537" xr:uid="{8A977962-8FDF-4C0E-95BB-17940D810C16}"/>
    <cellStyle name="Input 3 2 17 6" xfId="36372" xr:uid="{7A07111E-C81A-4E42-8CC4-39BF07601ABF}"/>
    <cellStyle name="Input 3 2 17 7" xfId="44333" xr:uid="{2D08B0D8-CB99-4FAF-828E-937024733DAE}"/>
    <cellStyle name="Input 3 2 18" xfId="5031" xr:uid="{F209C3B5-5E2C-4C03-8BA8-787340CD67DB}"/>
    <cellStyle name="Input 3 2 18 2" xfId="13246" xr:uid="{93358707-9DA4-4263-9F85-CB91EDB56542}"/>
    <cellStyle name="Input 3 2 18 3" xfId="21110" xr:uid="{65F6851A-EBEC-4A96-902D-F420E5D69AF4}"/>
    <cellStyle name="Input 3 2 18 4" xfId="29090" xr:uid="{DA06208B-7C92-4B36-A2A5-0B486E4B9960}"/>
    <cellStyle name="Input 3 2 18 5" xfId="36917" xr:uid="{323335C3-2AC6-430A-AE02-DE462FCA5CF1}"/>
    <cellStyle name="Input 3 2 18 6" xfId="44870" xr:uid="{5F391B4F-06F7-4C5E-BB89-16AFCBB4BF64}"/>
    <cellStyle name="Input 3 2 19" xfId="9116" xr:uid="{1760FF36-C9E3-4C82-9C1E-60B9D3957476}"/>
    <cellStyle name="Input 3 2 2" xfId="959" xr:uid="{D938496A-20A3-4FF5-B952-B13FC2208F8B}"/>
    <cellStyle name="Input 3 2 2 10" xfId="3937" xr:uid="{774EF3F8-88CC-4633-9A4A-88FF6DD33D72}"/>
    <cellStyle name="Input 3 2 2 10 2" xfId="7956" xr:uid="{DA5732D8-8F20-48A6-A94A-BCE8468B8925}"/>
    <cellStyle name="Input 3 2 2 10 2 2" xfId="16171" xr:uid="{BB9E9099-DF7D-4B7E-9BCE-13533BD77C6F}"/>
    <cellStyle name="Input 3 2 2 10 2 3" xfId="24035" xr:uid="{B6362CE6-5B7C-443A-8AF0-CF23910416C6}"/>
    <cellStyle name="Input 3 2 2 10 2 4" xfId="32015" xr:uid="{93BB02D4-CFEA-4472-BD33-7C82DB169C48}"/>
    <cellStyle name="Input 3 2 2 10 2 5" xfId="39842" xr:uid="{C30933D5-1829-491A-A1E0-EB31BFC05E33}"/>
    <cellStyle name="Input 3 2 2 10 2 6" xfId="47795" xr:uid="{65554DA3-746B-4460-B153-FA0CBCA5DB81}"/>
    <cellStyle name="Input 3 2 2 10 3" xfId="12159" xr:uid="{79286DC6-7DD3-4736-A120-102A697D0BE7}"/>
    <cellStyle name="Input 3 2 2 10 4" xfId="20028" xr:uid="{BB02B879-A74F-4F76-B387-C1BE587F7A7B}"/>
    <cellStyle name="Input 3 2 2 10 5" xfId="28025" xr:uid="{225DFE2F-B7E6-415C-900A-9054835781D0}"/>
    <cellStyle name="Input 3 2 2 10 6" xfId="35858" xr:uid="{B8AE269D-4DB1-47DE-9980-C869A5CBA61C}"/>
    <cellStyle name="Input 3 2 2 10 7" xfId="43819" xr:uid="{18BAB0A3-D76A-4A08-A35D-14435C688967}"/>
    <cellStyle name="Input 3 2 2 11" xfId="4236" xr:uid="{4CF5E45E-2276-47CD-8BAA-7029C6460B86}"/>
    <cellStyle name="Input 3 2 2 11 2" xfId="8242" xr:uid="{800AC79C-1210-4902-A2A6-2EF4029019C5}"/>
    <cellStyle name="Input 3 2 2 11 2 2" xfId="16457" xr:uid="{ACD759C3-83FB-462F-9513-EACCD37CABDA}"/>
    <cellStyle name="Input 3 2 2 11 2 3" xfId="24321" xr:uid="{01D951E2-5351-43D9-8DDD-213035B10F75}"/>
    <cellStyle name="Input 3 2 2 11 2 4" xfId="32301" xr:uid="{A001C7F9-5DED-4BE8-A660-1849FB3E42E3}"/>
    <cellStyle name="Input 3 2 2 11 2 5" xfId="40128" xr:uid="{886DB8A8-7EEA-4AA8-8BE8-61887AE795BD}"/>
    <cellStyle name="Input 3 2 2 11 2 6" xfId="48081" xr:uid="{0AB0BB72-42EC-4D8C-9653-25ACA8E8C30F}"/>
    <cellStyle name="Input 3 2 2 11 3" xfId="12458" xr:uid="{10283BBF-3861-44BC-B032-E83E84BD483A}"/>
    <cellStyle name="Input 3 2 2 11 4" xfId="20327" xr:uid="{C07317CA-BC55-4243-9AC7-939CA80F13A4}"/>
    <cellStyle name="Input 3 2 2 11 5" xfId="28322" xr:uid="{0E753CCC-791B-4B0B-9EC2-1B73C028464A}"/>
    <cellStyle name="Input 3 2 2 11 6" xfId="36157" xr:uid="{184C07C8-7703-4B49-9301-4AC4A21798F8}"/>
    <cellStyle name="Input 3 2 2 11 7" xfId="44118" xr:uid="{8329D55B-CF5C-4086-A450-C2F84D309591}"/>
    <cellStyle name="Input 3 2 2 12" xfId="4523" xr:uid="{BE2F9025-34A5-4B80-B65A-C3B4A908F059}"/>
    <cellStyle name="Input 3 2 2 12 2" xfId="8521" xr:uid="{2AB6ADD6-EC98-4119-B996-4F2859A9D292}"/>
    <cellStyle name="Input 3 2 2 12 2 2" xfId="16736" xr:uid="{921FBD2E-FC5B-41DB-A936-2C3666CF0268}"/>
    <cellStyle name="Input 3 2 2 12 2 3" xfId="24600" xr:uid="{036F27FE-74F8-44C6-98BE-7E9C3DE8BC24}"/>
    <cellStyle name="Input 3 2 2 12 2 4" xfId="32580" xr:uid="{E76ACE6B-7FE1-4150-881B-FCCBD7334CF5}"/>
    <cellStyle name="Input 3 2 2 12 2 5" xfId="40407" xr:uid="{8C9510EF-3825-4474-803D-959B3D905E0E}"/>
    <cellStyle name="Input 3 2 2 12 2 6" xfId="48360" xr:uid="{B49779C6-0104-4CD6-8A6D-3961803BBC1C}"/>
    <cellStyle name="Input 3 2 2 12 3" xfId="12744" xr:uid="{7CE35500-E657-444A-9AD1-94F5ADE41E89}"/>
    <cellStyle name="Input 3 2 2 12 4" xfId="20614" xr:uid="{349C2E81-B108-426D-9578-AE0350580868}"/>
    <cellStyle name="Input 3 2 2 12 5" xfId="28607" xr:uid="{222B4C87-B933-4AA4-BBDD-7B829AE41ECD}"/>
    <cellStyle name="Input 3 2 2 12 6" xfId="36444" xr:uid="{A2A1DF0E-4626-4F5D-8E58-0C3A96906918}"/>
    <cellStyle name="Input 3 2 2 12 7" xfId="44405" xr:uid="{A4C6723F-EDE7-45DC-840D-6D9ADFAE36F5}"/>
    <cellStyle name="Input 3 2 2 13" xfId="5098" xr:uid="{3CDF068E-2150-4AAB-91A9-F1FF9E04A6C5}"/>
    <cellStyle name="Input 3 2 2 13 2" xfId="13313" xr:uid="{9D646DAE-D674-4ABE-A30F-52AECBC05F53}"/>
    <cellStyle name="Input 3 2 2 13 3" xfId="21177" xr:uid="{27290025-0068-4D62-9C61-B764A1470376}"/>
    <cellStyle name="Input 3 2 2 13 4" xfId="29157" xr:uid="{1E07B33D-7A58-4928-AB41-207E799DBFC3}"/>
    <cellStyle name="Input 3 2 2 13 5" xfId="36984" xr:uid="{07DAEF2B-6D0F-48A8-A06A-13B003ACD40F}"/>
    <cellStyle name="Input 3 2 2 13 6" xfId="44937" xr:uid="{F5DD1F05-0180-4E31-8652-7E80B5C973E3}"/>
    <cellStyle name="Input 3 2 2 14" xfId="9188" xr:uid="{ADE253DB-22A6-400E-96EE-BCD9EF11409D}"/>
    <cellStyle name="Input 3 2 2 15" xfId="17050" xr:uid="{9885A9E3-6840-40F7-955C-88BF95A6ADA2}"/>
    <cellStyle name="Input 3 2 2 16" xfId="25067" xr:uid="{E932161F-0B5E-48D5-ADA5-B3351E0A2C04}"/>
    <cellStyle name="Input 3 2 2 17" xfId="32880" xr:uid="{8C87DBE7-A87C-4AF7-A57F-821922264734}"/>
    <cellStyle name="Input 3 2 2 18" xfId="40841" xr:uid="{C1210663-9D88-4C3E-8D93-AF457022DD9E}"/>
    <cellStyle name="Input 3 2 2 2" xfId="1389" xr:uid="{687A5779-8452-4DC7-B607-9C79707E968D}"/>
    <cellStyle name="Input 3 2 2 2 2" xfId="5500" xr:uid="{D342CFA8-7F10-4A22-9936-C097BAB3332D}"/>
    <cellStyle name="Input 3 2 2 2 2 2" xfId="13715" xr:uid="{D00850A4-797D-465E-B170-8D09A46B09BE}"/>
    <cellStyle name="Input 3 2 2 2 2 3" xfId="21579" xr:uid="{84E1B880-8637-4B6A-9947-6BD891908565}"/>
    <cellStyle name="Input 3 2 2 2 2 4" xfId="29559" xr:uid="{105B4759-AD06-4DDA-833F-ADAC0777C64B}"/>
    <cellStyle name="Input 3 2 2 2 2 5" xfId="37386" xr:uid="{0502C571-12D1-4BFA-90F6-1A1465874C93}"/>
    <cellStyle name="Input 3 2 2 2 2 6" xfId="45339" xr:uid="{27BBF4F2-DBA1-432B-B807-72681C150E6A}"/>
    <cellStyle name="Input 3 2 2 2 3" xfId="9618" xr:uid="{732C65B0-D616-417B-9BF5-4169BA3DC395}"/>
    <cellStyle name="Input 3 2 2 2 4" xfId="17480" xr:uid="{FCF3A3AE-6669-4FEF-BBB6-647107A8C342}"/>
    <cellStyle name="Input 3 2 2 2 5" xfId="25491" xr:uid="{CD5F5367-CD03-4A8A-999D-693AEBB07C21}"/>
    <cellStyle name="Input 3 2 2 2 6" xfId="33310" xr:uid="{3511DF7F-7211-4E36-A918-28A954255A28}"/>
    <cellStyle name="Input 3 2 2 2 7" xfId="41271" xr:uid="{E1EBC362-5343-4A5D-ACBA-D5B77B78B03C}"/>
    <cellStyle name="Input 3 2 2 3" xfId="1732" xr:uid="{B476BE14-2ADF-4D09-A7D0-936EC8278F18}"/>
    <cellStyle name="Input 3 2 2 3 2" xfId="5819" xr:uid="{24C727F8-D828-4A1C-BC30-7A6D1C36CB75}"/>
    <cellStyle name="Input 3 2 2 3 2 2" xfId="14034" xr:uid="{C7CD7A62-6589-4298-8570-2A3E4BFD8D08}"/>
    <cellStyle name="Input 3 2 2 3 2 3" xfId="21898" xr:uid="{3541ADAE-2180-4B15-AF12-ECD16CAB6818}"/>
    <cellStyle name="Input 3 2 2 3 2 4" xfId="29878" xr:uid="{F821DB53-1EB8-4754-B802-510F768D4E89}"/>
    <cellStyle name="Input 3 2 2 3 2 5" xfId="37705" xr:uid="{39D961C2-90CD-4A70-AFF9-E4BBC551DF3E}"/>
    <cellStyle name="Input 3 2 2 3 2 6" xfId="45658" xr:uid="{A6F90CEB-9C93-4582-B01C-A0EA3EA5BE57}"/>
    <cellStyle name="Input 3 2 2 3 3" xfId="9958" xr:uid="{0AC0F7CB-2E1C-484A-842B-18A397A84BBB}"/>
    <cellStyle name="Input 3 2 2 3 4" xfId="17823" xr:uid="{A1B751C1-138D-4E77-A83F-C62CC71195C4}"/>
    <cellStyle name="Input 3 2 2 3 5" xfId="25831" xr:uid="{5AB2C118-C23F-4478-B9EB-9978D31D823B}"/>
    <cellStyle name="Input 3 2 2 3 6" xfId="33653" xr:uid="{30F11ABF-E66F-4C63-9E27-652266240830}"/>
    <cellStyle name="Input 3 2 2 3 7" xfId="41614" xr:uid="{6758FC16-EB8A-4DDA-88F5-C16D6E04A0CC}"/>
    <cellStyle name="Input 3 2 2 4" xfId="2067" xr:uid="{EC09EADD-CD5A-42E3-A8AB-CA788ED5B2B3}"/>
    <cellStyle name="Input 3 2 2 4 2" xfId="6141" xr:uid="{FF6F3934-20BC-4B92-9C83-D247F216CF64}"/>
    <cellStyle name="Input 3 2 2 4 2 2" xfId="14356" xr:uid="{E6F9B2BB-B84C-4B00-97F7-562AE3131C6B}"/>
    <cellStyle name="Input 3 2 2 4 2 3" xfId="22220" xr:uid="{51149FAB-756B-4EEB-9CF3-2DE9114AB113}"/>
    <cellStyle name="Input 3 2 2 4 2 4" xfId="30200" xr:uid="{30B2B458-B80F-4725-848E-38174B2E54D7}"/>
    <cellStyle name="Input 3 2 2 4 2 5" xfId="38027" xr:uid="{820950FE-252B-4576-BE67-997CCFDB3987}"/>
    <cellStyle name="Input 3 2 2 4 2 6" xfId="45980" xr:uid="{DBC550FA-CC63-413A-9F8D-0AE7D64354DB}"/>
    <cellStyle name="Input 3 2 2 4 3" xfId="10293" xr:uid="{E15B3885-09F9-4028-9B2A-10E7FE4D41A5}"/>
    <cellStyle name="Input 3 2 2 4 4" xfId="18158" xr:uid="{815552C7-E663-4D71-B761-F5B7E617DAEC}"/>
    <cellStyle name="Input 3 2 2 4 5" xfId="26165" xr:uid="{BA182A56-976C-43D7-8E35-1AB110D6EA9E}"/>
    <cellStyle name="Input 3 2 2 4 6" xfId="33988" xr:uid="{6F3311E5-986E-40A5-B06D-82F4E8B527D7}"/>
    <cellStyle name="Input 3 2 2 4 7" xfId="41949" xr:uid="{B5EE0521-5A9E-49E3-B477-825887C08DAA}"/>
    <cellStyle name="Input 3 2 2 5" xfId="2386" xr:uid="{BF746E58-EFD2-448D-ABD9-BB27DB880941}"/>
    <cellStyle name="Input 3 2 2 5 2" xfId="6450" xr:uid="{C71C93FA-886A-4E0A-A1A8-0A4543540814}"/>
    <cellStyle name="Input 3 2 2 5 2 2" xfId="14665" xr:uid="{54DC3090-1C81-4655-838C-068F9C267B67}"/>
    <cellStyle name="Input 3 2 2 5 2 3" xfId="22529" xr:uid="{2152BEAF-ACFE-4927-94AB-981D4C8CC850}"/>
    <cellStyle name="Input 3 2 2 5 2 4" xfId="30509" xr:uid="{D8B4FCA4-FF97-4228-B4FF-58D23B951BB5}"/>
    <cellStyle name="Input 3 2 2 5 2 5" xfId="38336" xr:uid="{0429BF08-4247-4AA4-93F5-1B7CBCB91B3B}"/>
    <cellStyle name="Input 3 2 2 5 2 6" xfId="46289" xr:uid="{03E51B21-A7F0-4108-BBE7-30BBD4B58A52}"/>
    <cellStyle name="Input 3 2 2 5 3" xfId="10612" xr:uid="{430813C0-3FD4-4A9B-BF40-247FC72BB122}"/>
    <cellStyle name="Input 3 2 2 5 4" xfId="18477" xr:uid="{278510C9-0EF8-4193-81F8-BD45729940A1}"/>
    <cellStyle name="Input 3 2 2 5 5" xfId="26481" xr:uid="{7E7AA824-DB7C-4243-814F-C60A9D49381C}"/>
    <cellStyle name="Input 3 2 2 5 6" xfId="34307" xr:uid="{CF2651C6-3F9B-449C-83BB-D7CA34632C17}"/>
    <cellStyle name="Input 3 2 2 5 7" xfId="42268" xr:uid="{359023CB-D52B-4624-BA63-BD327AAE9063}"/>
    <cellStyle name="Input 3 2 2 6" xfId="2715" xr:uid="{028E5FA9-0F31-4119-BBEA-8C2627CB868B}"/>
    <cellStyle name="Input 3 2 2 6 2" xfId="6765" xr:uid="{BFC96E00-A881-4798-822E-3A448D48A629}"/>
    <cellStyle name="Input 3 2 2 6 2 2" xfId="14980" xr:uid="{95DD8984-64A2-4467-A819-F030047B49FB}"/>
    <cellStyle name="Input 3 2 2 6 2 3" xfId="22844" xr:uid="{390B2930-FBED-4FCB-BEF6-B6D88FA137E5}"/>
    <cellStyle name="Input 3 2 2 6 2 4" xfId="30824" xr:uid="{CE39C8AA-750C-4103-B786-0D00BAB6CB42}"/>
    <cellStyle name="Input 3 2 2 6 2 5" xfId="38651" xr:uid="{FEB4405C-AACC-43E3-A5D6-697456556FB9}"/>
    <cellStyle name="Input 3 2 2 6 2 6" xfId="46604" xr:uid="{C417B028-CCAF-4B7F-A9F5-B24D128A94DE}"/>
    <cellStyle name="Input 3 2 2 6 3" xfId="10941" xr:uid="{AF2C2E44-BD75-4C76-A726-8EBC972F74B2}"/>
    <cellStyle name="Input 3 2 2 6 4" xfId="18806" xr:uid="{8B4040FC-FADC-4EB2-88D7-45C4CD0AEA95}"/>
    <cellStyle name="Input 3 2 2 6 5" xfId="26809" xr:uid="{C65F26D1-1733-4C51-A915-929DA98A7B84}"/>
    <cellStyle name="Input 3 2 2 6 6" xfId="34636" xr:uid="{6F922B05-4DEE-4007-8055-FE7CA69392A6}"/>
    <cellStyle name="Input 3 2 2 6 7" xfId="42597" xr:uid="{F1186E72-3752-434B-9F2F-A146D5CE1BC7}"/>
    <cellStyle name="Input 3 2 2 7" xfId="3028" xr:uid="{9E2FDC9D-EB58-4F2C-A27C-D2624B4D3E5B}"/>
    <cellStyle name="Input 3 2 2 7 2" xfId="7069" xr:uid="{85D6060D-A7C1-4426-A1B6-CA4B30E01000}"/>
    <cellStyle name="Input 3 2 2 7 2 2" xfId="15284" xr:uid="{575BFAEC-BFA3-4A5C-9E4B-3F003939D2DE}"/>
    <cellStyle name="Input 3 2 2 7 2 3" xfId="23148" xr:uid="{B03DEB12-4568-4AA5-8879-B1E61267B38E}"/>
    <cellStyle name="Input 3 2 2 7 2 4" xfId="31128" xr:uid="{8094838A-5159-4C9B-9106-AC090314AD5F}"/>
    <cellStyle name="Input 3 2 2 7 2 5" xfId="38955" xr:uid="{FBB64A45-CB12-41E5-B5DC-BD3246F04E78}"/>
    <cellStyle name="Input 3 2 2 7 2 6" xfId="46908" xr:uid="{973C6408-C6BE-49A3-9BDE-B9FA308C7C70}"/>
    <cellStyle name="Input 3 2 2 7 3" xfId="11253" xr:uid="{E621363B-2238-40D6-A4E3-165B33E53680}"/>
    <cellStyle name="Input 3 2 2 7 4" xfId="19119" xr:uid="{57549A55-67A3-48E5-A463-EDC9DB290200}"/>
    <cellStyle name="Input 3 2 2 7 5" xfId="27119" xr:uid="{A91F926D-8084-484B-B8A4-406DDFC94CD8}"/>
    <cellStyle name="Input 3 2 2 7 6" xfId="34949" xr:uid="{EBEA4E7F-B03E-472C-A887-EAAE534DABCF}"/>
    <cellStyle name="Input 3 2 2 7 7" xfId="42910" xr:uid="{64F6049E-DB77-4096-A460-461AE7911F8F}"/>
    <cellStyle name="Input 3 2 2 8" xfId="3348" xr:uid="{1E66E8AE-2F3A-4F47-82D3-CFE85D1B07D9}"/>
    <cellStyle name="Input 3 2 2 8 2" xfId="7376" xr:uid="{CA315BF2-6A52-4ABB-9784-6D35CF0097DB}"/>
    <cellStyle name="Input 3 2 2 8 2 2" xfId="15591" xr:uid="{29E65441-7427-44E9-826F-828E4352E048}"/>
    <cellStyle name="Input 3 2 2 8 2 3" xfId="23455" xr:uid="{506A5F5A-71B1-4998-8175-50A4A153FD30}"/>
    <cellStyle name="Input 3 2 2 8 2 4" xfId="31435" xr:uid="{55F3E3DF-1BC5-483A-94FD-CBF3797052AC}"/>
    <cellStyle name="Input 3 2 2 8 2 5" xfId="39262" xr:uid="{DAFCBFE4-8914-4364-849E-C48A155B8284}"/>
    <cellStyle name="Input 3 2 2 8 2 6" xfId="47215" xr:uid="{3C522654-AC59-408A-A329-513590C6091C}"/>
    <cellStyle name="Input 3 2 2 8 3" xfId="11572" xr:uid="{9BA4ECC0-3189-427A-A6E3-E567EC1D391D}"/>
    <cellStyle name="Input 3 2 2 8 4" xfId="19439" xr:uid="{8F04437B-64AE-49AF-858D-8FCC8CECF34E}"/>
    <cellStyle name="Input 3 2 2 8 5" xfId="27439" xr:uid="{A1174B64-AD3F-43AE-8226-8E5482408D33}"/>
    <cellStyle name="Input 3 2 2 8 6" xfId="35269" xr:uid="{97A6F551-D9C1-4DDE-8129-17282CE27EC7}"/>
    <cellStyle name="Input 3 2 2 8 7" xfId="43230" xr:uid="{17EC2379-AD53-44E0-82CF-943491E7C2AF}"/>
    <cellStyle name="Input 3 2 2 9" xfId="3642" xr:uid="{BFC9422A-7150-40CC-8AD3-53407E6E1CD8}"/>
    <cellStyle name="Input 3 2 2 9 2" xfId="7670" xr:uid="{6F39B588-2EF0-4BAD-9995-B76614EC7D56}"/>
    <cellStyle name="Input 3 2 2 9 2 2" xfId="15885" xr:uid="{76576327-E0A3-43EC-A576-8A8207E12CD5}"/>
    <cellStyle name="Input 3 2 2 9 2 3" xfId="23749" xr:uid="{BD06DCA1-EB2E-4A10-B2F8-F73AAED3A7DB}"/>
    <cellStyle name="Input 3 2 2 9 2 4" xfId="31729" xr:uid="{1A7823C8-08AA-48C0-B737-0D7B5002F5F4}"/>
    <cellStyle name="Input 3 2 2 9 2 5" xfId="39556" xr:uid="{D1026B93-7DB7-4E66-AD11-2C8065AB0D2E}"/>
    <cellStyle name="Input 3 2 2 9 2 6" xfId="47509" xr:uid="{73D42EBB-A77A-4142-8B0E-51D917687A1F}"/>
    <cellStyle name="Input 3 2 2 9 3" xfId="11866" xr:uid="{4A5D6A27-4DFE-4188-9C9E-C146FCB8B7B5}"/>
    <cellStyle name="Input 3 2 2 9 4" xfId="19733" xr:uid="{2B9ED68B-37C7-4C99-B9BC-F0C0FF95B875}"/>
    <cellStyle name="Input 3 2 2 9 5" xfId="27733" xr:uid="{597FF834-DF38-4519-8CC3-4999929C9447}"/>
    <cellStyle name="Input 3 2 2 9 6" xfId="35563" xr:uid="{6760A2C6-36BE-4CAC-8F49-903F5BB531DB}"/>
    <cellStyle name="Input 3 2 2 9 7" xfId="43524" xr:uid="{AE6A8886-E75C-47DE-AFD6-465E76847486}"/>
    <cellStyle name="Input 3 2 20" xfId="16978" xr:uid="{6354CB78-870E-488D-BED8-8CBDF042A560}"/>
    <cellStyle name="Input 3 2 21" xfId="24997" xr:uid="{C53B1A4E-208E-4195-950B-BF78E15F7DEB}"/>
    <cellStyle name="Input 3 2 22" xfId="32808" xr:uid="{7EE448C4-F62F-4144-BEC6-D81A0E50FE82}"/>
    <cellStyle name="Input 3 2 23" xfId="40769" xr:uid="{670FA389-059D-49E7-A316-6047FAB59205}"/>
    <cellStyle name="Input 3 2 3" xfId="1002" xr:uid="{BD28C757-4356-46A0-9623-2DCC28EAAB04}"/>
    <cellStyle name="Input 3 2 3 10" xfId="3980" xr:uid="{DB4E4E88-A970-4E26-B9C0-C6B225D95C7B}"/>
    <cellStyle name="Input 3 2 3 10 2" xfId="7997" xr:uid="{8062B184-16B7-484F-9EB7-D3923BDF6CE2}"/>
    <cellStyle name="Input 3 2 3 10 2 2" xfId="16212" xr:uid="{3131D6AA-9284-435F-8479-300ED77FEEF7}"/>
    <cellStyle name="Input 3 2 3 10 2 3" xfId="24076" xr:uid="{DB641121-1EE5-4667-8F18-D84F8F55B72C}"/>
    <cellStyle name="Input 3 2 3 10 2 4" xfId="32056" xr:uid="{3011A0E9-982E-4FCC-A3CF-FB8422A0E8E8}"/>
    <cellStyle name="Input 3 2 3 10 2 5" xfId="39883" xr:uid="{0F230278-7960-4047-922F-337026EE6187}"/>
    <cellStyle name="Input 3 2 3 10 2 6" xfId="47836" xr:uid="{9BC50BC2-8C91-4A71-A890-8C57EA256E6A}"/>
    <cellStyle name="Input 3 2 3 10 3" xfId="12202" xr:uid="{19EF7607-8ED0-4384-B87A-06D12DE2D3DF}"/>
    <cellStyle name="Input 3 2 3 10 4" xfId="20071" xr:uid="{BE51B6B3-8F5A-4EA8-81EB-F4F6693B35F9}"/>
    <cellStyle name="Input 3 2 3 10 5" xfId="28068" xr:uid="{76AF0B2B-3467-4316-A1A0-7C80E5540C90}"/>
    <cellStyle name="Input 3 2 3 10 6" xfId="35901" xr:uid="{C619DBF1-5F1E-48B7-BDE2-D4CACCCF1897}"/>
    <cellStyle name="Input 3 2 3 10 7" xfId="43862" xr:uid="{E1E6DF2A-D3F2-4E17-975B-FA58762343D4}"/>
    <cellStyle name="Input 3 2 3 11" xfId="4277" xr:uid="{76E90050-BB81-4C78-8F46-2E50F5329F73}"/>
    <cellStyle name="Input 3 2 3 11 2" xfId="8283" xr:uid="{C1C188AF-A3C8-4C2D-8087-C0585EBA6E11}"/>
    <cellStyle name="Input 3 2 3 11 2 2" xfId="16498" xr:uid="{A4852BB2-9E7C-4B5C-AF5F-16EC63376A12}"/>
    <cellStyle name="Input 3 2 3 11 2 3" xfId="24362" xr:uid="{6FC08054-5374-4201-842C-DEF3CED51343}"/>
    <cellStyle name="Input 3 2 3 11 2 4" xfId="32342" xr:uid="{490324F6-4D0C-4ECE-8117-717C5404E750}"/>
    <cellStyle name="Input 3 2 3 11 2 5" xfId="40169" xr:uid="{3C0407DB-A152-48F9-965E-D00898B9349B}"/>
    <cellStyle name="Input 3 2 3 11 2 6" xfId="48122" xr:uid="{1305BAB3-61D1-4B8C-BF04-09B0F0357094}"/>
    <cellStyle name="Input 3 2 3 11 3" xfId="12499" xr:uid="{FD5AE117-B884-423B-A991-C5CA4A5814B4}"/>
    <cellStyle name="Input 3 2 3 11 4" xfId="20368" xr:uid="{DC5AB0E8-9895-486F-B271-E78537085883}"/>
    <cellStyle name="Input 3 2 3 11 5" xfId="28363" xr:uid="{5CE22136-35EA-4711-83CF-76E9BEA82ECE}"/>
    <cellStyle name="Input 3 2 3 11 6" xfId="36198" xr:uid="{13EE382A-38D7-4526-A3EF-3042A8010200}"/>
    <cellStyle name="Input 3 2 3 11 7" xfId="44159" xr:uid="{77BD77D6-E261-4C7A-B1C7-8DBA85D94035}"/>
    <cellStyle name="Input 3 2 3 12" xfId="4566" xr:uid="{222A3C7D-997F-469F-A633-55964DEA2BC6}"/>
    <cellStyle name="Input 3 2 3 12 2" xfId="8562" xr:uid="{CBC0B8A7-36F0-4451-B6A0-CDC2E5F55458}"/>
    <cellStyle name="Input 3 2 3 12 2 2" xfId="16777" xr:uid="{0DE3EF86-022A-4ED1-BEC2-F317AB5471C5}"/>
    <cellStyle name="Input 3 2 3 12 2 3" xfId="24641" xr:uid="{F5AA0885-7B7D-45B5-A57D-C745ED5770DA}"/>
    <cellStyle name="Input 3 2 3 12 2 4" xfId="32621" xr:uid="{E9C96775-5F6E-4AB5-995D-DC1082E79798}"/>
    <cellStyle name="Input 3 2 3 12 2 5" xfId="40448" xr:uid="{9D04CFAC-8595-46B9-81D1-A7BBE0C095FF}"/>
    <cellStyle name="Input 3 2 3 12 2 6" xfId="48401" xr:uid="{1942F48C-EEF7-42E5-8AF5-9C2C7A51DDA5}"/>
    <cellStyle name="Input 3 2 3 12 3" xfId="12787" xr:uid="{979AD71E-06F0-4F58-A6AD-4CEBD68A1B72}"/>
    <cellStyle name="Input 3 2 3 12 4" xfId="20657" xr:uid="{C5889761-7308-45F9-807D-A9AA1F98674C}"/>
    <cellStyle name="Input 3 2 3 12 5" xfId="28650" xr:uid="{F522CBA1-8A1F-4457-B0BF-6D3A878824F7}"/>
    <cellStyle name="Input 3 2 3 12 6" xfId="36487" xr:uid="{56D5EB98-E15B-4651-B411-11480E8B2A74}"/>
    <cellStyle name="Input 3 2 3 12 7" xfId="44448" xr:uid="{A13596E8-9E58-4ACD-B51E-7D8450F8FCEB}"/>
    <cellStyle name="Input 3 2 3 13" xfId="5139" xr:uid="{1FBEB08F-D857-46EA-B9DC-E3B5C8ABB03F}"/>
    <cellStyle name="Input 3 2 3 13 2" xfId="13354" xr:uid="{18D6377D-B5BD-415E-BC5C-A9435D9F38BC}"/>
    <cellStyle name="Input 3 2 3 13 3" xfId="21218" xr:uid="{E8F0500C-7E1C-4D60-83ED-66E3B59D4854}"/>
    <cellStyle name="Input 3 2 3 13 4" xfId="29198" xr:uid="{0CDDDBD4-1CF1-437F-9EE9-9D685F78F4E7}"/>
    <cellStyle name="Input 3 2 3 13 5" xfId="37025" xr:uid="{4385F68F-EC4C-48D4-AB8E-E39B72773409}"/>
    <cellStyle name="Input 3 2 3 13 6" xfId="44978" xr:uid="{F1526075-5420-4964-BE91-16BB08D80BA9}"/>
    <cellStyle name="Input 3 2 3 14" xfId="9231" xr:uid="{4B7BC7E5-C351-4EAF-8EE4-D220F5820073}"/>
    <cellStyle name="Input 3 2 3 15" xfId="17093" xr:uid="{A3FC399B-15EB-4905-ADF0-CA7AC88C2489}"/>
    <cellStyle name="Input 3 2 3 16" xfId="25110" xr:uid="{8E0183B2-A4F4-4BF8-9934-26DC8E5E2047}"/>
    <cellStyle name="Input 3 2 3 17" xfId="32923" xr:uid="{6FB8D74A-B836-4ABA-A009-73288BE5E369}"/>
    <cellStyle name="Input 3 2 3 18" xfId="40884" xr:uid="{1868C117-C2D5-4F38-A467-610A6E4230B3}"/>
    <cellStyle name="Input 3 2 3 2" xfId="1432" xr:uid="{AB3F8680-A47A-4F2F-AD3C-722674943FE0}"/>
    <cellStyle name="Input 3 2 3 2 2" xfId="5541" xr:uid="{BBE71D51-262E-4C1F-8939-24EC48B6538B}"/>
    <cellStyle name="Input 3 2 3 2 2 2" xfId="13756" xr:uid="{D07216AB-0692-49D7-8A80-90529AB34C32}"/>
    <cellStyle name="Input 3 2 3 2 2 3" xfId="21620" xr:uid="{F438460B-37D5-4642-8EA6-9780798266A2}"/>
    <cellStyle name="Input 3 2 3 2 2 4" xfId="29600" xr:uid="{06C027D9-46DE-45CC-B18F-DC4AE0653CB8}"/>
    <cellStyle name="Input 3 2 3 2 2 5" xfId="37427" xr:uid="{932ECB32-91C4-4880-A5DB-187C63AAADCF}"/>
    <cellStyle name="Input 3 2 3 2 2 6" xfId="45380" xr:uid="{8472259A-F5EB-41CF-A71B-3C369D9CDCFC}"/>
    <cellStyle name="Input 3 2 3 2 3" xfId="9661" xr:uid="{D79DE943-E755-49DF-9BFB-D7BF0825DE97}"/>
    <cellStyle name="Input 3 2 3 2 4" xfId="17523" xr:uid="{42D34F91-3263-454F-B8D4-CBF1F40A1106}"/>
    <cellStyle name="Input 3 2 3 2 5" xfId="25534" xr:uid="{A15A7155-C33D-47DF-B3DE-C4024210EA45}"/>
    <cellStyle name="Input 3 2 3 2 6" xfId="33353" xr:uid="{CF5CB254-9CF3-490B-99BC-EE67E0FB2A7F}"/>
    <cellStyle name="Input 3 2 3 2 7" xfId="41314" xr:uid="{74002955-E52E-4BC5-A7EF-3A0D5FEA4BA5}"/>
    <cellStyle name="Input 3 2 3 3" xfId="1775" xr:uid="{B9A06806-EF69-48E2-AD6E-537EC8C55BFB}"/>
    <cellStyle name="Input 3 2 3 3 2" xfId="5860" xr:uid="{841484D2-99F3-4C8E-B47F-9F878FE2F74D}"/>
    <cellStyle name="Input 3 2 3 3 2 2" xfId="14075" xr:uid="{D67C9770-27C3-458D-9783-525323C46AC8}"/>
    <cellStyle name="Input 3 2 3 3 2 3" xfId="21939" xr:uid="{4AE25CA0-17BB-453F-917A-39DF17816B30}"/>
    <cellStyle name="Input 3 2 3 3 2 4" xfId="29919" xr:uid="{4293F962-29CD-46FB-BD40-4C307CC3C0AB}"/>
    <cellStyle name="Input 3 2 3 3 2 5" xfId="37746" xr:uid="{180A98EB-EACF-4E46-B5E2-2C977254577C}"/>
    <cellStyle name="Input 3 2 3 3 2 6" xfId="45699" xr:uid="{19C953CD-E889-4541-8F47-B80F16408E25}"/>
    <cellStyle name="Input 3 2 3 3 3" xfId="10001" xr:uid="{E70C46D7-2A14-4B03-8560-388CF3C49540}"/>
    <cellStyle name="Input 3 2 3 3 4" xfId="17866" xr:uid="{F375BBF2-0B2B-4F87-BE26-DE404BD70D72}"/>
    <cellStyle name="Input 3 2 3 3 5" xfId="25874" xr:uid="{385A52DB-C738-4BAF-9301-F1777313675C}"/>
    <cellStyle name="Input 3 2 3 3 6" xfId="33696" xr:uid="{9F3724B4-3AC3-40F0-B0A1-BE097DA1FC7B}"/>
    <cellStyle name="Input 3 2 3 3 7" xfId="41657" xr:uid="{26AF1575-B001-4D43-84F4-B3C73603135E}"/>
    <cellStyle name="Input 3 2 3 4" xfId="2109" xr:uid="{B8CEECBB-A08A-400E-BBFD-A7A8954A2C72}"/>
    <cellStyle name="Input 3 2 3 4 2" xfId="6183" xr:uid="{C321468C-34F6-4A2A-8CDD-3C960C9218B2}"/>
    <cellStyle name="Input 3 2 3 4 2 2" xfId="14398" xr:uid="{1A5B5161-EA57-403D-856E-95CFF93D2CE2}"/>
    <cellStyle name="Input 3 2 3 4 2 3" xfId="22262" xr:uid="{F1438751-EE8A-41E8-B0D3-00E026CFE19B}"/>
    <cellStyle name="Input 3 2 3 4 2 4" xfId="30242" xr:uid="{7CF6F5E2-47B1-42A1-9B47-67C18F3E86FF}"/>
    <cellStyle name="Input 3 2 3 4 2 5" xfId="38069" xr:uid="{3F816CB1-30B6-46C2-BF38-D32DEBB0F84B}"/>
    <cellStyle name="Input 3 2 3 4 2 6" xfId="46022" xr:uid="{1E5701CF-143C-44EB-AD6E-067E7C3D2FFB}"/>
    <cellStyle name="Input 3 2 3 4 3" xfId="10335" xr:uid="{20921692-78A9-4A08-8800-D0C71A8F10ED}"/>
    <cellStyle name="Input 3 2 3 4 4" xfId="18200" xr:uid="{7369855A-C222-437B-9FC4-464F259773AD}"/>
    <cellStyle name="Input 3 2 3 4 5" xfId="26207" xr:uid="{D83C1B3E-9297-4967-A812-EF9AD38CE0F7}"/>
    <cellStyle name="Input 3 2 3 4 6" xfId="34030" xr:uid="{80B8F363-41E2-4CE6-AD54-6E4D6FA50DF1}"/>
    <cellStyle name="Input 3 2 3 4 7" xfId="41991" xr:uid="{9A85ED74-0624-4BDF-9F90-C713D0EBBDC4}"/>
    <cellStyle name="Input 3 2 3 5" xfId="2429" xr:uid="{AEF22596-48E5-40ED-83A8-EAA6B3CF3516}"/>
    <cellStyle name="Input 3 2 3 5 2" xfId="6491" xr:uid="{69657882-85B3-4162-BEEF-EED169B41F52}"/>
    <cellStyle name="Input 3 2 3 5 2 2" xfId="14706" xr:uid="{FED6182D-200E-419C-A2E0-4769FB2E0731}"/>
    <cellStyle name="Input 3 2 3 5 2 3" xfId="22570" xr:uid="{FB62F7A8-9759-48B9-AA92-95E76869DC6C}"/>
    <cellStyle name="Input 3 2 3 5 2 4" xfId="30550" xr:uid="{440FB048-98D3-4EE8-BD6B-AE493AB97B26}"/>
    <cellStyle name="Input 3 2 3 5 2 5" xfId="38377" xr:uid="{CACAE570-5920-4078-81E7-F9F476C50585}"/>
    <cellStyle name="Input 3 2 3 5 2 6" xfId="46330" xr:uid="{99269B26-A39E-411E-9ECE-BDDC722F5EAC}"/>
    <cellStyle name="Input 3 2 3 5 3" xfId="10655" xr:uid="{4601DDF9-AEDD-49A1-941E-3ECCAB0879D8}"/>
    <cellStyle name="Input 3 2 3 5 4" xfId="18520" xr:uid="{089704C9-E3FA-478B-8EA7-8CAAFA449848}"/>
    <cellStyle name="Input 3 2 3 5 5" xfId="26524" xr:uid="{10572F99-7994-4303-8A7B-A503EBDF0F1A}"/>
    <cellStyle name="Input 3 2 3 5 6" xfId="34350" xr:uid="{099DEF81-25FD-4C65-AB92-E0D0BC4E4F0E}"/>
    <cellStyle name="Input 3 2 3 5 7" xfId="42311" xr:uid="{AF0C3B05-577B-4356-A8C4-68238315F021}"/>
    <cellStyle name="Input 3 2 3 6" xfId="2757" xr:uid="{088F3896-FD64-441C-A066-721771B632E2}"/>
    <cellStyle name="Input 3 2 3 6 2" xfId="6807" xr:uid="{549144B1-5328-4AB4-A90B-06492B3CE6FB}"/>
    <cellStyle name="Input 3 2 3 6 2 2" xfId="15022" xr:uid="{8A029ED4-25AF-4726-8DB7-7A28690A8F0D}"/>
    <cellStyle name="Input 3 2 3 6 2 3" xfId="22886" xr:uid="{C4D9493A-DA14-4E82-9FCF-77C6A0E959CB}"/>
    <cellStyle name="Input 3 2 3 6 2 4" xfId="30866" xr:uid="{DDE047B9-3B39-4E91-8F5D-AEB899005FAB}"/>
    <cellStyle name="Input 3 2 3 6 2 5" xfId="38693" xr:uid="{B84D11FB-C96E-4B11-9409-24946E5725EA}"/>
    <cellStyle name="Input 3 2 3 6 2 6" xfId="46646" xr:uid="{BE8F114E-1621-4F3C-B9E3-48947AF3A25A}"/>
    <cellStyle name="Input 3 2 3 6 3" xfId="10983" xr:uid="{A1147B0D-94E5-47ED-A50A-67C87849BB99}"/>
    <cellStyle name="Input 3 2 3 6 4" xfId="18848" xr:uid="{067B1565-F1BF-46A4-8C77-A4F2993FA48B}"/>
    <cellStyle name="Input 3 2 3 6 5" xfId="26851" xr:uid="{ABE4E3EE-4C81-4309-BC08-2D76F25C5240}"/>
    <cellStyle name="Input 3 2 3 6 6" xfId="34678" xr:uid="{1628767B-3898-4EE1-92F1-52A27AEE0541}"/>
    <cellStyle name="Input 3 2 3 6 7" xfId="42639" xr:uid="{04A9D39F-A029-409B-9A56-345A328350B1}"/>
    <cellStyle name="Input 3 2 3 7" xfId="3071" xr:uid="{4B91E572-8562-46DF-ADC1-CF573A169088}"/>
    <cellStyle name="Input 3 2 3 7 2" xfId="7110" xr:uid="{8FCBE357-19FC-49B7-A8EF-1897E0EF75CE}"/>
    <cellStyle name="Input 3 2 3 7 2 2" xfId="15325" xr:uid="{19A709CA-2FF3-4431-BD76-3C5B17F2CBE4}"/>
    <cellStyle name="Input 3 2 3 7 2 3" xfId="23189" xr:uid="{C06776F9-82F8-46AB-B522-841A932D27A9}"/>
    <cellStyle name="Input 3 2 3 7 2 4" xfId="31169" xr:uid="{96BD6D29-61B4-4CCA-B24F-0A33EAE18B10}"/>
    <cellStyle name="Input 3 2 3 7 2 5" xfId="38996" xr:uid="{855C2843-ED11-442B-834B-46F11CE3C3DA}"/>
    <cellStyle name="Input 3 2 3 7 2 6" xfId="46949" xr:uid="{EB7828E8-2731-409A-9A33-9BA9B97285EB}"/>
    <cellStyle name="Input 3 2 3 7 3" xfId="11296" xr:uid="{50AEC7F3-320F-4611-B671-73163B6648D3}"/>
    <cellStyle name="Input 3 2 3 7 4" xfId="19162" xr:uid="{58B352BE-5D6D-4C52-8627-E4FE1AB6A006}"/>
    <cellStyle name="Input 3 2 3 7 5" xfId="27162" xr:uid="{69EEDB97-0651-4CAF-AEA1-032B918C7884}"/>
    <cellStyle name="Input 3 2 3 7 6" xfId="34992" xr:uid="{650B9E12-C5E4-449D-81D5-E776FA028DAC}"/>
    <cellStyle name="Input 3 2 3 7 7" xfId="42953" xr:uid="{DABC83F9-0748-402B-A6A7-1CC5EE479B34}"/>
    <cellStyle name="Input 3 2 3 8" xfId="3389" xr:uid="{6517811B-DA54-44AF-B378-F5261F1B23B1}"/>
    <cellStyle name="Input 3 2 3 8 2" xfId="7417" xr:uid="{0717B17F-8287-4050-89EA-8B31D4089279}"/>
    <cellStyle name="Input 3 2 3 8 2 2" xfId="15632" xr:uid="{E19AB26D-E70B-4EA5-A64B-1BA0D07F4B20}"/>
    <cellStyle name="Input 3 2 3 8 2 3" xfId="23496" xr:uid="{9DD134D0-D03F-4901-B479-5E05B243D7CF}"/>
    <cellStyle name="Input 3 2 3 8 2 4" xfId="31476" xr:uid="{64FD4807-B0B5-481D-B791-CF1218B9F81C}"/>
    <cellStyle name="Input 3 2 3 8 2 5" xfId="39303" xr:uid="{2EAAE132-5450-4BD8-801A-7B62882DB3BA}"/>
    <cellStyle name="Input 3 2 3 8 2 6" xfId="47256" xr:uid="{A74126F7-42E8-40C6-A454-E2D7B16E0200}"/>
    <cellStyle name="Input 3 2 3 8 3" xfId="11613" xr:uid="{6DA03527-9599-4B2E-BDE1-5E3FFFDE1961}"/>
    <cellStyle name="Input 3 2 3 8 4" xfId="19480" xr:uid="{E804A942-66C0-4CE6-B97E-63246EC39880}"/>
    <cellStyle name="Input 3 2 3 8 5" xfId="27480" xr:uid="{0D8FED97-B400-427E-9232-65FD73130C27}"/>
    <cellStyle name="Input 3 2 3 8 6" xfId="35310" xr:uid="{B80030B6-7F20-4937-9C46-D6E1202779F7}"/>
    <cellStyle name="Input 3 2 3 8 7" xfId="43271" xr:uid="{0FB94226-5653-4522-8A21-611230AC5B67}"/>
    <cellStyle name="Input 3 2 3 9" xfId="3684" xr:uid="{A7DF5283-5065-4D72-BB23-58E2E97AA9FC}"/>
    <cellStyle name="Input 3 2 3 9 2" xfId="7712" xr:uid="{B8F1BE39-D146-428D-92F6-B7C4A5A2FE51}"/>
    <cellStyle name="Input 3 2 3 9 2 2" xfId="15927" xr:uid="{45C06686-784E-458E-96F7-75C478179499}"/>
    <cellStyle name="Input 3 2 3 9 2 3" xfId="23791" xr:uid="{9E449D9D-46D2-4DA3-B7BB-6C4684587F39}"/>
    <cellStyle name="Input 3 2 3 9 2 4" xfId="31771" xr:uid="{243E4309-6633-458F-B025-05E9973595CA}"/>
    <cellStyle name="Input 3 2 3 9 2 5" xfId="39598" xr:uid="{25E294B3-77BE-47A1-8D38-7E675211901B}"/>
    <cellStyle name="Input 3 2 3 9 2 6" xfId="47551" xr:uid="{44722E24-C7E5-401C-B96F-7833B6A2EFE4}"/>
    <cellStyle name="Input 3 2 3 9 3" xfId="11908" xr:uid="{3C175ED0-03D7-4260-B873-504552EC41F9}"/>
    <cellStyle name="Input 3 2 3 9 4" xfId="19775" xr:uid="{B5147A35-D888-4E85-AC98-A96F3072D713}"/>
    <cellStyle name="Input 3 2 3 9 5" xfId="27775" xr:uid="{63C06577-C091-447D-ACEE-5982CEA080CA}"/>
    <cellStyle name="Input 3 2 3 9 6" xfId="35605" xr:uid="{4D135C68-E755-4F97-926D-01942531D214}"/>
    <cellStyle name="Input 3 2 3 9 7" xfId="43566" xr:uid="{B1ED0E2E-8600-497D-836F-19195511EA41}"/>
    <cellStyle name="Input 3 2 4" xfId="1044" xr:uid="{6169FC3C-0E3B-4324-86FE-D5F8472A5685}"/>
    <cellStyle name="Input 3 2 4 10" xfId="4022" xr:uid="{8F53CB80-B35D-4498-B4CF-C571CD8902D0}"/>
    <cellStyle name="Input 3 2 4 10 2" xfId="8037" xr:uid="{A3A4F913-3E44-4B6D-9D2F-F4AC7D7E85FD}"/>
    <cellStyle name="Input 3 2 4 10 2 2" xfId="16252" xr:uid="{84FF8633-8C7F-4B15-A287-7D10EFB3A5FA}"/>
    <cellStyle name="Input 3 2 4 10 2 3" xfId="24116" xr:uid="{65D1672E-9C83-4999-B14F-D0D2AE7A3F71}"/>
    <cellStyle name="Input 3 2 4 10 2 4" xfId="32096" xr:uid="{D21BA905-323D-4AFC-AF2D-330D30D9020C}"/>
    <cellStyle name="Input 3 2 4 10 2 5" xfId="39923" xr:uid="{B638D7BD-6134-4D20-8C6B-628428B3351C}"/>
    <cellStyle name="Input 3 2 4 10 2 6" xfId="47876" xr:uid="{664F5A17-C9A3-43A1-9975-9951EA07E7B6}"/>
    <cellStyle name="Input 3 2 4 10 3" xfId="12244" xr:uid="{F0239E1C-2360-4381-98FB-B4460E1D4E00}"/>
    <cellStyle name="Input 3 2 4 10 4" xfId="20113" xr:uid="{EF6B4898-9101-4620-9ED2-7F2E065D2D78}"/>
    <cellStyle name="Input 3 2 4 10 5" xfId="28109" xr:uid="{40104A70-31CC-4E1C-9C85-C58710B19525}"/>
    <cellStyle name="Input 3 2 4 10 6" xfId="35943" xr:uid="{DD38EB1A-A6AE-40A4-92B6-113A8B6657AD}"/>
    <cellStyle name="Input 3 2 4 10 7" xfId="43904" xr:uid="{ACF7536D-9EC6-4CF3-B331-5D93C80C9ED6}"/>
    <cellStyle name="Input 3 2 4 11" xfId="4317" xr:uid="{625CE6FD-4D24-439C-BBF5-F88979D1BCC0}"/>
    <cellStyle name="Input 3 2 4 11 2" xfId="8323" xr:uid="{4FC3AC30-EFFC-41F3-83FC-B11B71BA1CFA}"/>
    <cellStyle name="Input 3 2 4 11 2 2" xfId="16538" xr:uid="{C8FFD16F-5278-44AE-A60D-67AB8806899D}"/>
    <cellStyle name="Input 3 2 4 11 2 3" xfId="24402" xr:uid="{286BDF05-576B-4AD0-BFA5-608E196337CD}"/>
    <cellStyle name="Input 3 2 4 11 2 4" xfId="32382" xr:uid="{3ECC0275-9C32-4BF9-8ECE-F25CCA31074B}"/>
    <cellStyle name="Input 3 2 4 11 2 5" xfId="40209" xr:uid="{3BE29143-5594-440A-9FBB-5DE5C5FDC49B}"/>
    <cellStyle name="Input 3 2 4 11 2 6" xfId="48162" xr:uid="{3CC578EF-929F-451E-A1E2-FC35E06ECF02}"/>
    <cellStyle name="Input 3 2 4 11 3" xfId="12539" xr:uid="{3EAAAD67-694A-4F52-A6D1-A6C8BC743552}"/>
    <cellStyle name="Input 3 2 4 11 4" xfId="20408" xr:uid="{7FD5F11A-361B-457D-975A-C2361473F31F}"/>
    <cellStyle name="Input 3 2 4 11 5" xfId="28403" xr:uid="{B1CE7BCA-FAE2-4B21-B61A-B7AA1F6E3EB6}"/>
    <cellStyle name="Input 3 2 4 11 6" xfId="36238" xr:uid="{C8454E95-69B4-4415-A768-54C7581AEF27}"/>
    <cellStyle name="Input 3 2 4 11 7" xfId="44199" xr:uid="{A94B2981-868C-4A14-B827-52BD9874CF4F}"/>
    <cellStyle name="Input 3 2 4 12" xfId="4608" xr:uid="{8FAFDBA3-F47D-4860-B794-A4940273A3FE}"/>
    <cellStyle name="Input 3 2 4 12 2" xfId="8602" xr:uid="{4268D5A9-D819-4EFF-98CC-677F8B3030CC}"/>
    <cellStyle name="Input 3 2 4 12 2 2" xfId="16817" xr:uid="{DAD41A84-B4A4-4E87-9FD9-D12445C97838}"/>
    <cellStyle name="Input 3 2 4 12 2 3" xfId="24681" xr:uid="{872B81E6-5730-47E1-A76B-D5F48E0FDF41}"/>
    <cellStyle name="Input 3 2 4 12 2 4" xfId="32661" xr:uid="{F54B4145-82C6-4F44-852F-A14D8341B791}"/>
    <cellStyle name="Input 3 2 4 12 2 5" xfId="40488" xr:uid="{5E642777-FDEE-43C9-890A-A10422DB7154}"/>
    <cellStyle name="Input 3 2 4 12 2 6" xfId="48441" xr:uid="{BE9E1D40-8B54-4529-896B-A02BBDD09115}"/>
    <cellStyle name="Input 3 2 4 12 3" xfId="12829" xr:uid="{A12871BF-7CD9-40EA-9E89-9055ACCC4CF9}"/>
    <cellStyle name="Input 3 2 4 12 4" xfId="20699" xr:uid="{81D73C71-E7EA-4F77-BBEE-4DB2BB0B79DA}"/>
    <cellStyle name="Input 3 2 4 12 5" xfId="28692" xr:uid="{679F2542-D124-4394-8DAE-4F764E3661BA}"/>
    <cellStyle name="Input 3 2 4 12 6" xfId="36529" xr:uid="{DF30F841-0F54-4FF6-B65A-8DE98008F1AB}"/>
    <cellStyle name="Input 3 2 4 12 7" xfId="44490" xr:uid="{830133E0-A94B-4A14-A1F3-D611757DF478}"/>
    <cellStyle name="Input 3 2 4 13" xfId="5179" xr:uid="{66B3D0B2-E1F7-414D-882D-19EA2D4B872D}"/>
    <cellStyle name="Input 3 2 4 13 2" xfId="13394" xr:uid="{03685976-558C-49B8-AD11-3BA856EF7E33}"/>
    <cellStyle name="Input 3 2 4 13 3" xfId="21258" xr:uid="{2FFBBB01-AFC1-4383-A8AB-ED4A3EF9D8A8}"/>
    <cellStyle name="Input 3 2 4 13 4" xfId="29238" xr:uid="{23EEC911-AB07-47BA-B763-A2440D8FC13A}"/>
    <cellStyle name="Input 3 2 4 13 5" xfId="37065" xr:uid="{3B9D3F34-8079-4FAE-B79E-6B21D652E3DF}"/>
    <cellStyle name="Input 3 2 4 13 6" xfId="45018" xr:uid="{5AA3C74E-C0CE-4FA8-8E2A-8C7080E272CA}"/>
    <cellStyle name="Input 3 2 4 14" xfId="9273" xr:uid="{190E99A8-DDBA-4ED5-873B-8CCDCEDCF1D2}"/>
    <cellStyle name="Input 3 2 4 15" xfId="17135" xr:uid="{91FAC099-7405-4047-8215-AAA64D59DF18}"/>
    <cellStyle name="Input 3 2 4 16" xfId="25152" xr:uid="{54F3ED15-CE16-44DF-865A-3EE11C486B10}"/>
    <cellStyle name="Input 3 2 4 17" xfId="32965" xr:uid="{735D0D18-AEAB-4C81-945B-32A61CBD7B7D}"/>
    <cellStyle name="Input 3 2 4 18" xfId="40926" xr:uid="{CB7D69E2-9C39-408B-975B-8708FB1ADF3B}"/>
    <cellStyle name="Input 3 2 4 2" xfId="1474" xr:uid="{30A1FE7E-70C0-4619-9FA1-2D1252084173}"/>
    <cellStyle name="Input 3 2 4 2 2" xfId="5581" xr:uid="{7144BFF1-CCCE-4678-8562-28525A78B0BA}"/>
    <cellStyle name="Input 3 2 4 2 2 2" xfId="13796" xr:uid="{741EC955-EA3F-430A-9E91-61E7A98B390E}"/>
    <cellStyle name="Input 3 2 4 2 2 3" xfId="21660" xr:uid="{93CC43E2-FA65-4718-BD72-219BD19E85AE}"/>
    <cellStyle name="Input 3 2 4 2 2 4" xfId="29640" xr:uid="{09C911F0-4719-488F-A4FB-F77AD7821DFB}"/>
    <cellStyle name="Input 3 2 4 2 2 5" xfId="37467" xr:uid="{3AF5509A-F43B-4ED4-A576-33A353766901}"/>
    <cellStyle name="Input 3 2 4 2 2 6" xfId="45420" xr:uid="{7435F0FE-9D46-4E25-8850-F960D15DB43A}"/>
    <cellStyle name="Input 3 2 4 2 3" xfId="9703" xr:uid="{5558445B-0B59-44F9-972B-360558C86458}"/>
    <cellStyle name="Input 3 2 4 2 4" xfId="17565" xr:uid="{5C4224B7-36E9-4FB8-ADD0-F1B19BC72BA5}"/>
    <cellStyle name="Input 3 2 4 2 5" xfId="25576" xr:uid="{75217F31-106C-42B1-A03A-A34545F31C64}"/>
    <cellStyle name="Input 3 2 4 2 6" xfId="33395" xr:uid="{82EC690E-825C-4E55-A0DA-982BC4A2F0EB}"/>
    <cellStyle name="Input 3 2 4 2 7" xfId="41356" xr:uid="{98BA7FB3-F7BE-473B-8DD2-A8835CD4540C}"/>
    <cellStyle name="Input 3 2 4 3" xfId="1817" xr:uid="{576D7C8F-3B5D-4552-8390-38CE19E70A89}"/>
    <cellStyle name="Input 3 2 4 3 2" xfId="5900" xr:uid="{08E32A9A-7038-40FE-96C0-17E47E7C9D4C}"/>
    <cellStyle name="Input 3 2 4 3 2 2" xfId="14115" xr:uid="{69F8C010-DFFB-4914-BCCD-5DD1E4782C3B}"/>
    <cellStyle name="Input 3 2 4 3 2 3" xfId="21979" xr:uid="{B002E4CB-33F1-4640-AD0F-EAAA223A03AC}"/>
    <cellStyle name="Input 3 2 4 3 2 4" xfId="29959" xr:uid="{A36CE223-BDA6-48CB-9143-E0EC639919FA}"/>
    <cellStyle name="Input 3 2 4 3 2 5" xfId="37786" xr:uid="{A2AB87EB-8566-48A2-B5AE-77E8B0DFF400}"/>
    <cellStyle name="Input 3 2 4 3 2 6" xfId="45739" xr:uid="{94121599-502D-418C-BBEA-EA2AF26EFD59}"/>
    <cellStyle name="Input 3 2 4 3 3" xfId="10043" xr:uid="{CAD3F74C-7004-4919-99D6-06CFD32D2E9A}"/>
    <cellStyle name="Input 3 2 4 3 4" xfId="17908" xr:uid="{BC67511C-413F-4EC0-98A6-C04DFC1EC9A9}"/>
    <cellStyle name="Input 3 2 4 3 5" xfId="25915" xr:uid="{12C07CFB-B31D-4B23-9E5F-530F1E39908D}"/>
    <cellStyle name="Input 3 2 4 3 6" xfId="33738" xr:uid="{54EDB67F-4AAE-4B00-BEC6-89DBB50A3716}"/>
    <cellStyle name="Input 3 2 4 3 7" xfId="41699" xr:uid="{11CF9C44-1C9B-4F44-BCEB-41B3935046D9}"/>
    <cellStyle name="Input 3 2 4 4" xfId="2151" xr:uid="{AE83827C-3590-415D-AC6D-98825C7AB53D}"/>
    <cellStyle name="Input 3 2 4 4 2" xfId="6225" xr:uid="{C931A041-9372-49DB-8C7F-7D54DEA125AC}"/>
    <cellStyle name="Input 3 2 4 4 2 2" xfId="14440" xr:uid="{3584973F-37D6-4F1D-8531-0794D8B79BC8}"/>
    <cellStyle name="Input 3 2 4 4 2 3" xfId="22304" xr:uid="{F4B56F4F-4D8A-433E-9400-72A7C345533C}"/>
    <cellStyle name="Input 3 2 4 4 2 4" xfId="30284" xr:uid="{EAA81C8D-AFAF-4C42-983C-1DCF5AD285B7}"/>
    <cellStyle name="Input 3 2 4 4 2 5" xfId="38111" xr:uid="{A0F733A8-E285-44E1-A938-A350102C9B67}"/>
    <cellStyle name="Input 3 2 4 4 2 6" xfId="46064" xr:uid="{7E18F2FE-C5B9-46AB-B449-165B8BD8515D}"/>
    <cellStyle name="Input 3 2 4 4 3" xfId="10377" xr:uid="{CE8653BA-3982-4B1D-B4B6-19BC2CA1C929}"/>
    <cellStyle name="Input 3 2 4 4 4" xfId="18242" xr:uid="{8A036B32-7669-468B-997D-B80D3B8D30AA}"/>
    <cellStyle name="Input 3 2 4 4 5" xfId="26249" xr:uid="{B6F6D7B6-D614-4584-9B41-0F086F3440D8}"/>
    <cellStyle name="Input 3 2 4 4 6" xfId="34072" xr:uid="{7EF5B2E5-F79F-44E9-842F-E9F50813C4D3}"/>
    <cellStyle name="Input 3 2 4 4 7" xfId="42033" xr:uid="{55BD5C83-67A3-4679-8E46-69ACBE79657F}"/>
    <cellStyle name="Input 3 2 4 5" xfId="2471" xr:uid="{6C54D334-2188-42D8-BADE-7EE205361CFE}"/>
    <cellStyle name="Input 3 2 4 5 2" xfId="6531" xr:uid="{F397E583-860C-48F3-B9FE-14C3FCA3C98F}"/>
    <cellStyle name="Input 3 2 4 5 2 2" xfId="14746" xr:uid="{41BFA9C7-4D69-4138-B134-6A512B8C036E}"/>
    <cellStyle name="Input 3 2 4 5 2 3" xfId="22610" xr:uid="{D39D3862-98A8-431A-9BAA-B6A1CD908FEB}"/>
    <cellStyle name="Input 3 2 4 5 2 4" xfId="30590" xr:uid="{F829BD80-2D2D-4D50-94CC-D54F8DEF9DAC}"/>
    <cellStyle name="Input 3 2 4 5 2 5" xfId="38417" xr:uid="{D9A34BD2-DDAE-471D-BE4D-553A6C74A0DF}"/>
    <cellStyle name="Input 3 2 4 5 2 6" xfId="46370" xr:uid="{AADE3572-79CA-4E56-9054-1926487BCC53}"/>
    <cellStyle name="Input 3 2 4 5 3" xfId="10697" xr:uid="{24158153-279B-4628-9138-8B435074D338}"/>
    <cellStyle name="Input 3 2 4 5 4" xfId="18562" xr:uid="{CC973EA1-8BD6-4054-9474-541273F20487}"/>
    <cellStyle name="Input 3 2 4 5 5" xfId="26565" xr:uid="{4B2897DD-C67A-4D09-92B6-A74D10764C1A}"/>
    <cellStyle name="Input 3 2 4 5 6" xfId="34392" xr:uid="{8EED8697-A73E-4BA0-A9DA-1096610E15D3}"/>
    <cellStyle name="Input 3 2 4 5 7" xfId="42353" xr:uid="{8D25830D-2B5B-47B8-AEA1-D6939EFA22B1}"/>
    <cellStyle name="Input 3 2 4 6" xfId="2799" xr:uid="{49397308-3092-4BE0-820E-D7861DF8BDBB}"/>
    <cellStyle name="Input 3 2 4 6 2" xfId="6849" xr:uid="{689FC026-D5A6-46C5-862B-8F71B07BBBDA}"/>
    <cellStyle name="Input 3 2 4 6 2 2" xfId="15064" xr:uid="{0B6BDEA8-3205-44E4-92D0-50201680790B}"/>
    <cellStyle name="Input 3 2 4 6 2 3" xfId="22928" xr:uid="{15F9C714-8C59-4CB9-A4EE-6B18EFE2C62B}"/>
    <cellStyle name="Input 3 2 4 6 2 4" xfId="30908" xr:uid="{A0A3CD4E-686C-480D-B77B-F8A3CB57EA2F}"/>
    <cellStyle name="Input 3 2 4 6 2 5" xfId="38735" xr:uid="{483FC689-AD7A-450A-81E0-23CCC1880712}"/>
    <cellStyle name="Input 3 2 4 6 2 6" xfId="46688" xr:uid="{0E0979AF-FFA7-4D25-9256-DF1363C318E4}"/>
    <cellStyle name="Input 3 2 4 6 3" xfId="11025" xr:uid="{51B7921E-1CCC-4959-BC7D-F48C0CDC0E40}"/>
    <cellStyle name="Input 3 2 4 6 4" xfId="18890" xr:uid="{6A0D2EFF-A2B7-4290-89C6-EFA5A4725E8B}"/>
    <cellStyle name="Input 3 2 4 6 5" xfId="26893" xr:uid="{56653083-774A-4DAA-8ECF-00F32763C252}"/>
    <cellStyle name="Input 3 2 4 6 6" xfId="34720" xr:uid="{355A9B59-CDC2-441B-92A9-F56EAECF0247}"/>
    <cellStyle name="Input 3 2 4 6 7" xfId="42681" xr:uid="{CB084872-3F8C-4481-8AA6-54BE3D121EB9}"/>
    <cellStyle name="Input 3 2 4 7" xfId="3113" xr:uid="{0E14BF69-9E18-43D5-9C88-0CD27C8090B9}"/>
    <cellStyle name="Input 3 2 4 7 2" xfId="7150" xr:uid="{E7B7A35E-E7F4-4E2B-8A76-5C7B1EBF8BDF}"/>
    <cellStyle name="Input 3 2 4 7 2 2" xfId="15365" xr:uid="{BBAD37C3-2489-43AD-A3AF-8F39708A18DD}"/>
    <cellStyle name="Input 3 2 4 7 2 3" xfId="23229" xr:uid="{299C1054-35DB-43BD-BF06-23842821B802}"/>
    <cellStyle name="Input 3 2 4 7 2 4" xfId="31209" xr:uid="{BBA3FC8F-8431-4B66-AD14-1778230A08A9}"/>
    <cellStyle name="Input 3 2 4 7 2 5" xfId="39036" xr:uid="{56805F4D-98F3-4F72-A253-8E12F406F6FE}"/>
    <cellStyle name="Input 3 2 4 7 2 6" xfId="46989" xr:uid="{3A2142E9-248F-4F41-8A13-124FB18A5D7A}"/>
    <cellStyle name="Input 3 2 4 7 3" xfId="11337" xr:uid="{E67ED5F8-5D53-4DE7-8752-24C97F4F4B0B}"/>
    <cellStyle name="Input 3 2 4 7 4" xfId="19204" xr:uid="{12B84EE7-42D3-480B-B200-B542C150398C}"/>
    <cellStyle name="Input 3 2 4 7 5" xfId="27204" xr:uid="{67EFD5BC-9BFF-42D6-90FD-9CD8DEB32B8E}"/>
    <cellStyle name="Input 3 2 4 7 6" xfId="35034" xr:uid="{6742CE39-916A-42DB-BD0F-6DD4AD112501}"/>
    <cellStyle name="Input 3 2 4 7 7" xfId="42995" xr:uid="{1F8A404C-FD26-4816-9CB5-8A736148A455}"/>
    <cellStyle name="Input 3 2 4 8" xfId="3429" xr:uid="{4D7D1C10-D2AA-4968-ABD8-F5A3537B4577}"/>
    <cellStyle name="Input 3 2 4 8 2" xfId="7457" xr:uid="{3DC2354D-7954-4BF5-9F45-BA0E2F593181}"/>
    <cellStyle name="Input 3 2 4 8 2 2" xfId="15672" xr:uid="{6E8F81FD-FB2F-45B5-82EB-576631B12989}"/>
    <cellStyle name="Input 3 2 4 8 2 3" xfId="23536" xr:uid="{229BCE42-AB10-403B-ACF7-CCCE25206BE6}"/>
    <cellStyle name="Input 3 2 4 8 2 4" xfId="31516" xr:uid="{51BF5A7B-0787-47FA-9154-91253AB25BEB}"/>
    <cellStyle name="Input 3 2 4 8 2 5" xfId="39343" xr:uid="{20585BA2-B7C4-442A-95EE-9125D3414045}"/>
    <cellStyle name="Input 3 2 4 8 2 6" xfId="47296" xr:uid="{DEEE1D62-C6E4-47EA-A211-02F62E693077}"/>
    <cellStyle name="Input 3 2 4 8 3" xfId="11653" xr:uid="{022D73FE-8E95-42C3-93F5-ED135FE1A3DF}"/>
    <cellStyle name="Input 3 2 4 8 4" xfId="19520" xr:uid="{60D9C2AB-7EB4-4414-862E-F4EAB9E8582E}"/>
    <cellStyle name="Input 3 2 4 8 5" xfId="27520" xr:uid="{4FCAC70E-ABA5-416C-B119-B93A2B10F731}"/>
    <cellStyle name="Input 3 2 4 8 6" xfId="35350" xr:uid="{4BA84B21-2625-473D-B8EC-7281B49384FB}"/>
    <cellStyle name="Input 3 2 4 8 7" xfId="43311" xr:uid="{4616663D-CFC2-4071-98FE-40C5B4FDD23C}"/>
    <cellStyle name="Input 3 2 4 9" xfId="3724" xr:uid="{43806CAE-CFBE-46F3-97ED-465B65E059BC}"/>
    <cellStyle name="Input 3 2 4 9 2" xfId="7752" xr:uid="{F73E4880-78CB-4DB6-B589-AE8CC89847BD}"/>
    <cellStyle name="Input 3 2 4 9 2 2" xfId="15967" xr:uid="{5197B437-1621-4BF8-B3EB-615970923411}"/>
    <cellStyle name="Input 3 2 4 9 2 3" xfId="23831" xr:uid="{A40BDFB5-0D38-4B82-86F2-B2B4EE4969D8}"/>
    <cellStyle name="Input 3 2 4 9 2 4" xfId="31811" xr:uid="{A6BA6954-126A-48A1-9392-EE336B5E8685}"/>
    <cellStyle name="Input 3 2 4 9 2 5" xfId="39638" xr:uid="{8990C83F-DDD3-4508-9E73-FCA6967D5077}"/>
    <cellStyle name="Input 3 2 4 9 2 6" xfId="47591" xr:uid="{80D45848-78BB-412A-9C58-53219F27ABE4}"/>
    <cellStyle name="Input 3 2 4 9 3" xfId="11948" xr:uid="{BA2D0820-A148-47F6-94A1-9471FEBFC67D}"/>
    <cellStyle name="Input 3 2 4 9 4" xfId="19815" xr:uid="{3290DE6B-FB88-4B2F-A517-9745F379AA5E}"/>
    <cellStyle name="Input 3 2 4 9 5" xfId="27815" xr:uid="{64BA86E3-BFA5-40E2-93EB-1A3377B67023}"/>
    <cellStyle name="Input 3 2 4 9 6" xfId="35645" xr:uid="{2C9801C8-E9E2-4223-A866-4C104E0443B7}"/>
    <cellStyle name="Input 3 2 4 9 7" xfId="43606" xr:uid="{CDE7F55C-9D0E-4342-ACC5-BF38A8ACEA93}"/>
    <cellStyle name="Input 3 2 5" xfId="1085" xr:uid="{5943B4E0-F2BF-4BC6-805D-5B5666C20C4E}"/>
    <cellStyle name="Input 3 2 5 10" xfId="4063" xr:uid="{8666ABD8-8E3E-4BF1-B0AF-A7DC5ACD365B}"/>
    <cellStyle name="Input 3 2 5 10 2" xfId="8076" xr:uid="{3B769CE2-598F-4070-A421-E3A8EE6BE17F}"/>
    <cellStyle name="Input 3 2 5 10 2 2" xfId="16291" xr:uid="{1B6160BE-B44E-496B-8F9D-975705AF11E8}"/>
    <cellStyle name="Input 3 2 5 10 2 3" xfId="24155" xr:uid="{CC5E2337-3157-4709-BAF3-E5C9148C00CD}"/>
    <cellStyle name="Input 3 2 5 10 2 4" xfId="32135" xr:uid="{1D32F35A-8DD2-4D8E-834D-C80EBBE56319}"/>
    <cellStyle name="Input 3 2 5 10 2 5" xfId="39962" xr:uid="{86A0F989-159B-4340-BEE9-A122E69A03E6}"/>
    <cellStyle name="Input 3 2 5 10 2 6" xfId="47915" xr:uid="{A95CD9B5-1BF5-42B4-A307-823B9F1C09B8}"/>
    <cellStyle name="Input 3 2 5 10 3" xfId="12285" xr:uid="{9EC9889F-6ADE-4641-A818-643A9CE96037}"/>
    <cellStyle name="Input 3 2 5 10 4" xfId="20154" xr:uid="{85C44923-1DC1-4F4C-9BF9-A80C354D2660}"/>
    <cellStyle name="Input 3 2 5 10 5" xfId="28150" xr:uid="{BAFAB340-A28D-4FE7-A641-DD3BFFC4435B}"/>
    <cellStyle name="Input 3 2 5 10 6" xfId="35984" xr:uid="{31B4067D-E7F8-40BE-9296-FF90D677B60F}"/>
    <cellStyle name="Input 3 2 5 10 7" xfId="43945" xr:uid="{05F42A0D-541D-4CEF-ABD8-66910494418E}"/>
    <cellStyle name="Input 3 2 5 11" xfId="4356" xr:uid="{1DDF07EB-4D92-446A-BADE-29C8462C0345}"/>
    <cellStyle name="Input 3 2 5 11 2" xfId="8362" xr:uid="{BD972ED3-2885-47D1-8E88-59E639505A85}"/>
    <cellStyle name="Input 3 2 5 11 2 2" xfId="16577" xr:uid="{CCB326AA-7AB9-41FC-B1F0-FFB36C2F2760}"/>
    <cellStyle name="Input 3 2 5 11 2 3" xfId="24441" xr:uid="{BAFAAA69-7309-4298-BB34-2AA5FD503181}"/>
    <cellStyle name="Input 3 2 5 11 2 4" xfId="32421" xr:uid="{CF12C0A5-9FC1-4140-9F91-1BFA20AF424B}"/>
    <cellStyle name="Input 3 2 5 11 2 5" xfId="40248" xr:uid="{038FF3F0-A6B9-4FBF-B32C-5669454E46F1}"/>
    <cellStyle name="Input 3 2 5 11 2 6" xfId="48201" xr:uid="{0A75F1B2-FEA0-48A8-8CF9-B493882DA6DA}"/>
    <cellStyle name="Input 3 2 5 11 3" xfId="12578" xr:uid="{5AFF2013-2853-4705-B43B-9FBA987E238C}"/>
    <cellStyle name="Input 3 2 5 11 4" xfId="20447" xr:uid="{3C1B3A19-12C5-4C5F-90DC-E8EEFEC8B46E}"/>
    <cellStyle name="Input 3 2 5 11 5" xfId="28442" xr:uid="{9DE5FA15-3D25-4808-988F-EDA98B48448F}"/>
    <cellStyle name="Input 3 2 5 11 6" xfId="36277" xr:uid="{62E5BFFD-5A63-4C84-9A77-B023059C069C}"/>
    <cellStyle name="Input 3 2 5 11 7" xfId="44238" xr:uid="{D8DCC115-40AF-4963-AAC2-D78DAA08C870}"/>
    <cellStyle name="Input 3 2 5 12" xfId="4649" xr:uid="{4EDAB088-C587-4202-AEE4-DF1244CC4470}"/>
    <cellStyle name="Input 3 2 5 12 2" xfId="8641" xr:uid="{83BAA016-3DA1-457A-942F-B9E4ACF48D03}"/>
    <cellStyle name="Input 3 2 5 12 2 2" xfId="16856" xr:uid="{5500D2DD-7ED7-4421-8925-ECB87EA6442C}"/>
    <cellStyle name="Input 3 2 5 12 2 3" xfId="24720" xr:uid="{EEC8E505-D14F-4AF1-A284-73BC0B6A85FE}"/>
    <cellStyle name="Input 3 2 5 12 2 4" xfId="32700" xr:uid="{C03873F5-E384-4D04-88BE-EECDD97764C8}"/>
    <cellStyle name="Input 3 2 5 12 2 5" xfId="40527" xr:uid="{4876018E-101F-40AE-977E-E43557652407}"/>
    <cellStyle name="Input 3 2 5 12 2 6" xfId="48480" xr:uid="{A5338EAA-0A4C-440A-A8CF-9432969BF51D}"/>
    <cellStyle name="Input 3 2 5 12 3" xfId="12870" xr:uid="{5C6EAF22-BC2A-45C1-A8C5-AE8D75560D0B}"/>
    <cellStyle name="Input 3 2 5 12 4" xfId="20740" xr:uid="{7CF75137-FF6B-47C1-A6A7-C2846D74C69E}"/>
    <cellStyle name="Input 3 2 5 12 5" xfId="28733" xr:uid="{B0A8FD26-A867-4D37-976C-D2FF2D685F3C}"/>
    <cellStyle name="Input 3 2 5 12 6" xfId="36570" xr:uid="{AE5AAC99-6578-4815-A3EE-D0C2B04E6978}"/>
    <cellStyle name="Input 3 2 5 12 7" xfId="44531" xr:uid="{10AA2467-B992-42DE-9ACD-F90A0DB0282E}"/>
    <cellStyle name="Input 3 2 5 13" xfId="5218" xr:uid="{FCE83064-117F-42A7-867C-9245DD34DE8E}"/>
    <cellStyle name="Input 3 2 5 13 2" xfId="13433" xr:uid="{2B488B88-1144-4C24-AC33-05125F31FE6B}"/>
    <cellStyle name="Input 3 2 5 13 3" xfId="21297" xr:uid="{6E989798-A96C-45CC-9EC5-887B33BA1CD9}"/>
    <cellStyle name="Input 3 2 5 13 4" xfId="29277" xr:uid="{6BFEF224-D242-43BA-9532-11EF10476093}"/>
    <cellStyle name="Input 3 2 5 13 5" xfId="37104" xr:uid="{1419FADE-53A5-4534-9B0D-766F6E1E6373}"/>
    <cellStyle name="Input 3 2 5 13 6" xfId="45057" xr:uid="{7C47321F-13BF-4867-99C3-34D6213E4B8E}"/>
    <cellStyle name="Input 3 2 5 14" xfId="9314" xr:uid="{1BB94D15-0343-45C9-A530-2FB622189FB2}"/>
    <cellStyle name="Input 3 2 5 15" xfId="17176" xr:uid="{B20F8678-22C0-492E-B4B4-5C6980FFBDDD}"/>
    <cellStyle name="Input 3 2 5 16" xfId="25193" xr:uid="{21588A68-3900-4A00-99A8-626C5B2E8069}"/>
    <cellStyle name="Input 3 2 5 17" xfId="33006" xr:uid="{CB5A56C1-8D76-4F94-989C-B7F6041D46B7}"/>
    <cellStyle name="Input 3 2 5 18" xfId="40967" xr:uid="{1011CECA-3D63-463E-BC80-669C414EEA0C}"/>
    <cellStyle name="Input 3 2 5 2" xfId="1515" xr:uid="{0AF13F94-39D5-4BAF-A0C1-215A04E29C73}"/>
    <cellStyle name="Input 3 2 5 2 2" xfId="5620" xr:uid="{E404C12D-379D-4112-AE6D-B591D4930D27}"/>
    <cellStyle name="Input 3 2 5 2 2 2" xfId="13835" xr:uid="{C157A87C-B18F-4B5B-8008-C71298A175C5}"/>
    <cellStyle name="Input 3 2 5 2 2 3" xfId="21699" xr:uid="{6FC0BC25-C9E6-44FB-85E8-42ACAFAB05C1}"/>
    <cellStyle name="Input 3 2 5 2 2 4" xfId="29679" xr:uid="{85C86F1D-8FF2-4B88-AA0F-A4E1CB10B6D5}"/>
    <cellStyle name="Input 3 2 5 2 2 5" xfId="37506" xr:uid="{4C5E228D-8C23-4ABD-BFAB-F5B99BFA9A55}"/>
    <cellStyle name="Input 3 2 5 2 2 6" xfId="45459" xr:uid="{DD816011-7E94-4EE0-BC54-1D47773CDC45}"/>
    <cellStyle name="Input 3 2 5 2 3" xfId="9744" xr:uid="{B94F11FA-2822-4C0D-9F63-6FCF9F03BFAE}"/>
    <cellStyle name="Input 3 2 5 2 4" xfId="17606" xr:uid="{BB4E78B2-5366-47F8-9A04-DF7C73706AAC}"/>
    <cellStyle name="Input 3 2 5 2 5" xfId="25617" xr:uid="{93DBA50F-E4E2-4C94-B1E2-9AA0C54C63FE}"/>
    <cellStyle name="Input 3 2 5 2 6" xfId="33436" xr:uid="{CC5808E0-4626-4307-A7B5-949C67F09D4C}"/>
    <cellStyle name="Input 3 2 5 2 7" xfId="41397" xr:uid="{ADA111A1-0A73-4237-9B4E-E5742BE3E27E}"/>
    <cellStyle name="Input 3 2 5 3" xfId="1858" xr:uid="{790A1C59-1117-4B65-BFEA-C6AFB4280026}"/>
    <cellStyle name="Input 3 2 5 3 2" xfId="5939" xr:uid="{68E4F346-51DB-467C-BCD0-0FD20048E051}"/>
    <cellStyle name="Input 3 2 5 3 2 2" xfId="14154" xr:uid="{C78F6BC4-EA2F-4BCA-936E-C0B0029A4FC1}"/>
    <cellStyle name="Input 3 2 5 3 2 3" xfId="22018" xr:uid="{228A7D2B-3B08-4CDC-8DF4-C1BC5564B89D}"/>
    <cellStyle name="Input 3 2 5 3 2 4" xfId="29998" xr:uid="{79B4C1C9-0ED6-4A56-B7A7-163DB48E6F75}"/>
    <cellStyle name="Input 3 2 5 3 2 5" xfId="37825" xr:uid="{A5F1DF44-AE83-4C52-AED6-3AD369BF3E23}"/>
    <cellStyle name="Input 3 2 5 3 2 6" xfId="45778" xr:uid="{58138A39-9DC3-411A-85A1-0DFF4251CF0E}"/>
    <cellStyle name="Input 3 2 5 3 3" xfId="10084" xr:uid="{A1D594DE-A94A-43FB-BE60-EF97497CDE69}"/>
    <cellStyle name="Input 3 2 5 3 4" xfId="17949" xr:uid="{27E7BFF4-E0A8-4255-A931-32DB7A86685A}"/>
    <cellStyle name="Input 3 2 5 3 5" xfId="25956" xr:uid="{E8D78FBC-8AB6-451A-A93E-664DA31C4429}"/>
    <cellStyle name="Input 3 2 5 3 6" xfId="33779" xr:uid="{179CD9AC-3770-46BB-AAD3-7A138302BEBA}"/>
    <cellStyle name="Input 3 2 5 3 7" xfId="41740" xr:uid="{397A0CEF-3DFF-4C0A-9840-4E8581E83079}"/>
    <cellStyle name="Input 3 2 5 4" xfId="2192" xr:uid="{969682E2-D75A-4B4C-AEAA-CB44D1FB4B06}"/>
    <cellStyle name="Input 3 2 5 4 2" xfId="6266" xr:uid="{B5AF4014-6934-4BC5-B0E4-877BD218B454}"/>
    <cellStyle name="Input 3 2 5 4 2 2" xfId="14481" xr:uid="{9A245077-DFC6-4935-A49B-633ABC53FE59}"/>
    <cellStyle name="Input 3 2 5 4 2 3" xfId="22345" xr:uid="{7D3A7709-586A-43DF-9CE7-C12B95DB7984}"/>
    <cellStyle name="Input 3 2 5 4 2 4" xfId="30325" xr:uid="{03291248-5208-4467-A860-65840F927A73}"/>
    <cellStyle name="Input 3 2 5 4 2 5" xfId="38152" xr:uid="{BF824D1F-2E1C-4BCF-9F31-437FF641EE93}"/>
    <cellStyle name="Input 3 2 5 4 2 6" xfId="46105" xr:uid="{AA08CCAC-8FA9-45C1-945B-99CE0CED84C3}"/>
    <cellStyle name="Input 3 2 5 4 3" xfId="10418" xr:uid="{69261412-E4B9-4531-B42A-6D9AC5B580D3}"/>
    <cellStyle name="Input 3 2 5 4 4" xfId="18283" xr:uid="{F7D0B11F-1478-465F-8EB0-AD9D7D2B7562}"/>
    <cellStyle name="Input 3 2 5 4 5" xfId="26290" xr:uid="{8F1712CF-6197-4121-A7CC-C034B6EE3109}"/>
    <cellStyle name="Input 3 2 5 4 6" xfId="34113" xr:uid="{E470256A-9D31-4D17-B84E-694E3736954A}"/>
    <cellStyle name="Input 3 2 5 4 7" xfId="42074" xr:uid="{B6EDE585-09C6-4A3A-9C30-D4B700B58DDD}"/>
    <cellStyle name="Input 3 2 5 5" xfId="2512" xr:uid="{5D9E6BF0-CF33-4101-A65B-7B1C8B55A036}"/>
    <cellStyle name="Input 3 2 5 5 2" xfId="6570" xr:uid="{42EA01E5-AABB-4C58-8487-1A54EBF5B7B9}"/>
    <cellStyle name="Input 3 2 5 5 2 2" xfId="14785" xr:uid="{CD940A8D-DBA8-4611-BC5B-03473A129241}"/>
    <cellStyle name="Input 3 2 5 5 2 3" xfId="22649" xr:uid="{CAE59376-EB40-448D-B245-A9122D8DE96F}"/>
    <cellStyle name="Input 3 2 5 5 2 4" xfId="30629" xr:uid="{5D0733F2-E7D4-48FB-BD66-62FA9BB81099}"/>
    <cellStyle name="Input 3 2 5 5 2 5" xfId="38456" xr:uid="{2F91DF49-696A-43FD-A49E-E16FCDA3025F}"/>
    <cellStyle name="Input 3 2 5 5 2 6" xfId="46409" xr:uid="{E0193BE1-590B-4E32-BE64-0F80E0B80F1A}"/>
    <cellStyle name="Input 3 2 5 5 3" xfId="10738" xr:uid="{E98A3666-FC23-4427-9B3A-7AEED901733B}"/>
    <cellStyle name="Input 3 2 5 5 4" xfId="18603" xr:uid="{8E087DA6-2F83-4D3E-AF7E-99322545B9D9}"/>
    <cellStyle name="Input 3 2 5 5 5" xfId="26606" xr:uid="{A38F3193-95CC-44CE-B64E-4E796E1C81A6}"/>
    <cellStyle name="Input 3 2 5 5 6" xfId="34433" xr:uid="{19C729A2-9190-496A-92FE-C478F9D2F74F}"/>
    <cellStyle name="Input 3 2 5 5 7" xfId="42394" xr:uid="{9A7E666D-41C1-4E94-AE6C-83584D54AFF0}"/>
    <cellStyle name="Input 3 2 5 6" xfId="2839" xr:uid="{9118C767-B190-4A1C-943A-66A9D4A97B57}"/>
    <cellStyle name="Input 3 2 5 6 2" xfId="6889" xr:uid="{2730E593-5866-4AAB-8E13-7BEC62F44E6B}"/>
    <cellStyle name="Input 3 2 5 6 2 2" xfId="15104" xr:uid="{524E9CC9-9D96-45B2-8C97-06B0944E0B5A}"/>
    <cellStyle name="Input 3 2 5 6 2 3" xfId="22968" xr:uid="{71041589-9CF4-4035-99A2-50ED2ED91392}"/>
    <cellStyle name="Input 3 2 5 6 2 4" xfId="30948" xr:uid="{C25201CF-8BC8-47A7-82C7-348AFD276F25}"/>
    <cellStyle name="Input 3 2 5 6 2 5" xfId="38775" xr:uid="{15D6CBBE-B1AD-43BD-BC2E-CD8D2C2E4D17}"/>
    <cellStyle name="Input 3 2 5 6 2 6" xfId="46728" xr:uid="{FC0612D2-64D7-4E3E-A728-DA4C280E1F77}"/>
    <cellStyle name="Input 3 2 5 6 3" xfId="11065" xr:uid="{2BBE9E26-467C-4A28-A647-22C9F281DBCD}"/>
    <cellStyle name="Input 3 2 5 6 4" xfId="18930" xr:uid="{1EE4DE68-2DF7-4038-9C35-BE25D41EE4A9}"/>
    <cellStyle name="Input 3 2 5 6 5" xfId="26933" xr:uid="{EE6C0CDC-4AB5-4148-87DE-5835D2066BAB}"/>
    <cellStyle name="Input 3 2 5 6 6" xfId="34760" xr:uid="{08A652FB-2020-4D9F-9E50-20CF231EA825}"/>
    <cellStyle name="Input 3 2 5 6 7" xfId="42721" xr:uid="{41E04B3F-60DD-499A-B71C-A8D6E68C5434}"/>
    <cellStyle name="Input 3 2 5 7" xfId="3154" xr:uid="{AB4A5C94-AE2C-47E2-A1E1-AE9CA1F257C7}"/>
    <cellStyle name="Input 3 2 5 7 2" xfId="7189" xr:uid="{3FC3F70C-96B3-4E68-A033-DD76D9CA90A9}"/>
    <cellStyle name="Input 3 2 5 7 2 2" xfId="15404" xr:uid="{5406A884-A929-45E4-8C33-746608381ECE}"/>
    <cellStyle name="Input 3 2 5 7 2 3" xfId="23268" xr:uid="{D2801B85-3B94-46B5-8B26-81E8C414BF93}"/>
    <cellStyle name="Input 3 2 5 7 2 4" xfId="31248" xr:uid="{51DDAF4C-EEEF-4454-925F-3593EC95D5BD}"/>
    <cellStyle name="Input 3 2 5 7 2 5" xfId="39075" xr:uid="{0D4D9CE9-DC6F-4706-BF8C-AD9AE42FA827}"/>
    <cellStyle name="Input 3 2 5 7 2 6" xfId="47028" xr:uid="{0F4F41D0-3242-431B-BBFB-9576F2139692}"/>
    <cellStyle name="Input 3 2 5 7 3" xfId="11378" xr:uid="{1F80BD51-A6C7-47CC-824B-AD0947A8C2B7}"/>
    <cellStyle name="Input 3 2 5 7 4" xfId="19245" xr:uid="{475F9594-9DCA-4F03-A192-779C07D6BA37}"/>
    <cellStyle name="Input 3 2 5 7 5" xfId="27245" xr:uid="{703EA0E9-F559-4110-A2AF-594D822A3B50}"/>
    <cellStyle name="Input 3 2 5 7 6" xfId="35075" xr:uid="{E6B67C95-3866-4E24-824B-C001C0CD53DF}"/>
    <cellStyle name="Input 3 2 5 7 7" xfId="43036" xr:uid="{781F065A-7AB2-46B6-8440-06A1F7C8E6A1}"/>
    <cellStyle name="Input 3 2 5 8" xfId="3468" xr:uid="{45CFD85D-552F-4132-8E66-890096718588}"/>
    <cellStyle name="Input 3 2 5 8 2" xfId="7496" xr:uid="{85E58F53-9B36-414F-953D-2D8116C87A08}"/>
    <cellStyle name="Input 3 2 5 8 2 2" xfId="15711" xr:uid="{451C9236-C7F6-4826-9CF9-F7A0ECFD89C0}"/>
    <cellStyle name="Input 3 2 5 8 2 3" xfId="23575" xr:uid="{43E552B6-6EBB-40BD-B3AA-0908D4648C09}"/>
    <cellStyle name="Input 3 2 5 8 2 4" xfId="31555" xr:uid="{1B6713CE-8F81-4241-9310-B7484DB93ED7}"/>
    <cellStyle name="Input 3 2 5 8 2 5" xfId="39382" xr:uid="{94C8179A-8164-4CFD-B032-A411D4F3C85F}"/>
    <cellStyle name="Input 3 2 5 8 2 6" xfId="47335" xr:uid="{CC732F6E-A40C-424E-886A-81098782BE7B}"/>
    <cellStyle name="Input 3 2 5 8 3" xfId="11692" xr:uid="{1D3D609E-FE9A-4518-A7B4-071694293690}"/>
    <cellStyle name="Input 3 2 5 8 4" xfId="19559" xr:uid="{19C5969A-FAA6-40DC-9243-6AD4E7CE2ED2}"/>
    <cellStyle name="Input 3 2 5 8 5" xfId="27559" xr:uid="{0EC778D4-02BF-442A-BB16-56DD3E9BE263}"/>
    <cellStyle name="Input 3 2 5 8 6" xfId="35389" xr:uid="{4E338704-E8DE-442C-B82B-468CCEB40B3F}"/>
    <cellStyle name="Input 3 2 5 8 7" xfId="43350" xr:uid="{D9746359-5D1C-4092-9176-BBE2B4C1CA1F}"/>
    <cellStyle name="Input 3 2 5 9" xfId="3764" xr:uid="{EE115B70-502E-4A9D-AF43-A7E73C1DDA7A}"/>
    <cellStyle name="Input 3 2 5 9 2" xfId="7792" xr:uid="{46A36320-D48E-40CD-BA11-738F1439794E}"/>
    <cellStyle name="Input 3 2 5 9 2 2" xfId="16007" xr:uid="{EBF1AE59-D10D-48A6-AB57-8BBE8C52E062}"/>
    <cellStyle name="Input 3 2 5 9 2 3" xfId="23871" xr:uid="{DA6C5718-5652-4A0E-81B8-D48C12186650}"/>
    <cellStyle name="Input 3 2 5 9 2 4" xfId="31851" xr:uid="{07AED1BF-22A1-4913-9A7F-CC55B080508B}"/>
    <cellStyle name="Input 3 2 5 9 2 5" xfId="39678" xr:uid="{04EA46C2-1B1B-4173-A9FC-D8594F0EF427}"/>
    <cellStyle name="Input 3 2 5 9 2 6" xfId="47631" xr:uid="{A72F7502-B0BD-4304-B035-583BACD7C7C1}"/>
    <cellStyle name="Input 3 2 5 9 3" xfId="11988" xr:uid="{58C88FAA-5810-4842-84B5-CF4601A3F99A}"/>
    <cellStyle name="Input 3 2 5 9 4" xfId="19855" xr:uid="{267CF7D6-5475-47CB-98BD-2FE31FC5BDD5}"/>
    <cellStyle name="Input 3 2 5 9 5" xfId="27855" xr:uid="{8F4DC5B5-F15A-45D5-AE95-08A8DD396F62}"/>
    <cellStyle name="Input 3 2 5 9 6" xfId="35685" xr:uid="{49AD0BA3-4AA9-4286-8522-7CA1C7A218E5}"/>
    <cellStyle name="Input 3 2 5 9 7" xfId="43646" xr:uid="{E2AE069D-E688-4A1F-959B-8121C9DB02F5}"/>
    <cellStyle name="Input 3 2 6" xfId="1126" xr:uid="{6FD97F94-BEAD-428B-944C-CB129912A478}"/>
    <cellStyle name="Input 3 2 6 10" xfId="4104" xr:uid="{C0A59EB2-D60D-4F8F-8EEA-C02399959031}"/>
    <cellStyle name="Input 3 2 6 10 2" xfId="8115" xr:uid="{274FDD9D-8B6D-4C0E-BE23-042D60554F93}"/>
    <cellStyle name="Input 3 2 6 10 2 2" xfId="16330" xr:uid="{24ED2562-1834-40E4-8BF5-B8350CF165F1}"/>
    <cellStyle name="Input 3 2 6 10 2 3" xfId="24194" xr:uid="{8C4DF3E4-3173-495D-A53B-22994E23F976}"/>
    <cellStyle name="Input 3 2 6 10 2 4" xfId="32174" xr:uid="{95E9F053-5AD5-49D0-A96A-12AC8C569DDE}"/>
    <cellStyle name="Input 3 2 6 10 2 5" xfId="40001" xr:uid="{C8A131C6-44B8-4265-97B8-C671EDA2DC69}"/>
    <cellStyle name="Input 3 2 6 10 2 6" xfId="47954" xr:uid="{20D08B2D-EEA9-41CA-9995-8BF32418B6D4}"/>
    <cellStyle name="Input 3 2 6 10 3" xfId="12326" xr:uid="{0E6F8F65-5056-40D2-8181-764172D91328}"/>
    <cellStyle name="Input 3 2 6 10 4" xfId="20195" xr:uid="{E5ED2F42-D304-475A-9592-35E6CB92CC63}"/>
    <cellStyle name="Input 3 2 6 10 5" xfId="28191" xr:uid="{3D675519-D8DC-43FC-B82E-8C672C906DE8}"/>
    <cellStyle name="Input 3 2 6 10 6" xfId="36025" xr:uid="{146AA02E-C9C4-4A87-849C-9421ED7B5BCF}"/>
    <cellStyle name="Input 3 2 6 10 7" xfId="43986" xr:uid="{D5F9C5F9-1A91-469F-A7E7-8387CFFD7ABC}"/>
    <cellStyle name="Input 3 2 6 11" xfId="4395" xr:uid="{0F7AE38F-0AC9-49FE-AB70-198F6285E421}"/>
    <cellStyle name="Input 3 2 6 11 2" xfId="8401" xr:uid="{A1149D49-EC7C-4A65-920F-ADEEF43BB446}"/>
    <cellStyle name="Input 3 2 6 11 2 2" xfId="16616" xr:uid="{5C81DF4A-CD04-4EF4-81F0-9B563A8074A7}"/>
    <cellStyle name="Input 3 2 6 11 2 3" xfId="24480" xr:uid="{B6871F15-D809-49A9-8E7C-FD83AC627B8C}"/>
    <cellStyle name="Input 3 2 6 11 2 4" xfId="32460" xr:uid="{B080A16C-6B38-42F8-8F28-86E3286A1D45}"/>
    <cellStyle name="Input 3 2 6 11 2 5" xfId="40287" xr:uid="{8CA00480-5AF2-4B75-A6B4-80F397D991D7}"/>
    <cellStyle name="Input 3 2 6 11 2 6" xfId="48240" xr:uid="{F481EDD8-D8D5-42A9-85AF-C6FAA7BBE953}"/>
    <cellStyle name="Input 3 2 6 11 3" xfId="12617" xr:uid="{E8B305BD-218D-4154-945E-BEAF6C7C2ADE}"/>
    <cellStyle name="Input 3 2 6 11 4" xfId="20486" xr:uid="{03E2ABDA-6CF6-412E-BCC8-51CA706561FD}"/>
    <cellStyle name="Input 3 2 6 11 5" xfId="28481" xr:uid="{70F9BFB6-D5CA-42D4-8C11-A5E54C7A3074}"/>
    <cellStyle name="Input 3 2 6 11 6" xfId="36316" xr:uid="{5C4949FC-10F0-45B7-AF3F-9AE5C228C2DD}"/>
    <cellStyle name="Input 3 2 6 11 7" xfId="44277" xr:uid="{13E0A206-D21C-4FEA-ABA7-9DDAB5B796B8}"/>
    <cellStyle name="Input 3 2 6 12" xfId="4690" xr:uid="{2743DDBF-50DA-4AD9-B69D-D68564E76466}"/>
    <cellStyle name="Input 3 2 6 12 2" xfId="8680" xr:uid="{33B7D6FF-8C2B-4296-971B-AAB0F0D4568E}"/>
    <cellStyle name="Input 3 2 6 12 2 2" xfId="16895" xr:uid="{265BF030-FBA6-42EB-8121-AC2C6A193672}"/>
    <cellStyle name="Input 3 2 6 12 2 3" xfId="24759" xr:uid="{BB11730B-91B9-4B8D-A74F-32BC7F7315C7}"/>
    <cellStyle name="Input 3 2 6 12 2 4" xfId="32739" xr:uid="{7CCDA374-1BE5-4BD8-9833-8CF3F16B7504}"/>
    <cellStyle name="Input 3 2 6 12 2 5" xfId="40566" xr:uid="{613E4D6F-A859-4F67-8D82-219C54598C26}"/>
    <cellStyle name="Input 3 2 6 12 2 6" xfId="48519" xr:uid="{0DE3D34E-AC37-4B2E-9745-6FE3340DEB49}"/>
    <cellStyle name="Input 3 2 6 12 3" xfId="12911" xr:uid="{08CECBA1-1674-465F-8FE0-92726B93D444}"/>
    <cellStyle name="Input 3 2 6 12 4" xfId="20781" xr:uid="{4F368358-D7FC-4A64-B607-55E0F0BAB05E}"/>
    <cellStyle name="Input 3 2 6 12 5" xfId="28774" xr:uid="{D43CA7E2-FA7E-4124-9D5A-65C307FD1D41}"/>
    <cellStyle name="Input 3 2 6 12 6" xfId="36611" xr:uid="{2C04767E-0B01-4348-8463-24E003EBD60E}"/>
    <cellStyle name="Input 3 2 6 12 7" xfId="44572" xr:uid="{2C21CED4-A76E-4FA6-8033-1693234D3EB1}"/>
    <cellStyle name="Input 3 2 6 13" xfId="5257" xr:uid="{286DBAB4-BA54-4654-9C3A-421A79E86840}"/>
    <cellStyle name="Input 3 2 6 13 2" xfId="13472" xr:uid="{D71F9A9A-CDEE-4A56-9CEB-9C89D59A8553}"/>
    <cellStyle name="Input 3 2 6 13 3" xfId="21336" xr:uid="{7A2EC2E7-0156-47DD-8D50-F2E8B91802AB}"/>
    <cellStyle name="Input 3 2 6 13 4" xfId="29316" xr:uid="{F8C2D3CC-CBD4-4DE2-AFF2-CAAD94EEACF9}"/>
    <cellStyle name="Input 3 2 6 13 5" xfId="37143" xr:uid="{77EC74F7-B8A3-4701-A975-AD56868F0631}"/>
    <cellStyle name="Input 3 2 6 13 6" xfId="45096" xr:uid="{ED352B32-3C08-454F-8E21-47EFC3B2DE71}"/>
    <cellStyle name="Input 3 2 6 14" xfId="9355" xr:uid="{981C10E8-8BD6-4AFC-90C8-764898435ECB}"/>
    <cellStyle name="Input 3 2 6 15" xfId="17217" xr:uid="{A22E5859-0B32-4F79-B432-C5355F84DA3F}"/>
    <cellStyle name="Input 3 2 6 16" xfId="25233" xr:uid="{65CABC7F-D761-44C5-8BFA-686781B1D1DF}"/>
    <cellStyle name="Input 3 2 6 17" xfId="33047" xr:uid="{8D6E02EC-42C8-4D4B-8313-2F2396E8C3A4}"/>
    <cellStyle name="Input 3 2 6 18" xfId="41008" xr:uid="{B15F4B72-10D2-4E6D-AD63-4620310B9B17}"/>
    <cellStyle name="Input 3 2 6 2" xfId="1556" xr:uid="{9E64ECEE-0464-43B3-BA11-7433B9482942}"/>
    <cellStyle name="Input 3 2 6 2 2" xfId="5659" xr:uid="{EBA989E9-BC7A-478F-BF17-C2933243D26D}"/>
    <cellStyle name="Input 3 2 6 2 2 2" xfId="13874" xr:uid="{9F6026E8-82D3-4650-927E-FF3E2ABB1A87}"/>
    <cellStyle name="Input 3 2 6 2 2 3" xfId="21738" xr:uid="{2AE29C34-1A53-4247-AC81-8B601F5D3DF5}"/>
    <cellStyle name="Input 3 2 6 2 2 4" xfId="29718" xr:uid="{3105DC6A-5D32-49B3-96A8-CAB5EE4627D5}"/>
    <cellStyle name="Input 3 2 6 2 2 5" xfId="37545" xr:uid="{3AC226C9-4B8C-46E1-B546-D8BB818DABDF}"/>
    <cellStyle name="Input 3 2 6 2 2 6" xfId="45498" xr:uid="{8BFCC7AF-D786-4801-A13D-04AC7E4CAD86}"/>
    <cellStyle name="Input 3 2 6 2 3" xfId="9784" xr:uid="{48BD8BF1-1CC5-497D-900A-ACCE98D561A0}"/>
    <cellStyle name="Input 3 2 6 2 4" xfId="17647" xr:uid="{EC9D79A6-50B5-452A-BD6E-4C687E5D6D9B}"/>
    <cellStyle name="Input 3 2 6 2 5" xfId="25658" xr:uid="{2788408D-337A-4975-8615-B216EF399BF7}"/>
    <cellStyle name="Input 3 2 6 2 6" xfId="33477" xr:uid="{9E1D1B1E-6281-45E0-89D0-8CE237202DD6}"/>
    <cellStyle name="Input 3 2 6 2 7" xfId="41438" xr:uid="{3141B07F-9E59-46C5-8CCA-27DAE9965849}"/>
    <cellStyle name="Input 3 2 6 3" xfId="1899" xr:uid="{5CEE6C9C-EB14-4D75-97A4-FF833953BB30}"/>
    <cellStyle name="Input 3 2 6 3 2" xfId="5978" xr:uid="{2D3FCE58-0396-4D0E-BA01-DB3B09F585BD}"/>
    <cellStyle name="Input 3 2 6 3 2 2" xfId="14193" xr:uid="{EEFD98D8-9F53-47CE-9A54-17B5164BA869}"/>
    <cellStyle name="Input 3 2 6 3 2 3" xfId="22057" xr:uid="{9BA4259B-984A-49C6-94A4-0BF3AD0BC23A}"/>
    <cellStyle name="Input 3 2 6 3 2 4" xfId="30037" xr:uid="{6D2701BA-49E7-4A3C-AE67-8D7AA535D4DB}"/>
    <cellStyle name="Input 3 2 6 3 2 5" xfId="37864" xr:uid="{EF9761A1-0C29-4043-99B3-869FEBA2F1F2}"/>
    <cellStyle name="Input 3 2 6 3 2 6" xfId="45817" xr:uid="{8A1E0E7E-4FBE-4DF2-8B15-4A29CBEC77FA}"/>
    <cellStyle name="Input 3 2 6 3 3" xfId="10125" xr:uid="{5F319CBA-8C62-40BC-B52E-9AF25C80DD21}"/>
    <cellStyle name="Input 3 2 6 3 4" xfId="17990" xr:uid="{64518CCB-5A62-42D7-8AEF-840D0084EF46}"/>
    <cellStyle name="Input 3 2 6 3 5" xfId="25997" xr:uid="{CF1A5CE4-C445-4498-A082-4CF4DB3E959C}"/>
    <cellStyle name="Input 3 2 6 3 6" xfId="33820" xr:uid="{6BC8E680-5802-4F9A-8FF0-4A2DEE41BF8D}"/>
    <cellStyle name="Input 3 2 6 3 7" xfId="41781" xr:uid="{84B4349A-10A7-4877-9AE7-5C60EA395081}"/>
    <cellStyle name="Input 3 2 6 4" xfId="2233" xr:uid="{06D7E206-E5E1-47BD-BAC5-39F61552B1EA}"/>
    <cellStyle name="Input 3 2 6 4 2" xfId="6307" xr:uid="{1022ECE5-C9BA-463E-AFC8-569FFF0DB0A6}"/>
    <cellStyle name="Input 3 2 6 4 2 2" xfId="14522" xr:uid="{0B825A78-EEE7-497B-95A9-D4A225C3FBC7}"/>
    <cellStyle name="Input 3 2 6 4 2 3" xfId="22386" xr:uid="{474DDD9B-E43F-4EEE-A9FE-314A022B3097}"/>
    <cellStyle name="Input 3 2 6 4 2 4" xfId="30366" xr:uid="{9C74DB08-BFB2-4D55-9AB7-BF9AB54F935F}"/>
    <cellStyle name="Input 3 2 6 4 2 5" xfId="38193" xr:uid="{426E7756-3C33-4A0D-AC8B-E110EE8CFF53}"/>
    <cellStyle name="Input 3 2 6 4 2 6" xfId="46146" xr:uid="{75619CAE-12F8-4A96-BDDE-C4B1DDC8BCB1}"/>
    <cellStyle name="Input 3 2 6 4 3" xfId="10459" xr:uid="{5BE63CEA-F52B-4968-91D1-CFCD8E70CBE2}"/>
    <cellStyle name="Input 3 2 6 4 4" xfId="18324" xr:uid="{F674C130-45A2-49C5-881B-756270DA036B}"/>
    <cellStyle name="Input 3 2 6 4 5" xfId="26331" xr:uid="{11941F8D-EF1A-47F1-A201-4A4663DA79D0}"/>
    <cellStyle name="Input 3 2 6 4 6" xfId="34154" xr:uid="{51EC0560-2F55-46AB-AF87-B3F0A550B51D}"/>
    <cellStyle name="Input 3 2 6 4 7" xfId="42115" xr:uid="{8D4A1457-F443-4DE8-9546-979D84BC65EE}"/>
    <cellStyle name="Input 3 2 6 5" xfId="2553" xr:uid="{ED1F5418-997E-46C4-A876-247D90634AB4}"/>
    <cellStyle name="Input 3 2 6 5 2" xfId="6609" xr:uid="{5E854111-18A8-4CA8-A406-D8E37683C70A}"/>
    <cellStyle name="Input 3 2 6 5 2 2" xfId="14824" xr:uid="{00BFA47F-618F-46A1-B397-53C525734B7C}"/>
    <cellStyle name="Input 3 2 6 5 2 3" xfId="22688" xr:uid="{5AEE0476-F927-4A25-B403-A12561080898}"/>
    <cellStyle name="Input 3 2 6 5 2 4" xfId="30668" xr:uid="{36FB6CFD-78B8-476A-AD38-3BD81536D1CF}"/>
    <cellStyle name="Input 3 2 6 5 2 5" xfId="38495" xr:uid="{4A781B38-383C-43A7-B0F0-D7765F518FA2}"/>
    <cellStyle name="Input 3 2 6 5 2 6" xfId="46448" xr:uid="{B3424DE9-8CCF-4DB4-A570-9CADFF83C6BE}"/>
    <cellStyle name="Input 3 2 6 5 3" xfId="10779" xr:uid="{BE780D8F-47E6-4F4B-ADF4-488D3A587091}"/>
    <cellStyle name="Input 3 2 6 5 4" xfId="18644" xr:uid="{4C43F2B4-E980-4428-9559-F459FAA5DAD3}"/>
    <cellStyle name="Input 3 2 6 5 5" xfId="26647" xr:uid="{0596731E-AC23-448F-8E2A-13BB17C799DD}"/>
    <cellStyle name="Input 3 2 6 5 6" xfId="34474" xr:uid="{7B4BEFA7-78A3-4AB3-8362-3C87B3901EBF}"/>
    <cellStyle name="Input 3 2 6 5 7" xfId="42435" xr:uid="{D2D5D250-61A3-49FE-9CA5-DAE70812DBAD}"/>
    <cellStyle name="Input 3 2 6 6" xfId="2879" xr:uid="{08286A10-54B1-4204-8D11-F2C240424BEC}"/>
    <cellStyle name="Input 3 2 6 6 2" xfId="6929" xr:uid="{041BB9FD-5DE0-4F37-9E26-2DCA87D0BD0B}"/>
    <cellStyle name="Input 3 2 6 6 2 2" xfId="15144" xr:uid="{652A839C-8130-4213-9FB1-E3393A965FD0}"/>
    <cellStyle name="Input 3 2 6 6 2 3" xfId="23008" xr:uid="{962634CD-B0AD-41EB-B02C-4BD4F669EC25}"/>
    <cellStyle name="Input 3 2 6 6 2 4" xfId="30988" xr:uid="{3BA27400-D15B-44DB-85A3-8BEC5F211573}"/>
    <cellStyle name="Input 3 2 6 6 2 5" xfId="38815" xr:uid="{E253CE24-8A06-4419-A787-130AF97A47E9}"/>
    <cellStyle name="Input 3 2 6 6 2 6" xfId="46768" xr:uid="{1445A694-351A-417F-9883-390B4E9A3A5E}"/>
    <cellStyle name="Input 3 2 6 6 3" xfId="11105" xr:uid="{03AB3070-F425-42BD-9C5E-B4BA53C67EDA}"/>
    <cellStyle name="Input 3 2 6 6 4" xfId="18970" xr:uid="{D9F906F0-936F-4C39-9EF6-1827C5BC6134}"/>
    <cellStyle name="Input 3 2 6 6 5" xfId="26973" xr:uid="{C3DF1D3C-6539-4DC2-AD5D-7891BE937DB7}"/>
    <cellStyle name="Input 3 2 6 6 6" xfId="34800" xr:uid="{FF67D675-0E6A-401B-BEAA-17C6E1046C0D}"/>
    <cellStyle name="Input 3 2 6 6 7" xfId="42761" xr:uid="{2DE4461B-7FEC-46CD-90B8-5AF496302181}"/>
    <cellStyle name="Input 3 2 6 7" xfId="3195" xr:uid="{61C68A9E-4E5E-4DD5-9ACA-3C075E7D4832}"/>
    <cellStyle name="Input 3 2 6 7 2" xfId="7228" xr:uid="{65199884-CDCB-4766-812D-D1CA421D1B31}"/>
    <cellStyle name="Input 3 2 6 7 2 2" xfId="15443" xr:uid="{45DFFE2C-DED5-4B1E-8751-6B5A23B20E40}"/>
    <cellStyle name="Input 3 2 6 7 2 3" xfId="23307" xr:uid="{519AD520-5329-45BD-941A-3124863C6B40}"/>
    <cellStyle name="Input 3 2 6 7 2 4" xfId="31287" xr:uid="{0E78D863-4946-4822-BF97-E63024B515CA}"/>
    <cellStyle name="Input 3 2 6 7 2 5" xfId="39114" xr:uid="{CA9508B3-C80B-4F19-9C56-E7E19BC88BE0}"/>
    <cellStyle name="Input 3 2 6 7 2 6" xfId="47067" xr:uid="{ED98F5D6-184B-4581-9549-00991DAD9C1A}"/>
    <cellStyle name="Input 3 2 6 7 3" xfId="11419" xr:uid="{694F79CB-BE32-497A-89DF-B3E5612796FE}"/>
    <cellStyle name="Input 3 2 6 7 4" xfId="19286" xr:uid="{BA4AE668-1E8B-405A-87EC-DE034B8C97E8}"/>
    <cellStyle name="Input 3 2 6 7 5" xfId="27286" xr:uid="{FDF09EC9-326E-4F7D-BB0A-440F1CE424CD}"/>
    <cellStyle name="Input 3 2 6 7 6" xfId="35116" xr:uid="{2C673016-EC4A-4065-B0B3-DCA1A6B2468E}"/>
    <cellStyle name="Input 3 2 6 7 7" xfId="43077" xr:uid="{5F9B5CF4-98A3-4028-AD83-D43D99EF405D}"/>
    <cellStyle name="Input 3 2 6 8" xfId="3508" xr:uid="{5BF5B7C3-8E62-413B-B8DA-054427111BB5}"/>
    <cellStyle name="Input 3 2 6 8 2" xfId="7536" xr:uid="{93A9D936-5971-462A-ABD5-C106652BD020}"/>
    <cellStyle name="Input 3 2 6 8 2 2" xfId="15751" xr:uid="{7C3E4D24-964B-40BD-A519-DFF860C12AA4}"/>
    <cellStyle name="Input 3 2 6 8 2 3" xfId="23615" xr:uid="{BC374480-6659-4D3D-B6DF-E455EA1FBC4F}"/>
    <cellStyle name="Input 3 2 6 8 2 4" xfId="31595" xr:uid="{0A2D69B7-49E6-4ABC-9C29-B38D1CE0DDF5}"/>
    <cellStyle name="Input 3 2 6 8 2 5" xfId="39422" xr:uid="{BBA381B4-77B0-4AF3-AB36-2D73D1140FBC}"/>
    <cellStyle name="Input 3 2 6 8 2 6" xfId="47375" xr:uid="{525B0B67-B473-458A-81A5-F2EB2600AE51}"/>
    <cellStyle name="Input 3 2 6 8 3" xfId="11732" xr:uid="{621DD8FC-5EE2-4F52-8E12-20632D03C6B9}"/>
    <cellStyle name="Input 3 2 6 8 4" xfId="19599" xr:uid="{1CAF3060-1E29-4B10-94EF-A659ECE6ABDC}"/>
    <cellStyle name="Input 3 2 6 8 5" xfId="27599" xr:uid="{21EB3EE0-9C72-4D89-862A-CAC1CDF43DB9}"/>
    <cellStyle name="Input 3 2 6 8 6" xfId="35429" xr:uid="{3D42453F-4598-4750-A420-FF1CF137A415}"/>
    <cellStyle name="Input 3 2 6 8 7" xfId="43390" xr:uid="{6B225C7C-7197-4BA2-A534-6295A7087D27}"/>
    <cellStyle name="Input 3 2 6 9" xfId="3804" xr:uid="{F8201999-F796-4525-B3AE-185461724008}"/>
    <cellStyle name="Input 3 2 6 9 2" xfId="7832" xr:uid="{38BE220C-8755-4F5D-808D-60BC133C808F}"/>
    <cellStyle name="Input 3 2 6 9 2 2" xfId="16047" xr:uid="{AC9FBBE3-F5E2-4B17-B9FC-A03F820DEF3A}"/>
    <cellStyle name="Input 3 2 6 9 2 3" xfId="23911" xr:uid="{995AD115-B11C-4F05-A9C9-3758CCFD1DA2}"/>
    <cellStyle name="Input 3 2 6 9 2 4" xfId="31891" xr:uid="{EC1EF506-4968-485E-87FA-5C47167FD8D4}"/>
    <cellStyle name="Input 3 2 6 9 2 5" xfId="39718" xr:uid="{4863E1C2-1CCD-44A7-939E-4B03B60EF84A}"/>
    <cellStyle name="Input 3 2 6 9 2 6" xfId="47671" xr:uid="{FB0C5584-0556-4B50-8BCE-05013FEB73C5}"/>
    <cellStyle name="Input 3 2 6 9 3" xfId="12028" xr:uid="{EF87FDA3-9212-4CE0-8D07-DB5AED6B982F}"/>
    <cellStyle name="Input 3 2 6 9 4" xfId="19895" xr:uid="{9272BBA2-44E2-49FB-860D-53BC2142DD62}"/>
    <cellStyle name="Input 3 2 6 9 5" xfId="27895" xr:uid="{ADCD4372-98DB-4D2E-BB5D-D2D010A6B99E}"/>
    <cellStyle name="Input 3 2 6 9 6" xfId="35725" xr:uid="{63F86A7B-DDD0-423F-8E14-81C271FCC85A}"/>
    <cellStyle name="Input 3 2 6 9 7" xfId="43686" xr:uid="{359A66AC-80E3-42D7-9ECE-72820B8E8E8D}"/>
    <cellStyle name="Input 3 2 7" xfId="1317" xr:uid="{4E08E745-0ECF-481E-B7FD-418B969524B3}"/>
    <cellStyle name="Input 3 2 7 2" xfId="5433" xr:uid="{182F6E6F-A80C-4619-BBD2-3DAC3636BF59}"/>
    <cellStyle name="Input 3 2 7 2 2" xfId="13648" xr:uid="{FB73A1D4-3EE7-4A7F-96EB-ADBAD661DCF4}"/>
    <cellStyle name="Input 3 2 7 2 3" xfId="21512" xr:uid="{CF37A885-FFBB-4B36-B33F-E2C45C0549EA}"/>
    <cellStyle name="Input 3 2 7 2 4" xfId="29492" xr:uid="{C53E999D-2891-45C3-A6A4-DCE6AE834770}"/>
    <cellStyle name="Input 3 2 7 2 5" xfId="37319" xr:uid="{3D87A946-95E5-4701-A07C-34A36CFC1C9C}"/>
    <cellStyle name="Input 3 2 7 2 6" xfId="45272" xr:uid="{1B012D6B-A2A8-4EC7-BE4F-1F08D151823A}"/>
    <cellStyle name="Input 3 2 7 3" xfId="9546" xr:uid="{79DF6D4D-2F67-43EA-BD17-C87660D37824}"/>
    <cellStyle name="Input 3 2 7 4" xfId="17408" xr:uid="{08E85AC0-AB02-4D61-881A-F30816403A2A}"/>
    <cellStyle name="Input 3 2 7 5" xfId="25421" xr:uid="{840C0753-9A0B-4579-8115-1DAA31DF0296}"/>
    <cellStyle name="Input 3 2 7 6" xfId="33238" xr:uid="{1387F8D4-92BD-46F2-89B2-2215B3C6AF36}"/>
    <cellStyle name="Input 3 2 7 7" xfId="41199" xr:uid="{63B7D961-5597-4783-B59F-F2FFB758F370}"/>
    <cellStyle name="Input 3 2 8" xfId="1660" xr:uid="{3A105A16-E38A-4A21-887D-B684186DE96C}"/>
    <cellStyle name="Input 3 2 8 2" xfId="5752" xr:uid="{6197F3CB-F501-4E0D-B9D5-7A21F200843B}"/>
    <cellStyle name="Input 3 2 8 2 2" xfId="13967" xr:uid="{A7B3F2D9-D147-4DFE-A558-67E4E5456565}"/>
    <cellStyle name="Input 3 2 8 2 3" xfId="21831" xr:uid="{11AA7901-DBE4-4937-87B8-62AB9411C268}"/>
    <cellStyle name="Input 3 2 8 2 4" xfId="29811" xr:uid="{73827FB2-56B2-4222-A491-16D3731345BD}"/>
    <cellStyle name="Input 3 2 8 2 5" xfId="37638" xr:uid="{F20AFEAB-61A0-40FE-8F44-719134BAAF76}"/>
    <cellStyle name="Input 3 2 8 2 6" xfId="45591" xr:uid="{DF43F3C8-17C3-4F44-92A1-9DAAD4C5746B}"/>
    <cellStyle name="Input 3 2 8 3" xfId="9887" xr:uid="{AC473142-1AF1-4145-9079-D3D9F3DF56E7}"/>
    <cellStyle name="Input 3 2 8 4" xfId="17751" xr:uid="{ACE86A0A-B6A6-4039-8D3F-ED97870750D4}"/>
    <cellStyle name="Input 3 2 8 5" xfId="25761" xr:uid="{FAC33FA1-3942-4AA6-AE3A-A11A52662A5C}"/>
    <cellStyle name="Input 3 2 8 6" xfId="33581" xr:uid="{CC31D951-93C0-4AFE-8AC0-34028F3B4B4B}"/>
    <cellStyle name="Input 3 2 8 7" xfId="41542" xr:uid="{F55E9D77-8708-45BF-9C21-C57DFBCB12C2}"/>
    <cellStyle name="Input 3 2 9" xfId="1998" xr:uid="{62776181-ABE3-49D1-9482-3EB70C3F051D}"/>
    <cellStyle name="Input 3 2 9 2" xfId="6072" xr:uid="{2F5EAA34-D1DE-41F8-BCD5-5B031D4D846C}"/>
    <cellStyle name="Input 3 2 9 2 2" xfId="14287" xr:uid="{CBC237BF-AF0E-4148-AC6E-7ADED6C61CC6}"/>
    <cellStyle name="Input 3 2 9 2 3" xfId="22151" xr:uid="{E0310917-B1C3-495C-9C5D-F18895ED9C39}"/>
    <cellStyle name="Input 3 2 9 2 4" xfId="30131" xr:uid="{C6DEED96-5945-4951-92E2-77A73BC12D8B}"/>
    <cellStyle name="Input 3 2 9 2 5" xfId="37958" xr:uid="{CDF7CD42-0511-49C9-B7BF-04C17F4CA44D}"/>
    <cellStyle name="Input 3 2 9 2 6" xfId="45911" xr:uid="{0F2462B4-8293-4A1E-A8FA-D5B4C153054F}"/>
    <cellStyle name="Input 3 2 9 3" xfId="10224" xr:uid="{375DACF5-EA49-4167-BDD7-F14DE56C054E}"/>
    <cellStyle name="Input 3 2 9 4" xfId="18089" xr:uid="{A4039B84-CA6B-4A4F-8C14-BC0C8643CD18}"/>
    <cellStyle name="Input 3 2 9 5" xfId="26096" xr:uid="{E33D413E-FB93-4993-9A38-5E7B4A18BDF8}"/>
    <cellStyle name="Input 3 2 9 6" xfId="33919" xr:uid="{88A85CB8-78DA-40B5-A7CA-6AA4FFD54FEF}"/>
    <cellStyle name="Input 3 2 9 7" xfId="41880" xr:uid="{23489EDD-3B8C-4E2F-9736-5F178508CDF9}"/>
    <cellStyle name="Input 3 20" xfId="3234" xr:uid="{50038A2D-2FA9-4B76-B1A6-50D1BA94C06D}"/>
    <cellStyle name="Input 3 20 2" xfId="7263" xr:uid="{95A77F13-4DE2-4DF1-8CDF-0C24D69F3E12}"/>
    <cellStyle name="Input 3 20 2 2" xfId="15478" xr:uid="{63E5744E-4577-419A-B258-5B5BE225BDC6}"/>
    <cellStyle name="Input 3 20 2 3" xfId="23342" xr:uid="{6E88D6C4-82F7-4CF8-8598-E1648CDD4599}"/>
    <cellStyle name="Input 3 20 2 4" xfId="31322" xr:uid="{9B406477-0C11-4525-A270-B858990D16DE}"/>
    <cellStyle name="Input 3 20 2 5" xfId="39149" xr:uid="{BD10037A-4437-480A-B3C0-07E4E78E46E8}"/>
    <cellStyle name="Input 3 20 2 6" xfId="47102" xr:uid="{F9AB7839-AA3C-4C7F-A9DD-F557438F3170}"/>
    <cellStyle name="Input 3 20 3" xfId="11458" xr:uid="{36591CB9-1145-4B70-A427-2D54A94568B4}"/>
    <cellStyle name="Input 3 20 4" xfId="19325" xr:uid="{0619C27B-786A-4699-A581-E8E708BAC003}"/>
    <cellStyle name="Input 3 20 5" xfId="27325" xr:uid="{43B847D7-A037-42B7-BA1A-547875B3E4B3}"/>
    <cellStyle name="Input 3 20 6" xfId="35155" xr:uid="{55322246-CFDF-444C-AA36-638F895B6C73}"/>
    <cellStyle name="Input 3 20 7" xfId="43116" xr:uid="{FBA6C49C-2A5E-4F9A-BDBA-3741C59B691B}"/>
    <cellStyle name="Input 3 21" xfId="3531" xr:uid="{EC2F5B46-D197-42A4-B1F9-EE4FA759B097}"/>
    <cellStyle name="Input 3 21 2" xfId="7559" xr:uid="{B971E0F8-C06B-40AF-9F1D-E450A38B1EF5}"/>
    <cellStyle name="Input 3 21 2 2" xfId="15774" xr:uid="{3B2358C9-94DD-4D6F-A69B-BC56B24ADF73}"/>
    <cellStyle name="Input 3 21 2 3" xfId="23638" xr:uid="{5BA06477-BAC4-43BD-A823-22B0D9F59734}"/>
    <cellStyle name="Input 3 21 2 4" xfId="31618" xr:uid="{A3BF4A22-2960-41E6-8368-6259A9AAB761}"/>
    <cellStyle name="Input 3 21 2 5" xfId="39445" xr:uid="{25047024-52AD-452D-9A01-4660971D08A0}"/>
    <cellStyle name="Input 3 21 2 6" xfId="47398" xr:uid="{15E7F3FA-3F36-4D02-95D5-90D236060074}"/>
    <cellStyle name="Input 3 21 3" xfId="11755" xr:uid="{F1CBC7C2-5776-432C-AC8D-F4C130F601B5}"/>
    <cellStyle name="Input 3 21 4" xfId="19622" xr:uid="{732C492C-8869-4654-AE84-947D093A288E}"/>
    <cellStyle name="Input 3 21 5" xfId="27622" xr:uid="{65482A20-AE89-44C8-B258-95AEDEDA3C5E}"/>
    <cellStyle name="Input 3 21 6" xfId="35452" xr:uid="{406EC324-9DB7-4619-B592-1640F966F3B9}"/>
    <cellStyle name="Input 3 21 7" xfId="43413" xr:uid="{F8663B26-0B93-4D3C-B26E-0B9C3FD0BE51}"/>
    <cellStyle name="Input 3 22" xfId="3825" xr:uid="{7B4BDF32-8319-43C6-98BB-60B60931D0CC}"/>
    <cellStyle name="Input 3 22 2" xfId="7853" xr:uid="{6D90E879-FA2A-494B-A7D5-1EE6FCD526C1}"/>
    <cellStyle name="Input 3 22 2 2" xfId="16068" xr:uid="{FB71B60E-E48B-45C4-AAB3-E88B7FF3B663}"/>
    <cellStyle name="Input 3 22 2 3" xfId="23932" xr:uid="{279009F9-C35F-450D-A142-F8A88ACA319F}"/>
    <cellStyle name="Input 3 22 2 4" xfId="31912" xr:uid="{27FA3228-5C82-46BF-9136-DC49D0685AEA}"/>
    <cellStyle name="Input 3 22 2 5" xfId="39739" xr:uid="{E96A2CFB-F8A9-4E60-98B6-72BA68323007}"/>
    <cellStyle name="Input 3 22 2 6" xfId="47692" xr:uid="{619B52FE-A4C7-4C51-849A-D0622B3FF6D8}"/>
    <cellStyle name="Input 3 22 3" xfId="12049" xr:uid="{810BB8CA-CF15-42A4-A8B4-6BF8B932A24F}"/>
    <cellStyle name="Input 3 22 4" xfId="19916" xr:uid="{6AA0B3F7-9FBE-4017-88E7-E6D1E15B5BC0}"/>
    <cellStyle name="Input 3 22 5" xfId="27916" xr:uid="{A604653B-AECC-4685-A774-887BCEB6857B}"/>
    <cellStyle name="Input 3 22 6" xfId="35746" xr:uid="{CA864C3F-F5E6-4B4A-B610-D2FEB80E4F3F}"/>
    <cellStyle name="Input 3 22 7" xfId="43707" xr:uid="{44D1F264-B408-4C63-9965-4B3C33A99747}"/>
    <cellStyle name="Input 3 23" xfId="4137" xr:uid="{36A371A4-F63A-46BF-8138-FB250E87F61D}"/>
    <cellStyle name="Input 3 23 2" xfId="8143" xr:uid="{372A95CD-32E8-4466-A280-69C6AF647F08}"/>
    <cellStyle name="Input 3 23 2 2" xfId="16358" xr:uid="{552A894D-C2C9-4652-B4D3-5E803E381CEE}"/>
    <cellStyle name="Input 3 23 2 3" xfId="24222" xr:uid="{9FDBA836-3F2A-4EE0-B93B-51C00EB67EF3}"/>
    <cellStyle name="Input 3 23 2 4" xfId="32202" xr:uid="{D338015E-18F5-494F-98D5-050BBA1B0C63}"/>
    <cellStyle name="Input 3 23 2 5" xfId="40029" xr:uid="{6B8255D5-FD68-4660-9537-5B916227D6E7}"/>
    <cellStyle name="Input 3 23 2 6" xfId="47982" xr:uid="{2D1CA23A-FDA2-4B60-BA8E-A32C8F28643B}"/>
    <cellStyle name="Input 3 23 3" xfId="12359" xr:uid="{17B515BD-6FF9-41D1-A5EF-2D2E8EF92B83}"/>
    <cellStyle name="Input 3 23 4" xfId="20228" xr:uid="{80A92A9F-99B7-4658-BD9D-ED39958A1E98}"/>
    <cellStyle name="Input 3 23 5" xfId="28223" xr:uid="{10C4BB8F-B866-4208-8CF1-4A28CB6D7958}"/>
    <cellStyle name="Input 3 23 6" xfId="36058" xr:uid="{3A1495E9-0043-4D9E-B83F-52D91344478F}"/>
    <cellStyle name="Input 3 23 7" xfId="44019" xr:uid="{49DA7A3B-7ADD-46DC-8E58-42ECCA03106A}"/>
    <cellStyle name="Input 3 24" xfId="4416" xr:uid="{598B7850-98B4-43AB-84A4-B53AA546C01C}"/>
    <cellStyle name="Input 3 24 2" xfId="8422" xr:uid="{23B37522-3F60-44DE-AAD3-38D368E94E82}"/>
    <cellStyle name="Input 3 24 2 2" xfId="16637" xr:uid="{AEF19903-A2FF-4123-A409-80E6021734EB}"/>
    <cellStyle name="Input 3 24 2 3" xfId="24501" xr:uid="{33CEF644-F146-44E1-A7B2-6546E82FCD96}"/>
    <cellStyle name="Input 3 24 2 4" xfId="32481" xr:uid="{3B3926E5-B297-401D-ACDB-B05404F474DA}"/>
    <cellStyle name="Input 3 24 2 5" xfId="40308" xr:uid="{6F250898-D484-4853-9F03-F48C7C543CDA}"/>
    <cellStyle name="Input 3 24 2 6" xfId="48261" xr:uid="{95F69BFA-797D-468A-AF0B-AC6DDA2D0572}"/>
    <cellStyle name="Input 3 24 3" xfId="12638" xr:uid="{002E19B1-B299-4530-B4D9-59D06C5D8EAF}"/>
    <cellStyle name="Input 3 24 4" xfId="20507" xr:uid="{67AFBA01-D72D-4220-8410-DB011849B3F7}"/>
    <cellStyle name="Input 3 24 5" xfId="28502" xr:uid="{3A634BE0-B9E7-418F-850D-9BB44A3EADB0}"/>
    <cellStyle name="Input 3 24 6" xfId="36337" xr:uid="{CAA0DAE8-ED50-482E-94F0-DBA4B6C67247}"/>
    <cellStyle name="Input 3 24 7" xfId="44298" xr:uid="{82C93F7F-75D2-49DC-AF3A-505E04F6101B}"/>
    <cellStyle name="Input 3 25" xfId="4988" xr:uid="{C4900EB8-36EB-41A4-9B1D-362EB519DEB8}"/>
    <cellStyle name="Input 3 25 2" xfId="13206" xr:uid="{276CA5F1-410C-4126-BE0A-DD1AF13FAF4F}"/>
    <cellStyle name="Input 3 25 3" xfId="21072" xr:uid="{77EE323E-EB7A-4B28-AC58-5E4C2A04E8CD}"/>
    <cellStyle name="Input 3 25 4" xfId="29055" xr:uid="{2C4847D8-CD96-43AB-9467-82FDA246402A}"/>
    <cellStyle name="Input 3 25 5" xfId="36885" xr:uid="{C8C9FE76-8650-4DF3-BB91-31FB4600C3D4}"/>
    <cellStyle name="Input 3 25 6" xfId="44838" xr:uid="{F702FB0F-964D-4246-BD5B-CD67259C5278}"/>
    <cellStyle name="Input 3 26" xfId="9064" xr:uid="{E315F5AF-53C8-47F2-B2D5-8096A1DCF878}"/>
    <cellStyle name="Input 3 27" xfId="16933" xr:uid="{0AE2FBC1-ED0A-41D8-9479-8ABBDDCDF868}"/>
    <cellStyle name="Input 3 28" xfId="24957" xr:uid="{0AC49E49-85BB-4984-BFBE-7325F66D4679}"/>
    <cellStyle name="Input 3 29" xfId="32773" xr:uid="{9DC5D005-BF9E-487D-8DF1-49CD4D8DC1F7}"/>
    <cellStyle name="Input 3 3" xfId="893" xr:uid="{697DEA9B-9EF4-43AD-9960-8731D81C0CF5}"/>
    <cellStyle name="Input 3 3 10" xfId="2320" xr:uid="{5A5B4038-60F7-40E8-BFB7-3ED0E87E36C1}"/>
    <cellStyle name="Input 3 3 10 2" xfId="6388" xr:uid="{B4C9D6E6-5CD5-4A92-95ED-8EFFBFA6A43F}"/>
    <cellStyle name="Input 3 3 10 2 2" xfId="14603" xr:uid="{64E022DE-C57C-4A58-B617-67A484C840B0}"/>
    <cellStyle name="Input 3 3 10 2 3" xfId="22467" xr:uid="{66A608C9-5521-468F-B6A9-9246B7098061}"/>
    <cellStyle name="Input 3 3 10 2 4" xfId="30447" xr:uid="{00F860B1-92ED-4317-8736-415229089655}"/>
    <cellStyle name="Input 3 3 10 2 5" xfId="38274" xr:uid="{D61FF4FE-2885-4667-9B96-7F62AE22E58C}"/>
    <cellStyle name="Input 3 3 10 2 6" xfId="46227" xr:uid="{8CF41616-DD87-4D87-92ED-2169A212B7A9}"/>
    <cellStyle name="Input 3 3 10 3" xfId="10546" xr:uid="{FE02C371-BC88-4B5D-89E4-A16A0D721E8F}"/>
    <cellStyle name="Input 3 3 10 4" xfId="18411" xr:uid="{7E54FCB8-CB25-4308-A2C5-FEA38152BCE8}"/>
    <cellStyle name="Input 3 3 10 5" xfId="26417" xr:uid="{2B6BA01B-5C0D-4630-9320-8719E3E8643D}"/>
    <cellStyle name="Input 3 3 10 6" xfId="34241" xr:uid="{C5B9D8E6-38AF-4E53-A234-350F90B67295}"/>
    <cellStyle name="Input 3 3 10 7" xfId="42202" xr:uid="{D7CED30C-91B9-4EBF-BD67-1DD7F43DC8D1}"/>
    <cellStyle name="Input 3 3 11" xfId="2652" xr:uid="{9E5B9A68-68BA-4065-BE42-8C2B2B8ED616}"/>
    <cellStyle name="Input 3 3 11 2" xfId="6702" xr:uid="{F34B3133-603C-43DF-8F99-8E1E076D809B}"/>
    <cellStyle name="Input 3 3 11 2 2" xfId="14917" xr:uid="{909B1601-C459-4EA9-86E8-2EAF1D605951}"/>
    <cellStyle name="Input 3 3 11 2 3" xfId="22781" xr:uid="{C7C42D9C-F1FB-4A58-961A-871C2699AB35}"/>
    <cellStyle name="Input 3 3 11 2 4" xfId="30761" xr:uid="{A9EFBAA0-2084-4542-9E81-743D96DAFC75}"/>
    <cellStyle name="Input 3 3 11 2 5" xfId="38588" xr:uid="{E6A468E6-33F4-475E-B448-0AF22E38D2DF}"/>
    <cellStyle name="Input 3 3 11 2 6" xfId="46541" xr:uid="{74E42DE0-E5C3-4BE6-BA7D-BEFAA628B0CD}"/>
    <cellStyle name="Input 3 3 11 3" xfId="10878" xr:uid="{72AC4720-ED14-4BBF-90C9-8107312E16E4}"/>
    <cellStyle name="Input 3 3 11 4" xfId="18743" xr:uid="{7A3EAF87-BB3F-4078-92B7-BDAC74B475A0}"/>
    <cellStyle name="Input 3 3 11 5" xfId="26746" xr:uid="{CD50A86C-79AB-4CF1-BFB6-75A3760F9AFF}"/>
    <cellStyle name="Input 3 3 11 6" xfId="34573" xr:uid="{D591A050-B8DB-4332-B550-176489AEE390}"/>
    <cellStyle name="Input 3 3 11 7" xfId="42534" xr:uid="{2DEC00A8-2830-4FF2-94E1-00B6CD47F3D9}"/>
    <cellStyle name="Input 3 3 12" xfId="2962" xr:uid="{4F5A2E43-B0DE-4C8C-9814-ADE3A320D667}"/>
    <cellStyle name="Input 3 3 12 2" xfId="7007" xr:uid="{A14C0648-0175-4370-A291-F130C19F8B8B}"/>
    <cellStyle name="Input 3 3 12 2 2" xfId="15222" xr:uid="{2B3043A3-5F9F-4D26-8DF2-2FACA81F7893}"/>
    <cellStyle name="Input 3 3 12 2 3" xfId="23086" xr:uid="{57A12110-91C9-4C04-8B87-91E30B0FF0A5}"/>
    <cellStyle name="Input 3 3 12 2 4" xfId="31066" xr:uid="{D54C889F-E9D9-46D8-B281-4B11BB11742A}"/>
    <cellStyle name="Input 3 3 12 2 5" xfId="38893" xr:uid="{72EDC3DF-9C02-4A95-9210-F61AFE1FF4E2}"/>
    <cellStyle name="Input 3 3 12 2 6" xfId="46846" xr:uid="{24F62728-F1C2-4C51-BD17-8C16094DE8B0}"/>
    <cellStyle name="Input 3 3 12 3" xfId="11188" xr:uid="{51837B51-75CD-44C2-8E05-F60749D5A5A8}"/>
    <cellStyle name="Input 3 3 12 4" xfId="19053" xr:uid="{1F925F27-268F-423E-8A7B-DA95A9E308E9}"/>
    <cellStyle name="Input 3 3 12 5" xfId="27055" xr:uid="{119836B6-A3BF-4B68-9009-4F12A7A5F7FA}"/>
    <cellStyle name="Input 3 3 12 6" xfId="34883" xr:uid="{47237564-85FD-4673-A44A-E422D8EC786C}"/>
    <cellStyle name="Input 3 3 12 7" xfId="42844" xr:uid="{B4E2D836-46E6-4388-8175-8E71DCE928CA}"/>
    <cellStyle name="Input 3 3 13" xfId="3285" xr:uid="{1A930709-1B02-485C-BB74-E9EE5F393AB3}"/>
    <cellStyle name="Input 3 3 13 2" xfId="7313" xr:uid="{F77997AD-9B42-4953-8222-9ED3AC1E9A64}"/>
    <cellStyle name="Input 3 3 13 2 2" xfId="15528" xr:uid="{901251BA-7F41-4800-8064-7F5659BCE42E}"/>
    <cellStyle name="Input 3 3 13 2 3" xfId="23392" xr:uid="{82669551-91A7-418E-B566-B81C6257A628}"/>
    <cellStyle name="Input 3 3 13 2 4" xfId="31372" xr:uid="{748FEC70-052E-447D-873A-54D6606CC979}"/>
    <cellStyle name="Input 3 3 13 2 5" xfId="39199" xr:uid="{4F524892-00F3-4152-A452-AE70B65E7504}"/>
    <cellStyle name="Input 3 3 13 2 6" xfId="47152" xr:uid="{2A3C8EDE-5A94-414D-8D36-7C9DDF809017}"/>
    <cellStyle name="Input 3 3 13 3" xfId="11509" xr:uid="{E089EFD1-C958-4E4E-BEDA-B08AD83E1945}"/>
    <cellStyle name="Input 3 3 13 4" xfId="19376" xr:uid="{ED3B6544-4082-453A-A13D-A8F7D74536D8}"/>
    <cellStyle name="Input 3 3 13 5" xfId="27376" xr:uid="{BCBD508D-AB6A-42CF-957E-30E6ACBC8218}"/>
    <cellStyle name="Input 3 3 13 6" xfId="35206" xr:uid="{6E6B0C6C-B598-4D2C-A7B8-5DC450651A36}"/>
    <cellStyle name="Input 3 3 13 7" xfId="43167" xr:uid="{23876E04-6009-4BC6-BBDE-1B7F3CB0EE67}"/>
    <cellStyle name="Input 3 3 14" xfId="3577" xr:uid="{F3EC6FF8-D873-48BE-8213-AD7794F89CC8}"/>
    <cellStyle name="Input 3 3 14 2" xfId="7605" xr:uid="{E35D782C-BB15-4F7B-9A62-9CCA8BA60151}"/>
    <cellStyle name="Input 3 3 14 2 2" xfId="15820" xr:uid="{E45842E2-0746-4075-9381-57FA187A814D}"/>
    <cellStyle name="Input 3 3 14 2 3" xfId="23684" xr:uid="{B3501555-82C6-41D9-92CC-239F221502D4}"/>
    <cellStyle name="Input 3 3 14 2 4" xfId="31664" xr:uid="{91CE98EE-EF7A-4131-A623-5C1631C689FD}"/>
    <cellStyle name="Input 3 3 14 2 5" xfId="39491" xr:uid="{73523C1B-E396-41E3-A9F9-46ECBE2D4949}"/>
    <cellStyle name="Input 3 3 14 2 6" xfId="47444" xr:uid="{687FC413-4217-4DC8-858C-C9C91A3465C6}"/>
    <cellStyle name="Input 3 3 14 3" xfId="11801" xr:uid="{1E9C52C1-7D63-4C2C-9D82-24BB3DAAEC28}"/>
    <cellStyle name="Input 3 3 14 4" xfId="19668" xr:uid="{077171EF-749E-4AEE-AEDD-8036FA2A09FA}"/>
    <cellStyle name="Input 3 3 14 5" xfId="27668" xr:uid="{3FE2CF3B-5581-4D04-B0EF-E08838C6C658}"/>
    <cellStyle name="Input 3 3 14 6" xfId="35498" xr:uid="{76EDA474-EFCA-42EC-8C07-CE258D4504C6}"/>
    <cellStyle name="Input 3 3 14 7" xfId="43459" xr:uid="{55996772-16CB-46E4-881E-EC66B88BDA6F}"/>
    <cellStyle name="Input 3 3 15" xfId="3871" xr:uid="{7D6EBC3E-C2BF-4AEE-8A0C-DD61D063D7E2}"/>
    <cellStyle name="Input 3 3 15 2" xfId="7894" xr:uid="{8C7A226B-E5B8-40D3-939D-C6FDBB10547F}"/>
    <cellStyle name="Input 3 3 15 2 2" xfId="16109" xr:uid="{3C3437E2-6C8A-4BBA-952C-C1D0D9A2D23B}"/>
    <cellStyle name="Input 3 3 15 2 3" xfId="23973" xr:uid="{ECBDBB50-D55B-4897-9FA8-190D235FE85C}"/>
    <cellStyle name="Input 3 3 15 2 4" xfId="31953" xr:uid="{5574C3D1-9667-4D8A-BFA1-B2E037A499B8}"/>
    <cellStyle name="Input 3 3 15 2 5" xfId="39780" xr:uid="{0E6544F9-E10D-44B0-A1DB-F608679B483D}"/>
    <cellStyle name="Input 3 3 15 2 6" xfId="47733" xr:uid="{3B42F631-D6DE-444B-A3AE-2233EE4ADDE8}"/>
    <cellStyle name="Input 3 3 15 3" xfId="12095" xr:uid="{CDF4296B-4FC6-42E3-A517-9433C719DFA3}"/>
    <cellStyle name="Input 3 3 15 4" xfId="19962" xr:uid="{98FA15ED-E392-4159-9588-3D971A3A1ED2}"/>
    <cellStyle name="Input 3 3 15 5" xfId="27961" xr:uid="{F78ED4EC-0AC9-4F80-9088-CAC4B3AFDEFC}"/>
    <cellStyle name="Input 3 3 15 6" xfId="35792" xr:uid="{3C82245A-5AA8-46E0-B967-8251368F48F8}"/>
    <cellStyle name="Input 3 3 15 7" xfId="43753" xr:uid="{B10296E9-0435-4C45-B2F0-FE683DBEE9EA}"/>
    <cellStyle name="Input 3 3 16" xfId="4174" xr:uid="{63A1FAB6-3544-4242-9E74-02E494BBF24B}"/>
    <cellStyle name="Input 3 3 16 2" xfId="8180" xr:uid="{D8F3FB8D-3648-4C71-BDFC-CA3DC9890EAE}"/>
    <cellStyle name="Input 3 3 16 2 2" xfId="16395" xr:uid="{30152B63-5D5A-4835-AC4C-3440A23C4A3F}"/>
    <cellStyle name="Input 3 3 16 2 3" xfId="24259" xr:uid="{F4D427FE-8A7E-40A2-9ABB-FFBE184502F3}"/>
    <cellStyle name="Input 3 3 16 2 4" xfId="32239" xr:uid="{95683FC9-3235-4619-9978-84924CF05DE2}"/>
    <cellStyle name="Input 3 3 16 2 5" xfId="40066" xr:uid="{7C50E2AC-72EE-45E2-B9DF-55A47C3F46D3}"/>
    <cellStyle name="Input 3 3 16 2 6" xfId="48019" xr:uid="{AC9209CF-4D39-40D9-B834-82EE9D864D49}"/>
    <cellStyle name="Input 3 3 16 3" xfId="12396" xr:uid="{C4E52E9B-05B2-4DEC-B7ED-6E8346352C32}"/>
    <cellStyle name="Input 3 3 16 4" xfId="20265" xr:uid="{761FF990-40E2-4E4F-B802-9E1DE15EE4AE}"/>
    <cellStyle name="Input 3 3 16 5" xfId="28260" xr:uid="{F1D9BA32-5932-4660-8D74-74AF2FDC538F}"/>
    <cellStyle name="Input 3 3 16 6" xfId="36095" xr:uid="{2857AFDA-BF40-40F9-9A96-C45E3430EA7F}"/>
    <cellStyle name="Input 3 3 16 7" xfId="44056" xr:uid="{BA41B7EB-5A4B-4A36-A38A-EEAFE551087C}"/>
    <cellStyle name="Input 3 3 17" xfId="4457" xr:uid="{0BC2F835-CFC6-4EFE-8161-E7645F22A304}"/>
    <cellStyle name="Input 3 3 17 2" xfId="8459" xr:uid="{AC1FD893-A31D-43B3-AEC1-AA2CB97872DB}"/>
    <cellStyle name="Input 3 3 17 2 2" xfId="16674" xr:uid="{B23A2B2D-AA06-42BC-904F-0D8EE206945F}"/>
    <cellStyle name="Input 3 3 17 2 3" xfId="24538" xr:uid="{49B8B6C2-7D8F-424C-B8DA-59872B6C3D3C}"/>
    <cellStyle name="Input 3 3 17 2 4" xfId="32518" xr:uid="{52EED6D7-1B17-4AC6-A06F-46351DE634A3}"/>
    <cellStyle name="Input 3 3 17 2 5" xfId="40345" xr:uid="{20D18802-9584-4216-BA07-AEF38C436710}"/>
    <cellStyle name="Input 3 3 17 2 6" xfId="48298" xr:uid="{80B0DA3B-F5C2-4A3D-81EA-406A5510A6A1}"/>
    <cellStyle name="Input 3 3 17 3" xfId="12679" xr:uid="{9718C9E3-81BE-4EC3-BF26-5E046CC20D17}"/>
    <cellStyle name="Input 3 3 17 4" xfId="20548" xr:uid="{53185874-D993-4FBD-80E4-724E57E3FF10}"/>
    <cellStyle name="Input 3 3 17 5" xfId="28542" xr:uid="{D4F9CEA7-9EBB-4875-BB8A-322D87BA61A8}"/>
    <cellStyle name="Input 3 3 17 6" xfId="36378" xr:uid="{2BDA143D-7BB7-4A52-99CA-982C65F00826}"/>
    <cellStyle name="Input 3 3 17 7" xfId="44339" xr:uid="{3844DB10-EF84-4920-B286-AA6278388238}"/>
    <cellStyle name="Input 3 3 18" xfId="5036" xr:uid="{E06999C3-C305-4FDF-945A-26051C44A347}"/>
    <cellStyle name="Input 3 3 18 2" xfId="13251" xr:uid="{B52392FE-46E1-41D3-9CEF-E9240FAC4EC3}"/>
    <cellStyle name="Input 3 3 18 3" xfId="21115" xr:uid="{B9105A74-163D-48C2-BD9F-D81798A7E06E}"/>
    <cellStyle name="Input 3 3 18 4" xfId="29095" xr:uid="{2158A5F7-8A43-4A07-BCBA-0A3CC1A6D643}"/>
    <cellStyle name="Input 3 3 18 5" xfId="36922" xr:uid="{AC0DD552-9BF3-4773-9A12-116663F5A284}"/>
    <cellStyle name="Input 3 3 18 6" xfId="44875" xr:uid="{CA76B794-9D98-4BA7-A5A5-B6A63697A2F6}"/>
    <cellStyle name="Input 3 3 19" xfId="9122" xr:uid="{8A960738-A038-4445-85FE-200CAC149F5C}"/>
    <cellStyle name="Input 3 3 2" xfId="965" xr:uid="{62274980-B8D6-46C8-B0CD-1382E8884539}"/>
    <cellStyle name="Input 3 3 2 10" xfId="3943" xr:uid="{08CBEA1C-5ECA-4163-B130-892702697955}"/>
    <cellStyle name="Input 3 3 2 10 2" xfId="7962" xr:uid="{BA50D649-5CE0-436F-A8FF-FBE8D78372F5}"/>
    <cellStyle name="Input 3 3 2 10 2 2" xfId="16177" xr:uid="{2ED9A2ED-B25A-4277-A814-4BB9D6BBE1E6}"/>
    <cellStyle name="Input 3 3 2 10 2 3" xfId="24041" xr:uid="{E2DD3BD5-1B91-4D82-B8D0-49F538F8E1BF}"/>
    <cellStyle name="Input 3 3 2 10 2 4" xfId="32021" xr:uid="{7CB384A0-B592-4A8E-A3D5-057A25B37C63}"/>
    <cellStyle name="Input 3 3 2 10 2 5" xfId="39848" xr:uid="{0B858B01-C0A4-4846-AF88-F66829AC66B1}"/>
    <cellStyle name="Input 3 3 2 10 2 6" xfId="47801" xr:uid="{11FA2525-F704-4CCE-9080-6727BA1E4725}"/>
    <cellStyle name="Input 3 3 2 10 3" xfId="12165" xr:uid="{D3802669-4A30-4A8A-A4C0-B3810DC6C9B6}"/>
    <cellStyle name="Input 3 3 2 10 4" xfId="20034" xr:uid="{21F7A2F9-3E08-47C8-AC8E-3205CD911FE5}"/>
    <cellStyle name="Input 3 3 2 10 5" xfId="28031" xr:uid="{6B0CE08F-BDBD-4353-A63D-D87D2EA0AABB}"/>
    <cellStyle name="Input 3 3 2 10 6" xfId="35864" xr:uid="{0C0AF2D8-F5C9-40A0-9A3C-3485F3E9A3D4}"/>
    <cellStyle name="Input 3 3 2 10 7" xfId="43825" xr:uid="{911DB80F-5B45-4B18-90E7-A71106669BB6}"/>
    <cellStyle name="Input 3 3 2 11" xfId="4242" xr:uid="{07DD8177-CCB8-49D4-93FF-82FDB02FD8DA}"/>
    <cellStyle name="Input 3 3 2 11 2" xfId="8248" xr:uid="{3500E940-6FF3-4875-B7E8-1C8BDBB14193}"/>
    <cellStyle name="Input 3 3 2 11 2 2" xfId="16463" xr:uid="{CC39F8FE-F175-4D9F-A849-3F6B5E6C68D9}"/>
    <cellStyle name="Input 3 3 2 11 2 3" xfId="24327" xr:uid="{65234326-1DB9-4B7A-A1B3-77E42A5D10FD}"/>
    <cellStyle name="Input 3 3 2 11 2 4" xfId="32307" xr:uid="{0C466522-257A-4BC8-98CB-CE5649A82595}"/>
    <cellStyle name="Input 3 3 2 11 2 5" xfId="40134" xr:uid="{36398CBA-CA43-4428-8E25-C7BC662ECF31}"/>
    <cellStyle name="Input 3 3 2 11 2 6" xfId="48087" xr:uid="{61A461BD-C099-46EB-B630-AB943880097F}"/>
    <cellStyle name="Input 3 3 2 11 3" xfId="12464" xr:uid="{FBAB8CAB-2033-455F-AA14-B38F27E351F4}"/>
    <cellStyle name="Input 3 3 2 11 4" xfId="20333" xr:uid="{5EACEE8D-91E4-492E-B87E-5E1375124BB1}"/>
    <cellStyle name="Input 3 3 2 11 5" xfId="28328" xr:uid="{00A8E60E-4CFB-40BA-8000-83728478D161}"/>
    <cellStyle name="Input 3 3 2 11 6" xfId="36163" xr:uid="{A77ABFBB-ED51-4258-8BE7-D78BEED3F15C}"/>
    <cellStyle name="Input 3 3 2 11 7" xfId="44124" xr:uid="{920A08AE-573F-4F16-A7CE-CE1DFCDAAB52}"/>
    <cellStyle name="Input 3 3 2 12" xfId="4529" xr:uid="{1C265170-21EA-4FDE-BBA4-7A0FEF6BA5A4}"/>
    <cellStyle name="Input 3 3 2 12 2" xfId="8527" xr:uid="{9E7678FA-2760-40BB-8190-E8B28F0D1C00}"/>
    <cellStyle name="Input 3 3 2 12 2 2" xfId="16742" xr:uid="{5E45B618-CFB1-4FC2-97CD-C15279C379E3}"/>
    <cellStyle name="Input 3 3 2 12 2 3" xfId="24606" xr:uid="{70BC1932-BA9B-44AC-A85B-50D3627A8D3A}"/>
    <cellStyle name="Input 3 3 2 12 2 4" xfId="32586" xr:uid="{B54ED9AD-95FA-4382-BA32-C5179E44309A}"/>
    <cellStyle name="Input 3 3 2 12 2 5" xfId="40413" xr:uid="{19842E57-BB5E-4D30-BF7A-A74C722E7122}"/>
    <cellStyle name="Input 3 3 2 12 2 6" xfId="48366" xr:uid="{D207DBF7-CA26-455C-AB63-DE6A0FC80AB5}"/>
    <cellStyle name="Input 3 3 2 12 3" xfId="12750" xr:uid="{E44AA996-7FEB-41C6-9753-7ED41BF49412}"/>
    <cellStyle name="Input 3 3 2 12 4" xfId="20620" xr:uid="{1D0D6A0E-02A8-437F-BDFD-320231394A7D}"/>
    <cellStyle name="Input 3 3 2 12 5" xfId="28613" xr:uid="{515F683D-78E7-41A1-84D4-57E419C8D201}"/>
    <cellStyle name="Input 3 3 2 12 6" xfId="36450" xr:uid="{5EBFC2A2-A42E-46EA-BEE1-0AA8A23AC511}"/>
    <cellStyle name="Input 3 3 2 12 7" xfId="44411" xr:uid="{B9452B80-380E-46DA-8552-480736AD8DFB}"/>
    <cellStyle name="Input 3 3 2 13" xfId="5104" xr:uid="{EA88E7AE-A7FE-42EF-9C6B-6D00AE71D236}"/>
    <cellStyle name="Input 3 3 2 13 2" xfId="13319" xr:uid="{DEB143DD-03DF-4509-94A0-C929AE76ECB8}"/>
    <cellStyle name="Input 3 3 2 13 3" xfId="21183" xr:uid="{46BAF7AF-27C8-4399-B12E-074152B0B1BD}"/>
    <cellStyle name="Input 3 3 2 13 4" xfId="29163" xr:uid="{32EAFA4A-5E31-47D5-8A36-43C97CAA827D}"/>
    <cellStyle name="Input 3 3 2 13 5" xfId="36990" xr:uid="{11765162-FB72-4B9B-B624-649695E50AF4}"/>
    <cellStyle name="Input 3 3 2 13 6" xfId="44943" xr:uid="{CFD8936F-9372-44DB-8A67-88AA77A82787}"/>
    <cellStyle name="Input 3 3 2 14" xfId="9194" xr:uid="{B932B5FF-73CF-4BE5-BD58-1C02AA3D9693}"/>
    <cellStyle name="Input 3 3 2 15" xfId="17056" xr:uid="{AA82CD55-BF97-4D2C-9C88-B2C3C738F91E}"/>
    <cellStyle name="Input 3 3 2 16" xfId="25073" xr:uid="{3288F8C0-A986-47D5-9FF1-51748BA552D9}"/>
    <cellStyle name="Input 3 3 2 17" xfId="32886" xr:uid="{98086C8F-F4E4-47B0-BA46-9F43059C1369}"/>
    <cellStyle name="Input 3 3 2 18" xfId="40847" xr:uid="{2BFF00E2-B5A9-4178-94AF-7D0C624E5A28}"/>
    <cellStyle name="Input 3 3 2 2" xfId="1395" xr:uid="{ABE26133-699E-444C-BC6D-41FCB859B58A}"/>
    <cellStyle name="Input 3 3 2 2 2" xfId="5506" xr:uid="{523DD5C8-6646-495F-9561-FFAE0DC7B912}"/>
    <cellStyle name="Input 3 3 2 2 2 2" xfId="13721" xr:uid="{776F3453-F2C4-4DBA-89DD-FE3F847A9845}"/>
    <cellStyle name="Input 3 3 2 2 2 3" xfId="21585" xr:uid="{A6A74BF4-29C0-4071-B518-85AEBB1BAFE3}"/>
    <cellStyle name="Input 3 3 2 2 2 4" xfId="29565" xr:uid="{311EA3C6-A783-4BB6-AC22-416B651BA645}"/>
    <cellStyle name="Input 3 3 2 2 2 5" xfId="37392" xr:uid="{E8401B59-0662-4F60-B94E-E188A37D3023}"/>
    <cellStyle name="Input 3 3 2 2 2 6" xfId="45345" xr:uid="{5B61A620-C9A6-4E2D-873F-401CC9DEB0F0}"/>
    <cellStyle name="Input 3 3 2 2 3" xfId="9624" xr:uid="{0BFB85C9-F6F7-45A9-82BE-D046CB8D05F8}"/>
    <cellStyle name="Input 3 3 2 2 4" xfId="17486" xr:uid="{DAB18762-90A9-4089-BB85-DEB5E99C61F9}"/>
    <cellStyle name="Input 3 3 2 2 5" xfId="25497" xr:uid="{705FE115-708E-4B5F-B281-1E3C6812C32E}"/>
    <cellStyle name="Input 3 3 2 2 6" xfId="33316" xr:uid="{CEB0D527-FD12-4C28-8CA0-55DF3246C5E3}"/>
    <cellStyle name="Input 3 3 2 2 7" xfId="41277" xr:uid="{6520B3A4-CD4A-42CE-802E-AFDC552369CA}"/>
    <cellStyle name="Input 3 3 2 3" xfId="1738" xr:uid="{30A6E2BA-AEA4-42EB-9F25-40FEDD0A3F97}"/>
    <cellStyle name="Input 3 3 2 3 2" xfId="5825" xr:uid="{35C52CCE-80F7-43D6-9444-E45DE54A67B4}"/>
    <cellStyle name="Input 3 3 2 3 2 2" xfId="14040" xr:uid="{D2ED148F-6F2A-4956-9AFB-737C1B69F4E4}"/>
    <cellStyle name="Input 3 3 2 3 2 3" xfId="21904" xr:uid="{3FB502AE-99CE-4BD5-BBF7-4B05746C2797}"/>
    <cellStyle name="Input 3 3 2 3 2 4" xfId="29884" xr:uid="{E4E9F6A5-BEB8-41C5-AFC2-6BD987D01862}"/>
    <cellStyle name="Input 3 3 2 3 2 5" xfId="37711" xr:uid="{419A36C4-0BB8-45BE-B5BC-3FA4195537FE}"/>
    <cellStyle name="Input 3 3 2 3 2 6" xfId="45664" xr:uid="{6B3FFC4A-962A-4418-A15A-D89134EB7A8C}"/>
    <cellStyle name="Input 3 3 2 3 3" xfId="9964" xr:uid="{FD70CBE2-20CF-459C-96C5-9C2690FBD303}"/>
    <cellStyle name="Input 3 3 2 3 4" xfId="17829" xr:uid="{EF33FD3F-114C-4CAB-9BCC-2F5BEC10942F}"/>
    <cellStyle name="Input 3 3 2 3 5" xfId="25837" xr:uid="{7E6EC2D8-C98B-425A-A42C-73659892805E}"/>
    <cellStyle name="Input 3 3 2 3 6" xfId="33659" xr:uid="{33AD29D1-1F8E-4726-B3B4-AC0E6693D81C}"/>
    <cellStyle name="Input 3 3 2 3 7" xfId="41620" xr:uid="{2FC9C32D-17D4-4D66-881F-F079686ADC11}"/>
    <cellStyle name="Input 3 3 2 4" xfId="2073" xr:uid="{6E94A28E-4305-4542-8605-439C91BD992A}"/>
    <cellStyle name="Input 3 3 2 4 2" xfId="6147" xr:uid="{81027A24-BAE4-496E-8DF6-3553FA1D2D98}"/>
    <cellStyle name="Input 3 3 2 4 2 2" xfId="14362" xr:uid="{D4793490-B165-44EC-B6C8-842DC218070B}"/>
    <cellStyle name="Input 3 3 2 4 2 3" xfId="22226" xr:uid="{55BA891B-329C-49B4-9B85-A59DF7703EA7}"/>
    <cellStyle name="Input 3 3 2 4 2 4" xfId="30206" xr:uid="{69B945BE-9BD3-4676-AF8B-8CADF3A5DCC6}"/>
    <cellStyle name="Input 3 3 2 4 2 5" xfId="38033" xr:uid="{D76F83E4-29FF-49E1-8748-1D63FEC4B072}"/>
    <cellStyle name="Input 3 3 2 4 2 6" xfId="45986" xr:uid="{E5F7B74E-0C31-4B03-92DE-59C397C5172F}"/>
    <cellStyle name="Input 3 3 2 4 3" xfId="10299" xr:uid="{FFA3432E-C439-4B92-B1E8-090DD5EA193C}"/>
    <cellStyle name="Input 3 3 2 4 4" xfId="18164" xr:uid="{7F839511-598C-42D5-A37C-DB2D911A7E4A}"/>
    <cellStyle name="Input 3 3 2 4 5" xfId="26171" xr:uid="{84E317B1-F26B-4FEB-A508-3B1FD6A722CB}"/>
    <cellStyle name="Input 3 3 2 4 6" xfId="33994" xr:uid="{CEB411EE-FAD0-4C9B-A79E-386082A0B43E}"/>
    <cellStyle name="Input 3 3 2 4 7" xfId="41955" xr:uid="{516DE4E4-CA49-41FD-8F28-6AA278EE60C0}"/>
    <cellStyle name="Input 3 3 2 5" xfId="2392" xr:uid="{1E805272-71FA-48A5-B5B5-3AC45AFA52D4}"/>
    <cellStyle name="Input 3 3 2 5 2" xfId="6456" xr:uid="{6FD793B7-A85E-4E37-B862-CEF7E3E847BF}"/>
    <cellStyle name="Input 3 3 2 5 2 2" xfId="14671" xr:uid="{FD1EC974-973B-476C-A8B1-98BC06E391D6}"/>
    <cellStyle name="Input 3 3 2 5 2 3" xfId="22535" xr:uid="{3D405B7A-E32E-49EB-9EEB-80576487F3DB}"/>
    <cellStyle name="Input 3 3 2 5 2 4" xfId="30515" xr:uid="{62883516-AD95-48E7-8786-D778E3777B9B}"/>
    <cellStyle name="Input 3 3 2 5 2 5" xfId="38342" xr:uid="{5469F0DD-33A4-43EB-B6AE-C6DDCE09F835}"/>
    <cellStyle name="Input 3 3 2 5 2 6" xfId="46295" xr:uid="{1A4CBEC3-4EE2-4921-8702-7B5756BACD80}"/>
    <cellStyle name="Input 3 3 2 5 3" xfId="10618" xr:uid="{C2AFA0B7-26FB-492E-A565-16CC4AF01941}"/>
    <cellStyle name="Input 3 3 2 5 4" xfId="18483" xr:uid="{2F770A8B-15D1-44CA-8776-7ABA0C27C885}"/>
    <cellStyle name="Input 3 3 2 5 5" xfId="26487" xr:uid="{AE392BE1-F02E-46D9-879B-10B42190E9FE}"/>
    <cellStyle name="Input 3 3 2 5 6" xfId="34313" xr:uid="{3C76EDC3-0906-4732-9551-BB0FDD17D2DF}"/>
    <cellStyle name="Input 3 3 2 5 7" xfId="42274" xr:uid="{82CF13A5-B861-40B6-B96D-A86CB11F62C3}"/>
    <cellStyle name="Input 3 3 2 6" xfId="2721" xr:uid="{BBE9D476-10DB-4C3F-81FF-A880AE679A54}"/>
    <cellStyle name="Input 3 3 2 6 2" xfId="6771" xr:uid="{B1BE22B9-7318-400F-A321-6BF5DA1CA87F}"/>
    <cellStyle name="Input 3 3 2 6 2 2" xfId="14986" xr:uid="{DF151DD1-94FF-4B3B-866C-2B7D223AA79D}"/>
    <cellStyle name="Input 3 3 2 6 2 3" xfId="22850" xr:uid="{B72E5AF5-D451-4450-89F1-D2BF9119429F}"/>
    <cellStyle name="Input 3 3 2 6 2 4" xfId="30830" xr:uid="{9E6BF219-CFDB-49E2-ADE1-94F311206324}"/>
    <cellStyle name="Input 3 3 2 6 2 5" xfId="38657" xr:uid="{5EBAFF9D-8ED8-471B-9A59-E038A49F7EC1}"/>
    <cellStyle name="Input 3 3 2 6 2 6" xfId="46610" xr:uid="{4F7B9ADD-2B88-4901-9CB5-0BE45B46BCF8}"/>
    <cellStyle name="Input 3 3 2 6 3" xfId="10947" xr:uid="{C8E5742B-7902-4885-BEB9-418A90A828AC}"/>
    <cellStyle name="Input 3 3 2 6 4" xfId="18812" xr:uid="{EF1F03D3-A5DA-47BF-A202-E8432F12F1DE}"/>
    <cellStyle name="Input 3 3 2 6 5" xfId="26815" xr:uid="{36353E06-F54E-4224-AE90-773336418917}"/>
    <cellStyle name="Input 3 3 2 6 6" xfId="34642" xr:uid="{CEFB8FAA-1BA4-4720-91F5-79962BD2FE85}"/>
    <cellStyle name="Input 3 3 2 6 7" xfId="42603" xr:uid="{A9395CB4-ED27-4004-979E-8FB3DF4C0BD4}"/>
    <cellStyle name="Input 3 3 2 7" xfId="3034" xr:uid="{48C92C23-CDAF-4BBB-85EA-A0AE37AC9D96}"/>
    <cellStyle name="Input 3 3 2 7 2" xfId="7075" xr:uid="{85EBD66D-A371-48B0-A048-57C6810DD15C}"/>
    <cellStyle name="Input 3 3 2 7 2 2" xfId="15290" xr:uid="{B7E6B9DF-908D-4B23-9339-F12118622CF2}"/>
    <cellStyle name="Input 3 3 2 7 2 3" xfId="23154" xr:uid="{4644520A-6D69-4F2E-B4BF-053A6F46EB61}"/>
    <cellStyle name="Input 3 3 2 7 2 4" xfId="31134" xr:uid="{33ECAB3D-8808-4030-8DA7-11FED43FA903}"/>
    <cellStyle name="Input 3 3 2 7 2 5" xfId="38961" xr:uid="{4D3F92FE-9B78-4458-BE12-DF365098AE60}"/>
    <cellStyle name="Input 3 3 2 7 2 6" xfId="46914" xr:uid="{23850617-45FB-45E8-BB29-4097CC4B5F96}"/>
    <cellStyle name="Input 3 3 2 7 3" xfId="11259" xr:uid="{7B27C657-D623-45AF-817D-9C2669EADC2B}"/>
    <cellStyle name="Input 3 3 2 7 4" xfId="19125" xr:uid="{F9FE525B-D6FD-4B1E-906F-DF7406538184}"/>
    <cellStyle name="Input 3 3 2 7 5" xfId="27125" xr:uid="{7201D32E-11F0-4EAD-B9D4-40FDA256B986}"/>
    <cellStyle name="Input 3 3 2 7 6" xfId="34955" xr:uid="{F17577A8-D187-4B65-B8FB-8140D4E78749}"/>
    <cellStyle name="Input 3 3 2 7 7" xfId="42916" xr:uid="{AD883776-5A74-48E0-8AC8-BB92A4012116}"/>
    <cellStyle name="Input 3 3 2 8" xfId="3354" xr:uid="{84F4F923-CF0B-4EC4-8107-13B12C5408AD}"/>
    <cellStyle name="Input 3 3 2 8 2" xfId="7382" xr:uid="{26A648E7-469C-4CF5-829A-4A9CE2476791}"/>
    <cellStyle name="Input 3 3 2 8 2 2" xfId="15597" xr:uid="{D69B1BEA-DEF4-4E77-A09E-6C7375D6C2EC}"/>
    <cellStyle name="Input 3 3 2 8 2 3" xfId="23461" xr:uid="{BAB5FF80-4343-4176-9156-757ADC3FC046}"/>
    <cellStyle name="Input 3 3 2 8 2 4" xfId="31441" xr:uid="{FAFEF67D-1B3A-4C57-96F0-3736B926FB9C}"/>
    <cellStyle name="Input 3 3 2 8 2 5" xfId="39268" xr:uid="{5E0C548F-19D2-46B4-9106-F228CA8F9629}"/>
    <cellStyle name="Input 3 3 2 8 2 6" xfId="47221" xr:uid="{07C21F1E-97BF-4877-998C-51B8181647C7}"/>
    <cellStyle name="Input 3 3 2 8 3" xfId="11578" xr:uid="{C58EEC3A-FB28-4326-A4B5-BC6D91E48683}"/>
    <cellStyle name="Input 3 3 2 8 4" xfId="19445" xr:uid="{DC19BF72-A564-4291-98F7-C31D68704196}"/>
    <cellStyle name="Input 3 3 2 8 5" xfId="27445" xr:uid="{1089F174-E28B-4912-BC12-B1F6696B7F39}"/>
    <cellStyle name="Input 3 3 2 8 6" xfId="35275" xr:uid="{18114A91-3632-486A-888D-58D30FD12C85}"/>
    <cellStyle name="Input 3 3 2 8 7" xfId="43236" xr:uid="{F5A7CDB5-63B2-4B43-B17B-42A495A5F2E8}"/>
    <cellStyle name="Input 3 3 2 9" xfId="3648" xr:uid="{3780C8D7-9F3F-4E35-9B07-34C09A76AE70}"/>
    <cellStyle name="Input 3 3 2 9 2" xfId="7676" xr:uid="{325F89F1-86BF-438E-8AC0-26973C08ACB6}"/>
    <cellStyle name="Input 3 3 2 9 2 2" xfId="15891" xr:uid="{064C7869-29C0-4716-AE69-9D0627343759}"/>
    <cellStyle name="Input 3 3 2 9 2 3" xfId="23755" xr:uid="{5CF1A1D6-C160-40BD-87D3-4073707305A9}"/>
    <cellStyle name="Input 3 3 2 9 2 4" xfId="31735" xr:uid="{9FC79484-DDF8-4205-8DD0-4581CAAB90B7}"/>
    <cellStyle name="Input 3 3 2 9 2 5" xfId="39562" xr:uid="{C6114CCC-439C-4EE5-ABD3-09E8C9042AF3}"/>
    <cellStyle name="Input 3 3 2 9 2 6" xfId="47515" xr:uid="{BFDE6DF9-7DDD-4143-989C-1ECBBE727147}"/>
    <cellStyle name="Input 3 3 2 9 3" xfId="11872" xr:uid="{FB011049-3E5C-4DCA-A84F-4DF17F66DDBD}"/>
    <cellStyle name="Input 3 3 2 9 4" xfId="19739" xr:uid="{88909435-9372-4ADF-93FC-E9545DEEE834}"/>
    <cellStyle name="Input 3 3 2 9 5" xfId="27739" xr:uid="{E71B779D-F97A-4E9C-ADB8-995213CF37D2}"/>
    <cellStyle name="Input 3 3 2 9 6" xfId="35569" xr:uid="{18B58437-6E76-4D33-88F4-5EE9C0C05EEF}"/>
    <cellStyle name="Input 3 3 2 9 7" xfId="43530" xr:uid="{91C48DEC-1B4C-4CAB-A261-6FD0AE7EE04D}"/>
    <cellStyle name="Input 3 3 20" xfId="16984" xr:uid="{49931868-EC1A-40F7-8BFF-0A988B40D3D9}"/>
    <cellStyle name="Input 3 3 21" xfId="25003" xr:uid="{939EADF1-0463-4222-A480-D32FBE643653}"/>
    <cellStyle name="Input 3 3 22" xfId="32814" xr:uid="{C4F5574B-4684-42E6-9245-1814460CD1FB}"/>
    <cellStyle name="Input 3 3 23" xfId="40775" xr:uid="{67291785-8F1C-4BA7-88E6-2844DF12EF5F}"/>
    <cellStyle name="Input 3 3 3" xfId="1008" xr:uid="{65EC2115-6417-40E2-A061-3CBE624AC53D}"/>
    <cellStyle name="Input 3 3 3 10" xfId="3986" xr:uid="{6289B61E-A6C9-408B-880F-D516129BBFAF}"/>
    <cellStyle name="Input 3 3 3 10 2" xfId="8002" xr:uid="{4BBB4205-2577-4DD3-9A20-1DEBACEA557E}"/>
    <cellStyle name="Input 3 3 3 10 2 2" xfId="16217" xr:uid="{BA4EA8A8-E83F-439A-A7FD-570583614AF8}"/>
    <cellStyle name="Input 3 3 3 10 2 3" xfId="24081" xr:uid="{EE5F34F3-3395-43AC-9ECD-0589C29611A9}"/>
    <cellStyle name="Input 3 3 3 10 2 4" xfId="32061" xr:uid="{FC750652-E2A8-4A73-8F67-C4675353C50B}"/>
    <cellStyle name="Input 3 3 3 10 2 5" xfId="39888" xr:uid="{C74BD0CA-ADF7-4504-831A-F74834D10380}"/>
    <cellStyle name="Input 3 3 3 10 2 6" xfId="47841" xr:uid="{6A736E60-39BC-4668-9F09-E0E50DB06E44}"/>
    <cellStyle name="Input 3 3 3 10 3" xfId="12208" xr:uid="{EE626709-89B2-41D8-A464-59FEC23B47A1}"/>
    <cellStyle name="Input 3 3 3 10 4" xfId="20077" xr:uid="{826F7A01-D1B4-4688-8782-B7FC2DEBE617}"/>
    <cellStyle name="Input 3 3 3 10 5" xfId="28073" xr:uid="{69B14740-810F-4AE7-98EE-8523697E06D8}"/>
    <cellStyle name="Input 3 3 3 10 6" xfId="35907" xr:uid="{C270D7CD-D24E-4522-B30C-F22B0C599F6D}"/>
    <cellStyle name="Input 3 3 3 10 7" xfId="43868" xr:uid="{46390638-58B1-4964-829C-13F7E14EE2F0}"/>
    <cellStyle name="Input 3 3 3 11" xfId="4282" xr:uid="{179DD3C9-C805-4B0E-A4CE-2B64CCDB3FFD}"/>
    <cellStyle name="Input 3 3 3 11 2" xfId="8288" xr:uid="{8B1A6B04-31E7-448B-9CB0-6A39A4BFBBB4}"/>
    <cellStyle name="Input 3 3 3 11 2 2" xfId="16503" xr:uid="{4D381DBF-92A7-4C4F-A335-CD2A37FD40C8}"/>
    <cellStyle name="Input 3 3 3 11 2 3" xfId="24367" xr:uid="{C4988D2E-486C-45FC-94A0-872CAC4E07AC}"/>
    <cellStyle name="Input 3 3 3 11 2 4" xfId="32347" xr:uid="{0205552A-73B9-4B19-93EE-0AF70FCA0FB9}"/>
    <cellStyle name="Input 3 3 3 11 2 5" xfId="40174" xr:uid="{1F76F94C-8497-41DD-A223-ABB7FFD8C2EA}"/>
    <cellStyle name="Input 3 3 3 11 2 6" xfId="48127" xr:uid="{0DC895C6-F92B-4411-B35D-7F8144EC6528}"/>
    <cellStyle name="Input 3 3 3 11 3" xfId="12504" xr:uid="{E4318195-FB58-426F-8DF9-E35857F39E07}"/>
    <cellStyle name="Input 3 3 3 11 4" xfId="20373" xr:uid="{AE6A1B11-1DDD-4960-A7E3-0A0EACD9D7A8}"/>
    <cellStyle name="Input 3 3 3 11 5" xfId="28368" xr:uid="{B668C209-0BD2-45ED-A0D9-FA74D2952261}"/>
    <cellStyle name="Input 3 3 3 11 6" xfId="36203" xr:uid="{8E986869-90A1-4B55-BAF9-6F0D937BB2B1}"/>
    <cellStyle name="Input 3 3 3 11 7" xfId="44164" xr:uid="{A89E213A-AD97-4ABA-89B3-C1214F736FC0}"/>
    <cellStyle name="Input 3 3 3 12" xfId="4572" xr:uid="{9ADEAD17-A47A-4279-9B98-44EC84850150}"/>
    <cellStyle name="Input 3 3 3 12 2" xfId="8567" xr:uid="{6DABD5AB-06F9-46E0-B3F9-E1EFC30223B4}"/>
    <cellStyle name="Input 3 3 3 12 2 2" xfId="16782" xr:uid="{7153DB26-2232-4FCF-993E-D1E1D5F662F6}"/>
    <cellStyle name="Input 3 3 3 12 2 3" xfId="24646" xr:uid="{DFBFE3E7-624E-45EC-860C-6D53F2CDD8B2}"/>
    <cellStyle name="Input 3 3 3 12 2 4" xfId="32626" xr:uid="{61E901F2-F530-4A82-97E5-7FD0F886E6A6}"/>
    <cellStyle name="Input 3 3 3 12 2 5" xfId="40453" xr:uid="{80222DDC-0E61-4361-8FC3-36E1837F5F08}"/>
    <cellStyle name="Input 3 3 3 12 2 6" xfId="48406" xr:uid="{09B3367A-087B-4025-88BE-693EB6BA0162}"/>
    <cellStyle name="Input 3 3 3 12 3" xfId="12793" xr:uid="{FAFEAC38-F51B-4C80-9DBA-4805206034E3}"/>
    <cellStyle name="Input 3 3 3 12 4" xfId="20663" xr:uid="{4AA06850-523C-41C7-8456-F2D25B5FD14D}"/>
    <cellStyle name="Input 3 3 3 12 5" xfId="28656" xr:uid="{4568A58F-2ED0-4837-954E-4E864331F4E1}"/>
    <cellStyle name="Input 3 3 3 12 6" xfId="36493" xr:uid="{F8CF2F90-9E7E-418D-80F3-5AC5A181385A}"/>
    <cellStyle name="Input 3 3 3 12 7" xfId="44454" xr:uid="{05BC4EDB-352E-452F-A762-028EE9B759A6}"/>
    <cellStyle name="Input 3 3 3 13" xfId="5144" xr:uid="{90336F79-88DD-48DD-B110-57B5603DDD49}"/>
    <cellStyle name="Input 3 3 3 13 2" xfId="13359" xr:uid="{CBE2F898-1FCA-4906-8258-8F9ED32FD584}"/>
    <cellStyle name="Input 3 3 3 13 3" xfId="21223" xr:uid="{FB7971EB-AF4F-4B94-8694-30D3646B74D5}"/>
    <cellStyle name="Input 3 3 3 13 4" xfId="29203" xr:uid="{212C1116-0141-4AA9-9C7A-349D4D7416B4}"/>
    <cellStyle name="Input 3 3 3 13 5" xfId="37030" xr:uid="{15581495-756B-4DD2-873D-B3FC7C378490}"/>
    <cellStyle name="Input 3 3 3 13 6" xfId="44983" xr:uid="{0A86DA39-C64A-45F6-931D-0FCA7A2ED811}"/>
    <cellStyle name="Input 3 3 3 14" xfId="9237" xr:uid="{3450F8A4-890A-4610-B8AF-D73EFDF61E26}"/>
    <cellStyle name="Input 3 3 3 15" xfId="17099" xr:uid="{5AEFD4C8-7F2E-45D1-ACB9-D69DAB7C2EEA}"/>
    <cellStyle name="Input 3 3 3 16" xfId="25116" xr:uid="{AABDFD89-D0E8-4C1D-9754-AC8B8A47D1F0}"/>
    <cellStyle name="Input 3 3 3 17" xfId="32929" xr:uid="{BAF19874-9671-4511-87C8-A553CACF8661}"/>
    <cellStyle name="Input 3 3 3 18" xfId="40890" xr:uid="{2062C672-A4B8-4A8C-A9BC-F4D7401F9E98}"/>
    <cellStyle name="Input 3 3 3 2" xfId="1438" xr:uid="{0F500398-97B8-4FB0-811A-DFD07B0A2F09}"/>
    <cellStyle name="Input 3 3 3 2 2" xfId="5546" xr:uid="{06FB0D44-014D-4610-9C64-1A3A5356D9C0}"/>
    <cellStyle name="Input 3 3 3 2 2 2" xfId="13761" xr:uid="{35A263DA-3305-4E7A-A20F-4FC02A1FA8C1}"/>
    <cellStyle name="Input 3 3 3 2 2 3" xfId="21625" xr:uid="{8A821AF1-FD8E-49C9-80CD-A4B98501C2E5}"/>
    <cellStyle name="Input 3 3 3 2 2 4" xfId="29605" xr:uid="{46C9D2B0-8599-45BB-9197-27D55E6E12E1}"/>
    <cellStyle name="Input 3 3 3 2 2 5" xfId="37432" xr:uid="{58D8ED86-5899-4DBF-8AEF-6368A02AC7DE}"/>
    <cellStyle name="Input 3 3 3 2 2 6" xfId="45385" xr:uid="{9DE3C20F-1774-45E7-BBF4-06E3FD639C6C}"/>
    <cellStyle name="Input 3 3 3 2 3" xfId="9667" xr:uid="{DAFA9486-7CBB-41C7-97D1-AE76961D2BFA}"/>
    <cellStyle name="Input 3 3 3 2 4" xfId="17529" xr:uid="{1F533EB6-13CD-47BE-90FA-5EE1F98D4189}"/>
    <cellStyle name="Input 3 3 3 2 5" xfId="25540" xr:uid="{E015621E-B3C5-4B96-8BC6-37291D63FF2E}"/>
    <cellStyle name="Input 3 3 3 2 6" xfId="33359" xr:uid="{8B8DEF59-E31C-41A3-8B88-AF3EDE269AF1}"/>
    <cellStyle name="Input 3 3 3 2 7" xfId="41320" xr:uid="{CADE6356-945E-45EA-A3A5-630D32A8E859}"/>
    <cellStyle name="Input 3 3 3 3" xfId="1781" xr:uid="{1FABFB53-479F-495C-934D-5887FF0C6BE1}"/>
    <cellStyle name="Input 3 3 3 3 2" xfId="5865" xr:uid="{F1E1F0E6-A389-43CB-AC3E-E0AABDC9CFC5}"/>
    <cellStyle name="Input 3 3 3 3 2 2" xfId="14080" xr:uid="{4ADC21F2-1447-48BF-AC24-BB8469405105}"/>
    <cellStyle name="Input 3 3 3 3 2 3" xfId="21944" xr:uid="{E405E356-39EB-4D30-89DD-8BCBA4BE9694}"/>
    <cellStyle name="Input 3 3 3 3 2 4" xfId="29924" xr:uid="{09DCC2C7-6F61-4382-B26E-2D997F9AFE9C}"/>
    <cellStyle name="Input 3 3 3 3 2 5" xfId="37751" xr:uid="{827D3A1A-8199-49E2-86CF-308F40D3B8BB}"/>
    <cellStyle name="Input 3 3 3 3 2 6" xfId="45704" xr:uid="{4CF6A856-4430-4069-A484-E9D695D6CA67}"/>
    <cellStyle name="Input 3 3 3 3 3" xfId="10007" xr:uid="{AE7F7832-4DE6-4CDE-9D4E-50B938D4BA51}"/>
    <cellStyle name="Input 3 3 3 3 4" xfId="17872" xr:uid="{10BAA9AB-61C9-4C0A-9D7A-737159B45A19}"/>
    <cellStyle name="Input 3 3 3 3 5" xfId="25879" xr:uid="{0EFE814E-98ED-4AD9-B125-1C697EB342B7}"/>
    <cellStyle name="Input 3 3 3 3 6" xfId="33702" xr:uid="{A9F9F69C-C034-4690-8031-45EBE975A1E8}"/>
    <cellStyle name="Input 3 3 3 3 7" xfId="41663" xr:uid="{DD952F2F-0455-4AFF-A7BE-AA77B9BA0768}"/>
    <cellStyle name="Input 3 3 3 4" xfId="2115" xr:uid="{2B21D449-17E5-4AC9-A727-AF2083EBAF12}"/>
    <cellStyle name="Input 3 3 3 4 2" xfId="6189" xr:uid="{489EF1A2-D409-4629-A496-22AF92A94E9E}"/>
    <cellStyle name="Input 3 3 3 4 2 2" xfId="14404" xr:uid="{C425D541-29F3-405E-A8C8-024E5A4BF2AC}"/>
    <cellStyle name="Input 3 3 3 4 2 3" xfId="22268" xr:uid="{8414FD6C-4CA2-45AE-A897-459C7F24A8A9}"/>
    <cellStyle name="Input 3 3 3 4 2 4" xfId="30248" xr:uid="{6E86368E-0E9A-48B6-B396-0FC125DE7367}"/>
    <cellStyle name="Input 3 3 3 4 2 5" xfId="38075" xr:uid="{8D047234-D17F-4681-A844-1C1231498DE3}"/>
    <cellStyle name="Input 3 3 3 4 2 6" xfId="46028" xr:uid="{A739BA29-4BFD-435C-BD13-971F6F6888E2}"/>
    <cellStyle name="Input 3 3 3 4 3" xfId="10341" xr:uid="{E27EFA34-4235-4D85-B49D-B451D9A0ABE4}"/>
    <cellStyle name="Input 3 3 3 4 4" xfId="18206" xr:uid="{17C04561-5854-43E3-82F5-0E2FAA3C429D}"/>
    <cellStyle name="Input 3 3 3 4 5" xfId="26213" xr:uid="{D82244A1-A3E8-4E0B-BCBE-B334F5A51A29}"/>
    <cellStyle name="Input 3 3 3 4 6" xfId="34036" xr:uid="{7B326B9F-FCC5-472D-8EF2-66ADF9037C32}"/>
    <cellStyle name="Input 3 3 3 4 7" xfId="41997" xr:uid="{C04D76DC-B5B6-4D37-84DC-CD70691D75DE}"/>
    <cellStyle name="Input 3 3 3 5" xfId="2435" xr:uid="{4A7B389D-5DE4-49CA-AA31-D1638063DDB3}"/>
    <cellStyle name="Input 3 3 3 5 2" xfId="6496" xr:uid="{72EE5662-CA1B-4645-969D-2D8EE63D867F}"/>
    <cellStyle name="Input 3 3 3 5 2 2" xfId="14711" xr:uid="{757D2F0E-96CA-428A-9793-8C237D65D977}"/>
    <cellStyle name="Input 3 3 3 5 2 3" xfId="22575" xr:uid="{60D76C0D-89EF-49E1-BB4D-6BAB1634A2FC}"/>
    <cellStyle name="Input 3 3 3 5 2 4" xfId="30555" xr:uid="{D7B9B7A1-EAFB-4147-90DF-E8C4B1DC5624}"/>
    <cellStyle name="Input 3 3 3 5 2 5" xfId="38382" xr:uid="{9EFBBFF3-E510-4FA6-8166-534D8F78AF12}"/>
    <cellStyle name="Input 3 3 3 5 2 6" xfId="46335" xr:uid="{B0982F39-E301-483A-B580-3618BB7D2508}"/>
    <cellStyle name="Input 3 3 3 5 3" xfId="10661" xr:uid="{21FB1129-3FF0-421E-B419-EE49F3D49057}"/>
    <cellStyle name="Input 3 3 3 5 4" xfId="18526" xr:uid="{557C207E-03D2-48EF-B66B-4756AFCA8E86}"/>
    <cellStyle name="Input 3 3 3 5 5" xfId="26529" xr:uid="{1CED0FB0-8583-481F-91C1-D72D4B239F29}"/>
    <cellStyle name="Input 3 3 3 5 6" xfId="34356" xr:uid="{A2F1EB87-FA26-45FF-88D7-B606BCD3ADD1}"/>
    <cellStyle name="Input 3 3 3 5 7" xfId="42317" xr:uid="{8C8473AB-3FB5-4EA3-AE42-4EB9DBCAC09E}"/>
    <cellStyle name="Input 3 3 3 6" xfId="2763" xr:uid="{A60808B2-F9FD-485A-AD4F-AA7BCBD48485}"/>
    <cellStyle name="Input 3 3 3 6 2" xfId="6813" xr:uid="{888D5DAA-86D8-4038-A2FF-D3F783A6C2B4}"/>
    <cellStyle name="Input 3 3 3 6 2 2" xfId="15028" xr:uid="{7502FF20-268F-464C-9B2D-5EA2D6F378FD}"/>
    <cellStyle name="Input 3 3 3 6 2 3" xfId="22892" xr:uid="{F4B14CA8-6481-41A8-B600-3047845323E4}"/>
    <cellStyle name="Input 3 3 3 6 2 4" xfId="30872" xr:uid="{68587589-46BB-4534-8A2F-81CBCD70834D}"/>
    <cellStyle name="Input 3 3 3 6 2 5" xfId="38699" xr:uid="{32DA10BF-9196-4E67-BF00-D782C0EE705D}"/>
    <cellStyle name="Input 3 3 3 6 2 6" xfId="46652" xr:uid="{CE6549DB-0A71-4966-8982-7B007B7C5533}"/>
    <cellStyle name="Input 3 3 3 6 3" xfId="10989" xr:uid="{4CAC3CC4-7774-4B0E-B666-4C34EB29F8B5}"/>
    <cellStyle name="Input 3 3 3 6 4" xfId="18854" xr:uid="{02DFC170-4ED8-460C-A0AF-E89A436D2F75}"/>
    <cellStyle name="Input 3 3 3 6 5" xfId="26857" xr:uid="{3EAA60C7-A113-406D-93D8-D0E777545E46}"/>
    <cellStyle name="Input 3 3 3 6 6" xfId="34684" xr:uid="{855FE899-1968-4862-893C-487DCE33B022}"/>
    <cellStyle name="Input 3 3 3 6 7" xfId="42645" xr:uid="{0B48AC4E-986E-4871-8005-BACE5A2296F8}"/>
    <cellStyle name="Input 3 3 3 7" xfId="3077" xr:uid="{EF60B39A-1F7D-40EB-B4CA-59E0166E7087}"/>
    <cellStyle name="Input 3 3 3 7 2" xfId="7115" xr:uid="{F877877F-0340-482F-AD3C-BC78825BCCC9}"/>
    <cellStyle name="Input 3 3 3 7 2 2" xfId="15330" xr:uid="{3BDCAF3E-C340-43ED-8700-113378104724}"/>
    <cellStyle name="Input 3 3 3 7 2 3" xfId="23194" xr:uid="{44CE35F3-695B-43DE-BEEB-F00FE0B4944E}"/>
    <cellStyle name="Input 3 3 3 7 2 4" xfId="31174" xr:uid="{B1F54F2C-2842-4A49-A359-45F15415D904}"/>
    <cellStyle name="Input 3 3 3 7 2 5" xfId="39001" xr:uid="{AA86B734-1730-48BF-936B-D7CD7C69E1A7}"/>
    <cellStyle name="Input 3 3 3 7 2 6" xfId="46954" xr:uid="{D804A81F-AFE1-4979-ADEE-F94977C58313}"/>
    <cellStyle name="Input 3 3 3 7 3" xfId="11301" xr:uid="{7147BE68-C202-41AA-A21D-887DB383D1CC}"/>
    <cellStyle name="Input 3 3 3 7 4" xfId="19168" xr:uid="{CFFB12DB-51B4-402B-8AE2-AC08C58CA1F7}"/>
    <cellStyle name="Input 3 3 3 7 5" xfId="27168" xr:uid="{EDEEF75D-E877-4A7D-A1B8-FFC37F0DE1AA}"/>
    <cellStyle name="Input 3 3 3 7 6" xfId="34998" xr:uid="{C4011A1B-CC54-4509-BA12-D05A7DF318E6}"/>
    <cellStyle name="Input 3 3 3 7 7" xfId="42959" xr:uid="{5A7150E5-5935-4072-99CD-13F9356D4BBB}"/>
    <cellStyle name="Input 3 3 3 8" xfId="3394" xr:uid="{505B183D-2760-4AE4-BFDB-3E45A9CBD6CC}"/>
    <cellStyle name="Input 3 3 3 8 2" xfId="7422" xr:uid="{73C5EDBD-B23D-4AC9-9C1D-0A600BC92BF8}"/>
    <cellStyle name="Input 3 3 3 8 2 2" xfId="15637" xr:uid="{3D64FA1D-6FC2-4CA4-B13C-8F3502E2B182}"/>
    <cellStyle name="Input 3 3 3 8 2 3" xfId="23501" xr:uid="{67A71583-08AF-45C8-927E-E496A1914C0C}"/>
    <cellStyle name="Input 3 3 3 8 2 4" xfId="31481" xr:uid="{8666A18E-68C7-4C69-809F-5A44E689B600}"/>
    <cellStyle name="Input 3 3 3 8 2 5" xfId="39308" xr:uid="{468D1768-60FC-4FB5-905E-0A51D8D06FB6}"/>
    <cellStyle name="Input 3 3 3 8 2 6" xfId="47261" xr:uid="{AA59488C-7D1B-4067-912F-C5EC435F9F38}"/>
    <cellStyle name="Input 3 3 3 8 3" xfId="11618" xr:uid="{4A36B9EF-5FCD-4955-A242-ACA32A76ECF0}"/>
    <cellStyle name="Input 3 3 3 8 4" xfId="19485" xr:uid="{B6D3BFFB-FD3A-4584-B65C-6518F7F28E7B}"/>
    <cellStyle name="Input 3 3 3 8 5" xfId="27485" xr:uid="{7B506604-5E9B-4A61-ACA9-23CB8B577EE8}"/>
    <cellStyle name="Input 3 3 3 8 6" xfId="35315" xr:uid="{C37D864A-1D1D-4368-A61F-BF6C69260D38}"/>
    <cellStyle name="Input 3 3 3 8 7" xfId="43276" xr:uid="{CECABB68-AD21-475A-AC6B-5AFD9FD103D8}"/>
    <cellStyle name="Input 3 3 3 9" xfId="3689" xr:uid="{A8B215BC-3EDE-4784-BFFE-A5830DC12265}"/>
    <cellStyle name="Input 3 3 3 9 2" xfId="7717" xr:uid="{5F2C11BC-EF7C-4329-BCCC-E07D0294D3A4}"/>
    <cellStyle name="Input 3 3 3 9 2 2" xfId="15932" xr:uid="{8A3886BD-D690-40E1-B88C-EA5AFB2D5C2D}"/>
    <cellStyle name="Input 3 3 3 9 2 3" xfId="23796" xr:uid="{455862B9-4331-4D80-BD40-9C0AE0E13DA6}"/>
    <cellStyle name="Input 3 3 3 9 2 4" xfId="31776" xr:uid="{57927577-97B7-477D-98F2-2441500B20C9}"/>
    <cellStyle name="Input 3 3 3 9 2 5" xfId="39603" xr:uid="{B34BEAF2-1B0A-4435-8FBC-784C21864251}"/>
    <cellStyle name="Input 3 3 3 9 2 6" xfId="47556" xr:uid="{B91A2FAA-631A-4BA9-ABA8-5E2633C506B0}"/>
    <cellStyle name="Input 3 3 3 9 3" xfId="11913" xr:uid="{0101488C-DE6C-4AC9-B436-2368C7EAFBF4}"/>
    <cellStyle name="Input 3 3 3 9 4" xfId="19780" xr:uid="{B6AC5F72-1807-468F-BE55-3885D585E683}"/>
    <cellStyle name="Input 3 3 3 9 5" xfId="27780" xr:uid="{EA506C37-928E-47C7-AE7C-5A554BDA2442}"/>
    <cellStyle name="Input 3 3 3 9 6" xfId="35610" xr:uid="{1C7ACAEA-9EEC-404C-97FE-7D1412EDDA13}"/>
    <cellStyle name="Input 3 3 3 9 7" xfId="43571" xr:uid="{D0BCBF04-D00B-472E-B893-75A9DF420180}"/>
    <cellStyle name="Input 3 3 4" xfId="1049" xr:uid="{1078B82C-B22B-4D49-B78F-911A31A7535A}"/>
    <cellStyle name="Input 3 3 4 10" xfId="4027" xr:uid="{D2BCBA16-C465-4530-9880-E83E78BA7C3E}"/>
    <cellStyle name="Input 3 3 4 10 2" xfId="8042" xr:uid="{B73F2735-CBC7-4E3E-9DCE-597C3F6EDFF9}"/>
    <cellStyle name="Input 3 3 4 10 2 2" xfId="16257" xr:uid="{267936BE-0486-4031-BCCB-D572B90B7853}"/>
    <cellStyle name="Input 3 3 4 10 2 3" xfId="24121" xr:uid="{AF480D7A-D9F9-4958-92AF-D3CC5EFAC641}"/>
    <cellStyle name="Input 3 3 4 10 2 4" xfId="32101" xr:uid="{513CF926-BC11-4E82-859C-7F61A3493491}"/>
    <cellStyle name="Input 3 3 4 10 2 5" xfId="39928" xr:uid="{5B210B9A-A364-484B-A309-3C298EFD0755}"/>
    <cellStyle name="Input 3 3 4 10 2 6" xfId="47881" xr:uid="{585E8AF2-5666-40B8-8E2D-D5A2CC4EC54E}"/>
    <cellStyle name="Input 3 3 4 10 3" xfId="12249" xr:uid="{458F361D-9CB0-4724-BDB6-74F4E18BE39A}"/>
    <cellStyle name="Input 3 3 4 10 4" xfId="20118" xr:uid="{C1FD6889-18CF-4C5D-8DBF-977FE5E52752}"/>
    <cellStyle name="Input 3 3 4 10 5" xfId="28114" xr:uid="{70D59FB7-F4E9-4C03-B4EF-D689C0D968AE}"/>
    <cellStyle name="Input 3 3 4 10 6" xfId="35948" xr:uid="{5BF37019-DF11-4A2F-A09A-78A6AC810ADD}"/>
    <cellStyle name="Input 3 3 4 10 7" xfId="43909" xr:uid="{3C7C906B-7C5C-490F-995A-DE5D0E6E8959}"/>
    <cellStyle name="Input 3 3 4 11" xfId="4322" xr:uid="{A25E6BF3-EE7A-4C9B-8688-79477D7683D3}"/>
    <cellStyle name="Input 3 3 4 11 2" xfId="8328" xr:uid="{723B5B45-F097-4BA2-A8DB-F1692893A1AA}"/>
    <cellStyle name="Input 3 3 4 11 2 2" xfId="16543" xr:uid="{45033DCA-7F80-4068-9AB9-A91763C9C7AB}"/>
    <cellStyle name="Input 3 3 4 11 2 3" xfId="24407" xr:uid="{8750C2B9-E49A-41ED-BBFE-1A7394054BAB}"/>
    <cellStyle name="Input 3 3 4 11 2 4" xfId="32387" xr:uid="{5F89B7C9-ACFA-4C9E-A94B-390B566251CB}"/>
    <cellStyle name="Input 3 3 4 11 2 5" xfId="40214" xr:uid="{0C903D48-E316-4FEC-8EBB-90C09BD0AC09}"/>
    <cellStyle name="Input 3 3 4 11 2 6" xfId="48167" xr:uid="{25FD1F53-8D1D-4F19-8C02-29B4E5508B3B}"/>
    <cellStyle name="Input 3 3 4 11 3" xfId="12544" xr:uid="{C2676877-CBFB-4A87-BCA5-78F4D68C6C26}"/>
    <cellStyle name="Input 3 3 4 11 4" xfId="20413" xr:uid="{FE11983A-426C-4175-BC78-2292D7DBD00F}"/>
    <cellStyle name="Input 3 3 4 11 5" xfId="28408" xr:uid="{5A024C66-19A2-4A1A-BAB9-C68A1D8CCCA3}"/>
    <cellStyle name="Input 3 3 4 11 6" xfId="36243" xr:uid="{1FBC5DA1-B4C4-45A0-8904-0EC26F4FF328}"/>
    <cellStyle name="Input 3 3 4 11 7" xfId="44204" xr:uid="{4B0A3AEC-F836-4497-A259-A33180E60E03}"/>
    <cellStyle name="Input 3 3 4 12" xfId="4613" xr:uid="{179B3F8D-60D3-48A4-ADB8-773C1DF5DEF0}"/>
    <cellStyle name="Input 3 3 4 12 2" xfId="8607" xr:uid="{8E8492C3-A8BF-446D-9D92-F58960F9A7E8}"/>
    <cellStyle name="Input 3 3 4 12 2 2" xfId="16822" xr:uid="{C638902B-44ED-4AF7-B0D1-1F994B784D17}"/>
    <cellStyle name="Input 3 3 4 12 2 3" xfId="24686" xr:uid="{822C6FFA-315F-4C34-87D4-1F7C8D322B57}"/>
    <cellStyle name="Input 3 3 4 12 2 4" xfId="32666" xr:uid="{47F8C374-5A9C-4F57-9C6A-DBEF4286AD4F}"/>
    <cellStyle name="Input 3 3 4 12 2 5" xfId="40493" xr:uid="{9D898589-8CE8-4B94-9F9C-DE429CE19DF9}"/>
    <cellStyle name="Input 3 3 4 12 2 6" xfId="48446" xr:uid="{BE4A9A8F-0E0F-47E8-AFA2-9386942AA865}"/>
    <cellStyle name="Input 3 3 4 12 3" xfId="12834" xr:uid="{F6D2714C-F5FA-46F7-A293-87F2BF0CAC43}"/>
    <cellStyle name="Input 3 3 4 12 4" xfId="20704" xr:uid="{A8DFFD2C-7A2F-4B76-BF5C-047AC1B6F659}"/>
    <cellStyle name="Input 3 3 4 12 5" xfId="28697" xr:uid="{80234083-FF31-436B-BB58-2B8DD6463CB6}"/>
    <cellStyle name="Input 3 3 4 12 6" xfId="36534" xr:uid="{CA4AE2A3-8D40-4F5E-8E59-005CC820C23D}"/>
    <cellStyle name="Input 3 3 4 12 7" xfId="44495" xr:uid="{1A2EA958-0D64-4F5B-B21E-DADBACADEFE1}"/>
    <cellStyle name="Input 3 3 4 13" xfId="5184" xr:uid="{0F4D16FD-7EB7-4D2B-8225-F92016455461}"/>
    <cellStyle name="Input 3 3 4 13 2" xfId="13399" xr:uid="{CE7C8345-194A-49A5-A74F-196C1F9A05FE}"/>
    <cellStyle name="Input 3 3 4 13 3" xfId="21263" xr:uid="{F0BC8986-8876-407F-BFC0-D71A1991BFD9}"/>
    <cellStyle name="Input 3 3 4 13 4" xfId="29243" xr:uid="{5BD5A7CB-94E1-4CBD-BC13-25515AD3D454}"/>
    <cellStyle name="Input 3 3 4 13 5" xfId="37070" xr:uid="{C816902B-2EDD-4707-B4F3-4EFE53DD9194}"/>
    <cellStyle name="Input 3 3 4 13 6" xfId="45023" xr:uid="{F2573C41-FE1D-48B8-BB95-3B9F2629E232}"/>
    <cellStyle name="Input 3 3 4 14" xfId="9278" xr:uid="{7010A2B2-2ED1-4432-BDA7-FEC094AE4A0C}"/>
    <cellStyle name="Input 3 3 4 15" xfId="17140" xr:uid="{22D731BA-45A5-4EC9-856B-ADB1EF82CC34}"/>
    <cellStyle name="Input 3 3 4 16" xfId="25157" xr:uid="{7E97212E-587D-420A-924B-F820FD3F194C}"/>
    <cellStyle name="Input 3 3 4 17" xfId="32970" xr:uid="{848B22CC-20A6-41A5-85DF-75E4B2C74E38}"/>
    <cellStyle name="Input 3 3 4 18" xfId="40931" xr:uid="{B079D23E-17E6-4E02-A922-732AEC10AF63}"/>
    <cellStyle name="Input 3 3 4 2" xfId="1479" xr:uid="{9A970AF1-4042-4C44-83AF-C04E866C6370}"/>
    <cellStyle name="Input 3 3 4 2 2" xfId="5586" xr:uid="{83CE4623-58E8-481D-AA2B-95522F448CA1}"/>
    <cellStyle name="Input 3 3 4 2 2 2" xfId="13801" xr:uid="{49E47963-A0E2-4978-BD2F-657BC237F4D8}"/>
    <cellStyle name="Input 3 3 4 2 2 3" xfId="21665" xr:uid="{696DABEF-7B26-46B4-9A5C-F6F5774370EF}"/>
    <cellStyle name="Input 3 3 4 2 2 4" xfId="29645" xr:uid="{CC97937D-4642-4328-ABB4-9D158C0FB23C}"/>
    <cellStyle name="Input 3 3 4 2 2 5" xfId="37472" xr:uid="{1877E740-4CBC-4033-8884-CAF71EEFF083}"/>
    <cellStyle name="Input 3 3 4 2 2 6" xfId="45425" xr:uid="{6821F17E-8F03-4DFB-9051-72374FD7A3D3}"/>
    <cellStyle name="Input 3 3 4 2 3" xfId="9708" xr:uid="{C744C62E-A0EA-46EF-BAB8-98BCFB3EE604}"/>
    <cellStyle name="Input 3 3 4 2 4" xfId="17570" xr:uid="{71B1AD68-DB11-43EC-A6E8-4FA0B49B8E9A}"/>
    <cellStyle name="Input 3 3 4 2 5" xfId="25581" xr:uid="{E05422FE-20C8-493C-AB6D-0F7A0CC0A8E0}"/>
    <cellStyle name="Input 3 3 4 2 6" xfId="33400" xr:uid="{D48C7FBA-0C92-40A6-947D-FA2432243F63}"/>
    <cellStyle name="Input 3 3 4 2 7" xfId="41361" xr:uid="{60677BFA-482D-4FD5-864F-F21266750234}"/>
    <cellStyle name="Input 3 3 4 3" xfId="1822" xr:uid="{CDF79372-EADB-4868-9820-F998E58F7003}"/>
    <cellStyle name="Input 3 3 4 3 2" xfId="5905" xr:uid="{0322BDE5-1018-47A5-9C8C-AEAA0EA2F92F}"/>
    <cellStyle name="Input 3 3 4 3 2 2" xfId="14120" xr:uid="{4E452176-BB7D-4F1B-B1A4-1B6C105EC3DE}"/>
    <cellStyle name="Input 3 3 4 3 2 3" xfId="21984" xr:uid="{A9878CC1-E448-4232-BFC0-88545D17FCFB}"/>
    <cellStyle name="Input 3 3 4 3 2 4" xfId="29964" xr:uid="{78ECF8E2-54DB-470E-B308-040E1584EE06}"/>
    <cellStyle name="Input 3 3 4 3 2 5" xfId="37791" xr:uid="{A8D3BE0F-7A77-41F7-80E7-0997B27AC014}"/>
    <cellStyle name="Input 3 3 4 3 2 6" xfId="45744" xr:uid="{E7255B58-A2FC-4BED-9845-50AEBA3639E8}"/>
    <cellStyle name="Input 3 3 4 3 3" xfId="10048" xr:uid="{6576F636-9651-45B8-B08F-2F90D9DFAB6A}"/>
    <cellStyle name="Input 3 3 4 3 4" xfId="17913" xr:uid="{914851ED-B1A6-4CF3-A9D6-59C7224E8662}"/>
    <cellStyle name="Input 3 3 4 3 5" xfId="25920" xr:uid="{BF5AE2EA-14F9-4C7F-8959-5C1F3F69B16C}"/>
    <cellStyle name="Input 3 3 4 3 6" xfId="33743" xr:uid="{309FB17E-DEA5-47CB-9461-B56FC3B4F9DE}"/>
    <cellStyle name="Input 3 3 4 3 7" xfId="41704" xr:uid="{5E919E17-910F-40F1-9423-2AA9F71193EB}"/>
    <cellStyle name="Input 3 3 4 4" xfId="2156" xr:uid="{B93C6E29-783A-4728-8A9C-BDE3BBFF53F1}"/>
    <cellStyle name="Input 3 3 4 4 2" xfId="6230" xr:uid="{C1CF0224-F215-4E3D-B633-A76237301472}"/>
    <cellStyle name="Input 3 3 4 4 2 2" xfId="14445" xr:uid="{8FC70463-CA6A-41B1-8A2D-B25766738B07}"/>
    <cellStyle name="Input 3 3 4 4 2 3" xfId="22309" xr:uid="{6917A7C8-0E4A-4DE7-BF4D-987940CC0A7B}"/>
    <cellStyle name="Input 3 3 4 4 2 4" xfId="30289" xr:uid="{684CB992-91C7-470F-8436-CE62E0A10AD1}"/>
    <cellStyle name="Input 3 3 4 4 2 5" xfId="38116" xr:uid="{CE9D5A3D-4F0B-4BA0-96A3-DA9FBDB98205}"/>
    <cellStyle name="Input 3 3 4 4 2 6" xfId="46069" xr:uid="{9FE865DB-2029-416D-999D-4C5846EEA096}"/>
    <cellStyle name="Input 3 3 4 4 3" xfId="10382" xr:uid="{C10CFC5B-A720-4362-999A-EBB942D24293}"/>
    <cellStyle name="Input 3 3 4 4 4" xfId="18247" xr:uid="{A6B6B7DE-20F8-4C26-AEA1-A98159E4AFE8}"/>
    <cellStyle name="Input 3 3 4 4 5" xfId="26254" xr:uid="{D0F5A08C-2AF2-4686-9545-C339BB6E57B4}"/>
    <cellStyle name="Input 3 3 4 4 6" xfId="34077" xr:uid="{2172488A-F18C-4AAF-A83A-932CFB7FA8F2}"/>
    <cellStyle name="Input 3 3 4 4 7" xfId="42038" xr:uid="{A17F2ADB-62E4-4199-AD1A-24DCA0B05A75}"/>
    <cellStyle name="Input 3 3 4 5" xfId="2476" xr:uid="{5330D53E-0BE2-40DE-89E0-F77DDDBEBDC1}"/>
    <cellStyle name="Input 3 3 4 5 2" xfId="6536" xr:uid="{2C4B44A7-70F4-4552-B2F9-D5CC80F47158}"/>
    <cellStyle name="Input 3 3 4 5 2 2" xfId="14751" xr:uid="{B01BD267-2AE5-4733-82BA-C3F157F0EBDE}"/>
    <cellStyle name="Input 3 3 4 5 2 3" xfId="22615" xr:uid="{26E74DA6-AA9B-44FD-B21F-B8FDADA7812A}"/>
    <cellStyle name="Input 3 3 4 5 2 4" xfId="30595" xr:uid="{139B6285-28C4-4F69-8E1D-1F70D8CDF1BC}"/>
    <cellStyle name="Input 3 3 4 5 2 5" xfId="38422" xr:uid="{F6A14946-DB14-433E-B3A4-BC2A0564EE4A}"/>
    <cellStyle name="Input 3 3 4 5 2 6" xfId="46375" xr:uid="{66EA456F-CB3B-4338-A94E-FF12A5245B42}"/>
    <cellStyle name="Input 3 3 4 5 3" xfId="10702" xr:uid="{11D05874-9C2F-426C-83F9-B01746A036B2}"/>
    <cellStyle name="Input 3 3 4 5 4" xfId="18567" xr:uid="{27451BD2-C798-4E07-8783-591D3EFDDEE5}"/>
    <cellStyle name="Input 3 3 4 5 5" xfId="26570" xr:uid="{F586F4D7-CDBC-4172-BAF0-37C9F6CE3335}"/>
    <cellStyle name="Input 3 3 4 5 6" xfId="34397" xr:uid="{B4E4725D-5679-45CC-A474-5B3F2E42A505}"/>
    <cellStyle name="Input 3 3 4 5 7" xfId="42358" xr:uid="{5F681718-2DC7-4A25-9995-D8E1B25FAD42}"/>
    <cellStyle name="Input 3 3 4 6" xfId="2804" xr:uid="{22010531-7E87-45F5-BD32-40C90A0E2EB4}"/>
    <cellStyle name="Input 3 3 4 6 2" xfId="6854" xr:uid="{B641EA79-BDB9-42C0-91F1-91CFDFD69DE4}"/>
    <cellStyle name="Input 3 3 4 6 2 2" xfId="15069" xr:uid="{1A20E7EA-6AEB-4FFD-9A36-2FE0D1A5AA7A}"/>
    <cellStyle name="Input 3 3 4 6 2 3" xfId="22933" xr:uid="{488E99A9-D496-4E74-A827-435E117C4F9E}"/>
    <cellStyle name="Input 3 3 4 6 2 4" xfId="30913" xr:uid="{B91C2B8A-6791-45C5-933B-8F172CD94FA3}"/>
    <cellStyle name="Input 3 3 4 6 2 5" xfId="38740" xr:uid="{E5CFAD39-48EC-42F5-A5C6-98A22431878B}"/>
    <cellStyle name="Input 3 3 4 6 2 6" xfId="46693" xr:uid="{D05311F9-A550-42A6-B72C-1201D34F4B20}"/>
    <cellStyle name="Input 3 3 4 6 3" xfId="11030" xr:uid="{588CAEEB-0C0F-4B8E-8B09-514412F4D4D7}"/>
    <cellStyle name="Input 3 3 4 6 4" xfId="18895" xr:uid="{AC8CAFC1-023A-4B3C-8659-9D6AC8299CD1}"/>
    <cellStyle name="Input 3 3 4 6 5" xfId="26898" xr:uid="{BD1D8FC6-3C60-4C05-BD3F-4043B45B474F}"/>
    <cellStyle name="Input 3 3 4 6 6" xfId="34725" xr:uid="{A117DC47-B11A-41BC-85EE-B559097C0AA8}"/>
    <cellStyle name="Input 3 3 4 6 7" xfId="42686" xr:uid="{4E1B6905-4C50-4170-B4F0-CC3D91D2C482}"/>
    <cellStyle name="Input 3 3 4 7" xfId="3118" xr:uid="{4711ABA1-D78C-4E1D-B6D3-FEAA8E58F01A}"/>
    <cellStyle name="Input 3 3 4 7 2" xfId="7155" xr:uid="{67D0437B-47B2-48E6-8F52-6CA7B1AF4CBF}"/>
    <cellStyle name="Input 3 3 4 7 2 2" xfId="15370" xr:uid="{556C4E1F-8ECB-4963-9CEC-9C26F21111E3}"/>
    <cellStyle name="Input 3 3 4 7 2 3" xfId="23234" xr:uid="{E0DB3A0E-F95E-41BA-A296-ADD557761B88}"/>
    <cellStyle name="Input 3 3 4 7 2 4" xfId="31214" xr:uid="{7AC7D8A4-724F-4653-9D41-0B34E0F26FA5}"/>
    <cellStyle name="Input 3 3 4 7 2 5" xfId="39041" xr:uid="{4322641A-EB3B-47BE-9655-F86DF285D8D6}"/>
    <cellStyle name="Input 3 3 4 7 2 6" xfId="46994" xr:uid="{756B1CFD-A4F3-40D3-823A-749CD5034DB7}"/>
    <cellStyle name="Input 3 3 4 7 3" xfId="11342" xr:uid="{39AF6914-ED9E-48F3-8720-F39BA2191DB4}"/>
    <cellStyle name="Input 3 3 4 7 4" xfId="19209" xr:uid="{733871DC-F96D-4092-8F15-EA42D3461E46}"/>
    <cellStyle name="Input 3 3 4 7 5" xfId="27209" xr:uid="{5D19802B-ED30-4E2F-8259-DCD39E838119}"/>
    <cellStyle name="Input 3 3 4 7 6" xfId="35039" xr:uid="{38150878-CF3D-4A18-912E-0DD0774893E1}"/>
    <cellStyle name="Input 3 3 4 7 7" xfId="43000" xr:uid="{D6493CC9-8F94-456C-B730-79E4C94361B3}"/>
    <cellStyle name="Input 3 3 4 8" xfId="3434" xr:uid="{F3F2E037-3ED5-4A6C-BBF6-445E4DC7C7A5}"/>
    <cellStyle name="Input 3 3 4 8 2" xfId="7462" xr:uid="{CDC1234D-4782-491B-9DDA-A0B486FD346E}"/>
    <cellStyle name="Input 3 3 4 8 2 2" xfId="15677" xr:uid="{BC81BF8E-110A-4072-AB42-FC38DAD56F27}"/>
    <cellStyle name="Input 3 3 4 8 2 3" xfId="23541" xr:uid="{245AA949-C645-4676-B2B1-6B3A686CE469}"/>
    <cellStyle name="Input 3 3 4 8 2 4" xfId="31521" xr:uid="{886E554A-A200-4944-8D6F-EB9C3F293724}"/>
    <cellStyle name="Input 3 3 4 8 2 5" xfId="39348" xr:uid="{5A88CAC3-378B-4F5A-801B-A26A93A913DE}"/>
    <cellStyle name="Input 3 3 4 8 2 6" xfId="47301" xr:uid="{DE352F93-1268-4DE2-B100-9A88EEFE3107}"/>
    <cellStyle name="Input 3 3 4 8 3" xfId="11658" xr:uid="{A40E2D5C-A9A0-4505-97BE-35CEA3EFBEDA}"/>
    <cellStyle name="Input 3 3 4 8 4" xfId="19525" xr:uid="{8FBA43FC-F6BB-45F1-95D2-070CFEE417D9}"/>
    <cellStyle name="Input 3 3 4 8 5" xfId="27525" xr:uid="{0F1D18BC-5B4D-474E-B899-40EEF17904C1}"/>
    <cellStyle name="Input 3 3 4 8 6" xfId="35355" xr:uid="{865A9128-083E-4F40-B1E4-7C4C76B95908}"/>
    <cellStyle name="Input 3 3 4 8 7" xfId="43316" xr:uid="{55AA6DA2-DBE3-4B05-AAF9-2D6EDDED6270}"/>
    <cellStyle name="Input 3 3 4 9" xfId="3729" xr:uid="{1A87FC08-D6A7-4EC7-B726-723BE63B648F}"/>
    <cellStyle name="Input 3 3 4 9 2" xfId="7757" xr:uid="{D6F1FAE7-C20F-422F-93BE-87187E3B8326}"/>
    <cellStyle name="Input 3 3 4 9 2 2" xfId="15972" xr:uid="{C074B28E-E0FD-43F9-95EE-320E517A86C6}"/>
    <cellStyle name="Input 3 3 4 9 2 3" xfId="23836" xr:uid="{5E28C2C9-BA84-4BAF-8D56-4D467A0AA536}"/>
    <cellStyle name="Input 3 3 4 9 2 4" xfId="31816" xr:uid="{FBE8B41C-A32C-474F-85ED-50D7AA6F3018}"/>
    <cellStyle name="Input 3 3 4 9 2 5" xfId="39643" xr:uid="{DE4B72B8-97C9-4D4F-AA2E-63856DF13F49}"/>
    <cellStyle name="Input 3 3 4 9 2 6" xfId="47596" xr:uid="{90DB9038-C8FC-4004-89F9-AF835A6031C1}"/>
    <cellStyle name="Input 3 3 4 9 3" xfId="11953" xr:uid="{04DB0B4B-1793-4B53-9165-F12B45C1461E}"/>
    <cellStyle name="Input 3 3 4 9 4" xfId="19820" xr:uid="{0ED94B03-22F7-418D-8684-ED97E084456C}"/>
    <cellStyle name="Input 3 3 4 9 5" xfId="27820" xr:uid="{C15B9F57-DAF2-4BCD-B575-53A24BB24E35}"/>
    <cellStyle name="Input 3 3 4 9 6" xfId="35650" xr:uid="{F4CAF15C-DEF9-4197-A263-E9624B3E6EEE}"/>
    <cellStyle name="Input 3 3 4 9 7" xfId="43611" xr:uid="{27F88671-8BAC-47A9-B688-F58AACC161E4}"/>
    <cellStyle name="Input 3 3 5" xfId="1091" xr:uid="{286D3155-38A2-4F72-9476-A6F9C739ADE8}"/>
    <cellStyle name="Input 3 3 5 10" xfId="4069" xr:uid="{44FC4048-B341-43FF-9CD5-A2597EC6F7DD}"/>
    <cellStyle name="Input 3 3 5 10 2" xfId="8081" xr:uid="{3C726571-3FDF-431D-BF30-406358C82825}"/>
    <cellStyle name="Input 3 3 5 10 2 2" xfId="16296" xr:uid="{32AAFCC4-6E8D-4B17-9DA2-2A134548461A}"/>
    <cellStyle name="Input 3 3 5 10 2 3" xfId="24160" xr:uid="{5699FE3F-3C3A-4739-8944-FA053647EEF8}"/>
    <cellStyle name="Input 3 3 5 10 2 4" xfId="32140" xr:uid="{03CF5683-7155-4AE5-9116-8BE515B22EF8}"/>
    <cellStyle name="Input 3 3 5 10 2 5" xfId="39967" xr:uid="{8806F68D-CF54-4D0F-9C5F-600C3B2F3A63}"/>
    <cellStyle name="Input 3 3 5 10 2 6" xfId="47920" xr:uid="{9318AB47-B464-4FEC-9440-A5F0EC0EB370}"/>
    <cellStyle name="Input 3 3 5 10 3" xfId="12291" xr:uid="{A5815877-5981-4D2E-B82B-B6D86038007E}"/>
    <cellStyle name="Input 3 3 5 10 4" xfId="20160" xr:uid="{C046C991-CE53-404F-B1BC-61A789B454EC}"/>
    <cellStyle name="Input 3 3 5 10 5" xfId="28156" xr:uid="{70B5A5C6-9FDE-465F-AFF9-58C8062C3147}"/>
    <cellStyle name="Input 3 3 5 10 6" xfId="35990" xr:uid="{B38BB479-56C5-4031-B78B-3F0DFE026855}"/>
    <cellStyle name="Input 3 3 5 10 7" xfId="43951" xr:uid="{4A2FE999-8436-4962-B872-BAD245DF1B44}"/>
    <cellStyle name="Input 3 3 5 11" xfId="4361" xr:uid="{E6F6031F-E544-42AC-8AD9-E1FF71B7C5CC}"/>
    <cellStyle name="Input 3 3 5 11 2" xfId="8367" xr:uid="{4C1A9BE1-6E69-463B-9E53-B0A79645461F}"/>
    <cellStyle name="Input 3 3 5 11 2 2" xfId="16582" xr:uid="{CA1A155E-E778-431D-9BC5-700F15E2B9D9}"/>
    <cellStyle name="Input 3 3 5 11 2 3" xfId="24446" xr:uid="{FF45AD7F-533D-4BFE-8CD5-73CF4456B53E}"/>
    <cellStyle name="Input 3 3 5 11 2 4" xfId="32426" xr:uid="{B2B39768-0A7F-472A-A2C6-B402570D1D2E}"/>
    <cellStyle name="Input 3 3 5 11 2 5" xfId="40253" xr:uid="{581DBD3A-6511-4CCC-9456-F9AF97D16639}"/>
    <cellStyle name="Input 3 3 5 11 2 6" xfId="48206" xr:uid="{3088F63B-582A-493B-8805-B441A7BCD1D1}"/>
    <cellStyle name="Input 3 3 5 11 3" xfId="12583" xr:uid="{74C1D039-DDA2-4DB1-865D-C127ABAECBFF}"/>
    <cellStyle name="Input 3 3 5 11 4" xfId="20452" xr:uid="{1E552F18-FBC3-4529-AC17-C0B0EE27FF71}"/>
    <cellStyle name="Input 3 3 5 11 5" xfId="28447" xr:uid="{0D9592B9-9ABB-4060-B663-BA55FCE8621E}"/>
    <cellStyle name="Input 3 3 5 11 6" xfId="36282" xr:uid="{C1ACBCBB-0A8B-45EC-BF70-460F29CA6EB8}"/>
    <cellStyle name="Input 3 3 5 11 7" xfId="44243" xr:uid="{FA21225E-6913-43CC-88BB-69A5F58D7299}"/>
    <cellStyle name="Input 3 3 5 12" xfId="4655" xr:uid="{ED9D7E00-B72B-4EA7-ABB4-0B97B6D259CE}"/>
    <cellStyle name="Input 3 3 5 12 2" xfId="8646" xr:uid="{AF0CF352-0AA7-433F-B589-9E909D903EBB}"/>
    <cellStyle name="Input 3 3 5 12 2 2" xfId="16861" xr:uid="{BE91C485-FA74-493C-A4D5-33C1259F2DE6}"/>
    <cellStyle name="Input 3 3 5 12 2 3" xfId="24725" xr:uid="{34292CB2-3E13-4B88-A083-8282A21CC54B}"/>
    <cellStyle name="Input 3 3 5 12 2 4" xfId="32705" xr:uid="{40AA9227-6461-429D-9D08-B57FC967E6F5}"/>
    <cellStyle name="Input 3 3 5 12 2 5" xfId="40532" xr:uid="{812A8603-F15E-4116-A6C8-061AAE4E7D17}"/>
    <cellStyle name="Input 3 3 5 12 2 6" xfId="48485" xr:uid="{E27FBF90-3011-4DBD-84E0-41B2132AE172}"/>
    <cellStyle name="Input 3 3 5 12 3" xfId="12876" xr:uid="{20B1ED1E-73C7-442B-A0FE-21105DC94A56}"/>
    <cellStyle name="Input 3 3 5 12 4" xfId="20746" xr:uid="{584854C3-4D2B-45F4-87C3-F238B272D599}"/>
    <cellStyle name="Input 3 3 5 12 5" xfId="28739" xr:uid="{5282C075-363F-44C0-B1F1-BEF86C6A6345}"/>
    <cellStyle name="Input 3 3 5 12 6" xfId="36576" xr:uid="{3DDA34BC-C0FA-4685-94EF-D5F32B18F4FF}"/>
    <cellStyle name="Input 3 3 5 12 7" xfId="44537" xr:uid="{C67EE77B-B3D7-4B55-8452-98C28DA3C7D8}"/>
    <cellStyle name="Input 3 3 5 13" xfId="5223" xr:uid="{258166B5-98EC-4AAD-8433-FFE0560E0C0D}"/>
    <cellStyle name="Input 3 3 5 13 2" xfId="13438" xr:uid="{BC1E3489-E576-4450-89D8-D4812CBD771D}"/>
    <cellStyle name="Input 3 3 5 13 3" xfId="21302" xr:uid="{2A8CD393-D97E-4CAE-9956-4B6F3F862215}"/>
    <cellStyle name="Input 3 3 5 13 4" xfId="29282" xr:uid="{C3080315-A3CE-40D2-89CD-5F1AE214BA65}"/>
    <cellStyle name="Input 3 3 5 13 5" xfId="37109" xr:uid="{7AC12E5C-2639-4CDC-AD22-A069234ECFD2}"/>
    <cellStyle name="Input 3 3 5 13 6" xfId="45062" xr:uid="{07644C31-6A2B-4032-9969-6753D373E881}"/>
    <cellStyle name="Input 3 3 5 14" xfId="9320" xr:uid="{F8D8A469-C630-4AC9-B7A8-A92482EC2AAA}"/>
    <cellStyle name="Input 3 3 5 15" xfId="17182" xr:uid="{2930D2EB-97A7-4313-A5E8-BA0B92462414}"/>
    <cellStyle name="Input 3 3 5 16" xfId="25198" xr:uid="{88F563BE-A70C-4891-8083-9EA72A392CA4}"/>
    <cellStyle name="Input 3 3 5 17" xfId="33012" xr:uid="{1716FAF8-10AB-488C-A625-54667D4DC53D}"/>
    <cellStyle name="Input 3 3 5 18" xfId="40973" xr:uid="{83FFC7F6-FC2E-49CD-8F2A-B0B740BA7DD1}"/>
    <cellStyle name="Input 3 3 5 2" xfId="1521" xr:uid="{222B1423-F622-448F-8F33-3346DB4C70FB}"/>
    <cellStyle name="Input 3 3 5 2 2" xfId="5625" xr:uid="{0D44A857-25FA-4BF7-A504-181F8D441F96}"/>
    <cellStyle name="Input 3 3 5 2 2 2" xfId="13840" xr:uid="{33C334D8-D536-4B3E-9EA9-8244096BBE69}"/>
    <cellStyle name="Input 3 3 5 2 2 3" xfId="21704" xr:uid="{2D40B3D0-D09B-4EC7-B64F-EFD86780FB0A}"/>
    <cellStyle name="Input 3 3 5 2 2 4" xfId="29684" xr:uid="{98D3EF84-FCA7-40C4-87FC-D7292BD9D2DC}"/>
    <cellStyle name="Input 3 3 5 2 2 5" xfId="37511" xr:uid="{4EB16A69-CD06-4114-A74C-E14D97F08AAA}"/>
    <cellStyle name="Input 3 3 5 2 2 6" xfId="45464" xr:uid="{A77494FA-208F-4F9F-B423-61C94C93150C}"/>
    <cellStyle name="Input 3 3 5 2 3" xfId="9749" xr:uid="{95053201-B167-4D1D-9CB9-7618604C369D}"/>
    <cellStyle name="Input 3 3 5 2 4" xfId="17612" xr:uid="{425B0E2F-90C9-4CAD-9CA8-22D8B2492242}"/>
    <cellStyle name="Input 3 3 5 2 5" xfId="25623" xr:uid="{B167E27C-01C3-4F2E-8E97-EFF867F215AD}"/>
    <cellStyle name="Input 3 3 5 2 6" xfId="33442" xr:uid="{0F649962-DB2E-49DC-A45C-B0BCFFA7A5FA}"/>
    <cellStyle name="Input 3 3 5 2 7" xfId="41403" xr:uid="{A8ECAFA2-12FD-4D26-BD71-43F227849B4E}"/>
    <cellStyle name="Input 3 3 5 3" xfId="1864" xr:uid="{7A04B56F-F868-4C44-89FB-05CF4B8A2D73}"/>
    <cellStyle name="Input 3 3 5 3 2" xfId="5944" xr:uid="{BDAE575E-A714-4F0D-8118-D1257C5F48E4}"/>
    <cellStyle name="Input 3 3 5 3 2 2" xfId="14159" xr:uid="{2962CD3E-9AEA-4384-851F-B47437E32A67}"/>
    <cellStyle name="Input 3 3 5 3 2 3" xfId="22023" xr:uid="{DAC6C6BF-5965-4842-B276-CB5DA8749C1E}"/>
    <cellStyle name="Input 3 3 5 3 2 4" xfId="30003" xr:uid="{E8C736F5-F01F-4B7C-AD06-72FCFE61C1C3}"/>
    <cellStyle name="Input 3 3 5 3 2 5" xfId="37830" xr:uid="{EC94C72B-3C63-4BDB-8EDD-CDEBD4A94CE8}"/>
    <cellStyle name="Input 3 3 5 3 2 6" xfId="45783" xr:uid="{AD9E3AAB-49A2-409A-961C-52B9A2A0F38B}"/>
    <cellStyle name="Input 3 3 5 3 3" xfId="10090" xr:uid="{4C09B0BA-8231-4A70-A21C-4B9CE7A9A044}"/>
    <cellStyle name="Input 3 3 5 3 4" xfId="17955" xr:uid="{999F6F15-ABFA-4886-AFBC-2B0D06B521EB}"/>
    <cellStyle name="Input 3 3 5 3 5" xfId="25962" xr:uid="{5E4A5144-1750-438E-8D90-F8F94E3A6A58}"/>
    <cellStyle name="Input 3 3 5 3 6" xfId="33785" xr:uid="{F6174B23-4EB9-4FC8-94A8-E5FD2EEEA22B}"/>
    <cellStyle name="Input 3 3 5 3 7" xfId="41746" xr:uid="{C5792DE2-ACDE-4CC4-A8CA-AF04E7228178}"/>
    <cellStyle name="Input 3 3 5 4" xfId="2198" xr:uid="{181608B3-DD6E-4367-BF75-7F8C125A5E31}"/>
    <cellStyle name="Input 3 3 5 4 2" xfId="6272" xr:uid="{6B9BC352-87E6-4C20-9759-795A00586CB4}"/>
    <cellStyle name="Input 3 3 5 4 2 2" xfId="14487" xr:uid="{1113AEA8-3FEC-49B2-82AC-3E4E824D8C05}"/>
    <cellStyle name="Input 3 3 5 4 2 3" xfId="22351" xr:uid="{0D160533-4693-40E3-8327-32CDEE64D8E9}"/>
    <cellStyle name="Input 3 3 5 4 2 4" xfId="30331" xr:uid="{657AC687-1F93-4524-BC2D-B3761D66B75A}"/>
    <cellStyle name="Input 3 3 5 4 2 5" xfId="38158" xr:uid="{A34AFF77-BC3F-49BD-9DCB-58481965820D}"/>
    <cellStyle name="Input 3 3 5 4 2 6" xfId="46111" xr:uid="{D05D348E-44B0-439C-847F-4076EE6C57F9}"/>
    <cellStyle name="Input 3 3 5 4 3" xfId="10424" xr:uid="{E73AC710-B81A-403F-8A87-008A621A0BB7}"/>
    <cellStyle name="Input 3 3 5 4 4" xfId="18289" xr:uid="{645CA72A-1CA3-4278-B151-8D68A3192FFB}"/>
    <cellStyle name="Input 3 3 5 4 5" xfId="26296" xr:uid="{6A3A0911-5AD3-4078-805B-439595CD5D7D}"/>
    <cellStyle name="Input 3 3 5 4 6" xfId="34119" xr:uid="{74EE98D2-9BC9-493D-8390-82174C349087}"/>
    <cellStyle name="Input 3 3 5 4 7" xfId="42080" xr:uid="{EF6A5CBA-F005-4105-B31A-85C1146B6F91}"/>
    <cellStyle name="Input 3 3 5 5" xfId="2518" xr:uid="{2D7C05E0-85C8-4002-A9F1-B504D214D4C4}"/>
    <cellStyle name="Input 3 3 5 5 2" xfId="6575" xr:uid="{F18AEC40-0267-48CD-9326-5029F441E0C3}"/>
    <cellStyle name="Input 3 3 5 5 2 2" xfId="14790" xr:uid="{D698D978-B4EF-4628-A75B-30B1E3A6C134}"/>
    <cellStyle name="Input 3 3 5 5 2 3" xfId="22654" xr:uid="{29B4D8F6-A7C2-4A1A-B02D-7FBC5A5C9700}"/>
    <cellStyle name="Input 3 3 5 5 2 4" xfId="30634" xr:uid="{F86D8FB3-25FA-4FCD-A7F5-57825AE40530}"/>
    <cellStyle name="Input 3 3 5 5 2 5" xfId="38461" xr:uid="{4BCD6ED0-D8AB-4645-904F-320C2CF44086}"/>
    <cellStyle name="Input 3 3 5 5 2 6" xfId="46414" xr:uid="{8C5ACBB1-78BF-479D-81D8-D4D8F2A9A98A}"/>
    <cellStyle name="Input 3 3 5 5 3" xfId="10744" xr:uid="{E14778D9-BF9C-466D-B6D2-A2D2CD666E9C}"/>
    <cellStyle name="Input 3 3 5 5 4" xfId="18609" xr:uid="{4C8F9AA0-83CF-451D-B9D8-BC3673F99CC3}"/>
    <cellStyle name="Input 3 3 5 5 5" xfId="26612" xr:uid="{50D35DB0-81FE-406F-BD86-703E97A2D42A}"/>
    <cellStyle name="Input 3 3 5 5 6" xfId="34439" xr:uid="{36F0C75F-1E4B-4F30-92BB-777AC18AF582}"/>
    <cellStyle name="Input 3 3 5 5 7" xfId="42400" xr:uid="{6857441E-AD92-49A1-BEDA-25E80538F08E}"/>
    <cellStyle name="Input 3 3 5 6" xfId="2844" xr:uid="{B313C79E-AE17-44C4-BC50-6E7B9985B555}"/>
    <cellStyle name="Input 3 3 5 6 2" xfId="6894" xr:uid="{3F44800D-8225-4C9C-8E03-FD3F28CCC394}"/>
    <cellStyle name="Input 3 3 5 6 2 2" xfId="15109" xr:uid="{3B79985B-A113-4045-87FE-E402BF489038}"/>
    <cellStyle name="Input 3 3 5 6 2 3" xfId="22973" xr:uid="{74A314EA-B960-445F-AE7D-B4F80EBC988E}"/>
    <cellStyle name="Input 3 3 5 6 2 4" xfId="30953" xr:uid="{01481E70-8A83-4A3F-B65E-D5B8A1247165}"/>
    <cellStyle name="Input 3 3 5 6 2 5" xfId="38780" xr:uid="{DB5C47B6-6392-4F2E-9E70-DB0B4270EF9A}"/>
    <cellStyle name="Input 3 3 5 6 2 6" xfId="46733" xr:uid="{193C3069-1F32-4350-9D9E-94E42135E5AA}"/>
    <cellStyle name="Input 3 3 5 6 3" xfId="11070" xr:uid="{BE0B1F58-A760-4F43-830B-D9A0A96178A2}"/>
    <cellStyle name="Input 3 3 5 6 4" xfId="18935" xr:uid="{F6A02BCF-84DD-42CC-AEA9-B892275DEFA4}"/>
    <cellStyle name="Input 3 3 5 6 5" xfId="26938" xr:uid="{66F177E5-48F9-4402-9491-CC78EF94D028}"/>
    <cellStyle name="Input 3 3 5 6 6" xfId="34765" xr:uid="{F6953E7B-0D3D-4C42-ABF8-E64A36D0D7AD}"/>
    <cellStyle name="Input 3 3 5 6 7" xfId="42726" xr:uid="{A587B664-7A95-4051-9EBF-39757A57FF65}"/>
    <cellStyle name="Input 3 3 5 7" xfId="3160" xr:uid="{265DBE7A-85B7-4C32-AD80-CFCB97DEED93}"/>
    <cellStyle name="Input 3 3 5 7 2" xfId="7194" xr:uid="{11A836FB-E33D-4FBD-902C-C369DA101698}"/>
    <cellStyle name="Input 3 3 5 7 2 2" xfId="15409" xr:uid="{58695151-A81A-4189-B7E3-75E2BE1CA685}"/>
    <cellStyle name="Input 3 3 5 7 2 3" xfId="23273" xr:uid="{83FEAE46-0AE5-4703-A387-904B552878DF}"/>
    <cellStyle name="Input 3 3 5 7 2 4" xfId="31253" xr:uid="{137F3232-058A-45CC-95D5-D035E736832B}"/>
    <cellStyle name="Input 3 3 5 7 2 5" xfId="39080" xr:uid="{15A9A4B9-9593-4249-A30E-756149613730}"/>
    <cellStyle name="Input 3 3 5 7 2 6" xfId="47033" xr:uid="{70175E14-3CD0-49F6-B19A-7C291243BEC0}"/>
    <cellStyle name="Input 3 3 5 7 3" xfId="11384" xr:uid="{6404FE6C-434B-4999-AE62-151EDF42C351}"/>
    <cellStyle name="Input 3 3 5 7 4" xfId="19251" xr:uid="{DCA341C9-74C3-4C60-9930-63A3E7778AA8}"/>
    <cellStyle name="Input 3 3 5 7 5" xfId="27251" xr:uid="{6CE409DA-2564-4E78-B8DB-C8F10A6D8AAB}"/>
    <cellStyle name="Input 3 3 5 7 6" xfId="35081" xr:uid="{BFF0A3C2-BB1B-427E-A18D-84FD601A7AE7}"/>
    <cellStyle name="Input 3 3 5 7 7" xfId="43042" xr:uid="{00C1BD78-0C44-4D2E-8F01-1E6D2D170D20}"/>
    <cellStyle name="Input 3 3 5 8" xfId="3473" xr:uid="{D82C9F4F-DD14-4F81-9CBD-6636BD666C8B}"/>
    <cellStyle name="Input 3 3 5 8 2" xfId="7501" xr:uid="{269CF288-EA72-4503-841E-524818896596}"/>
    <cellStyle name="Input 3 3 5 8 2 2" xfId="15716" xr:uid="{BBA54A25-A219-4008-9ABD-DBBE63033501}"/>
    <cellStyle name="Input 3 3 5 8 2 3" xfId="23580" xr:uid="{3740F21D-2D91-4F3B-B12E-8695F40B620C}"/>
    <cellStyle name="Input 3 3 5 8 2 4" xfId="31560" xr:uid="{D87E4B97-BE30-418F-B6C0-38C24496BBC1}"/>
    <cellStyle name="Input 3 3 5 8 2 5" xfId="39387" xr:uid="{E48D41D8-1151-4F5B-BA1F-241822E3B2EF}"/>
    <cellStyle name="Input 3 3 5 8 2 6" xfId="47340" xr:uid="{425EA89F-FCCD-4FB4-9063-801BF21756FA}"/>
    <cellStyle name="Input 3 3 5 8 3" xfId="11697" xr:uid="{1C957B5E-DC14-439D-A389-8364BEAB437D}"/>
    <cellStyle name="Input 3 3 5 8 4" xfId="19564" xr:uid="{FB63109C-EB5E-41DD-BB28-6244B95BF03A}"/>
    <cellStyle name="Input 3 3 5 8 5" xfId="27564" xr:uid="{7762E4A4-3A43-42D6-859A-F08B10AE8E3A}"/>
    <cellStyle name="Input 3 3 5 8 6" xfId="35394" xr:uid="{1A587F64-1736-425C-9231-68812FDECE2B}"/>
    <cellStyle name="Input 3 3 5 8 7" xfId="43355" xr:uid="{2973DD5F-9CAD-4D03-B3CA-2F7F52C38B7A}"/>
    <cellStyle name="Input 3 3 5 9" xfId="3769" xr:uid="{6AAA0D5A-844D-48C1-83ED-29BABE8312E4}"/>
    <cellStyle name="Input 3 3 5 9 2" xfId="7797" xr:uid="{E9533D48-183C-4664-95A0-FFF4DC62DF52}"/>
    <cellStyle name="Input 3 3 5 9 2 2" xfId="16012" xr:uid="{8883FAFC-84B0-4432-966B-CC604B664998}"/>
    <cellStyle name="Input 3 3 5 9 2 3" xfId="23876" xr:uid="{811F789C-EC37-4FC3-94F8-0898FE1B940C}"/>
    <cellStyle name="Input 3 3 5 9 2 4" xfId="31856" xr:uid="{76289BDA-2686-4D85-A2E6-066EB221D09D}"/>
    <cellStyle name="Input 3 3 5 9 2 5" xfId="39683" xr:uid="{4D7C5D0C-35CE-4623-9D34-4AA489889673}"/>
    <cellStyle name="Input 3 3 5 9 2 6" xfId="47636" xr:uid="{3F03BFC0-26CF-47C8-84AD-2CB9AE463B0E}"/>
    <cellStyle name="Input 3 3 5 9 3" xfId="11993" xr:uid="{0EA48F1F-A9C8-48C5-A41D-5A57D8CE50D8}"/>
    <cellStyle name="Input 3 3 5 9 4" xfId="19860" xr:uid="{98531098-52C2-4DF2-BB26-A102F7C4E246}"/>
    <cellStyle name="Input 3 3 5 9 5" xfId="27860" xr:uid="{F57790C7-211A-412D-87B5-D55E8353196D}"/>
    <cellStyle name="Input 3 3 5 9 6" xfId="35690" xr:uid="{9C30F0BB-4650-41B5-A221-19D5194C7B81}"/>
    <cellStyle name="Input 3 3 5 9 7" xfId="43651" xr:uid="{D43F2DF1-AE91-44F6-B34D-9D6CFFB8A379}"/>
    <cellStyle name="Input 3 3 6" xfId="1131" xr:uid="{D6B3EE75-B565-4AD1-8DFE-2F41AA8534CD}"/>
    <cellStyle name="Input 3 3 6 10" xfId="4109" xr:uid="{0C445EBF-F20C-435F-8D2A-0E2858A00716}"/>
    <cellStyle name="Input 3 3 6 10 2" xfId="8120" xr:uid="{EC95EC51-6EEA-4791-9786-FF541392B9B1}"/>
    <cellStyle name="Input 3 3 6 10 2 2" xfId="16335" xr:uid="{F9110255-B022-417D-947C-DFDBDDF2CDE1}"/>
    <cellStyle name="Input 3 3 6 10 2 3" xfId="24199" xr:uid="{73499608-406A-4BA5-9DC1-A9595A7A50E1}"/>
    <cellStyle name="Input 3 3 6 10 2 4" xfId="32179" xr:uid="{CFA67FE3-2A39-4329-92C4-A2BFED695FD9}"/>
    <cellStyle name="Input 3 3 6 10 2 5" xfId="40006" xr:uid="{78465843-CEBC-4B03-B7D0-DAA18394CC60}"/>
    <cellStyle name="Input 3 3 6 10 2 6" xfId="47959" xr:uid="{2BB2ECDA-41E8-4BE2-AA5D-5285E364D2CF}"/>
    <cellStyle name="Input 3 3 6 10 3" xfId="12331" xr:uid="{B704CF08-FBF0-4652-B2B3-3B039BBB9077}"/>
    <cellStyle name="Input 3 3 6 10 4" xfId="20200" xr:uid="{66815445-CFF7-42EF-84BA-0B4BDA590938}"/>
    <cellStyle name="Input 3 3 6 10 5" xfId="28196" xr:uid="{1D657F34-96FD-4E0C-9D61-A377D0FFA8FF}"/>
    <cellStyle name="Input 3 3 6 10 6" xfId="36030" xr:uid="{FC110639-BC4A-42C2-B4B2-2B493325BCBD}"/>
    <cellStyle name="Input 3 3 6 10 7" xfId="43991" xr:uid="{C71E84B5-D6C8-4B1B-A685-980EAEB2E9EA}"/>
    <cellStyle name="Input 3 3 6 11" xfId="4400" xr:uid="{C7DF73D2-2FA6-49E7-9656-C43F9DA5BEC2}"/>
    <cellStyle name="Input 3 3 6 11 2" xfId="8406" xr:uid="{4D116689-EB42-4C56-9918-69633308C537}"/>
    <cellStyle name="Input 3 3 6 11 2 2" xfId="16621" xr:uid="{C51596D6-D374-4221-B56D-64301BDEE041}"/>
    <cellStyle name="Input 3 3 6 11 2 3" xfId="24485" xr:uid="{428C77F4-D902-4B1D-BC85-6317663B4CFA}"/>
    <cellStyle name="Input 3 3 6 11 2 4" xfId="32465" xr:uid="{154EDF47-B761-442C-B619-AE8C5666CF35}"/>
    <cellStyle name="Input 3 3 6 11 2 5" xfId="40292" xr:uid="{2DCA7BF7-BE64-4061-ACB2-E3898277AE05}"/>
    <cellStyle name="Input 3 3 6 11 2 6" xfId="48245" xr:uid="{48125DEC-B297-45D0-A5DC-C5AEA0E17A34}"/>
    <cellStyle name="Input 3 3 6 11 3" xfId="12622" xr:uid="{B5854539-E4AB-448B-9E91-B72B3F63A291}"/>
    <cellStyle name="Input 3 3 6 11 4" xfId="20491" xr:uid="{35214F76-2CF1-4FF3-B9CC-0A7B2FCD9E76}"/>
    <cellStyle name="Input 3 3 6 11 5" xfId="28486" xr:uid="{39F77995-6745-44E2-9848-E1D676BD280A}"/>
    <cellStyle name="Input 3 3 6 11 6" xfId="36321" xr:uid="{BD915948-5825-40CA-8CA6-E976D46FAB6A}"/>
    <cellStyle name="Input 3 3 6 11 7" xfId="44282" xr:uid="{1D3FEB70-DABF-4127-8B2D-1651FEA16EB9}"/>
    <cellStyle name="Input 3 3 6 12" xfId="4695" xr:uid="{B332E5F8-1E01-40B5-BA31-F157A1B631B8}"/>
    <cellStyle name="Input 3 3 6 12 2" xfId="8685" xr:uid="{3E3985F3-11EC-4299-8AEE-8896D0F3272F}"/>
    <cellStyle name="Input 3 3 6 12 2 2" xfId="16900" xr:uid="{6D64645D-D728-48BF-B3F2-8A964D4C2179}"/>
    <cellStyle name="Input 3 3 6 12 2 3" xfId="24764" xr:uid="{00B0CF09-3E9E-4737-B919-9CA589D1BA6F}"/>
    <cellStyle name="Input 3 3 6 12 2 4" xfId="32744" xr:uid="{29EF2BF2-CD49-4F80-9F50-5DD3B2EF9607}"/>
    <cellStyle name="Input 3 3 6 12 2 5" xfId="40571" xr:uid="{B76207B8-80C8-47B8-965D-B91C29F239FF}"/>
    <cellStyle name="Input 3 3 6 12 2 6" xfId="48524" xr:uid="{4600F339-E0D5-47DA-A00B-A4D7AE75CA43}"/>
    <cellStyle name="Input 3 3 6 12 3" xfId="12916" xr:uid="{5B74E896-65B1-4B43-AA58-2B0F2D38CF06}"/>
    <cellStyle name="Input 3 3 6 12 4" xfId="20786" xr:uid="{30BF1A31-B9F7-4952-9A24-1B51E0C8E75E}"/>
    <cellStyle name="Input 3 3 6 12 5" xfId="28779" xr:uid="{2708E098-1545-4A63-8FEE-5E12B9230C4C}"/>
    <cellStyle name="Input 3 3 6 12 6" xfId="36616" xr:uid="{08723B87-A820-48D0-9B23-A460833830CC}"/>
    <cellStyle name="Input 3 3 6 12 7" xfId="44577" xr:uid="{B975EF1C-1208-432F-B928-1090B155756B}"/>
    <cellStyle name="Input 3 3 6 13" xfId="5262" xr:uid="{E9813005-9124-46A2-B0D4-0C7612A814D1}"/>
    <cellStyle name="Input 3 3 6 13 2" xfId="13477" xr:uid="{EA31CBA6-1B0D-4A07-BC1B-F2D1A088EE52}"/>
    <cellStyle name="Input 3 3 6 13 3" xfId="21341" xr:uid="{A644690E-C157-4BC0-9A96-E8AA8392257D}"/>
    <cellStyle name="Input 3 3 6 13 4" xfId="29321" xr:uid="{87C76B42-A64F-45EA-A223-A8668911ED8A}"/>
    <cellStyle name="Input 3 3 6 13 5" xfId="37148" xr:uid="{0B3F8FD2-FCA8-45C5-A829-75E2F514FB79}"/>
    <cellStyle name="Input 3 3 6 13 6" xfId="45101" xr:uid="{F93FAC4C-CAD5-4154-A935-D16C4B0E48B4}"/>
    <cellStyle name="Input 3 3 6 14" xfId="9360" xr:uid="{F2310D1D-708C-4B0E-9B89-3966D5E35888}"/>
    <cellStyle name="Input 3 3 6 15" xfId="17222" xr:uid="{3C1BBC25-56B1-47EB-BF8C-3D36967BD9EF}"/>
    <cellStyle name="Input 3 3 6 16" xfId="25238" xr:uid="{2C3E8184-BD4C-4B40-9219-53835744A75D}"/>
    <cellStyle name="Input 3 3 6 17" xfId="33052" xr:uid="{53B1BC0E-3FD8-4802-BD97-D78983477C2A}"/>
    <cellStyle name="Input 3 3 6 18" xfId="41013" xr:uid="{E9742B7C-55C9-4ADB-9C0E-DAF620FA0ABA}"/>
    <cellStyle name="Input 3 3 6 2" xfId="1561" xr:uid="{561960BB-157F-4AA2-A37F-B35A62B493AE}"/>
    <cellStyle name="Input 3 3 6 2 2" xfId="5664" xr:uid="{20B921A8-1E46-4727-88D6-266D541C7318}"/>
    <cellStyle name="Input 3 3 6 2 2 2" xfId="13879" xr:uid="{9693B5FE-1D7B-4EEB-8E6D-F43DDCDFB236}"/>
    <cellStyle name="Input 3 3 6 2 2 3" xfId="21743" xr:uid="{022F19D7-57ED-43FF-9C38-A16CB2E4539B}"/>
    <cellStyle name="Input 3 3 6 2 2 4" xfId="29723" xr:uid="{B95ADCCD-F90B-487C-953C-96C846ACF8CA}"/>
    <cellStyle name="Input 3 3 6 2 2 5" xfId="37550" xr:uid="{55924B3B-4C0B-4392-AA32-9313845DDDBD}"/>
    <cellStyle name="Input 3 3 6 2 2 6" xfId="45503" xr:uid="{218A1B6B-8ED3-40FC-8663-5048885CA7B3}"/>
    <cellStyle name="Input 3 3 6 2 3" xfId="9789" xr:uid="{EC6F1655-2776-46A5-9F23-FA44B575B208}"/>
    <cellStyle name="Input 3 3 6 2 4" xfId="17652" xr:uid="{DCC09A02-9B62-427A-9884-10D55CA0C6EA}"/>
    <cellStyle name="Input 3 3 6 2 5" xfId="25663" xr:uid="{E8A76CAE-79D0-4F45-BE4E-B5DD8788C21C}"/>
    <cellStyle name="Input 3 3 6 2 6" xfId="33482" xr:uid="{059D58A4-5368-41D9-BB30-0BA1E7CA6A9C}"/>
    <cellStyle name="Input 3 3 6 2 7" xfId="41443" xr:uid="{115C1759-5868-4FBD-994A-B7ADB48B5A83}"/>
    <cellStyle name="Input 3 3 6 3" xfId="1904" xr:uid="{E748D0DB-D1C4-4093-AB7E-99490A52A712}"/>
    <cellStyle name="Input 3 3 6 3 2" xfId="5983" xr:uid="{1D979784-48D1-4F72-B83D-AEAC8DB93231}"/>
    <cellStyle name="Input 3 3 6 3 2 2" xfId="14198" xr:uid="{9FDACDF7-EA51-490F-AC47-6690498F0070}"/>
    <cellStyle name="Input 3 3 6 3 2 3" xfId="22062" xr:uid="{1D6947FE-9135-4AC5-9BE0-EBC25B03E1A6}"/>
    <cellStyle name="Input 3 3 6 3 2 4" xfId="30042" xr:uid="{EFF9C1BE-F1CF-4AEB-9E97-CB0BF7B54F3F}"/>
    <cellStyle name="Input 3 3 6 3 2 5" xfId="37869" xr:uid="{31FBA7B6-3C27-4481-A26B-1EE239147BCD}"/>
    <cellStyle name="Input 3 3 6 3 2 6" xfId="45822" xr:uid="{C38FEA2C-84DD-4119-A8F3-03183E65CC10}"/>
    <cellStyle name="Input 3 3 6 3 3" xfId="10130" xr:uid="{140B05C9-E804-420B-97A6-6166D64D5685}"/>
    <cellStyle name="Input 3 3 6 3 4" xfId="17995" xr:uid="{219AA222-FB5C-45E9-95C1-7014C9EB93C5}"/>
    <cellStyle name="Input 3 3 6 3 5" xfId="26002" xr:uid="{A3E97B95-BC81-400D-93AB-C47A03D604A7}"/>
    <cellStyle name="Input 3 3 6 3 6" xfId="33825" xr:uid="{1BC1A05A-101A-4A7E-81A6-935C617E5E6F}"/>
    <cellStyle name="Input 3 3 6 3 7" xfId="41786" xr:uid="{6F739234-D6E1-4BEF-8167-FB5DE856FB53}"/>
    <cellStyle name="Input 3 3 6 4" xfId="2238" xr:uid="{5D7E86B3-28DC-4A61-930C-3E80AA3CA9AD}"/>
    <cellStyle name="Input 3 3 6 4 2" xfId="6312" xr:uid="{C4F134D8-2D80-4A32-943B-280F762A927E}"/>
    <cellStyle name="Input 3 3 6 4 2 2" xfId="14527" xr:uid="{586C3A2F-68C5-4E45-9BAC-2EF40480B944}"/>
    <cellStyle name="Input 3 3 6 4 2 3" xfId="22391" xr:uid="{D73F3FAC-C33F-4C52-AE24-321B7B39FB32}"/>
    <cellStyle name="Input 3 3 6 4 2 4" xfId="30371" xr:uid="{85AFE4FB-5A7C-42D1-903D-DDF222270165}"/>
    <cellStyle name="Input 3 3 6 4 2 5" xfId="38198" xr:uid="{21FE234E-F411-4C8B-A2E7-68BC7FE2A853}"/>
    <cellStyle name="Input 3 3 6 4 2 6" xfId="46151" xr:uid="{57C7072E-894E-4BA7-836E-AF9A174948AD}"/>
    <cellStyle name="Input 3 3 6 4 3" xfId="10464" xr:uid="{0E78E0F7-3541-4516-BE56-97E0A0371FE6}"/>
    <cellStyle name="Input 3 3 6 4 4" xfId="18329" xr:uid="{D0F81A88-A853-4BEC-A8F1-BF1C05774A2F}"/>
    <cellStyle name="Input 3 3 6 4 5" xfId="26336" xr:uid="{22ACCAE0-4CC1-4F58-9EAE-5EDE662B3B8F}"/>
    <cellStyle name="Input 3 3 6 4 6" xfId="34159" xr:uid="{32DA2F05-6FEA-4B79-BCAA-4CAD4B67B113}"/>
    <cellStyle name="Input 3 3 6 4 7" xfId="42120" xr:uid="{F70AC7A0-8F0B-4BEB-9CC7-7EB7FB8F8E40}"/>
    <cellStyle name="Input 3 3 6 5" xfId="2558" xr:uid="{96F513D9-DDAE-4526-A7B6-3B3C5FD12226}"/>
    <cellStyle name="Input 3 3 6 5 2" xfId="6614" xr:uid="{25B6B53C-6784-4A25-8CAB-B2FF1E4F5858}"/>
    <cellStyle name="Input 3 3 6 5 2 2" xfId="14829" xr:uid="{3932DAC2-F555-46CD-99D2-32714968BFCA}"/>
    <cellStyle name="Input 3 3 6 5 2 3" xfId="22693" xr:uid="{C50F0BFD-A373-4889-A353-9529EDA51236}"/>
    <cellStyle name="Input 3 3 6 5 2 4" xfId="30673" xr:uid="{9ED0A7A8-81C7-4F4E-BC6E-0553FD0FCF8D}"/>
    <cellStyle name="Input 3 3 6 5 2 5" xfId="38500" xr:uid="{1A9D2B30-2118-4BBF-B604-AD9E8DAAF76A}"/>
    <cellStyle name="Input 3 3 6 5 2 6" xfId="46453" xr:uid="{CD3022B8-EE31-48F6-9000-15EC7F4691D7}"/>
    <cellStyle name="Input 3 3 6 5 3" xfId="10784" xr:uid="{56AD2072-FC06-4D67-B025-6D941EAC3FF6}"/>
    <cellStyle name="Input 3 3 6 5 4" xfId="18649" xr:uid="{CAA62DA8-FC39-4BC0-8060-329ADC82390E}"/>
    <cellStyle name="Input 3 3 6 5 5" xfId="26652" xr:uid="{3287AC8F-573A-4772-98C9-DBAA312CEBEB}"/>
    <cellStyle name="Input 3 3 6 5 6" xfId="34479" xr:uid="{1B3A524E-534B-4498-90A0-0D19E537FD17}"/>
    <cellStyle name="Input 3 3 6 5 7" xfId="42440" xr:uid="{1D98E30C-1617-4E93-B4CE-01A2B4B1DFD8}"/>
    <cellStyle name="Input 3 3 6 6" xfId="2884" xr:uid="{9423CA52-CF45-475B-BF59-EB1ED5F4E34E}"/>
    <cellStyle name="Input 3 3 6 6 2" xfId="6934" xr:uid="{6F41BD2C-E405-4D7F-8C7C-E74A89D2518E}"/>
    <cellStyle name="Input 3 3 6 6 2 2" xfId="15149" xr:uid="{587AFCA2-A185-4E10-9DDF-F4F0F756AEEC}"/>
    <cellStyle name="Input 3 3 6 6 2 3" xfId="23013" xr:uid="{11E02D82-3552-418A-931D-C546619C9920}"/>
    <cellStyle name="Input 3 3 6 6 2 4" xfId="30993" xr:uid="{4B3A758D-6682-401E-911C-D7D3DF4BC1CD}"/>
    <cellStyle name="Input 3 3 6 6 2 5" xfId="38820" xr:uid="{8D706FD8-7817-43A6-93DB-9FD35C766FE4}"/>
    <cellStyle name="Input 3 3 6 6 2 6" xfId="46773" xr:uid="{7792742E-4AC4-4D44-9422-ACB3BFDFA0CD}"/>
    <cellStyle name="Input 3 3 6 6 3" xfId="11110" xr:uid="{594C8957-3390-44DC-A1CF-BEBB87629322}"/>
    <cellStyle name="Input 3 3 6 6 4" xfId="18975" xr:uid="{95BF9214-161E-41B8-BA2D-8F87CDDEE106}"/>
    <cellStyle name="Input 3 3 6 6 5" xfId="26978" xr:uid="{E900D175-9124-40E4-939B-8C4127A484B5}"/>
    <cellStyle name="Input 3 3 6 6 6" xfId="34805" xr:uid="{802FD5E1-399E-451E-9268-A4F7846B302D}"/>
    <cellStyle name="Input 3 3 6 6 7" xfId="42766" xr:uid="{7604C432-FCF8-4ACD-A985-59D252EC29AF}"/>
    <cellStyle name="Input 3 3 6 7" xfId="3200" xr:uid="{4D01280F-A97A-4B41-AACC-D21ABD4941E7}"/>
    <cellStyle name="Input 3 3 6 7 2" xfId="7233" xr:uid="{90EB91F9-2D8A-4C5A-B41D-C974CADC08CD}"/>
    <cellStyle name="Input 3 3 6 7 2 2" xfId="15448" xr:uid="{20A89F61-D275-44E4-A722-6CC2B70880A1}"/>
    <cellStyle name="Input 3 3 6 7 2 3" xfId="23312" xr:uid="{13F792F8-B564-4259-9ABC-B5B575AE31F0}"/>
    <cellStyle name="Input 3 3 6 7 2 4" xfId="31292" xr:uid="{344432A2-D35C-45A2-BB5D-070D35FEAE6A}"/>
    <cellStyle name="Input 3 3 6 7 2 5" xfId="39119" xr:uid="{4F059615-D370-4F61-AD75-54C7882B17A0}"/>
    <cellStyle name="Input 3 3 6 7 2 6" xfId="47072" xr:uid="{5E7814D5-76C5-40BC-B942-D5FA63D46319}"/>
    <cellStyle name="Input 3 3 6 7 3" xfId="11424" xr:uid="{D59D9A13-02E3-4095-9429-0657EF46ECD6}"/>
    <cellStyle name="Input 3 3 6 7 4" xfId="19291" xr:uid="{556D948B-7BF5-4732-BF19-3BEA8F8227B1}"/>
    <cellStyle name="Input 3 3 6 7 5" xfId="27291" xr:uid="{43B18AAD-990B-4359-BDF6-685EB12F4AA6}"/>
    <cellStyle name="Input 3 3 6 7 6" xfId="35121" xr:uid="{2AA139EB-9A6A-446B-B5A7-9D2E6D9989C8}"/>
    <cellStyle name="Input 3 3 6 7 7" xfId="43082" xr:uid="{F614F823-DBF7-4E9F-8B7E-AEA4955002AC}"/>
    <cellStyle name="Input 3 3 6 8" xfId="3513" xr:uid="{9A044660-43E1-4FDA-B4D4-5C770A2FF768}"/>
    <cellStyle name="Input 3 3 6 8 2" xfId="7541" xr:uid="{56EEE782-3967-43D5-8C86-9BCD8699D0C2}"/>
    <cellStyle name="Input 3 3 6 8 2 2" xfId="15756" xr:uid="{967FFB8E-FA3D-49D0-B639-3ABD14DA0CFF}"/>
    <cellStyle name="Input 3 3 6 8 2 3" xfId="23620" xr:uid="{A1A2D18A-EEF5-48EE-ADC3-AC98A2B0354B}"/>
    <cellStyle name="Input 3 3 6 8 2 4" xfId="31600" xr:uid="{A34C7512-F866-4F89-AF5B-23C9AB6A1051}"/>
    <cellStyle name="Input 3 3 6 8 2 5" xfId="39427" xr:uid="{57803709-F651-45D6-B7F6-2FB32E8B87C6}"/>
    <cellStyle name="Input 3 3 6 8 2 6" xfId="47380" xr:uid="{31336966-DED3-47CC-9892-A40AB9B21B60}"/>
    <cellStyle name="Input 3 3 6 8 3" xfId="11737" xr:uid="{C4A9AD5C-3394-47D7-B8A8-52F4E9B2F37B}"/>
    <cellStyle name="Input 3 3 6 8 4" xfId="19604" xr:uid="{CF6A28CF-1966-4757-8948-14581F9EF964}"/>
    <cellStyle name="Input 3 3 6 8 5" xfId="27604" xr:uid="{51A3FAAC-9086-43D9-9CDD-5379A3D3C6C1}"/>
    <cellStyle name="Input 3 3 6 8 6" xfId="35434" xr:uid="{59F0E6DC-CFA8-4482-B718-28B4C15068D8}"/>
    <cellStyle name="Input 3 3 6 8 7" xfId="43395" xr:uid="{577DE186-E339-458A-AE59-3F5E083E8631}"/>
    <cellStyle name="Input 3 3 6 9" xfId="3809" xr:uid="{C920DAF3-9E33-4D13-8B4E-DF9A49377A93}"/>
    <cellStyle name="Input 3 3 6 9 2" xfId="7837" xr:uid="{A49F9A64-5BB1-41A1-A49F-BFCA59C25A8D}"/>
    <cellStyle name="Input 3 3 6 9 2 2" xfId="16052" xr:uid="{B5815CD0-C6C6-47EC-BD51-2FEEA475414A}"/>
    <cellStyle name="Input 3 3 6 9 2 3" xfId="23916" xr:uid="{1666A0D5-5003-4B05-B669-5821D282D520}"/>
    <cellStyle name="Input 3 3 6 9 2 4" xfId="31896" xr:uid="{C88C6867-253E-41B3-8030-5B3547F6E840}"/>
    <cellStyle name="Input 3 3 6 9 2 5" xfId="39723" xr:uid="{0D6F96CA-9857-4882-8FB6-43E1ECEA6B37}"/>
    <cellStyle name="Input 3 3 6 9 2 6" xfId="47676" xr:uid="{40DA8C9E-70C0-426E-8EFD-32AA5FB26960}"/>
    <cellStyle name="Input 3 3 6 9 3" xfId="12033" xr:uid="{8721B6A4-AE47-46F0-A538-B2D8B618D927}"/>
    <cellStyle name="Input 3 3 6 9 4" xfId="19900" xr:uid="{C6EC1500-6DF9-4D6A-B5B1-CB851775676D}"/>
    <cellStyle name="Input 3 3 6 9 5" xfId="27900" xr:uid="{A3626DBC-E2D3-401C-BBD9-E842EBA251A1}"/>
    <cellStyle name="Input 3 3 6 9 6" xfId="35730" xr:uid="{573AB484-9B75-46CC-AEAB-077BB71224CE}"/>
    <cellStyle name="Input 3 3 6 9 7" xfId="43691" xr:uid="{A42863A2-08FD-4627-959B-34544829319C}"/>
    <cellStyle name="Input 3 3 7" xfId="1323" xr:uid="{9A6BFA7E-8E21-4028-ACDD-7882869D2D8D}"/>
    <cellStyle name="Input 3 3 7 2" xfId="5438" xr:uid="{C0783BB4-3CC0-4432-9BE8-7B2BD286A2FA}"/>
    <cellStyle name="Input 3 3 7 2 2" xfId="13653" xr:uid="{2BA45E84-016B-42FD-AEAD-4EF8213DC666}"/>
    <cellStyle name="Input 3 3 7 2 3" xfId="21517" xr:uid="{4CC4DA6D-C193-466E-A928-7CB03F83E67F}"/>
    <cellStyle name="Input 3 3 7 2 4" xfId="29497" xr:uid="{9707845B-7F61-4E93-B3FE-30D324240BE5}"/>
    <cellStyle name="Input 3 3 7 2 5" xfId="37324" xr:uid="{68C48A85-3F9F-4CE2-AEA6-0036B9BF9953}"/>
    <cellStyle name="Input 3 3 7 2 6" xfId="45277" xr:uid="{CE020DE3-7664-48D1-A1BC-4005BD9D92F7}"/>
    <cellStyle name="Input 3 3 7 3" xfId="9552" xr:uid="{2BF7BE04-C8D7-46FD-91E1-B924B18CFC25}"/>
    <cellStyle name="Input 3 3 7 4" xfId="17414" xr:uid="{C6AFBA87-371A-40D8-AFC2-F7D52A54CC46}"/>
    <cellStyle name="Input 3 3 7 5" xfId="25427" xr:uid="{124FEC4F-29C2-4E18-8380-B7338D1A9568}"/>
    <cellStyle name="Input 3 3 7 6" xfId="33244" xr:uid="{849D92AE-4A2A-40F0-AA1A-6B6B8DF13EFF}"/>
    <cellStyle name="Input 3 3 7 7" xfId="41205" xr:uid="{B86D44D8-0AD4-4603-9593-8C311370A46C}"/>
    <cellStyle name="Input 3 3 8" xfId="1666" xr:uid="{9830BCB3-11B0-4619-B0F3-C14BD974AF55}"/>
    <cellStyle name="Input 3 3 8 2" xfId="5757" xr:uid="{0D19BCEC-B860-4FF3-A5AC-836690A7DDD7}"/>
    <cellStyle name="Input 3 3 8 2 2" xfId="13972" xr:uid="{6C9E90FA-EF51-418A-9640-03D4D6CC6606}"/>
    <cellStyle name="Input 3 3 8 2 3" xfId="21836" xr:uid="{2493CACF-6FB9-458B-B0E2-DD78443EDD08}"/>
    <cellStyle name="Input 3 3 8 2 4" xfId="29816" xr:uid="{92E3494D-2899-48BB-BB9A-336E712EBF28}"/>
    <cellStyle name="Input 3 3 8 2 5" xfId="37643" xr:uid="{3022FFE8-2B61-4F5C-9E81-7A0BBCEA4DDC}"/>
    <cellStyle name="Input 3 3 8 2 6" xfId="45596" xr:uid="{D239CB68-A30F-4444-94B7-F78216AFA166}"/>
    <cellStyle name="Input 3 3 8 3" xfId="9893" xr:uid="{4F530E3D-7997-4F5F-A4AE-7167D8112AD3}"/>
    <cellStyle name="Input 3 3 8 4" xfId="17757" xr:uid="{252C369C-AFC5-4A61-810D-4AAEB4F5DD0A}"/>
    <cellStyle name="Input 3 3 8 5" xfId="25767" xr:uid="{C2887B13-AB37-4462-B30B-EC83D0D89011}"/>
    <cellStyle name="Input 3 3 8 6" xfId="33587" xr:uid="{7454F453-6E7B-4903-9D03-644296089D21}"/>
    <cellStyle name="Input 3 3 8 7" xfId="41548" xr:uid="{7E4DA027-33B6-4F0D-A093-922B7CCE5942}"/>
    <cellStyle name="Input 3 3 9" xfId="2003" xr:uid="{CC67EAE4-AFF4-4714-AD26-401A082ACDD2}"/>
    <cellStyle name="Input 3 3 9 2" xfId="6077" xr:uid="{BC3F5517-6020-45C3-A0FA-FD5E4E64B611}"/>
    <cellStyle name="Input 3 3 9 2 2" xfId="14292" xr:uid="{16CE1BCC-D3D1-46B7-BAC3-92A2A3F2FB57}"/>
    <cellStyle name="Input 3 3 9 2 3" xfId="22156" xr:uid="{7D8701A3-34FA-45E0-87E7-3C7B4C162E08}"/>
    <cellStyle name="Input 3 3 9 2 4" xfId="30136" xr:uid="{BD7BDBC7-EDE8-4A54-9D05-B78F9DAAE4ED}"/>
    <cellStyle name="Input 3 3 9 2 5" xfId="37963" xr:uid="{1575BD43-CAAE-4047-A777-7918E11FA717}"/>
    <cellStyle name="Input 3 3 9 2 6" xfId="45916" xr:uid="{F9B18D24-FEBA-4CC0-9A53-8FADDCDD78B7}"/>
    <cellStyle name="Input 3 3 9 3" xfId="10229" xr:uid="{58A6C101-AD1C-4452-A5D6-96357692D611}"/>
    <cellStyle name="Input 3 3 9 4" xfId="18094" xr:uid="{9B748FB1-836F-4754-84A1-854DA24F74AE}"/>
    <cellStyle name="Input 3 3 9 5" xfId="26101" xr:uid="{A67475C2-FB7D-4E8A-960B-6B87A45A189A}"/>
    <cellStyle name="Input 3 3 9 6" xfId="33924" xr:uid="{7A2CD69B-E959-4640-BD14-A8006983023F}"/>
    <cellStyle name="Input 3 3 9 7" xfId="41885" xr:uid="{8DCCF855-E1F1-405F-BE4E-F52EF07BD230}"/>
    <cellStyle name="Input 3 30" xfId="40734" xr:uid="{25BEAFA5-702E-4DAD-96BF-0CFB42903074}"/>
    <cellStyle name="Input 3 4" xfId="871" xr:uid="{4C48E817-6B57-4C4B-9D4A-B2815C182C5E}"/>
    <cellStyle name="Input 3 4 10" xfId="2300" xr:uid="{8D3B0DA1-50A9-45BB-A8EE-231BE2282404}"/>
    <cellStyle name="Input 3 4 10 2" xfId="6371" xr:uid="{9C6CB647-122F-4CD6-9F1D-D2BEF50F55E9}"/>
    <cellStyle name="Input 3 4 10 2 2" xfId="14586" xr:uid="{F319C60A-84F9-48DF-9EE2-1E66C37C21C0}"/>
    <cellStyle name="Input 3 4 10 2 3" xfId="22450" xr:uid="{E15E3E19-B267-47E3-B3BB-F270DD5E112C}"/>
    <cellStyle name="Input 3 4 10 2 4" xfId="30430" xr:uid="{C1C00E97-6A6D-4F75-BACF-BF81C9BF4AB8}"/>
    <cellStyle name="Input 3 4 10 2 5" xfId="38257" xr:uid="{18A4725E-F1ED-4131-B997-A8E2C92C8317}"/>
    <cellStyle name="Input 3 4 10 2 6" xfId="46210" xr:uid="{8B476B5F-1182-4670-9BD4-85CE6334282F}"/>
    <cellStyle name="Input 3 4 10 3" xfId="10526" xr:uid="{7C21CDBE-B5B5-4C31-ABD7-42A3E99C1EAD}"/>
    <cellStyle name="Input 3 4 10 4" xfId="18391" xr:uid="{9D944916-57F7-4F99-95AA-5C47ACA7DD44}"/>
    <cellStyle name="Input 3 4 10 5" xfId="26397" xr:uid="{D5669157-7CB8-45B5-A19E-E160BC3EE41B}"/>
    <cellStyle name="Input 3 4 10 6" xfId="34221" xr:uid="{2B69652D-BA66-45B3-A712-A263294908CE}"/>
    <cellStyle name="Input 3 4 10 7" xfId="42182" xr:uid="{618FEFD1-B82D-4DA3-A48E-59B7FFDC9CB1}"/>
    <cellStyle name="Input 3 4 11" xfId="2632" xr:uid="{C0B6DE5C-9CFE-4CAE-A57F-567472C86E60}"/>
    <cellStyle name="Input 3 4 11 2" xfId="6682" xr:uid="{277DCE8B-4D2A-43DB-BFDE-9199BED0D637}"/>
    <cellStyle name="Input 3 4 11 2 2" xfId="14897" xr:uid="{1FB079FC-2212-4F49-90E4-37969DEC16BF}"/>
    <cellStyle name="Input 3 4 11 2 3" xfId="22761" xr:uid="{FCFD9309-8B78-40D8-9487-3C204D84657B}"/>
    <cellStyle name="Input 3 4 11 2 4" xfId="30741" xr:uid="{0B7D9CB5-FAFB-4B22-BFAA-E2BD3412B548}"/>
    <cellStyle name="Input 3 4 11 2 5" xfId="38568" xr:uid="{005637CE-2F75-4524-A349-8D2F4C279364}"/>
    <cellStyle name="Input 3 4 11 2 6" xfId="46521" xr:uid="{F85642CC-A78F-4E94-B2BB-BC4E6D7ED336}"/>
    <cellStyle name="Input 3 4 11 3" xfId="10858" xr:uid="{76053648-E9D4-4929-8C8E-984A31035D82}"/>
    <cellStyle name="Input 3 4 11 4" xfId="18723" xr:uid="{938C4C16-24E6-4EF9-836D-E1E1916BADD8}"/>
    <cellStyle name="Input 3 4 11 5" xfId="26726" xr:uid="{4888A3CA-67E5-4E74-ADE2-CBC8739611B5}"/>
    <cellStyle name="Input 3 4 11 6" xfId="34553" xr:uid="{09CC1BFB-E9B3-4690-9E9E-954C4036F4F8}"/>
    <cellStyle name="Input 3 4 11 7" xfId="42514" xr:uid="{19626545-9B42-4918-BF47-EA13E3869B95}"/>
    <cellStyle name="Input 3 4 12" xfId="2942" xr:uid="{4AA42429-AD01-47A5-9B03-516628698DD8}"/>
    <cellStyle name="Input 3 4 12 2" xfId="6989" xr:uid="{E5D1A5BA-BDE4-44EA-AE52-23FC7C03168B}"/>
    <cellStyle name="Input 3 4 12 2 2" xfId="15204" xr:uid="{B5C970C1-82EE-4800-A13C-574AB67934EF}"/>
    <cellStyle name="Input 3 4 12 2 3" xfId="23068" xr:uid="{944C308B-7202-47DA-A4E3-4B3D7E8F5D21}"/>
    <cellStyle name="Input 3 4 12 2 4" xfId="31048" xr:uid="{B4D4A0E7-5327-41FA-BC22-0E2119555072}"/>
    <cellStyle name="Input 3 4 12 2 5" xfId="38875" xr:uid="{C593D81D-8201-438D-AF01-4A67C6179FFB}"/>
    <cellStyle name="Input 3 4 12 2 6" xfId="46828" xr:uid="{B798E9B3-7810-481D-B094-76D3C9E209CD}"/>
    <cellStyle name="Input 3 4 12 3" xfId="11168" xr:uid="{32349FEF-62B1-4E06-9A5E-BB44FECE7D95}"/>
    <cellStyle name="Input 3 4 12 4" xfId="19033" xr:uid="{CC2F71C0-3B0F-483D-956A-78ED945CAD04}"/>
    <cellStyle name="Input 3 4 12 5" xfId="27035" xr:uid="{0C880B2E-8B6B-4A53-B0D1-2C09E2DBADA1}"/>
    <cellStyle name="Input 3 4 12 6" xfId="34863" xr:uid="{6A204CFE-D9FA-4E9C-92B3-3E1227AB76C2}"/>
    <cellStyle name="Input 3 4 12 7" xfId="42824" xr:uid="{701C5B89-1DAC-4D74-BE53-1F4020BF4420}"/>
    <cellStyle name="Input 3 4 13" xfId="3268" xr:uid="{BBB7C976-6D2C-43DC-954D-D478CABFCA55}"/>
    <cellStyle name="Input 3 4 13 2" xfId="7297" xr:uid="{9BF22A34-5227-4DE4-B73C-2087982E93D4}"/>
    <cellStyle name="Input 3 4 13 2 2" xfId="15512" xr:uid="{76F36C6C-4528-4440-9B04-465F7FC0407C}"/>
    <cellStyle name="Input 3 4 13 2 3" xfId="23376" xr:uid="{E3E4A564-752A-448E-B4AB-A27964F0F106}"/>
    <cellStyle name="Input 3 4 13 2 4" xfId="31356" xr:uid="{C25189D8-E296-4AD9-83B2-4AA660B0C677}"/>
    <cellStyle name="Input 3 4 13 2 5" xfId="39183" xr:uid="{10623880-7198-4FF8-B0AB-D9C6E609C089}"/>
    <cellStyle name="Input 3 4 13 2 6" xfId="47136" xr:uid="{66B84F34-5639-4F03-A31F-14C8D58212DA}"/>
    <cellStyle name="Input 3 4 13 3" xfId="11492" xr:uid="{CF0CE5CE-9E20-4290-903B-0E03DEF4055F}"/>
    <cellStyle name="Input 3 4 13 4" xfId="19359" xr:uid="{5EE97314-1069-494D-819B-2F97D9FE3D59}"/>
    <cellStyle name="Input 3 4 13 5" xfId="27359" xr:uid="{6FE334C1-5C6E-4ED8-AEA4-5070BBA7644B}"/>
    <cellStyle name="Input 3 4 13 6" xfId="35189" xr:uid="{B8CE37F9-9266-4F7E-B929-51AF51BF8505}"/>
    <cellStyle name="Input 3 4 13 7" xfId="43150" xr:uid="{D24795EC-8220-4F4C-9639-03B4EF3C2741}"/>
    <cellStyle name="Input 3 4 14" xfId="3564" xr:uid="{2498CC4F-9D74-48D2-B6FE-CE076883D64E}"/>
    <cellStyle name="Input 3 4 14 2" xfId="7592" xr:uid="{72F576E0-67B1-4C8C-8F17-C66B1ED77827}"/>
    <cellStyle name="Input 3 4 14 2 2" xfId="15807" xr:uid="{AD7682E0-B9ED-4257-B6EF-606912932CF8}"/>
    <cellStyle name="Input 3 4 14 2 3" xfId="23671" xr:uid="{95FC3AA2-05BD-4535-AD7A-D422F5CF2BC8}"/>
    <cellStyle name="Input 3 4 14 2 4" xfId="31651" xr:uid="{610EE189-9BDB-44EE-9C21-7D40AEA74568}"/>
    <cellStyle name="Input 3 4 14 2 5" xfId="39478" xr:uid="{A64ECC49-4C40-4489-A3EF-0E964918DCB7}"/>
    <cellStyle name="Input 3 4 14 2 6" xfId="47431" xr:uid="{EAD57AEE-2A57-4F45-900C-30BBB21F904B}"/>
    <cellStyle name="Input 3 4 14 3" xfId="11788" xr:uid="{3707FB78-7857-4E75-9508-E7B4F266BAE5}"/>
    <cellStyle name="Input 3 4 14 4" xfId="19655" xr:uid="{0DB38D36-E295-4E9B-9A78-7AEE7DD498E3}"/>
    <cellStyle name="Input 3 4 14 5" xfId="27655" xr:uid="{19795C55-8C08-4D92-90A4-CB5D62E59EB4}"/>
    <cellStyle name="Input 3 4 14 6" xfId="35485" xr:uid="{039957E5-5846-4704-A378-ABA70EDE3750}"/>
    <cellStyle name="Input 3 4 14 7" xfId="43446" xr:uid="{035C673B-5BE8-4D2B-BBE2-038C544D841D}"/>
    <cellStyle name="Input 3 4 15" xfId="3855" xr:uid="{CCF0B181-6E34-46DF-8E3E-FFD2C32366F2}"/>
    <cellStyle name="Input 3 4 15 2" xfId="7881" xr:uid="{FE28E484-63A8-4FFE-ACD4-DF8C84ACE973}"/>
    <cellStyle name="Input 3 4 15 2 2" xfId="16096" xr:uid="{46263BC3-9D36-4144-8C4B-AF1C64A04115}"/>
    <cellStyle name="Input 3 4 15 2 3" xfId="23960" xr:uid="{2042FC7A-19F3-4013-B9C5-5D9C97B25AF2}"/>
    <cellStyle name="Input 3 4 15 2 4" xfId="31940" xr:uid="{AE2D231A-CB65-4A4B-9912-32E0A44E3302}"/>
    <cellStyle name="Input 3 4 15 2 5" xfId="39767" xr:uid="{CC1D9E5B-E094-408D-A847-3D7CE71F807D}"/>
    <cellStyle name="Input 3 4 15 2 6" xfId="47720" xr:uid="{B554DB5C-8712-4CAA-B27A-A7E683575DF4}"/>
    <cellStyle name="Input 3 4 15 3" xfId="12079" xr:uid="{14A4504A-87AE-4E52-B065-E9943F3B900E}"/>
    <cellStyle name="Input 3 4 15 4" xfId="19946" xr:uid="{F6A10012-9D0A-4856-9D58-B42AC6D828B8}"/>
    <cellStyle name="Input 3 4 15 5" xfId="27946" xr:uid="{07475BE3-B947-496B-9B55-32C26B1F867D}"/>
    <cellStyle name="Input 3 4 15 6" xfId="35776" xr:uid="{09C1CC4C-B592-4247-9D89-BDC5900F0C9C}"/>
    <cellStyle name="Input 3 4 15 7" xfId="43737" xr:uid="{B47DC692-BB26-4B18-A795-6007F5B5A4C3}"/>
    <cellStyle name="Input 3 4 16" xfId="4163" xr:uid="{D1559E36-B77E-4AA3-A8C1-71FB4124B12B}"/>
    <cellStyle name="Input 3 4 16 2" xfId="8169" xr:uid="{EFC46B20-2198-45AE-BCD3-CCBBBA8B5374}"/>
    <cellStyle name="Input 3 4 16 2 2" xfId="16384" xr:uid="{813DFE94-BAAA-4256-AFD5-5F0439BC8682}"/>
    <cellStyle name="Input 3 4 16 2 3" xfId="24248" xr:uid="{464DFD56-C686-4997-A1B8-9F26CA445D6C}"/>
    <cellStyle name="Input 3 4 16 2 4" xfId="32228" xr:uid="{1E00334F-7465-499F-B155-368F96760FDD}"/>
    <cellStyle name="Input 3 4 16 2 5" xfId="40055" xr:uid="{7646775E-825B-4AD4-9075-8509249618E7}"/>
    <cellStyle name="Input 3 4 16 2 6" xfId="48008" xr:uid="{0132F6EB-9F5C-49F0-B409-B13FCDD453F0}"/>
    <cellStyle name="Input 3 4 16 3" xfId="12385" xr:uid="{F983896A-5811-42A9-B778-72CD31BDE0F3}"/>
    <cellStyle name="Input 3 4 16 4" xfId="20254" xr:uid="{164B9122-422E-4E80-A450-2A2C4E6F4FAB}"/>
    <cellStyle name="Input 3 4 16 5" xfId="28249" xr:uid="{C952464D-8490-4481-99D7-442F295B3B63}"/>
    <cellStyle name="Input 3 4 16 6" xfId="36084" xr:uid="{1C927588-0EB2-4585-8348-A45EA1B95127}"/>
    <cellStyle name="Input 3 4 16 7" xfId="44045" xr:uid="{0E0616B6-88DB-4F6D-91D9-24E3CE8C145F}"/>
    <cellStyle name="Input 3 4 17" xfId="4444" xr:uid="{BF2723F3-679F-400E-8D96-5E8D7AA4E6F7}"/>
    <cellStyle name="Input 3 4 17 2" xfId="8448" xr:uid="{CB471AE7-2E0D-4B86-A824-59A5A425523D}"/>
    <cellStyle name="Input 3 4 17 2 2" xfId="16663" xr:uid="{B6DAB116-A9B3-4BFF-A8F2-4212CBFEEBE2}"/>
    <cellStyle name="Input 3 4 17 2 3" xfId="24527" xr:uid="{B17F445A-3897-428F-9D66-A49A41B01BB8}"/>
    <cellStyle name="Input 3 4 17 2 4" xfId="32507" xr:uid="{CE0F2505-1DA1-4270-94E6-9A6B3E6FC844}"/>
    <cellStyle name="Input 3 4 17 2 5" xfId="40334" xr:uid="{24EBFCCE-AB55-4FE1-B91B-BB7E73B5F3AA}"/>
    <cellStyle name="Input 3 4 17 2 6" xfId="48287" xr:uid="{AB9EAAB8-BEC2-4047-B2CE-024CD993C649}"/>
    <cellStyle name="Input 3 4 17 3" xfId="12666" xr:uid="{062212A0-7366-45B0-8E55-DC87E8F9A843}"/>
    <cellStyle name="Input 3 4 17 4" xfId="20535" xr:uid="{AEF66822-4063-4EE1-8994-5388AE3E5572}"/>
    <cellStyle name="Input 3 4 17 5" xfId="28530" xr:uid="{06CE8B63-5757-4BBC-AE57-CE206029363C}"/>
    <cellStyle name="Input 3 4 17 6" xfId="36365" xr:uid="{0C91A2B4-84A1-4157-B3F8-3F4DFA89E5F1}"/>
    <cellStyle name="Input 3 4 17 7" xfId="44326" xr:uid="{A464F5F4-7E6C-40F6-A704-9FBE42886DD2}"/>
    <cellStyle name="Input 3 4 18" xfId="5023" xr:uid="{D04FFC56-0C5D-4CB4-912F-BAD8FF8016FE}"/>
    <cellStyle name="Input 3 4 18 2" xfId="13239" xr:uid="{0AC80874-B731-488B-989F-93AE7F7457B7}"/>
    <cellStyle name="Input 3 4 18 3" xfId="21102" xr:uid="{C4D35E95-2512-4D79-A373-36CD4105BBA9}"/>
    <cellStyle name="Input 3 4 18 4" xfId="29082" xr:uid="{A2BB4992-3957-4024-9B06-9E0794CC2803}"/>
    <cellStyle name="Input 3 4 18 5" xfId="36911" xr:uid="{A049FA0A-689E-4885-8570-5AB06BAABC0B}"/>
    <cellStyle name="Input 3 4 18 6" xfId="44864" xr:uid="{E38894CE-1F6E-421C-A894-BBC52E9F2832}"/>
    <cellStyle name="Input 3 4 19" xfId="9104" xr:uid="{FF322E17-7829-4FE3-AFD1-1266408119FE}"/>
    <cellStyle name="Input 3 4 2" xfId="949" xr:uid="{9D6F2FEC-2763-4070-9938-306DF737373A}"/>
    <cellStyle name="Input 3 4 2 10" xfId="3927" xr:uid="{6D0B2CE7-9E87-4400-B8E3-F55AEA3A1BDF}"/>
    <cellStyle name="Input 3 4 2 10 2" xfId="7946" xr:uid="{6AC1D035-F46B-472F-98A9-F97F2F856F09}"/>
    <cellStyle name="Input 3 4 2 10 2 2" xfId="16161" xr:uid="{F4BF262D-E31F-44E7-AF29-84E15D47A510}"/>
    <cellStyle name="Input 3 4 2 10 2 3" xfId="24025" xr:uid="{8F58E4F5-E181-48DB-A5A4-94AADEE57A70}"/>
    <cellStyle name="Input 3 4 2 10 2 4" xfId="32005" xr:uid="{A0C019F7-D652-4FE9-8B47-967EC74027B0}"/>
    <cellStyle name="Input 3 4 2 10 2 5" xfId="39832" xr:uid="{C666DF94-EADD-4A11-AE82-F91269BB3F0F}"/>
    <cellStyle name="Input 3 4 2 10 2 6" xfId="47785" xr:uid="{7BEE4513-3046-47E9-88B8-0696A55CB11A}"/>
    <cellStyle name="Input 3 4 2 10 3" xfId="12149" xr:uid="{8B90D97B-D0A1-45F3-BA7A-60825BEB4EF8}"/>
    <cellStyle name="Input 3 4 2 10 4" xfId="20018" xr:uid="{AF68B16C-685B-4C7D-A0CC-F56D8E9A9654}"/>
    <cellStyle name="Input 3 4 2 10 5" xfId="28015" xr:uid="{7A3E392A-B3F8-4E7E-BCC7-04A4A2D685CD}"/>
    <cellStyle name="Input 3 4 2 10 6" xfId="35848" xr:uid="{7F40B698-132C-4A60-89C9-CB82683368F8}"/>
    <cellStyle name="Input 3 4 2 10 7" xfId="43809" xr:uid="{EB03F0BF-59F8-410F-815E-DFA198085300}"/>
    <cellStyle name="Input 3 4 2 11" xfId="4226" xr:uid="{74D16C51-A786-4A69-AD8F-359D90A5C03D}"/>
    <cellStyle name="Input 3 4 2 11 2" xfId="8232" xr:uid="{2E23909B-967B-44F8-BCD8-C2BCFFFC2D73}"/>
    <cellStyle name="Input 3 4 2 11 2 2" xfId="16447" xr:uid="{7A014F9C-11A9-4DDD-BC32-83D975004AB8}"/>
    <cellStyle name="Input 3 4 2 11 2 3" xfId="24311" xr:uid="{F622DFCD-A99A-40E5-A0DB-CC9AFD366384}"/>
    <cellStyle name="Input 3 4 2 11 2 4" xfId="32291" xr:uid="{793DD69A-1AE6-403C-BAF2-8B0E47ADA222}"/>
    <cellStyle name="Input 3 4 2 11 2 5" xfId="40118" xr:uid="{931D1CE7-0841-4F43-88DC-2520956338F2}"/>
    <cellStyle name="Input 3 4 2 11 2 6" xfId="48071" xr:uid="{72A3EEEA-CFD9-4286-A885-0633F758EC46}"/>
    <cellStyle name="Input 3 4 2 11 3" xfId="12448" xr:uid="{5471C0F2-E188-48CD-A51A-C43C9F9B03FC}"/>
    <cellStyle name="Input 3 4 2 11 4" xfId="20317" xr:uid="{63F9CA7E-6A18-4723-8B6D-FEBBCD6C5A03}"/>
    <cellStyle name="Input 3 4 2 11 5" xfId="28312" xr:uid="{BCED844B-C350-450B-ABF2-7965AA25CA52}"/>
    <cellStyle name="Input 3 4 2 11 6" xfId="36147" xr:uid="{93AC5440-BFFA-46D3-B914-342B1C65414F}"/>
    <cellStyle name="Input 3 4 2 11 7" xfId="44108" xr:uid="{1BFF4E0C-C936-4CA4-956B-4DCD8C3EBB0B}"/>
    <cellStyle name="Input 3 4 2 12" xfId="4513" xr:uid="{9883C459-34C0-4C8D-A5BC-C3F404C3E10A}"/>
    <cellStyle name="Input 3 4 2 12 2" xfId="8511" xr:uid="{A29BFE09-F87F-4DF0-A805-2D53A607DAAD}"/>
    <cellStyle name="Input 3 4 2 12 2 2" xfId="16726" xr:uid="{6B24712B-1B47-4FA3-922A-6A2CDAB59971}"/>
    <cellStyle name="Input 3 4 2 12 2 3" xfId="24590" xr:uid="{205BA153-073C-4A45-A651-7712B0C1C08B}"/>
    <cellStyle name="Input 3 4 2 12 2 4" xfId="32570" xr:uid="{2C115612-FC29-41AE-BAB8-68E678F0C5DE}"/>
    <cellStyle name="Input 3 4 2 12 2 5" xfId="40397" xr:uid="{8CB104AA-B34D-4370-84F5-4E67B8D06290}"/>
    <cellStyle name="Input 3 4 2 12 2 6" xfId="48350" xr:uid="{966ECC13-AF15-4CF7-BCB6-734236A9BEF1}"/>
    <cellStyle name="Input 3 4 2 12 3" xfId="12734" xr:uid="{026CB401-B492-4846-BC36-8818D95D0872}"/>
    <cellStyle name="Input 3 4 2 12 4" xfId="20604" xr:uid="{8348064B-B75F-4257-AAB9-A83CD29AB21F}"/>
    <cellStyle name="Input 3 4 2 12 5" xfId="28597" xr:uid="{84D5B076-80E2-4B7C-8367-7FA8A29D51EF}"/>
    <cellStyle name="Input 3 4 2 12 6" xfId="36434" xr:uid="{C3A1B96A-3682-4DC2-8F8D-0EC63E4306F9}"/>
    <cellStyle name="Input 3 4 2 12 7" xfId="44395" xr:uid="{3176DBE6-BB0D-4DA6-BFD8-3B4AB056F057}"/>
    <cellStyle name="Input 3 4 2 13" xfId="5088" xr:uid="{579E7BD4-1F89-4A07-B253-6B853D4B6B6C}"/>
    <cellStyle name="Input 3 4 2 13 2" xfId="13303" xr:uid="{CB33FF96-5477-4AED-B35D-57F0777E06BC}"/>
    <cellStyle name="Input 3 4 2 13 3" xfId="21167" xr:uid="{63A7EB97-71F1-4BCD-8806-CF749EC2DD04}"/>
    <cellStyle name="Input 3 4 2 13 4" xfId="29147" xr:uid="{C96BAE0C-D33C-4881-A4B3-B33C4D69DC85}"/>
    <cellStyle name="Input 3 4 2 13 5" xfId="36974" xr:uid="{74423ED9-DD1A-4CBE-8932-4D5285938DCB}"/>
    <cellStyle name="Input 3 4 2 13 6" xfId="44927" xr:uid="{D4C74D6A-8DFF-4F02-A1D9-4D719996CD2A}"/>
    <cellStyle name="Input 3 4 2 14" xfId="9178" xr:uid="{207B7F4E-9E93-4446-A885-A26238FF429C}"/>
    <cellStyle name="Input 3 4 2 15" xfId="17040" xr:uid="{C237A4B5-8F8F-410B-9B65-8624EF3332FB}"/>
    <cellStyle name="Input 3 4 2 16" xfId="25057" xr:uid="{0FC1C4BB-76A3-4539-AE4B-CED2382B4130}"/>
    <cellStyle name="Input 3 4 2 17" xfId="32870" xr:uid="{D8A20130-EE30-4AE6-8A81-66D4A2B2D409}"/>
    <cellStyle name="Input 3 4 2 18" xfId="40831" xr:uid="{71FB0684-C902-4B91-9238-E71C52F85348}"/>
    <cellStyle name="Input 3 4 2 2" xfId="1379" xr:uid="{186C844B-F8D5-4C39-B408-78E4BC19DC35}"/>
    <cellStyle name="Input 3 4 2 2 2" xfId="5490" xr:uid="{6F4B5CE1-13EA-4555-ABD2-98292701FE76}"/>
    <cellStyle name="Input 3 4 2 2 2 2" xfId="13705" xr:uid="{17FC6714-E45D-43B5-952A-17D71278D35A}"/>
    <cellStyle name="Input 3 4 2 2 2 3" xfId="21569" xr:uid="{53E16431-DEA5-42F1-9D6E-E994153028B5}"/>
    <cellStyle name="Input 3 4 2 2 2 4" xfId="29549" xr:uid="{2EB5A409-E9BD-4A8A-856B-7F4E627E4221}"/>
    <cellStyle name="Input 3 4 2 2 2 5" xfId="37376" xr:uid="{9BED6F20-61EE-4B76-9880-34DFE9C88DCD}"/>
    <cellStyle name="Input 3 4 2 2 2 6" xfId="45329" xr:uid="{D4CDD2FF-A2E6-4602-AE85-04BC5CBE072E}"/>
    <cellStyle name="Input 3 4 2 2 3" xfId="9608" xr:uid="{FB22562E-F539-4CC0-8717-31B1B336140B}"/>
    <cellStyle name="Input 3 4 2 2 4" xfId="17470" xr:uid="{90306F29-B22E-4B7A-8402-F74BAD1ECC62}"/>
    <cellStyle name="Input 3 4 2 2 5" xfId="25481" xr:uid="{8A06A7A8-BF43-4223-B5E1-82F654413E61}"/>
    <cellStyle name="Input 3 4 2 2 6" xfId="33300" xr:uid="{9FCA0CB1-D56C-450F-AEEC-4DDF4E3A2A75}"/>
    <cellStyle name="Input 3 4 2 2 7" xfId="41261" xr:uid="{59EE90D6-B959-4CC9-A1E7-D6B7D5F68FFC}"/>
    <cellStyle name="Input 3 4 2 3" xfId="1722" xr:uid="{814EB83E-9B82-46FD-9CAC-61374367A792}"/>
    <cellStyle name="Input 3 4 2 3 2" xfId="5809" xr:uid="{448C74C4-25C7-4E8C-82D2-2BA7DF2671A2}"/>
    <cellStyle name="Input 3 4 2 3 2 2" xfId="14024" xr:uid="{6EB31E61-CE7A-48F2-9368-2114D6F8D1AD}"/>
    <cellStyle name="Input 3 4 2 3 2 3" xfId="21888" xr:uid="{2AAC5666-94E2-49F4-AB18-5F58F31A6165}"/>
    <cellStyle name="Input 3 4 2 3 2 4" xfId="29868" xr:uid="{7C7602CF-C4BB-4C54-A24F-FB66D29D5484}"/>
    <cellStyle name="Input 3 4 2 3 2 5" xfId="37695" xr:uid="{4D07BF17-727B-448A-9D0C-F401E6554582}"/>
    <cellStyle name="Input 3 4 2 3 2 6" xfId="45648" xr:uid="{793F3BEE-81C9-436A-9521-5583AA2A7C52}"/>
    <cellStyle name="Input 3 4 2 3 3" xfId="9948" xr:uid="{B7B6674A-2F3E-46B9-B63F-7EB762503E80}"/>
    <cellStyle name="Input 3 4 2 3 4" xfId="17813" xr:uid="{FAF5BBEF-A500-419C-95B9-C6EF1617A6F4}"/>
    <cellStyle name="Input 3 4 2 3 5" xfId="25821" xr:uid="{95D7B6AA-6845-4997-8CE5-35721C92CC08}"/>
    <cellStyle name="Input 3 4 2 3 6" xfId="33643" xr:uid="{CD63A3C6-BDD0-4F24-A0C5-8B18808C34E3}"/>
    <cellStyle name="Input 3 4 2 3 7" xfId="41604" xr:uid="{FA6C3B9A-B127-40A2-A485-4BD2A0C96C47}"/>
    <cellStyle name="Input 3 4 2 4" xfId="2057" xr:uid="{00EA8C84-D252-4376-A743-C771A5B98765}"/>
    <cellStyle name="Input 3 4 2 4 2" xfId="6131" xr:uid="{3B4ECD03-1755-4E96-A832-943D542DDB58}"/>
    <cellStyle name="Input 3 4 2 4 2 2" xfId="14346" xr:uid="{4E91B12D-07E8-4A19-9CA5-301472D07D92}"/>
    <cellStyle name="Input 3 4 2 4 2 3" xfId="22210" xr:uid="{ADCF4C9E-6780-4A9B-A326-AFAFA08ED432}"/>
    <cellStyle name="Input 3 4 2 4 2 4" xfId="30190" xr:uid="{8472A919-7A39-4DD9-9D0F-4468B1009AD8}"/>
    <cellStyle name="Input 3 4 2 4 2 5" xfId="38017" xr:uid="{49E574F9-986F-419B-8924-B7613DD65536}"/>
    <cellStyle name="Input 3 4 2 4 2 6" xfId="45970" xr:uid="{AC2D7025-FD18-47DA-81FF-25AAA85A57C1}"/>
    <cellStyle name="Input 3 4 2 4 3" xfId="10283" xr:uid="{9D3B5690-974A-4EFF-BA95-6B8193F5202B}"/>
    <cellStyle name="Input 3 4 2 4 4" xfId="18148" xr:uid="{F424CF6A-468E-46E8-8920-65ED76348B02}"/>
    <cellStyle name="Input 3 4 2 4 5" xfId="26155" xr:uid="{C98D3905-EC0C-422E-992A-88A49AEF5A98}"/>
    <cellStyle name="Input 3 4 2 4 6" xfId="33978" xr:uid="{400C6909-09CB-4AC6-88E1-E094E0FF3750}"/>
    <cellStyle name="Input 3 4 2 4 7" xfId="41939" xr:uid="{38EFD3E2-8B88-4AF1-B34E-21114212CB6E}"/>
    <cellStyle name="Input 3 4 2 5" xfId="2376" xr:uid="{B66CFFB1-BAFA-4313-B3A5-C4AFD2069306}"/>
    <cellStyle name="Input 3 4 2 5 2" xfId="6440" xr:uid="{1F53CCC8-2A7F-4385-B9A7-0B818F6BEF44}"/>
    <cellStyle name="Input 3 4 2 5 2 2" xfId="14655" xr:uid="{D43D0B6C-20A1-4314-BEA7-1840CAA64ACF}"/>
    <cellStyle name="Input 3 4 2 5 2 3" xfId="22519" xr:uid="{00BBCCA7-E025-445D-8D74-F489649DFE08}"/>
    <cellStyle name="Input 3 4 2 5 2 4" xfId="30499" xr:uid="{64B22F44-2A5E-4AE4-AA1E-04F2E91EF364}"/>
    <cellStyle name="Input 3 4 2 5 2 5" xfId="38326" xr:uid="{3C2BE093-AD8D-43DD-947C-446D06921C97}"/>
    <cellStyle name="Input 3 4 2 5 2 6" xfId="46279" xr:uid="{30D6B958-1EB1-4E6C-837D-88A1D89C3CC2}"/>
    <cellStyle name="Input 3 4 2 5 3" xfId="10602" xr:uid="{2B793B00-A820-46AD-AAE3-B1002097D059}"/>
    <cellStyle name="Input 3 4 2 5 4" xfId="18467" xr:uid="{644B953B-1D8F-4CF5-AC52-F477E430CC9A}"/>
    <cellStyle name="Input 3 4 2 5 5" xfId="26471" xr:uid="{316EAE10-E130-42AB-9286-D985B2AAAE46}"/>
    <cellStyle name="Input 3 4 2 5 6" xfId="34297" xr:uid="{3BBAA5F9-8522-4089-AFB1-DDB5303B473A}"/>
    <cellStyle name="Input 3 4 2 5 7" xfId="42258" xr:uid="{1BD7071A-B0CF-4E77-A3EE-29CAEC4CED8F}"/>
    <cellStyle name="Input 3 4 2 6" xfId="2705" xr:uid="{2DFD6F04-B874-465A-957C-F14FEC86CF10}"/>
    <cellStyle name="Input 3 4 2 6 2" xfId="6755" xr:uid="{63CDC06E-B6DF-4688-923A-DE3A10E9F07F}"/>
    <cellStyle name="Input 3 4 2 6 2 2" xfId="14970" xr:uid="{BA18B387-5803-412E-A40C-BB882A0E6DC2}"/>
    <cellStyle name="Input 3 4 2 6 2 3" xfId="22834" xr:uid="{F37B8A77-4447-4BC4-9B72-51093F4DD381}"/>
    <cellStyle name="Input 3 4 2 6 2 4" xfId="30814" xr:uid="{2FBFEB16-B82A-4146-9B35-1F230CBE23B8}"/>
    <cellStyle name="Input 3 4 2 6 2 5" xfId="38641" xr:uid="{C28C625D-6F1C-42EB-AB03-18019007F933}"/>
    <cellStyle name="Input 3 4 2 6 2 6" xfId="46594" xr:uid="{05DDB67B-0477-49AA-B898-B5087C12319D}"/>
    <cellStyle name="Input 3 4 2 6 3" xfId="10931" xr:uid="{D5A08216-CF27-4635-A341-9160F3B84EE5}"/>
    <cellStyle name="Input 3 4 2 6 4" xfId="18796" xr:uid="{39D8480A-9D24-4A3F-9EC5-380849CD6AC7}"/>
    <cellStyle name="Input 3 4 2 6 5" xfId="26799" xr:uid="{40C012B5-2565-404E-A9C1-4874FE251898}"/>
    <cellStyle name="Input 3 4 2 6 6" xfId="34626" xr:uid="{E2FD7459-CBAE-4CAB-86A9-8113EAF56532}"/>
    <cellStyle name="Input 3 4 2 6 7" xfId="42587" xr:uid="{B051FE54-0D5A-4438-9EEE-37731CE60C81}"/>
    <cellStyle name="Input 3 4 2 7" xfId="3018" xr:uid="{C82F29B7-0977-450C-A188-823323387E74}"/>
    <cellStyle name="Input 3 4 2 7 2" xfId="7059" xr:uid="{F2B2B49E-E69C-4340-AB3C-AC74B51F6FB9}"/>
    <cellStyle name="Input 3 4 2 7 2 2" xfId="15274" xr:uid="{94142A3D-81BE-42D8-BA9E-D6AE15128E34}"/>
    <cellStyle name="Input 3 4 2 7 2 3" xfId="23138" xr:uid="{8E9D4FD4-124D-4034-80EB-D87E11F67343}"/>
    <cellStyle name="Input 3 4 2 7 2 4" xfId="31118" xr:uid="{E2D26B4D-BD29-43CF-882A-257B09D28687}"/>
    <cellStyle name="Input 3 4 2 7 2 5" xfId="38945" xr:uid="{76F81894-BF20-48F8-A7F9-12E06D0500D5}"/>
    <cellStyle name="Input 3 4 2 7 2 6" xfId="46898" xr:uid="{D9F6162C-ADD8-483C-BD8D-BACDB7C4C9A5}"/>
    <cellStyle name="Input 3 4 2 7 3" xfId="11243" xr:uid="{CA1E3397-F886-4059-8C11-C1B0125DC0DE}"/>
    <cellStyle name="Input 3 4 2 7 4" xfId="19109" xr:uid="{92EC19DD-3190-4242-9A21-504927C05A65}"/>
    <cellStyle name="Input 3 4 2 7 5" xfId="27109" xr:uid="{36BC1221-4A90-4115-9F71-1B451E608EC6}"/>
    <cellStyle name="Input 3 4 2 7 6" xfId="34939" xr:uid="{4C99C460-7B29-4385-990B-FD8F66980758}"/>
    <cellStyle name="Input 3 4 2 7 7" xfId="42900" xr:uid="{6B7040D9-DA10-44A8-845E-2C21A872D12A}"/>
    <cellStyle name="Input 3 4 2 8" xfId="3338" xr:uid="{27E502E9-76AA-49AB-BDB6-12BE38C2AF94}"/>
    <cellStyle name="Input 3 4 2 8 2" xfId="7366" xr:uid="{9FEA383A-FDC3-4906-9467-D485DC3F20E1}"/>
    <cellStyle name="Input 3 4 2 8 2 2" xfId="15581" xr:uid="{E19283B9-1FD4-496E-AABA-BC97AE0E10E1}"/>
    <cellStyle name="Input 3 4 2 8 2 3" xfId="23445" xr:uid="{3C82D6F4-8704-46AC-9799-0E758AF10AE0}"/>
    <cellStyle name="Input 3 4 2 8 2 4" xfId="31425" xr:uid="{BE8F5E50-B528-442B-8FDD-79B345CBF901}"/>
    <cellStyle name="Input 3 4 2 8 2 5" xfId="39252" xr:uid="{62553DC8-2C74-4E36-A452-BD0B01B5A694}"/>
    <cellStyle name="Input 3 4 2 8 2 6" xfId="47205" xr:uid="{FED93B54-5ED7-4FD4-870F-078BA35E4298}"/>
    <cellStyle name="Input 3 4 2 8 3" xfId="11562" xr:uid="{5BCA9CD8-D8F1-417A-AD57-C30AE78F5641}"/>
    <cellStyle name="Input 3 4 2 8 4" xfId="19429" xr:uid="{857D6552-8FE7-40EC-BBEC-5BBB0497F353}"/>
    <cellStyle name="Input 3 4 2 8 5" xfId="27429" xr:uid="{27C90416-7508-4B0E-8A8E-9F04B9581853}"/>
    <cellStyle name="Input 3 4 2 8 6" xfId="35259" xr:uid="{0D56AA76-D1BF-4933-B475-6A9A4DC5464A}"/>
    <cellStyle name="Input 3 4 2 8 7" xfId="43220" xr:uid="{C9F09F01-82AC-4362-9347-79C54D2D3A80}"/>
    <cellStyle name="Input 3 4 2 9" xfId="3632" xr:uid="{D8BDD5E8-C257-4DB7-878F-61982E177FA3}"/>
    <cellStyle name="Input 3 4 2 9 2" xfId="7660" xr:uid="{32F44686-41CB-4F65-A631-A78A5D4FD13B}"/>
    <cellStyle name="Input 3 4 2 9 2 2" xfId="15875" xr:uid="{7C7D8402-CEA7-4781-BA0F-DBFA47D30507}"/>
    <cellStyle name="Input 3 4 2 9 2 3" xfId="23739" xr:uid="{C334F128-ED6F-49A6-834C-7C4B797B1186}"/>
    <cellStyle name="Input 3 4 2 9 2 4" xfId="31719" xr:uid="{CB8D3CF3-4054-4369-9DE2-2E8BF31666A2}"/>
    <cellStyle name="Input 3 4 2 9 2 5" xfId="39546" xr:uid="{CFC5582E-20DD-425D-ADAD-A791296C0B30}"/>
    <cellStyle name="Input 3 4 2 9 2 6" xfId="47499" xr:uid="{AEC4457C-71FC-4F56-8DC3-6AA8C437BB08}"/>
    <cellStyle name="Input 3 4 2 9 3" xfId="11856" xr:uid="{205D6D7C-F24D-4EFE-852B-46722E8C3563}"/>
    <cellStyle name="Input 3 4 2 9 4" xfId="19723" xr:uid="{8CF2E31E-FD16-41DE-9F51-FF67FB808EE3}"/>
    <cellStyle name="Input 3 4 2 9 5" xfId="27723" xr:uid="{DE95799C-6E2F-4CED-9993-27845FF48B7E}"/>
    <cellStyle name="Input 3 4 2 9 6" xfId="35553" xr:uid="{818C3DDF-B262-4327-90BB-549802C91457}"/>
    <cellStyle name="Input 3 4 2 9 7" xfId="43514" xr:uid="{C71BD088-4B9E-4D06-A228-EAD2DC1FAF5F}"/>
    <cellStyle name="Input 3 4 20" xfId="16966" xr:uid="{95246A45-8CC4-46DC-BB5E-5D8095976111}"/>
    <cellStyle name="Input 3 4 21" xfId="24986" xr:uid="{C6BD79CA-2E47-4596-9025-165941D1D0BB}"/>
    <cellStyle name="Input 3 4 22" xfId="32801" xr:uid="{25E877EB-D446-4762-8943-74E645115737}"/>
    <cellStyle name="Input 3 4 23" xfId="40762" xr:uid="{50BE4F0C-6A32-4B37-AE98-EC0E2B16D906}"/>
    <cellStyle name="Input 3 4 3" xfId="995" xr:uid="{5E2DCB45-080D-4F94-B8FF-97C62494B8C7}"/>
    <cellStyle name="Input 3 4 3 10" xfId="3973" xr:uid="{B1B32B19-4075-4360-B663-A55FFCA9F61A}"/>
    <cellStyle name="Input 3 4 3 10 2" xfId="7991" xr:uid="{3DBB9631-1FF3-414F-B5CF-8865F6D636E6}"/>
    <cellStyle name="Input 3 4 3 10 2 2" xfId="16206" xr:uid="{11ED7795-6D90-43BB-A8FA-7302C223A991}"/>
    <cellStyle name="Input 3 4 3 10 2 3" xfId="24070" xr:uid="{D577A2CB-9ED8-4FC0-9281-063AC9E2B0A9}"/>
    <cellStyle name="Input 3 4 3 10 2 4" xfId="32050" xr:uid="{2F75D892-5B9F-4329-BDC7-1E9C05C76DE7}"/>
    <cellStyle name="Input 3 4 3 10 2 5" xfId="39877" xr:uid="{93864F0A-B47A-446A-A9BD-8B24B5632FBA}"/>
    <cellStyle name="Input 3 4 3 10 2 6" xfId="47830" xr:uid="{DD93C5A5-96C8-4FF1-A579-C4F21B9F3CE6}"/>
    <cellStyle name="Input 3 4 3 10 3" xfId="12195" xr:uid="{9DB937EE-F079-44E5-8DA5-CA8E3AF52053}"/>
    <cellStyle name="Input 3 4 3 10 4" xfId="20064" xr:uid="{08F9134F-34FC-4E05-8943-ECE0422C8A41}"/>
    <cellStyle name="Input 3 4 3 10 5" xfId="28061" xr:uid="{B38A1AD3-1698-438F-83FF-64B8DE279B7A}"/>
    <cellStyle name="Input 3 4 3 10 6" xfId="35894" xr:uid="{CA2D147C-8D62-45BB-A849-54A519CF45F7}"/>
    <cellStyle name="Input 3 4 3 10 7" xfId="43855" xr:uid="{6B21BC54-EF06-4E43-B143-ED4EB3BBFF6F}"/>
    <cellStyle name="Input 3 4 3 11" xfId="4271" xr:uid="{BC92C21D-F116-48A3-84FB-938C20545D90}"/>
    <cellStyle name="Input 3 4 3 11 2" xfId="8277" xr:uid="{C7493C18-44BD-445C-9622-E9223EA4505F}"/>
    <cellStyle name="Input 3 4 3 11 2 2" xfId="16492" xr:uid="{EF9A7E41-6A85-4306-AF41-B99285F242AE}"/>
    <cellStyle name="Input 3 4 3 11 2 3" xfId="24356" xr:uid="{86C7B00E-2EFE-4C23-A077-0E11C5AAC683}"/>
    <cellStyle name="Input 3 4 3 11 2 4" xfId="32336" xr:uid="{8FA09AC1-4794-4A48-916E-0CFEAD349771}"/>
    <cellStyle name="Input 3 4 3 11 2 5" xfId="40163" xr:uid="{FA74053E-7242-420D-BBBB-F8CE726F9D84}"/>
    <cellStyle name="Input 3 4 3 11 2 6" xfId="48116" xr:uid="{E72E2ADD-9FC5-44CC-8BCD-238018C3FF70}"/>
    <cellStyle name="Input 3 4 3 11 3" xfId="12493" xr:uid="{2A3D1A48-EE71-48B0-B289-451377D017D1}"/>
    <cellStyle name="Input 3 4 3 11 4" xfId="20362" xr:uid="{31A76AA8-B0A8-4B0A-B97E-CA0241EA13D4}"/>
    <cellStyle name="Input 3 4 3 11 5" xfId="28357" xr:uid="{53538BD1-E84A-40F9-B46B-D786CBB2F470}"/>
    <cellStyle name="Input 3 4 3 11 6" xfId="36192" xr:uid="{782CC870-AE85-41B0-8B03-370F9C70D72E}"/>
    <cellStyle name="Input 3 4 3 11 7" xfId="44153" xr:uid="{9EACCE3A-B152-4566-815C-454FD1D6676A}"/>
    <cellStyle name="Input 3 4 3 12" xfId="4559" xr:uid="{67E91A38-413A-4853-9D3D-682258B0BE8E}"/>
    <cellStyle name="Input 3 4 3 12 2" xfId="8556" xr:uid="{A44701D0-4529-4451-8EDE-7E9458785174}"/>
    <cellStyle name="Input 3 4 3 12 2 2" xfId="16771" xr:uid="{FDF14E44-183B-4958-AEE1-0D6C9406AA52}"/>
    <cellStyle name="Input 3 4 3 12 2 3" xfId="24635" xr:uid="{3F6C4F71-BBAB-4FA2-93E0-1272EA4864C8}"/>
    <cellStyle name="Input 3 4 3 12 2 4" xfId="32615" xr:uid="{47D5089F-B447-4664-940A-994E8BF1A5A7}"/>
    <cellStyle name="Input 3 4 3 12 2 5" xfId="40442" xr:uid="{6159DAE3-47A3-4DE2-9139-4506F5F9418F}"/>
    <cellStyle name="Input 3 4 3 12 2 6" xfId="48395" xr:uid="{4CBCE761-00B3-430C-B33B-30B2C34F641D}"/>
    <cellStyle name="Input 3 4 3 12 3" xfId="12780" xr:uid="{3A7D7858-3112-45FA-9F83-7BF4C1853644}"/>
    <cellStyle name="Input 3 4 3 12 4" xfId="20650" xr:uid="{F4817CD8-863E-49B0-AC04-82952CC69059}"/>
    <cellStyle name="Input 3 4 3 12 5" xfId="28643" xr:uid="{63FCD718-E8A7-4E00-B649-6CC1269C3F98}"/>
    <cellStyle name="Input 3 4 3 12 6" xfId="36480" xr:uid="{5748C290-DAC0-4FFB-AC27-29A5A7704373}"/>
    <cellStyle name="Input 3 4 3 12 7" xfId="44441" xr:uid="{6C6630C1-22CC-4D15-A2B7-95981BE351AD}"/>
    <cellStyle name="Input 3 4 3 13" xfId="5133" xr:uid="{FA438647-C591-4A96-BDC9-076461BB4CC7}"/>
    <cellStyle name="Input 3 4 3 13 2" xfId="13348" xr:uid="{1B2EF71C-B4E3-4B16-A64C-CDDA4B167DBD}"/>
    <cellStyle name="Input 3 4 3 13 3" xfId="21212" xr:uid="{DFD73A44-F6C6-4F96-952C-7028FFD1C6C5}"/>
    <cellStyle name="Input 3 4 3 13 4" xfId="29192" xr:uid="{C486E691-21D8-4B25-B627-8C42B192CB3F}"/>
    <cellStyle name="Input 3 4 3 13 5" xfId="37019" xr:uid="{4B230987-C881-4F89-9EB1-DE55BA47CB73}"/>
    <cellStyle name="Input 3 4 3 13 6" xfId="44972" xr:uid="{91495DD0-CA45-4A18-8A0D-DD329D855284}"/>
    <cellStyle name="Input 3 4 3 14" xfId="9224" xr:uid="{79BC6B77-9355-4CC0-828E-DE4D940ADC46}"/>
    <cellStyle name="Input 3 4 3 15" xfId="17086" xr:uid="{723B89AE-117A-48AD-9A5F-C3EA2B057D8E}"/>
    <cellStyle name="Input 3 4 3 16" xfId="25103" xr:uid="{3E5230A7-AC34-4FD8-810C-22AD4EE9AABA}"/>
    <cellStyle name="Input 3 4 3 17" xfId="32916" xr:uid="{1054D014-1F58-485C-8E13-A43A72A8D1F4}"/>
    <cellStyle name="Input 3 4 3 18" xfId="40877" xr:uid="{D985AC57-BB9A-4338-A698-648755AED88C}"/>
    <cellStyle name="Input 3 4 3 2" xfId="1425" xr:uid="{35C5D46D-8AF2-468D-81AA-A458C130AC33}"/>
    <cellStyle name="Input 3 4 3 2 2" xfId="5535" xr:uid="{A2512555-DA3D-43F5-88E7-8142BDD603B5}"/>
    <cellStyle name="Input 3 4 3 2 2 2" xfId="13750" xr:uid="{F1F947FE-33E8-4636-9397-23D8A4A01386}"/>
    <cellStyle name="Input 3 4 3 2 2 3" xfId="21614" xr:uid="{1B8577B2-45D5-42DF-A384-E20BF0F4E614}"/>
    <cellStyle name="Input 3 4 3 2 2 4" xfId="29594" xr:uid="{16BBB8B6-E765-4FFA-B572-8B2BC4BCD6BD}"/>
    <cellStyle name="Input 3 4 3 2 2 5" xfId="37421" xr:uid="{972368C2-B8A6-4210-876E-D897CE7AB4AF}"/>
    <cellStyle name="Input 3 4 3 2 2 6" xfId="45374" xr:uid="{5B85D8E4-CADF-4D5B-9F0B-25C092B60C27}"/>
    <cellStyle name="Input 3 4 3 2 3" xfId="9654" xr:uid="{7C5B5456-1C41-4BEF-A670-3BBC218B9131}"/>
    <cellStyle name="Input 3 4 3 2 4" xfId="17516" xr:uid="{1CBD80F9-D111-4A8B-9CA6-C2685FECC4F6}"/>
    <cellStyle name="Input 3 4 3 2 5" xfId="25527" xr:uid="{32C0DC42-DADA-4100-ADD5-C0134183C90A}"/>
    <cellStyle name="Input 3 4 3 2 6" xfId="33346" xr:uid="{35ADC1A0-FFF7-49B4-A82B-F373270F9ABA}"/>
    <cellStyle name="Input 3 4 3 2 7" xfId="41307" xr:uid="{9C205A02-7A25-4FDD-A03E-3012AD8313DE}"/>
    <cellStyle name="Input 3 4 3 3" xfId="1768" xr:uid="{09208F2F-01D3-4400-9E3B-48B976FA6B96}"/>
    <cellStyle name="Input 3 4 3 3 2" xfId="5854" xr:uid="{A3DEC73F-378A-4921-8289-DA37C4101D51}"/>
    <cellStyle name="Input 3 4 3 3 2 2" xfId="14069" xr:uid="{7871D0A5-6D90-4FE1-9073-BD7F83CFDF6D}"/>
    <cellStyle name="Input 3 4 3 3 2 3" xfId="21933" xr:uid="{C635C335-9044-4B79-942A-FA29D9284AB3}"/>
    <cellStyle name="Input 3 4 3 3 2 4" xfId="29913" xr:uid="{B78BE6E5-ABFD-4D34-85D6-6FCB6A9C881E}"/>
    <cellStyle name="Input 3 4 3 3 2 5" xfId="37740" xr:uid="{12F73724-942E-47C9-82A6-235B87DE9CA1}"/>
    <cellStyle name="Input 3 4 3 3 2 6" xfId="45693" xr:uid="{61EE0409-D6CC-4254-8A39-A921D01C9461}"/>
    <cellStyle name="Input 3 4 3 3 3" xfId="9994" xr:uid="{B2967AF8-B8DE-42B0-B65A-BBDEC8729C7C}"/>
    <cellStyle name="Input 3 4 3 3 4" xfId="17859" xr:uid="{76399499-01BD-4B5C-A9E4-F539F41DDA4D}"/>
    <cellStyle name="Input 3 4 3 3 5" xfId="25867" xr:uid="{14946C7B-B799-48EA-ABB0-E4ACC9C43923}"/>
    <cellStyle name="Input 3 4 3 3 6" xfId="33689" xr:uid="{CEDD201E-31A3-4C9A-AC7F-F884E55B69C9}"/>
    <cellStyle name="Input 3 4 3 3 7" xfId="41650" xr:uid="{6B3FDC3D-42CC-4085-8668-9E7BF5B32C9E}"/>
    <cellStyle name="Input 3 4 3 4" xfId="2103" xr:uid="{A8B0ED22-C0D1-43C5-9BCF-6174F5F87B9F}"/>
    <cellStyle name="Input 3 4 3 4 2" xfId="6177" xr:uid="{75144455-5690-4A3D-96AF-A752548FECC1}"/>
    <cellStyle name="Input 3 4 3 4 2 2" xfId="14392" xr:uid="{A0671737-D541-46B3-AE1C-BDB44A050458}"/>
    <cellStyle name="Input 3 4 3 4 2 3" xfId="22256" xr:uid="{985530AD-987C-4E42-BDAC-5B88FA8BCE03}"/>
    <cellStyle name="Input 3 4 3 4 2 4" xfId="30236" xr:uid="{F1964EF5-9715-45B6-A8ED-87688BDEE366}"/>
    <cellStyle name="Input 3 4 3 4 2 5" xfId="38063" xr:uid="{CD234F19-07D4-4DA8-A4C2-7A0C28ED1BBC}"/>
    <cellStyle name="Input 3 4 3 4 2 6" xfId="46016" xr:uid="{1A07B1A3-AAC9-4C7F-AE05-F1804807DB9C}"/>
    <cellStyle name="Input 3 4 3 4 3" xfId="10329" xr:uid="{8051BD36-1B12-4A92-87E6-1B6C1EE78B3B}"/>
    <cellStyle name="Input 3 4 3 4 4" xfId="18194" xr:uid="{0DE52E8C-D291-407F-8338-D05050A71084}"/>
    <cellStyle name="Input 3 4 3 4 5" xfId="26201" xr:uid="{E2D63C19-47BB-4949-B9FC-C680E0E2A16C}"/>
    <cellStyle name="Input 3 4 3 4 6" xfId="34024" xr:uid="{5EAEEDC5-C476-4750-BB18-1F4BD06DED9D}"/>
    <cellStyle name="Input 3 4 3 4 7" xfId="41985" xr:uid="{89CCADC9-32E8-4C92-A634-89DE93E0DEF1}"/>
    <cellStyle name="Input 3 4 3 5" xfId="2422" xr:uid="{40C161D1-26E1-49C3-A055-4DA05B1DC61E}"/>
    <cellStyle name="Input 3 4 3 5 2" xfId="6485" xr:uid="{6A65A1C7-EFB0-479E-A22F-6D551ABA4D66}"/>
    <cellStyle name="Input 3 4 3 5 2 2" xfId="14700" xr:uid="{363AD700-13E5-4BC3-88DC-A417AD6BBA89}"/>
    <cellStyle name="Input 3 4 3 5 2 3" xfId="22564" xr:uid="{F3B81502-C185-4F79-924B-9719DC2CFFBE}"/>
    <cellStyle name="Input 3 4 3 5 2 4" xfId="30544" xr:uid="{36A01DCB-6C5F-46A2-8FE5-173F7F8BFE62}"/>
    <cellStyle name="Input 3 4 3 5 2 5" xfId="38371" xr:uid="{02F8D672-C7FC-44CB-8A35-B72971BD6D4C}"/>
    <cellStyle name="Input 3 4 3 5 2 6" xfId="46324" xr:uid="{5799C6D0-B967-4AC7-AA3C-AD30868BEF3B}"/>
    <cellStyle name="Input 3 4 3 5 3" xfId="10648" xr:uid="{0FA721DC-A529-4C40-AAE7-11CA44A2FD19}"/>
    <cellStyle name="Input 3 4 3 5 4" xfId="18513" xr:uid="{16CF0639-6964-4B38-B231-EC51D83DE87D}"/>
    <cellStyle name="Input 3 4 3 5 5" xfId="26517" xr:uid="{E2080B9C-D2DA-420B-BFC4-4AB9B0AEC901}"/>
    <cellStyle name="Input 3 4 3 5 6" xfId="34343" xr:uid="{6B19B7B7-CC81-4B3D-B247-72C49C4657D8}"/>
    <cellStyle name="Input 3 4 3 5 7" xfId="42304" xr:uid="{6DF0C3F1-4121-4F75-AA4E-2B200C7417C3}"/>
    <cellStyle name="Input 3 4 3 6" xfId="2751" xr:uid="{1F02FA43-7E63-48B7-BEB6-D513D85484CE}"/>
    <cellStyle name="Input 3 4 3 6 2" xfId="6801" xr:uid="{FE0E9DEB-BD7B-4643-AB8B-06B6273D0EC0}"/>
    <cellStyle name="Input 3 4 3 6 2 2" xfId="15016" xr:uid="{047A9CA5-8433-4918-A298-680A684AAC42}"/>
    <cellStyle name="Input 3 4 3 6 2 3" xfId="22880" xr:uid="{82DA299E-3CEC-4B5A-8370-7B6428D70A0E}"/>
    <cellStyle name="Input 3 4 3 6 2 4" xfId="30860" xr:uid="{657B120E-4B8D-4AB5-8108-C0B68ED8B032}"/>
    <cellStyle name="Input 3 4 3 6 2 5" xfId="38687" xr:uid="{F17ED2C0-8B41-450D-A941-3D8D677653E4}"/>
    <cellStyle name="Input 3 4 3 6 2 6" xfId="46640" xr:uid="{41FD7296-FA82-439A-A8E3-3DBEDDD47D64}"/>
    <cellStyle name="Input 3 4 3 6 3" xfId="10977" xr:uid="{C60FF57C-A6F4-435F-AA5C-390382A61D06}"/>
    <cellStyle name="Input 3 4 3 6 4" xfId="18842" xr:uid="{5EA37BB2-26DA-4163-BA3B-DE80225F72E0}"/>
    <cellStyle name="Input 3 4 3 6 5" xfId="26845" xr:uid="{735E8985-5D94-46A0-804F-D59E0FAE6D5B}"/>
    <cellStyle name="Input 3 4 3 6 6" xfId="34672" xr:uid="{83DAD845-7B3C-40B8-8143-F66DD16AF1DD}"/>
    <cellStyle name="Input 3 4 3 6 7" xfId="42633" xr:uid="{87FFEAA8-0E16-4D5A-919E-35EF1FDFEC4E}"/>
    <cellStyle name="Input 3 4 3 7" xfId="3064" xr:uid="{96963341-0FA4-4CD4-BA89-9693CEBFF882}"/>
    <cellStyle name="Input 3 4 3 7 2" xfId="7104" xr:uid="{0A858A72-97BB-4A6A-9BC2-4AF4686662C1}"/>
    <cellStyle name="Input 3 4 3 7 2 2" xfId="15319" xr:uid="{93E73C4D-606C-40CE-872F-A69E68FC58CE}"/>
    <cellStyle name="Input 3 4 3 7 2 3" xfId="23183" xr:uid="{D7F8B1A5-74A8-4B0C-A408-8B0BACA282F4}"/>
    <cellStyle name="Input 3 4 3 7 2 4" xfId="31163" xr:uid="{AE368DF9-DC0F-4ABF-B4BD-2F999F2E6FF3}"/>
    <cellStyle name="Input 3 4 3 7 2 5" xfId="38990" xr:uid="{4033D245-6730-43C0-843D-C333082535D7}"/>
    <cellStyle name="Input 3 4 3 7 2 6" xfId="46943" xr:uid="{D4F1A2F0-4F9B-4683-B698-48774B26D3A0}"/>
    <cellStyle name="Input 3 4 3 7 3" xfId="11289" xr:uid="{1CC87EA3-9C82-4308-934B-F9BF70579AF3}"/>
    <cellStyle name="Input 3 4 3 7 4" xfId="19155" xr:uid="{05FE96A4-C62C-4E7E-9DBA-0A84D6A76EAB}"/>
    <cellStyle name="Input 3 4 3 7 5" xfId="27155" xr:uid="{FB25BDA0-B516-45D4-B052-6A57DBD7BA0D}"/>
    <cellStyle name="Input 3 4 3 7 6" xfId="34985" xr:uid="{540995A4-7FD6-4F10-B980-AF3E6E57B5D4}"/>
    <cellStyle name="Input 3 4 3 7 7" xfId="42946" xr:uid="{1515BE26-6D40-4FF4-80EA-F43955C91178}"/>
    <cellStyle name="Input 3 4 3 8" xfId="3383" xr:uid="{9BD6ECD3-6E25-4B12-86FE-AD92B1CF1E92}"/>
    <cellStyle name="Input 3 4 3 8 2" xfId="7411" xr:uid="{188DFB9A-747C-414E-9C23-D33A9B6FC767}"/>
    <cellStyle name="Input 3 4 3 8 2 2" xfId="15626" xr:uid="{0AC248CD-06CB-4E1B-B8E6-CFB07F885627}"/>
    <cellStyle name="Input 3 4 3 8 2 3" xfId="23490" xr:uid="{E20673D4-250E-4E9F-818A-9480853BFB5B}"/>
    <cellStyle name="Input 3 4 3 8 2 4" xfId="31470" xr:uid="{210AA0E1-46C9-4DFB-9F47-F58B4DF549BB}"/>
    <cellStyle name="Input 3 4 3 8 2 5" xfId="39297" xr:uid="{38962043-3126-426C-8F70-FD40B8C12ECB}"/>
    <cellStyle name="Input 3 4 3 8 2 6" xfId="47250" xr:uid="{6308658A-4975-4C09-B330-4DC6C6B0C824}"/>
    <cellStyle name="Input 3 4 3 8 3" xfId="11607" xr:uid="{33B7B992-4DCE-4303-900A-0C2D44EB5219}"/>
    <cellStyle name="Input 3 4 3 8 4" xfId="19474" xr:uid="{0819C191-5B07-48A1-9273-37A07D9AE054}"/>
    <cellStyle name="Input 3 4 3 8 5" xfId="27474" xr:uid="{E2110720-9D70-4D4F-BBB9-92139D0CCAFB}"/>
    <cellStyle name="Input 3 4 3 8 6" xfId="35304" xr:uid="{752F3148-2916-4C58-8259-EC126C2858E1}"/>
    <cellStyle name="Input 3 4 3 8 7" xfId="43265" xr:uid="{CE0B7145-7422-4704-A4FC-B4313E04FD2B}"/>
    <cellStyle name="Input 3 4 3 9" xfId="3677" xr:uid="{361A048B-2650-4420-BE3E-1EFAB6015DE9}"/>
    <cellStyle name="Input 3 4 3 9 2" xfId="7705" xr:uid="{2BF1063A-A74A-4CAF-9C1B-81213925A233}"/>
    <cellStyle name="Input 3 4 3 9 2 2" xfId="15920" xr:uid="{37EB5C14-7C41-4D72-BF22-897E5CB2382E}"/>
    <cellStyle name="Input 3 4 3 9 2 3" xfId="23784" xr:uid="{6B6A87E6-BEBC-4E09-AF60-CF4CA6548045}"/>
    <cellStyle name="Input 3 4 3 9 2 4" xfId="31764" xr:uid="{1293E800-D121-4242-9D46-78AE913AEEB0}"/>
    <cellStyle name="Input 3 4 3 9 2 5" xfId="39591" xr:uid="{6872CD6E-980D-437A-B6E1-CE49A14886BB}"/>
    <cellStyle name="Input 3 4 3 9 2 6" xfId="47544" xr:uid="{B62601D8-0F5E-47E2-890F-B2D543E6ADF3}"/>
    <cellStyle name="Input 3 4 3 9 3" xfId="11901" xr:uid="{1C98D35B-3360-4D4C-B1C3-A8F674130C08}"/>
    <cellStyle name="Input 3 4 3 9 4" xfId="19768" xr:uid="{C9161505-12F1-4E83-A146-6693F4CD44B9}"/>
    <cellStyle name="Input 3 4 3 9 5" xfId="27768" xr:uid="{70A0B438-9C9F-4DFA-95E7-8E7C165F0297}"/>
    <cellStyle name="Input 3 4 3 9 6" xfId="35598" xr:uid="{D8FF7E94-7C69-44FB-A75C-806A282DBEBB}"/>
    <cellStyle name="Input 3 4 3 9 7" xfId="43559" xr:uid="{C5946E92-2870-4CC5-8BA9-3F32D4D628DF}"/>
    <cellStyle name="Input 3 4 4" xfId="1038" xr:uid="{D8D8DAA2-70C3-4AD1-9CAE-2690EAA56065}"/>
    <cellStyle name="Input 3 4 4 10" xfId="4016" xr:uid="{D8C97865-2EEE-49F6-8775-9180C2707CC2}"/>
    <cellStyle name="Input 3 4 4 10 2" xfId="8031" xr:uid="{30201F20-7BC8-410D-ADC9-2FF8C4B1F2A5}"/>
    <cellStyle name="Input 3 4 4 10 2 2" xfId="16246" xr:uid="{7771B46E-B964-410B-9C13-1EE145462601}"/>
    <cellStyle name="Input 3 4 4 10 2 3" xfId="24110" xr:uid="{03BDF59E-63A0-4D23-8555-5B9D5AB4996B}"/>
    <cellStyle name="Input 3 4 4 10 2 4" xfId="32090" xr:uid="{E6FD5E56-E5B7-4FA3-AC27-8ED7C7298790}"/>
    <cellStyle name="Input 3 4 4 10 2 5" xfId="39917" xr:uid="{C1A5F869-05DB-4695-99A1-96B382112200}"/>
    <cellStyle name="Input 3 4 4 10 2 6" xfId="47870" xr:uid="{8CD67F35-F277-429F-8EE6-2AEEE3656470}"/>
    <cellStyle name="Input 3 4 4 10 3" xfId="12238" xr:uid="{EF86B10B-A8C2-491B-BC13-EFDC7A9ECD19}"/>
    <cellStyle name="Input 3 4 4 10 4" xfId="20107" xr:uid="{D4D2FFB4-0788-42AA-A29D-40ED337222C7}"/>
    <cellStyle name="Input 3 4 4 10 5" xfId="28103" xr:uid="{8716A5DE-DCA7-4365-91B1-2BAAAE7D21FE}"/>
    <cellStyle name="Input 3 4 4 10 6" xfId="35937" xr:uid="{830948AC-0C1E-447D-AFE7-11937BF17E76}"/>
    <cellStyle name="Input 3 4 4 10 7" xfId="43898" xr:uid="{A5C6E670-A303-4277-AAD5-DDC6F369273A}"/>
    <cellStyle name="Input 3 4 4 11" xfId="4311" xr:uid="{C1C82EED-F615-474E-8F67-9AD5640E2C04}"/>
    <cellStyle name="Input 3 4 4 11 2" xfId="8317" xr:uid="{E1418509-5B32-4584-9DD4-AE058A3F5325}"/>
    <cellStyle name="Input 3 4 4 11 2 2" xfId="16532" xr:uid="{3FA4A178-3E61-46F9-AA48-3F80DE27C116}"/>
    <cellStyle name="Input 3 4 4 11 2 3" xfId="24396" xr:uid="{BF9B7BB7-5D89-45FD-96A5-3B7561CEFE60}"/>
    <cellStyle name="Input 3 4 4 11 2 4" xfId="32376" xr:uid="{1ADB5CD3-6F5B-4583-8C06-98E6DF3D82DC}"/>
    <cellStyle name="Input 3 4 4 11 2 5" xfId="40203" xr:uid="{8E6648B7-291B-467F-B478-C7C24A201196}"/>
    <cellStyle name="Input 3 4 4 11 2 6" xfId="48156" xr:uid="{D96754A6-CDA4-4F56-B7C1-1410DB6A5578}"/>
    <cellStyle name="Input 3 4 4 11 3" xfId="12533" xr:uid="{18F702FA-70C1-4396-AAA5-76260FE8C6C5}"/>
    <cellStyle name="Input 3 4 4 11 4" xfId="20402" xr:uid="{1A4BA749-73A6-4FFD-A055-3F1F106C3BC7}"/>
    <cellStyle name="Input 3 4 4 11 5" xfId="28397" xr:uid="{0BC5732B-F164-498E-9A68-73BD194B7906}"/>
    <cellStyle name="Input 3 4 4 11 6" xfId="36232" xr:uid="{139E72CB-78B4-4E9F-9E4D-B6C79114B18F}"/>
    <cellStyle name="Input 3 4 4 11 7" xfId="44193" xr:uid="{04CD550D-6FA9-4BE9-813D-D6C301285D50}"/>
    <cellStyle name="Input 3 4 4 12" xfId="4602" xr:uid="{0D12C298-8F3B-4C10-8CB6-64AC47064884}"/>
    <cellStyle name="Input 3 4 4 12 2" xfId="8596" xr:uid="{1F4F05D9-8BD6-467C-BE7F-7F9E49E46108}"/>
    <cellStyle name="Input 3 4 4 12 2 2" xfId="16811" xr:uid="{CB1CA601-E109-4086-961D-6A421DA021F6}"/>
    <cellStyle name="Input 3 4 4 12 2 3" xfId="24675" xr:uid="{AC9884CA-170C-4626-866C-C938FF000318}"/>
    <cellStyle name="Input 3 4 4 12 2 4" xfId="32655" xr:uid="{A256C250-1922-416B-AA4F-15EA211D7CD3}"/>
    <cellStyle name="Input 3 4 4 12 2 5" xfId="40482" xr:uid="{686E0376-1C58-4154-A9C8-902ED747DD75}"/>
    <cellStyle name="Input 3 4 4 12 2 6" xfId="48435" xr:uid="{4911AEE3-CE00-4C43-9093-BABA934FBCF1}"/>
    <cellStyle name="Input 3 4 4 12 3" xfId="12823" xr:uid="{B7D701FB-F8E7-46A3-92D8-2EA04CB96D01}"/>
    <cellStyle name="Input 3 4 4 12 4" xfId="20693" xr:uid="{3DE4A2F3-510A-4B8F-902D-C118EB8CB133}"/>
    <cellStyle name="Input 3 4 4 12 5" xfId="28686" xr:uid="{FF7242D3-8597-4062-9FB8-B184798AB1D1}"/>
    <cellStyle name="Input 3 4 4 12 6" xfId="36523" xr:uid="{CE8B8A6E-39C0-4A1E-96C7-F9639F70F23D}"/>
    <cellStyle name="Input 3 4 4 12 7" xfId="44484" xr:uid="{7BC63B69-0964-4AF3-A09E-DA0296572F82}"/>
    <cellStyle name="Input 3 4 4 13" xfId="5173" xr:uid="{3B647CA6-2562-469B-A82B-19A6ADF83B70}"/>
    <cellStyle name="Input 3 4 4 13 2" xfId="13388" xr:uid="{595CFD37-8847-4B42-9E58-1F8519D5B6DD}"/>
    <cellStyle name="Input 3 4 4 13 3" xfId="21252" xr:uid="{8AED757A-7195-4639-916F-D016CED56035}"/>
    <cellStyle name="Input 3 4 4 13 4" xfId="29232" xr:uid="{53BFDFFC-5A88-4955-9D35-ECC67C35DEBD}"/>
    <cellStyle name="Input 3 4 4 13 5" xfId="37059" xr:uid="{B04421B7-0B5F-4E40-977C-64BE4BBD91D2}"/>
    <cellStyle name="Input 3 4 4 13 6" xfId="45012" xr:uid="{1F816D29-5882-4BD2-A510-9121530DA30C}"/>
    <cellStyle name="Input 3 4 4 14" xfId="9267" xr:uid="{2349217B-9D2A-4D37-A2A0-A9865B80E727}"/>
    <cellStyle name="Input 3 4 4 15" xfId="17129" xr:uid="{CA015034-4D4F-4097-B503-9755D3FDE58F}"/>
    <cellStyle name="Input 3 4 4 16" xfId="25146" xr:uid="{C00DF1FC-F039-49DD-8895-4DC36AC79616}"/>
    <cellStyle name="Input 3 4 4 17" xfId="32959" xr:uid="{1ED2AD77-12E3-4D90-923F-46D3CCD935AA}"/>
    <cellStyle name="Input 3 4 4 18" xfId="40920" xr:uid="{9366142C-157C-46AD-86E7-CA15661395CD}"/>
    <cellStyle name="Input 3 4 4 2" xfId="1468" xr:uid="{1DADD6C4-4F65-4B0C-B932-8871D802F9E7}"/>
    <cellStyle name="Input 3 4 4 2 2" xfId="5575" xr:uid="{34F8DED1-E9BD-4FC9-B9B2-9CDC1B31F346}"/>
    <cellStyle name="Input 3 4 4 2 2 2" xfId="13790" xr:uid="{3D20EF21-B04E-4DE7-830D-F1462B70985A}"/>
    <cellStyle name="Input 3 4 4 2 2 3" xfId="21654" xr:uid="{37F37745-3438-4D66-A1AE-5C44E400BB27}"/>
    <cellStyle name="Input 3 4 4 2 2 4" xfId="29634" xr:uid="{443A118D-FD48-4238-BE1D-28F01EFE2449}"/>
    <cellStyle name="Input 3 4 4 2 2 5" xfId="37461" xr:uid="{8A8EBC00-BB3A-4E0E-885D-D132C871B8A6}"/>
    <cellStyle name="Input 3 4 4 2 2 6" xfId="45414" xr:uid="{AC10C4E9-0876-4CAE-A8B2-FB9778D80554}"/>
    <cellStyle name="Input 3 4 4 2 3" xfId="9697" xr:uid="{29E5EA55-A8B9-4A91-9CFD-A80E07B4D556}"/>
    <cellStyle name="Input 3 4 4 2 4" xfId="17559" xr:uid="{75C10BB5-B3C9-4704-82D2-B1F1D2092935}"/>
    <cellStyle name="Input 3 4 4 2 5" xfId="25570" xr:uid="{F406D5A5-E966-4560-8A50-D19766090D7C}"/>
    <cellStyle name="Input 3 4 4 2 6" xfId="33389" xr:uid="{33C23413-23C3-4D9A-8C63-E3AD18741F7E}"/>
    <cellStyle name="Input 3 4 4 2 7" xfId="41350" xr:uid="{3CA2E977-E692-4308-AD0B-E57A64511404}"/>
    <cellStyle name="Input 3 4 4 3" xfId="1811" xr:uid="{D2E70284-209B-4ABD-BC3D-289CD953627A}"/>
    <cellStyle name="Input 3 4 4 3 2" xfId="5894" xr:uid="{8464DF3B-4C18-4C67-B0DD-A85764EBE637}"/>
    <cellStyle name="Input 3 4 4 3 2 2" xfId="14109" xr:uid="{8992F09D-E300-4034-98F6-6281CC40C913}"/>
    <cellStyle name="Input 3 4 4 3 2 3" xfId="21973" xr:uid="{9BD7EA3C-B8EC-4900-B998-0061F5D96442}"/>
    <cellStyle name="Input 3 4 4 3 2 4" xfId="29953" xr:uid="{6CD68F9A-89AB-420A-9EAC-72382F786400}"/>
    <cellStyle name="Input 3 4 4 3 2 5" xfId="37780" xr:uid="{2394205C-DB1C-4C5D-92E3-48C8B71B9B3B}"/>
    <cellStyle name="Input 3 4 4 3 2 6" xfId="45733" xr:uid="{7D7D74B7-AA2B-4969-8162-ABCFA2C158B1}"/>
    <cellStyle name="Input 3 4 4 3 3" xfId="10037" xr:uid="{B7273CFF-7FBF-47B8-8B00-49495AB6849D}"/>
    <cellStyle name="Input 3 4 4 3 4" xfId="17902" xr:uid="{363FD0FE-0507-43C0-9B8D-5233530005B8}"/>
    <cellStyle name="Input 3 4 4 3 5" xfId="25909" xr:uid="{E0B52808-7ADB-4823-B303-56A9BC90DD93}"/>
    <cellStyle name="Input 3 4 4 3 6" xfId="33732" xr:uid="{3A621C5B-F0B7-4F12-9F2D-2013DB834990}"/>
    <cellStyle name="Input 3 4 4 3 7" xfId="41693" xr:uid="{F910B2A1-7D97-4D01-BD64-20600E8387FF}"/>
    <cellStyle name="Input 3 4 4 4" xfId="2145" xr:uid="{6EAABD6F-2BCD-4AB9-8727-4CF1C678D170}"/>
    <cellStyle name="Input 3 4 4 4 2" xfId="6219" xr:uid="{F91F6093-0324-4331-A2A2-FA1E0E2A6BF3}"/>
    <cellStyle name="Input 3 4 4 4 2 2" xfId="14434" xr:uid="{EC32502E-39D5-44E7-A975-2FA048C58DCB}"/>
    <cellStyle name="Input 3 4 4 4 2 3" xfId="22298" xr:uid="{5517A3AD-B8E8-4AD9-B7BE-6095B740446A}"/>
    <cellStyle name="Input 3 4 4 4 2 4" xfId="30278" xr:uid="{42D7EF54-81B9-46FA-BE06-E9C69DECD59F}"/>
    <cellStyle name="Input 3 4 4 4 2 5" xfId="38105" xr:uid="{14F25A0A-BB0F-4C49-A185-13A05FF9B1A4}"/>
    <cellStyle name="Input 3 4 4 4 2 6" xfId="46058" xr:uid="{6AB5B646-282C-44A6-AC5C-D1A96DBA1783}"/>
    <cellStyle name="Input 3 4 4 4 3" xfId="10371" xr:uid="{4FB97ACE-C05D-42E2-8B2C-66D6EFD4B383}"/>
    <cellStyle name="Input 3 4 4 4 4" xfId="18236" xr:uid="{B9E47919-8DCF-4BDD-A7C3-9E797B2F8E2B}"/>
    <cellStyle name="Input 3 4 4 4 5" xfId="26243" xr:uid="{BB136910-C4E7-42D4-90F6-CA78119D239E}"/>
    <cellStyle name="Input 3 4 4 4 6" xfId="34066" xr:uid="{13AF5C0D-5FAB-4193-91B2-E6B24717EC99}"/>
    <cellStyle name="Input 3 4 4 4 7" xfId="42027" xr:uid="{3A073233-FC3E-4B25-AD33-77F4915CC45B}"/>
    <cellStyle name="Input 3 4 4 5" xfId="2465" xr:uid="{5FA05FA4-4A82-45A3-A346-D4BDD57BB874}"/>
    <cellStyle name="Input 3 4 4 5 2" xfId="6525" xr:uid="{EBD265BA-5621-4A93-B98E-26C5F21707FB}"/>
    <cellStyle name="Input 3 4 4 5 2 2" xfId="14740" xr:uid="{A7D4D111-5D33-47FB-9322-F1FF386CD9F4}"/>
    <cellStyle name="Input 3 4 4 5 2 3" xfId="22604" xr:uid="{BDE2CB52-C8C6-44C6-8BCD-F3AEC102857A}"/>
    <cellStyle name="Input 3 4 4 5 2 4" xfId="30584" xr:uid="{FE88E121-1523-4419-8FB3-61EF56340FC4}"/>
    <cellStyle name="Input 3 4 4 5 2 5" xfId="38411" xr:uid="{600D7E47-71C7-45E1-956E-C5E52091842F}"/>
    <cellStyle name="Input 3 4 4 5 2 6" xfId="46364" xr:uid="{15D68931-27BE-499B-96C2-EB691FB87CC7}"/>
    <cellStyle name="Input 3 4 4 5 3" xfId="10691" xr:uid="{22C707A6-BBF7-4077-B165-D5FEDCE29ECE}"/>
    <cellStyle name="Input 3 4 4 5 4" xfId="18556" xr:uid="{02A863B4-87BF-4CF7-AB26-0DF8518D6858}"/>
    <cellStyle name="Input 3 4 4 5 5" xfId="26559" xr:uid="{61CEC1CB-2437-4C18-B3F1-3A1980BD9064}"/>
    <cellStyle name="Input 3 4 4 5 6" xfId="34386" xr:uid="{9896C98E-291F-4892-9B7E-30DD34705769}"/>
    <cellStyle name="Input 3 4 4 5 7" xfId="42347" xr:uid="{43058D3E-723A-47A3-9ADD-EDA7E6EB53E1}"/>
    <cellStyle name="Input 3 4 4 6" xfId="2793" xr:uid="{07CF947D-18D5-4EE8-A258-D4C5BD220A3E}"/>
    <cellStyle name="Input 3 4 4 6 2" xfId="6843" xr:uid="{D2BF56E0-5495-4A8B-9675-0D732751A17E}"/>
    <cellStyle name="Input 3 4 4 6 2 2" xfId="15058" xr:uid="{1430E938-FD0E-4D55-B881-2375F5616FA2}"/>
    <cellStyle name="Input 3 4 4 6 2 3" xfId="22922" xr:uid="{54072C4E-B08B-4E15-A0F4-987FD8926FDF}"/>
    <cellStyle name="Input 3 4 4 6 2 4" xfId="30902" xr:uid="{2B653B9B-5501-4683-B38B-BA7EAC05082E}"/>
    <cellStyle name="Input 3 4 4 6 2 5" xfId="38729" xr:uid="{99C82BDC-F155-4E11-87C3-60340EC43837}"/>
    <cellStyle name="Input 3 4 4 6 2 6" xfId="46682" xr:uid="{7BF1A354-64AA-40AA-B651-C46686A5B603}"/>
    <cellStyle name="Input 3 4 4 6 3" xfId="11019" xr:uid="{B4FC9E84-341E-4F9C-BEB1-36A882B2B7AE}"/>
    <cellStyle name="Input 3 4 4 6 4" xfId="18884" xr:uid="{5617D98C-264A-4174-BD44-2C1BBACA665B}"/>
    <cellStyle name="Input 3 4 4 6 5" xfId="26887" xr:uid="{EFC41902-9634-423E-B9A8-4E6FCB71E6AC}"/>
    <cellStyle name="Input 3 4 4 6 6" xfId="34714" xr:uid="{B4377028-19DC-4663-B9F8-231DB5F668E9}"/>
    <cellStyle name="Input 3 4 4 6 7" xfId="42675" xr:uid="{A2F4057E-2A61-429E-877C-0761994C9721}"/>
    <cellStyle name="Input 3 4 4 7" xfId="3107" xr:uid="{243DBAB7-C42F-4090-A710-D8DD57F06E8F}"/>
    <cellStyle name="Input 3 4 4 7 2" xfId="7144" xr:uid="{CCB4294D-B97D-4DCB-8256-864A4883F8AB}"/>
    <cellStyle name="Input 3 4 4 7 2 2" xfId="15359" xr:uid="{BCA4CD5B-C0AE-4BB9-AD88-FA2C595B53B6}"/>
    <cellStyle name="Input 3 4 4 7 2 3" xfId="23223" xr:uid="{22C1F310-D084-40B1-AB42-0F1577EDC2C1}"/>
    <cellStyle name="Input 3 4 4 7 2 4" xfId="31203" xr:uid="{F74A51C7-B6E4-4C8B-87F0-24AE4B7BD5B2}"/>
    <cellStyle name="Input 3 4 4 7 2 5" xfId="39030" xr:uid="{2CC72FB5-6D88-49D8-A53E-D6E2531137B0}"/>
    <cellStyle name="Input 3 4 4 7 2 6" xfId="46983" xr:uid="{C2FF48C6-4160-4D5A-B9FF-49B09DB2FD2B}"/>
    <cellStyle name="Input 3 4 4 7 3" xfId="11331" xr:uid="{8A90F8BE-D7E2-4768-883F-51F8176A5F76}"/>
    <cellStyle name="Input 3 4 4 7 4" xfId="19198" xr:uid="{C6BAA4D1-B474-46BD-8473-6276665CD2A2}"/>
    <cellStyle name="Input 3 4 4 7 5" xfId="27198" xr:uid="{45A29190-0297-4F8F-961F-C10F770AEB4E}"/>
    <cellStyle name="Input 3 4 4 7 6" xfId="35028" xr:uid="{958975B0-3539-4EEC-8657-8B1C211BD012}"/>
    <cellStyle name="Input 3 4 4 7 7" xfId="42989" xr:uid="{61EB22AD-59D5-4CF5-B782-AE59D3471736}"/>
    <cellStyle name="Input 3 4 4 8" xfId="3423" xr:uid="{168F91EC-6221-4B6F-A64E-763DC2F4CD33}"/>
    <cellStyle name="Input 3 4 4 8 2" xfId="7451" xr:uid="{7CD9EE21-0BB9-4BFF-A478-31C3F8ECF685}"/>
    <cellStyle name="Input 3 4 4 8 2 2" xfId="15666" xr:uid="{AF46C6CB-28B0-4C11-B3F7-C3975C13C9C8}"/>
    <cellStyle name="Input 3 4 4 8 2 3" xfId="23530" xr:uid="{DA82FF7C-DF22-4FBC-BE20-4B9444BCEC28}"/>
    <cellStyle name="Input 3 4 4 8 2 4" xfId="31510" xr:uid="{307B4560-0F80-4F94-B5EE-8A33F4B3692E}"/>
    <cellStyle name="Input 3 4 4 8 2 5" xfId="39337" xr:uid="{646E6388-CC9C-4EFC-83F5-E603D85583F4}"/>
    <cellStyle name="Input 3 4 4 8 2 6" xfId="47290" xr:uid="{CCC6E921-461E-4403-9680-7A12F4B20EE7}"/>
    <cellStyle name="Input 3 4 4 8 3" xfId="11647" xr:uid="{C947EFD7-353B-4E6F-817D-C484666509E2}"/>
    <cellStyle name="Input 3 4 4 8 4" xfId="19514" xr:uid="{5D7709A2-27CA-4046-BE84-4383824DCD3E}"/>
    <cellStyle name="Input 3 4 4 8 5" xfId="27514" xr:uid="{A4CD15F1-A6D6-4286-934C-4EF052F7A565}"/>
    <cellStyle name="Input 3 4 4 8 6" xfId="35344" xr:uid="{9AB784B2-8D46-4C7E-83A4-E0A2AF1EAAB6}"/>
    <cellStyle name="Input 3 4 4 8 7" xfId="43305" xr:uid="{69203E53-CEBD-4653-9175-6CCDF0BC9999}"/>
    <cellStyle name="Input 3 4 4 9" xfId="3718" xr:uid="{522E9B65-89C3-48A5-8AC5-2C4F6DFBE1BA}"/>
    <cellStyle name="Input 3 4 4 9 2" xfId="7746" xr:uid="{76A4CB68-C45F-480F-8175-557DBCEFB986}"/>
    <cellStyle name="Input 3 4 4 9 2 2" xfId="15961" xr:uid="{035E8BEB-2717-4038-BD95-88DDCDBEB340}"/>
    <cellStyle name="Input 3 4 4 9 2 3" xfId="23825" xr:uid="{F51B4A13-A156-4FD0-8750-A52413C75EA0}"/>
    <cellStyle name="Input 3 4 4 9 2 4" xfId="31805" xr:uid="{93717284-C9F0-42D1-8B65-B8A678E0CF02}"/>
    <cellStyle name="Input 3 4 4 9 2 5" xfId="39632" xr:uid="{E83AE3CD-A1EE-4383-A647-ADC8938F1899}"/>
    <cellStyle name="Input 3 4 4 9 2 6" xfId="47585" xr:uid="{CBA2C9E7-8BC6-45AE-94A9-314A773DC538}"/>
    <cellStyle name="Input 3 4 4 9 3" xfId="11942" xr:uid="{EA5DDF00-F9F1-4EEA-843F-92A1B58D8DBE}"/>
    <cellStyle name="Input 3 4 4 9 4" xfId="19809" xr:uid="{B93F83E8-315A-421E-B8DD-3D0DEB4C8A96}"/>
    <cellStyle name="Input 3 4 4 9 5" xfId="27809" xr:uid="{C2D05416-88AC-423F-9C23-ED243EA9F4A8}"/>
    <cellStyle name="Input 3 4 4 9 6" xfId="35639" xr:uid="{CADB53A4-F024-4DCF-BE95-31B257C2818B}"/>
    <cellStyle name="Input 3 4 4 9 7" xfId="43600" xr:uid="{F3F44840-22B4-4F11-A09D-7571FBC7630D}"/>
    <cellStyle name="Input 3 4 5" xfId="1078" xr:uid="{DF8A56CE-EFA0-42F1-8020-2E70957383E8}"/>
    <cellStyle name="Input 3 4 5 10" xfId="4056" xr:uid="{58E415FC-95A7-4568-AE9D-FB4ECB6744B6}"/>
    <cellStyle name="Input 3 4 5 10 2" xfId="8070" xr:uid="{D81984F3-1556-430B-91AC-8072A46960BC}"/>
    <cellStyle name="Input 3 4 5 10 2 2" xfId="16285" xr:uid="{9106C888-4893-4262-B5ED-9167EE00A9CB}"/>
    <cellStyle name="Input 3 4 5 10 2 3" xfId="24149" xr:uid="{12070968-4233-4099-81C4-B977CFC8BEA5}"/>
    <cellStyle name="Input 3 4 5 10 2 4" xfId="32129" xr:uid="{07BB1F6C-F6CE-4130-97A2-F1B287F049B0}"/>
    <cellStyle name="Input 3 4 5 10 2 5" xfId="39956" xr:uid="{8C1DA9AA-E277-4082-ABD6-9B8E539D8EC8}"/>
    <cellStyle name="Input 3 4 5 10 2 6" xfId="47909" xr:uid="{0E2F274C-E376-4B91-8F00-28E773B20354}"/>
    <cellStyle name="Input 3 4 5 10 3" xfId="12278" xr:uid="{8D17DA68-954E-4748-BDEA-47313914F8A5}"/>
    <cellStyle name="Input 3 4 5 10 4" xfId="20147" xr:uid="{49AB5CA1-114C-40E6-80CD-5A04269C187A}"/>
    <cellStyle name="Input 3 4 5 10 5" xfId="28143" xr:uid="{C46BF10A-AF72-4AF1-9E0D-56AAC3A76D4B}"/>
    <cellStyle name="Input 3 4 5 10 6" xfId="35977" xr:uid="{0B48D048-771E-40DB-9A57-FBEB38C6C2B3}"/>
    <cellStyle name="Input 3 4 5 10 7" xfId="43938" xr:uid="{98687483-D90C-4062-9375-9D4DB5D98F2F}"/>
    <cellStyle name="Input 3 4 5 11" xfId="4350" xr:uid="{C0E51B2A-A43C-4485-A8C0-1D0AF589B731}"/>
    <cellStyle name="Input 3 4 5 11 2" xfId="8356" xr:uid="{FD39A75D-85C1-48D0-ADC9-4214A6BB1EAC}"/>
    <cellStyle name="Input 3 4 5 11 2 2" xfId="16571" xr:uid="{2A11D262-5D16-4BB1-889C-82BD6BECBE90}"/>
    <cellStyle name="Input 3 4 5 11 2 3" xfId="24435" xr:uid="{9B93017F-5CF5-408C-A992-800CBB194BE7}"/>
    <cellStyle name="Input 3 4 5 11 2 4" xfId="32415" xr:uid="{1BFFECAE-0917-4340-9FB0-04A21AB9B737}"/>
    <cellStyle name="Input 3 4 5 11 2 5" xfId="40242" xr:uid="{91246B6D-D1BB-4FC5-A38E-3F6D72F64E10}"/>
    <cellStyle name="Input 3 4 5 11 2 6" xfId="48195" xr:uid="{8819214E-4663-4861-AFAB-B4CDBD684250}"/>
    <cellStyle name="Input 3 4 5 11 3" xfId="12572" xr:uid="{6130EBC9-331C-4A58-8CFF-CDB362AFC95A}"/>
    <cellStyle name="Input 3 4 5 11 4" xfId="20441" xr:uid="{6E200897-B988-4B28-83AD-6534FF166D25}"/>
    <cellStyle name="Input 3 4 5 11 5" xfId="28436" xr:uid="{95B03801-9200-4EA5-AE71-6D0297498DD3}"/>
    <cellStyle name="Input 3 4 5 11 6" xfId="36271" xr:uid="{3D12C51A-A7B1-4C74-ABD0-BA7C7287859E}"/>
    <cellStyle name="Input 3 4 5 11 7" xfId="44232" xr:uid="{B4737FEB-BADA-474C-A674-EEC45E594155}"/>
    <cellStyle name="Input 3 4 5 12" xfId="4642" xr:uid="{1993667A-65B7-414A-889A-3BD52A94CDA7}"/>
    <cellStyle name="Input 3 4 5 12 2" xfId="8635" xr:uid="{5D225D1A-30BB-4CDB-914C-61B4F9ECBC91}"/>
    <cellStyle name="Input 3 4 5 12 2 2" xfId="16850" xr:uid="{04A0B113-73E4-4EA0-8B92-6F1A04C7AAD9}"/>
    <cellStyle name="Input 3 4 5 12 2 3" xfId="24714" xr:uid="{490A676A-FF79-42CD-B57C-4835EF156D6B}"/>
    <cellStyle name="Input 3 4 5 12 2 4" xfId="32694" xr:uid="{B73FF6DE-E316-4013-A219-32CFADAC11E0}"/>
    <cellStyle name="Input 3 4 5 12 2 5" xfId="40521" xr:uid="{322FD439-3964-404C-8879-FA1359561887}"/>
    <cellStyle name="Input 3 4 5 12 2 6" xfId="48474" xr:uid="{5F3FAECC-5C1C-4EC3-B47A-C1F113EB287C}"/>
    <cellStyle name="Input 3 4 5 12 3" xfId="12863" xr:uid="{EEDDD68C-2CE9-4950-AE32-4ECE36B678EE}"/>
    <cellStyle name="Input 3 4 5 12 4" xfId="20733" xr:uid="{DC49AA12-381C-4F22-9040-2D1BA0E99E14}"/>
    <cellStyle name="Input 3 4 5 12 5" xfId="28726" xr:uid="{0BE23C0E-DDC7-4A62-B533-E4A5F5CF28CE}"/>
    <cellStyle name="Input 3 4 5 12 6" xfId="36563" xr:uid="{B05C7C38-ED5D-4490-B07F-6EC624D461F5}"/>
    <cellStyle name="Input 3 4 5 12 7" xfId="44524" xr:uid="{A8BDB63C-B0D1-4F2E-9BCB-C1B47C6CBA2C}"/>
    <cellStyle name="Input 3 4 5 13" xfId="5212" xr:uid="{0980C432-3456-4656-97AA-C9BD9A874825}"/>
    <cellStyle name="Input 3 4 5 13 2" xfId="13427" xr:uid="{14CEF8C4-B4C7-449F-85E0-F11EAD299C0A}"/>
    <cellStyle name="Input 3 4 5 13 3" xfId="21291" xr:uid="{377493BC-9774-4F6A-822C-735C7D8DC051}"/>
    <cellStyle name="Input 3 4 5 13 4" xfId="29271" xr:uid="{FE1632B5-6BBF-4FC6-A4D8-95F6FAF6B560}"/>
    <cellStyle name="Input 3 4 5 13 5" xfId="37098" xr:uid="{F68A3F89-FE8A-49CA-B3A2-B633F2810365}"/>
    <cellStyle name="Input 3 4 5 13 6" xfId="45051" xr:uid="{F1EE8D22-47D1-4BB5-84CF-6A1B7588D1FF}"/>
    <cellStyle name="Input 3 4 5 14" xfId="9307" xr:uid="{F327CECF-DBC5-4D39-876D-C7F9C09666BB}"/>
    <cellStyle name="Input 3 4 5 15" xfId="17169" xr:uid="{83BEA128-34D3-4008-8610-3114B97FF5A5}"/>
    <cellStyle name="Input 3 4 5 16" xfId="25186" xr:uid="{11209F6D-D6F1-4442-BBAD-36D69210A61E}"/>
    <cellStyle name="Input 3 4 5 17" xfId="32999" xr:uid="{C2CF5E12-503A-4BE6-80AE-DA8ABA3A48AA}"/>
    <cellStyle name="Input 3 4 5 18" xfId="40960" xr:uid="{21F3C11A-C287-46B3-B2FB-284D99D88BD4}"/>
    <cellStyle name="Input 3 4 5 2" xfId="1508" xr:uid="{36106DA9-2854-4BFB-9794-6037375628CE}"/>
    <cellStyle name="Input 3 4 5 2 2" xfId="5614" xr:uid="{50F93E82-B615-49BD-85EF-6C36B2E20805}"/>
    <cellStyle name="Input 3 4 5 2 2 2" xfId="13829" xr:uid="{0FFEE676-1BDF-4402-AC46-D811377CB611}"/>
    <cellStyle name="Input 3 4 5 2 2 3" xfId="21693" xr:uid="{5F3648FF-FC66-49AD-9B7E-E5A3FE1B272B}"/>
    <cellStyle name="Input 3 4 5 2 2 4" xfId="29673" xr:uid="{25C90E06-0077-4F79-AA6F-180254D9DFAC}"/>
    <cellStyle name="Input 3 4 5 2 2 5" xfId="37500" xr:uid="{431139EA-49A7-4FAF-AD28-A4D499E326E9}"/>
    <cellStyle name="Input 3 4 5 2 2 6" xfId="45453" xr:uid="{006718F1-B8C9-4DBB-9497-CF771B063399}"/>
    <cellStyle name="Input 3 4 5 2 3" xfId="9737" xr:uid="{8A70B1ED-CDCE-43C1-9811-12C7C0F6ED13}"/>
    <cellStyle name="Input 3 4 5 2 4" xfId="17599" xr:uid="{DF355FE6-13FE-4DC5-A9E5-458B3B1709DA}"/>
    <cellStyle name="Input 3 4 5 2 5" xfId="25610" xr:uid="{7FF39E88-F752-40AA-B857-D2D56FF62BE5}"/>
    <cellStyle name="Input 3 4 5 2 6" xfId="33429" xr:uid="{E5A24D58-72DA-453E-8CE4-8B52B0ACC30C}"/>
    <cellStyle name="Input 3 4 5 2 7" xfId="41390" xr:uid="{2E1EF780-E93A-4FB4-9E4B-DF39B66F1F50}"/>
    <cellStyle name="Input 3 4 5 3" xfId="1851" xr:uid="{7869AD92-CB58-4320-8282-3075D01B410B}"/>
    <cellStyle name="Input 3 4 5 3 2" xfId="5933" xr:uid="{25C2CF2A-E5F5-4082-B6F5-1131E9554846}"/>
    <cellStyle name="Input 3 4 5 3 2 2" xfId="14148" xr:uid="{372D01B8-585B-487D-BD5C-F7782B055BB3}"/>
    <cellStyle name="Input 3 4 5 3 2 3" xfId="22012" xr:uid="{989438C9-56BA-4711-91E0-8014EEDE5CE4}"/>
    <cellStyle name="Input 3 4 5 3 2 4" xfId="29992" xr:uid="{7FF213A7-89F4-42F0-9212-4333CBDA95A4}"/>
    <cellStyle name="Input 3 4 5 3 2 5" xfId="37819" xr:uid="{3BA21E80-9293-4EF5-B988-8583A1E97FF0}"/>
    <cellStyle name="Input 3 4 5 3 2 6" xfId="45772" xr:uid="{85E36CC8-10BA-474D-8E03-4D0010B413AB}"/>
    <cellStyle name="Input 3 4 5 3 3" xfId="10077" xr:uid="{7DACB1DA-2AAB-4712-AE95-4EA0489A9914}"/>
    <cellStyle name="Input 3 4 5 3 4" xfId="17942" xr:uid="{EB546FCA-E9E6-49FD-9B59-605A730828A4}"/>
    <cellStyle name="Input 3 4 5 3 5" xfId="25949" xr:uid="{97A6EFFD-8847-4E7B-A01A-63F636A6A106}"/>
    <cellStyle name="Input 3 4 5 3 6" xfId="33772" xr:uid="{10063037-B676-4ECE-AED0-D21333D3A1B9}"/>
    <cellStyle name="Input 3 4 5 3 7" xfId="41733" xr:uid="{4B11293C-A11F-4CF5-8E1B-A2FFB31A9C18}"/>
    <cellStyle name="Input 3 4 5 4" xfId="2185" xr:uid="{55900DE3-7C04-4372-A06A-2D7079283D3E}"/>
    <cellStyle name="Input 3 4 5 4 2" xfId="6259" xr:uid="{A25B3705-0749-4723-A88D-25028059975C}"/>
    <cellStyle name="Input 3 4 5 4 2 2" xfId="14474" xr:uid="{C1BCCF4C-DA75-49F4-BDCF-C483BD086E8C}"/>
    <cellStyle name="Input 3 4 5 4 2 3" xfId="22338" xr:uid="{0215AFFE-4855-4D02-AEC5-6951762E1ABE}"/>
    <cellStyle name="Input 3 4 5 4 2 4" xfId="30318" xr:uid="{BEFBEDA7-3711-426D-906C-A5BF4D37A048}"/>
    <cellStyle name="Input 3 4 5 4 2 5" xfId="38145" xr:uid="{2D6D2FCB-A940-4120-B56E-701F199B3530}"/>
    <cellStyle name="Input 3 4 5 4 2 6" xfId="46098" xr:uid="{8DA58D36-8DE2-4EFC-A2C9-B09D5CC77693}"/>
    <cellStyle name="Input 3 4 5 4 3" xfId="10411" xr:uid="{69781B46-501A-4986-8F9D-AB68592285C5}"/>
    <cellStyle name="Input 3 4 5 4 4" xfId="18276" xr:uid="{F7909228-327A-4B4E-B230-5B5EAE86EFED}"/>
    <cellStyle name="Input 3 4 5 4 5" xfId="26283" xr:uid="{5E38C6D7-72E9-4ADB-BAE4-69E10DD72DF9}"/>
    <cellStyle name="Input 3 4 5 4 6" xfId="34106" xr:uid="{44493F95-0F8C-4F40-BBBE-60C8D7CB461B}"/>
    <cellStyle name="Input 3 4 5 4 7" xfId="42067" xr:uid="{E1D45C37-4284-4D15-BA3C-C039E484C4B9}"/>
    <cellStyle name="Input 3 4 5 5" xfId="2505" xr:uid="{4F79356F-40E9-443F-BDD8-B19DF4CBFCD9}"/>
    <cellStyle name="Input 3 4 5 5 2" xfId="6564" xr:uid="{D4871956-3503-4881-8951-7AD6BE6A40A5}"/>
    <cellStyle name="Input 3 4 5 5 2 2" xfId="14779" xr:uid="{9E6399AF-0DEB-412F-AA2E-F137D2989478}"/>
    <cellStyle name="Input 3 4 5 5 2 3" xfId="22643" xr:uid="{B54A8622-9BA8-4A30-95EF-F614602C17E6}"/>
    <cellStyle name="Input 3 4 5 5 2 4" xfId="30623" xr:uid="{D958BA49-CB28-4AE8-BDD6-3503BE318C52}"/>
    <cellStyle name="Input 3 4 5 5 2 5" xfId="38450" xr:uid="{6832D666-7BB9-45D1-8EDF-BA5269EE8AB0}"/>
    <cellStyle name="Input 3 4 5 5 2 6" xfId="46403" xr:uid="{AE4AAF1D-EFBA-4D92-95B8-AD352CCA8867}"/>
    <cellStyle name="Input 3 4 5 5 3" xfId="10731" xr:uid="{B26A671B-ECD1-49B9-9A28-E234D91D47C8}"/>
    <cellStyle name="Input 3 4 5 5 4" xfId="18596" xr:uid="{D5CBF440-9A36-4B80-A7B7-8138D1D829B9}"/>
    <cellStyle name="Input 3 4 5 5 5" xfId="26599" xr:uid="{B98108F0-FD0A-48F0-9C5C-2482E2194339}"/>
    <cellStyle name="Input 3 4 5 5 6" xfId="34426" xr:uid="{BFD41EDF-B935-49F8-91B1-F87626D29E9E}"/>
    <cellStyle name="Input 3 4 5 5 7" xfId="42387" xr:uid="{A2483669-6814-474C-88E1-FBFCF58580EF}"/>
    <cellStyle name="Input 3 4 5 6" xfId="2832" xr:uid="{32112AE1-8B32-4765-98E3-D1EB4D453551}"/>
    <cellStyle name="Input 3 4 5 6 2" xfId="6882" xr:uid="{DD1AFE27-13AC-4AA6-AD49-33CBEA39D332}"/>
    <cellStyle name="Input 3 4 5 6 2 2" xfId="15097" xr:uid="{E2028156-B165-44EA-947F-C0B3059E4837}"/>
    <cellStyle name="Input 3 4 5 6 2 3" xfId="22961" xr:uid="{30CC254C-8B4C-4623-BE55-762054A6CDA5}"/>
    <cellStyle name="Input 3 4 5 6 2 4" xfId="30941" xr:uid="{43E684DA-69B1-4F1C-B96F-0093373B5117}"/>
    <cellStyle name="Input 3 4 5 6 2 5" xfId="38768" xr:uid="{8682CF5C-B503-4FCD-B82B-1878E30453F4}"/>
    <cellStyle name="Input 3 4 5 6 2 6" xfId="46721" xr:uid="{26B93839-05D3-41F1-A513-36E227E8841B}"/>
    <cellStyle name="Input 3 4 5 6 3" xfId="11058" xr:uid="{41A5D4DE-3E40-40D3-B9A4-23663501DBF4}"/>
    <cellStyle name="Input 3 4 5 6 4" xfId="18923" xr:uid="{BBB91576-D26E-4414-B576-D7851B72CC26}"/>
    <cellStyle name="Input 3 4 5 6 5" xfId="26926" xr:uid="{9270F414-76AC-42BA-ADB4-88A164FB6828}"/>
    <cellStyle name="Input 3 4 5 6 6" xfId="34753" xr:uid="{DFC22DBB-9A41-493B-805C-D24DBF349E42}"/>
    <cellStyle name="Input 3 4 5 6 7" xfId="42714" xr:uid="{F47B3ABA-4211-4283-A595-DB6B21341555}"/>
    <cellStyle name="Input 3 4 5 7" xfId="3147" xr:uid="{6AAC95A3-E834-455F-B56D-8E616E29EDE8}"/>
    <cellStyle name="Input 3 4 5 7 2" xfId="7183" xr:uid="{FCE1B3F3-87EB-4E66-A023-B15D05B29878}"/>
    <cellStyle name="Input 3 4 5 7 2 2" xfId="15398" xr:uid="{1952E067-859C-40FE-883C-5CFD8853B764}"/>
    <cellStyle name="Input 3 4 5 7 2 3" xfId="23262" xr:uid="{360CEC26-C58D-4AE3-BC62-F69FAD2C03CF}"/>
    <cellStyle name="Input 3 4 5 7 2 4" xfId="31242" xr:uid="{5932BA30-9C41-4E56-A2F8-E302744A76C8}"/>
    <cellStyle name="Input 3 4 5 7 2 5" xfId="39069" xr:uid="{A3D294FF-B08B-4CC8-8B07-FFD315C8013F}"/>
    <cellStyle name="Input 3 4 5 7 2 6" xfId="47022" xr:uid="{A19F4B4D-C27F-405A-B36F-8C7773D83701}"/>
    <cellStyle name="Input 3 4 5 7 3" xfId="11371" xr:uid="{FF668573-F2DF-4EFB-AAF2-1D08122797A0}"/>
    <cellStyle name="Input 3 4 5 7 4" xfId="19238" xr:uid="{26A627D1-24F0-4BA8-A334-554E709362FF}"/>
    <cellStyle name="Input 3 4 5 7 5" xfId="27238" xr:uid="{092FF40D-FF34-496E-8852-7A3F64201A51}"/>
    <cellStyle name="Input 3 4 5 7 6" xfId="35068" xr:uid="{DFEB35F2-7822-431F-83EE-ACEA3E079829}"/>
    <cellStyle name="Input 3 4 5 7 7" xfId="43029" xr:uid="{5627DA2F-D1A7-4449-B7B3-CC8A217B03F6}"/>
    <cellStyle name="Input 3 4 5 8" xfId="3462" xr:uid="{98D40CFF-7127-4A47-88F9-EB712B11E025}"/>
    <cellStyle name="Input 3 4 5 8 2" xfId="7490" xr:uid="{F481A931-758C-4031-94CD-A6BF2A6ED722}"/>
    <cellStyle name="Input 3 4 5 8 2 2" xfId="15705" xr:uid="{B604AEB5-D8FA-45CA-85CD-5E3B0FC04D8F}"/>
    <cellStyle name="Input 3 4 5 8 2 3" xfId="23569" xr:uid="{C64D2724-C098-4197-97AB-6635089D3667}"/>
    <cellStyle name="Input 3 4 5 8 2 4" xfId="31549" xr:uid="{38334610-5652-416D-862C-BDFCAECA327F}"/>
    <cellStyle name="Input 3 4 5 8 2 5" xfId="39376" xr:uid="{B14AD8F1-FB29-4327-880B-BDF9F2748BB2}"/>
    <cellStyle name="Input 3 4 5 8 2 6" xfId="47329" xr:uid="{0D590E75-FEC4-45F0-8E7A-24922DB40F86}"/>
    <cellStyle name="Input 3 4 5 8 3" xfId="11686" xr:uid="{4E7CAC8D-F500-454B-A1BC-867E96692BB9}"/>
    <cellStyle name="Input 3 4 5 8 4" xfId="19553" xr:uid="{0C3B9E43-B3A8-46D3-9E1A-D8812AB9C1D3}"/>
    <cellStyle name="Input 3 4 5 8 5" xfId="27553" xr:uid="{35EA6052-05DE-42DF-876E-F0E78923C39C}"/>
    <cellStyle name="Input 3 4 5 8 6" xfId="35383" xr:uid="{CAAE80EA-2947-45E8-826E-0210935FA8DC}"/>
    <cellStyle name="Input 3 4 5 8 7" xfId="43344" xr:uid="{0DE2E170-186D-43D4-9BBA-E3D861CC6B6C}"/>
    <cellStyle name="Input 3 4 5 9" xfId="3758" xr:uid="{30093B75-A009-4555-B434-96430F5123C5}"/>
    <cellStyle name="Input 3 4 5 9 2" xfId="7786" xr:uid="{54EDC070-9931-479D-A762-00F9627A3A3B}"/>
    <cellStyle name="Input 3 4 5 9 2 2" xfId="16001" xr:uid="{BE591E3D-2010-4030-AF8F-BCEA9E105584}"/>
    <cellStyle name="Input 3 4 5 9 2 3" xfId="23865" xr:uid="{DB1B8E47-4A44-4636-8464-5BD633C2872A}"/>
    <cellStyle name="Input 3 4 5 9 2 4" xfId="31845" xr:uid="{36BADA7C-1896-4C5C-9D0F-726E870013F9}"/>
    <cellStyle name="Input 3 4 5 9 2 5" xfId="39672" xr:uid="{36A08D20-3B06-4F97-A899-029CC7014FF6}"/>
    <cellStyle name="Input 3 4 5 9 2 6" xfId="47625" xr:uid="{DD7C2820-D292-48C1-AF5B-11754B657CB0}"/>
    <cellStyle name="Input 3 4 5 9 3" xfId="11982" xr:uid="{B6AA9A45-4B38-4C95-85B9-865D2A064731}"/>
    <cellStyle name="Input 3 4 5 9 4" xfId="19849" xr:uid="{4A4FFCB2-711E-474F-8262-B1EB28C99BF6}"/>
    <cellStyle name="Input 3 4 5 9 5" xfId="27849" xr:uid="{159B7293-77F0-4FC3-B86C-F5E92D389D39}"/>
    <cellStyle name="Input 3 4 5 9 6" xfId="35679" xr:uid="{3A4D5A8D-0134-4C86-A129-FDD066195100}"/>
    <cellStyle name="Input 3 4 5 9 7" xfId="43640" xr:uid="{1E2DCD62-6600-4B75-8A37-044708C6E55F}"/>
    <cellStyle name="Input 3 4 6" xfId="1120" xr:uid="{C26F831A-F287-4CD4-B531-1EB674F14EB4}"/>
    <cellStyle name="Input 3 4 6 10" xfId="4098" xr:uid="{13162A66-AA95-4347-BDAD-D43269CEA9AF}"/>
    <cellStyle name="Input 3 4 6 10 2" xfId="8109" xr:uid="{E6D06058-5A23-4372-869F-1FAB731F2396}"/>
    <cellStyle name="Input 3 4 6 10 2 2" xfId="16324" xr:uid="{1991736D-316D-4E67-9833-5A07516BB057}"/>
    <cellStyle name="Input 3 4 6 10 2 3" xfId="24188" xr:uid="{65627DF0-23EB-4A50-9DDE-7E3272980764}"/>
    <cellStyle name="Input 3 4 6 10 2 4" xfId="32168" xr:uid="{3DB92531-F836-4895-B328-A8B4CDB7DE5E}"/>
    <cellStyle name="Input 3 4 6 10 2 5" xfId="39995" xr:uid="{B7B41218-A0A0-4FBB-ACAF-9464203997A9}"/>
    <cellStyle name="Input 3 4 6 10 2 6" xfId="47948" xr:uid="{12744B43-589E-4ACE-8366-E85D1BB29E3D}"/>
    <cellStyle name="Input 3 4 6 10 3" xfId="12320" xr:uid="{F831D5A0-60B4-4AE6-B1C4-5DAAC8CEF0AD}"/>
    <cellStyle name="Input 3 4 6 10 4" xfId="20189" xr:uid="{A697381C-79C4-4937-95F6-687223364CD8}"/>
    <cellStyle name="Input 3 4 6 10 5" xfId="28185" xr:uid="{4FABA7F4-49C8-4F35-8E9A-E91765454EB2}"/>
    <cellStyle name="Input 3 4 6 10 6" xfId="36019" xr:uid="{7FE7FF06-C60D-4FEE-9E62-5D77E29C06C7}"/>
    <cellStyle name="Input 3 4 6 10 7" xfId="43980" xr:uid="{684CC440-6790-47F8-BFA2-E33434801155}"/>
    <cellStyle name="Input 3 4 6 11" xfId="4389" xr:uid="{AD19D61F-3BCF-45D2-A83E-324F41AEDEC7}"/>
    <cellStyle name="Input 3 4 6 11 2" xfId="8395" xr:uid="{BF175BE0-B39A-4634-9872-04B1F6ADF75D}"/>
    <cellStyle name="Input 3 4 6 11 2 2" xfId="16610" xr:uid="{082E2210-D94C-417E-9092-074C4B449165}"/>
    <cellStyle name="Input 3 4 6 11 2 3" xfId="24474" xr:uid="{1A53C6B3-06AC-4C66-89E5-DF93E4D6124D}"/>
    <cellStyle name="Input 3 4 6 11 2 4" xfId="32454" xr:uid="{748B60B4-EFDF-4047-94ED-60A6429FEEA5}"/>
    <cellStyle name="Input 3 4 6 11 2 5" xfId="40281" xr:uid="{BAC07CCB-3733-41D3-992E-D71CD4C88FEF}"/>
    <cellStyle name="Input 3 4 6 11 2 6" xfId="48234" xr:uid="{B7666C6C-7162-4811-A2D5-4033A0C9385A}"/>
    <cellStyle name="Input 3 4 6 11 3" xfId="12611" xr:uid="{551D6754-5DBB-45F7-8E55-EE7CBCAEBC5D}"/>
    <cellStyle name="Input 3 4 6 11 4" xfId="20480" xr:uid="{5C7AF4B0-99B5-4456-8311-19C7C66E9FFC}"/>
    <cellStyle name="Input 3 4 6 11 5" xfId="28475" xr:uid="{75A586C8-5E3F-4ABD-B53A-2F6EACF48AE9}"/>
    <cellStyle name="Input 3 4 6 11 6" xfId="36310" xr:uid="{9C889D0C-4CCF-48A7-85B8-E9881D449046}"/>
    <cellStyle name="Input 3 4 6 11 7" xfId="44271" xr:uid="{E15B7A82-920F-44C8-BEB0-750CE7B8651B}"/>
    <cellStyle name="Input 3 4 6 12" xfId="4684" xr:uid="{1B4AA0F5-8A52-48D4-B8C0-DA7AAA1804AC}"/>
    <cellStyle name="Input 3 4 6 12 2" xfId="8674" xr:uid="{DB7AC80B-0DDB-4C05-BE0E-F1ED3C61D83D}"/>
    <cellStyle name="Input 3 4 6 12 2 2" xfId="16889" xr:uid="{03DBEE3D-6C6A-4919-999B-7294B1FDA686}"/>
    <cellStyle name="Input 3 4 6 12 2 3" xfId="24753" xr:uid="{D817FE57-482B-49A8-B18C-68598FF45346}"/>
    <cellStyle name="Input 3 4 6 12 2 4" xfId="32733" xr:uid="{8E1E070B-5C6F-459E-BAFB-26AA822CA0F8}"/>
    <cellStyle name="Input 3 4 6 12 2 5" xfId="40560" xr:uid="{B57BB04E-E09F-4679-BA05-AB6642078036}"/>
    <cellStyle name="Input 3 4 6 12 2 6" xfId="48513" xr:uid="{0ED7F1A9-193E-429B-AFCD-68EA9A1E4A80}"/>
    <cellStyle name="Input 3 4 6 12 3" xfId="12905" xr:uid="{E7708598-277E-47C7-AAF7-C161CD3E26D0}"/>
    <cellStyle name="Input 3 4 6 12 4" xfId="20775" xr:uid="{AE88449B-8AF3-43FC-8D8D-B48005829D9B}"/>
    <cellStyle name="Input 3 4 6 12 5" xfId="28768" xr:uid="{1E96CE81-D247-472B-939A-DB43F992267A}"/>
    <cellStyle name="Input 3 4 6 12 6" xfId="36605" xr:uid="{141B9B34-7971-464F-BB5D-43F6EC25AF31}"/>
    <cellStyle name="Input 3 4 6 12 7" xfId="44566" xr:uid="{7AF3D8DC-DD48-45A3-88C2-19887702E935}"/>
    <cellStyle name="Input 3 4 6 13" xfId="5251" xr:uid="{33CCC263-2E38-404A-B54E-799DA5B99829}"/>
    <cellStyle name="Input 3 4 6 13 2" xfId="13466" xr:uid="{64C1A0D1-1883-422D-87FE-174E3F85DEB1}"/>
    <cellStyle name="Input 3 4 6 13 3" xfId="21330" xr:uid="{6E33A282-0798-4C0A-ADE5-1912F934F00B}"/>
    <cellStyle name="Input 3 4 6 13 4" xfId="29310" xr:uid="{BAB373D7-191C-4034-AD3F-22C666410351}"/>
    <cellStyle name="Input 3 4 6 13 5" xfId="37137" xr:uid="{0A3F7F06-EE79-449C-9F32-9854B7E18DE4}"/>
    <cellStyle name="Input 3 4 6 13 6" xfId="45090" xr:uid="{D5115269-F109-48C4-9362-FD6FAB17412A}"/>
    <cellStyle name="Input 3 4 6 14" xfId="9349" xr:uid="{79D518C6-6A7B-4D38-9B23-4A3A59517BE2}"/>
    <cellStyle name="Input 3 4 6 15" xfId="17211" xr:uid="{699C49AB-AF9A-4C1B-83C9-CE878EA4CA88}"/>
    <cellStyle name="Input 3 4 6 16" xfId="25227" xr:uid="{FFCEA3DC-44AD-4F7F-AFFD-3CE2D9019C00}"/>
    <cellStyle name="Input 3 4 6 17" xfId="33041" xr:uid="{94B38B22-F9AC-4B79-8F57-12EED136C6A2}"/>
    <cellStyle name="Input 3 4 6 18" xfId="41002" xr:uid="{3BDB6F9D-25D4-43C2-818B-4335A6514D60}"/>
    <cellStyle name="Input 3 4 6 2" xfId="1550" xr:uid="{0927AF64-0D9C-43FE-87CA-E5BF07F32DD1}"/>
    <cellStyle name="Input 3 4 6 2 2" xfId="5653" xr:uid="{7A384980-8329-4A72-8A30-757B4FF13C12}"/>
    <cellStyle name="Input 3 4 6 2 2 2" xfId="13868" xr:uid="{B515524B-603F-44AB-A05B-2ADA7C3A500B}"/>
    <cellStyle name="Input 3 4 6 2 2 3" xfId="21732" xr:uid="{4A06035A-5672-45E4-88FC-56137A9F7EB6}"/>
    <cellStyle name="Input 3 4 6 2 2 4" xfId="29712" xr:uid="{A55F52B0-0DEB-42ED-A703-562362D97E36}"/>
    <cellStyle name="Input 3 4 6 2 2 5" xfId="37539" xr:uid="{04E8F950-4434-4E53-BA56-2AF8540CC517}"/>
    <cellStyle name="Input 3 4 6 2 2 6" xfId="45492" xr:uid="{67B2C028-668F-420E-9142-8AC599E6CDD5}"/>
    <cellStyle name="Input 3 4 6 2 3" xfId="9778" xr:uid="{0A10091D-6205-48E9-AD71-318FA185C018}"/>
    <cellStyle name="Input 3 4 6 2 4" xfId="17641" xr:uid="{CB665BF1-BC2D-4CD9-8A53-84393DE22C84}"/>
    <cellStyle name="Input 3 4 6 2 5" xfId="25652" xr:uid="{C2F19EA6-F587-4A09-BE6C-470EA148C927}"/>
    <cellStyle name="Input 3 4 6 2 6" xfId="33471" xr:uid="{A8AE2C5E-C3AF-468A-9411-F25C46467113}"/>
    <cellStyle name="Input 3 4 6 2 7" xfId="41432" xr:uid="{F80376FC-A14B-453B-9C26-C126283C9800}"/>
    <cellStyle name="Input 3 4 6 3" xfId="1893" xr:uid="{1EC461FD-3295-485E-9A13-9C50ABFC7DC8}"/>
    <cellStyle name="Input 3 4 6 3 2" xfId="5972" xr:uid="{E32213B0-BD32-4E6A-90A3-9667D1895139}"/>
    <cellStyle name="Input 3 4 6 3 2 2" xfId="14187" xr:uid="{29848422-0658-41A6-AC03-7D878DEF68A7}"/>
    <cellStyle name="Input 3 4 6 3 2 3" xfId="22051" xr:uid="{8C2916C8-3066-499C-8076-00D966EB4390}"/>
    <cellStyle name="Input 3 4 6 3 2 4" xfId="30031" xr:uid="{5C0CAB30-C86F-4C7A-8E23-DBC0FFECF463}"/>
    <cellStyle name="Input 3 4 6 3 2 5" xfId="37858" xr:uid="{DC50C364-8ED1-4E29-9103-2EA771C078C3}"/>
    <cellStyle name="Input 3 4 6 3 2 6" xfId="45811" xr:uid="{29D6F480-5B36-47F6-9308-457249DC1214}"/>
    <cellStyle name="Input 3 4 6 3 3" xfId="10119" xr:uid="{D3A7E4AD-2A0D-4CE1-AA83-DEBBC3C2DB25}"/>
    <cellStyle name="Input 3 4 6 3 4" xfId="17984" xr:uid="{30831674-4673-4F48-B3FF-1732DB2FF8E6}"/>
    <cellStyle name="Input 3 4 6 3 5" xfId="25991" xr:uid="{55EFBF58-1511-4CF1-A633-ADB7E86B6E6C}"/>
    <cellStyle name="Input 3 4 6 3 6" xfId="33814" xr:uid="{76E94F67-3282-410A-88FE-6607495BDF05}"/>
    <cellStyle name="Input 3 4 6 3 7" xfId="41775" xr:uid="{C4D748EB-2C6E-42A3-8DD0-46C08660917A}"/>
    <cellStyle name="Input 3 4 6 4" xfId="2227" xr:uid="{534320FE-535C-4480-A054-A9E7B30DFE33}"/>
    <cellStyle name="Input 3 4 6 4 2" xfId="6301" xr:uid="{01CA940B-44F0-45E0-B051-4F147CA16495}"/>
    <cellStyle name="Input 3 4 6 4 2 2" xfId="14516" xr:uid="{663D86D2-BD9C-4110-B006-D0FB2127F112}"/>
    <cellStyle name="Input 3 4 6 4 2 3" xfId="22380" xr:uid="{3CCF5426-F4E4-48BD-9CD1-7E4DA6DE1C98}"/>
    <cellStyle name="Input 3 4 6 4 2 4" xfId="30360" xr:uid="{D1CA8BF3-8AAC-44E1-AD9F-F5F2CB04B1BD}"/>
    <cellStyle name="Input 3 4 6 4 2 5" xfId="38187" xr:uid="{2A2519B3-DF8B-4349-8AAC-0D7140BB6C74}"/>
    <cellStyle name="Input 3 4 6 4 2 6" xfId="46140" xr:uid="{C58A92DE-9D0F-405A-9105-2C304782D38A}"/>
    <cellStyle name="Input 3 4 6 4 3" xfId="10453" xr:uid="{CD0091BD-0104-4AF2-887D-FFC06E3C387C}"/>
    <cellStyle name="Input 3 4 6 4 4" xfId="18318" xr:uid="{A05B3C7E-BE47-42CD-AE29-16A0957A7CC6}"/>
    <cellStyle name="Input 3 4 6 4 5" xfId="26325" xr:uid="{8103B59D-4520-4238-9D18-9AC371F9E5B5}"/>
    <cellStyle name="Input 3 4 6 4 6" xfId="34148" xr:uid="{6EA48C43-1CEA-498F-A8AF-8872DEAF0351}"/>
    <cellStyle name="Input 3 4 6 4 7" xfId="42109" xr:uid="{0117EF32-E0B3-4B0B-9656-349F6E720A73}"/>
    <cellStyle name="Input 3 4 6 5" xfId="2547" xr:uid="{1BD58C05-EF24-4796-94F9-06D89A669899}"/>
    <cellStyle name="Input 3 4 6 5 2" xfId="6603" xr:uid="{FFE36014-D42F-4D92-835F-8188379CDB65}"/>
    <cellStyle name="Input 3 4 6 5 2 2" xfId="14818" xr:uid="{D0AF311D-CB57-4A08-BA07-5CC1046B5D8D}"/>
    <cellStyle name="Input 3 4 6 5 2 3" xfId="22682" xr:uid="{A8C10AE1-E9D4-47F1-94E7-37057D78BE38}"/>
    <cellStyle name="Input 3 4 6 5 2 4" xfId="30662" xr:uid="{F3F8AF7A-03E0-4C1D-99A4-661591624EB3}"/>
    <cellStyle name="Input 3 4 6 5 2 5" xfId="38489" xr:uid="{A5969744-F2C9-448C-9D5F-3426A2BC3A56}"/>
    <cellStyle name="Input 3 4 6 5 2 6" xfId="46442" xr:uid="{640DD0BC-A6AE-49D6-89D4-DBE2A02B137D}"/>
    <cellStyle name="Input 3 4 6 5 3" xfId="10773" xr:uid="{912986A6-5DE9-461E-B0FF-F89BA8601D35}"/>
    <cellStyle name="Input 3 4 6 5 4" xfId="18638" xr:uid="{84108811-0500-40B5-B08C-007A77D7F0CD}"/>
    <cellStyle name="Input 3 4 6 5 5" xfId="26641" xr:uid="{8E0C4999-DA47-489F-B945-54FF46D8BAD7}"/>
    <cellStyle name="Input 3 4 6 5 6" xfId="34468" xr:uid="{269170C5-22EC-42B6-B8A7-7BD5F7627BD5}"/>
    <cellStyle name="Input 3 4 6 5 7" xfId="42429" xr:uid="{62F31F54-F0E5-497C-AB88-4CA73D06112A}"/>
    <cellStyle name="Input 3 4 6 6" xfId="2873" xr:uid="{C5B71374-64FF-4ACF-BD04-84AD32184FC2}"/>
    <cellStyle name="Input 3 4 6 6 2" xfId="6923" xr:uid="{E34EEEA3-3D82-40F5-91EC-15333C10EC70}"/>
    <cellStyle name="Input 3 4 6 6 2 2" xfId="15138" xr:uid="{E9F93778-70AD-4DBE-97A8-DCC3A5CC64E1}"/>
    <cellStyle name="Input 3 4 6 6 2 3" xfId="23002" xr:uid="{7187AD66-A6FF-4851-BDBE-07528BEFB73E}"/>
    <cellStyle name="Input 3 4 6 6 2 4" xfId="30982" xr:uid="{8F314762-9132-46D3-9837-B67DA2EB5D4E}"/>
    <cellStyle name="Input 3 4 6 6 2 5" xfId="38809" xr:uid="{4DF53835-5854-427D-97FF-097C54C7982A}"/>
    <cellStyle name="Input 3 4 6 6 2 6" xfId="46762" xr:uid="{089AC603-4FD4-45BD-9877-CF573488320B}"/>
    <cellStyle name="Input 3 4 6 6 3" xfId="11099" xr:uid="{9BE0DFC6-A9C9-4F47-83E5-454EFBCFF88B}"/>
    <cellStyle name="Input 3 4 6 6 4" xfId="18964" xr:uid="{A1856783-47A1-4B88-AE6E-F2937E030F30}"/>
    <cellStyle name="Input 3 4 6 6 5" xfId="26967" xr:uid="{789A0531-4221-4878-A283-207B396C6A2E}"/>
    <cellStyle name="Input 3 4 6 6 6" xfId="34794" xr:uid="{899A68E4-C95B-47FC-9D89-1D593B6F3DBA}"/>
    <cellStyle name="Input 3 4 6 6 7" xfId="42755" xr:uid="{98894418-B551-4B77-9C2C-BC910C67A229}"/>
    <cellStyle name="Input 3 4 6 7" xfId="3189" xr:uid="{0C48149F-E7B0-4666-9D33-11419BAED9F0}"/>
    <cellStyle name="Input 3 4 6 7 2" xfId="7222" xr:uid="{7F961D30-CF80-4E25-AA5C-45462AAFD840}"/>
    <cellStyle name="Input 3 4 6 7 2 2" xfId="15437" xr:uid="{E467DEFE-562B-4ECF-8CE2-E8A11E399793}"/>
    <cellStyle name="Input 3 4 6 7 2 3" xfId="23301" xr:uid="{D28932AA-2881-49A0-812A-8709B14F0040}"/>
    <cellStyle name="Input 3 4 6 7 2 4" xfId="31281" xr:uid="{4EF99434-C94E-4050-ACC0-57FA671F4373}"/>
    <cellStyle name="Input 3 4 6 7 2 5" xfId="39108" xr:uid="{BCA1B684-96C7-4A22-8C8C-B893110A8EE7}"/>
    <cellStyle name="Input 3 4 6 7 2 6" xfId="47061" xr:uid="{B0F7CF5A-960E-4065-821E-570ABFDCC21D}"/>
    <cellStyle name="Input 3 4 6 7 3" xfId="11413" xr:uid="{28F31A41-FF9A-4BF0-B5D6-6D0CE4F34725}"/>
    <cellStyle name="Input 3 4 6 7 4" xfId="19280" xr:uid="{242BC83C-C54A-4548-9210-3E263034D76E}"/>
    <cellStyle name="Input 3 4 6 7 5" xfId="27280" xr:uid="{8692E78E-E6BA-4AB7-9D62-A09494E40378}"/>
    <cellStyle name="Input 3 4 6 7 6" xfId="35110" xr:uid="{D86B801E-C3CE-4F4D-99E1-B7762B967209}"/>
    <cellStyle name="Input 3 4 6 7 7" xfId="43071" xr:uid="{D0BB769B-C12E-447B-9273-5B536C9B192C}"/>
    <cellStyle name="Input 3 4 6 8" xfId="3502" xr:uid="{8D6159A3-BF96-4237-8658-F1245EFB5FFA}"/>
    <cellStyle name="Input 3 4 6 8 2" xfId="7530" xr:uid="{4F60C8D1-88CC-4045-BF30-D956389D8CFE}"/>
    <cellStyle name="Input 3 4 6 8 2 2" xfId="15745" xr:uid="{D100E58C-15DB-4439-B16B-B87B95AAB91D}"/>
    <cellStyle name="Input 3 4 6 8 2 3" xfId="23609" xr:uid="{BB58BC2C-58D6-4914-A961-D2F087E2B66C}"/>
    <cellStyle name="Input 3 4 6 8 2 4" xfId="31589" xr:uid="{516B8CA7-053C-41C5-A323-4588400A9C77}"/>
    <cellStyle name="Input 3 4 6 8 2 5" xfId="39416" xr:uid="{A1C14E17-3D08-4858-A3B3-9F79F1E404C2}"/>
    <cellStyle name="Input 3 4 6 8 2 6" xfId="47369" xr:uid="{3629E7EC-D6E8-4172-8867-48B11194F7CF}"/>
    <cellStyle name="Input 3 4 6 8 3" xfId="11726" xr:uid="{358E25B5-BF33-4821-9E71-7CB3BF871F66}"/>
    <cellStyle name="Input 3 4 6 8 4" xfId="19593" xr:uid="{A37CD456-236E-4018-98F4-C1DA55DD536E}"/>
    <cellStyle name="Input 3 4 6 8 5" xfId="27593" xr:uid="{5023C869-FF9D-428F-92D9-84433C2FD205}"/>
    <cellStyle name="Input 3 4 6 8 6" xfId="35423" xr:uid="{4432B63E-9A7F-44F2-A97E-491B82B5864D}"/>
    <cellStyle name="Input 3 4 6 8 7" xfId="43384" xr:uid="{153D92C3-100E-44B7-87A2-E93ED2C06015}"/>
    <cellStyle name="Input 3 4 6 9" xfId="3798" xr:uid="{EDC405A7-5627-4B07-B413-6D4E74D6C4EE}"/>
    <cellStyle name="Input 3 4 6 9 2" xfId="7826" xr:uid="{0A6CC233-AEE3-4416-91FC-DF1731DAF44E}"/>
    <cellStyle name="Input 3 4 6 9 2 2" xfId="16041" xr:uid="{80186DA2-6F79-4095-9C5F-83385C759D46}"/>
    <cellStyle name="Input 3 4 6 9 2 3" xfId="23905" xr:uid="{A8EB156D-D97A-477D-B13E-6F6B563CD7DD}"/>
    <cellStyle name="Input 3 4 6 9 2 4" xfId="31885" xr:uid="{68D040BA-AFD4-4B69-8627-F5D619B70559}"/>
    <cellStyle name="Input 3 4 6 9 2 5" xfId="39712" xr:uid="{7DEEDC7F-9A0E-45C6-B31A-4DDC0C136A9D}"/>
    <cellStyle name="Input 3 4 6 9 2 6" xfId="47665" xr:uid="{64FC57EB-2D77-48BB-8BEC-7F51812F7D7C}"/>
    <cellStyle name="Input 3 4 6 9 3" xfId="12022" xr:uid="{24773A44-FB77-47CA-8168-741B540FCB53}"/>
    <cellStyle name="Input 3 4 6 9 4" xfId="19889" xr:uid="{456C2FA0-938A-4860-862F-288F5B6E4C03}"/>
    <cellStyle name="Input 3 4 6 9 5" xfId="27889" xr:uid="{E840B6FB-0EC2-4FBC-B952-DDCD22D40813}"/>
    <cellStyle name="Input 3 4 6 9 6" xfId="35719" xr:uid="{7E43927F-0AC0-4DF0-8443-E93A0EA1FB5F}"/>
    <cellStyle name="Input 3 4 6 9 7" xfId="43680" xr:uid="{CFC05B8C-C0EC-42AC-8592-F77909E9F524}"/>
    <cellStyle name="Input 3 4 7" xfId="1302" xr:uid="{DB607F2E-B179-41E0-8E38-6B41C02A13AF}"/>
    <cellStyle name="Input 3 4 7 2" xfId="5419" xr:uid="{DF7D3358-37AD-4E06-A0AA-5A4E4BADC85E}"/>
    <cellStyle name="Input 3 4 7 2 2" xfId="13634" xr:uid="{291A014E-9063-4DB6-AECB-ADB2868A4C28}"/>
    <cellStyle name="Input 3 4 7 2 3" xfId="21498" xr:uid="{FD0F470B-AA1F-4C5F-9BE2-01810C8C5969}"/>
    <cellStyle name="Input 3 4 7 2 4" xfId="29478" xr:uid="{04619665-DBF3-4713-8BFA-99169DBB2A48}"/>
    <cellStyle name="Input 3 4 7 2 5" xfId="37305" xr:uid="{7AC290C2-8C8C-429E-A716-E92E1D3EC20C}"/>
    <cellStyle name="Input 3 4 7 2 6" xfId="45258" xr:uid="{F0059527-B851-4AB9-9C8C-04961648D63C}"/>
    <cellStyle name="Input 3 4 7 3" xfId="9531" xr:uid="{5E5449F3-04CD-49DE-A105-C7B374F1B227}"/>
    <cellStyle name="Input 3 4 7 4" xfId="17393" xr:uid="{AAC86B3F-C06C-49B0-8F1E-250EA3F05363}"/>
    <cellStyle name="Input 3 4 7 5" xfId="25406" xr:uid="{5BB17D50-AD99-477E-A2A3-D3DAFF6BCFE2}"/>
    <cellStyle name="Input 3 4 7 6" xfId="33223" xr:uid="{4934BD21-CBE8-4F90-8480-CA622CB1F723}"/>
    <cellStyle name="Input 3 4 7 7" xfId="41184" xr:uid="{563211FC-9D2D-4674-BA4F-2745B0BED4CD}"/>
    <cellStyle name="Input 3 4 8" xfId="1646" xr:uid="{06F461C7-7A66-41EA-A56F-4F790B517ECE}"/>
    <cellStyle name="Input 3 4 8 2" xfId="5740" xr:uid="{FED57F8A-3D43-4818-8914-7574ED11E3DF}"/>
    <cellStyle name="Input 3 4 8 2 2" xfId="13955" xr:uid="{5AE88C26-07E5-4FE9-BD48-0A6931ADDF08}"/>
    <cellStyle name="Input 3 4 8 2 3" xfId="21819" xr:uid="{ABEB7F4A-8A7B-4F21-BE88-BFB3E3C803D1}"/>
    <cellStyle name="Input 3 4 8 2 4" xfId="29799" xr:uid="{5017C1C0-BCE0-49DB-9437-A32505B50742}"/>
    <cellStyle name="Input 3 4 8 2 5" xfId="37626" xr:uid="{F7B677D2-8586-4089-9090-F6E728CD4A72}"/>
    <cellStyle name="Input 3 4 8 2 6" xfId="45579" xr:uid="{49346453-0FE5-460C-8DA0-FE38628BCC1C}"/>
    <cellStyle name="Input 3 4 8 3" xfId="9873" xr:uid="{F273E3E0-8A86-47B9-A436-B51C6C2A59D9}"/>
    <cellStyle name="Input 3 4 8 4" xfId="17737" xr:uid="{95B88631-61A2-4EE6-A38D-FACD384ADC35}"/>
    <cellStyle name="Input 3 4 8 5" xfId="25747" xr:uid="{374059C0-6FD8-4AC6-BA29-2F1BBC6496B7}"/>
    <cellStyle name="Input 3 4 8 6" xfId="33567" xr:uid="{2E24BE9C-D05F-4402-A30D-543AE6DB1D0A}"/>
    <cellStyle name="Input 3 4 8 7" xfId="41528" xr:uid="{16359815-41EB-472E-9C3D-AF0C303A2CE3}"/>
    <cellStyle name="Input 3 4 9" xfId="1984" xr:uid="{640DC8EB-8D28-44C3-BB4A-7A3E8E44C881}"/>
    <cellStyle name="Input 3 4 9 2" xfId="6058" xr:uid="{B4A22E66-6F31-4A12-8447-9C1489871C20}"/>
    <cellStyle name="Input 3 4 9 2 2" xfId="14273" xr:uid="{EDF1E9D0-9B00-421D-A7DF-94E56E747DB6}"/>
    <cellStyle name="Input 3 4 9 2 3" xfId="22137" xr:uid="{A479E713-D352-4758-B616-026AAC66068D}"/>
    <cellStyle name="Input 3 4 9 2 4" xfId="30117" xr:uid="{9CC929BB-C3A5-4475-BA2C-3E77C35AC923}"/>
    <cellStyle name="Input 3 4 9 2 5" xfId="37944" xr:uid="{B3EB2E13-A31C-4DA3-B69D-B001E5F825B9}"/>
    <cellStyle name="Input 3 4 9 2 6" xfId="45897" xr:uid="{7935F5D4-F7B8-49DF-AB4C-B58333940391}"/>
    <cellStyle name="Input 3 4 9 3" xfId="10210" xr:uid="{365F4C17-B3BE-411F-A351-7C67E3796F53}"/>
    <cellStyle name="Input 3 4 9 4" xfId="18075" xr:uid="{64CAF0D9-028D-44B2-BF50-7915AD2F718F}"/>
    <cellStyle name="Input 3 4 9 5" xfId="26082" xr:uid="{934B9E2E-E20C-40B8-AA8F-B334F2D4DF27}"/>
    <cellStyle name="Input 3 4 9 6" xfId="33905" xr:uid="{3E83E25B-476A-4D47-B97A-010A8C876564}"/>
    <cellStyle name="Input 3 4 9 7" xfId="41866" xr:uid="{E2A132BA-64B5-40DA-9838-D41C6DCF0493}"/>
    <cellStyle name="Input 3 5" xfId="864" xr:uid="{9360A876-9684-4147-802B-A698F5756CEA}"/>
    <cellStyle name="Input 3 5 10" xfId="2293" xr:uid="{A37DBEF7-75E9-451E-95CB-0B51E3DBCB20}"/>
    <cellStyle name="Input 3 5 10 2" xfId="6365" xr:uid="{E08076A4-58EE-48C9-9B41-E16972EF4085}"/>
    <cellStyle name="Input 3 5 10 2 2" xfId="14580" xr:uid="{86B6D551-1780-48C0-B8BD-A06561977A1D}"/>
    <cellStyle name="Input 3 5 10 2 3" xfId="22444" xr:uid="{16B69138-F5E0-4C00-8EE2-88F219FF4C95}"/>
    <cellStyle name="Input 3 5 10 2 4" xfId="30424" xr:uid="{43AA6D42-906B-426E-B5EE-F273B485DCBF}"/>
    <cellStyle name="Input 3 5 10 2 5" xfId="38251" xr:uid="{1C732F88-D74A-4773-82AB-CFED84725EAC}"/>
    <cellStyle name="Input 3 5 10 2 6" xfId="46204" xr:uid="{D89BF440-D738-4961-A663-190AC2578484}"/>
    <cellStyle name="Input 3 5 10 3" xfId="10519" xr:uid="{79885873-A950-4664-9D7E-FA9547F5D5BE}"/>
    <cellStyle name="Input 3 5 10 4" xfId="18384" xr:uid="{7E92D803-9E4B-449D-8BFE-FA4B196042C8}"/>
    <cellStyle name="Input 3 5 10 5" xfId="26390" xr:uid="{F035117D-7D0E-4D06-B563-E90E3B592501}"/>
    <cellStyle name="Input 3 5 10 6" xfId="34214" xr:uid="{A85A8D43-C940-47E5-847A-CE5BB6A1F85F}"/>
    <cellStyle name="Input 3 5 10 7" xfId="42175" xr:uid="{A1DD11BD-A3D0-4DC3-B8EA-9C9059BF20A1}"/>
    <cellStyle name="Input 3 5 11" xfId="2626" xr:uid="{8460F52E-2B06-4E18-978D-A313BD5AF796}"/>
    <cellStyle name="Input 3 5 11 2" xfId="6676" xr:uid="{BD3A9E4B-F725-498D-8F09-06B66B98157A}"/>
    <cellStyle name="Input 3 5 11 2 2" xfId="14891" xr:uid="{2601B7BD-B086-42E3-8508-7BFEB5B9EE0B}"/>
    <cellStyle name="Input 3 5 11 2 3" xfId="22755" xr:uid="{85C37097-327D-4C9B-8206-434FD22E30C7}"/>
    <cellStyle name="Input 3 5 11 2 4" xfId="30735" xr:uid="{A9B9D59E-45B3-4DA2-9939-CBCCECD30ACA}"/>
    <cellStyle name="Input 3 5 11 2 5" xfId="38562" xr:uid="{CEA25F84-7251-4F9B-848F-83F0B3B8696C}"/>
    <cellStyle name="Input 3 5 11 2 6" xfId="46515" xr:uid="{03F9126A-B2C5-42B7-815D-E1140EE45A96}"/>
    <cellStyle name="Input 3 5 11 3" xfId="10852" xr:uid="{BB8D74C0-2D38-49DA-A099-59A96BA6B7B2}"/>
    <cellStyle name="Input 3 5 11 4" xfId="18717" xr:uid="{55E995B0-4F53-4411-BDCA-92417E0CF118}"/>
    <cellStyle name="Input 3 5 11 5" xfId="26720" xr:uid="{719E38DC-0415-4106-AD55-4C73F445A8DF}"/>
    <cellStyle name="Input 3 5 11 6" xfId="34547" xr:uid="{8E5ECB77-D176-4258-A255-A95C792E2D20}"/>
    <cellStyle name="Input 3 5 11 7" xfId="42508" xr:uid="{0D288668-A35A-40F1-8E35-6E57552E019A}"/>
    <cellStyle name="Input 3 5 12" xfId="2935" xr:uid="{78749E90-BF40-470A-AA44-F704FC405419}"/>
    <cellStyle name="Input 3 5 12 2" xfId="6983" xr:uid="{05B74431-0B4D-4856-9558-33F242980176}"/>
    <cellStyle name="Input 3 5 12 2 2" xfId="15198" xr:uid="{7F09C4D3-8179-455E-8D31-0D5E0B31B2B2}"/>
    <cellStyle name="Input 3 5 12 2 3" xfId="23062" xr:uid="{B87C2B93-E7AB-40C2-BE52-319A6AA040E0}"/>
    <cellStyle name="Input 3 5 12 2 4" xfId="31042" xr:uid="{7FD1E459-1236-47F2-ADFD-3F981B48199D}"/>
    <cellStyle name="Input 3 5 12 2 5" xfId="38869" xr:uid="{C10042CF-A809-4570-8DF9-C4C503D6FBED}"/>
    <cellStyle name="Input 3 5 12 2 6" xfId="46822" xr:uid="{28164CE9-CD00-4F4F-992C-E4F96A7F3C49}"/>
    <cellStyle name="Input 3 5 12 3" xfId="11161" xr:uid="{285218FF-9707-4E76-A299-01B0813E40F1}"/>
    <cellStyle name="Input 3 5 12 4" xfId="19026" xr:uid="{86A1BC5C-0432-4FB2-99A1-CF8B57A31777}"/>
    <cellStyle name="Input 3 5 12 5" xfId="27028" xr:uid="{978E1376-7A1B-461A-B3A3-2E695FD457EA}"/>
    <cellStyle name="Input 3 5 12 6" xfId="34856" xr:uid="{992CFDC8-8ABE-4ACC-B7B7-8117195431B3}"/>
    <cellStyle name="Input 3 5 12 7" xfId="42817" xr:uid="{9EA4B740-FADD-4ECF-8012-DFB981AD9B20}"/>
    <cellStyle name="Input 3 5 13" xfId="3261" xr:uid="{84D4112B-0893-4E6A-9AC8-4212DBE8A7C5}"/>
    <cellStyle name="Input 3 5 13 2" xfId="7290" xr:uid="{757E9449-838E-4ED6-8A4C-0EE1E29CA319}"/>
    <cellStyle name="Input 3 5 13 2 2" xfId="15505" xr:uid="{5AD33F81-00FE-426C-A2AB-DD0660824D06}"/>
    <cellStyle name="Input 3 5 13 2 3" xfId="23369" xr:uid="{0B9FCC6E-02A9-4983-A492-EE2411F19F22}"/>
    <cellStyle name="Input 3 5 13 2 4" xfId="31349" xr:uid="{DC207210-618A-4560-BD70-DD7D39E16B33}"/>
    <cellStyle name="Input 3 5 13 2 5" xfId="39176" xr:uid="{BF6E4C6F-2CC0-438E-A621-8FC8ADB44C16}"/>
    <cellStyle name="Input 3 5 13 2 6" xfId="47129" xr:uid="{1E82DFA9-5063-4CC0-A5EA-B281AF9E881C}"/>
    <cellStyle name="Input 3 5 13 3" xfId="11485" xr:uid="{64A6A495-8096-4E42-83B7-0E7E9B6E4C16}"/>
    <cellStyle name="Input 3 5 13 4" xfId="19352" xr:uid="{6BFCCEE4-4022-470F-AE3A-C71ADA3843C9}"/>
    <cellStyle name="Input 3 5 13 5" xfId="27352" xr:uid="{9A737DD1-8119-4ACE-9AD1-E264AD1CFF74}"/>
    <cellStyle name="Input 3 5 13 6" xfId="35182" xr:uid="{49584BB4-8907-4B3E-AAE2-E5C835FF24DE}"/>
    <cellStyle name="Input 3 5 13 7" xfId="43143" xr:uid="{4E75A179-8628-441E-B3E9-C97E2C9112B2}"/>
    <cellStyle name="Input 3 5 14" xfId="3557" xr:uid="{A810B420-7DA7-40BC-BE1B-D312DA2BA474}"/>
    <cellStyle name="Input 3 5 14 2" xfId="7585" xr:uid="{8F8A52F6-CD5A-4386-AA78-80F44AF244F1}"/>
    <cellStyle name="Input 3 5 14 2 2" xfId="15800" xr:uid="{20089974-8DD4-4462-BBCF-6673FEC55F07}"/>
    <cellStyle name="Input 3 5 14 2 3" xfId="23664" xr:uid="{DBB8FD8A-44B5-4343-AAE3-C6786E5C7836}"/>
    <cellStyle name="Input 3 5 14 2 4" xfId="31644" xr:uid="{D0D3A070-1337-427B-A55B-F5C62AF27483}"/>
    <cellStyle name="Input 3 5 14 2 5" xfId="39471" xr:uid="{42C84F80-FC15-49E4-BC5B-FF678404E14B}"/>
    <cellStyle name="Input 3 5 14 2 6" xfId="47424" xr:uid="{19E7C16D-97F6-4FDB-99C7-468DCC2C676D}"/>
    <cellStyle name="Input 3 5 14 3" xfId="11781" xr:uid="{0C1FE1CB-B6A5-4CF5-9037-3777DE623969}"/>
    <cellStyle name="Input 3 5 14 4" xfId="19648" xr:uid="{DC7F024E-0142-47E6-B557-9CC6FE1642A6}"/>
    <cellStyle name="Input 3 5 14 5" xfId="27648" xr:uid="{D613C919-4AE2-49FE-8CF1-1A7CB50B0983}"/>
    <cellStyle name="Input 3 5 14 6" xfId="35478" xr:uid="{64F0DA87-500C-4621-BBBE-52A602D7E53B}"/>
    <cellStyle name="Input 3 5 14 7" xfId="43439" xr:uid="{5C0AD7E8-4E8F-4B3B-BDF4-06B2A73B17FC}"/>
    <cellStyle name="Input 3 5 15" xfId="3848" xr:uid="{21E907B5-7E90-4B87-AD01-A615EA4DFE73}"/>
    <cellStyle name="Input 3 5 15 2" xfId="7875" xr:uid="{FA3F9E9C-983E-4937-AC99-A34246E45A1C}"/>
    <cellStyle name="Input 3 5 15 2 2" xfId="16090" xr:uid="{5A908A19-2FDE-4B7F-A4AF-94861EF1FFC2}"/>
    <cellStyle name="Input 3 5 15 2 3" xfId="23954" xr:uid="{58AC9F10-C6CB-4807-8387-5F2B9C9EEC45}"/>
    <cellStyle name="Input 3 5 15 2 4" xfId="31934" xr:uid="{98E5390E-E74D-4AFD-9205-7F1D2400F513}"/>
    <cellStyle name="Input 3 5 15 2 5" xfId="39761" xr:uid="{3BFA9794-F1A4-4693-861C-4253E45C13ED}"/>
    <cellStyle name="Input 3 5 15 2 6" xfId="47714" xr:uid="{2EE264E4-BD2F-4D14-A0F1-0572D755D8C6}"/>
    <cellStyle name="Input 3 5 15 3" xfId="12072" xr:uid="{23273256-7B8F-4636-8A3E-A050055CD6D0}"/>
    <cellStyle name="Input 3 5 15 4" xfId="19939" xr:uid="{69BFF7CB-BAD4-4B4C-8865-89C0D04EFFE1}"/>
    <cellStyle name="Input 3 5 15 5" xfId="27939" xr:uid="{3C7C9237-A707-4664-8420-C85C844DBF65}"/>
    <cellStyle name="Input 3 5 15 6" xfId="35769" xr:uid="{BE1BCB28-8D26-4B80-B4E2-D762310051D4}"/>
    <cellStyle name="Input 3 5 15 7" xfId="43730" xr:uid="{F8023DD5-3112-4C29-BEAC-7B2A4A80E13D}"/>
    <cellStyle name="Input 3 5 16" xfId="4157" xr:uid="{59224676-2903-4A17-B784-40623268A620}"/>
    <cellStyle name="Input 3 5 16 2" xfId="8163" xr:uid="{97B39BC7-3ACB-44AD-AAEB-49C0B3EA19B7}"/>
    <cellStyle name="Input 3 5 16 2 2" xfId="16378" xr:uid="{C2F23B78-4C7F-455A-86A6-12A601121010}"/>
    <cellStyle name="Input 3 5 16 2 3" xfId="24242" xr:uid="{7481E30F-8738-4D7B-B48F-B039A3680044}"/>
    <cellStyle name="Input 3 5 16 2 4" xfId="32222" xr:uid="{CCBDB34E-03A2-4E4D-B01D-DD7F89230417}"/>
    <cellStyle name="Input 3 5 16 2 5" xfId="40049" xr:uid="{B0996393-79B9-45D9-961B-11AC5EDA8F9A}"/>
    <cellStyle name="Input 3 5 16 2 6" xfId="48002" xr:uid="{3E1B95AF-CE85-470B-A089-4684F80FFDC8}"/>
    <cellStyle name="Input 3 5 16 3" xfId="12379" xr:uid="{9578B0A8-A75C-44EF-9F9F-C6647AAE1961}"/>
    <cellStyle name="Input 3 5 16 4" xfId="20248" xr:uid="{785FB9AF-ABBD-4B1A-91CC-60A0E7F91455}"/>
    <cellStyle name="Input 3 5 16 5" xfId="28243" xr:uid="{3A473321-6C62-4318-9A48-86A26F47F453}"/>
    <cellStyle name="Input 3 5 16 6" xfId="36078" xr:uid="{3333D0E9-FDB0-4430-B17A-0058634622A7}"/>
    <cellStyle name="Input 3 5 16 7" xfId="44039" xr:uid="{A86E1AB3-37B3-46C9-B52D-8F6B91758882}"/>
    <cellStyle name="Input 3 5 17" xfId="4437" xr:uid="{BD150E57-560B-420A-82E6-EBAD7247FB45}"/>
    <cellStyle name="Input 3 5 17 2" xfId="8442" xr:uid="{86B438B9-EFBA-42DB-8B8B-6622E04BCF67}"/>
    <cellStyle name="Input 3 5 17 2 2" xfId="16657" xr:uid="{C8C1CB54-1093-4946-9B98-4FAE073E81C2}"/>
    <cellStyle name="Input 3 5 17 2 3" xfId="24521" xr:uid="{CC7819CF-C3B1-4B2B-9431-D60376DF3C7D}"/>
    <cellStyle name="Input 3 5 17 2 4" xfId="32501" xr:uid="{A5A1EF7A-3C4F-4A60-8D3E-F158936E7032}"/>
    <cellStyle name="Input 3 5 17 2 5" xfId="40328" xr:uid="{30A45597-B984-4008-BA8C-BFBA2FB91E54}"/>
    <cellStyle name="Input 3 5 17 2 6" xfId="48281" xr:uid="{C7F6C177-723B-4A1A-8C83-3EEFD31A5B3C}"/>
    <cellStyle name="Input 3 5 17 3" xfId="12659" xr:uid="{7146F0B8-0FC2-477E-9A42-46845CE8AA1C}"/>
    <cellStyle name="Input 3 5 17 4" xfId="20528" xr:uid="{42E39CCF-FF07-4585-826B-E47A6AA87FED}"/>
    <cellStyle name="Input 3 5 17 5" xfId="28523" xr:uid="{1A3A28A2-7DB6-47E8-98F9-0F77F2E43A18}"/>
    <cellStyle name="Input 3 5 17 6" xfId="36358" xr:uid="{CCF1D3AD-4CE4-4C30-8EA1-C74870FF948D}"/>
    <cellStyle name="Input 3 5 17 7" xfId="44319" xr:uid="{2ECBFE22-2D08-4990-AD82-5F40CE2FE907}"/>
    <cellStyle name="Input 3 5 18" xfId="5017" xr:uid="{7E6666FA-1BCD-414D-9059-2D7BC4E25977}"/>
    <cellStyle name="Input 3 5 18 2" xfId="13233" xr:uid="{6F9807C9-F685-43F5-9E98-0EF5766B2FF6}"/>
    <cellStyle name="Input 3 5 18 3" xfId="21096" xr:uid="{9DBA6FD4-BE93-4969-A795-8D8315B65EC7}"/>
    <cellStyle name="Input 3 5 18 4" xfId="29076" xr:uid="{0A28AEA0-848A-4D4C-B138-5362BED91BA5}"/>
    <cellStyle name="Input 3 5 18 5" xfId="36905" xr:uid="{74992BA7-7320-45AD-9597-AB2B9ECBDB41}"/>
    <cellStyle name="Input 3 5 18 6" xfId="44858" xr:uid="{DEA99311-F8B5-4324-BAD2-AD90AC950326}"/>
    <cellStyle name="Input 3 5 19" xfId="9097" xr:uid="{2B912662-6702-45CF-8E5D-1771F495EBEB}"/>
    <cellStyle name="Input 3 5 2" xfId="942" xr:uid="{B7CCB0DE-0013-4A47-BE15-351BA73C2E4B}"/>
    <cellStyle name="Input 3 5 2 10" xfId="3920" xr:uid="{869E4BC8-38B1-4EF9-9795-C5E8087CBA33}"/>
    <cellStyle name="Input 3 5 2 10 2" xfId="7939" xr:uid="{C1672C37-1DB0-49A0-AF17-DC2DB8C8C4B1}"/>
    <cellStyle name="Input 3 5 2 10 2 2" xfId="16154" xr:uid="{B0B392CE-BB03-4C5F-AFB6-15DF59FE8EE4}"/>
    <cellStyle name="Input 3 5 2 10 2 3" xfId="24018" xr:uid="{0E0BDA59-BC20-4888-9C22-379CA11EAAF7}"/>
    <cellStyle name="Input 3 5 2 10 2 4" xfId="31998" xr:uid="{3AFA5F8E-650E-40C5-BA1B-89C80F0F5A60}"/>
    <cellStyle name="Input 3 5 2 10 2 5" xfId="39825" xr:uid="{A6325005-2366-48FD-A7F2-C8705D8E1206}"/>
    <cellStyle name="Input 3 5 2 10 2 6" xfId="47778" xr:uid="{1A364A16-5465-4665-81E4-8708F3611858}"/>
    <cellStyle name="Input 3 5 2 10 3" xfId="12142" xr:uid="{790DFF0C-E5E5-4FB3-861A-7FB4ACE1FB4A}"/>
    <cellStyle name="Input 3 5 2 10 4" xfId="20011" xr:uid="{29123326-2F83-4591-AADA-CFE86F9FEBDC}"/>
    <cellStyle name="Input 3 5 2 10 5" xfId="28008" xr:uid="{060C0993-24C4-4B47-BBA9-0ACEF96261DB}"/>
    <cellStyle name="Input 3 5 2 10 6" xfId="35841" xr:uid="{25957E83-1F17-450D-9F04-C5217CCF0F59}"/>
    <cellStyle name="Input 3 5 2 10 7" xfId="43802" xr:uid="{936A89F4-0C7D-4D35-89F1-8405D2EEB558}"/>
    <cellStyle name="Input 3 5 2 11" xfId="4219" xr:uid="{7797A322-FB5D-477C-B6BA-F796F4C58C9F}"/>
    <cellStyle name="Input 3 5 2 11 2" xfId="8225" xr:uid="{4F4D397A-379D-4EF0-B4F2-8D6B1979FDDE}"/>
    <cellStyle name="Input 3 5 2 11 2 2" xfId="16440" xr:uid="{94E5BA0A-A2C2-4E21-B675-572FE6C4CC17}"/>
    <cellStyle name="Input 3 5 2 11 2 3" xfId="24304" xr:uid="{B3E402A0-9E14-4A41-B98D-4315A0CB11D8}"/>
    <cellStyle name="Input 3 5 2 11 2 4" xfId="32284" xr:uid="{64D60979-FFDC-4023-B9C5-F1C1C5A55D46}"/>
    <cellStyle name="Input 3 5 2 11 2 5" xfId="40111" xr:uid="{2846B7C7-02BD-41EA-8BE5-361B717B880A}"/>
    <cellStyle name="Input 3 5 2 11 2 6" xfId="48064" xr:uid="{E7A0CEA6-8BAB-4764-A42E-FE47418CAE78}"/>
    <cellStyle name="Input 3 5 2 11 3" xfId="12441" xr:uid="{EB61F737-5FFA-45DB-8512-033B8F0A352E}"/>
    <cellStyle name="Input 3 5 2 11 4" xfId="20310" xr:uid="{F3F88445-9FB7-4ADA-B3D7-77E44946B7AE}"/>
    <cellStyle name="Input 3 5 2 11 5" xfId="28305" xr:uid="{41DABB6E-A4DC-4D7D-98C6-020EA334C501}"/>
    <cellStyle name="Input 3 5 2 11 6" xfId="36140" xr:uid="{845FB411-652A-487D-BD0B-D903DB3C1224}"/>
    <cellStyle name="Input 3 5 2 11 7" xfId="44101" xr:uid="{AAFFBF48-4530-4733-8C50-84B645D55557}"/>
    <cellStyle name="Input 3 5 2 12" xfId="4506" xr:uid="{34470010-884A-4E7C-95D7-E4EED7B4C7EB}"/>
    <cellStyle name="Input 3 5 2 12 2" xfId="8504" xr:uid="{504574F0-A845-434A-866C-BB431BC81487}"/>
    <cellStyle name="Input 3 5 2 12 2 2" xfId="16719" xr:uid="{F143E1A3-DA77-4815-A9D8-B6E5393F8386}"/>
    <cellStyle name="Input 3 5 2 12 2 3" xfId="24583" xr:uid="{243CE536-041B-4B80-A282-CF0049F0D202}"/>
    <cellStyle name="Input 3 5 2 12 2 4" xfId="32563" xr:uid="{DA960A3C-FAA1-4BB3-A076-4239971BE92A}"/>
    <cellStyle name="Input 3 5 2 12 2 5" xfId="40390" xr:uid="{192AE006-A8AB-4D2C-A4B5-21D058907070}"/>
    <cellStyle name="Input 3 5 2 12 2 6" xfId="48343" xr:uid="{2E924D8A-46C9-4209-ACEF-2EA9CEE8E124}"/>
    <cellStyle name="Input 3 5 2 12 3" xfId="12727" xr:uid="{53387D9C-EBC2-4203-B38D-5C7BAE86F421}"/>
    <cellStyle name="Input 3 5 2 12 4" xfId="20597" xr:uid="{91EBDF0D-07E1-4EEB-A831-2DD0916DB01B}"/>
    <cellStyle name="Input 3 5 2 12 5" xfId="28590" xr:uid="{BE9C13CB-D3F7-4762-9BBC-1837794D4AED}"/>
    <cellStyle name="Input 3 5 2 12 6" xfId="36427" xr:uid="{25F27280-C747-4117-98E3-EE5D5BB5B27A}"/>
    <cellStyle name="Input 3 5 2 12 7" xfId="44388" xr:uid="{B408C2E5-1110-427B-8A34-D653071E0231}"/>
    <cellStyle name="Input 3 5 2 13" xfId="5081" xr:uid="{A8C5FA85-4437-482A-B9F8-A9E414BC6002}"/>
    <cellStyle name="Input 3 5 2 13 2" xfId="13296" xr:uid="{36F09353-D748-4BE7-91D8-E317CD1F4328}"/>
    <cellStyle name="Input 3 5 2 13 3" xfId="21160" xr:uid="{4AEC8013-947A-4365-B0C3-6AC4186D252D}"/>
    <cellStyle name="Input 3 5 2 13 4" xfId="29140" xr:uid="{1D2F58A4-1610-4091-8F99-16397A0D5BB0}"/>
    <cellStyle name="Input 3 5 2 13 5" xfId="36967" xr:uid="{0FF41509-BD83-458D-BD78-B83BE4F37F57}"/>
    <cellStyle name="Input 3 5 2 13 6" xfId="44920" xr:uid="{CB79DF2E-FDCC-438A-B5B6-0D90D5FA4B6B}"/>
    <cellStyle name="Input 3 5 2 14" xfId="9171" xr:uid="{78F38528-F271-4B99-A7EF-A4223C0B7B83}"/>
    <cellStyle name="Input 3 5 2 15" xfId="17033" xr:uid="{3EBFA160-6411-47AC-B03E-2F1ACC6E5ABA}"/>
    <cellStyle name="Input 3 5 2 16" xfId="25050" xr:uid="{C18AD698-494B-4DC9-BD5A-C87DD060B4A6}"/>
    <cellStyle name="Input 3 5 2 17" xfId="32863" xr:uid="{EA169457-A0F1-4E29-BD60-919CC8BD580D}"/>
    <cellStyle name="Input 3 5 2 18" xfId="40824" xr:uid="{A3A9F150-F65F-4BB8-A766-EAE5759ADD28}"/>
    <cellStyle name="Input 3 5 2 2" xfId="1372" xr:uid="{B7EF824E-02D5-478C-9C89-0782F187A63F}"/>
    <cellStyle name="Input 3 5 2 2 2" xfId="5483" xr:uid="{391FF693-F891-4D67-B0DA-F6416AC7ABD1}"/>
    <cellStyle name="Input 3 5 2 2 2 2" xfId="13698" xr:uid="{3DE9885A-21F1-42BE-BE42-08FC3436766E}"/>
    <cellStyle name="Input 3 5 2 2 2 3" xfId="21562" xr:uid="{D60E526A-69AD-43A6-B04D-BE0901D06747}"/>
    <cellStyle name="Input 3 5 2 2 2 4" xfId="29542" xr:uid="{C274282C-5499-4097-A0EB-3D31000D5946}"/>
    <cellStyle name="Input 3 5 2 2 2 5" xfId="37369" xr:uid="{BBBB5FEA-98A1-417B-8605-FC4998FA608F}"/>
    <cellStyle name="Input 3 5 2 2 2 6" xfId="45322" xr:uid="{EAFF20B8-1EB4-4FAF-B344-896AE270F9A1}"/>
    <cellStyle name="Input 3 5 2 2 3" xfId="9601" xr:uid="{265542F7-D599-41C0-805C-C4498EE36F79}"/>
    <cellStyle name="Input 3 5 2 2 4" xfId="17463" xr:uid="{DBD5BA5C-F2D7-44C4-9035-BB4685326004}"/>
    <cellStyle name="Input 3 5 2 2 5" xfId="25474" xr:uid="{A2B78751-C6B3-4422-8733-F27059EBC250}"/>
    <cellStyle name="Input 3 5 2 2 6" xfId="33293" xr:uid="{D588878F-B951-4589-BDA8-712389D6E3C2}"/>
    <cellStyle name="Input 3 5 2 2 7" xfId="41254" xr:uid="{6F6376BB-650F-4F5E-B02D-F5750E96F850}"/>
    <cellStyle name="Input 3 5 2 3" xfId="1715" xr:uid="{155432BA-9B64-403E-86D4-3E78A696B7C0}"/>
    <cellStyle name="Input 3 5 2 3 2" xfId="5802" xr:uid="{721D3283-902B-4653-B88B-070D569F015B}"/>
    <cellStyle name="Input 3 5 2 3 2 2" xfId="14017" xr:uid="{2F2EFBBE-01E1-4FA7-961B-A3CDA23DEF7E}"/>
    <cellStyle name="Input 3 5 2 3 2 3" xfId="21881" xr:uid="{CAA04FE3-A55A-47E2-809B-39A07BAADE05}"/>
    <cellStyle name="Input 3 5 2 3 2 4" xfId="29861" xr:uid="{65E35F4B-811C-4F3A-8688-515E25A64ECD}"/>
    <cellStyle name="Input 3 5 2 3 2 5" xfId="37688" xr:uid="{AE63C77F-B5BE-43B0-B55B-31041C0F62E5}"/>
    <cellStyle name="Input 3 5 2 3 2 6" xfId="45641" xr:uid="{4D594AEE-A932-44D4-9E3F-4F72E9D874DA}"/>
    <cellStyle name="Input 3 5 2 3 3" xfId="9941" xr:uid="{B6F9E5CE-7AFB-47BF-8942-5DC6AABACF47}"/>
    <cellStyle name="Input 3 5 2 3 4" xfId="17806" xr:uid="{914DEA2C-6282-4389-813F-B78D6626CD6D}"/>
    <cellStyle name="Input 3 5 2 3 5" xfId="25814" xr:uid="{52714BB4-067C-4E49-989F-33327BEB04DB}"/>
    <cellStyle name="Input 3 5 2 3 6" xfId="33636" xr:uid="{845D97C3-A526-4E70-A774-BE51F064FF89}"/>
    <cellStyle name="Input 3 5 2 3 7" xfId="41597" xr:uid="{5FF5DD4F-53FB-43C0-8927-B383B13C06C0}"/>
    <cellStyle name="Input 3 5 2 4" xfId="2050" xr:uid="{D359D8AE-0784-41F7-B40D-01491B6458D5}"/>
    <cellStyle name="Input 3 5 2 4 2" xfId="6124" xr:uid="{27E886B5-7331-47C6-AC5A-B94E06E7FB8F}"/>
    <cellStyle name="Input 3 5 2 4 2 2" xfId="14339" xr:uid="{D1190506-8229-485A-B6C6-932279174358}"/>
    <cellStyle name="Input 3 5 2 4 2 3" xfId="22203" xr:uid="{BE3AEA81-10BB-4E50-B1B4-B564B8D116EE}"/>
    <cellStyle name="Input 3 5 2 4 2 4" xfId="30183" xr:uid="{5A2A62BA-04AE-43F7-BB77-EA56DF68F8B4}"/>
    <cellStyle name="Input 3 5 2 4 2 5" xfId="38010" xr:uid="{9E33B4A4-6D8B-4272-AD6D-AC348AB4463A}"/>
    <cellStyle name="Input 3 5 2 4 2 6" xfId="45963" xr:uid="{E9A6FF6B-7661-4695-82BF-8D5C6DA80896}"/>
    <cellStyle name="Input 3 5 2 4 3" xfId="10276" xr:uid="{33DE2D43-F162-4009-AE09-B2A9AE177EE8}"/>
    <cellStyle name="Input 3 5 2 4 4" xfId="18141" xr:uid="{F8AC3222-4EA4-40BA-A2B0-0BF33A9CBD7B}"/>
    <cellStyle name="Input 3 5 2 4 5" xfId="26148" xr:uid="{4EA6A553-C8D7-4C70-899C-F705DABA6F17}"/>
    <cellStyle name="Input 3 5 2 4 6" xfId="33971" xr:uid="{1FB28124-0624-4A7F-BEDC-A98DFB9CBCA2}"/>
    <cellStyle name="Input 3 5 2 4 7" xfId="41932" xr:uid="{101A6DD5-2BE1-486F-B75C-6F9FEB238C9C}"/>
    <cellStyle name="Input 3 5 2 5" xfId="2369" xr:uid="{4401EE94-003F-4CE8-B038-85393DB2CF0A}"/>
    <cellStyle name="Input 3 5 2 5 2" xfId="6433" xr:uid="{FA3B5C57-AEB1-4DB5-91FA-4C50ECB8989F}"/>
    <cellStyle name="Input 3 5 2 5 2 2" xfId="14648" xr:uid="{226F8D33-B38C-4725-9944-D9DB19F9FF85}"/>
    <cellStyle name="Input 3 5 2 5 2 3" xfId="22512" xr:uid="{9C083EA6-DE3C-470E-9412-E030118E49CA}"/>
    <cellStyle name="Input 3 5 2 5 2 4" xfId="30492" xr:uid="{7A69FD58-0D28-4D4F-84C7-FDEF94A75190}"/>
    <cellStyle name="Input 3 5 2 5 2 5" xfId="38319" xr:uid="{73DF885E-B0A2-4B56-B0DD-F5EB69C60A36}"/>
    <cellStyle name="Input 3 5 2 5 2 6" xfId="46272" xr:uid="{4419253C-DE65-4C59-8D30-11C74E68EFB6}"/>
    <cellStyle name="Input 3 5 2 5 3" xfId="10595" xr:uid="{1B0C3E02-58F5-43D7-9639-2F8DCEEB93CC}"/>
    <cellStyle name="Input 3 5 2 5 4" xfId="18460" xr:uid="{72A1D4A1-3FB7-4866-A1A1-92EB4263780C}"/>
    <cellStyle name="Input 3 5 2 5 5" xfId="26464" xr:uid="{F3AC91A4-F308-4DF3-BF9D-E5E323413FCF}"/>
    <cellStyle name="Input 3 5 2 5 6" xfId="34290" xr:uid="{33D15B56-A736-443B-A9C9-26FC07E9AC2C}"/>
    <cellStyle name="Input 3 5 2 5 7" xfId="42251" xr:uid="{AB2AD455-DEC7-413B-B0B8-64DC81ABC960}"/>
    <cellStyle name="Input 3 5 2 6" xfId="2698" xr:uid="{80B79394-9436-4049-B75D-D2F2C8F9CEF7}"/>
    <cellStyle name="Input 3 5 2 6 2" xfId="6748" xr:uid="{F90A60E5-0669-472D-AA47-780944941FE8}"/>
    <cellStyle name="Input 3 5 2 6 2 2" xfId="14963" xr:uid="{BD666172-BE4B-45A9-A6A8-DC7FA3279C16}"/>
    <cellStyle name="Input 3 5 2 6 2 3" xfId="22827" xr:uid="{CFA80936-AC40-488D-9CE1-5D5E4635F7EC}"/>
    <cellStyle name="Input 3 5 2 6 2 4" xfId="30807" xr:uid="{6795A542-9C6F-4771-A6D7-527E07F28F58}"/>
    <cellStyle name="Input 3 5 2 6 2 5" xfId="38634" xr:uid="{3FFC0C3C-9A74-482E-ADC1-65F964949970}"/>
    <cellStyle name="Input 3 5 2 6 2 6" xfId="46587" xr:uid="{7C40A3C8-7D0F-4AB7-B0B6-62F53FDDBB1A}"/>
    <cellStyle name="Input 3 5 2 6 3" xfId="10924" xr:uid="{42271FFD-4197-4432-A1FB-A9D1419B48E7}"/>
    <cellStyle name="Input 3 5 2 6 4" xfId="18789" xr:uid="{3BBC437F-AE43-4232-B6DB-DF898432F8B8}"/>
    <cellStyle name="Input 3 5 2 6 5" xfId="26792" xr:uid="{808F92F6-350C-4177-B069-1AF384AB02F6}"/>
    <cellStyle name="Input 3 5 2 6 6" xfId="34619" xr:uid="{0B7FCDC9-4956-4C38-AAB5-7D32101BE3A2}"/>
    <cellStyle name="Input 3 5 2 6 7" xfId="42580" xr:uid="{8AF56C04-A1DC-4AC3-9358-EC810D2FC6EE}"/>
    <cellStyle name="Input 3 5 2 7" xfId="3011" xr:uid="{E6A6D02A-A615-476D-9F13-48BF5F986D3B}"/>
    <cellStyle name="Input 3 5 2 7 2" xfId="7052" xr:uid="{65332C5E-7495-4F20-B479-46FD1C657532}"/>
    <cellStyle name="Input 3 5 2 7 2 2" xfId="15267" xr:uid="{8CDBEE5C-7B17-425D-B090-896AF541F7E9}"/>
    <cellStyle name="Input 3 5 2 7 2 3" xfId="23131" xr:uid="{F373CF09-532F-48C6-B550-BE3999FFC64A}"/>
    <cellStyle name="Input 3 5 2 7 2 4" xfId="31111" xr:uid="{0310E3DE-ABFE-49AE-A622-9E88D3D3A1FD}"/>
    <cellStyle name="Input 3 5 2 7 2 5" xfId="38938" xr:uid="{88118FC5-2D8B-48AA-83BC-5D87DB3DE1A2}"/>
    <cellStyle name="Input 3 5 2 7 2 6" xfId="46891" xr:uid="{385C7146-3714-4793-93EE-FCE156A9501A}"/>
    <cellStyle name="Input 3 5 2 7 3" xfId="11236" xr:uid="{459AEBBC-566C-477E-A905-4623FC36B5A4}"/>
    <cellStyle name="Input 3 5 2 7 4" xfId="19102" xr:uid="{92A6132A-5997-4EF1-9441-029CC1C46BED}"/>
    <cellStyle name="Input 3 5 2 7 5" xfId="27102" xr:uid="{B35AB53E-7B41-4E8F-AD05-59A2FFB5A15A}"/>
    <cellStyle name="Input 3 5 2 7 6" xfId="34932" xr:uid="{87F889FE-16C1-42A2-9DAF-A70AA01B62AC}"/>
    <cellStyle name="Input 3 5 2 7 7" xfId="42893" xr:uid="{D37AB16B-CA5B-495E-9C5E-8937492071A2}"/>
    <cellStyle name="Input 3 5 2 8" xfId="3331" xr:uid="{BA73AE9E-3FC0-4B51-8AF1-6FD835840A44}"/>
    <cellStyle name="Input 3 5 2 8 2" xfId="7359" xr:uid="{9A66F8D8-EFB6-4D91-A6B7-A75541A2B4B0}"/>
    <cellStyle name="Input 3 5 2 8 2 2" xfId="15574" xr:uid="{9BF2C5CE-0819-4FA2-A913-BBD78061B709}"/>
    <cellStyle name="Input 3 5 2 8 2 3" xfId="23438" xr:uid="{F7BA88D3-C98F-4A3F-9325-F7DB284F42C4}"/>
    <cellStyle name="Input 3 5 2 8 2 4" xfId="31418" xr:uid="{CEB4FEE3-641D-402A-B8A6-B24B542EFF94}"/>
    <cellStyle name="Input 3 5 2 8 2 5" xfId="39245" xr:uid="{C45D6620-2045-4E04-B39C-DAA564E5310A}"/>
    <cellStyle name="Input 3 5 2 8 2 6" xfId="47198" xr:uid="{D58EC15F-88DC-4567-9966-8D287E98269B}"/>
    <cellStyle name="Input 3 5 2 8 3" xfId="11555" xr:uid="{CDCDF344-D101-443F-9073-AC30DE68A99E}"/>
    <cellStyle name="Input 3 5 2 8 4" xfId="19422" xr:uid="{47C972A9-FD11-4EFA-A690-0C21B9978B52}"/>
    <cellStyle name="Input 3 5 2 8 5" xfId="27422" xr:uid="{80C6A3A5-D65D-4D07-86A9-81F925F99CBD}"/>
    <cellStyle name="Input 3 5 2 8 6" xfId="35252" xr:uid="{8DE228E9-4C47-4749-A0F4-C7908A33ECA8}"/>
    <cellStyle name="Input 3 5 2 8 7" xfId="43213" xr:uid="{353BABAF-4046-4DFC-BC51-A5C0446AEEE8}"/>
    <cellStyle name="Input 3 5 2 9" xfId="3625" xr:uid="{A3A835E8-3328-41F8-9778-F8493CD87658}"/>
    <cellStyle name="Input 3 5 2 9 2" xfId="7653" xr:uid="{1E5DA4CE-EF93-4521-8BE6-709F5AF447D8}"/>
    <cellStyle name="Input 3 5 2 9 2 2" xfId="15868" xr:uid="{BF3B067D-88F4-4904-81B2-CECCAEFE144B}"/>
    <cellStyle name="Input 3 5 2 9 2 3" xfId="23732" xr:uid="{D6D4A8DD-6476-4DB1-9B4C-250EFA4B57A5}"/>
    <cellStyle name="Input 3 5 2 9 2 4" xfId="31712" xr:uid="{E868767D-ACD0-418A-8CAD-D2E734F42141}"/>
    <cellStyle name="Input 3 5 2 9 2 5" xfId="39539" xr:uid="{A54FA4D8-6D6A-427C-873B-E6108E467EDA}"/>
    <cellStyle name="Input 3 5 2 9 2 6" xfId="47492" xr:uid="{C1A07770-C594-4128-889B-A4D47112221E}"/>
    <cellStyle name="Input 3 5 2 9 3" xfId="11849" xr:uid="{5594F0AD-882B-4B89-8A09-0DC14E2AB5EB}"/>
    <cellStyle name="Input 3 5 2 9 4" xfId="19716" xr:uid="{FF4B1611-20E5-416A-92F5-0D070DF7A6B2}"/>
    <cellStyle name="Input 3 5 2 9 5" xfId="27716" xr:uid="{9001CB79-699A-4A7F-B567-8740079400A3}"/>
    <cellStyle name="Input 3 5 2 9 6" xfId="35546" xr:uid="{AA8B2929-5C53-4993-B1A4-AB0DE40FE6F4}"/>
    <cellStyle name="Input 3 5 2 9 7" xfId="43507" xr:uid="{68DCEE30-DA5E-4A86-A9D5-10FEAAF81854}"/>
    <cellStyle name="Input 3 5 20" xfId="16959" xr:uid="{B20DCD44-C97D-4509-95FA-31012088175F}"/>
    <cellStyle name="Input 3 5 21" xfId="24979" xr:uid="{56A7E607-C824-44CF-BD5F-DF6FFA9437F8}"/>
    <cellStyle name="Input 3 5 22" xfId="32794" xr:uid="{ADE45135-BFCC-4E11-AE54-A95C0C7B2588}"/>
    <cellStyle name="Input 3 5 23" xfId="40755" xr:uid="{7E5A9211-48A1-458B-A5EA-B581A0C179E6}"/>
    <cellStyle name="Input 3 5 3" xfId="988" xr:uid="{2868C713-0FA0-4FD2-BD13-86EB732DAD8B}"/>
    <cellStyle name="Input 3 5 3 10" xfId="3966" xr:uid="{E9D60087-B4EE-416F-8053-0E08E37C801B}"/>
    <cellStyle name="Input 3 5 3 10 2" xfId="7985" xr:uid="{2A9DC358-5FE9-4CE7-A642-6E450D207136}"/>
    <cellStyle name="Input 3 5 3 10 2 2" xfId="16200" xr:uid="{869D0B58-1098-4779-913B-271E098F2545}"/>
    <cellStyle name="Input 3 5 3 10 2 3" xfId="24064" xr:uid="{143525F8-77D2-47BA-9EBC-AC104006CAAD}"/>
    <cellStyle name="Input 3 5 3 10 2 4" xfId="32044" xr:uid="{DC40157C-9BBC-4A6D-9E59-1AD819F20131}"/>
    <cellStyle name="Input 3 5 3 10 2 5" xfId="39871" xr:uid="{45EA1E9E-4E16-4615-98D3-2430EF4CE4D0}"/>
    <cellStyle name="Input 3 5 3 10 2 6" xfId="47824" xr:uid="{88F525AE-8423-44B2-9FEA-94DA0FA2048C}"/>
    <cellStyle name="Input 3 5 3 10 3" xfId="12188" xr:uid="{DC63C894-40D8-447A-9EBC-39960AF5FC10}"/>
    <cellStyle name="Input 3 5 3 10 4" xfId="20057" xr:uid="{01B546C4-EF47-404B-AFDE-FDD52597B7D3}"/>
    <cellStyle name="Input 3 5 3 10 5" xfId="28054" xr:uid="{570AD24E-42F2-4B39-851A-97FE7738D3F3}"/>
    <cellStyle name="Input 3 5 3 10 6" xfId="35887" xr:uid="{813D72AA-1820-4D9B-9AC2-B1CA3C9592EA}"/>
    <cellStyle name="Input 3 5 3 10 7" xfId="43848" xr:uid="{BB5134F6-0555-4476-86D3-3D856646B325}"/>
    <cellStyle name="Input 3 5 3 11" xfId="4265" xr:uid="{209A2902-D3B4-4C14-96C6-E294278B2006}"/>
    <cellStyle name="Input 3 5 3 11 2" xfId="8271" xr:uid="{184E2150-4440-45B8-AE98-C35FA55C7424}"/>
    <cellStyle name="Input 3 5 3 11 2 2" xfId="16486" xr:uid="{8AA97EE9-7CED-4B0E-9DC7-B10EEDAA5623}"/>
    <cellStyle name="Input 3 5 3 11 2 3" xfId="24350" xr:uid="{3F957BAC-853D-47B7-ABB4-A4EBDBDE4337}"/>
    <cellStyle name="Input 3 5 3 11 2 4" xfId="32330" xr:uid="{9977DA78-6A79-44DD-96B5-BF07F2489CFF}"/>
    <cellStyle name="Input 3 5 3 11 2 5" xfId="40157" xr:uid="{208FAE20-0B28-43D9-B4EB-6D147B8A9DDF}"/>
    <cellStyle name="Input 3 5 3 11 2 6" xfId="48110" xr:uid="{80AB7BB0-FC59-45B8-9A51-085C1A5F1AB2}"/>
    <cellStyle name="Input 3 5 3 11 3" xfId="12487" xr:uid="{75EAEB15-BAA7-45C1-A301-80A463B0A8DC}"/>
    <cellStyle name="Input 3 5 3 11 4" xfId="20356" xr:uid="{C69CF368-372E-4939-B866-C4BA1EA6E9F8}"/>
    <cellStyle name="Input 3 5 3 11 5" xfId="28351" xr:uid="{F4C775E5-1A3F-4284-B416-7414DE39AA59}"/>
    <cellStyle name="Input 3 5 3 11 6" xfId="36186" xr:uid="{601345CE-DF6E-4F30-85CE-3F60E870425E}"/>
    <cellStyle name="Input 3 5 3 11 7" xfId="44147" xr:uid="{0CD8C4AC-B743-4F91-9DC4-29C55B137963}"/>
    <cellStyle name="Input 3 5 3 12" xfId="4552" xr:uid="{DEF2A70C-AC8A-47D8-A052-9651363A6886}"/>
    <cellStyle name="Input 3 5 3 12 2" xfId="8550" xr:uid="{7AC13605-F62F-496A-8966-E997FE949E0E}"/>
    <cellStyle name="Input 3 5 3 12 2 2" xfId="16765" xr:uid="{B1FA990B-167A-4E10-87B1-938F05F1664D}"/>
    <cellStyle name="Input 3 5 3 12 2 3" xfId="24629" xr:uid="{67F0C97C-8489-424C-958C-50F124C88727}"/>
    <cellStyle name="Input 3 5 3 12 2 4" xfId="32609" xr:uid="{93A5DC8C-0E90-4E56-9A45-B97FAE9F341F}"/>
    <cellStyle name="Input 3 5 3 12 2 5" xfId="40436" xr:uid="{20B5BCEC-1215-4737-945E-3F8C03171DC1}"/>
    <cellStyle name="Input 3 5 3 12 2 6" xfId="48389" xr:uid="{90C23D17-9E21-47A9-89FD-51708DA03756}"/>
    <cellStyle name="Input 3 5 3 12 3" xfId="12773" xr:uid="{9779AFB3-63F2-40D8-8372-7D09F6E3229A}"/>
    <cellStyle name="Input 3 5 3 12 4" xfId="20643" xr:uid="{D791A2D4-3038-4E47-B5A0-77EFCEA6C3F0}"/>
    <cellStyle name="Input 3 5 3 12 5" xfId="28636" xr:uid="{A7408846-AEED-44EE-B99F-BF6CDA93C64A}"/>
    <cellStyle name="Input 3 5 3 12 6" xfId="36473" xr:uid="{1023C82C-F955-4C9A-8460-AF226B961C1E}"/>
    <cellStyle name="Input 3 5 3 12 7" xfId="44434" xr:uid="{11F6440C-19BB-4778-A06C-C7A87707A13B}"/>
    <cellStyle name="Input 3 5 3 13" xfId="5127" xr:uid="{46283F32-08F6-48FF-A058-FB301C64C506}"/>
    <cellStyle name="Input 3 5 3 13 2" xfId="13342" xr:uid="{17779AD8-F86C-4D61-B757-FAEAE40095B5}"/>
    <cellStyle name="Input 3 5 3 13 3" xfId="21206" xr:uid="{1144AEED-A484-43B9-AF9E-7C20083CE458}"/>
    <cellStyle name="Input 3 5 3 13 4" xfId="29186" xr:uid="{EA49450F-014C-464E-BB06-2A81C6C04D8C}"/>
    <cellStyle name="Input 3 5 3 13 5" xfId="37013" xr:uid="{2B5DB386-52AE-4B2F-B5FD-AB71955C44AE}"/>
    <cellStyle name="Input 3 5 3 13 6" xfId="44966" xr:uid="{E91FF9FF-3AA3-42AD-A4F4-DC15C4035F50}"/>
    <cellStyle name="Input 3 5 3 14" xfId="9217" xr:uid="{4378F8C5-9944-4746-9AF6-540F283A1C50}"/>
    <cellStyle name="Input 3 5 3 15" xfId="17079" xr:uid="{E57A6B9F-7E29-4029-917B-975162F66AB5}"/>
    <cellStyle name="Input 3 5 3 16" xfId="25096" xr:uid="{CFB01756-6D69-4AD7-B489-83CB83777FB7}"/>
    <cellStyle name="Input 3 5 3 17" xfId="32909" xr:uid="{ABD8FFB0-3CAC-46CA-9A8F-95B7D32FABC6}"/>
    <cellStyle name="Input 3 5 3 18" xfId="40870" xr:uid="{41BB49B5-BC27-4C65-8C7C-51CDCAFEA677}"/>
    <cellStyle name="Input 3 5 3 2" xfId="1418" xr:uid="{C95FE07C-051B-48CB-B8C3-5831248D01CC}"/>
    <cellStyle name="Input 3 5 3 2 2" xfId="5529" xr:uid="{781EFFA9-C5F5-47CB-BCE4-729FB904F01E}"/>
    <cellStyle name="Input 3 5 3 2 2 2" xfId="13744" xr:uid="{090DFFC3-0DE3-43F2-B2EB-F429039A782D}"/>
    <cellStyle name="Input 3 5 3 2 2 3" xfId="21608" xr:uid="{19E94B9C-B009-490C-A911-3281DE809C6E}"/>
    <cellStyle name="Input 3 5 3 2 2 4" xfId="29588" xr:uid="{97F952C1-F7BF-41C3-AD8F-3FA3C0FA0529}"/>
    <cellStyle name="Input 3 5 3 2 2 5" xfId="37415" xr:uid="{7DB8AA58-6CB7-4464-8ED5-B4FBAE86CF1A}"/>
    <cellStyle name="Input 3 5 3 2 2 6" xfId="45368" xr:uid="{46FF1B6F-8092-4C6B-BCCB-1DF6604D7369}"/>
    <cellStyle name="Input 3 5 3 2 3" xfId="9647" xr:uid="{B62865B8-2D6A-44EB-BDF9-61B5A91B28CE}"/>
    <cellStyle name="Input 3 5 3 2 4" xfId="17509" xr:uid="{A5AC786B-DC57-4B28-A0D0-C07A0C5D758B}"/>
    <cellStyle name="Input 3 5 3 2 5" xfId="25520" xr:uid="{4B7D8DA7-A2A4-4E15-8D5B-43813CF144D3}"/>
    <cellStyle name="Input 3 5 3 2 6" xfId="33339" xr:uid="{C7681C89-2360-43A4-BB94-E85C584EF96E}"/>
    <cellStyle name="Input 3 5 3 2 7" xfId="41300" xr:uid="{07D3EC53-AA71-467C-977B-C4E5B8AAB719}"/>
    <cellStyle name="Input 3 5 3 3" xfId="1761" xr:uid="{1AAB655A-0E60-48B8-8B38-AEA2878E8257}"/>
    <cellStyle name="Input 3 5 3 3 2" xfId="5848" xr:uid="{73347648-C86D-4238-BB1C-5F07F78A7D91}"/>
    <cellStyle name="Input 3 5 3 3 2 2" xfId="14063" xr:uid="{9729F03D-39B2-4CED-9899-EF95BE71A45D}"/>
    <cellStyle name="Input 3 5 3 3 2 3" xfId="21927" xr:uid="{6FDF800B-240D-4258-89D8-4657B04B6337}"/>
    <cellStyle name="Input 3 5 3 3 2 4" xfId="29907" xr:uid="{A208AA04-3D1D-459F-B369-7A2A3C1FFB47}"/>
    <cellStyle name="Input 3 5 3 3 2 5" xfId="37734" xr:uid="{D85EB459-DBBC-4A70-8152-DF17B748464E}"/>
    <cellStyle name="Input 3 5 3 3 2 6" xfId="45687" xr:uid="{08DE3968-6DCA-443B-9090-BCF5B1EDAC7C}"/>
    <cellStyle name="Input 3 5 3 3 3" xfId="9987" xr:uid="{E498D9A6-96C3-4F0C-B876-E3016C7BE8AD}"/>
    <cellStyle name="Input 3 5 3 3 4" xfId="17852" xr:uid="{957216B0-10D9-48EB-987F-07008F8172B8}"/>
    <cellStyle name="Input 3 5 3 3 5" xfId="25860" xr:uid="{A929A3C5-8201-49F7-B54D-2260E497896B}"/>
    <cellStyle name="Input 3 5 3 3 6" xfId="33682" xr:uid="{CBA6BBDB-03B1-43FF-8B7A-4BB55FFBB475}"/>
    <cellStyle name="Input 3 5 3 3 7" xfId="41643" xr:uid="{B286A888-AFD6-4276-86B1-CE14CE582DC2}"/>
    <cellStyle name="Input 3 5 3 4" xfId="2096" xr:uid="{A7485229-A000-4825-888C-B77F8526B871}"/>
    <cellStyle name="Input 3 5 3 4 2" xfId="6170" xr:uid="{A52B0B12-0D11-4B67-B009-BB2E5A25160D}"/>
    <cellStyle name="Input 3 5 3 4 2 2" xfId="14385" xr:uid="{FDCB744D-989F-4CD5-A1E2-4FFC1161B002}"/>
    <cellStyle name="Input 3 5 3 4 2 3" xfId="22249" xr:uid="{F9EF628A-B4F0-4003-BEBE-A95B978317B4}"/>
    <cellStyle name="Input 3 5 3 4 2 4" xfId="30229" xr:uid="{CE16EE36-3F51-4F70-B64C-33064E11A293}"/>
    <cellStyle name="Input 3 5 3 4 2 5" xfId="38056" xr:uid="{EFF58C8E-0E71-4E7C-9A26-94A67B9ACB0D}"/>
    <cellStyle name="Input 3 5 3 4 2 6" xfId="46009" xr:uid="{DA767924-C8DD-4CFC-A0B2-43B41F8E72F5}"/>
    <cellStyle name="Input 3 5 3 4 3" xfId="10322" xr:uid="{19F6A765-1E12-4CC7-89D3-E9C2455D772E}"/>
    <cellStyle name="Input 3 5 3 4 4" xfId="18187" xr:uid="{9DDC4286-5185-4B3D-8E1C-0C52D3150D6D}"/>
    <cellStyle name="Input 3 5 3 4 5" xfId="26194" xr:uid="{38614638-62D7-43DF-921B-D90A353F8645}"/>
    <cellStyle name="Input 3 5 3 4 6" xfId="34017" xr:uid="{E7830B5E-FC26-471A-809D-69FCDBB26824}"/>
    <cellStyle name="Input 3 5 3 4 7" xfId="41978" xr:uid="{289822C7-48D1-4999-9984-B3EE8D321D8B}"/>
    <cellStyle name="Input 3 5 3 5" xfId="2415" xr:uid="{85F83461-F011-47EF-919C-E14281ACB858}"/>
    <cellStyle name="Input 3 5 3 5 2" xfId="6479" xr:uid="{A2F873C6-7DD1-4CA9-BC6D-99EB07E4D6C1}"/>
    <cellStyle name="Input 3 5 3 5 2 2" xfId="14694" xr:uid="{265001DE-F10F-41CF-B9DC-5291B5B9A0D5}"/>
    <cellStyle name="Input 3 5 3 5 2 3" xfId="22558" xr:uid="{4B79238F-93DA-4704-A0F7-D737C284ACC9}"/>
    <cellStyle name="Input 3 5 3 5 2 4" xfId="30538" xr:uid="{424F7C7A-1369-4603-A397-A77181AD9204}"/>
    <cellStyle name="Input 3 5 3 5 2 5" xfId="38365" xr:uid="{1E3879FA-3780-4CF8-962D-C655126CA51A}"/>
    <cellStyle name="Input 3 5 3 5 2 6" xfId="46318" xr:uid="{9FE0E7BA-0075-4EA3-9D6C-D45A01A00476}"/>
    <cellStyle name="Input 3 5 3 5 3" xfId="10641" xr:uid="{CFAC7D21-6515-42DC-BFCC-0E295BCB8872}"/>
    <cellStyle name="Input 3 5 3 5 4" xfId="18506" xr:uid="{6CC799DB-4535-4DF8-B273-3D0A535F2714}"/>
    <cellStyle name="Input 3 5 3 5 5" xfId="26510" xr:uid="{9AB9480C-AADE-4AE4-AD3A-7AAEE3920330}"/>
    <cellStyle name="Input 3 5 3 5 6" xfId="34336" xr:uid="{2FCFA24E-37AF-42FA-939C-12F314D7424B}"/>
    <cellStyle name="Input 3 5 3 5 7" xfId="42297" xr:uid="{DC8F2035-ECE1-4610-9FBF-A861758B2B8E}"/>
    <cellStyle name="Input 3 5 3 6" xfId="2744" xr:uid="{6F5B8E6B-1F32-4769-B055-540E2743CC40}"/>
    <cellStyle name="Input 3 5 3 6 2" xfId="6794" xr:uid="{9DE5B23E-5859-4B14-8692-4F8BA46BB6C6}"/>
    <cellStyle name="Input 3 5 3 6 2 2" xfId="15009" xr:uid="{C112491A-E817-480C-8459-A21DEAC6763C}"/>
    <cellStyle name="Input 3 5 3 6 2 3" xfId="22873" xr:uid="{04E7CD51-7A2F-44BE-BC6F-A6EBE430535E}"/>
    <cellStyle name="Input 3 5 3 6 2 4" xfId="30853" xr:uid="{B6A1369F-704B-42DA-A546-36C04E37B762}"/>
    <cellStyle name="Input 3 5 3 6 2 5" xfId="38680" xr:uid="{76D37D0E-6FD4-4A3C-BBF4-BA6F38B68BD2}"/>
    <cellStyle name="Input 3 5 3 6 2 6" xfId="46633" xr:uid="{C0882443-D6E5-410F-8605-BFB4C9BD778B}"/>
    <cellStyle name="Input 3 5 3 6 3" xfId="10970" xr:uid="{B10702D6-E629-4544-81A1-D107B20A990B}"/>
    <cellStyle name="Input 3 5 3 6 4" xfId="18835" xr:uid="{88CD041C-50EB-478A-A552-CE4C2F984F51}"/>
    <cellStyle name="Input 3 5 3 6 5" xfId="26838" xr:uid="{CD71E3FC-1AB0-44FE-9D77-C626C90975BA}"/>
    <cellStyle name="Input 3 5 3 6 6" xfId="34665" xr:uid="{F82371DF-4F9E-4F58-902F-E2FF631245D7}"/>
    <cellStyle name="Input 3 5 3 6 7" xfId="42626" xr:uid="{B3334F7E-BF95-41CB-A0F1-6056855435C2}"/>
    <cellStyle name="Input 3 5 3 7" xfId="3057" xr:uid="{702DC1F0-3538-4C33-80AE-988D4D6CC303}"/>
    <cellStyle name="Input 3 5 3 7 2" xfId="7098" xr:uid="{66EFD2EE-B4A7-4BB9-8CF7-AB2D4DABEF89}"/>
    <cellStyle name="Input 3 5 3 7 2 2" xfId="15313" xr:uid="{E5C42C2E-5D84-4372-A54E-DCA46DC4DAED}"/>
    <cellStyle name="Input 3 5 3 7 2 3" xfId="23177" xr:uid="{FE743CED-2373-4AEA-A566-271E01838827}"/>
    <cellStyle name="Input 3 5 3 7 2 4" xfId="31157" xr:uid="{EF664EEE-CA4C-43F5-BA43-DF2933BB8150}"/>
    <cellStyle name="Input 3 5 3 7 2 5" xfId="38984" xr:uid="{646DFC4C-4BD7-4391-9971-0AC7CFCA8C05}"/>
    <cellStyle name="Input 3 5 3 7 2 6" xfId="46937" xr:uid="{51B173CE-05FC-4160-93F4-167D3FD547C5}"/>
    <cellStyle name="Input 3 5 3 7 3" xfId="11282" xr:uid="{FF1C22D4-27F6-46ED-92C2-91D4DFCE9FDA}"/>
    <cellStyle name="Input 3 5 3 7 4" xfId="19148" xr:uid="{3DE56A83-A6CE-4B3A-90A4-ECC5CD50BC5C}"/>
    <cellStyle name="Input 3 5 3 7 5" xfId="27148" xr:uid="{1FF8414E-7DCD-43C1-970A-CEDDB5090A96}"/>
    <cellStyle name="Input 3 5 3 7 6" xfId="34978" xr:uid="{AF7CF88D-32F6-4186-804D-F0FA2B65A3D2}"/>
    <cellStyle name="Input 3 5 3 7 7" xfId="42939" xr:uid="{02172942-E569-4D57-835D-AE26A79A1F05}"/>
    <cellStyle name="Input 3 5 3 8" xfId="3377" xr:uid="{F86A9D82-4A62-427B-9909-437A72C8779D}"/>
    <cellStyle name="Input 3 5 3 8 2" xfId="7405" xr:uid="{F5A07CE6-B52C-4C5C-9E83-7D0938497238}"/>
    <cellStyle name="Input 3 5 3 8 2 2" xfId="15620" xr:uid="{69709C86-B5DF-44F6-AC35-D9770249F5BE}"/>
    <cellStyle name="Input 3 5 3 8 2 3" xfId="23484" xr:uid="{10640CF7-3824-4A7C-B9B9-79439EB265AE}"/>
    <cellStyle name="Input 3 5 3 8 2 4" xfId="31464" xr:uid="{3DF900BE-0850-46EF-AFD9-248E9438AC91}"/>
    <cellStyle name="Input 3 5 3 8 2 5" xfId="39291" xr:uid="{BB800E3B-A6DE-4806-8B5A-0AB44CF33CA7}"/>
    <cellStyle name="Input 3 5 3 8 2 6" xfId="47244" xr:uid="{9E91E258-1CED-4124-A071-26AB2354E2DD}"/>
    <cellStyle name="Input 3 5 3 8 3" xfId="11601" xr:uid="{F7E41F5D-D9F9-49D3-879D-7744AC7B82DA}"/>
    <cellStyle name="Input 3 5 3 8 4" xfId="19468" xr:uid="{B46FBD60-A269-4B7D-9D5A-921428451BDB}"/>
    <cellStyle name="Input 3 5 3 8 5" xfId="27468" xr:uid="{68D205A1-493C-46DB-908E-9CA062FB141C}"/>
    <cellStyle name="Input 3 5 3 8 6" xfId="35298" xr:uid="{7E7F9E62-D7C9-4A4A-8F05-1E6F36F16C42}"/>
    <cellStyle name="Input 3 5 3 8 7" xfId="43259" xr:uid="{11F14755-8B10-431A-BD92-CBA888FB5FFA}"/>
    <cellStyle name="Input 3 5 3 9" xfId="3671" xr:uid="{8166CF83-C01A-4D91-AC5B-EE890385E814}"/>
    <cellStyle name="Input 3 5 3 9 2" xfId="7699" xr:uid="{7BE82968-282B-4D6A-9FE7-98DD0C12A44C}"/>
    <cellStyle name="Input 3 5 3 9 2 2" xfId="15914" xr:uid="{90FB0A1F-60B5-4DDC-9208-7DE163C394B8}"/>
    <cellStyle name="Input 3 5 3 9 2 3" xfId="23778" xr:uid="{0E239CEB-BFC3-4351-AB8C-FFD5E6DB17B4}"/>
    <cellStyle name="Input 3 5 3 9 2 4" xfId="31758" xr:uid="{89AE8C4A-47FD-4C2C-8175-D07C151FFAC6}"/>
    <cellStyle name="Input 3 5 3 9 2 5" xfId="39585" xr:uid="{06C094FB-4755-4597-B346-9E60779A90E7}"/>
    <cellStyle name="Input 3 5 3 9 2 6" xfId="47538" xr:uid="{F983F2DA-1ED1-46D1-8C71-CCE3AB85C315}"/>
    <cellStyle name="Input 3 5 3 9 3" xfId="11895" xr:uid="{962DCE9B-BB69-4A07-80E4-158427872AAC}"/>
    <cellStyle name="Input 3 5 3 9 4" xfId="19762" xr:uid="{ECC1F276-9E34-4B43-BF5B-EABD01AAF881}"/>
    <cellStyle name="Input 3 5 3 9 5" xfId="27762" xr:uid="{FF2BF364-8E5A-4695-A1E9-098A8D6988C9}"/>
    <cellStyle name="Input 3 5 3 9 6" xfId="35592" xr:uid="{0B5D972B-BF7D-43DA-9E28-11E86034FC95}"/>
    <cellStyle name="Input 3 5 3 9 7" xfId="43553" xr:uid="{E28923A5-A27A-471F-917F-9ED3D5D1B014}"/>
    <cellStyle name="Input 3 5 4" xfId="1032" xr:uid="{476A1A62-D209-4BD0-A978-4CA7571A1161}"/>
    <cellStyle name="Input 3 5 4 10" xfId="4010" xr:uid="{3763A26D-D71D-4E63-BCE7-1187333762A2}"/>
    <cellStyle name="Input 3 5 4 10 2" xfId="8025" xr:uid="{76387399-6480-4E92-A262-401F03C41C2B}"/>
    <cellStyle name="Input 3 5 4 10 2 2" xfId="16240" xr:uid="{9FC67131-DD97-44C6-B7E3-0F388A3CF423}"/>
    <cellStyle name="Input 3 5 4 10 2 3" xfId="24104" xr:uid="{412EFF00-A816-4854-954A-D3FE4C0425F0}"/>
    <cellStyle name="Input 3 5 4 10 2 4" xfId="32084" xr:uid="{90BAF4AB-EEFA-4E5D-8C3A-6AB178ABD09D}"/>
    <cellStyle name="Input 3 5 4 10 2 5" xfId="39911" xr:uid="{C9629CC9-E865-46EE-BC52-57A8E4965CD5}"/>
    <cellStyle name="Input 3 5 4 10 2 6" xfId="47864" xr:uid="{75F71F73-EAD6-4495-9E59-D0A5639B1AB6}"/>
    <cellStyle name="Input 3 5 4 10 3" xfId="12232" xr:uid="{B4C84DF6-F676-4EB0-8452-2B97467EF44C}"/>
    <cellStyle name="Input 3 5 4 10 4" xfId="20101" xr:uid="{60CEB47A-A127-4C70-943D-682570F798C8}"/>
    <cellStyle name="Input 3 5 4 10 5" xfId="28097" xr:uid="{2048A837-FAA8-4DA9-BCE0-A25300309308}"/>
    <cellStyle name="Input 3 5 4 10 6" xfId="35931" xr:uid="{344A0AD2-85A8-4670-9FDE-C560B8B7D2D1}"/>
    <cellStyle name="Input 3 5 4 10 7" xfId="43892" xr:uid="{D993947B-A7AB-4737-9640-AD9CF1DD1515}"/>
    <cellStyle name="Input 3 5 4 11" xfId="4305" xr:uid="{62CC4AF9-ACD5-4627-AA9D-D9A7AE2500FD}"/>
    <cellStyle name="Input 3 5 4 11 2" xfId="8311" xr:uid="{D2F67D3F-9F7D-474B-B539-0823497D407F}"/>
    <cellStyle name="Input 3 5 4 11 2 2" xfId="16526" xr:uid="{B150E030-3C18-4C57-AA67-A93E6C38F90D}"/>
    <cellStyle name="Input 3 5 4 11 2 3" xfId="24390" xr:uid="{A4D58D89-9AA3-47B3-B429-F563B01DCD36}"/>
    <cellStyle name="Input 3 5 4 11 2 4" xfId="32370" xr:uid="{5082B328-46E6-49DE-B2B0-1B2119B3298A}"/>
    <cellStyle name="Input 3 5 4 11 2 5" xfId="40197" xr:uid="{718648C8-E85C-42F6-88B3-EB67C259F8BC}"/>
    <cellStyle name="Input 3 5 4 11 2 6" xfId="48150" xr:uid="{C42BFA92-EECB-4C13-92DD-45F3B3CDF3A9}"/>
    <cellStyle name="Input 3 5 4 11 3" xfId="12527" xr:uid="{CCC5DD76-E583-47DD-9A6E-8787FD798831}"/>
    <cellStyle name="Input 3 5 4 11 4" xfId="20396" xr:uid="{EB3B3DF5-4313-4A54-8C3A-8C83B949C4F2}"/>
    <cellStyle name="Input 3 5 4 11 5" xfId="28391" xr:uid="{E159B831-7D9E-4210-8E65-2F060DC969F8}"/>
    <cellStyle name="Input 3 5 4 11 6" xfId="36226" xr:uid="{78DD0427-0313-43B1-B2C6-C0BA35AC077E}"/>
    <cellStyle name="Input 3 5 4 11 7" xfId="44187" xr:uid="{D5FE49D7-6347-41C6-BE1A-67E772F6E827}"/>
    <cellStyle name="Input 3 5 4 12" xfId="4596" xr:uid="{C426A016-AC9E-4EE1-9491-6D89505EC2F1}"/>
    <cellStyle name="Input 3 5 4 12 2" xfId="8590" xr:uid="{91EA1714-E292-44CB-A0FE-86AFE9CB8291}"/>
    <cellStyle name="Input 3 5 4 12 2 2" xfId="16805" xr:uid="{3433289F-E21C-421E-B561-C633BE9C6EFE}"/>
    <cellStyle name="Input 3 5 4 12 2 3" xfId="24669" xr:uid="{7B9EBB2F-49D8-4CB9-87F6-DEA679CF5E50}"/>
    <cellStyle name="Input 3 5 4 12 2 4" xfId="32649" xr:uid="{AD69752E-33EB-456C-A36E-3A1073B8E6BA}"/>
    <cellStyle name="Input 3 5 4 12 2 5" xfId="40476" xr:uid="{B027479A-DAF6-4B5D-87F5-DCCDE4B71AB6}"/>
    <cellStyle name="Input 3 5 4 12 2 6" xfId="48429" xr:uid="{6F4DEC07-9AB8-437E-943D-7E900AF76A8F}"/>
    <cellStyle name="Input 3 5 4 12 3" xfId="12817" xr:uid="{0CCFD3B3-78DA-4295-8354-D8605689F322}"/>
    <cellStyle name="Input 3 5 4 12 4" xfId="20687" xr:uid="{27BA8E97-9A2B-4895-9193-0851B4D3FFA6}"/>
    <cellStyle name="Input 3 5 4 12 5" xfId="28680" xr:uid="{811606F9-033D-4549-BD4B-1E5B5FB69453}"/>
    <cellStyle name="Input 3 5 4 12 6" xfId="36517" xr:uid="{8B21E532-FAA5-4E1D-89AF-CA44B0EC4863}"/>
    <cellStyle name="Input 3 5 4 12 7" xfId="44478" xr:uid="{EFCF9A60-8DB8-4D73-B5EF-2E3F0EE81ACD}"/>
    <cellStyle name="Input 3 5 4 13" xfId="5167" xr:uid="{77E69C01-45D6-439E-A4FF-EB2322C5E028}"/>
    <cellStyle name="Input 3 5 4 13 2" xfId="13382" xr:uid="{AD794C0D-B1CE-46AA-9381-E8F4628F8712}"/>
    <cellStyle name="Input 3 5 4 13 3" xfId="21246" xr:uid="{AF2AEE19-81ED-4E50-B64D-0FBA2CC36C25}"/>
    <cellStyle name="Input 3 5 4 13 4" xfId="29226" xr:uid="{B58E6EC9-59C4-48EA-AA1C-3954E1AD9B48}"/>
    <cellStyle name="Input 3 5 4 13 5" xfId="37053" xr:uid="{4B00D129-3EA5-4FA5-958C-24FDF673B2EA}"/>
    <cellStyle name="Input 3 5 4 13 6" xfId="45006" xr:uid="{6FD19418-7B20-416D-BE99-8BB75E515337}"/>
    <cellStyle name="Input 3 5 4 14" xfId="9261" xr:uid="{AAC3BE80-4825-4381-8C55-20144B97AA0C}"/>
    <cellStyle name="Input 3 5 4 15" xfId="17123" xr:uid="{02382922-B011-4583-BECA-CE5ED1DD795E}"/>
    <cellStyle name="Input 3 5 4 16" xfId="25140" xr:uid="{37F00BB2-329B-44B4-82FF-EE47E41C9D8F}"/>
    <cellStyle name="Input 3 5 4 17" xfId="32953" xr:uid="{7C5BB68B-1380-41F7-A9A0-F32B48E230B6}"/>
    <cellStyle name="Input 3 5 4 18" xfId="40914" xr:uid="{9BBBBF34-57A3-424C-ADCA-10FDC0719960}"/>
    <cellStyle name="Input 3 5 4 2" xfId="1462" xr:uid="{0F7AE641-9618-4C06-BE76-B2EA1DD829FB}"/>
    <cellStyle name="Input 3 5 4 2 2" xfId="5569" xr:uid="{1E5A6116-DECF-4007-9156-870717B5E848}"/>
    <cellStyle name="Input 3 5 4 2 2 2" xfId="13784" xr:uid="{F11F6C35-B046-4617-802F-06C41786196E}"/>
    <cellStyle name="Input 3 5 4 2 2 3" xfId="21648" xr:uid="{446D608A-842A-4C34-AB93-B9500CED39A5}"/>
    <cellStyle name="Input 3 5 4 2 2 4" xfId="29628" xr:uid="{B0BF508F-0470-4733-9DBC-2A13D05785E9}"/>
    <cellStyle name="Input 3 5 4 2 2 5" xfId="37455" xr:uid="{6DA2C0E3-8BCA-4AAC-8F7C-72D0E686A9B6}"/>
    <cellStyle name="Input 3 5 4 2 2 6" xfId="45408" xr:uid="{B2778A8E-8BE6-4DF4-95B6-58982D31F45B}"/>
    <cellStyle name="Input 3 5 4 2 3" xfId="9691" xr:uid="{0DC4D814-18F5-4C65-9B7B-30F34A103A65}"/>
    <cellStyle name="Input 3 5 4 2 4" xfId="17553" xr:uid="{B89C8349-B859-4EE7-A3E8-6BFEAC8C5E31}"/>
    <cellStyle name="Input 3 5 4 2 5" xfId="25564" xr:uid="{0B2B3BB9-0A47-4673-8E4F-E38C14E1DFF0}"/>
    <cellStyle name="Input 3 5 4 2 6" xfId="33383" xr:uid="{A4040560-213D-4785-8994-38A6F93A3F00}"/>
    <cellStyle name="Input 3 5 4 2 7" xfId="41344" xr:uid="{E1C9D612-F25F-4A64-BE80-DEBD1C9CDA9B}"/>
    <cellStyle name="Input 3 5 4 3" xfId="1805" xr:uid="{1BB58F8E-A359-4961-83B8-7A3190453DD4}"/>
    <cellStyle name="Input 3 5 4 3 2" xfId="5888" xr:uid="{0188DE15-8152-493B-A7CE-7BDF49C8B3A1}"/>
    <cellStyle name="Input 3 5 4 3 2 2" xfId="14103" xr:uid="{99F69CA8-46B6-4D38-9F48-3820ACE7476C}"/>
    <cellStyle name="Input 3 5 4 3 2 3" xfId="21967" xr:uid="{ACD28400-686D-48FA-9B67-21F6BBB3EE60}"/>
    <cellStyle name="Input 3 5 4 3 2 4" xfId="29947" xr:uid="{447560E4-DD25-4894-AFE0-EA72859AD983}"/>
    <cellStyle name="Input 3 5 4 3 2 5" xfId="37774" xr:uid="{68297832-245F-4FD9-8678-2404CD2D3F7A}"/>
    <cellStyle name="Input 3 5 4 3 2 6" xfId="45727" xr:uid="{4673A8EB-FCE1-4242-AA97-DFB86499FCD7}"/>
    <cellStyle name="Input 3 5 4 3 3" xfId="10031" xr:uid="{F9B5F03E-D579-4336-9545-FC5FC3156114}"/>
    <cellStyle name="Input 3 5 4 3 4" xfId="17896" xr:uid="{8259FE55-0C0D-42F2-9805-37F91295521C}"/>
    <cellStyle name="Input 3 5 4 3 5" xfId="25903" xr:uid="{DE2C7B28-E7CF-47A7-8F36-C29CCDBAEC56}"/>
    <cellStyle name="Input 3 5 4 3 6" xfId="33726" xr:uid="{27407CAE-D0EE-4E0B-AEDF-7E67C80ED2CB}"/>
    <cellStyle name="Input 3 5 4 3 7" xfId="41687" xr:uid="{2769B0EE-C18E-4EA4-8A81-25648AFDF81C}"/>
    <cellStyle name="Input 3 5 4 4" xfId="2139" xr:uid="{3C58ED18-F067-48EA-8FFA-8D004B31B9AB}"/>
    <cellStyle name="Input 3 5 4 4 2" xfId="6213" xr:uid="{0705EE3E-DD50-43D8-B006-8AB543A893D0}"/>
    <cellStyle name="Input 3 5 4 4 2 2" xfId="14428" xr:uid="{D4954012-2D67-4C38-94C9-4010A444D253}"/>
    <cellStyle name="Input 3 5 4 4 2 3" xfId="22292" xr:uid="{E0298ECB-773B-4D9A-830D-4D04E954F51A}"/>
    <cellStyle name="Input 3 5 4 4 2 4" xfId="30272" xr:uid="{4DCB95FF-D42F-4325-B6E0-DF4CB0FC56DA}"/>
    <cellStyle name="Input 3 5 4 4 2 5" xfId="38099" xr:uid="{5497FC24-3E0A-4D68-99C9-970C0835E2E8}"/>
    <cellStyle name="Input 3 5 4 4 2 6" xfId="46052" xr:uid="{B0E1E9B2-BE15-45F5-958F-0E5D6E0CEBBF}"/>
    <cellStyle name="Input 3 5 4 4 3" xfId="10365" xr:uid="{E49C11D0-0A0B-4ADA-B3EC-7A4C1EC5B589}"/>
    <cellStyle name="Input 3 5 4 4 4" xfId="18230" xr:uid="{BD59E9F1-1028-45F3-AD14-52CF575B6D6F}"/>
    <cellStyle name="Input 3 5 4 4 5" xfId="26237" xr:uid="{B7C3C4BE-4A58-40DF-9780-D024DB181A0B}"/>
    <cellStyle name="Input 3 5 4 4 6" xfId="34060" xr:uid="{1B0C88AD-E34F-48BC-B707-FC80A4DF178E}"/>
    <cellStyle name="Input 3 5 4 4 7" xfId="42021" xr:uid="{A8A774B4-87D7-4BEC-B803-309F3303DCC6}"/>
    <cellStyle name="Input 3 5 4 5" xfId="2459" xr:uid="{57CE4472-22FE-4264-8D77-110A9C6556B9}"/>
    <cellStyle name="Input 3 5 4 5 2" xfId="6519" xr:uid="{62452316-083F-45AA-9B31-F9A3D320146C}"/>
    <cellStyle name="Input 3 5 4 5 2 2" xfId="14734" xr:uid="{063AB1D4-2DAA-4CBB-94CB-C715B3D69214}"/>
    <cellStyle name="Input 3 5 4 5 2 3" xfId="22598" xr:uid="{B58A5516-AD3B-4C1E-8388-8F3BABCBE380}"/>
    <cellStyle name="Input 3 5 4 5 2 4" xfId="30578" xr:uid="{AB46A672-C368-4E1D-8B56-1E8A5B05330E}"/>
    <cellStyle name="Input 3 5 4 5 2 5" xfId="38405" xr:uid="{2EFD02FE-BDDD-41A8-A38E-26B57DE32F08}"/>
    <cellStyle name="Input 3 5 4 5 2 6" xfId="46358" xr:uid="{D5829BE2-B99C-48CF-8452-9D3A756E8F8E}"/>
    <cellStyle name="Input 3 5 4 5 3" xfId="10685" xr:uid="{256437A6-B45C-4B22-BE6D-D0E763B03AF7}"/>
    <cellStyle name="Input 3 5 4 5 4" xfId="18550" xr:uid="{27A59562-2914-4630-BB2E-19F9E73F810F}"/>
    <cellStyle name="Input 3 5 4 5 5" xfId="26553" xr:uid="{F75C6318-C02E-4EA5-A98E-AF753E216167}"/>
    <cellStyle name="Input 3 5 4 5 6" xfId="34380" xr:uid="{7FDDA5DD-0E09-4E7A-A8A7-01D907D1C188}"/>
    <cellStyle name="Input 3 5 4 5 7" xfId="42341" xr:uid="{7291D267-9C86-433B-A4A3-E6D7D7C5AEB1}"/>
    <cellStyle name="Input 3 5 4 6" xfId="2787" xr:uid="{F3543AF8-C735-492C-B6E1-5C9547FDA513}"/>
    <cellStyle name="Input 3 5 4 6 2" xfId="6837" xr:uid="{EFC976FD-EEB9-47B2-B413-E4D6A61163D4}"/>
    <cellStyle name="Input 3 5 4 6 2 2" xfId="15052" xr:uid="{9A7A650B-9127-4C97-ACCE-C2CC06DFEB1F}"/>
    <cellStyle name="Input 3 5 4 6 2 3" xfId="22916" xr:uid="{6B6B45DD-4707-4064-8F72-C795D6197D8E}"/>
    <cellStyle name="Input 3 5 4 6 2 4" xfId="30896" xr:uid="{3153E8C7-C896-4BBE-BEFB-356E5DA1E517}"/>
    <cellStyle name="Input 3 5 4 6 2 5" xfId="38723" xr:uid="{E6D9F66C-6079-4E44-A2A9-F9A94766B39A}"/>
    <cellStyle name="Input 3 5 4 6 2 6" xfId="46676" xr:uid="{7EB1A414-9FB3-4136-9A31-C68F90B81777}"/>
    <cellStyle name="Input 3 5 4 6 3" xfId="11013" xr:uid="{C9BB8723-82DD-4277-B932-B7F7789C8431}"/>
    <cellStyle name="Input 3 5 4 6 4" xfId="18878" xr:uid="{E52318A7-14BA-4296-BB0D-D6D99DA701F3}"/>
    <cellStyle name="Input 3 5 4 6 5" xfId="26881" xr:uid="{294216C1-E8C3-455A-8E93-71A648D50CD2}"/>
    <cellStyle name="Input 3 5 4 6 6" xfId="34708" xr:uid="{F7038657-9950-498B-B3D2-550ED31AFFA1}"/>
    <cellStyle name="Input 3 5 4 6 7" xfId="42669" xr:uid="{50FC7DAE-30E1-486F-9D24-E69752CE2D25}"/>
    <cellStyle name="Input 3 5 4 7" xfId="3101" xr:uid="{77508D53-7D10-4391-AE3C-63271A76B420}"/>
    <cellStyle name="Input 3 5 4 7 2" xfId="7138" xr:uid="{05889F68-190D-4AAC-B31D-2577D9764E68}"/>
    <cellStyle name="Input 3 5 4 7 2 2" xfId="15353" xr:uid="{5CC7F41D-A50F-4CD2-AB57-EEBBEA54216E}"/>
    <cellStyle name="Input 3 5 4 7 2 3" xfId="23217" xr:uid="{73B877B5-38D1-49CB-9E6D-113A9318E828}"/>
    <cellStyle name="Input 3 5 4 7 2 4" xfId="31197" xr:uid="{82553F05-56B6-4BC0-80AA-D139C4DD4405}"/>
    <cellStyle name="Input 3 5 4 7 2 5" xfId="39024" xr:uid="{2F2C5656-DA88-442A-83E4-CE95EAAF9592}"/>
    <cellStyle name="Input 3 5 4 7 2 6" xfId="46977" xr:uid="{9381CB2C-A786-48B6-9E29-DB1A46FE2146}"/>
    <cellStyle name="Input 3 5 4 7 3" xfId="11325" xr:uid="{50999D1F-94D1-44F3-85A2-C48B1E99DB6E}"/>
    <cellStyle name="Input 3 5 4 7 4" xfId="19192" xr:uid="{144EDD59-A1A2-42CD-9899-55317530D34C}"/>
    <cellStyle name="Input 3 5 4 7 5" xfId="27192" xr:uid="{0EEDD0CA-1FF4-4B5D-A515-46773D259A95}"/>
    <cellStyle name="Input 3 5 4 7 6" xfId="35022" xr:uid="{F74795A7-5500-4174-9B53-42F176418389}"/>
    <cellStyle name="Input 3 5 4 7 7" xfId="42983" xr:uid="{C7A998B9-37F3-4DD9-8997-6F1B008282FB}"/>
    <cellStyle name="Input 3 5 4 8" xfId="3417" xr:uid="{77C8E0E9-933E-4E6B-8B85-2FAC813D4FAA}"/>
    <cellStyle name="Input 3 5 4 8 2" xfId="7445" xr:uid="{D4F7556F-D41B-4242-8260-5964A826D49F}"/>
    <cellStyle name="Input 3 5 4 8 2 2" xfId="15660" xr:uid="{C4062846-731D-4E62-889C-0FFA885CC875}"/>
    <cellStyle name="Input 3 5 4 8 2 3" xfId="23524" xr:uid="{415CDA35-FC85-4184-B4A1-7DB81A3C6F3A}"/>
    <cellStyle name="Input 3 5 4 8 2 4" xfId="31504" xr:uid="{47CCDF71-9D77-4B5D-84A6-900DCC75B369}"/>
    <cellStyle name="Input 3 5 4 8 2 5" xfId="39331" xr:uid="{A44B28A3-7998-4C3F-8628-56CF2ED06E89}"/>
    <cellStyle name="Input 3 5 4 8 2 6" xfId="47284" xr:uid="{76C6BDE0-CFC8-4DCD-A4F2-4DF682076D54}"/>
    <cellStyle name="Input 3 5 4 8 3" xfId="11641" xr:uid="{DA69311B-148D-4D84-887A-7CA9371F128F}"/>
    <cellStyle name="Input 3 5 4 8 4" xfId="19508" xr:uid="{B97C7345-6AA8-4A31-A06D-B7357A76F787}"/>
    <cellStyle name="Input 3 5 4 8 5" xfId="27508" xr:uid="{73DE19CD-1287-41D6-836C-33210DB41414}"/>
    <cellStyle name="Input 3 5 4 8 6" xfId="35338" xr:uid="{A0B39FA3-1972-4728-8E61-27AB4F53BFA4}"/>
    <cellStyle name="Input 3 5 4 8 7" xfId="43299" xr:uid="{F078EFE7-17D8-4B6F-9CC7-9E75D199456B}"/>
    <cellStyle name="Input 3 5 4 9" xfId="3712" xr:uid="{3C9BC075-6FEE-4FA4-9336-D2186173CCE0}"/>
    <cellStyle name="Input 3 5 4 9 2" xfId="7740" xr:uid="{85CA0DFF-0EF8-43C9-A05F-32191F0BDBDC}"/>
    <cellStyle name="Input 3 5 4 9 2 2" xfId="15955" xr:uid="{EA37BBB6-D01A-49F5-BDB8-4B9528151688}"/>
    <cellStyle name="Input 3 5 4 9 2 3" xfId="23819" xr:uid="{2CA5ACA6-34BE-4E02-A497-28B52CC66DF4}"/>
    <cellStyle name="Input 3 5 4 9 2 4" xfId="31799" xr:uid="{A7836BBB-EA5D-4842-81B9-A7818CAE4887}"/>
    <cellStyle name="Input 3 5 4 9 2 5" xfId="39626" xr:uid="{41EB0022-A55B-4D50-928C-D6EEA5468630}"/>
    <cellStyle name="Input 3 5 4 9 2 6" xfId="47579" xr:uid="{52E08566-EEF9-4977-BC02-0806053EC0A1}"/>
    <cellStyle name="Input 3 5 4 9 3" xfId="11936" xr:uid="{B385103C-B858-4A5F-8288-CFE9C253C92D}"/>
    <cellStyle name="Input 3 5 4 9 4" xfId="19803" xr:uid="{0CB8DDBA-D40A-453B-9DF1-68251FED000A}"/>
    <cellStyle name="Input 3 5 4 9 5" xfId="27803" xr:uid="{071E9BCC-3959-4A8B-81AA-2185290C7C48}"/>
    <cellStyle name="Input 3 5 4 9 6" xfId="35633" xr:uid="{D960916C-3092-46EC-9E49-3FA3132581A5}"/>
    <cellStyle name="Input 3 5 4 9 7" xfId="43594" xr:uid="{82EC1EF0-D547-4BA9-8161-611493ECA9F4}"/>
    <cellStyle name="Input 3 5 5" xfId="1071" xr:uid="{85827FEB-5278-47CC-8412-BB0568A2D5CC}"/>
    <cellStyle name="Input 3 5 5 10" xfId="4049" xr:uid="{29D20FB5-2862-411A-A308-97A5C98BA0C7}"/>
    <cellStyle name="Input 3 5 5 10 2" xfId="8064" xr:uid="{FC3A433E-A1DF-41BB-B862-D683AE16A28F}"/>
    <cellStyle name="Input 3 5 5 10 2 2" xfId="16279" xr:uid="{1B648FD0-8EEA-44F4-8948-186A101F9A6D}"/>
    <cellStyle name="Input 3 5 5 10 2 3" xfId="24143" xr:uid="{26528FA0-AEBF-4BC9-B90A-4BC36C238FC9}"/>
    <cellStyle name="Input 3 5 5 10 2 4" xfId="32123" xr:uid="{831DBF57-D711-441D-9D4C-6171E530B0CF}"/>
    <cellStyle name="Input 3 5 5 10 2 5" xfId="39950" xr:uid="{93AA8EFD-F511-4773-919C-7167745810C1}"/>
    <cellStyle name="Input 3 5 5 10 2 6" xfId="47903" xr:uid="{53AF34D9-74E3-4C4D-A3D4-5E9B2D734F3B}"/>
    <cellStyle name="Input 3 5 5 10 3" xfId="12271" xr:uid="{27EC804C-B9C8-4BB7-B6EE-EB67A3D3EA79}"/>
    <cellStyle name="Input 3 5 5 10 4" xfId="20140" xr:uid="{8FBF2E33-2ED7-472D-B9ED-DE673B957247}"/>
    <cellStyle name="Input 3 5 5 10 5" xfId="28136" xr:uid="{2D0F9BAB-2655-4CC5-AD80-2C69A462F094}"/>
    <cellStyle name="Input 3 5 5 10 6" xfId="35970" xr:uid="{6C8C6C68-D696-4A7E-8E62-AE70B260ADB1}"/>
    <cellStyle name="Input 3 5 5 10 7" xfId="43931" xr:uid="{EADAA043-FE74-4FC3-8EAD-85A0E8E9441F}"/>
    <cellStyle name="Input 3 5 5 11" xfId="4344" xr:uid="{08012846-44EC-494D-9444-511991643F7F}"/>
    <cellStyle name="Input 3 5 5 11 2" xfId="8350" xr:uid="{8786113E-4108-4BAB-B1B8-FBFC2C2F3A45}"/>
    <cellStyle name="Input 3 5 5 11 2 2" xfId="16565" xr:uid="{C19A5D8B-5730-4690-87AD-19A66354BF8A}"/>
    <cellStyle name="Input 3 5 5 11 2 3" xfId="24429" xr:uid="{CD4C5A1D-CF16-439C-9909-D0736446507C}"/>
    <cellStyle name="Input 3 5 5 11 2 4" xfId="32409" xr:uid="{BD2BD09F-615C-4D57-8941-2081467F1D6B}"/>
    <cellStyle name="Input 3 5 5 11 2 5" xfId="40236" xr:uid="{447B21D3-B685-40B4-B81E-D9B745ABDEE4}"/>
    <cellStyle name="Input 3 5 5 11 2 6" xfId="48189" xr:uid="{E60DB4A5-6F10-4586-B45F-F416C5F2EA86}"/>
    <cellStyle name="Input 3 5 5 11 3" xfId="12566" xr:uid="{FD7C1772-5B8D-4605-B39D-EDA88DE32E69}"/>
    <cellStyle name="Input 3 5 5 11 4" xfId="20435" xr:uid="{0AE85AA5-0643-4179-ACF9-527F76B94904}"/>
    <cellStyle name="Input 3 5 5 11 5" xfId="28430" xr:uid="{C6780D48-CC57-4158-9480-E5009A8A6D2B}"/>
    <cellStyle name="Input 3 5 5 11 6" xfId="36265" xr:uid="{4516B5B6-5729-4B19-BE7A-638FD260839C}"/>
    <cellStyle name="Input 3 5 5 11 7" xfId="44226" xr:uid="{F526BAB1-E42A-47BF-A883-22F2072AA4E9}"/>
    <cellStyle name="Input 3 5 5 12" xfId="4635" xr:uid="{75CF9396-5757-432A-B82B-41AA28A9B786}"/>
    <cellStyle name="Input 3 5 5 12 2" xfId="8629" xr:uid="{2AB07EE7-9EF2-4E2C-8C73-A62AAE03B8BC}"/>
    <cellStyle name="Input 3 5 5 12 2 2" xfId="16844" xr:uid="{F5456828-2F89-4C89-ADC6-7A307490B7F6}"/>
    <cellStyle name="Input 3 5 5 12 2 3" xfId="24708" xr:uid="{2ABBA468-BADE-41D7-B366-5B711E40EE68}"/>
    <cellStyle name="Input 3 5 5 12 2 4" xfId="32688" xr:uid="{40ADA8A4-2604-4EE9-B5AB-EB049B0B2006}"/>
    <cellStyle name="Input 3 5 5 12 2 5" xfId="40515" xr:uid="{143B17D4-0EAF-4833-B3D9-E7BCDA341BC0}"/>
    <cellStyle name="Input 3 5 5 12 2 6" xfId="48468" xr:uid="{36CDBE20-7DAF-46F7-AB87-0E5852AAB1D6}"/>
    <cellStyle name="Input 3 5 5 12 3" xfId="12856" xr:uid="{6596411B-A258-4636-A44C-4CBD8DB02C25}"/>
    <cellStyle name="Input 3 5 5 12 4" xfId="20726" xr:uid="{30A4A910-4D14-4C12-8B05-596717F0051F}"/>
    <cellStyle name="Input 3 5 5 12 5" xfId="28719" xr:uid="{92F08363-05C1-4FCF-81FB-68E230C1DE04}"/>
    <cellStyle name="Input 3 5 5 12 6" xfId="36556" xr:uid="{ECCF1449-8FE1-4ACE-9599-76C9A59ACD6E}"/>
    <cellStyle name="Input 3 5 5 12 7" xfId="44517" xr:uid="{3675D62B-2E9E-4C3B-89CE-4D4EDB6233AC}"/>
    <cellStyle name="Input 3 5 5 13" xfId="5206" xr:uid="{4ED149A0-C591-424D-B830-1772AB2A18E3}"/>
    <cellStyle name="Input 3 5 5 13 2" xfId="13421" xr:uid="{FA11FA9A-2DFB-4F3A-83A3-0ED368F354E3}"/>
    <cellStyle name="Input 3 5 5 13 3" xfId="21285" xr:uid="{32A8FADF-113B-4D6B-9323-B5CF501FC28F}"/>
    <cellStyle name="Input 3 5 5 13 4" xfId="29265" xr:uid="{708A34A8-8399-40F6-AB45-AD66A5FF2C36}"/>
    <cellStyle name="Input 3 5 5 13 5" xfId="37092" xr:uid="{E5E2036C-4A67-4C1A-87E0-F0A0C323DF7F}"/>
    <cellStyle name="Input 3 5 5 13 6" xfId="45045" xr:uid="{B933BD4F-5E3C-4A86-B4AF-72485E5B8F43}"/>
    <cellStyle name="Input 3 5 5 14" xfId="9300" xr:uid="{68A8F7C0-BFAF-4CFB-80D5-C4F0946B7AA9}"/>
    <cellStyle name="Input 3 5 5 15" xfId="17162" xr:uid="{B3BB1DE0-366E-4B9E-9765-A4D3AD44B10F}"/>
    <cellStyle name="Input 3 5 5 16" xfId="25179" xr:uid="{937FAA1E-032D-432D-9237-368C8760AD3B}"/>
    <cellStyle name="Input 3 5 5 17" xfId="32992" xr:uid="{2F66CBE1-2F4F-4CAF-A1F1-DADE8207B470}"/>
    <cellStyle name="Input 3 5 5 18" xfId="40953" xr:uid="{1BB8A52D-8706-441F-A696-B05B87DDBCE4}"/>
    <cellStyle name="Input 3 5 5 2" xfId="1501" xr:uid="{9C614B7B-527F-4670-8B14-1408BB096411}"/>
    <cellStyle name="Input 3 5 5 2 2" xfId="5608" xr:uid="{53890445-945F-4769-85A1-AA66EE6B4831}"/>
    <cellStyle name="Input 3 5 5 2 2 2" xfId="13823" xr:uid="{32199C00-574E-4E48-84D5-4B1A8438C928}"/>
    <cellStyle name="Input 3 5 5 2 2 3" xfId="21687" xr:uid="{D4D54DC2-5277-46E2-B113-FC2C8791C60C}"/>
    <cellStyle name="Input 3 5 5 2 2 4" xfId="29667" xr:uid="{B004ECE3-8D83-4E33-93EF-57AB4056DE24}"/>
    <cellStyle name="Input 3 5 5 2 2 5" xfId="37494" xr:uid="{B4E34F62-E85D-428E-845F-95BF185BD9B8}"/>
    <cellStyle name="Input 3 5 5 2 2 6" xfId="45447" xr:uid="{C951441C-20A4-4C13-9FF2-4A5B41F0D09F}"/>
    <cellStyle name="Input 3 5 5 2 3" xfId="9730" xr:uid="{7223D9EA-8261-4566-832C-A27B4F516088}"/>
    <cellStyle name="Input 3 5 5 2 4" xfId="17592" xr:uid="{FCCF52FC-6D9C-445D-97DD-1E510F643AF4}"/>
    <cellStyle name="Input 3 5 5 2 5" xfId="25603" xr:uid="{07A49196-0755-4D03-BFB0-DF46331F59EA}"/>
    <cellStyle name="Input 3 5 5 2 6" xfId="33422" xr:uid="{C5CB79BF-8722-47B3-A06B-CB228C09E8EE}"/>
    <cellStyle name="Input 3 5 5 2 7" xfId="41383" xr:uid="{72CBAEFB-57CC-45C9-9765-9F35DB6C47AE}"/>
    <cellStyle name="Input 3 5 5 3" xfId="1844" xr:uid="{C4F4052D-04B8-4C01-A3B7-321C228DF69B}"/>
    <cellStyle name="Input 3 5 5 3 2" xfId="5927" xr:uid="{30702B41-5372-428D-8B01-7DA8C78E4B45}"/>
    <cellStyle name="Input 3 5 5 3 2 2" xfId="14142" xr:uid="{C99A6EC2-6329-49BF-BA8F-2CAA88160A57}"/>
    <cellStyle name="Input 3 5 5 3 2 3" xfId="22006" xr:uid="{C979C377-6DC1-4894-A955-4873B65A5D04}"/>
    <cellStyle name="Input 3 5 5 3 2 4" xfId="29986" xr:uid="{97991D18-F1BE-49DD-8F77-6EE2D96C37BD}"/>
    <cellStyle name="Input 3 5 5 3 2 5" xfId="37813" xr:uid="{3F8C1D40-AB8C-468A-9E7C-02B7195AEC6C}"/>
    <cellStyle name="Input 3 5 5 3 2 6" xfId="45766" xr:uid="{F6E015F6-2B91-4D4B-9651-158F1AC46433}"/>
    <cellStyle name="Input 3 5 5 3 3" xfId="10070" xr:uid="{44CEE941-A6D3-4276-8C56-3767EC603AF1}"/>
    <cellStyle name="Input 3 5 5 3 4" xfId="17935" xr:uid="{DFC43F83-52B8-477B-A962-BA8A0658FF7B}"/>
    <cellStyle name="Input 3 5 5 3 5" xfId="25942" xr:uid="{A7E259EE-BB9F-4190-8128-61E7A1EA6D9B}"/>
    <cellStyle name="Input 3 5 5 3 6" xfId="33765" xr:uid="{7F1700A7-AC02-49B4-8ACA-8EE2097BBD86}"/>
    <cellStyle name="Input 3 5 5 3 7" xfId="41726" xr:uid="{6217E4AC-DC1C-4045-8147-2906B50D8FE2}"/>
    <cellStyle name="Input 3 5 5 4" xfId="2178" xr:uid="{3DA8EDDE-9C6E-417B-8B00-BAE3C19DA746}"/>
    <cellStyle name="Input 3 5 5 4 2" xfId="6252" xr:uid="{CA8C9882-6FC5-4AF1-8D83-50E80B09CE4F}"/>
    <cellStyle name="Input 3 5 5 4 2 2" xfId="14467" xr:uid="{60551E7B-2326-40A2-8E9F-F56CC0344CA4}"/>
    <cellStyle name="Input 3 5 5 4 2 3" xfId="22331" xr:uid="{31E9963A-2B72-4168-96B8-7CB26D4363A9}"/>
    <cellStyle name="Input 3 5 5 4 2 4" xfId="30311" xr:uid="{6E579A4B-0496-4D25-9DBD-EDE5CEF2B5A5}"/>
    <cellStyle name="Input 3 5 5 4 2 5" xfId="38138" xr:uid="{F03D78CE-BEA3-4514-9529-E438272ABD51}"/>
    <cellStyle name="Input 3 5 5 4 2 6" xfId="46091" xr:uid="{4DFF139C-E666-45B9-8095-857AA09413F6}"/>
    <cellStyle name="Input 3 5 5 4 3" xfId="10404" xr:uid="{CD3C5750-1D9A-48BE-B1B0-55216651FBC7}"/>
    <cellStyle name="Input 3 5 5 4 4" xfId="18269" xr:uid="{4DE0A0A3-2C71-4A6E-AA17-4FE88A075CD3}"/>
    <cellStyle name="Input 3 5 5 4 5" xfId="26276" xr:uid="{E1014487-9DBF-41B0-A6ED-0383E01AFD49}"/>
    <cellStyle name="Input 3 5 5 4 6" xfId="34099" xr:uid="{AB84F08A-480C-4D51-9376-963756362B0E}"/>
    <cellStyle name="Input 3 5 5 4 7" xfId="42060" xr:uid="{D8C6A403-5283-4A30-A187-81CDDA3EA7A3}"/>
    <cellStyle name="Input 3 5 5 5" xfId="2498" xr:uid="{6EAF82C2-B5B1-4E01-9E9C-EBCB93DC66BB}"/>
    <cellStyle name="Input 3 5 5 5 2" xfId="6558" xr:uid="{D4C26A1F-B0B9-4B49-A9C4-F240E7227B36}"/>
    <cellStyle name="Input 3 5 5 5 2 2" xfId="14773" xr:uid="{4708B476-3F46-48A4-A36D-D5ABD6385778}"/>
    <cellStyle name="Input 3 5 5 5 2 3" xfId="22637" xr:uid="{33E30630-187B-4490-A399-78F3F7B4AE7F}"/>
    <cellStyle name="Input 3 5 5 5 2 4" xfId="30617" xr:uid="{FEA31C26-92B4-41AE-A664-937877A61A1A}"/>
    <cellStyle name="Input 3 5 5 5 2 5" xfId="38444" xr:uid="{E73A0E8C-34D1-41D0-B799-1A676652FF6C}"/>
    <cellStyle name="Input 3 5 5 5 2 6" xfId="46397" xr:uid="{8C61FA33-C4E5-4174-824E-FD158786DBF4}"/>
    <cellStyle name="Input 3 5 5 5 3" xfId="10724" xr:uid="{337E01DF-9B1C-4D9C-9EE9-B50A1D752FFE}"/>
    <cellStyle name="Input 3 5 5 5 4" xfId="18589" xr:uid="{686836ED-9ED9-4D2F-B8AA-175F604C04BA}"/>
    <cellStyle name="Input 3 5 5 5 5" xfId="26592" xr:uid="{F5782B4A-3195-40CF-B2D2-AA44BF53E540}"/>
    <cellStyle name="Input 3 5 5 5 6" xfId="34419" xr:uid="{459BDEB5-1477-48C6-A022-CC1E38954AF6}"/>
    <cellStyle name="Input 3 5 5 5 7" xfId="42380" xr:uid="{DD1B3F10-0BB6-43C0-BD4B-0798FA3761C0}"/>
    <cellStyle name="Input 3 5 5 6" xfId="2826" xr:uid="{9CA8E3C3-FF1D-4813-B6BF-E3AC65C09CB5}"/>
    <cellStyle name="Input 3 5 5 6 2" xfId="6876" xr:uid="{6AC0397C-B899-4630-9F4C-084A7972267F}"/>
    <cellStyle name="Input 3 5 5 6 2 2" xfId="15091" xr:uid="{99DDF1D5-6115-459C-893A-8011E7E2553E}"/>
    <cellStyle name="Input 3 5 5 6 2 3" xfId="22955" xr:uid="{F3534921-BD7F-4085-9FEA-BC14BE9D8AB2}"/>
    <cellStyle name="Input 3 5 5 6 2 4" xfId="30935" xr:uid="{296EABE1-5052-45C4-A7DF-62DBCA649641}"/>
    <cellStyle name="Input 3 5 5 6 2 5" xfId="38762" xr:uid="{AD3836C3-5241-4397-9095-30B2431B832A}"/>
    <cellStyle name="Input 3 5 5 6 2 6" xfId="46715" xr:uid="{9ED58ECC-F572-47DF-A43F-C330D73303A8}"/>
    <cellStyle name="Input 3 5 5 6 3" xfId="11052" xr:uid="{282C4286-5C53-4E3E-9122-69CC4FE48917}"/>
    <cellStyle name="Input 3 5 5 6 4" xfId="18917" xr:uid="{BB96B87E-61ED-473A-B09F-792536B988B3}"/>
    <cellStyle name="Input 3 5 5 6 5" xfId="26920" xr:uid="{5D0BED7D-119E-4689-B1EE-63276DFC70E3}"/>
    <cellStyle name="Input 3 5 5 6 6" xfId="34747" xr:uid="{5824496C-8617-4382-A9D5-4FDAA902C4EE}"/>
    <cellStyle name="Input 3 5 5 6 7" xfId="42708" xr:uid="{0783F94C-CF62-4152-B4EE-356FB11513FD}"/>
    <cellStyle name="Input 3 5 5 7" xfId="3140" xr:uid="{4297F3DD-5AC2-4F77-AF6D-5EE85C4A612A}"/>
    <cellStyle name="Input 3 5 5 7 2" xfId="7177" xr:uid="{F80FFA95-0B59-46FE-A42B-500A437166D7}"/>
    <cellStyle name="Input 3 5 5 7 2 2" xfId="15392" xr:uid="{0CA7ACE8-AED1-4F2A-BC70-7F6AE9BBEC53}"/>
    <cellStyle name="Input 3 5 5 7 2 3" xfId="23256" xr:uid="{4936D6E9-D554-410C-95CA-658C06190E2D}"/>
    <cellStyle name="Input 3 5 5 7 2 4" xfId="31236" xr:uid="{BA3D05B1-F6EA-448F-97C3-CFB0BDFDD61B}"/>
    <cellStyle name="Input 3 5 5 7 2 5" xfId="39063" xr:uid="{E7AEB1DC-448D-4B14-87B0-FF3EB5B3DCFC}"/>
    <cellStyle name="Input 3 5 5 7 2 6" xfId="47016" xr:uid="{952B3A61-E4CD-4F52-8880-9591FCE4D00D}"/>
    <cellStyle name="Input 3 5 5 7 3" xfId="11364" xr:uid="{67F23033-B72A-4552-BABD-75CE9050910E}"/>
    <cellStyle name="Input 3 5 5 7 4" xfId="19231" xr:uid="{AD5BF614-6545-4AB8-8643-016027EA4BDD}"/>
    <cellStyle name="Input 3 5 5 7 5" xfId="27231" xr:uid="{F3D392D7-95D3-4558-B47C-7D27F64EBF8A}"/>
    <cellStyle name="Input 3 5 5 7 6" xfId="35061" xr:uid="{64894CEA-E266-4484-8CF5-A7EE6AF8FCC7}"/>
    <cellStyle name="Input 3 5 5 7 7" xfId="43022" xr:uid="{76AE71C1-5185-4D8D-9850-F70523FEEC15}"/>
    <cellStyle name="Input 3 5 5 8" xfId="3456" xr:uid="{4498CAE0-2EEF-417B-A947-82FA415ECE19}"/>
    <cellStyle name="Input 3 5 5 8 2" xfId="7484" xr:uid="{58BA0281-7BD1-44EA-906C-2170D2183017}"/>
    <cellStyle name="Input 3 5 5 8 2 2" xfId="15699" xr:uid="{47014813-9C10-4BC5-8287-C6AFD8181E7F}"/>
    <cellStyle name="Input 3 5 5 8 2 3" xfId="23563" xr:uid="{91F9C57E-FFEC-45A6-9A4C-A9E99AA63EFC}"/>
    <cellStyle name="Input 3 5 5 8 2 4" xfId="31543" xr:uid="{3640C7B5-F593-4C18-B6E8-DD2E68080BC7}"/>
    <cellStyle name="Input 3 5 5 8 2 5" xfId="39370" xr:uid="{CA3B9B3E-1FCB-466B-9270-3B28140C012A}"/>
    <cellStyle name="Input 3 5 5 8 2 6" xfId="47323" xr:uid="{2FDED0A8-21AA-4CC4-A3E7-1A1166E4275A}"/>
    <cellStyle name="Input 3 5 5 8 3" xfId="11680" xr:uid="{5C674BC0-FBEB-49DF-8B76-987E61B35D01}"/>
    <cellStyle name="Input 3 5 5 8 4" xfId="19547" xr:uid="{9FF8F71D-9759-48FF-818D-C1E19106AE14}"/>
    <cellStyle name="Input 3 5 5 8 5" xfId="27547" xr:uid="{4B75540D-19FA-48B7-8A95-B251B987EEA9}"/>
    <cellStyle name="Input 3 5 5 8 6" xfId="35377" xr:uid="{7D4D884D-B1FA-44CC-86F8-E385ACAE762A}"/>
    <cellStyle name="Input 3 5 5 8 7" xfId="43338" xr:uid="{C1CA9EAD-B2D1-4BD1-97EF-5C71BD1D4E4E}"/>
    <cellStyle name="Input 3 5 5 9" xfId="3751" xr:uid="{7ADF1A34-B2BC-4E57-87A9-FFA92F25E0B9}"/>
    <cellStyle name="Input 3 5 5 9 2" xfId="7779" xr:uid="{9A9E0A6B-B64B-4A82-8D31-2EF3C3A5B256}"/>
    <cellStyle name="Input 3 5 5 9 2 2" xfId="15994" xr:uid="{6E868362-DB93-40F2-90FD-30C874C79388}"/>
    <cellStyle name="Input 3 5 5 9 2 3" xfId="23858" xr:uid="{80810963-1ED3-40C4-A8A1-59A0CF17EF25}"/>
    <cellStyle name="Input 3 5 5 9 2 4" xfId="31838" xr:uid="{FB09B06D-3A44-425B-A108-92535527F65C}"/>
    <cellStyle name="Input 3 5 5 9 2 5" xfId="39665" xr:uid="{D7AAFB2B-EDB0-4289-993F-67FFFBA90A6B}"/>
    <cellStyle name="Input 3 5 5 9 2 6" xfId="47618" xr:uid="{38FDE5A8-AA25-4719-8913-16712D45D69B}"/>
    <cellStyle name="Input 3 5 5 9 3" xfId="11975" xr:uid="{78ED1C34-F905-468E-8072-A351C00F4096}"/>
    <cellStyle name="Input 3 5 5 9 4" xfId="19842" xr:uid="{5FAA3564-8E4B-45B6-AFC9-DB2FE58E712E}"/>
    <cellStyle name="Input 3 5 5 9 5" xfId="27842" xr:uid="{3BB89DC7-7E92-43AD-967E-CB0377C92A64}"/>
    <cellStyle name="Input 3 5 5 9 6" xfId="35672" xr:uid="{F38A367F-FFF4-4C44-82C1-C56E85514C68}"/>
    <cellStyle name="Input 3 5 5 9 7" xfId="43633" xr:uid="{4F37E6E6-C57A-4BD9-91C1-55E5F02E32FD}"/>
    <cellStyle name="Input 3 5 6" xfId="1114" xr:uid="{6DA90ECC-9F18-49D6-BD76-E555084600A0}"/>
    <cellStyle name="Input 3 5 6 10" xfId="4092" xr:uid="{42F623D5-0E4F-4519-971B-90E40E401668}"/>
    <cellStyle name="Input 3 5 6 10 2" xfId="8103" xr:uid="{14F7C3F0-23BB-4590-A35D-E0F94588E5A3}"/>
    <cellStyle name="Input 3 5 6 10 2 2" xfId="16318" xr:uid="{7A691689-9129-44ED-9BEF-71C4BD819F27}"/>
    <cellStyle name="Input 3 5 6 10 2 3" xfId="24182" xr:uid="{F6001157-DEC0-47F4-BB5B-3AEB0732953E}"/>
    <cellStyle name="Input 3 5 6 10 2 4" xfId="32162" xr:uid="{C871680A-F09A-49E0-807C-D3EE364989EF}"/>
    <cellStyle name="Input 3 5 6 10 2 5" xfId="39989" xr:uid="{DE5279BF-D0D9-4FD2-A158-B2F574C8D092}"/>
    <cellStyle name="Input 3 5 6 10 2 6" xfId="47942" xr:uid="{266A4D25-2216-4ECF-B337-E6AFB7B87CBE}"/>
    <cellStyle name="Input 3 5 6 10 3" xfId="12314" xr:uid="{924F26B0-C3E3-4A20-BC1E-CB1AD36C1D72}"/>
    <cellStyle name="Input 3 5 6 10 4" xfId="20183" xr:uid="{EEE1EB9E-B994-49CA-A93C-789A12453567}"/>
    <cellStyle name="Input 3 5 6 10 5" xfId="28179" xr:uid="{C20FA955-0960-4F0B-925F-5F603EB4E2D1}"/>
    <cellStyle name="Input 3 5 6 10 6" xfId="36013" xr:uid="{F3C02E0C-6056-400A-861F-4C16E1DDA94F}"/>
    <cellStyle name="Input 3 5 6 10 7" xfId="43974" xr:uid="{F5834A2E-5BC8-4EE6-9AB5-9B3B0F0B8E3B}"/>
    <cellStyle name="Input 3 5 6 11" xfId="4383" xr:uid="{0547237A-971A-4D2C-8355-A6EAE018E533}"/>
    <cellStyle name="Input 3 5 6 11 2" xfId="8389" xr:uid="{02CA32CC-29F1-48C4-BBAB-B07E0F53683F}"/>
    <cellStyle name="Input 3 5 6 11 2 2" xfId="16604" xr:uid="{FDC7F0BF-7E2A-4E28-9227-5C4965D2F781}"/>
    <cellStyle name="Input 3 5 6 11 2 3" xfId="24468" xr:uid="{89005721-1025-484E-BADE-8456CE5E66E5}"/>
    <cellStyle name="Input 3 5 6 11 2 4" xfId="32448" xr:uid="{76C70EA4-CA55-4D65-B617-B66AC0AC2490}"/>
    <cellStyle name="Input 3 5 6 11 2 5" xfId="40275" xr:uid="{9EBBFF98-30A8-452A-AF32-AD88FFCD0B28}"/>
    <cellStyle name="Input 3 5 6 11 2 6" xfId="48228" xr:uid="{DE8CE57E-5BD3-40E7-834C-5A53F5BC332D}"/>
    <cellStyle name="Input 3 5 6 11 3" xfId="12605" xr:uid="{BEEBE3F7-1D7C-4EF4-97BE-18EA1350C2E3}"/>
    <cellStyle name="Input 3 5 6 11 4" xfId="20474" xr:uid="{9F8C2AC6-40B7-4C50-B5D4-CB6D59263000}"/>
    <cellStyle name="Input 3 5 6 11 5" xfId="28469" xr:uid="{A103EDDE-F4E9-4030-9CC6-EF120D88822D}"/>
    <cellStyle name="Input 3 5 6 11 6" xfId="36304" xr:uid="{0939710C-2E9B-4F12-9DEB-2B824BCFBC7F}"/>
    <cellStyle name="Input 3 5 6 11 7" xfId="44265" xr:uid="{04B2CE20-DF67-4489-8440-95FCDEE25F4C}"/>
    <cellStyle name="Input 3 5 6 12" xfId="4678" xr:uid="{1C336D31-C47B-458D-BF20-B98F953E72A8}"/>
    <cellStyle name="Input 3 5 6 12 2" xfId="8668" xr:uid="{DCA3D1DE-11C1-4B23-950F-9C43B6B177C8}"/>
    <cellStyle name="Input 3 5 6 12 2 2" xfId="16883" xr:uid="{6B927D93-CAD4-4F34-84B7-CEC0C23CAAFF}"/>
    <cellStyle name="Input 3 5 6 12 2 3" xfId="24747" xr:uid="{38922387-7A98-45F3-8498-2B605EF97713}"/>
    <cellStyle name="Input 3 5 6 12 2 4" xfId="32727" xr:uid="{36E8C3B3-8599-42BD-ADB1-0C6DA5FDC5FC}"/>
    <cellStyle name="Input 3 5 6 12 2 5" xfId="40554" xr:uid="{B8C37960-FBFA-4555-9CD8-CC9B16A703E6}"/>
    <cellStyle name="Input 3 5 6 12 2 6" xfId="48507" xr:uid="{E8085DCF-DA87-4783-B29A-81C507B1F31F}"/>
    <cellStyle name="Input 3 5 6 12 3" xfId="12899" xr:uid="{A58023C1-D513-4067-8A4D-92291B5A2B69}"/>
    <cellStyle name="Input 3 5 6 12 4" xfId="20769" xr:uid="{4548B91B-71DC-453C-A2E1-1C26A4F6E141}"/>
    <cellStyle name="Input 3 5 6 12 5" xfId="28762" xr:uid="{81C61462-7540-42FC-B900-B4FD2FF92229}"/>
    <cellStyle name="Input 3 5 6 12 6" xfId="36599" xr:uid="{A6D05920-C6C9-4FA8-8AAF-780055C8C3A7}"/>
    <cellStyle name="Input 3 5 6 12 7" xfId="44560" xr:uid="{96D7D550-9347-43F5-9225-37C5641D9AFB}"/>
    <cellStyle name="Input 3 5 6 13" xfId="5245" xr:uid="{1AF10D84-1530-461B-9DC9-91E0F0DA9BB4}"/>
    <cellStyle name="Input 3 5 6 13 2" xfId="13460" xr:uid="{3DA61922-1E39-4B78-BBE1-E6BCEBAC64DA}"/>
    <cellStyle name="Input 3 5 6 13 3" xfId="21324" xr:uid="{2333C85F-6155-4430-B86C-8C75D7027C2B}"/>
    <cellStyle name="Input 3 5 6 13 4" xfId="29304" xr:uid="{0F6BFCB0-7F0C-4F8E-BAF9-C60FD3A44AA5}"/>
    <cellStyle name="Input 3 5 6 13 5" xfId="37131" xr:uid="{AF452E05-28AE-43C7-83FE-06A6BF15BE52}"/>
    <cellStyle name="Input 3 5 6 13 6" xfId="45084" xr:uid="{C934F1A2-D86F-4A60-BBB0-DEACD6393A33}"/>
    <cellStyle name="Input 3 5 6 14" xfId="9343" xr:uid="{D35392B2-16F9-4631-9209-3B9D3154C59C}"/>
    <cellStyle name="Input 3 5 6 15" xfId="17205" xr:uid="{E6CEA2A1-5986-48F8-A888-78054431606C}"/>
    <cellStyle name="Input 3 5 6 16" xfId="25221" xr:uid="{B7F90FCC-CFF0-43B4-B924-E6B74A1C8DA3}"/>
    <cellStyle name="Input 3 5 6 17" xfId="33035" xr:uid="{44081517-3A1A-463D-91EF-73EA29A3E507}"/>
    <cellStyle name="Input 3 5 6 18" xfId="40996" xr:uid="{FFB04C21-81E8-4B1A-8B60-2257A410D6E6}"/>
    <cellStyle name="Input 3 5 6 2" xfId="1544" xr:uid="{3323BE77-769F-4100-A69B-453E47CFBB33}"/>
    <cellStyle name="Input 3 5 6 2 2" xfId="5647" xr:uid="{9A0AFC5D-0800-4EB7-AFA6-D00270BEFB91}"/>
    <cellStyle name="Input 3 5 6 2 2 2" xfId="13862" xr:uid="{B936B4CE-DE3E-484A-9C58-1ED7B3C43814}"/>
    <cellStyle name="Input 3 5 6 2 2 3" xfId="21726" xr:uid="{C040AEC5-1662-4DE7-A64C-D50D11FF0AF5}"/>
    <cellStyle name="Input 3 5 6 2 2 4" xfId="29706" xr:uid="{17FFD18C-C55E-4694-8486-9E6954634501}"/>
    <cellStyle name="Input 3 5 6 2 2 5" xfId="37533" xr:uid="{10E3D47C-C0DE-4FA0-A70E-1346F39CD599}"/>
    <cellStyle name="Input 3 5 6 2 2 6" xfId="45486" xr:uid="{97FFE411-5A7C-4A3E-936B-45BC39AABF1C}"/>
    <cellStyle name="Input 3 5 6 2 3" xfId="9772" xr:uid="{4E7C71A8-2219-486B-BBA0-067834735835}"/>
    <cellStyle name="Input 3 5 6 2 4" xfId="17635" xr:uid="{C62F6AD2-3540-43C0-A8A3-3D5B93B3932E}"/>
    <cellStyle name="Input 3 5 6 2 5" xfId="25646" xr:uid="{E5F1EA15-D453-420D-BAE9-29A792ABBF76}"/>
    <cellStyle name="Input 3 5 6 2 6" xfId="33465" xr:uid="{F5C53362-74B9-49FD-912D-7A6F5973B781}"/>
    <cellStyle name="Input 3 5 6 2 7" xfId="41426" xr:uid="{5FF5DA97-D250-4C77-A63B-CA38AD93F834}"/>
    <cellStyle name="Input 3 5 6 3" xfId="1887" xr:uid="{31DDF0F8-6CDA-4085-BF52-62F0397722D5}"/>
    <cellStyle name="Input 3 5 6 3 2" xfId="5966" xr:uid="{29F67A29-595D-4AF5-B6B8-028555610969}"/>
    <cellStyle name="Input 3 5 6 3 2 2" xfId="14181" xr:uid="{1896B588-7886-4B65-B436-F5DB4E8E9CF5}"/>
    <cellStyle name="Input 3 5 6 3 2 3" xfId="22045" xr:uid="{8511E73F-1689-43B5-9569-EDA1025C5118}"/>
    <cellStyle name="Input 3 5 6 3 2 4" xfId="30025" xr:uid="{4127D220-BDB3-492E-889B-438CFAE0E212}"/>
    <cellStyle name="Input 3 5 6 3 2 5" xfId="37852" xr:uid="{2083F17A-D1A8-461C-8EC7-22F1AE535FEB}"/>
    <cellStyle name="Input 3 5 6 3 2 6" xfId="45805" xr:uid="{F6E4A6D3-4D93-425D-BACB-396D1FB1B557}"/>
    <cellStyle name="Input 3 5 6 3 3" xfId="10113" xr:uid="{320B407F-00A0-464F-A5CB-960908662563}"/>
    <cellStyle name="Input 3 5 6 3 4" xfId="17978" xr:uid="{990CC37B-1D10-4FB0-BC71-6F85C076567B}"/>
    <cellStyle name="Input 3 5 6 3 5" xfId="25985" xr:uid="{1A0D917B-8C6A-4B5D-9031-71C7CE97823B}"/>
    <cellStyle name="Input 3 5 6 3 6" xfId="33808" xr:uid="{E6B7C332-14B6-4FCB-A8BA-05D369013AFB}"/>
    <cellStyle name="Input 3 5 6 3 7" xfId="41769" xr:uid="{874C2C2F-55A5-463E-898F-B016AEF36525}"/>
    <cellStyle name="Input 3 5 6 4" xfId="2221" xr:uid="{C535FB25-BD2C-4036-B8E8-3329599B2476}"/>
    <cellStyle name="Input 3 5 6 4 2" xfId="6295" xr:uid="{90F84CE0-562B-4000-8A29-73552DC6B308}"/>
    <cellStyle name="Input 3 5 6 4 2 2" xfId="14510" xr:uid="{FDA54311-788B-4CB2-88F8-2FA0D13B05B6}"/>
    <cellStyle name="Input 3 5 6 4 2 3" xfId="22374" xr:uid="{441877F7-D0FD-4921-9C20-AB5393F96B6A}"/>
    <cellStyle name="Input 3 5 6 4 2 4" xfId="30354" xr:uid="{203D397E-2DD7-400A-9F48-68FDF20E8B6E}"/>
    <cellStyle name="Input 3 5 6 4 2 5" xfId="38181" xr:uid="{865D0F3C-0929-482A-ACBA-14305D5BF445}"/>
    <cellStyle name="Input 3 5 6 4 2 6" xfId="46134" xr:uid="{26AB15D8-A163-462B-A5D5-AA274F00A94E}"/>
    <cellStyle name="Input 3 5 6 4 3" xfId="10447" xr:uid="{A4D27BB9-26D5-4185-A6AB-FBA642F9F290}"/>
    <cellStyle name="Input 3 5 6 4 4" xfId="18312" xr:uid="{5C76DB88-F6F0-4D1F-85AD-AB0733BE4540}"/>
    <cellStyle name="Input 3 5 6 4 5" xfId="26319" xr:uid="{00C23807-6B2B-4AE3-844A-B523878DC56B}"/>
    <cellStyle name="Input 3 5 6 4 6" xfId="34142" xr:uid="{ABC3458D-9B8D-40A5-946C-2076AC5F02B0}"/>
    <cellStyle name="Input 3 5 6 4 7" xfId="42103" xr:uid="{E8DC4CBD-6EBE-490C-90A1-330B0801627A}"/>
    <cellStyle name="Input 3 5 6 5" xfId="2541" xr:uid="{88FAE9F6-D6CA-4FBA-B0DE-8A7729E63693}"/>
    <cellStyle name="Input 3 5 6 5 2" xfId="6597" xr:uid="{BBD43DB1-13D1-4F0B-B8BC-2E505C09FA63}"/>
    <cellStyle name="Input 3 5 6 5 2 2" xfId="14812" xr:uid="{05D210C0-FA3A-4ADE-B9AE-1C6AE4F3BCDD}"/>
    <cellStyle name="Input 3 5 6 5 2 3" xfId="22676" xr:uid="{A526EB04-42F4-4D6F-B41F-00F6EBE65981}"/>
    <cellStyle name="Input 3 5 6 5 2 4" xfId="30656" xr:uid="{B8AD8B24-0765-4F8E-86BC-EE58775846FB}"/>
    <cellStyle name="Input 3 5 6 5 2 5" xfId="38483" xr:uid="{188AC79C-2DBF-4E91-AAAE-F868FE1268D8}"/>
    <cellStyle name="Input 3 5 6 5 2 6" xfId="46436" xr:uid="{F01F83D8-0CF4-4FA0-9778-64B12DE178B7}"/>
    <cellStyle name="Input 3 5 6 5 3" xfId="10767" xr:uid="{60606E67-8897-45BB-896D-D851EC5D8117}"/>
    <cellStyle name="Input 3 5 6 5 4" xfId="18632" xr:uid="{4BFCC967-57FD-4CCF-955B-594BADE16977}"/>
    <cellStyle name="Input 3 5 6 5 5" xfId="26635" xr:uid="{FAE7127A-C53B-4CCE-A7BC-757A7AF94761}"/>
    <cellStyle name="Input 3 5 6 5 6" xfId="34462" xr:uid="{08B559DD-D70B-4D24-9B49-662E76F55BFE}"/>
    <cellStyle name="Input 3 5 6 5 7" xfId="42423" xr:uid="{E2C89293-2BCA-4F74-B621-BD0F44231005}"/>
    <cellStyle name="Input 3 5 6 6" xfId="2867" xr:uid="{274D2796-BBEC-454B-B54E-48384E19D51E}"/>
    <cellStyle name="Input 3 5 6 6 2" xfId="6917" xr:uid="{4437959E-513E-4594-B45D-F331DFF6EC08}"/>
    <cellStyle name="Input 3 5 6 6 2 2" xfId="15132" xr:uid="{D7C95E0B-4E2A-4AD1-894A-C8641B1FFF48}"/>
    <cellStyle name="Input 3 5 6 6 2 3" xfId="22996" xr:uid="{D1E62615-4C5B-48EE-83F3-1C186836D0FE}"/>
    <cellStyle name="Input 3 5 6 6 2 4" xfId="30976" xr:uid="{1114A5DE-C1F3-432B-BE86-DCE6C852EB38}"/>
    <cellStyle name="Input 3 5 6 6 2 5" xfId="38803" xr:uid="{A7D178B7-3432-4F38-843F-1C5C47CC0804}"/>
    <cellStyle name="Input 3 5 6 6 2 6" xfId="46756" xr:uid="{51DC9F40-E047-449F-928A-587BAF43956B}"/>
    <cellStyle name="Input 3 5 6 6 3" xfId="11093" xr:uid="{196CD878-9894-4275-8255-95AD2AE4AB2A}"/>
    <cellStyle name="Input 3 5 6 6 4" xfId="18958" xr:uid="{37F65B61-0CD4-427D-ADA3-15D822C0A2D2}"/>
    <cellStyle name="Input 3 5 6 6 5" xfId="26961" xr:uid="{05F16094-520C-48F3-A710-8899A0BD8A99}"/>
    <cellStyle name="Input 3 5 6 6 6" xfId="34788" xr:uid="{FC76D8E7-EFAE-48FF-80B5-44FD4B4D34E6}"/>
    <cellStyle name="Input 3 5 6 6 7" xfId="42749" xr:uid="{DE44886A-3D00-4F28-BC32-7DA49E398831}"/>
    <cellStyle name="Input 3 5 6 7" xfId="3183" xr:uid="{565D1963-1752-4EB0-9873-88BF6FA94B7C}"/>
    <cellStyle name="Input 3 5 6 7 2" xfId="7216" xr:uid="{FFE557F2-C639-4644-BD00-EF90A384C07E}"/>
    <cellStyle name="Input 3 5 6 7 2 2" xfId="15431" xr:uid="{FB8C271A-E0B8-4922-9EC2-8A66D2C19E2B}"/>
    <cellStyle name="Input 3 5 6 7 2 3" xfId="23295" xr:uid="{6A5CE291-5990-45F5-A028-FFEEA471685F}"/>
    <cellStyle name="Input 3 5 6 7 2 4" xfId="31275" xr:uid="{8EB2C026-7CB3-4A00-A9DF-2C05F20A2A3A}"/>
    <cellStyle name="Input 3 5 6 7 2 5" xfId="39102" xr:uid="{9D440EEA-D4EB-491E-988E-E6D1AFB0C769}"/>
    <cellStyle name="Input 3 5 6 7 2 6" xfId="47055" xr:uid="{802BF0A7-2727-4B4A-9D9A-9AC88289E1C3}"/>
    <cellStyle name="Input 3 5 6 7 3" xfId="11407" xr:uid="{FE62A2A5-C258-4556-A231-9B43FECB0C0B}"/>
    <cellStyle name="Input 3 5 6 7 4" xfId="19274" xr:uid="{D9995D35-81A7-466C-801A-F9367FC4E9A3}"/>
    <cellStyle name="Input 3 5 6 7 5" xfId="27274" xr:uid="{3F4DADFB-2E93-415D-8FDF-080262B8512F}"/>
    <cellStyle name="Input 3 5 6 7 6" xfId="35104" xr:uid="{CE99A279-11CE-405D-83E6-61B9DF6D7818}"/>
    <cellStyle name="Input 3 5 6 7 7" xfId="43065" xr:uid="{D6EA2AD5-7ECB-4238-83A2-9E5623BF5644}"/>
    <cellStyle name="Input 3 5 6 8" xfId="3496" xr:uid="{9BAF0C06-309F-43A2-ABA1-2CA00A13C00B}"/>
    <cellStyle name="Input 3 5 6 8 2" xfId="7524" xr:uid="{04883034-A181-4707-AE6D-4DA139E08334}"/>
    <cellStyle name="Input 3 5 6 8 2 2" xfId="15739" xr:uid="{073150A1-6C81-4C51-ACDF-271366BC3B96}"/>
    <cellStyle name="Input 3 5 6 8 2 3" xfId="23603" xr:uid="{22FF8173-5CE5-48D1-B85F-BFE512027212}"/>
    <cellStyle name="Input 3 5 6 8 2 4" xfId="31583" xr:uid="{43ED4628-D458-4E56-95E5-20B34A43D88D}"/>
    <cellStyle name="Input 3 5 6 8 2 5" xfId="39410" xr:uid="{98D05F44-D3ED-4103-90F3-CA8EFD66BBA4}"/>
    <cellStyle name="Input 3 5 6 8 2 6" xfId="47363" xr:uid="{59FF543B-B668-4ED2-A4A0-1177356FDA34}"/>
    <cellStyle name="Input 3 5 6 8 3" xfId="11720" xr:uid="{0228C5D9-FB04-4854-A527-1062EDC1407D}"/>
    <cellStyle name="Input 3 5 6 8 4" xfId="19587" xr:uid="{0102210A-E81A-4FAE-B4DE-2604F0DFE85A}"/>
    <cellStyle name="Input 3 5 6 8 5" xfId="27587" xr:uid="{05D5FACD-23B3-4832-85F4-9F004A303D08}"/>
    <cellStyle name="Input 3 5 6 8 6" xfId="35417" xr:uid="{6E7199CD-EA52-489B-8AEB-35C9DA34A3AC}"/>
    <cellStyle name="Input 3 5 6 8 7" xfId="43378" xr:uid="{DB355F8B-942B-49F0-9F8B-2DAEA840D769}"/>
    <cellStyle name="Input 3 5 6 9" xfId="3792" xr:uid="{0880F298-CEFE-4E87-8C3B-496BA91F10B5}"/>
    <cellStyle name="Input 3 5 6 9 2" xfId="7820" xr:uid="{A1FBA058-2B3E-43D6-A9E2-E9E311A60BE0}"/>
    <cellStyle name="Input 3 5 6 9 2 2" xfId="16035" xr:uid="{F8F18F78-C64D-440A-BAAD-384D47777B66}"/>
    <cellStyle name="Input 3 5 6 9 2 3" xfId="23899" xr:uid="{79BC2C8F-85B8-4CBD-8CC2-7AD7F263CE80}"/>
    <cellStyle name="Input 3 5 6 9 2 4" xfId="31879" xr:uid="{C6067440-3E30-4EEE-876C-AF98EE26B843}"/>
    <cellStyle name="Input 3 5 6 9 2 5" xfId="39706" xr:uid="{5FB35EC3-FAF6-4121-AA19-DDC5D41B5E32}"/>
    <cellStyle name="Input 3 5 6 9 2 6" xfId="47659" xr:uid="{D1C0F800-EA26-42C0-9328-F6ED98FE589E}"/>
    <cellStyle name="Input 3 5 6 9 3" xfId="12016" xr:uid="{B78C709E-115D-4241-ADF2-CA16E74E7B9A}"/>
    <cellStyle name="Input 3 5 6 9 4" xfId="19883" xr:uid="{CFE67B94-3546-4707-A2E7-076ECC556C05}"/>
    <cellStyle name="Input 3 5 6 9 5" xfId="27883" xr:uid="{CEF6D968-3E47-4532-8CF9-468375C91EEE}"/>
    <cellStyle name="Input 3 5 6 9 6" xfId="35713" xr:uid="{C28254B4-6D98-4007-8979-976EF8D74CB1}"/>
    <cellStyle name="Input 3 5 6 9 7" xfId="43674" xr:uid="{1FA1D6D2-E379-49F7-8457-BE868D14B7D9}"/>
    <cellStyle name="Input 3 5 7" xfId="1295" xr:uid="{72A37C99-CFAD-4B13-99C0-665A527C010A}"/>
    <cellStyle name="Input 3 5 7 2" xfId="5413" xr:uid="{ADC102CF-4EEB-4860-9B25-0A1093B5D798}"/>
    <cellStyle name="Input 3 5 7 2 2" xfId="13628" xr:uid="{EA217922-1A92-49FE-BFFD-C7CFE8DDB826}"/>
    <cellStyle name="Input 3 5 7 2 3" xfId="21492" xr:uid="{919D1FF1-4F8D-401E-9BDA-D178CF0019C8}"/>
    <cellStyle name="Input 3 5 7 2 4" xfId="29472" xr:uid="{78718BE0-15B4-4C49-908E-43F172CE628D}"/>
    <cellStyle name="Input 3 5 7 2 5" xfId="37299" xr:uid="{1BA8BF9A-F6BC-4598-A959-7DDC1F41445D}"/>
    <cellStyle name="Input 3 5 7 2 6" xfId="45252" xr:uid="{2BEC1180-D13C-4603-AB82-D5F1B812F92D}"/>
    <cellStyle name="Input 3 5 7 3" xfId="9524" xr:uid="{C7BD6BE3-E659-4FC1-8B71-F59EF0148E67}"/>
    <cellStyle name="Input 3 5 7 4" xfId="17386" xr:uid="{18A87A47-A69E-4098-B9AD-D53E187AB18C}"/>
    <cellStyle name="Input 3 5 7 5" xfId="25399" xr:uid="{72E06BFD-B9FA-43FC-ACF5-C7451F435FF8}"/>
    <cellStyle name="Input 3 5 7 6" xfId="33216" xr:uid="{D34B70F6-7D9B-4828-B942-D2CD94BF9A3E}"/>
    <cellStyle name="Input 3 5 7 7" xfId="41177" xr:uid="{FF714F6D-EB51-4F87-94E1-78F462CB158C}"/>
    <cellStyle name="Input 3 5 8" xfId="1639" xr:uid="{679B71C7-E89C-427D-A920-BAA593EE5AC0}"/>
    <cellStyle name="Input 3 5 8 2" xfId="5734" xr:uid="{FCE3921D-7178-4D14-BEC9-3E2A4A170387}"/>
    <cellStyle name="Input 3 5 8 2 2" xfId="13949" xr:uid="{988C546F-E2CF-444C-B94F-98F91015778E}"/>
    <cellStyle name="Input 3 5 8 2 3" xfId="21813" xr:uid="{643DD7DD-EDE9-4BA4-B445-E9870149F7D5}"/>
    <cellStyle name="Input 3 5 8 2 4" xfId="29793" xr:uid="{340F89F6-1FF3-4B0D-8D29-EC7D9A5C0D38}"/>
    <cellStyle name="Input 3 5 8 2 5" xfId="37620" xr:uid="{6F7441ED-8B06-41B5-9FB0-244981E2DFDE}"/>
    <cellStyle name="Input 3 5 8 2 6" xfId="45573" xr:uid="{88003368-49B7-4D9E-8A80-EEF543514944}"/>
    <cellStyle name="Input 3 5 8 3" xfId="9866" xr:uid="{5E893B08-AF3C-493D-BF0F-EF9FF29E6837}"/>
    <cellStyle name="Input 3 5 8 4" xfId="17730" xr:uid="{4712FE40-A70B-4140-8C08-0D837640EFDD}"/>
    <cellStyle name="Input 3 5 8 5" xfId="25740" xr:uid="{92B5822F-CA44-45A6-A884-2AFD0560D566}"/>
    <cellStyle name="Input 3 5 8 6" xfId="33560" xr:uid="{59F32A72-7C6F-4F14-B006-377ECD74BA86}"/>
    <cellStyle name="Input 3 5 8 7" xfId="41521" xr:uid="{695494DF-39ED-471A-9846-6844FEB7C254}"/>
    <cellStyle name="Input 3 5 9" xfId="1978" xr:uid="{6616555A-EC47-46F4-A2D7-68FF365AA0B2}"/>
    <cellStyle name="Input 3 5 9 2" xfId="6052" xr:uid="{E15148D7-2152-44C0-B1A1-08ACD5A1BA1C}"/>
    <cellStyle name="Input 3 5 9 2 2" xfId="14267" xr:uid="{3126DC0C-4690-44B4-A06D-46DEBD40728F}"/>
    <cellStyle name="Input 3 5 9 2 3" xfId="22131" xr:uid="{3E336D26-17C8-4CEF-AD08-BA4CD0023031}"/>
    <cellStyle name="Input 3 5 9 2 4" xfId="30111" xr:uid="{A010DE4B-35AD-4835-9794-CBC299FD7EC8}"/>
    <cellStyle name="Input 3 5 9 2 5" xfId="37938" xr:uid="{B63D1AFD-029E-45E2-95F0-FB92DD6A76C1}"/>
    <cellStyle name="Input 3 5 9 2 6" xfId="45891" xr:uid="{727259EB-3053-4ECE-9940-D13D642942B9}"/>
    <cellStyle name="Input 3 5 9 3" xfId="10204" xr:uid="{5262EE38-4A02-4CFC-8C63-9CABACD4A855}"/>
    <cellStyle name="Input 3 5 9 4" xfId="18069" xr:uid="{FD85F07C-1E3C-4322-A0AC-47F974623670}"/>
    <cellStyle name="Input 3 5 9 5" xfId="26076" xr:uid="{D216B2E3-7825-4085-B9EA-7AA8E1E28339}"/>
    <cellStyle name="Input 3 5 9 6" xfId="33899" xr:uid="{CBAAD5D2-BFD6-4BEA-8750-33C84EB3CC04}"/>
    <cellStyle name="Input 3 5 9 7" xfId="41860" xr:uid="{E2FD1879-B666-404F-B702-47814BC57145}"/>
    <cellStyle name="Input 3 6" xfId="882" xr:uid="{6322153B-7AB2-4B34-AB39-00996BD4DFFB}"/>
    <cellStyle name="Input 3 6 10" xfId="2310" xr:uid="{15008785-1B91-4C82-8F67-0473B9F482E7}"/>
    <cellStyle name="Input 3 6 10 2" xfId="6380" xr:uid="{55961C49-5A77-4E43-94C9-DB28B99F2B6A}"/>
    <cellStyle name="Input 3 6 10 2 2" xfId="14595" xr:uid="{EFB96BD0-E822-45FB-962B-EC6FA8569449}"/>
    <cellStyle name="Input 3 6 10 2 3" xfId="22459" xr:uid="{CEE8FE71-24D5-473A-9E39-795F9937AD72}"/>
    <cellStyle name="Input 3 6 10 2 4" xfId="30439" xr:uid="{DC5371FF-795A-460A-B16E-46672CF36A8A}"/>
    <cellStyle name="Input 3 6 10 2 5" xfId="38266" xr:uid="{DE175EBD-CF4E-4AF3-A94A-E449EC6B4719}"/>
    <cellStyle name="Input 3 6 10 2 6" xfId="46219" xr:uid="{B4297AD6-B0CC-458F-9DCF-53FA74094556}"/>
    <cellStyle name="Input 3 6 10 3" xfId="10536" xr:uid="{7997DB17-14FC-4964-B2DC-E19C9F6087E0}"/>
    <cellStyle name="Input 3 6 10 4" xfId="18401" xr:uid="{951286E0-C883-4C34-AEB0-BF69840D6C08}"/>
    <cellStyle name="Input 3 6 10 5" xfId="26407" xr:uid="{6F5AC73A-1573-4494-A2CC-A992603A90B9}"/>
    <cellStyle name="Input 3 6 10 6" xfId="34231" xr:uid="{15D6D334-3081-412A-84F1-0BD54B92FF06}"/>
    <cellStyle name="Input 3 6 10 7" xfId="42192" xr:uid="{0667FEA5-AB02-4502-B079-01D87BAC69D7}"/>
    <cellStyle name="Input 3 6 11" xfId="2641" xr:uid="{498E2233-6D99-43D6-B75F-71CEBEEDC7BF}"/>
    <cellStyle name="Input 3 6 11 2" xfId="6691" xr:uid="{55809352-60F4-4185-A0AF-2C309E2CFF8E}"/>
    <cellStyle name="Input 3 6 11 2 2" xfId="14906" xr:uid="{7654CD87-6C5F-446E-A7AF-A9D8012FF956}"/>
    <cellStyle name="Input 3 6 11 2 3" xfId="22770" xr:uid="{BA82FD51-9843-404F-BA6C-62DFF88930AE}"/>
    <cellStyle name="Input 3 6 11 2 4" xfId="30750" xr:uid="{79AA31DA-2BF1-4B0A-8936-54CA7F13F053}"/>
    <cellStyle name="Input 3 6 11 2 5" xfId="38577" xr:uid="{36ECC580-C5F6-47B4-935C-5E30FF6C5920}"/>
    <cellStyle name="Input 3 6 11 2 6" xfId="46530" xr:uid="{FD5F9A35-5D2A-4518-A710-7CA9DE9224F7}"/>
    <cellStyle name="Input 3 6 11 3" xfId="10867" xr:uid="{9A8DC0A0-D242-42B3-9F5B-FEEE792BBDD6}"/>
    <cellStyle name="Input 3 6 11 4" xfId="18732" xr:uid="{435E0B12-82E8-49FF-BE8C-747C2E3C68CD}"/>
    <cellStyle name="Input 3 6 11 5" xfId="26735" xr:uid="{E75451FD-0664-43A1-A208-11A603BD87C8}"/>
    <cellStyle name="Input 3 6 11 6" xfId="34562" xr:uid="{A247CD05-0E47-485C-82D8-6F363DFE2DF8}"/>
    <cellStyle name="Input 3 6 11 7" xfId="42523" xr:uid="{13EE396C-E698-462B-B1AB-57FCB0C7BAA2}"/>
    <cellStyle name="Input 3 6 12" xfId="2952" xr:uid="{6B580AEF-DBAF-4733-B9B8-EB3868740697}"/>
    <cellStyle name="Input 3 6 12 2" xfId="6999" xr:uid="{FD2D1BB8-F97E-48B5-ADE9-E5D2C4B37404}"/>
    <cellStyle name="Input 3 6 12 2 2" xfId="15214" xr:uid="{C1ACAD8D-3BB6-4ADE-A414-3DE565ECE91E}"/>
    <cellStyle name="Input 3 6 12 2 3" xfId="23078" xr:uid="{19E064FF-5860-41F3-9476-018E37E50B05}"/>
    <cellStyle name="Input 3 6 12 2 4" xfId="31058" xr:uid="{124E4D20-F9D1-4B81-B101-28571EC64D06}"/>
    <cellStyle name="Input 3 6 12 2 5" xfId="38885" xr:uid="{5435C25A-B447-4584-88DF-F28FE570C0F1}"/>
    <cellStyle name="Input 3 6 12 2 6" xfId="46838" xr:uid="{5D49FAB5-A8DB-46FA-A4D3-399AAAF83AAC}"/>
    <cellStyle name="Input 3 6 12 3" xfId="11178" xr:uid="{6914F82F-6417-4D87-A1D5-1C325284D47E}"/>
    <cellStyle name="Input 3 6 12 4" xfId="19043" xr:uid="{3B9B8401-F96D-40DC-8FF1-027AD24E342E}"/>
    <cellStyle name="Input 3 6 12 5" xfId="27045" xr:uid="{26668D88-2413-4CA8-AFCD-4A4698A1219A}"/>
    <cellStyle name="Input 3 6 12 6" xfId="34873" xr:uid="{C06CFCF1-E3BC-4BEB-BF5E-229AFBCCD75D}"/>
    <cellStyle name="Input 3 6 12 7" xfId="42834" xr:uid="{5BBF645D-CDE0-46E7-8240-5C7E736FC218}"/>
    <cellStyle name="Input 3 6 13" xfId="3276" xr:uid="{2B6C052C-132A-4A36-A7B6-8469221B7502}"/>
    <cellStyle name="Input 3 6 13 2" xfId="7304" xr:uid="{ED206797-A872-4C71-A54D-A69F4939D791}"/>
    <cellStyle name="Input 3 6 13 2 2" xfId="15519" xr:uid="{773E653B-5871-4F69-8267-DC7990F2075D}"/>
    <cellStyle name="Input 3 6 13 2 3" xfId="23383" xr:uid="{70B3A08B-B29F-4FB3-8EF3-85BBD198BFB4}"/>
    <cellStyle name="Input 3 6 13 2 4" xfId="31363" xr:uid="{26D34D1E-2A0F-4494-AD93-B36D60BBC740}"/>
    <cellStyle name="Input 3 6 13 2 5" xfId="39190" xr:uid="{25AE7AED-381A-4832-A803-FBA108B7A89B}"/>
    <cellStyle name="Input 3 6 13 2 6" xfId="47143" xr:uid="{93CDD217-0FBF-4B35-B00B-B1F218876710}"/>
    <cellStyle name="Input 3 6 13 3" xfId="11500" xr:uid="{370DEB04-65ED-4F29-B859-A2CB771FD76E}"/>
    <cellStyle name="Input 3 6 13 4" xfId="19367" xr:uid="{9C4545F6-17FA-42E7-BFF8-58EA8F297C7B}"/>
    <cellStyle name="Input 3 6 13 5" xfId="27367" xr:uid="{817A8E7D-E037-4589-9C45-D3ED93CB8721}"/>
    <cellStyle name="Input 3 6 13 6" xfId="35197" xr:uid="{82EA1B6F-109C-47D9-B859-FD0610DF3E80}"/>
    <cellStyle name="Input 3 6 13 7" xfId="43158" xr:uid="{C87D839D-E200-4197-99E3-3EF33258F6C2}"/>
    <cellStyle name="Input 3 6 14" xfId="3569" xr:uid="{F6EDD922-480C-4D34-B2F1-67834C6CBC67}"/>
    <cellStyle name="Input 3 6 14 2" xfId="7597" xr:uid="{55BCD816-436B-4CEB-B63A-B3707D4C6455}"/>
    <cellStyle name="Input 3 6 14 2 2" xfId="15812" xr:uid="{0D0051EB-BCC3-4D32-918B-AAB2D02D5853}"/>
    <cellStyle name="Input 3 6 14 2 3" xfId="23676" xr:uid="{74A2B0C1-A339-47C4-B54E-00DF71703F18}"/>
    <cellStyle name="Input 3 6 14 2 4" xfId="31656" xr:uid="{D997FB73-AC6B-459E-8A79-650E8874761A}"/>
    <cellStyle name="Input 3 6 14 2 5" xfId="39483" xr:uid="{32052969-BD93-4083-9A9E-A693C892CDC7}"/>
    <cellStyle name="Input 3 6 14 2 6" xfId="47436" xr:uid="{C14A7E64-D1B4-4EFD-AD90-12474836C260}"/>
    <cellStyle name="Input 3 6 14 3" xfId="11793" xr:uid="{11FF87DD-832E-4E14-B327-57E0F7AF05FC}"/>
    <cellStyle name="Input 3 6 14 4" xfId="19660" xr:uid="{B92967FB-AFF0-4FEB-B8BB-3BE540059D0C}"/>
    <cellStyle name="Input 3 6 14 5" xfId="27660" xr:uid="{76F73DF1-9411-4743-9E5C-B75426F4140C}"/>
    <cellStyle name="Input 3 6 14 6" xfId="35490" xr:uid="{7772CF8F-E4D2-46B6-AB5C-BF86436A8119}"/>
    <cellStyle name="Input 3 6 14 7" xfId="43451" xr:uid="{782059AC-31DF-401A-9460-44B5A57DF079}"/>
    <cellStyle name="Input 3 6 15" xfId="3862" xr:uid="{9EB74415-9959-4F94-A1D2-3FA2228544BD}"/>
    <cellStyle name="Input 3 6 15 2" xfId="7887" xr:uid="{D9EFAC43-9B18-44EC-977D-5DFE21253E51}"/>
    <cellStyle name="Input 3 6 15 2 2" xfId="16102" xr:uid="{22BB18B0-7401-400A-A9CF-4DA1DDB0EF1D}"/>
    <cellStyle name="Input 3 6 15 2 3" xfId="23966" xr:uid="{5F6C0699-512E-4541-BE10-6EB3DDC453B2}"/>
    <cellStyle name="Input 3 6 15 2 4" xfId="31946" xr:uid="{61404FC9-849B-4B0A-B575-4C23A8913ACC}"/>
    <cellStyle name="Input 3 6 15 2 5" xfId="39773" xr:uid="{C59DC1E2-AC7D-41BD-BD37-EA2272BDBA66}"/>
    <cellStyle name="Input 3 6 15 2 6" xfId="47726" xr:uid="{363983F3-457B-4891-8B01-17CB08A3E1EB}"/>
    <cellStyle name="Input 3 6 15 3" xfId="12086" xr:uid="{AC976CC6-1498-41B9-9762-BE9BFA6C11BA}"/>
    <cellStyle name="Input 3 6 15 4" xfId="19953" xr:uid="{3292DA09-1F33-4442-AF9F-28C7D069FF69}"/>
    <cellStyle name="Input 3 6 15 5" xfId="27953" xr:uid="{5D608B36-38B2-4E32-AE40-8171AE72276C}"/>
    <cellStyle name="Input 3 6 15 6" xfId="35783" xr:uid="{2E58324E-531D-4A95-9395-2119B7D017D9}"/>
    <cellStyle name="Input 3 6 15 7" xfId="43744" xr:uid="{204DB769-220B-4146-B404-0E4AF6D6BE7E}"/>
    <cellStyle name="Input 3 6 16" xfId="4167" xr:uid="{27562BD2-FEC6-4C51-912B-32EA04770E92}"/>
    <cellStyle name="Input 3 6 16 2" xfId="8173" xr:uid="{57DF76BE-E8D5-4AEE-A8C3-1ABC7FAB1230}"/>
    <cellStyle name="Input 3 6 16 2 2" xfId="16388" xr:uid="{6177E840-9790-42F1-A012-20687479BA24}"/>
    <cellStyle name="Input 3 6 16 2 3" xfId="24252" xr:uid="{2D49192F-87E5-45BA-8FA2-A6230FE96AA9}"/>
    <cellStyle name="Input 3 6 16 2 4" xfId="32232" xr:uid="{0634189F-E732-4718-B42C-5FC8CCCE1AA1}"/>
    <cellStyle name="Input 3 6 16 2 5" xfId="40059" xr:uid="{DDED65D7-7578-4373-A6D1-59310C2B885C}"/>
    <cellStyle name="Input 3 6 16 2 6" xfId="48012" xr:uid="{E993F86E-1BA5-4560-84F3-22969E1D3FFD}"/>
    <cellStyle name="Input 3 6 16 3" xfId="12389" xr:uid="{E45EDC27-1E9C-4541-ADC8-05A0F7F9FDB4}"/>
    <cellStyle name="Input 3 6 16 4" xfId="20258" xr:uid="{8D2D173A-E963-421D-AFC2-B134921F46A2}"/>
    <cellStyle name="Input 3 6 16 5" xfId="28253" xr:uid="{AAFA128B-9618-41A5-AFDF-C9928D867072}"/>
    <cellStyle name="Input 3 6 16 6" xfId="36088" xr:uid="{4FBBF066-33EE-4735-B650-5B9FA1DAB3E4}"/>
    <cellStyle name="Input 3 6 16 7" xfId="44049" xr:uid="{6A6C4E81-29F7-46B7-9CD2-51A29589D730}"/>
    <cellStyle name="Input 3 6 17" xfId="4448" xr:uid="{43C3B010-D86C-4344-B92B-1EFE87864792}"/>
    <cellStyle name="Input 3 6 17 2" xfId="8452" xr:uid="{5DCA6572-481C-4AA9-B6B4-A5D2131F31FD}"/>
    <cellStyle name="Input 3 6 17 2 2" xfId="16667" xr:uid="{C3D007F2-8F80-4041-B2C0-F6A9304889EA}"/>
    <cellStyle name="Input 3 6 17 2 3" xfId="24531" xr:uid="{1398B271-A6D0-48BF-8238-21A882798EB9}"/>
    <cellStyle name="Input 3 6 17 2 4" xfId="32511" xr:uid="{22759AD1-CDE3-4C7D-BBC4-027413DE5D6B}"/>
    <cellStyle name="Input 3 6 17 2 5" xfId="40338" xr:uid="{B04715BA-1E00-41ED-AEE6-C918068D10FB}"/>
    <cellStyle name="Input 3 6 17 2 6" xfId="48291" xr:uid="{2CB14E16-BDF8-458E-9608-9752FA3ED454}"/>
    <cellStyle name="Input 3 6 17 3" xfId="12670" xr:uid="{99D5CDDB-313C-4E80-B689-07AEF80C2E5A}"/>
    <cellStyle name="Input 3 6 17 4" xfId="20539" xr:uid="{4DFC4D2B-07A7-4106-8CCB-203A8A8ECEE2}"/>
    <cellStyle name="Input 3 6 17 5" xfId="28534" xr:uid="{43D14061-D38A-40AF-9AA4-1D375F81E4B7}"/>
    <cellStyle name="Input 3 6 17 6" xfId="36369" xr:uid="{541466F0-4E95-47A1-95CC-45164E536BD2}"/>
    <cellStyle name="Input 3 6 17 7" xfId="44330" xr:uid="{A9378CF9-88B3-4FDE-9C52-4598E21D5FB7}"/>
    <cellStyle name="Input 3 6 18" xfId="5029" xr:uid="{1078A976-1FBB-4108-BFC6-847DD217C8D8}"/>
    <cellStyle name="Input 3 6 18 2" xfId="13244" xr:uid="{8AB83BB1-DFFF-47A7-96B9-730EC73A262E}"/>
    <cellStyle name="Input 3 6 18 3" xfId="21108" xr:uid="{6D2E31B3-FDFF-47B4-AE5D-8201A72BB988}"/>
    <cellStyle name="Input 3 6 18 4" xfId="29088" xr:uid="{B64C7D2C-6415-46B4-9D28-2F69A58F00A7}"/>
    <cellStyle name="Input 3 6 18 5" xfId="36915" xr:uid="{6FA49417-6608-49FB-9774-908DF6E12D4B}"/>
    <cellStyle name="Input 3 6 18 6" xfId="44868" xr:uid="{557242BB-B91E-47B0-B2EB-033547AE7AD2}"/>
    <cellStyle name="Input 3 6 19" xfId="9112" xr:uid="{9FF8955D-3CD5-452F-B191-ED6B53517939}"/>
    <cellStyle name="Input 3 6 2" xfId="956" xr:uid="{419B7261-B0AE-48E4-862E-51756DA29088}"/>
    <cellStyle name="Input 3 6 2 10" xfId="3934" xr:uid="{8B08B827-A2E6-4383-B960-66D56248040F}"/>
    <cellStyle name="Input 3 6 2 10 2" xfId="7953" xr:uid="{554202E7-0C98-4293-ACBA-9A1D3BF37ED6}"/>
    <cellStyle name="Input 3 6 2 10 2 2" xfId="16168" xr:uid="{330467E8-477E-4AF4-B76E-AEB80B132CA6}"/>
    <cellStyle name="Input 3 6 2 10 2 3" xfId="24032" xr:uid="{5B6C92D2-63A4-4D96-ABFC-BF2EBC872ED0}"/>
    <cellStyle name="Input 3 6 2 10 2 4" xfId="32012" xr:uid="{401B711B-571C-43D7-9468-128F78D3BAFF}"/>
    <cellStyle name="Input 3 6 2 10 2 5" xfId="39839" xr:uid="{044D619A-524A-40BD-A527-F3433E67E5B9}"/>
    <cellStyle name="Input 3 6 2 10 2 6" xfId="47792" xr:uid="{2EED7CE9-1EF4-4060-9AFD-599223375186}"/>
    <cellStyle name="Input 3 6 2 10 3" xfId="12156" xr:uid="{C38E3A25-8E82-47F2-9D53-C0C5C8145EB2}"/>
    <cellStyle name="Input 3 6 2 10 4" xfId="20025" xr:uid="{425FCE90-3C31-49CB-AC17-3C06A68D3984}"/>
    <cellStyle name="Input 3 6 2 10 5" xfId="28022" xr:uid="{0E73234E-95E1-4B3A-A482-75446ADA2583}"/>
    <cellStyle name="Input 3 6 2 10 6" xfId="35855" xr:uid="{C21B6F5A-43DC-4501-9E58-2D7786535EF0}"/>
    <cellStyle name="Input 3 6 2 10 7" xfId="43816" xr:uid="{E98C315C-01C5-4783-B958-63C4C39A3257}"/>
    <cellStyle name="Input 3 6 2 11" xfId="4233" xr:uid="{43B0B838-7C8D-4C56-870F-AE06975773E2}"/>
    <cellStyle name="Input 3 6 2 11 2" xfId="8239" xr:uid="{D507D7B8-1C6E-4A7F-9812-2C1C74813863}"/>
    <cellStyle name="Input 3 6 2 11 2 2" xfId="16454" xr:uid="{DC1C81C5-A407-4F87-A8BB-1A10DEE44D36}"/>
    <cellStyle name="Input 3 6 2 11 2 3" xfId="24318" xr:uid="{1A76DBC4-4068-448E-84C7-167FB7EB8023}"/>
    <cellStyle name="Input 3 6 2 11 2 4" xfId="32298" xr:uid="{C5CDA7C8-67D6-462D-BF0C-036717B159D9}"/>
    <cellStyle name="Input 3 6 2 11 2 5" xfId="40125" xr:uid="{1AAB22FC-8DF4-4084-A8F6-E09DDC1F2758}"/>
    <cellStyle name="Input 3 6 2 11 2 6" xfId="48078" xr:uid="{6B2AF12B-B0CE-4BF8-9139-9CED0E810317}"/>
    <cellStyle name="Input 3 6 2 11 3" xfId="12455" xr:uid="{20678BB7-568B-40FA-9750-0652BE91C7A2}"/>
    <cellStyle name="Input 3 6 2 11 4" xfId="20324" xr:uid="{DEDE4C35-C877-4F62-AB0A-CE76A798CC45}"/>
    <cellStyle name="Input 3 6 2 11 5" xfId="28319" xr:uid="{B60F940E-32A7-4D0C-A47D-506A888D85BA}"/>
    <cellStyle name="Input 3 6 2 11 6" xfId="36154" xr:uid="{800EC89B-FCBA-4221-8C24-342F6337DA08}"/>
    <cellStyle name="Input 3 6 2 11 7" xfId="44115" xr:uid="{18CE311B-AA76-4BF5-B3DB-D6F981105F49}"/>
    <cellStyle name="Input 3 6 2 12" xfId="4520" xr:uid="{70410187-24E7-4700-A780-E501A5507DDE}"/>
    <cellStyle name="Input 3 6 2 12 2" xfId="8518" xr:uid="{238FCDC1-969F-417D-A478-1B351F15DAC0}"/>
    <cellStyle name="Input 3 6 2 12 2 2" xfId="16733" xr:uid="{AF04A1A3-A451-40F5-97A2-C50C83FCED6E}"/>
    <cellStyle name="Input 3 6 2 12 2 3" xfId="24597" xr:uid="{D0EFA314-0733-4DB6-925B-471AD384390D}"/>
    <cellStyle name="Input 3 6 2 12 2 4" xfId="32577" xr:uid="{6BFF30ED-6D27-438E-A813-11037013611F}"/>
    <cellStyle name="Input 3 6 2 12 2 5" xfId="40404" xr:uid="{2AC983FB-8F56-469F-A802-03FF92834AFC}"/>
    <cellStyle name="Input 3 6 2 12 2 6" xfId="48357" xr:uid="{CA4E0568-5D14-422F-B9D0-FF7832F72D30}"/>
    <cellStyle name="Input 3 6 2 12 3" xfId="12741" xr:uid="{FC270128-89C4-42B0-B41A-F49221745B76}"/>
    <cellStyle name="Input 3 6 2 12 4" xfId="20611" xr:uid="{9858098F-DFF5-424F-ADA3-1D1A467B717F}"/>
    <cellStyle name="Input 3 6 2 12 5" xfId="28604" xr:uid="{9D6B2622-65B4-4081-9689-E8464CE39EDE}"/>
    <cellStyle name="Input 3 6 2 12 6" xfId="36441" xr:uid="{B32C938B-1A7D-444E-A65D-C462A61BEDC6}"/>
    <cellStyle name="Input 3 6 2 12 7" xfId="44402" xr:uid="{57FF1CE5-21AD-4605-89FF-5C23F03FCFB2}"/>
    <cellStyle name="Input 3 6 2 13" xfId="5095" xr:uid="{36A9496C-90F2-4433-97F9-E717AB9C94AF}"/>
    <cellStyle name="Input 3 6 2 13 2" xfId="13310" xr:uid="{64A4D169-579F-4D2D-8DEA-551EB3215FEC}"/>
    <cellStyle name="Input 3 6 2 13 3" xfId="21174" xr:uid="{4B2CF843-9EF8-4B6A-BCFC-112FDDA9EEB6}"/>
    <cellStyle name="Input 3 6 2 13 4" xfId="29154" xr:uid="{C4FB98BD-003A-4C1B-80B8-4DDF2D6DBE9C}"/>
    <cellStyle name="Input 3 6 2 13 5" xfId="36981" xr:uid="{FFF5F418-16DD-4294-869C-8F980F9353D7}"/>
    <cellStyle name="Input 3 6 2 13 6" xfId="44934" xr:uid="{0CCC01C5-A963-4432-8F24-85730D874AE5}"/>
    <cellStyle name="Input 3 6 2 14" xfId="9185" xr:uid="{42E8D813-3210-4106-84B2-458CFD9518BC}"/>
    <cellStyle name="Input 3 6 2 15" xfId="17047" xr:uid="{D9C73DC9-3D0D-4531-B0C7-3AC29A409E0F}"/>
    <cellStyle name="Input 3 6 2 16" xfId="25064" xr:uid="{7E521FE4-C154-46A6-8B4C-DB1434F23F7E}"/>
    <cellStyle name="Input 3 6 2 17" xfId="32877" xr:uid="{48CF7583-623C-4409-9B87-4979C9345384}"/>
    <cellStyle name="Input 3 6 2 18" xfId="40838" xr:uid="{1B1CE206-10DB-4B82-8542-DC66860CE3D8}"/>
    <cellStyle name="Input 3 6 2 2" xfId="1386" xr:uid="{7357BF4A-3B70-4C29-9639-3B63381A90FF}"/>
    <cellStyle name="Input 3 6 2 2 2" xfId="5497" xr:uid="{5BCBA89B-3222-410C-96EB-8EC50252BB4F}"/>
    <cellStyle name="Input 3 6 2 2 2 2" xfId="13712" xr:uid="{1EA20A60-DB39-40C4-81EB-CB599248278C}"/>
    <cellStyle name="Input 3 6 2 2 2 3" xfId="21576" xr:uid="{444B2D48-57F8-4B34-BE74-D0E4A938224C}"/>
    <cellStyle name="Input 3 6 2 2 2 4" xfId="29556" xr:uid="{11BB76DE-03CD-4826-9805-66406E2C114B}"/>
    <cellStyle name="Input 3 6 2 2 2 5" xfId="37383" xr:uid="{C1B3A477-6D3B-49C2-AD12-D7F1253979A3}"/>
    <cellStyle name="Input 3 6 2 2 2 6" xfId="45336" xr:uid="{EAEAA1EC-76D5-40B7-8C9B-4A354DC73757}"/>
    <cellStyle name="Input 3 6 2 2 3" xfId="9615" xr:uid="{B5BEC743-E313-4798-B446-6A588EE5628F}"/>
    <cellStyle name="Input 3 6 2 2 4" xfId="17477" xr:uid="{6A998D39-D41F-408F-9AD6-C2C135258EBA}"/>
    <cellStyle name="Input 3 6 2 2 5" xfId="25488" xr:uid="{C69746C7-B166-40BD-B534-C718B8895615}"/>
    <cellStyle name="Input 3 6 2 2 6" xfId="33307" xr:uid="{731BFDF5-3A3B-4D5E-8353-280189CFF2CE}"/>
    <cellStyle name="Input 3 6 2 2 7" xfId="41268" xr:uid="{78EF1649-2BB5-4DEE-B441-F0611CF0F06D}"/>
    <cellStyle name="Input 3 6 2 3" xfId="1729" xr:uid="{38EB22AD-231D-43DD-9D77-FD07EE6A7C8C}"/>
    <cellStyle name="Input 3 6 2 3 2" xfId="5816" xr:uid="{1B852BBC-8401-4412-835A-93AF1448592E}"/>
    <cellStyle name="Input 3 6 2 3 2 2" xfId="14031" xr:uid="{1329D88A-6850-4A7C-ADEB-FA588D45172B}"/>
    <cellStyle name="Input 3 6 2 3 2 3" xfId="21895" xr:uid="{1C5D9B0F-92E6-4A26-BDE8-135DE7872E2E}"/>
    <cellStyle name="Input 3 6 2 3 2 4" xfId="29875" xr:uid="{45C6B6FC-F1F9-461B-99D0-9EE34BFC218C}"/>
    <cellStyle name="Input 3 6 2 3 2 5" xfId="37702" xr:uid="{5F7C520C-69A2-4F1D-9B61-B00ADEF583EC}"/>
    <cellStyle name="Input 3 6 2 3 2 6" xfId="45655" xr:uid="{3AEE225C-C636-44F6-9869-E257578D3ECC}"/>
    <cellStyle name="Input 3 6 2 3 3" xfId="9955" xr:uid="{8A269A75-0B46-4920-AB57-8B14B1442282}"/>
    <cellStyle name="Input 3 6 2 3 4" xfId="17820" xr:uid="{1CED149A-54B9-4FF6-BAC8-E7E4F40613C9}"/>
    <cellStyle name="Input 3 6 2 3 5" xfId="25828" xr:uid="{F175ED26-5534-4C29-BB3D-E91C346D04E7}"/>
    <cellStyle name="Input 3 6 2 3 6" xfId="33650" xr:uid="{7CAFEB19-8629-48BE-9365-8141348CF7A1}"/>
    <cellStyle name="Input 3 6 2 3 7" xfId="41611" xr:uid="{31B18DB6-9A1D-4A07-ABE0-551A70CF115D}"/>
    <cellStyle name="Input 3 6 2 4" xfId="2064" xr:uid="{3389A792-C30F-4605-BD80-716B4F501363}"/>
    <cellStyle name="Input 3 6 2 4 2" xfId="6138" xr:uid="{07D48B2A-6268-4986-B339-72EBA464B1E2}"/>
    <cellStyle name="Input 3 6 2 4 2 2" xfId="14353" xr:uid="{A36D3755-3DE7-4273-BC35-5F2969CE89B9}"/>
    <cellStyle name="Input 3 6 2 4 2 3" xfId="22217" xr:uid="{9B4E5DDE-FC86-4082-9923-D8B4A22ED460}"/>
    <cellStyle name="Input 3 6 2 4 2 4" xfId="30197" xr:uid="{C563FBFB-8ABA-45D7-903C-357A013B0F15}"/>
    <cellStyle name="Input 3 6 2 4 2 5" xfId="38024" xr:uid="{819B6B0B-410C-4F24-8099-7756108C154C}"/>
    <cellStyle name="Input 3 6 2 4 2 6" xfId="45977" xr:uid="{5B79E318-01FC-4EE7-B84B-8DF1D3D96228}"/>
    <cellStyle name="Input 3 6 2 4 3" xfId="10290" xr:uid="{998F784C-B73E-4A4B-8919-0E76F4CE1B85}"/>
    <cellStyle name="Input 3 6 2 4 4" xfId="18155" xr:uid="{278F9193-7DFD-4972-9A26-08642765A677}"/>
    <cellStyle name="Input 3 6 2 4 5" xfId="26162" xr:uid="{63EE1FED-3DB6-469B-B712-EAA4673C25BE}"/>
    <cellStyle name="Input 3 6 2 4 6" xfId="33985" xr:uid="{465E58C3-0FB0-4EBC-B3BB-4718E9C3E25A}"/>
    <cellStyle name="Input 3 6 2 4 7" xfId="41946" xr:uid="{0BF5E0BA-0CF0-4CD2-98AE-3C2C2378E356}"/>
    <cellStyle name="Input 3 6 2 5" xfId="2383" xr:uid="{8177F3F6-7213-4453-9C31-42C4F1CF44B0}"/>
    <cellStyle name="Input 3 6 2 5 2" xfId="6447" xr:uid="{92F713FC-4DC7-407F-8B1A-CA246A0F5CC6}"/>
    <cellStyle name="Input 3 6 2 5 2 2" xfId="14662" xr:uid="{747D00BD-FE82-4C09-B27E-DEBD8D5FD451}"/>
    <cellStyle name="Input 3 6 2 5 2 3" xfId="22526" xr:uid="{32B539C2-9BF1-4ADE-BE6D-1BBECD624BC0}"/>
    <cellStyle name="Input 3 6 2 5 2 4" xfId="30506" xr:uid="{8E85DCFE-0B2C-40C3-8EC0-2A765F731CFD}"/>
    <cellStyle name="Input 3 6 2 5 2 5" xfId="38333" xr:uid="{AD5E0675-C74E-4278-BE8D-9109020FAAD0}"/>
    <cellStyle name="Input 3 6 2 5 2 6" xfId="46286" xr:uid="{FAD706F6-BDCA-4515-B9C6-5E41D09D9DA6}"/>
    <cellStyle name="Input 3 6 2 5 3" xfId="10609" xr:uid="{209BC2D0-C815-4A1A-8326-6FFE9482C0FE}"/>
    <cellStyle name="Input 3 6 2 5 4" xfId="18474" xr:uid="{59C51188-0ACE-48CC-B396-B18D471EAE60}"/>
    <cellStyle name="Input 3 6 2 5 5" xfId="26478" xr:uid="{2BE5853A-62E8-40A0-B1C5-5A5695C50255}"/>
    <cellStyle name="Input 3 6 2 5 6" xfId="34304" xr:uid="{0D2E1C8F-3F19-4277-8A18-12E8196E3578}"/>
    <cellStyle name="Input 3 6 2 5 7" xfId="42265" xr:uid="{0B831E34-A812-4D78-A838-6CEF07594E1D}"/>
    <cellStyle name="Input 3 6 2 6" xfId="2712" xr:uid="{403AC64B-608D-42E6-A505-07E7B9CD8F4B}"/>
    <cellStyle name="Input 3 6 2 6 2" xfId="6762" xr:uid="{31EC3EB6-2739-44F1-8CD2-FD4488DD87CB}"/>
    <cellStyle name="Input 3 6 2 6 2 2" xfId="14977" xr:uid="{F4F72278-BB35-4A88-B664-8E9C55E6B035}"/>
    <cellStyle name="Input 3 6 2 6 2 3" xfId="22841" xr:uid="{A1E6FA78-1C74-481A-B8FB-E11B05E100AF}"/>
    <cellStyle name="Input 3 6 2 6 2 4" xfId="30821" xr:uid="{BA3F8A99-E846-4F0D-B996-5FDB428ECC45}"/>
    <cellStyle name="Input 3 6 2 6 2 5" xfId="38648" xr:uid="{60DDEAD0-E7CF-4B96-87A2-721E7C729113}"/>
    <cellStyle name="Input 3 6 2 6 2 6" xfId="46601" xr:uid="{459B4249-78D9-4487-AF95-25E6EBF7D10A}"/>
    <cellStyle name="Input 3 6 2 6 3" xfId="10938" xr:uid="{3CF7E053-CC93-4A10-B048-F4065D3EB3F2}"/>
    <cellStyle name="Input 3 6 2 6 4" xfId="18803" xr:uid="{ABAE44AB-0B12-4E8F-8397-61D86CDB2C41}"/>
    <cellStyle name="Input 3 6 2 6 5" xfId="26806" xr:uid="{9D22C9DA-08C8-4DC4-8DAD-377F84A5D0DD}"/>
    <cellStyle name="Input 3 6 2 6 6" xfId="34633" xr:uid="{F0B4786E-A9A6-42B2-A8E2-1E05A930BF42}"/>
    <cellStyle name="Input 3 6 2 6 7" xfId="42594" xr:uid="{9562F7F3-70ED-4C75-85A9-1AD0BAA07A56}"/>
    <cellStyle name="Input 3 6 2 7" xfId="3025" xr:uid="{318379F7-F310-4E3C-BF5F-E5253709D3EB}"/>
    <cellStyle name="Input 3 6 2 7 2" xfId="7066" xr:uid="{8691C263-66F4-4285-8FC8-719CF401ADD5}"/>
    <cellStyle name="Input 3 6 2 7 2 2" xfId="15281" xr:uid="{CF0788B7-2A65-44D0-B216-D208DB27227B}"/>
    <cellStyle name="Input 3 6 2 7 2 3" xfId="23145" xr:uid="{6AB5B00B-013A-40C4-AD81-C3D20CF798C0}"/>
    <cellStyle name="Input 3 6 2 7 2 4" xfId="31125" xr:uid="{DB2CC48B-75CE-4620-9053-FAD235363465}"/>
    <cellStyle name="Input 3 6 2 7 2 5" xfId="38952" xr:uid="{349DDEC7-8782-48C9-BED7-5C4A16E2E579}"/>
    <cellStyle name="Input 3 6 2 7 2 6" xfId="46905" xr:uid="{F3D1F7CE-2F53-4E25-8329-EAFFCF12CF62}"/>
    <cellStyle name="Input 3 6 2 7 3" xfId="11250" xr:uid="{B75B13E6-572B-4231-A1A6-86EB8C070FCD}"/>
    <cellStyle name="Input 3 6 2 7 4" xfId="19116" xr:uid="{BBD1E729-1C7F-472A-8ADA-41F48AB392F3}"/>
    <cellStyle name="Input 3 6 2 7 5" xfId="27116" xr:uid="{68AB0638-77EA-44F1-A2F6-0DC48C008CD1}"/>
    <cellStyle name="Input 3 6 2 7 6" xfId="34946" xr:uid="{0501F3F4-AFCE-4F7D-ABF8-2EB1E59A1230}"/>
    <cellStyle name="Input 3 6 2 7 7" xfId="42907" xr:uid="{5EAA3DBD-C1F0-4AAE-B200-E91205C4C18C}"/>
    <cellStyle name="Input 3 6 2 8" xfId="3345" xr:uid="{447FA766-F9A1-4B2F-BD55-E340627788BD}"/>
    <cellStyle name="Input 3 6 2 8 2" xfId="7373" xr:uid="{759BEA12-0FD0-4D95-9925-03EFF7634BAE}"/>
    <cellStyle name="Input 3 6 2 8 2 2" xfId="15588" xr:uid="{3FCAC657-D629-47CC-A816-C61134E7F0FC}"/>
    <cellStyle name="Input 3 6 2 8 2 3" xfId="23452" xr:uid="{1228341F-6EAD-42F2-AF8E-B25507CF5049}"/>
    <cellStyle name="Input 3 6 2 8 2 4" xfId="31432" xr:uid="{9FDBC437-FDF0-4740-A064-1F70FCB58A7B}"/>
    <cellStyle name="Input 3 6 2 8 2 5" xfId="39259" xr:uid="{912DE53F-63E9-445A-91BB-18AEC745DA23}"/>
    <cellStyle name="Input 3 6 2 8 2 6" xfId="47212" xr:uid="{BF1A4E8C-0351-4768-9009-3556DCBE97FF}"/>
    <cellStyle name="Input 3 6 2 8 3" xfId="11569" xr:uid="{BA1FF985-6AAB-4F85-8E89-E3C69F06DB08}"/>
    <cellStyle name="Input 3 6 2 8 4" xfId="19436" xr:uid="{C52EA46D-9A26-49E1-B9BD-0170D4D87335}"/>
    <cellStyle name="Input 3 6 2 8 5" xfId="27436" xr:uid="{A907024E-E46A-4B9B-ADE3-8B43F415CCCF}"/>
    <cellStyle name="Input 3 6 2 8 6" xfId="35266" xr:uid="{FA196E90-B015-4DBE-B78F-71899337E256}"/>
    <cellStyle name="Input 3 6 2 8 7" xfId="43227" xr:uid="{3D9F8A7B-55BB-4F4B-B3B1-5D3B27ACB7DF}"/>
    <cellStyle name="Input 3 6 2 9" xfId="3639" xr:uid="{56E403EC-096F-4BDE-BC66-2CAFA765C864}"/>
    <cellStyle name="Input 3 6 2 9 2" xfId="7667" xr:uid="{021976BF-E609-4394-AB9A-8F7803A3E042}"/>
    <cellStyle name="Input 3 6 2 9 2 2" xfId="15882" xr:uid="{503309D9-D2D7-488A-8F74-88E4EDFAB60B}"/>
    <cellStyle name="Input 3 6 2 9 2 3" xfId="23746" xr:uid="{FCC952A1-2569-4DFE-890C-B30630A2B52B}"/>
    <cellStyle name="Input 3 6 2 9 2 4" xfId="31726" xr:uid="{8CCEC712-7DC7-4164-B64F-A1625FF21F43}"/>
    <cellStyle name="Input 3 6 2 9 2 5" xfId="39553" xr:uid="{E4F246C0-D328-4CFA-9F81-E71D5CB1D6E1}"/>
    <cellStyle name="Input 3 6 2 9 2 6" xfId="47506" xr:uid="{1211AF57-EB1C-4B9D-83D6-B6BBC1C1D4BB}"/>
    <cellStyle name="Input 3 6 2 9 3" xfId="11863" xr:uid="{90F805BB-F5EF-4560-92EA-D65B94CAF5DD}"/>
    <cellStyle name="Input 3 6 2 9 4" xfId="19730" xr:uid="{E1C70E41-132B-4D3E-AA24-5DA6B38BF83E}"/>
    <cellStyle name="Input 3 6 2 9 5" xfId="27730" xr:uid="{5487A487-5EDA-4370-AE9F-C66C841C2C71}"/>
    <cellStyle name="Input 3 6 2 9 6" xfId="35560" xr:uid="{36B6CB14-E79C-407C-8B81-C8F9FD15F58E}"/>
    <cellStyle name="Input 3 6 2 9 7" xfId="43521" xr:uid="{E4E9F523-016B-4F73-A3C2-45FB02B57CB6}"/>
    <cellStyle name="Input 3 6 20" xfId="16974" xr:uid="{3109FE15-45B5-4147-ABDF-D74BCF06A137}"/>
    <cellStyle name="Input 3 6 21" xfId="24993" xr:uid="{21E4E6D5-9DEE-44A9-8E8D-4D6622CFAA36}"/>
    <cellStyle name="Input 3 6 22" xfId="32805" xr:uid="{AE6F0D9C-D592-4C5F-BFE9-4D8F5EA151FE}"/>
    <cellStyle name="Input 3 6 23" xfId="40766" xr:uid="{ABE8559D-E46B-4C58-909A-31917E2DCE10}"/>
    <cellStyle name="Input 3 6 3" xfId="999" xr:uid="{B8CDD7AD-4E2B-4560-B47C-468EA99940EF}"/>
    <cellStyle name="Input 3 6 3 10" xfId="3977" xr:uid="{7F9CA5BF-8842-44EC-ABFC-B511A48E799A}"/>
    <cellStyle name="Input 3 6 3 10 2" xfId="7995" xr:uid="{1C8EDBD9-5920-4802-8325-196DBEF2DCFD}"/>
    <cellStyle name="Input 3 6 3 10 2 2" xfId="16210" xr:uid="{AE17E100-DDAB-4E70-9414-E10EA830E261}"/>
    <cellStyle name="Input 3 6 3 10 2 3" xfId="24074" xr:uid="{ACD0B10C-76B5-4573-8D3D-672691833C2D}"/>
    <cellStyle name="Input 3 6 3 10 2 4" xfId="32054" xr:uid="{22693242-BE33-466B-BC6D-5907EBF6B8F9}"/>
    <cellStyle name="Input 3 6 3 10 2 5" xfId="39881" xr:uid="{F4C1F0F8-FBEE-4D21-8BCB-CE9A97BD9252}"/>
    <cellStyle name="Input 3 6 3 10 2 6" xfId="47834" xr:uid="{19CB69D2-C447-4ABA-A254-7070C020BCA9}"/>
    <cellStyle name="Input 3 6 3 10 3" xfId="12199" xr:uid="{F26ACFF9-1699-478A-BE5F-27C15986DCCF}"/>
    <cellStyle name="Input 3 6 3 10 4" xfId="20068" xr:uid="{4446EA8B-1A9C-4576-907E-20FFF2ACF3B7}"/>
    <cellStyle name="Input 3 6 3 10 5" xfId="28065" xr:uid="{F49295F1-859B-4647-9B72-0F4F15F08D11}"/>
    <cellStyle name="Input 3 6 3 10 6" xfId="35898" xr:uid="{6F9B22B9-E7DF-447A-9E4A-BC4EC0A8610B}"/>
    <cellStyle name="Input 3 6 3 10 7" xfId="43859" xr:uid="{04FFF670-4F2F-4D55-BB8E-449F31A08810}"/>
    <cellStyle name="Input 3 6 3 11" xfId="4275" xr:uid="{58A2D3E2-C36D-49DB-ACA5-6E3EBE5F511A}"/>
    <cellStyle name="Input 3 6 3 11 2" xfId="8281" xr:uid="{72D96D93-1D6A-4712-90F4-D38C93697A92}"/>
    <cellStyle name="Input 3 6 3 11 2 2" xfId="16496" xr:uid="{90FDD985-8CB0-4316-B7DC-F5F1C189CADD}"/>
    <cellStyle name="Input 3 6 3 11 2 3" xfId="24360" xr:uid="{BA6EF3F4-CB0A-4AB2-979A-C6EF0C46A041}"/>
    <cellStyle name="Input 3 6 3 11 2 4" xfId="32340" xr:uid="{BE754B7D-CA59-4E27-9F1A-CD4F833A66BA}"/>
    <cellStyle name="Input 3 6 3 11 2 5" xfId="40167" xr:uid="{D19BC392-C2BD-4FD4-9F50-0378505470C0}"/>
    <cellStyle name="Input 3 6 3 11 2 6" xfId="48120" xr:uid="{816EA102-4D53-4A3B-BE39-61F94FA866C9}"/>
    <cellStyle name="Input 3 6 3 11 3" xfId="12497" xr:uid="{5FEA3B80-5FAE-4C08-BE7D-D24F3B1C8311}"/>
    <cellStyle name="Input 3 6 3 11 4" xfId="20366" xr:uid="{787E0B8B-F4D3-409A-BACF-D57EECD51556}"/>
    <cellStyle name="Input 3 6 3 11 5" xfId="28361" xr:uid="{420B5538-A431-45AC-9E6D-E238F522DE35}"/>
    <cellStyle name="Input 3 6 3 11 6" xfId="36196" xr:uid="{1800B169-6C1B-4754-9EE3-CF848798ABE4}"/>
    <cellStyle name="Input 3 6 3 11 7" xfId="44157" xr:uid="{A8B47289-D3BF-4CF8-8AB2-77DE68ADFC55}"/>
    <cellStyle name="Input 3 6 3 12" xfId="4563" xr:uid="{36A4A363-9808-4679-92DB-19E0F01585FC}"/>
    <cellStyle name="Input 3 6 3 12 2" xfId="8560" xr:uid="{98E0F4F5-8BD1-4F2C-93EC-B694ED4CD9EF}"/>
    <cellStyle name="Input 3 6 3 12 2 2" xfId="16775" xr:uid="{CF53E5C8-C63F-4E61-9C80-BFF7E8A1046A}"/>
    <cellStyle name="Input 3 6 3 12 2 3" xfId="24639" xr:uid="{4A91A544-3C9F-46EA-B569-E078DD336705}"/>
    <cellStyle name="Input 3 6 3 12 2 4" xfId="32619" xr:uid="{3E21152E-AF19-4D22-94A0-867D1595AD83}"/>
    <cellStyle name="Input 3 6 3 12 2 5" xfId="40446" xr:uid="{7D2BD2A5-7B42-489D-A6E1-B69BB3C3317A}"/>
    <cellStyle name="Input 3 6 3 12 2 6" xfId="48399" xr:uid="{9DE2861C-D7A4-49AE-AE46-388781B05A54}"/>
    <cellStyle name="Input 3 6 3 12 3" xfId="12784" xr:uid="{09FD61EB-C1F3-4D23-8857-4038BFEF2B63}"/>
    <cellStyle name="Input 3 6 3 12 4" xfId="20654" xr:uid="{0FDF0CEB-87D8-49D3-BFBB-F886CA95A47C}"/>
    <cellStyle name="Input 3 6 3 12 5" xfId="28647" xr:uid="{2DFCCF17-DCE2-48FC-8459-0FEAC35FA1A3}"/>
    <cellStyle name="Input 3 6 3 12 6" xfId="36484" xr:uid="{060A8064-2F50-47B3-A5E4-435B3FD99F55}"/>
    <cellStyle name="Input 3 6 3 12 7" xfId="44445" xr:uid="{3AFD8EE8-0D36-494A-B173-29E441E9E60C}"/>
    <cellStyle name="Input 3 6 3 13" xfId="5137" xr:uid="{4E8999FB-67A1-4698-97B9-7850D3911E1F}"/>
    <cellStyle name="Input 3 6 3 13 2" xfId="13352" xr:uid="{5A08A588-C8C2-467B-94AF-DA813335F270}"/>
    <cellStyle name="Input 3 6 3 13 3" xfId="21216" xr:uid="{8C39CDFC-8040-4966-A4E9-58C92868A03C}"/>
    <cellStyle name="Input 3 6 3 13 4" xfId="29196" xr:uid="{86ABC60C-FE89-4A45-BFD2-E6BB660FF5FC}"/>
    <cellStyle name="Input 3 6 3 13 5" xfId="37023" xr:uid="{D56DF92C-E66B-41BF-A330-E98687F46ECA}"/>
    <cellStyle name="Input 3 6 3 13 6" xfId="44976" xr:uid="{2E4B1850-75DE-4EB7-99D1-DC75CE152EF8}"/>
    <cellStyle name="Input 3 6 3 14" xfId="9228" xr:uid="{399973C7-41DC-4C24-B079-A99F4B5DC958}"/>
    <cellStyle name="Input 3 6 3 15" xfId="17090" xr:uid="{80F1E4E2-4227-4A41-B298-E61C284A2899}"/>
    <cellStyle name="Input 3 6 3 16" xfId="25107" xr:uid="{A7616835-40F5-40F1-80FC-4730C5619FD8}"/>
    <cellStyle name="Input 3 6 3 17" xfId="32920" xr:uid="{2EBDA04A-293D-4E38-BC0C-8D21D0B348EF}"/>
    <cellStyle name="Input 3 6 3 18" xfId="40881" xr:uid="{2BB4C613-1B94-4744-B9B2-DD5E4E7A821F}"/>
    <cellStyle name="Input 3 6 3 2" xfId="1429" xr:uid="{89E312DA-B0C5-4865-AC3A-BAC7D5DD9B3A}"/>
    <cellStyle name="Input 3 6 3 2 2" xfId="5539" xr:uid="{537AF342-6131-4A3D-81C9-7564D1B99E4C}"/>
    <cellStyle name="Input 3 6 3 2 2 2" xfId="13754" xr:uid="{FC3A7A64-42A0-4B94-B635-25638F9B8D95}"/>
    <cellStyle name="Input 3 6 3 2 2 3" xfId="21618" xr:uid="{9B5CF263-1133-408A-B536-1146A4C377BB}"/>
    <cellStyle name="Input 3 6 3 2 2 4" xfId="29598" xr:uid="{797AE814-0456-48C6-9D78-8B6F7E5F54B6}"/>
    <cellStyle name="Input 3 6 3 2 2 5" xfId="37425" xr:uid="{ABA76FC7-F871-495D-B9B4-43DE484EC31A}"/>
    <cellStyle name="Input 3 6 3 2 2 6" xfId="45378" xr:uid="{B16A7B58-AF20-46C8-BC32-71A030B4FB2E}"/>
    <cellStyle name="Input 3 6 3 2 3" xfId="9658" xr:uid="{5008391F-064C-49E0-A04E-DD4461350A82}"/>
    <cellStyle name="Input 3 6 3 2 4" xfId="17520" xr:uid="{333F0E40-903C-49D1-9437-315B6D46B4C0}"/>
    <cellStyle name="Input 3 6 3 2 5" xfId="25531" xr:uid="{1B9928BB-3A08-4716-A109-B02D6572E484}"/>
    <cellStyle name="Input 3 6 3 2 6" xfId="33350" xr:uid="{68850041-EDC8-49CA-A483-0E44AFE96B5E}"/>
    <cellStyle name="Input 3 6 3 2 7" xfId="41311" xr:uid="{5187B524-5BA4-434D-A66C-D1063E9A05D8}"/>
    <cellStyle name="Input 3 6 3 3" xfId="1772" xr:uid="{B494F160-CCA0-4026-93DF-65AB00782DF5}"/>
    <cellStyle name="Input 3 6 3 3 2" xfId="5858" xr:uid="{BD580016-BF7E-455C-B062-63C40613BB29}"/>
    <cellStyle name="Input 3 6 3 3 2 2" xfId="14073" xr:uid="{73C93221-1037-4092-B391-C4F8C8EC01AC}"/>
    <cellStyle name="Input 3 6 3 3 2 3" xfId="21937" xr:uid="{7FF2CA5A-9B8E-43C4-9011-E5A5C27CB536}"/>
    <cellStyle name="Input 3 6 3 3 2 4" xfId="29917" xr:uid="{1327CFD2-D46D-422A-B31E-0647D0D3EE76}"/>
    <cellStyle name="Input 3 6 3 3 2 5" xfId="37744" xr:uid="{BAAB09AF-8831-454B-B21D-2E07A4ED870C}"/>
    <cellStyle name="Input 3 6 3 3 2 6" xfId="45697" xr:uid="{464F6960-8B83-4971-94D9-2464EE816C49}"/>
    <cellStyle name="Input 3 6 3 3 3" xfId="9998" xr:uid="{34ECB9D8-5B49-470E-AA29-DDA33A3E7CAE}"/>
    <cellStyle name="Input 3 6 3 3 4" xfId="17863" xr:uid="{EBF0BBF3-0265-458D-B5AF-A40DD01B7BF4}"/>
    <cellStyle name="Input 3 6 3 3 5" xfId="25871" xr:uid="{C2CA8DF5-D6C3-451C-836F-1AFE39F081CD}"/>
    <cellStyle name="Input 3 6 3 3 6" xfId="33693" xr:uid="{969D26BA-F30B-4728-9B7B-684884A05924}"/>
    <cellStyle name="Input 3 6 3 3 7" xfId="41654" xr:uid="{3C7E7719-5F14-4FB6-81A2-45AAC141DA58}"/>
    <cellStyle name="Input 3 6 3 4" xfId="2107" xr:uid="{2CE32A05-86B0-474D-9708-E04A17338310}"/>
    <cellStyle name="Input 3 6 3 4 2" xfId="6181" xr:uid="{8A998FDD-A0E1-4076-BDBE-E703C378AD74}"/>
    <cellStyle name="Input 3 6 3 4 2 2" xfId="14396" xr:uid="{9E7F6F90-D618-484F-A861-EBE690440E0E}"/>
    <cellStyle name="Input 3 6 3 4 2 3" xfId="22260" xr:uid="{9311366A-D973-448C-BA6A-D50C67B89209}"/>
    <cellStyle name="Input 3 6 3 4 2 4" xfId="30240" xr:uid="{7B44AB50-EDAF-485E-B996-D43594C94A97}"/>
    <cellStyle name="Input 3 6 3 4 2 5" xfId="38067" xr:uid="{B356C808-DF7D-468B-ADA5-DCE9477096E8}"/>
    <cellStyle name="Input 3 6 3 4 2 6" xfId="46020" xr:uid="{31C7BA33-8220-4C37-BA6F-FE1B1D1AF6F6}"/>
    <cellStyle name="Input 3 6 3 4 3" xfId="10333" xr:uid="{D54B0099-4293-44F8-9C29-67AFB3458F3A}"/>
    <cellStyle name="Input 3 6 3 4 4" xfId="18198" xr:uid="{F002A5BC-CF46-4B0B-9833-CCB6EB41998F}"/>
    <cellStyle name="Input 3 6 3 4 5" xfId="26205" xr:uid="{E591BB96-8B81-4901-90CC-0399703BE2FF}"/>
    <cellStyle name="Input 3 6 3 4 6" xfId="34028" xr:uid="{AD7BE8DD-45F8-4580-9940-4F9D0EE93E05}"/>
    <cellStyle name="Input 3 6 3 4 7" xfId="41989" xr:uid="{1DACC05A-43FA-4C63-8CAB-D2309345EDD0}"/>
    <cellStyle name="Input 3 6 3 5" xfId="2426" xr:uid="{7C762CBF-D79A-4FAC-A087-ED94BCC31F58}"/>
    <cellStyle name="Input 3 6 3 5 2" xfId="6489" xr:uid="{D2373084-094D-4D6B-A4AA-5E30149526A2}"/>
    <cellStyle name="Input 3 6 3 5 2 2" xfId="14704" xr:uid="{CC61B2BB-B856-458C-9C76-3F30248AA843}"/>
    <cellStyle name="Input 3 6 3 5 2 3" xfId="22568" xr:uid="{FBEA4AD3-1C35-41D6-BD59-F270639E51F0}"/>
    <cellStyle name="Input 3 6 3 5 2 4" xfId="30548" xr:uid="{D2A0EF00-E468-40A9-9A90-E9977E040BD1}"/>
    <cellStyle name="Input 3 6 3 5 2 5" xfId="38375" xr:uid="{BCE054D1-F813-4446-B497-40E3FB2E30AC}"/>
    <cellStyle name="Input 3 6 3 5 2 6" xfId="46328" xr:uid="{9A8413C6-AA5E-44BA-A810-FA5B556C82D3}"/>
    <cellStyle name="Input 3 6 3 5 3" xfId="10652" xr:uid="{DA80E4DE-ACF6-4229-9B94-8511113BF2AE}"/>
    <cellStyle name="Input 3 6 3 5 4" xfId="18517" xr:uid="{420C1869-7E6A-4F3F-B4E1-137E7445CBA8}"/>
    <cellStyle name="Input 3 6 3 5 5" xfId="26521" xr:uid="{B859359D-A8AB-41B4-81CE-41DE074E3066}"/>
    <cellStyle name="Input 3 6 3 5 6" xfId="34347" xr:uid="{CBFA3277-DCDD-4B49-8120-203082E67D97}"/>
    <cellStyle name="Input 3 6 3 5 7" xfId="42308" xr:uid="{67AF3EA8-A78D-4460-9051-620DF944AD71}"/>
    <cellStyle name="Input 3 6 3 6" xfId="2755" xr:uid="{73E01FD4-8B69-44A2-BAEA-8BDFF70C1677}"/>
    <cellStyle name="Input 3 6 3 6 2" xfId="6805" xr:uid="{5B615F57-FF7B-4C20-93CD-3E5A83033D50}"/>
    <cellStyle name="Input 3 6 3 6 2 2" xfId="15020" xr:uid="{CF653D52-F483-49C4-903D-9622B70121B1}"/>
    <cellStyle name="Input 3 6 3 6 2 3" xfId="22884" xr:uid="{0D811C21-F0B7-4101-AF84-6F5C442D79BE}"/>
    <cellStyle name="Input 3 6 3 6 2 4" xfId="30864" xr:uid="{44B88BAF-1525-4A1D-9F5B-AF2A853503FB}"/>
    <cellStyle name="Input 3 6 3 6 2 5" xfId="38691" xr:uid="{657B40C2-20B9-4895-BBDC-E31C2C89C24F}"/>
    <cellStyle name="Input 3 6 3 6 2 6" xfId="46644" xr:uid="{E17EFC9D-0F69-40B1-B683-D613A900CAA0}"/>
    <cellStyle name="Input 3 6 3 6 3" xfId="10981" xr:uid="{2EB71939-C990-43F5-948A-B4A4D620A252}"/>
    <cellStyle name="Input 3 6 3 6 4" xfId="18846" xr:uid="{412572EA-38EC-4A02-AE2A-F10B1206E890}"/>
    <cellStyle name="Input 3 6 3 6 5" xfId="26849" xr:uid="{029FF495-9B23-4EE7-A0C3-C2EEA7BD7419}"/>
    <cellStyle name="Input 3 6 3 6 6" xfId="34676" xr:uid="{13E1C733-48D0-4AC7-B9CB-965F9B244EFD}"/>
    <cellStyle name="Input 3 6 3 6 7" xfId="42637" xr:uid="{084755C8-E27A-4008-9BF8-E65E1382A657}"/>
    <cellStyle name="Input 3 6 3 7" xfId="3068" xr:uid="{F52CF268-3F02-48D4-9735-57818ECA5AAF}"/>
    <cellStyle name="Input 3 6 3 7 2" xfId="7108" xr:uid="{91F8235A-D240-4508-8D15-14A4A5CD076E}"/>
    <cellStyle name="Input 3 6 3 7 2 2" xfId="15323" xr:uid="{3ACC1E6C-47AF-4B44-8B9D-93961E79F81B}"/>
    <cellStyle name="Input 3 6 3 7 2 3" xfId="23187" xr:uid="{4641CA21-F0F7-4606-8194-CF3F99902A42}"/>
    <cellStyle name="Input 3 6 3 7 2 4" xfId="31167" xr:uid="{F253C03C-4F02-4896-A662-C2A1DF24BB57}"/>
    <cellStyle name="Input 3 6 3 7 2 5" xfId="38994" xr:uid="{FDAF6026-D0C3-4C18-8D02-267C60B02F90}"/>
    <cellStyle name="Input 3 6 3 7 2 6" xfId="46947" xr:uid="{B09114DE-C330-43F3-AE2E-E9004D4ED604}"/>
    <cellStyle name="Input 3 6 3 7 3" xfId="11293" xr:uid="{F965393A-9545-4E9B-8F40-C0D256AC6411}"/>
    <cellStyle name="Input 3 6 3 7 4" xfId="19159" xr:uid="{EBF44A5B-7CF3-472B-B4D2-0F9952672D34}"/>
    <cellStyle name="Input 3 6 3 7 5" xfId="27159" xr:uid="{2B4F36F1-2D8F-42BC-B2BF-38D9669F4A6E}"/>
    <cellStyle name="Input 3 6 3 7 6" xfId="34989" xr:uid="{641E6493-913D-4841-AE2B-0E580661CFDB}"/>
    <cellStyle name="Input 3 6 3 7 7" xfId="42950" xr:uid="{794CC9C4-358A-4E51-9AD5-0139CFBEA8B2}"/>
    <cellStyle name="Input 3 6 3 8" xfId="3387" xr:uid="{5CC79600-F545-464C-96BF-26102E7AFFC3}"/>
    <cellStyle name="Input 3 6 3 8 2" xfId="7415" xr:uid="{9E4BADB3-B4A3-423D-9C80-D52AD6307578}"/>
    <cellStyle name="Input 3 6 3 8 2 2" xfId="15630" xr:uid="{51D8BF71-310E-42FE-9594-25093B88DAC2}"/>
    <cellStyle name="Input 3 6 3 8 2 3" xfId="23494" xr:uid="{7E062DF5-5FF5-4684-B75B-E621A2302E4E}"/>
    <cellStyle name="Input 3 6 3 8 2 4" xfId="31474" xr:uid="{ACAC8EFF-B746-4AD0-A585-0D3C806EE11D}"/>
    <cellStyle name="Input 3 6 3 8 2 5" xfId="39301" xr:uid="{CE0FA456-E536-48DC-9433-643E062141C8}"/>
    <cellStyle name="Input 3 6 3 8 2 6" xfId="47254" xr:uid="{93949E08-ADD8-4212-8FEE-5EECA6D52C10}"/>
    <cellStyle name="Input 3 6 3 8 3" xfId="11611" xr:uid="{D1C2D5A1-143D-4168-A8F9-559C88FD9C75}"/>
    <cellStyle name="Input 3 6 3 8 4" xfId="19478" xr:uid="{02084386-3C55-4C08-9FE1-89F28159F998}"/>
    <cellStyle name="Input 3 6 3 8 5" xfId="27478" xr:uid="{D3BE155E-637D-43C5-9844-6202CD356625}"/>
    <cellStyle name="Input 3 6 3 8 6" xfId="35308" xr:uid="{ACD90828-CFDB-430A-83FB-07393B261BA0}"/>
    <cellStyle name="Input 3 6 3 8 7" xfId="43269" xr:uid="{5CC09918-F424-4184-8B6A-2B1FE5785C7E}"/>
    <cellStyle name="Input 3 6 3 9" xfId="3681" xr:uid="{8A290F58-E093-415E-A2A9-9A7BBAC0C59B}"/>
    <cellStyle name="Input 3 6 3 9 2" xfId="7709" xr:uid="{974726AA-43AA-4B7C-BA5F-DC8D9ADAB457}"/>
    <cellStyle name="Input 3 6 3 9 2 2" xfId="15924" xr:uid="{F1829F95-0DA7-4675-9343-DD8167E73F57}"/>
    <cellStyle name="Input 3 6 3 9 2 3" xfId="23788" xr:uid="{1F47C62D-1DD1-4DD8-B243-F5E605A021B9}"/>
    <cellStyle name="Input 3 6 3 9 2 4" xfId="31768" xr:uid="{5F7F99FD-E688-4B37-A00A-F0CB9AC637E7}"/>
    <cellStyle name="Input 3 6 3 9 2 5" xfId="39595" xr:uid="{17BF570E-DC76-49E3-8378-CA5EDBC3775D}"/>
    <cellStyle name="Input 3 6 3 9 2 6" xfId="47548" xr:uid="{40DF3EEE-1948-4535-98AD-432517EFEE80}"/>
    <cellStyle name="Input 3 6 3 9 3" xfId="11905" xr:uid="{CB5BA695-18C9-46C1-83D4-D52A57B29DF8}"/>
    <cellStyle name="Input 3 6 3 9 4" xfId="19772" xr:uid="{3D82424B-A68E-49CA-84A3-56E6F7231478}"/>
    <cellStyle name="Input 3 6 3 9 5" xfId="27772" xr:uid="{0B89A5A8-E2BF-464F-8616-C4C69CEBF75C}"/>
    <cellStyle name="Input 3 6 3 9 6" xfId="35602" xr:uid="{BB4626DA-9387-4FEA-96A8-7DC78AE39558}"/>
    <cellStyle name="Input 3 6 3 9 7" xfId="43563" xr:uid="{C8020D77-9804-45AF-9C18-2E3790FCBF8C}"/>
    <cellStyle name="Input 3 6 4" xfId="1042" xr:uid="{E903BF56-E2B4-4FDB-BC30-DC1C4A2686AA}"/>
    <cellStyle name="Input 3 6 4 10" xfId="4020" xr:uid="{50029E6F-F74D-4E22-8401-411F33B1A556}"/>
    <cellStyle name="Input 3 6 4 10 2" xfId="8035" xr:uid="{BE07F0EF-6D5E-41EF-BDEC-7B4C4034F89B}"/>
    <cellStyle name="Input 3 6 4 10 2 2" xfId="16250" xr:uid="{ABC05965-9AD9-492E-B238-9C8B5C240154}"/>
    <cellStyle name="Input 3 6 4 10 2 3" xfId="24114" xr:uid="{0A94A541-EE31-40B7-9D39-AA0447D9FE3C}"/>
    <cellStyle name="Input 3 6 4 10 2 4" xfId="32094" xr:uid="{AA37DB24-58F2-433B-944E-B42A60A5F5AA}"/>
    <cellStyle name="Input 3 6 4 10 2 5" xfId="39921" xr:uid="{779819DF-5B65-461B-8E7D-D7311752FF47}"/>
    <cellStyle name="Input 3 6 4 10 2 6" xfId="47874" xr:uid="{818A9B3B-EEC9-4149-AF95-FFCBBC58521A}"/>
    <cellStyle name="Input 3 6 4 10 3" xfId="12242" xr:uid="{FDC325C5-78CA-44BD-B94E-7DCC5A3C157A}"/>
    <cellStyle name="Input 3 6 4 10 4" xfId="20111" xr:uid="{D9D7641E-0D7B-474D-B921-0E22F0C115B1}"/>
    <cellStyle name="Input 3 6 4 10 5" xfId="28107" xr:uid="{A352CFD5-B4AA-4A84-9F3B-05F1C9392994}"/>
    <cellStyle name="Input 3 6 4 10 6" xfId="35941" xr:uid="{90595106-AF74-4B4B-AAF1-78ABFD1C1E98}"/>
    <cellStyle name="Input 3 6 4 10 7" xfId="43902" xr:uid="{B1160BE8-BA59-4B5D-97A8-07801067DD97}"/>
    <cellStyle name="Input 3 6 4 11" xfId="4315" xr:uid="{2A64D2B5-7020-4EBD-95FF-EF953C0D3B55}"/>
    <cellStyle name="Input 3 6 4 11 2" xfId="8321" xr:uid="{B67E2761-47AC-45E3-9589-5151CBA3E21B}"/>
    <cellStyle name="Input 3 6 4 11 2 2" xfId="16536" xr:uid="{34207E6F-118B-45D5-BF22-68C82F4369FD}"/>
    <cellStyle name="Input 3 6 4 11 2 3" xfId="24400" xr:uid="{E60A40DE-37AA-4669-99E5-0E3FE8AF331F}"/>
    <cellStyle name="Input 3 6 4 11 2 4" xfId="32380" xr:uid="{2D450EE4-0932-4B84-A38C-DB5132C6AA80}"/>
    <cellStyle name="Input 3 6 4 11 2 5" xfId="40207" xr:uid="{0965663C-F5DA-4524-94B2-1870F36BF5CA}"/>
    <cellStyle name="Input 3 6 4 11 2 6" xfId="48160" xr:uid="{B5985EAE-1F00-4D61-8467-C256F41F151C}"/>
    <cellStyle name="Input 3 6 4 11 3" xfId="12537" xr:uid="{3AF61D78-05E0-47D9-8014-AB618257AE9E}"/>
    <cellStyle name="Input 3 6 4 11 4" xfId="20406" xr:uid="{18EB2B96-6064-48F5-A9E8-FF590D2F5678}"/>
    <cellStyle name="Input 3 6 4 11 5" xfId="28401" xr:uid="{1375974F-E7E9-4B52-AE5E-4B553A9240FD}"/>
    <cellStyle name="Input 3 6 4 11 6" xfId="36236" xr:uid="{D63B217E-CF00-43A0-B79F-B2A9792E0845}"/>
    <cellStyle name="Input 3 6 4 11 7" xfId="44197" xr:uid="{3DA64A66-1DFF-4B12-9E31-4BAC41B78505}"/>
    <cellStyle name="Input 3 6 4 12" xfId="4606" xr:uid="{03B4F459-9A03-4756-8873-B1D313456591}"/>
    <cellStyle name="Input 3 6 4 12 2" xfId="8600" xr:uid="{52531AD2-C6B3-4876-B906-1D4F8E1F5B3A}"/>
    <cellStyle name="Input 3 6 4 12 2 2" xfId="16815" xr:uid="{D13D0984-DE6C-4EA6-A303-DD946CC27C05}"/>
    <cellStyle name="Input 3 6 4 12 2 3" xfId="24679" xr:uid="{7526CC29-A02A-4408-8D1D-CCC519759D72}"/>
    <cellStyle name="Input 3 6 4 12 2 4" xfId="32659" xr:uid="{4C3B0583-42E3-4EA4-BDD2-07E0C26DA9A0}"/>
    <cellStyle name="Input 3 6 4 12 2 5" xfId="40486" xr:uid="{B366BFDA-A694-420D-8DB8-F1D723634904}"/>
    <cellStyle name="Input 3 6 4 12 2 6" xfId="48439" xr:uid="{35B68B0F-10F5-4668-B0C4-3B0207727653}"/>
    <cellStyle name="Input 3 6 4 12 3" xfId="12827" xr:uid="{200109A2-4533-45CE-A6C7-D0A2A111F915}"/>
    <cellStyle name="Input 3 6 4 12 4" xfId="20697" xr:uid="{45F17E70-471A-4218-AD5F-E5B03CFA219B}"/>
    <cellStyle name="Input 3 6 4 12 5" xfId="28690" xr:uid="{B3426A7A-DB13-4343-B802-1C8AE420B58D}"/>
    <cellStyle name="Input 3 6 4 12 6" xfId="36527" xr:uid="{EAF7085F-C68B-4471-9BBC-E12852EA64AD}"/>
    <cellStyle name="Input 3 6 4 12 7" xfId="44488" xr:uid="{79F2570B-48C4-409C-998F-E90FEBDADFF9}"/>
    <cellStyle name="Input 3 6 4 13" xfId="5177" xr:uid="{B4B676A4-56D7-4459-9A47-F47C3BD74DAA}"/>
    <cellStyle name="Input 3 6 4 13 2" xfId="13392" xr:uid="{C4760901-B5D9-411A-9F64-1990FBE4D93F}"/>
    <cellStyle name="Input 3 6 4 13 3" xfId="21256" xr:uid="{2F1A0BCE-4416-4AF8-AE51-663C44BFA4E1}"/>
    <cellStyle name="Input 3 6 4 13 4" xfId="29236" xr:uid="{7D330B76-00EA-44C7-8894-FF59234699FA}"/>
    <cellStyle name="Input 3 6 4 13 5" xfId="37063" xr:uid="{87BB2B6E-290C-4AE9-AC9E-33CCF183CCCE}"/>
    <cellStyle name="Input 3 6 4 13 6" xfId="45016" xr:uid="{3489D10F-B792-44A8-B39B-83697226F073}"/>
    <cellStyle name="Input 3 6 4 14" xfId="9271" xr:uid="{E99BD482-563C-4BDA-9132-EDD628199435}"/>
    <cellStyle name="Input 3 6 4 15" xfId="17133" xr:uid="{A5E6F491-B7A3-4A07-9736-2F3EF4775281}"/>
    <cellStyle name="Input 3 6 4 16" xfId="25150" xr:uid="{46700945-2880-4D62-AB84-478D30A7F7D3}"/>
    <cellStyle name="Input 3 6 4 17" xfId="32963" xr:uid="{75A41D51-A541-471F-91D8-0D0DF6F4BA7C}"/>
    <cellStyle name="Input 3 6 4 18" xfId="40924" xr:uid="{AD96D12C-BEEA-4274-ADD4-6277CE7E87FC}"/>
    <cellStyle name="Input 3 6 4 2" xfId="1472" xr:uid="{6E669D4C-35AE-461E-A4CA-105B5C8BF140}"/>
    <cellStyle name="Input 3 6 4 2 2" xfId="5579" xr:uid="{9E95741F-5C67-4AB5-B9CF-996D76FF5BCE}"/>
    <cellStyle name="Input 3 6 4 2 2 2" xfId="13794" xr:uid="{02CC3FF2-0F00-41DB-A5CC-26EAD60EAC6B}"/>
    <cellStyle name="Input 3 6 4 2 2 3" xfId="21658" xr:uid="{5743FF2A-8056-43DB-8EA3-ADF405551F19}"/>
    <cellStyle name="Input 3 6 4 2 2 4" xfId="29638" xr:uid="{706E68E9-9E05-45D9-BAAB-BF76CA018634}"/>
    <cellStyle name="Input 3 6 4 2 2 5" xfId="37465" xr:uid="{69741CE5-960B-44DB-8EC0-9A7646510A8C}"/>
    <cellStyle name="Input 3 6 4 2 2 6" xfId="45418" xr:uid="{A38A7EEE-914F-4BC3-BD6A-8905C1F0E7C0}"/>
    <cellStyle name="Input 3 6 4 2 3" xfId="9701" xr:uid="{28C0E380-6B68-48AD-9D64-8D3E989F3036}"/>
    <cellStyle name="Input 3 6 4 2 4" xfId="17563" xr:uid="{152FD981-FF4C-4E20-9681-B8B95916F43F}"/>
    <cellStyle name="Input 3 6 4 2 5" xfId="25574" xr:uid="{E455F678-9845-4962-A32F-5216AB137D75}"/>
    <cellStyle name="Input 3 6 4 2 6" xfId="33393" xr:uid="{5BF99A51-E147-41C6-A4CC-51ACAB6762D8}"/>
    <cellStyle name="Input 3 6 4 2 7" xfId="41354" xr:uid="{5212A06D-193D-4E5F-B248-56479D2634BB}"/>
    <cellStyle name="Input 3 6 4 3" xfId="1815" xr:uid="{8A6E09A0-87F3-4585-A399-FCFCB4EB8D53}"/>
    <cellStyle name="Input 3 6 4 3 2" xfId="5898" xr:uid="{584AD096-A546-4F50-A65B-B7CF9E8EACBC}"/>
    <cellStyle name="Input 3 6 4 3 2 2" xfId="14113" xr:uid="{006B53B0-46DD-4389-B2D7-F50A41D5D0C5}"/>
    <cellStyle name="Input 3 6 4 3 2 3" xfId="21977" xr:uid="{E0D5B62B-0857-4D7A-8DD5-92A9D655D9EC}"/>
    <cellStyle name="Input 3 6 4 3 2 4" xfId="29957" xr:uid="{346C051A-4747-4086-A45A-A91875515ED2}"/>
    <cellStyle name="Input 3 6 4 3 2 5" xfId="37784" xr:uid="{F8A3BB80-B19F-4907-930C-D91BAACEB070}"/>
    <cellStyle name="Input 3 6 4 3 2 6" xfId="45737" xr:uid="{51248179-B388-4BCC-9DE9-E5CC29543377}"/>
    <cellStyle name="Input 3 6 4 3 3" xfId="10041" xr:uid="{0099D119-47BA-47D1-B353-E1824C0A0937}"/>
    <cellStyle name="Input 3 6 4 3 4" xfId="17906" xr:uid="{60BFD071-3665-413C-9307-4B347573837E}"/>
    <cellStyle name="Input 3 6 4 3 5" xfId="25913" xr:uid="{424622A8-355F-46CA-8D5D-C04B4A62AE2D}"/>
    <cellStyle name="Input 3 6 4 3 6" xfId="33736" xr:uid="{01764187-CBB5-4ACD-B935-E7BB0ED02C97}"/>
    <cellStyle name="Input 3 6 4 3 7" xfId="41697" xr:uid="{53A1EE32-D75F-4E9A-90C2-76B9E3312195}"/>
    <cellStyle name="Input 3 6 4 4" xfId="2149" xr:uid="{600BC7B2-C4D0-45F9-88BE-C1D06C2C8D32}"/>
    <cellStyle name="Input 3 6 4 4 2" xfId="6223" xr:uid="{74AC7B75-EF2A-4258-92B6-11391367A9CC}"/>
    <cellStyle name="Input 3 6 4 4 2 2" xfId="14438" xr:uid="{BDF7BA01-41DD-4789-BE0A-04B613A2F93E}"/>
    <cellStyle name="Input 3 6 4 4 2 3" xfId="22302" xr:uid="{8A8F2D81-A060-4280-8D6D-AD11DB0F0ACE}"/>
    <cellStyle name="Input 3 6 4 4 2 4" xfId="30282" xr:uid="{1EBBFABD-C28D-4E36-AAC7-1D4D18807121}"/>
    <cellStyle name="Input 3 6 4 4 2 5" xfId="38109" xr:uid="{582BBE9D-C5EE-4F63-88DE-2751F82743F9}"/>
    <cellStyle name="Input 3 6 4 4 2 6" xfId="46062" xr:uid="{29819F27-2512-4E37-B6C0-3E6C0E15C98A}"/>
    <cellStyle name="Input 3 6 4 4 3" xfId="10375" xr:uid="{670D6BC5-E0B8-452A-88BF-A00C81F23D6F}"/>
    <cellStyle name="Input 3 6 4 4 4" xfId="18240" xr:uid="{FC171DEE-B62E-4663-8779-733F1FACCEFB}"/>
    <cellStyle name="Input 3 6 4 4 5" xfId="26247" xr:uid="{DECC30C3-F3C9-4689-8929-5190918D57E5}"/>
    <cellStyle name="Input 3 6 4 4 6" xfId="34070" xr:uid="{66AF299A-AF30-4AD8-9E39-023849DECAD3}"/>
    <cellStyle name="Input 3 6 4 4 7" xfId="42031" xr:uid="{2DCB9F98-A43D-4A27-A5DC-49D4F546F8C8}"/>
    <cellStyle name="Input 3 6 4 5" xfId="2469" xr:uid="{68B486CB-76E5-4315-B11F-C0B5F31F4498}"/>
    <cellStyle name="Input 3 6 4 5 2" xfId="6529" xr:uid="{F5F56642-6740-4438-8DFA-BA7E7533F5BC}"/>
    <cellStyle name="Input 3 6 4 5 2 2" xfId="14744" xr:uid="{90D3CE49-E8A3-42F7-880C-529A7A9FB47D}"/>
    <cellStyle name="Input 3 6 4 5 2 3" xfId="22608" xr:uid="{804A8558-80A7-41EA-BF1F-8AC17B9661BF}"/>
    <cellStyle name="Input 3 6 4 5 2 4" xfId="30588" xr:uid="{CFB986F8-0DEE-4B40-B316-D0D1C0F73FFA}"/>
    <cellStyle name="Input 3 6 4 5 2 5" xfId="38415" xr:uid="{9ED73C3C-3B43-424E-9452-B764F1576A3A}"/>
    <cellStyle name="Input 3 6 4 5 2 6" xfId="46368" xr:uid="{16F5660F-123A-41A3-B133-8F5AA3FC7C44}"/>
    <cellStyle name="Input 3 6 4 5 3" xfId="10695" xr:uid="{3AA6F072-CDD5-490A-8D50-4B0CAE57AF23}"/>
    <cellStyle name="Input 3 6 4 5 4" xfId="18560" xr:uid="{235777F2-0D20-4AE1-A505-B34A0C28639D}"/>
    <cellStyle name="Input 3 6 4 5 5" xfId="26563" xr:uid="{D496A605-D39D-4AD6-AE26-4F2327D7486D}"/>
    <cellStyle name="Input 3 6 4 5 6" xfId="34390" xr:uid="{6B65B714-1630-40DB-B202-3AC83EB542AB}"/>
    <cellStyle name="Input 3 6 4 5 7" xfId="42351" xr:uid="{E084D21E-14EE-48B6-8840-C63970A175F1}"/>
    <cellStyle name="Input 3 6 4 6" xfId="2797" xr:uid="{7BEC7F4B-0705-4E1A-9322-47E27C4E33DE}"/>
    <cellStyle name="Input 3 6 4 6 2" xfId="6847" xr:uid="{9CF5A045-56B0-4A96-8314-8C5ABFB6EC63}"/>
    <cellStyle name="Input 3 6 4 6 2 2" xfId="15062" xr:uid="{98490BC9-5CC6-441A-AC35-2633485F8F5B}"/>
    <cellStyle name="Input 3 6 4 6 2 3" xfId="22926" xr:uid="{01CC98E9-EF25-489A-A0EA-978ABF8F9A9B}"/>
    <cellStyle name="Input 3 6 4 6 2 4" xfId="30906" xr:uid="{B51E2DE9-7F75-4939-B369-CF1F72533496}"/>
    <cellStyle name="Input 3 6 4 6 2 5" xfId="38733" xr:uid="{E8ED308D-DECD-40E2-86FC-459F8117C90C}"/>
    <cellStyle name="Input 3 6 4 6 2 6" xfId="46686" xr:uid="{B3293B1B-0035-482E-AD1E-FC52E20B74E4}"/>
    <cellStyle name="Input 3 6 4 6 3" xfId="11023" xr:uid="{E6CBD241-4ACD-4AF7-AE54-E306F1CFDDCD}"/>
    <cellStyle name="Input 3 6 4 6 4" xfId="18888" xr:uid="{A7C5560A-C56C-499A-9C4D-2131FC1FD894}"/>
    <cellStyle name="Input 3 6 4 6 5" xfId="26891" xr:uid="{DB0CCB29-FCF5-421E-9621-81FCFFA2C0E4}"/>
    <cellStyle name="Input 3 6 4 6 6" xfId="34718" xr:uid="{871F1D71-5F27-44AA-B5A4-4C5E5D175F3A}"/>
    <cellStyle name="Input 3 6 4 6 7" xfId="42679" xr:uid="{6514F83A-AA1A-41D1-8C0D-E9B3915A3571}"/>
    <cellStyle name="Input 3 6 4 7" xfId="3111" xr:uid="{19EC6666-D14E-47A4-B2F6-86B0F3FCD5FC}"/>
    <cellStyle name="Input 3 6 4 7 2" xfId="7148" xr:uid="{A01F062F-3866-4A1B-94B8-85F9805D7D6C}"/>
    <cellStyle name="Input 3 6 4 7 2 2" xfId="15363" xr:uid="{0DD4F8ED-7EF9-4CBA-9FBE-2EC06A12B0C5}"/>
    <cellStyle name="Input 3 6 4 7 2 3" xfId="23227" xr:uid="{9F9F5D3A-7071-48EF-8BE4-160879736633}"/>
    <cellStyle name="Input 3 6 4 7 2 4" xfId="31207" xr:uid="{4B92029A-416C-4DD4-AB8D-0CB428862D12}"/>
    <cellStyle name="Input 3 6 4 7 2 5" xfId="39034" xr:uid="{53A1E3FB-326F-49DB-8BE3-4B13F12E0D3F}"/>
    <cellStyle name="Input 3 6 4 7 2 6" xfId="46987" xr:uid="{A9C62816-6413-433C-94D8-8FBE2E66B475}"/>
    <cellStyle name="Input 3 6 4 7 3" xfId="11335" xr:uid="{4BD2EB67-DC09-4C78-8A0A-C4DDD23F85D5}"/>
    <cellStyle name="Input 3 6 4 7 4" xfId="19202" xr:uid="{33FFBA08-54C4-4052-BB4B-EBB906BD9203}"/>
    <cellStyle name="Input 3 6 4 7 5" xfId="27202" xr:uid="{900CB070-2436-42EF-B345-D78F7AAFB82A}"/>
    <cellStyle name="Input 3 6 4 7 6" xfId="35032" xr:uid="{0C663FB7-509A-4F1D-A58A-7D0BBE0A6622}"/>
    <cellStyle name="Input 3 6 4 7 7" xfId="42993" xr:uid="{85ABD3D6-151B-4023-B6AE-EB22A97B23A5}"/>
    <cellStyle name="Input 3 6 4 8" xfId="3427" xr:uid="{6F53EDB2-5C67-4A97-B26E-5368024705CD}"/>
    <cellStyle name="Input 3 6 4 8 2" xfId="7455" xr:uid="{4B1CE1B5-0142-4E33-8101-F32A52B60E9E}"/>
    <cellStyle name="Input 3 6 4 8 2 2" xfId="15670" xr:uid="{CAE8AAE0-69C9-4931-B956-53FE992BB8C4}"/>
    <cellStyle name="Input 3 6 4 8 2 3" xfId="23534" xr:uid="{5380CB16-627C-47FC-9ED5-F5EFE6D24926}"/>
    <cellStyle name="Input 3 6 4 8 2 4" xfId="31514" xr:uid="{D4A7A95E-61FB-4B93-BC9D-200167E432B9}"/>
    <cellStyle name="Input 3 6 4 8 2 5" xfId="39341" xr:uid="{271EAF99-E89B-4878-A320-4E2B5EC06A5F}"/>
    <cellStyle name="Input 3 6 4 8 2 6" xfId="47294" xr:uid="{E3F2F08E-9FE5-4B4C-AF27-81FBD5611D0D}"/>
    <cellStyle name="Input 3 6 4 8 3" xfId="11651" xr:uid="{DDD3CB8B-15E2-4F41-B2AB-4A85BFC229F2}"/>
    <cellStyle name="Input 3 6 4 8 4" xfId="19518" xr:uid="{92887C25-3877-4DC5-A588-304BEA1511FC}"/>
    <cellStyle name="Input 3 6 4 8 5" xfId="27518" xr:uid="{4FE167E2-6810-430F-B599-FA202907E116}"/>
    <cellStyle name="Input 3 6 4 8 6" xfId="35348" xr:uid="{B1822526-896F-4889-B756-D2EBBCC47AD1}"/>
    <cellStyle name="Input 3 6 4 8 7" xfId="43309" xr:uid="{4DD407BE-5A38-453D-B060-73CCB6E186A7}"/>
    <cellStyle name="Input 3 6 4 9" xfId="3722" xr:uid="{F5FB53D3-DE7E-43F5-B176-CEE2F1D806E5}"/>
    <cellStyle name="Input 3 6 4 9 2" xfId="7750" xr:uid="{E5469B6C-5BD8-4A1A-9B0B-9B9594FADFBB}"/>
    <cellStyle name="Input 3 6 4 9 2 2" xfId="15965" xr:uid="{12B5A8B3-CD28-4C37-AEDA-5A07115575CB}"/>
    <cellStyle name="Input 3 6 4 9 2 3" xfId="23829" xr:uid="{459E06BA-BC71-43B8-A4A4-ED774A659A0B}"/>
    <cellStyle name="Input 3 6 4 9 2 4" xfId="31809" xr:uid="{56170A21-B4DD-4999-B3C9-56FF4BA3FAE5}"/>
    <cellStyle name="Input 3 6 4 9 2 5" xfId="39636" xr:uid="{731FB094-6DB4-4D97-9FC2-1162DEEDD360}"/>
    <cellStyle name="Input 3 6 4 9 2 6" xfId="47589" xr:uid="{1A573F2D-A663-4E83-AE41-E30562F05042}"/>
    <cellStyle name="Input 3 6 4 9 3" xfId="11946" xr:uid="{31981953-87BB-4C07-81D8-D638EB1696D7}"/>
    <cellStyle name="Input 3 6 4 9 4" xfId="19813" xr:uid="{DE53BC75-8AF7-41EB-95E3-70A63BBE90DD}"/>
    <cellStyle name="Input 3 6 4 9 5" xfId="27813" xr:uid="{FFB25E0D-BFDE-4274-8B40-A9C4278CCAC8}"/>
    <cellStyle name="Input 3 6 4 9 6" xfId="35643" xr:uid="{3F7045DB-0807-45D6-B2D9-11BAB138917D}"/>
    <cellStyle name="Input 3 6 4 9 7" xfId="43604" xr:uid="{BC31608A-8342-460D-85FE-FA1B25FE7C3A}"/>
    <cellStyle name="Input 3 6 5" xfId="1082" xr:uid="{3DEDFCD7-EB06-4129-A0FE-E63A13733312}"/>
    <cellStyle name="Input 3 6 5 10" xfId="4060" xr:uid="{BB21E448-BB2C-44E5-A293-81C1B2CCF5E9}"/>
    <cellStyle name="Input 3 6 5 10 2" xfId="8074" xr:uid="{794FBEAF-6FC6-4D3F-9574-7DB92004D872}"/>
    <cellStyle name="Input 3 6 5 10 2 2" xfId="16289" xr:uid="{010F4F3D-BCC2-4610-81BA-6CD6D72FCF9A}"/>
    <cellStyle name="Input 3 6 5 10 2 3" xfId="24153" xr:uid="{3964559F-83EF-4A9E-90FF-AC40DD575CD1}"/>
    <cellStyle name="Input 3 6 5 10 2 4" xfId="32133" xr:uid="{57D29B80-313A-4EC1-8A7F-4040232E990C}"/>
    <cellStyle name="Input 3 6 5 10 2 5" xfId="39960" xr:uid="{0F386F1F-038F-4A42-A06B-31D878F58216}"/>
    <cellStyle name="Input 3 6 5 10 2 6" xfId="47913" xr:uid="{884F9BFD-FB38-4E40-96EC-34374AF7517C}"/>
    <cellStyle name="Input 3 6 5 10 3" xfId="12282" xr:uid="{11DDE87E-3D00-40A9-8037-A818A0CB9872}"/>
    <cellStyle name="Input 3 6 5 10 4" xfId="20151" xr:uid="{D2FDA80E-77AC-461F-BBEC-F353663A159D}"/>
    <cellStyle name="Input 3 6 5 10 5" xfId="28147" xr:uid="{FE13AECD-4432-4362-8D79-7E66D87952E4}"/>
    <cellStyle name="Input 3 6 5 10 6" xfId="35981" xr:uid="{2A8B76BA-3C63-45C0-BBFB-026598BC003E}"/>
    <cellStyle name="Input 3 6 5 10 7" xfId="43942" xr:uid="{7C28D8A6-EFA4-4007-BFE2-15A2BB95C845}"/>
    <cellStyle name="Input 3 6 5 11" xfId="4354" xr:uid="{D2E8DCF4-FA29-4C3B-9843-EF8824830C41}"/>
    <cellStyle name="Input 3 6 5 11 2" xfId="8360" xr:uid="{474CD1D6-7029-4FC9-B9F3-2D96CF76BFB1}"/>
    <cellStyle name="Input 3 6 5 11 2 2" xfId="16575" xr:uid="{CC3C5D58-C37E-4AA3-BC7B-D1AA1F223B1B}"/>
    <cellStyle name="Input 3 6 5 11 2 3" xfId="24439" xr:uid="{8C983A69-67B1-4FB4-A84D-21E50C627599}"/>
    <cellStyle name="Input 3 6 5 11 2 4" xfId="32419" xr:uid="{3ABFA748-C4D8-41D9-BBFF-63ECEFB01A07}"/>
    <cellStyle name="Input 3 6 5 11 2 5" xfId="40246" xr:uid="{BDDB4E28-9691-4E66-A300-B4A4B4D62C73}"/>
    <cellStyle name="Input 3 6 5 11 2 6" xfId="48199" xr:uid="{7A9EB00A-0919-4956-A043-39C87CEA392B}"/>
    <cellStyle name="Input 3 6 5 11 3" xfId="12576" xr:uid="{49D9E206-CC8C-47BC-83DA-294E78191690}"/>
    <cellStyle name="Input 3 6 5 11 4" xfId="20445" xr:uid="{54A10A69-0F15-40EF-A5CE-6804171626D6}"/>
    <cellStyle name="Input 3 6 5 11 5" xfId="28440" xr:uid="{8A33B1CB-A704-438F-9B87-63F2CCCEDA97}"/>
    <cellStyle name="Input 3 6 5 11 6" xfId="36275" xr:uid="{D353E3D0-E871-4446-8524-40D9DD85E113}"/>
    <cellStyle name="Input 3 6 5 11 7" xfId="44236" xr:uid="{6B228BA7-3E72-4AF3-8D0E-FDCE11A1C56D}"/>
    <cellStyle name="Input 3 6 5 12" xfId="4646" xr:uid="{3F95974C-6266-4088-BD91-958F43CC1641}"/>
    <cellStyle name="Input 3 6 5 12 2" xfId="8639" xr:uid="{615B8988-5D41-49FC-AC51-1B0432EC1295}"/>
    <cellStyle name="Input 3 6 5 12 2 2" xfId="16854" xr:uid="{2DC32113-5F77-492F-9420-0F2E30C4A3BE}"/>
    <cellStyle name="Input 3 6 5 12 2 3" xfId="24718" xr:uid="{86D7A236-4576-4E66-8932-24A7F7A2EA99}"/>
    <cellStyle name="Input 3 6 5 12 2 4" xfId="32698" xr:uid="{B6E34D1C-9AA3-45F0-A0D0-A72922CD6DBC}"/>
    <cellStyle name="Input 3 6 5 12 2 5" xfId="40525" xr:uid="{3FC3F300-DE84-4DFD-9B3F-ADEF48D8D1FE}"/>
    <cellStyle name="Input 3 6 5 12 2 6" xfId="48478" xr:uid="{97CBDD43-1684-4002-8A13-E179529D86FC}"/>
    <cellStyle name="Input 3 6 5 12 3" xfId="12867" xr:uid="{A27339A5-2DF3-40D7-B2B0-B9C10E32261E}"/>
    <cellStyle name="Input 3 6 5 12 4" xfId="20737" xr:uid="{605AB2D9-0CC8-44F4-9D18-1AD05B9BA787}"/>
    <cellStyle name="Input 3 6 5 12 5" xfId="28730" xr:uid="{E2B42CCA-C1F9-4C2C-B913-4D4FBEE09C26}"/>
    <cellStyle name="Input 3 6 5 12 6" xfId="36567" xr:uid="{443384B1-2AFA-4DAF-8A47-BBDD53CF352A}"/>
    <cellStyle name="Input 3 6 5 12 7" xfId="44528" xr:uid="{EA92CB1A-231A-44F9-AEDB-951C2B12CCAC}"/>
    <cellStyle name="Input 3 6 5 13" xfId="5216" xr:uid="{0D949D7B-EC54-4AF7-850D-7D9E2FD45392}"/>
    <cellStyle name="Input 3 6 5 13 2" xfId="13431" xr:uid="{1DE67090-5ECD-43E8-848F-9BE5D12253EC}"/>
    <cellStyle name="Input 3 6 5 13 3" xfId="21295" xr:uid="{408685EF-110B-494C-96DF-B7592C323FD3}"/>
    <cellStyle name="Input 3 6 5 13 4" xfId="29275" xr:uid="{29A0668F-3FB9-4AA7-897B-35013D41DA8D}"/>
    <cellStyle name="Input 3 6 5 13 5" xfId="37102" xr:uid="{C3071126-EA76-44EA-97FA-CA1428DEE2F8}"/>
    <cellStyle name="Input 3 6 5 13 6" xfId="45055" xr:uid="{AE978CA9-D753-45B1-8B0F-C6E06EC0EB1F}"/>
    <cellStyle name="Input 3 6 5 14" xfId="9311" xr:uid="{51C4CB5D-BF04-4478-AD8C-F225F9B3F98C}"/>
    <cellStyle name="Input 3 6 5 15" xfId="17173" xr:uid="{9A1E6855-DF74-4715-AE88-4FA582976E11}"/>
    <cellStyle name="Input 3 6 5 16" xfId="25190" xr:uid="{F858E712-0D67-4369-BC1F-2A28A5634983}"/>
    <cellStyle name="Input 3 6 5 17" xfId="33003" xr:uid="{97E63551-B5FD-46E6-A919-BFEAEE990FD5}"/>
    <cellStyle name="Input 3 6 5 18" xfId="40964" xr:uid="{FD1CD6BA-D8A4-4C51-8B32-9C9A522A9169}"/>
    <cellStyle name="Input 3 6 5 2" xfId="1512" xr:uid="{A6444626-239B-4BB3-AE75-CDB052D1BEDE}"/>
    <cellStyle name="Input 3 6 5 2 2" xfId="5618" xr:uid="{56563BBB-0DC3-4F1C-A177-4D1AA99ED053}"/>
    <cellStyle name="Input 3 6 5 2 2 2" xfId="13833" xr:uid="{56B4B376-B038-4CD2-90F9-20EA27AF90AA}"/>
    <cellStyle name="Input 3 6 5 2 2 3" xfId="21697" xr:uid="{3DDA29A4-2DDE-4F85-B005-1BB5B4A7C259}"/>
    <cellStyle name="Input 3 6 5 2 2 4" xfId="29677" xr:uid="{10B18ECA-7305-4407-ADEA-49E5F7ABA2BF}"/>
    <cellStyle name="Input 3 6 5 2 2 5" xfId="37504" xr:uid="{0715F2C5-2FB8-43DE-B4B6-905020D846C9}"/>
    <cellStyle name="Input 3 6 5 2 2 6" xfId="45457" xr:uid="{AF4E89FD-AAEC-40EE-957B-3B26EDA8511C}"/>
    <cellStyle name="Input 3 6 5 2 3" xfId="9741" xr:uid="{AAD38C1B-A616-42D7-B623-E9EABB3071FB}"/>
    <cellStyle name="Input 3 6 5 2 4" xfId="17603" xr:uid="{C737BA64-FD54-40CE-BE47-2785B80FF902}"/>
    <cellStyle name="Input 3 6 5 2 5" xfId="25614" xr:uid="{8C1C1C3F-88C3-4629-9107-5C3D04EC74D8}"/>
    <cellStyle name="Input 3 6 5 2 6" xfId="33433" xr:uid="{E732C3EA-C9BD-46E2-A5BA-C2DBE2B7CF02}"/>
    <cellStyle name="Input 3 6 5 2 7" xfId="41394" xr:uid="{FFD82B5D-D4FF-404D-890D-C31EEC4FBF12}"/>
    <cellStyle name="Input 3 6 5 3" xfId="1855" xr:uid="{46F3F6B6-BF26-4795-BE6D-C65D83CE6119}"/>
    <cellStyle name="Input 3 6 5 3 2" xfId="5937" xr:uid="{1220C8A7-BD3E-4CFA-BFB6-F198743639CA}"/>
    <cellStyle name="Input 3 6 5 3 2 2" xfId="14152" xr:uid="{1891523A-99EA-4790-8CC0-E624E60BEF44}"/>
    <cellStyle name="Input 3 6 5 3 2 3" xfId="22016" xr:uid="{2B913A80-4B00-4A98-892A-3C8A8C2690BA}"/>
    <cellStyle name="Input 3 6 5 3 2 4" xfId="29996" xr:uid="{B959F537-2E77-42D8-BA04-5A60B087FA7D}"/>
    <cellStyle name="Input 3 6 5 3 2 5" xfId="37823" xr:uid="{47AEC640-A924-4D0C-ADFD-CC1D75BFA43E}"/>
    <cellStyle name="Input 3 6 5 3 2 6" xfId="45776" xr:uid="{60FC47BD-E8FA-45C6-B7D1-24EBE0595564}"/>
    <cellStyle name="Input 3 6 5 3 3" xfId="10081" xr:uid="{63B38D3E-1D4F-4417-ADC3-58AADC9FCF6C}"/>
    <cellStyle name="Input 3 6 5 3 4" xfId="17946" xr:uid="{C322D0BD-ADA6-48E7-A559-781D05332D76}"/>
    <cellStyle name="Input 3 6 5 3 5" xfId="25953" xr:uid="{21F16845-19DF-4241-AC37-6C88B2AE5EAB}"/>
    <cellStyle name="Input 3 6 5 3 6" xfId="33776" xr:uid="{2C8DA48E-5900-47C3-8DE4-54EA56E82B1D}"/>
    <cellStyle name="Input 3 6 5 3 7" xfId="41737" xr:uid="{8764E875-8A30-4C17-A7BD-867F2A4146F2}"/>
    <cellStyle name="Input 3 6 5 4" xfId="2189" xr:uid="{F426FA16-CC89-48A0-BD45-ED8A7F51EE1B}"/>
    <cellStyle name="Input 3 6 5 4 2" xfId="6263" xr:uid="{0640E11D-D715-489B-8258-FA31C1D2BD73}"/>
    <cellStyle name="Input 3 6 5 4 2 2" xfId="14478" xr:uid="{BA3AA695-BBF4-4CDB-8978-05B4F2B4F96C}"/>
    <cellStyle name="Input 3 6 5 4 2 3" xfId="22342" xr:uid="{24A569AE-0AE3-48CC-9DA3-D4B8AA3F4F3C}"/>
    <cellStyle name="Input 3 6 5 4 2 4" xfId="30322" xr:uid="{9C99F035-C1FF-44FC-9FD8-2E76B7A763D3}"/>
    <cellStyle name="Input 3 6 5 4 2 5" xfId="38149" xr:uid="{4EC6E261-3C1A-4717-B628-A60188793119}"/>
    <cellStyle name="Input 3 6 5 4 2 6" xfId="46102" xr:uid="{B4D6EAEB-A900-4FA8-AC5B-A34FF9FDFBFE}"/>
    <cellStyle name="Input 3 6 5 4 3" xfId="10415" xr:uid="{93D4D9B1-11CC-4ABF-832E-B5C90A947E49}"/>
    <cellStyle name="Input 3 6 5 4 4" xfId="18280" xr:uid="{F9C16E38-67D5-4532-A805-9196E4E56BC0}"/>
    <cellStyle name="Input 3 6 5 4 5" xfId="26287" xr:uid="{4ED80604-6658-4543-84FD-6282C7694F8C}"/>
    <cellStyle name="Input 3 6 5 4 6" xfId="34110" xr:uid="{911DD44B-1F73-4A3C-8FEA-D02A0FC90CAA}"/>
    <cellStyle name="Input 3 6 5 4 7" xfId="42071" xr:uid="{3C88A08D-203F-4361-B59B-F463194991E5}"/>
    <cellStyle name="Input 3 6 5 5" xfId="2509" xr:uid="{16937B77-E447-46B4-9C57-8E3267831A49}"/>
    <cellStyle name="Input 3 6 5 5 2" xfId="6568" xr:uid="{1B00B451-D4C8-43CE-AFF3-0111262ED8EF}"/>
    <cellStyle name="Input 3 6 5 5 2 2" xfId="14783" xr:uid="{0221FD11-D5C6-42C5-8E6B-F9DD0617F585}"/>
    <cellStyle name="Input 3 6 5 5 2 3" xfId="22647" xr:uid="{3DB0FA35-80E1-4717-A9E8-A6816D0F9885}"/>
    <cellStyle name="Input 3 6 5 5 2 4" xfId="30627" xr:uid="{048BCF17-B2D7-4C12-A421-A62BDB33B3E1}"/>
    <cellStyle name="Input 3 6 5 5 2 5" xfId="38454" xr:uid="{E365C33F-DE9F-4392-962F-DEA281A93B38}"/>
    <cellStyle name="Input 3 6 5 5 2 6" xfId="46407" xr:uid="{1C421D47-DD44-4E19-A2F3-645235EC6A84}"/>
    <cellStyle name="Input 3 6 5 5 3" xfId="10735" xr:uid="{B853D5C1-7C97-4FD3-8877-23B6EEE5EA07}"/>
    <cellStyle name="Input 3 6 5 5 4" xfId="18600" xr:uid="{0D7C4618-39D5-4BE5-8CB4-1C2DC5E5F1A2}"/>
    <cellStyle name="Input 3 6 5 5 5" xfId="26603" xr:uid="{854E6BA3-405C-40E7-8084-C1C79A359709}"/>
    <cellStyle name="Input 3 6 5 5 6" xfId="34430" xr:uid="{CD3CCEA7-17BB-4765-A512-63962D520BB4}"/>
    <cellStyle name="Input 3 6 5 5 7" xfId="42391" xr:uid="{514CBB27-5A2D-4470-807F-150AB1248A79}"/>
    <cellStyle name="Input 3 6 5 6" xfId="2836" xr:uid="{E11A2B5A-6073-42CB-9773-95C423E31C43}"/>
    <cellStyle name="Input 3 6 5 6 2" xfId="6886" xr:uid="{D9868AC4-625E-427A-ABDD-06DB0F42EB35}"/>
    <cellStyle name="Input 3 6 5 6 2 2" xfId="15101" xr:uid="{3662E5A9-9D8A-46AE-8D08-B05419E760C0}"/>
    <cellStyle name="Input 3 6 5 6 2 3" xfId="22965" xr:uid="{6615CCBB-AFB0-45E9-83C6-C96C44E86488}"/>
    <cellStyle name="Input 3 6 5 6 2 4" xfId="30945" xr:uid="{AAB62B93-DEB3-4F56-A3AD-5E0685C938BA}"/>
    <cellStyle name="Input 3 6 5 6 2 5" xfId="38772" xr:uid="{3E093BF6-0BC1-4B85-9A51-E7CCF6BB993C}"/>
    <cellStyle name="Input 3 6 5 6 2 6" xfId="46725" xr:uid="{D70794D9-56BC-4C8C-9C56-0EB4092E917E}"/>
    <cellStyle name="Input 3 6 5 6 3" xfId="11062" xr:uid="{C8D108E4-316E-4ED3-B3C4-1932A44DC641}"/>
    <cellStyle name="Input 3 6 5 6 4" xfId="18927" xr:uid="{44F58650-8C9F-4E46-A94C-0EB329F887F6}"/>
    <cellStyle name="Input 3 6 5 6 5" xfId="26930" xr:uid="{1C8E1322-1AE3-42F4-A207-D491282ED2E6}"/>
    <cellStyle name="Input 3 6 5 6 6" xfId="34757" xr:uid="{0EB37E25-152D-44DB-9B01-47CF655F1604}"/>
    <cellStyle name="Input 3 6 5 6 7" xfId="42718" xr:uid="{1DFDC10C-5B82-48C9-8C4B-9DFB91427043}"/>
    <cellStyle name="Input 3 6 5 7" xfId="3151" xr:uid="{66CAB8FA-1BEC-43BE-86F9-46E49E52AD3B}"/>
    <cellStyle name="Input 3 6 5 7 2" xfId="7187" xr:uid="{8F1049BC-0B58-4F60-8553-29F861469C7A}"/>
    <cellStyle name="Input 3 6 5 7 2 2" xfId="15402" xr:uid="{2A5B472D-60F3-40ED-AD1B-082614853A2C}"/>
    <cellStyle name="Input 3 6 5 7 2 3" xfId="23266" xr:uid="{59EE16CE-1E40-45FE-80C7-97D36334D1D9}"/>
    <cellStyle name="Input 3 6 5 7 2 4" xfId="31246" xr:uid="{4D0135DB-70E7-455F-A3D5-C33CF0A81DDE}"/>
    <cellStyle name="Input 3 6 5 7 2 5" xfId="39073" xr:uid="{1EF610B6-994A-4984-BDF1-B3133FD88343}"/>
    <cellStyle name="Input 3 6 5 7 2 6" xfId="47026" xr:uid="{63A51268-6958-4591-BC6E-C3F0DF87451E}"/>
    <cellStyle name="Input 3 6 5 7 3" xfId="11375" xr:uid="{C320B301-A7CE-4ADE-B1A9-EDAD75EBFB35}"/>
    <cellStyle name="Input 3 6 5 7 4" xfId="19242" xr:uid="{E5DA697A-1054-461A-B9FB-1459F1019115}"/>
    <cellStyle name="Input 3 6 5 7 5" xfId="27242" xr:uid="{E8659F7A-CB38-4E18-AD3D-474717F5528D}"/>
    <cellStyle name="Input 3 6 5 7 6" xfId="35072" xr:uid="{83366A7D-1B40-40A6-965D-59AD717EF370}"/>
    <cellStyle name="Input 3 6 5 7 7" xfId="43033" xr:uid="{C800CFE4-8512-4D90-8321-D3B20E332D74}"/>
    <cellStyle name="Input 3 6 5 8" xfId="3466" xr:uid="{E02AF550-3005-45A7-9ECE-DF7905785E0F}"/>
    <cellStyle name="Input 3 6 5 8 2" xfId="7494" xr:uid="{05BA0FBF-8E16-40C7-8D79-ED6DF467FBD5}"/>
    <cellStyle name="Input 3 6 5 8 2 2" xfId="15709" xr:uid="{831FF738-96BB-4A12-BE34-238E4B2ED0B3}"/>
    <cellStyle name="Input 3 6 5 8 2 3" xfId="23573" xr:uid="{8464B46A-D958-4B13-9606-EC5EC834B255}"/>
    <cellStyle name="Input 3 6 5 8 2 4" xfId="31553" xr:uid="{898D295F-3C83-48B3-AA21-B73E3268320C}"/>
    <cellStyle name="Input 3 6 5 8 2 5" xfId="39380" xr:uid="{58E26685-DD8C-40FB-A16E-5ABB44680496}"/>
    <cellStyle name="Input 3 6 5 8 2 6" xfId="47333" xr:uid="{9363E215-A6B2-4EA2-A866-2E5403473937}"/>
    <cellStyle name="Input 3 6 5 8 3" xfId="11690" xr:uid="{B3F98594-6478-49C8-95A0-6927BD0100B7}"/>
    <cellStyle name="Input 3 6 5 8 4" xfId="19557" xr:uid="{5F7A32E2-2045-4013-BB67-7E6645737F50}"/>
    <cellStyle name="Input 3 6 5 8 5" xfId="27557" xr:uid="{26A86E0D-6AEE-4944-A725-ADE2D3C3D3ED}"/>
    <cellStyle name="Input 3 6 5 8 6" xfId="35387" xr:uid="{AC700BA9-8ABC-431D-BAB3-7D3FF6463D32}"/>
    <cellStyle name="Input 3 6 5 8 7" xfId="43348" xr:uid="{DE842862-B9F2-49D3-849D-02AED3B64130}"/>
    <cellStyle name="Input 3 6 5 9" xfId="3762" xr:uid="{13D0BF1C-A290-4CCE-BCAF-4A0EC8F158DE}"/>
    <cellStyle name="Input 3 6 5 9 2" xfId="7790" xr:uid="{46E136A0-5744-4293-8B09-DF1335AF70B2}"/>
    <cellStyle name="Input 3 6 5 9 2 2" xfId="16005" xr:uid="{C94D533D-D76C-401F-9BB7-BDEF5CE9DC13}"/>
    <cellStyle name="Input 3 6 5 9 2 3" xfId="23869" xr:uid="{739E0FBC-B866-4A7B-BF69-3AD778A117E4}"/>
    <cellStyle name="Input 3 6 5 9 2 4" xfId="31849" xr:uid="{CD76F823-2DC0-4306-B42A-2F0895C1EA55}"/>
    <cellStyle name="Input 3 6 5 9 2 5" xfId="39676" xr:uid="{A72E1795-C8FA-49BA-8B1D-56609FB0C689}"/>
    <cellStyle name="Input 3 6 5 9 2 6" xfId="47629" xr:uid="{7F9CC53E-1BB5-46C6-9D2F-B9E462A4AAEC}"/>
    <cellStyle name="Input 3 6 5 9 3" xfId="11986" xr:uid="{1B262604-AF22-465B-9A7F-3E7A782DEA63}"/>
    <cellStyle name="Input 3 6 5 9 4" xfId="19853" xr:uid="{51AB6897-AFE1-4686-8804-A1E800480856}"/>
    <cellStyle name="Input 3 6 5 9 5" xfId="27853" xr:uid="{33112DDB-BC4C-47EF-8027-390ABF78E21D}"/>
    <cellStyle name="Input 3 6 5 9 6" xfId="35683" xr:uid="{6286C1BF-0283-47B6-85C4-016B9383A9CC}"/>
    <cellStyle name="Input 3 6 5 9 7" xfId="43644" xr:uid="{6C215C7F-1077-440C-A7F6-90BE0E3DEA96}"/>
    <cellStyle name="Input 3 6 6" xfId="1124" xr:uid="{DD298487-529A-46E0-AD05-F793CFE2C9A6}"/>
    <cellStyle name="Input 3 6 6 10" xfId="4102" xr:uid="{9124ABC7-8947-4D5B-AF04-D5E9CCCB4975}"/>
    <cellStyle name="Input 3 6 6 10 2" xfId="8113" xr:uid="{E1AB4332-0A0B-4990-85B7-F848CFFAC139}"/>
    <cellStyle name="Input 3 6 6 10 2 2" xfId="16328" xr:uid="{F175B048-236B-4996-B4FA-4ADFF37895EF}"/>
    <cellStyle name="Input 3 6 6 10 2 3" xfId="24192" xr:uid="{96FD4534-7E44-4A70-B26D-F2239DEC838D}"/>
    <cellStyle name="Input 3 6 6 10 2 4" xfId="32172" xr:uid="{B9591D09-0B7B-4304-9D5A-733B7B1DC171}"/>
    <cellStyle name="Input 3 6 6 10 2 5" xfId="39999" xr:uid="{6A06948F-1450-430D-839F-323F202E02F7}"/>
    <cellStyle name="Input 3 6 6 10 2 6" xfId="47952" xr:uid="{AD3EDB48-210C-48EC-A419-69FF92D36E2C}"/>
    <cellStyle name="Input 3 6 6 10 3" xfId="12324" xr:uid="{9A474476-623E-4FE5-A6A3-91B6559242EC}"/>
    <cellStyle name="Input 3 6 6 10 4" xfId="20193" xr:uid="{5E7F4C72-245B-4B69-A637-B3EB9F1A0190}"/>
    <cellStyle name="Input 3 6 6 10 5" xfId="28189" xr:uid="{775526AC-2FF1-4589-82E8-28ECA14DCD7F}"/>
    <cellStyle name="Input 3 6 6 10 6" xfId="36023" xr:uid="{A88D126A-5621-438D-866A-285C9AC5490C}"/>
    <cellStyle name="Input 3 6 6 10 7" xfId="43984" xr:uid="{9D03C05C-A88F-4B26-83D7-3628370B0BA9}"/>
    <cellStyle name="Input 3 6 6 11" xfId="4393" xr:uid="{57A1E224-582E-4B16-A5EB-40BD870DCC1D}"/>
    <cellStyle name="Input 3 6 6 11 2" xfId="8399" xr:uid="{7763E55A-F852-49E5-9FC6-F61A61EB6F5A}"/>
    <cellStyle name="Input 3 6 6 11 2 2" xfId="16614" xr:uid="{04CB382E-121E-43A4-9F52-DF621808F33D}"/>
    <cellStyle name="Input 3 6 6 11 2 3" xfId="24478" xr:uid="{9995EBBE-7FCB-49DE-B800-D2D089C4422A}"/>
    <cellStyle name="Input 3 6 6 11 2 4" xfId="32458" xr:uid="{CADD9713-9A9B-43BB-A91C-2F03782D9DC8}"/>
    <cellStyle name="Input 3 6 6 11 2 5" xfId="40285" xr:uid="{DD0CFE12-A238-40D3-AFB5-0CBA3DE7D1AF}"/>
    <cellStyle name="Input 3 6 6 11 2 6" xfId="48238" xr:uid="{69D4012C-210F-4EE8-A3BC-669C3149EA0E}"/>
    <cellStyle name="Input 3 6 6 11 3" xfId="12615" xr:uid="{717F4856-22F3-4B06-B784-CE1111A345D8}"/>
    <cellStyle name="Input 3 6 6 11 4" xfId="20484" xr:uid="{0E088204-42DF-476C-807D-DE6A886CFA24}"/>
    <cellStyle name="Input 3 6 6 11 5" xfId="28479" xr:uid="{130F4571-E29B-42BB-B0BB-1C207BC8CC38}"/>
    <cellStyle name="Input 3 6 6 11 6" xfId="36314" xr:uid="{3960ECA8-D4DF-4B7B-A498-6C39AE2006FB}"/>
    <cellStyle name="Input 3 6 6 11 7" xfId="44275" xr:uid="{A0BB8BCB-87D7-4ED0-BD34-28257D318E22}"/>
    <cellStyle name="Input 3 6 6 12" xfId="4688" xr:uid="{43085CAB-1CA4-4F74-BD58-216F36FDAF75}"/>
    <cellStyle name="Input 3 6 6 12 2" xfId="8678" xr:uid="{6C1D3457-AC22-47DC-BC2B-6A678FA2F3EB}"/>
    <cellStyle name="Input 3 6 6 12 2 2" xfId="16893" xr:uid="{0FB220AA-3030-4D00-81D2-BCBBE99727C2}"/>
    <cellStyle name="Input 3 6 6 12 2 3" xfId="24757" xr:uid="{703C7BDD-7141-49DF-B243-7F71D0BD8148}"/>
    <cellStyle name="Input 3 6 6 12 2 4" xfId="32737" xr:uid="{846775E4-E8CB-45DE-8A0E-AE5D129552E5}"/>
    <cellStyle name="Input 3 6 6 12 2 5" xfId="40564" xr:uid="{4B30C5D6-076B-436A-9DF6-8A79C4374F95}"/>
    <cellStyle name="Input 3 6 6 12 2 6" xfId="48517" xr:uid="{73EDE2D2-AAEB-44EB-981B-BF7EE4E83E62}"/>
    <cellStyle name="Input 3 6 6 12 3" xfId="12909" xr:uid="{557E5897-E620-4740-9530-F324470DFEFF}"/>
    <cellStyle name="Input 3 6 6 12 4" xfId="20779" xr:uid="{7F8133B0-4CED-4300-9793-72DA1BC480D8}"/>
    <cellStyle name="Input 3 6 6 12 5" xfId="28772" xr:uid="{3D1EB74D-D63D-40DF-82EA-C9B10AC20F1E}"/>
    <cellStyle name="Input 3 6 6 12 6" xfId="36609" xr:uid="{E4896811-1527-4745-8836-666C41762EF4}"/>
    <cellStyle name="Input 3 6 6 12 7" xfId="44570" xr:uid="{177D80A3-D165-4F61-8C4C-1DCFBF54B26F}"/>
    <cellStyle name="Input 3 6 6 13" xfId="5255" xr:uid="{CD859756-B392-4F67-AC84-5CC67C8F231E}"/>
    <cellStyle name="Input 3 6 6 13 2" xfId="13470" xr:uid="{02CED19B-0B05-45B4-B921-A4102FAF2DB1}"/>
    <cellStyle name="Input 3 6 6 13 3" xfId="21334" xr:uid="{03CEDAF2-69C8-47FB-B7E1-368431C4348D}"/>
    <cellStyle name="Input 3 6 6 13 4" xfId="29314" xr:uid="{B9773E83-278C-40F2-B01F-0F7AB7631380}"/>
    <cellStyle name="Input 3 6 6 13 5" xfId="37141" xr:uid="{5BA023ED-970F-466F-8AEB-8A50957AF7EE}"/>
    <cellStyle name="Input 3 6 6 13 6" xfId="45094" xr:uid="{AD44C354-7F2D-4FAA-82C0-3864829438D1}"/>
    <cellStyle name="Input 3 6 6 14" xfId="9353" xr:uid="{75DB89E4-E24A-421A-B882-8D4EEAB8DF38}"/>
    <cellStyle name="Input 3 6 6 15" xfId="17215" xr:uid="{D3DFF634-E0C1-4530-B932-BCA9A95DA7A0}"/>
    <cellStyle name="Input 3 6 6 16" xfId="25231" xr:uid="{716A308C-7545-4180-B445-15F4E3CD397C}"/>
    <cellStyle name="Input 3 6 6 17" xfId="33045" xr:uid="{5B5C1C8D-1908-4546-9766-1339FE0AA04C}"/>
    <cellStyle name="Input 3 6 6 18" xfId="41006" xr:uid="{41365256-104D-45A0-8D14-4BBF0B4FA53A}"/>
    <cellStyle name="Input 3 6 6 2" xfId="1554" xr:uid="{A78BC899-99AA-4049-B11D-20176545A00E}"/>
    <cellStyle name="Input 3 6 6 2 2" xfId="5657" xr:uid="{C8D7AA30-014C-4C0F-948D-F7D41D5F5C62}"/>
    <cellStyle name="Input 3 6 6 2 2 2" xfId="13872" xr:uid="{1B77BA25-0EBC-4114-92A0-65D8144061F1}"/>
    <cellStyle name="Input 3 6 6 2 2 3" xfId="21736" xr:uid="{31B9967D-D4BF-4312-B760-28E72495638A}"/>
    <cellStyle name="Input 3 6 6 2 2 4" xfId="29716" xr:uid="{DD0E1B37-A062-4F81-9AB5-009E4DCA90B0}"/>
    <cellStyle name="Input 3 6 6 2 2 5" xfId="37543" xr:uid="{C90C0008-6DBB-4DB7-9305-40CCD2E6C887}"/>
    <cellStyle name="Input 3 6 6 2 2 6" xfId="45496" xr:uid="{C8E985F2-D58F-435A-8FA4-C2CD9B4BE25E}"/>
    <cellStyle name="Input 3 6 6 2 3" xfId="9782" xr:uid="{6BD90AF4-A5C2-43CC-8956-2BA0D4F3B703}"/>
    <cellStyle name="Input 3 6 6 2 4" xfId="17645" xr:uid="{AFF5CD54-B1BA-4F58-868E-F1ACA954E4E4}"/>
    <cellStyle name="Input 3 6 6 2 5" xfId="25656" xr:uid="{FDF28677-680C-4945-B96C-A170479A7784}"/>
    <cellStyle name="Input 3 6 6 2 6" xfId="33475" xr:uid="{5C6867A6-BC2C-4359-AE45-592CFD077DAD}"/>
    <cellStyle name="Input 3 6 6 2 7" xfId="41436" xr:uid="{E93C6D3C-F0DA-42C2-A41A-B587B9C23F01}"/>
    <cellStyle name="Input 3 6 6 3" xfId="1897" xr:uid="{0A677BB3-9590-4971-9A2F-4D37B85C4CD6}"/>
    <cellStyle name="Input 3 6 6 3 2" xfId="5976" xr:uid="{581EC341-AD0E-4AFD-9034-101893B76140}"/>
    <cellStyle name="Input 3 6 6 3 2 2" xfId="14191" xr:uid="{AAE21D17-DB77-4997-B90F-3338917983BA}"/>
    <cellStyle name="Input 3 6 6 3 2 3" xfId="22055" xr:uid="{A17138DD-5424-40F8-B35D-E739571C617B}"/>
    <cellStyle name="Input 3 6 6 3 2 4" xfId="30035" xr:uid="{BE1B4C50-5FBB-4E23-B81E-FE8B6E5397D6}"/>
    <cellStyle name="Input 3 6 6 3 2 5" xfId="37862" xr:uid="{AAAD51EC-909E-431D-9CBB-AF966CFFF350}"/>
    <cellStyle name="Input 3 6 6 3 2 6" xfId="45815" xr:uid="{032A12DC-F06A-4922-923A-4BBD252F83D0}"/>
    <cellStyle name="Input 3 6 6 3 3" xfId="10123" xr:uid="{DA985325-B637-49A0-9270-39B11C3B590B}"/>
    <cellStyle name="Input 3 6 6 3 4" xfId="17988" xr:uid="{318F3BF0-5740-4772-8490-C5718AC37E73}"/>
    <cellStyle name="Input 3 6 6 3 5" xfId="25995" xr:uid="{E5C5670E-E46C-4073-B676-D6765D55F4F6}"/>
    <cellStyle name="Input 3 6 6 3 6" xfId="33818" xr:uid="{13C5CCF3-EEA0-4F4E-A606-8D5208E28FB7}"/>
    <cellStyle name="Input 3 6 6 3 7" xfId="41779" xr:uid="{E10EC81F-C061-451A-9773-F6DD8DFAF0FC}"/>
    <cellStyle name="Input 3 6 6 4" xfId="2231" xr:uid="{9866A0C9-4750-4549-8C6B-277EEA331E83}"/>
    <cellStyle name="Input 3 6 6 4 2" xfId="6305" xr:uid="{7168BC1F-33EC-4BE4-B226-78F0ECD1B37E}"/>
    <cellStyle name="Input 3 6 6 4 2 2" xfId="14520" xr:uid="{E7732991-2748-4528-B141-12E3B167BE7B}"/>
    <cellStyle name="Input 3 6 6 4 2 3" xfId="22384" xr:uid="{C13D5C50-4BD2-4E44-8428-20A3F793C79D}"/>
    <cellStyle name="Input 3 6 6 4 2 4" xfId="30364" xr:uid="{F903A5B8-23D3-4F2E-B359-61C418DB20A0}"/>
    <cellStyle name="Input 3 6 6 4 2 5" xfId="38191" xr:uid="{B6AB3901-4B0E-4AB8-9AF5-481B8D1B1BA2}"/>
    <cellStyle name="Input 3 6 6 4 2 6" xfId="46144" xr:uid="{827EA368-CD57-4671-9A46-FFD7F6B34C39}"/>
    <cellStyle name="Input 3 6 6 4 3" xfId="10457" xr:uid="{2D900D72-9AED-4E10-9F06-9842EB9B98EE}"/>
    <cellStyle name="Input 3 6 6 4 4" xfId="18322" xr:uid="{5260A660-39B6-44BD-965F-BF8F7C2DED4D}"/>
    <cellStyle name="Input 3 6 6 4 5" xfId="26329" xr:uid="{B968AA1C-5EE6-4C2E-9629-052315B3A5BA}"/>
    <cellStyle name="Input 3 6 6 4 6" xfId="34152" xr:uid="{D20C169F-DA10-4B43-B0BC-C377F4CBB788}"/>
    <cellStyle name="Input 3 6 6 4 7" xfId="42113" xr:uid="{E2B4FC55-2DF3-4F49-BBB1-AC287F1CC2C8}"/>
    <cellStyle name="Input 3 6 6 5" xfId="2551" xr:uid="{F0FED782-0EA7-41F4-A982-E16B8EA04C3E}"/>
    <cellStyle name="Input 3 6 6 5 2" xfId="6607" xr:uid="{FB08DAE5-A3A7-400B-AB8F-A6EA3E48022A}"/>
    <cellStyle name="Input 3 6 6 5 2 2" xfId="14822" xr:uid="{F9078B4E-7939-4ABD-A36B-EEC94543BCC3}"/>
    <cellStyle name="Input 3 6 6 5 2 3" xfId="22686" xr:uid="{47D3A9C7-EA5F-4065-B69C-75CA250FA971}"/>
    <cellStyle name="Input 3 6 6 5 2 4" xfId="30666" xr:uid="{196459A3-A4AF-4C0F-B407-9EDE4272B9D2}"/>
    <cellStyle name="Input 3 6 6 5 2 5" xfId="38493" xr:uid="{44FE0A46-A7AE-4967-8AF4-891A1AE5E566}"/>
    <cellStyle name="Input 3 6 6 5 2 6" xfId="46446" xr:uid="{1724DD70-C026-4151-91B1-62E1D39D219A}"/>
    <cellStyle name="Input 3 6 6 5 3" xfId="10777" xr:uid="{A5A07612-3167-4D1E-B65D-7F2DD1B2D580}"/>
    <cellStyle name="Input 3 6 6 5 4" xfId="18642" xr:uid="{4C88BE79-B246-4ED2-8EB9-04DCBC76507B}"/>
    <cellStyle name="Input 3 6 6 5 5" xfId="26645" xr:uid="{6E1DB1F5-A0CF-4AD6-A6BD-6E8854DB3243}"/>
    <cellStyle name="Input 3 6 6 5 6" xfId="34472" xr:uid="{0DCFEB1E-BD64-4933-88FB-2A9D1E944CB5}"/>
    <cellStyle name="Input 3 6 6 5 7" xfId="42433" xr:uid="{E713395B-2FEB-429B-8367-B25D7A815C63}"/>
    <cellStyle name="Input 3 6 6 6" xfId="2877" xr:uid="{93A981CF-40BF-47A7-B609-849BCFA25454}"/>
    <cellStyle name="Input 3 6 6 6 2" xfId="6927" xr:uid="{B7F0702C-9366-4546-B284-C447DF464960}"/>
    <cellStyle name="Input 3 6 6 6 2 2" xfId="15142" xr:uid="{3C5F5BAB-8FB1-4CFE-9780-582835734EBA}"/>
    <cellStyle name="Input 3 6 6 6 2 3" xfId="23006" xr:uid="{8DC7B206-E263-477F-B09F-95B33DD5617F}"/>
    <cellStyle name="Input 3 6 6 6 2 4" xfId="30986" xr:uid="{911B560B-90E7-4DA4-9A65-64BA18E92E7F}"/>
    <cellStyle name="Input 3 6 6 6 2 5" xfId="38813" xr:uid="{AED8799F-DA10-4540-920D-AE452555DD94}"/>
    <cellStyle name="Input 3 6 6 6 2 6" xfId="46766" xr:uid="{B1FB6DBF-97FE-4BD3-8E00-BC3A8AE711DF}"/>
    <cellStyle name="Input 3 6 6 6 3" xfId="11103" xr:uid="{43A1CD9E-4084-4A75-9495-1EC0E6CD7436}"/>
    <cellStyle name="Input 3 6 6 6 4" xfId="18968" xr:uid="{1775D218-8C16-4240-9831-A82D92CB7655}"/>
    <cellStyle name="Input 3 6 6 6 5" xfId="26971" xr:uid="{D2281EF9-93D6-4456-AB40-EF57C5AF83E9}"/>
    <cellStyle name="Input 3 6 6 6 6" xfId="34798" xr:uid="{6A3EC038-9342-4DCC-BBF5-630B72E0C18C}"/>
    <cellStyle name="Input 3 6 6 6 7" xfId="42759" xr:uid="{D7464453-221B-48FC-ADE8-0F14B2CD95A5}"/>
    <cellStyle name="Input 3 6 6 7" xfId="3193" xr:uid="{D19D3460-04E1-4775-8032-BE35030D5C34}"/>
    <cellStyle name="Input 3 6 6 7 2" xfId="7226" xr:uid="{819064C8-FF73-4D2B-8C44-D76940154C75}"/>
    <cellStyle name="Input 3 6 6 7 2 2" xfId="15441" xr:uid="{A758E6EA-D9CE-4B38-8EB4-F723CA2CA4FB}"/>
    <cellStyle name="Input 3 6 6 7 2 3" xfId="23305" xr:uid="{9668F411-C057-43B0-BC3A-7C4E6B98FF45}"/>
    <cellStyle name="Input 3 6 6 7 2 4" xfId="31285" xr:uid="{FFDD43CB-9974-4791-9FFA-EC341F7F194F}"/>
    <cellStyle name="Input 3 6 6 7 2 5" xfId="39112" xr:uid="{F241269D-0878-4C97-8AF5-0D4AF8F8F5AB}"/>
    <cellStyle name="Input 3 6 6 7 2 6" xfId="47065" xr:uid="{68C386E1-9F25-473D-8457-15E0C6751D73}"/>
    <cellStyle name="Input 3 6 6 7 3" xfId="11417" xr:uid="{54F27DB3-27F0-4E5A-8934-09EA667FB983}"/>
    <cellStyle name="Input 3 6 6 7 4" xfId="19284" xr:uid="{D447BAAD-9381-4DC6-8316-A156EE90BA23}"/>
    <cellStyle name="Input 3 6 6 7 5" xfId="27284" xr:uid="{96D42CE6-32AB-4CB7-A417-24F3E03360C2}"/>
    <cellStyle name="Input 3 6 6 7 6" xfId="35114" xr:uid="{4E319ACE-24FD-4887-ABE4-3FDA1F566E75}"/>
    <cellStyle name="Input 3 6 6 7 7" xfId="43075" xr:uid="{3D3AD974-1563-4E7D-A823-910EC6C796CF}"/>
    <cellStyle name="Input 3 6 6 8" xfId="3506" xr:uid="{7EF00CDC-03A0-4863-B375-0AEDC9BDCB11}"/>
    <cellStyle name="Input 3 6 6 8 2" xfId="7534" xr:uid="{D346B97D-F92B-48B8-93FF-2C1A29435654}"/>
    <cellStyle name="Input 3 6 6 8 2 2" xfId="15749" xr:uid="{CBA97B2C-E8D1-494B-9C25-9CDB77F5D988}"/>
    <cellStyle name="Input 3 6 6 8 2 3" xfId="23613" xr:uid="{E70080E8-8389-49A9-A7A1-E0EAFB12940E}"/>
    <cellStyle name="Input 3 6 6 8 2 4" xfId="31593" xr:uid="{F08AED9A-0C61-42A9-B770-B473D553ECB9}"/>
    <cellStyle name="Input 3 6 6 8 2 5" xfId="39420" xr:uid="{5ED9E6DE-CEE0-4663-BD07-7DD859777A00}"/>
    <cellStyle name="Input 3 6 6 8 2 6" xfId="47373" xr:uid="{7C1E04C1-60B2-4163-ABD4-3756463F4D8E}"/>
    <cellStyle name="Input 3 6 6 8 3" xfId="11730" xr:uid="{F22A9346-E60E-45D6-97FE-0441B6BFD83C}"/>
    <cellStyle name="Input 3 6 6 8 4" xfId="19597" xr:uid="{113DD8D5-C270-481B-80C0-4A02B7633C9A}"/>
    <cellStyle name="Input 3 6 6 8 5" xfId="27597" xr:uid="{A54DB424-0C97-4C76-98E1-A45E9E2F0A12}"/>
    <cellStyle name="Input 3 6 6 8 6" xfId="35427" xr:uid="{EEEC2FD1-1475-40C6-ACDD-2A4B048F3035}"/>
    <cellStyle name="Input 3 6 6 8 7" xfId="43388" xr:uid="{1CFEA095-4662-452A-B965-BF69CA9F4E40}"/>
    <cellStyle name="Input 3 6 6 9" xfId="3802" xr:uid="{83FF58EB-55D0-4D21-B174-22F430AF2CEE}"/>
    <cellStyle name="Input 3 6 6 9 2" xfId="7830" xr:uid="{5F66E7C6-4300-49EB-A27C-473C6CD9F8A5}"/>
    <cellStyle name="Input 3 6 6 9 2 2" xfId="16045" xr:uid="{1B257DED-32D1-4F22-BF5B-DB3B9079B87D}"/>
    <cellStyle name="Input 3 6 6 9 2 3" xfId="23909" xr:uid="{3F9877C2-443A-46FF-BF8C-435B2DD7CD7E}"/>
    <cellStyle name="Input 3 6 6 9 2 4" xfId="31889" xr:uid="{E58A2C2B-FD18-4F07-AE6D-7D7B17BAF181}"/>
    <cellStyle name="Input 3 6 6 9 2 5" xfId="39716" xr:uid="{CD08ECC0-5FA1-4C64-B51C-40F7E8C8E8D9}"/>
    <cellStyle name="Input 3 6 6 9 2 6" xfId="47669" xr:uid="{6530E375-CF88-4B3A-BEB6-73FE48D3F86E}"/>
    <cellStyle name="Input 3 6 6 9 3" xfId="12026" xr:uid="{278A981D-F48C-4D51-B6E7-9824C032BBC0}"/>
    <cellStyle name="Input 3 6 6 9 4" xfId="19893" xr:uid="{DC9C0A11-8FD5-451F-AC61-FA1FB6E25CCB}"/>
    <cellStyle name="Input 3 6 6 9 5" xfId="27893" xr:uid="{E781D49B-75EA-4E67-839F-CA9C257875E9}"/>
    <cellStyle name="Input 3 6 6 9 6" xfId="35723" xr:uid="{C139586B-BFA5-4202-9C42-A0D7C0A34CA7}"/>
    <cellStyle name="Input 3 6 6 9 7" xfId="43684" xr:uid="{AA07DCDA-8898-4A0D-B670-B2F4C10CCB6C}"/>
    <cellStyle name="Input 3 6 7" xfId="1312" xr:uid="{0A4034F1-E212-4808-96DD-E8EA0234028D}"/>
    <cellStyle name="Input 3 6 7 2" xfId="5429" xr:uid="{7D99A2A4-25BC-42A6-A7F2-98F7F9D702B0}"/>
    <cellStyle name="Input 3 6 7 2 2" xfId="13644" xr:uid="{72008B0A-4340-4D1A-8CC1-13172B7FDA85}"/>
    <cellStyle name="Input 3 6 7 2 3" xfId="21508" xr:uid="{2414B156-C219-4382-AFDF-D5CC3897CD23}"/>
    <cellStyle name="Input 3 6 7 2 4" xfId="29488" xr:uid="{A771F3BE-235C-4466-9781-79F63E5D8DF1}"/>
    <cellStyle name="Input 3 6 7 2 5" xfId="37315" xr:uid="{26304309-94A2-4442-99A4-491CE4DDDCC5}"/>
    <cellStyle name="Input 3 6 7 2 6" xfId="45268" xr:uid="{8D033081-6A29-4D0F-B5C9-DDCF3558564C}"/>
    <cellStyle name="Input 3 6 7 3" xfId="9541" xr:uid="{42773861-42BE-4F55-A619-1280F4B85A80}"/>
    <cellStyle name="Input 3 6 7 4" xfId="17403" xr:uid="{CBDC39DA-4AFA-43EA-9493-DFFCABDE7878}"/>
    <cellStyle name="Input 3 6 7 5" xfId="25416" xr:uid="{304A8608-D27A-4884-B325-5FCF7F44996D}"/>
    <cellStyle name="Input 3 6 7 6" xfId="33233" xr:uid="{5C66A906-10C7-4B8E-B577-3CD1B5FE57B2}"/>
    <cellStyle name="Input 3 6 7 7" xfId="41194" xr:uid="{BB034BB9-868D-42FC-884B-4767E06F45DE}"/>
    <cellStyle name="Input 3 6 8" xfId="1656" xr:uid="{7EC1141A-34E7-4432-84A8-83ECEAAF9EA7}"/>
    <cellStyle name="Input 3 6 8 2" xfId="5749" xr:uid="{7E8999E0-314A-4099-B751-352DA4BB6CFE}"/>
    <cellStyle name="Input 3 6 8 2 2" xfId="13964" xr:uid="{F3E1B5F6-2167-4025-9F3E-FB1B19F74739}"/>
    <cellStyle name="Input 3 6 8 2 3" xfId="21828" xr:uid="{F3AD7F31-8E04-42CD-BBD7-4F037D96540B}"/>
    <cellStyle name="Input 3 6 8 2 4" xfId="29808" xr:uid="{C620C84F-6466-44F5-BA26-AD5E5EFE7730}"/>
    <cellStyle name="Input 3 6 8 2 5" xfId="37635" xr:uid="{2330AF88-7EB2-456B-865B-BB8E41BC56D0}"/>
    <cellStyle name="Input 3 6 8 2 6" xfId="45588" xr:uid="{A22C60B4-BD06-482C-AC94-38BA82DB772C}"/>
    <cellStyle name="Input 3 6 8 3" xfId="9883" xr:uid="{21381D46-4BCC-49B4-945B-964EBACB6061}"/>
    <cellStyle name="Input 3 6 8 4" xfId="17747" xr:uid="{035B80F7-D75A-48D3-AFE4-710F33BF7592}"/>
    <cellStyle name="Input 3 6 8 5" xfId="25757" xr:uid="{26663DEB-BD37-450D-B4DD-F848DDC62BE8}"/>
    <cellStyle name="Input 3 6 8 6" xfId="33577" xr:uid="{E90D3C02-B28A-4C19-A6D4-777FA4D24D99}"/>
    <cellStyle name="Input 3 6 8 7" xfId="41538" xr:uid="{731FDFF3-487E-4FBD-9DC1-0B7667038BC5}"/>
    <cellStyle name="Input 3 6 9" xfId="1993" xr:uid="{C9535970-C41E-4C55-B7FD-FC236A4D79D5}"/>
    <cellStyle name="Input 3 6 9 2" xfId="6067" xr:uid="{B799176E-D06F-4A94-B9ED-61407EB0BA12}"/>
    <cellStyle name="Input 3 6 9 2 2" xfId="14282" xr:uid="{548E9951-5ADB-4BC2-B91F-9DC2BC3A5CA5}"/>
    <cellStyle name="Input 3 6 9 2 3" xfId="22146" xr:uid="{109A7D35-206E-406F-882D-3E7000C01CCF}"/>
    <cellStyle name="Input 3 6 9 2 4" xfId="30126" xr:uid="{61C4FB47-9BA0-4736-985C-462523A79BE9}"/>
    <cellStyle name="Input 3 6 9 2 5" xfId="37953" xr:uid="{3C3A4D6E-FFEB-4F46-8180-FF94D476FB78}"/>
    <cellStyle name="Input 3 6 9 2 6" xfId="45906" xr:uid="{A0063471-B003-4A10-BA72-58B0D90FBE2A}"/>
    <cellStyle name="Input 3 6 9 3" xfId="10219" xr:uid="{2FC7F43E-65AB-4272-B430-3D7418A0BDCF}"/>
    <cellStyle name="Input 3 6 9 4" xfId="18084" xr:uid="{1B2C2450-874E-4E3B-9B58-55A5AC02A26D}"/>
    <cellStyle name="Input 3 6 9 5" xfId="26091" xr:uid="{C52C758E-125D-4791-9ED3-A3D3D4F441ED}"/>
    <cellStyle name="Input 3 6 9 6" xfId="33914" xr:uid="{EDBF1163-AD47-48E3-A03E-3EBE93A9D91C}"/>
    <cellStyle name="Input 3 6 9 7" xfId="41875" xr:uid="{63345552-BC97-44DD-9471-C048099FF5F9}"/>
    <cellStyle name="Input 3 7" xfId="870" xr:uid="{942F346F-27C2-4275-83F9-F417AC1FFA39}"/>
    <cellStyle name="Input 3 7 10" xfId="2299" xr:uid="{5F0A5B81-2899-4569-8E2F-DED784D7E8C8}"/>
    <cellStyle name="Input 3 7 10 2" xfId="6370" xr:uid="{40BD3411-115D-42EF-80E3-EA82C513B814}"/>
    <cellStyle name="Input 3 7 10 2 2" xfId="14585" xr:uid="{EAB29962-8F73-4934-BF71-1700D354EE4E}"/>
    <cellStyle name="Input 3 7 10 2 3" xfId="22449" xr:uid="{727FA346-D3C0-456D-BFA1-47F18829DE6D}"/>
    <cellStyle name="Input 3 7 10 2 4" xfId="30429" xr:uid="{FFC9B6FA-2DD9-42FD-A484-7F500AD7E866}"/>
    <cellStyle name="Input 3 7 10 2 5" xfId="38256" xr:uid="{32BB9F86-18B8-47FC-865D-0EEC07733E4A}"/>
    <cellStyle name="Input 3 7 10 2 6" xfId="46209" xr:uid="{1DCB61A8-62A2-4A19-818C-66346FE42F19}"/>
    <cellStyle name="Input 3 7 10 3" xfId="10525" xr:uid="{50CCB8AA-BC18-4B91-A7C9-28AB668A0154}"/>
    <cellStyle name="Input 3 7 10 4" xfId="18390" xr:uid="{86F8B017-0C3E-419A-BDFA-CE6547F2CDCC}"/>
    <cellStyle name="Input 3 7 10 5" xfId="26396" xr:uid="{1356371D-4C8B-4A37-A13F-41B2543C90C7}"/>
    <cellStyle name="Input 3 7 10 6" xfId="34220" xr:uid="{0A11C3FD-E042-437F-8094-AA223A26F91D}"/>
    <cellStyle name="Input 3 7 10 7" xfId="42181" xr:uid="{DE1AE5ED-B2A2-4AA9-A388-710BF0AD2768}"/>
    <cellStyle name="Input 3 7 11" xfId="2631" xr:uid="{E4EE926D-1AEB-48C0-A733-7C1BE279A648}"/>
    <cellStyle name="Input 3 7 11 2" xfId="6681" xr:uid="{63DE5C9D-C7A6-4CEE-AAFD-F879E4D8AA1A}"/>
    <cellStyle name="Input 3 7 11 2 2" xfId="14896" xr:uid="{76B62D2B-698A-4CE4-94D8-B385D323931F}"/>
    <cellStyle name="Input 3 7 11 2 3" xfId="22760" xr:uid="{D1EE94B4-7B0E-488C-9253-C7CBF0106B1A}"/>
    <cellStyle name="Input 3 7 11 2 4" xfId="30740" xr:uid="{257DE8E1-E5FB-4BF9-879A-489909D1D79E}"/>
    <cellStyle name="Input 3 7 11 2 5" xfId="38567" xr:uid="{7D698376-F565-4475-BD3F-CADFB87EFC9B}"/>
    <cellStyle name="Input 3 7 11 2 6" xfId="46520" xr:uid="{779B5CA9-7B73-46A1-8DF9-83835389367F}"/>
    <cellStyle name="Input 3 7 11 3" xfId="10857" xr:uid="{0D541DAE-B4C4-4CBB-8FBB-94AF188DB730}"/>
    <cellStyle name="Input 3 7 11 4" xfId="18722" xr:uid="{D97E6952-31E0-4BB7-B84B-862249CA9DBE}"/>
    <cellStyle name="Input 3 7 11 5" xfId="26725" xr:uid="{6543A4A0-0A4C-4D77-BDBC-D33E6FB2B91A}"/>
    <cellStyle name="Input 3 7 11 6" xfId="34552" xr:uid="{DE42EE64-DA00-4A31-A246-9BB4B741B91A}"/>
    <cellStyle name="Input 3 7 11 7" xfId="42513" xr:uid="{2EBCCF2C-577A-4440-BCC4-A45AFB5529C3}"/>
    <cellStyle name="Input 3 7 12" xfId="2941" xr:uid="{95CAD602-0EBE-4206-A920-930E0123BCC9}"/>
    <cellStyle name="Input 3 7 12 2" xfId="6988" xr:uid="{A9B8A294-A187-4D90-BEC4-645F8B27C1F6}"/>
    <cellStyle name="Input 3 7 12 2 2" xfId="15203" xr:uid="{CE84BF53-FD76-46F0-97FF-083741BA1E45}"/>
    <cellStyle name="Input 3 7 12 2 3" xfId="23067" xr:uid="{E44A094D-ADFA-41C8-853D-2F525BF5054B}"/>
    <cellStyle name="Input 3 7 12 2 4" xfId="31047" xr:uid="{BCB8993D-9CAB-4B2B-BD09-4BEF15BC699F}"/>
    <cellStyle name="Input 3 7 12 2 5" xfId="38874" xr:uid="{EFAB7BAE-F670-4D22-ABE3-A4A2D8F01D28}"/>
    <cellStyle name="Input 3 7 12 2 6" xfId="46827" xr:uid="{9333F654-7097-4490-8FDE-5B2C85AE2D05}"/>
    <cellStyle name="Input 3 7 12 3" xfId="11167" xr:uid="{92BDBE03-604A-4225-BD46-94E3680E8AC6}"/>
    <cellStyle name="Input 3 7 12 4" xfId="19032" xr:uid="{0E7E57FF-1215-49EE-8C0F-1BB80DB493AC}"/>
    <cellStyle name="Input 3 7 12 5" xfId="27034" xr:uid="{E7375B5A-8923-4ECE-A2A5-4051D116274D}"/>
    <cellStyle name="Input 3 7 12 6" xfId="34862" xr:uid="{98AC292E-0D3C-40EE-9EC7-FD2D993E3257}"/>
    <cellStyle name="Input 3 7 12 7" xfId="42823" xr:uid="{58DE668E-B32D-4445-B90D-2625624800DC}"/>
    <cellStyle name="Input 3 7 13" xfId="3267" xr:uid="{DE1901C8-549B-4ACC-9996-24C89F3761DE}"/>
    <cellStyle name="Input 3 7 13 2" xfId="7296" xr:uid="{BB1D9B4F-78FB-4463-80E4-F901B15239D4}"/>
    <cellStyle name="Input 3 7 13 2 2" xfId="15511" xr:uid="{A6804694-2C5B-4196-8649-5D3D046343FF}"/>
    <cellStyle name="Input 3 7 13 2 3" xfId="23375" xr:uid="{A7156748-68B0-440A-BF60-F90EBF155DE5}"/>
    <cellStyle name="Input 3 7 13 2 4" xfId="31355" xr:uid="{F901F5FB-7269-4302-B2F0-E316E5648494}"/>
    <cellStyle name="Input 3 7 13 2 5" xfId="39182" xr:uid="{BC6E627E-9F35-489E-9DF6-DF6A69CF7D48}"/>
    <cellStyle name="Input 3 7 13 2 6" xfId="47135" xr:uid="{310BD492-2328-4BA4-A058-5ADFCD66CBF8}"/>
    <cellStyle name="Input 3 7 13 3" xfId="11491" xr:uid="{2A14ED5E-76C7-4CB6-9202-87298E066DFB}"/>
    <cellStyle name="Input 3 7 13 4" xfId="19358" xr:uid="{FDC7145F-34EB-40B2-8750-BC8FFD8B1B2C}"/>
    <cellStyle name="Input 3 7 13 5" xfId="27358" xr:uid="{D2A93F81-269B-4614-B47B-BBADC5CC72D9}"/>
    <cellStyle name="Input 3 7 13 6" xfId="35188" xr:uid="{105B1FC1-23CE-4B81-ABD9-28242FE3AEC0}"/>
    <cellStyle name="Input 3 7 13 7" xfId="43149" xr:uid="{24A2A94D-111B-4412-9B3B-8672777B2BE4}"/>
    <cellStyle name="Input 3 7 14" xfId="3563" xr:uid="{35D43ED5-866E-4DC2-9B71-50DE06E97430}"/>
    <cellStyle name="Input 3 7 14 2" xfId="7591" xr:uid="{62DFAD29-52EE-416E-A6E5-CC1EC3C94007}"/>
    <cellStyle name="Input 3 7 14 2 2" xfId="15806" xr:uid="{866841D5-1A6D-4130-9F66-9B76EC3D89E0}"/>
    <cellStyle name="Input 3 7 14 2 3" xfId="23670" xr:uid="{29A7A7C9-E5EC-44C5-8F0D-76417483DCBD}"/>
    <cellStyle name="Input 3 7 14 2 4" xfId="31650" xr:uid="{ED348C22-6EEB-46E7-BBBC-88FC7BC0C3FA}"/>
    <cellStyle name="Input 3 7 14 2 5" xfId="39477" xr:uid="{7DD980CF-3C3C-4998-9AE1-E6B065B0474C}"/>
    <cellStyle name="Input 3 7 14 2 6" xfId="47430" xr:uid="{E9A9CDD3-7EB7-489D-85D3-20A962B973AE}"/>
    <cellStyle name="Input 3 7 14 3" xfId="11787" xr:uid="{6DFFBAF6-BC97-4C37-8F43-40B8B1FC42D3}"/>
    <cellStyle name="Input 3 7 14 4" xfId="19654" xr:uid="{84C64819-1850-470C-BA49-E2F788F501BF}"/>
    <cellStyle name="Input 3 7 14 5" xfId="27654" xr:uid="{CDC30F8E-7382-4D1A-9A79-2959CD667324}"/>
    <cellStyle name="Input 3 7 14 6" xfId="35484" xr:uid="{BCA0B345-F2F4-4811-8816-BB40DB94944C}"/>
    <cellStyle name="Input 3 7 14 7" xfId="43445" xr:uid="{EB2A3D4F-1237-4742-B33D-7BD81A1D00F9}"/>
    <cellStyle name="Input 3 7 15" xfId="3854" xr:uid="{915E2D2A-CC70-48E4-A164-F71284746804}"/>
    <cellStyle name="Input 3 7 15 2" xfId="7880" xr:uid="{E36FC21B-B458-4767-A4A9-051C91DD4953}"/>
    <cellStyle name="Input 3 7 15 2 2" xfId="16095" xr:uid="{BD543376-BBF7-41CD-BB79-A7D2FD68EDA9}"/>
    <cellStyle name="Input 3 7 15 2 3" xfId="23959" xr:uid="{BD2C38C7-8337-47D1-8C73-724AB30D25DC}"/>
    <cellStyle name="Input 3 7 15 2 4" xfId="31939" xr:uid="{D5DF5461-041D-47E7-8878-7AB3F32548AE}"/>
    <cellStyle name="Input 3 7 15 2 5" xfId="39766" xr:uid="{4B3A0644-F960-4A54-ACD1-EFF21E250913}"/>
    <cellStyle name="Input 3 7 15 2 6" xfId="47719" xr:uid="{C0563C19-7775-47B8-BADC-12EF8D571A79}"/>
    <cellStyle name="Input 3 7 15 3" xfId="12078" xr:uid="{3B9DD706-3EA0-4974-81C6-ABAD9E65680D}"/>
    <cellStyle name="Input 3 7 15 4" xfId="19945" xr:uid="{E879AE11-B018-47DA-BC4D-B3CC60FCB76E}"/>
    <cellStyle name="Input 3 7 15 5" xfId="27945" xr:uid="{98632657-DC9A-4660-A9A1-E3D93AF50AF6}"/>
    <cellStyle name="Input 3 7 15 6" xfId="35775" xr:uid="{C9BAEDA6-3D5D-4554-82DF-CA6787D2BBE5}"/>
    <cellStyle name="Input 3 7 15 7" xfId="43736" xr:uid="{340AAF21-6758-408F-8F19-C22786EA1F0C}"/>
    <cellStyle name="Input 3 7 16" xfId="4162" xr:uid="{4B31D146-8AA2-46FE-8459-0FDD2B11FCF5}"/>
    <cellStyle name="Input 3 7 16 2" xfId="8168" xr:uid="{B85570B1-A712-437A-B6AD-6EAA7262B738}"/>
    <cellStyle name="Input 3 7 16 2 2" xfId="16383" xr:uid="{049C4F83-B349-44C1-BD1A-1D97D03EF9F2}"/>
    <cellStyle name="Input 3 7 16 2 3" xfId="24247" xr:uid="{E3032856-1567-4F59-B5F9-89BF052BB739}"/>
    <cellStyle name="Input 3 7 16 2 4" xfId="32227" xr:uid="{A2BA28F5-2EAA-4CC4-8400-C5CFB55964F1}"/>
    <cellStyle name="Input 3 7 16 2 5" xfId="40054" xr:uid="{C3FF8ECD-1199-40C1-A20F-441DBBEEC607}"/>
    <cellStyle name="Input 3 7 16 2 6" xfId="48007" xr:uid="{03F1DA78-A17B-48D7-A43F-8FF980C7964D}"/>
    <cellStyle name="Input 3 7 16 3" xfId="12384" xr:uid="{4077ADB5-EB6F-496B-B75D-3A7A6DA3B933}"/>
    <cellStyle name="Input 3 7 16 4" xfId="20253" xr:uid="{5092DA57-8C99-407C-A932-AD3654688072}"/>
    <cellStyle name="Input 3 7 16 5" xfId="28248" xr:uid="{372E266F-8119-4A18-B7CE-1AEAE95209C5}"/>
    <cellStyle name="Input 3 7 16 6" xfId="36083" xr:uid="{544A84DF-7076-4284-85A5-17675F79FF79}"/>
    <cellStyle name="Input 3 7 16 7" xfId="44044" xr:uid="{22276CE4-82FD-41B1-9D94-F3A93EDA476E}"/>
    <cellStyle name="Input 3 7 17" xfId="4443" xr:uid="{50915CCE-E38E-46DF-AE22-270C0848F092}"/>
    <cellStyle name="Input 3 7 17 2" xfId="8447" xr:uid="{632679AE-0BCC-48EC-B54B-092468ABA122}"/>
    <cellStyle name="Input 3 7 17 2 2" xfId="16662" xr:uid="{6E460580-E39E-4D8B-8CCA-0730742E11C6}"/>
    <cellStyle name="Input 3 7 17 2 3" xfId="24526" xr:uid="{9E20191E-DA35-4BB4-88D6-4EE03FC97EE9}"/>
    <cellStyle name="Input 3 7 17 2 4" xfId="32506" xr:uid="{B1D08AD3-5A0A-4C09-840B-D4F08BD2FE4C}"/>
    <cellStyle name="Input 3 7 17 2 5" xfId="40333" xr:uid="{1A724CAB-67AE-481C-A3D4-6634B9A59279}"/>
    <cellStyle name="Input 3 7 17 2 6" xfId="48286" xr:uid="{E3745890-E523-4F72-BC62-C881CC4B0171}"/>
    <cellStyle name="Input 3 7 17 3" xfId="12665" xr:uid="{37D0CA35-4F98-4212-A12B-E821D864EB1E}"/>
    <cellStyle name="Input 3 7 17 4" xfId="20534" xr:uid="{1778A359-6C28-43FE-AC1A-39CC213D870C}"/>
    <cellStyle name="Input 3 7 17 5" xfId="28529" xr:uid="{F1FEA058-AAEA-4A90-B242-3DA5AEF23F1C}"/>
    <cellStyle name="Input 3 7 17 6" xfId="36364" xr:uid="{A9E62CE0-9C48-4761-8BF5-249615FFF33B}"/>
    <cellStyle name="Input 3 7 17 7" xfId="44325" xr:uid="{1426EABF-9050-4216-9E71-2279EF2D5329}"/>
    <cellStyle name="Input 3 7 18" xfId="5022" xr:uid="{31C17BF1-C8F5-4AE9-AA20-27241E85694C}"/>
    <cellStyle name="Input 3 7 18 2" xfId="13238" xr:uid="{516FA8F5-850D-40C2-95DC-001B5AC224FC}"/>
    <cellStyle name="Input 3 7 18 3" xfId="21101" xr:uid="{01AB7245-69C8-479A-A4F7-E897F8901E98}"/>
    <cellStyle name="Input 3 7 18 4" xfId="29081" xr:uid="{278D8C89-8DC2-42ED-BF65-C3BF853F99B1}"/>
    <cellStyle name="Input 3 7 18 5" xfId="36910" xr:uid="{E5CCDD17-5983-40A0-B680-4B51552D9676}"/>
    <cellStyle name="Input 3 7 18 6" xfId="44863" xr:uid="{8F83F6EB-9EFF-437A-B248-AA932FA465D5}"/>
    <cellStyle name="Input 3 7 19" xfId="9103" xr:uid="{FDF2EAE5-9227-4CDF-8EEF-93455FB7B02B}"/>
    <cellStyle name="Input 3 7 2" xfId="948" xr:uid="{B2E7F784-966F-4B1D-8EBD-88E15694B3F6}"/>
    <cellStyle name="Input 3 7 2 10" xfId="3926" xr:uid="{DDF243C8-088A-4942-A4B6-7DAFD4D3C211}"/>
    <cellStyle name="Input 3 7 2 10 2" xfId="7945" xr:uid="{64EF71E6-4097-401E-A0D1-50C851FF32CC}"/>
    <cellStyle name="Input 3 7 2 10 2 2" xfId="16160" xr:uid="{466114E8-C97F-46DD-BD22-7982FD9C82E1}"/>
    <cellStyle name="Input 3 7 2 10 2 3" xfId="24024" xr:uid="{7A95B146-8988-446A-9D8E-1554A6963971}"/>
    <cellStyle name="Input 3 7 2 10 2 4" xfId="32004" xr:uid="{DD72E2CD-E980-473C-9664-EF44CCF8A853}"/>
    <cellStyle name="Input 3 7 2 10 2 5" xfId="39831" xr:uid="{649C0170-E12A-4A1D-BB46-5E9A33850C60}"/>
    <cellStyle name="Input 3 7 2 10 2 6" xfId="47784" xr:uid="{2BF9644E-ABFA-4FE5-98FE-1BBB0E958C91}"/>
    <cellStyle name="Input 3 7 2 10 3" xfId="12148" xr:uid="{C9BCA33C-6D25-41E3-8F96-433E06BA093E}"/>
    <cellStyle name="Input 3 7 2 10 4" xfId="20017" xr:uid="{78544C46-99BE-40EC-8901-C5FE57518169}"/>
    <cellStyle name="Input 3 7 2 10 5" xfId="28014" xr:uid="{AB7404CE-0CB2-4DCC-94F3-8414C82FFBF6}"/>
    <cellStyle name="Input 3 7 2 10 6" xfId="35847" xr:uid="{5B6BF352-11AF-499B-99DA-A6C5245D08B8}"/>
    <cellStyle name="Input 3 7 2 10 7" xfId="43808" xr:uid="{C910ACAC-F5CE-4139-9544-C33261BB89C8}"/>
    <cellStyle name="Input 3 7 2 11" xfId="4225" xr:uid="{643504B6-82EB-4B3E-BF8C-B986185D8E2B}"/>
    <cellStyle name="Input 3 7 2 11 2" xfId="8231" xr:uid="{9B35D16E-58F3-469B-A292-7770F73C39C2}"/>
    <cellStyle name="Input 3 7 2 11 2 2" xfId="16446" xr:uid="{FE691517-7AF2-4DA1-82A4-3C8BCD84B8A1}"/>
    <cellStyle name="Input 3 7 2 11 2 3" xfId="24310" xr:uid="{71A69E51-7972-44FA-9598-DE0E5C420EF7}"/>
    <cellStyle name="Input 3 7 2 11 2 4" xfId="32290" xr:uid="{D232D7D9-70EB-4BA2-A687-FD00C11538CA}"/>
    <cellStyle name="Input 3 7 2 11 2 5" xfId="40117" xr:uid="{B1A78FD3-7767-4E79-BCBE-96C436AAB359}"/>
    <cellStyle name="Input 3 7 2 11 2 6" xfId="48070" xr:uid="{8251C03A-FD73-4751-BE70-375ACEAA05A2}"/>
    <cellStyle name="Input 3 7 2 11 3" xfId="12447" xr:uid="{06C5C351-1579-4764-AABA-A43B14572199}"/>
    <cellStyle name="Input 3 7 2 11 4" xfId="20316" xr:uid="{188ED6F3-BC95-47DC-B061-0051AC882BEB}"/>
    <cellStyle name="Input 3 7 2 11 5" xfId="28311" xr:uid="{6CD58AC7-CB86-412B-BC5E-6EFCEC73040F}"/>
    <cellStyle name="Input 3 7 2 11 6" xfId="36146" xr:uid="{E3E4D1CC-8DE5-4CF5-B00C-786F69D9FBEE}"/>
    <cellStyle name="Input 3 7 2 11 7" xfId="44107" xr:uid="{443D4C46-97FD-451F-8CB4-8F8630CA5B35}"/>
    <cellStyle name="Input 3 7 2 12" xfId="4512" xr:uid="{B2304F47-9541-4E08-A5B2-F69D23258FBC}"/>
    <cellStyle name="Input 3 7 2 12 2" xfId="8510" xr:uid="{E1162579-6A51-407E-B7CD-F8C0FB565BF4}"/>
    <cellStyle name="Input 3 7 2 12 2 2" xfId="16725" xr:uid="{0426F97D-08ED-41ED-8652-F385973DE12D}"/>
    <cellStyle name="Input 3 7 2 12 2 3" xfId="24589" xr:uid="{267B7B63-1866-4EF6-93BE-4CDB9F12CFF9}"/>
    <cellStyle name="Input 3 7 2 12 2 4" xfId="32569" xr:uid="{3D14529E-8175-4B69-8DB9-EFFD7F1BE842}"/>
    <cellStyle name="Input 3 7 2 12 2 5" xfId="40396" xr:uid="{E185FA86-3D58-4517-8F5C-66A3E3761B9E}"/>
    <cellStyle name="Input 3 7 2 12 2 6" xfId="48349" xr:uid="{BB2445E1-A441-48C8-A462-189E4C4AAA46}"/>
    <cellStyle name="Input 3 7 2 12 3" xfId="12733" xr:uid="{3D228378-C923-4A32-A607-FF3FB179935E}"/>
    <cellStyle name="Input 3 7 2 12 4" xfId="20603" xr:uid="{4A368D59-E731-4A63-8991-F6110048301E}"/>
    <cellStyle name="Input 3 7 2 12 5" xfId="28596" xr:uid="{35E9E8F4-CC92-441B-A1BE-8F4A767DFE0C}"/>
    <cellStyle name="Input 3 7 2 12 6" xfId="36433" xr:uid="{83FBCCDC-EFA7-48B2-9634-CCFDB4010BAA}"/>
    <cellStyle name="Input 3 7 2 12 7" xfId="44394" xr:uid="{4EE763A8-AE3C-4FF7-9438-CC10CB4BE4B0}"/>
    <cellStyle name="Input 3 7 2 13" xfId="5087" xr:uid="{E575E77D-9D9E-4C61-BAD3-AC5FAA38C486}"/>
    <cellStyle name="Input 3 7 2 13 2" xfId="13302" xr:uid="{9B153A5F-E475-4F9A-B85E-3AAD0523461B}"/>
    <cellStyle name="Input 3 7 2 13 3" xfId="21166" xr:uid="{FB77A1FB-E790-4CC3-800C-3D5B3FD9F3E1}"/>
    <cellStyle name="Input 3 7 2 13 4" xfId="29146" xr:uid="{C8592FB8-7E15-4288-BC6F-CF70B95A179E}"/>
    <cellStyle name="Input 3 7 2 13 5" xfId="36973" xr:uid="{BC98FC8B-74C9-4F8E-A442-A6F42A020DE0}"/>
    <cellStyle name="Input 3 7 2 13 6" xfId="44926" xr:uid="{6409AD7D-3073-4561-A467-F26E78693576}"/>
    <cellStyle name="Input 3 7 2 14" xfId="9177" xr:uid="{EDDEF21B-1286-4A8D-AC95-A77C2CD0506C}"/>
    <cellStyle name="Input 3 7 2 15" xfId="17039" xr:uid="{5E4F2CF6-451E-4129-8D22-FB5B65E97E68}"/>
    <cellStyle name="Input 3 7 2 16" xfId="25056" xr:uid="{989264C9-1698-4A53-A5A3-915C1F1DC8EA}"/>
    <cellStyle name="Input 3 7 2 17" xfId="32869" xr:uid="{17501CF2-F91B-444B-B165-56E6679085E8}"/>
    <cellStyle name="Input 3 7 2 18" xfId="40830" xr:uid="{EC064307-202F-4410-92B2-2C8C7F4884A6}"/>
    <cellStyle name="Input 3 7 2 2" xfId="1378" xr:uid="{7D7CAB31-1677-4F8A-958D-5145CBC305DA}"/>
    <cellStyle name="Input 3 7 2 2 2" xfId="5489" xr:uid="{84AFF80F-E719-457B-94A5-491A9191B561}"/>
    <cellStyle name="Input 3 7 2 2 2 2" xfId="13704" xr:uid="{45C6BFC9-930B-46F3-B153-59CBB09C1CD5}"/>
    <cellStyle name="Input 3 7 2 2 2 3" xfId="21568" xr:uid="{2AAE125F-2327-453E-BFEC-37A459931E7A}"/>
    <cellStyle name="Input 3 7 2 2 2 4" xfId="29548" xr:uid="{B8916E17-20FD-4B27-B805-21AAF6D9AF32}"/>
    <cellStyle name="Input 3 7 2 2 2 5" xfId="37375" xr:uid="{ECDD16D5-2258-49A6-A6E2-63B67FBBC203}"/>
    <cellStyle name="Input 3 7 2 2 2 6" xfId="45328" xr:uid="{D1257A90-F5C1-459D-9493-00FDA8A1482E}"/>
    <cellStyle name="Input 3 7 2 2 3" xfId="9607" xr:uid="{2EF37570-2B63-43DE-A2B9-F9502D321C29}"/>
    <cellStyle name="Input 3 7 2 2 4" xfId="17469" xr:uid="{F8F14C99-4BB2-42AF-B90D-351925F63721}"/>
    <cellStyle name="Input 3 7 2 2 5" xfId="25480" xr:uid="{1B3806CA-DC1D-4D9F-8974-E40DAC15C2F5}"/>
    <cellStyle name="Input 3 7 2 2 6" xfId="33299" xr:uid="{96C1018D-612E-45E5-BC9A-91378249B2DE}"/>
    <cellStyle name="Input 3 7 2 2 7" xfId="41260" xr:uid="{41F17D41-ED3F-45FB-B6B6-1DD0E2C24AF0}"/>
    <cellStyle name="Input 3 7 2 3" xfId="1721" xr:uid="{E6516330-7834-4315-B575-E8C6BCBD5B83}"/>
    <cellStyle name="Input 3 7 2 3 2" xfId="5808" xr:uid="{F465F6F8-F3A8-4B69-9698-F6D908E88D48}"/>
    <cellStyle name="Input 3 7 2 3 2 2" xfId="14023" xr:uid="{18E3C488-B834-48BB-8DC2-F61101C01A29}"/>
    <cellStyle name="Input 3 7 2 3 2 3" xfId="21887" xr:uid="{9A5684F4-9AAC-40CC-8385-396032335BEC}"/>
    <cellStyle name="Input 3 7 2 3 2 4" xfId="29867" xr:uid="{359C31A6-68E2-4F51-9A99-0E27469935E6}"/>
    <cellStyle name="Input 3 7 2 3 2 5" xfId="37694" xr:uid="{0F485CEF-DF1D-4EB3-899E-CE25A2CB8728}"/>
    <cellStyle name="Input 3 7 2 3 2 6" xfId="45647" xr:uid="{1A300F90-7F1D-456A-9874-A4B1F12DEEDB}"/>
    <cellStyle name="Input 3 7 2 3 3" xfId="9947" xr:uid="{75882CEE-F0F3-43DE-8656-241300CD9E29}"/>
    <cellStyle name="Input 3 7 2 3 4" xfId="17812" xr:uid="{D536A7DC-7679-44C1-8ACE-80D55EF03A48}"/>
    <cellStyle name="Input 3 7 2 3 5" xfId="25820" xr:uid="{BF789C83-0406-4D9D-9E38-8E2870B73E51}"/>
    <cellStyle name="Input 3 7 2 3 6" xfId="33642" xr:uid="{665E96DE-1B35-4B57-B2B7-02828824D4F8}"/>
    <cellStyle name="Input 3 7 2 3 7" xfId="41603" xr:uid="{4E0478F1-02F1-4F91-999C-1BE72D18FD10}"/>
    <cellStyle name="Input 3 7 2 4" xfId="2056" xr:uid="{D382DBB1-C7E4-4572-988E-B70F76FFE67D}"/>
    <cellStyle name="Input 3 7 2 4 2" xfId="6130" xr:uid="{9F28D2E5-F8FE-4D5D-9FE3-C2F525BFE023}"/>
    <cellStyle name="Input 3 7 2 4 2 2" xfId="14345" xr:uid="{F0794743-16A9-4EB8-A9EE-7CD91E332D22}"/>
    <cellStyle name="Input 3 7 2 4 2 3" xfId="22209" xr:uid="{B5499175-1A6C-45A3-8502-97E4C899C822}"/>
    <cellStyle name="Input 3 7 2 4 2 4" xfId="30189" xr:uid="{29BE9B84-C91D-4828-AA72-E2ED1F7AE1C3}"/>
    <cellStyle name="Input 3 7 2 4 2 5" xfId="38016" xr:uid="{204F463B-C01A-4F0A-964E-F1002FFFD85D}"/>
    <cellStyle name="Input 3 7 2 4 2 6" xfId="45969" xr:uid="{02C156E0-66C5-4328-95DA-D342F3E66400}"/>
    <cellStyle name="Input 3 7 2 4 3" xfId="10282" xr:uid="{9C2F0519-2CE2-482D-9057-07B05EF5DC61}"/>
    <cellStyle name="Input 3 7 2 4 4" xfId="18147" xr:uid="{3C4BF684-35C1-4F65-B353-160952024459}"/>
    <cellStyle name="Input 3 7 2 4 5" xfId="26154" xr:uid="{0A5D79D2-5D40-4DAA-AADF-35CE9E79BC17}"/>
    <cellStyle name="Input 3 7 2 4 6" xfId="33977" xr:uid="{B3A1BB2F-0308-498B-BC26-DF3E5A08D087}"/>
    <cellStyle name="Input 3 7 2 4 7" xfId="41938" xr:uid="{04964A77-62BC-4AD6-86F8-3E80FDF94466}"/>
    <cellStyle name="Input 3 7 2 5" xfId="2375" xr:uid="{3103B4E2-0327-4461-AACB-67696776AA7E}"/>
    <cellStyle name="Input 3 7 2 5 2" xfId="6439" xr:uid="{1596991F-4E3A-4521-B16E-90303E341099}"/>
    <cellStyle name="Input 3 7 2 5 2 2" xfId="14654" xr:uid="{45AC4480-293F-4560-A57B-0A2F7FA44847}"/>
    <cellStyle name="Input 3 7 2 5 2 3" xfId="22518" xr:uid="{22742CE6-7231-4B5B-877D-84B585A653F7}"/>
    <cellStyle name="Input 3 7 2 5 2 4" xfId="30498" xr:uid="{6E5FAA0B-E19A-4D4D-9EFF-45D8084B8050}"/>
    <cellStyle name="Input 3 7 2 5 2 5" xfId="38325" xr:uid="{357C7E0B-9720-4EC5-A4EE-8CCD904F790A}"/>
    <cellStyle name="Input 3 7 2 5 2 6" xfId="46278" xr:uid="{2BADBAE9-B9F1-405A-A578-C806F2A00058}"/>
    <cellStyle name="Input 3 7 2 5 3" xfId="10601" xr:uid="{349A9F19-C801-425D-9AFB-AB2ED4465C91}"/>
    <cellStyle name="Input 3 7 2 5 4" xfId="18466" xr:uid="{5B89E10B-149C-4B2A-BCC0-164353EDD273}"/>
    <cellStyle name="Input 3 7 2 5 5" xfId="26470" xr:uid="{375C6C61-01FB-4E2C-B251-B825F68222EE}"/>
    <cellStyle name="Input 3 7 2 5 6" xfId="34296" xr:uid="{F9648A81-4643-4F47-A3A6-A9CE12032930}"/>
    <cellStyle name="Input 3 7 2 5 7" xfId="42257" xr:uid="{6A3D3E94-66C6-4527-BE35-296D35410E96}"/>
    <cellStyle name="Input 3 7 2 6" xfId="2704" xr:uid="{6C3914CB-BBB5-4F7E-B438-1FDDA481685A}"/>
    <cellStyle name="Input 3 7 2 6 2" xfId="6754" xr:uid="{DCBF740F-95E7-4077-A50A-75C7609D2112}"/>
    <cellStyle name="Input 3 7 2 6 2 2" xfId="14969" xr:uid="{AEC8E1CF-7E52-47B8-8D22-1103664BE2B0}"/>
    <cellStyle name="Input 3 7 2 6 2 3" xfId="22833" xr:uid="{84425D2D-87EE-40BC-9D88-81F5839F6E31}"/>
    <cellStyle name="Input 3 7 2 6 2 4" xfId="30813" xr:uid="{09F4CB5A-4395-4D07-BF89-4B3297379C40}"/>
    <cellStyle name="Input 3 7 2 6 2 5" xfId="38640" xr:uid="{21CF3DE9-C9B7-47D5-81EC-10930D19FEE7}"/>
    <cellStyle name="Input 3 7 2 6 2 6" xfId="46593" xr:uid="{321D5FDC-5851-41B5-B9E2-EC885B99FE51}"/>
    <cellStyle name="Input 3 7 2 6 3" xfId="10930" xr:uid="{5B54511D-AE20-489B-9726-C1410422ADD2}"/>
    <cellStyle name="Input 3 7 2 6 4" xfId="18795" xr:uid="{235A7C77-770F-47C3-B55C-DEC850F3F127}"/>
    <cellStyle name="Input 3 7 2 6 5" xfId="26798" xr:uid="{98976F4F-FC20-496D-A0BC-677132F78838}"/>
    <cellStyle name="Input 3 7 2 6 6" xfId="34625" xr:uid="{497A4A43-ADAD-4494-988B-9DB655A7BBE6}"/>
    <cellStyle name="Input 3 7 2 6 7" xfId="42586" xr:uid="{99F30A5B-D3F0-45AB-9362-557C0189ECFF}"/>
    <cellStyle name="Input 3 7 2 7" xfId="3017" xr:uid="{8CECC1FC-4806-494A-B3B7-ADCF7E3CE87F}"/>
    <cellStyle name="Input 3 7 2 7 2" xfId="7058" xr:uid="{8BC7291B-C31A-4D8A-9527-2CEDC458FDD0}"/>
    <cellStyle name="Input 3 7 2 7 2 2" xfId="15273" xr:uid="{A7BC61B6-E59F-4F06-B424-487DA78EFBBD}"/>
    <cellStyle name="Input 3 7 2 7 2 3" xfId="23137" xr:uid="{EB8C2988-BC94-4657-81B2-F9A54B0B2EFA}"/>
    <cellStyle name="Input 3 7 2 7 2 4" xfId="31117" xr:uid="{878DF4A7-6C57-4052-8D41-F928BB2948AE}"/>
    <cellStyle name="Input 3 7 2 7 2 5" xfId="38944" xr:uid="{B37FEB91-18C8-46D3-A41A-53D79AD9E26B}"/>
    <cellStyle name="Input 3 7 2 7 2 6" xfId="46897" xr:uid="{E8D73F9C-DCE5-42A5-947E-2971FC0AFE16}"/>
    <cellStyle name="Input 3 7 2 7 3" xfId="11242" xr:uid="{9ED395E9-A912-47AB-B0A3-8004992CE808}"/>
    <cellStyle name="Input 3 7 2 7 4" xfId="19108" xr:uid="{1210F813-5486-437C-9261-CFC16A4B0897}"/>
    <cellStyle name="Input 3 7 2 7 5" xfId="27108" xr:uid="{7D4E5DFE-6F7C-429F-83EB-BC18AD9013B1}"/>
    <cellStyle name="Input 3 7 2 7 6" xfId="34938" xr:uid="{0D2D1381-B52F-4878-95EF-56E5B60F9CBA}"/>
    <cellStyle name="Input 3 7 2 7 7" xfId="42899" xr:uid="{5A82C99B-3622-4B81-9AC6-3406BFE173E2}"/>
    <cellStyle name="Input 3 7 2 8" xfId="3337" xr:uid="{52C5740B-BF62-45D6-AF67-2758E55A259D}"/>
    <cellStyle name="Input 3 7 2 8 2" xfId="7365" xr:uid="{EF8E572C-5AD5-41CC-B8EE-0C994D9842B9}"/>
    <cellStyle name="Input 3 7 2 8 2 2" xfId="15580" xr:uid="{5A3CED1E-CB11-4491-8BD0-5C9C45B1472D}"/>
    <cellStyle name="Input 3 7 2 8 2 3" xfId="23444" xr:uid="{87FD4BD4-9C15-4706-A619-3F4FE791B723}"/>
    <cellStyle name="Input 3 7 2 8 2 4" xfId="31424" xr:uid="{C7A0AFF8-165D-49A6-84DC-5CFDB6975D35}"/>
    <cellStyle name="Input 3 7 2 8 2 5" xfId="39251" xr:uid="{E295D899-D96E-432F-8550-96EEA64F6F03}"/>
    <cellStyle name="Input 3 7 2 8 2 6" xfId="47204" xr:uid="{447E86B1-CA04-4151-8617-3FB928925A30}"/>
    <cellStyle name="Input 3 7 2 8 3" xfId="11561" xr:uid="{616931B6-5E3D-467B-A19C-FC3CA192606A}"/>
    <cellStyle name="Input 3 7 2 8 4" xfId="19428" xr:uid="{FCE2372C-84D5-47AF-B2E9-B36930D66BAF}"/>
    <cellStyle name="Input 3 7 2 8 5" xfId="27428" xr:uid="{478C2202-719E-42B2-BE6B-615CCD53E3B5}"/>
    <cellStyle name="Input 3 7 2 8 6" xfId="35258" xr:uid="{543399D6-D427-4990-95F4-75BB30B7ADC7}"/>
    <cellStyle name="Input 3 7 2 8 7" xfId="43219" xr:uid="{063493D9-8BBF-4FDF-8828-8810E3C26564}"/>
    <cellStyle name="Input 3 7 2 9" xfId="3631" xr:uid="{09A2D9F5-FA92-4C94-B21B-9311CEA18330}"/>
    <cellStyle name="Input 3 7 2 9 2" xfId="7659" xr:uid="{A4896B08-6C06-426C-B665-280F1F3CD413}"/>
    <cellStyle name="Input 3 7 2 9 2 2" xfId="15874" xr:uid="{30230355-95AD-4711-9C0B-3B9AB095BBFE}"/>
    <cellStyle name="Input 3 7 2 9 2 3" xfId="23738" xr:uid="{109963B9-2344-4677-BC80-4FF77B13456B}"/>
    <cellStyle name="Input 3 7 2 9 2 4" xfId="31718" xr:uid="{89EA8316-9F54-4A3D-9163-F7E2397D9823}"/>
    <cellStyle name="Input 3 7 2 9 2 5" xfId="39545" xr:uid="{D1CCF011-DC35-4D6C-A29F-4117026FA927}"/>
    <cellStyle name="Input 3 7 2 9 2 6" xfId="47498" xr:uid="{FFCD123F-1B9A-4CE0-8B4C-A571F2BC854E}"/>
    <cellStyle name="Input 3 7 2 9 3" xfId="11855" xr:uid="{7AB2112D-41A8-41D0-8C0F-A255D39302E5}"/>
    <cellStyle name="Input 3 7 2 9 4" xfId="19722" xr:uid="{68B040CA-8E40-470B-859D-A88960777A01}"/>
    <cellStyle name="Input 3 7 2 9 5" xfId="27722" xr:uid="{1DE398C4-1458-4DD4-B333-D665C07D107F}"/>
    <cellStyle name="Input 3 7 2 9 6" xfId="35552" xr:uid="{E01CB691-06CA-4F2E-A06E-B1DBB8012B8A}"/>
    <cellStyle name="Input 3 7 2 9 7" xfId="43513" xr:uid="{07AED45C-057A-403C-9CD3-30B524213F93}"/>
    <cellStyle name="Input 3 7 20" xfId="16965" xr:uid="{96E108DF-33A4-4BD8-A8F8-837CFE80AECE}"/>
    <cellStyle name="Input 3 7 21" xfId="24985" xr:uid="{552C0294-A74B-4037-8D2C-CA99B260F79A}"/>
    <cellStyle name="Input 3 7 22" xfId="32800" xr:uid="{F7F08551-093A-4016-820E-0FF8EA66B0AD}"/>
    <cellStyle name="Input 3 7 23" xfId="40761" xr:uid="{F815BD19-9E54-4EEB-A2A9-DAAFAECC0B2F}"/>
    <cellStyle name="Input 3 7 3" xfId="994" xr:uid="{82DB9D93-F7CD-4627-87CF-8FB68D5A8002}"/>
    <cellStyle name="Input 3 7 3 10" xfId="3972" xr:uid="{BFE9CE6A-5D86-48C8-9072-7AE578E502F4}"/>
    <cellStyle name="Input 3 7 3 10 2" xfId="7990" xr:uid="{60A56D6F-ED48-4F54-87A5-BF8672A93651}"/>
    <cellStyle name="Input 3 7 3 10 2 2" xfId="16205" xr:uid="{89C57840-2B4E-4016-BF6D-E34361103EF0}"/>
    <cellStyle name="Input 3 7 3 10 2 3" xfId="24069" xr:uid="{753B0210-F9F8-4CAC-AC64-9C052D3C1D97}"/>
    <cellStyle name="Input 3 7 3 10 2 4" xfId="32049" xr:uid="{2E50C1E0-C49F-4C1D-A800-7A10BC725BD5}"/>
    <cellStyle name="Input 3 7 3 10 2 5" xfId="39876" xr:uid="{1BAD515E-AB8A-4932-A71B-AA45481B67B2}"/>
    <cellStyle name="Input 3 7 3 10 2 6" xfId="47829" xr:uid="{A34DDC82-EAB4-4899-87DB-0FB9CDD6BB28}"/>
    <cellStyle name="Input 3 7 3 10 3" xfId="12194" xr:uid="{421FFC9E-1FC6-4D09-9BF7-FF80511FC1C1}"/>
    <cellStyle name="Input 3 7 3 10 4" xfId="20063" xr:uid="{6D2935F2-F305-4932-872F-CBFBEF31D1FA}"/>
    <cellStyle name="Input 3 7 3 10 5" xfId="28060" xr:uid="{5ED3422E-20F1-42F8-B4BE-CACA2F61C755}"/>
    <cellStyle name="Input 3 7 3 10 6" xfId="35893" xr:uid="{675943C8-BF61-4F4B-9C97-11C4A640CEC7}"/>
    <cellStyle name="Input 3 7 3 10 7" xfId="43854" xr:uid="{2C38CB93-83B3-4619-AF8D-8ED4192313D9}"/>
    <cellStyle name="Input 3 7 3 11" xfId="4270" xr:uid="{EC129F32-882F-434B-B6CB-E4C5730220BD}"/>
    <cellStyle name="Input 3 7 3 11 2" xfId="8276" xr:uid="{578D2225-FAD2-4191-94E0-45BFCCBF994A}"/>
    <cellStyle name="Input 3 7 3 11 2 2" xfId="16491" xr:uid="{805327E2-521D-402F-96D0-ACC43C357F3A}"/>
    <cellStyle name="Input 3 7 3 11 2 3" xfId="24355" xr:uid="{54FEC968-4704-4631-83EA-87CC244BE161}"/>
    <cellStyle name="Input 3 7 3 11 2 4" xfId="32335" xr:uid="{7AF1FE26-8388-4D99-B6CE-D94682124A51}"/>
    <cellStyle name="Input 3 7 3 11 2 5" xfId="40162" xr:uid="{298AF11D-8836-43E7-91A3-40621FD68C1E}"/>
    <cellStyle name="Input 3 7 3 11 2 6" xfId="48115" xr:uid="{4A33601B-C76C-4EFF-88DD-BFA7FD41B6F8}"/>
    <cellStyle name="Input 3 7 3 11 3" xfId="12492" xr:uid="{1E278747-6B27-4FF1-948E-753B6E7BE45C}"/>
    <cellStyle name="Input 3 7 3 11 4" xfId="20361" xr:uid="{00129C6A-C65E-4F55-A871-00694E54A8D6}"/>
    <cellStyle name="Input 3 7 3 11 5" xfId="28356" xr:uid="{301FE33D-B385-4FC4-AC25-2A0D7AADB8DF}"/>
    <cellStyle name="Input 3 7 3 11 6" xfId="36191" xr:uid="{FD6A3931-0D13-47DB-992E-DB69400177A0}"/>
    <cellStyle name="Input 3 7 3 11 7" xfId="44152" xr:uid="{DEEDAABB-35F9-4B48-AFEB-6B5879B84DEB}"/>
    <cellStyle name="Input 3 7 3 12" xfId="4558" xr:uid="{AE147C30-7B5B-408C-80FB-04D44A942326}"/>
    <cellStyle name="Input 3 7 3 12 2" xfId="8555" xr:uid="{159D70D1-A6B0-4984-B1DC-BBD0EB27903E}"/>
    <cellStyle name="Input 3 7 3 12 2 2" xfId="16770" xr:uid="{39AB8AD3-E59A-4B7D-9E37-A79887808954}"/>
    <cellStyle name="Input 3 7 3 12 2 3" xfId="24634" xr:uid="{C8887723-C820-413A-867C-C16CFE46CB04}"/>
    <cellStyle name="Input 3 7 3 12 2 4" xfId="32614" xr:uid="{8438E59C-FD23-4931-B31D-F2E0EBC6CF10}"/>
    <cellStyle name="Input 3 7 3 12 2 5" xfId="40441" xr:uid="{B80E4AA6-D912-4DB7-B144-B6E3A3065260}"/>
    <cellStyle name="Input 3 7 3 12 2 6" xfId="48394" xr:uid="{25CF2FCC-9A9B-47B0-8AAE-9EAAB01D218B}"/>
    <cellStyle name="Input 3 7 3 12 3" xfId="12779" xr:uid="{C5A5D971-1752-436E-9E25-FBE305B38B2B}"/>
    <cellStyle name="Input 3 7 3 12 4" xfId="20649" xr:uid="{B4ADBC56-1F3B-4EA4-A25D-367B2722AB89}"/>
    <cellStyle name="Input 3 7 3 12 5" xfId="28642" xr:uid="{A01A145C-A1D4-4C1E-BBA0-F80F5C4A2E0C}"/>
    <cellStyle name="Input 3 7 3 12 6" xfId="36479" xr:uid="{2DFCA467-0C30-4EBC-BE65-29BEE7EE6A71}"/>
    <cellStyle name="Input 3 7 3 12 7" xfId="44440" xr:uid="{CF16AF79-8E8E-4600-B533-1D7081827570}"/>
    <cellStyle name="Input 3 7 3 13" xfId="5132" xr:uid="{D579D971-CC7A-4EF8-A816-4C872BF1B6FD}"/>
    <cellStyle name="Input 3 7 3 13 2" xfId="13347" xr:uid="{AAF7A849-9A73-4908-B239-FBAFE5D4B620}"/>
    <cellStyle name="Input 3 7 3 13 3" xfId="21211" xr:uid="{2FED76DB-A56B-4364-BB8F-0E186921967A}"/>
    <cellStyle name="Input 3 7 3 13 4" xfId="29191" xr:uid="{F48F875C-EB8F-453D-9724-19900FD7CE47}"/>
    <cellStyle name="Input 3 7 3 13 5" xfId="37018" xr:uid="{F2796B9F-D98F-458C-81B3-47475D36FE63}"/>
    <cellStyle name="Input 3 7 3 13 6" xfId="44971" xr:uid="{B9389CE9-66DE-4A89-B321-A2129E55CB5C}"/>
    <cellStyle name="Input 3 7 3 14" xfId="9223" xr:uid="{068A09C9-2806-4837-A018-630487219C4E}"/>
    <cellStyle name="Input 3 7 3 15" xfId="17085" xr:uid="{25163857-1950-4606-8B21-ED7719CBABC9}"/>
    <cellStyle name="Input 3 7 3 16" xfId="25102" xr:uid="{7C288ECF-C5A5-4F5E-93DA-0D95742F73F6}"/>
    <cellStyle name="Input 3 7 3 17" xfId="32915" xr:uid="{6DEF9A2C-5B58-4F55-BD26-D1CAFAD6195B}"/>
    <cellStyle name="Input 3 7 3 18" xfId="40876" xr:uid="{A0709434-13AD-4B71-99A2-84FCBCE4D3CD}"/>
    <cellStyle name="Input 3 7 3 2" xfId="1424" xr:uid="{BC0AF887-F17E-4509-A0AE-461FF1054376}"/>
    <cellStyle name="Input 3 7 3 2 2" xfId="5534" xr:uid="{EDBC6A4F-2D7B-4F88-AEE9-48A25A057AED}"/>
    <cellStyle name="Input 3 7 3 2 2 2" xfId="13749" xr:uid="{C1186C82-7C8B-470B-A6AE-EB96F41CE3C9}"/>
    <cellStyle name="Input 3 7 3 2 2 3" xfId="21613" xr:uid="{3FDA261F-B4E7-480A-9110-8BFC65C5E41C}"/>
    <cellStyle name="Input 3 7 3 2 2 4" xfId="29593" xr:uid="{7487F330-7359-44B8-8722-17C9530A02AE}"/>
    <cellStyle name="Input 3 7 3 2 2 5" xfId="37420" xr:uid="{67211EAF-DDFD-4DD1-92F9-2047AEB5F03D}"/>
    <cellStyle name="Input 3 7 3 2 2 6" xfId="45373" xr:uid="{B3469FE6-B62D-4D89-BE5F-B8577650E01E}"/>
    <cellStyle name="Input 3 7 3 2 3" xfId="9653" xr:uid="{FBFA2ACF-8FE9-46DE-8C9C-4A32B710FD84}"/>
    <cellStyle name="Input 3 7 3 2 4" xfId="17515" xr:uid="{51CB58FE-E771-4DFC-BE96-E8070300C3C9}"/>
    <cellStyle name="Input 3 7 3 2 5" xfId="25526" xr:uid="{FC8C195F-2B93-4FDA-80E3-4EE3C4D53CFE}"/>
    <cellStyle name="Input 3 7 3 2 6" xfId="33345" xr:uid="{06BF1273-65D6-4367-AD95-0444C246B4C3}"/>
    <cellStyle name="Input 3 7 3 2 7" xfId="41306" xr:uid="{2D2CD6DC-48A1-491C-ACE1-EC5386AFEEE0}"/>
    <cellStyle name="Input 3 7 3 3" xfId="1767" xr:uid="{4FCFDC2D-83DD-450D-808D-D28C2782C9FF}"/>
    <cellStyle name="Input 3 7 3 3 2" xfId="5853" xr:uid="{4BC82483-1E2C-4ED6-9510-82C122F90E07}"/>
    <cellStyle name="Input 3 7 3 3 2 2" xfId="14068" xr:uid="{326548D1-D208-474D-9FBE-7009B8114AF1}"/>
    <cellStyle name="Input 3 7 3 3 2 3" xfId="21932" xr:uid="{6156319F-1456-4EC0-8993-99A51ABA8E39}"/>
    <cellStyle name="Input 3 7 3 3 2 4" xfId="29912" xr:uid="{8ACA352F-D221-49DE-B607-4642C5344886}"/>
    <cellStyle name="Input 3 7 3 3 2 5" xfId="37739" xr:uid="{2DAAD6F4-7157-4C36-8F24-19BDC6ACE608}"/>
    <cellStyle name="Input 3 7 3 3 2 6" xfId="45692" xr:uid="{EFD04133-569D-42D6-BE29-54CC476936C4}"/>
    <cellStyle name="Input 3 7 3 3 3" xfId="9993" xr:uid="{6558E3BE-75C1-478B-909F-EDF49DA3E4DC}"/>
    <cellStyle name="Input 3 7 3 3 4" xfId="17858" xr:uid="{8C94815F-2C2C-48C8-B8DF-01BF97405ADF}"/>
    <cellStyle name="Input 3 7 3 3 5" xfId="25866" xr:uid="{035FE52C-483C-4363-BB9B-DDB974EAF6BB}"/>
    <cellStyle name="Input 3 7 3 3 6" xfId="33688" xr:uid="{5825E265-3746-42ED-84D8-200D6D78A450}"/>
    <cellStyle name="Input 3 7 3 3 7" xfId="41649" xr:uid="{08770F9C-3427-4E79-ADBC-5FD85FC16CDD}"/>
    <cellStyle name="Input 3 7 3 4" xfId="2102" xr:uid="{48D4C068-DF8E-4584-8B2F-B86971DB47EB}"/>
    <cellStyle name="Input 3 7 3 4 2" xfId="6176" xr:uid="{CB1409E5-2620-43A1-9A94-C5EAF3EA723D}"/>
    <cellStyle name="Input 3 7 3 4 2 2" xfId="14391" xr:uid="{E2A5E228-7B47-4DA9-A179-B7F34653A0B1}"/>
    <cellStyle name="Input 3 7 3 4 2 3" xfId="22255" xr:uid="{F17BAFB4-4CF7-4E3F-86FA-0131E71D37E6}"/>
    <cellStyle name="Input 3 7 3 4 2 4" xfId="30235" xr:uid="{B8BBA80F-1732-4F0E-8C6C-D6B4A7D356A7}"/>
    <cellStyle name="Input 3 7 3 4 2 5" xfId="38062" xr:uid="{D6DF2426-529F-4D8D-B622-A2086B476029}"/>
    <cellStyle name="Input 3 7 3 4 2 6" xfId="46015" xr:uid="{327474AA-0D34-4904-BDE2-9B5FC18F57A6}"/>
    <cellStyle name="Input 3 7 3 4 3" xfId="10328" xr:uid="{C4504D05-3610-4C25-A608-DAEDCDC8C288}"/>
    <cellStyle name="Input 3 7 3 4 4" xfId="18193" xr:uid="{264CA8E0-DAB1-417C-BC9B-27D53840C8CC}"/>
    <cellStyle name="Input 3 7 3 4 5" xfId="26200" xr:uid="{F883221C-D654-43AD-A9F6-A13AA70ACB2D}"/>
    <cellStyle name="Input 3 7 3 4 6" xfId="34023" xr:uid="{00B25BDB-5C2C-4985-AAB3-7390B202B9D6}"/>
    <cellStyle name="Input 3 7 3 4 7" xfId="41984" xr:uid="{6D6BE64E-28DA-49D3-AB21-1F7AE98219D7}"/>
    <cellStyle name="Input 3 7 3 5" xfId="2421" xr:uid="{B5B2E4BB-9A0E-4354-80DA-FC8F4D634670}"/>
    <cellStyle name="Input 3 7 3 5 2" xfId="6484" xr:uid="{2E3903D7-6F96-416B-A7FD-85E642D9F2E0}"/>
    <cellStyle name="Input 3 7 3 5 2 2" xfId="14699" xr:uid="{20C7F29F-1680-4703-AC5B-5EDF24013D1C}"/>
    <cellStyle name="Input 3 7 3 5 2 3" xfId="22563" xr:uid="{E1EE9E40-6FF4-45C1-8D73-D094BCF0BD00}"/>
    <cellStyle name="Input 3 7 3 5 2 4" xfId="30543" xr:uid="{A64671DD-FADE-4AA2-B80A-51716198DC25}"/>
    <cellStyle name="Input 3 7 3 5 2 5" xfId="38370" xr:uid="{350E1B8A-7920-4DC4-80A6-DA12CE026113}"/>
    <cellStyle name="Input 3 7 3 5 2 6" xfId="46323" xr:uid="{2EDD1BA5-BC92-4CEC-B024-310BF27322E8}"/>
    <cellStyle name="Input 3 7 3 5 3" xfId="10647" xr:uid="{0B426B61-5490-4276-AF7A-8F861E3BEA1C}"/>
    <cellStyle name="Input 3 7 3 5 4" xfId="18512" xr:uid="{08C32B92-FA47-454D-AD2E-9B0676FB9EFF}"/>
    <cellStyle name="Input 3 7 3 5 5" xfId="26516" xr:uid="{404D5457-C8FC-43E4-97A0-3FAA07CBC874}"/>
    <cellStyle name="Input 3 7 3 5 6" xfId="34342" xr:uid="{56E08CE3-9488-4F49-9E4E-070BFD1F7CE7}"/>
    <cellStyle name="Input 3 7 3 5 7" xfId="42303" xr:uid="{900F8A73-F0F6-4BED-B36B-98A98F9237FD}"/>
    <cellStyle name="Input 3 7 3 6" xfId="2750" xr:uid="{90A7C739-2A36-49F4-A791-327671A5FB0C}"/>
    <cellStyle name="Input 3 7 3 6 2" xfId="6800" xr:uid="{50FB8EEF-7515-4E73-84A1-CCCFC813C2ED}"/>
    <cellStyle name="Input 3 7 3 6 2 2" xfId="15015" xr:uid="{CDF3D645-6B6B-4EEC-8A54-4BEAD76909F6}"/>
    <cellStyle name="Input 3 7 3 6 2 3" xfId="22879" xr:uid="{B6B4F0EF-DA70-420A-8E38-27BF852674F0}"/>
    <cellStyle name="Input 3 7 3 6 2 4" xfId="30859" xr:uid="{BA841230-BAE0-41B7-A78D-7E93C7D2BE19}"/>
    <cellStyle name="Input 3 7 3 6 2 5" xfId="38686" xr:uid="{6CC0909A-6B30-4E35-9E3F-3DA19DFBA953}"/>
    <cellStyle name="Input 3 7 3 6 2 6" xfId="46639" xr:uid="{06DB35D7-9D06-4FE8-9549-53C3726AEA33}"/>
    <cellStyle name="Input 3 7 3 6 3" xfId="10976" xr:uid="{CCE5FF9C-7AA5-46ED-A085-FC13842E4E9F}"/>
    <cellStyle name="Input 3 7 3 6 4" xfId="18841" xr:uid="{5D5DB64C-4C5B-4E51-B29C-A6A6CEED5ED6}"/>
    <cellStyle name="Input 3 7 3 6 5" xfId="26844" xr:uid="{2F943925-43E8-4442-B2D4-0C1BC072F578}"/>
    <cellStyle name="Input 3 7 3 6 6" xfId="34671" xr:uid="{011FB5CC-2C67-456E-B641-5AE4672D3AD5}"/>
    <cellStyle name="Input 3 7 3 6 7" xfId="42632" xr:uid="{47FFA1E0-9AB9-41CB-B3A9-EDE6774E0C63}"/>
    <cellStyle name="Input 3 7 3 7" xfId="3063" xr:uid="{66F7F49A-4717-447B-B7CF-2B9A4C84768F}"/>
    <cellStyle name="Input 3 7 3 7 2" xfId="7103" xr:uid="{F55E5794-B7F2-474C-A04C-EC1ED2D4FC02}"/>
    <cellStyle name="Input 3 7 3 7 2 2" xfId="15318" xr:uid="{79D736A0-6885-44BD-ABF5-804BC3CA58FC}"/>
    <cellStyle name="Input 3 7 3 7 2 3" xfId="23182" xr:uid="{34593E78-0D59-42DB-AEBF-08BDC0F103AB}"/>
    <cellStyle name="Input 3 7 3 7 2 4" xfId="31162" xr:uid="{498E712B-2C14-4BC3-A296-0A705509A2B7}"/>
    <cellStyle name="Input 3 7 3 7 2 5" xfId="38989" xr:uid="{F83861BF-4559-4574-A683-8C6FC15807D0}"/>
    <cellStyle name="Input 3 7 3 7 2 6" xfId="46942" xr:uid="{3B5BA205-72B4-4A2E-8612-6FFF8A5FFA7D}"/>
    <cellStyle name="Input 3 7 3 7 3" xfId="11288" xr:uid="{FF9463B5-8282-48AF-9A50-68447AC53C99}"/>
    <cellStyle name="Input 3 7 3 7 4" xfId="19154" xr:uid="{BF00BC9D-20E3-4C32-A928-8E0EE0515BFE}"/>
    <cellStyle name="Input 3 7 3 7 5" xfId="27154" xr:uid="{7FEB386A-B3F8-490A-9FB0-4E3444A79570}"/>
    <cellStyle name="Input 3 7 3 7 6" xfId="34984" xr:uid="{5AAD02A9-D4C5-4C66-92E9-3005116D1068}"/>
    <cellStyle name="Input 3 7 3 7 7" xfId="42945" xr:uid="{C1A68069-EAF6-4889-B5EF-866E15F4E773}"/>
    <cellStyle name="Input 3 7 3 8" xfId="3382" xr:uid="{0550EFDB-0E0C-4D3E-9DB0-0873034B790A}"/>
    <cellStyle name="Input 3 7 3 8 2" xfId="7410" xr:uid="{B7E3D79A-F54F-48E4-93E8-A0F08868794B}"/>
    <cellStyle name="Input 3 7 3 8 2 2" xfId="15625" xr:uid="{6EB576C8-5CCA-4213-86A4-0CFEF4C224E8}"/>
    <cellStyle name="Input 3 7 3 8 2 3" xfId="23489" xr:uid="{CFDFF759-69F7-4FB9-9B58-CC0C733353B5}"/>
    <cellStyle name="Input 3 7 3 8 2 4" xfId="31469" xr:uid="{22230354-D3F0-4C13-AC7C-EAB035BF3BDD}"/>
    <cellStyle name="Input 3 7 3 8 2 5" xfId="39296" xr:uid="{8DCDE9EB-0593-4F04-8887-25BA4E27F563}"/>
    <cellStyle name="Input 3 7 3 8 2 6" xfId="47249" xr:uid="{8ECB0598-D84F-4B22-BFEA-E10E34267268}"/>
    <cellStyle name="Input 3 7 3 8 3" xfId="11606" xr:uid="{DC1D1E4B-6E86-40CD-A141-1ED37F65DA64}"/>
    <cellStyle name="Input 3 7 3 8 4" xfId="19473" xr:uid="{063D3EC7-01BF-4238-8855-5081C3643D0B}"/>
    <cellStyle name="Input 3 7 3 8 5" xfId="27473" xr:uid="{523DC80B-12F2-4593-8E42-CBD67628B12F}"/>
    <cellStyle name="Input 3 7 3 8 6" xfId="35303" xr:uid="{B0844CA8-9F3F-4EB9-837D-2E6903666DB6}"/>
    <cellStyle name="Input 3 7 3 8 7" xfId="43264" xr:uid="{C1FF755B-4E39-43B4-98C1-BCB655AD9F20}"/>
    <cellStyle name="Input 3 7 3 9" xfId="3676" xr:uid="{3199B5FB-AADA-4911-8BD9-ADD7C8593854}"/>
    <cellStyle name="Input 3 7 3 9 2" xfId="7704" xr:uid="{21679C78-1987-4B19-9DA9-E12A9057D2DD}"/>
    <cellStyle name="Input 3 7 3 9 2 2" xfId="15919" xr:uid="{118EBEBD-B5CE-44AA-83D4-9727DA4D1A6B}"/>
    <cellStyle name="Input 3 7 3 9 2 3" xfId="23783" xr:uid="{9F58B516-0C82-4C4B-92EB-0D083B58766D}"/>
    <cellStyle name="Input 3 7 3 9 2 4" xfId="31763" xr:uid="{F1385842-A700-4377-80B1-2267A5335867}"/>
    <cellStyle name="Input 3 7 3 9 2 5" xfId="39590" xr:uid="{64A786B8-8655-421F-AD05-17458A2181C8}"/>
    <cellStyle name="Input 3 7 3 9 2 6" xfId="47543" xr:uid="{5C1E11D2-9336-446E-AEC8-EAE7714B1E07}"/>
    <cellStyle name="Input 3 7 3 9 3" xfId="11900" xr:uid="{2E8A0F7E-828F-466D-9B81-03BED81AD248}"/>
    <cellStyle name="Input 3 7 3 9 4" xfId="19767" xr:uid="{E3903731-961B-42B3-A223-A27837B5A6CE}"/>
    <cellStyle name="Input 3 7 3 9 5" xfId="27767" xr:uid="{5DBF2B3E-268E-48A6-B8B6-1606076A2A07}"/>
    <cellStyle name="Input 3 7 3 9 6" xfId="35597" xr:uid="{79DC24AF-667F-4E8F-B9E2-D9FFF350C3FC}"/>
    <cellStyle name="Input 3 7 3 9 7" xfId="43558" xr:uid="{6D76089E-3945-48D8-A2F2-757AD61EE814}"/>
    <cellStyle name="Input 3 7 4" xfId="1037" xr:uid="{67F55F42-0E3C-445D-99A4-D75430A94122}"/>
    <cellStyle name="Input 3 7 4 10" xfId="4015" xr:uid="{FC1E26C3-5646-4A40-BDE5-DDF08EBBE359}"/>
    <cellStyle name="Input 3 7 4 10 2" xfId="8030" xr:uid="{16F9B34B-F874-4201-A879-A539738D9543}"/>
    <cellStyle name="Input 3 7 4 10 2 2" xfId="16245" xr:uid="{CA2C8A05-D1E6-4B9F-B69C-5B8C6A625C5E}"/>
    <cellStyle name="Input 3 7 4 10 2 3" xfId="24109" xr:uid="{2992C686-F2E7-4563-A7CD-6DBD192D0C97}"/>
    <cellStyle name="Input 3 7 4 10 2 4" xfId="32089" xr:uid="{A22D9D3C-EC55-4CFC-9392-F6B3946C4D5B}"/>
    <cellStyle name="Input 3 7 4 10 2 5" xfId="39916" xr:uid="{5EFC12A8-B628-47EA-82CA-C63F8CA5908F}"/>
    <cellStyle name="Input 3 7 4 10 2 6" xfId="47869" xr:uid="{25E66DA6-B993-43D8-9524-C3E9F45ACFA2}"/>
    <cellStyle name="Input 3 7 4 10 3" xfId="12237" xr:uid="{4B42AF29-271C-4800-BA28-0C3E932CEE43}"/>
    <cellStyle name="Input 3 7 4 10 4" xfId="20106" xr:uid="{82590823-D6F3-4F65-B34F-D9D9FB862C38}"/>
    <cellStyle name="Input 3 7 4 10 5" xfId="28102" xr:uid="{D3B19980-36F4-41EA-B8B3-260182C07E4A}"/>
    <cellStyle name="Input 3 7 4 10 6" xfId="35936" xr:uid="{7B0A01FD-261B-47EB-874C-083EF541A647}"/>
    <cellStyle name="Input 3 7 4 10 7" xfId="43897" xr:uid="{F6154EC2-A00C-4EE2-B62B-6A5EB6B47764}"/>
    <cellStyle name="Input 3 7 4 11" xfId="4310" xr:uid="{40ACD1B6-EC50-415B-9227-A5FD3A81E495}"/>
    <cellStyle name="Input 3 7 4 11 2" xfId="8316" xr:uid="{E6B1D9FB-1C50-4C01-B759-CBBE006A73A8}"/>
    <cellStyle name="Input 3 7 4 11 2 2" xfId="16531" xr:uid="{5ACDA999-8C28-42DC-A298-0D129D44C44F}"/>
    <cellStyle name="Input 3 7 4 11 2 3" xfId="24395" xr:uid="{D1696592-348C-4099-AC9E-8A8CD65F96C5}"/>
    <cellStyle name="Input 3 7 4 11 2 4" xfId="32375" xr:uid="{9047C317-5BB4-41AB-B3C6-A785B64B389C}"/>
    <cellStyle name="Input 3 7 4 11 2 5" xfId="40202" xr:uid="{C56FF612-06B9-4FEB-9ED1-D10E091472F7}"/>
    <cellStyle name="Input 3 7 4 11 2 6" xfId="48155" xr:uid="{B831D03A-34D0-4840-8ADF-629CA1D353F1}"/>
    <cellStyle name="Input 3 7 4 11 3" xfId="12532" xr:uid="{862EC517-C2D1-4931-8A10-626C548144BA}"/>
    <cellStyle name="Input 3 7 4 11 4" xfId="20401" xr:uid="{17CD9493-96CD-406E-B0A4-7536B1D5759B}"/>
    <cellStyle name="Input 3 7 4 11 5" xfId="28396" xr:uid="{F10F0426-3B8D-4281-B1B1-D2A6489CBDA4}"/>
    <cellStyle name="Input 3 7 4 11 6" xfId="36231" xr:uid="{FCA262EE-5F60-4AF7-BB98-1233E1FF1450}"/>
    <cellStyle name="Input 3 7 4 11 7" xfId="44192" xr:uid="{03255F84-620E-4819-B674-538C725620C9}"/>
    <cellStyle name="Input 3 7 4 12" xfId="4601" xr:uid="{10349B42-9A74-4B78-B19F-4A969326DB57}"/>
    <cellStyle name="Input 3 7 4 12 2" xfId="8595" xr:uid="{2347B088-2134-41B3-8C45-2D8B3D55CF30}"/>
    <cellStyle name="Input 3 7 4 12 2 2" xfId="16810" xr:uid="{C83561F8-1EBB-4277-BDA6-D63403EF8AF0}"/>
    <cellStyle name="Input 3 7 4 12 2 3" xfId="24674" xr:uid="{4B2E9762-71AD-4ED7-B971-60959DE1D327}"/>
    <cellStyle name="Input 3 7 4 12 2 4" xfId="32654" xr:uid="{A2740869-60EF-46A7-8AEE-0B60171D64D2}"/>
    <cellStyle name="Input 3 7 4 12 2 5" xfId="40481" xr:uid="{61472A61-2F6F-4B37-A4EF-B79A61BCFC2F}"/>
    <cellStyle name="Input 3 7 4 12 2 6" xfId="48434" xr:uid="{0341DFEF-1FA1-489F-9403-ABEA3D67DBA5}"/>
    <cellStyle name="Input 3 7 4 12 3" xfId="12822" xr:uid="{AF8C76E6-05E1-4EC9-9A7B-286241715EA7}"/>
    <cellStyle name="Input 3 7 4 12 4" xfId="20692" xr:uid="{9EE235A4-6EB9-40ED-A7DF-A858DBBDBF94}"/>
    <cellStyle name="Input 3 7 4 12 5" xfId="28685" xr:uid="{AFCEBCD5-FD69-4868-A03B-3C6093BFA756}"/>
    <cellStyle name="Input 3 7 4 12 6" xfId="36522" xr:uid="{1ECB6C3B-467B-431D-ACF8-884EEE72AE68}"/>
    <cellStyle name="Input 3 7 4 12 7" xfId="44483" xr:uid="{C1136825-B966-4B71-BAAF-E5AC3A436170}"/>
    <cellStyle name="Input 3 7 4 13" xfId="5172" xr:uid="{55C0D8D4-2AA6-4611-B2A8-383C1BB408EE}"/>
    <cellStyle name="Input 3 7 4 13 2" xfId="13387" xr:uid="{27CB94D0-12A6-42E7-9B4B-D4C4F942393C}"/>
    <cellStyle name="Input 3 7 4 13 3" xfId="21251" xr:uid="{91A75C5C-BBAC-4F27-ADBA-5932FB6EF359}"/>
    <cellStyle name="Input 3 7 4 13 4" xfId="29231" xr:uid="{005EF158-9784-4AB0-BF75-416AB721D050}"/>
    <cellStyle name="Input 3 7 4 13 5" xfId="37058" xr:uid="{5C05E799-F0D1-4945-8EB1-36958D8AE384}"/>
    <cellStyle name="Input 3 7 4 13 6" xfId="45011" xr:uid="{D69B0A15-3A97-43E4-9264-1646A1857F82}"/>
    <cellStyle name="Input 3 7 4 14" xfId="9266" xr:uid="{AE82D2F0-BDB9-402E-9411-A9AA3B61A137}"/>
    <cellStyle name="Input 3 7 4 15" xfId="17128" xr:uid="{4046CD1F-7A1F-4105-814D-F232BD61FFDC}"/>
    <cellStyle name="Input 3 7 4 16" xfId="25145" xr:uid="{7D4FBD59-4F50-421B-876B-437EAAD7E893}"/>
    <cellStyle name="Input 3 7 4 17" xfId="32958" xr:uid="{5B4C29FD-DCE7-4085-9756-40D5EF2847A1}"/>
    <cellStyle name="Input 3 7 4 18" xfId="40919" xr:uid="{D1C22703-47CD-4E54-AD07-3876D43256DD}"/>
    <cellStyle name="Input 3 7 4 2" xfId="1467" xr:uid="{D34C41E1-8FC8-4828-9EFF-8CFC9AC7F08C}"/>
    <cellStyle name="Input 3 7 4 2 2" xfId="5574" xr:uid="{50FCDDFD-66F8-49AD-8C63-1727B04540DF}"/>
    <cellStyle name="Input 3 7 4 2 2 2" xfId="13789" xr:uid="{500D0B1A-7277-417A-B32A-50E4528E2360}"/>
    <cellStyle name="Input 3 7 4 2 2 3" xfId="21653" xr:uid="{28DF4AB4-25DB-486D-A2FA-082BC662CB31}"/>
    <cellStyle name="Input 3 7 4 2 2 4" xfId="29633" xr:uid="{34144F2C-B71C-4919-AE60-43CF737E1DB0}"/>
    <cellStyle name="Input 3 7 4 2 2 5" xfId="37460" xr:uid="{7F8804E7-4CE4-472B-8691-DFDA8C9D27FD}"/>
    <cellStyle name="Input 3 7 4 2 2 6" xfId="45413" xr:uid="{C86B8464-E147-4150-AD0B-0E80BD6B66DE}"/>
    <cellStyle name="Input 3 7 4 2 3" xfId="9696" xr:uid="{5FA4CBC4-9088-4CEF-BE03-14BED4DD8ACE}"/>
    <cellStyle name="Input 3 7 4 2 4" xfId="17558" xr:uid="{BC18991E-6369-45BD-90E7-0B84C787E386}"/>
    <cellStyle name="Input 3 7 4 2 5" xfId="25569" xr:uid="{C0285E97-48F3-4D22-BC11-976FE6F59302}"/>
    <cellStyle name="Input 3 7 4 2 6" xfId="33388" xr:uid="{89BAAC6C-1AD1-461C-9762-8AB8A773CEBA}"/>
    <cellStyle name="Input 3 7 4 2 7" xfId="41349" xr:uid="{33AAC32D-C0BD-411C-919B-B375D2E2132F}"/>
    <cellStyle name="Input 3 7 4 3" xfId="1810" xr:uid="{41607B70-3954-4295-B0A1-E7672C1CD543}"/>
    <cellStyle name="Input 3 7 4 3 2" xfId="5893" xr:uid="{0221FE95-F311-45A6-BE33-8F50404864D4}"/>
    <cellStyle name="Input 3 7 4 3 2 2" xfId="14108" xr:uid="{87D129E8-7839-415D-96D7-ECAF61F8BEA3}"/>
    <cellStyle name="Input 3 7 4 3 2 3" xfId="21972" xr:uid="{EBD42F26-B685-4813-A146-5E36CD5330E5}"/>
    <cellStyle name="Input 3 7 4 3 2 4" xfId="29952" xr:uid="{8C9D8980-EC73-429E-892F-88DD4BA41C0C}"/>
    <cellStyle name="Input 3 7 4 3 2 5" xfId="37779" xr:uid="{20EA66B0-D51F-46CB-8A0C-7031436B0929}"/>
    <cellStyle name="Input 3 7 4 3 2 6" xfId="45732" xr:uid="{7B271572-7020-413C-A11A-BC0AA7DD2172}"/>
    <cellStyle name="Input 3 7 4 3 3" xfId="10036" xr:uid="{4DBE3814-12A8-4D32-98BB-6233CB56666A}"/>
    <cellStyle name="Input 3 7 4 3 4" xfId="17901" xr:uid="{DD561041-996D-44DD-B8A2-FD2A18D0CD90}"/>
    <cellStyle name="Input 3 7 4 3 5" xfId="25908" xr:uid="{C3B763FC-59A3-46EC-A1EB-F5CDC7CC9865}"/>
    <cellStyle name="Input 3 7 4 3 6" xfId="33731" xr:uid="{D31F0830-ABF0-4E97-99FE-E122C282680D}"/>
    <cellStyle name="Input 3 7 4 3 7" xfId="41692" xr:uid="{92735656-097E-49DE-B345-508EB651671E}"/>
    <cellStyle name="Input 3 7 4 4" xfId="2144" xr:uid="{38C3D784-9528-46A1-897E-6C9FE897F184}"/>
    <cellStyle name="Input 3 7 4 4 2" xfId="6218" xr:uid="{195D32FE-27A8-40B3-9BC0-EFCDE28448C6}"/>
    <cellStyle name="Input 3 7 4 4 2 2" xfId="14433" xr:uid="{38B84E52-582F-46B2-8564-3E0E028D1089}"/>
    <cellStyle name="Input 3 7 4 4 2 3" xfId="22297" xr:uid="{31EEE7CD-B364-4C92-BDED-8672CC604ACE}"/>
    <cellStyle name="Input 3 7 4 4 2 4" xfId="30277" xr:uid="{72D7A11A-392A-4FD2-88E3-93C7FEDAEB3A}"/>
    <cellStyle name="Input 3 7 4 4 2 5" xfId="38104" xr:uid="{76815372-96D5-4AB9-9C90-E463A908A7AF}"/>
    <cellStyle name="Input 3 7 4 4 2 6" xfId="46057" xr:uid="{22EDCCE4-AC65-446C-9BE8-1FEA2ECF9B40}"/>
    <cellStyle name="Input 3 7 4 4 3" xfId="10370" xr:uid="{BA08CCA6-41DB-42A9-9FE7-5BB37DABD70E}"/>
    <cellStyle name="Input 3 7 4 4 4" xfId="18235" xr:uid="{22868F32-15B0-4F2C-9556-D71736BC9A83}"/>
    <cellStyle name="Input 3 7 4 4 5" xfId="26242" xr:uid="{7F9F4362-9EA5-482F-81D0-4B3D441C7851}"/>
    <cellStyle name="Input 3 7 4 4 6" xfId="34065" xr:uid="{B62DCB36-38C5-4661-A1DE-15CA799C9492}"/>
    <cellStyle name="Input 3 7 4 4 7" xfId="42026" xr:uid="{B24B9717-0F58-4BC5-A819-D32BD02B4DE5}"/>
    <cellStyle name="Input 3 7 4 5" xfId="2464" xr:uid="{EB6BB5B4-1982-49B4-AFD0-0F7E83652F6F}"/>
    <cellStyle name="Input 3 7 4 5 2" xfId="6524" xr:uid="{317902B9-0A56-4CA0-B150-F43DDD07B7AD}"/>
    <cellStyle name="Input 3 7 4 5 2 2" xfId="14739" xr:uid="{1D800709-F9A9-4548-A5F2-26C8A5B98021}"/>
    <cellStyle name="Input 3 7 4 5 2 3" xfId="22603" xr:uid="{23D01CEC-A602-464F-ADCE-D6A6EF4AA8F4}"/>
    <cellStyle name="Input 3 7 4 5 2 4" xfId="30583" xr:uid="{286867F9-6955-4AFA-BCA0-BE81CF748C65}"/>
    <cellStyle name="Input 3 7 4 5 2 5" xfId="38410" xr:uid="{0793DDA9-AAAE-4963-B34C-A21779427CC7}"/>
    <cellStyle name="Input 3 7 4 5 2 6" xfId="46363" xr:uid="{7A55A325-ED69-41E8-B846-95E856FD7EF3}"/>
    <cellStyle name="Input 3 7 4 5 3" xfId="10690" xr:uid="{2C286B4A-CD54-4BFA-8A4C-5AA8C7D7C9FB}"/>
    <cellStyle name="Input 3 7 4 5 4" xfId="18555" xr:uid="{42B5ED79-E512-4A52-970A-28AF049A9CD4}"/>
    <cellStyle name="Input 3 7 4 5 5" xfId="26558" xr:uid="{C9A89B8E-6346-4D3E-A186-53D3E2546A6F}"/>
    <cellStyle name="Input 3 7 4 5 6" xfId="34385" xr:uid="{467EF239-4178-4FCC-A304-6363F145916B}"/>
    <cellStyle name="Input 3 7 4 5 7" xfId="42346" xr:uid="{54B012C0-7B65-4949-B5BB-6A9CDD8633C3}"/>
    <cellStyle name="Input 3 7 4 6" xfId="2792" xr:uid="{29D1AC6A-BCDB-46D9-8680-938903DA2096}"/>
    <cellStyle name="Input 3 7 4 6 2" xfId="6842" xr:uid="{B4A86EF3-6BF6-4E2E-A6A7-9691C1B982FA}"/>
    <cellStyle name="Input 3 7 4 6 2 2" xfId="15057" xr:uid="{D193BC8A-04A9-48D0-9021-8CC81E5FE40F}"/>
    <cellStyle name="Input 3 7 4 6 2 3" xfId="22921" xr:uid="{A89F6E62-050D-41D1-A8F5-7FBF2B05AEE9}"/>
    <cellStyle name="Input 3 7 4 6 2 4" xfId="30901" xr:uid="{45636F60-AAF3-4C0C-9AC4-E8633557A501}"/>
    <cellStyle name="Input 3 7 4 6 2 5" xfId="38728" xr:uid="{B2A96662-051E-4AB1-B819-A5FA26F7BB31}"/>
    <cellStyle name="Input 3 7 4 6 2 6" xfId="46681" xr:uid="{C940E0B7-ECAD-4263-8B27-4DF957A65B2C}"/>
    <cellStyle name="Input 3 7 4 6 3" xfId="11018" xr:uid="{F5A438B2-26E1-47D9-85A0-7409D8136DB1}"/>
    <cellStyle name="Input 3 7 4 6 4" xfId="18883" xr:uid="{610CBA83-9CD9-45D4-9F96-9F9FF366F424}"/>
    <cellStyle name="Input 3 7 4 6 5" xfId="26886" xr:uid="{1C44FC72-CBD4-4D39-B5BC-BF942863A061}"/>
    <cellStyle name="Input 3 7 4 6 6" xfId="34713" xr:uid="{44A3E95D-50F1-4431-A664-6740E717DD43}"/>
    <cellStyle name="Input 3 7 4 6 7" xfId="42674" xr:uid="{D4E59058-CA87-412F-A242-6BA90620CCE5}"/>
    <cellStyle name="Input 3 7 4 7" xfId="3106" xr:uid="{CEF5F082-96A3-429D-8DBF-ED50DD317E95}"/>
    <cellStyle name="Input 3 7 4 7 2" xfId="7143" xr:uid="{0A7CB1C0-56CB-46F4-A19C-2A3E8258A3C0}"/>
    <cellStyle name="Input 3 7 4 7 2 2" xfId="15358" xr:uid="{8A81954F-CF17-4A69-B1EC-F53CAB52F06B}"/>
    <cellStyle name="Input 3 7 4 7 2 3" xfId="23222" xr:uid="{18579F96-F1AA-43A1-BEBD-93341CC0B667}"/>
    <cellStyle name="Input 3 7 4 7 2 4" xfId="31202" xr:uid="{243A78EB-CC30-4F8B-83C0-6866743DFAAF}"/>
    <cellStyle name="Input 3 7 4 7 2 5" xfId="39029" xr:uid="{C0FF2868-4419-4D2F-9184-7BD7D9991EF2}"/>
    <cellStyle name="Input 3 7 4 7 2 6" xfId="46982" xr:uid="{FCD84D6D-FEC9-4ABD-AAA8-B09F753E7945}"/>
    <cellStyle name="Input 3 7 4 7 3" xfId="11330" xr:uid="{6A1D735A-CB23-46AF-A4DB-5AE1225F49F1}"/>
    <cellStyle name="Input 3 7 4 7 4" xfId="19197" xr:uid="{9CE0580E-133B-4DFA-9FD6-FB43D66AD2C3}"/>
    <cellStyle name="Input 3 7 4 7 5" xfId="27197" xr:uid="{CEEEF058-0232-44E2-80E4-4C3ADC386A1B}"/>
    <cellStyle name="Input 3 7 4 7 6" xfId="35027" xr:uid="{D1649F92-5DAF-42F2-A899-901CE7D8BE36}"/>
    <cellStyle name="Input 3 7 4 7 7" xfId="42988" xr:uid="{747ED236-C412-4722-BC81-07B83E2FFCD1}"/>
    <cellStyle name="Input 3 7 4 8" xfId="3422" xr:uid="{7B828105-1487-4CE9-B9E6-2767CA91CA5E}"/>
    <cellStyle name="Input 3 7 4 8 2" xfId="7450" xr:uid="{A23671FB-48A1-4E0D-A634-4F030278407D}"/>
    <cellStyle name="Input 3 7 4 8 2 2" xfId="15665" xr:uid="{245FFEE8-6C51-4B0B-8C86-F5576A9B2DB1}"/>
    <cellStyle name="Input 3 7 4 8 2 3" xfId="23529" xr:uid="{48DA162F-F5EF-4651-AED8-DAB507AF163E}"/>
    <cellStyle name="Input 3 7 4 8 2 4" xfId="31509" xr:uid="{A5C7A333-D07D-4E69-8CCD-6B2DF137A187}"/>
    <cellStyle name="Input 3 7 4 8 2 5" xfId="39336" xr:uid="{3CDA4A25-D557-4829-836D-861A4E76C139}"/>
    <cellStyle name="Input 3 7 4 8 2 6" xfId="47289" xr:uid="{94847432-F51F-4F8A-8D03-D7FA35AA83D4}"/>
    <cellStyle name="Input 3 7 4 8 3" xfId="11646" xr:uid="{D081F544-0BDA-4B15-AE97-C210A8A63DEE}"/>
    <cellStyle name="Input 3 7 4 8 4" xfId="19513" xr:uid="{B2CD9047-E322-4A4B-8897-BEEEF360C354}"/>
    <cellStyle name="Input 3 7 4 8 5" xfId="27513" xr:uid="{E6981021-3ED3-4346-BB43-1EF0DFB50F81}"/>
    <cellStyle name="Input 3 7 4 8 6" xfId="35343" xr:uid="{39A52CAD-B984-473F-A20B-177D27BDBC6A}"/>
    <cellStyle name="Input 3 7 4 8 7" xfId="43304" xr:uid="{BF510334-D3DC-4A44-A81A-FD9D808C26CA}"/>
    <cellStyle name="Input 3 7 4 9" xfId="3717" xr:uid="{85B161A0-B2FA-423F-862E-C21FA03CEC00}"/>
    <cellStyle name="Input 3 7 4 9 2" xfId="7745" xr:uid="{E4FAA2F6-F7E7-4FDB-9328-FB6C90A58CBF}"/>
    <cellStyle name="Input 3 7 4 9 2 2" xfId="15960" xr:uid="{7B0851BC-3E7E-4371-A1B9-981CE304C2A4}"/>
    <cellStyle name="Input 3 7 4 9 2 3" xfId="23824" xr:uid="{0DD28812-4D99-4BFF-B5EC-FE488943AAFD}"/>
    <cellStyle name="Input 3 7 4 9 2 4" xfId="31804" xr:uid="{CC9B9F1C-E704-4331-8A54-8CFFA28440A6}"/>
    <cellStyle name="Input 3 7 4 9 2 5" xfId="39631" xr:uid="{DC9746D9-EE9B-477B-8BA1-DB821420573B}"/>
    <cellStyle name="Input 3 7 4 9 2 6" xfId="47584" xr:uid="{D0880A76-9BB9-4E6B-86D0-FBD11BFFF7A8}"/>
    <cellStyle name="Input 3 7 4 9 3" xfId="11941" xr:uid="{92E1C669-01AE-4818-BCEE-A08606580D01}"/>
    <cellStyle name="Input 3 7 4 9 4" xfId="19808" xr:uid="{06CAC2C2-8538-415F-9E2A-12CE62E903D7}"/>
    <cellStyle name="Input 3 7 4 9 5" xfId="27808" xr:uid="{4107374B-B67C-43B1-9D64-CE4C31D4F3C0}"/>
    <cellStyle name="Input 3 7 4 9 6" xfId="35638" xr:uid="{D81E375A-E191-4D7E-A6D3-0B82FAC8BB14}"/>
    <cellStyle name="Input 3 7 4 9 7" xfId="43599" xr:uid="{3CE25A01-2052-474B-8FE4-1E994C76EC46}"/>
    <cellStyle name="Input 3 7 5" xfId="1077" xr:uid="{B07BE87E-AB97-415F-9312-BAA40A3FF506}"/>
    <cellStyle name="Input 3 7 5 10" xfId="4055" xr:uid="{DF5C3CA9-0EE7-419C-8182-5D53523D78B9}"/>
    <cellStyle name="Input 3 7 5 10 2" xfId="8069" xr:uid="{AE535B30-E694-4D79-9EA0-389DD63BB1DC}"/>
    <cellStyle name="Input 3 7 5 10 2 2" xfId="16284" xr:uid="{80CADAC0-B011-4428-8827-CC07FC54283E}"/>
    <cellStyle name="Input 3 7 5 10 2 3" xfId="24148" xr:uid="{4386B4C2-6632-4A4E-8F1B-3F2955B9D79B}"/>
    <cellStyle name="Input 3 7 5 10 2 4" xfId="32128" xr:uid="{64642E8B-12DC-455C-A2B0-1240F837A3EE}"/>
    <cellStyle name="Input 3 7 5 10 2 5" xfId="39955" xr:uid="{E8E2935C-E4EF-483B-AEB7-37A69F226BA1}"/>
    <cellStyle name="Input 3 7 5 10 2 6" xfId="47908" xr:uid="{EFA13820-6221-4DC8-A884-70E54766DE59}"/>
    <cellStyle name="Input 3 7 5 10 3" xfId="12277" xr:uid="{5C671230-5623-4874-B7BD-B6906A0854F0}"/>
    <cellStyle name="Input 3 7 5 10 4" xfId="20146" xr:uid="{02589AD5-A2AD-4BCC-8F79-3E7310F1167D}"/>
    <cellStyle name="Input 3 7 5 10 5" xfId="28142" xr:uid="{D5B8EE82-A368-47EC-9BD4-B0B3A8F68CB5}"/>
    <cellStyle name="Input 3 7 5 10 6" xfId="35976" xr:uid="{5DE63A22-534F-4DBC-80AF-5DE7B06FCAE6}"/>
    <cellStyle name="Input 3 7 5 10 7" xfId="43937" xr:uid="{05764DC2-FA6E-4550-974D-E691A19A36CC}"/>
    <cellStyle name="Input 3 7 5 11" xfId="4349" xr:uid="{1ECC7EEC-4948-4694-BFBD-09C16C39FA11}"/>
    <cellStyle name="Input 3 7 5 11 2" xfId="8355" xr:uid="{9276444A-B8D6-4D66-8971-55C9845FEF63}"/>
    <cellStyle name="Input 3 7 5 11 2 2" xfId="16570" xr:uid="{DDCE6A0B-3C29-473B-899D-EA61AAD91F11}"/>
    <cellStyle name="Input 3 7 5 11 2 3" xfId="24434" xr:uid="{5C3E284E-DD83-42BB-8473-C1760504054A}"/>
    <cellStyle name="Input 3 7 5 11 2 4" xfId="32414" xr:uid="{C6C38F11-2523-44B4-884B-4DC993DAA67F}"/>
    <cellStyle name="Input 3 7 5 11 2 5" xfId="40241" xr:uid="{04AA44F7-DBDE-4A36-9F3C-E22F359F3B5B}"/>
    <cellStyle name="Input 3 7 5 11 2 6" xfId="48194" xr:uid="{240330E9-1062-4890-81C3-E82CEC37AD57}"/>
    <cellStyle name="Input 3 7 5 11 3" xfId="12571" xr:uid="{0A69177B-8801-497E-93B9-2F1D1D24A45F}"/>
    <cellStyle name="Input 3 7 5 11 4" xfId="20440" xr:uid="{6FA4AAC0-CD60-404C-A4C9-57644AF6D0B2}"/>
    <cellStyle name="Input 3 7 5 11 5" xfId="28435" xr:uid="{E373E2E1-14D3-49AD-8DFA-0CE7E08F0AF5}"/>
    <cellStyle name="Input 3 7 5 11 6" xfId="36270" xr:uid="{A5381EB6-0D3B-4E6D-B9FA-13A63D8653EA}"/>
    <cellStyle name="Input 3 7 5 11 7" xfId="44231" xr:uid="{F3A13051-8532-4A1D-886D-33A11CBD5983}"/>
    <cellStyle name="Input 3 7 5 12" xfId="4641" xr:uid="{23858914-33A8-42DF-A2A9-8BE6F50B32A0}"/>
    <cellStyle name="Input 3 7 5 12 2" xfId="8634" xr:uid="{49F606E4-6981-4E25-94CC-0FF296037E69}"/>
    <cellStyle name="Input 3 7 5 12 2 2" xfId="16849" xr:uid="{6CCCEAF0-3B36-41A1-B4DE-D88070947775}"/>
    <cellStyle name="Input 3 7 5 12 2 3" xfId="24713" xr:uid="{332FE932-1D48-4F9E-8FE9-36789A555511}"/>
    <cellStyle name="Input 3 7 5 12 2 4" xfId="32693" xr:uid="{72898C54-C9C6-488A-85E2-EA7A82D16C0B}"/>
    <cellStyle name="Input 3 7 5 12 2 5" xfId="40520" xr:uid="{8581DA9B-DB81-4F3A-BFA2-42434FA0D9D2}"/>
    <cellStyle name="Input 3 7 5 12 2 6" xfId="48473" xr:uid="{D7BF60A0-F00D-4D39-9005-6371430D3432}"/>
    <cellStyle name="Input 3 7 5 12 3" xfId="12862" xr:uid="{067038CE-B67E-4007-B679-60CCD02A53D3}"/>
    <cellStyle name="Input 3 7 5 12 4" xfId="20732" xr:uid="{EFFE62F0-735A-47FA-9E3C-3FB89C858081}"/>
    <cellStyle name="Input 3 7 5 12 5" xfId="28725" xr:uid="{02AAC453-3E46-43E1-BA06-316531F1C8C3}"/>
    <cellStyle name="Input 3 7 5 12 6" xfId="36562" xr:uid="{FE038769-CDC6-498D-9726-286DE2813650}"/>
    <cellStyle name="Input 3 7 5 12 7" xfId="44523" xr:uid="{D2E311B4-B6ED-4A8B-A133-1382DB7531DD}"/>
    <cellStyle name="Input 3 7 5 13" xfId="5211" xr:uid="{855DDE27-4034-4DBD-92ED-E387C7DEF5B0}"/>
    <cellStyle name="Input 3 7 5 13 2" xfId="13426" xr:uid="{EFC2F3ED-B9F1-4701-8BD2-E5400634AA7F}"/>
    <cellStyle name="Input 3 7 5 13 3" xfId="21290" xr:uid="{BA43BD90-F2DA-4BD6-981D-3010B62765E0}"/>
    <cellStyle name="Input 3 7 5 13 4" xfId="29270" xr:uid="{97F6D2D4-6584-4051-9FF9-707D6C695E76}"/>
    <cellStyle name="Input 3 7 5 13 5" xfId="37097" xr:uid="{056FEE8F-F1A6-4D9A-91FB-A2DC1B82981C}"/>
    <cellStyle name="Input 3 7 5 13 6" xfId="45050" xr:uid="{605B1C1F-CABB-4A7C-910B-A4B395ACF0B8}"/>
    <cellStyle name="Input 3 7 5 14" xfId="9306" xr:uid="{5FBD7F06-6571-440C-903C-361668B82493}"/>
    <cellStyle name="Input 3 7 5 15" xfId="17168" xr:uid="{18EC2890-9719-4112-9022-FDE784DE84DA}"/>
    <cellStyle name="Input 3 7 5 16" xfId="25185" xr:uid="{8244600C-E558-415F-9B18-801932002963}"/>
    <cellStyle name="Input 3 7 5 17" xfId="32998" xr:uid="{27962D72-1AA7-4019-82B8-B3C02E268EF6}"/>
    <cellStyle name="Input 3 7 5 18" xfId="40959" xr:uid="{365C2788-6CCC-4E4C-900F-DC2B7134A3DD}"/>
    <cellStyle name="Input 3 7 5 2" xfId="1507" xr:uid="{CAFC0370-A48B-4BE6-B7A1-D8390ED6197C}"/>
    <cellStyle name="Input 3 7 5 2 2" xfId="5613" xr:uid="{D6A66818-9633-4349-B1F2-330BFEB7DF6D}"/>
    <cellStyle name="Input 3 7 5 2 2 2" xfId="13828" xr:uid="{386B43C3-7B7F-4692-B834-1E6D0F0F8414}"/>
    <cellStyle name="Input 3 7 5 2 2 3" xfId="21692" xr:uid="{42F094B6-0EF0-490D-9BB4-498A5C89459F}"/>
    <cellStyle name="Input 3 7 5 2 2 4" xfId="29672" xr:uid="{A206F9C5-52AE-4585-996D-B6390E8CD722}"/>
    <cellStyle name="Input 3 7 5 2 2 5" xfId="37499" xr:uid="{1E3A17E2-9448-47DD-943B-0D4D223BF181}"/>
    <cellStyle name="Input 3 7 5 2 2 6" xfId="45452" xr:uid="{5E35BF24-1F88-443C-9A74-7965B8023605}"/>
    <cellStyle name="Input 3 7 5 2 3" xfId="9736" xr:uid="{84EF64C7-298A-4E78-9224-032351B4CD8A}"/>
    <cellStyle name="Input 3 7 5 2 4" xfId="17598" xr:uid="{B487DA9D-6259-4271-AD91-BDE472D6BEC3}"/>
    <cellStyle name="Input 3 7 5 2 5" xfId="25609" xr:uid="{B48DDAB5-0E7D-470C-A127-B6F4E65381D9}"/>
    <cellStyle name="Input 3 7 5 2 6" xfId="33428" xr:uid="{7D3DA00E-EB03-4190-9401-9F2C77DF65E2}"/>
    <cellStyle name="Input 3 7 5 2 7" xfId="41389" xr:uid="{EA7B5D20-C254-49AA-A89C-677A4D0AD8B8}"/>
    <cellStyle name="Input 3 7 5 3" xfId="1850" xr:uid="{5C2D8857-B86D-4A9F-A4E8-54E8944A341E}"/>
    <cellStyle name="Input 3 7 5 3 2" xfId="5932" xr:uid="{0035AD60-8A3F-4BF4-8DBD-667BADD34FA5}"/>
    <cellStyle name="Input 3 7 5 3 2 2" xfId="14147" xr:uid="{45456E6D-9C70-4B6B-8D7A-74E0B47F2C13}"/>
    <cellStyle name="Input 3 7 5 3 2 3" xfId="22011" xr:uid="{22058D82-0E38-446C-AE06-49809946321C}"/>
    <cellStyle name="Input 3 7 5 3 2 4" xfId="29991" xr:uid="{2806FD59-ADAB-411C-AB97-20271C213D25}"/>
    <cellStyle name="Input 3 7 5 3 2 5" xfId="37818" xr:uid="{98580D79-4DCD-4A99-9295-858D99717CCC}"/>
    <cellStyle name="Input 3 7 5 3 2 6" xfId="45771" xr:uid="{AE9A31D8-9CF5-4419-BA99-691FC9402FCC}"/>
    <cellStyle name="Input 3 7 5 3 3" xfId="10076" xr:uid="{7C43A72F-99F9-49B5-9B17-6AC0A574E7AE}"/>
    <cellStyle name="Input 3 7 5 3 4" xfId="17941" xr:uid="{C0A46083-1B4D-443A-BB85-9DE7BCAC6BF3}"/>
    <cellStyle name="Input 3 7 5 3 5" xfId="25948" xr:uid="{B8492546-8F3B-4BDE-BB38-6279E17ECB42}"/>
    <cellStyle name="Input 3 7 5 3 6" xfId="33771" xr:uid="{DA7722F9-4910-4890-88F6-A8E3A42A3D54}"/>
    <cellStyle name="Input 3 7 5 3 7" xfId="41732" xr:uid="{EA640BC0-9B5F-4670-AC04-85BEB5248E9E}"/>
    <cellStyle name="Input 3 7 5 4" xfId="2184" xr:uid="{3231196F-7813-4607-B73B-11B4CB4B25A0}"/>
    <cellStyle name="Input 3 7 5 4 2" xfId="6258" xr:uid="{63A527AF-0A74-4D21-B1F3-0FD8DA563978}"/>
    <cellStyle name="Input 3 7 5 4 2 2" xfId="14473" xr:uid="{7E9A0BCA-A31F-4D8B-800F-436B7894E987}"/>
    <cellStyle name="Input 3 7 5 4 2 3" xfId="22337" xr:uid="{2C259B63-096B-4DE3-BA67-D19C65763262}"/>
    <cellStyle name="Input 3 7 5 4 2 4" xfId="30317" xr:uid="{980DB691-A076-417C-8494-7D3FD3678236}"/>
    <cellStyle name="Input 3 7 5 4 2 5" xfId="38144" xr:uid="{132127AB-B9FC-415D-86C5-96B1B347862C}"/>
    <cellStyle name="Input 3 7 5 4 2 6" xfId="46097" xr:uid="{A798B428-4FD9-40C4-BC3B-DE73B8EBE55F}"/>
    <cellStyle name="Input 3 7 5 4 3" xfId="10410" xr:uid="{D123FDD1-A74C-46ED-AD39-0F86DE0F01ED}"/>
    <cellStyle name="Input 3 7 5 4 4" xfId="18275" xr:uid="{C813D578-9FDB-4E89-9780-49F358EC117A}"/>
    <cellStyle name="Input 3 7 5 4 5" xfId="26282" xr:uid="{83980625-2CD3-4877-9796-41CC6CFB1002}"/>
    <cellStyle name="Input 3 7 5 4 6" xfId="34105" xr:uid="{DE499511-2E42-4684-AD13-B7C3F84B9B9D}"/>
    <cellStyle name="Input 3 7 5 4 7" xfId="42066" xr:uid="{290502D3-83D7-4BBA-BC32-5D7F009C5F7A}"/>
    <cellStyle name="Input 3 7 5 5" xfId="2504" xr:uid="{D889C250-E7E2-4AD2-B10D-E2592D65A49F}"/>
    <cellStyle name="Input 3 7 5 5 2" xfId="6563" xr:uid="{BF7C3B8A-41CE-4BB9-B138-8FD3BDE29E01}"/>
    <cellStyle name="Input 3 7 5 5 2 2" xfId="14778" xr:uid="{2F36CB12-5D51-4C24-AFB4-4045A7FCEA28}"/>
    <cellStyle name="Input 3 7 5 5 2 3" xfId="22642" xr:uid="{55D7395D-5912-4ABF-940A-DF4A4981D842}"/>
    <cellStyle name="Input 3 7 5 5 2 4" xfId="30622" xr:uid="{AB06EF38-8CB5-4D46-AC7E-36A165B697B7}"/>
    <cellStyle name="Input 3 7 5 5 2 5" xfId="38449" xr:uid="{1A8D8DFA-9483-4E6A-BCD0-2EF337701D76}"/>
    <cellStyle name="Input 3 7 5 5 2 6" xfId="46402" xr:uid="{523D0CCF-0237-4077-928D-F1BF12C4082A}"/>
    <cellStyle name="Input 3 7 5 5 3" xfId="10730" xr:uid="{0BA8038D-ABD4-4D8D-9C92-D75FBC1CF764}"/>
    <cellStyle name="Input 3 7 5 5 4" xfId="18595" xr:uid="{EE16D3E8-253A-4212-948B-625682FD452E}"/>
    <cellStyle name="Input 3 7 5 5 5" xfId="26598" xr:uid="{2D121013-244C-4E4D-88DF-7C5B37EEBB30}"/>
    <cellStyle name="Input 3 7 5 5 6" xfId="34425" xr:uid="{7EAB8D67-0DD3-4ADD-A2A4-87C1B43255F2}"/>
    <cellStyle name="Input 3 7 5 5 7" xfId="42386" xr:uid="{A369B926-96CF-4CCA-90E3-6EAF5755501E}"/>
    <cellStyle name="Input 3 7 5 6" xfId="2831" xr:uid="{D9608656-CADE-45B5-9768-551C0F4FE18E}"/>
    <cellStyle name="Input 3 7 5 6 2" xfId="6881" xr:uid="{6FD41988-4636-4863-8F80-F3DA588EE55F}"/>
    <cellStyle name="Input 3 7 5 6 2 2" xfId="15096" xr:uid="{34543533-188E-4B17-8658-693366A36F58}"/>
    <cellStyle name="Input 3 7 5 6 2 3" xfId="22960" xr:uid="{7B526723-797D-44A1-8C0D-8897F8B522B1}"/>
    <cellStyle name="Input 3 7 5 6 2 4" xfId="30940" xr:uid="{8FF7090C-3C54-4FB1-B864-046B61114F86}"/>
    <cellStyle name="Input 3 7 5 6 2 5" xfId="38767" xr:uid="{9BE84ED9-D90D-4AD5-B64C-662F324837A8}"/>
    <cellStyle name="Input 3 7 5 6 2 6" xfId="46720" xr:uid="{6EAF9F27-A667-4C83-BA8C-5F2FD7A211B8}"/>
    <cellStyle name="Input 3 7 5 6 3" xfId="11057" xr:uid="{27EB61BD-F98C-45FD-BE5F-F31C86A06F46}"/>
    <cellStyle name="Input 3 7 5 6 4" xfId="18922" xr:uid="{12F25729-D189-42EA-94F7-BDD9F9F8FA94}"/>
    <cellStyle name="Input 3 7 5 6 5" xfId="26925" xr:uid="{6D45DF19-79F9-401F-BBFF-A8851F50EEAA}"/>
    <cellStyle name="Input 3 7 5 6 6" xfId="34752" xr:uid="{CAC6C8AC-963C-4DD3-9E08-E18C924B5DB5}"/>
    <cellStyle name="Input 3 7 5 6 7" xfId="42713" xr:uid="{333E5220-AD86-4B35-959C-7CE5EE7B3A49}"/>
    <cellStyle name="Input 3 7 5 7" xfId="3146" xr:uid="{169348D2-B0F1-4FCB-A2C5-5BD36184DE62}"/>
    <cellStyle name="Input 3 7 5 7 2" xfId="7182" xr:uid="{F40618F2-1691-4280-B4EC-7BB7AB163A73}"/>
    <cellStyle name="Input 3 7 5 7 2 2" xfId="15397" xr:uid="{D7A0C7C3-CC81-4F2D-A943-155246791FD9}"/>
    <cellStyle name="Input 3 7 5 7 2 3" xfId="23261" xr:uid="{1C232CBD-2FFF-4DEA-9D0A-985107A148B5}"/>
    <cellStyle name="Input 3 7 5 7 2 4" xfId="31241" xr:uid="{40E8E519-776D-46A0-BCB0-049F3D060284}"/>
    <cellStyle name="Input 3 7 5 7 2 5" xfId="39068" xr:uid="{C03A4545-1F31-4CD7-872C-88C0906E4CC1}"/>
    <cellStyle name="Input 3 7 5 7 2 6" xfId="47021" xr:uid="{BDF06241-99BB-4A14-89E0-8143780C8F48}"/>
    <cellStyle name="Input 3 7 5 7 3" xfId="11370" xr:uid="{DFB8E50A-4AFE-4C95-8BFD-5321254258F4}"/>
    <cellStyle name="Input 3 7 5 7 4" xfId="19237" xr:uid="{9C78EA77-BF32-4D65-8FDB-92151D00B13A}"/>
    <cellStyle name="Input 3 7 5 7 5" xfId="27237" xr:uid="{5A7EDB9A-DE0D-4699-ADCE-4B7E9EA02FDF}"/>
    <cellStyle name="Input 3 7 5 7 6" xfId="35067" xr:uid="{D0B4D835-C119-40C7-A8AC-01732155AB7A}"/>
    <cellStyle name="Input 3 7 5 7 7" xfId="43028" xr:uid="{74B1AE90-F975-4496-9A13-BA845F85995E}"/>
    <cellStyle name="Input 3 7 5 8" xfId="3461" xr:uid="{8B1EDA70-93B2-4C52-8388-37DBCFDFC641}"/>
    <cellStyle name="Input 3 7 5 8 2" xfId="7489" xr:uid="{DA49FFFE-2165-4A4A-809D-7AAE27FFC639}"/>
    <cellStyle name="Input 3 7 5 8 2 2" xfId="15704" xr:uid="{31D69848-EBC7-40E5-A6B1-078AC45AB821}"/>
    <cellStyle name="Input 3 7 5 8 2 3" xfId="23568" xr:uid="{AE3F5BFB-5832-48B0-9C31-EEAE0CBA08C5}"/>
    <cellStyle name="Input 3 7 5 8 2 4" xfId="31548" xr:uid="{DDAE858E-ED79-4926-B57C-FB8C5F03489A}"/>
    <cellStyle name="Input 3 7 5 8 2 5" xfId="39375" xr:uid="{CD11F90B-F7B4-4C0C-8B6A-9FC583E833AB}"/>
    <cellStyle name="Input 3 7 5 8 2 6" xfId="47328" xr:uid="{BD401ED4-DAC0-4B05-B611-8C6AEFD7F82D}"/>
    <cellStyle name="Input 3 7 5 8 3" xfId="11685" xr:uid="{F3A56D07-DBCA-4169-818E-FC3BF2FDECB9}"/>
    <cellStyle name="Input 3 7 5 8 4" xfId="19552" xr:uid="{1501F30A-9778-4DD4-905A-DF5B916F7FD6}"/>
    <cellStyle name="Input 3 7 5 8 5" xfId="27552" xr:uid="{CE48AEF6-A647-4DA7-AF8C-6208CB00D53F}"/>
    <cellStyle name="Input 3 7 5 8 6" xfId="35382" xr:uid="{A8A5D4BB-4625-498F-8DAD-22B1ED2B21C7}"/>
    <cellStyle name="Input 3 7 5 8 7" xfId="43343" xr:uid="{601865B8-1A89-4660-9D84-6E4CC7D4C32D}"/>
    <cellStyle name="Input 3 7 5 9" xfId="3757" xr:uid="{2354FE81-1C8B-41DB-9748-BDB4B5244694}"/>
    <cellStyle name="Input 3 7 5 9 2" xfId="7785" xr:uid="{580968C8-B914-4796-921D-C7A421D909CB}"/>
    <cellStyle name="Input 3 7 5 9 2 2" xfId="16000" xr:uid="{32A2E01B-0F29-4E39-96BF-EA6324555314}"/>
    <cellStyle name="Input 3 7 5 9 2 3" xfId="23864" xr:uid="{666BA367-AFFE-488F-B30D-CA68CF8805A9}"/>
    <cellStyle name="Input 3 7 5 9 2 4" xfId="31844" xr:uid="{2018FB78-CBFB-4BA6-8124-BC7D6B49AE91}"/>
    <cellStyle name="Input 3 7 5 9 2 5" xfId="39671" xr:uid="{0CCAC66C-74DC-4A62-A7A2-FBE5E00D98BC}"/>
    <cellStyle name="Input 3 7 5 9 2 6" xfId="47624" xr:uid="{6E2B8787-6EBE-44EB-859A-B016B0E4AECA}"/>
    <cellStyle name="Input 3 7 5 9 3" xfId="11981" xr:uid="{B586D249-8599-4867-BC11-3B635C8D9ECC}"/>
    <cellStyle name="Input 3 7 5 9 4" xfId="19848" xr:uid="{56020A52-29F4-4EF3-915A-A422C5ECE0A1}"/>
    <cellStyle name="Input 3 7 5 9 5" xfId="27848" xr:uid="{B938903A-3B16-4A9F-AD5F-A3ECAD9E3D6B}"/>
    <cellStyle name="Input 3 7 5 9 6" xfId="35678" xr:uid="{DCB65023-D33C-4B12-A50E-F24CD67B1B96}"/>
    <cellStyle name="Input 3 7 5 9 7" xfId="43639" xr:uid="{A39FE872-5634-4943-AB97-032000A9F048}"/>
    <cellStyle name="Input 3 7 6" xfId="1119" xr:uid="{E0A2E86D-CE28-4561-9CA9-8B9174BF44D8}"/>
    <cellStyle name="Input 3 7 6 10" xfId="4097" xr:uid="{A1DD3612-1B7F-4A78-8BDE-0E7DE038B463}"/>
    <cellStyle name="Input 3 7 6 10 2" xfId="8108" xr:uid="{DEE75A66-8A00-4B74-A85F-000D0A1E08D2}"/>
    <cellStyle name="Input 3 7 6 10 2 2" xfId="16323" xr:uid="{950DD841-A7A4-479B-9AD9-79A556A65CE7}"/>
    <cellStyle name="Input 3 7 6 10 2 3" xfId="24187" xr:uid="{016A9AAE-0362-49D4-BE69-2DEDC1126D92}"/>
    <cellStyle name="Input 3 7 6 10 2 4" xfId="32167" xr:uid="{A963A811-14F6-4BE0-8CD7-11297BD31CA3}"/>
    <cellStyle name="Input 3 7 6 10 2 5" xfId="39994" xr:uid="{1DDDAC1D-426D-4D73-8A06-418D91E15982}"/>
    <cellStyle name="Input 3 7 6 10 2 6" xfId="47947" xr:uid="{D580FCD9-BAB0-436F-BED9-0073ED28B03C}"/>
    <cellStyle name="Input 3 7 6 10 3" xfId="12319" xr:uid="{ED763AA5-0860-4334-87E9-65029C59F16D}"/>
    <cellStyle name="Input 3 7 6 10 4" xfId="20188" xr:uid="{419BA728-1F05-4179-9FA3-36A363EDBA2D}"/>
    <cellStyle name="Input 3 7 6 10 5" xfId="28184" xr:uid="{3301B48D-C9AF-40F3-886B-DCBCDA3391BB}"/>
    <cellStyle name="Input 3 7 6 10 6" xfId="36018" xr:uid="{D0D60490-BEE3-4918-9DB1-63C79F50C3AE}"/>
    <cellStyle name="Input 3 7 6 10 7" xfId="43979" xr:uid="{0B26FFDC-67C5-4379-8721-2A444E1BD1B6}"/>
    <cellStyle name="Input 3 7 6 11" xfId="4388" xr:uid="{15E46CBF-9B7E-4927-892C-A78344468A9C}"/>
    <cellStyle name="Input 3 7 6 11 2" xfId="8394" xr:uid="{5848F847-C2F5-4532-B0D8-F76EC99BED27}"/>
    <cellStyle name="Input 3 7 6 11 2 2" xfId="16609" xr:uid="{BE4E7189-29CB-4375-822B-32015F130DE5}"/>
    <cellStyle name="Input 3 7 6 11 2 3" xfId="24473" xr:uid="{10B0C680-D6D0-4C7D-909E-445606FEE77A}"/>
    <cellStyle name="Input 3 7 6 11 2 4" xfId="32453" xr:uid="{BBA63D7B-22EC-4002-9B6A-257048F6E7BC}"/>
    <cellStyle name="Input 3 7 6 11 2 5" xfId="40280" xr:uid="{EC64C913-FB4C-40A8-9E9B-A6A3115D13EB}"/>
    <cellStyle name="Input 3 7 6 11 2 6" xfId="48233" xr:uid="{34EAEE29-4157-4E77-B169-1E3ECAE2D5AB}"/>
    <cellStyle name="Input 3 7 6 11 3" xfId="12610" xr:uid="{1F865293-8D1E-4D5D-B175-6DF62E9022A1}"/>
    <cellStyle name="Input 3 7 6 11 4" xfId="20479" xr:uid="{5F34DAE2-848F-4172-AD45-6CFA31D484E8}"/>
    <cellStyle name="Input 3 7 6 11 5" xfId="28474" xr:uid="{2B8EB5D4-A451-4BAB-863C-6D1598C66FBC}"/>
    <cellStyle name="Input 3 7 6 11 6" xfId="36309" xr:uid="{0348E138-FEA3-4C5C-B858-AC22CE6CBFC7}"/>
    <cellStyle name="Input 3 7 6 11 7" xfId="44270" xr:uid="{A1892994-5867-4A2A-B0D4-DEA3A0F2A95F}"/>
    <cellStyle name="Input 3 7 6 12" xfId="4683" xr:uid="{F76BB7F1-0E01-4417-8135-544E540AF364}"/>
    <cellStyle name="Input 3 7 6 12 2" xfId="8673" xr:uid="{01400464-853C-4050-B4F9-6B25B6207684}"/>
    <cellStyle name="Input 3 7 6 12 2 2" xfId="16888" xr:uid="{D2C3E804-2CD0-4036-8C44-E365AD07E39D}"/>
    <cellStyle name="Input 3 7 6 12 2 3" xfId="24752" xr:uid="{0B8DAA44-8597-4A83-8754-52D143DDF528}"/>
    <cellStyle name="Input 3 7 6 12 2 4" xfId="32732" xr:uid="{9F513136-24B7-4065-B7C5-09459065B1D7}"/>
    <cellStyle name="Input 3 7 6 12 2 5" xfId="40559" xr:uid="{26125FEC-6F31-401D-9818-7E72D3367FAE}"/>
    <cellStyle name="Input 3 7 6 12 2 6" xfId="48512" xr:uid="{2F0FBDA7-4506-4ADB-9A8C-90301C31EC36}"/>
    <cellStyle name="Input 3 7 6 12 3" xfId="12904" xr:uid="{4D236B62-D372-485F-A18D-5C29EDBEEDCA}"/>
    <cellStyle name="Input 3 7 6 12 4" xfId="20774" xr:uid="{DF75DF1D-E656-4365-8F5F-B0801DC36B3A}"/>
    <cellStyle name="Input 3 7 6 12 5" xfId="28767" xr:uid="{7FAE1B4D-8770-4982-BB42-788703A39768}"/>
    <cellStyle name="Input 3 7 6 12 6" xfId="36604" xr:uid="{14A73C6A-AB43-4BC7-82E6-1F22FEBD2A4C}"/>
    <cellStyle name="Input 3 7 6 12 7" xfId="44565" xr:uid="{1BAC5E7D-CB41-4008-898A-DB08B8921A2C}"/>
    <cellStyle name="Input 3 7 6 13" xfId="5250" xr:uid="{6B72B169-5551-409D-83D0-FC65A8B13641}"/>
    <cellStyle name="Input 3 7 6 13 2" xfId="13465" xr:uid="{D5DAADB0-6C90-42C6-90F8-EE63A69648E7}"/>
    <cellStyle name="Input 3 7 6 13 3" xfId="21329" xr:uid="{5BED0FD5-AC71-4997-A5E9-FEAB3F292C4F}"/>
    <cellStyle name="Input 3 7 6 13 4" xfId="29309" xr:uid="{D9DFD6BD-F8E8-4542-8D06-569D3A57DE81}"/>
    <cellStyle name="Input 3 7 6 13 5" xfId="37136" xr:uid="{21C08F07-EE45-4120-A61B-F4F20931A518}"/>
    <cellStyle name="Input 3 7 6 13 6" xfId="45089" xr:uid="{999A6F3D-20DD-49F4-98E8-1F29971C3012}"/>
    <cellStyle name="Input 3 7 6 14" xfId="9348" xr:uid="{7F1AF57D-D07C-43E7-9583-38F20DD59B40}"/>
    <cellStyle name="Input 3 7 6 15" xfId="17210" xr:uid="{99937ADD-29C8-492E-A1AE-70E38FC79791}"/>
    <cellStyle name="Input 3 7 6 16" xfId="25226" xr:uid="{2D7C614A-9E28-4BDF-BA51-8A06B81321FE}"/>
    <cellStyle name="Input 3 7 6 17" xfId="33040" xr:uid="{7EE414B2-F823-4862-8240-F5FB04974DDC}"/>
    <cellStyle name="Input 3 7 6 18" xfId="41001" xr:uid="{93F82554-2722-4C1B-9D62-261A38B4D190}"/>
    <cellStyle name="Input 3 7 6 2" xfId="1549" xr:uid="{A97B1B7F-6153-44AC-9074-CA56A01F45B2}"/>
    <cellStyle name="Input 3 7 6 2 2" xfId="5652" xr:uid="{406073EB-3292-4C2E-B3AC-1552D829513C}"/>
    <cellStyle name="Input 3 7 6 2 2 2" xfId="13867" xr:uid="{0E5E7B0C-3721-4804-BDA5-C28A157C7F3E}"/>
    <cellStyle name="Input 3 7 6 2 2 3" xfId="21731" xr:uid="{94E3BEC7-A48C-4E4C-96D9-0C9BAD9DC1B6}"/>
    <cellStyle name="Input 3 7 6 2 2 4" xfId="29711" xr:uid="{0B335B8E-A7EA-47BF-A714-5B5268102B66}"/>
    <cellStyle name="Input 3 7 6 2 2 5" xfId="37538" xr:uid="{22CA19FE-7066-4807-99DC-EA855F88082A}"/>
    <cellStyle name="Input 3 7 6 2 2 6" xfId="45491" xr:uid="{CB19A5F6-6B5A-4641-9B23-F927177807DA}"/>
    <cellStyle name="Input 3 7 6 2 3" xfId="9777" xr:uid="{C2D73E3D-49D2-49D3-8D80-76283142030F}"/>
    <cellStyle name="Input 3 7 6 2 4" xfId="17640" xr:uid="{7104E59C-B331-4DD3-B9A6-8C5F1297280A}"/>
    <cellStyle name="Input 3 7 6 2 5" xfId="25651" xr:uid="{0763B26B-04D3-4A9E-AA14-FD2675A78809}"/>
    <cellStyle name="Input 3 7 6 2 6" xfId="33470" xr:uid="{130F3C22-AD89-4589-BAE5-A27D3328D932}"/>
    <cellStyle name="Input 3 7 6 2 7" xfId="41431" xr:uid="{04F19B67-984A-455F-A7CC-81FB969A51C2}"/>
    <cellStyle name="Input 3 7 6 3" xfId="1892" xr:uid="{7BCAA2BD-9E27-4A8E-AD85-0492330695F8}"/>
    <cellStyle name="Input 3 7 6 3 2" xfId="5971" xr:uid="{C151A050-0962-47AA-A905-8DE0502863F5}"/>
    <cellStyle name="Input 3 7 6 3 2 2" xfId="14186" xr:uid="{B485F92E-9271-429B-87A4-E38A0B21C563}"/>
    <cellStyle name="Input 3 7 6 3 2 3" xfId="22050" xr:uid="{27EE350B-5C69-4F4B-B7A0-29B032657CED}"/>
    <cellStyle name="Input 3 7 6 3 2 4" xfId="30030" xr:uid="{8BAF1087-A65A-435C-B481-D79460031996}"/>
    <cellStyle name="Input 3 7 6 3 2 5" xfId="37857" xr:uid="{EA321C2C-4FEC-4028-B6D1-A9FD11B9F4A6}"/>
    <cellStyle name="Input 3 7 6 3 2 6" xfId="45810" xr:uid="{A321EFAF-E0EC-4FA7-86E9-0EAFD459EF32}"/>
    <cellStyle name="Input 3 7 6 3 3" xfId="10118" xr:uid="{24F9C973-748D-4728-BE9A-122FE98E2C5E}"/>
    <cellStyle name="Input 3 7 6 3 4" xfId="17983" xr:uid="{00512E6B-7CA0-4A34-ACF7-9DDAD8C7E296}"/>
    <cellStyle name="Input 3 7 6 3 5" xfId="25990" xr:uid="{DA094917-A0E9-41D9-8603-56E40C818EE9}"/>
    <cellStyle name="Input 3 7 6 3 6" xfId="33813" xr:uid="{1A745DAF-0317-4412-993C-99EEDF508629}"/>
    <cellStyle name="Input 3 7 6 3 7" xfId="41774" xr:uid="{DFEC67AB-FFD8-4B57-9D95-A051747A322E}"/>
    <cellStyle name="Input 3 7 6 4" xfId="2226" xr:uid="{F02166F2-1E99-49C4-8F4C-35E7A9A0B41B}"/>
    <cellStyle name="Input 3 7 6 4 2" xfId="6300" xr:uid="{7B02DCD1-ECBF-4B34-9EA9-6DEF6DC4063A}"/>
    <cellStyle name="Input 3 7 6 4 2 2" xfId="14515" xr:uid="{77CE203D-92A2-4061-95B7-B9B70D42AFB6}"/>
    <cellStyle name="Input 3 7 6 4 2 3" xfId="22379" xr:uid="{958A60C7-35F1-411B-AF43-9AF5115B8F5B}"/>
    <cellStyle name="Input 3 7 6 4 2 4" xfId="30359" xr:uid="{84EFAB95-A16E-451A-B694-9C5B1AEDE97D}"/>
    <cellStyle name="Input 3 7 6 4 2 5" xfId="38186" xr:uid="{905534C8-12BC-4819-9D12-F649F2F8BF27}"/>
    <cellStyle name="Input 3 7 6 4 2 6" xfId="46139" xr:uid="{77BA8D6D-3278-4FD2-9C00-FFC759564A9D}"/>
    <cellStyle name="Input 3 7 6 4 3" xfId="10452" xr:uid="{49D1998A-8F61-4DCA-B977-A67E5D021E2D}"/>
    <cellStyle name="Input 3 7 6 4 4" xfId="18317" xr:uid="{D4271120-F63F-4B69-B5DE-60A3D3973AC3}"/>
    <cellStyle name="Input 3 7 6 4 5" xfId="26324" xr:uid="{E10154F5-9AB3-4689-B7A6-05241E188211}"/>
    <cellStyle name="Input 3 7 6 4 6" xfId="34147" xr:uid="{394A8037-7D9A-44DC-A13B-12C20729CDB9}"/>
    <cellStyle name="Input 3 7 6 4 7" xfId="42108" xr:uid="{06888C00-64C4-4AED-B134-2BEFAA42A873}"/>
    <cellStyle name="Input 3 7 6 5" xfId="2546" xr:uid="{59F81674-8D19-470D-A186-FB084D0CBC5E}"/>
    <cellStyle name="Input 3 7 6 5 2" xfId="6602" xr:uid="{32C9F185-CA62-4077-B0A3-F5422C8097D7}"/>
    <cellStyle name="Input 3 7 6 5 2 2" xfId="14817" xr:uid="{EC7F30CF-4165-4392-B4D7-D44D6C35E4FB}"/>
    <cellStyle name="Input 3 7 6 5 2 3" xfId="22681" xr:uid="{1F4B1C5D-7825-4092-8991-0206441B256E}"/>
    <cellStyle name="Input 3 7 6 5 2 4" xfId="30661" xr:uid="{DB92D20C-59E2-459F-9C51-29EB04919297}"/>
    <cellStyle name="Input 3 7 6 5 2 5" xfId="38488" xr:uid="{437DCFF2-3A54-445C-9D17-9E8D093857B5}"/>
    <cellStyle name="Input 3 7 6 5 2 6" xfId="46441" xr:uid="{C300E796-6D80-4F0A-B534-B4E1FBDED542}"/>
    <cellStyle name="Input 3 7 6 5 3" xfId="10772" xr:uid="{4A6053FA-D53D-4E16-B4C2-193298A2B712}"/>
    <cellStyle name="Input 3 7 6 5 4" xfId="18637" xr:uid="{144E349B-3101-48F2-A4D7-71EF89335100}"/>
    <cellStyle name="Input 3 7 6 5 5" xfId="26640" xr:uid="{5D849787-CFE6-4C41-95BC-1581FD5FAC2D}"/>
    <cellStyle name="Input 3 7 6 5 6" xfId="34467" xr:uid="{64137D1A-32E6-485B-BC1C-DC6C9C39874F}"/>
    <cellStyle name="Input 3 7 6 5 7" xfId="42428" xr:uid="{975DDD83-8AD0-4C5E-9DA1-A8AF0B476942}"/>
    <cellStyle name="Input 3 7 6 6" xfId="2872" xr:uid="{E8C185BE-1E48-4221-8BF6-C1093B4958E2}"/>
    <cellStyle name="Input 3 7 6 6 2" xfId="6922" xr:uid="{2AE30A27-C282-4369-8A4A-CD0EE272AB78}"/>
    <cellStyle name="Input 3 7 6 6 2 2" xfId="15137" xr:uid="{36E41C83-A391-4B14-B6CE-729FB51C9119}"/>
    <cellStyle name="Input 3 7 6 6 2 3" xfId="23001" xr:uid="{EA7FE18F-3284-456E-A31F-8506A018D031}"/>
    <cellStyle name="Input 3 7 6 6 2 4" xfId="30981" xr:uid="{90376C25-A802-4727-AD0C-5527145AB71A}"/>
    <cellStyle name="Input 3 7 6 6 2 5" xfId="38808" xr:uid="{8F2F1C74-A82F-46DA-A017-7DF3B9338F74}"/>
    <cellStyle name="Input 3 7 6 6 2 6" xfId="46761" xr:uid="{2221C7BE-6079-4E82-898B-B3B12948F8C4}"/>
    <cellStyle name="Input 3 7 6 6 3" xfId="11098" xr:uid="{403B2E29-223E-4BA0-BF2E-BA30ABB529EF}"/>
    <cellStyle name="Input 3 7 6 6 4" xfId="18963" xr:uid="{F4573209-DB1C-4F45-9935-44459E548CD4}"/>
    <cellStyle name="Input 3 7 6 6 5" xfId="26966" xr:uid="{F9BD7651-9814-4B3A-8186-E5BFBEB18A82}"/>
    <cellStyle name="Input 3 7 6 6 6" xfId="34793" xr:uid="{75DF800E-DA3E-4B47-8FA3-35548255B3A7}"/>
    <cellStyle name="Input 3 7 6 6 7" xfId="42754" xr:uid="{03C4D48D-CADB-4B13-98DF-027D51A6FD93}"/>
    <cellStyle name="Input 3 7 6 7" xfId="3188" xr:uid="{ECEDBD8C-AF2D-4DB6-B2C4-CE2AD086BA18}"/>
    <cellStyle name="Input 3 7 6 7 2" xfId="7221" xr:uid="{2101BE12-DD4C-4CCC-9451-8B409F3DF24A}"/>
    <cellStyle name="Input 3 7 6 7 2 2" xfId="15436" xr:uid="{69150550-8BD5-4133-A3F6-EBB67ECE649D}"/>
    <cellStyle name="Input 3 7 6 7 2 3" xfId="23300" xr:uid="{93057D02-A674-4DCE-9FBD-72E026355D35}"/>
    <cellStyle name="Input 3 7 6 7 2 4" xfId="31280" xr:uid="{D82CF9C1-8F60-460B-8434-9F89C1A451A1}"/>
    <cellStyle name="Input 3 7 6 7 2 5" xfId="39107" xr:uid="{A7DAD795-4A4F-449D-A2A3-B505CBDD3EB0}"/>
    <cellStyle name="Input 3 7 6 7 2 6" xfId="47060" xr:uid="{5CB1F845-CA31-4C4D-AD7E-1279D9F071C7}"/>
    <cellStyle name="Input 3 7 6 7 3" xfId="11412" xr:uid="{2BCE4071-8069-4414-BD51-565ACBDE5CFA}"/>
    <cellStyle name="Input 3 7 6 7 4" xfId="19279" xr:uid="{5DA14483-39D8-4FD1-9C0D-9C49C2C0E266}"/>
    <cellStyle name="Input 3 7 6 7 5" xfId="27279" xr:uid="{F08D69AF-0100-4548-A862-C40BE33D3350}"/>
    <cellStyle name="Input 3 7 6 7 6" xfId="35109" xr:uid="{AEAABB7A-44E1-43B4-BA39-36D1B7461DF6}"/>
    <cellStyle name="Input 3 7 6 7 7" xfId="43070" xr:uid="{8115F54F-F8F2-4983-840E-39AF2DAB0E6C}"/>
    <cellStyle name="Input 3 7 6 8" xfId="3501" xr:uid="{C164821A-57C9-4515-8F0C-702533DF9E97}"/>
    <cellStyle name="Input 3 7 6 8 2" xfId="7529" xr:uid="{1B26602B-E4A7-4914-8DF2-5073322030D0}"/>
    <cellStyle name="Input 3 7 6 8 2 2" xfId="15744" xr:uid="{9E19A3BF-9F9F-4EDA-9FD4-40024AEF2680}"/>
    <cellStyle name="Input 3 7 6 8 2 3" xfId="23608" xr:uid="{1C8C840D-9E08-4AB5-8B66-2E0B37BB57C3}"/>
    <cellStyle name="Input 3 7 6 8 2 4" xfId="31588" xr:uid="{EA1F3D26-3A2A-4BED-88CE-5C92E867DF8C}"/>
    <cellStyle name="Input 3 7 6 8 2 5" xfId="39415" xr:uid="{40B932C4-6077-4B8F-8812-895D056B401C}"/>
    <cellStyle name="Input 3 7 6 8 2 6" xfId="47368" xr:uid="{51D4C1B1-7DBB-4B86-B04A-7844425D36B6}"/>
    <cellStyle name="Input 3 7 6 8 3" xfId="11725" xr:uid="{E5F0D965-4617-476B-8AFB-B916C97B27C3}"/>
    <cellStyle name="Input 3 7 6 8 4" xfId="19592" xr:uid="{D5973428-84FD-4B6C-8C2D-CE911051269D}"/>
    <cellStyle name="Input 3 7 6 8 5" xfId="27592" xr:uid="{3570187F-6F3D-4A77-B600-347D548A15FB}"/>
    <cellStyle name="Input 3 7 6 8 6" xfId="35422" xr:uid="{0E1A67CF-A35D-47A5-945B-9D3CE65A5BD7}"/>
    <cellStyle name="Input 3 7 6 8 7" xfId="43383" xr:uid="{52A329D1-69DB-4F4A-9BD5-220A4F9113FF}"/>
    <cellStyle name="Input 3 7 6 9" xfId="3797" xr:uid="{B043103E-4358-49A1-A13C-A4388D393F4B}"/>
    <cellStyle name="Input 3 7 6 9 2" xfId="7825" xr:uid="{67097E69-C1F5-41CF-AE3C-EB36A88A1085}"/>
    <cellStyle name="Input 3 7 6 9 2 2" xfId="16040" xr:uid="{BD9BCCCE-FB30-45C0-9DFD-B5925A39417F}"/>
    <cellStyle name="Input 3 7 6 9 2 3" xfId="23904" xr:uid="{2F62C519-F4BE-4681-8CD2-646370E92646}"/>
    <cellStyle name="Input 3 7 6 9 2 4" xfId="31884" xr:uid="{960BE44C-5F8A-40F0-A19F-EBA521F8476C}"/>
    <cellStyle name="Input 3 7 6 9 2 5" xfId="39711" xr:uid="{066ADF01-D0BB-4F4E-BD7D-CF0788D39909}"/>
    <cellStyle name="Input 3 7 6 9 2 6" xfId="47664" xr:uid="{33E6E0E8-9859-4D3C-802A-E47D57B0EFB5}"/>
    <cellStyle name="Input 3 7 6 9 3" xfId="12021" xr:uid="{6C08FEDC-C084-468F-A115-BEFBC67A260C}"/>
    <cellStyle name="Input 3 7 6 9 4" xfId="19888" xr:uid="{B7050F8D-305A-4A81-B1E2-E9D95CBF3D31}"/>
    <cellStyle name="Input 3 7 6 9 5" xfId="27888" xr:uid="{2A8AC0A0-0C03-4B4F-AE79-73BFC03C99C0}"/>
    <cellStyle name="Input 3 7 6 9 6" xfId="35718" xr:uid="{B2B74116-BFDA-45F7-861B-EF4810086726}"/>
    <cellStyle name="Input 3 7 6 9 7" xfId="43679" xr:uid="{853B6308-D1EF-4E6E-945B-4489DCB5CA93}"/>
    <cellStyle name="Input 3 7 7" xfId="1301" xr:uid="{BCA5D1C7-F62A-4F64-A909-6EFEEFDDA6EB}"/>
    <cellStyle name="Input 3 7 7 2" xfId="5418" xr:uid="{2CD30128-9BF8-415A-8072-2619D27DA81E}"/>
    <cellStyle name="Input 3 7 7 2 2" xfId="13633" xr:uid="{336CB8A0-60B1-462D-B856-21021895B3E5}"/>
    <cellStyle name="Input 3 7 7 2 3" xfId="21497" xr:uid="{75F1AC68-01CE-4118-9074-5102549B19B8}"/>
    <cellStyle name="Input 3 7 7 2 4" xfId="29477" xr:uid="{3F9F6F08-AF5B-49D6-8355-B9762FDC6234}"/>
    <cellStyle name="Input 3 7 7 2 5" xfId="37304" xr:uid="{BDB3F6B0-3F5A-4E56-8C3E-23F48CB69541}"/>
    <cellStyle name="Input 3 7 7 2 6" xfId="45257" xr:uid="{178D1832-3758-4B2C-B4FD-12DA0D3C3344}"/>
    <cellStyle name="Input 3 7 7 3" xfId="9530" xr:uid="{DFEB0FB9-2902-4643-B1A7-DE2D3E1FDFAC}"/>
    <cellStyle name="Input 3 7 7 4" xfId="17392" xr:uid="{569FD1D5-50D0-46B6-ADF5-14E8C1ABF393}"/>
    <cellStyle name="Input 3 7 7 5" xfId="25405" xr:uid="{9EF7FC5B-0F52-4D02-ABBB-01B6047B8A97}"/>
    <cellStyle name="Input 3 7 7 6" xfId="33222" xr:uid="{B9DF8EA2-2436-475A-94AA-FB2C621E671F}"/>
    <cellStyle name="Input 3 7 7 7" xfId="41183" xr:uid="{B01DCE44-CB5B-4F30-AEAF-9FF55586C64B}"/>
    <cellStyle name="Input 3 7 8" xfId="1645" xr:uid="{D426189C-57C5-49B6-A01D-B28C2CB5516A}"/>
    <cellStyle name="Input 3 7 8 2" xfId="5739" xr:uid="{0E4F8E4E-E726-47DF-A2C3-EE53272D4B58}"/>
    <cellStyle name="Input 3 7 8 2 2" xfId="13954" xr:uid="{5CC4D578-64C0-4280-9535-FAB07B921793}"/>
    <cellStyle name="Input 3 7 8 2 3" xfId="21818" xr:uid="{FADD5F40-558B-43C0-85D1-6A81167770F1}"/>
    <cellStyle name="Input 3 7 8 2 4" xfId="29798" xr:uid="{398C9002-EE1E-4409-B770-A5C8D233D070}"/>
    <cellStyle name="Input 3 7 8 2 5" xfId="37625" xr:uid="{E4CE4A85-8B31-4F0C-9E3F-0CB362221CBD}"/>
    <cellStyle name="Input 3 7 8 2 6" xfId="45578" xr:uid="{74445711-356A-4B12-92CB-2542C7B94705}"/>
    <cellStyle name="Input 3 7 8 3" xfId="9872" xr:uid="{B8E77804-E238-4110-AFED-16DC423D728D}"/>
    <cellStyle name="Input 3 7 8 4" xfId="17736" xr:uid="{488BB9B6-5993-4EEA-8951-AF5AC96252A4}"/>
    <cellStyle name="Input 3 7 8 5" xfId="25746" xr:uid="{851DC114-55BD-48C8-AD20-E639D9E2F584}"/>
    <cellStyle name="Input 3 7 8 6" xfId="33566" xr:uid="{48EDE0DA-A576-4009-91EC-CA4E3A68740A}"/>
    <cellStyle name="Input 3 7 8 7" xfId="41527" xr:uid="{AE632B91-9B31-48F2-966F-8D6B2870D16D}"/>
    <cellStyle name="Input 3 7 9" xfId="1983" xr:uid="{7C6CF6E3-DF50-4F01-8907-9865F16BB96B}"/>
    <cellStyle name="Input 3 7 9 2" xfId="6057" xr:uid="{384A4A30-1339-444D-BF47-3087B39D1A6A}"/>
    <cellStyle name="Input 3 7 9 2 2" xfId="14272" xr:uid="{AF31EF0E-1852-4FD0-B28B-F7521EFED3D0}"/>
    <cellStyle name="Input 3 7 9 2 3" xfId="22136" xr:uid="{A198BE93-394E-483C-B0A6-D9385F2DBDDA}"/>
    <cellStyle name="Input 3 7 9 2 4" xfId="30116" xr:uid="{49B6C4A8-FA77-4B60-9ADD-410B1168C893}"/>
    <cellStyle name="Input 3 7 9 2 5" xfId="37943" xr:uid="{F62FA498-07D6-4430-9D5E-06CEBC04F279}"/>
    <cellStyle name="Input 3 7 9 2 6" xfId="45896" xr:uid="{55B2B8DB-8159-420F-B400-9052F357BBAA}"/>
    <cellStyle name="Input 3 7 9 3" xfId="10209" xr:uid="{6F8EDEA9-B620-4A15-BDD6-721D36CF8657}"/>
    <cellStyle name="Input 3 7 9 4" xfId="18074" xr:uid="{AC834A3A-B531-4183-B141-670DC9CE7424}"/>
    <cellStyle name="Input 3 7 9 5" xfId="26081" xr:uid="{A2D9C1A7-A24E-4390-8A21-AA07AB425BDE}"/>
    <cellStyle name="Input 3 7 9 6" xfId="33904" xr:uid="{EE7F4CE3-0886-41EB-BC3B-1C5A80AB6F83}"/>
    <cellStyle name="Input 3 7 9 7" xfId="41865" xr:uid="{AB846835-1E98-419B-A075-F76F997DB783}"/>
    <cellStyle name="Input 3 8" xfId="858" xr:uid="{A2A8F2DF-B416-44CE-A269-6D70076A322B}"/>
    <cellStyle name="Input 3 8 10" xfId="2287" xr:uid="{CD5FDD41-E65D-44F5-A11F-1972A24CA12B}"/>
    <cellStyle name="Input 3 8 10 2" xfId="6359" xr:uid="{D2943AA2-390C-4E07-9329-A087ABEFD865}"/>
    <cellStyle name="Input 3 8 10 2 2" xfId="14574" xr:uid="{2276B842-FBBE-49C6-A696-A6312369F3AD}"/>
    <cellStyle name="Input 3 8 10 2 3" xfId="22438" xr:uid="{A3B35FA9-CC6C-4503-A97C-91DB79ACD734}"/>
    <cellStyle name="Input 3 8 10 2 4" xfId="30418" xr:uid="{42321AE2-EBC9-4FDE-B03F-ED4F4CE385AC}"/>
    <cellStyle name="Input 3 8 10 2 5" xfId="38245" xr:uid="{0B877317-4A98-43FC-A956-D41112DEC39A}"/>
    <cellStyle name="Input 3 8 10 2 6" xfId="46198" xr:uid="{66B50128-6464-4419-B73C-3464088BD6AE}"/>
    <cellStyle name="Input 3 8 10 3" xfId="10513" xr:uid="{D99976AF-26FE-451B-AB80-5EBB528B60B5}"/>
    <cellStyle name="Input 3 8 10 4" xfId="18378" xr:uid="{7603419A-3D12-4D8E-A674-CC31437F45C6}"/>
    <cellStyle name="Input 3 8 10 5" xfId="26384" xr:uid="{0823513C-08A3-435F-A560-864B48E33E3B}"/>
    <cellStyle name="Input 3 8 10 6" xfId="34208" xr:uid="{4776A794-3B69-4186-9AA2-9BF31E9EF64A}"/>
    <cellStyle name="Input 3 8 10 7" xfId="42169" xr:uid="{DA2524D4-4185-45D8-A084-F0336A0E1BEE}"/>
    <cellStyle name="Input 3 8 11" xfId="2620" xr:uid="{C44378BA-DD07-43F7-9C4D-E2B1055A1016}"/>
    <cellStyle name="Input 3 8 11 2" xfId="6670" xr:uid="{B969C831-C686-4844-A29A-78A7948B5DD0}"/>
    <cellStyle name="Input 3 8 11 2 2" xfId="14885" xr:uid="{FF493739-B275-497F-B70F-480E56FE9495}"/>
    <cellStyle name="Input 3 8 11 2 3" xfId="22749" xr:uid="{55498DFE-F5C1-4BD1-B708-176D0FD807D9}"/>
    <cellStyle name="Input 3 8 11 2 4" xfId="30729" xr:uid="{A1F45B25-D7C1-4A15-91EE-87F79BE6A04C}"/>
    <cellStyle name="Input 3 8 11 2 5" xfId="38556" xr:uid="{82F9FC0C-7A28-45E7-8EB8-7E7B5CDB2164}"/>
    <cellStyle name="Input 3 8 11 2 6" xfId="46509" xr:uid="{10CFC73B-6165-49D5-A2D4-0ADE19E6CCBE}"/>
    <cellStyle name="Input 3 8 11 3" xfId="10846" xr:uid="{52097364-C8FB-4BD8-9003-0E65F77770BB}"/>
    <cellStyle name="Input 3 8 11 4" xfId="18711" xr:uid="{51BB8F78-9F95-4BDD-B2F1-55E65E6F5D25}"/>
    <cellStyle name="Input 3 8 11 5" xfId="26714" xr:uid="{AE64A645-9157-4AF3-8D91-ACD4AA56E20D}"/>
    <cellStyle name="Input 3 8 11 6" xfId="34541" xr:uid="{913B6302-2310-497A-B54E-74BA260C2498}"/>
    <cellStyle name="Input 3 8 11 7" xfId="42502" xr:uid="{C721DC6A-14D7-4AC2-A797-C18B8020B927}"/>
    <cellStyle name="Input 3 8 12" xfId="2929" xr:uid="{44216DC4-215C-4F01-A131-ABA9548688A6}"/>
    <cellStyle name="Input 3 8 12 2" xfId="6977" xr:uid="{AF0D10D2-8811-491B-AE14-ED8272D0C3F5}"/>
    <cellStyle name="Input 3 8 12 2 2" xfId="15192" xr:uid="{3AA0887A-2FC2-4D9D-9188-774EC71B82F5}"/>
    <cellStyle name="Input 3 8 12 2 3" xfId="23056" xr:uid="{041AE5FF-42E9-4E84-BF32-E616B6113495}"/>
    <cellStyle name="Input 3 8 12 2 4" xfId="31036" xr:uid="{EAF07DF0-5C53-4BEC-88FB-62A4C438D5A1}"/>
    <cellStyle name="Input 3 8 12 2 5" xfId="38863" xr:uid="{6FC0161F-A142-4FDD-B817-1C9665E12C2F}"/>
    <cellStyle name="Input 3 8 12 2 6" xfId="46816" xr:uid="{A2F67165-5B7B-4A9D-ADEA-6F6C4793FE81}"/>
    <cellStyle name="Input 3 8 12 3" xfId="11155" xr:uid="{A8D80463-E2F0-4EF8-A480-6A27AD0DDA42}"/>
    <cellStyle name="Input 3 8 12 4" xfId="19020" xr:uid="{119D4172-8DC7-4ADF-A443-482EC4C5A11A}"/>
    <cellStyle name="Input 3 8 12 5" xfId="27022" xr:uid="{096B12C8-0607-4C62-97DE-9A65FCE817DD}"/>
    <cellStyle name="Input 3 8 12 6" xfId="34850" xr:uid="{E00E22D0-7E1C-401F-95F3-86CB77B3BEE5}"/>
    <cellStyle name="Input 3 8 12 7" xfId="42811" xr:uid="{45459056-A02B-434F-8F23-812B9CC82DBD}"/>
    <cellStyle name="Input 3 8 13" xfId="3255" xr:uid="{72002DAD-622A-4212-AB4A-B9810E88D905}"/>
    <cellStyle name="Input 3 8 13 2" xfId="7284" xr:uid="{2C26F439-6F8E-435B-8AF1-59015159CB00}"/>
    <cellStyle name="Input 3 8 13 2 2" xfId="15499" xr:uid="{EED15A3F-4224-4A0C-9702-66226DE606D8}"/>
    <cellStyle name="Input 3 8 13 2 3" xfId="23363" xr:uid="{73028A8C-4BB1-4004-AE3E-08DFF77151E7}"/>
    <cellStyle name="Input 3 8 13 2 4" xfId="31343" xr:uid="{75A3DF5C-F530-4260-9C93-9B7E41890D31}"/>
    <cellStyle name="Input 3 8 13 2 5" xfId="39170" xr:uid="{2AB2FAE4-88E5-4C9C-BF6E-80172D96B6B4}"/>
    <cellStyle name="Input 3 8 13 2 6" xfId="47123" xr:uid="{3E9DBF3F-FD30-4948-8C0F-3523DEA59294}"/>
    <cellStyle name="Input 3 8 13 3" xfId="11479" xr:uid="{0BB51E05-7BD4-40BA-AC6B-2591DC7CD0BB}"/>
    <cellStyle name="Input 3 8 13 4" xfId="19346" xr:uid="{02C9578E-6986-4084-A53F-9FEC13436F98}"/>
    <cellStyle name="Input 3 8 13 5" xfId="27346" xr:uid="{0C54CB93-8ABF-4F60-9CC5-5646C8B24E25}"/>
    <cellStyle name="Input 3 8 13 6" xfId="35176" xr:uid="{596EAD9C-3C81-4AFB-AAF8-D92FE803C8B0}"/>
    <cellStyle name="Input 3 8 13 7" xfId="43137" xr:uid="{5F3A6146-21AA-4CCE-8C4B-DF00F4D86429}"/>
    <cellStyle name="Input 3 8 14" xfId="3551" xr:uid="{888F4078-4DBD-4254-9C27-607F386063BB}"/>
    <cellStyle name="Input 3 8 14 2" xfId="7579" xr:uid="{48682378-C617-47AA-8B71-29163D60C7DB}"/>
    <cellStyle name="Input 3 8 14 2 2" xfId="15794" xr:uid="{B210EAA0-EB76-49BD-8131-79CC5435F70B}"/>
    <cellStyle name="Input 3 8 14 2 3" xfId="23658" xr:uid="{24F522ED-ED24-4B14-B325-46FB34709B0D}"/>
    <cellStyle name="Input 3 8 14 2 4" xfId="31638" xr:uid="{53920EFA-4C2B-4CD3-904D-B994A6E897CF}"/>
    <cellStyle name="Input 3 8 14 2 5" xfId="39465" xr:uid="{1C755A36-6B3E-4009-99CF-08C817F03C6D}"/>
    <cellStyle name="Input 3 8 14 2 6" xfId="47418" xr:uid="{832FBFC2-31F8-44CA-A190-6AEDB8822AD0}"/>
    <cellStyle name="Input 3 8 14 3" xfId="11775" xr:uid="{8A8DC3F8-E141-4EEA-A37C-12319912EA39}"/>
    <cellStyle name="Input 3 8 14 4" xfId="19642" xr:uid="{A7EF6329-8444-41C0-8C0B-F72E57C73D1B}"/>
    <cellStyle name="Input 3 8 14 5" xfId="27642" xr:uid="{373B982B-2FF4-41EC-90CC-2D14787B3E9A}"/>
    <cellStyle name="Input 3 8 14 6" xfId="35472" xr:uid="{F034E644-7C53-40F4-8809-D564571776B0}"/>
    <cellStyle name="Input 3 8 14 7" xfId="43433" xr:uid="{F133C9EB-4464-4C6E-AF2F-725604BD8987}"/>
    <cellStyle name="Input 3 8 15" xfId="3842" xr:uid="{D227B610-2F8B-481C-A207-E37021172B7F}"/>
    <cellStyle name="Input 3 8 15 2" xfId="7869" xr:uid="{348CCBC9-05FE-41B7-9AAC-B2EA088C3DA8}"/>
    <cellStyle name="Input 3 8 15 2 2" xfId="16084" xr:uid="{4F855063-FDA0-4C0C-ABC5-83C560E1E118}"/>
    <cellStyle name="Input 3 8 15 2 3" xfId="23948" xr:uid="{7E3FA5D9-951F-4FA8-88E4-A01FF2B90292}"/>
    <cellStyle name="Input 3 8 15 2 4" xfId="31928" xr:uid="{59B45B27-8D68-4A38-BEC3-B4D8E0E7F544}"/>
    <cellStyle name="Input 3 8 15 2 5" xfId="39755" xr:uid="{D8E48C65-8B3A-45D4-A753-6CCC3316FEE1}"/>
    <cellStyle name="Input 3 8 15 2 6" xfId="47708" xr:uid="{E7335327-6930-4057-8EE0-1D3390DED896}"/>
    <cellStyle name="Input 3 8 15 3" xfId="12066" xr:uid="{B2FA6D3D-DA06-4050-9BC1-10A079CC9788}"/>
    <cellStyle name="Input 3 8 15 4" xfId="19933" xr:uid="{361B900D-E706-4516-8E6A-05EDD227440B}"/>
    <cellStyle name="Input 3 8 15 5" xfId="27933" xr:uid="{4173C6F3-9B3B-4E40-BE13-898D09FE15AE}"/>
    <cellStyle name="Input 3 8 15 6" xfId="35763" xr:uid="{E919E789-226C-43CD-BD40-7C118CD11FA1}"/>
    <cellStyle name="Input 3 8 15 7" xfId="43724" xr:uid="{4DDD69CF-EDC2-4AA0-8298-95F7FCEF4563}"/>
    <cellStyle name="Input 3 8 16" xfId="4151" xr:uid="{6804C113-FF3E-4541-8ACB-E9AD8644F8D7}"/>
    <cellStyle name="Input 3 8 16 2" xfId="8157" xr:uid="{436E43A1-59B6-47A6-8AB8-AE68A470F598}"/>
    <cellStyle name="Input 3 8 16 2 2" xfId="16372" xr:uid="{1F60A7F4-5884-4799-BC9D-980A32C01C43}"/>
    <cellStyle name="Input 3 8 16 2 3" xfId="24236" xr:uid="{ABB52707-CBDE-42ED-AC87-22A01AAFDA7E}"/>
    <cellStyle name="Input 3 8 16 2 4" xfId="32216" xr:uid="{BFEACFEF-85A3-490C-A148-81610F84D9E5}"/>
    <cellStyle name="Input 3 8 16 2 5" xfId="40043" xr:uid="{B6EDC440-9395-4B7B-A920-E12D403AEB4E}"/>
    <cellStyle name="Input 3 8 16 2 6" xfId="47996" xr:uid="{3F70F33D-F95C-4A14-BCCF-708B6267336B}"/>
    <cellStyle name="Input 3 8 16 3" xfId="12373" xr:uid="{158E19F2-5845-4887-B4E3-3B021A2812B1}"/>
    <cellStyle name="Input 3 8 16 4" xfId="20242" xr:uid="{F8BF29C4-3512-4EA5-88AC-627519FB125E}"/>
    <cellStyle name="Input 3 8 16 5" xfId="28237" xr:uid="{7FBB8EDB-C868-4A97-8297-8E6397DBE5E7}"/>
    <cellStyle name="Input 3 8 16 6" xfId="36072" xr:uid="{35C308B6-9785-401D-8BB8-C6B96798E4C3}"/>
    <cellStyle name="Input 3 8 16 7" xfId="44033" xr:uid="{0078D083-0D36-4211-8C0D-9E890D6F2553}"/>
    <cellStyle name="Input 3 8 17" xfId="4431" xr:uid="{64B98350-E2F1-482B-BF71-BBAA53A3AF71}"/>
    <cellStyle name="Input 3 8 17 2" xfId="8436" xr:uid="{B8F49D60-877D-40EE-A0E3-BE85180ECDE2}"/>
    <cellStyle name="Input 3 8 17 2 2" xfId="16651" xr:uid="{EC9E4C0C-4F9B-4F99-A306-AB5093916F2A}"/>
    <cellStyle name="Input 3 8 17 2 3" xfId="24515" xr:uid="{CAD9C7D1-1A80-463B-B544-23F5F08BF330}"/>
    <cellStyle name="Input 3 8 17 2 4" xfId="32495" xr:uid="{2D3EF4FF-D8A4-404D-92E8-93F0C5AC932E}"/>
    <cellStyle name="Input 3 8 17 2 5" xfId="40322" xr:uid="{F175B544-02B6-45F6-AA5A-4C08B3CFC14D}"/>
    <cellStyle name="Input 3 8 17 2 6" xfId="48275" xr:uid="{D9157CF6-5735-4C11-8592-8E33F8EE0CB0}"/>
    <cellStyle name="Input 3 8 17 3" xfId="12653" xr:uid="{B8FCC54C-9F66-4ABE-A2BC-F4BFF55341F9}"/>
    <cellStyle name="Input 3 8 17 4" xfId="20522" xr:uid="{254D10AF-4E78-4A04-99F0-EE055C3A9F45}"/>
    <cellStyle name="Input 3 8 17 5" xfId="28517" xr:uid="{AC7EA839-0E51-45BC-8154-BCD2FA18687B}"/>
    <cellStyle name="Input 3 8 17 6" xfId="36352" xr:uid="{8F898ACD-8C22-4B41-B26F-CF63DE387130}"/>
    <cellStyle name="Input 3 8 17 7" xfId="44313" xr:uid="{47ABBD7B-4054-4AF0-8279-5EDEA7532285}"/>
    <cellStyle name="Input 3 8 18" xfId="5011" xr:uid="{3A65FFEA-1039-4100-83AB-1A3A2B6DB707}"/>
    <cellStyle name="Input 3 8 18 2" xfId="13227" xr:uid="{F74141A1-59AB-40C8-91A7-6B9BE0EEB421}"/>
    <cellStyle name="Input 3 8 18 3" xfId="21090" xr:uid="{8CB1E686-B121-4EC0-AC19-3B3FB0A7DF14}"/>
    <cellStyle name="Input 3 8 18 4" xfId="29070" xr:uid="{CAE04F83-68EF-4EF6-8704-35CF499DA62A}"/>
    <cellStyle name="Input 3 8 18 5" xfId="36899" xr:uid="{CC0AB684-51F6-423D-AD7E-36CD53FE49FA}"/>
    <cellStyle name="Input 3 8 18 6" xfId="44852" xr:uid="{520A67D4-9DCB-4FCD-8563-2B8B1958A6B8}"/>
    <cellStyle name="Input 3 8 19" xfId="9091" xr:uid="{9C6DFC67-2BB4-4A0F-B8BA-12B1DC26D75A}"/>
    <cellStyle name="Input 3 8 2" xfId="936" xr:uid="{C1895F04-4083-45AD-8A58-AD5867DBA3E9}"/>
    <cellStyle name="Input 3 8 2 10" xfId="3914" xr:uid="{23AF3D8F-E79B-4B9D-9993-72AD3AEE36F1}"/>
    <cellStyle name="Input 3 8 2 10 2" xfId="7933" xr:uid="{6149CD04-201E-4D97-B884-B03D1B5F3642}"/>
    <cellStyle name="Input 3 8 2 10 2 2" xfId="16148" xr:uid="{475BD4F6-01C4-4FDA-852E-5619D0F03B78}"/>
    <cellStyle name="Input 3 8 2 10 2 3" xfId="24012" xr:uid="{D64F32B9-B430-4239-9E69-9F8DEE7DD7FF}"/>
    <cellStyle name="Input 3 8 2 10 2 4" xfId="31992" xr:uid="{E3EAAE35-09C2-4503-8F95-F8CF002B48E3}"/>
    <cellStyle name="Input 3 8 2 10 2 5" xfId="39819" xr:uid="{23ACD550-EC79-4ED7-83B9-BF6F510451BF}"/>
    <cellStyle name="Input 3 8 2 10 2 6" xfId="47772" xr:uid="{5F704DDC-8B71-481C-9606-8E339F2ED672}"/>
    <cellStyle name="Input 3 8 2 10 3" xfId="12136" xr:uid="{F4BD225F-0D01-45F9-9D80-B043C8A07489}"/>
    <cellStyle name="Input 3 8 2 10 4" xfId="20005" xr:uid="{4501825C-C9E3-41C5-8CD4-46E05361F983}"/>
    <cellStyle name="Input 3 8 2 10 5" xfId="28002" xr:uid="{D5C05314-70DF-40C9-8958-6EE31DD6B96D}"/>
    <cellStyle name="Input 3 8 2 10 6" xfId="35835" xr:uid="{F0ED3820-90B1-43EA-BD07-A48F82661226}"/>
    <cellStyle name="Input 3 8 2 10 7" xfId="43796" xr:uid="{44AF6BA4-AC68-4D07-988B-35E46E2F3DD7}"/>
    <cellStyle name="Input 3 8 2 11" xfId="4213" xr:uid="{C64CC92B-3EA7-4915-878F-25B76E5B976E}"/>
    <cellStyle name="Input 3 8 2 11 2" xfId="8219" xr:uid="{8B92ABC5-867D-4978-93D0-878D674BD889}"/>
    <cellStyle name="Input 3 8 2 11 2 2" xfId="16434" xr:uid="{7BF5A320-175C-4168-B0F0-A0E3EDDA1729}"/>
    <cellStyle name="Input 3 8 2 11 2 3" xfId="24298" xr:uid="{424D121D-358F-4CA4-B7E4-C6A434E89264}"/>
    <cellStyle name="Input 3 8 2 11 2 4" xfId="32278" xr:uid="{BC96F3C8-CED9-491D-B227-D46DFED7A22D}"/>
    <cellStyle name="Input 3 8 2 11 2 5" xfId="40105" xr:uid="{B7F205DE-67F6-43B3-B411-7F3B4B857A24}"/>
    <cellStyle name="Input 3 8 2 11 2 6" xfId="48058" xr:uid="{0ABD884D-05F4-425C-8A97-4DA8A9BFB88D}"/>
    <cellStyle name="Input 3 8 2 11 3" xfId="12435" xr:uid="{C8B5292E-B1A3-4C15-AF45-36278D29B427}"/>
    <cellStyle name="Input 3 8 2 11 4" xfId="20304" xr:uid="{80BD0DF2-156B-4A5D-819F-74E1F84D1E00}"/>
    <cellStyle name="Input 3 8 2 11 5" xfId="28299" xr:uid="{047D4D47-A250-4227-8B64-3A1E05A98DB6}"/>
    <cellStyle name="Input 3 8 2 11 6" xfId="36134" xr:uid="{7D6EE353-B835-45F0-AB70-0660A47AC719}"/>
    <cellStyle name="Input 3 8 2 11 7" xfId="44095" xr:uid="{FE658137-3F54-4FB1-BABA-B848D1AB3A98}"/>
    <cellStyle name="Input 3 8 2 12" xfId="4500" xr:uid="{FF53BE2D-C7B1-4F4C-87AE-79CD8D0FB319}"/>
    <cellStyle name="Input 3 8 2 12 2" xfId="8498" xr:uid="{B9C68781-05B7-4A2E-995D-EA8F545A1008}"/>
    <cellStyle name="Input 3 8 2 12 2 2" xfId="16713" xr:uid="{BBD49F52-B5EC-4860-9816-F2202D25E523}"/>
    <cellStyle name="Input 3 8 2 12 2 3" xfId="24577" xr:uid="{30D951DF-5ECA-4335-A60D-811FD345BAB3}"/>
    <cellStyle name="Input 3 8 2 12 2 4" xfId="32557" xr:uid="{7CF46C6D-ACCB-4DD7-9F67-F7CCED557894}"/>
    <cellStyle name="Input 3 8 2 12 2 5" xfId="40384" xr:uid="{DC483F71-A37E-4135-A5F1-6491C9E1B44D}"/>
    <cellStyle name="Input 3 8 2 12 2 6" xfId="48337" xr:uid="{E87B57B6-8C8D-470D-BFA8-A4B9D056BF26}"/>
    <cellStyle name="Input 3 8 2 12 3" xfId="12721" xr:uid="{496118A5-0F27-46A8-8E93-4DF925E040DC}"/>
    <cellStyle name="Input 3 8 2 12 4" xfId="20591" xr:uid="{8B5CF628-49EA-47CF-9949-67B8DA028F10}"/>
    <cellStyle name="Input 3 8 2 12 5" xfId="28584" xr:uid="{7BD61E28-3B5E-439B-9CD4-BBF800CCCE97}"/>
    <cellStyle name="Input 3 8 2 12 6" xfId="36421" xr:uid="{EA454F19-C5BF-4BCF-ABAE-9319A9424455}"/>
    <cellStyle name="Input 3 8 2 12 7" xfId="44382" xr:uid="{642BC2D6-32AE-49CC-8239-9999188CAC4D}"/>
    <cellStyle name="Input 3 8 2 13" xfId="5075" xr:uid="{3F170F4E-6648-4413-9B2D-1060AF7A426E}"/>
    <cellStyle name="Input 3 8 2 13 2" xfId="13290" xr:uid="{E5924569-8CF1-4277-A406-6A8DB188D20D}"/>
    <cellStyle name="Input 3 8 2 13 3" xfId="21154" xr:uid="{B6E5FD70-CB60-4BFE-AC9D-D7E6B96E32B9}"/>
    <cellStyle name="Input 3 8 2 13 4" xfId="29134" xr:uid="{B412FCE3-F62A-4BC4-86E5-961593DC22B3}"/>
    <cellStyle name="Input 3 8 2 13 5" xfId="36961" xr:uid="{4DF09AE6-F012-4C86-8D63-B6456704DB95}"/>
    <cellStyle name="Input 3 8 2 13 6" xfId="44914" xr:uid="{BFE79CBC-1ED1-426F-9B45-1D5293309713}"/>
    <cellStyle name="Input 3 8 2 14" xfId="9165" xr:uid="{63812460-01E6-466E-9EF4-F170A0223578}"/>
    <cellStyle name="Input 3 8 2 15" xfId="17027" xr:uid="{3CED2D8F-23BD-47BA-958A-286C2FC3A28C}"/>
    <cellStyle name="Input 3 8 2 16" xfId="25044" xr:uid="{6B327F39-FEA9-4525-9B1A-F0F18949A2F7}"/>
    <cellStyle name="Input 3 8 2 17" xfId="32857" xr:uid="{004DAEB1-0909-4C86-AAB7-3A1EFF174F93}"/>
    <cellStyle name="Input 3 8 2 18" xfId="40818" xr:uid="{38F6BC26-97B9-4C36-AF8D-A03F9CFA3275}"/>
    <cellStyle name="Input 3 8 2 2" xfId="1366" xr:uid="{E007DB79-F61F-4476-B03D-50894096EF7E}"/>
    <cellStyle name="Input 3 8 2 2 2" xfId="5477" xr:uid="{5B8B040C-F9E8-43CE-9285-FA1F4834EA46}"/>
    <cellStyle name="Input 3 8 2 2 2 2" xfId="13692" xr:uid="{76B6FCBA-3518-4C68-A1B4-60E92AC7721D}"/>
    <cellStyle name="Input 3 8 2 2 2 3" xfId="21556" xr:uid="{E8600F3E-B0F8-4A27-A34C-16BBB58233D3}"/>
    <cellStyle name="Input 3 8 2 2 2 4" xfId="29536" xr:uid="{1CA8F709-7107-416F-94F0-FA5EBA46D025}"/>
    <cellStyle name="Input 3 8 2 2 2 5" xfId="37363" xr:uid="{0965492D-EBCE-4A04-B33D-B0053332DB09}"/>
    <cellStyle name="Input 3 8 2 2 2 6" xfId="45316" xr:uid="{1A1CBEB3-47BC-47D0-9100-3AC9002EC5F8}"/>
    <cellStyle name="Input 3 8 2 2 3" xfId="9595" xr:uid="{2F9F7D61-1437-4763-9BCC-01C706F5CED0}"/>
    <cellStyle name="Input 3 8 2 2 4" xfId="17457" xr:uid="{B5039D00-9288-42F4-BDA9-2C9E1017A420}"/>
    <cellStyle name="Input 3 8 2 2 5" xfId="25468" xr:uid="{0CD1D611-2417-4659-A791-50143F891AED}"/>
    <cellStyle name="Input 3 8 2 2 6" xfId="33287" xr:uid="{E282A5A9-B281-4F08-816A-82CEB6F69DAF}"/>
    <cellStyle name="Input 3 8 2 2 7" xfId="41248" xr:uid="{AB29B62A-53BD-49F3-BED5-3AA604E8A02A}"/>
    <cellStyle name="Input 3 8 2 3" xfId="1709" xr:uid="{9DEEA68C-5A3A-42AE-8BA8-507C0E237023}"/>
    <cellStyle name="Input 3 8 2 3 2" xfId="5796" xr:uid="{9F39349E-E956-402E-AA08-886DFF60FCBE}"/>
    <cellStyle name="Input 3 8 2 3 2 2" xfId="14011" xr:uid="{F574C990-F582-408A-884E-EFB82C3E1E2A}"/>
    <cellStyle name="Input 3 8 2 3 2 3" xfId="21875" xr:uid="{FFC314B9-FED4-4E86-8E2D-9C3AC9599774}"/>
    <cellStyle name="Input 3 8 2 3 2 4" xfId="29855" xr:uid="{29073BD9-170B-4E12-80ED-F7DA667ABA75}"/>
    <cellStyle name="Input 3 8 2 3 2 5" xfId="37682" xr:uid="{FFFA43BF-D94D-471B-ADD9-77F15F3FE741}"/>
    <cellStyle name="Input 3 8 2 3 2 6" xfId="45635" xr:uid="{926FD63F-BCC7-41F4-9400-67ABB5669DBD}"/>
    <cellStyle name="Input 3 8 2 3 3" xfId="9935" xr:uid="{7DA6A108-AF59-4A07-8AF7-E2718FACFDD9}"/>
    <cellStyle name="Input 3 8 2 3 4" xfId="17800" xr:uid="{612181AE-5FD2-4FB9-A9DF-7D3CDEAC5FE5}"/>
    <cellStyle name="Input 3 8 2 3 5" xfId="25808" xr:uid="{359BD6F9-7656-4C48-92E1-D4F1E927B5C5}"/>
    <cellStyle name="Input 3 8 2 3 6" xfId="33630" xr:uid="{7B0C3A3F-A8E0-40B9-A55E-CF21888FE4B1}"/>
    <cellStyle name="Input 3 8 2 3 7" xfId="41591" xr:uid="{B8B5B94B-02D2-4002-8EF8-9AC9084246F3}"/>
    <cellStyle name="Input 3 8 2 4" xfId="2044" xr:uid="{0384420F-CCEE-46A5-9A02-748962D82FA4}"/>
    <cellStyle name="Input 3 8 2 4 2" xfId="6118" xr:uid="{8DBE6A45-2225-439C-BC04-8739C11AB2F0}"/>
    <cellStyle name="Input 3 8 2 4 2 2" xfId="14333" xr:uid="{D03D8006-1AE4-477C-A60F-D090FE824849}"/>
    <cellStyle name="Input 3 8 2 4 2 3" xfId="22197" xr:uid="{8ADFDD6C-F3B7-4994-AB47-336C655F05F7}"/>
    <cellStyle name="Input 3 8 2 4 2 4" xfId="30177" xr:uid="{21751532-1D13-44B1-8B48-2623094F8237}"/>
    <cellStyle name="Input 3 8 2 4 2 5" xfId="38004" xr:uid="{4F128B73-357A-4EE7-B462-380262339171}"/>
    <cellStyle name="Input 3 8 2 4 2 6" xfId="45957" xr:uid="{BA8A3C85-36B5-4A0E-A2F6-7E70A767C1F1}"/>
    <cellStyle name="Input 3 8 2 4 3" xfId="10270" xr:uid="{FF323D6C-9C87-4DBB-821F-1752B3C5FF3D}"/>
    <cellStyle name="Input 3 8 2 4 4" xfId="18135" xr:uid="{7FFFD82C-B4CC-44DC-A0FD-79228E55F28D}"/>
    <cellStyle name="Input 3 8 2 4 5" xfId="26142" xr:uid="{553C93FB-2447-4ACC-8E4F-DC4D9893CBA3}"/>
    <cellStyle name="Input 3 8 2 4 6" xfId="33965" xr:uid="{A7F20AAA-D06B-4830-9C89-ED3D25B0EFEC}"/>
    <cellStyle name="Input 3 8 2 4 7" xfId="41926" xr:uid="{F20F51B7-8486-4F6D-9708-386065EBC322}"/>
    <cellStyle name="Input 3 8 2 5" xfId="2363" xr:uid="{A9512534-4124-479A-A576-036C7DC35E9E}"/>
    <cellStyle name="Input 3 8 2 5 2" xfId="6427" xr:uid="{4BB60C3E-DE68-4CA3-BC38-01CD09658C29}"/>
    <cellStyle name="Input 3 8 2 5 2 2" xfId="14642" xr:uid="{B30547EF-4C54-4A51-B31D-47F610E5CBFF}"/>
    <cellStyle name="Input 3 8 2 5 2 3" xfId="22506" xr:uid="{DD25D27C-46E2-466D-900B-07FAB1B26405}"/>
    <cellStyle name="Input 3 8 2 5 2 4" xfId="30486" xr:uid="{42003A5E-8494-46C9-A155-4B6014A44F74}"/>
    <cellStyle name="Input 3 8 2 5 2 5" xfId="38313" xr:uid="{F23E3047-5698-44B4-9499-9C099B922543}"/>
    <cellStyle name="Input 3 8 2 5 2 6" xfId="46266" xr:uid="{ECC465C7-BE6B-4442-9A7E-02ABC0F8C313}"/>
    <cellStyle name="Input 3 8 2 5 3" xfId="10589" xr:uid="{2529A031-ABEB-49AA-BAA2-9E906D8D9949}"/>
    <cellStyle name="Input 3 8 2 5 4" xfId="18454" xr:uid="{07DEFF54-2256-437B-8FB0-6DA8EC529D8C}"/>
    <cellStyle name="Input 3 8 2 5 5" xfId="26458" xr:uid="{921AC7DE-7DA5-4134-9670-B916C75AC51A}"/>
    <cellStyle name="Input 3 8 2 5 6" xfId="34284" xr:uid="{69CD69A2-D2B1-4347-B5ED-B18D932672C7}"/>
    <cellStyle name="Input 3 8 2 5 7" xfId="42245" xr:uid="{C5D8D492-4F96-496A-970C-877D066EF3C5}"/>
    <cellStyle name="Input 3 8 2 6" xfId="2692" xr:uid="{27E1B492-5FAB-4398-8C1F-E5F0F4987C5C}"/>
    <cellStyle name="Input 3 8 2 6 2" xfId="6742" xr:uid="{DF6F367E-FA95-428E-BCF2-47AED6B690EC}"/>
    <cellStyle name="Input 3 8 2 6 2 2" xfId="14957" xr:uid="{0910E4A1-53E5-4DCC-9224-75AC8396DA17}"/>
    <cellStyle name="Input 3 8 2 6 2 3" xfId="22821" xr:uid="{04110334-AEDF-4631-A7A0-A9DC8599391C}"/>
    <cellStyle name="Input 3 8 2 6 2 4" xfId="30801" xr:uid="{358FE4C9-1F1A-4EAE-9C2C-B3F00F4AAA83}"/>
    <cellStyle name="Input 3 8 2 6 2 5" xfId="38628" xr:uid="{074F8170-8A13-4D01-98F7-90186006519B}"/>
    <cellStyle name="Input 3 8 2 6 2 6" xfId="46581" xr:uid="{5EC39061-AD0D-460D-A516-8A1C59AF3870}"/>
    <cellStyle name="Input 3 8 2 6 3" xfId="10918" xr:uid="{F4852632-2E4D-4FA1-AC3D-211B96CD2C0C}"/>
    <cellStyle name="Input 3 8 2 6 4" xfId="18783" xr:uid="{BD685D23-52E2-4F8D-80FD-A4AEC4CA494A}"/>
    <cellStyle name="Input 3 8 2 6 5" xfId="26786" xr:uid="{3D70906D-3FD6-4CFE-A9B5-79F3C043EDC8}"/>
    <cellStyle name="Input 3 8 2 6 6" xfId="34613" xr:uid="{62E35A04-40CD-4101-A431-AD297DC73EF9}"/>
    <cellStyle name="Input 3 8 2 6 7" xfId="42574" xr:uid="{C3F85593-252F-48EA-AB33-317361679DA7}"/>
    <cellStyle name="Input 3 8 2 7" xfId="3005" xr:uid="{538F8CD6-6433-4250-AEFA-DEC12607BE89}"/>
    <cellStyle name="Input 3 8 2 7 2" xfId="7046" xr:uid="{ACBE4129-4F47-4AE1-A6AA-E0B012C3A339}"/>
    <cellStyle name="Input 3 8 2 7 2 2" xfId="15261" xr:uid="{13CEBF71-C864-4FF5-B266-897671007C41}"/>
    <cellStyle name="Input 3 8 2 7 2 3" xfId="23125" xr:uid="{567FAF53-6C61-41F6-A14A-1EABE72D2CFA}"/>
    <cellStyle name="Input 3 8 2 7 2 4" xfId="31105" xr:uid="{F7654755-C68F-4FEB-8FB4-30ABC4BFEE90}"/>
    <cellStyle name="Input 3 8 2 7 2 5" xfId="38932" xr:uid="{19A13014-57C3-4CF3-A016-F68B5B827F4C}"/>
    <cellStyle name="Input 3 8 2 7 2 6" xfId="46885" xr:uid="{8574B1FA-FCAC-4301-A2B3-3F883358729A}"/>
    <cellStyle name="Input 3 8 2 7 3" xfId="11230" xr:uid="{B683EB36-517B-4BE6-8986-1BAC5BBAF35C}"/>
    <cellStyle name="Input 3 8 2 7 4" xfId="19096" xr:uid="{3903A848-87BB-4569-8773-AAB2056A0AC4}"/>
    <cellStyle name="Input 3 8 2 7 5" xfId="27096" xr:uid="{7D6F4928-29FC-4C79-AFC4-F3E6A9D1531F}"/>
    <cellStyle name="Input 3 8 2 7 6" xfId="34926" xr:uid="{6B0D4A9D-10C6-4728-A26E-6C0646100792}"/>
    <cellStyle name="Input 3 8 2 7 7" xfId="42887" xr:uid="{315CEF40-5D7C-41C4-9009-66C855713DDA}"/>
    <cellStyle name="Input 3 8 2 8" xfId="3325" xr:uid="{894BDD8B-BB3C-46E6-8158-E19115E76E8A}"/>
    <cellStyle name="Input 3 8 2 8 2" xfId="7353" xr:uid="{41A59F84-B171-4F42-972B-ACE1BD7B04D5}"/>
    <cellStyle name="Input 3 8 2 8 2 2" xfId="15568" xr:uid="{A540AD74-6BBF-476D-92D7-FBFF1BAB66E3}"/>
    <cellStyle name="Input 3 8 2 8 2 3" xfId="23432" xr:uid="{9210621B-8B03-42E5-8591-3819B0BFD248}"/>
    <cellStyle name="Input 3 8 2 8 2 4" xfId="31412" xr:uid="{C21BE728-1A92-4E00-A8B9-985A04C6DFB4}"/>
    <cellStyle name="Input 3 8 2 8 2 5" xfId="39239" xr:uid="{3AA65338-574C-41C2-9437-353A23E31DEA}"/>
    <cellStyle name="Input 3 8 2 8 2 6" xfId="47192" xr:uid="{E31643EE-F8DD-4FEF-9220-57668CABB0B7}"/>
    <cellStyle name="Input 3 8 2 8 3" xfId="11549" xr:uid="{DD49D4B4-EA99-43F6-853A-23BE04D7362F}"/>
    <cellStyle name="Input 3 8 2 8 4" xfId="19416" xr:uid="{9F12853E-644B-46D3-99D9-4D9141F2A3F2}"/>
    <cellStyle name="Input 3 8 2 8 5" xfId="27416" xr:uid="{A1A5B951-D1EE-4075-B126-8D2D1921167F}"/>
    <cellStyle name="Input 3 8 2 8 6" xfId="35246" xr:uid="{F8B9C633-5D60-4CED-B3C3-A833450A96C1}"/>
    <cellStyle name="Input 3 8 2 8 7" xfId="43207" xr:uid="{0337570C-5148-4D74-BA5D-55C13C275442}"/>
    <cellStyle name="Input 3 8 2 9" xfId="3619" xr:uid="{A9111F1E-D4A6-4052-B5AA-B000B618FDB1}"/>
    <cellStyle name="Input 3 8 2 9 2" xfId="7647" xr:uid="{65E2F672-89D7-4B80-A4B2-B2C720691756}"/>
    <cellStyle name="Input 3 8 2 9 2 2" xfId="15862" xr:uid="{48061D09-BA2D-4C0C-8052-48239900638A}"/>
    <cellStyle name="Input 3 8 2 9 2 3" xfId="23726" xr:uid="{D4B9DBEA-62E1-4F73-9CE6-6FAC94991DC3}"/>
    <cellStyle name="Input 3 8 2 9 2 4" xfId="31706" xr:uid="{FAD05211-4E71-468E-9636-B0FB268D7B65}"/>
    <cellStyle name="Input 3 8 2 9 2 5" xfId="39533" xr:uid="{9A0953BB-6FBC-42E0-AD32-C135E2FE3EBF}"/>
    <cellStyle name="Input 3 8 2 9 2 6" xfId="47486" xr:uid="{6EA510CD-28AD-4A11-A9E0-0526E6C7D5F8}"/>
    <cellStyle name="Input 3 8 2 9 3" xfId="11843" xr:uid="{E9460C17-0BA1-4C6B-AC16-6B097E2A8056}"/>
    <cellStyle name="Input 3 8 2 9 4" xfId="19710" xr:uid="{1B23EDDA-E0B7-4882-8EE2-40714E2DD966}"/>
    <cellStyle name="Input 3 8 2 9 5" xfId="27710" xr:uid="{97AE2126-877B-4BF5-A660-5EFAA3AB8252}"/>
    <cellStyle name="Input 3 8 2 9 6" xfId="35540" xr:uid="{4770FEDE-62D9-4A98-91F0-EEA99DE75CAC}"/>
    <cellStyle name="Input 3 8 2 9 7" xfId="43501" xr:uid="{878F675F-FD82-44F2-8013-C3188D34AF36}"/>
    <cellStyle name="Input 3 8 20" xfId="16953" xr:uid="{9702C8C3-9674-4BED-AA15-DA7F945468C3}"/>
    <cellStyle name="Input 3 8 21" xfId="24973" xr:uid="{AABAAE9A-28E5-4EBE-B93B-5748508687FE}"/>
    <cellStyle name="Input 3 8 22" xfId="32788" xr:uid="{0E70BCCD-A174-4739-BA68-2A7679B3F4E7}"/>
    <cellStyle name="Input 3 8 23" xfId="40749" xr:uid="{7B72AEF5-18A5-45CC-982F-837D75A3A48F}"/>
    <cellStyle name="Input 3 8 3" xfId="982" xr:uid="{6F0BB58F-96AD-4F25-8F78-65EBAB5AB98A}"/>
    <cellStyle name="Input 3 8 3 10" xfId="3960" xr:uid="{760D0DEA-D7AD-49E8-9909-117F2D1921C7}"/>
    <cellStyle name="Input 3 8 3 10 2" xfId="7979" xr:uid="{D4C184F6-C5E8-4263-B07B-CD49AD22B9DA}"/>
    <cellStyle name="Input 3 8 3 10 2 2" xfId="16194" xr:uid="{406B3B29-946D-4522-96C6-77842B45E045}"/>
    <cellStyle name="Input 3 8 3 10 2 3" xfId="24058" xr:uid="{28FF9E86-830F-4A2E-89D2-1D3D63D463D4}"/>
    <cellStyle name="Input 3 8 3 10 2 4" xfId="32038" xr:uid="{45A0B78A-DDCD-49C6-9FE7-ECD320BED89D}"/>
    <cellStyle name="Input 3 8 3 10 2 5" xfId="39865" xr:uid="{E421B718-049A-4C27-90F9-3667FCD6360F}"/>
    <cellStyle name="Input 3 8 3 10 2 6" xfId="47818" xr:uid="{645CF0D0-413A-4B80-B7C2-A022971BD13F}"/>
    <cellStyle name="Input 3 8 3 10 3" xfId="12182" xr:uid="{110938F6-CD5C-4C7B-ABB1-12DEBB92F53F}"/>
    <cellStyle name="Input 3 8 3 10 4" xfId="20051" xr:uid="{71953FDE-E0AE-45B1-B83C-2BBF769E2F9F}"/>
    <cellStyle name="Input 3 8 3 10 5" xfId="28048" xr:uid="{E7E07632-0C7B-49A0-948C-FEDE0C1E6749}"/>
    <cellStyle name="Input 3 8 3 10 6" xfId="35881" xr:uid="{ED4178A7-D0AD-4AA9-875C-B8692E6FE3DE}"/>
    <cellStyle name="Input 3 8 3 10 7" xfId="43842" xr:uid="{15C67164-A69B-471C-A2EB-31EF477B55D8}"/>
    <cellStyle name="Input 3 8 3 11" xfId="4259" xr:uid="{C5077508-97DE-4FC4-9FC2-25A62D3F6447}"/>
    <cellStyle name="Input 3 8 3 11 2" xfId="8265" xr:uid="{10418D99-E9D4-4CA9-90CB-B006004D8B7B}"/>
    <cellStyle name="Input 3 8 3 11 2 2" xfId="16480" xr:uid="{175D8024-9982-40E7-935D-DD9E21809F88}"/>
    <cellStyle name="Input 3 8 3 11 2 3" xfId="24344" xr:uid="{25B32EB5-EA0B-41F5-8A6E-1B59528211D9}"/>
    <cellStyle name="Input 3 8 3 11 2 4" xfId="32324" xr:uid="{78A99980-ED8E-4E17-AF60-6991D54C1C53}"/>
    <cellStyle name="Input 3 8 3 11 2 5" xfId="40151" xr:uid="{75B9E1FA-4C2D-40B4-8AC9-3C4703EC2B20}"/>
    <cellStyle name="Input 3 8 3 11 2 6" xfId="48104" xr:uid="{D658371D-1884-410F-86EF-FC1B42B52752}"/>
    <cellStyle name="Input 3 8 3 11 3" xfId="12481" xr:uid="{88611405-8BB1-4F94-8D6F-37171AAE0B2D}"/>
    <cellStyle name="Input 3 8 3 11 4" xfId="20350" xr:uid="{48F2CDAC-F0F5-4562-AE95-F3AB4C599B4F}"/>
    <cellStyle name="Input 3 8 3 11 5" xfId="28345" xr:uid="{257E3794-7C21-4176-83CC-F35AEA5552C7}"/>
    <cellStyle name="Input 3 8 3 11 6" xfId="36180" xr:uid="{7A1DC199-A133-41AD-BA01-5BE6259E8951}"/>
    <cellStyle name="Input 3 8 3 11 7" xfId="44141" xr:uid="{62154731-70EE-4E61-8A2F-BC0AFDB787AB}"/>
    <cellStyle name="Input 3 8 3 12" xfId="4546" xr:uid="{7FF6D106-4F83-4B3C-A6BF-E14AF5FB9D4A}"/>
    <cellStyle name="Input 3 8 3 12 2" xfId="8544" xr:uid="{990BD825-0524-4259-B625-DF599BEEF576}"/>
    <cellStyle name="Input 3 8 3 12 2 2" xfId="16759" xr:uid="{6477D24A-B32D-4B3F-8ACE-580C16290361}"/>
    <cellStyle name="Input 3 8 3 12 2 3" xfId="24623" xr:uid="{30D0B012-4CE3-40EC-8193-2EF55F056611}"/>
    <cellStyle name="Input 3 8 3 12 2 4" xfId="32603" xr:uid="{B6EFA217-7F0D-4AE9-A3D2-BF0E07400C6A}"/>
    <cellStyle name="Input 3 8 3 12 2 5" xfId="40430" xr:uid="{B35B9B57-2F02-4A2F-A38D-E4C5E93C92BD}"/>
    <cellStyle name="Input 3 8 3 12 2 6" xfId="48383" xr:uid="{431001DA-908C-41EA-81F6-6F59B8183406}"/>
    <cellStyle name="Input 3 8 3 12 3" xfId="12767" xr:uid="{AB698C4D-AA95-4BB1-BE96-5AB51D7CE133}"/>
    <cellStyle name="Input 3 8 3 12 4" xfId="20637" xr:uid="{F8FC5F3B-5CF7-4120-9D61-A0823EE2558D}"/>
    <cellStyle name="Input 3 8 3 12 5" xfId="28630" xr:uid="{F1651B7F-951E-4504-AB8B-4606D9A62691}"/>
    <cellStyle name="Input 3 8 3 12 6" xfId="36467" xr:uid="{83FC7FFE-AC19-4580-BBF5-ED99504EDFFB}"/>
    <cellStyle name="Input 3 8 3 12 7" xfId="44428" xr:uid="{20E86F18-AF7E-4F97-9298-5B133DAE104E}"/>
    <cellStyle name="Input 3 8 3 13" xfId="5121" xr:uid="{0BBE1081-73CF-496D-87EB-CC9BCC417F07}"/>
    <cellStyle name="Input 3 8 3 13 2" xfId="13336" xr:uid="{D24DEFC5-CF3C-465E-8A4F-AB6F40140F92}"/>
    <cellStyle name="Input 3 8 3 13 3" xfId="21200" xr:uid="{11E4B12E-F099-4F53-B33A-F97113B0A4A5}"/>
    <cellStyle name="Input 3 8 3 13 4" xfId="29180" xr:uid="{37158C41-9CC8-446E-93E5-F0C4142714D6}"/>
    <cellStyle name="Input 3 8 3 13 5" xfId="37007" xr:uid="{AE1E270B-D0A1-4615-90C5-C0CE40B5E605}"/>
    <cellStyle name="Input 3 8 3 13 6" xfId="44960" xr:uid="{F098C4CE-4255-483F-8B39-A360059EF018}"/>
    <cellStyle name="Input 3 8 3 14" xfId="9211" xr:uid="{2C0B1AD9-A817-486D-BF33-18A8B08F34CE}"/>
    <cellStyle name="Input 3 8 3 15" xfId="17073" xr:uid="{94C2DA05-3294-4F46-9DAB-4874EE5F3613}"/>
    <cellStyle name="Input 3 8 3 16" xfId="25090" xr:uid="{46ADAAAE-DEF4-419F-9368-134B7A422AEA}"/>
    <cellStyle name="Input 3 8 3 17" xfId="32903" xr:uid="{B4B73A09-D94E-4B79-9808-E7CAEFE2ABF6}"/>
    <cellStyle name="Input 3 8 3 18" xfId="40864" xr:uid="{65144D2F-87D8-4D26-8294-E351FF80B39B}"/>
    <cellStyle name="Input 3 8 3 2" xfId="1412" xr:uid="{5922B367-18D0-4437-AB38-A9DAFE8ED621}"/>
    <cellStyle name="Input 3 8 3 2 2" xfId="5523" xr:uid="{ABF67FBD-7601-46F9-9FB8-3888072A4C35}"/>
    <cellStyle name="Input 3 8 3 2 2 2" xfId="13738" xr:uid="{0B1702E3-9A99-4DBC-ACAC-CB77BEF2F1AA}"/>
    <cellStyle name="Input 3 8 3 2 2 3" xfId="21602" xr:uid="{0D04D101-DC47-47A8-AABA-F363B609CCE5}"/>
    <cellStyle name="Input 3 8 3 2 2 4" xfId="29582" xr:uid="{C62FC32B-3200-4F42-A547-A698011DD6FC}"/>
    <cellStyle name="Input 3 8 3 2 2 5" xfId="37409" xr:uid="{6691435B-3697-48B4-BDC1-31E5761EB336}"/>
    <cellStyle name="Input 3 8 3 2 2 6" xfId="45362" xr:uid="{FEFDA754-F43E-47BF-9AD4-199181454CD7}"/>
    <cellStyle name="Input 3 8 3 2 3" xfId="9641" xr:uid="{C66E936E-239F-4221-98A5-D12478E022C9}"/>
    <cellStyle name="Input 3 8 3 2 4" xfId="17503" xr:uid="{69986359-0842-411E-AC3A-012E19BE98C5}"/>
    <cellStyle name="Input 3 8 3 2 5" xfId="25514" xr:uid="{69F17838-DF17-4934-A954-7158DE2D94A2}"/>
    <cellStyle name="Input 3 8 3 2 6" xfId="33333" xr:uid="{8716E436-1704-40F2-B0EC-2176C0F82781}"/>
    <cellStyle name="Input 3 8 3 2 7" xfId="41294" xr:uid="{C67CB18E-7DB9-4054-BA82-F53CE6714B6C}"/>
    <cellStyle name="Input 3 8 3 3" xfId="1755" xr:uid="{FF692B8F-CD97-4781-A5A4-BDFB42816668}"/>
    <cellStyle name="Input 3 8 3 3 2" xfId="5842" xr:uid="{7006D2D6-C211-4785-B3BF-BBCC7C1A3802}"/>
    <cellStyle name="Input 3 8 3 3 2 2" xfId="14057" xr:uid="{0A6C06B2-895C-4DDC-B3A6-8322FB65622D}"/>
    <cellStyle name="Input 3 8 3 3 2 3" xfId="21921" xr:uid="{BECBE23F-B4A1-46EE-A3CB-F554C542295B}"/>
    <cellStyle name="Input 3 8 3 3 2 4" xfId="29901" xr:uid="{E72875C0-CCE8-429E-B2D3-3DCE0CED2630}"/>
    <cellStyle name="Input 3 8 3 3 2 5" xfId="37728" xr:uid="{F01AB32B-7169-4A19-880A-4D57ED7F615C}"/>
    <cellStyle name="Input 3 8 3 3 2 6" xfId="45681" xr:uid="{5C03B85E-5FD8-4DC1-BA27-76E326AB059A}"/>
    <cellStyle name="Input 3 8 3 3 3" xfId="9981" xr:uid="{9D07531D-79A0-422A-8BEB-C3E1634CE6F6}"/>
    <cellStyle name="Input 3 8 3 3 4" xfId="17846" xr:uid="{27E23644-4564-4739-99FF-18AB822F7A19}"/>
    <cellStyle name="Input 3 8 3 3 5" xfId="25854" xr:uid="{6B032FD6-7589-4CEC-8F8B-5DB44B7B71B1}"/>
    <cellStyle name="Input 3 8 3 3 6" xfId="33676" xr:uid="{2F637E21-E192-4E5B-8A26-8097E86D4A1F}"/>
    <cellStyle name="Input 3 8 3 3 7" xfId="41637" xr:uid="{B1745F91-265C-4D19-8CC3-DAD41D86904C}"/>
    <cellStyle name="Input 3 8 3 4" xfId="2090" xr:uid="{067EF6F5-D7D8-49EC-A246-FBE2C364F057}"/>
    <cellStyle name="Input 3 8 3 4 2" xfId="6164" xr:uid="{D1268D81-F3D3-4541-9775-1F2355DC3E97}"/>
    <cellStyle name="Input 3 8 3 4 2 2" xfId="14379" xr:uid="{0DA53635-623D-4FA5-87E1-15765F95BA73}"/>
    <cellStyle name="Input 3 8 3 4 2 3" xfId="22243" xr:uid="{66B3C06D-DEA5-4863-8425-898691128E57}"/>
    <cellStyle name="Input 3 8 3 4 2 4" xfId="30223" xr:uid="{5E111055-2D89-4611-8FD8-DA1633B607BF}"/>
    <cellStyle name="Input 3 8 3 4 2 5" xfId="38050" xr:uid="{A59C6CBD-DAAB-4F8A-B24C-2153965DFCA4}"/>
    <cellStyle name="Input 3 8 3 4 2 6" xfId="46003" xr:uid="{50B9BFF4-1E72-4B64-9301-DB128FFBBE33}"/>
    <cellStyle name="Input 3 8 3 4 3" xfId="10316" xr:uid="{106B4388-5156-44E6-BB36-9AFE2E59C575}"/>
    <cellStyle name="Input 3 8 3 4 4" xfId="18181" xr:uid="{FC5AD8E0-8875-4A1E-8C75-522F138CED62}"/>
    <cellStyle name="Input 3 8 3 4 5" xfId="26188" xr:uid="{A5990BE6-AC44-49C2-B167-D8864B160409}"/>
    <cellStyle name="Input 3 8 3 4 6" xfId="34011" xr:uid="{4B72D630-7F24-456A-BCCB-3352F8BD417C}"/>
    <cellStyle name="Input 3 8 3 4 7" xfId="41972" xr:uid="{6C3C3F5E-3293-43B4-B4DB-6EB5BC7BC573}"/>
    <cellStyle name="Input 3 8 3 5" xfId="2409" xr:uid="{9FF3E656-BDA0-4205-97A0-22EAA3FA97F2}"/>
    <cellStyle name="Input 3 8 3 5 2" xfId="6473" xr:uid="{F1BA505C-0E99-4507-BC29-98647F345965}"/>
    <cellStyle name="Input 3 8 3 5 2 2" xfId="14688" xr:uid="{A583948E-E546-4A82-B95F-32CFB6B43775}"/>
    <cellStyle name="Input 3 8 3 5 2 3" xfId="22552" xr:uid="{77B01F5E-D316-4E95-93D8-D3FA05E76F75}"/>
    <cellStyle name="Input 3 8 3 5 2 4" xfId="30532" xr:uid="{C9E5ED55-BB49-4863-B6E1-4588D4D3086D}"/>
    <cellStyle name="Input 3 8 3 5 2 5" xfId="38359" xr:uid="{88950299-2990-4162-BDD5-2CDAF61357F5}"/>
    <cellStyle name="Input 3 8 3 5 2 6" xfId="46312" xr:uid="{08D69375-8493-48A9-B212-79EA435E9BBB}"/>
    <cellStyle name="Input 3 8 3 5 3" xfId="10635" xr:uid="{0BCA1CEF-9642-4283-893A-B9C9B2D25294}"/>
    <cellStyle name="Input 3 8 3 5 4" xfId="18500" xr:uid="{C18C035B-2263-41B2-A945-F44CEAFEF51A}"/>
    <cellStyle name="Input 3 8 3 5 5" xfId="26504" xr:uid="{12428ACE-81C0-4704-B640-D8DE2C0CD31B}"/>
    <cellStyle name="Input 3 8 3 5 6" xfId="34330" xr:uid="{B55BFFE8-0EB7-4ED4-883A-5F59ED65CAAF}"/>
    <cellStyle name="Input 3 8 3 5 7" xfId="42291" xr:uid="{B43FEA8D-670D-4730-AB26-5758B2967B90}"/>
    <cellStyle name="Input 3 8 3 6" xfId="2738" xr:uid="{3E25EB54-B782-44A3-A52F-DF1FB53E7102}"/>
    <cellStyle name="Input 3 8 3 6 2" xfId="6788" xr:uid="{68B06141-367B-4620-8564-D0BCF7E41B41}"/>
    <cellStyle name="Input 3 8 3 6 2 2" xfId="15003" xr:uid="{64F305F0-28C1-4A7B-BDE1-206715834259}"/>
    <cellStyle name="Input 3 8 3 6 2 3" xfId="22867" xr:uid="{0F1C5DBB-48EE-463C-8888-76403A9DD460}"/>
    <cellStyle name="Input 3 8 3 6 2 4" xfId="30847" xr:uid="{B7DA7532-ED41-47B4-A904-D5A6B70CF13C}"/>
    <cellStyle name="Input 3 8 3 6 2 5" xfId="38674" xr:uid="{6AFB000E-0645-48B2-ADB4-A9F069C1B09F}"/>
    <cellStyle name="Input 3 8 3 6 2 6" xfId="46627" xr:uid="{12D62F6F-6BEF-46F4-A33E-DC4D7F3DEEC2}"/>
    <cellStyle name="Input 3 8 3 6 3" xfId="10964" xr:uid="{C763F646-5D7D-4FAB-BEDB-AC938B8B66C0}"/>
    <cellStyle name="Input 3 8 3 6 4" xfId="18829" xr:uid="{E90A7CDF-C7D7-443D-8495-5301B67E4F7F}"/>
    <cellStyle name="Input 3 8 3 6 5" xfId="26832" xr:uid="{D6B7D31D-3E2D-4693-BDB5-B3E6AAD0EFC5}"/>
    <cellStyle name="Input 3 8 3 6 6" xfId="34659" xr:uid="{91B6A84B-95C1-48AA-A2B8-7A5E6A68B8DE}"/>
    <cellStyle name="Input 3 8 3 6 7" xfId="42620" xr:uid="{AB0372B9-F55E-4CCB-8876-79C8F19EBA21}"/>
    <cellStyle name="Input 3 8 3 7" xfId="3051" xr:uid="{12B4CAB1-2C31-4A75-87C7-C6F33942E7FD}"/>
    <cellStyle name="Input 3 8 3 7 2" xfId="7092" xr:uid="{566B330F-D424-42AA-A336-A7C8E6915D74}"/>
    <cellStyle name="Input 3 8 3 7 2 2" xfId="15307" xr:uid="{BD436136-5E34-46BA-99D7-F002465919FB}"/>
    <cellStyle name="Input 3 8 3 7 2 3" xfId="23171" xr:uid="{D92FB6F8-A96B-4E9A-B2A7-3375DAD3EE22}"/>
    <cellStyle name="Input 3 8 3 7 2 4" xfId="31151" xr:uid="{51BB2BFF-2875-480B-99D6-7F5C1389A781}"/>
    <cellStyle name="Input 3 8 3 7 2 5" xfId="38978" xr:uid="{91F32AFE-50B5-4B56-A637-567F9414302A}"/>
    <cellStyle name="Input 3 8 3 7 2 6" xfId="46931" xr:uid="{CC5C035C-A672-4C85-91B3-D615937ADFF5}"/>
    <cellStyle name="Input 3 8 3 7 3" xfId="11276" xr:uid="{3985B8CC-BB35-4F1C-8F73-1F05DF17105D}"/>
    <cellStyle name="Input 3 8 3 7 4" xfId="19142" xr:uid="{B951A56E-CDF0-4437-9FAA-0BCE74BF3566}"/>
    <cellStyle name="Input 3 8 3 7 5" xfId="27142" xr:uid="{F422A326-3E7D-4D5C-93A4-78C29C068D7C}"/>
    <cellStyle name="Input 3 8 3 7 6" xfId="34972" xr:uid="{8DDC6FC1-C3A5-4FDE-9A95-45D94612FE6E}"/>
    <cellStyle name="Input 3 8 3 7 7" xfId="42933" xr:uid="{84223E75-83BD-473F-BB48-C0D36C4C9EB6}"/>
    <cellStyle name="Input 3 8 3 8" xfId="3371" xr:uid="{06C58D7D-DA75-402A-AAEC-C9348A934DD7}"/>
    <cellStyle name="Input 3 8 3 8 2" xfId="7399" xr:uid="{5F4B438A-7B56-4C19-A018-D146F6BF8B04}"/>
    <cellStyle name="Input 3 8 3 8 2 2" xfId="15614" xr:uid="{FCA4D3BC-AAD7-4ECF-8E77-A2D4F6E1A26F}"/>
    <cellStyle name="Input 3 8 3 8 2 3" xfId="23478" xr:uid="{0DC7C13A-2CE6-489B-A008-934DFE80CFB3}"/>
    <cellStyle name="Input 3 8 3 8 2 4" xfId="31458" xr:uid="{D42D5427-F7D5-4B1F-95C8-217FAF864EF6}"/>
    <cellStyle name="Input 3 8 3 8 2 5" xfId="39285" xr:uid="{47B1A73F-5BEF-46F2-8DFB-76259F127045}"/>
    <cellStyle name="Input 3 8 3 8 2 6" xfId="47238" xr:uid="{2948471B-D31A-4ECD-8DE0-A79883469A4F}"/>
    <cellStyle name="Input 3 8 3 8 3" xfId="11595" xr:uid="{1DF5D1A8-DDC8-4A57-94A5-7E9B8CCBA7F1}"/>
    <cellStyle name="Input 3 8 3 8 4" xfId="19462" xr:uid="{64CEC867-47D7-491A-9E99-8D428AD079C4}"/>
    <cellStyle name="Input 3 8 3 8 5" xfId="27462" xr:uid="{FA17AF23-CFE3-41C8-87C7-DDDF77D4D6B1}"/>
    <cellStyle name="Input 3 8 3 8 6" xfId="35292" xr:uid="{0F03F8E2-F00F-43CF-8492-1F8198953B77}"/>
    <cellStyle name="Input 3 8 3 8 7" xfId="43253" xr:uid="{045A398D-25A7-496D-99B2-4B40E3AB3659}"/>
    <cellStyle name="Input 3 8 3 9" xfId="3665" xr:uid="{BA41D389-04A2-4C9D-AA6D-B87F5197F877}"/>
    <cellStyle name="Input 3 8 3 9 2" xfId="7693" xr:uid="{2C301159-4FA0-4418-B0BA-89634A0FD44A}"/>
    <cellStyle name="Input 3 8 3 9 2 2" xfId="15908" xr:uid="{768536E9-B72C-44A8-AA19-CF24E168DB43}"/>
    <cellStyle name="Input 3 8 3 9 2 3" xfId="23772" xr:uid="{9E04B68B-9C0D-4515-8742-0F2D9B582BB6}"/>
    <cellStyle name="Input 3 8 3 9 2 4" xfId="31752" xr:uid="{0868E98C-D81D-4B73-9307-3D785A970011}"/>
    <cellStyle name="Input 3 8 3 9 2 5" xfId="39579" xr:uid="{49017410-B1D7-4D52-9AAB-53BC06F9EF98}"/>
    <cellStyle name="Input 3 8 3 9 2 6" xfId="47532" xr:uid="{1CAA40E6-56B4-4BEC-88C6-F59BBD152A7F}"/>
    <cellStyle name="Input 3 8 3 9 3" xfId="11889" xr:uid="{4ACDF47B-DBEC-4011-94CA-1A60B2D6D4C6}"/>
    <cellStyle name="Input 3 8 3 9 4" xfId="19756" xr:uid="{98999933-9CE2-4B7D-8044-BD8C4D28A847}"/>
    <cellStyle name="Input 3 8 3 9 5" xfId="27756" xr:uid="{A43BCD41-8149-4A2A-B9A8-C56FDFF691B4}"/>
    <cellStyle name="Input 3 8 3 9 6" xfId="35586" xr:uid="{40BF45B2-A711-4600-848C-883EAE9EB84B}"/>
    <cellStyle name="Input 3 8 3 9 7" xfId="43547" xr:uid="{DDF825CE-D7FD-4158-84C1-6569E9002E5D}"/>
    <cellStyle name="Input 3 8 4" xfId="1026" xr:uid="{24F8245F-3751-4D10-A5A1-BB57DA91BD00}"/>
    <cellStyle name="Input 3 8 4 10" xfId="4004" xr:uid="{07410499-C3EC-4558-91A5-6B3C59C51D69}"/>
    <cellStyle name="Input 3 8 4 10 2" xfId="8019" xr:uid="{26CB398A-FCE0-4E94-BE06-B1330486A898}"/>
    <cellStyle name="Input 3 8 4 10 2 2" xfId="16234" xr:uid="{3C919409-DCEC-470B-8423-9E2B2C408266}"/>
    <cellStyle name="Input 3 8 4 10 2 3" xfId="24098" xr:uid="{AD77E89B-60ED-48E1-9B2B-9935E628CEB7}"/>
    <cellStyle name="Input 3 8 4 10 2 4" xfId="32078" xr:uid="{6EDD3327-33FA-47C1-81B2-5E9D72C9F999}"/>
    <cellStyle name="Input 3 8 4 10 2 5" xfId="39905" xr:uid="{1199F591-A133-4F97-88EB-EA489121794E}"/>
    <cellStyle name="Input 3 8 4 10 2 6" xfId="47858" xr:uid="{389F99B7-BF42-496A-936A-7432F565086C}"/>
    <cellStyle name="Input 3 8 4 10 3" xfId="12226" xr:uid="{5932915F-2699-4306-B358-C0974427180C}"/>
    <cellStyle name="Input 3 8 4 10 4" xfId="20095" xr:uid="{181FE1A4-A642-4C50-9913-0A5B6B52E693}"/>
    <cellStyle name="Input 3 8 4 10 5" xfId="28091" xr:uid="{CE34089E-609F-4293-A955-434B628A39AF}"/>
    <cellStyle name="Input 3 8 4 10 6" xfId="35925" xr:uid="{738748A2-8C0E-49C1-B124-D54002282FC6}"/>
    <cellStyle name="Input 3 8 4 10 7" xfId="43886" xr:uid="{80CA947F-6783-4B5E-9BA3-2E77D2FD1093}"/>
    <cellStyle name="Input 3 8 4 11" xfId="4299" xr:uid="{63C0F5DD-1B90-48AC-A26E-8FD25D422D39}"/>
    <cellStyle name="Input 3 8 4 11 2" xfId="8305" xr:uid="{EC5898CF-476F-43E5-A826-E4456D2F2800}"/>
    <cellStyle name="Input 3 8 4 11 2 2" xfId="16520" xr:uid="{E4703876-7D27-4C63-9EFE-E4D3ED89EB44}"/>
    <cellStyle name="Input 3 8 4 11 2 3" xfId="24384" xr:uid="{7769AF26-4CEF-48BA-A4F3-95291456A119}"/>
    <cellStyle name="Input 3 8 4 11 2 4" xfId="32364" xr:uid="{8B774C5F-0807-49E4-8C10-31241D5F68D8}"/>
    <cellStyle name="Input 3 8 4 11 2 5" xfId="40191" xr:uid="{A8E928AD-0836-4030-BAE5-68B880F31C06}"/>
    <cellStyle name="Input 3 8 4 11 2 6" xfId="48144" xr:uid="{2DCE6DC9-4ABB-426B-9A67-FD72BBF85531}"/>
    <cellStyle name="Input 3 8 4 11 3" xfId="12521" xr:uid="{CD2AAAFA-AF7F-46AF-B9E9-C87D484220F1}"/>
    <cellStyle name="Input 3 8 4 11 4" xfId="20390" xr:uid="{4A5707F4-1ACE-4A02-8B7D-50088173DF20}"/>
    <cellStyle name="Input 3 8 4 11 5" xfId="28385" xr:uid="{E1BF15E1-9E0F-4A01-A5C9-2FB4F265FA23}"/>
    <cellStyle name="Input 3 8 4 11 6" xfId="36220" xr:uid="{5B7BF089-25F1-4D3F-9236-E456B3E65B30}"/>
    <cellStyle name="Input 3 8 4 11 7" xfId="44181" xr:uid="{48DC4FAF-9754-48A9-86CF-450AB766A16A}"/>
    <cellStyle name="Input 3 8 4 12" xfId="4590" xr:uid="{334174E8-85AB-4638-AE6F-20030D2C96FE}"/>
    <cellStyle name="Input 3 8 4 12 2" xfId="8584" xr:uid="{43C47C76-4EDD-44DD-866C-FDB7A3CEE76A}"/>
    <cellStyle name="Input 3 8 4 12 2 2" xfId="16799" xr:uid="{EB757D60-33C3-42EA-BBE3-411FBDFA816B}"/>
    <cellStyle name="Input 3 8 4 12 2 3" xfId="24663" xr:uid="{96234BF5-59F3-4592-B3EA-0B3361A6BACE}"/>
    <cellStyle name="Input 3 8 4 12 2 4" xfId="32643" xr:uid="{4CCEA855-76BB-42A2-823A-F26110FC2DD0}"/>
    <cellStyle name="Input 3 8 4 12 2 5" xfId="40470" xr:uid="{445E379F-7454-49BF-8CE9-62EEB8D02D91}"/>
    <cellStyle name="Input 3 8 4 12 2 6" xfId="48423" xr:uid="{528529C7-A45B-42D2-A319-3AFD0E4CB717}"/>
    <cellStyle name="Input 3 8 4 12 3" xfId="12811" xr:uid="{D3F0207A-80EB-425A-814A-66B21E276841}"/>
    <cellStyle name="Input 3 8 4 12 4" xfId="20681" xr:uid="{BF8993DB-44D9-4A54-902B-5B6D28C0C943}"/>
    <cellStyle name="Input 3 8 4 12 5" xfId="28674" xr:uid="{58E811B1-03D3-499D-8C46-C4C32BCFFCA2}"/>
    <cellStyle name="Input 3 8 4 12 6" xfId="36511" xr:uid="{B6C44C1B-1156-44F0-87CE-0466680F65B9}"/>
    <cellStyle name="Input 3 8 4 12 7" xfId="44472" xr:uid="{AC105CA0-74D4-43B5-A165-7938AD248C05}"/>
    <cellStyle name="Input 3 8 4 13" xfId="5161" xr:uid="{C835CECA-CAB6-478A-918D-00AB2AC39235}"/>
    <cellStyle name="Input 3 8 4 13 2" xfId="13376" xr:uid="{F9A7A9D0-76A0-430F-A95C-F189D91673BD}"/>
    <cellStyle name="Input 3 8 4 13 3" xfId="21240" xr:uid="{123417D4-264C-46DB-B4B6-A918D62396F7}"/>
    <cellStyle name="Input 3 8 4 13 4" xfId="29220" xr:uid="{5825BAE9-1581-4F50-96DB-D61C5DE5D55D}"/>
    <cellStyle name="Input 3 8 4 13 5" xfId="37047" xr:uid="{BC743AFB-37A3-41E2-9E18-77180683E07A}"/>
    <cellStyle name="Input 3 8 4 13 6" xfId="45000" xr:uid="{EC2100E5-6981-414D-8DF0-AA0D182DF31A}"/>
    <cellStyle name="Input 3 8 4 14" xfId="9255" xr:uid="{5E2693FA-2AFC-4905-8564-ACE0B5D478EB}"/>
    <cellStyle name="Input 3 8 4 15" xfId="17117" xr:uid="{2B2AF441-826D-4D4D-8ED9-8B8674516808}"/>
    <cellStyle name="Input 3 8 4 16" xfId="25134" xr:uid="{B40A9927-1331-4EAF-B1CE-7D53E8BF1398}"/>
    <cellStyle name="Input 3 8 4 17" xfId="32947" xr:uid="{3E03A651-327A-4644-B7C1-2D33AE71A692}"/>
    <cellStyle name="Input 3 8 4 18" xfId="40908" xr:uid="{FD8AAE9E-0E2F-4D07-93C6-0CF82B174480}"/>
    <cellStyle name="Input 3 8 4 2" xfId="1456" xr:uid="{7D36C3FD-80F5-4A76-9ACC-8E6F2512E8EA}"/>
    <cellStyle name="Input 3 8 4 2 2" xfId="5563" xr:uid="{FA06D12B-5D5C-4D76-86AC-F2B4CA213ECF}"/>
    <cellStyle name="Input 3 8 4 2 2 2" xfId="13778" xr:uid="{FFAECA8F-1FDA-4AFE-808A-942EA40B45BA}"/>
    <cellStyle name="Input 3 8 4 2 2 3" xfId="21642" xr:uid="{959F26DB-0CC0-4F8A-AF8D-9B93A09AA0DC}"/>
    <cellStyle name="Input 3 8 4 2 2 4" xfId="29622" xr:uid="{780D0460-376C-40C2-9B3B-7D39BB1B8380}"/>
    <cellStyle name="Input 3 8 4 2 2 5" xfId="37449" xr:uid="{3C84A82B-287C-484E-AEE6-36F0369D6222}"/>
    <cellStyle name="Input 3 8 4 2 2 6" xfId="45402" xr:uid="{EDF90B38-7774-484F-8D9B-161FEB6BF107}"/>
    <cellStyle name="Input 3 8 4 2 3" xfId="9685" xr:uid="{5B6A8D0C-8711-4B76-B651-8407BDEA80E4}"/>
    <cellStyle name="Input 3 8 4 2 4" xfId="17547" xr:uid="{46300D71-5E7C-407D-9D13-3646FCFC63F3}"/>
    <cellStyle name="Input 3 8 4 2 5" xfId="25558" xr:uid="{FCE547F1-2971-4C83-A66C-3F6DC5A2E995}"/>
    <cellStyle name="Input 3 8 4 2 6" xfId="33377" xr:uid="{E1587469-3136-46E9-89C9-C84ECBCA9E74}"/>
    <cellStyle name="Input 3 8 4 2 7" xfId="41338" xr:uid="{C6774AF4-701D-44D6-8E5A-CFC18D2BEA1E}"/>
    <cellStyle name="Input 3 8 4 3" xfId="1799" xr:uid="{A047BD56-63F8-4AA6-9E4F-F27BAE28EDB1}"/>
    <cellStyle name="Input 3 8 4 3 2" xfId="5882" xr:uid="{A61A1E71-1EB4-4D1B-80AE-04842F21F834}"/>
    <cellStyle name="Input 3 8 4 3 2 2" xfId="14097" xr:uid="{1A709620-BADD-4B7E-AEB8-A1D064D8A0BB}"/>
    <cellStyle name="Input 3 8 4 3 2 3" xfId="21961" xr:uid="{BD60AF66-FD77-41CA-88B1-3EB31310A8C3}"/>
    <cellStyle name="Input 3 8 4 3 2 4" xfId="29941" xr:uid="{12017C5B-FE4B-4115-A01A-3B976254DC29}"/>
    <cellStyle name="Input 3 8 4 3 2 5" xfId="37768" xr:uid="{903D82C6-2FA6-4893-ADA7-FAE61A6ABD64}"/>
    <cellStyle name="Input 3 8 4 3 2 6" xfId="45721" xr:uid="{B26FFE4B-7F1C-4339-88C9-52125A8999C0}"/>
    <cellStyle name="Input 3 8 4 3 3" xfId="10025" xr:uid="{9FCBB8CF-7778-4EC0-9551-3F3F9A307858}"/>
    <cellStyle name="Input 3 8 4 3 4" xfId="17890" xr:uid="{5247AF21-3868-49C7-8378-8103677B06E4}"/>
    <cellStyle name="Input 3 8 4 3 5" xfId="25897" xr:uid="{0351179B-9BD2-4AFC-A659-A5844CF836C4}"/>
    <cellStyle name="Input 3 8 4 3 6" xfId="33720" xr:uid="{68B28DD3-5399-42DC-A842-4BA74CC2A3F5}"/>
    <cellStyle name="Input 3 8 4 3 7" xfId="41681" xr:uid="{A3D498D6-13AF-4009-A0E7-46DDAB73EC4B}"/>
    <cellStyle name="Input 3 8 4 4" xfId="2133" xr:uid="{21125F56-153F-40A1-BE85-D98F73927156}"/>
    <cellStyle name="Input 3 8 4 4 2" xfId="6207" xr:uid="{E0790504-0DFD-4F34-B979-AB435C5CDFE5}"/>
    <cellStyle name="Input 3 8 4 4 2 2" xfId="14422" xr:uid="{76113227-DA3C-4387-86B6-450456BDC888}"/>
    <cellStyle name="Input 3 8 4 4 2 3" xfId="22286" xr:uid="{E2D0825C-BB71-4666-B375-68806135A6B2}"/>
    <cellStyle name="Input 3 8 4 4 2 4" xfId="30266" xr:uid="{2A9E9B1D-2B19-4F66-8B25-9E0B58A5C58F}"/>
    <cellStyle name="Input 3 8 4 4 2 5" xfId="38093" xr:uid="{1FDDD74D-1C13-405E-85E7-6A1557B033C7}"/>
    <cellStyle name="Input 3 8 4 4 2 6" xfId="46046" xr:uid="{33E41618-D15C-4622-858B-194784D246C7}"/>
    <cellStyle name="Input 3 8 4 4 3" xfId="10359" xr:uid="{2B90CCCC-F7D5-42A4-B593-275D4CB51F32}"/>
    <cellStyle name="Input 3 8 4 4 4" xfId="18224" xr:uid="{BC2BBA68-2AE0-42E8-A4E0-5239654C6F90}"/>
    <cellStyle name="Input 3 8 4 4 5" xfId="26231" xr:uid="{6E46FAFA-113E-4AC8-9BCF-A53C792C10A6}"/>
    <cellStyle name="Input 3 8 4 4 6" xfId="34054" xr:uid="{77929B3D-749F-42DD-A264-0393F27CCCA7}"/>
    <cellStyle name="Input 3 8 4 4 7" xfId="42015" xr:uid="{1D693AB3-D969-469D-AA20-E60740BDE6E9}"/>
    <cellStyle name="Input 3 8 4 5" xfId="2453" xr:uid="{EE181252-B4B6-4BE3-A5F2-BDF81A314E18}"/>
    <cellStyle name="Input 3 8 4 5 2" xfId="6513" xr:uid="{C9EE5458-39D8-4854-AD64-D19DD711D960}"/>
    <cellStyle name="Input 3 8 4 5 2 2" xfId="14728" xr:uid="{2D91A7D3-9170-4121-B559-016CB56D6337}"/>
    <cellStyle name="Input 3 8 4 5 2 3" xfId="22592" xr:uid="{22E92101-3F10-41B7-BE66-96EA8FE22EDD}"/>
    <cellStyle name="Input 3 8 4 5 2 4" xfId="30572" xr:uid="{15829B7E-C0B9-4315-A428-10E5160FDA70}"/>
    <cellStyle name="Input 3 8 4 5 2 5" xfId="38399" xr:uid="{D27F6F21-7811-4E4B-8740-A0725C9339CD}"/>
    <cellStyle name="Input 3 8 4 5 2 6" xfId="46352" xr:uid="{52A301E9-B9FE-49E0-B4F7-6FFE3C8BF7FA}"/>
    <cellStyle name="Input 3 8 4 5 3" xfId="10679" xr:uid="{1EB518E6-CADA-4623-A709-4D95DCC2F765}"/>
    <cellStyle name="Input 3 8 4 5 4" xfId="18544" xr:uid="{D4D4075F-0153-4D72-A054-BCD03D1F132D}"/>
    <cellStyle name="Input 3 8 4 5 5" xfId="26547" xr:uid="{00589461-A1D6-43F5-BBB9-6026D00D97B8}"/>
    <cellStyle name="Input 3 8 4 5 6" xfId="34374" xr:uid="{09B6B0BA-3A48-450A-9627-298FF9CDD5AC}"/>
    <cellStyle name="Input 3 8 4 5 7" xfId="42335" xr:uid="{4E019563-9AD4-4DE7-AC78-A3CEC567B8BC}"/>
    <cellStyle name="Input 3 8 4 6" xfId="2781" xr:uid="{054A114E-AD98-4B53-858D-C49D84CB2732}"/>
    <cellStyle name="Input 3 8 4 6 2" xfId="6831" xr:uid="{A94B3616-BBD6-47FA-98C8-01D919D132AA}"/>
    <cellStyle name="Input 3 8 4 6 2 2" xfId="15046" xr:uid="{B8081241-117E-4943-9A49-A39B474FA030}"/>
    <cellStyle name="Input 3 8 4 6 2 3" xfId="22910" xr:uid="{63149399-26B0-4AF0-9900-3B494A513B83}"/>
    <cellStyle name="Input 3 8 4 6 2 4" xfId="30890" xr:uid="{9C9694EB-C89E-4602-ABFA-43166AF53ADF}"/>
    <cellStyle name="Input 3 8 4 6 2 5" xfId="38717" xr:uid="{621D7468-9B02-40A6-B02E-F31CC6F36B99}"/>
    <cellStyle name="Input 3 8 4 6 2 6" xfId="46670" xr:uid="{EE9B7D77-C25E-4CC0-9639-C1BBC7FEC96C}"/>
    <cellStyle name="Input 3 8 4 6 3" xfId="11007" xr:uid="{CDC7ED4A-550E-488E-85E5-1BA6D66810AF}"/>
    <cellStyle name="Input 3 8 4 6 4" xfId="18872" xr:uid="{2B32389E-CF9B-4A29-99A0-BE4F1AC321FC}"/>
    <cellStyle name="Input 3 8 4 6 5" xfId="26875" xr:uid="{891C4263-D9B1-4517-836F-3AA5759A6248}"/>
    <cellStyle name="Input 3 8 4 6 6" xfId="34702" xr:uid="{C388973A-22B5-4624-933C-EA3FCA7CB051}"/>
    <cellStyle name="Input 3 8 4 6 7" xfId="42663" xr:uid="{402101EA-7F37-4F35-8D00-CBE23C331097}"/>
    <cellStyle name="Input 3 8 4 7" xfId="3095" xr:uid="{CBEF0A9D-988A-454E-9A6C-F419F17A65EC}"/>
    <cellStyle name="Input 3 8 4 7 2" xfId="7132" xr:uid="{8D3F0D55-623D-41D8-A67A-F31F7059E61E}"/>
    <cellStyle name="Input 3 8 4 7 2 2" xfId="15347" xr:uid="{63FA3F94-B985-4466-819E-9ABC82BAFD9D}"/>
    <cellStyle name="Input 3 8 4 7 2 3" xfId="23211" xr:uid="{CBEB13DF-EC3B-4A2D-B434-6B3631172F2E}"/>
    <cellStyle name="Input 3 8 4 7 2 4" xfId="31191" xr:uid="{B44BFB1D-D43D-4F15-BAD5-E06F351F2D5D}"/>
    <cellStyle name="Input 3 8 4 7 2 5" xfId="39018" xr:uid="{AD0E0631-3066-416E-A9A2-21876EEE769D}"/>
    <cellStyle name="Input 3 8 4 7 2 6" xfId="46971" xr:uid="{7AFC18CC-0DD3-40B2-A036-2478D1E85B1C}"/>
    <cellStyle name="Input 3 8 4 7 3" xfId="11319" xr:uid="{573113C9-8290-4419-BD67-469A146E81A0}"/>
    <cellStyle name="Input 3 8 4 7 4" xfId="19186" xr:uid="{80B3B07A-CB93-456C-AFAF-1114A7B7FEC8}"/>
    <cellStyle name="Input 3 8 4 7 5" xfId="27186" xr:uid="{D52787CC-00EF-4146-9945-F0AA6783D8F5}"/>
    <cellStyle name="Input 3 8 4 7 6" xfId="35016" xr:uid="{5994BDDF-9ED6-436F-8446-57494B92FE85}"/>
    <cellStyle name="Input 3 8 4 7 7" xfId="42977" xr:uid="{877F9BA8-E565-4409-B5D6-C02985028D56}"/>
    <cellStyle name="Input 3 8 4 8" xfId="3411" xr:uid="{16A6C97F-0E82-40E7-88C0-9791E99670ED}"/>
    <cellStyle name="Input 3 8 4 8 2" xfId="7439" xr:uid="{234E2567-2AAB-42FF-AB1D-E41E3D549844}"/>
    <cellStyle name="Input 3 8 4 8 2 2" xfId="15654" xr:uid="{D62A20A7-7FA6-442E-98A2-500B7405DA2F}"/>
    <cellStyle name="Input 3 8 4 8 2 3" xfId="23518" xr:uid="{8C56916F-5B2A-40C3-8504-E8CB62C1D945}"/>
    <cellStyle name="Input 3 8 4 8 2 4" xfId="31498" xr:uid="{C1C6C8F7-C980-4CB3-B9A5-96E848D46E49}"/>
    <cellStyle name="Input 3 8 4 8 2 5" xfId="39325" xr:uid="{2856F411-EF7D-4C5A-9E1D-FB3EEBB5285E}"/>
    <cellStyle name="Input 3 8 4 8 2 6" xfId="47278" xr:uid="{6D4A6797-1D41-459B-8980-580062969E91}"/>
    <cellStyle name="Input 3 8 4 8 3" xfId="11635" xr:uid="{798F0BDE-FAD2-4D6A-BB3C-A153D318451B}"/>
    <cellStyle name="Input 3 8 4 8 4" xfId="19502" xr:uid="{1AFCAF9D-A98A-422B-ADE9-F3E55BED283B}"/>
    <cellStyle name="Input 3 8 4 8 5" xfId="27502" xr:uid="{EDB09BC7-B6C2-4B15-834B-F341E3D7A023}"/>
    <cellStyle name="Input 3 8 4 8 6" xfId="35332" xr:uid="{980ACBB6-73E1-49E3-AD84-89D87BACAF4B}"/>
    <cellStyle name="Input 3 8 4 8 7" xfId="43293" xr:uid="{77107AF5-100F-4E19-9EEB-D529D18DAA70}"/>
    <cellStyle name="Input 3 8 4 9" xfId="3706" xr:uid="{057F47FA-44DA-4E4C-BF7A-C0C04A3D22C5}"/>
    <cellStyle name="Input 3 8 4 9 2" xfId="7734" xr:uid="{4149069B-6BDD-479D-A351-B7F3861C400D}"/>
    <cellStyle name="Input 3 8 4 9 2 2" xfId="15949" xr:uid="{747992CF-C4A3-42D2-BAF6-24E50EBD21DE}"/>
    <cellStyle name="Input 3 8 4 9 2 3" xfId="23813" xr:uid="{D27561C6-2C5C-4B0B-AE7A-036F741DFD63}"/>
    <cellStyle name="Input 3 8 4 9 2 4" xfId="31793" xr:uid="{7F05D934-FDB0-4BFD-931C-D311A859EC2F}"/>
    <cellStyle name="Input 3 8 4 9 2 5" xfId="39620" xr:uid="{B0EDBC87-1AE2-4CBD-8716-8AB914A3C2CB}"/>
    <cellStyle name="Input 3 8 4 9 2 6" xfId="47573" xr:uid="{0CE10DB2-7AAD-4240-9036-3306D4AB9D92}"/>
    <cellStyle name="Input 3 8 4 9 3" xfId="11930" xr:uid="{DBBAC19B-C1CA-4256-AAA0-AD944CE8F24F}"/>
    <cellStyle name="Input 3 8 4 9 4" xfId="19797" xr:uid="{92F76CA5-57FF-412D-9B56-FE26FBACDC69}"/>
    <cellStyle name="Input 3 8 4 9 5" xfId="27797" xr:uid="{F8CD4423-9B4C-4F45-9C44-675467B0D9E7}"/>
    <cellStyle name="Input 3 8 4 9 6" xfId="35627" xr:uid="{4753A018-CABE-4EFB-B113-9F4B369F7FF8}"/>
    <cellStyle name="Input 3 8 4 9 7" xfId="43588" xr:uid="{07BA48D2-DD51-46F2-8063-85C2B1583CD4}"/>
    <cellStyle name="Input 3 8 5" xfId="1065" xr:uid="{27B6721C-7DAA-40E1-9F02-2DC11EFE6198}"/>
    <cellStyle name="Input 3 8 5 10" xfId="4043" xr:uid="{B316304E-807B-4049-A8AA-92E67BDC3B8A}"/>
    <cellStyle name="Input 3 8 5 10 2" xfId="8058" xr:uid="{17B9386C-0D99-477C-9CFF-C2F96FC5C429}"/>
    <cellStyle name="Input 3 8 5 10 2 2" xfId="16273" xr:uid="{249B4DC0-7DD1-482D-B20D-876E09A5B3C5}"/>
    <cellStyle name="Input 3 8 5 10 2 3" xfId="24137" xr:uid="{C277B8DE-253B-4BCF-B17C-BC51B2E31690}"/>
    <cellStyle name="Input 3 8 5 10 2 4" xfId="32117" xr:uid="{A4B5F373-72EF-42B6-9772-1751AE7F133A}"/>
    <cellStyle name="Input 3 8 5 10 2 5" xfId="39944" xr:uid="{D3F37AE4-47AB-4118-82DA-BED42CB5F6C4}"/>
    <cellStyle name="Input 3 8 5 10 2 6" xfId="47897" xr:uid="{0F09D77B-5FB4-4E75-95D4-7709CFAB8165}"/>
    <cellStyle name="Input 3 8 5 10 3" xfId="12265" xr:uid="{5045CF19-8EBE-44FF-B3FB-FB12D5F84710}"/>
    <cellStyle name="Input 3 8 5 10 4" xfId="20134" xr:uid="{5A68DA40-69E4-4CE7-9376-3016C7D589E3}"/>
    <cellStyle name="Input 3 8 5 10 5" xfId="28130" xr:uid="{15EF4F04-1FC1-4511-8E48-CBFEBBB75040}"/>
    <cellStyle name="Input 3 8 5 10 6" xfId="35964" xr:uid="{BB413994-4525-4CAB-9D05-D75276B5ACB4}"/>
    <cellStyle name="Input 3 8 5 10 7" xfId="43925" xr:uid="{91B5148D-2DF9-4F13-A96C-B29127756730}"/>
    <cellStyle name="Input 3 8 5 11" xfId="4338" xr:uid="{5E4787F3-FCF2-4DF5-915E-CD1B08931DA7}"/>
    <cellStyle name="Input 3 8 5 11 2" xfId="8344" xr:uid="{4406B382-E67D-4CED-8F2C-29BC99E351C8}"/>
    <cellStyle name="Input 3 8 5 11 2 2" xfId="16559" xr:uid="{E7810105-F823-44D0-9741-23BE204A0E76}"/>
    <cellStyle name="Input 3 8 5 11 2 3" xfId="24423" xr:uid="{B601129F-0CCE-432F-867E-200B5319FC41}"/>
    <cellStyle name="Input 3 8 5 11 2 4" xfId="32403" xr:uid="{4AD3485B-C909-419C-8168-CB5186DE18DC}"/>
    <cellStyle name="Input 3 8 5 11 2 5" xfId="40230" xr:uid="{021A264A-023A-4753-8CBA-3792F3006329}"/>
    <cellStyle name="Input 3 8 5 11 2 6" xfId="48183" xr:uid="{DC73AA0E-3C00-48D0-8EE3-8AF8DB3D69DA}"/>
    <cellStyle name="Input 3 8 5 11 3" xfId="12560" xr:uid="{C4945D20-0520-4436-B080-AF82A9B765AF}"/>
    <cellStyle name="Input 3 8 5 11 4" xfId="20429" xr:uid="{86FE1B57-882E-4AEC-BF68-593C61FEBDA6}"/>
    <cellStyle name="Input 3 8 5 11 5" xfId="28424" xr:uid="{FF1ADB23-D7BE-4E3D-9AFE-C34C384A46E5}"/>
    <cellStyle name="Input 3 8 5 11 6" xfId="36259" xr:uid="{8AF52F52-9369-44B6-A992-41CA75CAD476}"/>
    <cellStyle name="Input 3 8 5 11 7" xfId="44220" xr:uid="{5A2CB28D-478C-4166-A710-E65089F4CFBA}"/>
    <cellStyle name="Input 3 8 5 12" xfId="4629" xr:uid="{4F433CC7-1EE6-4CBE-8A5B-9D0C16CD77A2}"/>
    <cellStyle name="Input 3 8 5 12 2" xfId="8623" xr:uid="{D295C7A3-56A1-4AB2-82B2-452E85F7F296}"/>
    <cellStyle name="Input 3 8 5 12 2 2" xfId="16838" xr:uid="{6050BBBF-5237-446C-A2C2-712E59F6A6D2}"/>
    <cellStyle name="Input 3 8 5 12 2 3" xfId="24702" xr:uid="{3428BF8B-BD9E-4BD3-A4BA-D9420F41728B}"/>
    <cellStyle name="Input 3 8 5 12 2 4" xfId="32682" xr:uid="{659121AF-81C6-4022-BB73-4FA02B6F0A2F}"/>
    <cellStyle name="Input 3 8 5 12 2 5" xfId="40509" xr:uid="{18427B11-C6E1-451F-8305-679D7A4C2696}"/>
    <cellStyle name="Input 3 8 5 12 2 6" xfId="48462" xr:uid="{C9D3F033-4C97-4D51-910B-8A8B7CF3BF0C}"/>
    <cellStyle name="Input 3 8 5 12 3" xfId="12850" xr:uid="{386682DD-E943-4AE9-A09C-2A03C5743F15}"/>
    <cellStyle name="Input 3 8 5 12 4" xfId="20720" xr:uid="{C88C0AE6-3071-4E24-B681-F17A79DA1037}"/>
    <cellStyle name="Input 3 8 5 12 5" xfId="28713" xr:uid="{B0B6063D-1B33-48A2-BEA0-CA12BE021107}"/>
    <cellStyle name="Input 3 8 5 12 6" xfId="36550" xr:uid="{FA746F89-2295-4155-BA13-43C8C7F1E90D}"/>
    <cellStyle name="Input 3 8 5 12 7" xfId="44511" xr:uid="{3059A32B-0BF0-4878-A4C0-C97F425C66DC}"/>
    <cellStyle name="Input 3 8 5 13" xfId="5200" xr:uid="{55416AB3-F762-4DCC-A66F-F6A2B9AB4A2E}"/>
    <cellStyle name="Input 3 8 5 13 2" xfId="13415" xr:uid="{79C213EE-D294-4128-BECB-FC5474FB155C}"/>
    <cellStyle name="Input 3 8 5 13 3" xfId="21279" xr:uid="{D33E692A-0F44-4508-9484-97D63FF0B0EE}"/>
    <cellStyle name="Input 3 8 5 13 4" xfId="29259" xr:uid="{EFF5D1DD-1D34-4196-BA52-4692696BC13E}"/>
    <cellStyle name="Input 3 8 5 13 5" xfId="37086" xr:uid="{663688C3-B237-4D9B-A020-FDEDFBDDC7F0}"/>
    <cellStyle name="Input 3 8 5 13 6" xfId="45039" xr:uid="{B42E846D-AE39-45F3-AB78-D2BD00B74C02}"/>
    <cellStyle name="Input 3 8 5 14" xfId="9294" xr:uid="{8765EDF2-D67B-46A3-BB57-86A4BA21C5DF}"/>
    <cellStyle name="Input 3 8 5 15" xfId="17156" xr:uid="{50C92DE9-C6B0-49FC-9365-B01558324849}"/>
    <cellStyle name="Input 3 8 5 16" xfId="25173" xr:uid="{2F0F4135-7845-4815-ABCE-3BBE0B9411AC}"/>
    <cellStyle name="Input 3 8 5 17" xfId="32986" xr:uid="{4E75B18F-EF9A-428D-A031-D5DF8C24E4F4}"/>
    <cellStyle name="Input 3 8 5 18" xfId="40947" xr:uid="{727086C8-7BD4-4970-B017-A97C0F1133F1}"/>
    <cellStyle name="Input 3 8 5 2" xfId="1495" xr:uid="{B69364A3-AF53-4A85-8528-4ABAE4F9C4F8}"/>
    <cellStyle name="Input 3 8 5 2 2" xfId="5602" xr:uid="{C9A71D10-942E-4713-9C0F-DCCCFA641F82}"/>
    <cellStyle name="Input 3 8 5 2 2 2" xfId="13817" xr:uid="{18671D3F-EB24-46A5-868A-A894EB4F322C}"/>
    <cellStyle name="Input 3 8 5 2 2 3" xfId="21681" xr:uid="{B96C70E1-206D-402A-86A4-54F92C59E1E3}"/>
    <cellStyle name="Input 3 8 5 2 2 4" xfId="29661" xr:uid="{0A8DD5B8-1AB7-4D5B-9742-DFF71711DF0A}"/>
    <cellStyle name="Input 3 8 5 2 2 5" xfId="37488" xr:uid="{0F762B70-40C3-42B2-A77E-D7FC75BACE23}"/>
    <cellStyle name="Input 3 8 5 2 2 6" xfId="45441" xr:uid="{A4C0FD8C-52B6-48A5-BA9F-F814B830CAA8}"/>
    <cellStyle name="Input 3 8 5 2 3" xfId="9724" xr:uid="{25EEE41E-3B7F-4A99-B391-08C244E6FF21}"/>
    <cellStyle name="Input 3 8 5 2 4" xfId="17586" xr:uid="{34937B55-6358-4664-B232-0E3351A4479C}"/>
    <cellStyle name="Input 3 8 5 2 5" xfId="25597" xr:uid="{4ADCA2EF-3B2C-4D52-824F-6F6106D8D90E}"/>
    <cellStyle name="Input 3 8 5 2 6" xfId="33416" xr:uid="{F0D39070-568A-42D1-BE9A-30BBF5BA10DD}"/>
    <cellStyle name="Input 3 8 5 2 7" xfId="41377" xr:uid="{F01C3520-DB5C-45FF-9C87-3D1BE6559208}"/>
    <cellStyle name="Input 3 8 5 3" xfId="1838" xr:uid="{3CF02DEF-1EA0-450B-8BD8-7BCB3AE9465A}"/>
    <cellStyle name="Input 3 8 5 3 2" xfId="5921" xr:uid="{E3AED38C-584F-458C-A968-0D5C52114660}"/>
    <cellStyle name="Input 3 8 5 3 2 2" xfId="14136" xr:uid="{85690547-52DA-483D-99CF-1784169A0A80}"/>
    <cellStyle name="Input 3 8 5 3 2 3" xfId="22000" xr:uid="{B1E5E6FE-39AA-4DD3-8FF8-4AA7DE52F563}"/>
    <cellStyle name="Input 3 8 5 3 2 4" xfId="29980" xr:uid="{6614D057-7FAA-431C-AE27-49699D783AFF}"/>
    <cellStyle name="Input 3 8 5 3 2 5" xfId="37807" xr:uid="{632332A4-CE7A-44EC-990C-6D29F71EA89F}"/>
    <cellStyle name="Input 3 8 5 3 2 6" xfId="45760" xr:uid="{A661996A-4CC5-4DA3-96DB-78074AE4980B}"/>
    <cellStyle name="Input 3 8 5 3 3" xfId="10064" xr:uid="{297A2D09-C511-4456-8C1D-3FB2BCE5C469}"/>
    <cellStyle name="Input 3 8 5 3 4" xfId="17929" xr:uid="{33BD6513-540C-478C-8261-B0419BF81BF9}"/>
    <cellStyle name="Input 3 8 5 3 5" xfId="25936" xr:uid="{FB91261B-8EB2-4CA8-A508-FD3177FBE444}"/>
    <cellStyle name="Input 3 8 5 3 6" xfId="33759" xr:uid="{66E612B5-7E01-479F-A77A-303DE9D64A28}"/>
    <cellStyle name="Input 3 8 5 3 7" xfId="41720" xr:uid="{62308FDE-4570-44EE-80F3-25C44303ABE6}"/>
    <cellStyle name="Input 3 8 5 4" xfId="2172" xr:uid="{D8F0E916-76A0-4F0A-A6EE-ECA6A102A9C7}"/>
    <cellStyle name="Input 3 8 5 4 2" xfId="6246" xr:uid="{58C3248E-8DED-476C-BB4B-20E48F01644D}"/>
    <cellStyle name="Input 3 8 5 4 2 2" xfId="14461" xr:uid="{2D3E6312-39E2-45BA-BF78-5F22C70898F7}"/>
    <cellStyle name="Input 3 8 5 4 2 3" xfId="22325" xr:uid="{54696B71-F051-443B-9C28-30063A7CEB3B}"/>
    <cellStyle name="Input 3 8 5 4 2 4" xfId="30305" xr:uid="{84328622-B7DC-4CB9-96E5-6E258CFA7154}"/>
    <cellStyle name="Input 3 8 5 4 2 5" xfId="38132" xr:uid="{1A7741AD-E3EB-4DA9-A931-E429E4849D61}"/>
    <cellStyle name="Input 3 8 5 4 2 6" xfId="46085" xr:uid="{4AECE914-977F-47DD-B239-0659ED2FBE61}"/>
    <cellStyle name="Input 3 8 5 4 3" xfId="10398" xr:uid="{735BF934-64C6-4BCE-B13F-EDBB7959EEED}"/>
    <cellStyle name="Input 3 8 5 4 4" xfId="18263" xr:uid="{B11685F8-39C9-4491-AEA6-C6F2C9ADC83E}"/>
    <cellStyle name="Input 3 8 5 4 5" xfId="26270" xr:uid="{DC567AD0-051C-4E6F-8A7D-C226D32E9166}"/>
    <cellStyle name="Input 3 8 5 4 6" xfId="34093" xr:uid="{A4B6D46D-2986-408E-915F-61A9E9930DA0}"/>
    <cellStyle name="Input 3 8 5 4 7" xfId="42054" xr:uid="{B63B622B-55FF-4F0B-8379-E86B0F39E68A}"/>
    <cellStyle name="Input 3 8 5 5" xfId="2492" xr:uid="{CFC68815-D146-4DCF-B4AB-1010191AA77A}"/>
    <cellStyle name="Input 3 8 5 5 2" xfId="6552" xr:uid="{2FAFCC61-2896-4EAE-865D-5DFE22545C65}"/>
    <cellStyle name="Input 3 8 5 5 2 2" xfId="14767" xr:uid="{65211325-5357-41A1-B576-E2789E05724A}"/>
    <cellStyle name="Input 3 8 5 5 2 3" xfId="22631" xr:uid="{5C4BC235-7BEE-421A-B3EC-BE0A9581F227}"/>
    <cellStyle name="Input 3 8 5 5 2 4" xfId="30611" xr:uid="{D507E869-E850-401C-8352-953FEF694766}"/>
    <cellStyle name="Input 3 8 5 5 2 5" xfId="38438" xr:uid="{F4E38BC3-F352-448B-9729-267A94C86890}"/>
    <cellStyle name="Input 3 8 5 5 2 6" xfId="46391" xr:uid="{1A03FA90-E23C-4722-8838-5A2C3A30CF4F}"/>
    <cellStyle name="Input 3 8 5 5 3" xfId="10718" xr:uid="{66908201-94EB-48FF-9FA2-070268E1E23A}"/>
    <cellStyle name="Input 3 8 5 5 4" xfId="18583" xr:uid="{D638EB8B-D792-4924-AE3E-E1E7093989E6}"/>
    <cellStyle name="Input 3 8 5 5 5" xfId="26586" xr:uid="{BE3DAE26-3729-4B49-ABDD-895B7EE9A40E}"/>
    <cellStyle name="Input 3 8 5 5 6" xfId="34413" xr:uid="{749BCE48-7167-43A0-90F4-3F4FE8E19632}"/>
    <cellStyle name="Input 3 8 5 5 7" xfId="42374" xr:uid="{49DE60D3-33C3-4D71-9AA3-2200C5BE5E9C}"/>
    <cellStyle name="Input 3 8 5 6" xfId="2820" xr:uid="{43FDB247-06DD-49C7-BA0A-A0C49F5DFC8F}"/>
    <cellStyle name="Input 3 8 5 6 2" xfId="6870" xr:uid="{8D8DAEFF-EB30-465B-9AA5-835E3D1F777B}"/>
    <cellStyle name="Input 3 8 5 6 2 2" xfId="15085" xr:uid="{B865F1FF-F90A-48EB-B657-2BDD254B0D60}"/>
    <cellStyle name="Input 3 8 5 6 2 3" xfId="22949" xr:uid="{5F418687-0184-401E-95CA-86256CCEBBBC}"/>
    <cellStyle name="Input 3 8 5 6 2 4" xfId="30929" xr:uid="{421331F4-0697-491C-B729-B09D53358EB8}"/>
    <cellStyle name="Input 3 8 5 6 2 5" xfId="38756" xr:uid="{EC767D59-0998-4B1E-89F1-4025EDF45D11}"/>
    <cellStyle name="Input 3 8 5 6 2 6" xfId="46709" xr:uid="{1CBB9B9C-6913-4287-B76D-21BC6AD9B93C}"/>
    <cellStyle name="Input 3 8 5 6 3" xfId="11046" xr:uid="{69AEEF4D-4B98-481D-9753-1DD2754F8CC1}"/>
    <cellStyle name="Input 3 8 5 6 4" xfId="18911" xr:uid="{150DFAF9-A150-4FBD-B7C1-001EB393AAD1}"/>
    <cellStyle name="Input 3 8 5 6 5" xfId="26914" xr:uid="{AA83A169-2CCE-4295-8D2A-93721AE01D06}"/>
    <cellStyle name="Input 3 8 5 6 6" xfId="34741" xr:uid="{080640B1-A471-499C-8100-F50FFFBD2039}"/>
    <cellStyle name="Input 3 8 5 6 7" xfId="42702" xr:uid="{4A5696EA-BCB7-40E1-8A96-F67DD9127EDC}"/>
    <cellStyle name="Input 3 8 5 7" xfId="3134" xr:uid="{E5F177CA-6A4C-4742-939E-FEA15B8036CD}"/>
    <cellStyle name="Input 3 8 5 7 2" xfId="7171" xr:uid="{0D5479E3-5C2F-4468-8628-32658FCCD694}"/>
    <cellStyle name="Input 3 8 5 7 2 2" xfId="15386" xr:uid="{681F092F-71D7-4F60-B3DA-3CB9F21E8861}"/>
    <cellStyle name="Input 3 8 5 7 2 3" xfId="23250" xr:uid="{9D47F58D-F426-4696-A472-7D0B52C172A4}"/>
    <cellStyle name="Input 3 8 5 7 2 4" xfId="31230" xr:uid="{242703EE-AEE5-4127-8536-9197EA7BC15D}"/>
    <cellStyle name="Input 3 8 5 7 2 5" xfId="39057" xr:uid="{AB1E816B-4B54-4CB1-BB09-7F818F732386}"/>
    <cellStyle name="Input 3 8 5 7 2 6" xfId="47010" xr:uid="{CB48E103-3BE3-4AC7-8187-2E65D650B997}"/>
    <cellStyle name="Input 3 8 5 7 3" xfId="11358" xr:uid="{6B81107D-F5E0-4C5C-9BF2-067953D703FE}"/>
    <cellStyle name="Input 3 8 5 7 4" xfId="19225" xr:uid="{1EF2CF81-183D-4D4E-96DD-53E9DC9C08DC}"/>
    <cellStyle name="Input 3 8 5 7 5" xfId="27225" xr:uid="{A947FD70-3371-4BD4-B218-4C71EC3821AF}"/>
    <cellStyle name="Input 3 8 5 7 6" xfId="35055" xr:uid="{48E641B1-BF9E-406E-B4FB-1C54D8B803A1}"/>
    <cellStyle name="Input 3 8 5 7 7" xfId="43016" xr:uid="{766E905D-E035-46ED-B711-B916EDA2D037}"/>
    <cellStyle name="Input 3 8 5 8" xfId="3450" xr:uid="{0A3B2A3E-FB77-4E58-99EC-F769D2114262}"/>
    <cellStyle name="Input 3 8 5 8 2" xfId="7478" xr:uid="{1FF32B67-8F44-4655-AFE1-413327E1C513}"/>
    <cellStyle name="Input 3 8 5 8 2 2" xfId="15693" xr:uid="{4F8F3876-2C76-4A76-B04A-4F516F31B97C}"/>
    <cellStyle name="Input 3 8 5 8 2 3" xfId="23557" xr:uid="{0D19CDA2-BF06-4DC1-946D-53329C5FAD3D}"/>
    <cellStyle name="Input 3 8 5 8 2 4" xfId="31537" xr:uid="{BE470D9C-D1B1-47E7-9BF2-D1A50D086AAC}"/>
    <cellStyle name="Input 3 8 5 8 2 5" xfId="39364" xr:uid="{E34C16A4-49AD-4871-B292-107CBBD904DF}"/>
    <cellStyle name="Input 3 8 5 8 2 6" xfId="47317" xr:uid="{2131EBD0-7859-4E34-A31D-F1EB539DF5EC}"/>
    <cellStyle name="Input 3 8 5 8 3" xfId="11674" xr:uid="{ACDD3D3C-5C4F-4BC9-81B0-CA255C4DDD0E}"/>
    <cellStyle name="Input 3 8 5 8 4" xfId="19541" xr:uid="{19F91D21-5E92-4F46-8569-7DD33975E8FA}"/>
    <cellStyle name="Input 3 8 5 8 5" xfId="27541" xr:uid="{CAA79870-A294-4B3D-8581-BFFD4FEE0AEF}"/>
    <cellStyle name="Input 3 8 5 8 6" xfId="35371" xr:uid="{5B9D52C1-4678-4D89-A1C3-3442384A4A91}"/>
    <cellStyle name="Input 3 8 5 8 7" xfId="43332" xr:uid="{CC20F96A-2E85-4823-9544-BAF9BCF16544}"/>
    <cellStyle name="Input 3 8 5 9" xfId="3745" xr:uid="{EFF1819E-CB28-4FAD-B363-555828451FBC}"/>
    <cellStyle name="Input 3 8 5 9 2" xfId="7773" xr:uid="{7B37ACF8-7F8A-4455-96F4-362F0151AB1E}"/>
    <cellStyle name="Input 3 8 5 9 2 2" xfId="15988" xr:uid="{5A29BD79-44C4-43E4-9088-DFA46B90BF05}"/>
    <cellStyle name="Input 3 8 5 9 2 3" xfId="23852" xr:uid="{287FDEFF-635A-4ACF-AF57-569DEF388C4C}"/>
    <cellStyle name="Input 3 8 5 9 2 4" xfId="31832" xr:uid="{E1229942-65BF-4A9F-BD00-269359DCA770}"/>
    <cellStyle name="Input 3 8 5 9 2 5" xfId="39659" xr:uid="{88F3F855-BF51-4F36-8CFF-C33812C342FC}"/>
    <cellStyle name="Input 3 8 5 9 2 6" xfId="47612" xr:uid="{2561C3B1-952C-44A7-A69F-379226AA46BA}"/>
    <cellStyle name="Input 3 8 5 9 3" xfId="11969" xr:uid="{6FCD774D-6045-41D9-8922-15642EB21360}"/>
    <cellStyle name="Input 3 8 5 9 4" xfId="19836" xr:uid="{AE3D22F6-0608-4B71-9D1F-4655D79E9B9D}"/>
    <cellStyle name="Input 3 8 5 9 5" xfId="27836" xr:uid="{40138A4E-2E9A-4C9F-996D-5A9736598B03}"/>
    <cellStyle name="Input 3 8 5 9 6" xfId="35666" xr:uid="{370AA7E7-8C33-4667-9A4F-5C3A2302715D}"/>
    <cellStyle name="Input 3 8 5 9 7" xfId="43627" xr:uid="{122C81DE-D146-4235-B2C0-B0B081DA517D}"/>
    <cellStyle name="Input 3 8 6" xfId="1108" xr:uid="{121010E8-FE51-49A5-918B-ED2832ABF916}"/>
    <cellStyle name="Input 3 8 6 10" xfId="4086" xr:uid="{6440BB95-4BA1-4431-B2E4-ACF7DA31DE86}"/>
    <cellStyle name="Input 3 8 6 10 2" xfId="8097" xr:uid="{65B6E281-75E8-472A-B786-944B28BD71B8}"/>
    <cellStyle name="Input 3 8 6 10 2 2" xfId="16312" xr:uid="{B7FE7CBC-A11C-4CB1-9586-04F8EC88B6CE}"/>
    <cellStyle name="Input 3 8 6 10 2 3" xfId="24176" xr:uid="{44C1B299-BC7C-47A4-9721-288C77194E9B}"/>
    <cellStyle name="Input 3 8 6 10 2 4" xfId="32156" xr:uid="{C47581B9-38AB-4E13-84B9-964211047359}"/>
    <cellStyle name="Input 3 8 6 10 2 5" xfId="39983" xr:uid="{C2CA8A97-3952-41AE-99E3-1C7666B5AFD3}"/>
    <cellStyle name="Input 3 8 6 10 2 6" xfId="47936" xr:uid="{A1E11212-DBA7-4CB3-8E9B-D022785E8CD1}"/>
    <cellStyle name="Input 3 8 6 10 3" xfId="12308" xr:uid="{A4E6E535-8A73-41BC-B99E-70CAE1E0A651}"/>
    <cellStyle name="Input 3 8 6 10 4" xfId="20177" xr:uid="{6D16A34A-D805-4CBB-BB36-A86EEE0AFAA1}"/>
    <cellStyle name="Input 3 8 6 10 5" xfId="28173" xr:uid="{0197229C-E8F8-407F-801C-1B5F2B641123}"/>
    <cellStyle name="Input 3 8 6 10 6" xfId="36007" xr:uid="{3D1A97DC-B07E-4E1C-B9B9-ABFD72063855}"/>
    <cellStyle name="Input 3 8 6 10 7" xfId="43968" xr:uid="{6FEE52B2-C4A3-478A-A554-2228379CAC15}"/>
    <cellStyle name="Input 3 8 6 11" xfId="4377" xr:uid="{712D94A0-F9F7-494F-860B-B2E65BCE5CCD}"/>
    <cellStyle name="Input 3 8 6 11 2" xfId="8383" xr:uid="{EF16AC2C-85C2-4DDA-98B9-D881F4FC186F}"/>
    <cellStyle name="Input 3 8 6 11 2 2" xfId="16598" xr:uid="{2FED533E-6F09-409C-A1C7-C0F84A1EA3DA}"/>
    <cellStyle name="Input 3 8 6 11 2 3" xfId="24462" xr:uid="{4007C6C1-9130-4CA9-98AD-9411B1F5A448}"/>
    <cellStyle name="Input 3 8 6 11 2 4" xfId="32442" xr:uid="{761FCE7E-335A-4DC6-BDCD-EF223A9D3797}"/>
    <cellStyle name="Input 3 8 6 11 2 5" xfId="40269" xr:uid="{3A8461E1-DC2B-4955-8EEB-88A3093A6077}"/>
    <cellStyle name="Input 3 8 6 11 2 6" xfId="48222" xr:uid="{CEDDC3F5-4611-4195-BF21-4D76958014B6}"/>
    <cellStyle name="Input 3 8 6 11 3" xfId="12599" xr:uid="{C0F3E8D6-4CBA-45D7-9B86-4068B3E3E0B6}"/>
    <cellStyle name="Input 3 8 6 11 4" xfId="20468" xr:uid="{F0C0F43F-BE1C-4571-92F2-1846494F045E}"/>
    <cellStyle name="Input 3 8 6 11 5" xfId="28463" xr:uid="{2217B12A-F000-4E4D-8001-D4A006EB9B59}"/>
    <cellStyle name="Input 3 8 6 11 6" xfId="36298" xr:uid="{02E2E7C8-AFBD-400F-87D8-3476FC0D7E8F}"/>
    <cellStyle name="Input 3 8 6 11 7" xfId="44259" xr:uid="{E1D607A1-2A44-4B1F-9F2B-DA3323F0E533}"/>
    <cellStyle name="Input 3 8 6 12" xfId="4672" xr:uid="{77DDE9AF-CCF2-4B5D-B360-443F4C94D8FD}"/>
    <cellStyle name="Input 3 8 6 12 2" xfId="8662" xr:uid="{CAA63C79-39B2-4714-AADD-538DF54947C6}"/>
    <cellStyle name="Input 3 8 6 12 2 2" xfId="16877" xr:uid="{0E78414E-E628-4AFD-ADEB-BE87988C0F7A}"/>
    <cellStyle name="Input 3 8 6 12 2 3" xfId="24741" xr:uid="{79364E71-439A-40C6-B2DB-C1B329B9F69E}"/>
    <cellStyle name="Input 3 8 6 12 2 4" xfId="32721" xr:uid="{05019BE6-0301-4A11-840A-BE7E4681F861}"/>
    <cellStyle name="Input 3 8 6 12 2 5" xfId="40548" xr:uid="{893C5837-D138-41E1-A5BA-B14FD38D7569}"/>
    <cellStyle name="Input 3 8 6 12 2 6" xfId="48501" xr:uid="{F2A70BDD-1717-4347-BA09-79BFB0B2C129}"/>
    <cellStyle name="Input 3 8 6 12 3" xfId="12893" xr:uid="{DB6781DB-384F-436F-B954-5211ED773AFC}"/>
    <cellStyle name="Input 3 8 6 12 4" xfId="20763" xr:uid="{2670A315-FA2C-406C-BDA4-DA2101B2BF92}"/>
    <cellStyle name="Input 3 8 6 12 5" xfId="28756" xr:uid="{783A827C-3BDC-4B87-9B9B-7BD520FB3FCC}"/>
    <cellStyle name="Input 3 8 6 12 6" xfId="36593" xr:uid="{2F3B637F-5564-44D6-BDE0-81782FADE16D}"/>
    <cellStyle name="Input 3 8 6 12 7" xfId="44554" xr:uid="{2922A2EF-2602-47B5-8E02-27723CC8BEE8}"/>
    <cellStyle name="Input 3 8 6 13" xfId="5239" xr:uid="{A94530CF-9D77-4471-9D54-31F9EF789AAA}"/>
    <cellStyle name="Input 3 8 6 13 2" xfId="13454" xr:uid="{EF049182-84D4-4AF7-AA86-524DB2922B18}"/>
    <cellStyle name="Input 3 8 6 13 3" xfId="21318" xr:uid="{C45A64A7-A6FB-48F0-A43A-FC3A9344FAED}"/>
    <cellStyle name="Input 3 8 6 13 4" xfId="29298" xr:uid="{22F0958D-402E-4E8F-893B-84182DA99C8E}"/>
    <cellStyle name="Input 3 8 6 13 5" xfId="37125" xr:uid="{66E33894-B178-470E-A2A6-1874DDD75B2D}"/>
    <cellStyle name="Input 3 8 6 13 6" xfId="45078" xr:uid="{91DDBDCA-51A6-46DC-A615-8B462DBEE163}"/>
    <cellStyle name="Input 3 8 6 14" xfId="9337" xr:uid="{8E144696-CAC5-4E1B-9BD4-B3EC0F0C5FCA}"/>
    <cellStyle name="Input 3 8 6 15" xfId="17199" xr:uid="{5C39F8B5-290D-4C5D-AB3F-7D4549A22103}"/>
    <cellStyle name="Input 3 8 6 16" xfId="25215" xr:uid="{E8067DEB-A92F-4B5E-9FBC-9C3B986431DF}"/>
    <cellStyle name="Input 3 8 6 17" xfId="33029" xr:uid="{0A90355F-A615-4187-8DDB-4B78C4531630}"/>
    <cellStyle name="Input 3 8 6 18" xfId="40990" xr:uid="{9B107851-9A77-44F7-81CA-60C76679C9D8}"/>
    <cellStyle name="Input 3 8 6 2" xfId="1538" xr:uid="{DEC93F13-E3A2-4500-A5C5-EB18C2235A58}"/>
    <cellStyle name="Input 3 8 6 2 2" xfId="5641" xr:uid="{2ECCAE38-C767-4285-BE82-6A609B835990}"/>
    <cellStyle name="Input 3 8 6 2 2 2" xfId="13856" xr:uid="{301DCC66-9AEB-4D42-A89F-1A803A83B261}"/>
    <cellStyle name="Input 3 8 6 2 2 3" xfId="21720" xr:uid="{04A21159-7041-4093-AC0E-4FC9677F691D}"/>
    <cellStyle name="Input 3 8 6 2 2 4" xfId="29700" xr:uid="{9379A05F-724E-4473-B623-63901CC399DB}"/>
    <cellStyle name="Input 3 8 6 2 2 5" xfId="37527" xr:uid="{723CAB3A-17F6-42AE-8C53-5E39022E6580}"/>
    <cellStyle name="Input 3 8 6 2 2 6" xfId="45480" xr:uid="{06E894C8-0B0E-4B2C-8353-9C29B2F48661}"/>
    <cellStyle name="Input 3 8 6 2 3" xfId="9766" xr:uid="{41CB12FA-09D0-4BF9-A6C6-AFFF1E11296B}"/>
    <cellStyle name="Input 3 8 6 2 4" xfId="17629" xr:uid="{0552F9DA-9E44-4366-9BDA-B09E1E6C9386}"/>
    <cellStyle name="Input 3 8 6 2 5" xfId="25640" xr:uid="{40C18724-9961-4838-9148-BB6D2217F860}"/>
    <cellStyle name="Input 3 8 6 2 6" xfId="33459" xr:uid="{E3041055-6B71-420B-8600-83751AA510CA}"/>
    <cellStyle name="Input 3 8 6 2 7" xfId="41420" xr:uid="{91760B3A-41FC-4A41-A3AE-4D6CE6E6274E}"/>
    <cellStyle name="Input 3 8 6 3" xfId="1881" xr:uid="{59395118-8D97-4AF4-B678-8E6B8713FC50}"/>
    <cellStyle name="Input 3 8 6 3 2" xfId="5960" xr:uid="{F61DB8A3-5814-4105-BE5E-96DCA097CA0F}"/>
    <cellStyle name="Input 3 8 6 3 2 2" xfId="14175" xr:uid="{209683EF-6E4C-4946-A4A9-F7C6B04F720E}"/>
    <cellStyle name="Input 3 8 6 3 2 3" xfId="22039" xr:uid="{03788606-71E4-48A3-B942-6A9483FBF15F}"/>
    <cellStyle name="Input 3 8 6 3 2 4" xfId="30019" xr:uid="{90FDD1F7-013E-4330-BE53-C7F1AF103326}"/>
    <cellStyle name="Input 3 8 6 3 2 5" xfId="37846" xr:uid="{CC2B5164-AB9A-427D-8E95-7F909E1B489C}"/>
    <cellStyle name="Input 3 8 6 3 2 6" xfId="45799" xr:uid="{C632F5D5-4829-4001-B79B-CC570D603371}"/>
    <cellStyle name="Input 3 8 6 3 3" xfId="10107" xr:uid="{1192B6B7-2FCD-49F2-B0CC-32B15904C0A4}"/>
    <cellStyle name="Input 3 8 6 3 4" xfId="17972" xr:uid="{006EA660-1781-4015-8C5F-82A1F5E3C234}"/>
    <cellStyle name="Input 3 8 6 3 5" xfId="25979" xr:uid="{9104F2B1-1BE4-4F23-A13C-A5E61CDBD338}"/>
    <cellStyle name="Input 3 8 6 3 6" xfId="33802" xr:uid="{00F00DA8-E2B6-4132-9185-F7092313BA03}"/>
    <cellStyle name="Input 3 8 6 3 7" xfId="41763" xr:uid="{83D785B5-5A74-464D-9A78-F082348DB7C9}"/>
    <cellStyle name="Input 3 8 6 4" xfId="2215" xr:uid="{8F0AC8CF-6135-40D8-821E-8C5166F51690}"/>
    <cellStyle name="Input 3 8 6 4 2" xfId="6289" xr:uid="{5311FD5F-4EA9-4902-944F-BC8D57C1CF93}"/>
    <cellStyle name="Input 3 8 6 4 2 2" xfId="14504" xr:uid="{B8B2D859-1D6F-4AAC-BB89-534A5587B4DC}"/>
    <cellStyle name="Input 3 8 6 4 2 3" xfId="22368" xr:uid="{C87F78B6-CF42-4606-AA85-A493BE956DE4}"/>
    <cellStyle name="Input 3 8 6 4 2 4" xfId="30348" xr:uid="{EB3E4FD4-1A33-4CAF-987B-D8E70A0E8AA5}"/>
    <cellStyle name="Input 3 8 6 4 2 5" xfId="38175" xr:uid="{A77856FC-392C-4969-8267-B51BFE83BFA9}"/>
    <cellStyle name="Input 3 8 6 4 2 6" xfId="46128" xr:uid="{97A6C578-CBEC-4EFB-9B00-9994E0A1E6B2}"/>
    <cellStyle name="Input 3 8 6 4 3" xfId="10441" xr:uid="{4BE179EF-E72D-4F59-ABBE-09B3E483C563}"/>
    <cellStyle name="Input 3 8 6 4 4" xfId="18306" xr:uid="{A7E93D5A-860E-420F-9DBB-69C1D7B3FCD2}"/>
    <cellStyle name="Input 3 8 6 4 5" xfId="26313" xr:uid="{47C4A289-C414-47A3-9ED0-04A757DF42BD}"/>
    <cellStyle name="Input 3 8 6 4 6" xfId="34136" xr:uid="{AACB7D25-BA3E-4067-86A4-8F796F224785}"/>
    <cellStyle name="Input 3 8 6 4 7" xfId="42097" xr:uid="{BA3546D7-56B9-4F3F-BBEF-E4E489BC326F}"/>
    <cellStyle name="Input 3 8 6 5" xfId="2535" xr:uid="{C897EBCD-9E9F-487D-8C99-E3F079F6A366}"/>
    <cellStyle name="Input 3 8 6 5 2" xfId="6591" xr:uid="{D76E85F5-65BA-4367-A032-B19481AD71B6}"/>
    <cellStyle name="Input 3 8 6 5 2 2" xfId="14806" xr:uid="{1847FCE3-E8E6-49E0-9919-CD2A7D35B367}"/>
    <cellStyle name="Input 3 8 6 5 2 3" xfId="22670" xr:uid="{2D887844-BDA4-4EBC-8AC0-52C948C90036}"/>
    <cellStyle name="Input 3 8 6 5 2 4" xfId="30650" xr:uid="{94067834-8C0F-4D3E-9876-B73864A90573}"/>
    <cellStyle name="Input 3 8 6 5 2 5" xfId="38477" xr:uid="{55B2DA8A-5C38-41A0-859B-0B1C99263707}"/>
    <cellStyle name="Input 3 8 6 5 2 6" xfId="46430" xr:uid="{1AB96126-E68E-465F-8E69-8A9C31ABDFBA}"/>
    <cellStyle name="Input 3 8 6 5 3" xfId="10761" xr:uid="{98E4BCE0-B6F1-4F10-9C13-AC114B92B36C}"/>
    <cellStyle name="Input 3 8 6 5 4" xfId="18626" xr:uid="{5381126C-7A76-4631-B540-4E542E05F0D0}"/>
    <cellStyle name="Input 3 8 6 5 5" xfId="26629" xr:uid="{EA612143-EADE-415D-963B-16ECCABDED21}"/>
    <cellStyle name="Input 3 8 6 5 6" xfId="34456" xr:uid="{EEF8A6FC-A90E-49AE-9C15-C9CCD10C6CC4}"/>
    <cellStyle name="Input 3 8 6 5 7" xfId="42417" xr:uid="{038BDCB7-E7C8-420C-8180-4F351E895BBB}"/>
    <cellStyle name="Input 3 8 6 6" xfId="2861" xr:uid="{F458EB14-8C43-4534-9603-B5954147BDD2}"/>
    <cellStyle name="Input 3 8 6 6 2" xfId="6911" xr:uid="{7E1646EC-C9F8-40B4-BD4A-23897519F7DD}"/>
    <cellStyle name="Input 3 8 6 6 2 2" xfId="15126" xr:uid="{96E56D3D-7973-4E8C-A25D-4BF64F796844}"/>
    <cellStyle name="Input 3 8 6 6 2 3" xfId="22990" xr:uid="{76772834-2C07-48BC-BFCE-4B3756A928A3}"/>
    <cellStyle name="Input 3 8 6 6 2 4" xfId="30970" xr:uid="{9CCCAA6C-D0D0-4070-95D5-344796605A6D}"/>
    <cellStyle name="Input 3 8 6 6 2 5" xfId="38797" xr:uid="{5A0483B3-E66A-4A8A-87E0-6F5F7E007A88}"/>
    <cellStyle name="Input 3 8 6 6 2 6" xfId="46750" xr:uid="{B68806EF-778A-4C78-92C4-209821940E8A}"/>
    <cellStyle name="Input 3 8 6 6 3" xfId="11087" xr:uid="{02D60E91-728E-466B-9C29-58863F9C4113}"/>
    <cellStyle name="Input 3 8 6 6 4" xfId="18952" xr:uid="{2C5B641A-C8B4-4ACB-A66E-3EE23EF32DDA}"/>
    <cellStyle name="Input 3 8 6 6 5" xfId="26955" xr:uid="{D59CB13B-1A4E-4931-BF8C-B0A1EE716AC7}"/>
    <cellStyle name="Input 3 8 6 6 6" xfId="34782" xr:uid="{71778488-0A6E-4934-8586-280D0B9F6A05}"/>
    <cellStyle name="Input 3 8 6 6 7" xfId="42743" xr:uid="{2912BC2F-4E62-4477-8CFD-A3B5597D282F}"/>
    <cellStyle name="Input 3 8 6 7" xfId="3177" xr:uid="{46F9B1BC-F902-49CF-8761-53C19B7D8851}"/>
    <cellStyle name="Input 3 8 6 7 2" xfId="7210" xr:uid="{46728C1C-5A16-4DB1-9C9E-AE5834599F1F}"/>
    <cellStyle name="Input 3 8 6 7 2 2" xfId="15425" xr:uid="{9103DA9B-C60F-41A0-B964-0457BA9C011B}"/>
    <cellStyle name="Input 3 8 6 7 2 3" xfId="23289" xr:uid="{99BA0922-D3FC-4E89-88E3-D0B261BC3D39}"/>
    <cellStyle name="Input 3 8 6 7 2 4" xfId="31269" xr:uid="{E7C027FB-262B-486B-8E76-26B8657F1641}"/>
    <cellStyle name="Input 3 8 6 7 2 5" xfId="39096" xr:uid="{17D36A61-3089-495F-BF4D-90724213FA0C}"/>
    <cellStyle name="Input 3 8 6 7 2 6" xfId="47049" xr:uid="{FFB5F26C-D8E2-4FD0-A479-989564F16817}"/>
    <cellStyle name="Input 3 8 6 7 3" xfId="11401" xr:uid="{5521D89A-0E43-4D8A-BFE7-1F88EF995DF6}"/>
    <cellStyle name="Input 3 8 6 7 4" xfId="19268" xr:uid="{320F613C-BEEC-4A47-B912-11D0844D677C}"/>
    <cellStyle name="Input 3 8 6 7 5" xfId="27268" xr:uid="{5E4A4AD0-00CC-4139-BD67-ABA0910DFCEC}"/>
    <cellStyle name="Input 3 8 6 7 6" xfId="35098" xr:uid="{0887EB0E-8B31-4EE1-B530-3132451CF46E}"/>
    <cellStyle name="Input 3 8 6 7 7" xfId="43059" xr:uid="{46A8E2BC-3145-4719-A58C-DB08E7EA72CA}"/>
    <cellStyle name="Input 3 8 6 8" xfId="3490" xr:uid="{C5D983AB-ABC2-45B6-981B-8C2C505A4946}"/>
    <cellStyle name="Input 3 8 6 8 2" xfId="7518" xr:uid="{C5CA568A-5640-4F0A-B11D-EE53E7CF8902}"/>
    <cellStyle name="Input 3 8 6 8 2 2" xfId="15733" xr:uid="{416BE544-BCCB-443D-AFC6-275D7DBEBF5F}"/>
    <cellStyle name="Input 3 8 6 8 2 3" xfId="23597" xr:uid="{8DAD677F-A07A-4502-BD5E-458AE46F9A3A}"/>
    <cellStyle name="Input 3 8 6 8 2 4" xfId="31577" xr:uid="{9BEE56DE-C4FE-47B4-998D-737C1D9991A6}"/>
    <cellStyle name="Input 3 8 6 8 2 5" xfId="39404" xr:uid="{4E6A7F60-F3A5-470B-9B8D-C4C43D2ECF95}"/>
    <cellStyle name="Input 3 8 6 8 2 6" xfId="47357" xr:uid="{E981EA39-CE85-4243-8757-0608602AEAA5}"/>
    <cellStyle name="Input 3 8 6 8 3" xfId="11714" xr:uid="{B5791AFC-BB58-49A9-92C0-7DC47DAA53A9}"/>
    <cellStyle name="Input 3 8 6 8 4" xfId="19581" xr:uid="{F3EE02DE-7297-4BB8-B11A-961D727E600C}"/>
    <cellStyle name="Input 3 8 6 8 5" xfId="27581" xr:uid="{9436B708-6A7A-4C07-B046-63F38CA4D842}"/>
    <cellStyle name="Input 3 8 6 8 6" xfId="35411" xr:uid="{09DD1B1F-63C7-4C50-8211-A3BCB4CEF136}"/>
    <cellStyle name="Input 3 8 6 8 7" xfId="43372" xr:uid="{DB573626-2269-403F-8267-61298BDE6C4E}"/>
    <cellStyle name="Input 3 8 6 9" xfId="3786" xr:uid="{56FDE0F8-1423-40F3-88C3-7D682DF865DC}"/>
    <cellStyle name="Input 3 8 6 9 2" xfId="7814" xr:uid="{1ECB89C9-E901-475C-8EA3-31E9D540B8FC}"/>
    <cellStyle name="Input 3 8 6 9 2 2" xfId="16029" xr:uid="{03CA132C-2EF1-4745-8596-8D3093C247C7}"/>
    <cellStyle name="Input 3 8 6 9 2 3" xfId="23893" xr:uid="{FDD13ABF-B1B0-4A5A-983E-8E8477F887F1}"/>
    <cellStyle name="Input 3 8 6 9 2 4" xfId="31873" xr:uid="{246E1431-A327-4A34-B155-C1C95703B05B}"/>
    <cellStyle name="Input 3 8 6 9 2 5" xfId="39700" xr:uid="{FC0CB805-6A8B-4DA6-A820-59DC630D32BC}"/>
    <cellStyle name="Input 3 8 6 9 2 6" xfId="47653" xr:uid="{0F1AE46F-A942-4846-A6F4-224E5126237E}"/>
    <cellStyle name="Input 3 8 6 9 3" xfId="12010" xr:uid="{976F4EF5-DB42-470A-B68E-EDA992346954}"/>
    <cellStyle name="Input 3 8 6 9 4" xfId="19877" xr:uid="{19A77208-3F6E-431C-8FC4-648DAB4D87BC}"/>
    <cellStyle name="Input 3 8 6 9 5" xfId="27877" xr:uid="{68EDEB8A-FB1F-486F-AEF6-EF6146A1CB12}"/>
    <cellStyle name="Input 3 8 6 9 6" xfId="35707" xr:uid="{41637226-2A0F-4531-979D-1A35BE9C5E34}"/>
    <cellStyle name="Input 3 8 6 9 7" xfId="43668" xr:uid="{DA5B5541-9B43-43FC-A397-D094C75646CB}"/>
    <cellStyle name="Input 3 8 7" xfId="1289" xr:uid="{B69D4C17-1040-49A7-80B9-1DC2F300ECC3}"/>
    <cellStyle name="Input 3 8 7 2" xfId="5407" xr:uid="{8E4828FA-03F3-415C-BA36-3A2C1DE2D872}"/>
    <cellStyle name="Input 3 8 7 2 2" xfId="13622" xr:uid="{02B7635F-4CFE-472A-A23B-84EFC38119B7}"/>
    <cellStyle name="Input 3 8 7 2 3" xfId="21486" xr:uid="{0FF0ABCF-3675-4F2B-97FA-479D77DC576D}"/>
    <cellStyle name="Input 3 8 7 2 4" xfId="29466" xr:uid="{46502C13-CA4B-498E-A99E-8732E442246A}"/>
    <cellStyle name="Input 3 8 7 2 5" xfId="37293" xr:uid="{64E61E6F-C04F-4EF2-9356-03A17E211A07}"/>
    <cellStyle name="Input 3 8 7 2 6" xfId="45246" xr:uid="{8B038846-8E16-4319-AE8A-2C7B87380148}"/>
    <cellStyle name="Input 3 8 7 3" xfId="9518" xr:uid="{DEF2E994-E1F5-4A09-BDB1-1F0C28625825}"/>
    <cellStyle name="Input 3 8 7 4" xfId="17380" xr:uid="{30CDFA3F-3968-40DF-BA95-C168AE93DA95}"/>
    <cellStyle name="Input 3 8 7 5" xfId="25393" xr:uid="{4C97EE95-7E5F-4538-BBD5-38AB9A1E09C0}"/>
    <cellStyle name="Input 3 8 7 6" xfId="33210" xr:uid="{E1C70316-9BEB-4737-ABAE-30B6B0CA4192}"/>
    <cellStyle name="Input 3 8 7 7" xfId="41171" xr:uid="{4196D4E0-D521-4B1A-8C2F-F0F424A47E05}"/>
    <cellStyle name="Input 3 8 8" xfId="1633" xr:uid="{4E2AE6E9-8FA1-4647-AB92-43F375920F41}"/>
    <cellStyle name="Input 3 8 8 2" xfId="5728" xr:uid="{EA5CE23D-2B58-4A1D-81F5-49CCB77AE31C}"/>
    <cellStyle name="Input 3 8 8 2 2" xfId="13943" xr:uid="{001495B2-BC4A-446E-9BA0-C1AD4D9AA74C}"/>
    <cellStyle name="Input 3 8 8 2 3" xfId="21807" xr:uid="{35893F4C-6166-4AD7-965B-F0B11C384AE8}"/>
    <cellStyle name="Input 3 8 8 2 4" xfId="29787" xr:uid="{91455016-478D-46A0-8070-2831CDD229FB}"/>
    <cellStyle name="Input 3 8 8 2 5" xfId="37614" xr:uid="{127D9A58-90B8-4B37-9FFA-4A754766C71E}"/>
    <cellStyle name="Input 3 8 8 2 6" xfId="45567" xr:uid="{7DDC2A28-D5DE-482C-8A9A-038B37725208}"/>
    <cellStyle name="Input 3 8 8 3" xfId="9860" xr:uid="{F9933E06-0CA1-4763-B035-35AFA425C98F}"/>
    <cellStyle name="Input 3 8 8 4" xfId="17724" xr:uid="{61ED91AF-4878-4896-AC16-D3846857B7D0}"/>
    <cellStyle name="Input 3 8 8 5" xfId="25734" xr:uid="{6DB70E8E-7CC4-4713-B344-15900CA5ADE2}"/>
    <cellStyle name="Input 3 8 8 6" xfId="33554" xr:uid="{C01EDEB0-0E08-431F-B105-24461EB8D034}"/>
    <cellStyle name="Input 3 8 8 7" xfId="41515" xr:uid="{2144CC5F-BBBC-49F2-AB75-497B300118A7}"/>
    <cellStyle name="Input 3 8 9" xfId="1972" xr:uid="{F8E65FAE-2459-456D-911D-CEC1F233D8CF}"/>
    <cellStyle name="Input 3 8 9 2" xfId="6046" xr:uid="{EA95645F-2C19-41EC-ABD9-1F3A68C70B82}"/>
    <cellStyle name="Input 3 8 9 2 2" xfId="14261" xr:uid="{B37C4C43-5FA2-4244-A559-B04BA17BDF98}"/>
    <cellStyle name="Input 3 8 9 2 3" xfId="22125" xr:uid="{731A9512-55DC-4534-8DB2-DC387DC19419}"/>
    <cellStyle name="Input 3 8 9 2 4" xfId="30105" xr:uid="{1DFA4527-B47C-464C-89D6-72AB0F6996F1}"/>
    <cellStyle name="Input 3 8 9 2 5" xfId="37932" xr:uid="{D9FC9731-900E-4B58-8331-769373F2F67A}"/>
    <cellStyle name="Input 3 8 9 2 6" xfId="45885" xr:uid="{31B8DED2-2E1E-409A-8372-E606562DFB3E}"/>
    <cellStyle name="Input 3 8 9 3" xfId="10198" xr:uid="{FAA04E69-A2C4-4F44-B175-C21E23069EB1}"/>
    <cellStyle name="Input 3 8 9 4" xfId="18063" xr:uid="{CE44B549-B75A-479D-9BDF-DA32792CD150}"/>
    <cellStyle name="Input 3 8 9 5" xfId="26070" xr:uid="{CE55E545-E86E-4259-B1FE-19E4000F62B8}"/>
    <cellStyle name="Input 3 8 9 6" xfId="33893" xr:uid="{4918FA29-5DDB-456C-8441-8E06C1E3E205}"/>
    <cellStyle name="Input 3 8 9 7" xfId="41854" xr:uid="{8C68C0D9-989D-4C20-A564-5B8A5D9ECC9B}"/>
    <cellStyle name="Input 3 9" xfId="918" xr:uid="{0F3406DD-E30B-4995-A8F3-987A7A8A549F}"/>
    <cellStyle name="Input 3 9 10" xfId="3896" xr:uid="{B0197834-60DA-42B7-AE5A-BF7DE62BB931}"/>
    <cellStyle name="Input 3 9 10 2" xfId="7916" xr:uid="{E04FB7B4-9474-4C1D-8B41-E11618D2789F}"/>
    <cellStyle name="Input 3 9 10 2 2" xfId="16131" xr:uid="{F2E0B9FB-E745-485B-98BF-FD3588965740}"/>
    <cellStyle name="Input 3 9 10 2 3" xfId="23995" xr:uid="{4A4AA27D-488F-4E52-927E-8B446173440A}"/>
    <cellStyle name="Input 3 9 10 2 4" xfId="31975" xr:uid="{011C815E-6994-4AF4-81D2-8ADF338D81DA}"/>
    <cellStyle name="Input 3 9 10 2 5" xfId="39802" xr:uid="{1076B5EF-F00F-4125-BFEE-FDA8EE63EF54}"/>
    <cellStyle name="Input 3 9 10 2 6" xfId="47755" xr:uid="{A78711A7-344B-4BF0-8EBD-7B3A3BE2B2CB}"/>
    <cellStyle name="Input 3 9 10 3" xfId="12118" xr:uid="{C93BD483-300D-4863-BB50-1821E333B270}"/>
    <cellStyle name="Input 3 9 10 4" xfId="19987" xr:uid="{5EF26282-B201-4242-8A5F-3E1BB7585BFF}"/>
    <cellStyle name="Input 3 9 10 5" xfId="27984" xr:uid="{676B43F2-63C2-42AF-85A6-84C2C02F8E85}"/>
    <cellStyle name="Input 3 9 10 6" xfId="35817" xr:uid="{14D0684E-7461-41CB-8F7E-871C539962D0}"/>
    <cellStyle name="Input 3 9 10 7" xfId="43778" xr:uid="{CDEFBCBE-51B6-48E8-A2FA-5AF084C79CBF}"/>
    <cellStyle name="Input 3 9 11" xfId="4196" xr:uid="{50EC7CB4-7A14-4A16-87BE-1E538BEBD034}"/>
    <cellStyle name="Input 3 9 11 2" xfId="8202" xr:uid="{71AD26CC-EF49-4644-9B9C-A8D3F28CF37C}"/>
    <cellStyle name="Input 3 9 11 2 2" xfId="16417" xr:uid="{823A40A5-8CDE-4CF2-B5A9-A1ABEBFA0F38}"/>
    <cellStyle name="Input 3 9 11 2 3" xfId="24281" xr:uid="{66970C42-F75F-4730-9AD8-AC2DC89C6485}"/>
    <cellStyle name="Input 3 9 11 2 4" xfId="32261" xr:uid="{FDC84632-6B05-4973-989B-9DF21E5E78F8}"/>
    <cellStyle name="Input 3 9 11 2 5" xfId="40088" xr:uid="{B1A7975D-B51B-4E8D-B57D-DE6E5A9A1E85}"/>
    <cellStyle name="Input 3 9 11 2 6" xfId="48041" xr:uid="{46821195-86FB-48E4-8DBC-82A0D2B9B990}"/>
    <cellStyle name="Input 3 9 11 3" xfId="12418" xr:uid="{92A4EFDA-6C61-4BB9-B1A1-DB0F242FA6AF}"/>
    <cellStyle name="Input 3 9 11 4" xfId="20287" xr:uid="{32447414-770A-4510-8E58-B4B8C9AC5F53}"/>
    <cellStyle name="Input 3 9 11 5" xfId="28282" xr:uid="{A2869363-8E48-4113-AC9C-B0DA5A99B3E3}"/>
    <cellStyle name="Input 3 9 11 6" xfId="36117" xr:uid="{8AF0B817-93D3-4933-9D28-6D02BE36DBD3}"/>
    <cellStyle name="Input 3 9 11 7" xfId="44078" xr:uid="{57EAC3AD-DC8C-4950-8C83-0C07EAA26A3F}"/>
    <cellStyle name="Input 3 9 12" xfId="4482" xr:uid="{9A8F6304-9329-4915-A4C8-4EB4537B1729}"/>
    <cellStyle name="Input 3 9 12 2" xfId="8481" xr:uid="{FC114E09-B568-4319-B8DE-39046BD7A972}"/>
    <cellStyle name="Input 3 9 12 2 2" xfId="16696" xr:uid="{6EDA830A-6FA7-4C07-8A37-6BC71B5F7425}"/>
    <cellStyle name="Input 3 9 12 2 3" xfId="24560" xr:uid="{C9E4856E-DA32-4757-854D-5FCAF154B59A}"/>
    <cellStyle name="Input 3 9 12 2 4" xfId="32540" xr:uid="{DD4F9CFD-7748-478A-9FAF-9B42AB7EC22B}"/>
    <cellStyle name="Input 3 9 12 2 5" xfId="40367" xr:uid="{A1D8E3A3-B247-488D-A307-97EB42AFA620}"/>
    <cellStyle name="Input 3 9 12 2 6" xfId="48320" xr:uid="{83674582-8BB1-4875-BE2E-BE20DF1EA617}"/>
    <cellStyle name="Input 3 9 12 3" xfId="12703" xr:uid="{7B7E0B67-9D16-43DF-A443-33793AC84B14}"/>
    <cellStyle name="Input 3 9 12 4" xfId="20573" xr:uid="{FB908BF7-E393-4201-AD61-A01F57E20D6F}"/>
    <cellStyle name="Input 3 9 12 5" xfId="28566" xr:uid="{65DFD304-5993-4CA3-946B-377091BE7EFE}"/>
    <cellStyle name="Input 3 9 12 6" xfId="36403" xr:uid="{8A0DED15-C83D-4223-BE26-53ED380BB869}"/>
    <cellStyle name="Input 3 9 12 7" xfId="44364" xr:uid="{3FD70ECE-2CFD-4962-8417-F1D484EE4472}"/>
    <cellStyle name="Input 3 9 13" xfId="5058" xr:uid="{450A744C-3F4F-40B2-B2FB-8E5F0F135ABA}"/>
    <cellStyle name="Input 3 9 13 2" xfId="13273" xr:uid="{7524016C-13C0-4EBD-8C5E-615BD9791D1B}"/>
    <cellStyle name="Input 3 9 13 3" xfId="21137" xr:uid="{E8E6B8D3-BE53-4FA1-B70D-42530434E20D}"/>
    <cellStyle name="Input 3 9 13 4" xfId="29117" xr:uid="{0B2FDA65-F566-4424-BF77-6D848E983685}"/>
    <cellStyle name="Input 3 9 13 5" xfId="36944" xr:uid="{CDC89B3A-A895-4045-BEB1-38D0A96E85A0}"/>
    <cellStyle name="Input 3 9 13 6" xfId="44897" xr:uid="{E325A41A-989A-42D4-A320-133138DAF1BB}"/>
    <cellStyle name="Input 3 9 14" xfId="9147" xr:uid="{A69E936D-8E35-4F69-8A12-3001C4830B50}"/>
    <cellStyle name="Input 3 9 15" xfId="17009" xr:uid="{A82D825D-C8D9-4E5A-A8B6-00430DB4ACDA}"/>
    <cellStyle name="Input 3 9 16" xfId="25026" xr:uid="{5956F03A-8B5F-44C3-A604-40328B0E439C}"/>
    <cellStyle name="Input 3 9 17" xfId="32839" xr:uid="{4766524B-BB8C-48DD-92DA-0DDBC57AFDA9}"/>
    <cellStyle name="Input 3 9 18" xfId="40800" xr:uid="{6BC95185-2AB3-402E-B718-D7B74CB844F9}"/>
    <cellStyle name="Input 3 9 2" xfId="1348" xr:uid="{6926A23A-DFE4-41B0-B74A-E39F432C55F3}"/>
    <cellStyle name="Input 3 9 2 2" xfId="5460" xr:uid="{FA9FB6D5-2C68-42CF-AA6C-FDA59CB5629C}"/>
    <cellStyle name="Input 3 9 2 2 2" xfId="13675" xr:uid="{E479E591-23F0-45F0-9F38-877180471A16}"/>
    <cellStyle name="Input 3 9 2 2 3" xfId="21539" xr:uid="{3B5CCB1D-5C47-43D5-842B-B75C687583D5}"/>
    <cellStyle name="Input 3 9 2 2 4" xfId="29519" xr:uid="{AE6B1272-E645-4FBE-9B5F-DFBDDF151B95}"/>
    <cellStyle name="Input 3 9 2 2 5" xfId="37346" xr:uid="{688503A5-B21E-443B-A7F3-F5A0B74BD6C0}"/>
    <cellStyle name="Input 3 9 2 2 6" xfId="45299" xr:uid="{5347BA5E-B425-425B-BDF1-E5C432AC2EF2}"/>
    <cellStyle name="Input 3 9 2 3" xfId="9577" xr:uid="{883993B4-6488-41F0-8167-CC3DD94D9C46}"/>
    <cellStyle name="Input 3 9 2 4" xfId="17439" xr:uid="{1BBDD682-7249-4F9A-BB5D-081BDFE28EF3}"/>
    <cellStyle name="Input 3 9 2 5" xfId="25450" xr:uid="{58BE4B1C-BD0C-4BEE-87D8-46D9C5E69E88}"/>
    <cellStyle name="Input 3 9 2 6" xfId="33269" xr:uid="{5825FF1D-BA8F-406C-8D03-83592C05E73E}"/>
    <cellStyle name="Input 3 9 2 7" xfId="41230" xr:uid="{F68726F5-935F-4950-A72C-EDE5A1CFEF25}"/>
    <cellStyle name="Input 3 9 3" xfId="1691" xr:uid="{4459AEAC-74FA-4EA3-8A7C-A664E7C2A865}"/>
    <cellStyle name="Input 3 9 3 2" xfId="5779" xr:uid="{C66ADF1D-EE9D-409F-9DA6-8D6363CFC831}"/>
    <cellStyle name="Input 3 9 3 2 2" xfId="13994" xr:uid="{A511D01A-2644-4F07-8AEA-6094B8A9EBB3}"/>
    <cellStyle name="Input 3 9 3 2 3" xfId="21858" xr:uid="{D0A2DCE9-A9BA-4E3C-8858-65716C8FD74E}"/>
    <cellStyle name="Input 3 9 3 2 4" xfId="29838" xr:uid="{C1C4F3E3-45CB-4083-BEB8-F5C76CDE12A8}"/>
    <cellStyle name="Input 3 9 3 2 5" xfId="37665" xr:uid="{78D551CB-917F-4F29-AB68-E954987753CA}"/>
    <cellStyle name="Input 3 9 3 2 6" xfId="45618" xr:uid="{CBDA4505-CF36-4041-89F1-2229680201C1}"/>
    <cellStyle name="Input 3 9 3 3" xfId="9917" xr:uid="{70CD1E35-4BB6-446D-9B4B-D0170338A224}"/>
    <cellStyle name="Input 3 9 3 4" xfId="17782" xr:uid="{0B550AA3-22FA-4BE4-9005-F7064F74724D}"/>
    <cellStyle name="Input 3 9 3 5" xfId="25790" xr:uid="{22500302-066B-4A31-AF8E-A71C299737BD}"/>
    <cellStyle name="Input 3 9 3 6" xfId="33612" xr:uid="{4D73D72A-2097-4073-8596-490AB26DDD6E}"/>
    <cellStyle name="Input 3 9 3 7" xfId="41573" xr:uid="{D4D9D495-6BA1-406D-8367-A9455EA63F67}"/>
    <cellStyle name="Input 3 9 4" xfId="2026" xr:uid="{542319ED-D144-4D76-8AD1-23B15C23211C}"/>
    <cellStyle name="Input 3 9 4 2" xfId="6100" xr:uid="{D7FF362B-DA68-46BD-979F-FA061C576A42}"/>
    <cellStyle name="Input 3 9 4 2 2" xfId="14315" xr:uid="{B462D824-6F88-47A6-AF86-F2C0595DD766}"/>
    <cellStyle name="Input 3 9 4 2 3" xfId="22179" xr:uid="{AA6FB026-5505-4988-A717-104DC3465A32}"/>
    <cellStyle name="Input 3 9 4 2 4" xfId="30159" xr:uid="{A2050DC4-9ABC-4973-86A6-5CED0501EBA3}"/>
    <cellStyle name="Input 3 9 4 2 5" xfId="37986" xr:uid="{3A177E42-85B6-4230-B565-161927096E45}"/>
    <cellStyle name="Input 3 9 4 2 6" xfId="45939" xr:uid="{E8E3B309-598E-4060-87F4-BCCE90E9D736}"/>
    <cellStyle name="Input 3 9 4 3" xfId="10252" xr:uid="{D3CDC02D-3D38-494E-9456-297DBE7D2B91}"/>
    <cellStyle name="Input 3 9 4 4" xfId="18117" xr:uid="{5DB4A69F-FFB2-4F9B-9A29-F59D8C995BB2}"/>
    <cellStyle name="Input 3 9 4 5" xfId="26124" xr:uid="{873F3CAE-13DA-4259-8428-B54D99C63F8C}"/>
    <cellStyle name="Input 3 9 4 6" xfId="33947" xr:uid="{2B5C4DA2-2B5A-46FB-AD4C-8A8FDB80A82E}"/>
    <cellStyle name="Input 3 9 4 7" xfId="41908" xr:uid="{FDFC1C1A-A48E-4058-9831-E61E52D43DD6}"/>
    <cellStyle name="Input 3 9 5" xfId="2345" xr:uid="{A8139491-EFE4-47F0-A225-E20F3957136F}"/>
    <cellStyle name="Input 3 9 5 2" xfId="6410" xr:uid="{B4C9AAE9-4063-45BF-A0DB-3DB48B5CF8E5}"/>
    <cellStyle name="Input 3 9 5 2 2" xfId="14625" xr:uid="{A10C4CD4-CAE3-44E1-B20C-4D981EB5E402}"/>
    <cellStyle name="Input 3 9 5 2 3" xfId="22489" xr:uid="{3B1562D0-4F4B-4E90-B12F-0A4A32B6D6F1}"/>
    <cellStyle name="Input 3 9 5 2 4" xfId="30469" xr:uid="{FDB1F2E8-4BB7-4625-86A6-3B3D65383DC0}"/>
    <cellStyle name="Input 3 9 5 2 5" xfId="38296" xr:uid="{91E57C54-95A1-4417-B517-4E8DE08163A9}"/>
    <cellStyle name="Input 3 9 5 2 6" xfId="46249" xr:uid="{5F3A81E8-4FA1-4246-9888-F0F9A22A1E5E}"/>
    <cellStyle name="Input 3 9 5 3" xfId="10571" xr:uid="{85581453-9C72-4529-8921-AD4DD7A801C3}"/>
    <cellStyle name="Input 3 9 5 4" xfId="18436" xr:uid="{7EF3667B-DD7D-4A47-9C28-C4A335C26ABE}"/>
    <cellStyle name="Input 3 9 5 5" xfId="26440" xr:uid="{A13CFA53-7E72-444C-AF9E-F5272FB55D8A}"/>
    <cellStyle name="Input 3 9 5 6" xfId="34266" xr:uid="{2249A517-6823-431E-B9FB-35E20C1E75A7}"/>
    <cellStyle name="Input 3 9 5 7" xfId="42227" xr:uid="{23C9BA6D-700E-4266-BC90-5BA4175039EE}"/>
    <cellStyle name="Input 3 9 6" xfId="2674" xr:uid="{67477F4F-A844-4A5C-BF45-77114819E7C7}"/>
    <cellStyle name="Input 3 9 6 2" xfId="6724" xr:uid="{9CFD3734-203C-4C6D-BDDD-7E71B74D2BE3}"/>
    <cellStyle name="Input 3 9 6 2 2" xfId="14939" xr:uid="{8B7E119A-9EDF-47F3-8728-9FC63B34BA9F}"/>
    <cellStyle name="Input 3 9 6 2 3" xfId="22803" xr:uid="{25962A88-3542-4680-A4FC-F46883EC5CEE}"/>
    <cellStyle name="Input 3 9 6 2 4" xfId="30783" xr:uid="{4FE22B6B-589C-47A8-99B4-0EEAFD18F16E}"/>
    <cellStyle name="Input 3 9 6 2 5" xfId="38610" xr:uid="{56B77B64-4315-433A-B24A-133AC816CBCE}"/>
    <cellStyle name="Input 3 9 6 2 6" xfId="46563" xr:uid="{98283517-CCF6-4E4A-A48C-6B22F90919D3}"/>
    <cellStyle name="Input 3 9 6 3" xfId="10900" xr:uid="{202E1F25-5F21-4E4E-AE26-5F1FD43094DC}"/>
    <cellStyle name="Input 3 9 6 4" xfId="18765" xr:uid="{E4D20070-F90C-48A2-86C6-6BBC000BE318}"/>
    <cellStyle name="Input 3 9 6 5" xfId="26768" xr:uid="{67C4AEBB-92A9-453D-BB0B-CEA2F59F5F0C}"/>
    <cellStyle name="Input 3 9 6 6" xfId="34595" xr:uid="{9E5CF995-68F6-4C13-8A10-A4424E25D89F}"/>
    <cellStyle name="Input 3 9 6 7" xfId="42556" xr:uid="{31689932-9A50-440E-9AA9-59885F69B3F7}"/>
    <cellStyle name="Input 3 9 7" xfId="2987" xr:uid="{A8310A33-FC68-428D-B9FB-31C2CF0AACE7}"/>
    <cellStyle name="Input 3 9 7 2" xfId="7029" xr:uid="{3D38C315-3D3E-40F3-AA1C-D1F097CE011A}"/>
    <cellStyle name="Input 3 9 7 2 2" xfId="15244" xr:uid="{9DA74B9D-30F6-4916-B313-F67E368CA554}"/>
    <cellStyle name="Input 3 9 7 2 3" xfId="23108" xr:uid="{8C5689E9-A0AA-47A7-99AB-3B7D78890A6B}"/>
    <cellStyle name="Input 3 9 7 2 4" xfId="31088" xr:uid="{9BB77158-7EB7-42D9-B714-7AE7F76F816F}"/>
    <cellStyle name="Input 3 9 7 2 5" xfId="38915" xr:uid="{16D271EF-DC09-4D81-8AEE-E337B2CE4366}"/>
    <cellStyle name="Input 3 9 7 2 6" xfId="46868" xr:uid="{6B5A394A-9619-4FBF-806A-48972EAE3C03}"/>
    <cellStyle name="Input 3 9 7 3" xfId="11212" xr:uid="{8910DF8C-1140-4A01-B5C0-DAF2065A42E5}"/>
    <cellStyle name="Input 3 9 7 4" xfId="19078" xr:uid="{A4FEDD4F-012A-4542-AF7B-618E93EE1B88}"/>
    <cellStyle name="Input 3 9 7 5" xfId="27078" xr:uid="{BA91BDB3-0756-4AD5-8FF6-133B56D62493}"/>
    <cellStyle name="Input 3 9 7 6" xfId="34908" xr:uid="{423855AD-5B0F-470F-BDF6-2B3123306A9D}"/>
    <cellStyle name="Input 3 9 7 7" xfId="42869" xr:uid="{6072309B-3D1E-4397-9AB6-FBB801E75AB2}"/>
    <cellStyle name="Input 3 9 8" xfId="3308" xr:uid="{8F2A545F-FFC1-4F05-A8C8-7372D743981D}"/>
    <cellStyle name="Input 3 9 8 2" xfId="7336" xr:uid="{3E0C3B0D-F60F-4865-889A-2AF06285AC1D}"/>
    <cellStyle name="Input 3 9 8 2 2" xfId="15551" xr:uid="{0B13D93C-40E3-40E1-8190-9FAF029A111A}"/>
    <cellStyle name="Input 3 9 8 2 3" xfId="23415" xr:uid="{5DB3AC53-64ED-4B04-A400-91C0EDC19494}"/>
    <cellStyle name="Input 3 9 8 2 4" xfId="31395" xr:uid="{C13FFAA2-3BA5-43A5-A112-7491B39D167E}"/>
    <cellStyle name="Input 3 9 8 2 5" xfId="39222" xr:uid="{62D77875-D3E0-4E3C-8A49-39C860324158}"/>
    <cellStyle name="Input 3 9 8 2 6" xfId="47175" xr:uid="{32DF3754-9E92-46DF-ABBE-EA214B60F5A6}"/>
    <cellStyle name="Input 3 9 8 3" xfId="11532" xr:uid="{FCA17D23-442E-4FD5-898D-CEB3F1F4A634}"/>
    <cellStyle name="Input 3 9 8 4" xfId="19399" xr:uid="{09010B50-0FD1-4AD7-BD61-0B782E6CAF25}"/>
    <cellStyle name="Input 3 9 8 5" xfId="27399" xr:uid="{BC06E239-DF64-40C7-86A2-D50CDB55FFA2}"/>
    <cellStyle name="Input 3 9 8 6" xfId="35229" xr:uid="{0914F83C-CDE2-4638-BD33-B0BC2A8217BB}"/>
    <cellStyle name="Input 3 9 8 7" xfId="43190" xr:uid="{CDB5B638-1944-4B06-BC6A-4A7A9766BC44}"/>
    <cellStyle name="Input 3 9 9" xfId="3601" xr:uid="{F872512E-9256-403B-93F7-69F4B7AD2A33}"/>
    <cellStyle name="Input 3 9 9 2" xfId="7629" xr:uid="{F51D2D8E-8F58-4E05-8904-9413392307F2}"/>
    <cellStyle name="Input 3 9 9 2 2" xfId="15844" xr:uid="{829D1197-ED9F-44BD-A96E-9C43B8ABF13B}"/>
    <cellStyle name="Input 3 9 9 2 3" xfId="23708" xr:uid="{2E4987C6-6AA3-429C-8828-BD475805D2FB}"/>
    <cellStyle name="Input 3 9 9 2 4" xfId="31688" xr:uid="{C6E4ED55-5906-4114-89B4-35A05D031A63}"/>
    <cellStyle name="Input 3 9 9 2 5" xfId="39515" xr:uid="{A53D5C06-9C94-49CA-9EC3-7AB5884431D5}"/>
    <cellStyle name="Input 3 9 9 2 6" xfId="47468" xr:uid="{1D20086A-7863-4232-BE83-12CE4B03DA11}"/>
    <cellStyle name="Input 3 9 9 3" xfId="11825" xr:uid="{B89E71C2-3681-4F50-A4B3-B1C4035FB027}"/>
    <cellStyle name="Input 3 9 9 4" xfId="19692" xr:uid="{5F161E2E-DB66-4274-B238-8A878B7EE4B2}"/>
    <cellStyle name="Input 3 9 9 5" xfId="27692" xr:uid="{8136F752-3C5D-4B1E-BC67-EF917ECE7977}"/>
    <cellStyle name="Input 3 9 9 6" xfId="35522" xr:uid="{A753C3F9-2AE2-4454-BF03-68C67793115B}"/>
    <cellStyle name="Input 3 9 9 7" xfId="43483" xr:uid="{CD9A0183-7AFE-44A9-8E1E-824B9E3839FE}"/>
    <cellStyle name="Input 4" xfId="8703" xr:uid="{7C55A4AF-54D6-449F-9544-8F4B9DC94DAF}"/>
    <cellStyle name="Input 4 2" xfId="16918" xr:uid="{336CF07D-6073-4181-9150-0F81F0A6C89D}"/>
    <cellStyle name="Input 4 3" xfId="24782" xr:uid="{D274F0FF-7658-45F1-A69B-813FB329C49B}"/>
    <cellStyle name="Input 4 4" xfId="32761" xr:uid="{7B92B4A4-BA87-4824-95F5-821DF6B31866}"/>
    <cellStyle name="Input 4 5" xfId="40589" xr:uid="{83A43752-109F-456E-B752-5605F2D946DA}"/>
    <cellStyle name="Input 4 6" xfId="48542" xr:uid="{BFA7E8D3-4D9E-44B3-B2E4-91D8DF8B99AA}"/>
    <cellStyle name="Linked Cell" xfId="13" builtinId="24" customBuiltin="1"/>
    <cellStyle name="Linked Cell 2" xfId="154" xr:uid="{00000000-0005-0000-0000-000095000000}"/>
    <cellStyle name="Linked Cell 2 2" xfId="490" xr:uid="{30EAA287-6523-41A7-B1CF-75E5BBBB40A6}"/>
    <cellStyle name="Linked Cell 3" xfId="155" xr:uid="{00000000-0005-0000-0000-000096000000}"/>
    <cellStyle name="Linked Cell 4" xfId="829" xr:uid="{83D5B11E-D79E-419D-A0A8-62232F77F2F2}"/>
    <cellStyle name="Neutral" xfId="9" builtinId="28" customBuiltin="1"/>
    <cellStyle name="Neutral 2" xfId="156" xr:uid="{00000000-0005-0000-0000-000098000000}"/>
    <cellStyle name="Neutral 2 2" xfId="491" xr:uid="{92186F59-90E7-4305-8327-FC98B83A5089}"/>
    <cellStyle name="Neutral 3" xfId="830" xr:uid="{83352DE1-30BF-48BB-86DF-90B58C6136FC}"/>
    <cellStyle name="Neutral 4" xfId="4722" xr:uid="{35149E23-8804-4649-87D5-1CFB091C5E9B}"/>
    <cellStyle name="Normal" xfId="0" builtinId="0"/>
    <cellStyle name="Normal 10" xfId="157" xr:uid="{00000000-0005-0000-0000-00009A000000}"/>
    <cellStyle name="Normal 10 2" xfId="158" xr:uid="{00000000-0005-0000-0000-00009B000000}"/>
    <cellStyle name="Normal 11" xfId="159" xr:uid="{00000000-0005-0000-0000-00009C000000}"/>
    <cellStyle name="Normal 11 2" xfId="160" xr:uid="{00000000-0005-0000-0000-00009D000000}"/>
    <cellStyle name="Normal 12" xfId="161" xr:uid="{00000000-0005-0000-0000-00009E000000}"/>
    <cellStyle name="Normal 12 2" xfId="162" xr:uid="{00000000-0005-0000-0000-00009F000000}"/>
    <cellStyle name="Normal 13" xfId="163" xr:uid="{00000000-0005-0000-0000-0000A0000000}"/>
    <cellStyle name="Normal 13 2" xfId="164" xr:uid="{00000000-0005-0000-0000-0000A1000000}"/>
    <cellStyle name="Normal 13 3" xfId="165" xr:uid="{00000000-0005-0000-0000-0000A2000000}"/>
    <cellStyle name="Normal 14" xfId="166" xr:uid="{00000000-0005-0000-0000-0000A3000000}"/>
    <cellStyle name="Normal 14 2" xfId="167" xr:uid="{00000000-0005-0000-0000-0000A4000000}"/>
    <cellStyle name="Normal 15" xfId="168" xr:uid="{00000000-0005-0000-0000-0000A5000000}"/>
    <cellStyle name="Normal 16" xfId="169" xr:uid="{00000000-0005-0000-0000-0000A6000000}"/>
    <cellStyle name="Normal 17" xfId="170" xr:uid="{00000000-0005-0000-0000-0000A7000000}"/>
    <cellStyle name="Normal 18" xfId="171" xr:uid="{00000000-0005-0000-0000-0000A8000000}"/>
    <cellStyle name="Normal 19" xfId="172" xr:uid="{00000000-0005-0000-0000-0000A9000000}"/>
    <cellStyle name="Normal 2" xfId="173" xr:uid="{00000000-0005-0000-0000-0000AA000000}"/>
    <cellStyle name="Normal 2 2" xfId="174" xr:uid="{00000000-0005-0000-0000-0000AB000000}"/>
    <cellStyle name="Normal 2 2 2" xfId="448" xr:uid="{17B2B46C-2E2F-4FA9-8D3A-CF795700F6CD}"/>
    <cellStyle name="Normal 2 2 2 2" xfId="500" xr:uid="{1365D24E-AF4E-4ACD-9589-B659CED08DD1}"/>
    <cellStyle name="Normal 2 2 3" xfId="497" xr:uid="{43FC5D82-67CF-46F2-9457-90C49DA89CCD}"/>
    <cellStyle name="Normal 2 2 4" xfId="514" xr:uid="{B8B08E51-5E8F-40BA-83B4-63D6B1EA1348}"/>
    <cellStyle name="Normal 2 3" xfId="447" xr:uid="{300DDBD4-B105-4F2B-BD42-BABA0852BA10}"/>
    <cellStyle name="Normal 2 3 2" xfId="838" xr:uid="{270D1743-FA4F-4BFE-ABF3-D6FD1E3AE3D9}"/>
    <cellStyle name="Normal 2 4" xfId="450" xr:uid="{D89F09B5-130B-4223-A9F3-87220CB61F70}"/>
    <cellStyle name="Normal 20" xfId="42" xr:uid="{00000000-0005-0000-0000-0000AC000000}"/>
    <cellStyle name="Normal 21" xfId="237" xr:uid="{00000000-0005-0000-0000-0000AD000000}"/>
    <cellStyle name="Normal 21 2" xfId="874" xr:uid="{80D9FBF1-40AB-43D2-B765-4E9E4C42BEC3}"/>
    <cellStyle name="Normal 21 3" xfId="785" xr:uid="{C5D45A67-1CEE-410F-B27C-6206D128547D}"/>
    <cellStyle name="Normal 21 4" xfId="723" xr:uid="{B89E5E2D-BE59-42EE-8448-E65A1F02F3AF}"/>
    <cellStyle name="Normal 21 5" xfId="518" xr:uid="{8FF2F61E-810C-4EAE-B757-4CD4732EC02F}"/>
    <cellStyle name="Normal 21 6" xfId="439" xr:uid="{C81E6227-02AD-471F-B619-6C1E3BA76728}"/>
    <cellStyle name="Normal 22" xfId="238" xr:uid="{00000000-0005-0000-0000-0000AE000000}"/>
    <cellStyle name="Normal 22 2" xfId="875" xr:uid="{AB85132B-98EE-4DBD-870F-9A72E1A808BE}"/>
    <cellStyle name="Normal 22 3" xfId="786" xr:uid="{23E5394C-013A-45F7-9B0A-A2452945583D}"/>
    <cellStyle name="Normal 22 4" xfId="724" xr:uid="{EBA3D3C5-FBF4-4AD3-A96C-EEC33CB25018}"/>
    <cellStyle name="Normal 22 5" xfId="519" xr:uid="{6E3B5737-3B66-4FC0-9B85-79B811D2D6B9}"/>
    <cellStyle name="Normal 22 6" xfId="440" xr:uid="{1F4E70F1-18AD-4D39-A2BB-89FDE7FAB00A}"/>
    <cellStyle name="Normal 23" xfId="241" xr:uid="{00000000-0005-0000-0000-0000AF000000}"/>
    <cellStyle name="Normal 23 2" xfId="876" xr:uid="{1925C69A-00DE-4AD7-BE1C-0CFF5CE60552}"/>
    <cellStyle name="Normal 23 3" xfId="789" xr:uid="{EA67D280-84E6-430A-A3BE-1102DACEC339}"/>
    <cellStyle name="Normal 23 4" xfId="726" xr:uid="{2EF096BC-E7A8-44DC-8ED5-7A00BCBDBCCF}"/>
    <cellStyle name="Normal 23 5" xfId="520" xr:uid="{067835E6-618D-4424-AC80-11F9319D765B}"/>
    <cellStyle name="Normal 23 6" xfId="443" xr:uid="{FD89B111-563A-4C5F-811E-8FA582629A2C}"/>
    <cellStyle name="Normal 3" xfId="175" xr:uid="{00000000-0005-0000-0000-0000B0000000}"/>
    <cellStyle name="Normal 3 2" xfId="176" xr:uid="{00000000-0005-0000-0000-0000B1000000}"/>
    <cellStyle name="Normal 3 2 2" xfId="453" xr:uid="{8AD13DB3-4BBA-4ED5-8A72-3ED450186A48}"/>
    <cellStyle name="Normal 3 2 3" xfId="8707" xr:uid="{0711E473-223B-451C-A53C-473D254EFA76}"/>
    <cellStyle name="Normal 3 3" xfId="498" xr:uid="{29F5FADB-2B75-4D4D-84DC-E55D40006F39}"/>
    <cellStyle name="Normal 3 3 2" xfId="4715" xr:uid="{122C27BD-B504-4525-86ED-3B6D2A0398BA}"/>
    <cellStyle name="Normal 3 3 3" xfId="4719" xr:uid="{CFD5CACF-8F2C-4BB6-BFF1-392E8BA21C40}"/>
    <cellStyle name="Normal 3 4" xfId="501" xr:uid="{63231F57-E199-4235-A9DC-FE414B59CEF3}"/>
    <cellStyle name="Normal 3 5" xfId="452" xr:uid="{36820CD7-62F9-4FAB-94CC-8700F8D61856}"/>
    <cellStyle name="Normal 3 6" xfId="4718" xr:uid="{C2034C03-D00C-4B9A-8D71-2E6E0805AE37}"/>
    <cellStyle name="Normal 4" xfId="177" xr:uid="{00000000-0005-0000-0000-0000B2000000}"/>
    <cellStyle name="Normal 4 2" xfId="178" xr:uid="{00000000-0005-0000-0000-0000B3000000}"/>
    <cellStyle name="Normal 4 2 2" xfId="179" xr:uid="{00000000-0005-0000-0000-0000B4000000}"/>
    <cellStyle name="Normal 4 2 2 2" xfId="4716" xr:uid="{464026DA-3A89-48EB-B0F6-286A4FF6FF6B}"/>
    <cellStyle name="Normal 4 2 3" xfId="180" xr:uid="{00000000-0005-0000-0000-0000B5000000}"/>
    <cellStyle name="Normal 4 2 3 2" xfId="4720" xr:uid="{C56DBE77-94D8-475D-A48D-FC9B51DD70A4}"/>
    <cellStyle name="Normal 4 3" xfId="181" xr:uid="{00000000-0005-0000-0000-0000B6000000}"/>
    <cellStyle name="Normal 4 3 2" xfId="182" xr:uid="{00000000-0005-0000-0000-0000B7000000}"/>
    <cellStyle name="Normal 4 4" xfId="183" xr:uid="{00000000-0005-0000-0000-0000B8000000}"/>
    <cellStyle name="Normal 5" xfId="184" xr:uid="{00000000-0005-0000-0000-0000B9000000}"/>
    <cellStyle name="Normal 5 2" xfId="185" xr:uid="{00000000-0005-0000-0000-0000BA000000}"/>
    <cellStyle name="Normal 5 3" xfId="186" xr:uid="{00000000-0005-0000-0000-0000BB000000}"/>
    <cellStyle name="Normal 5 4" xfId="455" xr:uid="{27274BDC-9FCD-4438-8A27-EFBF0A405982}"/>
    <cellStyle name="Normal 6" xfId="187" xr:uid="{00000000-0005-0000-0000-0000BC000000}"/>
    <cellStyle name="Normal 6 2" xfId="188" xr:uid="{00000000-0005-0000-0000-0000BD000000}"/>
    <cellStyle name="Normal 6 3" xfId="189" xr:uid="{00000000-0005-0000-0000-0000BE000000}"/>
    <cellStyle name="Normal 6 4" xfId="499" xr:uid="{62D9C3B1-8CDB-4AEB-952C-91C084AA34CD}"/>
    <cellStyle name="Normal 7" xfId="190" xr:uid="{00000000-0005-0000-0000-0000BF000000}"/>
    <cellStyle name="Normal 7 2" xfId="191" xr:uid="{00000000-0005-0000-0000-0000C0000000}"/>
    <cellStyle name="Normal 7 2 2" xfId="192" xr:uid="{00000000-0005-0000-0000-0000C1000000}"/>
    <cellStyle name="Normal 8" xfId="193" xr:uid="{00000000-0005-0000-0000-0000C2000000}"/>
    <cellStyle name="Normal 8 2" xfId="194" xr:uid="{00000000-0005-0000-0000-0000C3000000}"/>
    <cellStyle name="Normal 9" xfId="195" xr:uid="{00000000-0005-0000-0000-0000C4000000}"/>
    <cellStyle name="Normal 9 2" xfId="196" xr:uid="{00000000-0005-0000-0000-0000C5000000}"/>
    <cellStyle name="Normal 9 3" xfId="197" xr:uid="{00000000-0005-0000-0000-0000C6000000}"/>
    <cellStyle name="Normal_Cash Account" xfId="244" xr:uid="{CEB88959-7D96-4B47-8D9C-BAE0069D374C}"/>
    <cellStyle name="Normal_DCA" xfId="243" xr:uid="{C9D1E2A1-1B6E-4A6D-A7ED-2CCA78100618}"/>
    <cellStyle name="Note" xfId="245" builtinId="10" customBuiltin="1"/>
    <cellStyle name="Note 10" xfId="198" xr:uid="{00000000-0005-0000-0000-0000C7000000}"/>
    <cellStyle name="Note 11" xfId="199" xr:uid="{00000000-0005-0000-0000-0000C8000000}"/>
    <cellStyle name="Note 12" xfId="200" xr:uid="{00000000-0005-0000-0000-0000C9000000}"/>
    <cellStyle name="Note 13" xfId="201" xr:uid="{00000000-0005-0000-0000-0000CA000000}"/>
    <cellStyle name="Note 14" xfId="831" xr:uid="{B0D057D3-E47B-4BFD-8EF0-C7C7015B6042}"/>
    <cellStyle name="Note 14 10" xfId="765" xr:uid="{0E18E57F-5679-4A27-AF00-37CCCA36F42A}"/>
    <cellStyle name="Note 14 10 10" xfId="3241" xr:uid="{3AC8FAE4-B234-4B4C-A27F-DA356C3DEE96}"/>
    <cellStyle name="Note 14 10 10 2" xfId="7270" xr:uid="{450FFAE5-DEEF-462E-AC78-5B003034ED60}"/>
    <cellStyle name="Note 14 10 10 2 2" xfId="15485" xr:uid="{6742D722-4763-4B0D-B424-ABEC496CA12B}"/>
    <cellStyle name="Note 14 10 10 2 3" xfId="23349" xr:uid="{D6B4410C-E2D0-44ED-83D4-74023EE3947A}"/>
    <cellStyle name="Note 14 10 10 2 4" xfId="31329" xr:uid="{226A38FA-1B68-4117-9CC0-35C197C09684}"/>
    <cellStyle name="Note 14 10 10 2 5" xfId="39156" xr:uid="{2AA5204E-FA6F-4F0B-A6B0-4373D75CF951}"/>
    <cellStyle name="Note 14 10 10 2 6" xfId="47109" xr:uid="{30E69A84-5E12-4227-BC59-EFF1E6C4193B}"/>
    <cellStyle name="Note 14 10 10 3" xfId="11465" xr:uid="{B9B524B0-D197-4FCB-A2ED-7770EB53C786}"/>
    <cellStyle name="Note 14 10 10 4" xfId="19332" xr:uid="{4D072813-8121-4C98-B3E9-8BBBED72DBDB}"/>
    <cellStyle name="Note 14 10 10 5" xfId="27332" xr:uid="{8F153462-A15D-42AF-A02F-BBE34B27A64F}"/>
    <cellStyle name="Note 14 10 10 6" xfId="35162" xr:uid="{DA067BAA-83EB-4C36-AB18-02464C510CA0}"/>
    <cellStyle name="Note 14 10 10 7" xfId="43123" xr:uid="{EAC0D500-AE07-4501-A47C-4046677D9F70}"/>
    <cellStyle name="Note 14 10 11" xfId="3252" xr:uid="{4EF4FE5C-5A2F-4DAC-AE2D-D6EEE26D255D}"/>
    <cellStyle name="Note 14 10 11 2" xfId="7281" xr:uid="{70268E43-F30B-4973-878B-EDB9D7859F48}"/>
    <cellStyle name="Note 14 10 11 2 2" xfId="15496" xr:uid="{0CDDA5C1-74CD-433D-B388-DC2C7F151CEB}"/>
    <cellStyle name="Note 14 10 11 2 3" xfId="23360" xr:uid="{8D193E7A-D1F2-4326-81E9-833E643A89DD}"/>
    <cellStyle name="Note 14 10 11 2 4" xfId="31340" xr:uid="{7A9CC046-63C5-4224-BB17-6929FE90336E}"/>
    <cellStyle name="Note 14 10 11 2 5" xfId="39167" xr:uid="{543D053D-913E-4DFE-998A-46BECD5902BA}"/>
    <cellStyle name="Note 14 10 11 2 6" xfId="47120" xr:uid="{29B9F4AF-7A6A-4DF4-9278-F4A185542E6E}"/>
    <cellStyle name="Note 14 10 11 3" xfId="11476" xr:uid="{40F655D0-1AE5-4929-9E63-DEB815D249F6}"/>
    <cellStyle name="Note 14 10 11 4" xfId="19343" xr:uid="{AAA2263B-B674-4FB3-B716-3D0EB5A1FA7C}"/>
    <cellStyle name="Note 14 10 11 5" xfId="27343" xr:uid="{F3A5D26E-3552-4035-8CDF-1CB14E5FF24A}"/>
    <cellStyle name="Note 14 10 11 6" xfId="35173" xr:uid="{9EF799D9-9B3F-4DA7-8118-8728B473AB2C}"/>
    <cellStyle name="Note 14 10 11 7" xfId="43134" xr:uid="{9582B055-0081-41A1-85F9-DFBBA577FBAC}"/>
    <cellStyle name="Note 14 10 12" xfId="3830" xr:uid="{83FCEAC5-FAAD-4C75-A901-77FDE9549790}"/>
    <cellStyle name="Note 14 10 12 2" xfId="7858" xr:uid="{0FDD7F4F-9B83-4A70-A7EA-18BFE3C303F0}"/>
    <cellStyle name="Note 14 10 12 2 2" xfId="16073" xr:uid="{911D7A61-DD94-4575-876A-58201CEAD2D4}"/>
    <cellStyle name="Note 14 10 12 2 3" xfId="23937" xr:uid="{9926EC13-95E2-42B6-8349-130967F27D05}"/>
    <cellStyle name="Note 14 10 12 2 4" xfId="31917" xr:uid="{8B6C5669-2DD4-42C3-B95F-EB4E08DC7165}"/>
    <cellStyle name="Note 14 10 12 2 5" xfId="39744" xr:uid="{C17B4875-16C3-4A62-94D5-3AA2772216A6}"/>
    <cellStyle name="Note 14 10 12 2 6" xfId="47697" xr:uid="{5B0A8048-669D-4EB2-9B86-61627C96C6D2}"/>
    <cellStyle name="Note 14 10 12 3" xfId="12054" xr:uid="{383A4383-65F1-4ED4-9C8A-54A9802D850D}"/>
    <cellStyle name="Note 14 10 12 4" xfId="19921" xr:uid="{E4B6ED87-196C-4B07-92DB-A3C70D040722}"/>
    <cellStyle name="Note 14 10 12 5" xfId="27921" xr:uid="{E3C6E6E9-ECB4-42C9-B479-570E6B3BA631}"/>
    <cellStyle name="Note 14 10 12 6" xfId="35751" xr:uid="{464E68EA-583A-4B94-BD25-80CF57F8CCCC}"/>
    <cellStyle name="Note 14 10 12 7" xfId="43712" xr:uid="{45831BC3-D61D-4A39-91C7-46C442F45B47}"/>
    <cellStyle name="Note 14 10 13" xfId="4966" xr:uid="{62C6C55D-04B6-4661-A7C6-851A8C2238EA}"/>
    <cellStyle name="Note 14 10 13 2" xfId="13184" xr:uid="{F0E50EB9-746D-468B-8985-15E8815B9220}"/>
    <cellStyle name="Note 14 10 13 3" xfId="21050" xr:uid="{FB9D6FC3-F152-45C4-9924-F227EE935588}"/>
    <cellStyle name="Note 14 10 13 4" xfId="29033" xr:uid="{7CC70B84-9446-4596-A75D-63807630CA05}"/>
    <cellStyle name="Note 14 10 13 5" xfId="36864" xr:uid="{E78D259B-E5A5-4173-99E5-45C23EEC4D14}"/>
    <cellStyle name="Note 14 10 13 6" xfId="44817" xr:uid="{8EAD76AF-987A-4E58-8634-EB5D3515BB7B}"/>
    <cellStyle name="Note 14 10 14" xfId="9010" xr:uid="{1FB286E1-961E-4F17-AEC5-C0FFEFE427AF}"/>
    <cellStyle name="Note 14 10 15" xfId="424" xr:uid="{59D7D0C5-8270-4C51-A7FB-29259EC79199}"/>
    <cellStyle name="Note 14 10 16" xfId="24908" xr:uid="{FBF8374C-A175-4220-BC4A-56A024A24E8D}"/>
    <cellStyle name="Note 14 10 17" xfId="24936" xr:uid="{9D7C3B49-57B7-442A-90D0-80F944BD813B}"/>
    <cellStyle name="Note 14 10 18" xfId="40710" xr:uid="{4B6584F7-5BF7-426B-90EE-00D11F2859BF}"/>
    <cellStyle name="Note 14 10 2" xfId="1199" xr:uid="{7C5573E7-8AE8-436E-8510-50E05A27711A}"/>
    <cellStyle name="Note 14 10 2 2" xfId="5324" xr:uid="{3FA9A1A2-C823-4E7A-BD7C-A7EDADEA2A3D}"/>
    <cellStyle name="Note 14 10 2 2 2" xfId="13539" xr:uid="{7FEA1AAB-6293-45D8-8F16-FFB2DC5C2530}"/>
    <cellStyle name="Note 14 10 2 2 3" xfId="21403" xr:uid="{7905AF52-3892-4DC7-8B94-FA399D56C52A}"/>
    <cellStyle name="Note 14 10 2 2 4" xfId="29383" xr:uid="{A94A0559-BEAD-40CB-A515-51DED5DA3737}"/>
    <cellStyle name="Note 14 10 2 2 5" xfId="37210" xr:uid="{074ACD45-755B-4772-BC9B-3B5594F20B82}"/>
    <cellStyle name="Note 14 10 2 2 6" xfId="45163" xr:uid="{F7F56F38-D7A1-4F0B-8CF9-CF6574E2BC8E}"/>
    <cellStyle name="Note 14 10 2 3" xfId="9428" xr:uid="{846A7AD1-A93E-402A-8833-FF04D685A0AC}"/>
    <cellStyle name="Note 14 10 2 4" xfId="17290" xr:uid="{D4D399B5-BD8E-4908-948B-F7628AF9DE5D}"/>
    <cellStyle name="Note 14 10 2 5" xfId="25305" xr:uid="{ACDAADB3-4628-4EFA-8877-F1030884AC69}"/>
    <cellStyle name="Note 14 10 2 6" xfId="33120" xr:uid="{73379996-4793-406F-A532-752CB19FC2A8}"/>
    <cellStyle name="Note 14 10 2 7" xfId="41081" xr:uid="{ECCE4F95-8322-4ECD-B66B-93F360897165}"/>
    <cellStyle name="Note 14 10 3" xfId="667" xr:uid="{BBA3A9D4-BBED-420D-B409-CBCAED972FCF}"/>
    <cellStyle name="Note 14 10 3 2" xfId="4873" xr:uid="{28B8EDC8-6ADB-41DE-9B4A-E858172AEA15}"/>
    <cellStyle name="Note 14 10 3 2 2" xfId="13093" xr:uid="{9C6C67BC-B390-4F85-8731-021766278213}"/>
    <cellStyle name="Note 14 10 3 2 3" xfId="20960" xr:uid="{607BB363-60C7-4C8C-A65B-CBE2C3F0C847}"/>
    <cellStyle name="Note 14 10 3 2 4" xfId="28948" xr:uid="{A962D9B4-E19E-47E4-A6A8-8D1EBE8D256C}"/>
    <cellStyle name="Note 14 10 3 2 5" xfId="36780" xr:uid="{7544A555-9731-408E-B162-623C1ABAB6ED}"/>
    <cellStyle name="Note 14 10 3 2 6" xfId="44733" xr:uid="{333CB20E-40C6-4D3B-8B91-B627C7F8C306}"/>
    <cellStyle name="Note 14 10 3 3" xfId="8917" xr:uid="{D24D0B6B-A83E-47B4-9CDE-CA117B9141B3}"/>
    <cellStyle name="Note 14 10 3 4" xfId="430" xr:uid="{C30DB7BD-D30C-4139-94BF-CFEDA10F2936}"/>
    <cellStyle name="Note 14 10 3 5" xfId="24819" xr:uid="{14D3B610-4CB3-4C4E-A489-B58F423A0DF2}"/>
    <cellStyle name="Note 14 10 3 6" xfId="24953" xr:uid="{00AB15CC-695F-48FA-A251-43FA5DAC3867}"/>
    <cellStyle name="Note 14 10 3 7" xfId="40624" xr:uid="{C5AA46ED-56A2-41FF-85FF-9C79A81257FF}"/>
    <cellStyle name="Note 14 10 4" xfId="588" xr:uid="{43EE00C2-2F68-4152-9F40-3C890F3AA949}"/>
    <cellStyle name="Note 14 10 4 2" xfId="4796" xr:uid="{CC4033A0-790A-464D-8E1D-A429BCB70366}"/>
    <cellStyle name="Note 14 10 4 2 2" xfId="13017" xr:uid="{2C63E326-1383-4D07-8871-FED8553D3C5D}"/>
    <cellStyle name="Note 14 10 4 2 3" xfId="20885" xr:uid="{611C9EF3-3897-4785-B0BD-BAFCD60899A2}"/>
    <cellStyle name="Note 14 10 4 2 4" xfId="28877" xr:uid="{A513B078-AA04-4440-905B-B218B74048B2}"/>
    <cellStyle name="Note 14 10 4 2 5" xfId="36709" xr:uid="{814AFB07-3DCE-4E82-8F2E-0F9CD189F60A}"/>
    <cellStyle name="Note 14 10 4 2 6" xfId="44664" xr:uid="{37933059-7586-49D5-B7C0-6D0A5003CEF4}"/>
    <cellStyle name="Note 14 10 4 3" xfId="8840" xr:uid="{E3862C28-DED5-405C-9775-C0530E13D17A}"/>
    <cellStyle name="Note 14 10 4 4" xfId="10725" xr:uid="{030C16C2-0DE6-447D-9FC2-41F48883E689}"/>
    <cellStyle name="Note 14 10 4 5" xfId="309" xr:uid="{47D22FD7-5702-44DD-9991-B4B3B0416C65}"/>
    <cellStyle name="Note 14 10 4 6" xfId="25943" xr:uid="{5882800A-C7E8-4550-8709-F7A29AF9BF9F}"/>
    <cellStyle name="Note 14 10 4 7" xfId="8760" xr:uid="{023D6543-05A3-4CB7-8D18-2504A96589D8}"/>
    <cellStyle name="Note 14 10 5" xfId="630" xr:uid="{72A3CE0E-DF7E-4CCC-85C0-A905C63B165B}"/>
    <cellStyle name="Note 14 10 5 2" xfId="4838" xr:uid="{C75CAB9B-614C-453F-8A95-A4C3A57EDC57}"/>
    <cellStyle name="Note 14 10 5 2 2" xfId="13058" xr:uid="{F929D1B0-8644-43E3-AA10-D6507CBF1235}"/>
    <cellStyle name="Note 14 10 5 2 3" xfId="20925" xr:uid="{49109CE7-02FE-447C-AFCF-10CF7415F8FF}"/>
    <cellStyle name="Note 14 10 5 2 4" xfId="28913" xr:uid="{78C7DD38-D890-40D4-A3EF-FC05D7C4C5DA}"/>
    <cellStyle name="Note 14 10 5 2 5" xfId="36745" xr:uid="{5A4D76E1-8A29-4B43-BEB6-D5ED18B06E5A}"/>
    <cellStyle name="Note 14 10 5 2 6" xfId="44698" xr:uid="{B5AA7E08-D9B7-491D-9CBC-064ACE91DAD3}"/>
    <cellStyle name="Note 14 10 5 3" xfId="8880" xr:uid="{3009952A-4180-4F80-ADD1-9DFDD38D1230}"/>
    <cellStyle name="Note 14 10 5 4" xfId="11180" xr:uid="{334623C8-6326-44F9-B2BE-8BAB405131DC}"/>
    <cellStyle name="Note 14 10 5 5" xfId="298" xr:uid="{51A67482-F51C-4425-998C-B9BE38F80180}"/>
    <cellStyle name="Note 14 10 5 6" xfId="26409" xr:uid="{B52535CE-88F0-4296-A5D9-7898B53AFFF9}"/>
    <cellStyle name="Note 14 10 5 7" xfId="375" xr:uid="{F93B8989-6BD6-4385-B00F-67CDB05F9B05}"/>
    <cellStyle name="Note 14 10 6" xfId="1593" xr:uid="{232E5971-1E72-4140-B51F-F88B7A8B3C4D}"/>
    <cellStyle name="Note 14 10 6 2" xfId="5690" xr:uid="{2AD38518-1650-40AE-910C-B8D3DEBF2742}"/>
    <cellStyle name="Note 14 10 6 2 2" xfId="13905" xr:uid="{9706E7E1-5BE7-4EFB-9997-86650C208B73}"/>
    <cellStyle name="Note 14 10 6 2 3" xfId="21769" xr:uid="{C85F25B7-9D06-4AC4-8AEF-C94D20AF5383}"/>
    <cellStyle name="Note 14 10 6 2 4" xfId="29749" xr:uid="{FDE20EB9-BB34-4FC2-8DB8-7646A367C055}"/>
    <cellStyle name="Note 14 10 6 2 5" xfId="37576" xr:uid="{8EA25ECD-A560-4326-A646-E665810A2701}"/>
    <cellStyle name="Note 14 10 6 2 6" xfId="45529" xr:uid="{63A86023-C81A-496F-AC9F-663591BF3651}"/>
    <cellStyle name="Note 14 10 6 3" xfId="9821" xr:uid="{C3E91323-4343-44B3-8A9A-8824D43C4D31}"/>
    <cellStyle name="Note 14 10 6 4" xfId="17684" xr:uid="{CDD7E691-5401-416D-B8CA-A304610FE833}"/>
    <cellStyle name="Note 14 10 6 5" xfId="25695" xr:uid="{EA1A1114-16CF-4291-9EB5-98562703374B}"/>
    <cellStyle name="Note 14 10 6 6" xfId="33514" xr:uid="{2C239EA9-19E8-4E5D-AE11-CEB98DAF6540}"/>
    <cellStyle name="Note 14 10 6 7" xfId="41475" xr:uid="{7FC4C56B-028E-43CD-B6D5-3ABCF4428BDB}"/>
    <cellStyle name="Note 14 10 7" xfId="2269" xr:uid="{A5EB0304-E45C-487D-8601-0E4E9C0C2BA8}"/>
    <cellStyle name="Note 14 10 7 2" xfId="6342" xr:uid="{B2A62B57-D9E8-4CF8-8597-343DE6DD4EA9}"/>
    <cellStyle name="Note 14 10 7 2 2" xfId="14557" xr:uid="{952F69AD-4860-4CD5-AF5D-D75F02C85CA2}"/>
    <cellStyle name="Note 14 10 7 2 3" xfId="22421" xr:uid="{AC57717C-B40E-4106-8277-BCC5BF6C0626}"/>
    <cellStyle name="Note 14 10 7 2 4" xfId="30401" xr:uid="{A2E3C83D-3153-44C0-9E73-F1B079B718E1}"/>
    <cellStyle name="Note 14 10 7 2 5" xfId="38228" xr:uid="{940E1625-5E23-4EAD-B34B-EBC764969517}"/>
    <cellStyle name="Note 14 10 7 2 6" xfId="46181" xr:uid="{64A4E0BA-8DFC-4A5F-A9EC-80E997E690B0}"/>
    <cellStyle name="Note 14 10 7 3" xfId="10495" xr:uid="{59EA164A-40CE-4185-A4E7-C98F02562831}"/>
    <cellStyle name="Note 14 10 7 4" xfId="18360" xr:uid="{D05DE3E2-8ADB-4C62-8D1F-DCC69690FBE5}"/>
    <cellStyle name="Note 14 10 7 5" xfId="26367" xr:uid="{AC6ED807-844C-44ED-A45A-335DC3DD0E6D}"/>
    <cellStyle name="Note 14 10 7 6" xfId="34190" xr:uid="{BC5A8465-E2C8-4B67-BBB2-FA1FA84CAAD4}"/>
    <cellStyle name="Note 14 10 7 7" xfId="42151" xr:uid="{584EC702-C934-4CD6-B4EA-34F9DF7814F9}"/>
    <cellStyle name="Note 14 10 8" xfId="2283" xr:uid="{F4DD2896-2EB5-46A0-89C7-323E5D8AD359}"/>
    <cellStyle name="Note 14 10 8 2" xfId="6355" xr:uid="{A9ECCB29-29F2-45E5-BC56-6C85421E9E05}"/>
    <cellStyle name="Note 14 10 8 2 2" xfId="14570" xr:uid="{DDD011F9-9E4D-4B74-A6E7-252EF9089CC8}"/>
    <cellStyle name="Note 14 10 8 2 3" xfId="22434" xr:uid="{7A5323D1-3190-4842-AF57-15E86D94445B}"/>
    <cellStyle name="Note 14 10 8 2 4" xfId="30414" xr:uid="{E597FF81-534B-4B5C-9D2D-B555C4365A80}"/>
    <cellStyle name="Note 14 10 8 2 5" xfId="38241" xr:uid="{93390D48-D974-407E-9C08-7C8CCA8B5ED9}"/>
    <cellStyle name="Note 14 10 8 2 6" xfId="46194" xr:uid="{D8742073-F493-475C-BB75-7E11FBB7F24C}"/>
    <cellStyle name="Note 14 10 8 3" xfId="10509" xr:uid="{54B3A4F3-AA10-4614-B05C-FE4EF14F4261}"/>
    <cellStyle name="Note 14 10 8 4" xfId="18374" xr:uid="{6AFEE2A5-AECC-413D-973D-58E29CA1B9AE}"/>
    <cellStyle name="Note 14 10 8 5" xfId="26380" xr:uid="{74F3413E-5598-431A-A3D8-4BA3D13F9921}"/>
    <cellStyle name="Note 14 10 8 6" xfId="34204" xr:uid="{A7FC7139-0D53-499B-9E94-90768C88CC8B}"/>
    <cellStyle name="Note 14 10 8 7" xfId="42165" xr:uid="{2C9DF862-B179-4583-8794-E1F136EA62A0}"/>
    <cellStyle name="Note 14 10 9" xfId="1233" xr:uid="{0492A41F-1C6A-4D60-AB46-CE376F73BB4D}"/>
    <cellStyle name="Note 14 10 9 2" xfId="5355" xr:uid="{D59DF939-038D-4AAF-9811-B3C6981E1E24}"/>
    <cellStyle name="Note 14 10 9 2 2" xfId="13570" xr:uid="{90174A0E-7737-4532-80D8-999AF41727B4}"/>
    <cellStyle name="Note 14 10 9 2 3" xfId="21434" xr:uid="{CE4B4651-93D8-4F14-84E1-3B8D0B0C0FFE}"/>
    <cellStyle name="Note 14 10 9 2 4" xfId="29414" xr:uid="{252CB458-FF81-4190-818C-0873C86EE7E0}"/>
    <cellStyle name="Note 14 10 9 2 5" xfId="37241" xr:uid="{A4701FAE-12D6-4C70-A711-3C75F03087D1}"/>
    <cellStyle name="Note 14 10 9 2 6" xfId="45194" xr:uid="{07A24030-B15E-476B-9620-810D0CD365AC}"/>
    <cellStyle name="Note 14 10 9 3" xfId="9462" xr:uid="{397E1372-E6FD-45E3-8837-7C790912BC4E}"/>
    <cellStyle name="Note 14 10 9 4" xfId="17324" xr:uid="{B1B33B5D-6F14-4E10-8706-92E0299FD020}"/>
    <cellStyle name="Note 14 10 9 5" xfId="25338" xr:uid="{EEB2838D-841D-4211-8675-9CCDB8ABE2EB}"/>
    <cellStyle name="Note 14 10 9 6" xfId="33154" xr:uid="{D008EB03-9729-46D3-8B9C-AD1FD2CD6D05}"/>
    <cellStyle name="Note 14 10 9 7" xfId="41115" xr:uid="{5439F4D4-C256-4B30-BF29-D4E8C0DC486B}"/>
    <cellStyle name="Note 14 11" xfId="732" xr:uid="{D6B21A6B-011D-45C6-B916-6961506851E4}"/>
    <cellStyle name="Note 14 11 10" xfId="2644" xr:uid="{28016393-30D9-49A9-A722-162A0020B111}"/>
    <cellStyle name="Note 14 11 10 2" xfId="6694" xr:uid="{7F5789E9-7325-46BB-823C-688E220B3EA2}"/>
    <cellStyle name="Note 14 11 10 2 2" xfId="14909" xr:uid="{63762B9F-F09F-4CF3-A208-10EE3567911C}"/>
    <cellStyle name="Note 14 11 10 2 3" xfId="22773" xr:uid="{03F89983-32E0-40F4-8D47-40CAF5BAF2F0}"/>
    <cellStyle name="Note 14 11 10 2 4" xfId="30753" xr:uid="{FA336331-D746-4A78-AC84-B611C0AC9D3B}"/>
    <cellStyle name="Note 14 11 10 2 5" xfId="38580" xr:uid="{27088581-03F4-45C1-9141-5C1F2922B7F0}"/>
    <cellStyle name="Note 14 11 10 2 6" xfId="46533" xr:uid="{064F6AAE-1AFF-4B18-9EC1-66000D6BC647}"/>
    <cellStyle name="Note 14 11 10 3" xfId="10870" xr:uid="{133FF614-BEB2-414D-A997-6B2B5EB732CF}"/>
    <cellStyle name="Note 14 11 10 4" xfId="18735" xr:uid="{3EDE4289-1EBF-4BBC-9AD7-1404E552A86C}"/>
    <cellStyle name="Note 14 11 10 5" xfId="26738" xr:uid="{9484D5C1-BCDB-4D34-98A5-637EE97472D2}"/>
    <cellStyle name="Note 14 11 10 6" xfId="34565" xr:uid="{63D5CD47-7546-4A96-9F52-BE4C3A21289E}"/>
    <cellStyle name="Note 14 11 10 7" xfId="42526" xr:uid="{7296566E-837C-4DB2-91FC-EEA0975A0D64}"/>
    <cellStyle name="Note 14 11 11" xfId="2199" xr:uid="{ECA44BE2-D91C-4CD8-9A69-717C06E31D52}"/>
    <cellStyle name="Note 14 11 11 2" xfId="6273" xr:uid="{FAEDFF86-FD57-496F-B868-38C5562F25F2}"/>
    <cellStyle name="Note 14 11 11 2 2" xfId="14488" xr:uid="{6CF30BB8-DA69-4B7B-A1DA-59CC4371E614}"/>
    <cellStyle name="Note 14 11 11 2 3" xfId="22352" xr:uid="{12B74914-87AA-4426-8461-C1D02A740251}"/>
    <cellStyle name="Note 14 11 11 2 4" xfId="30332" xr:uid="{A1FA1797-D19E-4858-8E4A-739272BEA8AC}"/>
    <cellStyle name="Note 14 11 11 2 5" xfId="38159" xr:uid="{E1A867B2-FFD2-408A-AE24-D3C856861A14}"/>
    <cellStyle name="Note 14 11 11 2 6" xfId="46112" xr:uid="{94F8D3E7-FA94-4269-BBE0-353509A96864}"/>
    <cellStyle name="Note 14 11 11 3" xfId="10425" xr:uid="{D3FDA9CA-43F6-4F5B-9413-B2A864F9A2DF}"/>
    <cellStyle name="Note 14 11 11 4" xfId="18290" xr:uid="{10C8B3A4-D97F-4B2C-820B-6DE42D1E08FF}"/>
    <cellStyle name="Note 14 11 11 5" xfId="26297" xr:uid="{9C6594FF-F032-431B-AE52-157908EC303D}"/>
    <cellStyle name="Note 14 11 11 6" xfId="34120" xr:uid="{B4F85F9D-62EA-498B-9CD6-231A7DD69112}"/>
    <cellStyle name="Note 14 11 11 7" xfId="42081" xr:uid="{19521184-0107-4B3C-9422-321F8C251346}"/>
    <cellStyle name="Note 14 11 12" xfId="3558" xr:uid="{A61AF06B-50FB-4AAC-B2B2-358FCAF6EB30}"/>
    <cellStyle name="Note 14 11 12 2" xfId="7586" xr:uid="{9A9FE8F6-9BAB-42EC-98DA-AA0A6822F410}"/>
    <cellStyle name="Note 14 11 12 2 2" xfId="15801" xr:uid="{4B6E8767-1484-4890-A798-52B8E871D9DF}"/>
    <cellStyle name="Note 14 11 12 2 3" xfId="23665" xr:uid="{BB822023-623C-400E-B24C-FA02A5D286A5}"/>
    <cellStyle name="Note 14 11 12 2 4" xfId="31645" xr:uid="{6DF57DE5-712C-4A5E-924D-7B4BBA3338F9}"/>
    <cellStyle name="Note 14 11 12 2 5" xfId="39472" xr:uid="{30EEA4F2-1144-492A-B670-6AE9368FF38B}"/>
    <cellStyle name="Note 14 11 12 2 6" xfId="47425" xr:uid="{AD45E305-E5F2-4497-9850-CF7D1BF72E87}"/>
    <cellStyle name="Note 14 11 12 3" xfId="11782" xr:uid="{E78C02C3-56E1-4B4F-9FFD-6BF494513C14}"/>
    <cellStyle name="Note 14 11 12 4" xfId="19649" xr:uid="{12D46B1A-25F7-4886-BAFD-A93CBD232285}"/>
    <cellStyle name="Note 14 11 12 5" xfId="27649" xr:uid="{AA2DD649-7416-4FEC-8EA4-4EAF93ECD87A}"/>
    <cellStyle name="Note 14 11 12 6" xfId="35479" xr:uid="{3F6D3E84-AA68-4F0A-87AA-21FD2872A8CF}"/>
    <cellStyle name="Note 14 11 12 7" xfId="43440" xr:uid="{E8C1BD27-3C58-47E1-8425-6E5A10DDA95E}"/>
    <cellStyle name="Note 14 11 13" xfId="4934" xr:uid="{A00C65DC-FBDA-4B72-B1F9-7CC066236CDD}"/>
    <cellStyle name="Note 14 11 13 2" xfId="13154" xr:uid="{19441772-15F2-408F-A6B2-4C09A22BF1E3}"/>
    <cellStyle name="Note 14 11 13 3" xfId="21021" xr:uid="{C27DECDF-3468-4101-8E07-38B344F7263A}"/>
    <cellStyle name="Note 14 11 13 4" xfId="29009" xr:uid="{F140C57D-1696-4C38-9F4A-1E3828A6DAC4}"/>
    <cellStyle name="Note 14 11 13 5" xfId="36840" xr:uid="{D9C901DF-FD2F-4B5E-ADC5-2C450061E717}"/>
    <cellStyle name="Note 14 11 13 6" xfId="44793" xr:uid="{E3254BB1-E20F-4F8B-BF6C-0519E2D35937}"/>
    <cellStyle name="Note 14 11 14" xfId="8981" xr:uid="{5DC3F964-FFFC-44B4-B86D-042B0A6E6748}"/>
    <cellStyle name="Note 14 11 15" xfId="9044" xr:uid="{0B08206D-8ABF-4E40-8D85-4B1B41593D82}"/>
    <cellStyle name="Note 14 11 16" xfId="24883" xr:uid="{D6BC0079-3977-4161-AB95-922761AA3B5C}"/>
    <cellStyle name="Note 14 11 17" xfId="9085" xr:uid="{56C256F3-EA5F-444A-B3FD-62E18EB7FDDB}"/>
    <cellStyle name="Note 14 11 18" xfId="40685" xr:uid="{8162EC63-D8CA-45CC-BEA5-C6F8067B0F56}"/>
    <cellStyle name="Note 14 11 2" xfId="1167" xr:uid="{A1FC3A98-EDF7-4E71-A299-41D7D3B12696}"/>
    <cellStyle name="Note 14 11 2 2" xfId="5293" xr:uid="{357D980D-1F2D-418B-8AD8-D20EF602D020}"/>
    <cellStyle name="Note 14 11 2 2 2" xfId="13508" xr:uid="{BE5E7512-F979-4155-B6FF-B9194A67913C}"/>
    <cellStyle name="Note 14 11 2 2 3" xfId="21372" xr:uid="{2307B390-5178-4843-A346-0B4249E9E9C0}"/>
    <cellStyle name="Note 14 11 2 2 4" xfId="29352" xr:uid="{44868FCD-6CFC-4283-A8BF-762167BA3251}"/>
    <cellStyle name="Note 14 11 2 2 5" xfId="37179" xr:uid="{CC27AC5B-D37B-44F2-9E6B-AF262560D99A}"/>
    <cellStyle name="Note 14 11 2 2 6" xfId="45132" xr:uid="{5314123D-8A0C-44E8-883A-581FBB0AD4FD}"/>
    <cellStyle name="Note 14 11 2 3" xfId="9396" xr:uid="{DD737E75-F4D7-4387-A2E4-DC006BF3BCF4}"/>
    <cellStyle name="Note 14 11 2 4" xfId="17258" xr:uid="{B34512C3-094E-45A0-A2DF-9FC9FA5F645A}"/>
    <cellStyle name="Note 14 11 2 5" xfId="25273" xr:uid="{5B5E380B-297D-4F09-BCE6-35C272EAA431}"/>
    <cellStyle name="Note 14 11 2 6" xfId="33088" xr:uid="{CB14F6AB-036A-4FBB-A47C-5414EFEE5DA9}"/>
    <cellStyle name="Note 14 11 2 7" xfId="41049" xr:uid="{BBCADCEA-E07F-4BD3-A7DE-D08DB07B854E}"/>
    <cellStyle name="Note 14 11 3" xfId="1236" xr:uid="{E8845470-CF7C-4645-AD9E-8CDB80FFB8E8}"/>
    <cellStyle name="Note 14 11 3 2" xfId="5358" xr:uid="{28B10A61-006C-4750-880B-9C858F02F792}"/>
    <cellStyle name="Note 14 11 3 2 2" xfId="13573" xr:uid="{EFE73EB9-EC9D-478C-9700-473CFCBEED3C}"/>
    <cellStyle name="Note 14 11 3 2 3" xfId="21437" xr:uid="{01759A0C-C806-4B65-8EFD-BEB332A4BC2B}"/>
    <cellStyle name="Note 14 11 3 2 4" xfId="29417" xr:uid="{BF83A71E-2244-4CA9-999E-775759A70D37}"/>
    <cellStyle name="Note 14 11 3 2 5" xfId="37244" xr:uid="{2177328C-8CA1-4EAD-92E9-A468834CBBF2}"/>
    <cellStyle name="Note 14 11 3 2 6" xfId="45197" xr:uid="{68889F08-DF9B-4471-BBDC-726FCB526071}"/>
    <cellStyle name="Note 14 11 3 3" xfId="9465" xr:uid="{11D16A8B-B702-4DE8-AA0D-C9E92B1642CB}"/>
    <cellStyle name="Note 14 11 3 4" xfId="17327" xr:uid="{57994B21-61F5-4507-9F79-60EC2D5D0751}"/>
    <cellStyle name="Note 14 11 3 5" xfId="25341" xr:uid="{2FDA6419-0C37-4B3D-B152-2F75B59DB37A}"/>
    <cellStyle name="Note 14 11 3 6" xfId="33157" xr:uid="{649B58EB-AD3D-4450-B7F6-847AA715CA6C}"/>
    <cellStyle name="Note 14 11 3 7" xfId="41118" xr:uid="{86FE1A27-A865-403F-A3F4-4F1AD8B2D4D9}"/>
    <cellStyle name="Note 14 11 4" xfId="1581" xr:uid="{45C505F4-D7A6-4DCF-A2DA-CC67566CFFBA}"/>
    <cellStyle name="Note 14 11 4 2" xfId="5680" xr:uid="{03F50A69-3A91-4B4C-99AF-50C8E4F4E7CD}"/>
    <cellStyle name="Note 14 11 4 2 2" xfId="13895" xr:uid="{70D3CEA7-F1BC-43B2-854C-20EEAA290D5F}"/>
    <cellStyle name="Note 14 11 4 2 3" xfId="21759" xr:uid="{3BD509A7-340E-496B-8DCA-35860AF012DE}"/>
    <cellStyle name="Note 14 11 4 2 4" xfId="29739" xr:uid="{0D261DC2-8814-4A94-8BBC-DC0A6F3438CD}"/>
    <cellStyle name="Note 14 11 4 2 5" xfId="37566" xr:uid="{F4E031E2-C178-467C-AB40-BCA3BC4F3A5C}"/>
    <cellStyle name="Note 14 11 4 2 6" xfId="45519" xr:uid="{B30F63EF-2B8C-49FC-A088-1D7DD39276DE}"/>
    <cellStyle name="Note 14 11 4 3" xfId="9809" xr:uid="{F895C048-F884-4C19-845E-1BB00E0BA292}"/>
    <cellStyle name="Note 14 11 4 4" xfId="17672" xr:uid="{BA5DD2B2-596B-4074-838E-16975A7C44E6}"/>
    <cellStyle name="Note 14 11 4 5" xfId="25683" xr:uid="{7D0334FE-0554-4A0D-AF66-A3DA615F73B5}"/>
    <cellStyle name="Note 14 11 4 6" xfId="33502" xr:uid="{3A1935DA-D768-4C56-A4A0-992FA4DB64D0}"/>
    <cellStyle name="Note 14 11 4 7" xfId="41463" xr:uid="{3248D4BD-55DF-4632-A06B-AC151C6265AD}"/>
    <cellStyle name="Note 14 11 5" xfId="698" xr:uid="{03EECB65-F9CC-4E07-8DDF-260A0560ADF5}"/>
    <cellStyle name="Note 14 11 5 2" xfId="4903" xr:uid="{7BCF738F-6ECC-4004-8008-773454EC3EAF}"/>
    <cellStyle name="Note 14 11 5 2 2" xfId="13123" xr:uid="{6B88CB2D-A932-4DE5-A1D8-C664962E00E0}"/>
    <cellStyle name="Note 14 11 5 2 3" xfId="20990" xr:uid="{8114E509-1AA2-433D-BA67-4A7DA16D8A0B}"/>
    <cellStyle name="Note 14 11 5 2 4" xfId="28978" xr:uid="{96BF61D6-E8EA-4F5F-929C-582AB9EA0127}"/>
    <cellStyle name="Note 14 11 5 2 5" xfId="36810" xr:uid="{2B3E06AE-A2AC-42D6-8097-9B164D2ECB55}"/>
    <cellStyle name="Note 14 11 5 2 6" xfId="44763" xr:uid="{DFB5DA2A-93E0-40F0-A448-F78E752F0C5E}"/>
    <cellStyle name="Note 14 11 5 3" xfId="8948" xr:uid="{F55FB34B-E8CB-4D04-88A1-0360054CB8F5}"/>
    <cellStyle name="Note 14 11 5 4" xfId="253" xr:uid="{52BDDE9B-FFC1-4B47-9431-FAE92C20E4AC}"/>
    <cellStyle name="Note 14 11 5 5" xfId="24850" xr:uid="{8E6E71D4-4EE7-4421-91D9-2B88692B50DE}"/>
    <cellStyle name="Note 14 11 5 6" xfId="9088" xr:uid="{D406A1FA-3F71-4686-A488-29A0CEA17BD1}"/>
    <cellStyle name="Note 14 11 5 7" xfId="40655" xr:uid="{1EAA352F-F4FF-426C-9798-B96BC7C361A1}"/>
    <cellStyle name="Note 14 11 6" xfId="599" xr:uid="{9B160678-CF77-4CA4-9386-D8490DD2BB6E}"/>
    <cellStyle name="Note 14 11 6 2" xfId="4807" xr:uid="{DECA389E-AC98-42DB-8138-A53C32E8A4CF}"/>
    <cellStyle name="Note 14 11 6 2 2" xfId="13028" xr:uid="{67257784-A3D7-4D31-A7C6-E88847B27F2A}"/>
    <cellStyle name="Note 14 11 6 2 3" xfId="20896" xr:uid="{B5EED2F2-4A40-42A2-AC67-F7BF7A0D9743}"/>
    <cellStyle name="Note 14 11 6 2 4" xfId="28888" xr:uid="{5B19D692-FACD-4ED6-BA0E-05FAD6FE359E}"/>
    <cellStyle name="Note 14 11 6 2 5" xfId="36720" xr:uid="{0709DF96-2CDF-4866-A509-1DAD96918FA5}"/>
    <cellStyle name="Note 14 11 6 2 6" xfId="44675" xr:uid="{194225ED-BFBE-4696-A784-A9002299810B}"/>
    <cellStyle name="Note 14 11 6 3" xfId="8851" xr:uid="{9C77B74F-FA10-479F-80E3-18BC76474A17}"/>
    <cellStyle name="Note 14 11 6 4" xfId="12660" xr:uid="{41995CB7-868D-4BD1-B0B5-C41E549E7E71}"/>
    <cellStyle name="Note 14 11 6 5" xfId="8753" xr:uid="{2FDEC012-7DE9-438F-AB61-63D58DB5F673}"/>
    <cellStyle name="Note 14 11 6 6" xfId="24980" xr:uid="{D54C4ECE-F429-498F-89DB-E4EC5DA2C9FD}"/>
    <cellStyle name="Note 14 11 6 7" xfId="20923" xr:uid="{A67AB412-85FC-469E-A542-CBCADD91996F}"/>
    <cellStyle name="Note 14 11 7" xfId="2097" xr:uid="{2185D4E1-181D-4786-8AC4-299FD588E8EC}"/>
    <cellStyle name="Note 14 11 7 2" xfId="6171" xr:uid="{14594956-F736-4BF4-A5C6-08E827A44480}"/>
    <cellStyle name="Note 14 11 7 2 2" xfId="14386" xr:uid="{6711B001-D4B8-4C49-B334-12BB499F292B}"/>
    <cellStyle name="Note 14 11 7 2 3" xfId="22250" xr:uid="{E32E4552-99C4-47B5-806E-A3F7E562023E}"/>
    <cellStyle name="Note 14 11 7 2 4" xfId="30230" xr:uid="{9765A704-800E-4E67-B87F-160006F04833}"/>
    <cellStyle name="Note 14 11 7 2 5" xfId="38057" xr:uid="{A72FE40A-F22B-4756-AE96-C88C73BD1490}"/>
    <cellStyle name="Note 14 11 7 2 6" xfId="46010" xr:uid="{36C30526-36A9-4EBA-A862-18D9219A9543}"/>
    <cellStyle name="Note 14 11 7 3" xfId="10323" xr:uid="{9D1C13DA-9F8F-4614-AA72-80A47B4419E7}"/>
    <cellStyle name="Note 14 11 7 4" xfId="18188" xr:uid="{570D06F9-F129-46B8-A6DB-69137289E9E5}"/>
    <cellStyle name="Note 14 11 7 5" xfId="26195" xr:uid="{9CE0B770-612A-4E3C-80AA-73C27D986832}"/>
    <cellStyle name="Note 14 11 7 6" xfId="34018" xr:uid="{4AAF846A-329D-4D0F-8DB4-CE5E2F0D58CA}"/>
    <cellStyle name="Note 14 11 7 7" xfId="41979" xr:uid="{06D248CD-F44E-458D-89E6-D80953D2E276}"/>
    <cellStyle name="Note 14 11 8" xfId="638" xr:uid="{0E152C46-2D9D-421C-8DA9-C932EE06BB44}"/>
    <cellStyle name="Note 14 11 8 2" xfId="4846" xr:uid="{DB74B038-54D9-41A2-9705-3450F8DA432E}"/>
    <cellStyle name="Note 14 11 8 2 2" xfId="13066" xr:uid="{C45ED753-D7AD-4779-BD79-7D2F151B3FBD}"/>
    <cellStyle name="Note 14 11 8 2 3" xfId="20933" xr:uid="{2C3C30D2-888D-4209-88DE-FB5C1911ECBA}"/>
    <cellStyle name="Note 14 11 8 2 4" xfId="28921" xr:uid="{8D2BA5F8-90D1-4C7F-9E80-840CD72DE2EF}"/>
    <cellStyle name="Note 14 11 8 2 5" xfId="36753" xr:uid="{77785229-07D3-4519-8A30-83F5E3F83A87}"/>
    <cellStyle name="Note 14 11 8 2 6" xfId="44706" xr:uid="{D656C95C-7D8D-43BC-A876-BD000DD1D51B}"/>
    <cellStyle name="Note 14 11 8 3" xfId="8888" xr:uid="{E059B3F8-6ED7-4FD6-9D5F-179A8D37115C}"/>
    <cellStyle name="Note 14 11 8 4" xfId="10147" xr:uid="{C53FE569-E76C-471E-99AA-E32159F0E855}"/>
    <cellStyle name="Note 14 11 8 5" xfId="24790" xr:uid="{944776BD-57FD-4394-8FBE-E7F24362CD44}"/>
    <cellStyle name="Note 14 11 8 6" xfId="25680" xr:uid="{782483B5-B08E-4DD1-92EC-34E5A6E4C3C2}"/>
    <cellStyle name="Note 14 11 8 7" xfId="40595" xr:uid="{1521C5F9-B141-42B1-9E14-A9DE16E9F420}"/>
    <cellStyle name="Note 14 11 9" xfId="3225" xr:uid="{D0ABF8E6-5E11-4B89-B120-81B6D168936D}"/>
    <cellStyle name="Note 14 11 9 2" xfId="7254" xr:uid="{AA851D22-C8E7-4355-B91A-FADFF228EB0B}"/>
    <cellStyle name="Note 14 11 9 2 2" xfId="15469" xr:uid="{C59A0712-B16C-4103-8360-A3E43895F928}"/>
    <cellStyle name="Note 14 11 9 2 3" xfId="23333" xr:uid="{A41E55B4-E60F-4C15-A32A-D3DB8C7E38A7}"/>
    <cellStyle name="Note 14 11 9 2 4" xfId="31313" xr:uid="{A8E79914-25FC-49ED-8AA3-F8A6FA2F3FE5}"/>
    <cellStyle name="Note 14 11 9 2 5" xfId="39140" xr:uid="{1EDE5019-1F05-40DE-976E-E86A55C4629F}"/>
    <cellStyle name="Note 14 11 9 2 6" xfId="47093" xr:uid="{CB530CC8-C91D-4CAE-9CFE-27672F1020FB}"/>
    <cellStyle name="Note 14 11 9 3" xfId="11449" xr:uid="{DA09B318-060E-498C-8703-2E9C1684149A}"/>
    <cellStyle name="Note 14 11 9 4" xfId="19316" xr:uid="{BD46952B-1451-4CAF-9594-AA0B696758E9}"/>
    <cellStyle name="Note 14 11 9 5" xfId="27316" xr:uid="{11F78F62-222E-419A-914C-093AC654C43C}"/>
    <cellStyle name="Note 14 11 9 6" xfId="35146" xr:uid="{13BD3051-39C6-4EA7-9186-7439EBF4F37F}"/>
    <cellStyle name="Note 14 11 9 7" xfId="43107" xr:uid="{015E4229-046A-4566-B00A-54E68BAC0640}"/>
    <cellStyle name="Note 14 12" xfId="756" xr:uid="{A6EEB68B-3E0D-4F36-96DC-CADE0413571C}"/>
    <cellStyle name="Note 14 12 10" xfId="624" xr:uid="{88384196-2C53-4CC0-AC2E-6DE6A7A27C59}"/>
    <cellStyle name="Note 14 12 10 2" xfId="4832" xr:uid="{DC221FE7-6BD0-4E72-BE5E-A76296AD75B5}"/>
    <cellStyle name="Note 14 12 10 2 2" xfId="13052" xr:uid="{169F4FB3-FE3D-40C1-9985-1E50D064D738}"/>
    <cellStyle name="Note 14 12 10 2 3" xfId="20920" xr:uid="{160F2509-C795-4606-9534-1497B8D5C2D8}"/>
    <cellStyle name="Note 14 12 10 2 4" xfId="28909" xr:uid="{2C9B94EE-B841-46EA-8295-1156B634DD2C}"/>
    <cellStyle name="Note 14 12 10 2 5" xfId="36741" xr:uid="{C00B8166-3D2F-4949-BE3C-AFFCDEB4EBBB}"/>
    <cellStyle name="Note 14 12 10 2 6" xfId="44694" xr:uid="{8A25F73A-C6A4-4815-BBD3-31E488A8A2CC}"/>
    <cellStyle name="Note 14 12 10 3" xfId="8874" xr:uid="{30534500-0964-4E4A-AE6A-AE0AC2AB0329}"/>
    <cellStyle name="Note 14 12 10 4" xfId="10006" xr:uid="{CFEDCFE5-AC03-42AD-8064-3E990D97376A}"/>
    <cellStyle name="Note 14 12 10 5" xfId="351" xr:uid="{EA553C58-0745-4805-A89A-BD6421363223}"/>
    <cellStyle name="Note 14 12 10 6" xfId="25539" xr:uid="{68524F6D-8106-4363-942D-E1E752342C31}"/>
    <cellStyle name="Note 14 12 10 7" xfId="20919" xr:uid="{9BE1BB01-F645-4B0C-A81F-38103B70D818}"/>
    <cellStyle name="Note 14 12 11" xfId="3529" xr:uid="{38AA1D4E-DF4E-4525-89B0-E9D087507A00}"/>
    <cellStyle name="Note 14 12 11 2" xfId="7557" xr:uid="{A65D2E2D-7229-4813-A54C-E36E2C000194}"/>
    <cellStyle name="Note 14 12 11 2 2" xfId="15772" xr:uid="{3C7053FA-7378-406D-8C11-2A69DE660217}"/>
    <cellStyle name="Note 14 12 11 2 3" xfId="23636" xr:uid="{7C2776B9-9F81-4729-A38C-67CDDD79C6A7}"/>
    <cellStyle name="Note 14 12 11 2 4" xfId="31616" xr:uid="{99DE6E6B-CE99-46E0-B24E-28889E49C9DB}"/>
    <cellStyle name="Note 14 12 11 2 5" xfId="39443" xr:uid="{771440BA-DF77-48CC-A15F-3CD0D953AAD3}"/>
    <cellStyle name="Note 14 12 11 2 6" xfId="47396" xr:uid="{9A593FA3-ADC2-48CC-ACAE-F77F01C4546A}"/>
    <cellStyle name="Note 14 12 11 3" xfId="11753" xr:uid="{37C320E4-EC82-4393-AF9B-EDD645085C9A}"/>
    <cellStyle name="Note 14 12 11 4" xfId="19620" xr:uid="{7E5CADA2-5602-4E4C-BD08-628C30EA8C06}"/>
    <cellStyle name="Note 14 12 11 5" xfId="27620" xr:uid="{3EAFAFBA-2D80-43A4-B6FB-7AE5B95194EC}"/>
    <cellStyle name="Note 14 12 11 6" xfId="35450" xr:uid="{FD71CA72-2ED7-4A67-8DC4-8EAB5CCF4AC9}"/>
    <cellStyle name="Note 14 12 11 7" xfId="43411" xr:uid="{7704F4C0-BA36-4E7F-8E1C-82D8FF1A82B0}"/>
    <cellStyle name="Note 14 12 12" xfId="3576" xr:uid="{A82FC075-5087-47FE-A461-CCB1D5E224BF}"/>
    <cellStyle name="Note 14 12 12 2" xfId="7604" xr:uid="{71B4CCEE-480B-4EEE-BA38-E59B6F8BBFB1}"/>
    <cellStyle name="Note 14 12 12 2 2" xfId="15819" xr:uid="{B6FF6737-047A-4AEE-860C-59EB091287C5}"/>
    <cellStyle name="Note 14 12 12 2 3" xfId="23683" xr:uid="{5CFE036C-9871-4FEC-B81B-A393BC0F6A68}"/>
    <cellStyle name="Note 14 12 12 2 4" xfId="31663" xr:uid="{20D8B208-6404-43E0-8271-74F1D4AF5EF0}"/>
    <cellStyle name="Note 14 12 12 2 5" xfId="39490" xr:uid="{D3F0CF48-0FA2-4B0D-8BD3-E488BFD0A78D}"/>
    <cellStyle name="Note 14 12 12 2 6" xfId="47443" xr:uid="{30FDB8D8-9E5E-400B-8B24-2FB845B86CFF}"/>
    <cellStyle name="Note 14 12 12 3" xfId="11800" xr:uid="{87431B7D-C162-4A8E-84B1-2E985C07C0F0}"/>
    <cellStyle name="Note 14 12 12 4" xfId="19667" xr:uid="{BDB45FAD-522A-4BE2-B1AC-74D5DC5C6F59}"/>
    <cellStyle name="Note 14 12 12 5" xfId="27667" xr:uid="{0C434A4B-EF13-49F1-B3D5-15E652924F16}"/>
    <cellStyle name="Note 14 12 12 6" xfId="35497" xr:uid="{58109F90-4E55-4DF4-BDF8-EA53B58A1F56}"/>
    <cellStyle name="Note 14 12 12 7" xfId="43458" xr:uid="{B626C801-6450-46B3-ACD6-F390AE5EB9DB}"/>
    <cellStyle name="Note 14 12 13" xfId="4957" xr:uid="{F765B54D-EBA6-40E0-BB94-88AA731D64E3}"/>
    <cellStyle name="Note 14 12 13 2" xfId="13175" xr:uid="{B15330CC-DE7C-4253-8090-26C3EF5F629B}"/>
    <cellStyle name="Note 14 12 13 3" xfId="21041" xr:uid="{376C62A7-0B06-44C7-B5FF-94D187E2427D}"/>
    <cellStyle name="Note 14 12 13 4" xfId="29024" xr:uid="{CE43272D-CA36-44F7-A2E8-B766C7285BA8}"/>
    <cellStyle name="Note 14 12 13 5" xfId="36855" xr:uid="{C8C75A59-657F-4BCF-B251-000512CF16C5}"/>
    <cellStyle name="Note 14 12 13 6" xfId="44808" xr:uid="{218BDBA6-8D31-4FC7-BDC2-EBE935C3BB90}"/>
    <cellStyle name="Note 14 12 14" xfId="9001" xr:uid="{EC594D86-308D-4BC8-9FAF-0883796EDD59}"/>
    <cellStyle name="Note 14 12 15" xfId="8725" xr:uid="{BA2D6F88-5BD3-4DA3-AD31-CC74E20F9742}"/>
    <cellStyle name="Note 14 12 16" xfId="24899" xr:uid="{16773DED-3BED-4955-8C06-6EC6E1FA2845}"/>
    <cellStyle name="Note 14 12 17" xfId="328" xr:uid="{A1C1C708-8EB0-454E-BB5F-CD81A64FAAF8}"/>
    <cellStyle name="Note 14 12 18" xfId="40701" xr:uid="{31787E66-143D-4B7C-A66A-A5D30CBE2C29}"/>
    <cellStyle name="Note 14 12 2" xfId="1190" xr:uid="{FE4EDAC4-47AC-4CC1-883B-8D007C1CEB43}"/>
    <cellStyle name="Note 14 12 2 2" xfId="5315" xr:uid="{3E44BBE7-FA56-4430-8EEE-E3EB5911B04D}"/>
    <cellStyle name="Note 14 12 2 2 2" xfId="13530" xr:uid="{52F47702-93A0-4DC3-957C-6C40197646C8}"/>
    <cellStyle name="Note 14 12 2 2 3" xfId="21394" xr:uid="{297A3071-5EC4-4E33-9D9A-15F2F4E8C08F}"/>
    <cellStyle name="Note 14 12 2 2 4" xfId="29374" xr:uid="{4708C4E6-F42B-41B3-A69D-DAC7B80B7C18}"/>
    <cellStyle name="Note 14 12 2 2 5" xfId="37201" xr:uid="{B694BB71-9697-44A3-B625-5B64BBE89997}"/>
    <cellStyle name="Note 14 12 2 2 6" xfId="45154" xr:uid="{9D7EF0CD-377A-407B-AB07-5076456FD5FC}"/>
    <cellStyle name="Note 14 12 2 3" xfId="9419" xr:uid="{F403B38C-567E-4B84-9C90-7AD7DC8D76B8}"/>
    <cellStyle name="Note 14 12 2 4" xfId="17281" xr:uid="{3BA430D9-FFFC-4041-91B3-2D85D8DBEA89}"/>
    <cellStyle name="Note 14 12 2 5" xfId="25296" xr:uid="{A015D140-0A7C-4B60-8858-22C6C6784E2A}"/>
    <cellStyle name="Note 14 12 2 6" xfId="33111" xr:uid="{F91AAE26-8CCC-42E2-9344-AB3CB8A62BDA}"/>
    <cellStyle name="Note 14 12 2 7" xfId="41072" xr:uid="{614CD966-86FB-4065-A3B7-92FE598D1990}"/>
    <cellStyle name="Note 14 12 3" xfId="1232" xr:uid="{412CFC92-42B0-44C0-9BA1-ABD5B8906A94}"/>
    <cellStyle name="Note 14 12 3 2" xfId="5354" xr:uid="{24EFBB52-5733-4D08-B493-7F747294ABF1}"/>
    <cellStyle name="Note 14 12 3 2 2" xfId="13569" xr:uid="{EB5F3A2B-DAAB-41F2-BA0D-DEF1CC3FBB6F}"/>
    <cellStyle name="Note 14 12 3 2 3" xfId="21433" xr:uid="{9EE9A1E3-D5F2-48B4-B84F-413BCA016138}"/>
    <cellStyle name="Note 14 12 3 2 4" xfId="29413" xr:uid="{E74EC8CF-CFF9-4B0D-8E79-B5C580947C64}"/>
    <cellStyle name="Note 14 12 3 2 5" xfId="37240" xr:uid="{9BB5EE81-71C2-438B-9FEE-1D281A8A06FC}"/>
    <cellStyle name="Note 14 12 3 2 6" xfId="45193" xr:uid="{91D29619-AC31-4FFD-BCD9-3FB2A011A5C7}"/>
    <cellStyle name="Note 14 12 3 3" xfId="9461" xr:uid="{3E60FE2B-2D87-4962-A7BC-C9CBB88F5379}"/>
    <cellStyle name="Note 14 12 3 4" xfId="17323" xr:uid="{05E766B8-F32D-450F-B420-C7CFA3CC480F}"/>
    <cellStyle name="Note 14 12 3 5" xfId="25337" xr:uid="{3ACFF523-B1E7-4845-A4D5-D0C04566E2B2}"/>
    <cellStyle name="Note 14 12 3 6" xfId="33153" xr:uid="{910B9EE9-56D6-47DC-9197-5217B8A27FC3}"/>
    <cellStyle name="Note 14 12 3 7" xfId="41114" xr:uid="{E1FB5F27-329F-484B-8028-A4B43A653530}"/>
    <cellStyle name="Note 14 12 4" xfId="686" xr:uid="{00CFCB59-E965-4AE9-8691-9CC364279CFB}"/>
    <cellStyle name="Note 14 12 4 2" xfId="4891" xr:uid="{17060C96-C1FB-436D-B7FB-D2FD6041A7C0}"/>
    <cellStyle name="Note 14 12 4 2 2" xfId="13111" xr:uid="{9A473731-909F-42A4-B811-3537A5181734}"/>
    <cellStyle name="Note 14 12 4 2 3" xfId="20978" xr:uid="{FE1920B3-D59C-42D7-AF3F-173FE6BE8501}"/>
    <cellStyle name="Note 14 12 4 2 4" xfId="28966" xr:uid="{2812ECF2-04E8-4A60-A04A-17138AD10C02}"/>
    <cellStyle name="Note 14 12 4 2 5" xfId="36798" xr:uid="{8264DAB8-B0BC-42F5-ACD4-F2F3BF6FCF90}"/>
    <cellStyle name="Note 14 12 4 2 6" xfId="44751" xr:uid="{338C4610-F14F-4381-90C4-4C1D76C5C2E0}"/>
    <cellStyle name="Note 14 12 4 3" xfId="8936" xr:uid="{C1EF2574-19AC-4628-8A7D-AF6E72ECEEC3}"/>
    <cellStyle name="Note 14 12 4 4" xfId="418" xr:uid="{C2E812D4-34D1-40B0-9AE3-062F8C1A5732}"/>
    <cellStyle name="Note 14 12 4 5" xfId="24838" xr:uid="{968C8B39-971E-4B13-A3BD-652B19A446EE}"/>
    <cellStyle name="Note 14 12 4 6" xfId="24948" xr:uid="{2D569030-C93D-4701-9453-C381C25238E7}"/>
    <cellStyle name="Note 14 12 4 7" xfId="40643" xr:uid="{77C2BA29-4AEE-411D-89AF-98703088F8CA}"/>
    <cellStyle name="Note 14 12 5" xfId="1152" xr:uid="{90B96DB7-BAE4-4A60-A590-58029F220DAD}"/>
    <cellStyle name="Note 14 12 5 2" xfId="5279" xr:uid="{8D6E6B58-2939-442B-8AA6-321718F4B813}"/>
    <cellStyle name="Note 14 12 5 2 2" xfId="13494" xr:uid="{2388E3F6-7C0E-4C4E-8312-66C22865DBD9}"/>
    <cellStyle name="Note 14 12 5 2 3" xfId="21358" xr:uid="{FE8F7A82-B5D4-4E09-A8A0-F743C698E9D5}"/>
    <cellStyle name="Note 14 12 5 2 4" xfId="29338" xr:uid="{EBCBE3A2-2768-4506-8ABE-48004DE52202}"/>
    <cellStyle name="Note 14 12 5 2 5" xfId="37165" xr:uid="{D2E5E62F-171E-406F-B49D-978DE8C98319}"/>
    <cellStyle name="Note 14 12 5 2 6" xfId="45118" xr:uid="{A2EFC17F-7C21-4A2D-927A-254DBD5FD9E5}"/>
    <cellStyle name="Note 14 12 5 3" xfId="9381" xr:uid="{73CD9424-76B9-4371-960A-30E9C549D842}"/>
    <cellStyle name="Note 14 12 5 4" xfId="17243" xr:uid="{1ABFCA1C-1AE7-45EB-B594-CFA51C6B85D7}"/>
    <cellStyle name="Note 14 12 5 5" xfId="25258" xr:uid="{DDECAC90-9EDC-4455-87FC-FF777E21F19D}"/>
    <cellStyle name="Note 14 12 5 6" xfId="33073" xr:uid="{1B03AAFC-1CF4-417C-AF23-31234F16E723}"/>
    <cellStyle name="Note 14 12 5 7" xfId="41034" xr:uid="{13130060-C7D9-452D-8841-CDDEED478CF7}"/>
    <cellStyle name="Note 14 12 6" xfId="600" xr:uid="{C20DFE1B-94C8-413F-BE14-66E74D6EBF3C}"/>
    <cellStyle name="Note 14 12 6 2" xfId="4808" xr:uid="{B1149FFF-9DBB-4E40-9B20-2FAD1ABFE3BF}"/>
    <cellStyle name="Note 14 12 6 2 2" xfId="13029" xr:uid="{6B9D2FBE-B8E5-4CB0-9248-E3DAD965C20E}"/>
    <cellStyle name="Note 14 12 6 2 3" xfId="20897" xr:uid="{F5DD453B-58D0-4AB0-B96E-F1B193687ACF}"/>
    <cellStyle name="Note 14 12 6 2 4" xfId="28889" xr:uid="{A65BEA76-70C5-4372-BEA2-B077DD1B6C42}"/>
    <cellStyle name="Note 14 12 6 2 5" xfId="36721" xr:uid="{58062972-332D-450A-9983-3F4974AF5109}"/>
    <cellStyle name="Note 14 12 6 2 6" xfId="44676" xr:uid="{E9484D97-B493-4CC7-8665-DB0637D031F8}"/>
    <cellStyle name="Note 14 12 6 3" xfId="8852" xr:uid="{FDB745E0-17A0-49DA-B8FB-64283E841A08}"/>
    <cellStyle name="Note 14 12 6 4" xfId="9098" xr:uid="{EEE8D4DD-0D5D-4052-8212-4FF30BB60098}"/>
    <cellStyle name="Note 14 12 6 5" xfId="294" xr:uid="{41BAB5EB-7C7D-4255-94AF-0F8D62A1F55A}"/>
    <cellStyle name="Note 14 12 6 6" xfId="27960" xr:uid="{1DED5C9B-53A1-4D14-990F-50C6199664C4}"/>
    <cellStyle name="Note 14 12 6 7" xfId="9121" xr:uid="{3223E6AD-5F0B-4E16-A366-8914DA7B837F}"/>
    <cellStyle name="Note 14 12 7" xfId="2114" xr:uid="{54E8350F-5AB7-4920-9550-AE6A29B7A589}"/>
    <cellStyle name="Note 14 12 7 2" xfId="6188" xr:uid="{9F9BF2F5-BB84-4DEF-93B8-4E1F56C01A49}"/>
    <cellStyle name="Note 14 12 7 2 2" xfId="14403" xr:uid="{4BF35421-5BC3-45EA-AA0D-4EEAE5AC3763}"/>
    <cellStyle name="Note 14 12 7 2 3" xfId="22267" xr:uid="{AAABDFCD-913B-411D-B2BF-90D30EFB52DF}"/>
    <cellStyle name="Note 14 12 7 2 4" xfId="30247" xr:uid="{F61CFB8A-9AEB-4367-B86E-130746FE8C36}"/>
    <cellStyle name="Note 14 12 7 2 5" xfId="38074" xr:uid="{F4B104C6-952C-4E95-86C8-3E01C2AB0F55}"/>
    <cellStyle name="Note 14 12 7 2 6" xfId="46027" xr:uid="{3D2D3F3A-DC26-472B-9CC2-915FACF46B8F}"/>
    <cellStyle name="Note 14 12 7 3" xfId="10340" xr:uid="{FE87F9CE-88DE-478C-839B-4D0D84B26732}"/>
    <cellStyle name="Note 14 12 7 4" xfId="18205" xr:uid="{29952C95-AD65-48D3-9170-56BD93B1C4B7}"/>
    <cellStyle name="Note 14 12 7 5" xfId="26212" xr:uid="{3930FD2A-A711-4BA3-80C8-C80CB6B69434}"/>
    <cellStyle name="Note 14 12 7 6" xfId="34035" xr:uid="{90BE2793-18FF-4A1D-86FA-0A5C578E7A3E}"/>
    <cellStyle name="Note 14 12 7 7" xfId="41996" xr:uid="{D13667E9-196C-418D-8E34-6C89C569407C}"/>
    <cellStyle name="Note 14 12 8" xfId="1269" xr:uid="{4642C768-11B2-4CAE-86F9-48F886295705}"/>
    <cellStyle name="Note 14 12 8 2" xfId="5389" xr:uid="{248CA91A-15F1-4459-9604-4C6916560BD6}"/>
    <cellStyle name="Note 14 12 8 2 2" xfId="13604" xr:uid="{6B81D112-B121-4208-82D5-38389EE808EB}"/>
    <cellStyle name="Note 14 12 8 2 3" xfId="21468" xr:uid="{B27B9CD1-EBDC-42B1-A124-C36E661C6F8A}"/>
    <cellStyle name="Note 14 12 8 2 4" xfId="29448" xr:uid="{B0ED7EB6-B217-44FC-85C7-D57661B2AB3D}"/>
    <cellStyle name="Note 14 12 8 2 5" xfId="37275" xr:uid="{82D553C1-CA35-42AA-A705-85B3F19C973F}"/>
    <cellStyle name="Note 14 12 8 2 6" xfId="45228" xr:uid="{A1CB0389-3966-455D-8155-4AD233662E89}"/>
    <cellStyle name="Note 14 12 8 3" xfId="9498" xr:uid="{CF36D82D-1705-4A3F-AFAB-98F9B35150E2}"/>
    <cellStyle name="Note 14 12 8 4" xfId="17360" xr:uid="{F60E0860-9286-4983-99FE-0608C6ED1407}"/>
    <cellStyle name="Note 14 12 8 5" xfId="25374" xr:uid="{394E354D-C0D7-4582-9F5F-4DFC7BE61DB0}"/>
    <cellStyle name="Note 14 12 8 6" xfId="33190" xr:uid="{8710C023-0C43-46B9-8FE6-6DAE68D3AB22}"/>
    <cellStyle name="Note 14 12 8 7" xfId="41151" xr:uid="{47150822-E49B-4C21-A5D8-91D4EE2895E3}"/>
    <cellStyle name="Note 14 12 9" xfId="646" xr:uid="{220983D1-B657-44BB-A937-B43C31F4AACF}"/>
    <cellStyle name="Note 14 12 9 2" xfId="4853" xr:uid="{FCF8B145-3A0C-42CD-8DFE-F248F2C5520F}"/>
    <cellStyle name="Note 14 12 9 2 2" xfId="13073" xr:uid="{B6574743-01B1-4F6D-A540-EB35F5955F29}"/>
    <cellStyle name="Note 14 12 9 2 3" xfId="20940" xr:uid="{23432A14-874B-418A-8C54-B9438A42727E}"/>
    <cellStyle name="Note 14 12 9 2 4" xfId="28928" xr:uid="{4A434CC5-7F69-4880-9566-3709A95D6586}"/>
    <cellStyle name="Note 14 12 9 2 5" xfId="36760" xr:uid="{4AAEE423-45DE-4F97-8728-0783ED70AB4F}"/>
    <cellStyle name="Note 14 12 9 2 6" xfId="44713" xr:uid="{6D6B5927-D2CE-4E1B-A3AB-81AF012B40B6}"/>
    <cellStyle name="Note 14 12 9 3" xfId="8896" xr:uid="{4FA6C9D1-344A-4766-8D78-F5EA6FE9AEAA}"/>
    <cellStyle name="Note 14 12 9 4" xfId="9743" xr:uid="{C51B0A31-F68B-4376-B52A-CBD04B69E752}"/>
    <cellStyle name="Note 14 12 9 5" xfId="24798" xr:uid="{7911FF2F-A1E7-4AFD-8A92-205B583513B9}"/>
    <cellStyle name="Note 14 12 9 6" xfId="25192" xr:uid="{044E5F56-7689-4717-8F76-5DB2888F4F6C}"/>
    <cellStyle name="Note 14 12 9 7" xfId="40603" xr:uid="{CF1A52A7-0FF2-4AEC-8CE3-DB7D7AD23EEA}"/>
    <cellStyle name="Note 14 13" xfId="788" xr:uid="{00138FCA-6E4B-4724-A2BE-FA3E6BAD473A}"/>
    <cellStyle name="Note 14 13 10" xfId="1959" xr:uid="{0586CC59-2AA8-42FA-B8D8-F96D94F1FD70}"/>
    <cellStyle name="Note 14 13 10 2" xfId="6033" xr:uid="{080D2426-7906-4639-A589-028D7D7D1679}"/>
    <cellStyle name="Note 14 13 10 2 2" xfId="14248" xr:uid="{66573FBF-35FB-4AB5-B0F2-5413BA0CDB96}"/>
    <cellStyle name="Note 14 13 10 2 3" xfId="22112" xr:uid="{067B7F99-7B6C-4BBA-A7CD-82663DFAE68A}"/>
    <cellStyle name="Note 14 13 10 2 4" xfId="30092" xr:uid="{2622DAC6-70F4-4DCB-8D45-A26C61EAFEE8}"/>
    <cellStyle name="Note 14 13 10 2 5" xfId="37919" xr:uid="{D22AE77D-95F4-4485-A303-9A3B76637191}"/>
    <cellStyle name="Note 14 13 10 2 6" xfId="45872" xr:uid="{91A4226C-4CD7-4E14-918B-F05A3278ED5F}"/>
    <cellStyle name="Note 14 13 10 3" xfId="10185" xr:uid="{32558B9A-0123-489D-AC54-7295C63A6AA8}"/>
    <cellStyle name="Note 14 13 10 4" xfId="18050" xr:uid="{10DD6240-F875-4550-A273-EC82F085CAC5}"/>
    <cellStyle name="Note 14 13 10 5" xfId="26057" xr:uid="{7EEECCA2-0FF8-48B1-BBC6-4D1B58A7DC37}"/>
    <cellStyle name="Note 14 13 10 6" xfId="33880" xr:uid="{8D8C79DC-DFDD-46D7-8D55-498E6E3D5380}"/>
    <cellStyle name="Note 14 13 10 7" xfId="41841" xr:uid="{F6B7F484-F35B-4D3C-AA32-6CEEAF1E5C09}"/>
    <cellStyle name="Note 14 13 11" xfId="3240" xr:uid="{F3133AC5-CF02-4948-A474-DE138AC0B0AB}"/>
    <cellStyle name="Note 14 13 11 2" xfId="7269" xr:uid="{96B62F2D-3218-48F4-AAD2-BD74DC259E6C}"/>
    <cellStyle name="Note 14 13 11 2 2" xfId="15484" xr:uid="{BDEC1802-5370-43AC-9A7F-FFAF3F9AADAC}"/>
    <cellStyle name="Note 14 13 11 2 3" xfId="23348" xr:uid="{246830CA-DCB9-4698-9329-C7F8D091CB93}"/>
    <cellStyle name="Note 14 13 11 2 4" xfId="31328" xr:uid="{1C14DDB8-90BF-497A-AF48-6A7B1BEA0D2F}"/>
    <cellStyle name="Note 14 13 11 2 5" xfId="39155" xr:uid="{A4BB9E3E-8C5A-4337-A09C-48DB84755FB7}"/>
    <cellStyle name="Note 14 13 11 2 6" xfId="47108" xr:uid="{1C26D7A4-27B6-4358-BEC1-698D3A5379C1}"/>
    <cellStyle name="Note 14 13 11 3" xfId="11464" xr:uid="{F4494D74-F198-453B-867D-72E5F176FCC1}"/>
    <cellStyle name="Note 14 13 11 4" xfId="19331" xr:uid="{D8F44CC8-24E3-4C50-9239-9D9BC2F93DC3}"/>
    <cellStyle name="Note 14 13 11 5" xfId="27331" xr:uid="{15446127-D179-44CC-A79E-9F6756A0CCA8}"/>
    <cellStyle name="Note 14 13 11 6" xfId="35161" xr:uid="{2C854E92-157F-44B4-AC23-2329B8DFAEA3}"/>
    <cellStyle name="Note 14 13 11 7" xfId="43122" xr:uid="{D29D0DAF-3A02-4B2D-9BBA-A5A1651A1494}"/>
    <cellStyle name="Note 14 13 12" xfId="3547" xr:uid="{C42185A3-9203-4D3E-8F75-B4C5B79C83F5}"/>
    <cellStyle name="Note 14 13 12 2" xfId="7575" xr:uid="{A1F5C8F9-3DAD-4B14-887C-F268EBDE9E6C}"/>
    <cellStyle name="Note 14 13 12 2 2" xfId="15790" xr:uid="{68AE01CA-D01F-4C84-AAA1-642482D49CAE}"/>
    <cellStyle name="Note 14 13 12 2 3" xfId="23654" xr:uid="{4231F88E-60A1-4DDF-889C-062589253FDF}"/>
    <cellStyle name="Note 14 13 12 2 4" xfId="31634" xr:uid="{2F9CE36F-C8AF-4FC9-AD62-4CC3CC5943A6}"/>
    <cellStyle name="Note 14 13 12 2 5" xfId="39461" xr:uid="{4CCEC21D-5039-4B33-9AAA-8F41ECA54480}"/>
    <cellStyle name="Note 14 13 12 2 6" xfId="47414" xr:uid="{5BAC6D22-9603-4023-A2AD-C076EAC4F161}"/>
    <cellStyle name="Note 14 13 12 3" xfId="11771" xr:uid="{7DFB1FFE-39FA-417E-9A76-8217DF0FD33D}"/>
    <cellStyle name="Note 14 13 12 4" xfId="19638" xr:uid="{FC678A29-920A-410E-94E0-05B0371D241F}"/>
    <cellStyle name="Note 14 13 12 5" xfId="27638" xr:uid="{29E470A3-2CE2-4063-B6E7-87E9DE2AA050}"/>
    <cellStyle name="Note 14 13 12 6" xfId="35468" xr:uid="{C6D935F0-58F3-4DB5-B3EF-48A8A792726F}"/>
    <cellStyle name="Note 14 13 12 7" xfId="43429" xr:uid="{42601D44-B61F-4FC1-A734-19A196D3F7A6}"/>
    <cellStyle name="Note 14 13 13" xfId="4985" xr:uid="{60216B79-3A67-4C2E-9E4C-D03B84F2FB87}"/>
    <cellStyle name="Note 14 13 13 2" xfId="13203" xr:uid="{434E7AC2-0B32-417B-BCC0-A508F73E9CF4}"/>
    <cellStyle name="Note 14 13 13 3" xfId="21069" xr:uid="{ABF4FEDF-EBB0-43F4-8EA5-C947D80820D7}"/>
    <cellStyle name="Note 14 13 13 4" xfId="29052" xr:uid="{7B602ECF-5F9D-4968-92AD-553C31FD6772}"/>
    <cellStyle name="Note 14 13 13 5" xfId="36883" xr:uid="{7EECBF05-5209-4DB2-B52A-1828DD8BB566}"/>
    <cellStyle name="Note 14 13 13 6" xfId="44836" xr:uid="{FC548631-3DD9-4A5D-A6BF-C2A576BBA6AA}"/>
    <cellStyle name="Note 14 13 14" xfId="9032" xr:uid="{39541D3C-E062-4DFC-9D1F-468C00331F74}"/>
    <cellStyle name="Note 14 13 15" xfId="395" xr:uid="{DDFCEFCE-FA42-41E5-A422-951F28D6EA19}"/>
    <cellStyle name="Note 14 13 16" xfId="24930" xr:uid="{9F05320C-1804-4D7A-8448-E920D279962C}"/>
    <cellStyle name="Note 14 13 17" xfId="9503" xr:uid="{9C21F902-2A6A-4F2B-8A6C-3E658D06BEFC}"/>
    <cellStyle name="Note 14 13 18" xfId="40731" xr:uid="{F19600C0-E623-4ECA-9939-4516596BCF48}"/>
    <cellStyle name="Note 14 13 2" xfId="1222" xr:uid="{0F754A25-2CD2-4D2A-847C-CE106C376EA1}"/>
    <cellStyle name="Note 14 13 2 2" xfId="5345" xr:uid="{8DF5CE96-A313-4829-8C4B-F24E071BFE0A}"/>
    <cellStyle name="Note 14 13 2 2 2" xfId="13560" xr:uid="{B73359FB-51D8-4EA4-81E0-2B2ED9997B63}"/>
    <cellStyle name="Note 14 13 2 2 3" xfId="21424" xr:uid="{11BCF17D-4C4E-4AD3-BBDE-C56D2CFB62E6}"/>
    <cellStyle name="Note 14 13 2 2 4" xfId="29404" xr:uid="{7B4A0D9C-31F7-411A-8E40-839A8E59782C}"/>
    <cellStyle name="Note 14 13 2 2 5" xfId="37231" xr:uid="{8922F56D-D6A6-4F52-BAD5-0AB62BFDD4D2}"/>
    <cellStyle name="Note 14 13 2 2 6" xfId="45184" xr:uid="{1F7E2AEB-1488-4C93-B503-23234943B2CE}"/>
    <cellStyle name="Note 14 13 2 3" xfId="9451" xr:uid="{239F29A9-0E39-4B07-A1E6-B175BA96B1E3}"/>
    <cellStyle name="Note 14 13 2 4" xfId="17313" xr:uid="{EBB98A03-0B73-4582-A600-5684E108636A}"/>
    <cellStyle name="Note 14 13 2 5" xfId="25327" xr:uid="{2F0FA3A1-B9B6-46D8-B86E-5B35B28FBACA}"/>
    <cellStyle name="Note 14 13 2 6" xfId="33143" xr:uid="{67915F1C-D1BB-4806-AE9C-5F9005F4A6D6}"/>
    <cellStyle name="Note 14 13 2 7" xfId="41104" xr:uid="{38508AB0-F04D-4975-AF73-036031FAEBDC}"/>
    <cellStyle name="Note 14 13 3" xfId="681" xr:uid="{4E26220B-3D38-4958-9307-DF95A65829BE}"/>
    <cellStyle name="Note 14 13 3 2" xfId="4886" xr:uid="{8670DC6A-6BF6-4378-9EFA-D9D89CC256F1}"/>
    <cellStyle name="Note 14 13 3 2 2" xfId="13106" xr:uid="{36ACD604-AC16-4820-9D32-5A0D62A22C96}"/>
    <cellStyle name="Note 14 13 3 2 3" xfId="20973" xr:uid="{2AB350C9-1133-455E-BF47-4DDC5124720F}"/>
    <cellStyle name="Note 14 13 3 2 4" xfId="28961" xr:uid="{AC2A0438-E855-42C4-BBF7-D1D6B7E9EBAF}"/>
    <cellStyle name="Note 14 13 3 2 5" xfId="36793" xr:uid="{470888F1-B088-4BAE-8DDA-BC758E994D08}"/>
    <cellStyle name="Note 14 13 3 2 6" xfId="44746" xr:uid="{69BC1291-CD82-4B50-8721-E719290415E7}"/>
    <cellStyle name="Note 14 13 3 3" xfId="8931" xr:uid="{BEB88BB7-01F7-4430-B78F-F4030A10287A}"/>
    <cellStyle name="Note 14 13 3 4" xfId="250" xr:uid="{C486C56E-2BFA-4992-8FB8-2FE4C5AE1E7D}"/>
    <cellStyle name="Note 14 13 3 5" xfId="24833" xr:uid="{A9AFD78D-D07B-47BA-AE3E-6ACAA29B7905}"/>
    <cellStyle name="Note 14 13 3 6" xfId="8873" xr:uid="{BF71AE86-7784-4008-81F0-B0AC579C783E}"/>
    <cellStyle name="Note 14 13 3 7" xfId="40638" xr:uid="{51AFD8AD-525D-49ED-B69A-36DB0D1B2C69}"/>
    <cellStyle name="Note 14 13 4" xfId="540" xr:uid="{E13505B1-650A-4EFB-AFD4-51C63E85E23D}"/>
    <cellStyle name="Note 14 13 4 2" xfId="4748" xr:uid="{A744DFB7-6A63-4D02-ADEB-42512CE313A6}"/>
    <cellStyle name="Note 14 13 4 2 2" xfId="12969" xr:uid="{42923182-1132-4955-AD97-E1199B17BA89}"/>
    <cellStyle name="Note 14 13 4 2 3" xfId="20837" xr:uid="{87D99AD4-8464-4848-BEE0-1CA43088BDED}"/>
    <cellStyle name="Note 14 13 4 2 4" xfId="28829" xr:uid="{E54EE2AF-A2D9-4C50-96C8-7BD04A293B52}"/>
    <cellStyle name="Note 14 13 4 2 5" xfId="36661" xr:uid="{C1ACD04C-5751-4722-9A60-6B1D2FDC4551}"/>
    <cellStyle name="Note 14 13 4 2 6" xfId="44616" xr:uid="{17DFCE10-E608-4E99-805F-33EB40B4D72D}"/>
    <cellStyle name="Note 14 13 4 3" xfId="8792" xr:uid="{90FCE96F-3723-475E-99BC-518EE94E3E50}"/>
    <cellStyle name="Note 14 13 4 4" xfId="9457" xr:uid="{79C373A1-51E1-4AE9-B083-418D94E113D3}"/>
    <cellStyle name="Note 14 13 4 5" xfId="257" xr:uid="{1B608011-5EE0-4B8A-8B3D-1F1413DECB42}"/>
    <cellStyle name="Note 14 13 4 6" xfId="25318" xr:uid="{BADFE060-2CAB-4818-A01A-7F3F223A135F}"/>
    <cellStyle name="Note 14 13 4 7" xfId="9062" xr:uid="{921564CA-483B-4049-A883-C3AE186465FE}"/>
    <cellStyle name="Note 14 13 5" xfId="1181" xr:uid="{51D7D127-4D7B-4C33-B238-85B79DF7A1C6}"/>
    <cellStyle name="Note 14 13 5 2" xfId="5306" xr:uid="{19F9666C-113A-4062-9B7F-B7F2CA04FE2F}"/>
    <cellStyle name="Note 14 13 5 2 2" xfId="13521" xr:uid="{0B6A1081-99C8-42AB-9AC1-99E1336AEA68}"/>
    <cellStyle name="Note 14 13 5 2 3" xfId="21385" xr:uid="{368438F4-1840-4F37-B5D1-801D386D8B05}"/>
    <cellStyle name="Note 14 13 5 2 4" xfId="29365" xr:uid="{FBB17995-0B53-4C09-867C-860385AF1337}"/>
    <cellStyle name="Note 14 13 5 2 5" xfId="37192" xr:uid="{5717EEEE-527B-4E06-9306-3F917DB5F28E}"/>
    <cellStyle name="Note 14 13 5 2 6" xfId="45145" xr:uid="{9964CF7A-D493-4FB7-9467-31D373F5987A}"/>
    <cellStyle name="Note 14 13 5 3" xfId="9410" xr:uid="{0BC2961C-6717-448F-B68F-71A2E36B7578}"/>
    <cellStyle name="Note 14 13 5 4" xfId="17272" xr:uid="{2EA36F52-9EA4-41C4-A677-F4C0464BF0CA}"/>
    <cellStyle name="Note 14 13 5 5" xfId="25287" xr:uid="{01DBF8ED-6D2B-4238-BC46-AEF8196E09A0}"/>
    <cellStyle name="Note 14 13 5 6" xfId="33102" xr:uid="{BCAFA8DF-5AC2-4942-94E2-E1178FA96E90}"/>
    <cellStyle name="Note 14 13 5 7" xfId="41063" xr:uid="{C33DC709-F9D1-450B-B294-1A4356DE8790}"/>
    <cellStyle name="Note 14 13 6" xfId="1653" xr:uid="{8256D280-262D-4DE8-A2C5-89A7223E559C}"/>
    <cellStyle name="Note 14 13 6 2" xfId="5746" xr:uid="{C7242582-6A37-4926-B773-130E4E1FAE50}"/>
    <cellStyle name="Note 14 13 6 2 2" xfId="13961" xr:uid="{8D3FAF61-FE6F-48B4-B3C3-482FE56965E5}"/>
    <cellStyle name="Note 14 13 6 2 3" xfId="21825" xr:uid="{F6892993-7F74-4A69-A7D4-E2300AB0490E}"/>
    <cellStyle name="Note 14 13 6 2 4" xfId="29805" xr:uid="{2F846DCA-C71F-4895-AC2F-FBFAF66BA643}"/>
    <cellStyle name="Note 14 13 6 2 5" xfId="37632" xr:uid="{BEC8321B-643E-4FFC-9347-4FAB32843BA6}"/>
    <cellStyle name="Note 14 13 6 2 6" xfId="45585" xr:uid="{27AB3EA4-2835-477F-81C3-E93BABD9E8C9}"/>
    <cellStyle name="Note 14 13 6 3" xfId="9880" xr:uid="{99EFC667-A342-444C-B2E6-04F7128B6552}"/>
    <cellStyle name="Note 14 13 6 4" xfId="17744" xr:uid="{B4ABE3BD-C1CD-4091-9DA0-9284D8EE6945}"/>
    <cellStyle name="Note 14 13 6 5" xfId="25754" xr:uid="{D31838AC-C119-432F-AD37-E8F9FE77C88D}"/>
    <cellStyle name="Note 14 13 6 6" xfId="33574" xr:uid="{759999AB-B792-4817-B062-956C5BAA3EB6}"/>
    <cellStyle name="Note 14 13 6 7" xfId="41535" xr:uid="{A2D58806-4A2D-4EB1-B4D9-B8B6762B90AF}"/>
    <cellStyle name="Note 14 13 7" xfId="1219" xr:uid="{D0CFAC46-6F27-41D8-8027-CDAC58305EA2}"/>
    <cellStyle name="Note 14 13 7 2" xfId="5342" xr:uid="{C7D092E4-E240-4D5B-AF76-431F6E57B6F8}"/>
    <cellStyle name="Note 14 13 7 2 2" xfId="13557" xr:uid="{64640035-24AD-4453-851B-516658747539}"/>
    <cellStyle name="Note 14 13 7 2 3" xfId="21421" xr:uid="{C6581A96-E7A2-440B-B7B7-8108323FE515}"/>
    <cellStyle name="Note 14 13 7 2 4" xfId="29401" xr:uid="{ACA61135-630C-482B-B420-40F7AE28DE06}"/>
    <cellStyle name="Note 14 13 7 2 5" xfId="37228" xr:uid="{205DB167-C3AE-447D-9E1D-26A89BAF17E6}"/>
    <cellStyle name="Note 14 13 7 2 6" xfId="45181" xr:uid="{6E2BC570-1B93-46E3-B6B8-57F0B200D0C0}"/>
    <cellStyle name="Note 14 13 7 3" xfId="9448" xr:uid="{3A8AEA00-099D-4E48-959C-2EAEC90A091D}"/>
    <cellStyle name="Note 14 13 7 4" xfId="17310" xr:uid="{EA31E346-E500-4388-B2B4-57635E0B8345}"/>
    <cellStyle name="Note 14 13 7 5" xfId="25324" xr:uid="{1830238A-5A1B-42A9-BEB9-A2A457A3677E}"/>
    <cellStyle name="Note 14 13 7 6" xfId="33140" xr:uid="{B390098A-D939-4242-AFE9-84A0EFC04EBF}"/>
    <cellStyle name="Note 14 13 7 7" xfId="41101" xr:uid="{BB1C854A-AF47-4076-B0EC-587C06BF9B24}"/>
    <cellStyle name="Note 14 13 8" xfId="2268" xr:uid="{322EF02F-DCA7-4783-9511-FFA79A9C9D02}"/>
    <cellStyle name="Note 14 13 8 2" xfId="6341" xr:uid="{9FEEE335-8868-49D6-8A70-E36291DF37DA}"/>
    <cellStyle name="Note 14 13 8 2 2" xfId="14556" xr:uid="{ED552092-E0BE-41AC-91D9-1D47C59DFD96}"/>
    <cellStyle name="Note 14 13 8 2 3" xfId="22420" xr:uid="{FD714570-E80A-4D23-A5E1-62003787EE35}"/>
    <cellStyle name="Note 14 13 8 2 4" xfId="30400" xr:uid="{265928FB-D427-4633-B9DF-A53059DD9485}"/>
    <cellStyle name="Note 14 13 8 2 5" xfId="38227" xr:uid="{2DB40E3A-A083-4A41-A3F8-3B7AE9FF0A23}"/>
    <cellStyle name="Note 14 13 8 2 6" xfId="46180" xr:uid="{41118284-EF86-40BA-B7F5-5170CC31143D}"/>
    <cellStyle name="Note 14 13 8 3" xfId="10494" xr:uid="{836B767E-9E96-4CC1-9C24-7FE24AA23E96}"/>
    <cellStyle name="Note 14 13 8 4" xfId="18359" xr:uid="{CAB689AB-53D9-435B-BD25-56CA0611F1D6}"/>
    <cellStyle name="Note 14 13 8 5" xfId="26366" xr:uid="{932B7FCA-B836-4710-A315-0DF29EDF1A48}"/>
    <cellStyle name="Note 14 13 8 6" xfId="34189" xr:uid="{D5007C74-99C1-41B1-A691-BF293C8FB9FF}"/>
    <cellStyle name="Note 14 13 8 7" xfId="42150" xr:uid="{09A8B750-338C-4100-BF4B-800699A4973E}"/>
    <cellStyle name="Note 14 13 9" xfId="2615" xr:uid="{067AD98D-9896-42F4-84C7-26B3CD3DBE9D}"/>
    <cellStyle name="Note 14 13 9 2" xfId="6665" xr:uid="{4A7E375A-F07C-4355-A772-9E05E2B0DD7C}"/>
    <cellStyle name="Note 14 13 9 2 2" xfId="14880" xr:uid="{CCDC0896-381F-4FED-8F51-7595B2F97D9F}"/>
    <cellStyle name="Note 14 13 9 2 3" xfId="22744" xr:uid="{388B3037-E256-4C94-AE44-421EA5E6B5BC}"/>
    <cellStyle name="Note 14 13 9 2 4" xfId="30724" xr:uid="{AB2844A2-10EA-40E0-A854-5D7C9F46547A}"/>
    <cellStyle name="Note 14 13 9 2 5" xfId="38551" xr:uid="{65291E3A-8D7B-4A69-96BD-4A90DD2D981F}"/>
    <cellStyle name="Note 14 13 9 2 6" xfId="46504" xr:uid="{9D0F2458-F6BF-4A99-AF31-46F3443705BA}"/>
    <cellStyle name="Note 14 13 9 3" xfId="10841" xr:uid="{E27680ED-A5D4-425C-A23A-97F4144427AB}"/>
    <cellStyle name="Note 14 13 9 4" xfId="18706" xr:uid="{A7D95646-0342-492B-98AD-8A989DAF1184}"/>
    <cellStyle name="Note 14 13 9 5" xfId="26709" xr:uid="{A349D995-725B-4747-A2D6-55BA3CF7CA48}"/>
    <cellStyle name="Note 14 13 9 6" xfId="34536" xr:uid="{E37E8714-A6F1-4F0A-B597-E09226F03099}"/>
    <cellStyle name="Note 14 13 9 7" xfId="42497" xr:uid="{107946A2-2487-4BEA-9232-CD6DBCAA1A50}"/>
    <cellStyle name="Note 14 14" xfId="1263" xr:uid="{26632C0B-7DBE-40D3-855A-F907CC5FD5C0}"/>
    <cellStyle name="Note 14 14 2" xfId="5383" xr:uid="{9DC8E210-FDCB-4018-9422-3359AA62124B}"/>
    <cellStyle name="Note 14 14 2 2" xfId="13598" xr:uid="{6ECCAB53-6EF9-4EB5-97BF-83D08A70D755}"/>
    <cellStyle name="Note 14 14 2 3" xfId="21462" xr:uid="{5BEE5755-9F88-4D59-A325-630453B0E00B}"/>
    <cellStyle name="Note 14 14 2 4" xfId="29442" xr:uid="{5101BD67-3A52-48CF-B097-8FBBD960390E}"/>
    <cellStyle name="Note 14 14 2 5" xfId="37269" xr:uid="{EDF5FD91-F528-4DC1-9195-DF3BBBAD9AA1}"/>
    <cellStyle name="Note 14 14 2 6" xfId="45222" xr:uid="{D2CEA1CF-9405-42E0-ADDE-B55622B4FE8C}"/>
    <cellStyle name="Note 14 14 3" xfId="9492" xr:uid="{24357B16-3F9E-4604-B5F4-3DF15C7CD861}"/>
    <cellStyle name="Note 14 14 4" xfId="17354" xr:uid="{876DC52A-4047-4A70-984D-E727768633BE}"/>
    <cellStyle name="Note 14 14 5" xfId="25368" xr:uid="{8D1B439E-ED5C-4FFC-8A4D-30E44E7765CC}"/>
    <cellStyle name="Note 14 14 6" xfId="33184" xr:uid="{34F1A3B2-CAB3-419F-9EF9-5A2110A3237C}"/>
    <cellStyle name="Note 14 14 7" xfId="41145" xr:uid="{74C23124-D20D-4401-A703-22CF7CFF8ADF}"/>
    <cellStyle name="Note 14 15" xfId="1605" xr:uid="{C5DF8B30-BBEC-46BA-AB87-6F2E5F6572F7}"/>
    <cellStyle name="Note 14 15 2" xfId="5701" xr:uid="{B48BEF74-6E8A-4C67-A8AC-77E80F774368}"/>
    <cellStyle name="Note 14 15 2 2" xfId="13916" xr:uid="{CB971B9C-2B3D-496C-90E4-2C8C39F80120}"/>
    <cellStyle name="Note 14 15 2 3" xfId="21780" xr:uid="{F7FAFF35-C622-4623-9DBD-E786E25D7719}"/>
    <cellStyle name="Note 14 15 2 4" xfId="29760" xr:uid="{49F3EC37-DAC5-458E-8615-CA67DB2451D5}"/>
    <cellStyle name="Note 14 15 2 5" xfId="37587" xr:uid="{80E22B8F-E1ED-4311-8906-ADDDA0E42B8C}"/>
    <cellStyle name="Note 14 15 2 6" xfId="45540" xr:uid="{E7CD675C-BB1E-4F04-864A-6077E058F5F2}"/>
    <cellStyle name="Note 14 15 3" xfId="9833" xr:uid="{131FB11F-F035-415D-9270-3758761346C2}"/>
    <cellStyle name="Note 14 15 4" xfId="17696" xr:uid="{D1AF5ECA-04D4-4A12-8868-0EEADCE26388}"/>
    <cellStyle name="Note 14 15 5" xfId="25707" xr:uid="{6E7A3B7C-1A41-44CE-A80A-9F839C7A0F7F}"/>
    <cellStyle name="Note 14 15 6" xfId="33526" xr:uid="{0CF1948E-528D-4502-9BBB-79FB1C2D90DD}"/>
    <cellStyle name="Note 14 15 7" xfId="41487" xr:uid="{31F407D6-B39F-480F-800C-2D1D0AA46639}"/>
    <cellStyle name="Note 14 16" xfId="1948" xr:uid="{08558805-0F35-4D09-81CD-CF96690ED587}"/>
    <cellStyle name="Note 14 16 2" xfId="6022" xr:uid="{89FC2AB7-838A-43DE-8F97-C02B6A97699C}"/>
    <cellStyle name="Note 14 16 2 2" xfId="14237" xr:uid="{60532E6A-4884-4786-A903-4817D451C1EF}"/>
    <cellStyle name="Note 14 16 2 3" xfId="22101" xr:uid="{05ED988C-CE6C-49A5-8D37-F0E394B0D183}"/>
    <cellStyle name="Note 14 16 2 4" xfId="30081" xr:uid="{E8224314-CBFE-4055-BA05-749D255A3D39}"/>
    <cellStyle name="Note 14 16 2 5" xfId="37908" xr:uid="{046915A8-4B5A-45E6-9D34-5852EF3FA3BB}"/>
    <cellStyle name="Note 14 16 2 6" xfId="45861" xr:uid="{C63A1E66-176D-4070-AC32-324D57648F04}"/>
    <cellStyle name="Note 14 16 3" xfId="10174" xr:uid="{A27B0505-EAC2-4C73-825B-2F3DC60A6177}"/>
    <cellStyle name="Note 14 16 4" xfId="18039" xr:uid="{3B532418-C50C-4807-8D3E-D6A847DFDBCF}"/>
    <cellStyle name="Note 14 16 5" xfId="26046" xr:uid="{FC1CEDF8-82A7-4C93-9073-6BF6B4AD3009}"/>
    <cellStyle name="Note 14 16 6" xfId="33869" xr:uid="{53B5FFB7-0AA1-465B-B659-1B35376EC022}"/>
    <cellStyle name="Note 14 16 7" xfId="41830" xr:uid="{F02143CC-2710-48F6-B1D9-ED57F36EFB52}"/>
    <cellStyle name="Note 14 17" xfId="2262" xr:uid="{C460403E-1AF1-4566-B2C4-F9BE645714EB}"/>
    <cellStyle name="Note 14 17 2" xfId="6336" xr:uid="{FA456B20-D75F-4458-AC05-769E17F477DB}"/>
    <cellStyle name="Note 14 17 2 2" xfId="14551" xr:uid="{1DB879F3-B7BF-4605-AC59-46B1F3BE59CA}"/>
    <cellStyle name="Note 14 17 2 3" xfId="22415" xr:uid="{4B11E0AB-228D-4E15-BD0A-B9EC1AF3D657}"/>
    <cellStyle name="Note 14 17 2 4" xfId="30395" xr:uid="{DCA24B86-9526-44D8-9948-3360CBA9DF52}"/>
    <cellStyle name="Note 14 17 2 5" xfId="38222" xr:uid="{EFF0219D-F2C6-4390-BD51-1F9B8790D0F8}"/>
    <cellStyle name="Note 14 17 2 6" xfId="46175" xr:uid="{A91C14FA-D9D3-410E-84B4-D1638627EF08}"/>
    <cellStyle name="Note 14 17 3" xfId="10488" xr:uid="{2BC553A3-A833-418F-8179-159228E95026}"/>
    <cellStyle name="Note 14 17 4" xfId="18353" xr:uid="{67A651E9-002F-413E-AB5A-EF04F58B1AF0}"/>
    <cellStyle name="Note 14 17 5" xfId="26360" xr:uid="{273CB7D8-3328-4FB5-B647-88BCFD346D7B}"/>
    <cellStyle name="Note 14 17 6" xfId="34183" xr:uid="{ACB15018-D848-492A-AC5F-7156219673C7}"/>
    <cellStyle name="Note 14 17 7" xfId="42144" xr:uid="{39C7B121-E707-44F3-8100-A82897F2B70A}"/>
    <cellStyle name="Note 14 18" xfId="2597" xr:uid="{C32D5E66-B568-4E4B-9F7A-4E585A32D9B6}"/>
    <cellStyle name="Note 14 18 2" xfId="6648" xr:uid="{E6CF2839-2BBB-447C-832D-C8B50E543FF1}"/>
    <cellStyle name="Note 14 18 2 2" xfId="14863" xr:uid="{10EB57EC-0B8B-4A8B-9467-C4B9A895169F}"/>
    <cellStyle name="Note 14 18 2 3" xfId="22727" xr:uid="{8E196241-E398-499A-9F4A-69A2202C12BD}"/>
    <cellStyle name="Note 14 18 2 4" xfId="30707" xr:uid="{0C51745E-821C-465C-9A6C-6E083C772309}"/>
    <cellStyle name="Note 14 18 2 5" xfId="38534" xr:uid="{9214F675-079B-40FD-842D-F2AD4EA07F1D}"/>
    <cellStyle name="Note 14 18 2 6" xfId="46487" xr:uid="{ED60F1AC-D385-4F97-8E23-BB99E63B84D3}"/>
    <cellStyle name="Note 14 18 3" xfId="10823" xr:uid="{3DA14254-9000-423C-815F-85C14DBD188F}"/>
    <cellStyle name="Note 14 18 4" xfId="18688" xr:uid="{D6650413-0983-4754-8974-66E06438EC65}"/>
    <cellStyle name="Note 14 18 5" xfId="26691" xr:uid="{CDB78579-C7D7-4AEA-B863-971730896ECD}"/>
    <cellStyle name="Note 14 18 6" xfId="34518" xr:uid="{E7347FA9-E436-417A-8F06-633FF46D646E}"/>
    <cellStyle name="Note 14 18 7" xfId="42479" xr:uid="{B9C3CC5C-75A0-4C55-8F8B-17B783A078A5}"/>
    <cellStyle name="Note 14 19" xfId="2907" xr:uid="{8A0593A1-1CB5-4920-87FE-D018A198FD3A}"/>
    <cellStyle name="Note 14 19 2" xfId="6957" xr:uid="{94709987-1599-49A3-BEB0-CC381B93BDD3}"/>
    <cellStyle name="Note 14 19 2 2" xfId="15172" xr:uid="{A5250298-162B-4809-8F43-DC310614099A}"/>
    <cellStyle name="Note 14 19 2 3" xfId="23036" xr:uid="{50BF02C7-6AA3-4E5F-BD68-2AC6B4589F26}"/>
    <cellStyle name="Note 14 19 2 4" xfId="31016" xr:uid="{F6AAFA22-3C4F-4E5C-8D06-EEDE82DE0597}"/>
    <cellStyle name="Note 14 19 2 5" xfId="38843" xr:uid="{E1468E98-294A-4E14-AF52-5EECE6BA76BB}"/>
    <cellStyle name="Note 14 19 2 6" xfId="46796" xr:uid="{6EDA1E5C-041E-48FE-A774-E8DAD2684829}"/>
    <cellStyle name="Note 14 19 3" xfId="11133" xr:uid="{4002CEF1-F859-49DE-84EC-3D619598E39B}"/>
    <cellStyle name="Note 14 19 4" xfId="18998" xr:uid="{DB3164FE-DFBC-48A6-A967-979CD514CFFE}"/>
    <cellStyle name="Note 14 19 5" xfId="27001" xr:uid="{B7F894DA-C1B1-4D2B-BE71-B130242F6EB6}"/>
    <cellStyle name="Note 14 19 6" xfId="34828" xr:uid="{6952AD1D-A30C-4FD2-A305-499481A23456}"/>
    <cellStyle name="Note 14 19 7" xfId="42789" xr:uid="{1276665D-FCA1-4586-A332-6395F99BA784}"/>
    <cellStyle name="Note 14 2" xfId="888" xr:uid="{8F8FCADC-7D0B-4999-BF86-1FD0C2D64560}"/>
    <cellStyle name="Note 14 2 10" xfId="2315" xr:uid="{E3AABD02-24DE-4AC5-A9DC-948616BA7A6E}"/>
    <cellStyle name="Note 14 2 10 2" xfId="6384" xr:uid="{49564896-2674-4521-9AF7-35051D30617B}"/>
    <cellStyle name="Note 14 2 10 2 2" xfId="14599" xr:uid="{E6B17BA1-4A23-4609-8807-2999180CE080}"/>
    <cellStyle name="Note 14 2 10 2 3" xfId="22463" xr:uid="{F1827CF6-C770-4158-BE8A-0240E8DB112B}"/>
    <cellStyle name="Note 14 2 10 2 4" xfId="30443" xr:uid="{9A8D8490-C839-44F4-8DCE-CE54B8C2F404}"/>
    <cellStyle name="Note 14 2 10 2 5" xfId="38270" xr:uid="{8641E79B-79ED-4ED2-BED8-CE9FBD779E86}"/>
    <cellStyle name="Note 14 2 10 2 6" xfId="46223" xr:uid="{74DFECFB-3A67-4BE4-BC22-EA4612F7C1E1}"/>
    <cellStyle name="Note 14 2 10 3" xfId="10541" xr:uid="{1BDFE4C1-0710-441B-AF6D-1C869E44B22C}"/>
    <cellStyle name="Note 14 2 10 4" xfId="18406" xr:uid="{8ED67D7A-FAB3-4A1A-BBB4-444D41F9DFCE}"/>
    <cellStyle name="Note 14 2 10 5" xfId="26412" xr:uid="{EDDCF5CE-9FD4-4733-83D8-89E531F89D03}"/>
    <cellStyle name="Note 14 2 10 6" xfId="34236" xr:uid="{1F53DCA5-922D-468D-BBD6-06574CE760D4}"/>
    <cellStyle name="Note 14 2 10 7" xfId="42197" xr:uid="{3BAD5D7E-F7D9-495F-8187-2F43F20EAD7F}"/>
    <cellStyle name="Note 14 2 11" xfId="2647" xr:uid="{70B1B4E2-C9FA-4197-8EED-6A71E323E3A2}"/>
    <cellStyle name="Note 14 2 11 2" xfId="6697" xr:uid="{8D433109-5135-469D-A7F0-9DBCE8584A71}"/>
    <cellStyle name="Note 14 2 11 2 2" xfId="14912" xr:uid="{BA28F872-750F-4FD9-B3C3-ADBFB557AA90}"/>
    <cellStyle name="Note 14 2 11 2 3" xfId="22776" xr:uid="{DE67EEF2-582A-446E-8B22-AF46DB230B0C}"/>
    <cellStyle name="Note 14 2 11 2 4" xfId="30756" xr:uid="{B9E2E15B-3A22-40F5-9237-DB0A330FAE09}"/>
    <cellStyle name="Note 14 2 11 2 5" xfId="38583" xr:uid="{A9BEBD3E-0B6B-4084-8136-F153276EA9F7}"/>
    <cellStyle name="Note 14 2 11 2 6" xfId="46536" xr:uid="{99F546AA-5D6E-4B2A-907F-B49A4BCF1A05}"/>
    <cellStyle name="Note 14 2 11 3" xfId="10873" xr:uid="{438973A9-EA99-4CAB-B4C8-3BAC85E73200}"/>
    <cellStyle name="Note 14 2 11 4" xfId="18738" xr:uid="{54D6435D-70F5-4C64-9B25-298D35C243EB}"/>
    <cellStyle name="Note 14 2 11 5" xfId="26741" xr:uid="{97157119-C640-4E76-835E-D966BE5304E6}"/>
    <cellStyle name="Note 14 2 11 6" xfId="34568" xr:uid="{0A202582-00E8-46C8-B6E9-963CC55F5451}"/>
    <cellStyle name="Note 14 2 11 7" xfId="42529" xr:uid="{DF3CB8E5-0C08-4852-90F8-CC1772A06EC5}"/>
    <cellStyle name="Note 14 2 12" xfId="2957" xr:uid="{EF91477C-DF9E-428D-BF48-1340D0E4927B}"/>
    <cellStyle name="Note 14 2 12 2" xfId="7003" xr:uid="{33B6E906-59D5-4C31-AFD1-E342DAE0562F}"/>
    <cellStyle name="Note 14 2 12 2 2" xfId="15218" xr:uid="{A864F848-C487-4300-80A6-B38CBBC30B03}"/>
    <cellStyle name="Note 14 2 12 2 3" xfId="23082" xr:uid="{8279DB1C-6B70-4C15-9FF3-0FD4F1684CD0}"/>
    <cellStyle name="Note 14 2 12 2 4" xfId="31062" xr:uid="{0508DD5A-4E58-4338-AF19-142263912C69}"/>
    <cellStyle name="Note 14 2 12 2 5" xfId="38889" xr:uid="{9578A5BA-3428-49DB-9E9B-B7AB5CA19779}"/>
    <cellStyle name="Note 14 2 12 2 6" xfId="46842" xr:uid="{9E579033-16CE-4D75-906C-7C1EA364BE10}"/>
    <cellStyle name="Note 14 2 12 3" xfId="11183" xr:uid="{827275E0-D094-48D9-9045-75089B769C84}"/>
    <cellStyle name="Note 14 2 12 4" xfId="19048" xr:uid="{AB2A3E96-12B2-4996-A20B-ECD7350C2943}"/>
    <cellStyle name="Note 14 2 12 5" xfId="27050" xr:uid="{88E57A69-9A8B-402F-B10A-A054117B933F}"/>
    <cellStyle name="Note 14 2 12 6" xfId="34878" xr:uid="{01A87093-F48A-47A6-96E8-100D8EF57262}"/>
    <cellStyle name="Note 14 2 12 7" xfId="42839" xr:uid="{F5041401-D501-434E-9B48-B5BA07541A8A}"/>
    <cellStyle name="Note 14 2 13" xfId="3280" xr:uid="{7F942A8E-4EE8-49ED-ADCD-34BE7E50D28D}"/>
    <cellStyle name="Note 14 2 13 2" xfId="7308" xr:uid="{5DB812DD-B35A-4393-84CD-6A28BD2487E8}"/>
    <cellStyle name="Note 14 2 13 2 2" xfId="15523" xr:uid="{4CD0AD4F-1A6E-4098-BDD2-916F4DAD446C}"/>
    <cellStyle name="Note 14 2 13 2 3" xfId="23387" xr:uid="{E29F115F-D6AC-4CE3-8211-F12F72BAB181}"/>
    <cellStyle name="Note 14 2 13 2 4" xfId="31367" xr:uid="{8ABAC6E6-DB48-4D04-A0AC-A134AB574EF6}"/>
    <cellStyle name="Note 14 2 13 2 5" xfId="39194" xr:uid="{05BA49C6-BF1F-409A-9DD0-D004242271B9}"/>
    <cellStyle name="Note 14 2 13 2 6" xfId="47147" xr:uid="{5DFDBEC3-96EB-4EA6-80D3-B5B98402E87C}"/>
    <cellStyle name="Note 14 2 13 3" xfId="11504" xr:uid="{63E76A2F-3F7E-4FE6-B1C4-CA7AD8C44BFC}"/>
    <cellStyle name="Note 14 2 13 4" xfId="19371" xr:uid="{D21B544D-9B5C-4BB9-A1EF-CBBC07FEFE99}"/>
    <cellStyle name="Note 14 2 13 5" xfId="27371" xr:uid="{1CB8C6BE-AED6-46A3-8860-3452E4402502}"/>
    <cellStyle name="Note 14 2 13 6" xfId="35201" xr:uid="{A1F1E7FA-3BA1-4B9E-9FFF-09F93685B364}"/>
    <cellStyle name="Note 14 2 13 7" xfId="43162" xr:uid="{CD9CD3D1-C360-490A-BAA9-8C52CB5D5AF9}"/>
    <cellStyle name="Note 14 2 14" xfId="3572" xr:uid="{056B13DE-D311-49F4-A703-7A74E61B833D}"/>
    <cellStyle name="Note 14 2 14 2" xfId="7600" xr:uid="{3D3D20B4-B4AE-4E59-8ACF-64FCEBE4F484}"/>
    <cellStyle name="Note 14 2 14 2 2" xfId="15815" xr:uid="{11572D3A-DC1B-4B42-90A7-30839DC6FBAA}"/>
    <cellStyle name="Note 14 2 14 2 3" xfId="23679" xr:uid="{F267C08C-DCCB-416A-9F42-77D8281F5CF4}"/>
    <cellStyle name="Note 14 2 14 2 4" xfId="31659" xr:uid="{7C8902C8-8D23-4EAA-A0D1-2B604F248625}"/>
    <cellStyle name="Note 14 2 14 2 5" xfId="39486" xr:uid="{91349CB1-8879-4DE2-ACF2-7B44BA1D258C}"/>
    <cellStyle name="Note 14 2 14 2 6" xfId="47439" xr:uid="{337FD7FC-95F2-45B5-9E77-0C3008932E16}"/>
    <cellStyle name="Note 14 2 14 3" xfId="11796" xr:uid="{D074A934-EB90-4089-8221-4E51F2CDB986}"/>
    <cellStyle name="Note 14 2 14 4" xfId="19663" xr:uid="{3DF3ADB6-9BF3-4C04-B305-95EFB5BB6249}"/>
    <cellStyle name="Note 14 2 14 5" xfId="27663" xr:uid="{54A3CBC0-71A8-41B6-A6EC-D35E2A3108EA}"/>
    <cellStyle name="Note 14 2 14 6" xfId="35493" xr:uid="{12FC81AD-511C-4BAF-806D-4AA9E5D38ADF}"/>
    <cellStyle name="Note 14 2 14 7" xfId="43454" xr:uid="{0917C1EF-4CB2-4F96-B478-901FE2662DFD}"/>
    <cellStyle name="Note 14 2 15" xfId="3866" xr:uid="{E1BCFBFB-9563-465D-AA08-9F47BA8C0655}"/>
    <cellStyle name="Note 14 2 15 2" xfId="7890" xr:uid="{4B7A040E-9D0E-432C-B7C8-80B69A1B0076}"/>
    <cellStyle name="Note 14 2 15 2 2" xfId="16105" xr:uid="{7F39DB8C-562C-4535-B469-01E080646B25}"/>
    <cellStyle name="Note 14 2 15 2 3" xfId="23969" xr:uid="{2116EE90-FB23-4190-92FD-2ACCFB46534E}"/>
    <cellStyle name="Note 14 2 15 2 4" xfId="31949" xr:uid="{A805F9DC-1C47-45ED-9DAF-666D37F7D05F}"/>
    <cellStyle name="Note 14 2 15 2 5" xfId="39776" xr:uid="{F72422D6-0192-4B80-B5F1-8C910F471153}"/>
    <cellStyle name="Note 14 2 15 2 6" xfId="47729" xr:uid="{706CB258-2E6F-4E50-ABEE-5A812C4A89A8}"/>
    <cellStyle name="Note 14 2 15 3" xfId="12090" xr:uid="{59A85417-4B41-487E-97F2-90E27285B912}"/>
    <cellStyle name="Note 14 2 15 4" xfId="19957" xr:uid="{AD1F503B-760C-4338-A51E-C4AE2A49BD89}"/>
    <cellStyle name="Note 14 2 15 5" xfId="27956" xr:uid="{BACEBF72-9E99-4D3D-A13C-C6247914A77F}"/>
    <cellStyle name="Note 14 2 15 6" xfId="35787" xr:uid="{04AB3549-56F3-4212-B806-8FAC5EDD0558}"/>
    <cellStyle name="Note 14 2 15 7" xfId="43748" xr:uid="{5248A16E-1FFA-454B-AC85-25E615C830C0}"/>
    <cellStyle name="Note 14 2 16" xfId="4170" xr:uid="{1364EFC0-5E9D-4492-B169-A8C8C1B6A696}"/>
    <cellStyle name="Note 14 2 16 2" xfId="8176" xr:uid="{FE799161-FF96-4A02-AA93-7E214AD4B867}"/>
    <cellStyle name="Note 14 2 16 2 2" xfId="16391" xr:uid="{0D7936F4-C219-48B5-A3A7-F9D5909CD452}"/>
    <cellStyle name="Note 14 2 16 2 3" xfId="24255" xr:uid="{A9537D8A-1D64-44D2-8716-25D28B592BA6}"/>
    <cellStyle name="Note 14 2 16 2 4" xfId="32235" xr:uid="{EF5C003E-653A-4938-9449-1F20C4CC6995}"/>
    <cellStyle name="Note 14 2 16 2 5" xfId="40062" xr:uid="{0829CA22-47D3-4A64-B9DE-E33F73D942BD}"/>
    <cellStyle name="Note 14 2 16 2 6" xfId="48015" xr:uid="{25ECCEF3-FC1B-45CB-91E6-57BBE66089DF}"/>
    <cellStyle name="Note 14 2 16 3" xfId="12392" xr:uid="{DFB03CAF-5A04-4FA0-8A91-D770093B887D}"/>
    <cellStyle name="Note 14 2 16 4" xfId="20261" xr:uid="{0341E0F6-5307-4DBB-88B9-FBEC6CCC2FE4}"/>
    <cellStyle name="Note 14 2 16 5" xfId="28256" xr:uid="{E21C0FCB-96B4-4ADD-83CD-3B7569937E5C}"/>
    <cellStyle name="Note 14 2 16 6" xfId="36091" xr:uid="{5801B8C6-581C-46BF-A899-70370CCFF842}"/>
    <cellStyle name="Note 14 2 16 7" xfId="44052" xr:uid="{97153FF4-5AD8-4E14-8DD8-D3318286FCEC}"/>
    <cellStyle name="Note 14 2 17" xfId="4452" xr:uid="{A84FA869-98B2-4C9B-B794-3EAD381925B0}"/>
    <cellStyle name="Note 14 2 17 2" xfId="8455" xr:uid="{90BB268F-A8F6-4D91-AE4D-87824EA4AF84}"/>
    <cellStyle name="Note 14 2 17 2 2" xfId="16670" xr:uid="{9BE1A8BE-0D82-4175-9071-1A5AC0E40114}"/>
    <cellStyle name="Note 14 2 17 2 3" xfId="24534" xr:uid="{450791FA-C1B6-41B2-B0B2-2366E88FC5B1}"/>
    <cellStyle name="Note 14 2 17 2 4" xfId="32514" xr:uid="{9C69EB51-DA00-436E-A2CA-5FE5CD913EE8}"/>
    <cellStyle name="Note 14 2 17 2 5" xfId="40341" xr:uid="{6030175B-6948-44FF-AD2C-A2B303EE76D3}"/>
    <cellStyle name="Note 14 2 17 2 6" xfId="48294" xr:uid="{F6FF6CD1-37FF-4696-A4CA-3C79D9AB4389}"/>
    <cellStyle name="Note 14 2 17 3" xfId="12674" xr:uid="{8CCB4AFD-0521-4F82-8020-A8107AF8ECDE}"/>
    <cellStyle name="Note 14 2 17 4" xfId="20543" xr:uid="{60EB8FAC-B062-4D92-A673-0C61F4582AF2}"/>
    <cellStyle name="Note 14 2 17 5" xfId="28538" xr:uid="{F3C7A901-9ADA-48A4-A9D3-D679D89E02E5}"/>
    <cellStyle name="Note 14 2 17 6" xfId="36373" xr:uid="{B91E0DF5-7D28-481E-AA54-78E9B61D89BD}"/>
    <cellStyle name="Note 14 2 17 7" xfId="44334" xr:uid="{A396ABBD-85B7-46B4-9EEF-EEBB250C67DF}"/>
    <cellStyle name="Note 14 2 18" xfId="5032" xr:uid="{E68CAB9B-339B-4E37-9304-97A06DA77726}"/>
    <cellStyle name="Note 14 2 18 2" xfId="13247" xr:uid="{CA8A151F-B5F1-49B6-B207-24B327632EB5}"/>
    <cellStyle name="Note 14 2 18 3" xfId="21111" xr:uid="{4A9334AB-E28C-464E-85EB-E2BB390B870C}"/>
    <cellStyle name="Note 14 2 18 4" xfId="29091" xr:uid="{4A9D82AF-66FE-484C-9B6D-D311C6722383}"/>
    <cellStyle name="Note 14 2 18 5" xfId="36918" xr:uid="{658C827F-4588-4381-9CB5-A65CC71B8948}"/>
    <cellStyle name="Note 14 2 18 6" xfId="44871" xr:uid="{88F3D961-070F-410C-8EE0-AB14E8ECE832}"/>
    <cellStyle name="Note 14 2 19" xfId="9117" xr:uid="{DEA931B7-D883-4766-B66F-A34D46A7F168}"/>
    <cellStyle name="Note 14 2 2" xfId="960" xr:uid="{3500C453-9D88-452C-A7C7-2EFE78E4CCEB}"/>
    <cellStyle name="Note 14 2 2 10" xfId="3938" xr:uid="{57F2E365-EA63-455B-86EC-BE7CA5642C9B}"/>
    <cellStyle name="Note 14 2 2 10 2" xfId="7957" xr:uid="{B8CA0926-16E7-4AFD-B55A-E405E0776D75}"/>
    <cellStyle name="Note 14 2 2 10 2 2" xfId="16172" xr:uid="{B19D59C6-CC05-4DF3-A3F6-0C9974511ABE}"/>
    <cellStyle name="Note 14 2 2 10 2 3" xfId="24036" xr:uid="{B6CF5494-93D0-4045-AB54-AC654D963947}"/>
    <cellStyle name="Note 14 2 2 10 2 4" xfId="32016" xr:uid="{AE9DC41B-95E7-422A-83F2-AE784ED6E1AF}"/>
    <cellStyle name="Note 14 2 2 10 2 5" xfId="39843" xr:uid="{8FB1051E-381C-4DD4-994B-7A2263599F9E}"/>
    <cellStyle name="Note 14 2 2 10 2 6" xfId="47796" xr:uid="{6CD5CC71-3A8D-44D1-A9F3-B5B46568D2EA}"/>
    <cellStyle name="Note 14 2 2 10 3" xfId="12160" xr:uid="{FDD0C426-7E22-4E79-A565-E78FC6ED4789}"/>
    <cellStyle name="Note 14 2 2 10 4" xfId="20029" xr:uid="{22E3E248-4EB5-4092-BCC7-21D54E83C981}"/>
    <cellStyle name="Note 14 2 2 10 5" xfId="28026" xr:uid="{B39A5DA0-1C38-42FE-A486-AA46C240BB3C}"/>
    <cellStyle name="Note 14 2 2 10 6" xfId="35859" xr:uid="{2AC54ED4-E040-47F2-8BAA-BE3377588F37}"/>
    <cellStyle name="Note 14 2 2 10 7" xfId="43820" xr:uid="{909D9E3A-A56F-4BE2-AA76-9DDB3088810A}"/>
    <cellStyle name="Note 14 2 2 11" xfId="4237" xr:uid="{79970D1B-500D-4586-A5B5-AB20E7696C04}"/>
    <cellStyle name="Note 14 2 2 11 2" xfId="8243" xr:uid="{3D16E9E6-9992-48A1-966C-B20051666294}"/>
    <cellStyle name="Note 14 2 2 11 2 2" xfId="16458" xr:uid="{8886C2B8-7037-410D-82E6-E2954FF815BD}"/>
    <cellStyle name="Note 14 2 2 11 2 3" xfId="24322" xr:uid="{8408D81C-C493-4CFF-974B-20DEACBA93C1}"/>
    <cellStyle name="Note 14 2 2 11 2 4" xfId="32302" xr:uid="{7C60FF02-E7A1-4E6B-BDF9-317F2922DE74}"/>
    <cellStyle name="Note 14 2 2 11 2 5" xfId="40129" xr:uid="{A39B12FD-686D-4BB0-9C96-CCC4F697B117}"/>
    <cellStyle name="Note 14 2 2 11 2 6" xfId="48082" xr:uid="{553D5A44-C1A1-4CA0-B4FA-7B3D0AB07D94}"/>
    <cellStyle name="Note 14 2 2 11 3" xfId="12459" xr:uid="{3AAC22B0-35E2-4DF3-9EAA-A9B4B79CC745}"/>
    <cellStyle name="Note 14 2 2 11 4" xfId="20328" xr:uid="{DD673872-7136-49AD-A4E0-6AA837B2AAF2}"/>
    <cellStyle name="Note 14 2 2 11 5" xfId="28323" xr:uid="{AD609E9E-EB6E-436C-8943-E6B2C13CBE49}"/>
    <cellStyle name="Note 14 2 2 11 6" xfId="36158" xr:uid="{67D73321-5DBF-40CF-80F4-A4393C5D1C48}"/>
    <cellStyle name="Note 14 2 2 11 7" xfId="44119" xr:uid="{EDE09817-2009-49AE-A603-675139D1092E}"/>
    <cellStyle name="Note 14 2 2 12" xfId="4524" xr:uid="{71020558-CD01-4C09-A142-BAC4D1B7C7B3}"/>
    <cellStyle name="Note 14 2 2 12 2" xfId="8522" xr:uid="{0BB10BDA-300A-4F45-8257-16F72D7D155E}"/>
    <cellStyle name="Note 14 2 2 12 2 2" xfId="16737" xr:uid="{40891A2A-383F-4F5B-9BAE-63B45F852833}"/>
    <cellStyle name="Note 14 2 2 12 2 3" xfId="24601" xr:uid="{2996EE7D-0EB3-4910-8684-BD0E7E7F81E9}"/>
    <cellStyle name="Note 14 2 2 12 2 4" xfId="32581" xr:uid="{D346F7A5-4CCA-49E8-995F-F85259F0C8E6}"/>
    <cellStyle name="Note 14 2 2 12 2 5" xfId="40408" xr:uid="{0B9AC65C-D17A-46F0-BD6D-96DBD66E4A39}"/>
    <cellStyle name="Note 14 2 2 12 2 6" xfId="48361" xr:uid="{7252B73A-CE7E-4AA0-91F5-76FB508222D0}"/>
    <cellStyle name="Note 14 2 2 12 3" xfId="12745" xr:uid="{8D95D438-49C7-4FEB-9000-FDDD7D2F1374}"/>
    <cellStyle name="Note 14 2 2 12 4" xfId="20615" xr:uid="{7AEBAE8B-1AA1-4932-AD7B-2624FA72555E}"/>
    <cellStyle name="Note 14 2 2 12 5" xfId="28608" xr:uid="{AC99E250-A7CC-4855-8D5D-69907F827852}"/>
    <cellStyle name="Note 14 2 2 12 6" xfId="36445" xr:uid="{A76A3623-B7DD-4202-8F37-4ABC11ECC0D2}"/>
    <cellStyle name="Note 14 2 2 12 7" xfId="44406" xr:uid="{68875C7F-06E4-491B-9E5A-76A0F1801B9C}"/>
    <cellStyle name="Note 14 2 2 13" xfId="5099" xr:uid="{A191F73D-F615-42C4-B089-92D5F5E112F5}"/>
    <cellStyle name="Note 14 2 2 13 2" xfId="13314" xr:uid="{1CEEB852-12F8-4ED7-AAA4-9AE8B9722899}"/>
    <cellStyle name="Note 14 2 2 13 3" xfId="21178" xr:uid="{E1C0A482-44FE-45DE-8D2E-091B72A8F963}"/>
    <cellStyle name="Note 14 2 2 13 4" xfId="29158" xr:uid="{434DB9B4-E94D-43D2-9273-554E548E54C1}"/>
    <cellStyle name="Note 14 2 2 13 5" xfId="36985" xr:uid="{624853D7-93ED-48F6-B7D9-0578A804BD9D}"/>
    <cellStyle name="Note 14 2 2 13 6" xfId="44938" xr:uid="{8A1BFC6F-CCC9-4995-8E8B-678829933586}"/>
    <cellStyle name="Note 14 2 2 14" xfId="9189" xr:uid="{8DDEB23A-9F40-446C-BB61-287BE80A19CE}"/>
    <cellStyle name="Note 14 2 2 15" xfId="17051" xr:uid="{167E2247-87F1-46DE-86BC-512E3B57F984}"/>
    <cellStyle name="Note 14 2 2 16" xfId="25068" xr:uid="{2945FB3C-6824-49B1-A259-063BD42039CA}"/>
    <cellStyle name="Note 14 2 2 17" xfId="32881" xr:uid="{07FD9346-F9DC-4915-8BE6-6D622E7811B2}"/>
    <cellStyle name="Note 14 2 2 18" xfId="40842" xr:uid="{285B5AA1-1AE1-4B4B-96BD-012132BA97BC}"/>
    <cellStyle name="Note 14 2 2 2" xfId="1390" xr:uid="{3F24E653-F1BC-4193-94E2-04A81734A3EE}"/>
    <cellStyle name="Note 14 2 2 2 2" xfId="5501" xr:uid="{C69681CB-E90E-4B3C-85BF-BC0EF4F884D5}"/>
    <cellStyle name="Note 14 2 2 2 2 2" xfId="13716" xr:uid="{D130755F-2ACB-48C9-8B18-5192E1C32907}"/>
    <cellStyle name="Note 14 2 2 2 2 3" xfId="21580" xr:uid="{CDA27323-36E0-4DBA-B1AC-98CDC3523473}"/>
    <cellStyle name="Note 14 2 2 2 2 4" xfId="29560" xr:uid="{77E37188-374A-457C-A834-BCB7235860BD}"/>
    <cellStyle name="Note 14 2 2 2 2 5" xfId="37387" xr:uid="{90A99918-551A-44E4-96EC-2B56BEF35B16}"/>
    <cellStyle name="Note 14 2 2 2 2 6" xfId="45340" xr:uid="{2D857B06-D839-4A65-BD60-7BA159EF8D63}"/>
    <cellStyle name="Note 14 2 2 2 3" xfId="9619" xr:uid="{233135F1-3971-48F2-B466-D36D22F2E1D4}"/>
    <cellStyle name="Note 14 2 2 2 4" xfId="17481" xr:uid="{BBAD0451-D725-461A-8FEC-B294FF95367D}"/>
    <cellStyle name="Note 14 2 2 2 5" xfId="25492" xr:uid="{B17E6783-9253-4674-B4C5-07CCAFB4E33E}"/>
    <cellStyle name="Note 14 2 2 2 6" xfId="33311" xr:uid="{8572A39E-9D55-4306-A5FB-7613AF507B84}"/>
    <cellStyle name="Note 14 2 2 2 7" xfId="41272" xr:uid="{9BF89CC2-D503-4A10-8FF0-BC1C930D069D}"/>
    <cellStyle name="Note 14 2 2 3" xfId="1733" xr:uid="{0EE7FB88-E884-4F3A-83AB-5BBB9497A66D}"/>
    <cellStyle name="Note 14 2 2 3 2" xfId="5820" xr:uid="{733A4676-B4FD-4012-B856-D75FAE46057F}"/>
    <cellStyle name="Note 14 2 2 3 2 2" xfId="14035" xr:uid="{2EE58773-D74C-4394-9561-57C34BA15157}"/>
    <cellStyle name="Note 14 2 2 3 2 3" xfId="21899" xr:uid="{71072F6A-32E0-469D-B341-EB67B6DB02DD}"/>
    <cellStyle name="Note 14 2 2 3 2 4" xfId="29879" xr:uid="{1BB0587D-4FEC-4A99-AAF0-0BE862E513BC}"/>
    <cellStyle name="Note 14 2 2 3 2 5" xfId="37706" xr:uid="{532C681E-BFF9-46E4-8587-C39D58F61863}"/>
    <cellStyle name="Note 14 2 2 3 2 6" xfId="45659" xr:uid="{2B207AFC-48C5-4DEE-ADEA-135418DF2BA9}"/>
    <cellStyle name="Note 14 2 2 3 3" xfId="9959" xr:uid="{FBD0F114-EF24-49E1-BF24-E9A81597E260}"/>
    <cellStyle name="Note 14 2 2 3 4" xfId="17824" xr:uid="{72681632-EA1E-4730-B5D1-3A39928D83C8}"/>
    <cellStyle name="Note 14 2 2 3 5" xfId="25832" xr:uid="{A964B320-5D6E-4E3D-99B7-9859F359615D}"/>
    <cellStyle name="Note 14 2 2 3 6" xfId="33654" xr:uid="{D0A9E4BD-7661-4EF3-B116-0FED410251F3}"/>
    <cellStyle name="Note 14 2 2 3 7" xfId="41615" xr:uid="{CBF64633-1897-4F48-B186-3E85EBA3F345}"/>
    <cellStyle name="Note 14 2 2 4" xfId="2068" xr:uid="{CF8832EE-1CCD-4DA6-8F77-F8F63B7E92B3}"/>
    <cellStyle name="Note 14 2 2 4 2" xfId="6142" xr:uid="{132A6CE6-D6EF-4CF3-80A6-A89588AB9E39}"/>
    <cellStyle name="Note 14 2 2 4 2 2" xfId="14357" xr:uid="{FE0BC9E1-AA0E-4B72-93A3-EF1280EC9D05}"/>
    <cellStyle name="Note 14 2 2 4 2 3" xfId="22221" xr:uid="{BA96BCC5-37CA-40D0-AF8F-CA1C9D748B01}"/>
    <cellStyle name="Note 14 2 2 4 2 4" xfId="30201" xr:uid="{78BE0263-EAFA-42E7-BCA8-1AF42B3546AC}"/>
    <cellStyle name="Note 14 2 2 4 2 5" xfId="38028" xr:uid="{468F32E8-0827-4C6B-9BCE-2C1FE22FBA59}"/>
    <cellStyle name="Note 14 2 2 4 2 6" xfId="45981" xr:uid="{1DE21EE5-2E9C-4045-BD3E-1F5E16876D40}"/>
    <cellStyle name="Note 14 2 2 4 3" xfId="10294" xr:uid="{29BB0F1E-BFE2-4472-86C8-3E0F28F7D251}"/>
    <cellStyle name="Note 14 2 2 4 4" xfId="18159" xr:uid="{1E8F3979-98E1-4CBF-A2AD-840AD32CD48C}"/>
    <cellStyle name="Note 14 2 2 4 5" xfId="26166" xr:uid="{7769DF52-0A3C-4F33-BBDE-FBBA2CF7A3BC}"/>
    <cellStyle name="Note 14 2 2 4 6" xfId="33989" xr:uid="{829063CB-AE9A-4E14-914A-1F047AFE6D1E}"/>
    <cellStyle name="Note 14 2 2 4 7" xfId="41950" xr:uid="{E21085B1-D229-423D-9D2E-94F1534E0F7C}"/>
    <cellStyle name="Note 14 2 2 5" xfId="2387" xr:uid="{88148D4C-FE38-41B1-B3EC-1CE56F85C310}"/>
    <cellStyle name="Note 14 2 2 5 2" xfId="6451" xr:uid="{1F447723-092C-4272-BB00-9F5E8A948FDB}"/>
    <cellStyle name="Note 14 2 2 5 2 2" xfId="14666" xr:uid="{527D91F6-5C22-44C0-89ED-3415589A67E1}"/>
    <cellStyle name="Note 14 2 2 5 2 3" xfId="22530" xr:uid="{C1B139CB-CDB2-49C9-B9A4-5C214F8278EC}"/>
    <cellStyle name="Note 14 2 2 5 2 4" xfId="30510" xr:uid="{85D7B472-C1E8-4DF9-A406-A7810AE69D35}"/>
    <cellStyle name="Note 14 2 2 5 2 5" xfId="38337" xr:uid="{8B7F4302-4EB1-4566-A75B-1C48C27BE38C}"/>
    <cellStyle name="Note 14 2 2 5 2 6" xfId="46290" xr:uid="{FD67ECE2-C41D-47C6-92F5-9235A64949B4}"/>
    <cellStyle name="Note 14 2 2 5 3" xfId="10613" xr:uid="{BF0B7B14-CAFB-4DC3-8B2C-ED321A3F6725}"/>
    <cellStyle name="Note 14 2 2 5 4" xfId="18478" xr:uid="{723C185B-7F05-4C4C-9E31-55B19DCE0A19}"/>
    <cellStyle name="Note 14 2 2 5 5" xfId="26482" xr:uid="{C184C678-CA39-4AA1-86D8-A400711EA441}"/>
    <cellStyle name="Note 14 2 2 5 6" xfId="34308" xr:uid="{C7107258-7F90-4A8C-887F-5C8F66F5AE40}"/>
    <cellStyle name="Note 14 2 2 5 7" xfId="42269" xr:uid="{08CF8E20-90D2-4C95-B140-74C09E988017}"/>
    <cellStyle name="Note 14 2 2 6" xfId="2716" xr:uid="{5A7F1188-CB0A-4D67-9CCB-3BDDDAC4067F}"/>
    <cellStyle name="Note 14 2 2 6 2" xfId="6766" xr:uid="{A3851347-A8B7-4C8D-B55A-521B9160AE7C}"/>
    <cellStyle name="Note 14 2 2 6 2 2" xfId="14981" xr:uid="{757E8AE1-9AA6-4DFD-A60D-EC1CBEB3C6A3}"/>
    <cellStyle name="Note 14 2 2 6 2 3" xfId="22845" xr:uid="{496BB8B9-269A-4770-80A0-E801054A853C}"/>
    <cellStyle name="Note 14 2 2 6 2 4" xfId="30825" xr:uid="{A00A809C-EDFA-4B08-951A-2AAEDCDBF32D}"/>
    <cellStyle name="Note 14 2 2 6 2 5" xfId="38652" xr:uid="{CDFAB4BA-C466-440E-A134-945CE9FFBBA6}"/>
    <cellStyle name="Note 14 2 2 6 2 6" xfId="46605" xr:uid="{EF59E97B-B19F-47BB-AB2B-99BB7809B189}"/>
    <cellStyle name="Note 14 2 2 6 3" xfId="10942" xr:uid="{605600D0-D5A9-4033-9C49-B292B35A3BE9}"/>
    <cellStyle name="Note 14 2 2 6 4" xfId="18807" xr:uid="{C11D9A51-284F-4A1B-AA31-840EB2F7A8D1}"/>
    <cellStyle name="Note 14 2 2 6 5" xfId="26810" xr:uid="{99318D1A-1072-491B-B80E-CF990135890C}"/>
    <cellStyle name="Note 14 2 2 6 6" xfId="34637" xr:uid="{0F4BB09F-6E44-47CC-97C1-CA0E11E02B21}"/>
    <cellStyle name="Note 14 2 2 6 7" xfId="42598" xr:uid="{8DA0BAF1-9CD9-42AC-B781-3241C2BC1293}"/>
    <cellStyle name="Note 14 2 2 7" xfId="3029" xr:uid="{79B52066-28DF-4CCF-8F6D-37A3F3A72D1D}"/>
    <cellStyle name="Note 14 2 2 7 2" xfId="7070" xr:uid="{31CD8D27-F12C-4696-A7B2-15C94F41752A}"/>
    <cellStyle name="Note 14 2 2 7 2 2" xfId="15285" xr:uid="{61A808EF-9585-405F-AE59-7C8BBD803C29}"/>
    <cellStyle name="Note 14 2 2 7 2 3" xfId="23149" xr:uid="{BD0CFD01-5DE0-47AB-83FC-85E2E43C8C93}"/>
    <cellStyle name="Note 14 2 2 7 2 4" xfId="31129" xr:uid="{84FD517D-A497-4C9E-8C08-553D0EFB23DC}"/>
    <cellStyle name="Note 14 2 2 7 2 5" xfId="38956" xr:uid="{D74D0143-EC99-43B5-AFE5-BD86D43F17A8}"/>
    <cellStyle name="Note 14 2 2 7 2 6" xfId="46909" xr:uid="{EE8D1912-EFE8-4F12-B01F-3955C8F5DD91}"/>
    <cellStyle name="Note 14 2 2 7 3" xfId="11254" xr:uid="{5E25F534-9BE8-4867-9D0C-E2A3E8710AA5}"/>
    <cellStyle name="Note 14 2 2 7 4" xfId="19120" xr:uid="{89B1B01A-4E2A-4A69-8959-CCC12487B541}"/>
    <cellStyle name="Note 14 2 2 7 5" xfId="27120" xr:uid="{A5A6C0A9-3B80-448E-8F73-55DECCB5CFF4}"/>
    <cellStyle name="Note 14 2 2 7 6" xfId="34950" xr:uid="{4BE00224-1CFC-4DCC-BE6F-3EA0E9654AAD}"/>
    <cellStyle name="Note 14 2 2 7 7" xfId="42911" xr:uid="{D00AF859-CBB7-4112-9F04-4333AD354086}"/>
    <cellStyle name="Note 14 2 2 8" xfId="3349" xr:uid="{A352D50E-D1C2-43EB-820E-3E2DD96B1955}"/>
    <cellStyle name="Note 14 2 2 8 2" xfId="7377" xr:uid="{6EAED3A5-B7F0-4980-A11A-99AEE60793BB}"/>
    <cellStyle name="Note 14 2 2 8 2 2" xfId="15592" xr:uid="{348B39F7-E191-4595-90DD-634A74DE33DA}"/>
    <cellStyle name="Note 14 2 2 8 2 3" xfId="23456" xr:uid="{118E35AE-E1E7-42E2-815C-5294172CF315}"/>
    <cellStyle name="Note 14 2 2 8 2 4" xfId="31436" xr:uid="{0B3D65F1-9AE7-4BE4-9339-E0A1EC288D8A}"/>
    <cellStyle name="Note 14 2 2 8 2 5" xfId="39263" xr:uid="{326ABAF4-C9A2-4D60-99EE-BEECAD881AC7}"/>
    <cellStyle name="Note 14 2 2 8 2 6" xfId="47216" xr:uid="{ED60FA99-472E-43C9-96F2-29BD527AF73F}"/>
    <cellStyle name="Note 14 2 2 8 3" xfId="11573" xr:uid="{A8EFD80D-EDCC-406D-9503-AE7F2C18B2C9}"/>
    <cellStyle name="Note 14 2 2 8 4" xfId="19440" xr:uid="{E20CF080-24A5-44D6-80D2-C637A8D8A709}"/>
    <cellStyle name="Note 14 2 2 8 5" xfId="27440" xr:uid="{33B86160-8BC4-4671-B058-8EF7142EC44C}"/>
    <cellStyle name="Note 14 2 2 8 6" xfId="35270" xr:uid="{520BDCCF-2701-47A7-B740-5FDBFEC157AA}"/>
    <cellStyle name="Note 14 2 2 8 7" xfId="43231" xr:uid="{E34E1556-DE9F-4B17-B7FF-F897CB53760E}"/>
    <cellStyle name="Note 14 2 2 9" xfId="3643" xr:uid="{14EA6DAA-29E4-45D7-873C-C6A4CF658207}"/>
    <cellStyle name="Note 14 2 2 9 2" xfId="7671" xr:uid="{E9493E1B-9108-4785-B2F4-AF26A144D394}"/>
    <cellStyle name="Note 14 2 2 9 2 2" xfId="15886" xr:uid="{F755EDC2-F0C7-4DF0-BDD4-8ED5A35B032C}"/>
    <cellStyle name="Note 14 2 2 9 2 3" xfId="23750" xr:uid="{2906C713-997B-4661-AA6B-80C6CADB83E1}"/>
    <cellStyle name="Note 14 2 2 9 2 4" xfId="31730" xr:uid="{8904B670-4C67-480A-93A3-A6D4EA5E158D}"/>
    <cellStyle name="Note 14 2 2 9 2 5" xfId="39557" xr:uid="{7356F8D4-ABB3-4C08-8F4F-06C9F01EBD75}"/>
    <cellStyle name="Note 14 2 2 9 2 6" xfId="47510" xr:uid="{CA06FA64-3F17-4478-BB41-6B65208AD8E3}"/>
    <cellStyle name="Note 14 2 2 9 3" xfId="11867" xr:uid="{2784CAF3-4867-49FF-AB77-F51678D87C8B}"/>
    <cellStyle name="Note 14 2 2 9 4" xfId="19734" xr:uid="{3BB58BB7-42D2-4170-9240-3A7AEC2D4E81}"/>
    <cellStyle name="Note 14 2 2 9 5" xfId="27734" xr:uid="{A89A91B8-F764-4DD0-BC4A-50D41855487C}"/>
    <cellStyle name="Note 14 2 2 9 6" xfId="35564" xr:uid="{4455F11C-8788-4F3E-BBF2-8D86B19E7426}"/>
    <cellStyle name="Note 14 2 2 9 7" xfId="43525" xr:uid="{07F85B30-C42E-4CCE-BDEF-4632729C534C}"/>
    <cellStyle name="Note 14 2 20" xfId="16979" xr:uid="{FF7BF5EA-5337-41B9-B920-97EC44FB4B8E}"/>
    <cellStyle name="Note 14 2 21" xfId="24998" xr:uid="{A91AA94B-9908-49F9-8045-DC713C30EDBC}"/>
    <cellStyle name="Note 14 2 22" xfId="32809" xr:uid="{E51F50F8-1194-4BCD-8200-CCDF7B30F44E}"/>
    <cellStyle name="Note 14 2 23" xfId="40770" xr:uid="{3E175E60-3D17-4C65-82B6-7142C19970C7}"/>
    <cellStyle name="Note 14 2 3" xfId="1003" xr:uid="{899D4B6F-061A-4732-B78A-F29702C0388E}"/>
    <cellStyle name="Note 14 2 3 10" xfId="3981" xr:uid="{C69F3D19-72A7-46E2-B86C-5A2C6B5C8D5C}"/>
    <cellStyle name="Note 14 2 3 10 2" xfId="7998" xr:uid="{FE60312F-4A7C-4A7A-A881-154EB012D1D7}"/>
    <cellStyle name="Note 14 2 3 10 2 2" xfId="16213" xr:uid="{EB3CECE0-2F78-4274-8509-13F5C51F16FC}"/>
    <cellStyle name="Note 14 2 3 10 2 3" xfId="24077" xr:uid="{A4D75C6D-7203-4B72-893F-C2EC999143FF}"/>
    <cellStyle name="Note 14 2 3 10 2 4" xfId="32057" xr:uid="{55CE0C79-B9EC-4A75-88B2-5EE7B81B95B1}"/>
    <cellStyle name="Note 14 2 3 10 2 5" xfId="39884" xr:uid="{CE5DD848-87CD-4951-9C8A-C07B268F0A9F}"/>
    <cellStyle name="Note 14 2 3 10 2 6" xfId="47837" xr:uid="{5C518BE4-2162-4A32-A50F-F017CBEBAE4D}"/>
    <cellStyle name="Note 14 2 3 10 3" xfId="12203" xr:uid="{EBA02321-BCD0-4169-A68B-60607753EF5A}"/>
    <cellStyle name="Note 14 2 3 10 4" xfId="20072" xr:uid="{71421076-CDDA-4138-8188-D7915C3C4F9D}"/>
    <cellStyle name="Note 14 2 3 10 5" xfId="28069" xr:uid="{51AE0103-7D47-4399-B3CB-764C93C58E01}"/>
    <cellStyle name="Note 14 2 3 10 6" xfId="35902" xr:uid="{0C943F58-5A83-4966-8A6E-88DFF3BC61EC}"/>
    <cellStyle name="Note 14 2 3 10 7" xfId="43863" xr:uid="{EF0E2596-B470-4086-96F5-77E4C5A7CBFC}"/>
    <cellStyle name="Note 14 2 3 11" xfId="4278" xr:uid="{D74178D2-6D45-4BC0-AFB2-5A7E8EB8004B}"/>
    <cellStyle name="Note 14 2 3 11 2" xfId="8284" xr:uid="{B35596AB-4189-4597-AA15-D502D20CA40F}"/>
    <cellStyle name="Note 14 2 3 11 2 2" xfId="16499" xr:uid="{B893D225-9909-4330-8B6D-A7D4FC9B2142}"/>
    <cellStyle name="Note 14 2 3 11 2 3" xfId="24363" xr:uid="{6C293ABB-4F61-418C-9DAE-E89CA9D60F63}"/>
    <cellStyle name="Note 14 2 3 11 2 4" xfId="32343" xr:uid="{5679FAC8-FD8F-4943-AD35-981456C86FA9}"/>
    <cellStyle name="Note 14 2 3 11 2 5" xfId="40170" xr:uid="{9CB23374-229B-424B-8335-1FFE5BD6C5E1}"/>
    <cellStyle name="Note 14 2 3 11 2 6" xfId="48123" xr:uid="{1EBAFF14-4812-4730-A8A8-13B66350393A}"/>
    <cellStyle name="Note 14 2 3 11 3" xfId="12500" xr:uid="{11908CE2-6B93-4B3A-BCC3-1BE7CD435DCD}"/>
    <cellStyle name="Note 14 2 3 11 4" xfId="20369" xr:uid="{F6F05632-F058-4DE5-9D5A-7D299F0E2F4B}"/>
    <cellStyle name="Note 14 2 3 11 5" xfId="28364" xr:uid="{D8E6F612-212C-48BB-8F34-4F865C679512}"/>
    <cellStyle name="Note 14 2 3 11 6" xfId="36199" xr:uid="{B65F3E4C-29A8-4D92-8877-A6C32547C1CE}"/>
    <cellStyle name="Note 14 2 3 11 7" xfId="44160" xr:uid="{929EF369-F99A-4CE1-971B-73A8329F637C}"/>
    <cellStyle name="Note 14 2 3 12" xfId="4567" xr:uid="{B236EB33-4588-4749-B5F6-583A24F42796}"/>
    <cellStyle name="Note 14 2 3 12 2" xfId="8563" xr:uid="{B75102FD-2DBC-4394-80A1-BE3A48CF43EC}"/>
    <cellStyle name="Note 14 2 3 12 2 2" xfId="16778" xr:uid="{762A6432-4232-494E-8CD7-4417ED8495A2}"/>
    <cellStyle name="Note 14 2 3 12 2 3" xfId="24642" xr:uid="{A77E9909-7E75-4C98-8F74-D56192F8EE34}"/>
    <cellStyle name="Note 14 2 3 12 2 4" xfId="32622" xr:uid="{1C25F6AA-2B83-451C-A0F9-489BD9BBA017}"/>
    <cellStyle name="Note 14 2 3 12 2 5" xfId="40449" xr:uid="{0C99B55A-61A8-45D6-A397-2CEEFF3FB50A}"/>
    <cellStyle name="Note 14 2 3 12 2 6" xfId="48402" xr:uid="{7ADFFC04-2A72-4EBA-B51F-DDE78CE1524E}"/>
    <cellStyle name="Note 14 2 3 12 3" xfId="12788" xr:uid="{886D927C-8004-4322-8CAA-0021CE12A09F}"/>
    <cellStyle name="Note 14 2 3 12 4" xfId="20658" xr:uid="{35A4EBEC-AEE1-43A8-9E5F-AC44B3D5A9B8}"/>
    <cellStyle name="Note 14 2 3 12 5" xfId="28651" xr:uid="{0D0F3373-F2D2-4177-930A-AB0DA8219F0E}"/>
    <cellStyle name="Note 14 2 3 12 6" xfId="36488" xr:uid="{E50CD091-B94A-4031-94CA-86053047A09E}"/>
    <cellStyle name="Note 14 2 3 12 7" xfId="44449" xr:uid="{FC5B1D28-87FF-41F5-B50B-B5A94F14AAF5}"/>
    <cellStyle name="Note 14 2 3 13" xfId="5140" xr:uid="{1C108A0B-0DC3-46A9-8017-01C1BFD9F0F5}"/>
    <cellStyle name="Note 14 2 3 13 2" xfId="13355" xr:uid="{EAFCCB40-8E49-4B24-8834-4B4436BA62F0}"/>
    <cellStyle name="Note 14 2 3 13 3" xfId="21219" xr:uid="{5F553EE5-4F48-4FCC-826B-565F035EF7A2}"/>
    <cellStyle name="Note 14 2 3 13 4" xfId="29199" xr:uid="{01BA37B0-42B6-43BA-A1ED-006F84E6F6F6}"/>
    <cellStyle name="Note 14 2 3 13 5" xfId="37026" xr:uid="{289143BB-5FE1-47A1-8DCE-B4E6B57598F3}"/>
    <cellStyle name="Note 14 2 3 13 6" xfId="44979" xr:uid="{0B101A6E-E7EF-4EF6-B67B-B4C3B385AA37}"/>
    <cellStyle name="Note 14 2 3 14" xfId="9232" xr:uid="{817A9ED9-514B-4C23-A816-4494CAE4E9CB}"/>
    <cellStyle name="Note 14 2 3 15" xfId="17094" xr:uid="{890F8245-19A7-407E-B9A7-C579A6F60681}"/>
    <cellStyle name="Note 14 2 3 16" xfId="25111" xr:uid="{789D286D-6D24-4D1D-96B3-063B3CA11958}"/>
    <cellStyle name="Note 14 2 3 17" xfId="32924" xr:uid="{819C9938-748E-47DF-89A6-DEE4DFACF83B}"/>
    <cellStyle name="Note 14 2 3 18" xfId="40885" xr:uid="{CA059E4C-8830-4723-B039-CFC6BD548FF2}"/>
    <cellStyle name="Note 14 2 3 2" xfId="1433" xr:uid="{8A9EC1C9-58E8-443A-96B2-08458F1B5F09}"/>
    <cellStyle name="Note 14 2 3 2 2" xfId="5542" xr:uid="{F1F9787C-D2B7-495A-AFA9-A2F2764FFA06}"/>
    <cellStyle name="Note 14 2 3 2 2 2" xfId="13757" xr:uid="{2E45676C-D023-4AA8-9425-8E6717651683}"/>
    <cellStyle name="Note 14 2 3 2 2 3" xfId="21621" xr:uid="{0755539C-D4DC-4822-8728-53EDC506A228}"/>
    <cellStyle name="Note 14 2 3 2 2 4" xfId="29601" xr:uid="{968271F8-ED25-4A80-BA05-33C437D04230}"/>
    <cellStyle name="Note 14 2 3 2 2 5" xfId="37428" xr:uid="{44350AA3-429A-414B-8812-F4632F15D83D}"/>
    <cellStyle name="Note 14 2 3 2 2 6" xfId="45381" xr:uid="{386DDEA8-51CD-4F70-83A9-7171309F136C}"/>
    <cellStyle name="Note 14 2 3 2 3" xfId="9662" xr:uid="{ADCBFE25-97DC-4854-827F-ED7E33944C12}"/>
    <cellStyle name="Note 14 2 3 2 4" xfId="17524" xr:uid="{564F7F56-61F3-46F5-897F-6AB00B6604BE}"/>
    <cellStyle name="Note 14 2 3 2 5" xfId="25535" xr:uid="{64D3D393-257F-4904-9615-12DD85CB782A}"/>
    <cellStyle name="Note 14 2 3 2 6" xfId="33354" xr:uid="{2AF215E4-3410-4187-A83C-074FDC6FE8BA}"/>
    <cellStyle name="Note 14 2 3 2 7" xfId="41315" xr:uid="{2D47A254-A00E-4A02-81E8-B5208BFA7A7A}"/>
    <cellStyle name="Note 14 2 3 3" xfId="1776" xr:uid="{01BFD839-F0CF-4DD7-97A6-F03000E5B26B}"/>
    <cellStyle name="Note 14 2 3 3 2" xfId="5861" xr:uid="{9FCF37A8-5D0A-45BA-B1D1-7586E13D6F05}"/>
    <cellStyle name="Note 14 2 3 3 2 2" xfId="14076" xr:uid="{7F64AC68-4FF4-42A6-B603-E78A2C47FEFB}"/>
    <cellStyle name="Note 14 2 3 3 2 3" xfId="21940" xr:uid="{2817B90C-B089-4333-B2C9-E1CA660CFD06}"/>
    <cellStyle name="Note 14 2 3 3 2 4" xfId="29920" xr:uid="{90929C9F-7275-4BA2-A63C-B97FE1E47FC5}"/>
    <cellStyle name="Note 14 2 3 3 2 5" xfId="37747" xr:uid="{1FACCFE1-72A6-43BB-AA98-2964082F95E9}"/>
    <cellStyle name="Note 14 2 3 3 2 6" xfId="45700" xr:uid="{E2EE89B0-96F4-4B66-A4CC-34F637CEE03F}"/>
    <cellStyle name="Note 14 2 3 3 3" xfId="10002" xr:uid="{6B99B81A-34FC-4380-9A85-B646AEEF3334}"/>
    <cellStyle name="Note 14 2 3 3 4" xfId="17867" xr:uid="{1F525905-DE02-4657-BE3A-E03C6A5DD027}"/>
    <cellStyle name="Note 14 2 3 3 5" xfId="25875" xr:uid="{233D0F62-103C-4738-849B-CC35494C267A}"/>
    <cellStyle name="Note 14 2 3 3 6" xfId="33697" xr:uid="{2D801F04-0579-47E7-9286-1DF2F527DE8C}"/>
    <cellStyle name="Note 14 2 3 3 7" xfId="41658" xr:uid="{3ED779BD-93B4-4E7D-AF58-21F06763C399}"/>
    <cellStyle name="Note 14 2 3 4" xfId="2110" xr:uid="{26756D98-3394-4830-B79E-24237EFE8971}"/>
    <cellStyle name="Note 14 2 3 4 2" xfId="6184" xr:uid="{BEF97D6D-ABC3-42B8-80EF-3920265FB4F5}"/>
    <cellStyle name="Note 14 2 3 4 2 2" xfId="14399" xr:uid="{D79D332E-B6F3-483D-9AE8-57A42B5D01AE}"/>
    <cellStyle name="Note 14 2 3 4 2 3" xfId="22263" xr:uid="{8139F16F-7C94-405E-9461-E03D14DA4DF0}"/>
    <cellStyle name="Note 14 2 3 4 2 4" xfId="30243" xr:uid="{660B3D0B-D592-408D-B5E4-221EB450EF17}"/>
    <cellStyle name="Note 14 2 3 4 2 5" xfId="38070" xr:uid="{1233DD5A-EA67-4926-9887-3D2FCB5905FA}"/>
    <cellStyle name="Note 14 2 3 4 2 6" xfId="46023" xr:uid="{2ADCE793-D4B4-43AD-AE1A-67B74759D064}"/>
    <cellStyle name="Note 14 2 3 4 3" xfId="10336" xr:uid="{26A00FCA-EA73-4184-85DA-8D7C948F6073}"/>
    <cellStyle name="Note 14 2 3 4 4" xfId="18201" xr:uid="{5166E2D8-D37E-45BB-B6C3-F51731716D3B}"/>
    <cellStyle name="Note 14 2 3 4 5" xfId="26208" xr:uid="{FC57BF1D-CF4B-4238-9E08-2DF6327FE747}"/>
    <cellStyle name="Note 14 2 3 4 6" xfId="34031" xr:uid="{2D417386-761B-4A5C-A7BF-7CB10E875B95}"/>
    <cellStyle name="Note 14 2 3 4 7" xfId="41992" xr:uid="{1E94A58F-BAC9-498B-BBE3-DA1A2E1AD63D}"/>
    <cellStyle name="Note 14 2 3 5" xfId="2430" xr:uid="{D0932DBA-8617-46B7-B3DA-3AE4C0BC1873}"/>
    <cellStyle name="Note 14 2 3 5 2" xfId="6492" xr:uid="{E8651CCB-A16D-4013-BE0B-19C8FA205A44}"/>
    <cellStyle name="Note 14 2 3 5 2 2" xfId="14707" xr:uid="{69FC63FC-89C1-42D5-A71C-4ADE8FC5EC2E}"/>
    <cellStyle name="Note 14 2 3 5 2 3" xfId="22571" xr:uid="{D584514E-1B58-49E2-8284-65EF6E83D5E8}"/>
    <cellStyle name="Note 14 2 3 5 2 4" xfId="30551" xr:uid="{5DDDAB2D-1478-4754-82BC-F7CF3E6E9A17}"/>
    <cellStyle name="Note 14 2 3 5 2 5" xfId="38378" xr:uid="{EE304E9D-7299-4292-AEAE-E5480B9A5A12}"/>
    <cellStyle name="Note 14 2 3 5 2 6" xfId="46331" xr:uid="{3F3D85C3-6299-4E65-90D3-560713220366}"/>
    <cellStyle name="Note 14 2 3 5 3" xfId="10656" xr:uid="{78827688-F614-4037-9255-0093369070CA}"/>
    <cellStyle name="Note 14 2 3 5 4" xfId="18521" xr:uid="{BA18F02C-E8C2-4652-A3F6-62E2A8BDEF2F}"/>
    <cellStyle name="Note 14 2 3 5 5" xfId="26525" xr:uid="{520C1EEB-B891-4B51-B79C-45409D5E14AB}"/>
    <cellStyle name="Note 14 2 3 5 6" xfId="34351" xr:uid="{1D0E967A-4DA8-4AC1-8B19-2FC7CA4A911E}"/>
    <cellStyle name="Note 14 2 3 5 7" xfId="42312" xr:uid="{C244FDFA-9A2D-467D-9377-805990EEB413}"/>
    <cellStyle name="Note 14 2 3 6" xfId="2758" xr:uid="{C6BDAAAF-F856-4848-8132-83ABE55EB37C}"/>
    <cellStyle name="Note 14 2 3 6 2" xfId="6808" xr:uid="{953EFDA8-EF15-4F32-AF00-B53FB02AD919}"/>
    <cellStyle name="Note 14 2 3 6 2 2" xfId="15023" xr:uid="{4F8DDE7F-92EB-40EB-A735-3A0EFDB63B2E}"/>
    <cellStyle name="Note 14 2 3 6 2 3" xfId="22887" xr:uid="{051BF7F7-0F19-465D-B73A-1D6F2D64C892}"/>
    <cellStyle name="Note 14 2 3 6 2 4" xfId="30867" xr:uid="{49306EDA-9C15-40E4-93F8-03AFD57A973E}"/>
    <cellStyle name="Note 14 2 3 6 2 5" xfId="38694" xr:uid="{0236C843-E0E4-42A7-8BDD-A1C4C19027DD}"/>
    <cellStyle name="Note 14 2 3 6 2 6" xfId="46647" xr:uid="{D1F4513E-0F62-4EB0-92E1-1116367882AE}"/>
    <cellStyle name="Note 14 2 3 6 3" xfId="10984" xr:uid="{66D16D74-33B2-4D53-AC4F-95394001F40B}"/>
    <cellStyle name="Note 14 2 3 6 4" xfId="18849" xr:uid="{849F8C89-6EE7-4DC4-8989-78834861C392}"/>
    <cellStyle name="Note 14 2 3 6 5" xfId="26852" xr:uid="{93DD369A-EF16-4AD2-AD28-4363B81F3050}"/>
    <cellStyle name="Note 14 2 3 6 6" xfId="34679" xr:uid="{4A689B4A-25AC-44C8-BA23-2856202ADB6B}"/>
    <cellStyle name="Note 14 2 3 6 7" xfId="42640" xr:uid="{262A67A2-3884-467F-A89C-A7703BFB1CBC}"/>
    <cellStyle name="Note 14 2 3 7" xfId="3072" xr:uid="{E79765E9-D69A-45AC-A2F0-B145D5D924A0}"/>
    <cellStyle name="Note 14 2 3 7 2" xfId="7111" xr:uid="{6BE946F9-2033-4D2A-AA4B-A12446080375}"/>
    <cellStyle name="Note 14 2 3 7 2 2" xfId="15326" xr:uid="{E2404C40-BD3B-419B-8412-DA4289903D52}"/>
    <cellStyle name="Note 14 2 3 7 2 3" xfId="23190" xr:uid="{2F985989-C56B-4627-AD00-563BF79A6504}"/>
    <cellStyle name="Note 14 2 3 7 2 4" xfId="31170" xr:uid="{4A59D90F-7906-4B73-939A-6D39F6F5E8B7}"/>
    <cellStyle name="Note 14 2 3 7 2 5" xfId="38997" xr:uid="{2482118D-5447-458F-B5DC-7DF90590B6B1}"/>
    <cellStyle name="Note 14 2 3 7 2 6" xfId="46950" xr:uid="{07F31A0D-F555-447C-A360-9E1063E95AB1}"/>
    <cellStyle name="Note 14 2 3 7 3" xfId="11297" xr:uid="{2E5C5023-F862-4DEF-A199-73E5857DF32B}"/>
    <cellStyle name="Note 14 2 3 7 4" xfId="19163" xr:uid="{7FBAEC82-2ECF-4DAE-91A9-09DA6C5688AC}"/>
    <cellStyle name="Note 14 2 3 7 5" xfId="27163" xr:uid="{9B09EE72-AD7A-4A9A-BEB2-F68F21B480C4}"/>
    <cellStyle name="Note 14 2 3 7 6" xfId="34993" xr:uid="{0354F44C-2A96-487B-942E-8D6769A6EE15}"/>
    <cellStyle name="Note 14 2 3 7 7" xfId="42954" xr:uid="{35F20710-F8B4-4718-A4AE-59C592F99A3E}"/>
    <cellStyle name="Note 14 2 3 8" xfId="3390" xr:uid="{A5697A50-FAD7-4BA2-8D5D-D153075B3D5A}"/>
    <cellStyle name="Note 14 2 3 8 2" xfId="7418" xr:uid="{AA3F0524-B8F9-4B47-856E-1F233B19FBBB}"/>
    <cellStyle name="Note 14 2 3 8 2 2" xfId="15633" xr:uid="{D3A97DAD-75CF-4535-B71A-92322F65C327}"/>
    <cellStyle name="Note 14 2 3 8 2 3" xfId="23497" xr:uid="{43678B41-251F-4396-9F09-C808F2C2540E}"/>
    <cellStyle name="Note 14 2 3 8 2 4" xfId="31477" xr:uid="{8BA7AE1C-6AC8-471E-A1B3-A7E77F3E3E12}"/>
    <cellStyle name="Note 14 2 3 8 2 5" xfId="39304" xr:uid="{2108309A-3B87-4C78-8A18-C4AF415D61BC}"/>
    <cellStyle name="Note 14 2 3 8 2 6" xfId="47257" xr:uid="{8E745C3B-7DA7-49A9-8A50-E7D0253F92CF}"/>
    <cellStyle name="Note 14 2 3 8 3" xfId="11614" xr:uid="{FD8B6D77-C9B3-470C-8845-1F224048D120}"/>
    <cellStyle name="Note 14 2 3 8 4" xfId="19481" xr:uid="{EACE024A-40EE-4459-8C82-93FAF846814C}"/>
    <cellStyle name="Note 14 2 3 8 5" xfId="27481" xr:uid="{5C68C2D7-2528-4C44-9903-984F8C165E4B}"/>
    <cellStyle name="Note 14 2 3 8 6" xfId="35311" xr:uid="{73BCFFAE-A6BA-4084-B6BA-9618CD3A3A07}"/>
    <cellStyle name="Note 14 2 3 8 7" xfId="43272" xr:uid="{37E9A6D5-AA90-4112-9703-DF42F3DDD970}"/>
    <cellStyle name="Note 14 2 3 9" xfId="3685" xr:uid="{A14749F7-C910-457F-BADF-A6C03E68F664}"/>
    <cellStyle name="Note 14 2 3 9 2" xfId="7713" xr:uid="{FAEE9D84-65E8-4B9F-AFE7-DB8C6992544D}"/>
    <cellStyle name="Note 14 2 3 9 2 2" xfId="15928" xr:uid="{352124DC-45EC-47CF-937E-C7A533A7A03E}"/>
    <cellStyle name="Note 14 2 3 9 2 3" xfId="23792" xr:uid="{5A83D11E-5B96-4E1C-AD65-DBC48351C00D}"/>
    <cellStyle name="Note 14 2 3 9 2 4" xfId="31772" xr:uid="{0FF7586A-2055-4588-A853-3DD28335F48E}"/>
    <cellStyle name="Note 14 2 3 9 2 5" xfId="39599" xr:uid="{2FFB9EC9-EBA9-412A-9743-DE4BA8CAA166}"/>
    <cellStyle name="Note 14 2 3 9 2 6" xfId="47552" xr:uid="{E35AD4F5-9A1E-44CF-80C0-964479AC78BF}"/>
    <cellStyle name="Note 14 2 3 9 3" xfId="11909" xr:uid="{848B5CFA-7E6B-4919-9A42-6F78AF8048A0}"/>
    <cellStyle name="Note 14 2 3 9 4" xfId="19776" xr:uid="{8D688704-D007-4DE3-AAC6-6313BF3D34F1}"/>
    <cellStyle name="Note 14 2 3 9 5" xfId="27776" xr:uid="{1BAFF216-477E-4257-8FA0-973302DD752C}"/>
    <cellStyle name="Note 14 2 3 9 6" xfId="35606" xr:uid="{1E0FE873-1852-405B-8620-7755CD027BD1}"/>
    <cellStyle name="Note 14 2 3 9 7" xfId="43567" xr:uid="{8BC895D8-3502-4AAC-9304-2AE4EA32EC53}"/>
    <cellStyle name="Note 14 2 4" xfId="1045" xr:uid="{544D8CF9-8CAC-440D-886B-39BB9FA0F6C0}"/>
    <cellStyle name="Note 14 2 4 10" xfId="4023" xr:uid="{AC158B9E-C490-4360-90B1-268966AACE89}"/>
    <cellStyle name="Note 14 2 4 10 2" xfId="8038" xr:uid="{FDC17EA6-22CE-47EF-8C6B-7FA9262E22A1}"/>
    <cellStyle name="Note 14 2 4 10 2 2" xfId="16253" xr:uid="{7942DB98-31DB-4D9E-809A-C70A27700251}"/>
    <cellStyle name="Note 14 2 4 10 2 3" xfId="24117" xr:uid="{7FCAF28D-E7DB-441A-9ACD-4392AF07E846}"/>
    <cellStyle name="Note 14 2 4 10 2 4" xfId="32097" xr:uid="{BC278C54-301E-49F1-81CD-A0651441F69E}"/>
    <cellStyle name="Note 14 2 4 10 2 5" xfId="39924" xr:uid="{27342442-6ABE-4EFD-B253-902EAB974E0E}"/>
    <cellStyle name="Note 14 2 4 10 2 6" xfId="47877" xr:uid="{5E5694D6-BA3A-4A69-B09C-C9CBC8AE49A9}"/>
    <cellStyle name="Note 14 2 4 10 3" xfId="12245" xr:uid="{A6AF89B7-15E4-4AF3-8DCC-CD443106CB96}"/>
    <cellStyle name="Note 14 2 4 10 4" xfId="20114" xr:uid="{B024B91D-220C-49ED-8E2C-82E97CA2FE8A}"/>
    <cellStyle name="Note 14 2 4 10 5" xfId="28110" xr:uid="{97CBF68E-0FC3-40C3-A0E3-33119BB0C72D}"/>
    <cellStyle name="Note 14 2 4 10 6" xfId="35944" xr:uid="{59A06008-3A29-4070-8584-5D11347E5805}"/>
    <cellStyle name="Note 14 2 4 10 7" xfId="43905" xr:uid="{8CAB32BC-5C01-49A7-9117-20642B69C1B7}"/>
    <cellStyle name="Note 14 2 4 11" xfId="4318" xr:uid="{80CF9CF9-7026-478E-BF0D-B0486C6634C9}"/>
    <cellStyle name="Note 14 2 4 11 2" xfId="8324" xr:uid="{9B6F9307-B6AA-402B-AB90-73D3440AE0E5}"/>
    <cellStyle name="Note 14 2 4 11 2 2" xfId="16539" xr:uid="{2E2A53B8-29A6-49AB-B2DF-ABA3D3758534}"/>
    <cellStyle name="Note 14 2 4 11 2 3" xfId="24403" xr:uid="{7E14D1FC-90B3-47C7-9F4A-3F362186CCE2}"/>
    <cellStyle name="Note 14 2 4 11 2 4" xfId="32383" xr:uid="{C53B3E6D-326F-4860-B473-A9D1E4912BDE}"/>
    <cellStyle name="Note 14 2 4 11 2 5" xfId="40210" xr:uid="{484ECAEE-004A-47E2-AECD-07256A682CB4}"/>
    <cellStyle name="Note 14 2 4 11 2 6" xfId="48163" xr:uid="{EE019758-3150-4068-A685-96D8FCC58ABB}"/>
    <cellStyle name="Note 14 2 4 11 3" xfId="12540" xr:uid="{A9AEA600-EAF4-424B-BAA3-3493F372D272}"/>
    <cellStyle name="Note 14 2 4 11 4" xfId="20409" xr:uid="{414C3738-0E80-43EE-A5F0-82827FF5442E}"/>
    <cellStyle name="Note 14 2 4 11 5" xfId="28404" xr:uid="{7CA1BBBA-9554-4C2C-AE36-729AC42A7F72}"/>
    <cellStyle name="Note 14 2 4 11 6" xfId="36239" xr:uid="{75443C74-C371-4745-AEB8-C9FE22B51D30}"/>
    <cellStyle name="Note 14 2 4 11 7" xfId="44200" xr:uid="{E81EACA7-8F39-4DCF-BB5E-0B2F06A974F3}"/>
    <cellStyle name="Note 14 2 4 12" xfId="4609" xr:uid="{CF836239-3ADE-41C0-BB42-EC81D193A4D4}"/>
    <cellStyle name="Note 14 2 4 12 2" xfId="8603" xr:uid="{F1672AE5-F086-4BDD-9DAE-CCB26FACCBCF}"/>
    <cellStyle name="Note 14 2 4 12 2 2" xfId="16818" xr:uid="{C7D46078-ED6D-4F02-AE26-B3CF40B38CB0}"/>
    <cellStyle name="Note 14 2 4 12 2 3" xfId="24682" xr:uid="{16BC12C0-B334-4BF4-B200-6C9924496590}"/>
    <cellStyle name="Note 14 2 4 12 2 4" xfId="32662" xr:uid="{9580BACB-D2DB-437A-9840-A9D69EF48247}"/>
    <cellStyle name="Note 14 2 4 12 2 5" xfId="40489" xr:uid="{A8F98A0F-9F9D-4F48-BBE9-EF9A8D3736C9}"/>
    <cellStyle name="Note 14 2 4 12 2 6" xfId="48442" xr:uid="{98D02608-E840-49A4-8290-6E0CDDD6A300}"/>
    <cellStyle name="Note 14 2 4 12 3" xfId="12830" xr:uid="{8C62C7EE-009E-43D0-8BA7-9DB4EBAA10D4}"/>
    <cellStyle name="Note 14 2 4 12 4" xfId="20700" xr:uid="{FD9B01F9-556D-4183-8331-19917D07E8DF}"/>
    <cellStyle name="Note 14 2 4 12 5" xfId="28693" xr:uid="{77E1996C-43E3-45B7-96BC-518CE216669B}"/>
    <cellStyle name="Note 14 2 4 12 6" xfId="36530" xr:uid="{C7482FD1-E5C3-4F50-9B40-4CBB4A9A9D43}"/>
    <cellStyle name="Note 14 2 4 12 7" xfId="44491" xr:uid="{9BA3BFA1-E02F-421F-BBDA-F846CAD00601}"/>
    <cellStyle name="Note 14 2 4 13" xfId="5180" xr:uid="{EF444E57-0347-4B81-A700-81536D010C65}"/>
    <cellStyle name="Note 14 2 4 13 2" xfId="13395" xr:uid="{4212E7B5-89BE-4BFB-B34C-54413D630042}"/>
    <cellStyle name="Note 14 2 4 13 3" xfId="21259" xr:uid="{2ECBC001-2CF7-4D61-8077-DA5C5E707C81}"/>
    <cellStyle name="Note 14 2 4 13 4" xfId="29239" xr:uid="{6FBC0D66-4C86-442A-87C6-CB4FC758A8E9}"/>
    <cellStyle name="Note 14 2 4 13 5" xfId="37066" xr:uid="{D4AA9BAA-0903-4781-8B32-486F2AFEC232}"/>
    <cellStyle name="Note 14 2 4 13 6" xfId="45019" xr:uid="{24FA3C62-4CD6-4958-BE91-E7E02496C784}"/>
    <cellStyle name="Note 14 2 4 14" xfId="9274" xr:uid="{8B4EB1CB-3FC9-4B03-983F-CC0C1E337C68}"/>
    <cellStyle name="Note 14 2 4 15" xfId="17136" xr:uid="{99E880A7-7FD5-48E2-8462-3030642AFBD9}"/>
    <cellStyle name="Note 14 2 4 16" xfId="25153" xr:uid="{2A3AE557-5EAD-434B-8900-FF256D05B7E8}"/>
    <cellStyle name="Note 14 2 4 17" xfId="32966" xr:uid="{1F53E4C8-5471-4E62-AEAE-E492724E0698}"/>
    <cellStyle name="Note 14 2 4 18" xfId="40927" xr:uid="{A09E0A26-973D-4F71-9525-FBBA59C0839C}"/>
    <cellStyle name="Note 14 2 4 2" xfId="1475" xr:uid="{9D889085-2DFE-48F5-956E-030F6164537F}"/>
    <cellStyle name="Note 14 2 4 2 2" xfId="5582" xr:uid="{126ED36D-ECB8-49F5-BFAD-2F6D21735B92}"/>
    <cellStyle name="Note 14 2 4 2 2 2" xfId="13797" xr:uid="{A5C5C9CC-99B0-4698-A0F0-38E04AC23AAD}"/>
    <cellStyle name="Note 14 2 4 2 2 3" xfId="21661" xr:uid="{E1BBCE89-9F2F-436B-A71E-53091C731F22}"/>
    <cellStyle name="Note 14 2 4 2 2 4" xfId="29641" xr:uid="{FFE670C6-4FC2-483F-993A-C8688E8483A1}"/>
    <cellStyle name="Note 14 2 4 2 2 5" xfId="37468" xr:uid="{4CB23F21-AEC1-46A4-B7C7-385E4EDF30BB}"/>
    <cellStyle name="Note 14 2 4 2 2 6" xfId="45421" xr:uid="{89D6A309-55A8-499A-B9AF-4688564DB23C}"/>
    <cellStyle name="Note 14 2 4 2 3" xfId="9704" xr:uid="{FFBA58EC-1F97-481E-894D-754877BE1847}"/>
    <cellStyle name="Note 14 2 4 2 4" xfId="17566" xr:uid="{9B58FF7B-CD17-4526-B051-EB07F31BDEE1}"/>
    <cellStyle name="Note 14 2 4 2 5" xfId="25577" xr:uid="{D77572AB-56E0-4A71-90D1-34D6A452F4C3}"/>
    <cellStyle name="Note 14 2 4 2 6" xfId="33396" xr:uid="{A5C91DC5-D226-4B0B-85D4-084EA24B2058}"/>
    <cellStyle name="Note 14 2 4 2 7" xfId="41357" xr:uid="{E1DE38DC-5D56-475D-A1FB-ED7594B8E075}"/>
    <cellStyle name="Note 14 2 4 3" xfId="1818" xr:uid="{4CDD99FD-3698-40B4-8B09-84FD4B7D6420}"/>
    <cellStyle name="Note 14 2 4 3 2" xfId="5901" xr:uid="{5940E707-0BD0-42CE-AE3D-75E7863D997B}"/>
    <cellStyle name="Note 14 2 4 3 2 2" xfId="14116" xr:uid="{0126E638-8539-4D5B-BA4B-F9A1E2928DD3}"/>
    <cellStyle name="Note 14 2 4 3 2 3" xfId="21980" xr:uid="{FA27C14B-9FC5-4FA3-B8EE-8B27D77849CF}"/>
    <cellStyle name="Note 14 2 4 3 2 4" xfId="29960" xr:uid="{7032504E-0234-4841-9D58-F3CACAF96C7B}"/>
    <cellStyle name="Note 14 2 4 3 2 5" xfId="37787" xr:uid="{2767905F-3BF5-4CF2-86F8-B760A3C1D088}"/>
    <cellStyle name="Note 14 2 4 3 2 6" xfId="45740" xr:uid="{BCD58C2B-C741-4859-865F-485A456FDA9B}"/>
    <cellStyle name="Note 14 2 4 3 3" xfId="10044" xr:uid="{2CC6ECB7-8EC4-49CD-BE31-7008B5EAA10B}"/>
    <cellStyle name="Note 14 2 4 3 4" xfId="17909" xr:uid="{46478042-0CC4-4AAD-AE53-DB7D48D7FB97}"/>
    <cellStyle name="Note 14 2 4 3 5" xfId="25916" xr:uid="{2708EC1B-FA52-4D82-95FD-38F5FE4A1008}"/>
    <cellStyle name="Note 14 2 4 3 6" xfId="33739" xr:uid="{044E4DC7-7F40-4E19-82F5-A526313BD9BC}"/>
    <cellStyle name="Note 14 2 4 3 7" xfId="41700" xr:uid="{BFF39BB9-6CA2-43CF-9473-3CC0B45D4250}"/>
    <cellStyle name="Note 14 2 4 4" xfId="2152" xr:uid="{FA168007-95C5-4164-8C58-39F0AFA3A33E}"/>
    <cellStyle name="Note 14 2 4 4 2" xfId="6226" xr:uid="{60028E47-3085-4A60-86AB-4E94DC04A761}"/>
    <cellStyle name="Note 14 2 4 4 2 2" xfId="14441" xr:uid="{7D1A9D51-A6EE-4FD3-A160-BB3DE4061795}"/>
    <cellStyle name="Note 14 2 4 4 2 3" xfId="22305" xr:uid="{8714CF0D-E49C-4042-A747-9CEB1167A751}"/>
    <cellStyle name="Note 14 2 4 4 2 4" xfId="30285" xr:uid="{1F86ED17-7B05-423C-8E10-16B3EDE59D5E}"/>
    <cellStyle name="Note 14 2 4 4 2 5" xfId="38112" xr:uid="{C09CA79B-FEA8-47B5-98C2-C457B77B8EE3}"/>
    <cellStyle name="Note 14 2 4 4 2 6" xfId="46065" xr:uid="{8EDE4E20-3DF0-4BED-81D8-18869EACAA53}"/>
    <cellStyle name="Note 14 2 4 4 3" xfId="10378" xr:uid="{66319853-6774-4505-96A5-20AE5DECC670}"/>
    <cellStyle name="Note 14 2 4 4 4" xfId="18243" xr:uid="{28B36D2F-D2A5-443D-A646-CBF7477B8E00}"/>
    <cellStyle name="Note 14 2 4 4 5" xfId="26250" xr:uid="{F89BD8BE-B0C5-43ED-8BCB-DA570D736777}"/>
    <cellStyle name="Note 14 2 4 4 6" xfId="34073" xr:uid="{C7AF3659-1B10-4CC3-82CD-2858B1CF6C5C}"/>
    <cellStyle name="Note 14 2 4 4 7" xfId="42034" xr:uid="{CA0D2134-BEA9-4175-8712-85ED324DF354}"/>
    <cellStyle name="Note 14 2 4 5" xfId="2472" xr:uid="{440CC7E0-E20E-4304-A3CA-E2208A2A4ABD}"/>
    <cellStyle name="Note 14 2 4 5 2" xfId="6532" xr:uid="{3A4277DA-3479-4EF6-A428-4452F4A273B2}"/>
    <cellStyle name="Note 14 2 4 5 2 2" xfId="14747" xr:uid="{B37B3588-4CCF-4D1F-ADA1-4DFAA624BFBC}"/>
    <cellStyle name="Note 14 2 4 5 2 3" xfId="22611" xr:uid="{96351421-D7F3-423C-8D7F-A7870757EEAA}"/>
    <cellStyle name="Note 14 2 4 5 2 4" xfId="30591" xr:uid="{A102528A-D6D7-430C-9458-BB5C3185CE2C}"/>
    <cellStyle name="Note 14 2 4 5 2 5" xfId="38418" xr:uid="{1C7043C7-6362-42F5-8472-2C3DEF872D04}"/>
    <cellStyle name="Note 14 2 4 5 2 6" xfId="46371" xr:uid="{9901A681-1536-4288-BA70-76096F05662F}"/>
    <cellStyle name="Note 14 2 4 5 3" xfId="10698" xr:uid="{5EC37DC0-4A61-4E5E-8898-5FA121F08FF6}"/>
    <cellStyle name="Note 14 2 4 5 4" xfId="18563" xr:uid="{7B7606B0-226C-4E85-A605-3034BD6C0881}"/>
    <cellStyle name="Note 14 2 4 5 5" xfId="26566" xr:uid="{B6346E8C-FB37-4989-B284-B26992A49497}"/>
    <cellStyle name="Note 14 2 4 5 6" xfId="34393" xr:uid="{6560F023-E62F-4A47-90EF-0638D7E82D4B}"/>
    <cellStyle name="Note 14 2 4 5 7" xfId="42354" xr:uid="{84ECDA0B-7240-4501-8DBD-2BC438714DFC}"/>
    <cellStyle name="Note 14 2 4 6" xfId="2800" xr:uid="{7E9B9B3A-5B91-422E-BDE1-22B0B7853EED}"/>
    <cellStyle name="Note 14 2 4 6 2" xfId="6850" xr:uid="{3B38B8F1-EF83-42EC-8431-998398847CD6}"/>
    <cellStyle name="Note 14 2 4 6 2 2" xfId="15065" xr:uid="{8BFCC789-9697-442E-8459-813C8DF34DEB}"/>
    <cellStyle name="Note 14 2 4 6 2 3" xfId="22929" xr:uid="{6CD3A891-528B-4744-BF5F-F369951EB0C6}"/>
    <cellStyle name="Note 14 2 4 6 2 4" xfId="30909" xr:uid="{140D5177-9E2D-4758-9EAA-DFF70A7474E5}"/>
    <cellStyle name="Note 14 2 4 6 2 5" xfId="38736" xr:uid="{E3DA482D-4736-4665-9DDC-14AF88E8055C}"/>
    <cellStyle name="Note 14 2 4 6 2 6" xfId="46689" xr:uid="{C142A6D5-29E8-4791-B67D-AA761146C6B4}"/>
    <cellStyle name="Note 14 2 4 6 3" xfId="11026" xr:uid="{64B84D14-D5B3-4BB3-8EF4-61BFDDDC3EC3}"/>
    <cellStyle name="Note 14 2 4 6 4" xfId="18891" xr:uid="{108A1A36-FD60-4367-9997-2A1E049FB93A}"/>
    <cellStyle name="Note 14 2 4 6 5" xfId="26894" xr:uid="{73127F8D-A3D8-4A93-895C-BE69497F750C}"/>
    <cellStyle name="Note 14 2 4 6 6" xfId="34721" xr:uid="{DB44B0D4-2608-47D9-86AF-AF410AD786B8}"/>
    <cellStyle name="Note 14 2 4 6 7" xfId="42682" xr:uid="{3724B04B-3AAB-4263-BCA9-6044203F56CF}"/>
    <cellStyle name="Note 14 2 4 7" xfId="3114" xr:uid="{11264F3F-FA89-4602-9987-8164EF9F29E6}"/>
    <cellStyle name="Note 14 2 4 7 2" xfId="7151" xr:uid="{1BAF8775-32E3-46DC-9A28-0CD1393E85EB}"/>
    <cellStyle name="Note 14 2 4 7 2 2" xfId="15366" xr:uid="{D14A79CC-0E3A-4805-98BC-4517635ECA4A}"/>
    <cellStyle name="Note 14 2 4 7 2 3" xfId="23230" xr:uid="{036D9EF4-4583-42E2-9126-B1B6955515A2}"/>
    <cellStyle name="Note 14 2 4 7 2 4" xfId="31210" xr:uid="{B8E2652C-063E-4FF4-A06E-746EF56225BE}"/>
    <cellStyle name="Note 14 2 4 7 2 5" xfId="39037" xr:uid="{A891363C-D0D3-49CB-B870-AF30E75D29FE}"/>
    <cellStyle name="Note 14 2 4 7 2 6" xfId="46990" xr:uid="{85666471-F5ED-41A5-8624-ABB78089FF5C}"/>
    <cellStyle name="Note 14 2 4 7 3" xfId="11338" xr:uid="{F9372653-F545-4481-A894-A720ADF55F00}"/>
    <cellStyle name="Note 14 2 4 7 4" xfId="19205" xr:uid="{A059A07A-BB22-43E5-A5A0-53B29DE23453}"/>
    <cellStyle name="Note 14 2 4 7 5" xfId="27205" xr:uid="{979AA8F9-C212-401D-8DFD-B0AE38EB4F70}"/>
    <cellStyle name="Note 14 2 4 7 6" xfId="35035" xr:uid="{C79DF837-2A31-4685-AA6F-144476497F84}"/>
    <cellStyle name="Note 14 2 4 7 7" xfId="42996" xr:uid="{A5316070-CF95-4ECC-B80B-22B5B1A4E56E}"/>
    <cellStyle name="Note 14 2 4 8" xfId="3430" xr:uid="{7BD913DB-F6A5-4165-A011-EFDC3AF48DE8}"/>
    <cellStyle name="Note 14 2 4 8 2" xfId="7458" xr:uid="{7616AA1A-7B74-4291-A791-847AF6B898E1}"/>
    <cellStyle name="Note 14 2 4 8 2 2" xfId="15673" xr:uid="{F3F9EDA7-B7C2-4BCE-8DCB-EF02F03BD22E}"/>
    <cellStyle name="Note 14 2 4 8 2 3" xfId="23537" xr:uid="{64519644-FDA3-467A-94CE-0DF999893201}"/>
    <cellStyle name="Note 14 2 4 8 2 4" xfId="31517" xr:uid="{F35E34A0-CE06-430F-A99E-1675704A6D1C}"/>
    <cellStyle name="Note 14 2 4 8 2 5" xfId="39344" xr:uid="{4BF2778F-8455-4861-A51D-3D84AF0A015D}"/>
    <cellStyle name="Note 14 2 4 8 2 6" xfId="47297" xr:uid="{701B5687-BBA9-44E6-A7F6-A7754196E9DC}"/>
    <cellStyle name="Note 14 2 4 8 3" xfId="11654" xr:uid="{DECB0434-2934-4C31-92DE-00B1213DEA98}"/>
    <cellStyle name="Note 14 2 4 8 4" xfId="19521" xr:uid="{0DAB55DD-9AC1-4A17-BAC8-3B96FEA7EDE9}"/>
    <cellStyle name="Note 14 2 4 8 5" xfId="27521" xr:uid="{1589D2A2-CCEB-487A-B95E-873A4838A109}"/>
    <cellStyle name="Note 14 2 4 8 6" xfId="35351" xr:uid="{AD4C94CE-0A53-4C00-9EDA-9B4D5CEE8D47}"/>
    <cellStyle name="Note 14 2 4 8 7" xfId="43312" xr:uid="{A83F5294-563F-4E9F-8196-0C3CB40F75F2}"/>
    <cellStyle name="Note 14 2 4 9" xfId="3725" xr:uid="{07F9BBE5-75B9-427D-8234-E117D3EBE701}"/>
    <cellStyle name="Note 14 2 4 9 2" xfId="7753" xr:uid="{7119609F-03C7-4AE9-A541-1D39B73FAC51}"/>
    <cellStyle name="Note 14 2 4 9 2 2" xfId="15968" xr:uid="{A1A81EA4-E196-4F02-B28E-946FA0D7C9C4}"/>
    <cellStyle name="Note 14 2 4 9 2 3" xfId="23832" xr:uid="{C81DF923-0D76-4455-A56F-259485483281}"/>
    <cellStyle name="Note 14 2 4 9 2 4" xfId="31812" xr:uid="{3A6E57B1-8B4C-45DD-96A5-2967180FF3BF}"/>
    <cellStyle name="Note 14 2 4 9 2 5" xfId="39639" xr:uid="{85A9DB69-3102-459C-9B69-DC0E27E7159E}"/>
    <cellStyle name="Note 14 2 4 9 2 6" xfId="47592" xr:uid="{5C35E5EC-F63F-49B1-B294-03FFCE4018F1}"/>
    <cellStyle name="Note 14 2 4 9 3" xfId="11949" xr:uid="{7A492652-58C9-49C7-980D-F84A2B2F8A0E}"/>
    <cellStyle name="Note 14 2 4 9 4" xfId="19816" xr:uid="{BC5937A0-B8F5-4DA4-9E47-9F10D5B22F96}"/>
    <cellStyle name="Note 14 2 4 9 5" xfId="27816" xr:uid="{400525B2-1026-4E80-8FA6-72EFD15DD7E7}"/>
    <cellStyle name="Note 14 2 4 9 6" xfId="35646" xr:uid="{C19DAE49-1659-4B11-984A-A85F6D081146}"/>
    <cellStyle name="Note 14 2 4 9 7" xfId="43607" xr:uid="{04B61997-58E3-40BF-8F45-BFDCF6792994}"/>
    <cellStyle name="Note 14 2 5" xfId="1086" xr:uid="{8EC6871A-1346-4B64-B683-F5E858D3EACE}"/>
    <cellStyle name="Note 14 2 5 10" xfId="4064" xr:uid="{FC2EF7C3-097D-4F4C-9726-8CD5FD54A31E}"/>
    <cellStyle name="Note 14 2 5 10 2" xfId="8077" xr:uid="{295E1DBB-18A7-462D-8841-82A9A3C01977}"/>
    <cellStyle name="Note 14 2 5 10 2 2" xfId="16292" xr:uid="{BCE87C5A-B687-4A61-8F88-7FCA8FB9C7E6}"/>
    <cellStyle name="Note 14 2 5 10 2 3" xfId="24156" xr:uid="{C26F0AF3-5A4F-4D3A-9F7E-C9FA80613937}"/>
    <cellStyle name="Note 14 2 5 10 2 4" xfId="32136" xr:uid="{EC211DF4-05EF-40DE-B554-BDB5BFF1267A}"/>
    <cellStyle name="Note 14 2 5 10 2 5" xfId="39963" xr:uid="{D5D01A14-18B4-4C58-A507-49D9897DA064}"/>
    <cellStyle name="Note 14 2 5 10 2 6" xfId="47916" xr:uid="{194A3686-39AC-4821-990F-98A36C6F8057}"/>
    <cellStyle name="Note 14 2 5 10 3" xfId="12286" xr:uid="{41AD0AC3-62F6-40F4-B1B1-D06F2ED6CB88}"/>
    <cellStyle name="Note 14 2 5 10 4" xfId="20155" xr:uid="{8FFE9AED-059F-4D23-9DFA-C7EBD8099BF0}"/>
    <cellStyle name="Note 14 2 5 10 5" xfId="28151" xr:uid="{43F5695B-4FED-4B44-8DFC-FF683DC59D88}"/>
    <cellStyle name="Note 14 2 5 10 6" xfId="35985" xr:uid="{1B377D7A-233D-44D1-A3DC-3546E4689E3F}"/>
    <cellStyle name="Note 14 2 5 10 7" xfId="43946" xr:uid="{DEEDBCD8-F217-4D8E-AC72-186EC80C09DC}"/>
    <cellStyle name="Note 14 2 5 11" xfId="4357" xr:uid="{9660BB04-F9B5-4ED7-9FEC-DBF2C5F5D854}"/>
    <cellStyle name="Note 14 2 5 11 2" xfId="8363" xr:uid="{7E4F7752-8ADB-4D96-9755-24D757ABCED4}"/>
    <cellStyle name="Note 14 2 5 11 2 2" xfId="16578" xr:uid="{6F77FC17-361B-41DD-B277-A0A2CC864543}"/>
    <cellStyle name="Note 14 2 5 11 2 3" xfId="24442" xr:uid="{C31E3A0C-8B15-4DA6-B53A-D398D13D332F}"/>
    <cellStyle name="Note 14 2 5 11 2 4" xfId="32422" xr:uid="{96D7F708-E042-4540-AF80-0A6C3248D131}"/>
    <cellStyle name="Note 14 2 5 11 2 5" xfId="40249" xr:uid="{314C2D02-683C-4A6E-9BE7-504C58EADFD4}"/>
    <cellStyle name="Note 14 2 5 11 2 6" xfId="48202" xr:uid="{1B4D7FA9-F1B4-4478-8A53-52A54CD50FB5}"/>
    <cellStyle name="Note 14 2 5 11 3" xfId="12579" xr:uid="{3123C4CE-3727-4D22-BB25-9B4A88DE3E5D}"/>
    <cellStyle name="Note 14 2 5 11 4" xfId="20448" xr:uid="{D81D550D-6D53-4BBA-896C-5883681B39D9}"/>
    <cellStyle name="Note 14 2 5 11 5" xfId="28443" xr:uid="{176BC3F3-4524-49D5-B5CC-54C5D2097852}"/>
    <cellStyle name="Note 14 2 5 11 6" xfId="36278" xr:uid="{D9E8A579-635A-4AC8-9608-58CB815FE85E}"/>
    <cellStyle name="Note 14 2 5 11 7" xfId="44239" xr:uid="{9AE51309-1505-4E28-AD43-14D25A90A0D5}"/>
    <cellStyle name="Note 14 2 5 12" xfId="4650" xr:uid="{9A54BDB8-CED6-4570-A179-09BFE6496118}"/>
    <cellStyle name="Note 14 2 5 12 2" xfId="8642" xr:uid="{0B2E2A2B-441F-4FAD-8F81-D5EAEEB2586D}"/>
    <cellStyle name="Note 14 2 5 12 2 2" xfId="16857" xr:uid="{C18DE2E7-9BDA-42B2-AFBA-17D7A3CCB64D}"/>
    <cellStyle name="Note 14 2 5 12 2 3" xfId="24721" xr:uid="{5B7C8315-118E-4D68-95D1-E182A4127ABA}"/>
    <cellStyle name="Note 14 2 5 12 2 4" xfId="32701" xr:uid="{C4F455B4-43E5-4579-9360-595617FDB8C1}"/>
    <cellStyle name="Note 14 2 5 12 2 5" xfId="40528" xr:uid="{E2D220CE-F479-4601-8287-98C6D2FA8991}"/>
    <cellStyle name="Note 14 2 5 12 2 6" xfId="48481" xr:uid="{7AF75D3F-8E27-4E7D-B299-50DF2F40730F}"/>
    <cellStyle name="Note 14 2 5 12 3" xfId="12871" xr:uid="{99547EF1-7269-4EB9-A7EF-721E291BCC88}"/>
    <cellStyle name="Note 14 2 5 12 4" xfId="20741" xr:uid="{A2D0D82C-1FA6-46D4-B243-ADA41979FA39}"/>
    <cellStyle name="Note 14 2 5 12 5" xfId="28734" xr:uid="{819E9C26-4821-4480-9EB2-B960341EF61A}"/>
    <cellStyle name="Note 14 2 5 12 6" xfId="36571" xr:uid="{F32955AF-AA89-4B1E-84E1-2E931AF4BC13}"/>
    <cellStyle name="Note 14 2 5 12 7" xfId="44532" xr:uid="{E86191FD-EAD7-4536-8D46-E3B693B8D608}"/>
    <cellStyle name="Note 14 2 5 13" xfId="5219" xr:uid="{CA8FE281-7728-4BA9-83B5-F0A8BA4FDD6D}"/>
    <cellStyle name="Note 14 2 5 13 2" xfId="13434" xr:uid="{B44103B1-5460-4948-9691-6174A26350AA}"/>
    <cellStyle name="Note 14 2 5 13 3" xfId="21298" xr:uid="{37F967AA-403F-42A6-9ADF-2E79B002A871}"/>
    <cellStyle name="Note 14 2 5 13 4" xfId="29278" xr:uid="{8EF6AFA2-DB7C-4CC9-988B-6CF61EB574FE}"/>
    <cellStyle name="Note 14 2 5 13 5" xfId="37105" xr:uid="{38802473-4AF3-42BB-B446-40C677102BB2}"/>
    <cellStyle name="Note 14 2 5 13 6" xfId="45058" xr:uid="{FCDD3E31-5FCE-4947-9FB0-B61B8C289FD6}"/>
    <cellStyle name="Note 14 2 5 14" xfId="9315" xr:uid="{CE86D12E-F4A8-4A98-89ED-8A44110F093B}"/>
    <cellStyle name="Note 14 2 5 15" xfId="17177" xr:uid="{8676D2AA-5887-4939-8958-27DA18D044E0}"/>
    <cellStyle name="Note 14 2 5 16" xfId="25194" xr:uid="{9E297943-7166-4902-B874-6CCF3C74E4D3}"/>
    <cellStyle name="Note 14 2 5 17" xfId="33007" xr:uid="{B4C9F7A2-7F19-4309-9F0A-8DA5E85C3AD8}"/>
    <cellStyle name="Note 14 2 5 18" xfId="40968" xr:uid="{1837B9BB-AE64-4EE4-8E72-4381380366F7}"/>
    <cellStyle name="Note 14 2 5 2" xfId="1516" xr:uid="{66033FD3-6DC4-4A47-B5B8-24162F3DD003}"/>
    <cellStyle name="Note 14 2 5 2 2" xfId="5621" xr:uid="{B7248366-92BC-4B54-BBD8-151395FEFCD2}"/>
    <cellStyle name="Note 14 2 5 2 2 2" xfId="13836" xr:uid="{20E602FB-BCBB-4F9D-BA9C-8B8DABECDC00}"/>
    <cellStyle name="Note 14 2 5 2 2 3" xfId="21700" xr:uid="{C4FC874A-75A8-480D-A9CB-6A7602507F2D}"/>
    <cellStyle name="Note 14 2 5 2 2 4" xfId="29680" xr:uid="{364C731B-AA33-4C2E-B622-C50A32349F31}"/>
    <cellStyle name="Note 14 2 5 2 2 5" xfId="37507" xr:uid="{C0A8C8B8-E90A-4501-B040-BAB4A44C75DE}"/>
    <cellStyle name="Note 14 2 5 2 2 6" xfId="45460" xr:uid="{7BFF964D-D032-44C0-9ECE-9668FFE4D150}"/>
    <cellStyle name="Note 14 2 5 2 3" xfId="9745" xr:uid="{6E830D90-03EA-4C17-A75A-71086BEEDCB2}"/>
    <cellStyle name="Note 14 2 5 2 4" xfId="17607" xr:uid="{2929ED23-950F-4EAE-ABAA-E9CD938859DC}"/>
    <cellStyle name="Note 14 2 5 2 5" xfId="25618" xr:uid="{6DFF286C-9724-4EA7-AE13-3536CD3E1E84}"/>
    <cellStyle name="Note 14 2 5 2 6" xfId="33437" xr:uid="{D06B0657-C50F-4E49-A052-074C7467BAFD}"/>
    <cellStyle name="Note 14 2 5 2 7" xfId="41398" xr:uid="{8D34147C-890C-4A5A-B766-46C665C29AEE}"/>
    <cellStyle name="Note 14 2 5 3" xfId="1859" xr:uid="{99CE1E8F-5ECF-4E61-9FFC-8D11095BCA30}"/>
    <cellStyle name="Note 14 2 5 3 2" xfId="5940" xr:uid="{BAEDDE56-FA94-443E-9450-93107FD8FE44}"/>
    <cellStyle name="Note 14 2 5 3 2 2" xfId="14155" xr:uid="{B466E2EF-3B48-4EF4-B71B-EDA2520E8FC7}"/>
    <cellStyle name="Note 14 2 5 3 2 3" xfId="22019" xr:uid="{2665489D-1F46-4144-A781-9AB8A34880ED}"/>
    <cellStyle name="Note 14 2 5 3 2 4" xfId="29999" xr:uid="{6B00605C-1AA0-4ADA-AE8E-FD9CEB48691F}"/>
    <cellStyle name="Note 14 2 5 3 2 5" xfId="37826" xr:uid="{918A567C-989C-47D0-B29D-C823959FFEB1}"/>
    <cellStyle name="Note 14 2 5 3 2 6" xfId="45779" xr:uid="{8ED61DD0-C49B-4512-8344-848ACCAFE836}"/>
    <cellStyle name="Note 14 2 5 3 3" xfId="10085" xr:uid="{8F7A41B1-C3B7-4039-86A0-A191A02B5A5B}"/>
    <cellStyle name="Note 14 2 5 3 4" xfId="17950" xr:uid="{F76A0355-F3A3-4DB5-B7EF-266DA4F77EAB}"/>
    <cellStyle name="Note 14 2 5 3 5" xfId="25957" xr:uid="{42556D21-BA27-4027-9D3B-B27881DFBD9F}"/>
    <cellStyle name="Note 14 2 5 3 6" xfId="33780" xr:uid="{DB4ED2F0-8E41-469F-9D03-7FCC5198BCB1}"/>
    <cellStyle name="Note 14 2 5 3 7" xfId="41741" xr:uid="{3E034EA2-48D1-4B41-9ECE-AD6A1C46A18C}"/>
    <cellStyle name="Note 14 2 5 4" xfId="2193" xr:uid="{ECD6FC08-A85C-4B44-B753-288E028D6DEC}"/>
    <cellStyle name="Note 14 2 5 4 2" xfId="6267" xr:uid="{B0B2218E-FA72-4B08-8ACC-D37BD3AC9AA3}"/>
    <cellStyle name="Note 14 2 5 4 2 2" xfId="14482" xr:uid="{EE7F9363-6ABD-4135-A392-AE0984CAC72B}"/>
    <cellStyle name="Note 14 2 5 4 2 3" xfId="22346" xr:uid="{645BCF3B-F6C1-4C8F-9402-A31A8E8E5C00}"/>
    <cellStyle name="Note 14 2 5 4 2 4" xfId="30326" xr:uid="{FF3E50B9-6BF3-4A85-BDFA-D3989F7BB256}"/>
    <cellStyle name="Note 14 2 5 4 2 5" xfId="38153" xr:uid="{0C11FDF3-0258-4DA0-8783-312DC2A38373}"/>
    <cellStyle name="Note 14 2 5 4 2 6" xfId="46106" xr:uid="{95A2B0DA-9D96-41D0-98E7-F6191492F619}"/>
    <cellStyle name="Note 14 2 5 4 3" xfId="10419" xr:uid="{F7681F4F-5C01-4760-8C53-8AED4CEE8242}"/>
    <cellStyle name="Note 14 2 5 4 4" xfId="18284" xr:uid="{B25DB333-D3DF-4EBB-A3C7-4EDF14AC4A86}"/>
    <cellStyle name="Note 14 2 5 4 5" xfId="26291" xr:uid="{366F14F7-2639-423F-930B-B0A505700F42}"/>
    <cellStyle name="Note 14 2 5 4 6" xfId="34114" xr:uid="{D50358D6-83A1-43D9-BCCB-1C4E624A6248}"/>
    <cellStyle name="Note 14 2 5 4 7" xfId="42075" xr:uid="{4668E72C-0F31-40D1-8C15-D0222D6DDAE0}"/>
    <cellStyle name="Note 14 2 5 5" xfId="2513" xr:uid="{1C205023-6EDC-4642-9024-5B69E36EEBC8}"/>
    <cellStyle name="Note 14 2 5 5 2" xfId="6571" xr:uid="{BB487762-5FAF-4DFA-B673-E5F26262203B}"/>
    <cellStyle name="Note 14 2 5 5 2 2" xfId="14786" xr:uid="{D0BEE325-587C-494E-8012-343783963E0E}"/>
    <cellStyle name="Note 14 2 5 5 2 3" xfId="22650" xr:uid="{174B2F8F-4E86-4455-994D-0156898544CA}"/>
    <cellStyle name="Note 14 2 5 5 2 4" xfId="30630" xr:uid="{0416CA46-834D-4BA7-92FD-361164C1E31A}"/>
    <cellStyle name="Note 14 2 5 5 2 5" xfId="38457" xr:uid="{CD5DD48C-0FAF-43C3-AF15-0743080475AA}"/>
    <cellStyle name="Note 14 2 5 5 2 6" xfId="46410" xr:uid="{4FE8E8EC-F92C-4E9C-8F0F-672AD6FBEA27}"/>
    <cellStyle name="Note 14 2 5 5 3" xfId="10739" xr:uid="{169EF665-528A-4DB8-9E33-38871BD88D1B}"/>
    <cellStyle name="Note 14 2 5 5 4" xfId="18604" xr:uid="{4A827710-5CD1-42E4-9BCB-28F37C8B5FC9}"/>
    <cellStyle name="Note 14 2 5 5 5" xfId="26607" xr:uid="{2EC7A570-AEE0-4A05-8262-F35E050B6D23}"/>
    <cellStyle name="Note 14 2 5 5 6" xfId="34434" xr:uid="{D13809E8-9155-4CFC-BE25-0D7AA3C0D000}"/>
    <cellStyle name="Note 14 2 5 5 7" xfId="42395" xr:uid="{4880A213-F001-41C5-83F9-4705AB756E83}"/>
    <cellStyle name="Note 14 2 5 6" xfId="2840" xr:uid="{3F072A48-7768-4E7C-A47B-E57680F1BC15}"/>
    <cellStyle name="Note 14 2 5 6 2" xfId="6890" xr:uid="{6F7009D2-6E72-4F0B-9B3E-E41741CD864C}"/>
    <cellStyle name="Note 14 2 5 6 2 2" xfId="15105" xr:uid="{C3AC3F70-FDDF-4F55-BC23-431FE5281DE1}"/>
    <cellStyle name="Note 14 2 5 6 2 3" xfId="22969" xr:uid="{354E5A09-32CB-4FEF-99E9-CA52B7C7D865}"/>
    <cellStyle name="Note 14 2 5 6 2 4" xfId="30949" xr:uid="{1EFE905A-5219-4B1E-A1F2-5180FFCA731C}"/>
    <cellStyle name="Note 14 2 5 6 2 5" xfId="38776" xr:uid="{3D477381-BE4F-4131-9000-643D4F31729B}"/>
    <cellStyle name="Note 14 2 5 6 2 6" xfId="46729" xr:uid="{10E45DFE-B710-42A1-A72D-51D63F521E6B}"/>
    <cellStyle name="Note 14 2 5 6 3" xfId="11066" xr:uid="{35954F17-2EE0-49B1-9660-B25BDB79F980}"/>
    <cellStyle name="Note 14 2 5 6 4" xfId="18931" xr:uid="{A7B46B49-C58B-400F-8DEE-BF1892CBDABF}"/>
    <cellStyle name="Note 14 2 5 6 5" xfId="26934" xr:uid="{2ACE0916-D396-4881-B2BE-85C6F1433EF8}"/>
    <cellStyle name="Note 14 2 5 6 6" xfId="34761" xr:uid="{D734A002-9441-4BCA-A279-ACDA73BC1902}"/>
    <cellStyle name="Note 14 2 5 6 7" xfId="42722" xr:uid="{624768A3-59C1-447E-BBE6-0686B982A06E}"/>
    <cellStyle name="Note 14 2 5 7" xfId="3155" xr:uid="{DB862917-997A-4063-B361-01C69611F0B3}"/>
    <cellStyle name="Note 14 2 5 7 2" xfId="7190" xr:uid="{B0FA6EF2-056B-4242-B5F4-B2443D7D1C9B}"/>
    <cellStyle name="Note 14 2 5 7 2 2" xfId="15405" xr:uid="{701BC0A2-8066-4FD4-AD92-0E629AE1B913}"/>
    <cellStyle name="Note 14 2 5 7 2 3" xfId="23269" xr:uid="{30C5B8A7-4FDE-402C-9089-5C4269468A6E}"/>
    <cellStyle name="Note 14 2 5 7 2 4" xfId="31249" xr:uid="{E08E964A-F415-445D-A594-2D1B44C2FE61}"/>
    <cellStyle name="Note 14 2 5 7 2 5" xfId="39076" xr:uid="{06581CE8-4D9C-415A-805C-CFDA8BC9DD34}"/>
    <cellStyle name="Note 14 2 5 7 2 6" xfId="47029" xr:uid="{540F709E-F04F-4E40-8114-542EAC0936F6}"/>
    <cellStyle name="Note 14 2 5 7 3" xfId="11379" xr:uid="{06319F6A-A594-4A0D-907C-3D0B04815361}"/>
    <cellStyle name="Note 14 2 5 7 4" xfId="19246" xr:uid="{3745DE12-563B-414E-A5AF-52BD12F6DACF}"/>
    <cellStyle name="Note 14 2 5 7 5" xfId="27246" xr:uid="{FA77D301-278B-4FD0-A430-18EB0FACA2D7}"/>
    <cellStyle name="Note 14 2 5 7 6" xfId="35076" xr:uid="{4F61B139-F921-4812-AF5B-4693DCCED882}"/>
    <cellStyle name="Note 14 2 5 7 7" xfId="43037" xr:uid="{09ECFD50-47B9-46D1-AA8C-0C270B6C61C7}"/>
    <cellStyle name="Note 14 2 5 8" xfId="3469" xr:uid="{6492A488-8F15-4314-84AD-3648848FD9D0}"/>
    <cellStyle name="Note 14 2 5 8 2" xfId="7497" xr:uid="{ACA10A8C-D28E-4047-B484-90225CD921C3}"/>
    <cellStyle name="Note 14 2 5 8 2 2" xfId="15712" xr:uid="{953A69CC-0A27-49B6-8562-9856C12437B0}"/>
    <cellStyle name="Note 14 2 5 8 2 3" xfId="23576" xr:uid="{26592ED6-F20C-4D80-8D8E-C725CAF2DE50}"/>
    <cellStyle name="Note 14 2 5 8 2 4" xfId="31556" xr:uid="{48CE6D0F-1077-45BC-97DC-8D03ECA2B24F}"/>
    <cellStyle name="Note 14 2 5 8 2 5" xfId="39383" xr:uid="{28F4FBE2-8B65-467E-8901-314254B101CD}"/>
    <cellStyle name="Note 14 2 5 8 2 6" xfId="47336" xr:uid="{8848B436-B5FE-42D4-826D-8D934038D9C2}"/>
    <cellStyle name="Note 14 2 5 8 3" xfId="11693" xr:uid="{48EA91F6-42D9-4813-884B-D06499A7A519}"/>
    <cellStyle name="Note 14 2 5 8 4" xfId="19560" xr:uid="{CE9D738F-CA8D-44F9-8A10-553EDE8A620C}"/>
    <cellStyle name="Note 14 2 5 8 5" xfId="27560" xr:uid="{319E6CAD-4FA9-4CF8-9407-6F139471B76E}"/>
    <cellStyle name="Note 14 2 5 8 6" xfId="35390" xr:uid="{BA92CBE3-7BF0-4F92-885C-E25183F773E2}"/>
    <cellStyle name="Note 14 2 5 8 7" xfId="43351" xr:uid="{C7299D63-0BDD-46D5-B319-00EBD611AE5D}"/>
    <cellStyle name="Note 14 2 5 9" xfId="3765" xr:uid="{0866D296-A416-4616-98C9-FEC98BE53850}"/>
    <cellStyle name="Note 14 2 5 9 2" xfId="7793" xr:uid="{45C2FE7D-4CC9-4C71-A32B-E77DED3AEC0D}"/>
    <cellStyle name="Note 14 2 5 9 2 2" xfId="16008" xr:uid="{C4928E83-AD89-4598-ACEA-06BB79BB560D}"/>
    <cellStyle name="Note 14 2 5 9 2 3" xfId="23872" xr:uid="{A7F857E8-7539-4D05-B600-E0C17B51575C}"/>
    <cellStyle name="Note 14 2 5 9 2 4" xfId="31852" xr:uid="{03F71958-1F3D-42D4-8B66-12A08E1007C2}"/>
    <cellStyle name="Note 14 2 5 9 2 5" xfId="39679" xr:uid="{A4AF89BD-8D2E-47E3-A83F-FCAC1ED5F4A6}"/>
    <cellStyle name="Note 14 2 5 9 2 6" xfId="47632" xr:uid="{3157C247-2C37-4530-B829-C1A90D5B8573}"/>
    <cellStyle name="Note 14 2 5 9 3" xfId="11989" xr:uid="{1FC4801D-E954-4C13-82EA-38E76225622D}"/>
    <cellStyle name="Note 14 2 5 9 4" xfId="19856" xr:uid="{20E244AB-EB3A-4BF1-847D-1A829B6E998B}"/>
    <cellStyle name="Note 14 2 5 9 5" xfId="27856" xr:uid="{C92D2372-5403-4729-9025-43F5F5B9A5AE}"/>
    <cellStyle name="Note 14 2 5 9 6" xfId="35686" xr:uid="{06D94CDE-751D-4E74-B652-E9897CEB875A}"/>
    <cellStyle name="Note 14 2 5 9 7" xfId="43647" xr:uid="{84C73A04-048E-410E-A185-28279F87A313}"/>
    <cellStyle name="Note 14 2 6" xfId="1127" xr:uid="{92A90BE1-A34F-44D9-BCC0-BF2E81D66A61}"/>
    <cellStyle name="Note 14 2 6 10" xfId="4105" xr:uid="{1999C4EA-7BB1-4EE1-A878-4AB4FEAE9408}"/>
    <cellStyle name="Note 14 2 6 10 2" xfId="8116" xr:uid="{F23E1435-769B-4288-BBE2-4801DC286140}"/>
    <cellStyle name="Note 14 2 6 10 2 2" xfId="16331" xr:uid="{CC13FFC0-DC8B-4074-AB33-26AB98B498EF}"/>
    <cellStyle name="Note 14 2 6 10 2 3" xfId="24195" xr:uid="{2F2294BE-F383-4FB6-8535-2E59B546AF16}"/>
    <cellStyle name="Note 14 2 6 10 2 4" xfId="32175" xr:uid="{1086D14D-6508-48EA-B8BD-E0D770257669}"/>
    <cellStyle name="Note 14 2 6 10 2 5" xfId="40002" xr:uid="{578CF69A-003E-49FC-885A-ADD0E5F82034}"/>
    <cellStyle name="Note 14 2 6 10 2 6" xfId="47955" xr:uid="{02B5A1C8-2E6F-40FD-904D-A0D37A337A3D}"/>
    <cellStyle name="Note 14 2 6 10 3" xfId="12327" xr:uid="{3BA324F9-24E8-4E5D-A2B4-3E1990A37527}"/>
    <cellStyle name="Note 14 2 6 10 4" xfId="20196" xr:uid="{BA345A8A-7D82-4DBD-990F-2ADDCB23A615}"/>
    <cellStyle name="Note 14 2 6 10 5" xfId="28192" xr:uid="{562C9B12-B504-4A31-9361-EA5E1B14A4FD}"/>
    <cellStyle name="Note 14 2 6 10 6" xfId="36026" xr:uid="{D90C286F-4F04-46E3-AEAE-6B1183B402DA}"/>
    <cellStyle name="Note 14 2 6 10 7" xfId="43987" xr:uid="{A19BFF84-97C1-4E6F-A63C-312509BF95CF}"/>
    <cellStyle name="Note 14 2 6 11" xfId="4396" xr:uid="{B268E21B-2E27-4338-87A3-9C2E9E52344E}"/>
    <cellStyle name="Note 14 2 6 11 2" xfId="8402" xr:uid="{97D89E1C-CFA0-4708-BCD6-5D84A413C372}"/>
    <cellStyle name="Note 14 2 6 11 2 2" xfId="16617" xr:uid="{150C2FFD-E80A-4C2B-AC35-3E689C47C4CA}"/>
    <cellStyle name="Note 14 2 6 11 2 3" xfId="24481" xr:uid="{17D1ED8D-EDF0-4713-B7B1-6C2D9167346C}"/>
    <cellStyle name="Note 14 2 6 11 2 4" xfId="32461" xr:uid="{3A1A9618-0635-4B5A-912C-F41750A56228}"/>
    <cellStyle name="Note 14 2 6 11 2 5" xfId="40288" xr:uid="{744A15C1-207A-4779-A88E-B689032AC474}"/>
    <cellStyle name="Note 14 2 6 11 2 6" xfId="48241" xr:uid="{3F40DB4C-D832-48EB-9725-5A5C0746B075}"/>
    <cellStyle name="Note 14 2 6 11 3" xfId="12618" xr:uid="{A80372BA-BFDC-40DF-9839-9AEA0A26CCDD}"/>
    <cellStyle name="Note 14 2 6 11 4" xfId="20487" xr:uid="{09A339FE-2E86-4C36-B9E7-19F4BC00C3F2}"/>
    <cellStyle name="Note 14 2 6 11 5" xfId="28482" xr:uid="{A9511B8E-35DA-4E9B-A49F-995353539A15}"/>
    <cellStyle name="Note 14 2 6 11 6" xfId="36317" xr:uid="{C9A26A04-9C0F-450E-B0F8-984B8ED5476C}"/>
    <cellStyle name="Note 14 2 6 11 7" xfId="44278" xr:uid="{0EF8A19C-F92D-409A-965B-A9E983CF539C}"/>
    <cellStyle name="Note 14 2 6 12" xfId="4691" xr:uid="{EC8CA129-92B2-451C-989D-BC91A14AC5F3}"/>
    <cellStyle name="Note 14 2 6 12 2" xfId="8681" xr:uid="{D8F979A1-2BA0-4C36-86FF-1BE85A8C9CC3}"/>
    <cellStyle name="Note 14 2 6 12 2 2" xfId="16896" xr:uid="{CA83C389-8223-4BE1-9FE1-B6E6824CF933}"/>
    <cellStyle name="Note 14 2 6 12 2 3" xfId="24760" xr:uid="{9E8C269A-C985-455E-A75C-5C649EC99A02}"/>
    <cellStyle name="Note 14 2 6 12 2 4" xfId="32740" xr:uid="{280AB757-D367-41A6-8903-089E44189F6B}"/>
    <cellStyle name="Note 14 2 6 12 2 5" xfId="40567" xr:uid="{02E5C126-A4FF-4462-A35F-5DA58039F9AD}"/>
    <cellStyle name="Note 14 2 6 12 2 6" xfId="48520" xr:uid="{C2B717E9-3550-4C6B-9F09-CDEF31E70266}"/>
    <cellStyle name="Note 14 2 6 12 3" xfId="12912" xr:uid="{666BAE4A-16E7-443E-BC02-1511EF181993}"/>
    <cellStyle name="Note 14 2 6 12 4" xfId="20782" xr:uid="{FB55BFD1-2A5E-469E-88E4-5EE57DB51F8C}"/>
    <cellStyle name="Note 14 2 6 12 5" xfId="28775" xr:uid="{9B4372FB-1874-4E8A-89AC-C503A5B735A0}"/>
    <cellStyle name="Note 14 2 6 12 6" xfId="36612" xr:uid="{60F4BC9E-EC77-4855-B70E-A243F766FD87}"/>
    <cellStyle name="Note 14 2 6 12 7" xfId="44573" xr:uid="{9401889E-9A09-462C-A3B9-25BF3DB02C81}"/>
    <cellStyle name="Note 14 2 6 13" xfId="5258" xr:uid="{A7BCE3B9-2822-456A-9205-E474F018CA7F}"/>
    <cellStyle name="Note 14 2 6 13 2" xfId="13473" xr:uid="{37DCAA9A-BCEE-4C5C-B897-51A67C1B4A50}"/>
    <cellStyle name="Note 14 2 6 13 3" xfId="21337" xr:uid="{07F50464-47E5-4BF5-9355-A4DB05F7FC35}"/>
    <cellStyle name="Note 14 2 6 13 4" xfId="29317" xr:uid="{0682E751-1E4B-40FB-A161-91A81C1A5D25}"/>
    <cellStyle name="Note 14 2 6 13 5" xfId="37144" xr:uid="{88D2D40F-25BF-4448-A885-420B670DE620}"/>
    <cellStyle name="Note 14 2 6 13 6" xfId="45097" xr:uid="{1F0F1F80-22DD-476E-B12E-880607CFCC42}"/>
    <cellStyle name="Note 14 2 6 14" xfId="9356" xr:uid="{31F64C44-70D3-4E18-97E6-65CFACD6BEB5}"/>
    <cellStyle name="Note 14 2 6 15" xfId="17218" xr:uid="{5ACEF978-B473-4ACA-AF7A-06A68DCA39BC}"/>
    <cellStyle name="Note 14 2 6 16" xfId="25234" xr:uid="{F25EFC82-0EEE-4BDF-847F-51E1E1B7952C}"/>
    <cellStyle name="Note 14 2 6 17" xfId="33048" xr:uid="{CA802540-48F7-4541-A7DA-643DD39E77EC}"/>
    <cellStyle name="Note 14 2 6 18" xfId="41009" xr:uid="{BA683474-EA17-452D-8408-C3D9C04C6413}"/>
    <cellStyle name="Note 14 2 6 2" xfId="1557" xr:uid="{47601931-ED33-4D02-8EED-5D99FDE4C732}"/>
    <cellStyle name="Note 14 2 6 2 2" xfId="5660" xr:uid="{B0B9AAAA-A7CC-4819-B22C-17F068CBE13F}"/>
    <cellStyle name="Note 14 2 6 2 2 2" xfId="13875" xr:uid="{77677C2B-8DAB-44B3-AA0A-94AB9F40B3DD}"/>
    <cellStyle name="Note 14 2 6 2 2 3" xfId="21739" xr:uid="{702D1B2E-C5C8-4DF0-8C30-DABC6A82DE02}"/>
    <cellStyle name="Note 14 2 6 2 2 4" xfId="29719" xr:uid="{7D847316-E59C-4AF7-99DC-17E8C08CA01C}"/>
    <cellStyle name="Note 14 2 6 2 2 5" xfId="37546" xr:uid="{7BA3197F-CF49-4627-9577-80022D1DEC3E}"/>
    <cellStyle name="Note 14 2 6 2 2 6" xfId="45499" xr:uid="{5F6983C5-97DD-483A-AE57-721870E7A85E}"/>
    <cellStyle name="Note 14 2 6 2 3" xfId="9785" xr:uid="{040EE5CC-13C1-4D36-851F-B6544C2378A9}"/>
    <cellStyle name="Note 14 2 6 2 4" xfId="17648" xr:uid="{2AF62E6A-C6C9-4668-8DD0-B61894020B47}"/>
    <cellStyle name="Note 14 2 6 2 5" xfId="25659" xr:uid="{4C00ED25-ED5A-47D9-BCFB-EB92718D90C0}"/>
    <cellStyle name="Note 14 2 6 2 6" xfId="33478" xr:uid="{D945736A-AC09-4E2D-AF30-4DED147EBA51}"/>
    <cellStyle name="Note 14 2 6 2 7" xfId="41439" xr:uid="{CE083018-D8E9-490C-8D64-1498F550CCEC}"/>
    <cellStyle name="Note 14 2 6 3" xfId="1900" xr:uid="{45138CBB-35FF-4C3A-B7FA-588874E14ADF}"/>
    <cellStyle name="Note 14 2 6 3 2" xfId="5979" xr:uid="{2159C437-BCA1-4905-B251-036D74292285}"/>
    <cellStyle name="Note 14 2 6 3 2 2" xfId="14194" xr:uid="{D3638C27-D76F-4FC4-B391-DE4BC3458D97}"/>
    <cellStyle name="Note 14 2 6 3 2 3" xfId="22058" xr:uid="{A13BAC8C-17F2-42FA-8DA1-13971393864E}"/>
    <cellStyle name="Note 14 2 6 3 2 4" xfId="30038" xr:uid="{C415F3EA-050A-4D2F-8898-DD801B125AD0}"/>
    <cellStyle name="Note 14 2 6 3 2 5" xfId="37865" xr:uid="{549217E7-55F4-4065-8835-D39B8C30AE97}"/>
    <cellStyle name="Note 14 2 6 3 2 6" xfId="45818" xr:uid="{588DBE27-85ED-47DC-8CB5-EBCEAE90BEDA}"/>
    <cellStyle name="Note 14 2 6 3 3" xfId="10126" xr:uid="{8EFBCA2C-BFA9-4D46-89AB-604E5F61A880}"/>
    <cellStyle name="Note 14 2 6 3 4" xfId="17991" xr:uid="{653C33E8-28AA-4E90-B061-1D1CE9F2E5ED}"/>
    <cellStyle name="Note 14 2 6 3 5" xfId="25998" xr:uid="{0BBECB04-8567-47A4-8AEA-9C19609AE461}"/>
    <cellStyle name="Note 14 2 6 3 6" xfId="33821" xr:uid="{65D77EE5-0C4A-4DAD-8909-55544F4959D5}"/>
    <cellStyle name="Note 14 2 6 3 7" xfId="41782" xr:uid="{5DF93313-A609-41B9-A747-4D18ABDDFE97}"/>
    <cellStyle name="Note 14 2 6 4" xfId="2234" xr:uid="{4A73EC39-B406-46E7-A13B-219D3413B87F}"/>
    <cellStyle name="Note 14 2 6 4 2" xfId="6308" xr:uid="{DF9E6C98-BF3C-4359-980B-CC2778A67210}"/>
    <cellStyle name="Note 14 2 6 4 2 2" xfId="14523" xr:uid="{483BCFD1-B1CF-4C12-A028-D4DDE48F955F}"/>
    <cellStyle name="Note 14 2 6 4 2 3" xfId="22387" xr:uid="{06F7F31C-452F-4D7D-A75E-B5DDC2583707}"/>
    <cellStyle name="Note 14 2 6 4 2 4" xfId="30367" xr:uid="{8025DAB5-26F7-409C-B368-EA438811DD56}"/>
    <cellStyle name="Note 14 2 6 4 2 5" xfId="38194" xr:uid="{BA84E917-1C85-4F01-8F62-431CD298F023}"/>
    <cellStyle name="Note 14 2 6 4 2 6" xfId="46147" xr:uid="{37991645-5C47-4690-8D1B-58DBDA4B7512}"/>
    <cellStyle name="Note 14 2 6 4 3" xfId="10460" xr:uid="{BF02FE68-1974-453A-893D-BF3DB94FC8E8}"/>
    <cellStyle name="Note 14 2 6 4 4" xfId="18325" xr:uid="{D8709186-D1D0-4A67-85D6-C26EDC28C7AE}"/>
    <cellStyle name="Note 14 2 6 4 5" xfId="26332" xr:uid="{C7E5A54F-FC59-4218-BA3F-0B348E1CF22E}"/>
    <cellStyle name="Note 14 2 6 4 6" xfId="34155" xr:uid="{83A2763B-2094-438C-9EFC-A0DD3EB6ADCB}"/>
    <cellStyle name="Note 14 2 6 4 7" xfId="42116" xr:uid="{61A32EAE-45F6-498A-95B1-CA5D50DD26A9}"/>
    <cellStyle name="Note 14 2 6 5" xfId="2554" xr:uid="{91211110-8891-45C7-86D7-8AB3F8AB2CDA}"/>
    <cellStyle name="Note 14 2 6 5 2" xfId="6610" xr:uid="{183F870B-8B54-4D41-A621-26AD9BCFC8CC}"/>
    <cellStyle name="Note 14 2 6 5 2 2" xfId="14825" xr:uid="{607D0A77-D6C6-4CF2-8587-169FD5205FDD}"/>
    <cellStyle name="Note 14 2 6 5 2 3" xfId="22689" xr:uid="{4EA3968A-6BFA-480C-A120-5FB75667C775}"/>
    <cellStyle name="Note 14 2 6 5 2 4" xfId="30669" xr:uid="{840C370A-74A6-456C-98FC-4FD066A66574}"/>
    <cellStyle name="Note 14 2 6 5 2 5" xfId="38496" xr:uid="{097C21F3-571A-40FE-B149-BE44F0E34C50}"/>
    <cellStyle name="Note 14 2 6 5 2 6" xfId="46449" xr:uid="{8A0D5EC0-C5B7-44D9-A91A-9EE155DA0983}"/>
    <cellStyle name="Note 14 2 6 5 3" xfId="10780" xr:uid="{5E5A1C27-3710-4E20-8DF4-8E74BC434C51}"/>
    <cellStyle name="Note 14 2 6 5 4" xfId="18645" xr:uid="{3152937B-E13B-434F-9814-E9D380A13FF0}"/>
    <cellStyle name="Note 14 2 6 5 5" xfId="26648" xr:uid="{0D0D30CA-DF31-435F-AF81-8B1BB3D93793}"/>
    <cellStyle name="Note 14 2 6 5 6" xfId="34475" xr:uid="{5B43EC3B-06FD-44DF-BD76-3DF48D5B73E3}"/>
    <cellStyle name="Note 14 2 6 5 7" xfId="42436" xr:uid="{ED2242B6-7396-47A8-BC66-523E5380C120}"/>
    <cellStyle name="Note 14 2 6 6" xfId="2880" xr:uid="{BD6E67CF-928F-4039-8193-D1D8783935DA}"/>
    <cellStyle name="Note 14 2 6 6 2" xfId="6930" xr:uid="{22B975A3-F245-41C2-AB00-6C5587373584}"/>
    <cellStyle name="Note 14 2 6 6 2 2" xfId="15145" xr:uid="{E87FB83D-0AFB-4B7D-995E-1A27AE00165B}"/>
    <cellStyle name="Note 14 2 6 6 2 3" xfId="23009" xr:uid="{32FD49FE-9DE8-46D2-8DB3-460887D7176F}"/>
    <cellStyle name="Note 14 2 6 6 2 4" xfId="30989" xr:uid="{C1463637-EA41-432D-B988-4779E9DC4933}"/>
    <cellStyle name="Note 14 2 6 6 2 5" xfId="38816" xr:uid="{0C4BAE1A-0636-4F61-A6FB-05D985A0F091}"/>
    <cellStyle name="Note 14 2 6 6 2 6" xfId="46769" xr:uid="{AF2487D0-8E77-4A16-B286-35CCBFE82A1B}"/>
    <cellStyle name="Note 14 2 6 6 3" xfId="11106" xr:uid="{6280984F-7939-435D-A7B5-7C1FE7163481}"/>
    <cellStyle name="Note 14 2 6 6 4" xfId="18971" xr:uid="{4893B7DC-5F40-446C-9E11-3D360570877F}"/>
    <cellStyle name="Note 14 2 6 6 5" xfId="26974" xr:uid="{12E42D58-CA76-4CC2-8546-F4F8B7D4A269}"/>
    <cellStyle name="Note 14 2 6 6 6" xfId="34801" xr:uid="{D72248F9-0450-422F-A0E6-23CFFE312FDB}"/>
    <cellStyle name="Note 14 2 6 6 7" xfId="42762" xr:uid="{F977C4D0-D184-466D-8471-0148052A4C58}"/>
    <cellStyle name="Note 14 2 6 7" xfId="3196" xr:uid="{6571DFB3-5FF2-4771-AF58-EE27C0ABA0D1}"/>
    <cellStyle name="Note 14 2 6 7 2" xfId="7229" xr:uid="{AB90B806-D62D-48E5-ABE0-D42E0F0B0A51}"/>
    <cellStyle name="Note 14 2 6 7 2 2" xfId="15444" xr:uid="{1EED6BD1-52C5-47D2-85C6-D4FE5A91747E}"/>
    <cellStyle name="Note 14 2 6 7 2 3" xfId="23308" xr:uid="{6C7D95F5-9019-4927-BF96-8F46185C512D}"/>
    <cellStyle name="Note 14 2 6 7 2 4" xfId="31288" xr:uid="{13739C24-17AE-4225-9901-3CBC90335C8B}"/>
    <cellStyle name="Note 14 2 6 7 2 5" xfId="39115" xr:uid="{5372445D-A77D-4BC2-BA55-55F706DB5374}"/>
    <cellStyle name="Note 14 2 6 7 2 6" xfId="47068" xr:uid="{B49AEEF9-6AAD-4134-8856-5BC323B592D1}"/>
    <cellStyle name="Note 14 2 6 7 3" xfId="11420" xr:uid="{C6505BE5-8164-48FF-A0EF-F091365228D9}"/>
    <cellStyle name="Note 14 2 6 7 4" xfId="19287" xr:uid="{3D5B375A-EF67-4F33-8BE2-927D5D231E15}"/>
    <cellStyle name="Note 14 2 6 7 5" xfId="27287" xr:uid="{E9624105-B1A9-44BB-BDB1-77D0757EC1AA}"/>
    <cellStyle name="Note 14 2 6 7 6" xfId="35117" xr:uid="{79FA7592-3317-45B3-825F-C1A5D4F0C6D9}"/>
    <cellStyle name="Note 14 2 6 7 7" xfId="43078" xr:uid="{C92DC9B5-9702-4FA0-9AFD-CEF0B3716A21}"/>
    <cellStyle name="Note 14 2 6 8" xfId="3509" xr:uid="{37643777-077D-4E66-B142-A8615A0744A4}"/>
    <cellStyle name="Note 14 2 6 8 2" xfId="7537" xr:uid="{80492D4F-E9F2-40CC-B251-B07113988473}"/>
    <cellStyle name="Note 14 2 6 8 2 2" xfId="15752" xr:uid="{A569B4EE-3E1E-4FB6-AF74-713A883B65E1}"/>
    <cellStyle name="Note 14 2 6 8 2 3" xfId="23616" xr:uid="{B2643E07-F4A6-4304-B9A3-C0BCC28AED50}"/>
    <cellStyle name="Note 14 2 6 8 2 4" xfId="31596" xr:uid="{A61D8028-82FC-4725-9C13-4F669D19555A}"/>
    <cellStyle name="Note 14 2 6 8 2 5" xfId="39423" xr:uid="{98D02284-5738-4FC9-BC82-6F74C3B71EB2}"/>
    <cellStyle name="Note 14 2 6 8 2 6" xfId="47376" xr:uid="{0FFBBF4D-50F0-493D-98F9-8A753747601E}"/>
    <cellStyle name="Note 14 2 6 8 3" xfId="11733" xr:uid="{45790A22-418E-487E-9314-6687A5AFC4F1}"/>
    <cellStyle name="Note 14 2 6 8 4" xfId="19600" xr:uid="{146D6F3A-7D61-47C8-A96C-5DD22C0CF1B3}"/>
    <cellStyle name="Note 14 2 6 8 5" xfId="27600" xr:uid="{91C49794-9820-4E31-AC0E-6543D4C52BA6}"/>
    <cellStyle name="Note 14 2 6 8 6" xfId="35430" xr:uid="{13E834A4-2C3D-40EB-98CF-68EDA7AD8184}"/>
    <cellStyle name="Note 14 2 6 8 7" xfId="43391" xr:uid="{2C2DA17B-664A-4A3F-AD83-2C93A7514FE4}"/>
    <cellStyle name="Note 14 2 6 9" xfId="3805" xr:uid="{0E0EA6CE-7991-4F75-9A08-A99FECAF50FF}"/>
    <cellStyle name="Note 14 2 6 9 2" xfId="7833" xr:uid="{15671E9B-CEB9-44E9-AE5B-2B6F09DB9B5A}"/>
    <cellStyle name="Note 14 2 6 9 2 2" xfId="16048" xr:uid="{9D55767D-169E-4172-8DCD-A4126A772F3B}"/>
    <cellStyle name="Note 14 2 6 9 2 3" xfId="23912" xr:uid="{849F890E-91D9-4B98-AD3E-E95BB2786B0B}"/>
    <cellStyle name="Note 14 2 6 9 2 4" xfId="31892" xr:uid="{442149E4-387A-4177-92DF-3745B00F1DFF}"/>
    <cellStyle name="Note 14 2 6 9 2 5" xfId="39719" xr:uid="{51D94350-94F6-43A4-9F2A-866D9834B3C5}"/>
    <cellStyle name="Note 14 2 6 9 2 6" xfId="47672" xr:uid="{21D6C066-7B59-498F-BB6B-AEBD9F997F23}"/>
    <cellStyle name="Note 14 2 6 9 3" xfId="12029" xr:uid="{D93C4BC0-A790-4363-9E2E-C92896839FCF}"/>
    <cellStyle name="Note 14 2 6 9 4" xfId="19896" xr:uid="{56F4DF79-9AFA-4E29-9121-1977CCF96B79}"/>
    <cellStyle name="Note 14 2 6 9 5" xfId="27896" xr:uid="{06F30E8B-BBD2-40A4-ACEC-8941908DE314}"/>
    <cellStyle name="Note 14 2 6 9 6" xfId="35726" xr:uid="{932151E6-88BE-4FC7-AE9C-B111CE6888BD}"/>
    <cellStyle name="Note 14 2 6 9 7" xfId="43687" xr:uid="{6FE818D4-FA38-4945-B4E5-01F568F3661D}"/>
    <cellStyle name="Note 14 2 7" xfId="1318" xr:uid="{9BD69DD3-8F86-4EF1-B1AC-856047B1C97B}"/>
    <cellStyle name="Note 14 2 7 2" xfId="5434" xr:uid="{43C71E38-5EA0-4F52-9A21-48AA0042F1C7}"/>
    <cellStyle name="Note 14 2 7 2 2" xfId="13649" xr:uid="{482290F4-2D12-43D9-9F32-1A600A19D088}"/>
    <cellStyle name="Note 14 2 7 2 3" xfId="21513" xr:uid="{EDD4739E-E417-4ABE-8617-7D243EED797B}"/>
    <cellStyle name="Note 14 2 7 2 4" xfId="29493" xr:uid="{64B44A21-B131-4E64-B239-B57854C4CE48}"/>
    <cellStyle name="Note 14 2 7 2 5" xfId="37320" xr:uid="{5A2568FF-23A5-4F6B-9F75-8F734EA9F148}"/>
    <cellStyle name="Note 14 2 7 2 6" xfId="45273" xr:uid="{A5B92CB4-2798-428D-B13E-BEACEFC8A6E7}"/>
    <cellStyle name="Note 14 2 7 3" xfId="9547" xr:uid="{E8F883D0-5A32-4836-B139-9A6A9AE333F1}"/>
    <cellStyle name="Note 14 2 7 4" xfId="17409" xr:uid="{B0DDAA4F-31AD-4E6D-A38C-A7E81E8F1590}"/>
    <cellStyle name="Note 14 2 7 5" xfId="25422" xr:uid="{66197342-56D0-4B77-912B-225134B08338}"/>
    <cellStyle name="Note 14 2 7 6" xfId="33239" xr:uid="{05FBEA95-2B7D-4C3B-ABC6-30B889409807}"/>
    <cellStyle name="Note 14 2 7 7" xfId="41200" xr:uid="{B1BB96D9-01F1-46DF-91B9-48D0098C905D}"/>
    <cellStyle name="Note 14 2 8" xfId="1661" xr:uid="{B4BB5027-051B-47A4-A41B-B503ABB2DA6E}"/>
    <cellStyle name="Note 14 2 8 2" xfId="5753" xr:uid="{3F81414A-E43D-4D33-BD7E-D2BF3F715A4F}"/>
    <cellStyle name="Note 14 2 8 2 2" xfId="13968" xr:uid="{F4978E78-17FF-4D69-9208-4D7529B335EC}"/>
    <cellStyle name="Note 14 2 8 2 3" xfId="21832" xr:uid="{F8265A61-33BE-4840-BCE8-C672668C492E}"/>
    <cellStyle name="Note 14 2 8 2 4" xfId="29812" xr:uid="{C1F71B4F-352F-4D0E-A773-E03A5DCCC92C}"/>
    <cellStyle name="Note 14 2 8 2 5" xfId="37639" xr:uid="{3B2BA6BD-F7DA-4215-8FE5-E33DBD238BCC}"/>
    <cellStyle name="Note 14 2 8 2 6" xfId="45592" xr:uid="{12F2417E-48A8-486D-8173-659D16C894CB}"/>
    <cellStyle name="Note 14 2 8 3" xfId="9888" xr:uid="{FDEE114B-F9AE-478B-B6FA-E469B1B2745C}"/>
    <cellStyle name="Note 14 2 8 4" xfId="17752" xr:uid="{C837B55A-6B81-4870-9850-5B4BD94C393F}"/>
    <cellStyle name="Note 14 2 8 5" xfId="25762" xr:uid="{ADB485A0-2919-46C5-B41A-464B81B2D11F}"/>
    <cellStyle name="Note 14 2 8 6" xfId="33582" xr:uid="{987D3AAC-8F4E-4F7A-BF81-5045B3E9D592}"/>
    <cellStyle name="Note 14 2 8 7" xfId="41543" xr:uid="{648B183F-6E51-4170-A34F-A62F2C9CE6EB}"/>
    <cellStyle name="Note 14 2 9" xfId="1999" xr:uid="{01C57CAC-F9A2-435B-A2C8-491C2B93E966}"/>
    <cellStyle name="Note 14 2 9 2" xfId="6073" xr:uid="{DB4583D5-6D82-4D6D-B06F-12169D5914F8}"/>
    <cellStyle name="Note 14 2 9 2 2" xfId="14288" xr:uid="{9E97F9B2-6CFA-41C8-9E28-ED65448095B1}"/>
    <cellStyle name="Note 14 2 9 2 3" xfId="22152" xr:uid="{E7F7E110-B349-49CE-9A3F-B8AC911B0FC5}"/>
    <cellStyle name="Note 14 2 9 2 4" xfId="30132" xr:uid="{B9BCED8B-DEA5-4736-9475-3DC41AFCE686}"/>
    <cellStyle name="Note 14 2 9 2 5" xfId="37959" xr:uid="{4D6769C2-7C5A-49E8-AD00-261776FA60E3}"/>
    <cellStyle name="Note 14 2 9 2 6" xfId="45912" xr:uid="{34C98805-BC76-49DD-BAE4-454E42118211}"/>
    <cellStyle name="Note 14 2 9 3" xfId="10225" xr:uid="{F3795462-8C17-4C43-98C8-D1B5B12D7E0C}"/>
    <cellStyle name="Note 14 2 9 4" xfId="18090" xr:uid="{FA8A357C-9C5D-425E-B576-6618FDDB678C}"/>
    <cellStyle name="Note 14 2 9 5" xfId="26097" xr:uid="{986A7E83-22B0-46BB-9B40-65215FF089BC}"/>
    <cellStyle name="Note 14 2 9 6" xfId="33920" xr:uid="{F811F961-6D05-4FCD-8E0D-057881587F7B}"/>
    <cellStyle name="Note 14 2 9 7" xfId="41881" xr:uid="{7AB40D37-264A-42F7-B86E-A176D79C29FA}"/>
    <cellStyle name="Note 14 20" xfId="3237" xr:uid="{7BF20699-9849-4916-96FF-DDFA32DC46B3}"/>
    <cellStyle name="Note 14 20 2" xfId="7266" xr:uid="{8AD69B1B-02CE-4D3E-AA24-03E8AD18F4DE}"/>
    <cellStyle name="Note 14 20 2 2" xfId="15481" xr:uid="{F6DE89D8-4732-4789-B338-210AF9D6B1F0}"/>
    <cellStyle name="Note 14 20 2 3" xfId="23345" xr:uid="{69E4E7A1-DD95-4238-A84A-958150A23610}"/>
    <cellStyle name="Note 14 20 2 4" xfId="31325" xr:uid="{CB2295F0-306C-49C7-B9B3-194342357E5C}"/>
    <cellStyle name="Note 14 20 2 5" xfId="39152" xr:uid="{25BDD5FC-725F-47A6-85BC-A4DE602DC698}"/>
    <cellStyle name="Note 14 20 2 6" xfId="47105" xr:uid="{ED84D421-5517-47C5-9294-97F0CC1BA097}"/>
    <cellStyle name="Note 14 20 3" xfId="11461" xr:uid="{EC8C74E1-005B-4D74-8F5C-350EB6591223}"/>
    <cellStyle name="Note 14 20 4" xfId="19328" xr:uid="{90B44B8A-F6DD-4B62-9891-526DBEAAC340}"/>
    <cellStyle name="Note 14 20 5" xfId="27328" xr:uid="{461F8D23-5735-4148-A8E9-266D3709CBE4}"/>
    <cellStyle name="Note 14 20 6" xfId="35158" xr:uid="{921AE75F-3353-4C8F-A0C3-C522FE31125C}"/>
    <cellStyle name="Note 14 20 7" xfId="43119" xr:uid="{97874CF3-59AB-4309-A31E-DAD38361887D}"/>
    <cellStyle name="Note 14 21" xfId="3533" xr:uid="{760425FB-A7ED-4836-93BA-27DA5E888C21}"/>
    <cellStyle name="Note 14 21 2" xfId="7561" xr:uid="{E838835C-21F9-4CAC-B0B2-F6A0A1CF5770}"/>
    <cellStyle name="Note 14 21 2 2" xfId="15776" xr:uid="{58E7078C-3C4A-4875-9E90-529426195CD3}"/>
    <cellStyle name="Note 14 21 2 3" xfId="23640" xr:uid="{307EE8DB-FBA7-4DC4-8017-B2BCA1B3E29F}"/>
    <cellStyle name="Note 14 21 2 4" xfId="31620" xr:uid="{20D5D0B7-27EC-4AC7-A10B-873EC280D185}"/>
    <cellStyle name="Note 14 21 2 5" xfId="39447" xr:uid="{C87EB648-857D-4BD8-A0AA-BEB1B73EBE4A}"/>
    <cellStyle name="Note 14 21 2 6" xfId="47400" xr:uid="{8170603E-0A78-4B81-B321-698A6BE72423}"/>
    <cellStyle name="Note 14 21 3" xfId="11757" xr:uid="{9D5ADF1D-2E7B-4309-A226-28D1C6A836F0}"/>
    <cellStyle name="Note 14 21 4" xfId="19624" xr:uid="{5217FB86-ADC5-48D8-8E27-48350CB52CDA}"/>
    <cellStyle name="Note 14 21 5" xfId="27624" xr:uid="{86D1B94B-0191-4174-8567-40A870436B2E}"/>
    <cellStyle name="Note 14 21 6" xfId="35454" xr:uid="{5A2DB542-EB64-4E65-B20C-D0940A8F3E50}"/>
    <cellStyle name="Note 14 21 7" xfId="43415" xr:uid="{EDE61520-82BE-4C47-816F-450F5A77B6AE}"/>
    <cellStyle name="Note 14 22" xfId="3827" xr:uid="{0A3A7340-EBA8-4A2E-A639-316DF5324585}"/>
    <cellStyle name="Note 14 22 2" xfId="7855" xr:uid="{0AF67668-CB6B-4550-A793-C2A5265B01AC}"/>
    <cellStyle name="Note 14 22 2 2" xfId="16070" xr:uid="{CC71905C-C7F6-486E-AE9F-FB2589472E04}"/>
    <cellStyle name="Note 14 22 2 3" xfId="23934" xr:uid="{6BA4D6E7-5BDD-4860-8822-27CF5134FE38}"/>
    <cellStyle name="Note 14 22 2 4" xfId="31914" xr:uid="{58D3A15B-0BB1-4B9D-8169-E3012FE970E3}"/>
    <cellStyle name="Note 14 22 2 5" xfId="39741" xr:uid="{120FBE3A-BC71-40F5-828E-472932B558F0}"/>
    <cellStyle name="Note 14 22 2 6" xfId="47694" xr:uid="{0804C0C2-DBC4-4A2A-AF07-3B0C6724A469}"/>
    <cellStyle name="Note 14 22 3" xfId="12051" xr:uid="{08F86FF8-9016-4E6C-A271-5D3A788DA58F}"/>
    <cellStyle name="Note 14 22 4" xfId="19918" xr:uid="{808248CD-5495-40B7-AE29-B94552BC4255}"/>
    <cellStyle name="Note 14 22 5" xfId="27918" xr:uid="{536C75D3-EF05-4F6C-A912-5AFAE4CC7218}"/>
    <cellStyle name="Note 14 22 6" xfId="35748" xr:uid="{F205562B-5072-48AC-8C3E-F68040A1E73A}"/>
    <cellStyle name="Note 14 22 7" xfId="43709" xr:uid="{0AC6B459-2524-49F7-ADA0-AF1B3C2B2B70}"/>
    <cellStyle name="Note 14 23" xfId="4138" xr:uid="{08389973-66D9-466C-B8C6-04AC3DF9DF05}"/>
    <cellStyle name="Note 14 23 2" xfId="8144" xr:uid="{75E41E83-F9AC-49CC-9B33-EB2F9E00B4CA}"/>
    <cellStyle name="Note 14 23 2 2" xfId="16359" xr:uid="{14EF1148-F158-4355-AE96-319D171FBCDB}"/>
    <cellStyle name="Note 14 23 2 3" xfId="24223" xr:uid="{6210BD6F-5493-4B71-BFE3-19324A229BA8}"/>
    <cellStyle name="Note 14 23 2 4" xfId="32203" xr:uid="{A97D51DF-B7EC-426B-BD10-CD2CFE3ABFF2}"/>
    <cellStyle name="Note 14 23 2 5" xfId="40030" xr:uid="{8AFF78C5-D151-4FED-8C89-333AF6C37DD8}"/>
    <cellStyle name="Note 14 23 2 6" xfId="47983" xr:uid="{6929766A-06E3-4BB0-894B-22782A4DEEA6}"/>
    <cellStyle name="Note 14 23 3" xfId="12360" xr:uid="{3D703928-FF41-4E4B-A5D9-C4D71B44539A}"/>
    <cellStyle name="Note 14 23 4" xfId="20229" xr:uid="{43ADF0CA-BA4E-4FBA-AA1B-EEB0C5E7D7CD}"/>
    <cellStyle name="Note 14 23 5" xfId="28224" xr:uid="{A3A456AB-0C11-4235-BCF2-DED210A16E8C}"/>
    <cellStyle name="Note 14 23 6" xfId="36059" xr:uid="{92831079-B3A7-418C-8EB7-2D42A494CDB4}"/>
    <cellStyle name="Note 14 23 7" xfId="44020" xr:uid="{26C512B6-7EB7-4475-AB75-04BECAADF821}"/>
    <cellStyle name="Note 14 24" xfId="4417" xr:uid="{DC6C3D26-FD87-4CC7-B93C-F274960B1F22}"/>
    <cellStyle name="Note 14 24 2" xfId="8423" xr:uid="{0676DEA8-AA25-44AE-A52B-EA17109E24AA}"/>
    <cellStyle name="Note 14 24 2 2" xfId="16638" xr:uid="{77CD5996-23C5-4939-A9CB-E879517AF8F9}"/>
    <cellStyle name="Note 14 24 2 3" xfId="24502" xr:uid="{96B195B4-A424-48F5-9656-062F162B4F5E}"/>
    <cellStyle name="Note 14 24 2 4" xfId="32482" xr:uid="{A09C63FB-67BB-41DC-B84E-DE000F5F75E0}"/>
    <cellStyle name="Note 14 24 2 5" xfId="40309" xr:uid="{000624FE-CA19-4D6A-AF6D-79B6B0EFA8DB}"/>
    <cellStyle name="Note 14 24 2 6" xfId="48262" xr:uid="{2503BAA3-0EDA-40FE-B6A4-DCA304F67B44}"/>
    <cellStyle name="Note 14 24 3" xfId="12639" xr:uid="{6DD49B01-2F3F-4768-996F-2482483E64D8}"/>
    <cellStyle name="Note 14 24 4" xfId="20508" xr:uid="{65E80F6C-3E88-4FEA-8253-369068814E4E}"/>
    <cellStyle name="Note 14 24 5" xfId="28503" xr:uid="{F500F4F1-1465-4BE0-A276-93DB1024EDF4}"/>
    <cellStyle name="Note 14 24 6" xfId="36338" xr:uid="{ED3787D9-DF3F-4649-946D-15A1A9CB8B49}"/>
    <cellStyle name="Note 14 24 7" xfId="44299" xr:uid="{659A9E29-E38D-4750-A86E-5C5E5B7B6B13}"/>
    <cellStyle name="Note 14 25" xfId="4989" xr:uid="{CA5000F0-9F64-4B2E-8401-39E7170BA7D5}"/>
    <cellStyle name="Note 14 25 2" xfId="13207" xr:uid="{D4D557D4-F188-4BF1-9B15-1961594F7249}"/>
    <cellStyle name="Note 14 25 3" xfId="21073" xr:uid="{81DDB6DB-1183-4498-B128-EAD099E8BF70}"/>
    <cellStyle name="Note 14 25 4" xfId="29056" xr:uid="{77B76F37-8941-4DE7-9C76-8EC9F034ABA3}"/>
    <cellStyle name="Note 14 25 5" xfId="36886" xr:uid="{F49BC248-6F71-42F9-A32E-FBA071499A63}"/>
    <cellStyle name="Note 14 25 6" xfId="44839" xr:uid="{FD7C22BA-8D3A-442F-BBF0-9C8C92F0469A}"/>
    <cellStyle name="Note 14 26" xfId="9067" xr:uid="{F3C8BE95-1F89-45E7-BF50-FD500E3282DF}"/>
    <cellStyle name="Note 14 27" xfId="16934" xr:uid="{76F820D9-A5BC-41B1-8418-FC90669A62FF}"/>
    <cellStyle name="Note 14 28" xfId="24958" xr:uid="{AC7BF3D7-2207-4667-B884-CBAE96D21717}"/>
    <cellStyle name="Note 14 29" xfId="32774" xr:uid="{1640BB76-7F16-4C70-889C-098254CFABE9}"/>
    <cellStyle name="Note 14 3" xfId="895" xr:uid="{D5E28571-4244-46D2-A30E-CBA6FA385A8A}"/>
    <cellStyle name="Note 14 3 10" xfId="2322" xr:uid="{6D782371-D6F8-44D9-B0E7-D1709FF08694}"/>
    <cellStyle name="Note 14 3 10 2" xfId="6389" xr:uid="{134DFACE-9CF4-444D-A0EF-CE783CE6CFFC}"/>
    <cellStyle name="Note 14 3 10 2 2" xfId="14604" xr:uid="{6D16E746-B4D3-4E8A-9937-8B3BE5D17EA3}"/>
    <cellStyle name="Note 14 3 10 2 3" xfId="22468" xr:uid="{5444C919-8A58-445A-8699-15ED429FB7C1}"/>
    <cellStyle name="Note 14 3 10 2 4" xfId="30448" xr:uid="{1207A664-2639-4821-ABDC-822F9D50D222}"/>
    <cellStyle name="Note 14 3 10 2 5" xfId="38275" xr:uid="{E10C1168-31E6-48D7-BB99-6083B8931066}"/>
    <cellStyle name="Note 14 3 10 2 6" xfId="46228" xr:uid="{E600FCC6-A1AA-4026-A47A-6A118EC5D664}"/>
    <cellStyle name="Note 14 3 10 3" xfId="10548" xr:uid="{67D7E07F-B201-4C3E-B49F-BF484411AF7C}"/>
    <cellStyle name="Note 14 3 10 4" xfId="18413" xr:uid="{D3077F28-06D5-495A-8780-88574A61F505}"/>
    <cellStyle name="Note 14 3 10 5" xfId="26419" xr:uid="{B5C9B94F-277A-435A-B498-82812F244C6D}"/>
    <cellStyle name="Note 14 3 10 6" xfId="34243" xr:uid="{1DE8BF55-21ED-4DE3-824B-D319B1E88593}"/>
    <cellStyle name="Note 14 3 10 7" xfId="42204" xr:uid="{93F3B01C-B93A-40B7-BD5F-2EE4F7AE5A13}"/>
    <cellStyle name="Note 14 3 11" xfId="2653" xr:uid="{C445B127-E39A-4A36-BBA9-8318FC369019}"/>
    <cellStyle name="Note 14 3 11 2" xfId="6703" xr:uid="{C178868D-C0D6-4275-841A-DB5E03B09DA8}"/>
    <cellStyle name="Note 14 3 11 2 2" xfId="14918" xr:uid="{43712021-A607-4E80-ACA2-E3F96E78A6BF}"/>
    <cellStyle name="Note 14 3 11 2 3" xfId="22782" xr:uid="{FE8231F2-B646-406F-A643-FA11D72D71A4}"/>
    <cellStyle name="Note 14 3 11 2 4" xfId="30762" xr:uid="{7F41DCBD-EB55-4D72-A325-678225BE86F2}"/>
    <cellStyle name="Note 14 3 11 2 5" xfId="38589" xr:uid="{3A212AA5-EBD4-4116-BDC7-3D326EED6D69}"/>
    <cellStyle name="Note 14 3 11 2 6" xfId="46542" xr:uid="{84A1E5BB-67FA-4C43-8B1C-DF8DEB008F4D}"/>
    <cellStyle name="Note 14 3 11 3" xfId="10879" xr:uid="{82213073-397B-4A1D-83CF-B57FAD4006A5}"/>
    <cellStyle name="Note 14 3 11 4" xfId="18744" xr:uid="{C51E10CD-D17A-4EC1-971E-316B3743AD92}"/>
    <cellStyle name="Note 14 3 11 5" xfId="26747" xr:uid="{9FE894A2-4CBF-4E0C-B96C-3573F3F8FF37}"/>
    <cellStyle name="Note 14 3 11 6" xfId="34574" xr:uid="{DF736625-32A2-4D35-B92D-73615B418783}"/>
    <cellStyle name="Note 14 3 11 7" xfId="42535" xr:uid="{402EB699-438C-4D89-BB33-3069A26535E9}"/>
    <cellStyle name="Note 14 3 12" xfId="2964" xr:uid="{D6E03F94-0B7C-4574-B85B-0E1356E5C292}"/>
    <cellStyle name="Note 14 3 12 2" xfId="7008" xr:uid="{3EF20389-29E7-4FAF-91D3-198C0743C43D}"/>
    <cellStyle name="Note 14 3 12 2 2" xfId="15223" xr:uid="{C813E979-CCB7-4E56-9FFA-53AD48303D29}"/>
    <cellStyle name="Note 14 3 12 2 3" xfId="23087" xr:uid="{9F9B9AB9-9E4A-48E0-9EC7-F55B815AC5C9}"/>
    <cellStyle name="Note 14 3 12 2 4" xfId="31067" xr:uid="{6B7ADCB1-0A2C-4BA4-A25F-AE014A4F231C}"/>
    <cellStyle name="Note 14 3 12 2 5" xfId="38894" xr:uid="{76E57384-34AB-4B43-8F0C-3D882182A4DF}"/>
    <cellStyle name="Note 14 3 12 2 6" xfId="46847" xr:uid="{2CC77A5E-017C-41C7-9786-0CD026E8DFEF}"/>
    <cellStyle name="Note 14 3 12 3" xfId="11190" xr:uid="{6FD6CE8D-5ED6-4014-AB0B-206681779D87}"/>
    <cellStyle name="Note 14 3 12 4" xfId="19055" xr:uid="{B96794FB-D34D-481A-B4D0-5CB3C0FD5E62}"/>
    <cellStyle name="Note 14 3 12 5" xfId="27057" xr:uid="{C25AE3EA-E37A-4775-B84F-93C00E356A13}"/>
    <cellStyle name="Note 14 3 12 6" xfId="34885" xr:uid="{0B52E9CC-10BE-4FAA-B2E5-04F0C740CA01}"/>
    <cellStyle name="Note 14 3 12 7" xfId="42846" xr:uid="{E5F5C3CB-BF59-47FD-A553-1A591F8EA1E1}"/>
    <cellStyle name="Note 14 3 13" xfId="3286" xr:uid="{AD0B3E0A-0795-4B38-A0A0-6AE419882B1C}"/>
    <cellStyle name="Note 14 3 13 2" xfId="7314" xr:uid="{BFC33094-403F-4B06-A30E-8B03DD6457EF}"/>
    <cellStyle name="Note 14 3 13 2 2" xfId="15529" xr:uid="{914737BC-B7AD-4CB5-995D-AC60EC82C5DC}"/>
    <cellStyle name="Note 14 3 13 2 3" xfId="23393" xr:uid="{8E4F8B70-699B-4A5B-A9E4-A22542493BDC}"/>
    <cellStyle name="Note 14 3 13 2 4" xfId="31373" xr:uid="{FF2D5D20-D803-423F-B582-A653FAD1F697}"/>
    <cellStyle name="Note 14 3 13 2 5" xfId="39200" xr:uid="{19A5266D-671C-41FF-93D9-870526507104}"/>
    <cellStyle name="Note 14 3 13 2 6" xfId="47153" xr:uid="{3CB9B6B7-EBD9-4668-82BE-E19EC2DA9A34}"/>
    <cellStyle name="Note 14 3 13 3" xfId="11510" xr:uid="{8E0BB314-B486-426B-8EBA-206F9B2FDF20}"/>
    <cellStyle name="Note 14 3 13 4" xfId="19377" xr:uid="{5036EB2B-5BAD-475C-A62A-6A05CB6944D0}"/>
    <cellStyle name="Note 14 3 13 5" xfId="27377" xr:uid="{BBC88DF7-6A86-4465-A2FE-1F47133CA756}"/>
    <cellStyle name="Note 14 3 13 6" xfId="35207" xr:uid="{815345D0-448C-4862-BB95-2E071168FD9C}"/>
    <cellStyle name="Note 14 3 13 7" xfId="43168" xr:uid="{F76D360D-0492-4A6D-AAD8-A60860901BB3}"/>
    <cellStyle name="Note 14 3 14" xfId="3579" xr:uid="{3E4E402D-F94F-4BED-8F3C-D896B61C2CF1}"/>
    <cellStyle name="Note 14 3 14 2" xfId="7607" xr:uid="{B6F87329-D39D-4C27-AB6E-2C53C3E738C3}"/>
    <cellStyle name="Note 14 3 14 2 2" xfId="15822" xr:uid="{73A4D00D-C4D1-4A33-A286-AB1F796FEED1}"/>
    <cellStyle name="Note 14 3 14 2 3" xfId="23686" xr:uid="{F695691E-D0BA-4C94-A868-2EA787F35DBD}"/>
    <cellStyle name="Note 14 3 14 2 4" xfId="31666" xr:uid="{A0656042-646B-4C6B-A2E5-CA42E482361B}"/>
    <cellStyle name="Note 14 3 14 2 5" xfId="39493" xr:uid="{73B21549-18A7-40CE-ADC8-88BE20B78834}"/>
    <cellStyle name="Note 14 3 14 2 6" xfId="47446" xr:uid="{5083810F-B3A0-4C8D-93CA-309584A6CDB4}"/>
    <cellStyle name="Note 14 3 14 3" xfId="11803" xr:uid="{78F5CD97-B17B-40CE-B1C7-5CFE9B4EF604}"/>
    <cellStyle name="Note 14 3 14 4" xfId="19670" xr:uid="{BE250187-8788-41E6-992F-2A0053200FD0}"/>
    <cellStyle name="Note 14 3 14 5" xfId="27670" xr:uid="{8A4E705E-FB0A-4D7D-8CE3-0C2C91AEB433}"/>
    <cellStyle name="Note 14 3 14 6" xfId="35500" xr:uid="{8BCACF62-FD7E-4F2D-B48C-E40C6FE25058}"/>
    <cellStyle name="Note 14 3 14 7" xfId="43461" xr:uid="{5497CFC7-5C47-49E1-ABBB-8693E869A131}"/>
    <cellStyle name="Note 14 3 15" xfId="3873" xr:uid="{F7D17E87-81CA-43DC-9DD4-9501283E0759}"/>
    <cellStyle name="Note 14 3 15 2" xfId="7895" xr:uid="{EADCE817-A9BF-443E-84B7-38E374F3C592}"/>
    <cellStyle name="Note 14 3 15 2 2" xfId="16110" xr:uid="{149C08EB-5AAC-4FCE-8BE4-86EF79259117}"/>
    <cellStyle name="Note 14 3 15 2 3" xfId="23974" xr:uid="{0711E4BB-74EE-4AC5-945D-67A78EF44280}"/>
    <cellStyle name="Note 14 3 15 2 4" xfId="31954" xr:uid="{CE602B9E-5021-4AC4-A9E9-C824B7404604}"/>
    <cellStyle name="Note 14 3 15 2 5" xfId="39781" xr:uid="{2674E962-59A4-42E4-9EDD-44DCC1723892}"/>
    <cellStyle name="Note 14 3 15 2 6" xfId="47734" xr:uid="{CB095F3A-13AB-4ED5-85E1-06D14463A5DE}"/>
    <cellStyle name="Note 14 3 15 3" xfId="12097" xr:uid="{282878B5-2D7D-496C-AB04-49BE22FF00C4}"/>
    <cellStyle name="Note 14 3 15 4" xfId="19964" xr:uid="{D8B751C6-B61E-4CD5-8BA2-E56F9D61E74F}"/>
    <cellStyle name="Note 14 3 15 5" xfId="27963" xr:uid="{C45B7D6F-3E39-4DA9-978B-A561196E34AC}"/>
    <cellStyle name="Note 14 3 15 6" xfId="35794" xr:uid="{DDFB10B2-9540-4FE7-9B5E-6BA18F3CC866}"/>
    <cellStyle name="Note 14 3 15 7" xfId="43755" xr:uid="{BF3DD484-5CB8-46A2-AE2F-ACD6BF5E8EC8}"/>
    <cellStyle name="Note 14 3 16" xfId="4175" xr:uid="{B3D70136-F961-4AD8-B06C-C522A427B7FF}"/>
    <cellStyle name="Note 14 3 16 2" xfId="8181" xr:uid="{97425E63-A8F8-460D-BDF1-347455E9E803}"/>
    <cellStyle name="Note 14 3 16 2 2" xfId="16396" xr:uid="{BDC6A984-3DBE-4EBC-A7E3-8E27882B96B0}"/>
    <cellStyle name="Note 14 3 16 2 3" xfId="24260" xr:uid="{550F68CA-DA92-427B-9077-4F12B386EF6A}"/>
    <cellStyle name="Note 14 3 16 2 4" xfId="32240" xr:uid="{D85C04B1-B911-48DA-9986-3C7C7E512202}"/>
    <cellStyle name="Note 14 3 16 2 5" xfId="40067" xr:uid="{0388E7F8-A1F6-4B00-A9C4-B3CA47B2CA4C}"/>
    <cellStyle name="Note 14 3 16 2 6" xfId="48020" xr:uid="{AFB5EECD-2EED-4163-9D2B-9E3D4CEAF946}"/>
    <cellStyle name="Note 14 3 16 3" xfId="12397" xr:uid="{6CB0F80A-1BE0-4444-B9AE-4FF77CEA58AA}"/>
    <cellStyle name="Note 14 3 16 4" xfId="20266" xr:uid="{F1557AC8-2F45-4C97-AC79-F5BE0DC931C9}"/>
    <cellStyle name="Note 14 3 16 5" xfId="28261" xr:uid="{48529C94-FEE5-4783-98C5-2E4ABDD3E573}"/>
    <cellStyle name="Note 14 3 16 6" xfId="36096" xr:uid="{24CF6268-C4AE-4BAB-B9A8-15C63EDEA106}"/>
    <cellStyle name="Note 14 3 16 7" xfId="44057" xr:uid="{9159CB40-312F-44B3-BCB7-84B50E639644}"/>
    <cellStyle name="Note 14 3 17" xfId="4459" xr:uid="{F747C56E-B647-44D6-8C82-0332C180FBCF}"/>
    <cellStyle name="Note 14 3 17 2" xfId="8460" xr:uid="{90B5892F-C6B1-492E-8DB1-D5F0E7FD448C}"/>
    <cellStyle name="Note 14 3 17 2 2" xfId="16675" xr:uid="{69A11AF3-0722-4273-8036-F1F90E1F915D}"/>
    <cellStyle name="Note 14 3 17 2 3" xfId="24539" xr:uid="{0E6DEF75-3E7B-4CE3-BB5A-9CFF57846B95}"/>
    <cellStyle name="Note 14 3 17 2 4" xfId="32519" xr:uid="{731E852F-609C-4F80-9520-DE1D4826300E}"/>
    <cellStyle name="Note 14 3 17 2 5" xfId="40346" xr:uid="{55727377-F41F-4678-B231-38AF3CF4ACF7}"/>
    <cellStyle name="Note 14 3 17 2 6" xfId="48299" xr:uid="{5B6C1808-00D5-4A42-BA6B-07D477BFCF63}"/>
    <cellStyle name="Note 14 3 17 3" xfId="12681" xr:uid="{9047EB75-F279-4B12-B5D0-1F3C439E333E}"/>
    <cellStyle name="Note 14 3 17 4" xfId="20550" xr:uid="{8F26AAEA-5061-49BE-9F94-EF10BBF70184}"/>
    <cellStyle name="Note 14 3 17 5" xfId="28544" xr:uid="{92D2736B-E2C3-45C0-A6CC-EAD700723093}"/>
    <cellStyle name="Note 14 3 17 6" xfId="36380" xr:uid="{122157E2-CF65-4742-82DB-9AEC708C1EB4}"/>
    <cellStyle name="Note 14 3 17 7" xfId="44341" xr:uid="{D43F93BA-54FD-45A9-AB8B-A63DCCC88B31}"/>
    <cellStyle name="Note 14 3 18" xfId="5037" xr:uid="{79ED3AE7-E3C6-496F-9701-54F0231476D2}"/>
    <cellStyle name="Note 14 3 18 2" xfId="13252" xr:uid="{B15B0EE3-5848-48BA-B6CA-0F99ADD9EEB1}"/>
    <cellStyle name="Note 14 3 18 3" xfId="21116" xr:uid="{BCEAFFAE-E82A-410F-BF13-75D4EEEEE1F2}"/>
    <cellStyle name="Note 14 3 18 4" xfId="29096" xr:uid="{220B684F-C175-484C-9EC3-44C0479102AF}"/>
    <cellStyle name="Note 14 3 18 5" xfId="36923" xr:uid="{F0BCC95A-8618-4663-8A0F-31A6024C68FB}"/>
    <cellStyle name="Note 14 3 18 6" xfId="44876" xr:uid="{CB26CA9A-6CD3-4A13-A920-C266EAD0CD7F}"/>
    <cellStyle name="Note 14 3 19" xfId="9124" xr:uid="{90C60371-55C1-421E-9986-D6706B60134C}"/>
    <cellStyle name="Note 14 3 2" xfId="967" xr:uid="{9A49D655-AB2A-4C45-9013-65E77C9F28AE}"/>
    <cellStyle name="Note 14 3 2 10" xfId="3945" xr:uid="{24CCAF6C-CBF0-4012-8B09-DF4A13087FEB}"/>
    <cellStyle name="Note 14 3 2 10 2" xfId="7964" xr:uid="{30CBD233-1187-4569-B91A-95864B2E51DA}"/>
    <cellStyle name="Note 14 3 2 10 2 2" xfId="16179" xr:uid="{FC28C216-9B22-422E-8CAC-A4B37C3EAB11}"/>
    <cellStyle name="Note 14 3 2 10 2 3" xfId="24043" xr:uid="{2F83E03A-585B-4C05-9ECA-1B6D0EE7070E}"/>
    <cellStyle name="Note 14 3 2 10 2 4" xfId="32023" xr:uid="{23772531-E6C9-4E90-B8D7-4C29726C8402}"/>
    <cellStyle name="Note 14 3 2 10 2 5" xfId="39850" xr:uid="{689B6AB1-E2B6-4777-95DB-95D7C3A94A25}"/>
    <cellStyle name="Note 14 3 2 10 2 6" xfId="47803" xr:uid="{4C519277-8797-48A6-8C7F-362DA1C900AA}"/>
    <cellStyle name="Note 14 3 2 10 3" xfId="12167" xr:uid="{4F3DD42A-2115-4E47-AF04-AD292C3333E8}"/>
    <cellStyle name="Note 14 3 2 10 4" xfId="20036" xr:uid="{A42525DC-C90B-452D-9AC7-8B95FBE997E7}"/>
    <cellStyle name="Note 14 3 2 10 5" xfId="28033" xr:uid="{FEA4769D-BC18-4FC7-8223-0CBF07B2D970}"/>
    <cellStyle name="Note 14 3 2 10 6" xfId="35866" xr:uid="{3855F195-5938-4A20-9E3B-A2FD19F04863}"/>
    <cellStyle name="Note 14 3 2 10 7" xfId="43827" xr:uid="{27BD0505-8BDE-4752-A3BF-CAF076849437}"/>
    <cellStyle name="Note 14 3 2 11" xfId="4244" xr:uid="{33336016-B7AB-4297-B5A4-280B76A2FE00}"/>
    <cellStyle name="Note 14 3 2 11 2" xfId="8250" xr:uid="{FE0D9E06-CE9B-492F-A0B9-A47C4FFF60D7}"/>
    <cellStyle name="Note 14 3 2 11 2 2" xfId="16465" xr:uid="{7E756036-E6F4-44DA-9C6F-D9BAB8799764}"/>
    <cellStyle name="Note 14 3 2 11 2 3" xfId="24329" xr:uid="{3A02114D-5E88-4845-974A-D2FC39D4412B}"/>
    <cellStyle name="Note 14 3 2 11 2 4" xfId="32309" xr:uid="{8B0661A5-AC1F-455C-B545-9D63365D9B9E}"/>
    <cellStyle name="Note 14 3 2 11 2 5" xfId="40136" xr:uid="{AC4725E7-BB77-452A-9DD9-D2E37043B7F8}"/>
    <cellStyle name="Note 14 3 2 11 2 6" xfId="48089" xr:uid="{123A9411-CB11-4863-A49A-1A5DF77D35D4}"/>
    <cellStyle name="Note 14 3 2 11 3" xfId="12466" xr:uid="{BB3C654C-BE01-4453-AF32-020032364804}"/>
    <cellStyle name="Note 14 3 2 11 4" xfId="20335" xr:uid="{5A02FF98-006F-4EE9-9DC5-800B080BD0C1}"/>
    <cellStyle name="Note 14 3 2 11 5" xfId="28330" xr:uid="{AD25D796-4DF8-462B-A199-8C5C57D85B82}"/>
    <cellStyle name="Note 14 3 2 11 6" xfId="36165" xr:uid="{78270120-BB20-4048-B21D-D6285B99A283}"/>
    <cellStyle name="Note 14 3 2 11 7" xfId="44126" xr:uid="{5B747E2B-7055-4616-BB42-1FF8FDE99008}"/>
    <cellStyle name="Note 14 3 2 12" xfId="4531" xr:uid="{24C93557-FAD6-453C-BA1F-8AAD4F8F2F45}"/>
    <cellStyle name="Note 14 3 2 12 2" xfId="8529" xr:uid="{4D489306-F538-40FA-A11C-D9D9283A252B}"/>
    <cellStyle name="Note 14 3 2 12 2 2" xfId="16744" xr:uid="{DF89E4A4-3849-478A-B5C7-AAA1241A9EB2}"/>
    <cellStyle name="Note 14 3 2 12 2 3" xfId="24608" xr:uid="{7F33EC81-0F7D-4535-9C83-DA1C2DD9C4D8}"/>
    <cellStyle name="Note 14 3 2 12 2 4" xfId="32588" xr:uid="{B4F25CD0-C05D-43EE-A8F0-50EEC7649883}"/>
    <cellStyle name="Note 14 3 2 12 2 5" xfId="40415" xr:uid="{9D5AC372-7015-4103-ABE4-B5FF5F162E93}"/>
    <cellStyle name="Note 14 3 2 12 2 6" xfId="48368" xr:uid="{0D8773E5-A686-47FD-AA5C-581A376EFC32}"/>
    <cellStyle name="Note 14 3 2 12 3" xfId="12752" xr:uid="{F8392211-F510-4888-9460-A1260FAC9703}"/>
    <cellStyle name="Note 14 3 2 12 4" xfId="20622" xr:uid="{20F5B89D-7BC0-4A53-9ED0-6A966B231BDE}"/>
    <cellStyle name="Note 14 3 2 12 5" xfId="28615" xr:uid="{E0D0C9DE-8E6B-442C-89A0-8F7A2D5C79FD}"/>
    <cellStyle name="Note 14 3 2 12 6" xfId="36452" xr:uid="{32C2DD89-6222-4B4D-B3D4-4BDD1175A829}"/>
    <cellStyle name="Note 14 3 2 12 7" xfId="44413" xr:uid="{82ACE2BC-30CA-4CC2-9336-0D34D9C91044}"/>
    <cellStyle name="Note 14 3 2 13" xfId="5106" xr:uid="{2B89233E-9B06-4A17-98FB-BDDC685FDFEF}"/>
    <cellStyle name="Note 14 3 2 13 2" xfId="13321" xr:uid="{FC1C8A56-0EB1-478F-B551-D590EB2A4FDF}"/>
    <cellStyle name="Note 14 3 2 13 3" xfId="21185" xr:uid="{A6BFCBA1-7B22-416B-9E82-AB30C08CE570}"/>
    <cellStyle name="Note 14 3 2 13 4" xfId="29165" xr:uid="{37AC7E70-3864-4966-B17D-517E30E34C73}"/>
    <cellStyle name="Note 14 3 2 13 5" xfId="36992" xr:uid="{F6647A07-3AB4-4618-A58E-8CA10BFBA55D}"/>
    <cellStyle name="Note 14 3 2 13 6" xfId="44945" xr:uid="{C280EBB5-52E4-43D8-BF5C-8D5007DA18E3}"/>
    <cellStyle name="Note 14 3 2 14" xfId="9196" xr:uid="{36633047-087A-47C9-BC39-647DB7571212}"/>
    <cellStyle name="Note 14 3 2 15" xfId="17058" xr:uid="{1B9D199D-84F0-4134-97ED-4D740D0F123E}"/>
    <cellStyle name="Note 14 3 2 16" xfId="25075" xr:uid="{B929C92C-9357-429F-ABBE-B27E5E361D6B}"/>
    <cellStyle name="Note 14 3 2 17" xfId="32888" xr:uid="{387A2439-C4B9-40BC-85FE-35D357C3DB3A}"/>
    <cellStyle name="Note 14 3 2 18" xfId="40849" xr:uid="{3837AD84-AA03-41E9-8CB8-DA1709C5BD2C}"/>
    <cellStyle name="Note 14 3 2 2" xfId="1397" xr:uid="{B70DEEA1-704F-4967-943A-9C82B04746CB}"/>
    <cellStyle name="Note 14 3 2 2 2" xfId="5508" xr:uid="{6CF346AA-5104-4206-A4F4-08BADDF7686D}"/>
    <cellStyle name="Note 14 3 2 2 2 2" xfId="13723" xr:uid="{C2F08B99-674F-4AE8-BD2F-12BF034024C7}"/>
    <cellStyle name="Note 14 3 2 2 2 3" xfId="21587" xr:uid="{546DB8CD-C0CB-4754-906C-D34B75363D1A}"/>
    <cellStyle name="Note 14 3 2 2 2 4" xfId="29567" xr:uid="{5566FED4-FD80-4DA6-AB21-1D7458D9A54A}"/>
    <cellStyle name="Note 14 3 2 2 2 5" xfId="37394" xr:uid="{C526F216-06C5-4C54-A25C-78C74C5064EA}"/>
    <cellStyle name="Note 14 3 2 2 2 6" xfId="45347" xr:uid="{9B5CE78D-6CF7-4C56-A0A6-B2D356A8EAD5}"/>
    <cellStyle name="Note 14 3 2 2 3" xfId="9626" xr:uid="{F2CE1563-E9AA-4C5C-B7FD-D0D35F7B363A}"/>
    <cellStyle name="Note 14 3 2 2 4" xfId="17488" xr:uid="{1FECCB28-5D5D-406B-B8B9-7E7B09CC433F}"/>
    <cellStyle name="Note 14 3 2 2 5" xfId="25499" xr:uid="{E81D4599-F19B-4F62-8946-2AEF0B4C787E}"/>
    <cellStyle name="Note 14 3 2 2 6" xfId="33318" xr:uid="{DBB19566-8D42-4C3A-A9BC-F4FFB2DA92B7}"/>
    <cellStyle name="Note 14 3 2 2 7" xfId="41279" xr:uid="{A1D9CDF7-9ED7-4A46-B3EB-E2A6EE9C17C5}"/>
    <cellStyle name="Note 14 3 2 3" xfId="1740" xr:uid="{255F0B1B-C1A6-42CE-899B-7DA4AE806B44}"/>
    <cellStyle name="Note 14 3 2 3 2" xfId="5827" xr:uid="{B0247398-AB3B-4FDB-AC0F-37B3BB1D743E}"/>
    <cellStyle name="Note 14 3 2 3 2 2" xfId="14042" xr:uid="{D1138221-6326-4C4C-9B14-81F2328B9A58}"/>
    <cellStyle name="Note 14 3 2 3 2 3" xfId="21906" xr:uid="{62A50449-EFCF-40CF-BE76-5656D4E4C4CA}"/>
    <cellStyle name="Note 14 3 2 3 2 4" xfId="29886" xr:uid="{6E921F24-3155-4A6E-B1EB-BEABBFA2F634}"/>
    <cellStyle name="Note 14 3 2 3 2 5" xfId="37713" xr:uid="{CD9B4298-805A-415F-B3D4-481F65E0F289}"/>
    <cellStyle name="Note 14 3 2 3 2 6" xfId="45666" xr:uid="{AFD0E613-BEC4-4E43-84B6-514E77E2DA22}"/>
    <cellStyle name="Note 14 3 2 3 3" xfId="9966" xr:uid="{BD6008B5-36D8-4012-8C55-6247CC15DDA0}"/>
    <cellStyle name="Note 14 3 2 3 4" xfId="17831" xr:uid="{4CFAA188-0A10-4529-8354-D43175674B14}"/>
    <cellStyle name="Note 14 3 2 3 5" xfId="25839" xr:uid="{70BFEB17-4EA5-420B-B379-C56615CEDECE}"/>
    <cellStyle name="Note 14 3 2 3 6" xfId="33661" xr:uid="{40EB507F-A440-4042-BD82-A7A31AADD20C}"/>
    <cellStyle name="Note 14 3 2 3 7" xfId="41622" xr:uid="{1EC5EDAF-2E35-4324-A8ED-CCFED0B9782B}"/>
    <cellStyle name="Note 14 3 2 4" xfId="2075" xr:uid="{F202B846-35B8-41A2-B2F5-336455DC5E53}"/>
    <cellStyle name="Note 14 3 2 4 2" xfId="6149" xr:uid="{052748B6-899E-451E-9DE7-4942FA6D0328}"/>
    <cellStyle name="Note 14 3 2 4 2 2" xfId="14364" xr:uid="{91B2A04F-0428-4FB1-B41F-872D3E511FCF}"/>
    <cellStyle name="Note 14 3 2 4 2 3" xfId="22228" xr:uid="{48A0018E-9548-4F8E-9507-3851A17FBA47}"/>
    <cellStyle name="Note 14 3 2 4 2 4" xfId="30208" xr:uid="{F18FBAB4-7759-4CC3-A80E-D76461EFD904}"/>
    <cellStyle name="Note 14 3 2 4 2 5" xfId="38035" xr:uid="{E811F0E8-314E-42D5-999F-E08D5498BC6C}"/>
    <cellStyle name="Note 14 3 2 4 2 6" xfId="45988" xr:uid="{BCA82FD5-5139-43E2-BEAD-69FF732CDF8B}"/>
    <cellStyle name="Note 14 3 2 4 3" xfId="10301" xr:uid="{3E8633CD-86F9-43BE-80E2-7FAB23A6C500}"/>
    <cellStyle name="Note 14 3 2 4 4" xfId="18166" xr:uid="{FABA669D-30C3-439B-9245-D76D6F04AE36}"/>
    <cellStyle name="Note 14 3 2 4 5" xfId="26173" xr:uid="{CA800BC4-A660-4CBD-80B5-68C3682B1E0E}"/>
    <cellStyle name="Note 14 3 2 4 6" xfId="33996" xr:uid="{12EE9170-89A8-48C3-A973-61FBBA3C7240}"/>
    <cellStyle name="Note 14 3 2 4 7" xfId="41957" xr:uid="{E0A54639-2BA9-4B56-BAA5-D16FE4AE9F89}"/>
    <cellStyle name="Note 14 3 2 5" xfId="2394" xr:uid="{45655E7D-C921-460F-A53F-81B98F8B9D29}"/>
    <cellStyle name="Note 14 3 2 5 2" xfId="6458" xr:uid="{D5D9A38A-0C10-495D-BA34-FA5498B9128B}"/>
    <cellStyle name="Note 14 3 2 5 2 2" xfId="14673" xr:uid="{A6D6DBAA-12C6-4BCE-9F5D-4142F6740E14}"/>
    <cellStyle name="Note 14 3 2 5 2 3" xfId="22537" xr:uid="{DB33F8B1-1E94-40B4-9576-2791139D72E9}"/>
    <cellStyle name="Note 14 3 2 5 2 4" xfId="30517" xr:uid="{59079F56-BE32-4A57-8BC4-F46E7B23C03E}"/>
    <cellStyle name="Note 14 3 2 5 2 5" xfId="38344" xr:uid="{1FFDBB27-5E5D-4D0A-82B7-C393CDE8508A}"/>
    <cellStyle name="Note 14 3 2 5 2 6" xfId="46297" xr:uid="{D10A0575-752F-4B7C-86AD-AC3B7FA9396D}"/>
    <cellStyle name="Note 14 3 2 5 3" xfId="10620" xr:uid="{1464EBCB-508A-4230-8D50-2DEA5F976E8C}"/>
    <cellStyle name="Note 14 3 2 5 4" xfId="18485" xr:uid="{3B9B796B-4037-44E7-8AFE-84F6F38068D0}"/>
    <cellStyle name="Note 14 3 2 5 5" xfId="26489" xr:uid="{7D158847-67F9-4AC6-BA4D-209D0435D275}"/>
    <cellStyle name="Note 14 3 2 5 6" xfId="34315" xr:uid="{1392C297-C3C8-4BCB-B770-7AF8B15552C7}"/>
    <cellStyle name="Note 14 3 2 5 7" xfId="42276" xr:uid="{CD4F4129-0164-4196-B839-DC6DC9D387EC}"/>
    <cellStyle name="Note 14 3 2 6" xfId="2723" xr:uid="{3B012A08-035B-4A67-9E58-4C5051A09C48}"/>
    <cellStyle name="Note 14 3 2 6 2" xfId="6773" xr:uid="{981CD10F-FAFF-4E15-8CEE-835392BEFCE1}"/>
    <cellStyle name="Note 14 3 2 6 2 2" xfId="14988" xr:uid="{93CB6D4A-E4C0-4875-9047-D030AA0BF624}"/>
    <cellStyle name="Note 14 3 2 6 2 3" xfId="22852" xr:uid="{E49A298D-E91B-48E3-B6EF-1AA581788050}"/>
    <cellStyle name="Note 14 3 2 6 2 4" xfId="30832" xr:uid="{CAC501F4-D726-4F27-B2EF-1DFCC0EB2E3C}"/>
    <cellStyle name="Note 14 3 2 6 2 5" xfId="38659" xr:uid="{6187FC38-30E3-4DCB-8992-6D45985C8FA5}"/>
    <cellStyle name="Note 14 3 2 6 2 6" xfId="46612" xr:uid="{5CE28E3C-1D85-41C6-96DD-3B0352786D83}"/>
    <cellStyle name="Note 14 3 2 6 3" xfId="10949" xr:uid="{BB075AD8-961F-41DE-9AD3-B9BF7AAB5935}"/>
    <cellStyle name="Note 14 3 2 6 4" xfId="18814" xr:uid="{B6F368AA-5EFF-4F32-B676-5F30E68A0059}"/>
    <cellStyle name="Note 14 3 2 6 5" xfId="26817" xr:uid="{00452BC2-ADE6-4E16-840D-85916DC79209}"/>
    <cellStyle name="Note 14 3 2 6 6" xfId="34644" xr:uid="{4E25DE9F-32D6-4642-BD09-3B32337BF966}"/>
    <cellStyle name="Note 14 3 2 6 7" xfId="42605" xr:uid="{91A218BF-03D2-4FAA-AEA2-E2BB5280484F}"/>
    <cellStyle name="Note 14 3 2 7" xfId="3036" xr:uid="{C38D055B-34F1-4FF4-AE84-8095DB1312FE}"/>
    <cellStyle name="Note 14 3 2 7 2" xfId="7077" xr:uid="{31E053A1-0395-4878-B9A3-D5FA3AF03AC2}"/>
    <cellStyle name="Note 14 3 2 7 2 2" xfId="15292" xr:uid="{045F2CFF-76E0-4801-97D1-4F4266911517}"/>
    <cellStyle name="Note 14 3 2 7 2 3" xfId="23156" xr:uid="{D12D3EA6-4698-48BA-8373-491FEB9F6AD0}"/>
    <cellStyle name="Note 14 3 2 7 2 4" xfId="31136" xr:uid="{10288500-8136-4E48-850D-795C862DDC24}"/>
    <cellStyle name="Note 14 3 2 7 2 5" xfId="38963" xr:uid="{2E7AAF36-5062-46CC-B8D3-8CDEB2DC8BAF}"/>
    <cellStyle name="Note 14 3 2 7 2 6" xfId="46916" xr:uid="{22B9C304-1EA8-4EB3-B1A1-B3BE623A7EB7}"/>
    <cellStyle name="Note 14 3 2 7 3" xfId="11261" xr:uid="{7EF5D4DC-E0C2-4CB7-9DC8-9D5FF969568A}"/>
    <cellStyle name="Note 14 3 2 7 4" xfId="19127" xr:uid="{2DA14CFF-04D0-43AF-93D7-840DB8BD8527}"/>
    <cellStyle name="Note 14 3 2 7 5" xfId="27127" xr:uid="{57198068-367A-4DEC-B9B7-D81318001F94}"/>
    <cellStyle name="Note 14 3 2 7 6" xfId="34957" xr:uid="{F8AAA4DD-0B72-4130-A359-B660CE3268A0}"/>
    <cellStyle name="Note 14 3 2 7 7" xfId="42918" xr:uid="{A9712088-2294-40BE-8988-02B1FDF52678}"/>
    <cellStyle name="Note 14 3 2 8" xfId="3356" xr:uid="{D0FFC095-26CB-4521-AB94-898B9BA04D60}"/>
    <cellStyle name="Note 14 3 2 8 2" xfId="7384" xr:uid="{2F60E7F1-1B29-41EE-9634-8E9FBC0C9FEA}"/>
    <cellStyle name="Note 14 3 2 8 2 2" xfId="15599" xr:uid="{C557C8CB-9B9D-4E88-8166-D2642501BA0B}"/>
    <cellStyle name="Note 14 3 2 8 2 3" xfId="23463" xr:uid="{E71E5158-AF4F-4017-8D76-0B41C607099A}"/>
    <cellStyle name="Note 14 3 2 8 2 4" xfId="31443" xr:uid="{FEC26CAC-0BCD-4938-A1B0-BCF3215B9373}"/>
    <cellStyle name="Note 14 3 2 8 2 5" xfId="39270" xr:uid="{AD00E081-D6E7-4D85-99AF-48BDBBCBBBBD}"/>
    <cellStyle name="Note 14 3 2 8 2 6" xfId="47223" xr:uid="{0EBDA19E-0491-4451-A311-FF1D8897657C}"/>
    <cellStyle name="Note 14 3 2 8 3" xfId="11580" xr:uid="{DC05CEBB-484B-46B4-B58D-5D03F08A38A0}"/>
    <cellStyle name="Note 14 3 2 8 4" xfId="19447" xr:uid="{93BB5764-A063-4A67-ADE3-4CD35E3F650A}"/>
    <cellStyle name="Note 14 3 2 8 5" xfId="27447" xr:uid="{195D75C3-7C27-45A8-B3CF-EA6BB67AEC74}"/>
    <cellStyle name="Note 14 3 2 8 6" xfId="35277" xr:uid="{96CB41AA-0A0D-4AD4-A3CF-7BE2B19E628B}"/>
    <cellStyle name="Note 14 3 2 8 7" xfId="43238" xr:uid="{C295BCE9-7E3A-49C5-9441-62A1781A6526}"/>
    <cellStyle name="Note 14 3 2 9" xfId="3650" xr:uid="{A4CF71B0-2D92-4E08-AB3E-5B2B9328FD63}"/>
    <cellStyle name="Note 14 3 2 9 2" xfId="7678" xr:uid="{7097D892-1711-484F-B50E-5D1979388FED}"/>
    <cellStyle name="Note 14 3 2 9 2 2" xfId="15893" xr:uid="{A8800B62-98EA-474C-A067-6E78E3A526FD}"/>
    <cellStyle name="Note 14 3 2 9 2 3" xfId="23757" xr:uid="{ED418315-978D-47CA-839E-E261AD77C0CE}"/>
    <cellStyle name="Note 14 3 2 9 2 4" xfId="31737" xr:uid="{17E2AD28-2431-4188-91E1-C0BA9E0D0C5F}"/>
    <cellStyle name="Note 14 3 2 9 2 5" xfId="39564" xr:uid="{AE665102-6C1D-4AFD-9255-533ECA006009}"/>
    <cellStyle name="Note 14 3 2 9 2 6" xfId="47517" xr:uid="{8A1BE800-8774-488E-8DB4-80185838907B}"/>
    <cellStyle name="Note 14 3 2 9 3" xfId="11874" xr:uid="{A46A0106-32CC-496D-A0E1-546F8933A06B}"/>
    <cellStyle name="Note 14 3 2 9 4" xfId="19741" xr:uid="{473D4B49-DAE3-4115-B2EC-76AE50FF30A4}"/>
    <cellStyle name="Note 14 3 2 9 5" xfId="27741" xr:uid="{DA17CE08-EF32-4B36-9CBD-856A68183CC2}"/>
    <cellStyle name="Note 14 3 2 9 6" xfId="35571" xr:uid="{1C42B16C-91D1-4BC4-80BA-4AA6E934012B}"/>
    <cellStyle name="Note 14 3 2 9 7" xfId="43532" xr:uid="{F8C83E3A-A1A5-42A2-A7CD-A545F90671A1}"/>
    <cellStyle name="Note 14 3 20" xfId="16986" xr:uid="{83D8BA79-333C-4B88-91F5-15A09DC647CF}"/>
    <cellStyle name="Note 14 3 21" xfId="25005" xr:uid="{390B0F9C-41F0-4ABA-BB7F-0952E803532D}"/>
    <cellStyle name="Note 14 3 22" xfId="32816" xr:uid="{B067E087-3723-4C8F-AD98-2B1F6A63B571}"/>
    <cellStyle name="Note 14 3 23" xfId="40777" xr:uid="{AC85A7DB-E7AC-4D09-AAD9-42722C7388D3}"/>
    <cellStyle name="Note 14 3 3" xfId="1010" xr:uid="{DD56F4F5-32F1-4259-BB91-9507897E3175}"/>
    <cellStyle name="Note 14 3 3 10" xfId="3988" xr:uid="{66EB9D4B-934F-4BD7-A388-4814877403DF}"/>
    <cellStyle name="Note 14 3 3 10 2" xfId="8003" xr:uid="{84D5866B-00EF-4563-8474-57D5A31BE586}"/>
    <cellStyle name="Note 14 3 3 10 2 2" xfId="16218" xr:uid="{2E656240-5D27-4358-9CBF-FF08469FD8C5}"/>
    <cellStyle name="Note 14 3 3 10 2 3" xfId="24082" xr:uid="{5BAFB38D-4323-46C0-93F5-8E75C989CA86}"/>
    <cellStyle name="Note 14 3 3 10 2 4" xfId="32062" xr:uid="{17972A5D-54BA-465E-9DEA-CE0A36AD2B1A}"/>
    <cellStyle name="Note 14 3 3 10 2 5" xfId="39889" xr:uid="{7D8669A8-F39B-4EF0-9EB9-1CBE86B44602}"/>
    <cellStyle name="Note 14 3 3 10 2 6" xfId="47842" xr:uid="{BDE3FF99-DA3F-47CC-833A-BA8E2848DBAF}"/>
    <cellStyle name="Note 14 3 3 10 3" xfId="12210" xr:uid="{3B1A1FD5-B340-48BD-8AD7-FD99FBE3A79B}"/>
    <cellStyle name="Note 14 3 3 10 4" xfId="20079" xr:uid="{3342861C-4DE9-43C2-B6E3-AE7D38310ADF}"/>
    <cellStyle name="Note 14 3 3 10 5" xfId="28075" xr:uid="{CB027C42-9DAB-44BE-B7AF-2A5D8969EBC0}"/>
    <cellStyle name="Note 14 3 3 10 6" xfId="35909" xr:uid="{C8C18C94-6651-4D34-84A8-BA724FF649C9}"/>
    <cellStyle name="Note 14 3 3 10 7" xfId="43870" xr:uid="{700D3883-DF31-414A-AA70-87A53A832D2B}"/>
    <cellStyle name="Note 14 3 3 11" xfId="4283" xr:uid="{C217AD66-F6D4-4EE0-BCB2-115E35F0EB17}"/>
    <cellStyle name="Note 14 3 3 11 2" xfId="8289" xr:uid="{BD4AD3EF-89E9-4308-857D-BC2C8F17B112}"/>
    <cellStyle name="Note 14 3 3 11 2 2" xfId="16504" xr:uid="{4D0C0236-94A0-4C20-AB88-602072EB018D}"/>
    <cellStyle name="Note 14 3 3 11 2 3" xfId="24368" xr:uid="{80CA5932-89CE-4CCC-BD05-3FB203B767B8}"/>
    <cellStyle name="Note 14 3 3 11 2 4" xfId="32348" xr:uid="{3CD883F0-9A27-44D1-9FBF-EA2CA7303820}"/>
    <cellStyle name="Note 14 3 3 11 2 5" xfId="40175" xr:uid="{ECC10C7D-DB4A-4F2F-A3B3-AE3F7AA6A956}"/>
    <cellStyle name="Note 14 3 3 11 2 6" xfId="48128" xr:uid="{67FEE469-5555-47F6-9C43-EAB0FF549C35}"/>
    <cellStyle name="Note 14 3 3 11 3" xfId="12505" xr:uid="{8EB6FACC-9D4B-4486-81AC-85CB2293C094}"/>
    <cellStyle name="Note 14 3 3 11 4" xfId="20374" xr:uid="{2F3F063A-8FD0-436E-B780-4E993809D4DB}"/>
    <cellStyle name="Note 14 3 3 11 5" xfId="28369" xr:uid="{47E59E42-D825-4EF7-AC04-737A399A3960}"/>
    <cellStyle name="Note 14 3 3 11 6" xfId="36204" xr:uid="{014A51CC-AF7D-4F8A-8A3F-B6E2C83DCE31}"/>
    <cellStyle name="Note 14 3 3 11 7" xfId="44165" xr:uid="{2F56C05A-7F71-473F-9602-B92F9DF86693}"/>
    <cellStyle name="Note 14 3 3 12" xfId="4574" xr:uid="{ACE6E8A1-B5ED-4F32-B438-6A19C4E13113}"/>
    <cellStyle name="Note 14 3 3 12 2" xfId="8568" xr:uid="{7C6D0C0F-5A74-4DA0-A86D-238D34EFF979}"/>
    <cellStyle name="Note 14 3 3 12 2 2" xfId="16783" xr:uid="{9C5C6AD9-1506-451D-B004-5D71A6F1952F}"/>
    <cellStyle name="Note 14 3 3 12 2 3" xfId="24647" xr:uid="{26376EB1-537B-47AF-8C17-91326A16043C}"/>
    <cellStyle name="Note 14 3 3 12 2 4" xfId="32627" xr:uid="{8953E9B0-B45F-407E-AD32-E821FAF64D75}"/>
    <cellStyle name="Note 14 3 3 12 2 5" xfId="40454" xr:uid="{D4E13198-3BC9-4B15-82B8-AC9A4F7EDD0A}"/>
    <cellStyle name="Note 14 3 3 12 2 6" xfId="48407" xr:uid="{81D44484-4868-4227-A822-00C6E7F4FE4A}"/>
    <cellStyle name="Note 14 3 3 12 3" xfId="12795" xr:uid="{92636223-D756-48ED-B7B3-3A4C705E110E}"/>
    <cellStyle name="Note 14 3 3 12 4" xfId="20665" xr:uid="{AA5FC76B-28A2-4E9F-87A9-830697A814F1}"/>
    <cellStyle name="Note 14 3 3 12 5" xfId="28658" xr:uid="{26D30C51-77E1-4FA2-A419-09B80A17E581}"/>
    <cellStyle name="Note 14 3 3 12 6" xfId="36495" xr:uid="{1228BC8C-3988-44FB-9C21-DD0951B96CEC}"/>
    <cellStyle name="Note 14 3 3 12 7" xfId="44456" xr:uid="{6D99F99B-7A13-446E-A4FD-ED2D7387E1B6}"/>
    <cellStyle name="Note 14 3 3 13" xfId="5145" xr:uid="{CC356C08-B5E1-4F1E-B25A-18EBE58B349B}"/>
    <cellStyle name="Note 14 3 3 13 2" xfId="13360" xr:uid="{229A40A6-9039-46F7-BE47-C58FB13ED03D}"/>
    <cellStyle name="Note 14 3 3 13 3" xfId="21224" xr:uid="{EC73E5B1-8A14-49C9-B189-C58201DCFC55}"/>
    <cellStyle name="Note 14 3 3 13 4" xfId="29204" xr:uid="{501F72E5-87BF-469C-8D59-58479F043408}"/>
    <cellStyle name="Note 14 3 3 13 5" xfId="37031" xr:uid="{6D6775D2-7078-40F3-8734-723491B0769F}"/>
    <cellStyle name="Note 14 3 3 13 6" xfId="44984" xr:uid="{0171C002-4F1F-486D-BB47-BF94F2271609}"/>
    <cellStyle name="Note 14 3 3 14" xfId="9239" xr:uid="{0A6618A0-5997-4FC9-8E27-75794A361E4B}"/>
    <cellStyle name="Note 14 3 3 15" xfId="17101" xr:uid="{341AD484-91CD-4314-A28A-F48AB47E0CE4}"/>
    <cellStyle name="Note 14 3 3 16" xfId="25118" xr:uid="{1BC86B8F-277A-4993-B73A-6222391E430B}"/>
    <cellStyle name="Note 14 3 3 17" xfId="32931" xr:uid="{5AD588BD-FE48-43DE-B0A9-3DD99BADBF50}"/>
    <cellStyle name="Note 14 3 3 18" xfId="40892" xr:uid="{4C7B9F64-6F3C-4935-B2F7-23948CBB6DA6}"/>
    <cellStyle name="Note 14 3 3 2" xfId="1440" xr:uid="{63255A85-5D2A-4674-8DAE-756180FF752C}"/>
    <cellStyle name="Note 14 3 3 2 2" xfId="5547" xr:uid="{1447856B-1322-4678-99D3-0D52242F844F}"/>
    <cellStyle name="Note 14 3 3 2 2 2" xfId="13762" xr:uid="{90C9E311-9D7E-4FF1-8BAE-CAA6399635DC}"/>
    <cellStyle name="Note 14 3 3 2 2 3" xfId="21626" xr:uid="{9177BFA2-77ED-4DFE-B070-B256F7AA5BE1}"/>
    <cellStyle name="Note 14 3 3 2 2 4" xfId="29606" xr:uid="{F974D154-FF6C-48DD-9C0D-0EC492617136}"/>
    <cellStyle name="Note 14 3 3 2 2 5" xfId="37433" xr:uid="{C53AC112-9910-414E-A612-AF65717F2C76}"/>
    <cellStyle name="Note 14 3 3 2 2 6" xfId="45386" xr:uid="{5D882BAD-B25D-434D-89A1-7482F5791E82}"/>
    <cellStyle name="Note 14 3 3 2 3" xfId="9669" xr:uid="{F86253B9-662C-4CA3-9E03-88B487C9EB23}"/>
    <cellStyle name="Note 14 3 3 2 4" xfId="17531" xr:uid="{967496A6-7481-47BB-AB1D-4512A9C5BECF}"/>
    <cellStyle name="Note 14 3 3 2 5" xfId="25542" xr:uid="{EE603013-1DF8-4BB9-B307-56A4517023DE}"/>
    <cellStyle name="Note 14 3 3 2 6" xfId="33361" xr:uid="{B32134AD-F473-4CA3-8896-C08AA9AA3E90}"/>
    <cellStyle name="Note 14 3 3 2 7" xfId="41322" xr:uid="{3F27215D-B714-4E79-88A8-9788D7598806}"/>
    <cellStyle name="Note 14 3 3 3" xfId="1783" xr:uid="{85FA5643-C0CF-45AC-B432-7DDF5F976D71}"/>
    <cellStyle name="Note 14 3 3 3 2" xfId="5866" xr:uid="{B8C54CA6-166D-4F9C-841A-465471FB56E4}"/>
    <cellStyle name="Note 14 3 3 3 2 2" xfId="14081" xr:uid="{F5F2A139-F4CA-4296-8F34-4A2D28684D41}"/>
    <cellStyle name="Note 14 3 3 3 2 3" xfId="21945" xr:uid="{2A5D2FB8-C0D0-425D-B941-7219F4E7FF07}"/>
    <cellStyle name="Note 14 3 3 3 2 4" xfId="29925" xr:uid="{A2EA543F-D3B6-411F-9AD1-942A780B8EF0}"/>
    <cellStyle name="Note 14 3 3 3 2 5" xfId="37752" xr:uid="{32A2A0B5-BAB8-4330-B261-5CEEEAA958F0}"/>
    <cellStyle name="Note 14 3 3 3 2 6" xfId="45705" xr:uid="{AACCEFC3-24EF-4258-B961-C3A3AAF5EFBD}"/>
    <cellStyle name="Note 14 3 3 3 3" xfId="10009" xr:uid="{37252C45-B4C1-4865-AEDF-56FD133CFFA0}"/>
    <cellStyle name="Note 14 3 3 3 4" xfId="17874" xr:uid="{E897FB21-622F-4DC8-B43D-787D092C0D68}"/>
    <cellStyle name="Note 14 3 3 3 5" xfId="25881" xr:uid="{57E85268-42B2-41C2-8E96-0D312543EF49}"/>
    <cellStyle name="Note 14 3 3 3 6" xfId="33704" xr:uid="{0478D09A-5555-44E8-A477-7FF83ED0630D}"/>
    <cellStyle name="Note 14 3 3 3 7" xfId="41665" xr:uid="{2B3C4073-4C85-4AF2-AD94-0F08ED3DD2E5}"/>
    <cellStyle name="Note 14 3 3 4" xfId="2117" xr:uid="{E100584E-B832-4553-BF69-0D4C919ED7E2}"/>
    <cellStyle name="Note 14 3 3 4 2" xfId="6191" xr:uid="{6B677AA3-50B2-43B3-A019-0DF07A6BF057}"/>
    <cellStyle name="Note 14 3 3 4 2 2" xfId="14406" xr:uid="{0900A51B-0E28-4005-A83B-47DB5124C3E7}"/>
    <cellStyle name="Note 14 3 3 4 2 3" xfId="22270" xr:uid="{D2F200D7-7B7D-4001-B123-8051777D872B}"/>
    <cellStyle name="Note 14 3 3 4 2 4" xfId="30250" xr:uid="{448290CC-4B22-4850-8D4C-F6012E20F878}"/>
    <cellStyle name="Note 14 3 3 4 2 5" xfId="38077" xr:uid="{74E15553-EFEA-478D-B9CE-1E9975B3AE03}"/>
    <cellStyle name="Note 14 3 3 4 2 6" xfId="46030" xr:uid="{EFB91F8C-CBD0-4D38-B109-9E4C5023985B}"/>
    <cellStyle name="Note 14 3 3 4 3" xfId="10343" xr:uid="{5653BDA7-AA1A-4EB1-9225-63E1F3FE372E}"/>
    <cellStyle name="Note 14 3 3 4 4" xfId="18208" xr:uid="{5864C7E6-D965-413C-85AD-B31900212BC4}"/>
    <cellStyle name="Note 14 3 3 4 5" xfId="26215" xr:uid="{7B34C2A6-D993-41FE-AE37-EC081A5C64E8}"/>
    <cellStyle name="Note 14 3 3 4 6" xfId="34038" xr:uid="{4622C2E0-A324-40AE-AD00-49F80676CA5D}"/>
    <cellStyle name="Note 14 3 3 4 7" xfId="41999" xr:uid="{38AF2B4C-A7C2-4D8A-BA16-ED158425CA94}"/>
    <cellStyle name="Note 14 3 3 5" xfId="2437" xr:uid="{8335E8D3-7B60-425E-9FAD-0BBE6FBC41F3}"/>
    <cellStyle name="Note 14 3 3 5 2" xfId="6497" xr:uid="{C00D1E2A-08D5-42A7-B1FE-0C3E41F9E907}"/>
    <cellStyle name="Note 14 3 3 5 2 2" xfId="14712" xr:uid="{3926737F-F694-474E-8EEE-930014770AB7}"/>
    <cellStyle name="Note 14 3 3 5 2 3" xfId="22576" xr:uid="{2E3BA9CE-0A1D-4C19-BAF9-3194A258AA8B}"/>
    <cellStyle name="Note 14 3 3 5 2 4" xfId="30556" xr:uid="{A8DC7700-33E8-4B2B-8401-B518797C1B10}"/>
    <cellStyle name="Note 14 3 3 5 2 5" xfId="38383" xr:uid="{EE8DDF68-5962-4447-8403-6A71983BEF2B}"/>
    <cellStyle name="Note 14 3 3 5 2 6" xfId="46336" xr:uid="{DD22AC83-26D6-443A-B5EC-BF59F53AACA5}"/>
    <cellStyle name="Note 14 3 3 5 3" xfId="10663" xr:uid="{6961E9EE-D0F6-4799-B2FE-91B230EB5891}"/>
    <cellStyle name="Note 14 3 3 5 4" xfId="18528" xr:uid="{632F3819-9166-46BA-A373-33364DD4134E}"/>
    <cellStyle name="Note 14 3 3 5 5" xfId="26531" xr:uid="{35A36948-5440-4A07-9E86-FC695B92E360}"/>
    <cellStyle name="Note 14 3 3 5 6" xfId="34358" xr:uid="{31D9E671-F75A-431D-8E56-1ECFF734C342}"/>
    <cellStyle name="Note 14 3 3 5 7" xfId="42319" xr:uid="{8756597E-A118-4A79-B228-E3EC45C70592}"/>
    <cellStyle name="Note 14 3 3 6" xfId="2765" xr:uid="{24E9778B-C09E-4CA3-88CE-CFBD833675D7}"/>
    <cellStyle name="Note 14 3 3 6 2" xfId="6815" xr:uid="{416C8C1E-E2B4-494A-AEE4-818C7D04B42E}"/>
    <cellStyle name="Note 14 3 3 6 2 2" xfId="15030" xr:uid="{3B5A6B31-B6B5-417F-B9D7-D4EC636868C9}"/>
    <cellStyle name="Note 14 3 3 6 2 3" xfId="22894" xr:uid="{A81A8F6C-4750-4DD4-B8B8-EAF00715C0A9}"/>
    <cellStyle name="Note 14 3 3 6 2 4" xfId="30874" xr:uid="{0D1B367B-124A-429C-89FE-F5C7C64FD899}"/>
    <cellStyle name="Note 14 3 3 6 2 5" xfId="38701" xr:uid="{D661BC9B-5D27-4A87-AACB-827E53B4ADC5}"/>
    <cellStyle name="Note 14 3 3 6 2 6" xfId="46654" xr:uid="{A864A514-CF1C-424E-BBDA-6D409654B18A}"/>
    <cellStyle name="Note 14 3 3 6 3" xfId="10991" xr:uid="{55D68F1D-646C-4EBD-96CB-5F93477C6BEC}"/>
    <cellStyle name="Note 14 3 3 6 4" xfId="18856" xr:uid="{D3051DAB-3F4C-456A-B941-753C89A60AB7}"/>
    <cellStyle name="Note 14 3 3 6 5" xfId="26859" xr:uid="{1808289D-48B4-4B1D-B16E-CA2F3D818432}"/>
    <cellStyle name="Note 14 3 3 6 6" xfId="34686" xr:uid="{B62C6416-2DBD-46AF-89AE-A9053BC52BD0}"/>
    <cellStyle name="Note 14 3 3 6 7" xfId="42647" xr:uid="{5BA5FBD6-674E-48DA-8E5B-7F3FFCFBE3E6}"/>
    <cellStyle name="Note 14 3 3 7" xfId="3079" xr:uid="{367D4F08-EE71-449B-92A3-607D4DF59D1E}"/>
    <cellStyle name="Note 14 3 3 7 2" xfId="7116" xr:uid="{C70697BD-32F6-4849-93C3-3F9B4435AB42}"/>
    <cellStyle name="Note 14 3 3 7 2 2" xfId="15331" xr:uid="{26439C3D-25FC-498B-8FD3-6062AF023AD8}"/>
    <cellStyle name="Note 14 3 3 7 2 3" xfId="23195" xr:uid="{BD4348FD-0B8D-4D3F-9D53-244D76AA064A}"/>
    <cellStyle name="Note 14 3 3 7 2 4" xfId="31175" xr:uid="{7B040339-AB5A-4DAD-94F4-FE04598C82E7}"/>
    <cellStyle name="Note 14 3 3 7 2 5" xfId="39002" xr:uid="{46CB8DE9-897D-4929-9351-DF97E8AFF0B2}"/>
    <cellStyle name="Note 14 3 3 7 2 6" xfId="46955" xr:uid="{A70FF65C-5694-419F-A982-625D57828EAD}"/>
    <cellStyle name="Note 14 3 3 7 3" xfId="11303" xr:uid="{2CB034B3-CAFB-452B-8A01-D00FE047E4A1}"/>
    <cellStyle name="Note 14 3 3 7 4" xfId="19170" xr:uid="{E3848B1E-F3D6-4E1C-94F6-D9F6CAC50617}"/>
    <cellStyle name="Note 14 3 3 7 5" xfId="27170" xr:uid="{7093C733-0EFB-414D-A69A-EECEF4495C63}"/>
    <cellStyle name="Note 14 3 3 7 6" xfId="35000" xr:uid="{6380C6D0-184B-433B-A373-7C69EE098B71}"/>
    <cellStyle name="Note 14 3 3 7 7" xfId="42961" xr:uid="{90D1D79F-46D8-4916-B8DC-A8516CB41448}"/>
    <cellStyle name="Note 14 3 3 8" xfId="3395" xr:uid="{556E7D65-1155-4ADE-8E84-9FE4B7337522}"/>
    <cellStyle name="Note 14 3 3 8 2" xfId="7423" xr:uid="{55818A02-FFEF-43F6-A8BD-DCCF8BE5D45E}"/>
    <cellStyle name="Note 14 3 3 8 2 2" xfId="15638" xr:uid="{DC1301A5-6C04-418D-A536-F6E2762FE344}"/>
    <cellStyle name="Note 14 3 3 8 2 3" xfId="23502" xr:uid="{4A8A1458-FA43-485B-BBC0-94D3227EB073}"/>
    <cellStyle name="Note 14 3 3 8 2 4" xfId="31482" xr:uid="{A48C3261-AF39-4765-BDEB-C371A1D1DFBD}"/>
    <cellStyle name="Note 14 3 3 8 2 5" xfId="39309" xr:uid="{B141031B-C3AA-4B78-B8C6-2F10604A8355}"/>
    <cellStyle name="Note 14 3 3 8 2 6" xfId="47262" xr:uid="{81DE675A-C97B-43C1-96C3-0B08E0E2EE9C}"/>
    <cellStyle name="Note 14 3 3 8 3" xfId="11619" xr:uid="{EEEF67E0-9C9E-46AD-B8A8-AC9845B86985}"/>
    <cellStyle name="Note 14 3 3 8 4" xfId="19486" xr:uid="{F9EEE3B0-2258-47D9-BAD5-35FAA8B940B2}"/>
    <cellStyle name="Note 14 3 3 8 5" xfId="27486" xr:uid="{E4FD148E-76E6-4950-8B5E-B01A0008D614}"/>
    <cellStyle name="Note 14 3 3 8 6" xfId="35316" xr:uid="{B982A71B-A4C8-45D0-B6F4-538A3220AB83}"/>
    <cellStyle name="Note 14 3 3 8 7" xfId="43277" xr:uid="{482AB285-C69C-4B9C-9B12-B8388ECF1B71}"/>
    <cellStyle name="Note 14 3 3 9" xfId="3690" xr:uid="{1CF8EF2B-D033-4545-9885-6EB3E3CDF4D8}"/>
    <cellStyle name="Note 14 3 3 9 2" xfId="7718" xr:uid="{D0F03BD7-7E7F-448D-861E-4E61B7D1D4E3}"/>
    <cellStyle name="Note 14 3 3 9 2 2" xfId="15933" xr:uid="{91DE0B44-C48C-4157-B0F8-8F8A7506050A}"/>
    <cellStyle name="Note 14 3 3 9 2 3" xfId="23797" xr:uid="{F55F49D8-445F-4F11-8F83-AB526B7EBD12}"/>
    <cellStyle name="Note 14 3 3 9 2 4" xfId="31777" xr:uid="{129E77B0-5554-4360-828B-0260575F6BA5}"/>
    <cellStyle name="Note 14 3 3 9 2 5" xfId="39604" xr:uid="{77F51D81-982E-4FFA-BC70-F61F6FE0C113}"/>
    <cellStyle name="Note 14 3 3 9 2 6" xfId="47557" xr:uid="{12AC0953-F605-4576-8163-8EDAED5AEE71}"/>
    <cellStyle name="Note 14 3 3 9 3" xfId="11914" xr:uid="{5B682485-5D30-4BFB-9CEB-CCE2376565A1}"/>
    <cellStyle name="Note 14 3 3 9 4" xfId="19781" xr:uid="{E083FD5E-328C-4749-89CF-3BB627956B5A}"/>
    <cellStyle name="Note 14 3 3 9 5" xfId="27781" xr:uid="{31F2D783-1772-42DE-8B7A-B92CD6F5720A}"/>
    <cellStyle name="Note 14 3 3 9 6" xfId="35611" xr:uid="{029A808C-84ED-4F1A-8539-388C4FB4D64C}"/>
    <cellStyle name="Note 14 3 3 9 7" xfId="43572" xr:uid="{75056E0E-544A-49A8-A527-0F0F8A2C7412}"/>
    <cellStyle name="Note 14 3 4" xfId="1050" xr:uid="{E41A517C-62B2-45C7-9036-02A71E681501}"/>
    <cellStyle name="Note 14 3 4 10" xfId="4028" xr:uid="{DCDE8270-F6B9-4ABC-86F3-1703DECF798D}"/>
    <cellStyle name="Note 14 3 4 10 2" xfId="8043" xr:uid="{7DA0FEDB-FB2F-4584-ACEE-47BB7B1CADC6}"/>
    <cellStyle name="Note 14 3 4 10 2 2" xfId="16258" xr:uid="{FE574D62-6C08-4436-B26B-402327A05085}"/>
    <cellStyle name="Note 14 3 4 10 2 3" xfId="24122" xr:uid="{B144A7C7-051B-4191-9A8F-D76677DAA94A}"/>
    <cellStyle name="Note 14 3 4 10 2 4" xfId="32102" xr:uid="{1514302D-F802-4A41-AD6F-05F8966C2F31}"/>
    <cellStyle name="Note 14 3 4 10 2 5" xfId="39929" xr:uid="{917EF2DB-1E6A-4E1B-B02D-853752F27623}"/>
    <cellStyle name="Note 14 3 4 10 2 6" xfId="47882" xr:uid="{10B737E4-BEA6-4F00-9720-0D9CA1AC4511}"/>
    <cellStyle name="Note 14 3 4 10 3" xfId="12250" xr:uid="{D456141C-00FA-491F-A40F-66EC58F5F73D}"/>
    <cellStyle name="Note 14 3 4 10 4" xfId="20119" xr:uid="{43DA7262-1250-45B6-A2B5-92129B6E9254}"/>
    <cellStyle name="Note 14 3 4 10 5" xfId="28115" xr:uid="{466356B1-C981-407A-961D-25EEBD8F21CD}"/>
    <cellStyle name="Note 14 3 4 10 6" xfId="35949" xr:uid="{D7B0D716-35F9-4410-8C67-252F43BCBE01}"/>
    <cellStyle name="Note 14 3 4 10 7" xfId="43910" xr:uid="{ABBAA2FC-1DE5-4659-BF6F-C9074E679C6E}"/>
    <cellStyle name="Note 14 3 4 11" xfId="4323" xr:uid="{B5E93F52-4E79-4808-BBB9-EC63ED45A8F0}"/>
    <cellStyle name="Note 14 3 4 11 2" xfId="8329" xr:uid="{0D9AEF60-8E97-4ABF-B0AD-D8B644300440}"/>
    <cellStyle name="Note 14 3 4 11 2 2" xfId="16544" xr:uid="{E3567278-4EA9-4616-887B-49D771CF40AB}"/>
    <cellStyle name="Note 14 3 4 11 2 3" xfId="24408" xr:uid="{9573D5C0-C527-4ECD-802A-B8D74833F95D}"/>
    <cellStyle name="Note 14 3 4 11 2 4" xfId="32388" xr:uid="{EEA2E663-1997-4AB5-93A6-5235A9E24276}"/>
    <cellStyle name="Note 14 3 4 11 2 5" xfId="40215" xr:uid="{8EFB17AF-9303-48DE-A70A-ED2F883BD8A5}"/>
    <cellStyle name="Note 14 3 4 11 2 6" xfId="48168" xr:uid="{5E517BD5-C57C-4A18-906C-100938790364}"/>
    <cellStyle name="Note 14 3 4 11 3" xfId="12545" xr:uid="{2962FB1C-5A8D-4A14-9211-483FD77A28AF}"/>
    <cellStyle name="Note 14 3 4 11 4" xfId="20414" xr:uid="{1F6D916D-9312-4F94-A013-E24BD1620B8A}"/>
    <cellStyle name="Note 14 3 4 11 5" xfId="28409" xr:uid="{3BCDF58C-2751-4E91-8903-D13119A2AEB8}"/>
    <cellStyle name="Note 14 3 4 11 6" xfId="36244" xr:uid="{B195483E-CD01-4D23-8A99-41C2090F2A33}"/>
    <cellStyle name="Note 14 3 4 11 7" xfId="44205" xr:uid="{ED0F97F9-BDFA-4D99-A2AE-444DD92C8D8B}"/>
    <cellStyle name="Note 14 3 4 12" xfId="4614" xr:uid="{4F46FA0D-B600-42A1-B954-46A3DBD98C4B}"/>
    <cellStyle name="Note 14 3 4 12 2" xfId="8608" xr:uid="{E5097A24-E87E-43B2-B241-E4C55F841202}"/>
    <cellStyle name="Note 14 3 4 12 2 2" xfId="16823" xr:uid="{78B4B89E-4546-4336-ACA4-C9C1BC3F635C}"/>
    <cellStyle name="Note 14 3 4 12 2 3" xfId="24687" xr:uid="{20940775-02E0-43E8-844F-7242AAEFC567}"/>
    <cellStyle name="Note 14 3 4 12 2 4" xfId="32667" xr:uid="{C299C4C0-8C00-4150-9617-A55ACF68C4D6}"/>
    <cellStyle name="Note 14 3 4 12 2 5" xfId="40494" xr:uid="{FE6315CF-EDDB-4864-BFCF-BF0FD69D9F7E}"/>
    <cellStyle name="Note 14 3 4 12 2 6" xfId="48447" xr:uid="{FD9E682E-2BEE-4938-9496-1CBEC6DAFF92}"/>
    <cellStyle name="Note 14 3 4 12 3" xfId="12835" xr:uid="{9A078024-D31A-4FE4-9151-5E756CC9A2F5}"/>
    <cellStyle name="Note 14 3 4 12 4" xfId="20705" xr:uid="{E76886E7-9E1E-458C-85AC-5FA4324E8CAD}"/>
    <cellStyle name="Note 14 3 4 12 5" xfId="28698" xr:uid="{EA528FDB-76A3-4E4B-973E-121576FC02BB}"/>
    <cellStyle name="Note 14 3 4 12 6" xfId="36535" xr:uid="{7CA18F03-180F-42C8-96AF-553ED8FA8ECD}"/>
    <cellStyle name="Note 14 3 4 12 7" xfId="44496" xr:uid="{A8CF41C6-5D7D-4FF4-B5A1-696130AA547F}"/>
    <cellStyle name="Note 14 3 4 13" xfId="5185" xr:uid="{EC636416-86E6-434D-9BDC-161389F063D3}"/>
    <cellStyle name="Note 14 3 4 13 2" xfId="13400" xr:uid="{5C16E5AE-FFAB-4189-AEAC-C03C3D3E01CC}"/>
    <cellStyle name="Note 14 3 4 13 3" xfId="21264" xr:uid="{6C7A11B2-87F8-44D9-B100-78088654C917}"/>
    <cellStyle name="Note 14 3 4 13 4" xfId="29244" xr:uid="{4723BEA7-F11A-43A3-8F5D-F982AFE461C3}"/>
    <cellStyle name="Note 14 3 4 13 5" xfId="37071" xr:uid="{4DBB2F33-0BDA-442B-9336-EDB523398D41}"/>
    <cellStyle name="Note 14 3 4 13 6" xfId="45024" xr:uid="{393FFA50-E4D1-46A6-8E93-B800B1B02E7F}"/>
    <cellStyle name="Note 14 3 4 14" xfId="9279" xr:uid="{56296962-73D3-4FB3-8028-B46E6708A9F7}"/>
    <cellStyle name="Note 14 3 4 15" xfId="17141" xr:uid="{48762E5C-503E-49B3-88B2-EBE455E2FB8C}"/>
    <cellStyle name="Note 14 3 4 16" xfId="25158" xr:uid="{3AA40DEA-1631-4346-B5CA-8F259460501E}"/>
    <cellStyle name="Note 14 3 4 17" xfId="32971" xr:uid="{71FE8C02-BE2E-4180-AD15-25359FA21856}"/>
    <cellStyle name="Note 14 3 4 18" xfId="40932" xr:uid="{CF40CA9D-3815-4B04-8D8B-12C0C97F72FD}"/>
    <cellStyle name="Note 14 3 4 2" xfId="1480" xr:uid="{E8E1CECB-3260-4833-A327-E0CABE9BD53B}"/>
    <cellStyle name="Note 14 3 4 2 2" xfId="5587" xr:uid="{988001DE-14EB-45BE-80F2-4FF86F24E02D}"/>
    <cellStyle name="Note 14 3 4 2 2 2" xfId="13802" xr:uid="{7C045418-F3CB-47C1-B89B-4DFC9428DFEC}"/>
    <cellStyle name="Note 14 3 4 2 2 3" xfId="21666" xr:uid="{2F247DF5-1B4D-4C3F-8D9B-9DF978D9A055}"/>
    <cellStyle name="Note 14 3 4 2 2 4" xfId="29646" xr:uid="{7DFF53BE-C9D7-4589-8389-EC23E4C1D8A8}"/>
    <cellStyle name="Note 14 3 4 2 2 5" xfId="37473" xr:uid="{821845AC-2991-4856-B640-A28DE8FB99EA}"/>
    <cellStyle name="Note 14 3 4 2 2 6" xfId="45426" xr:uid="{73CAC8C6-5D62-47FA-8049-BD1D2870B02B}"/>
    <cellStyle name="Note 14 3 4 2 3" xfId="9709" xr:uid="{C986595F-BA46-430E-8D55-8FCCE6072720}"/>
    <cellStyle name="Note 14 3 4 2 4" xfId="17571" xr:uid="{F49ED5F0-D31F-44DF-B011-284F7E6C2FD4}"/>
    <cellStyle name="Note 14 3 4 2 5" xfId="25582" xr:uid="{49EF373D-F480-445E-8D20-5ADE853ABA19}"/>
    <cellStyle name="Note 14 3 4 2 6" xfId="33401" xr:uid="{809ECF4D-3AE0-464C-A1B5-195E9FB48A41}"/>
    <cellStyle name="Note 14 3 4 2 7" xfId="41362" xr:uid="{0ADAA415-AC33-48E8-A673-0B1CC030B163}"/>
    <cellStyle name="Note 14 3 4 3" xfId="1823" xr:uid="{E1E560A1-6908-4DF6-AE6B-BAAD725F15EB}"/>
    <cellStyle name="Note 14 3 4 3 2" xfId="5906" xr:uid="{9DC3C6F9-74B5-4CD2-AE47-E55BCF9A7C94}"/>
    <cellStyle name="Note 14 3 4 3 2 2" xfId="14121" xr:uid="{ADCEBC76-0E80-4F59-9AC4-79A9821E1D29}"/>
    <cellStyle name="Note 14 3 4 3 2 3" xfId="21985" xr:uid="{F50E086F-0ED9-42E5-98A3-ED28E8DB62ED}"/>
    <cellStyle name="Note 14 3 4 3 2 4" xfId="29965" xr:uid="{5464A1A3-2BA0-48AB-AD6D-45B297D08162}"/>
    <cellStyle name="Note 14 3 4 3 2 5" xfId="37792" xr:uid="{6D41F649-A289-439D-9B9C-72DD92F98836}"/>
    <cellStyle name="Note 14 3 4 3 2 6" xfId="45745" xr:uid="{F06B7F68-CFFA-4272-80C0-B455C20FB1B8}"/>
    <cellStyle name="Note 14 3 4 3 3" xfId="10049" xr:uid="{DDECE2E3-BBE5-4C9D-A89B-4DE9D051C04C}"/>
    <cellStyle name="Note 14 3 4 3 4" xfId="17914" xr:uid="{224602B2-0B78-4DF7-A9B5-4B9EF26958AB}"/>
    <cellStyle name="Note 14 3 4 3 5" xfId="25921" xr:uid="{A140284A-A671-4E39-B92F-5B14220E278E}"/>
    <cellStyle name="Note 14 3 4 3 6" xfId="33744" xr:uid="{D46070FB-BB04-4995-8EAC-3274230D2CF9}"/>
    <cellStyle name="Note 14 3 4 3 7" xfId="41705" xr:uid="{138FE060-2C94-45D4-9455-681D04CCB86E}"/>
    <cellStyle name="Note 14 3 4 4" xfId="2157" xr:uid="{3E0467CF-2E05-4E39-A81C-D5945B9F8AD6}"/>
    <cellStyle name="Note 14 3 4 4 2" xfId="6231" xr:uid="{DFA9F3F8-5947-4CB1-A8A3-18CA461A8309}"/>
    <cellStyle name="Note 14 3 4 4 2 2" xfId="14446" xr:uid="{3BDF5201-11AF-43DB-B44E-7BCB7E55F42F}"/>
    <cellStyle name="Note 14 3 4 4 2 3" xfId="22310" xr:uid="{2396B61E-EBC6-4B74-BAAF-11589BD84066}"/>
    <cellStyle name="Note 14 3 4 4 2 4" xfId="30290" xr:uid="{653DA192-34AD-4C74-964E-5E0AE3B9F17D}"/>
    <cellStyle name="Note 14 3 4 4 2 5" xfId="38117" xr:uid="{4F85CFF4-2DDF-4A0C-B891-0C738E12CBD9}"/>
    <cellStyle name="Note 14 3 4 4 2 6" xfId="46070" xr:uid="{3B021F8A-BDDB-41B0-AD8A-31B99B9D84D4}"/>
    <cellStyle name="Note 14 3 4 4 3" xfId="10383" xr:uid="{6388A9CA-06CD-4CE0-91E5-182A8507A922}"/>
    <cellStyle name="Note 14 3 4 4 4" xfId="18248" xr:uid="{A6FF25BC-0F15-46DB-B580-795701F31C02}"/>
    <cellStyle name="Note 14 3 4 4 5" xfId="26255" xr:uid="{BE25C588-3C4D-4D6D-ACFC-31AFB24B37C4}"/>
    <cellStyle name="Note 14 3 4 4 6" xfId="34078" xr:uid="{8DD760CB-5A06-44F6-8F16-4D8846F5EBF2}"/>
    <cellStyle name="Note 14 3 4 4 7" xfId="42039" xr:uid="{00CD0606-DE22-4010-AE32-F7EE65AB2E65}"/>
    <cellStyle name="Note 14 3 4 5" xfId="2477" xr:uid="{74F3521F-5695-4E1D-BCA0-EE3B72CE6683}"/>
    <cellStyle name="Note 14 3 4 5 2" xfId="6537" xr:uid="{C9D4F15A-456B-40BD-8FC9-EC2AE67EA7CE}"/>
    <cellStyle name="Note 14 3 4 5 2 2" xfId="14752" xr:uid="{F7AAA2B3-1306-4C85-905E-0C063997F86C}"/>
    <cellStyle name="Note 14 3 4 5 2 3" xfId="22616" xr:uid="{47C4A936-D38E-41EF-913D-70B92E0973AF}"/>
    <cellStyle name="Note 14 3 4 5 2 4" xfId="30596" xr:uid="{ED902702-F1B7-462B-8E52-6F7F0EDB4A97}"/>
    <cellStyle name="Note 14 3 4 5 2 5" xfId="38423" xr:uid="{726BBE8B-3CAB-4B88-B215-B9C8588A160E}"/>
    <cellStyle name="Note 14 3 4 5 2 6" xfId="46376" xr:uid="{5228092C-E5EE-4E32-872D-8C0409ACF769}"/>
    <cellStyle name="Note 14 3 4 5 3" xfId="10703" xr:uid="{6E479010-7B9D-4B5E-BCD2-C6984BBF36A2}"/>
    <cellStyle name="Note 14 3 4 5 4" xfId="18568" xr:uid="{F4C71B6D-97A7-4938-AB4C-DC967DB1FCEE}"/>
    <cellStyle name="Note 14 3 4 5 5" xfId="26571" xr:uid="{78FE69F3-C810-4D6E-A0DA-2E27D6519C5C}"/>
    <cellStyle name="Note 14 3 4 5 6" xfId="34398" xr:uid="{9C00FF9B-DF3F-4C56-B05C-1B2D1A6DA58D}"/>
    <cellStyle name="Note 14 3 4 5 7" xfId="42359" xr:uid="{897E596F-AC21-482A-94CB-61D444224BFE}"/>
    <cellStyle name="Note 14 3 4 6" xfId="2805" xr:uid="{12AF47B3-15C7-47F3-9378-7C3C112406B2}"/>
    <cellStyle name="Note 14 3 4 6 2" xfId="6855" xr:uid="{2A9344F9-D179-439F-AF3B-37E9E8BB660F}"/>
    <cellStyle name="Note 14 3 4 6 2 2" xfId="15070" xr:uid="{3726BF5C-A35C-4D73-AC38-9845E7891F5E}"/>
    <cellStyle name="Note 14 3 4 6 2 3" xfId="22934" xr:uid="{0FF208E2-277A-4CC8-8C14-F2BA06B6CA97}"/>
    <cellStyle name="Note 14 3 4 6 2 4" xfId="30914" xr:uid="{FDE5BAAA-BDD4-43D4-852D-3A93B93C39BA}"/>
    <cellStyle name="Note 14 3 4 6 2 5" xfId="38741" xr:uid="{E9D2724D-A15C-4E98-A2EF-74E81B7CA878}"/>
    <cellStyle name="Note 14 3 4 6 2 6" xfId="46694" xr:uid="{FD9EC616-90AE-4CF1-B969-124B31BB806A}"/>
    <cellStyle name="Note 14 3 4 6 3" xfId="11031" xr:uid="{6BF8D266-1ADB-4AB3-A428-8E8E82017AD9}"/>
    <cellStyle name="Note 14 3 4 6 4" xfId="18896" xr:uid="{D2869558-DB81-419D-92F1-C1C9E6291D31}"/>
    <cellStyle name="Note 14 3 4 6 5" xfId="26899" xr:uid="{3A68CF56-5CCA-4B9B-A6B0-0FCAB4E050D3}"/>
    <cellStyle name="Note 14 3 4 6 6" xfId="34726" xr:uid="{048B8239-3000-403F-A73A-5ECCE8A9B55C}"/>
    <cellStyle name="Note 14 3 4 6 7" xfId="42687" xr:uid="{ABCC64DC-8BCC-42AA-8E99-03CE445A2C4B}"/>
    <cellStyle name="Note 14 3 4 7" xfId="3119" xr:uid="{85B52D22-8FCE-466A-99A8-CF705AA58757}"/>
    <cellStyle name="Note 14 3 4 7 2" xfId="7156" xr:uid="{57483116-1107-4307-BCC8-2663DF2166FE}"/>
    <cellStyle name="Note 14 3 4 7 2 2" xfId="15371" xr:uid="{E61051A5-D1B7-4F2F-99A1-4DE6855611F9}"/>
    <cellStyle name="Note 14 3 4 7 2 3" xfId="23235" xr:uid="{0828D287-CE9E-426F-983E-CFEEF8363DB1}"/>
    <cellStyle name="Note 14 3 4 7 2 4" xfId="31215" xr:uid="{F42B99BB-8B8F-448A-9545-44542A070222}"/>
    <cellStyle name="Note 14 3 4 7 2 5" xfId="39042" xr:uid="{F502F7FC-2CCC-45F3-B964-CBF814FDE671}"/>
    <cellStyle name="Note 14 3 4 7 2 6" xfId="46995" xr:uid="{55FDF37F-8FB3-4CF8-82D9-0E43DDA1D8A5}"/>
    <cellStyle name="Note 14 3 4 7 3" xfId="11343" xr:uid="{28122465-93ED-4FAA-ABA6-A60CA30B0287}"/>
    <cellStyle name="Note 14 3 4 7 4" xfId="19210" xr:uid="{6CEC0080-57AE-4EBF-A7E8-6D4B2170D23C}"/>
    <cellStyle name="Note 14 3 4 7 5" xfId="27210" xr:uid="{2E5AB928-971C-48B8-87A8-6C57E99581E9}"/>
    <cellStyle name="Note 14 3 4 7 6" xfId="35040" xr:uid="{C080C902-8BEE-4B7A-953E-620F073B9A24}"/>
    <cellStyle name="Note 14 3 4 7 7" xfId="43001" xr:uid="{D0B4BCA5-2387-4053-BAC8-58A349627E07}"/>
    <cellStyle name="Note 14 3 4 8" xfId="3435" xr:uid="{F9063053-C4F6-4FE2-9D78-FFD2CBE49A24}"/>
    <cellStyle name="Note 14 3 4 8 2" xfId="7463" xr:uid="{CCB277D4-50AC-4F1D-9050-DDA363AEFC62}"/>
    <cellStyle name="Note 14 3 4 8 2 2" xfId="15678" xr:uid="{EA37E8EC-E0E2-4AC8-A661-E9FF0E39F6C6}"/>
    <cellStyle name="Note 14 3 4 8 2 3" xfId="23542" xr:uid="{BFE9527A-E97B-4D40-BC63-969808FF2CC7}"/>
    <cellStyle name="Note 14 3 4 8 2 4" xfId="31522" xr:uid="{698BA8D0-0FCF-4CF7-9108-79AFE17F542A}"/>
    <cellStyle name="Note 14 3 4 8 2 5" xfId="39349" xr:uid="{DF423BB0-B1FD-4143-8BB3-A936D680D86E}"/>
    <cellStyle name="Note 14 3 4 8 2 6" xfId="47302" xr:uid="{297E5065-9E93-4341-B1BB-CD5BB36D2BA8}"/>
    <cellStyle name="Note 14 3 4 8 3" xfId="11659" xr:uid="{4992D55B-A01F-46A9-93C3-039AAC7925AE}"/>
    <cellStyle name="Note 14 3 4 8 4" xfId="19526" xr:uid="{D6DBC240-4F82-450C-8CDF-A353AA7DA965}"/>
    <cellStyle name="Note 14 3 4 8 5" xfId="27526" xr:uid="{4CD31B74-DFA6-4B06-89B1-8FF7493F24E3}"/>
    <cellStyle name="Note 14 3 4 8 6" xfId="35356" xr:uid="{FA7F84C2-0052-4C8F-A77D-B951C0C92D00}"/>
    <cellStyle name="Note 14 3 4 8 7" xfId="43317" xr:uid="{2BE3F9E9-1208-4FB0-A109-8502ADDAD190}"/>
    <cellStyle name="Note 14 3 4 9" xfId="3730" xr:uid="{70F01A95-3F4F-4C5A-B718-4C4A0DD90D7E}"/>
    <cellStyle name="Note 14 3 4 9 2" xfId="7758" xr:uid="{0CFEA8FF-ACF9-456D-B93D-96C12295B9FD}"/>
    <cellStyle name="Note 14 3 4 9 2 2" xfId="15973" xr:uid="{95E8E6E9-83C3-4DD5-B570-B55FFF2F6525}"/>
    <cellStyle name="Note 14 3 4 9 2 3" xfId="23837" xr:uid="{7C15086C-B2C3-4E0A-A57D-EE4FA0E98EF7}"/>
    <cellStyle name="Note 14 3 4 9 2 4" xfId="31817" xr:uid="{9D2F02CA-AD57-4AB3-9495-5E2CC9D9493B}"/>
    <cellStyle name="Note 14 3 4 9 2 5" xfId="39644" xr:uid="{D0AFDCC1-0EDC-420F-9FF8-B820EA13569E}"/>
    <cellStyle name="Note 14 3 4 9 2 6" xfId="47597" xr:uid="{1E4D4B50-0000-461D-834F-DD6564CE9BBF}"/>
    <cellStyle name="Note 14 3 4 9 3" xfId="11954" xr:uid="{DA418D4E-F807-4A56-ADDF-6F59A5B670B6}"/>
    <cellStyle name="Note 14 3 4 9 4" xfId="19821" xr:uid="{3B686FB0-AC59-4381-A92D-E584911024CB}"/>
    <cellStyle name="Note 14 3 4 9 5" xfId="27821" xr:uid="{D5C124F4-A562-4752-B748-6624D910BE05}"/>
    <cellStyle name="Note 14 3 4 9 6" xfId="35651" xr:uid="{A6AAE4CA-5846-4646-8AFC-02F065F72F21}"/>
    <cellStyle name="Note 14 3 4 9 7" xfId="43612" xr:uid="{839FB3F5-CA69-4208-813B-75351F302FB3}"/>
    <cellStyle name="Note 14 3 5" xfId="1093" xr:uid="{99ECEC24-9663-4976-B62B-68A24D3C8E88}"/>
    <cellStyle name="Note 14 3 5 10" xfId="4071" xr:uid="{FC9AB41C-DC34-4011-8F49-8F9AC601BEA4}"/>
    <cellStyle name="Note 14 3 5 10 2" xfId="8082" xr:uid="{95698207-9390-422B-9621-FB1BD3DF9019}"/>
    <cellStyle name="Note 14 3 5 10 2 2" xfId="16297" xr:uid="{EF1140E2-FB81-4780-AB6C-D12F32E99788}"/>
    <cellStyle name="Note 14 3 5 10 2 3" xfId="24161" xr:uid="{D2ADB9B6-A26C-4180-84CF-5BD621DF3B7C}"/>
    <cellStyle name="Note 14 3 5 10 2 4" xfId="32141" xr:uid="{0211EA0E-3FE6-4D01-8243-A44910D777B9}"/>
    <cellStyle name="Note 14 3 5 10 2 5" xfId="39968" xr:uid="{E61322C3-D315-4208-8D4C-321812D428F5}"/>
    <cellStyle name="Note 14 3 5 10 2 6" xfId="47921" xr:uid="{125BBF8F-6C9D-4884-9B7F-9832E84F14D9}"/>
    <cellStyle name="Note 14 3 5 10 3" xfId="12293" xr:uid="{1F6295D6-9411-47A6-8324-99E258E9D776}"/>
    <cellStyle name="Note 14 3 5 10 4" xfId="20162" xr:uid="{817FF8F0-314B-40EC-A393-56DD1FD9F90D}"/>
    <cellStyle name="Note 14 3 5 10 5" xfId="28158" xr:uid="{5FA06FC1-8A00-43BE-B0E8-70275001DA17}"/>
    <cellStyle name="Note 14 3 5 10 6" xfId="35992" xr:uid="{3888E5ED-37F9-4C0F-978B-65D1AD180E23}"/>
    <cellStyle name="Note 14 3 5 10 7" xfId="43953" xr:uid="{1DC5D31D-436E-4322-B79C-32E4F2BF9EFE}"/>
    <cellStyle name="Note 14 3 5 11" xfId="4362" xr:uid="{6EBFEE6F-E5C9-4CC3-8189-09CFF7D6D6EA}"/>
    <cellStyle name="Note 14 3 5 11 2" xfId="8368" xr:uid="{70042412-656D-4A98-95BB-FBE5F94ADFDB}"/>
    <cellStyle name="Note 14 3 5 11 2 2" xfId="16583" xr:uid="{F301F5F1-36C1-4C4F-9741-84E0D1CB52C3}"/>
    <cellStyle name="Note 14 3 5 11 2 3" xfId="24447" xr:uid="{808A1218-9066-40A6-8595-7DCFE8FF1990}"/>
    <cellStyle name="Note 14 3 5 11 2 4" xfId="32427" xr:uid="{2FD5E58E-5212-4BCF-BFB1-AB51996ED686}"/>
    <cellStyle name="Note 14 3 5 11 2 5" xfId="40254" xr:uid="{F9D6D006-0071-480E-B9B6-0CD01376F075}"/>
    <cellStyle name="Note 14 3 5 11 2 6" xfId="48207" xr:uid="{BB32442B-E1F5-469A-9BCC-016CB6D37226}"/>
    <cellStyle name="Note 14 3 5 11 3" xfId="12584" xr:uid="{4323E271-D6CB-4772-93F5-F8892F0B5DFB}"/>
    <cellStyle name="Note 14 3 5 11 4" xfId="20453" xr:uid="{FB1F3549-5723-4392-B3C3-4C0C4F802EAD}"/>
    <cellStyle name="Note 14 3 5 11 5" xfId="28448" xr:uid="{9026F440-4DE4-48D3-A3DF-07E1B1D3591E}"/>
    <cellStyle name="Note 14 3 5 11 6" xfId="36283" xr:uid="{B00B0DB5-51FB-4290-B330-475D2B37EF5A}"/>
    <cellStyle name="Note 14 3 5 11 7" xfId="44244" xr:uid="{B1B9589F-D0E4-408F-A2A2-44C320AD3C46}"/>
    <cellStyle name="Note 14 3 5 12" xfId="4657" xr:uid="{DC572F35-8826-4497-8A14-94A49B45CD5F}"/>
    <cellStyle name="Note 14 3 5 12 2" xfId="8647" xr:uid="{455F53B7-6A3E-49E6-8BCB-4330D4B774ED}"/>
    <cellStyle name="Note 14 3 5 12 2 2" xfId="16862" xr:uid="{1B7C88B6-C464-46FF-9E91-3A823C2BA0BB}"/>
    <cellStyle name="Note 14 3 5 12 2 3" xfId="24726" xr:uid="{3930AE1F-3585-417B-A595-BAEE4D37212F}"/>
    <cellStyle name="Note 14 3 5 12 2 4" xfId="32706" xr:uid="{32595593-F194-4B96-B49B-27CBA588B2B1}"/>
    <cellStyle name="Note 14 3 5 12 2 5" xfId="40533" xr:uid="{BA58AC20-9863-437E-B7E7-1FFC66AC84E3}"/>
    <cellStyle name="Note 14 3 5 12 2 6" xfId="48486" xr:uid="{80DD6C1B-117E-4D00-B686-509DE084FA8F}"/>
    <cellStyle name="Note 14 3 5 12 3" xfId="12878" xr:uid="{8F86A7EC-6197-4E80-82F3-8A4655F9BEEC}"/>
    <cellStyle name="Note 14 3 5 12 4" xfId="20748" xr:uid="{E9CAF5E8-A657-4746-A227-1394FC94DED8}"/>
    <cellStyle name="Note 14 3 5 12 5" xfId="28741" xr:uid="{9464922D-2DB2-4481-B639-9C6CE327498D}"/>
    <cellStyle name="Note 14 3 5 12 6" xfId="36578" xr:uid="{689F08B2-6CFE-45CF-A6B6-B7583BCACF9A}"/>
    <cellStyle name="Note 14 3 5 12 7" xfId="44539" xr:uid="{C8BE6D67-81FF-4604-B34F-9032FE5F4CF9}"/>
    <cellStyle name="Note 14 3 5 13" xfId="5224" xr:uid="{5E240067-391D-4A7F-A16E-DB6BE9AFB54E}"/>
    <cellStyle name="Note 14 3 5 13 2" xfId="13439" xr:uid="{44119734-C45F-4BF3-A412-72348A346894}"/>
    <cellStyle name="Note 14 3 5 13 3" xfId="21303" xr:uid="{4A6FF0F9-E021-443C-8590-303246E519AF}"/>
    <cellStyle name="Note 14 3 5 13 4" xfId="29283" xr:uid="{2AE932B9-F29E-4AEE-B04A-8155AFF7821B}"/>
    <cellStyle name="Note 14 3 5 13 5" xfId="37110" xr:uid="{64794CB5-F751-4799-B3D4-4A631A824CD0}"/>
    <cellStyle name="Note 14 3 5 13 6" xfId="45063" xr:uid="{583B043C-4A56-4E2F-A9C4-B1E5017ADB58}"/>
    <cellStyle name="Note 14 3 5 14" xfId="9322" xr:uid="{AE8D51AC-2103-4D91-8ADF-8FD3C7424BFA}"/>
    <cellStyle name="Note 14 3 5 15" xfId="17184" xr:uid="{D5D7F7E9-8D72-48C9-95B9-E8B69A8DD63F}"/>
    <cellStyle name="Note 14 3 5 16" xfId="25200" xr:uid="{4CC998FF-7791-4FCA-92B5-B45505B06F0C}"/>
    <cellStyle name="Note 14 3 5 17" xfId="33014" xr:uid="{F977306F-C6AE-44BE-99DC-42632E26FE5F}"/>
    <cellStyle name="Note 14 3 5 18" xfId="40975" xr:uid="{9DFEE3A0-6DE2-4E20-BBCA-EAE3AB38807D}"/>
    <cellStyle name="Note 14 3 5 2" xfId="1523" xr:uid="{13BEC88A-031D-4629-BABA-F0619FA79BA2}"/>
    <cellStyle name="Note 14 3 5 2 2" xfId="5626" xr:uid="{4E51ACA5-93CD-4F3A-B6CE-EBB83664E92E}"/>
    <cellStyle name="Note 14 3 5 2 2 2" xfId="13841" xr:uid="{36992D70-A086-43C3-8ECA-51A48FF1DFDA}"/>
    <cellStyle name="Note 14 3 5 2 2 3" xfId="21705" xr:uid="{42DB3504-1FB5-4B17-915B-585C2D971A18}"/>
    <cellStyle name="Note 14 3 5 2 2 4" xfId="29685" xr:uid="{BBC75979-E9C6-4AE6-9488-7729E32C8C77}"/>
    <cellStyle name="Note 14 3 5 2 2 5" xfId="37512" xr:uid="{5D1B3742-7BCF-4EC0-A5A8-05399F31BB7D}"/>
    <cellStyle name="Note 14 3 5 2 2 6" xfId="45465" xr:uid="{2BBD8F26-7DD2-4160-B9BB-44DCDB07242F}"/>
    <cellStyle name="Note 14 3 5 2 3" xfId="9751" xr:uid="{9C0F46D2-3010-492D-A9BF-B4BBE7A12B1E}"/>
    <cellStyle name="Note 14 3 5 2 4" xfId="17614" xr:uid="{630E5D84-6886-4478-B1A8-8ED0929BA1B5}"/>
    <cellStyle name="Note 14 3 5 2 5" xfId="25625" xr:uid="{092A5164-B3A3-49EE-A4C4-1AD2DF088655}"/>
    <cellStyle name="Note 14 3 5 2 6" xfId="33444" xr:uid="{6FCA504C-93B4-48F4-9F08-AF96D28C4C88}"/>
    <cellStyle name="Note 14 3 5 2 7" xfId="41405" xr:uid="{ADFBF284-818F-434F-A73F-34EC52E246C6}"/>
    <cellStyle name="Note 14 3 5 3" xfId="1866" xr:uid="{E5AEF93C-E46F-49F9-9109-1FDBBB183D33}"/>
    <cellStyle name="Note 14 3 5 3 2" xfId="5945" xr:uid="{E90CD65C-449C-49C2-8F9E-AA0E8476526B}"/>
    <cellStyle name="Note 14 3 5 3 2 2" xfId="14160" xr:uid="{D68197DE-728A-4252-95BA-EC74419781DB}"/>
    <cellStyle name="Note 14 3 5 3 2 3" xfId="22024" xr:uid="{1E81E447-DB1F-4654-9FD5-D43692AAB022}"/>
    <cellStyle name="Note 14 3 5 3 2 4" xfId="30004" xr:uid="{2F7D20B6-B5A4-4D2B-90BE-0F1104A24863}"/>
    <cellStyle name="Note 14 3 5 3 2 5" xfId="37831" xr:uid="{928C5096-66A1-490D-9FE4-F82B2C7135AE}"/>
    <cellStyle name="Note 14 3 5 3 2 6" xfId="45784" xr:uid="{46DADD16-C604-4400-B334-B2F09B732CAD}"/>
    <cellStyle name="Note 14 3 5 3 3" xfId="10092" xr:uid="{392A8C87-625F-4041-8E0A-6523F561E396}"/>
    <cellStyle name="Note 14 3 5 3 4" xfId="17957" xr:uid="{958D2EF3-9D60-461C-A329-8361EFC50250}"/>
    <cellStyle name="Note 14 3 5 3 5" xfId="25964" xr:uid="{CC2E3033-822C-4D7C-A143-CADC72E6B4F0}"/>
    <cellStyle name="Note 14 3 5 3 6" xfId="33787" xr:uid="{C57EAC31-0B2F-4F70-A3F3-EB8217C8D61A}"/>
    <cellStyle name="Note 14 3 5 3 7" xfId="41748" xr:uid="{F8FEB333-5F25-4564-A387-E9D5F9A17966}"/>
    <cellStyle name="Note 14 3 5 4" xfId="2200" xr:uid="{7705BD41-6E80-4706-A00C-34C548FC02CB}"/>
    <cellStyle name="Note 14 3 5 4 2" xfId="6274" xr:uid="{C4739313-601C-477C-ADAC-68525D04588C}"/>
    <cellStyle name="Note 14 3 5 4 2 2" xfId="14489" xr:uid="{3A7D891D-8F9E-4CC2-BDFF-5AE3C5F67842}"/>
    <cellStyle name="Note 14 3 5 4 2 3" xfId="22353" xr:uid="{E61F572D-6F82-4CF2-A43F-022CEB157993}"/>
    <cellStyle name="Note 14 3 5 4 2 4" xfId="30333" xr:uid="{D80BDAEE-37F1-4921-93CD-80AE4124A792}"/>
    <cellStyle name="Note 14 3 5 4 2 5" xfId="38160" xr:uid="{AFFA7C41-A362-4471-BEBB-9EE463373D80}"/>
    <cellStyle name="Note 14 3 5 4 2 6" xfId="46113" xr:uid="{F087503F-B3BD-4EA6-8AD7-025396AAB5D9}"/>
    <cellStyle name="Note 14 3 5 4 3" xfId="10426" xr:uid="{2CB7DA81-D3F6-4214-86B3-67B2447432ED}"/>
    <cellStyle name="Note 14 3 5 4 4" xfId="18291" xr:uid="{91755AE5-6B39-4C99-85B0-751A90B5EF9A}"/>
    <cellStyle name="Note 14 3 5 4 5" xfId="26298" xr:uid="{9DF7F2D8-C6D7-48D7-AD66-C5950C8B70D6}"/>
    <cellStyle name="Note 14 3 5 4 6" xfId="34121" xr:uid="{E1E0B43C-C855-4BC5-A710-FAB953A331E8}"/>
    <cellStyle name="Note 14 3 5 4 7" xfId="42082" xr:uid="{9FDE5CDB-D534-4EBC-8634-714F3E5EBC2C}"/>
    <cellStyle name="Note 14 3 5 5" xfId="2520" xr:uid="{73406F70-D875-4C2F-948C-ECEA28142A2F}"/>
    <cellStyle name="Note 14 3 5 5 2" xfId="6576" xr:uid="{52BA810E-E8C3-4BE8-8CB2-D22EDF07B930}"/>
    <cellStyle name="Note 14 3 5 5 2 2" xfId="14791" xr:uid="{E1F9E56A-104D-4320-9D06-A48E79A5E487}"/>
    <cellStyle name="Note 14 3 5 5 2 3" xfId="22655" xr:uid="{1AAF47C5-6D64-403F-ABA5-DDABF7DE1830}"/>
    <cellStyle name="Note 14 3 5 5 2 4" xfId="30635" xr:uid="{4A6CA24C-AD04-4371-8C63-408ACA30EA4D}"/>
    <cellStyle name="Note 14 3 5 5 2 5" xfId="38462" xr:uid="{756F7B3C-D6BD-424A-A796-F0AC92FA0813}"/>
    <cellStyle name="Note 14 3 5 5 2 6" xfId="46415" xr:uid="{6135C18A-3BF9-4094-9E6A-06DE624111D1}"/>
    <cellStyle name="Note 14 3 5 5 3" xfId="10746" xr:uid="{688CBCBA-83CC-450B-8425-3DC013B2FADC}"/>
    <cellStyle name="Note 14 3 5 5 4" xfId="18611" xr:uid="{AFF9AB59-9C30-4B94-8147-A9D9255C1133}"/>
    <cellStyle name="Note 14 3 5 5 5" xfId="26614" xr:uid="{66504B54-2087-4C5A-A342-0C748AC5396B}"/>
    <cellStyle name="Note 14 3 5 5 6" xfId="34441" xr:uid="{AC700921-7D2A-467F-8658-F60B677523F6}"/>
    <cellStyle name="Note 14 3 5 5 7" xfId="42402" xr:uid="{2B269096-1034-4C79-A703-518418F8E6A4}"/>
    <cellStyle name="Note 14 3 5 6" xfId="2846" xr:uid="{C80456D4-4171-4DF3-9644-B3004D557E9B}"/>
    <cellStyle name="Note 14 3 5 6 2" xfId="6896" xr:uid="{4E63218A-8E02-4273-87D8-11E2A86B5412}"/>
    <cellStyle name="Note 14 3 5 6 2 2" xfId="15111" xr:uid="{DE188E2B-93E2-42C1-837F-564E0CE44780}"/>
    <cellStyle name="Note 14 3 5 6 2 3" xfId="22975" xr:uid="{E88C84C9-36F0-4531-A266-AA40039E734B}"/>
    <cellStyle name="Note 14 3 5 6 2 4" xfId="30955" xr:uid="{192134B8-865D-45A5-823B-A3533CD7C074}"/>
    <cellStyle name="Note 14 3 5 6 2 5" xfId="38782" xr:uid="{9CABFB71-E5AD-4BE1-8CDF-2CED1FC02F6C}"/>
    <cellStyle name="Note 14 3 5 6 2 6" xfId="46735" xr:uid="{1BE44595-8C82-43E1-8201-94B5DE650079}"/>
    <cellStyle name="Note 14 3 5 6 3" xfId="11072" xr:uid="{7DFE2759-7ECA-4C4C-94E7-E3C4EE1CAFF3}"/>
    <cellStyle name="Note 14 3 5 6 4" xfId="18937" xr:uid="{1A8AD760-4511-48B9-8A2E-D2E4CD8F37F8}"/>
    <cellStyle name="Note 14 3 5 6 5" xfId="26940" xr:uid="{CB002FC5-96D9-49D6-BAC7-FBE62454E7FA}"/>
    <cellStyle name="Note 14 3 5 6 6" xfId="34767" xr:uid="{46FBA478-DD3E-411B-8631-E55DFBEFD629}"/>
    <cellStyle name="Note 14 3 5 6 7" xfId="42728" xr:uid="{42439582-2107-4746-9258-D35F2ABF3CCA}"/>
    <cellStyle name="Note 14 3 5 7" xfId="3162" xr:uid="{6EFD1D44-988B-495E-B54F-25D09185B355}"/>
    <cellStyle name="Note 14 3 5 7 2" xfId="7195" xr:uid="{5B6C60A8-3CE0-48C8-92B3-9D20887A383A}"/>
    <cellStyle name="Note 14 3 5 7 2 2" xfId="15410" xr:uid="{A8F5FEFE-2D56-43A6-AE74-AB5CBA460E86}"/>
    <cellStyle name="Note 14 3 5 7 2 3" xfId="23274" xr:uid="{5E7380CA-0D29-43A1-AD89-BB785C08FB2B}"/>
    <cellStyle name="Note 14 3 5 7 2 4" xfId="31254" xr:uid="{AB727B3C-4898-43D1-8DC2-B5D39591A67A}"/>
    <cellStyle name="Note 14 3 5 7 2 5" xfId="39081" xr:uid="{19282039-4ED0-4BA6-9277-37404F6CD54C}"/>
    <cellStyle name="Note 14 3 5 7 2 6" xfId="47034" xr:uid="{CEEBDA4F-E724-4A40-B0DE-3F7902C36934}"/>
    <cellStyle name="Note 14 3 5 7 3" xfId="11386" xr:uid="{12B6AC1C-F614-425F-AD3E-B3A70300971C}"/>
    <cellStyle name="Note 14 3 5 7 4" xfId="19253" xr:uid="{6B15C746-9B62-4718-92E4-58F34A670D65}"/>
    <cellStyle name="Note 14 3 5 7 5" xfId="27253" xr:uid="{EB9E5C74-E975-41FE-A3D0-580DC53FB34D}"/>
    <cellStyle name="Note 14 3 5 7 6" xfId="35083" xr:uid="{7A8E2EA5-F598-4327-B7F4-E1636DF5B2CC}"/>
    <cellStyle name="Note 14 3 5 7 7" xfId="43044" xr:uid="{A93D6FF9-74D3-49F7-8751-20E629A2B48C}"/>
    <cellStyle name="Note 14 3 5 8" xfId="3475" xr:uid="{7DFAEA9F-DEAA-4870-8D6A-BDA7D2FC9629}"/>
    <cellStyle name="Note 14 3 5 8 2" xfId="7503" xr:uid="{6A007456-6A30-4724-BA50-288AFB203D7B}"/>
    <cellStyle name="Note 14 3 5 8 2 2" xfId="15718" xr:uid="{DD02BA18-73F8-4DED-B3E2-582CB8CAB69E}"/>
    <cellStyle name="Note 14 3 5 8 2 3" xfId="23582" xr:uid="{18231914-FB23-48D6-A817-FF23DD44478E}"/>
    <cellStyle name="Note 14 3 5 8 2 4" xfId="31562" xr:uid="{50E8DD7B-D66A-408E-92A5-E86FC49C54DE}"/>
    <cellStyle name="Note 14 3 5 8 2 5" xfId="39389" xr:uid="{A2B345E5-5026-4A7B-83B3-9835FBBF03C2}"/>
    <cellStyle name="Note 14 3 5 8 2 6" xfId="47342" xr:uid="{F28038DE-6011-425F-B97A-9D441A6E128C}"/>
    <cellStyle name="Note 14 3 5 8 3" xfId="11699" xr:uid="{A9AAB175-C218-438E-B6A4-5283FAF537CC}"/>
    <cellStyle name="Note 14 3 5 8 4" xfId="19566" xr:uid="{4BD3B1D1-4517-4CFF-8E89-42653E071901}"/>
    <cellStyle name="Note 14 3 5 8 5" xfId="27566" xr:uid="{34863BF0-CCFC-4424-9F5F-1A76C5CC29DB}"/>
    <cellStyle name="Note 14 3 5 8 6" xfId="35396" xr:uid="{200813B0-D20B-4BB5-8572-8198582B0CDD}"/>
    <cellStyle name="Note 14 3 5 8 7" xfId="43357" xr:uid="{542D7F8A-E350-4C42-9C16-48F9CA0D461C}"/>
    <cellStyle name="Note 14 3 5 9" xfId="3771" xr:uid="{0496EAC0-E686-4ACC-8D0A-B43718979AD6}"/>
    <cellStyle name="Note 14 3 5 9 2" xfId="7799" xr:uid="{B7FD020E-B68A-4667-9BAF-0C0B08FB141A}"/>
    <cellStyle name="Note 14 3 5 9 2 2" xfId="16014" xr:uid="{883545E9-66F5-4564-80D0-705D520D0B20}"/>
    <cellStyle name="Note 14 3 5 9 2 3" xfId="23878" xr:uid="{76E8BC84-0C45-49DE-AE48-77F7148ACAC4}"/>
    <cellStyle name="Note 14 3 5 9 2 4" xfId="31858" xr:uid="{E3556564-92BB-4830-AAFE-CEBA9787FE06}"/>
    <cellStyle name="Note 14 3 5 9 2 5" xfId="39685" xr:uid="{DFE15DC7-C0C0-4D25-B98D-3E6FF0CCB07E}"/>
    <cellStyle name="Note 14 3 5 9 2 6" xfId="47638" xr:uid="{40D136B8-DF9D-41B4-93A6-340FDEE34EC4}"/>
    <cellStyle name="Note 14 3 5 9 3" xfId="11995" xr:uid="{CABB0167-B96A-4CC7-AAC8-5CAD24899BCF}"/>
    <cellStyle name="Note 14 3 5 9 4" xfId="19862" xr:uid="{73D0FEB9-0A97-400C-9633-9A3B15DC32F7}"/>
    <cellStyle name="Note 14 3 5 9 5" xfId="27862" xr:uid="{7F1E546F-8F2A-42AB-8275-322CDE087466}"/>
    <cellStyle name="Note 14 3 5 9 6" xfId="35692" xr:uid="{A26F3829-7731-498D-8099-749A8D3B57BA}"/>
    <cellStyle name="Note 14 3 5 9 7" xfId="43653" xr:uid="{0B4356C6-15DE-4180-8A18-9FEF1F6230CD}"/>
    <cellStyle name="Note 14 3 6" xfId="1132" xr:uid="{9B523B68-DE02-4853-BC62-BD4F70EA0C7F}"/>
    <cellStyle name="Note 14 3 6 10" xfId="4110" xr:uid="{3B9A53DC-F6B2-4AEB-AE1B-4CDA0F27154D}"/>
    <cellStyle name="Note 14 3 6 10 2" xfId="8121" xr:uid="{795DCF3E-3FF3-461A-985E-327A921A2DC3}"/>
    <cellStyle name="Note 14 3 6 10 2 2" xfId="16336" xr:uid="{CE1BEFE8-8B9F-4521-9504-4C86F741DECE}"/>
    <cellStyle name="Note 14 3 6 10 2 3" xfId="24200" xr:uid="{8F8D0D2A-9E71-424D-97F6-AD959325EEB3}"/>
    <cellStyle name="Note 14 3 6 10 2 4" xfId="32180" xr:uid="{9EE6A3FD-C043-4347-958D-16375280C917}"/>
    <cellStyle name="Note 14 3 6 10 2 5" xfId="40007" xr:uid="{8E5BE861-7C49-4066-9988-0C469C7A525F}"/>
    <cellStyle name="Note 14 3 6 10 2 6" xfId="47960" xr:uid="{DD6D129D-C496-4675-8DBE-D25CD0870E71}"/>
    <cellStyle name="Note 14 3 6 10 3" xfId="12332" xr:uid="{B84CC645-20C3-4D7C-A0B4-BBA0A9B86B4A}"/>
    <cellStyle name="Note 14 3 6 10 4" xfId="20201" xr:uid="{B9DBF2FA-B590-46BB-92A5-DE0A8AC8BD57}"/>
    <cellStyle name="Note 14 3 6 10 5" xfId="28197" xr:uid="{9E5682B4-7579-4E1E-BC12-21F7EE895EF2}"/>
    <cellStyle name="Note 14 3 6 10 6" xfId="36031" xr:uid="{E1FA4C00-9427-45FA-AB19-18B83A635E38}"/>
    <cellStyle name="Note 14 3 6 10 7" xfId="43992" xr:uid="{B51E3386-B940-45BE-8FFE-C232CED68003}"/>
    <cellStyle name="Note 14 3 6 11" xfId="4401" xr:uid="{B15499D1-C6A6-4C08-8246-64D703A2072C}"/>
    <cellStyle name="Note 14 3 6 11 2" xfId="8407" xr:uid="{46C1F137-CD36-4F12-8B17-0140DC6275EC}"/>
    <cellStyle name="Note 14 3 6 11 2 2" xfId="16622" xr:uid="{517AA067-2C04-4E1D-8DD9-006868501A11}"/>
    <cellStyle name="Note 14 3 6 11 2 3" xfId="24486" xr:uid="{D9D49EDC-494D-40C5-BF68-04521581CFA9}"/>
    <cellStyle name="Note 14 3 6 11 2 4" xfId="32466" xr:uid="{B94F9EBE-C3BC-481A-B1E8-E71AC0B83815}"/>
    <cellStyle name="Note 14 3 6 11 2 5" xfId="40293" xr:uid="{3F06A143-505E-432B-B68F-83A47BF6F451}"/>
    <cellStyle name="Note 14 3 6 11 2 6" xfId="48246" xr:uid="{1D4500AC-9A18-42A8-979A-814F34FDE8D8}"/>
    <cellStyle name="Note 14 3 6 11 3" xfId="12623" xr:uid="{EAD95861-AFC1-45EA-A5C9-B1DEBFF8453B}"/>
    <cellStyle name="Note 14 3 6 11 4" xfId="20492" xr:uid="{5873D7EB-79A5-47DF-B0BC-77CAE687C857}"/>
    <cellStyle name="Note 14 3 6 11 5" xfId="28487" xr:uid="{9B7A28AB-4510-4DAE-8B75-BCDA3E5F484E}"/>
    <cellStyle name="Note 14 3 6 11 6" xfId="36322" xr:uid="{7482D852-9C55-4672-891C-AD45CF9B5B7F}"/>
    <cellStyle name="Note 14 3 6 11 7" xfId="44283" xr:uid="{4FBF3026-A589-4445-9B12-4A70EF70544E}"/>
    <cellStyle name="Note 14 3 6 12" xfId="4696" xr:uid="{6DC51F48-26D5-4F53-A09F-FBBA47040C5E}"/>
    <cellStyle name="Note 14 3 6 12 2" xfId="8686" xr:uid="{A9468B3C-E486-4510-A46F-EC68373DA738}"/>
    <cellStyle name="Note 14 3 6 12 2 2" xfId="16901" xr:uid="{A01ECA83-6EBD-410F-B7AF-3403067D3AB2}"/>
    <cellStyle name="Note 14 3 6 12 2 3" xfId="24765" xr:uid="{3320EBB5-F92E-4F01-B72A-89BDD2CB5D98}"/>
    <cellStyle name="Note 14 3 6 12 2 4" xfId="32745" xr:uid="{3DF164DB-4C37-4DE4-94A6-E3602F504DC9}"/>
    <cellStyle name="Note 14 3 6 12 2 5" xfId="40572" xr:uid="{5F4D9C4C-CC19-4594-BFF8-92BABF157DC7}"/>
    <cellStyle name="Note 14 3 6 12 2 6" xfId="48525" xr:uid="{ACF7AEEC-910B-45CC-9613-2ABC34732A7C}"/>
    <cellStyle name="Note 14 3 6 12 3" xfId="12917" xr:uid="{3AEB4381-A706-411D-A7C2-29268153ED33}"/>
    <cellStyle name="Note 14 3 6 12 4" xfId="20787" xr:uid="{95CEFDAB-BA5C-4FDA-B3C1-A61D8EEB5811}"/>
    <cellStyle name="Note 14 3 6 12 5" xfId="28780" xr:uid="{0B936F80-CDA7-43EC-8591-41D06BBE829C}"/>
    <cellStyle name="Note 14 3 6 12 6" xfId="36617" xr:uid="{4D12BB4C-11A3-4016-B46B-41CE65CA2C9C}"/>
    <cellStyle name="Note 14 3 6 12 7" xfId="44578" xr:uid="{DAD90FE0-5EE6-4FB6-A5F1-A27CC640834C}"/>
    <cellStyle name="Note 14 3 6 13" xfId="5263" xr:uid="{2E5DE3EA-101E-465E-9432-AD37975BE32B}"/>
    <cellStyle name="Note 14 3 6 13 2" xfId="13478" xr:uid="{20FB0A8D-62C1-49B7-B0FA-2B566A949841}"/>
    <cellStyle name="Note 14 3 6 13 3" xfId="21342" xr:uid="{D8E066EC-77FE-471E-B21D-D872EB1FBDC8}"/>
    <cellStyle name="Note 14 3 6 13 4" xfId="29322" xr:uid="{D3D28A72-BE31-4C61-9956-EDF3B33FE6CF}"/>
    <cellStyle name="Note 14 3 6 13 5" xfId="37149" xr:uid="{03E822A1-0160-4953-8CCA-DE5EBBEA6B81}"/>
    <cellStyle name="Note 14 3 6 13 6" xfId="45102" xr:uid="{6AE4CA29-5F75-4DC0-9384-A3707BC72E01}"/>
    <cellStyle name="Note 14 3 6 14" xfId="9361" xr:uid="{5D8A877E-0E27-4CC2-9482-04BB841EDF18}"/>
    <cellStyle name="Note 14 3 6 15" xfId="17223" xr:uid="{A225EF27-85A4-4400-9479-94B5E7F6861D}"/>
    <cellStyle name="Note 14 3 6 16" xfId="25239" xr:uid="{CF141FAB-69D2-4818-9ECD-DF6DB7712DF7}"/>
    <cellStyle name="Note 14 3 6 17" xfId="33053" xr:uid="{830D0FD7-F760-4F2C-BEDE-ABD11D75B37D}"/>
    <cellStyle name="Note 14 3 6 18" xfId="41014" xr:uid="{EB6B1688-4F9C-478B-9E74-B0FA6C4626B7}"/>
    <cellStyle name="Note 14 3 6 2" xfId="1562" xr:uid="{17200C0D-E19A-4CA4-8EC3-71C627C82185}"/>
    <cellStyle name="Note 14 3 6 2 2" xfId="5665" xr:uid="{EB350BB4-933A-449A-92C5-562353EA5C3E}"/>
    <cellStyle name="Note 14 3 6 2 2 2" xfId="13880" xr:uid="{C0D038FC-945A-4F49-A275-3A375AF9EA99}"/>
    <cellStyle name="Note 14 3 6 2 2 3" xfId="21744" xr:uid="{8FDD83AA-EEC5-4721-A9CF-0545864BC1DF}"/>
    <cellStyle name="Note 14 3 6 2 2 4" xfId="29724" xr:uid="{4840636F-2E5F-4F72-AE82-A979CA1ACA07}"/>
    <cellStyle name="Note 14 3 6 2 2 5" xfId="37551" xr:uid="{A2AA9C4C-ECFA-404A-8A59-BB8838DB0D12}"/>
    <cellStyle name="Note 14 3 6 2 2 6" xfId="45504" xr:uid="{CC05749A-C620-42D9-A639-E082ADB3A2BB}"/>
    <cellStyle name="Note 14 3 6 2 3" xfId="9790" xr:uid="{46F2E205-69ED-4D18-B57F-F9CF620E62BC}"/>
    <cellStyle name="Note 14 3 6 2 4" xfId="17653" xr:uid="{DCCF4E71-1135-4848-AE05-C03CBAB8D886}"/>
    <cellStyle name="Note 14 3 6 2 5" xfId="25664" xr:uid="{2AA8CC71-0A37-4C55-859C-79634C13F60D}"/>
    <cellStyle name="Note 14 3 6 2 6" xfId="33483" xr:uid="{9EB90220-5DA5-46DB-B26F-5FDAC27BD65B}"/>
    <cellStyle name="Note 14 3 6 2 7" xfId="41444" xr:uid="{5E03CF0B-CD73-419D-ADC8-3410FDB854FD}"/>
    <cellStyle name="Note 14 3 6 3" xfId="1905" xr:uid="{2B6DAF34-0AF9-446C-BA80-F5F7667C475A}"/>
    <cellStyle name="Note 14 3 6 3 2" xfId="5984" xr:uid="{9F36189D-3D34-421B-A18E-D2B0449C100E}"/>
    <cellStyle name="Note 14 3 6 3 2 2" xfId="14199" xr:uid="{D80E9B03-01E7-4EF1-A33D-6ABF71700944}"/>
    <cellStyle name="Note 14 3 6 3 2 3" xfId="22063" xr:uid="{C8EE56BB-B4C2-4173-9662-D93D45F8B59D}"/>
    <cellStyle name="Note 14 3 6 3 2 4" xfId="30043" xr:uid="{7A9507C4-020A-4D36-AB80-E5152F389B69}"/>
    <cellStyle name="Note 14 3 6 3 2 5" xfId="37870" xr:uid="{8FF2EAD9-C325-4A46-8F87-F53B01821546}"/>
    <cellStyle name="Note 14 3 6 3 2 6" xfId="45823" xr:uid="{9DC92F2F-91A9-4A1E-BD55-8686D65141A7}"/>
    <cellStyle name="Note 14 3 6 3 3" xfId="10131" xr:uid="{17A18AE6-681C-48B5-9913-04CFEAEE715F}"/>
    <cellStyle name="Note 14 3 6 3 4" xfId="17996" xr:uid="{0475998F-4B82-4D6D-9840-60AD9A20167D}"/>
    <cellStyle name="Note 14 3 6 3 5" xfId="26003" xr:uid="{A6449E92-39B5-417A-A321-5DDEA34DEF0C}"/>
    <cellStyle name="Note 14 3 6 3 6" xfId="33826" xr:uid="{94D8A06E-6E26-4EC8-9198-ECF0CCB21719}"/>
    <cellStyle name="Note 14 3 6 3 7" xfId="41787" xr:uid="{9680E39F-8274-442B-AA03-90D15192BB05}"/>
    <cellStyle name="Note 14 3 6 4" xfId="2239" xr:uid="{2735A64B-014B-4E6C-B523-23E9E56504F4}"/>
    <cellStyle name="Note 14 3 6 4 2" xfId="6313" xr:uid="{681F7879-34CE-41C6-B77F-F8113959B970}"/>
    <cellStyle name="Note 14 3 6 4 2 2" xfId="14528" xr:uid="{3CCACE05-4288-4229-81A9-747E0FF8154E}"/>
    <cellStyle name="Note 14 3 6 4 2 3" xfId="22392" xr:uid="{B458C76F-6D74-4E52-A9AB-262CF85F7CED}"/>
    <cellStyle name="Note 14 3 6 4 2 4" xfId="30372" xr:uid="{F12DC4F8-B83D-436D-9DE9-05FB65E841D2}"/>
    <cellStyle name="Note 14 3 6 4 2 5" xfId="38199" xr:uid="{81B1F3AF-AF95-4E13-ACAD-620D205748CB}"/>
    <cellStyle name="Note 14 3 6 4 2 6" xfId="46152" xr:uid="{A506B840-CAA6-4EE7-95DC-E5C33B9E6742}"/>
    <cellStyle name="Note 14 3 6 4 3" xfId="10465" xr:uid="{4957817E-942B-4B31-9690-C3FC8E0099B5}"/>
    <cellStyle name="Note 14 3 6 4 4" xfId="18330" xr:uid="{D67E8C4D-C2BF-4841-BFF7-542317580110}"/>
    <cellStyle name="Note 14 3 6 4 5" xfId="26337" xr:uid="{52300A6C-A548-48A3-B56A-9FB98A2C9920}"/>
    <cellStyle name="Note 14 3 6 4 6" xfId="34160" xr:uid="{1DCDD6DA-6250-4AD6-A2F5-E4D69425D3D5}"/>
    <cellStyle name="Note 14 3 6 4 7" xfId="42121" xr:uid="{6CEC8148-2D8B-460B-9D3D-045A62EFC249}"/>
    <cellStyle name="Note 14 3 6 5" xfId="2559" xr:uid="{35081056-9875-4839-B098-43A9803D4412}"/>
    <cellStyle name="Note 14 3 6 5 2" xfId="6615" xr:uid="{C9BFC930-C985-4A2D-A3EB-253E9754F53B}"/>
    <cellStyle name="Note 14 3 6 5 2 2" xfId="14830" xr:uid="{9910EF52-77E0-4F0B-B406-57FD73A36956}"/>
    <cellStyle name="Note 14 3 6 5 2 3" xfId="22694" xr:uid="{8256EF1B-DA4A-4215-A78E-0FB4B3E9A251}"/>
    <cellStyle name="Note 14 3 6 5 2 4" xfId="30674" xr:uid="{3E89FD91-B8EA-48EA-A09E-BADC08DC099F}"/>
    <cellStyle name="Note 14 3 6 5 2 5" xfId="38501" xr:uid="{C3FAD076-B959-45AB-9455-6FC75E171FE9}"/>
    <cellStyle name="Note 14 3 6 5 2 6" xfId="46454" xr:uid="{8AA7EB80-507D-4A58-B607-2096265DC329}"/>
    <cellStyle name="Note 14 3 6 5 3" xfId="10785" xr:uid="{D065A988-01A9-4B02-92C4-FCE6F87FF48E}"/>
    <cellStyle name="Note 14 3 6 5 4" xfId="18650" xr:uid="{9E9CFC7E-FD57-4BFE-8B87-F2894696509E}"/>
    <cellStyle name="Note 14 3 6 5 5" xfId="26653" xr:uid="{9E669B96-4065-4396-A389-77045F6986B0}"/>
    <cellStyle name="Note 14 3 6 5 6" xfId="34480" xr:uid="{8E6A3122-F144-4144-AEDB-10274D04DB6B}"/>
    <cellStyle name="Note 14 3 6 5 7" xfId="42441" xr:uid="{C591A397-40D3-4CFF-849C-3B307001DD4F}"/>
    <cellStyle name="Note 14 3 6 6" xfId="2885" xr:uid="{51ADA429-E50B-4634-9C3D-AB448FD6A4E4}"/>
    <cellStyle name="Note 14 3 6 6 2" xfId="6935" xr:uid="{57AFD57D-67B8-477F-8934-A90137C338E7}"/>
    <cellStyle name="Note 14 3 6 6 2 2" xfId="15150" xr:uid="{619D122C-5D60-4B12-885A-CF4A00DEFB95}"/>
    <cellStyle name="Note 14 3 6 6 2 3" xfId="23014" xr:uid="{901E694C-289E-4D50-AE5A-1D50C335228A}"/>
    <cellStyle name="Note 14 3 6 6 2 4" xfId="30994" xr:uid="{444EFB61-690A-4F23-9A88-464E011A09FD}"/>
    <cellStyle name="Note 14 3 6 6 2 5" xfId="38821" xr:uid="{F8940411-D9C8-4E23-8E7A-46FC3142F92F}"/>
    <cellStyle name="Note 14 3 6 6 2 6" xfId="46774" xr:uid="{23FD6FC2-F0A2-4FFD-847A-ADB02E4DB558}"/>
    <cellStyle name="Note 14 3 6 6 3" xfId="11111" xr:uid="{3104BA47-3ECD-43DC-80C4-AC70AC2471A3}"/>
    <cellStyle name="Note 14 3 6 6 4" xfId="18976" xr:uid="{CE2C6DE9-7E79-4AE9-80A0-EFDC013814A3}"/>
    <cellStyle name="Note 14 3 6 6 5" xfId="26979" xr:uid="{4042FA55-AC8D-409B-AD95-14D9C2F00E4B}"/>
    <cellStyle name="Note 14 3 6 6 6" xfId="34806" xr:uid="{90514FF0-EB3C-4049-831F-BDF33D3A01D3}"/>
    <cellStyle name="Note 14 3 6 6 7" xfId="42767" xr:uid="{7F95A8D6-28E2-48EF-A7B6-296E765F5A0B}"/>
    <cellStyle name="Note 14 3 6 7" xfId="3201" xr:uid="{C7B1E466-5E94-480A-9373-68473C5FAE34}"/>
    <cellStyle name="Note 14 3 6 7 2" xfId="7234" xr:uid="{A36B27BC-7BBC-4D25-8A13-874DE65B0CE4}"/>
    <cellStyle name="Note 14 3 6 7 2 2" xfId="15449" xr:uid="{93EAD34E-34EE-475A-A46B-CF08768BA2F9}"/>
    <cellStyle name="Note 14 3 6 7 2 3" xfId="23313" xr:uid="{7FDD8DC6-EF6A-4EBA-BC00-265F9468AB80}"/>
    <cellStyle name="Note 14 3 6 7 2 4" xfId="31293" xr:uid="{E3B15CBC-9050-4517-9F19-B35E3C23B51F}"/>
    <cellStyle name="Note 14 3 6 7 2 5" xfId="39120" xr:uid="{C85CBAFB-E633-4AAB-A64C-7E469DDEC9A7}"/>
    <cellStyle name="Note 14 3 6 7 2 6" xfId="47073" xr:uid="{5E1062B7-68A4-40D8-9E8B-8069CC120EEC}"/>
    <cellStyle name="Note 14 3 6 7 3" xfId="11425" xr:uid="{5A229B50-39D9-4CF2-A731-F1EDA9163872}"/>
    <cellStyle name="Note 14 3 6 7 4" xfId="19292" xr:uid="{CE1844F1-3C5F-4AEF-86A2-71E7CEF82D0D}"/>
    <cellStyle name="Note 14 3 6 7 5" xfId="27292" xr:uid="{0C27D37A-4DA4-4048-BF56-8FD4AE5C90BC}"/>
    <cellStyle name="Note 14 3 6 7 6" xfId="35122" xr:uid="{D6CE6C0D-AA47-4C7E-8766-6B43F63A0B9D}"/>
    <cellStyle name="Note 14 3 6 7 7" xfId="43083" xr:uid="{E287C3A5-55FA-4A43-B039-1B5D2DCE3A53}"/>
    <cellStyle name="Note 14 3 6 8" xfId="3514" xr:uid="{03720A08-3BB9-496C-8F0C-40BC6DF9C81A}"/>
    <cellStyle name="Note 14 3 6 8 2" xfId="7542" xr:uid="{46311F63-349D-4FFB-94A7-B214AE1BDCDD}"/>
    <cellStyle name="Note 14 3 6 8 2 2" xfId="15757" xr:uid="{6FEBAC8C-8B7A-4A16-9555-0AAF07FF4C2F}"/>
    <cellStyle name="Note 14 3 6 8 2 3" xfId="23621" xr:uid="{27C64DB0-A489-4099-9406-A61C48BD3DDD}"/>
    <cellStyle name="Note 14 3 6 8 2 4" xfId="31601" xr:uid="{DB5A4153-69E1-43D7-BC62-FC8966AEE241}"/>
    <cellStyle name="Note 14 3 6 8 2 5" xfId="39428" xr:uid="{BB700AD0-635F-4513-830A-A764D233F3CF}"/>
    <cellStyle name="Note 14 3 6 8 2 6" xfId="47381" xr:uid="{D94C0449-2C26-428F-85F1-5AEB4A48D5A6}"/>
    <cellStyle name="Note 14 3 6 8 3" xfId="11738" xr:uid="{B8B10B1A-4B5E-42E4-BF99-1A5E9041925C}"/>
    <cellStyle name="Note 14 3 6 8 4" xfId="19605" xr:uid="{84500CF9-1844-4A16-824F-DF0D6F99917C}"/>
    <cellStyle name="Note 14 3 6 8 5" xfId="27605" xr:uid="{6AAD349F-D0AE-4592-8509-6B7F3C5F8097}"/>
    <cellStyle name="Note 14 3 6 8 6" xfId="35435" xr:uid="{186F7645-7D52-42CE-B166-CFD221D34BC1}"/>
    <cellStyle name="Note 14 3 6 8 7" xfId="43396" xr:uid="{F74C456A-2FA3-47FA-B6F3-E1B0740F71AF}"/>
    <cellStyle name="Note 14 3 6 9" xfId="3810" xr:uid="{4BC256D5-6EA1-4B64-A8CA-4A47E7888345}"/>
    <cellStyle name="Note 14 3 6 9 2" xfId="7838" xr:uid="{4D82D8F1-CC4F-4868-9056-8197A0FDC37C}"/>
    <cellStyle name="Note 14 3 6 9 2 2" xfId="16053" xr:uid="{D4433116-E7C1-4890-9CB9-A763E0E88AEA}"/>
    <cellStyle name="Note 14 3 6 9 2 3" xfId="23917" xr:uid="{1C2E86A5-AB63-4CFC-AE85-6B710F7927D7}"/>
    <cellStyle name="Note 14 3 6 9 2 4" xfId="31897" xr:uid="{DC096EC1-FFF4-4EE8-B4F3-220DA875765B}"/>
    <cellStyle name="Note 14 3 6 9 2 5" xfId="39724" xr:uid="{29C11757-79B9-4C53-85BF-7CDE243CC03E}"/>
    <cellStyle name="Note 14 3 6 9 2 6" xfId="47677" xr:uid="{010512E2-0FF3-4539-86F5-1881E623C675}"/>
    <cellStyle name="Note 14 3 6 9 3" xfId="12034" xr:uid="{935D3508-DE64-4EA2-8AC8-516DDE484772}"/>
    <cellStyle name="Note 14 3 6 9 4" xfId="19901" xr:uid="{E1A488F0-AFB3-4A1A-AB4D-53A9F1712077}"/>
    <cellStyle name="Note 14 3 6 9 5" xfId="27901" xr:uid="{95883540-C3E7-4013-B937-D372F65BE91E}"/>
    <cellStyle name="Note 14 3 6 9 6" xfId="35731" xr:uid="{E3C48435-9CEC-488C-8DCF-5EACFF1FC995}"/>
    <cellStyle name="Note 14 3 6 9 7" xfId="43692" xr:uid="{950B72FD-BF33-477B-99E7-EAD8713E28CF}"/>
    <cellStyle name="Note 14 3 7" xfId="1325" xr:uid="{2859B53A-8DD4-44E4-B2B6-4DB4B8ABDBA8}"/>
    <cellStyle name="Note 14 3 7 2" xfId="5439" xr:uid="{E960742F-3932-461F-B1E4-314906D2F924}"/>
    <cellStyle name="Note 14 3 7 2 2" xfId="13654" xr:uid="{46C36147-7212-4712-9AE3-2DC2322D5007}"/>
    <cellStyle name="Note 14 3 7 2 3" xfId="21518" xr:uid="{6CABC9B6-CB7C-409E-9ED9-40A67C7F4E36}"/>
    <cellStyle name="Note 14 3 7 2 4" xfId="29498" xr:uid="{6A2AFDB7-3561-496F-8E62-D1B5735860A5}"/>
    <cellStyle name="Note 14 3 7 2 5" xfId="37325" xr:uid="{1BEABA60-F096-4E6D-803C-B8D9C26F692D}"/>
    <cellStyle name="Note 14 3 7 2 6" xfId="45278" xr:uid="{56972F7E-E242-4876-8A85-3523FDEB2929}"/>
    <cellStyle name="Note 14 3 7 3" xfId="9554" xr:uid="{17AB22C3-506A-48AB-A397-9F8EDE33A8C0}"/>
    <cellStyle name="Note 14 3 7 4" xfId="17416" xr:uid="{1B435D0D-8B3F-4A8D-89FE-D3EBC48DCE83}"/>
    <cellStyle name="Note 14 3 7 5" xfId="25429" xr:uid="{C77ECFE0-BDEE-4CC3-9321-ADF3A7E0F446}"/>
    <cellStyle name="Note 14 3 7 6" xfId="33246" xr:uid="{3858B943-B7E6-4650-90A3-251F8F8DF40C}"/>
    <cellStyle name="Note 14 3 7 7" xfId="41207" xr:uid="{86C42F33-E463-422E-8AB1-1D7FA105B7B0}"/>
    <cellStyle name="Note 14 3 8" xfId="1668" xr:uid="{279A2F50-1A5E-41F1-ADD5-36BFCD1DFD9A}"/>
    <cellStyle name="Note 14 3 8 2" xfId="5758" xr:uid="{D6A6CD74-7EA7-4C9E-B1F7-B27A882D0BF2}"/>
    <cellStyle name="Note 14 3 8 2 2" xfId="13973" xr:uid="{102335BC-ED6B-408B-9E69-93014918F3B2}"/>
    <cellStyle name="Note 14 3 8 2 3" xfId="21837" xr:uid="{68488EFB-388A-410C-8641-8B2BF083EFD3}"/>
    <cellStyle name="Note 14 3 8 2 4" xfId="29817" xr:uid="{3E3A3B3E-BB36-4678-8F0F-6D9D1FFD8D09}"/>
    <cellStyle name="Note 14 3 8 2 5" xfId="37644" xr:uid="{65207414-6E78-4E25-91FC-F6D5E2F9A053}"/>
    <cellStyle name="Note 14 3 8 2 6" xfId="45597" xr:uid="{C6D1C1AA-4388-4C9B-90A7-AE05B50F5A9D}"/>
    <cellStyle name="Note 14 3 8 3" xfId="9895" xr:uid="{151694CE-380F-48F5-8999-04EFF975BB26}"/>
    <cellStyle name="Note 14 3 8 4" xfId="17759" xr:uid="{B1E49A6D-7006-4BD0-A785-2107F3038EEE}"/>
    <cellStyle name="Note 14 3 8 5" xfId="25769" xr:uid="{23E71E58-2F11-40DB-95C5-C2B28CD3B694}"/>
    <cellStyle name="Note 14 3 8 6" xfId="33589" xr:uid="{1A96C995-BA02-41FD-8853-6E4B64353908}"/>
    <cellStyle name="Note 14 3 8 7" xfId="41550" xr:uid="{F4809F74-B00D-468B-8B2F-0C11CCE32655}"/>
    <cellStyle name="Note 14 3 9" xfId="2004" xr:uid="{BA2B414D-090C-4BF8-9124-904E2B9F86B8}"/>
    <cellStyle name="Note 14 3 9 2" xfId="6078" xr:uid="{8D693112-F48E-430A-B5FB-13CC2A2C7759}"/>
    <cellStyle name="Note 14 3 9 2 2" xfId="14293" xr:uid="{9C404C3D-10C2-4558-85F7-E55BB749892D}"/>
    <cellStyle name="Note 14 3 9 2 3" xfId="22157" xr:uid="{327AEAD0-57B5-4924-B0E6-775C82FE04A9}"/>
    <cellStyle name="Note 14 3 9 2 4" xfId="30137" xr:uid="{85CE45CB-B24C-43AC-A1CD-36CDD6DA2BEA}"/>
    <cellStyle name="Note 14 3 9 2 5" xfId="37964" xr:uid="{C3049855-0468-4071-8883-DD2A51C6578A}"/>
    <cellStyle name="Note 14 3 9 2 6" xfId="45917" xr:uid="{DA0198D7-3CC9-4E86-848B-B2999020D6C2}"/>
    <cellStyle name="Note 14 3 9 3" xfId="10230" xr:uid="{66FD9FB7-F885-425F-A1C1-908063CBB050}"/>
    <cellStyle name="Note 14 3 9 4" xfId="18095" xr:uid="{76909BF0-9834-4FB1-8D99-5FD9375FBC38}"/>
    <cellStyle name="Note 14 3 9 5" xfId="26102" xr:uid="{53F962BE-A5E4-4440-83B5-B3D0C06FEC69}"/>
    <cellStyle name="Note 14 3 9 6" xfId="33925" xr:uid="{513F8D3E-DAA2-41EF-8B2C-45EFB42AFB9A}"/>
    <cellStyle name="Note 14 3 9 7" xfId="41886" xr:uid="{BCB82ACF-64D8-436F-B432-8CB60AC1514A}"/>
    <cellStyle name="Note 14 30" xfId="40735" xr:uid="{C6B17753-C24A-4E23-B9EC-6AED4C8A871A}"/>
    <cellStyle name="Note 14 4" xfId="898" xr:uid="{8E410F7C-98B6-4185-91FA-81445DE570CA}"/>
    <cellStyle name="Note 14 4 10" xfId="2325" xr:uid="{CA248DC7-7B1F-47E2-A947-3DD3C3D9C698}"/>
    <cellStyle name="Note 14 4 10 2" xfId="6392" xr:uid="{E2049001-91D6-4868-84A8-A97581ED501C}"/>
    <cellStyle name="Note 14 4 10 2 2" xfId="14607" xr:uid="{C30E6C20-DCAC-4840-929A-C5EFF776BADE}"/>
    <cellStyle name="Note 14 4 10 2 3" xfId="22471" xr:uid="{F885478E-A8E4-4B23-B57F-6E3F8A5F8565}"/>
    <cellStyle name="Note 14 4 10 2 4" xfId="30451" xr:uid="{CA1F4277-5FED-4BE2-9D56-73C19321CD81}"/>
    <cellStyle name="Note 14 4 10 2 5" xfId="38278" xr:uid="{CA9C7B3C-0D0D-4A0F-9CA6-E294DF4C8879}"/>
    <cellStyle name="Note 14 4 10 2 6" xfId="46231" xr:uid="{053471DA-D3D8-4E83-9FC1-80FE4B879CB6}"/>
    <cellStyle name="Note 14 4 10 3" xfId="10551" xr:uid="{C9604D25-3D90-4799-BAD3-9E56DDD377D1}"/>
    <cellStyle name="Note 14 4 10 4" xfId="18416" xr:uid="{76BC4C8D-3187-4560-A915-B1EB8A93638B}"/>
    <cellStyle name="Note 14 4 10 5" xfId="26422" xr:uid="{1C76780C-F9BA-4024-BDC0-AD46B674FCED}"/>
    <cellStyle name="Note 14 4 10 6" xfId="34246" xr:uid="{9B59901D-C108-4ED0-9EC8-38A1087C2654}"/>
    <cellStyle name="Note 14 4 10 7" xfId="42207" xr:uid="{9D7373B4-AAC2-443D-85E7-C9A21C2B748D}"/>
    <cellStyle name="Note 14 4 11" xfId="2656" xr:uid="{90855A55-586F-441E-A740-0230B46825B0}"/>
    <cellStyle name="Note 14 4 11 2" xfId="6706" xr:uid="{CFF95BCE-A39C-4DC1-A53A-4F8D89406657}"/>
    <cellStyle name="Note 14 4 11 2 2" xfId="14921" xr:uid="{8C492240-62FE-4E94-8EF5-7186FB911487}"/>
    <cellStyle name="Note 14 4 11 2 3" xfId="22785" xr:uid="{F47CFCB0-29DA-45B1-8356-BF0F1B397390}"/>
    <cellStyle name="Note 14 4 11 2 4" xfId="30765" xr:uid="{D41E5024-AA68-4841-B66B-5A1F9149618D}"/>
    <cellStyle name="Note 14 4 11 2 5" xfId="38592" xr:uid="{86158FA9-A53F-4E6B-B1F4-38BAC61F9345}"/>
    <cellStyle name="Note 14 4 11 2 6" xfId="46545" xr:uid="{937AD365-FC87-4BB4-AA96-EF09AAF95D06}"/>
    <cellStyle name="Note 14 4 11 3" xfId="10882" xr:uid="{018AB405-F239-42C2-94E3-02A99786F878}"/>
    <cellStyle name="Note 14 4 11 4" xfId="18747" xr:uid="{A1407DCE-A9DF-4444-80EE-EBA154AD8843}"/>
    <cellStyle name="Note 14 4 11 5" xfId="26750" xr:uid="{EBC5ADD4-1305-4725-AC71-6300761CA7C5}"/>
    <cellStyle name="Note 14 4 11 6" xfId="34577" xr:uid="{58C18080-00EB-48FD-A9F9-10F7FE3F9621}"/>
    <cellStyle name="Note 14 4 11 7" xfId="42538" xr:uid="{F5BE4750-983E-44A6-9F71-CC4954631DE5}"/>
    <cellStyle name="Note 14 4 12" xfId="2967" xr:uid="{45921F55-0117-4A18-8E1C-19F0CF848A41}"/>
    <cellStyle name="Note 14 4 12 2" xfId="7011" xr:uid="{8A79DE55-8FB8-402C-A12C-369BF424D789}"/>
    <cellStyle name="Note 14 4 12 2 2" xfId="15226" xr:uid="{E504A127-174B-44D0-8F6F-586CAA849526}"/>
    <cellStyle name="Note 14 4 12 2 3" xfId="23090" xr:uid="{55971903-45DF-4329-A757-E954B1240B95}"/>
    <cellStyle name="Note 14 4 12 2 4" xfId="31070" xr:uid="{E20237F8-A106-4590-93F5-6B13EE09734E}"/>
    <cellStyle name="Note 14 4 12 2 5" xfId="38897" xr:uid="{55C5150D-56EC-4393-AA32-E1C541B1E722}"/>
    <cellStyle name="Note 14 4 12 2 6" xfId="46850" xr:uid="{2943BBB8-3F1D-4609-8EDA-8E58380B990B}"/>
    <cellStyle name="Note 14 4 12 3" xfId="11193" xr:uid="{980AACD3-93BC-47D9-A4E3-1E45D1B811C5}"/>
    <cellStyle name="Note 14 4 12 4" xfId="19058" xr:uid="{35277C4B-ED40-430A-BB6B-B3D01C1C5D02}"/>
    <cellStyle name="Note 14 4 12 5" xfId="27060" xr:uid="{7E379A29-A782-45BB-BBA8-3FCE6D21CF8E}"/>
    <cellStyle name="Note 14 4 12 6" xfId="34888" xr:uid="{FE3FB8EB-00E1-41C4-A8FA-999E6FA78369}"/>
    <cellStyle name="Note 14 4 12 7" xfId="42849" xr:uid="{337D8CCC-0717-486D-96A3-CEE70B086D57}"/>
    <cellStyle name="Note 14 4 13" xfId="3289" xr:uid="{F33F4C3D-68EF-493E-A25C-483851B631F7}"/>
    <cellStyle name="Note 14 4 13 2" xfId="7317" xr:uid="{47B740E6-1AA7-4699-B558-FDA20FD625BC}"/>
    <cellStyle name="Note 14 4 13 2 2" xfId="15532" xr:uid="{3DB55C79-588B-4A52-8DB6-DFBB133EC702}"/>
    <cellStyle name="Note 14 4 13 2 3" xfId="23396" xr:uid="{7979F0A7-368C-4288-BD6D-47D4E1DABBAB}"/>
    <cellStyle name="Note 14 4 13 2 4" xfId="31376" xr:uid="{5B9658AF-C3DC-4941-A0F9-714832D9050F}"/>
    <cellStyle name="Note 14 4 13 2 5" xfId="39203" xr:uid="{38FF1323-8826-442D-8180-108D28E8A73E}"/>
    <cellStyle name="Note 14 4 13 2 6" xfId="47156" xr:uid="{E0AA13D1-D1BE-40C8-A117-4CB206DF4BA8}"/>
    <cellStyle name="Note 14 4 13 3" xfId="11513" xr:uid="{7762555A-4E4B-4D68-9936-0FEBE7D70A83}"/>
    <cellStyle name="Note 14 4 13 4" xfId="19380" xr:uid="{33D1C342-03E8-49AA-956C-9E13C475E3D2}"/>
    <cellStyle name="Note 14 4 13 5" xfId="27380" xr:uid="{22597659-E83A-414F-942A-3F9AB0F3E821}"/>
    <cellStyle name="Note 14 4 13 6" xfId="35210" xr:uid="{233F9C03-0EB8-4213-AF79-0585499F97A1}"/>
    <cellStyle name="Note 14 4 13 7" xfId="43171" xr:uid="{0428C526-BE42-464C-9214-5A1A10967674}"/>
    <cellStyle name="Note 14 4 14" xfId="3582" xr:uid="{E9B74F41-53CE-4D7A-A166-827AF22D20FE}"/>
    <cellStyle name="Note 14 4 14 2" xfId="7610" xr:uid="{7D294173-E8A3-43A2-90BB-23EA9AF34F7E}"/>
    <cellStyle name="Note 14 4 14 2 2" xfId="15825" xr:uid="{548B2BF2-3FE5-438A-83F0-401F59FE559E}"/>
    <cellStyle name="Note 14 4 14 2 3" xfId="23689" xr:uid="{1C898CC1-7205-473C-B7C3-E40AE02A61D3}"/>
    <cellStyle name="Note 14 4 14 2 4" xfId="31669" xr:uid="{CDA960CE-6B03-470A-9008-BA6B00A6C19A}"/>
    <cellStyle name="Note 14 4 14 2 5" xfId="39496" xr:uid="{5E7976C1-B4CF-4347-9E05-AE7DECDDF80B}"/>
    <cellStyle name="Note 14 4 14 2 6" xfId="47449" xr:uid="{51A434E6-2CA1-4B34-9950-74C256FCD2C4}"/>
    <cellStyle name="Note 14 4 14 3" xfId="11806" xr:uid="{0AF77300-9D36-4270-8A51-051C81679895}"/>
    <cellStyle name="Note 14 4 14 4" xfId="19673" xr:uid="{4EAF9E05-4F6D-4451-97C7-18F353B5B8C6}"/>
    <cellStyle name="Note 14 4 14 5" xfId="27673" xr:uid="{D0F56B94-09AF-4611-9D91-C8F2F4621BE7}"/>
    <cellStyle name="Note 14 4 14 6" xfId="35503" xr:uid="{C7EA5A6B-D17F-445D-9382-435148E23D6D}"/>
    <cellStyle name="Note 14 4 14 7" xfId="43464" xr:uid="{F70219BB-BCA4-491C-A8DB-925761AF565C}"/>
    <cellStyle name="Note 14 4 15" xfId="3876" xr:uid="{ABC5F1BA-FD16-4418-8D05-9BEAA043EC42}"/>
    <cellStyle name="Note 14 4 15 2" xfId="7898" xr:uid="{E2554AF1-C353-4A5D-9028-38A4A53574AA}"/>
    <cellStyle name="Note 14 4 15 2 2" xfId="16113" xr:uid="{FD2DE24A-01DD-44C4-A022-DD32A2CC131A}"/>
    <cellStyle name="Note 14 4 15 2 3" xfId="23977" xr:uid="{735DAF72-2176-4F6C-B0BF-88CD4E9F6461}"/>
    <cellStyle name="Note 14 4 15 2 4" xfId="31957" xr:uid="{CFB84075-5E1F-4864-B726-28731E39C6A2}"/>
    <cellStyle name="Note 14 4 15 2 5" xfId="39784" xr:uid="{4F8A0FA6-45B6-40B4-A34C-826A944D5D0B}"/>
    <cellStyle name="Note 14 4 15 2 6" xfId="47737" xr:uid="{A31B3B9C-9387-4279-A072-42BE5CD110A7}"/>
    <cellStyle name="Note 14 4 15 3" xfId="12100" xr:uid="{CFEF5E78-D864-4254-AB96-35D52EA09FC4}"/>
    <cellStyle name="Note 14 4 15 4" xfId="19967" xr:uid="{D829BC9A-881B-4D84-A841-F083F8E77F48}"/>
    <cellStyle name="Note 14 4 15 5" xfId="27966" xr:uid="{578F7B1C-8CC9-419D-9F4A-2400B52C538C}"/>
    <cellStyle name="Note 14 4 15 6" xfId="35797" xr:uid="{0346F57F-E0A1-4B70-A923-D249C9573544}"/>
    <cellStyle name="Note 14 4 15 7" xfId="43758" xr:uid="{A4B1A1B1-BAA3-4635-B745-C5789C42EF3D}"/>
    <cellStyle name="Note 14 4 16" xfId="4178" xr:uid="{F9DBC107-34BD-4C12-ABEC-844C022ABF54}"/>
    <cellStyle name="Note 14 4 16 2" xfId="8184" xr:uid="{83F3DFF6-34C2-4362-82C3-FDDF0B7EE40B}"/>
    <cellStyle name="Note 14 4 16 2 2" xfId="16399" xr:uid="{9CC94616-E2C2-47C9-AB58-DF5C62071578}"/>
    <cellStyle name="Note 14 4 16 2 3" xfId="24263" xr:uid="{303363B8-B766-44A8-B2B5-6DFE1ACC7F18}"/>
    <cellStyle name="Note 14 4 16 2 4" xfId="32243" xr:uid="{50CB627F-5D8D-48FC-9B86-9545EF2E8833}"/>
    <cellStyle name="Note 14 4 16 2 5" xfId="40070" xr:uid="{D335A2EC-0C57-4B08-A2CA-D403A1DA14DA}"/>
    <cellStyle name="Note 14 4 16 2 6" xfId="48023" xr:uid="{4C1C99BF-1A08-4EF0-B599-2110CA996EF3}"/>
    <cellStyle name="Note 14 4 16 3" xfId="12400" xr:uid="{21475BB0-818E-4751-AF2C-13365F2E433A}"/>
    <cellStyle name="Note 14 4 16 4" xfId="20269" xr:uid="{C59EB746-2B43-4714-BBB0-251098151A3B}"/>
    <cellStyle name="Note 14 4 16 5" xfId="28264" xr:uid="{13FAACFF-8395-40CF-8367-75712522D4CD}"/>
    <cellStyle name="Note 14 4 16 6" xfId="36099" xr:uid="{C3E452F3-4BD0-4CB9-9EC6-C4361F3C1546}"/>
    <cellStyle name="Note 14 4 16 7" xfId="44060" xr:uid="{5B46359E-EAC3-475F-A5B0-8B96BB39620C}"/>
    <cellStyle name="Note 14 4 17" xfId="4462" xr:uid="{94741423-39D4-449F-AB88-291E7ADA64B2}"/>
    <cellStyle name="Note 14 4 17 2" xfId="8463" xr:uid="{B058202E-9AF8-4752-8E99-C37C35BB8F6C}"/>
    <cellStyle name="Note 14 4 17 2 2" xfId="16678" xr:uid="{A9DBAB2C-61D8-4107-9273-C705A02D6826}"/>
    <cellStyle name="Note 14 4 17 2 3" xfId="24542" xr:uid="{C3ADAD2E-761B-4883-8F9B-4E67A7B1AF8F}"/>
    <cellStyle name="Note 14 4 17 2 4" xfId="32522" xr:uid="{3E8B323C-E6E8-4793-8492-CB61B8D4CCA7}"/>
    <cellStyle name="Note 14 4 17 2 5" xfId="40349" xr:uid="{E5AC7CD2-C6F7-4822-8A31-195F86633E59}"/>
    <cellStyle name="Note 14 4 17 2 6" xfId="48302" xr:uid="{CF29704C-9B21-489B-A970-2975DC5EE70B}"/>
    <cellStyle name="Note 14 4 17 3" xfId="12684" xr:uid="{30AF0329-4506-4E56-8BE8-07A9063FCB00}"/>
    <cellStyle name="Note 14 4 17 4" xfId="20553" xr:uid="{29BEC755-7FF8-41B3-89AB-911DDD095A8A}"/>
    <cellStyle name="Note 14 4 17 5" xfId="28547" xr:uid="{8FF11170-8414-41B9-B1FF-23D45BCA96B7}"/>
    <cellStyle name="Note 14 4 17 6" xfId="36383" xr:uid="{41A055B9-4260-406B-9A15-FBD36353F300}"/>
    <cellStyle name="Note 14 4 17 7" xfId="44344" xr:uid="{ED9E364F-F0ED-41C6-989D-767B02F166A8}"/>
    <cellStyle name="Note 14 4 18" xfId="5040" xr:uid="{ABA45ECF-F9B3-4F9B-83A2-1314B0353A43}"/>
    <cellStyle name="Note 14 4 18 2" xfId="13255" xr:uid="{B0726322-B35A-4528-89F7-FE0B3BF5E32A}"/>
    <cellStyle name="Note 14 4 18 3" xfId="21119" xr:uid="{97C1BB8F-56E0-4F71-ADBB-3049EB171066}"/>
    <cellStyle name="Note 14 4 18 4" xfId="29099" xr:uid="{597ADE27-633D-4D99-8BF7-BAF8261E79DA}"/>
    <cellStyle name="Note 14 4 18 5" xfId="36926" xr:uid="{A0310C45-92BE-4229-994B-B6AF5D9D7409}"/>
    <cellStyle name="Note 14 4 18 6" xfId="44879" xr:uid="{C151711F-1F62-483F-A04C-6EAF7DA60CBB}"/>
    <cellStyle name="Note 14 4 19" xfId="9127" xr:uid="{B8A7C550-FC07-4048-9E27-04841098FA84}"/>
    <cellStyle name="Note 14 4 2" xfId="970" xr:uid="{466BC294-51F4-4ACB-990F-246A70FBA291}"/>
    <cellStyle name="Note 14 4 2 10" xfId="3948" xr:uid="{0D4F68BC-6134-4837-BF46-C5D66703B509}"/>
    <cellStyle name="Note 14 4 2 10 2" xfId="7967" xr:uid="{EFBB6EF7-2D76-4790-87F3-AD02029872AA}"/>
    <cellStyle name="Note 14 4 2 10 2 2" xfId="16182" xr:uid="{E4D3D996-CC51-45EA-9BC3-627464913C4C}"/>
    <cellStyle name="Note 14 4 2 10 2 3" xfId="24046" xr:uid="{B60D4281-E36E-41FF-B4D8-87B23E3D6D87}"/>
    <cellStyle name="Note 14 4 2 10 2 4" xfId="32026" xr:uid="{6971E4EE-9570-485A-AF5B-B0594833C865}"/>
    <cellStyle name="Note 14 4 2 10 2 5" xfId="39853" xr:uid="{4A026252-A9AC-4328-A3AA-03DFBDFCB686}"/>
    <cellStyle name="Note 14 4 2 10 2 6" xfId="47806" xr:uid="{511C7003-A3C0-4B4D-BA99-7967671DEC59}"/>
    <cellStyle name="Note 14 4 2 10 3" xfId="12170" xr:uid="{F0466BD5-A106-4C3F-9A6C-656A8117259F}"/>
    <cellStyle name="Note 14 4 2 10 4" xfId="20039" xr:uid="{D839E19F-1337-4A37-B181-792AD69E98CE}"/>
    <cellStyle name="Note 14 4 2 10 5" xfId="28036" xr:uid="{BB578C8C-C250-4FF6-A3C0-11758EFB2221}"/>
    <cellStyle name="Note 14 4 2 10 6" xfId="35869" xr:uid="{1A93334E-0E90-493E-9C25-CBA69934789D}"/>
    <cellStyle name="Note 14 4 2 10 7" xfId="43830" xr:uid="{A0C99001-04B1-4ACB-8979-FB08A2CDEF6A}"/>
    <cellStyle name="Note 14 4 2 11" xfId="4247" xr:uid="{C5B5CBFF-8D92-41E0-93E1-762D0E451B6C}"/>
    <cellStyle name="Note 14 4 2 11 2" xfId="8253" xr:uid="{1C034146-5332-4F77-80EB-456D2E026CB7}"/>
    <cellStyle name="Note 14 4 2 11 2 2" xfId="16468" xr:uid="{31571556-2C62-4B50-AE6F-2DF96E2AE461}"/>
    <cellStyle name="Note 14 4 2 11 2 3" xfId="24332" xr:uid="{AADA4F83-5A87-4BCA-81A9-12B4DAB0C308}"/>
    <cellStyle name="Note 14 4 2 11 2 4" xfId="32312" xr:uid="{CD8BC98B-8F54-45CE-967E-16F348EBC0E7}"/>
    <cellStyle name="Note 14 4 2 11 2 5" xfId="40139" xr:uid="{F5387503-7825-42B9-BB94-AF43C6DB14B3}"/>
    <cellStyle name="Note 14 4 2 11 2 6" xfId="48092" xr:uid="{5420C429-B871-4359-91AF-E5625605846C}"/>
    <cellStyle name="Note 14 4 2 11 3" xfId="12469" xr:uid="{21381FB8-8DEA-4D33-AD61-DD096C8D96AA}"/>
    <cellStyle name="Note 14 4 2 11 4" xfId="20338" xr:uid="{E48A1EBC-85F6-4EA7-A7A4-8152E5C3708E}"/>
    <cellStyle name="Note 14 4 2 11 5" xfId="28333" xr:uid="{82E315B3-5371-4D9B-A54C-DBAEDC261B35}"/>
    <cellStyle name="Note 14 4 2 11 6" xfId="36168" xr:uid="{00BEBE9D-05BD-4F92-B5BA-50D5C734D1A9}"/>
    <cellStyle name="Note 14 4 2 11 7" xfId="44129" xr:uid="{9C7362B7-AE38-4189-8D2C-A5747AAF3EF9}"/>
    <cellStyle name="Note 14 4 2 12" xfId="4534" xr:uid="{DA9CB2BB-89C8-45F9-89CC-58E0A221E8F1}"/>
    <cellStyle name="Note 14 4 2 12 2" xfId="8532" xr:uid="{31DE13E6-135C-4379-88EF-F96987726B16}"/>
    <cellStyle name="Note 14 4 2 12 2 2" xfId="16747" xr:uid="{94C15EF2-8A83-4527-8091-4A49DAF5F5FB}"/>
    <cellStyle name="Note 14 4 2 12 2 3" xfId="24611" xr:uid="{6E30741E-AFD3-4FF3-AC32-6D166227EA00}"/>
    <cellStyle name="Note 14 4 2 12 2 4" xfId="32591" xr:uid="{EA4B68A1-3948-4B6B-A155-0B5B0338053D}"/>
    <cellStyle name="Note 14 4 2 12 2 5" xfId="40418" xr:uid="{C6E4F9B5-F977-4EAF-8EDD-FD76E0F33685}"/>
    <cellStyle name="Note 14 4 2 12 2 6" xfId="48371" xr:uid="{601F155E-33E5-4079-B7F9-5F6894F00242}"/>
    <cellStyle name="Note 14 4 2 12 3" xfId="12755" xr:uid="{5842D1BF-0188-4C22-AE2B-F739447E1E32}"/>
    <cellStyle name="Note 14 4 2 12 4" xfId="20625" xr:uid="{AEA48234-46C4-4E48-BE78-B03884D76EFA}"/>
    <cellStyle name="Note 14 4 2 12 5" xfId="28618" xr:uid="{F13CF054-7CE7-4B7F-BE4B-42963A78D7D7}"/>
    <cellStyle name="Note 14 4 2 12 6" xfId="36455" xr:uid="{DF512144-5255-4672-9763-F7D3BC0A1A04}"/>
    <cellStyle name="Note 14 4 2 12 7" xfId="44416" xr:uid="{2EFE5048-9D71-4D53-91E8-00287BF7822E}"/>
    <cellStyle name="Note 14 4 2 13" xfId="5109" xr:uid="{265B3378-C8D1-4A00-B500-791372ECEA77}"/>
    <cellStyle name="Note 14 4 2 13 2" xfId="13324" xr:uid="{650089B2-E8FB-42CB-8A27-83530EBF0E25}"/>
    <cellStyle name="Note 14 4 2 13 3" xfId="21188" xr:uid="{8AFD6254-B9D6-4EB0-8804-2046B1CF6507}"/>
    <cellStyle name="Note 14 4 2 13 4" xfId="29168" xr:uid="{92A68617-58E3-43FC-BC60-5B63E44D9301}"/>
    <cellStyle name="Note 14 4 2 13 5" xfId="36995" xr:uid="{D785C08D-D89E-44BB-81CA-4562F43B343F}"/>
    <cellStyle name="Note 14 4 2 13 6" xfId="44948" xr:uid="{137B9C62-BEEE-4EFA-A254-74797D859B19}"/>
    <cellStyle name="Note 14 4 2 14" xfId="9199" xr:uid="{094DA393-1161-4EDB-9D5A-84F66CF37A3C}"/>
    <cellStyle name="Note 14 4 2 15" xfId="17061" xr:uid="{6C71E4FD-5041-46B4-9AEF-A21FEB97B1CE}"/>
    <cellStyle name="Note 14 4 2 16" xfId="25078" xr:uid="{FB519F3E-616C-4E58-A75A-6FFB62FC47A0}"/>
    <cellStyle name="Note 14 4 2 17" xfId="32891" xr:uid="{A0EB1093-1090-4F84-BAD2-07C2C4244747}"/>
    <cellStyle name="Note 14 4 2 18" xfId="40852" xr:uid="{6B849AFE-0ED1-4E33-9B68-E43C2D7D1E93}"/>
    <cellStyle name="Note 14 4 2 2" xfId="1400" xr:uid="{5C7EA6BA-00EC-44A9-A624-6627FE9B70ED}"/>
    <cellStyle name="Note 14 4 2 2 2" xfId="5511" xr:uid="{5AD44E28-8765-41CC-80E9-E5D31BABCD49}"/>
    <cellStyle name="Note 14 4 2 2 2 2" xfId="13726" xr:uid="{A404D3E0-BB96-4008-8718-EB469AB0B9AB}"/>
    <cellStyle name="Note 14 4 2 2 2 3" xfId="21590" xr:uid="{0665BD3F-044E-4270-A182-899C58E0B71C}"/>
    <cellStyle name="Note 14 4 2 2 2 4" xfId="29570" xr:uid="{8014DF1D-4BBD-4C40-B5ED-F3404D2F3530}"/>
    <cellStyle name="Note 14 4 2 2 2 5" xfId="37397" xr:uid="{08B08486-DFBC-40E4-AEE5-F7CB7AA32A7E}"/>
    <cellStyle name="Note 14 4 2 2 2 6" xfId="45350" xr:uid="{9D91B933-4806-4298-AD98-15869B599B29}"/>
    <cellStyle name="Note 14 4 2 2 3" xfId="9629" xr:uid="{6946B326-107C-4E1F-A9FC-B7D2D2D85E48}"/>
    <cellStyle name="Note 14 4 2 2 4" xfId="17491" xr:uid="{3988A8BA-C1E2-4450-A3E5-17923393A42B}"/>
    <cellStyle name="Note 14 4 2 2 5" xfId="25502" xr:uid="{9F773E22-CDFF-482F-AABC-EC2ABC1B7583}"/>
    <cellStyle name="Note 14 4 2 2 6" xfId="33321" xr:uid="{F638002C-71C4-4026-8E53-76EAFD20D1A4}"/>
    <cellStyle name="Note 14 4 2 2 7" xfId="41282" xr:uid="{93FC3BB1-ADFD-45A1-A9DF-EBCB471B756E}"/>
    <cellStyle name="Note 14 4 2 3" xfId="1743" xr:uid="{28150C6E-9A0B-425C-895E-ACF9E398E2A7}"/>
    <cellStyle name="Note 14 4 2 3 2" xfId="5830" xr:uid="{DCDCE310-69F2-44DF-9650-71AD76BBC1B6}"/>
    <cellStyle name="Note 14 4 2 3 2 2" xfId="14045" xr:uid="{EB2269B7-AD58-46F6-A9C6-8CDAF962265F}"/>
    <cellStyle name="Note 14 4 2 3 2 3" xfId="21909" xr:uid="{F54D2A5D-077F-4CC8-B8C9-E74C86FA55F6}"/>
    <cellStyle name="Note 14 4 2 3 2 4" xfId="29889" xr:uid="{A801809E-55F6-498F-8316-B6CDE3A54CF5}"/>
    <cellStyle name="Note 14 4 2 3 2 5" xfId="37716" xr:uid="{B6503B7E-621B-44ED-89C7-EBF48002ED04}"/>
    <cellStyle name="Note 14 4 2 3 2 6" xfId="45669" xr:uid="{6916B946-C79D-46E2-A6E2-3F58B74CBC9F}"/>
    <cellStyle name="Note 14 4 2 3 3" xfId="9969" xr:uid="{5BE4A371-7E26-4F06-879D-BE70AC4CF7CD}"/>
    <cellStyle name="Note 14 4 2 3 4" xfId="17834" xr:uid="{4385359C-27C4-4C2B-92A4-3784AD58238E}"/>
    <cellStyle name="Note 14 4 2 3 5" xfId="25842" xr:uid="{3E8DFEA3-E98B-47AA-9712-324B6AB11714}"/>
    <cellStyle name="Note 14 4 2 3 6" xfId="33664" xr:uid="{3917CD58-7C0A-4974-BDC5-53956EA16059}"/>
    <cellStyle name="Note 14 4 2 3 7" xfId="41625" xr:uid="{D87AADF5-A6A6-433C-9538-BFF00A2C2375}"/>
    <cellStyle name="Note 14 4 2 4" xfId="2078" xr:uid="{474D1BB4-F5E2-4617-8659-DE0FEDC8DD90}"/>
    <cellStyle name="Note 14 4 2 4 2" xfId="6152" xr:uid="{60134632-6D23-47BB-A3A5-4EB42394ECD6}"/>
    <cellStyle name="Note 14 4 2 4 2 2" xfId="14367" xr:uid="{8CA88063-F968-4B58-8AC7-97B858F825EF}"/>
    <cellStyle name="Note 14 4 2 4 2 3" xfId="22231" xr:uid="{CC12FCE5-3EA5-4473-AC98-A86EDC28F334}"/>
    <cellStyle name="Note 14 4 2 4 2 4" xfId="30211" xr:uid="{99AB52C8-9D36-40AF-9B05-40D214E4E06F}"/>
    <cellStyle name="Note 14 4 2 4 2 5" xfId="38038" xr:uid="{579EA19A-2DCC-49EE-8FA5-B445FCC81C8C}"/>
    <cellStyle name="Note 14 4 2 4 2 6" xfId="45991" xr:uid="{D3ED4DFD-246B-4F62-A512-12D9B494ED45}"/>
    <cellStyle name="Note 14 4 2 4 3" xfId="10304" xr:uid="{351A43FE-2151-4EA3-A895-58A3A82A0901}"/>
    <cellStyle name="Note 14 4 2 4 4" xfId="18169" xr:uid="{E69AA931-A6A9-4815-8AC3-8AF08A080D85}"/>
    <cellStyle name="Note 14 4 2 4 5" xfId="26176" xr:uid="{3F612F11-328E-44A7-B6AC-1F0115A50499}"/>
    <cellStyle name="Note 14 4 2 4 6" xfId="33999" xr:uid="{49233EC9-1CCF-45AD-8AEB-CEE0AFCA7597}"/>
    <cellStyle name="Note 14 4 2 4 7" xfId="41960" xr:uid="{07825AD3-F2AB-4747-8973-A6F9D3F37C7E}"/>
    <cellStyle name="Note 14 4 2 5" xfId="2397" xr:uid="{CC49FBE9-2419-4CEC-A7C6-E8A9FA4A7108}"/>
    <cellStyle name="Note 14 4 2 5 2" xfId="6461" xr:uid="{7BDB1562-B3F7-41E3-BECC-33DF77164D36}"/>
    <cellStyle name="Note 14 4 2 5 2 2" xfId="14676" xr:uid="{A3BAF0B6-2B31-4D27-B5CC-34256960C130}"/>
    <cellStyle name="Note 14 4 2 5 2 3" xfId="22540" xr:uid="{A397CBC1-348B-4092-A533-5F24A3BFC426}"/>
    <cellStyle name="Note 14 4 2 5 2 4" xfId="30520" xr:uid="{5899480D-F2D2-4DC4-9738-08688D62C7BA}"/>
    <cellStyle name="Note 14 4 2 5 2 5" xfId="38347" xr:uid="{8D52C9E1-8DA5-45AA-81AA-7B4A66CD15A2}"/>
    <cellStyle name="Note 14 4 2 5 2 6" xfId="46300" xr:uid="{54AB40B2-56C6-416B-A3BB-F6E0FC94D6B3}"/>
    <cellStyle name="Note 14 4 2 5 3" xfId="10623" xr:uid="{E4CE41DE-1FDA-4125-83AC-E1F4EF927CC0}"/>
    <cellStyle name="Note 14 4 2 5 4" xfId="18488" xr:uid="{F8002794-4676-474C-AA82-8904C5BFCA5C}"/>
    <cellStyle name="Note 14 4 2 5 5" xfId="26492" xr:uid="{65B3645E-0F9D-4E85-91BB-A8975E3665A5}"/>
    <cellStyle name="Note 14 4 2 5 6" xfId="34318" xr:uid="{F652E159-EF0C-44C5-8624-629B39D322C1}"/>
    <cellStyle name="Note 14 4 2 5 7" xfId="42279" xr:uid="{4105C10C-EBE6-420D-B740-5F116B80F3EB}"/>
    <cellStyle name="Note 14 4 2 6" xfId="2726" xr:uid="{C7EA4A8F-0447-4D2F-845A-C7C2120FAF79}"/>
    <cellStyle name="Note 14 4 2 6 2" xfId="6776" xr:uid="{B9A1C6C6-38B1-4CB2-96D1-3762F0F8197D}"/>
    <cellStyle name="Note 14 4 2 6 2 2" xfId="14991" xr:uid="{610FDD1C-1A89-491F-A308-7EE5FE011FCD}"/>
    <cellStyle name="Note 14 4 2 6 2 3" xfId="22855" xr:uid="{E9DB32A6-A907-4F2C-923A-28744680F285}"/>
    <cellStyle name="Note 14 4 2 6 2 4" xfId="30835" xr:uid="{3B64C5BE-797E-4E1B-903B-5DD9AB5D46C2}"/>
    <cellStyle name="Note 14 4 2 6 2 5" xfId="38662" xr:uid="{E2860DF7-BDDF-4AC2-9BF2-ACF73A75D0A0}"/>
    <cellStyle name="Note 14 4 2 6 2 6" xfId="46615" xr:uid="{E7D0DC68-4D50-455E-9D9E-926712373A3A}"/>
    <cellStyle name="Note 14 4 2 6 3" xfId="10952" xr:uid="{886EFE7E-7A6B-4890-A8A4-543C33EBAC87}"/>
    <cellStyle name="Note 14 4 2 6 4" xfId="18817" xr:uid="{7F4751CE-F2B4-4481-82B3-6D5E25126474}"/>
    <cellStyle name="Note 14 4 2 6 5" xfId="26820" xr:uid="{798C71D3-CD3F-4496-8DB8-DB1B27690D95}"/>
    <cellStyle name="Note 14 4 2 6 6" xfId="34647" xr:uid="{10DD8B22-2EFE-4912-8BF8-603F81B78B1E}"/>
    <cellStyle name="Note 14 4 2 6 7" xfId="42608" xr:uid="{C6DD8D73-B5E0-4A74-AA53-E54386D8CFDC}"/>
    <cellStyle name="Note 14 4 2 7" xfId="3039" xr:uid="{B04B2393-A13D-4759-BC8C-0077BC2B308B}"/>
    <cellStyle name="Note 14 4 2 7 2" xfId="7080" xr:uid="{C238F4BF-18B1-4063-BA34-91DBE2FC57F1}"/>
    <cellStyle name="Note 14 4 2 7 2 2" xfId="15295" xr:uid="{5232C4F5-F252-4787-88CA-054803447B33}"/>
    <cellStyle name="Note 14 4 2 7 2 3" xfId="23159" xr:uid="{0E31AE90-7B33-4420-BEE4-878EC293C4D5}"/>
    <cellStyle name="Note 14 4 2 7 2 4" xfId="31139" xr:uid="{CA39FBB4-FDEB-4A47-AA2B-540192FFDB61}"/>
    <cellStyle name="Note 14 4 2 7 2 5" xfId="38966" xr:uid="{CEE2A361-8F89-4C9A-8EBC-0B937A31F85C}"/>
    <cellStyle name="Note 14 4 2 7 2 6" xfId="46919" xr:uid="{365CF050-662F-4AAE-BDB5-799AC4F35563}"/>
    <cellStyle name="Note 14 4 2 7 3" xfId="11264" xr:uid="{3F77571B-3D38-419D-B33C-698DCF8ADF3D}"/>
    <cellStyle name="Note 14 4 2 7 4" xfId="19130" xr:uid="{2490232A-CDC2-462A-A118-FAB1D66AA71E}"/>
    <cellStyle name="Note 14 4 2 7 5" xfId="27130" xr:uid="{D435D6F7-2E2F-4C50-BE79-A015EF4051B7}"/>
    <cellStyle name="Note 14 4 2 7 6" xfId="34960" xr:uid="{F643511F-B88F-45DD-BCEE-8918982FF1A4}"/>
    <cellStyle name="Note 14 4 2 7 7" xfId="42921" xr:uid="{A158C604-7382-4329-9B79-39ACF298DA0F}"/>
    <cellStyle name="Note 14 4 2 8" xfId="3359" xr:uid="{4ED50976-AD9E-4A9A-8AAD-145D0D53F2CE}"/>
    <cellStyle name="Note 14 4 2 8 2" xfId="7387" xr:uid="{0D781F1A-4088-449D-A96A-D7CC0B05154F}"/>
    <cellStyle name="Note 14 4 2 8 2 2" xfId="15602" xr:uid="{FBBD1BDF-7471-467E-9BA1-75CE4F022806}"/>
    <cellStyle name="Note 14 4 2 8 2 3" xfId="23466" xr:uid="{ED1ADFF5-04F5-43D6-B8F9-BDFC533C9A45}"/>
    <cellStyle name="Note 14 4 2 8 2 4" xfId="31446" xr:uid="{9B41B00A-3C30-4B90-BFE0-E85B236D77DB}"/>
    <cellStyle name="Note 14 4 2 8 2 5" xfId="39273" xr:uid="{775349BB-3D3B-47A8-A7D0-113343F5BDD8}"/>
    <cellStyle name="Note 14 4 2 8 2 6" xfId="47226" xr:uid="{FB1B600C-D26E-4C9D-B90C-2D093E2B33B6}"/>
    <cellStyle name="Note 14 4 2 8 3" xfId="11583" xr:uid="{93F0EE37-56D8-4420-B753-D54B70CBFA3E}"/>
    <cellStyle name="Note 14 4 2 8 4" xfId="19450" xr:uid="{10EA267E-7F3B-431E-BF00-6CD8B4A58322}"/>
    <cellStyle name="Note 14 4 2 8 5" xfId="27450" xr:uid="{F2DBF695-891F-4013-9FDD-D7CD66054861}"/>
    <cellStyle name="Note 14 4 2 8 6" xfId="35280" xr:uid="{07A49FE0-DE91-4394-B3C5-269D57175521}"/>
    <cellStyle name="Note 14 4 2 8 7" xfId="43241" xr:uid="{E6079623-2F82-405B-B18B-3160AFC5CE32}"/>
    <cellStyle name="Note 14 4 2 9" xfId="3653" xr:uid="{4362EDC6-2123-4653-9B9E-145B37C9C9D5}"/>
    <cellStyle name="Note 14 4 2 9 2" xfId="7681" xr:uid="{A27DCFA8-D5B6-4A74-BB6E-CF6891575B2E}"/>
    <cellStyle name="Note 14 4 2 9 2 2" xfId="15896" xr:uid="{23B0D71E-F9CF-4E04-A788-1361AC99E489}"/>
    <cellStyle name="Note 14 4 2 9 2 3" xfId="23760" xr:uid="{240C0919-96A1-4096-860B-41156C995BC0}"/>
    <cellStyle name="Note 14 4 2 9 2 4" xfId="31740" xr:uid="{0442FDA9-9682-431F-835D-7882FB86A391}"/>
    <cellStyle name="Note 14 4 2 9 2 5" xfId="39567" xr:uid="{B1B59CFF-05BE-4B41-8B4A-EE50116DEA3F}"/>
    <cellStyle name="Note 14 4 2 9 2 6" xfId="47520" xr:uid="{6EA6F08C-4865-4FE5-A425-9AF8C09A0722}"/>
    <cellStyle name="Note 14 4 2 9 3" xfId="11877" xr:uid="{FF457777-C37F-4B24-B288-E1D705418097}"/>
    <cellStyle name="Note 14 4 2 9 4" xfId="19744" xr:uid="{B7FDF301-870E-4B6B-AFBA-87C9E00B5B75}"/>
    <cellStyle name="Note 14 4 2 9 5" xfId="27744" xr:uid="{45456B5B-75B2-4709-9F08-9B32188D9C0F}"/>
    <cellStyle name="Note 14 4 2 9 6" xfId="35574" xr:uid="{A21F0FE9-E150-4B4A-9A46-22E59F993B85}"/>
    <cellStyle name="Note 14 4 2 9 7" xfId="43535" xr:uid="{961F9AD0-4F95-4EF7-94B9-348C067751F0}"/>
    <cellStyle name="Note 14 4 20" xfId="16989" xr:uid="{6508704E-63FA-493F-8C5C-E0E8E71B0314}"/>
    <cellStyle name="Note 14 4 21" xfId="25008" xr:uid="{04EA4E31-7E34-4600-8688-8119109D048C}"/>
    <cellStyle name="Note 14 4 22" xfId="32819" xr:uid="{2092CEAB-0496-4434-AC02-E65A04AA4893}"/>
    <cellStyle name="Note 14 4 23" xfId="40780" xr:uid="{59FFFF96-CE33-44DD-A5D9-38E8F2094363}"/>
    <cellStyle name="Note 14 4 3" xfId="1013" xr:uid="{33F833C0-0134-4F67-BBFE-27D6950D31A6}"/>
    <cellStyle name="Note 14 4 3 10" xfId="3991" xr:uid="{14BC568C-352F-430C-AEB7-73E92E65D4AC}"/>
    <cellStyle name="Note 14 4 3 10 2" xfId="8006" xr:uid="{84518148-B669-4B2F-AE80-2956A7881C33}"/>
    <cellStyle name="Note 14 4 3 10 2 2" xfId="16221" xr:uid="{F4A69C86-F0BE-47EA-91D6-50058B0D1EE6}"/>
    <cellStyle name="Note 14 4 3 10 2 3" xfId="24085" xr:uid="{FDFEB10F-3A41-4959-A2EE-8B351F162108}"/>
    <cellStyle name="Note 14 4 3 10 2 4" xfId="32065" xr:uid="{FFD376DA-1F34-4A12-9437-441AD2FB6CB3}"/>
    <cellStyle name="Note 14 4 3 10 2 5" xfId="39892" xr:uid="{07F7FAF3-A86A-4746-A7BB-7F7F5EDC2147}"/>
    <cellStyle name="Note 14 4 3 10 2 6" xfId="47845" xr:uid="{23C8EA06-0EC0-4F89-99A1-F5574194CD61}"/>
    <cellStyle name="Note 14 4 3 10 3" xfId="12213" xr:uid="{40AE4AF8-A30B-4166-B6E0-36BFB8E4FC4B}"/>
    <cellStyle name="Note 14 4 3 10 4" xfId="20082" xr:uid="{E9E62606-39AE-4195-9B01-1C9789041706}"/>
    <cellStyle name="Note 14 4 3 10 5" xfId="28078" xr:uid="{741F45E2-C1E9-4266-ADA4-1DD3F2311AFF}"/>
    <cellStyle name="Note 14 4 3 10 6" xfId="35912" xr:uid="{45769085-3E77-4CCF-A523-24890D3D1C12}"/>
    <cellStyle name="Note 14 4 3 10 7" xfId="43873" xr:uid="{E6714F35-5631-46E8-8256-9CC9C6156CB3}"/>
    <cellStyle name="Note 14 4 3 11" xfId="4286" xr:uid="{51386400-C671-44B1-AFE0-42822E245A89}"/>
    <cellStyle name="Note 14 4 3 11 2" xfId="8292" xr:uid="{1EFB4A4F-8BFC-40F7-BBA8-43271A58E441}"/>
    <cellStyle name="Note 14 4 3 11 2 2" xfId="16507" xr:uid="{372815CA-FB41-45BB-A21D-5AC0A8322CF3}"/>
    <cellStyle name="Note 14 4 3 11 2 3" xfId="24371" xr:uid="{B23E2609-115F-456B-96B6-EC6F02434F35}"/>
    <cellStyle name="Note 14 4 3 11 2 4" xfId="32351" xr:uid="{ECA48F3C-DAED-4252-BF59-28DAA45C2777}"/>
    <cellStyle name="Note 14 4 3 11 2 5" xfId="40178" xr:uid="{A17E8C6A-BD13-4FB8-861D-5312A9A9B154}"/>
    <cellStyle name="Note 14 4 3 11 2 6" xfId="48131" xr:uid="{9D801AF9-43F7-44F2-9D21-1FD19EFE2D14}"/>
    <cellStyle name="Note 14 4 3 11 3" xfId="12508" xr:uid="{4D026AC9-D6CB-4928-8A00-45CEE367F684}"/>
    <cellStyle name="Note 14 4 3 11 4" xfId="20377" xr:uid="{F6B4C585-5490-4D1A-AC7C-87CC8E421332}"/>
    <cellStyle name="Note 14 4 3 11 5" xfId="28372" xr:uid="{E2B7F1BC-6DBA-496B-994C-149C88D746B6}"/>
    <cellStyle name="Note 14 4 3 11 6" xfId="36207" xr:uid="{164581FD-0E6C-4F0C-B35B-EB2D0AA92F1C}"/>
    <cellStyle name="Note 14 4 3 11 7" xfId="44168" xr:uid="{F63B51F5-1B29-4586-87DA-F4FF25224BAA}"/>
    <cellStyle name="Note 14 4 3 12" xfId="4577" xr:uid="{201898D9-A825-4015-9B9D-CF939A26F53F}"/>
    <cellStyle name="Note 14 4 3 12 2" xfId="8571" xr:uid="{A2528D15-B167-4CCD-8FE1-30E7127538C6}"/>
    <cellStyle name="Note 14 4 3 12 2 2" xfId="16786" xr:uid="{695FE38C-DB75-42F7-BB78-0A33CB576710}"/>
    <cellStyle name="Note 14 4 3 12 2 3" xfId="24650" xr:uid="{BD406A44-C331-47FD-AD0D-86725DE4FEDC}"/>
    <cellStyle name="Note 14 4 3 12 2 4" xfId="32630" xr:uid="{84678371-4507-4843-92D8-0608BBCB6914}"/>
    <cellStyle name="Note 14 4 3 12 2 5" xfId="40457" xr:uid="{712125C3-CE85-41C2-A0F5-A3FC34B51453}"/>
    <cellStyle name="Note 14 4 3 12 2 6" xfId="48410" xr:uid="{2CB395F9-2A04-48DF-B383-6BCD6A2F3114}"/>
    <cellStyle name="Note 14 4 3 12 3" xfId="12798" xr:uid="{DA33329A-003B-4B11-9A8D-491F81BD06A0}"/>
    <cellStyle name="Note 14 4 3 12 4" xfId="20668" xr:uid="{2529B022-770B-4BC5-BF37-64E7BD472B20}"/>
    <cellStyle name="Note 14 4 3 12 5" xfId="28661" xr:uid="{997470A5-F236-4C01-9754-3396634038FB}"/>
    <cellStyle name="Note 14 4 3 12 6" xfId="36498" xr:uid="{6790BA24-4C77-4479-8DB3-77657582C03B}"/>
    <cellStyle name="Note 14 4 3 12 7" xfId="44459" xr:uid="{6129A5DF-9CB9-4731-9E08-B8551F897945}"/>
    <cellStyle name="Note 14 4 3 13" xfId="5148" xr:uid="{5B770321-5A44-4915-A541-43A555B8B9E8}"/>
    <cellStyle name="Note 14 4 3 13 2" xfId="13363" xr:uid="{40F7646C-CB7C-4DE9-8EF7-2B6F6987A722}"/>
    <cellStyle name="Note 14 4 3 13 3" xfId="21227" xr:uid="{DD3E4B82-9AF4-4720-9B5C-6AA60EDA35C1}"/>
    <cellStyle name="Note 14 4 3 13 4" xfId="29207" xr:uid="{9A334307-98B1-4B85-AEE5-76850903F3EB}"/>
    <cellStyle name="Note 14 4 3 13 5" xfId="37034" xr:uid="{79DAC10C-70BA-4DDB-9B42-B616AA73AB8C}"/>
    <cellStyle name="Note 14 4 3 13 6" xfId="44987" xr:uid="{9D7712FD-F1A2-4963-B8B4-E82F2B37C68E}"/>
    <cellStyle name="Note 14 4 3 14" xfId="9242" xr:uid="{2FE0CD14-8763-4D1D-B328-7A702C4E4B34}"/>
    <cellStyle name="Note 14 4 3 15" xfId="17104" xr:uid="{B336801A-76BA-4B37-A7DB-5621803CB38A}"/>
    <cellStyle name="Note 14 4 3 16" xfId="25121" xr:uid="{6DEA8A89-4EF8-49D2-A7FC-6F590015D770}"/>
    <cellStyle name="Note 14 4 3 17" xfId="32934" xr:uid="{DA9F28BA-1B3B-4FE2-86FE-E450C65D9685}"/>
    <cellStyle name="Note 14 4 3 18" xfId="40895" xr:uid="{5BE2EDAC-48A2-4834-A7D6-46069A3F2DF3}"/>
    <cellStyle name="Note 14 4 3 2" xfId="1443" xr:uid="{45796959-F1FE-4EDD-8456-38DC587E2610}"/>
    <cellStyle name="Note 14 4 3 2 2" xfId="5550" xr:uid="{7FB17DFF-9383-4990-A018-D23AA6E227CD}"/>
    <cellStyle name="Note 14 4 3 2 2 2" xfId="13765" xr:uid="{CD66A527-214B-4D85-98E9-FFD568D437CA}"/>
    <cellStyle name="Note 14 4 3 2 2 3" xfId="21629" xr:uid="{74732F8D-D8D3-4553-AF99-4DCA6307FEAA}"/>
    <cellStyle name="Note 14 4 3 2 2 4" xfId="29609" xr:uid="{8266FB6C-2AE4-427C-9572-38790EA84E12}"/>
    <cellStyle name="Note 14 4 3 2 2 5" xfId="37436" xr:uid="{7FCE930F-A6E1-4A83-AED7-08CB1555D7FE}"/>
    <cellStyle name="Note 14 4 3 2 2 6" xfId="45389" xr:uid="{906998A6-9669-499C-950E-78077EB7E298}"/>
    <cellStyle name="Note 14 4 3 2 3" xfId="9672" xr:uid="{1BB059EC-1FE0-49C0-84D9-973E37A2C04C}"/>
    <cellStyle name="Note 14 4 3 2 4" xfId="17534" xr:uid="{F929F1A0-F616-4CBB-9FA1-EFBF08BC117B}"/>
    <cellStyle name="Note 14 4 3 2 5" xfId="25545" xr:uid="{5A53838D-D9AB-4CAE-8E69-F5697AC3514B}"/>
    <cellStyle name="Note 14 4 3 2 6" xfId="33364" xr:uid="{0C375D7A-18EC-4899-AC9C-ED20ADE208D4}"/>
    <cellStyle name="Note 14 4 3 2 7" xfId="41325" xr:uid="{3E718FF0-2B86-4A0B-8D8A-23F9C0F43DAC}"/>
    <cellStyle name="Note 14 4 3 3" xfId="1786" xr:uid="{EE138E85-677F-4DBF-A25B-0E2988A41229}"/>
    <cellStyle name="Note 14 4 3 3 2" xfId="5869" xr:uid="{00BEF3BA-5BAB-42F2-8C3E-F63954C102C1}"/>
    <cellStyle name="Note 14 4 3 3 2 2" xfId="14084" xr:uid="{9D12122A-5BD4-45A0-95F8-9B656077723C}"/>
    <cellStyle name="Note 14 4 3 3 2 3" xfId="21948" xr:uid="{4DEB44B5-910D-4F02-955C-CCADD781CD4F}"/>
    <cellStyle name="Note 14 4 3 3 2 4" xfId="29928" xr:uid="{6B560E61-26C3-4759-A0A1-15ABD2F16869}"/>
    <cellStyle name="Note 14 4 3 3 2 5" xfId="37755" xr:uid="{4AAB3EDA-08E4-42D1-B916-115429092205}"/>
    <cellStyle name="Note 14 4 3 3 2 6" xfId="45708" xr:uid="{D7EE32DB-F70C-411A-808C-A610479280E1}"/>
    <cellStyle name="Note 14 4 3 3 3" xfId="10012" xr:uid="{EE8C4A32-05CC-4E1E-A158-9DC1F8B00543}"/>
    <cellStyle name="Note 14 4 3 3 4" xfId="17877" xr:uid="{30D84693-6602-49E6-ABC7-277CE2BCA67B}"/>
    <cellStyle name="Note 14 4 3 3 5" xfId="25884" xr:uid="{EE40258A-175B-4A58-B0C3-F33F5FB956DB}"/>
    <cellStyle name="Note 14 4 3 3 6" xfId="33707" xr:uid="{B99F9015-5184-4B86-A9A3-4E27D53EF1BC}"/>
    <cellStyle name="Note 14 4 3 3 7" xfId="41668" xr:uid="{BDE29090-2168-4413-9A42-ADFEDF7799F8}"/>
    <cellStyle name="Note 14 4 3 4" xfId="2120" xr:uid="{A409E2D4-6488-44A3-A4B2-729D1A537CB4}"/>
    <cellStyle name="Note 14 4 3 4 2" xfId="6194" xr:uid="{DF674C6E-E8B4-4459-934A-F528ED635A5B}"/>
    <cellStyle name="Note 14 4 3 4 2 2" xfId="14409" xr:uid="{777DB39C-F1CF-4814-967F-C53BA8A35964}"/>
    <cellStyle name="Note 14 4 3 4 2 3" xfId="22273" xr:uid="{7715C1E9-61AA-4507-A0E6-59C287FD0037}"/>
    <cellStyle name="Note 14 4 3 4 2 4" xfId="30253" xr:uid="{406BB702-25C3-479F-B5F9-E2CFFBBBD81C}"/>
    <cellStyle name="Note 14 4 3 4 2 5" xfId="38080" xr:uid="{3460B64D-7985-47A0-99E8-51D40CF7F081}"/>
    <cellStyle name="Note 14 4 3 4 2 6" xfId="46033" xr:uid="{4F73D6F8-F186-4AF7-9254-3AC96EBBF9EB}"/>
    <cellStyle name="Note 14 4 3 4 3" xfId="10346" xr:uid="{F6636E30-AEA6-41BF-99CB-32876EA0AF2E}"/>
    <cellStyle name="Note 14 4 3 4 4" xfId="18211" xr:uid="{E7CB5F7A-C85D-45CD-B568-0FD505A36DB8}"/>
    <cellStyle name="Note 14 4 3 4 5" xfId="26218" xr:uid="{7A78A0D1-2DCF-427D-9388-E18699B40BD9}"/>
    <cellStyle name="Note 14 4 3 4 6" xfId="34041" xr:uid="{04F1DD1A-41F7-4F8F-A33C-799D0A63F8B4}"/>
    <cellStyle name="Note 14 4 3 4 7" xfId="42002" xr:uid="{FDBDC0EB-A5BD-435C-8E0B-2563823A40AE}"/>
    <cellStyle name="Note 14 4 3 5" xfId="2440" xr:uid="{0356543F-F30D-4E8F-AA6C-8EEECDECF82F}"/>
    <cellStyle name="Note 14 4 3 5 2" xfId="6500" xr:uid="{300398A1-EF8E-4117-90A2-4276FD9350E6}"/>
    <cellStyle name="Note 14 4 3 5 2 2" xfId="14715" xr:uid="{23F9257A-8EE6-49C3-B38A-80E8C8D0D984}"/>
    <cellStyle name="Note 14 4 3 5 2 3" xfId="22579" xr:uid="{6E915D44-5B61-4DF0-B089-B823188A3E48}"/>
    <cellStyle name="Note 14 4 3 5 2 4" xfId="30559" xr:uid="{B8DE1BC0-3772-4A7C-84FE-098BB0347887}"/>
    <cellStyle name="Note 14 4 3 5 2 5" xfId="38386" xr:uid="{96C38779-CFA0-4655-AE3A-BBAADD33012C}"/>
    <cellStyle name="Note 14 4 3 5 2 6" xfId="46339" xr:uid="{D72EE0E5-6794-40FD-AF8E-1D4F41567BB0}"/>
    <cellStyle name="Note 14 4 3 5 3" xfId="10666" xr:uid="{C30340C7-AF09-457D-AC70-5B39DA0B321C}"/>
    <cellStyle name="Note 14 4 3 5 4" xfId="18531" xr:uid="{F1D0F26B-1777-4AEF-8A14-94DE63EAE84D}"/>
    <cellStyle name="Note 14 4 3 5 5" xfId="26534" xr:uid="{66021B0A-E074-4396-A8AF-8746C93259D5}"/>
    <cellStyle name="Note 14 4 3 5 6" xfId="34361" xr:uid="{076703F7-107A-4CF1-937B-586ED2F133CF}"/>
    <cellStyle name="Note 14 4 3 5 7" xfId="42322" xr:uid="{75CE96C0-F9E8-4945-A9C7-886F9586CF3D}"/>
    <cellStyle name="Note 14 4 3 6" xfId="2768" xr:uid="{963A1D5C-3CCE-4413-A341-AB5829C0B033}"/>
    <cellStyle name="Note 14 4 3 6 2" xfId="6818" xr:uid="{2CC73638-2B7F-48FA-A5C6-9D486255973D}"/>
    <cellStyle name="Note 14 4 3 6 2 2" xfId="15033" xr:uid="{1D05ACB0-DC0F-40EB-8978-1B15B34611CA}"/>
    <cellStyle name="Note 14 4 3 6 2 3" xfId="22897" xr:uid="{53F571BE-FBED-4027-8CC9-87D113500E68}"/>
    <cellStyle name="Note 14 4 3 6 2 4" xfId="30877" xr:uid="{52C96FD9-E8ED-4B08-98F8-B8059B786E2F}"/>
    <cellStyle name="Note 14 4 3 6 2 5" xfId="38704" xr:uid="{51C40E1D-3C99-4120-B310-8FF2A1691177}"/>
    <cellStyle name="Note 14 4 3 6 2 6" xfId="46657" xr:uid="{84D694D8-E706-49D4-8838-193E1033BF28}"/>
    <cellStyle name="Note 14 4 3 6 3" xfId="10994" xr:uid="{1C303F1D-CE34-4621-A110-B95A990A5A2D}"/>
    <cellStyle name="Note 14 4 3 6 4" xfId="18859" xr:uid="{24EA9D6F-C76D-4157-9501-5924AE056ED9}"/>
    <cellStyle name="Note 14 4 3 6 5" xfId="26862" xr:uid="{D32414FF-7AD6-4018-912E-7332A7AA5E93}"/>
    <cellStyle name="Note 14 4 3 6 6" xfId="34689" xr:uid="{AF3BBD9B-272C-45AB-A9EA-5A9BA24735C0}"/>
    <cellStyle name="Note 14 4 3 6 7" xfId="42650" xr:uid="{940BF118-B4C6-4EC4-A227-84AB8C8D8194}"/>
    <cellStyle name="Note 14 4 3 7" xfId="3082" xr:uid="{16516687-BB5E-468E-8024-3C527BBEEB12}"/>
    <cellStyle name="Note 14 4 3 7 2" xfId="7119" xr:uid="{42FAA0F9-10B3-4BA6-B993-C3F4716496ED}"/>
    <cellStyle name="Note 14 4 3 7 2 2" xfId="15334" xr:uid="{EBFF5683-570B-4E63-A2D5-FA5A942893D0}"/>
    <cellStyle name="Note 14 4 3 7 2 3" xfId="23198" xr:uid="{FA511181-B868-447C-A770-30986DFBC737}"/>
    <cellStyle name="Note 14 4 3 7 2 4" xfId="31178" xr:uid="{3DFA7658-D482-4CBC-BB63-2A63FE3B478A}"/>
    <cellStyle name="Note 14 4 3 7 2 5" xfId="39005" xr:uid="{535E5A28-5F23-449C-815A-0BFA9F35F18B}"/>
    <cellStyle name="Note 14 4 3 7 2 6" xfId="46958" xr:uid="{BD29C691-4E8D-4108-8EAD-0B01EB51CB95}"/>
    <cellStyle name="Note 14 4 3 7 3" xfId="11306" xr:uid="{DF25B929-77C2-4A25-9A23-1586F1627F24}"/>
    <cellStyle name="Note 14 4 3 7 4" xfId="19173" xr:uid="{1557C50D-1AED-4795-B263-46E04876878A}"/>
    <cellStyle name="Note 14 4 3 7 5" xfId="27173" xr:uid="{0C531770-F4A3-4010-90BF-0142A1F1D976}"/>
    <cellStyle name="Note 14 4 3 7 6" xfId="35003" xr:uid="{A742948C-1DFD-4DF7-B476-E7C88C8DC5E6}"/>
    <cellStyle name="Note 14 4 3 7 7" xfId="42964" xr:uid="{19E1584D-A38F-47EC-80FA-5B519B9B97AD}"/>
    <cellStyle name="Note 14 4 3 8" xfId="3398" xr:uid="{F0AE6A59-41DA-4ADF-9D89-43201401306F}"/>
    <cellStyle name="Note 14 4 3 8 2" xfId="7426" xr:uid="{36C2D7AA-A369-4352-8DD0-E43893D12225}"/>
    <cellStyle name="Note 14 4 3 8 2 2" xfId="15641" xr:uid="{1B27AFFE-6A6A-400A-801C-E37D8CDAE9EC}"/>
    <cellStyle name="Note 14 4 3 8 2 3" xfId="23505" xr:uid="{57B2E749-0EC7-4D29-A9A6-7AD503FDF058}"/>
    <cellStyle name="Note 14 4 3 8 2 4" xfId="31485" xr:uid="{D745035F-D990-45C2-B7F6-40BD93D1B7D0}"/>
    <cellStyle name="Note 14 4 3 8 2 5" xfId="39312" xr:uid="{6B3FBA72-4A81-469A-8CE2-7DF4F2023E25}"/>
    <cellStyle name="Note 14 4 3 8 2 6" xfId="47265" xr:uid="{7FFBC9B1-57BD-4A65-8DE4-A726197B43F8}"/>
    <cellStyle name="Note 14 4 3 8 3" xfId="11622" xr:uid="{580A2687-49C5-4BBF-BAA4-7CC7EA81D367}"/>
    <cellStyle name="Note 14 4 3 8 4" xfId="19489" xr:uid="{9B806C4C-680E-42CC-97E4-AA3788D1CF03}"/>
    <cellStyle name="Note 14 4 3 8 5" xfId="27489" xr:uid="{A9F50D7A-B112-45B3-965E-A0E404025ACD}"/>
    <cellStyle name="Note 14 4 3 8 6" xfId="35319" xr:uid="{BCE2ADC6-7277-4DA1-8136-0B42704ED4FA}"/>
    <cellStyle name="Note 14 4 3 8 7" xfId="43280" xr:uid="{5AFA5FCA-BD9E-4ADE-BD32-4E77EF2AA4A1}"/>
    <cellStyle name="Note 14 4 3 9" xfId="3693" xr:uid="{4448376E-1E58-4D9F-81CD-250B31031F78}"/>
    <cellStyle name="Note 14 4 3 9 2" xfId="7721" xr:uid="{F7C98936-00A1-4289-852F-33BF730E1168}"/>
    <cellStyle name="Note 14 4 3 9 2 2" xfId="15936" xr:uid="{22FAF69D-C966-463C-8314-534E0AD72A1C}"/>
    <cellStyle name="Note 14 4 3 9 2 3" xfId="23800" xr:uid="{C18EABC3-A35B-4AED-955D-39474B83D0B5}"/>
    <cellStyle name="Note 14 4 3 9 2 4" xfId="31780" xr:uid="{E01F0B82-B53A-4065-A078-6CC9BB2C1F65}"/>
    <cellStyle name="Note 14 4 3 9 2 5" xfId="39607" xr:uid="{D26D98B6-D9DB-4592-9E25-C3EB8F1F0FB4}"/>
    <cellStyle name="Note 14 4 3 9 2 6" xfId="47560" xr:uid="{1D8A5D60-9751-416F-85E2-ABDE65A5BE05}"/>
    <cellStyle name="Note 14 4 3 9 3" xfId="11917" xr:uid="{102C331A-4B7D-4976-AF9E-127E55701742}"/>
    <cellStyle name="Note 14 4 3 9 4" xfId="19784" xr:uid="{0F3928A5-4547-46A8-9F66-EC58ECF66903}"/>
    <cellStyle name="Note 14 4 3 9 5" xfId="27784" xr:uid="{4A0E77B3-20CA-49D5-9BDA-15697A5AB542}"/>
    <cellStyle name="Note 14 4 3 9 6" xfId="35614" xr:uid="{53294761-F9D4-41C6-B899-7126ACC899BF}"/>
    <cellStyle name="Note 14 4 3 9 7" xfId="43575" xr:uid="{AC258395-4A60-4FE4-93AE-476817D3310D}"/>
    <cellStyle name="Note 14 4 4" xfId="1053" xr:uid="{103E741F-2099-48D2-B935-457C85DA6F60}"/>
    <cellStyle name="Note 14 4 4 10" xfId="4031" xr:uid="{2B378DD4-C957-489D-837D-2569C29DEB88}"/>
    <cellStyle name="Note 14 4 4 10 2" xfId="8046" xr:uid="{455195D1-C567-42E1-A8E7-1DEDBABCC7FF}"/>
    <cellStyle name="Note 14 4 4 10 2 2" xfId="16261" xr:uid="{1286F976-7B57-4477-8CFD-56DE2A80E81B}"/>
    <cellStyle name="Note 14 4 4 10 2 3" xfId="24125" xr:uid="{AFC2ACB6-0C85-4821-8CF5-019FFEAE1851}"/>
    <cellStyle name="Note 14 4 4 10 2 4" xfId="32105" xr:uid="{03E4A5FA-30AB-4652-A4F3-FFA4DC0EE1AE}"/>
    <cellStyle name="Note 14 4 4 10 2 5" xfId="39932" xr:uid="{0A66AFEE-038E-4C09-97BD-70C891FF7311}"/>
    <cellStyle name="Note 14 4 4 10 2 6" xfId="47885" xr:uid="{2D2F61F2-CA51-4D14-9C4F-E16C08047C44}"/>
    <cellStyle name="Note 14 4 4 10 3" xfId="12253" xr:uid="{087BC9C5-7AC1-436F-8E92-F8782D3AF3FE}"/>
    <cellStyle name="Note 14 4 4 10 4" xfId="20122" xr:uid="{1B028609-320A-464D-9108-88ABC1651B81}"/>
    <cellStyle name="Note 14 4 4 10 5" xfId="28118" xr:uid="{91E3545A-3963-4336-B114-C0E8B3A1E7E9}"/>
    <cellStyle name="Note 14 4 4 10 6" xfId="35952" xr:uid="{1E71B06B-59DB-4CB6-A73D-7F3CE4179CED}"/>
    <cellStyle name="Note 14 4 4 10 7" xfId="43913" xr:uid="{B7BCDBF0-4205-4CAC-BC74-69D0A3EFA80B}"/>
    <cellStyle name="Note 14 4 4 11" xfId="4326" xr:uid="{C2DBA89D-11D2-47DB-89D3-3560DF70C165}"/>
    <cellStyle name="Note 14 4 4 11 2" xfId="8332" xr:uid="{118524C6-BE1E-49DE-B3A8-86D6EA644831}"/>
    <cellStyle name="Note 14 4 4 11 2 2" xfId="16547" xr:uid="{4411FEDB-07DC-43AF-9851-B225F24CBB7B}"/>
    <cellStyle name="Note 14 4 4 11 2 3" xfId="24411" xr:uid="{C0B4835E-240D-4098-A5A9-022699A2034B}"/>
    <cellStyle name="Note 14 4 4 11 2 4" xfId="32391" xr:uid="{E356AD8C-78A3-46E5-98C8-18F0997A3AC8}"/>
    <cellStyle name="Note 14 4 4 11 2 5" xfId="40218" xr:uid="{8218FDC2-5879-4CF2-B5EE-9C477D339988}"/>
    <cellStyle name="Note 14 4 4 11 2 6" xfId="48171" xr:uid="{65031B03-0C72-4454-98FD-B809A093DCB1}"/>
    <cellStyle name="Note 14 4 4 11 3" xfId="12548" xr:uid="{15D82B01-60E7-4C2B-9FE0-000090B8101E}"/>
    <cellStyle name="Note 14 4 4 11 4" xfId="20417" xr:uid="{ADF54369-D0D8-46F5-9DEB-7D37FF2CEDE1}"/>
    <cellStyle name="Note 14 4 4 11 5" xfId="28412" xr:uid="{0A3B43C8-0479-4398-8E53-5FDEE8C05951}"/>
    <cellStyle name="Note 14 4 4 11 6" xfId="36247" xr:uid="{3EC31103-927E-4215-B77C-4BF7AE5553F2}"/>
    <cellStyle name="Note 14 4 4 11 7" xfId="44208" xr:uid="{6A80153C-9C36-4B11-9D04-F678BFC634D7}"/>
    <cellStyle name="Note 14 4 4 12" xfId="4617" xr:uid="{F84E6BAA-58CC-4E56-836E-D9CB41958B8D}"/>
    <cellStyle name="Note 14 4 4 12 2" xfId="8611" xr:uid="{B8D66FDF-12A6-4765-B8C5-AD682945761E}"/>
    <cellStyle name="Note 14 4 4 12 2 2" xfId="16826" xr:uid="{0A729612-DA32-445F-B4EB-23DFC25DD141}"/>
    <cellStyle name="Note 14 4 4 12 2 3" xfId="24690" xr:uid="{218604CF-C704-49BC-A3E2-FC11D3523102}"/>
    <cellStyle name="Note 14 4 4 12 2 4" xfId="32670" xr:uid="{F3945706-C8A4-4CF2-A517-1DBAD694E004}"/>
    <cellStyle name="Note 14 4 4 12 2 5" xfId="40497" xr:uid="{356E4121-F04C-4B3A-9559-4F653ED97A78}"/>
    <cellStyle name="Note 14 4 4 12 2 6" xfId="48450" xr:uid="{F894A54B-47FF-4446-8AB0-2C9E2AF59314}"/>
    <cellStyle name="Note 14 4 4 12 3" xfId="12838" xr:uid="{F8F27508-D5C8-4F63-BAD9-3D2B3C441D12}"/>
    <cellStyle name="Note 14 4 4 12 4" xfId="20708" xr:uid="{ED1D1CC3-5B5E-4097-B433-7D79C9581DF9}"/>
    <cellStyle name="Note 14 4 4 12 5" xfId="28701" xr:uid="{EF598F0D-AF56-46B7-BA26-C865F3E63763}"/>
    <cellStyle name="Note 14 4 4 12 6" xfId="36538" xr:uid="{C8CBBFF1-4E65-42F5-A89C-0A8E2E3B8DF7}"/>
    <cellStyle name="Note 14 4 4 12 7" xfId="44499" xr:uid="{8D5363B2-304D-4059-A037-0AF2F2495F37}"/>
    <cellStyle name="Note 14 4 4 13" xfId="5188" xr:uid="{D737B604-C494-4C77-9606-6DA2A2E923CD}"/>
    <cellStyle name="Note 14 4 4 13 2" xfId="13403" xr:uid="{9CA5E09B-5AAA-49B2-B6A6-DB89A4206F91}"/>
    <cellStyle name="Note 14 4 4 13 3" xfId="21267" xr:uid="{F09279A7-10A4-48C8-A2B0-5BC4325E50DF}"/>
    <cellStyle name="Note 14 4 4 13 4" xfId="29247" xr:uid="{79C1DACA-269B-43B3-8516-DD3FB613D089}"/>
    <cellStyle name="Note 14 4 4 13 5" xfId="37074" xr:uid="{A756DF80-27D8-449C-93B8-BA6A36914309}"/>
    <cellStyle name="Note 14 4 4 13 6" xfId="45027" xr:uid="{27690AA0-F371-40A8-9F7A-0AA8A9259945}"/>
    <cellStyle name="Note 14 4 4 14" xfId="9282" xr:uid="{2EC4D9B1-C54D-4840-983D-B0820C4BF957}"/>
    <cellStyle name="Note 14 4 4 15" xfId="17144" xr:uid="{62D94D00-2BB4-41A8-A969-A114F09A76FF}"/>
    <cellStyle name="Note 14 4 4 16" xfId="25161" xr:uid="{118D3CA7-F743-4908-9A15-3DD1F191405D}"/>
    <cellStyle name="Note 14 4 4 17" xfId="32974" xr:uid="{21AE92B5-7A48-4171-9BA5-50CF2EF6FCF2}"/>
    <cellStyle name="Note 14 4 4 18" xfId="40935" xr:uid="{EF3FE00E-6C13-435E-95A0-39A8B7EE73B3}"/>
    <cellStyle name="Note 14 4 4 2" xfId="1483" xr:uid="{5909D9B8-DFF4-4BDE-AAE4-5A348023A2F8}"/>
    <cellStyle name="Note 14 4 4 2 2" xfId="5590" xr:uid="{214303A6-DEEA-4A86-8554-A050A4928C6C}"/>
    <cellStyle name="Note 14 4 4 2 2 2" xfId="13805" xr:uid="{DC46B2A9-956D-4B17-8BA1-5AC15B47706C}"/>
    <cellStyle name="Note 14 4 4 2 2 3" xfId="21669" xr:uid="{34E38192-FD61-4423-AFD1-BDA179F042A7}"/>
    <cellStyle name="Note 14 4 4 2 2 4" xfId="29649" xr:uid="{B0621495-725E-4F27-84D9-95C41F210226}"/>
    <cellStyle name="Note 14 4 4 2 2 5" xfId="37476" xr:uid="{663AB5CF-6A13-4086-9BA0-C34ABB336406}"/>
    <cellStyle name="Note 14 4 4 2 2 6" xfId="45429" xr:uid="{8FB4958B-0F69-430F-88BC-35F0721626B0}"/>
    <cellStyle name="Note 14 4 4 2 3" xfId="9712" xr:uid="{D535F826-20AE-438B-A8E9-CB8E1DF6553A}"/>
    <cellStyle name="Note 14 4 4 2 4" xfId="17574" xr:uid="{816E7B91-811E-4FFF-986D-FCFD2BCE499F}"/>
    <cellStyle name="Note 14 4 4 2 5" xfId="25585" xr:uid="{C7F968A2-6E34-475D-B0CB-16ACAD6D456C}"/>
    <cellStyle name="Note 14 4 4 2 6" xfId="33404" xr:uid="{929694B2-FBBB-4A9E-A603-4BFED3DCB90A}"/>
    <cellStyle name="Note 14 4 4 2 7" xfId="41365" xr:uid="{3BCBFC72-4E31-46E1-A2B5-263D1DC185E9}"/>
    <cellStyle name="Note 14 4 4 3" xfId="1826" xr:uid="{A0B4EA67-58EA-4E34-8FB6-7E6A34A5849F}"/>
    <cellStyle name="Note 14 4 4 3 2" xfId="5909" xr:uid="{2AB23EB0-CC95-432A-A302-BB2DE7A69332}"/>
    <cellStyle name="Note 14 4 4 3 2 2" xfId="14124" xr:uid="{A9BE9062-2C79-4516-A11F-26DD0CFBA60A}"/>
    <cellStyle name="Note 14 4 4 3 2 3" xfId="21988" xr:uid="{20DE56EC-33F0-43D0-B14F-1CB7BD600894}"/>
    <cellStyle name="Note 14 4 4 3 2 4" xfId="29968" xr:uid="{1BDB0CA2-93EB-4061-BE7C-7BAB5231926A}"/>
    <cellStyle name="Note 14 4 4 3 2 5" xfId="37795" xr:uid="{2FC5654B-6725-489C-8BD4-E6F29816DD93}"/>
    <cellStyle name="Note 14 4 4 3 2 6" xfId="45748" xr:uid="{A44772E2-6734-42A3-AA4E-C8BE0E756980}"/>
    <cellStyle name="Note 14 4 4 3 3" xfId="10052" xr:uid="{469E146D-09AF-4DD1-A7A0-66D989E66AF3}"/>
    <cellStyle name="Note 14 4 4 3 4" xfId="17917" xr:uid="{620145D4-90E7-4394-8B4E-76C8B4FDF9B1}"/>
    <cellStyle name="Note 14 4 4 3 5" xfId="25924" xr:uid="{67E01458-0CCD-4C41-AA53-CAB0E7F000B8}"/>
    <cellStyle name="Note 14 4 4 3 6" xfId="33747" xr:uid="{47ACF8C7-34DC-49B9-8F22-67FB77D02C5F}"/>
    <cellStyle name="Note 14 4 4 3 7" xfId="41708" xr:uid="{4234E1BA-2D2A-4285-8BB4-310F6AF3F5ED}"/>
    <cellStyle name="Note 14 4 4 4" xfId="2160" xr:uid="{43608DB1-F66F-4BD4-B68D-C36E77147FEC}"/>
    <cellStyle name="Note 14 4 4 4 2" xfId="6234" xr:uid="{AD233310-16A8-44C4-9BD7-DB29D182E100}"/>
    <cellStyle name="Note 14 4 4 4 2 2" xfId="14449" xr:uid="{0CD52D18-CA4C-4D00-8D68-91B3DA729F5F}"/>
    <cellStyle name="Note 14 4 4 4 2 3" xfId="22313" xr:uid="{61F7289D-D8C0-45AA-988C-E40C117E6D78}"/>
    <cellStyle name="Note 14 4 4 4 2 4" xfId="30293" xr:uid="{A301C7B4-4DD1-4A31-BF69-5F69F4DAB462}"/>
    <cellStyle name="Note 14 4 4 4 2 5" xfId="38120" xr:uid="{F9D3CAF8-9247-4A94-A007-3FEFB9A11DA1}"/>
    <cellStyle name="Note 14 4 4 4 2 6" xfId="46073" xr:uid="{39C9737D-F9F9-4D31-8DEA-4EF336D112E4}"/>
    <cellStyle name="Note 14 4 4 4 3" xfId="10386" xr:uid="{2932E136-2323-4D8A-83E5-635DD28D1C7D}"/>
    <cellStyle name="Note 14 4 4 4 4" xfId="18251" xr:uid="{45D2DE95-6EBD-439C-B8E9-E96947679D48}"/>
    <cellStyle name="Note 14 4 4 4 5" xfId="26258" xr:uid="{E5A84D44-6992-4130-8ECD-BECA61DAE452}"/>
    <cellStyle name="Note 14 4 4 4 6" xfId="34081" xr:uid="{46187F0A-66FF-459D-A097-FE04AB21ADDF}"/>
    <cellStyle name="Note 14 4 4 4 7" xfId="42042" xr:uid="{52F8B58E-D81E-4175-932C-CF4CF5A185B3}"/>
    <cellStyle name="Note 14 4 4 5" xfId="2480" xr:uid="{C3A22C03-0BC2-414B-A3FC-451EC7EA78D1}"/>
    <cellStyle name="Note 14 4 4 5 2" xfId="6540" xr:uid="{2187E59C-EE26-48C6-A70C-E6431D5925F0}"/>
    <cellStyle name="Note 14 4 4 5 2 2" xfId="14755" xr:uid="{F6CF2382-4220-49AD-97E7-11896CD13AA9}"/>
    <cellStyle name="Note 14 4 4 5 2 3" xfId="22619" xr:uid="{AE16C5D9-8257-48DE-9839-74FBBE583AD0}"/>
    <cellStyle name="Note 14 4 4 5 2 4" xfId="30599" xr:uid="{2D17B23B-6F5F-48EB-873E-473D64F0896C}"/>
    <cellStyle name="Note 14 4 4 5 2 5" xfId="38426" xr:uid="{4AFE28A8-E35C-4D48-9219-257C80FE2FC1}"/>
    <cellStyle name="Note 14 4 4 5 2 6" xfId="46379" xr:uid="{25EDAF02-B943-4972-B573-090B90D8DC1F}"/>
    <cellStyle name="Note 14 4 4 5 3" xfId="10706" xr:uid="{A86C44BB-738A-4625-B69F-26FE016893CD}"/>
    <cellStyle name="Note 14 4 4 5 4" xfId="18571" xr:uid="{39C2101F-F6CB-4F0A-B7D7-8EE35F1A8A40}"/>
    <cellStyle name="Note 14 4 4 5 5" xfId="26574" xr:uid="{2BC53073-E3F8-45A9-B92B-A898FF976F01}"/>
    <cellStyle name="Note 14 4 4 5 6" xfId="34401" xr:uid="{B4E78ED6-1920-41E4-8589-129611570AE3}"/>
    <cellStyle name="Note 14 4 4 5 7" xfId="42362" xr:uid="{79CBDBD4-CA26-454E-8E43-35D758F3D2DE}"/>
    <cellStyle name="Note 14 4 4 6" xfId="2808" xr:uid="{8692A787-3FB7-42D4-A0E8-4457738D5CA9}"/>
    <cellStyle name="Note 14 4 4 6 2" xfId="6858" xr:uid="{B172D2EC-B163-438C-A960-28FA98278214}"/>
    <cellStyle name="Note 14 4 4 6 2 2" xfId="15073" xr:uid="{64A7FC5C-29AF-43AF-87C7-57A402D3844E}"/>
    <cellStyle name="Note 14 4 4 6 2 3" xfId="22937" xr:uid="{2B64396F-3443-499D-AA46-FDC095D3BBD0}"/>
    <cellStyle name="Note 14 4 4 6 2 4" xfId="30917" xr:uid="{336533C7-7C0C-4102-89F8-C497C5FE5492}"/>
    <cellStyle name="Note 14 4 4 6 2 5" xfId="38744" xr:uid="{F179900E-0F3B-4AC0-B3A5-CFB07D4C020C}"/>
    <cellStyle name="Note 14 4 4 6 2 6" xfId="46697" xr:uid="{B906830F-E6A1-4794-9625-E7993BB8304D}"/>
    <cellStyle name="Note 14 4 4 6 3" xfId="11034" xr:uid="{03EE9967-B43E-49BC-8E17-46CEDD46C8A1}"/>
    <cellStyle name="Note 14 4 4 6 4" xfId="18899" xr:uid="{3457381E-4CF4-4DC7-AD4C-441FFC4A745F}"/>
    <cellStyle name="Note 14 4 4 6 5" xfId="26902" xr:uid="{0DC99C50-8B4B-4ACA-AEC6-7CAE412C2BCF}"/>
    <cellStyle name="Note 14 4 4 6 6" xfId="34729" xr:uid="{59966DB8-1131-45FE-9D72-959707C1DB09}"/>
    <cellStyle name="Note 14 4 4 6 7" xfId="42690" xr:uid="{93BA2A2F-A9DB-4FF1-8762-D16AEA8487F3}"/>
    <cellStyle name="Note 14 4 4 7" xfId="3122" xr:uid="{6AF483F7-0D65-4A6B-A0D1-057D8EFE74FF}"/>
    <cellStyle name="Note 14 4 4 7 2" xfId="7159" xr:uid="{D3AE7B6F-4E91-4F6A-BE48-043F805F2B11}"/>
    <cellStyle name="Note 14 4 4 7 2 2" xfId="15374" xr:uid="{A8E5CA18-DD37-4626-8EEF-281C9BEDE9E8}"/>
    <cellStyle name="Note 14 4 4 7 2 3" xfId="23238" xr:uid="{3390715A-7C56-4B5D-ACE7-AC9EE4F25620}"/>
    <cellStyle name="Note 14 4 4 7 2 4" xfId="31218" xr:uid="{749F120E-E512-4160-B8ED-032011613847}"/>
    <cellStyle name="Note 14 4 4 7 2 5" xfId="39045" xr:uid="{61152D7E-B9CA-451C-BA2C-CAD93DF000B1}"/>
    <cellStyle name="Note 14 4 4 7 2 6" xfId="46998" xr:uid="{1131FB7C-03F8-4ACB-B76C-C1CEFFFA8A13}"/>
    <cellStyle name="Note 14 4 4 7 3" xfId="11346" xr:uid="{556CD41A-3F8F-45D4-B25E-02500F30F2A9}"/>
    <cellStyle name="Note 14 4 4 7 4" xfId="19213" xr:uid="{107663A2-1952-443B-BC28-11F2FD5338EB}"/>
    <cellStyle name="Note 14 4 4 7 5" xfId="27213" xr:uid="{DC5C893E-14A5-4740-B3B7-76BC0D3EC724}"/>
    <cellStyle name="Note 14 4 4 7 6" xfId="35043" xr:uid="{E8E3EB0C-5444-4755-917F-DB4A3337552E}"/>
    <cellStyle name="Note 14 4 4 7 7" xfId="43004" xr:uid="{4275D510-88B2-43AB-80C3-4F06E691C516}"/>
    <cellStyle name="Note 14 4 4 8" xfId="3438" xr:uid="{38D0A9FC-3547-4F6E-A459-38B47F06F5BE}"/>
    <cellStyle name="Note 14 4 4 8 2" xfId="7466" xr:uid="{518AEC34-3921-48B6-B23F-D0AD9815FC25}"/>
    <cellStyle name="Note 14 4 4 8 2 2" xfId="15681" xr:uid="{D989D3DF-E6C1-4D61-8535-D4E5FE74C50C}"/>
    <cellStyle name="Note 14 4 4 8 2 3" xfId="23545" xr:uid="{B6F64358-6C3C-4502-ABF5-47528409A0CB}"/>
    <cellStyle name="Note 14 4 4 8 2 4" xfId="31525" xr:uid="{6C34757F-62E2-4938-8951-90870282E010}"/>
    <cellStyle name="Note 14 4 4 8 2 5" xfId="39352" xr:uid="{49508605-061E-41F5-8288-4C47B7A57983}"/>
    <cellStyle name="Note 14 4 4 8 2 6" xfId="47305" xr:uid="{DE8667E3-5435-4CD6-B062-26484859D743}"/>
    <cellStyle name="Note 14 4 4 8 3" xfId="11662" xr:uid="{268F7B9F-ECF4-432F-B09C-4AA42D4CBF1B}"/>
    <cellStyle name="Note 14 4 4 8 4" xfId="19529" xr:uid="{E56F756A-2C91-4E0C-8C36-87C82DA082D7}"/>
    <cellStyle name="Note 14 4 4 8 5" xfId="27529" xr:uid="{39FB6569-98BC-4248-80AA-360A994ED5DE}"/>
    <cellStyle name="Note 14 4 4 8 6" xfId="35359" xr:uid="{85160EAF-5272-4EF4-9CB9-21FB635B1D48}"/>
    <cellStyle name="Note 14 4 4 8 7" xfId="43320" xr:uid="{FC7C9209-C9FE-4A8E-8110-376019EBAAB8}"/>
    <cellStyle name="Note 14 4 4 9" xfId="3733" xr:uid="{4FD46DB6-8D70-4BA8-A904-64E86F4E4C28}"/>
    <cellStyle name="Note 14 4 4 9 2" xfId="7761" xr:uid="{11303DE9-F7A8-4294-813F-7ACABF278771}"/>
    <cellStyle name="Note 14 4 4 9 2 2" xfId="15976" xr:uid="{9F49F52C-D16E-4CFB-AB9B-970F9EDB6271}"/>
    <cellStyle name="Note 14 4 4 9 2 3" xfId="23840" xr:uid="{FA7F0ED2-C5B3-47D6-91CD-09B87633511C}"/>
    <cellStyle name="Note 14 4 4 9 2 4" xfId="31820" xr:uid="{D9541CF2-4AA7-4016-AB64-29FB15F5CC0C}"/>
    <cellStyle name="Note 14 4 4 9 2 5" xfId="39647" xr:uid="{41066506-DA48-4B4C-9E7B-155194ED8207}"/>
    <cellStyle name="Note 14 4 4 9 2 6" xfId="47600" xr:uid="{64B9A7DB-003C-4F21-A736-26AE3BA960D6}"/>
    <cellStyle name="Note 14 4 4 9 3" xfId="11957" xr:uid="{7CAA74AE-FC61-4DB3-AAB4-9F76436835D0}"/>
    <cellStyle name="Note 14 4 4 9 4" xfId="19824" xr:uid="{33DEB619-DEFA-401D-9EF6-B3EF46A29162}"/>
    <cellStyle name="Note 14 4 4 9 5" xfId="27824" xr:uid="{63E60B6A-C1B1-4C03-B5FE-32C27A49A2C8}"/>
    <cellStyle name="Note 14 4 4 9 6" xfId="35654" xr:uid="{9E2F3713-EF86-4151-A9B6-BA7938697DF1}"/>
    <cellStyle name="Note 14 4 4 9 7" xfId="43615" xr:uid="{0161E8B8-EB46-412C-84A3-33CAE85703E4}"/>
    <cellStyle name="Note 14 4 5" xfId="1096" xr:uid="{65DF0400-205F-4FD4-9F47-766C4B9DEBDB}"/>
    <cellStyle name="Note 14 4 5 10" xfId="4074" xr:uid="{D0C59E79-56A8-4AD7-AACD-E5A63254958A}"/>
    <cellStyle name="Note 14 4 5 10 2" xfId="8085" xr:uid="{0593113D-30D6-4C02-9FAF-10BFE1D54E87}"/>
    <cellStyle name="Note 14 4 5 10 2 2" xfId="16300" xr:uid="{EEADDB56-EA6E-484A-AFB4-2BE46FE1B1C1}"/>
    <cellStyle name="Note 14 4 5 10 2 3" xfId="24164" xr:uid="{252D18F5-A18D-4283-B8FD-1AC1A99DA07C}"/>
    <cellStyle name="Note 14 4 5 10 2 4" xfId="32144" xr:uid="{81D8C9A8-5EE6-4967-82CF-69227DA8DB2D}"/>
    <cellStyle name="Note 14 4 5 10 2 5" xfId="39971" xr:uid="{E7E58340-B3C8-4835-8091-C85168EBA8E2}"/>
    <cellStyle name="Note 14 4 5 10 2 6" xfId="47924" xr:uid="{9F7004AF-61EA-47FB-AF16-021900FA1685}"/>
    <cellStyle name="Note 14 4 5 10 3" xfId="12296" xr:uid="{92C1C8B2-2A2A-49B7-BFE2-58292F125FCE}"/>
    <cellStyle name="Note 14 4 5 10 4" xfId="20165" xr:uid="{D4C4B646-D7D5-4C20-B2C8-4195D6DA0BCE}"/>
    <cellStyle name="Note 14 4 5 10 5" xfId="28161" xr:uid="{CCF8A7BD-2787-4556-8196-F4049B1E7D08}"/>
    <cellStyle name="Note 14 4 5 10 6" xfId="35995" xr:uid="{9C0FFDE9-96F7-4666-94FD-E38E708F6F99}"/>
    <cellStyle name="Note 14 4 5 10 7" xfId="43956" xr:uid="{40A1E847-3214-4A85-B259-9BA0E5E1B197}"/>
    <cellStyle name="Note 14 4 5 11" xfId="4365" xr:uid="{A2994DFA-433D-47D6-AFE6-36A03D37C70A}"/>
    <cellStyle name="Note 14 4 5 11 2" xfId="8371" xr:uid="{8D7896E1-9821-4877-9423-E9F978E0515E}"/>
    <cellStyle name="Note 14 4 5 11 2 2" xfId="16586" xr:uid="{7FB25BF1-ED81-421F-8ED7-666B51E13D28}"/>
    <cellStyle name="Note 14 4 5 11 2 3" xfId="24450" xr:uid="{D9A37516-F67C-49F6-A0FA-5B330F1C505B}"/>
    <cellStyle name="Note 14 4 5 11 2 4" xfId="32430" xr:uid="{739899E6-F02B-4B68-9EC7-13E6D84E252F}"/>
    <cellStyle name="Note 14 4 5 11 2 5" xfId="40257" xr:uid="{814E59EC-CBC7-4F98-9B8E-32AA6AD228EA}"/>
    <cellStyle name="Note 14 4 5 11 2 6" xfId="48210" xr:uid="{9ED78BCA-1519-4E70-BD4A-D1ED2A697475}"/>
    <cellStyle name="Note 14 4 5 11 3" xfId="12587" xr:uid="{521027B4-9D85-410E-ABA2-D22C4259D687}"/>
    <cellStyle name="Note 14 4 5 11 4" xfId="20456" xr:uid="{CFE63BF6-6120-44F6-ADD4-AEB61951993D}"/>
    <cellStyle name="Note 14 4 5 11 5" xfId="28451" xr:uid="{25785511-1AC8-45C1-A906-3D16342E0EDE}"/>
    <cellStyle name="Note 14 4 5 11 6" xfId="36286" xr:uid="{E2BB1039-4ADA-4631-A3CB-FDB0AE97AC06}"/>
    <cellStyle name="Note 14 4 5 11 7" xfId="44247" xr:uid="{2481555F-4FD1-45E0-A707-076727AA5927}"/>
    <cellStyle name="Note 14 4 5 12" xfId="4660" xr:uid="{44EA4703-738D-480F-8D7F-15FD9ECBD074}"/>
    <cellStyle name="Note 14 4 5 12 2" xfId="8650" xr:uid="{19B97E05-04FE-44F8-835C-B6F450E48837}"/>
    <cellStyle name="Note 14 4 5 12 2 2" xfId="16865" xr:uid="{B8720CA9-C14D-468E-9D2D-8CE467092EF0}"/>
    <cellStyle name="Note 14 4 5 12 2 3" xfId="24729" xr:uid="{84D5B7B1-E17D-4848-AD9A-CA93C166D5F8}"/>
    <cellStyle name="Note 14 4 5 12 2 4" xfId="32709" xr:uid="{C1CB0ADF-5DF0-4127-B562-4565E32D1D92}"/>
    <cellStyle name="Note 14 4 5 12 2 5" xfId="40536" xr:uid="{4695FB3E-89CB-47CE-BB55-C64B465DCFF6}"/>
    <cellStyle name="Note 14 4 5 12 2 6" xfId="48489" xr:uid="{295FE55B-BBBD-4C72-8063-1034A88CABC1}"/>
    <cellStyle name="Note 14 4 5 12 3" xfId="12881" xr:uid="{D256E68B-A752-4DFF-98FC-E9A0BD9A7C9C}"/>
    <cellStyle name="Note 14 4 5 12 4" xfId="20751" xr:uid="{AAD2D24D-7E93-4864-9ED6-5D5D9B6EAB6C}"/>
    <cellStyle name="Note 14 4 5 12 5" xfId="28744" xr:uid="{BF73F206-37FB-4EE2-B4DB-7C078E66B042}"/>
    <cellStyle name="Note 14 4 5 12 6" xfId="36581" xr:uid="{F47AE1BC-838F-4BCA-B494-90D24E46D304}"/>
    <cellStyle name="Note 14 4 5 12 7" xfId="44542" xr:uid="{6571E2B5-06CD-45D4-847F-6244C7E4E6B9}"/>
    <cellStyle name="Note 14 4 5 13" xfId="5227" xr:uid="{38DFA176-1606-46E9-9671-2ACE66AD5486}"/>
    <cellStyle name="Note 14 4 5 13 2" xfId="13442" xr:uid="{DD0FE66E-7F0D-4749-A4F5-79256BE38854}"/>
    <cellStyle name="Note 14 4 5 13 3" xfId="21306" xr:uid="{EAC03195-9682-49AF-A449-B8A4A3AF6A74}"/>
    <cellStyle name="Note 14 4 5 13 4" xfId="29286" xr:uid="{029D98EB-A398-4D62-B9AB-021B7D88AA65}"/>
    <cellStyle name="Note 14 4 5 13 5" xfId="37113" xr:uid="{B77545A5-11DE-49B5-B7F6-EB66F808F1B7}"/>
    <cellStyle name="Note 14 4 5 13 6" xfId="45066" xr:uid="{E7A32EC4-8D6C-4740-A01F-0AF9EF259D4C}"/>
    <cellStyle name="Note 14 4 5 14" xfId="9325" xr:uid="{4D681D0B-2EB4-417A-A1E6-55ABC38E0C9E}"/>
    <cellStyle name="Note 14 4 5 15" xfId="17187" xr:uid="{8EA9C2E0-3B28-4A11-AC11-0A87E248AB6B}"/>
    <cellStyle name="Note 14 4 5 16" xfId="25203" xr:uid="{00D4A728-0B97-4E8C-BB56-C58ACB77F433}"/>
    <cellStyle name="Note 14 4 5 17" xfId="33017" xr:uid="{CADF4ADF-80D8-4069-BA9F-DE21C9B7959B}"/>
    <cellStyle name="Note 14 4 5 18" xfId="40978" xr:uid="{04BA00A3-1A7E-437F-B613-5BC34281D2E4}"/>
    <cellStyle name="Note 14 4 5 2" xfId="1526" xr:uid="{A2FB7E0E-0180-48FF-9B4F-BEB5302E352A}"/>
    <cellStyle name="Note 14 4 5 2 2" xfId="5629" xr:uid="{A6946D27-FEA3-4365-89F6-12C87F67FD02}"/>
    <cellStyle name="Note 14 4 5 2 2 2" xfId="13844" xr:uid="{D7BF976A-FF90-41E6-853E-5AC4F3728FE4}"/>
    <cellStyle name="Note 14 4 5 2 2 3" xfId="21708" xr:uid="{C49C8257-8575-48D8-895D-47EB546872FF}"/>
    <cellStyle name="Note 14 4 5 2 2 4" xfId="29688" xr:uid="{B68CB7F6-4E51-4862-BC11-63D71FE97F41}"/>
    <cellStyle name="Note 14 4 5 2 2 5" xfId="37515" xr:uid="{ABCBCC1F-7461-46CF-9DBD-BB14AF4A0498}"/>
    <cellStyle name="Note 14 4 5 2 2 6" xfId="45468" xr:uid="{00850021-7726-48BB-BB01-748B2C7E7E0E}"/>
    <cellStyle name="Note 14 4 5 2 3" xfId="9754" xr:uid="{4DBF7B89-055E-4CE7-9405-B0C6573CC63B}"/>
    <cellStyle name="Note 14 4 5 2 4" xfId="17617" xr:uid="{A91B5480-BB66-4AE3-AF92-B2055A857BBC}"/>
    <cellStyle name="Note 14 4 5 2 5" xfId="25628" xr:uid="{CA9E2EFF-BB8C-40DB-A301-AEEC43AEADA2}"/>
    <cellStyle name="Note 14 4 5 2 6" xfId="33447" xr:uid="{C1DF9B0E-F9C1-46E3-A5DB-8ACDA3D7BE45}"/>
    <cellStyle name="Note 14 4 5 2 7" xfId="41408" xr:uid="{E8A947C1-8B2B-4A3E-8844-8EB01DF645C5}"/>
    <cellStyle name="Note 14 4 5 3" xfId="1869" xr:uid="{E938DF7F-DA06-419B-8100-99C594E3F7B0}"/>
    <cellStyle name="Note 14 4 5 3 2" xfId="5948" xr:uid="{2268E7B7-38AC-4AD1-9CED-60CEEAAA8B6B}"/>
    <cellStyle name="Note 14 4 5 3 2 2" xfId="14163" xr:uid="{F811FE1F-5914-4053-8997-C9E6BF93DA94}"/>
    <cellStyle name="Note 14 4 5 3 2 3" xfId="22027" xr:uid="{E6F45D21-6D7C-4727-ADEC-9AFEA6E90C04}"/>
    <cellStyle name="Note 14 4 5 3 2 4" xfId="30007" xr:uid="{F6C6F979-6099-485E-91B3-FC5A03B8681E}"/>
    <cellStyle name="Note 14 4 5 3 2 5" xfId="37834" xr:uid="{990E11F5-44CE-408C-9987-2139F5FFE38A}"/>
    <cellStyle name="Note 14 4 5 3 2 6" xfId="45787" xr:uid="{BBEB7A95-C4ED-4D42-85C6-A69CE88556E9}"/>
    <cellStyle name="Note 14 4 5 3 3" xfId="10095" xr:uid="{C0856760-5955-4060-AF88-A065082D3FD2}"/>
    <cellStyle name="Note 14 4 5 3 4" xfId="17960" xr:uid="{D40A2AD7-595F-4B16-8F53-B68E44D4B07C}"/>
    <cellStyle name="Note 14 4 5 3 5" xfId="25967" xr:uid="{4673ABF5-91D4-4A58-AC14-9E06C91EB038}"/>
    <cellStyle name="Note 14 4 5 3 6" xfId="33790" xr:uid="{A592D5D8-D3A4-4C3F-8694-0C2D2F5F3EB5}"/>
    <cellStyle name="Note 14 4 5 3 7" xfId="41751" xr:uid="{24D5ECF3-5C15-4B9E-B2EA-792811586A8D}"/>
    <cellStyle name="Note 14 4 5 4" xfId="2203" xr:uid="{BFE20401-C3A2-41B7-AD78-177877B774AE}"/>
    <cellStyle name="Note 14 4 5 4 2" xfId="6277" xr:uid="{1F55A126-FEFB-4C81-AFA2-B89B4D6987F3}"/>
    <cellStyle name="Note 14 4 5 4 2 2" xfId="14492" xr:uid="{6BE658F3-9FA3-470F-844B-191E6DA2BA6E}"/>
    <cellStyle name="Note 14 4 5 4 2 3" xfId="22356" xr:uid="{0224A255-7E26-42BF-B2D3-082158A94F11}"/>
    <cellStyle name="Note 14 4 5 4 2 4" xfId="30336" xr:uid="{2406E71C-C498-4D40-956D-831E9BFBF2C9}"/>
    <cellStyle name="Note 14 4 5 4 2 5" xfId="38163" xr:uid="{5B2F3C3E-F4B0-43CA-BB32-D1DA6F68F107}"/>
    <cellStyle name="Note 14 4 5 4 2 6" xfId="46116" xr:uid="{695BD6A0-852D-479D-8D2C-3B5C997DD910}"/>
    <cellStyle name="Note 14 4 5 4 3" xfId="10429" xr:uid="{CDDF8CFC-3705-4750-8D3A-1D362C34085D}"/>
    <cellStyle name="Note 14 4 5 4 4" xfId="18294" xr:uid="{CBC46E51-E376-4F3C-B768-8BC4558D8D62}"/>
    <cellStyle name="Note 14 4 5 4 5" xfId="26301" xr:uid="{56487E87-3599-4D19-8C56-1504FAE23739}"/>
    <cellStyle name="Note 14 4 5 4 6" xfId="34124" xr:uid="{E4AE0C24-84A1-47F0-B9F2-5E2F79F85625}"/>
    <cellStyle name="Note 14 4 5 4 7" xfId="42085" xr:uid="{26F2F080-6A1F-4604-87D5-2FCE30FD8A0D}"/>
    <cellStyle name="Note 14 4 5 5" xfId="2523" xr:uid="{2D5E1F63-CBC1-4991-B5AB-3CC6771F2ED8}"/>
    <cellStyle name="Note 14 4 5 5 2" xfId="6579" xr:uid="{F21D6ED4-FAB2-4254-9B79-096CA37AFF37}"/>
    <cellStyle name="Note 14 4 5 5 2 2" xfId="14794" xr:uid="{DECBEF4D-31F1-4CFA-AF84-B2F6F067EFEE}"/>
    <cellStyle name="Note 14 4 5 5 2 3" xfId="22658" xr:uid="{AC5337E8-9085-4667-BB7D-682A93DBC25E}"/>
    <cellStyle name="Note 14 4 5 5 2 4" xfId="30638" xr:uid="{E731180A-3375-46DA-9065-395AF52E324D}"/>
    <cellStyle name="Note 14 4 5 5 2 5" xfId="38465" xr:uid="{6B032581-ADB7-49B7-8C82-FDC119A6AB21}"/>
    <cellStyle name="Note 14 4 5 5 2 6" xfId="46418" xr:uid="{5814F625-A30F-414D-A7E2-607519FCD473}"/>
    <cellStyle name="Note 14 4 5 5 3" xfId="10749" xr:uid="{89799940-BF64-4868-8C51-A4DF13464B07}"/>
    <cellStyle name="Note 14 4 5 5 4" xfId="18614" xr:uid="{E98DBBAA-94FE-4469-9C5D-270D69CD1DF2}"/>
    <cellStyle name="Note 14 4 5 5 5" xfId="26617" xr:uid="{0BD3447F-9C9A-4DBE-B1A1-1B1B0695A885}"/>
    <cellStyle name="Note 14 4 5 5 6" xfId="34444" xr:uid="{B40D9082-5576-46C9-B504-051C0F8B5CBA}"/>
    <cellStyle name="Note 14 4 5 5 7" xfId="42405" xr:uid="{ECB4EB26-9D15-4A0D-8B46-5C4B1CBA427E}"/>
    <cellStyle name="Note 14 4 5 6" xfId="2849" xr:uid="{056D8018-3B31-4B1F-91A0-16BA61E65BE4}"/>
    <cellStyle name="Note 14 4 5 6 2" xfId="6899" xr:uid="{CE33874F-47E3-4EA4-97EC-EB73079F9C0B}"/>
    <cellStyle name="Note 14 4 5 6 2 2" xfId="15114" xr:uid="{7EEDA811-9079-4B3A-BCB1-0F71FF342F38}"/>
    <cellStyle name="Note 14 4 5 6 2 3" xfId="22978" xr:uid="{810E41BA-B0D2-4D39-8DE2-2F8E54C41B79}"/>
    <cellStyle name="Note 14 4 5 6 2 4" xfId="30958" xr:uid="{17A0EFE4-3D7A-4B61-A95A-7256EEE04312}"/>
    <cellStyle name="Note 14 4 5 6 2 5" xfId="38785" xr:uid="{FC857128-79C4-4D90-AD78-14F2DDA28765}"/>
    <cellStyle name="Note 14 4 5 6 2 6" xfId="46738" xr:uid="{9015CA9F-1A8A-489F-B4C5-448502E803BF}"/>
    <cellStyle name="Note 14 4 5 6 3" xfId="11075" xr:uid="{8F351FE9-4DC6-40F7-9214-0539424D2F21}"/>
    <cellStyle name="Note 14 4 5 6 4" xfId="18940" xr:uid="{3CD239DA-0A52-4634-9E80-6441A3F22871}"/>
    <cellStyle name="Note 14 4 5 6 5" xfId="26943" xr:uid="{085B0884-D8C3-40FF-B314-8B55916B22DB}"/>
    <cellStyle name="Note 14 4 5 6 6" xfId="34770" xr:uid="{E75CB8FF-25DE-4EF5-B440-ED2617ABE5DC}"/>
    <cellStyle name="Note 14 4 5 6 7" xfId="42731" xr:uid="{5EE102C1-112C-42DF-8DB2-1E63513A4FB6}"/>
    <cellStyle name="Note 14 4 5 7" xfId="3165" xr:uid="{FAA26FE0-4616-48C3-AE18-DAA472AC9A3C}"/>
    <cellStyle name="Note 14 4 5 7 2" xfId="7198" xr:uid="{04E35FFF-6BA0-4A70-A4DD-9B46CD6BE1F6}"/>
    <cellStyle name="Note 14 4 5 7 2 2" xfId="15413" xr:uid="{35CD96D1-57DA-494E-BF4C-E392746A9C67}"/>
    <cellStyle name="Note 14 4 5 7 2 3" xfId="23277" xr:uid="{09C9C821-B670-40B2-BF8A-53C4B1C2D094}"/>
    <cellStyle name="Note 14 4 5 7 2 4" xfId="31257" xr:uid="{22E4765F-B2BF-44CE-BBA0-8592A30D47D7}"/>
    <cellStyle name="Note 14 4 5 7 2 5" xfId="39084" xr:uid="{AEB1E5AE-8683-412B-A12A-304E58582199}"/>
    <cellStyle name="Note 14 4 5 7 2 6" xfId="47037" xr:uid="{D8C259B6-B845-42B7-AEA1-C08F1194E946}"/>
    <cellStyle name="Note 14 4 5 7 3" xfId="11389" xr:uid="{FFE60CEB-A7AF-4DFB-A919-435BD1F80AE9}"/>
    <cellStyle name="Note 14 4 5 7 4" xfId="19256" xr:uid="{85F15F94-0660-41CD-B533-D0D0909ECF97}"/>
    <cellStyle name="Note 14 4 5 7 5" xfId="27256" xr:uid="{98C99C5A-0F48-4B38-8250-D46AF8AC0481}"/>
    <cellStyle name="Note 14 4 5 7 6" xfId="35086" xr:uid="{77768E34-C568-4199-B65A-EFDB71488589}"/>
    <cellStyle name="Note 14 4 5 7 7" xfId="43047" xr:uid="{34525A8C-9908-4EB0-87FD-BC5A6E8352D5}"/>
    <cellStyle name="Note 14 4 5 8" xfId="3478" xr:uid="{794A7463-DFD1-4B24-A52D-62DE8D384B28}"/>
    <cellStyle name="Note 14 4 5 8 2" xfId="7506" xr:uid="{9002F9C2-646F-4A86-A387-915E69914AB5}"/>
    <cellStyle name="Note 14 4 5 8 2 2" xfId="15721" xr:uid="{48F8BF76-89F5-4F61-8A7F-F4376418B876}"/>
    <cellStyle name="Note 14 4 5 8 2 3" xfId="23585" xr:uid="{B3EEE927-C044-4003-A183-8111673B599B}"/>
    <cellStyle name="Note 14 4 5 8 2 4" xfId="31565" xr:uid="{4FDAE016-B8B2-41C3-B61E-FEE277C1AEBA}"/>
    <cellStyle name="Note 14 4 5 8 2 5" xfId="39392" xr:uid="{14041970-4126-408E-BF37-76B5E168A681}"/>
    <cellStyle name="Note 14 4 5 8 2 6" xfId="47345" xr:uid="{48E789B3-D7B2-4167-922C-4404031D7730}"/>
    <cellStyle name="Note 14 4 5 8 3" xfId="11702" xr:uid="{02F17EB8-97EC-422E-A5C8-A225855A7FB4}"/>
    <cellStyle name="Note 14 4 5 8 4" xfId="19569" xr:uid="{341388EE-28B9-41DF-92FF-E89DD9F497BB}"/>
    <cellStyle name="Note 14 4 5 8 5" xfId="27569" xr:uid="{FB5C24A6-80F8-4A36-8ECA-1CEB7212FF89}"/>
    <cellStyle name="Note 14 4 5 8 6" xfId="35399" xr:uid="{51922CAB-2ABB-4C72-9F81-E7498BF7B84B}"/>
    <cellStyle name="Note 14 4 5 8 7" xfId="43360" xr:uid="{F5DA898C-C708-41BB-8BF8-76DADE996BE1}"/>
    <cellStyle name="Note 14 4 5 9" xfId="3774" xr:uid="{FBF4E6A5-45BC-48E1-8FF0-E671DC619B9A}"/>
    <cellStyle name="Note 14 4 5 9 2" xfId="7802" xr:uid="{A5D08524-CFF1-4CE7-A4F2-445418A8A899}"/>
    <cellStyle name="Note 14 4 5 9 2 2" xfId="16017" xr:uid="{6EB9128F-BD87-40CF-90A1-9143F7C78969}"/>
    <cellStyle name="Note 14 4 5 9 2 3" xfId="23881" xr:uid="{63165964-40C3-4BB0-9C7D-730371AB6DB4}"/>
    <cellStyle name="Note 14 4 5 9 2 4" xfId="31861" xr:uid="{306D2B7F-E386-48E1-85FD-FFF6FC921B4A}"/>
    <cellStyle name="Note 14 4 5 9 2 5" xfId="39688" xr:uid="{293AA3A7-8C7F-4180-8631-6F3D2FCBCB9B}"/>
    <cellStyle name="Note 14 4 5 9 2 6" xfId="47641" xr:uid="{F2F202D6-46F1-44AB-9AA9-428D8B16F692}"/>
    <cellStyle name="Note 14 4 5 9 3" xfId="11998" xr:uid="{42158F8D-6585-45BB-8FF8-446220D33F5B}"/>
    <cellStyle name="Note 14 4 5 9 4" xfId="19865" xr:uid="{5DA8B92F-4143-45AA-8F13-7B80DDC73865}"/>
    <cellStyle name="Note 14 4 5 9 5" xfId="27865" xr:uid="{FC56738D-E211-4652-803F-61D9DB8068C6}"/>
    <cellStyle name="Note 14 4 5 9 6" xfId="35695" xr:uid="{32DA51D0-1D2F-4C94-AF0B-6DDD2A4DA64F}"/>
    <cellStyle name="Note 14 4 5 9 7" xfId="43656" xr:uid="{1D6ECEA0-542D-4083-BF76-8A4B425A71C2}"/>
    <cellStyle name="Note 14 4 6" xfId="1135" xr:uid="{7210EF8B-C627-44DC-94CC-17D49E117C23}"/>
    <cellStyle name="Note 14 4 6 10" xfId="4113" xr:uid="{B4724851-55C2-4947-973D-03E014D3DA63}"/>
    <cellStyle name="Note 14 4 6 10 2" xfId="8124" xr:uid="{24141ABE-EC50-4345-A66A-86A77DB3CAA1}"/>
    <cellStyle name="Note 14 4 6 10 2 2" xfId="16339" xr:uid="{143EDAB9-0B35-40CF-B62D-F7A8B92886AB}"/>
    <cellStyle name="Note 14 4 6 10 2 3" xfId="24203" xr:uid="{4DDD2ED3-C103-45A0-A10E-2444F978680A}"/>
    <cellStyle name="Note 14 4 6 10 2 4" xfId="32183" xr:uid="{57109EBA-281A-424F-9ED1-F686D024CE2A}"/>
    <cellStyle name="Note 14 4 6 10 2 5" xfId="40010" xr:uid="{2E56C58E-BC38-418F-BE9E-EEA1952F3EDE}"/>
    <cellStyle name="Note 14 4 6 10 2 6" xfId="47963" xr:uid="{3231798D-097E-4258-9565-E9FA29869C29}"/>
    <cellStyle name="Note 14 4 6 10 3" xfId="12335" xr:uid="{FF71CC4F-0288-490C-9A49-B12D9077DE8C}"/>
    <cellStyle name="Note 14 4 6 10 4" xfId="20204" xr:uid="{41DD2D22-1A3C-487E-8234-37087A519796}"/>
    <cellStyle name="Note 14 4 6 10 5" xfId="28200" xr:uid="{55C2C8C3-996C-4646-9646-C434D132B966}"/>
    <cellStyle name="Note 14 4 6 10 6" xfId="36034" xr:uid="{C2A103B7-3CB2-422A-81AC-F630D53C494B}"/>
    <cellStyle name="Note 14 4 6 10 7" xfId="43995" xr:uid="{17FDD28E-93B3-45E4-A0B6-C4B34A2C6BCF}"/>
    <cellStyle name="Note 14 4 6 11" xfId="4404" xr:uid="{6A86EE8E-212D-44BA-9DF5-A553F6BDBD1A}"/>
    <cellStyle name="Note 14 4 6 11 2" xfId="8410" xr:uid="{63CCF987-A250-4815-94DE-6C71D5DB2736}"/>
    <cellStyle name="Note 14 4 6 11 2 2" xfId="16625" xr:uid="{76A8B618-AB8D-41F7-9341-5C112F73E642}"/>
    <cellStyle name="Note 14 4 6 11 2 3" xfId="24489" xr:uid="{E45DA2B7-87CF-4191-9DFE-09A7842E278A}"/>
    <cellStyle name="Note 14 4 6 11 2 4" xfId="32469" xr:uid="{6DD9E1FE-B6DF-478E-AA61-3B5D65AA3F85}"/>
    <cellStyle name="Note 14 4 6 11 2 5" xfId="40296" xr:uid="{F7A42A96-F499-45A0-B0A2-50951FA6D993}"/>
    <cellStyle name="Note 14 4 6 11 2 6" xfId="48249" xr:uid="{4F45F873-88E5-4259-BFEB-75B099A0D0F0}"/>
    <cellStyle name="Note 14 4 6 11 3" xfId="12626" xr:uid="{DCE049E1-6FCD-41EB-9D6C-C43B53C52EF9}"/>
    <cellStyle name="Note 14 4 6 11 4" xfId="20495" xr:uid="{BDC4A0FA-8A70-4256-B801-20C9571D30A2}"/>
    <cellStyle name="Note 14 4 6 11 5" xfId="28490" xr:uid="{C56F9F9D-84D7-4615-852E-4EB0F7A65FE5}"/>
    <cellStyle name="Note 14 4 6 11 6" xfId="36325" xr:uid="{2D6B8AD1-DDBD-4A26-9324-21899AEFF33A}"/>
    <cellStyle name="Note 14 4 6 11 7" xfId="44286" xr:uid="{2109E4D3-C38D-4481-8D23-22ADE85CE459}"/>
    <cellStyle name="Note 14 4 6 12" xfId="4699" xr:uid="{CD3A03D1-C20E-4789-8463-A596724C86C7}"/>
    <cellStyle name="Note 14 4 6 12 2" xfId="8689" xr:uid="{C3260799-1FCE-456D-BD8C-42E79E7DC730}"/>
    <cellStyle name="Note 14 4 6 12 2 2" xfId="16904" xr:uid="{CC4662F9-67D2-498E-8561-DA9F4C31E0BD}"/>
    <cellStyle name="Note 14 4 6 12 2 3" xfId="24768" xr:uid="{6D5E2440-BBAB-4247-8D68-7D2C6FBBB97B}"/>
    <cellStyle name="Note 14 4 6 12 2 4" xfId="32748" xr:uid="{9ABC33FF-D40D-41A3-9854-156A7595E3C5}"/>
    <cellStyle name="Note 14 4 6 12 2 5" xfId="40575" xr:uid="{6BB436BA-D104-493E-8ED6-BB3EED816722}"/>
    <cellStyle name="Note 14 4 6 12 2 6" xfId="48528" xr:uid="{16038AD3-3A8E-4A71-8A05-E52BB55B8A1E}"/>
    <cellStyle name="Note 14 4 6 12 3" xfId="12920" xr:uid="{21C2808F-00DB-47A3-99E6-C2C9248231E0}"/>
    <cellStyle name="Note 14 4 6 12 4" xfId="20790" xr:uid="{886CB1C8-CFF7-49A6-BF6F-99B705582852}"/>
    <cellStyle name="Note 14 4 6 12 5" xfId="28783" xr:uid="{E556BEB3-CC19-406D-A28C-4346A815B8D4}"/>
    <cellStyle name="Note 14 4 6 12 6" xfId="36620" xr:uid="{3C712924-94A3-4D42-B90D-FBB3819D9A61}"/>
    <cellStyle name="Note 14 4 6 12 7" xfId="44581" xr:uid="{A4DB4B19-92AA-4120-8045-38D05340E97B}"/>
    <cellStyle name="Note 14 4 6 13" xfId="5266" xr:uid="{42887300-3FEC-4BCF-8E55-1244E6E5D737}"/>
    <cellStyle name="Note 14 4 6 13 2" xfId="13481" xr:uid="{5799AAF7-4A73-4AE0-8C8C-4D887F0AB205}"/>
    <cellStyle name="Note 14 4 6 13 3" xfId="21345" xr:uid="{AC7F1216-0824-49FC-990C-C5CA9B7E7668}"/>
    <cellStyle name="Note 14 4 6 13 4" xfId="29325" xr:uid="{4DD8D7C1-22AC-4565-BDF3-873B74D37F57}"/>
    <cellStyle name="Note 14 4 6 13 5" xfId="37152" xr:uid="{65A6E663-8262-44D5-B5B7-C4776A154CBC}"/>
    <cellStyle name="Note 14 4 6 13 6" xfId="45105" xr:uid="{18CC89C9-C9E8-4EA0-BF32-CF048009343F}"/>
    <cellStyle name="Note 14 4 6 14" xfId="9364" xr:uid="{2A7D0741-1A89-40CD-8019-6508EC1861E7}"/>
    <cellStyle name="Note 14 4 6 15" xfId="17226" xr:uid="{DDE806C0-671D-4363-97E9-F0D4D3001843}"/>
    <cellStyle name="Note 14 4 6 16" xfId="25242" xr:uid="{9AF6A1D1-103A-4356-9AE8-520A86565945}"/>
    <cellStyle name="Note 14 4 6 17" xfId="33056" xr:uid="{F3504D6F-29EB-4583-AB7B-C83E509ED745}"/>
    <cellStyle name="Note 14 4 6 18" xfId="41017" xr:uid="{E4EA13C6-0EAE-4B5A-A8AD-3C1BE25F46D4}"/>
    <cellStyle name="Note 14 4 6 2" xfId="1565" xr:uid="{9AEDE83C-AA9B-4B9D-8BE8-A3353C667EB0}"/>
    <cellStyle name="Note 14 4 6 2 2" xfId="5668" xr:uid="{B514A2BF-1A31-4ECD-872C-EE0A1E67FFDC}"/>
    <cellStyle name="Note 14 4 6 2 2 2" xfId="13883" xr:uid="{8CC6F9B9-23E1-4373-A61E-19ADB8437A9B}"/>
    <cellStyle name="Note 14 4 6 2 2 3" xfId="21747" xr:uid="{41059272-0D06-43EA-9FAA-67AC38C82A7D}"/>
    <cellStyle name="Note 14 4 6 2 2 4" xfId="29727" xr:uid="{636881BA-4438-43F8-838A-862284CAD051}"/>
    <cellStyle name="Note 14 4 6 2 2 5" xfId="37554" xr:uid="{50857567-79B2-477A-8E79-7ACE2562D9DA}"/>
    <cellStyle name="Note 14 4 6 2 2 6" xfId="45507" xr:uid="{00241480-DD20-4F3A-BCB3-B8A07267DDD5}"/>
    <cellStyle name="Note 14 4 6 2 3" xfId="9793" xr:uid="{5E20239D-525D-47E1-AF5B-BE31EA0907B5}"/>
    <cellStyle name="Note 14 4 6 2 4" xfId="17656" xr:uid="{40D39DF2-822E-416B-B4CB-66AAFBC35E3B}"/>
    <cellStyle name="Note 14 4 6 2 5" xfId="25667" xr:uid="{471B9E35-0687-4912-AB6B-1870DFCE7426}"/>
    <cellStyle name="Note 14 4 6 2 6" xfId="33486" xr:uid="{1F3F238F-DBEC-4709-960E-31F0642BD7F9}"/>
    <cellStyle name="Note 14 4 6 2 7" xfId="41447" xr:uid="{A0FBDEBF-5B03-4702-99A2-20020B61F26E}"/>
    <cellStyle name="Note 14 4 6 3" xfId="1908" xr:uid="{ABDB8AAB-D19C-46D9-AAF5-0028B3A172B8}"/>
    <cellStyle name="Note 14 4 6 3 2" xfId="5987" xr:uid="{89B449BD-D180-4816-9C80-82951ECB2F2C}"/>
    <cellStyle name="Note 14 4 6 3 2 2" xfId="14202" xr:uid="{B0A4E928-8F92-4610-B5EA-A19EFDD503B8}"/>
    <cellStyle name="Note 14 4 6 3 2 3" xfId="22066" xr:uid="{206E1767-1934-44AC-B36C-6484CF0AE71A}"/>
    <cellStyle name="Note 14 4 6 3 2 4" xfId="30046" xr:uid="{DA311B57-CD8F-4357-BE09-B6E6E9670303}"/>
    <cellStyle name="Note 14 4 6 3 2 5" xfId="37873" xr:uid="{F510CCC4-6FBD-4510-AE75-3359AB7DB2AB}"/>
    <cellStyle name="Note 14 4 6 3 2 6" xfId="45826" xr:uid="{E3F79534-F485-4E33-B625-977221D4E5DE}"/>
    <cellStyle name="Note 14 4 6 3 3" xfId="10134" xr:uid="{5A7E72AA-CF76-4F03-A2D7-1A703F79228A}"/>
    <cellStyle name="Note 14 4 6 3 4" xfId="17999" xr:uid="{AE069F6A-510F-488F-B1BB-9F2AB8B7E0C7}"/>
    <cellStyle name="Note 14 4 6 3 5" xfId="26006" xr:uid="{D18C2861-6DD9-4F36-88CB-5A16DF1CDE9E}"/>
    <cellStyle name="Note 14 4 6 3 6" xfId="33829" xr:uid="{4559EA62-2371-472F-A64B-89AE22B7D821}"/>
    <cellStyle name="Note 14 4 6 3 7" xfId="41790" xr:uid="{02C79627-6E44-4986-800E-A06E6984474C}"/>
    <cellStyle name="Note 14 4 6 4" xfId="2242" xr:uid="{5E16FBEE-65DA-4934-B3A2-BB9BC04C4EFA}"/>
    <cellStyle name="Note 14 4 6 4 2" xfId="6316" xr:uid="{2E8F361C-B56F-482C-982D-41D0E41DCFB0}"/>
    <cellStyle name="Note 14 4 6 4 2 2" xfId="14531" xr:uid="{E372A451-51B0-4B1D-AD7F-7A321245B058}"/>
    <cellStyle name="Note 14 4 6 4 2 3" xfId="22395" xr:uid="{E77EB56C-CD10-4214-A690-9749A254D653}"/>
    <cellStyle name="Note 14 4 6 4 2 4" xfId="30375" xr:uid="{A90A7761-D078-4646-B40B-1D9A9822EDF9}"/>
    <cellStyle name="Note 14 4 6 4 2 5" xfId="38202" xr:uid="{5814C1A5-0824-433E-853E-25421D3F1F21}"/>
    <cellStyle name="Note 14 4 6 4 2 6" xfId="46155" xr:uid="{504CFEA2-62B1-4B36-AFAC-BE8D7FCF4FD9}"/>
    <cellStyle name="Note 14 4 6 4 3" xfId="10468" xr:uid="{73967E29-A69C-4254-B45E-60E674110F4C}"/>
    <cellStyle name="Note 14 4 6 4 4" xfId="18333" xr:uid="{A697F8E6-718C-43B9-91B9-30068A139340}"/>
    <cellStyle name="Note 14 4 6 4 5" xfId="26340" xr:uid="{3C0EE53A-C497-40CA-8404-4BDA05971DBE}"/>
    <cellStyle name="Note 14 4 6 4 6" xfId="34163" xr:uid="{4DF0401F-E396-4D04-B71F-28567EC4E8D9}"/>
    <cellStyle name="Note 14 4 6 4 7" xfId="42124" xr:uid="{4BB39DA1-5A96-4D12-9710-84984EA60CE7}"/>
    <cellStyle name="Note 14 4 6 5" xfId="2562" xr:uid="{EE6807F7-616C-45C6-BDAC-46104A0658F9}"/>
    <cellStyle name="Note 14 4 6 5 2" xfId="6618" xr:uid="{41870E37-F9B7-4DC7-AFB2-B07F546209EC}"/>
    <cellStyle name="Note 14 4 6 5 2 2" xfId="14833" xr:uid="{B4A9EF93-414F-48C0-935B-9BC227C3021E}"/>
    <cellStyle name="Note 14 4 6 5 2 3" xfId="22697" xr:uid="{BD5F3A7E-2EC3-4318-9480-92F7D1E38423}"/>
    <cellStyle name="Note 14 4 6 5 2 4" xfId="30677" xr:uid="{6CFF1934-81E2-44F9-B33E-9106B321DB2D}"/>
    <cellStyle name="Note 14 4 6 5 2 5" xfId="38504" xr:uid="{8F6E7C39-C30C-405A-887F-54EA09054622}"/>
    <cellStyle name="Note 14 4 6 5 2 6" xfId="46457" xr:uid="{ABC8B770-78CA-460B-B113-B7EBE7B4ABA4}"/>
    <cellStyle name="Note 14 4 6 5 3" xfId="10788" xr:uid="{058CF905-4B33-4518-8512-AA0F821613D3}"/>
    <cellStyle name="Note 14 4 6 5 4" xfId="18653" xr:uid="{281D06EC-E3F1-4FE5-997D-FB8A0F7EC93A}"/>
    <cellStyle name="Note 14 4 6 5 5" xfId="26656" xr:uid="{818EE67C-C359-4DA1-94EE-490E7B8899CD}"/>
    <cellStyle name="Note 14 4 6 5 6" xfId="34483" xr:uid="{1D25B079-1A68-4477-BD1D-58B2EF54E558}"/>
    <cellStyle name="Note 14 4 6 5 7" xfId="42444" xr:uid="{9313145D-5473-4EBC-8CFB-F3D9D15F7D9A}"/>
    <cellStyle name="Note 14 4 6 6" xfId="2888" xr:uid="{B0A8EBF2-07DA-4287-ADAE-BE3D48A73043}"/>
    <cellStyle name="Note 14 4 6 6 2" xfId="6938" xr:uid="{615C9570-5CE7-42EF-9FFD-06A53881D81B}"/>
    <cellStyle name="Note 14 4 6 6 2 2" xfId="15153" xr:uid="{2D003998-76F9-471E-B5B1-B5A77EBAD0D8}"/>
    <cellStyle name="Note 14 4 6 6 2 3" xfId="23017" xr:uid="{42696A01-7082-4BD0-B486-43D6179E3198}"/>
    <cellStyle name="Note 14 4 6 6 2 4" xfId="30997" xr:uid="{0326F423-0D3E-4711-B573-E809DA7904C3}"/>
    <cellStyle name="Note 14 4 6 6 2 5" xfId="38824" xr:uid="{CD080F49-FDC8-4D12-96FB-5320903F187D}"/>
    <cellStyle name="Note 14 4 6 6 2 6" xfId="46777" xr:uid="{9A73C0A7-FE95-4425-876C-955B3735EF77}"/>
    <cellStyle name="Note 14 4 6 6 3" xfId="11114" xr:uid="{6CC9F8FE-A0E6-4F27-9977-7752454DE728}"/>
    <cellStyle name="Note 14 4 6 6 4" xfId="18979" xr:uid="{71C7E410-B7AE-4C33-91B7-F878B3B081F6}"/>
    <cellStyle name="Note 14 4 6 6 5" xfId="26982" xr:uid="{9E5E2483-A1EC-4186-8D76-548F18FB3963}"/>
    <cellStyle name="Note 14 4 6 6 6" xfId="34809" xr:uid="{FD450A95-4A99-4598-8899-AA3AF9DA4A57}"/>
    <cellStyle name="Note 14 4 6 6 7" xfId="42770" xr:uid="{CCBA07CE-CB9B-4F8C-84B8-C0E0B4EA6210}"/>
    <cellStyle name="Note 14 4 6 7" xfId="3204" xr:uid="{3B552605-CA5C-43DC-90E2-6B2EF6FCE4DB}"/>
    <cellStyle name="Note 14 4 6 7 2" xfId="7237" xr:uid="{F9C7974A-D8F2-41FC-9CC3-8397C9308F03}"/>
    <cellStyle name="Note 14 4 6 7 2 2" xfId="15452" xr:uid="{93446D7A-10E9-4840-9EE1-BF8002CD8076}"/>
    <cellStyle name="Note 14 4 6 7 2 3" xfId="23316" xr:uid="{AFBF44B1-680E-4C17-A0CB-BB626BD5CEDB}"/>
    <cellStyle name="Note 14 4 6 7 2 4" xfId="31296" xr:uid="{818A4312-0438-467C-83E4-FC16E08CBBBD}"/>
    <cellStyle name="Note 14 4 6 7 2 5" xfId="39123" xr:uid="{614E0F08-17B1-48FA-A417-97C315A97231}"/>
    <cellStyle name="Note 14 4 6 7 2 6" xfId="47076" xr:uid="{782E5147-8B01-4391-A913-8E79B92C4495}"/>
    <cellStyle name="Note 14 4 6 7 3" xfId="11428" xr:uid="{33879099-6269-4505-BA34-B0C2242A2FDB}"/>
    <cellStyle name="Note 14 4 6 7 4" xfId="19295" xr:uid="{C2AEE391-866C-47BD-83ED-5EA04A3EF7AD}"/>
    <cellStyle name="Note 14 4 6 7 5" xfId="27295" xr:uid="{2CA1CF3F-75A5-4A27-A94E-F2A17BD5083D}"/>
    <cellStyle name="Note 14 4 6 7 6" xfId="35125" xr:uid="{020BE927-2533-482E-8E6E-EA6B593BA679}"/>
    <cellStyle name="Note 14 4 6 7 7" xfId="43086" xr:uid="{61C5FCC3-3A12-44A4-9963-FE40E22C5B95}"/>
    <cellStyle name="Note 14 4 6 8" xfId="3517" xr:uid="{DAFC078B-5EA5-4BBA-925A-7488CC19444F}"/>
    <cellStyle name="Note 14 4 6 8 2" xfId="7545" xr:uid="{DAFA5E45-5C66-40B5-BED8-B1F8F7CE121D}"/>
    <cellStyle name="Note 14 4 6 8 2 2" xfId="15760" xr:uid="{9C0B2FE9-7422-431D-AD39-F35D39302CDE}"/>
    <cellStyle name="Note 14 4 6 8 2 3" xfId="23624" xr:uid="{A5297FA8-F21A-4BAC-93F6-1180CB2DF965}"/>
    <cellStyle name="Note 14 4 6 8 2 4" xfId="31604" xr:uid="{23915436-E2F0-4CE1-93DB-BFC8CCA50B06}"/>
    <cellStyle name="Note 14 4 6 8 2 5" xfId="39431" xr:uid="{66DCD375-600D-4D30-97CB-D07291C69B3F}"/>
    <cellStyle name="Note 14 4 6 8 2 6" xfId="47384" xr:uid="{FE24F49C-C8CF-4FA1-97F7-E40E0699FEBC}"/>
    <cellStyle name="Note 14 4 6 8 3" xfId="11741" xr:uid="{E6C3F489-97C9-470C-8479-81C207B2A32D}"/>
    <cellStyle name="Note 14 4 6 8 4" xfId="19608" xr:uid="{5E6AD758-DCC3-4E17-A377-F16AB88BEF0F}"/>
    <cellStyle name="Note 14 4 6 8 5" xfId="27608" xr:uid="{BF07F4F9-A6D7-4751-98A7-1EC86E8C8F8A}"/>
    <cellStyle name="Note 14 4 6 8 6" xfId="35438" xr:uid="{D64210C5-2E30-4E47-B91C-800FEC410C2F}"/>
    <cellStyle name="Note 14 4 6 8 7" xfId="43399" xr:uid="{852DBC6C-2C96-4D29-9F88-49285C3677A2}"/>
    <cellStyle name="Note 14 4 6 9" xfId="3813" xr:uid="{46281B28-8E83-43CA-B3F7-E53818800931}"/>
    <cellStyle name="Note 14 4 6 9 2" xfId="7841" xr:uid="{F0E4BDB7-7413-49B8-8F6D-14EB077A4685}"/>
    <cellStyle name="Note 14 4 6 9 2 2" xfId="16056" xr:uid="{D653C94B-8ADC-4608-A214-974569ED8A62}"/>
    <cellStyle name="Note 14 4 6 9 2 3" xfId="23920" xr:uid="{7FDE0705-1EC0-46F5-8F46-60F4C0E767AB}"/>
    <cellStyle name="Note 14 4 6 9 2 4" xfId="31900" xr:uid="{C0DF7D69-A26E-4F69-B8A5-6CA594069BF1}"/>
    <cellStyle name="Note 14 4 6 9 2 5" xfId="39727" xr:uid="{03393FF4-B74F-4B65-9D63-AC8F69A9D9BA}"/>
    <cellStyle name="Note 14 4 6 9 2 6" xfId="47680" xr:uid="{3F6E3019-B5B8-40CF-B4E5-E6A32F40826F}"/>
    <cellStyle name="Note 14 4 6 9 3" xfId="12037" xr:uid="{0B9E8152-3112-496E-9662-4AABA7D1620F}"/>
    <cellStyle name="Note 14 4 6 9 4" xfId="19904" xr:uid="{7B2FC051-E8CE-4C96-9884-1CBEAFF0F4C8}"/>
    <cellStyle name="Note 14 4 6 9 5" xfId="27904" xr:uid="{B6C1F87B-17A2-4171-8BBE-F6E7454F31B7}"/>
    <cellStyle name="Note 14 4 6 9 6" xfId="35734" xr:uid="{4579302F-8F61-4B87-908C-3C9963E5EC87}"/>
    <cellStyle name="Note 14 4 6 9 7" xfId="43695" xr:uid="{1A4F2690-8153-4E73-A9D6-9FA9E6791AD7}"/>
    <cellStyle name="Note 14 4 7" xfId="1328" xr:uid="{8F8DF7A1-81D2-4176-92EA-056FB4C8EDBB}"/>
    <cellStyle name="Note 14 4 7 2" xfId="5442" xr:uid="{5BE43B4A-8629-4A98-AFB6-CD8B61E97756}"/>
    <cellStyle name="Note 14 4 7 2 2" xfId="13657" xr:uid="{6A1A46C0-B366-495E-8000-4629CFCE4BDD}"/>
    <cellStyle name="Note 14 4 7 2 3" xfId="21521" xr:uid="{221E94C1-9E1B-4EAA-BE4D-1B88DE4A984D}"/>
    <cellStyle name="Note 14 4 7 2 4" xfId="29501" xr:uid="{DCE5F738-84A9-4885-8E5E-A9D3CA9CD58F}"/>
    <cellStyle name="Note 14 4 7 2 5" xfId="37328" xr:uid="{F03B84CB-D3E1-4891-AF2D-75AFA92E38C2}"/>
    <cellStyle name="Note 14 4 7 2 6" xfId="45281" xr:uid="{B9C7C11A-EF14-4087-B9D1-E31D9B894622}"/>
    <cellStyle name="Note 14 4 7 3" xfId="9557" xr:uid="{2E43830C-612E-423B-8B70-0BEEE6E72316}"/>
    <cellStyle name="Note 14 4 7 4" xfId="17419" xr:uid="{8AF9DFD7-52B7-4978-982C-F929E5703BAC}"/>
    <cellStyle name="Note 14 4 7 5" xfId="25432" xr:uid="{0A832307-006F-4AF2-A5EA-B168D14446BE}"/>
    <cellStyle name="Note 14 4 7 6" xfId="33249" xr:uid="{127A1B41-BF9A-4F6A-988B-E88E0720D15B}"/>
    <cellStyle name="Note 14 4 7 7" xfId="41210" xr:uid="{B8F563DB-49B9-4BCC-B165-72D616D812D9}"/>
    <cellStyle name="Note 14 4 8" xfId="1671" xr:uid="{2C32CE1B-7B4C-4123-800C-2346C6964B99}"/>
    <cellStyle name="Note 14 4 8 2" xfId="5761" xr:uid="{AC68748F-19B1-41BA-870B-68052FC7A4CE}"/>
    <cellStyle name="Note 14 4 8 2 2" xfId="13976" xr:uid="{803A81EC-88B1-4D84-B615-F084111BCA6C}"/>
    <cellStyle name="Note 14 4 8 2 3" xfId="21840" xr:uid="{47DBB3FD-7914-4E18-B3F7-DA6D5F994DAF}"/>
    <cellStyle name="Note 14 4 8 2 4" xfId="29820" xr:uid="{C695D3FB-7A21-4500-B27B-8C885C9CC246}"/>
    <cellStyle name="Note 14 4 8 2 5" xfId="37647" xr:uid="{B906E467-BDA0-47E6-8E1F-23B5339ADEB5}"/>
    <cellStyle name="Note 14 4 8 2 6" xfId="45600" xr:uid="{107AB3DC-86E7-4374-9A04-2C63C26BFED5}"/>
    <cellStyle name="Note 14 4 8 3" xfId="9898" xr:uid="{0833E7DB-0169-4186-B01A-1664807433D9}"/>
    <cellStyle name="Note 14 4 8 4" xfId="17762" xr:uid="{E4EAF99D-8235-47A1-A84B-397AA824615D}"/>
    <cellStyle name="Note 14 4 8 5" xfId="25772" xr:uid="{659E8944-C852-4A70-9387-7E03818D2D04}"/>
    <cellStyle name="Note 14 4 8 6" xfId="33592" xr:uid="{11FF8145-0C71-472D-B43E-56FE28ABBE5E}"/>
    <cellStyle name="Note 14 4 8 7" xfId="41553" xr:uid="{FC6A3D21-753C-4209-90E2-5F0BDEC76B0D}"/>
    <cellStyle name="Note 14 4 9" xfId="2007" xr:uid="{0D6FCD79-7040-473C-89C6-77DECDF1CBF5}"/>
    <cellStyle name="Note 14 4 9 2" xfId="6081" xr:uid="{FF8FAEDA-263A-4D74-897A-7D03198FB835}"/>
    <cellStyle name="Note 14 4 9 2 2" xfId="14296" xr:uid="{E81D9C08-F2C3-4ADE-A977-62E2278D3355}"/>
    <cellStyle name="Note 14 4 9 2 3" xfId="22160" xr:uid="{25C8E166-1279-45D9-8877-0094185649A3}"/>
    <cellStyle name="Note 14 4 9 2 4" xfId="30140" xr:uid="{55E3C4ED-2595-4F8C-A3B5-9D7A1905810E}"/>
    <cellStyle name="Note 14 4 9 2 5" xfId="37967" xr:uid="{8161B735-7BC1-4A89-99C5-15BD71102DB6}"/>
    <cellStyle name="Note 14 4 9 2 6" xfId="45920" xr:uid="{1B887DCC-F337-4B80-AE7B-79E753C0DEB0}"/>
    <cellStyle name="Note 14 4 9 3" xfId="10233" xr:uid="{E41EF1DC-80BC-4F62-8EC1-BAEA5A69CDB8}"/>
    <cellStyle name="Note 14 4 9 4" xfId="18098" xr:uid="{41F7328D-2A0C-4BCC-8D80-DCC0E4EE9B43}"/>
    <cellStyle name="Note 14 4 9 5" xfId="26105" xr:uid="{B0F170A4-71BD-4098-96C6-DEE20671DE07}"/>
    <cellStyle name="Note 14 4 9 6" xfId="33928" xr:uid="{5AC16281-03AC-4BF0-B08C-27CA6F346285}"/>
    <cellStyle name="Note 14 4 9 7" xfId="41889" xr:uid="{F0E0A367-9DEC-435B-B025-7E4271E52E24}"/>
    <cellStyle name="Note 14 5" xfId="901" xr:uid="{CC0C7276-CCD3-4869-8B19-9450E75223EA}"/>
    <cellStyle name="Note 14 5 10" xfId="2328" xr:uid="{626778A7-A609-477B-8F1A-B6404242BFB7}"/>
    <cellStyle name="Note 14 5 10 2" xfId="6395" xr:uid="{783BFB9D-3E10-480D-9457-1E27F4064F8F}"/>
    <cellStyle name="Note 14 5 10 2 2" xfId="14610" xr:uid="{72ED632C-06EE-4D68-A1E1-4CD4D7414CE7}"/>
    <cellStyle name="Note 14 5 10 2 3" xfId="22474" xr:uid="{7F78103A-FB65-486E-952A-1BDB0F28EDD4}"/>
    <cellStyle name="Note 14 5 10 2 4" xfId="30454" xr:uid="{EA9E7020-6C89-4765-B9CF-E464959D18AF}"/>
    <cellStyle name="Note 14 5 10 2 5" xfId="38281" xr:uid="{21F79BE8-650F-4A3C-984A-5A4C7C3BA1CD}"/>
    <cellStyle name="Note 14 5 10 2 6" xfId="46234" xr:uid="{6ED00828-C9CF-490A-8E89-1B8C8C7EDF5F}"/>
    <cellStyle name="Note 14 5 10 3" xfId="10554" xr:uid="{F4FDB6D1-B523-4264-8284-77B538A4A606}"/>
    <cellStyle name="Note 14 5 10 4" xfId="18419" xr:uid="{8A2AF363-B128-489D-A650-45A56D49773A}"/>
    <cellStyle name="Note 14 5 10 5" xfId="26425" xr:uid="{5F1DF0E6-CF66-4CEB-83C8-5DA60CDCAA81}"/>
    <cellStyle name="Note 14 5 10 6" xfId="34249" xr:uid="{750F6515-675B-4BB0-BDF3-F8344BB8576E}"/>
    <cellStyle name="Note 14 5 10 7" xfId="42210" xr:uid="{9A5C6583-199D-46EE-8260-AB2DA1C9A6D7}"/>
    <cellStyle name="Note 14 5 11" xfId="2659" xr:uid="{DB8532D8-EFF4-4E4B-8573-9838EE46A622}"/>
    <cellStyle name="Note 14 5 11 2" xfId="6709" xr:uid="{AFCE7CE3-D1AF-4EA3-9A82-6A00C4AF9762}"/>
    <cellStyle name="Note 14 5 11 2 2" xfId="14924" xr:uid="{A66C31CE-34CF-49CE-B7A6-13A2A5A20DB3}"/>
    <cellStyle name="Note 14 5 11 2 3" xfId="22788" xr:uid="{11ED22FA-DFE8-4852-8925-DC84C24E10B1}"/>
    <cellStyle name="Note 14 5 11 2 4" xfId="30768" xr:uid="{85E84C02-DA93-4352-8FA6-3E5B0ACD6F0F}"/>
    <cellStyle name="Note 14 5 11 2 5" xfId="38595" xr:uid="{EADB60B3-836A-4CD0-9052-B82637E49973}"/>
    <cellStyle name="Note 14 5 11 2 6" xfId="46548" xr:uid="{EE2217D6-C1FA-466A-97BC-C566D0987DA3}"/>
    <cellStyle name="Note 14 5 11 3" xfId="10885" xr:uid="{3E74F8A2-78E7-4902-80C8-2D7FEA547B03}"/>
    <cellStyle name="Note 14 5 11 4" xfId="18750" xr:uid="{BFFBE8B5-D451-422E-A059-72CFDCB2F820}"/>
    <cellStyle name="Note 14 5 11 5" xfId="26753" xr:uid="{3E8D6214-4C4F-4405-A708-3599DB90BB55}"/>
    <cellStyle name="Note 14 5 11 6" xfId="34580" xr:uid="{84224140-7258-4B2A-9F9F-55E044AAC649}"/>
    <cellStyle name="Note 14 5 11 7" xfId="42541" xr:uid="{E268104E-0AA6-4415-9DD3-CA1A60D11F77}"/>
    <cellStyle name="Note 14 5 12" xfId="2970" xr:uid="{352C63D7-758D-4331-9715-F0196B6C8EBA}"/>
    <cellStyle name="Note 14 5 12 2" xfId="7014" xr:uid="{A1FE4441-7BA4-42D9-9122-14BD15E79E36}"/>
    <cellStyle name="Note 14 5 12 2 2" xfId="15229" xr:uid="{82BACE25-31E0-4A7E-BE3E-5D2306A4C685}"/>
    <cellStyle name="Note 14 5 12 2 3" xfId="23093" xr:uid="{FF73A3C9-E9A5-48A2-8529-F89D8F8A1E14}"/>
    <cellStyle name="Note 14 5 12 2 4" xfId="31073" xr:uid="{56366ED4-E0F7-408B-BF71-ACD1CC579923}"/>
    <cellStyle name="Note 14 5 12 2 5" xfId="38900" xr:uid="{472DB19A-C5AE-4EBE-9606-6E5E2EB12816}"/>
    <cellStyle name="Note 14 5 12 2 6" xfId="46853" xr:uid="{D7EEC878-1B66-4DBE-85D2-32550FB19410}"/>
    <cellStyle name="Note 14 5 12 3" xfId="11196" xr:uid="{AB1CABF1-D2D6-4E63-AA88-0F596A61A8D5}"/>
    <cellStyle name="Note 14 5 12 4" xfId="19061" xr:uid="{F0ED239D-F8F8-41CB-B9F8-63042F31E56A}"/>
    <cellStyle name="Note 14 5 12 5" xfId="27063" xr:uid="{1CC34DF6-4DC1-4AB9-845D-220C08EF316C}"/>
    <cellStyle name="Note 14 5 12 6" xfId="34891" xr:uid="{74AE937A-DAF1-4067-B550-818C19233B74}"/>
    <cellStyle name="Note 14 5 12 7" xfId="42852" xr:uid="{9B58095D-0985-4033-9714-61AEA7DA6983}"/>
    <cellStyle name="Note 14 5 13" xfId="3292" xr:uid="{796A878F-48BE-4E34-8D96-80A65B74EF20}"/>
    <cellStyle name="Note 14 5 13 2" xfId="7320" xr:uid="{3432C49A-D568-4C64-92C3-AEA7261191BA}"/>
    <cellStyle name="Note 14 5 13 2 2" xfId="15535" xr:uid="{0120B831-7A5A-4FF5-9A1D-098852301AA0}"/>
    <cellStyle name="Note 14 5 13 2 3" xfId="23399" xr:uid="{44F575C9-CDB6-41FA-8C58-B4F81838A969}"/>
    <cellStyle name="Note 14 5 13 2 4" xfId="31379" xr:uid="{12B58028-D6A0-4E1D-BF21-42FD5C056EF4}"/>
    <cellStyle name="Note 14 5 13 2 5" xfId="39206" xr:uid="{4335AC4B-C911-4D5F-A1B1-7DA8DDDB82BA}"/>
    <cellStyle name="Note 14 5 13 2 6" xfId="47159" xr:uid="{142F7362-22A3-44D7-94AC-8E999F14E2BE}"/>
    <cellStyle name="Note 14 5 13 3" xfId="11516" xr:uid="{B29B5D9A-12B7-4285-B1A9-EB2ECD9B4151}"/>
    <cellStyle name="Note 14 5 13 4" xfId="19383" xr:uid="{DD630257-45DC-4265-B64D-11E0E01A06EE}"/>
    <cellStyle name="Note 14 5 13 5" xfId="27383" xr:uid="{4BCD5F72-EFC4-4392-8D55-5447B8038F09}"/>
    <cellStyle name="Note 14 5 13 6" xfId="35213" xr:uid="{86126553-7217-4F97-A8D5-D28BEBEF1ECD}"/>
    <cellStyle name="Note 14 5 13 7" xfId="43174" xr:uid="{14CE254F-F5B8-416A-8A12-482236704AFE}"/>
    <cellStyle name="Note 14 5 14" xfId="3585" xr:uid="{D2B4F40F-AA84-4834-82AC-44FBE6992044}"/>
    <cellStyle name="Note 14 5 14 2" xfId="7613" xr:uid="{B4F9B106-CBAE-47E6-930D-59514789A3EF}"/>
    <cellStyle name="Note 14 5 14 2 2" xfId="15828" xr:uid="{46025430-F34F-4248-BE70-84AF9E2593B6}"/>
    <cellStyle name="Note 14 5 14 2 3" xfId="23692" xr:uid="{CBE3EA53-8ED0-465E-A736-0B02DED35386}"/>
    <cellStyle name="Note 14 5 14 2 4" xfId="31672" xr:uid="{8CACA46B-780D-4042-B2F8-7AA515A28142}"/>
    <cellStyle name="Note 14 5 14 2 5" xfId="39499" xr:uid="{608BE6BD-C13B-4DEA-9ACC-58F1C8CAEE39}"/>
    <cellStyle name="Note 14 5 14 2 6" xfId="47452" xr:uid="{2DA45153-1C82-4100-ACD4-5321F2F28D70}"/>
    <cellStyle name="Note 14 5 14 3" xfId="11809" xr:uid="{C649D832-5729-414A-AAD3-D597D1861E70}"/>
    <cellStyle name="Note 14 5 14 4" xfId="19676" xr:uid="{5F23D7F7-3547-4CC5-B30E-B1C483F8F320}"/>
    <cellStyle name="Note 14 5 14 5" xfId="27676" xr:uid="{3FCB61A7-C831-4D59-9AF0-9BE5783FC248}"/>
    <cellStyle name="Note 14 5 14 6" xfId="35506" xr:uid="{0A84D1A5-5CBB-4F1E-B19C-7270866CF15C}"/>
    <cellStyle name="Note 14 5 14 7" xfId="43467" xr:uid="{26CE015C-BC2B-4F12-8871-894DD9E01290}"/>
    <cellStyle name="Note 14 5 15" xfId="3879" xr:uid="{78075D0A-1715-4B81-8BD7-41683C41608C}"/>
    <cellStyle name="Note 14 5 15 2" xfId="7901" xr:uid="{677F3520-4E92-49B6-BBF9-90258923ED0E}"/>
    <cellStyle name="Note 14 5 15 2 2" xfId="16116" xr:uid="{E8263C79-6EC1-42FE-B9BB-E3E153C39C25}"/>
    <cellStyle name="Note 14 5 15 2 3" xfId="23980" xr:uid="{73E3250C-6EA4-4A32-9001-871BA64A002B}"/>
    <cellStyle name="Note 14 5 15 2 4" xfId="31960" xr:uid="{AA2412AC-F98D-4A8D-8A6F-76971D148BF7}"/>
    <cellStyle name="Note 14 5 15 2 5" xfId="39787" xr:uid="{6283B7F6-59D7-4C1D-B6A8-839A21F7460C}"/>
    <cellStyle name="Note 14 5 15 2 6" xfId="47740" xr:uid="{0A93E6DE-E100-4E15-828B-11EC0DED8A8F}"/>
    <cellStyle name="Note 14 5 15 3" xfId="12103" xr:uid="{2CC71705-D875-4521-98EB-A4EF553B450B}"/>
    <cellStyle name="Note 14 5 15 4" xfId="19970" xr:uid="{62DDCED1-6CF5-4331-B222-6FE6D7E5719C}"/>
    <cellStyle name="Note 14 5 15 5" xfId="27969" xr:uid="{437BA9A2-B29D-4E6C-9B60-E116F6A9E6F0}"/>
    <cellStyle name="Note 14 5 15 6" xfId="35800" xr:uid="{EB828C93-9D83-4401-AE1F-8AA5BB6A9248}"/>
    <cellStyle name="Note 14 5 15 7" xfId="43761" xr:uid="{A0A1C5AA-5376-4709-B69D-7FEB705934E3}"/>
    <cellStyle name="Note 14 5 16" xfId="4181" xr:uid="{82305519-F6E4-4CB4-AEFD-621ADBFB8805}"/>
    <cellStyle name="Note 14 5 16 2" xfId="8187" xr:uid="{0A63F022-37F6-4E02-B6DF-095262D8DDDB}"/>
    <cellStyle name="Note 14 5 16 2 2" xfId="16402" xr:uid="{8C5FDDCC-517F-4B41-98A1-22A8552859DF}"/>
    <cellStyle name="Note 14 5 16 2 3" xfId="24266" xr:uid="{DB6EDFAD-62CC-440E-BB1B-D7694D9A8CE9}"/>
    <cellStyle name="Note 14 5 16 2 4" xfId="32246" xr:uid="{EFD148A1-25BD-4F80-8332-3362D3709713}"/>
    <cellStyle name="Note 14 5 16 2 5" xfId="40073" xr:uid="{077DCF51-3A18-4844-B180-F36830EF772E}"/>
    <cellStyle name="Note 14 5 16 2 6" xfId="48026" xr:uid="{18405BDA-3E48-4AEE-92C6-0CF73D7B7860}"/>
    <cellStyle name="Note 14 5 16 3" xfId="12403" xr:uid="{77DE8147-13F0-4150-8F37-B40BD2689620}"/>
    <cellStyle name="Note 14 5 16 4" xfId="20272" xr:uid="{470A8386-46C2-4B40-B4AC-A98133851035}"/>
    <cellStyle name="Note 14 5 16 5" xfId="28267" xr:uid="{9302F131-0CC8-4871-8E90-A43676A07B2C}"/>
    <cellStyle name="Note 14 5 16 6" xfId="36102" xr:uid="{801B844D-62C4-464C-A612-A36A47BB8309}"/>
    <cellStyle name="Note 14 5 16 7" xfId="44063" xr:uid="{7D96599C-5F74-49CB-A0FF-F316FA05AB49}"/>
    <cellStyle name="Note 14 5 17" xfId="4465" xr:uid="{198F7904-E152-4349-85AA-B53CE880DAF5}"/>
    <cellStyle name="Note 14 5 17 2" xfId="8466" xr:uid="{6C1CB2ED-9D44-4412-A271-35585800BC9B}"/>
    <cellStyle name="Note 14 5 17 2 2" xfId="16681" xr:uid="{8C838981-42B2-4D53-B734-55EBA95A44CA}"/>
    <cellStyle name="Note 14 5 17 2 3" xfId="24545" xr:uid="{BBC66B52-FC93-4D3C-8B8C-051111EEC974}"/>
    <cellStyle name="Note 14 5 17 2 4" xfId="32525" xr:uid="{1EE3717E-B2C8-4E2D-9158-4E4FA3B9BEC3}"/>
    <cellStyle name="Note 14 5 17 2 5" xfId="40352" xr:uid="{D20E2C92-0FAF-4E6A-BA92-2ECD556F1A84}"/>
    <cellStyle name="Note 14 5 17 2 6" xfId="48305" xr:uid="{47CA67BF-E4B0-4661-98FF-C56D4D3F7165}"/>
    <cellStyle name="Note 14 5 17 3" xfId="12687" xr:uid="{B5007F8F-128C-43C3-B2A7-1E8C052665D1}"/>
    <cellStyle name="Note 14 5 17 4" xfId="20556" xr:uid="{9B8454B3-3BD0-4608-9F0A-694327014421}"/>
    <cellStyle name="Note 14 5 17 5" xfId="28550" xr:uid="{E6054AE0-824D-463C-8894-A29EE2D46F61}"/>
    <cellStyle name="Note 14 5 17 6" xfId="36386" xr:uid="{E8520D3D-2769-4149-A205-CB82F0939477}"/>
    <cellStyle name="Note 14 5 17 7" xfId="44347" xr:uid="{07E0BF3D-4477-4C7A-902B-186BD7AC998F}"/>
    <cellStyle name="Note 14 5 18" xfId="5043" xr:uid="{8085261B-01AD-4268-8573-DBA3A05ADBCC}"/>
    <cellStyle name="Note 14 5 18 2" xfId="13258" xr:uid="{D43F6705-D935-45F4-A5EA-2CDA27E9BBBA}"/>
    <cellStyle name="Note 14 5 18 3" xfId="21122" xr:uid="{B362BCFE-37EA-472A-B2F5-986FB9F6DAD1}"/>
    <cellStyle name="Note 14 5 18 4" xfId="29102" xr:uid="{F1E010B5-8A98-46C0-ADAC-96DA68ED83EC}"/>
    <cellStyle name="Note 14 5 18 5" xfId="36929" xr:uid="{39DFBD14-0B61-49D1-8458-78E212C5A2E3}"/>
    <cellStyle name="Note 14 5 18 6" xfId="44882" xr:uid="{701FABA9-07FD-428A-A56F-8B2778331D51}"/>
    <cellStyle name="Note 14 5 19" xfId="9130" xr:uid="{279B222B-7315-4E97-9AFF-4963D22C3252}"/>
    <cellStyle name="Note 14 5 2" xfId="973" xr:uid="{C358E54B-9601-4712-97B5-49E22478604E}"/>
    <cellStyle name="Note 14 5 2 10" xfId="3951" xr:uid="{6CE7F6EB-D5D2-4EC5-90AD-8EDD83110BF4}"/>
    <cellStyle name="Note 14 5 2 10 2" xfId="7970" xr:uid="{99749B57-1EC6-43FA-95E8-F3A7F12D83BE}"/>
    <cellStyle name="Note 14 5 2 10 2 2" xfId="16185" xr:uid="{D9E6478B-3A14-4C01-A989-3C188711F68E}"/>
    <cellStyle name="Note 14 5 2 10 2 3" xfId="24049" xr:uid="{D68F6574-4EB6-43FE-9A24-732524C26FA1}"/>
    <cellStyle name="Note 14 5 2 10 2 4" xfId="32029" xr:uid="{E351DF68-8E1E-4E18-A79C-7B446A967308}"/>
    <cellStyle name="Note 14 5 2 10 2 5" xfId="39856" xr:uid="{F7AC66CA-DC31-46FF-B9B4-27D4E9AFE325}"/>
    <cellStyle name="Note 14 5 2 10 2 6" xfId="47809" xr:uid="{D4A2CCAB-5D83-48BC-9BBC-D2AB8ACB9505}"/>
    <cellStyle name="Note 14 5 2 10 3" xfId="12173" xr:uid="{C5B09B6E-D921-46F0-A55C-1A7314D4AB9C}"/>
    <cellStyle name="Note 14 5 2 10 4" xfId="20042" xr:uid="{57D7D096-575E-42A4-9D46-B62324CE5152}"/>
    <cellStyle name="Note 14 5 2 10 5" xfId="28039" xr:uid="{60364EEE-A1D5-4B86-A2D1-0D0FE4C8C3EA}"/>
    <cellStyle name="Note 14 5 2 10 6" xfId="35872" xr:uid="{80618506-5DED-4101-9473-78BE0FAA024A}"/>
    <cellStyle name="Note 14 5 2 10 7" xfId="43833" xr:uid="{60823E04-F750-4DA3-8786-DC27E6C2F849}"/>
    <cellStyle name="Note 14 5 2 11" xfId="4250" xr:uid="{8B833394-1396-495C-B91A-BC92E69C0E62}"/>
    <cellStyle name="Note 14 5 2 11 2" xfId="8256" xr:uid="{7C9B0D1E-E345-47D8-AE71-5DD814DEDDD0}"/>
    <cellStyle name="Note 14 5 2 11 2 2" xfId="16471" xr:uid="{4D11DBE2-CBF9-48E5-97E8-6ADC33BA0D53}"/>
    <cellStyle name="Note 14 5 2 11 2 3" xfId="24335" xr:uid="{76884BAC-7956-41A7-957F-5BB8AF47C334}"/>
    <cellStyle name="Note 14 5 2 11 2 4" xfId="32315" xr:uid="{ED0BBAB4-5D36-4DD0-9A65-5F7C4C1B9DC1}"/>
    <cellStyle name="Note 14 5 2 11 2 5" xfId="40142" xr:uid="{709BD779-CFFB-495A-93B2-B628DA034FAA}"/>
    <cellStyle name="Note 14 5 2 11 2 6" xfId="48095" xr:uid="{08C16241-FC2E-4DB4-A157-92F6D1BAF390}"/>
    <cellStyle name="Note 14 5 2 11 3" xfId="12472" xr:uid="{8291FCAF-8F1F-41D5-8C6B-B51E5B64C25C}"/>
    <cellStyle name="Note 14 5 2 11 4" xfId="20341" xr:uid="{3BC0FFA6-11BD-48B6-8444-4C5EDC5AF40B}"/>
    <cellStyle name="Note 14 5 2 11 5" xfId="28336" xr:uid="{82918599-84AB-4966-8514-CDAE1609DAC4}"/>
    <cellStyle name="Note 14 5 2 11 6" xfId="36171" xr:uid="{71D52C1B-FC84-4230-82AB-1FE51E78BA75}"/>
    <cellStyle name="Note 14 5 2 11 7" xfId="44132" xr:uid="{2224928C-4842-40BC-8EC1-18FB05C13B55}"/>
    <cellStyle name="Note 14 5 2 12" xfId="4537" xr:uid="{0ED5454F-5A11-430C-B4F1-2042DE0FA4E5}"/>
    <cellStyle name="Note 14 5 2 12 2" xfId="8535" xr:uid="{C2D070AF-E39A-4EDB-A2FE-8C36FC7CD940}"/>
    <cellStyle name="Note 14 5 2 12 2 2" xfId="16750" xr:uid="{A308FA29-1491-4763-982A-423B755408D7}"/>
    <cellStyle name="Note 14 5 2 12 2 3" xfId="24614" xr:uid="{FAEF7B1B-C5ED-4AE2-A638-2DF59E60A4F0}"/>
    <cellStyle name="Note 14 5 2 12 2 4" xfId="32594" xr:uid="{AC334AB3-DE1F-41E2-BB65-963B239951DA}"/>
    <cellStyle name="Note 14 5 2 12 2 5" xfId="40421" xr:uid="{5F25A882-9EB2-46D6-988C-DDC1278C1968}"/>
    <cellStyle name="Note 14 5 2 12 2 6" xfId="48374" xr:uid="{0303C95B-580D-4076-A789-8B7040FC97A8}"/>
    <cellStyle name="Note 14 5 2 12 3" xfId="12758" xr:uid="{FBA5E58C-0359-4FE6-932E-D8AFF36D41EB}"/>
    <cellStyle name="Note 14 5 2 12 4" xfId="20628" xr:uid="{ECCBAB79-801F-4552-A411-04E74153F687}"/>
    <cellStyle name="Note 14 5 2 12 5" xfId="28621" xr:uid="{B41186AF-2856-46C1-8B3C-B3B26C9A0ACE}"/>
    <cellStyle name="Note 14 5 2 12 6" xfId="36458" xr:uid="{310DD558-B1D8-4E6B-A7A5-391BC8ABFF14}"/>
    <cellStyle name="Note 14 5 2 12 7" xfId="44419" xr:uid="{11476175-DC00-4B68-9223-5FC17032E48A}"/>
    <cellStyle name="Note 14 5 2 13" xfId="5112" xr:uid="{D9FD0838-EF33-4545-98C8-97B3B62D5BCC}"/>
    <cellStyle name="Note 14 5 2 13 2" xfId="13327" xr:uid="{698BDEBC-06F6-407D-A3D5-92331E473B9C}"/>
    <cellStyle name="Note 14 5 2 13 3" xfId="21191" xr:uid="{196634C8-E997-45EF-9411-DA6B01963937}"/>
    <cellStyle name="Note 14 5 2 13 4" xfId="29171" xr:uid="{F62D0B1E-BA0C-4DAE-8174-0E17B4D7FA7E}"/>
    <cellStyle name="Note 14 5 2 13 5" xfId="36998" xr:uid="{65213C0A-CE94-45E1-B64F-697022A5BFFB}"/>
    <cellStyle name="Note 14 5 2 13 6" xfId="44951" xr:uid="{391A7774-2AE0-42B3-8FB8-CAA0A0806514}"/>
    <cellStyle name="Note 14 5 2 14" xfId="9202" xr:uid="{D68B14E0-2066-4926-805A-C1343645A79E}"/>
    <cellStyle name="Note 14 5 2 15" xfId="17064" xr:uid="{7D80DA2B-AC04-43AF-AE53-9547EE3F6F37}"/>
    <cellStyle name="Note 14 5 2 16" xfId="25081" xr:uid="{6BEA4306-7374-4066-A618-72ED93BCAC2B}"/>
    <cellStyle name="Note 14 5 2 17" xfId="32894" xr:uid="{292B5BE2-615D-416A-B5F5-874F4AC76692}"/>
    <cellStyle name="Note 14 5 2 18" xfId="40855" xr:uid="{0E46F8F2-7041-4A57-AAF3-03CC8261384B}"/>
    <cellStyle name="Note 14 5 2 2" xfId="1403" xr:uid="{FF293E5F-2593-4F8D-BA9C-B6EFEDB3F07D}"/>
    <cellStyle name="Note 14 5 2 2 2" xfId="5514" xr:uid="{E53DC1EE-68B4-4ACC-9D3A-E954389BB168}"/>
    <cellStyle name="Note 14 5 2 2 2 2" xfId="13729" xr:uid="{22C0CD91-02CB-47F6-A1DB-0D19A67F4A4B}"/>
    <cellStyle name="Note 14 5 2 2 2 3" xfId="21593" xr:uid="{AE6CC2A0-17C4-45B1-9057-27F55D400DFD}"/>
    <cellStyle name="Note 14 5 2 2 2 4" xfId="29573" xr:uid="{FA28353B-6175-44B6-93FE-B51C09326225}"/>
    <cellStyle name="Note 14 5 2 2 2 5" xfId="37400" xr:uid="{BF45D88B-7AE9-4D38-B51B-B72C10AC10E6}"/>
    <cellStyle name="Note 14 5 2 2 2 6" xfId="45353" xr:uid="{D49CAD9E-7A93-4146-B883-32CEA351CE91}"/>
    <cellStyle name="Note 14 5 2 2 3" xfId="9632" xr:uid="{36D772F1-6239-4C59-ABBF-07834E9E24DF}"/>
    <cellStyle name="Note 14 5 2 2 4" xfId="17494" xr:uid="{BCBA5747-21A6-4253-B19D-6A9A64FBCAAA}"/>
    <cellStyle name="Note 14 5 2 2 5" xfId="25505" xr:uid="{43452E8A-71C0-4615-BF0E-F7C0CA79F49F}"/>
    <cellStyle name="Note 14 5 2 2 6" xfId="33324" xr:uid="{44B43164-9489-4305-A5B1-9B8261429848}"/>
    <cellStyle name="Note 14 5 2 2 7" xfId="41285" xr:uid="{B5C785DF-EE4F-4B79-ADC7-E1C9756D2269}"/>
    <cellStyle name="Note 14 5 2 3" xfId="1746" xr:uid="{61FE8AF8-DCA9-45D5-9B96-CC2BDC7C9773}"/>
    <cellStyle name="Note 14 5 2 3 2" xfId="5833" xr:uid="{2D246EA5-3D40-4F83-A386-8315A8951C93}"/>
    <cellStyle name="Note 14 5 2 3 2 2" xfId="14048" xr:uid="{78030E70-8BEB-4213-8182-A7F65A882DD1}"/>
    <cellStyle name="Note 14 5 2 3 2 3" xfId="21912" xr:uid="{BF1BCDD0-7B1D-4E73-AB63-3662F21D58BF}"/>
    <cellStyle name="Note 14 5 2 3 2 4" xfId="29892" xr:uid="{083E965B-8F81-47F9-8D8E-948B3A412296}"/>
    <cellStyle name="Note 14 5 2 3 2 5" xfId="37719" xr:uid="{C355A24D-D4BD-4D3E-9AB6-724D22A273FA}"/>
    <cellStyle name="Note 14 5 2 3 2 6" xfId="45672" xr:uid="{FD0FB494-593D-4F5D-8561-EDACDDF231F2}"/>
    <cellStyle name="Note 14 5 2 3 3" xfId="9972" xr:uid="{28DFE707-9EDE-4E05-A235-9E29B1BAF70E}"/>
    <cellStyle name="Note 14 5 2 3 4" xfId="17837" xr:uid="{5B978989-1DEB-458C-99CD-6ED1A3905A59}"/>
    <cellStyle name="Note 14 5 2 3 5" xfId="25845" xr:uid="{BD8405F6-30F1-4375-9CDC-B4354C3BE2BD}"/>
    <cellStyle name="Note 14 5 2 3 6" xfId="33667" xr:uid="{91414C32-9458-489E-B662-84483115F889}"/>
    <cellStyle name="Note 14 5 2 3 7" xfId="41628" xr:uid="{0273B28B-BA2E-4FF5-8C34-D798A8B3F7E5}"/>
    <cellStyle name="Note 14 5 2 4" xfId="2081" xr:uid="{3DFE9696-322C-43E5-98F3-27B37BBAABA5}"/>
    <cellStyle name="Note 14 5 2 4 2" xfId="6155" xr:uid="{5D978117-AC24-4F7A-B87C-D03A733CE0D4}"/>
    <cellStyle name="Note 14 5 2 4 2 2" xfId="14370" xr:uid="{70B27D4C-2691-415B-BFD9-8E008977F202}"/>
    <cellStyle name="Note 14 5 2 4 2 3" xfId="22234" xr:uid="{B746ED84-6A74-477E-825F-932A566E1FA7}"/>
    <cellStyle name="Note 14 5 2 4 2 4" xfId="30214" xr:uid="{7A98E189-2522-423E-A960-8179C5B8E51C}"/>
    <cellStyle name="Note 14 5 2 4 2 5" xfId="38041" xr:uid="{8F726C08-BD62-48CA-86B1-6D61E97B0A8F}"/>
    <cellStyle name="Note 14 5 2 4 2 6" xfId="45994" xr:uid="{A5B6C853-8A2E-42A4-9AD8-2F1C974974A2}"/>
    <cellStyle name="Note 14 5 2 4 3" xfId="10307" xr:uid="{AF6F63C1-3699-472A-9CAD-E64503EA90F1}"/>
    <cellStyle name="Note 14 5 2 4 4" xfId="18172" xr:uid="{8C2603C6-946F-46FD-A486-B98018ED1EA3}"/>
    <cellStyle name="Note 14 5 2 4 5" xfId="26179" xr:uid="{DF72AD4B-90EE-4937-B11B-BA06C621F5F7}"/>
    <cellStyle name="Note 14 5 2 4 6" xfId="34002" xr:uid="{EE41D0F9-BA64-4B49-B533-9A33DFBB849C}"/>
    <cellStyle name="Note 14 5 2 4 7" xfId="41963" xr:uid="{6A9978DF-1DB3-4811-A093-1E9CFD75D0C9}"/>
    <cellStyle name="Note 14 5 2 5" xfId="2400" xr:uid="{02D742A0-8F4E-4228-AD0C-368E522A5745}"/>
    <cellStyle name="Note 14 5 2 5 2" xfId="6464" xr:uid="{3EC27707-5F8C-496F-BD3C-FFC34BC5D3A6}"/>
    <cellStyle name="Note 14 5 2 5 2 2" xfId="14679" xr:uid="{CC04918B-E94B-4754-87B8-8B71D3106200}"/>
    <cellStyle name="Note 14 5 2 5 2 3" xfId="22543" xr:uid="{6BC4C0BA-D48B-4636-9ECF-1604C6C5EF4B}"/>
    <cellStyle name="Note 14 5 2 5 2 4" xfId="30523" xr:uid="{335ADB0B-2725-4207-899D-810A457FF5DB}"/>
    <cellStyle name="Note 14 5 2 5 2 5" xfId="38350" xr:uid="{FFB15F85-1F0C-4176-BF79-209B2CA01B21}"/>
    <cellStyle name="Note 14 5 2 5 2 6" xfId="46303" xr:uid="{34EE3A05-0A86-4E7A-8D28-976EBB043914}"/>
    <cellStyle name="Note 14 5 2 5 3" xfId="10626" xr:uid="{E8272F92-A133-4290-B8EB-5F712FD52783}"/>
    <cellStyle name="Note 14 5 2 5 4" xfId="18491" xr:uid="{7E02B23A-15FB-40AD-8480-02362A7C86FF}"/>
    <cellStyle name="Note 14 5 2 5 5" xfId="26495" xr:uid="{290F8942-392D-4C4F-AD7E-C226FF332FC9}"/>
    <cellStyle name="Note 14 5 2 5 6" xfId="34321" xr:uid="{A3BC0D36-0189-4C4D-92CC-8182D6B7162B}"/>
    <cellStyle name="Note 14 5 2 5 7" xfId="42282" xr:uid="{AF2E8A25-CBC7-4339-9ABF-4277CE8DEE4C}"/>
    <cellStyle name="Note 14 5 2 6" xfId="2729" xr:uid="{ABFAC654-50F1-47E7-ADBE-216423227591}"/>
    <cellStyle name="Note 14 5 2 6 2" xfId="6779" xr:uid="{D8450DE1-AB45-4B1C-A686-9B288F1DB01A}"/>
    <cellStyle name="Note 14 5 2 6 2 2" xfId="14994" xr:uid="{7BE27F74-EB80-46DF-AAE0-AD6E82CA1298}"/>
    <cellStyle name="Note 14 5 2 6 2 3" xfId="22858" xr:uid="{D91C3C24-9FCB-48FC-BD77-6A14103F889D}"/>
    <cellStyle name="Note 14 5 2 6 2 4" xfId="30838" xr:uid="{4B3F6E48-C195-43F4-B7CB-7987764F08EB}"/>
    <cellStyle name="Note 14 5 2 6 2 5" xfId="38665" xr:uid="{92238951-54CB-4A29-BF57-F3F84480FC1F}"/>
    <cellStyle name="Note 14 5 2 6 2 6" xfId="46618" xr:uid="{31E22D7B-A52E-4B00-9881-F7DDF19AC102}"/>
    <cellStyle name="Note 14 5 2 6 3" xfId="10955" xr:uid="{3CCC1F24-277F-439C-B70D-10B3EA667692}"/>
    <cellStyle name="Note 14 5 2 6 4" xfId="18820" xr:uid="{9CAF4CCD-7FE2-4DE6-BA94-8D44DAE7D59F}"/>
    <cellStyle name="Note 14 5 2 6 5" xfId="26823" xr:uid="{AA421DD5-B060-4CD5-A3B5-19F811026657}"/>
    <cellStyle name="Note 14 5 2 6 6" xfId="34650" xr:uid="{63AEA86D-E89D-4C35-927A-79416FD757D5}"/>
    <cellStyle name="Note 14 5 2 6 7" xfId="42611" xr:uid="{F0582999-DCA0-4760-A880-C2ED3AE515F6}"/>
    <cellStyle name="Note 14 5 2 7" xfId="3042" xr:uid="{95741B6A-20F0-46AE-8113-1E2818373A21}"/>
    <cellStyle name="Note 14 5 2 7 2" xfId="7083" xr:uid="{16EF30DD-F7CF-4666-9A8B-55DB006C1F1D}"/>
    <cellStyle name="Note 14 5 2 7 2 2" xfId="15298" xr:uid="{F52226F8-B5B3-473B-A87F-F2E0BBC5FF34}"/>
    <cellStyle name="Note 14 5 2 7 2 3" xfId="23162" xr:uid="{C64662F3-D39E-40E6-B02F-8FF824B7954C}"/>
    <cellStyle name="Note 14 5 2 7 2 4" xfId="31142" xr:uid="{BE64E717-6BC0-428B-802C-27CFB460C01C}"/>
    <cellStyle name="Note 14 5 2 7 2 5" xfId="38969" xr:uid="{E1F68387-644B-4793-8DA8-73CF9A58A922}"/>
    <cellStyle name="Note 14 5 2 7 2 6" xfId="46922" xr:uid="{F899D0BC-A7FE-4CAF-AB92-6B5FA61E70E7}"/>
    <cellStyle name="Note 14 5 2 7 3" xfId="11267" xr:uid="{CCBF869B-FCC2-4787-8D2B-F547B7C0CC14}"/>
    <cellStyle name="Note 14 5 2 7 4" xfId="19133" xr:uid="{62C99836-6380-48DC-B6B9-B5946066F06A}"/>
    <cellStyle name="Note 14 5 2 7 5" xfId="27133" xr:uid="{54F82E58-D404-4047-B3DE-832004ABC4EB}"/>
    <cellStyle name="Note 14 5 2 7 6" xfId="34963" xr:uid="{2F20124A-3B6B-46FA-BDB3-FBFE5910295B}"/>
    <cellStyle name="Note 14 5 2 7 7" xfId="42924" xr:uid="{45F7B18E-6520-4EED-B544-F9F6FBAE7BBA}"/>
    <cellStyle name="Note 14 5 2 8" xfId="3362" xr:uid="{691C03B7-8322-419E-8F4A-8DB2814CCA6B}"/>
    <cellStyle name="Note 14 5 2 8 2" xfId="7390" xr:uid="{5D97CCE2-B69D-4714-B9D9-96EC96CD3C02}"/>
    <cellStyle name="Note 14 5 2 8 2 2" xfId="15605" xr:uid="{F5CAA3E4-702C-43D8-83F1-0598366FBD48}"/>
    <cellStyle name="Note 14 5 2 8 2 3" xfId="23469" xr:uid="{05154346-0814-4CDE-9877-E703DDBDC297}"/>
    <cellStyle name="Note 14 5 2 8 2 4" xfId="31449" xr:uid="{C5DC759F-DB43-456E-BFA9-AF23C2627E55}"/>
    <cellStyle name="Note 14 5 2 8 2 5" xfId="39276" xr:uid="{C5EA9C9E-430D-4471-B08C-A53CAE6D89CD}"/>
    <cellStyle name="Note 14 5 2 8 2 6" xfId="47229" xr:uid="{9C4B0A9B-6BCF-4154-9B21-68B6C876E240}"/>
    <cellStyle name="Note 14 5 2 8 3" xfId="11586" xr:uid="{12C59FD7-F6F4-4409-BE45-1BB416726549}"/>
    <cellStyle name="Note 14 5 2 8 4" xfId="19453" xr:uid="{0FA3D159-35D0-4B1C-9E29-598108460297}"/>
    <cellStyle name="Note 14 5 2 8 5" xfId="27453" xr:uid="{1D15FBEC-98F5-4B99-B5D5-46DE44516315}"/>
    <cellStyle name="Note 14 5 2 8 6" xfId="35283" xr:uid="{5BA6DB76-462D-4F28-B521-DE661AFF2F76}"/>
    <cellStyle name="Note 14 5 2 8 7" xfId="43244" xr:uid="{4DBEE9E7-C715-4C37-BFD7-FBA2D9ADCE33}"/>
    <cellStyle name="Note 14 5 2 9" xfId="3656" xr:uid="{5218B249-E84F-4D95-BEE8-2EFAC53DCC5F}"/>
    <cellStyle name="Note 14 5 2 9 2" xfId="7684" xr:uid="{F15E0961-2DBA-4666-93A9-C7A451A1D185}"/>
    <cellStyle name="Note 14 5 2 9 2 2" xfId="15899" xr:uid="{4B7D6994-B66F-4AF6-A307-793C20B79A72}"/>
    <cellStyle name="Note 14 5 2 9 2 3" xfId="23763" xr:uid="{A00597D5-4677-452A-9D3B-46F699992A7C}"/>
    <cellStyle name="Note 14 5 2 9 2 4" xfId="31743" xr:uid="{76410BD3-14C5-4B35-A05B-D5EF1D439604}"/>
    <cellStyle name="Note 14 5 2 9 2 5" xfId="39570" xr:uid="{55FE8656-EE56-41C2-B3EA-61A932B86D90}"/>
    <cellStyle name="Note 14 5 2 9 2 6" xfId="47523" xr:uid="{329B4510-7088-450A-9C15-6C64E1BB6C71}"/>
    <cellStyle name="Note 14 5 2 9 3" xfId="11880" xr:uid="{692772E2-8C75-41CB-AACF-A1A54D8C7703}"/>
    <cellStyle name="Note 14 5 2 9 4" xfId="19747" xr:uid="{B61D268D-1212-4F6B-AF60-A45C16228FC2}"/>
    <cellStyle name="Note 14 5 2 9 5" xfId="27747" xr:uid="{FD887FB4-AADD-4B9F-8323-48E311A025C2}"/>
    <cellStyle name="Note 14 5 2 9 6" xfId="35577" xr:uid="{1DABB3DD-19CF-4177-9549-9BFF500416C1}"/>
    <cellStyle name="Note 14 5 2 9 7" xfId="43538" xr:uid="{F35264B3-CA23-47F3-887E-62DC26DEE0CC}"/>
    <cellStyle name="Note 14 5 20" xfId="16992" xr:uid="{B709A613-E2A4-4668-9FEB-1C62A59F845F}"/>
    <cellStyle name="Note 14 5 21" xfId="25011" xr:uid="{70604465-7D39-4245-8057-2CE736753937}"/>
    <cellStyle name="Note 14 5 22" xfId="32822" xr:uid="{1B6D01D3-ECC9-487D-AB6E-B5FA206F98CB}"/>
    <cellStyle name="Note 14 5 23" xfId="40783" xr:uid="{760DFFC8-D79D-46CB-95D1-A4E190C9A5FA}"/>
    <cellStyle name="Note 14 5 3" xfId="1016" xr:uid="{9CC5F61B-3AF2-46FC-A6EE-BA17940D1AF7}"/>
    <cellStyle name="Note 14 5 3 10" xfId="3994" xr:uid="{DB6B8787-B064-4DE9-9A6E-DB78FE95C23B}"/>
    <cellStyle name="Note 14 5 3 10 2" xfId="8009" xr:uid="{3AB98714-AD9E-4380-B758-7D380EFD4E08}"/>
    <cellStyle name="Note 14 5 3 10 2 2" xfId="16224" xr:uid="{227D0579-CE58-4B76-9F8E-6D6F7969F27F}"/>
    <cellStyle name="Note 14 5 3 10 2 3" xfId="24088" xr:uid="{353288E8-C390-4EB9-8113-CEC3D25A8EE2}"/>
    <cellStyle name="Note 14 5 3 10 2 4" xfId="32068" xr:uid="{B2CF728D-41F3-4D6F-BB4D-97742F088E56}"/>
    <cellStyle name="Note 14 5 3 10 2 5" xfId="39895" xr:uid="{D8B33C69-CDE8-49D6-BC8B-CF24F25DC81A}"/>
    <cellStyle name="Note 14 5 3 10 2 6" xfId="47848" xr:uid="{F7324937-C474-4B16-A583-4DC2E04D649D}"/>
    <cellStyle name="Note 14 5 3 10 3" xfId="12216" xr:uid="{854787E4-4F37-40DD-BD5C-F402390BBC5D}"/>
    <cellStyle name="Note 14 5 3 10 4" xfId="20085" xr:uid="{F1BB298C-9CA5-4DFF-AEC1-1AD9534264AC}"/>
    <cellStyle name="Note 14 5 3 10 5" xfId="28081" xr:uid="{21E202F7-0713-446F-9D17-958A87FD4CC1}"/>
    <cellStyle name="Note 14 5 3 10 6" xfId="35915" xr:uid="{91197103-2555-43EE-A996-3597136456E8}"/>
    <cellStyle name="Note 14 5 3 10 7" xfId="43876" xr:uid="{9E89D9EE-0018-4131-A840-8BD16E653366}"/>
    <cellStyle name="Note 14 5 3 11" xfId="4289" xr:uid="{1E0AA8D4-5B21-470C-B7E9-032F381876E4}"/>
    <cellStyle name="Note 14 5 3 11 2" xfId="8295" xr:uid="{1B83D7DB-7E48-4402-82E3-F1BA0F0CBF38}"/>
    <cellStyle name="Note 14 5 3 11 2 2" xfId="16510" xr:uid="{9276C493-5ACB-42BF-8546-80A166234990}"/>
    <cellStyle name="Note 14 5 3 11 2 3" xfId="24374" xr:uid="{4BE80D9C-15D0-4859-8AFA-5076DB9E21FD}"/>
    <cellStyle name="Note 14 5 3 11 2 4" xfId="32354" xr:uid="{EBB68220-2A7E-4D70-AEB4-2D116449D2C3}"/>
    <cellStyle name="Note 14 5 3 11 2 5" xfId="40181" xr:uid="{46293FDD-BDFC-4EEF-BF48-7662403B51CD}"/>
    <cellStyle name="Note 14 5 3 11 2 6" xfId="48134" xr:uid="{3B329E7C-20DE-4852-97BA-9CF33F57FAF6}"/>
    <cellStyle name="Note 14 5 3 11 3" xfId="12511" xr:uid="{117B9F5B-9305-4CEF-8C62-8606103A0F7D}"/>
    <cellStyle name="Note 14 5 3 11 4" xfId="20380" xr:uid="{A50D4CAC-C388-40EA-AEF6-731801A68B00}"/>
    <cellStyle name="Note 14 5 3 11 5" xfId="28375" xr:uid="{A4E4F546-2AB6-4FD9-B09F-32B8E6571B66}"/>
    <cellStyle name="Note 14 5 3 11 6" xfId="36210" xr:uid="{50446B61-1630-4566-B505-EAA9FDF309D6}"/>
    <cellStyle name="Note 14 5 3 11 7" xfId="44171" xr:uid="{68746A49-BD75-4D06-83F7-3DF6348F4F01}"/>
    <cellStyle name="Note 14 5 3 12" xfId="4580" xr:uid="{529B5C5F-2A2F-4BCE-B521-5C6E649335F2}"/>
    <cellStyle name="Note 14 5 3 12 2" xfId="8574" xr:uid="{3291498C-B03E-4E35-B10F-E3ED788397EA}"/>
    <cellStyle name="Note 14 5 3 12 2 2" xfId="16789" xr:uid="{318D4515-3824-4C9E-8CE4-6E8060D66CF9}"/>
    <cellStyle name="Note 14 5 3 12 2 3" xfId="24653" xr:uid="{C96F4F44-6408-47D3-A919-C0D3313A91F1}"/>
    <cellStyle name="Note 14 5 3 12 2 4" xfId="32633" xr:uid="{112470EE-B149-4133-9050-D8C1E13F8762}"/>
    <cellStyle name="Note 14 5 3 12 2 5" xfId="40460" xr:uid="{1FB38C28-2268-409F-86E6-0C52599C4000}"/>
    <cellStyle name="Note 14 5 3 12 2 6" xfId="48413" xr:uid="{851E82D9-5DE9-4731-AF37-7C1DA5CA13A3}"/>
    <cellStyle name="Note 14 5 3 12 3" xfId="12801" xr:uid="{23B45017-3DE8-45C6-AD8A-CE5C231BFEAA}"/>
    <cellStyle name="Note 14 5 3 12 4" xfId="20671" xr:uid="{06E0EACE-E93F-409F-B555-543FFCC9C1A0}"/>
    <cellStyle name="Note 14 5 3 12 5" xfId="28664" xr:uid="{08500B84-A879-44E3-B1F9-D8E46CF34D92}"/>
    <cellStyle name="Note 14 5 3 12 6" xfId="36501" xr:uid="{79A17D26-7BE0-49F9-A440-0B15648BD739}"/>
    <cellStyle name="Note 14 5 3 12 7" xfId="44462" xr:uid="{F36C2BA5-CE28-4BE4-B0D8-049F54CA4278}"/>
    <cellStyle name="Note 14 5 3 13" xfId="5151" xr:uid="{3C6B218A-2F39-46F5-9B6A-F85B22BB0520}"/>
    <cellStyle name="Note 14 5 3 13 2" xfId="13366" xr:uid="{2D137D7E-2A4A-4BD2-9FF3-088967B0FF84}"/>
    <cellStyle name="Note 14 5 3 13 3" xfId="21230" xr:uid="{4FBE4785-CB96-450E-80C9-A1BC1444CCB0}"/>
    <cellStyle name="Note 14 5 3 13 4" xfId="29210" xr:uid="{35FADEB4-4B87-4F0A-ACB3-011187C628FB}"/>
    <cellStyle name="Note 14 5 3 13 5" xfId="37037" xr:uid="{D7383255-3E80-4282-BD45-232E46B4C263}"/>
    <cellStyle name="Note 14 5 3 13 6" xfId="44990" xr:uid="{295F90AC-7B19-4FE5-A8C4-58B2470C3E80}"/>
    <cellStyle name="Note 14 5 3 14" xfId="9245" xr:uid="{9032DBE0-76D8-47A8-96DC-2CE2B3CB5438}"/>
    <cellStyle name="Note 14 5 3 15" xfId="17107" xr:uid="{FABE60AB-F052-408A-8220-D5EAB03E1828}"/>
    <cellStyle name="Note 14 5 3 16" xfId="25124" xr:uid="{E10A5C87-52F6-48A2-AA30-902701D81CF8}"/>
    <cellStyle name="Note 14 5 3 17" xfId="32937" xr:uid="{105BB3C7-4EA1-4571-943A-FAB6AF79DBF0}"/>
    <cellStyle name="Note 14 5 3 18" xfId="40898" xr:uid="{2A5CD1A2-4319-4566-84BB-9B35EFD8E45C}"/>
    <cellStyle name="Note 14 5 3 2" xfId="1446" xr:uid="{43998F4B-FFA1-40F5-BAC9-7210516EE261}"/>
    <cellStyle name="Note 14 5 3 2 2" xfId="5553" xr:uid="{FCB12B04-B29F-425B-9719-CBD147526BE9}"/>
    <cellStyle name="Note 14 5 3 2 2 2" xfId="13768" xr:uid="{C4AFB7C4-0E35-4D7C-8599-DCC8FDFBF9F1}"/>
    <cellStyle name="Note 14 5 3 2 2 3" xfId="21632" xr:uid="{1541F19F-63BC-436A-A745-5D7980EE4BCA}"/>
    <cellStyle name="Note 14 5 3 2 2 4" xfId="29612" xr:uid="{6AA6E09C-9C1C-4DFF-9F85-6933FEF9B581}"/>
    <cellStyle name="Note 14 5 3 2 2 5" xfId="37439" xr:uid="{9528E8FE-E3FA-4B91-9190-0E209A7F28C4}"/>
    <cellStyle name="Note 14 5 3 2 2 6" xfId="45392" xr:uid="{78149D2A-801E-411E-B458-B9EEA35D088B}"/>
    <cellStyle name="Note 14 5 3 2 3" xfId="9675" xr:uid="{5CD8885D-5E18-482B-BBFA-563A3D575D59}"/>
    <cellStyle name="Note 14 5 3 2 4" xfId="17537" xr:uid="{2A829F9A-C680-467F-A7C1-06CC728F8F0E}"/>
    <cellStyle name="Note 14 5 3 2 5" xfId="25548" xr:uid="{3A360960-4442-4AB2-A80C-FF93DCD9EC9A}"/>
    <cellStyle name="Note 14 5 3 2 6" xfId="33367" xr:uid="{72192CE2-D387-456A-B01D-B8CA021C96EB}"/>
    <cellStyle name="Note 14 5 3 2 7" xfId="41328" xr:uid="{193B9F82-A325-4206-85A4-D8599E9BE53D}"/>
    <cellStyle name="Note 14 5 3 3" xfId="1789" xr:uid="{DE71F7FD-F2C0-4087-A789-F6B015CEACD7}"/>
    <cellStyle name="Note 14 5 3 3 2" xfId="5872" xr:uid="{FAE456C5-F640-4727-8468-BC7D66EA0DBC}"/>
    <cellStyle name="Note 14 5 3 3 2 2" xfId="14087" xr:uid="{9DB89474-2260-4F50-9285-FFA85E0EE8BE}"/>
    <cellStyle name="Note 14 5 3 3 2 3" xfId="21951" xr:uid="{E3F2EF9C-57BB-4A3C-8CDB-DA522A98DF78}"/>
    <cellStyle name="Note 14 5 3 3 2 4" xfId="29931" xr:uid="{1902198A-6B07-48CB-9943-DA709BFD2FCB}"/>
    <cellStyle name="Note 14 5 3 3 2 5" xfId="37758" xr:uid="{02805FD5-F56B-4EE3-91CD-30F1C2B94819}"/>
    <cellStyle name="Note 14 5 3 3 2 6" xfId="45711" xr:uid="{97C8E3D9-4070-40C7-AF9E-9A1BEDCB26B5}"/>
    <cellStyle name="Note 14 5 3 3 3" xfId="10015" xr:uid="{52A1AFEC-9F05-41A7-B16C-6BAF1DAC76CA}"/>
    <cellStyle name="Note 14 5 3 3 4" xfId="17880" xr:uid="{D8C14142-CD53-4D2A-BD58-7C00CE3A7C28}"/>
    <cellStyle name="Note 14 5 3 3 5" xfId="25887" xr:uid="{1FF5D490-BF7F-4AF3-9942-169C53DF6F61}"/>
    <cellStyle name="Note 14 5 3 3 6" xfId="33710" xr:uid="{7AAD9B6F-AE15-4848-A353-52F50A87D636}"/>
    <cellStyle name="Note 14 5 3 3 7" xfId="41671" xr:uid="{20D181F6-601E-425A-B527-DFCCC979F44F}"/>
    <cellStyle name="Note 14 5 3 4" xfId="2123" xr:uid="{AE290F0E-A405-4788-B127-2BB22DE8F52C}"/>
    <cellStyle name="Note 14 5 3 4 2" xfId="6197" xr:uid="{3A23E617-31B1-41BF-8958-FDA4D81DD5D0}"/>
    <cellStyle name="Note 14 5 3 4 2 2" xfId="14412" xr:uid="{22F13D63-50CD-4C6D-BEB6-F3480DEC8059}"/>
    <cellStyle name="Note 14 5 3 4 2 3" xfId="22276" xr:uid="{A344F097-7D75-49DD-8D83-98B1ECD02DBD}"/>
    <cellStyle name="Note 14 5 3 4 2 4" xfId="30256" xr:uid="{FB13F533-D1E6-4E70-BE67-57DDFDD36AAE}"/>
    <cellStyle name="Note 14 5 3 4 2 5" xfId="38083" xr:uid="{C196D122-9744-456D-8962-7D70025B9551}"/>
    <cellStyle name="Note 14 5 3 4 2 6" xfId="46036" xr:uid="{5CC620DC-3CB4-459F-980C-8C9CE45DC021}"/>
    <cellStyle name="Note 14 5 3 4 3" xfId="10349" xr:uid="{89CC4220-59ED-4CBC-B750-0A044D26AB8F}"/>
    <cellStyle name="Note 14 5 3 4 4" xfId="18214" xr:uid="{090715C6-0034-477B-AB9E-761A65C17228}"/>
    <cellStyle name="Note 14 5 3 4 5" xfId="26221" xr:uid="{688A8AF5-91CB-4531-9645-434B07CB05E9}"/>
    <cellStyle name="Note 14 5 3 4 6" xfId="34044" xr:uid="{41D748D2-8457-4066-805D-667509F049E2}"/>
    <cellStyle name="Note 14 5 3 4 7" xfId="42005" xr:uid="{3B810B2E-03EC-4E50-8386-B1E3C334CB13}"/>
    <cellStyle name="Note 14 5 3 5" xfId="2443" xr:uid="{6B313735-0C67-4CC5-ABAB-5CFFFBDA9CFA}"/>
    <cellStyle name="Note 14 5 3 5 2" xfId="6503" xr:uid="{73BC0A69-50F3-440C-8021-6D9784EAE719}"/>
    <cellStyle name="Note 14 5 3 5 2 2" xfId="14718" xr:uid="{381CA795-7C10-47B4-BDA7-4967D72A5E76}"/>
    <cellStyle name="Note 14 5 3 5 2 3" xfId="22582" xr:uid="{9FD5668D-A59D-4AD7-9E53-E104703C470C}"/>
    <cellStyle name="Note 14 5 3 5 2 4" xfId="30562" xr:uid="{96ACFDAA-7EC6-4318-9FC5-FD9EAEC98CA2}"/>
    <cellStyle name="Note 14 5 3 5 2 5" xfId="38389" xr:uid="{796E0D3E-3C8C-45F8-BDAD-29B69563301B}"/>
    <cellStyle name="Note 14 5 3 5 2 6" xfId="46342" xr:uid="{4B8D2042-7D20-4D0C-A06D-63B0ADB4DCAA}"/>
    <cellStyle name="Note 14 5 3 5 3" xfId="10669" xr:uid="{00ACA303-9E8D-4A49-A1CA-8D19718DD4BB}"/>
    <cellStyle name="Note 14 5 3 5 4" xfId="18534" xr:uid="{F0D11A08-2D60-445E-AFE5-AE274FA22954}"/>
    <cellStyle name="Note 14 5 3 5 5" xfId="26537" xr:uid="{C942F189-AC15-430B-BDF4-B4A1205D42D7}"/>
    <cellStyle name="Note 14 5 3 5 6" xfId="34364" xr:uid="{247FF6C8-797D-4D18-9085-F48F102D54AB}"/>
    <cellStyle name="Note 14 5 3 5 7" xfId="42325" xr:uid="{4D213149-0CDD-475F-BF49-C9D05D50218C}"/>
    <cellStyle name="Note 14 5 3 6" xfId="2771" xr:uid="{132B653D-C6C5-4B4F-B633-BBBD1B12EA66}"/>
    <cellStyle name="Note 14 5 3 6 2" xfId="6821" xr:uid="{135FC844-F6C1-4A5B-87DA-6F35252CA8E6}"/>
    <cellStyle name="Note 14 5 3 6 2 2" xfId="15036" xr:uid="{EE4C01CD-A35B-4282-9B21-40ECC8B4BF93}"/>
    <cellStyle name="Note 14 5 3 6 2 3" xfId="22900" xr:uid="{A087DBDE-131C-4ED2-8D9E-AEE69CC9BD25}"/>
    <cellStyle name="Note 14 5 3 6 2 4" xfId="30880" xr:uid="{1113ED3B-01E2-4A66-9C8F-B1C49A7531B2}"/>
    <cellStyle name="Note 14 5 3 6 2 5" xfId="38707" xr:uid="{8633DFB4-737A-4ECB-9028-0654A779D080}"/>
    <cellStyle name="Note 14 5 3 6 2 6" xfId="46660" xr:uid="{2B57235F-A2DD-44C1-AEB0-801323D36B27}"/>
    <cellStyle name="Note 14 5 3 6 3" xfId="10997" xr:uid="{1F3071E9-5008-4925-B8D2-49F4EFF6E10F}"/>
    <cellStyle name="Note 14 5 3 6 4" xfId="18862" xr:uid="{0FC09375-12AD-4265-A0DC-1A491E2DA554}"/>
    <cellStyle name="Note 14 5 3 6 5" xfId="26865" xr:uid="{5A6E8B55-6AEA-447C-A7B7-3C7FB3AB6FAF}"/>
    <cellStyle name="Note 14 5 3 6 6" xfId="34692" xr:uid="{7D4AEABC-F0C3-4867-A633-C366B74988EE}"/>
    <cellStyle name="Note 14 5 3 6 7" xfId="42653" xr:uid="{BCC7058B-73F7-4717-8CE6-C7B46C1C05D7}"/>
    <cellStyle name="Note 14 5 3 7" xfId="3085" xr:uid="{731BDCFC-228F-47DE-BE0A-292735BC8342}"/>
    <cellStyle name="Note 14 5 3 7 2" xfId="7122" xr:uid="{D969EE88-685E-44B3-A6A8-FEE4E82A943A}"/>
    <cellStyle name="Note 14 5 3 7 2 2" xfId="15337" xr:uid="{C0AF05E9-2E11-4227-B79D-83E84AB91080}"/>
    <cellStyle name="Note 14 5 3 7 2 3" xfId="23201" xr:uid="{41CC4C4E-D45D-4689-86A0-184A88F22262}"/>
    <cellStyle name="Note 14 5 3 7 2 4" xfId="31181" xr:uid="{9DFBAC78-722E-4213-BF95-6C3BB71B240B}"/>
    <cellStyle name="Note 14 5 3 7 2 5" xfId="39008" xr:uid="{CE25FA38-7A86-457E-9A25-EB059B04BD7E}"/>
    <cellStyle name="Note 14 5 3 7 2 6" xfId="46961" xr:uid="{8A4AF38E-21E2-4329-8AA5-C743CD06C7B3}"/>
    <cellStyle name="Note 14 5 3 7 3" xfId="11309" xr:uid="{2EEEC15C-4D23-4004-BBDB-CAFF1E846C34}"/>
    <cellStyle name="Note 14 5 3 7 4" xfId="19176" xr:uid="{899FB5DB-3A29-4377-BFB6-192B9C91F61D}"/>
    <cellStyle name="Note 14 5 3 7 5" xfId="27176" xr:uid="{1AF42D7A-028D-4F74-81F5-FEF7E75C73B5}"/>
    <cellStyle name="Note 14 5 3 7 6" xfId="35006" xr:uid="{FA587152-DE93-4D5A-8434-3A198245083A}"/>
    <cellStyle name="Note 14 5 3 7 7" xfId="42967" xr:uid="{5DFB23B9-E767-4354-93CE-EB7B77B0B9B8}"/>
    <cellStyle name="Note 14 5 3 8" xfId="3401" xr:uid="{CFB3F041-0412-4220-A010-C619D06499FD}"/>
    <cellStyle name="Note 14 5 3 8 2" xfId="7429" xr:uid="{487CCF6A-1367-454F-99ED-391AFE9830FF}"/>
    <cellStyle name="Note 14 5 3 8 2 2" xfId="15644" xr:uid="{5985BC54-9DA2-4109-B143-0DEBEE911825}"/>
    <cellStyle name="Note 14 5 3 8 2 3" xfId="23508" xr:uid="{C2FB5548-BFBB-47F8-B6F6-9188DD0D572B}"/>
    <cellStyle name="Note 14 5 3 8 2 4" xfId="31488" xr:uid="{307545BF-DA94-4CC1-A1B7-512149B3A06E}"/>
    <cellStyle name="Note 14 5 3 8 2 5" xfId="39315" xr:uid="{27AFC424-4E21-4368-9754-C5E1280F5330}"/>
    <cellStyle name="Note 14 5 3 8 2 6" xfId="47268" xr:uid="{ECBCD8AA-F61A-48DF-BD7C-53699E3C42C4}"/>
    <cellStyle name="Note 14 5 3 8 3" xfId="11625" xr:uid="{519FCF33-0DB8-4712-A933-5CC46CB357A3}"/>
    <cellStyle name="Note 14 5 3 8 4" xfId="19492" xr:uid="{4BA4E9CE-C23C-47C8-B20C-C923C7626FEC}"/>
    <cellStyle name="Note 14 5 3 8 5" xfId="27492" xr:uid="{16120704-2209-4E3E-AB94-FA480A7AF8F3}"/>
    <cellStyle name="Note 14 5 3 8 6" xfId="35322" xr:uid="{9AA58BB0-315A-49E5-AA8A-1B1B304E86F2}"/>
    <cellStyle name="Note 14 5 3 8 7" xfId="43283" xr:uid="{CFE90119-0F0F-4F65-A0EF-260C2F1313C4}"/>
    <cellStyle name="Note 14 5 3 9" xfId="3696" xr:uid="{F6D4C851-4E8E-442F-B276-237958DA2C4E}"/>
    <cellStyle name="Note 14 5 3 9 2" xfId="7724" xr:uid="{2F690702-BD5A-4107-97F2-A98AE8194B29}"/>
    <cellStyle name="Note 14 5 3 9 2 2" xfId="15939" xr:uid="{EC9EC84D-7805-4E1C-907E-DB6F92A149FD}"/>
    <cellStyle name="Note 14 5 3 9 2 3" xfId="23803" xr:uid="{4425FB51-7EFD-4AD1-AE5B-238044733020}"/>
    <cellStyle name="Note 14 5 3 9 2 4" xfId="31783" xr:uid="{E416E603-E90D-4302-AFA0-851211D40F17}"/>
    <cellStyle name="Note 14 5 3 9 2 5" xfId="39610" xr:uid="{88D4F672-308C-4829-8A82-D72D16ADD209}"/>
    <cellStyle name="Note 14 5 3 9 2 6" xfId="47563" xr:uid="{6620710A-2CF3-45B9-90EE-D68F5BC56489}"/>
    <cellStyle name="Note 14 5 3 9 3" xfId="11920" xr:uid="{C973B32A-476F-4E82-AE51-25ED44985ACA}"/>
    <cellStyle name="Note 14 5 3 9 4" xfId="19787" xr:uid="{016A13A6-A648-49A5-80BA-18E5C14C0EEF}"/>
    <cellStyle name="Note 14 5 3 9 5" xfId="27787" xr:uid="{2A88DEA4-456D-404B-864D-88DB0943107B}"/>
    <cellStyle name="Note 14 5 3 9 6" xfId="35617" xr:uid="{F9A46E1A-1CC0-45E1-8459-484D86C0F63C}"/>
    <cellStyle name="Note 14 5 3 9 7" xfId="43578" xr:uid="{2D8DC79C-A2EC-4D5B-AE33-65EF2374C33E}"/>
    <cellStyle name="Note 14 5 4" xfId="1056" xr:uid="{65E648B6-A2D9-4F2E-A526-31E21A2AB7A0}"/>
    <cellStyle name="Note 14 5 4 10" xfId="4034" xr:uid="{39FD0587-6CB1-45D7-9B0E-D64F4278095F}"/>
    <cellStyle name="Note 14 5 4 10 2" xfId="8049" xr:uid="{CBFB5536-7E1D-43D7-A6DC-6BF12B97811E}"/>
    <cellStyle name="Note 14 5 4 10 2 2" xfId="16264" xr:uid="{03F969D5-BBD1-4D32-946F-50E559B95C9E}"/>
    <cellStyle name="Note 14 5 4 10 2 3" xfId="24128" xr:uid="{26491025-C39B-400D-AF3C-04984927AB2F}"/>
    <cellStyle name="Note 14 5 4 10 2 4" xfId="32108" xr:uid="{2E229536-9F09-44E3-A10B-F7A54EA9E842}"/>
    <cellStyle name="Note 14 5 4 10 2 5" xfId="39935" xr:uid="{D1196384-B0C6-4C8A-9852-C6C3D34214B9}"/>
    <cellStyle name="Note 14 5 4 10 2 6" xfId="47888" xr:uid="{60ED476B-4BC7-4DB3-82C8-516C572BDC4D}"/>
    <cellStyle name="Note 14 5 4 10 3" xfId="12256" xr:uid="{75014386-27D2-4151-B759-6F9DBD2CCC7D}"/>
    <cellStyle name="Note 14 5 4 10 4" xfId="20125" xr:uid="{FE9A7B4C-3707-4A8C-815B-466A62C4A370}"/>
    <cellStyle name="Note 14 5 4 10 5" xfId="28121" xr:uid="{46B2A48B-EFA8-4341-B9DF-7DCD74CEF646}"/>
    <cellStyle name="Note 14 5 4 10 6" xfId="35955" xr:uid="{EE686C81-AD31-4A44-89D9-073AAC1C3445}"/>
    <cellStyle name="Note 14 5 4 10 7" xfId="43916" xr:uid="{C112C209-F192-449A-A439-FA0CD21A377F}"/>
    <cellStyle name="Note 14 5 4 11" xfId="4329" xr:uid="{CA411AFA-5ED4-4401-8EF9-5311E803181C}"/>
    <cellStyle name="Note 14 5 4 11 2" xfId="8335" xr:uid="{4BEC5DE9-B8D4-4793-9036-C4BFFD4FC6AE}"/>
    <cellStyle name="Note 14 5 4 11 2 2" xfId="16550" xr:uid="{09FDAF96-DDC1-4637-B33F-3BD3FFD2B10A}"/>
    <cellStyle name="Note 14 5 4 11 2 3" xfId="24414" xr:uid="{727E2EA9-5DB8-4245-B668-1085D0B780F2}"/>
    <cellStyle name="Note 14 5 4 11 2 4" xfId="32394" xr:uid="{0C78A5A7-0989-4D13-8257-214F2A38AE6A}"/>
    <cellStyle name="Note 14 5 4 11 2 5" xfId="40221" xr:uid="{3FD49F18-D12C-4DFD-8715-B7372799E0FA}"/>
    <cellStyle name="Note 14 5 4 11 2 6" xfId="48174" xr:uid="{82E1938E-2F43-48F9-81D6-896ADCA0E823}"/>
    <cellStyle name="Note 14 5 4 11 3" xfId="12551" xr:uid="{9EBC520E-C3DD-4BE2-9B66-D75723F22417}"/>
    <cellStyle name="Note 14 5 4 11 4" xfId="20420" xr:uid="{FBEA06A9-13C5-40DF-AA16-70D9486B8B5F}"/>
    <cellStyle name="Note 14 5 4 11 5" xfId="28415" xr:uid="{165BB1E6-8A26-4D8C-B1B7-1350009DF781}"/>
    <cellStyle name="Note 14 5 4 11 6" xfId="36250" xr:uid="{2690C7F4-8E3F-4BBC-9EC5-CA61FD892F49}"/>
    <cellStyle name="Note 14 5 4 11 7" xfId="44211" xr:uid="{46131F5A-1A1D-4D74-AB45-92B0D3CFA7FD}"/>
    <cellStyle name="Note 14 5 4 12" xfId="4620" xr:uid="{6912C99D-94A4-482D-849E-71A274DDE4D2}"/>
    <cellStyle name="Note 14 5 4 12 2" xfId="8614" xr:uid="{9FCCF08A-97B9-4BDB-912D-DCC7B2CDD338}"/>
    <cellStyle name="Note 14 5 4 12 2 2" xfId="16829" xr:uid="{2D213125-5B5E-4AA8-9DE2-AA1ACE92F909}"/>
    <cellStyle name="Note 14 5 4 12 2 3" xfId="24693" xr:uid="{B47CE500-B0D3-4462-A3C0-2F0EEB7E90AE}"/>
    <cellStyle name="Note 14 5 4 12 2 4" xfId="32673" xr:uid="{87527E8A-B9BE-4952-BC1D-A4FBFAF9CB3F}"/>
    <cellStyle name="Note 14 5 4 12 2 5" xfId="40500" xr:uid="{E0695AF7-BA00-4761-B1AE-7B3EF7EF43D3}"/>
    <cellStyle name="Note 14 5 4 12 2 6" xfId="48453" xr:uid="{97999DC2-E91E-4828-9ED4-FB572BFA4C7D}"/>
    <cellStyle name="Note 14 5 4 12 3" xfId="12841" xr:uid="{CF15BDBB-2506-4743-A1B3-68E50C69C5EB}"/>
    <cellStyle name="Note 14 5 4 12 4" xfId="20711" xr:uid="{E077E331-E565-4655-BF62-94EC04D039E4}"/>
    <cellStyle name="Note 14 5 4 12 5" xfId="28704" xr:uid="{E716F0D2-64EF-4E61-B312-3EE5BB7D65A5}"/>
    <cellStyle name="Note 14 5 4 12 6" xfId="36541" xr:uid="{15D6A9CE-F959-4618-80FF-03C81A66A994}"/>
    <cellStyle name="Note 14 5 4 12 7" xfId="44502" xr:uid="{C84A8147-17D8-4DA5-81A7-0BA960BD5069}"/>
    <cellStyle name="Note 14 5 4 13" xfId="5191" xr:uid="{15226BEA-B611-4A4C-8EC3-18BCDA11C497}"/>
    <cellStyle name="Note 14 5 4 13 2" xfId="13406" xr:uid="{30AFA332-2D8C-44E7-8141-958AEB678432}"/>
    <cellStyle name="Note 14 5 4 13 3" xfId="21270" xr:uid="{8833E233-D882-4DD9-8839-2AF909AC5636}"/>
    <cellStyle name="Note 14 5 4 13 4" xfId="29250" xr:uid="{EA17C747-20CE-45DE-951A-57B80FBACED1}"/>
    <cellStyle name="Note 14 5 4 13 5" xfId="37077" xr:uid="{F2DF6ADD-B239-453E-9CAB-DDB49BF56D9D}"/>
    <cellStyle name="Note 14 5 4 13 6" xfId="45030" xr:uid="{7C37878D-D1D1-4A26-98F7-39759208AB3A}"/>
    <cellStyle name="Note 14 5 4 14" xfId="9285" xr:uid="{B3D616DC-D849-45B2-BCE5-216094236535}"/>
    <cellStyle name="Note 14 5 4 15" xfId="17147" xr:uid="{2D2997A8-35A0-41D0-ABE6-3E8139B25296}"/>
    <cellStyle name="Note 14 5 4 16" xfId="25164" xr:uid="{4DB43A47-A577-4B70-AD7C-58127D78376C}"/>
    <cellStyle name="Note 14 5 4 17" xfId="32977" xr:uid="{0B0DF488-6B77-4C9B-B868-77DA4CB6D4F1}"/>
    <cellStyle name="Note 14 5 4 18" xfId="40938" xr:uid="{3FCB710F-59E1-46F5-928E-F8CB5A8E1C29}"/>
    <cellStyle name="Note 14 5 4 2" xfId="1486" xr:uid="{598AD869-EB05-425E-B1D8-A4020401B6BE}"/>
    <cellStyle name="Note 14 5 4 2 2" xfId="5593" xr:uid="{712F5185-6636-4681-80B8-6CF068CD8E10}"/>
    <cellStyle name="Note 14 5 4 2 2 2" xfId="13808" xr:uid="{67605C6A-49A4-4D0D-B95B-13608AF8B19B}"/>
    <cellStyle name="Note 14 5 4 2 2 3" xfId="21672" xr:uid="{60685FE4-F62E-4E38-9B12-A6383484E5FF}"/>
    <cellStyle name="Note 14 5 4 2 2 4" xfId="29652" xr:uid="{7E44D185-D886-4935-8F80-D56058DBC8E7}"/>
    <cellStyle name="Note 14 5 4 2 2 5" xfId="37479" xr:uid="{4D4489B5-B54C-46F7-8176-FE72E18045B6}"/>
    <cellStyle name="Note 14 5 4 2 2 6" xfId="45432" xr:uid="{F6EEF1CC-E4C6-42AC-B4C2-C3700E6B9D0C}"/>
    <cellStyle name="Note 14 5 4 2 3" xfId="9715" xr:uid="{C2E8C534-C79D-496E-B4C0-2840DDF21B95}"/>
    <cellStyle name="Note 14 5 4 2 4" xfId="17577" xr:uid="{DC0454C7-B408-459B-899E-2EEB03254905}"/>
    <cellStyle name="Note 14 5 4 2 5" xfId="25588" xr:uid="{8A29CF2D-2782-481B-B234-FA55E71694DD}"/>
    <cellStyle name="Note 14 5 4 2 6" xfId="33407" xr:uid="{06BE8B0D-E663-4F76-AE19-2782E7A97F29}"/>
    <cellStyle name="Note 14 5 4 2 7" xfId="41368" xr:uid="{FFB6521F-E203-47F2-8D23-9B85B2ADECC4}"/>
    <cellStyle name="Note 14 5 4 3" xfId="1829" xr:uid="{9EE1E2CF-7DC5-48AA-9645-37F2553F81FE}"/>
    <cellStyle name="Note 14 5 4 3 2" xfId="5912" xr:uid="{F4714FFA-33E6-4FFE-8C7B-4463CC4186E2}"/>
    <cellStyle name="Note 14 5 4 3 2 2" xfId="14127" xr:uid="{25FE4DF3-5DE0-4726-BFB6-8839338E16EA}"/>
    <cellStyle name="Note 14 5 4 3 2 3" xfId="21991" xr:uid="{252791CE-062B-4874-9524-24964F59D356}"/>
    <cellStyle name="Note 14 5 4 3 2 4" xfId="29971" xr:uid="{E6EC45C1-566D-4B57-8017-CF754269D51A}"/>
    <cellStyle name="Note 14 5 4 3 2 5" xfId="37798" xr:uid="{0CEE6539-3C1E-4BDD-958E-B9FD93AE39B5}"/>
    <cellStyle name="Note 14 5 4 3 2 6" xfId="45751" xr:uid="{BE7D91E4-F7FE-4F78-A220-778481547DEF}"/>
    <cellStyle name="Note 14 5 4 3 3" xfId="10055" xr:uid="{42400645-EDA7-4E50-A840-0B25013A82C6}"/>
    <cellStyle name="Note 14 5 4 3 4" xfId="17920" xr:uid="{698C9753-D463-432E-B8EB-E5424EC2E8B9}"/>
    <cellStyle name="Note 14 5 4 3 5" xfId="25927" xr:uid="{4ED50315-91CA-4B2E-A816-0EB4213C076F}"/>
    <cellStyle name="Note 14 5 4 3 6" xfId="33750" xr:uid="{0CA03D2E-238C-407E-836C-8339AFD280C3}"/>
    <cellStyle name="Note 14 5 4 3 7" xfId="41711" xr:uid="{2147AD93-917D-4C3D-BD38-57F3097D69B0}"/>
    <cellStyle name="Note 14 5 4 4" xfId="2163" xr:uid="{141276D3-A50D-4218-9D2C-40FA5BB214F4}"/>
    <cellStyle name="Note 14 5 4 4 2" xfId="6237" xr:uid="{14810CC4-7CF8-4072-AF7C-BDCA7089A9C3}"/>
    <cellStyle name="Note 14 5 4 4 2 2" xfId="14452" xr:uid="{069E70F7-989E-4756-896D-DC326F03CE3D}"/>
    <cellStyle name="Note 14 5 4 4 2 3" xfId="22316" xr:uid="{F01CE792-2186-42BC-9029-D86E56FD6EE0}"/>
    <cellStyle name="Note 14 5 4 4 2 4" xfId="30296" xr:uid="{B3A4BD37-30D3-4675-9476-1C72FBF43745}"/>
    <cellStyle name="Note 14 5 4 4 2 5" xfId="38123" xr:uid="{177F76AF-F09D-4A29-93DA-7D2811E976BE}"/>
    <cellStyle name="Note 14 5 4 4 2 6" xfId="46076" xr:uid="{074C7BB6-52C8-479F-9EAC-FB0891B7E997}"/>
    <cellStyle name="Note 14 5 4 4 3" xfId="10389" xr:uid="{70CCB28B-E950-471E-8FD3-F56DD0106CB6}"/>
    <cellStyle name="Note 14 5 4 4 4" xfId="18254" xr:uid="{DEB3390C-ED02-4F52-AF29-DF0D7EFB9D68}"/>
    <cellStyle name="Note 14 5 4 4 5" xfId="26261" xr:uid="{3E801B24-08A5-4837-A458-874790D99515}"/>
    <cellStyle name="Note 14 5 4 4 6" xfId="34084" xr:uid="{F07CB38D-B0C9-4565-969C-A8CB33282CB2}"/>
    <cellStyle name="Note 14 5 4 4 7" xfId="42045" xr:uid="{39641877-B1DD-4B97-8ABB-035A1AB78014}"/>
    <cellStyle name="Note 14 5 4 5" xfId="2483" xr:uid="{89EAC426-DBBD-4A00-8714-27F9811222E5}"/>
    <cellStyle name="Note 14 5 4 5 2" xfId="6543" xr:uid="{B15CE7BD-8707-49FB-AE85-22D286634934}"/>
    <cellStyle name="Note 14 5 4 5 2 2" xfId="14758" xr:uid="{DF46174C-9696-49C2-82B6-2D36B708AF20}"/>
    <cellStyle name="Note 14 5 4 5 2 3" xfId="22622" xr:uid="{963A9667-8F27-4A19-93DF-44A0117A719B}"/>
    <cellStyle name="Note 14 5 4 5 2 4" xfId="30602" xr:uid="{C185F048-27A3-478A-B14A-E9A408BF0A3D}"/>
    <cellStyle name="Note 14 5 4 5 2 5" xfId="38429" xr:uid="{4CCB30BD-CB79-4D84-9FD7-1A21591496C4}"/>
    <cellStyle name="Note 14 5 4 5 2 6" xfId="46382" xr:uid="{659DCB0E-CA24-4036-A440-2A2995E86E6B}"/>
    <cellStyle name="Note 14 5 4 5 3" xfId="10709" xr:uid="{57CB9EF8-49B2-45D6-968C-1F32693482B0}"/>
    <cellStyle name="Note 14 5 4 5 4" xfId="18574" xr:uid="{63916C8E-5A77-4EBC-B726-1AA750FFA01D}"/>
    <cellStyle name="Note 14 5 4 5 5" xfId="26577" xr:uid="{EB6C3389-2BD6-455C-91F5-7F58DE07EE21}"/>
    <cellStyle name="Note 14 5 4 5 6" xfId="34404" xr:uid="{854767B2-BA84-4DE8-8009-521D1A56C80B}"/>
    <cellStyle name="Note 14 5 4 5 7" xfId="42365" xr:uid="{9B36F760-089D-4EAD-8448-9917260A5CC5}"/>
    <cellStyle name="Note 14 5 4 6" xfId="2811" xr:uid="{1BB4BA72-3F90-4FB5-8E00-3EBAABB8C006}"/>
    <cellStyle name="Note 14 5 4 6 2" xfId="6861" xr:uid="{5075F7C0-FA0D-4027-8947-5ABF783351A4}"/>
    <cellStyle name="Note 14 5 4 6 2 2" xfId="15076" xr:uid="{1BF5AB7E-2A7C-4CC3-BA08-46BBCCBE7C73}"/>
    <cellStyle name="Note 14 5 4 6 2 3" xfId="22940" xr:uid="{CB8E0F0C-C76C-4EE5-8F0C-4096049BA4D4}"/>
    <cellStyle name="Note 14 5 4 6 2 4" xfId="30920" xr:uid="{8D8CCB63-67A6-4AFB-97FD-5040D6B74DB3}"/>
    <cellStyle name="Note 14 5 4 6 2 5" xfId="38747" xr:uid="{0FBD5960-F6F8-40EF-8980-DAEF05A9F41B}"/>
    <cellStyle name="Note 14 5 4 6 2 6" xfId="46700" xr:uid="{2019C749-3E7B-40E5-8A4F-857E6675FE12}"/>
    <cellStyle name="Note 14 5 4 6 3" xfId="11037" xr:uid="{B39502D2-DA48-4A95-9FDD-C7252BBA8AB5}"/>
    <cellStyle name="Note 14 5 4 6 4" xfId="18902" xr:uid="{FE470EC9-1EF1-4D75-B98E-4A81A798D84C}"/>
    <cellStyle name="Note 14 5 4 6 5" xfId="26905" xr:uid="{988C3483-0FD4-4A94-8F5F-47FBCC386465}"/>
    <cellStyle name="Note 14 5 4 6 6" xfId="34732" xr:uid="{4F66230F-FAC7-4085-8765-86CA401217BA}"/>
    <cellStyle name="Note 14 5 4 6 7" xfId="42693" xr:uid="{D04D0464-891B-43B1-AB83-777447EE8EC9}"/>
    <cellStyle name="Note 14 5 4 7" xfId="3125" xr:uid="{B64F8134-191E-49BF-B29A-43BBA846BF61}"/>
    <cellStyle name="Note 14 5 4 7 2" xfId="7162" xr:uid="{8D676672-3790-4597-9896-529E31489DF1}"/>
    <cellStyle name="Note 14 5 4 7 2 2" xfId="15377" xr:uid="{A87035A5-B08A-4833-AFA4-255CA32D986E}"/>
    <cellStyle name="Note 14 5 4 7 2 3" xfId="23241" xr:uid="{92EB1D88-516C-4E13-816F-8AF003106FC2}"/>
    <cellStyle name="Note 14 5 4 7 2 4" xfId="31221" xr:uid="{21F20196-D9F1-4B51-BC73-7E51DA340F82}"/>
    <cellStyle name="Note 14 5 4 7 2 5" xfId="39048" xr:uid="{69DC83F6-B97A-45CB-BE09-0811E8B9C817}"/>
    <cellStyle name="Note 14 5 4 7 2 6" xfId="47001" xr:uid="{0390F5D0-FD3C-4249-B80C-ED92E1B9F74C}"/>
    <cellStyle name="Note 14 5 4 7 3" xfId="11349" xr:uid="{FB4B1B3E-0B81-4DA6-9A03-9539085839F0}"/>
    <cellStyle name="Note 14 5 4 7 4" xfId="19216" xr:uid="{E2B03BF5-4359-4759-A7F4-765918C5C3F4}"/>
    <cellStyle name="Note 14 5 4 7 5" xfId="27216" xr:uid="{A938EA68-52EA-433E-AB60-098BE814C2D3}"/>
    <cellStyle name="Note 14 5 4 7 6" xfId="35046" xr:uid="{0ABBF31C-36D8-4C8C-AADF-FD5E222D9F44}"/>
    <cellStyle name="Note 14 5 4 7 7" xfId="43007" xr:uid="{AEB68E25-B77B-4BF1-83AA-26198E9D8B75}"/>
    <cellStyle name="Note 14 5 4 8" xfId="3441" xr:uid="{E57E1D94-1404-4B2C-AD35-85AA9F37A474}"/>
    <cellStyle name="Note 14 5 4 8 2" xfId="7469" xr:uid="{1AEEF044-3CA2-4321-8CFB-1AB4186023D2}"/>
    <cellStyle name="Note 14 5 4 8 2 2" xfId="15684" xr:uid="{AE81690C-B524-4168-B8D7-6BB8C2BB724F}"/>
    <cellStyle name="Note 14 5 4 8 2 3" xfId="23548" xr:uid="{B4D086CA-A71B-4E6A-A5B8-0E70C9F13B97}"/>
    <cellStyle name="Note 14 5 4 8 2 4" xfId="31528" xr:uid="{1997D3D9-6364-4C24-BA26-131B42BEB4A9}"/>
    <cellStyle name="Note 14 5 4 8 2 5" xfId="39355" xr:uid="{3AE1E4E8-F8C5-414C-85F0-2BA0ABFD00D0}"/>
    <cellStyle name="Note 14 5 4 8 2 6" xfId="47308" xr:uid="{D8B0B340-91B7-49E4-9643-B2ACF71CD2A1}"/>
    <cellStyle name="Note 14 5 4 8 3" xfId="11665" xr:uid="{D35D9EF7-2CA1-4858-A631-5E0EAEB32F09}"/>
    <cellStyle name="Note 14 5 4 8 4" xfId="19532" xr:uid="{60852119-1F52-4763-ABE3-5B939E6B857E}"/>
    <cellStyle name="Note 14 5 4 8 5" xfId="27532" xr:uid="{0DF7966D-CA4D-4BDA-BC14-5ED43603DDDC}"/>
    <cellStyle name="Note 14 5 4 8 6" xfId="35362" xr:uid="{855BB161-07BB-4AA6-97D9-C56F81ABA452}"/>
    <cellStyle name="Note 14 5 4 8 7" xfId="43323" xr:uid="{5DD3A436-8E29-4171-97F1-38530D791A85}"/>
    <cellStyle name="Note 14 5 4 9" xfId="3736" xr:uid="{1002DA12-EBBB-436B-B60F-714E190D6EB4}"/>
    <cellStyle name="Note 14 5 4 9 2" xfId="7764" xr:uid="{75ED77AF-377A-4C71-B65C-6C62546AC237}"/>
    <cellStyle name="Note 14 5 4 9 2 2" xfId="15979" xr:uid="{09CAFFD5-8AB9-4D2B-8670-D56C386FF9E2}"/>
    <cellStyle name="Note 14 5 4 9 2 3" xfId="23843" xr:uid="{F0E297B6-9EFD-468C-9EE6-E7192718D89B}"/>
    <cellStyle name="Note 14 5 4 9 2 4" xfId="31823" xr:uid="{D34B0ABA-825B-476E-92D8-B8D1B184D9C4}"/>
    <cellStyle name="Note 14 5 4 9 2 5" xfId="39650" xr:uid="{2CC0636E-4281-4113-9CE2-23606A3E376B}"/>
    <cellStyle name="Note 14 5 4 9 2 6" xfId="47603" xr:uid="{B91FF972-DBF7-441B-AD5A-FEC509AD33E8}"/>
    <cellStyle name="Note 14 5 4 9 3" xfId="11960" xr:uid="{57481725-7238-47A8-8427-A39AE5BFDAEF}"/>
    <cellStyle name="Note 14 5 4 9 4" xfId="19827" xr:uid="{4FB4DAAE-7320-40D6-8C13-655123427A57}"/>
    <cellStyle name="Note 14 5 4 9 5" xfId="27827" xr:uid="{1E23B6E9-36D5-43C7-BC6B-A90F659CC53E}"/>
    <cellStyle name="Note 14 5 4 9 6" xfId="35657" xr:uid="{353EE272-38EC-4433-8441-3AA75BB375E5}"/>
    <cellStyle name="Note 14 5 4 9 7" xfId="43618" xr:uid="{FB593A10-9499-4910-9F30-CED1D5B7EC52}"/>
    <cellStyle name="Note 14 5 5" xfId="1099" xr:uid="{56A867BE-9BDA-47C5-942B-10F10961F177}"/>
    <cellStyle name="Note 14 5 5 10" xfId="4077" xr:uid="{24DEDC4C-6F32-4842-A92E-F8E5072FB8D3}"/>
    <cellStyle name="Note 14 5 5 10 2" xfId="8088" xr:uid="{36537CC0-4C75-4C1C-B394-AD70A781BAC2}"/>
    <cellStyle name="Note 14 5 5 10 2 2" xfId="16303" xr:uid="{9EB38AFD-B842-4DAE-B70E-148951ACB0BA}"/>
    <cellStyle name="Note 14 5 5 10 2 3" xfId="24167" xr:uid="{666A63F9-A139-45BA-9EEF-EE8374469046}"/>
    <cellStyle name="Note 14 5 5 10 2 4" xfId="32147" xr:uid="{B969B66E-727C-41A6-B73E-6A655D9B1C46}"/>
    <cellStyle name="Note 14 5 5 10 2 5" xfId="39974" xr:uid="{42DD88B5-00BE-427B-9808-8248DA188EE2}"/>
    <cellStyle name="Note 14 5 5 10 2 6" xfId="47927" xr:uid="{D0FB6F51-861B-43B7-B27B-4F422582B5A3}"/>
    <cellStyle name="Note 14 5 5 10 3" xfId="12299" xr:uid="{929242CC-DDFF-4FF5-B481-78D08B30B9EB}"/>
    <cellStyle name="Note 14 5 5 10 4" xfId="20168" xr:uid="{30F78EC1-2700-410D-87E6-96B578510286}"/>
    <cellStyle name="Note 14 5 5 10 5" xfId="28164" xr:uid="{F17A6D33-8D27-46A4-87D8-A980A04E8F21}"/>
    <cellStyle name="Note 14 5 5 10 6" xfId="35998" xr:uid="{DF90033C-0E32-4424-A91F-B171EEE91EAB}"/>
    <cellStyle name="Note 14 5 5 10 7" xfId="43959" xr:uid="{A0E3B335-8871-4AD5-B406-ECE45000C3CA}"/>
    <cellStyle name="Note 14 5 5 11" xfId="4368" xr:uid="{1850E0D0-6247-4CDC-A386-51B5AED4066B}"/>
    <cellStyle name="Note 14 5 5 11 2" xfId="8374" xr:uid="{9204652D-B678-4855-9661-F1C759319BB1}"/>
    <cellStyle name="Note 14 5 5 11 2 2" xfId="16589" xr:uid="{1BDB3348-1E15-471B-A863-49C6266DB0FE}"/>
    <cellStyle name="Note 14 5 5 11 2 3" xfId="24453" xr:uid="{95BC1256-6959-461E-B8A2-59FB32AB8BB0}"/>
    <cellStyle name="Note 14 5 5 11 2 4" xfId="32433" xr:uid="{961C5723-A277-4583-8350-AA2A1D64E890}"/>
    <cellStyle name="Note 14 5 5 11 2 5" xfId="40260" xr:uid="{868F2F11-BCBC-4CB3-A2BB-693A3C5B1016}"/>
    <cellStyle name="Note 14 5 5 11 2 6" xfId="48213" xr:uid="{AB76CC97-2161-4A1A-B54B-610641F9E245}"/>
    <cellStyle name="Note 14 5 5 11 3" xfId="12590" xr:uid="{409D9B2B-77BB-4BDD-84EE-AF35ECA3B5BD}"/>
    <cellStyle name="Note 14 5 5 11 4" xfId="20459" xr:uid="{91FB9403-481A-4107-A4A4-5051EB8A3319}"/>
    <cellStyle name="Note 14 5 5 11 5" xfId="28454" xr:uid="{9CC114C9-F8AD-400E-8D14-405A3239ED6B}"/>
    <cellStyle name="Note 14 5 5 11 6" xfId="36289" xr:uid="{0E7DE1C7-F098-4D77-8F4C-27ED670D05AC}"/>
    <cellStyle name="Note 14 5 5 11 7" xfId="44250" xr:uid="{D30EDDD5-8169-49B3-8B49-22BB025F99A0}"/>
    <cellStyle name="Note 14 5 5 12" xfId="4663" xr:uid="{57885D06-7FA3-4643-949F-044B378DD752}"/>
    <cellStyle name="Note 14 5 5 12 2" xfId="8653" xr:uid="{337B65D5-12D1-41D6-BCC5-A6FB540320F4}"/>
    <cellStyle name="Note 14 5 5 12 2 2" xfId="16868" xr:uid="{CC1D40FE-76D6-4BA2-B1AB-96337461338A}"/>
    <cellStyle name="Note 14 5 5 12 2 3" xfId="24732" xr:uid="{92AFACC1-50E5-4409-91D1-CBB708E9F787}"/>
    <cellStyle name="Note 14 5 5 12 2 4" xfId="32712" xr:uid="{0068C9AE-6D79-43E5-980B-C36B69444D86}"/>
    <cellStyle name="Note 14 5 5 12 2 5" xfId="40539" xr:uid="{C1548F58-F9BE-4401-84DA-BD602F40EBE2}"/>
    <cellStyle name="Note 14 5 5 12 2 6" xfId="48492" xr:uid="{DE93F6EC-9597-41D6-8EA4-ABC2D113528D}"/>
    <cellStyle name="Note 14 5 5 12 3" xfId="12884" xr:uid="{69749412-F69F-40CD-BE4E-9745CE08642F}"/>
    <cellStyle name="Note 14 5 5 12 4" xfId="20754" xr:uid="{B4552C9D-FE1A-4B1F-A7DC-BC85108F16C9}"/>
    <cellStyle name="Note 14 5 5 12 5" xfId="28747" xr:uid="{9EEB2ABA-2E55-4255-9A1B-07CD602B8F6E}"/>
    <cellStyle name="Note 14 5 5 12 6" xfId="36584" xr:uid="{99E62A5C-465B-40BE-9DCB-79A9C2E76457}"/>
    <cellStyle name="Note 14 5 5 12 7" xfId="44545" xr:uid="{AD0C190E-8A84-4F9C-AF93-B3253E34724E}"/>
    <cellStyle name="Note 14 5 5 13" xfId="5230" xr:uid="{B3359B09-7D67-4E8F-93F1-A8428B72D9BC}"/>
    <cellStyle name="Note 14 5 5 13 2" xfId="13445" xr:uid="{48A5FC3D-388A-4982-A89C-DA0EBBEE3639}"/>
    <cellStyle name="Note 14 5 5 13 3" xfId="21309" xr:uid="{8A080AEE-5680-4314-B9A4-B2B9FC111540}"/>
    <cellStyle name="Note 14 5 5 13 4" xfId="29289" xr:uid="{0B61B33E-6AAB-4274-B7B4-9EF8C619B851}"/>
    <cellStyle name="Note 14 5 5 13 5" xfId="37116" xr:uid="{CC9FFDFA-7A86-4661-B27C-7429FD3CC322}"/>
    <cellStyle name="Note 14 5 5 13 6" xfId="45069" xr:uid="{D16441AA-25DA-4B9B-B2BA-2E5B0D766F9F}"/>
    <cellStyle name="Note 14 5 5 14" xfId="9328" xr:uid="{5333A190-0690-4EF7-9D40-A71913F25B70}"/>
    <cellStyle name="Note 14 5 5 15" xfId="17190" xr:uid="{B76B5BDC-6517-41CE-B0B3-BD78DDB3169A}"/>
    <cellStyle name="Note 14 5 5 16" xfId="25206" xr:uid="{F6735C3C-5ACE-4F28-A3F2-CC38839B7499}"/>
    <cellStyle name="Note 14 5 5 17" xfId="33020" xr:uid="{AF65ABE4-ADD7-4AE7-A41A-7982A9E2A339}"/>
    <cellStyle name="Note 14 5 5 18" xfId="40981" xr:uid="{AF965B0F-9F9D-46DC-9EF7-10A83B529EBD}"/>
    <cellStyle name="Note 14 5 5 2" xfId="1529" xr:uid="{D3A63A77-4945-46F9-859F-A9ECDF04AF33}"/>
    <cellStyle name="Note 14 5 5 2 2" xfId="5632" xr:uid="{64AFCB69-8015-44B0-AF01-740E51D0C893}"/>
    <cellStyle name="Note 14 5 5 2 2 2" xfId="13847" xr:uid="{8EB5BA7A-D7FB-42D5-AECF-87489788B8C9}"/>
    <cellStyle name="Note 14 5 5 2 2 3" xfId="21711" xr:uid="{DFCA2487-1681-41D3-92C3-6BADB2157E46}"/>
    <cellStyle name="Note 14 5 5 2 2 4" xfId="29691" xr:uid="{BA321F5A-2809-4C84-9781-B4E3798A5428}"/>
    <cellStyle name="Note 14 5 5 2 2 5" xfId="37518" xr:uid="{1EEA4FC9-2500-41F5-BA2F-C6FF195C6C8C}"/>
    <cellStyle name="Note 14 5 5 2 2 6" xfId="45471" xr:uid="{028E943F-FF1C-4794-A4B2-B5D9168FE6D0}"/>
    <cellStyle name="Note 14 5 5 2 3" xfId="9757" xr:uid="{5D588DFD-7554-4F90-AE56-5B019550E300}"/>
    <cellStyle name="Note 14 5 5 2 4" xfId="17620" xr:uid="{0B7FF6E9-BD46-49A5-BFB8-E2C6152EB79D}"/>
    <cellStyle name="Note 14 5 5 2 5" xfId="25631" xr:uid="{CF9FFDB6-0B0E-46D2-93AC-1D0AA54EAEE5}"/>
    <cellStyle name="Note 14 5 5 2 6" xfId="33450" xr:uid="{9225AD15-E89E-4112-8042-8AF7C29E3469}"/>
    <cellStyle name="Note 14 5 5 2 7" xfId="41411" xr:uid="{AF5008DD-8CCE-4731-9E8D-00C1A139A156}"/>
    <cellStyle name="Note 14 5 5 3" xfId="1872" xr:uid="{517692FA-0E4B-413B-BA0D-33F230683C7D}"/>
    <cellStyle name="Note 14 5 5 3 2" xfId="5951" xr:uid="{7DAC81F5-6534-40C6-B56B-D73B48633FE5}"/>
    <cellStyle name="Note 14 5 5 3 2 2" xfId="14166" xr:uid="{03AB4042-3D1B-420D-A21A-3691D9ABFDE7}"/>
    <cellStyle name="Note 14 5 5 3 2 3" xfId="22030" xr:uid="{6B0BCC2A-3982-42B9-94A4-D36EEF55CE3C}"/>
    <cellStyle name="Note 14 5 5 3 2 4" xfId="30010" xr:uid="{61637DE5-2D12-47CB-BA2C-2B3FBBAF9741}"/>
    <cellStyle name="Note 14 5 5 3 2 5" xfId="37837" xr:uid="{5CFFA7A5-A424-4917-AD36-EB8EEB6291D0}"/>
    <cellStyle name="Note 14 5 5 3 2 6" xfId="45790" xr:uid="{CB854DB5-0F79-4927-BC39-39BCD48C8E73}"/>
    <cellStyle name="Note 14 5 5 3 3" xfId="10098" xr:uid="{6BEA2EEB-0773-4E80-931D-7A996F2EDA2B}"/>
    <cellStyle name="Note 14 5 5 3 4" xfId="17963" xr:uid="{500EFA09-E235-4079-A1DB-8F8312E43333}"/>
    <cellStyle name="Note 14 5 5 3 5" xfId="25970" xr:uid="{46EB9B0E-11EB-4BAE-B3C6-08323B3A4542}"/>
    <cellStyle name="Note 14 5 5 3 6" xfId="33793" xr:uid="{B40679DA-5870-41BB-BB55-DBF7A27B4A20}"/>
    <cellStyle name="Note 14 5 5 3 7" xfId="41754" xr:uid="{49153918-7C64-4EB9-A6A4-83DE7008C09C}"/>
    <cellStyle name="Note 14 5 5 4" xfId="2206" xr:uid="{A7669703-7830-44BD-A6FF-DB7A10F50C0E}"/>
    <cellStyle name="Note 14 5 5 4 2" xfId="6280" xr:uid="{3F36C7AC-3FCA-4A49-A4D8-EF51757FC6AB}"/>
    <cellStyle name="Note 14 5 5 4 2 2" xfId="14495" xr:uid="{A7035E8D-64C6-4DD6-903E-A9C0297512B0}"/>
    <cellStyle name="Note 14 5 5 4 2 3" xfId="22359" xr:uid="{C57A0781-1BEB-4891-8A63-0AA72DEE1B95}"/>
    <cellStyle name="Note 14 5 5 4 2 4" xfId="30339" xr:uid="{710C56E1-1618-426E-A2F6-7FC677B94F42}"/>
    <cellStyle name="Note 14 5 5 4 2 5" xfId="38166" xr:uid="{352054C0-4931-4677-AB45-4AA17BBA370B}"/>
    <cellStyle name="Note 14 5 5 4 2 6" xfId="46119" xr:uid="{2F19297C-E93B-43BA-A5A2-09748514D1F6}"/>
    <cellStyle name="Note 14 5 5 4 3" xfId="10432" xr:uid="{017889A0-4FCA-41F3-B6BB-C969951E5D99}"/>
    <cellStyle name="Note 14 5 5 4 4" xfId="18297" xr:uid="{643300DD-5DCF-42D1-BDF5-C864E3C5678C}"/>
    <cellStyle name="Note 14 5 5 4 5" xfId="26304" xr:uid="{2B24F68F-4CCC-481B-BDE3-102D13BB1CBE}"/>
    <cellStyle name="Note 14 5 5 4 6" xfId="34127" xr:uid="{7E7EA6EF-024F-43B7-B930-CCDFEE27E057}"/>
    <cellStyle name="Note 14 5 5 4 7" xfId="42088" xr:uid="{69350C35-06E7-40B0-82CC-E4350FAF1CA1}"/>
    <cellStyle name="Note 14 5 5 5" xfId="2526" xr:uid="{1458273D-420A-4374-B9AF-FA234C426D48}"/>
    <cellStyle name="Note 14 5 5 5 2" xfId="6582" xr:uid="{F6221B3B-F999-4CED-8926-6B36AE9C8B92}"/>
    <cellStyle name="Note 14 5 5 5 2 2" xfId="14797" xr:uid="{B6050099-85EB-40DD-A074-7913493BEE17}"/>
    <cellStyle name="Note 14 5 5 5 2 3" xfId="22661" xr:uid="{A5446295-CD13-4678-97D1-BECD33174641}"/>
    <cellStyle name="Note 14 5 5 5 2 4" xfId="30641" xr:uid="{E12B9851-E180-454D-8BDF-F7B3F39BA199}"/>
    <cellStyle name="Note 14 5 5 5 2 5" xfId="38468" xr:uid="{EF08F078-FDD6-4041-8438-87E21487130E}"/>
    <cellStyle name="Note 14 5 5 5 2 6" xfId="46421" xr:uid="{ABAD4E42-7BCD-4A9A-9CE5-5736046AC946}"/>
    <cellStyle name="Note 14 5 5 5 3" xfId="10752" xr:uid="{6163445B-7C5B-4FAD-B22B-BE867C562481}"/>
    <cellStyle name="Note 14 5 5 5 4" xfId="18617" xr:uid="{BAA85EDC-F524-43D5-809F-A36749875D22}"/>
    <cellStyle name="Note 14 5 5 5 5" xfId="26620" xr:uid="{92A10489-7427-44C5-A1C7-6DE2CCBFF150}"/>
    <cellStyle name="Note 14 5 5 5 6" xfId="34447" xr:uid="{BA41CEC4-B458-40DA-974D-7568E01CC674}"/>
    <cellStyle name="Note 14 5 5 5 7" xfId="42408" xr:uid="{725D101D-DFAA-4ECD-9315-C9F91D9D1DFF}"/>
    <cellStyle name="Note 14 5 5 6" xfId="2852" xr:uid="{5A4E5205-4C50-4886-9933-9410F956DD95}"/>
    <cellStyle name="Note 14 5 5 6 2" xfId="6902" xr:uid="{D974C4A3-FBDF-4993-8852-3AD64543702E}"/>
    <cellStyle name="Note 14 5 5 6 2 2" xfId="15117" xr:uid="{924C3A9C-3074-4F31-BE94-971D7B80914B}"/>
    <cellStyle name="Note 14 5 5 6 2 3" xfId="22981" xr:uid="{9925242F-0BD0-4395-9A22-260D672FB4F8}"/>
    <cellStyle name="Note 14 5 5 6 2 4" xfId="30961" xr:uid="{512B6F19-A28E-486A-B058-4D74D4DD6CA1}"/>
    <cellStyle name="Note 14 5 5 6 2 5" xfId="38788" xr:uid="{D7467F49-5F89-487E-A910-836CBC5BC12C}"/>
    <cellStyle name="Note 14 5 5 6 2 6" xfId="46741" xr:uid="{B8D5B4D4-0B9C-454F-8832-B6C77A3C2A5C}"/>
    <cellStyle name="Note 14 5 5 6 3" xfId="11078" xr:uid="{CA018612-D8A0-41B2-BBEE-DDB468B243E4}"/>
    <cellStyle name="Note 14 5 5 6 4" xfId="18943" xr:uid="{1C9C5B77-6344-4ECE-B0A8-F57225530B5A}"/>
    <cellStyle name="Note 14 5 5 6 5" xfId="26946" xr:uid="{BFEFF04F-AE2E-4B49-9C9F-79DC4346A9DA}"/>
    <cellStyle name="Note 14 5 5 6 6" xfId="34773" xr:uid="{0298B3FA-4969-4D43-99FF-E472FF89F20F}"/>
    <cellStyle name="Note 14 5 5 6 7" xfId="42734" xr:uid="{965B289C-F7C6-49A0-ABB3-86E40AC3724F}"/>
    <cellStyle name="Note 14 5 5 7" xfId="3168" xr:uid="{9BFBED72-9339-4C08-BC3A-2BDB7FA3C5B6}"/>
    <cellStyle name="Note 14 5 5 7 2" xfId="7201" xr:uid="{6192C199-8011-46C3-ACB2-E241664BA85D}"/>
    <cellStyle name="Note 14 5 5 7 2 2" xfId="15416" xr:uid="{E9DF64AA-74E1-4C63-8B01-3D5E738980CB}"/>
    <cellStyle name="Note 14 5 5 7 2 3" xfId="23280" xr:uid="{FFF4A69B-2AC6-4BF1-97D7-ABEC9902CEA6}"/>
    <cellStyle name="Note 14 5 5 7 2 4" xfId="31260" xr:uid="{F5C91BD1-65F8-4094-A561-1B7003329BC7}"/>
    <cellStyle name="Note 14 5 5 7 2 5" xfId="39087" xr:uid="{2AFB3DB3-8308-4554-AD6C-925ABA8C5319}"/>
    <cellStyle name="Note 14 5 5 7 2 6" xfId="47040" xr:uid="{BE211151-525D-40FB-8CFE-AFD3EFFD1492}"/>
    <cellStyle name="Note 14 5 5 7 3" xfId="11392" xr:uid="{B8E4AB98-E81F-4413-9433-861CC0A7665B}"/>
    <cellStyle name="Note 14 5 5 7 4" xfId="19259" xr:uid="{67949E1B-01DD-409D-9DEB-22FFF1037085}"/>
    <cellStyle name="Note 14 5 5 7 5" xfId="27259" xr:uid="{C29137B6-85AD-435C-B809-C3C4C9523A0E}"/>
    <cellStyle name="Note 14 5 5 7 6" xfId="35089" xr:uid="{918EC3FD-522E-4E5C-8E31-D89384C0FEFE}"/>
    <cellStyle name="Note 14 5 5 7 7" xfId="43050" xr:uid="{71228FD5-A5E4-46DC-8398-B37D5219C12F}"/>
    <cellStyle name="Note 14 5 5 8" xfId="3481" xr:uid="{350E0C82-041E-4B5D-8484-0EA78145F98E}"/>
    <cellStyle name="Note 14 5 5 8 2" xfId="7509" xr:uid="{3D83AC96-28F9-4CCC-8C33-75E2598567CC}"/>
    <cellStyle name="Note 14 5 5 8 2 2" xfId="15724" xr:uid="{504C7C85-BBB8-441F-9F70-DF8A75DA909F}"/>
    <cellStyle name="Note 14 5 5 8 2 3" xfId="23588" xr:uid="{89E02253-427E-4920-A7DD-59C67371A325}"/>
    <cellStyle name="Note 14 5 5 8 2 4" xfId="31568" xr:uid="{0E52EC43-67C8-4CE9-9EC7-8AE4D01A439D}"/>
    <cellStyle name="Note 14 5 5 8 2 5" xfId="39395" xr:uid="{8116595A-475C-4941-9646-6F73207C6BE0}"/>
    <cellStyle name="Note 14 5 5 8 2 6" xfId="47348" xr:uid="{3BE438F8-AC00-4BB1-893F-84D664175321}"/>
    <cellStyle name="Note 14 5 5 8 3" xfId="11705" xr:uid="{363B3E66-602F-45EC-AF62-05B5720DD68A}"/>
    <cellStyle name="Note 14 5 5 8 4" xfId="19572" xr:uid="{74EDF6AC-D2D1-47B9-8E73-A93E7120F909}"/>
    <cellStyle name="Note 14 5 5 8 5" xfId="27572" xr:uid="{F9E0238B-FB93-4B82-A4FD-EBA76D5C071B}"/>
    <cellStyle name="Note 14 5 5 8 6" xfId="35402" xr:uid="{A561D72E-6463-416E-9D33-32DF513CCFA6}"/>
    <cellStyle name="Note 14 5 5 8 7" xfId="43363" xr:uid="{73DBD65D-12F6-43F5-AF16-F45613F554DF}"/>
    <cellStyle name="Note 14 5 5 9" xfId="3777" xr:uid="{43A781E3-99CB-4A23-BB73-CE2239BDEDF6}"/>
    <cellStyle name="Note 14 5 5 9 2" xfId="7805" xr:uid="{B26AFCD9-9A25-4CA8-BB32-36B28BAEBEAD}"/>
    <cellStyle name="Note 14 5 5 9 2 2" xfId="16020" xr:uid="{35145A3C-41A9-4794-8EEB-AFC7AC04465E}"/>
    <cellStyle name="Note 14 5 5 9 2 3" xfId="23884" xr:uid="{37F4F8EF-3664-49B9-B411-FEC32257407E}"/>
    <cellStyle name="Note 14 5 5 9 2 4" xfId="31864" xr:uid="{1A7D55CA-8D28-40F9-AB28-B739BA45E937}"/>
    <cellStyle name="Note 14 5 5 9 2 5" xfId="39691" xr:uid="{9D5D97C4-0818-4EE7-9773-EEB76F2F6613}"/>
    <cellStyle name="Note 14 5 5 9 2 6" xfId="47644" xr:uid="{8C33BCD5-E761-453D-A7BF-178A66C7054C}"/>
    <cellStyle name="Note 14 5 5 9 3" xfId="12001" xr:uid="{8510924C-6F7F-4451-B72B-9373CB059EA8}"/>
    <cellStyle name="Note 14 5 5 9 4" xfId="19868" xr:uid="{F71EBD2B-5FAE-4665-B1A1-8062C8E92EED}"/>
    <cellStyle name="Note 14 5 5 9 5" xfId="27868" xr:uid="{EBBA7CB2-8F6E-4BD0-86D0-1682CA50C69D}"/>
    <cellStyle name="Note 14 5 5 9 6" xfId="35698" xr:uid="{19EA6F10-510B-4303-B097-BD78B964B071}"/>
    <cellStyle name="Note 14 5 5 9 7" xfId="43659" xr:uid="{CD780AF0-1652-45C2-BE0A-E12C680867C5}"/>
    <cellStyle name="Note 14 5 6" xfId="1138" xr:uid="{2FF4897E-1D82-494A-AC5B-388922919BAE}"/>
    <cellStyle name="Note 14 5 6 10" xfId="4116" xr:uid="{87ABC526-4DA8-4BD7-B3B1-37F4AE83BDBD}"/>
    <cellStyle name="Note 14 5 6 10 2" xfId="8127" xr:uid="{482F36CE-7B12-45A0-8E3D-61B046D3AA87}"/>
    <cellStyle name="Note 14 5 6 10 2 2" xfId="16342" xr:uid="{D4CECBDB-2739-4711-A3B9-A5034510F2A2}"/>
    <cellStyle name="Note 14 5 6 10 2 3" xfId="24206" xr:uid="{EF64A7B2-915E-4360-BEAB-A1ACEC70CC05}"/>
    <cellStyle name="Note 14 5 6 10 2 4" xfId="32186" xr:uid="{229B8EF8-400A-4431-B30D-1A64F018D001}"/>
    <cellStyle name="Note 14 5 6 10 2 5" xfId="40013" xr:uid="{13F32A36-EE7D-46A9-9776-87FF602DEE54}"/>
    <cellStyle name="Note 14 5 6 10 2 6" xfId="47966" xr:uid="{2E960487-87E0-495D-B458-1DAAE7B550C3}"/>
    <cellStyle name="Note 14 5 6 10 3" xfId="12338" xr:uid="{73A7277A-F363-4154-9E78-152D99A11625}"/>
    <cellStyle name="Note 14 5 6 10 4" xfId="20207" xr:uid="{D3A719BC-A2AF-489C-B20D-5546F4F2E09A}"/>
    <cellStyle name="Note 14 5 6 10 5" xfId="28203" xr:uid="{0529AA12-71D9-4FC4-81F2-CD5C0DA1C852}"/>
    <cellStyle name="Note 14 5 6 10 6" xfId="36037" xr:uid="{C0F02739-F5E0-4630-823C-203919AEADD5}"/>
    <cellStyle name="Note 14 5 6 10 7" xfId="43998" xr:uid="{3A483240-2F09-4DBC-AE5D-533A99C29D46}"/>
    <cellStyle name="Note 14 5 6 11" xfId="4407" xr:uid="{210DA11F-8850-4CAC-AA78-CDF06AAB0548}"/>
    <cellStyle name="Note 14 5 6 11 2" xfId="8413" xr:uid="{FA710301-B021-4EED-A621-EFC8A01AE7FE}"/>
    <cellStyle name="Note 14 5 6 11 2 2" xfId="16628" xr:uid="{BFDFBBED-3FE5-49A6-910F-21A8BB614405}"/>
    <cellStyle name="Note 14 5 6 11 2 3" xfId="24492" xr:uid="{1846CEE0-49D9-4443-9CAF-2FA6CC23ED68}"/>
    <cellStyle name="Note 14 5 6 11 2 4" xfId="32472" xr:uid="{683779C0-4DA1-4B81-BAEF-016FFFA44A06}"/>
    <cellStyle name="Note 14 5 6 11 2 5" xfId="40299" xr:uid="{727E0FB0-5632-4055-89F4-C4BAA380CB57}"/>
    <cellStyle name="Note 14 5 6 11 2 6" xfId="48252" xr:uid="{B19777AF-F1DE-4A95-A0FE-EBDAF8BD1F3B}"/>
    <cellStyle name="Note 14 5 6 11 3" xfId="12629" xr:uid="{632F0FA4-C976-458B-AD20-54B3DC6BCDAD}"/>
    <cellStyle name="Note 14 5 6 11 4" xfId="20498" xr:uid="{E104F9D2-DCAA-4D2F-AA59-057B3F65FC92}"/>
    <cellStyle name="Note 14 5 6 11 5" xfId="28493" xr:uid="{180BBA20-D7F0-47BE-BE8F-A62A60FACE1A}"/>
    <cellStyle name="Note 14 5 6 11 6" xfId="36328" xr:uid="{4B6EC3A8-0AC3-4471-9AA9-C1D84D571A1B}"/>
    <cellStyle name="Note 14 5 6 11 7" xfId="44289" xr:uid="{2B35075A-FB2D-475E-9438-5C206DC1AA0A}"/>
    <cellStyle name="Note 14 5 6 12" xfId="4702" xr:uid="{EDA9B772-4A29-43F5-9AC0-92807638DF4E}"/>
    <cellStyle name="Note 14 5 6 12 2" xfId="8692" xr:uid="{F0E15679-BE34-4FBF-995D-0E9974A41D99}"/>
    <cellStyle name="Note 14 5 6 12 2 2" xfId="16907" xr:uid="{1E3586DD-2227-40F0-B30A-C4717CE6C090}"/>
    <cellStyle name="Note 14 5 6 12 2 3" xfId="24771" xr:uid="{34366516-72C1-45A1-9296-593CFE33BF45}"/>
    <cellStyle name="Note 14 5 6 12 2 4" xfId="32751" xr:uid="{B78A4C47-D2E7-4D74-9779-9A398D985D28}"/>
    <cellStyle name="Note 14 5 6 12 2 5" xfId="40578" xr:uid="{140C2E7A-3190-4788-A033-FF33B5CFCA63}"/>
    <cellStyle name="Note 14 5 6 12 2 6" xfId="48531" xr:uid="{449BD750-3223-4D83-BF1B-CAF1DB825204}"/>
    <cellStyle name="Note 14 5 6 12 3" xfId="12923" xr:uid="{62E9AF32-40AC-4D57-ACF0-D94D095E05C7}"/>
    <cellStyle name="Note 14 5 6 12 4" xfId="20793" xr:uid="{BD9601A4-8F83-47F7-B66E-57C976437A89}"/>
    <cellStyle name="Note 14 5 6 12 5" xfId="28786" xr:uid="{D111A438-FD5D-44A3-A790-CC65FE5B5394}"/>
    <cellStyle name="Note 14 5 6 12 6" xfId="36623" xr:uid="{87CCDBA4-5BB5-4CFB-AB68-A7B51B267D13}"/>
    <cellStyle name="Note 14 5 6 12 7" xfId="44584" xr:uid="{4F98AEB3-D046-4BD4-8550-CE283F719521}"/>
    <cellStyle name="Note 14 5 6 13" xfId="5269" xr:uid="{37C3D413-EBFA-4279-9688-667229E9AF42}"/>
    <cellStyle name="Note 14 5 6 13 2" xfId="13484" xr:uid="{904951C0-E6DE-4263-B251-6B6508A763C7}"/>
    <cellStyle name="Note 14 5 6 13 3" xfId="21348" xr:uid="{223FC9BE-77BA-454D-8894-35EC6BACBB08}"/>
    <cellStyle name="Note 14 5 6 13 4" xfId="29328" xr:uid="{3E80E36D-B4DE-4F77-92CD-1374F2F8C16A}"/>
    <cellStyle name="Note 14 5 6 13 5" xfId="37155" xr:uid="{268CD4EF-B337-42BF-B5CE-4CE8CEF22550}"/>
    <cellStyle name="Note 14 5 6 13 6" xfId="45108" xr:uid="{3A1AB599-B5A8-44AE-B609-85DF84B447E1}"/>
    <cellStyle name="Note 14 5 6 14" xfId="9367" xr:uid="{1148D59D-5339-45B5-B954-1CD603C62D8B}"/>
    <cellStyle name="Note 14 5 6 15" xfId="17229" xr:uid="{12F26E92-BEE0-42DD-90A0-740E66B478F2}"/>
    <cellStyle name="Note 14 5 6 16" xfId="25245" xr:uid="{EB5D9005-194D-4190-87D8-16948A755A27}"/>
    <cellStyle name="Note 14 5 6 17" xfId="33059" xr:uid="{CF4F9CA1-25D5-4F8B-8E34-780E98A11D15}"/>
    <cellStyle name="Note 14 5 6 18" xfId="41020" xr:uid="{91260E7D-C10A-47A2-A070-751F4398C930}"/>
    <cellStyle name="Note 14 5 6 2" xfId="1568" xr:uid="{2063D0B1-A06A-4E8F-A4C2-29693F10C425}"/>
    <cellStyle name="Note 14 5 6 2 2" xfId="5671" xr:uid="{6C05925B-00B9-415B-8205-985A8D058831}"/>
    <cellStyle name="Note 14 5 6 2 2 2" xfId="13886" xr:uid="{C3D8D4CF-F6A0-46E4-AA94-10DA7EE3C471}"/>
    <cellStyle name="Note 14 5 6 2 2 3" xfId="21750" xr:uid="{2C7B894F-2A28-47C7-8305-678604E133A6}"/>
    <cellStyle name="Note 14 5 6 2 2 4" xfId="29730" xr:uid="{4C43983D-AEFC-4E1A-A90A-FC4DDE758321}"/>
    <cellStyle name="Note 14 5 6 2 2 5" xfId="37557" xr:uid="{3526C47D-E8E5-4B58-A06F-F15374B285C6}"/>
    <cellStyle name="Note 14 5 6 2 2 6" xfId="45510" xr:uid="{B455D17F-A2E0-48E2-99E7-F5AE531037D0}"/>
    <cellStyle name="Note 14 5 6 2 3" xfId="9796" xr:uid="{26395CB3-1203-496D-82D3-8EA0244B6D6F}"/>
    <cellStyle name="Note 14 5 6 2 4" xfId="17659" xr:uid="{70902DA0-26CB-4539-AD14-1A9A0935AC5B}"/>
    <cellStyle name="Note 14 5 6 2 5" xfId="25670" xr:uid="{19D8FC13-360C-4ACF-842A-C92FFE9252FD}"/>
    <cellStyle name="Note 14 5 6 2 6" xfId="33489" xr:uid="{8E247407-B667-4284-BBAE-4CDFF93A4390}"/>
    <cellStyle name="Note 14 5 6 2 7" xfId="41450" xr:uid="{30E42BC1-F85B-4AD7-A116-D35A37E93916}"/>
    <cellStyle name="Note 14 5 6 3" xfId="1911" xr:uid="{56F65668-8178-446A-A4F6-6999BE64A9E9}"/>
    <cellStyle name="Note 14 5 6 3 2" xfId="5990" xr:uid="{29A9BB00-22A0-41C3-98A1-05D87E4FB4CA}"/>
    <cellStyle name="Note 14 5 6 3 2 2" xfId="14205" xr:uid="{99205754-CB24-4E0A-AFF7-A23DC723A513}"/>
    <cellStyle name="Note 14 5 6 3 2 3" xfId="22069" xr:uid="{C44323C3-527B-41F1-A884-B09482E8B2AF}"/>
    <cellStyle name="Note 14 5 6 3 2 4" xfId="30049" xr:uid="{41C30857-CFC2-40C5-9129-6CE42D81FA9A}"/>
    <cellStyle name="Note 14 5 6 3 2 5" xfId="37876" xr:uid="{D35389AA-97E4-4607-9FA2-179B7710E37E}"/>
    <cellStyle name="Note 14 5 6 3 2 6" xfId="45829" xr:uid="{94028156-7C90-4987-92F5-DDEE409ED0E3}"/>
    <cellStyle name="Note 14 5 6 3 3" xfId="10137" xr:uid="{4A5EE7E9-F32D-4CF2-873B-8A04BF58CF9B}"/>
    <cellStyle name="Note 14 5 6 3 4" xfId="18002" xr:uid="{974E3306-60DD-4E46-8B0B-2604D82DDF04}"/>
    <cellStyle name="Note 14 5 6 3 5" xfId="26009" xr:uid="{E508FBA3-BD9F-4C07-A339-BD608A9FC5AF}"/>
    <cellStyle name="Note 14 5 6 3 6" xfId="33832" xr:uid="{5770BF79-8E1A-4E0C-9686-DA25F83B0862}"/>
    <cellStyle name="Note 14 5 6 3 7" xfId="41793" xr:uid="{9D003AFB-F5C5-44E8-9A00-C5EBA05AE3B1}"/>
    <cellStyle name="Note 14 5 6 4" xfId="2245" xr:uid="{E66F284A-E4A8-4F10-815B-59B4F08C49A5}"/>
    <cellStyle name="Note 14 5 6 4 2" xfId="6319" xr:uid="{327360C8-0BFA-4314-BB46-67567AFE3082}"/>
    <cellStyle name="Note 14 5 6 4 2 2" xfId="14534" xr:uid="{F1F97D37-C2A0-420B-A425-1202FA84D6B6}"/>
    <cellStyle name="Note 14 5 6 4 2 3" xfId="22398" xr:uid="{8B1442F6-D25E-489B-A2DD-C692CCC43932}"/>
    <cellStyle name="Note 14 5 6 4 2 4" xfId="30378" xr:uid="{2A2370DF-A894-48FC-95DE-AE29EE884D3E}"/>
    <cellStyle name="Note 14 5 6 4 2 5" xfId="38205" xr:uid="{E77C19B8-A483-421E-88ED-8A6FE0979C69}"/>
    <cellStyle name="Note 14 5 6 4 2 6" xfId="46158" xr:uid="{0D952233-1B6C-4ED6-8178-989F87358B35}"/>
    <cellStyle name="Note 14 5 6 4 3" xfId="10471" xr:uid="{543C0C10-1CE3-48F5-A211-788F874876D7}"/>
    <cellStyle name="Note 14 5 6 4 4" xfId="18336" xr:uid="{8E711875-7C85-4D2A-927E-AD96C0BD368F}"/>
    <cellStyle name="Note 14 5 6 4 5" xfId="26343" xr:uid="{32D0AA21-1DFB-41AB-B35E-1D7B4FD9C4A1}"/>
    <cellStyle name="Note 14 5 6 4 6" xfId="34166" xr:uid="{04405831-0525-416C-8D16-98EF08C50A1E}"/>
    <cellStyle name="Note 14 5 6 4 7" xfId="42127" xr:uid="{5CD8939F-245A-4CBA-A92C-74E979EBF539}"/>
    <cellStyle name="Note 14 5 6 5" xfId="2565" xr:uid="{D655393F-8D38-4C68-B0CD-DE848D767812}"/>
    <cellStyle name="Note 14 5 6 5 2" xfId="6621" xr:uid="{737786DC-F858-4D1E-942E-7D1970FB14A0}"/>
    <cellStyle name="Note 14 5 6 5 2 2" xfId="14836" xr:uid="{F3A8EF9F-B793-446A-940E-E5E39DC2A971}"/>
    <cellStyle name="Note 14 5 6 5 2 3" xfId="22700" xr:uid="{4FD5CD83-C540-465C-A144-1CC8AC00A27C}"/>
    <cellStyle name="Note 14 5 6 5 2 4" xfId="30680" xr:uid="{F045214A-3394-4D6B-B231-904E2D2CE01C}"/>
    <cellStyle name="Note 14 5 6 5 2 5" xfId="38507" xr:uid="{6426E733-53B0-465F-9916-BECFCDC48195}"/>
    <cellStyle name="Note 14 5 6 5 2 6" xfId="46460" xr:uid="{29774707-0B2C-4FFA-A72E-E2CF003C78E9}"/>
    <cellStyle name="Note 14 5 6 5 3" xfId="10791" xr:uid="{33FB4B79-651D-4506-B40A-C35E5D25FC92}"/>
    <cellStyle name="Note 14 5 6 5 4" xfId="18656" xr:uid="{C4069030-5CAF-4796-9E5B-42FCF5EF5931}"/>
    <cellStyle name="Note 14 5 6 5 5" xfId="26659" xr:uid="{9FF38456-5962-42D1-AD6D-9945307BA86B}"/>
    <cellStyle name="Note 14 5 6 5 6" xfId="34486" xr:uid="{27BC585C-4650-42EC-A865-D561EFB1656E}"/>
    <cellStyle name="Note 14 5 6 5 7" xfId="42447" xr:uid="{94348384-E63F-4A3D-AE16-77C811D62B2B}"/>
    <cellStyle name="Note 14 5 6 6" xfId="2891" xr:uid="{8D98E446-879B-44F8-9C7D-899035A02323}"/>
    <cellStyle name="Note 14 5 6 6 2" xfId="6941" xr:uid="{89045583-2932-4089-BF6F-74A06FA1F0A9}"/>
    <cellStyle name="Note 14 5 6 6 2 2" xfId="15156" xr:uid="{D607D1EC-5E9B-4FF5-98D4-193D8C501BA5}"/>
    <cellStyle name="Note 14 5 6 6 2 3" xfId="23020" xr:uid="{91E58795-BDEB-45A2-9944-766C704C214C}"/>
    <cellStyle name="Note 14 5 6 6 2 4" xfId="31000" xr:uid="{1911A225-8FB4-4AD8-AC53-5267D425B14F}"/>
    <cellStyle name="Note 14 5 6 6 2 5" xfId="38827" xr:uid="{5EEB4A0E-10C4-4855-B91B-86944968FEE8}"/>
    <cellStyle name="Note 14 5 6 6 2 6" xfId="46780" xr:uid="{792395C3-587C-4721-9D65-D49AF144B656}"/>
    <cellStyle name="Note 14 5 6 6 3" xfId="11117" xr:uid="{C0DF7D69-84C6-4C86-B8CD-893908F2AFE7}"/>
    <cellStyle name="Note 14 5 6 6 4" xfId="18982" xr:uid="{7F8ABC58-0B30-41D3-B7CF-EA14BE76D1A2}"/>
    <cellStyle name="Note 14 5 6 6 5" xfId="26985" xr:uid="{AC1DF2E1-CF6E-41AC-BE0E-C415809C7901}"/>
    <cellStyle name="Note 14 5 6 6 6" xfId="34812" xr:uid="{7C0755EE-454B-46F1-A404-945D43D8B3B8}"/>
    <cellStyle name="Note 14 5 6 6 7" xfId="42773" xr:uid="{3AB10AF6-D063-43EA-9530-FAF3536F2781}"/>
    <cellStyle name="Note 14 5 6 7" xfId="3207" xr:uid="{1C52C525-81FC-45D1-9560-9977EDCFB2D3}"/>
    <cellStyle name="Note 14 5 6 7 2" xfId="7240" xr:uid="{B958AA4A-86CA-439A-8AA5-3531C7C65B64}"/>
    <cellStyle name="Note 14 5 6 7 2 2" xfId="15455" xr:uid="{261E6C7B-E062-4C81-9FDC-0AC30B9001CE}"/>
    <cellStyle name="Note 14 5 6 7 2 3" xfId="23319" xr:uid="{978E88F0-B460-4FF9-AADC-DE78720206CD}"/>
    <cellStyle name="Note 14 5 6 7 2 4" xfId="31299" xr:uid="{E02EEDE4-BA87-4D00-8C0E-2BD83ACCDF05}"/>
    <cellStyle name="Note 14 5 6 7 2 5" xfId="39126" xr:uid="{AE147583-89FD-44EC-A80A-61AFCE5B277A}"/>
    <cellStyle name="Note 14 5 6 7 2 6" xfId="47079" xr:uid="{C49C1F59-6093-4F2E-B4E0-4251E8944126}"/>
    <cellStyle name="Note 14 5 6 7 3" xfId="11431" xr:uid="{33A6DEB2-479B-4C0E-B552-44A2236880AF}"/>
    <cellStyle name="Note 14 5 6 7 4" xfId="19298" xr:uid="{F17C093A-8D0D-4D5B-AF2A-B353A6C71167}"/>
    <cellStyle name="Note 14 5 6 7 5" xfId="27298" xr:uid="{2D91DD88-3DEE-467A-8F62-0DC238087E5A}"/>
    <cellStyle name="Note 14 5 6 7 6" xfId="35128" xr:uid="{FFF1D61F-DCE3-456D-A9C9-00008422BD74}"/>
    <cellStyle name="Note 14 5 6 7 7" xfId="43089" xr:uid="{D377AA35-1F59-41B5-9F4F-A96B0C696BAE}"/>
    <cellStyle name="Note 14 5 6 8" xfId="3520" xr:uid="{3E95B9C8-3BB1-4C3D-8DC1-E28AEC406EBD}"/>
    <cellStyle name="Note 14 5 6 8 2" xfId="7548" xr:uid="{5B01FB31-D761-4EC5-A610-A5F12C1E3119}"/>
    <cellStyle name="Note 14 5 6 8 2 2" xfId="15763" xr:uid="{D9FCB2F7-6F55-4953-ABC2-AF93085BDF4D}"/>
    <cellStyle name="Note 14 5 6 8 2 3" xfId="23627" xr:uid="{BCC60FA2-89C2-4294-ACF9-7D88BB5E45CD}"/>
    <cellStyle name="Note 14 5 6 8 2 4" xfId="31607" xr:uid="{F48B71F1-A2F7-43C3-88B0-58F7D1AF4D5D}"/>
    <cellStyle name="Note 14 5 6 8 2 5" xfId="39434" xr:uid="{6DC18A25-2642-414A-87B0-0BBDC26AF0B2}"/>
    <cellStyle name="Note 14 5 6 8 2 6" xfId="47387" xr:uid="{03924BC6-3C38-42EA-94B7-2FFD2A85CF46}"/>
    <cellStyle name="Note 14 5 6 8 3" xfId="11744" xr:uid="{0B9AA4FB-07E7-474F-9FF2-1BCD0E1F50C1}"/>
    <cellStyle name="Note 14 5 6 8 4" xfId="19611" xr:uid="{B4657728-58BD-4FA5-BBA5-80EF79161DB6}"/>
    <cellStyle name="Note 14 5 6 8 5" xfId="27611" xr:uid="{E550EA05-960A-4057-B0F8-6E6A894A3ED3}"/>
    <cellStyle name="Note 14 5 6 8 6" xfId="35441" xr:uid="{A6437B86-7B90-43CE-A4E7-B87C2DBDAA5E}"/>
    <cellStyle name="Note 14 5 6 8 7" xfId="43402" xr:uid="{FDAFE8FF-9FB9-4FB8-9489-99BE5B1AA261}"/>
    <cellStyle name="Note 14 5 6 9" xfId="3816" xr:uid="{4E85C864-040B-4E0B-B332-71BECE54A145}"/>
    <cellStyle name="Note 14 5 6 9 2" xfId="7844" xr:uid="{95316B4B-0018-434D-BDF4-6CEA0D5CD909}"/>
    <cellStyle name="Note 14 5 6 9 2 2" xfId="16059" xr:uid="{6859BE59-7511-48EC-B316-5DBA77F93E0F}"/>
    <cellStyle name="Note 14 5 6 9 2 3" xfId="23923" xr:uid="{F82BFFEB-BCDB-458E-B945-9795BBD53910}"/>
    <cellStyle name="Note 14 5 6 9 2 4" xfId="31903" xr:uid="{925C5AFA-4E43-400E-8EA5-314BB42D1C55}"/>
    <cellStyle name="Note 14 5 6 9 2 5" xfId="39730" xr:uid="{BF4744F0-2858-4FC2-907B-EA3A244D83C0}"/>
    <cellStyle name="Note 14 5 6 9 2 6" xfId="47683" xr:uid="{48FC562C-29BB-4E73-AA99-4B194B88E190}"/>
    <cellStyle name="Note 14 5 6 9 3" xfId="12040" xr:uid="{D7439746-AFC0-468F-B930-38F5BF3FEF15}"/>
    <cellStyle name="Note 14 5 6 9 4" xfId="19907" xr:uid="{884C5E0C-6B86-460E-9077-B5F0E0519521}"/>
    <cellStyle name="Note 14 5 6 9 5" xfId="27907" xr:uid="{79D58DEC-6337-414F-B6EF-B13866A4B296}"/>
    <cellStyle name="Note 14 5 6 9 6" xfId="35737" xr:uid="{55CB9BCE-3D13-42DF-9AB3-13E97CE02E9C}"/>
    <cellStyle name="Note 14 5 6 9 7" xfId="43698" xr:uid="{42224F7A-3AA4-42EE-BECA-2836347BF16E}"/>
    <cellStyle name="Note 14 5 7" xfId="1331" xr:uid="{57646BFF-6AD9-450A-8CA7-0B65964F3EE8}"/>
    <cellStyle name="Note 14 5 7 2" xfId="5445" xr:uid="{06043918-363E-459E-8167-86A311EA2C40}"/>
    <cellStyle name="Note 14 5 7 2 2" xfId="13660" xr:uid="{BF37D23D-6708-4286-9025-D86B7009A507}"/>
    <cellStyle name="Note 14 5 7 2 3" xfId="21524" xr:uid="{40F60062-6710-4148-A65F-874BCE980A6C}"/>
    <cellStyle name="Note 14 5 7 2 4" xfId="29504" xr:uid="{9467BB4D-3028-473B-887D-46657DFE1528}"/>
    <cellStyle name="Note 14 5 7 2 5" xfId="37331" xr:uid="{D783F8B9-D5F7-4A03-89B4-65BBB044F39D}"/>
    <cellStyle name="Note 14 5 7 2 6" xfId="45284" xr:uid="{E5ED0B72-7E1E-4AED-B5DE-4B91BEFC63A6}"/>
    <cellStyle name="Note 14 5 7 3" xfId="9560" xr:uid="{7B45E128-9230-47B6-8C94-A30A7C43E5D5}"/>
    <cellStyle name="Note 14 5 7 4" xfId="17422" xr:uid="{17439848-8DDB-4CAE-B9B3-4CC49934C85E}"/>
    <cellStyle name="Note 14 5 7 5" xfId="25435" xr:uid="{CE677F94-5266-4BC0-9175-B70E33A39C87}"/>
    <cellStyle name="Note 14 5 7 6" xfId="33252" xr:uid="{26882F76-CD3C-4423-ADB9-9C57AE040161}"/>
    <cellStyle name="Note 14 5 7 7" xfId="41213" xr:uid="{05CA012F-0E9F-4291-A16B-7738D5A9C760}"/>
    <cellStyle name="Note 14 5 8" xfId="1674" xr:uid="{2FB46DB0-ABC9-4E3C-AD1F-1B847FBB7BA0}"/>
    <cellStyle name="Note 14 5 8 2" xfId="5764" xr:uid="{619C6211-D1CE-4FD7-963F-87B135ED0C24}"/>
    <cellStyle name="Note 14 5 8 2 2" xfId="13979" xr:uid="{1D01E827-BC7C-40FF-99FB-DED57A08FB40}"/>
    <cellStyle name="Note 14 5 8 2 3" xfId="21843" xr:uid="{C6109B60-DC17-4E2B-8878-4158AE3FC262}"/>
    <cellStyle name="Note 14 5 8 2 4" xfId="29823" xr:uid="{78722556-1406-47A4-B55F-A310ECBFCD88}"/>
    <cellStyle name="Note 14 5 8 2 5" xfId="37650" xr:uid="{CDF1E5F1-D16B-4210-894E-6C41295624DE}"/>
    <cellStyle name="Note 14 5 8 2 6" xfId="45603" xr:uid="{E8ADCFBA-8864-4B1F-B1E3-9C6C972BFE4A}"/>
    <cellStyle name="Note 14 5 8 3" xfId="9901" xr:uid="{58679745-9BDB-451C-ACF4-89075416FCB7}"/>
    <cellStyle name="Note 14 5 8 4" xfId="17765" xr:uid="{1EBFEDBC-9614-4F45-88FE-A3C939D47D38}"/>
    <cellStyle name="Note 14 5 8 5" xfId="25775" xr:uid="{0FCEE695-2C0D-4591-9DDA-973AA21FA248}"/>
    <cellStyle name="Note 14 5 8 6" xfId="33595" xr:uid="{861C6689-5FE8-4F3B-8393-6D46DBB43E8A}"/>
    <cellStyle name="Note 14 5 8 7" xfId="41556" xr:uid="{C8DC11A2-F9CB-40EE-8B90-9C0C0293C8A6}"/>
    <cellStyle name="Note 14 5 9" xfId="2010" xr:uid="{5A40ED9F-FDB5-4D43-83D1-CABE053F6903}"/>
    <cellStyle name="Note 14 5 9 2" xfId="6084" xr:uid="{2BABEC55-4403-46AD-8756-A60D6C97A19C}"/>
    <cellStyle name="Note 14 5 9 2 2" xfId="14299" xr:uid="{794C35E2-0C95-4A3A-A89E-137B30EB8560}"/>
    <cellStyle name="Note 14 5 9 2 3" xfId="22163" xr:uid="{BBB5F6A6-C3EB-42CE-A77B-2B37510E9EED}"/>
    <cellStyle name="Note 14 5 9 2 4" xfId="30143" xr:uid="{136FECC2-0835-4A7B-B337-43DE108FBB22}"/>
    <cellStyle name="Note 14 5 9 2 5" xfId="37970" xr:uid="{7003E6CD-5904-4554-8CA5-B96DD5FA8239}"/>
    <cellStyle name="Note 14 5 9 2 6" xfId="45923" xr:uid="{D9D66935-6EBE-4B75-9424-6306588413C2}"/>
    <cellStyle name="Note 14 5 9 3" xfId="10236" xr:uid="{4475D8B8-5736-457F-9C04-F37F4618A8D2}"/>
    <cellStyle name="Note 14 5 9 4" xfId="18101" xr:uid="{A8F0D206-7736-45A0-8BB7-03165F25A5AD}"/>
    <cellStyle name="Note 14 5 9 5" xfId="26108" xr:uid="{AFA15809-ED0F-40B1-9118-C87E04F37F61}"/>
    <cellStyle name="Note 14 5 9 6" xfId="33931" xr:uid="{C01C9A79-5318-4CE3-8341-DF759BE1F9D0}"/>
    <cellStyle name="Note 14 5 9 7" xfId="41892" xr:uid="{EE53F97E-86B5-4693-AB75-B8FE8E35B360}"/>
    <cellStyle name="Note 14 6" xfId="867" xr:uid="{C9FA1C17-78D3-4737-8FAC-004D6573F7F2}"/>
    <cellStyle name="Note 14 6 10" xfId="2296" xr:uid="{51A9A9AB-2DE2-4E39-9442-7ED57ED98ED6}"/>
    <cellStyle name="Note 14 6 10 2" xfId="6367" xr:uid="{A1A349C6-524D-48CB-8691-25C1D61BFD5F}"/>
    <cellStyle name="Note 14 6 10 2 2" xfId="14582" xr:uid="{1EFBF001-31D1-41CB-8C92-57DCAA9FFEFF}"/>
    <cellStyle name="Note 14 6 10 2 3" xfId="22446" xr:uid="{1953945B-40C7-44E5-86A6-6225ECDE2D4E}"/>
    <cellStyle name="Note 14 6 10 2 4" xfId="30426" xr:uid="{C1522851-A96E-4CC3-BCF7-BAC2B8A166CB}"/>
    <cellStyle name="Note 14 6 10 2 5" xfId="38253" xr:uid="{B142FE20-CDAD-4951-AF18-B48BD832E0E5}"/>
    <cellStyle name="Note 14 6 10 2 6" xfId="46206" xr:uid="{162D769D-9B99-4C0D-B0B7-DC8542EFC146}"/>
    <cellStyle name="Note 14 6 10 3" xfId="10522" xr:uid="{6B439E57-C225-41C8-93C7-F178C48E82F3}"/>
    <cellStyle name="Note 14 6 10 4" xfId="18387" xr:uid="{0B0434F1-350C-432A-B5F4-89324AFD37D8}"/>
    <cellStyle name="Note 14 6 10 5" xfId="26393" xr:uid="{AB4AE8D1-9918-4DF5-BA88-C784D20CD71A}"/>
    <cellStyle name="Note 14 6 10 6" xfId="34217" xr:uid="{AE33BBD8-8C50-47FF-8501-D16313D799B9}"/>
    <cellStyle name="Note 14 6 10 7" xfId="42178" xr:uid="{88E9F3AC-BC2E-4F8A-8666-2BDDDDCC9A9B}"/>
    <cellStyle name="Note 14 6 11" xfId="2628" xr:uid="{2A3F4FED-EAEB-4EC1-8CA7-C8A962360EB2}"/>
    <cellStyle name="Note 14 6 11 2" xfId="6678" xr:uid="{4A1BB91F-C0B2-456C-B01F-0FE9416F2A58}"/>
    <cellStyle name="Note 14 6 11 2 2" xfId="14893" xr:uid="{0CC765C6-FE3A-49CB-B968-0BB0BA3B8901}"/>
    <cellStyle name="Note 14 6 11 2 3" xfId="22757" xr:uid="{D53228C3-0A54-4D60-8784-9AEFE9E995FF}"/>
    <cellStyle name="Note 14 6 11 2 4" xfId="30737" xr:uid="{C0BBCED1-9E18-4BF2-99F0-5E5DD88E33D6}"/>
    <cellStyle name="Note 14 6 11 2 5" xfId="38564" xr:uid="{A472D467-A4BC-4FEA-9D25-128F07955E6C}"/>
    <cellStyle name="Note 14 6 11 2 6" xfId="46517" xr:uid="{9E3F7D45-4899-40C8-824A-59A2E410B115}"/>
    <cellStyle name="Note 14 6 11 3" xfId="10854" xr:uid="{9CC4DFCD-2CBD-453A-996F-CB623940CA8B}"/>
    <cellStyle name="Note 14 6 11 4" xfId="18719" xr:uid="{5D32670F-69F9-40F6-9846-A02FAD75F958}"/>
    <cellStyle name="Note 14 6 11 5" xfId="26722" xr:uid="{74CBE392-C680-445E-A729-79C27E3A8BB3}"/>
    <cellStyle name="Note 14 6 11 6" xfId="34549" xr:uid="{25140983-D1FB-4538-B40E-936CE0142EF1}"/>
    <cellStyle name="Note 14 6 11 7" xfId="42510" xr:uid="{E4B26DDD-01BB-4C63-AE57-7DB34C999A6A}"/>
    <cellStyle name="Note 14 6 12" xfId="2938" xr:uid="{0DC50A10-373A-4F53-9601-B5DD48D7DF53}"/>
    <cellStyle name="Note 14 6 12 2" xfId="6985" xr:uid="{AB149900-3DA7-4B42-852C-8E29E605F836}"/>
    <cellStyle name="Note 14 6 12 2 2" xfId="15200" xr:uid="{3CCE5FE4-41B4-433E-8944-1292B6136EA2}"/>
    <cellStyle name="Note 14 6 12 2 3" xfId="23064" xr:uid="{0AE6FAE6-1436-415A-9868-CDD61BED3F26}"/>
    <cellStyle name="Note 14 6 12 2 4" xfId="31044" xr:uid="{038D497D-5BF2-4CEE-AD2C-FBDF24FC2FD8}"/>
    <cellStyle name="Note 14 6 12 2 5" xfId="38871" xr:uid="{9C2D67D4-E796-4D4B-B8D6-4F46DFC5CA72}"/>
    <cellStyle name="Note 14 6 12 2 6" xfId="46824" xr:uid="{88EC53C1-939B-4710-BD0F-C2E2D7959EAE}"/>
    <cellStyle name="Note 14 6 12 3" xfId="11164" xr:uid="{5478CE19-550A-405A-8A7A-61BF8C6BBD26}"/>
    <cellStyle name="Note 14 6 12 4" xfId="19029" xr:uid="{CB00A6F8-2086-45D8-A753-7414D029E3CF}"/>
    <cellStyle name="Note 14 6 12 5" xfId="27031" xr:uid="{5B16B7B6-9C84-4BAB-827F-A39BC86CFAF8}"/>
    <cellStyle name="Note 14 6 12 6" xfId="34859" xr:uid="{D9DCC76D-971F-4F77-AD10-9617881268B1}"/>
    <cellStyle name="Note 14 6 12 7" xfId="42820" xr:uid="{E50369B0-F3C4-452E-908B-E4E61DF94BDD}"/>
    <cellStyle name="Note 14 6 13" xfId="3264" xr:uid="{3308242E-D08D-40F4-B0C2-62CBFE93C185}"/>
    <cellStyle name="Note 14 6 13 2" xfId="7293" xr:uid="{44ED7A84-AF2A-4DD8-83D7-8E0A917C3160}"/>
    <cellStyle name="Note 14 6 13 2 2" xfId="15508" xr:uid="{D8B1B8B6-60DB-41BA-8B79-9E052F8B8060}"/>
    <cellStyle name="Note 14 6 13 2 3" xfId="23372" xr:uid="{F171DD92-AC6A-4721-8CA6-0C671B1FC60D}"/>
    <cellStyle name="Note 14 6 13 2 4" xfId="31352" xr:uid="{25FD3F47-44A2-478E-8E39-EF70359B04BB}"/>
    <cellStyle name="Note 14 6 13 2 5" xfId="39179" xr:uid="{3438DD10-B357-4B51-94E0-5DE31DCBAAA3}"/>
    <cellStyle name="Note 14 6 13 2 6" xfId="47132" xr:uid="{632212F1-3C5F-46D2-BF59-86961611A031}"/>
    <cellStyle name="Note 14 6 13 3" xfId="11488" xr:uid="{A654542C-2D00-4145-8A5E-3BAE0B5FC175}"/>
    <cellStyle name="Note 14 6 13 4" xfId="19355" xr:uid="{B10EF113-875E-442E-8115-D02FAA01F22E}"/>
    <cellStyle name="Note 14 6 13 5" xfId="27355" xr:uid="{4103F52F-919D-470E-A630-B2734A395527}"/>
    <cellStyle name="Note 14 6 13 6" xfId="35185" xr:uid="{9C20EFF4-44F6-43BE-892A-9528FB9F19AA}"/>
    <cellStyle name="Note 14 6 13 7" xfId="43146" xr:uid="{7A66721B-22D8-4B66-A2E5-2E35F51845B8}"/>
    <cellStyle name="Note 14 6 14" xfId="3560" xr:uid="{1F41A183-0682-48FB-9929-5FB41B6619E9}"/>
    <cellStyle name="Note 14 6 14 2" xfId="7588" xr:uid="{65868735-7736-4918-89A6-668C2E29BEE7}"/>
    <cellStyle name="Note 14 6 14 2 2" xfId="15803" xr:uid="{A3725B32-C46E-4F74-ACE5-6B24C8B37D09}"/>
    <cellStyle name="Note 14 6 14 2 3" xfId="23667" xr:uid="{516D5283-01E6-4FCA-A075-7CD363D9D210}"/>
    <cellStyle name="Note 14 6 14 2 4" xfId="31647" xr:uid="{570FA01E-8BBE-4C96-8A1F-5DA2626604DF}"/>
    <cellStyle name="Note 14 6 14 2 5" xfId="39474" xr:uid="{B28E47F2-7611-461B-95BD-406B9D14B161}"/>
    <cellStyle name="Note 14 6 14 2 6" xfId="47427" xr:uid="{002AFB67-7088-43C5-8157-35FA7608A744}"/>
    <cellStyle name="Note 14 6 14 3" xfId="11784" xr:uid="{834E3101-28FC-4E35-BA68-1A80FC498731}"/>
    <cellStyle name="Note 14 6 14 4" xfId="19651" xr:uid="{968DAC05-D497-418B-8BF9-D36687DCC8B5}"/>
    <cellStyle name="Note 14 6 14 5" xfId="27651" xr:uid="{1682EA0A-8F42-49C5-9497-26D6F47D6A8E}"/>
    <cellStyle name="Note 14 6 14 6" xfId="35481" xr:uid="{DD576BEB-4377-4AD9-8D82-FCE57DCA932F}"/>
    <cellStyle name="Note 14 6 14 7" xfId="43442" xr:uid="{F0E7EE53-FEEA-441E-BC19-8C2587213C09}"/>
    <cellStyle name="Note 14 6 15" xfId="3851" xr:uid="{5F606D0B-EFD6-4CA2-8D78-746782D11DB2}"/>
    <cellStyle name="Note 14 6 15 2" xfId="7877" xr:uid="{DBFB1A99-B138-4998-B02B-27F05A5C9478}"/>
    <cellStyle name="Note 14 6 15 2 2" xfId="16092" xr:uid="{EF0F3415-9871-4BDE-8528-038380560C71}"/>
    <cellStyle name="Note 14 6 15 2 3" xfId="23956" xr:uid="{9EAE16A3-1CCF-406D-916E-1A43D9C83F9A}"/>
    <cellStyle name="Note 14 6 15 2 4" xfId="31936" xr:uid="{95B2CB02-48CA-49B0-BACC-134E1CFA85B7}"/>
    <cellStyle name="Note 14 6 15 2 5" xfId="39763" xr:uid="{F20C8C07-7123-47BE-9BD9-030F56A82BC0}"/>
    <cellStyle name="Note 14 6 15 2 6" xfId="47716" xr:uid="{BAD0E4DA-D7C1-4038-9F75-693B1434A075}"/>
    <cellStyle name="Note 14 6 15 3" xfId="12075" xr:uid="{BE886B24-2E13-4B4B-8776-C4DAD04D80C9}"/>
    <cellStyle name="Note 14 6 15 4" xfId="19942" xr:uid="{AD59360B-6674-48AD-A499-DF1B4BBF6FFC}"/>
    <cellStyle name="Note 14 6 15 5" xfId="27942" xr:uid="{D827BECC-6933-4F97-9AC0-FD6DC48E8D44}"/>
    <cellStyle name="Note 14 6 15 6" xfId="35772" xr:uid="{732B8A06-7740-4129-AAAB-13D788239E1C}"/>
    <cellStyle name="Note 14 6 15 7" xfId="43733" xr:uid="{8CF64649-CAA8-436F-B5D5-3D3CA36C3F9B}"/>
    <cellStyle name="Note 14 6 16" xfId="4159" xr:uid="{CEE7BBFB-4E63-4537-8270-D7743D70FBAE}"/>
    <cellStyle name="Note 14 6 16 2" xfId="8165" xr:uid="{8504EFFE-33F7-43C6-B51D-ED4F378501C1}"/>
    <cellStyle name="Note 14 6 16 2 2" xfId="16380" xr:uid="{99BFA221-3FF3-42F5-94B9-B9DF52C59F29}"/>
    <cellStyle name="Note 14 6 16 2 3" xfId="24244" xr:uid="{AA99AC72-F473-4B5D-8BB1-CCEA52A40E62}"/>
    <cellStyle name="Note 14 6 16 2 4" xfId="32224" xr:uid="{B320531A-8C7D-48DA-A115-3495047B6298}"/>
    <cellStyle name="Note 14 6 16 2 5" xfId="40051" xr:uid="{1412CC29-06CA-4FE8-800A-4DFBA5498C5A}"/>
    <cellStyle name="Note 14 6 16 2 6" xfId="48004" xr:uid="{8E4FB724-A861-42E4-8C4C-80452836F923}"/>
    <cellStyle name="Note 14 6 16 3" xfId="12381" xr:uid="{D047BFB6-54D4-4EE4-AA84-436345B3FF4D}"/>
    <cellStyle name="Note 14 6 16 4" xfId="20250" xr:uid="{9563CEEC-EF76-4D48-BD94-C1F59AD567C3}"/>
    <cellStyle name="Note 14 6 16 5" xfId="28245" xr:uid="{93066E39-6CEC-42CC-A11F-CF002B9432E8}"/>
    <cellStyle name="Note 14 6 16 6" xfId="36080" xr:uid="{0892E0E6-ED47-4131-BDC9-7C8B4EEA5BD9}"/>
    <cellStyle name="Note 14 6 16 7" xfId="44041" xr:uid="{41A13B1A-4C74-4B01-B055-3AFD33F16857}"/>
    <cellStyle name="Note 14 6 17" xfId="4440" xr:uid="{65DD9520-EFCE-4C26-8FAE-53B493E4BA7D}"/>
    <cellStyle name="Note 14 6 17 2" xfId="8444" xr:uid="{F1E69D0D-3E08-4505-93CF-80E30827FDFC}"/>
    <cellStyle name="Note 14 6 17 2 2" xfId="16659" xr:uid="{CEB6F612-8C54-4335-93D3-E6E11A0456FB}"/>
    <cellStyle name="Note 14 6 17 2 3" xfId="24523" xr:uid="{8502F6D8-AA8B-4748-82EE-3AC62F247D76}"/>
    <cellStyle name="Note 14 6 17 2 4" xfId="32503" xr:uid="{DB6702B4-B29A-4587-B853-DC6636CEA036}"/>
    <cellStyle name="Note 14 6 17 2 5" xfId="40330" xr:uid="{69424A31-F6CD-4A30-8E5D-2DE7725A64F9}"/>
    <cellStyle name="Note 14 6 17 2 6" xfId="48283" xr:uid="{AF8A83AC-C7D4-4CB7-837B-588438741098}"/>
    <cellStyle name="Note 14 6 17 3" xfId="12662" xr:uid="{A03910DA-B4A1-44D2-88CA-0E0AC99DB09E}"/>
    <cellStyle name="Note 14 6 17 4" xfId="20531" xr:uid="{0314D7EB-3E8F-4966-8CDB-0CC62114D66C}"/>
    <cellStyle name="Note 14 6 17 5" xfId="28526" xr:uid="{33CC86D8-864C-4819-8456-B113621C3ED0}"/>
    <cellStyle name="Note 14 6 17 6" xfId="36361" xr:uid="{B7889045-377F-45EA-BA90-EBB0180A2754}"/>
    <cellStyle name="Note 14 6 17 7" xfId="44322" xr:uid="{148378ED-AA43-4F4C-87C8-34F0A01F2F09}"/>
    <cellStyle name="Note 14 6 18" xfId="5019" xr:uid="{2070B034-0BCB-499C-8C2B-B26B51337869}"/>
    <cellStyle name="Note 14 6 18 2" xfId="13235" xr:uid="{6A103F5C-5B87-4373-9A48-3636DEDEE33A}"/>
    <cellStyle name="Note 14 6 18 3" xfId="21098" xr:uid="{65DB5D22-9F98-4300-BCD1-4F43E44A3F96}"/>
    <cellStyle name="Note 14 6 18 4" xfId="29078" xr:uid="{EBFCF614-F03C-43C1-86A9-FFB033C12823}"/>
    <cellStyle name="Note 14 6 18 5" xfId="36907" xr:uid="{4933E1B3-3C6C-49DA-ACB2-55C1A7C68BAC}"/>
    <cellStyle name="Note 14 6 18 6" xfId="44860" xr:uid="{67759175-C5C8-4D6D-8813-133642D42AB4}"/>
    <cellStyle name="Note 14 6 19" xfId="9100" xr:uid="{1E6C4857-3985-4E3F-961B-367C2E7F5984}"/>
    <cellStyle name="Note 14 6 2" xfId="945" xr:uid="{98C585DA-977D-417C-B3AB-C4FF69772C53}"/>
    <cellStyle name="Note 14 6 2 10" xfId="3923" xr:uid="{5495F770-CB3F-4F2D-9053-8042E563567B}"/>
    <cellStyle name="Note 14 6 2 10 2" xfId="7942" xr:uid="{B5F7BF03-59B9-4968-AC76-AB1130A20F6C}"/>
    <cellStyle name="Note 14 6 2 10 2 2" xfId="16157" xr:uid="{A3F0C96A-5574-46C4-B541-C0DC78BE90CF}"/>
    <cellStyle name="Note 14 6 2 10 2 3" xfId="24021" xr:uid="{D3564BFA-DBDE-4412-B3CF-693026EC9AD0}"/>
    <cellStyle name="Note 14 6 2 10 2 4" xfId="32001" xr:uid="{065BFAC2-918B-4C91-BF41-A470A9080768}"/>
    <cellStyle name="Note 14 6 2 10 2 5" xfId="39828" xr:uid="{4BD805C2-A03D-4D43-80CD-66E128979876}"/>
    <cellStyle name="Note 14 6 2 10 2 6" xfId="47781" xr:uid="{A25341C8-6587-45EC-9A67-66B3C470C744}"/>
    <cellStyle name="Note 14 6 2 10 3" xfId="12145" xr:uid="{3CBE1934-A74F-4E64-A537-3F249B9DE80F}"/>
    <cellStyle name="Note 14 6 2 10 4" xfId="20014" xr:uid="{491FF8EB-EAEE-4579-A19B-DC28C35A9A3E}"/>
    <cellStyle name="Note 14 6 2 10 5" xfId="28011" xr:uid="{70384852-1DE1-4E62-A450-938BD1E5358B}"/>
    <cellStyle name="Note 14 6 2 10 6" xfId="35844" xr:uid="{4C84CD00-9529-46AF-B2B8-2DBFF9605C42}"/>
    <cellStyle name="Note 14 6 2 10 7" xfId="43805" xr:uid="{C7CBD451-E01F-4792-97CB-4E0066EFC65B}"/>
    <cellStyle name="Note 14 6 2 11" xfId="4222" xr:uid="{E894558B-B60E-4919-942F-1A67DA424BA2}"/>
    <cellStyle name="Note 14 6 2 11 2" xfId="8228" xr:uid="{01DBBE64-6512-4C5C-9313-928EED55E266}"/>
    <cellStyle name="Note 14 6 2 11 2 2" xfId="16443" xr:uid="{95A74040-EFB6-41CB-8ED3-38FFEE6D0400}"/>
    <cellStyle name="Note 14 6 2 11 2 3" xfId="24307" xr:uid="{B803AE29-12B4-45CA-83E8-F2A8CBB444DD}"/>
    <cellStyle name="Note 14 6 2 11 2 4" xfId="32287" xr:uid="{6C56AA31-6C43-4D7D-AD68-1A780C46A7EA}"/>
    <cellStyle name="Note 14 6 2 11 2 5" xfId="40114" xr:uid="{9BDF844F-45F4-46A2-A5A6-E24D18FB7D22}"/>
    <cellStyle name="Note 14 6 2 11 2 6" xfId="48067" xr:uid="{052B22F3-9156-47AC-8296-AA6CAF163CBB}"/>
    <cellStyle name="Note 14 6 2 11 3" xfId="12444" xr:uid="{D58299F8-BB3C-49C6-AB52-1CE615FADBFA}"/>
    <cellStyle name="Note 14 6 2 11 4" xfId="20313" xr:uid="{4EE960C6-958A-4065-B105-7413551DB2A1}"/>
    <cellStyle name="Note 14 6 2 11 5" xfId="28308" xr:uid="{C1A90B16-CFBF-4474-A256-6FFC10B9ACC2}"/>
    <cellStyle name="Note 14 6 2 11 6" xfId="36143" xr:uid="{5C2DF14B-8E15-4B5A-ABEA-143A82C4EF65}"/>
    <cellStyle name="Note 14 6 2 11 7" xfId="44104" xr:uid="{A62CAE35-A02B-497C-839D-7CA61C3F04F3}"/>
    <cellStyle name="Note 14 6 2 12" xfId="4509" xr:uid="{D32F06D0-5CB3-428E-935A-13BE3FAE0B10}"/>
    <cellStyle name="Note 14 6 2 12 2" xfId="8507" xr:uid="{7C9FC9F4-9BBB-462A-9C0A-7F19FC4110BD}"/>
    <cellStyle name="Note 14 6 2 12 2 2" xfId="16722" xr:uid="{1ADDEB38-F19D-46D7-ACCF-91E44933A292}"/>
    <cellStyle name="Note 14 6 2 12 2 3" xfId="24586" xr:uid="{F1E94CA9-75D2-42D0-8D68-03EAAB0905CB}"/>
    <cellStyle name="Note 14 6 2 12 2 4" xfId="32566" xr:uid="{4370940F-653A-4AD1-A072-2B2218AE2839}"/>
    <cellStyle name="Note 14 6 2 12 2 5" xfId="40393" xr:uid="{B8A7C399-2D8A-4196-8F78-4D98C1A59735}"/>
    <cellStyle name="Note 14 6 2 12 2 6" xfId="48346" xr:uid="{94B0CB6C-64BF-4799-B9C5-072C8BDC3827}"/>
    <cellStyle name="Note 14 6 2 12 3" xfId="12730" xr:uid="{5CB8738D-B168-45DF-9351-048A61C87A43}"/>
    <cellStyle name="Note 14 6 2 12 4" xfId="20600" xr:uid="{098AF919-FFA3-4F70-8C99-F81B188A8775}"/>
    <cellStyle name="Note 14 6 2 12 5" xfId="28593" xr:uid="{7D822ED0-D588-4E0B-BB75-19137A16241E}"/>
    <cellStyle name="Note 14 6 2 12 6" xfId="36430" xr:uid="{C761DD2D-273A-4AD7-8B2B-4AD34E532BF6}"/>
    <cellStyle name="Note 14 6 2 12 7" xfId="44391" xr:uid="{A181E704-3B97-4FC8-A737-61A22EAF042A}"/>
    <cellStyle name="Note 14 6 2 13" xfId="5084" xr:uid="{CF1CB9E0-50CE-4619-AE68-6F18F1C8361B}"/>
    <cellStyle name="Note 14 6 2 13 2" xfId="13299" xr:uid="{D01C50FF-0F64-4EE7-ADDE-40F5D8CD3B13}"/>
    <cellStyle name="Note 14 6 2 13 3" xfId="21163" xr:uid="{2B48541D-663E-4012-A60E-2031410E0AE9}"/>
    <cellStyle name="Note 14 6 2 13 4" xfId="29143" xr:uid="{0993ABF8-4CB5-414B-AC42-906F490BAEA6}"/>
    <cellStyle name="Note 14 6 2 13 5" xfId="36970" xr:uid="{41DC1D13-DD9C-4EB4-9A03-3E3242B66D17}"/>
    <cellStyle name="Note 14 6 2 13 6" xfId="44923" xr:uid="{723747C3-C5FB-4B63-B0DC-D867A43C5EC8}"/>
    <cellStyle name="Note 14 6 2 14" xfId="9174" xr:uid="{1840F735-EC13-446F-BC3C-DA7176D6B661}"/>
    <cellStyle name="Note 14 6 2 15" xfId="17036" xr:uid="{C8FB6BE4-3C02-4538-A260-0E868E5F1D23}"/>
    <cellStyle name="Note 14 6 2 16" xfId="25053" xr:uid="{96F09E94-E6AE-477A-855F-786469BAFD36}"/>
    <cellStyle name="Note 14 6 2 17" xfId="32866" xr:uid="{EC01F74B-204B-4104-A60E-8BAD69A58128}"/>
    <cellStyle name="Note 14 6 2 18" xfId="40827" xr:uid="{64F7D868-BF2E-493A-9517-33584BB868D8}"/>
    <cellStyle name="Note 14 6 2 2" xfId="1375" xr:uid="{1079363A-CEB7-4DA6-8B9C-0A93D4A76B98}"/>
    <cellStyle name="Note 14 6 2 2 2" xfId="5486" xr:uid="{7CDB014C-309D-4B0F-AB38-D167A21F2923}"/>
    <cellStyle name="Note 14 6 2 2 2 2" xfId="13701" xr:uid="{D20D070A-25E8-483B-A65C-1E6E1562AAD7}"/>
    <cellStyle name="Note 14 6 2 2 2 3" xfId="21565" xr:uid="{A3C98CBA-7D3A-49DD-8481-63694F652426}"/>
    <cellStyle name="Note 14 6 2 2 2 4" xfId="29545" xr:uid="{E37AA94E-398F-4572-B58F-803CCE6C41F1}"/>
    <cellStyle name="Note 14 6 2 2 2 5" xfId="37372" xr:uid="{EB66C5F1-92E0-4F6D-A323-C1B0B2793905}"/>
    <cellStyle name="Note 14 6 2 2 2 6" xfId="45325" xr:uid="{B4A6072A-2C52-4631-9DD3-FCA6902AE3E9}"/>
    <cellStyle name="Note 14 6 2 2 3" xfId="9604" xr:uid="{ADA73D60-EA12-4AEF-A03E-4557E057A678}"/>
    <cellStyle name="Note 14 6 2 2 4" xfId="17466" xr:uid="{D4C267D5-3098-48C0-9F27-F5D2838CC69A}"/>
    <cellStyle name="Note 14 6 2 2 5" xfId="25477" xr:uid="{80433F13-5A00-4FB8-B5BD-EBD672D97A36}"/>
    <cellStyle name="Note 14 6 2 2 6" xfId="33296" xr:uid="{A3CBC0BD-8D95-4C8C-BF36-8D0AC0BFE56A}"/>
    <cellStyle name="Note 14 6 2 2 7" xfId="41257" xr:uid="{B99321AF-7B44-4B48-B418-763F185B3ACA}"/>
    <cellStyle name="Note 14 6 2 3" xfId="1718" xr:uid="{C045A646-7019-4309-9494-FC24807A6B09}"/>
    <cellStyle name="Note 14 6 2 3 2" xfId="5805" xr:uid="{847BAC84-7679-41DE-802B-4CC5F98CFAE1}"/>
    <cellStyle name="Note 14 6 2 3 2 2" xfId="14020" xr:uid="{94B7E123-BE7E-4F7E-B48B-5D25629D3D99}"/>
    <cellStyle name="Note 14 6 2 3 2 3" xfId="21884" xr:uid="{5AE13A75-1407-4532-BEF3-7B677E8DAA04}"/>
    <cellStyle name="Note 14 6 2 3 2 4" xfId="29864" xr:uid="{C59BBCC7-30EF-4122-8215-DD03EBA9D562}"/>
    <cellStyle name="Note 14 6 2 3 2 5" xfId="37691" xr:uid="{1843FE90-E4B7-4331-8709-2D9E91E95704}"/>
    <cellStyle name="Note 14 6 2 3 2 6" xfId="45644" xr:uid="{70EE686C-E5BE-4712-9531-A9D7A0F9A9EC}"/>
    <cellStyle name="Note 14 6 2 3 3" xfId="9944" xr:uid="{2BBD8BA5-5753-4C30-8CCF-83D693040025}"/>
    <cellStyle name="Note 14 6 2 3 4" xfId="17809" xr:uid="{2AA20FCC-598B-46C5-8637-1ED4C82C028D}"/>
    <cellStyle name="Note 14 6 2 3 5" xfId="25817" xr:uid="{EF185D38-4BD2-4FCD-97E8-474CA85D49A9}"/>
    <cellStyle name="Note 14 6 2 3 6" xfId="33639" xr:uid="{15B48F53-945A-4747-9D50-D0E171041EE8}"/>
    <cellStyle name="Note 14 6 2 3 7" xfId="41600" xr:uid="{30669576-247A-4966-A5DB-EE922B3996FD}"/>
    <cellStyle name="Note 14 6 2 4" xfId="2053" xr:uid="{3B6400E6-1494-4838-A66E-3451493B265E}"/>
    <cellStyle name="Note 14 6 2 4 2" xfId="6127" xr:uid="{67196235-B0D8-4451-A7BC-3C09780AB1A9}"/>
    <cellStyle name="Note 14 6 2 4 2 2" xfId="14342" xr:uid="{0F24270F-CCC6-4DCA-86D2-8DC31E699A51}"/>
    <cellStyle name="Note 14 6 2 4 2 3" xfId="22206" xr:uid="{3ED282A0-B68E-4165-B537-83FCBBFE7C70}"/>
    <cellStyle name="Note 14 6 2 4 2 4" xfId="30186" xr:uid="{8C7E84A2-5466-4B41-B312-1604B0DAEF2F}"/>
    <cellStyle name="Note 14 6 2 4 2 5" xfId="38013" xr:uid="{721FDC37-B8A4-4839-A7AB-FCFAF6A1955D}"/>
    <cellStyle name="Note 14 6 2 4 2 6" xfId="45966" xr:uid="{528D68FD-8922-4B57-90EA-3F74404F54AB}"/>
    <cellStyle name="Note 14 6 2 4 3" xfId="10279" xr:uid="{0ED3712B-2187-4B21-A0E8-4F750BF86C48}"/>
    <cellStyle name="Note 14 6 2 4 4" xfId="18144" xr:uid="{863E22D1-D5BA-473F-8A60-BBC6736C12A3}"/>
    <cellStyle name="Note 14 6 2 4 5" xfId="26151" xr:uid="{2CD64424-1DB7-429F-89FD-6A9A26AB9D6B}"/>
    <cellStyle name="Note 14 6 2 4 6" xfId="33974" xr:uid="{0FD6D6DD-7F44-403A-85CB-892AC892AF46}"/>
    <cellStyle name="Note 14 6 2 4 7" xfId="41935" xr:uid="{7C236B83-2A5B-4133-9DD8-6E2664930F35}"/>
    <cellStyle name="Note 14 6 2 5" xfId="2372" xr:uid="{197BDDD4-7967-4830-82B0-EE27AC7017B2}"/>
    <cellStyle name="Note 14 6 2 5 2" xfId="6436" xr:uid="{CEEDD0D8-756A-4EF5-825C-6D513E43B2E6}"/>
    <cellStyle name="Note 14 6 2 5 2 2" xfId="14651" xr:uid="{4A0E4445-A8BA-4381-B28B-3EAF017D79D5}"/>
    <cellStyle name="Note 14 6 2 5 2 3" xfId="22515" xr:uid="{9EE9FE2B-7085-461F-8A5A-038BFE38B8D5}"/>
    <cellStyle name="Note 14 6 2 5 2 4" xfId="30495" xr:uid="{F085324E-5E33-4549-948E-ECB6EE539C87}"/>
    <cellStyle name="Note 14 6 2 5 2 5" xfId="38322" xr:uid="{3DE4D4ED-8D3C-48A0-8EED-FC6D25D01FC8}"/>
    <cellStyle name="Note 14 6 2 5 2 6" xfId="46275" xr:uid="{63A8E51A-5A37-4158-8904-9F973BD15948}"/>
    <cellStyle name="Note 14 6 2 5 3" xfId="10598" xr:uid="{256F6503-26C0-4CDC-A27F-CD95B8093C83}"/>
    <cellStyle name="Note 14 6 2 5 4" xfId="18463" xr:uid="{AC49499B-54B5-4FAC-A79E-040D45EC7FEE}"/>
    <cellStyle name="Note 14 6 2 5 5" xfId="26467" xr:uid="{632D1E58-CBE3-45CF-83F3-C4209F981C34}"/>
    <cellStyle name="Note 14 6 2 5 6" xfId="34293" xr:uid="{98059FDC-CC2D-44FF-9BE4-9DC54040D79C}"/>
    <cellStyle name="Note 14 6 2 5 7" xfId="42254" xr:uid="{ABC0D22B-7498-47E2-8528-FC16FDC35D2A}"/>
    <cellStyle name="Note 14 6 2 6" xfId="2701" xr:uid="{136E6840-3DAE-47A0-BD4B-5C048FDBC2A0}"/>
    <cellStyle name="Note 14 6 2 6 2" xfId="6751" xr:uid="{6EDC7BFE-329E-4B3B-BB4F-0AA4A85AE433}"/>
    <cellStyle name="Note 14 6 2 6 2 2" xfId="14966" xr:uid="{F10E79C3-2B49-4BBA-8403-DBE928B56D95}"/>
    <cellStyle name="Note 14 6 2 6 2 3" xfId="22830" xr:uid="{D076EEEF-6198-4C8D-8C02-D30E7D3651A9}"/>
    <cellStyle name="Note 14 6 2 6 2 4" xfId="30810" xr:uid="{FEC8909B-ED0E-4B32-A3B5-1C6072E6DCD3}"/>
    <cellStyle name="Note 14 6 2 6 2 5" xfId="38637" xr:uid="{F05605D2-A57A-4AB4-9B4F-C732C51B32D5}"/>
    <cellStyle name="Note 14 6 2 6 2 6" xfId="46590" xr:uid="{BAC6004A-5176-4DE7-83C8-EFF88588E260}"/>
    <cellStyle name="Note 14 6 2 6 3" xfId="10927" xr:uid="{60E2CF9E-4F32-492F-B97E-C0E9CBDB147E}"/>
    <cellStyle name="Note 14 6 2 6 4" xfId="18792" xr:uid="{6C5FA800-CE16-4880-83C4-4E4AEAF09644}"/>
    <cellStyle name="Note 14 6 2 6 5" xfId="26795" xr:uid="{614115BD-BE87-4516-B2B1-F3EB736299B5}"/>
    <cellStyle name="Note 14 6 2 6 6" xfId="34622" xr:uid="{81CB66DE-0F6D-459B-8FB6-817C20A6A618}"/>
    <cellStyle name="Note 14 6 2 6 7" xfId="42583" xr:uid="{D60A40A3-21AC-4E75-8289-FA7EBA931434}"/>
    <cellStyle name="Note 14 6 2 7" xfId="3014" xr:uid="{47D5FEC8-5537-4317-A3D8-0739DAC4490A}"/>
    <cellStyle name="Note 14 6 2 7 2" xfId="7055" xr:uid="{02C97809-77F6-4F55-8F25-2CAC0BB7E621}"/>
    <cellStyle name="Note 14 6 2 7 2 2" xfId="15270" xr:uid="{721EEEE2-5E87-4EBC-8864-4495CA2988F9}"/>
    <cellStyle name="Note 14 6 2 7 2 3" xfId="23134" xr:uid="{15A731D4-BC95-4382-B09F-9B4ABA664F7B}"/>
    <cellStyle name="Note 14 6 2 7 2 4" xfId="31114" xr:uid="{B99D1C04-14DA-47EF-B479-3AC312D00E20}"/>
    <cellStyle name="Note 14 6 2 7 2 5" xfId="38941" xr:uid="{610D0900-18F8-4341-821A-18BCCDBB5F33}"/>
    <cellStyle name="Note 14 6 2 7 2 6" xfId="46894" xr:uid="{230BD866-4015-4A91-93D9-CB8D2B36C3F7}"/>
    <cellStyle name="Note 14 6 2 7 3" xfId="11239" xr:uid="{B6DE08E7-4C59-4207-8806-43AC44DC309A}"/>
    <cellStyle name="Note 14 6 2 7 4" xfId="19105" xr:uid="{38E1F2D0-EAE7-433E-B6CE-187807F143B2}"/>
    <cellStyle name="Note 14 6 2 7 5" xfId="27105" xr:uid="{A4F42CE8-D979-4C10-9573-F91F39DFADD4}"/>
    <cellStyle name="Note 14 6 2 7 6" xfId="34935" xr:uid="{E335C863-ED11-4411-889B-A5D5B1A64D42}"/>
    <cellStyle name="Note 14 6 2 7 7" xfId="42896" xr:uid="{E9B1DAEF-669B-4F6C-8CD4-CBE38CA24EEE}"/>
    <cellStyle name="Note 14 6 2 8" xfId="3334" xr:uid="{E635904F-F153-4991-951F-1DEC68576391}"/>
    <cellStyle name="Note 14 6 2 8 2" xfId="7362" xr:uid="{DAE3C0F3-D91C-4E00-88AB-6BAAD8061CA9}"/>
    <cellStyle name="Note 14 6 2 8 2 2" xfId="15577" xr:uid="{A6FB9DB2-50FB-410D-8494-07577678E431}"/>
    <cellStyle name="Note 14 6 2 8 2 3" xfId="23441" xr:uid="{91E39F64-7D7B-4A76-B0B5-27AB26FF57C1}"/>
    <cellStyle name="Note 14 6 2 8 2 4" xfId="31421" xr:uid="{C2928A53-9B7F-45EF-8E8C-ED8F8EAABD69}"/>
    <cellStyle name="Note 14 6 2 8 2 5" xfId="39248" xr:uid="{057FE1DE-10A5-4285-8699-54223E65A536}"/>
    <cellStyle name="Note 14 6 2 8 2 6" xfId="47201" xr:uid="{24ACC277-7848-484D-A7A3-8A17C4F50C53}"/>
    <cellStyle name="Note 14 6 2 8 3" xfId="11558" xr:uid="{A971BD04-6E4A-45EC-9F4E-5E45F2062F44}"/>
    <cellStyle name="Note 14 6 2 8 4" xfId="19425" xr:uid="{09BED843-0C53-4083-9B94-2E5AC31AC60C}"/>
    <cellStyle name="Note 14 6 2 8 5" xfId="27425" xr:uid="{39150A4B-0F1F-4C07-9070-58C455047196}"/>
    <cellStyle name="Note 14 6 2 8 6" xfId="35255" xr:uid="{6C5388C2-B917-4049-B412-51F23DBB5EFE}"/>
    <cellStyle name="Note 14 6 2 8 7" xfId="43216" xr:uid="{62F0D20A-C7CE-49AF-B372-F1B9E34D9B97}"/>
    <cellStyle name="Note 14 6 2 9" xfId="3628" xr:uid="{DC58BBCB-D5B1-447B-A228-E2085824C59C}"/>
    <cellStyle name="Note 14 6 2 9 2" xfId="7656" xr:uid="{E2B25F5E-358E-4704-A1B1-211F5F96C8A4}"/>
    <cellStyle name="Note 14 6 2 9 2 2" xfId="15871" xr:uid="{7C1A377D-6A68-4F53-A24E-0E81E7D1AEF8}"/>
    <cellStyle name="Note 14 6 2 9 2 3" xfId="23735" xr:uid="{F1190096-1175-4F6C-A322-AC2FA404D621}"/>
    <cellStyle name="Note 14 6 2 9 2 4" xfId="31715" xr:uid="{5F9E8218-EFFB-42D8-B743-FDD74BBC6735}"/>
    <cellStyle name="Note 14 6 2 9 2 5" xfId="39542" xr:uid="{B23F8E59-6B99-4F6A-875B-BEF2DA7CDFAE}"/>
    <cellStyle name="Note 14 6 2 9 2 6" xfId="47495" xr:uid="{923E8183-84ED-446F-A4B8-BF8F0EE2CF9C}"/>
    <cellStyle name="Note 14 6 2 9 3" xfId="11852" xr:uid="{62CE7AB0-64FD-412A-A408-220ADFF6DC2C}"/>
    <cellStyle name="Note 14 6 2 9 4" xfId="19719" xr:uid="{23585D71-F9D4-4F5C-A309-E412884B040F}"/>
    <cellStyle name="Note 14 6 2 9 5" xfId="27719" xr:uid="{30BAB59C-8C93-4861-9EBA-8262A5BAF718}"/>
    <cellStyle name="Note 14 6 2 9 6" xfId="35549" xr:uid="{8B92A5ED-8D2E-4504-B725-9FF6B68D0D88}"/>
    <cellStyle name="Note 14 6 2 9 7" xfId="43510" xr:uid="{F22FE30A-7DCA-4F2C-B766-3D5B29629DB7}"/>
    <cellStyle name="Note 14 6 20" xfId="16962" xr:uid="{8C659E12-15F1-486E-8D28-8D229179DA99}"/>
    <cellStyle name="Note 14 6 21" xfId="24982" xr:uid="{055CE768-3335-481F-AB58-1E29EA0AF98A}"/>
    <cellStyle name="Note 14 6 22" xfId="32797" xr:uid="{9BB490EA-6751-4A03-ABE1-824E163C37DF}"/>
    <cellStyle name="Note 14 6 23" xfId="40758" xr:uid="{957EB9BE-D549-466C-A2FC-AFC1E9EA76B3}"/>
    <cellStyle name="Note 14 6 3" xfId="991" xr:uid="{590D11C9-D93F-4A6D-9FAF-A62DB0AF2FAA}"/>
    <cellStyle name="Note 14 6 3 10" xfId="3969" xr:uid="{DBE4BF27-2457-4FBB-8A1A-2B896D416438}"/>
    <cellStyle name="Note 14 6 3 10 2" xfId="7987" xr:uid="{101B3A60-D65C-4847-9C60-2AB93F82E2F0}"/>
    <cellStyle name="Note 14 6 3 10 2 2" xfId="16202" xr:uid="{EB6A1A22-0DC9-4C72-90B8-80D7AC582C33}"/>
    <cellStyle name="Note 14 6 3 10 2 3" xfId="24066" xr:uid="{4FCAD5A5-5715-4983-9D3C-9F097B6FC7B0}"/>
    <cellStyle name="Note 14 6 3 10 2 4" xfId="32046" xr:uid="{5565AF37-934E-40D3-90DB-86B32E8040B8}"/>
    <cellStyle name="Note 14 6 3 10 2 5" xfId="39873" xr:uid="{F121F185-BC78-4F39-815F-EC0A2167AA66}"/>
    <cellStyle name="Note 14 6 3 10 2 6" xfId="47826" xr:uid="{B2898D58-A00E-4EEF-9580-D8A32743532F}"/>
    <cellStyle name="Note 14 6 3 10 3" xfId="12191" xr:uid="{3F2962D8-FC71-4ED6-81DD-8D34837EEC81}"/>
    <cellStyle name="Note 14 6 3 10 4" xfId="20060" xr:uid="{6FEDC9A3-E082-4C53-9532-4F7B964DAB6D}"/>
    <cellStyle name="Note 14 6 3 10 5" xfId="28057" xr:uid="{12BC5DF2-6F29-451B-A7D3-96C1DD860F1A}"/>
    <cellStyle name="Note 14 6 3 10 6" xfId="35890" xr:uid="{16FB42D4-9418-4D30-9AD0-FB52A0604149}"/>
    <cellStyle name="Note 14 6 3 10 7" xfId="43851" xr:uid="{4A0E0CB5-A80C-4C2E-9714-CAB8B38A6F0C}"/>
    <cellStyle name="Note 14 6 3 11" xfId="4267" xr:uid="{D12D2902-34EB-4BBE-9AB1-B36C845A3FB9}"/>
    <cellStyle name="Note 14 6 3 11 2" xfId="8273" xr:uid="{678FE46A-F517-4BA5-8604-974A146FE46A}"/>
    <cellStyle name="Note 14 6 3 11 2 2" xfId="16488" xr:uid="{CA7BAA0D-9251-4181-B0C8-067B5E71327D}"/>
    <cellStyle name="Note 14 6 3 11 2 3" xfId="24352" xr:uid="{01C5FED1-45B5-459B-8FB9-81DCF512ABF3}"/>
    <cellStyle name="Note 14 6 3 11 2 4" xfId="32332" xr:uid="{EAE3504A-203B-44BD-89BF-3856D1B77575}"/>
    <cellStyle name="Note 14 6 3 11 2 5" xfId="40159" xr:uid="{EC5AD06A-FCF0-490F-B156-0E3CEDDAD296}"/>
    <cellStyle name="Note 14 6 3 11 2 6" xfId="48112" xr:uid="{F8A5FDF5-7BAB-4742-8D39-97A4ED1BB78A}"/>
    <cellStyle name="Note 14 6 3 11 3" xfId="12489" xr:uid="{F40101C6-5675-472F-97F9-7C60676EA282}"/>
    <cellStyle name="Note 14 6 3 11 4" xfId="20358" xr:uid="{306273B8-AFB4-4FA8-BF18-587E6F0F9DD7}"/>
    <cellStyle name="Note 14 6 3 11 5" xfId="28353" xr:uid="{521081B8-3ACF-450E-9706-3C0204D7152E}"/>
    <cellStyle name="Note 14 6 3 11 6" xfId="36188" xr:uid="{6BB225F0-09F4-446B-A9AE-759291A339DA}"/>
    <cellStyle name="Note 14 6 3 11 7" xfId="44149" xr:uid="{B0B1B36F-F9F3-4819-81BC-9D911A7345D1}"/>
    <cellStyle name="Note 14 6 3 12" xfId="4555" xr:uid="{9CE14ED9-EAA0-464D-8497-8522DB6C5257}"/>
    <cellStyle name="Note 14 6 3 12 2" xfId="8552" xr:uid="{6C6AA46C-3647-4E80-860A-54AADF5DC871}"/>
    <cellStyle name="Note 14 6 3 12 2 2" xfId="16767" xr:uid="{DA714CB2-C931-49D9-934E-1CD9F8AFC8CA}"/>
    <cellStyle name="Note 14 6 3 12 2 3" xfId="24631" xr:uid="{4E072B82-68BA-4304-A7CE-39F5EA699BEB}"/>
    <cellStyle name="Note 14 6 3 12 2 4" xfId="32611" xr:uid="{5E8F1730-5C22-4538-8685-22B8B94EDC31}"/>
    <cellStyle name="Note 14 6 3 12 2 5" xfId="40438" xr:uid="{4BD89B7A-3696-4378-9341-83E8A0E50410}"/>
    <cellStyle name="Note 14 6 3 12 2 6" xfId="48391" xr:uid="{C32823E6-7198-426A-BE94-E10A7E518E14}"/>
    <cellStyle name="Note 14 6 3 12 3" xfId="12776" xr:uid="{48E566B3-8B87-4B48-AA4E-84E9BFDE71C6}"/>
    <cellStyle name="Note 14 6 3 12 4" xfId="20646" xr:uid="{29284490-AA5C-4586-BD5B-19F5F99DB3AE}"/>
    <cellStyle name="Note 14 6 3 12 5" xfId="28639" xr:uid="{8B808D7A-440C-4EBD-8D1B-FA7C624E6B36}"/>
    <cellStyle name="Note 14 6 3 12 6" xfId="36476" xr:uid="{E2CB2599-5D2A-4C53-88BE-88140EBB1E0B}"/>
    <cellStyle name="Note 14 6 3 12 7" xfId="44437" xr:uid="{36A6681D-8CA6-4C6A-B0C4-34250841906E}"/>
    <cellStyle name="Note 14 6 3 13" xfId="5129" xr:uid="{415F8DED-DFC8-4A4D-87C4-11CD6E5FC37D}"/>
    <cellStyle name="Note 14 6 3 13 2" xfId="13344" xr:uid="{4A0447D5-8682-4EDB-A601-D0ED8C641843}"/>
    <cellStyle name="Note 14 6 3 13 3" xfId="21208" xr:uid="{564E8E0F-68F8-4B77-BCA8-A8D632DA961C}"/>
    <cellStyle name="Note 14 6 3 13 4" xfId="29188" xr:uid="{0DB4D2BA-23A0-499D-BA58-BF95A9FCB63A}"/>
    <cellStyle name="Note 14 6 3 13 5" xfId="37015" xr:uid="{8047698F-497A-4655-B305-B68ACB78F56A}"/>
    <cellStyle name="Note 14 6 3 13 6" xfId="44968" xr:uid="{F24553A1-ADCF-4C8A-8B6C-C26ECC6148FE}"/>
    <cellStyle name="Note 14 6 3 14" xfId="9220" xr:uid="{EC43BD41-2586-43A4-A0F5-8933343BE4D8}"/>
    <cellStyle name="Note 14 6 3 15" xfId="17082" xr:uid="{90D800D9-3D9F-403E-A276-1FAF0F59E877}"/>
    <cellStyle name="Note 14 6 3 16" xfId="25099" xr:uid="{0B5E48CB-8785-4883-951D-650061BF2DE1}"/>
    <cellStyle name="Note 14 6 3 17" xfId="32912" xr:uid="{88C98B74-CA27-43AD-9C4C-0AB8B8A2AD59}"/>
    <cellStyle name="Note 14 6 3 18" xfId="40873" xr:uid="{00AC0F33-1470-4610-A6D5-E93331309231}"/>
    <cellStyle name="Note 14 6 3 2" xfId="1421" xr:uid="{E7DCFC6C-A62A-43F1-9EBF-64A42515C171}"/>
    <cellStyle name="Note 14 6 3 2 2" xfId="5531" xr:uid="{A7A29172-0E36-401B-8B67-87DD5B5EE5BD}"/>
    <cellStyle name="Note 14 6 3 2 2 2" xfId="13746" xr:uid="{09F7EBEF-FBB6-43CE-AC6E-498B0456640B}"/>
    <cellStyle name="Note 14 6 3 2 2 3" xfId="21610" xr:uid="{BB78D79A-2CDF-41F6-8427-36AEC0CB95A1}"/>
    <cellStyle name="Note 14 6 3 2 2 4" xfId="29590" xr:uid="{76167728-CF22-42C3-AB23-D7040FFEF665}"/>
    <cellStyle name="Note 14 6 3 2 2 5" xfId="37417" xr:uid="{CB9B0BE3-45D9-4ECE-B95F-A3AB76C7582A}"/>
    <cellStyle name="Note 14 6 3 2 2 6" xfId="45370" xr:uid="{FF3411C9-F3E9-41F5-B600-B3B6A69FB797}"/>
    <cellStyle name="Note 14 6 3 2 3" xfId="9650" xr:uid="{CA966EA3-3BCF-4092-B9EC-32D3D953AFF7}"/>
    <cellStyle name="Note 14 6 3 2 4" xfId="17512" xr:uid="{314A133C-58C5-4697-94E0-261F351D4C81}"/>
    <cellStyle name="Note 14 6 3 2 5" xfId="25523" xr:uid="{4AC232A5-7782-4786-8D3A-61D867DA068C}"/>
    <cellStyle name="Note 14 6 3 2 6" xfId="33342" xr:uid="{E8176057-EE14-4151-8D56-4E986D623474}"/>
    <cellStyle name="Note 14 6 3 2 7" xfId="41303" xr:uid="{405A7520-7662-400C-82E7-7EB9DCC0E507}"/>
    <cellStyle name="Note 14 6 3 3" xfId="1764" xr:uid="{F6FA44BB-4AE3-46F2-97A3-BB83834FCA94}"/>
    <cellStyle name="Note 14 6 3 3 2" xfId="5850" xr:uid="{C8C6578F-9A7E-46B0-8088-B7C30ABD7978}"/>
    <cellStyle name="Note 14 6 3 3 2 2" xfId="14065" xr:uid="{B170F355-0D90-4832-846B-6031F389F269}"/>
    <cellStyle name="Note 14 6 3 3 2 3" xfId="21929" xr:uid="{8CE0B57E-9677-4343-A4BE-7B85809B2539}"/>
    <cellStyle name="Note 14 6 3 3 2 4" xfId="29909" xr:uid="{E9462CDC-7676-4F44-AC7C-E4F2668269C8}"/>
    <cellStyle name="Note 14 6 3 3 2 5" xfId="37736" xr:uid="{CFE5E53F-0E1C-41D6-9B96-90FF70B1F6E7}"/>
    <cellStyle name="Note 14 6 3 3 2 6" xfId="45689" xr:uid="{D5908552-0C68-4093-8106-E77A8F45AD77}"/>
    <cellStyle name="Note 14 6 3 3 3" xfId="9990" xr:uid="{78C18CDE-3E53-4B86-92FE-83EDFC337C34}"/>
    <cellStyle name="Note 14 6 3 3 4" xfId="17855" xr:uid="{83956126-B24B-4A31-B688-251FEA5BA9E9}"/>
    <cellStyle name="Note 14 6 3 3 5" xfId="25863" xr:uid="{87D0FF2D-47E0-4A5B-BDBD-3ECEAC3D5C11}"/>
    <cellStyle name="Note 14 6 3 3 6" xfId="33685" xr:uid="{F50F4287-BE66-4BCD-9503-F9B81A6FDDDD}"/>
    <cellStyle name="Note 14 6 3 3 7" xfId="41646" xr:uid="{B394F101-DA7C-4662-9716-3A80631F7D0D}"/>
    <cellStyle name="Note 14 6 3 4" xfId="2099" xr:uid="{63139E07-FDD1-49D0-93E2-FAC833AB2DEB}"/>
    <cellStyle name="Note 14 6 3 4 2" xfId="6173" xr:uid="{71B45D6B-7493-413E-A3E0-D41F798DC716}"/>
    <cellStyle name="Note 14 6 3 4 2 2" xfId="14388" xr:uid="{B8D5F2E7-5C12-4DD2-A436-238CF7CFBF9F}"/>
    <cellStyle name="Note 14 6 3 4 2 3" xfId="22252" xr:uid="{5A5E9574-92F5-46E5-9799-2B98D8CB2649}"/>
    <cellStyle name="Note 14 6 3 4 2 4" xfId="30232" xr:uid="{04BDE138-C0B0-442B-ACBE-ED3883379AAF}"/>
    <cellStyle name="Note 14 6 3 4 2 5" xfId="38059" xr:uid="{DFE72E2E-10B9-4921-9523-C54609539016}"/>
    <cellStyle name="Note 14 6 3 4 2 6" xfId="46012" xr:uid="{BDF49345-AAE3-475D-9AF3-C229F3F842AB}"/>
    <cellStyle name="Note 14 6 3 4 3" xfId="10325" xr:uid="{5C37F782-EC14-4CC9-BBA7-CE1248A81EF8}"/>
    <cellStyle name="Note 14 6 3 4 4" xfId="18190" xr:uid="{8DB0F1CB-0F1D-4EFF-9E5B-CE5D672A284A}"/>
    <cellStyle name="Note 14 6 3 4 5" xfId="26197" xr:uid="{910CBA6A-8B1C-47B1-9B9B-2EA079E84EE6}"/>
    <cellStyle name="Note 14 6 3 4 6" xfId="34020" xr:uid="{1221920F-EB7E-4361-AF56-7B294D55F30B}"/>
    <cellStyle name="Note 14 6 3 4 7" xfId="41981" xr:uid="{775390BA-77E2-48FE-9E95-0EF4E7AB6DCF}"/>
    <cellStyle name="Note 14 6 3 5" xfId="2418" xr:uid="{6BD0059B-8037-4055-B129-274189C3FDEC}"/>
    <cellStyle name="Note 14 6 3 5 2" xfId="6481" xr:uid="{40B8EF33-33D8-491C-AD23-60B1C46E241F}"/>
    <cellStyle name="Note 14 6 3 5 2 2" xfId="14696" xr:uid="{9733C515-DCF5-4CC7-BF2B-CE37CB5D39AA}"/>
    <cellStyle name="Note 14 6 3 5 2 3" xfId="22560" xr:uid="{CD726E10-5EC2-4D93-A651-59701C135344}"/>
    <cellStyle name="Note 14 6 3 5 2 4" xfId="30540" xr:uid="{E7A4BB0A-4C38-4360-ABB0-D724F498DAF3}"/>
    <cellStyle name="Note 14 6 3 5 2 5" xfId="38367" xr:uid="{66EA46C5-DAF5-4159-BFEC-2DC8336782A5}"/>
    <cellStyle name="Note 14 6 3 5 2 6" xfId="46320" xr:uid="{AC396626-A67D-40D7-8B45-8D31C8821152}"/>
    <cellStyle name="Note 14 6 3 5 3" xfId="10644" xr:uid="{2FA7FE43-7F6F-47CA-A0AC-77F3CA997AE8}"/>
    <cellStyle name="Note 14 6 3 5 4" xfId="18509" xr:uid="{0AC625A7-4393-4BB4-9162-64864C82D782}"/>
    <cellStyle name="Note 14 6 3 5 5" xfId="26513" xr:uid="{DFDAE54F-2544-4210-B2AF-31702FC9B12D}"/>
    <cellStyle name="Note 14 6 3 5 6" xfId="34339" xr:uid="{F956AEC6-1C54-4048-935E-E18D63E98A1F}"/>
    <cellStyle name="Note 14 6 3 5 7" xfId="42300" xr:uid="{CF1451D4-6BAA-4D7D-ABA0-58B5ABDA7FDE}"/>
    <cellStyle name="Note 14 6 3 6" xfId="2747" xr:uid="{59923337-2DBF-48B1-A904-35CD1279E714}"/>
    <cellStyle name="Note 14 6 3 6 2" xfId="6797" xr:uid="{202D3199-3D9E-42CC-AFDD-484B152A54F8}"/>
    <cellStyle name="Note 14 6 3 6 2 2" xfId="15012" xr:uid="{28719CF6-C2FA-4AF1-BC89-79F3A9BD7006}"/>
    <cellStyle name="Note 14 6 3 6 2 3" xfId="22876" xr:uid="{C1D22180-93B1-4945-B74D-C4B6347ACAAA}"/>
    <cellStyle name="Note 14 6 3 6 2 4" xfId="30856" xr:uid="{59EA9DBB-C033-4325-A3C4-393A987A0785}"/>
    <cellStyle name="Note 14 6 3 6 2 5" xfId="38683" xr:uid="{38278FEA-CD0C-479D-B6E0-2EC800C20321}"/>
    <cellStyle name="Note 14 6 3 6 2 6" xfId="46636" xr:uid="{FAE6DEF2-3D6B-4313-B87D-93F1ABB23457}"/>
    <cellStyle name="Note 14 6 3 6 3" xfId="10973" xr:uid="{6C0E898B-7085-4C7D-816B-39C02B9CA881}"/>
    <cellStyle name="Note 14 6 3 6 4" xfId="18838" xr:uid="{327B207E-997F-4659-8981-A3CB8F325C31}"/>
    <cellStyle name="Note 14 6 3 6 5" xfId="26841" xr:uid="{1E5F1D56-7683-450A-8F1C-898F300EF532}"/>
    <cellStyle name="Note 14 6 3 6 6" xfId="34668" xr:uid="{131EAC16-AA1A-4A71-8B91-9962659A46C3}"/>
    <cellStyle name="Note 14 6 3 6 7" xfId="42629" xr:uid="{4F44B678-E9D0-48E6-A8D9-9F3A14F55DE2}"/>
    <cellStyle name="Note 14 6 3 7" xfId="3060" xr:uid="{C5321879-63B6-4C1B-A6E7-6619963D9EE0}"/>
    <cellStyle name="Note 14 6 3 7 2" xfId="7100" xr:uid="{45819756-9A91-42D6-9F45-3EF7E72085F6}"/>
    <cellStyle name="Note 14 6 3 7 2 2" xfId="15315" xr:uid="{A3AB0A2A-8024-476E-BD60-6E706BAAE5E4}"/>
    <cellStyle name="Note 14 6 3 7 2 3" xfId="23179" xr:uid="{4CB1B9F5-99EE-4052-B18F-229A36486B22}"/>
    <cellStyle name="Note 14 6 3 7 2 4" xfId="31159" xr:uid="{CF551BF7-1134-4854-AC24-B8DE40A6F600}"/>
    <cellStyle name="Note 14 6 3 7 2 5" xfId="38986" xr:uid="{EFB848C2-EF6B-4F7B-B46C-C529CDD99053}"/>
    <cellStyle name="Note 14 6 3 7 2 6" xfId="46939" xr:uid="{AC68DD32-2EBF-45AE-93E9-AF47BC2B81FC}"/>
    <cellStyle name="Note 14 6 3 7 3" xfId="11285" xr:uid="{7CA75BA1-73DA-43E2-A2F4-76EF1614D54A}"/>
    <cellStyle name="Note 14 6 3 7 4" xfId="19151" xr:uid="{DC86C58F-AB10-42F3-92B4-DB64D5BF7761}"/>
    <cellStyle name="Note 14 6 3 7 5" xfId="27151" xr:uid="{CDEBAB7D-34D3-499D-BEC4-54AD478EE386}"/>
    <cellStyle name="Note 14 6 3 7 6" xfId="34981" xr:uid="{EAF63AB8-BD9D-4C34-9863-DF432CFDBAA7}"/>
    <cellStyle name="Note 14 6 3 7 7" xfId="42942" xr:uid="{08B8A528-5665-4406-94F2-8F921503AF11}"/>
    <cellStyle name="Note 14 6 3 8" xfId="3379" xr:uid="{1D785E4A-443C-4279-A993-35B2839686E4}"/>
    <cellStyle name="Note 14 6 3 8 2" xfId="7407" xr:uid="{2B0CCE05-2875-4454-BCE9-DA05D4DE6F05}"/>
    <cellStyle name="Note 14 6 3 8 2 2" xfId="15622" xr:uid="{25CFDEC0-F916-40D4-8354-92F221F64A34}"/>
    <cellStyle name="Note 14 6 3 8 2 3" xfId="23486" xr:uid="{7A606E58-AC17-41DF-808A-9AF4D4BD63FB}"/>
    <cellStyle name="Note 14 6 3 8 2 4" xfId="31466" xr:uid="{674A8853-C1E7-4162-A6DA-1D1B1EA839EF}"/>
    <cellStyle name="Note 14 6 3 8 2 5" xfId="39293" xr:uid="{FE973900-55C0-4F9B-9624-8BC318E43F46}"/>
    <cellStyle name="Note 14 6 3 8 2 6" xfId="47246" xr:uid="{14294A4F-1BA6-49BC-AF12-8B4D00747251}"/>
    <cellStyle name="Note 14 6 3 8 3" xfId="11603" xr:uid="{2D21B669-475D-435A-9CF6-B9B2B5266C3A}"/>
    <cellStyle name="Note 14 6 3 8 4" xfId="19470" xr:uid="{D1604F00-6634-4A05-AECD-1C5EF638888C}"/>
    <cellStyle name="Note 14 6 3 8 5" xfId="27470" xr:uid="{0BB1B6B0-6827-4129-AE28-05E65DB6849D}"/>
    <cellStyle name="Note 14 6 3 8 6" xfId="35300" xr:uid="{75CBFCC4-719B-4950-92F7-3F4FEB0CF8F6}"/>
    <cellStyle name="Note 14 6 3 8 7" xfId="43261" xr:uid="{949E2722-D2DE-449D-8A3C-DC9731AE575B}"/>
    <cellStyle name="Note 14 6 3 9" xfId="3673" xr:uid="{6075D118-888C-4E72-BC80-BA7D8E93B04D}"/>
    <cellStyle name="Note 14 6 3 9 2" xfId="7701" xr:uid="{5480CEA9-42F3-4BB9-BF8A-53B984345DA5}"/>
    <cellStyle name="Note 14 6 3 9 2 2" xfId="15916" xr:uid="{EC77AB01-A4D9-4FD8-B445-3813ECBF8D26}"/>
    <cellStyle name="Note 14 6 3 9 2 3" xfId="23780" xr:uid="{8C60C7FA-7C5A-45A4-B6AE-C76CC952AFCA}"/>
    <cellStyle name="Note 14 6 3 9 2 4" xfId="31760" xr:uid="{BC31C8DE-7757-49AB-B5CE-D82CD08DB198}"/>
    <cellStyle name="Note 14 6 3 9 2 5" xfId="39587" xr:uid="{D49A5A4A-D19C-48FC-B9E9-C0830A11ABFE}"/>
    <cellStyle name="Note 14 6 3 9 2 6" xfId="47540" xr:uid="{D149CB46-2D0A-4B93-AD8D-37D0A01FA0E5}"/>
    <cellStyle name="Note 14 6 3 9 3" xfId="11897" xr:uid="{2E7CADAC-EB46-47B0-A61C-ADB516103B58}"/>
    <cellStyle name="Note 14 6 3 9 4" xfId="19764" xr:uid="{B9828AAF-AF45-4494-A97B-95F508E08BCE}"/>
    <cellStyle name="Note 14 6 3 9 5" xfId="27764" xr:uid="{3E90982F-4388-4772-8A3C-C9E4D698A312}"/>
    <cellStyle name="Note 14 6 3 9 6" xfId="35594" xr:uid="{AA073029-C10B-4831-A18D-BA40E34E085A}"/>
    <cellStyle name="Note 14 6 3 9 7" xfId="43555" xr:uid="{C6B91E17-9933-4EB9-A535-EAE8DFF57E9F}"/>
    <cellStyle name="Note 14 6 4" xfId="1034" xr:uid="{080F8A5C-BC5E-4579-B379-3535248DF74D}"/>
    <cellStyle name="Note 14 6 4 10" xfId="4012" xr:uid="{ECF138C5-6B20-409C-9FDE-8BA0D1502426}"/>
    <cellStyle name="Note 14 6 4 10 2" xfId="8027" xr:uid="{8824F947-4790-4F59-8D70-B0C29EE15AE4}"/>
    <cellStyle name="Note 14 6 4 10 2 2" xfId="16242" xr:uid="{F2736000-E563-4C46-9D35-A1DA36B2D402}"/>
    <cellStyle name="Note 14 6 4 10 2 3" xfId="24106" xr:uid="{58A3A86D-E119-4EAB-A7F4-4AEC2ADBF106}"/>
    <cellStyle name="Note 14 6 4 10 2 4" xfId="32086" xr:uid="{80C7A7AB-B4CE-465B-B82F-7AD694BC34E8}"/>
    <cellStyle name="Note 14 6 4 10 2 5" xfId="39913" xr:uid="{A4159C5C-EC6C-42D5-A022-016619C46920}"/>
    <cellStyle name="Note 14 6 4 10 2 6" xfId="47866" xr:uid="{E0BD3BEA-BEAA-488E-974E-C455AF0520F1}"/>
    <cellStyle name="Note 14 6 4 10 3" xfId="12234" xr:uid="{884544E0-181B-4228-8913-2D85C743DC85}"/>
    <cellStyle name="Note 14 6 4 10 4" xfId="20103" xr:uid="{22A0CCF5-B34E-48E3-8416-4845434B0F68}"/>
    <cellStyle name="Note 14 6 4 10 5" xfId="28099" xr:uid="{DFB7EBEA-0D35-4A17-8876-CFA04F2FEF26}"/>
    <cellStyle name="Note 14 6 4 10 6" xfId="35933" xr:uid="{F3EB3D58-A122-4F8E-A3FC-BF29D5904E07}"/>
    <cellStyle name="Note 14 6 4 10 7" xfId="43894" xr:uid="{229D2718-03BB-4E1C-815E-E2D67FD30602}"/>
    <cellStyle name="Note 14 6 4 11" xfId="4307" xr:uid="{AA2ADF4C-1462-4AA6-B6D1-CDCF1B3865F5}"/>
    <cellStyle name="Note 14 6 4 11 2" xfId="8313" xr:uid="{FA4F15D2-673B-461D-8E77-8DCDDB2327F0}"/>
    <cellStyle name="Note 14 6 4 11 2 2" xfId="16528" xr:uid="{59E11EA7-21D3-425C-9810-8B3566F69007}"/>
    <cellStyle name="Note 14 6 4 11 2 3" xfId="24392" xr:uid="{C4E2B683-300E-4587-915E-A1A20C44A34C}"/>
    <cellStyle name="Note 14 6 4 11 2 4" xfId="32372" xr:uid="{D88B346A-E19D-4D3E-BF22-B19EF676F0CA}"/>
    <cellStyle name="Note 14 6 4 11 2 5" xfId="40199" xr:uid="{C27B0E44-DFE7-435D-9A72-139E27E8C47E}"/>
    <cellStyle name="Note 14 6 4 11 2 6" xfId="48152" xr:uid="{892079EC-5418-4C1A-A81A-E55C6EBD315A}"/>
    <cellStyle name="Note 14 6 4 11 3" xfId="12529" xr:uid="{44225092-2AD9-4B9F-923C-928D5A307415}"/>
    <cellStyle name="Note 14 6 4 11 4" xfId="20398" xr:uid="{C54E3D77-7D0D-459F-B7AC-7E26CB4445EC}"/>
    <cellStyle name="Note 14 6 4 11 5" xfId="28393" xr:uid="{D87A1E3A-9648-4479-BFDB-FD524F78030B}"/>
    <cellStyle name="Note 14 6 4 11 6" xfId="36228" xr:uid="{CDB44E2A-5858-4CCC-8E7C-786DEFECCCBA}"/>
    <cellStyle name="Note 14 6 4 11 7" xfId="44189" xr:uid="{58593B63-7EB9-4CB7-9B97-C12F6757901E}"/>
    <cellStyle name="Note 14 6 4 12" xfId="4598" xr:uid="{0E4A9195-3F5B-435B-BB46-44C82E9A7910}"/>
    <cellStyle name="Note 14 6 4 12 2" xfId="8592" xr:uid="{5AE19EED-EF31-47D7-8C00-664D5C4F7CB5}"/>
    <cellStyle name="Note 14 6 4 12 2 2" xfId="16807" xr:uid="{D254CBF8-DF21-448A-8444-BBB2DB1F4F19}"/>
    <cellStyle name="Note 14 6 4 12 2 3" xfId="24671" xr:uid="{F9182FF3-CD36-4345-83FC-C88AF291E564}"/>
    <cellStyle name="Note 14 6 4 12 2 4" xfId="32651" xr:uid="{9CB9F15B-577F-49D1-BD81-7BA09221F086}"/>
    <cellStyle name="Note 14 6 4 12 2 5" xfId="40478" xr:uid="{21CB5413-B4A6-4E05-947E-ABF8EB4BB867}"/>
    <cellStyle name="Note 14 6 4 12 2 6" xfId="48431" xr:uid="{5E79236F-7F9F-45AE-BB78-E57E39431CB5}"/>
    <cellStyle name="Note 14 6 4 12 3" xfId="12819" xr:uid="{303819EE-154B-4C19-8C48-3A511ECA0649}"/>
    <cellStyle name="Note 14 6 4 12 4" xfId="20689" xr:uid="{82EFAA24-BEF7-4CC7-8CCC-33ACC117C3CF}"/>
    <cellStyle name="Note 14 6 4 12 5" xfId="28682" xr:uid="{E95E8BEB-076F-4667-A683-F6964F4A388E}"/>
    <cellStyle name="Note 14 6 4 12 6" xfId="36519" xr:uid="{CA1770E3-26ED-4862-9110-720EF5C09075}"/>
    <cellStyle name="Note 14 6 4 12 7" xfId="44480" xr:uid="{162ECE0A-6A7B-4A51-B173-ABB29461F7A6}"/>
    <cellStyle name="Note 14 6 4 13" xfId="5169" xr:uid="{2B732765-9600-462C-8D26-4AAF2B233B6B}"/>
    <cellStyle name="Note 14 6 4 13 2" xfId="13384" xr:uid="{4AC3A318-AE47-4869-B74A-DEF49360BA4A}"/>
    <cellStyle name="Note 14 6 4 13 3" xfId="21248" xr:uid="{FEDF524C-2319-4FE4-B6AE-C857AEB4B9A6}"/>
    <cellStyle name="Note 14 6 4 13 4" xfId="29228" xr:uid="{22131A62-D50B-4C87-83CB-46933977AC76}"/>
    <cellStyle name="Note 14 6 4 13 5" xfId="37055" xr:uid="{FBAAA4A3-426E-4A23-A922-B7F0EDB4BC25}"/>
    <cellStyle name="Note 14 6 4 13 6" xfId="45008" xr:uid="{6B690FA9-99BB-4CF0-85B0-D8A06CB68B3F}"/>
    <cellStyle name="Note 14 6 4 14" xfId="9263" xr:uid="{F951545B-3A0A-4414-B183-60BDF25E3D1B}"/>
    <cellStyle name="Note 14 6 4 15" xfId="17125" xr:uid="{59F42107-C810-4C1D-9D68-0528BB17919D}"/>
    <cellStyle name="Note 14 6 4 16" xfId="25142" xr:uid="{DE75829D-8620-42C0-9F89-F2BC7D1052F4}"/>
    <cellStyle name="Note 14 6 4 17" xfId="32955" xr:uid="{0DBF25D9-3A9F-4947-8F1A-908840B42F2A}"/>
    <cellStyle name="Note 14 6 4 18" xfId="40916" xr:uid="{F26B0FFF-7E15-4318-BE24-A8EB56A16A11}"/>
    <cellStyle name="Note 14 6 4 2" xfId="1464" xr:uid="{3066EB88-36B5-41C6-9973-129E043906F1}"/>
    <cellStyle name="Note 14 6 4 2 2" xfId="5571" xr:uid="{48D012E9-4BEB-46D1-B976-73D2DD1F6F81}"/>
    <cellStyle name="Note 14 6 4 2 2 2" xfId="13786" xr:uid="{FF3A2B5D-FB2F-4F50-88BB-4A524659F0C3}"/>
    <cellStyle name="Note 14 6 4 2 2 3" xfId="21650" xr:uid="{E0AC537E-5F04-430C-9B95-0726F2425015}"/>
    <cellStyle name="Note 14 6 4 2 2 4" xfId="29630" xr:uid="{39BE4591-E2B7-4853-959A-DB6A879F5420}"/>
    <cellStyle name="Note 14 6 4 2 2 5" xfId="37457" xr:uid="{2DABB7B5-12EB-4ED8-8253-50675C6FFC41}"/>
    <cellStyle name="Note 14 6 4 2 2 6" xfId="45410" xr:uid="{E2B6E273-B9AF-4F40-A30E-35602F6C2EA6}"/>
    <cellStyle name="Note 14 6 4 2 3" xfId="9693" xr:uid="{39CB9488-EFC3-4BCF-A16C-3A6868852BAF}"/>
    <cellStyle name="Note 14 6 4 2 4" xfId="17555" xr:uid="{85951581-C267-4C7C-8F8D-5AEEED1F0868}"/>
    <cellStyle name="Note 14 6 4 2 5" xfId="25566" xr:uid="{0D78A468-31D0-435E-8AAE-EF1EF7947602}"/>
    <cellStyle name="Note 14 6 4 2 6" xfId="33385" xr:uid="{DCB1FA2D-EB25-4A05-A829-9038C6433555}"/>
    <cellStyle name="Note 14 6 4 2 7" xfId="41346" xr:uid="{1084D5FF-A4D3-47AB-A0AE-B0B22DAD649E}"/>
    <cellStyle name="Note 14 6 4 3" xfId="1807" xr:uid="{31B2AFB8-43DC-4297-AB1C-5C3D0C642F37}"/>
    <cellStyle name="Note 14 6 4 3 2" xfId="5890" xr:uid="{1F9CDF7F-B15F-4A8A-BB68-C0CC0194D014}"/>
    <cellStyle name="Note 14 6 4 3 2 2" xfId="14105" xr:uid="{0A5CE507-4F1D-4DA6-A1E7-EFE9AE0FA6AE}"/>
    <cellStyle name="Note 14 6 4 3 2 3" xfId="21969" xr:uid="{DA3C41BF-9BEB-416D-81B6-7AD2C5AFDDBE}"/>
    <cellStyle name="Note 14 6 4 3 2 4" xfId="29949" xr:uid="{99C1C78D-E5C7-4DA6-AF5E-247983A42CAF}"/>
    <cellStyle name="Note 14 6 4 3 2 5" xfId="37776" xr:uid="{E15CE8F8-D79B-4F23-8271-CAD32AC31C59}"/>
    <cellStyle name="Note 14 6 4 3 2 6" xfId="45729" xr:uid="{3F294D29-B7A6-4508-8662-48924A2D916B}"/>
    <cellStyle name="Note 14 6 4 3 3" xfId="10033" xr:uid="{E5D1D749-8820-4B69-9DC6-E19F96B54CE0}"/>
    <cellStyle name="Note 14 6 4 3 4" xfId="17898" xr:uid="{5A51479F-9E0B-4410-A6B5-AC4BF84FB098}"/>
    <cellStyle name="Note 14 6 4 3 5" xfId="25905" xr:uid="{C83FC4C1-2F3D-4BB1-86D3-09B3B488251E}"/>
    <cellStyle name="Note 14 6 4 3 6" xfId="33728" xr:uid="{C81A554A-6552-4869-B80B-070CA3547F14}"/>
    <cellStyle name="Note 14 6 4 3 7" xfId="41689" xr:uid="{B1EF6FC2-F0B7-44C7-8491-1F840D70983E}"/>
    <cellStyle name="Note 14 6 4 4" xfId="2141" xr:uid="{4DFE3D59-D3DF-4571-8386-4026854440A8}"/>
    <cellStyle name="Note 14 6 4 4 2" xfId="6215" xr:uid="{702D8DBE-D8A7-4300-9F6F-734D30094137}"/>
    <cellStyle name="Note 14 6 4 4 2 2" xfId="14430" xr:uid="{FD4A137D-DC99-4881-934F-10A27462B052}"/>
    <cellStyle name="Note 14 6 4 4 2 3" xfId="22294" xr:uid="{CB7FB225-4115-46B3-898D-6FC149D23E69}"/>
    <cellStyle name="Note 14 6 4 4 2 4" xfId="30274" xr:uid="{3878BBA1-9594-4636-8680-9176B8A36202}"/>
    <cellStyle name="Note 14 6 4 4 2 5" xfId="38101" xr:uid="{80655B1E-95A9-4169-8023-0E8150B839CC}"/>
    <cellStyle name="Note 14 6 4 4 2 6" xfId="46054" xr:uid="{C063F5C9-8D6D-47DA-A106-BA03859D08FD}"/>
    <cellStyle name="Note 14 6 4 4 3" xfId="10367" xr:uid="{FD217E16-2C34-458B-8B8D-9444491CFAAF}"/>
    <cellStyle name="Note 14 6 4 4 4" xfId="18232" xr:uid="{825845AF-F4AF-4A65-89B4-10F867F04CF3}"/>
    <cellStyle name="Note 14 6 4 4 5" xfId="26239" xr:uid="{8BD407AB-4D0C-490E-9261-197FB99D6FF0}"/>
    <cellStyle name="Note 14 6 4 4 6" xfId="34062" xr:uid="{8AB02DE8-DB3A-451C-B5E9-5F02293F093B}"/>
    <cellStyle name="Note 14 6 4 4 7" xfId="42023" xr:uid="{9802E079-6B55-4818-98AE-B36689D5E867}"/>
    <cellStyle name="Note 14 6 4 5" xfId="2461" xr:uid="{456D63B6-EF7A-441E-9D3A-ADF77F037B82}"/>
    <cellStyle name="Note 14 6 4 5 2" xfId="6521" xr:uid="{12B4B5F1-4C96-4FE3-9A20-6362FF6ECC90}"/>
    <cellStyle name="Note 14 6 4 5 2 2" xfId="14736" xr:uid="{9C20E66D-9155-40FF-B584-C0D7720DB0B6}"/>
    <cellStyle name="Note 14 6 4 5 2 3" xfId="22600" xr:uid="{DF5A4190-EADC-48C9-BCF3-3E356266FAA1}"/>
    <cellStyle name="Note 14 6 4 5 2 4" xfId="30580" xr:uid="{2D61D34A-0F5D-4B64-A185-94722E1F9F2A}"/>
    <cellStyle name="Note 14 6 4 5 2 5" xfId="38407" xr:uid="{AC3BAADB-BD18-4044-957F-D102484D294E}"/>
    <cellStyle name="Note 14 6 4 5 2 6" xfId="46360" xr:uid="{B2BA60A5-A1A7-42E0-9C49-E6335100A9C9}"/>
    <cellStyle name="Note 14 6 4 5 3" xfId="10687" xr:uid="{92F2FC9E-7B85-4BA0-A1FF-0A159D1A0FE5}"/>
    <cellStyle name="Note 14 6 4 5 4" xfId="18552" xr:uid="{AA21CA9A-777B-4344-8821-FF23DBA69BAA}"/>
    <cellStyle name="Note 14 6 4 5 5" xfId="26555" xr:uid="{43743317-2106-42DD-89AE-19F0CD0B82FE}"/>
    <cellStyle name="Note 14 6 4 5 6" xfId="34382" xr:uid="{6FFF279C-4FC7-4867-A051-1AC562F88078}"/>
    <cellStyle name="Note 14 6 4 5 7" xfId="42343" xr:uid="{F9881ECC-EBF3-489E-AC32-34455FD5CF77}"/>
    <cellStyle name="Note 14 6 4 6" xfId="2789" xr:uid="{D0E5E5C3-1311-47A3-B1DB-1168DB9E541B}"/>
    <cellStyle name="Note 14 6 4 6 2" xfId="6839" xr:uid="{C11FD2FB-02FD-4875-ACAB-98FF237E9C8D}"/>
    <cellStyle name="Note 14 6 4 6 2 2" xfId="15054" xr:uid="{93CAE0F7-6254-47E3-8A47-101B90ECFAB4}"/>
    <cellStyle name="Note 14 6 4 6 2 3" xfId="22918" xr:uid="{4FCCAF31-EAEC-4EBD-A893-156EB844FB88}"/>
    <cellStyle name="Note 14 6 4 6 2 4" xfId="30898" xr:uid="{10EC8C6D-696B-4520-9289-4D9832617213}"/>
    <cellStyle name="Note 14 6 4 6 2 5" xfId="38725" xr:uid="{CD918553-431A-42E4-997B-710283014610}"/>
    <cellStyle name="Note 14 6 4 6 2 6" xfId="46678" xr:uid="{286444C6-217F-4A15-BD5F-095450080D3B}"/>
    <cellStyle name="Note 14 6 4 6 3" xfId="11015" xr:uid="{7D392AB9-CC7E-405D-B4B6-DF3BCBC0AC35}"/>
    <cellStyle name="Note 14 6 4 6 4" xfId="18880" xr:uid="{4323E270-FFF0-4D75-8DE4-9217DB02E4FA}"/>
    <cellStyle name="Note 14 6 4 6 5" xfId="26883" xr:uid="{C1D95C9A-B8EE-4104-B2F6-9B46D4A5B22B}"/>
    <cellStyle name="Note 14 6 4 6 6" xfId="34710" xr:uid="{FDEEEA15-CEEF-4225-9F33-3FC0A1B83DD6}"/>
    <cellStyle name="Note 14 6 4 6 7" xfId="42671" xr:uid="{779A1C86-4B0B-4EF3-A282-3D7084D8BA5D}"/>
    <cellStyle name="Note 14 6 4 7" xfId="3103" xr:uid="{9E438578-2ADD-4D46-80EB-5ABA83E6DDC1}"/>
    <cellStyle name="Note 14 6 4 7 2" xfId="7140" xr:uid="{86A54F75-FCB0-42A2-A054-503F3AE379C0}"/>
    <cellStyle name="Note 14 6 4 7 2 2" xfId="15355" xr:uid="{E4A7C7C7-65F4-48AA-BA1F-E0479FD23519}"/>
    <cellStyle name="Note 14 6 4 7 2 3" xfId="23219" xr:uid="{3ABB2258-5735-4BAD-A570-BED9DA1B8FAA}"/>
    <cellStyle name="Note 14 6 4 7 2 4" xfId="31199" xr:uid="{13FF6D7D-B934-448B-8E96-8DE2F87E5404}"/>
    <cellStyle name="Note 14 6 4 7 2 5" xfId="39026" xr:uid="{05B28F8C-EFEE-4F93-A87C-C6C35C769807}"/>
    <cellStyle name="Note 14 6 4 7 2 6" xfId="46979" xr:uid="{CCC02353-447F-4353-AC55-EEA281B89328}"/>
    <cellStyle name="Note 14 6 4 7 3" xfId="11327" xr:uid="{ACA3280B-8FF7-4858-A897-FF0212DFF3FD}"/>
    <cellStyle name="Note 14 6 4 7 4" xfId="19194" xr:uid="{3BBEFAAA-B5D7-4B61-A5D9-489FFA85E98A}"/>
    <cellStyle name="Note 14 6 4 7 5" xfId="27194" xr:uid="{E7266E20-23AB-43EC-AB02-76824BDC39F1}"/>
    <cellStyle name="Note 14 6 4 7 6" xfId="35024" xr:uid="{2EC5102F-4BA5-47C9-914C-62C33B83D974}"/>
    <cellStyle name="Note 14 6 4 7 7" xfId="42985" xr:uid="{58011BA2-1DB3-4EA5-B483-2EECBA7A3493}"/>
    <cellStyle name="Note 14 6 4 8" xfId="3419" xr:uid="{ABE23123-9D3F-4729-84C5-7BDBB43F0BC6}"/>
    <cellStyle name="Note 14 6 4 8 2" xfId="7447" xr:uid="{B3CB985C-335E-4951-8F5B-FBB74F98487B}"/>
    <cellStyle name="Note 14 6 4 8 2 2" xfId="15662" xr:uid="{4001D24B-2BD1-4820-BDE2-3E901D331AC6}"/>
    <cellStyle name="Note 14 6 4 8 2 3" xfId="23526" xr:uid="{C81F3D73-1312-48E5-A7D9-B896B63FFA49}"/>
    <cellStyle name="Note 14 6 4 8 2 4" xfId="31506" xr:uid="{29273C19-6A7E-488B-9B8A-7EB59A01922C}"/>
    <cellStyle name="Note 14 6 4 8 2 5" xfId="39333" xr:uid="{1A501D4D-12A5-4279-8167-522A395F4980}"/>
    <cellStyle name="Note 14 6 4 8 2 6" xfId="47286" xr:uid="{8B563FEA-3FAE-490E-B7E5-C14F80DC9739}"/>
    <cellStyle name="Note 14 6 4 8 3" xfId="11643" xr:uid="{EF573D76-9405-4839-8703-0C69B496AE93}"/>
    <cellStyle name="Note 14 6 4 8 4" xfId="19510" xr:uid="{E544198B-8C13-4590-B2E3-F12BB96DBFAD}"/>
    <cellStyle name="Note 14 6 4 8 5" xfId="27510" xr:uid="{A5DE5BAF-8F2B-4E08-956F-6ACC68A0713F}"/>
    <cellStyle name="Note 14 6 4 8 6" xfId="35340" xr:uid="{44DB458E-5E90-4A7F-9600-68A68F8F7E29}"/>
    <cellStyle name="Note 14 6 4 8 7" xfId="43301" xr:uid="{EC1B1005-3915-4CB6-BEC8-70A995AAA097}"/>
    <cellStyle name="Note 14 6 4 9" xfId="3714" xr:uid="{0E4F0FDE-2AA0-4445-897C-C40C8BC42CCE}"/>
    <cellStyle name="Note 14 6 4 9 2" xfId="7742" xr:uid="{682F6959-EF03-44E7-9A39-98891BF0C2F5}"/>
    <cellStyle name="Note 14 6 4 9 2 2" xfId="15957" xr:uid="{A38B0A5D-2DAA-431D-B288-EB3B0000C68D}"/>
    <cellStyle name="Note 14 6 4 9 2 3" xfId="23821" xr:uid="{94CE2106-7A45-4D11-B038-9439D8DF1211}"/>
    <cellStyle name="Note 14 6 4 9 2 4" xfId="31801" xr:uid="{AD65B92F-791C-465A-AA88-D9CC12A36D46}"/>
    <cellStyle name="Note 14 6 4 9 2 5" xfId="39628" xr:uid="{6BECBF3E-9D9E-4E80-BC49-31EE734034C3}"/>
    <cellStyle name="Note 14 6 4 9 2 6" xfId="47581" xr:uid="{8B7F1651-9DE6-429A-BFA7-F0D2B60327DE}"/>
    <cellStyle name="Note 14 6 4 9 3" xfId="11938" xr:uid="{3E43474D-1CF1-45E8-89E2-34A45AFEF62A}"/>
    <cellStyle name="Note 14 6 4 9 4" xfId="19805" xr:uid="{4C4FD3BE-3F6A-4D12-A70C-2D0AFECC06C2}"/>
    <cellStyle name="Note 14 6 4 9 5" xfId="27805" xr:uid="{C6871C8D-A85A-4EA6-93CC-07A1E1A4062D}"/>
    <cellStyle name="Note 14 6 4 9 6" xfId="35635" xr:uid="{B07C8836-905C-4CDF-B44B-3BA9AD123DC2}"/>
    <cellStyle name="Note 14 6 4 9 7" xfId="43596" xr:uid="{E40BEE11-1F3E-4F04-8403-3AFBBA897FA8}"/>
    <cellStyle name="Note 14 6 5" xfId="1074" xr:uid="{43F478AF-55F6-49F6-B9B6-837513A59B42}"/>
    <cellStyle name="Note 14 6 5 10" xfId="4052" xr:uid="{B8E6A813-4D6E-4F66-A9C9-43BC38D82FB4}"/>
    <cellStyle name="Note 14 6 5 10 2" xfId="8066" xr:uid="{BAF560BE-B4FB-494B-A17B-492F1AE98EF6}"/>
    <cellStyle name="Note 14 6 5 10 2 2" xfId="16281" xr:uid="{7EA88613-02C8-4DDD-B354-76C6A0207A63}"/>
    <cellStyle name="Note 14 6 5 10 2 3" xfId="24145" xr:uid="{49313010-F2DB-4FEB-B567-28F7800B8BF8}"/>
    <cellStyle name="Note 14 6 5 10 2 4" xfId="32125" xr:uid="{565DF216-C1CC-4BF3-BB78-FD72A3B2886A}"/>
    <cellStyle name="Note 14 6 5 10 2 5" xfId="39952" xr:uid="{0F81A8F6-5361-4226-AB25-24DE7E03DF37}"/>
    <cellStyle name="Note 14 6 5 10 2 6" xfId="47905" xr:uid="{33C1C2AB-82E9-41A1-B317-53366D11E25F}"/>
    <cellStyle name="Note 14 6 5 10 3" xfId="12274" xr:uid="{18E553F0-6DB6-4AF3-9CB2-A578074626C0}"/>
    <cellStyle name="Note 14 6 5 10 4" xfId="20143" xr:uid="{027FB9DE-A25B-417D-A794-623C606CD6C2}"/>
    <cellStyle name="Note 14 6 5 10 5" xfId="28139" xr:uid="{8B4FE4E5-D132-4BD2-A3F3-A4DE6B5BE8AD}"/>
    <cellStyle name="Note 14 6 5 10 6" xfId="35973" xr:uid="{6D5A29E5-367E-479D-A120-ABB5C7691040}"/>
    <cellStyle name="Note 14 6 5 10 7" xfId="43934" xr:uid="{38AE7D41-0741-450A-95DF-CE557073340D}"/>
    <cellStyle name="Note 14 6 5 11" xfId="4346" xr:uid="{13ED48E0-7BF2-4BA1-BB75-82CF71EF3DC6}"/>
    <cellStyle name="Note 14 6 5 11 2" xfId="8352" xr:uid="{80D53859-20C7-4F9E-95ED-98AE8B7158A2}"/>
    <cellStyle name="Note 14 6 5 11 2 2" xfId="16567" xr:uid="{A9DEBF14-D46F-469E-8206-1B6E4E02F901}"/>
    <cellStyle name="Note 14 6 5 11 2 3" xfId="24431" xr:uid="{8C235731-61DD-491E-99C7-BAD26D9B5078}"/>
    <cellStyle name="Note 14 6 5 11 2 4" xfId="32411" xr:uid="{4C0648E2-CAAD-4699-BECF-C69EEAE0C424}"/>
    <cellStyle name="Note 14 6 5 11 2 5" xfId="40238" xr:uid="{E6524C80-37CE-4982-B228-0806CDB5D700}"/>
    <cellStyle name="Note 14 6 5 11 2 6" xfId="48191" xr:uid="{A16B4EF0-E420-4BA7-A030-37DE41D72002}"/>
    <cellStyle name="Note 14 6 5 11 3" xfId="12568" xr:uid="{8B3FDF23-6A98-4652-AA38-E1F5A1CA1524}"/>
    <cellStyle name="Note 14 6 5 11 4" xfId="20437" xr:uid="{36F13430-BFAA-441C-8893-2EDFEA65F628}"/>
    <cellStyle name="Note 14 6 5 11 5" xfId="28432" xr:uid="{FC9FB8A7-50BE-4BD4-A167-99568E0DF20C}"/>
    <cellStyle name="Note 14 6 5 11 6" xfId="36267" xr:uid="{D8E84394-E7BC-488E-9733-5B049AF46C5D}"/>
    <cellStyle name="Note 14 6 5 11 7" xfId="44228" xr:uid="{A39BD1A1-E655-43F7-AC98-4E16E6076608}"/>
    <cellStyle name="Note 14 6 5 12" xfId="4638" xr:uid="{DCA7C8F6-35BB-4AB8-AFD9-ABA3D31E5FC5}"/>
    <cellStyle name="Note 14 6 5 12 2" xfId="8631" xr:uid="{B89B49A3-B267-4F73-BEBF-901A6A8D051E}"/>
    <cellStyle name="Note 14 6 5 12 2 2" xfId="16846" xr:uid="{22513063-9F74-472C-8E75-3AD775FDBAD8}"/>
    <cellStyle name="Note 14 6 5 12 2 3" xfId="24710" xr:uid="{2784A988-8239-4458-A366-4950AC84CE64}"/>
    <cellStyle name="Note 14 6 5 12 2 4" xfId="32690" xr:uid="{3D11CA5A-8360-4B27-A402-BF3FF8D0CA44}"/>
    <cellStyle name="Note 14 6 5 12 2 5" xfId="40517" xr:uid="{5A5BC939-0AD4-46FE-82A4-4647B9C02CEE}"/>
    <cellStyle name="Note 14 6 5 12 2 6" xfId="48470" xr:uid="{88D8E02B-9B57-4F87-BCF7-0AC1707F8AA2}"/>
    <cellStyle name="Note 14 6 5 12 3" xfId="12859" xr:uid="{B7D304D3-6C2C-43E1-87DE-8BF9D5F34ADB}"/>
    <cellStyle name="Note 14 6 5 12 4" xfId="20729" xr:uid="{2676A890-06B4-4229-886C-A0A9DB2BEC2A}"/>
    <cellStyle name="Note 14 6 5 12 5" xfId="28722" xr:uid="{A0B64761-6A5D-428C-A600-F8390DD4F294}"/>
    <cellStyle name="Note 14 6 5 12 6" xfId="36559" xr:uid="{BD698730-72B9-4416-A58D-C44F23C1752E}"/>
    <cellStyle name="Note 14 6 5 12 7" xfId="44520" xr:uid="{7281818B-3F1B-4711-878E-D38F36DA9F91}"/>
    <cellStyle name="Note 14 6 5 13" xfId="5208" xr:uid="{67972EAF-27E0-4A8C-90BF-292589012CF7}"/>
    <cellStyle name="Note 14 6 5 13 2" xfId="13423" xr:uid="{F1D86D28-E0B7-46E4-8546-CF57405124F0}"/>
    <cellStyle name="Note 14 6 5 13 3" xfId="21287" xr:uid="{2455CBEC-5E25-4CAF-9A80-154D00250D36}"/>
    <cellStyle name="Note 14 6 5 13 4" xfId="29267" xr:uid="{C4E44C84-51D5-41A9-A18A-AD4AC7AF11DA}"/>
    <cellStyle name="Note 14 6 5 13 5" xfId="37094" xr:uid="{91E77C46-73EB-480D-AE04-04F5FB7B1EE0}"/>
    <cellStyle name="Note 14 6 5 13 6" xfId="45047" xr:uid="{54478F4C-17E3-4B4B-B362-9F3BC4C1FCA6}"/>
    <cellStyle name="Note 14 6 5 14" xfId="9303" xr:uid="{CFC9AAE5-A1EF-4CFF-98F4-C3E0DD5631D7}"/>
    <cellStyle name="Note 14 6 5 15" xfId="17165" xr:uid="{B26DC382-3330-4CD2-9C2F-F0CC20597542}"/>
    <cellStyle name="Note 14 6 5 16" xfId="25182" xr:uid="{E5706133-B927-4BE6-BD8C-FFCCC38EC5D7}"/>
    <cellStyle name="Note 14 6 5 17" xfId="32995" xr:uid="{DB65EB8B-D7EC-41F2-AA75-9FDD3A12CD0A}"/>
    <cellStyle name="Note 14 6 5 18" xfId="40956" xr:uid="{6D540595-EED6-43C5-BA73-AB6F2F140F7F}"/>
    <cellStyle name="Note 14 6 5 2" xfId="1504" xr:uid="{F3836F5A-75B3-48EF-BB6B-15466DF0D2AF}"/>
    <cellStyle name="Note 14 6 5 2 2" xfId="5610" xr:uid="{095C6A0B-7842-45B7-B111-5D69E42E6CA0}"/>
    <cellStyle name="Note 14 6 5 2 2 2" xfId="13825" xr:uid="{4C7FC17A-A0E4-42F8-839E-5AB5F5711E95}"/>
    <cellStyle name="Note 14 6 5 2 2 3" xfId="21689" xr:uid="{3AB4B84F-FA16-4F01-A12F-8A224797CE61}"/>
    <cellStyle name="Note 14 6 5 2 2 4" xfId="29669" xr:uid="{86D1904B-F3F3-4699-8248-9287752DFAD5}"/>
    <cellStyle name="Note 14 6 5 2 2 5" xfId="37496" xr:uid="{3D48397E-4B32-4974-B48B-DAC63B30B25C}"/>
    <cellStyle name="Note 14 6 5 2 2 6" xfId="45449" xr:uid="{800A7BDD-A27C-4FFB-9B20-78119887C411}"/>
    <cellStyle name="Note 14 6 5 2 3" xfId="9733" xr:uid="{38D740CC-C8F0-42D8-980B-F3F973EF631D}"/>
    <cellStyle name="Note 14 6 5 2 4" xfId="17595" xr:uid="{93BAD060-23FF-49F0-BAC4-2E9E28C13798}"/>
    <cellStyle name="Note 14 6 5 2 5" xfId="25606" xr:uid="{C0340DF3-AB4A-47F3-B75B-33FC02006C29}"/>
    <cellStyle name="Note 14 6 5 2 6" xfId="33425" xr:uid="{3325BD0E-E09D-4836-87D9-28521D070DC8}"/>
    <cellStyle name="Note 14 6 5 2 7" xfId="41386" xr:uid="{A63302D4-4AAF-465D-A4D3-CFD7E1DDB5DB}"/>
    <cellStyle name="Note 14 6 5 3" xfId="1847" xr:uid="{70B25682-98C8-4697-8052-7749C55E7DE9}"/>
    <cellStyle name="Note 14 6 5 3 2" xfId="5929" xr:uid="{428FF9B4-FEC8-40DA-B74E-0D324BD8594B}"/>
    <cellStyle name="Note 14 6 5 3 2 2" xfId="14144" xr:uid="{FF37C497-B958-4DC3-9FFB-D7E7A2011E44}"/>
    <cellStyle name="Note 14 6 5 3 2 3" xfId="22008" xr:uid="{A7407A27-10DC-4C22-A0B2-32A5EDD7F81A}"/>
    <cellStyle name="Note 14 6 5 3 2 4" xfId="29988" xr:uid="{06D8536C-BFA7-4B36-A9CE-F9DE45275A4D}"/>
    <cellStyle name="Note 14 6 5 3 2 5" xfId="37815" xr:uid="{881D0D03-FDD5-438E-A75C-E5F5DA2A11ED}"/>
    <cellStyle name="Note 14 6 5 3 2 6" xfId="45768" xr:uid="{6B9DB3EB-5795-4665-BE7E-758627E15298}"/>
    <cellStyle name="Note 14 6 5 3 3" xfId="10073" xr:uid="{D68CD6CD-F242-4AC9-9340-9A3A0E208CD9}"/>
    <cellStyle name="Note 14 6 5 3 4" xfId="17938" xr:uid="{2350C64B-1B50-4D18-A134-E5681888A2B7}"/>
    <cellStyle name="Note 14 6 5 3 5" xfId="25945" xr:uid="{469A69CA-720D-451F-AC5C-FB20A95C4568}"/>
    <cellStyle name="Note 14 6 5 3 6" xfId="33768" xr:uid="{A3E219A9-D60E-4EED-96EA-D3B45BE2562C}"/>
    <cellStyle name="Note 14 6 5 3 7" xfId="41729" xr:uid="{C7C8033B-C0BA-4FBB-9390-4DBC655E8D6A}"/>
    <cellStyle name="Note 14 6 5 4" xfId="2181" xr:uid="{2050F973-722E-4620-961E-F43644FFCA54}"/>
    <cellStyle name="Note 14 6 5 4 2" xfId="6255" xr:uid="{7226FEEC-CFF5-4615-A58C-0F290ED5059E}"/>
    <cellStyle name="Note 14 6 5 4 2 2" xfId="14470" xr:uid="{7AC51F25-6E0A-4E17-A2E5-12C483979A27}"/>
    <cellStyle name="Note 14 6 5 4 2 3" xfId="22334" xr:uid="{A1AA3E62-39E8-45CA-A644-4F6B73073A6E}"/>
    <cellStyle name="Note 14 6 5 4 2 4" xfId="30314" xr:uid="{6B3D3843-FD38-43FB-897B-EF6A1AFE2854}"/>
    <cellStyle name="Note 14 6 5 4 2 5" xfId="38141" xr:uid="{F73249FE-1058-48A2-B9CB-028C273362C3}"/>
    <cellStyle name="Note 14 6 5 4 2 6" xfId="46094" xr:uid="{2B18BDE0-C39C-4715-874D-6E621CA01653}"/>
    <cellStyle name="Note 14 6 5 4 3" xfId="10407" xr:uid="{D96C88EC-9BB7-4FF7-A34C-CEA947083F83}"/>
    <cellStyle name="Note 14 6 5 4 4" xfId="18272" xr:uid="{BB1CCC5D-3F47-4C65-9756-8E80142CC838}"/>
    <cellStyle name="Note 14 6 5 4 5" xfId="26279" xr:uid="{4561510C-07AC-49CE-B3A8-0882718413BB}"/>
    <cellStyle name="Note 14 6 5 4 6" xfId="34102" xr:uid="{BF279FF6-FE48-4159-B6A2-213BF3C2ACBD}"/>
    <cellStyle name="Note 14 6 5 4 7" xfId="42063" xr:uid="{18EC8324-8907-4D50-B317-61FCADEFDFCC}"/>
    <cellStyle name="Note 14 6 5 5" xfId="2501" xr:uid="{3C5F22EE-E71D-48A8-8A1A-9E51FC2288AC}"/>
    <cellStyle name="Note 14 6 5 5 2" xfId="6560" xr:uid="{A5C9A510-C1D8-44FB-9A24-6CDD6B964176}"/>
    <cellStyle name="Note 14 6 5 5 2 2" xfId="14775" xr:uid="{99C56E43-76CE-49AD-B8D9-93C360F65949}"/>
    <cellStyle name="Note 14 6 5 5 2 3" xfId="22639" xr:uid="{2F900320-7979-4BDE-907E-3D0535A6E102}"/>
    <cellStyle name="Note 14 6 5 5 2 4" xfId="30619" xr:uid="{089F8520-C91C-43BB-8977-E9A1CA3C171E}"/>
    <cellStyle name="Note 14 6 5 5 2 5" xfId="38446" xr:uid="{CE8309EE-805A-4230-9F24-31139B3F566A}"/>
    <cellStyle name="Note 14 6 5 5 2 6" xfId="46399" xr:uid="{AFC28CF6-EB72-4CAD-B16A-31C87A8E6D72}"/>
    <cellStyle name="Note 14 6 5 5 3" xfId="10727" xr:uid="{299FC69D-4FDC-4AE0-8C9C-C52BA47BB13E}"/>
    <cellStyle name="Note 14 6 5 5 4" xfId="18592" xr:uid="{239EEE54-7798-4A8F-95CE-B7D7C8367A4F}"/>
    <cellStyle name="Note 14 6 5 5 5" xfId="26595" xr:uid="{C9C654C8-FA8C-4B50-9365-39B2BA17E34F}"/>
    <cellStyle name="Note 14 6 5 5 6" xfId="34422" xr:uid="{10C9A1F3-B697-416B-967F-9E199A4F5EAE}"/>
    <cellStyle name="Note 14 6 5 5 7" xfId="42383" xr:uid="{8CA4421D-A757-4ADD-8995-C68DE3312EB7}"/>
    <cellStyle name="Note 14 6 5 6" xfId="2828" xr:uid="{C1BB3791-7A55-4117-9B02-93A975172FF6}"/>
    <cellStyle name="Note 14 6 5 6 2" xfId="6878" xr:uid="{6EB00F08-A067-4052-BBF1-04C9B87DD8BB}"/>
    <cellStyle name="Note 14 6 5 6 2 2" xfId="15093" xr:uid="{93DA0FF3-879B-4994-917A-3D069687418C}"/>
    <cellStyle name="Note 14 6 5 6 2 3" xfId="22957" xr:uid="{D0ED385D-F737-4FA4-B283-4747A634A15C}"/>
    <cellStyle name="Note 14 6 5 6 2 4" xfId="30937" xr:uid="{761CBABF-733C-4C95-974F-3CF423CEEEBC}"/>
    <cellStyle name="Note 14 6 5 6 2 5" xfId="38764" xr:uid="{C985338C-CBEB-450B-A67C-1CBD59EE1ECD}"/>
    <cellStyle name="Note 14 6 5 6 2 6" xfId="46717" xr:uid="{65711E1C-EA07-456D-BF42-B8A6B954983F}"/>
    <cellStyle name="Note 14 6 5 6 3" xfId="11054" xr:uid="{87F2C0AE-3982-4CB4-973F-EFA50497A789}"/>
    <cellStyle name="Note 14 6 5 6 4" xfId="18919" xr:uid="{6122CE96-1348-4E9E-9E29-34B38DD9A9FF}"/>
    <cellStyle name="Note 14 6 5 6 5" xfId="26922" xr:uid="{585CFCD2-892A-4E26-AC0B-43D64BEE35CF}"/>
    <cellStyle name="Note 14 6 5 6 6" xfId="34749" xr:uid="{E4AC0B8E-E883-4F3D-9DF3-7ED05397095D}"/>
    <cellStyle name="Note 14 6 5 6 7" xfId="42710" xr:uid="{F67A6DB9-CF4F-452A-A714-7C63E80CE3AA}"/>
    <cellStyle name="Note 14 6 5 7" xfId="3143" xr:uid="{4FAAB53B-1CF7-4E17-AF7E-4FD0E4258AD4}"/>
    <cellStyle name="Note 14 6 5 7 2" xfId="7179" xr:uid="{36859746-C4F6-4787-8127-317B918F5944}"/>
    <cellStyle name="Note 14 6 5 7 2 2" xfId="15394" xr:uid="{464D48D0-A4AA-4A39-90FE-FFE73C61DC75}"/>
    <cellStyle name="Note 14 6 5 7 2 3" xfId="23258" xr:uid="{475E45E0-8A15-4247-9633-A1A1F7CB78D9}"/>
    <cellStyle name="Note 14 6 5 7 2 4" xfId="31238" xr:uid="{B33BAB58-F374-488F-8B61-F0DB09BBDFF8}"/>
    <cellStyle name="Note 14 6 5 7 2 5" xfId="39065" xr:uid="{CE78F1BC-F658-493B-A5F6-E855CA3E74A9}"/>
    <cellStyle name="Note 14 6 5 7 2 6" xfId="47018" xr:uid="{290AAF99-C4FD-4B71-9E41-57FC76F7744B}"/>
    <cellStyle name="Note 14 6 5 7 3" xfId="11367" xr:uid="{93A4AEDE-CA77-4D21-980A-7F68CA1D823B}"/>
    <cellStyle name="Note 14 6 5 7 4" xfId="19234" xr:uid="{6074F4B6-2F2E-420B-8D43-E94132589B9D}"/>
    <cellStyle name="Note 14 6 5 7 5" xfId="27234" xr:uid="{D2E2C341-78E3-44A1-8011-3FF4B156470A}"/>
    <cellStyle name="Note 14 6 5 7 6" xfId="35064" xr:uid="{CA25996B-9F7E-4B8D-B677-780EB3494F3A}"/>
    <cellStyle name="Note 14 6 5 7 7" xfId="43025" xr:uid="{812FCD59-14E8-4A1B-AD32-25C81B306ED3}"/>
    <cellStyle name="Note 14 6 5 8" xfId="3458" xr:uid="{B719B4E5-E61C-4E5F-8922-3ADA6531FAFE}"/>
    <cellStyle name="Note 14 6 5 8 2" xfId="7486" xr:uid="{C8DF40EF-ABE6-4FD5-8861-1931BE3E3BA5}"/>
    <cellStyle name="Note 14 6 5 8 2 2" xfId="15701" xr:uid="{7EFD12C4-DEEC-4854-B066-B204D42BFF20}"/>
    <cellStyle name="Note 14 6 5 8 2 3" xfId="23565" xr:uid="{2682FDE4-1A8B-4365-9B45-C652C1F640B9}"/>
    <cellStyle name="Note 14 6 5 8 2 4" xfId="31545" xr:uid="{6A092975-E793-4C00-9B6F-535B64A4BEAE}"/>
    <cellStyle name="Note 14 6 5 8 2 5" xfId="39372" xr:uid="{589B26C3-5C51-4988-9451-98FEE48A298C}"/>
    <cellStyle name="Note 14 6 5 8 2 6" xfId="47325" xr:uid="{58FB535C-F54F-4275-AF95-1FF31A1232CE}"/>
    <cellStyle name="Note 14 6 5 8 3" xfId="11682" xr:uid="{E835064D-172D-4F83-AF86-AF826EEC16C9}"/>
    <cellStyle name="Note 14 6 5 8 4" xfId="19549" xr:uid="{1F513001-DC66-4962-A89D-3B390B350C87}"/>
    <cellStyle name="Note 14 6 5 8 5" xfId="27549" xr:uid="{60B9061D-2F74-4E41-ADBC-EF57135817EF}"/>
    <cellStyle name="Note 14 6 5 8 6" xfId="35379" xr:uid="{F199E33E-754E-41D6-B273-2E653961EBD6}"/>
    <cellStyle name="Note 14 6 5 8 7" xfId="43340" xr:uid="{3D0BDC4C-7244-4C78-B332-F86C1929B493}"/>
    <cellStyle name="Note 14 6 5 9" xfId="3754" xr:uid="{CB6D1AC9-E3F3-45D4-9F33-54497656D371}"/>
    <cellStyle name="Note 14 6 5 9 2" xfId="7782" xr:uid="{B57A68CD-6AA6-4208-B4E3-7EB021BCCBC2}"/>
    <cellStyle name="Note 14 6 5 9 2 2" xfId="15997" xr:uid="{D716B08A-DD66-42F4-97B4-8B405904E419}"/>
    <cellStyle name="Note 14 6 5 9 2 3" xfId="23861" xr:uid="{09C0B1E6-B01A-48F0-82A8-47E3F819CD34}"/>
    <cellStyle name="Note 14 6 5 9 2 4" xfId="31841" xr:uid="{A82F6EAF-AFF6-43D9-B771-406D0DA3ACA3}"/>
    <cellStyle name="Note 14 6 5 9 2 5" xfId="39668" xr:uid="{49E5FBDF-B7C0-4BB0-839F-AF173E706842}"/>
    <cellStyle name="Note 14 6 5 9 2 6" xfId="47621" xr:uid="{549BF6FD-6144-4F4C-96CB-360DBC989349}"/>
    <cellStyle name="Note 14 6 5 9 3" xfId="11978" xr:uid="{E409E28C-905F-4158-979F-417DD07DF3C7}"/>
    <cellStyle name="Note 14 6 5 9 4" xfId="19845" xr:uid="{ADB6AC64-DFB9-49E7-B637-37B142E16CC0}"/>
    <cellStyle name="Note 14 6 5 9 5" xfId="27845" xr:uid="{E07A7496-A5DF-43DD-AC74-4A49FA9F759C}"/>
    <cellStyle name="Note 14 6 5 9 6" xfId="35675" xr:uid="{3C569E13-7082-4136-8898-3461EF269071}"/>
    <cellStyle name="Note 14 6 5 9 7" xfId="43636" xr:uid="{B5F3B126-9D81-4EA8-AFAF-F23023E99643}"/>
    <cellStyle name="Note 14 6 6" xfId="1116" xr:uid="{E2FDDD9F-79E7-4EB8-A192-58E2B1633E44}"/>
    <cellStyle name="Note 14 6 6 10" xfId="4094" xr:uid="{EFC700CB-5E67-4C0D-8364-F4B91ED4BFAC}"/>
    <cellStyle name="Note 14 6 6 10 2" xfId="8105" xr:uid="{EF4FE8FE-22F1-42D1-8556-55B5A3C2BE1A}"/>
    <cellStyle name="Note 14 6 6 10 2 2" xfId="16320" xr:uid="{6D1D6522-C1E1-46A6-8332-8D891F80219E}"/>
    <cellStyle name="Note 14 6 6 10 2 3" xfId="24184" xr:uid="{0E56C460-28B2-47F2-9CBF-EAAA285645A2}"/>
    <cellStyle name="Note 14 6 6 10 2 4" xfId="32164" xr:uid="{01017693-69DF-4D62-9F17-4AE4849F82AA}"/>
    <cellStyle name="Note 14 6 6 10 2 5" xfId="39991" xr:uid="{3408179D-13C1-4E64-8DFE-ECE326FA9C34}"/>
    <cellStyle name="Note 14 6 6 10 2 6" xfId="47944" xr:uid="{195823C1-40E6-4333-92E5-756412975DB9}"/>
    <cellStyle name="Note 14 6 6 10 3" xfId="12316" xr:uid="{92247ABB-45DB-4C0D-AC66-399B3B60989C}"/>
    <cellStyle name="Note 14 6 6 10 4" xfId="20185" xr:uid="{5F3E5A36-EBA6-489A-AA4D-721251341137}"/>
    <cellStyle name="Note 14 6 6 10 5" xfId="28181" xr:uid="{4F684F37-CAA6-4D43-B8EE-8235BAC3B475}"/>
    <cellStyle name="Note 14 6 6 10 6" xfId="36015" xr:uid="{81B89EFF-F677-4EB1-8EDD-585A0A7CE1A3}"/>
    <cellStyle name="Note 14 6 6 10 7" xfId="43976" xr:uid="{3FD60D1F-323A-459C-9C5C-C1ECE7FCE2D4}"/>
    <cellStyle name="Note 14 6 6 11" xfId="4385" xr:uid="{DF4A7611-0215-4F73-835F-A46406175982}"/>
    <cellStyle name="Note 14 6 6 11 2" xfId="8391" xr:uid="{4FC74EC1-E04B-4C1B-A8D9-A3FE0442CD3A}"/>
    <cellStyle name="Note 14 6 6 11 2 2" xfId="16606" xr:uid="{0259DA37-D24F-492A-9A01-5627BEC01219}"/>
    <cellStyle name="Note 14 6 6 11 2 3" xfId="24470" xr:uid="{35C39EAD-5C83-44CC-B949-8979995090C9}"/>
    <cellStyle name="Note 14 6 6 11 2 4" xfId="32450" xr:uid="{8DCD9B1A-7044-4F69-8BA5-7C15D9EACCA5}"/>
    <cellStyle name="Note 14 6 6 11 2 5" xfId="40277" xr:uid="{6A4345D6-7995-4CC8-A45D-28C700190E1D}"/>
    <cellStyle name="Note 14 6 6 11 2 6" xfId="48230" xr:uid="{E9A3E4AC-D494-4520-A34D-F890A14B35AA}"/>
    <cellStyle name="Note 14 6 6 11 3" xfId="12607" xr:uid="{D1FF9175-A6D7-4808-8B66-C278718D5C7D}"/>
    <cellStyle name="Note 14 6 6 11 4" xfId="20476" xr:uid="{D79B53E1-54BB-481F-8DE4-45920581B0D7}"/>
    <cellStyle name="Note 14 6 6 11 5" xfId="28471" xr:uid="{6B948DD6-FB02-46B1-B65D-59EED8C88455}"/>
    <cellStyle name="Note 14 6 6 11 6" xfId="36306" xr:uid="{5298832F-9690-4756-8EED-0668929A11A8}"/>
    <cellStyle name="Note 14 6 6 11 7" xfId="44267" xr:uid="{B537D8F4-F475-4097-B2B2-27FE8B8797BC}"/>
    <cellStyle name="Note 14 6 6 12" xfId="4680" xr:uid="{6CC0E254-5345-46BC-8121-8378D72B117F}"/>
    <cellStyle name="Note 14 6 6 12 2" xfId="8670" xr:uid="{1A8C426B-9DB0-4CEB-A536-AA4DAF27AAC9}"/>
    <cellStyle name="Note 14 6 6 12 2 2" xfId="16885" xr:uid="{0CD861BA-E838-4C87-A4EF-D254BB47BCF9}"/>
    <cellStyle name="Note 14 6 6 12 2 3" xfId="24749" xr:uid="{F3B3BA2F-1633-4A12-AC64-5D23D83B58FF}"/>
    <cellStyle name="Note 14 6 6 12 2 4" xfId="32729" xr:uid="{621AC66A-B0FF-4211-83A9-8CB32675659B}"/>
    <cellStyle name="Note 14 6 6 12 2 5" xfId="40556" xr:uid="{1229BAFA-1675-4143-ACA4-66D5CA726608}"/>
    <cellStyle name="Note 14 6 6 12 2 6" xfId="48509" xr:uid="{46DAB0C0-34F9-468B-B348-62D92E6A9CDA}"/>
    <cellStyle name="Note 14 6 6 12 3" xfId="12901" xr:uid="{CC4E6241-19C2-49FB-BCB0-0262904D39E1}"/>
    <cellStyle name="Note 14 6 6 12 4" xfId="20771" xr:uid="{0FC41513-AAFE-4D58-BAB3-F88D6928B267}"/>
    <cellStyle name="Note 14 6 6 12 5" xfId="28764" xr:uid="{1A5C4BDF-1F1B-4444-9778-4DE377494A53}"/>
    <cellStyle name="Note 14 6 6 12 6" xfId="36601" xr:uid="{9F3A5618-290D-433E-AEB7-07520E71951E}"/>
    <cellStyle name="Note 14 6 6 12 7" xfId="44562" xr:uid="{ADF90209-4F5E-42C6-B98C-7B7425DF36D9}"/>
    <cellStyle name="Note 14 6 6 13" xfId="5247" xr:uid="{214A7D12-E7C0-40CC-93C1-166DCBDA28CB}"/>
    <cellStyle name="Note 14 6 6 13 2" xfId="13462" xr:uid="{FA6FF76E-F004-48BF-BC69-6CCBD1FA9FBD}"/>
    <cellStyle name="Note 14 6 6 13 3" xfId="21326" xr:uid="{BD20FFF9-D116-4E0D-9AC7-82A45B26C9D4}"/>
    <cellStyle name="Note 14 6 6 13 4" xfId="29306" xr:uid="{4A137A36-FAB0-4819-8075-E18A92215924}"/>
    <cellStyle name="Note 14 6 6 13 5" xfId="37133" xr:uid="{ABA84804-95D5-4A92-A594-D85AFB05553B}"/>
    <cellStyle name="Note 14 6 6 13 6" xfId="45086" xr:uid="{C1D248AE-7894-4361-874F-9E4912A8C35E}"/>
    <cellStyle name="Note 14 6 6 14" xfId="9345" xr:uid="{0DBCCFDC-DC35-4902-AF09-3EF3F12ABFF4}"/>
    <cellStyle name="Note 14 6 6 15" xfId="17207" xr:uid="{68183866-FF4A-481A-835D-D8DF9A37B31E}"/>
    <cellStyle name="Note 14 6 6 16" xfId="25223" xr:uid="{24556C2E-1317-4543-9431-F096D2F398E0}"/>
    <cellStyle name="Note 14 6 6 17" xfId="33037" xr:uid="{F47488B7-2170-40BD-9E2A-27BD0CDE4043}"/>
    <cellStyle name="Note 14 6 6 18" xfId="40998" xr:uid="{2259F4C4-CCCC-4B50-9315-35504E947B68}"/>
    <cellStyle name="Note 14 6 6 2" xfId="1546" xr:uid="{00F6673B-8780-4388-A8A5-5D5E2B667DDC}"/>
    <cellStyle name="Note 14 6 6 2 2" xfId="5649" xr:uid="{CFAF9BD7-E633-42D1-A283-DD2B5DBBCA9A}"/>
    <cellStyle name="Note 14 6 6 2 2 2" xfId="13864" xr:uid="{090850ED-3A55-4EEB-9DD7-A6995915A3A0}"/>
    <cellStyle name="Note 14 6 6 2 2 3" xfId="21728" xr:uid="{FFF12F3B-CF49-4F1E-B476-5DE96F01800A}"/>
    <cellStyle name="Note 14 6 6 2 2 4" xfId="29708" xr:uid="{8AA4C84E-CDD3-45ED-B79E-AFDDF6A3E906}"/>
    <cellStyle name="Note 14 6 6 2 2 5" xfId="37535" xr:uid="{38FA601D-0D3D-4E96-8410-7C5051EFFA0B}"/>
    <cellStyle name="Note 14 6 6 2 2 6" xfId="45488" xr:uid="{DFED7AF3-4226-4123-82BC-F8B6C971EFA2}"/>
    <cellStyle name="Note 14 6 6 2 3" xfId="9774" xr:uid="{942E62DB-A092-465D-9B69-000E691E51E5}"/>
    <cellStyle name="Note 14 6 6 2 4" xfId="17637" xr:uid="{0852DE74-66D1-4319-9484-F9E6D6654028}"/>
    <cellStyle name="Note 14 6 6 2 5" xfId="25648" xr:uid="{B76C3CE7-9A8E-4046-882C-752AEEB0E117}"/>
    <cellStyle name="Note 14 6 6 2 6" xfId="33467" xr:uid="{02B54422-984F-41AD-B847-35625F780AA8}"/>
    <cellStyle name="Note 14 6 6 2 7" xfId="41428" xr:uid="{C01A04BB-DED8-42D4-843C-35493741B841}"/>
    <cellStyle name="Note 14 6 6 3" xfId="1889" xr:uid="{BDBFEDD6-818C-4373-A8F5-BED59FDA8B6F}"/>
    <cellStyle name="Note 14 6 6 3 2" xfId="5968" xr:uid="{2965B9FF-2B08-4F62-8BFC-450985F2AF23}"/>
    <cellStyle name="Note 14 6 6 3 2 2" xfId="14183" xr:uid="{AD22917F-533B-47CF-9589-29DC2058125C}"/>
    <cellStyle name="Note 14 6 6 3 2 3" xfId="22047" xr:uid="{EF17FD3C-0B5D-4626-A7DB-37E0879FE51A}"/>
    <cellStyle name="Note 14 6 6 3 2 4" xfId="30027" xr:uid="{8CD964B2-65FB-4926-87E6-D3D9AF3F8E31}"/>
    <cellStyle name="Note 14 6 6 3 2 5" xfId="37854" xr:uid="{2B6D6501-15C2-4699-81D2-5C2F958571F8}"/>
    <cellStyle name="Note 14 6 6 3 2 6" xfId="45807" xr:uid="{959491A8-86F6-4E6F-B09F-27FCCC4E288A}"/>
    <cellStyle name="Note 14 6 6 3 3" xfId="10115" xr:uid="{3094A7A7-65FF-41E8-B94C-C4EDEE8405B3}"/>
    <cellStyle name="Note 14 6 6 3 4" xfId="17980" xr:uid="{35B3B534-501A-4306-BFEE-F08FD55611E5}"/>
    <cellStyle name="Note 14 6 6 3 5" xfId="25987" xr:uid="{F49C15E0-9C9E-4015-B472-2354F655EBCD}"/>
    <cellStyle name="Note 14 6 6 3 6" xfId="33810" xr:uid="{F5C15183-3124-4F9F-BC4E-A5DFE8917409}"/>
    <cellStyle name="Note 14 6 6 3 7" xfId="41771" xr:uid="{2583FAA6-CD71-42DE-BAD3-9A3AFC7CC856}"/>
    <cellStyle name="Note 14 6 6 4" xfId="2223" xr:uid="{65C98797-0723-4C9D-8CDC-55B16D801873}"/>
    <cellStyle name="Note 14 6 6 4 2" xfId="6297" xr:uid="{1716B3B9-4FED-4DE1-AF23-B8B6AF301779}"/>
    <cellStyle name="Note 14 6 6 4 2 2" xfId="14512" xr:uid="{1B296B34-A31B-4AD5-B676-3D31D7A6F103}"/>
    <cellStyle name="Note 14 6 6 4 2 3" xfId="22376" xr:uid="{F014465A-205B-4462-A9B8-B778D3EAC73B}"/>
    <cellStyle name="Note 14 6 6 4 2 4" xfId="30356" xr:uid="{AA6101C7-6C6A-420C-A8B7-566DDC02736C}"/>
    <cellStyle name="Note 14 6 6 4 2 5" xfId="38183" xr:uid="{6B2B0ED8-4D5D-4BC4-AE92-D0F52ACD9322}"/>
    <cellStyle name="Note 14 6 6 4 2 6" xfId="46136" xr:uid="{84D4D023-85A7-46BE-B11F-4C89C7879547}"/>
    <cellStyle name="Note 14 6 6 4 3" xfId="10449" xr:uid="{7B0063F9-7DAC-4E1B-9422-A8081734D390}"/>
    <cellStyle name="Note 14 6 6 4 4" xfId="18314" xr:uid="{D7931AD7-6149-4E97-8D85-A9D5BF5C0E44}"/>
    <cellStyle name="Note 14 6 6 4 5" xfId="26321" xr:uid="{52E60794-15A2-48DB-A2D1-8ED1501F4C03}"/>
    <cellStyle name="Note 14 6 6 4 6" xfId="34144" xr:uid="{29E2EAE3-F258-4C75-884B-CF21C615CE7A}"/>
    <cellStyle name="Note 14 6 6 4 7" xfId="42105" xr:uid="{EE9E9CC7-3717-4CF5-A420-FCF8FB7E7721}"/>
    <cellStyle name="Note 14 6 6 5" xfId="2543" xr:uid="{BA60CD49-08D0-429D-A645-C71E3D17B62C}"/>
    <cellStyle name="Note 14 6 6 5 2" xfId="6599" xr:uid="{1AC1B37E-8D6C-4F26-97E0-F0E68C32C969}"/>
    <cellStyle name="Note 14 6 6 5 2 2" xfId="14814" xr:uid="{45C28162-400A-46FE-9EBB-7210FCF123FE}"/>
    <cellStyle name="Note 14 6 6 5 2 3" xfId="22678" xr:uid="{22D25F72-559D-4004-B85B-4078217A18D2}"/>
    <cellStyle name="Note 14 6 6 5 2 4" xfId="30658" xr:uid="{5E784665-105E-4AF9-93CD-FDBFF0CEECAC}"/>
    <cellStyle name="Note 14 6 6 5 2 5" xfId="38485" xr:uid="{483DB063-9170-491B-AEDD-342A99FDC92F}"/>
    <cellStyle name="Note 14 6 6 5 2 6" xfId="46438" xr:uid="{8C662A98-DD32-4B42-9649-2637207AD9AD}"/>
    <cellStyle name="Note 14 6 6 5 3" xfId="10769" xr:uid="{0810904B-3932-4EF6-AF72-4B64801422F9}"/>
    <cellStyle name="Note 14 6 6 5 4" xfId="18634" xr:uid="{AE8F6C5F-5B2C-42A6-9788-3DCE53947C4D}"/>
    <cellStyle name="Note 14 6 6 5 5" xfId="26637" xr:uid="{A670EBDB-8322-4313-A5A1-D5F06821E168}"/>
    <cellStyle name="Note 14 6 6 5 6" xfId="34464" xr:uid="{347027A2-D33C-4FEF-AB80-21C133706CF3}"/>
    <cellStyle name="Note 14 6 6 5 7" xfId="42425" xr:uid="{44A39557-4F71-42F7-A6B4-DD76F1155E24}"/>
    <cellStyle name="Note 14 6 6 6" xfId="2869" xr:uid="{6435584B-31B4-4A1B-8B44-D4B2E8D099C1}"/>
    <cellStyle name="Note 14 6 6 6 2" xfId="6919" xr:uid="{70D67BE1-2517-4E4B-89AC-63F4B9B9CBDC}"/>
    <cellStyle name="Note 14 6 6 6 2 2" xfId="15134" xr:uid="{04DE5065-C147-4FB2-8971-6C5DC6E30570}"/>
    <cellStyle name="Note 14 6 6 6 2 3" xfId="22998" xr:uid="{BFD65C67-87FA-4E6C-A713-460D3C19D45A}"/>
    <cellStyle name="Note 14 6 6 6 2 4" xfId="30978" xr:uid="{676C2E57-9627-4EC9-8215-71CEB076764D}"/>
    <cellStyle name="Note 14 6 6 6 2 5" xfId="38805" xr:uid="{5DDD1B9B-A2F9-488C-B118-A32CA7044693}"/>
    <cellStyle name="Note 14 6 6 6 2 6" xfId="46758" xr:uid="{459B18AB-847B-4637-B21B-2B7D5FA8C9E7}"/>
    <cellStyle name="Note 14 6 6 6 3" xfId="11095" xr:uid="{203B35D8-E8F2-440A-B70E-9397FD9DA4E6}"/>
    <cellStyle name="Note 14 6 6 6 4" xfId="18960" xr:uid="{E3E212DB-99D9-4019-ADF3-D2AE49FF4F3E}"/>
    <cellStyle name="Note 14 6 6 6 5" xfId="26963" xr:uid="{649B4E74-5004-4016-ACB4-6DCF6C52D505}"/>
    <cellStyle name="Note 14 6 6 6 6" xfId="34790" xr:uid="{DA776EB3-44A7-4736-8346-A0BBDB8F8028}"/>
    <cellStyle name="Note 14 6 6 6 7" xfId="42751" xr:uid="{D6AD7DA9-D44F-4D55-B4FA-100377B76B4F}"/>
    <cellStyle name="Note 14 6 6 7" xfId="3185" xr:uid="{86005354-DAF6-4E15-B34A-0FACDA80D327}"/>
    <cellStyle name="Note 14 6 6 7 2" xfId="7218" xr:uid="{C3145284-4EDB-492E-B992-B3054005F877}"/>
    <cellStyle name="Note 14 6 6 7 2 2" xfId="15433" xr:uid="{3201CDE8-BD6E-473E-893A-3A9FB9F86774}"/>
    <cellStyle name="Note 14 6 6 7 2 3" xfId="23297" xr:uid="{429146F7-DE0F-4836-8CA4-16FB73EDFD2D}"/>
    <cellStyle name="Note 14 6 6 7 2 4" xfId="31277" xr:uid="{C5482FDA-214C-4005-AA25-069767DDB5EC}"/>
    <cellStyle name="Note 14 6 6 7 2 5" xfId="39104" xr:uid="{5EA37E0B-A279-4113-8DC7-3FBC0A3878F9}"/>
    <cellStyle name="Note 14 6 6 7 2 6" xfId="47057" xr:uid="{ED26F150-32F2-427E-BB5A-ADB14D0DE332}"/>
    <cellStyle name="Note 14 6 6 7 3" xfId="11409" xr:uid="{7996D3B5-BFBD-4686-BB7B-03FE1782F5AB}"/>
    <cellStyle name="Note 14 6 6 7 4" xfId="19276" xr:uid="{232D4212-7D17-45EE-B793-77401A77BB74}"/>
    <cellStyle name="Note 14 6 6 7 5" xfId="27276" xr:uid="{3A263C24-8CF9-4761-BD6B-0CD1E2BA5998}"/>
    <cellStyle name="Note 14 6 6 7 6" xfId="35106" xr:uid="{822A4717-4EDD-48EB-AD0B-07B32FA7EF22}"/>
    <cellStyle name="Note 14 6 6 7 7" xfId="43067" xr:uid="{AAD0EDEB-448C-4090-BA80-02669165C52C}"/>
    <cellStyle name="Note 14 6 6 8" xfId="3498" xr:uid="{45C40B2F-DAD6-460A-AADE-55E05A00AACF}"/>
    <cellStyle name="Note 14 6 6 8 2" xfId="7526" xr:uid="{F18C8FC0-3060-43E7-A6BE-BBF9F60D32AA}"/>
    <cellStyle name="Note 14 6 6 8 2 2" xfId="15741" xr:uid="{D48CD1D1-736B-4F9E-978B-54E81D1FF3F7}"/>
    <cellStyle name="Note 14 6 6 8 2 3" xfId="23605" xr:uid="{35E43875-1457-4B34-B7C2-C684878290AF}"/>
    <cellStyle name="Note 14 6 6 8 2 4" xfId="31585" xr:uid="{76C72DB2-3607-4539-BF36-9D8A93744DF3}"/>
    <cellStyle name="Note 14 6 6 8 2 5" xfId="39412" xr:uid="{1B3503A1-9C50-43AC-BBB5-1977DD013B54}"/>
    <cellStyle name="Note 14 6 6 8 2 6" xfId="47365" xr:uid="{2739E367-6764-4021-A6F1-0FA0B6D653A7}"/>
    <cellStyle name="Note 14 6 6 8 3" xfId="11722" xr:uid="{AB80D520-2BA0-4401-A71B-0F0A3E8669E3}"/>
    <cellStyle name="Note 14 6 6 8 4" xfId="19589" xr:uid="{3932A0FD-52F1-4F96-B078-760AD09A7B02}"/>
    <cellStyle name="Note 14 6 6 8 5" xfId="27589" xr:uid="{A856EACE-6754-4AB8-891C-418EE82B838D}"/>
    <cellStyle name="Note 14 6 6 8 6" xfId="35419" xr:uid="{94D256E4-1D60-4235-9F29-4F6E1D9DEDD9}"/>
    <cellStyle name="Note 14 6 6 8 7" xfId="43380" xr:uid="{05143720-2753-4E97-8AB4-AD1335F3740D}"/>
    <cellStyle name="Note 14 6 6 9" xfId="3794" xr:uid="{AEFF1401-AC65-44EA-972D-2889EC7AC719}"/>
    <cellStyle name="Note 14 6 6 9 2" xfId="7822" xr:uid="{3AC7B199-C084-44FD-8481-7980A0E2417F}"/>
    <cellStyle name="Note 14 6 6 9 2 2" xfId="16037" xr:uid="{968373C1-0B47-4E23-81A3-FD65DF6974C1}"/>
    <cellStyle name="Note 14 6 6 9 2 3" xfId="23901" xr:uid="{2CBF0F5D-0B91-47C3-8DDE-02F2E5E7EE24}"/>
    <cellStyle name="Note 14 6 6 9 2 4" xfId="31881" xr:uid="{F955D083-61F1-4B7E-AA2C-BF9435F93191}"/>
    <cellStyle name="Note 14 6 6 9 2 5" xfId="39708" xr:uid="{DD2144AC-554F-48AA-934B-22CD91EB2669}"/>
    <cellStyle name="Note 14 6 6 9 2 6" xfId="47661" xr:uid="{494FEEE5-DAE4-438E-A61B-521E09C02BD5}"/>
    <cellStyle name="Note 14 6 6 9 3" xfId="12018" xr:uid="{E6FA5000-2268-463B-B9D8-C341F143CAE8}"/>
    <cellStyle name="Note 14 6 6 9 4" xfId="19885" xr:uid="{9464143F-9291-4356-9CD8-334CB9454FBB}"/>
    <cellStyle name="Note 14 6 6 9 5" xfId="27885" xr:uid="{547FD55F-CDC2-471B-8E46-F36A0624A093}"/>
    <cellStyle name="Note 14 6 6 9 6" xfId="35715" xr:uid="{1B36B4DE-10CE-4CE0-B7CE-96967AFA3705}"/>
    <cellStyle name="Note 14 6 6 9 7" xfId="43676" xr:uid="{C65BC536-26BB-43F2-A5D1-3CF318EA5B04}"/>
    <cellStyle name="Note 14 6 7" xfId="1298" xr:uid="{8E452530-1526-4B12-9FA8-405E13E30E55}"/>
    <cellStyle name="Note 14 6 7 2" xfId="5415" xr:uid="{0BDE8677-AD62-4A87-9B26-2425601E44EC}"/>
    <cellStyle name="Note 14 6 7 2 2" xfId="13630" xr:uid="{A747169F-FD52-47EE-A95E-ECFC36658DC1}"/>
    <cellStyle name="Note 14 6 7 2 3" xfId="21494" xr:uid="{26680E2D-ED34-416C-BC54-4DED369CB59D}"/>
    <cellStyle name="Note 14 6 7 2 4" xfId="29474" xr:uid="{915DB864-8CE3-42CF-A8C4-D66BCAC95DE6}"/>
    <cellStyle name="Note 14 6 7 2 5" xfId="37301" xr:uid="{B700439F-4425-4E3D-93BD-73BF3F8EC849}"/>
    <cellStyle name="Note 14 6 7 2 6" xfId="45254" xr:uid="{E441ECDE-B4A9-4C3C-BE47-741BB132E0CB}"/>
    <cellStyle name="Note 14 6 7 3" xfId="9527" xr:uid="{271FE30A-5665-44E5-916A-B4BF33715C11}"/>
    <cellStyle name="Note 14 6 7 4" xfId="17389" xr:uid="{B41B5D0E-4C0A-4B9D-B8DE-239D70BEED32}"/>
    <cellStyle name="Note 14 6 7 5" xfId="25402" xr:uid="{58EC46CC-9D0F-4893-93FB-FE6D6D57F8B9}"/>
    <cellStyle name="Note 14 6 7 6" xfId="33219" xr:uid="{F602EE2C-59E5-41ED-8430-931E2ED87D85}"/>
    <cellStyle name="Note 14 6 7 7" xfId="41180" xr:uid="{EB344D96-2C5F-42CA-9320-3C36A1F7E6FD}"/>
    <cellStyle name="Note 14 6 8" xfId="1642" xr:uid="{37996DA6-E8A6-4A2D-96A0-ABD4862008C8}"/>
    <cellStyle name="Note 14 6 8 2" xfId="5736" xr:uid="{0BD7B7EF-D6A0-4AA6-8B36-3A961F19D2C4}"/>
    <cellStyle name="Note 14 6 8 2 2" xfId="13951" xr:uid="{0F929DF9-BEBB-4D08-9735-B4DE871C2127}"/>
    <cellStyle name="Note 14 6 8 2 3" xfId="21815" xr:uid="{EAB39D60-2FFD-4DC1-B58D-5DB9C08A53D8}"/>
    <cellStyle name="Note 14 6 8 2 4" xfId="29795" xr:uid="{9C46F3B7-1271-4D0F-A688-7DB5E0B5C9D8}"/>
    <cellStyle name="Note 14 6 8 2 5" xfId="37622" xr:uid="{99486832-3E1A-4104-898C-20276C3D3A3B}"/>
    <cellStyle name="Note 14 6 8 2 6" xfId="45575" xr:uid="{BC092EB8-E5E2-46C3-B253-0EBCD642D4B7}"/>
    <cellStyle name="Note 14 6 8 3" xfId="9869" xr:uid="{3625CFB6-351A-49AF-924F-07B7F21DD9DC}"/>
    <cellStyle name="Note 14 6 8 4" xfId="17733" xr:uid="{639CBE94-C896-4993-98C6-72043BE14E1A}"/>
    <cellStyle name="Note 14 6 8 5" xfId="25743" xr:uid="{632F6F91-D7BF-4772-85A9-6835F97E47E9}"/>
    <cellStyle name="Note 14 6 8 6" xfId="33563" xr:uid="{E92FC891-6EDD-4D9E-AB06-C4E36AE9D49B}"/>
    <cellStyle name="Note 14 6 8 7" xfId="41524" xr:uid="{45351DA3-AB6E-4558-A3E5-211F62426577}"/>
    <cellStyle name="Note 14 6 9" xfId="1980" xr:uid="{F2D9E362-380B-4A15-B3EF-B398BEEA5644}"/>
    <cellStyle name="Note 14 6 9 2" xfId="6054" xr:uid="{9267F14F-DBCB-4617-9969-9C1E049415A2}"/>
    <cellStyle name="Note 14 6 9 2 2" xfId="14269" xr:uid="{0CE8944B-33F6-4E1D-B9C5-F9D4C17DF3BC}"/>
    <cellStyle name="Note 14 6 9 2 3" xfId="22133" xr:uid="{27D3E9D5-552F-4C2D-AA36-98BED5E81F0D}"/>
    <cellStyle name="Note 14 6 9 2 4" xfId="30113" xr:uid="{ED4BC514-8E55-4BBC-8AB1-53DEB9908DAF}"/>
    <cellStyle name="Note 14 6 9 2 5" xfId="37940" xr:uid="{4C90CBBC-5D60-45AA-97E5-F47F64F404C3}"/>
    <cellStyle name="Note 14 6 9 2 6" xfId="45893" xr:uid="{2F36612E-BA6A-40F6-AA9F-E7A1D0EE4D19}"/>
    <cellStyle name="Note 14 6 9 3" xfId="10206" xr:uid="{75DB09DB-356C-4EEA-8E1A-52CEAB0FD3C4}"/>
    <cellStyle name="Note 14 6 9 4" xfId="18071" xr:uid="{E9222054-BD83-4846-9DEE-F375088D2049}"/>
    <cellStyle name="Note 14 6 9 5" xfId="26078" xr:uid="{76D868AB-5FCA-4AC1-9E07-573414567DA7}"/>
    <cellStyle name="Note 14 6 9 6" xfId="33901" xr:uid="{C31CEA83-2BBE-4A3A-A1A3-C10D6503D60E}"/>
    <cellStyle name="Note 14 6 9 7" xfId="41862" xr:uid="{ECED335A-3227-453A-B709-A7C97333E010}"/>
    <cellStyle name="Note 14 7" xfId="843" xr:uid="{D42409BA-F79D-4D2F-9DD1-71DC7D125027}"/>
    <cellStyle name="Note 14 7 10" xfId="2275" xr:uid="{DEAF177D-6EC1-4070-9D1E-7B3047FA6261}"/>
    <cellStyle name="Note 14 7 10 2" xfId="6347" xr:uid="{0833194A-4A8F-46FB-AE0A-1F3B19CA102D}"/>
    <cellStyle name="Note 14 7 10 2 2" xfId="14562" xr:uid="{51BD223C-D241-4094-8D51-1E172E88A552}"/>
    <cellStyle name="Note 14 7 10 2 3" xfId="22426" xr:uid="{79DA22C1-AD2C-4617-ABDC-9874115D4D40}"/>
    <cellStyle name="Note 14 7 10 2 4" xfId="30406" xr:uid="{8F8F6E48-816F-42F5-8FFF-07226AEEBAE7}"/>
    <cellStyle name="Note 14 7 10 2 5" xfId="38233" xr:uid="{8034DDF1-AA42-471E-836C-4DB52F1A32AC}"/>
    <cellStyle name="Note 14 7 10 2 6" xfId="46186" xr:uid="{BE8B8C4D-C833-4208-ABB4-1867159401BA}"/>
    <cellStyle name="Note 14 7 10 3" xfId="10501" xr:uid="{652BBADC-B7F6-4867-B244-E611FC9A340E}"/>
    <cellStyle name="Note 14 7 10 4" xfId="18366" xr:uid="{9FED6213-E892-4C88-B3DA-4E183B180A88}"/>
    <cellStyle name="Note 14 7 10 5" xfId="26372" xr:uid="{363A151E-A47E-4C5E-BFDE-9CC84F9D168E}"/>
    <cellStyle name="Note 14 7 10 6" xfId="34196" xr:uid="{6880E4CF-5345-4363-831A-8F5DF4D037ED}"/>
    <cellStyle name="Note 14 7 10 7" xfId="42157" xr:uid="{94AD10CB-F2AD-4332-8960-0013D8B7E133}"/>
    <cellStyle name="Note 14 7 11" xfId="2608" xr:uid="{1E3255DD-496C-4945-A7DD-4A3BD6F397EF}"/>
    <cellStyle name="Note 14 7 11 2" xfId="6658" xr:uid="{683C4E8F-2DF9-472B-9E00-EC6C414AE399}"/>
    <cellStyle name="Note 14 7 11 2 2" xfId="14873" xr:uid="{2F1CE88B-D792-4AE6-A9D3-B855A1E98899}"/>
    <cellStyle name="Note 14 7 11 2 3" xfId="22737" xr:uid="{83CE3C49-AE7D-4FCE-AF48-ECD481740CA6}"/>
    <cellStyle name="Note 14 7 11 2 4" xfId="30717" xr:uid="{19A2ECFE-C7B5-4E85-B96C-868F93DB7E5B}"/>
    <cellStyle name="Note 14 7 11 2 5" xfId="38544" xr:uid="{B783ACB8-3F69-4609-9FF9-C66DD4AC8B65}"/>
    <cellStyle name="Note 14 7 11 2 6" xfId="46497" xr:uid="{B0B63E4A-B2E0-4592-BFCD-BBD7FE19F8AE}"/>
    <cellStyle name="Note 14 7 11 3" xfId="10834" xr:uid="{5921AEE2-45BB-4D2A-9D3F-8FF4CBDB8868}"/>
    <cellStyle name="Note 14 7 11 4" xfId="18699" xr:uid="{0EF5F3F6-80B6-4983-88DA-4123253AF941}"/>
    <cellStyle name="Note 14 7 11 5" xfId="26702" xr:uid="{1DEFDC18-A61F-4BC8-88F0-A3A0B9AAA446}"/>
    <cellStyle name="Note 14 7 11 6" xfId="34529" xr:uid="{2143EA4A-1EDE-467E-A2EA-ECA29B6DE4C7}"/>
    <cellStyle name="Note 14 7 11 7" xfId="42490" xr:uid="{3E542FCD-F71B-41A5-BF72-2C5B422E4106}"/>
    <cellStyle name="Note 14 7 12" xfId="2916" xr:uid="{C9FF3D4C-DABA-4BB2-B3F1-EA39EA8D5C09}"/>
    <cellStyle name="Note 14 7 12 2" xfId="6965" xr:uid="{7C060677-B6BC-4163-BA27-BAC91C40A18A}"/>
    <cellStyle name="Note 14 7 12 2 2" xfId="15180" xr:uid="{FAE60EDF-86B9-4E28-8A97-37A29CE4277B}"/>
    <cellStyle name="Note 14 7 12 2 3" xfId="23044" xr:uid="{A3D135FB-628E-4381-A6E8-364D967AA947}"/>
    <cellStyle name="Note 14 7 12 2 4" xfId="31024" xr:uid="{3BA071FD-C288-41D5-AD1E-8E0F5287968C}"/>
    <cellStyle name="Note 14 7 12 2 5" xfId="38851" xr:uid="{22754F14-EF8F-40A1-B2AC-5D72917CC0D0}"/>
    <cellStyle name="Note 14 7 12 2 6" xfId="46804" xr:uid="{D1ED2ED1-36C0-4313-A16B-60B700DEB05A}"/>
    <cellStyle name="Note 14 7 12 3" xfId="11142" xr:uid="{A0DD0602-6ADE-40D3-8CE1-50348C5E0E87}"/>
    <cellStyle name="Note 14 7 12 4" xfId="19007" xr:uid="{9683A2F3-0437-4EA9-9CF3-985F9C60A8D7}"/>
    <cellStyle name="Note 14 7 12 5" xfId="27010" xr:uid="{D945BBFC-0257-41A5-8C0C-BE2790AB711C}"/>
    <cellStyle name="Note 14 7 12 6" xfId="34837" xr:uid="{D9EF5B57-1C08-40CB-9A57-6B3FD8468CFD}"/>
    <cellStyle name="Note 14 7 12 7" xfId="42798" xr:uid="{4FA996AC-BA51-4014-8C79-3FDCA43D6EA8}"/>
    <cellStyle name="Note 14 7 13" xfId="3245" xr:uid="{5710AE38-9078-47B9-AB11-3E8927CABAB4}"/>
    <cellStyle name="Note 14 7 13 2" xfId="7274" xr:uid="{F30EA791-1A8D-48F4-B387-FFB8488901B7}"/>
    <cellStyle name="Note 14 7 13 2 2" xfId="15489" xr:uid="{73514ECB-C06D-4E9A-BFE8-603A4747C440}"/>
    <cellStyle name="Note 14 7 13 2 3" xfId="23353" xr:uid="{0A62FC9C-AD07-430D-AAC6-C4D7A5AC488D}"/>
    <cellStyle name="Note 14 7 13 2 4" xfId="31333" xr:uid="{BCB003B6-9EE7-44F0-AC21-6A70FAA9E09F}"/>
    <cellStyle name="Note 14 7 13 2 5" xfId="39160" xr:uid="{2FBD900D-E109-4F39-AA06-A6A6B55C94B6}"/>
    <cellStyle name="Note 14 7 13 2 6" xfId="47113" xr:uid="{7ECA3D9A-C295-4F7C-8505-94AEF3F72443}"/>
    <cellStyle name="Note 14 7 13 3" xfId="11469" xr:uid="{E38D558D-CB42-4BDE-A693-41F7E3A0922F}"/>
    <cellStyle name="Note 14 7 13 4" xfId="19336" xr:uid="{9F3D2213-15F6-4727-A161-22EA8C4C89D3}"/>
    <cellStyle name="Note 14 7 13 5" xfId="27336" xr:uid="{4CB3D5F3-BFF4-4759-9728-E64AF1AC4D80}"/>
    <cellStyle name="Note 14 7 13 6" xfId="35166" xr:uid="{DB5FD986-E760-48CB-BD00-9CDFD26A4FBF}"/>
    <cellStyle name="Note 14 7 13 7" xfId="43127" xr:uid="{FB59485F-5928-40E9-9AEA-0721C323A3F0}"/>
    <cellStyle name="Note 14 7 14" xfId="3540" xr:uid="{96A31E48-BD40-4595-B98F-70D597F72166}"/>
    <cellStyle name="Note 14 7 14 2" xfId="7568" xr:uid="{DD2535CE-9555-476F-945B-5116EE75F4AC}"/>
    <cellStyle name="Note 14 7 14 2 2" xfId="15783" xr:uid="{4E5A7314-3B99-4079-8ECD-94785097D49F}"/>
    <cellStyle name="Note 14 7 14 2 3" xfId="23647" xr:uid="{55563246-16C8-4C73-BCB5-B81DA3D3BF41}"/>
    <cellStyle name="Note 14 7 14 2 4" xfId="31627" xr:uid="{9A6F647F-0BEC-4264-8587-1974F64DEA68}"/>
    <cellStyle name="Note 14 7 14 2 5" xfId="39454" xr:uid="{F8264BC2-A45D-426F-B307-D38967235A81}"/>
    <cellStyle name="Note 14 7 14 2 6" xfId="47407" xr:uid="{8F1C1D44-1A0D-4A07-B5AF-F7B8E3087F26}"/>
    <cellStyle name="Note 14 7 14 3" xfId="11764" xr:uid="{7F0234CD-872E-41D4-82B2-820BE535D3E3}"/>
    <cellStyle name="Note 14 7 14 4" xfId="19631" xr:uid="{59340A6C-F658-4381-811E-EC9EC1D506ED}"/>
    <cellStyle name="Note 14 7 14 5" xfId="27631" xr:uid="{FFC77041-1231-4719-86C0-D714231D8546}"/>
    <cellStyle name="Note 14 7 14 6" xfId="35461" xr:uid="{E9D2B02A-82B2-46E9-AC2A-208BA4ABB9E0}"/>
    <cellStyle name="Note 14 7 14 7" xfId="43422" xr:uid="{20C47A43-5E89-4C1B-86EF-3CDBF0AA1DAA}"/>
    <cellStyle name="Note 14 7 15" xfId="3835" xr:uid="{0A84C6B8-296D-41AB-B559-AE0A44DB9548}"/>
    <cellStyle name="Note 14 7 15 2" xfId="7862" xr:uid="{B786EFC4-4307-42FB-AD0D-43D22E8B887B}"/>
    <cellStyle name="Note 14 7 15 2 2" xfId="16077" xr:uid="{C536A2F2-5B23-4520-95EC-31F123329D3E}"/>
    <cellStyle name="Note 14 7 15 2 3" xfId="23941" xr:uid="{C9BBEF63-C031-4583-A5F9-C5AF5A38624E}"/>
    <cellStyle name="Note 14 7 15 2 4" xfId="31921" xr:uid="{4BDA6066-C76C-470A-A5BB-AA24F9B5332B}"/>
    <cellStyle name="Note 14 7 15 2 5" xfId="39748" xr:uid="{592F8EE8-B7F7-420D-95A8-F456BED83274}"/>
    <cellStyle name="Note 14 7 15 2 6" xfId="47701" xr:uid="{1A819A63-7302-4ACB-8BDF-8008AAD94B98}"/>
    <cellStyle name="Note 14 7 15 3" xfId="12059" xr:uid="{EA5AE686-C96D-49A6-A658-32C19B212FB8}"/>
    <cellStyle name="Note 14 7 15 4" xfId="19926" xr:uid="{725B7557-91FF-4217-8583-CEDC82DFA552}"/>
    <cellStyle name="Note 14 7 15 5" xfId="27926" xr:uid="{FF345043-F592-4076-9E88-F135FBBEC5ED}"/>
    <cellStyle name="Note 14 7 15 6" xfId="35756" xr:uid="{8E77937D-5E6D-4E65-9C39-69DA922AD669}"/>
    <cellStyle name="Note 14 7 15 7" xfId="43717" xr:uid="{E87974FD-2D78-425F-8086-05303D85A479}"/>
    <cellStyle name="Note 14 7 16" xfId="4144" xr:uid="{434B1DFE-B417-4402-BC71-1EAE92B390F7}"/>
    <cellStyle name="Note 14 7 16 2" xfId="8150" xr:uid="{4FB14B4C-5C68-4FB2-8C93-6FD1591B6FC4}"/>
    <cellStyle name="Note 14 7 16 2 2" xfId="16365" xr:uid="{EED142C7-5817-4AE5-A6A3-CF29121FC01D}"/>
    <cellStyle name="Note 14 7 16 2 3" xfId="24229" xr:uid="{A87BBAA3-FACE-4FBC-AF98-D1E1B99AE1BC}"/>
    <cellStyle name="Note 14 7 16 2 4" xfId="32209" xr:uid="{F8E2DA6F-7028-4CE5-9955-F2B8B6EA8DC8}"/>
    <cellStyle name="Note 14 7 16 2 5" xfId="40036" xr:uid="{CD6AC81E-F295-4F10-BD4A-C234E03C68BE}"/>
    <cellStyle name="Note 14 7 16 2 6" xfId="47989" xr:uid="{95D837D5-AE19-422E-8185-3B97579ABF95}"/>
    <cellStyle name="Note 14 7 16 3" xfId="12366" xr:uid="{7EDF0FDE-4A5C-4090-AFD6-665042C1E645}"/>
    <cellStyle name="Note 14 7 16 4" xfId="20235" xr:uid="{0C86B6CF-303F-49E1-BAEF-45727FB2548D}"/>
    <cellStyle name="Note 14 7 16 5" xfId="28230" xr:uid="{A5CF2BB7-5DD4-49F2-A68E-89CF49B138B6}"/>
    <cellStyle name="Note 14 7 16 6" xfId="36065" xr:uid="{35D711B0-20B0-4B0B-9747-5373C0817E8E}"/>
    <cellStyle name="Note 14 7 16 7" xfId="44026" xr:uid="{3AC6E996-0A2F-4FDC-9DA3-CCED000012A0}"/>
    <cellStyle name="Note 14 7 17" xfId="4424" xr:uid="{C87FFB40-E32E-4557-A424-ADEF7ACC3711}"/>
    <cellStyle name="Note 14 7 17 2" xfId="8429" xr:uid="{9566DF55-399A-4CFC-A8EB-FC60B67B0DAF}"/>
    <cellStyle name="Note 14 7 17 2 2" xfId="16644" xr:uid="{B9878CBF-5AB4-46B7-BCD4-2237AF264620}"/>
    <cellStyle name="Note 14 7 17 2 3" xfId="24508" xr:uid="{185CFB97-4EEA-4280-9F6E-73EFF9F619B7}"/>
    <cellStyle name="Note 14 7 17 2 4" xfId="32488" xr:uid="{376DAB56-7A9B-43C3-A787-5CD36E0801DE}"/>
    <cellStyle name="Note 14 7 17 2 5" xfId="40315" xr:uid="{56D8ED7C-A681-4FBA-AADC-C266C560956C}"/>
    <cellStyle name="Note 14 7 17 2 6" xfId="48268" xr:uid="{9E303322-CD53-4AA6-A396-C4FFEC4F4446}"/>
    <cellStyle name="Note 14 7 17 3" xfId="12646" xr:uid="{82588720-B037-4BB3-B7BF-4E8C3E588237}"/>
    <cellStyle name="Note 14 7 17 4" xfId="20515" xr:uid="{FD1F0517-D69E-476C-8155-351A0F978696}"/>
    <cellStyle name="Note 14 7 17 5" xfId="28510" xr:uid="{9C21810B-2B4F-4315-AE56-03C4D470CD56}"/>
    <cellStyle name="Note 14 7 17 6" xfId="36345" xr:uid="{EFB2B65F-5485-4DEE-9985-4F3F7C543B53}"/>
    <cellStyle name="Note 14 7 17 7" xfId="44306" xr:uid="{447AE3F2-B99D-4F48-99CB-087A180014EE}"/>
    <cellStyle name="Note 14 7 18" xfId="4996" xr:uid="{A22495C9-E2A6-468D-A450-A9043A0CD0F2}"/>
    <cellStyle name="Note 14 7 18 2" xfId="13214" xr:uid="{6B6D9E7C-30FE-45CA-8848-2A0D5B419499}"/>
    <cellStyle name="Note 14 7 18 3" xfId="21080" xr:uid="{7CBF1525-4290-4EB2-AB44-8B077E362F7F}"/>
    <cellStyle name="Note 14 7 18 4" xfId="29063" xr:uid="{3FFE9B5F-353A-41AD-90B4-75009562C071}"/>
    <cellStyle name="Note 14 7 18 5" xfId="36892" xr:uid="{D6B57B89-B264-41A2-9151-18A059B5EA44}"/>
    <cellStyle name="Note 14 7 18 6" xfId="44845" xr:uid="{8BF40460-AADB-4B73-9AAD-48799D58318F}"/>
    <cellStyle name="Note 14 7 19" xfId="9078" xr:uid="{574A53F1-39A4-4DCE-B3E5-AF771525FCB4}"/>
    <cellStyle name="Note 14 7 2" xfId="928" xr:uid="{C1855064-EC63-4D20-AD16-F25F4A70CA84}"/>
    <cellStyle name="Note 14 7 2 10" xfId="3906" xr:uid="{CB90A71B-8978-4E9F-8F44-A1A2DD98B741}"/>
    <cellStyle name="Note 14 7 2 10 2" xfId="7925" xr:uid="{D1BA6074-8350-474E-B6E5-B1EA85B83716}"/>
    <cellStyle name="Note 14 7 2 10 2 2" xfId="16140" xr:uid="{C57EFD82-0035-42A4-881A-8E942762AC2D}"/>
    <cellStyle name="Note 14 7 2 10 2 3" xfId="24004" xr:uid="{D871FACD-D371-49F6-A6AD-EA3DDA2B0073}"/>
    <cellStyle name="Note 14 7 2 10 2 4" xfId="31984" xr:uid="{22072940-9564-47D8-A4DE-D5C8891EB041}"/>
    <cellStyle name="Note 14 7 2 10 2 5" xfId="39811" xr:uid="{5F97E1CE-4868-4717-BEF5-48052586E5BD}"/>
    <cellStyle name="Note 14 7 2 10 2 6" xfId="47764" xr:uid="{908706C3-371C-47CD-A835-CC93F1D167C9}"/>
    <cellStyle name="Note 14 7 2 10 3" xfId="12128" xr:uid="{A118F348-06C7-4D45-9B3C-99AEDC465290}"/>
    <cellStyle name="Note 14 7 2 10 4" xfId="19997" xr:uid="{0D78F3E5-A625-4982-ADE6-1119A8622402}"/>
    <cellStyle name="Note 14 7 2 10 5" xfId="27994" xr:uid="{F57EFAE0-0D58-45A4-8234-9D5C60B44F7C}"/>
    <cellStyle name="Note 14 7 2 10 6" xfId="35827" xr:uid="{63457748-8089-4F2E-AEDE-5285E27F1A6F}"/>
    <cellStyle name="Note 14 7 2 10 7" xfId="43788" xr:uid="{8B85655C-17E1-4B5C-8654-00E119F129E8}"/>
    <cellStyle name="Note 14 7 2 11" xfId="4205" xr:uid="{87B4B79D-2C77-4BBA-A2D5-200602274860}"/>
    <cellStyle name="Note 14 7 2 11 2" xfId="8211" xr:uid="{E7A9038E-E1A0-4AF1-A2A0-DCC3FF9E1CA2}"/>
    <cellStyle name="Note 14 7 2 11 2 2" xfId="16426" xr:uid="{57E1B59A-0AC8-497B-BCF0-62856C5255F2}"/>
    <cellStyle name="Note 14 7 2 11 2 3" xfId="24290" xr:uid="{A214A671-51F7-4626-873B-070F24692AC7}"/>
    <cellStyle name="Note 14 7 2 11 2 4" xfId="32270" xr:uid="{A0883510-EF57-4B2A-918C-5DEDB07D7E43}"/>
    <cellStyle name="Note 14 7 2 11 2 5" xfId="40097" xr:uid="{540F2040-8F0B-42EB-B3AF-618B0214AEF1}"/>
    <cellStyle name="Note 14 7 2 11 2 6" xfId="48050" xr:uid="{4CE5B9D7-2772-48B2-BEB8-7C78C2455018}"/>
    <cellStyle name="Note 14 7 2 11 3" xfId="12427" xr:uid="{6F79433B-69E0-442F-8F25-4C192F8FB7E4}"/>
    <cellStyle name="Note 14 7 2 11 4" xfId="20296" xr:uid="{7ACFECB7-731C-4F98-A87E-4F0414ED7E0A}"/>
    <cellStyle name="Note 14 7 2 11 5" xfId="28291" xr:uid="{DDF5C993-DAE5-4B5A-8520-49F039AB85BE}"/>
    <cellStyle name="Note 14 7 2 11 6" xfId="36126" xr:uid="{0B4CF283-C718-4B7B-9CC1-55369B2DD65A}"/>
    <cellStyle name="Note 14 7 2 11 7" xfId="44087" xr:uid="{99CB74E3-FCB0-4949-A4FC-EEC7FD123837}"/>
    <cellStyle name="Note 14 7 2 12" xfId="4492" xr:uid="{416E1B4A-CA38-4C86-8086-153ECAACD41B}"/>
    <cellStyle name="Note 14 7 2 12 2" xfId="8490" xr:uid="{DC1E26CB-A49B-4344-897C-785C0554B518}"/>
    <cellStyle name="Note 14 7 2 12 2 2" xfId="16705" xr:uid="{F66B02C9-E5BC-4B45-84BA-93CF77F6422A}"/>
    <cellStyle name="Note 14 7 2 12 2 3" xfId="24569" xr:uid="{D0F53684-0AF9-42A4-B701-5E7C22C41201}"/>
    <cellStyle name="Note 14 7 2 12 2 4" xfId="32549" xr:uid="{DF291D34-94B7-4839-A10F-2E97A541BAAF}"/>
    <cellStyle name="Note 14 7 2 12 2 5" xfId="40376" xr:uid="{DBA01CFB-C19F-4A2D-96C7-FF3BD1CC9122}"/>
    <cellStyle name="Note 14 7 2 12 2 6" xfId="48329" xr:uid="{9FAADA17-B220-45A3-B88A-B0EDCBE87B32}"/>
    <cellStyle name="Note 14 7 2 12 3" xfId="12713" xr:uid="{BB0F59C3-164D-490A-B101-A1AEDD770C03}"/>
    <cellStyle name="Note 14 7 2 12 4" xfId="20583" xr:uid="{C7A843E4-A876-45A8-9E78-4214A9009D1D}"/>
    <cellStyle name="Note 14 7 2 12 5" xfId="28576" xr:uid="{89E10489-37D3-4D62-A8F8-42C3E3D76BFF}"/>
    <cellStyle name="Note 14 7 2 12 6" xfId="36413" xr:uid="{B4DF480C-C1DD-4D35-AB42-524DE16BFF43}"/>
    <cellStyle name="Note 14 7 2 12 7" xfId="44374" xr:uid="{5D63A343-5237-4866-8399-CEA3B9C0A9F1}"/>
    <cellStyle name="Note 14 7 2 13" xfId="5067" xr:uid="{C6B08FDE-0CAF-443F-B0ED-2AA797D3E40C}"/>
    <cellStyle name="Note 14 7 2 13 2" xfId="13282" xr:uid="{48E1B72F-B260-42CB-93E9-EC50519FEF9E}"/>
    <cellStyle name="Note 14 7 2 13 3" xfId="21146" xr:uid="{844FC20A-EFC6-417D-845D-392B9FA3BF7C}"/>
    <cellStyle name="Note 14 7 2 13 4" xfId="29126" xr:uid="{7E60543E-ABE6-4686-840D-108530457D2C}"/>
    <cellStyle name="Note 14 7 2 13 5" xfId="36953" xr:uid="{4FE99287-00FF-42EE-BF07-4A8C731B40B2}"/>
    <cellStyle name="Note 14 7 2 13 6" xfId="44906" xr:uid="{449AEE37-B534-4E1E-91C0-7B7A6AC40407}"/>
    <cellStyle name="Note 14 7 2 14" xfId="9157" xr:uid="{D5BF387E-3C4B-4F6B-A4D5-5927B7CAA56D}"/>
    <cellStyle name="Note 14 7 2 15" xfId="17019" xr:uid="{10C59826-1DC2-449D-B854-E080168199D7}"/>
    <cellStyle name="Note 14 7 2 16" xfId="25036" xr:uid="{749DCFBA-8A0A-4B33-92AE-C457A4405716}"/>
    <cellStyle name="Note 14 7 2 17" xfId="32849" xr:uid="{8987AC95-64A0-4746-9DEF-71D2962EBB9C}"/>
    <cellStyle name="Note 14 7 2 18" xfId="40810" xr:uid="{ED955A9F-07EE-40C1-8C98-3291797EF352}"/>
    <cellStyle name="Note 14 7 2 2" xfId="1358" xr:uid="{9B8E9EBD-ED2B-44EB-88DC-DB3DF4E7CAC8}"/>
    <cellStyle name="Note 14 7 2 2 2" xfId="5469" xr:uid="{0935457C-F41C-4F58-A931-56306ADEC819}"/>
    <cellStyle name="Note 14 7 2 2 2 2" xfId="13684" xr:uid="{9035EF22-C760-40B5-8325-519DE1FC860F}"/>
    <cellStyle name="Note 14 7 2 2 2 3" xfId="21548" xr:uid="{B8DCCB7F-1244-4DA4-A130-8230609B1670}"/>
    <cellStyle name="Note 14 7 2 2 2 4" xfId="29528" xr:uid="{E2DCB953-3FF3-410C-B070-D92D4A165A31}"/>
    <cellStyle name="Note 14 7 2 2 2 5" xfId="37355" xr:uid="{9D9942FC-E1AF-4E8F-88D9-E1644362B312}"/>
    <cellStyle name="Note 14 7 2 2 2 6" xfId="45308" xr:uid="{3179D219-6ABD-42A6-BFA3-FF22EB1438A8}"/>
    <cellStyle name="Note 14 7 2 2 3" xfId="9587" xr:uid="{85B44225-D003-46FC-B1FA-2B1DA6BA174E}"/>
    <cellStyle name="Note 14 7 2 2 4" xfId="17449" xr:uid="{1F138E0E-7244-40A6-9F22-08C8EA920F95}"/>
    <cellStyle name="Note 14 7 2 2 5" xfId="25460" xr:uid="{9E63E522-0E80-43E7-959B-8B3C995B6EA4}"/>
    <cellStyle name="Note 14 7 2 2 6" xfId="33279" xr:uid="{6FF873CD-F503-48B6-98FC-D0D06BBDB1C9}"/>
    <cellStyle name="Note 14 7 2 2 7" xfId="41240" xr:uid="{36C210D0-F800-445E-8096-90A1C117C26F}"/>
    <cellStyle name="Note 14 7 2 3" xfId="1701" xr:uid="{FD89A237-E508-490F-B2B4-FD0FFC060E96}"/>
    <cellStyle name="Note 14 7 2 3 2" xfId="5788" xr:uid="{230B1C5E-DD6E-4F33-A0AF-9340E23FD27C}"/>
    <cellStyle name="Note 14 7 2 3 2 2" xfId="14003" xr:uid="{AC4214EC-14E7-4C49-931B-6319A81E73F9}"/>
    <cellStyle name="Note 14 7 2 3 2 3" xfId="21867" xr:uid="{3AC67645-EB08-48D5-8B1B-9C4297565FE0}"/>
    <cellStyle name="Note 14 7 2 3 2 4" xfId="29847" xr:uid="{A56E1BFE-95B5-4DD9-A5E2-6628419D8E51}"/>
    <cellStyle name="Note 14 7 2 3 2 5" xfId="37674" xr:uid="{2BB0810A-CFDA-4951-9053-1D8E97AF9F93}"/>
    <cellStyle name="Note 14 7 2 3 2 6" xfId="45627" xr:uid="{976EFB0B-566F-484D-8E39-6051ACC35E01}"/>
    <cellStyle name="Note 14 7 2 3 3" xfId="9927" xr:uid="{8FCC4821-2A8A-4BD8-A5AE-DD8566C71197}"/>
    <cellStyle name="Note 14 7 2 3 4" xfId="17792" xr:uid="{74C04D5E-84E3-4631-B1EE-F6234E6344E8}"/>
    <cellStyle name="Note 14 7 2 3 5" xfId="25800" xr:uid="{1BD9E15F-B0D9-45BC-B58F-2BCCFB1E3562}"/>
    <cellStyle name="Note 14 7 2 3 6" xfId="33622" xr:uid="{901D5476-4DD4-40E9-B01B-AA0804D427CC}"/>
    <cellStyle name="Note 14 7 2 3 7" xfId="41583" xr:uid="{FF01907B-C5DA-4C62-AC43-F1D9EABA4361}"/>
    <cellStyle name="Note 14 7 2 4" xfId="2036" xr:uid="{25523895-5E16-4003-8C1F-243576FC862E}"/>
    <cellStyle name="Note 14 7 2 4 2" xfId="6110" xr:uid="{6DD96500-E586-44F4-B9BF-5C740ED90E3C}"/>
    <cellStyle name="Note 14 7 2 4 2 2" xfId="14325" xr:uid="{7B722029-FD70-4247-8AA2-027B730E4920}"/>
    <cellStyle name="Note 14 7 2 4 2 3" xfId="22189" xr:uid="{F6BBC019-9A3F-421F-A96A-F159233A7FFC}"/>
    <cellStyle name="Note 14 7 2 4 2 4" xfId="30169" xr:uid="{8F129C4C-3344-42B4-840C-7A9E83BEAECF}"/>
    <cellStyle name="Note 14 7 2 4 2 5" xfId="37996" xr:uid="{04EE6EDC-E052-4513-BE97-F0388847EE4C}"/>
    <cellStyle name="Note 14 7 2 4 2 6" xfId="45949" xr:uid="{63AC2F2F-7747-4E25-868E-962F8379E065}"/>
    <cellStyle name="Note 14 7 2 4 3" xfId="10262" xr:uid="{C1B34C71-ED30-4D15-929B-83707C51F561}"/>
    <cellStyle name="Note 14 7 2 4 4" xfId="18127" xr:uid="{90DA3350-6595-4BF9-B258-7341F85ED682}"/>
    <cellStyle name="Note 14 7 2 4 5" xfId="26134" xr:uid="{451F1DA7-D8E4-494A-95E7-A942060A27F9}"/>
    <cellStyle name="Note 14 7 2 4 6" xfId="33957" xr:uid="{5CE7B27A-E7AC-4688-8D56-CA9AEB2A5E39}"/>
    <cellStyle name="Note 14 7 2 4 7" xfId="41918" xr:uid="{212B448F-F29F-41DE-9352-0DD986DEF602}"/>
    <cellStyle name="Note 14 7 2 5" xfId="2355" xr:uid="{CBA515F4-96F1-4CFF-8450-0DDF80EF62A7}"/>
    <cellStyle name="Note 14 7 2 5 2" xfId="6419" xr:uid="{B1C90CAC-9A86-4902-AECC-3179742C7296}"/>
    <cellStyle name="Note 14 7 2 5 2 2" xfId="14634" xr:uid="{034DF3FF-BE63-4E93-98BD-CC0CB4F1F1EE}"/>
    <cellStyle name="Note 14 7 2 5 2 3" xfId="22498" xr:uid="{37AB9C6B-C69A-4B1B-8813-9DE64222D284}"/>
    <cellStyle name="Note 14 7 2 5 2 4" xfId="30478" xr:uid="{51D7DCDF-9665-45D3-B37F-9D85198D42F1}"/>
    <cellStyle name="Note 14 7 2 5 2 5" xfId="38305" xr:uid="{42078EE4-06A5-4805-BE1B-0FBBFF7ED093}"/>
    <cellStyle name="Note 14 7 2 5 2 6" xfId="46258" xr:uid="{65FE4612-F224-480B-8689-193731349ACE}"/>
    <cellStyle name="Note 14 7 2 5 3" xfId="10581" xr:uid="{06157F9F-7C74-4C88-AE5C-D8117E7813C1}"/>
    <cellStyle name="Note 14 7 2 5 4" xfId="18446" xr:uid="{81C19DF6-01A3-4665-851F-B05D17A3500E}"/>
    <cellStyle name="Note 14 7 2 5 5" xfId="26450" xr:uid="{08B61B79-1130-419D-87C8-0A1DDC7239B7}"/>
    <cellStyle name="Note 14 7 2 5 6" xfId="34276" xr:uid="{B0C6F2D6-7B9A-438E-BC15-0A3699E3C984}"/>
    <cellStyle name="Note 14 7 2 5 7" xfId="42237" xr:uid="{39157380-900A-42AC-BB4F-0E5FEE2478B7}"/>
    <cellStyle name="Note 14 7 2 6" xfId="2684" xr:uid="{FAE24F5D-DF0C-4AFC-A064-28F509936E02}"/>
    <cellStyle name="Note 14 7 2 6 2" xfId="6734" xr:uid="{19EB4756-8EC4-4354-9133-0FAA9E52926F}"/>
    <cellStyle name="Note 14 7 2 6 2 2" xfId="14949" xr:uid="{6110FCCC-0613-4FAC-96C2-E2938DA72211}"/>
    <cellStyle name="Note 14 7 2 6 2 3" xfId="22813" xr:uid="{E8BF1390-4D5F-4DA8-AD3D-1421F24326F5}"/>
    <cellStyle name="Note 14 7 2 6 2 4" xfId="30793" xr:uid="{6A81345D-4610-447D-9CE2-F7C0F11884BD}"/>
    <cellStyle name="Note 14 7 2 6 2 5" xfId="38620" xr:uid="{5F29BC68-E77F-4C59-BD37-3A9F944B9EAB}"/>
    <cellStyle name="Note 14 7 2 6 2 6" xfId="46573" xr:uid="{53AEF4CB-B8E7-4BB2-A714-68306EEB42DF}"/>
    <cellStyle name="Note 14 7 2 6 3" xfId="10910" xr:uid="{020CF3F9-F49A-440D-B55D-4868D7865E76}"/>
    <cellStyle name="Note 14 7 2 6 4" xfId="18775" xr:uid="{48C64B4E-727E-48E4-A3FA-7DACE83BB99E}"/>
    <cellStyle name="Note 14 7 2 6 5" xfId="26778" xr:uid="{463C3CB8-4A1A-4CB9-9AEA-91E6F769AE2E}"/>
    <cellStyle name="Note 14 7 2 6 6" xfId="34605" xr:uid="{B2092743-6E0E-4C27-B95D-738AB67F7F60}"/>
    <cellStyle name="Note 14 7 2 6 7" xfId="42566" xr:uid="{AF004C6C-81CC-4433-AFEA-38509000C1A6}"/>
    <cellStyle name="Note 14 7 2 7" xfId="2997" xr:uid="{EBE2B8B9-921C-4DDA-9C3A-87B404E89255}"/>
    <cellStyle name="Note 14 7 2 7 2" xfId="7038" xr:uid="{C07929CF-CF06-4348-BF90-652CEA0A0DBD}"/>
    <cellStyle name="Note 14 7 2 7 2 2" xfId="15253" xr:uid="{009511C3-BE3A-4558-92C4-EA1A48B9878B}"/>
    <cellStyle name="Note 14 7 2 7 2 3" xfId="23117" xr:uid="{17004080-C9A6-4307-BA7E-3842E8089A6A}"/>
    <cellStyle name="Note 14 7 2 7 2 4" xfId="31097" xr:uid="{1F82158D-9419-489E-835F-3783B905086F}"/>
    <cellStyle name="Note 14 7 2 7 2 5" xfId="38924" xr:uid="{0E35D095-105F-4473-843A-CC0A1A26D600}"/>
    <cellStyle name="Note 14 7 2 7 2 6" xfId="46877" xr:uid="{0A8B283B-3152-430D-897C-67CF9A33CF0E}"/>
    <cellStyle name="Note 14 7 2 7 3" xfId="11222" xr:uid="{3EAF1670-C81B-4914-BADC-C45C1AC31B1B}"/>
    <cellStyle name="Note 14 7 2 7 4" xfId="19088" xr:uid="{B0C3B13C-E614-4ABE-B894-60571F755CD4}"/>
    <cellStyle name="Note 14 7 2 7 5" xfId="27088" xr:uid="{7869BF78-D36E-4C3E-B444-D4885A222DB7}"/>
    <cellStyle name="Note 14 7 2 7 6" xfId="34918" xr:uid="{218661BD-1B02-4801-BDCE-033068BF9F92}"/>
    <cellStyle name="Note 14 7 2 7 7" xfId="42879" xr:uid="{F734079D-8501-40B6-A474-AC1951FA9DC4}"/>
    <cellStyle name="Note 14 7 2 8" xfId="3317" xr:uid="{019532C7-E566-4E01-BB97-1EA95AB087EF}"/>
    <cellStyle name="Note 14 7 2 8 2" xfId="7345" xr:uid="{E8B9E94A-4730-4C91-901B-7D3468D3BF72}"/>
    <cellStyle name="Note 14 7 2 8 2 2" xfId="15560" xr:uid="{67441787-C1B6-4970-9783-E0363AF79A20}"/>
    <cellStyle name="Note 14 7 2 8 2 3" xfId="23424" xr:uid="{026B40BC-5077-4170-A758-A58FEA601DC3}"/>
    <cellStyle name="Note 14 7 2 8 2 4" xfId="31404" xr:uid="{3C66CE94-A942-4216-BF49-836B4D535A9C}"/>
    <cellStyle name="Note 14 7 2 8 2 5" xfId="39231" xr:uid="{E45D3570-C380-4419-81B2-5F24510482FE}"/>
    <cellStyle name="Note 14 7 2 8 2 6" xfId="47184" xr:uid="{B774BB74-9717-4C8C-8049-31FB93A5D58D}"/>
    <cellStyle name="Note 14 7 2 8 3" xfId="11541" xr:uid="{EB4E69B7-C341-4667-9491-9F2E5BEC4CF8}"/>
    <cellStyle name="Note 14 7 2 8 4" xfId="19408" xr:uid="{A1AC7254-0BED-4689-BC08-1CE65A841CA0}"/>
    <cellStyle name="Note 14 7 2 8 5" xfId="27408" xr:uid="{3A7A319C-C9EF-42B1-99FD-A3B398327278}"/>
    <cellStyle name="Note 14 7 2 8 6" xfId="35238" xr:uid="{AF0BFB94-04F6-4F1B-B0C5-8811A8D2E573}"/>
    <cellStyle name="Note 14 7 2 8 7" xfId="43199" xr:uid="{62A5FBC9-1F34-49B4-9D78-097677119CE9}"/>
    <cellStyle name="Note 14 7 2 9" xfId="3611" xr:uid="{09B9CFC2-73C7-415F-A02F-6DD4D3A49CFE}"/>
    <cellStyle name="Note 14 7 2 9 2" xfId="7639" xr:uid="{13E4F8C6-0A7F-49B6-A36F-0A080EAB22CB}"/>
    <cellStyle name="Note 14 7 2 9 2 2" xfId="15854" xr:uid="{20C19271-E8A5-4A94-809B-E112022EC80F}"/>
    <cellStyle name="Note 14 7 2 9 2 3" xfId="23718" xr:uid="{A0563290-9A72-4EC1-B297-6FB08FD1E579}"/>
    <cellStyle name="Note 14 7 2 9 2 4" xfId="31698" xr:uid="{061117E1-212E-46AF-A15E-1D6D1AC3021F}"/>
    <cellStyle name="Note 14 7 2 9 2 5" xfId="39525" xr:uid="{3F0D3963-A362-4807-B904-A3DB2C78FE78}"/>
    <cellStyle name="Note 14 7 2 9 2 6" xfId="47478" xr:uid="{7984DED4-0868-436B-9D7F-9EE1098D39AE}"/>
    <cellStyle name="Note 14 7 2 9 3" xfId="11835" xr:uid="{1804BB3E-D24F-4C4E-8663-319EC610249C}"/>
    <cellStyle name="Note 14 7 2 9 4" xfId="19702" xr:uid="{15F78D7B-AE9F-4CDC-8D9B-18A0D32886FF}"/>
    <cellStyle name="Note 14 7 2 9 5" xfId="27702" xr:uid="{77AC4FFB-379D-46F7-8971-6A2EA8677847}"/>
    <cellStyle name="Note 14 7 2 9 6" xfId="35532" xr:uid="{777D373F-8442-498E-B71F-9AA6B03D6E54}"/>
    <cellStyle name="Note 14 7 2 9 7" xfId="43493" xr:uid="{74386F74-E0DE-4FDD-AD16-4A1CD6EC6B9C}"/>
    <cellStyle name="Note 14 7 20" xfId="16942" xr:uid="{AE8FF2FF-2E2B-4367-A9E9-D8BB9DF67F09}"/>
    <cellStyle name="Note 14 7 21" xfId="24966" xr:uid="{451FD3F1-EAE6-4A8A-97D0-2282EEA23331}"/>
    <cellStyle name="Note 14 7 22" xfId="32781" xr:uid="{FB8C4424-49E2-4DEE-9621-CD95CE61BDAD}"/>
    <cellStyle name="Note 14 7 23" xfId="40742" xr:uid="{697C3BD8-28B3-4422-9ABB-984265293C75}"/>
    <cellStyle name="Note 14 7 3" xfId="914" xr:uid="{52E367ED-F2FC-46A0-B0B7-5A79E8FB61A2}"/>
    <cellStyle name="Note 14 7 3 10" xfId="3892" xr:uid="{E29D54BA-F34A-45A6-9D89-D32DC0801B97}"/>
    <cellStyle name="Note 14 7 3 10 2" xfId="7913" xr:uid="{09E72A78-0ED1-42C5-8F4A-6831B9A89C57}"/>
    <cellStyle name="Note 14 7 3 10 2 2" xfId="16128" xr:uid="{C4748ABB-71AA-4128-921D-7B7CEDF78B9E}"/>
    <cellStyle name="Note 14 7 3 10 2 3" xfId="23992" xr:uid="{7018B0CE-FD3F-4081-9A88-55FB888F0EDA}"/>
    <cellStyle name="Note 14 7 3 10 2 4" xfId="31972" xr:uid="{280CAD1E-FB23-4657-85D0-EBB06231E41A}"/>
    <cellStyle name="Note 14 7 3 10 2 5" xfId="39799" xr:uid="{85716AAF-986D-4BA4-8B9B-F6DCBE7DE432}"/>
    <cellStyle name="Note 14 7 3 10 2 6" xfId="47752" xr:uid="{A2FBAF8A-F85A-4F76-B77B-213290C0D85A}"/>
    <cellStyle name="Note 14 7 3 10 3" xfId="12115" xr:uid="{D66E6B36-14EF-4EF5-8838-6496FE217B0E}"/>
    <cellStyle name="Note 14 7 3 10 4" xfId="19983" xr:uid="{027480E7-4785-4418-AB66-D1A1C0CB8AEE}"/>
    <cellStyle name="Note 14 7 3 10 5" xfId="27981" xr:uid="{E06BAC0A-E87A-4A60-8091-2A9E36319454}"/>
    <cellStyle name="Note 14 7 3 10 6" xfId="35813" xr:uid="{50B4F3F3-5A83-4219-8E59-8B8DDF17849F}"/>
    <cellStyle name="Note 14 7 3 10 7" xfId="43774" xr:uid="{A57CDDEE-A0FC-44A6-A761-3A23681881EA}"/>
    <cellStyle name="Note 14 7 3 11" xfId="4193" xr:uid="{A0C48A46-9A1F-4C87-915C-0500064FC38A}"/>
    <cellStyle name="Note 14 7 3 11 2" xfId="8199" xr:uid="{F18F96E7-950B-46C8-94D6-676072DA47BD}"/>
    <cellStyle name="Note 14 7 3 11 2 2" xfId="16414" xr:uid="{FD21D00A-772C-4069-8755-E90F05C47678}"/>
    <cellStyle name="Note 14 7 3 11 2 3" xfId="24278" xr:uid="{31270919-7C9D-4C37-992B-3D97F3B2EB52}"/>
    <cellStyle name="Note 14 7 3 11 2 4" xfId="32258" xr:uid="{4A1E4951-DECB-45E4-BD48-9A7221E80FCC}"/>
    <cellStyle name="Note 14 7 3 11 2 5" xfId="40085" xr:uid="{475B894D-8713-4371-BC0E-B66DC715B10D}"/>
    <cellStyle name="Note 14 7 3 11 2 6" xfId="48038" xr:uid="{282AD4B4-ABAD-4BE7-9EAD-02E2EB2C526A}"/>
    <cellStyle name="Note 14 7 3 11 3" xfId="12415" xr:uid="{A1657BB5-C85C-4E0D-A3ED-D8E72C80EB29}"/>
    <cellStyle name="Note 14 7 3 11 4" xfId="20284" xr:uid="{17A63E23-5245-480C-8B44-9FF166F09C45}"/>
    <cellStyle name="Note 14 7 3 11 5" xfId="28279" xr:uid="{01775F05-B02B-4025-8636-0B6641DF2886}"/>
    <cellStyle name="Note 14 7 3 11 6" xfId="36114" xr:uid="{E187BBFE-FE5F-4975-A417-F08F3390EB56}"/>
    <cellStyle name="Note 14 7 3 11 7" xfId="44075" xr:uid="{5F18C2CF-3EDA-41CE-9BBF-B687B029CA07}"/>
    <cellStyle name="Note 14 7 3 12" xfId="4478" xr:uid="{9A02468A-9AF2-40F0-9DFF-19166DF5B3DC}"/>
    <cellStyle name="Note 14 7 3 12 2" xfId="8478" xr:uid="{915BD3E9-146D-4B38-8330-E65257A4E290}"/>
    <cellStyle name="Note 14 7 3 12 2 2" xfId="16693" xr:uid="{DB5175B0-BA47-4752-AA69-3A34B5D3E68D}"/>
    <cellStyle name="Note 14 7 3 12 2 3" xfId="24557" xr:uid="{9C8E1C18-BC75-4E0A-8492-05E023C5681A}"/>
    <cellStyle name="Note 14 7 3 12 2 4" xfId="32537" xr:uid="{20636653-E385-48BC-9F6F-FFE72A42473C}"/>
    <cellStyle name="Note 14 7 3 12 2 5" xfId="40364" xr:uid="{696085B7-41D3-4CDD-BA5A-5F943D021F6B}"/>
    <cellStyle name="Note 14 7 3 12 2 6" xfId="48317" xr:uid="{533D9839-6B3F-4844-9A63-8A9E75F9EA30}"/>
    <cellStyle name="Note 14 7 3 12 3" xfId="12700" xr:uid="{AAB46524-64C5-408F-A4BA-2E6E4AAABC82}"/>
    <cellStyle name="Note 14 7 3 12 4" xfId="20569" xr:uid="{16E72915-71C7-43AF-8653-54FB4A27327C}"/>
    <cellStyle name="Note 14 7 3 12 5" xfId="28562" xr:uid="{BC7C69C4-AB4D-48BC-ACD9-57BAA891BD67}"/>
    <cellStyle name="Note 14 7 3 12 6" xfId="36399" xr:uid="{8F52E90E-A98E-4644-ACDD-DC7E4BD07CC2}"/>
    <cellStyle name="Note 14 7 3 12 7" xfId="44360" xr:uid="{426D84F2-968B-4A58-B590-98F8DDCF3C34}"/>
    <cellStyle name="Note 14 7 3 13" xfId="5055" xr:uid="{3638EEC6-3AA4-4026-B2D6-AF00EDCA56B0}"/>
    <cellStyle name="Note 14 7 3 13 2" xfId="13270" xr:uid="{FC3BA61C-7DD4-4EFF-9E59-3D363EAF3E1A}"/>
    <cellStyle name="Note 14 7 3 13 3" xfId="21134" xr:uid="{2A2AD291-E75A-439E-8AB9-902F776FE87B}"/>
    <cellStyle name="Note 14 7 3 13 4" xfId="29114" xr:uid="{4E34BB5D-6B57-4181-9F99-CF6156665541}"/>
    <cellStyle name="Note 14 7 3 13 5" xfId="36941" xr:uid="{1BE02EE2-7AEB-447A-B7D6-D41FB312A5E3}"/>
    <cellStyle name="Note 14 7 3 13 6" xfId="44894" xr:uid="{F06F91F5-C53F-4D4C-B4FA-F8C5448B4B03}"/>
    <cellStyle name="Note 14 7 3 14" xfId="9143" xr:uid="{231CA5CC-F101-407F-A586-C0D13E370707}"/>
    <cellStyle name="Note 14 7 3 15" xfId="17005" xr:uid="{AA290163-A727-4D2C-BF5F-E8404B790BBF}"/>
    <cellStyle name="Note 14 7 3 16" xfId="25023" xr:uid="{30C28DD3-6AAE-4961-9484-5743A091C132}"/>
    <cellStyle name="Note 14 7 3 17" xfId="32835" xr:uid="{695DB311-DB85-4440-B169-3C9459184FBC}"/>
    <cellStyle name="Note 14 7 3 18" xfId="40796" xr:uid="{F61E93D4-056F-4697-8C52-CEA13AD18F84}"/>
    <cellStyle name="Note 14 7 3 2" xfId="1344" xr:uid="{A0CD3E03-3479-439E-9CE7-B5D1B1BE202C}"/>
    <cellStyle name="Note 14 7 3 2 2" xfId="5457" xr:uid="{54032345-A6DC-48A2-BB58-EB612AA7A3B5}"/>
    <cellStyle name="Note 14 7 3 2 2 2" xfId="13672" xr:uid="{9F7A6552-7812-4638-92B9-C70756CC1DD2}"/>
    <cellStyle name="Note 14 7 3 2 2 3" xfId="21536" xr:uid="{34A4FC5B-17F9-4C05-B92D-F13B7FED3ED1}"/>
    <cellStyle name="Note 14 7 3 2 2 4" xfId="29516" xr:uid="{03468F62-AE6D-4217-8563-6A78A9143E89}"/>
    <cellStyle name="Note 14 7 3 2 2 5" xfId="37343" xr:uid="{86AAE247-E2E0-4C8B-AC41-B3F84D15ABAD}"/>
    <cellStyle name="Note 14 7 3 2 2 6" xfId="45296" xr:uid="{66D633B7-38C1-475E-AA93-841087E33A7C}"/>
    <cellStyle name="Note 14 7 3 2 3" xfId="9573" xr:uid="{13D4C685-039E-453E-97D2-E3C562F1DC2D}"/>
    <cellStyle name="Note 14 7 3 2 4" xfId="17435" xr:uid="{B9E062EB-B465-4C28-A553-8EDE04AEBEF7}"/>
    <cellStyle name="Note 14 7 3 2 5" xfId="25447" xr:uid="{C7870A20-171A-4960-9046-D5EF94B241C4}"/>
    <cellStyle name="Note 14 7 3 2 6" xfId="33265" xr:uid="{B8E86D9E-097C-4346-B5B7-1AE3926419E1}"/>
    <cellStyle name="Note 14 7 3 2 7" xfId="41226" xr:uid="{9458B37C-6FF9-4FC6-AF02-A03F12C01682}"/>
    <cellStyle name="Note 14 7 3 3" xfId="1687" xr:uid="{113C0E3C-B8AC-47E1-A519-CBE70A0CC086}"/>
    <cellStyle name="Note 14 7 3 3 2" xfId="5776" xr:uid="{FF418380-2D01-47BE-88E0-370321591061}"/>
    <cellStyle name="Note 14 7 3 3 2 2" xfId="13991" xr:uid="{8948F8FE-5295-4E38-BE83-535C24C4218A}"/>
    <cellStyle name="Note 14 7 3 3 2 3" xfId="21855" xr:uid="{FAEBDB65-E98F-46FD-AF6F-7331F00F54ED}"/>
    <cellStyle name="Note 14 7 3 3 2 4" xfId="29835" xr:uid="{9DC0C567-E560-4BF5-B1F6-3B65487E3CDA}"/>
    <cellStyle name="Note 14 7 3 3 2 5" xfId="37662" xr:uid="{657DA17C-5CA8-40C2-A8F0-BBAEC462FF19}"/>
    <cellStyle name="Note 14 7 3 3 2 6" xfId="45615" xr:uid="{372AE4FD-6B99-441D-BFCE-0F0ED1951DF7}"/>
    <cellStyle name="Note 14 7 3 3 3" xfId="9914" xr:uid="{797DC5E3-A8DE-4C3B-AB7C-2B85E4E0CCA7}"/>
    <cellStyle name="Note 14 7 3 3 4" xfId="17778" xr:uid="{AF4FD787-EE56-4B3A-A8FE-10A05332F7DE}"/>
    <cellStyle name="Note 14 7 3 3 5" xfId="25787" xr:uid="{1AB1EC74-9723-4376-934A-BC1D301A9451}"/>
    <cellStyle name="Note 14 7 3 3 6" xfId="33608" xr:uid="{00BC379A-015A-48F5-845D-49062431496F}"/>
    <cellStyle name="Note 14 7 3 3 7" xfId="41569" xr:uid="{8869D60B-1617-4022-BE1B-3646876C5A77}"/>
    <cellStyle name="Note 14 7 3 4" xfId="2022" xr:uid="{F86BC3DA-F76D-47A3-B306-828C85D726DF}"/>
    <cellStyle name="Note 14 7 3 4 2" xfId="6096" xr:uid="{A074B185-F135-49CF-8B04-622D95BCCDCD}"/>
    <cellStyle name="Note 14 7 3 4 2 2" xfId="14311" xr:uid="{50581E32-91F4-47A9-B8B8-8075477B9D64}"/>
    <cellStyle name="Note 14 7 3 4 2 3" xfId="22175" xr:uid="{47C290F2-EFB6-4E27-89EE-24ABAFC9B938}"/>
    <cellStyle name="Note 14 7 3 4 2 4" xfId="30155" xr:uid="{9C87E710-D1F4-4496-AE7C-E0A81968DCB7}"/>
    <cellStyle name="Note 14 7 3 4 2 5" xfId="37982" xr:uid="{A6CA941B-832F-4C5E-9745-7281B70DA55F}"/>
    <cellStyle name="Note 14 7 3 4 2 6" xfId="45935" xr:uid="{821B45F4-6781-4862-83F5-ED4E81B28BEF}"/>
    <cellStyle name="Note 14 7 3 4 3" xfId="10248" xr:uid="{3179DB31-AEFE-43DB-AB98-120C47C71E54}"/>
    <cellStyle name="Note 14 7 3 4 4" xfId="18113" xr:uid="{F021C05B-DB68-4189-9DDB-A81183E19166}"/>
    <cellStyle name="Note 14 7 3 4 5" xfId="26120" xr:uid="{DF5A4065-4122-4378-B1CD-D3F5C584447E}"/>
    <cellStyle name="Note 14 7 3 4 6" xfId="33943" xr:uid="{CF670BA8-A2BC-49ED-B16B-0395D20D4849}"/>
    <cellStyle name="Note 14 7 3 4 7" xfId="41904" xr:uid="{1AF2B394-421A-4E28-8454-9344BA8971DE}"/>
    <cellStyle name="Note 14 7 3 5" xfId="2341" xr:uid="{C1B1B320-9C2F-4C1D-A06A-1728F09F75D5}"/>
    <cellStyle name="Note 14 7 3 5 2" xfId="6407" xr:uid="{5C85AF8E-321A-4174-AB54-5C4CEAA07C1B}"/>
    <cellStyle name="Note 14 7 3 5 2 2" xfId="14622" xr:uid="{6C07E420-7725-48C0-AEE6-1E0602AA174D}"/>
    <cellStyle name="Note 14 7 3 5 2 3" xfId="22486" xr:uid="{1B1C8F0E-F982-4B7A-AD16-5A832A592494}"/>
    <cellStyle name="Note 14 7 3 5 2 4" xfId="30466" xr:uid="{A581507F-579E-44DF-99EE-6B4C15AC1D4C}"/>
    <cellStyle name="Note 14 7 3 5 2 5" xfId="38293" xr:uid="{5ABB6282-39E7-4385-8A28-09415972D72B}"/>
    <cellStyle name="Note 14 7 3 5 2 6" xfId="46246" xr:uid="{596F81FC-B6C4-461B-92EB-AA2C8E5244C4}"/>
    <cellStyle name="Note 14 7 3 5 3" xfId="10567" xr:uid="{54269363-2087-472A-B794-825DD1FE777B}"/>
    <cellStyle name="Note 14 7 3 5 4" xfId="18432" xr:uid="{2503FEAB-0542-48C5-AB78-EFB0504FD61F}"/>
    <cellStyle name="Note 14 7 3 5 5" xfId="26437" xr:uid="{4B0D70E6-F1D5-4183-AB7F-52F74614F024}"/>
    <cellStyle name="Note 14 7 3 5 6" xfId="34262" xr:uid="{B680915C-553E-4BA1-A4BD-EA505C5C9BEB}"/>
    <cellStyle name="Note 14 7 3 5 7" xfId="42223" xr:uid="{E4F81BC9-37EE-43D9-9CFA-86E1ADE8FB7E}"/>
    <cellStyle name="Note 14 7 3 6" xfId="2671" xr:uid="{B9238AD1-8DDF-4590-952F-6381894FAFEF}"/>
    <cellStyle name="Note 14 7 3 6 2" xfId="6721" xr:uid="{D1936201-FD8B-4BD3-854D-8E953E8B106F}"/>
    <cellStyle name="Note 14 7 3 6 2 2" xfId="14936" xr:uid="{F5CE7234-0685-4857-AC89-500DC14AEB7A}"/>
    <cellStyle name="Note 14 7 3 6 2 3" xfId="22800" xr:uid="{D1B9E2C4-2E23-4DDF-BF7B-4B7D4F15E77D}"/>
    <cellStyle name="Note 14 7 3 6 2 4" xfId="30780" xr:uid="{0EE6B626-6523-4108-AA76-1AE80826F99E}"/>
    <cellStyle name="Note 14 7 3 6 2 5" xfId="38607" xr:uid="{9C8BC835-C955-4D73-BA49-19AC86B2706F}"/>
    <cellStyle name="Note 14 7 3 6 2 6" xfId="46560" xr:uid="{18AADE25-CDF4-46B6-90A4-6EDA05CFD0D3}"/>
    <cellStyle name="Note 14 7 3 6 3" xfId="10897" xr:uid="{F3B2457B-5C82-41CC-9B25-6BED51678635}"/>
    <cellStyle name="Note 14 7 3 6 4" xfId="18762" xr:uid="{536FD958-8007-4C00-9F43-C4F564434DA5}"/>
    <cellStyle name="Note 14 7 3 6 5" xfId="26765" xr:uid="{788F903D-B11E-4B7D-B748-6CE88E1E7CE2}"/>
    <cellStyle name="Note 14 7 3 6 6" xfId="34592" xr:uid="{701DDEA0-2F92-4EAD-BB21-76775CA24C1D}"/>
    <cellStyle name="Note 14 7 3 6 7" xfId="42553" xr:uid="{37C175E6-064E-4EB3-85E2-29F6EE1B11B5}"/>
    <cellStyle name="Note 14 7 3 7" xfId="2983" xr:uid="{5358CF90-8A26-4892-ADD2-CCE0CCC6F752}"/>
    <cellStyle name="Note 14 7 3 7 2" xfId="7026" xr:uid="{49694718-726D-43BA-8202-CE3211D9C717}"/>
    <cellStyle name="Note 14 7 3 7 2 2" xfId="15241" xr:uid="{1775BFF2-4E8E-4A1A-AFC1-0A8704EF7081}"/>
    <cellStyle name="Note 14 7 3 7 2 3" xfId="23105" xr:uid="{58F78468-5778-439D-AAF1-B40856EB8A01}"/>
    <cellStyle name="Note 14 7 3 7 2 4" xfId="31085" xr:uid="{DAB20C70-37CA-470E-9C2E-6E8EDDD5E90A}"/>
    <cellStyle name="Note 14 7 3 7 2 5" xfId="38912" xr:uid="{9D36673A-5B19-496F-97EF-224EE10F0016}"/>
    <cellStyle name="Note 14 7 3 7 2 6" xfId="46865" xr:uid="{B71732A3-6FD7-44B8-8835-43FFF144DCBD}"/>
    <cellStyle name="Note 14 7 3 7 3" xfId="11208" xr:uid="{21731B7A-24EA-42F8-9F39-49C16242F3D2}"/>
    <cellStyle name="Note 14 7 3 7 4" xfId="19074" xr:uid="{4AA1ADC1-6D87-4380-9117-D6E3F981DB75}"/>
    <cellStyle name="Note 14 7 3 7 5" xfId="27075" xr:uid="{523FFBFB-6595-4CE8-ADED-5FC2C564CD52}"/>
    <cellStyle name="Note 14 7 3 7 6" xfId="34904" xr:uid="{7A398035-DD2A-49C1-9A26-6CC81DD33F3F}"/>
    <cellStyle name="Note 14 7 3 7 7" xfId="42865" xr:uid="{B6CA771D-A4AF-4AA2-84BA-9F7A64461C39}"/>
    <cellStyle name="Note 14 7 3 8" xfId="3304" xr:uid="{E5521DA7-DF23-45B8-BBBD-35B91FC81693}"/>
    <cellStyle name="Note 14 7 3 8 2" xfId="7332" xr:uid="{451AF9EA-73CC-438E-B130-CDF7202113E6}"/>
    <cellStyle name="Note 14 7 3 8 2 2" xfId="15547" xr:uid="{C72BCE2B-FE8C-49CE-9EB9-9ECDB8316BA3}"/>
    <cellStyle name="Note 14 7 3 8 2 3" xfId="23411" xr:uid="{25F74658-7884-4A13-8904-B15A44C034B3}"/>
    <cellStyle name="Note 14 7 3 8 2 4" xfId="31391" xr:uid="{4FC96409-6539-4FBD-9782-8182CE95FC6E}"/>
    <cellStyle name="Note 14 7 3 8 2 5" xfId="39218" xr:uid="{D93A7729-7967-4982-95DD-A378315D06B1}"/>
    <cellStyle name="Note 14 7 3 8 2 6" xfId="47171" xr:uid="{5C024B1F-4E23-4E08-BC60-34FCC3356EFE}"/>
    <cellStyle name="Note 14 7 3 8 3" xfId="11528" xr:uid="{AAF70775-F0BD-4CDD-8872-6DD18A09F686}"/>
    <cellStyle name="Note 14 7 3 8 4" xfId="19395" xr:uid="{5346E218-B311-4FF0-93A0-4C93301D22F4}"/>
    <cellStyle name="Note 14 7 3 8 5" xfId="27395" xr:uid="{A45E9824-8167-469F-9588-C7D26A5F5D95}"/>
    <cellStyle name="Note 14 7 3 8 6" xfId="35225" xr:uid="{22EE5A1F-1702-49C6-9B49-91FE03ED3D29}"/>
    <cellStyle name="Note 14 7 3 8 7" xfId="43186" xr:uid="{FD842CF9-4362-4984-B615-AA0AAF88E77F}"/>
    <cellStyle name="Note 14 7 3 9" xfId="3597" xr:uid="{2BFA8FED-AB1C-43D3-91B7-5707D750B675}"/>
    <cellStyle name="Note 14 7 3 9 2" xfId="7625" xr:uid="{58A37315-60BA-42E7-B1D2-A76982128C71}"/>
    <cellStyle name="Note 14 7 3 9 2 2" xfId="15840" xr:uid="{8D59D905-AD87-4DF7-9F0B-416E2C190A78}"/>
    <cellStyle name="Note 14 7 3 9 2 3" xfId="23704" xr:uid="{93D64C26-9E94-42EF-93D0-922DF65EA036}"/>
    <cellStyle name="Note 14 7 3 9 2 4" xfId="31684" xr:uid="{3870C3BB-8D60-41A1-9F71-55C71DBC14BC}"/>
    <cellStyle name="Note 14 7 3 9 2 5" xfId="39511" xr:uid="{11A00169-B16B-4F0B-8DC4-B9898B3160F3}"/>
    <cellStyle name="Note 14 7 3 9 2 6" xfId="47464" xr:uid="{CB194649-64CF-4937-886C-9F7DAB5D912E}"/>
    <cellStyle name="Note 14 7 3 9 3" xfId="11821" xr:uid="{1E399F1C-C416-4B3B-9D74-A5F6A99C7FDC}"/>
    <cellStyle name="Note 14 7 3 9 4" xfId="19688" xr:uid="{D446DC8D-750D-4959-B17A-70678B7B3B89}"/>
    <cellStyle name="Note 14 7 3 9 5" xfId="27688" xr:uid="{5D67C702-721B-4A04-8619-AA8CFDD2440A}"/>
    <cellStyle name="Note 14 7 3 9 6" xfId="35518" xr:uid="{42282DBA-537A-495B-959E-787CC80DE6EE}"/>
    <cellStyle name="Note 14 7 3 9 7" xfId="43479" xr:uid="{C918A3A1-62D4-4262-A22E-BF0E4CF101EE}"/>
    <cellStyle name="Note 14 7 4" xfId="759" xr:uid="{8C380A16-C9DD-4B6D-A236-F2F1D0B3A810}"/>
    <cellStyle name="Note 14 7 4 10" xfId="2592" xr:uid="{11E153FF-B0D7-4E88-86AE-BC6F63AA56D4}"/>
    <cellStyle name="Note 14 7 4 10 2" xfId="6643" xr:uid="{4D2AB537-B3A4-44DC-9268-7EA4BB4722E3}"/>
    <cellStyle name="Note 14 7 4 10 2 2" xfId="14858" xr:uid="{CC18F2FB-8AE5-434B-B03E-7F8BBDBB475E}"/>
    <cellStyle name="Note 14 7 4 10 2 3" xfId="22722" xr:uid="{7CD6C1BC-713E-4182-B6D6-E73BC90FB190}"/>
    <cellStyle name="Note 14 7 4 10 2 4" xfId="30702" xr:uid="{49BA009E-E9DA-495C-B91B-323A7156AA7A}"/>
    <cellStyle name="Note 14 7 4 10 2 5" xfId="38529" xr:uid="{8CA8955B-5843-4D71-8C92-FB74F435270C}"/>
    <cellStyle name="Note 14 7 4 10 2 6" xfId="46482" xr:uid="{E3ADCE02-744D-40C9-9CC5-B9F04621A7D9}"/>
    <cellStyle name="Note 14 7 4 10 3" xfId="10818" xr:uid="{F8B8BFE3-3C34-465E-BE55-165AE6EE6E5E}"/>
    <cellStyle name="Note 14 7 4 10 4" xfId="18683" xr:uid="{94B6F108-2B7F-4C41-A8EB-EF2D9388D528}"/>
    <cellStyle name="Note 14 7 4 10 5" xfId="26686" xr:uid="{BAF2F484-497F-4FA2-ABA5-67C7367735AC}"/>
    <cellStyle name="Note 14 7 4 10 6" xfId="34513" xr:uid="{A644C890-226F-433A-925D-C241BA9221B8}"/>
    <cellStyle name="Note 14 7 4 10 7" xfId="42474" xr:uid="{7DA8DA00-1F6D-4823-ADD0-99EE8131B816}"/>
    <cellStyle name="Note 14 7 4 11" xfId="1268" xr:uid="{FC89C34E-5CDC-473C-AF5F-35B5BD1E9D0C}"/>
    <cellStyle name="Note 14 7 4 11 2" xfId="5388" xr:uid="{7D3C1673-9E4C-4DBB-9A3E-3BB4D68230DF}"/>
    <cellStyle name="Note 14 7 4 11 2 2" xfId="13603" xr:uid="{3DFB926D-35CD-414D-8946-AE0CE276D45C}"/>
    <cellStyle name="Note 14 7 4 11 2 3" xfId="21467" xr:uid="{187D485E-7E54-4578-A786-7667A2C514F6}"/>
    <cellStyle name="Note 14 7 4 11 2 4" xfId="29447" xr:uid="{0D92F1E8-8B50-4141-8D64-139C312860A7}"/>
    <cellStyle name="Note 14 7 4 11 2 5" xfId="37274" xr:uid="{34A0CADE-139E-4A3F-8EE8-7CB45DAEA626}"/>
    <cellStyle name="Note 14 7 4 11 2 6" xfId="45227" xr:uid="{CDE3EF3F-04D4-4D5B-91CC-41E8BA010D92}"/>
    <cellStyle name="Note 14 7 4 11 3" xfId="9497" xr:uid="{6600BBB3-ABFD-4E43-B282-BACC33D68E85}"/>
    <cellStyle name="Note 14 7 4 11 4" xfId="17359" xr:uid="{E57B6E6A-52F7-4133-BF52-3F0B6576F443}"/>
    <cellStyle name="Note 14 7 4 11 5" xfId="25373" xr:uid="{D46D7608-2FD1-4C47-9AE6-6078E6206072}"/>
    <cellStyle name="Note 14 7 4 11 6" xfId="33189" xr:uid="{5BDA501C-9A10-4B8D-9036-25AB3C7E0A5E}"/>
    <cellStyle name="Note 14 7 4 11 7" xfId="41150" xr:uid="{CBA64C60-163D-42D4-8BA5-8BD45DE982F0}"/>
    <cellStyle name="Note 14 7 4 12" xfId="3233" xr:uid="{67BA14C9-F002-40A8-8DDE-73EC47803D05}"/>
    <cellStyle name="Note 14 7 4 12 2" xfId="7262" xr:uid="{25B941FD-3D87-4B23-B60D-FF388612C06D}"/>
    <cellStyle name="Note 14 7 4 12 2 2" xfId="15477" xr:uid="{FE3EBE9D-0FE0-4BCE-9DF8-249ACB1FA32F}"/>
    <cellStyle name="Note 14 7 4 12 2 3" xfId="23341" xr:uid="{EC05E38F-A342-43FF-9847-0FB651ACF1A9}"/>
    <cellStyle name="Note 14 7 4 12 2 4" xfId="31321" xr:uid="{D20F2B34-9B50-4E22-9AD6-5B128530FCDB}"/>
    <cellStyle name="Note 14 7 4 12 2 5" xfId="39148" xr:uid="{15AC2B46-4B85-4440-807A-24B1E681D7F2}"/>
    <cellStyle name="Note 14 7 4 12 2 6" xfId="47101" xr:uid="{F086DB69-A3C3-4450-8E08-91DD22D30A60}"/>
    <cellStyle name="Note 14 7 4 12 3" xfId="11457" xr:uid="{31333FA8-284A-4AA6-8D7D-599F3DD1A508}"/>
    <cellStyle name="Note 14 7 4 12 4" xfId="19324" xr:uid="{B265C8EA-F266-42FD-BD63-4D70AAC5FD2D}"/>
    <cellStyle name="Note 14 7 4 12 5" xfId="27324" xr:uid="{14D014B6-A368-41BE-9449-1669F0F064B2}"/>
    <cellStyle name="Note 14 7 4 12 6" xfId="35154" xr:uid="{F276A07F-6574-4AD4-B3BB-B33B7865A4CB}"/>
    <cellStyle name="Note 14 7 4 12 7" xfId="43115" xr:uid="{E214E68F-5DA9-4D69-95D5-A206C224C15B}"/>
    <cellStyle name="Note 14 7 4 13" xfId="4960" xr:uid="{5014E7D5-9D90-408B-8EC8-DC02679E2392}"/>
    <cellStyle name="Note 14 7 4 13 2" xfId="13178" xr:uid="{DBD74951-3FC8-4DE1-A4F6-80513C23165D}"/>
    <cellStyle name="Note 14 7 4 13 3" xfId="21044" xr:uid="{1351A2DB-B955-41AD-96BD-82DB437B2D2E}"/>
    <cellStyle name="Note 14 7 4 13 4" xfId="29027" xr:uid="{A400CB7C-FA83-4D7D-AA91-2F1E39C693F0}"/>
    <cellStyle name="Note 14 7 4 13 5" xfId="36858" xr:uid="{9D10160C-3FAE-4F39-B9C8-9E7591D774AB}"/>
    <cellStyle name="Note 14 7 4 13 6" xfId="44811" xr:uid="{63989EEA-8936-4F6C-BC16-C1312C41CE94}"/>
    <cellStyle name="Note 14 7 4 14" xfId="9004" xr:uid="{8053D812-B411-4CA7-ACFC-EE3F2C475B3F}"/>
    <cellStyle name="Note 14 7 4 15" xfId="9041" xr:uid="{73D707A7-2901-4D74-93B5-EABC087164DC}"/>
    <cellStyle name="Note 14 7 4 16" xfId="24902" xr:uid="{8FF77A61-84D0-4164-BDA6-F64F0D400338}"/>
    <cellStyle name="Note 14 7 4 17" xfId="329" xr:uid="{4CD44C17-1933-4725-9221-BD381EE40C76}"/>
    <cellStyle name="Note 14 7 4 18" xfId="40704" xr:uid="{6AC434DF-8F8B-4321-A0E7-052D56F6F3EA}"/>
    <cellStyle name="Note 14 7 4 2" xfId="1193" xr:uid="{8BC51195-9004-41F0-9CC8-ECA68EDE466D}"/>
    <cellStyle name="Note 14 7 4 2 2" xfId="5318" xr:uid="{AD4FCA86-CFD9-46B3-844B-60580C63F6ED}"/>
    <cellStyle name="Note 14 7 4 2 2 2" xfId="13533" xr:uid="{F4E639D9-26EE-4585-A9D0-9561BD1113CA}"/>
    <cellStyle name="Note 14 7 4 2 2 3" xfId="21397" xr:uid="{970D0EAD-B57C-468E-B1F1-CA5B900FF627}"/>
    <cellStyle name="Note 14 7 4 2 2 4" xfId="29377" xr:uid="{C84F4D89-4516-45BA-9501-5BADB3D5F741}"/>
    <cellStyle name="Note 14 7 4 2 2 5" xfId="37204" xr:uid="{F09E5AE6-9D4F-42DA-B379-DB29F0B2FB4A}"/>
    <cellStyle name="Note 14 7 4 2 2 6" xfId="45157" xr:uid="{7FD50BB6-6CCD-4E03-8946-267FCE74D56B}"/>
    <cellStyle name="Note 14 7 4 2 3" xfId="9422" xr:uid="{0F1786B4-CBEE-4CF8-B334-79D6FEBD5404}"/>
    <cellStyle name="Note 14 7 4 2 4" xfId="17284" xr:uid="{96E058CC-EDE8-445A-8DD6-9F2B877D98D4}"/>
    <cellStyle name="Note 14 7 4 2 5" xfId="25299" xr:uid="{DD64CF4B-7054-4A6F-AD02-1CF046B3EC99}"/>
    <cellStyle name="Note 14 7 4 2 6" xfId="33114" xr:uid="{607C5B9D-E2AA-4ADA-BA8D-24B1AF4771EC}"/>
    <cellStyle name="Note 14 7 4 2 7" xfId="41075" xr:uid="{46E1B6B6-2C9C-4241-AC4B-D6EB98E82FB9}"/>
    <cellStyle name="Note 14 7 4 3" xfId="663" xr:uid="{E1BD3420-F642-4375-A933-6071BFF6FB33}"/>
    <cellStyle name="Note 14 7 4 3 2" xfId="4869" xr:uid="{B70FD7AB-069D-4FCD-9817-E2CE1D3213D8}"/>
    <cellStyle name="Note 14 7 4 3 2 2" xfId="13089" xr:uid="{B58D6BB5-8E7C-4053-9AB7-9E366CCEDBA5}"/>
    <cellStyle name="Note 14 7 4 3 2 3" xfId="20956" xr:uid="{9359BF05-7BA0-404F-9745-D5B86C9A77A8}"/>
    <cellStyle name="Note 14 7 4 3 2 4" xfId="28944" xr:uid="{518013A5-75E2-444E-AD3B-322FD58A3F19}"/>
    <cellStyle name="Note 14 7 4 3 2 5" xfId="36776" xr:uid="{A6C92553-FF61-48BD-9BD2-C4B474AC97BA}"/>
    <cellStyle name="Note 14 7 4 3 2 6" xfId="44729" xr:uid="{3AA25CBD-2F78-4E5D-882E-E951DE4F31F0}"/>
    <cellStyle name="Note 14 7 4 3 3" xfId="8913" xr:uid="{9548D4CC-DE09-4AF8-B7C7-97BDAFF9A52A}"/>
    <cellStyle name="Note 14 7 4 3 4" xfId="9477" xr:uid="{35E9F8DD-A06D-403C-93C7-D80382FCD741}"/>
    <cellStyle name="Note 14 7 4 3 5" xfId="24815" xr:uid="{1CAE96D2-8BAD-4A44-A380-6A730D2DEFE0}"/>
    <cellStyle name="Note 14 7 4 3 6" xfId="21034" xr:uid="{C5DFC85D-5DFC-4938-AC72-E84CDE232318}"/>
    <cellStyle name="Note 14 7 4 3 7" xfId="40620" xr:uid="{14F424B4-0597-4BE0-938A-D06AF151C926}"/>
    <cellStyle name="Note 14 7 4 4" xfId="591" xr:uid="{18FDECED-36BF-447B-8EFE-6355244A50CB}"/>
    <cellStyle name="Note 14 7 4 4 2" xfId="4799" xr:uid="{4B491C90-7EF2-4431-A62D-BD33975CA6A0}"/>
    <cellStyle name="Note 14 7 4 4 2 2" xfId="13020" xr:uid="{D3AFEB76-6208-438C-8781-195551B6A85C}"/>
    <cellStyle name="Note 14 7 4 4 2 3" xfId="20888" xr:uid="{7C0E8462-92A9-4632-8309-1AA0367E6176}"/>
    <cellStyle name="Note 14 7 4 4 2 4" xfId="28880" xr:uid="{2DCAE418-5BB8-41C1-B268-342D0DE222F9}"/>
    <cellStyle name="Note 14 7 4 4 2 5" xfId="36712" xr:uid="{371D4C3D-64BF-4D39-9F54-DCF5B54CE8A1}"/>
    <cellStyle name="Note 14 7 4 4 2 6" xfId="44667" xr:uid="{935CA105-5865-4C25-9F28-EE0B874B82C9}"/>
    <cellStyle name="Note 14 7 4 4 3" xfId="8843" xr:uid="{AD617D60-3EC6-4B27-AA1B-520377AA098B}"/>
    <cellStyle name="Note 14 7 4 4 4" xfId="9301" xr:uid="{B0414556-01E6-49D3-A38A-6BF073C6E6B4}"/>
    <cellStyle name="Note 14 7 4 4 5" xfId="307" xr:uid="{D0599E6A-B4FA-4CD0-8985-82893D0205CD}"/>
    <cellStyle name="Note 14 7 4 4 6" xfId="28637" xr:uid="{992397D8-2875-4790-8D9A-37FEBB12B874}"/>
    <cellStyle name="Note 14 7 4 4 7" xfId="29053" xr:uid="{42B39FAF-FD72-435D-BA58-3A99CFAAD2F2}"/>
    <cellStyle name="Note 14 7 4 5" xfId="627" xr:uid="{458FC1D5-6751-400D-BA7A-8625A8AF9CD6}"/>
    <cellStyle name="Note 14 7 4 5 2" xfId="4835" xr:uid="{68E3FB7A-6031-47BE-926E-64ECF8A2ECA8}"/>
    <cellStyle name="Note 14 7 4 5 2 2" xfId="13055" xr:uid="{F7094362-FA93-4ECF-B1DA-D8F79937E194}"/>
    <cellStyle name="Note 14 7 4 5 2 3" xfId="20922" xr:uid="{1766BDEC-886F-4CD4-81D0-634AF4B36D03}"/>
    <cellStyle name="Note 14 7 4 5 2 4" xfId="28911" xr:uid="{90BAD89C-A0A4-4236-ACA6-6E3248588605}"/>
    <cellStyle name="Note 14 7 4 5 2 5" xfId="36743" xr:uid="{AD26C835-F197-4F5E-AFDD-332E2AC7F96B}"/>
    <cellStyle name="Note 14 7 4 5 2 6" xfId="44696" xr:uid="{F7EE6F7D-0A26-4D4F-BFC1-8BCA11B402D0}"/>
    <cellStyle name="Note 14 7 4 5 3" xfId="8877" xr:uid="{E2F3F350-A22F-4B63-84FC-5D6054624B12}"/>
    <cellStyle name="Note 14 7 4 5 4" xfId="12678" xr:uid="{ADEDD33F-DEE6-477E-BF1F-72D9071A58DD}"/>
    <cellStyle name="Note 14 7 4 5 5" xfId="284" xr:uid="{77AD3127-2439-42FD-AAFC-E0FFBBB9EBD3}"/>
    <cellStyle name="Note 14 7 4 5 6" xfId="25002" xr:uid="{6B3B1D0D-F8D0-4150-8E81-3E866233B4D2}"/>
    <cellStyle name="Note 14 7 4 5 7" xfId="21035" xr:uid="{9FDAB630-D0CA-42FC-8714-0967AFBA9761}"/>
    <cellStyle name="Note 14 7 4 6" xfId="604" xr:uid="{AAD3A27C-8FD9-4B16-B5FD-69C04D204089}"/>
    <cellStyle name="Note 14 7 4 6 2" xfId="4812" xr:uid="{05088917-728B-463B-9A6A-E54EB2C6C2F0}"/>
    <cellStyle name="Note 14 7 4 6 2 2" xfId="13033" xr:uid="{BE3CB81F-61C5-4056-8841-95BF7E3D7E3E}"/>
    <cellStyle name="Note 14 7 4 6 2 3" xfId="20901" xr:uid="{C5B18475-050B-47B9-B16B-B64C9B83A4FB}"/>
    <cellStyle name="Note 14 7 4 6 2 4" xfId="28893" xr:uid="{1A828417-3DC0-4996-B687-96156B9336D4}"/>
    <cellStyle name="Note 14 7 4 6 2 5" xfId="36725" xr:uid="{E241B89B-DC4F-4BAF-96C2-A3E96712280A}"/>
    <cellStyle name="Note 14 7 4 6 2 6" xfId="44680" xr:uid="{5D229578-2C37-4A01-B6A5-3F1CE105B98E}"/>
    <cellStyle name="Note 14 7 4 6 3" xfId="8856" xr:uid="{2790F1F5-5103-428D-B213-CF32567B1978}"/>
    <cellStyle name="Note 14 7 4 6 4" xfId="9892" xr:uid="{DCE1F749-E96E-4CBA-BDD5-807DE11C9105}"/>
    <cellStyle name="Note 14 7 4 6 5" xfId="8773" xr:uid="{65A047AC-F739-40FE-8BF4-BFA241DCE369}"/>
    <cellStyle name="Note 14 7 4 6 6" xfId="25426" xr:uid="{86C8D0F2-93EB-4C71-B266-A901538C068B}"/>
    <cellStyle name="Note 14 7 4 6 7" xfId="21038" xr:uid="{9ED34B68-9EE6-49E0-A0C6-04B6942F555F}"/>
    <cellStyle name="Note 14 7 4 7" xfId="615" xr:uid="{45A1168C-EF97-452A-8D79-C1C5A4CCA2C0}"/>
    <cellStyle name="Note 14 7 4 7 2" xfId="4823" xr:uid="{1B45FE82-8D88-4299-9995-A62123991E28}"/>
    <cellStyle name="Note 14 7 4 7 2 2" xfId="13044" xr:uid="{1002559C-7847-489A-B61B-AEADF5FF4824}"/>
    <cellStyle name="Note 14 7 4 7 2 3" xfId="20912" xr:uid="{AF854B7F-9F2F-4FE6-8B2E-9075C837D38D}"/>
    <cellStyle name="Note 14 7 4 7 2 4" xfId="28903" xr:uid="{D22CBAFD-C2D7-46B9-887B-178EBEB43BDD}"/>
    <cellStyle name="Note 14 7 4 7 2 5" xfId="36735" xr:uid="{5BF1926F-BE52-4A54-99BC-5D491FB0854E}"/>
    <cellStyle name="Note 14 7 4 7 2 6" xfId="44689" xr:uid="{BBE0362B-B7E1-4315-9967-ED483DAE3EA5}"/>
    <cellStyle name="Note 14 7 4 7 3" xfId="8866" xr:uid="{7D2C6E15-9ADE-4988-A647-277F66F9B0B0}"/>
    <cellStyle name="Note 14 7 4 7 4" xfId="11383" xr:uid="{2F7039EA-FA1C-4639-820D-ACA0664FB48E}"/>
    <cellStyle name="Note 14 7 4 7 5" xfId="265" xr:uid="{1C79F115-89CF-44DC-A147-F9847FEF5C57}"/>
    <cellStyle name="Note 14 7 4 7 6" xfId="26611" xr:uid="{BD4DA21F-6E87-4898-8B15-57906FFDC578}"/>
    <cellStyle name="Note 14 7 4 7 7" xfId="348" xr:uid="{E8A9C9D5-9149-41FD-956A-E64815100A70}"/>
    <cellStyle name="Note 14 7 4 8" xfId="659" xr:uid="{F5CC089B-4786-475F-ADFA-DBE553688EBF}"/>
    <cellStyle name="Note 14 7 4 8 2" xfId="4865" xr:uid="{DF9EED9B-BDE8-4772-A3C0-4C74E816EB37}"/>
    <cellStyle name="Note 14 7 4 8 2 2" xfId="13085" xr:uid="{51D48186-5885-49EE-B34A-966E460AABDF}"/>
    <cellStyle name="Note 14 7 4 8 2 3" xfId="20952" xr:uid="{D38FD4FF-8856-42D7-993F-BC06B12ADEED}"/>
    <cellStyle name="Note 14 7 4 8 2 4" xfId="28940" xr:uid="{82458DD4-A527-49FD-A0D4-84735FFC8034}"/>
    <cellStyle name="Note 14 7 4 8 2 5" xfId="36772" xr:uid="{8D692A1A-BE4F-4146-B153-4FDEDFC53EFB}"/>
    <cellStyle name="Note 14 7 4 8 2 6" xfId="44725" xr:uid="{150234CF-87AD-4A6C-9DCE-0BD621D1DE89}"/>
    <cellStyle name="Note 14 7 4 8 3" xfId="8909" xr:uid="{3DAE7200-1E4C-4EC3-B0B8-F8E3D08B0EC7}"/>
    <cellStyle name="Note 14 7 4 8 4" xfId="10492" xr:uid="{B22BBFB3-7054-419A-A2C3-CBC69B3B4513}"/>
    <cellStyle name="Note 14 7 4 8 5" xfId="24811" xr:uid="{A5CD9D39-284C-448E-89E5-D47293CCEED0}"/>
    <cellStyle name="Note 14 7 4 8 6" xfId="25705" xr:uid="{B6D2D85D-64EF-4A14-B3D2-11532F6C82F2}"/>
    <cellStyle name="Note 14 7 4 8 7" xfId="40616" xr:uid="{EC43DE1B-94F1-4C8B-B28E-1F6FF6FDE1A0}"/>
    <cellStyle name="Note 14 7 4 9" xfId="526" xr:uid="{E8ADD289-AAA8-47B3-B912-BE0C8AEB6C2C}"/>
    <cellStyle name="Note 14 7 4 9 2" xfId="4734" xr:uid="{594E8DF0-50D9-4D01-AF09-E0322DB3C80A}"/>
    <cellStyle name="Note 14 7 4 9 2 2" xfId="12955" xr:uid="{7AF51C94-4136-4156-A708-116B4AC29F74}"/>
    <cellStyle name="Note 14 7 4 9 2 3" xfId="20823" xr:uid="{FE0E4EE9-0320-45FA-8CC5-84D7FEB81B63}"/>
    <cellStyle name="Note 14 7 4 9 2 4" xfId="28815" xr:uid="{B0D37D54-3F92-4854-A2E1-E85FC4E4239B}"/>
    <cellStyle name="Note 14 7 4 9 2 5" xfId="36647" xr:uid="{31EEF8F4-037A-4DAA-9BF8-748B12D38C1A}"/>
    <cellStyle name="Note 14 7 4 9 2 6" xfId="44602" xr:uid="{CA87A7E5-3059-4F9B-AAE5-CB2A839B068F}"/>
    <cellStyle name="Note 14 7 4 9 3" xfId="8778" xr:uid="{9882DCF8-ED5D-4870-A4E7-475FC7A1FC2D}"/>
    <cellStyle name="Note 14 7 4 9 4" xfId="8899" xr:uid="{BB0C6D79-F210-43B6-BD0D-3A5B04D35EAE}"/>
    <cellStyle name="Note 14 7 4 9 5" xfId="8771" xr:uid="{C533B549-AB92-460E-B74E-4B77FAC59BD9}"/>
    <cellStyle name="Note 14 7 4 9 6" xfId="25274" xr:uid="{FCE7B227-A387-432A-8515-4D77004E0475}"/>
    <cellStyle name="Note 14 7 4 9 7" xfId="24996" xr:uid="{EA83298F-C5BF-44D2-8D97-16A480EA71D6}"/>
    <cellStyle name="Note 14 7 5" xfId="757" xr:uid="{A8C409AD-9D24-44BF-B5FB-A559854E81F1}"/>
    <cellStyle name="Note 14 7 5 10" xfId="614" xr:uid="{D564B267-174F-40B9-8727-E6304A73BCE3}"/>
    <cellStyle name="Note 14 7 5 10 2" xfId="4822" xr:uid="{5FF059AA-F603-4C62-83D6-AAA9A642C17F}"/>
    <cellStyle name="Note 14 7 5 10 2 2" xfId="13043" xr:uid="{2633BF75-829F-463C-86D7-848E875A4682}"/>
    <cellStyle name="Note 14 7 5 10 2 3" xfId="20911" xr:uid="{A93EFFC3-0A5D-4170-98E8-F05F77EE5390}"/>
    <cellStyle name="Note 14 7 5 10 2 4" xfId="28902" xr:uid="{398B8E0E-E5AA-4E61-A215-613DF3F6C16F}"/>
    <cellStyle name="Note 14 7 5 10 2 5" xfId="36734" xr:uid="{5CBE4081-C7F7-4BE0-9EFC-A285E9CC2BE8}"/>
    <cellStyle name="Note 14 7 5 10 2 6" xfId="44688" xr:uid="{B8B02A4C-9DA4-44C6-AE6C-C9E86098E1BA}"/>
    <cellStyle name="Note 14 7 5 10 3" xfId="8865" xr:uid="{FB3BC342-3493-4EC9-9857-C28036AFAB0E}"/>
    <cellStyle name="Note 14 7 5 10 4" xfId="12290" xr:uid="{67024F0F-9681-4027-9B7E-99CC1A762846}"/>
    <cellStyle name="Note 14 7 5 10 5" xfId="9036" xr:uid="{2E79BCFC-CDBF-4630-8208-555100969599}"/>
    <cellStyle name="Note 14 7 5 10 6" xfId="27250" xr:uid="{D73985A6-678B-4AC0-AD4C-9AFC34CC3376}"/>
    <cellStyle name="Note 14 7 5 10 7" xfId="376" xr:uid="{FFDE762B-AFD4-46C2-8735-BE7CAE6622EA}"/>
    <cellStyle name="Note 14 7 5 11" xfId="2640" xr:uid="{048084DC-3812-433F-9094-035166037E8C}"/>
    <cellStyle name="Note 14 7 5 11 2" xfId="6690" xr:uid="{B418CC28-FAE6-4ED7-877E-DD35929C409F}"/>
    <cellStyle name="Note 14 7 5 11 2 2" xfId="14905" xr:uid="{0D7F3048-249A-4156-AFCF-670A422F2259}"/>
    <cellStyle name="Note 14 7 5 11 2 3" xfId="22769" xr:uid="{8458E42A-4FA8-4996-8A04-91898FEB2FFF}"/>
    <cellStyle name="Note 14 7 5 11 2 4" xfId="30749" xr:uid="{4811CCD5-9044-484D-B8D6-A7812B0BD54E}"/>
    <cellStyle name="Note 14 7 5 11 2 5" xfId="38576" xr:uid="{BA3D9C04-D3BA-40CB-AF26-CB40A3058E02}"/>
    <cellStyle name="Note 14 7 5 11 2 6" xfId="46529" xr:uid="{B749C8B0-41A5-4459-A084-1F6B1B9A22A6}"/>
    <cellStyle name="Note 14 7 5 11 3" xfId="10866" xr:uid="{76CCBA38-B9F0-4A05-8BD3-DECFCADE3C77}"/>
    <cellStyle name="Note 14 7 5 11 4" xfId="18731" xr:uid="{9016D679-A417-42B1-BDA6-4F16ED497901}"/>
    <cellStyle name="Note 14 7 5 11 5" xfId="26734" xr:uid="{5763801A-B544-44F9-940A-75480D779572}"/>
    <cellStyle name="Note 14 7 5 11 6" xfId="34561" xr:uid="{199E45FB-A31D-48CF-890B-EA8E5A48D94D}"/>
    <cellStyle name="Note 14 7 5 11 7" xfId="42522" xr:uid="{850146E3-7610-4AC6-80C6-3C4F106A283A}"/>
    <cellStyle name="Note 14 7 5 12" xfId="1153" xr:uid="{9F2066C7-DCD5-450A-89B8-78F39E0AB3EA}"/>
    <cellStyle name="Note 14 7 5 12 2" xfId="5280" xr:uid="{08C935EF-338D-4C5F-AEBF-E4AAB9752A6D}"/>
    <cellStyle name="Note 14 7 5 12 2 2" xfId="13495" xr:uid="{54BC5F10-E6B7-4AE1-BD8C-A3FAADBC6946}"/>
    <cellStyle name="Note 14 7 5 12 2 3" xfId="21359" xr:uid="{4E8404FE-E9C3-4165-9B5C-179EAF042D4B}"/>
    <cellStyle name="Note 14 7 5 12 2 4" xfId="29339" xr:uid="{0F8D364E-AB47-4358-A483-B76C642D23A1}"/>
    <cellStyle name="Note 14 7 5 12 2 5" xfId="37166" xr:uid="{D94095BB-1347-4E8A-BCD0-5273074A5896}"/>
    <cellStyle name="Note 14 7 5 12 2 6" xfId="45119" xr:uid="{B473266A-AA4B-416A-BF29-B9F2C6222B68}"/>
    <cellStyle name="Note 14 7 5 12 3" xfId="9382" xr:uid="{F1BBC0CE-6BED-402A-9A0F-40271CDE4E68}"/>
    <cellStyle name="Note 14 7 5 12 4" xfId="17244" xr:uid="{50D14F1F-559E-47B3-9C9C-32B196C1D5FA}"/>
    <cellStyle name="Note 14 7 5 12 5" xfId="25259" xr:uid="{39E05592-9BE9-4276-AD87-F9735ACD0B6E}"/>
    <cellStyle name="Note 14 7 5 12 6" xfId="33074" xr:uid="{9F89B280-16E4-4EEB-AB3C-413B4C9F48DD}"/>
    <cellStyle name="Note 14 7 5 12 7" xfId="41035" xr:uid="{079B92B1-1DB3-4DDA-8EE5-A46E18511444}"/>
    <cellStyle name="Note 14 7 5 13" xfId="4958" xr:uid="{B1E76CD5-4116-4237-BA7F-8058D2935BD1}"/>
    <cellStyle name="Note 14 7 5 13 2" xfId="13176" xr:uid="{CE331E4E-6809-4CD0-9F94-A46EF0CBCA3E}"/>
    <cellStyle name="Note 14 7 5 13 3" xfId="21042" xr:uid="{5C32834E-C594-4BD5-AC08-DA65B40FA999}"/>
    <cellStyle name="Note 14 7 5 13 4" xfId="29025" xr:uid="{E4E7137A-02CB-490F-9391-2EBB455A3940}"/>
    <cellStyle name="Note 14 7 5 13 5" xfId="36856" xr:uid="{3B8243C4-B4B9-4C97-BB27-4CE96056FAE6}"/>
    <cellStyle name="Note 14 7 5 13 6" xfId="44809" xr:uid="{74E25B05-2582-4B40-B92C-8B17BA1ACCCB}"/>
    <cellStyle name="Note 14 7 5 14" xfId="9002" xr:uid="{DD2F2328-D2F6-40DD-BB9E-3A51E9693E3F}"/>
    <cellStyle name="Note 14 7 5 15" xfId="379" xr:uid="{9D83C3D6-C248-4096-B54F-1FB37397F1EE}"/>
    <cellStyle name="Note 14 7 5 16" xfId="24900" xr:uid="{4C165941-302A-40CA-9B14-BD9AC41ECC0B}"/>
    <cellStyle name="Note 14 7 5 17" xfId="345" xr:uid="{A80744C0-DFA5-4143-AAF5-BDE6DB63B779}"/>
    <cellStyle name="Note 14 7 5 18" xfId="40702" xr:uid="{2C7BD847-9746-4D4B-9BB9-8DCFDC2B85E8}"/>
    <cellStyle name="Note 14 7 5 2" xfId="1191" xr:uid="{217933D9-A33D-467B-B09A-9480F82C94A8}"/>
    <cellStyle name="Note 14 7 5 2 2" xfId="5316" xr:uid="{DD2E3DE4-AF30-4463-9353-4D7C0B67B038}"/>
    <cellStyle name="Note 14 7 5 2 2 2" xfId="13531" xr:uid="{D73A66D8-CF2A-4436-A052-23C1FB65FCEF}"/>
    <cellStyle name="Note 14 7 5 2 2 3" xfId="21395" xr:uid="{01D2EFCF-CB28-4035-B8D4-9143AFEB22FF}"/>
    <cellStyle name="Note 14 7 5 2 2 4" xfId="29375" xr:uid="{40BE28C7-9F61-455F-9518-A03180E33EF6}"/>
    <cellStyle name="Note 14 7 5 2 2 5" xfId="37202" xr:uid="{DBDF71AD-E738-4B70-8C2E-0A9B21E71D4C}"/>
    <cellStyle name="Note 14 7 5 2 2 6" xfId="45155" xr:uid="{FBB0E762-4CCB-456F-998D-AA11DE0DFA8F}"/>
    <cellStyle name="Note 14 7 5 2 3" xfId="9420" xr:uid="{C0BD2BD1-2706-423E-8656-C8C6939DB81B}"/>
    <cellStyle name="Note 14 7 5 2 4" xfId="17282" xr:uid="{37A8831E-31FE-4006-BA7C-2171D12B268F}"/>
    <cellStyle name="Note 14 7 5 2 5" xfId="25297" xr:uid="{92D557C0-D911-4494-AA6E-FF33DC390514}"/>
    <cellStyle name="Note 14 7 5 2 6" xfId="33112" xr:uid="{CACC47E6-9DB4-42B4-BD79-03E5F5B1A4FB}"/>
    <cellStyle name="Note 14 7 5 2 7" xfId="41073" xr:uid="{724D96C9-E116-4232-BA82-9013B9D180A1}"/>
    <cellStyle name="Note 14 7 5 3" xfId="661" xr:uid="{88F34808-ED0B-4B5A-9E9A-59083CFF8B54}"/>
    <cellStyle name="Note 14 7 5 3 2" xfId="4867" xr:uid="{86F14527-414F-4F8A-8FA2-99DA03E25A68}"/>
    <cellStyle name="Note 14 7 5 3 2 2" xfId="13087" xr:uid="{D9297171-E7F1-4BC0-9865-5CA0400338DD}"/>
    <cellStyle name="Note 14 7 5 3 2 3" xfId="20954" xr:uid="{C0BAEBF7-7B79-4F9E-BD5A-C0A1FF082C95}"/>
    <cellStyle name="Note 14 7 5 3 2 4" xfId="28942" xr:uid="{CCF59359-052D-425D-A42F-515003EA7F2C}"/>
    <cellStyle name="Note 14 7 5 3 2 5" xfId="36774" xr:uid="{D4F4BDE9-C442-4C3C-BE8D-E7BAB24C1C81}"/>
    <cellStyle name="Note 14 7 5 3 2 6" xfId="44727" xr:uid="{0302775A-2D7D-40A5-BA1B-FCAB0AB8345C}"/>
    <cellStyle name="Note 14 7 5 3 3" xfId="8911" xr:uid="{726CF416-F06E-423A-8C92-1694D630CBAF}"/>
    <cellStyle name="Note 14 7 5 3 4" xfId="8891" xr:uid="{460B3C9F-90DB-4185-BCD1-6FBC92D7AC8E}"/>
    <cellStyle name="Note 14 7 5 3 5" xfId="24813" xr:uid="{1BC7CFB9-6A0C-4937-8B6B-DFEADFE9FD77}"/>
    <cellStyle name="Note 14 7 5 3 6" xfId="25693" xr:uid="{22104AA8-5D13-4A8D-A4DB-08A25FFFDE14}"/>
    <cellStyle name="Note 14 7 5 3 7" xfId="40618" xr:uid="{1A29130A-15E9-407E-B525-BAE0C86C0A36}"/>
    <cellStyle name="Note 14 7 5 4" xfId="1223" xr:uid="{2A9A26AB-1621-4EF2-BD20-5ABD6EA1359D}"/>
    <cellStyle name="Note 14 7 5 4 2" xfId="5346" xr:uid="{780D7D59-71AA-43D3-894C-4F1A8D0E95C1}"/>
    <cellStyle name="Note 14 7 5 4 2 2" xfId="13561" xr:uid="{6B081111-7057-4F64-AE4B-DE823E5FB21C}"/>
    <cellStyle name="Note 14 7 5 4 2 3" xfId="21425" xr:uid="{EB4F04DE-97F2-4784-9120-20A418E21AAA}"/>
    <cellStyle name="Note 14 7 5 4 2 4" xfId="29405" xr:uid="{0ACEDD96-B26E-46D4-B2C5-8BE52ED48286}"/>
    <cellStyle name="Note 14 7 5 4 2 5" xfId="37232" xr:uid="{F0A8A62D-2E6B-4EE4-98A5-707EF45825CB}"/>
    <cellStyle name="Note 14 7 5 4 2 6" xfId="45185" xr:uid="{98B358AD-1133-4A64-8AF4-04EFC9654B3D}"/>
    <cellStyle name="Note 14 7 5 4 3" xfId="9452" xr:uid="{13CE1656-4D05-4E6C-B7A9-7CC4E169CF58}"/>
    <cellStyle name="Note 14 7 5 4 4" xfId="17314" xr:uid="{04CC234C-47C5-47F5-A0BF-6E10F184BAC4}"/>
    <cellStyle name="Note 14 7 5 4 5" xfId="25328" xr:uid="{671CC25D-9E23-4FF4-BF49-BA24EA38258D}"/>
    <cellStyle name="Note 14 7 5 4 6" xfId="33144" xr:uid="{DDED1EAF-FAA2-4ABF-BA93-4257ECA54186}"/>
    <cellStyle name="Note 14 7 5 4 7" xfId="41105" xr:uid="{73E005F7-82D2-4610-B07F-90FF3722CD1F}"/>
    <cellStyle name="Note 14 7 5 5" xfId="1924" xr:uid="{F05268C5-239B-4434-80DD-1FAE24646079}"/>
    <cellStyle name="Note 14 7 5 5 2" xfId="5999" xr:uid="{F075CFC2-1F2B-42B9-9F18-3C267BA1B110}"/>
    <cellStyle name="Note 14 7 5 5 2 2" xfId="14214" xr:uid="{4DB1890E-C227-4D2E-A8BC-C513FAD2BDFE}"/>
    <cellStyle name="Note 14 7 5 5 2 3" xfId="22078" xr:uid="{580AF094-D562-4ACC-AC9E-B401B2BE5FFE}"/>
    <cellStyle name="Note 14 7 5 5 2 4" xfId="30058" xr:uid="{F1531766-82A5-49BC-B6CE-6A424C85F5FD}"/>
    <cellStyle name="Note 14 7 5 5 2 5" xfId="37885" xr:uid="{02361361-EA9A-4843-9CDA-BE88EA8601D5}"/>
    <cellStyle name="Note 14 7 5 5 2 6" xfId="45838" xr:uid="{263A5C69-AC89-49C7-B76F-FF0F00655437}"/>
    <cellStyle name="Note 14 7 5 5 3" xfId="10150" xr:uid="{98D257B8-CCF1-43D5-B3E1-20053ECBB0CB}"/>
    <cellStyle name="Note 14 7 5 5 4" xfId="18015" xr:uid="{8A9A03F6-88AE-45A9-9E69-62629006C648}"/>
    <cellStyle name="Note 14 7 5 5 5" xfId="26022" xr:uid="{AD2365FB-AED0-4BDD-B957-4C92ABE6B318}"/>
    <cellStyle name="Note 14 7 5 5 6" xfId="33845" xr:uid="{805E095D-5DC9-42DB-B4B9-E8680383D367}"/>
    <cellStyle name="Note 14 7 5 5 7" xfId="41806" xr:uid="{0E4A3C4B-04A6-4FEF-B565-6E4A9762DA24}"/>
    <cellStyle name="Note 14 7 5 6" xfId="558" xr:uid="{691ABE80-29D7-4416-A78D-3F2D5069E912}"/>
    <cellStyle name="Note 14 7 5 6 2" xfId="4766" xr:uid="{9F1DBD42-FC09-48A7-9661-95877F99FD08}"/>
    <cellStyle name="Note 14 7 5 6 2 2" xfId="12987" xr:uid="{C567C9BC-D9D3-4B3F-93C8-478F12EC04BE}"/>
    <cellStyle name="Note 14 7 5 6 2 3" xfId="20855" xr:uid="{E7F12955-F6D3-4504-9423-E576C55E0BF2}"/>
    <cellStyle name="Note 14 7 5 6 2 4" xfId="28847" xr:uid="{5964A907-AE80-4DEC-90D7-8A9571FF85CB}"/>
    <cellStyle name="Note 14 7 5 6 2 5" xfId="36679" xr:uid="{B9A1FFDD-09BD-4DDE-82F3-2396F2375817}"/>
    <cellStyle name="Note 14 7 5 6 2 6" xfId="44634" xr:uid="{A2BEFC1B-8946-456A-8C1F-D028F1379FE0}"/>
    <cellStyle name="Note 14 7 5 6 3" xfId="8810" xr:uid="{BC56A4EF-A5F6-4F97-B423-F4E458BD1682}"/>
    <cellStyle name="Note 14 7 5 6 4" xfId="12292" xr:uid="{3E8AF90A-0F63-4CAA-A81D-296A10DDD98F}"/>
    <cellStyle name="Note 14 7 5 6 5" xfId="16922" xr:uid="{76D91BFD-A8BE-4AAC-AD79-D6D5BDB18A9A}"/>
    <cellStyle name="Note 14 7 5 6 6" xfId="27252" xr:uid="{A0EFD9A6-444B-4121-B6F0-829E2B2F3F1F}"/>
    <cellStyle name="Note 14 7 5 6 7" xfId="274" xr:uid="{45CDF753-35B7-451F-9B6E-5644BE7406CF}"/>
    <cellStyle name="Note 14 7 5 7" xfId="1587" xr:uid="{EC6ED973-6356-474F-AFD4-98D15317F06F}"/>
    <cellStyle name="Note 14 7 5 7 2" xfId="5685" xr:uid="{D40EEC94-5E39-435E-B5C3-DC6E91394A15}"/>
    <cellStyle name="Note 14 7 5 7 2 2" xfId="13900" xr:uid="{B6392FCD-CF4C-41F7-B30E-674848CA5218}"/>
    <cellStyle name="Note 14 7 5 7 2 3" xfId="21764" xr:uid="{56FF4EE1-1A49-49D4-9E8F-053876F01002}"/>
    <cellStyle name="Note 14 7 5 7 2 4" xfId="29744" xr:uid="{067A5572-BE4C-4AC1-8BCF-8774EE4CBFAC}"/>
    <cellStyle name="Note 14 7 5 7 2 5" xfId="37571" xr:uid="{8FF38D25-4B6E-429F-803A-04C97F0BEE76}"/>
    <cellStyle name="Note 14 7 5 7 2 6" xfId="45524" xr:uid="{EEFF126B-E303-40C4-8BAE-DFA9A7B7C680}"/>
    <cellStyle name="Note 14 7 5 7 3" xfId="9815" xr:uid="{B9D15AB4-C13C-47A7-BEA9-2F6E43E447D1}"/>
    <cellStyle name="Note 14 7 5 7 4" xfId="17678" xr:uid="{FD7CDC24-CAC8-458F-87ED-8017F8F8AF86}"/>
    <cellStyle name="Note 14 7 5 7 5" xfId="25689" xr:uid="{2318E4A9-065B-4685-85C0-A99AFFD2BB40}"/>
    <cellStyle name="Note 14 7 5 7 6" xfId="33508" xr:uid="{943C061D-F36B-4BFB-B5E2-03F013E738A0}"/>
    <cellStyle name="Note 14 7 5 7 7" xfId="41469" xr:uid="{FBB4B2DF-23CD-4B71-8C43-3AC65523E52D}"/>
    <cellStyle name="Note 14 7 5 8" xfId="725" xr:uid="{E0845F8F-9508-4925-8BF0-C0FFFBC3EC5D}"/>
    <cellStyle name="Note 14 7 5 8 2" xfId="4928" xr:uid="{65B18D60-0B76-4659-A1E7-839B2DACCC89}"/>
    <cellStyle name="Note 14 7 5 8 2 2" xfId="13148" xr:uid="{D3EDD27E-A481-4EED-87B9-6AA1B60106A1}"/>
    <cellStyle name="Note 14 7 5 8 2 3" xfId="21015" xr:uid="{86248EB5-FB9A-4CC5-BFEE-ADCC9E6F558A}"/>
    <cellStyle name="Note 14 7 5 8 2 4" xfId="29003" xr:uid="{EB9013DE-BC37-4D51-8315-3C3EBF32537E}"/>
    <cellStyle name="Note 14 7 5 8 2 5" xfId="36835" xr:uid="{E6DAD1C7-816D-405B-B24D-23D24F2EAC0F}"/>
    <cellStyle name="Note 14 7 5 8 2 6" xfId="44788" xr:uid="{FB5B9624-7754-40CB-A36D-A592953CC960}"/>
    <cellStyle name="Note 14 7 5 8 3" xfId="8974" xr:uid="{F46307E8-8D4E-4F2C-B9F6-7FDE9207BE6E}"/>
    <cellStyle name="Note 14 7 5 8 4" xfId="9045" xr:uid="{487F205C-2D77-407B-8A5C-E9F6EC6A0CE4}"/>
    <cellStyle name="Note 14 7 5 8 5" xfId="24876" xr:uid="{464704B5-53AE-4653-B38E-5FDC2CB39527}"/>
    <cellStyle name="Note 14 7 5 8 6" xfId="364" xr:uid="{2AB32B6C-C47A-4A65-8DA9-79C5FCDBE51C}"/>
    <cellStyle name="Note 14 7 5 8 7" xfId="40680" xr:uid="{37733AE1-790C-4A2F-8349-0B12068D4A49}"/>
    <cellStyle name="Note 14 7 5 9" xfId="2617" xr:uid="{B3E38AF9-CECE-4D7E-A707-7DDF1A1D46DC}"/>
    <cellStyle name="Note 14 7 5 9 2" xfId="6667" xr:uid="{32E69D18-587A-4068-AACB-573B1752765F}"/>
    <cellStyle name="Note 14 7 5 9 2 2" xfId="14882" xr:uid="{09D517AA-2B22-4813-AE24-8CBA629563C8}"/>
    <cellStyle name="Note 14 7 5 9 2 3" xfId="22746" xr:uid="{6754F0C2-EF6E-4EC7-BC4A-741A6E2C629D}"/>
    <cellStyle name="Note 14 7 5 9 2 4" xfId="30726" xr:uid="{3A40C639-BF2F-46C0-9D49-7D92A170B1BF}"/>
    <cellStyle name="Note 14 7 5 9 2 5" xfId="38553" xr:uid="{F3BC27C6-3627-4B56-BA53-A6C1B730A188}"/>
    <cellStyle name="Note 14 7 5 9 2 6" xfId="46506" xr:uid="{AEA07D9B-3520-4F28-98B9-7446266D2C87}"/>
    <cellStyle name="Note 14 7 5 9 3" xfId="10843" xr:uid="{3A939A93-1B17-4928-9BB9-FC7091FBCC98}"/>
    <cellStyle name="Note 14 7 5 9 4" xfId="18708" xr:uid="{220D021D-4DDB-4E44-9204-64B5B512D72E}"/>
    <cellStyle name="Note 14 7 5 9 5" xfId="26711" xr:uid="{807C671A-ACC0-4BF0-A0DE-FC0DAAC2EF19}"/>
    <cellStyle name="Note 14 7 5 9 6" xfId="34538" xr:uid="{0EC6C1DE-9ED7-43D9-9917-FB20C31BF869}"/>
    <cellStyle name="Note 14 7 5 9 7" xfId="42499" xr:uid="{66C98B13-D329-4133-AB58-D08D6BAA9A12}"/>
    <cellStyle name="Note 14 7 6" xfId="777" xr:uid="{B732C01C-F383-4724-BCF0-AFCCC16D2793}"/>
    <cellStyle name="Note 14 7 6 10" xfId="1589" xr:uid="{40D103B4-120C-4983-A88F-C22F9EFADAF8}"/>
    <cellStyle name="Note 14 7 6 10 2" xfId="5687" xr:uid="{47622175-3DC1-46A0-BD25-2F034067DDF9}"/>
    <cellStyle name="Note 14 7 6 10 2 2" xfId="13902" xr:uid="{8C28FD4E-6B58-4D71-A1DC-4B38469F121F}"/>
    <cellStyle name="Note 14 7 6 10 2 3" xfId="21766" xr:uid="{90B1BF94-F4D7-44CA-96B6-0E5D76407309}"/>
    <cellStyle name="Note 14 7 6 10 2 4" xfId="29746" xr:uid="{855FC62A-0C6B-4FE8-954F-78F874278A3C}"/>
    <cellStyle name="Note 14 7 6 10 2 5" xfId="37573" xr:uid="{9C1997BF-EB81-45A8-BA3F-1EC470B20C69}"/>
    <cellStyle name="Note 14 7 6 10 2 6" xfId="45526" xr:uid="{B7AFF8B4-168C-4B2E-9264-C07C7F91C044}"/>
    <cellStyle name="Note 14 7 6 10 3" xfId="9817" xr:uid="{1BBF1DB9-D44A-4750-8717-AF044CAFCF47}"/>
    <cellStyle name="Note 14 7 6 10 4" xfId="17680" xr:uid="{17BFF1B6-F1D3-40AF-A75E-A72106E5C577}"/>
    <cellStyle name="Note 14 7 6 10 5" xfId="25691" xr:uid="{2B4729E0-5200-4545-8E8E-8B1E7F4673A4}"/>
    <cellStyle name="Note 14 7 6 10 6" xfId="33510" xr:uid="{DF626D06-A42A-411D-BD7B-ABDFA39209D4}"/>
    <cellStyle name="Note 14 7 6 10 7" xfId="41471" xr:uid="{EBDE2C74-9163-4928-818E-8BA7BCC8886C}"/>
    <cellStyle name="Note 14 7 6 11" xfId="3274" xr:uid="{53D3B5FF-874D-40AC-A58D-0906D4D0A9C7}"/>
    <cellStyle name="Note 14 7 6 11 2" xfId="7302" xr:uid="{EC138647-B5C6-4265-A8FD-67B7B89942FA}"/>
    <cellStyle name="Note 14 7 6 11 2 2" xfId="15517" xr:uid="{9B3706F0-F156-4CBA-BC59-3BF297094FC4}"/>
    <cellStyle name="Note 14 7 6 11 2 3" xfId="23381" xr:uid="{FD5E23A4-83DB-4782-A24A-07566D91520C}"/>
    <cellStyle name="Note 14 7 6 11 2 4" xfId="31361" xr:uid="{B7F98264-1E3C-4DAD-8F4C-11F73F341281}"/>
    <cellStyle name="Note 14 7 6 11 2 5" xfId="39188" xr:uid="{BB7D432B-92D4-4DC8-97C3-40890C7B2A32}"/>
    <cellStyle name="Note 14 7 6 11 2 6" xfId="47141" xr:uid="{999932CF-AE04-49A2-8719-4A33F68EA632}"/>
    <cellStyle name="Note 14 7 6 11 3" xfId="11498" xr:uid="{FF894266-4DBB-4F65-B71E-8BD7BFDD1BD3}"/>
    <cellStyle name="Note 14 7 6 11 4" xfId="19365" xr:uid="{68FECCF0-028B-4214-AED2-2FA99685E02D}"/>
    <cellStyle name="Note 14 7 6 11 5" xfId="27365" xr:uid="{515FFA26-324A-4ED4-A4C4-71EADCC93865}"/>
    <cellStyle name="Note 14 7 6 11 6" xfId="35195" xr:uid="{1349AD2D-F5A8-41AC-A890-37F4CAC2D4DA}"/>
    <cellStyle name="Note 14 7 6 11 7" xfId="43156" xr:uid="{9D653FB2-9D9A-4A38-BCFD-DAA0D6FC292C}"/>
    <cellStyle name="Note 14 7 6 12" xfId="2638" xr:uid="{14471E0B-769A-4B50-874E-2EF7CDFFF1BF}"/>
    <cellStyle name="Note 14 7 6 12 2" xfId="6688" xr:uid="{234F786A-BB38-49E5-9610-65BE4A50490B}"/>
    <cellStyle name="Note 14 7 6 12 2 2" xfId="14903" xr:uid="{F7363471-2AF1-4E5D-904E-7A18C3F847B2}"/>
    <cellStyle name="Note 14 7 6 12 2 3" xfId="22767" xr:uid="{F109038B-5833-4C97-9F96-FAE4D18D73CC}"/>
    <cellStyle name="Note 14 7 6 12 2 4" xfId="30747" xr:uid="{4730C21E-6D7F-44E6-9737-41E0B74C07F4}"/>
    <cellStyle name="Note 14 7 6 12 2 5" xfId="38574" xr:uid="{CA669876-C6A6-4E33-9323-3B3FDB4210E7}"/>
    <cellStyle name="Note 14 7 6 12 2 6" xfId="46527" xr:uid="{1CAD5F57-426F-46CA-8886-B0961F2964FD}"/>
    <cellStyle name="Note 14 7 6 12 3" xfId="10864" xr:uid="{725BC9A3-9E1C-41F6-955F-6A19A0FB1E15}"/>
    <cellStyle name="Note 14 7 6 12 4" xfId="18729" xr:uid="{6BA17C8C-0013-4518-8E0D-B924EAE87DC1}"/>
    <cellStyle name="Note 14 7 6 12 5" xfId="26732" xr:uid="{12C58B64-5070-4728-B09C-2396B644C39B}"/>
    <cellStyle name="Note 14 7 6 12 6" xfId="34559" xr:uid="{C5EC7F29-BE66-47BE-8936-040CA50331E6}"/>
    <cellStyle name="Note 14 7 6 12 7" xfId="42520" xr:uid="{8450E819-6F19-4621-92F5-6E3249E69322}"/>
    <cellStyle name="Note 14 7 6 13" xfId="4978" xr:uid="{E7D226AE-E604-4909-9D19-1C4D5F992EB0}"/>
    <cellStyle name="Note 14 7 6 13 2" xfId="13196" xr:uid="{4E9DC308-98EB-444A-A36C-B2170E43A4C6}"/>
    <cellStyle name="Note 14 7 6 13 3" xfId="21062" xr:uid="{25F53950-B2CA-445D-9A2B-5CF24FA7DE12}"/>
    <cellStyle name="Note 14 7 6 13 4" xfId="29045" xr:uid="{DA65A9F0-BC9E-4C4D-AF8D-00DC33528155}"/>
    <cellStyle name="Note 14 7 6 13 5" xfId="36876" xr:uid="{FCB93454-C33B-4B9F-AF5A-2305E57CCAB2}"/>
    <cellStyle name="Note 14 7 6 13 6" xfId="44829" xr:uid="{318C4F28-9E5F-43E4-93F1-7DCED7D4D070}"/>
    <cellStyle name="Note 14 7 6 14" xfId="9022" xr:uid="{512FD680-2B00-4914-B29B-EEE912ABE519}"/>
    <cellStyle name="Note 14 7 6 15" xfId="389" xr:uid="{3D07E124-218F-42AC-9E0A-FEC8ED15D0E6}"/>
    <cellStyle name="Note 14 7 6 16" xfId="24920" xr:uid="{180A7AC1-AE33-4BC3-9CC1-C7AA03EE5A7B}"/>
    <cellStyle name="Note 14 7 6 17" xfId="13225" xr:uid="{B2AB0C7E-547A-4F6F-BA59-AD0A3AE88C46}"/>
    <cellStyle name="Note 14 7 6 18" xfId="40722" xr:uid="{6D93A59C-872A-4DD0-869A-A9BC37F2741C}"/>
    <cellStyle name="Note 14 7 6 2" xfId="1211" xr:uid="{B2CB4F57-A84B-47F2-846B-7B55023E0DCE}"/>
    <cellStyle name="Note 14 7 6 2 2" xfId="5336" xr:uid="{94833FA9-71E4-4325-89AC-F46D9A50FE24}"/>
    <cellStyle name="Note 14 7 6 2 2 2" xfId="13551" xr:uid="{5A1AFA17-9045-472B-89C1-B557690BB0AA}"/>
    <cellStyle name="Note 14 7 6 2 2 3" xfId="21415" xr:uid="{40115C9F-C80C-4B57-A171-5655259E63C3}"/>
    <cellStyle name="Note 14 7 6 2 2 4" xfId="29395" xr:uid="{E6C269B9-D2AF-4623-B575-A515C98BC128}"/>
    <cellStyle name="Note 14 7 6 2 2 5" xfId="37222" xr:uid="{B03B644C-050B-4ADD-BE90-8CB7BC70652E}"/>
    <cellStyle name="Note 14 7 6 2 2 6" xfId="45175" xr:uid="{5E47640B-026C-4B3B-BD12-D342A9329C66}"/>
    <cellStyle name="Note 14 7 6 2 3" xfId="9440" xr:uid="{FFAA262C-37DF-408D-BF37-837D8C83B78C}"/>
    <cellStyle name="Note 14 7 6 2 4" xfId="17302" xr:uid="{1D68FAC8-6516-4A83-9D5F-586FC8CBABD3}"/>
    <cellStyle name="Note 14 7 6 2 5" xfId="25317" xr:uid="{FE2B4D3F-E125-411A-A6BD-AD962F03C89E}"/>
    <cellStyle name="Note 14 7 6 2 6" xfId="33132" xr:uid="{CCBD8A2C-3BE0-428C-8BDA-8D8931E9632A}"/>
    <cellStyle name="Note 14 7 6 2 7" xfId="41093" xr:uid="{51862DB5-3411-499D-9073-7C3BA10AC210}"/>
    <cellStyle name="Note 14 7 6 3" xfId="693" xr:uid="{394592BE-7E6A-45AC-B01A-63D17C0E3050}"/>
    <cellStyle name="Note 14 7 6 3 2" xfId="4898" xr:uid="{49BA8225-9FD1-4AD5-BFC8-6C62FEEBED70}"/>
    <cellStyle name="Note 14 7 6 3 2 2" xfId="13118" xr:uid="{88EDE8CE-CE82-4A82-95D9-1037D49680D5}"/>
    <cellStyle name="Note 14 7 6 3 2 3" xfId="20985" xr:uid="{A5CD8347-489B-440B-927D-2BEEEDB2ACE5}"/>
    <cellStyle name="Note 14 7 6 3 2 4" xfId="28973" xr:uid="{98B59CDA-DE1D-49F2-B4FB-49906C5567E3}"/>
    <cellStyle name="Note 14 7 6 3 2 5" xfId="36805" xr:uid="{F4CE5FE2-CBE1-47CA-9C13-6456BC12CC13}"/>
    <cellStyle name="Note 14 7 6 3 2 6" xfId="44758" xr:uid="{ED7F836D-A5EA-4172-B065-392272BD0434}"/>
    <cellStyle name="Note 14 7 6 3 3" xfId="8943" xr:uid="{A90F57C0-7F05-47C0-8888-E0A31D0197EE}"/>
    <cellStyle name="Note 14 7 6 3 4" xfId="360" xr:uid="{29D9915A-E745-49E6-99C4-791D1B744644}"/>
    <cellStyle name="Note 14 7 6 3 5" xfId="24845" xr:uid="{6089FE82-E63B-4421-9116-071CF14C78F8}"/>
    <cellStyle name="Note 14 7 6 3 6" xfId="8759" xr:uid="{CF7142BA-B9C4-4E8E-B1B3-3AEF7CD9CF34}"/>
    <cellStyle name="Note 14 7 6 3 7" xfId="40650" xr:uid="{7D11F0BD-782F-429D-B3C0-B76D31DB5072}"/>
    <cellStyle name="Note 14 7 6 4" xfId="568" xr:uid="{745C7C8A-26CE-41CD-B17F-387B9DD17FA5}"/>
    <cellStyle name="Note 14 7 6 4 2" xfId="4776" xr:uid="{E9FE83C1-7AEA-4140-AC92-4EE460255D8C}"/>
    <cellStyle name="Note 14 7 6 4 2 2" xfId="12997" xr:uid="{01CFF8B7-EC5F-4E43-B2BD-6E3A8DFA5907}"/>
    <cellStyle name="Note 14 7 6 4 2 3" xfId="20865" xr:uid="{E2D1482A-889D-44F6-8D84-43316152095F}"/>
    <cellStyle name="Note 14 7 6 4 2 4" xfId="28857" xr:uid="{48493628-234E-432B-8164-3AE8D191EA39}"/>
    <cellStyle name="Note 14 7 6 4 2 5" xfId="36689" xr:uid="{10DFA7B2-B893-42D6-8F9C-CF915D5475E5}"/>
    <cellStyle name="Note 14 7 6 4 2 6" xfId="44644" xr:uid="{88A8BA64-3EAD-474A-ABD4-F019000126AD}"/>
    <cellStyle name="Note 14 7 6 4 3" xfId="8820" xr:uid="{030CE7F3-0C8D-4B22-9E84-3704B59117EC}"/>
    <cellStyle name="Note 14 7 6 4 4" xfId="10008" xr:uid="{CE936E3F-7166-4DC2-90FA-F5EC84C624AF}"/>
    <cellStyle name="Note 14 7 6 4 5" xfId="8715" xr:uid="{C599514B-70AD-494F-B9DA-23056F7EC929}"/>
    <cellStyle name="Note 14 7 6 4 6" xfId="25541" xr:uid="{FE678E2C-3616-42F0-9D87-29E40F06B9C0}"/>
    <cellStyle name="Note 14 7 6 4 7" xfId="13050" xr:uid="{4A9B99EE-366A-45FF-B795-98EE9C65F475}"/>
    <cellStyle name="Note 14 7 6 5" xfId="679" xr:uid="{ADDB0B28-40CE-4078-A4EE-78C7971CACDB}"/>
    <cellStyle name="Note 14 7 6 5 2" xfId="4884" xr:uid="{2D7903CE-2B80-4868-B0A5-C3D93071A3A5}"/>
    <cellStyle name="Note 14 7 6 5 2 2" xfId="13104" xr:uid="{F6183EE8-21E5-486A-93CA-D03F0C0371A1}"/>
    <cellStyle name="Note 14 7 6 5 2 3" xfId="20971" xr:uid="{AB860CDE-5E41-40BA-A2F8-D8E5A5319B84}"/>
    <cellStyle name="Note 14 7 6 5 2 4" xfId="28959" xr:uid="{1FEE21E8-6B8D-4409-9EF4-0D07BBE4BF1D}"/>
    <cellStyle name="Note 14 7 6 5 2 5" xfId="36791" xr:uid="{13F15AE6-C30E-459C-9B99-FF594605AE6C}"/>
    <cellStyle name="Note 14 7 6 5 2 6" xfId="44744" xr:uid="{CBCE8987-C903-4563-A732-EFCBCC5370A0}"/>
    <cellStyle name="Note 14 7 6 5 3" xfId="8929" xr:uid="{BF46A374-939D-4BBB-9EB2-433D6818BD8E}"/>
    <cellStyle name="Note 14 7 6 5 4" xfId="9055" xr:uid="{2B96A3C3-8A33-4B88-8806-0C3089F4EA91}"/>
    <cellStyle name="Note 14 7 6 5 5" xfId="24831" xr:uid="{49B5CF27-8A0B-4FB4-937E-245CD66EA7A1}"/>
    <cellStyle name="Note 14 7 6 5 6" xfId="8862" xr:uid="{51F6AA55-2EDA-4FB2-A583-8A7FDD68E361}"/>
    <cellStyle name="Note 14 7 6 5 7" xfId="40636" xr:uid="{0355B00F-9947-439A-8B6A-7464EA88C639}"/>
    <cellStyle name="Note 14 7 6 6" xfId="648" xr:uid="{084F829A-A2AC-440D-9345-8A4F834DAB59}"/>
    <cellStyle name="Note 14 7 6 6 2" xfId="4855" xr:uid="{00F53022-EAC4-4294-9A8D-57E5FF6920D9}"/>
    <cellStyle name="Note 14 7 6 6 2 2" xfId="13075" xr:uid="{4219774F-C8A8-4697-BEB0-8AECC3B0E04E}"/>
    <cellStyle name="Note 14 7 6 6 2 3" xfId="20942" xr:uid="{5A460428-0596-4FE7-90B4-DEC1343929AD}"/>
    <cellStyle name="Note 14 7 6 6 2 4" xfId="28930" xr:uid="{809590C5-CA95-4E3D-B6DA-C4C4049E804D}"/>
    <cellStyle name="Note 14 7 6 6 2 5" xfId="36762" xr:uid="{F33FBCC2-C9DD-481A-A0A4-9743E64E9814}"/>
    <cellStyle name="Note 14 7 6 6 2 6" xfId="44715" xr:uid="{490A0CE5-C4D1-42F0-84B7-B4529681D91D}"/>
    <cellStyle name="Note 14 7 6 6 3" xfId="8898" xr:uid="{C167641B-F95A-43F3-9411-439580A88369}"/>
    <cellStyle name="Note 14 7 6 6 4" xfId="12786" xr:uid="{191239EA-DACE-44C6-A576-7817FA32EEEA}"/>
    <cellStyle name="Note 14 7 6 6 5" xfId="24800" xr:uid="{0EF3814B-AFD4-4AC3-B9CE-28E0F688A869}"/>
    <cellStyle name="Note 14 7 6 6 6" xfId="28067" xr:uid="{290296CC-6F77-41C2-ABB6-0CF24DC79D74}"/>
    <cellStyle name="Note 14 7 6 6 7" xfId="40605" xr:uid="{337BB63D-281D-4924-9710-F28D1040509C}"/>
    <cellStyle name="Note 14 7 6 7" xfId="712" xr:uid="{9FC1121C-049F-44B1-A80F-8B3EFACAB343}"/>
    <cellStyle name="Note 14 7 6 7 2" xfId="4917" xr:uid="{004059DC-A202-4724-B47E-271F3EBA8E46}"/>
    <cellStyle name="Note 14 7 6 7 2 2" xfId="13137" xr:uid="{6BEDD119-7583-4E87-B001-51B764A10991}"/>
    <cellStyle name="Note 14 7 6 7 2 3" xfId="21004" xr:uid="{F38CC33A-28D5-49D2-8C39-AB22BD7E11E7}"/>
    <cellStyle name="Note 14 7 6 7 2 4" xfId="28992" xr:uid="{097652D4-E7DE-4FE1-BF01-56CA4F4C8B06}"/>
    <cellStyle name="Note 14 7 6 7 2 5" xfId="36824" xr:uid="{1F1DECB1-732F-428A-B60D-EDAECB3A009B}"/>
    <cellStyle name="Note 14 7 6 7 2 6" xfId="44777" xr:uid="{5EFAE94C-71CB-44B3-B1FF-49543FAA14C6}"/>
    <cellStyle name="Note 14 7 6 7 3" xfId="8962" xr:uid="{6D380D38-6C91-4744-91F7-11FD00034B50}"/>
    <cellStyle name="Note 14 7 6 7 4" xfId="8731" xr:uid="{0F011A00-C72A-486A-870F-88CFD01A324A}"/>
    <cellStyle name="Note 14 7 6 7 5" xfId="24864" xr:uid="{F357FEE1-86AD-43E8-A749-71C32C3755A0}"/>
    <cellStyle name="Note 14 7 6 7 6" xfId="13222" xr:uid="{15684279-5E80-452F-BA04-C811BB14CB76}"/>
    <cellStyle name="Note 14 7 6 7 7" xfId="40669" xr:uid="{CBC8849A-013C-4F4E-9CEE-A347B03C661F}"/>
    <cellStyle name="Note 14 7 6 8" xfId="2306" xr:uid="{5B432A14-CB98-4986-812B-118CDD71C214}"/>
    <cellStyle name="Note 14 7 6 8 2" xfId="6376" xr:uid="{3BBFFB24-11C7-4F7C-BE94-DD3D4595B673}"/>
    <cellStyle name="Note 14 7 6 8 2 2" xfId="14591" xr:uid="{F1977AD4-0D23-4EE2-B6E2-CE8D3B6F50D1}"/>
    <cellStyle name="Note 14 7 6 8 2 3" xfId="22455" xr:uid="{54ACC388-4DAC-492A-A2DF-D90BE8B3B8A1}"/>
    <cellStyle name="Note 14 7 6 8 2 4" xfId="30435" xr:uid="{EB12C4F2-2A54-4661-A0C7-0608755A7BD3}"/>
    <cellStyle name="Note 14 7 6 8 2 5" xfId="38262" xr:uid="{1057E923-A2E0-491F-8082-4FCA53818109}"/>
    <cellStyle name="Note 14 7 6 8 2 6" xfId="46215" xr:uid="{7D038D60-3B64-4BD3-A8E9-41A3784AAC8D}"/>
    <cellStyle name="Note 14 7 6 8 3" xfId="10532" xr:uid="{35644182-AC8E-440D-920E-6742B54CABD4}"/>
    <cellStyle name="Note 14 7 6 8 4" xfId="18397" xr:uid="{CAAD04D5-9C1E-4D1C-92E2-F76C72CC3ED2}"/>
    <cellStyle name="Note 14 7 6 8 5" xfId="26403" xr:uid="{FFFE44DE-C180-4FB4-9CF6-9E80AB394C63}"/>
    <cellStyle name="Note 14 7 6 8 6" xfId="34227" xr:uid="{84AE5A8A-4D18-4712-86CB-CD1A392B9A94}"/>
    <cellStyle name="Note 14 7 6 8 7" xfId="42188" xr:uid="{96410D06-12C1-47C5-8B90-AAA61D7A87AB}"/>
    <cellStyle name="Note 14 7 6 9" xfId="2947" xr:uid="{4CD74734-C3ED-4D9F-A48E-19DD78BBA444}"/>
    <cellStyle name="Note 14 7 6 9 2" xfId="6994" xr:uid="{F9889E83-ECA0-42AD-8B37-E3E99D76FE7E}"/>
    <cellStyle name="Note 14 7 6 9 2 2" xfId="15209" xr:uid="{D1B7BCF3-B108-4470-83A4-DFAF8B82D5A5}"/>
    <cellStyle name="Note 14 7 6 9 2 3" xfId="23073" xr:uid="{817D7F8F-3576-4655-888E-EA3D3A6F7599}"/>
    <cellStyle name="Note 14 7 6 9 2 4" xfId="31053" xr:uid="{3C74143B-3847-4DD1-99B7-982088CA08F4}"/>
    <cellStyle name="Note 14 7 6 9 2 5" xfId="38880" xr:uid="{FAA758D4-B8C5-49C9-8720-13869CF9E6AE}"/>
    <cellStyle name="Note 14 7 6 9 2 6" xfId="46833" xr:uid="{3DFAC434-7CD7-4D89-8D76-1BC4327C7E2B}"/>
    <cellStyle name="Note 14 7 6 9 3" xfId="11173" xr:uid="{6A45EFE1-B7F4-42BA-B82E-B1B1CBA88FED}"/>
    <cellStyle name="Note 14 7 6 9 4" xfId="19038" xr:uid="{522127D0-6A88-4D7F-850F-CE507ECE613E}"/>
    <cellStyle name="Note 14 7 6 9 5" xfId="27040" xr:uid="{D7D02A82-3CB6-428E-B235-8B8913928496}"/>
    <cellStyle name="Note 14 7 6 9 6" xfId="34868" xr:uid="{67CBF4A5-3799-47F6-A8DF-E29BE383A14C}"/>
    <cellStyle name="Note 14 7 6 9 7" xfId="42829" xr:uid="{E7EDF21C-1038-4385-ABC0-1C0D9E7BAC60}"/>
    <cellStyle name="Note 14 7 7" xfId="1275" xr:uid="{4C7B4EE0-3D75-49F4-BB39-AF5084B6EA6E}"/>
    <cellStyle name="Note 14 7 7 2" xfId="5394" xr:uid="{EC17280C-69DA-4BAF-8BE3-370CF74FA1D2}"/>
    <cellStyle name="Note 14 7 7 2 2" xfId="13609" xr:uid="{14F9C1D0-BD94-46DE-9EBD-0A5C6644D574}"/>
    <cellStyle name="Note 14 7 7 2 3" xfId="21473" xr:uid="{56940B09-3528-466A-AD64-4AD55B5B921B}"/>
    <cellStyle name="Note 14 7 7 2 4" xfId="29453" xr:uid="{6EAB8853-43D1-4E50-A9C5-9A1854841FD8}"/>
    <cellStyle name="Note 14 7 7 2 5" xfId="37280" xr:uid="{E74A3EBA-5C5B-4554-ACAF-BE24B73FC0E6}"/>
    <cellStyle name="Note 14 7 7 2 6" xfId="45233" xr:uid="{D72A20DA-B721-4B0E-99F7-A05261767521}"/>
    <cellStyle name="Note 14 7 7 3" xfId="9504" xr:uid="{AAF29D17-4A09-43C2-A9AD-360B40B546A1}"/>
    <cellStyle name="Note 14 7 7 4" xfId="17366" xr:uid="{6100B965-4F1A-49B7-95F2-32D5D9646447}"/>
    <cellStyle name="Note 14 7 7 5" xfId="25379" xr:uid="{8379A55D-828D-4E5C-8C3C-EC05806681D7}"/>
    <cellStyle name="Note 14 7 7 6" xfId="33196" xr:uid="{B9738F94-BBE1-4D82-803A-357D4623F6DC}"/>
    <cellStyle name="Note 14 7 7 7" xfId="41157" xr:uid="{E2575DBB-7F8A-4E67-AFC8-2E7C77EF853A}"/>
    <cellStyle name="Note 14 7 8" xfId="1619" xr:uid="{781DE374-A883-4C00-B14F-E8637D80C154}"/>
    <cellStyle name="Note 14 7 8 2" xfId="5714" xr:uid="{178FC940-D57A-4E94-A096-5540B67A2001}"/>
    <cellStyle name="Note 14 7 8 2 2" xfId="13929" xr:uid="{612979B1-5EC0-4364-8FE6-3E247E03B256}"/>
    <cellStyle name="Note 14 7 8 2 3" xfId="21793" xr:uid="{A263CF39-236B-4E94-924C-7A2B0DB9B4F8}"/>
    <cellStyle name="Note 14 7 8 2 4" xfId="29773" xr:uid="{5326AA17-B8CC-49F3-8494-AC3E61AB3F48}"/>
    <cellStyle name="Note 14 7 8 2 5" xfId="37600" xr:uid="{CA233CAE-256E-4B2C-B78F-9B8437C13A2D}"/>
    <cellStyle name="Note 14 7 8 2 6" xfId="45553" xr:uid="{58E63C15-C851-4C0F-91E2-9DD609AEC717}"/>
    <cellStyle name="Note 14 7 8 3" xfId="9846" xr:uid="{FF68EC86-84A2-46C2-9EE1-E793788331D4}"/>
    <cellStyle name="Note 14 7 8 4" xfId="17710" xr:uid="{70FEE07B-4817-4E03-89F6-8D48FFAAD262}"/>
    <cellStyle name="Note 14 7 8 5" xfId="25720" xr:uid="{0362340F-2AB6-4D6B-A943-EAFA5F845D06}"/>
    <cellStyle name="Note 14 7 8 6" xfId="33540" xr:uid="{24BA66FA-E433-4455-8E47-FF2DC5206E47}"/>
    <cellStyle name="Note 14 7 8 7" xfId="41501" xr:uid="{8D3C39ED-CB14-4020-B102-D7D2B2584DA3}"/>
    <cellStyle name="Note 14 7 9" xfId="1960" xr:uid="{CCF7690E-8795-487A-A868-B544DA85CB7D}"/>
    <cellStyle name="Note 14 7 9 2" xfId="6034" xr:uid="{AC638369-2A69-4F64-A0F5-3520CF90DA3B}"/>
    <cellStyle name="Note 14 7 9 2 2" xfId="14249" xr:uid="{B379EC2B-7052-4D4B-B5C6-F97F880306F2}"/>
    <cellStyle name="Note 14 7 9 2 3" xfId="22113" xr:uid="{B7538B64-435D-455B-9CBE-956AD64E4FBD}"/>
    <cellStyle name="Note 14 7 9 2 4" xfId="30093" xr:uid="{B99DD441-F999-4E94-B511-1C4944C45B25}"/>
    <cellStyle name="Note 14 7 9 2 5" xfId="37920" xr:uid="{F1750544-7799-4857-8BC5-2EF43A02B7BE}"/>
    <cellStyle name="Note 14 7 9 2 6" xfId="45873" xr:uid="{65379B34-62A5-4E55-8295-A6C765E29E1E}"/>
    <cellStyle name="Note 14 7 9 3" xfId="10186" xr:uid="{A08A4F6B-D10B-4D66-BAD3-0D01E909F2CC}"/>
    <cellStyle name="Note 14 7 9 4" xfId="18051" xr:uid="{F2621391-30CF-409E-A98D-D36B0F51E88F}"/>
    <cellStyle name="Note 14 7 9 5" xfId="26058" xr:uid="{6317F017-321B-4064-BC10-0467EBDB341C}"/>
    <cellStyle name="Note 14 7 9 6" xfId="33881" xr:uid="{FE7A259F-87CE-4394-A182-9F99C5CC80F0}"/>
    <cellStyle name="Note 14 7 9 7" xfId="41842" xr:uid="{0717423F-CB0C-4101-A6F1-56D52EF42940}"/>
    <cellStyle name="Note 14 8" xfId="907" xr:uid="{F2466784-CC3E-4B9E-8917-E8A023518E43}"/>
    <cellStyle name="Note 14 8 10" xfId="2334" xr:uid="{35AE230B-A40E-47A1-B2E2-5330516B5ACF}"/>
    <cellStyle name="Note 14 8 10 2" xfId="6401" xr:uid="{2523F1CA-E1F8-46FF-B32B-5E04FA528D7F}"/>
    <cellStyle name="Note 14 8 10 2 2" xfId="14616" xr:uid="{56758581-0C19-4644-83B6-C8EB9D7C97B3}"/>
    <cellStyle name="Note 14 8 10 2 3" xfId="22480" xr:uid="{3EBE349C-10D7-4AC8-85CC-DE1A76C437B9}"/>
    <cellStyle name="Note 14 8 10 2 4" xfId="30460" xr:uid="{3CC85D1D-5790-483F-BDF2-7FA71133172B}"/>
    <cellStyle name="Note 14 8 10 2 5" xfId="38287" xr:uid="{5E9DDFF8-FC6F-46EB-8F53-3FD205E6B4EA}"/>
    <cellStyle name="Note 14 8 10 2 6" xfId="46240" xr:uid="{72B4D8AE-A43E-4F68-81BA-24CD4872D90D}"/>
    <cellStyle name="Note 14 8 10 3" xfId="10560" xr:uid="{6B0042E4-B6B3-442D-BF6F-AAA1BAA40C4D}"/>
    <cellStyle name="Note 14 8 10 4" xfId="18425" xr:uid="{F2E50C50-2E2C-4D59-A4C5-5F1AB19F4E96}"/>
    <cellStyle name="Note 14 8 10 5" xfId="26431" xr:uid="{09791E5E-FAF0-4A60-90B7-1C4C8F47BA82}"/>
    <cellStyle name="Note 14 8 10 6" xfId="34255" xr:uid="{F1B1DB32-976E-4F8E-80B1-DDBC2933BF54}"/>
    <cellStyle name="Note 14 8 10 7" xfId="42216" xr:uid="{3FD09AAA-2921-4E99-9717-30275938BE28}"/>
    <cellStyle name="Note 14 8 11" xfId="2665" xr:uid="{DEA42874-FEB2-4215-A339-664DC7CD39AA}"/>
    <cellStyle name="Note 14 8 11 2" xfId="6715" xr:uid="{409D9040-E236-4B8F-AD64-75E6A787E235}"/>
    <cellStyle name="Note 14 8 11 2 2" xfId="14930" xr:uid="{718AA4F4-120D-4BC2-A545-3D60F25A7F29}"/>
    <cellStyle name="Note 14 8 11 2 3" xfId="22794" xr:uid="{0C002B95-E1EF-4945-A4E1-8C33D7CFC438}"/>
    <cellStyle name="Note 14 8 11 2 4" xfId="30774" xr:uid="{4CE36E7D-03B5-4E07-B4AF-78EF4CACAE9D}"/>
    <cellStyle name="Note 14 8 11 2 5" xfId="38601" xr:uid="{8E11C859-A978-4ACE-BD68-76A0F089978C}"/>
    <cellStyle name="Note 14 8 11 2 6" xfId="46554" xr:uid="{F387B990-280C-4B50-B756-EFDEE0420AC0}"/>
    <cellStyle name="Note 14 8 11 3" xfId="10891" xr:uid="{75377D94-3CDA-42D6-B74B-471F42BE60C2}"/>
    <cellStyle name="Note 14 8 11 4" xfId="18756" xr:uid="{C4958BC6-8F8C-458D-9D75-89464244B170}"/>
    <cellStyle name="Note 14 8 11 5" xfId="26759" xr:uid="{D718EA66-C949-49CD-84D4-73AAF3C8AF51}"/>
    <cellStyle name="Note 14 8 11 6" xfId="34586" xr:uid="{95123E90-B572-435D-A6FA-10CD281EBE58}"/>
    <cellStyle name="Note 14 8 11 7" xfId="42547" xr:uid="{296FF938-24D8-4C20-BCCB-D8F4D64986D4}"/>
    <cellStyle name="Note 14 8 12" xfId="2976" xr:uid="{E5D04150-022B-4A8C-A622-8FB9D9D66C32}"/>
    <cellStyle name="Note 14 8 12 2" xfId="7020" xr:uid="{32696353-7557-4BC2-861A-FFAE6E9F821C}"/>
    <cellStyle name="Note 14 8 12 2 2" xfId="15235" xr:uid="{1E62E33A-4145-41D6-8487-B82700C2548F}"/>
    <cellStyle name="Note 14 8 12 2 3" xfId="23099" xr:uid="{95EC0014-5573-4180-BDFA-88B44D6CB96C}"/>
    <cellStyle name="Note 14 8 12 2 4" xfId="31079" xr:uid="{A2729DAA-3F73-4DD9-9BE0-0C699B909EC4}"/>
    <cellStyle name="Note 14 8 12 2 5" xfId="38906" xr:uid="{05819907-246C-437A-AFC5-FAF47B0F168D}"/>
    <cellStyle name="Note 14 8 12 2 6" xfId="46859" xr:uid="{D88A7279-1714-42D6-AD4F-EC4BBDC4FA4E}"/>
    <cellStyle name="Note 14 8 12 3" xfId="11202" xr:uid="{E0AC1AC0-E07D-4696-B698-7F56EE6E2819}"/>
    <cellStyle name="Note 14 8 12 4" xfId="19067" xr:uid="{D42F7DA7-4267-4E2A-BADF-CD6C62E57A9F}"/>
    <cellStyle name="Note 14 8 12 5" xfId="27069" xr:uid="{925B452D-D834-4BA1-A0BC-8A6199F96A77}"/>
    <cellStyle name="Note 14 8 12 6" xfId="34897" xr:uid="{50ACD4B1-234A-41F2-898D-7825D59FF667}"/>
    <cellStyle name="Note 14 8 12 7" xfId="42858" xr:uid="{852CFFC9-0CE9-4005-8ABF-6224CF93BF7B}"/>
    <cellStyle name="Note 14 8 13" xfId="3298" xr:uid="{C4E076DC-A0E9-4155-A84A-46156666CEB1}"/>
    <cellStyle name="Note 14 8 13 2" xfId="7326" xr:uid="{AE6BC6A9-4135-4557-B1B2-A3AFFF2A37E4}"/>
    <cellStyle name="Note 14 8 13 2 2" xfId="15541" xr:uid="{FA9044E5-D35A-46EE-992F-EEB3A5070315}"/>
    <cellStyle name="Note 14 8 13 2 3" xfId="23405" xr:uid="{42152FC1-62BB-419C-B084-9152AA2ABBEF}"/>
    <cellStyle name="Note 14 8 13 2 4" xfId="31385" xr:uid="{14F6664F-784F-44C5-AF48-696A04CE0E64}"/>
    <cellStyle name="Note 14 8 13 2 5" xfId="39212" xr:uid="{E5A196F5-0BBA-4E63-AA25-2417FD51EE2D}"/>
    <cellStyle name="Note 14 8 13 2 6" xfId="47165" xr:uid="{C78F6A94-73BC-45A6-9602-295539ED9D29}"/>
    <cellStyle name="Note 14 8 13 3" xfId="11522" xr:uid="{9ADE381F-0C51-4C99-A8ED-062529A54361}"/>
    <cellStyle name="Note 14 8 13 4" xfId="19389" xr:uid="{8E23DC39-A14A-450B-A252-F72AB0AA11BD}"/>
    <cellStyle name="Note 14 8 13 5" xfId="27389" xr:uid="{7C723640-2804-40FD-935E-B42CF645C8C8}"/>
    <cellStyle name="Note 14 8 13 6" xfId="35219" xr:uid="{9ECBA83C-9067-4155-A5D8-FB90F2ABBF3C}"/>
    <cellStyle name="Note 14 8 13 7" xfId="43180" xr:uid="{15EBD363-C3C8-43A1-AC86-8B65837A2798}"/>
    <cellStyle name="Note 14 8 14" xfId="3591" xr:uid="{86F078B7-B41D-428F-A7C2-CDC23A68B0A1}"/>
    <cellStyle name="Note 14 8 14 2" xfId="7619" xr:uid="{2EBE5369-F9C8-4FFD-AA35-1D2D8A30234B}"/>
    <cellStyle name="Note 14 8 14 2 2" xfId="15834" xr:uid="{6D8EB001-20BC-4B4B-8910-B8DD589547FF}"/>
    <cellStyle name="Note 14 8 14 2 3" xfId="23698" xr:uid="{F1387920-74AE-45E4-8A1E-8B9C770F00AF}"/>
    <cellStyle name="Note 14 8 14 2 4" xfId="31678" xr:uid="{935F5773-D0EF-481B-BA1C-E4A846EE5B86}"/>
    <cellStyle name="Note 14 8 14 2 5" xfId="39505" xr:uid="{838A7FE1-7D6F-4821-B886-1D41CC26CD33}"/>
    <cellStyle name="Note 14 8 14 2 6" xfId="47458" xr:uid="{6B290C61-75B0-4EAE-95F9-826CB1712839}"/>
    <cellStyle name="Note 14 8 14 3" xfId="11815" xr:uid="{4B171BB7-7298-41E7-A302-A0C0A0710B67}"/>
    <cellStyle name="Note 14 8 14 4" xfId="19682" xr:uid="{A0330CDC-D9F7-4C1C-AEDA-175A54D668A8}"/>
    <cellStyle name="Note 14 8 14 5" xfId="27682" xr:uid="{2BD83862-41FC-41F0-9AB9-6CE3E93626B1}"/>
    <cellStyle name="Note 14 8 14 6" xfId="35512" xr:uid="{56BD0A1C-8671-4DDE-B281-1EAB6C2CD5FF}"/>
    <cellStyle name="Note 14 8 14 7" xfId="43473" xr:uid="{C6E2165C-D0FF-49EE-88FA-83A63CBE3DEA}"/>
    <cellStyle name="Note 14 8 15" xfId="3885" xr:uid="{E2D6EB96-1393-40A9-A476-569EFFD3EBAD}"/>
    <cellStyle name="Note 14 8 15 2" xfId="7907" xr:uid="{3DF368C0-FF33-4400-9D0E-87E2ED7B0D26}"/>
    <cellStyle name="Note 14 8 15 2 2" xfId="16122" xr:uid="{D553290D-7967-499B-AD8E-A96B892AD985}"/>
    <cellStyle name="Note 14 8 15 2 3" xfId="23986" xr:uid="{2FF67B23-E217-4379-803D-880941E474F2}"/>
    <cellStyle name="Note 14 8 15 2 4" xfId="31966" xr:uid="{3AF6A26A-BF41-401C-9CE1-B8C5837110B8}"/>
    <cellStyle name="Note 14 8 15 2 5" xfId="39793" xr:uid="{3C288061-F50B-4215-88D8-6AAA3AA000B3}"/>
    <cellStyle name="Note 14 8 15 2 6" xfId="47746" xr:uid="{ABA1622C-99F9-442A-9FC1-A8256DE44FAE}"/>
    <cellStyle name="Note 14 8 15 3" xfId="12109" xr:uid="{3E93B67B-84AD-499C-8E78-BE21C46204E3}"/>
    <cellStyle name="Note 14 8 15 4" xfId="19976" xr:uid="{615377C6-7E12-4FE6-B2E9-1889BF6D9F0B}"/>
    <cellStyle name="Note 14 8 15 5" xfId="27975" xr:uid="{6969443B-FB94-4B33-82B9-E57707B3404A}"/>
    <cellStyle name="Note 14 8 15 6" xfId="35806" xr:uid="{482B215F-CBE2-4981-ACA7-931CA7B8D51E}"/>
    <cellStyle name="Note 14 8 15 7" xfId="43767" xr:uid="{3C7C822A-067F-4E15-8471-29666D3C6C94}"/>
    <cellStyle name="Note 14 8 16" xfId="4187" xr:uid="{A9CF4460-9C5B-4A4C-A669-373395AC030C}"/>
    <cellStyle name="Note 14 8 16 2" xfId="8193" xr:uid="{58367D4C-A2DE-428B-8D32-21AF6C54EBF9}"/>
    <cellStyle name="Note 14 8 16 2 2" xfId="16408" xr:uid="{C12BC65E-F436-456D-AF15-080A568317CB}"/>
    <cellStyle name="Note 14 8 16 2 3" xfId="24272" xr:uid="{B6A36074-4DA2-4F92-9A61-EE0BE4F06F2A}"/>
    <cellStyle name="Note 14 8 16 2 4" xfId="32252" xr:uid="{23C4BBF0-DF63-487F-AE28-367771CD9998}"/>
    <cellStyle name="Note 14 8 16 2 5" xfId="40079" xr:uid="{BD69A912-3730-4AD3-ABB4-6B29610E7AD0}"/>
    <cellStyle name="Note 14 8 16 2 6" xfId="48032" xr:uid="{596FD27E-506C-406E-A9B3-56CE5F0E7B3C}"/>
    <cellStyle name="Note 14 8 16 3" xfId="12409" xr:uid="{26868FA4-87F1-4FC8-9A96-797B896AAAE8}"/>
    <cellStyle name="Note 14 8 16 4" xfId="20278" xr:uid="{DBE2805E-4600-4454-9722-2B46402F421F}"/>
    <cellStyle name="Note 14 8 16 5" xfId="28273" xr:uid="{E4E3D1AC-E9D7-4069-9F09-B3265F0648BD}"/>
    <cellStyle name="Note 14 8 16 6" xfId="36108" xr:uid="{FABB0418-E887-4B3B-994E-579CAA2658B1}"/>
    <cellStyle name="Note 14 8 16 7" xfId="44069" xr:uid="{DCA97CC9-93BB-4E65-80B7-D395C3C1F892}"/>
    <cellStyle name="Note 14 8 17" xfId="4471" xr:uid="{B654CA3B-8FFE-460C-969E-2A8707398273}"/>
    <cellStyle name="Note 14 8 17 2" xfId="8472" xr:uid="{DCB46124-DAAE-4BA7-B635-1FA370B88013}"/>
    <cellStyle name="Note 14 8 17 2 2" xfId="16687" xr:uid="{EFF57DD2-EC04-4070-86E3-977A7D9EB25F}"/>
    <cellStyle name="Note 14 8 17 2 3" xfId="24551" xr:uid="{FF7B6D11-CC4F-4BCD-95C5-548CC5AE113F}"/>
    <cellStyle name="Note 14 8 17 2 4" xfId="32531" xr:uid="{4C90908E-8943-44E6-BFA3-C684BA5E2E31}"/>
    <cellStyle name="Note 14 8 17 2 5" xfId="40358" xr:uid="{6E2E4843-4694-4845-9741-6964135F46A5}"/>
    <cellStyle name="Note 14 8 17 2 6" xfId="48311" xr:uid="{A3515416-C268-431A-BB29-63BEA478EBF9}"/>
    <cellStyle name="Note 14 8 17 3" xfId="12693" xr:uid="{D75118FB-4214-4117-A929-FFEF0C8E7228}"/>
    <cellStyle name="Note 14 8 17 4" xfId="20562" xr:uid="{E8E7C495-1C29-4766-897F-B6EAAB369DBB}"/>
    <cellStyle name="Note 14 8 17 5" xfId="28556" xr:uid="{01051CEB-41FF-4272-A6E6-0142FBAB3F94}"/>
    <cellStyle name="Note 14 8 17 6" xfId="36392" xr:uid="{D1683D97-2CDB-4D0A-AD3B-A9D7F12D52BF}"/>
    <cellStyle name="Note 14 8 17 7" xfId="44353" xr:uid="{4678EE38-66D9-49F1-8A6A-F80C621E76FD}"/>
    <cellStyle name="Note 14 8 18" xfId="5049" xr:uid="{4F8EAD78-81A7-4920-9BA1-F749773302F2}"/>
    <cellStyle name="Note 14 8 18 2" xfId="13264" xr:uid="{08727B66-6FFD-4DAF-BCB0-647CB71E499C}"/>
    <cellStyle name="Note 14 8 18 3" xfId="21128" xr:uid="{9E9973A6-9A43-4B9C-ADD7-39F5335F52BA}"/>
    <cellStyle name="Note 14 8 18 4" xfId="29108" xr:uid="{4E395EB5-15A8-4293-8B26-388484DE04C8}"/>
    <cellStyle name="Note 14 8 18 5" xfId="36935" xr:uid="{4BD9D1E8-459E-40B4-9CCF-D294B35F7A79}"/>
    <cellStyle name="Note 14 8 18 6" xfId="44888" xr:uid="{F7B14A6D-A13A-4FED-94CB-9DD56CC9361B}"/>
    <cellStyle name="Note 14 8 19" xfId="9136" xr:uid="{2962814E-4DEB-4035-AEE1-05AE18AD248D}"/>
    <cellStyle name="Note 14 8 2" xfId="979" xr:uid="{7BCA5313-CD8F-44F9-ACDC-34064DA08E12}"/>
    <cellStyle name="Note 14 8 2 10" xfId="3957" xr:uid="{0DC74051-1A66-4E05-913E-61A147FD9300}"/>
    <cellStyle name="Note 14 8 2 10 2" xfId="7976" xr:uid="{105EE143-D122-4003-8761-A5E7F5C0DCFB}"/>
    <cellStyle name="Note 14 8 2 10 2 2" xfId="16191" xr:uid="{EC7D82DA-05D9-47EA-91F0-ADD84445A0FC}"/>
    <cellStyle name="Note 14 8 2 10 2 3" xfId="24055" xr:uid="{51FE7299-A1C5-44A1-A724-11BCC96AC937}"/>
    <cellStyle name="Note 14 8 2 10 2 4" xfId="32035" xr:uid="{03732870-390A-4D09-894D-A170340E1897}"/>
    <cellStyle name="Note 14 8 2 10 2 5" xfId="39862" xr:uid="{E14BF254-8963-46BA-A64E-575C5FAE213A}"/>
    <cellStyle name="Note 14 8 2 10 2 6" xfId="47815" xr:uid="{47AF27BF-2E42-4385-A0A9-2B9799E18ED7}"/>
    <cellStyle name="Note 14 8 2 10 3" xfId="12179" xr:uid="{36B73B55-7406-4144-A841-AA64F9DAA351}"/>
    <cellStyle name="Note 14 8 2 10 4" xfId="20048" xr:uid="{EB91FC9D-B2B9-4DD4-B26B-25AE19005467}"/>
    <cellStyle name="Note 14 8 2 10 5" xfId="28045" xr:uid="{72A00E1B-968C-4A16-BCA6-F6FC4E614F58}"/>
    <cellStyle name="Note 14 8 2 10 6" xfId="35878" xr:uid="{A296CAEE-C6BE-4CD8-B9B9-EE76EA886920}"/>
    <cellStyle name="Note 14 8 2 10 7" xfId="43839" xr:uid="{AD46D44A-FF85-4C8B-BB61-6AE29E688328}"/>
    <cellStyle name="Note 14 8 2 11" xfId="4256" xr:uid="{540588ED-3AA9-430A-8F5F-6FA7F836AAF3}"/>
    <cellStyle name="Note 14 8 2 11 2" xfId="8262" xr:uid="{608F9EA8-D22B-4C4F-8B85-06C32183E66E}"/>
    <cellStyle name="Note 14 8 2 11 2 2" xfId="16477" xr:uid="{6B119D50-C78E-4E19-92D6-C008A4E0CB31}"/>
    <cellStyle name="Note 14 8 2 11 2 3" xfId="24341" xr:uid="{0279335D-0049-44F3-ADB4-FBAA558322EB}"/>
    <cellStyle name="Note 14 8 2 11 2 4" xfId="32321" xr:uid="{CA453FED-C702-47CB-8EA2-385E91F3DE70}"/>
    <cellStyle name="Note 14 8 2 11 2 5" xfId="40148" xr:uid="{D87B25F4-8518-46C0-ABA8-122A12DE5F53}"/>
    <cellStyle name="Note 14 8 2 11 2 6" xfId="48101" xr:uid="{47806D2B-CFBF-42EB-8E6B-9727F23A4BEF}"/>
    <cellStyle name="Note 14 8 2 11 3" xfId="12478" xr:uid="{FCA52D52-8474-4866-8E73-2F2AE3D2B926}"/>
    <cellStyle name="Note 14 8 2 11 4" xfId="20347" xr:uid="{C5403D9F-0E3E-45DA-88CB-C09BB7997725}"/>
    <cellStyle name="Note 14 8 2 11 5" xfId="28342" xr:uid="{53F256E7-DAB1-486A-A691-30BA7D38897D}"/>
    <cellStyle name="Note 14 8 2 11 6" xfId="36177" xr:uid="{53420DAE-EDD2-446E-9DCA-C6E001A37C1C}"/>
    <cellStyle name="Note 14 8 2 11 7" xfId="44138" xr:uid="{67802949-26D7-4876-9BF5-0846B405FF9E}"/>
    <cellStyle name="Note 14 8 2 12" xfId="4543" xr:uid="{EAA41D8E-C94E-4154-840C-EFD62CFB1492}"/>
    <cellStyle name="Note 14 8 2 12 2" xfId="8541" xr:uid="{FEE096B7-EA54-40AF-830D-412703F1FB25}"/>
    <cellStyle name="Note 14 8 2 12 2 2" xfId="16756" xr:uid="{29048DEB-070D-4246-94C0-5FAB0A71184A}"/>
    <cellStyle name="Note 14 8 2 12 2 3" xfId="24620" xr:uid="{07AE5537-BE7F-49CD-BE1F-1C349EFBD938}"/>
    <cellStyle name="Note 14 8 2 12 2 4" xfId="32600" xr:uid="{FF2FCE91-88B4-4C8C-B464-5367A8567A8F}"/>
    <cellStyle name="Note 14 8 2 12 2 5" xfId="40427" xr:uid="{3D5BDE58-ACEC-480A-9BD8-89AAEF7E7263}"/>
    <cellStyle name="Note 14 8 2 12 2 6" xfId="48380" xr:uid="{774BB40B-F99E-4B6F-BC2A-31007E4338C7}"/>
    <cellStyle name="Note 14 8 2 12 3" xfId="12764" xr:uid="{97F38A03-9801-41C8-8C98-5BE6910C476B}"/>
    <cellStyle name="Note 14 8 2 12 4" xfId="20634" xr:uid="{12D9C1FE-B8D8-40B7-BA60-C846EDF73192}"/>
    <cellStyle name="Note 14 8 2 12 5" xfId="28627" xr:uid="{E53CD5F8-93E7-4924-BD4F-8E611AD8A065}"/>
    <cellStyle name="Note 14 8 2 12 6" xfId="36464" xr:uid="{922E9E00-2DDD-4D04-962D-14FA96BAC3F1}"/>
    <cellStyle name="Note 14 8 2 12 7" xfId="44425" xr:uid="{DF8C285E-1B98-49C5-AE84-B680472570C3}"/>
    <cellStyle name="Note 14 8 2 13" xfId="5118" xr:uid="{1D2B0DAB-DD01-45C3-AF82-195ABC8988BB}"/>
    <cellStyle name="Note 14 8 2 13 2" xfId="13333" xr:uid="{D8B37C79-9512-4B52-8D1A-431B9B56CFF7}"/>
    <cellStyle name="Note 14 8 2 13 3" xfId="21197" xr:uid="{995CCDF9-D809-45DF-8AB0-5B2F05B5E4B4}"/>
    <cellStyle name="Note 14 8 2 13 4" xfId="29177" xr:uid="{5A5A0382-B542-4D89-B8BC-8EA86B346014}"/>
    <cellStyle name="Note 14 8 2 13 5" xfId="37004" xr:uid="{2C93B196-D9F1-4FCB-8B2D-0040ECB1F8D1}"/>
    <cellStyle name="Note 14 8 2 13 6" xfId="44957" xr:uid="{4A9FAE74-851E-412A-8EA0-EB5CFC6D0516}"/>
    <cellStyle name="Note 14 8 2 14" xfId="9208" xr:uid="{68EC018C-F80E-4C3E-A9AB-E596BEFAA7A3}"/>
    <cellStyle name="Note 14 8 2 15" xfId="17070" xr:uid="{D536C646-28FC-4EC0-B84A-1E1C7FB9EA01}"/>
    <cellStyle name="Note 14 8 2 16" xfId="25087" xr:uid="{F1F7D886-07C0-4DB1-85C5-8C28410741B4}"/>
    <cellStyle name="Note 14 8 2 17" xfId="32900" xr:uid="{4F2FFB46-740A-4DFC-9454-499077060BB5}"/>
    <cellStyle name="Note 14 8 2 18" xfId="40861" xr:uid="{1A2600E5-0E40-4ADE-95E7-5CB5D97D69BB}"/>
    <cellStyle name="Note 14 8 2 2" xfId="1409" xr:uid="{3D3A9033-2234-41A9-8B5F-E1F9E54AB4B1}"/>
    <cellStyle name="Note 14 8 2 2 2" xfId="5520" xr:uid="{B7C61143-DEE0-4FD8-A6D2-5123798F4B05}"/>
    <cellStyle name="Note 14 8 2 2 2 2" xfId="13735" xr:uid="{1C19F7A3-50CB-4628-B20E-F30B4B900084}"/>
    <cellStyle name="Note 14 8 2 2 2 3" xfId="21599" xr:uid="{E927BA44-6D41-4610-A66E-7DA7F839A98C}"/>
    <cellStyle name="Note 14 8 2 2 2 4" xfId="29579" xr:uid="{09750995-87CC-4C82-A53C-305340C88640}"/>
    <cellStyle name="Note 14 8 2 2 2 5" xfId="37406" xr:uid="{5099F852-7AD9-4071-B78E-6273447D9FD5}"/>
    <cellStyle name="Note 14 8 2 2 2 6" xfId="45359" xr:uid="{40384D42-9B7F-45C3-B395-76EF01D16F63}"/>
    <cellStyle name="Note 14 8 2 2 3" xfId="9638" xr:uid="{9904F7E3-2BAD-4AE2-AC9B-7E3CE2166D94}"/>
    <cellStyle name="Note 14 8 2 2 4" xfId="17500" xr:uid="{22BE3459-2BF1-4F13-A9FB-FB29F608F787}"/>
    <cellStyle name="Note 14 8 2 2 5" xfId="25511" xr:uid="{397C37EF-381F-48A0-A8F0-6CD7EB761927}"/>
    <cellStyle name="Note 14 8 2 2 6" xfId="33330" xr:uid="{E5CF1432-E75F-49AF-B6DF-9977E0B0B1C5}"/>
    <cellStyle name="Note 14 8 2 2 7" xfId="41291" xr:uid="{D4E7DAC2-ADF4-4177-8768-173FA4BE5AA0}"/>
    <cellStyle name="Note 14 8 2 3" xfId="1752" xr:uid="{D622A4E2-2B5F-4B67-97E7-25E123DC9B96}"/>
    <cellStyle name="Note 14 8 2 3 2" xfId="5839" xr:uid="{35D79F82-26FE-40E3-8952-EEE254282201}"/>
    <cellStyle name="Note 14 8 2 3 2 2" xfId="14054" xr:uid="{68DDF815-7559-4C02-AC66-EA205064E227}"/>
    <cellStyle name="Note 14 8 2 3 2 3" xfId="21918" xr:uid="{E65FC73B-6965-4AA5-94AD-EB4771CAE2AA}"/>
    <cellStyle name="Note 14 8 2 3 2 4" xfId="29898" xr:uid="{3C61F159-1956-41A5-90AC-61302B8FCC8B}"/>
    <cellStyle name="Note 14 8 2 3 2 5" xfId="37725" xr:uid="{C81A8720-4214-44D5-AF65-0E674C0C57BE}"/>
    <cellStyle name="Note 14 8 2 3 2 6" xfId="45678" xr:uid="{8914FA26-205B-4DB1-A583-506BC1EDF122}"/>
    <cellStyle name="Note 14 8 2 3 3" xfId="9978" xr:uid="{C5B2D3EA-BD9E-4048-A13B-3E83BCCA8E9D}"/>
    <cellStyle name="Note 14 8 2 3 4" xfId="17843" xr:uid="{B069E8D6-0062-49A1-9E27-B6E63E140CFB}"/>
    <cellStyle name="Note 14 8 2 3 5" xfId="25851" xr:uid="{82CC81B6-CE75-49B0-B1F4-AE48D7E9F8D0}"/>
    <cellStyle name="Note 14 8 2 3 6" xfId="33673" xr:uid="{DF92E7DC-07BB-477F-8751-53E4BAACE316}"/>
    <cellStyle name="Note 14 8 2 3 7" xfId="41634" xr:uid="{6DFD0998-281A-4FFD-8D90-19EB633065BE}"/>
    <cellStyle name="Note 14 8 2 4" xfId="2087" xr:uid="{64971638-616B-4740-BB7F-D8666913E558}"/>
    <cellStyle name="Note 14 8 2 4 2" xfId="6161" xr:uid="{CDFD3605-2816-4D63-B639-C6039C0D5ECE}"/>
    <cellStyle name="Note 14 8 2 4 2 2" xfId="14376" xr:uid="{E81937A1-41BC-4411-8266-8B0CC6F31CE4}"/>
    <cellStyle name="Note 14 8 2 4 2 3" xfId="22240" xr:uid="{FC10B4F5-D5D6-44CC-92C2-453294950230}"/>
    <cellStyle name="Note 14 8 2 4 2 4" xfId="30220" xr:uid="{7FF64BEA-E417-4EE1-B124-91DE5A98E89B}"/>
    <cellStyle name="Note 14 8 2 4 2 5" xfId="38047" xr:uid="{50DDB889-ED4B-403A-B44B-8E002B0127B1}"/>
    <cellStyle name="Note 14 8 2 4 2 6" xfId="46000" xr:uid="{190DB9A2-5198-40D7-A2C3-F25243E85561}"/>
    <cellStyle name="Note 14 8 2 4 3" xfId="10313" xr:uid="{9D49E962-23A2-4C0F-AE9E-30853BBC47F4}"/>
    <cellStyle name="Note 14 8 2 4 4" xfId="18178" xr:uid="{C811FC32-C046-44DA-997A-E920666169B2}"/>
    <cellStyle name="Note 14 8 2 4 5" xfId="26185" xr:uid="{7C5E80DD-D18E-43B6-8BB3-7B44C45BFBE8}"/>
    <cellStyle name="Note 14 8 2 4 6" xfId="34008" xr:uid="{F19879B6-3E8A-4F0F-BC1B-6435108A4D56}"/>
    <cellStyle name="Note 14 8 2 4 7" xfId="41969" xr:uid="{24C2EC80-1A51-4873-AEEB-6E86CB39DAB0}"/>
    <cellStyle name="Note 14 8 2 5" xfId="2406" xr:uid="{659AC1F9-BAEE-4A82-BCD2-D399A6955BCB}"/>
    <cellStyle name="Note 14 8 2 5 2" xfId="6470" xr:uid="{5ABAF42C-E253-4688-A0AD-9F1056CB4235}"/>
    <cellStyle name="Note 14 8 2 5 2 2" xfId="14685" xr:uid="{E9530944-9C68-4750-A878-F15AEE6B0934}"/>
    <cellStyle name="Note 14 8 2 5 2 3" xfId="22549" xr:uid="{3E281BAE-CC72-40E2-87CF-FEBCD94C24C3}"/>
    <cellStyle name="Note 14 8 2 5 2 4" xfId="30529" xr:uid="{0579C8D9-5410-4B23-9A60-0CD4B8EFA57D}"/>
    <cellStyle name="Note 14 8 2 5 2 5" xfId="38356" xr:uid="{5216D879-EFDF-47C5-873E-69F0C3A4425B}"/>
    <cellStyle name="Note 14 8 2 5 2 6" xfId="46309" xr:uid="{DBB52D02-7651-419D-98EA-7FAFBCBFE3D3}"/>
    <cellStyle name="Note 14 8 2 5 3" xfId="10632" xr:uid="{F7104588-207B-453D-95D8-61FB8EA0221F}"/>
    <cellStyle name="Note 14 8 2 5 4" xfId="18497" xr:uid="{15197337-914B-494A-B422-66E966F4DD4E}"/>
    <cellStyle name="Note 14 8 2 5 5" xfId="26501" xr:uid="{21354DAA-1C4F-413C-BE33-C3518536E4C9}"/>
    <cellStyle name="Note 14 8 2 5 6" xfId="34327" xr:uid="{F8FE1269-13AB-4CEE-8B6E-745C7EE93C43}"/>
    <cellStyle name="Note 14 8 2 5 7" xfId="42288" xr:uid="{79AEBECF-4E7B-4E3D-B9D2-C8722E4F4B5F}"/>
    <cellStyle name="Note 14 8 2 6" xfId="2735" xr:uid="{8C5ADD72-DA5B-4A0D-9F84-572B00CD92F6}"/>
    <cellStyle name="Note 14 8 2 6 2" xfId="6785" xr:uid="{8914B3E2-98B9-41AE-943A-338C2662D91E}"/>
    <cellStyle name="Note 14 8 2 6 2 2" xfId="15000" xr:uid="{55521A91-11B9-4E75-875D-D503A5E1EB98}"/>
    <cellStyle name="Note 14 8 2 6 2 3" xfId="22864" xr:uid="{A326E589-1650-4446-9680-7334814FBCAC}"/>
    <cellStyle name="Note 14 8 2 6 2 4" xfId="30844" xr:uid="{1879282B-A46F-495E-8B82-819164FD6046}"/>
    <cellStyle name="Note 14 8 2 6 2 5" xfId="38671" xr:uid="{0CD4CF7B-1F98-4CCC-A56B-B98EED7DD8C1}"/>
    <cellStyle name="Note 14 8 2 6 2 6" xfId="46624" xr:uid="{983EB2C5-CD2C-4158-8CD4-3D8AE0AD01FD}"/>
    <cellStyle name="Note 14 8 2 6 3" xfId="10961" xr:uid="{8DD08A8C-B278-4F0B-AFA2-8DDB6010C469}"/>
    <cellStyle name="Note 14 8 2 6 4" xfId="18826" xr:uid="{4F8DC526-0C3D-423F-A71F-0E3B14BD89BF}"/>
    <cellStyle name="Note 14 8 2 6 5" xfId="26829" xr:uid="{C2C1232D-F0E2-4331-884B-B2D3797A3DC7}"/>
    <cellStyle name="Note 14 8 2 6 6" xfId="34656" xr:uid="{C20E6910-080F-4327-83BE-E623E9EE4252}"/>
    <cellStyle name="Note 14 8 2 6 7" xfId="42617" xr:uid="{3D79BFEB-07A4-4902-AB8A-52B10E8CCCD7}"/>
    <cellStyle name="Note 14 8 2 7" xfId="3048" xr:uid="{5CB53949-4D47-4F8D-90BC-2D603549655A}"/>
    <cellStyle name="Note 14 8 2 7 2" xfId="7089" xr:uid="{D87CDE44-EE1E-439B-993E-B1B95DE37366}"/>
    <cellStyle name="Note 14 8 2 7 2 2" xfId="15304" xr:uid="{D7695FC4-7C44-4D92-842B-C10F59F4865E}"/>
    <cellStyle name="Note 14 8 2 7 2 3" xfId="23168" xr:uid="{8038BAF9-0314-4452-BD50-A7479ED7ACB5}"/>
    <cellStyle name="Note 14 8 2 7 2 4" xfId="31148" xr:uid="{51814628-52EC-4BB6-8DC3-5533D635D19C}"/>
    <cellStyle name="Note 14 8 2 7 2 5" xfId="38975" xr:uid="{9ED36B7F-895A-4A71-A3AC-02255D3E3BD8}"/>
    <cellStyle name="Note 14 8 2 7 2 6" xfId="46928" xr:uid="{52ABD918-E336-4AD9-B7D7-5F6DE6EA20AD}"/>
    <cellStyle name="Note 14 8 2 7 3" xfId="11273" xr:uid="{8B1B58A9-837F-4315-91D4-033899FCCE4C}"/>
    <cellStyle name="Note 14 8 2 7 4" xfId="19139" xr:uid="{5F6ECB72-2765-4082-870F-7EE5FB58AE56}"/>
    <cellStyle name="Note 14 8 2 7 5" xfId="27139" xr:uid="{22972CFA-7EA8-411D-BECB-3F691BAE2C16}"/>
    <cellStyle name="Note 14 8 2 7 6" xfId="34969" xr:uid="{7944C9F6-F88A-46B2-A51D-73CF07EE5D35}"/>
    <cellStyle name="Note 14 8 2 7 7" xfId="42930" xr:uid="{DA539A6F-0995-4119-8C7B-C11D523BC18E}"/>
    <cellStyle name="Note 14 8 2 8" xfId="3368" xr:uid="{069F92C6-6EEA-4B46-BC02-8EE107C1A44A}"/>
    <cellStyle name="Note 14 8 2 8 2" xfId="7396" xr:uid="{9F1E4BE1-53D6-43A0-9E0F-61BE3679C09D}"/>
    <cellStyle name="Note 14 8 2 8 2 2" xfId="15611" xr:uid="{FFF4A59E-BF88-41E7-8ADB-0DFC8A4BC330}"/>
    <cellStyle name="Note 14 8 2 8 2 3" xfId="23475" xr:uid="{5ABAC2F4-4DCD-430A-88C9-C650DC4DEEF3}"/>
    <cellStyle name="Note 14 8 2 8 2 4" xfId="31455" xr:uid="{75A2D5F1-F2E2-414D-9C1A-56BC8296F597}"/>
    <cellStyle name="Note 14 8 2 8 2 5" xfId="39282" xr:uid="{EF77DB1A-8274-44D7-A1FA-9FBDC7B7AE64}"/>
    <cellStyle name="Note 14 8 2 8 2 6" xfId="47235" xr:uid="{0DCEEFD4-F9B8-4EE5-8ADE-2789508C3E4D}"/>
    <cellStyle name="Note 14 8 2 8 3" xfId="11592" xr:uid="{ED0F981C-25E1-4E62-8726-EB2376A3D142}"/>
    <cellStyle name="Note 14 8 2 8 4" xfId="19459" xr:uid="{F9CBD291-2927-40AD-BBCE-91DF9BDA7C44}"/>
    <cellStyle name="Note 14 8 2 8 5" xfId="27459" xr:uid="{65EAF872-0447-4C14-9AA9-D633D5204764}"/>
    <cellStyle name="Note 14 8 2 8 6" xfId="35289" xr:uid="{848A5054-53BD-42B8-A11E-A4E6D5951E3A}"/>
    <cellStyle name="Note 14 8 2 8 7" xfId="43250" xr:uid="{4692F170-C810-4A03-ACCC-D6AC758CEC7D}"/>
    <cellStyle name="Note 14 8 2 9" xfId="3662" xr:uid="{8E2F5B02-E97A-45F9-84F9-925E65BEC184}"/>
    <cellStyle name="Note 14 8 2 9 2" xfId="7690" xr:uid="{CE53F622-E3DF-4AAF-B5DE-29300CA81155}"/>
    <cellStyle name="Note 14 8 2 9 2 2" xfId="15905" xr:uid="{5FCBB967-F4FA-4ED0-B4D0-EC3CAF4D98CD}"/>
    <cellStyle name="Note 14 8 2 9 2 3" xfId="23769" xr:uid="{EFC9C9A5-9DF8-4A04-9267-009B5F884CFE}"/>
    <cellStyle name="Note 14 8 2 9 2 4" xfId="31749" xr:uid="{7E36C9FA-C2BD-4ECC-B69B-8079C3A30C1A}"/>
    <cellStyle name="Note 14 8 2 9 2 5" xfId="39576" xr:uid="{5264268D-958F-47FB-85F9-33FC7E959936}"/>
    <cellStyle name="Note 14 8 2 9 2 6" xfId="47529" xr:uid="{556B448C-674B-4FC0-8EBC-A7DA138AE19E}"/>
    <cellStyle name="Note 14 8 2 9 3" xfId="11886" xr:uid="{9716D618-0269-49F0-A783-57F8D3F51548}"/>
    <cellStyle name="Note 14 8 2 9 4" xfId="19753" xr:uid="{6BF813F3-6EFD-4AF7-B553-037473D1C276}"/>
    <cellStyle name="Note 14 8 2 9 5" xfId="27753" xr:uid="{D2B44F10-5536-42AB-A20D-C5231E83FE8A}"/>
    <cellStyle name="Note 14 8 2 9 6" xfId="35583" xr:uid="{03CBF97C-23A2-4006-9A41-2A568F853259}"/>
    <cellStyle name="Note 14 8 2 9 7" xfId="43544" xr:uid="{883842D3-BD19-4779-9518-5DE514BC164C}"/>
    <cellStyle name="Note 14 8 20" xfId="16998" xr:uid="{CB023D02-2B09-49E5-A6FB-71E69686312B}"/>
    <cellStyle name="Note 14 8 21" xfId="25017" xr:uid="{FA58D8E9-75D6-4EC1-B6AF-3E280DC654EB}"/>
    <cellStyle name="Note 14 8 22" xfId="32828" xr:uid="{A67CBDF1-E9AE-4CB2-AEBA-A609846B7375}"/>
    <cellStyle name="Note 14 8 23" xfId="40789" xr:uid="{F45CC35C-F4B8-4BBB-AEE4-81DCD3E6C878}"/>
    <cellStyle name="Note 14 8 3" xfId="1022" xr:uid="{FC3E8C16-4E75-4FEB-B79F-E479C7DB4A9A}"/>
    <cellStyle name="Note 14 8 3 10" xfId="4000" xr:uid="{8E0DC07F-8D44-4BA1-8F55-A14579FE534A}"/>
    <cellStyle name="Note 14 8 3 10 2" xfId="8015" xr:uid="{B244F1AD-0034-46AF-854F-F9C4FEAB0728}"/>
    <cellStyle name="Note 14 8 3 10 2 2" xfId="16230" xr:uid="{D5D1FBB5-B286-47D4-980D-E8B410667C9A}"/>
    <cellStyle name="Note 14 8 3 10 2 3" xfId="24094" xr:uid="{225A58B7-B14F-46C9-9906-0D8B4E5B3C4A}"/>
    <cellStyle name="Note 14 8 3 10 2 4" xfId="32074" xr:uid="{743B12C2-13C8-482B-A88D-EA9F64A60ECF}"/>
    <cellStyle name="Note 14 8 3 10 2 5" xfId="39901" xr:uid="{3A302863-DFF2-4FF4-9CA0-5115ADFE5680}"/>
    <cellStyle name="Note 14 8 3 10 2 6" xfId="47854" xr:uid="{D0EF6E5D-B5B1-46D4-8B8F-BB966CF18334}"/>
    <cellStyle name="Note 14 8 3 10 3" xfId="12222" xr:uid="{27951247-AB3F-498E-B684-155844D6AFE0}"/>
    <cellStyle name="Note 14 8 3 10 4" xfId="20091" xr:uid="{2E8584F7-463A-4558-888A-7A7BD578C92B}"/>
    <cellStyle name="Note 14 8 3 10 5" xfId="28087" xr:uid="{7E8A9615-24DF-4F24-BE10-AE3382B30372}"/>
    <cellStyle name="Note 14 8 3 10 6" xfId="35921" xr:uid="{2AB33BBF-D505-4CEE-B031-5C8B0D5568E1}"/>
    <cellStyle name="Note 14 8 3 10 7" xfId="43882" xr:uid="{C6198E7A-0C6E-4E60-A508-672676698AE3}"/>
    <cellStyle name="Note 14 8 3 11" xfId="4295" xr:uid="{881F6083-19B3-40F7-9843-C7310A368D51}"/>
    <cellStyle name="Note 14 8 3 11 2" xfId="8301" xr:uid="{0BD98E4B-6298-4CC3-8391-6B3A6A8E4923}"/>
    <cellStyle name="Note 14 8 3 11 2 2" xfId="16516" xr:uid="{701D2394-1446-43E7-9A9E-D219D208AB3F}"/>
    <cellStyle name="Note 14 8 3 11 2 3" xfId="24380" xr:uid="{42BD504D-A6E4-4B89-A0BA-933B32A734A0}"/>
    <cellStyle name="Note 14 8 3 11 2 4" xfId="32360" xr:uid="{07B8E4C4-E327-4D49-AF4D-3E594427FBB0}"/>
    <cellStyle name="Note 14 8 3 11 2 5" xfId="40187" xr:uid="{653B1F52-FA87-4A2D-AD73-32B827359062}"/>
    <cellStyle name="Note 14 8 3 11 2 6" xfId="48140" xr:uid="{25742AE8-ECE2-4966-B4A0-7C6623C7AC97}"/>
    <cellStyle name="Note 14 8 3 11 3" xfId="12517" xr:uid="{CAAF8D9F-4943-41EE-8C63-B25C75DE7DAE}"/>
    <cellStyle name="Note 14 8 3 11 4" xfId="20386" xr:uid="{81EACDBD-45FC-4B51-A31B-24B31F7AAB8B}"/>
    <cellStyle name="Note 14 8 3 11 5" xfId="28381" xr:uid="{11708606-0A91-4309-AEBE-FC9BFF646352}"/>
    <cellStyle name="Note 14 8 3 11 6" xfId="36216" xr:uid="{28E98FFF-222B-4893-9FA4-9C46BA700EEB}"/>
    <cellStyle name="Note 14 8 3 11 7" xfId="44177" xr:uid="{FCEC34E0-B473-4E15-8207-A9DC7177B5E8}"/>
    <cellStyle name="Note 14 8 3 12" xfId="4586" xr:uid="{1A5C5F76-2A08-4ED2-8788-58CD760B14A4}"/>
    <cellStyle name="Note 14 8 3 12 2" xfId="8580" xr:uid="{9CF954AC-1CD3-486D-B75E-2476A547340D}"/>
    <cellStyle name="Note 14 8 3 12 2 2" xfId="16795" xr:uid="{FA8E1EF7-8E13-46AF-A179-4538C7FA4301}"/>
    <cellStyle name="Note 14 8 3 12 2 3" xfId="24659" xr:uid="{B4E2B956-228D-4F43-ABBC-B3F9E5019FD5}"/>
    <cellStyle name="Note 14 8 3 12 2 4" xfId="32639" xr:uid="{C8DA17BB-EF5B-4DA7-B4A4-C93962BDFED8}"/>
    <cellStyle name="Note 14 8 3 12 2 5" xfId="40466" xr:uid="{D45C610C-7347-4AC7-8566-064C6602BBDD}"/>
    <cellStyle name="Note 14 8 3 12 2 6" xfId="48419" xr:uid="{05511781-BD7C-4BEC-A6FB-DB254965CEFB}"/>
    <cellStyle name="Note 14 8 3 12 3" xfId="12807" xr:uid="{07B30875-40E2-4C9E-AC46-AA13FF5E89C9}"/>
    <cellStyle name="Note 14 8 3 12 4" xfId="20677" xr:uid="{D45896AA-2A39-4E06-9E38-6DE7A96947F9}"/>
    <cellStyle name="Note 14 8 3 12 5" xfId="28670" xr:uid="{B425BE63-9E2D-48E9-A721-A4577AED8842}"/>
    <cellStyle name="Note 14 8 3 12 6" xfId="36507" xr:uid="{9FD4ED51-CC45-4B69-AB80-505C651FB33D}"/>
    <cellStyle name="Note 14 8 3 12 7" xfId="44468" xr:uid="{F5277733-CF86-4BB6-9287-7321615143B7}"/>
    <cellStyle name="Note 14 8 3 13" xfId="5157" xr:uid="{7523F724-E2C0-459B-8B8A-78EEB0C2968B}"/>
    <cellStyle name="Note 14 8 3 13 2" xfId="13372" xr:uid="{527D4182-6EE2-4173-B4E8-507A7EB131B4}"/>
    <cellStyle name="Note 14 8 3 13 3" xfId="21236" xr:uid="{61B4C100-0301-4CCF-A8BB-4FABB2981569}"/>
    <cellStyle name="Note 14 8 3 13 4" xfId="29216" xr:uid="{CE202DFB-C12D-4B68-B76D-2310D2A88879}"/>
    <cellStyle name="Note 14 8 3 13 5" xfId="37043" xr:uid="{654340D5-29EE-438C-93F8-4CD6F3727C30}"/>
    <cellStyle name="Note 14 8 3 13 6" xfId="44996" xr:uid="{152A57FD-441F-4618-B49C-F5F20ADB5603}"/>
    <cellStyle name="Note 14 8 3 14" xfId="9251" xr:uid="{876CFEFD-501D-430F-B8D1-C0D935F082B9}"/>
    <cellStyle name="Note 14 8 3 15" xfId="17113" xr:uid="{4E38F08E-56B0-4BBC-AC9E-791CC8A9FF98}"/>
    <cellStyle name="Note 14 8 3 16" xfId="25130" xr:uid="{609F62A8-7EDB-4BC8-990D-DD20CC962656}"/>
    <cellStyle name="Note 14 8 3 17" xfId="32943" xr:uid="{2F5680C5-8271-430A-85B6-AF29FAB2CB76}"/>
    <cellStyle name="Note 14 8 3 18" xfId="40904" xr:uid="{89FF1BE1-C52A-4190-9F3D-20E88DE0CD35}"/>
    <cellStyle name="Note 14 8 3 2" xfId="1452" xr:uid="{1E451A99-AB9E-43AE-BACE-982C52F92224}"/>
    <cellStyle name="Note 14 8 3 2 2" xfId="5559" xr:uid="{22506AFB-F241-477A-BA66-D88FCC07F295}"/>
    <cellStyle name="Note 14 8 3 2 2 2" xfId="13774" xr:uid="{62D9DA60-F95C-48E4-A474-3BD886E826F1}"/>
    <cellStyle name="Note 14 8 3 2 2 3" xfId="21638" xr:uid="{4BE6EEE1-58F0-4D22-95E7-E87FEF672D50}"/>
    <cellStyle name="Note 14 8 3 2 2 4" xfId="29618" xr:uid="{6CC4E02C-494F-462E-BAAD-F03A6CDA033F}"/>
    <cellStyle name="Note 14 8 3 2 2 5" xfId="37445" xr:uid="{83C18DAB-B548-4C5E-94CE-DE52DA09C504}"/>
    <cellStyle name="Note 14 8 3 2 2 6" xfId="45398" xr:uid="{72047D8E-F885-4B18-B953-F7DC6C072D3E}"/>
    <cellStyle name="Note 14 8 3 2 3" xfId="9681" xr:uid="{EB894435-BACF-462A-A1E1-AFC59A2B9FB9}"/>
    <cellStyle name="Note 14 8 3 2 4" xfId="17543" xr:uid="{7116A470-C1FC-40AF-9424-E0169138AA98}"/>
    <cellStyle name="Note 14 8 3 2 5" xfId="25554" xr:uid="{EF9E3B45-6726-4D17-8AD1-58D56591F377}"/>
    <cellStyle name="Note 14 8 3 2 6" xfId="33373" xr:uid="{AAFD69A3-FCA9-4A0D-A168-F9A0B3638269}"/>
    <cellStyle name="Note 14 8 3 2 7" xfId="41334" xr:uid="{DE99DAB9-29A8-4FED-A567-C2E18F519F34}"/>
    <cellStyle name="Note 14 8 3 3" xfId="1795" xr:uid="{18C34004-1B46-4D3B-B92C-C6CDC8141953}"/>
    <cellStyle name="Note 14 8 3 3 2" xfId="5878" xr:uid="{4C02EC75-E913-4838-9AFA-E104CB884A39}"/>
    <cellStyle name="Note 14 8 3 3 2 2" xfId="14093" xr:uid="{AB2BF8D9-95F1-498E-948C-9BD77048605C}"/>
    <cellStyle name="Note 14 8 3 3 2 3" xfId="21957" xr:uid="{D3CC747F-8859-4443-9128-2236FF072E50}"/>
    <cellStyle name="Note 14 8 3 3 2 4" xfId="29937" xr:uid="{4181F7AE-F64C-444B-A43F-4D1F21FCF446}"/>
    <cellStyle name="Note 14 8 3 3 2 5" xfId="37764" xr:uid="{A6CCC9EB-C07D-4B21-B49C-17AB84284673}"/>
    <cellStyle name="Note 14 8 3 3 2 6" xfId="45717" xr:uid="{A138B505-607A-4104-B864-1429740C1A94}"/>
    <cellStyle name="Note 14 8 3 3 3" xfId="10021" xr:uid="{F6F82530-B0B6-4B92-8F03-26F2338B21B8}"/>
    <cellStyle name="Note 14 8 3 3 4" xfId="17886" xr:uid="{5D9208F5-9F55-4B20-BB21-17A9D81B04E4}"/>
    <cellStyle name="Note 14 8 3 3 5" xfId="25893" xr:uid="{BC4D9DBF-D4B6-4CD2-933C-DB802CCCE806}"/>
    <cellStyle name="Note 14 8 3 3 6" xfId="33716" xr:uid="{7C0B55A9-81B8-4621-9550-65AE66A346F7}"/>
    <cellStyle name="Note 14 8 3 3 7" xfId="41677" xr:uid="{75A30CFB-CE03-4742-87FE-0F8193418FCD}"/>
    <cellStyle name="Note 14 8 3 4" xfId="2129" xr:uid="{AD745926-BDE8-4317-BF7D-53AE058EB832}"/>
    <cellStyle name="Note 14 8 3 4 2" xfId="6203" xr:uid="{725B64A7-2ACE-4599-AD80-CB84B9C6A86A}"/>
    <cellStyle name="Note 14 8 3 4 2 2" xfId="14418" xr:uid="{AE3E0048-48A8-4F32-8E7E-91F18DC1FDA3}"/>
    <cellStyle name="Note 14 8 3 4 2 3" xfId="22282" xr:uid="{34B52872-7B01-42AB-9A7C-B6A75079A3CC}"/>
    <cellStyle name="Note 14 8 3 4 2 4" xfId="30262" xr:uid="{90C097FF-FB1C-4F2B-96A2-2992FBA0654A}"/>
    <cellStyle name="Note 14 8 3 4 2 5" xfId="38089" xr:uid="{C7E2F972-E384-4317-9389-E163C5C44213}"/>
    <cellStyle name="Note 14 8 3 4 2 6" xfId="46042" xr:uid="{6C5B8295-E8B5-4934-AC44-FB1E038EB995}"/>
    <cellStyle name="Note 14 8 3 4 3" xfId="10355" xr:uid="{13A434DC-B45C-456E-875B-DB287A0DB67C}"/>
    <cellStyle name="Note 14 8 3 4 4" xfId="18220" xr:uid="{38BF9447-DC3F-4762-BE72-329F32C1F4D7}"/>
    <cellStyle name="Note 14 8 3 4 5" xfId="26227" xr:uid="{F3B0F29A-31B3-470A-8DEF-3E3BE78FFA4E}"/>
    <cellStyle name="Note 14 8 3 4 6" xfId="34050" xr:uid="{E05C5C33-1884-4726-BFD8-70DE1626B965}"/>
    <cellStyle name="Note 14 8 3 4 7" xfId="42011" xr:uid="{83956824-BCE0-4A12-803F-EC60E7ED8074}"/>
    <cellStyle name="Note 14 8 3 5" xfId="2449" xr:uid="{7B67B9D3-465A-42F3-A6C0-A9A8DBA1948E}"/>
    <cellStyle name="Note 14 8 3 5 2" xfId="6509" xr:uid="{AD332EB5-EF2A-444B-821F-163698FC8072}"/>
    <cellStyle name="Note 14 8 3 5 2 2" xfId="14724" xr:uid="{217CB0A8-E302-4D6C-A4D8-9637C9111084}"/>
    <cellStyle name="Note 14 8 3 5 2 3" xfId="22588" xr:uid="{ACC2A7FB-975B-4247-B3DB-7B92A6CC19BF}"/>
    <cellStyle name="Note 14 8 3 5 2 4" xfId="30568" xr:uid="{24BD9376-B66D-4F2A-8687-E6012DDC8563}"/>
    <cellStyle name="Note 14 8 3 5 2 5" xfId="38395" xr:uid="{052B8387-9E49-47C4-9F00-2B4A02467B9D}"/>
    <cellStyle name="Note 14 8 3 5 2 6" xfId="46348" xr:uid="{9B3BC524-7B97-4445-97C7-1EC9C7A268EF}"/>
    <cellStyle name="Note 14 8 3 5 3" xfId="10675" xr:uid="{541A3908-07FE-4058-86B7-BABD46BAE762}"/>
    <cellStyle name="Note 14 8 3 5 4" xfId="18540" xr:uid="{EE21A3B1-39C1-422F-89FF-BE5D731BFC02}"/>
    <cellStyle name="Note 14 8 3 5 5" xfId="26543" xr:uid="{8D3A1E9C-D1DD-4D00-ADBA-F2BF5983F9B5}"/>
    <cellStyle name="Note 14 8 3 5 6" xfId="34370" xr:uid="{8CC04DD3-0F05-4105-9303-2F19392838BC}"/>
    <cellStyle name="Note 14 8 3 5 7" xfId="42331" xr:uid="{49B43E2A-1AE0-440F-A310-B963B8B6DFA1}"/>
    <cellStyle name="Note 14 8 3 6" xfId="2777" xr:uid="{4A9F7FD5-E130-4343-81B1-8AF3AEBE6658}"/>
    <cellStyle name="Note 14 8 3 6 2" xfId="6827" xr:uid="{3D04A108-BAEC-4849-B125-F4EDAB8B5D96}"/>
    <cellStyle name="Note 14 8 3 6 2 2" xfId="15042" xr:uid="{B8551F7E-E3C1-43DF-820E-AC50B7C95741}"/>
    <cellStyle name="Note 14 8 3 6 2 3" xfId="22906" xr:uid="{A5307FA9-FA99-44BD-A045-F8392E1A02B8}"/>
    <cellStyle name="Note 14 8 3 6 2 4" xfId="30886" xr:uid="{36328BD0-342A-49F7-9800-41631B0BB4ED}"/>
    <cellStyle name="Note 14 8 3 6 2 5" xfId="38713" xr:uid="{E85B595E-242D-4E7F-AA3C-984096D2F517}"/>
    <cellStyle name="Note 14 8 3 6 2 6" xfId="46666" xr:uid="{D9DA00AE-4139-4DB2-9D9F-9AE62E1A4484}"/>
    <cellStyle name="Note 14 8 3 6 3" xfId="11003" xr:uid="{D7182B6D-8561-44D8-B478-8F32FFAAFF23}"/>
    <cellStyle name="Note 14 8 3 6 4" xfId="18868" xr:uid="{6E8A3845-86F5-4B2C-A220-010A362F2499}"/>
    <cellStyle name="Note 14 8 3 6 5" xfId="26871" xr:uid="{20257E6C-4DC2-4859-BFAE-6D3D5F5EBCE3}"/>
    <cellStyle name="Note 14 8 3 6 6" xfId="34698" xr:uid="{7C63830C-B792-42B0-9AAC-8DCBB2D1AD12}"/>
    <cellStyle name="Note 14 8 3 6 7" xfId="42659" xr:uid="{57BB89F4-4EE2-4E83-9C68-AA38737E1B65}"/>
    <cellStyle name="Note 14 8 3 7" xfId="3091" xr:uid="{D1AF8802-B47C-42A2-9E0C-037AC57DD20D}"/>
    <cellStyle name="Note 14 8 3 7 2" xfId="7128" xr:uid="{AA9B8ABE-0D47-4FA1-BC05-3B0A6B599292}"/>
    <cellStyle name="Note 14 8 3 7 2 2" xfId="15343" xr:uid="{93C433BC-2420-4770-ADE7-1E9BEFE23866}"/>
    <cellStyle name="Note 14 8 3 7 2 3" xfId="23207" xr:uid="{9F895A0B-3498-4209-92C5-B1A102570C0A}"/>
    <cellStyle name="Note 14 8 3 7 2 4" xfId="31187" xr:uid="{57263464-01F1-4029-BB6B-B970AD01ADE9}"/>
    <cellStyle name="Note 14 8 3 7 2 5" xfId="39014" xr:uid="{295AB73D-192B-445D-ACDA-34F5E44C257D}"/>
    <cellStyle name="Note 14 8 3 7 2 6" xfId="46967" xr:uid="{B2AF65EB-7B92-48D4-9A43-9A0BEFD17931}"/>
    <cellStyle name="Note 14 8 3 7 3" xfId="11315" xr:uid="{D9A7ADFB-ED87-4F8B-A31F-DBD8D61E73EE}"/>
    <cellStyle name="Note 14 8 3 7 4" xfId="19182" xr:uid="{EFF75155-678C-49EA-A55D-4C4B6E57DDA2}"/>
    <cellStyle name="Note 14 8 3 7 5" xfId="27182" xr:uid="{4930D394-4B83-4856-9AD5-171D0D01841D}"/>
    <cellStyle name="Note 14 8 3 7 6" xfId="35012" xr:uid="{F53E99CC-2D7A-432D-B11A-990A16E88467}"/>
    <cellStyle name="Note 14 8 3 7 7" xfId="42973" xr:uid="{51B0B854-A66F-4C72-B52F-3B67656ED1EB}"/>
    <cellStyle name="Note 14 8 3 8" xfId="3407" xr:uid="{D2668762-F9B5-459C-AB2B-2C2B03F5DBEE}"/>
    <cellStyle name="Note 14 8 3 8 2" xfId="7435" xr:uid="{7B12008D-842C-4E85-B0BF-15C0A158707E}"/>
    <cellStyle name="Note 14 8 3 8 2 2" xfId="15650" xr:uid="{ECFCCB1A-9E41-49CD-A4D2-DC61453076E8}"/>
    <cellStyle name="Note 14 8 3 8 2 3" xfId="23514" xr:uid="{2F0EB55D-94E0-438C-9E2E-EA0C886B69D2}"/>
    <cellStyle name="Note 14 8 3 8 2 4" xfId="31494" xr:uid="{2F670F1B-53FF-4A2F-A89E-C13D2A2BAEB1}"/>
    <cellStyle name="Note 14 8 3 8 2 5" xfId="39321" xr:uid="{AAF1AB3C-9789-4A02-AA85-C6CDD09F8D92}"/>
    <cellStyle name="Note 14 8 3 8 2 6" xfId="47274" xr:uid="{870D8393-85CE-4B96-BABE-5B267F528860}"/>
    <cellStyle name="Note 14 8 3 8 3" xfId="11631" xr:uid="{DF6D49CE-FCCB-4BA0-AFDE-64029657B1AC}"/>
    <cellStyle name="Note 14 8 3 8 4" xfId="19498" xr:uid="{EB6BB7FD-3B3C-41D0-960B-2DDC2F9A04C1}"/>
    <cellStyle name="Note 14 8 3 8 5" xfId="27498" xr:uid="{02D51344-AC12-4BD7-9842-D97145796ED8}"/>
    <cellStyle name="Note 14 8 3 8 6" xfId="35328" xr:uid="{E6500A25-067C-4706-8442-629BC15B0C22}"/>
    <cellStyle name="Note 14 8 3 8 7" xfId="43289" xr:uid="{EAD4FEEA-D779-4504-B3A5-4D99BA59ED5A}"/>
    <cellStyle name="Note 14 8 3 9" xfId="3702" xr:uid="{B4A22CFD-6540-4B3B-9D69-8B8BE36C438E}"/>
    <cellStyle name="Note 14 8 3 9 2" xfId="7730" xr:uid="{0BDEC0DB-B93D-4387-8F79-9F6BE759C6A6}"/>
    <cellStyle name="Note 14 8 3 9 2 2" xfId="15945" xr:uid="{49C39510-68D3-4BCC-8C3C-17AAF980C370}"/>
    <cellStyle name="Note 14 8 3 9 2 3" xfId="23809" xr:uid="{D81BD712-E629-4A1C-82A7-C6867A631376}"/>
    <cellStyle name="Note 14 8 3 9 2 4" xfId="31789" xr:uid="{388DA456-734C-4896-AC23-938A6111EBE6}"/>
    <cellStyle name="Note 14 8 3 9 2 5" xfId="39616" xr:uid="{D26057D8-2C97-4EBB-A5F7-0079218523A1}"/>
    <cellStyle name="Note 14 8 3 9 2 6" xfId="47569" xr:uid="{2E7D4115-777E-4205-9539-80A3ECA4F6C0}"/>
    <cellStyle name="Note 14 8 3 9 3" xfId="11926" xr:uid="{9822F935-0D6B-400F-8796-00686154F502}"/>
    <cellStyle name="Note 14 8 3 9 4" xfId="19793" xr:uid="{A6BDD3A8-92CF-4555-96CA-F2B87D7BB31B}"/>
    <cellStyle name="Note 14 8 3 9 5" xfId="27793" xr:uid="{2A9F6639-1E0D-414F-8E91-F8C7051CB567}"/>
    <cellStyle name="Note 14 8 3 9 6" xfId="35623" xr:uid="{EE0D7235-9B6F-4814-ADAC-28AB7E1D4CBB}"/>
    <cellStyle name="Note 14 8 3 9 7" xfId="43584" xr:uid="{B7CED63E-540E-4E15-8E71-6854D202218D}"/>
    <cellStyle name="Note 14 8 4" xfId="1062" xr:uid="{1602739D-ED50-4DF9-804B-CDB2098C8638}"/>
    <cellStyle name="Note 14 8 4 10" xfId="4040" xr:uid="{14782115-2445-4DEB-AF53-8E976F2C124D}"/>
    <cellStyle name="Note 14 8 4 10 2" xfId="8055" xr:uid="{388DA35F-FA20-48F5-975F-866BCB10D3C9}"/>
    <cellStyle name="Note 14 8 4 10 2 2" xfId="16270" xr:uid="{B531D76F-3CDF-4D73-B80B-611C7345CA65}"/>
    <cellStyle name="Note 14 8 4 10 2 3" xfId="24134" xr:uid="{308DEE9B-8336-4D58-B18A-16CF3753B86B}"/>
    <cellStyle name="Note 14 8 4 10 2 4" xfId="32114" xr:uid="{0AF79926-0AEC-4B1C-889C-CF8E18B2E0C3}"/>
    <cellStyle name="Note 14 8 4 10 2 5" xfId="39941" xr:uid="{3DA77427-1B34-45A5-9B10-894D088DB5DD}"/>
    <cellStyle name="Note 14 8 4 10 2 6" xfId="47894" xr:uid="{D4BBE6E6-7931-4A9A-BD11-5FB309964BB5}"/>
    <cellStyle name="Note 14 8 4 10 3" xfId="12262" xr:uid="{595B78D8-7059-44DE-A962-AC9FA7F880A4}"/>
    <cellStyle name="Note 14 8 4 10 4" xfId="20131" xr:uid="{5FCAEB4A-527E-4EEE-92AD-A768316D7A50}"/>
    <cellStyle name="Note 14 8 4 10 5" xfId="28127" xr:uid="{FC2C23C9-7F5E-4B09-AEE5-B29D73D7B71E}"/>
    <cellStyle name="Note 14 8 4 10 6" xfId="35961" xr:uid="{EFF00350-8B3E-4AEE-83CF-22DC18273432}"/>
    <cellStyle name="Note 14 8 4 10 7" xfId="43922" xr:uid="{D4E5BFBD-3512-4637-BB7B-B0BD4F98CE95}"/>
    <cellStyle name="Note 14 8 4 11" xfId="4335" xr:uid="{8DA6B0D4-2B5F-4DC9-A978-6A3F424D681D}"/>
    <cellStyle name="Note 14 8 4 11 2" xfId="8341" xr:uid="{95AD361B-B777-4880-9060-9A1A2C720FC6}"/>
    <cellStyle name="Note 14 8 4 11 2 2" xfId="16556" xr:uid="{BD57B68F-D9B2-484A-9590-03A542DEAFAB}"/>
    <cellStyle name="Note 14 8 4 11 2 3" xfId="24420" xr:uid="{598F6D2E-4417-42DB-B625-B1F7B7049AA6}"/>
    <cellStyle name="Note 14 8 4 11 2 4" xfId="32400" xr:uid="{57D97D9F-8B7D-4A2F-B4A0-31051E8457B4}"/>
    <cellStyle name="Note 14 8 4 11 2 5" xfId="40227" xr:uid="{DE5828A2-846B-4137-8386-D882A8298E04}"/>
    <cellStyle name="Note 14 8 4 11 2 6" xfId="48180" xr:uid="{F5B96EE5-A86A-40D4-8F87-184B946B257A}"/>
    <cellStyle name="Note 14 8 4 11 3" xfId="12557" xr:uid="{40DE0738-DC8A-4800-83B8-B4B6C2A116B7}"/>
    <cellStyle name="Note 14 8 4 11 4" xfId="20426" xr:uid="{ABE1E442-EC72-44E2-ACCE-D7B732E216C3}"/>
    <cellStyle name="Note 14 8 4 11 5" xfId="28421" xr:uid="{891CE741-72C7-47A4-B164-57DA2A4C048E}"/>
    <cellStyle name="Note 14 8 4 11 6" xfId="36256" xr:uid="{B8B21513-FCF2-4AD5-A057-EA41EDF68C01}"/>
    <cellStyle name="Note 14 8 4 11 7" xfId="44217" xr:uid="{B40B0CE8-F6B0-4B50-A1B0-D2998EA30DBE}"/>
    <cellStyle name="Note 14 8 4 12" xfId="4626" xr:uid="{90CABE09-5BC1-4244-A303-D897A1030AC7}"/>
    <cellStyle name="Note 14 8 4 12 2" xfId="8620" xr:uid="{72B43209-4F77-471A-A326-9C845E7E2F7A}"/>
    <cellStyle name="Note 14 8 4 12 2 2" xfId="16835" xr:uid="{F511058B-9713-4678-A2C3-C470685E9C9D}"/>
    <cellStyle name="Note 14 8 4 12 2 3" xfId="24699" xr:uid="{C5E14A00-F9E0-4E40-AA05-73C8954BE0C7}"/>
    <cellStyle name="Note 14 8 4 12 2 4" xfId="32679" xr:uid="{1F3B14CE-BD82-452E-88C3-73742B11CA7F}"/>
    <cellStyle name="Note 14 8 4 12 2 5" xfId="40506" xr:uid="{F799E1B1-593F-4D7E-A5C4-05C885B799BC}"/>
    <cellStyle name="Note 14 8 4 12 2 6" xfId="48459" xr:uid="{128605D9-EB94-4A7B-B12C-E629757A2FE4}"/>
    <cellStyle name="Note 14 8 4 12 3" xfId="12847" xr:uid="{D281810F-6E55-4AAA-9137-D0537A0ECF23}"/>
    <cellStyle name="Note 14 8 4 12 4" xfId="20717" xr:uid="{78628D1A-8E72-42A5-8DC8-2B654F10AB4D}"/>
    <cellStyle name="Note 14 8 4 12 5" xfId="28710" xr:uid="{3EB83E87-ED3A-4265-B5EB-E8C1AC11E8F5}"/>
    <cellStyle name="Note 14 8 4 12 6" xfId="36547" xr:uid="{9AA2DE85-83FE-4343-BC45-29213FB58A18}"/>
    <cellStyle name="Note 14 8 4 12 7" xfId="44508" xr:uid="{7D02BE11-F69D-4DB6-8EB4-9F8D4FD9B285}"/>
    <cellStyle name="Note 14 8 4 13" xfId="5197" xr:uid="{D5EA7142-941D-48FD-A013-262ED8376394}"/>
    <cellStyle name="Note 14 8 4 13 2" xfId="13412" xr:uid="{A52E7CC7-6104-4E33-8ADE-DECA5D07E952}"/>
    <cellStyle name="Note 14 8 4 13 3" xfId="21276" xr:uid="{53BD44F0-95B2-4655-AB03-34B66054A1A4}"/>
    <cellStyle name="Note 14 8 4 13 4" xfId="29256" xr:uid="{2E631FEC-DA0C-4FF4-947D-D48845D3E0E1}"/>
    <cellStyle name="Note 14 8 4 13 5" xfId="37083" xr:uid="{EE58C66B-B78C-4AFA-B9C5-17FCE7A03B69}"/>
    <cellStyle name="Note 14 8 4 13 6" xfId="45036" xr:uid="{87A46273-4C87-493D-BDD5-A9442410A1B4}"/>
    <cellStyle name="Note 14 8 4 14" xfId="9291" xr:uid="{F2F32539-E46D-4673-8AB1-C1016D930AF0}"/>
    <cellStyle name="Note 14 8 4 15" xfId="17153" xr:uid="{ADD7F899-98A8-40AA-9450-E236D5601B06}"/>
    <cellStyle name="Note 14 8 4 16" xfId="25170" xr:uid="{8C650534-EDBD-475F-94BC-57675ECBB3A5}"/>
    <cellStyle name="Note 14 8 4 17" xfId="32983" xr:uid="{1F76163B-41C1-41D1-8601-BFA0B5FA8FCA}"/>
    <cellStyle name="Note 14 8 4 18" xfId="40944" xr:uid="{F8E797AF-B028-443C-8816-498815A5FFFA}"/>
    <cellStyle name="Note 14 8 4 2" xfId="1492" xr:uid="{5CCF9839-9494-4D57-A36F-C321591AECAC}"/>
    <cellStyle name="Note 14 8 4 2 2" xfId="5599" xr:uid="{452F3722-67E3-484D-B092-10C44E846252}"/>
    <cellStyle name="Note 14 8 4 2 2 2" xfId="13814" xr:uid="{740535DD-D74B-46DC-BA8B-B9ABCE1908F2}"/>
    <cellStyle name="Note 14 8 4 2 2 3" xfId="21678" xr:uid="{249192B2-D103-49A9-A56A-0F27C0719BB7}"/>
    <cellStyle name="Note 14 8 4 2 2 4" xfId="29658" xr:uid="{AD39A39B-CA0B-40A6-AFFC-757E117DCE8A}"/>
    <cellStyle name="Note 14 8 4 2 2 5" xfId="37485" xr:uid="{C6C5DB1B-BCFD-4F58-A030-DC2615BDDED3}"/>
    <cellStyle name="Note 14 8 4 2 2 6" xfId="45438" xr:uid="{9421127F-4CF7-455C-8967-D36341A620A4}"/>
    <cellStyle name="Note 14 8 4 2 3" xfId="9721" xr:uid="{C306BE6E-4474-48E8-A2A6-38EEC583FEFC}"/>
    <cellStyle name="Note 14 8 4 2 4" xfId="17583" xr:uid="{B2ADC866-F1A6-4A9C-9723-6CFF59E1CE8E}"/>
    <cellStyle name="Note 14 8 4 2 5" xfId="25594" xr:uid="{B3A0FC8F-260F-4180-949F-8B78D8C83A8A}"/>
    <cellStyle name="Note 14 8 4 2 6" xfId="33413" xr:uid="{67EA5875-3875-4A09-9C9B-4748C69914C7}"/>
    <cellStyle name="Note 14 8 4 2 7" xfId="41374" xr:uid="{137DBD32-A04B-46F8-8727-7496BAC5DA66}"/>
    <cellStyle name="Note 14 8 4 3" xfId="1835" xr:uid="{B4F5010E-6B4A-4BBC-8F1A-2682CFB0A588}"/>
    <cellStyle name="Note 14 8 4 3 2" xfId="5918" xr:uid="{F947C47D-A694-4EBD-912C-2288289C8565}"/>
    <cellStyle name="Note 14 8 4 3 2 2" xfId="14133" xr:uid="{777980C2-D8A3-4414-8F4E-23781498A395}"/>
    <cellStyle name="Note 14 8 4 3 2 3" xfId="21997" xr:uid="{744AC6ED-05E4-4D02-A107-9C0C19B98930}"/>
    <cellStyle name="Note 14 8 4 3 2 4" xfId="29977" xr:uid="{08B096EF-810F-4038-A261-D341FE04CB1D}"/>
    <cellStyle name="Note 14 8 4 3 2 5" xfId="37804" xr:uid="{43FEF029-61E2-4962-A988-88F02F934AE6}"/>
    <cellStyle name="Note 14 8 4 3 2 6" xfId="45757" xr:uid="{159CB0E9-FA65-4D78-8626-03CBFA2216A0}"/>
    <cellStyle name="Note 14 8 4 3 3" xfId="10061" xr:uid="{8F1DB065-DBA1-434C-94A1-E266E96B9661}"/>
    <cellStyle name="Note 14 8 4 3 4" xfId="17926" xr:uid="{93537568-6F27-45AE-BCB1-CE1DE1DDC0E9}"/>
    <cellStyle name="Note 14 8 4 3 5" xfId="25933" xr:uid="{954650C0-6699-45A0-AFF5-FA37AF6723F1}"/>
    <cellStyle name="Note 14 8 4 3 6" xfId="33756" xr:uid="{B9C10CA7-85DC-46EA-B244-F3E414EA731D}"/>
    <cellStyle name="Note 14 8 4 3 7" xfId="41717" xr:uid="{ECDD65B0-7323-4A48-BDCA-18D9E8F6C14D}"/>
    <cellStyle name="Note 14 8 4 4" xfId="2169" xr:uid="{0E312488-B719-4DD1-838C-B5238BDDD693}"/>
    <cellStyle name="Note 14 8 4 4 2" xfId="6243" xr:uid="{992F01ED-2747-48CB-B670-E30FF5782137}"/>
    <cellStyle name="Note 14 8 4 4 2 2" xfId="14458" xr:uid="{84C2C31B-B18A-44B9-AA1B-14AA614020C5}"/>
    <cellStyle name="Note 14 8 4 4 2 3" xfId="22322" xr:uid="{E08134CF-8814-4377-B218-F12D8F3CD30E}"/>
    <cellStyle name="Note 14 8 4 4 2 4" xfId="30302" xr:uid="{DE7ED36D-1FD8-4C69-85B0-473E61514C88}"/>
    <cellStyle name="Note 14 8 4 4 2 5" xfId="38129" xr:uid="{707046E7-5974-4470-92FE-14141928587F}"/>
    <cellStyle name="Note 14 8 4 4 2 6" xfId="46082" xr:uid="{37A5D1BE-6D4D-4ED4-840B-1FA6E469493F}"/>
    <cellStyle name="Note 14 8 4 4 3" xfId="10395" xr:uid="{5574DDD7-C846-421D-928B-6DA0BF971069}"/>
    <cellStyle name="Note 14 8 4 4 4" xfId="18260" xr:uid="{89F6D57B-4E18-4773-9F08-F7B95050D4D2}"/>
    <cellStyle name="Note 14 8 4 4 5" xfId="26267" xr:uid="{EB1E4E39-4BF4-4718-8CA5-7B4C64FD40B9}"/>
    <cellStyle name="Note 14 8 4 4 6" xfId="34090" xr:uid="{7E0905E4-7BBA-4059-9018-D06DF60575CE}"/>
    <cellStyle name="Note 14 8 4 4 7" xfId="42051" xr:uid="{9ED89C13-F8D8-49DF-8221-24B0F53176D0}"/>
    <cellStyle name="Note 14 8 4 5" xfId="2489" xr:uid="{2320FFBE-2FBC-46FC-A4C1-54408FB13857}"/>
    <cellStyle name="Note 14 8 4 5 2" xfId="6549" xr:uid="{4C6CC365-48CC-4857-A06A-CB414058C196}"/>
    <cellStyle name="Note 14 8 4 5 2 2" xfId="14764" xr:uid="{A3312604-AF12-4BE1-BE53-9637F513FEB1}"/>
    <cellStyle name="Note 14 8 4 5 2 3" xfId="22628" xr:uid="{D2A7D51E-40DE-4120-9FD4-2F8CE7A2EB6B}"/>
    <cellStyle name="Note 14 8 4 5 2 4" xfId="30608" xr:uid="{AB0E2E11-091E-4B5D-9258-95FF938FAE49}"/>
    <cellStyle name="Note 14 8 4 5 2 5" xfId="38435" xr:uid="{344879A2-EA15-4A18-9C10-7EA1CE0DBD52}"/>
    <cellStyle name="Note 14 8 4 5 2 6" xfId="46388" xr:uid="{3D32CCC0-4051-434A-A416-CF1309F78E0D}"/>
    <cellStyle name="Note 14 8 4 5 3" xfId="10715" xr:uid="{190F6571-37AD-4049-B2A6-74C226464495}"/>
    <cellStyle name="Note 14 8 4 5 4" xfId="18580" xr:uid="{180BD7A1-D747-4F9A-94AD-B40AFDBE0492}"/>
    <cellStyle name="Note 14 8 4 5 5" xfId="26583" xr:uid="{83B3930A-796D-4BE0-83BD-44F4A540CEF7}"/>
    <cellStyle name="Note 14 8 4 5 6" xfId="34410" xr:uid="{AE9928A0-8A6C-4F14-BF9D-F6F71D5E371C}"/>
    <cellStyle name="Note 14 8 4 5 7" xfId="42371" xr:uid="{6451D16F-112C-4FBB-B071-BE5243AB6FEC}"/>
    <cellStyle name="Note 14 8 4 6" xfId="2817" xr:uid="{02A73638-57B7-4DD9-84CB-2671143DF858}"/>
    <cellStyle name="Note 14 8 4 6 2" xfId="6867" xr:uid="{25E77D93-F5B6-4614-87EA-1A7E481A23F3}"/>
    <cellStyle name="Note 14 8 4 6 2 2" xfId="15082" xr:uid="{9F9AAE63-ED7D-441B-8A2F-AE8C7261C385}"/>
    <cellStyle name="Note 14 8 4 6 2 3" xfId="22946" xr:uid="{2BA04B1A-3BB6-4F8E-8362-91720F38B2FB}"/>
    <cellStyle name="Note 14 8 4 6 2 4" xfId="30926" xr:uid="{4ADCD614-3DD6-42DF-8B0A-A737604AC918}"/>
    <cellStyle name="Note 14 8 4 6 2 5" xfId="38753" xr:uid="{F6CCA2E9-79D4-4628-95C5-5B52761C078D}"/>
    <cellStyle name="Note 14 8 4 6 2 6" xfId="46706" xr:uid="{00EEEECF-AC74-4BF0-9232-E6EEF4399863}"/>
    <cellStyle name="Note 14 8 4 6 3" xfId="11043" xr:uid="{CB3BCFD4-F6DE-4322-B3AA-5C94BA8F01D8}"/>
    <cellStyle name="Note 14 8 4 6 4" xfId="18908" xr:uid="{17CB28C5-199E-45A9-A767-26343852937D}"/>
    <cellStyle name="Note 14 8 4 6 5" xfId="26911" xr:uid="{8BDEB2FE-31FA-4D22-AE69-A1FE405C5CF4}"/>
    <cellStyle name="Note 14 8 4 6 6" xfId="34738" xr:uid="{8CEA3EDF-7D79-4DCC-8744-FCE4BA0DE355}"/>
    <cellStyle name="Note 14 8 4 6 7" xfId="42699" xr:uid="{DD472ED0-DD10-4982-9558-1AAFAC75E2C1}"/>
    <cellStyle name="Note 14 8 4 7" xfId="3131" xr:uid="{82F02372-3331-4A7D-8E35-FFD6BCCC2A5F}"/>
    <cellStyle name="Note 14 8 4 7 2" xfId="7168" xr:uid="{727B2C02-4101-41B6-A1B8-798713D6D761}"/>
    <cellStyle name="Note 14 8 4 7 2 2" xfId="15383" xr:uid="{DE64ABD3-80CE-4DDF-972C-45698D47462C}"/>
    <cellStyle name="Note 14 8 4 7 2 3" xfId="23247" xr:uid="{D27D633D-9C74-4978-A758-F569E1B22688}"/>
    <cellStyle name="Note 14 8 4 7 2 4" xfId="31227" xr:uid="{23E15BAA-BD87-4BB6-86F4-E06DDC007D35}"/>
    <cellStyle name="Note 14 8 4 7 2 5" xfId="39054" xr:uid="{17E46138-87A8-4517-80D2-C0ABCEF8E113}"/>
    <cellStyle name="Note 14 8 4 7 2 6" xfId="47007" xr:uid="{FF30C877-6954-4ADC-AD69-0C859DF3FBE5}"/>
    <cellStyle name="Note 14 8 4 7 3" xfId="11355" xr:uid="{CB4649F8-DDE3-4160-8DD1-92D8C022D812}"/>
    <cellStyle name="Note 14 8 4 7 4" xfId="19222" xr:uid="{DA5F6D1B-5ABE-432B-916A-AA0FE80EEE82}"/>
    <cellStyle name="Note 14 8 4 7 5" xfId="27222" xr:uid="{CA514C96-ED91-4A7B-B52B-1DE302DFDBA9}"/>
    <cellStyle name="Note 14 8 4 7 6" xfId="35052" xr:uid="{2A8A2128-4ED9-4FF5-A9AD-46D47C90BE37}"/>
    <cellStyle name="Note 14 8 4 7 7" xfId="43013" xr:uid="{9ECC6A3A-2300-4700-987D-F7D499196669}"/>
    <cellStyle name="Note 14 8 4 8" xfId="3447" xr:uid="{5F083914-9216-48DC-AA69-0601FEA03897}"/>
    <cellStyle name="Note 14 8 4 8 2" xfId="7475" xr:uid="{12520905-674B-4F33-AA27-ED32A40981DD}"/>
    <cellStyle name="Note 14 8 4 8 2 2" xfId="15690" xr:uid="{357F3191-FE0A-40CD-A581-F1C1DBCED659}"/>
    <cellStyle name="Note 14 8 4 8 2 3" xfId="23554" xr:uid="{91E0FB99-0284-4932-8F89-6618609E1663}"/>
    <cellStyle name="Note 14 8 4 8 2 4" xfId="31534" xr:uid="{3336BB03-D136-46E5-A316-8A8D64267069}"/>
    <cellStyle name="Note 14 8 4 8 2 5" xfId="39361" xr:uid="{8C9DDFC7-BBE7-4CBF-9909-4A49BD006348}"/>
    <cellStyle name="Note 14 8 4 8 2 6" xfId="47314" xr:uid="{1A2E6219-4564-4A91-BE04-50BC2A028F9A}"/>
    <cellStyle name="Note 14 8 4 8 3" xfId="11671" xr:uid="{38BA7248-E91B-4291-8117-60A3DB87CC50}"/>
    <cellStyle name="Note 14 8 4 8 4" xfId="19538" xr:uid="{98230AE6-5F46-41B8-A4FE-305D967B8215}"/>
    <cellStyle name="Note 14 8 4 8 5" xfId="27538" xr:uid="{BA1403FA-9820-412B-A074-F027FE8617F3}"/>
    <cellStyle name="Note 14 8 4 8 6" xfId="35368" xr:uid="{5D5E65FE-078C-40F2-8758-50433AE14C01}"/>
    <cellStyle name="Note 14 8 4 8 7" xfId="43329" xr:uid="{FD434919-D7CD-4819-9EB4-0E4DD5C92E72}"/>
    <cellStyle name="Note 14 8 4 9" xfId="3742" xr:uid="{10C25675-8C65-4F4B-8779-93B5523BA8AD}"/>
    <cellStyle name="Note 14 8 4 9 2" xfId="7770" xr:uid="{61FEC33C-1DA0-48B4-8DC9-0EC57CE63070}"/>
    <cellStyle name="Note 14 8 4 9 2 2" xfId="15985" xr:uid="{7E0FEAD0-A222-49E7-86BC-51C3F65224EE}"/>
    <cellStyle name="Note 14 8 4 9 2 3" xfId="23849" xr:uid="{FA72E54E-C2C6-4A9E-9D3C-DA9439979055}"/>
    <cellStyle name="Note 14 8 4 9 2 4" xfId="31829" xr:uid="{01270606-F8B6-427D-98F6-5BC96404CE6F}"/>
    <cellStyle name="Note 14 8 4 9 2 5" xfId="39656" xr:uid="{F94F41A4-7EB5-4699-A3D3-7E937402D88B}"/>
    <cellStyle name="Note 14 8 4 9 2 6" xfId="47609" xr:uid="{79106A65-AD62-4DF9-8594-231FA9933468}"/>
    <cellStyle name="Note 14 8 4 9 3" xfId="11966" xr:uid="{A6DE017A-AACD-4548-9CD8-6A1BCE8538EA}"/>
    <cellStyle name="Note 14 8 4 9 4" xfId="19833" xr:uid="{61A87199-3198-43A3-9487-337E5A36BAC2}"/>
    <cellStyle name="Note 14 8 4 9 5" xfId="27833" xr:uid="{D50EC202-FC89-4243-A14D-F3A4141370A4}"/>
    <cellStyle name="Note 14 8 4 9 6" xfId="35663" xr:uid="{A14331D8-45CB-4BB2-8457-AA03661DAD9F}"/>
    <cellStyle name="Note 14 8 4 9 7" xfId="43624" xr:uid="{0688FD11-8723-49FF-B934-40A2A5AE7F03}"/>
    <cellStyle name="Note 14 8 5" xfId="1105" xr:uid="{880CF8F8-F343-44BC-8989-A2746F80233D}"/>
    <cellStyle name="Note 14 8 5 10" xfId="4083" xr:uid="{6125407A-2580-4F24-9DF4-99AB588BF2F6}"/>
    <cellStyle name="Note 14 8 5 10 2" xfId="8094" xr:uid="{8937C8F7-BBE6-4C2F-8CDC-1A3243763A68}"/>
    <cellStyle name="Note 14 8 5 10 2 2" xfId="16309" xr:uid="{69BA1BC6-9037-44C0-81ED-E4640A6D12D4}"/>
    <cellStyle name="Note 14 8 5 10 2 3" xfId="24173" xr:uid="{A61C87F1-DCD5-4E16-B514-23D587E12A19}"/>
    <cellStyle name="Note 14 8 5 10 2 4" xfId="32153" xr:uid="{CDCE9333-CB29-47AF-B1C8-1EEE90A670A9}"/>
    <cellStyle name="Note 14 8 5 10 2 5" xfId="39980" xr:uid="{96B989C4-8072-4E1E-9DA6-F6BB25C55A5F}"/>
    <cellStyle name="Note 14 8 5 10 2 6" xfId="47933" xr:uid="{1EEB5619-0BFA-4C12-8798-9824C381E244}"/>
    <cellStyle name="Note 14 8 5 10 3" xfId="12305" xr:uid="{108C1AB8-2C8B-4D56-8CCB-EA92C7677263}"/>
    <cellStyle name="Note 14 8 5 10 4" xfId="20174" xr:uid="{7FCF4306-5A5B-4D67-8C2B-027D5E833DC0}"/>
    <cellStyle name="Note 14 8 5 10 5" xfId="28170" xr:uid="{2E1BC1FB-2222-4B0B-B0CE-447EC83D60FA}"/>
    <cellStyle name="Note 14 8 5 10 6" xfId="36004" xr:uid="{DC537461-2EE6-4754-9B1B-8EA3E98EF67B}"/>
    <cellStyle name="Note 14 8 5 10 7" xfId="43965" xr:uid="{654CCC7B-32AA-415A-BA7F-C87DBC90CC1D}"/>
    <cellStyle name="Note 14 8 5 11" xfId="4374" xr:uid="{F5B7B401-2FA7-4F5C-88E2-D2703F014577}"/>
    <cellStyle name="Note 14 8 5 11 2" xfId="8380" xr:uid="{177E78EC-227C-441A-AD7B-98A91D645EB5}"/>
    <cellStyle name="Note 14 8 5 11 2 2" xfId="16595" xr:uid="{EE4752E0-97B5-4FD8-999C-A69C478272FD}"/>
    <cellStyle name="Note 14 8 5 11 2 3" xfId="24459" xr:uid="{179A62EE-F0A7-40CF-8EC4-595684BBF78A}"/>
    <cellStyle name="Note 14 8 5 11 2 4" xfId="32439" xr:uid="{2EF344C5-C2A2-4E7C-BA07-4D0C1038062E}"/>
    <cellStyle name="Note 14 8 5 11 2 5" xfId="40266" xr:uid="{9EA8CE6D-5AB6-4547-86DD-214BFC40499B}"/>
    <cellStyle name="Note 14 8 5 11 2 6" xfId="48219" xr:uid="{B16C6B84-CF82-4B9A-A33E-893DF3800B27}"/>
    <cellStyle name="Note 14 8 5 11 3" xfId="12596" xr:uid="{B7CB6470-0113-446D-99C9-86392DDFEAE9}"/>
    <cellStyle name="Note 14 8 5 11 4" xfId="20465" xr:uid="{6FB049F8-E037-436A-B40F-3D8A2B280420}"/>
    <cellStyle name="Note 14 8 5 11 5" xfId="28460" xr:uid="{CBB178C6-904F-4460-B4C7-56D4E810409A}"/>
    <cellStyle name="Note 14 8 5 11 6" xfId="36295" xr:uid="{AFC713CF-792A-41D1-8089-28525DD19F42}"/>
    <cellStyle name="Note 14 8 5 11 7" xfId="44256" xr:uid="{0343C113-3391-4CE1-B0F8-138936FFAB92}"/>
    <cellStyle name="Note 14 8 5 12" xfId="4669" xr:uid="{2AF5362B-908F-4D61-9299-213C4BDC7DBE}"/>
    <cellStyle name="Note 14 8 5 12 2" xfId="8659" xr:uid="{206148BD-7FBB-481C-A691-91C6A4D7B13A}"/>
    <cellStyle name="Note 14 8 5 12 2 2" xfId="16874" xr:uid="{058A198E-AD04-41F4-8CB0-97F8E2C1D241}"/>
    <cellStyle name="Note 14 8 5 12 2 3" xfId="24738" xr:uid="{3525EFF2-1F94-4272-9697-12F1135D369A}"/>
    <cellStyle name="Note 14 8 5 12 2 4" xfId="32718" xr:uid="{925B9A8F-22BC-4FFF-9DBD-A77A7548A714}"/>
    <cellStyle name="Note 14 8 5 12 2 5" xfId="40545" xr:uid="{0CDD7BDC-7843-495D-8ED3-DAA8A13BBAFD}"/>
    <cellStyle name="Note 14 8 5 12 2 6" xfId="48498" xr:uid="{AD3B2BFF-7ED0-4F9D-BF71-4BB957999B6C}"/>
    <cellStyle name="Note 14 8 5 12 3" xfId="12890" xr:uid="{98416F09-9412-4EB5-8E95-3D34E1F0AE05}"/>
    <cellStyle name="Note 14 8 5 12 4" xfId="20760" xr:uid="{C4D16C3F-172B-42A4-A92B-FCF8E4B07E4F}"/>
    <cellStyle name="Note 14 8 5 12 5" xfId="28753" xr:uid="{8F8BA7C1-6F76-4509-9712-06AE90D176E6}"/>
    <cellStyle name="Note 14 8 5 12 6" xfId="36590" xr:uid="{2D1136B9-30E3-4918-8189-41B7A697FD7A}"/>
    <cellStyle name="Note 14 8 5 12 7" xfId="44551" xr:uid="{544E9FA9-828B-4A45-80C3-928DA62B43D9}"/>
    <cellStyle name="Note 14 8 5 13" xfId="5236" xr:uid="{3E47BF7C-784A-423F-8ED4-910F9CD14CD8}"/>
    <cellStyle name="Note 14 8 5 13 2" xfId="13451" xr:uid="{45177241-65DA-41A3-BFFC-32263A1BC6BA}"/>
    <cellStyle name="Note 14 8 5 13 3" xfId="21315" xr:uid="{7A44250C-E26F-4BA6-9056-F11CCFE06A0B}"/>
    <cellStyle name="Note 14 8 5 13 4" xfId="29295" xr:uid="{12466C1B-C18D-40B6-B338-2535716D0435}"/>
    <cellStyle name="Note 14 8 5 13 5" xfId="37122" xr:uid="{12A14628-AD88-42B8-8DB3-3ADC5FF44613}"/>
    <cellStyle name="Note 14 8 5 13 6" xfId="45075" xr:uid="{90D6199C-A151-42FF-B789-0AF381589EB4}"/>
    <cellStyle name="Note 14 8 5 14" xfId="9334" xr:uid="{8B8ECD94-4D0C-470E-A875-FC995B6D91E9}"/>
    <cellStyle name="Note 14 8 5 15" xfId="17196" xr:uid="{CF7D0CC1-C795-4DD5-A513-31BF5ABBB96E}"/>
    <cellStyle name="Note 14 8 5 16" xfId="25212" xr:uid="{FFB32ECD-F46B-4B9E-AD9D-75E1238BDD36}"/>
    <cellStyle name="Note 14 8 5 17" xfId="33026" xr:uid="{F0DAF79C-9017-4427-AD89-6FF1675D599C}"/>
    <cellStyle name="Note 14 8 5 18" xfId="40987" xr:uid="{D360514D-356E-4996-848F-02214A634315}"/>
    <cellStyle name="Note 14 8 5 2" xfId="1535" xr:uid="{701BFF57-6EBC-4A5D-A735-F6978EDA7C40}"/>
    <cellStyle name="Note 14 8 5 2 2" xfId="5638" xr:uid="{02F70AC6-2D51-4F7D-80B6-161AD1F99D8F}"/>
    <cellStyle name="Note 14 8 5 2 2 2" xfId="13853" xr:uid="{620A44F7-02C9-4610-9F5B-F0D52B9557C8}"/>
    <cellStyle name="Note 14 8 5 2 2 3" xfId="21717" xr:uid="{EDE9BA5A-40E4-4B73-9E58-C2C891BC8C59}"/>
    <cellStyle name="Note 14 8 5 2 2 4" xfId="29697" xr:uid="{AD687E33-E67E-4C95-A847-AB96E2347199}"/>
    <cellStyle name="Note 14 8 5 2 2 5" xfId="37524" xr:uid="{A9E0720C-871D-4591-8618-C14EF0B4F4AF}"/>
    <cellStyle name="Note 14 8 5 2 2 6" xfId="45477" xr:uid="{84A453B9-305B-4BB7-A9D2-B521AA34E86D}"/>
    <cellStyle name="Note 14 8 5 2 3" xfId="9763" xr:uid="{FAB2519D-B4B6-411B-A0BD-1F00F50F8650}"/>
    <cellStyle name="Note 14 8 5 2 4" xfId="17626" xr:uid="{0F40C45E-3420-4527-AE00-C13860BE4FB4}"/>
    <cellStyle name="Note 14 8 5 2 5" xfId="25637" xr:uid="{533F78F5-3E68-46A3-A6BF-6811D2379779}"/>
    <cellStyle name="Note 14 8 5 2 6" xfId="33456" xr:uid="{9BF0A40A-FE54-4A15-935A-0D4A993F4C59}"/>
    <cellStyle name="Note 14 8 5 2 7" xfId="41417" xr:uid="{4CC4B077-8A6C-409F-9025-C0BA005F45EC}"/>
    <cellStyle name="Note 14 8 5 3" xfId="1878" xr:uid="{62C0A333-D4A6-4758-8ED9-B21AF1B3A786}"/>
    <cellStyle name="Note 14 8 5 3 2" xfId="5957" xr:uid="{7AF046D9-A547-4506-8CE1-F3589353B504}"/>
    <cellStyle name="Note 14 8 5 3 2 2" xfId="14172" xr:uid="{C310BB00-C889-4CBD-8151-C8638E36F39E}"/>
    <cellStyle name="Note 14 8 5 3 2 3" xfId="22036" xr:uid="{8A1B2C82-67CD-4E71-B7BC-500B223A8CA9}"/>
    <cellStyle name="Note 14 8 5 3 2 4" xfId="30016" xr:uid="{9B9A5E53-AFFB-49EE-959B-ACEF3C0D71DE}"/>
    <cellStyle name="Note 14 8 5 3 2 5" xfId="37843" xr:uid="{296129BD-0905-4324-8056-B674928E2554}"/>
    <cellStyle name="Note 14 8 5 3 2 6" xfId="45796" xr:uid="{18F670F0-8FC9-42A5-A334-1CD3D7D24B35}"/>
    <cellStyle name="Note 14 8 5 3 3" xfId="10104" xr:uid="{A87B3305-75CD-4942-9641-546E5C4E8F84}"/>
    <cellStyle name="Note 14 8 5 3 4" xfId="17969" xr:uid="{D6E4AD04-0B60-45D4-9005-B38746AE47E7}"/>
    <cellStyle name="Note 14 8 5 3 5" xfId="25976" xr:uid="{D6CDA187-101A-41FF-8ABF-320748E175CE}"/>
    <cellStyle name="Note 14 8 5 3 6" xfId="33799" xr:uid="{B45D2D44-750C-4279-AC68-CE460DD84653}"/>
    <cellStyle name="Note 14 8 5 3 7" xfId="41760" xr:uid="{255C45E7-F6D9-445D-8D46-5B765F38973E}"/>
    <cellStyle name="Note 14 8 5 4" xfId="2212" xr:uid="{111789D2-09B6-4539-9641-811FD105C1F4}"/>
    <cellStyle name="Note 14 8 5 4 2" xfId="6286" xr:uid="{41ED0242-7DFD-49C3-8795-D281346D8E99}"/>
    <cellStyle name="Note 14 8 5 4 2 2" xfId="14501" xr:uid="{57B4824D-375B-465B-8161-F73E15AB651C}"/>
    <cellStyle name="Note 14 8 5 4 2 3" xfId="22365" xr:uid="{A7722450-9F75-481F-9187-9864C87E1698}"/>
    <cellStyle name="Note 14 8 5 4 2 4" xfId="30345" xr:uid="{FCD12B22-590B-4CA2-BA88-A26372C610D2}"/>
    <cellStyle name="Note 14 8 5 4 2 5" xfId="38172" xr:uid="{083BFCDB-B745-471F-83E4-B4A8E045666F}"/>
    <cellStyle name="Note 14 8 5 4 2 6" xfId="46125" xr:uid="{E96BA3F5-59D3-4F6C-A98D-AE99BEDB2B0D}"/>
    <cellStyle name="Note 14 8 5 4 3" xfId="10438" xr:uid="{057179DE-CB82-471E-A7CF-E085DFB28BC8}"/>
    <cellStyle name="Note 14 8 5 4 4" xfId="18303" xr:uid="{D6C2C9C2-F5EE-4C0B-9882-2F780376C32E}"/>
    <cellStyle name="Note 14 8 5 4 5" xfId="26310" xr:uid="{6EACA2D5-4F99-465E-8DC4-460774E322BA}"/>
    <cellStyle name="Note 14 8 5 4 6" xfId="34133" xr:uid="{599562C3-C703-4439-AD8A-7A9287477214}"/>
    <cellStyle name="Note 14 8 5 4 7" xfId="42094" xr:uid="{454EE0A1-077A-4BB7-BE6C-C1AB142946FA}"/>
    <cellStyle name="Note 14 8 5 5" xfId="2532" xr:uid="{0BAA1D9F-E5DC-4F0B-83EF-AE9E24C5492D}"/>
    <cellStyle name="Note 14 8 5 5 2" xfId="6588" xr:uid="{E26394F2-6607-4AE1-AF3E-901A514063D1}"/>
    <cellStyle name="Note 14 8 5 5 2 2" xfId="14803" xr:uid="{42E45106-F900-4992-AA50-5BCB09EE1D14}"/>
    <cellStyle name="Note 14 8 5 5 2 3" xfId="22667" xr:uid="{89F7D505-DCEF-4BDA-9142-B12200D0984F}"/>
    <cellStyle name="Note 14 8 5 5 2 4" xfId="30647" xr:uid="{F8250BFF-E3A6-4594-B815-2FEC65AC2B3A}"/>
    <cellStyle name="Note 14 8 5 5 2 5" xfId="38474" xr:uid="{0682ECD4-7F30-460A-B0B0-C4A08F364969}"/>
    <cellStyle name="Note 14 8 5 5 2 6" xfId="46427" xr:uid="{AAE9A261-EFC1-4AC6-9088-35068ED5A1BD}"/>
    <cellStyle name="Note 14 8 5 5 3" xfId="10758" xr:uid="{E854E0BF-1434-4428-B985-360CEE49C033}"/>
    <cellStyle name="Note 14 8 5 5 4" xfId="18623" xr:uid="{BB7D0DD6-DF8B-4420-B202-8F04008CDDC0}"/>
    <cellStyle name="Note 14 8 5 5 5" xfId="26626" xr:uid="{A22381FE-B729-464F-A36E-17ACB8B98F19}"/>
    <cellStyle name="Note 14 8 5 5 6" xfId="34453" xr:uid="{1222A5D4-8239-4E6A-B9C4-77C9BB58AEC9}"/>
    <cellStyle name="Note 14 8 5 5 7" xfId="42414" xr:uid="{4A54055D-099D-43E2-A10F-3F626FD6FFFD}"/>
    <cellStyle name="Note 14 8 5 6" xfId="2858" xr:uid="{E45AF4D6-C535-486D-B094-95771129BC77}"/>
    <cellStyle name="Note 14 8 5 6 2" xfId="6908" xr:uid="{B3E032D5-0F90-44EA-8F83-748CF99756DF}"/>
    <cellStyle name="Note 14 8 5 6 2 2" xfId="15123" xr:uid="{66E43843-45C9-404E-9AA6-D95FDB6949B4}"/>
    <cellStyle name="Note 14 8 5 6 2 3" xfId="22987" xr:uid="{B6D377FE-AA66-4D15-A2F4-A27411947C74}"/>
    <cellStyle name="Note 14 8 5 6 2 4" xfId="30967" xr:uid="{9069B107-68DE-4CA2-9DDC-BBAB2AB3DDCD}"/>
    <cellStyle name="Note 14 8 5 6 2 5" xfId="38794" xr:uid="{246C43F5-E731-4070-8FD7-BC80C6AB4A1B}"/>
    <cellStyle name="Note 14 8 5 6 2 6" xfId="46747" xr:uid="{29C001EB-4B77-4FCD-9180-60420F965BFE}"/>
    <cellStyle name="Note 14 8 5 6 3" xfId="11084" xr:uid="{9BC67071-2ADC-4845-8D64-1135778DDCAF}"/>
    <cellStyle name="Note 14 8 5 6 4" xfId="18949" xr:uid="{2EE3DCC1-42A2-420F-9EBE-665F343A70A8}"/>
    <cellStyle name="Note 14 8 5 6 5" xfId="26952" xr:uid="{0DA9EC0E-2A14-411A-99A2-329E6BAA6A98}"/>
    <cellStyle name="Note 14 8 5 6 6" xfId="34779" xr:uid="{C990AAC9-B6AE-4D9D-8FBF-8C2B64514F61}"/>
    <cellStyle name="Note 14 8 5 6 7" xfId="42740" xr:uid="{ABB9EE26-1C25-4EBF-B928-B03E3D7D3522}"/>
    <cellStyle name="Note 14 8 5 7" xfId="3174" xr:uid="{8C23E13F-AAA7-473F-AEC2-37C6E166EA6D}"/>
    <cellStyle name="Note 14 8 5 7 2" xfId="7207" xr:uid="{E6D88888-C2D7-4BCB-AFDD-96FBDD2C1EC5}"/>
    <cellStyle name="Note 14 8 5 7 2 2" xfId="15422" xr:uid="{9A660773-B2A3-41EC-92AC-7D1D1FF1D9E4}"/>
    <cellStyle name="Note 14 8 5 7 2 3" xfId="23286" xr:uid="{3E6146D3-7E4A-436A-952B-01315CDB68C4}"/>
    <cellStyle name="Note 14 8 5 7 2 4" xfId="31266" xr:uid="{5A09068D-883D-4A16-9FC1-C3DC14F39D08}"/>
    <cellStyle name="Note 14 8 5 7 2 5" xfId="39093" xr:uid="{001E38DF-394B-4B37-A8CB-710C16C9A07D}"/>
    <cellStyle name="Note 14 8 5 7 2 6" xfId="47046" xr:uid="{8C1C92C0-CD10-461E-98B5-B195ACBA4B1E}"/>
    <cellStyle name="Note 14 8 5 7 3" xfId="11398" xr:uid="{01786C69-6391-4B32-83A7-68D04D7E14E9}"/>
    <cellStyle name="Note 14 8 5 7 4" xfId="19265" xr:uid="{53F493A8-EF13-45C7-93D6-6E625DC32BBB}"/>
    <cellStyle name="Note 14 8 5 7 5" xfId="27265" xr:uid="{8C95B96F-D3DD-4FDA-8356-0C867C704CB3}"/>
    <cellStyle name="Note 14 8 5 7 6" xfId="35095" xr:uid="{06B21A21-E16C-42B7-B3AE-00A2471FFDC8}"/>
    <cellStyle name="Note 14 8 5 7 7" xfId="43056" xr:uid="{30E7D73B-A89B-4022-A3C2-93DB44630E2C}"/>
    <cellStyle name="Note 14 8 5 8" xfId="3487" xr:uid="{A737B96B-F401-45AE-8E0E-5D1C811EA3CD}"/>
    <cellStyle name="Note 14 8 5 8 2" xfId="7515" xr:uid="{61E45583-A86F-40E1-9CA8-686D48A15BEF}"/>
    <cellStyle name="Note 14 8 5 8 2 2" xfId="15730" xr:uid="{6E9E2AD4-921A-40EB-B9F3-04D33EA6B0B2}"/>
    <cellStyle name="Note 14 8 5 8 2 3" xfId="23594" xr:uid="{23AD9A54-D1AF-48AF-BC9D-6DCB2ACEC7E8}"/>
    <cellStyle name="Note 14 8 5 8 2 4" xfId="31574" xr:uid="{345C6AB4-C4B2-4582-A71D-BEECACC2E820}"/>
    <cellStyle name="Note 14 8 5 8 2 5" xfId="39401" xr:uid="{092E2B56-3DDD-4B82-ABDB-5B99162F9A03}"/>
    <cellStyle name="Note 14 8 5 8 2 6" xfId="47354" xr:uid="{44B862CC-AD56-48CA-9878-14ED47F824E0}"/>
    <cellStyle name="Note 14 8 5 8 3" xfId="11711" xr:uid="{362DE292-7673-4F04-AFEA-1182D2EDEC46}"/>
    <cellStyle name="Note 14 8 5 8 4" xfId="19578" xr:uid="{7200B7D7-1F72-4A14-8EFE-5E7E88611E55}"/>
    <cellStyle name="Note 14 8 5 8 5" xfId="27578" xr:uid="{98685D63-4ED6-4FC0-A4D1-F0DDCFF67974}"/>
    <cellStyle name="Note 14 8 5 8 6" xfId="35408" xr:uid="{A9FBBE52-0055-47B2-B58E-B4E7E5B9B776}"/>
    <cellStyle name="Note 14 8 5 8 7" xfId="43369" xr:uid="{120A415F-2167-450B-B7E7-30B30CBA5287}"/>
    <cellStyle name="Note 14 8 5 9" xfId="3783" xr:uid="{D696F36D-14D2-4453-A728-0C9872E3BB8C}"/>
    <cellStyle name="Note 14 8 5 9 2" xfId="7811" xr:uid="{605E6E2F-99D5-44D5-9874-402DAB1247EC}"/>
    <cellStyle name="Note 14 8 5 9 2 2" xfId="16026" xr:uid="{DD82D9FE-9055-4948-8E03-36EF957B6D44}"/>
    <cellStyle name="Note 14 8 5 9 2 3" xfId="23890" xr:uid="{E9613B68-0BF8-4CC8-A343-DD61687DD651}"/>
    <cellStyle name="Note 14 8 5 9 2 4" xfId="31870" xr:uid="{2732C62B-9DE0-4BA3-97BC-98638348144A}"/>
    <cellStyle name="Note 14 8 5 9 2 5" xfId="39697" xr:uid="{AC89BC0D-2E6A-4099-852A-C408E2D5F518}"/>
    <cellStyle name="Note 14 8 5 9 2 6" xfId="47650" xr:uid="{22F22198-BC38-47BC-B287-147C0F2EF9BC}"/>
    <cellStyle name="Note 14 8 5 9 3" xfId="12007" xr:uid="{74E3C08B-3892-492F-A4F2-406AC8949F05}"/>
    <cellStyle name="Note 14 8 5 9 4" xfId="19874" xr:uid="{C3FC9FB0-6792-40AE-AD18-9E9FC4C0C637}"/>
    <cellStyle name="Note 14 8 5 9 5" xfId="27874" xr:uid="{1D24993B-FC39-4E73-BC73-54D4E9D90DA2}"/>
    <cellStyle name="Note 14 8 5 9 6" xfId="35704" xr:uid="{35A64D9D-B6AC-4028-A8A1-ADCD62905236}"/>
    <cellStyle name="Note 14 8 5 9 7" xfId="43665" xr:uid="{6439C4BE-C3FE-4A25-A813-303E5A538AEA}"/>
    <cellStyle name="Note 14 8 6" xfId="1144" xr:uid="{0D6FAF6F-F300-4BA8-A2CC-06640AE9518A}"/>
    <cellStyle name="Note 14 8 6 10" xfId="4122" xr:uid="{E5C65C8F-3B84-45BC-8322-702525EB6B35}"/>
    <cellStyle name="Note 14 8 6 10 2" xfId="8133" xr:uid="{9F6600DC-6390-432C-967F-47FF109D0217}"/>
    <cellStyle name="Note 14 8 6 10 2 2" xfId="16348" xr:uid="{79C0689B-720B-4FEE-81B5-5977451D08CD}"/>
    <cellStyle name="Note 14 8 6 10 2 3" xfId="24212" xr:uid="{64647203-4413-403C-9A4A-574BF9CC2CC1}"/>
    <cellStyle name="Note 14 8 6 10 2 4" xfId="32192" xr:uid="{3946221B-A8FC-466D-A68B-A6F6D8058A50}"/>
    <cellStyle name="Note 14 8 6 10 2 5" xfId="40019" xr:uid="{DA39B10E-52BD-4A9A-A79A-A7B4A23F8330}"/>
    <cellStyle name="Note 14 8 6 10 2 6" xfId="47972" xr:uid="{B405F453-13EB-41AC-A2B5-CED08F9547D6}"/>
    <cellStyle name="Note 14 8 6 10 3" xfId="12344" xr:uid="{FB2F17D1-CE67-412D-863B-4ED25B01BDE7}"/>
    <cellStyle name="Note 14 8 6 10 4" xfId="20213" xr:uid="{B87F55F2-0F12-43F5-93CD-40A5150606C9}"/>
    <cellStyle name="Note 14 8 6 10 5" xfId="28209" xr:uid="{80D625C5-9706-4DF0-BA60-6BC36AF1EBA9}"/>
    <cellStyle name="Note 14 8 6 10 6" xfId="36043" xr:uid="{C8A03653-E8B2-4EC8-8EDA-67A61F0E2293}"/>
    <cellStyle name="Note 14 8 6 10 7" xfId="44004" xr:uid="{C9F60341-A5BD-40BE-8A72-FEA0F5103855}"/>
    <cellStyle name="Note 14 8 6 11" xfId="4413" xr:uid="{C0C5EB8E-2EC0-4151-BDC0-015C6DA99E9A}"/>
    <cellStyle name="Note 14 8 6 11 2" xfId="8419" xr:uid="{BDE2B4E2-4DCB-4D12-9BCA-2C1BD3EB564B}"/>
    <cellStyle name="Note 14 8 6 11 2 2" xfId="16634" xr:uid="{0E8CD5D7-5A04-4A71-9C7E-8804FC8CC680}"/>
    <cellStyle name="Note 14 8 6 11 2 3" xfId="24498" xr:uid="{F3834C93-6F3B-4153-A590-DF0C21658C0D}"/>
    <cellStyle name="Note 14 8 6 11 2 4" xfId="32478" xr:uid="{9F85E110-D2A2-4A94-9068-C0C492CA899E}"/>
    <cellStyle name="Note 14 8 6 11 2 5" xfId="40305" xr:uid="{59292BCF-88D1-46DA-8249-3BD5D084511D}"/>
    <cellStyle name="Note 14 8 6 11 2 6" xfId="48258" xr:uid="{DA73EBF0-BCEF-4F98-92A0-098B0FEE4A92}"/>
    <cellStyle name="Note 14 8 6 11 3" xfId="12635" xr:uid="{0FD14EB5-E43C-4766-8485-28DDC317D955}"/>
    <cellStyle name="Note 14 8 6 11 4" xfId="20504" xr:uid="{96791D69-A72F-4F43-A688-C0E0EFF8ED66}"/>
    <cellStyle name="Note 14 8 6 11 5" xfId="28499" xr:uid="{53852EC9-57A4-47C4-88B4-8EF3ABF6F738}"/>
    <cellStyle name="Note 14 8 6 11 6" xfId="36334" xr:uid="{86A76F4F-9546-4C04-9619-1A270F7BEEA7}"/>
    <cellStyle name="Note 14 8 6 11 7" xfId="44295" xr:uid="{F2C3931F-390A-4660-8350-A9A3B3DB8FE9}"/>
    <cellStyle name="Note 14 8 6 12" xfId="4708" xr:uid="{78A5F982-3370-429C-9FC8-C97A1F9B584D}"/>
    <cellStyle name="Note 14 8 6 12 2" xfId="8698" xr:uid="{D8E06338-4F7A-42C5-8423-A61810201C9D}"/>
    <cellStyle name="Note 14 8 6 12 2 2" xfId="16913" xr:uid="{7E48CFA4-C0D5-4080-9AD0-4492B2158003}"/>
    <cellStyle name="Note 14 8 6 12 2 3" xfId="24777" xr:uid="{74E813C3-6030-4642-8BA7-E9313EBBEEEC}"/>
    <cellStyle name="Note 14 8 6 12 2 4" xfId="32757" xr:uid="{E3EB715E-6792-4FBF-BE49-132DFF9DD12B}"/>
    <cellStyle name="Note 14 8 6 12 2 5" xfId="40584" xr:uid="{F331E9EF-7A72-4AD8-BD6C-5A32FE3E06C5}"/>
    <cellStyle name="Note 14 8 6 12 2 6" xfId="48537" xr:uid="{DAD98D05-442B-4160-90FC-CD0951C0B845}"/>
    <cellStyle name="Note 14 8 6 12 3" xfId="12929" xr:uid="{4186FB19-B419-462E-A70B-6D92430DD377}"/>
    <cellStyle name="Note 14 8 6 12 4" xfId="20799" xr:uid="{4910F969-09D7-4CCF-AA17-46F300C79A23}"/>
    <cellStyle name="Note 14 8 6 12 5" xfId="28792" xr:uid="{2E00F216-DB8F-4186-94C8-37C97B57279F}"/>
    <cellStyle name="Note 14 8 6 12 6" xfId="36629" xr:uid="{10BC8FED-ECE3-4855-B5D6-02379A52CA4E}"/>
    <cellStyle name="Note 14 8 6 12 7" xfId="44590" xr:uid="{C7BCBA92-DC1D-4FC6-88BF-BDEF0A98B319}"/>
    <cellStyle name="Note 14 8 6 13" xfId="5275" xr:uid="{50261778-9595-410F-8BB2-61DD6487D40A}"/>
    <cellStyle name="Note 14 8 6 13 2" xfId="13490" xr:uid="{BF84267A-5DCA-4C81-9179-3DB474730379}"/>
    <cellStyle name="Note 14 8 6 13 3" xfId="21354" xr:uid="{D9900957-010C-456D-8A40-D730E1D0A2D6}"/>
    <cellStyle name="Note 14 8 6 13 4" xfId="29334" xr:uid="{D54D9C10-9FBA-48BA-8B94-6B1C3049A644}"/>
    <cellStyle name="Note 14 8 6 13 5" xfId="37161" xr:uid="{96EBDFBB-CBC0-45DA-A72E-805F6A959F0B}"/>
    <cellStyle name="Note 14 8 6 13 6" xfId="45114" xr:uid="{E4EA6F08-5145-4884-85E9-D1CCB89D99C5}"/>
    <cellStyle name="Note 14 8 6 14" xfId="9373" xr:uid="{A4FDF178-6E87-40DB-8F70-37A5FB9B27AA}"/>
    <cellStyle name="Note 14 8 6 15" xfId="17235" xr:uid="{D53B2B95-5317-4C1E-A7CE-13B71FEB37C8}"/>
    <cellStyle name="Note 14 8 6 16" xfId="25251" xr:uid="{4EF6851C-0303-46A8-B285-4E7966A64A2A}"/>
    <cellStyle name="Note 14 8 6 17" xfId="33065" xr:uid="{6BE1BD35-C6F7-42AC-88BC-E9F80BC0FC8A}"/>
    <cellStyle name="Note 14 8 6 18" xfId="41026" xr:uid="{882817BB-5D02-4EA1-9A98-7F6D9ADFA2C7}"/>
    <cellStyle name="Note 14 8 6 2" xfId="1574" xr:uid="{96503347-E4BF-45C4-8C8E-BDFD36F16D9A}"/>
    <cellStyle name="Note 14 8 6 2 2" xfId="5677" xr:uid="{746DDC46-03BE-4F1E-80C2-508AC5516B11}"/>
    <cellStyle name="Note 14 8 6 2 2 2" xfId="13892" xr:uid="{7923E2C1-7515-4B85-81B8-AC70437228FE}"/>
    <cellStyle name="Note 14 8 6 2 2 3" xfId="21756" xr:uid="{7C3051C9-628F-4BF1-9A59-DB49C011245B}"/>
    <cellStyle name="Note 14 8 6 2 2 4" xfId="29736" xr:uid="{941CC00B-E917-4049-BE5A-E8454A5C1C40}"/>
    <cellStyle name="Note 14 8 6 2 2 5" xfId="37563" xr:uid="{6DA7E18A-1CEA-4A27-A65E-7F1C660FF513}"/>
    <cellStyle name="Note 14 8 6 2 2 6" xfId="45516" xr:uid="{FEC56473-9DF4-4211-9988-561CA52ABCC9}"/>
    <cellStyle name="Note 14 8 6 2 3" xfId="9802" xr:uid="{1801C663-BDF3-4729-8E54-81D0CE9A31B1}"/>
    <cellStyle name="Note 14 8 6 2 4" xfId="17665" xr:uid="{9B8055D2-E561-4E70-A848-A91A020F56B6}"/>
    <cellStyle name="Note 14 8 6 2 5" xfId="25676" xr:uid="{142A9966-8D8B-4DA5-894F-417E19747C6F}"/>
    <cellStyle name="Note 14 8 6 2 6" xfId="33495" xr:uid="{2137B6B2-DB0A-4035-845D-83B4C86982B2}"/>
    <cellStyle name="Note 14 8 6 2 7" xfId="41456" xr:uid="{43521C1C-9C98-42BE-AC28-F65CB89CCFD3}"/>
    <cellStyle name="Note 14 8 6 3" xfId="1917" xr:uid="{876A9350-E660-48C3-B1B2-EA96DBF411DA}"/>
    <cellStyle name="Note 14 8 6 3 2" xfId="5996" xr:uid="{BE0122BC-9C32-41B1-8E43-581FCF3348AC}"/>
    <cellStyle name="Note 14 8 6 3 2 2" xfId="14211" xr:uid="{E3B79146-89AB-4674-B204-071B18A88B52}"/>
    <cellStyle name="Note 14 8 6 3 2 3" xfId="22075" xr:uid="{7306A666-A317-4230-AB96-FD7C435FCF12}"/>
    <cellStyle name="Note 14 8 6 3 2 4" xfId="30055" xr:uid="{A2B61259-30FD-4F56-B35B-6F0AB9CF0B28}"/>
    <cellStyle name="Note 14 8 6 3 2 5" xfId="37882" xr:uid="{D85E32EF-A8B8-495F-976E-5CE28844BF91}"/>
    <cellStyle name="Note 14 8 6 3 2 6" xfId="45835" xr:uid="{B4493CF9-78E3-4E1F-A165-B82691859E59}"/>
    <cellStyle name="Note 14 8 6 3 3" xfId="10143" xr:uid="{E8C979C8-52F1-4E88-8999-2BB4DA47471B}"/>
    <cellStyle name="Note 14 8 6 3 4" xfId="18008" xr:uid="{0DBC3B7E-A02A-4429-848D-E6733C77D0A7}"/>
    <cellStyle name="Note 14 8 6 3 5" xfId="26015" xr:uid="{D3D9697C-D9DA-422D-B2A4-687CD0916E90}"/>
    <cellStyle name="Note 14 8 6 3 6" xfId="33838" xr:uid="{9D44F113-8F25-4D71-8B01-8B41BE0E86F6}"/>
    <cellStyle name="Note 14 8 6 3 7" xfId="41799" xr:uid="{7A8B6D91-06C1-4598-AE6F-B0CC82147B7A}"/>
    <cellStyle name="Note 14 8 6 4" xfId="2251" xr:uid="{8EA7FE8B-7710-42F4-A11E-584189BC52E4}"/>
    <cellStyle name="Note 14 8 6 4 2" xfId="6325" xr:uid="{51659305-1E07-4847-BEDF-DF401F3A6619}"/>
    <cellStyle name="Note 14 8 6 4 2 2" xfId="14540" xr:uid="{F02A898A-6D1B-427F-8594-6343E4C1A4DB}"/>
    <cellStyle name="Note 14 8 6 4 2 3" xfId="22404" xr:uid="{1AC2487F-E3F7-4922-B8CF-E549CC9780FF}"/>
    <cellStyle name="Note 14 8 6 4 2 4" xfId="30384" xr:uid="{9316371A-0008-4BD7-9DD0-EF345B05D02A}"/>
    <cellStyle name="Note 14 8 6 4 2 5" xfId="38211" xr:uid="{C0458C6C-FD14-4BDC-ACA5-1D37B64FFF82}"/>
    <cellStyle name="Note 14 8 6 4 2 6" xfId="46164" xr:uid="{F0D910B8-C837-4D3B-A654-8EFF3D9C0619}"/>
    <cellStyle name="Note 14 8 6 4 3" xfId="10477" xr:uid="{EFE5C8BF-812D-46D3-915C-99C3AAA72788}"/>
    <cellStyle name="Note 14 8 6 4 4" xfId="18342" xr:uid="{5229D7FE-0D58-4F4B-9191-94A82CC15926}"/>
    <cellStyle name="Note 14 8 6 4 5" xfId="26349" xr:uid="{920ADFAE-571D-4F9B-BDAC-7633D25DCB88}"/>
    <cellStyle name="Note 14 8 6 4 6" xfId="34172" xr:uid="{0237B261-7394-43ED-93AF-9E287ABCEF0C}"/>
    <cellStyle name="Note 14 8 6 4 7" xfId="42133" xr:uid="{712CD98C-1A44-4BA6-B325-7059A2C1AF57}"/>
    <cellStyle name="Note 14 8 6 5" xfId="2571" xr:uid="{3BCAA577-DBBE-4E80-BD88-B8A87F5E7A6A}"/>
    <cellStyle name="Note 14 8 6 5 2" xfId="6627" xr:uid="{119CECEA-6EF8-49B8-999B-8D906821D6DA}"/>
    <cellStyle name="Note 14 8 6 5 2 2" xfId="14842" xr:uid="{D8B71881-C885-4D23-A900-3E710563EB83}"/>
    <cellStyle name="Note 14 8 6 5 2 3" xfId="22706" xr:uid="{9EDE6CEC-8515-4A88-BB0F-3176945DEDFA}"/>
    <cellStyle name="Note 14 8 6 5 2 4" xfId="30686" xr:uid="{DC61E287-A672-49E3-ADED-CF02554C8B7C}"/>
    <cellStyle name="Note 14 8 6 5 2 5" xfId="38513" xr:uid="{8246080C-0FB9-48D9-B503-7F0599F2E269}"/>
    <cellStyle name="Note 14 8 6 5 2 6" xfId="46466" xr:uid="{05A2A41C-1437-427E-B9DB-3C5FC325FCF7}"/>
    <cellStyle name="Note 14 8 6 5 3" xfId="10797" xr:uid="{565EBB67-5BFC-4E05-9ED7-466878F8E31F}"/>
    <cellStyle name="Note 14 8 6 5 4" xfId="18662" xr:uid="{D29EA664-BD4E-4BD7-8999-7DE34A9D1390}"/>
    <cellStyle name="Note 14 8 6 5 5" xfId="26665" xr:uid="{FED26B40-8534-4229-8FB2-CA979EF1AAF8}"/>
    <cellStyle name="Note 14 8 6 5 6" xfId="34492" xr:uid="{F21E7BB2-6546-45E4-9E88-E96DFEDFD0AB}"/>
    <cellStyle name="Note 14 8 6 5 7" xfId="42453" xr:uid="{8D617705-7B69-4CC7-81A9-EC7B289AB36E}"/>
    <cellStyle name="Note 14 8 6 6" xfId="2897" xr:uid="{5912C2F5-CD13-49CF-B1C9-97C402EDE2ED}"/>
    <cellStyle name="Note 14 8 6 6 2" xfId="6947" xr:uid="{7A582339-8D36-4539-A8A9-C835277DD8BD}"/>
    <cellStyle name="Note 14 8 6 6 2 2" xfId="15162" xr:uid="{6F311DC5-A5C5-48A4-9783-4E0DB9322C83}"/>
    <cellStyle name="Note 14 8 6 6 2 3" xfId="23026" xr:uid="{2B9DBFF4-4B03-4EF4-9192-A07862402D64}"/>
    <cellStyle name="Note 14 8 6 6 2 4" xfId="31006" xr:uid="{59642978-7EE2-48BC-8E6B-B611DF75869F}"/>
    <cellStyle name="Note 14 8 6 6 2 5" xfId="38833" xr:uid="{0E5C4D73-7FA8-4E49-A27E-E7AC21E2CF0A}"/>
    <cellStyle name="Note 14 8 6 6 2 6" xfId="46786" xr:uid="{1D40B3D0-8C01-4DBF-A901-F9267E158B91}"/>
    <cellStyle name="Note 14 8 6 6 3" xfId="11123" xr:uid="{00B633F3-A43E-4358-9CB3-A0AC98464DDE}"/>
    <cellStyle name="Note 14 8 6 6 4" xfId="18988" xr:uid="{FB7D899F-551F-48EE-A5E5-F13969FFD3D2}"/>
    <cellStyle name="Note 14 8 6 6 5" xfId="26991" xr:uid="{707CFF6E-6BD6-4308-AE43-DE0D8B069E68}"/>
    <cellStyle name="Note 14 8 6 6 6" xfId="34818" xr:uid="{6B2B5282-44BE-43FA-809B-982A9B70A791}"/>
    <cellStyle name="Note 14 8 6 6 7" xfId="42779" xr:uid="{32ED405D-0323-4AE0-BD85-90716ADC01FB}"/>
    <cellStyle name="Note 14 8 6 7" xfId="3213" xr:uid="{41AD4EAC-D6F2-40A9-B8F1-C65006FD7B19}"/>
    <cellStyle name="Note 14 8 6 7 2" xfId="7246" xr:uid="{0AE9937F-124F-4674-AFBB-C4322EA0C13C}"/>
    <cellStyle name="Note 14 8 6 7 2 2" xfId="15461" xr:uid="{A8F421C8-5610-4244-82CA-0E38681552C3}"/>
    <cellStyle name="Note 14 8 6 7 2 3" xfId="23325" xr:uid="{BD49A4EF-8A5F-49CD-AADE-159160FA9CAD}"/>
    <cellStyle name="Note 14 8 6 7 2 4" xfId="31305" xr:uid="{FE0BF12D-D961-4605-BEE4-EFF52A362291}"/>
    <cellStyle name="Note 14 8 6 7 2 5" xfId="39132" xr:uid="{758C0015-CDAE-4F4F-9D51-8943AD28E308}"/>
    <cellStyle name="Note 14 8 6 7 2 6" xfId="47085" xr:uid="{4998E14E-D176-43D5-9ECD-931674D5C3D9}"/>
    <cellStyle name="Note 14 8 6 7 3" xfId="11437" xr:uid="{689402AB-5245-41FB-8913-32C97121E49A}"/>
    <cellStyle name="Note 14 8 6 7 4" xfId="19304" xr:uid="{C3E79E91-793E-4AC8-BDD1-1F53EA794639}"/>
    <cellStyle name="Note 14 8 6 7 5" xfId="27304" xr:uid="{6D672D91-9FC2-47B0-A2CE-6A6158DCCBD2}"/>
    <cellStyle name="Note 14 8 6 7 6" xfId="35134" xr:uid="{2F62D20E-FC37-41D2-90B9-3ED397090249}"/>
    <cellStyle name="Note 14 8 6 7 7" xfId="43095" xr:uid="{888F4346-36B5-45C0-89DC-253742EB7440}"/>
    <cellStyle name="Note 14 8 6 8" xfId="3526" xr:uid="{3C803320-B423-4EDE-9C96-CB0984B19B8F}"/>
    <cellStyle name="Note 14 8 6 8 2" xfId="7554" xr:uid="{440FC6A0-9F67-4876-96D8-6EEB6557C487}"/>
    <cellStyle name="Note 14 8 6 8 2 2" xfId="15769" xr:uid="{D8CF9268-C626-49FC-ACC3-15D7DDF891DC}"/>
    <cellStyle name="Note 14 8 6 8 2 3" xfId="23633" xr:uid="{D8EDF9A9-C50B-40A4-857C-A796DA3F0A47}"/>
    <cellStyle name="Note 14 8 6 8 2 4" xfId="31613" xr:uid="{46918AAC-F8A4-4227-83A9-F4FBB72D3A24}"/>
    <cellStyle name="Note 14 8 6 8 2 5" xfId="39440" xr:uid="{664E0428-3FB0-47F8-8FB3-DC8532F31868}"/>
    <cellStyle name="Note 14 8 6 8 2 6" xfId="47393" xr:uid="{9CC470B4-45A0-4190-ACD9-D0949A2CE5ED}"/>
    <cellStyle name="Note 14 8 6 8 3" xfId="11750" xr:uid="{10AA5305-7239-499E-BCE3-06A73D22B074}"/>
    <cellStyle name="Note 14 8 6 8 4" xfId="19617" xr:uid="{ECFE2966-72ED-4EA0-8AB9-32AF1AA5566F}"/>
    <cellStyle name="Note 14 8 6 8 5" xfId="27617" xr:uid="{DB52EBEF-A4B5-4A8E-9716-4BE86C30F58B}"/>
    <cellStyle name="Note 14 8 6 8 6" xfId="35447" xr:uid="{1B8C0972-34E9-4E2A-AFCC-3371460FC265}"/>
    <cellStyle name="Note 14 8 6 8 7" xfId="43408" xr:uid="{01E7089B-08FD-4DB9-99AB-1A36EFB9A380}"/>
    <cellStyle name="Note 14 8 6 9" xfId="3822" xr:uid="{F9BA99A3-8956-4EEA-9E59-C74D5C3C4307}"/>
    <cellStyle name="Note 14 8 6 9 2" xfId="7850" xr:uid="{4E622790-2E9E-4CD2-98CB-0A13ACE4A274}"/>
    <cellStyle name="Note 14 8 6 9 2 2" xfId="16065" xr:uid="{ADDFB4E8-98BB-4BB9-A54A-07DA140AFC9C}"/>
    <cellStyle name="Note 14 8 6 9 2 3" xfId="23929" xr:uid="{549E2815-6E78-4318-9B32-00765898938C}"/>
    <cellStyle name="Note 14 8 6 9 2 4" xfId="31909" xr:uid="{EB6FE87F-2820-41A8-A866-13897377EDFC}"/>
    <cellStyle name="Note 14 8 6 9 2 5" xfId="39736" xr:uid="{EA2BB529-0A09-4547-979B-4BC1811FA8C4}"/>
    <cellStyle name="Note 14 8 6 9 2 6" xfId="47689" xr:uid="{7775F485-FEA9-412B-BE1A-EAC95CED0264}"/>
    <cellStyle name="Note 14 8 6 9 3" xfId="12046" xr:uid="{FAD01791-5164-4E4A-8B72-29B38E4C1A61}"/>
    <cellStyle name="Note 14 8 6 9 4" xfId="19913" xr:uid="{17A7FBDB-734A-43B2-A39C-C5AC708FFE38}"/>
    <cellStyle name="Note 14 8 6 9 5" xfId="27913" xr:uid="{D9C64A81-434C-461B-89A9-F8CCF7213822}"/>
    <cellStyle name="Note 14 8 6 9 6" xfId="35743" xr:uid="{D009503E-39C4-41CC-81BA-0067890DE6CD}"/>
    <cellStyle name="Note 14 8 6 9 7" xfId="43704" xr:uid="{DBD514B5-EDEF-44B2-B652-9F3E89852BC2}"/>
    <cellStyle name="Note 14 8 7" xfId="1337" xr:uid="{57391BCC-DC3E-4970-9CF1-7B86D1F5F3F9}"/>
    <cellStyle name="Note 14 8 7 2" xfId="5451" xr:uid="{08E18994-F2F6-44C8-89A4-0007F49E4BEC}"/>
    <cellStyle name="Note 14 8 7 2 2" xfId="13666" xr:uid="{082294C9-BAFD-43FC-A764-9EA1A0778D1C}"/>
    <cellStyle name="Note 14 8 7 2 3" xfId="21530" xr:uid="{3242B524-A5A7-417F-BE00-5822A1E839F1}"/>
    <cellStyle name="Note 14 8 7 2 4" xfId="29510" xr:uid="{62F59A24-54A4-40F7-BA0C-AD6FD739EFB2}"/>
    <cellStyle name="Note 14 8 7 2 5" xfId="37337" xr:uid="{83DDB42F-2872-4A33-A22A-26AD4DB0A57F}"/>
    <cellStyle name="Note 14 8 7 2 6" xfId="45290" xr:uid="{A9057459-1C31-4C25-80CE-B2F82F9ECE29}"/>
    <cellStyle name="Note 14 8 7 3" xfId="9566" xr:uid="{DA770AA5-4DAE-4524-93B8-6FCBBB41F2AE}"/>
    <cellStyle name="Note 14 8 7 4" xfId="17428" xr:uid="{9E2CF2C7-6ECD-4BDB-AE81-1F99B92E7E03}"/>
    <cellStyle name="Note 14 8 7 5" xfId="25441" xr:uid="{3ED1F8FF-64AD-42BC-A5E4-16D5EE8FD08D}"/>
    <cellStyle name="Note 14 8 7 6" xfId="33258" xr:uid="{D8161F11-2047-4B09-838C-E03AFDB5C81D}"/>
    <cellStyle name="Note 14 8 7 7" xfId="41219" xr:uid="{388BE070-3424-48E0-8848-A7A3D276EFBE}"/>
    <cellStyle name="Note 14 8 8" xfId="1680" xr:uid="{6BA54421-2AAD-499E-B62E-687D5DA93277}"/>
    <cellStyle name="Note 14 8 8 2" xfId="5770" xr:uid="{E7AA5F91-1EA4-4C5C-9B0A-22DAAF7B7C4C}"/>
    <cellStyle name="Note 14 8 8 2 2" xfId="13985" xr:uid="{EEBD39DC-057E-45EE-AE41-E8EEFAE457A4}"/>
    <cellStyle name="Note 14 8 8 2 3" xfId="21849" xr:uid="{0332A28F-ABE2-49EC-969A-12AC65DCA774}"/>
    <cellStyle name="Note 14 8 8 2 4" xfId="29829" xr:uid="{CD87CB1D-50F6-43C6-924F-BF0014C3FA11}"/>
    <cellStyle name="Note 14 8 8 2 5" xfId="37656" xr:uid="{D543D5A9-260A-428F-BC5D-DAF0D3F28D2D}"/>
    <cellStyle name="Note 14 8 8 2 6" xfId="45609" xr:uid="{4B543D4B-B220-4A70-AFF0-1B86D53A04F7}"/>
    <cellStyle name="Note 14 8 8 3" xfId="9907" xr:uid="{B9803F35-D756-4B1E-9936-3CBC0F4933DB}"/>
    <cellStyle name="Note 14 8 8 4" xfId="17771" xr:uid="{02BC3E5C-BD6A-41F6-8B83-57310E3EEC36}"/>
    <cellStyle name="Note 14 8 8 5" xfId="25781" xr:uid="{51137A97-6624-4FAE-BD2B-D42BC0521562}"/>
    <cellStyle name="Note 14 8 8 6" xfId="33601" xr:uid="{AFB1A58E-AD07-4A4D-9803-9DCE21EEFAAD}"/>
    <cellStyle name="Note 14 8 8 7" xfId="41562" xr:uid="{E60A3019-52EF-40C9-8B33-0E44F0C3B601}"/>
    <cellStyle name="Note 14 8 9" xfId="2016" xr:uid="{BDEBA336-4B23-476C-9625-3278C9AB0057}"/>
    <cellStyle name="Note 14 8 9 2" xfId="6090" xr:uid="{E1ED2B19-2E39-4F88-BE69-65555DAA1970}"/>
    <cellStyle name="Note 14 8 9 2 2" xfId="14305" xr:uid="{DA0971F3-F435-4C95-9D41-4C03FCE9E41C}"/>
    <cellStyle name="Note 14 8 9 2 3" xfId="22169" xr:uid="{8A8CBF1D-FAEF-4E50-BC17-FF6F496075DE}"/>
    <cellStyle name="Note 14 8 9 2 4" xfId="30149" xr:uid="{8E5315CA-37F0-4062-9107-B6E2B568C578}"/>
    <cellStyle name="Note 14 8 9 2 5" xfId="37976" xr:uid="{DDD190DB-B5E2-4228-A2C2-F0134A324617}"/>
    <cellStyle name="Note 14 8 9 2 6" xfId="45929" xr:uid="{3EA09A36-42E3-423A-8290-937DBC0DA058}"/>
    <cellStyle name="Note 14 8 9 3" xfId="10242" xr:uid="{AABBA268-F785-40CD-A624-9C56D2747070}"/>
    <cellStyle name="Note 14 8 9 4" xfId="18107" xr:uid="{79CEB89E-3104-43EC-B0B8-08ECA4755B68}"/>
    <cellStyle name="Note 14 8 9 5" xfId="26114" xr:uid="{559DC35E-68CF-45D0-9E52-37A5A69348EE}"/>
    <cellStyle name="Note 14 8 9 6" xfId="33937" xr:uid="{2CBB91A1-A9EF-4FD4-BE46-72A0AF2D0486}"/>
    <cellStyle name="Note 14 8 9 7" xfId="41898" xr:uid="{449CE35F-38DB-4055-BDB4-96C3ACAAC4C0}"/>
    <cellStyle name="Note 14 9" xfId="920" xr:uid="{1D1F090C-8C3E-4B2E-B82E-39E5FE059396}"/>
    <cellStyle name="Note 14 9 10" xfId="3898" xr:uid="{146BF204-54D0-4D40-BDE7-EE6C78F690CB}"/>
    <cellStyle name="Note 14 9 10 2" xfId="7918" xr:uid="{CBB07473-425B-43F6-B5F3-AFD38527F784}"/>
    <cellStyle name="Note 14 9 10 2 2" xfId="16133" xr:uid="{F05693F3-FD0D-496B-B903-D063384F7954}"/>
    <cellStyle name="Note 14 9 10 2 3" xfId="23997" xr:uid="{9B61FF4A-140E-4606-B919-B4DE0449F278}"/>
    <cellStyle name="Note 14 9 10 2 4" xfId="31977" xr:uid="{AF0DB187-6790-41DB-8ECB-7F5F01B063BB}"/>
    <cellStyle name="Note 14 9 10 2 5" xfId="39804" xr:uid="{C33A78B5-887A-469F-AD71-45678DD768D5}"/>
    <cellStyle name="Note 14 9 10 2 6" xfId="47757" xr:uid="{6D91EA9E-6C07-44A1-8A51-E64E44CAB44D}"/>
    <cellStyle name="Note 14 9 10 3" xfId="12120" xr:uid="{21AE095F-B49D-489B-A3AE-A4714BF5FE47}"/>
    <cellStyle name="Note 14 9 10 4" xfId="19989" xr:uid="{4FD4CA06-8D45-46B3-818C-880813B03B40}"/>
    <cellStyle name="Note 14 9 10 5" xfId="27986" xr:uid="{D7B8E1AC-ACAC-492C-9D4B-D0E0F1FA7CDB}"/>
    <cellStyle name="Note 14 9 10 6" xfId="35819" xr:uid="{8FC6B911-7666-4769-85F5-F255DF07D7E3}"/>
    <cellStyle name="Note 14 9 10 7" xfId="43780" xr:uid="{36783B3C-3FE3-41B2-A356-5DFEAB14F03A}"/>
    <cellStyle name="Note 14 9 11" xfId="4198" xr:uid="{8F9C73B8-F3C1-4B35-996A-A6A91406D159}"/>
    <cellStyle name="Note 14 9 11 2" xfId="8204" xr:uid="{6586F829-D0AB-48BF-A903-00F9BA5BF575}"/>
    <cellStyle name="Note 14 9 11 2 2" xfId="16419" xr:uid="{2355E606-44E5-4AD7-801E-3C40176CEC03}"/>
    <cellStyle name="Note 14 9 11 2 3" xfId="24283" xr:uid="{8E4A3E3E-2E91-45B8-B13C-AACEA138AA6F}"/>
    <cellStyle name="Note 14 9 11 2 4" xfId="32263" xr:uid="{23BC5907-BBD7-4EED-9BC1-25D91B9F7325}"/>
    <cellStyle name="Note 14 9 11 2 5" xfId="40090" xr:uid="{CAD1C48B-C0E2-40A4-9189-9F78CC9B0F59}"/>
    <cellStyle name="Note 14 9 11 2 6" xfId="48043" xr:uid="{1B8ABF88-F357-471F-ABEA-D2A3E2F1EDBB}"/>
    <cellStyle name="Note 14 9 11 3" xfId="12420" xr:uid="{021CD512-AA91-4D82-86C1-54E0C0893E56}"/>
    <cellStyle name="Note 14 9 11 4" xfId="20289" xr:uid="{6EC5DE77-3175-4919-B3AC-034E55EE2FD5}"/>
    <cellStyle name="Note 14 9 11 5" xfId="28284" xr:uid="{17D64FAF-DD53-4D1A-9A1D-4B4C65BA3028}"/>
    <cellStyle name="Note 14 9 11 6" xfId="36119" xr:uid="{7F2EDB7A-39BD-4938-9777-BAFF3BB28716}"/>
    <cellStyle name="Note 14 9 11 7" xfId="44080" xr:uid="{617EA7B6-B53E-4F6E-8B14-7F096C92C3A9}"/>
    <cellStyle name="Note 14 9 12" xfId="4484" xr:uid="{E623E0FB-2A37-41F5-BF0B-3958595731F2}"/>
    <cellStyle name="Note 14 9 12 2" xfId="8483" xr:uid="{B3B371DC-F4B4-4890-965D-DF49611600F2}"/>
    <cellStyle name="Note 14 9 12 2 2" xfId="16698" xr:uid="{B204FC59-7AA9-4679-B6E1-6D758BD2D82D}"/>
    <cellStyle name="Note 14 9 12 2 3" xfId="24562" xr:uid="{8A98E8E7-2ACD-4946-86BC-CF0E4EDF6C7F}"/>
    <cellStyle name="Note 14 9 12 2 4" xfId="32542" xr:uid="{1E086F48-737F-4AB4-9129-E83695A299A6}"/>
    <cellStyle name="Note 14 9 12 2 5" xfId="40369" xr:uid="{7B2172EE-5F76-4E46-ACDA-A97F547CC1B5}"/>
    <cellStyle name="Note 14 9 12 2 6" xfId="48322" xr:uid="{4F783AC4-C1F3-4510-A47C-25A71FB0DAF1}"/>
    <cellStyle name="Note 14 9 12 3" xfId="12705" xr:uid="{268EFB33-8C44-4473-BEBE-34774FBF7213}"/>
    <cellStyle name="Note 14 9 12 4" xfId="20575" xr:uid="{519C8E6F-0836-47C4-B64A-58F9C0726F51}"/>
    <cellStyle name="Note 14 9 12 5" xfId="28568" xr:uid="{0AD41223-4817-43F1-9CE9-94AE5D872F52}"/>
    <cellStyle name="Note 14 9 12 6" xfId="36405" xr:uid="{B4B0B1DB-3641-4138-AE96-8F9582B07162}"/>
    <cellStyle name="Note 14 9 12 7" xfId="44366" xr:uid="{5DEE8C82-2E14-4BFB-9A1F-D4E5D0107FA6}"/>
    <cellStyle name="Note 14 9 13" xfId="5060" xr:uid="{035CB7BA-6D2E-4B2E-81D5-C6FB1E017F12}"/>
    <cellStyle name="Note 14 9 13 2" xfId="13275" xr:uid="{5BD82780-FEDF-40F7-A985-B25048143D6D}"/>
    <cellStyle name="Note 14 9 13 3" xfId="21139" xr:uid="{7F0BC998-A626-4843-B364-FF5FF120C016}"/>
    <cellStyle name="Note 14 9 13 4" xfId="29119" xr:uid="{63CDCE63-1717-4DC2-AAB7-C3954D569AC6}"/>
    <cellStyle name="Note 14 9 13 5" xfId="36946" xr:uid="{5C8F4163-4553-4E9A-835D-43F5D0D0E492}"/>
    <cellStyle name="Note 14 9 13 6" xfId="44899" xr:uid="{1E777B73-9825-4226-AEDE-4466C9621D6B}"/>
    <cellStyle name="Note 14 9 14" xfId="9149" xr:uid="{C3A4E54D-4AC1-4236-998B-17AF562B3B81}"/>
    <cellStyle name="Note 14 9 15" xfId="17011" xr:uid="{7E7B6DC9-8651-465D-AAE7-642C77148663}"/>
    <cellStyle name="Note 14 9 16" xfId="25028" xr:uid="{FBFBDCCF-D110-4767-AC1B-51589144EDD1}"/>
    <cellStyle name="Note 14 9 17" xfId="32841" xr:uid="{E0D8256E-E1ED-407D-86CD-4F49D2ADCBA3}"/>
    <cellStyle name="Note 14 9 18" xfId="40802" xr:uid="{5E0F8022-C3A6-41E1-B726-EF94E756CFA9}"/>
    <cellStyle name="Note 14 9 2" xfId="1350" xr:uid="{653CF31C-840D-4212-A993-0CE32EDD3F32}"/>
    <cellStyle name="Note 14 9 2 2" xfId="5462" xr:uid="{A2CAE244-D8BC-4D0D-BCB4-41035FB75598}"/>
    <cellStyle name="Note 14 9 2 2 2" xfId="13677" xr:uid="{3B3FB121-C690-4C09-8613-4503591DCC1A}"/>
    <cellStyle name="Note 14 9 2 2 3" xfId="21541" xr:uid="{4AF89EC0-E3C7-4F4A-B0EF-3A45A1263027}"/>
    <cellStyle name="Note 14 9 2 2 4" xfId="29521" xr:uid="{752FDFA2-DBB6-41B4-9C2D-1BF613F0C253}"/>
    <cellStyle name="Note 14 9 2 2 5" xfId="37348" xr:uid="{908B5E99-2E84-42DB-A6F1-AA573ED06447}"/>
    <cellStyle name="Note 14 9 2 2 6" xfId="45301" xr:uid="{1E8A5218-159D-4FF0-A11F-759917AAC2AE}"/>
    <cellStyle name="Note 14 9 2 3" xfId="9579" xr:uid="{A3611D6E-9DD9-4071-A203-82F171DD2460}"/>
    <cellStyle name="Note 14 9 2 4" xfId="17441" xr:uid="{94BAB0C0-0BF9-4AA9-B11E-B66F3CC0E342}"/>
    <cellStyle name="Note 14 9 2 5" xfId="25452" xr:uid="{112DE004-4147-44BE-ABC6-0F93BB0329B8}"/>
    <cellStyle name="Note 14 9 2 6" xfId="33271" xr:uid="{4C326FA0-7417-45E1-9E75-280F4EBDB487}"/>
    <cellStyle name="Note 14 9 2 7" xfId="41232" xr:uid="{EDAF5F26-B13A-475F-8140-3D8836C792B5}"/>
    <cellStyle name="Note 14 9 3" xfId="1693" xr:uid="{27B975A9-D373-4AC4-95F7-C81B847C1B1B}"/>
    <cellStyle name="Note 14 9 3 2" xfId="5781" xr:uid="{468FE353-FC24-4389-B35C-B5BF4EA1EFBE}"/>
    <cellStyle name="Note 14 9 3 2 2" xfId="13996" xr:uid="{1E8352B5-0623-4A14-9744-97495DCD8FC8}"/>
    <cellStyle name="Note 14 9 3 2 3" xfId="21860" xr:uid="{5163F6C3-B478-4330-A463-5301BD0A12CA}"/>
    <cellStyle name="Note 14 9 3 2 4" xfId="29840" xr:uid="{B663E1F6-0F3C-4D1D-B399-E4A8C72D0D90}"/>
    <cellStyle name="Note 14 9 3 2 5" xfId="37667" xr:uid="{52706D13-A2B6-468A-BF9D-AC30C71812A7}"/>
    <cellStyle name="Note 14 9 3 2 6" xfId="45620" xr:uid="{E09FFD2A-F3EB-4071-9C1F-8131F89024B4}"/>
    <cellStyle name="Note 14 9 3 3" xfId="9919" xr:uid="{4109CBC8-9D21-4ED3-92BF-408DC1817F5D}"/>
    <cellStyle name="Note 14 9 3 4" xfId="17784" xr:uid="{6E1A3F79-8AF4-4084-A07B-9EFDE2A4CD62}"/>
    <cellStyle name="Note 14 9 3 5" xfId="25792" xr:uid="{D874C8C4-BA39-4C1D-96D1-FCB24A7F01BF}"/>
    <cellStyle name="Note 14 9 3 6" xfId="33614" xr:uid="{BB8E5575-3F24-4A62-959A-EDDA91B45733}"/>
    <cellStyle name="Note 14 9 3 7" xfId="41575" xr:uid="{ED91BD01-6AF2-47CE-8701-AE9F9E291755}"/>
    <cellStyle name="Note 14 9 4" xfId="2028" xr:uid="{965A357F-C334-4696-B592-F76D9C7468BA}"/>
    <cellStyle name="Note 14 9 4 2" xfId="6102" xr:uid="{73AD1130-B84D-46B8-8747-6D489F23052C}"/>
    <cellStyle name="Note 14 9 4 2 2" xfId="14317" xr:uid="{CC434077-71C4-467D-8969-62B79892F5BD}"/>
    <cellStyle name="Note 14 9 4 2 3" xfId="22181" xr:uid="{8ADBA143-406F-4C8D-B527-9EDAD026AF1B}"/>
    <cellStyle name="Note 14 9 4 2 4" xfId="30161" xr:uid="{8CAD5E22-7EE5-43A6-B4DE-2232ACAA97AF}"/>
    <cellStyle name="Note 14 9 4 2 5" xfId="37988" xr:uid="{2DBA313B-F595-4E69-83A4-1A4AF89BFFAF}"/>
    <cellStyle name="Note 14 9 4 2 6" xfId="45941" xr:uid="{4D3BEE61-67D4-46FF-AA84-6364F941417F}"/>
    <cellStyle name="Note 14 9 4 3" xfId="10254" xr:uid="{17C616B9-56C9-4B78-89D1-551C2B6F7116}"/>
    <cellStyle name="Note 14 9 4 4" xfId="18119" xr:uid="{E975186E-F3C2-4762-878B-92371A97B11C}"/>
    <cellStyle name="Note 14 9 4 5" xfId="26126" xr:uid="{828BEC01-FE3B-4215-8EB8-25B58F0E7B00}"/>
    <cellStyle name="Note 14 9 4 6" xfId="33949" xr:uid="{C38970A6-1EEB-47DD-980E-D72530A175EA}"/>
    <cellStyle name="Note 14 9 4 7" xfId="41910" xr:uid="{92CC9E7B-296E-4FD9-B05E-1C0FBD151EF6}"/>
    <cellStyle name="Note 14 9 5" xfId="2347" xr:uid="{1A4666C4-269A-4F35-839B-4F3AC0FD21F0}"/>
    <cellStyle name="Note 14 9 5 2" xfId="6412" xr:uid="{6DDF2EFB-374D-4BD8-92F3-F5E4A49A96FD}"/>
    <cellStyle name="Note 14 9 5 2 2" xfId="14627" xr:uid="{8B722411-C1CC-432D-B981-947E7D1EFD62}"/>
    <cellStyle name="Note 14 9 5 2 3" xfId="22491" xr:uid="{6DECA82A-17D6-46DD-9F8A-43F241ADC703}"/>
    <cellStyle name="Note 14 9 5 2 4" xfId="30471" xr:uid="{EF02B0F7-7579-4E3F-B4D1-9887FE575A3F}"/>
    <cellStyle name="Note 14 9 5 2 5" xfId="38298" xr:uid="{0A690E92-1621-470E-AFDE-67471EA0E736}"/>
    <cellStyle name="Note 14 9 5 2 6" xfId="46251" xr:uid="{D014D26D-8E73-43D3-B099-B64D6D2F29A6}"/>
    <cellStyle name="Note 14 9 5 3" xfId="10573" xr:uid="{42142EB0-0188-43A5-8616-A3370029170A}"/>
    <cellStyle name="Note 14 9 5 4" xfId="18438" xr:uid="{514632E3-2B41-4990-B853-9575740A1042}"/>
    <cellStyle name="Note 14 9 5 5" xfId="26442" xr:uid="{B40D46ED-989C-4594-911E-71A2503BB714}"/>
    <cellStyle name="Note 14 9 5 6" xfId="34268" xr:uid="{8719EA9A-6035-41C9-87BB-E81A4ACC5D65}"/>
    <cellStyle name="Note 14 9 5 7" xfId="42229" xr:uid="{B21C657F-088C-4902-9F58-96F814A6E021}"/>
    <cellStyle name="Note 14 9 6" xfId="2676" xr:uid="{CBD79006-143F-43EA-825F-5C95454C2D00}"/>
    <cellStyle name="Note 14 9 6 2" xfId="6726" xr:uid="{217FDB86-E53A-4923-9275-5C1991EBC307}"/>
    <cellStyle name="Note 14 9 6 2 2" xfId="14941" xr:uid="{512679EB-C729-4B29-A0E7-FEAC79893C8B}"/>
    <cellStyle name="Note 14 9 6 2 3" xfId="22805" xr:uid="{0BA47F5C-D7C0-4754-A95E-0D4F2632CFBC}"/>
    <cellStyle name="Note 14 9 6 2 4" xfId="30785" xr:uid="{594F551F-A29D-4CD9-92C7-788E9A3661B9}"/>
    <cellStyle name="Note 14 9 6 2 5" xfId="38612" xr:uid="{EF6F1641-3297-4A28-822D-CAB76F5D2A6D}"/>
    <cellStyle name="Note 14 9 6 2 6" xfId="46565" xr:uid="{1BC2DEA8-C8EF-4FBB-9E6B-E081C4C65657}"/>
    <cellStyle name="Note 14 9 6 3" xfId="10902" xr:uid="{2EABE4BD-8CD8-44E4-AD9D-2F0B6550233C}"/>
    <cellStyle name="Note 14 9 6 4" xfId="18767" xr:uid="{F7B3C615-65B6-4996-BCA7-0B7E7EDD7E9D}"/>
    <cellStyle name="Note 14 9 6 5" xfId="26770" xr:uid="{1C4ABEDA-7207-421B-A02A-B98DE2FB986B}"/>
    <cellStyle name="Note 14 9 6 6" xfId="34597" xr:uid="{C6216FB2-4174-4267-A1F1-5AF4C59C0F45}"/>
    <cellStyle name="Note 14 9 6 7" xfId="42558" xr:uid="{53631E23-9F90-4B16-B9F5-D38162D5FDF6}"/>
    <cellStyle name="Note 14 9 7" xfId="2989" xr:uid="{FA55AF96-74A8-4638-A0E4-431FA4D66489}"/>
    <cellStyle name="Note 14 9 7 2" xfId="7031" xr:uid="{8CD03C10-9125-4893-8C62-80F0128D4F65}"/>
    <cellStyle name="Note 14 9 7 2 2" xfId="15246" xr:uid="{E7F0398E-712D-4501-BE73-9AEC142685E0}"/>
    <cellStyle name="Note 14 9 7 2 3" xfId="23110" xr:uid="{0A50ED4B-6EEC-43DB-BA1B-1F94BC02BB45}"/>
    <cellStyle name="Note 14 9 7 2 4" xfId="31090" xr:uid="{51E37B61-3397-451A-A170-DFD0C3BEB76B}"/>
    <cellStyle name="Note 14 9 7 2 5" xfId="38917" xr:uid="{7AD5B9E9-196B-42E7-A159-18A97FDF8556}"/>
    <cellStyle name="Note 14 9 7 2 6" xfId="46870" xr:uid="{DFE2E20F-E5C6-4D7B-BECA-6194692361F6}"/>
    <cellStyle name="Note 14 9 7 3" xfId="11214" xr:uid="{994429B1-132C-4D6C-86C0-ACD18E39DBE1}"/>
    <cellStyle name="Note 14 9 7 4" xfId="19080" xr:uid="{FD192930-BD9D-454A-825D-ACE4A0DD42E8}"/>
    <cellStyle name="Note 14 9 7 5" xfId="27080" xr:uid="{47A96824-DD92-4B16-9500-8FD7D4641ACD}"/>
    <cellStyle name="Note 14 9 7 6" xfId="34910" xr:uid="{001B3EBE-7DFA-4310-85B1-2359D7500FA3}"/>
    <cellStyle name="Note 14 9 7 7" xfId="42871" xr:uid="{C4DDBE64-EFCA-408B-836B-128AD39285E6}"/>
    <cellStyle name="Note 14 9 8" xfId="3310" xr:uid="{3C36BC7E-084F-4B5F-BC6C-CE49637BD26D}"/>
    <cellStyle name="Note 14 9 8 2" xfId="7338" xr:uid="{92EA2AF9-0755-4A92-8C1E-23BD1F42B0DF}"/>
    <cellStyle name="Note 14 9 8 2 2" xfId="15553" xr:uid="{06CC4750-A6C0-4564-9AE3-B4AEB8719B7E}"/>
    <cellStyle name="Note 14 9 8 2 3" xfId="23417" xr:uid="{48A909CF-8861-4E5C-AF85-28E6E8CC37B1}"/>
    <cellStyle name="Note 14 9 8 2 4" xfId="31397" xr:uid="{8821525F-2EE4-4D6E-A411-C85A11835BBF}"/>
    <cellStyle name="Note 14 9 8 2 5" xfId="39224" xr:uid="{378E86B3-82C2-4508-8D8C-5EC694394584}"/>
    <cellStyle name="Note 14 9 8 2 6" xfId="47177" xr:uid="{431C999C-7C08-4313-95D8-112FCF01FC48}"/>
    <cellStyle name="Note 14 9 8 3" xfId="11534" xr:uid="{AD9C11B8-F5DA-4435-8D42-3C7C9D01FECA}"/>
    <cellStyle name="Note 14 9 8 4" xfId="19401" xr:uid="{50EF25D0-C436-480A-A351-E137CD29DBE7}"/>
    <cellStyle name="Note 14 9 8 5" xfId="27401" xr:uid="{540916DE-9B05-4B0B-9B4E-474183DC6445}"/>
    <cellStyle name="Note 14 9 8 6" xfId="35231" xr:uid="{5E1AE0E3-9EF8-4CFB-A622-9478AD97CD40}"/>
    <cellStyle name="Note 14 9 8 7" xfId="43192" xr:uid="{3C3A338C-6A84-407F-AAF0-7D5BDF4293C4}"/>
    <cellStyle name="Note 14 9 9" xfId="3603" xr:uid="{2169CBA2-1CF9-4244-B408-CDB218398E33}"/>
    <cellStyle name="Note 14 9 9 2" xfId="7631" xr:uid="{B2C7B5B1-8C70-4B45-B4B2-3FCB4C81E832}"/>
    <cellStyle name="Note 14 9 9 2 2" xfId="15846" xr:uid="{C79E5779-E3C9-415D-A5D7-21073392B71E}"/>
    <cellStyle name="Note 14 9 9 2 3" xfId="23710" xr:uid="{DA123FB2-8D9F-4AFE-AB54-2594792459FD}"/>
    <cellStyle name="Note 14 9 9 2 4" xfId="31690" xr:uid="{E13CAC3D-C284-4394-BB73-66FC961368D1}"/>
    <cellStyle name="Note 14 9 9 2 5" xfId="39517" xr:uid="{BC579A2D-3125-4096-BDF3-104640A0E8D2}"/>
    <cellStyle name="Note 14 9 9 2 6" xfId="47470" xr:uid="{3AA2C803-E945-4314-BD28-6DA826D791D7}"/>
    <cellStyle name="Note 14 9 9 3" xfId="11827" xr:uid="{3E2AA630-94DB-4530-B250-5A6FF9738841}"/>
    <cellStyle name="Note 14 9 9 4" xfId="19694" xr:uid="{DA930827-368D-4D36-820E-446093B0B5C6}"/>
    <cellStyle name="Note 14 9 9 5" xfId="27694" xr:uid="{CFAA6275-52B6-4D1F-887C-6D1DCCF9317A}"/>
    <cellStyle name="Note 14 9 9 6" xfId="35524" xr:uid="{C41722A9-9A47-4855-BE20-B2819B5FBC1B}"/>
    <cellStyle name="Note 14 9 9 7" xfId="43485" xr:uid="{2C0F7207-9920-4C2C-8EF9-C6064804B6FB}"/>
    <cellStyle name="Note 15" xfId="8704" xr:uid="{C5818F4E-346A-413F-99B5-286283452642}"/>
    <cellStyle name="Note 15 2" xfId="16919" xr:uid="{97578C6D-7ED1-437E-BB0B-EFADEB94B5A1}"/>
    <cellStyle name="Note 15 3" xfId="24783" xr:uid="{20F56148-17BF-42A2-8CE0-FDF78D8F9FF1}"/>
    <cellStyle name="Note 15 4" xfId="32762" xr:uid="{9CB65F93-3107-49F6-A1CB-90AE109C8783}"/>
    <cellStyle name="Note 15 5" xfId="40590" xr:uid="{4BCA7635-AAA4-4DD9-8D5F-D797BA84DFED}"/>
    <cellStyle name="Note 15 6" xfId="48543" xr:uid="{2219EEE1-E201-4079-B1E6-EDED62226D1F}"/>
    <cellStyle name="Note 2" xfId="202" xr:uid="{00000000-0005-0000-0000-0000CB000000}"/>
    <cellStyle name="Note 2 2" xfId="203" xr:uid="{00000000-0005-0000-0000-0000CC000000}"/>
    <cellStyle name="Note 2 2 2" xfId="204" xr:uid="{00000000-0005-0000-0000-0000CD000000}"/>
    <cellStyle name="Note 2 3" xfId="205" xr:uid="{00000000-0005-0000-0000-0000CE000000}"/>
    <cellStyle name="Note 2 4" xfId="206" xr:uid="{00000000-0005-0000-0000-0000CF000000}"/>
    <cellStyle name="Note 2 5" xfId="207" xr:uid="{00000000-0005-0000-0000-0000D0000000}"/>
    <cellStyle name="Note 2 6" xfId="208" xr:uid="{00000000-0005-0000-0000-0000D1000000}"/>
    <cellStyle name="Note 2 7" xfId="492" xr:uid="{2C9127FF-AF8E-48BE-A3BD-0F9012714BBA}"/>
    <cellStyle name="Note 2 7 2" xfId="8748" xr:uid="{DE44C990-CB8B-4F6C-85E7-4E18C9637E86}"/>
    <cellStyle name="Note 2 7 3" xfId="248" xr:uid="{E17D4B39-5BF9-4BEE-B2A1-E073CEC16041}"/>
    <cellStyle name="Note 2 7 4" xfId="254" xr:uid="{0D478A6C-7F0C-4E4E-9CC3-9CAC63178BFD}"/>
    <cellStyle name="Note 2 7 5" xfId="13167" xr:uid="{F5E8F1E2-91BE-4300-AECB-280B7E0CDFF5}"/>
    <cellStyle name="Note 2 7 6" xfId="13223" xr:uid="{61ACF14A-4199-4ACD-A0A6-4F2A94FC0D0F}"/>
    <cellStyle name="Note 2 8" xfId="512" xr:uid="{5923FD7D-4E40-47B7-A611-BCC1AEDF31B6}"/>
    <cellStyle name="Note 2 8 2" xfId="8766" xr:uid="{F365D4D8-7E8C-459E-A78C-C66102923497}"/>
    <cellStyle name="Note 2 8 3" xfId="9512" xr:uid="{38CCC4BB-0163-49E0-92AD-7DA41CD401A7}"/>
    <cellStyle name="Note 2 8 4" xfId="9061" xr:uid="{D9CCABE8-BBE6-432A-9691-4AF89EDA19A9}"/>
    <cellStyle name="Note 2 8 5" xfId="25752" xr:uid="{9103C085-6084-46F7-97A2-AAED1F04102A}"/>
    <cellStyle name="Note 2 8 6" xfId="32770" xr:uid="{4067B87B-DA4F-4390-A3C4-963F98864110}"/>
    <cellStyle name="Note 3" xfId="209" xr:uid="{00000000-0005-0000-0000-0000D2000000}"/>
    <cellStyle name="Note 3 2" xfId="210" xr:uid="{00000000-0005-0000-0000-0000D3000000}"/>
    <cellStyle name="Note 3 3" xfId="211" xr:uid="{00000000-0005-0000-0000-0000D4000000}"/>
    <cellStyle name="Note 4" xfId="212" xr:uid="{00000000-0005-0000-0000-0000D5000000}"/>
    <cellStyle name="Note 4 2" xfId="213" xr:uid="{00000000-0005-0000-0000-0000D6000000}"/>
    <cellStyle name="Note 5" xfId="214" xr:uid="{00000000-0005-0000-0000-0000D7000000}"/>
    <cellStyle name="Note 5 2" xfId="215" xr:uid="{00000000-0005-0000-0000-0000D8000000}"/>
    <cellStyle name="Note 6" xfId="216" xr:uid="{00000000-0005-0000-0000-0000D9000000}"/>
    <cellStyle name="Note 6 2" xfId="217" xr:uid="{00000000-0005-0000-0000-0000DA000000}"/>
    <cellStyle name="Note 7" xfId="218" xr:uid="{00000000-0005-0000-0000-0000DB000000}"/>
    <cellStyle name="Note 7 2" xfId="219" xr:uid="{00000000-0005-0000-0000-0000DC000000}"/>
    <cellStyle name="Note 8" xfId="220" xr:uid="{00000000-0005-0000-0000-0000DD000000}"/>
    <cellStyle name="Note 8 2" xfId="221" xr:uid="{00000000-0005-0000-0000-0000DE000000}"/>
    <cellStyle name="Note 9" xfId="222" xr:uid="{00000000-0005-0000-0000-0000DF000000}"/>
    <cellStyle name="Note 9 2" xfId="223" xr:uid="{00000000-0005-0000-0000-0000E0000000}"/>
    <cellStyle name="Output" xfId="11" builtinId="21" customBuiltin="1"/>
    <cellStyle name="Output 2" xfId="224" xr:uid="{00000000-0005-0000-0000-0000E2000000}"/>
    <cellStyle name="Output 2 2" xfId="493" xr:uid="{FD44EEF6-DAFF-4A08-AC5C-6DD048D613F0}"/>
    <cellStyle name="Output 2 2 2" xfId="8749" xr:uid="{64AFE9D2-65F3-49AF-8A1A-13A70468A225}"/>
    <cellStyle name="Output 2 2 3" xfId="355" xr:uid="{7DE57E71-88DE-4AA8-8E1D-23FD49974E3B}"/>
    <cellStyle name="Output 2 2 4" xfId="281" xr:uid="{6850FCE1-C62A-4A97-9671-1354D189335D}"/>
    <cellStyle name="Output 2 2 5" xfId="9069" xr:uid="{772BACAF-0F4D-4EA9-958D-BCCD434BB0F7}"/>
    <cellStyle name="Output 2 2 6" xfId="20915" xr:uid="{943D5684-7E28-40BF-88CB-9F2876FC8EF3}"/>
    <cellStyle name="Output 2 3" xfId="511" xr:uid="{BF557EBD-89F8-48AE-8985-869CC39E08E0}"/>
    <cellStyle name="Output 2 3 2" xfId="8765" xr:uid="{62162766-4ED4-44A1-B086-3C4F5C22B8DD}"/>
    <cellStyle name="Output 2 3 3" xfId="9813" xr:uid="{3C01A3E6-BE60-4CA1-BAB1-509970DB6114}"/>
    <cellStyle name="Output 2 3 4" xfId="16927" xr:uid="{8BB0F905-F491-4E41-83FA-F24ED6C108A9}"/>
    <cellStyle name="Output 2 3 5" xfId="25387" xr:uid="{0E18DD87-A2DF-453F-BF73-F90BF00B70B4}"/>
    <cellStyle name="Output 2 3 6" xfId="21088" xr:uid="{50D7ADE4-7FD9-4641-83DE-0F223C786EC7}"/>
    <cellStyle name="Output 3" xfId="832" xr:uid="{086F3680-F31B-4E40-814A-BEBED7918125}"/>
    <cellStyle name="Output 3 10" xfId="921" xr:uid="{D99B048F-E6A5-4F3B-8D0E-DA06150CD5FC}"/>
    <cellStyle name="Output 3 10 10" xfId="3899" xr:uid="{BD5C4A60-F24B-477E-BD92-39666134F449}"/>
    <cellStyle name="Output 3 10 10 2" xfId="7919" xr:uid="{7B609955-710A-4272-8A4A-258A13B71B16}"/>
    <cellStyle name="Output 3 10 10 2 2" xfId="16134" xr:uid="{880A9A5B-298F-431D-B555-FD825137A164}"/>
    <cellStyle name="Output 3 10 10 2 3" xfId="23998" xr:uid="{CF9B5BD1-D591-428F-8A39-F384C5F3B4EC}"/>
    <cellStyle name="Output 3 10 10 2 4" xfId="31978" xr:uid="{751A4590-3BE0-4C71-A60E-E273DB178B77}"/>
    <cellStyle name="Output 3 10 10 2 5" xfId="39805" xr:uid="{501381CB-9FEE-4633-AA80-B906FD993ECB}"/>
    <cellStyle name="Output 3 10 10 2 6" xfId="47758" xr:uid="{0ABE8104-E9C0-4E49-A0A9-137DAE9CFEF9}"/>
    <cellStyle name="Output 3 10 10 3" xfId="12121" xr:uid="{07CE345D-EB2F-43DC-BF71-B45F3F411694}"/>
    <cellStyle name="Output 3 10 10 4" xfId="19990" xr:uid="{78C2E019-F083-4F87-A993-0B10CDDD7153}"/>
    <cellStyle name="Output 3 10 10 5" xfId="27987" xr:uid="{85D49762-70E5-4C4C-9B6B-3CBB7499C81C}"/>
    <cellStyle name="Output 3 10 10 6" xfId="35820" xr:uid="{4F1D76AE-1DB9-4A3B-A81F-EFA1C15D30C3}"/>
    <cellStyle name="Output 3 10 10 7" xfId="43781" xr:uid="{BF4E9341-51A8-4414-AAD1-97C548A520B2}"/>
    <cellStyle name="Output 3 10 11" xfId="4199" xr:uid="{E4F6A001-DE28-4329-9C78-DAA8DC32C555}"/>
    <cellStyle name="Output 3 10 11 2" xfId="8205" xr:uid="{09D4EBE7-425A-4295-90E5-F9B82F6EDAF4}"/>
    <cellStyle name="Output 3 10 11 2 2" xfId="16420" xr:uid="{9325C342-72BE-4A4C-A682-776530C4C585}"/>
    <cellStyle name="Output 3 10 11 2 3" xfId="24284" xr:uid="{71BCA9D7-755E-4011-AA6B-09CE1EC9D6CD}"/>
    <cellStyle name="Output 3 10 11 2 4" xfId="32264" xr:uid="{68CD7F12-C704-40D7-B95A-873475497519}"/>
    <cellStyle name="Output 3 10 11 2 5" xfId="40091" xr:uid="{6985ECEB-09B0-47BF-814C-90E22507B5D3}"/>
    <cellStyle name="Output 3 10 11 2 6" xfId="48044" xr:uid="{A465EA5C-E39F-4F91-9501-5BA86767B5C7}"/>
    <cellStyle name="Output 3 10 11 3" xfId="12421" xr:uid="{E9226E1A-C2ED-4E0F-985B-05DA569A7A6A}"/>
    <cellStyle name="Output 3 10 11 4" xfId="20290" xr:uid="{3E0438E3-E373-4E52-BCA7-8EA121F61570}"/>
    <cellStyle name="Output 3 10 11 5" xfId="28285" xr:uid="{C0B923E1-C978-4724-80C8-4BFEC6A8A56D}"/>
    <cellStyle name="Output 3 10 11 6" xfId="36120" xr:uid="{90B91755-24A4-40D3-B457-E1F159DEBD72}"/>
    <cellStyle name="Output 3 10 11 7" xfId="44081" xr:uid="{3FD7AF58-63F9-4089-BB53-3D7BA19DD9E0}"/>
    <cellStyle name="Output 3 10 12" xfId="4485" xr:uid="{A4D2FE4D-9F60-4C96-AABD-7AF2400112D0}"/>
    <cellStyle name="Output 3 10 12 2" xfId="8484" xr:uid="{C20F709C-F844-4F73-981F-36256A385E9B}"/>
    <cellStyle name="Output 3 10 12 2 2" xfId="16699" xr:uid="{0B2F7236-A055-413A-BDA9-1D9A03880FA3}"/>
    <cellStyle name="Output 3 10 12 2 3" xfId="24563" xr:uid="{B8A36233-EDDB-4779-9B69-51E8802D9B4C}"/>
    <cellStyle name="Output 3 10 12 2 4" xfId="32543" xr:uid="{EE9992A5-B21B-44C4-9B34-65B2913E1195}"/>
    <cellStyle name="Output 3 10 12 2 5" xfId="40370" xr:uid="{5FC76D47-2AF9-4522-A91F-B61D47AD31A6}"/>
    <cellStyle name="Output 3 10 12 2 6" xfId="48323" xr:uid="{E56C95FB-070F-4469-924D-A9EAA5E6FB50}"/>
    <cellStyle name="Output 3 10 12 3" xfId="12706" xr:uid="{928A9EC9-1467-4761-BEDA-DD541AA06CB5}"/>
    <cellStyle name="Output 3 10 12 4" xfId="20576" xr:uid="{E1C82463-C53C-427B-9472-A2BA65C78D3C}"/>
    <cellStyle name="Output 3 10 12 5" xfId="28569" xr:uid="{4EA5220E-C239-4A62-8122-9D6A038F7DBA}"/>
    <cellStyle name="Output 3 10 12 6" xfId="36406" xr:uid="{84C2AC5D-1116-47D3-BC54-A912C455BF8A}"/>
    <cellStyle name="Output 3 10 12 7" xfId="44367" xr:uid="{76EAC4EA-A673-498C-B796-8DBD9F41D70B}"/>
    <cellStyle name="Output 3 10 13" xfId="5061" xr:uid="{46DC3D5A-DBFA-432B-815F-00380A66FA48}"/>
    <cellStyle name="Output 3 10 13 2" xfId="13276" xr:uid="{EDCD2A07-F65E-4099-BB8A-6408E48E058B}"/>
    <cellStyle name="Output 3 10 13 3" xfId="21140" xr:uid="{A66F63D9-98DB-4BC8-B27A-3F9BCBF132C8}"/>
    <cellStyle name="Output 3 10 13 4" xfId="29120" xr:uid="{E3B3C44B-A6A6-4436-897F-251BB68240B4}"/>
    <cellStyle name="Output 3 10 13 5" xfId="36947" xr:uid="{E69A8A63-B8BF-4363-806A-2304AA63C22C}"/>
    <cellStyle name="Output 3 10 13 6" xfId="44900" xr:uid="{68C2FAF4-1E33-4183-8DF3-C032A5923365}"/>
    <cellStyle name="Output 3 10 14" xfId="9150" xr:uid="{CEBCC1DC-D960-46BF-ADF6-C6B4F74E8976}"/>
    <cellStyle name="Output 3 10 15" xfId="17012" xr:uid="{1225F980-D900-4417-9CB7-30C28350936E}"/>
    <cellStyle name="Output 3 10 16" xfId="25029" xr:uid="{82B0234E-0F03-4091-978A-38B48176089F}"/>
    <cellStyle name="Output 3 10 17" xfId="32842" xr:uid="{CE9DAA1B-FE5F-41DA-AF89-C401199F2CCF}"/>
    <cellStyle name="Output 3 10 18" xfId="40803" xr:uid="{6DE5C653-1310-4083-9D5B-A83EC962A236}"/>
    <cellStyle name="Output 3 10 2" xfId="1351" xr:uid="{872130BB-CD01-40C3-BCB1-070D439E0B92}"/>
    <cellStyle name="Output 3 10 2 2" xfId="5463" xr:uid="{D584C15D-952B-4700-A23B-67F7C8894B0B}"/>
    <cellStyle name="Output 3 10 2 2 2" xfId="13678" xr:uid="{7BCAD0B3-63DB-4FCC-BB05-203FECF17DA8}"/>
    <cellStyle name="Output 3 10 2 2 3" xfId="21542" xr:uid="{1D9915E9-9FEC-47D7-82B9-A33ABB1435CF}"/>
    <cellStyle name="Output 3 10 2 2 4" xfId="29522" xr:uid="{5E9A9885-E39D-404C-9326-AA8E2DF1A95E}"/>
    <cellStyle name="Output 3 10 2 2 5" xfId="37349" xr:uid="{8D663481-1161-439F-9073-8E3500C8E133}"/>
    <cellStyle name="Output 3 10 2 2 6" xfId="45302" xr:uid="{2D09EB44-7307-4C51-911C-590CB4ACBEB9}"/>
    <cellStyle name="Output 3 10 2 3" xfId="9580" xr:uid="{5B424797-8A5D-42ED-932F-CBBA25B4F448}"/>
    <cellStyle name="Output 3 10 2 4" xfId="17442" xr:uid="{F930F8D6-98DC-4713-AC0C-20AF3AA3AE78}"/>
    <cellStyle name="Output 3 10 2 5" xfId="25453" xr:uid="{02BF213F-EDE6-4FE9-BD34-4BB67127BDCD}"/>
    <cellStyle name="Output 3 10 2 6" xfId="33272" xr:uid="{92C58C57-7508-422F-9AF4-137B72914AD4}"/>
    <cellStyle name="Output 3 10 2 7" xfId="41233" xr:uid="{150474C4-AA5D-41FA-B344-A97D58476C15}"/>
    <cellStyle name="Output 3 10 3" xfId="1694" xr:uid="{678FAC0D-E917-4E3F-8072-CA104ADA03D3}"/>
    <cellStyle name="Output 3 10 3 2" xfId="5782" xr:uid="{97870826-DEAD-4D2B-A486-E6F114093EB3}"/>
    <cellStyle name="Output 3 10 3 2 2" xfId="13997" xr:uid="{F2D2E6CA-2C9E-42DD-A335-3DCA4CF39A96}"/>
    <cellStyle name="Output 3 10 3 2 3" xfId="21861" xr:uid="{E4CED40C-9141-4D7D-8EFB-309A8FD0F47F}"/>
    <cellStyle name="Output 3 10 3 2 4" xfId="29841" xr:uid="{A1F7049E-B012-414E-A728-C25ABAFF9E1E}"/>
    <cellStyle name="Output 3 10 3 2 5" xfId="37668" xr:uid="{A5BDE20E-CB7F-4B88-8018-445C0F6BF3F9}"/>
    <cellStyle name="Output 3 10 3 2 6" xfId="45621" xr:uid="{94E7288A-3EA8-473A-AF4E-48711AFF8336}"/>
    <cellStyle name="Output 3 10 3 3" xfId="9920" xr:uid="{A43FF06E-55AF-40F6-9501-C4E7C6AA2421}"/>
    <cellStyle name="Output 3 10 3 4" xfId="17785" xr:uid="{708B62AC-FA1F-4EAC-AF68-34F04D56C562}"/>
    <cellStyle name="Output 3 10 3 5" xfId="25793" xr:uid="{609BFCAE-84D3-44A9-AB7F-6C6D865CDDD5}"/>
    <cellStyle name="Output 3 10 3 6" xfId="33615" xr:uid="{0EA74DCA-5840-4A09-8B1F-90823B4C048F}"/>
    <cellStyle name="Output 3 10 3 7" xfId="41576" xr:uid="{DC5266DD-7298-4DEE-956C-3DEA725A9071}"/>
    <cellStyle name="Output 3 10 4" xfId="2029" xr:uid="{2A0C2A41-E029-47F3-9123-8BEC97B8E902}"/>
    <cellStyle name="Output 3 10 4 2" xfId="6103" xr:uid="{254CBD09-8180-41CE-A0DA-001A01C5D965}"/>
    <cellStyle name="Output 3 10 4 2 2" xfId="14318" xr:uid="{63308960-DC1C-4104-BE0A-9F6A0E259FFA}"/>
    <cellStyle name="Output 3 10 4 2 3" xfId="22182" xr:uid="{AB57EEB7-EE93-4ADB-9772-715DBCBB9181}"/>
    <cellStyle name="Output 3 10 4 2 4" xfId="30162" xr:uid="{0473063B-4CE6-4D1F-AC7C-3352D6EA9F90}"/>
    <cellStyle name="Output 3 10 4 2 5" xfId="37989" xr:uid="{B10E5315-60AB-4D71-8820-64D7B20263BA}"/>
    <cellStyle name="Output 3 10 4 2 6" xfId="45942" xr:uid="{B254340A-ABF9-4D8C-9C83-2C2B00B5F823}"/>
    <cellStyle name="Output 3 10 4 3" xfId="10255" xr:uid="{1B21AC2A-7BFE-497F-A3AF-93427547CA4D}"/>
    <cellStyle name="Output 3 10 4 4" xfId="18120" xr:uid="{39870E5E-29DC-40B8-9E4B-ED6634CAA113}"/>
    <cellStyle name="Output 3 10 4 5" xfId="26127" xr:uid="{2A54DC1C-FAE6-4CDF-984D-39F9ED1F6F07}"/>
    <cellStyle name="Output 3 10 4 6" xfId="33950" xr:uid="{BE923633-EE11-4966-A823-7BE4EDA7DC23}"/>
    <cellStyle name="Output 3 10 4 7" xfId="41911" xr:uid="{8882948D-5342-489A-B34E-19C07286CDE9}"/>
    <cellStyle name="Output 3 10 5" xfId="2348" xr:uid="{685025F8-C6C6-46F9-9851-B638D88D2578}"/>
    <cellStyle name="Output 3 10 5 2" xfId="6413" xr:uid="{83AF8F4A-3E3C-405C-ABD0-C4ECAA26DD58}"/>
    <cellStyle name="Output 3 10 5 2 2" xfId="14628" xr:uid="{8AA76791-8C92-442D-8F94-581824D4F805}"/>
    <cellStyle name="Output 3 10 5 2 3" xfId="22492" xr:uid="{95370A1E-BDFB-43B9-AFD7-0220B749232B}"/>
    <cellStyle name="Output 3 10 5 2 4" xfId="30472" xr:uid="{CEA81112-DB5D-48CD-8341-102AF0963728}"/>
    <cellStyle name="Output 3 10 5 2 5" xfId="38299" xr:uid="{AC326D42-EBF6-4661-8AF7-83BCF8BAF65D}"/>
    <cellStyle name="Output 3 10 5 2 6" xfId="46252" xr:uid="{83F29AE1-0744-4830-820D-7E25727736E7}"/>
    <cellStyle name="Output 3 10 5 3" xfId="10574" xr:uid="{5BFDF59D-F9B8-4D9E-8BE9-E138F5D29482}"/>
    <cellStyle name="Output 3 10 5 4" xfId="18439" xr:uid="{59C0B0F0-34A4-4A0F-B85F-A7F38DE48D2B}"/>
    <cellStyle name="Output 3 10 5 5" xfId="26443" xr:uid="{E85B6290-8CC0-40FF-8AB8-8AA06DE53DC6}"/>
    <cellStyle name="Output 3 10 5 6" xfId="34269" xr:uid="{4283385D-05B9-47FD-91AF-762C39941129}"/>
    <cellStyle name="Output 3 10 5 7" xfId="42230" xr:uid="{1BFC08A5-FE77-4119-A4B0-5BD5C626BF99}"/>
    <cellStyle name="Output 3 10 6" xfId="2677" xr:uid="{3E5A8D9A-3EE6-4748-AE7C-6136F1E4CCA0}"/>
    <cellStyle name="Output 3 10 6 2" xfId="6727" xr:uid="{B181EB08-DEAE-43D1-A815-456D2A560991}"/>
    <cellStyle name="Output 3 10 6 2 2" xfId="14942" xr:uid="{25C38497-7463-4EA1-9E51-059FBAF8C9A9}"/>
    <cellStyle name="Output 3 10 6 2 3" xfId="22806" xr:uid="{C17E0213-7996-47F3-B621-9EA52D86FD17}"/>
    <cellStyle name="Output 3 10 6 2 4" xfId="30786" xr:uid="{BD7C93D7-1DF9-4A8F-8B7D-2D4BA0F8C25E}"/>
    <cellStyle name="Output 3 10 6 2 5" xfId="38613" xr:uid="{F7D8949F-7EF1-4942-97CD-4E75E9E7E66F}"/>
    <cellStyle name="Output 3 10 6 2 6" xfId="46566" xr:uid="{FA282A38-4161-448F-A269-D9C0DB402263}"/>
    <cellStyle name="Output 3 10 6 3" xfId="10903" xr:uid="{8DF90576-7027-4C86-8CC8-CA2205E22F44}"/>
    <cellStyle name="Output 3 10 6 4" xfId="18768" xr:uid="{558CF493-8731-40E9-A140-2BEBCC42346F}"/>
    <cellStyle name="Output 3 10 6 5" xfId="26771" xr:uid="{379D62C7-7384-4946-9E7A-1FF83C32B57E}"/>
    <cellStyle name="Output 3 10 6 6" xfId="34598" xr:uid="{254A61E2-8F34-4487-B6CC-39954DBF05A4}"/>
    <cellStyle name="Output 3 10 6 7" xfId="42559" xr:uid="{364C7125-3222-47C5-841F-5A7337DE1940}"/>
    <cellStyle name="Output 3 10 7" xfId="2990" xr:uid="{8A56A790-72B3-4943-B50A-2583E4B05C67}"/>
    <cellStyle name="Output 3 10 7 2" xfId="7032" xr:uid="{AFC1684E-D7E2-4FDA-B9EE-3BC329643407}"/>
    <cellStyle name="Output 3 10 7 2 2" xfId="15247" xr:uid="{22A4932A-1DCA-4DD9-ADE0-B6580D40C472}"/>
    <cellStyle name="Output 3 10 7 2 3" xfId="23111" xr:uid="{227C8DD2-6E1D-4CCE-B7DD-AF5740FF010E}"/>
    <cellStyle name="Output 3 10 7 2 4" xfId="31091" xr:uid="{04BB92AB-B5AE-4C2E-8EA7-52963FDB2ED8}"/>
    <cellStyle name="Output 3 10 7 2 5" xfId="38918" xr:uid="{E50416D4-F347-4A96-8B85-DF8DA1E74046}"/>
    <cellStyle name="Output 3 10 7 2 6" xfId="46871" xr:uid="{FF5AA7FB-6CF9-4514-853A-40CF606ECD97}"/>
    <cellStyle name="Output 3 10 7 3" xfId="11215" xr:uid="{6CC0863C-7081-4329-98FA-2CC48F672282}"/>
    <cellStyle name="Output 3 10 7 4" xfId="19081" xr:uid="{FD4AACC7-B12F-4223-805B-F339DA1D6833}"/>
    <cellStyle name="Output 3 10 7 5" xfId="27081" xr:uid="{E2A3189F-2F15-4D5F-B2B1-BCCCBAC4A126}"/>
    <cellStyle name="Output 3 10 7 6" xfId="34911" xr:uid="{66688668-7E7C-4C4C-8A3B-FE02EC515297}"/>
    <cellStyle name="Output 3 10 7 7" xfId="42872" xr:uid="{A142EA1A-B030-42EA-BAB9-BC2DDBACE99F}"/>
    <cellStyle name="Output 3 10 8" xfId="3311" xr:uid="{6702B8AB-8624-4026-B91B-0E1CCE22FE8B}"/>
    <cellStyle name="Output 3 10 8 2" xfId="7339" xr:uid="{5AC183DE-AAD6-413B-8F0F-2A3EA4C7397B}"/>
    <cellStyle name="Output 3 10 8 2 2" xfId="15554" xr:uid="{BA141174-6EC5-451C-9D6B-F8750633055A}"/>
    <cellStyle name="Output 3 10 8 2 3" xfId="23418" xr:uid="{65CAA24E-7ED4-478D-9D87-D57789E0433E}"/>
    <cellStyle name="Output 3 10 8 2 4" xfId="31398" xr:uid="{F3E6C298-3C37-4384-B527-9958B363D10E}"/>
    <cellStyle name="Output 3 10 8 2 5" xfId="39225" xr:uid="{9B11F454-4251-4F18-8797-C20E626EE177}"/>
    <cellStyle name="Output 3 10 8 2 6" xfId="47178" xr:uid="{B8969419-BAB0-4018-A5A4-9E5583064534}"/>
    <cellStyle name="Output 3 10 8 3" xfId="11535" xr:uid="{150C1138-98A1-4619-AE72-533CBA59C9B6}"/>
    <cellStyle name="Output 3 10 8 4" xfId="19402" xr:uid="{2E4C79F5-D371-4B15-99A0-0351665CC0A1}"/>
    <cellStyle name="Output 3 10 8 5" xfId="27402" xr:uid="{5808F325-5152-4970-9BBC-300D3E99BC47}"/>
    <cellStyle name="Output 3 10 8 6" xfId="35232" xr:uid="{66E197D7-845A-49AF-BF63-92284515C25C}"/>
    <cellStyle name="Output 3 10 8 7" xfId="43193" xr:uid="{6CFD10B2-8BA4-4363-AE06-AC522FE36456}"/>
    <cellStyle name="Output 3 10 9" xfId="3604" xr:uid="{0A30BCC3-7385-46F4-B31E-E0565DDA03BF}"/>
    <cellStyle name="Output 3 10 9 2" xfId="7632" xr:uid="{F1B9EA5F-99C1-44E5-8250-A8009E27D09B}"/>
    <cellStyle name="Output 3 10 9 2 2" xfId="15847" xr:uid="{B69EAEA4-1188-4CC4-93B1-55063D6EC424}"/>
    <cellStyle name="Output 3 10 9 2 3" xfId="23711" xr:uid="{E2CEA4CF-E3DA-4EE0-AD43-EF3F4BFDA712}"/>
    <cellStyle name="Output 3 10 9 2 4" xfId="31691" xr:uid="{8050212C-8EC0-4166-84C8-9D83DE98BC98}"/>
    <cellStyle name="Output 3 10 9 2 5" xfId="39518" xr:uid="{4BCFD28C-7053-4AFA-91B2-9E911CE65843}"/>
    <cellStyle name="Output 3 10 9 2 6" xfId="47471" xr:uid="{F3AC48AF-9B56-4DB6-A966-9652C9BDC410}"/>
    <cellStyle name="Output 3 10 9 3" xfId="11828" xr:uid="{23785747-5FEC-460C-B336-D4A4518A63C8}"/>
    <cellStyle name="Output 3 10 9 4" xfId="19695" xr:uid="{159373DC-B260-4B93-9CFB-4043787BB4EB}"/>
    <cellStyle name="Output 3 10 9 5" xfId="27695" xr:uid="{CC83E644-F4CC-4C3B-8AEA-F5E97CE0A24B}"/>
    <cellStyle name="Output 3 10 9 6" xfId="35525" xr:uid="{3149A8A3-928C-49D9-BA9E-B13F95EF7899}"/>
    <cellStyle name="Output 3 10 9 7" xfId="43486" xr:uid="{2475AAA4-2740-4550-88D2-C2D432819E28}"/>
    <cellStyle name="Output 3 11" xfId="776" xr:uid="{F969650B-E9BA-4247-9880-06BC7219C609}"/>
    <cellStyle name="Output 3 11 10" xfId="705" xr:uid="{D08B2F9F-E36C-4D4A-A62C-583DBFCE8E81}"/>
    <cellStyle name="Output 3 11 10 2" xfId="4910" xr:uid="{7953C5CC-04B6-41D3-8659-0F22140125AF}"/>
    <cellStyle name="Output 3 11 10 2 2" xfId="13130" xr:uid="{B0AE70D5-4C6F-4DA3-9D68-3BD81157F1FA}"/>
    <cellStyle name="Output 3 11 10 2 3" xfId="20997" xr:uid="{461101E2-727A-4413-AA02-C19E12CDC726}"/>
    <cellStyle name="Output 3 11 10 2 4" xfId="28985" xr:uid="{4F262FB2-9790-468C-906B-61FE8556FE66}"/>
    <cellStyle name="Output 3 11 10 2 5" xfId="36817" xr:uid="{23AA4C30-2B8B-438C-82BA-9861E51A532D}"/>
    <cellStyle name="Output 3 11 10 2 6" xfId="44770" xr:uid="{D88665B2-F29E-463D-8506-94E682BED93F}"/>
    <cellStyle name="Output 3 11 10 3" xfId="8955" xr:uid="{8045FE4D-0D11-4D7E-B486-792B8D6EB6D5}"/>
    <cellStyle name="Output 3 11 10 4" xfId="12947" xr:uid="{A77FBACC-7AF5-4A33-A791-555E14180FF4}"/>
    <cellStyle name="Output 3 11 10 5" xfId="24857" xr:uid="{240E20D1-436B-4651-943A-24DC7D869919}"/>
    <cellStyle name="Output 3 11 10 6" xfId="24944" xr:uid="{6B4A5B1E-0D62-42D4-B781-A91B2D82B0AE}"/>
    <cellStyle name="Output 3 11 10 7" xfId="40662" xr:uid="{770D27F9-909D-4202-B5FA-B4372DE8E62C}"/>
    <cellStyle name="Output 3 11 11" xfId="606" xr:uid="{A04A2679-76D3-436E-B3CA-990FABCA6C8A}"/>
    <cellStyle name="Output 3 11 11 2" xfId="4814" xr:uid="{D6C16BB0-C347-4F13-819F-82A895DCA4E3}"/>
    <cellStyle name="Output 3 11 11 2 2" xfId="13035" xr:uid="{BE171FD0-09A2-4C12-BF63-B43B3D50DE70}"/>
    <cellStyle name="Output 3 11 11 2 3" xfId="20903" xr:uid="{AB52E4AA-4315-4EBD-813C-8420A5B37C55}"/>
    <cellStyle name="Output 3 11 11 2 4" xfId="28895" xr:uid="{83E2593D-CE54-42D6-BA65-3E2902921229}"/>
    <cellStyle name="Output 3 11 11 2 5" xfId="36727" xr:uid="{60E6DE54-DBF4-4E2C-998A-D5B54FBFFC82}"/>
    <cellStyle name="Output 3 11 11 2 6" xfId="44682" xr:uid="{06FB45C6-A789-442D-8BAD-9B5C34CDC057}"/>
    <cellStyle name="Output 3 11 11 3" xfId="8858" xr:uid="{55780706-41C6-4258-BC2F-19D9117D23BD}"/>
    <cellStyle name="Output 3 11 11 4" xfId="12934" xr:uid="{A951E06B-AA86-47CE-A97B-73F398BA774B}"/>
    <cellStyle name="Output 3 11 11 5" xfId="291" xr:uid="{53022821-7F9B-4286-A8A0-EF850D2CDF33}"/>
    <cellStyle name="Output 3 11 11 6" xfId="28214" xr:uid="{B2CC4793-BF42-48F0-AFC5-548C9F47E1B2}"/>
    <cellStyle name="Output 3 11 11 7" xfId="9042" xr:uid="{5B6C24CB-F692-4B2A-9E7A-556D53E33607}"/>
    <cellStyle name="Output 3 11 12" xfId="3236" xr:uid="{96DC6391-1309-4082-9860-DE9394FE4125}"/>
    <cellStyle name="Output 3 11 12 2" xfId="7265" xr:uid="{90246D48-C781-4AA4-95D4-7C5F371B231F}"/>
    <cellStyle name="Output 3 11 12 2 2" xfId="15480" xr:uid="{90E51425-F102-4517-AF76-AD36B580ECB1}"/>
    <cellStyle name="Output 3 11 12 2 3" xfId="23344" xr:uid="{0DAFE004-7065-4E99-93A2-A566413404BD}"/>
    <cellStyle name="Output 3 11 12 2 4" xfId="31324" xr:uid="{8672F8F8-1DFC-4B02-B8D5-7377B60DC78F}"/>
    <cellStyle name="Output 3 11 12 2 5" xfId="39151" xr:uid="{03E88EA0-8414-431C-92D5-5481BB40AA30}"/>
    <cellStyle name="Output 3 11 12 2 6" xfId="47104" xr:uid="{5C5C73EC-6655-4E47-A064-7DF6C55A53AC}"/>
    <cellStyle name="Output 3 11 12 3" xfId="11460" xr:uid="{B781FA22-B07B-4022-812F-2B688B882B8A}"/>
    <cellStyle name="Output 3 11 12 4" xfId="19327" xr:uid="{84DB2CF3-CF0E-44FD-8BEF-8927EF68E68A}"/>
    <cellStyle name="Output 3 11 12 5" xfId="27327" xr:uid="{63363498-FDD6-4924-8169-0F39B9C95777}"/>
    <cellStyle name="Output 3 11 12 6" xfId="35157" xr:uid="{FE3D4BBE-CBDB-4801-99C2-2D9106EF6825}"/>
    <cellStyle name="Output 3 11 12 7" xfId="43118" xr:uid="{10ECF24E-7229-4CB1-B576-22067E7C9A0B}"/>
    <cellStyle name="Output 3 11 13" xfId="4977" xr:uid="{C4EFEE56-D9DE-4F85-A0E5-065F4BED7EC9}"/>
    <cellStyle name="Output 3 11 13 2" xfId="13195" xr:uid="{17F20BC1-576E-4589-A962-ACDC232BEFDF}"/>
    <cellStyle name="Output 3 11 13 3" xfId="21061" xr:uid="{3FE25753-08F1-4531-A9F7-C5560AA5347E}"/>
    <cellStyle name="Output 3 11 13 4" xfId="29044" xr:uid="{4410F954-0747-4A32-AEF4-909B952905C0}"/>
    <cellStyle name="Output 3 11 13 5" xfId="36875" xr:uid="{47F1DDCE-C65F-4A34-802C-517000753907}"/>
    <cellStyle name="Output 3 11 13 6" xfId="44828" xr:uid="{F23830DA-9727-4F19-86E3-8FB370A25F0B}"/>
    <cellStyle name="Output 3 11 14" xfId="9021" xr:uid="{5C9A58B2-C0D0-4624-B7E1-C977EDC0B5BD}"/>
    <cellStyle name="Output 3 11 15" xfId="8722" xr:uid="{A5755A51-897E-4FA9-86DD-E6DB27E1F58B}"/>
    <cellStyle name="Output 3 11 16" xfId="24919" xr:uid="{66070B3C-0EEA-4CDB-AE2F-1771F3E63AE8}"/>
    <cellStyle name="Output 3 11 17" xfId="13056" xr:uid="{F93FD6CE-4B31-4B54-BE1C-F70FF5AA546D}"/>
    <cellStyle name="Output 3 11 18" xfId="40721" xr:uid="{2C058E58-8F00-4F52-8505-ECCFC613DA62}"/>
    <cellStyle name="Output 3 11 2" xfId="1210" xr:uid="{976302E0-78AE-40BC-9C02-D7106FC8FDEF}"/>
    <cellStyle name="Output 3 11 2 2" xfId="5335" xr:uid="{AEE3ABE5-B824-462D-9765-D266F75E4CD3}"/>
    <cellStyle name="Output 3 11 2 2 2" xfId="13550" xr:uid="{80A5C1B8-BF46-497B-AE17-A2731FCBBCC7}"/>
    <cellStyle name="Output 3 11 2 2 3" xfId="21414" xr:uid="{57C52B6E-81D2-4E23-B3B6-C59F1D87D89A}"/>
    <cellStyle name="Output 3 11 2 2 4" xfId="29394" xr:uid="{8BDEBA10-E52D-4412-B81D-77AE382E28CA}"/>
    <cellStyle name="Output 3 11 2 2 5" xfId="37221" xr:uid="{DEA000CF-AABE-4737-8F2C-53A26F696BE0}"/>
    <cellStyle name="Output 3 11 2 2 6" xfId="45174" xr:uid="{5A7D80F0-EA0C-4747-BA6B-4EEFC2C2C075}"/>
    <cellStyle name="Output 3 11 2 3" xfId="9439" xr:uid="{0127342F-1E8B-42F9-9B7E-831520AA3736}"/>
    <cellStyle name="Output 3 11 2 4" xfId="17301" xr:uid="{083BCEB4-D99E-49F1-8B44-5D04891B94D6}"/>
    <cellStyle name="Output 3 11 2 5" xfId="25316" xr:uid="{A070092A-E426-4111-AE8A-FF36D53E3083}"/>
    <cellStyle name="Output 3 11 2 6" xfId="33131" xr:uid="{9EDEC64D-83E4-44DE-AEB6-4127C415990E}"/>
    <cellStyle name="Output 3 11 2 7" xfId="41092" xr:uid="{D9E4EE6C-1580-43CD-B7FA-87015966618A}"/>
    <cellStyle name="Output 3 11 3" xfId="673" xr:uid="{58DA7388-5640-421B-AC40-58C4CACE2835}"/>
    <cellStyle name="Output 3 11 3 2" xfId="4879" xr:uid="{A01DC311-81FF-4763-BF4A-BF121673785C}"/>
    <cellStyle name="Output 3 11 3 2 2" xfId="13099" xr:uid="{93C685D6-19A8-4A7A-A3CC-9FCCB8BF95D1}"/>
    <cellStyle name="Output 3 11 3 2 3" xfId="20966" xr:uid="{05C6059B-A988-46F7-8D9C-036C31F21DE7}"/>
    <cellStyle name="Output 3 11 3 2 4" xfId="28954" xr:uid="{5851F47C-9A01-4681-A5E3-E4DD9AF82DD0}"/>
    <cellStyle name="Output 3 11 3 2 5" xfId="36786" xr:uid="{F5570B28-7C12-43BD-878C-A35447E7C344}"/>
    <cellStyle name="Output 3 11 3 2 6" xfId="44739" xr:uid="{2CC7F328-7727-45B4-930B-8FB208B8E65B}"/>
    <cellStyle name="Output 3 11 3 3" xfId="8923" xr:uid="{A8BF78A2-7AC1-4CFC-813D-577AC41C3EE7}"/>
    <cellStyle name="Output 3 11 3 4" xfId="8740" xr:uid="{B1DB690C-36A1-4304-A222-F56E92C3D693}"/>
    <cellStyle name="Output 3 11 3 5" xfId="24825" xr:uid="{479A38D1-1AFB-4FA3-B584-71190897E966}"/>
    <cellStyle name="Output 3 11 3 6" xfId="413" xr:uid="{20C53FC0-F3B8-460D-B524-D2CF4D1B87DB}"/>
    <cellStyle name="Output 3 11 3 7" xfId="40630" xr:uid="{A01293D2-032B-47B6-9B1E-354590481A22}"/>
    <cellStyle name="Output 3 11 4" xfId="583" xr:uid="{F2A3467B-4C2E-40AA-BEE8-94DB9D585F27}"/>
    <cellStyle name="Output 3 11 4 2" xfId="4791" xr:uid="{AF4D68EE-FD1F-4324-8DD8-7F4347F06584}"/>
    <cellStyle name="Output 3 11 4 2 2" xfId="13012" xr:uid="{FFC18FAC-B6F6-401E-A18F-86197D0F74BB}"/>
    <cellStyle name="Output 3 11 4 2 3" xfId="20880" xr:uid="{5C8DC6F7-F3E5-4237-A2E0-42982B3995F5}"/>
    <cellStyle name="Output 3 11 4 2 4" xfId="28872" xr:uid="{1DE413E6-72D7-42E8-A7F5-BECF38B8A83C}"/>
    <cellStyle name="Output 3 11 4 2 5" xfId="36704" xr:uid="{EB3A0357-4F34-4D8E-86F7-F639D7AFC057}"/>
    <cellStyle name="Output 3 11 4 2 6" xfId="44659" xr:uid="{4E4128CE-D5CF-4633-AAFE-C9114F967F09}"/>
    <cellStyle name="Output 3 11 4 3" xfId="8835" xr:uid="{EC56257D-5AED-48BC-9F54-4528E409743B}"/>
    <cellStyle name="Output 3 11 4 4" xfId="9805" xr:uid="{648ADDBE-0DB6-48A7-9E19-C28D661B1B1E}"/>
    <cellStyle name="Output 3 11 4 5" xfId="310" xr:uid="{1D167DC6-5D09-4769-AA8A-89FF2A60CEA4}"/>
    <cellStyle name="Output 3 11 4 6" xfId="25254" xr:uid="{660180D6-629A-479D-A3F0-E0A67B899829}"/>
    <cellStyle name="Output 3 11 4 7" xfId="28803" xr:uid="{989FDBC3-6935-4D05-BE97-390DDEA72A6E}"/>
    <cellStyle name="Output 3 11 5" xfId="1650" xr:uid="{97E661D4-D779-4BEC-9A73-5748D95869A7}"/>
    <cellStyle name="Output 3 11 5 2" xfId="5744" xr:uid="{5D83D76D-D87B-4E52-A5F0-9019F5320877}"/>
    <cellStyle name="Output 3 11 5 2 2" xfId="13959" xr:uid="{98D77180-D277-4C6C-8435-95F9D26016CD}"/>
    <cellStyle name="Output 3 11 5 2 3" xfId="21823" xr:uid="{487A431A-2DBE-450A-B5C5-8CD01311D3A1}"/>
    <cellStyle name="Output 3 11 5 2 4" xfId="29803" xr:uid="{61E8FCE4-613E-4845-B0A0-4A363CDD7A99}"/>
    <cellStyle name="Output 3 11 5 2 5" xfId="37630" xr:uid="{816BE6FB-D837-40C3-B797-584DED0894F6}"/>
    <cellStyle name="Output 3 11 5 2 6" xfId="45583" xr:uid="{79F495A1-6F4F-480F-83F5-05B0EB0E1476}"/>
    <cellStyle name="Output 3 11 5 3" xfId="9877" xr:uid="{735B5F6B-D444-4588-9645-FAB05A70FA1A}"/>
    <cellStyle name="Output 3 11 5 4" xfId="17741" xr:uid="{86AD20D3-85C3-4C09-B655-1924AAEEDC9B}"/>
    <cellStyle name="Output 3 11 5 5" xfId="25751" xr:uid="{A346B54F-7F46-4A62-9C72-5C10CB341E4A}"/>
    <cellStyle name="Output 3 11 5 6" xfId="33571" xr:uid="{540765E3-EE8A-4A7E-A433-BC3B5D053060}"/>
    <cellStyle name="Output 3 11 5 7" xfId="41532" xr:uid="{43B696AD-1CDD-41AD-A851-A5E30EA2A8A9}"/>
    <cellStyle name="Output 3 11 6" xfId="1652" xr:uid="{CCF47FBA-ED2C-4EAF-BE08-2D11CE67CF71}"/>
    <cellStyle name="Output 3 11 6 2" xfId="5745" xr:uid="{5BD4C7D4-8614-4EF4-A0CE-1E6EF51BE755}"/>
    <cellStyle name="Output 3 11 6 2 2" xfId="13960" xr:uid="{E37D39A2-24DB-45D4-B128-A2E6CE101E36}"/>
    <cellStyle name="Output 3 11 6 2 3" xfId="21824" xr:uid="{271597E0-3AF9-4C89-A5B2-104C685DB88A}"/>
    <cellStyle name="Output 3 11 6 2 4" xfId="29804" xr:uid="{204A7853-EC3E-4FAE-8491-FEFA4FDA3A8A}"/>
    <cellStyle name="Output 3 11 6 2 5" xfId="37631" xr:uid="{5BBF8A8F-D35E-49C7-92EF-294F8B919FA8}"/>
    <cellStyle name="Output 3 11 6 2 6" xfId="45584" xr:uid="{A8B9018A-8FD9-4B9A-9665-5D833BF882C4}"/>
    <cellStyle name="Output 3 11 6 3" xfId="9879" xr:uid="{75949E70-50CF-40F1-874C-FE2F9B14AF02}"/>
    <cellStyle name="Output 3 11 6 4" xfId="17743" xr:uid="{1C15D616-EDEA-4AFF-8C4C-26BD0BF31759}"/>
    <cellStyle name="Output 3 11 6 5" xfId="25753" xr:uid="{C08F25AC-3FF0-49E3-9388-743DA50A17D4}"/>
    <cellStyle name="Output 3 11 6 6" xfId="33573" xr:uid="{215F095C-213B-4C85-8D63-27F8C0C2E9FE}"/>
    <cellStyle name="Output 3 11 6 7" xfId="41534" xr:uid="{E70AB0EA-703B-4499-9344-E79307420AFF}"/>
    <cellStyle name="Output 3 11 7" xfId="536" xr:uid="{F211B0EE-ACEA-48AA-9D92-C6A0EC9BA75A}"/>
    <cellStyle name="Output 3 11 7 2" xfId="4744" xr:uid="{8108A91D-5216-425A-99CC-44F424DF93FA}"/>
    <cellStyle name="Output 3 11 7 2 2" xfId="12965" xr:uid="{2DBE7C2C-2C64-43E8-B18F-14249C144286}"/>
    <cellStyle name="Output 3 11 7 2 3" xfId="20833" xr:uid="{74A68991-4CB7-4C07-94E9-E2621CC9F789}"/>
    <cellStyle name="Output 3 11 7 2 4" xfId="28825" xr:uid="{F40D7296-8C49-4045-9A8F-CD3938B83BBA}"/>
    <cellStyle name="Output 3 11 7 2 5" xfId="36657" xr:uid="{15BF5007-A9D5-491C-9A0D-DEE9A847CF06}"/>
    <cellStyle name="Output 3 11 7 2 6" xfId="44612" xr:uid="{18DB2F62-064C-4F4E-B440-CD1A6414B9A7}"/>
    <cellStyle name="Output 3 11 7 3" xfId="8788" xr:uid="{8C841DBC-3A11-482D-8DE3-C2DF26700278}"/>
    <cellStyle name="Output 3 11 7 4" xfId="12084" xr:uid="{AADE9553-7A28-4957-BCEA-D8E1B5355DA2}"/>
    <cellStyle name="Output 3 11 7 5" xfId="9109" xr:uid="{33E98F46-2C23-4EE6-8B16-2D07CDEAE112}"/>
    <cellStyle name="Output 3 11 7 6" xfId="27364" xr:uid="{BC584F25-3B70-4EA4-A70A-233A9B56D4A0}"/>
    <cellStyle name="Output 3 11 7 7" xfId="13040" xr:uid="{585553FF-12BA-4F8D-94CB-5E4A2A523806}"/>
    <cellStyle name="Output 3 11 8" xfId="1250" xr:uid="{77CC0C3F-1337-49D4-8693-A1288D998EAA}"/>
    <cellStyle name="Output 3 11 8 2" xfId="5370" xr:uid="{A6800BCB-39B8-467A-BD41-53B52D446AD7}"/>
    <cellStyle name="Output 3 11 8 2 2" xfId="13585" xr:uid="{3B2E2B5D-DFF6-432C-A92B-57E44EA48853}"/>
    <cellStyle name="Output 3 11 8 2 3" xfId="21449" xr:uid="{7BD17ABE-6981-44B9-BC1D-31907F29AF48}"/>
    <cellStyle name="Output 3 11 8 2 4" xfId="29429" xr:uid="{080D74C5-9F05-4E62-9E9F-975243AC48F7}"/>
    <cellStyle name="Output 3 11 8 2 5" xfId="37256" xr:uid="{8312D788-82EE-4E92-BA2A-9077D662719E}"/>
    <cellStyle name="Output 3 11 8 2 6" xfId="45209" xr:uid="{E535BECF-ABDB-49DD-88D6-247379B64AAC}"/>
    <cellStyle name="Output 3 11 8 3" xfId="9479" xr:uid="{0004CD00-3FAE-4F01-BC19-CC1C3F7BBE23}"/>
    <cellStyle name="Output 3 11 8 4" xfId="17341" xr:uid="{DC54040C-3787-43F5-8BDD-18126D9854A2}"/>
    <cellStyle name="Output 3 11 8 5" xfId="25355" xr:uid="{0740C45B-D2B1-4CB6-A8F6-3C58EB9B3201}"/>
    <cellStyle name="Output 3 11 8 6" xfId="33171" xr:uid="{6E35B7E5-5D7A-4345-9670-A68D036C9341}"/>
    <cellStyle name="Output 3 11 8 7" xfId="41132" xr:uid="{14FB684B-F769-4969-9B55-6D3C3165F54E}"/>
    <cellStyle name="Output 3 11 9" xfId="684" xr:uid="{A39AC810-910F-4B0F-9F53-ECF75FB5B820}"/>
    <cellStyle name="Output 3 11 9 2" xfId="4889" xr:uid="{C04F3984-5E2A-4427-9B26-2D5C499F5231}"/>
    <cellStyle name="Output 3 11 9 2 2" xfId="13109" xr:uid="{E9BBAFA2-7198-46FF-805C-0C91FFD1B609}"/>
    <cellStyle name="Output 3 11 9 2 3" xfId="20976" xr:uid="{41673A74-27F1-48A0-BB0B-E58549C66F2F}"/>
    <cellStyle name="Output 3 11 9 2 4" xfId="28964" xr:uid="{D37AE231-55F9-4D0D-8839-8ECD8A2E5452}"/>
    <cellStyle name="Output 3 11 9 2 5" xfId="36796" xr:uid="{CDB086D6-17FE-4017-9F34-2827B7575BD2}"/>
    <cellStyle name="Output 3 11 9 2 6" xfId="44749" xr:uid="{5664F162-063A-4B90-9B96-2B05CBE685E4}"/>
    <cellStyle name="Output 3 11 9 3" xfId="8934" xr:uid="{E32E7C49-120B-479E-B95E-F4D617E6B0D1}"/>
    <cellStyle name="Output 3 11 9 4" xfId="8737" xr:uid="{3C918988-D0E2-4EDF-87A9-45DFFEF13EE7}"/>
    <cellStyle name="Output 3 11 9 5" xfId="24836" xr:uid="{A2014F02-E599-4FFD-A705-B4216F85C345}"/>
    <cellStyle name="Output 3 11 9 6" xfId="11141" xr:uid="{56581726-65B5-40BA-8214-6E522B5BF2B5}"/>
    <cellStyle name="Output 3 11 9 7" xfId="40641" xr:uid="{8695B979-4CF9-4DFD-9AE9-C3EB2C3316EE}"/>
    <cellStyle name="Output 3 12" xfId="734" xr:uid="{14FAA8F9-3315-4C96-BCCF-9A1562311DA6}"/>
    <cellStyle name="Output 3 12 10" xfId="567" xr:uid="{6837E912-657A-43C8-8C9F-7CC9E3F6AD09}"/>
    <cellStyle name="Output 3 12 10 2" xfId="4775" xr:uid="{34FD9EEC-B2EC-4218-80E1-E403D6D92A6F}"/>
    <cellStyle name="Output 3 12 10 2 2" xfId="12996" xr:uid="{4D8430CF-0E81-42AD-B610-A200CC97788D}"/>
    <cellStyle name="Output 3 12 10 2 3" xfId="20864" xr:uid="{3182E24B-74CF-40FC-9E6F-B13E1F52531F}"/>
    <cellStyle name="Output 3 12 10 2 4" xfId="28856" xr:uid="{B4C265A4-86DB-4BC5-8B83-5201BC8D0D53}"/>
    <cellStyle name="Output 3 12 10 2 5" xfId="36688" xr:uid="{7EEF0D83-DB2C-49C8-AAB5-DA85E2C709A0}"/>
    <cellStyle name="Output 3 12 10 2 6" xfId="44643" xr:uid="{3F666D07-78BE-4561-86B5-C7CDD5983537}"/>
    <cellStyle name="Output 3 12 10 3" xfId="8819" xr:uid="{05968B88-76CA-4049-B3AB-8537CC7BF1C1}"/>
    <cellStyle name="Output 3 12 10 4" xfId="10662" xr:uid="{217A1448-D1F1-4C7A-9160-09B2CBDA5031}"/>
    <cellStyle name="Output 3 12 10 5" xfId="9035" xr:uid="{B8C9AD13-6F7A-4275-B126-60F3DA0D00E3}"/>
    <cellStyle name="Output 3 12 10 6" xfId="25880" xr:uid="{2FAEF22C-AB39-4AAA-B227-EE5521AD9404}"/>
    <cellStyle name="Output 3 12 10 7" xfId="263" xr:uid="{137F68C7-4330-40E9-ACF7-70ABB12669E5}"/>
    <cellStyle name="Output 3 12 11" xfId="3254" xr:uid="{8063023D-8D4F-427E-8B71-B3D3A005CD5B}"/>
    <cellStyle name="Output 3 12 11 2" xfId="7283" xr:uid="{C86E88FA-A9E8-41D5-95A9-1EB5F6F8EAA4}"/>
    <cellStyle name="Output 3 12 11 2 2" xfId="15498" xr:uid="{EA5F1621-BB5E-4B19-A509-1D0D7137456F}"/>
    <cellStyle name="Output 3 12 11 2 3" xfId="23362" xr:uid="{6E778A0D-39FD-4B87-AEFF-B8E415DD94A4}"/>
    <cellStyle name="Output 3 12 11 2 4" xfId="31342" xr:uid="{04689C98-2A6B-4477-851E-B849C9984B8B}"/>
    <cellStyle name="Output 3 12 11 2 5" xfId="39169" xr:uid="{8A3FB9F8-F892-4775-8294-C5192BA688BB}"/>
    <cellStyle name="Output 3 12 11 2 6" xfId="47122" xr:uid="{DA189BDE-6A93-4698-A070-DE746974067A}"/>
    <cellStyle name="Output 3 12 11 3" xfId="11478" xr:uid="{0B60F18B-D0B3-49FC-9815-8B5183F323E2}"/>
    <cellStyle name="Output 3 12 11 4" xfId="19345" xr:uid="{8667E32E-CDB2-42F3-89F3-A2788373BA38}"/>
    <cellStyle name="Output 3 12 11 5" xfId="27345" xr:uid="{8EF9AE39-5D0C-4273-83B6-A1ED61CB5E12}"/>
    <cellStyle name="Output 3 12 11 6" xfId="35175" xr:uid="{B0DC7C1E-7E4F-4607-A774-D178BE10F3DF}"/>
    <cellStyle name="Output 3 12 11 7" xfId="43136" xr:uid="{A4F638D7-BFE4-4F38-B1F6-78A3F4840121}"/>
    <cellStyle name="Output 3 12 12" xfId="3550" xr:uid="{55B7589E-7AC2-4B10-B8D2-FD1EEEF3ACC0}"/>
    <cellStyle name="Output 3 12 12 2" xfId="7578" xr:uid="{254A1050-53D1-4113-9122-869526B37A1D}"/>
    <cellStyle name="Output 3 12 12 2 2" xfId="15793" xr:uid="{0EC96595-D95F-4507-B58A-B0AA040C7225}"/>
    <cellStyle name="Output 3 12 12 2 3" xfId="23657" xr:uid="{390C1DC6-CDEF-4228-A1CE-89BFFA89CAE6}"/>
    <cellStyle name="Output 3 12 12 2 4" xfId="31637" xr:uid="{C5A9FF7C-4229-4D4F-B80B-282853DF8A3B}"/>
    <cellStyle name="Output 3 12 12 2 5" xfId="39464" xr:uid="{EF3BFD9F-9615-41C3-87E9-BD90F91E9D22}"/>
    <cellStyle name="Output 3 12 12 2 6" xfId="47417" xr:uid="{B7DC68A9-00D0-44E1-8392-1C421FD5FDA9}"/>
    <cellStyle name="Output 3 12 12 3" xfId="11774" xr:uid="{785EC48A-FDDD-4A68-8936-3CF8E0813DDE}"/>
    <cellStyle name="Output 3 12 12 4" xfId="19641" xr:uid="{593049C7-15E8-436F-B00A-A31A879D2BAA}"/>
    <cellStyle name="Output 3 12 12 5" xfId="27641" xr:uid="{84CCCAEA-E007-43AA-AD4F-2C614B5C0390}"/>
    <cellStyle name="Output 3 12 12 6" xfId="35471" xr:uid="{9E4B3C4D-A0B2-45E9-BC88-ECD7971BEAED}"/>
    <cellStyle name="Output 3 12 12 7" xfId="43432" xr:uid="{B34B2C29-59FE-4247-B4F8-40BD5034298C}"/>
    <cellStyle name="Output 3 12 13" xfId="4935" xr:uid="{D47D7DB3-6E5E-4CA0-9092-06EEE2486CF1}"/>
    <cellStyle name="Output 3 12 13 2" xfId="13155" xr:uid="{9BC72204-A967-49C0-9BC2-D926C38ABCD1}"/>
    <cellStyle name="Output 3 12 13 3" xfId="21022" xr:uid="{1F9B8DE5-02C3-4019-9038-5F430454BD78}"/>
    <cellStyle name="Output 3 12 13 4" xfId="29010" xr:uid="{AAF9D48F-FE92-4D07-AADC-623B4E79DFD8}"/>
    <cellStyle name="Output 3 12 13 5" xfId="36841" xr:uid="{C50EECAD-1D2F-4E90-AE90-1D53C225B30B}"/>
    <cellStyle name="Output 3 12 13 6" xfId="44794" xr:uid="{F8150694-BDB6-4688-A08A-C11CC27DAE07}"/>
    <cellStyle name="Output 3 12 14" xfId="8983" xr:uid="{DF8ACD5C-DC5F-49BF-9823-5FF6D2F136FD}"/>
    <cellStyle name="Output 3 12 15" xfId="368" xr:uid="{39893181-D8C7-4C46-8D0A-36BDE071C83A}"/>
    <cellStyle name="Output 3 12 16" xfId="24885" xr:uid="{77C3CDE6-0F4C-4E0A-B157-8228A4DAE7FF}"/>
    <cellStyle name="Output 3 12 17" xfId="317" xr:uid="{9F9EAF60-1115-4F4A-ACD9-BDB8A23ED47A}"/>
    <cellStyle name="Output 3 12 18" xfId="40687" xr:uid="{DF1E1531-7A59-4952-B186-0A85241C76C1}"/>
    <cellStyle name="Output 3 12 2" xfId="1169" xr:uid="{32D0284A-8B60-4B4C-AFEF-D71A7422E7F9}"/>
    <cellStyle name="Output 3 12 2 2" xfId="5294" xr:uid="{60F56F38-2180-4701-8A08-1798CAF57AD6}"/>
    <cellStyle name="Output 3 12 2 2 2" xfId="13509" xr:uid="{38996FA9-0B05-4C2B-A719-D825DDC8BBDE}"/>
    <cellStyle name="Output 3 12 2 2 3" xfId="21373" xr:uid="{53309642-C2FD-4A23-8AA4-AD92BAF2FBD0}"/>
    <cellStyle name="Output 3 12 2 2 4" xfId="29353" xr:uid="{D8E8F751-2F98-40B9-95FD-A2D697769BC0}"/>
    <cellStyle name="Output 3 12 2 2 5" xfId="37180" xr:uid="{063918D8-81C2-4E1E-8C64-B6CA92E03DFF}"/>
    <cellStyle name="Output 3 12 2 2 6" xfId="45133" xr:uid="{B0B4DEFE-9B36-47DF-B267-8EB8E406B289}"/>
    <cellStyle name="Output 3 12 2 3" xfId="9398" xr:uid="{07ED20FD-0008-4E5D-B06E-FADC282F43D8}"/>
    <cellStyle name="Output 3 12 2 4" xfId="17260" xr:uid="{3BC694B4-3428-4649-8D80-842A7DE82D0C}"/>
    <cellStyle name="Output 3 12 2 5" xfId="25275" xr:uid="{D2E9736B-B501-48E9-8339-1BEAE316CC32}"/>
    <cellStyle name="Output 3 12 2 6" xfId="33090" xr:uid="{2687CD35-C5F1-4015-B1FD-FC8A6CEB15CF}"/>
    <cellStyle name="Output 3 12 2 7" xfId="41051" xr:uid="{F246057F-779D-4273-B183-23F9A9E74FB8}"/>
    <cellStyle name="Output 3 12 3" xfId="650" xr:uid="{0224F062-511C-44D4-8DEA-26A604061E9B}"/>
    <cellStyle name="Output 3 12 3 2" xfId="4856" xr:uid="{2C2E6024-49FE-46BC-8517-6B6C166819E1}"/>
    <cellStyle name="Output 3 12 3 2 2" xfId="13076" xr:uid="{C61D0E7D-6E59-4378-8BFB-DB2BB27B48BA}"/>
    <cellStyle name="Output 3 12 3 2 3" xfId="20943" xr:uid="{FF01FE14-EFD8-44D7-9FB8-AF35360BA1BD}"/>
    <cellStyle name="Output 3 12 3 2 4" xfId="28931" xr:uid="{2ED9899B-A4FB-484A-B86C-A22C4D1D66B2}"/>
    <cellStyle name="Output 3 12 3 2 5" xfId="36763" xr:uid="{628ADC48-7702-422B-AD66-C227761386F7}"/>
    <cellStyle name="Output 3 12 3 2 6" xfId="44716" xr:uid="{DA282277-E4F0-44C0-A056-4F924A010E9F}"/>
    <cellStyle name="Output 3 12 3 3" xfId="8900" xr:uid="{1A88220E-7E1B-48D0-830E-A32F8B7BB447}"/>
    <cellStyle name="Output 3 12 3 4" xfId="11295" xr:uid="{FDD9382D-C55F-477B-81C8-526F83524407}"/>
    <cellStyle name="Output 3 12 3 5" xfId="24802" xr:uid="{12B62F8B-37FA-40D5-B570-0FBD6B38944B}"/>
    <cellStyle name="Output 3 12 3 6" xfId="26523" xr:uid="{474DFCC5-EB02-4036-9477-2BD9DE451E8C}"/>
    <cellStyle name="Output 3 12 3 7" xfId="40607" xr:uid="{A09C4A9C-B1B8-465B-AE4B-9B156B990CCC}"/>
    <cellStyle name="Output 3 12 4" xfId="537" xr:uid="{612EE3E2-2CE9-40CD-993D-60B57BB5812B}"/>
    <cellStyle name="Output 3 12 4 2" xfId="4745" xr:uid="{AD2AF9D4-C053-4441-90A3-91D2B44D5025}"/>
    <cellStyle name="Output 3 12 4 2 2" xfId="12966" xr:uid="{2D64ECFC-8BBC-45B4-9FB9-8DFEF91C67D8}"/>
    <cellStyle name="Output 3 12 4 2 3" xfId="20834" xr:uid="{662BEB91-4385-46EB-A46E-FF82FF370CD3}"/>
    <cellStyle name="Output 3 12 4 2 4" xfId="28826" xr:uid="{4E1B546D-9851-4299-9CF5-9FF7CFE6C6A9}"/>
    <cellStyle name="Output 3 12 4 2 5" xfId="36658" xr:uid="{573A3446-0F29-488E-9EA0-E21A3D4ACF62}"/>
    <cellStyle name="Output 3 12 4 2 6" xfId="44613" xr:uid="{89C61B66-B82E-4746-A608-08D652ED52AD}"/>
    <cellStyle name="Output 3 12 4 3" xfId="8789" xr:uid="{C155131B-B1FC-4AA7-9642-F358F45CA6B5}"/>
    <cellStyle name="Output 3 12 4 4" xfId="11497" xr:uid="{330773D5-F98B-4CED-85FB-9D5EA8B9CE82}"/>
    <cellStyle name="Output 3 12 4 5" xfId="290" xr:uid="{4AE5F952-E45C-4B7C-8DE9-D97572D764EC}"/>
    <cellStyle name="Output 3 12 4 6" xfId="26402" xr:uid="{E60CB101-F17B-41C9-AEB9-2C6DDD292645}"/>
    <cellStyle name="Output 3 12 4 7" xfId="319" xr:uid="{60F275BD-E5AF-42C4-B092-0330A8DFF17F}"/>
    <cellStyle name="Output 3 12 5" xfId="1185" xr:uid="{072F9E22-F427-4595-96E2-B4900B63E2A8}"/>
    <cellStyle name="Output 3 12 5 2" xfId="5310" xr:uid="{7029966C-2C4F-42EB-B259-2F933CC7BDFB}"/>
    <cellStyle name="Output 3 12 5 2 2" xfId="13525" xr:uid="{659FFC5A-E4F7-4705-90FB-079474C32627}"/>
    <cellStyle name="Output 3 12 5 2 3" xfId="21389" xr:uid="{4BDF95C6-9F9F-4368-A13B-C8B55F277737}"/>
    <cellStyle name="Output 3 12 5 2 4" xfId="29369" xr:uid="{7F5D56EE-66CE-4E01-B42F-A105023580F5}"/>
    <cellStyle name="Output 3 12 5 2 5" xfId="37196" xr:uid="{9FCCCF53-137A-4680-BC39-020FA161644A}"/>
    <cellStyle name="Output 3 12 5 2 6" xfId="45149" xr:uid="{84807EF9-8170-4AEC-95AB-BE0EEA0A5B30}"/>
    <cellStyle name="Output 3 12 5 3" xfId="9414" xr:uid="{AC624EA4-1356-49FE-8C37-1E905EAD0511}"/>
    <cellStyle name="Output 3 12 5 4" xfId="17276" xr:uid="{6FF5E982-FF02-4F51-9E16-A4AFC44504AB}"/>
    <cellStyle name="Output 3 12 5 5" xfId="25291" xr:uid="{2CE965EE-A9EC-46B5-8704-F0F0F7CF91E8}"/>
    <cellStyle name="Output 3 12 5 6" xfId="33106" xr:uid="{26A6A599-E8E8-4DD9-9285-7ECE1C2F3B24}"/>
    <cellStyle name="Output 3 12 5 7" xfId="41067" xr:uid="{213AE7AA-8536-4939-A1C1-CBDA275E387C}"/>
    <cellStyle name="Output 3 12 6" xfId="553" xr:uid="{C35D3FD5-A2B7-4C6A-831E-50E1EB0CB451}"/>
    <cellStyle name="Output 3 12 6 2" xfId="4761" xr:uid="{1282E576-F0C3-44DF-B13F-C68F35F4A7D1}"/>
    <cellStyle name="Output 3 12 6 2 2" xfId="12982" xr:uid="{019DB2A7-06F6-4F60-9F66-2929C7EC1EA6}"/>
    <cellStyle name="Output 3 12 6 2 3" xfId="20850" xr:uid="{D4525B6C-D4EE-459F-80F3-F1C0FDE93AA9}"/>
    <cellStyle name="Output 3 12 6 2 4" xfId="28842" xr:uid="{3FBA6AFD-4FB9-4ACE-887D-A95BC62F5982}"/>
    <cellStyle name="Output 3 12 6 2 5" xfId="36674" xr:uid="{8349B00E-5169-4B51-9BAD-F4749CFE8FAF}"/>
    <cellStyle name="Output 3 12 6 2 6" xfId="44629" xr:uid="{BD76CB53-97D8-4F2C-9A31-6AAED6E4D101}"/>
    <cellStyle name="Output 3 12 6 3" xfId="8805" xr:uid="{3BA16C97-8E93-4AAE-B485-9E83DB571CA5}"/>
    <cellStyle name="Output 3 12 6 4" xfId="10803" xr:uid="{3713088C-BF4A-4B40-9181-C7D9A00CD1CB}"/>
    <cellStyle name="Output 3 12 6 5" xfId="402" xr:uid="{203BB854-73C8-485D-A974-8BAE28AB52EC}"/>
    <cellStyle name="Output 3 12 6 6" xfId="26021" xr:uid="{5E76DC09-80F8-4D71-8E5D-D9853184235E}"/>
    <cellStyle name="Output 3 12 6 7" xfId="16949" xr:uid="{85A0BA8B-F487-4807-9A31-CC97F35C2E9E}"/>
    <cellStyle name="Output 3 12 7" xfId="1306" xr:uid="{074C40E1-CA6E-4268-926D-60530C5AAB41}"/>
    <cellStyle name="Output 3 12 7 2" xfId="5423" xr:uid="{03A560B8-E421-4DB5-9BBA-1EC5A9C6EED3}"/>
    <cellStyle name="Output 3 12 7 2 2" xfId="13638" xr:uid="{7B93CC4B-EE1A-4C45-9006-446B0EEEBCD6}"/>
    <cellStyle name="Output 3 12 7 2 3" xfId="21502" xr:uid="{2864457B-0434-4A22-8F27-86C7EF531E9D}"/>
    <cellStyle name="Output 3 12 7 2 4" xfId="29482" xr:uid="{03530696-F4FC-40F5-990D-41F3E11E9528}"/>
    <cellStyle name="Output 3 12 7 2 5" xfId="37309" xr:uid="{0E040CE1-A752-42E0-9E19-A4D47C5E95C5}"/>
    <cellStyle name="Output 3 12 7 2 6" xfId="45262" xr:uid="{C8BA567B-1D1E-46ED-A220-9D7DFFD12AC6}"/>
    <cellStyle name="Output 3 12 7 3" xfId="9535" xr:uid="{FD98C701-99E9-43FC-BC36-5E9D907DDCD6}"/>
    <cellStyle name="Output 3 12 7 4" xfId="17397" xr:uid="{5F709B1B-91DB-4CDD-AB33-21350D45683B}"/>
    <cellStyle name="Output 3 12 7 5" xfId="25410" xr:uid="{EE4FEE44-42F7-4F66-A0A5-945F9469CD29}"/>
    <cellStyle name="Output 3 12 7 6" xfId="33227" xr:uid="{14255D0D-E6D4-4768-93E3-592F4EC8D783}"/>
    <cellStyle name="Output 3 12 7 7" xfId="41188" xr:uid="{BCE2A211-F662-4821-A7EF-F02A61FE078D}"/>
    <cellStyle name="Output 3 12 8" xfId="2285" xr:uid="{9DE2EF2F-5E71-4370-B4A7-2219144B98F0}"/>
    <cellStyle name="Output 3 12 8 2" xfId="6357" xr:uid="{BAE397FE-464A-45F6-B49F-849F5F9F5FBA}"/>
    <cellStyle name="Output 3 12 8 2 2" xfId="14572" xr:uid="{20757492-67F1-444A-897D-F52CA843C51E}"/>
    <cellStyle name="Output 3 12 8 2 3" xfId="22436" xr:uid="{6FF105B6-EC85-48ED-8144-EB54B867ED68}"/>
    <cellStyle name="Output 3 12 8 2 4" xfId="30416" xr:uid="{60A7040D-CDAA-433A-AEC0-C6B73C040BE3}"/>
    <cellStyle name="Output 3 12 8 2 5" xfId="38243" xr:uid="{7C36A180-9A01-4D1B-BFAA-DC3FBECDCA55}"/>
    <cellStyle name="Output 3 12 8 2 6" xfId="46196" xr:uid="{3517C38E-3AFA-4059-BBF9-10CCAC57CC4C}"/>
    <cellStyle name="Output 3 12 8 3" xfId="10511" xr:uid="{4D1728DF-6D5F-4182-B759-56E507C490C2}"/>
    <cellStyle name="Output 3 12 8 4" xfId="18376" xr:uid="{550CF2D8-32CD-44CC-8E95-AB3B860F823C}"/>
    <cellStyle name="Output 3 12 8 5" xfId="26382" xr:uid="{EE735AB8-F402-48A3-A3BC-C7526B834021}"/>
    <cellStyle name="Output 3 12 8 6" xfId="34206" xr:uid="{AD8C6F2D-5F11-44D3-A80F-9CE7BEC33D0C}"/>
    <cellStyle name="Output 3 12 8 7" xfId="42167" xr:uid="{29501054-7465-4DF4-BCC5-A71AFD3A2F6A}"/>
    <cellStyle name="Output 3 12 9" xfId="2603" xr:uid="{D321FA41-8CC6-41A9-A744-BE372A32E50F}"/>
    <cellStyle name="Output 3 12 9 2" xfId="6654" xr:uid="{7ECCEC0C-E7FD-4E21-8899-2CB96E3DBE18}"/>
    <cellStyle name="Output 3 12 9 2 2" xfId="14869" xr:uid="{BE534153-CE91-43AA-889D-218539FF2048}"/>
    <cellStyle name="Output 3 12 9 2 3" xfId="22733" xr:uid="{B8710D4E-D19C-49B4-804E-0160C8013D9F}"/>
    <cellStyle name="Output 3 12 9 2 4" xfId="30713" xr:uid="{C86FFB8D-8588-4D2E-8895-DC85F0BC606A}"/>
    <cellStyle name="Output 3 12 9 2 5" xfId="38540" xr:uid="{C8CE188F-EE07-4B10-AE67-E3ECD190CBBE}"/>
    <cellStyle name="Output 3 12 9 2 6" xfId="46493" xr:uid="{E31BDD22-64C9-429E-9F3C-DDE907B3AAEA}"/>
    <cellStyle name="Output 3 12 9 3" xfId="10829" xr:uid="{00A3CE74-9C71-4C95-9734-0A47C937811A}"/>
    <cellStyle name="Output 3 12 9 4" xfId="18694" xr:uid="{C0776C35-C7E8-42CD-8FF7-3362F13A6D85}"/>
    <cellStyle name="Output 3 12 9 5" xfId="26697" xr:uid="{E90BBB73-47D6-4252-ABFC-71C10DFB83AF}"/>
    <cellStyle name="Output 3 12 9 6" xfId="34524" xr:uid="{1CEE8138-3891-4E0F-906C-32F3DB2F527C}"/>
    <cellStyle name="Output 3 12 9 7" xfId="42485" xr:uid="{773DEDC1-2A4D-4FC3-A9DC-8F6316277422}"/>
    <cellStyle name="Output 3 13" xfId="935" xr:uid="{0DCB63F7-EEB5-415B-A700-E2A40789925B}"/>
    <cellStyle name="Output 3 13 10" xfId="3913" xr:uid="{8D8255BC-78F8-4BE8-A518-C3AB85C2AB53}"/>
    <cellStyle name="Output 3 13 10 2" xfId="7932" xr:uid="{4C3AFD19-D365-4F57-B55B-5D0D92050595}"/>
    <cellStyle name="Output 3 13 10 2 2" xfId="16147" xr:uid="{00557E00-7B98-4CAF-984C-B07487AF3DCC}"/>
    <cellStyle name="Output 3 13 10 2 3" xfId="24011" xr:uid="{7C219102-4E56-4B0E-A1C8-1A7D1A0FC75E}"/>
    <cellStyle name="Output 3 13 10 2 4" xfId="31991" xr:uid="{31B5115E-CB1E-4A76-8399-DE37F1041079}"/>
    <cellStyle name="Output 3 13 10 2 5" xfId="39818" xr:uid="{7229A79C-49F1-4BE4-967D-36F8CA5F9289}"/>
    <cellStyle name="Output 3 13 10 2 6" xfId="47771" xr:uid="{83442029-FA0E-4070-A429-3F8642A1C3EF}"/>
    <cellStyle name="Output 3 13 10 3" xfId="12135" xr:uid="{7DD893A7-B01A-4CFC-8998-FCDDC2C52042}"/>
    <cellStyle name="Output 3 13 10 4" xfId="20004" xr:uid="{72CBF2D6-4AAF-456C-8F38-DA8081D366D6}"/>
    <cellStyle name="Output 3 13 10 5" xfId="28001" xr:uid="{3A3184AD-50BD-4EB3-9F27-F858058E1105}"/>
    <cellStyle name="Output 3 13 10 6" xfId="35834" xr:uid="{CB68CEC9-E533-434D-8159-D14C4C85D436}"/>
    <cellStyle name="Output 3 13 10 7" xfId="43795" xr:uid="{4A57CCC5-A409-439B-8940-2ABD1D754E28}"/>
    <cellStyle name="Output 3 13 11" xfId="4212" xr:uid="{9889C6B9-4D7E-4EE6-8550-18766D999807}"/>
    <cellStyle name="Output 3 13 11 2" xfId="8218" xr:uid="{CCEB2A3B-4EFD-47F8-9E2E-26FF6B5F8C31}"/>
    <cellStyle name="Output 3 13 11 2 2" xfId="16433" xr:uid="{18E4406D-AEC6-427C-A86B-EECEC52047F8}"/>
    <cellStyle name="Output 3 13 11 2 3" xfId="24297" xr:uid="{AA213818-6582-4EAD-B0A2-309D49113320}"/>
    <cellStyle name="Output 3 13 11 2 4" xfId="32277" xr:uid="{09CDC502-32BA-4B37-BD62-864A2DC199B8}"/>
    <cellStyle name="Output 3 13 11 2 5" xfId="40104" xr:uid="{925029EE-4BDB-4C14-B0E2-9294B9839756}"/>
    <cellStyle name="Output 3 13 11 2 6" xfId="48057" xr:uid="{A2745045-6DE3-4786-AAAF-2929145AE504}"/>
    <cellStyle name="Output 3 13 11 3" xfId="12434" xr:uid="{459EEEEA-F36A-4367-8B8B-9F405588C42F}"/>
    <cellStyle name="Output 3 13 11 4" xfId="20303" xr:uid="{AB92BB8B-1AF2-4D6E-9ABB-9C6938114D3A}"/>
    <cellStyle name="Output 3 13 11 5" xfId="28298" xr:uid="{567D7DE1-C996-4D1B-BB97-07A7EBC4F905}"/>
    <cellStyle name="Output 3 13 11 6" xfId="36133" xr:uid="{1053D8E7-7923-441C-B31B-E03B14E2BD40}"/>
    <cellStyle name="Output 3 13 11 7" xfId="44094" xr:uid="{E9A7D4B3-C289-4EA3-A476-8B6A3C6D3DDC}"/>
    <cellStyle name="Output 3 13 12" xfId="4499" xr:uid="{500DAC2A-5071-4E93-A353-AE6DFD999ABA}"/>
    <cellStyle name="Output 3 13 12 2" xfId="8497" xr:uid="{2B6536EA-33ED-43CE-A317-24F4B142B19D}"/>
    <cellStyle name="Output 3 13 12 2 2" xfId="16712" xr:uid="{A0CB84F8-D3D6-4636-9EB5-4E6AE869B3C5}"/>
    <cellStyle name="Output 3 13 12 2 3" xfId="24576" xr:uid="{28B460EC-9B6E-48A5-AC6E-DC265160BA0F}"/>
    <cellStyle name="Output 3 13 12 2 4" xfId="32556" xr:uid="{2B90026E-D7E4-4322-8729-AA9279F9F08F}"/>
    <cellStyle name="Output 3 13 12 2 5" xfId="40383" xr:uid="{F6CC68E0-BC45-4C3C-A8B8-F78F383F36B7}"/>
    <cellStyle name="Output 3 13 12 2 6" xfId="48336" xr:uid="{48518E18-5761-4BD4-9EEF-38368C8E517C}"/>
    <cellStyle name="Output 3 13 12 3" xfId="12720" xr:uid="{D0CCFAEC-E685-4638-92C2-428263013EF9}"/>
    <cellStyle name="Output 3 13 12 4" xfId="20590" xr:uid="{56B20D39-D34F-42DF-A2F2-FCBE9D730658}"/>
    <cellStyle name="Output 3 13 12 5" xfId="28583" xr:uid="{2ABDB5CB-1D64-46E6-8489-AA5FA4C1615B}"/>
    <cellStyle name="Output 3 13 12 6" xfId="36420" xr:uid="{CB8A8007-264E-4402-A073-932FCAADC62E}"/>
    <cellStyle name="Output 3 13 12 7" xfId="44381" xr:uid="{22B6CCDC-E0D9-4C39-AF43-4508870E7C3A}"/>
    <cellStyle name="Output 3 13 13" xfId="5074" xr:uid="{25097093-197E-4751-9458-D193B51622E4}"/>
    <cellStyle name="Output 3 13 13 2" xfId="13289" xr:uid="{F3FF3365-C12F-4BD5-9AA0-B806098DF4B0}"/>
    <cellStyle name="Output 3 13 13 3" xfId="21153" xr:uid="{5B10E6FB-C666-40B9-9F29-8D2A96589DD3}"/>
    <cellStyle name="Output 3 13 13 4" xfId="29133" xr:uid="{19DC2F16-F55E-440A-8DA7-278C7B105E2F}"/>
    <cellStyle name="Output 3 13 13 5" xfId="36960" xr:uid="{E7136C78-99B5-4E99-B78F-E9C6F8E3A595}"/>
    <cellStyle name="Output 3 13 13 6" xfId="44913" xr:uid="{6E13D69A-0E68-4A85-8461-BB9BD1C1A0E5}"/>
    <cellStyle name="Output 3 13 14" xfId="9164" xr:uid="{129B44D3-2A29-43ED-9EB5-EA196CD583E3}"/>
    <cellStyle name="Output 3 13 15" xfId="17026" xr:uid="{41B2C519-8BB2-4A33-AFD6-3A160D410465}"/>
    <cellStyle name="Output 3 13 16" xfId="25043" xr:uid="{E5AC083B-7E9C-41F1-BA51-28A20719024C}"/>
    <cellStyle name="Output 3 13 17" xfId="32856" xr:uid="{0C4E9CC5-01C1-4334-B884-A5E384DFA7A2}"/>
    <cellStyle name="Output 3 13 18" xfId="40817" xr:uid="{286FBC3A-E43F-42DC-9DBC-88DD5155B080}"/>
    <cellStyle name="Output 3 13 2" xfId="1365" xr:uid="{ADFA19E8-A77B-4E22-A322-45A0B5337BA8}"/>
    <cellStyle name="Output 3 13 2 2" xfId="5476" xr:uid="{FBE83A9D-2992-48E3-930A-6567360A9399}"/>
    <cellStyle name="Output 3 13 2 2 2" xfId="13691" xr:uid="{135530D5-0E64-4B8B-B626-F7743DEDE50C}"/>
    <cellStyle name="Output 3 13 2 2 3" xfId="21555" xr:uid="{C7790A12-4AB4-49FC-BECE-D7C87ED82881}"/>
    <cellStyle name="Output 3 13 2 2 4" xfId="29535" xr:uid="{C5345B28-5ADE-4851-9E6F-79921E64F53F}"/>
    <cellStyle name="Output 3 13 2 2 5" xfId="37362" xr:uid="{8C9700C5-EC02-4686-8C17-0AF66103AA16}"/>
    <cellStyle name="Output 3 13 2 2 6" xfId="45315" xr:uid="{88C453C8-867B-470D-AFC1-AD8DEB130DEB}"/>
    <cellStyle name="Output 3 13 2 3" xfId="9594" xr:uid="{9354BBB5-CFC3-49C1-8306-AA32FE8816FB}"/>
    <cellStyle name="Output 3 13 2 4" xfId="17456" xr:uid="{288C5178-4052-4B73-9FE2-4664C5CC4ECD}"/>
    <cellStyle name="Output 3 13 2 5" xfId="25467" xr:uid="{59A6B1FC-964C-474F-B996-FC10B67F101D}"/>
    <cellStyle name="Output 3 13 2 6" xfId="33286" xr:uid="{A7DB2C37-1804-4008-BAAB-D80701F3822E}"/>
    <cellStyle name="Output 3 13 2 7" xfId="41247" xr:uid="{7E5351A8-4129-4152-A851-1646DBE19A39}"/>
    <cellStyle name="Output 3 13 3" xfId="1708" xr:uid="{FDFA440C-51C5-4CD7-A370-97467606E204}"/>
    <cellStyle name="Output 3 13 3 2" xfId="5795" xr:uid="{9D818CF7-4AD4-4409-B4F9-E5AAB680E5B2}"/>
    <cellStyle name="Output 3 13 3 2 2" xfId="14010" xr:uid="{88B9E8BE-E4DC-418D-8A4A-EE092AABE4D1}"/>
    <cellStyle name="Output 3 13 3 2 3" xfId="21874" xr:uid="{C5AB9D17-F2BA-48AC-B725-987514734FEF}"/>
    <cellStyle name="Output 3 13 3 2 4" xfId="29854" xr:uid="{2BD7D5FF-39AB-4C0E-9B96-4E0A581D7D68}"/>
    <cellStyle name="Output 3 13 3 2 5" xfId="37681" xr:uid="{0DDF4206-3D52-4693-91B0-81850DC70170}"/>
    <cellStyle name="Output 3 13 3 2 6" xfId="45634" xr:uid="{EB2D2511-19F5-4803-AB20-98EBB795AE90}"/>
    <cellStyle name="Output 3 13 3 3" xfId="9934" xr:uid="{F17D59A3-530E-46DC-9659-1BD0D471DF41}"/>
    <cellStyle name="Output 3 13 3 4" xfId="17799" xr:uid="{0BAF25D8-679A-4227-9A62-B20A74630EE4}"/>
    <cellStyle name="Output 3 13 3 5" xfId="25807" xr:uid="{C81FE7CC-B8B2-4F03-AB67-18225C5E0D19}"/>
    <cellStyle name="Output 3 13 3 6" xfId="33629" xr:uid="{60D2B698-5685-4DD1-A5B0-33637A1A054A}"/>
    <cellStyle name="Output 3 13 3 7" xfId="41590" xr:uid="{F86A4503-39F7-42F5-8F78-201746693606}"/>
    <cellStyle name="Output 3 13 4" xfId="2043" xr:uid="{D358AA8B-1311-464B-AC96-15E225782074}"/>
    <cellStyle name="Output 3 13 4 2" xfId="6117" xr:uid="{31616067-A8B9-461D-AE65-6A71697F0729}"/>
    <cellStyle name="Output 3 13 4 2 2" xfId="14332" xr:uid="{1EC12AF7-DC81-4469-8401-B915CDC7AD4D}"/>
    <cellStyle name="Output 3 13 4 2 3" xfId="22196" xr:uid="{1F392587-8B7C-49CD-947B-4E23419AD507}"/>
    <cellStyle name="Output 3 13 4 2 4" xfId="30176" xr:uid="{6B214CE0-ACD3-4A2D-A723-9EEB1C1F65E6}"/>
    <cellStyle name="Output 3 13 4 2 5" xfId="38003" xr:uid="{336756C0-7B79-456E-AD67-F19FE563AADD}"/>
    <cellStyle name="Output 3 13 4 2 6" xfId="45956" xr:uid="{84A96A19-A6C0-4013-926A-7FEE5F98CA7C}"/>
    <cellStyle name="Output 3 13 4 3" xfId="10269" xr:uid="{E146F79E-3EE3-4579-AE1D-EA4EDBA7FA07}"/>
    <cellStyle name="Output 3 13 4 4" xfId="18134" xr:uid="{FA6724F7-C6F1-4CB5-913F-3572CFDAC9FC}"/>
    <cellStyle name="Output 3 13 4 5" xfId="26141" xr:uid="{8E3C257B-037F-4EEB-BEBD-4134E8E6D44F}"/>
    <cellStyle name="Output 3 13 4 6" xfId="33964" xr:uid="{F3C68743-A124-4314-B6F6-1BFC02F6AB9A}"/>
    <cellStyle name="Output 3 13 4 7" xfId="41925" xr:uid="{72AAE31C-E755-4989-92A3-F1FE043B7FAE}"/>
    <cellStyle name="Output 3 13 5" xfId="2362" xr:uid="{9D2BE579-C261-4A7E-8D3E-A5189D0FF48F}"/>
    <cellStyle name="Output 3 13 5 2" xfId="6426" xr:uid="{49299C51-ECD8-40A8-9D82-DB821465E322}"/>
    <cellStyle name="Output 3 13 5 2 2" xfId="14641" xr:uid="{6D56EB6C-3AE4-4571-8F29-82AD0488D016}"/>
    <cellStyle name="Output 3 13 5 2 3" xfId="22505" xr:uid="{9A052699-D068-460D-9BB5-CDC4A5BE1832}"/>
    <cellStyle name="Output 3 13 5 2 4" xfId="30485" xr:uid="{075D2600-BC22-42E2-BADE-7564B583543A}"/>
    <cellStyle name="Output 3 13 5 2 5" xfId="38312" xr:uid="{9FD6F67A-1FB5-4BE9-B773-D1B1EFFE8A40}"/>
    <cellStyle name="Output 3 13 5 2 6" xfId="46265" xr:uid="{5EC230E1-A4ED-4F10-AC3C-FAF2710F1B28}"/>
    <cellStyle name="Output 3 13 5 3" xfId="10588" xr:uid="{34674DF8-38FC-4C89-879E-6B61FC5E82DB}"/>
    <cellStyle name="Output 3 13 5 4" xfId="18453" xr:uid="{882A7246-9C73-4194-AE1D-6D8C903F3146}"/>
    <cellStyle name="Output 3 13 5 5" xfId="26457" xr:uid="{5E7F2609-DBA2-4947-9A2A-ABCDFE8A2A8F}"/>
    <cellStyle name="Output 3 13 5 6" xfId="34283" xr:uid="{5BDBD3AF-F228-41E1-8024-1C46DC9A9783}"/>
    <cellStyle name="Output 3 13 5 7" xfId="42244" xr:uid="{ECF71892-6F63-4290-BABB-0C39C6F8D857}"/>
    <cellStyle name="Output 3 13 6" xfId="2691" xr:uid="{5EA8B253-6EB1-476A-B6A3-9638B933CB65}"/>
    <cellStyle name="Output 3 13 6 2" xfId="6741" xr:uid="{AD3E8DF2-D0E3-4057-9E7C-62D643D19DF3}"/>
    <cellStyle name="Output 3 13 6 2 2" xfId="14956" xr:uid="{28E1CBBA-18FE-4357-A7CF-74E1054B979C}"/>
    <cellStyle name="Output 3 13 6 2 3" xfId="22820" xr:uid="{FDEE82B1-C654-44C0-8ABC-665357AC0DFC}"/>
    <cellStyle name="Output 3 13 6 2 4" xfId="30800" xr:uid="{5437C853-9E6E-4180-BDA9-20FD70468BDA}"/>
    <cellStyle name="Output 3 13 6 2 5" xfId="38627" xr:uid="{FD08E507-F4EA-486F-BF1F-0FC83F9BEBA7}"/>
    <cellStyle name="Output 3 13 6 2 6" xfId="46580" xr:uid="{F2860BEA-38C2-4F23-A12D-FB6AC4820183}"/>
    <cellStyle name="Output 3 13 6 3" xfId="10917" xr:uid="{1E816333-670B-419B-9927-199D4F9C958A}"/>
    <cellStyle name="Output 3 13 6 4" xfId="18782" xr:uid="{F1B527D6-839E-4C04-B4BC-BE9F747D4AE9}"/>
    <cellStyle name="Output 3 13 6 5" xfId="26785" xr:uid="{E673DBCE-D80D-47DF-919F-D5323D21E606}"/>
    <cellStyle name="Output 3 13 6 6" xfId="34612" xr:uid="{5236DAFA-5EB9-41DB-BD3E-E9DC172B7EFC}"/>
    <cellStyle name="Output 3 13 6 7" xfId="42573" xr:uid="{7C4FEC8D-84B4-42C0-8C86-83E7426CD17C}"/>
    <cellStyle name="Output 3 13 7" xfId="3004" xr:uid="{866E4A59-59C7-4472-B108-F958788E845E}"/>
    <cellStyle name="Output 3 13 7 2" xfId="7045" xr:uid="{5746B45E-2679-47EA-BCD7-4E4B2B29D93C}"/>
    <cellStyle name="Output 3 13 7 2 2" xfId="15260" xr:uid="{FA86218B-E09C-4E80-8288-B717EAC7346B}"/>
    <cellStyle name="Output 3 13 7 2 3" xfId="23124" xr:uid="{E21C0540-2D2B-46AD-904C-0FB62371141F}"/>
    <cellStyle name="Output 3 13 7 2 4" xfId="31104" xr:uid="{D9119771-A99A-4C1D-898B-AD2D57A06516}"/>
    <cellStyle name="Output 3 13 7 2 5" xfId="38931" xr:uid="{D6875379-B767-4636-94BD-1E46AF7B0664}"/>
    <cellStyle name="Output 3 13 7 2 6" xfId="46884" xr:uid="{4085FAD5-F8C3-4A4C-9BAB-C17B8940D7A1}"/>
    <cellStyle name="Output 3 13 7 3" xfId="11229" xr:uid="{B116011F-2BD6-4392-9BAA-E384F6C60624}"/>
    <cellStyle name="Output 3 13 7 4" xfId="19095" xr:uid="{714EF90C-6AD9-4970-A791-5C9215C5CD4D}"/>
    <cellStyle name="Output 3 13 7 5" xfId="27095" xr:uid="{2E3153EF-695C-4C04-9469-EFC51BE4DCBC}"/>
    <cellStyle name="Output 3 13 7 6" xfId="34925" xr:uid="{3325B10C-6031-44D5-8185-768266EF0812}"/>
    <cellStyle name="Output 3 13 7 7" xfId="42886" xr:uid="{FB09D0CE-269E-4AE5-983F-E4A417C48412}"/>
    <cellStyle name="Output 3 13 8" xfId="3324" xr:uid="{8E45536F-FAD3-4982-A83C-B57CFBC8F3D0}"/>
    <cellStyle name="Output 3 13 8 2" xfId="7352" xr:uid="{F9C5C4CF-D3E3-497A-9AC5-3AF68B2EEA9C}"/>
    <cellStyle name="Output 3 13 8 2 2" xfId="15567" xr:uid="{6D17D73C-C5DE-46D4-BB13-7E6F4ED4FB80}"/>
    <cellStyle name="Output 3 13 8 2 3" xfId="23431" xr:uid="{3216EC2D-490B-4E5F-8010-F6B3721CFE5F}"/>
    <cellStyle name="Output 3 13 8 2 4" xfId="31411" xr:uid="{73F80EAD-1107-4D1A-B035-6774D386F945}"/>
    <cellStyle name="Output 3 13 8 2 5" xfId="39238" xr:uid="{5A1A96A7-4642-458A-B2E4-159EECC0D433}"/>
    <cellStyle name="Output 3 13 8 2 6" xfId="47191" xr:uid="{3A5F495A-1DCB-4BA6-8456-EBDD3C11C211}"/>
    <cellStyle name="Output 3 13 8 3" xfId="11548" xr:uid="{DA858C1B-CC2A-4765-B583-7F07AE534076}"/>
    <cellStyle name="Output 3 13 8 4" xfId="19415" xr:uid="{0A7B478D-4F19-4D3F-88ED-74FB27ED0DA3}"/>
    <cellStyle name="Output 3 13 8 5" xfId="27415" xr:uid="{B139DB88-D06D-467B-BC48-D1A250E3F45D}"/>
    <cellStyle name="Output 3 13 8 6" xfId="35245" xr:uid="{9F4368D7-BED2-4E8B-8DBE-496259F05908}"/>
    <cellStyle name="Output 3 13 8 7" xfId="43206" xr:uid="{D0E29C38-E4DF-4A77-9900-81529F9323AF}"/>
    <cellStyle name="Output 3 13 9" xfId="3618" xr:uid="{2455681F-463A-4AEE-9A4B-B25A7FB0BDAE}"/>
    <cellStyle name="Output 3 13 9 2" xfId="7646" xr:uid="{02154BFE-3D6E-4261-A994-5E7224E0C50E}"/>
    <cellStyle name="Output 3 13 9 2 2" xfId="15861" xr:uid="{42236AD8-F948-43AA-AD16-47DDB532875F}"/>
    <cellStyle name="Output 3 13 9 2 3" xfId="23725" xr:uid="{8D2E2647-A310-4D9D-B5FD-E36BE4FBEB5E}"/>
    <cellStyle name="Output 3 13 9 2 4" xfId="31705" xr:uid="{B12B559E-8068-41B8-84C0-E147D2FF77E7}"/>
    <cellStyle name="Output 3 13 9 2 5" xfId="39532" xr:uid="{69E3DFCE-A98D-41B0-8055-35B855F10C1A}"/>
    <cellStyle name="Output 3 13 9 2 6" xfId="47485" xr:uid="{19E7B8CB-71B1-48D5-9090-D897F7F5CA17}"/>
    <cellStyle name="Output 3 13 9 3" xfId="11842" xr:uid="{EB0F3930-3294-4DCF-B2B9-95590676C726}"/>
    <cellStyle name="Output 3 13 9 4" xfId="19709" xr:uid="{8A359B9E-6C3F-49F3-A3E3-4D6DEEB304B6}"/>
    <cellStyle name="Output 3 13 9 5" xfId="27709" xr:uid="{EC12981D-6859-4E2E-84BC-0AB8FB4ECF0F}"/>
    <cellStyle name="Output 3 13 9 6" xfId="35539" xr:uid="{24793E92-FDB0-4450-857C-7FCBD529D28A}"/>
    <cellStyle name="Output 3 13 9 7" xfId="43500" xr:uid="{6EC11A42-6B2F-4130-B55B-7611A5B78A2D}"/>
    <cellStyle name="Output 3 14" xfId="731" xr:uid="{B264B098-1648-4CFD-ABE1-FB61460B4FEC}"/>
    <cellStyle name="Output 3 14 10" xfId="2286" xr:uid="{510FD338-2EAD-4697-9905-74D713AE763E}"/>
    <cellStyle name="Output 3 14 10 2" xfId="6358" xr:uid="{84982D2C-B7EB-4260-8DC5-0DE3EE5C058B}"/>
    <cellStyle name="Output 3 14 10 2 2" xfId="14573" xr:uid="{148D9F34-5D5A-45B3-8048-5AB8B591E90C}"/>
    <cellStyle name="Output 3 14 10 2 3" xfId="22437" xr:uid="{59791A7F-DAA8-489A-9D87-4CF1585ABCFA}"/>
    <cellStyle name="Output 3 14 10 2 4" xfId="30417" xr:uid="{9B077F1B-C140-404E-A5D0-1FC9EF4505C3}"/>
    <cellStyle name="Output 3 14 10 2 5" xfId="38244" xr:uid="{22F3627F-FAC4-4774-B6C8-4BCB08503D38}"/>
    <cellStyle name="Output 3 14 10 2 6" xfId="46197" xr:uid="{1AB20A62-F905-40FE-922E-49DC08206F48}"/>
    <cellStyle name="Output 3 14 10 3" xfId="10512" xr:uid="{A3C865EF-315C-4590-816F-B323EC2251AB}"/>
    <cellStyle name="Output 3 14 10 4" xfId="18377" xr:uid="{45645BCA-4C62-447C-B562-A075AA7170FF}"/>
    <cellStyle name="Output 3 14 10 5" xfId="26383" xr:uid="{E9E12033-4E9B-4192-A5E8-D7A85D1B3844}"/>
    <cellStyle name="Output 3 14 10 6" xfId="34207" xr:uid="{1267318B-906C-400D-8C3F-A1B5AE47D2FD}"/>
    <cellStyle name="Output 3 14 10 7" xfId="42168" xr:uid="{8B505B52-5F4F-423B-8C85-E1F4FBD76F3D}"/>
    <cellStyle name="Output 3 14 11" xfId="2635" xr:uid="{3D8469FD-16CE-4233-A1F6-0BF0FC9AC186}"/>
    <cellStyle name="Output 3 14 11 2" xfId="6685" xr:uid="{99F6DCB5-080D-4D56-9CB4-9D38992CF48D}"/>
    <cellStyle name="Output 3 14 11 2 2" xfId="14900" xr:uid="{36817323-95B3-4A7E-98C3-76B03D7D58B2}"/>
    <cellStyle name="Output 3 14 11 2 3" xfId="22764" xr:uid="{C5703E2C-1B0A-45D1-B9FB-891F8F5FBC38}"/>
    <cellStyle name="Output 3 14 11 2 4" xfId="30744" xr:uid="{8CCE0D73-ACFD-4E43-B902-5A5FAC156975}"/>
    <cellStyle name="Output 3 14 11 2 5" xfId="38571" xr:uid="{1BE60DC4-45D5-4E1C-AED0-4D24A9600782}"/>
    <cellStyle name="Output 3 14 11 2 6" xfId="46524" xr:uid="{6AF42081-8C51-4F60-AAAF-53F098B89ADB}"/>
    <cellStyle name="Output 3 14 11 3" xfId="10861" xr:uid="{40A1426F-237E-43A3-8CFD-B63947AA52D9}"/>
    <cellStyle name="Output 3 14 11 4" xfId="18726" xr:uid="{9CAA6334-8D1D-4E44-A2AE-BA3C630BF40F}"/>
    <cellStyle name="Output 3 14 11 5" xfId="26729" xr:uid="{5F70AC30-C146-4A66-93EC-5B3E781EEB6E}"/>
    <cellStyle name="Output 3 14 11 6" xfId="34556" xr:uid="{2A169CC7-D598-41B5-B76C-FFDE033BBDCE}"/>
    <cellStyle name="Output 3 14 11 7" xfId="42517" xr:uid="{F1BD0BD2-D21B-4044-8C35-F81FA82FFF02}"/>
    <cellStyle name="Output 3 14 12" xfId="2590" xr:uid="{7FD5BA74-9B9D-44D7-9355-9C81E2F62DCE}"/>
    <cellStyle name="Output 3 14 12 2" xfId="6641" xr:uid="{48343BB0-C8CE-4768-B08F-7F7923A064E4}"/>
    <cellStyle name="Output 3 14 12 2 2" xfId="14856" xr:uid="{06DE0BE5-350E-4A39-A1BD-C06C3ABB117E}"/>
    <cellStyle name="Output 3 14 12 2 3" xfId="22720" xr:uid="{A31111BB-C84C-444E-96FA-A5571E853496}"/>
    <cellStyle name="Output 3 14 12 2 4" xfId="30700" xr:uid="{26E9DCFC-E45E-4A9E-920D-B027E7BF3D04}"/>
    <cellStyle name="Output 3 14 12 2 5" xfId="38527" xr:uid="{4B6D68F5-2637-4D48-8ABE-2D52212FB97B}"/>
    <cellStyle name="Output 3 14 12 2 6" xfId="46480" xr:uid="{789B98DC-8861-4556-AB93-E34C692964E4}"/>
    <cellStyle name="Output 3 14 12 3" xfId="10816" xr:uid="{A6EDC71E-C501-4CEC-882B-859EFBF7141E}"/>
    <cellStyle name="Output 3 14 12 4" xfId="18681" xr:uid="{1A8754FC-185E-477D-B7C2-7B28D1409ED2}"/>
    <cellStyle name="Output 3 14 12 5" xfId="26684" xr:uid="{8D6D93C3-94FB-4782-A51F-F34B8AD0A28D}"/>
    <cellStyle name="Output 3 14 12 6" xfId="34511" xr:uid="{AA2CF21A-11D0-4A2C-9F43-796267D8170B}"/>
    <cellStyle name="Output 3 14 12 7" xfId="42472" xr:uid="{1A535959-6A29-45F1-9B16-BEC486156C22}"/>
    <cellStyle name="Output 3 14 13" xfId="4933" xr:uid="{A5743E10-CB60-44B8-AFE6-9088E126B277}"/>
    <cellStyle name="Output 3 14 13 2" xfId="13153" xr:uid="{D47CB1EC-5CE2-4355-917C-31D821805534}"/>
    <cellStyle name="Output 3 14 13 3" xfId="21020" xr:uid="{F2F13489-ED85-4E7C-B9A3-CC53435D3E90}"/>
    <cellStyle name="Output 3 14 13 4" xfId="29008" xr:uid="{39EE8E73-3431-417D-9062-A8F0D87AE506}"/>
    <cellStyle name="Output 3 14 13 5" xfId="36839" xr:uid="{7AEA6DD7-FB43-40AD-94D8-D6FACABA60C1}"/>
    <cellStyle name="Output 3 14 13 6" xfId="44792" xr:uid="{2CC67E72-77B2-4397-BD1A-A865EBC55321}"/>
    <cellStyle name="Output 3 14 14" xfId="8980" xr:uid="{D194555C-1083-4082-B941-E1E3B31E5F94}"/>
    <cellStyle name="Output 3 14 15" xfId="404" xr:uid="{12583F37-DF7B-4DBF-BE03-C51681B7A2C8}"/>
    <cellStyle name="Output 3 14 16" xfId="24882" xr:uid="{30A99414-2897-4E01-A141-CFCF640716D4}"/>
    <cellStyle name="Output 3 14 17" xfId="24940" xr:uid="{2DC2A5BA-494F-45FF-AADE-B2C7D66B644F}"/>
    <cellStyle name="Output 3 14 18" xfId="40684" xr:uid="{6EE0F1ED-1492-4FF8-A35D-8CD896232B6C}"/>
    <cellStyle name="Output 3 14 2" xfId="1166" xr:uid="{320C32D2-6FAD-4030-82B4-0338345D94FC}"/>
    <cellStyle name="Output 3 14 2 2" xfId="5292" xr:uid="{8001D1B7-1359-405F-88C1-81A48190B306}"/>
    <cellStyle name="Output 3 14 2 2 2" xfId="13507" xr:uid="{C2E1365D-0FCA-4DC2-A6C0-D481BC3D9B5B}"/>
    <cellStyle name="Output 3 14 2 2 3" xfId="21371" xr:uid="{F475EC27-6EAD-49CE-B271-F69976434F59}"/>
    <cellStyle name="Output 3 14 2 2 4" xfId="29351" xr:uid="{8FEB1ACB-251B-4241-ACCB-BB18BDDF6FEC}"/>
    <cellStyle name="Output 3 14 2 2 5" xfId="37178" xr:uid="{E9753BE4-3A73-4303-A584-8C9EAC12E3A8}"/>
    <cellStyle name="Output 3 14 2 2 6" xfId="45131" xr:uid="{D67A95EB-3AE5-4E56-80BA-E338A7DE9AEA}"/>
    <cellStyle name="Output 3 14 2 3" xfId="9395" xr:uid="{F50531C4-066E-4E07-8DCE-07527CA01043}"/>
    <cellStyle name="Output 3 14 2 4" xfId="17257" xr:uid="{BDAEFB07-BF64-4043-8581-39AB12F7347C}"/>
    <cellStyle name="Output 3 14 2 5" xfId="25272" xr:uid="{25CE5F2C-8EBF-4B8D-BFC7-F5FBC2498A47}"/>
    <cellStyle name="Output 3 14 2 6" xfId="33087" xr:uid="{02C6CB41-D465-4369-806C-2EC6005861CA}"/>
    <cellStyle name="Output 3 14 2 7" xfId="41048" xr:uid="{86A174FB-568B-4CED-8389-D12DF0D533E2}"/>
    <cellStyle name="Output 3 14 3" xfId="706" xr:uid="{5963E741-D5C3-4BF9-913E-BD214590283A}"/>
    <cellStyle name="Output 3 14 3 2" xfId="4911" xr:uid="{1DDAAD46-D20C-440B-A628-48FF969C91F9}"/>
    <cellStyle name="Output 3 14 3 2 2" xfId="13131" xr:uid="{05ADFE58-662E-44E0-BD8E-703DD0F0EF93}"/>
    <cellStyle name="Output 3 14 3 2 3" xfId="20998" xr:uid="{97AC4362-7D60-429E-8631-938A592A23F3}"/>
    <cellStyle name="Output 3 14 3 2 4" xfId="28986" xr:uid="{1B0FF46A-BD76-448E-9704-F9A46C227D9D}"/>
    <cellStyle name="Output 3 14 3 2 5" xfId="36818" xr:uid="{B4842C26-1E7D-476E-A723-347715D9D264}"/>
    <cellStyle name="Output 3 14 3 2 6" xfId="44771" xr:uid="{363F0E8F-350E-4C01-BFE5-272430085967}"/>
    <cellStyle name="Output 3 14 3 3" xfId="8956" xr:uid="{EFA65C30-1490-4231-849E-4D279B7D9082}"/>
    <cellStyle name="Output 3 14 3 4" xfId="9049" xr:uid="{69BAA4D4-97D1-42D8-962A-15617D0A14CF}"/>
    <cellStyle name="Output 3 14 3 5" xfId="24858" xr:uid="{BAE00408-099D-4F57-8106-37B7B28AB46C}"/>
    <cellStyle name="Output 3 14 3 6" xfId="21076" xr:uid="{D6D77ABB-0159-42BE-AE80-34983905F33B}"/>
    <cellStyle name="Output 3 14 3 7" xfId="40663" xr:uid="{660BECD7-6B1C-4365-9553-085502270FAB}"/>
    <cellStyle name="Output 3 14 4" xfId="714" xr:uid="{49B7C10D-9158-4DB9-929B-0A2302D59B08}"/>
    <cellStyle name="Output 3 14 4 2" xfId="4919" xr:uid="{C7002D8D-D7F3-48E3-911C-4D2302E3B2FB}"/>
    <cellStyle name="Output 3 14 4 2 2" xfId="13139" xr:uid="{119466C1-B772-4318-BA4A-0294FDC59036}"/>
    <cellStyle name="Output 3 14 4 2 3" xfId="21006" xr:uid="{921FF6A5-568F-49FB-8518-06F9D425205A}"/>
    <cellStyle name="Output 3 14 4 2 4" xfId="28994" xr:uid="{3BDCA17D-78A6-413B-982A-985C9BCB8793}"/>
    <cellStyle name="Output 3 14 4 2 5" xfId="36826" xr:uid="{69A46316-C13C-467D-BFD4-59CA198D7794}"/>
    <cellStyle name="Output 3 14 4 2 6" xfId="44779" xr:uid="{EF5DDCDE-741E-4195-BEEE-B9A7DEA2955B}"/>
    <cellStyle name="Output 3 14 4 3" xfId="8964" xr:uid="{AC0F16BB-A855-4B7B-BE1A-6471C47308E8}"/>
    <cellStyle name="Output 3 14 4 4" xfId="415" xr:uid="{90848944-261B-435F-BA3E-068644536CC8}"/>
    <cellStyle name="Output 3 14 4 5" xfId="24866" xr:uid="{D62128DA-DD4C-427D-9F3F-D994B09018FD}"/>
    <cellStyle name="Output 3 14 4 6" xfId="28805" xr:uid="{1B31AC7E-CE6F-4F2C-B92C-2B86555B6DDE}"/>
    <cellStyle name="Output 3 14 4 7" xfId="40671" xr:uid="{5CF13B64-A986-4B1D-9CEE-ADDBAF7FFADC}"/>
    <cellStyle name="Output 3 14 5" xfId="617" xr:uid="{C1936B68-E92D-4573-804B-46C7C5F85383}"/>
    <cellStyle name="Output 3 14 5 2" xfId="4825" xr:uid="{565B5F88-B5BF-41F6-A1AC-B83470E48C48}"/>
    <cellStyle name="Output 3 14 5 2 2" xfId="13046" xr:uid="{679529CD-4513-4F44-B961-81401963A549}"/>
    <cellStyle name="Output 3 14 5 2 3" xfId="20914" xr:uid="{255EDD8D-9A78-4AF2-ADEC-B2DAEA125191}"/>
    <cellStyle name="Output 3 14 5 2 4" xfId="28905" xr:uid="{084311C4-A143-4796-B591-96F15DBA2027}"/>
    <cellStyle name="Output 3 14 5 2 5" xfId="36737" xr:uid="{EB300918-311F-47BE-ACAF-5A3B9AECB45A}"/>
    <cellStyle name="Output 3 14 5 2 6" xfId="44691" xr:uid="{78F2237B-8D7F-4AFF-A622-94AC072848A2}"/>
    <cellStyle name="Output 3 14 5 3" xfId="8868" xr:uid="{82D42FB7-1A94-4C3D-B4F4-C7BF1B76FF38}"/>
    <cellStyle name="Output 3 14 5 4" xfId="10089" xr:uid="{3BCC9A1B-3D25-4A41-AE69-464827A4DCE5}"/>
    <cellStyle name="Output 3 14 5 5" xfId="352" xr:uid="{DB141BBE-C1D9-48A0-9D4F-38F93B9E7118}"/>
    <cellStyle name="Output 3 14 5 6" xfId="25622" xr:uid="{05864407-92F9-4302-BE87-07FFF6DE333E}"/>
    <cellStyle name="Output 3 14 5 7" xfId="10565" xr:uid="{A62714EC-0E0D-43E0-852A-B46E54F88758}"/>
    <cellStyle name="Output 3 14 6" xfId="1629" xr:uid="{EB07B65F-1C66-4792-9DDF-AF38F817547A}"/>
    <cellStyle name="Output 3 14 6 2" xfId="5724" xr:uid="{C205DF97-13AE-4E86-95F0-45DB060B525B}"/>
    <cellStyle name="Output 3 14 6 2 2" xfId="13939" xr:uid="{75E78112-435D-4801-933E-849263B6C02A}"/>
    <cellStyle name="Output 3 14 6 2 3" xfId="21803" xr:uid="{51C1A1B4-9330-4A5E-9312-5E50129CA6A1}"/>
    <cellStyle name="Output 3 14 6 2 4" xfId="29783" xr:uid="{EDA5B57B-3009-4E93-A6C1-CD52B9BDABC4}"/>
    <cellStyle name="Output 3 14 6 2 5" xfId="37610" xr:uid="{F15907BE-F1DF-4142-8D5C-A57DBB74A31B}"/>
    <cellStyle name="Output 3 14 6 2 6" xfId="45563" xr:uid="{2EE3071C-1BA9-4BE9-969C-E515A07761D8}"/>
    <cellStyle name="Output 3 14 6 3" xfId="9856" xr:uid="{64153A65-20E0-4EB0-8D09-F02D4BE7C97A}"/>
    <cellStyle name="Output 3 14 6 4" xfId="17720" xr:uid="{B05BC236-2308-4B08-94FB-2E4DC06D0FB2}"/>
    <cellStyle name="Output 3 14 6 5" xfId="25730" xr:uid="{B5F8ADCD-C5FF-4307-84B9-EFEE6B2ACDA6}"/>
    <cellStyle name="Output 3 14 6 6" xfId="33550" xr:uid="{1C373EEF-4698-4F26-801C-EFE7169357CC}"/>
    <cellStyle name="Output 3 14 6 7" xfId="41511" xr:uid="{31FA90C1-5CAC-4BFC-BCAD-EB0BEE3D4005}"/>
    <cellStyle name="Output 3 14 7" xfId="612" xr:uid="{C02627F6-624D-4CBD-ACE2-6848E15937FC}"/>
    <cellStyle name="Output 3 14 7 2" xfId="4820" xr:uid="{C037966A-0897-4519-9F93-29B2CA324250}"/>
    <cellStyle name="Output 3 14 7 2 2" xfId="13041" xr:uid="{3644F614-5A10-434F-8F81-43E6897B3D5F}"/>
    <cellStyle name="Output 3 14 7 2 3" xfId="20909" xr:uid="{84EC6038-50B3-41ED-BDDC-AC8E0915A6BD}"/>
    <cellStyle name="Output 3 14 7 2 4" xfId="28900" xr:uid="{DC32F48E-DF7E-48B1-8CC3-A2D4ED420D80}"/>
    <cellStyle name="Output 3 14 7 2 5" xfId="36732" xr:uid="{B14AB2AC-F7AE-4AD8-95A0-BA017DCC7CD4}"/>
    <cellStyle name="Output 3 14 7 2 6" xfId="44686" xr:uid="{6E8DD024-2C92-47B3-84CF-69FE6E6FAEE5}"/>
    <cellStyle name="Output 3 14 7 3" xfId="8863" xr:uid="{8C592871-87E3-4FAC-B574-B93848110D90}"/>
    <cellStyle name="Output 3 14 7 4" xfId="9378" xr:uid="{B6F21D9B-0F95-418B-BA67-28F981560173}"/>
    <cellStyle name="Output 3 14 7 5" xfId="300" xr:uid="{FF898164-D212-4CE0-8EC4-1657DE5595DD}"/>
    <cellStyle name="Output 3 14 7 6" xfId="28738" xr:uid="{FFF3F589-4A75-4A47-BB19-545F5462DAEF}"/>
    <cellStyle name="Output 3 14 7 7" xfId="256" xr:uid="{BFD7572B-2C5C-4EBB-A1E6-660E65AD5346}"/>
    <cellStyle name="Output 3 14 8" xfId="625" xr:uid="{7598DE8F-EE7F-45D8-85DB-516AA9E1A920}"/>
    <cellStyle name="Output 3 14 8 2" xfId="4833" xr:uid="{95D718E0-3723-4BDE-BD48-E373DB0C61C3}"/>
    <cellStyle name="Output 3 14 8 2 2" xfId="13053" xr:uid="{CE88F8F8-72C7-43C6-A04F-57BB49E88C6F}"/>
    <cellStyle name="Output 3 14 8 2 3" xfId="20921" xr:uid="{C0086AF4-15F1-4FA2-81A3-A2C685F78D47}"/>
    <cellStyle name="Output 3 14 8 2 4" xfId="28910" xr:uid="{64BA187A-FCF3-4FFC-A27A-9B6A7063DC86}"/>
    <cellStyle name="Output 3 14 8 2 5" xfId="36742" xr:uid="{562245D4-8A70-4EB2-9EE8-93C6E912D829}"/>
    <cellStyle name="Output 3 14 8 2 6" xfId="44695" xr:uid="{B8184329-90EE-441B-A12A-073312B35C84}"/>
    <cellStyle name="Output 3 14 8 3" xfId="8875" xr:uid="{9E1843AB-685A-4ACB-8E8F-84AC0A615AD8}"/>
    <cellStyle name="Output 3 14 8 4" xfId="9666" xr:uid="{7FF4D22A-7486-46F1-A62A-201689197AEF}"/>
    <cellStyle name="Output 3 14 8 5" xfId="299" xr:uid="{117D79E2-0A85-4DBF-AB10-B3F0AA194038}"/>
    <cellStyle name="Output 3 14 8 6" xfId="25115" xr:uid="{B4967FAC-3113-48A4-9E33-A8146788553C}"/>
    <cellStyle name="Output 3 14 8 7" xfId="9063" xr:uid="{297884C7-D515-4947-A838-4AE455517B19}"/>
    <cellStyle name="Output 3 14 9" xfId="2745" xr:uid="{FE785737-C5F3-4BE9-8DA4-778D61CA9272}"/>
    <cellStyle name="Output 3 14 9 2" xfId="6795" xr:uid="{F18FCCB2-1A16-4DF2-BB42-91AEA1E841C3}"/>
    <cellStyle name="Output 3 14 9 2 2" xfId="15010" xr:uid="{97AB09BA-C6F2-475F-AA92-B4D12B69AD34}"/>
    <cellStyle name="Output 3 14 9 2 3" xfId="22874" xr:uid="{FF2B6A43-DDDA-4E6F-A2DC-6D0CDA30682A}"/>
    <cellStyle name="Output 3 14 9 2 4" xfId="30854" xr:uid="{CAEB745B-F291-4EFF-BC1A-3264B09639F7}"/>
    <cellStyle name="Output 3 14 9 2 5" xfId="38681" xr:uid="{02C9B820-748D-4463-9358-EC6B9609DD8D}"/>
    <cellStyle name="Output 3 14 9 2 6" xfId="46634" xr:uid="{96710B7A-202A-4C1E-A3EC-52C664D469B8}"/>
    <cellStyle name="Output 3 14 9 3" xfId="10971" xr:uid="{A370CF6B-23A0-45F9-9237-E7745D49AADB}"/>
    <cellStyle name="Output 3 14 9 4" xfId="18836" xr:uid="{B4B2A8A2-F120-4707-9072-00A6AB485357}"/>
    <cellStyle name="Output 3 14 9 5" xfId="26839" xr:uid="{457EE971-792A-42F9-8BC8-340AEE60DE5A}"/>
    <cellStyle name="Output 3 14 9 6" xfId="34666" xr:uid="{2BF90196-E865-450A-B812-E6AF1F192981}"/>
    <cellStyle name="Output 3 14 9 7" xfId="42627" xr:uid="{4045E91F-6BD7-47E9-8800-10E37AAD10B9}"/>
    <cellStyle name="Output 3 15" xfId="1264" xr:uid="{75D7B25D-24E4-430D-867C-A7C7BD41A030}"/>
    <cellStyle name="Output 3 15 2" xfId="5384" xr:uid="{4C4F2E05-D708-4258-B0AC-10F956D5D0CC}"/>
    <cellStyle name="Output 3 15 2 2" xfId="13599" xr:uid="{10A210D2-6360-4505-BCCD-D1C2AE87A0E9}"/>
    <cellStyle name="Output 3 15 2 3" xfId="21463" xr:uid="{61724601-FA93-4BE5-B7E8-A9E6E2E11D0B}"/>
    <cellStyle name="Output 3 15 2 4" xfId="29443" xr:uid="{C0441D51-3C4B-4500-8035-F51E1F155FC2}"/>
    <cellStyle name="Output 3 15 2 5" xfId="37270" xr:uid="{21F72520-AA69-4E0F-9710-B6080B3D9FA1}"/>
    <cellStyle name="Output 3 15 2 6" xfId="45223" xr:uid="{6250D9F9-A57A-4A01-9D06-30D69AF85192}"/>
    <cellStyle name="Output 3 15 3" xfId="9493" xr:uid="{10268496-EE6E-42C5-AFA5-0C4D7AAEA450}"/>
    <cellStyle name="Output 3 15 4" xfId="17355" xr:uid="{143BB31B-4E85-4D5D-9361-1FF6F8002AC4}"/>
    <cellStyle name="Output 3 15 5" xfId="25369" xr:uid="{8E3FF8AA-EB33-47C8-93F2-2522C1DBC463}"/>
    <cellStyle name="Output 3 15 6" xfId="33185" xr:uid="{79A5D62A-27AE-4383-A42F-01857B36648E}"/>
    <cellStyle name="Output 3 15 7" xfId="41146" xr:uid="{EC0F15A4-E2A7-4DDB-A3E1-8A5273AEDC99}"/>
    <cellStyle name="Output 3 16" xfId="1606" xr:uid="{F719653F-56D3-4923-A32E-DC510B08016A}"/>
    <cellStyle name="Output 3 16 2" xfId="5702" xr:uid="{9F194979-D476-4508-8567-CB396BD32C00}"/>
    <cellStyle name="Output 3 16 2 2" xfId="13917" xr:uid="{B43BFC00-36CE-428E-96A9-4DBE8AC00406}"/>
    <cellStyle name="Output 3 16 2 3" xfId="21781" xr:uid="{B73164E9-B485-4431-B651-3D0923366E93}"/>
    <cellStyle name="Output 3 16 2 4" xfId="29761" xr:uid="{57A43661-232D-4F93-BCE9-EC44023121C9}"/>
    <cellStyle name="Output 3 16 2 5" xfId="37588" xr:uid="{DB73CB3A-5D45-4F66-AE0D-84E109B35C97}"/>
    <cellStyle name="Output 3 16 2 6" xfId="45541" xr:uid="{443DC1B6-D40E-4AB3-BDF6-5AB6577EECB9}"/>
    <cellStyle name="Output 3 16 3" xfId="9834" xr:uid="{14C1E55E-4E55-49D7-8818-01016BBFE89C}"/>
    <cellStyle name="Output 3 16 4" xfId="17697" xr:uid="{A0477B45-6BB0-453D-8D01-4C0A24878351}"/>
    <cellStyle name="Output 3 16 5" xfId="25708" xr:uid="{89A4AF21-46E7-402B-A206-D892003091CB}"/>
    <cellStyle name="Output 3 16 6" xfId="33527" xr:uid="{5355F9E8-8B13-4C98-85EA-D81DAA242D1C}"/>
    <cellStyle name="Output 3 16 7" xfId="41488" xr:uid="{F8B014DB-57BB-4D31-89CD-B967FA2579CC}"/>
    <cellStyle name="Output 3 17" xfId="1949" xr:uid="{A1F2BB89-DF17-4142-84D9-1A2E56304AB1}"/>
    <cellStyle name="Output 3 17 2" xfId="6023" xr:uid="{4D48F563-E89D-4F07-BA92-6245C1E1FD67}"/>
    <cellStyle name="Output 3 17 2 2" xfId="14238" xr:uid="{07281307-DC88-4FA5-B436-24927690FA19}"/>
    <cellStyle name="Output 3 17 2 3" xfId="22102" xr:uid="{4F4B61E3-313D-46B7-BB07-9CF770163F89}"/>
    <cellStyle name="Output 3 17 2 4" xfId="30082" xr:uid="{1E14CF60-7C6C-4162-BAB3-AB5D2BAB0E40}"/>
    <cellStyle name="Output 3 17 2 5" xfId="37909" xr:uid="{091B06A4-E818-4DFE-B70F-4892F5771512}"/>
    <cellStyle name="Output 3 17 2 6" xfId="45862" xr:uid="{6A451D84-D76A-48F4-8DB6-996520958DDE}"/>
    <cellStyle name="Output 3 17 3" xfId="10175" xr:uid="{9076876A-CF70-4F85-B877-09AA2AD7FAAD}"/>
    <cellStyle name="Output 3 17 4" xfId="18040" xr:uid="{66E12399-6213-4819-843E-3086757B6B28}"/>
    <cellStyle name="Output 3 17 5" xfId="26047" xr:uid="{0012A35C-D024-496A-920D-7B770E08F8E9}"/>
    <cellStyle name="Output 3 17 6" xfId="33870" xr:uid="{86DEF7DE-0010-4EB0-B803-DE7427226BA5}"/>
    <cellStyle name="Output 3 17 7" xfId="41831" xr:uid="{7E164308-5531-4969-825B-BE1EFB301689}"/>
    <cellStyle name="Output 3 18" xfId="2263" xr:uid="{D91FAE31-34EF-4342-90B8-975A898145BF}"/>
    <cellStyle name="Output 3 18 2" xfId="6337" xr:uid="{12CFA8F9-AA28-4CA0-B123-605FDBD8C98C}"/>
    <cellStyle name="Output 3 18 2 2" xfId="14552" xr:uid="{70ED3288-F9B0-4722-8475-1CBB5D53FD2C}"/>
    <cellStyle name="Output 3 18 2 3" xfId="22416" xr:uid="{D81574CE-053B-47BE-94FA-6FBF55B7F38C}"/>
    <cellStyle name="Output 3 18 2 4" xfId="30396" xr:uid="{EA53D31D-8C6F-4726-BD52-5CAD7B697347}"/>
    <cellStyle name="Output 3 18 2 5" xfId="38223" xr:uid="{3FF3DE76-51B2-4064-B7C5-3F9C598A74B9}"/>
    <cellStyle name="Output 3 18 2 6" xfId="46176" xr:uid="{F916C619-28A3-40D4-9844-9FCD442D554B}"/>
    <cellStyle name="Output 3 18 3" xfId="10489" xr:uid="{DD627ADE-4FD5-47A8-9A02-E15C9A9D34C7}"/>
    <cellStyle name="Output 3 18 4" xfId="18354" xr:uid="{D2BB71AC-3BAF-450F-8D3D-88D72D917F31}"/>
    <cellStyle name="Output 3 18 5" xfId="26361" xr:uid="{DBFF4FCD-CE94-41B6-8D16-7D5A8DD99267}"/>
    <cellStyle name="Output 3 18 6" xfId="34184" xr:uid="{90901C7B-C70A-49B1-A2FF-9B7BF0339CB7}"/>
    <cellStyle name="Output 3 18 7" xfId="42145" xr:uid="{5D66E765-5B5C-44A9-9D7A-EEE520435ADA}"/>
    <cellStyle name="Output 3 19" xfId="2598" xr:uid="{D20043E2-5885-4FFA-BA24-426790933F01}"/>
    <cellStyle name="Output 3 19 2" xfId="6649" xr:uid="{3693857E-01B3-42B9-8F39-C45FCB2681C8}"/>
    <cellStyle name="Output 3 19 2 2" xfId="14864" xr:uid="{BFAE49A9-1D56-4D04-A6BC-DF82E74A83C3}"/>
    <cellStyle name="Output 3 19 2 3" xfId="22728" xr:uid="{284562F9-1C58-4CBD-B88E-91D1D879E8BC}"/>
    <cellStyle name="Output 3 19 2 4" xfId="30708" xr:uid="{6A2D21BA-B2F9-4658-A9BB-4AC82BD9D810}"/>
    <cellStyle name="Output 3 19 2 5" xfId="38535" xr:uid="{55B36899-1EA4-4D70-ABE6-276877A75DDD}"/>
    <cellStyle name="Output 3 19 2 6" xfId="46488" xr:uid="{B1B22EAA-358D-490A-8BF1-8D3981E6046E}"/>
    <cellStyle name="Output 3 19 3" xfId="10824" xr:uid="{365212C6-613C-4B60-9CF6-C4C76819765C}"/>
    <cellStyle name="Output 3 19 4" xfId="18689" xr:uid="{E08BCBD8-163A-4687-99D8-20403ADBB2EC}"/>
    <cellStyle name="Output 3 19 5" xfId="26692" xr:uid="{2F68DE3D-64FA-4CC7-BD39-6463A0AAFCAC}"/>
    <cellStyle name="Output 3 19 6" xfId="34519" xr:uid="{F98AC0B2-A900-40DF-A288-AACC7BFFF3FA}"/>
    <cellStyle name="Output 3 19 7" xfId="42480" xr:uid="{420CAA98-67FD-49B3-AD2A-020121C214CD}"/>
    <cellStyle name="Output 3 2" xfId="889" xr:uid="{7A22F932-DB06-4D8A-85CE-FD5ABE9D79A9}"/>
    <cellStyle name="Output 3 2 10" xfId="2316" xr:uid="{F2E88714-83D1-4790-917B-6934F11B9CF8}"/>
    <cellStyle name="Output 3 2 10 2" xfId="6385" xr:uid="{C3521EB6-BB0F-4C61-8556-01C9933C4BB1}"/>
    <cellStyle name="Output 3 2 10 2 2" xfId="14600" xr:uid="{F85DFE18-25DB-4BAD-AF5C-2217C88305F0}"/>
    <cellStyle name="Output 3 2 10 2 3" xfId="22464" xr:uid="{955A672C-D8B2-42EB-9FDF-C6D17E773A61}"/>
    <cellStyle name="Output 3 2 10 2 4" xfId="30444" xr:uid="{67EA5F5F-4B14-4422-9876-46FDADC2F558}"/>
    <cellStyle name="Output 3 2 10 2 5" xfId="38271" xr:uid="{60309B63-DC22-4EF6-AB12-79652A02014A}"/>
    <cellStyle name="Output 3 2 10 2 6" xfId="46224" xr:uid="{05E8D743-D90D-4273-9C16-4EDADEACC579}"/>
    <cellStyle name="Output 3 2 10 3" xfId="10542" xr:uid="{6D2A5DA9-0C92-4790-BA66-48347879518E}"/>
    <cellStyle name="Output 3 2 10 4" xfId="18407" xr:uid="{CE000E58-8F10-4E0C-884F-F20344382489}"/>
    <cellStyle name="Output 3 2 10 5" xfId="26413" xr:uid="{AD5AB936-2B20-4090-8A83-C3CD69E588D2}"/>
    <cellStyle name="Output 3 2 10 6" xfId="34237" xr:uid="{7A2CDFF1-437C-4CE3-BCD5-420985EB39F0}"/>
    <cellStyle name="Output 3 2 10 7" xfId="42198" xr:uid="{7DB9C68C-164A-4F58-98F1-23EF227EF303}"/>
    <cellStyle name="Output 3 2 11" xfId="2648" xr:uid="{B9CAB499-033C-47ED-955F-36A63A234F7D}"/>
    <cellStyle name="Output 3 2 11 2" xfId="6698" xr:uid="{430D4EE0-47A6-48DA-9120-2B3A57ED3390}"/>
    <cellStyle name="Output 3 2 11 2 2" xfId="14913" xr:uid="{C6224E05-2CAE-40ED-932A-97CC5A7BA11C}"/>
    <cellStyle name="Output 3 2 11 2 3" xfId="22777" xr:uid="{2F9A9D87-172A-4765-B0C2-EF10E8A4FFFB}"/>
    <cellStyle name="Output 3 2 11 2 4" xfId="30757" xr:uid="{83365153-CE23-454E-A32E-457CD07C7A35}"/>
    <cellStyle name="Output 3 2 11 2 5" xfId="38584" xr:uid="{83EBEDF5-E448-4EC3-A47E-A6DDFF28B6A7}"/>
    <cellStyle name="Output 3 2 11 2 6" xfId="46537" xr:uid="{14A2B895-DD5A-4687-ADD6-846E79FF5A08}"/>
    <cellStyle name="Output 3 2 11 3" xfId="10874" xr:uid="{CCBA709B-B189-4156-8963-93EC4F2E6CED}"/>
    <cellStyle name="Output 3 2 11 4" xfId="18739" xr:uid="{3E0BBD3E-D523-41A9-90FD-A516488BE2E0}"/>
    <cellStyle name="Output 3 2 11 5" xfId="26742" xr:uid="{1AFAD1CF-23D1-4DAE-A684-7B2AECE880C9}"/>
    <cellStyle name="Output 3 2 11 6" xfId="34569" xr:uid="{E35AC01C-5290-41A8-A7B6-A090D96C6AE3}"/>
    <cellStyle name="Output 3 2 11 7" xfId="42530" xr:uid="{883E779F-5345-442B-A46D-B18C7DF5E149}"/>
    <cellStyle name="Output 3 2 12" xfId="2958" xr:uid="{3DEB9C51-DAD6-4015-A8EC-9FBB02C7EF9C}"/>
    <cellStyle name="Output 3 2 12 2" xfId="7004" xr:uid="{65A2B29B-0706-4D5D-A66B-66FA35A993A4}"/>
    <cellStyle name="Output 3 2 12 2 2" xfId="15219" xr:uid="{0E5F25C8-EEE2-48EA-AC4C-77F3E4AEDEFF}"/>
    <cellStyle name="Output 3 2 12 2 3" xfId="23083" xr:uid="{07880ECE-54F1-4BBE-8B5D-C1B067ADF6F3}"/>
    <cellStyle name="Output 3 2 12 2 4" xfId="31063" xr:uid="{24642B7D-9941-4F64-ADA0-362657017104}"/>
    <cellStyle name="Output 3 2 12 2 5" xfId="38890" xr:uid="{E33D3D90-A4F6-4D0B-81F1-AAF808D74E16}"/>
    <cellStyle name="Output 3 2 12 2 6" xfId="46843" xr:uid="{DC61EC81-8CB6-495C-8CB2-94B8905CC701}"/>
    <cellStyle name="Output 3 2 12 3" xfId="11184" xr:uid="{686CD91F-CF8B-4803-A25C-CD97D58A60A5}"/>
    <cellStyle name="Output 3 2 12 4" xfId="19049" xr:uid="{1BC4BE00-2B5C-42FA-A8B1-0BAE4714DC9B}"/>
    <cellStyle name="Output 3 2 12 5" xfId="27051" xr:uid="{CDAA4B9B-F3F8-48ED-882A-8AF9866E0D0C}"/>
    <cellStyle name="Output 3 2 12 6" xfId="34879" xr:uid="{4A3E5C2B-BBCE-4238-BF50-6D0A914FD271}"/>
    <cellStyle name="Output 3 2 12 7" xfId="42840" xr:uid="{D956C382-131C-437F-B0CA-C849812CB37B}"/>
    <cellStyle name="Output 3 2 13" xfId="3281" xr:uid="{1F51086F-E4D0-497A-B54E-C9578EEA3E10}"/>
    <cellStyle name="Output 3 2 13 2" xfId="7309" xr:uid="{52C813E2-E7C9-4AEF-BC0F-4B1E7C538113}"/>
    <cellStyle name="Output 3 2 13 2 2" xfId="15524" xr:uid="{7304355D-A9BB-4D2D-BCF6-8FA341A44F07}"/>
    <cellStyle name="Output 3 2 13 2 3" xfId="23388" xr:uid="{94F03359-AE1F-43DF-921A-7859EACE3D15}"/>
    <cellStyle name="Output 3 2 13 2 4" xfId="31368" xr:uid="{817C54AB-FCC4-41EC-AEAD-CD32898AA205}"/>
    <cellStyle name="Output 3 2 13 2 5" xfId="39195" xr:uid="{F50853A7-0FB9-4BA6-AF06-9D8BA3124C34}"/>
    <cellStyle name="Output 3 2 13 2 6" xfId="47148" xr:uid="{B07881A8-7437-4A1B-B45D-3239382B6FE0}"/>
    <cellStyle name="Output 3 2 13 3" xfId="11505" xr:uid="{C7D665F6-E5E4-4046-B548-F05A580CD48C}"/>
    <cellStyle name="Output 3 2 13 4" xfId="19372" xr:uid="{680DED84-E7C2-416B-962F-F5AA537B0AA9}"/>
    <cellStyle name="Output 3 2 13 5" xfId="27372" xr:uid="{0D9387FA-5731-4BD8-9A50-DE38FC978A11}"/>
    <cellStyle name="Output 3 2 13 6" xfId="35202" xr:uid="{A344270E-1881-43CF-A6EA-1753FBC6F9BF}"/>
    <cellStyle name="Output 3 2 13 7" xfId="43163" xr:uid="{84801B89-9D11-4A35-84F8-33397626B4FA}"/>
    <cellStyle name="Output 3 2 14" xfId="3573" xr:uid="{816AF5D9-9BD0-4FA4-8EA5-5A15B8E25F85}"/>
    <cellStyle name="Output 3 2 14 2" xfId="7601" xr:uid="{5B6E1531-73E3-4927-A991-02DF3A5FD5F4}"/>
    <cellStyle name="Output 3 2 14 2 2" xfId="15816" xr:uid="{5FEFAF53-B356-44BA-B1EB-12C1464720DA}"/>
    <cellStyle name="Output 3 2 14 2 3" xfId="23680" xr:uid="{E3DD5099-069C-41E3-8629-0D4A0B6A77F3}"/>
    <cellStyle name="Output 3 2 14 2 4" xfId="31660" xr:uid="{407E0F83-21A8-454B-BEB8-65C729D99801}"/>
    <cellStyle name="Output 3 2 14 2 5" xfId="39487" xr:uid="{49EB66AA-7D64-4E8B-9699-FF9C84C3B583}"/>
    <cellStyle name="Output 3 2 14 2 6" xfId="47440" xr:uid="{9526A332-4984-45B6-AB29-62042DEA294F}"/>
    <cellStyle name="Output 3 2 14 3" xfId="11797" xr:uid="{402F9564-81EC-4607-A64B-14FAB2F9FFC2}"/>
    <cellStyle name="Output 3 2 14 4" xfId="19664" xr:uid="{67ADB8A2-97C4-4DC8-8FC5-822FCFC7EAD4}"/>
    <cellStyle name="Output 3 2 14 5" xfId="27664" xr:uid="{D58B27A2-55BB-41BC-A164-2CC7927DA415}"/>
    <cellStyle name="Output 3 2 14 6" xfId="35494" xr:uid="{D343EDC6-83D5-44D1-AAD4-8A26B49179AA}"/>
    <cellStyle name="Output 3 2 14 7" xfId="43455" xr:uid="{B114220A-CE6A-4C57-B8F7-BF50344EEA81}"/>
    <cellStyle name="Output 3 2 15" xfId="3867" xr:uid="{3263AF8B-FBD6-433C-9675-3FF1E71F4BB1}"/>
    <cellStyle name="Output 3 2 15 2" xfId="7891" xr:uid="{0AA3B553-3387-43CE-87E8-F9594B4E198B}"/>
    <cellStyle name="Output 3 2 15 2 2" xfId="16106" xr:uid="{0B6BB8D8-5199-4BAB-B735-7F862867B8F7}"/>
    <cellStyle name="Output 3 2 15 2 3" xfId="23970" xr:uid="{B8F56E17-50A7-4587-A892-4D60F4CB342D}"/>
    <cellStyle name="Output 3 2 15 2 4" xfId="31950" xr:uid="{0282C0AB-B7CB-4F8C-A5B9-BF5C513B287A}"/>
    <cellStyle name="Output 3 2 15 2 5" xfId="39777" xr:uid="{6AE889C2-72A6-459C-9F7C-128F0504F072}"/>
    <cellStyle name="Output 3 2 15 2 6" xfId="47730" xr:uid="{AB95A8AB-7ACB-441F-A4E9-3D1CCA591068}"/>
    <cellStyle name="Output 3 2 15 3" xfId="12091" xr:uid="{AC711734-9809-48C1-B0F0-0A808CAACCC2}"/>
    <cellStyle name="Output 3 2 15 4" xfId="19958" xr:uid="{06494822-D96E-4D5F-8A96-E09AC3D5D4FB}"/>
    <cellStyle name="Output 3 2 15 5" xfId="27957" xr:uid="{6E4097E2-4459-49FB-A40D-9925E358B91D}"/>
    <cellStyle name="Output 3 2 15 6" xfId="35788" xr:uid="{6FF128DD-389F-4CDC-86AD-CFF56CEFF1A1}"/>
    <cellStyle name="Output 3 2 15 7" xfId="43749" xr:uid="{AA8593C5-D4D8-42AB-A6D2-C8E01A3CC03E}"/>
    <cellStyle name="Output 3 2 16" xfId="4171" xr:uid="{2EC84B32-17D5-4FC3-90A2-993902A33306}"/>
    <cellStyle name="Output 3 2 16 2" xfId="8177" xr:uid="{C06A2136-AD24-44A4-9576-B0FE37705E52}"/>
    <cellStyle name="Output 3 2 16 2 2" xfId="16392" xr:uid="{81CB123E-D248-4791-AA82-F868AE809332}"/>
    <cellStyle name="Output 3 2 16 2 3" xfId="24256" xr:uid="{69F541DE-20DB-434A-9911-290774CCCAAB}"/>
    <cellStyle name="Output 3 2 16 2 4" xfId="32236" xr:uid="{2D09875C-1E95-4BA4-80A2-E97772C27EB2}"/>
    <cellStyle name="Output 3 2 16 2 5" xfId="40063" xr:uid="{CA25EAA0-B611-4ACC-9385-7445748A5B17}"/>
    <cellStyle name="Output 3 2 16 2 6" xfId="48016" xr:uid="{0E50E46C-1927-44C8-A2CC-9B6CEF8067C1}"/>
    <cellStyle name="Output 3 2 16 3" xfId="12393" xr:uid="{9F8B4B80-D4ED-4C51-971B-09DB585F73A9}"/>
    <cellStyle name="Output 3 2 16 4" xfId="20262" xr:uid="{557AAB07-9A3A-4A37-9691-53D5E8CDB661}"/>
    <cellStyle name="Output 3 2 16 5" xfId="28257" xr:uid="{956988EB-F172-4D4B-BCF5-62402FCD380A}"/>
    <cellStyle name="Output 3 2 16 6" xfId="36092" xr:uid="{59066A5E-600F-41C5-9E5A-99CA539E61EA}"/>
    <cellStyle name="Output 3 2 16 7" xfId="44053" xr:uid="{6C9AF9A3-5CD4-431A-BDAE-A7096E96F00B}"/>
    <cellStyle name="Output 3 2 17" xfId="4453" xr:uid="{B23DDBE4-76C2-4E1B-9CEA-76FC6C7DEA9B}"/>
    <cellStyle name="Output 3 2 17 2" xfId="8456" xr:uid="{58EF5112-937C-4846-8F85-41B73D28B1E6}"/>
    <cellStyle name="Output 3 2 17 2 2" xfId="16671" xr:uid="{CDC475CB-2F46-4B04-9F42-1DC5954DFDC3}"/>
    <cellStyle name="Output 3 2 17 2 3" xfId="24535" xr:uid="{4943074F-747A-43E9-BA3F-C443A428957B}"/>
    <cellStyle name="Output 3 2 17 2 4" xfId="32515" xr:uid="{DF7BC7F0-1EC1-49F6-8D99-AC2231980F07}"/>
    <cellStyle name="Output 3 2 17 2 5" xfId="40342" xr:uid="{FFC5815F-9BFC-4DAD-9E92-2C3045281F8C}"/>
    <cellStyle name="Output 3 2 17 2 6" xfId="48295" xr:uid="{E33E5399-702B-46BA-A257-883951148BCE}"/>
    <cellStyle name="Output 3 2 17 3" xfId="12675" xr:uid="{C2B0E023-49F5-4A1F-B551-77C6A9467702}"/>
    <cellStyle name="Output 3 2 17 4" xfId="20544" xr:uid="{1D814C40-B76B-4961-97E6-A34BACC3B674}"/>
    <cellStyle name="Output 3 2 17 5" xfId="28539" xr:uid="{6E532F8B-12FA-40B7-B3EC-AF39AD9CC9AA}"/>
    <cellStyle name="Output 3 2 17 6" xfId="36374" xr:uid="{E5B317F1-2E4F-4A82-8E35-F4132196A85C}"/>
    <cellStyle name="Output 3 2 17 7" xfId="44335" xr:uid="{78851392-9487-49DA-89E1-E8413543FED7}"/>
    <cellStyle name="Output 3 2 18" xfId="5033" xr:uid="{F3E36561-99D2-4406-8863-77170ABA5BF9}"/>
    <cellStyle name="Output 3 2 18 2" xfId="13248" xr:uid="{A504E602-C908-4E53-895C-86B3D827988F}"/>
    <cellStyle name="Output 3 2 18 3" xfId="21112" xr:uid="{FEA820C7-2CD3-4050-8C65-48FA6A67814F}"/>
    <cellStyle name="Output 3 2 18 4" xfId="29092" xr:uid="{873A0DEA-1F23-4C0A-B8AE-3EBA7ADFBB99}"/>
    <cellStyle name="Output 3 2 18 5" xfId="36919" xr:uid="{DABE358F-028C-409D-AE27-A362CAAC32E7}"/>
    <cellStyle name="Output 3 2 18 6" xfId="44872" xr:uid="{7319EAD6-8B6B-4CDA-8B52-627C86778DA9}"/>
    <cellStyle name="Output 3 2 19" xfId="9118" xr:uid="{9B016FEB-8031-4AD8-816C-66503D439E01}"/>
    <cellStyle name="Output 3 2 2" xfId="961" xr:uid="{5B82338B-C929-4A5E-A33D-9BD1ABC4C3B5}"/>
    <cellStyle name="Output 3 2 2 10" xfId="3939" xr:uid="{0E0470B9-B90F-446C-9F1C-38210F5C6941}"/>
    <cellStyle name="Output 3 2 2 10 2" xfId="7958" xr:uid="{8C659FE0-65FD-489A-9D98-00AC1885AC15}"/>
    <cellStyle name="Output 3 2 2 10 2 2" xfId="16173" xr:uid="{61653ACC-DCC9-4E10-AA8A-8A49783BE808}"/>
    <cellStyle name="Output 3 2 2 10 2 3" xfId="24037" xr:uid="{225C2FA8-11A6-43DC-9549-7C6B2B4E1F84}"/>
    <cellStyle name="Output 3 2 2 10 2 4" xfId="32017" xr:uid="{BCF57449-1B6B-4D5A-B0DC-034A83A2DCB2}"/>
    <cellStyle name="Output 3 2 2 10 2 5" xfId="39844" xr:uid="{8E608B04-7423-49DE-BFC4-F7031E89372A}"/>
    <cellStyle name="Output 3 2 2 10 2 6" xfId="47797" xr:uid="{5E579BA0-C518-4B6C-B51F-5A7D589195C3}"/>
    <cellStyle name="Output 3 2 2 10 3" xfId="12161" xr:uid="{6AC3D19E-A1FC-43F7-839A-8E86B23D60A4}"/>
    <cellStyle name="Output 3 2 2 10 4" xfId="20030" xr:uid="{415CA8C7-02F9-46B6-B63F-EF22DDEE6961}"/>
    <cellStyle name="Output 3 2 2 10 5" xfId="28027" xr:uid="{6FD55DBD-4776-46B6-902E-2D921D922F69}"/>
    <cellStyle name="Output 3 2 2 10 6" xfId="35860" xr:uid="{76084611-1870-4CE4-9ADF-0214CF5623AB}"/>
    <cellStyle name="Output 3 2 2 10 7" xfId="43821" xr:uid="{4FB119CE-58FA-4C62-AC60-639E65829D05}"/>
    <cellStyle name="Output 3 2 2 11" xfId="4238" xr:uid="{E0E7B9BD-79A2-42A4-961B-9691A8B73636}"/>
    <cellStyle name="Output 3 2 2 11 2" xfId="8244" xr:uid="{1754F33F-70A8-46DB-9FB0-560D90BFA11D}"/>
    <cellStyle name="Output 3 2 2 11 2 2" xfId="16459" xr:uid="{C867A984-3592-4461-83BE-0F1D9D7FC30F}"/>
    <cellStyle name="Output 3 2 2 11 2 3" xfId="24323" xr:uid="{34BAD1E5-4A5F-43C1-9FDA-E1BB01546D30}"/>
    <cellStyle name="Output 3 2 2 11 2 4" xfId="32303" xr:uid="{50DF7813-1F5B-436E-BA72-7FB14640A70A}"/>
    <cellStyle name="Output 3 2 2 11 2 5" xfId="40130" xr:uid="{7F68533D-4BE3-4BFC-B24D-6997673A7EE1}"/>
    <cellStyle name="Output 3 2 2 11 2 6" xfId="48083" xr:uid="{85DFF9BD-80B9-4F28-A428-730AB26407FB}"/>
    <cellStyle name="Output 3 2 2 11 3" xfId="12460" xr:uid="{0108E306-2803-4A74-AC76-0C7AD11B5DC0}"/>
    <cellStyle name="Output 3 2 2 11 4" xfId="20329" xr:uid="{97CFA3EB-544C-4F62-BEF8-E8FA9251984C}"/>
    <cellStyle name="Output 3 2 2 11 5" xfId="28324" xr:uid="{79BE036A-5751-4A61-9B60-0AA0E4DA11CC}"/>
    <cellStyle name="Output 3 2 2 11 6" xfId="36159" xr:uid="{A8149E39-3F90-46FB-BCEF-E0B97C17F4DE}"/>
    <cellStyle name="Output 3 2 2 11 7" xfId="44120" xr:uid="{30E48295-BDA9-4D54-9188-25788C69C6ED}"/>
    <cellStyle name="Output 3 2 2 12" xfId="4525" xr:uid="{7B227FB9-CF6D-4DAD-A92B-4943ED1A0F8B}"/>
    <cellStyle name="Output 3 2 2 12 2" xfId="8523" xr:uid="{9BA7C76E-A34B-4A71-8A61-73F72E5583DA}"/>
    <cellStyle name="Output 3 2 2 12 2 2" xfId="16738" xr:uid="{2C1C189F-40A3-4684-A315-C689A9CFC678}"/>
    <cellStyle name="Output 3 2 2 12 2 3" xfId="24602" xr:uid="{E320584E-6730-4956-8596-1D50BC2914D4}"/>
    <cellStyle name="Output 3 2 2 12 2 4" xfId="32582" xr:uid="{E13E12E7-213D-440F-941B-CA0B4C54B118}"/>
    <cellStyle name="Output 3 2 2 12 2 5" xfId="40409" xr:uid="{4CA055AF-FB5F-451B-B70F-80B6BAEE7964}"/>
    <cellStyle name="Output 3 2 2 12 2 6" xfId="48362" xr:uid="{F660FF90-D1A2-4557-BB5B-EEFBFD1DCEFF}"/>
    <cellStyle name="Output 3 2 2 12 3" xfId="12746" xr:uid="{BECE6466-5CE4-496F-99E4-745E6F91AB2E}"/>
    <cellStyle name="Output 3 2 2 12 4" xfId="20616" xr:uid="{6FA0C370-7999-4477-9FF7-C54AC6FF5B54}"/>
    <cellStyle name="Output 3 2 2 12 5" xfId="28609" xr:uid="{B8C83265-5FA0-41E6-BF82-14B71D31FDA8}"/>
    <cellStyle name="Output 3 2 2 12 6" xfId="36446" xr:uid="{46592EB1-27C2-4A8A-A51C-4F80A2613077}"/>
    <cellStyle name="Output 3 2 2 12 7" xfId="44407" xr:uid="{312C6EB4-0ED9-4F35-BD00-DEC08A2B7E66}"/>
    <cellStyle name="Output 3 2 2 13" xfId="5100" xr:uid="{C87CF62F-AF8C-4DE8-A721-15EC669A2FE2}"/>
    <cellStyle name="Output 3 2 2 13 2" xfId="13315" xr:uid="{F63C454F-B668-4AC8-B158-1CF566CC809B}"/>
    <cellStyle name="Output 3 2 2 13 3" xfId="21179" xr:uid="{D9E01680-7207-4BE5-A896-332B49FAAA50}"/>
    <cellStyle name="Output 3 2 2 13 4" xfId="29159" xr:uid="{DF1400C9-D49C-4833-9B60-AC8A0D61D16C}"/>
    <cellStyle name="Output 3 2 2 13 5" xfId="36986" xr:uid="{585F5866-29C1-4BA6-B62F-3604DAD15ED0}"/>
    <cellStyle name="Output 3 2 2 13 6" xfId="44939" xr:uid="{9747BA4A-22BB-4D81-9708-5505CE695A4E}"/>
    <cellStyle name="Output 3 2 2 14" xfId="9190" xr:uid="{32D9B04D-DDE0-4B9C-B1AD-DB33FC9A9C6A}"/>
    <cellStyle name="Output 3 2 2 15" xfId="17052" xr:uid="{08563043-2370-4B13-A5A1-E00930AAA13B}"/>
    <cellStyle name="Output 3 2 2 16" xfId="25069" xr:uid="{45A457F8-B0C3-460E-9BDE-ADB4F4210CE0}"/>
    <cellStyle name="Output 3 2 2 17" xfId="32882" xr:uid="{6DA0DE25-CF43-4936-B43F-2AD2DCECC65E}"/>
    <cellStyle name="Output 3 2 2 18" xfId="40843" xr:uid="{9E881028-6FA6-4421-AEFB-47C172BF01A2}"/>
    <cellStyle name="Output 3 2 2 2" xfId="1391" xr:uid="{E8324B5F-E3EA-4821-8662-236A6EA66685}"/>
    <cellStyle name="Output 3 2 2 2 2" xfId="5502" xr:uid="{560CC6A2-FA28-45A8-9A6C-65FD09AFF79E}"/>
    <cellStyle name="Output 3 2 2 2 2 2" xfId="13717" xr:uid="{79E5BBC1-1488-4FB5-AC26-2CCB77A8D843}"/>
    <cellStyle name="Output 3 2 2 2 2 3" xfId="21581" xr:uid="{9D6C889B-991B-4E10-B414-2B0EB9C3A318}"/>
    <cellStyle name="Output 3 2 2 2 2 4" xfId="29561" xr:uid="{7E57B5F5-0992-4CC8-BF99-4AAC369C7C40}"/>
    <cellStyle name="Output 3 2 2 2 2 5" xfId="37388" xr:uid="{186FE88B-C4FF-41BE-9A27-FFE2284B102C}"/>
    <cellStyle name="Output 3 2 2 2 2 6" xfId="45341" xr:uid="{BC9BF41C-7DB2-47D0-BF7B-CE30905DC0AD}"/>
    <cellStyle name="Output 3 2 2 2 3" xfId="9620" xr:uid="{61E62325-AE31-4741-A7EC-A36FFE13016C}"/>
    <cellStyle name="Output 3 2 2 2 4" xfId="17482" xr:uid="{B19109A8-3500-4CF1-AEF1-399A12DC5A8A}"/>
    <cellStyle name="Output 3 2 2 2 5" xfId="25493" xr:uid="{EBB73E2E-F1E6-4FC9-AC8F-9F3483CD5AF5}"/>
    <cellStyle name="Output 3 2 2 2 6" xfId="33312" xr:uid="{55A5B20F-4316-4795-8799-3A857E5E8209}"/>
    <cellStyle name="Output 3 2 2 2 7" xfId="41273" xr:uid="{67892184-03FD-4975-A364-A9EA2D6D09D5}"/>
    <cellStyle name="Output 3 2 2 3" xfId="1734" xr:uid="{856D9849-3946-4742-8B91-0EA8B36DB2F5}"/>
    <cellStyle name="Output 3 2 2 3 2" xfId="5821" xr:uid="{E82FACD8-9636-474B-8B26-46B4E7842D6B}"/>
    <cellStyle name="Output 3 2 2 3 2 2" xfId="14036" xr:uid="{140C14D3-E73B-4A8F-A5CF-919EEE4164A1}"/>
    <cellStyle name="Output 3 2 2 3 2 3" xfId="21900" xr:uid="{DD2D62D0-BF47-4997-B5CC-A1BAA5DF1C51}"/>
    <cellStyle name="Output 3 2 2 3 2 4" xfId="29880" xr:uid="{A9CFEB2B-7B89-4A46-A021-6533A54A24FE}"/>
    <cellStyle name="Output 3 2 2 3 2 5" xfId="37707" xr:uid="{035D9CEE-D643-4F7D-8C25-0CC02B65A3AD}"/>
    <cellStyle name="Output 3 2 2 3 2 6" xfId="45660" xr:uid="{2365FDCD-B512-41DD-A0E1-448D6A24A437}"/>
    <cellStyle name="Output 3 2 2 3 3" xfId="9960" xr:uid="{1BD7DB6A-8595-4C6F-9060-1F8220A289BC}"/>
    <cellStyle name="Output 3 2 2 3 4" xfId="17825" xr:uid="{C4784A14-22CF-4264-954D-C5E9AC3E60D6}"/>
    <cellStyle name="Output 3 2 2 3 5" xfId="25833" xr:uid="{091EB46F-14B2-4B36-ABB5-3D16934AB52C}"/>
    <cellStyle name="Output 3 2 2 3 6" xfId="33655" xr:uid="{0307B402-A56A-4759-A983-53010C89861B}"/>
    <cellStyle name="Output 3 2 2 3 7" xfId="41616" xr:uid="{96729C23-37E9-445B-9584-6A42E6F8DA64}"/>
    <cellStyle name="Output 3 2 2 4" xfId="2069" xr:uid="{C807B01F-EF16-4DA2-8622-A66B91C80734}"/>
    <cellStyle name="Output 3 2 2 4 2" xfId="6143" xr:uid="{C01DEEB8-A71B-4F79-8D15-C688F35BB9A6}"/>
    <cellStyle name="Output 3 2 2 4 2 2" xfId="14358" xr:uid="{CA212C38-9FC4-4685-96A8-FA4C8E445B8A}"/>
    <cellStyle name="Output 3 2 2 4 2 3" xfId="22222" xr:uid="{BBC79CC5-A465-41C8-A02F-C2CBFA959762}"/>
    <cellStyle name="Output 3 2 2 4 2 4" xfId="30202" xr:uid="{63E75B58-566B-41CC-9BBA-3037B698C6DA}"/>
    <cellStyle name="Output 3 2 2 4 2 5" xfId="38029" xr:uid="{5175CD25-0336-4C9F-988C-3A28E5E75E41}"/>
    <cellStyle name="Output 3 2 2 4 2 6" xfId="45982" xr:uid="{3EAA368B-3E42-4067-8222-2F39D074F569}"/>
    <cellStyle name="Output 3 2 2 4 3" xfId="10295" xr:uid="{CD79BFB9-CC60-44B1-8C42-7F23E5CD86EE}"/>
    <cellStyle name="Output 3 2 2 4 4" xfId="18160" xr:uid="{04F11340-CBA7-4E4B-9AC9-6E8716170E5E}"/>
    <cellStyle name="Output 3 2 2 4 5" xfId="26167" xr:uid="{DD37E013-1F49-4006-A2E4-32F95616CCA2}"/>
    <cellStyle name="Output 3 2 2 4 6" xfId="33990" xr:uid="{36C66DC1-3767-4177-90C0-43A5DBD490A6}"/>
    <cellStyle name="Output 3 2 2 4 7" xfId="41951" xr:uid="{6C85868B-F901-4C95-9985-6AFDC315BF46}"/>
    <cellStyle name="Output 3 2 2 5" xfId="2388" xr:uid="{A66120F8-50CB-419A-89AF-33F25886C585}"/>
    <cellStyle name="Output 3 2 2 5 2" xfId="6452" xr:uid="{79875081-6322-4C76-8C62-FE9531D84701}"/>
    <cellStyle name="Output 3 2 2 5 2 2" xfId="14667" xr:uid="{2156FC4F-4AE9-45E3-9A02-B1739079DC7C}"/>
    <cellStyle name="Output 3 2 2 5 2 3" xfId="22531" xr:uid="{BD2C1B27-C9B3-4AD6-AD3D-1D72056E80F3}"/>
    <cellStyle name="Output 3 2 2 5 2 4" xfId="30511" xr:uid="{1DC1E98E-EFA2-49C9-9F1B-740FDDCE5761}"/>
    <cellStyle name="Output 3 2 2 5 2 5" xfId="38338" xr:uid="{652BA196-A912-45D9-BBAE-72FE85289CA1}"/>
    <cellStyle name="Output 3 2 2 5 2 6" xfId="46291" xr:uid="{E1F48D7C-E724-437B-9429-AE352D888DA6}"/>
    <cellStyle name="Output 3 2 2 5 3" xfId="10614" xr:uid="{2B13A6CA-603A-4266-9DA6-49E5798254ED}"/>
    <cellStyle name="Output 3 2 2 5 4" xfId="18479" xr:uid="{7A147FE1-9898-40A5-95D6-18835DDE3F60}"/>
    <cellStyle name="Output 3 2 2 5 5" xfId="26483" xr:uid="{6BD83A69-F088-48EF-B6DF-BF0A4342563E}"/>
    <cellStyle name="Output 3 2 2 5 6" xfId="34309" xr:uid="{64426522-D27A-4973-99AB-16709B35D62B}"/>
    <cellStyle name="Output 3 2 2 5 7" xfId="42270" xr:uid="{1D4EB6AE-B475-4DA3-A471-2008B246C416}"/>
    <cellStyle name="Output 3 2 2 6" xfId="2717" xr:uid="{B589C13D-1CE8-4B40-AECF-A3C4259B4A06}"/>
    <cellStyle name="Output 3 2 2 6 2" xfId="6767" xr:uid="{330F86E9-11A0-4BC2-BF81-9D43CD5D76E7}"/>
    <cellStyle name="Output 3 2 2 6 2 2" xfId="14982" xr:uid="{3C366B06-6AFF-4EEB-94DC-03709FC1A3AA}"/>
    <cellStyle name="Output 3 2 2 6 2 3" xfId="22846" xr:uid="{680C3A84-90E0-40D2-9AA2-061641FFB5D8}"/>
    <cellStyle name="Output 3 2 2 6 2 4" xfId="30826" xr:uid="{A97C4826-DC1D-4861-9382-1A5F06B27986}"/>
    <cellStyle name="Output 3 2 2 6 2 5" xfId="38653" xr:uid="{BEFE4272-FEC0-4EB8-AA8B-6A81A02613B8}"/>
    <cellStyle name="Output 3 2 2 6 2 6" xfId="46606" xr:uid="{C79DCF5D-EA00-41B1-B655-5555F6551574}"/>
    <cellStyle name="Output 3 2 2 6 3" xfId="10943" xr:uid="{1A8C00E6-D413-4DC6-A5B9-0F38FC47DB51}"/>
    <cellStyle name="Output 3 2 2 6 4" xfId="18808" xr:uid="{D174B7BA-B16D-40A0-8217-3E41A625F5DB}"/>
    <cellStyle name="Output 3 2 2 6 5" xfId="26811" xr:uid="{25A3F8BA-880E-47C8-8746-B2EAA792FD3B}"/>
    <cellStyle name="Output 3 2 2 6 6" xfId="34638" xr:uid="{7189496B-6EFE-4621-B926-9051D8EEEBC5}"/>
    <cellStyle name="Output 3 2 2 6 7" xfId="42599" xr:uid="{FE271B2C-351A-415D-9E32-F491C16A2ACF}"/>
    <cellStyle name="Output 3 2 2 7" xfId="3030" xr:uid="{117F3352-88F6-4CCD-843D-CF012FE7BB49}"/>
    <cellStyle name="Output 3 2 2 7 2" xfId="7071" xr:uid="{50C398E7-A4BD-475D-B013-06141FDEB88B}"/>
    <cellStyle name="Output 3 2 2 7 2 2" xfId="15286" xr:uid="{FEF72D8B-541C-42BE-934C-6880E70559D8}"/>
    <cellStyle name="Output 3 2 2 7 2 3" xfId="23150" xr:uid="{D27D549E-3FCF-4110-850E-40932F7DBBDF}"/>
    <cellStyle name="Output 3 2 2 7 2 4" xfId="31130" xr:uid="{21A691DA-06F3-405D-9E3A-F98824DD51D2}"/>
    <cellStyle name="Output 3 2 2 7 2 5" xfId="38957" xr:uid="{FC5DD542-7EE2-4959-ABB8-8D1CDC467280}"/>
    <cellStyle name="Output 3 2 2 7 2 6" xfId="46910" xr:uid="{55432AF5-42E4-441A-9F50-941C33F6FB68}"/>
    <cellStyle name="Output 3 2 2 7 3" xfId="11255" xr:uid="{25A351AD-1D71-492D-BC9A-C2116E26C64F}"/>
    <cellStyle name="Output 3 2 2 7 4" xfId="19121" xr:uid="{6E144932-5519-47DE-B39E-B944A6CAFF82}"/>
    <cellStyle name="Output 3 2 2 7 5" xfId="27121" xr:uid="{2330F2F8-FF25-4DF4-808D-E97D310CE791}"/>
    <cellStyle name="Output 3 2 2 7 6" xfId="34951" xr:uid="{604A5DE0-0452-44C7-B062-DBCA422F9AF4}"/>
    <cellStyle name="Output 3 2 2 7 7" xfId="42912" xr:uid="{F2A9A1C7-1A6B-4F77-A7AA-10FF4D6769BE}"/>
    <cellStyle name="Output 3 2 2 8" xfId="3350" xr:uid="{3F041C9D-FF13-4FC8-AB4B-83F92C011FF0}"/>
    <cellStyle name="Output 3 2 2 8 2" xfId="7378" xr:uid="{19D9D706-149E-4591-92B6-1EC3ACBA253A}"/>
    <cellStyle name="Output 3 2 2 8 2 2" xfId="15593" xr:uid="{EBA602FD-5888-467B-B261-82C34D63C23B}"/>
    <cellStyle name="Output 3 2 2 8 2 3" xfId="23457" xr:uid="{FAB922BF-3122-4A59-9AB2-B99716BD1AAE}"/>
    <cellStyle name="Output 3 2 2 8 2 4" xfId="31437" xr:uid="{43EEAE09-E0F5-433B-8BE1-3675C2AAE1A0}"/>
    <cellStyle name="Output 3 2 2 8 2 5" xfId="39264" xr:uid="{ABA06270-315E-4BD6-B5A9-6D697B615F02}"/>
    <cellStyle name="Output 3 2 2 8 2 6" xfId="47217" xr:uid="{4A023D4E-47BD-4125-AD49-73165946D084}"/>
    <cellStyle name="Output 3 2 2 8 3" xfId="11574" xr:uid="{B85C464B-BDE6-404D-8153-AAF8AC0AAF38}"/>
    <cellStyle name="Output 3 2 2 8 4" xfId="19441" xr:uid="{93577E4A-52CF-4E42-9603-86AF4FBA95EC}"/>
    <cellStyle name="Output 3 2 2 8 5" xfId="27441" xr:uid="{1CD2857B-195F-4E97-9D74-1F93D65F8E78}"/>
    <cellStyle name="Output 3 2 2 8 6" xfId="35271" xr:uid="{1B7B8B65-562A-489F-81E3-9C1A1EE61058}"/>
    <cellStyle name="Output 3 2 2 8 7" xfId="43232" xr:uid="{693368F1-C093-4E2B-820A-6516686791BC}"/>
    <cellStyle name="Output 3 2 2 9" xfId="3644" xr:uid="{8E58AB55-1FBA-4015-85B5-0103EA863FE8}"/>
    <cellStyle name="Output 3 2 2 9 2" xfId="7672" xr:uid="{8695414D-37A5-4378-A563-AC1B69CAB732}"/>
    <cellStyle name="Output 3 2 2 9 2 2" xfId="15887" xr:uid="{C4F3A3DA-279B-4535-B05F-107D37FF6825}"/>
    <cellStyle name="Output 3 2 2 9 2 3" xfId="23751" xr:uid="{BF4708F2-D540-4E21-871D-4A234B21C261}"/>
    <cellStyle name="Output 3 2 2 9 2 4" xfId="31731" xr:uid="{EA2B469F-2A90-4A5E-B152-9EAE15958777}"/>
    <cellStyle name="Output 3 2 2 9 2 5" xfId="39558" xr:uid="{BFAA4853-6ED9-4270-A6E0-F02E7BB0D774}"/>
    <cellStyle name="Output 3 2 2 9 2 6" xfId="47511" xr:uid="{BEC14B41-8AAD-4CBF-B041-BA04DBFBC469}"/>
    <cellStyle name="Output 3 2 2 9 3" xfId="11868" xr:uid="{D4B00947-9881-4CA3-9E40-94736D335B2A}"/>
    <cellStyle name="Output 3 2 2 9 4" xfId="19735" xr:uid="{6D36FDBF-170F-4943-878F-B15CE8572F9C}"/>
    <cellStyle name="Output 3 2 2 9 5" xfId="27735" xr:uid="{CC490B78-13E9-4331-98B6-D5BC9004E99A}"/>
    <cellStyle name="Output 3 2 2 9 6" xfId="35565" xr:uid="{69AC28CD-073B-47A7-9E74-28E62F52BF56}"/>
    <cellStyle name="Output 3 2 2 9 7" xfId="43526" xr:uid="{A46B4435-9677-4328-B1ED-2F3D8D82EA22}"/>
    <cellStyle name="Output 3 2 20" xfId="16980" xr:uid="{295EDA6B-B2EB-412A-9B6C-A461353E431A}"/>
    <cellStyle name="Output 3 2 21" xfId="24999" xr:uid="{A5B44583-37C7-4C65-86FF-2CFB94B639C6}"/>
    <cellStyle name="Output 3 2 22" xfId="32810" xr:uid="{6C813313-B90E-4C2C-A542-3E5DB76C52B5}"/>
    <cellStyle name="Output 3 2 23" xfId="40771" xr:uid="{C6000F5D-129E-4355-BEDA-40C3962C8874}"/>
    <cellStyle name="Output 3 2 3" xfId="1004" xr:uid="{B0D19C0A-ABB2-4BB7-858A-85A8241E20BC}"/>
    <cellStyle name="Output 3 2 3 10" xfId="3982" xr:uid="{36DC56DC-3AD3-4793-9717-AB26C7371C7B}"/>
    <cellStyle name="Output 3 2 3 10 2" xfId="7999" xr:uid="{031FD6CC-194D-4A5F-887A-54572E375F6C}"/>
    <cellStyle name="Output 3 2 3 10 2 2" xfId="16214" xr:uid="{A9877FF5-14E4-4A2A-ACE8-EFBBA2D79394}"/>
    <cellStyle name="Output 3 2 3 10 2 3" xfId="24078" xr:uid="{7BC7BBF4-2FFA-4C82-AFA0-3113EE06AA1E}"/>
    <cellStyle name="Output 3 2 3 10 2 4" xfId="32058" xr:uid="{FDDBBAE2-783D-49B8-BAF2-4B26508619DD}"/>
    <cellStyle name="Output 3 2 3 10 2 5" xfId="39885" xr:uid="{B0EA92C0-9886-4B56-A98D-35593FB17CB0}"/>
    <cellStyle name="Output 3 2 3 10 2 6" xfId="47838" xr:uid="{36B2D17B-CC4A-4127-9BBC-52E3A25D28E6}"/>
    <cellStyle name="Output 3 2 3 10 3" xfId="12204" xr:uid="{D0B5C08F-8835-447E-A307-F622AA29E281}"/>
    <cellStyle name="Output 3 2 3 10 4" xfId="20073" xr:uid="{DA2B3DF0-94BE-4107-9BB5-09C22CCB7C8F}"/>
    <cellStyle name="Output 3 2 3 10 5" xfId="28070" xr:uid="{7B97DD68-03A4-4589-8AB7-46BDDBC07F31}"/>
    <cellStyle name="Output 3 2 3 10 6" xfId="35903" xr:uid="{8D163A43-0EFC-468D-8558-69B9EEDB99E6}"/>
    <cellStyle name="Output 3 2 3 10 7" xfId="43864" xr:uid="{C2252A29-A3E3-4874-92CF-C8C4A94940F8}"/>
    <cellStyle name="Output 3 2 3 11" xfId="4279" xr:uid="{9EFD3DDA-23D9-4A1D-BAA5-A79DF0239C47}"/>
    <cellStyle name="Output 3 2 3 11 2" xfId="8285" xr:uid="{DADBCFDF-111C-4A25-9A89-C12665EB35DE}"/>
    <cellStyle name="Output 3 2 3 11 2 2" xfId="16500" xr:uid="{2F3E3FAD-5653-4044-AF57-A9256D2707C5}"/>
    <cellStyle name="Output 3 2 3 11 2 3" xfId="24364" xr:uid="{9ECA94B8-522D-42EE-9882-B64AEB952440}"/>
    <cellStyle name="Output 3 2 3 11 2 4" xfId="32344" xr:uid="{56AAD555-5174-4F1B-A992-8385B51C4E3C}"/>
    <cellStyle name="Output 3 2 3 11 2 5" xfId="40171" xr:uid="{797C5E8E-54A2-49B8-B1AF-DCC799F6E8D9}"/>
    <cellStyle name="Output 3 2 3 11 2 6" xfId="48124" xr:uid="{8624D510-FD2E-497C-939C-F3B7A8622B38}"/>
    <cellStyle name="Output 3 2 3 11 3" xfId="12501" xr:uid="{8DDBB638-1CE2-45D0-A796-3232CDEA66DD}"/>
    <cellStyle name="Output 3 2 3 11 4" xfId="20370" xr:uid="{AEDD9098-CD37-4B47-B58E-C8F6B670C09C}"/>
    <cellStyle name="Output 3 2 3 11 5" xfId="28365" xr:uid="{D5F60B71-C1D6-4B64-A9B4-752D72215BD9}"/>
    <cellStyle name="Output 3 2 3 11 6" xfId="36200" xr:uid="{30C0BEF8-8034-483D-881A-25F2B7D21F34}"/>
    <cellStyle name="Output 3 2 3 11 7" xfId="44161" xr:uid="{0BE5D3D1-9CDC-47DD-8200-3740682F7948}"/>
    <cellStyle name="Output 3 2 3 12" xfId="4568" xr:uid="{BD99806C-A3D4-4E9D-A124-5F277DA828FB}"/>
    <cellStyle name="Output 3 2 3 12 2" xfId="8564" xr:uid="{8DF31C5C-AF74-4E6F-A238-D91B8EAD0899}"/>
    <cellStyle name="Output 3 2 3 12 2 2" xfId="16779" xr:uid="{D0898FDE-5F16-4BCB-A76A-1022188D1ACF}"/>
    <cellStyle name="Output 3 2 3 12 2 3" xfId="24643" xr:uid="{B84A6B9B-9F8C-4061-945D-44D4F9E6402F}"/>
    <cellStyle name="Output 3 2 3 12 2 4" xfId="32623" xr:uid="{FDA503D7-551F-4F64-B725-8B59F0D9EC2F}"/>
    <cellStyle name="Output 3 2 3 12 2 5" xfId="40450" xr:uid="{16AF2627-DD5E-40D0-9934-847649F0D054}"/>
    <cellStyle name="Output 3 2 3 12 2 6" xfId="48403" xr:uid="{3E367B4F-FD63-4EFB-8875-8EFBCD423A42}"/>
    <cellStyle name="Output 3 2 3 12 3" xfId="12789" xr:uid="{AC757027-B7C4-4E7D-8E3D-47097978C484}"/>
    <cellStyle name="Output 3 2 3 12 4" xfId="20659" xr:uid="{3D68D36E-F540-4C5B-B745-6EE59F0D1435}"/>
    <cellStyle name="Output 3 2 3 12 5" xfId="28652" xr:uid="{0FDC9BD6-6220-4A9A-8A26-538A5BC705A5}"/>
    <cellStyle name="Output 3 2 3 12 6" xfId="36489" xr:uid="{87A06DE5-BBF8-4040-9C13-5B53629D9537}"/>
    <cellStyle name="Output 3 2 3 12 7" xfId="44450" xr:uid="{04AB1319-BA2C-4B93-BB44-134FFA2C09F3}"/>
    <cellStyle name="Output 3 2 3 13" xfId="5141" xr:uid="{7418055B-1786-411C-BDBC-DD7219A2DFB3}"/>
    <cellStyle name="Output 3 2 3 13 2" xfId="13356" xr:uid="{337B2BEE-428C-4268-BE39-0B9CEA8B0C23}"/>
    <cellStyle name="Output 3 2 3 13 3" xfId="21220" xr:uid="{E7B46DD6-D0F7-424D-91DB-38985D4C36E1}"/>
    <cellStyle name="Output 3 2 3 13 4" xfId="29200" xr:uid="{B80446D2-E118-4B91-9182-16E0B675D15B}"/>
    <cellStyle name="Output 3 2 3 13 5" xfId="37027" xr:uid="{49767152-105A-41BD-A4B3-289B49F001CB}"/>
    <cellStyle name="Output 3 2 3 13 6" xfId="44980" xr:uid="{30DED9A7-61D4-40C2-86A6-EA25455FFFB7}"/>
    <cellStyle name="Output 3 2 3 14" xfId="9233" xr:uid="{95FC6820-D217-449C-BA28-61C90107172A}"/>
    <cellStyle name="Output 3 2 3 15" xfId="17095" xr:uid="{5A6EA847-1397-4E06-AF13-3AB9010745C6}"/>
    <cellStyle name="Output 3 2 3 16" xfId="25112" xr:uid="{FF617819-4E8E-45D0-8F99-EB1AFB320364}"/>
    <cellStyle name="Output 3 2 3 17" xfId="32925" xr:uid="{A75D194E-0B41-4E52-9104-AC7DECC63C3B}"/>
    <cellStyle name="Output 3 2 3 18" xfId="40886" xr:uid="{51B78388-218E-4EAC-B631-BE8AFDA656BC}"/>
    <cellStyle name="Output 3 2 3 2" xfId="1434" xr:uid="{865BDDBD-1D5D-4BED-9CBC-1FE038891915}"/>
    <cellStyle name="Output 3 2 3 2 2" xfId="5543" xr:uid="{C3F6E736-94E6-4521-993D-44C5472FA571}"/>
    <cellStyle name="Output 3 2 3 2 2 2" xfId="13758" xr:uid="{8D0137E6-5671-4273-8490-66B6CC0C4ECC}"/>
    <cellStyle name="Output 3 2 3 2 2 3" xfId="21622" xr:uid="{C1E317AF-24EA-493D-91E7-2EA93C5C1FAD}"/>
    <cellStyle name="Output 3 2 3 2 2 4" xfId="29602" xr:uid="{E0580FE3-8928-4F3A-BB3B-6471D8CF7464}"/>
    <cellStyle name="Output 3 2 3 2 2 5" xfId="37429" xr:uid="{B8FCE261-3731-4393-96D6-371D2C2A6ECE}"/>
    <cellStyle name="Output 3 2 3 2 2 6" xfId="45382" xr:uid="{98C3E45D-0880-42C4-9736-36E7689D7D13}"/>
    <cellStyle name="Output 3 2 3 2 3" xfId="9663" xr:uid="{E0B88534-7C6A-4213-B0C4-8D1A8C2DDE1C}"/>
    <cellStyle name="Output 3 2 3 2 4" xfId="17525" xr:uid="{6E5AEE91-87EA-47E5-AD61-AFE79F8C5763}"/>
    <cellStyle name="Output 3 2 3 2 5" xfId="25536" xr:uid="{19FA7A46-ED3E-4D3B-800E-161F82229C94}"/>
    <cellStyle name="Output 3 2 3 2 6" xfId="33355" xr:uid="{139D1882-DD74-4538-AC9C-04660F4DD426}"/>
    <cellStyle name="Output 3 2 3 2 7" xfId="41316" xr:uid="{5039E97E-2940-4178-8BB6-1F0567A53EB5}"/>
    <cellStyle name="Output 3 2 3 3" xfId="1777" xr:uid="{EFB1B1AA-85A3-47AF-A575-0864F3BC5261}"/>
    <cellStyle name="Output 3 2 3 3 2" xfId="5862" xr:uid="{CE7A68A0-9A84-4AE1-83AF-10C6D7E6D270}"/>
    <cellStyle name="Output 3 2 3 3 2 2" xfId="14077" xr:uid="{5690C305-ABDB-4EA8-9066-EF1DBD364447}"/>
    <cellStyle name="Output 3 2 3 3 2 3" xfId="21941" xr:uid="{CF0BB7AD-E2B6-4065-89C5-75B03F3E60A3}"/>
    <cellStyle name="Output 3 2 3 3 2 4" xfId="29921" xr:uid="{8119F20B-BE5F-450F-8330-F224746AAC7A}"/>
    <cellStyle name="Output 3 2 3 3 2 5" xfId="37748" xr:uid="{9874966F-A74F-42B3-B912-A8D8AC8C9039}"/>
    <cellStyle name="Output 3 2 3 3 2 6" xfId="45701" xr:uid="{CF4392E2-0197-40ED-A3AF-94D15F76F709}"/>
    <cellStyle name="Output 3 2 3 3 3" xfId="10003" xr:uid="{32AA38C9-7F8A-4EEF-80F4-6F7E7594F962}"/>
    <cellStyle name="Output 3 2 3 3 4" xfId="17868" xr:uid="{CF568CA9-1E60-4AAE-A2B0-FDC8F28AE081}"/>
    <cellStyle name="Output 3 2 3 3 5" xfId="25876" xr:uid="{DC2444DC-EE87-4266-97F5-3D5ACFAE876C}"/>
    <cellStyle name="Output 3 2 3 3 6" xfId="33698" xr:uid="{FBFD947E-2F9A-4F9A-8DEE-1D2462362812}"/>
    <cellStyle name="Output 3 2 3 3 7" xfId="41659" xr:uid="{C2E45E05-93C9-4C0A-9566-D9F59D6B8E1F}"/>
    <cellStyle name="Output 3 2 3 4" xfId="2111" xr:uid="{6953E761-1D34-4A0D-A6DA-74F9FAE4220D}"/>
    <cellStyle name="Output 3 2 3 4 2" xfId="6185" xr:uid="{2E05F597-E169-4CEA-A38C-9A408F873CE3}"/>
    <cellStyle name="Output 3 2 3 4 2 2" xfId="14400" xr:uid="{1215B2D8-A8C5-4B28-9B8F-D583E590C2FC}"/>
    <cellStyle name="Output 3 2 3 4 2 3" xfId="22264" xr:uid="{567E710F-E7F6-4C00-BAE7-188B64CC534D}"/>
    <cellStyle name="Output 3 2 3 4 2 4" xfId="30244" xr:uid="{C0A5E735-3CB0-4575-ABC5-A110F39A63D3}"/>
    <cellStyle name="Output 3 2 3 4 2 5" xfId="38071" xr:uid="{9ADBDA16-DF8B-437A-896C-CC95DC012668}"/>
    <cellStyle name="Output 3 2 3 4 2 6" xfId="46024" xr:uid="{DA506A60-0510-4890-ABB0-2350963C6202}"/>
    <cellStyle name="Output 3 2 3 4 3" xfId="10337" xr:uid="{2272DA2A-4850-405D-BD9C-07C7FB311751}"/>
    <cellStyle name="Output 3 2 3 4 4" xfId="18202" xr:uid="{7B4354E6-6C03-41F2-ACEA-409396643135}"/>
    <cellStyle name="Output 3 2 3 4 5" xfId="26209" xr:uid="{90C86738-E6D1-4734-8F30-1948901C41E1}"/>
    <cellStyle name="Output 3 2 3 4 6" xfId="34032" xr:uid="{CCA8F134-DEBC-49E6-A820-EF0B4CE0583F}"/>
    <cellStyle name="Output 3 2 3 4 7" xfId="41993" xr:uid="{373B0911-8C8D-4F20-A906-9CE814642912}"/>
    <cellStyle name="Output 3 2 3 5" xfId="2431" xr:uid="{B6DDA1A2-E8E9-4134-A194-6B30EDAB2EB2}"/>
    <cellStyle name="Output 3 2 3 5 2" xfId="6493" xr:uid="{103BAAE6-81F7-4375-BAC2-11B07333C4C3}"/>
    <cellStyle name="Output 3 2 3 5 2 2" xfId="14708" xr:uid="{1632DE94-8C04-4D77-BC20-C64A47A44526}"/>
    <cellStyle name="Output 3 2 3 5 2 3" xfId="22572" xr:uid="{5CC17C1A-9018-451C-ACFD-6EBD2DB6BE26}"/>
    <cellStyle name="Output 3 2 3 5 2 4" xfId="30552" xr:uid="{C775E5A3-5026-447B-A524-E71D3B4B7875}"/>
    <cellStyle name="Output 3 2 3 5 2 5" xfId="38379" xr:uid="{0EA1AA66-6204-4F0C-BCF5-BE132698C448}"/>
    <cellStyle name="Output 3 2 3 5 2 6" xfId="46332" xr:uid="{6E060D6B-BE3E-40FF-B615-C2C7F9CE5B6E}"/>
    <cellStyle name="Output 3 2 3 5 3" xfId="10657" xr:uid="{8296BA10-735B-4281-9E2A-FF6629395229}"/>
    <cellStyle name="Output 3 2 3 5 4" xfId="18522" xr:uid="{D0DE8DEB-C522-442A-9C65-22810C6C8517}"/>
    <cellStyle name="Output 3 2 3 5 5" xfId="26526" xr:uid="{5F120629-21AD-4EDF-9068-090EB6EB2EC7}"/>
    <cellStyle name="Output 3 2 3 5 6" xfId="34352" xr:uid="{28C8AA02-BB1D-4620-9DFD-E46C417654F3}"/>
    <cellStyle name="Output 3 2 3 5 7" xfId="42313" xr:uid="{9C5A57CF-6A89-41D7-9198-372508A25E2C}"/>
    <cellStyle name="Output 3 2 3 6" xfId="2759" xr:uid="{6AE7EBAC-9D44-439E-963C-CCCE172ED49A}"/>
    <cellStyle name="Output 3 2 3 6 2" xfId="6809" xr:uid="{E5C78758-CBBF-4CFE-870B-EDD678903F92}"/>
    <cellStyle name="Output 3 2 3 6 2 2" xfId="15024" xr:uid="{16045312-050D-4F69-8C88-96DA5A059327}"/>
    <cellStyle name="Output 3 2 3 6 2 3" xfId="22888" xr:uid="{07B8912D-0524-4937-A06D-BE2BA5B8EDD3}"/>
    <cellStyle name="Output 3 2 3 6 2 4" xfId="30868" xr:uid="{53920D17-868D-4D6F-B1F8-0EFF51B287B0}"/>
    <cellStyle name="Output 3 2 3 6 2 5" xfId="38695" xr:uid="{41B3ABED-C9DB-44E9-947A-974EC704C339}"/>
    <cellStyle name="Output 3 2 3 6 2 6" xfId="46648" xr:uid="{135323F8-D4FF-4E6F-9897-DA644D5BF059}"/>
    <cellStyle name="Output 3 2 3 6 3" xfId="10985" xr:uid="{91171867-644A-4A2B-887B-73AFC615B821}"/>
    <cellStyle name="Output 3 2 3 6 4" xfId="18850" xr:uid="{D226DD51-5107-4F6E-A5C6-F732D82DA1B2}"/>
    <cellStyle name="Output 3 2 3 6 5" xfId="26853" xr:uid="{A8AD3C67-5014-409F-9A58-CED7005BC32A}"/>
    <cellStyle name="Output 3 2 3 6 6" xfId="34680" xr:uid="{FEF5B8BA-5F32-48CE-ABC1-6B4CF0B1822C}"/>
    <cellStyle name="Output 3 2 3 6 7" xfId="42641" xr:uid="{095D5C29-140E-4A9E-9BA6-BE38D99AB501}"/>
    <cellStyle name="Output 3 2 3 7" xfId="3073" xr:uid="{E933BCAD-53E7-4A47-B480-6DED4865322E}"/>
    <cellStyle name="Output 3 2 3 7 2" xfId="7112" xr:uid="{B7D1E0F3-ACED-4E47-A81D-4D694F687AC0}"/>
    <cellStyle name="Output 3 2 3 7 2 2" xfId="15327" xr:uid="{DA33E992-C1C8-4631-ACA6-589484A1A410}"/>
    <cellStyle name="Output 3 2 3 7 2 3" xfId="23191" xr:uid="{655BD1FA-EDD6-4DA9-8E31-87562B827F61}"/>
    <cellStyle name="Output 3 2 3 7 2 4" xfId="31171" xr:uid="{8383CA12-C18C-4FF9-8757-42D9BF565531}"/>
    <cellStyle name="Output 3 2 3 7 2 5" xfId="38998" xr:uid="{9068EEF2-9632-46D8-A523-36AA6872D191}"/>
    <cellStyle name="Output 3 2 3 7 2 6" xfId="46951" xr:uid="{29978FC7-9BBA-489A-A790-EE7A913B0429}"/>
    <cellStyle name="Output 3 2 3 7 3" xfId="11298" xr:uid="{0ADD8EF3-4865-4F02-8C7A-218B1E39BA85}"/>
    <cellStyle name="Output 3 2 3 7 4" xfId="19164" xr:uid="{F25B6E5A-6ADD-438F-AB01-1CB104A37205}"/>
    <cellStyle name="Output 3 2 3 7 5" xfId="27164" xr:uid="{CA16124B-6162-4B45-A0EA-1A7E7B224950}"/>
    <cellStyle name="Output 3 2 3 7 6" xfId="34994" xr:uid="{68152507-03DA-406C-BE11-D2CC3A658F78}"/>
    <cellStyle name="Output 3 2 3 7 7" xfId="42955" xr:uid="{60D66CD8-6B11-4D39-99D7-705E581DFC84}"/>
    <cellStyle name="Output 3 2 3 8" xfId="3391" xr:uid="{CFAA0B73-A696-43C4-83F6-5CA94E60434F}"/>
    <cellStyle name="Output 3 2 3 8 2" xfId="7419" xr:uid="{C77EBA51-05C1-4A1E-AA65-A2202C0F7B08}"/>
    <cellStyle name="Output 3 2 3 8 2 2" xfId="15634" xr:uid="{0D18D841-1BC0-4969-B946-8D0BF2107F4A}"/>
    <cellStyle name="Output 3 2 3 8 2 3" xfId="23498" xr:uid="{6939BB15-80C3-4D16-ABF5-5859CF8982D0}"/>
    <cellStyle name="Output 3 2 3 8 2 4" xfId="31478" xr:uid="{2C7AD445-3BB0-4F0C-AA56-D7B2EA1D9A7C}"/>
    <cellStyle name="Output 3 2 3 8 2 5" xfId="39305" xr:uid="{0F1CDBD0-D83B-4BE8-8921-C638ADC5D631}"/>
    <cellStyle name="Output 3 2 3 8 2 6" xfId="47258" xr:uid="{12B81B17-7C90-4679-9807-56974EC3471E}"/>
    <cellStyle name="Output 3 2 3 8 3" xfId="11615" xr:uid="{B8587777-979A-415B-B897-B35397672E02}"/>
    <cellStyle name="Output 3 2 3 8 4" xfId="19482" xr:uid="{6BC19B7B-2635-44A3-861C-C75F73914CCE}"/>
    <cellStyle name="Output 3 2 3 8 5" xfId="27482" xr:uid="{8A9FCDDA-A14A-4061-AA91-8455151153E5}"/>
    <cellStyle name="Output 3 2 3 8 6" xfId="35312" xr:uid="{897FF659-48DE-4FE5-8201-F93D0C068B44}"/>
    <cellStyle name="Output 3 2 3 8 7" xfId="43273" xr:uid="{39116440-AA7F-4CE3-AAC9-4D6AF62975D2}"/>
    <cellStyle name="Output 3 2 3 9" xfId="3686" xr:uid="{31884A97-B78D-4404-ABF3-8346AF4EB130}"/>
    <cellStyle name="Output 3 2 3 9 2" xfId="7714" xr:uid="{6D33A792-6EFE-4539-8F52-2EDFD71DFB76}"/>
    <cellStyle name="Output 3 2 3 9 2 2" xfId="15929" xr:uid="{3639A96C-DBC9-49E6-A704-E85D8215E662}"/>
    <cellStyle name="Output 3 2 3 9 2 3" xfId="23793" xr:uid="{DFA5E1E7-E357-409A-874E-BA5873A30FA2}"/>
    <cellStyle name="Output 3 2 3 9 2 4" xfId="31773" xr:uid="{6D1B9DC5-FF2E-4BBB-A001-2E7F343916F4}"/>
    <cellStyle name="Output 3 2 3 9 2 5" xfId="39600" xr:uid="{D7A1D425-2F75-423B-BD82-160E1FD01157}"/>
    <cellStyle name="Output 3 2 3 9 2 6" xfId="47553" xr:uid="{432E794E-5682-4439-B3A5-0F81BA076F3A}"/>
    <cellStyle name="Output 3 2 3 9 3" xfId="11910" xr:uid="{BD2D1787-E4EB-4694-933D-52CA55F21D65}"/>
    <cellStyle name="Output 3 2 3 9 4" xfId="19777" xr:uid="{FBE881C6-D9B8-4BDC-AC42-9EB345B30C3B}"/>
    <cellStyle name="Output 3 2 3 9 5" xfId="27777" xr:uid="{18ABA6AF-1B54-4F5A-9A8D-E1762841D121}"/>
    <cellStyle name="Output 3 2 3 9 6" xfId="35607" xr:uid="{D49D1CA5-ACAB-42F3-ADCD-FFF49547BC2B}"/>
    <cellStyle name="Output 3 2 3 9 7" xfId="43568" xr:uid="{54D7FC84-862F-4B32-A39B-E5E0D0E1B095}"/>
    <cellStyle name="Output 3 2 4" xfId="1046" xr:uid="{266427AE-9D40-41FC-9D1E-4ADB6D2502E0}"/>
    <cellStyle name="Output 3 2 4 10" xfId="4024" xr:uid="{FA594623-60CB-4068-B359-00D62A17E5B0}"/>
    <cellStyle name="Output 3 2 4 10 2" xfId="8039" xr:uid="{931CB36E-A9DC-4684-9BFF-6ABE9DE20E24}"/>
    <cellStyle name="Output 3 2 4 10 2 2" xfId="16254" xr:uid="{90DD26BB-BB5D-44EE-AD11-D40BFEB5405D}"/>
    <cellStyle name="Output 3 2 4 10 2 3" xfId="24118" xr:uid="{7AE7BA4A-37E1-4DB9-BB61-76B67A8CAD1E}"/>
    <cellStyle name="Output 3 2 4 10 2 4" xfId="32098" xr:uid="{1E738020-9E1C-4156-999D-463E8CA82D03}"/>
    <cellStyle name="Output 3 2 4 10 2 5" xfId="39925" xr:uid="{ADA7A98C-CF99-49CE-AA52-FF4B6149F65B}"/>
    <cellStyle name="Output 3 2 4 10 2 6" xfId="47878" xr:uid="{80C242DE-3309-444F-8C5A-CA933F399177}"/>
    <cellStyle name="Output 3 2 4 10 3" xfId="12246" xr:uid="{58B2AAA0-877E-4184-B1AF-5C31F06062D8}"/>
    <cellStyle name="Output 3 2 4 10 4" xfId="20115" xr:uid="{146C9CFF-25A1-4C2A-8BDC-78C838887426}"/>
    <cellStyle name="Output 3 2 4 10 5" xfId="28111" xr:uid="{D42667AF-2052-4734-96CD-7A86CA26529C}"/>
    <cellStyle name="Output 3 2 4 10 6" xfId="35945" xr:uid="{F1A94693-A290-49AD-AA45-4788172FAB16}"/>
    <cellStyle name="Output 3 2 4 10 7" xfId="43906" xr:uid="{59BB087A-336D-42C1-A8CE-C8F0035B95B1}"/>
    <cellStyle name="Output 3 2 4 11" xfId="4319" xr:uid="{481176CA-F835-49DC-A05D-A4ED3AFDE7F1}"/>
    <cellStyle name="Output 3 2 4 11 2" xfId="8325" xr:uid="{3336296F-33BA-46A6-9DB3-61D49B0CB249}"/>
    <cellStyle name="Output 3 2 4 11 2 2" xfId="16540" xr:uid="{A865FD85-559C-47B5-869C-CE2910E2A559}"/>
    <cellStyle name="Output 3 2 4 11 2 3" xfId="24404" xr:uid="{F6732A63-9CFB-42EF-B2DB-F2A4D8C2BB52}"/>
    <cellStyle name="Output 3 2 4 11 2 4" xfId="32384" xr:uid="{C31275F1-4DBE-4B60-8FC7-7C7921B5BC05}"/>
    <cellStyle name="Output 3 2 4 11 2 5" xfId="40211" xr:uid="{894EE2CD-1CA1-4BFE-B1ED-320BD9255D6B}"/>
    <cellStyle name="Output 3 2 4 11 2 6" xfId="48164" xr:uid="{7F41312B-4304-440D-A90E-2B89D50084A7}"/>
    <cellStyle name="Output 3 2 4 11 3" xfId="12541" xr:uid="{EB0C5C6B-FD4F-4479-855B-0C2D8EF7BAE5}"/>
    <cellStyle name="Output 3 2 4 11 4" xfId="20410" xr:uid="{BCA426CC-47AB-4E54-BCC0-63B103942F23}"/>
    <cellStyle name="Output 3 2 4 11 5" xfId="28405" xr:uid="{785FC56F-056D-4339-8830-1C9F971CE909}"/>
    <cellStyle name="Output 3 2 4 11 6" xfId="36240" xr:uid="{B18A5D7E-07F4-479D-92BC-CA9B45B0227F}"/>
    <cellStyle name="Output 3 2 4 11 7" xfId="44201" xr:uid="{A08C83AD-E619-45E8-9DD4-6974A49A52E0}"/>
    <cellStyle name="Output 3 2 4 12" xfId="4610" xr:uid="{F6B1DEBA-C22C-4B08-867B-4AEC92C09C86}"/>
    <cellStyle name="Output 3 2 4 12 2" xfId="8604" xr:uid="{40FD03D4-3295-4CC1-8504-A07BF14E7024}"/>
    <cellStyle name="Output 3 2 4 12 2 2" xfId="16819" xr:uid="{A6C5404A-E049-4052-8DB7-B526F41DEEDB}"/>
    <cellStyle name="Output 3 2 4 12 2 3" xfId="24683" xr:uid="{766C6CDA-1160-4E20-A0BA-6F017C182F0F}"/>
    <cellStyle name="Output 3 2 4 12 2 4" xfId="32663" xr:uid="{4C0F601F-072F-4930-A4F5-5CA42B9AEB0E}"/>
    <cellStyle name="Output 3 2 4 12 2 5" xfId="40490" xr:uid="{068DC4D5-6581-4B2D-862B-72F03F07E0B5}"/>
    <cellStyle name="Output 3 2 4 12 2 6" xfId="48443" xr:uid="{5B26FC35-22F7-4FA0-80E5-A6AEF3095E4F}"/>
    <cellStyle name="Output 3 2 4 12 3" xfId="12831" xr:uid="{D94B1367-6593-4E90-A043-F55D227AECEE}"/>
    <cellStyle name="Output 3 2 4 12 4" xfId="20701" xr:uid="{9728BAAF-F035-4B64-98B4-D53FAD5697E3}"/>
    <cellStyle name="Output 3 2 4 12 5" xfId="28694" xr:uid="{5FD44DCF-B288-41E2-9E9A-F99C54154829}"/>
    <cellStyle name="Output 3 2 4 12 6" xfId="36531" xr:uid="{22F4E3A0-0A59-48B1-B4A1-339D23F7C690}"/>
    <cellStyle name="Output 3 2 4 12 7" xfId="44492" xr:uid="{848C1903-3595-4F8D-A980-AA4CC9FAFB01}"/>
    <cellStyle name="Output 3 2 4 13" xfId="5181" xr:uid="{1EE3BE94-E7EC-497F-9A0F-AD3E4842CC46}"/>
    <cellStyle name="Output 3 2 4 13 2" xfId="13396" xr:uid="{6D6BC8AB-B83A-4777-A447-E6ECE9C1EF3A}"/>
    <cellStyle name="Output 3 2 4 13 3" xfId="21260" xr:uid="{CE0C7EDF-1114-4883-A565-0270FFF275D1}"/>
    <cellStyle name="Output 3 2 4 13 4" xfId="29240" xr:uid="{6D0DAAF1-F393-4CB0-AB8F-D2C2663CFA55}"/>
    <cellStyle name="Output 3 2 4 13 5" xfId="37067" xr:uid="{8E04F1B8-6086-4460-A8AC-F7FBC82534F6}"/>
    <cellStyle name="Output 3 2 4 13 6" xfId="45020" xr:uid="{A182886C-4A6E-46CB-A3FF-839E512C3E5B}"/>
    <cellStyle name="Output 3 2 4 14" xfId="9275" xr:uid="{0C0179BD-26BD-42BF-8ACD-F67C9DFD8CA0}"/>
    <cellStyle name="Output 3 2 4 15" xfId="17137" xr:uid="{5B70610F-0FC7-4CD3-B7C8-38DA41DBFD2B}"/>
    <cellStyle name="Output 3 2 4 16" xfId="25154" xr:uid="{10CFE327-74FB-484D-B455-2AC2E28B1985}"/>
    <cellStyle name="Output 3 2 4 17" xfId="32967" xr:uid="{855D66D4-290A-4A98-BAAE-14BC951DC283}"/>
    <cellStyle name="Output 3 2 4 18" xfId="40928" xr:uid="{2FADFF89-329C-4ABE-B331-A528D29DAFB5}"/>
    <cellStyle name="Output 3 2 4 2" xfId="1476" xr:uid="{CE54E9F8-EE58-4E18-AF80-1A723CEFDC9C}"/>
    <cellStyle name="Output 3 2 4 2 2" xfId="5583" xr:uid="{64838106-35EC-47C2-BF2B-79B859CF1EEF}"/>
    <cellStyle name="Output 3 2 4 2 2 2" xfId="13798" xr:uid="{A195CD7D-4B83-4CC6-AA93-F0FD3D444B14}"/>
    <cellStyle name="Output 3 2 4 2 2 3" xfId="21662" xr:uid="{BA00C7A3-B1B0-48E2-ADD4-25C523E69E4D}"/>
    <cellStyle name="Output 3 2 4 2 2 4" xfId="29642" xr:uid="{9FCCB52B-B50A-451C-B851-BF372D1733CC}"/>
    <cellStyle name="Output 3 2 4 2 2 5" xfId="37469" xr:uid="{68A97C0A-C5AA-49DB-A803-6991A4C630DD}"/>
    <cellStyle name="Output 3 2 4 2 2 6" xfId="45422" xr:uid="{70C7B4E0-7286-4DFB-8E29-A52662B1E526}"/>
    <cellStyle name="Output 3 2 4 2 3" xfId="9705" xr:uid="{F9BBA290-92C8-4E0F-9395-1665ACAE3F8B}"/>
    <cellStyle name="Output 3 2 4 2 4" xfId="17567" xr:uid="{716588EE-4DB8-45D8-A514-36B717CF9253}"/>
    <cellStyle name="Output 3 2 4 2 5" xfId="25578" xr:uid="{5D9522BA-4D22-495A-A614-EA16B7F76B57}"/>
    <cellStyle name="Output 3 2 4 2 6" xfId="33397" xr:uid="{5D564F64-0A84-4FFC-AFE6-E256FD44B3DA}"/>
    <cellStyle name="Output 3 2 4 2 7" xfId="41358" xr:uid="{4728F55C-E862-4172-9807-A92290069902}"/>
    <cellStyle name="Output 3 2 4 3" xfId="1819" xr:uid="{C8EABA66-B943-49B9-BEB9-E01F8D3301D4}"/>
    <cellStyle name="Output 3 2 4 3 2" xfId="5902" xr:uid="{177A06F7-6F4A-45B4-B92A-75329F2BFBE7}"/>
    <cellStyle name="Output 3 2 4 3 2 2" xfId="14117" xr:uid="{4CBF284C-5574-49A4-8AC8-5AA19B3CE058}"/>
    <cellStyle name="Output 3 2 4 3 2 3" xfId="21981" xr:uid="{033783D0-223C-4628-AC88-DEFBDE4531AD}"/>
    <cellStyle name="Output 3 2 4 3 2 4" xfId="29961" xr:uid="{62098519-6F23-433B-B7E9-4A05FF6A2CE0}"/>
    <cellStyle name="Output 3 2 4 3 2 5" xfId="37788" xr:uid="{9C5234BA-88AC-48E8-9BA6-FAA0E76D1A1E}"/>
    <cellStyle name="Output 3 2 4 3 2 6" xfId="45741" xr:uid="{0551E36A-512A-49A8-8248-290ED0D78E63}"/>
    <cellStyle name="Output 3 2 4 3 3" xfId="10045" xr:uid="{3FBCD701-6DA8-462C-B3B8-697A93A065BD}"/>
    <cellStyle name="Output 3 2 4 3 4" xfId="17910" xr:uid="{6F29A76C-977B-41C8-859F-2E2F929E5519}"/>
    <cellStyle name="Output 3 2 4 3 5" xfId="25917" xr:uid="{64F7CC05-BD9F-416E-81B7-86889056C486}"/>
    <cellStyle name="Output 3 2 4 3 6" xfId="33740" xr:uid="{EE3B2924-18CD-4CCF-BB75-2957E04EF9D5}"/>
    <cellStyle name="Output 3 2 4 3 7" xfId="41701" xr:uid="{57D5C735-97F1-4284-9AC8-E5D8B5209D6E}"/>
    <cellStyle name="Output 3 2 4 4" xfId="2153" xr:uid="{865F6FE1-9231-45EA-B3DC-5B2B9396F397}"/>
    <cellStyle name="Output 3 2 4 4 2" xfId="6227" xr:uid="{06EEE477-AD83-4D36-893D-A1301EE6938A}"/>
    <cellStyle name="Output 3 2 4 4 2 2" xfId="14442" xr:uid="{012B4DE8-2243-42DF-8E54-CC9B3A6EB7FC}"/>
    <cellStyle name="Output 3 2 4 4 2 3" xfId="22306" xr:uid="{BC7C580F-AB99-4C05-B975-1460D3992DF6}"/>
    <cellStyle name="Output 3 2 4 4 2 4" xfId="30286" xr:uid="{159D87EF-CC90-4605-BCD9-60190EDE6C77}"/>
    <cellStyle name="Output 3 2 4 4 2 5" xfId="38113" xr:uid="{58B8F62E-8397-4392-B3DF-69779D8659EF}"/>
    <cellStyle name="Output 3 2 4 4 2 6" xfId="46066" xr:uid="{46487F8B-BE58-4666-B467-8BB005A6AECF}"/>
    <cellStyle name="Output 3 2 4 4 3" xfId="10379" xr:uid="{48061370-C6A8-4BDF-8A28-FF0E47D67543}"/>
    <cellStyle name="Output 3 2 4 4 4" xfId="18244" xr:uid="{19F6DEF3-E5A1-4581-B6D4-745A62975AC0}"/>
    <cellStyle name="Output 3 2 4 4 5" xfId="26251" xr:uid="{0D8CF09D-3899-4252-BEE2-784720CAFDEE}"/>
    <cellStyle name="Output 3 2 4 4 6" xfId="34074" xr:uid="{0BB31F82-ECDF-451C-8F44-D7C89A972A52}"/>
    <cellStyle name="Output 3 2 4 4 7" xfId="42035" xr:uid="{FB17AC56-4FF0-4088-85B3-BCD57F3D1456}"/>
    <cellStyle name="Output 3 2 4 5" xfId="2473" xr:uid="{6A98ABF7-E141-4223-8A33-0E53F0C48FC1}"/>
    <cellStyle name="Output 3 2 4 5 2" xfId="6533" xr:uid="{3BE1691B-BE01-4C71-AFDB-79F219C9D1F6}"/>
    <cellStyle name="Output 3 2 4 5 2 2" xfId="14748" xr:uid="{DEB5A56A-B6CD-4C65-863A-726BEDE9A847}"/>
    <cellStyle name="Output 3 2 4 5 2 3" xfId="22612" xr:uid="{2766D5A0-9CB1-49C8-9B47-B694162B1A93}"/>
    <cellStyle name="Output 3 2 4 5 2 4" xfId="30592" xr:uid="{5A08679A-3B8A-43FA-93DA-BA5DF8955F22}"/>
    <cellStyle name="Output 3 2 4 5 2 5" xfId="38419" xr:uid="{0F6D8950-DF17-4DE0-A223-0B28DCEFA0E8}"/>
    <cellStyle name="Output 3 2 4 5 2 6" xfId="46372" xr:uid="{11EC190A-C047-44A5-8073-86C827DD9921}"/>
    <cellStyle name="Output 3 2 4 5 3" xfId="10699" xr:uid="{E8C28BC7-7204-41DC-91F2-EF9F0678D44E}"/>
    <cellStyle name="Output 3 2 4 5 4" xfId="18564" xr:uid="{7BD8136E-BE11-4817-AE37-15776E9303A1}"/>
    <cellStyle name="Output 3 2 4 5 5" xfId="26567" xr:uid="{7B573C93-F255-4A70-BFB4-88A35C393365}"/>
    <cellStyle name="Output 3 2 4 5 6" xfId="34394" xr:uid="{9497AAA7-9DF3-4858-814D-84C1EFF7F83A}"/>
    <cellStyle name="Output 3 2 4 5 7" xfId="42355" xr:uid="{C3FC33CA-74D8-463D-A79E-BC1C1A603D53}"/>
    <cellStyle name="Output 3 2 4 6" xfId="2801" xr:uid="{8DB8069B-7592-4F72-8052-5CB14FFEE77B}"/>
    <cellStyle name="Output 3 2 4 6 2" xfId="6851" xr:uid="{17A341B5-64F6-4D34-9E44-6EAF7FD0F635}"/>
    <cellStyle name="Output 3 2 4 6 2 2" xfId="15066" xr:uid="{7EBE47E0-0130-486D-B24C-5116E4770F05}"/>
    <cellStyle name="Output 3 2 4 6 2 3" xfId="22930" xr:uid="{A7664B90-558A-4120-867F-5866FA70EA25}"/>
    <cellStyle name="Output 3 2 4 6 2 4" xfId="30910" xr:uid="{72569EDC-380B-4CDF-82A7-2BC33F50CE09}"/>
    <cellStyle name="Output 3 2 4 6 2 5" xfId="38737" xr:uid="{C43C61AC-857E-4A02-B001-08EA2F638D52}"/>
    <cellStyle name="Output 3 2 4 6 2 6" xfId="46690" xr:uid="{3EC1FE95-2CB9-4F62-AE6A-35F09A1E7A45}"/>
    <cellStyle name="Output 3 2 4 6 3" xfId="11027" xr:uid="{A6194E83-8D6F-4930-B80D-591CAB7497CB}"/>
    <cellStyle name="Output 3 2 4 6 4" xfId="18892" xr:uid="{DA0A81E1-132D-40AC-8D05-F7F8679F4092}"/>
    <cellStyle name="Output 3 2 4 6 5" xfId="26895" xr:uid="{877336C5-D389-49E1-9A63-FA01A5949042}"/>
    <cellStyle name="Output 3 2 4 6 6" xfId="34722" xr:uid="{1859CBE1-0928-450E-A761-5EC7928B3427}"/>
    <cellStyle name="Output 3 2 4 6 7" xfId="42683" xr:uid="{1313FAA9-EB19-4A8F-9C95-DD2C9C7C5CED}"/>
    <cellStyle name="Output 3 2 4 7" xfId="3115" xr:uid="{0043E8C9-9C4F-41EA-AF37-A25721A74806}"/>
    <cellStyle name="Output 3 2 4 7 2" xfId="7152" xr:uid="{D21AC6C9-9941-49FC-9E93-0E7EE61131CC}"/>
    <cellStyle name="Output 3 2 4 7 2 2" xfId="15367" xr:uid="{F39B5287-9B04-4727-9464-B584DA7ECCB2}"/>
    <cellStyle name="Output 3 2 4 7 2 3" xfId="23231" xr:uid="{B2D041BA-74D1-462C-90D8-9A48796861CE}"/>
    <cellStyle name="Output 3 2 4 7 2 4" xfId="31211" xr:uid="{E1992B0B-ADF9-47F0-AFBC-02913E61A3DE}"/>
    <cellStyle name="Output 3 2 4 7 2 5" xfId="39038" xr:uid="{D66441E3-B62F-4CF6-A38B-80B918D79CFA}"/>
    <cellStyle name="Output 3 2 4 7 2 6" xfId="46991" xr:uid="{ABECA5A7-5B16-4DDB-AB30-B857C6AC77EF}"/>
    <cellStyle name="Output 3 2 4 7 3" xfId="11339" xr:uid="{E4E81805-ED1E-47B5-8013-D01580386575}"/>
    <cellStyle name="Output 3 2 4 7 4" xfId="19206" xr:uid="{EB4DFE13-3A4D-482F-B40C-1284875E8C6A}"/>
    <cellStyle name="Output 3 2 4 7 5" xfId="27206" xr:uid="{601ACD2E-CD5B-438C-BA65-35C3FF2E1EBD}"/>
    <cellStyle name="Output 3 2 4 7 6" xfId="35036" xr:uid="{AF750039-904B-4A74-8171-2F2A862D3E8D}"/>
    <cellStyle name="Output 3 2 4 7 7" xfId="42997" xr:uid="{D830C9F0-AC22-4BC9-901C-A8AA6CF5DB1D}"/>
    <cellStyle name="Output 3 2 4 8" xfId="3431" xr:uid="{338A0BE3-B67F-48B2-840E-EB90C06389BB}"/>
    <cellStyle name="Output 3 2 4 8 2" xfId="7459" xr:uid="{30856355-BB8D-477C-8408-5F29667BDCD0}"/>
    <cellStyle name="Output 3 2 4 8 2 2" xfId="15674" xr:uid="{2E7C9808-9FA5-4EA1-BFCB-D13181595301}"/>
    <cellStyle name="Output 3 2 4 8 2 3" xfId="23538" xr:uid="{D61D768B-9BD5-49A6-B7D3-133F31BE1E9A}"/>
    <cellStyle name="Output 3 2 4 8 2 4" xfId="31518" xr:uid="{9BA266A7-6D71-4B62-AD77-23F6843F2916}"/>
    <cellStyle name="Output 3 2 4 8 2 5" xfId="39345" xr:uid="{64792F23-2C6F-4628-A54F-AA9B3BCA657A}"/>
    <cellStyle name="Output 3 2 4 8 2 6" xfId="47298" xr:uid="{8E787775-C171-419C-9192-990AB7E32A49}"/>
    <cellStyle name="Output 3 2 4 8 3" xfId="11655" xr:uid="{889DE173-ACBF-40C9-8DAE-5FD1FAD7F99B}"/>
    <cellStyle name="Output 3 2 4 8 4" xfId="19522" xr:uid="{D30C2765-53E0-4436-A55B-AB87B6F72DF4}"/>
    <cellStyle name="Output 3 2 4 8 5" xfId="27522" xr:uid="{0E00B44E-F69B-4760-B7A7-F7B38954DBB4}"/>
    <cellStyle name="Output 3 2 4 8 6" xfId="35352" xr:uid="{E984D13E-96F3-4F7C-A1CB-DFA807788B72}"/>
    <cellStyle name="Output 3 2 4 8 7" xfId="43313" xr:uid="{3EB92B5D-7ADF-4F16-9801-29ABD5B15C7B}"/>
    <cellStyle name="Output 3 2 4 9" xfId="3726" xr:uid="{5669C4AE-AE19-4A24-A808-6E77ABC13FCF}"/>
    <cellStyle name="Output 3 2 4 9 2" xfId="7754" xr:uid="{B48CA5AC-0924-41F6-932D-8C57F7581AB3}"/>
    <cellStyle name="Output 3 2 4 9 2 2" xfId="15969" xr:uid="{36B03EA5-63E7-44C5-9AA6-72DC5E3B7E72}"/>
    <cellStyle name="Output 3 2 4 9 2 3" xfId="23833" xr:uid="{7E5CC5BB-CC23-4B2C-A7CD-1B9F3E1F31E4}"/>
    <cellStyle name="Output 3 2 4 9 2 4" xfId="31813" xr:uid="{B9F42D46-513F-4A7B-9713-90D0536BA1D4}"/>
    <cellStyle name="Output 3 2 4 9 2 5" xfId="39640" xr:uid="{DEDFF793-751E-468B-870F-439FEF5B72D2}"/>
    <cellStyle name="Output 3 2 4 9 2 6" xfId="47593" xr:uid="{C081CCA4-5868-4A01-A4BD-182AFFDEABD8}"/>
    <cellStyle name="Output 3 2 4 9 3" xfId="11950" xr:uid="{07D5757C-C858-44DB-8123-C820BB1D727F}"/>
    <cellStyle name="Output 3 2 4 9 4" xfId="19817" xr:uid="{A1356789-DC11-451C-86E0-996189A3D414}"/>
    <cellStyle name="Output 3 2 4 9 5" xfId="27817" xr:uid="{F449CD99-6E8F-443F-BC0B-60E9013F1C87}"/>
    <cellStyle name="Output 3 2 4 9 6" xfId="35647" xr:uid="{06A58D86-3F5B-4387-AEAC-D5D9D9BC01C6}"/>
    <cellStyle name="Output 3 2 4 9 7" xfId="43608" xr:uid="{C67E4163-329A-4219-BB43-0106E8E95629}"/>
    <cellStyle name="Output 3 2 5" xfId="1087" xr:uid="{73FBECF9-45FE-4A38-A967-C54B126D2476}"/>
    <cellStyle name="Output 3 2 5 10" xfId="4065" xr:uid="{C29EC8F9-AC4C-49A8-924B-173CDEE680FA}"/>
    <cellStyle name="Output 3 2 5 10 2" xfId="8078" xr:uid="{537A1C02-D069-40C2-B13B-F566D61B120C}"/>
    <cellStyle name="Output 3 2 5 10 2 2" xfId="16293" xr:uid="{308D7D9B-9707-4D75-AF35-AE2CEBE3855C}"/>
    <cellStyle name="Output 3 2 5 10 2 3" xfId="24157" xr:uid="{2B9B46ED-3AF6-4189-9CDE-2F2F4B9076AA}"/>
    <cellStyle name="Output 3 2 5 10 2 4" xfId="32137" xr:uid="{E81619EE-1397-41EC-9BB7-E5AF264B2BC4}"/>
    <cellStyle name="Output 3 2 5 10 2 5" xfId="39964" xr:uid="{715B0F25-36D8-4593-9F24-D6CA16E8D605}"/>
    <cellStyle name="Output 3 2 5 10 2 6" xfId="47917" xr:uid="{235FE136-62E6-4C96-8A68-4E491AFF84D4}"/>
    <cellStyle name="Output 3 2 5 10 3" xfId="12287" xr:uid="{EE80A2AE-567E-4D27-A8F3-94724C588830}"/>
    <cellStyle name="Output 3 2 5 10 4" xfId="20156" xr:uid="{C284838A-6297-4B1B-853F-81857E98201D}"/>
    <cellStyle name="Output 3 2 5 10 5" xfId="28152" xr:uid="{6FE721D3-CDD6-4421-90C1-2B6FD11C128B}"/>
    <cellStyle name="Output 3 2 5 10 6" xfId="35986" xr:uid="{21B3F0DA-13C1-4593-84B0-96A1FEFDD374}"/>
    <cellStyle name="Output 3 2 5 10 7" xfId="43947" xr:uid="{7FA0D9DB-F749-454D-93BE-5330CB5CC426}"/>
    <cellStyle name="Output 3 2 5 11" xfId="4358" xr:uid="{95BC97BD-9530-4D35-AEFC-14CE86064F16}"/>
    <cellStyle name="Output 3 2 5 11 2" xfId="8364" xr:uid="{2E313635-8BE8-4089-A5D0-EFF3C1C83A9D}"/>
    <cellStyle name="Output 3 2 5 11 2 2" xfId="16579" xr:uid="{18436108-163B-4697-8F9C-14E70F07BB06}"/>
    <cellStyle name="Output 3 2 5 11 2 3" xfId="24443" xr:uid="{F9A9B721-9923-4532-AC50-3412BABF96A5}"/>
    <cellStyle name="Output 3 2 5 11 2 4" xfId="32423" xr:uid="{5FF34124-22F9-45F9-8FA0-F65E3B32D344}"/>
    <cellStyle name="Output 3 2 5 11 2 5" xfId="40250" xr:uid="{04816058-38C9-4853-A23C-A80FF92F0BE7}"/>
    <cellStyle name="Output 3 2 5 11 2 6" xfId="48203" xr:uid="{AE2B7A21-D800-48A7-B3F3-31BD524C38F5}"/>
    <cellStyle name="Output 3 2 5 11 3" xfId="12580" xr:uid="{FDEE5CDF-42C2-4333-AB17-69247BC576AF}"/>
    <cellStyle name="Output 3 2 5 11 4" xfId="20449" xr:uid="{24BB5019-DAEE-4739-999A-3FC52EEDA4AA}"/>
    <cellStyle name="Output 3 2 5 11 5" xfId="28444" xr:uid="{A3ADDCAD-F76A-457B-A26B-D14F6623BB65}"/>
    <cellStyle name="Output 3 2 5 11 6" xfId="36279" xr:uid="{6613A196-2954-4C57-B39C-E0C4726D3112}"/>
    <cellStyle name="Output 3 2 5 11 7" xfId="44240" xr:uid="{ECE441D8-BEE6-4453-8139-8E2ECE88D47C}"/>
    <cellStyle name="Output 3 2 5 12" xfId="4651" xr:uid="{3DE0809C-AD29-4841-968C-0D612CCBE4A0}"/>
    <cellStyle name="Output 3 2 5 12 2" xfId="8643" xr:uid="{84F51F16-F6F5-4AE4-A366-A34AAD3CA17E}"/>
    <cellStyle name="Output 3 2 5 12 2 2" xfId="16858" xr:uid="{776041AB-921C-431E-87FE-2F1A59CA1405}"/>
    <cellStyle name="Output 3 2 5 12 2 3" xfId="24722" xr:uid="{B3A35310-84C1-4016-AB74-C9A8AA5A6D69}"/>
    <cellStyle name="Output 3 2 5 12 2 4" xfId="32702" xr:uid="{BC302E5E-4E63-4CB0-8364-85277F360F98}"/>
    <cellStyle name="Output 3 2 5 12 2 5" xfId="40529" xr:uid="{0BE01243-2B30-4683-834C-176206A26406}"/>
    <cellStyle name="Output 3 2 5 12 2 6" xfId="48482" xr:uid="{B62B52CE-7CB6-482C-A04F-984979128A3B}"/>
    <cellStyle name="Output 3 2 5 12 3" xfId="12872" xr:uid="{B8DEBC87-EF38-45C8-B2B1-5485B318D449}"/>
    <cellStyle name="Output 3 2 5 12 4" xfId="20742" xr:uid="{F6CF52F6-953B-43D7-A5AC-64B93C5D51EA}"/>
    <cellStyle name="Output 3 2 5 12 5" xfId="28735" xr:uid="{62061091-0D7D-4229-BC8A-D631166430B6}"/>
    <cellStyle name="Output 3 2 5 12 6" xfId="36572" xr:uid="{BED10B9F-A0E6-458E-9966-0A3DD3B303E2}"/>
    <cellStyle name="Output 3 2 5 12 7" xfId="44533" xr:uid="{9C4EE5A1-99A0-475B-8409-AA7D65B79A17}"/>
    <cellStyle name="Output 3 2 5 13" xfId="5220" xr:uid="{5684A790-A01D-4B7A-925D-B25066420947}"/>
    <cellStyle name="Output 3 2 5 13 2" xfId="13435" xr:uid="{0310349C-00A2-4ECC-ABDC-E65D3B93EC3B}"/>
    <cellStyle name="Output 3 2 5 13 3" xfId="21299" xr:uid="{B8E64538-47F7-4427-9037-25EB53000E19}"/>
    <cellStyle name="Output 3 2 5 13 4" xfId="29279" xr:uid="{9637BB57-5BA9-4AB0-9A81-7F608D578F7D}"/>
    <cellStyle name="Output 3 2 5 13 5" xfId="37106" xr:uid="{49FA766F-04EA-4773-A9E2-6F898AAC869C}"/>
    <cellStyle name="Output 3 2 5 13 6" xfId="45059" xr:uid="{5169F92B-A1E0-4DDB-A78D-32B0C4C28C65}"/>
    <cellStyle name="Output 3 2 5 14" xfId="9316" xr:uid="{8F1A33F2-B366-411D-B363-3CE7858A2B8E}"/>
    <cellStyle name="Output 3 2 5 15" xfId="17178" xr:uid="{DDD76612-38C7-4923-8B9D-CB6904C5A416}"/>
    <cellStyle name="Output 3 2 5 16" xfId="25195" xr:uid="{355263AD-31C6-4F56-ACC1-7920D940A9BD}"/>
    <cellStyle name="Output 3 2 5 17" xfId="33008" xr:uid="{0E89092A-BCB2-4408-9D36-27E945C45F21}"/>
    <cellStyle name="Output 3 2 5 18" xfId="40969" xr:uid="{EDAE7E54-56B1-49BD-BE0C-4FF28DA320CD}"/>
    <cellStyle name="Output 3 2 5 2" xfId="1517" xr:uid="{4522828A-7455-427E-8A33-2290A57D1F1F}"/>
    <cellStyle name="Output 3 2 5 2 2" xfId="5622" xr:uid="{0F61B285-942F-40F3-8C45-56153D9EDD00}"/>
    <cellStyle name="Output 3 2 5 2 2 2" xfId="13837" xr:uid="{E99CDB9F-9472-4C9C-A299-69A6419E4B7C}"/>
    <cellStyle name="Output 3 2 5 2 2 3" xfId="21701" xr:uid="{59A3B48D-A3B9-4C3C-B7BE-9C6D4CE3C9CA}"/>
    <cellStyle name="Output 3 2 5 2 2 4" xfId="29681" xr:uid="{88980D75-7DF7-4DCD-9683-EFFA41FF730A}"/>
    <cellStyle name="Output 3 2 5 2 2 5" xfId="37508" xr:uid="{B3B2068F-046D-48BF-867E-3434CAA599FF}"/>
    <cellStyle name="Output 3 2 5 2 2 6" xfId="45461" xr:uid="{497E42F3-ACFC-403F-B21D-C6B4153AC2D4}"/>
    <cellStyle name="Output 3 2 5 2 3" xfId="9746" xr:uid="{AE4ECABF-4D3C-49A5-86B7-E7CAF237F8D6}"/>
    <cellStyle name="Output 3 2 5 2 4" xfId="17608" xr:uid="{B2684219-9CCF-4BDF-86DE-02ECDF0F84AD}"/>
    <cellStyle name="Output 3 2 5 2 5" xfId="25619" xr:uid="{5279598A-FA69-4F24-B973-E216F4F40BE6}"/>
    <cellStyle name="Output 3 2 5 2 6" xfId="33438" xr:uid="{0211D2E0-0BEE-4DD2-A202-F267B5442211}"/>
    <cellStyle name="Output 3 2 5 2 7" xfId="41399" xr:uid="{222A3EF9-1BE7-4BA6-ADFD-BA028551DF0B}"/>
    <cellStyle name="Output 3 2 5 3" xfId="1860" xr:uid="{EB1D7689-38D7-4FF1-8CB0-F0B6F2ECF1CD}"/>
    <cellStyle name="Output 3 2 5 3 2" xfId="5941" xr:uid="{DDAD55BB-8002-4620-B528-B84CD0EB3CF5}"/>
    <cellStyle name="Output 3 2 5 3 2 2" xfId="14156" xr:uid="{80BD325E-6E78-4558-8CBE-4C825CC4EC41}"/>
    <cellStyle name="Output 3 2 5 3 2 3" xfId="22020" xr:uid="{8418CFB8-89F3-493D-A506-D13889409287}"/>
    <cellStyle name="Output 3 2 5 3 2 4" xfId="30000" xr:uid="{CF4BD3AF-5A8D-4277-B963-8A2E51CC764A}"/>
    <cellStyle name="Output 3 2 5 3 2 5" xfId="37827" xr:uid="{BEE2ABE1-8E23-4832-AA0F-3167B50D8B73}"/>
    <cellStyle name="Output 3 2 5 3 2 6" xfId="45780" xr:uid="{EBAB1E2A-8A4E-435C-B779-60F3BB00C4AA}"/>
    <cellStyle name="Output 3 2 5 3 3" xfId="10086" xr:uid="{05A77B70-1AF4-4C43-9BB5-3C7AB5EDAC88}"/>
    <cellStyle name="Output 3 2 5 3 4" xfId="17951" xr:uid="{F24B7F19-F080-4F5B-B8C9-E225E6533577}"/>
    <cellStyle name="Output 3 2 5 3 5" xfId="25958" xr:uid="{CCFF65F1-B5C9-40C8-AF22-6CC777AD6B9B}"/>
    <cellStyle name="Output 3 2 5 3 6" xfId="33781" xr:uid="{5906D70D-3CE5-4E9A-93CE-C8FB921DF03F}"/>
    <cellStyle name="Output 3 2 5 3 7" xfId="41742" xr:uid="{D7576803-068B-43EA-B8C3-C018F840B022}"/>
    <cellStyle name="Output 3 2 5 4" xfId="2194" xr:uid="{6C8E8ABD-AB76-4FA4-9B94-79E1F709182A}"/>
    <cellStyle name="Output 3 2 5 4 2" xfId="6268" xr:uid="{756C17B7-CC0F-4899-A4B8-34108EDE967F}"/>
    <cellStyle name="Output 3 2 5 4 2 2" xfId="14483" xr:uid="{4791F304-00C4-444C-B8F4-4C19C190D90A}"/>
    <cellStyle name="Output 3 2 5 4 2 3" xfId="22347" xr:uid="{0EFB9DEF-40F8-4FB9-A947-9D6B05B022F6}"/>
    <cellStyle name="Output 3 2 5 4 2 4" xfId="30327" xr:uid="{28F6DBC9-7958-4C7C-B42A-D1EEFEEC0557}"/>
    <cellStyle name="Output 3 2 5 4 2 5" xfId="38154" xr:uid="{4743FAE0-7DDE-47FC-8100-87DFEF11AC52}"/>
    <cellStyle name="Output 3 2 5 4 2 6" xfId="46107" xr:uid="{22F1D0D2-D54F-46CE-B319-DA3449108FBF}"/>
    <cellStyle name="Output 3 2 5 4 3" xfId="10420" xr:uid="{318040E8-2B77-4A3D-B4D3-BFF293E1B9D5}"/>
    <cellStyle name="Output 3 2 5 4 4" xfId="18285" xr:uid="{DDBC679C-AD39-4751-B131-7F7786AFB7D0}"/>
    <cellStyle name="Output 3 2 5 4 5" xfId="26292" xr:uid="{6D95622C-CDA6-4362-80B2-A60319696BF7}"/>
    <cellStyle name="Output 3 2 5 4 6" xfId="34115" xr:uid="{2D4DA79B-52E4-4080-A182-383C9A27BC24}"/>
    <cellStyle name="Output 3 2 5 4 7" xfId="42076" xr:uid="{6C791AA4-3F37-4A28-A379-B169905905EC}"/>
    <cellStyle name="Output 3 2 5 5" xfId="2514" xr:uid="{340ADB35-E8B0-4F8E-9F4F-5924844180C1}"/>
    <cellStyle name="Output 3 2 5 5 2" xfId="6572" xr:uid="{D190372E-418F-4696-881A-75D6472029FC}"/>
    <cellStyle name="Output 3 2 5 5 2 2" xfId="14787" xr:uid="{0F8C4790-9C9E-4F1B-B726-8EC16BCBE115}"/>
    <cellStyle name="Output 3 2 5 5 2 3" xfId="22651" xr:uid="{1FB9005A-0B4C-4CE7-96A3-E598E4532AB7}"/>
    <cellStyle name="Output 3 2 5 5 2 4" xfId="30631" xr:uid="{6B402ADE-F9B2-44D2-864B-B5303F65919F}"/>
    <cellStyle name="Output 3 2 5 5 2 5" xfId="38458" xr:uid="{96E35499-82E7-4B1C-8182-807BCFCA2EA2}"/>
    <cellStyle name="Output 3 2 5 5 2 6" xfId="46411" xr:uid="{56C8F5D0-C187-46F0-A3F5-199C05920AE9}"/>
    <cellStyle name="Output 3 2 5 5 3" xfId="10740" xr:uid="{FFCA5B68-84C0-4543-BE08-5711E62C5F3A}"/>
    <cellStyle name="Output 3 2 5 5 4" xfId="18605" xr:uid="{2832CFB4-FF05-40BF-913B-9D25327C6DA8}"/>
    <cellStyle name="Output 3 2 5 5 5" xfId="26608" xr:uid="{7B2DA989-C46B-443F-896B-5ED51322BC96}"/>
    <cellStyle name="Output 3 2 5 5 6" xfId="34435" xr:uid="{728CECD1-D41B-4DD2-A9BC-1153BFF0F26E}"/>
    <cellStyle name="Output 3 2 5 5 7" xfId="42396" xr:uid="{3AD292EA-5E64-430A-B693-002B949A1DB7}"/>
    <cellStyle name="Output 3 2 5 6" xfId="2841" xr:uid="{410B6B0D-7632-41B3-8D0D-357877F9A3D9}"/>
    <cellStyle name="Output 3 2 5 6 2" xfId="6891" xr:uid="{E07D7435-00E0-4FF6-826A-0FE651CC4FD6}"/>
    <cellStyle name="Output 3 2 5 6 2 2" xfId="15106" xr:uid="{64628C6A-D57D-4951-B260-A85C0D37F975}"/>
    <cellStyle name="Output 3 2 5 6 2 3" xfId="22970" xr:uid="{28F1A7AE-30B9-4A03-B6C1-0C690255C2F3}"/>
    <cellStyle name="Output 3 2 5 6 2 4" xfId="30950" xr:uid="{5BBFCF7F-794D-4E8B-8B16-5700CAF2D1A8}"/>
    <cellStyle name="Output 3 2 5 6 2 5" xfId="38777" xr:uid="{C81F02EE-0264-4059-AB0D-696830CEE459}"/>
    <cellStyle name="Output 3 2 5 6 2 6" xfId="46730" xr:uid="{3E1BBC88-56D4-4188-B574-4E0392F306E2}"/>
    <cellStyle name="Output 3 2 5 6 3" xfId="11067" xr:uid="{27C22A90-4983-416D-8402-8079B496164D}"/>
    <cellStyle name="Output 3 2 5 6 4" xfId="18932" xr:uid="{067FF0FF-3CBB-4918-BB11-B64CE38EB63C}"/>
    <cellStyle name="Output 3 2 5 6 5" xfId="26935" xr:uid="{B0C4512A-0ADF-4423-9F3C-34F834146503}"/>
    <cellStyle name="Output 3 2 5 6 6" xfId="34762" xr:uid="{55B8F01F-916B-4019-B56E-E07041CB8FF7}"/>
    <cellStyle name="Output 3 2 5 6 7" xfId="42723" xr:uid="{B07B1BC4-0F16-420B-BAA6-300FE605264A}"/>
    <cellStyle name="Output 3 2 5 7" xfId="3156" xr:uid="{CC6E3439-D26C-437A-8913-5EFB230667ED}"/>
    <cellStyle name="Output 3 2 5 7 2" xfId="7191" xr:uid="{F8F00742-9120-4CFB-A56E-21297A72F5BA}"/>
    <cellStyle name="Output 3 2 5 7 2 2" xfId="15406" xr:uid="{CB5E4B54-6E48-49FD-B450-10D35DC5476E}"/>
    <cellStyle name="Output 3 2 5 7 2 3" xfId="23270" xr:uid="{F82402AE-9C93-4938-B26D-E486C68BC0E3}"/>
    <cellStyle name="Output 3 2 5 7 2 4" xfId="31250" xr:uid="{67601E25-5821-41F5-AC1D-AE3107FD24A0}"/>
    <cellStyle name="Output 3 2 5 7 2 5" xfId="39077" xr:uid="{7B8C2A87-03E8-49D5-BBDD-69729879C801}"/>
    <cellStyle name="Output 3 2 5 7 2 6" xfId="47030" xr:uid="{C689BA83-1EB5-47CB-8002-D7431E050E06}"/>
    <cellStyle name="Output 3 2 5 7 3" xfId="11380" xr:uid="{4155772A-E766-4B43-BCF3-E63CE6B7AA76}"/>
    <cellStyle name="Output 3 2 5 7 4" xfId="19247" xr:uid="{384E89C0-7BF7-4597-9312-6A3CA9EC562C}"/>
    <cellStyle name="Output 3 2 5 7 5" xfId="27247" xr:uid="{8C450B69-3B59-48DF-9318-E3D256FAA650}"/>
    <cellStyle name="Output 3 2 5 7 6" xfId="35077" xr:uid="{72A16347-F02D-4DEF-891E-B453F2AE8670}"/>
    <cellStyle name="Output 3 2 5 7 7" xfId="43038" xr:uid="{9AA72042-3AB1-4DFD-B313-AF541088AE1D}"/>
    <cellStyle name="Output 3 2 5 8" xfId="3470" xr:uid="{9EC86053-0BED-4BEE-A847-0631E5C0885B}"/>
    <cellStyle name="Output 3 2 5 8 2" xfId="7498" xr:uid="{B3049EA9-7EE6-4873-8334-D8A70CB7DD23}"/>
    <cellStyle name="Output 3 2 5 8 2 2" xfId="15713" xr:uid="{D561D7C0-E0BC-4346-B321-B16307E61A8F}"/>
    <cellStyle name="Output 3 2 5 8 2 3" xfId="23577" xr:uid="{31FC1D10-5A06-4627-9A1B-88FE3B3F7553}"/>
    <cellStyle name="Output 3 2 5 8 2 4" xfId="31557" xr:uid="{EF7D8223-F2E9-49C5-A740-FC4BCE42B27D}"/>
    <cellStyle name="Output 3 2 5 8 2 5" xfId="39384" xr:uid="{BBCC6FFF-BC9B-4256-83D9-18433646DFDE}"/>
    <cellStyle name="Output 3 2 5 8 2 6" xfId="47337" xr:uid="{00B1181C-7C43-403E-B2A3-DFDD4B13B3BC}"/>
    <cellStyle name="Output 3 2 5 8 3" xfId="11694" xr:uid="{4C9702A8-238C-4EFB-BC52-06BF5F1B83C6}"/>
    <cellStyle name="Output 3 2 5 8 4" xfId="19561" xr:uid="{298A2A04-571C-4853-AAEA-AF3B8259D93B}"/>
    <cellStyle name="Output 3 2 5 8 5" xfId="27561" xr:uid="{39AB47FB-2F12-463D-9DD4-94DC86348823}"/>
    <cellStyle name="Output 3 2 5 8 6" xfId="35391" xr:uid="{E0FB55C7-E106-490C-916D-BAAC1E5C3BF3}"/>
    <cellStyle name="Output 3 2 5 8 7" xfId="43352" xr:uid="{FF92CD1B-5AB0-49EC-9148-0A430A701ED2}"/>
    <cellStyle name="Output 3 2 5 9" xfId="3766" xr:uid="{AE94A5DE-B7C2-448A-83AF-F36D3442506C}"/>
    <cellStyle name="Output 3 2 5 9 2" xfId="7794" xr:uid="{27BFE724-8739-4B99-9D84-1CCCF65D0E7C}"/>
    <cellStyle name="Output 3 2 5 9 2 2" xfId="16009" xr:uid="{3CF4BEF0-98DB-47BA-92D3-252C975C2053}"/>
    <cellStyle name="Output 3 2 5 9 2 3" xfId="23873" xr:uid="{14801625-6E9C-4ABD-9D7A-B43088570EB3}"/>
    <cellStyle name="Output 3 2 5 9 2 4" xfId="31853" xr:uid="{C434D115-B075-4CCD-AD59-B33ABD9A5E56}"/>
    <cellStyle name="Output 3 2 5 9 2 5" xfId="39680" xr:uid="{B5A5C8BE-4D4A-433E-A66A-0D79A47095CE}"/>
    <cellStyle name="Output 3 2 5 9 2 6" xfId="47633" xr:uid="{95E48266-A2B5-453F-8645-9E35748038D1}"/>
    <cellStyle name="Output 3 2 5 9 3" xfId="11990" xr:uid="{B68EF32F-7E3D-469B-B764-5F6122EA4EA7}"/>
    <cellStyle name="Output 3 2 5 9 4" xfId="19857" xr:uid="{73D155F3-A4F3-4AE5-95A6-725C601CB89E}"/>
    <cellStyle name="Output 3 2 5 9 5" xfId="27857" xr:uid="{AA7F7C2C-EDBD-41CB-AE8D-2264C92B7A3F}"/>
    <cellStyle name="Output 3 2 5 9 6" xfId="35687" xr:uid="{0BCE32BE-B4BA-4D07-901E-30867BB2C706}"/>
    <cellStyle name="Output 3 2 5 9 7" xfId="43648" xr:uid="{C6E4EC15-3939-4CD4-820C-78FC4F433E9B}"/>
    <cellStyle name="Output 3 2 6" xfId="1128" xr:uid="{18E38493-B93F-4182-B59F-16651EC0D9DB}"/>
    <cellStyle name="Output 3 2 6 10" xfId="4106" xr:uid="{7571FD09-2106-4D6E-99B5-888DB362FF2E}"/>
    <cellStyle name="Output 3 2 6 10 2" xfId="8117" xr:uid="{C8712A52-3D66-4D33-82D2-DF2B79497CB9}"/>
    <cellStyle name="Output 3 2 6 10 2 2" xfId="16332" xr:uid="{F1D9F9B9-4654-4F31-8E2F-16AE2C010036}"/>
    <cellStyle name="Output 3 2 6 10 2 3" xfId="24196" xr:uid="{34714B00-EF9F-4B0C-A603-FEC6B0A82FD0}"/>
    <cellStyle name="Output 3 2 6 10 2 4" xfId="32176" xr:uid="{33B0DE82-4C14-47DF-BABD-BC631C7CDFCD}"/>
    <cellStyle name="Output 3 2 6 10 2 5" xfId="40003" xr:uid="{998D5182-1565-4311-AFD8-6D462CC1186B}"/>
    <cellStyle name="Output 3 2 6 10 2 6" xfId="47956" xr:uid="{D9B69FF4-D714-4E9B-A98C-E4540355B36B}"/>
    <cellStyle name="Output 3 2 6 10 3" xfId="12328" xr:uid="{DD003BDB-EB2E-4452-9643-C689AF055990}"/>
    <cellStyle name="Output 3 2 6 10 4" xfId="20197" xr:uid="{8C869281-0EFF-4895-B413-32D94A50CB83}"/>
    <cellStyle name="Output 3 2 6 10 5" xfId="28193" xr:uid="{19349D35-2BF8-4A4F-89D7-F7E703A08A16}"/>
    <cellStyle name="Output 3 2 6 10 6" xfId="36027" xr:uid="{66814EE9-EE1E-4F7B-B040-0809EEFDC42E}"/>
    <cellStyle name="Output 3 2 6 10 7" xfId="43988" xr:uid="{D2C834A2-C3B3-4A5E-97F4-F06696DDD573}"/>
    <cellStyle name="Output 3 2 6 11" xfId="4397" xr:uid="{08FA88CD-7D6C-4106-9EBD-C00182D57DA5}"/>
    <cellStyle name="Output 3 2 6 11 2" xfId="8403" xr:uid="{68BB5348-299F-47B4-9BF9-631842B76BB9}"/>
    <cellStyle name="Output 3 2 6 11 2 2" xfId="16618" xr:uid="{230E55AA-B3FC-4162-A733-C0107E9DCF50}"/>
    <cellStyle name="Output 3 2 6 11 2 3" xfId="24482" xr:uid="{03A18062-7232-4FC0-BCEC-0E7F5791C185}"/>
    <cellStyle name="Output 3 2 6 11 2 4" xfId="32462" xr:uid="{E744E73F-4B12-4AF4-A290-8D7EA2D8E70F}"/>
    <cellStyle name="Output 3 2 6 11 2 5" xfId="40289" xr:uid="{E2412E1E-BBF1-412A-884E-D47FEB5B01B6}"/>
    <cellStyle name="Output 3 2 6 11 2 6" xfId="48242" xr:uid="{04A9B802-BC2F-4A01-9348-DDD11DC966D9}"/>
    <cellStyle name="Output 3 2 6 11 3" xfId="12619" xr:uid="{2EF6FA36-881B-4A02-A2EE-12B8D6E44D42}"/>
    <cellStyle name="Output 3 2 6 11 4" xfId="20488" xr:uid="{75E38FF1-9963-4BFF-AA60-C8458BB8D585}"/>
    <cellStyle name="Output 3 2 6 11 5" xfId="28483" xr:uid="{EED0BF92-2011-4D9E-A823-63F6BDCDD3AF}"/>
    <cellStyle name="Output 3 2 6 11 6" xfId="36318" xr:uid="{3B2B2A31-638E-47F8-801F-A95B16F90E18}"/>
    <cellStyle name="Output 3 2 6 11 7" xfId="44279" xr:uid="{49C3C98E-3F62-4318-8EEA-C5712D8A55A2}"/>
    <cellStyle name="Output 3 2 6 12" xfId="4692" xr:uid="{9E87EFC3-2410-4DFE-BB4E-E632EDBB9E12}"/>
    <cellStyle name="Output 3 2 6 12 2" xfId="8682" xr:uid="{319E8E37-9F54-4A20-B973-13CF880B310A}"/>
    <cellStyle name="Output 3 2 6 12 2 2" xfId="16897" xr:uid="{A697CCA8-BFE8-4301-9C77-04875EBC30EF}"/>
    <cellStyle name="Output 3 2 6 12 2 3" xfId="24761" xr:uid="{599739F7-5026-494E-B4F7-DFA28B254255}"/>
    <cellStyle name="Output 3 2 6 12 2 4" xfId="32741" xr:uid="{882F0594-345F-40E0-BD7C-2F7DC4B8F46C}"/>
    <cellStyle name="Output 3 2 6 12 2 5" xfId="40568" xr:uid="{703FDBF1-CB4B-449D-BD34-97E6786AD9CD}"/>
    <cellStyle name="Output 3 2 6 12 2 6" xfId="48521" xr:uid="{E59E4EC3-06E4-443D-9334-31BD3B150054}"/>
    <cellStyle name="Output 3 2 6 12 3" xfId="12913" xr:uid="{638EE330-1967-4F39-9F61-2499ABE2C448}"/>
    <cellStyle name="Output 3 2 6 12 4" xfId="20783" xr:uid="{11404799-DF2D-465F-B505-662474B5577D}"/>
    <cellStyle name="Output 3 2 6 12 5" xfId="28776" xr:uid="{42072363-A587-417A-BF4B-4ED7BE0CEF1F}"/>
    <cellStyle name="Output 3 2 6 12 6" xfId="36613" xr:uid="{9F248033-6503-4E52-8F20-AC75E8F17F90}"/>
    <cellStyle name="Output 3 2 6 12 7" xfId="44574" xr:uid="{996303D1-E77E-471A-B084-898D1181CF8A}"/>
    <cellStyle name="Output 3 2 6 13" xfId="5259" xr:uid="{D991255E-DF22-4884-A17E-3EDFCB16E3B4}"/>
    <cellStyle name="Output 3 2 6 13 2" xfId="13474" xr:uid="{23021C54-8608-49E9-AFE0-F9EEE48A3C8B}"/>
    <cellStyle name="Output 3 2 6 13 3" xfId="21338" xr:uid="{86D23816-601F-48B1-AE48-2675C87EC0D7}"/>
    <cellStyle name="Output 3 2 6 13 4" xfId="29318" xr:uid="{C02B0D47-A5E4-4872-A8E4-DCC27D3A038D}"/>
    <cellStyle name="Output 3 2 6 13 5" xfId="37145" xr:uid="{2EA6E4F9-1589-440B-AAE9-7F0A09D17341}"/>
    <cellStyle name="Output 3 2 6 13 6" xfId="45098" xr:uid="{961BFB46-E224-49E4-933D-F231CE07BEAE}"/>
    <cellStyle name="Output 3 2 6 14" xfId="9357" xr:uid="{A24DDAAF-C6A2-47D0-9EA2-19FEC362D2A1}"/>
    <cellStyle name="Output 3 2 6 15" xfId="17219" xr:uid="{6631BF7F-6317-4D51-8ACB-7C58E881E2E7}"/>
    <cellStyle name="Output 3 2 6 16" xfId="25235" xr:uid="{2846171B-4E30-433A-A2BA-D5E2A4415EC9}"/>
    <cellStyle name="Output 3 2 6 17" xfId="33049" xr:uid="{B3808A7C-11E4-4F9B-BD3F-2552F8CEB4FB}"/>
    <cellStyle name="Output 3 2 6 18" xfId="41010" xr:uid="{BE85BB63-F389-4501-85F8-43716F8FF215}"/>
    <cellStyle name="Output 3 2 6 2" xfId="1558" xr:uid="{ED9F84BB-464F-470E-80CA-185578883D3B}"/>
    <cellStyle name="Output 3 2 6 2 2" xfId="5661" xr:uid="{17C8C750-82FC-4D14-822B-82BD098B9C2A}"/>
    <cellStyle name="Output 3 2 6 2 2 2" xfId="13876" xr:uid="{D91AD795-455A-4CC5-8A21-227EFA718B91}"/>
    <cellStyle name="Output 3 2 6 2 2 3" xfId="21740" xr:uid="{3FA7CF08-C87E-4454-ADE0-8DC525FDA01B}"/>
    <cellStyle name="Output 3 2 6 2 2 4" xfId="29720" xr:uid="{4894274F-1CBC-4020-A971-AA58D71767F1}"/>
    <cellStyle name="Output 3 2 6 2 2 5" xfId="37547" xr:uid="{9C214553-DB94-4618-A752-6206AA2A6CF5}"/>
    <cellStyle name="Output 3 2 6 2 2 6" xfId="45500" xr:uid="{B3A72979-DD54-40C4-B430-296CA58AD364}"/>
    <cellStyle name="Output 3 2 6 2 3" xfId="9786" xr:uid="{78551D65-A5BD-4B69-A4DC-A9C9BA83A63B}"/>
    <cellStyle name="Output 3 2 6 2 4" xfId="17649" xr:uid="{4D721C87-0F02-4E3A-9B24-E16377233CBD}"/>
    <cellStyle name="Output 3 2 6 2 5" xfId="25660" xr:uid="{686CA2DA-50C6-4BC5-9557-48AA19C63F1A}"/>
    <cellStyle name="Output 3 2 6 2 6" xfId="33479" xr:uid="{30D1AA34-7635-48F1-B58F-30BA2B830C0E}"/>
    <cellStyle name="Output 3 2 6 2 7" xfId="41440" xr:uid="{B6F38BAC-AB5E-499E-8721-0842518DCBF1}"/>
    <cellStyle name="Output 3 2 6 3" xfId="1901" xr:uid="{4AE1F853-48F9-487C-81CA-4DD04FDA4308}"/>
    <cellStyle name="Output 3 2 6 3 2" xfId="5980" xr:uid="{2C688F90-BB7C-49EF-903C-CD3B452FA4C1}"/>
    <cellStyle name="Output 3 2 6 3 2 2" xfId="14195" xr:uid="{B0032DFB-207D-4802-B8F6-A9D59BA00B16}"/>
    <cellStyle name="Output 3 2 6 3 2 3" xfId="22059" xr:uid="{461703CC-18FC-4412-B21A-FDC29AA441BB}"/>
    <cellStyle name="Output 3 2 6 3 2 4" xfId="30039" xr:uid="{8220195F-2FC5-476D-9C1F-481B7A019274}"/>
    <cellStyle name="Output 3 2 6 3 2 5" xfId="37866" xr:uid="{0FFFB5ED-D2D2-4ACA-AB62-4771B566302D}"/>
    <cellStyle name="Output 3 2 6 3 2 6" xfId="45819" xr:uid="{499762D6-8EE1-41C8-8D61-9ED1FF124B63}"/>
    <cellStyle name="Output 3 2 6 3 3" xfId="10127" xr:uid="{98A121B0-3957-4504-A8FD-0F62AF4DC98F}"/>
    <cellStyle name="Output 3 2 6 3 4" xfId="17992" xr:uid="{8D5ABEA4-CE13-4F42-8CA3-00CD695A71A6}"/>
    <cellStyle name="Output 3 2 6 3 5" xfId="25999" xr:uid="{A514E225-1E71-411A-9A95-18ECA3543DE3}"/>
    <cellStyle name="Output 3 2 6 3 6" xfId="33822" xr:uid="{21F3F60F-AD56-431C-87AC-F3386C47165A}"/>
    <cellStyle name="Output 3 2 6 3 7" xfId="41783" xr:uid="{F9A2674A-833B-4EE9-8C42-7424051D3725}"/>
    <cellStyle name="Output 3 2 6 4" xfId="2235" xr:uid="{B69724F6-25DA-456E-9A2B-119227F08DBD}"/>
    <cellStyle name="Output 3 2 6 4 2" xfId="6309" xr:uid="{4A235CF0-1949-4E62-9747-6C24C51ACDFF}"/>
    <cellStyle name="Output 3 2 6 4 2 2" xfId="14524" xr:uid="{2C207EEC-336D-4D71-A7E3-349688FE8497}"/>
    <cellStyle name="Output 3 2 6 4 2 3" xfId="22388" xr:uid="{0E577C58-6200-4940-A09A-F65E9C299D7D}"/>
    <cellStyle name="Output 3 2 6 4 2 4" xfId="30368" xr:uid="{FD620A2C-FD8B-4CDE-BF09-FF08FD156A27}"/>
    <cellStyle name="Output 3 2 6 4 2 5" xfId="38195" xr:uid="{3E265E27-7976-4E85-A9DD-54CB510CC7E4}"/>
    <cellStyle name="Output 3 2 6 4 2 6" xfId="46148" xr:uid="{B2DF27B1-A022-4FDD-8717-B94D429B01E2}"/>
    <cellStyle name="Output 3 2 6 4 3" xfId="10461" xr:uid="{3820F44D-1723-46AB-ABA0-E37B2EB402BF}"/>
    <cellStyle name="Output 3 2 6 4 4" xfId="18326" xr:uid="{5DB5A743-E4E6-4D85-B41F-9623B3D97EA1}"/>
    <cellStyle name="Output 3 2 6 4 5" xfId="26333" xr:uid="{75DE269F-2EDD-4B20-80AB-6DACA7F5C193}"/>
    <cellStyle name="Output 3 2 6 4 6" xfId="34156" xr:uid="{0A5A9CA0-0D04-40AC-8D5C-E43CE98D3CDB}"/>
    <cellStyle name="Output 3 2 6 4 7" xfId="42117" xr:uid="{F3D8CFC7-4A4C-461C-975E-04AF9B9E85AD}"/>
    <cellStyle name="Output 3 2 6 5" xfId="2555" xr:uid="{AD7795AF-0FB9-4CB6-9264-2A2373C10BEC}"/>
    <cellStyle name="Output 3 2 6 5 2" xfId="6611" xr:uid="{2D8BF20B-76A5-4CD2-A838-2F5C7897B183}"/>
    <cellStyle name="Output 3 2 6 5 2 2" xfId="14826" xr:uid="{B9EF04C4-19EC-424B-B021-9C27C355CB82}"/>
    <cellStyle name="Output 3 2 6 5 2 3" xfId="22690" xr:uid="{FDD2B84D-A82A-4D1C-9C4A-AC32B50CDD6A}"/>
    <cellStyle name="Output 3 2 6 5 2 4" xfId="30670" xr:uid="{6D2F817B-F13B-47EC-A5A3-DC668F4422E8}"/>
    <cellStyle name="Output 3 2 6 5 2 5" xfId="38497" xr:uid="{5579BF16-77AE-4DD2-BF55-0E702A77BD67}"/>
    <cellStyle name="Output 3 2 6 5 2 6" xfId="46450" xr:uid="{A0D97E4A-E555-48A3-9420-EA69EA5F8979}"/>
    <cellStyle name="Output 3 2 6 5 3" xfId="10781" xr:uid="{9A728EA0-1C8C-4CB1-B1EE-D2CDA0D95B8B}"/>
    <cellStyle name="Output 3 2 6 5 4" xfId="18646" xr:uid="{F75833D7-324A-460F-AC53-DC680314B043}"/>
    <cellStyle name="Output 3 2 6 5 5" xfId="26649" xr:uid="{AA802ED4-D683-48B9-AFB7-2461F4D10308}"/>
    <cellStyle name="Output 3 2 6 5 6" xfId="34476" xr:uid="{42ADE00C-848D-4140-877B-A87A5FFC8E58}"/>
    <cellStyle name="Output 3 2 6 5 7" xfId="42437" xr:uid="{7683EB3A-41E5-4C93-B21B-E5CF8DB08B24}"/>
    <cellStyle name="Output 3 2 6 6" xfId="2881" xr:uid="{B4489D9C-1094-432C-8433-7A4010978AAB}"/>
    <cellStyle name="Output 3 2 6 6 2" xfId="6931" xr:uid="{D14B5ABB-7303-42B1-BA3E-FF4763D363A2}"/>
    <cellStyle name="Output 3 2 6 6 2 2" xfId="15146" xr:uid="{86132ACF-8299-47C9-B2B4-A6184A1D8706}"/>
    <cellStyle name="Output 3 2 6 6 2 3" xfId="23010" xr:uid="{2A561308-E07C-4132-B284-973A0693DBAC}"/>
    <cellStyle name="Output 3 2 6 6 2 4" xfId="30990" xr:uid="{D5921F72-15CA-4FEC-8A62-E1B9959D7D60}"/>
    <cellStyle name="Output 3 2 6 6 2 5" xfId="38817" xr:uid="{868BC498-CFA8-4EB2-B21B-A24FE4CB5314}"/>
    <cellStyle name="Output 3 2 6 6 2 6" xfId="46770" xr:uid="{C39FDF14-0056-487B-9008-26E4EE9241C0}"/>
    <cellStyle name="Output 3 2 6 6 3" xfId="11107" xr:uid="{F8931D97-3578-4A56-A616-B8AAADDA8E26}"/>
    <cellStyle name="Output 3 2 6 6 4" xfId="18972" xr:uid="{7AE7E759-88BF-4681-B968-BAE624D9292F}"/>
    <cellStyle name="Output 3 2 6 6 5" xfId="26975" xr:uid="{756375C5-9ADD-4E55-86BE-19BAAFDC5AD3}"/>
    <cellStyle name="Output 3 2 6 6 6" xfId="34802" xr:uid="{35AFF759-18AB-4377-A068-EAC5967CC46D}"/>
    <cellStyle name="Output 3 2 6 6 7" xfId="42763" xr:uid="{04B817C1-0B10-4FAB-85C6-BAC7B3FD7FA1}"/>
    <cellStyle name="Output 3 2 6 7" xfId="3197" xr:uid="{06A8DE55-DFF9-42CB-995B-877A70AB99B2}"/>
    <cellStyle name="Output 3 2 6 7 2" xfId="7230" xr:uid="{1D81DC97-1F29-4849-A775-FC4F32F6F3B2}"/>
    <cellStyle name="Output 3 2 6 7 2 2" xfId="15445" xr:uid="{FC774A6E-3DFD-4138-A4B1-91A45E90850D}"/>
    <cellStyle name="Output 3 2 6 7 2 3" xfId="23309" xr:uid="{46BFA8AE-27AC-41CF-9F38-23DEF6BF14E9}"/>
    <cellStyle name="Output 3 2 6 7 2 4" xfId="31289" xr:uid="{904FB533-EC29-4323-9453-CE61BDAB4BCD}"/>
    <cellStyle name="Output 3 2 6 7 2 5" xfId="39116" xr:uid="{25468662-C238-4EB5-BCD2-57E0687EEC61}"/>
    <cellStyle name="Output 3 2 6 7 2 6" xfId="47069" xr:uid="{DCE5FB9A-7877-4A9A-9BA1-48D56A5EB492}"/>
    <cellStyle name="Output 3 2 6 7 3" xfId="11421" xr:uid="{AC8C0FE8-E832-4A2B-BA81-8FCE7615D430}"/>
    <cellStyle name="Output 3 2 6 7 4" xfId="19288" xr:uid="{36F2FE8C-66EF-4BC3-A24B-94F93985A6C0}"/>
    <cellStyle name="Output 3 2 6 7 5" xfId="27288" xr:uid="{D5DC16BD-BE67-4865-8258-BAA267271EBC}"/>
    <cellStyle name="Output 3 2 6 7 6" xfId="35118" xr:uid="{F95FFB8D-5A63-4E90-9ACD-0A8C050C2E3B}"/>
    <cellStyle name="Output 3 2 6 7 7" xfId="43079" xr:uid="{E84FF4B8-900E-40EC-9EAE-347D22BE7FF2}"/>
    <cellStyle name="Output 3 2 6 8" xfId="3510" xr:uid="{1C008800-1F4E-41B2-B68C-49D7F1F89C35}"/>
    <cellStyle name="Output 3 2 6 8 2" xfId="7538" xr:uid="{C9CF1EBB-61D0-49B7-AFD3-0B4E0FCDAC67}"/>
    <cellStyle name="Output 3 2 6 8 2 2" xfId="15753" xr:uid="{FA991610-A373-4BBF-A368-70F4B48DBC97}"/>
    <cellStyle name="Output 3 2 6 8 2 3" xfId="23617" xr:uid="{B8E61282-4B43-4139-972F-7BE04E896144}"/>
    <cellStyle name="Output 3 2 6 8 2 4" xfId="31597" xr:uid="{D3BB9DE1-4A45-466A-854F-F97C7E9DE1B3}"/>
    <cellStyle name="Output 3 2 6 8 2 5" xfId="39424" xr:uid="{6B026D1F-30B2-4AD1-B10E-D87441140E6A}"/>
    <cellStyle name="Output 3 2 6 8 2 6" xfId="47377" xr:uid="{51DAE39E-BCB1-43F5-A048-5B61348FE140}"/>
    <cellStyle name="Output 3 2 6 8 3" xfId="11734" xr:uid="{0239D37B-D5AB-467C-99AF-3EF3EDCE7B5D}"/>
    <cellStyle name="Output 3 2 6 8 4" xfId="19601" xr:uid="{ADDC5BEF-4541-4E22-8BFF-36F79BEB47CA}"/>
    <cellStyle name="Output 3 2 6 8 5" xfId="27601" xr:uid="{74D9E593-7B1E-479B-97AF-362BAF289034}"/>
    <cellStyle name="Output 3 2 6 8 6" xfId="35431" xr:uid="{3DFFDA9F-5B03-4C4A-A735-79666010E7B3}"/>
    <cellStyle name="Output 3 2 6 8 7" xfId="43392" xr:uid="{BBBB3F2B-4477-4593-B2E6-EB243AA709CF}"/>
    <cellStyle name="Output 3 2 6 9" xfId="3806" xr:uid="{0075EF2B-0048-4206-B1BD-003384A30330}"/>
    <cellStyle name="Output 3 2 6 9 2" xfId="7834" xr:uid="{92BACE0A-7100-4406-9BB0-D4899664BA25}"/>
    <cellStyle name="Output 3 2 6 9 2 2" xfId="16049" xr:uid="{73E1E0AD-A802-4524-8946-5E0DCF9E90B1}"/>
    <cellStyle name="Output 3 2 6 9 2 3" xfId="23913" xr:uid="{BBB3AF81-B894-4C5F-AE48-1F8E811152B0}"/>
    <cellStyle name="Output 3 2 6 9 2 4" xfId="31893" xr:uid="{87FBEABE-0916-41A7-BD17-C8A7F21F0C8B}"/>
    <cellStyle name="Output 3 2 6 9 2 5" xfId="39720" xr:uid="{41319BD8-6B6C-4D39-803C-488204C06A64}"/>
    <cellStyle name="Output 3 2 6 9 2 6" xfId="47673" xr:uid="{173F1B40-57ED-4347-88EC-95DC25D821BF}"/>
    <cellStyle name="Output 3 2 6 9 3" xfId="12030" xr:uid="{C9207A40-8A0E-4BF5-A2DF-C99D8A078042}"/>
    <cellStyle name="Output 3 2 6 9 4" xfId="19897" xr:uid="{5FBD7F02-7CAD-4A71-A19E-D80F8F1AD799}"/>
    <cellStyle name="Output 3 2 6 9 5" xfId="27897" xr:uid="{12705D10-1F03-48A5-912D-F21FA31540A9}"/>
    <cellStyle name="Output 3 2 6 9 6" xfId="35727" xr:uid="{85B74E56-1D19-4860-BBC4-E3DA0F04EAB2}"/>
    <cellStyle name="Output 3 2 6 9 7" xfId="43688" xr:uid="{816EA28C-D195-42EF-838C-2A8FC9447768}"/>
    <cellStyle name="Output 3 2 7" xfId="1319" xr:uid="{D538E3B9-8F3D-47E0-9FFC-918768BB5043}"/>
    <cellStyle name="Output 3 2 7 2" xfId="5435" xr:uid="{BFFCB55A-4880-41FA-92FD-AB1A26F25418}"/>
    <cellStyle name="Output 3 2 7 2 2" xfId="13650" xr:uid="{D398F899-D34C-4E2B-904C-0D61C11ED5A6}"/>
    <cellStyle name="Output 3 2 7 2 3" xfId="21514" xr:uid="{9679C69C-7C49-4AA4-9121-228285F386E3}"/>
    <cellStyle name="Output 3 2 7 2 4" xfId="29494" xr:uid="{5580D151-B827-4A4B-82B8-AC0AF929CA95}"/>
    <cellStyle name="Output 3 2 7 2 5" xfId="37321" xr:uid="{573A8298-C27B-4906-A175-38E4C2F79AE0}"/>
    <cellStyle name="Output 3 2 7 2 6" xfId="45274" xr:uid="{67297D9E-5B77-4DBD-BB53-10379E10630B}"/>
    <cellStyle name="Output 3 2 7 3" xfId="9548" xr:uid="{38EBAD5B-A4C3-4ACE-90A8-6D1A7B916681}"/>
    <cellStyle name="Output 3 2 7 4" xfId="17410" xr:uid="{4207B233-AFF3-4C5D-903B-40986B82F46A}"/>
    <cellStyle name="Output 3 2 7 5" xfId="25423" xr:uid="{FF37A194-933E-4DF5-9C9D-30547AE9BF37}"/>
    <cellStyle name="Output 3 2 7 6" xfId="33240" xr:uid="{F18315F8-047D-4020-8268-A746A5BB27AB}"/>
    <cellStyle name="Output 3 2 7 7" xfId="41201" xr:uid="{4BFADA24-1DF2-467D-A5F5-043E6097EF54}"/>
    <cellStyle name="Output 3 2 8" xfId="1662" xr:uid="{DF9AF815-36FB-40F8-BAF3-2D0409B56518}"/>
    <cellStyle name="Output 3 2 8 2" xfId="5754" xr:uid="{490CAB26-EDE4-4D39-9654-8000E68F67C5}"/>
    <cellStyle name="Output 3 2 8 2 2" xfId="13969" xr:uid="{CFEFB537-3D74-486D-AF4A-ED868848FD38}"/>
    <cellStyle name="Output 3 2 8 2 3" xfId="21833" xr:uid="{65A1C510-036E-4D2A-8F9F-28D43DB3EB0D}"/>
    <cellStyle name="Output 3 2 8 2 4" xfId="29813" xr:uid="{955D9EA5-8BC0-47FE-8654-70791E473612}"/>
    <cellStyle name="Output 3 2 8 2 5" xfId="37640" xr:uid="{54E3F0CA-A141-4136-968F-3348B52E8A32}"/>
    <cellStyle name="Output 3 2 8 2 6" xfId="45593" xr:uid="{6D39E812-FBEB-41D4-9D2B-6700A888B91E}"/>
    <cellStyle name="Output 3 2 8 3" xfId="9889" xr:uid="{47842B8F-330A-4843-BFA3-98DA2C75A7BA}"/>
    <cellStyle name="Output 3 2 8 4" xfId="17753" xr:uid="{67982EB1-3F9D-41EC-AE47-173840977D96}"/>
    <cellStyle name="Output 3 2 8 5" xfId="25763" xr:uid="{3388B056-8C22-4182-BB80-82EB6F5FEC2F}"/>
    <cellStyle name="Output 3 2 8 6" xfId="33583" xr:uid="{2CB8E764-23BA-4BED-BD4B-DCB0BA85D773}"/>
    <cellStyle name="Output 3 2 8 7" xfId="41544" xr:uid="{C503EAF2-7B4E-4539-AC38-206EF7FFE532}"/>
    <cellStyle name="Output 3 2 9" xfId="2000" xr:uid="{E225B83E-1AD4-48E8-9706-9F0A5DA96DAD}"/>
    <cellStyle name="Output 3 2 9 2" xfId="6074" xr:uid="{C8C1E965-63EF-4C0A-928E-CBBAC7C2E217}"/>
    <cellStyle name="Output 3 2 9 2 2" xfId="14289" xr:uid="{632D9A37-BF13-4EF6-8D38-466C6D05AB77}"/>
    <cellStyle name="Output 3 2 9 2 3" xfId="22153" xr:uid="{64C7EDDE-4B7B-4909-88BA-843A8634D836}"/>
    <cellStyle name="Output 3 2 9 2 4" xfId="30133" xr:uid="{A2551D0B-6BC9-461E-9F22-44E557099B22}"/>
    <cellStyle name="Output 3 2 9 2 5" xfId="37960" xr:uid="{11E32E8D-F5F5-48E6-A858-D92E5F050B9A}"/>
    <cellStyle name="Output 3 2 9 2 6" xfId="45913" xr:uid="{FABF582A-47DE-48C4-8324-D7DDDF2D02B9}"/>
    <cellStyle name="Output 3 2 9 3" xfId="10226" xr:uid="{15F6808A-3485-43CB-8311-D1A0F0059647}"/>
    <cellStyle name="Output 3 2 9 4" xfId="18091" xr:uid="{9C13204F-2215-40F3-9A16-FA7C6315F3D8}"/>
    <cellStyle name="Output 3 2 9 5" xfId="26098" xr:uid="{C494A935-20E7-42BC-B8CD-70B733AA0E5B}"/>
    <cellStyle name="Output 3 2 9 6" xfId="33921" xr:uid="{863B7058-22EC-45DD-B709-494CC8901CD6}"/>
    <cellStyle name="Output 3 2 9 7" xfId="41882" xr:uid="{06BAC812-EF8E-46FB-A520-9146B0240DA8}"/>
    <cellStyle name="Output 3 20" xfId="2908" xr:uid="{437565CD-65F6-4665-8C73-87F1C1C42D42}"/>
    <cellStyle name="Output 3 20 2" xfId="6958" xr:uid="{F6525535-AF7C-4EE9-966C-FD802A04C311}"/>
    <cellStyle name="Output 3 20 2 2" xfId="15173" xr:uid="{45EEE9A2-738C-44CA-AB0A-9E07C3AA0BCD}"/>
    <cellStyle name="Output 3 20 2 3" xfId="23037" xr:uid="{CC37FEF3-F9F8-4A99-AEDC-A79C299C444C}"/>
    <cellStyle name="Output 3 20 2 4" xfId="31017" xr:uid="{CA04FC48-30A5-433D-A6E9-B5599C0C1E48}"/>
    <cellStyle name="Output 3 20 2 5" xfId="38844" xr:uid="{35D82424-52F4-4AC9-8512-E5E43B638A8E}"/>
    <cellStyle name="Output 3 20 2 6" xfId="46797" xr:uid="{D8A50882-F3C4-4ECA-A091-1A099E56AF35}"/>
    <cellStyle name="Output 3 20 3" xfId="11134" xr:uid="{29950B86-B821-40E0-8F7D-DA381FA8CB71}"/>
    <cellStyle name="Output 3 20 4" xfId="18999" xr:uid="{9E687FB1-32FE-4662-B869-BCE85DC1F29A}"/>
    <cellStyle name="Output 3 20 5" xfId="27002" xr:uid="{567F7836-EC31-47E2-9D92-CD914DBEDF25}"/>
    <cellStyle name="Output 3 20 6" xfId="34829" xr:uid="{B53B037F-1D45-48E3-8073-A9D745249231}"/>
    <cellStyle name="Output 3 20 7" xfId="42790" xr:uid="{53208C26-44F1-435D-A7A5-9FBBFFDDF0DB}"/>
    <cellStyle name="Output 3 21" xfId="3238" xr:uid="{33A85B33-C787-4FEB-917A-AABB40A6D2DB}"/>
    <cellStyle name="Output 3 21 2" xfId="7267" xr:uid="{E542D76B-FFFA-4523-A1FC-25FC9B2A0E67}"/>
    <cellStyle name="Output 3 21 2 2" xfId="15482" xr:uid="{001C3E9B-90CB-4575-9AA4-7EFFFE509CAF}"/>
    <cellStyle name="Output 3 21 2 3" xfId="23346" xr:uid="{FDDFBBD5-A845-48AE-B416-0B063B1D987B}"/>
    <cellStyle name="Output 3 21 2 4" xfId="31326" xr:uid="{AC38CFEE-0D83-429C-A92B-B59395A18498}"/>
    <cellStyle name="Output 3 21 2 5" xfId="39153" xr:uid="{76A6B562-27FC-49AD-9028-5190F3EEFE22}"/>
    <cellStyle name="Output 3 21 2 6" xfId="47106" xr:uid="{79778547-2B60-4053-A8B3-AE7BF802C286}"/>
    <cellStyle name="Output 3 21 3" xfId="11462" xr:uid="{90985B4B-7390-4CCA-AAF6-5A399AE891B4}"/>
    <cellStyle name="Output 3 21 4" xfId="19329" xr:uid="{2549CAAB-6068-4644-9110-97721E52C744}"/>
    <cellStyle name="Output 3 21 5" xfId="27329" xr:uid="{C979147E-19DC-421C-B280-3450BE8C64B7}"/>
    <cellStyle name="Output 3 21 6" xfId="35159" xr:uid="{133F6C4D-0190-434A-A3C2-B7284330D3E5}"/>
    <cellStyle name="Output 3 21 7" xfId="43120" xr:uid="{46479A18-9200-4E07-994A-A7AD6E69866C}"/>
    <cellStyle name="Output 3 22" xfId="3534" xr:uid="{1C1B930C-9125-4440-84FA-1F33BB691203}"/>
    <cellStyle name="Output 3 22 2" xfId="7562" xr:uid="{027E9F26-330F-4C82-BB1E-16046EFD4704}"/>
    <cellStyle name="Output 3 22 2 2" xfId="15777" xr:uid="{0E6B0F07-BB3C-4B9D-962A-5EF17B8332E5}"/>
    <cellStyle name="Output 3 22 2 3" xfId="23641" xr:uid="{52D898F0-769B-45D1-A28F-16C34F3ECD68}"/>
    <cellStyle name="Output 3 22 2 4" xfId="31621" xr:uid="{B1A41771-9E36-4C5D-A5E6-E3BF6BE66085}"/>
    <cellStyle name="Output 3 22 2 5" xfId="39448" xr:uid="{6E8B2788-D88B-46CE-BEBD-0C1DB2FCB50B}"/>
    <cellStyle name="Output 3 22 2 6" xfId="47401" xr:uid="{EDA7A01C-3336-48C1-BAA8-28ADA9C5CA20}"/>
    <cellStyle name="Output 3 22 3" xfId="11758" xr:uid="{C35CCD7F-D7AD-47DF-AB0D-492C907AEC91}"/>
    <cellStyle name="Output 3 22 4" xfId="19625" xr:uid="{52307965-4EB3-407C-B68B-5736A226DC35}"/>
    <cellStyle name="Output 3 22 5" xfId="27625" xr:uid="{15AF4537-4BD4-42E3-9377-FAE52ECC155E}"/>
    <cellStyle name="Output 3 22 6" xfId="35455" xr:uid="{213BA490-FE70-49AD-A167-6BF8623F7E65}"/>
    <cellStyle name="Output 3 22 7" xfId="43416" xr:uid="{091C5830-2369-4CA5-89C0-A42FCF9D4F4B}"/>
    <cellStyle name="Output 3 23" xfId="3828" xr:uid="{0095EB6C-C300-4E8F-B5B9-F7F031D5CBB4}"/>
    <cellStyle name="Output 3 23 2" xfId="7856" xr:uid="{C240F3CE-092A-4F5E-BC41-AB23FDE5B589}"/>
    <cellStyle name="Output 3 23 2 2" xfId="16071" xr:uid="{EA5A3AF4-0D22-4B62-BF76-D32C07B5C038}"/>
    <cellStyle name="Output 3 23 2 3" xfId="23935" xr:uid="{B0EFFC04-BCA9-4F3A-A072-53271B3AB2B4}"/>
    <cellStyle name="Output 3 23 2 4" xfId="31915" xr:uid="{8C4D3726-8855-4446-A09A-B69CFE8BEB26}"/>
    <cellStyle name="Output 3 23 2 5" xfId="39742" xr:uid="{FBC80D94-3D00-4F5C-A108-A09719FD6C71}"/>
    <cellStyle name="Output 3 23 2 6" xfId="47695" xr:uid="{E427FC23-5C18-435C-964F-BFE729E2D7B1}"/>
    <cellStyle name="Output 3 23 3" xfId="12052" xr:uid="{321CCDA4-FC99-4183-B126-665859ADE574}"/>
    <cellStyle name="Output 3 23 4" xfId="19919" xr:uid="{BEE74DF7-E5F1-44E8-96F0-1674B9D26D20}"/>
    <cellStyle name="Output 3 23 5" xfId="27919" xr:uid="{837899FB-A05C-4BB2-A075-3F89F7AE37B8}"/>
    <cellStyle name="Output 3 23 6" xfId="35749" xr:uid="{DEAAD77F-9537-48C5-B861-7522732F6730}"/>
    <cellStyle name="Output 3 23 7" xfId="43710" xr:uid="{0F235DDA-8FC7-4327-B425-14C2EA5329C4}"/>
    <cellStyle name="Output 3 24" xfId="4139" xr:uid="{5797AA1B-A313-475B-8C1A-898EF33FC9FA}"/>
    <cellStyle name="Output 3 24 2" xfId="8145" xr:uid="{DBB5B500-B914-4F9A-9124-7B8CC6730319}"/>
    <cellStyle name="Output 3 24 2 2" xfId="16360" xr:uid="{0EE3FDAE-1469-43D1-B915-CAAD0C61E29A}"/>
    <cellStyle name="Output 3 24 2 3" xfId="24224" xr:uid="{C281D7C6-2DEE-4822-B480-A1C340BD72B3}"/>
    <cellStyle name="Output 3 24 2 4" xfId="32204" xr:uid="{70BC176C-4EB2-4D71-9A42-957A4C109C0F}"/>
    <cellStyle name="Output 3 24 2 5" xfId="40031" xr:uid="{D3D28F17-2690-4D6E-9867-7EEB2F4C4C7D}"/>
    <cellStyle name="Output 3 24 2 6" xfId="47984" xr:uid="{C44C854D-6F56-4151-BF68-3465497A8C45}"/>
    <cellStyle name="Output 3 24 3" xfId="12361" xr:uid="{3C07F768-027F-4155-A18A-18D036A2D76B}"/>
    <cellStyle name="Output 3 24 4" xfId="20230" xr:uid="{00C09724-9A04-4982-820C-8A94821A9758}"/>
    <cellStyle name="Output 3 24 5" xfId="28225" xr:uid="{A98996E9-9DE7-4642-95BE-98A9916BC819}"/>
    <cellStyle name="Output 3 24 6" xfId="36060" xr:uid="{75DFF67C-3993-4EE9-9561-6423FA1A62E6}"/>
    <cellStyle name="Output 3 24 7" xfId="44021" xr:uid="{2D6471BE-3865-42BE-AFFA-BE51BC05466A}"/>
    <cellStyle name="Output 3 25" xfId="4418" xr:uid="{E33FF877-5F92-4949-B856-4B627D064C6E}"/>
    <cellStyle name="Output 3 25 2" xfId="8424" xr:uid="{660CE1D7-A5FA-480A-875B-DCD0AEEB8DEB}"/>
    <cellStyle name="Output 3 25 2 2" xfId="16639" xr:uid="{12CB62CA-6675-405E-A9A1-A48B4C7994F8}"/>
    <cellStyle name="Output 3 25 2 3" xfId="24503" xr:uid="{539D63AB-15C9-4F2A-AFC7-5717BA037A86}"/>
    <cellStyle name="Output 3 25 2 4" xfId="32483" xr:uid="{2B941256-9354-4255-8FC5-6BB7415BEA78}"/>
    <cellStyle name="Output 3 25 2 5" xfId="40310" xr:uid="{C18841B8-F287-47CF-9C31-7249457924F5}"/>
    <cellStyle name="Output 3 25 2 6" xfId="48263" xr:uid="{A98C2364-23E3-4A3C-A825-875C50B07F8F}"/>
    <cellStyle name="Output 3 25 3" xfId="12640" xr:uid="{AF7BA9A5-05F0-461A-9A6C-6C50F5893FF2}"/>
    <cellStyle name="Output 3 25 4" xfId="20509" xr:uid="{3ACC3501-07F5-41CB-83BA-A8DD5BB96303}"/>
    <cellStyle name="Output 3 25 5" xfId="28504" xr:uid="{6B8FF638-29FF-4E65-A6D7-6F6AAA05631B}"/>
    <cellStyle name="Output 3 25 6" xfId="36339" xr:uid="{714779B5-E19C-40C1-A7EC-31D4581D8C64}"/>
    <cellStyle name="Output 3 25 7" xfId="44300" xr:uid="{C2C77258-35C6-4B7E-8E7D-CDF2C886831F}"/>
    <cellStyle name="Output 3 26" xfId="4990" xr:uid="{716F9687-94C7-42DF-9E12-26F855C177AC}"/>
    <cellStyle name="Output 3 26 2" xfId="13208" xr:uid="{93B467C8-C68B-4AB5-BFF1-126BDDCAC472}"/>
    <cellStyle name="Output 3 26 3" xfId="21074" xr:uid="{2F017CD3-A8CE-410F-90C4-8B2F13F2335B}"/>
    <cellStyle name="Output 3 26 4" xfId="29057" xr:uid="{2902F03C-5A0C-4DB2-8873-D9BBD58EFC44}"/>
    <cellStyle name="Output 3 26 5" xfId="36887" xr:uid="{5F9290DA-4A8D-43E3-B15B-DA98C1C28D1E}"/>
    <cellStyle name="Output 3 26 6" xfId="44840" xr:uid="{01181F80-D127-4BD7-90CA-AEB5D1C28DF9}"/>
    <cellStyle name="Output 3 27" xfId="9068" xr:uid="{BCE3FAC6-CF2E-4A07-8396-6389C245D2F6}"/>
    <cellStyle name="Output 3 28" xfId="16935" xr:uid="{0B443E29-61B7-4FA2-A8AF-6DD937B8FD38}"/>
    <cellStyle name="Output 3 29" xfId="24959" xr:uid="{8DF5A100-904A-405E-850C-EB9A80325DF7}"/>
    <cellStyle name="Output 3 3" xfId="896" xr:uid="{FCB78634-A884-4DF9-B954-AFE7413509DD}"/>
    <cellStyle name="Output 3 3 10" xfId="2323" xr:uid="{C13DA562-0F07-4C49-92AB-2C6CA25F3954}"/>
    <cellStyle name="Output 3 3 10 2" xfId="6390" xr:uid="{A4141A58-5DAA-461A-BC39-C2896F91B154}"/>
    <cellStyle name="Output 3 3 10 2 2" xfId="14605" xr:uid="{5BC795CD-D219-4ABC-9329-2867A836D88A}"/>
    <cellStyle name="Output 3 3 10 2 3" xfId="22469" xr:uid="{0FACD3EA-D605-4087-830D-B2CAB8D2DC6A}"/>
    <cellStyle name="Output 3 3 10 2 4" xfId="30449" xr:uid="{2500AF1A-F279-474B-B826-6CF6FA0A6AEC}"/>
    <cellStyle name="Output 3 3 10 2 5" xfId="38276" xr:uid="{BE6AED59-825E-41DF-A94C-7C2687FF4873}"/>
    <cellStyle name="Output 3 3 10 2 6" xfId="46229" xr:uid="{BB1C91A7-B881-43FA-86DF-06CDC6DA1D67}"/>
    <cellStyle name="Output 3 3 10 3" xfId="10549" xr:uid="{A8092848-FB19-4D71-81B5-B6F2FFAA0C30}"/>
    <cellStyle name="Output 3 3 10 4" xfId="18414" xr:uid="{1CA0836E-E79B-4C1B-977F-EB857B7552E2}"/>
    <cellStyle name="Output 3 3 10 5" xfId="26420" xr:uid="{13533CA6-9E57-45DD-AA85-B9C7FADE6B62}"/>
    <cellStyle name="Output 3 3 10 6" xfId="34244" xr:uid="{FC994786-352C-4EBF-B1DF-4E2E490D57F9}"/>
    <cellStyle name="Output 3 3 10 7" xfId="42205" xr:uid="{AA0129EA-D662-413C-8266-389DFED9DFB1}"/>
    <cellStyle name="Output 3 3 11" xfId="2654" xr:uid="{8CA99476-F138-43D5-8A81-44D161D4E5EA}"/>
    <cellStyle name="Output 3 3 11 2" xfId="6704" xr:uid="{D216EE1E-DDAC-4E22-A6CE-7854DA175829}"/>
    <cellStyle name="Output 3 3 11 2 2" xfId="14919" xr:uid="{2D4678BC-50B3-454C-9FBD-198B9CEBEF5E}"/>
    <cellStyle name="Output 3 3 11 2 3" xfId="22783" xr:uid="{BEE9C217-4A97-45AF-9EE4-5CAA76B3E769}"/>
    <cellStyle name="Output 3 3 11 2 4" xfId="30763" xr:uid="{B814972A-E284-4F38-B49D-4A510FDCD314}"/>
    <cellStyle name="Output 3 3 11 2 5" xfId="38590" xr:uid="{2FCC3417-51C4-4034-ABE0-46E3E18BAB96}"/>
    <cellStyle name="Output 3 3 11 2 6" xfId="46543" xr:uid="{3D00F84B-5782-4013-B442-11706435C377}"/>
    <cellStyle name="Output 3 3 11 3" xfId="10880" xr:uid="{9742ABA5-8952-4ED5-9299-E71DC0E5FF96}"/>
    <cellStyle name="Output 3 3 11 4" xfId="18745" xr:uid="{0E62D191-93E5-4487-89F6-79B52BAF1CAF}"/>
    <cellStyle name="Output 3 3 11 5" xfId="26748" xr:uid="{49B564D3-8552-414F-9935-CC0FB4DB259C}"/>
    <cellStyle name="Output 3 3 11 6" xfId="34575" xr:uid="{62A7ED95-EAF2-4BE2-BDF6-31B17DCE9F8C}"/>
    <cellStyle name="Output 3 3 11 7" xfId="42536" xr:uid="{769C7ECB-4C41-420E-AF56-431C421C2E74}"/>
    <cellStyle name="Output 3 3 12" xfId="2965" xr:uid="{B646DE01-D257-4EB2-B84F-0647EE70CE44}"/>
    <cellStyle name="Output 3 3 12 2" xfId="7009" xr:uid="{495D829F-B73F-4650-A854-076DB74EFA76}"/>
    <cellStyle name="Output 3 3 12 2 2" xfId="15224" xr:uid="{790C6EC8-BE11-4A5C-A620-643DCF5679EB}"/>
    <cellStyle name="Output 3 3 12 2 3" xfId="23088" xr:uid="{10334525-3183-412B-814F-C1CE2FDD7112}"/>
    <cellStyle name="Output 3 3 12 2 4" xfId="31068" xr:uid="{77CF7611-729F-49C0-964E-1F9DA0843C90}"/>
    <cellStyle name="Output 3 3 12 2 5" xfId="38895" xr:uid="{A811294B-ADD4-4CB7-8651-26E03DBC5FCC}"/>
    <cellStyle name="Output 3 3 12 2 6" xfId="46848" xr:uid="{92180256-FB86-4325-89BA-5F6D16EE0C73}"/>
    <cellStyle name="Output 3 3 12 3" xfId="11191" xr:uid="{BF502C16-2DE1-48F3-94E3-3DB46E15EFEC}"/>
    <cellStyle name="Output 3 3 12 4" xfId="19056" xr:uid="{D752FDCD-365F-46A3-B5C4-250FBC19C7B2}"/>
    <cellStyle name="Output 3 3 12 5" xfId="27058" xr:uid="{9C08D7E4-B096-4117-9DB4-F68BAF55ACAE}"/>
    <cellStyle name="Output 3 3 12 6" xfId="34886" xr:uid="{03CC378F-6318-4339-8F09-F133B7B91285}"/>
    <cellStyle name="Output 3 3 12 7" xfId="42847" xr:uid="{AC847FE1-CB7D-4890-905C-14A1E8CA8BDD}"/>
    <cellStyle name="Output 3 3 13" xfId="3287" xr:uid="{BC49143E-9909-4AD8-B22B-DB5A6BA05229}"/>
    <cellStyle name="Output 3 3 13 2" xfId="7315" xr:uid="{F153E70E-4FE6-41C6-BDCF-962AF8FAB047}"/>
    <cellStyle name="Output 3 3 13 2 2" xfId="15530" xr:uid="{6BC977B6-F459-427B-A581-ED060538CCB7}"/>
    <cellStyle name="Output 3 3 13 2 3" xfId="23394" xr:uid="{05FD2F9D-C402-40D1-8173-BA31A7288EDB}"/>
    <cellStyle name="Output 3 3 13 2 4" xfId="31374" xr:uid="{60298DE4-53AD-4F02-B35B-EBA1B310FE02}"/>
    <cellStyle name="Output 3 3 13 2 5" xfId="39201" xr:uid="{A179964E-139A-49E0-A070-DDFC76CD63C3}"/>
    <cellStyle name="Output 3 3 13 2 6" xfId="47154" xr:uid="{F4ADF748-9288-4B62-846C-271AF0AF1F1B}"/>
    <cellStyle name="Output 3 3 13 3" xfId="11511" xr:uid="{205B3C40-0B71-41D8-9066-C9909538CADC}"/>
    <cellStyle name="Output 3 3 13 4" xfId="19378" xr:uid="{DAB1C045-486D-4A76-B0DF-466B46D4AB32}"/>
    <cellStyle name="Output 3 3 13 5" xfId="27378" xr:uid="{754D5EEA-3F90-4AB2-8B22-9C0740DEE2BA}"/>
    <cellStyle name="Output 3 3 13 6" xfId="35208" xr:uid="{27F05176-779D-467A-AF93-B1C806BFF730}"/>
    <cellStyle name="Output 3 3 13 7" xfId="43169" xr:uid="{BD0BEB99-5F5B-4D6D-BB43-E7DDE2995BAC}"/>
    <cellStyle name="Output 3 3 14" xfId="3580" xr:uid="{FFDFA748-2040-40BE-9DE1-870765370E46}"/>
    <cellStyle name="Output 3 3 14 2" xfId="7608" xr:uid="{3F36740D-35E3-4B54-9654-1398DEA7C3D3}"/>
    <cellStyle name="Output 3 3 14 2 2" xfId="15823" xr:uid="{057734E3-74B5-4F78-B647-57D6D658FFC3}"/>
    <cellStyle name="Output 3 3 14 2 3" xfId="23687" xr:uid="{1BAEB2F8-3E94-4580-885B-D3252E3CBE14}"/>
    <cellStyle name="Output 3 3 14 2 4" xfId="31667" xr:uid="{5825692E-E50D-42F4-B1EC-EA1E06FAB05C}"/>
    <cellStyle name="Output 3 3 14 2 5" xfId="39494" xr:uid="{8C58BBE4-9AFE-4427-9027-42B40C7839F5}"/>
    <cellStyle name="Output 3 3 14 2 6" xfId="47447" xr:uid="{1A522E7C-1A59-4CE3-B549-BC671F0F6970}"/>
    <cellStyle name="Output 3 3 14 3" xfId="11804" xr:uid="{20B70636-96AA-4D99-83CE-2BA1B93FA878}"/>
    <cellStyle name="Output 3 3 14 4" xfId="19671" xr:uid="{BBAA43CC-D5FE-4B76-92E8-34863FEFAB11}"/>
    <cellStyle name="Output 3 3 14 5" xfId="27671" xr:uid="{7D420574-6F2E-4EE6-84FD-35DE7E1AE427}"/>
    <cellStyle name="Output 3 3 14 6" xfId="35501" xr:uid="{1EDAD9DD-EF53-4120-9A44-4805941403B9}"/>
    <cellStyle name="Output 3 3 14 7" xfId="43462" xr:uid="{FCC5F431-0175-4C56-9515-727A0FE65B8E}"/>
    <cellStyle name="Output 3 3 15" xfId="3874" xr:uid="{DC990E4C-5FCC-4992-A710-A396FFDA0800}"/>
    <cellStyle name="Output 3 3 15 2" xfId="7896" xr:uid="{87E85614-C935-45BD-B53F-A46CE9090E43}"/>
    <cellStyle name="Output 3 3 15 2 2" xfId="16111" xr:uid="{29846BAC-C1AA-479E-B68A-C0FEEA81098A}"/>
    <cellStyle name="Output 3 3 15 2 3" xfId="23975" xr:uid="{E37889A1-2E70-40B6-89CD-6BE39A16EE74}"/>
    <cellStyle name="Output 3 3 15 2 4" xfId="31955" xr:uid="{2A5A4973-FA34-4DEE-9100-6786B0FEBA7F}"/>
    <cellStyle name="Output 3 3 15 2 5" xfId="39782" xr:uid="{7A6DC279-DB88-4697-914A-F5C6AB466AA2}"/>
    <cellStyle name="Output 3 3 15 2 6" xfId="47735" xr:uid="{BFE8E58A-6AEF-48BB-A183-B81826244F0F}"/>
    <cellStyle name="Output 3 3 15 3" xfId="12098" xr:uid="{013D987A-312F-409C-8E75-A79F25C77268}"/>
    <cellStyle name="Output 3 3 15 4" xfId="19965" xr:uid="{FE6118DE-3A63-435A-A4E9-90C21DEF1539}"/>
    <cellStyle name="Output 3 3 15 5" xfId="27964" xr:uid="{BC967358-2FA5-4426-A515-364AFAABBFB1}"/>
    <cellStyle name="Output 3 3 15 6" xfId="35795" xr:uid="{02643AFB-C71D-4057-BD23-7EBA499F2C36}"/>
    <cellStyle name="Output 3 3 15 7" xfId="43756" xr:uid="{76CAEAF6-C598-4606-8E0D-6E98777664D7}"/>
    <cellStyle name="Output 3 3 16" xfId="4176" xr:uid="{90FC9642-D215-4CF6-ACD9-497834CB5503}"/>
    <cellStyle name="Output 3 3 16 2" xfId="8182" xr:uid="{B6DB8E5D-9A3B-4062-B763-85243C1A055D}"/>
    <cellStyle name="Output 3 3 16 2 2" xfId="16397" xr:uid="{CE4F4268-0495-434C-95DA-F272DBCD3C03}"/>
    <cellStyle name="Output 3 3 16 2 3" xfId="24261" xr:uid="{8623E4B7-6037-40A0-966A-68D1C2EACA6B}"/>
    <cellStyle name="Output 3 3 16 2 4" xfId="32241" xr:uid="{08F08BF7-F7BC-4385-A625-28F32A2DD549}"/>
    <cellStyle name="Output 3 3 16 2 5" xfId="40068" xr:uid="{8D9EB7D1-AC6C-4C7E-ACC5-7BAF1F3654BC}"/>
    <cellStyle name="Output 3 3 16 2 6" xfId="48021" xr:uid="{07C83EAC-F880-4B5C-90E2-5F725ABEAB3C}"/>
    <cellStyle name="Output 3 3 16 3" xfId="12398" xr:uid="{8A5EBBF3-CCDB-423B-846A-80162DDCD576}"/>
    <cellStyle name="Output 3 3 16 4" xfId="20267" xr:uid="{768B236B-46D9-4383-B625-0F7FD19AA6BF}"/>
    <cellStyle name="Output 3 3 16 5" xfId="28262" xr:uid="{045145A7-6BF5-4A90-BB9C-1C6EF082467E}"/>
    <cellStyle name="Output 3 3 16 6" xfId="36097" xr:uid="{E176E02F-777D-4B8A-85CE-C5721AF4AA80}"/>
    <cellStyle name="Output 3 3 16 7" xfId="44058" xr:uid="{1B95D02C-F8C6-458B-BD61-A058E953D4C3}"/>
    <cellStyle name="Output 3 3 17" xfId="4460" xr:uid="{38C87903-C2D5-4778-ADFA-1312277469AD}"/>
    <cellStyle name="Output 3 3 17 2" xfId="8461" xr:uid="{E074465B-44AD-45A7-8413-AC50F0C49E1F}"/>
    <cellStyle name="Output 3 3 17 2 2" xfId="16676" xr:uid="{E9BCE33F-6A08-4A4C-BDC2-C545E09E6FD4}"/>
    <cellStyle name="Output 3 3 17 2 3" xfId="24540" xr:uid="{23713BC6-DF7E-4038-8445-AFB9DD2A5295}"/>
    <cellStyle name="Output 3 3 17 2 4" xfId="32520" xr:uid="{5C0FE5EA-734D-4D54-8AF5-8A371B620DE3}"/>
    <cellStyle name="Output 3 3 17 2 5" xfId="40347" xr:uid="{DFCCD3B3-A78E-4B64-BECD-062A157677D8}"/>
    <cellStyle name="Output 3 3 17 2 6" xfId="48300" xr:uid="{A956ABC0-8F52-4034-9A44-77EE5B78A204}"/>
    <cellStyle name="Output 3 3 17 3" xfId="12682" xr:uid="{FDC40C7A-581D-44EF-BDC6-221A80106DBA}"/>
    <cellStyle name="Output 3 3 17 4" xfId="20551" xr:uid="{8A4B7B50-F356-481C-B321-5003DE929F20}"/>
    <cellStyle name="Output 3 3 17 5" xfId="28545" xr:uid="{2A1C5816-85A0-4B0A-8417-8F855775E86C}"/>
    <cellStyle name="Output 3 3 17 6" xfId="36381" xr:uid="{3DC7BD45-899D-4934-8AF6-4AAF2C24F84D}"/>
    <cellStyle name="Output 3 3 17 7" xfId="44342" xr:uid="{95B1F7F8-7348-431E-B4CA-DAC5A319EABB}"/>
    <cellStyle name="Output 3 3 18" xfId="5038" xr:uid="{F0C78D77-CC8E-4097-9125-1F23E6C04714}"/>
    <cellStyle name="Output 3 3 18 2" xfId="13253" xr:uid="{FB005DFD-268B-4306-96A1-9BC49C0C471A}"/>
    <cellStyle name="Output 3 3 18 3" xfId="21117" xr:uid="{6A338762-A813-4BEB-BA72-C3B69ABA1F18}"/>
    <cellStyle name="Output 3 3 18 4" xfId="29097" xr:uid="{01B3932D-289F-414E-BC2C-DBF51FA7C109}"/>
    <cellStyle name="Output 3 3 18 5" xfId="36924" xr:uid="{F8DD2C1B-47BB-4B1A-95BF-9E0E3DCDBC37}"/>
    <cellStyle name="Output 3 3 18 6" xfId="44877" xr:uid="{FF19B10E-A556-4C2C-8901-CC9D08945084}"/>
    <cellStyle name="Output 3 3 19" xfId="9125" xr:uid="{8F724AA6-0C1A-48D1-A150-1AF34974FC13}"/>
    <cellStyle name="Output 3 3 2" xfId="968" xr:uid="{E68A7202-D204-460B-8189-6A54D7B71561}"/>
    <cellStyle name="Output 3 3 2 10" xfId="3946" xr:uid="{5F5A951F-0CA5-4E99-9276-AC8D4A9C6215}"/>
    <cellStyle name="Output 3 3 2 10 2" xfId="7965" xr:uid="{423A897A-6332-4D2E-BF33-52708F0FEE11}"/>
    <cellStyle name="Output 3 3 2 10 2 2" xfId="16180" xr:uid="{F38362A8-B9F6-4D8E-8C76-CC5AA18FEA3E}"/>
    <cellStyle name="Output 3 3 2 10 2 3" xfId="24044" xr:uid="{65EF7FE7-E07B-42FF-AB53-3DA85C3DCDC1}"/>
    <cellStyle name="Output 3 3 2 10 2 4" xfId="32024" xr:uid="{3D9223DD-938A-4290-886F-A0E2221F80CA}"/>
    <cellStyle name="Output 3 3 2 10 2 5" xfId="39851" xr:uid="{C6E8904E-BEB9-4FF2-8AA2-A1C361B26477}"/>
    <cellStyle name="Output 3 3 2 10 2 6" xfId="47804" xr:uid="{498270BA-CC4F-438B-B049-A33FF716F248}"/>
    <cellStyle name="Output 3 3 2 10 3" xfId="12168" xr:uid="{5C276CF4-7012-49C4-A56E-922A0425EB01}"/>
    <cellStyle name="Output 3 3 2 10 4" xfId="20037" xr:uid="{AEEECCC8-8EF0-4800-BFFA-5DE1F52AEB69}"/>
    <cellStyle name="Output 3 3 2 10 5" xfId="28034" xr:uid="{D0BD1729-7D81-4E0C-AF0A-F9B8ED97C3F9}"/>
    <cellStyle name="Output 3 3 2 10 6" xfId="35867" xr:uid="{6832BCC8-A0A9-4634-8F9E-4ECA2CBAC973}"/>
    <cellStyle name="Output 3 3 2 10 7" xfId="43828" xr:uid="{DF5C90AE-4EC6-418E-A644-0CB23C489248}"/>
    <cellStyle name="Output 3 3 2 11" xfId="4245" xr:uid="{5C3B260C-6ECC-44D0-AF79-D110297B4DEA}"/>
    <cellStyle name="Output 3 3 2 11 2" xfId="8251" xr:uid="{FEE19625-DB66-47E3-84FF-8BFA18E6CA54}"/>
    <cellStyle name="Output 3 3 2 11 2 2" xfId="16466" xr:uid="{ED6DB422-6248-4907-BF93-235C6C879897}"/>
    <cellStyle name="Output 3 3 2 11 2 3" xfId="24330" xr:uid="{D09A1573-F611-41FF-94D6-156884EAC9F0}"/>
    <cellStyle name="Output 3 3 2 11 2 4" xfId="32310" xr:uid="{7EDEB38F-6EB6-417A-98C3-A07F4B1227F2}"/>
    <cellStyle name="Output 3 3 2 11 2 5" xfId="40137" xr:uid="{1F15D66E-A53F-4110-8608-A88D42731BCB}"/>
    <cellStyle name="Output 3 3 2 11 2 6" xfId="48090" xr:uid="{755E172F-9451-4E9D-B8A6-378589167A95}"/>
    <cellStyle name="Output 3 3 2 11 3" xfId="12467" xr:uid="{83FD371D-411A-4E2F-96FB-FF6E048BADD3}"/>
    <cellStyle name="Output 3 3 2 11 4" xfId="20336" xr:uid="{6A31892D-1C2C-44C7-A66E-67238F919167}"/>
    <cellStyle name="Output 3 3 2 11 5" xfId="28331" xr:uid="{C934F788-41B3-4D37-B2AB-E38F60E79E90}"/>
    <cellStyle name="Output 3 3 2 11 6" xfId="36166" xr:uid="{5A5716A0-C382-4162-A12A-A10DD6445E31}"/>
    <cellStyle name="Output 3 3 2 11 7" xfId="44127" xr:uid="{A84A98D9-7CAE-44EB-BFF0-241D206B3686}"/>
    <cellStyle name="Output 3 3 2 12" xfId="4532" xr:uid="{F87E6A7E-BBCE-4BCD-8AF6-B042388AA409}"/>
    <cellStyle name="Output 3 3 2 12 2" xfId="8530" xr:uid="{9838757A-862A-437D-8805-A8FD2B1C8AE8}"/>
    <cellStyle name="Output 3 3 2 12 2 2" xfId="16745" xr:uid="{5309FAE4-9EBA-438D-9F05-6024E4DEA181}"/>
    <cellStyle name="Output 3 3 2 12 2 3" xfId="24609" xr:uid="{37CC2BD3-4D3E-4605-A21D-B399CDF5437B}"/>
    <cellStyle name="Output 3 3 2 12 2 4" xfId="32589" xr:uid="{9BFEFF48-194A-4FE0-8D16-35F9892FA5A4}"/>
    <cellStyle name="Output 3 3 2 12 2 5" xfId="40416" xr:uid="{AEBBF088-6C63-4BAF-BA6D-A860210AA756}"/>
    <cellStyle name="Output 3 3 2 12 2 6" xfId="48369" xr:uid="{449BBA18-794E-43FD-936D-111951E60BA9}"/>
    <cellStyle name="Output 3 3 2 12 3" xfId="12753" xr:uid="{A0B7DAEE-20AB-4343-9A9F-D3F08D57ACBB}"/>
    <cellStyle name="Output 3 3 2 12 4" xfId="20623" xr:uid="{093689C5-7511-4AFB-B78E-8F6D0C82FC4F}"/>
    <cellStyle name="Output 3 3 2 12 5" xfId="28616" xr:uid="{AB8F77C8-A267-4DA2-86C5-A84E8CE37DEC}"/>
    <cellStyle name="Output 3 3 2 12 6" xfId="36453" xr:uid="{60D0FBBA-BEB1-49A9-AD83-3B595E04FB45}"/>
    <cellStyle name="Output 3 3 2 12 7" xfId="44414" xr:uid="{CDCA16AB-A91F-46F7-BE61-7AFB2A161E12}"/>
    <cellStyle name="Output 3 3 2 13" xfId="5107" xr:uid="{A884C32F-FA83-4ADE-AB22-B3A8A4A1F0C2}"/>
    <cellStyle name="Output 3 3 2 13 2" xfId="13322" xr:uid="{B30B3E7F-8873-4B16-A6FF-14FE04A5469A}"/>
    <cellStyle name="Output 3 3 2 13 3" xfId="21186" xr:uid="{494D5EA0-B850-40C4-A0B6-11CCE5DA2C62}"/>
    <cellStyle name="Output 3 3 2 13 4" xfId="29166" xr:uid="{3BB40EC4-83A5-4EF4-8B7E-6A8C78614D6A}"/>
    <cellStyle name="Output 3 3 2 13 5" xfId="36993" xr:uid="{2E051FD8-DF2B-495A-A3D8-0633BEB062B8}"/>
    <cellStyle name="Output 3 3 2 13 6" xfId="44946" xr:uid="{C387897C-C65C-410D-9387-6F6D79D07B28}"/>
    <cellStyle name="Output 3 3 2 14" xfId="9197" xr:uid="{09FF0831-D8E5-4DBB-8189-6C9D95510BC1}"/>
    <cellStyle name="Output 3 3 2 15" xfId="17059" xr:uid="{3869C5D3-7C1F-48DC-A1FD-E413830924C7}"/>
    <cellStyle name="Output 3 3 2 16" xfId="25076" xr:uid="{39017FD2-10E8-4993-9998-A1F09678DE92}"/>
    <cellStyle name="Output 3 3 2 17" xfId="32889" xr:uid="{FC086DAA-D497-4557-A415-497D724E74A4}"/>
    <cellStyle name="Output 3 3 2 18" xfId="40850" xr:uid="{A6AD24E9-8BB8-4138-8D8A-1DACAB9CC108}"/>
    <cellStyle name="Output 3 3 2 2" xfId="1398" xr:uid="{90B909D6-1150-4865-87AE-8557B6887092}"/>
    <cellStyle name="Output 3 3 2 2 2" xfId="5509" xr:uid="{E4F37345-0DEE-4C32-A832-4F4B8E8FBF47}"/>
    <cellStyle name="Output 3 3 2 2 2 2" xfId="13724" xr:uid="{14D7E501-12E6-4A9E-9D88-E963FD56BD7C}"/>
    <cellStyle name="Output 3 3 2 2 2 3" xfId="21588" xr:uid="{DD25240A-F013-44E6-BD88-EE5D284D2B23}"/>
    <cellStyle name="Output 3 3 2 2 2 4" xfId="29568" xr:uid="{159D7C91-95E1-4E59-A65F-B1DF9552A97F}"/>
    <cellStyle name="Output 3 3 2 2 2 5" xfId="37395" xr:uid="{86DFF9D6-936A-4C94-A80B-633FC2CD6080}"/>
    <cellStyle name="Output 3 3 2 2 2 6" xfId="45348" xr:uid="{A1CF8CFB-2ABB-45A8-B0E3-4870839364DC}"/>
    <cellStyle name="Output 3 3 2 2 3" xfId="9627" xr:uid="{8D48385E-0637-4DA9-BDEC-7E077A90A4C2}"/>
    <cellStyle name="Output 3 3 2 2 4" xfId="17489" xr:uid="{D1207989-119B-4FF7-8166-3B3EDCECD712}"/>
    <cellStyle name="Output 3 3 2 2 5" xfId="25500" xr:uid="{2EAEBA9E-DAB9-4622-8297-0E436ED28DB3}"/>
    <cellStyle name="Output 3 3 2 2 6" xfId="33319" xr:uid="{FEED5351-8D62-42FB-B863-E3224F52B3BF}"/>
    <cellStyle name="Output 3 3 2 2 7" xfId="41280" xr:uid="{358F81AE-4806-4185-90F8-4E5626587146}"/>
    <cellStyle name="Output 3 3 2 3" xfId="1741" xr:uid="{78A1E39B-D620-415F-B9E0-765DF06876B9}"/>
    <cellStyle name="Output 3 3 2 3 2" xfId="5828" xr:uid="{DD011F28-6187-4E08-AB11-58B62E9354DF}"/>
    <cellStyle name="Output 3 3 2 3 2 2" xfId="14043" xr:uid="{8DD5D388-019D-4A84-A328-6BA4B86A3F2C}"/>
    <cellStyle name="Output 3 3 2 3 2 3" xfId="21907" xr:uid="{6BFA3C8E-A4B4-482C-859D-0E1C5499A29B}"/>
    <cellStyle name="Output 3 3 2 3 2 4" xfId="29887" xr:uid="{EE0FC7AD-834E-483C-920D-66BB0C387FA3}"/>
    <cellStyle name="Output 3 3 2 3 2 5" xfId="37714" xr:uid="{DA93508E-538B-4197-881E-101226142543}"/>
    <cellStyle name="Output 3 3 2 3 2 6" xfId="45667" xr:uid="{66BE146C-6647-4DB4-BA6E-506AC5650D57}"/>
    <cellStyle name="Output 3 3 2 3 3" xfId="9967" xr:uid="{93BA8EE7-A334-4524-96A5-1B047E16E423}"/>
    <cellStyle name="Output 3 3 2 3 4" xfId="17832" xr:uid="{625546F5-F47D-4405-827C-E0AC8EC4F69C}"/>
    <cellStyle name="Output 3 3 2 3 5" xfId="25840" xr:uid="{8C69AA8E-4C17-4F0B-9F83-C6B5C588C561}"/>
    <cellStyle name="Output 3 3 2 3 6" xfId="33662" xr:uid="{2B450947-BA5D-4F44-B3F2-81C728C7AD55}"/>
    <cellStyle name="Output 3 3 2 3 7" xfId="41623" xr:uid="{8AD3D7FC-ADEB-4206-AB00-2DCC7B27662E}"/>
    <cellStyle name="Output 3 3 2 4" xfId="2076" xr:uid="{D9292949-FC28-4A73-BE69-AE31817CAD7C}"/>
    <cellStyle name="Output 3 3 2 4 2" xfId="6150" xr:uid="{D3B2EC97-5586-488A-A70F-AFD434A45708}"/>
    <cellStyle name="Output 3 3 2 4 2 2" xfId="14365" xr:uid="{126802DE-059D-4FEA-B767-945AC5858F12}"/>
    <cellStyle name="Output 3 3 2 4 2 3" xfId="22229" xr:uid="{4C38AF14-D408-42A3-941C-96F1F3A4F1B8}"/>
    <cellStyle name="Output 3 3 2 4 2 4" xfId="30209" xr:uid="{3482653E-7707-4767-B4EC-BA2D41C33629}"/>
    <cellStyle name="Output 3 3 2 4 2 5" xfId="38036" xr:uid="{9F57E919-8C7B-4D0A-9CF9-BDD954C554C3}"/>
    <cellStyle name="Output 3 3 2 4 2 6" xfId="45989" xr:uid="{F1A02A7C-E926-4439-ADE0-2E488FF8E844}"/>
    <cellStyle name="Output 3 3 2 4 3" xfId="10302" xr:uid="{45F5CC01-1AB8-45BC-BB36-8744DE3C3A55}"/>
    <cellStyle name="Output 3 3 2 4 4" xfId="18167" xr:uid="{F368E0EB-1DC8-48C9-B648-053AB85BC662}"/>
    <cellStyle name="Output 3 3 2 4 5" xfId="26174" xr:uid="{E8C0C5A6-6032-4649-A2FE-81B4A0A2BA0A}"/>
    <cellStyle name="Output 3 3 2 4 6" xfId="33997" xr:uid="{24E3F883-44F8-4A03-87A9-B15BA096B3F2}"/>
    <cellStyle name="Output 3 3 2 4 7" xfId="41958" xr:uid="{57F19FD7-E8D3-431B-8E76-3746F8901684}"/>
    <cellStyle name="Output 3 3 2 5" xfId="2395" xr:uid="{B8FA52EE-FB5F-4267-AE3A-392EB618D69D}"/>
    <cellStyle name="Output 3 3 2 5 2" xfId="6459" xr:uid="{4743614C-3A24-4653-94AE-A9C1305DA98A}"/>
    <cellStyle name="Output 3 3 2 5 2 2" xfId="14674" xr:uid="{3A59FE85-DDE7-41B8-B359-043FC965C22C}"/>
    <cellStyle name="Output 3 3 2 5 2 3" xfId="22538" xr:uid="{47AA623F-57A4-42EE-BBB5-14080CB2CAA0}"/>
    <cellStyle name="Output 3 3 2 5 2 4" xfId="30518" xr:uid="{52C47F5B-FB2E-4764-AC4E-5CEACFDA77DB}"/>
    <cellStyle name="Output 3 3 2 5 2 5" xfId="38345" xr:uid="{B3AE3F56-CC9A-4BA5-B957-CBDB7711DAFF}"/>
    <cellStyle name="Output 3 3 2 5 2 6" xfId="46298" xr:uid="{9DEA1D42-D7A5-4900-8B7A-9057975D90F3}"/>
    <cellStyle name="Output 3 3 2 5 3" xfId="10621" xr:uid="{6C5C83B9-31A1-4131-BD93-851DF99AA79B}"/>
    <cellStyle name="Output 3 3 2 5 4" xfId="18486" xr:uid="{92D05DE6-EB9B-4005-B541-FFAF0422A51A}"/>
    <cellStyle name="Output 3 3 2 5 5" xfId="26490" xr:uid="{5662E276-9DD0-42C0-B58E-1FAF87EA093D}"/>
    <cellStyle name="Output 3 3 2 5 6" xfId="34316" xr:uid="{FDBC3E08-67FC-4CB5-B921-DF626E2366EB}"/>
    <cellStyle name="Output 3 3 2 5 7" xfId="42277" xr:uid="{236EDEAA-BDC5-4DD2-9CFA-EDA687CB122D}"/>
    <cellStyle name="Output 3 3 2 6" xfId="2724" xr:uid="{6290470A-1765-40F5-9314-95C1D4BE640E}"/>
    <cellStyle name="Output 3 3 2 6 2" xfId="6774" xr:uid="{8B49D6DB-F731-4557-AF52-4E22F56B238D}"/>
    <cellStyle name="Output 3 3 2 6 2 2" xfId="14989" xr:uid="{5ED74215-6B62-4A60-83E3-D54D4798D709}"/>
    <cellStyle name="Output 3 3 2 6 2 3" xfId="22853" xr:uid="{669B1C2E-6287-421C-AC4F-65188C51AD57}"/>
    <cellStyle name="Output 3 3 2 6 2 4" xfId="30833" xr:uid="{A3F5BFA9-F119-48EB-B5DE-5E13790BBFEF}"/>
    <cellStyle name="Output 3 3 2 6 2 5" xfId="38660" xr:uid="{5A3EE6EC-F17B-4256-9DD0-C893F1A9E497}"/>
    <cellStyle name="Output 3 3 2 6 2 6" xfId="46613" xr:uid="{62789913-730B-4033-834E-62F55CCFB01A}"/>
    <cellStyle name="Output 3 3 2 6 3" xfId="10950" xr:uid="{EAA6DDFE-9F25-48F6-95D9-9F04FB7E5769}"/>
    <cellStyle name="Output 3 3 2 6 4" xfId="18815" xr:uid="{0C82616A-B681-4E7A-BEB3-D17341AECCC4}"/>
    <cellStyle name="Output 3 3 2 6 5" xfId="26818" xr:uid="{E2E84CE9-9DD1-4123-8332-2078B2728AE8}"/>
    <cellStyle name="Output 3 3 2 6 6" xfId="34645" xr:uid="{23F5CE02-4289-4B2A-8E21-785F6CA3C23C}"/>
    <cellStyle name="Output 3 3 2 6 7" xfId="42606" xr:uid="{F6BCC34D-ED80-41CF-A944-FBBA96EA40E2}"/>
    <cellStyle name="Output 3 3 2 7" xfId="3037" xr:uid="{241085D6-EB1E-49BB-890B-AABC62B50368}"/>
    <cellStyle name="Output 3 3 2 7 2" xfId="7078" xr:uid="{7B31A50F-70C7-48E2-B729-8FDA86C84549}"/>
    <cellStyle name="Output 3 3 2 7 2 2" xfId="15293" xr:uid="{061F824A-8690-4E3B-9C59-05082B772004}"/>
    <cellStyle name="Output 3 3 2 7 2 3" xfId="23157" xr:uid="{D1D0296D-A5AA-4012-BB46-80B48C479FCD}"/>
    <cellStyle name="Output 3 3 2 7 2 4" xfId="31137" xr:uid="{CEC5C3DA-D031-4496-BDA2-3507B4CF7BEB}"/>
    <cellStyle name="Output 3 3 2 7 2 5" xfId="38964" xr:uid="{82EBD6A7-D4CE-4DD3-A0F3-893CDE54D1EC}"/>
    <cellStyle name="Output 3 3 2 7 2 6" xfId="46917" xr:uid="{111C8EA4-F7D1-4A5D-805F-536B8EDF5977}"/>
    <cellStyle name="Output 3 3 2 7 3" xfId="11262" xr:uid="{93CEAB4B-559B-4608-9B12-BA232B6CDB3D}"/>
    <cellStyle name="Output 3 3 2 7 4" xfId="19128" xr:uid="{AA1460C8-5CE5-48C4-BB00-8113A906BBF9}"/>
    <cellStyle name="Output 3 3 2 7 5" xfId="27128" xr:uid="{712DF73B-CE5E-43EE-9830-1CBC912632D9}"/>
    <cellStyle name="Output 3 3 2 7 6" xfId="34958" xr:uid="{F4453C43-A779-4E3D-8A18-5B2148D27D96}"/>
    <cellStyle name="Output 3 3 2 7 7" xfId="42919" xr:uid="{54BA14AD-19C8-4055-8974-4AE58A72759D}"/>
    <cellStyle name="Output 3 3 2 8" xfId="3357" xr:uid="{64C28681-2956-400D-8844-92977372334B}"/>
    <cellStyle name="Output 3 3 2 8 2" xfId="7385" xr:uid="{FB96BD7E-08FB-4278-9E25-BFCB79210725}"/>
    <cellStyle name="Output 3 3 2 8 2 2" xfId="15600" xr:uid="{4D0DDF4A-47A5-40F7-B019-428AB62DFB89}"/>
    <cellStyle name="Output 3 3 2 8 2 3" xfId="23464" xr:uid="{4D1D5B75-925F-4A77-B34E-41A6D4EF501D}"/>
    <cellStyle name="Output 3 3 2 8 2 4" xfId="31444" xr:uid="{53A0A359-7FF3-45AE-917A-51D261FB9C98}"/>
    <cellStyle name="Output 3 3 2 8 2 5" xfId="39271" xr:uid="{CD12E738-723F-4090-A8DD-5E32FC0EF731}"/>
    <cellStyle name="Output 3 3 2 8 2 6" xfId="47224" xr:uid="{21BE5745-AB37-403C-88DA-CC1E53DD4B77}"/>
    <cellStyle name="Output 3 3 2 8 3" xfId="11581" xr:uid="{DB6D5FA4-625D-424C-9A48-0611CAAC694B}"/>
    <cellStyle name="Output 3 3 2 8 4" xfId="19448" xr:uid="{9CB21EF0-EE3E-4B5F-9886-303C92B7147E}"/>
    <cellStyle name="Output 3 3 2 8 5" xfId="27448" xr:uid="{020C1700-3C70-444C-AEF3-0993318625BD}"/>
    <cellStyle name="Output 3 3 2 8 6" xfId="35278" xr:uid="{25DDBCB1-181A-4DDD-811B-097E006F0360}"/>
    <cellStyle name="Output 3 3 2 8 7" xfId="43239" xr:uid="{98AB82D4-644A-4E8F-A13A-095A836874C3}"/>
    <cellStyle name="Output 3 3 2 9" xfId="3651" xr:uid="{3C99CF4E-244F-49CE-8BFC-27BF7846BA4C}"/>
    <cellStyle name="Output 3 3 2 9 2" xfId="7679" xr:uid="{734C23D0-AC29-4480-9F4C-45F3CBCC60D8}"/>
    <cellStyle name="Output 3 3 2 9 2 2" xfId="15894" xr:uid="{851318C6-5BCD-452B-9660-7F727998F693}"/>
    <cellStyle name="Output 3 3 2 9 2 3" xfId="23758" xr:uid="{0584534D-443D-45FB-8299-4CFB2D40BAE1}"/>
    <cellStyle name="Output 3 3 2 9 2 4" xfId="31738" xr:uid="{79EB80D2-3291-4DBD-9936-62A06747D0D4}"/>
    <cellStyle name="Output 3 3 2 9 2 5" xfId="39565" xr:uid="{1BED644A-4E7B-40A5-B708-7EB8AE17062D}"/>
    <cellStyle name="Output 3 3 2 9 2 6" xfId="47518" xr:uid="{7408AD1F-CE11-4CFC-AD55-85596F8B1525}"/>
    <cellStyle name="Output 3 3 2 9 3" xfId="11875" xr:uid="{75DDDE98-0298-4B5A-AA3A-1DC6C5E7241B}"/>
    <cellStyle name="Output 3 3 2 9 4" xfId="19742" xr:uid="{0B1A16E7-74E6-411A-B5F8-0238138F8CC2}"/>
    <cellStyle name="Output 3 3 2 9 5" xfId="27742" xr:uid="{AE413E54-DE47-4E2E-99E8-B8A145062E02}"/>
    <cellStyle name="Output 3 3 2 9 6" xfId="35572" xr:uid="{8BB9CC22-2338-41A0-A45F-BB79DBE9A94E}"/>
    <cellStyle name="Output 3 3 2 9 7" xfId="43533" xr:uid="{B2DF0951-06D5-4BD1-952B-EDDD4E579B93}"/>
    <cellStyle name="Output 3 3 20" xfId="16987" xr:uid="{2364A5C5-C336-4B67-B8C7-63CD7767C45A}"/>
    <cellStyle name="Output 3 3 21" xfId="25006" xr:uid="{AB8350B9-43D2-4777-B3C2-F1E28D6CAF27}"/>
    <cellStyle name="Output 3 3 22" xfId="32817" xr:uid="{EBABCDC7-A42A-4DC5-AECF-0B00DA5D476D}"/>
    <cellStyle name="Output 3 3 23" xfId="40778" xr:uid="{E4A5D0C1-247D-42E1-965B-2A1093CFCD1C}"/>
    <cellStyle name="Output 3 3 3" xfId="1011" xr:uid="{1014AB94-7517-4AEC-ACC4-A1AEC08B5535}"/>
    <cellStyle name="Output 3 3 3 10" xfId="3989" xr:uid="{BD37F636-506C-4E4C-93FB-652BF88627EE}"/>
    <cellStyle name="Output 3 3 3 10 2" xfId="8004" xr:uid="{4E9B8041-FAB5-4BC9-A223-97954DA24F8B}"/>
    <cellStyle name="Output 3 3 3 10 2 2" xfId="16219" xr:uid="{4AEC4F60-6A3D-43CF-8BC5-C45AE11234A5}"/>
    <cellStyle name="Output 3 3 3 10 2 3" xfId="24083" xr:uid="{38D0CFFE-FDBA-4378-83FB-B0BA584319E2}"/>
    <cellStyle name="Output 3 3 3 10 2 4" xfId="32063" xr:uid="{EEBAD622-A953-425E-AA57-CED88D8D7E68}"/>
    <cellStyle name="Output 3 3 3 10 2 5" xfId="39890" xr:uid="{DD68489D-4808-440A-A9A4-4B575D20139F}"/>
    <cellStyle name="Output 3 3 3 10 2 6" xfId="47843" xr:uid="{170C0CA7-C394-4B07-A3F5-8DF7DD78301E}"/>
    <cellStyle name="Output 3 3 3 10 3" xfId="12211" xr:uid="{FFC80175-623C-43C0-9E4A-61E2FC09B648}"/>
    <cellStyle name="Output 3 3 3 10 4" xfId="20080" xr:uid="{4E588586-0C03-43A7-A2DB-DD0369CB0126}"/>
    <cellStyle name="Output 3 3 3 10 5" xfId="28076" xr:uid="{91FC6B56-3079-47FE-975D-534A58ED0AFD}"/>
    <cellStyle name="Output 3 3 3 10 6" xfId="35910" xr:uid="{0B5D5B52-BD08-408D-A91E-DEE45CFCD573}"/>
    <cellStyle name="Output 3 3 3 10 7" xfId="43871" xr:uid="{1BD83DBC-AB0C-480F-B7CD-43BFD4BD7929}"/>
    <cellStyle name="Output 3 3 3 11" xfId="4284" xr:uid="{ACA3451F-C050-4AB5-9FB8-905927EBFF6E}"/>
    <cellStyle name="Output 3 3 3 11 2" xfId="8290" xr:uid="{B0D3692D-E161-4B09-A86A-12715AEC8E2D}"/>
    <cellStyle name="Output 3 3 3 11 2 2" xfId="16505" xr:uid="{8CBDDD78-7861-4E87-A521-ADF921F31A16}"/>
    <cellStyle name="Output 3 3 3 11 2 3" xfId="24369" xr:uid="{8A81E966-D7D7-4886-B021-5F9E042D93A2}"/>
    <cellStyle name="Output 3 3 3 11 2 4" xfId="32349" xr:uid="{44649FF3-F890-41B5-85DF-B2251108BEE3}"/>
    <cellStyle name="Output 3 3 3 11 2 5" xfId="40176" xr:uid="{AFCF39D2-D273-45C1-AE93-FE36B484E2D6}"/>
    <cellStyle name="Output 3 3 3 11 2 6" xfId="48129" xr:uid="{F51AF0C2-E9DF-4D22-A0CB-D329059E6450}"/>
    <cellStyle name="Output 3 3 3 11 3" xfId="12506" xr:uid="{6E56F211-204A-40E4-A5DA-470BD840CA29}"/>
    <cellStyle name="Output 3 3 3 11 4" xfId="20375" xr:uid="{88CCDC8A-3C5C-4ADF-8B85-763121364F82}"/>
    <cellStyle name="Output 3 3 3 11 5" xfId="28370" xr:uid="{D222F8BD-4D4B-4EAE-808F-1B2E2102E37D}"/>
    <cellStyle name="Output 3 3 3 11 6" xfId="36205" xr:uid="{4EFF4B0A-79AA-48EE-9354-C1596EC8CC9B}"/>
    <cellStyle name="Output 3 3 3 11 7" xfId="44166" xr:uid="{2AC7355D-2544-4EF1-B934-166401968ED2}"/>
    <cellStyle name="Output 3 3 3 12" xfId="4575" xr:uid="{7D0ABBC8-04AA-4CE5-BC7A-5E6FBC654820}"/>
    <cellStyle name="Output 3 3 3 12 2" xfId="8569" xr:uid="{EA1D4FCA-C979-4524-BEFD-2A6CFD7A3546}"/>
    <cellStyle name="Output 3 3 3 12 2 2" xfId="16784" xr:uid="{1C0EFC0F-8161-461B-BC40-88549E17DAD0}"/>
    <cellStyle name="Output 3 3 3 12 2 3" xfId="24648" xr:uid="{4ABD9D6D-4113-4E92-92B6-998C4D887A58}"/>
    <cellStyle name="Output 3 3 3 12 2 4" xfId="32628" xr:uid="{06CBFC5D-AC14-40C6-B886-6A1650CE371D}"/>
    <cellStyle name="Output 3 3 3 12 2 5" xfId="40455" xr:uid="{30DE827B-2F86-421D-B105-DC4B3057367F}"/>
    <cellStyle name="Output 3 3 3 12 2 6" xfId="48408" xr:uid="{9A142697-BEDE-4889-A39E-50ED5D432B33}"/>
    <cellStyle name="Output 3 3 3 12 3" xfId="12796" xr:uid="{F896D864-A0B9-4CA5-BD5A-553C44606354}"/>
    <cellStyle name="Output 3 3 3 12 4" xfId="20666" xr:uid="{05906030-A08B-4996-A902-2B1623524C45}"/>
    <cellStyle name="Output 3 3 3 12 5" xfId="28659" xr:uid="{0C605825-4961-4BD3-A810-8FFA8A19DF4A}"/>
    <cellStyle name="Output 3 3 3 12 6" xfId="36496" xr:uid="{6632FA7C-D58A-4981-B998-1C57D6CC64F7}"/>
    <cellStyle name="Output 3 3 3 12 7" xfId="44457" xr:uid="{111B4E7F-A5E0-4CB4-8E39-33AF844C4772}"/>
    <cellStyle name="Output 3 3 3 13" xfId="5146" xr:uid="{0E32B3E3-313F-474D-9309-6C34AECB587E}"/>
    <cellStyle name="Output 3 3 3 13 2" xfId="13361" xr:uid="{1DE9A00B-8EC4-4C27-B479-0F5109B14BAE}"/>
    <cellStyle name="Output 3 3 3 13 3" xfId="21225" xr:uid="{1B082462-B612-4A31-8F5D-DA586735DD81}"/>
    <cellStyle name="Output 3 3 3 13 4" xfId="29205" xr:uid="{CAB2D386-44FC-487A-8347-54016B17B4E0}"/>
    <cellStyle name="Output 3 3 3 13 5" xfId="37032" xr:uid="{A47567C1-784A-426A-8E94-2F19BC63BF88}"/>
    <cellStyle name="Output 3 3 3 13 6" xfId="44985" xr:uid="{CAF55011-84C4-4128-B677-4DCC8E3C7C38}"/>
    <cellStyle name="Output 3 3 3 14" xfId="9240" xr:uid="{2D7EABF1-843F-46BE-9567-403748D57DEB}"/>
    <cellStyle name="Output 3 3 3 15" xfId="17102" xr:uid="{1DC0D56C-2B52-441F-B456-9E66289B6075}"/>
    <cellStyle name="Output 3 3 3 16" xfId="25119" xr:uid="{3FE53A7A-D6CF-4C1A-9D21-AF8FA3C1F26D}"/>
    <cellStyle name="Output 3 3 3 17" xfId="32932" xr:uid="{51047594-4CE9-4D16-86E2-35965171B465}"/>
    <cellStyle name="Output 3 3 3 18" xfId="40893" xr:uid="{A02794D5-E2B7-4721-90A6-C24F74117B8D}"/>
    <cellStyle name="Output 3 3 3 2" xfId="1441" xr:uid="{B47D9DD3-602F-48C1-81F3-520FE31F680F}"/>
    <cellStyle name="Output 3 3 3 2 2" xfId="5548" xr:uid="{C163D7E3-E1C0-430E-905B-CACC92394052}"/>
    <cellStyle name="Output 3 3 3 2 2 2" xfId="13763" xr:uid="{10E3D8D3-9E48-4C2E-8FC3-BF0F6EC685CE}"/>
    <cellStyle name="Output 3 3 3 2 2 3" xfId="21627" xr:uid="{DC27448E-85D1-4523-8DFB-C2E7CC62289B}"/>
    <cellStyle name="Output 3 3 3 2 2 4" xfId="29607" xr:uid="{349735D0-7B97-42D5-8BC5-27662E689935}"/>
    <cellStyle name="Output 3 3 3 2 2 5" xfId="37434" xr:uid="{2C4FC73B-EBF7-4D45-AE6B-D313814737B0}"/>
    <cellStyle name="Output 3 3 3 2 2 6" xfId="45387" xr:uid="{3E7115AD-55BF-4C4C-86EE-6EF642F28092}"/>
    <cellStyle name="Output 3 3 3 2 3" xfId="9670" xr:uid="{64868298-7AA1-492F-8E49-FB672A8852B4}"/>
    <cellStyle name="Output 3 3 3 2 4" xfId="17532" xr:uid="{FEE498F1-7601-4566-937B-E2C712252826}"/>
    <cellStyle name="Output 3 3 3 2 5" xfId="25543" xr:uid="{08A7BC0F-F6F2-4F1D-A55E-4174D5359BEB}"/>
    <cellStyle name="Output 3 3 3 2 6" xfId="33362" xr:uid="{23205897-0BA6-4A50-8977-7EEC5510AF55}"/>
    <cellStyle name="Output 3 3 3 2 7" xfId="41323" xr:uid="{6FE43850-06F8-420C-9E89-EC6483B3D6F7}"/>
    <cellStyle name="Output 3 3 3 3" xfId="1784" xr:uid="{B8D437AF-C2AD-4258-8910-F392D5290DA3}"/>
    <cellStyle name="Output 3 3 3 3 2" xfId="5867" xr:uid="{9150ECEE-23A9-46DE-BCB9-FD339CEB7CAD}"/>
    <cellStyle name="Output 3 3 3 3 2 2" xfId="14082" xr:uid="{FC6EB5F5-CFF6-4640-8708-B6C19C6B9EFB}"/>
    <cellStyle name="Output 3 3 3 3 2 3" xfId="21946" xr:uid="{99A802E2-B9AB-45E1-92C7-4657AC52408C}"/>
    <cellStyle name="Output 3 3 3 3 2 4" xfId="29926" xr:uid="{9DCAD38C-C65D-4682-9410-2FEBC6748B1A}"/>
    <cellStyle name="Output 3 3 3 3 2 5" xfId="37753" xr:uid="{FDC0FD55-0FFD-4772-B308-335439C0C9AB}"/>
    <cellStyle name="Output 3 3 3 3 2 6" xfId="45706" xr:uid="{BD2AF091-E717-4B03-99BD-6F5087C37439}"/>
    <cellStyle name="Output 3 3 3 3 3" xfId="10010" xr:uid="{7DB27219-BECB-47EB-A8D9-238D3743BDBF}"/>
    <cellStyle name="Output 3 3 3 3 4" xfId="17875" xr:uid="{1516289A-751D-4E46-90EE-8338450E558D}"/>
    <cellStyle name="Output 3 3 3 3 5" xfId="25882" xr:uid="{3B77E295-9F03-4594-8D0E-B8B44B113EBD}"/>
    <cellStyle name="Output 3 3 3 3 6" xfId="33705" xr:uid="{97979E27-F546-4CC4-BEF5-E59B73332F79}"/>
    <cellStyle name="Output 3 3 3 3 7" xfId="41666" xr:uid="{14BAA061-32CE-4006-B889-45804DC86ABF}"/>
    <cellStyle name="Output 3 3 3 4" xfId="2118" xr:uid="{5DEE5A90-369D-483C-A91C-D31C5E19AA2A}"/>
    <cellStyle name="Output 3 3 3 4 2" xfId="6192" xr:uid="{D336CC05-83B3-4C3A-98C9-70BBFC0B4E46}"/>
    <cellStyle name="Output 3 3 3 4 2 2" xfId="14407" xr:uid="{30E70323-E40B-467A-B12B-DDDC2D8385C2}"/>
    <cellStyle name="Output 3 3 3 4 2 3" xfId="22271" xr:uid="{73DAE1BA-622B-409F-B9E0-644F88C43D20}"/>
    <cellStyle name="Output 3 3 3 4 2 4" xfId="30251" xr:uid="{B3B01BFE-1EF7-4B85-B537-FE84E05CF58C}"/>
    <cellStyle name="Output 3 3 3 4 2 5" xfId="38078" xr:uid="{42BD4A55-D795-4B8D-9458-7E06C3971D19}"/>
    <cellStyle name="Output 3 3 3 4 2 6" xfId="46031" xr:uid="{DAA77B53-EC6D-4DAA-AFEB-84D8B2FDBDE4}"/>
    <cellStyle name="Output 3 3 3 4 3" xfId="10344" xr:uid="{EB591E75-5B96-47F4-BBFB-7C3520656C9C}"/>
    <cellStyle name="Output 3 3 3 4 4" xfId="18209" xr:uid="{20D0F674-BE86-454B-A7BF-24C587472EFF}"/>
    <cellStyle name="Output 3 3 3 4 5" xfId="26216" xr:uid="{BB25B9D9-800C-4606-A185-26560E586FE5}"/>
    <cellStyle name="Output 3 3 3 4 6" xfId="34039" xr:uid="{784209CF-AE22-4A27-8E6C-D24B2AA7E8D9}"/>
    <cellStyle name="Output 3 3 3 4 7" xfId="42000" xr:uid="{38F1B824-C9C1-46A5-9DB5-7E30753925D6}"/>
    <cellStyle name="Output 3 3 3 5" xfId="2438" xr:uid="{3A3B5194-8C74-4B4C-99BB-32E29551F83D}"/>
    <cellStyle name="Output 3 3 3 5 2" xfId="6498" xr:uid="{878711FE-22CD-4842-84B3-C5C305125198}"/>
    <cellStyle name="Output 3 3 3 5 2 2" xfId="14713" xr:uid="{9FA25FE3-CC58-4E85-899A-2DD50D274B16}"/>
    <cellStyle name="Output 3 3 3 5 2 3" xfId="22577" xr:uid="{8F139E6F-666C-4D87-BEE2-991C23DD924C}"/>
    <cellStyle name="Output 3 3 3 5 2 4" xfId="30557" xr:uid="{1530E1C2-B9DE-40CD-82BD-2DC56621DDD1}"/>
    <cellStyle name="Output 3 3 3 5 2 5" xfId="38384" xr:uid="{0F200A50-EC00-4F7E-8A0D-C3FF1C32C8AD}"/>
    <cellStyle name="Output 3 3 3 5 2 6" xfId="46337" xr:uid="{ED4BFE4E-F169-4635-BA00-A7ED3B247F06}"/>
    <cellStyle name="Output 3 3 3 5 3" xfId="10664" xr:uid="{3E0C41B4-2CAB-423D-B7D1-95A8D278EC27}"/>
    <cellStyle name="Output 3 3 3 5 4" xfId="18529" xr:uid="{0EAE349F-77FC-42BD-8902-089ADF6FB1BF}"/>
    <cellStyle name="Output 3 3 3 5 5" xfId="26532" xr:uid="{0B27562A-7591-4FD1-A532-28C49065ABF3}"/>
    <cellStyle name="Output 3 3 3 5 6" xfId="34359" xr:uid="{ED4A5525-389A-4ADF-88FD-0622B2B9566B}"/>
    <cellStyle name="Output 3 3 3 5 7" xfId="42320" xr:uid="{659C5207-0EFE-445D-8D60-6BCF1489537F}"/>
    <cellStyle name="Output 3 3 3 6" xfId="2766" xr:uid="{D7F96341-09E5-466A-B364-D17362AFDF88}"/>
    <cellStyle name="Output 3 3 3 6 2" xfId="6816" xr:uid="{E5D000C0-1226-442E-AEF1-F11733A60484}"/>
    <cellStyle name="Output 3 3 3 6 2 2" xfId="15031" xr:uid="{059921BC-3D15-4CA3-973F-6C49854A8B44}"/>
    <cellStyle name="Output 3 3 3 6 2 3" xfId="22895" xr:uid="{0F15D0CC-44FC-4937-BC10-3BA7AE0D5F12}"/>
    <cellStyle name="Output 3 3 3 6 2 4" xfId="30875" xr:uid="{EAD580A3-7838-40D5-8615-4C835E6C9C19}"/>
    <cellStyle name="Output 3 3 3 6 2 5" xfId="38702" xr:uid="{00CBCFC5-E525-4F02-B2D7-50DB7666C7EB}"/>
    <cellStyle name="Output 3 3 3 6 2 6" xfId="46655" xr:uid="{036BEBB5-638C-4300-AB5D-B2EB632D913A}"/>
    <cellStyle name="Output 3 3 3 6 3" xfId="10992" xr:uid="{C3F8A6E7-16F0-44D5-84C5-EC8D297EA8A5}"/>
    <cellStyle name="Output 3 3 3 6 4" xfId="18857" xr:uid="{31834BF0-E4BC-4D07-9D35-0CB3AA133BCD}"/>
    <cellStyle name="Output 3 3 3 6 5" xfId="26860" xr:uid="{4C3C21F6-7029-4EDD-A950-3B1F3F5386EB}"/>
    <cellStyle name="Output 3 3 3 6 6" xfId="34687" xr:uid="{05A354AA-798C-4526-886C-2C2F29F2F3D1}"/>
    <cellStyle name="Output 3 3 3 6 7" xfId="42648" xr:uid="{A22E2701-D4BD-461D-8C1F-396030E26FA6}"/>
    <cellStyle name="Output 3 3 3 7" xfId="3080" xr:uid="{FA7A1AA8-300F-4580-9B37-2587943F5A2A}"/>
    <cellStyle name="Output 3 3 3 7 2" xfId="7117" xr:uid="{3AF7C734-306C-4652-9C05-EEE058DF7D8B}"/>
    <cellStyle name="Output 3 3 3 7 2 2" xfId="15332" xr:uid="{2BF4CCF2-407D-4DC0-ADF0-1E3AC206DA39}"/>
    <cellStyle name="Output 3 3 3 7 2 3" xfId="23196" xr:uid="{DEB4ED7F-BD3D-4B32-A273-AFCEB1DDC16F}"/>
    <cellStyle name="Output 3 3 3 7 2 4" xfId="31176" xr:uid="{3E53408B-BB5E-4D96-A1EE-3C03AEA9A5A8}"/>
    <cellStyle name="Output 3 3 3 7 2 5" xfId="39003" xr:uid="{73BA66F1-2A0E-40B8-A4FE-3268BCD72411}"/>
    <cellStyle name="Output 3 3 3 7 2 6" xfId="46956" xr:uid="{2A2B5084-EABE-42D5-AD66-EB54661F1E50}"/>
    <cellStyle name="Output 3 3 3 7 3" xfId="11304" xr:uid="{D5936B27-3887-46BC-B278-68DBD415361A}"/>
    <cellStyle name="Output 3 3 3 7 4" xfId="19171" xr:uid="{F4FAD8CB-4C1F-444A-92EE-5C9D681950AF}"/>
    <cellStyle name="Output 3 3 3 7 5" xfId="27171" xr:uid="{B89BEE36-9BDF-470A-BC9C-949894497B5D}"/>
    <cellStyle name="Output 3 3 3 7 6" xfId="35001" xr:uid="{E8728F14-0DED-48E3-B11E-E3144FD8A51F}"/>
    <cellStyle name="Output 3 3 3 7 7" xfId="42962" xr:uid="{3AF24412-C3DC-4FD0-85B3-B40A1666C026}"/>
    <cellStyle name="Output 3 3 3 8" xfId="3396" xr:uid="{E092CC57-0356-4E54-80EF-37CD34F88239}"/>
    <cellStyle name="Output 3 3 3 8 2" xfId="7424" xr:uid="{9DA15E97-B566-4002-8B02-62C4534A27B7}"/>
    <cellStyle name="Output 3 3 3 8 2 2" xfId="15639" xr:uid="{1D36167F-A45F-4724-B3B1-579BCCCF4FBA}"/>
    <cellStyle name="Output 3 3 3 8 2 3" xfId="23503" xr:uid="{EC529877-12BF-461A-80AA-481F49536603}"/>
    <cellStyle name="Output 3 3 3 8 2 4" xfId="31483" xr:uid="{24BD758C-F96C-4CD9-88F0-F94296819A47}"/>
    <cellStyle name="Output 3 3 3 8 2 5" xfId="39310" xr:uid="{0CBE290F-E214-4C0E-9AAC-7D2D142446C3}"/>
    <cellStyle name="Output 3 3 3 8 2 6" xfId="47263" xr:uid="{62EB0F55-8F4E-40FB-981A-4FD028999F01}"/>
    <cellStyle name="Output 3 3 3 8 3" xfId="11620" xr:uid="{1AF7B064-6DF4-4FEE-82F1-C20F7ED5ECAB}"/>
    <cellStyle name="Output 3 3 3 8 4" xfId="19487" xr:uid="{DE3D43E3-83DC-4253-9923-E2507CADA656}"/>
    <cellStyle name="Output 3 3 3 8 5" xfId="27487" xr:uid="{8BF024FF-A1A9-4F52-BB6C-8CDFCEA99499}"/>
    <cellStyle name="Output 3 3 3 8 6" xfId="35317" xr:uid="{8484B7C6-3E1E-488E-8BB0-6731BCEB5790}"/>
    <cellStyle name="Output 3 3 3 8 7" xfId="43278" xr:uid="{D5359F12-AB4B-41DE-90E8-A15341691DE8}"/>
    <cellStyle name="Output 3 3 3 9" xfId="3691" xr:uid="{8660C7E2-2087-4203-93B1-31A41E0EB5FB}"/>
    <cellStyle name="Output 3 3 3 9 2" xfId="7719" xr:uid="{CCF43784-4813-4CF0-BA45-CDA2F18C28CA}"/>
    <cellStyle name="Output 3 3 3 9 2 2" xfId="15934" xr:uid="{D5D709DD-95C8-4474-BE0A-D500EA4F70D9}"/>
    <cellStyle name="Output 3 3 3 9 2 3" xfId="23798" xr:uid="{DFFBFC25-30BE-4D7B-8F34-1A4D45C89FB5}"/>
    <cellStyle name="Output 3 3 3 9 2 4" xfId="31778" xr:uid="{6E16E318-8F90-4DCB-81C8-0DED8F9DECDF}"/>
    <cellStyle name="Output 3 3 3 9 2 5" xfId="39605" xr:uid="{F2F9380B-4606-443D-9D77-7459DCB1FCEF}"/>
    <cellStyle name="Output 3 3 3 9 2 6" xfId="47558" xr:uid="{AE2257E5-A1E8-42CB-955C-F58D56726019}"/>
    <cellStyle name="Output 3 3 3 9 3" xfId="11915" xr:uid="{AC30B704-ACE0-4389-BC0B-1230D96A9FFD}"/>
    <cellStyle name="Output 3 3 3 9 4" xfId="19782" xr:uid="{0EF55515-408A-4904-8A53-ED1D8B2DFA8F}"/>
    <cellStyle name="Output 3 3 3 9 5" xfId="27782" xr:uid="{358F4DA0-ECB2-46F1-BD90-C3FA185CA0B9}"/>
    <cellStyle name="Output 3 3 3 9 6" xfId="35612" xr:uid="{C69A0EB6-A8A9-4A37-8C4D-167821D66D78}"/>
    <cellStyle name="Output 3 3 3 9 7" xfId="43573" xr:uid="{6770C2F5-7C9E-44D2-96FD-CFA734212AA6}"/>
    <cellStyle name="Output 3 3 4" xfId="1051" xr:uid="{165F5B1E-5864-4BEB-A125-B88B65BBE423}"/>
    <cellStyle name="Output 3 3 4 10" xfId="4029" xr:uid="{FB98C847-20B1-4679-96BD-942723336248}"/>
    <cellStyle name="Output 3 3 4 10 2" xfId="8044" xr:uid="{B1A3452B-B62C-4379-BCCF-1104C6716202}"/>
    <cellStyle name="Output 3 3 4 10 2 2" xfId="16259" xr:uid="{345EB368-896A-4F2A-B561-92AD280E11B3}"/>
    <cellStyle name="Output 3 3 4 10 2 3" xfId="24123" xr:uid="{FA77FB0E-2722-4E46-9553-B239EE454D7C}"/>
    <cellStyle name="Output 3 3 4 10 2 4" xfId="32103" xr:uid="{2C125C2D-FE51-4952-9A9A-52F3AE8D3FF3}"/>
    <cellStyle name="Output 3 3 4 10 2 5" xfId="39930" xr:uid="{FEBC1EA2-5ECA-417F-AF41-02E0B8E73E76}"/>
    <cellStyle name="Output 3 3 4 10 2 6" xfId="47883" xr:uid="{E3E35A3E-25C3-44CA-B8D8-672C7913D09C}"/>
    <cellStyle name="Output 3 3 4 10 3" xfId="12251" xr:uid="{B9DF9C89-EC6E-420E-8B0F-FBADD95EC525}"/>
    <cellStyle name="Output 3 3 4 10 4" xfId="20120" xr:uid="{BAF7BB6A-1D41-4742-8624-CFDD058FB471}"/>
    <cellStyle name="Output 3 3 4 10 5" xfId="28116" xr:uid="{B5A35B1D-BE35-4EA4-B45C-C995DDB5123D}"/>
    <cellStyle name="Output 3 3 4 10 6" xfId="35950" xr:uid="{B975873E-8F2E-47BD-9418-8FB01489DDF4}"/>
    <cellStyle name="Output 3 3 4 10 7" xfId="43911" xr:uid="{BD891352-AF68-4D78-90BB-415700DA86CC}"/>
    <cellStyle name="Output 3 3 4 11" xfId="4324" xr:uid="{1E3C47BF-FCA4-445A-BD44-387CBA282DBC}"/>
    <cellStyle name="Output 3 3 4 11 2" xfId="8330" xr:uid="{8160273E-EA3A-4624-A163-14A6999C12E5}"/>
    <cellStyle name="Output 3 3 4 11 2 2" xfId="16545" xr:uid="{58AB9051-05BE-4E8E-8C66-0A9025AB4AEF}"/>
    <cellStyle name="Output 3 3 4 11 2 3" xfId="24409" xr:uid="{C2DCCA72-CF0F-4D55-8D4C-451B70626B4C}"/>
    <cellStyle name="Output 3 3 4 11 2 4" xfId="32389" xr:uid="{DC2198D6-13C2-45DA-8F9E-CA5BDFF25815}"/>
    <cellStyle name="Output 3 3 4 11 2 5" xfId="40216" xr:uid="{89A4C56A-1706-4E79-8E38-F6C6981DC2A1}"/>
    <cellStyle name="Output 3 3 4 11 2 6" xfId="48169" xr:uid="{301BC243-1B0F-441A-B39D-CBF77F174C5B}"/>
    <cellStyle name="Output 3 3 4 11 3" xfId="12546" xr:uid="{D486024F-ABD7-40AB-8F98-93B3FD5C95C3}"/>
    <cellStyle name="Output 3 3 4 11 4" xfId="20415" xr:uid="{CCC35F2F-1664-4969-88A7-91B5CB1E4D7B}"/>
    <cellStyle name="Output 3 3 4 11 5" xfId="28410" xr:uid="{63280243-3BCF-4025-85B8-014A79AAF2F2}"/>
    <cellStyle name="Output 3 3 4 11 6" xfId="36245" xr:uid="{2D13748B-5E23-4D9B-872B-C9098A97AEA9}"/>
    <cellStyle name="Output 3 3 4 11 7" xfId="44206" xr:uid="{8290351B-26CE-402B-B99D-5BC1957D9E6B}"/>
    <cellStyle name="Output 3 3 4 12" xfId="4615" xr:uid="{CD422795-3DF3-4E5E-9178-31790986C875}"/>
    <cellStyle name="Output 3 3 4 12 2" xfId="8609" xr:uid="{33A7E4F0-84F4-406E-8005-77F114836F05}"/>
    <cellStyle name="Output 3 3 4 12 2 2" xfId="16824" xr:uid="{769F8B83-F8B5-4616-863D-6A7CBFF23878}"/>
    <cellStyle name="Output 3 3 4 12 2 3" xfId="24688" xr:uid="{76B422BF-57AB-4AA6-B264-C4BCE8A19D15}"/>
    <cellStyle name="Output 3 3 4 12 2 4" xfId="32668" xr:uid="{DA53EFC2-CFE4-42F9-9336-4D37821FE20C}"/>
    <cellStyle name="Output 3 3 4 12 2 5" xfId="40495" xr:uid="{53EAC7CC-A9B5-4AF1-A252-2486F704EE2F}"/>
    <cellStyle name="Output 3 3 4 12 2 6" xfId="48448" xr:uid="{BC4A88E9-782A-4EE4-B19B-1650FFF20CB2}"/>
    <cellStyle name="Output 3 3 4 12 3" xfId="12836" xr:uid="{BD90474B-19DA-4CF9-9321-EB17E9B15F62}"/>
    <cellStyle name="Output 3 3 4 12 4" xfId="20706" xr:uid="{CAB0F11C-F897-4942-A6FC-EC8032612840}"/>
    <cellStyle name="Output 3 3 4 12 5" xfId="28699" xr:uid="{F0ECE488-ABA3-4524-B239-701FEDF9B34D}"/>
    <cellStyle name="Output 3 3 4 12 6" xfId="36536" xr:uid="{6C020C8B-0846-40E3-A852-1449BBBC70FA}"/>
    <cellStyle name="Output 3 3 4 12 7" xfId="44497" xr:uid="{1E62745D-A1E5-4673-A8D6-07FEC70BE9D2}"/>
    <cellStyle name="Output 3 3 4 13" xfId="5186" xr:uid="{32384B64-215F-457B-A3B5-DBD6E5079837}"/>
    <cellStyle name="Output 3 3 4 13 2" xfId="13401" xr:uid="{28130875-09DF-4197-89D0-20AEB9074C39}"/>
    <cellStyle name="Output 3 3 4 13 3" xfId="21265" xr:uid="{94687B66-C6F0-441F-B880-79C8D6A36ACB}"/>
    <cellStyle name="Output 3 3 4 13 4" xfId="29245" xr:uid="{D855DC1C-48A6-4974-94B7-D3CC5B03AF8E}"/>
    <cellStyle name="Output 3 3 4 13 5" xfId="37072" xr:uid="{ACC65DBF-526C-4E72-B89C-868558AFC612}"/>
    <cellStyle name="Output 3 3 4 13 6" xfId="45025" xr:uid="{AA0249DD-420E-4322-990B-C58094738CE2}"/>
    <cellStyle name="Output 3 3 4 14" xfId="9280" xr:uid="{D5D9B091-276C-46F4-B4F0-5B768EBDB8EE}"/>
    <cellStyle name="Output 3 3 4 15" xfId="17142" xr:uid="{25BB21FD-D27D-4362-BA27-AE9D34ED6F27}"/>
    <cellStyle name="Output 3 3 4 16" xfId="25159" xr:uid="{CE323014-3060-48D7-A280-2594B1D9A163}"/>
    <cellStyle name="Output 3 3 4 17" xfId="32972" xr:uid="{6BF9F078-64D3-48D2-A2AB-798CAB39536F}"/>
    <cellStyle name="Output 3 3 4 18" xfId="40933" xr:uid="{17028EA1-B530-413D-B251-DA3EA1CA6EF4}"/>
    <cellStyle name="Output 3 3 4 2" xfId="1481" xr:uid="{BC2114B1-C8BC-4726-857E-F03D09C56A0B}"/>
    <cellStyle name="Output 3 3 4 2 2" xfId="5588" xr:uid="{1A99F15B-8D26-482D-B6F9-42D13D81581A}"/>
    <cellStyle name="Output 3 3 4 2 2 2" xfId="13803" xr:uid="{F6908703-E6F1-43E9-9AD7-919BBFD130C1}"/>
    <cellStyle name="Output 3 3 4 2 2 3" xfId="21667" xr:uid="{F2484A04-8A48-49F6-BF2F-B018A815A54A}"/>
    <cellStyle name="Output 3 3 4 2 2 4" xfId="29647" xr:uid="{E8DD546D-6C82-43E5-B14B-E4C7CD430FB8}"/>
    <cellStyle name="Output 3 3 4 2 2 5" xfId="37474" xr:uid="{EBB32968-250E-4CE0-8ABF-868961A77942}"/>
    <cellStyle name="Output 3 3 4 2 2 6" xfId="45427" xr:uid="{F84F2FB5-271E-4402-9053-DDCD2837CE10}"/>
    <cellStyle name="Output 3 3 4 2 3" xfId="9710" xr:uid="{C1CB231F-AC1F-4B92-A2BC-3D93BB4242F9}"/>
    <cellStyle name="Output 3 3 4 2 4" xfId="17572" xr:uid="{E5F48C14-F96E-4AC8-93C9-FE6E90103DED}"/>
    <cellStyle name="Output 3 3 4 2 5" xfId="25583" xr:uid="{E9318695-CE1F-414D-BDE4-2623A3C65755}"/>
    <cellStyle name="Output 3 3 4 2 6" xfId="33402" xr:uid="{D2191D28-5E1D-487E-BC76-B790B80EF915}"/>
    <cellStyle name="Output 3 3 4 2 7" xfId="41363" xr:uid="{3A191AD7-FA78-4DAD-B7F2-879E16BFD71A}"/>
    <cellStyle name="Output 3 3 4 3" xfId="1824" xr:uid="{2114EBAD-07DB-4119-8E36-56C2302C8366}"/>
    <cellStyle name="Output 3 3 4 3 2" xfId="5907" xr:uid="{BA092C50-C43A-441A-83B3-CBC6C11DB9BF}"/>
    <cellStyle name="Output 3 3 4 3 2 2" xfId="14122" xr:uid="{48638DE7-C131-4AF3-9543-396EE188DA81}"/>
    <cellStyle name="Output 3 3 4 3 2 3" xfId="21986" xr:uid="{1A9BF860-8A6D-4931-8C59-4D7AE7D5D537}"/>
    <cellStyle name="Output 3 3 4 3 2 4" xfId="29966" xr:uid="{D0A7D254-CD91-4AC2-8E09-4EC0ABFFB81E}"/>
    <cellStyle name="Output 3 3 4 3 2 5" xfId="37793" xr:uid="{1278D9DC-8852-41EC-921F-678F2C4BDF2E}"/>
    <cellStyle name="Output 3 3 4 3 2 6" xfId="45746" xr:uid="{6028D177-AF07-47CD-8255-F61F76B73EF5}"/>
    <cellStyle name="Output 3 3 4 3 3" xfId="10050" xr:uid="{95BF33C8-0408-4CC3-9501-DC80D2D1B064}"/>
    <cellStyle name="Output 3 3 4 3 4" xfId="17915" xr:uid="{69968922-41B4-4DDD-83FA-2FFB3BE33A0C}"/>
    <cellStyle name="Output 3 3 4 3 5" xfId="25922" xr:uid="{E8496203-A54D-454D-9D05-978D2EE96FC0}"/>
    <cellStyle name="Output 3 3 4 3 6" xfId="33745" xr:uid="{3D2D7ACE-82D3-4960-8B17-94688362A923}"/>
    <cellStyle name="Output 3 3 4 3 7" xfId="41706" xr:uid="{19272E26-9EC2-4196-92E1-898FF166A90E}"/>
    <cellStyle name="Output 3 3 4 4" xfId="2158" xr:uid="{3F3B2908-B60A-42AA-9714-A675AB20A10A}"/>
    <cellStyle name="Output 3 3 4 4 2" xfId="6232" xr:uid="{CEBD71C2-55E1-4B73-A8CF-4621A24DA993}"/>
    <cellStyle name="Output 3 3 4 4 2 2" xfId="14447" xr:uid="{F201BEF5-B128-4040-A3EC-7BD1EDBB6F01}"/>
    <cellStyle name="Output 3 3 4 4 2 3" xfId="22311" xr:uid="{3C9BD28D-C61E-4476-826A-57471D5EAB8E}"/>
    <cellStyle name="Output 3 3 4 4 2 4" xfId="30291" xr:uid="{0AE000AF-E962-4445-A5FC-8692B1DF6FD8}"/>
    <cellStyle name="Output 3 3 4 4 2 5" xfId="38118" xr:uid="{33E7F5E3-B564-4005-909E-F01C924B81DC}"/>
    <cellStyle name="Output 3 3 4 4 2 6" xfId="46071" xr:uid="{219D7BB8-A300-436B-BE2A-247524B6E122}"/>
    <cellStyle name="Output 3 3 4 4 3" xfId="10384" xr:uid="{3FBE3923-6ACD-4641-908A-0E0092D0B730}"/>
    <cellStyle name="Output 3 3 4 4 4" xfId="18249" xr:uid="{82970BE7-E372-4CB0-8BF0-79A0526A824F}"/>
    <cellStyle name="Output 3 3 4 4 5" xfId="26256" xr:uid="{7544B9C4-E47D-4992-B448-90BEF79862AA}"/>
    <cellStyle name="Output 3 3 4 4 6" xfId="34079" xr:uid="{04597CF0-6755-422A-9D94-58B615CD6B8C}"/>
    <cellStyle name="Output 3 3 4 4 7" xfId="42040" xr:uid="{1F22ABAF-EBA5-4A5A-BBA1-5E9A75F299A0}"/>
    <cellStyle name="Output 3 3 4 5" xfId="2478" xr:uid="{4DF3ACE7-8BA6-49C4-9BAC-EB95EA9E3C1C}"/>
    <cellStyle name="Output 3 3 4 5 2" xfId="6538" xr:uid="{61784ADB-F213-4A88-9C9E-2D47806C5855}"/>
    <cellStyle name="Output 3 3 4 5 2 2" xfId="14753" xr:uid="{543A5896-A397-4AE5-8C9B-ABD934CD1F35}"/>
    <cellStyle name="Output 3 3 4 5 2 3" xfId="22617" xr:uid="{74FAD41F-7D1F-4109-8582-30B37D8FCCA0}"/>
    <cellStyle name="Output 3 3 4 5 2 4" xfId="30597" xr:uid="{2655A5FD-5789-4E3F-A069-82AED355A6B6}"/>
    <cellStyle name="Output 3 3 4 5 2 5" xfId="38424" xr:uid="{46A37D30-0451-4233-B237-0C920C76F6BD}"/>
    <cellStyle name="Output 3 3 4 5 2 6" xfId="46377" xr:uid="{A42AAB67-B469-4421-89AA-716C68636632}"/>
    <cellStyle name="Output 3 3 4 5 3" xfId="10704" xr:uid="{4A62E84E-0E8B-4A60-8664-B268B859CFC0}"/>
    <cellStyle name="Output 3 3 4 5 4" xfId="18569" xr:uid="{D36573E0-3D96-466B-8CE8-6EA91C696DF3}"/>
    <cellStyle name="Output 3 3 4 5 5" xfId="26572" xr:uid="{A966DF89-6F66-4166-924D-963035546C74}"/>
    <cellStyle name="Output 3 3 4 5 6" xfId="34399" xr:uid="{CB63AFEF-F1A0-40D1-9DD0-BB6A977004F8}"/>
    <cellStyle name="Output 3 3 4 5 7" xfId="42360" xr:uid="{B1B0C808-8F74-44B5-86CB-A5B514637F35}"/>
    <cellStyle name="Output 3 3 4 6" xfId="2806" xr:uid="{B5E87B66-6BB6-4721-9188-7ED1EA863A09}"/>
    <cellStyle name="Output 3 3 4 6 2" xfId="6856" xr:uid="{1B88B387-445C-480A-B5DD-B3ED74C36F62}"/>
    <cellStyle name="Output 3 3 4 6 2 2" xfId="15071" xr:uid="{D9C156D6-3642-4668-867D-39804BD96B57}"/>
    <cellStyle name="Output 3 3 4 6 2 3" xfId="22935" xr:uid="{09764420-F325-4E6D-B825-65B76B80BE19}"/>
    <cellStyle name="Output 3 3 4 6 2 4" xfId="30915" xr:uid="{E622C132-068B-4557-A091-38ED14CBDBE3}"/>
    <cellStyle name="Output 3 3 4 6 2 5" xfId="38742" xr:uid="{EACA79ED-71D2-4BD6-819A-42619875C14E}"/>
    <cellStyle name="Output 3 3 4 6 2 6" xfId="46695" xr:uid="{50B316E7-FE63-4F1B-BAEB-BEEA1D244334}"/>
    <cellStyle name="Output 3 3 4 6 3" xfId="11032" xr:uid="{E662A446-B69D-4928-922C-A637688B8F13}"/>
    <cellStyle name="Output 3 3 4 6 4" xfId="18897" xr:uid="{CCC78623-7831-4C10-A167-1D5A879A15D9}"/>
    <cellStyle name="Output 3 3 4 6 5" xfId="26900" xr:uid="{24DB2EEB-927D-48BC-AFF4-15ADD2FAA68D}"/>
    <cellStyle name="Output 3 3 4 6 6" xfId="34727" xr:uid="{9615D73F-3DD0-4EBE-902B-A5FFA14173AA}"/>
    <cellStyle name="Output 3 3 4 6 7" xfId="42688" xr:uid="{5117931D-2519-428E-A04B-7D663A6AB127}"/>
    <cellStyle name="Output 3 3 4 7" xfId="3120" xr:uid="{07A580DB-5DCA-4DC8-ACFD-49D780C4F676}"/>
    <cellStyle name="Output 3 3 4 7 2" xfId="7157" xr:uid="{FF67EE9F-EF73-44AA-A7D3-5398CCE191EC}"/>
    <cellStyle name="Output 3 3 4 7 2 2" xfId="15372" xr:uid="{429342D9-3776-45F7-B3B1-5D4469EE85CB}"/>
    <cellStyle name="Output 3 3 4 7 2 3" xfId="23236" xr:uid="{6D7F5AE4-DCB7-4501-9CD7-7FBAD8AD7CC9}"/>
    <cellStyle name="Output 3 3 4 7 2 4" xfId="31216" xr:uid="{09D65E74-9DA9-46B1-A126-DE64A2AEA8D0}"/>
    <cellStyle name="Output 3 3 4 7 2 5" xfId="39043" xr:uid="{DDEF6916-B677-4E3C-9AD5-110322FACC3D}"/>
    <cellStyle name="Output 3 3 4 7 2 6" xfId="46996" xr:uid="{5C3EF59B-B5E3-4876-9157-CB47281B32FA}"/>
    <cellStyle name="Output 3 3 4 7 3" xfId="11344" xr:uid="{BEA3981A-D6F0-4CAC-A52C-F0B4E1D3EB97}"/>
    <cellStyle name="Output 3 3 4 7 4" xfId="19211" xr:uid="{C0A8DF50-E11E-49DB-8741-A22419553695}"/>
    <cellStyle name="Output 3 3 4 7 5" xfId="27211" xr:uid="{D6BC3EEB-2D13-47C6-ACE8-A9582D02072A}"/>
    <cellStyle name="Output 3 3 4 7 6" xfId="35041" xr:uid="{3754A115-72E6-4119-AD38-CBD938E2DE51}"/>
    <cellStyle name="Output 3 3 4 7 7" xfId="43002" xr:uid="{375F5911-FBAB-45EA-AAC0-9343703B3187}"/>
    <cellStyle name="Output 3 3 4 8" xfId="3436" xr:uid="{5746E499-3A92-4A52-8767-9B85C0C9C3D9}"/>
    <cellStyle name="Output 3 3 4 8 2" xfId="7464" xr:uid="{E8B5541B-C5F3-492E-A072-B98BE96C323E}"/>
    <cellStyle name="Output 3 3 4 8 2 2" xfId="15679" xr:uid="{6C43A629-7749-48DD-9827-ABA2700E00D5}"/>
    <cellStyle name="Output 3 3 4 8 2 3" xfId="23543" xr:uid="{6506BDC4-6A78-41F5-BFEA-2F9629073686}"/>
    <cellStyle name="Output 3 3 4 8 2 4" xfId="31523" xr:uid="{9CB2D887-C216-412C-84FA-AF8ABF062A7F}"/>
    <cellStyle name="Output 3 3 4 8 2 5" xfId="39350" xr:uid="{E64F5E69-E80E-42A0-8177-314BCE87B357}"/>
    <cellStyle name="Output 3 3 4 8 2 6" xfId="47303" xr:uid="{BE26FC47-7511-401F-B20D-C65E50098EAA}"/>
    <cellStyle name="Output 3 3 4 8 3" xfId="11660" xr:uid="{88FA6D69-69EB-4FDB-AB67-F1CFF0768FAF}"/>
    <cellStyle name="Output 3 3 4 8 4" xfId="19527" xr:uid="{D7BBFD2B-631F-4ED9-A641-741EE3B173E7}"/>
    <cellStyle name="Output 3 3 4 8 5" xfId="27527" xr:uid="{19823770-C5B6-4856-BF8F-E627F17FEB7C}"/>
    <cellStyle name="Output 3 3 4 8 6" xfId="35357" xr:uid="{CE14B9E5-331D-46EC-9225-228AD607EAB9}"/>
    <cellStyle name="Output 3 3 4 8 7" xfId="43318" xr:uid="{1E85ED51-7D4B-4C32-B918-922743FC4532}"/>
    <cellStyle name="Output 3 3 4 9" xfId="3731" xr:uid="{4519AFEE-1701-49FD-9453-AB5C102E38A2}"/>
    <cellStyle name="Output 3 3 4 9 2" xfId="7759" xr:uid="{C6DF5823-99A8-461E-A38A-3031E90EEAB9}"/>
    <cellStyle name="Output 3 3 4 9 2 2" xfId="15974" xr:uid="{9CD3E97E-8F8B-4393-82DF-A9B83251EBA7}"/>
    <cellStyle name="Output 3 3 4 9 2 3" xfId="23838" xr:uid="{D2056B54-A31C-4375-984A-58ED6ADE8105}"/>
    <cellStyle name="Output 3 3 4 9 2 4" xfId="31818" xr:uid="{3DAD961D-1D92-4354-9E66-A2094C22D17B}"/>
    <cellStyle name="Output 3 3 4 9 2 5" xfId="39645" xr:uid="{C4C501AD-CF41-4A83-8B67-06C18B5812CC}"/>
    <cellStyle name="Output 3 3 4 9 2 6" xfId="47598" xr:uid="{18957B53-8CF1-4A19-812A-390BEDD15EB8}"/>
    <cellStyle name="Output 3 3 4 9 3" xfId="11955" xr:uid="{19B2B38D-FB16-4987-8730-48753A04C2C9}"/>
    <cellStyle name="Output 3 3 4 9 4" xfId="19822" xr:uid="{12CED110-A638-438F-932D-2139C2A89CEE}"/>
    <cellStyle name="Output 3 3 4 9 5" xfId="27822" xr:uid="{0E88ABD7-FE0C-41F1-B34B-6B059B9A813B}"/>
    <cellStyle name="Output 3 3 4 9 6" xfId="35652" xr:uid="{AC0F04F7-29B2-4141-8811-A6CB6C171901}"/>
    <cellStyle name="Output 3 3 4 9 7" xfId="43613" xr:uid="{3E98CB47-59B7-485F-97CA-4A2DF3E9C167}"/>
    <cellStyle name="Output 3 3 5" xfId="1094" xr:uid="{3014F692-7085-45C7-839D-726DB9CA9B9E}"/>
    <cellStyle name="Output 3 3 5 10" xfId="4072" xr:uid="{5C6C8B59-5BBF-4DD1-8CD9-68687084DCD4}"/>
    <cellStyle name="Output 3 3 5 10 2" xfId="8083" xr:uid="{442EE880-0B72-433D-B857-E95EF8B0D957}"/>
    <cellStyle name="Output 3 3 5 10 2 2" xfId="16298" xr:uid="{ED9826D7-D1FD-4327-990C-3F3C75B67884}"/>
    <cellStyle name="Output 3 3 5 10 2 3" xfId="24162" xr:uid="{52966AC9-7091-4C18-8C76-1B4B3C8BC3A6}"/>
    <cellStyle name="Output 3 3 5 10 2 4" xfId="32142" xr:uid="{5071CEF7-5249-4762-AC7F-0D7D664DE707}"/>
    <cellStyle name="Output 3 3 5 10 2 5" xfId="39969" xr:uid="{CD94A604-3E8C-4A99-9A5A-DDFC9FE2739F}"/>
    <cellStyle name="Output 3 3 5 10 2 6" xfId="47922" xr:uid="{CCA7C97C-D510-4A3B-9FBF-8A3CD1DAE1DC}"/>
    <cellStyle name="Output 3 3 5 10 3" xfId="12294" xr:uid="{2208723B-66F8-4864-B08D-3EE6A371B8E8}"/>
    <cellStyle name="Output 3 3 5 10 4" xfId="20163" xr:uid="{21FB647F-B670-4318-BF3F-38A8D9DEEBB1}"/>
    <cellStyle name="Output 3 3 5 10 5" xfId="28159" xr:uid="{22F74F5E-721E-4B75-B189-3F73FF790052}"/>
    <cellStyle name="Output 3 3 5 10 6" xfId="35993" xr:uid="{FAE4AB58-DD86-49AE-B82D-E0D1EEBF6E8B}"/>
    <cellStyle name="Output 3 3 5 10 7" xfId="43954" xr:uid="{1CACDBA8-31DB-4ECB-B995-CF3FC3F1AD96}"/>
    <cellStyle name="Output 3 3 5 11" xfId="4363" xr:uid="{D579B684-879D-4F9A-B227-A48BF12C20E1}"/>
    <cellStyle name="Output 3 3 5 11 2" xfId="8369" xr:uid="{3AC33177-860D-450A-B33C-0CB239CFC7DE}"/>
    <cellStyle name="Output 3 3 5 11 2 2" xfId="16584" xr:uid="{9D395E7E-CE31-4143-817A-EB1FE7885FCF}"/>
    <cellStyle name="Output 3 3 5 11 2 3" xfId="24448" xr:uid="{2EDB4D32-B37E-46E6-AA90-827B74DD96FB}"/>
    <cellStyle name="Output 3 3 5 11 2 4" xfId="32428" xr:uid="{BAA029FF-1284-4EE7-98B0-68AE8A80BE03}"/>
    <cellStyle name="Output 3 3 5 11 2 5" xfId="40255" xr:uid="{DA2CA476-B7F9-40D9-A6EF-105F13F43BDE}"/>
    <cellStyle name="Output 3 3 5 11 2 6" xfId="48208" xr:uid="{5F9A06C1-7C7B-4E07-BE1D-991D32024CBC}"/>
    <cellStyle name="Output 3 3 5 11 3" xfId="12585" xr:uid="{F0752478-8046-4E82-9E78-6272CC3BFFE3}"/>
    <cellStyle name="Output 3 3 5 11 4" xfId="20454" xr:uid="{73B81402-B671-4A90-8D85-502D171AB9C1}"/>
    <cellStyle name="Output 3 3 5 11 5" xfId="28449" xr:uid="{F137A2BB-4E7D-46D3-B294-0AEA53C81DCB}"/>
    <cellStyle name="Output 3 3 5 11 6" xfId="36284" xr:uid="{98F7046F-3227-46E5-A349-EF599AF0A046}"/>
    <cellStyle name="Output 3 3 5 11 7" xfId="44245" xr:uid="{2044CA6D-FCF9-470F-AEEF-D756BB42788A}"/>
    <cellStyle name="Output 3 3 5 12" xfId="4658" xr:uid="{B7DC1B0A-592E-427E-964A-B2803E233107}"/>
    <cellStyle name="Output 3 3 5 12 2" xfId="8648" xr:uid="{A00E9BF1-DDED-48E3-96BC-C57EBFF6A7A4}"/>
    <cellStyle name="Output 3 3 5 12 2 2" xfId="16863" xr:uid="{E87DF5CA-54A6-49CA-8C09-B7B965D5F371}"/>
    <cellStyle name="Output 3 3 5 12 2 3" xfId="24727" xr:uid="{13E44432-5374-42AB-B1CF-20B07B93DE3F}"/>
    <cellStyle name="Output 3 3 5 12 2 4" xfId="32707" xr:uid="{ED29B64A-DC8A-4E96-9151-BB07EC8AB8E8}"/>
    <cellStyle name="Output 3 3 5 12 2 5" xfId="40534" xr:uid="{2D7BC285-A9E1-4645-8951-1BEADCAA18BF}"/>
    <cellStyle name="Output 3 3 5 12 2 6" xfId="48487" xr:uid="{5BD9E825-A7C1-4C8C-8CD1-C092BF7EA6C1}"/>
    <cellStyle name="Output 3 3 5 12 3" xfId="12879" xr:uid="{2AE01DA0-4A10-4185-BFE6-03AA8A4D89F3}"/>
    <cellStyle name="Output 3 3 5 12 4" xfId="20749" xr:uid="{B162683E-2196-49E2-9028-11ACF03A78F0}"/>
    <cellStyle name="Output 3 3 5 12 5" xfId="28742" xr:uid="{F7FA9E08-25ED-4DED-B719-7F4472B054FC}"/>
    <cellStyle name="Output 3 3 5 12 6" xfId="36579" xr:uid="{0338A529-5F7F-4A49-A6BD-C6A559AB92F4}"/>
    <cellStyle name="Output 3 3 5 12 7" xfId="44540" xr:uid="{E2B4DAC6-3E87-402C-A864-B2D36AE2A943}"/>
    <cellStyle name="Output 3 3 5 13" xfId="5225" xr:uid="{83F4E68D-702C-4EAC-B617-0D640F6739D4}"/>
    <cellStyle name="Output 3 3 5 13 2" xfId="13440" xr:uid="{5A4CABEE-F8DD-4702-B6D1-42B505CC496D}"/>
    <cellStyle name="Output 3 3 5 13 3" xfId="21304" xr:uid="{86276EFB-0CEC-4DA8-B3B7-16864A82E55F}"/>
    <cellStyle name="Output 3 3 5 13 4" xfId="29284" xr:uid="{35D02A99-7505-4425-BB50-15D928031C2C}"/>
    <cellStyle name="Output 3 3 5 13 5" xfId="37111" xr:uid="{22B91464-6747-4F3D-948C-F6E369FEE0EF}"/>
    <cellStyle name="Output 3 3 5 13 6" xfId="45064" xr:uid="{9FB0432A-9B94-464C-AED6-7B11C98527EE}"/>
    <cellStyle name="Output 3 3 5 14" xfId="9323" xr:uid="{CD36A07D-28A8-482B-A5DE-978F13AF8D56}"/>
    <cellStyle name="Output 3 3 5 15" xfId="17185" xr:uid="{8AEE7ABB-4E88-4903-9ACA-32A6BA9DF66F}"/>
    <cellStyle name="Output 3 3 5 16" xfId="25201" xr:uid="{0F04A47A-82C3-455C-BAC1-6CB8A45B4109}"/>
    <cellStyle name="Output 3 3 5 17" xfId="33015" xr:uid="{0CF47C9B-310A-4FA7-90C3-E5F2D005817D}"/>
    <cellStyle name="Output 3 3 5 18" xfId="40976" xr:uid="{8F1FDAC7-E7E2-445D-9E0B-C436E522240D}"/>
    <cellStyle name="Output 3 3 5 2" xfId="1524" xr:uid="{9ED16B12-F19B-469F-8F83-6595715D03DE}"/>
    <cellStyle name="Output 3 3 5 2 2" xfId="5627" xr:uid="{8AC54CE1-1231-4D06-AF13-7345552F1C2B}"/>
    <cellStyle name="Output 3 3 5 2 2 2" xfId="13842" xr:uid="{0A4A77F7-613F-47DF-84C3-0AFF494E12E1}"/>
    <cellStyle name="Output 3 3 5 2 2 3" xfId="21706" xr:uid="{2EE03A53-4A3F-4998-B515-0A77DE501987}"/>
    <cellStyle name="Output 3 3 5 2 2 4" xfId="29686" xr:uid="{D5204E25-1ED6-40F8-8672-64B48EC430B4}"/>
    <cellStyle name="Output 3 3 5 2 2 5" xfId="37513" xr:uid="{46D92B35-3994-4E4E-8366-CF7322711964}"/>
    <cellStyle name="Output 3 3 5 2 2 6" xfId="45466" xr:uid="{273AEB4D-6733-48B3-85EF-566CDA8D22C5}"/>
    <cellStyle name="Output 3 3 5 2 3" xfId="9752" xr:uid="{82ABBDE4-1E0B-4308-A18D-15E3DA475DEA}"/>
    <cellStyle name="Output 3 3 5 2 4" xfId="17615" xr:uid="{7E40E24D-A5F6-4A1A-BBE0-4C7178B2CC54}"/>
    <cellStyle name="Output 3 3 5 2 5" xfId="25626" xr:uid="{2790BE15-709E-4AFD-AAD4-746B17F77C92}"/>
    <cellStyle name="Output 3 3 5 2 6" xfId="33445" xr:uid="{818074BF-B29B-4242-B7EF-33673C329367}"/>
    <cellStyle name="Output 3 3 5 2 7" xfId="41406" xr:uid="{59E4E5CD-F73F-4899-A557-31B054F378CA}"/>
    <cellStyle name="Output 3 3 5 3" xfId="1867" xr:uid="{20F74BE9-AE06-4B04-B6F2-05BE4029524A}"/>
    <cellStyle name="Output 3 3 5 3 2" xfId="5946" xr:uid="{155B915C-782C-4CF3-B3F0-F1082FFE6D94}"/>
    <cellStyle name="Output 3 3 5 3 2 2" xfId="14161" xr:uid="{69E64817-656F-4871-AA6D-17BF8716E7E9}"/>
    <cellStyle name="Output 3 3 5 3 2 3" xfId="22025" xr:uid="{C1844379-5291-4957-9455-AB591289E756}"/>
    <cellStyle name="Output 3 3 5 3 2 4" xfId="30005" xr:uid="{A5707551-8B41-4696-95E3-AAAF7322094F}"/>
    <cellStyle name="Output 3 3 5 3 2 5" xfId="37832" xr:uid="{EFC23A6E-BB48-494A-BE9B-79877700C39B}"/>
    <cellStyle name="Output 3 3 5 3 2 6" xfId="45785" xr:uid="{19624FE5-0396-48C4-821E-B32D90692B07}"/>
    <cellStyle name="Output 3 3 5 3 3" xfId="10093" xr:uid="{BA7C4718-221D-4476-9C66-485A01670DD4}"/>
    <cellStyle name="Output 3 3 5 3 4" xfId="17958" xr:uid="{2BC03792-F976-442A-8D14-717CAA7B9045}"/>
    <cellStyle name="Output 3 3 5 3 5" xfId="25965" xr:uid="{A23D8D16-AC5A-49F9-A55C-391E50B7E205}"/>
    <cellStyle name="Output 3 3 5 3 6" xfId="33788" xr:uid="{E866DD7F-9C41-4FA1-A9E0-422E95DD86A0}"/>
    <cellStyle name="Output 3 3 5 3 7" xfId="41749" xr:uid="{7877AA0F-10AD-48F8-8001-F710CA047FB6}"/>
    <cellStyle name="Output 3 3 5 4" xfId="2201" xr:uid="{C65D29DB-155F-4E11-83BF-366196C0A895}"/>
    <cellStyle name="Output 3 3 5 4 2" xfId="6275" xr:uid="{DD884224-81BE-4D36-B68D-23CF94E8FF41}"/>
    <cellStyle name="Output 3 3 5 4 2 2" xfId="14490" xr:uid="{31599F2A-3091-4CF7-BD17-908A4F63A46C}"/>
    <cellStyle name="Output 3 3 5 4 2 3" xfId="22354" xr:uid="{5D55C005-8FB2-4E75-837D-1DC3E9E9607B}"/>
    <cellStyle name="Output 3 3 5 4 2 4" xfId="30334" xr:uid="{3CD8E2D3-23E8-410D-AA41-C15ECDB34594}"/>
    <cellStyle name="Output 3 3 5 4 2 5" xfId="38161" xr:uid="{EC70BBB6-390F-4C28-A2DA-8C1F8D38B7FA}"/>
    <cellStyle name="Output 3 3 5 4 2 6" xfId="46114" xr:uid="{855211AB-ADEE-40F3-8371-70EF24A7EA34}"/>
    <cellStyle name="Output 3 3 5 4 3" xfId="10427" xr:uid="{CC73988A-F10B-4445-A93B-0C8389E5DDE6}"/>
    <cellStyle name="Output 3 3 5 4 4" xfId="18292" xr:uid="{1D3881D6-2024-4F2B-9B4C-27F19F93BE57}"/>
    <cellStyle name="Output 3 3 5 4 5" xfId="26299" xr:uid="{E52F8395-D240-4C00-9A4F-A3DA72132360}"/>
    <cellStyle name="Output 3 3 5 4 6" xfId="34122" xr:uid="{2A6CACA9-3076-46A7-B0B1-89C7C4D6B763}"/>
    <cellStyle name="Output 3 3 5 4 7" xfId="42083" xr:uid="{6A650AF7-3FB9-421B-8987-7455986E57A7}"/>
    <cellStyle name="Output 3 3 5 5" xfId="2521" xr:uid="{E37C4F41-8C43-439B-B4DE-304C844AF0FC}"/>
    <cellStyle name="Output 3 3 5 5 2" xfId="6577" xr:uid="{A6302137-31A7-48E8-A5B4-A40F32F1D928}"/>
    <cellStyle name="Output 3 3 5 5 2 2" xfId="14792" xr:uid="{B8EE683A-8C52-4B54-8238-40BAC6E12BB5}"/>
    <cellStyle name="Output 3 3 5 5 2 3" xfId="22656" xr:uid="{14909BFA-1B8B-4B84-945B-CA7D2A1DE62A}"/>
    <cellStyle name="Output 3 3 5 5 2 4" xfId="30636" xr:uid="{536FC71D-E132-4E3F-9341-8211E8C39448}"/>
    <cellStyle name="Output 3 3 5 5 2 5" xfId="38463" xr:uid="{E53D4B2A-C00A-4BBB-8A30-9C9CBA3B75F4}"/>
    <cellStyle name="Output 3 3 5 5 2 6" xfId="46416" xr:uid="{E3E3DA47-4DAA-46E6-BE53-480578FA8D5F}"/>
    <cellStyle name="Output 3 3 5 5 3" xfId="10747" xr:uid="{B0F2EA2D-48DE-411D-B4FD-E42539B14971}"/>
    <cellStyle name="Output 3 3 5 5 4" xfId="18612" xr:uid="{342E54B5-1F89-45C0-8E60-3D40FB00A8A3}"/>
    <cellStyle name="Output 3 3 5 5 5" xfId="26615" xr:uid="{4D34EEDF-41A6-4752-A0C2-D6310F78437E}"/>
    <cellStyle name="Output 3 3 5 5 6" xfId="34442" xr:uid="{63D5AB93-B382-4073-8536-E8BB007205AA}"/>
    <cellStyle name="Output 3 3 5 5 7" xfId="42403" xr:uid="{34CAD9AE-0E34-4B44-A67C-41203C250A8F}"/>
    <cellStyle name="Output 3 3 5 6" xfId="2847" xr:uid="{AEA51F27-42D6-4C76-B1DA-1164DEF7642D}"/>
    <cellStyle name="Output 3 3 5 6 2" xfId="6897" xr:uid="{84B85D4B-925C-4BC2-B2CF-54F581434743}"/>
    <cellStyle name="Output 3 3 5 6 2 2" xfId="15112" xr:uid="{DA70AF7D-588B-453D-96A3-774633C6A8A2}"/>
    <cellStyle name="Output 3 3 5 6 2 3" xfId="22976" xr:uid="{2BBA87FB-5A43-43D2-BEEB-F612DBA46A21}"/>
    <cellStyle name="Output 3 3 5 6 2 4" xfId="30956" xr:uid="{94F563E1-BFB6-4615-9D43-65CECB92C626}"/>
    <cellStyle name="Output 3 3 5 6 2 5" xfId="38783" xr:uid="{1A1C4C2D-B976-4E1D-A201-979B2BFCEA1F}"/>
    <cellStyle name="Output 3 3 5 6 2 6" xfId="46736" xr:uid="{FCB71180-B4D1-484A-A101-05CA28803192}"/>
    <cellStyle name="Output 3 3 5 6 3" xfId="11073" xr:uid="{E764B500-8BD0-4058-B3A1-1E7C3C957E25}"/>
    <cellStyle name="Output 3 3 5 6 4" xfId="18938" xr:uid="{D8939C39-534A-4857-B7AC-1CC9D8273059}"/>
    <cellStyle name="Output 3 3 5 6 5" xfId="26941" xr:uid="{AE9CB369-2891-401E-AC40-0A4BADFA0310}"/>
    <cellStyle name="Output 3 3 5 6 6" xfId="34768" xr:uid="{CE92C141-AB56-4232-94C0-0AC3F9FF270B}"/>
    <cellStyle name="Output 3 3 5 6 7" xfId="42729" xr:uid="{22FD6B94-8426-40FF-8A70-BD1BBFECE7F6}"/>
    <cellStyle name="Output 3 3 5 7" xfId="3163" xr:uid="{2DAEFA4A-18BB-4D08-8D6F-73C9F09442C4}"/>
    <cellStyle name="Output 3 3 5 7 2" xfId="7196" xr:uid="{AFC22221-EB0D-4EC6-8794-1D9DB5E815D7}"/>
    <cellStyle name="Output 3 3 5 7 2 2" xfId="15411" xr:uid="{64737AE0-1037-4228-B5E5-4C32B6E1445D}"/>
    <cellStyle name="Output 3 3 5 7 2 3" xfId="23275" xr:uid="{75FBEC7C-EDE2-4A85-A6A8-A652F6ACFFC3}"/>
    <cellStyle name="Output 3 3 5 7 2 4" xfId="31255" xr:uid="{D2B779D6-0861-4AD1-AFE1-DA5B6C1A49A4}"/>
    <cellStyle name="Output 3 3 5 7 2 5" xfId="39082" xr:uid="{4D9FB3E8-A5EE-4E76-83E6-F854384E7E87}"/>
    <cellStyle name="Output 3 3 5 7 2 6" xfId="47035" xr:uid="{F019750A-38C3-4AF7-BAE1-0DC52C25CE68}"/>
    <cellStyle name="Output 3 3 5 7 3" xfId="11387" xr:uid="{C7FC0291-8505-4F3E-B3E8-6E0CB3312090}"/>
    <cellStyle name="Output 3 3 5 7 4" xfId="19254" xr:uid="{B7F2D03B-C59F-4BBF-B097-E7DF869BC1C3}"/>
    <cellStyle name="Output 3 3 5 7 5" xfId="27254" xr:uid="{82BA4F92-B840-4D99-959C-A62B64054D16}"/>
    <cellStyle name="Output 3 3 5 7 6" xfId="35084" xr:uid="{80A9FE31-27A4-4774-9065-6F2688118403}"/>
    <cellStyle name="Output 3 3 5 7 7" xfId="43045" xr:uid="{AD014132-9436-4E38-ADEC-B07884A8E695}"/>
    <cellStyle name="Output 3 3 5 8" xfId="3476" xr:uid="{22590561-9004-4B91-AF01-E6D5D10B13B0}"/>
    <cellStyle name="Output 3 3 5 8 2" xfId="7504" xr:uid="{F295BEF9-6F9F-4232-82D8-DD9455CD01C5}"/>
    <cellStyle name="Output 3 3 5 8 2 2" xfId="15719" xr:uid="{9670A766-1AC4-4B4A-8A35-0DC07B9C260C}"/>
    <cellStyle name="Output 3 3 5 8 2 3" xfId="23583" xr:uid="{57007A15-F7AC-4D27-B101-590FEEBD0EF0}"/>
    <cellStyle name="Output 3 3 5 8 2 4" xfId="31563" xr:uid="{7992A4BB-0394-4515-8231-9A1DF01D3E9B}"/>
    <cellStyle name="Output 3 3 5 8 2 5" xfId="39390" xr:uid="{97BEAA4D-8820-48D9-882D-7975E2A50F14}"/>
    <cellStyle name="Output 3 3 5 8 2 6" xfId="47343" xr:uid="{D246D863-A040-4132-81DB-B4E8D09BB41D}"/>
    <cellStyle name="Output 3 3 5 8 3" xfId="11700" xr:uid="{FCEADCCD-86C3-4732-A09F-9DEA3C98EEA8}"/>
    <cellStyle name="Output 3 3 5 8 4" xfId="19567" xr:uid="{81DC2958-4B2B-4BDA-B3D3-C85AB3929446}"/>
    <cellStyle name="Output 3 3 5 8 5" xfId="27567" xr:uid="{3CBD5E1D-B2E5-4231-A136-34A41C51A7CF}"/>
    <cellStyle name="Output 3 3 5 8 6" xfId="35397" xr:uid="{1C5E6B71-27AC-464B-A1C6-461CF4553BFE}"/>
    <cellStyle name="Output 3 3 5 8 7" xfId="43358" xr:uid="{C107515A-FD37-4B3D-A30F-5CB73B745370}"/>
    <cellStyle name="Output 3 3 5 9" xfId="3772" xr:uid="{2172F3B6-BCD5-4246-ACF5-857EA6D2CC40}"/>
    <cellStyle name="Output 3 3 5 9 2" xfId="7800" xr:uid="{89D27648-FFD0-4191-9CCE-9B2496A540CD}"/>
    <cellStyle name="Output 3 3 5 9 2 2" xfId="16015" xr:uid="{A50791D6-4AE2-4724-A9D6-151472F18A2F}"/>
    <cellStyle name="Output 3 3 5 9 2 3" xfId="23879" xr:uid="{E19F52A3-50F8-484F-B57E-301240E365EB}"/>
    <cellStyle name="Output 3 3 5 9 2 4" xfId="31859" xr:uid="{1DA9C465-9512-40C9-88F2-767F496D3A13}"/>
    <cellStyle name="Output 3 3 5 9 2 5" xfId="39686" xr:uid="{C25BAAA5-C17D-4CA0-891B-925FAB1AA486}"/>
    <cellStyle name="Output 3 3 5 9 2 6" xfId="47639" xr:uid="{59194471-F742-4E88-9DE1-8628D54E2620}"/>
    <cellStyle name="Output 3 3 5 9 3" xfId="11996" xr:uid="{45448717-3248-4776-995E-0973A712432A}"/>
    <cellStyle name="Output 3 3 5 9 4" xfId="19863" xr:uid="{41E71D15-5122-436E-8F7E-45094006B52A}"/>
    <cellStyle name="Output 3 3 5 9 5" xfId="27863" xr:uid="{5D53815C-FD4F-4020-98BA-922C58B21B00}"/>
    <cellStyle name="Output 3 3 5 9 6" xfId="35693" xr:uid="{09FAAB09-695B-47E0-B6E4-6D3DF08D9926}"/>
    <cellStyle name="Output 3 3 5 9 7" xfId="43654" xr:uid="{0B0BAF9C-3CD8-4478-B97C-2BC4B8DD1E0D}"/>
    <cellStyle name="Output 3 3 6" xfId="1133" xr:uid="{6B6A6C99-73FB-4E42-8225-3AAE8EA8EA8F}"/>
    <cellStyle name="Output 3 3 6 10" xfId="4111" xr:uid="{47164947-4C61-48DC-8A12-37FA065B8D60}"/>
    <cellStyle name="Output 3 3 6 10 2" xfId="8122" xr:uid="{37607E82-8A6C-4C98-935B-5A55D078310A}"/>
    <cellStyle name="Output 3 3 6 10 2 2" xfId="16337" xr:uid="{C0A934BE-E42F-4FEE-8404-CB2552DA6DE1}"/>
    <cellStyle name="Output 3 3 6 10 2 3" xfId="24201" xr:uid="{FAE95BDA-0B65-42FC-925C-35F278399251}"/>
    <cellStyle name="Output 3 3 6 10 2 4" xfId="32181" xr:uid="{AEC128B2-709A-419F-848B-CD46C2A68382}"/>
    <cellStyle name="Output 3 3 6 10 2 5" xfId="40008" xr:uid="{640B5D1C-A105-4B30-8F91-22DA44DA45BC}"/>
    <cellStyle name="Output 3 3 6 10 2 6" xfId="47961" xr:uid="{C9055BE2-F842-49F0-B7A9-C531AEB2C238}"/>
    <cellStyle name="Output 3 3 6 10 3" xfId="12333" xr:uid="{2B06C4F5-8123-452A-940B-A49A1623E3A5}"/>
    <cellStyle name="Output 3 3 6 10 4" xfId="20202" xr:uid="{F770B970-1E45-4AAC-A71A-7D1D6620D4F6}"/>
    <cellStyle name="Output 3 3 6 10 5" xfId="28198" xr:uid="{DB59F067-E0AC-4893-A815-F2ABA21A06AD}"/>
    <cellStyle name="Output 3 3 6 10 6" xfId="36032" xr:uid="{E912E05A-DCC8-4A0A-9912-39D1572ABE57}"/>
    <cellStyle name="Output 3 3 6 10 7" xfId="43993" xr:uid="{994C0FCC-EE66-4874-A6A0-24125FC987AD}"/>
    <cellStyle name="Output 3 3 6 11" xfId="4402" xr:uid="{3CC2D883-3816-47F2-9FB3-F016CD7C7D08}"/>
    <cellStyle name="Output 3 3 6 11 2" xfId="8408" xr:uid="{FBB8FC59-1511-4E25-9638-055069F69476}"/>
    <cellStyle name="Output 3 3 6 11 2 2" xfId="16623" xr:uid="{63797577-7444-46A4-84B0-AC4A5ECB801E}"/>
    <cellStyle name="Output 3 3 6 11 2 3" xfId="24487" xr:uid="{A891B9A0-E454-43C2-A48A-427B4B193AF5}"/>
    <cellStyle name="Output 3 3 6 11 2 4" xfId="32467" xr:uid="{0FA2C022-2091-4A1C-A448-33FE8C0048E6}"/>
    <cellStyle name="Output 3 3 6 11 2 5" xfId="40294" xr:uid="{804E54AA-319C-4A0A-97D1-8F77FB32AE2C}"/>
    <cellStyle name="Output 3 3 6 11 2 6" xfId="48247" xr:uid="{1CCB22D5-6684-428B-8702-B4CB2491080A}"/>
    <cellStyle name="Output 3 3 6 11 3" xfId="12624" xr:uid="{3F0BC9B3-EB4E-4A85-862F-9DAE0DF82533}"/>
    <cellStyle name="Output 3 3 6 11 4" xfId="20493" xr:uid="{98212CED-F4AA-436A-BBD8-40EFB1B6E090}"/>
    <cellStyle name="Output 3 3 6 11 5" xfId="28488" xr:uid="{C33AF74E-8139-46DD-980F-27635F6BEBC4}"/>
    <cellStyle name="Output 3 3 6 11 6" xfId="36323" xr:uid="{0528FAF6-81D5-4ACD-9366-5479AC45FD72}"/>
    <cellStyle name="Output 3 3 6 11 7" xfId="44284" xr:uid="{E10B1679-3C15-40A9-AFC1-87D89816A4F6}"/>
    <cellStyle name="Output 3 3 6 12" xfId="4697" xr:uid="{B0C6BC71-677D-430B-8503-50E92016973C}"/>
    <cellStyle name="Output 3 3 6 12 2" xfId="8687" xr:uid="{EE2517F9-9700-4BC9-BF41-3C0D6ED68C5C}"/>
    <cellStyle name="Output 3 3 6 12 2 2" xfId="16902" xr:uid="{1377C74C-FAC0-4254-84E3-7E0CAA8EA090}"/>
    <cellStyle name="Output 3 3 6 12 2 3" xfId="24766" xr:uid="{510AC41A-4CBC-4BEC-9194-A5378451AFB8}"/>
    <cellStyle name="Output 3 3 6 12 2 4" xfId="32746" xr:uid="{54F74F86-6D76-46F6-9C24-410FCFBAA5EB}"/>
    <cellStyle name="Output 3 3 6 12 2 5" xfId="40573" xr:uid="{1F0072D9-2664-4B5C-8AF7-6CB60FF57806}"/>
    <cellStyle name="Output 3 3 6 12 2 6" xfId="48526" xr:uid="{9A887F17-BE10-4BC5-97FE-BC7889C241B9}"/>
    <cellStyle name="Output 3 3 6 12 3" xfId="12918" xr:uid="{04799EE7-E5C1-4A71-B667-0024122C9522}"/>
    <cellStyle name="Output 3 3 6 12 4" xfId="20788" xr:uid="{E149C584-F676-4955-A532-408F41504911}"/>
    <cellStyle name="Output 3 3 6 12 5" xfId="28781" xr:uid="{C375451F-B9B2-42AE-A44C-76886D147167}"/>
    <cellStyle name="Output 3 3 6 12 6" xfId="36618" xr:uid="{35EF0AF0-8FA0-4B10-892E-5EF9B1795BE0}"/>
    <cellStyle name="Output 3 3 6 12 7" xfId="44579" xr:uid="{3A1A940D-4ECF-41D2-AE96-E9F27AF95D4D}"/>
    <cellStyle name="Output 3 3 6 13" xfId="5264" xr:uid="{8393691D-B3F7-4A0D-81A8-1517A971A133}"/>
    <cellStyle name="Output 3 3 6 13 2" xfId="13479" xr:uid="{F6446326-6C2D-427E-8574-010183EBECBC}"/>
    <cellStyle name="Output 3 3 6 13 3" xfId="21343" xr:uid="{635C1295-DF82-4741-AF58-48F74FF69BC4}"/>
    <cellStyle name="Output 3 3 6 13 4" xfId="29323" xr:uid="{B8226E33-BA43-4454-BB9B-55AAD2D376B6}"/>
    <cellStyle name="Output 3 3 6 13 5" xfId="37150" xr:uid="{23ED1716-6224-43D3-9466-5F749CB122EA}"/>
    <cellStyle name="Output 3 3 6 13 6" xfId="45103" xr:uid="{8ECCAA0E-C2B3-4D9D-9A2E-6F1805B111D4}"/>
    <cellStyle name="Output 3 3 6 14" xfId="9362" xr:uid="{EA0E1B80-47D3-448E-8BE2-2B77C12F1704}"/>
    <cellStyle name="Output 3 3 6 15" xfId="17224" xr:uid="{A92AB57C-F5E6-4ABD-8B88-DFE99ED24506}"/>
    <cellStyle name="Output 3 3 6 16" xfId="25240" xr:uid="{3B35196D-6554-41BC-9ACC-0669D48D9FDE}"/>
    <cellStyle name="Output 3 3 6 17" xfId="33054" xr:uid="{12DD90C8-EF6E-46C3-89C5-AA1C893AF231}"/>
    <cellStyle name="Output 3 3 6 18" xfId="41015" xr:uid="{DA441963-B2C0-4679-9832-4D1A5F711209}"/>
    <cellStyle name="Output 3 3 6 2" xfId="1563" xr:uid="{56BB5865-3B5C-45D8-B1C3-7C004925DEC5}"/>
    <cellStyle name="Output 3 3 6 2 2" xfId="5666" xr:uid="{F806070F-2A5A-4FFD-A101-699FBAF1B030}"/>
    <cellStyle name="Output 3 3 6 2 2 2" xfId="13881" xr:uid="{833FC654-17FA-4FF9-92EB-0E9EE32F70C0}"/>
    <cellStyle name="Output 3 3 6 2 2 3" xfId="21745" xr:uid="{8AC61896-8E42-4535-9AD4-4592201A3536}"/>
    <cellStyle name="Output 3 3 6 2 2 4" xfId="29725" xr:uid="{6F62C502-C61B-4797-A9AE-E1F97A4E6BC9}"/>
    <cellStyle name="Output 3 3 6 2 2 5" xfId="37552" xr:uid="{5EEF713D-4425-4EA2-BB8A-8292923ADFD6}"/>
    <cellStyle name="Output 3 3 6 2 2 6" xfId="45505" xr:uid="{3BBA54FF-D2BE-4EE4-A80D-0156AAE22DD6}"/>
    <cellStyle name="Output 3 3 6 2 3" xfId="9791" xr:uid="{A1233D58-09C0-4C9E-A025-EEBB0E9EF71F}"/>
    <cellStyle name="Output 3 3 6 2 4" xfId="17654" xr:uid="{015FA1F2-B9A1-4478-8C62-F0202D7E2962}"/>
    <cellStyle name="Output 3 3 6 2 5" xfId="25665" xr:uid="{2129A708-00B1-4FA4-968A-C205A36DBFA1}"/>
    <cellStyle name="Output 3 3 6 2 6" xfId="33484" xr:uid="{23907C56-CBE8-404B-895A-7BBB4DFBFA07}"/>
    <cellStyle name="Output 3 3 6 2 7" xfId="41445" xr:uid="{D658E4CE-869F-42D6-AF7F-EEFAAA211D42}"/>
    <cellStyle name="Output 3 3 6 3" xfId="1906" xr:uid="{593FD610-681D-4AB3-BD10-57E55007AD67}"/>
    <cellStyle name="Output 3 3 6 3 2" xfId="5985" xr:uid="{F231D1E8-D673-4FA2-94CD-809C95F62D3D}"/>
    <cellStyle name="Output 3 3 6 3 2 2" xfId="14200" xr:uid="{E5610681-4549-4F39-A842-4446B25CA3F0}"/>
    <cellStyle name="Output 3 3 6 3 2 3" xfId="22064" xr:uid="{29BD60DC-5455-4FD0-BF18-43B44089D071}"/>
    <cellStyle name="Output 3 3 6 3 2 4" xfId="30044" xr:uid="{E17B3456-D145-465D-8FF4-F3FF4DD248D3}"/>
    <cellStyle name="Output 3 3 6 3 2 5" xfId="37871" xr:uid="{94C579C5-3253-4728-A659-CB9DBA39E5B7}"/>
    <cellStyle name="Output 3 3 6 3 2 6" xfId="45824" xr:uid="{B4986A95-FA35-4A8E-BFF3-463C2CCA3E9E}"/>
    <cellStyle name="Output 3 3 6 3 3" xfId="10132" xr:uid="{82EAFF91-3B2A-4CF4-90AC-3D9E212B989B}"/>
    <cellStyle name="Output 3 3 6 3 4" xfId="17997" xr:uid="{6ECAEBD9-D0E0-4983-A285-B39FC9F39E27}"/>
    <cellStyle name="Output 3 3 6 3 5" xfId="26004" xr:uid="{0648ABC2-08FB-4BB2-88E7-AE3F2D9F60D8}"/>
    <cellStyle name="Output 3 3 6 3 6" xfId="33827" xr:uid="{604BD184-2BC4-40E9-866C-27B3BDDE43D9}"/>
    <cellStyle name="Output 3 3 6 3 7" xfId="41788" xr:uid="{78378FB9-1B1E-4BF3-8718-B42FFF1CD889}"/>
    <cellStyle name="Output 3 3 6 4" xfId="2240" xr:uid="{F4AFA0F7-6C46-43AB-A2DD-D6E07D52815C}"/>
    <cellStyle name="Output 3 3 6 4 2" xfId="6314" xr:uid="{F87B9D5F-F24C-4B4A-98C4-17F67406E1D5}"/>
    <cellStyle name="Output 3 3 6 4 2 2" xfId="14529" xr:uid="{8492C47D-EBEA-49B3-B08C-5BE250576F78}"/>
    <cellStyle name="Output 3 3 6 4 2 3" xfId="22393" xr:uid="{6C31EFAE-7CB2-427D-8D9B-9CBB2F0A1D61}"/>
    <cellStyle name="Output 3 3 6 4 2 4" xfId="30373" xr:uid="{14A9966C-6BD3-4A9C-A0C4-7A7E80B6554B}"/>
    <cellStyle name="Output 3 3 6 4 2 5" xfId="38200" xr:uid="{CCC2FB81-5115-4293-B07D-B7CAEEC6B978}"/>
    <cellStyle name="Output 3 3 6 4 2 6" xfId="46153" xr:uid="{E14B5340-AE59-4487-8D5A-375BEBB2D770}"/>
    <cellStyle name="Output 3 3 6 4 3" xfId="10466" xr:uid="{59993938-3B4D-4776-99D9-C30F1940CB6D}"/>
    <cellStyle name="Output 3 3 6 4 4" xfId="18331" xr:uid="{709E75C0-B8CE-43C1-A940-614AA0DA0199}"/>
    <cellStyle name="Output 3 3 6 4 5" xfId="26338" xr:uid="{3178290C-D927-4B38-9450-77285D05A50B}"/>
    <cellStyle name="Output 3 3 6 4 6" xfId="34161" xr:uid="{D0A1EE88-39E0-4023-AEBF-148D3ACDBF9B}"/>
    <cellStyle name="Output 3 3 6 4 7" xfId="42122" xr:uid="{8240A6FC-E6B7-4DC2-B9E1-5194B8292CF2}"/>
    <cellStyle name="Output 3 3 6 5" xfId="2560" xr:uid="{2B3F2D73-D485-47C8-9EED-329145F21198}"/>
    <cellStyle name="Output 3 3 6 5 2" xfId="6616" xr:uid="{810FFA7A-8031-4E6B-BFA4-1020C9BE9E51}"/>
    <cellStyle name="Output 3 3 6 5 2 2" xfId="14831" xr:uid="{36CFB2A7-36A7-44A1-99CF-39A46FFFB34E}"/>
    <cellStyle name="Output 3 3 6 5 2 3" xfId="22695" xr:uid="{0D02DC48-547F-42BC-AD3F-5268726C7A9C}"/>
    <cellStyle name="Output 3 3 6 5 2 4" xfId="30675" xr:uid="{489B242B-EFED-4F92-906F-6C10FEB7234E}"/>
    <cellStyle name="Output 3 3 6 5 2 5" xfId="38502" xr:uid="{501542C1-B181-4828-AB33-18D4660C175B}"/>
    <cellStyle name="Output 3 3 6 5 2 6" xfId="46455" xr:uid="{7D938055-DCBE-4422-B033-11519339CA33}"/>
    <cellStyle name="Output 3 3 6 5 3" xfId="10786" xr:uid="{5E3429AE-A3C7-481D-B59E-B91740F66E3F}"/>
    <cellStyle name="Output 3 3 6 5 4" xfId="18651" xr:uid="{998F39EF-1162-4C09-8341-99B0BA96AC15}"/>
    <cellStyle name="Output 3 3 6 5 5" xfId="26654" xr:uid="{96B21046-F84B-4BDB-A1D5-DD9BB5887189}"/>
    <cellStyle name="Output 3 3 6 5 6" xfId="34481" xr:uid="{69ECD266-3448-40BE-87B1-D90968EA4ED8}"/>
    <cellStyle name="Output 3 3 6 5 7" xfId="42442" xr:uid="{D4DF0FDB-8F64-49F1-87C6-39D7AF2592B7}"/>
    <cellStyle name="Output 3 3 6 6" xfId="2886" xr:uid="{7A6969D5-5FA2-40D5-A242-F410037AB60D}"/>
    <cellStyle name="Output 3 3 6 6 2" xfId="6936" xr:uid="{F7D4D089-1499-45A8-894A-C46224AA2B24}"/>
    <cellStyle name="Output 3 3 6 6 2 2" xfId="15151" xr:uid="{7987F16E-AFD0-42D9-BA98-D539B643EBE4}"/>
    <cellStyle name="Output 3 3 6 6 2 3" xfId="23015" xr:uid="{213E085C-8201-4373-AD1E-24E2FEBF85E2}"/>
    <cellStyle name="Output 3 3 6 6 2 4" xfId="30995" xr:uid="{63B30448-D9F5-468A-92C8-2C2414D668D0}"/>
    <cellStyle name="Output 3 3 6 6 2 5" xfId="38822" xr:uid="{EBF33074-0CB1-483B-A36D-50AEF03D9299}"/>
    <cellStyle name="Output 3 3 6 6 2 6" xfId="46775" xr:uid="{D54E1903-4BBB-45CB-BD64-3527A2FD5FC8}"/>
    <cellStyle name="Output 3 3 6 6 3" xfId="11112" xr:uid="{292C6752-94B3-4649-A2E3-243FA6958C8B}"/>
    <cellStyle name="Output 3 3 6 6 4" xfId="18977" xr:uid="{A6632A87-9EFC-407C-B26D-4C63EC38A39F}"/>
    <cellStyle name="Output 3 3 6 6 5" xfId="26980" xr:uid="{37455C7F-C7AF-4CEE-8E81-48ADA922DF16}"/>
    <cellStyle name="Output 3 3 6 6 6" xfId="34807" xr:uid="{48768F2B-0EB2-4735-A546-BCFDC68CC6BC}"/>
    <cellStyle name="Output 3 3 6 6 7" xfId="42768" xr:uid="{17BC67C6-D61D-408B-AB28-6C0CFF1DE78D}"/>
    <cellStyle name="Output 3 3 6 7" xfId="3202" xr:uid="{21FF5D63-3EAD-4E06-A62F-48D486D714DD}"/>
    <cellStyle name="Output 3 3 6 7 2" xfId="7235" xr:uid="{8A9D5894-F3EF-4204-999D-AF34A5713268}"/>
    <cellStyle name="Output 3 3 6 7 2 2" xfId="15450" xr:uid="{792F3AD8-676A-4E0D-8993-18C4A047FB3D}"/>
    <cellStyle name="Output 3 3 6 7 2 3" xfId="23314" xr:uid="{7C1BFBD8-92A3-4849-85BB-D0AC7E2511DC}"/>
    <cellStyle name="Output 3 3 6 7 2 4" xfId="31294" xr:uid="{75920C1F-BCDF-4F72-A891-DE630E412991}"/>
    <cellStyle name="Output 3 3 6 7 2 5" xfId="39121" xr:uid="{7BE06ACC-5A3E-4352-92EB-F696F85AD51C}"/>
    <cellStyle name="Output 3 3 6 7 2 6" xfId="47074" xr:uid="{0F22DAAB-8386-4D53-AB9E-D32EB825C6EB}"/>
    <cellStyle name="Output 3 3 6 7 3" xfId="11426" xr:uid="{F96EFABD-4FAA-4CF3-AEBF-E73D27380884}"/>
    <cellStyle name="Output 3 3 6 7 4" xfId="19293" xr:uid="{3EFAD80E-8BD7-4D7E-95B7-D3E97FCA6E36}"/>
    <cellStyle name="Output 3 3 6 7 5" xfId="27293" xr:uid="{9972DD88-A0D0-4EBC-A19E-65C95C7AE24B}"/>
    <cellStyle name="Output 3 3 6 7 6" xfId="35123" xr:uid="{D34ED633-D285-4AD3-9D5C-56B119CD44EF}"/>
    <cellStyle name="Output 3 3 6 7 7" xfId="43084" xr:uid="{D759608F-51DC-4072-92FE-03E290E6E2D8}"/>
    <cellStyle name="Output 3 3 6 8" xfId="3515" xr:uid="{7BFB0562-8365-4FC6-A549-077547D7F8F1}"/>
    <cellStyle name="Output 3 3 6 8 2" xfId="7543" xr:uid="{E638183D-C6CB-4A13-9031-EEF59EB96C2B}"/>
    <cellStyle name="Output 3 3 6 8 2 2" xfId="15758" xr:uid="{DAA33C43-7539-4EBF-A148-BD7118DD86C4}"/>
    <cellStyle name="Output 3 3 6 8 2 3" xfId="23622" xr:uid="{B0D335D1-437D-44F7-8807-1AE1383827DB}"/>
    <cellStyle name="Output 3 3 6 8 2 4" xfId="31602" xr:uid="{9FD2085D-38C8-4288-A1D9-7A491E309A8B}"/>
    <cellStyle name="Output 3 3 6 8 2 5" xfId="39429" xr:uid="{CAEDE4C2-45B8-416E-A3F9-86CEB7D7E220}"/>
    <cellStyle name="Output 3 3 6 8 2 6" xfId="47382" xr:uid="{30E7AF46-0B80-49DD-BD31-A2C8B19470C1}"/>
    <cellStyle name="Output 3 3 6 8 3" xfId="11739" xr:uid="{39665CC9-04C3-4DD3-94A8-3CD0B4CC430D}"/>
    <cellStyle name="Output 3 3 6 8 4" xfId="19606" xr:uid="{17C71129-2731-4D1A-9D06-088609E86BF0}"/>
    <cellStyle name="Output 3 3 6 8 5" xfId="27606" xr:uid="{74BD62FD-B5E8-459C-8EA5-8D6B3626DAD5}"/>
    <cellStyle name="Output 3 3 6 8 6" xfId="35436" xr:uid="{92FFC37B-154A-4E48-9860-4939023DF42F}"/>
    <cellStyle name="Output 3 3 6 8 7" xfId="43397" xr:uid="{035E418D-DDAE-4575-B5FB-95D4429670F2}"/>
    <cellStyle name="Output 3 3 6 9" xfId="3811" xr:uid="{9135D748-CC15-479D-99F8-92F8E4E929F9}"/>
    <cellStyle name="Output 3 3 6 9 2" xfId="7839" xr:uid="{26AB6905-2BD2-4504-A789-CCEC99C1F0F5}"/>
    <cellStyle name="Output 3 3 6 9 2 2" xfId="16054" xr:uid="{CEE0918D-FD28-46A2-B674-BB3899FA15DC}"/>
    <cellStyle name="Output 3 3 6 9 2 3" xfId="23918" xr:uid="{083DA174-5F6A-4BD5-8C5C-0B016576BDB2}"/>
    <cellStyle name="Output 3 3 6 9 2 4" xfId="31898" xr:uid="{847C717D-D843-4138-A6D8-BDE2950F2117}"/>
    <cellStyle name="Output 3 3 6 9 2 5" xfId="39725" xr:uid="{E5674A82-38FA-4136-A3AB-34E01938E36E}"/>
    <cellStyle name="Output 3 3 6 9 2 6" xfId="47678" xr:uid="{D7013EF7-084A-4F0A-8F4E-CBB16B53F134}"/>
    <cellStyle name="Output 3 3 6 9 3" xfId="12035" xr:uid="{AAFA0C74-5C5A-45B2-9A5E-8A5462499939}"/>
    <cellStyle name="Output 3 3 6 9 4" xfId="19902" xr:uid="{B9759B30-ED0B-453A-BD1E-B680B72D517F}"/>
    <cellStyle name="Output 3 3 6 9 5" xfId="27902" xr:uid="{7EA55B3F-EAB9-4D5B-984C-8133F8B3D4D2}"/>
    <cellStyle name="Output 3 3 6 9 6" xfId="35732" xr:uid="{538E11CF-BEC0-4942-B77C-2F83AA7EA99B}"/>
    <cellStyle name="Output 3 3 6 9 7" xfId="43693" xr:uid="{BE1C9E3C-C613-4096-97F1-100E577A94CA}"/>
    <cellStyle name="Output 3 3 7" xfId="1326" xr:uid="{9252BBBD-C7F7-4677-B482-48223DAB28B1}"/>
    <cellStyle name="Output 3 3 7 2" xfId="5440" xr:uid="{2A0F4EBC-1376-487A-8A4F-36D6EE447063}"/>
    <cellStyle name="Output 3 3 7 2 2" xfId="13655" xr:uid="{549C08DF-F2AA-4E4C-AEFC-2684AAD88773}"/>
    <cellStyle name="Output 3 3 7 2 3" xfId="21519" xr:uid="{D61FCF22-E790-4B34-AE34-B278907260A5}"/>
    <cellStyle name="Output 3 3 7 2 4" xfId="29499" xr:uid="{AE1CF36A-3C2E-441C-9AA6-3ABCE0583867}"/>
    <cellStyle name="Output 3 3 7 2 5" xfId="37326" xr:uid="{DFEBC0C7-EA06-465D-9214-EF8504800123}"/>
    <cellStyle name="Output 3 3 7 2 6" xfId="45279" xr:uid="{A7E2ABC3-09D8-4DFA-A23F-C7743E98D4D7}"/>
    <cellStyle name="Output 3 3 7 3" xfId="9555" xr:uid="{BC73EDD4-80B9-4C8A-AAF1-34FBEF9AFD14}"/>
    <cellStyle name="Output 3 3 7 4" xfId="17417" xr:uid="{A064636B-9D1A-4BA8-9DAC-9C3493FA7509}"/>
    <cellStyle name="Output 3 3 7 5" xfId="25430" xr:uid="{A7EEBCF5-973A-4C6D-97B9-5E062474DC60}"/>
    <cellStyle name="Output 3 3 7 6" xfId="33247" xr:uid="{A871DF7F-7A33-4CF9-BF5F-CCF4CDE86CD0}"/>
    <cellStyle name="Output 3 3 7 7" xfId="41208" xr:uid="{C1B0E6B3-4015-4070-BC25-3AFA166DD5C9}"/>
    <cellStyle name="Output 3 3 8" xfId="1669" xr:uid="{B1A24705-0450-41A5-920C-AAC87771E8BB}"/>
    <cellStyle name="Output 3 3 8 2" xfId="5759" xr:uid="{86DB864F-9F3F-4A5F-9AAC-CCF7EEFD6372}"/>
    <cellStyle name="Output 3 3 8 2 2" xfId="13974" xr:uid="{4EA9A26F-692E-4329-81D9-159478C844F3}"/>
    <cellStyle name="Output 3 3 8 2 3" xfId="21838" xr:uid="{5752096F-12B0-432B-9301-828E1231397B}"/>
    <cellStyle name="Output 3 3 8 2 4" xfId="29818" xr:uid="{27CA80DA-46B3-4989-A249-E536C77AC917}"/>
    <cellStyle name="Output 3 3 8 2 5" xfId="37645" xr:uid="{D385C86E-9A0A-4665-AAAC-20F3447A4148}"/>
    <cellStyle name="Output 3 3 8 2 6" xfId="45598" xr:uid="{1E658FC3-F655-4779-A98C-99F9DAAE8303}"/>
    <cellStyle name="Output 3 3 8 3" xfId="9896" xr:uid="{19E38D81-5E06-4AE6-BB9B-EB4A8AF258AE}"/>
    <cellStyle name="Output 3 3 8 4" xfId="17760" xr:uid="{277D4ABF-3F10-4693-B24C-9A7AC21E5D4D}"/>
    <cellStyle name="Output 3 3 8 5" xfId="25770" xr:uid="{4E474CE0-04A4-4144-A813-E88790ED4D67}"/>
    <cellStyle name="Output 3 3 8 6" xfId="33590" xr:uid="{80A8F903-B88D-4428-8EFF-1078D54E9224}"/>
    <cellStyle name="Output 3 3 8 7" xfId="41551" xr:uid="{F2E09F71-C797-49FB-840D-4F759FF2ACB6}"/>
    <cellStyle name="Output 3 3 9" xfId="2005" xr:uid="{A0B02521-1867-4B16-A48A-F54D36CB3AA5}"/>
    <cellStyle name="Output 3 3 9 2" xfId="6079" xr:uid="{C57EA151-522B-459C-BE52-50ECDA4A4947}"/>
    <cellStyle name="Output 3 3 9 2 2" xfId="14294" xr:uid="{36287019-9D54-470E-9700-4D969442A317}"/>
    <cellStyle name="Output 3 3 9 2 3" xfId="22158" xr:uid="{D43B9A75-F11E-457A-B74A-392DB6F68176}"/>
    <cellStyle name="Output 3 3 9 2 4" xfId="30138" xr:uid="{94EAEBEC-F0F7-4FB0-BEF0-1EFE2A61D3F0}"/>
    <cellStyle name="Output 3 3 9 2 5" xfId="37965" xr:uid="{E473B24C-500C-4C15-8502-EBA357B90FA2}"/>
    <cellStyle name="Output 3 3 9 2 6" xfId="45918" xr:uid="{39B376F1-7F13-4CB5-B2B7-C6935058911C}"/>
    <cellStyle name="Output 3 3 9 3" xfId="10231" xr:uid="{EAFBA827-E8D9-429B-B91D-F7799610FD84}"/>
    <cellStyle name="Output 3 3 9 4" xfId="18096" xr:uid="{15120149-8A66-4F6F-9419-3260C8FD572C}"/>
    <cellStyle name="Output 3 3 9 5" xfId="26103" xr:uid="{4306D30B-5554-4F72-81BD-333447F26665}"/>
    <cellStyle name="Output 3 3 9 6" xfId="33926" xr:uid="{5CE55C9D-D3E1-4110-9857-A6D4E3E8B6D0}"/>
    <cellStyle name="Output 3 3 9 7" xfId="41887" xr:uid="{3327C195-7E80-4D39-96A8-19142A80AB7A}"/>
    <cellStyle name="Output 3 30" xfId="32775" xr:uid="{23FD9584-4FE9-4232-A9A4-FED03DDBA2EE}"/>
    <cellStyle name="Output 3 31" xfId="40736" xr:uid="{CFA08455-7BCB-45CB-B726-BF5ADFC03406}"/>
    <cellStyle name="Output 3 4" xfId="899" xr:uid="{01CF8F16-EC4A-4218-9E27-80E52B8226B5}"/>
    <cellStyle name="Output 3 4 10" xfId="2326" xr:uid="{A9686ADE-AB81-4EBF-A8B6-2B31E4964A10}"/>
    <cellStyle name="Output 3 4 10 2" xfId="6393" xr:uid="{6E25B91D-A58B-40CB-B559-D6C42E3B20AC}"/>
    <cellStyle name="Output 3 4 10 2 2" xfId="14608" xr:uid="{72C090AD-D4C9-4CDF-ACA1-B72893496566}"/>
    <cellStyle name="Output 3 4 10 2 3" xfId="22472" xr:uid="{BFC27FC2-6D9F-416D-90E7-6377F0D897E1}"/>
    <cellStyle name="Output 3 4 10 2 4" xfId="30452" xr:uid="{D085F0FB-6D80-4850-8404-085FE72F099C}"/>
    <cellStyle name="Output 3 4 10 2 5" xfId="38279" xr:uid="{469569EB-F7A9-4E3A-AB06-182076ADBC65}"/>
    <cellStyle name="Output 3 4 10 2 6" xfId="46232" xr:uid="{6C856D41-33D0-4874-8E2D-994EA211CFE6}"/>
    <cellStyle name="Output 3 4 10 3" xfId="10552" xr:uid="{40F954FB-71B7-41DD-A3C1-4F4E26197AAA}"/>
    <cellStyle name="Output 3 4 10 4" xfId="18417" xr:uid="{5E332DF4-8FEC-4331-821B-A27123917FF3}"/>
    <cellStyle name="Output 3 4 10 5" xfId="26423" xr:uid="{FAE990C9-CE3A-4235-92CE-4A81729BC933}"/>
    <cellStyle name="Output 3 4 10 6" xfId="34247" xr:uid="{1F0E15A2-FE6D-4F3B-96C3-E528FA0923E2}"/>
    <cellStyle name="Output 3 4 10 7" xfId="42208" xr:uid="{A62B7586-43DF-41A2-AAEC-60E2970174DD}"/>
    <cellStyle name="Output 3 4 11" xfId="2657" xr:uid="{DBC133FA-24A1-417A-8D0F-0DA7EE0CCEB0}"/>
    <cellStyle name="Output 3 4 11 2" xfId="6707" xr:uid="{B64E2497-2738-44D6-8661-F8A95BF04DC6}"/>
    <cellStyle name="Output 3 4 11 2 2" xfId="14922" xr:uid="{48E18ACA-4564-4298-923C-D4D5A2EBD391}"/>
    <cellStyle name="Output 3 4 11 2 3" xfId="22786" xr:uid="{92AF13BE-F538-4ACC-86EC-C3D20527D0D6}"/>
    <cellStyle name="Output 3 4 11 2 4" xfId="30766" xr:uid="{383DC6DC-5978-4E5F-A23D-969C7EE99B3E}"/>
    <cellStyle name="Output 3 4 11 2 5" xfId="38593" xr:uid="{3F62FC73-1A9F-4653-98FA-C762E71EE933}"/>
    <cellStyle name="Output 3 4 11 2 6" xfId="46546" xr:uid="{BFA8173D-0BB6-4890-A56A-0D584DD0EB29}"/>
    <cellStyle name="Output 3 4 11 3" xfId="10883" xr:uid="{7AFBB6C8-C4C6-49DF-8598-83B2F763E33C}"/>
    <cellStyle name="Output 3 4 11 4" xfId="18748" xr:uid="{653721B7-8260-4A37-9A85-FF17380522B7}"/>
    <cellStyle name="Output 3 4 11 5" xfId="26751" xr:uid="{11B4CA7F-5F68-46BF-84C0-7591772122B9}"/>
    <cellStyle name="Output 3 4 11 6" xfId="34578" xr:uid="{D3D761A5-58E5-4B8A-9016-4930A0723071}"/>
    <cellStyle name="Output 3 4 11 7" xfId="42539" xr:uid="{ED15FF8A-A59D-40ED-9870-3FC3AD7A7173}"/>
    <cellStyle name="Output 3 4 12" xfId="2968" xr:uid="{1BD14353-9596-402E-BA80-5568C02FE947}"/>
    <cellStyle name="Output 3 4 12 2" xfId="7012" xr:uid="{2CCBC2C5-917A-4AA7-BB4A-C91BBF3FD5D9}"/>
    <cellStyle name="Output 3 4 12 2 2" xfId="15227" xr:uid="{F68E3023-469D-47CE-BD83-6E8934B6A925}"/>
    <cellStyle name="Output 3 4 12 2 3" xfId="23091" xr:uid="{B178F4BD-B400-4CAF-ACF6-2D23037F9165}"/>
    <cellStyle name="Output 3 4 12 2 4" xfId="31071" xr:uid="{BA594E19-B4B1-418D-966C-FAA65BC34A7D}"/>
    <cellStyle name="Output 3 4 12 2 5" xfId="38898" xr:uid="{31B020AE-ADF6-4199-925D-92FBB7F2450A}"/>
    <cellStyle name="Output 3 4 12 2 6" xfId="46851" xr:uid="{26EB4B72-240A-44DB-ADB2-FAAB7928DEE1}"/>
    <cellStyle name="Output 3 4 12 3" xfId="11194" xr:uid="{15396FE7-0290-4D69-9AF5-A91836B33DFD}"/>
    <cellStyle name="Output 3 4 12 4" xfId="19059" xr:uid="{98E472C2-9E23-47BF-9DEA-D1800278BD08}"/>
    <cellStyle name="Output 3 4 12 5" xfId="27061" xr:uid="{AF7C46BB-AD85-429A-B973-A98A622A0D2D}"/>
    <cellStyle name="Output 3 4 12 6" xfId="34889" xr:uid="{DEF23F19-86DC-4786-919E-56296BD842E8}"/>
    <cellStyle name="Output 3 4 12 7" xfId="42850" xr:uid="{CBB9FFC1-11AC-46E9-8439-91DA298B7644}"/>
    <cellStyle name="Output 3 4 13" xfId="3290" xr:uid="{D1BD5385-ABE0-4964-A4BB-7DD373EAD0BB}"/>
    <cellStyle name="Output 3 4 13 2" xfId="7318" xr:uid="{C80C3A1B-940E-48F5-ABFF-2872DF10789F}"/>
    <cellStyle name="Output 3 4 13 2 2" xfId="15533" xr:uid="{6DA120AB-31AA-4BD5-AF34-7F19D360B049}"/>
    <cellStyle name="Output 3 4 13 2 3" xfId="23397" xr:uid="{38B7C511-BC74-435D-B70D-69F875E2A8CF}"/>
    <cellStyle name="Output 3 4 13 2 4" xfId="31377" xr:uid="{4C059FC4-6D3B-4634-BB51-364376686E6B}"/>
    <cellStyle name="Output 3 4 13 2 5" xfId="39204" xr:uid="{F5B50E58-40A4-4C7A-8D19-043245B2BDE7}"/>
    <cellStyle name="Output 3 4 13 2 6" xfId="47157" xr:uid="{6695D4DD-8FAF-4E3E-8B63-8010A25C5414}"/>
    <cellStyle name="Output 3 4 13 3" xfId="11514" xr:uid="{DE719E45-3226-49ED-8266-9E81D53917B3}"/>
    <cellStyle name="Output 3 4 13 4" xfId="19381" xr:uid="{25E9BD81-A9AF-4955-99EB-441206CC9D9E}"/>
    <cellStyle name="Output 3 4 13 5" xfId="27381" xr:uid="{961257B0-9BBC-4BEE-A991-57D874B2247A}"/>
    <cellStyle name="Output 3 4 13 6" xfId="35211" xr:uid="{DB9ED10F-1D6A-4A0F-954C-DD28EE0B6C50}"/>
    <cellStyle name="Output 3 4 13 7" xfId="43172" xr:uid="{0A9B6651-FE77-47CD-90C1-AB7561655CFF}"/>
    <cellStyle name="Output 3 4 14" xfId="3583" xr:uid="{022D35BF-0A5C-4DAD-BCC1-AA0502F7F4F5}"/>
    <cellStyle name="Output 3 4 14 2" xfId="7611" xr:uid="{4E80055F-1120-4444-A856-45A870B2C94B}"/>
    <cellStyle name="Output 3 4 14 2 2" xfId="15826" xr:uid="{3665FFFD-0F34-41BB-87CA-316B88532899}"/>
    <cellStyle name="Output 3 4 14 2 3" xfId="23690" xr:uid="{8909C566-C6A2-4A74-91EC-966CD77EAB06}"/>
    <cellStyle name="Output 3 4 14 2 4" xfId="31670" xr:uid="{B9FF23B5-4F1D-44F4-9AB6-6D1C9866AA34}"/>
    <cellStyle name="Output 3 4 14 2 5" xfId="39497" xr:uid="{D3AFBE12-3E0A-4280-93CE-7F9D1B23A7E2}"/>
    <cellStyle name="Output 3 4 14 2 6" xfId="47450" xr:uid="{C698240F-E45F-4A94-96D1-F31E213622C6}"/>
    <cellStyle name="Output 3 4 14 3" xfId="11807" xr:uid="{55FE3F2F-3130-4925-BE19-D7761C8830A5}"/>
    <cellStyle name="Output 3 4 14 4" xfId="19674" xr:uid="{A8E0A14C-A485-445D-9E85-B2F80A5707D5}"/>
    <cellStyle name="Output 3 4 14 5" xfId="27674" xr:uid="{39CC5666-A277-4891-817B-9737C28E44FF}"/>
    <cellStyle name="Output 3 4 14 6" xfId="35504" xr:uid="{8411EB36-6502-4D28-A70D-8EC40315A086}"/>
    <cellStyle name="Output 3 4 14 7" xfId="43465" xr:uid="{40B2C2AB-3166-426E-901C-FB92D52167D3}"/>
    <cellStyle name="Output 3 4 15" xfId="3877" xr:uid="{26F9A9DB-6E35-45D6-9E0C-600E27489D8A}"/>
    <cellStyle name="Output 3 4 15 2" xfId="7899" xr:uid="{45EA4629-40C8-4E27-8B61-2DD10F5B5356}"/>
    <cellStyle name="Output 3 4 15 2 2" xfId="16114" xr:uid="{73190B1B-35ED-4479-99C1-A5B49B0FDAE2}"/>
    <cellStyle name="Output 3 4 15 2 3" xfId="23978" xr:uid="{0D4718F9-6F23-4C15-81ED-D98C1235E670}"/>
    <cellStyle name="Output 3 4 15 2 4" xfId="31958" xr:uid="{F82EC429-A421-4D82-B33C-44D6291F7EA1}"/>
    <cellStyle name="Output 3 4 15 2 5" xfId="39785" xr:uid="{58CB65E2-9FFA-40BE-AC99-CC05369682A1}"/>
    <cellStyle name="Output 3 4 15 2 6" xfId="47738" xr:uid="{F9911ED2-9E72-4AD3-B52B-D9DDE42852E2}"/>
    <cellStyle name="Output 3 4 15 3" xfId="12101" xr:uid="{E0D4210F-45DA-4D57-9EC9-3C9B5189840B}"/>
    <cellStyle name="Output 3 4 15 4" xfId="19968" xr:uid="{A3914E1D-5385-44B9-931E-A0B040D07740}"/>
    <cellStyle name="Output 3 4 15 5" xfId="27967" xr:uid="{C2F826E7-2AEA-421F-B006-A2200B6393AB}"/>
    <cellStyle name="Output 3 4 15 6" xfId="35798" xr:uid="{6F3C8333-9FAA-4190-8B60-1B82C2018C9E}"/>
    <cellStyle name="Output 3 4 15 7" xfId="43759" xr:uid="{82A7FC95-E55F-4F37-ADD3-FFDDA63855C1}"/>
    <cellStyle name="Output 3 4 16" xfId="4179" xr:uid="{9AFB44FE-ADE6-478D-9D03-8980EE58CCE6}"/>
    <cellStyle name="Output 3 4 16 2" xfId="8185" xr:uid="{73EECCFB-4E1F-423C-9011-DFEC45D40473}"/>
    <cellStyle name="Output 3 4 16 2 2" xfId="16400" xr:uid="{5BC7C3E4-0BB4-41F8-B0D9-2D98DD51C7C1}"/>
    <cellStyle name="Output 3 4 16 2 3" xfId="24264" xr:uid="{216F216E-6CF0-4E62-B2E8-D8EFD57E86D2}"/>
    <cellStyle name="Output 3 4 16 2 4" xfId="32244" xr:uid="{9FE0A976-AF4E-470C-80AD-23428AB9A69F}"/>
    <cellStyle name="Output 3 4 16 2 5" xfId="40071" xr:uid="{A02BBE47-A015-4557-859E-2128F8FE2DD9}"/>
    <cellStyle name="Output 3 4 16 2 6" xfId="48024" xr:uid="{41DB4802-A985-4C0A-87B9-A10ED975192E}"/>
    <cellStyle name="Output 3 4 16 3" xfId="12401" xr:uid="{A2D91D2E-47B3-4BEC-9142-540156A184B1}"/>
    <cellStyle name="Output 3 4 16 4" xfId="20270" xr:uid="{497ECB83-8C5E-4CEB-A61B-60CEE65DF55A}"/>
    <cellStyle name="Output 3 4 16 5" xfId="28265" xr:uid="{157D612A-98ED-427B-8F5B-AB1C82998364}"/>
    <cellStyle name="Output 3 4 16 6" xfId="36100" xr:uid="{8B1049AA-0C7D-4F3B-894D-25DB893637D8}"/>
    <cellStyle name="Output 3 4 16 7" xfId="44061" xr:uid="{CF76ABA2-7F86-4373-9E66-5494A70986B2}"/>
    <cellStyle name="Output 3 4 17" xfId="4463" xr:uid="{E1649CD4-7BDE-43D9-8AB8-5E52B04E5DE0}"/>
    <cellStyle name="Output 3 4 17 2" xfId="8464" xr:uid="{DB31E0F6-5E60-43C0-BA26-BFDFFE39BE23}"/>
    <cellStyle name="Output 3 4 17 2 2" xfId="16679" xr:uid="{A863F99B-A13F-45C6-B40C-0C2CB4661CE5}"/>
    <cellStyle name="Output 3 4 17 2 3" xfId="24543" xr:uid="{CEF814F0-2CEE-45E0-8699-F83867ED940F}"/>
    <cellStyle name="Output 3 4 17 2 4" xfId="32523" xr:uid="{6B662D8E-0EBC-4D8C-A484-54C5254CA459}"/>
    <cellStyle name="Output 3 4 17 2 5" xfId="40350" xr:uid="{4E03C75E-1240-487B-A96D-60D126444B24}"/>
    <cellStyle name="Output 3 4 17 2 6" xfId="48303" xr:uid="{6AAE4BD5-75F0-4FD0-8C8A-88D06D107B6B}"/>
    <cellStyle name="Output 3 4 17 3" xfId="12685" xr:uid="{457CC1CE-2A4B-4140-8CFB-73BFAFAFE5DC}"/>
    <cellStyle name="Output 3 4 17 4" xfId="20554" xr:uid="{7F39FFDF-F3A3-4385-B512-413B5E8C656C}"/>
    <cellStyle name="Output 3 4 17 5" xfId="28548" xr:uid="{D0CFB80A-79C6-43FC-A8ED-1F9D341AD561}"/>
    <cellStyle name="Output 3 4 17 6" xfId="36384" xr:uid="{51434B80-C9CC-4111-8700-79251ADD4235}"/>
    <cellStyle name="Output 3 4 17 7" xfId="44345" xr:uid="{E067298E-D7FD-42F4-B0A8-493C1BCD3BEF}"/>
    <cellStyle name="Output 3 4 18" xfId="5041" xr:uid="{9F019DE2-B341-4F13-A0A3-C5A189CAB160}"/>
    <cellStyle name="Output 3 4 18 2" xfId="13256" xr:uid="{371DEF83-BA93-458B-AED7-4FA783A80F34}"/>
    <cellStyle name="Output 3 4 18 3" xfId="21120" xr:uid="{406DF992-09CC-49FD-BF20-C7C90D194126}"/>
    <cellStyle name="Output 3 4 18 4" xfId="29100" xr:uid="{B8D09BFB-E6D5-4184-913A-349C323B9922}"/>
    <cellStyle name="Output 3 4 18 5" xfId="36927" xr:uid="{777C0C38-3862-4C51-9672-7423A773497C}"/>
    <cellStyle name="Output 3 4 18 6" xfId="44880" xr:uid="{96535C94-7B53-44DC-9520-B118634200C5}"/>
    <cellStyle name="Output 3 4 19" xfId="9128" xr:uid="{3085BB09-2273-4FE1-B3B5-54E549BAAF98}"/>
    <cellStyle name="Output 3 4 2" xfId="971" xr:uid="{B42CE3EF-428B-415C-B849-13E370BEC694}"/>
    <cellStyle name="Output 3 4 2 10" xfId="3949" xr:uid="{10D5EA43-8157-4609-9CA9-A5FD9E0CCA32}"/>
    <cellStyle name="Output 3 4 2 10 2" xfId="7968" xr:uid="{888E6750-4E6B-40EF-8015-0449D44A882D}"/>
    <cellStyle name="Output 3 4 2 10 2 2" xfId="16183" xr:uid="{880C14F4-4B13-4147-BA97-6C9E05B11DF2}"/>
    <cellStyle name="Output 3 4 2 10 2 3" xfId="24047" xr:uid="{31D10687-BD6E-4EAE-A884-0A4B3F2E0482}"/>
    <cellStyle name="Output 3 4 2 10 2 4" xfId="32027" xr:uid="{ED7FDD1F-D09D-4FE6-888E-5E82B116E698}"/>
    <cellStyle name="Output 3 4 2 10 2 5" xfId="39854" xr:uid="{FC938976-40A1-463E-9A36-4AA87BA09BAF}"/>
    <cellStyle name="Output 3 4 2 10 2 6" xfId="47807" xr:uid="{5E9154BB-079B-4FF2-8692-7E4F927EA6DC}"/>
    <cellStyle name="Output 3 4 2 10 3" xfId="12171" xr:uid="{0D789F75-7D9B-463B-8CA4-D56B5DDE4BBB}"/>
    <cellStyle name="Output 3 4 2 10 4" xfId="20040" xr:uid="{3352E6BF-04B3-43FB-99CE-45B6FAD5FC3B}"/>
    <cellStyle name="Output 3 4 2 10 5" xfId="28037" xr:uid="{25B2D224-7656-4239-9266-C325EFD6FB2C}"/>
    <cellStyle name="Output 3 4 2 10 6" xfId="35870" xr:uid="{33756E25-DC42-44A9-B45D-147B15689B06}"/>
    <cellStyle name="Output 3 4 2 10 7" xfId="43831" xr:uid="{93006C44-B597-429C-91CB-3E0B3CDC0C22}"/>
    <cellStyle name="Output 3 4 2 11" xfId="4248" xr:uid="{7129428E-4DF2-488C-8ACF-843210074D40}"/>
    <cellStyle name="Output 3 4 2 11 2" xfId="8254" xr:uid="{9AAC2EF6-EB96-41E5-872A-A3F483CD7BB9}"/>
    <cellStyle name="Output 3 4 2 11 2 2" xfId="16469" xr:uid="{E9B85B82-7DF4-4AED-AAFC-80EBB94A841A}"/>
    <cellStyle name="Output 3 4 2 11 2 3" xfId="24333" xr:uid="{652B2EE0-E47E-444D-A72A-07A2D3E1781E}"/>
    <cellStyle name="Output 3 4 2 11 2 4" xfId="32313" xr:uid="{EDD5C5A2-4985-46D4-A37C-10600BDC2C85}"/>
    <cellStyle name="Output 3 4 2 11 2 5" xfId="40140" xr:uid="{62D29811-32B2-4149-82D8-CE2E0C2E4B69}"/>
    <cellStyle name="Output 3 4 2 11 2 6" xfId="48093" xr:uid="{F83FCCB5-4EC4-4949-8ABF-3D046E3C4A13}"/>
    <cellStyle name="Output 3 4 2 11 3" xfId="12470" xr:uid="{1491EF71-6012-4527-975D-B1ECA1767E5D}"/>
    <cellStyle name="Output 3 4 2 11 4" xfId="20339" xr:uid="{3A6DAB2B-F816-4C4C-8DA3-B7F589D6145B}"/>
    <cellStyle name="Output 3 4 2 11 5" xfId="28334" xr:uid="{9BCC1953-6571-41EE-82DE-23E073944760}"/>
    <cellStyle name="Output 3 4 2 11 6" xfId="36169" xr:uid="{257DA156-FC85-4523-AA9D-D2B99B6EA5F5}"/>
    <cellStyle name="Output 3 4 2 11 7" xfId="44130" xr:uid="{5E74AF56-548B-4D23-9BFF-559BEB0EF4D3}"/>
    <cellStyle name="Output 3 4 2 12" xfId="4535" xr:uid="{08FD5E8A-F417-431B-B774-CE07D7514371}"/>
    <cellStyle name="Output 3 4 2 12 2" xfId="8533" xr:uid="{DC0DC73D-52D3-4611-AF68-66F81D9B993B}"/>
    <cellStyle name="Output 3 4 2 12 2 2" xfId="16748" xr:uid="{EB15ECF6-1A39-42EE-A1F8-B0DB15B6B127}"/>
    <cellStyle name="Output 3 4 2 12 2 3" xfId="24612" xr:uid="{E8D61DA9-1248-4375-938A-E9FA7745AD88}"/>
    <cellStyle name="Output 3 4 2 12 2 4" xfId="32592" xr:uid="{1D1870F2-C154-4FE8-923C-0393600189A8}"/>
    <cellStyle name="Output 3 4 2 12 2 5" xfId="40419" xr:uid="{9C1E9A0A-4A52-471A-A599-946F3AC38A34}"/>
    <cellStyle name="Output 3 4 2 12 2 6" xfId="48372" xr:uid="{80EDD84D-DF0E-464A-9892-B4FACC0AFAC1}"/>
    <cellStyle name="Output 3 4 2 12 3" xfId="12756" xr:uid="{6B244249-4ED6-4A41-B74D-0F346707DD76}"/>
    <cellStyle name="Output 3 4 2 12 4" xfId="20626" xr:uid="{22A8EF4B-F937-4036-8393-2BA7EFB86C47}"/>
    <cellStyle name="Output 3 4 2 12 5" xfId="28619" xr:uid="{B8E5C6B1-F3A4-484B-B008-CA44919CABDE}"/>
    <cellStyle name="Output 3 4 2 12 6" xfId="36456" xr:uid="{7945B07C-1E32-47BC-B23F-A2E4A8DE5A3E}"/>
    <cellStyle name="Output 3 4 2 12 7" xfId="44417" xr:uid="{E35FF96E-B365-45C0-8ADB-994B208E4708}"/>
    <cellStyle name="Output 3 4 2 13" xfId="5110" xr:uid="{446662C3-882D-486D-9FFD-8CD3A5F39BE6}"/>
    <cellStyle name="Output 3 4 2 13 2" xfId="13325" xr:uid="{1C6E08CC-85EE-4470-BA67-2837630C9F69}"/>
    <cellStyle name="Output 3 4 2 13 3" xfId="21189" xr:uid="{0C1AC87F-48ED-4219-A194-ADB2C5C2165F}"/>
    <cellStyle name="Output 3 4 2 13 4" xfId="29169" xr:uid="{C205DA4F-66EA-4862-9C30-0AE1E73997EC}"/>
    <cellStyle name="Output 3 4 2 13 5" xfId="36996" xr:uid="{42E3D88F-2FBC-439F-9EFC-118B2A9A0B05}"/>
    <cellStyle name="Output 3 4 2 13 6" xfId="44949" xr:uid="{411036AA-098A-45F8-BD47-351399E52C9E}"/>
    <cellStyle name="Output 3 4 2 14" xfId="9200" xr:uid="{FB73B069-4B60-4796-8DC3-3DF619CF3847}"/>
    <cellStyle name="Output 3 4 2 15" xfId="17062" xr:uid="{3F1E6FEF-C502-473C-A136-742774677C32}"/>
    <cellStyle name="Output 3 4 2 16" xfId="25079" xr:uid="{4FEE3C67-624B-4D8D-90C5-08B30F5B50C8}"/>
    <cellStyle name="Output 3 4 2 17" xfId="32892" xr:uid="{93952A15-F6DA-49DE-9FE8-640F0AD9225E}"/>
    <cellStyle name="Output 3 4 2 18" xfId="40853" xr:uid="{37BF3838-29AF-48A5-8841-FBD81F1016B5}"/>
    <cellStyle name="Output 3 4 2 2" xfId="1401" xr:uid="{ADEF6ECD-830A-424A-9062-22B457338CF8}"/>
    <cellStyle name="Output 3 4 2 2 2" xfId="5512" xr:uid="{25B9AC98-65D1-4695-B2D9-499FCFD266C3}"/>
    <cellStyle name="Output 3 4 2 2 2 2" xfId="13727" xr:uid="{1571AC2C-101D-4036-AEBD-6E0E3E18E2CB}"/>
    <cellStyle name="Output 3 4 2 2 2 3" xfId="21591" xr:uid="{4F504EC2-274F-4EF7-899B-BDA617BBD056}"/>
    <cellStyle name="Output 3 4 2 2 2 4" xfId="29571" xr:uid="{2CBA2DB9-C815-4667-BFCE-B57385774AA3}"/>
    <cellStyle name="Output 3 4 2 2 2 5" xfId="37398" xr:uid="{46166673-677D-4C19-9E51-E825274F9957}"/>
    <cellStyle name="Output 3 4 2 2 2 6" xfId="45351" xr:uid="{B633E2F0-7085-4099-BF56-F04A87AFB055}"/>
    <cellStyle name="Output 3 4 2 2 3" xfId="9630" xr:uid="{224B1CE4-F603-4E67-ACDC-42B9924DBC5A}"/>
    <cellStyle name="Output 3 4 2 2 4" xfId="17492" xr:uid="{A03DB4A0-5F48-4671-9BA9-983D6447B711}"/>
    <cellStyle name="Output 3 4 2 2 5" xfId="25503" xr:uid="{373F91B9-DD1F-4B45-9389-8350E1B89C35}"/>
    <cellStyle name="Output 3 4 2 2 6" xfId="33322" xr:uid="{68D78538-BF6A-4266-A317-B6C35DCBE175}"/>
    <cellStyle name="Output 3 4 2 2 7" xfId="41283" xr:uid="{9CB07584-F618-4D67-8589-E83BE02B8F21}"/>
    <cellStyle name="Output 3 4 2 3" xfId="1744" xr:uid="{E0DE3E99-1776-4F4E-90BB-ED90DD37C119}"/>
    <cellStyle name="Output 3 4 2 3 2" xfId="5831" xr:uid="{BF4476A3-0359-469B-A916-BE472FFBA058}"/>
    <cellStyle name="Output 3 4 2 3 2 2" xfId="14046" xr:uid="{30550877-C727-47A8-94DD-5E2BD11B72DE}"/>
    <cellStyle name="Output 3 4 2 3 2 3" xfId="21910" xr:uid="{BC6A549C-A6C4-411C-B281-4024A1332985}"/>
    <cellStyle name="Output 3 4 2 3 2 4" xfId="29890" xr:uid="{F29D9373-1FAD-495B-8320-5F14E86B00A9}"/>
    <cellStyle name="Output 3 4 2 3 2 5" xfId="37717" xr:uid="{352C8C98-761F-4912-8CC0-1B8220CAAAA0}"/>
    <cellStyle name="Output 3 4 2 3 2 6" xfId="45670" xr:uid="{CD04F680-BF00-4AAD-BD2F-F6C0895EDF28}"/>
    <cellStyle name="Output 3 4 2 3 3" xfId="9970" xr:uid="{40251199-7082-4ACF-B1A8-B72927D7E766}"/>
    <cellStyle name="Output 3 4 2 3 4" xfId="17835" xr:uid="{1C0998A2-6BE9-40C4-9900-F8900D4BCB73}"/>
    <cellStyle name="Output 3 4 2 3 5" xfId="25843" xr:uid="{4A9F4129-EBFA-4050-916D-F0ADA8A6A9ED}"/>
    <cellStyle name="Output 3 4 2 3 6" xfId="33665" xr:uid="{E79403A0-9F92-43C6-B5B0-CD95A71FB5DA}"/>
    <cellStyle name="Output 3 4 2 3 7" xfId="41626" xr:uid="{FA6FD7BC-0C0F-411C-A6D9-9AD92DC1E993}"/>
    <cellStyle name="Output 3 4 2 4" xfId="2079" xr:uid="{04DB94B1-5431-4319-BD6D-CA4EAD2D0931}"/>
    <cellStyle name="Output 3 4 2 4 2" xfId="6153" xr:uid="{DCC24DF0-6A33-47F6-8350-3298C16D622B}"/>
    <cellStyle name="Output 3 4 2 4 2 2" xfId="14368" xr:uid="{B09B422B-3EB7-4D10-A5FA-96E6F126A0FC}"/>
    <cellStyle name="Output 3 4 2 4 2 3" xfId="22232" xr:uid="{5895F820-F7BE-416D-B93D-4F355D04BD40}"/>
    <cellStyle name="Output 3 4 2 4 2 4" xfId="30212" xr:uid="{83FF005C-AF8D-499A-9C7E-85E517C95481}"/>
    <cellStyle name="Output 3 4 2 4 2 5" xfId="38039" xr:uid="{4246F42E-4A75-407D-92F5-8087999F94BA}"/>
    <cellStyle name="Output 3 4 2 4 2 6" xfId="45992" xr:uid="{72BF57D5-5761-404E-9EA2-00B5942E48E1}"/>
    <cellStyle name="Output 3 4 2 4 3" xfId="10305" xr:uid="{9D0304D3-C061-4178-A092-4C6447014203}"/>
    <cellStyle name="Output 3 4 2 4 4" xfId="18170" xr:uid="{B05C1FB3-D9A1-41D6-A592-AC1AB98CE897}"/>
    <cellStyle name="Output 3 4 2 4 5" xfId="26177" xr:uid="{DE7BC308-8270-4B37-AEFF-7D847C5F35F7}"/>
    <cellStyle name="Output 3 4 2 4 6" xfId="34000" xr:uid="{B63DE854-E53B-4127-9E98-A14B2E9259CD}"/>
    <cellStyle name="Output 3 4 2 4 7" xfId="41961" xr:uid="{AAB5330E-0C34-4858-966D-272F6D0B7FE7}"/>
    <cellStyle name="Output 3 4 2 5" xfId="2398" xr:uid="{3032EBD8-20E3-4666-ABAE-80D036C9DBD7}"/>
    <cellStyle name="Output 3 4 2 5 2" xfId="6462" xr:uid="{F7D111A2-945A-4E90-8733-9AE755C688CD}"/>
    <cellStyle name="Output 3 4 2 5 2 2" xfId="14677" xr:uid="{3B764BBE-E1F9-461E-B3E2-0DECB2E35126}"/>
    <cellStyle name="Output 3 4 2 5 2 3" xfId="22541" xr:uid="{62CCD558-F39A-40F0-8C1E-E987E1123E6B}"/>
    <cellStyle name="Output 3 4 2 5 2 4" xfId="30521" xr:uid="{AA11FED8-B220-4432-9BE0-A195E038C703}"/>
    <cellStyle name="Output 3 4 2 5 2 5" xfId="38348" xr:uid="{BFFB3EFC-1516-41FD-8DEE-6C9A553F4DE1}"/>
    <cellStyle name="Output 3 4 2 5 2 6" xfId="46301" xr:uid="{B98B4A2D-FD64-42BF-BBFE-C86809D12A7A}"/>
    <cellStyle name="Output 3 4 2 5 3" xfId="10624" xr:uid="{EFA70663-E6C5-4ACE-881D-589C1524949C}"/>
    <cellStyle name="Output 3 4 2 5 4" xfId="18489" xr:uid="{AFB46E6D-7C36-4BC0-A33A-DE8E4AA9C6A6}"/>
    <cellStyle name="Output 3 4 2 5 5" xfId="26493" xr:uid="{599232A4-EE63-4BB3-9D07-6109C00DC7E3}"/>
    <cellStyle name="Output 3 4 2 5 6" xfId="34319" xr:uid="{A96269B4-2F1F-4B5F-A819-9432C2F13E64}"/>
    <cellStyle name="Output 3 4 2 5 7" xfId="42280" xr:uid="{7332A9FF-68FD-46BD-86AC-C0B7BBF9E6A6}"/>
    <cellStyle name="Output 3 4 2 6" xfId="2727" xr:uid="{55FF0B42-22CA-4210-991E-386883AA505C}"/>
    <cellStyle name="Output 3 4 2 6 2" xfId="6777" xr:uid="{F69F0CE1-20B1-4152-AC20-64EFE649639B}"/>
    <cellStyle name="Output 3 4 2 6 2 2" xfId="14992" xr:uid="{0B9EBA8E-A5A8-451C-BCE5-CFCD7EF75004}"/>
    <cellStyle name="Output 3 4 2 6 2 3" xfId="22856" xr:uid="{B7D764AC-960A-4A33-AB38-AD009727708F}"/>
    <cellStyle name="Output 3 4 2 6 2 4" xfId="30836" xr:uid="{A826F1B7-9AE4-4AE9-A40C-83B0D8BA6E41}"/>
    <cellStyle name="Output 3 4 2 6 2 5" xfId="38663" xr:uid="{623C062B-B317-4785-A398-696F2CCE9EB2}"/>
    <cellStyle name="Output 3 4 2 6 2 6" xfId="46616" xr:uid="{6E89C833-C872-4519-ABDA-B8F03C5229DA}"/>
    <cellStyle name="Output 3 4 2 6 3" xfId="10953" xr:uid="{D5FBF016-7C57-454F-A059-91D57E6D1806}"/>
    <cellStyle name="Output 3 4 2 6 4" xfId="18818" xr:uid="{68A1EF22-66CE-478B-8B2C-3D9049FBBB83}"/>
    <cellStyle name="Output 3 4 2 6 5" xfId="26821" xr:uid="{8C373AF4-5CA4-4EFF-A249-77B88D3FA664}"/>
    <cellStyle name="Output 3 4 2 6 6" xfId="34648" xr:uid="{C6291CD7-7A13-43FC-AAE6-5C57F8E82509}"/>
    <cellStyle name="Output 3 4 2 6 7" xfId="42609" xr:uid="{D4980489-3CC4-42E9-AC2B-20181057E9BC}"/>
    <cellStyle name="Output 3 4 2 7" xfId="3040" xr:uid="{B581C714-0274-42C3-A911-9796C5A31314}"/>
    <cellStyle name="Output 3 4 2 7 2" xfId="7081" xr:uid="{A09EFEF8-F266-4CC6-B21F-55202107014F}"/>
    <cellStyle name="Output 3 4 2 7 2 2" xfId="15296" xr:uid="{761FE11E-A190-4024-A102-AA5CBA267841}"/>
    <cellStyle name="Output 3 4 2 7 2 3" xfId="23160" xr:uid="{AA0ABCA4-2837-406F-9A72-1D1517DEB0C3}"/>
    <cellStyle name="Output 3 4 2 7 2 4" xfId="31140" xr:uid="{1195AB0A-4CB2-4A92-BEA9-F2A1CD51BA2F}"/>
    <cellStyle name="Output 3 4 2 7 2 5" xfId="38967" xr:uid="{86469E16-AAAF-43E7-81E0-B5D9B83D31A4}"/>
    <cellStyle name="Output 3 4 2 7 2 6" xfId="46920" xr:uid="{2D77E0F2-27D8-414C-B6C8-41AD8B3A38D8}"/>
    <cellStyle name="Output 3 4 2 7 3" xfId="11265" xr:uid="{7673C3D2-18B0-49CA-A15E-C877F64E9DE2}"/>
    <cellStyle name="Output 3 4 2 7 4" xfId="19131" xr:uid="{8A7BC8C2-02BD-4857-8485-9F6881B35509}"/>
    <cellStyle name="Output 3 4 2 7 5" xfId="27131" xr:uid="{4F610691-508D-4772-8971-1B1D4340FE4F}"/>
    <cellStyle name="Output 3 4 2 7 6" xfId="34961" xr:uid="{B5203192-9C8D-49A0-92D3-EB854A430C51}"/>
    <cellStyle name="Output 3 4 2 7 7" xfId="42922" xr:uid="{1FF82E86-D0EA-4E0F-91AC-6FF8C2EBCCF3}"/>
    <cellStyle name="Output 3 4 2 8" xfId="3360" xr:uid="{7B05915E-EE6E-444E-8787-D68AA2BB6B3D}"/>
    <cellStyle name="Output 3 4 2 8 2" xfId="7388" xr:uid="{654B3155-FB06-450A-B664-3001BC07E6DC}"/>
    <cellStyle name="Output 3 4 2 8 2 2" xfId="15603" xr:uid="{2591409A-C5B3-4ED2-A815-ED8992097A26}"/>
    <cellStyle name="Output 3 4 2 8 2 3" xfId="23467" xr:uid="{E3DAADD8-4F9C-4ABC-B92B-CBAC3BEB34FF}"/>
    <cellStyle name="Output 3 4 2 8 2 4" xfId="31447" xr:uid="{2184B9AC-CD34-4FD6-93C0-6EE0A115A9E0}"/>
    <cellStyle name="Output 3 4 2 8 2 5" xfId="39274" xr:uid="{2F8CE5A0-D653-4919-A06F-D3A4BD067FC8}"/>
    <cellStyle name="Output 3 4 2 8 2 6" xfId="47227" xr:uid="{7BD3C1D6-8C1E-4BBD-AEFA-F797B9B7F9F7}"/>
    <cellStyle name="Output 3 4 2 8 3" xfId="11584" xr:uid="{B6AF90B3-4866-40E3-9540-E8B4677960E6}"/>
    <cellStyle name="Output 3 4 2 8 4" xfId="19451" xr:uid="{9E9D855E-D7B8-4C06-A467-FC6C7FF6274F}"/>
    <cellStyle name="Output 3 4 2 8 5" xfId="27451" xr:uid="{79B757B4-1271-4C69-A213-8A925180E6C9}"/>
    <cellStyle name="Output 3 4 2 8 6" xfId="35281" xr:uid="{B9213DDB-B367-4A3E-B187-AD5AC39C351E}"/>
    <cellStyle name="Output 3 4 2 8 7" xfId="43242" xr:uid="{42DC3C6C-F71A-44AB-B9D4-11CF3EEDE99E}"/>
    <cellStyle name="Output 3 4 2 9" xfId="3654" xr:uid="{0FB65819-ECDD-47C0-B821-26CEAF219B17}"/>
    <cellStyle name="Output 3 4 2 9 2" xfId="7682" xr:uid="{E5945E17-074D-4188-99F9-A4729938874D}"/>
    <cellStyle name="Output 3 4 2 9 2 2" xfId="15897" xr:uid="{68CCDDD9-5375-4DF3-8EF4-74325FA9610F}"/>
    <cellStyle name="Output 3 4 2 9 2 3" xfId="23761" xr:uid="{BD929FC3-2C30-4CCD-A26B-9D429290EB74}"/>
    <cellStyle name="Output 3 4 2 9 2 4" xfId="31741" xr:uid="{DD387ED0-F13F-466B-BF2D-704280D0697E}"/>
    <cellStyle name="Output 3 4 2 9 2 5" xfId="39568" xr:uid="{5A3AF1AE-F0D7-4A14-A748-ECD5158F135E}"/>
    <cellStyle name="Output 3 4 2 9 2 6" xfId="47521" xr:uid="{F4E7E394-51D3-4AD5-84FF-DE89A827B5CA}"/>
    <cellStyle name="Output 3 4 2 9 3" xfId="11878" xr:uid="{2441DEB8-F600-467E-A6C0-965F5A5CCC71}"/>
    <cellStyle name="Output 3 4 2 9 4" xfId="19745" xr:uid="{C04EDBEF-10D8-458A-9FD6-E4A70904015D}"/>
    <cellStyle name="Output 3 4 2 9 5" xfId="27745" xr:uid="{4CE7EFB9-6DBD-4B97-9196-C632FDCA4BE2}"/>
    <cellStyle name="Output 3 4 2 9 6" xfId="35575" xr:uid="{2394D380-C855-4C57-BAFC-DB162A8BC733}"/>
    <cellStyle name="Output 3 4 2 9 7" xfId="43536" xr:uid="{C03A550B-6BEB-4A4E-85A0-C0BEAA1742D0}"/>
    <cellStyle name="Output 3 4 20" xfId="16990" xr:uid="{D71CCBD1-E691-419C-8525-05E95FE53113}"/>
    <cellStyle name="Output 3 4 21" xfId="25009" xr:uid="{1BD71CF2-2FE0-44E0-86EC-F3E9B82AF695}"/>
    <cellStyle name="Output 3 4 22" xfId="32820" xr:uid="{4468F1CE-6DD3-49FF-9152-2FA0617266C5}"/>
    <cellStyle name="Output 3 4 23" xfId="40781" xr:uid="{B9C038B9-CCF7-435A-A2B2-BBD2F7C69C25}"/>
    <cellStyle name="Output 3 4 3" xfId="1014" xr:uid="{A48F20D1-195D-4B13-8BED-22D877EFE84E}"/>
    <cellStyle name="Output 3 4 3 10" xfId="3992" xr:uid="{CC6F36FA-CA04-439F-BCA2-117D01E72997}"/>
    <cellStyle name="Output 3 4 3 10 2" xfId="8007" xr:uid="{BB876E81-96FB-4881-955B-642F4C5E89D2}"/>
    <cellStyle name="Output 3 4 3 10 2 2" xfId="16222" xr:uid="{57056AF3-65C7-4A90-BC65-F155D1B13573}"/>
    <cellStyle name="Output 3 4 3 10 2 3" xfId="24086" xr:uid="{32D7FFD5-0FC4-4143-BA64-D2BDE9D9D73B}"/>
    <cellStyle name="Output 3 4 3 10 2 4" xfId="32066" xr:uid="{D7455D6D-F4F5-4AA4-BD26-A3580814383A}"/>
    <cellStyle name="Output 3 4 3 10 2 5" xfId="39893" xr:uid="{B1E89B92-4DAF-4B23-ADBE-0B1BD7F4224C}"/>
    <cellStyle name="Output 3 4 3 10 2 6" xfId="47846" xr:uid="{FE5F7231-EC34-44B0-BD63-E587BDA054E8}"/>
    <cellStyle name="Output 3 4 3 10 3" xfId="12214" xr:uid="{E3779B13-7449-46AB-A357-9B5791CA87E7}"/>
    <cellStyle name="Output 3 4 3 10 4" xfId="20083" xr:uid="{E9A1F317-478E-428A-B9F3-749F60F3D957}"/>
    <cellStyle name="Output 3 4 3 10 5" xfId="28079" xr:uid="{72493B7C-3D45-435A-8143-A4514EEA8DFF}"/>
    <cellStyle name="Output 3 4 3 10 6" xfId="35913" xr:uid="{7728C997-4F10-434E-BB03-8C9EAA3A3106}"/>
    <cellStyle name="Output 3 4 3 10 7" xfId="43874" xr:uid="{10CB0B94-14B9-4DDC-BC56-C6B570146875}"/>
    <cellStyle name="Output 3 4 3 11" xfId="4287" xr:uid="{468989FF-9943-4565-BE10-351CC81948E4}"/>
    <cellStyle name="Output 3 4 3 11 2" xfId="8293" xr:uid="{5F7EE7D4-CA1A-49D1-BAF3-64E95CEC89AB}"/>
    <cellStyle name="Output 3 4 3 11 2 2" xfId="16508" xr:uid="{F14CE50B-9DC8-484F-BE7E-805EB59971FD}"/>
    <cellStyle name="Output 3 4 3 11 2 3" xfId="24372" xr:uid="{23A005C4-146B-4348-ADED-10A5D92196ED}"/>
    <cellStyle name="Output 3 4 3 11 2 4" xfId="32352" xr:uid="{F826D9BE-D378-49A1-8528-C8D5687D0E82}"/>
    <cellStyle name="Output 3 4 3 11 2 5" xfId="40179" xr:uid="{44D90989-AF94-4014-AFA2-5D3C35747C58}"/>
    <cellStyle name="Output 3 4 3 11 2 6" xfId="48132" xr:uid="{03DC1481-E678-4984-9CB8-3EBA358ED738}"/>
    <cellStyle name="Output 3 4 3 11 3" xfId="12509" xr:uid="{264ED997-835A-41DB-ADD8-7A2C4D49607D}"/>
    <cellStyle name="Output 3 4 3 11 4" xfId="20378" xr:uid="{EEB82848-73B9-4525-902D-4158F7A894AF}"/>
    <cellStyle name="Output 3 4 3 11 5" xfId="28373" xr:uid="{28AD442A-364A-41B6-81E5-0F84F8E881A9}"/>
    <cellStyle name="Output 3 4 3 11 6" xfId="36208" xr:uid="{84883B11-ADF6-461D-8CA5-9D965989A22B}"/>
    <cellStyle name="Output 3 4 3 11 7" xfId="44169" xr:uid="{A23A502E-2B41-45E3-90E0-5737973DE607}"/>
    <cellStyle name="Output 3 4 3 12" xfId="4578" xr:uid="{5EA795D6-660D-43F4-B42C-C11892FB2120}"/>
    <cellStyle name="Output 3 4 3 12 2" xfId="8572" xr:uid="{8FEA3A3D-398A-4DB7-B191-BFEF1E7A056D}"/>
    <cellStyle name="Output 3 4 3 12 2 2" xfId="16787" xr:uid="{5AF2CE07-A596-49C1-B850-CEAC89A32EAC}"/>
    <cellStyle name="Output 3 4 3 12 2 3" xfId="24651" xr:uid="{40703200-7F2B-41FF-A4E7-F0F71349A130}"/>
    <cellStyle name="Output 3 4 3 12 2 4" xfId="32631" xr:uid="{33ED69B5-F704-4F1E-815F-F6844026010A}"/>
    <cellStyle name="Output 3 4 3 12 2 5" xfId="40458" xr:uid="{71EC4A63-A7EB-4944-B05C-6D9CEBE8ACE2}"/>
    <cellStyle name="Output 3 4 3 12 2 6" xfId="48411" xr:uid="{67D5EC2B-0577-4403-A2CF-A24199C0D569}"/>
    <cellStyle name="Output 3 4 3 12 3" xfId="12799" xr:uid="{A653603F-4D04-4B84-ACE2-92F16996A674}"/>
    <cellStyle name="Output 3 4 3 12 4" xfId="20669" xr:uid="{97A3C5BB-CB0A-46CB-9DDA-322541A85706}"/>
    <cellStyle name="Output 3 4 3 12 5" xfId="28662" xr:uid="{B39D5535-C3E5-421A-9008-319530730692}"/>
    <cellStyle name="Output 3 4 3 12 6" xfId="36499" xr:uid="{010BF9D3-75FB-4DF7-9E47-834C94228A97}"/>
    <cellStyle name="Output 3 4 3 12 7" xfId="44460" xr:uid="{7D4B4D00-6B78-4799-A4D5-8543F86FF642}"/>
    <cellStyle name="Output 3 4 3 13" xfId="5149" xr:uid="{CA169FA8-3B7C-4D9E-84BF-3D3B369161F4}"/>
    <cellStyle name="Output 3 4 3 13 2" xfId="13364" xr:uid="{4E473E96-116F-44EA-9282-01BE99F9A2E5}"/>
    <cellStyle name="Output 3 4 3 13 3" xfId="21228" xr:uid="{44DBBB40-7B03-4A9C-86CA-D2DCB54AB5EC}"/>
    <cellStyle name="Output 3 4 3 13 4" xfId="29208" xr:uid="{D3D543D1-8331-4492-B70D-C2EB1286FA4D}"/>
    <cellStyle name="Output 3 4 3 13 5" xfId="37035" xr:uid="{9BBD94F3-4175-4DF3-B0C9-74283E4C3913}"/>
    <cellStyle name="Output 3 4 3 13 6" xfId="44988" xr:uid="{4CEA1E74-9AAD-4251-9DAA-5789CF887638}"/>
    <cellStyle name="Output 3 4 3 14" xfId="9243" xr:uid="{3FE96FCD-630F-4A11-B47B-5994EA0B2A91}"/>
    <cellStyle name="Output 3 4 3 15" xfId="17105" xr:uid="{3EABB54B-9092-4811-98F7-8B8439181622}"/>
    <cellStyle name="Output 3 4 3 16" xfId="25122" xr:uid="{4EE2E87E-A0C4-480D-8648-177CAA3A8917}"/>
    <cellStyle name="Output 3 4 3 17" xfId="32935" xr:uid="{E95AAA39-0632-41D4-ABCB-7CEA31281DC9}"/>
    <cellStyle name="Output 3 4 3 18" xfId="40896" xr:uid="{AC1D5FE3-3771-4FAC-9F85-36F8C5CAC021}"/>
    <cellStyle name="Output 3 4 3 2" xfId="1444" xr:uid="{4E844202-92E7-4E3A-B4BB-CE340F5C5067}"/>
    <cellStyle name="Output 3 4 3 2 2" xfId="5551" xr:uid="{4A320E04-9560-4356-86FB-8A7F0392E5D2}"/>
    <cellStyle name="Output 3 4 3 2 2 2" xfId="13766" xr:uid="{0A6A7A98-FA30-4A01-98DA-E7F48AA617CC}"/>
    <cellStyle name="Output 3 4 3 2 2 3" xfId="21630" xr:uid="{1E503DCA-4694-4059-B0E8-C31AADB105B8}"/>
    <cellStyle name="Output 3 4 3 2 2 4" xfId="29610" xr:uid="{5564B07D-6D28-4F48-9AE1-D7A9358A8513}"/>
    <cellStyle name="Output 3 4 3 2 2 5" xfId="37437" xr:uid="{3195B7BB-D48E-4107-B4E5-B866B270055E}"/>
    <cellStyle name="Output 3 4 3 2 2 6" xfId="45390" xr:uid="{5DEAD2BA-36ED-49F2-BDC8-A7CF7106ABB2}"/>
    <cellStyle name="Output 3 4 3 2 3" xfId="9673" xr:uid="{5B36EFF7-2920-4F97-858F-BBC2C5EE621A}"/>
    <cellStyle name="Output 3 4 3 2 4" xfId="17535" xr:uid="{7487AF82-9A49-4F5D-ACD7-3F4520D1377C}"/>
    <cellStyle name="Output 3 4 3 2 5" xfId="25546" xr:uid="{811DF001-0080-4A1C-AB90-749689C86885}"/>
    <cellStyle name="Output 3 4 3 2 6" xfId="33365" xr:uid="{3C2D3D84-AD91-4227-8C8B-20B967C28A53}"/>
    <cellStyle name="Output 3 4 3 2 7" xfId="41326" xr:uid="{416C2783-4ABC-4BA8-B016-E866501A6BED}"/>
    <cellStyle name="Output 3 4 3 3" xfId="1787" xr:uid="{CD542665-7EE4-4F5F-A600-B2AD51D0BB0F}"/>
    <cellStyle name="Output 3 4 3 3 2" xfId="5870" xr:uid="{99D4915B-C175-4494-943D-909B41C7A15A}"/>
    <cellStyle name="Output 3 4 3 3 2 2" xfId="14085" xr:uid="{F4CDC96B-A38A-4B4F-8EA5-DB0BF5E967C7}"/>
    <cellStyle name="Output 3 4 3 3 2 3" xfId="21949" xr:uid="{7560766B-16BA-4DA2-9784-3489CD40C991}"/>
    <cellStyle name="Output 3 4 3 3 2 4" xfId="29929" xr:uid="{70463B01-AF6D-4406-B0A6-AA768E6F3904}"/>
    <cellStyle name="Output 3 4 3 3 2 5" xfId="37756" xr:uid="{643A4936-99D0-4654-8668-3D7E2BB30AF8}"/>
    <cellStyle name="Output 3 4 3 3 2 6" xfId="45709" xr:uid="{935F682C-AE97-452B-9F0E-1F10C49E2C4D}"/>
    <cellStyle name="Output 3 4 3 3 3" xfId="10013" xr:uid="{97849BF3-9698-4B20-BEB6-051AD975FF54}"/>
    <cellStyle name="Output 3 4 3 3 4" xfId="17878" xr:uid="{2846E9F6-CEA5-4D32-95D6-FF72F33446BB}"/>
    <cellStyle name="Output 3 4 3 3 5" xfId="25885" xr:uid="{BFBA6B9C-D994-4F3A-AF79-3447BB151442}"/>
    <cellStyle name="Output 3 4 3 3 6" xfId="33708" xr:uid="{261B9DAE-F95B-4633-8A2A-9C9912F18AAF}"/>
    <cellStyle name="Output 3 4 3 3 7" xfId="41669" xr:uid="{36B2A5FD-CD7B-47FC-A0C7-75D8A5DE6A4E}"/>
    <cellStyle name="Output 3 4 3 4" xfId="2121" xr:uid="{7AEF6047-5270-4579-8E03-FFC3E0D9E529}"/>
    <cellStyle name="Output 3 4 3 4 2" xfId="6195" xr:uid="{1F8ACEF8-72E5-4116-95A3-D5BBE0DCA1F8}"/>
    <cellStyle name="Output 3 4 3 4 2 2" xfId="14410" xr:uid="{3E0CB72C-CB1C-428F-A9F5-B3BD937AC082}"/>
    <cellStyle name="Output 3 4 3 4 2 3" xfId="22274" xr:uid="{80633037-6B0D-4F50-8E1C-C3057ADFFEC8}"/>
    <cellStyle name="Output 3 4 3 4 2 4" xfId="30254" xr:uid="{B69371ED-6879-4AE4-B3B0-F1408D1A0037}"/>
    <cellStyle name="Output 3 4 3 4 2 5" xfId="38081" xr:uid="{5AC64AC6-DD64-4BD6-94F1-6FE2523A639B}"/>
    <cellStyle name="Output 3 4 3 4 2 6" xfId="46034" xr:uid="{47C5C9F8-5260-42B6-ACD4-CA2D7EC281EA}"/>
    <cellStyle name="Output 3 4 3 4 3" xfId="10347" xr:uid="{A1FC49CA-56E1-448A-A7C0-1622883E3362}"/>
    <cellStyle name="Output 3 4 3 4 4" xfId="18212" xr:uid="{DDA4DE66-AE45-4F0E-86D5-6E4CF2BEE72A}"/>
    <cellStyle name="Output 3 4 3 4 5" xfId="26219" xr:uid="{A1032A22-E0DF-4065-8F4B-BE7C2D4FE6EA}"/>
    <cellStyle name="Output 3 4 3 4 6" xfId="34042" xr:uid="{D1DE6835-CF4D-431E-BB0A-CC75E030E9E4}"/>
    <cellStyle name="Output 3 4 3 4 7" xfId="42003" xr:uid="{53F96762-43C0-4A4F-9C8E-33F793468420}"/>
    <cellStyle name="Output 3 4 3 5" xfId="2441" xr:uid="{38A730BB-89FD-4776-BAD9-1EB549B2EC8C}"/>
    <cellStyle name="Output 3 4 3 5 2" xfId="6501" xr:uid="{A526D7DA-06C7-473E-9907-AA44F4523E4E}"/>
    <cellStyle name="Output 3 4 3 5 2 2" xfId="14716" xr:uid="{B5496945-F4A8-4EF8-93E0-72CB73D3B9C6}"/>
    <cellStyle name="Output 3 4 3 5 2 3" xfId="22580" xr:uid="{E88A8BD6-E006-4DD3-B027-083A49E0B08B}"/>
    <cellStyle name="Output 3 4 3 5 2 4" xfId="30560" xr:uid="{438554D1-5A25-481C-A8D6-B97FECE118FC}"/>
    <cellStyle name="Output 3 4 3 5 2 5" xfId="38387" xr:uid="{F3F9FAFE-06E4-4968-953D-3B731A12BE8E}"/>
    <cellStyle name="Output 3 4 3 5 2 6" xfId="46340" xr:uid="{DA8AF702-9915-4B07-943D-D19CE7A4AE5A}"/>
    <cellStyle name="Output 3 4 3 5 3" xfId="10667" xr:uid="{CB106B9C-FA7C-4F65-9A2A-C3ACD39AD33B}"/>
    <cellStyle name="Output 3 4 3 5 4" xfId="18532" xr:uid="{8340DB5C-37C6-40A1-B617-6BAE278F5A25}"/>
    <cellStyle name="Output 3 4 3 5 5" xfId="26535" xr:uid="{07001DBE-8B6E-4DB5-B7C2-E0DF0CD1BF2F}"/>
    <cellStyle name="Output 3 4 3 5 6" xfId="34362" xr:uid="{956441EB-D2F1-434D-AE94-AC504A117456}"/>
    <cellStyle name="Output 3 4 3 5 7" xfId="42323" xr:uid="{7F8279B6-B0CC-4665-95D8-8D0995506D64}"/>
    <cellStyle name="Output 3 4 3 6" xfId="2769" xr:uid="{74CD6F9A-FCFC-428F-96BE-BF9E8F065D98}"/>
    <cellStyle name="Output 3 4 3 6 2" xfId="6819" xr:uid="{CEB6C39C-B7B2-4EF2-A58D-3AF8928D979A}"/>
    <cellStyle name="Output 3 4 3 6 2 2" xfId="15034" xr:uid="{F5B004A4-69D9-4E4E-93AA-ACD58BAA65B8}"/>
    <cellStyle name="Output 3 4 3 6 2 3" xfId="22898" xr:uid="{7F7E2882-F8B6-4808-9C59-F213C5781A6E}"/>
    <cellStyle name="Output 3 4 3 6 2 4" xfId="30878" xr:uid="{F1421EA2-A5F5-4723-8B06-CCB6733A3D67}"/>
    <cellStyle name="Output 3 4 3 6 2 5" xfId="38705" xr:uid="{D51205C9-3EAD-4293-B56A-D7275BAC9E2E}"/>
    <cellStyle name="Output 3 4 3 6 2 6" xfId="46658" xr:uid="{7E8B0AC1-893E-47EC-8FE6-E0DA0D177A31}"/>
    <cellStyle name="Output 3 4 3 6 3" xfId="10995" xr:uid="{EA63B044-F1F3-47B3-9062-15DA4E36E0D5}"/>
    <cellStyle name="Output 3 4 3 6 4" xfId="18860" xr:uid="{10033B3B-3D5B-4EF2-89B9-1B9C2B5BE2D8}"/>
    <cellStyle name="Output 3 4 3 6 5" xfId="26863" xr:uid="{58E54668-3E6A-4EC2-82F0-42085C60275C}"/>
    <cellStyle name="Output 3 4 3 6 6" xfId="34690" xr:uid="{01345C71-7C02-4FE6-8035-D3C4A0EE8A59}"/>
    <cellStyle name="Output 3 4 3 6 7" xfId="42651" xr:uid="{80DE5939-0462-4C7C-89B7-2C915E78CE53}"/>
    <cellStyle name="Output 3 4 3 7" xfId="3083" xr:uid="{CFF66B01-2A9A-44C0-965E-D5F17FCB4574}"/>
    <cellStyle name="Output 3 4 3 7 2" xfId="7120" xr:uid="{85A14D7E-94AB-460F-AFAC-F7892ED97734}"/>
    <cellStyle name="Output 3 4 3 7 2 2" xfId="15335" xr:uid="{23BE5C1D-1481-451F-AD41-817891D8DA0F}"/>
    <cellStyle name="Output 3 4 3 7 2 3" xfId="23199" xr:uid="{2961E73F-F7A4-49D8-BF60-57226E29BCF6}"/>
    <cellStyle name="Output 3 4 3 7 2 4" xfId="31179" xr:uid="{040320C3-BD53-4794-9DAB-2B555CF2AAC7}"/>
    <cellStyle name="Output 3 4 3 7 2 5" xfId="39006" xr:uid="{FEE0B386-5619-49A3-A9A2-67A51EAA827E}"/>
    <cellStyle name="Output 3 4 3 7 2 6" xfId="46959" xr:uid="{4FA8639E-71A8-4B32-BE57-D6BC86C57980}"/>
    <cellStyle name="Output 3 4 3 7 3" xfId="11307" xr:uid="{A42124FF-9F16-48E3-89B6-34CE89FB362C}"/>
    <cellStyle name="Output 3 4 3 7 4" xfId="19174" xr:uid="{F8A8E972-0756-47E8-9D22-E94A8236434F}"/>
    <cellStyle name="Output 3 4 3 7 5" xfId="27174" xr:uid="{0BCD23A5-CA5A-48EC-8075-DEBCE5A0F846}"/>
    <cellStyle name="Output 3 4 3 7 6" xfId="35004" xr:uid="{6260A634-53D9-4B97-9B99-2DDCE1E470FE}"/>
    <cellStyle name="Output 3 4 3 7 7" xfId="42965" xr:uid="{8BA1F0BA-F7B3-4557-954C-D262E226DFD2}"/>
    <cellStyle name="Output 3 4 3 8" xfId="3399" xr:uid="{58852529-DA93-4B15-A6A8-B783BE257C64}"/>
    <cellStyle name="Output 3 4 3 8 2" xfId="7427" xr:uid="{F9A089A7-2298-4C43-94DA-68AFC1DD73BE}"/>
    <cellStyle name="Output 3 4 3 8 2 2" xfId="15642" xr:uid="{8DED3254-5C74-4806-948C-0314C43B1B5C}"/>
    <cellStyle name="Output 3 4 3 8 2 3" xfId="23506" xr:uid="{3479ABF7-151E-4B7B-AB8B-5530A48D0A33}"/>
    <cellStyle name="Output 3 4 3 8 2 4" xfId="31486" xr:uid="{7B38FBF1-2075-4B28-A149-72931F3200C9}"/>
    <cellStyle name="Output 3 4 3 8 2 5" xfId="39313" xr:uid="{898C7F2A-C67D-403C-B33A-F0D28CDABA20}"/>
    <cellStyle name="Output 3 4 3 8 2 6" xfId="47266" xr:uid="{A2398B19-54ED-46E2-9BE6-196BCEEEF5E4}"/>
    <cellStyle name="Output 3 4 3 8 3" xfId="11623" xr:uid="{A0D115FB-E01B-448E-A725-E1C4D461DE44}"/>
    <cellStyle name="Output 3 4 3 8 4" xfId="19490" xr:uid="{EA845C3C-CE8F-4CAE-8AD9-A7AF1429964A}"/>
    <cellStyle name="Output 3 4 3 8 5" xfId="27490" xr:uid="{14DDCD29-C7A2-43DC-8FAE-A3816CE010FF}"/>
    <cellStyle name="Output 3 4 3 8 6" xfId="35320" xr:uid="{2773715D-6F44-4835-B40C-E07A8F794747}"/>
    <cellStyle name="Output 3 4 3 8 7" xfId="43281" xr:uid="{25305272-E69C-426B-8E98-A218CFC420E5}"/>
    <cellStyle name="Output 3 4 3 9" xfId="3694" xr:uid="{9EC1E0B2-0F4C-45E7-9F12-19A75B8BCA00}"/>
    <cellStyle name="Output 3 4 3 9 2" xfId="7722" xr:uid="{661A9315-17B7-40B6-BDF9-1E8F4E7E3554}"/>
    <cellStyle name="Output 3 4 3 9 2 2" xfId="15937" xr:uid="{4F5B2FF9-3CCA-4057-BB6E-C1B9BC6406D4}"/>
    <cellStyle name="Output 3 4 3 9 2 3" xfId="23801" xr:uid="{06BB6E79-A540-40CB-AE3B-03432A12B9FA}"/>
    <cellStyle name="Output 3 4 3 9 2 4" xfId="31781" xr:uid="{1DECA6FF-2269-4388-9367-83258FE3B51A}"/>
    <cellStyle name="Output 3 4 3 9 2 5" xfId="39608" xr:uid="{88D6794B-1F30-4403-A070-6133C9CCA50B}"/>
    <cellStyle name="Output 3 4 3 9 2 6" xfId="47561" xr:uid="{7FE5B286-C2DB-4DBA-B57B-D12B84FD2DB4}"/>
    <cellStyle name="Output 3 4 3 9 3" xfId="11918" xr:uid="{E27A62AF-A50C-415D-813A-9BA58DD8177B}"/>
    <cellStyle name="Output 3 4 3 9 4" xfId="19785" xr:uid="{EBD16B86-2C93-457A-B379-CBF4CBC68011}"/>
    <cellStyle name="Output 3 4 3 9 5" xfId="27785" xr:uid="{1D0689FB-49E4-4226-8247-7791F1A4ED1A}"/>
    <cellStyle name="Output 3 4 3 9 6" xfId="35615" xr:uid="{67355C26-DE37-469D-84B6-20711A1313AF}"/>
    <cellStyle name="Output 3 4 3 9 7" xfId="43576" xr:uid="{F4F414C0-8CE0-429D-AAC7-2550CC54FF39}"/>
    <cellStyle name="Output 3 4 4" xfId="1054" xr:uid="{53024F33-3AA3-4888-9C6B-1E7792AF1373}"/>
    <cellStyle name="Output 3 4 4 10" xfId="4032" xr:uid="{EAC70AEF-70E0-43E3-8ED4-92E6803A7C5D}"/>
    <cellStyle name="Output 3 4 4 10 2" xfId="8047" xr:uid="{3C95C193-5F2D-45BA-8E23-AAD206DE92B0}"/>
    <cellStyle name="Output 3 4 4 10 2 2" xfId="16262" xr:uid="{840DC63E-B161-485D-83A5-1C1963EC758B}"/>
    <cellStyle name="Output 3 4 4 10 2 3" xfId="24126" xr:uid="{43CD9C15-5DD5-49B3-AA80-61B740ABAF23}"/>
    <cellStyle name="Output 3 4 4 10 2 4" xfId="32106" xr:uid="{69EBC9FF-615E-414F-8492-525CF5830017}"/>
    <cellStyle name="Output 3 4 4 10 2 5" xfId="39933" xr:uid="{5028329B-9C14-40EE-8D22-F9985FA710F9}"/>
    <cellStyle name="Output 3 4 4 10 2 6" xfId="47886" xr:uid="{CB271FF7-1289-4EB6-B99F-ECC7F0FEF667}"/>
    <cellStyle name="Output 3 4 4 10 3" xfId="12254" xr:uid="{03F98D9C-E75F-4A06-A260-9CE8CACE4B63}"/>
    <cellStyle name="Output 3 4 4 10 4" xfId="20123" xr:uid="{4B13492C-39B8-457D-8A86-CA292825FB41}"/>
    <cellStyle name="Output 3 4 4 10 5" xfId="28119" xr:uid="{F9AA779F-7741-47D1-8BD9-EDB4AFCFDFB5}"/>
    <cellStyle name="Output 3 4 4 10 6" xfId="35953" xr:uid="{91AB2D06-B934-4FD4-9F7E-90B35B1CC75D}"/>
    <cellStyle name="Output 3 4 4 10 7" xfId="43914" xr:uid="{58ECD404-AA6B-473B-936D-4E646470CDBB}"/>
    <cellStyle name="Output 3 4 4 11" xfId="4327" xr:uid="{953301B6-9ECB-4EA6-B6D5-D5CA742BE2D9}"/>
    <cellStyle name="Output 3 4 4 11 2" xfId="8333" xr:uid="{CD43E2E9-73BC-4F06-AF94-B624738DE9E8}"/>
    <cellStyle name="Output 3 4 4 11 2 2" xfId="16548" xr:uid="{093DAE3F-FAC1-4857-B18F-EE929C9920A5}"/>
    <cellStyle name="Output 3 4 4 11 2 3" xfId="24412" xr:uid="{87F7DCFE-3AF4-4BBC-AF44-D0765FB6AA50}"/>
    <cellStyle name="Output 3 4 4 11 2 4" xfId="32392" xr:uid="{2ADB5754-531C-4F24-9526-F835499C489C}"/>
    <cellStyle name="Output 3 4 4 11 2 5" xfId="40219" xr:uid="{1F239B67-4082-4F7A-A607-DCC5868A3BCC}"/>
    <cellStyle name="Output 3 4 4 11 2 6" xfId="48172" xr:uid="{09A7D2D1-5D55-43B3-8A50-0269B9F01A13}"/>
    <cellStyle name="Output 3 4 4 11 3" xfId="12549" xr:uid="{3FD0B9F8-0943-4315-8426-982D2D913179}"/>
    <cellStyle name="Output 3 4 4 11 4" xfId="20418" xr:uid="{CEE49B14-0C54-4FC5-8A82-F0AECCF4D267}"/>
    <cellStyle name="Output 3 4 4 11 5" xfId="28413" xr:uid="{279AEDDD-AFA0-4AB8-9421-057E24339AE3}"/>
    <cellStyle name="Output 3 4 4 11 6" xfId="36248" xr:uid="{A67D3232-1B3B-4140-8DFE-C7D88C31DA1C}"/>
    <cellStyle name="Output 3 4 4 11 7" xfId="44209" xr:uid="{B217F8F7-EF9E-43EB-98F9-571A9C748EA6}"/>
    <cellStyle name="Output 3 4 4 12" xfId="4618" xr:uid="{A680D12F-3BE7-422F-BF83-46DC47CC3EE1}"/>
    <cellStyle name="Output 3 4 4 12 2" xfId="8612" xr:uid="{025C0EAC-9334-4A07-A49F-A05C963F0E74}"/>
    <cellStyle name="Output 3 4 4 12 2 2" xfId="16827" xr:uid="{C113F53F-96EB-4DE8-93A3-C74F9E96DC13}"/>
    <cellStyle name="Output 3 4 4 12 2 3" xfId="24691" xr:uid="{A08CB836-1B33-4351-9063-946964828CA6}"/>
    <cellStyle name="Output 3 4 4 12 2 4" xfId="32671" xr:uid="{3A7DEDBE-6E6B-4D52-A5FE-7D2FD3478A1B}"/>
    <cellStyle name="Output 3 4 4 12 2 5" xfId="40498" xr:uid="{87CADF46-9131-4844-A79F-DE5E67D156FD}"/>
    <cellStyle name="Output 3 4 4 12 2 6" xfId="48451" xr:uid="{C25A3B1B-6ED6-4312-8B04-B889B422E376}"/>
    <cellStyle name="Output 3 4 4 12 3" xfId="12839" xr:uid="{DF59B7BD-AFBA-47AE-9B7D-D00187D580C0}"/>
    <cellStyle name="Output 3 4 4 12 4" xfId="20709" xr:uid="{263941CB-2397-4344-B2D5-6918190FC00F}"/>
    <cellStyle name="Output 3 4 4 12 5" xfId="28702" xr:uid="{745829CB-5715-449B-A1FC-AA2D103D7C6E}"/>
    <cellStyle name="Output 3 4 4 12 6" xfId="36539" xr:uid="{04240703-32C9-44CB-98E4-1698A4506FE2}"/>
    <cellStyle name="Output 3 4 4 12 7" xfId="44500" xr:uid="{0AE79F2B-ABEE-4906-B197-28E478CA2C33}"/>
    <cellStyle name="Output 3 4 4 13" xfId="5189" xr:uid="{B1C3EA5D-659A-4009-9B3B-429B0432B565}"/>
    <cellStyle name="Output 3 4 4 13 2" xfId="13404" xr:uid="{8553A95A-DF60-4021-B8D5-2B6B07A07740}"/>
    <cellStyle name="Output 3 4 4 13 3" xfId="21268" xr:uid="{25288262-45F4-473B-BC2A-545ED9A90A3E}"/>
    <cellStyle name="Output 3 4 4 13 4" xfId="29248" xr:uid="{07E78162-E990-4045-B027-57DD1EEE116B}"/>
    <cellStyle name="Output 3 4 4 13 5" xfId="37075" xr:uid="{30BD71E7-66C7-4B34-BEB8-E6AF6FDCCA37}"/>
    <cellStyle name="Output 3 4 4 13 6" xfId="45028" xr:uid="{B5B9B5F8-88D5-4D38-BBD3-F237EC84ED48}"/>
    <cellStyle name="Output 3 4 4 14" xfId="9283" xr:uid="{FFCB0B08-5FDF-4DAD-ACE4-50AE40971D12}"/>
    <cellStyle name="Output 3 4 4 15" xfId="17145" xr:uid="{659A9CE0-556B-4C49-96AA-3FF099C0C18F}"/>
    <cellStyle name="Output 3 4 4 16" xfId="25162" xr:uid="{CC371767-9638-450F-94AD-76ABBEEE8EFD}"/>
    <cellStyle name="Output 3 4 4 17" xfId="32975" xr:uid="{7A1BFCEA-3135-45C1-A7B8-B0ACD65E7995}"/>
    <cellStyle name="Output 3 4 4 18" xfId="40936" xr:uid="{2F47E3C9-503D-4530-A6FA-7AB4CF20A52B}"/>
    <cellStyle name="Output 3 4 4 2" xfId="1484" xr:uid="{D51646F6-AA58-4CDF-88DD-2DBC02E8E67A}"/>
    <cellStyle name="Output 3 4 4 2 2" xfId="5591" xr:uid="{E935C789-EEB9-4D0B-96B5-0CDA148BBD41}"/>
    <cellStyle name="Output 3 4 4 2 2 2" xfId="13806" xr:uid="{9AE1452E-2B16-4287-9C4C-1BE301D2AC79}"/>
    <cellStyle name="Output 3 4 4 2 2 3" xfId="21670" xr:uid="{1548DB01-782E-41BB-ADFD-84BC486A1E3D}"/>
    <cellStyle name="Output 3 4 4 2 2 4" xfId="29650" xr:uid="{D0296F46-6001-4E09-A952-4C83DC1B02FE}"/>
    <cellStyle name="Output 3 4 4 2 2 5" xfId="37477" xr:uid="{40CFE708-E9D5-4AA4-BE0C-325C7895694A}"/>
    <cellStyle name="Output 3 4 4 2 2 6" xfId="45430" xr:uid="{DE5999E5-303F-4486-A85E-AC7F1EA5581B}"/>
    <cellStyle name="Output 3 4 4 2 3" xfId="9713" xr:uid="{C7804737-D684-44DC-B093-F7366C838FF1}"/>
    <cellStyle name="Output 3 4 4 2 4" xfId="17575" xr:uid="{BB59DD4E-3BD9-4702-A9A6-47D122ECD6DA}"/>
    <cellStyle name="Output 3 4 4 2 5" xfId="25586" xr:uid="{51D5526F-C1F8-4787-9082-FEEEDDAB142B}"/>
    <cellStyle name="Output 3 4 4 2 6" xfId="33405" xr:uid="{6238E0E2-836D-433D-BD80-14D20D8569A9}"/>
    <cellStyle name="Output 3 4 4 2 7" xfId="41366" xr:uid="{A94B2CB0-5E0E-4C93-BE80-39C0CE503816}"/>
    <cellStyle name="Output 3 4 4 3" xfId="1827" xr:uid="{99298F29-05C7-4879-A053-7C4D45C06127}"/>
    <cellStyle name="Output 3 4 4 3 2" xfId="5910" xr:uid="{0E84A366-90CC-42F0-980E-7D465D5CD44D}"/>
    <cellStyle name="Output 3 4 4 3 2 2" xfId="14125" xr:uid="{10178D9B-945C-46E1-8CF6-0F20D769C337}"/>
    <cellStyle name="Output 3 4 4 3 2 3" xfId="21989" xr:uid="{449AEF7D-9656-441D-853A-5D7B9523E5F2}"/>
    <cellStyle name="Output 3 4 4 3 2 4" xfId="29969" xr:uid="{3DE19836-DC8C-40B5-995E-A6C18A157932}"/>
    <cellStyle name="Output 3 4 4 3 2 5" xfId="37796" xr:uid="{845F1E54-C205-46FF-AE8E-61CC3EF91E48}"/>
    <cellStyle name="Output 3 4 4 3 2 6" xfId="45749" xr:uid="{446D5E8C-EC31-4F52-ADC4-0A065CE0D92F}"/>
    <cellStyle name="Output 3 4 4 3 3" xfId="10053" xr:uid="{C529B35B-05D0-4176-8752-2E6C925BBE1E}"/>
    <cellStyle name="Output 3 4 4 3 4" xfId="17918" xr:uid="{3F9345CD-DE25-4970-81C5-3D635C9A6787}"/>
    <cellStyle name="Output 3 4 4 3 5" xfId="25925" xr:uid="{ABDA08C3-B7F4-4DF3-9B10-23017AB0FE64}"/>
    <cellStyle name="Output 3 4 4 3 6" xfId="33748" xr:uid="{D9B584F3-830B-422D-AFD8-942BD507A5AE}"/>
    <cellStyle name="Output 3 4 4 3 7" xfId="41709" xr:uid="{6E8792B6-9A4D-479D-A6BA-06A25A1EA1A8}"/>
    <cellStyle name="Output 3 4 4 4" xfId="2161" xr:uid="{A6E492CF-8B6B-453E-A5EA-25D6B33FE706}"/>
    <cellStyle name="Output 3 4 4 4 2" xfId="6235" xr:uid="{DF368A17-CBED-4FF0-BD0C-91167B08E24D}"/>
    <cellStyle name="Output 3 4 4 4 2 2" xfId="14450" xr:uid="{181D6855-D3B8-4C3F-B3D6-D85B0EFBF6D5}"/>
    <cellStyle name="Output 3 4 4 4 2 3" xfId="22314" xr:uid="{524253C9-ACAD-41C8-BD44-C03E1CC12706}"/>
    <cellStyle name="Output 3 4 4 4 2 4" xfId="30294" xr:uid="{DF5179B3-8EE6-49A7-A586-3519DC01185A}"/>
    <cellStyle name="Output 3 4 4 4 2 5" xfId="38121" xr:uid="{2143DA0F-81A6-4152-8C86-B02FE3C12E8C}"/>
    <cellStyle name="Output 3 4 4 4 2 6" xfId="46074" xr:uid="{DE61AA18-FA74-4915-90D1-A16CA9C1B70C}"/>
    <cellStyle name="Output 3 4 4 4 3" xfId="10387" xr:uid="{EDEEAEB6-4997-4C58-BD7B-FC7D0E817FE8}"/>
    <cellStyle name="Output 3 4 4 4 4" xfId="18252" xr:uid="{CEF250E8-0FE0-4F28-9236-A10766B1A401}"/>
    <cellStyle name="Output 3 4 4 4 5" xfId="26259" xr:uid="{0623E5BA-4F08-4302-9E47-526A345FB8FE}"/>
    <cellStyle name="Output 3 4 4 4 6" xfId="34082" xr:uid="{9CBCC311-A037-4B09-98ED-EF7510218CFF}"/>
    <cellStyle name="Output 3 4 4 4 7" xfId="42043" xr:uid="{FC52752D-4B63-4759-808F-925EE31686A9}"/>
    <cellStyle name="Output 3 4 4 5" xfId="2481" xr:uid="{7C3A5603-043C-4C8F-AFF2-E16A8EB28DE4}"/>
    <cellStyle name="Output 3 4 4 5 2" xfId="6541" xr:uid="{A40B209F-456C-4C2B-A85C-488C361CECB1}"/>
    <cellStyle name="Output 3 4 4 5 2 2" xfId="14756" xr:uid="{CA449DB1-3978-4780-833C-1D363394A19D}"/>
    <cellStyle name="Output 3 4 4 5 2 3" xfId="22620" xr:uid="{A13FFB35-B3E2-4EE0-9E1E-B67AC36F9892}"/>
    <cellStyle name="Output 3 4 4 5 2 4" xfId="30600" xr:uid="{850ED962-EB11-42A2-A3E8-17953D44235E}"/>
    <cellStyle name="Output 3 4 4 5 2 5" xfId="38427" xr:uid="{967282C2-BC37-4D98-B8A9-5C743AF7279F}"/>
    <cellStyle name="Output 3 4 4 5 2 6" xfId="46380" xr:uid="{C780FD39-97AE-49A5-BA9E-AED8598016A7}"/>
    <cellStyle name="Output 3 4 4 5 3" xfId="10707" xr:uid="{76679837-67A0-42C2-B68A-8FE8F4E8F791}"/>
    <cellStyle name="Output 3 4 4 5 4" xfId="18572" xr:uid="{6CA89DD4-5D8D-4181-A8AC-86B341722DEA}"/>
    <cellStyle name="Output 3 4 4 5 5" xfId="26575" xr:uid="{89D863DB-75A2-46AF-A790-5BD938E1F7C4}"/>
    <cellStyle name="Output 3 4 4 5 6" xfId="34402" xr:uid="{28571C60-3DD0-4712-8418-D8AFCA2D5678}"/>
    <cellStyle name="Output 3 4 4 5 7" xfId="42363" xr:uid="{900D65A7-85A3-480E-B757-51059EAFE4D9}"/>
    <cellStyle name="Output 3 4 4 6" xfId="2809" xr:uid="{DAADE8A8-039C-4014-A56E-5976DFEBFEA9}"/>
    <cellStyle name="Output 3 4 4 6 2" xfId="6859" xr:uid="{8AB7E143-2B4A-44F4-88DB-B78F3D318BDC}"/>
    <cellStyle name="Output 3 4 4 6 2 2" xfId="15074" xr:uid="{A667FA56-23E2-477B-931C-222D4E62AF1C}"/>
    <cellStyle name="Output 3 4 4 6 2 3" xfId="22938" xr:uid="{92CF29C5-E806-4770-86C5-6B6568644B2E}"/>
    <cellStyle name="Output 3 4 4 6 2 4" xfId="30918" xr:uid="{F5ED9109-DE23-423B-A5F5-F90F47A4D6FA}"/>
    <cellStyle name="Output 3 4 4 6 2 5" xfId="38745" xr:uid="{8EDEE918-5207-44D7-B201-702B4CB6D06F}"/>
    <cellStyle name="Output 3 4 4 6 2 6" xfId="46698" xr:uid="{E97CC7C9-E85D-4708-8541-31CED91ACE6F}"/>
    <cellStyle name="Output 3 4 4 6 3" xfId="11035" xr:uid="{49D5D038-C470-4151-86C7-F2F5536E8B6A}"/>
    <cellStyle name="Output 3 4 4 6 4" xfId="18900" xr:uid="{E8397466-1792-4F6A-8048-E6E88B6130F9}"/>
    <cellStyle name="Output 3 4 4 6 5" xfId="26903" xr:uid="{A6AC53CE-1263-4CF7-A081-98699D5B910C}"/>
    <cellStyle name="Output 3 4 4 6 6" xfId="34730" xr:uid="{6B959C16-688D-4153-B636-42D08A19C882}"/>
    <cellStyle name="Output 3 4 4 6 7" xfId="42691" xr:uid="{44FEB2DE-8B3A-4E75-86E0-AA7303F8ADA6}"/>
    <cellStyle name="Output 3 4 4 7" xfId="3123" xr:uid="{C3109CFE-2963-4EB8-A949-8E2701445B84}"/>
    <cellStyle name="Output 3 4 4 7 2" xfId="7160" xr:uid="{EE93B50A-F624-4138-BFD8-54DD7D76640E}"/>
    <cellStyle name="Output 3 4 4 7 2 2" xfId="15375" xr:uid="{F3AA509A-EFA2-4454-8DC9-08A39CADCDA3}"/>
    <cellStyle name="Output 3 4 4 7 2 3" xfId="23239" xr:uid="{74673BA6-1DC0-4DD3-92C7-19361F20D29B}"/>
    <cellStyle name="Output 3 4 4 7 2 4" xfId="31219" xr:uid="{07A32E4A-C419-489E-AF8C-41F4918890A0}"/>
    <cellStyle name="Output 3 4 4 7 2 5" xfId="39046" xr:uid="{E81A05FC-46D1-462F-96DF-1FDAC1106D41}"/>
    <cellStyle name="Output 3 4 4 7 2 6" xfId="46999" xr:uid="{35056223-7000-446F-B0B2-8022D6633596}"/>
    <cellStyle name="Output 3 4 4 7 3" xfId="11347" xr:uid="{E3D3012E-9279-448E-9987-AF1D9A6FB7E2}"/>
    <cellStyle name="Output 3 4 4 7 4" xfId="19214" xr:uid="{BB363E46-AAFB-4C0C-A80B-3AE9157033E2}"/>
    <cellStyle name="Output 3 4 4 7 5" xfId="27214" xr:uid="{0B1A3109-17B7-4001-8021-202140E7471F}"/>
    <cellStyle name="Output 3 4 4 7 6" xfId="35044" xr:uid="{A9F289D9-CD1D-4984-9C17-B9D5DAF8EA0A}"/>
    <cellStyle name="Output 3 4 4 7 7" xfId="43005" xr:uid="{29A981F4-3483-471B-B9D4-E3B03FCFD471}"/>
    <cellStyle name="Output 3 4 4 8" xfId="3439" xr:uid="{74A713C6-7D3B-4CDF-A8CF-25A28C1857D0}"/>
    <cellStyle name="Output 3 4 4 8 2" xfId="7467" xr:uid="{0E5F0C45-282B-40F0-BBAD-6B6451162069}"/>
    <cellStyle name="Output 3 4 4 8 2 2" xfId="15682" xr:uid="{060CE423-3896-40C4-BFDA-DB76DCA12726}"/>
    <cellStyle name="Output 3 4 4 8 2 3" xfId="23546" xr:uid="{90274AB2-960F-46AE-B965-C4F532FA519E}"/>
    <cellStyle name="Output 3 4 4 8 2 4" xfId="31526" xr:uid="{D0134BF9-F54B-4DC8-8C15-D38E1A8A8F09}"/>
    <cellStyle name="Output 3 4 4 8 2 5" xfId="39353" xr:uid="{68D5A5B5-39D7-498B-B367-A3DA926B05A0}"/>
    <cellStyle name="Output 3 4 4 8 2 6" xfId="47306" xr:uid="{B418E879-EAA0-4159-9246-FD340DE4A7CF}"/>
    <cellStyle name="Output 3 4 4 8 3" xfId="11663" xr:uid="{CA34FC9B-3A15-4BB8-A21D-DE17F3A9F2FF}"/>
    <cellStyle name="Output 3 4 4 8 4" xfId="19530" xr:uid="{9FD357F8-62EF-4891-B70C-3171D2603A43}"/>
    <cellStyle name="Output 3 4 4 8 5" xfId="27530" xr:uid="{37343505-5B35-4A2B-8874-C0539AA58C0B}"/>
    <cellStyle name="Output 3 4 4 8 6" xfId="35360" xr:uid="{C0744656-6138-4884-AAA1-570826D9B7BA}"/>
    <cellStyle name="Output 3 4 4 8 7" xfId="43321" xr:uid="{5B57CF57-D407-4D8B-85A0-0F374B3EFC25}"/>
    <cellStyle name="Output 3 4 4 9" xfId="3734" xr:uid="{7108E250-20F8-46E9-9962-EDC692C79D0D}"/>
    <cellStyle name="Output 3 4 4 9 2" xfId="7762" xr:uid="{007D9471-0C7C-4D54-8AD5-CFC2D1F32EB2}"/>
    <cellStyle name="Output 3 4 4 9 2 2" xfId="15977" xr:uid="{AC62176A-245B-4D68-A149-96E0D8C181D4}"/>
    <cellStyle name="Output 3 4 4 9 2 3" xfId="23841" xr:uid="{0E361260-BBF0-473F-A2E6-5A01EE12BE23}"/>
    <cellStyle name="Output 3 4 4 9 2 4" xfId="31821" xr:uid="{8CD49959-551A-4A9B-808B-55BBD9DCAD15}"/>
    <cellStyle name="Output 3 4 4 9 2 5" xfId="39648" xr:uid="{ADB61BBE-2C98-4A85-AE2C-2123881B81D1}"/>
    <cellStyle name="Output 3 4 4 9 2 6" xfId="47601" xr:uid="{CE455D28-8A27-4ADA-A845-22A673EA340B}"/>
    <cellStyle name="Output 3 4 4 9 3" xfId="11958" xr:uid="{221DF1E6-95F7-43DA-8916-5093D3F1E78C}"/>
    <cellStyle name="Output 3 4 4 9 4" xfId="19825" xr:uid="{F33C4511-B659-43E7-9B3A-97DB6134996D}"/>
    <cellStyle name="Output 3 4 4 9 5" xfId="27825" xr:uid="{0368DE79-1B16-4750-9A49-5F4C99D50AB0}"/>
    <cellStyle name="Output 3 4 4 9 6" xfId="35655" xr:uid="{9E36FE03-5B61-458A-80E3-5BB813E18C62}"/>
    <cellStyle name="Output 3 4 4 9 7" xfId="43616" xr:uid="{1D64BD52-02A9-4CE1-AD0E-1680A92A6D59}"/>
    <cellStyle name="Output 3 4 5" xfId="1097" xr:uid="{35254117-B2D4-4901-A969-FA8071207D11}"/>
    <cellStyle name="Output 3 4 5 10" xfId="4075" xr:uid="{D527C19B-725F-484E-AC88-CDD5250013A0}"/>
    <cellStyle name="Output 3 4 5 10 2" xfId="8086" xr:uid="{71BD4BF6-60D3-443B-B7CB-6A5442F787CA}"/>
    <cellStyle name="Output 3 4 5 10 2 2" xfId="16301" xr:uid="{8678B012-A519-4BF4-A749-C6A0C4ABE282}"/>
    <cellStyle name="Output 3 4 5 10 2 3" xfId="24165" xr:uid="{8707A748-5804-4C8A-9C82-9BBABBAD35FD}"/>
    <cellStyle name="Output 3 4 5 10 2 4" xfId="32145" xr:uid="{E480AC96-8D93-41DB-9256-C3224AE55E5D}"/>
    <cellStyle name="Output 3 4 5 10 2 5" xfId="39972" xr:uid="{AC17F79B-4A18-4AAD-A240-F273FBF4A1C7}"/>
    <cellStyle name="Output 3 4 5 10 2 6" xfId="47925" xr:uid="{26A86B4B-2789-456A-80AC-50FC5FFC7ECC}"/>
    <cellStyle name="Output 3 4 5 10 3" xfId="12297" xr:uid="{27FCEAD7-389B-4E4F-8A40-7AD9F173938D}"/>
    <cellStyle name="Output 3 4 5 10 4" xfId="20166" xr:uid="{9BE75079-9C7C-4F25-8FB3-38DFD2B096BC}"/>
    <cellStyle name="Output 3 4 5 10 5" xfId="28162" xr:uid="{A37A6760-9463-449E-BE59-7025EEF94D78}"/>
    <cellStyle name="Output 3 4 5 10 6" xfId="35996" xr:uid="{7AAE0068-ED61-4474-BB4E-DDB317508034}"/>
    <cellStyle name="Output 3 4 5 10 7" xfId="43957" xr:uid="{948DC7C8-6A10-48E7-8426-4A621A7F544D}"/>
    <cellStyle name="Output 3 4 5 11" xfId="4366" xr:uid="{6718D5E0-9A36-4B86-9E9D-23B7ABBE59FC}"/>
    <cellStyle name="Output 3 4 5 11 2" xfId="8372" xr:uid="{79FAA3DE-B72B-469E-8EE4-A538F340F99C}"/>
    <cellStyle name="Output 3 4 5 11 2 2" xfId="16587" xr:uid="{F90C6819-FF74-4F3A-AEA8-D0AD6B857FED}"/>
    <cellStyle name="Output 3 4 5 11 2 3" xfId="24451" xr:uid="{22D62AA5-8B2E-41F2-88F0-7C278A1EAFEF}"/>
    <cellStyle name="Output 3 4 5 11 2 4" xfId="32431" xr:uid="{2CF6E9D3-28BD-4239-AD08-D80F5CBFC3C8}"/>
    <cellStyle name="Output 3 4 5 11 2 5" xfId="40258" xr:uid="{15D21562-B18F-4C59-AD22-40296F8357B9}"/>
    <cellStyle name="Output 3 4 5 11 2 6" xfId="48211" xr:uid="{9103B9FE-38C2-4BE7-8597-0D006519E431}"/>
    <cellStyle name="Output 3 4 5 11 3" xfId="12588" xr:uid="{29B4556C-B973-409B-9307-E07E3672CD75}"/>
    <cellStyle name="Output 3 4 5 11 4" xfId="20457" xr:uid="{3E5DC043-3A9C-414E-87BD-E19D83BF3335}"/>
    <cellStyle name="Output 3 4 5 11 5" xfId="28452" xr:uid="{ADAD3C1E-A78E-4D5B-881D-BD7BBB41140E}"/>
    <cellStyle name="Output 3 4 5 11 6" xfId="36287" xr:uid="{1EB72718-2422-4636-8342-10C4F201A50D}"/>
    <cellStyle name="Output 3 4 5 11 7" xfId="44248" xr:uid="{A4B60070-AFD8-4437-AF0C-C306CC898808}"/>
    <cellStyle name="Output 3 4 5 12" xfId="4661" xr:uid="{4FD24500-AD51-43EE-AC49-7195F69C96A1}"/>
    <cellStyle name="Output 3 4 5 12 2" xfId="8651" xr:uid="{FB53C5A4-B44F-4F0C-92E9-688810D4345D}"/>
    <cellStyle name="Output 3 4 5 12 2 2" xfId="16866" xr:uid="{3E614BD3-2780-4F30-A0D7-A925984861D3}"/>
    <cellStyle name="Output 3 4 5 12 2 3" xfId="24730" xr:uid="{6D95CFC8-268D-4AD9-B615-EDECFB056866}"/>
    <cellStyle name="Output 3 4 5 12 2 4" xfId="32710" xr:uid="{372061B7-FE3E-4514-8DD4-E5F92BDE4A84}"/>
    <cellStyle name="Output 3 4 5 12 2 5" xfId="40537" xr:uid="{6105B445-CBAC-4E95-B803-AE696F4CCF0D}"/>
    <cellStyle name="Output 3 4 5 12 2 6" xfId="48490" xr:uid="{9FF030F2-024A-4366-8DB7-9184BB9742FC}"/>
    <cellStyle name="Output 3 4 5 12 3" xfId="12882" xr:uid="{8B26A8F9-F20A-4943-8D11-B2A9AF5F3FB6}"/>
    <cellStyle name="Output 3 4 5 12 4" xfId="20752" xr:uid="{8007FEC8-57CB-4EEE-8E51-3B10DB77D2F9}"/>
    <cellStyle name="Output 3 4 5 12 5" xfId="28745" xr:uid="{8B83BEF6-DB5B-4BB5-9206-726480D16997}"/>
    <cellStyle name="Output 3 4 5 12 6" xfId="36582" xr:uid="{7E86B074-3091-4068-A69B-7E9A09F4F790}"/>
    <cellStyle name="Output 3 4 5 12 7" xfId="44543" xr:uid="{7789810A-AD9B-40A2-B8B0-C9FE161D4237}"/>
    <cellStyle name="Output 3 4 5 13" xfId="5228" xr:uid="{BDA9CA13-9DF9-4450-BEA3-1D3FABD10408}"/>
    <cellStyle name="Output 3 4 5 13 2" xfId="13443" xr:uid="{F3982307-DBD9-434A-9600-FD2D3B1ADB06}"/>
    <cellStyle name="Output 3 4 5 13 3" xfId="21307" xr:uid="{19F324B7-65E2-412D-A585-74EEF6392D9E}"/>
    <cellStyle name="Output 3 4 5 13 4" xfId="29287" xr:uid="{331350E3-612F-4CC3-9255-5EB3F8464889}"/>
    <cellStyle name="Output 3 4 5 13 5" xfId="37114" xr:uid="{4BB93F69-374A-4840-8D20-8444FA9CAD96}"/>
    <cellStyle name="Output 3 4 5 13 6" xfId="45067" xr:uid="{A9C7A73A-51A0-419F-B128-249E6B17FC3C}"/>
    <cellStyle name="Output 3 4 5 14" xfId="9326" xr:uid="{C1778057-21A8-4112-B00F-2304C0D4B802}"/>
    <cellStyle name="Output 3 4 5 15" xfId="17188" xr:uid="{A7DEAFDC-9394-43C0-BF84-E891FB53BC7D}"/>
    <cellStyle name="Output 3 4 5 16" xfId="25204" xr:uid="{E7939D8B-6663-4857-B98D-B23F22D22546}"/>
    <cellStyle name="Output 3 4 5 17" xfId="33018" xr:uid="{2A0289FA-B027-4021-B504-845A8A3E0965}"/>
    <cellStyle name="Output 3 4 5 18" xfId="40979" xr:uid="{73D5B46D-7244-4E02-8C7D-58945C935E9A}"/>
    <cellStyle name="Output 3 4 5 2" xfId="1527" xr:uid="{BFE23944-DC30-434F-BF6E-8FB2E9C09F6B}"/>
    <cellStyle name="Output 3 4 5 2 2" xfId="5630" xr:uid="{ED229C8D-8B4C-44AF-8D37-F02C44F1A018}"/>
    <cellStyle name="Output 3 4 5 2 2 2" xfId="13845" xr:uid="{1C0D78AF-B725-4BCF-90A3-D2D094878B10}"/>
    <cellStyle name="Output 3 4 5 2 2 3" xfId="21709" xr:uid="{C81441DA-57D6-4847-B634-752E112189AE}"/>
    <cellStyle name="Output 3 4 5 2 2 4" xfId="29689" xr:uid="{A27064DE-6DB4-4D7E-B4A5-232F70F8C63A}"/>
    <cellStyle name="Output 3 4 5 2 2 5" xfId="37516" xr:uid="{1C8253A0-B0BF-4593-AF6C-E01782FCDF57}"/>
    <cellStyle name="Output 3 4 5 2 2 6" xfId="45469" xr:uid="{8E2FB629-B664-4559-843A-74F9B0390A5A}"/>
    <cellStyle name="Output 3 4 5 2 3" xfId="9755" xr:uid="{9289D100-2A9C-4822-AD9E-B33625E2667E}"/>
    <cellStyle name="Output 3 4 5 2 4" xfId="17618" xr:uid="{379B0568-520F-47CE-86F5-25DCDB3422B8}"/>
    <cellStyle name="Output 3 4 5 2 5" xfId="25629" xr:uid="{2008034E-77F5-4D35-8C30-6EEB7D55F59F}"/>
    <cellStyle name="Output 3 4 5 2 6" xfId="33448" xr:uid="{5F2089F4-3EB2-42AD-A004-6D5ACF413BD2}"/>
    <cellStyle name="Output 3 4 5 2 7" xfId="41409" xr:uid="{4E38343E-B0C9-4AD3-8048-5EEF618BB387}"/>
    <cellStyle name="Output 3 4 5 3" xfId="1870" xr:uid="{CC246B86-6074-4BA7-ADC0-EA1DCD4384DD}"/>
    <cellStyle name="Output 3 4 5 3 2" xfId="5949" xr:uid="{E62E7415-8A26-4F4A-BD47-EF17118B0F5C}"/>
    <cellStyle name="Output 3 4 5 3 2 2" xfId="14164" xr:uid="{50085CE8-490D-41CC-9751-A35C4EAE1487}"/>
    <cellStyle name="Output 3 4 5 3 2 3" xfId="22028" xr:uid="{051CC56D-AFD1-47AE-AC40-AE6F2048B239}"/>
    <cellStyle name="Output 3 4 5 3 2 4" xfId="30008" xr:uid="{5E529696-0A87-4FF1-9AA8-5B0476A6ACC4}"/>
    <cellStyle name="Output 3 4 5 3 2 5" xfId="37835" xr:uid="{3A230157-5EDE-463C-B618-E4B8B54D9891}"/>
    <cellStyle name="Output 3 4 5 3 2 6" xfId="45788" xr:uid="{53B7EDBF-1C3C-4521-A134-744095DE5047}"/>
    <cellStyle name="Output 3 4 5 3 3" xfId="10096" xr:uid="{38888C88-5E4B-4887-A893-C811156685AC}"/>
    <cellStyle name="Output 3 4 5 3 4" xfId="17961" xr:uid="{C1424A2C-86D4-45E2-8A21-195A57BB02DE}"/>
    <cellStyle name="Output 3 4 5 3 5" xfId="25968" xr:uid="{945AE6C7-689B-4AA7-9BF3-30A8405F3994}"/>
    <cellStyle name="Output 3 4 5 3 6" xfId="33791" xr:uid="{3E733F7D-7C4A-4E04-BE0D-20F064451F4A}"/>
    <cellStyle name="Output 3 4 5 3 7" xfId="41752" xr:uid="{924AF6A7-9FA7-4D2F-9902-B9C0A1551E6E}"/>
    <cellStyle name="Output 3 4 5 4" xfId="2204" xr:uid="{F3B34C2D-49EE-40F2-91DF-B03137A77396}"/>
    <cellStyle name="Output 3 4 5 4 2" xfId="6278" xr:uid="{FBF7D767-6F96-4ACC-8745-84F2920DF86A}"/>
    <cellStyle name="Output 3 4 5 4 2 2" xfId="14493" xr:uid="{D7EEDDA2-3248-4296-917F-C948A8313D4B}"/>
    <cellStyle name="Output 3 4 5 4 2 3" xfId="22357" xr:uid="{57E8F4F7-EAB7-428A-86AB-C1A35917942B}"/>
    <cellStyle name="Output 3 4 5 4 2 4" xfId="30337" xr:uid="{62C01329-EE0A-45BB-83B5-9EE79627984E}"/>
    <cellStyle name="Output 3 4 5 4 2 5" xfId="38164" xr:uid="{2CFBFAE4-2677-43B4-A4DC-7380595F64DF}"/>
    <cellStyle name="Output 3 4 5 4 2 6" xfId="46117" xr:uid="{69ECD2E6-827B-402B-8734-833FA9E641E9}"/>
    <cellStyle name="Output 3 4 5 4 3" xfId="10430" xr:uid="{D1BA0CA0-323E-40FF-BFCD-58AA818303F9}"/>
    <cellStyle name="Output 3 4 5 4 4" xfId="18295" xr:uid="{2C45FAFC-1946-490A-9FE6-369FB5239A85}"/>
    <cellStyle name="Output 3 4 5 4 5" xfId="26302" xr:uid="{34B73C56-150D-472D-AC57-7BF2A54FF7DF}"/>
    <cellStyle name="Output 3 4 5 4 6" xfId="34125" xr:uid="{6C7A7F50-D1D2-40DC-8363-3E1D466A5603}"/>
    <cellStyle name="Output 3 4 5 4 7" xfId="42086" xr:uid="{2B884F9D-B33F-4EFB-8035-3C2BF7E855B8}"/>
    <cellStyle name="Output 3 4 5 5" xfId="2524" xr:uid="{669557B5-C5DE-40AC-BE88-3A9917CB9A3E}"/>
    <cellStyle name="Output 3 4 5 5 2" xfId="6580" xr:uid="{A5026737-0920-4375-872A-D6DF62309841}"/>
    <cellStyle name="Output 3 4 5 5 2 2" xfId="14795" xr:uid="{2936286E-1C25-464A-BC69-DB9A193B58BB}"/>
    <cellStyle name="Output 3 4 5 5 2 3" xfId="22659" xr:uid="{8A79CD74-0064-4BD9-A8E8-92CFF70DA726}"/>
    <cellStyle name="Output 3 4 5 5 2 4" xfId="30639" xr:uid="{45B54EEA-95E7-4D9A-A783-CABAF4880CD1}"/>
    <cellStyle name="Output 3 4 5 5 2 5" xfId="38466" xr:uid="{F814B466-49CF-4661-B779-DD9123C058F0}"/>
    <cellStyle name="Output 3 4 5 5 2 6" xfId="46419" xr:uid="{F9AC27BD-051B-4884-927C-FC059674F54C}"/>
    <cellStyle name="Output 3 4 5 5 3" xfId="10750" xr:uid="{25AC8175-5043-4BF0-A9A5-E9F7D570BF42}"/>
    <cellStyle name="Output 3 4 5 5 4" xfId="18615" xr:uid="{A1CC5358-3E38-4CD5-BB49-B7046077C5F6}"/>
    <cellStyle name="Output 3 4 5 5 5" xfId="26618" xr:uid="{8FAAE77D-0099-4688-9450-A1D34446B702}"/>
    <cellStyle name="Output 3 4 5 5 6" xfId="34445" xr:uid="{FED788CD-EBA4-46A8-B6CB-06B1C239CEC0}"/>
    <cellStyle name="Output 3 4 5 5 7" xfId="42406" xr:uid="{4843AC1D-94C5-4C31-9FE6-94AC371728D1}"/>
    <cellStyle name="Output 3 4 5 6" xfId="2850" xr:uid="{581EB14B-48AD-415D-AB5B-52CE3B62CF49}"/>
    <cellStyle name="Output 3 4 5 6 2" xfId="6900" xr:uid="{43394E27-2963-4640-8110-C95F64695283}"/>
    <cellStyle name="Output 3 4 5 6 2 2" xfId="15115" xr:uid="{5802C9C1-A32A-40D5-8EE1-BAB1ADF93698}"/>
    <cellStyle name="Output 3 4 5 6 2 3" xfId="22979" xr:uid="{F57C075B-1425-4C70-AE6F-B23BEA05069F}"/>
    <cellStyle name="Output 3 4 5 6 2 4" xfId="30959" xr:uid="{829EC832-D5AD-4D45-9D35-3C6E556878AB}"/>
    <cellStyle name="Output 3 4 5 6 2 5" xfId="38786" xr:uid="{A0375156-C410-4356-BD8A-E2C64D84BAC4}"/>
    <cellStyle name="Output 3 4 5 6 2 6" xfId="46739" xr:uid="{6CB9A98F-0312-4015-BDF9-15F65A9259C9}"/>
    <cellStyle name="Output 3 4 5 6 3" xfId="11076" xr:uid="{C999CC46-D21E-4636-A24C-E6664C1C28D8}"/>
    <cellStyle name="Output 3 4 5 6 4" xfId="18941" xr:uid="{00C4BCD3-05D1-4C14-8CC3-F83A0BBEE6EF}"/>
    <cellStyle name="Output 3 4 5 6 5" xfId="26944" xr:uid="{4B6A509E-82F3-410B-9C59-67BB58F64AA1}"/>
    <cellStyle name="Output 3 4 5 6 6" xfId="34771" xr:uid="{652E9E62-71B4-4DCC-BF69-D969D1713CFA}"/>
    <cellStyle name="Output 3 4 5 6 7" xfId="42732" xr:uid="{914A3046-B956-4823-A5F7-4FD6015A5300}"/>
    <cellStyle name="Output 3 4 5 7" xfId="3166" xr:uid="{4A8017A6-6C41-4CB6-B9FB-204B4244DF3C}"/>
    <cellStyle name="Output 3 4 5 7 2" xfId="7199" xr:uid="{D574158B-E0E5-4664-8137-E14A8E1EF041}"/>
    <cellStyle name="Output 3 4 5 7 2 2" xfId="15414" xr:uid="{D0CF5F6A-3F9E-4EDB-892B-829588FB0333}"/>
    <cellStyle name="Output 3 4 5 7 2 3" xfId="23278" xr:uid="{105C8420-71DD-4EEB-8A75-E61731C4113B}"/>
    <cellStyle name="Output 3 4 5 7 2 4" xfId="31258" xr:uid="{E29013FD-0125-4C26-B560-6390DA04B719}"/>
    <cellStyle name="Output 3 4 5 7 2 5" xfId="39085" xr:uid="{FF9A565C-65B1-4EA7-A72A-6169DFED4F13}"/>
    <cellStyle name="Output 3 4 5 7 2 6" xfId="47038" xr:uid="{CAB7E3E7-9620-4CC8-9CE8-20A1EF4BF774}"/>
    <cellStyle name="Output 3 4 5 7 3" xfId="11390" xr:uid="{2DEBAB6F-B97E-4833-85A3-8FB382A69E55}"/>
    <cellStyle name="Output 3 4 5 7 4" xfId="19257" xr:uid="{BD87CBC9-E7C1-45CC-BB01-5D07FEDE915F}"/>
    <cellStyle name="Output 3 4 5 7 5" xfId="27257" xr:uid="{48AB0CDE-B0F5-4327-A93B-8C4B27E2167C}"/>
    <cellStyle name="Output 3 4 5 7 6" xfId="35087" xr:uid="{4F786EB0-4541-461A-BBA5-251815E47B0A}"/>
    <cellStyle name="Output 3 4 5 7 7" xfId="43048" xr:uid="{EF3E29B8-3A49-4BAE-96EF-ECE9E25AE607}"/>
    <cellStyle name="Output 3 4 5 8" xfId="3479" xr:uid="{B3858866-BA3B-4D1E-A215-39F9485A18E4}"/>
    <cellStyle name="Output 3 4 5 8 2" xfId="7507" xr:uid="{2F88D2DF-E7DC-4822-B99F-C249A2702C67}"/>
    <cellStyle name="Output 3 4 5 8 2 2" xfId="15722" xr:uid="{14E25866-E51C-4BDB-9E97-5487898F8697}"/>
    <cellStyle name="Output 3 4 5 8 2 3" xfId="23586" xr:uid="{91C21773-C3A7-4E25-9162-3B285D72B69A}"/>
    <cellStyle name="Output 3 4 5 8 2 4" xfId="31566" xr:uid="{4F929962-6FEE-4252-B158-4F14D5DC0311}"/>
    <cellStyle name="Output 3 4 5 8 2 5" xfId="39393" xr:uid="{76F6EBEE-BC10-4C0C-BA9F-82D935EF91EF}"/>
    <cellStyle name="Output 3 4 5 8 2 6" xfId="47346" xr:uid="{2C65286A-F29D-4D6E-ACAD-EBAE52E24235}"/>
    <cellStyle name="Output 3 4 5 8 3" xfId="11703" xr:uid="{4C9E69CB-53D6-4A52-BFCB-D50785EA94DC}"/>
    <cellStyle name="Output 3 4 5 8 4" xfId="19570" xr:uid="{5F4A166A-0451-4B2E-AA1B-084AFA136047}"/>
    <cellStyle name="Output 3 4 5 8 5" xfId="27570" xr:uid="{2B460718-FAF8-4A4F-B159-B2C37B69BB45}"/>
    <cellStyle name="Output 3 4 5 8 6" xfId="35400" xr:uid="{462EC7AA-8175-444B-9634-2FF283494ADC}"/>
    <cellStyle name="Output 3 4 5 8 7" xfId="43361" xr:uid="{398445FD-BE20-4124-8508-A3D5A2043DB5}"/>
    <cellStyle name="Output 3 4 5 9" xfId="3775" xr:uid="{2E13B883-AA01-42B7-8FBB-C0243C62DA29}"/>
    <cellStyle name="Output 3 4 5 9 2" xfId="7803" xr:uid="{6CB4FD8B-1271-4BB1-90C4-9922781140C8}"/>
    <cellStyle name="Output 3 4 5 9 2 2" xfId="16018" xr:uid="{A13451B3-35DF-44A2-8900-A518CFBD727A}"/>
    <cellStyle name="Output 3 4 5 9 2 3" xfId="23882" xr:uid="{85CB7227-00C1-423F-8F68-8BF4F0865A0D}"/>
    <cellStyle name="Output 3 4 5 9 2 4" xfId="31862" xr:uid="{BD68976A-8CEB-4BA1-9A09-E52729AE32CC}"/>
    <cellStyle name="Output 3 4 5 9 2 5" xfId="39689" xr:uid="{8E850FB0-082C-491E-94AE-809FC6D92CBF}"/>
    <cellStyle name="Output 3 4 5 9 2 6" xfId="47642" xr:uid="{606600E7-10E1-4387-9517-D1482F56D465}"/>
    <cellStyle name="Output 3 4 5 9 3" xfId="11999" xr:uid="{CEDB3F38-88FA-4EEE-9A6B-BA142910ADF7}"/>
    <cellStyle name="Output 3 4 5 9 4" xfId="19866" xr:uid="{C6DD9FB6-D9A5-459F-9F3A-02E02EA577F0}"/>
    <cellStyle name="Output 3 4 5 9 5" xfId="27866" xr:uid="{BCD62EE5-0EE8-40D4-8FAE-FB168600B1F5}"/>
    <cellStyle name="Output 3 4 5 9 6" xfId="35696" xr:uid="{45E34486-277D-42D7-8675-50839FC2B2DD}"/>
    <cellStyle name="Output 3 4 5 9 7" xfId="43657" xr:uid="{3C779ADB-D299-4F7F-931E-E5AA73A43EB6}"/>
    <cellStyle name="Output 3 4 6" xfId="1136" xr:uid="{317DD992-AC27-47B7-A3B1-BA85EE62CC6B}"/>
    <cellStyle name="Output 3 4 6 10" xfId="4114" xr:uid="{4D3DFF55-845A-4498-8E3C-10301387D564}"/>
    <cellStyle name="Output 3 4 6 10 2" xfId="8125" xr:uid="{07D3C219-6BFD-4841-87A0-5AC0719CC2F2}"/>
    <cellStyle name="Output 3 4 6 10 2 2" xfId="16340" xr:uid="{7E9FA50D-F590-4A2A-90B7-FED721DDDC54}"/>
    <cellStyle name="Output 3 4 6 10 2 3" xfId="24204" xr:uid="{AB05CCCA-0650-4914-9D92-44115E7E862D}"/>
    <cellStyle name="Output 3 4 6 10 2 4" xfId="32184" xr:uid="{0C4CE835-0FFA-4489-A1BB-02F1D67A871B}"/>
    <cellStyle name="Output 3 4 6 10 2 5" xfId="40011" xr:uid="{D80B628A-E965-468C-A617-5853CD99431F}"/>
    <cellStyle name="Output 3 4 6 10 2 6" xfId="47964" xr:uid="{C16F90AC-2D1C-4A7B-8210-314455273ECA}"/>
    <cellStyle name="Output 3 4 6 10 3" xfId="12336" xr:uid="{9C838DC1-1C67-46AE-8494-2A20BFE9146A}"/>
    <cellStyle name="Output 3 4 6 10 4" xfId="20205" xr:uid="{D7BC02FA-2676-4470-A725-F82ED7B6A1D2}"/>
    <cellStyle name="Output 3 4 6 10 5" xfId="28201" xr:uid="{00E33D53-8ECB-42FF-BAB6-BF32B829A968}"/>
    <cellStyle name="Output 3 4 6 10 6" xfId="36035" xr:uid="{F950BC32-45E1-486B-A16D-5156E11D72EB}"/>
    <cellStyle name="Output 3 4 6 10 7" xfId="43996" xr:uid="{6C8FBE51-F4D1-40AD-A5AB-0208C90D9C93}"/>
    <cellStyle name="Output 3 4 6 11" xfId="4405" xr:uid="{6F28965E-08DE-40B8-B1E7-DA7DF03267D1}"/>
    <cellStyle name="Output 3 4 6 11 2" xfId="8411" xr:uid="{BCDFE663-9136-4BB5-B2CC-3A85F7BB383B}"/>
    <cellStyle name="Output 3 4 6 11 2 2" xfId="16626" xr:uid="{1C019E32-D951-45FC-A917-6DF0E122A537}"/>
    <cellStyle name="Output 3 4 6 11 2 3" xfId="24490" xr:uid="{FD44F6F8-656C-41B2-BE26-194D1FC78438}"/>
    <cellStyle name="Output 3 4 6 11 2 4" xfId="32470" xr:uid="{008B6157-F070-41DA-AA3B-8EA0E7462B42}"/>
    <cellStyle name="Output 3 4 6 11 2 5" xfId="40297" xr:uid="{2C611772-B94B-4239-8674-E69D1D08FFB8}"/>
    <cellStyle name="Output 3 4 6 11 2 6" xfId="48250" xr:uid="{BE7BE9EC-E21B-4F4A-8E7B-BDB039466523}"/>
    <cellStyle name="Output 3 4 6 11 3" xfId="12627" xr:uid="{095703D0-4E9B-49F0-86E5-C4F5879C3692}"/>
    <cellStyle name="Output 3 4 6 11 4" xfId="20496" xr:uid="{2682DA8E-BEF1-4790-B9FD-14739362B667}"/>
    <cellStyle name="Output 3 4 6 11 5" xfId="28491" xr:uid="{4347E573-6AD8-4E58-AF34-DC56F2125553}"/>
    <cellStyle name="Output 3 4 6 11 6" xfId="36326" xr:uid="{ABAB06F2-F406-4F2B-A090-D68306112F6C}"/>
    <cellStyle name="Output 3 4 6 11 7" xfId="44287" xr:uid="{AE1ED45E-50A6-4029-8A71-C1C407A556BB}"/>
    <cellStyle name="Output 3 4 6 12" xfId="4700" xr:uid="{543F4BAC-3BCA-46FE-9CA9-A6B2B495DBCD}"/>
    <cellStyle name="Output 3 4 6 12 2" xfId="8690" xr:uid="{42A4A6CE-BC8E-45F5-932B-886FD2BB039A}"/>
    <cellStyle name="Output 3 4 6 12 2 2" xfId="16905" xr:uid="{1F00139F-F918-46A8-B590-0E36A6835209}"/>
    <cellStyle name="Output 3 4 6 12 2 3" xfId="24769" xr:uid="{C2FC3C9A-252D-4580-82D5-1D30B5EBA56E}"/>
    <cellStyle name="Output 3 4 6 12 2 4" xfId="32749" xr:uid="{EA40A1E1-3663-4454-9DC6-3295D45E743B}"/>
    <cellStyle name="Output 3 4 6 12 2 5" xfId="40576" xr:uid="{1D0628EF-B166-460F-9D3E-1A390D441FE8}"/>
    <cellStyle name="Output 3 4 6 12 2 6" xfId="48529" xr:uid="{0B93593F-19FD-43D8-82F5-26DEB59A953C}"/>
    <cellStyle name="Output 3 4 6 12 3" xfId="12921" xr:uid="{795EEC97-69AA-4E4C-9F2E-3276A0A8D440}"/>
    <cellStyle name="Output 3 4 6 12 4" xfId="20791" xr:uid="{26042CBF-F310-4B0C-84CE-A62D94947FF4}"/>
    <cellStyle name="Output 3 4 6 12 5" xfId="28784" xr:uid="{B632549B-331F-4E7D-86D1-5E3F9E8061CB}"/>
    <cellStyle name="Output 3 4 6 12 6" xfId="36621" xr:uid="{2937A378-43DD-4045-9294-CA55603ADEE3}"/>
    <cellStyle name="Output 3 4 6 12 7" xfId="44582" xr:uid="{DEA7CE01-107A-4211-B4BD-A22EFE71D32D}"/>
    <cellStyle name="Output 3 4 6 13" xfId="5267" xr:uid="{5DB49E7E-DAC3-4C1C-A830-08A8B75F9E78}"/>
    <cellStyle name="Output 3 4 6 13 2" xfId="13482" xr:uid="{3B817798-0AD1-48DC-B8A9-99A965A62F55}"/>
    <cellStyle name="Output 3 4 6 13 3" xfId="21346" xr:uid="{99982BAE-D6B7-4CC1-8633-04622345B2FB}"/>
    <cellStyle name="Output 3 4 6 13 4" xfId="29326" xr:uid="{79905466-9E1C-4E54-AC7A-2C4391372929}"/>
    <cellStyle name="Output 3 4 6 13 5" xfId="37153" xr:uid="{EFBDECD7-7EE6-4F5F-908D-A1F6A3E85967}"/>
    <cellStyle name="Output 3 4 6 13 6" xfId="45106" xr:uid="{194EA6E0-BB01-430E-88B2-458AB6CE2687}"/>
    <cellStyle name="Output 3 4 6 14" xfId="9365" xr:uid="{8847C0B3-C4A5-490C-BB08-975516101E72}"/>
    <cellStyle name="Output 3 4 6 15" xfId="17227" xr:uid="{C1AA03DD-89D5-44C9-90E2-DC154ADB3CDE}"/>
    <cellStyle name="Output 3 4 6 16" xfId="25243" xr:uid="{CEBF1F82-32ED-473C-A855-9E9BCAFC5823}"/>
    <cellStyle name="Output 3 4 6 17" xfId="33057" xr:uid="{73816464-4C24-4FBC-B0D1-CBFC426A443E}"/>
    <cellStyle name="Output 3 4 6 18" xfId="41018" xr:uid="{F56C9BAA-DCF1-48C6-B140-82980138D4A6}"/>
    <cellStyle name="Output 3 4 6 2" xfId="1566" xr:uid="{3E401AF5-8C8D-4345-8787-3A3E7DA121A6}"/>
    <cellStyle name="Output 3 4 6 2 2" xfId="5669" xr:uid="{BF9077CB-E48A-4AF2-AC12-00DADC2076B8}"/>
    <cellStyle name="Output 3 4 6 2 2 2" xfId="13884" xr:uid="{3E79D7C6-5C02-40E1-979B-0B273D25CBD4}"/>
    <cellStyle name="Output 3 4 6 2 2 3" xfId="21748" xr:uid="{08B5BE32-199B-4376-BB29-7C522B66212F}"/>
    <cellStyle name="Output 3 4 6 2 2 4" xfId="29728" xr:uid="{83DEEB2D-51AE-4AD6-96BB-5590356EA0DB}"/>
    <cellStyle name="Output 3 4 6 2 2 5" xfId="37555" xr:uid="{B2BE80C4-9372-4C55-AC8A-57067D292DED}"/>
    <cellStyle name="Output 3 4 6 2 2 6" xfId="45508" xr:uid="{9AC033ED-5A2E-4471-A544-FF107F7F9A83}"/>
    <cellStyle name="Output 3 4 6 2 3" xfId="9794" xr:uid="{478D60DB-F67D-4EAE-8653-073A6559217F}"/>
    <cellStyle name="Output 3 4 6 2 4" xfId="17657" xr:uid="{52D1B508-76EA-495C-8C05-97EF651411DC}"/>
    <cellStyle name="Output 3 4 6 2 5" xfId="25668" xr:uid="{8CF5E192-B41C-48BD-9CB1-167D573E6EAB}"/>
    <cellStyle name="Output 3 4 6 2 6" xfId="33487" xr:uid="{2C95376C-C539-4800-AD7B-9394AF40EAE5}"/>
    <cellStyle name="Output 3 4 6 2 7" xfId="41448" xr:uid="{A0C0D2FB-1196-4360-9B79-EBA7D879E543}"/>
    <cellStyle name="Output 3 4 6 3" xfId="1909" xr:uid="{0C412238-3E13-4B42-A2FF-BF7FFCC3CA92}"/>
    <cellStyle name="Output 3 4 6 3 2" xfId="5988" xr:uid="{FD13FC54-3A10-43EA-98B6-8646BA8ECC14}"/>
    <cellStyle name="Output 3 4 6 3 2 2" xfId="14203" xr:uid="{670E2498-C484-4747-B750-353C7C16FDAD}"/>
    <cellStyle name="Output 3 4 6 3 2 3" xfId="22067" xr:uid="{9265DB48-CB65-4C2F-AE11-600BC17A7126}"/>
    <cellStyle name="Output 3 4 6 3 2 4" xfId="30047" xr:uid="{070E7925-76D1-4A78-A00B-AD751BC76CA8}"/>
    <cellStyle name="Output 3 4 6 3 2 5" xfId="37874" xr:uid="{EEEAAC8D-E1DF-4AF9-88DE-00FEDEED016E}"/>
    <cellStyle name="Output 3 4 6 3 2 6" xfId="45827" xr:uid="{19162FC0-F536-4B43-B8D2-E8FBDF97AF9B}"/>
    <cellStyle name="Output 3 4 6 3 3" xfId="10135" xr:uid="{CA4D8FBC-8118-4742-954A-77B14247CEC1}"/>
    <cellStyle name="Output 3 4 6 3 4" xfId="18000" xr:uid="{27418445-85BA-4B3B-AC33-A6606B4F1722}"/>
    <cellStyle name="Output 3 4 6 3 5" xfId="26007" xr:uid="{6C1E2233-250D-4F5D-AA82-26B74C7B8E5E}"/>
    <cellStyle name="Output 3 4 6 3 6" xfId="33830" xr:uid="{5C9879DA-B077-4852-9EBB-23ED881C0B72}"/>
    <cellStyle name="Output 3 4 6 3 7" xfId="41791" xr:uid="{B4C7ACB4-82AC-41FF-88C6-933BD8947680}"/>
    <cellStyle name="Output 3 4 6 4" xfId="2243" xr:uid="{407B4837-069E-42E1-8CEE-E6CD279B32E4}"/>
    <cellStyle name="Output 3 4 6 4 2" xfId="6317" xr:uid="{5661AF0B-8E72-4F26-92DD-AE255E04638D}"/>
    <cellStyle name="Output 3 4 6 4 2 2" xfId="14532" xr:uid="{4729DC52-C15B-4248-8726-1940218027A6}"/>
    <cellStyle name="Output 3 4 6 4 2 3" xfId="22396" xr:uid="{C35C9EB6-637F-4B06-87CA-7DCDF8097D03}"/>
    <cellStyle name="Output 3 4 6 4 2 4" xfId="30376" xr:uid="{4680D100-3017-4928-8066-63BED6EE22D1}"/>
    <cellStyle name="Output 3 4 6 4 2 5" xfId="38203" xr:uid="{93717804-0A49-4835-9752-E5157BEB46D0}"/>
    <cellStyle name="Output 3 4 6 4 2 6" xfId="46156" xr:uid="{43D3FF39-8C83-4A4E-825D-CC4E74125824}"/>
    <cellStyle name="Output 3 4 6 4 3" xfId="10469" xr:uid="{26F05887-F588-4407-90E9-E57C9C166110}"/>
    <cellStyle name="Output 3 4 6 4 4" xfId="18334" xr:uid="{8DB0F77E-F7DF-4019-B782-CEEE5511346D}"/>
    <cellStyle name="Output 3 4 6 4 5" xfId="26341" xr:uid="{C78D7663-3220-4DFE-ABB8-7A79EF2EFAEB}"/>
    <cellStyle name="Output 3 4 6 4 6" xfId="34164" xr:uid="{638CAABD-0FD5-4922-9B4B-A392363EA3D7}"/>
    <cellStyle name="Output 3 4 6 4 7" xfId="42125" xr:uid="{15D4D366-8300-43CF-87CD-609C917F736B}"/>
    <cellStyle name="Output 3 4 6 5" xfId="2563" xr:uid="{95FE2C32-A6FD-4E9F-A499-A85AA55ECD25}"/>
    <cellStyle name="Output 3 4 6 5 2" xfId="6619" xr:uid="{F2E2F7FE-36D6-4787-A5AF-312950778316}"/>
    <cellStyle name="Output 3 4 6 5 2 2" xfId="14834" xr:uid="{9EF1F73A-DEA8-440A-B435-61105B274385}"/>
    <cellStyle name="Output 3 4 6 5 2 3" xfId="22698" xr:uid="{61311A2B-4430-40AB-BF2E-780AC176E78B}"/>
    <cellStyle name="Output 3 4 6 5 2 4" xfId="30678" xr:uid="{39CAFC3A-AEAE-4F3F-B95B-41C6D256424D}"/>
    <cellStyle name="Output 3 4 6 5 2 5" xfId="38505" xr:uid="{FB2A7923-E8C0-4373-B3BD-64E5DF7539CB}"/>
    <cellStyle name="Output 3 4 6 5 2 6" xfId="46458" xr:uid="{B3A0800B-7C5B-4EA1-B5A6-6FC84324A722}"/>
    <cellStyle name="Output 3 4 6 5 3" xfId="10789" xr:uid="{6FA89DA7-1858-4D84-AF0B-CECBAC3DA6D7}"/>
    <cellStyle name="Output 3 4 6 5 4" xfId="18654" xr:uid="{1E93FDA0-BD1A-4468-80C0-4A1319CEA5B3}"/>
    <cellStyle name="Output 3 4 6 5 5" xfId="26657" xr:uid="{4B5BD8FF-53C5-4CE6-A214-6AA0E708ABEF}"/>
    <cellStyle name="Output 3 4 6 5 6" xfId="34484" xr:uid="{10AE816D-A444-47CA-B9AE-DD51ACBA458D}"/>
    <cellStyle name="Output 3 4 6 5 7" xfId="42445" xr:uid="{084A0DD2-B6AA-4FEA-83A3-5864F77F8C30}"/>
    <cellStyle name="Output 3 4 6 6" xfId="2889" xr:uid="{62EEF570-F8A5-457E-8E50-A7CEB192F7A0}"/>
    <cellStyle name="Output 3 4 6 6 2" xfId="6939" xr:uid="{A405F2B1-6B92-4475-BFFE-2B0EBFEAE4F2}"/>
    <cellStyle name="Output 3 4 6 6 2 2" xfId="15154" xr:uid="{18BAA758-07FE-4DC6-BAF6-F9C418F47251}"/>
    <cellStyle name="Output 3 4 6 6 2 3" xfId="23018" xr:uid="{1DF9DA90-3049-4E32-8557-AD3B17486B7C}"/>
    <cellStyle name="Output 3 4 6 6 2 4" xfId="30998" xr:uid="{5FBEE06A-0F44-4EBA-9BF2-93C157332355}"/>
    <cellStyle name="Output 3 4 6 6 2 5" xfId="38825" xr:uid="{FB4C8195-5194-4DE1-8C4F-7139CC9EA28E}"/>
    <cellStyle name="Output 3 4 6 6 2 6" xfId="46778" xr:uid="{84F43045-4020-434C-BB72-846B247C8D06}"/>
    <cellStyle name="Output 3 4 6 6 3" xfId="11115" xr:uid="{E4648CDE-7E28-4D89-A440-81505CD84D29}"/>
    <cellStyle name="Output 3 4 6 6 4" xfId="18980" xr:uid="{193112B0-8016-46DB-9016-9B0C471D4B16}"/>
    <cellStyle name="Output 3 4 6 6 5" xfId="26983" xr:uid="{8960DA27-3630-4493-B761-5B8330A34874}"/>
    <cellStyle name="Output 3 4 6 6 6" xfId="34810" xr:uid="{8F3C5F1B-7417-4101-8B3D-496E704BE6BD}"/>
    <cellStyle name="Output 3 4 6 6 7" xfId="42771" xr:uid="{F3E10DAC-0865-4C54-A989-521967B04BFD}"/>
    <cellStyle name="Output 3 4 6 7" xfId="3205" xr:uid="{5240D809-41EF-494C-AAE0-480CA2605DFF}"/>
    <cellStyle name="Output 3 4 6 7 2" xfId="7238" xr:uid="{9E6BD07D-3DA1-41DB-9A96-7EAC2DDF256F}"/>
    <cellStyle name="Output 3 4 6 7 2 2" xfId="15453" xr:uid="{394817B3-A026-4CF1-AE21-5317B46935D9}"/>
    <cellStyle name="Output 3 4 6 7 2 3" xfId="23317" xr:uid="{6826D1C4-589F-4457-A4E4-603A9114D4CD}"/>
    <cellStyle name="Output 3 4 6 7 2 4" xfId="31297" xr:uid="{89AD6FA7-2DE4-4E9C-A660-053AC22E7C84}"/>
    <cellStyle name="Output 3 4 6 7 2 5" xfId="39124" xr:uid="{DD3644B0-14C1-472C-8B85-40EA4A98BC56}"/>
    <cellStyle name="Output 3 4 6 7 2 6" xfId="47077" xr:uid="{39B5D415-5E35-42C7-B036-50EF75E4129B}"/>
    <cellStyle name="Output 3 4 6 7 3" xfId="11429" xr:uid="{AE14CA58-1822-449A-933A-5DA142FACB6F}"/>
    <cellStyle name="Output 3 4 6 7 4" xfId="19296" xr:uid="{DDDB9FBF-4741-427E-8B0E-69894CB691A4}"/>
    <cellStyle name="Output 3 4 6 7 5" xfId="27296" xr:uid="{2A43493C-970D-43C8-B92C-220EEBCB40A8}"/>
    <cellStyle name="Output 3 4 6 7 6" xfId="35126" xr:uid="{FDAC4AF6-FA0F-4F54-9230-145E9253EE16}"/>
    <cellStyle name="Output 3 4 6 7 7" xfId="43087" xr:uid="{A4225976-2197-4939-B3CF-8BB4A9B81A0C}"/>
    <cellStyle name="Output 3 4 6 8" xfId="3518" xr:uid="{85820988-2127-48B7-9BE4-23E8B6D844D0}"/>
    <cellStyle name="Output 3 4 6 8 2" xfId="7546" xr:uid="{B1520E0E-AA0D-440D-A8A2-1D7FCA627F24}"/>
    <cellStyle name="Output 3 4 6 8 2 2" xfId="15761" xr:uid="{326204C3-FB43-4044-8F78-0AC5A7E0903B}"/>
    <cellStyle name="Output 3 4 6 8 2 3" xfId="23625" xr:uid="{F98DE7DE-2690-4A8D-A004-A45A39044FD6}"/>
    <cellStyle name="Output 3 4 6 8 2 4" xfId="31605" xr:uid="{C7C82C13-655E-4299-AB6A-B065459E73E7}"/>
    <cellStyle name="Output 3 4 6 8 2 5" xfId="39432" xr:uid="{7248BF3F-02A1-40A2-8625-4C15BD8322AD}"/>
    <cellStyle name="Output 3 4 6 8 2 6" xfId="47385" xr:uid="{8C96DF3B-AEA1-48BA-B1F8-2FDD3D4D3075}"/>
    <cellStyle name="Output 3 4 6 8 3" xfId="11742" xr:uid="{27291F35-DF8E-4DD9-9480-37D6B7523D97}"/>
    <cellStyle name="Output 3 4 6 8 4" xfId="19609" xr:uid="{D305B8CB-B9B7-415A-8037-251F9083B178}"/>
    <cellStyle name="Output 3 4 6 8 5" xfId="27609" xr:uid="{726A6C38-1740-4139-A64E-ABC2948A8528}"/>
    <cellStyle name="Output 3 4 6 8 6" xfId="35439" xr:uid="{7B3125A9-070E-484A-985C-5629D10E2C68}"/>
    <cellStyle name="Output 3 4 6 8 7" xfId="43400" xr:uid="{4C2F0D84-EE3A-4094-8617-BFF2024A660A}"/>
    <cellStyle name="Output 3 4 6 9" xfId="3814" xr:uid="{7223AA29-54B9-440D-906B-F19995C5BB2F}"/>
    <cellStyle name="Output 3 4 6 9 2" xfId="7842" xr:uid="{60E34DC7-361B-4D17-98F2-AB5D6FD60F9C}"/>
    <cellStyle name="Output 3 4 6 9 2 2" xfId="16057" xr:uid="{5BA3ACD2-CBCE-4C0F-AA5B-595A40AD3FB8}"/>
    <cellStyle name="Output 3 4 6 9 2 3" xfId="23921" xr:uid="{4F9A679F-42FB-4373-9271-0EAAFB23B8BA}"/>
    <cellStyle name="Output 3 4 6 9 2 4" xfId="31901" xr:uid="{E831D392-6197-41C3-BEB5-982565E7F042}"/>
    <cellStyle name="Output 3 4 6 9 2 5" xfId="39728" xr:uid="{F13E9749-62A9-47E0-9F6C-D4513B299B69}"/>
    <cellStyle name="Output 3 4 6 9 2 6" xfId="47681" xr:uid="{CF75B1EF-B14B-4A3D-BB56-6775CF355B94}"/>
    <cellStyle name="Output 3 4 6 9 3" xfId="12038" xr:uid="{FC0AFE2A-6410-4546-ADE1-1EC1D5A4193C}"/>
    <cellStyle name="Output 3 4 6 9 4" xfId="19905" xr:uid="{EC6B742C-E898-4FA5-B361-B5D4E3D006C0}"/>
    <cellStyle name="Output 3 4 6 9 5" xfId="27905" xr:uid="{78190681-443D-4F4E-AF28-A0EA98F490A7}"/>
    <cellStyle name="Output 3 4 6 9 6" xfId="35735" xr:uid="{2BCD410E-3D8A-4E67-B0D1-9B252053AE2D}"/>
    <cellStyle name="Output 3 4 6 9 7" xfId="43696" xr:uid="{9D88AC5F-6716-4989-813A-0CF460A20294}"/>
    <cellStyle name="Output 3 4 7" xfId="1329" xr:uid="{47808E38-E68A-4A79-AA86-BEB9AEBF569C}"/>
    <cellStyle name="Output 3 4 7 2" xfId="5443" xr:uid="{5019AA7D-654E-4C4A-A9BC-7324A4840406}"/>
    <cellStyle name="Output 3 4 7 2 2" xfId="13658" xr:uid="{6B1B2EF3-88D4-4DC1-8121-5747B58D53CB}"/>
    <cellStyle name="Output 3 4 7 2 3" xfId="21522" xr:uid="{33BBC063-3C16-4A2E-BCFC-03940AC38906}"/>
    <cellStyle name="Output 3 4 7 2 4" xfId="29502" xr:uid="{EEEEBD64-FE21-476F-94A5-56B754D4B098}"/>
    <cellStyle name="Output 3 4 7 2 5" xfId="37329" xr:uid="{3CD924CE-36B2-44A4-9218-4BF375DC0EAE}"/>
    <cellStyle name="Output 3 4 7 2 6" xfId="45282" xr:uid="{475A8A79-7C05-4E5E-9A9D-90B1AC29A209}"/>
    <cellStyle name="Output 3 4 7 3" xfId="9558" xr:uid="{7D8E1641-71DA-4D14-B002-43D40E4DFBF2}"/>
    <cellStyle name="Output 3 4 7 4" xfId="17420" xr:uid="{C018BC4E-7A6C-49FF-9D30-9D7737803054}"/>
    <cellStyle name="Output 3 4 7 5" xfId="25433" xr:uid="{054A1E76-1BE9-45AD-A22E-4ED42D411188}"/>
    <cellStyle name="Output 3 4 7 6" xfId="33250" xr:uid="{3CF41EAD-129B-4ABE-9176-8D518F633BEC}"/>
    <cellStyle name="Output 3 4 7 7" xfId="41211" xr:uid="{4A9D75FC-B06F-4B6A-AFDA-C08C09AC25BE}"/>
    <cellStyle name="Output 3 4 8" xfId="1672" xr:uid="{ACB02A4D-1A9C-4AA3-B30A-FF5B6E8FB44A}"/>
    <cellStyle name="Output 3 4 8 2" xfId="5762" xr:uid="{1FD4FD7B-199F-4538-95D2-E3303FBC94B8}"/>
    <cellStyle name="Output 3 4 8 2 2" xfId="13977" xr:uid="{D4103965-9332-45EA-AA83-929AF51A5FF6}"/>
    <cellStyle name="Output 3 4 8 2 3" xfId="21841" xr:uid="{29B52C30-9FDE-46E3-83B0-AE9C65167228}"/>
    <cellStyle name="Output 3 4 8 2 4" xfId="29821" xr:uid="{29378B8C-0CF4-49BC-8D45-51CC5E6672F7}"/>
    <cellStyle name="Output 3 4 8 2 5" xfId="37648" xr:uid="{C280B038-5787-477C-A5A4-A4F96672ACCD}"/>
    <cellStyle name="Output 3 4 8 2 6" xfId="45601" xr:uid="{AD7A795B-B6FE-4103-975A-D8B16B8EF93F}"/>
    <cellStyle name="Output 3 4 8 3" xfId="9899" xr:uid="{18DDBFC4-55A7-41A8-8172-88A8130CBC81}"/>
    <cellStyle name="Output 3 4 8 4" xfId="17763" xr:uid="{593A0B7E-733E-429A-AEF7-E32CA1D0CA51}"/>
    <cellStyle name="Output 3 4 8 5" xfId="25773" xr:uid="{1FA80EAE-E7DF-4245-8E03-A7545BEB12D0}"/>
    <cellStyle name="Output 3 4 8 6" xfId="33593" xr:uid="{DC820FF7-9301-442C-A3DD-F9D515E5AA3A}"/>
    <cellStyle name="Output 3 4 8 7" xfId="41554" xr:uid="{8B110B2D-FD65-425C-A7D2-EE97934E38C9}"/>
    <cellStyle name="Output 3 4 9" xfId="2008" xr:uid="{6123331A-5DCF-4659-BCF6-3B3120C143F8}"/>
    <cellStyle name="Output 3 4 9 2" xfId="6082" xr:uid="{6904768F-5C13-414C-A607-C42CBD448429}"/>
    <cellStyle name="Output 3 4 9 2 2" xfId="14297" xr:uid="{C54126B5-2F22-4C13-B9BF-714022FC6B34}"/>
    <cellStyle name="Output 3 4 9 2 3" xfId="22161" xr:uid="{66A8152F-0F1C-4C28-91B4-79C8D13C4081}"/>
    <cellStyle name="Output 3 4 9 2 4" xfId="30141" xr:uid="{DA5BAC90-85CD-48AB-89C0-CB12DA4273AE}"/>
    <cellStyle name="Output 3 4 9 2 5" xfId="37968" xr:uid="{16A1E68B-49CA-4704-8343-17AEED8C2256}"/>
    <cellStyle name="Output 3 4 9 2 6" xfId="45921" xr:uid="{4CE1D1DF-FFAF-4A30-9DCD-C363354B90E0}"/>
    <cellStyle name="Output 3 4 9 3" xfId="10234" xr:uid="{39A4F9BD-573F-4FDE-B6A9-0690A2C4CF4D}"/>
    <cellStyle name="Output 3 4 9 4" xfId="18099" xr:uid="{A18E1C7D-1CA5-49C8-B170-42CFD768FBE1}"/>
    <cellStyle name="Output 3 4 9 5" xfId="26106" xr:uid="{CBBB3368-3EA2-4B08-94A8-5FF7044CEF17}"/>
    <cellStyle name="Output 3 4 9 6" xfId="33929" xr:uid="{BD262C30-C64E-40F1-A842-220C401DEC30}"/>
    <cellStyle name="Output 3 4 9 7" xfId="41890" xr:uid="{B0C953DA-7597-4F71-8B5C-1C579A1C83FF}"/>
    <cellStyle name="Output 3 5" xfId="902" xr:uid="{D07BE215-01B8-4E63-A0E0-DAAE69344903}"/>
    <cellStyle name="Output 3 5 10" xfId="2329" xr:uid="{D7834385-7FB1-4F45-A4CD-808C782E1209}"/>
    <cellStyle name="Output 3 5 10 2" xfId="6396" xr:uid="{4873D148-D996-44BA-8EAE-F945512D13B2}"/>
    <cellStyle name="Output 3 5 10 2 2" xfId="14611" xr:uid="{6F3174E4-D799-4B3B-9813-343D48D7D1CC}"/>
    <cellStyle name="Output 3 5 10 2 3" xfId="22475" xr:uid="{483FC5C9-6153-4886-8E34-EB186DFF08C3}"/>
    <cellStyle name="Output 3 5 10 2 4" xfId="30455" xr:uid="{4B8BE0B0-A16D-4FB3-AF00-3DFDFC15BD62}"/>
    <cellStyle name="Output 3 5 10 2 5" xfId="38282" xr:uid="{99AF3046-77F4-4181-8B31-A28725737B5C}"/>
    <cellStyle name="Output 3 5 10 2 6" xfId="46235" xr:uid="{C1C7E943-05A9-48E0-9375-D9E7FBB13296}"/>
    <cellStyle name="Output 3 5 10 3" xfId="10555" xr:uid="{EF346091-E6F6-4586-8C30-11FF0DBE2E1A}"/>
    <cellStyle name="Output 3 5 10 4" xfId="18420" xr:uid="{CE2E6330-2DE1-4ECB-B902-18C7EFE71C54}"/>
    <cellStyle name="Output 3 5 10 5" xfId="26426" xr:uid="{185D9490-1390-402F-9C2F-558664812B7D}"/>
    <cellStyle name="Output 3 5 10 6" xfId="34250" xr:uid="{2B812FC1-CB9C-4833-A978-754B68640425}"/>
    <cellStyle name="Output 3 5 10 7" xfId="42211" xr:uid="{52125DB2-867F-4133-8439-F579B7C5B22C}"/>
    <cellStyle name="Output 3 5 11" xfId="2660" xr:uid="{4C8FE415-9D3B-4037-8934-32936550241A}"/>
    <cellStyle name="Output 3 5 11 2" xfId="6710" xr:uid="{754C3A47-E38D-4DF5-9CBC-76447BD0CBE7}"/>
    <cellStyle name="Output 3 5 11 2 2" xfId="14925" xr:uid="{FD76CDA1-658E-409B-9865-9836DD70DAF9}"/>
    <cellStyle name="Output 3 5 11 2 3" xfId="22789" xr:uid="{14B9B33E-C7C8-4C23-B942-B45BCCFEEF6B}"/>
    <cellStyle name="Output 3 5 11 2 4" xfId="30769" xr:uid="{ED47E2CA-D55B-467C-90BC-5CBA874300AB}"/>
    <cellStyle name="Output 3 5 11 2 5" xfId="38596" xr:uid="{A901D5C7-AA7F-40A5-A54B-17569F289BCC}"/>
    <cellStyle name="Output 3 5 11 2 6" xfId="46549" xr:uid="{1174A50B-59D5-40FA-9984-C347015031B2}"/>
    <cellStyle name="Output 3 5 11 3" xfId="10886" xr:uid="{52FAB7B3-E8EA-4D3B-8320-FFF1E2E597A5}"/>
    <cellStyle name="Output 3 5 11 4" xfId="18751" xr:uid="{88AEB90A-DB42-439B-A366-C77BF76DE4FB}"/>
    <cellStyle name="Output 3 5 11 5" xfId="26754" xr:uid="{414EAA01-07C7-4CF4-93B7-9022CD75B214}"/>
    <cellStyle name="Output 3 5 11 6" xfId="34581" xr:uid="{FE60C18E-B50D-436D-B3ED-419902B92A24}"/>
    <cellStyle name="Output 3 5 11 7" xfId="42542" xr:uid="{A0678997-F7C1-492C-9080-FD1A19794B88}"/>
    <cellStyle name="Output 3 5 12" xfId="2971" xr:uid="{65FF4077-0169-477E-A80B-F9F5723DB556}"/>
    <cellStyle name="Output 3 5 12 2" xfId="7015" xr:uid="{EFA9CEC5-2336-42C7-BC5D-5FA02F118D7E}"/>
    <cellStyle name="Output 3 5 12 2 2" xfId="15230" xr:uid="{81C27F22-A12C-41EF-BC21-4C252B76FA65}"/>
    <cellStyle name="Output 3 5 12 2 3" xfId="23094" xr:uid="{D55CD213-1A8F-4E33-8345-977B1AFE0642}"/>
    <cellStyle name="Output 3 5 12 2 4" xfId="31074" xr:uid="{B7EA5398-9B6F-49B1-880F-1765E7C3B6E0}"/>
    <cellStyle name="Output 3 5 12 2 5" xfId="38901" xr:uid="{00513F33-B187-4BAE-9637-4E9CB04B1E39}"/>
    <cellStyle name="Output 3 5 12 2 6" xfId="46854" xr:uid="{61500DB0-5C96-4B87-A74C-1823D61900AA}"/>
    <cellStyle name="Output 3 5 12 3" xfId="11197" xr:uid="{FD5483DD-EC73-4622-8C7C-EF429DDDE97B}"/>
    <cellStyle name="Output 3 5 12 4" xfId="19062" xr:uid="{F22A6ED7-6520-4152-BC47-E99C241F565F}"/>
    <cellStyle name="Output 3 5 12 5" xfId="27064" xr:uid="{468B23AF-6EC3-4EB9-B647-19F9638BC152}"/>
    <cellStyle name="Output 3 5 12 6" xfId="34892" xr:uid="{16E356CD-6668-4102-80CB-95A45B6C79D8}"/>
    <cellStyle name="Output 3 5 12 7" xfId="42853" xr:uid="{F42302D0-5CDF-4E5F-9157-90CC27727150}"/>
    <cellStyle name="Output 3 5 13" xfId="3293" xr:uid="{35E7FEBA-CB53-4380-8E33-267417D63590}"/>
    <cellStyle name="Output 3 5 13 2" xfId="7321" xr:uid="{5C43CF7E-ED65-4DB0-855B-D7AB11EC236B}"/>
    <cellStyle name="Output 3 5 13 2 2" xfId="15536" xr:uid="{94A0E43A-2115-485A-8E98-7F3A2FCC6BAE}"/>
    <cellStyle name="Output 3 5 13 2 3" xfId="23400" xr:uid="{2D972CE1-CEC4-4285-916B-910727580664}"/>
    <cellStyle name="Output 3 5 13 2 4" xfId="31380" xr:uid="{D9E96F60-9F6C-425A-BDEB-B0BBF8B1E2F5}"/>
    <cellStyle name="Output 3 5 13 2 5" xfId="39207" xr:uid="{BC61AE61-8939-4CCE-AA09-524036F8711F}"/>
    <cellStyle name="Output 3 5 13 2 6" xfId="47160" xr:uid="{F20B7821-1F5C-4FC7-825C-793D5FE3B0F9}"/>
    <cellStyle name="Output 3 5 13 3" xfId="11517" xr:uid="{D9389805-F6B6-4C53-AA9D-CF7A3E0A14F0}"/>
    <cellStyle name="Output 3 5 13 4" xfId="19384" xr:uid="{4B947194-D82A-4E84-B3D7-81F2680DF700}"/>
    <cellStyle name="Output 3 5 13 5" xfId="27384" xr:uid="{E7DCDAED-3991-4E69-99C3-415D2CC8A3D5}"/>
    <cellStyle name="Output 3 5 13 6" xfId="35214" xr:uid="{421D5E1D-A4DD-4B83-BB63-EE26FF9295AA}"/>
    <cellStyle name="Output 3 5 13 7" xfId="43175" xr:uid="{B988FDB7-D501-4E5E-8884-EB472DD6067B}"/>
    <cellStyle name="Output 3 5 14" xfId="3586" xr:uid="{F4A4FB7B-30D3-4F1A-A7F8-FF8AD957DEE8}"/>
    <cellStyle name="Output 3 5 14 2" xfId="7614" xr:uid="{4BF919A8-AF3E-48A1-91A2-23F6F82E9738}"/>
    <cellStyle name="Output 3 5 14 2 2" xfId="15829" xr:uid="{DD6A01C0-1B5E-4475-B21B-D5839CF2F5FC}"/>
    <cellStyle name="Output 3 5 14 2 3" xfId="23693" xr:uid="{E228D692-59C9-49B3-AF01-65055DEEB49F}"/>
    <cellStyle name="Output 3 5 14 2 4" xfId="31673" xr:uid="{F9112448-E75F-4D99-82DA-6530364CF969}"/>
    <cellStyle name="Output 3 5 14 2 5" xfId="39500" xr:uid="{717859E6-5CFE-4AB8-9DD7-38BCA5618B9E}"/>
    <cellStyle name="Output 3 5 14 2 6" xfId="47453" xr:uid="{1E5F330E-1406-47A1-9360-C24706677FE0}"/>
    <cellStyle name="Output 3 5 14 3" xfId="11810" xr:uid="{3DCA8EA0-3957-433E-9060-9C160CEB66E7}"/>
    <cellStyle name="Output 3 5 14 4" xfId="19677" xr:uid="{547AD161-78D2-4D53-9365-77A568DD3737}"/>
    <cellStyle name="Output 3 5 14 5" xfId="27677" xr:uid="{C1FF3992-15B7-4A4D-8288-4A81074BFB59}"/>
    <cellStyle name="Output 3 5 14 6" xfId="35507" xr:uid="{C216B964-9AA7-47F1-AB71-AB72E55CBAA4}"/>
    <cellStyle name="Output 3 5 14 7" xfId="43468" xr:uid="{B782174C-FBD1-4CF8-9C35-F18C8EE04E6D}"/>
    <cellStyle name="Output 3 5 15" xfId="3880" xr:uid="{F01A4D77-8A1A-42F9-AB9B-4B6002FF49A3}"/>
    <cellStyle name="Output 3 5 15 2" xfId="7902" xr:uid="{2040A959-25E5-44E4-907E-55CB12A84BFB}"/>
    <cellStyle name="Output 3 5 15 2 2" xfId="16117" xr:uid="{C1D06179-0F73-4E72-9ED7-488030B0609F}"/>
    <cellStyle name="Output 3 5 15 2 3" xfId="23981" xr:uid="{40A3E2D5-F5CA-41F7-A980-F9E74E188C73}"/>
    <cellStyle name="Output 3 5 15 2 4" xfId="31961" xr:uid="{0B6E1850-1F29-4D7B-BF8F-28EED159D054}"/>
    <cellStyle name="Output 3 5 15 2 5" xfId="39788" xr:uid="{F21ABCCA-8FC1-4303-BC13-240536B37FC8}"/>
    <cellStyle name="Output 3 5 15 2 6" xfId="47741" xr:uid="{DBE27C24-45F8-4FCA-992F-3EAB7849A091}"/>
    <cellStyle name="Output 3 5 15 3" xfId="12104" xr:uid="{B8C4D44A-F997-45EF-AAD7-E764EF4B9494}"/>
    <cellStyle name="Output 3 5 15 4" xfId="19971" xr:uid="{0261D8A0-3675-422F-9D66-6A696A923BF2}"/>
    <cellStyle name="Output 3 5 15 5" xfId="27970" xr:uid="{0ABF8515-FB7E-43DF-ABD0-DFA76C0001AE}"/>
    <cellStyle name="Output 3 5 15 6" xfId="35801" xr:uid="{DA1C1AF6-2CA8-4981-B559-C4A7CE029481}"/>
    <cellStyle name="Output 3 5 15 7" xfId="43762" xr:uid="{82D21DC2-AD81-41B1-80CC-7579DBE3D523}"/>
    <cellStyle name="Output 3 5 16" xfId="4182" xr:uid="{A8E4EB53-75C4-4371-9083-81371D3B88E5}"/>
    <cellStyle name="Output 3 5 16 2" xfId="8188" xr:uid="{E202665E-9D9C-4AE2-BEC8-F04D8655EFC6}"/>
    <cellStyle name="Output 3 5 16 2 2" xfId="16403" xr:uid="{12F3CDB5-8C17-4EBD-B665-4097B90F913B}"/>
    <cellStyle name="Output 3 5 16 2 3" xfId="24267" xr:uid="{56193EB3-9D37-48C7-9471-8257DA809C92}"/>
    <cellStyle name="Output 3 5 16 2 4" xfId="32247" xr:uid="{4998F410-1AA4-48EC-8226-EA21B5D55E8A}"/>
    <cellStyle name="Output 3 5 16 2 5" xfId="40074" xr:uid="{07AFECA1-5A39-41C1-A18B-1CBF6A162CB8}"/>
    <cellStyle name="Output 3 5 16 2 6" xfId="48027" xr:uid="{FD2BCAB0-4BD3-4817-BF62-AE64E2A6B490}"/>
    <cellStyle name="Output 3 5 16 3" xfId="12404" xr:uid="{7F390E8D-2F73-4691-8CE0-9000BD77FC09}"/>
    <cellStyle name="Output 3 5 16 4" xfId="20273" xr:uid="{9FD5B771-1083-45C1-94D0-04CB54C32119}"/>
    <cellStyle name="Output 3 5 16 5" xfId="28268" xr:uid="{40A7F6E3-D5DA-4980-930D-AE5013EE6800}"/>
    <cellStyle name="Output 3 5 16 6" xfId="36103" xr:uid="{C5CAB751-011B-464A-9306-2BF3351A5A59}"/>
    <cellStyle name="Output 3 5 16 7" xfId="44064" xr:uid="{4CAB5A71-0DBE-4C5B-B2E8-35D2F54D69F4}"/>
    <cellStyle name="Output 3 5 17" xfId="4466" xr:uid="{511239D9-7313-42EF-908C-1BB40417E187}"/>
    <cellStyle name="Output 3 5 17 2" xfId="8467" xr:uid="{A2634CD9-0AC1-42EA-B392-DB0B15952ACC}"/>
    <cellStyle name="Output 3 5 17 2 2" xfId="16682" xr:uid="{403FCFEB-A67D-442B-B102-BEA03EA3C263}"/>
    <cellStyle name="Output 3 5 17 2 3" xfId="24546" xr:uid="{92857CD0-AE60-4738-8CCB-50664AE842C9}"/>
    <cellStyle name="Output 3 5 17 2 4" xfId="32526" xr:uid="{23F5B35C-C004-4947-A756-815DFD8D433E}"/>
    <cellStyle name="Output 3 5 17 2 5" xfId="40353" xr:uid="{867FBC17-DF5C-464B-B1F5-77482033AC43}"/>
    <cellStyle name="Output 3 5 17 2 6" xfId="48306" xr:uid="{80C27408-C6C0-40CB-BB13-ADBB1CDA1748}"/>
    <cellStyle name="Output 3 5 17 3" xfId="12688" xr:uid="{577A2CF6-684C-4125-A946-0823C993D0F6}"/>
    <cellStyle name="Output 3 5 17 4" xfId="20557" xr:uid="{1C22C794-8088-413F-8E97-F23C8EC7F8E8}"/>
    <cellStyle name="Output 3 5 17 5" xfId="28551" xr:uid="{F5FB89E6-7D9E-4800-A4D7-CFB3D81AA73B}"/>
    <cellStyle name="Output 3 5 17 6" xfId="36387" xr:uid="{61AF5079-AD70-41D5-B192-1C71B21B9F1A}"/>
    <cellStyle name="Output 3 5 17 7" xfId="44348" xr:uid="{A731B2F8-D4EA-4766-80A9-4697A08EBA61}"/>
    <cellStyle name="Output 3 5 18" xfId="5044" xr:uid="{4767FCFC-4DB2-40CE-B10F-A601C0BBA16F}"/>
    <cellStyle name="Output 3 5 18 2" xfId="13259" xr:uid="{313465D3-B045-4E85-8C95-2DBDB0E15A99}"/>
    <cellStyle name="Output 3 5 18 3" xfId="21123" xr:uid="{A2B4AD1D-A3E5-4EB6-9A34-EBA6AE27CDBE}"/>
    <cellStyle name="Output 3 5 18 4" xfId="29103" xr:uid="{4CF4777B-C588-436D-9EBD-4DA97570B905}"/>
    <cellStyle name="Output 3 5 18 5" xfId="36930" xr:uid="{CF1556FD-5B85-429C-90E2-E5BEE77B9D9F}"/>
    <cellStyle name="Output 3 5 18 6" xfId="44883" xr:uid="{AB86BA6A-BECA-4D9F-A7A3-A643608D9F38}"/>
    <cellStyle name="Output 3 5 19" xfId="9131" xr:uid="{08AEB822-2017-4E47-8714-6E8B56C056F0}"/>
    <cellStyle name="Output 3 5 2" xfId="974" xr:uid="{8A3E5AB4-17E7-4D33-B774-67B81814308A}"/>
    <cellStyle name="Output 3 5 2 10" xfId="3952" xr:uid="{2FE79E75-F779-4EA3-B3F2-61AF10D68945}"/>
    <cellStyle name="Output 3 5 2 10 2" xfId="7971" xr:uid="{16E3A11A-DE53-4862-ABA3-980585F48743}"/>
    <cellStyle name="Output 3 5 2 10 2 2" xfId="16186" xr:uid="{87A5DDC1-8226-4DAF-A362-B3CA7DA2AB87}"/>
    <cellStyle name="Output 3 5 2 10 2 3" xfId="24050" xr:uid="{5DACAF3F-1654-4B22-BB66-807FD8D462EC}"/>
    <cellStyle name="Output 3 5 2 10 2 4" xfId="32030" xr:uid="{B150E111-05D3-4E8F-A8A3-86FE7372C056}"/>
    <cellStyle name="Output 3 5 2 10 2 5" xfId="39857" xr:uid="{E81BE120-09D2-42EE-A8D8-AD09925447BA}"/>
    <cellStyle name="Output 3 5 2 10 2 6" xfId="47810" xr:uid="{12E658E1-EE7E-4A00-BF59-03369D465CF2}"/>
    <cellStyle name="Output 3 5 2 10 3" xfId="12174" xr:uid="{8E1284EE-45C4-48C3-B963-9CC4FA2A7457}"/>
    <cellStyle name="Output 3 5 2 10 4" xfId="20043" xr:uid="{B099FCD0-B7CB-46A8-BBC9-B93C0B27E425}"/>
    <cellStyle name="Output 3 5 2 10 5" xfId="28040" xr:uid="{119A87BF-3542-4F2D-BEB7-B27ECCF8FDA7}"/>
    <cellStyle name="Output 3 5 2 10 6" xfId="35873" xr:uid="{A1FFB71C-A120-4205-8194-DEB1E3280B1C}"/>
    <cellStyle name="Output 3 5 2 10 7" xfId="43834" xr:uid="{D8DC914A-3D7B-44C0-A795-8B9D92215531}"/>
    <cellStyle name="Output 3 5 2 11" xfId="4251" xr:uid="{57A127C0-D5F5-42A1-8E80-35A2022BE81A}"/>
    <cellStyle name="Output 3 5 2 11 2" xfId="8257" xr:uid="{8CA6F3D0-3FA7-48B4-9A3C-84D25191163D}"/>
    <cellStyle name="Output 3 5 2 11 2 2" xfId="16472" xr:uid="{3367D107-4C45-4B3C-A260-EBBB539307B3}"/>
    <cellStyle name="Output 3 5 2 11 2 3" xfId="24336" xr:uid="{D84C144A-C769-495A-BCA1-0AC5A58ACE4C}"/>
    <cellStyle name="Output 3 5 2 11 2 4" xfId="32316" xr:uid="{ED46100C-F924-4F41-B32F-2805869288E8}"/>
    <cellStyle name="Output 3 5 2 11 2 5" xfId="40143" xr:uid="{9C4F05E4-393C-429F-8AFE-57BD18C23B6E}"/>
    <cellStyle name="Output 3 5 2 11 2 6" xfId="48096" xr:uid="{46EF5130-B61D-448C-BDED-A6CF746EEC08}"/>
    <cellStyle name="Output 3 5 2 11 3" xfId="12473" xr:uid="{E9F8AEB1-9A4C-4B8A-90C4-4442568FE129}"/>
    <cellStyle name="Output 3 5 2 11 4" xfId="20342" xr:uid="{89CB1CD6-2627-4092-8D56-C8208EE002C5}"/>
    <cellStyle name="Output 3 5 2 11 5" xfId="28337" xr:uid="{ECC36C91-4B62-44A1-90ED-92D1F59026D1}"/>
    <cellStyle name="Output 3 5 2 11 6" xfId="36172" xr:uid="{95A08F8C-BAFD-4CEA-ADA5-91C5E5B7D3A8}"/>
    <cellStyle name="Output 3 5 2 11 7" xfId="44133" xr:uid="{D4FE4EBF-8D0B-4224-AFF9-AE85440684CA}"/>
    <cellStyle name="Output 3 5 2 12" xfId="4538" xr:uid="{158BE415-149F-495E-9A33-A184303A8AEF}"/>
    <cellStyle name="Output 3 5 2 12 2" xfId="8536" xr:uid="{51283044-1459-43E8-A768-4AF450DB244E}"/>
    <cellStyle name="Output 3 5 2 12 2 2" xfId="16751" xr:uid="{94683E2C-1E8B-497F-88B5-7EAB7BF6F740}"/>
    <cellStyle name="Output 3 5 2 12 2 3" xfId="24615" xr:uid="{39386AD6-1702-49EA-A1A1-43BA7BD174C1}"/>
    <cellStyle name="Output 3 5 2 12 2 4" xfId="32595" xr:uid="{1C6C2EA0-4809-4E0D-B5B7-AEC93D44C83A}"/>
    <cellStyle name="Output 3 5 2 12 2 5" xfId="40422" xr:uid="{F193133C-168D-4692-9AEC-6A1E3EDD71F1}"/>
    <cellStyle name="Output 3 5 2 12 2 6" xfId="48375" xr:uid="{11C1B4AC-105F-452C-8F65-55CE78A55290}"/>
    <cellStyle name="Output 3 5 2 12 3" xfId="12759" xr:uid="{E88ACACD-CF86-4363-B4F1-F2BC7B200F59}"/>
    <cellStyle name="Output 3 5 2 12 4" xfId="20629" xr:uid="{35B223F2-38C3-46FD-8B65-03056AB593DB}"/>
    <cellStyle name="Output 3 5 2 12 5" xfId="28622" xr:uid="{1475C40E-BC5F-4E4C-858A-8C41BCD5F75D}"/>
    <cellStyle name="Output 3 5 2 12 6" xfId="36459" xr:uid="{767BDBA3-96AA-433B-B8C6-A4F7E498F475}"/>
    <cellStyle name="Output 3 5 2 12 7" xfId="44420" xr:uid="{343EE055-D98E-4EDE-9262-E62102CC92B4}"/>
    <cellStyle name="Output 3 5 2 13" xfId="5113" xr:uid="{B185F892-94FA-4A5A-96EC-7F3A79B000F8}"/>
    <cellStyle name="Output 3 5 2 13 2" xfId="13328" xr:uid="{9E776751-F34B-4849-BE11-E1D1AAF246B4}"/>
    <cellStyle name="Output 3 5 2 13 3" xfId="21192" xr:uid="{4CF3E656-2966-48BB-BC1C-3162C3921840}"/>
    <cellStyle name="Output 3 5 2 13 4" xfId="29172" xr:uid="{1E606083-343D-4334-9996-149B94BC061A}"/>
    <cellStyle name="Output 3 5 2 13 5" xfId="36999" xr:uid="{D718494E-7CAF-4EDE-B24B-F0D4841FB0A2}"/>
    <cellStyle name="Output 3 5 2 13 6" xfId="44952" xr:uid="{8D941498-FB32-42DD-89E5-73E96D7F1F52}"/>
    <cellStyle name="Output 3 5 2 14" xfId="9203" xr:uid="{E94B98E0-AD32-44A8-A4D0-C4F7F5AA5CD8}"/>
    <cellStyle name="Output 3 5 2 15" xfId="17065" xr:uid="{FB4033B5-5530-43C4-A3F2-D67DB35A24DF}"/>
    <cellStyle name="Output 3 5 2 16" xfId="25082" xr:uid="{963F9A00-FB5C-4A1C-8D00-BBF51A6B36BD}"/>
    <cellStyle name="Output 3 5 2 17" xfId="32895" xr:uid="{06D52833-DA65-428A-8687-B691ADCBEDDB}"/>
    <cellStyle name="Output 3 5 2 18" xfId="40856" xr:uid="{99C65EDC-E936-4373-BFEE-CCBA512B7D69}"/>
    <cellStyle name="Output 3 5 2 2" xfId="1404" xr:uid="{611B15DA-381C-4FBB-AD03-805B76526903}"/>
    <cellStyle name="Output 3 5 2 2 2" xfId="5515" xr:uid="{52C20F27-D409-49B8-8894-73558E018AE8}"/>
    <cellStyle name="Output 3 5 2 2 2 2" xfId="13730" xr:uid="{A3281E66-8C07-4529-8B62-D05D44F25592}"/>
    <cellStyle name="Output 3 5 2 2 2 3" xfId="21594" xr:uid="{D17A94F2-F043-46BE-A482-ED1E66952562}"/>
    <cellStyle name="Output 3 5 2 2 2 4" xfId="29574" xr:uid="{28D85BA8-D83B-42B3-99B8-6873714807A5}"/>
    <cellStyle name="Output 3 5 2 2 2 5" xfId="37401" xr:uid="{DDFDFDB3-81FB-427E-85FF-478E0492B786}"/>
    <cellStyle name="Output 3 5 2 2 2 6" xfId="45354" xr:uid="{0919D62F-0004-4361-BD4C-304E010FA597}"/>
    <cellStyle name="Output 3 5 2 2 3" xfId="9633" xr:uid="{13E533EA-5682-42AD-AD23-DDAC76BF7CC9}"/>
    <cellStyle name="Output 3 5 2 2 4" xfId="17495" xr:uid="{B131C3EC-C31C-441E-94F0-9DC32A1D2694}"/>
    <cellStyle name="Output 3 5 2 2 5" xfId="25506" xr:uid="{975B4552-AD37-4FDC-9341-EE3B076E8D5B}"/>
    <cellStyle name="Output 3 5 2 2 6" xfId="33325" xr:uid="{40F104A2-C1B2-4C79-BD44-5B663B782A9E}"/>
    <cellStyle name="Output 3 5 2 2 7" xfId="41286" xr:uid="{80B13DB5-4A35-4B53-B0D3-2E0C82295CE2}"/>
    <cellStyle name="Output 3 5 2 3" xfId="1747" xr:uid="{84EFD3C6-E37A-453C-AAA8-F51A48FAEBA4}"/>
    <cellStyle name="Output 3 5 2 3 2" xfId="5834" xr:uid="{CE9BEB21-855F-457B-B209-62FD3A69148B}"/>
    <cellStyle name="Output 3 5 2 3 2 2" xfId="14049" xr:uid="{A69076B2-7F24-4B02-A9B5-7F8E2E347DE8}"/>
    <cellStyle name="Output 3 5 2 3 2 3" xfId="21913" xr:uid="{96F43437-6D83-4362-8B02-D35D338280E4}"/>
    <cellStyle name="Output 3 5 2 3 2 4" xfId="29893" xr:uid="{EA6D7398-4507-4410-B5FE-4F3D1B3AE2BB}"/>
    <cellStyle name="Output 3 5 2 3 2 5" xfId="37720" xr:uid="{33A2140A-35F0-4DD9-8ED8-0E1A3C733BC3}"/>
    <cellStyle name="Output 3 5 2 3 2 6" xfId="45673" xr:uid="{368921C9-451A-4288-8997-0C8925795FE3}"/>
    <cellStyle name="Output 3 5 2 3 3" xfId="9973" xr:uid="{3128D2FB-337E-4D33-BFC0-0F10F449B182}"/>
    <cellStyle name="Output 3 5 2 3 4" xfId="17838" xr:uid="{04E0D7AF-576A-4FA2-90F1-8DF2D0310E4B}"/>
    <cellStyle name="Output 3 5 2 3 5" xfId="25846" xr:uid="{E9575576-BA80-4193-B5BA-03F15093C609}"/>
    <cellStyle name="Output 3 5 2 3 6" xfId="33668" xr:uid="{73E3ADC5-B564-4474-B2AD-79E3A4F23378}"/>
    <cellStyle name="Output 3 5 2 3 7" xfId="41629" xr:uid="{389E0649-89CB-438F-A2D6-0C3070884B42}"/>
    <cellStyle name="Output 3 5 2 4" xfId="2082" xr:uid="{9605F8FE-2557-4C38-BEF2-4C83CE281227}"/>
    <cellStyle name="Output 3 5 2 4 2" xfId="6156" xr:uid="{6AA1AA3A-E8C6-49B2-8590-279DD689F83F}"/>
    <cellStyle name="Output 3 5 2 4 2 2" xfId="14371" xr:uid="{8DAE01E5-BDEE-43B3-BD13-A16F725E23A0}"/>
    <cellStyle name="Output 3 5 2 4 2 3" xfId="22235" xr:uid="{A9097D3E-C678-48E2-9CD2-738B1FDF1BD1}"/>
    <cellStyle name="Output 3 5 2 4 2 4" xfId="30215" xr:uid="{4AC9635F-81E0-4074-8161-0D8B02D338F2}"/>
    <cellStyle name="Output 3 5 2 4 2 5" xfId="38042" xr:uid="{931CF677-D103-4E48-9187-F72578BD7237}"/>
    <cellStyle name="Output 3 5 2 4 2 6" xfId="45995" xr:uid="{1B387D62-7EBE-401B-89E1-02F96EE9CA0A}"/>
    <cellStyle name="Output 3 5 2 4 3" xfId="10308" xr:uid="{1418B7C8-AEEA-4F45-91DA-392B35839891}"/>
    <cellStyle name="Output 3 5 2 4 4" xfId="18173" xr:uid="{18028DF3-8EDA-45BF-9552-9959894AEEFA}"/>
    <cellStyle name="Output 3 5 2 4 5" xfId="26180" xr:uid="{9BA70D2D-8054-44F7-92E4-AB3C94A150D3}"/>
    <cellStyle name="Output 3 5 2 4 6" xfId="34003" xr:uid="{410F0D5D-B388-4A28-9105-E0017FC8A717}"/>
    <cellStyle name="Output 3 5 2 4 7" xfId="41964" xr:uid="{D921D0B9-7E8D-48AF-8BC8-824C55FF8B06}"/>
    <cellStyle name="Output 3 5 2 5" xfId="2401" xr:uid="{054DF817-77C8-4DC4-BE4D-82E4F375DC2D}"/>
    <cellStyle name="Output 3 5 2 5 2" xfId="6465" xr:uid="{2AEEECAF-27E4-484D-82C0-048539F180D3}"/>
    <cellStyle name="Output 3 5 2 5 2 2" xfId="14680" xr:uid="{76A3295F-6674-4F71-8C57-B2CFFD312994}"/>
    <cellStyle name="Output 3 5 2 5 2 3" xfId="22544" xr:uid="{FCA22334-E2F7-495C-8FB7-0704375CE938}"/>
    <cellStyle name="Output 3 5 2 5 2 4" xfId="30524" xr:uid="{E5FBDBD7-039B-478A-A2B4-54BB122250E8}"/>
    <cellStyle name="Output 3 5 2 5 2 5" xfId="38351" xr:uid="{EB10DB57-FF99-4679-8D31-38D32C8FBE39}"/>
    <cellStyle name="Output 3 5 2 5 2 6" xfId="46304" xr:uid="{CB642EAC-BC31-4BD6-A852-859CD698806E}"/>
    <cellStyle name="Output 3 5 2 5 3" xfId="10627" xr:uid="{CCE6F68C-D612-4F6E-A8B0-4B38B1DD0C27}"/>
    <cellStyle name="Output 3 5 2 5 4" xfId="18492" xr:uid="{F7A9A43A-EDA8-4376-9A77-A3822E5C6E71}"/>
    <cellStyle name="Output 3 5 2 5 5" xfId="26496" xr:uid="{104F85DF-3C0A-465D-82BE-657DEB8EEBD2}"/>
    <cellStyle name="Output 3 5 2 5 6" xfId="34322" xr:uid="{B67C7962-07A4-45AD-AD04-0F6AD3CC6CE5}"/>
    <cellStyle name="Output 3 5 2 5 7" xfId="42283" xr:uid="{F9F15712-03D8-4E26-8452-A3371420E40B}"/>
    <cellStyle name="Output 3 5 2 6" xfId="2730" xr:uid="{4B29ED10-7242-4FB6-B14B-9FCEB519255E}"/>
    <cellStyle name="Output 3 5 2 6 2" xfId="6780" xr:uid="{C459FB3B-6204-4F59-8D50-02BF2E60CBD4}"/>
    <cellStyle name="Output 3 5 2 6 2 2" xfId="14995" xr:uid="{0950A822-320E-4793-AC0F-73632349A16A}"/>
    <cellStyle name="Output 3 5 2 6 2 3" xfId="22859" xr:uid="{E438E531-94DA-436C-869D-4C9DE7743332}"/>
    <cellStyle name="Output 3 5 2 6 2 4" xfId="30839" xr:uid="{E2D71EB0-6B51-41D6-B595-71114CAF2F2E}"/>
    <cellStyle name="Output 3 5 2 6 2 5" xfId="38666" xr:uid="{59CA82D1-2E1D-4E04-BC6A-6B25B3730C49}"/>
    <cellStyle name="Output 3 5 2 6 2 6" xfId="46619" xr:uid="{A257C5C3-0F05-49B7-A538-E6AF6473A10E}"/>
    <cellStyle name="Output 3 5 2 6 3" xfId="10956" xr:uid="{67F9798B-AD98-4E0E-BB3E-FC9EF8F8D8FF}"/>
    <cellStyle name="Output 3 5 2 6 4" xfId="18821" xr:uid="{910FDB6D-D00C-49DB-B96C-9A2EB1F89A82}"/>
    <cellStyle name="Output 3 5 2 6 5" xfId="26824" xr:uid="{910037E9-9D10-4D3F-AD7D-2FD5C9833BB3}"/>
    <cellStyle name="Output 3 5 2 6 6" xfId="34651" xr:uid="{E940399F-7A06-4350-8407-F14FEEE2200F}"/>
    <cellStyle name="Output 3 5 2 6 7" xfId="42612" xr:uid="{1FAE6DB5-48A5-4408-907D-DB5779A43C5D}"/>
    <cellStyle name="Output 3 5 2 7" xfId="3043" xr:uid="{66A2A43D-A65A-4021-A721-8753F646EA9B}"/>
    <cellStyle name="Output 3 5 2 7 2" xfId="7084" xr:uid="{0C373F96-146B-453F-B53D-DAA9484C8BBC}"/>
    <cellStyle name="Output 3 5 2 7 2 2" xfId="15299" xr:uid="{EACC82D0-6A05-445B-AD0B-E8AC3965F04D}"/>
    <cellStyle name="Output 3 5 2 7 2 3" xfId="23163" xr:uid="{37493058-7871-4415-A5B0-9127FF25ED6D}"/>
    <cellStyle name="Output 3 5 2 7 2 4" xfId="31143" xr:uid="{DF31CFDB-B67D-41A7-8F56-C983F3E5B864}"/>
    <cellStyle name="Output 3 5 2 7 2 5" xfId="38970" xr:uid="{5A69D2B3-A17B-4C89-991F-F2464E6E5C2D}"/>
    <cellStyle name="Output 3 5 2 7 2 6" xfId="46923" xr:uid="{A7F6DBFB-79FA-47DF-B987-C7BD0A38D4EE}"/>
    <cellStyle name="Output 3 5 2 7 3" xfId="11268" xr:uid="{0C35D7CF-CD20-4F45-8D11-BDB8C55F3F16}"/>
    <cellStyle name="Output 3 5 2 7 4" xfId="19134" xr:uid="{99C3A23F-E235-4A92-B1CB-EB350FCA76ED}"/>
    <cellStyle name="Output 3 5 2 7 5" xfId="27134" xr:uid="{0087B4B0-49EA-460D-A67A-6EE1B25599B3}"/>
    <cellStyle name="Output 3 5 2 7 6" xfId="34964" xr:uid="{AFA4AF2D-72D2-438F-8D16-9587BFC4B26A}"/>
    <cellStyle name="Output 3 5 2 7 7" xfId="42925" xr:uid="{1F867362-E989-4DAD-9219-E7549DE39E51}"/>
    <cellStyle name="Output 3 5 2 8" xfId="3363" xr:uid="{DD3CF3B4-D259-4CC0-A3B1-0EC86ACF2807}"/>
    <cellStyle name="Output 3 5 2 8 2" xfId="7391" xr:uid="{B7062AFD-7D44-4185-8246-19CB176108CB}"/>
    <cellStyle name="Output 3 5 2 8 2 2" xfId="15606" xr:uid="{B4E44EDA-3F27-4DAB-BB5B-55CE354A190D}"/>
    <cellStyle name="Output 3 5 2 8 2 3" xfId="23470" xr:uid="{CCE86C19-A134-4D45-BC74-B5C2975884CE}"/>
    <cellStyle name="Output 3 5 2 8 2 4" xfId="31450" xr:uid="{41E43284-339C-4125-8B0C-05E9935EB893}"/>
    <cellStyle name="Output 3 5 2 8 2 5" xfId="39277" xr:uid="{AA1F7360-DF98-4C01-ACC8-B98FDBC5D431}"/>
    <cellStyle name="Output 3 5 2 8 2 6" xfId="47230" xr:uid="{6F078798-9740-4712-9AA9-3A4B8FBFBC8A}"/>
    <cellStyle name="Output 3 5 2 8 3" xfId="11587" xr:uid="{7B7A9D0F-591B-4FE1-801D-B6FA4A99C64B}"/>
    <cellStyle name="Output 3 5 2 8 4" xfId="19454" xr:uid="{341BEBFA-FE7C-423B-8430-594388EEAC4B}"/>
    <cellStyle name="Output 3 5 2 8 5" xfId="27454" xr:uid="{AA272300-E788-4929-BAC0-39BE1CCCD48F}"/>
    <cellStyle name="Output 3 5 2 8 6" xfId="35284" xr:uid="{26CC95C1-A938-40D5-A005-3CD4CCEB274F}"/>
    <cellStyle name="Output 3 5 2 8 7" xfId="43245" xr:uid="{1524A172-1313-4F26-81B7-1D85911528D5}"/>
    <cellStyle name="Output 3 5 2 9" xfId="3657" xr:uid="{215ADFC5-9D74-4EEF-82F8-F31B1C0606E8}"/>
    <cellStyle name="Output 3 5 2 9 2" xfId="7685" xr:uid="{9EB1EAEB-D824-4F2D-A261-0AEDBC8C2125}"/>
    <cellStyle name="Output 3 5 2 9 2 2" xfId="15900" xr:uid="{6A7E6BD1-A4AD-4364-93C7-F842AFDBFA1A}"/>
    <cellStyle name="Output 3 5 2 9 2 3" xfId="23764" xr:uid="{078ABF18-23E3-4864-B64E-F613DC2EC013}"/>
    <cellStyle name="Output 3 5 2 9 2 4" xfId="31744" xr:uid="{5D6139D2-77C8-4217-A248-2E82C5EA5954}"/>
    <cellStyle name="Output 3 5 2 9 2 5" xfId="39571" xr:uid="{609B1DCE-4BD6-4F3F-B23A-8D9632EC3083}"/>
    <cellStyle name="Output 3 5 2 9 2 6" xfId="47524" xr:uid="{656046B1-3E4D-44CE-972F-C74670A0B76D}"/>
    <cellStyle name="Output 3 5 2 9 3" xfId="11881" xr:uid="{70B8E55A-4EFB-47DB-A19B-B93173EC1B7B}"/>
    <cellStyle name="Output 3 5 2 9 4" xfId="19748" xr:uid="{6E8F92A7-F9D8-40BB-91F4-D9AB98D9DB81}"/>
    <cellStyle name="Output 3 5 2 9 5" xfId="27748" xr:uid="{ACDEA140-C5F3-472A-8057-9C35254FD208}"/>
    <cellStyle name="Output 3 5 2 9 6" xfId="35578" xr:uid="{E3BF498C-AD94-4DAD-B09E-064BD4F1E4F8}"/>
    <cellStyle name="Output 3 5 2 9 7" xfId="43539" xr:uid="{5A7AD0A5-036F-4653-A286-F907B3EE0F0B}"/>
    <cellStyle name="Output 3 5 20" xfId="16993" xr:uid="{2763024B-4904-46FC-ABE3-E57F5265767C}"/>
    <cellStyle name="Output 3 5 21" xfId="25012" xr:uid="{33C0B6C8-9788-4A7C-B69B-1886A979797E}"/>
    <cellStyle name="Output 3 5 22" xfId="32823" xr:uid="{EA365AAF-F2A2-47C3-AC7F-C1B1A0023691}"/>
    <cellStyle name="Output 3 5 23" xfId="40784" xr:uid="{E46A662A-70BB-45AE-9094-65CBA452D50B}"/>
    <cellStyle name="Output 3 5 3" xfId="1017" xr:uid="{EF1C9267-D677-4FD4-9369-E6A43CB56BD7}"/>
    <cellStyle name="Output 3 5 3 10" xfId="3995" xr:uid="{96625296-5F33-48CB-B269-4A6155527C8D}"/>
    <cellStyle name="Output 3 5 3 10 2" xfId="8010" xr:uid="{F49F268F-BFCF-46E4-A615-11D2CD46915B}"/>
    <cellStyle name="Output 3 5 3 10 2 2" xfId="16225" xr:uid="{0D0862A2-7ED2-45E6-A779-4C39714E35D4}"/>
    <cellStyle name="Output 3 5 3 10 2 3" xfId="24089" xr:uid="{75D0D0A9-9E9F-43A6-A925-8D9B735EF6C7}"/>
    <cellStyle name="Output 3 5 3 10 2 4" xfId="32069" xr:uid="{7A5AEDC2-5C8F-45B3-BDD2-A41B381C1343}"/>
    <cellStyle name="Output 3 5 3 10 2 5" xfId="39896" xr:uid="{DDBE1B14-7D3E-41C0-80F0-D333FEA3567D}"/>
    <cellStyle name="Output 3 5 3 10 2 6" xfId="47849" xr:uid="{E7D3729D-D8DA-4C87-9B44-ECE03158154B}"/>
    <cellStyle name="Output 3 5 3 10 3" xfId="12217" xr:uid="{6EE42DD5-0448-4A1D-BE3B-526A8F5D4E60}"/>
    <cellStyle name="Output 3 5 3 10 4" xfId="20086" xr:uid="{A85B9ED8-E147-411C-AB81-AC4C633E5751}"/>
    <cellStyle name="Output 3 5 3 10 5" xfId="28082" xr:uid="{DC8124ED-B66F-494C-A3CE-9265D71B2042}"/>
    <cellStyle name="Output 3 5 3 10 6" xfId="35916" xr:uid="{33E9F510-CBC1-4DEF-8EF9-5B14C9E0AB2F}"/>
    <cellStyle name="Output 3 5 3 10 7" xfId="43877" xr:uid="{764FDBC9-BE85-4CE6-9D6D-2CC54C9859E5}"/>
    <cellStyle name="Output 3 5 3 11" xfId="4290" xr:uid="{D5E2CDB7-0C4F-4EF4-80A1-5190BEAF77BB}"/>
    <cellStyle name="Output 3 5 3 11 2" xfId="8296" xr:uid="{4E173C9D-1EF3-490E-9211-7660C5A311F9}"/>
    <cellStyle name="Output 3 5 3 11 2 2" xfId="16511" xr:uid="{727C9B79-1687-4D9D-9C91-16F41A8E3E92}"/>
    <cellStyle name="Output 3 5 3 11 2 3" xfId="24375" xr:uid="{CA73869D-ED44-496A-89C7-05BC199000A3}"/>
    <cellStyle name="Output 3 5 3 11 2 4" xfId="32355" xr:uid="{4E528BEA-ACA2-4B2B-918B-C4D4FC7FF14A}"/>
    <cellStyle name="Output 3 5 3 11 2 5" xfId="40182" xr:uid="{A7165DCB-7F17-4B9A-994B-F0994B8C2CA5}"/>
    <cellStyle name="Output 3 5 3 11 2 6" xfId="48135" xr:uid="{A47EF373-8ED1-4555-A817-C94EC4FDFA59}"/>
    <cellStyle name="Output 3 5 3 11 3" xfId="12512" xr:uid="{92AA8B6F-3EC4-44AB-831F-E535880143F5}"/>
    <cellStyle name="Output 3 5 3 11 4" xfId="20381" xr:uid="{A1C262E2-1C7E-444D-B540-4E9667D068AF}"/>
    <cellStyle name="Output 3 5 3 11 5" xfId="28376" xr:uid="{189053A9-7CDA-4AB1-B349-DFBF28D2E70F}"/>
    <cellStyle name="Output 3 5 3 11 6" xfId="36211" xr:uid="{39117978-6232-4C39-B537-3A7AD5A696C9}"/>
    <cellStyle name="Output 3 5 3 11 7" xfId="44172" xr:uid="{921018DF-8398-4D99-BF4E-97936504B47B}"/>
    <cellStyle name="Output 3 5 3 12" xfId="4581" xr:uid="{65C1CBF9-48DD-4EEA-BD9A-6EDB89C627C9}"/>
    <cellStyle name="Output 3 5 3 12 2" xfId="8575" xr:uid="{F9752AE5-767E-4D63-A4EE-96CE5FABE5EF}"/>
    <cellStyle name="Output 3 5 3 12 2 2" xfId="16790" xr:uid="{04DB7FF9-6E6D-43E4-9416-FDB5F1D1198E}"/>
    <cellStyle name="Output 3 5 3 12 2 3" xfId="24654" xr:uid="{EC7E5DC9-83F6-48B5-9749-EEA5F581441C}"/>
    <cellStyle name="Output 3 5 3 12 2 4" xfId="32634" xr:uid="{3EC598B7-9F55-4CB5-AE14-580663896E7F}"/>
    <cellStyle name="Output 3 5 3 12 2 5" xfId="40461" xr:uid="{863021B8-5C52-4393-AD5B-2ED4041933A1}"/>
    <cellStyle name="Output 3 5 3 12 2 6" xfId="48414" xr:uid="{3137AD33-6E1D-4F54-93D7-68393EF86B3B}"/>
    <cellStyle name="Output 3 5 3 12 3" xfId="12802" xr:uid="{62BF0846-E53D-47B6-8AFF-BC9BA65BB1FF}"/>
    <cellStyle name="Output 3 5 3 12 4" xfId="20672" xr:uid="{61F54124-D102-4AA4-9068-B796C1F54459}"/>
    <cellStyle name="Output 3 5 3 12 5" xfId="28665" xr:uid="{9377A617-085C-4F0B-8696-505F5C552BC1}"/>
    <cellStyle name="Output 3 5 3 12 6" xfId="36502" xr:uid="{2656F280-727C-4C08-80EC-589214E5B990}"/>
    <cellStyle name="Output 3 5 3 12 7" xfId="44463" xr:uid="{8E8F7139-F1EE-45D1-9021-BA20D5E72368}"/>
    <cellStyle name="Output 3 5 3 13" xfId="5152" xr:uid="{E4B1F725-CE20-461E-85B2-B66D5C8464C2}"/>
    <cellStyle name="Output 3 5 3 13 2" xfId="13367" xr:uid="{C9C42ED2-7BF9-4049-BB81-5523906B4321}"/>
    <cellStyle name="Output 3 5 3 13 3" xfId="21231" xr:uid="{D72BB2D6-158E-46E3-92EA-8F967686696B}"/>
    <cellStyle name="Output 3 5 3 13 4" xfId="29211" xr:uid="{869D2438-3BDB-47F4-A714-2EB10D02CF20}"/>
    <cellStyle name="Output 3 5 3 13 5" xfId="37038" xr:uid="{97514FA2-8CDC-4F75-907E-D5BBB43E9BED}"/>
    <cellStyle name="Output 3 5 3 13 6" xfId="44991" xr:uid="{07EF9E15-AA1F-43F5-9FD4-6CF55777CE2F}"/>
    <cellStyle name="Output 3 5 3 14" xfId="9246" xr:uid="{C175B157-4380-488D-8FFB-975F9EA11BE8}"/>
    <cellStyle name="Output 3 5 3 15" xfId="17108" xr:uid="{DE9DDA31-1597-4025-8D80-FDFD78217F03}"/>
    <cellStyle name="Output 3 5 3 16" xfId="25125" xr:uid="{92AA6708-FC5E-4C17-B011-7E71BB296BC8}"/>
    <cellStyle name="Output 3 5 3 17" xfId="32938" xr:uid="{D052E058-EFF9-4B65-B04E-BCD082E3C5FA}"/>
    <cellStyle name="Output 3 5 3 18" xfId="40899" xr:uid="{E4F8D11A-E88D-4F1C-8BE4-41F33FA72DC2}"/>
    <cellStyle name="Output 3 5 3 2" xfId="1447" xr:uid="{EA5374F8-5B38-41EF-B3D7-984797B8FF3A}"/>
    <cellStyle name="Output 3 5 3 2 2" xfId="5554" xr:uid="{637AF0C4-456B-4B85-9CE7-99000ED486AD}"/>
    <cellStyle name="Output 3 5 3 2 2 2" xfId="13769" xr:uid="{48FFBB68-D735-4810-9C36-537D2E379AB8}"/>
    <cellStyle name="Output 3 5 3 2 2 3" xfId="21633" xr:uid="{E30FB62A-5303-4EC6-8782-ADD34FB79C02}"/>
    <cellStyle name="Output 3 5 3 2 2 4" xfId="29613" xr:uid="{8172CDD4-4E95-40F6-9BDE-5A6426AE00BA}"/>
    <cellStyle name="Output 3 5 3 2 2 5" xfId="37440" xr:uid="{D514176C-82D8-44F5-9C15-5301EF0681AC}"/>
    <cellStyle name="Output 3 5 3 2 2 6" xfId="45393" xr:uid="{D4472292-BE0B-4572-ACD3-A407B3BE55F3}"/>
    <cellStyle name="Output 3 5 3 2 3" xfId="9676" xr:uid="{4BCA47D9-A875-49CA-AFF9-A34B350275C2}"/>
    <cellStyle name="Output 3 5 3 2 4" xfId="17538" xr:uid="{36693D2A-3EF0-4971-B537-04E6620D0CE7}"/>
    <cellStyle name="Output 3 5 3 2 5" xfId="25549" xr:uid="{E35C5A6F-3EFE-448C-BC01-45456B39416D}"/>
    <cellStyle name="Output 3 5 3 2 6" xfId="33368" xr:uid="{5F9E13FB-7798-4E08-BB18-98D012ED644F}"/>
    <cellStyle name="Output 3 5 3 2 7" xfId="41329" xr:uid="{5C70DDD0-9DC9-4AC1-9B2E-4E51E030D261}"/>
    <cellStyle name="Output 3 5 3 3" xfId="1790" xr:uid="{1F900B4A-B679-4CD9-9FA3-DBF120BD201A}"/>
    <cellStyle name="Output 3 5 3 3 2" xfId="5873" xr:uid="{763186BD-C0E8-4DAB-A4FC-DF34936978E5}"/>
    <cellStyle name="Output 3 5 3 3 2 2" xfId="14088" xr:uid="{B65480A6-1EDE-4AB7-BE72-49ADA0A3BF05}"/>
    <cellStyle name="Output 3 5 3 3 2 3" xfId="21952" xr:uid="{F9E5945B-CB5C-4093-8F10-F5341FDF4FFC}"/>
    <cellStyle name="Output 3 5 3 3 2 4" xfId="29932" xr:uid="{E0EFD38D-C75F-4108-A860-8E68744395AB}"/>
    <cellStyle name="Output 3 5 3 3 2 5" xfId="37759" xr:uid="{1A3D1F59-82C5-4DA3-AE87-FA4AF5F958ED}"/>
    <cellStyle name="Output 3 5 3 3 2 6" xfId="45712" xr:uid="{EA9F4B0D-AD50-406F-A4DD-1B5FC6C573C7}"/>
    <cellStyle name="Output 3 5 3 3 3" xfId="10016" xr:uid="{D67CEABB-26AC-4172-A541-E02C2F786CDB}"/>
    <cellStyle name="Output 3 5 3 3 4" xfId="17881" xr:uid="{EC27059D-4B18-41F0-BE62-100B009AA88D}"/>
    <cellStyle name="Output 3 5 3 3 5" xfId="25888" xr:uid="{2267DAAA-7DC8-4A20-B347-08D58157A046}"/>
    <cellStyle name="Output 3 5 3 3 6" xfId="33711" xr:uid="{9BACC3D2-C286-4B1C-8F4A-63F298CBFD4E}"/>
    <cellStyle name="Output 3 5 3 3 7" xfId="41672" xr:uid="{DB3244A8-40FB-40ED-8AEF-CC1A9834ED6A}"/>
    <cellStyle name="Output 3 5 3 4" xfId="2124" xr:uid="{B392504E-ED21-4B2A-BF4F-F1B17FE78631}"/>
    <cellStyle name="Output 3 5 3 4 2" xfId="6198" xr:uid="{D26E36D8-347B-4046-B99A-54BC7EF36691}"/>
    <cellStyle name="Output 3 5 3 4 2 2" xfId="14413" xr:uid="{7C183A17-270C-4C04-9F62-7692CD46F584}"/>
    <cellStyle name="Output 3 5 3 4 2 3" xfId="22277" xr:uid="{F26B45AD-7169-4F13-8CBF-24660B89A7CE}"/>
    <cellStyle name="Output 3 5 3 4 2 4" xfId="30257" xr:uid="{45462DD8-02EE-49B0-9D6A-F353459E4967}"/>
    <cellStyle name="Output 3 5 3 4 2 5" xfId="38084" xr:uid="{0123A825-29BB-4D0D-B534-F4F231017797}"/>
    <cellStyle name="Output 3 5 3 4 2 6" xfId="46037" xr:uid="{354F73D3-5C12-4AB4-8BF3-E8E393900B5A}"/>
    <cellStyle name="Output 3 5 3 4 3" xfId="10350" xr:uid="{4C25819E-71D0-4DD4-992A-EE741A0578D0}"/>
    <cellStyle name="Output 3 5 3 4 4" xfId="18215" xr:uid="{B0206824-9A24-47B3-B8DA-1343DE277D5B}"/>
    <cellStyle name="Output 3 5 3 4 5" xfId="26222" xr:uid="{4926DC18-2E4D-451B-AECE-197F9A967F18}"/>
    <cellStyle name="Output 3 5 3 4 6" xfId="34045" xr:uid="{CCBF3A1A-58B8-431F-9211-254794742100}"/>
    <cellStyle name="Output 3 5 3 4 7" xfId="42006" xr:uid="{A0BCF1E5-408C-4EF6-B573-1731C23BCC2B}"/>
    <cellStyle name="Output 3 5 3 5" xfId="2444" xr:uid="{AD08AC64-C574-4E08-B6ED-A2B9F2CEF863}"/>
    <cellStyle name="Output 3 5 3 5 2" xfId="6504" xr:uid="{7589A634-F822-4BB1-9CED-C2DB2F3A1D15}"/>
    <cellStyle name="Output 3 5 3 5 2 2" xfId="14719" xr:uid="{5516F6F7-B8CB-4042-9C81-A2259E9CA774}"/>
    <cellStyle name="Output 3 5 3 5 2 3" xfId="22583" xr:uid="{A243F531-9351-4EFE-9A96-B09FC3F06F36}"/>
    <cellStyle name="Output 3 5 3 5 2 4" xfId="30563" xr:uid="{9023BD92-B2F6-45C1-BF13-02A9CBF3134F}"/>
    <cellStyle name="Output 3 5 3 5 2 5" xfId="38390" xr:uid="{24C05E18-114C-4F84-B71D-6D54A4F38E93}"/>
    <cellStyle name="Output 3 5 3 5 2 6" xfId="46343" xr:uid="{BC1A4B4E-B7F6-4971-8788-780E8E1D5356}"/>
    <cellStyle name="Output 3 5 3 5 3" xfId="10670" xr:uid="{291FFE52-37D3-4E65-9801-48A1E601C2F8}"/>
    <cellStyle name="Output 3 5 3 5 4" xfId="18535" xr:uid="{8882681A-FAC6-4995-9C8C-21008C90CE5A}"/>
    <cellStyle name="Output 3 5 3 5 5" xfId="26538" xr:uid="{CAC4EFB4-6B38-4B70-B5F4-51BC5B1E9D7F}"/>
    <cellStyle name="Output 3 5 3 5 6" xfId="34365" xr:uid="{2B998D61-1D64-457A-BA25-07096534DA26}"/>
    <cellStyle name="Output 3 5 3 5 7" xfId="42326" xr:uid="{1EE4C6CF-A254-4E3F-91E2-6910EBD772C2}"/>
    <cellStyle name="Output 3 5 3 6" xfId="2772" xr:uid="{09100F85-2D06-4887-BF3C-3BEBCC7CCC75}"/>
    <cellStyle name="Output 3 5 3 6 2" xfId="6822" xr:uid="{66A658A5-8478-4234-BF78-C5D37917631A}"/>
    <cellStyle name="Output 3 5 3 6 2 2" xfId="15037" xr:uid="{5FA71B86-CDC6-4B11-A858-2688D524FB63}"/>
    <cellStyle name="Output 3 5 3 6 2 3" xfId="22901" xr:uid="{ADCAF7FB-733E-4172-9951-2F0EAD24733B}"/>
    <cellStyle name="Output 3 5 3 6 2 4" xfId="30881" xr:uid="{1A48317C-D241-4F16-9F5A-8B17AC920F72}"/>
    <cellStyle name="Output 3 5 3 6 2 5" xfId="38708" xr:uid="{7BCBC873-DCC9-46E1-8E16-AE8216FE7B1C}"/>
    <cellStyle name="Output 3 5 3 6 2 6" xfId="46661" xr:uid="{90C5C446-F560-43D8-81C1-E0C0AB0123DF}"/>
    <cellStyle name="Output 3 5 3 6 3" xfId="10998" xr:uid="{83EA4F79-694D-4C00-AA5D-27107DE0CEC5}"/>
    <cellStyle name="Output 3 5 3 6 4" xfId="18863" xr:uid="{CB9CF89A-D235-465E-8789-4BC443777545}"/>
    <cellStyle name="Output 3 5 3 6 5" xfId="26866" xr:uid="{229F454F-ACBB-4558-9891-253676BB75C0}"/>
    <cellStyle name="Output 3 5 3 6 6" xfId="34693" xr:uid="{ED9ADDEE-E19C-43B8-8559-347BEFF55F62}"/>
    <cellStyle name="Output 3 5 3 6 7" xfId="42654" xr:uid="{5018752B-2729-4796-BC4C-239A26CA550B}"/>
    <cellStyle name="Output 3 5 3 7" xfId="3086" xr:uid="{3596A198-3484-4B91-8041-1AE4554AC7C9}"/>
    <cellStyle name="Output 3 5 3 7 2" xfId="7123" xr:uid="{2AD97EBB-3F12-400D-96FD-04BBB6D335DC}"/>
    <cellStyle name="Output 3 5 3 7 2 2" xfId="15338" xr:uid="{5B69529E-2554-4A73-8217-598A148A5B08}"/>
    <cellStyle name="Output 3 5 3 7 2 3" xfId="23202" xr:uid="{DE7D1818-27EA-4B80-8DB7-BC018FDFABC5}"/>
    <cellStyle name="Output 3 5 3 7 2 4" xfId="31182" xr:uid="{6C530A9C-C18E-40EB-A3E8-3E4E05B35684}"/>
    <cellStyle name="Output 3 5 3 7 2 5" xfId="39009" xr:uid="{096262D9-40FD-45C3-AD27-1F2D6FA07700}"/>
    <cellStyle name="Output 3 5 3 7 2 6" xfId="46962" xr:uid="{A7955405-21C5-4EF5-BC4F-9C145091B876}"/>
    <cellStyle name="Output 3 5 3 7 3" xfId="11310" xr:uid="{7CBA41D8-DDDA-45BD-9096-72F682BF5C0C}"/>
    <cellStyle name="Output 3 5 3 7 4" xfId="19177" xr:uid="{6C030057-8B1F-4E9F-8658-AC3F4C15318F}"/>
    <cellStyle name="Output 3 5 3 7 5" xfId="27177" xr:uid="{2EA3127C-355B-4B53-8A4A-364E02171C76}"/>
    <cellStyle name="Output 3 5 3 7 6" xfId="35007" xr:uid="{EE982EFE-BD86-4C04-BFAB-C44A34CE713A}"/>
    <cellStyle name="Output 3 5 3 7 7" xfId="42968" xr:uid="{D8B28E2E-2F47-4C99-8ACA-69AEF61EDAE2}"/>
    <cellStyle name="Output 3 5 3 8" xfId="3402" xr:uid="{A0741064-926B-49A2-A6E3-D3C2C24327FF}"/>
    <cellStyle name="Output 3 5 3 8 2" xfId="7430" xr:uid="{3C972732-B586-4439-BD4E-311BE1E4C340}"/>
    <cellStyle name="Output 3 5 3 8 2 2" xfId="15645" xr:uid="{399793DF-F52A-4ED3-B979-1F85C968C166}"/>
    <cellStyle name="Output 3 5 3 8 2 3" xfId="23509" xr:uid="{EA808D0B-918A-4E3B-ADA0-A3DFB2946329}"/>
    <cellStyle name="Output 3 5 3 8 2 4" xfId="31489" xr:uid="{898A379F-7649-4483-8BC2-E9DC10CFFA12}"/>
    <cellStyle name="Output 3 5 3 8 2 5" xfId="39316" xr:uid="{B6A3119D-BA1C-4618-B346-49E6883E4B81}"/>
    <cellStyle name="Output 3 5 3 8 2 6" xfId="47269" xr:uid="{AD566FA4-9C66-4132-8170-5BCAC0215037}"/>
    <cellStyle name="Output 3 5 3 8 3" xfId="11626" xr:uid="{45F253A3-D13B-44EC-BC3C-5E0D3971282F}"/>
    <cellStyle name="Output 3 5 3 8 4" xfId="19493" xr:uid="{83974F27-B54F-46D3-99D0-696A22B1B6D8}"/>
    <cellStyle name="Output 3 5 3 8 5" xfId="27493" xr:uid="{29BBFD8A-E6A3-4E00-BEC8-8ECDA4E1368D}"/>
    <cellStyle name="Output 3 5 3 8 6" xfId="35323" xr:uid="{A05404A1-2579-4487-B4B6-D2C9D1C0F70D}"/>
    <cellStyle name="Output 3 5 3 8 7" xfId="43284" xr:uid="{6F2A3739-36FD-49B8-9611-4D07486F32AB}"/>
    <cellStyle name="Output 3 5 3 9" xfId="3697" xr:uid="{F3E1F200-0D62-4ED7-8049-0BE24FEE12D1}"/>
    <cellStyle name="Output 3 5 3 9 2" xfId="7725" xr:uid="{B541C3EF-A55B-432A-A508-F9B96660FC2B}"/>
    <cellStyle name="Output 3 5 3 9 2 2" xfId="15940" xr:uid="{D2219EF3-C2EF-49D4-8198-1E6DE236DC9B}"/>
    <cellStyle name="Output 3 5 3 9 2 3" xfId="23804" xr:uid="{366625A8-EDCD-4706-908E-F420E5A00F94}"/>
    <cellStyle name="Output 3 5 3 9 2 4" xfId="31784" xr:uid="{0EB49986-3D66-4AC1-BE51-2453130EBB04}"/>
    <cellStyle name="Output 3 5 3 9 2 5" xfId="39611" xr:uid="{C0E851AD-A566-4153-A3FB-A42E61D0E4B1}"/>
    <cellStyle name="Output 3 5 3 9 2 6" xfId="47564" xr:uid="{CBE28F9E-72D6-406E-B9B9-3B01A2BDECD3}"/>
    <cellStyle name="Output 3 5 3 9 3" xfId="11921" xr:uid="{AE6828F4-27F1-453C-BB21-2EE063235A07}"/>
    <cellStyle name="Output 3 5 3 9 4" xfId="19788" xr:uid="{4C52CB77-4005-4ADA-A9D6-EDFA5549F75D}"/>
    <cellStyle name="Output 3 5 3 9 5" xfId="27788" xr:uid="{F9505060-C92E-4CC5-962F-790D9ACB6D92}"/>
    <cellStyle name="Output 3 5 3 9 6" xfId="35618" xr:uid="{B7480CA0-E70B-40DF-A210-863BE9698E54}"/>
    <cellStyle name="Output 3 5 3 9 7" xfId="43579" xr:uid="{9182361B-D4C7-4088-83A7-51F957FAA63F}"/>
    <cellStyle name="Output 3 5 4" xfId="1057" xr:uid="{32A60D64-A0EC-4ED4-8FBA-CC2453FD8946}"/>
    <cellStyle name="Output 3 5 4 10" xfId="4035" xr:uid="{795280AA-D2C3-4B7D-93E6-B55A54C5B1FD}"/>
    <cellStyle name="Output 3 5 4 10 2" xfId="8050" xr:uid="{A706CEA3-A564-43C9-9B61-1D16DB83D25A}"/>
    <cellStyle name="Output 3 5 4 10 2 2" xfId="16265" xr:uid="{7C4B3738-9508-46F1-99EE-99F58AB89183}"/>
    <cellStyle name="Output 3 5 4 10 2 3" xfId="24129" xr:uid="{D9A9EBD9-9FBF-41C8-81F4-95F17BC7B31A}"/>
    <cellStyle name="Output 3 5 4 10 2 4" xfId="32109" xr:uid="{918D9FA9-2471-4056-90BD-3419E63CA9FC}"/>
    <cellStyle name="Output 3 5 4 10 2 5" xfId="39936" xr:uid="{87293C6A-92E7-4CD4-8192-2B40CF433D9B}"/>
    <cellStyle name="Output 3 5 4 10 2 6" xfId="47889" xr:uid="{C71CAE68-7C47-447A-8898-C26E0EE53B91}"/>
    <cellStyle name="Output 3 5 4 10 3" xfId="12257" xr:uid="{0BBB30A7-E085-441C-A31C-DDFBE95A8C44}"/>
    <cellStyle name="Output 3 5 4 10 4" xfId="20126" xr:uid="{59ED928D-66C2-4888-8DEA-5540E5B6059A}"/>
    <cellStyle name="Output 3 5 4 10 5" xfId="28122" xr:uid="{4407B62A-CF0B-41DF-A074-0E45993B41F9}"/>
    <cellStyle name="Output 3 5 4 10 6" xfId="35956" xr:uid="{8D0F5256-CDDA-4047-9BCD-1166A87E9EE1}"/>
    <cellStyle name="Output 3 5 4 10 7" xfId="43917" xr:uid="{1867470A-37D0-49E1-8222-2019C89E1079}"/>
    <cellStyle name="Output 3 5 4 11" xfId="4330" xr:uid="{E5AA2D7B-056B-4C31-B311-A6BEA06008DD}"/>
    <cellStyle name="Output 3 5 4 11 2" xfId="8336" xr:uid="{8E63A996-CDF2-4022-8949-EE226D0BD6F4}"/>
    <cellStyle name="Output 3 5 4 11 2 2" xfId="16551" xr:uid="{92C673DC-FDF1-4346-8BB1-137D27EB51E1}"/>
    <cellStyle name="Output 3 5 4 11 2 3" xfId="24415" xr:uid="{89806DD0-316B-4D19-BCD8-579A3C65B543}"/>
    <cellStyle name="Output 3 5 4 11 2 4" xfId="32395" xr:uid="{87373358-0E15-4004-882A-C5BF26A2B7FE}"/>
    <cellStyle name="Output 3 5 4 11 2 5" xfId="40222" xr:uid="{0C1274AF-3B24-4A3A-B263-94F27CC95972}"/>
    <cellStyle name="Output 3 5 4 11 2 6" xfId="48175" xr:uid="{79E886B4-F894-4229-96D1-753A6294AD45}"/>
    <cellStyle name="Output 3 5 4 11 3" xfId="12552" xr:uid="{EF1AE6D0-C282-4628-A73B-BA6D19FEAA79}"/>
    <cellStyle name="Output 3 5 4 11 4" xfId="20421" xr:uid="{48BD2BF7-F819-493D-9CBC-D210B3F579AA}"/>
    <cellStyle name="Output 3 5 4 11 5" xfId="28416" xr:uid="{E01F8603-64AC-400E-9A19-BBAD4A4B8A4E}"/>
    <cellStyle name="Output 3 5 4 11 6" xfId="36251" xr:uid="{3DF12CE2-EDC2-4667-88C3-DDF697E075C5}"/>
    <cellStyle name="Output 3 5 4 11 7" xfId="44212" xr:uid="{BAB4A3F4-F7E5-455F-A084-0264F3B01F02}"/>
    <cellStyle name="Output 3 5 4 12" xfId="4621" xr:uid="{D5BD955A-A8F3-457A-8280-F87D3D0886B0}"/>
    <cellStyle name="Output 3 5 4 12 2" xfId="8615" xr:uid="{1C4C9B9A-D8F5-44B6-861B-48F76F6FD29E}"/>
    <cellStyle name="Output 3 5 4 12 2 2" xfId="16830" xr:uid="{5BDC7AE9-1E18-4BCC-A2E2-AD04368A9003}"/>
    <cellStyle name="Output 3 5 4 12 2 3" xfId="24694" xr:uid="{86ACC272-05A4-4774-9339-61D8AEBD737B}"/>
    <cellStyle name="Output 3 5 4 12 2 4" xfId="32674" xr:uid="{AC7DE80E-CBF4-4C30-9896-CC26A435D190}"/>
    <cellStyle name="Output 3 5 4 12 2 5" xfId="40501" xr:uid="{2927B21E-8D8F-4040-8315-E8AB9FA31267}"/>
    <cellStyle name="Output 3 5 4 12 2 6" xfId="48454" xr:uid="{61E439BE-485B-4435-8EC2-24512A949393}"/>
    <cellStyle name="Output 3 5 4 12 3" xfId="12842" xr:uid="{3FA11023-1FEA-4B4D-939A-C855B24ADF3F}"/>
    <cellStyle name="Output 3 5 4 12 4" xfId="20712" xr:uid="{A391E8BB-9B9E-45C4-9685-AF331DF698C5}"/>
    <cellStyle name="Output 3 5 4 12 5" xfId="28705" xr:uid="{46691B2C-DA93-489D-A93D-74912394FC2F}"/>
    <cellStyle name="Output 3 5 4 12 6" xfId="36542" xr:uid="{64115B5A-CF52-4479-9749-4DC4C6F83955}"/>
    <cellStyle name="Output 3 5 4 12 7" xfId="44503" xr:uid="{C92DDC73-E3ED-4EF9-9D0C-0BDC72E4B530}"/>
    <cellStyle name="Output 3 5 4 13" xfId="5192" xr:uid="{12F4D0B7-E956-4769-94DB-DEB9CB5B4F68}"/>
    <cellStyle name="Output 3 5 4 13 2" xfId="13407" xr:uid="{35DFB7FE-1968-418D-93BD-75012191377A}"/>
    <cellStyle name="Output 3 5 4 13 3" xfId="21271" xr:uid="{71C7EEF2-1427-4923-AAC0-3C12296E9DD0}"/>
    <cellStyle name="Output 3 5 4 13 4" xfId="29251" xr:uid="{6053F506-BB17-4F3A-ABD1-6CA496BF18CE}"/>
    <cellStyle name="Output 3 5 4 13 5" xfId="37078" xr:uid="{D4A54877-6BA5-4463-AF84-DF3DC6FECC2F}"/>
    <cellStyle name="Output 3 5 4 13 6" xfId="45031" xr:uid="{E3A5D7DE-29EA-462A-B6D0-3DDF47FA69EE}"/>
    <cellStyle name="Output 3 5 4 14" xfId="9286" xr:uid="{F8AA09F2-11BC-4174-8218-9E9CD345EAFD}"/>
    <cellStyle name="Output 3 5 4 15" xfId="17148" xr:uid="{D0552F8B-4567-4DA4-ABFC-38FFD43C0954}"/>
    <cellStyle name="Output 3 5 4 16" xfId="25165" xr:uid="{0B4BFB08-EC3A-492B-8643-4376EECC604C}"/>
    <cellStyle name="Output 3 5 4 17" xfId="32978" xr:uid="{C738B1AA-F934-4EEE-846F-74570CBE38F1}"/>
    <cellStyle name="Output 3 5 4 18" xfId="40939" xr:uid="{EE00341D-1CCF-4B1A-A6A7-D3EC61EBE26C}"/>
    <cellStyle name="Output 3 5 4 2" xfId="1487" xr:uid="{F0848BA5-CE43-419E-803F-3E204477ACB6}"/>
    <cellStyle name="Output 3 5 4 2 2" xfId="5594" xr:uid="{12178374-8990-4A2B-87AA-D71886897E8E}"/>
    <cellStyle name="Output 3 5 4 2 2 2" xfId="13809" xr:uid="{F65E8B3E-70D2-4A43-8AF2-49C34DDFD087}"/>
    <cellStyle name="Output 3 5 4 2 2 3" xfId="21673" xr:uid="{B50A1D54-62C3-47E6-B0BA-3028D3CE8EA9}"/>
    <cellStyle name="Output 3 5 4 2 2 4" xfId="29653" xr:uid="{7A28CC80-67BA-4723-AF88-8A260607C647}"/>
    <cellStyle name="Output 3 5 4 2 2 5" xfId="37480" xr:uid="{09FD0476-B8FF-48C6-BBD1-EB4D847EB254}"/>
    <cellStyle name="Output 3 5 4 2 2 6" xfId="45433" xr:uid="{3C163886-7B89-43A7-AB80-7803FD371504}"/>
    <cellStyle name="Output 3 5 4 2 3" xfId="9716" xr:uid="{75AB2FEA-FC0C-40C0-BCA3-87A15338B410}"/>
    <cellStyle name="Output 3 5 4 2 4" xfId="17578" xr:uid="{7598F6A1-BEE4-4038-B3DD-408A1AC72CEB}"/>
    <cellStyle name="Output 3 5 4 2 5" xfId="25589" xr:uid="{54FC8693-3AD5-48CC-8C9A-A427944A8392}"/>
    <cellStyle name="Output 3 5 4 2 6" xfId="33408" xr:uid="{2FD40285-B132-4BB4-9155-8CDFED905CB0}"/>
    <cellStyle name="Output 3 5 4 2 7" xfId="41369" xr:uid="{A2C2A37A-F606-403C-94CF-5859C38E5F9C}"/>
    <cellStyle name="Output 3 5 4 3" xfId="1830" xr:uid="{090C6DBD-615C-416E-A92C-2B5F40B1274E}"/>
    <cellStyle name="Output 3 5 4 3 2" xfId="5913" xr:uid="{6441AE8F-F2D2-4B15-9CEF-43493C4B25F3}"/>
    <cellStyle name="Output 3 5 4 3 2 2" xfId="14128" xr:uid="{4BAAEAE3-E320-44A2-98C3-E2105FA304B7}"/>
    <cellStyle name="Output 3 5 4 3 2 3" xfId="21992" xr:uid="{DB421862-4A98-4B76-A0B7-84F33A950A63}"/>
    <cellStyle name="Output 3 5 4 3 2 4" xfId="29972" xr:uid="{C7842326-A5C4-4778-8B82-C8E8349221FE}"/>
    <cellStyle name="Output 3 5 4 3 2 5" xfId="37799" xr:uid="{2CB459EF-9C49-48C9-85B1-0C61B4A9ABD3}"/>
    <cellStyle name="Output 3 5 4 3 2 6" xfId="45752" xr:uid="{5658F4DD-4703-4085-8B51-CDF6A762CE1E}"/>
    <cellStyle name="Output 3 5 4 3 3" xfId="10056" xr:uid="{A462D82A-01BC-4912-BA2E-4363EC4D4E17}"/>
    <cellStyle name="Output 3 5 4 3 4" xfId="17921" xr:uid="{ADD74C02-C435-4C5E-BDA1-20CB02813A70}"/>
    <cellStyle name="Output 3 5 4 3 5" xfId="25928" xr:uid="{4CCBB7E0-7DD4-4EA6-8F09-FD1D859CD789}"/>
    <cellStyle name="Output 3 5 4 3 6" xfId="33751" xr:uid="{171B01FE-1FA1-48AB-861E-959D596AE03B}"/>
    <cellStyle name="Output 3 5 4 3 7" xfId="41712" xr:uid="{D2F72D91-D9F3-41F6-80F7-BBB081792A40}"/>
    <cellStyle name="Output 3 5 4 4" xfId="2164" xr:uid="{D777BE51-03F2-4C3A-B62F-B4E95E1EF3D8}"/>
    <cellStyle name="Output 3 5 4 4 2" xfId="6238" xr:uid="{016B9F96-D47F-484B-B086-E78B7236FADB}"/>
    <cellStyle name="Output 3 5 4 4 2 2" xfId="14453" xr:uid="{C5A314B1-363A-43A2-B087-9092828D6337}"/>
    <cellStyle name="Output 3 5 4 4 2 3" xfId="22317" xr:uid="{4F8C5450-3D93-4079-8980-279D85965E45}"/>
    <cellStyle name="Output 3 5 4 4 2 4" xfId="30297" xr:uid="{7DDC33E2-6AA5-4BC1-8DDC-0164CDEEB90C}"/>
    <cellStyle name="Output 3 5 4 4 2 5" xfId="38124" xr:uid="{B3677628-9BDC-452E-AA14-2ECEC92004D5}"/>
    <cellStyle name="Output 3 5 4 4 2 6" xfId="46077" xr:uid="{3B22E2F5-B4D1-4109-A139-726D6DA51AC1}"/>
    <cellStyle name="Output 3 5 4 4 3" xfId="10390" xr:uid="{00DB0DE7-1A25-4BC8-B34B-4E184719A4E4}"/>
    <cellStyle name="Output 3 5 4 4 4" xfId="18255" xr:uid="{D33381F5-A78E-47CC-AB4B-E0A6B905FB81}"/>
    <cellStyle name="Output 3 5 4 4 5" xfId="26262" xr:uid="{40F3FB61-F2CE-4C80-8417-BDDB6B52B5AD}"/>
    <cellStyle name="Output 3 5 4 4 6" xfId="34085" xr:uid="{571E00FC-ED5D-4FE2-AC40-FF69D4974683}"/>
    <cellStyle name="Output 3 5 4 4 7" xfId="42046" xr:uid="{EA0DABE1-6CB5-44AC-97FA-E6BEFDEAEEB4}"/>
    <cellStyle name="Output 3 5 4 5" xfId="2484" xr:uid="{0F0BBF1C-AC49-4332-878C-30CADD8442FE}"/>
    <cellStyle name="Output 3 5 4 5 2" xfId="6544" xr:uid="{EC7D9E00-4D29-457A-904C-17E8286CDF54}"/>
    <cellStyle name="Output 3 5 4 5 2 2" xfId="14759" xr:uid="{DD83F861-D9BA-4721-99B6-8931CDD81F95}"/>
    <cellStyle name="Output 3 5 4 5 2 3" xfId="22623" xr:uid="{555835F3-F74B-48DD-A031-BDA905328546}"/>
    <cellStyle name="Output 3 5 4 5 2 4" xfId="30603" xr:uid="{7B32D0E4-10BC-49CB-A2C9-3CF54AF8A5EF}"/>
    <cellStyle name="Output 3 5 4 5 2 5" xfId="38430" xr:uid="{7183F3BB-8BFA-4321-A26A-711C0CC293BE}"/>
    <cellStyle name="Output 3 5 4 5 2 6" xfId="46383" xr:uid="{F46E324F-BF34-4772-959E-7E0C30520066}"/>
    <cellStyle name="Output 3 5 4 5 3" xfId="10710" xr:uid="{431801D2-ECBA-4FCA-9F3F-FECD6FBA1377}"/>
    <cellStyle name="Output 3 5 4 5 4" xfId="18575" xr:uid="{715E0CBC-513C-400A-9317-3B408613C96E}"/>
    <cellStyle name="Output 3 5 4 5 5" xfId="26578" xr:uid="{1305F3FF-2553-43D3-91D8-CC2530212E72}"/>
    <cellStyle name="Output 3 5 4 5 6" xfId="34405" xr:uid="{BC5B1957-78BF-4F03-97D4-8901FBE7CDF3}"/>
    <cellStyle name="Output 3 5 4 5 7" xfId="42366" xr:uid="{14A5C924-6E71-4FB3-999F-D9C0FB3BF087}"/>
    <cellStyle name="Output 3 5 4 6" xfId="2812" xr:uid="{ED1CE520-915B-4348-BAD2-F91DAF8068F9}"/>
    <cellStyle name="Output 3 5 4 6 2" xfId="6862" xr:uid="{FC69CAF1-1014-4B2B-B84C-63AC230DCEC9}"/>
    <cellStyle name="Output 3 5 4 6 2 2" xfId="15077" xr:uid="{4F42E1FC-D627-4FDD-93EB-A8C5928AABF1}"/>
    <cellStyle name="Output 3 5 4 6 2 3" xfId="22941" xr:uid="{57380D98-0FC0-4EA1-A058-97AEB4A6F281}"/>
    <cellStyle name="Output 3 5 4 6 2 4" xfId="30921" xr:uid="{9C674580-3AD4-4594-A715-9B4AF512B935}"/>
    <cellStyle name="Output 3 5 4 6 2 5" xfId="38748" xr:uid="{88AD0478-A163-40E2-A069-908DADFC2037}"/>
    <cellStyle name="Output 3 5 4 6 2 6" xfId="46701" xr:uid="{B61F7868-9B0D-4A49-99AA-733162320419}"/>
    <cellStyle name="Output 3 5 4 6 3" xfId="11038" xr:uid="{0CD78FCB-B487-4E09-8130-1ADB7C63969F}"/>
    <cellStyle name="Output 3 5 4 6 4" xfId="18903" xr:uid="{09229F50-8481-4D26-B2B6-22C1DB4F4EDA}"/>
    <cellStyle name="Output 3 5 4 6 5" xfId="26906" xr:uid="{DB9FF0AA-3279-4F16-969B-20454F64050F}"/>
    <cellStyle name="Output 3 5 4 6 6" xfId="34733" xr:uid="{909E68BC-A657-4FAA-91DD-27658D1529BE}"/>
    <cellStyle name="Output 3 5 4 6 7" xfId="42694" xr:uid="{D2888222-6D62-43C1-9EFA-F133BD61A126}"/>
    <cellStyle name="Output 3 5 4 7" xfId="3126" xr:uid="{F260B9BE-D9DB-4389-82C3-0F49922BC0D2}"/>
    <cellStyle name="Output 3 5 4 7 2" xfId="7163" xr:uid="{AABD3FB7-0EA1-481C-B13D-6E144A0F2B86}"/>
    <cellStyle name="Output 3 5 4 7 2 2" xfId="15378" xr:uid="{CF91E373-2EA6-430F-8DA8-BEB35AE51A65}"/>
    <cellStyle name="Output 3 5 4 7 2 3" xfId="23242" xr:uid="{07226B1E-C475-46B9-9924-ECCBE4E14976}"/>
    <cellStyle name="Output 3 5 4 7 2 4" xfId="31222" xr:uid="{CE13052C-EFA9-4A06-98A1-474E39AD56AD}"/>
    <cellStyle name="Output 3 5 4 7 2 5" xfId="39049" xr:uid="{EC2BABDA-446A-4203-88AA-42A31977343E}"/>
    <cellStyle name="Output 3 5 4 7 2 6" xfId="47002" xr:uid="{96243266-28B4-49F4-B5C1-03360377DF5F}"/>
    <cellStyle name="Output 3 5 4 7 3" xfId="11350" xr:uid="{DCB11029-AF8B-454B-B5D2-4A91F62EB69E}"/>
    <cellStyle name="Output 3 5 4 7 4" xfId="19217" xr:uid="{6001F229-EA60-4BED-A46E-C1B5A3B51E4F}"/>
    <cellStyle name="Output 3 5 4 7 5" xfId="27217" xr:uid="{EBDFD739-B39F-403C-9782-D6DA9AD362DE}"/>
    <cellStyle name="Output 3 5 4 7 6" xfId="35047" xr:uid="{C1E91B36-825D-4ABF-AB25-68DE0578BCD1}"/>
    <cellStyle name="Output 3 5 4 7 7" xfId="43008" xr:uid="{DC800B6C-A350-45B4-991A-E1CF1D06FE27}"/>
    <cellStyle name="Output 3 5 4 8" xfId="3442" xr:uid="{33D7E4FB-A486-41E8-AB17-34DCECF40F1A}"/>
    <cellStyle name="Output 3 5 4 8 2" xfId="7470" xr:uid="{5008CCB4-D4A6-4A2C-8764-B1225F06D81F}"/>
    <cellStyle name="Output 3 5 4 8 2 2" xfId="15685" xr:uid="{D07C08F5-EB8E-4212-93C8-5AFCDE1D159A}"/>
    <cellStyle name="Output 3 5 4 8 2 3" xfId="23549" xr:uid="{F51AE39E-0F4D-4846-8FA7-D0B823377C7B}"/>
    <cellStyle name="Output 3 5 4 8 2 4" xfId="31529" xr:uid="{DC8D9606-FE36-4FC1-B151-9612144847BC}"/>
    <cellStyle name="Output 3 5 4 8 2 5" xfId="39356" xr:uid="{577AD919-B86C-42EA-B828-2E2F6628863C}"/>
    <cellStyle name="Output 3 5 4 8 2 6" xfId="47309" xr:uid="{A39382CC-FF03-4F12-AFB3-917A4AC04C3A}"/>
    <cellStyle name="Output 3 5 4 8 3" xfId="11666" xr:uid="{DD157142-4951-40A8-9CE0-032AC42053AA}"/>
    <cellStyle name="Output 3 5 4 8 4" xfId="19533" xr:uid="{703A213B-8EE9-4BD5-BE94-67DF87B37308}"/>
    <cellStyle name="Output 3 5 4 8 5" xfId="27533" xr:uid="{D3964936-5DA7-4CC2-8BEB-9F9FC358DCD5}"/>
    <cellStyle name="Output 3 5 4 8 6" xfId="35363" xr:uid="{C2310992-D8F4-4154-943B-EBB2A1C56E67}"/>
    <cellStyle name="Output 3 5 4 8 7" xfId="43324" xr:uid="{9C97A487-36C4-474B-BAE1-997DE18FA756}"/>
    <cellStyle name="Output 3 5 4 9" xfId="3737" xr:uid="{003DDC03-A475-44BE-BC81-F8F6901B45DE}"/>
    <cellStyle name="Output 3 5 4 9 2" xfId="7765" xr:uid="{9B239B62-B72C-45B7-952B-4F0100B167FC}"/>
    <cellStyle name="Output 3 5 4 9 2 2" xfId="15980" xr:uid="{5067C9FC-2065-427A-926E-AF15A346833E}"/>
    <cellStyle name="Output 3 5 4 9 2 3" xfId="23844" xr:uid="{72B4035D-06C6-4064-986F-2C2546857584}"/>
    <cellStyle name="Output 3 5 4 9 2 4" xfId="31824" xr:uid="{51B1972D-AC7E-450F-A612-75AA6850B349}"/>
    <cellStyle name="Output 3 5 4 9 2 5" xfId="39651" xr:uid="{A8DB7058-F6A6-4D65-9E93-350235838728}"/>
    <cellStyle name="Output 3 5 4 9 2 6" xfId="47604" xr:uid="{719808C4-C710-44AA-8AF6-B89DA4D9F62B}"/>
    <cellStyle name="Output 3 5 4 9 3" xfId="11961" xr:uid="{C5435595-B384-4563-A43D-6267C3E539DB}"/>
    <cellStyle name="Output 3 5 4 9 4" xfId="19828" xr:uid="{A30C7DF5-6D03-47AB-B68C-6F7CBB4B5744}"/>
    <cellStyle name="Output 3 5 4 9 5" xfId="27828" xr:uid="{8C8BA9D1-FCE2-4FDF-AE97-C2F015BFE2F0}"/>
    <cellStyle name="Output 3 5 4 9 6" xfId="35658" xr:uid="{FC0554A4-FA02-4B26-BDBD-A3FE633D162A}"/>
    <cellStyle name="Output 3 5 4 9 7" xfId="43619" xr:uid="{FD833E44-50DE-42ED-851A-F19736AE3C6B}"/>
    <cellStyle name="Output 3 5 5" xfId="1100" xr:uid="{4E4865BE-48FA-4329-9E72-8DB7B0AC190F}"/>
    <cellStyle name="Output 3 5 5 10" xfId="4078" xr:uid="{6D256BC2-BBE8-4E3A-8012-167321124170}"/>
    <cellStyle name="Output 3 5 5 10 2" xfId="8089" xr:uid="{8D70264A-842E-4CD9-B6B4-4FFD8F696021}"/>
    <cellStyle name="Output 3 5 5 10 2 2" xfId="16304" xr:uid="{DFA9ADDC-19D1-4802-A517-2A385FB99956}"/>
    <cellStyle name="Output 3 5 5 10 2 3" xfId="24168" xr:uid="{1C291DDC-6B23-4D2B-96F5-416932EA8FD7}"/>
    <cellStyle name="Output 3 5 5 10 2 4" xfId="32148" xr:uid="{A4EA94C3-D75C-4547-B49F-C35391C61C1C}"/>
    <cellStyle name="Output 3 5 5 10 2 5" xfId="39975" xr:uid="{4DC12131-4467-4B90-ACC3-403DD0571DFF}"/>
    <cellStyle name="Output 3 5 5 10 2 6" xfId="47928" xr:uid="{A7FE331D-6EA6-4963-98CF-8901B8C195CF}"/>
    <cellStyle name="Output 3 5 5 10 3" xfId="12300" xr:uid="{161A0EF3-64A8-49C7-BA44-599D4AD07473}"/>
    <cellStyle name="Output 3 5 5 10 4" xfId="20169" xr:uid="{B5DEE296-9261-4DB6-879A-F7D581E51401}"/>
    <cellStyle name="Output 3 5 5 10 5" xfId="28165" xr:uid="{E6D6E83F-B139-45D5-BAD1-D520399ACCCE}"/>
    <cellStyle name="Output 3 5 5 10 6" xfId="35999" xr:uid="{000FA505-D092-49C8-9499-02818982461E}"/>
    <cellStyle name="Output 3 5 5 10 7" xfId="43960" xr:uid="{F2D67D33-75A7-481D-8BF9-1B443267E20E}"/>
    <cellStyle name="Output 3 5 5 11" xfId="4369" xr:uid="{CBDC5092-3FF1-4010-B85D-9439B02ED892}"/>
    <cellStyle name="Output 3 5 5 11 2" xfId="8375" xr:uid="{294425BE-CCEC-4A86-882C-725834A78055}"/>
    <cellStyle name="Output 3 5 5 11 2 2" xfId="16590" xr:uid="{536DA879-DEEE-49B6-B809-EBE6FD22D693}"/>
    <cellStyle name="Output 3 5 5 11 2 3" xfId="24454" xr:uid="{26C1DBB5-B7FD-4D99-8161-C0B55685A3CF}"/>
    <cellStyle name="Output 3 5 5 11 2 4" xfId="32434" xr:uid="{3F295F54-21A1-4F0E-B2C7-D3ED1460DA3B}"/>
    <cellStyle name="Output 3 5 5 11 2 5" xfId="40261" xr:uid="{FCB66C56-0B91-46E7-B1F9-76B5B16C3463}"/>
    <cellStyle name="Output 3 5 5 11 2 6" xfId="48214" xr:uid="{C395C679-0B64-4FFB-9823-873BB7D6F380}"/>
    <cellStyle name="Output 3 5 5 11 3" xfId="12591" xr:uid="{09E40303-A8CC-4FA1-809D-0AB7730F06A6}"/>
    <cellStyle name="Output 3 5 5 11 4" xfId="20460" xr:uid="{E22999DD-A8B4-4064-A5C8-6AB5F24F61B6}"/>
    <cellStyle name="Output 3 5 5 11 5" xfId="28455" xr:uid="{568B7912-DBC8-455B-8003-E20648B39717}"/>
    <cellStyle name="Output 3 5 5 11 6" xfId="36290" xr:uid="{D60D1BD1-EEC2-4346-AD84-0FF28464A8E6}"/>
    <cellStyle name="Output 3 5 5 11 7" xfId="44251" xr:uid="{8110965D-8625-4B8B-B9EE-AE3D12D7523B}"/>
    <cellStyle name="Output 3 5 5 12" xfId="4664" xr:uid="{755F6281-5130-4E74-B90E-1AC51C373B71}"/>
    <cellStyle name="Output 3 5 5 12 2" xfId="8654" xr:uid="{3A047F41-05B2-4AAC-AA75-37DF03FF8272}"/>
    <cellStyle name="Output 3 5 5 12 2 2" xfId="16869" xr:uid="{E0B42106-D2A1-4F2B-997A-AF3643F545F2}"/>
    <cellStyle name="Output 3 5 5 12 2 3" xfId="24733" xr:uid="{18810F97-2B04-4CE2-90A2-DA874C7C7872}"/>
    <cellStyle name="Output 3 5 5 12 2 4" xfId="32713" xr:uid="{24F3D6B1-F323-44AF-9E37-CD8683263938}"/>
    <cellStyle name="Output 3 5 5 12 2 5" xfId="40540" xr:uid="{4875D65F-7A30-4B68-8008-499EEE16D727}"/>
    <cellStyle name="Output 3 5 5 12 2 6" xfId="48493" xr:uid="{DB5E920B-74E7-463F-AD80-27793C413A3A}"/>
    <cellStyle name="Output 3 5 5 12 3" xfId="12885" xr:uid="{28C91B85-EAC9-4673-8A86-713BB3AA3FE2}"/>
    <cellStyle name="Output 3 5 5 12 4" xfId="20755" xr:uid="{DB894340-FE93-4532-82A2-3F5224619262}"/>
    <cellStyle name="Output 3 5 5 12 5" xfId="28748" xr:uid="{01623C28-FE5B-45F9-936E-2736759B7016}"/>
    <cellStyle name="Output 3 5 5 12 6" xfId="36585" xr:uid="{8E0C01D4-56F5-4C61-A50C-28B23E6F58A3}"/>
    <cellStyle name="Output 3 5 5 12 7" xfId="44546" xr:uid="{685E7DED-60EA-468A-997A-2F41D6D2AAB0}"/>
    <cellStyle name="Output 3 5 5 13" xfId="5231" xr:uid="{6BFBEB1F-B1CF-470A-A06F-4EA492CE5F48}"/>
    <cellStyle name="Output 3 5 5 13 2" xfId="13446" xr:uid="{DDCB45CA-7F69-43EF-B85F-E8E431CAC5AE}"/>
    <cellStyle name="Output 3 5 5 13 3" xfId="21310" xr:uid="{C9ACD26C-74A8-4A7F-B87B-7662492C1546}"/>
    <cellStyle name="Output 3 5 5 13 4" xfId="29290" xr:uid="{AF303589-696B-4913-AD55-EED50FDF5AE8}"/>
    <cellStyle name="Output 3 5 5 13 5" xfId="37117" xr:uid="{21DD81F6-25B5-44ED-8C3A-2FCCD8801DBF}"/>
    <cellStyle name="Output 3 5 5 13 6" xfId="45070" xr:uid="{97364AF8-8F3A-4A0A-B065-57A240056D14}"/>
    <cellStyle name="Output 3 5 5 14" xfId="9329" xr:uid="{DCAF8148-5D7A-46DC-8F75-C0C1E0F2E5F0}"/>
    <cellStyle name="Output 3 5 5 15" xfId="17191" xr:uid="{843361CA-61A9-4CF1-B259-1B26CBAE1A60}"/>
    <cellStyle name="Output 3 5 5 16" xfId="25207" xr:uid="{BC17F33B-B50F-4F97-98D7-F519F1DC2456}"/>
    <cellStyle name="Output 3 5 5 17" xfId="33021" xr:uid="{82AB3126-B00C-45EC-9B55-5F427510B4E4}"/>
    <cellStyle name="Output 3 5 5 18" xfId="40982" xr:uid="{0C8F7056-F75A-48AC-B705-696C0E68D29C}"/>
    <cellStyle name="Output 3 5 5 2" xfId="1530" xr:uid="{24EB1F03-1293-4B22-BA69-9CB2BDCF4E6B}"/>
    <cellStyle name="Output 3 5 5 2 2" xfId="5633" xr:uid="{C500AAC0-A1A3-419D-8E39-09C6AC09C99B}"/>
    <cellStyle name="Output 3 5 5 2 2 2" xfId="13848" xr:uid="{8F2DB571-796A-46A6-8AB7-C706286C4A93}"/>
    <cellStyle name="Output 3 5 5 2 2 3" xfId="21712" xr:uid="{BC4FC7C4-D530-4DC1-AC02-165E870DACFA}"/>
    <cellStyle name="Output 3 5 5 2 2 4" xfId="29692" xr:uid="{B2F8F300-61B7-40A3-AB90-261FB9EBD412}"/>
    <cellStyle name="Output 3 5 5 2 2 5" xfId="37519" xr:uid="{97DFF975-292F-4925-9127-E6B32128B2C4}"/>
    <cellStyle name="Output 3 5 5 2 2 6" xfId="45472" xr:uid="{D7217E2F-547E-473C-A30A-0963433ADBD9}"/>
    <cellStyle name="Output 3 5 5 2 3" xfId="9758" xr:uid="{99627DD9-38C4-48A9-AA86-C6007F7DC054}"/>
    <cellStyle name="Output 3 5 5 2 4" xfId="17621" xr:uid="{B3F428E9-B154-4F99-BDC2-4FC56A7ABBB9}"/>
    <cellStyle name="Output 3 5 5 2 5" xfId="25632" xr:uid="{92A14583-ED18-4780-A3E6-205863C3995A}"/>
    <cellStyle name="Output 3 5 5 2 6" xfId="33451" xr:uid="{920C5821-BF89-4B00-B851-A5B15F1B9301}"/>
    <cellStyle name="Output 3 5 5 2 7" xfId="41412" xr:uid="{5D65D75F-E36A-4A61-B3AA-9B6E334132EE}"/>
    <cellStyle name="Output 3 5 5 3" xfId="1873" xr:uid="{D935D38F-64B9-4BBA-A9BA-8C995A968BA3}"/>
    <cellStyle name="Output 3 5 5 3 2" xfId="5952" xr:uid="{7470D808-5351-4FD0-A7AD-827B195294E9}"/>
    <cellStyle name="Output 3 5 5 3 2 2" xfId="14167" xr:uid="{BBBD24DF-C351-4E01-AA34-F73A4F0D947A}"/>
    <cellStyle name="Output 3 5 5 3 2 3" xfId="22031" xr:uid="{DC48CAE5-F6B2-4DD1-B04E-C5704913BE14}"/>
    <cellStyle name="Output 3 5 5 3 2 4" xfId="30011" xr:uid="{B28288DD-9C0D-4089-9912-9630AB37C341}"/>
    <cellStyle name="Output 3 5 5 3 2 5" xfId="37838" xr:uid="{8BA30CA8-3048-40BA-AACB-4A363C512F71}"/>
    <cellStyle name="Output 3 5 5 3 2 6" xfId="45791" xr:uid="{3028E896-15F4-40E9-BF31-594650CADAA1}"/>
    <cellStyle name="Output 3 5 5 3 3" xfId="10099" xr:uid="{DEDECCED-2387-4733-A1AE-35720A221FC8}"/>
    <cellStyle name="Output 3 5 5 3 4" xfId="17964" xr:uid="{EF1F0D41-1043-445A-825E-F691E9434079}"/>
    <cellStyle name="Output 3 5 5 3 5" xfId="25971" xr:uid="{233D05BB-E045-42CE-BBA6-C4565DA7D07D}"/>
    <cellStyle name="Output 3 5 5 3 6" xfId="33794" xr:uid="{D09176A7-D5AC-401B-A671-E00B46595B2E}"/>
    <cellStyle name="Output 3 5 5 3 7" xfId="41755" xr:uid="{0A71A919-D2BE-43E7-9F06-592F6BA1C9FA}"/>
    <cellStyle name="Output 3 5 5 4" xfId="2207" xr:uid="{5E4035F0-4CDE-4067-A76C-CC8987004664}"/>
    <cellStyle name="Output 3 5 5 4 2" xfId="6281" xr:uid="{3BEA4AE4-6BDF-4361-BB67-3F41D407ED7C}"/>
    <cellStyle name="Output 3 5 5 4 2 2" xfId="14496" xr:uid="{0DDCD132-2AE1-4C90-88D4-E932D8A8F987}"/>
    <cellStyle name="Output 3 5 5 4 2 3" xfId="22360" xr:uid="{258B14BE-747D-4675-9CC9-BF1F31BA43F0}"/>
    <cellStyle name="Output 3 5 5 4 2 4" xfId="30340" xr:uid="{AF925E63-D783-40CA-86FD-77D43B9B746B}"/>
    <cellStyle name="Output 3 5 5 4 2 5" xfId="38167" xr:uid="{C1793AE8-D7E6-4EE9-896E-A3FC89CAD23F}"/>
    <cellStyle name="Output 3 5 5 4 2 6" xfId="46120" xr:uid="{CB90FCD5-C679-4B6C-943E-DF038809CFE3}"/>
    <cellStyle name="Output 3 5 5 4 3" xfId="10433" xr:uid="{CDE557DF-2429-4DED-9E69-09D06A939004}"/>
    <cellStyle name="Output 3 5 5 4 4" xfId="18298" xr:uid="{0ADBD72A-AAEF-424D-8926-830FB6F6241C}"/>
    <cellStyle name="Output 3 5 5 4 5" xfId="26305" xr:uid="{CE2FD67F-A135-45F2-9E00-0836405D9E24}"/>
    <cellStyle name="Output 3 5 5 4 6" xfId="34128" xr:uid="{7BE43BDE-45BA-4148-94B0-70C60A9F7EF2}"/>
    <cellStyle name="Output 3 5 5 4 7" xfId="42089" xr:uid="{EE04D038-D62B-482E-8325-664AC18761C1}"/>
    <cellStyle name="Output 3 5 5 5" xfId="2527" xr:uid="{8377C400-F8CA-47CC-B4EA-2D0600A6A5BB}"/>
    <cellStyle name="Output 3 5 5 5 2" xfId="6583" xr:uid="{AB518947-A60B-45F0-AE5D-5C8E323BAA8E}"/>
    <cellStyle name="Output 3 5 5 5 2 2" xfId="14798" xr:uid="{1EF22750-8EA5-482C-B65A-E25EF3CFA998}"/>
    <cellStyle name="Output 3 5 5 5 2 3" xfId="22662" xr:uid="{F632C85E-593D-4611-A6D0-7DA52D8BBCA6}"/>
    <cellStyle name="Output 3 5 5 5 2 4" xfId="30642" xr:uid="{C1909DC2-04A2-4425-97D5-55D9D8BFAF8B}"/>
    <cellStyle name="Output 3 5 5 5 2 5" xfId="38469" xr:uid="{F1E7F1CB-4115-42F5-9482-FDC996DA2BA0}"/>
    <cellStyle name="Output 3 5 5 5 2 6" xfId="46422" xr:uid="{41473640-D0BD-46BA-8D32-C64000C207BA}"/>
    <cellStyle name="Output 3 5 5 5 3" xfId="10753" xr:uid="{88F50FD5-D7F5-4D93-96A9-75E915D66373}"/>
    <cellStyle name="Output 3 5 5 5 4" xfId="18618" xr:uid="{9164284A-CE11-4F43-909B-A4D0017AA8C1}"/>
    <cellStyle name="Output 3 5 5 5 5" xfId="26621" xr:uid="{D55E5C69-6FD4-4689-A999-EB135845663B}"/>
    <cellStyle name="Output 3 5 5 5 6" xfId="34448" xr:uid="{895E5F3E-BCA8-4E68-A38E-19608894A468}"/>
    <cellStyle name="Output 3 5 5 5 7" xfId="42409" xr:uid="{09AF5E78-84D8-44B6-87CC-113A5E20ED1E}"/>
    <cellStyle name="Output 3 5 5 6" xfId="2853" xr:uid="{9A284E07-7FD0-4F3F-B16D-879C26689C16}"/>
    <cellStyle name="Output 3 5 5 6 2" xfId="6903" xr:uid="{FF5EEB48-9444-4E43-9C89-C93B8E36DA9A}"/>
    <cellStyle name="Output 3 5 5 6 2 2" xfId="15118" xr:uid="{CFA1607E-96DB-4E18-90F7-3CC48BA415D1}"/>
    <cellStyle name="Output 3 5 5 6 2 3" xfId="22982" xr:uid="{882E63E2-0493-4905-AC45-22991C798DC7}"/>
    <cellStyle name="Output 3 5 5 6 2 4" xfId="30962" xr:uid="{7EBBE92E-566F-4AB9-86D0-4931F424C431}"/>
    <cellStyle name="Output 3 5 5 6 2 5" xfId="38789" xr:uid="{CDA0AFBB-79FB-434A-B9C8-BF869BA3E904}"/>
    <cellStyle name="Output 3 5 5 6 2 6" xfId="46742" xr:uid="{63B9D4E7-0B69-4E39-8613-19554781D39E}"/>
    <cellStyle name="Output 3 5 5 6 3" xfId="11079" xr:uid="{EF78EFBF-5A6B-46FD-AC29-BA0C9157815D}"/>
    <cellStyle name="Output 3 5 5 6 4" xfId="18944" xr:uid="{C503AC0A-3B46-4050-BED7-B8269ED3E238}"/>
    <cellStyle name="Output 3 5 5 6 5" xfId="26947" xr:uid="{26EDAA96-F1BA-4431-BA69-CAF1AA9112B1}"/>
    <cellStyle name="Output 3 5 5 6 6" xfId="34774" xr:uid="{513CFA0F-C1C1-4D5C-BCF3-C3E350A6FFCE}"/>
    <cellStyle name="Output 3 5 5 6 7" xfId="42735" xr:uid="{FB9BD0C0-993D-4618-A50B-75B999647D0C}"/>
    <cellStyle name="Output 3 5 5 7" xfId="3169" xr:uid="{AE407593-CB09-4831-B1EA-8DD635EF28C9}"/>
    <cellStyle name="Output 3 5 5 7 2" xfId="7202" xr:uid="{45F78197-C082-46A0-84B6-5DEB7C8527DF}"/>
    <cellStyle name="Output 3 5 5 7 2 2" xfId="15417" xr:uid="{F180BFB1-EA7B-40D8-8609-C8F4CAE0577D}"/>
    <cellStyle name="Output 3 5 5 7 2 3" xfId="23281" xr:uid="{47887F4C-C1E0-4B18-AF36-69F6F2416AE7}"/>
    <cellStyle name="Output 3 5 5 7 2 4" xfId="31261" xr:uid="{931192BF-A0A2-454B-A377-611A77F3050E}"/>
    <cellStyle name="Output 3 5 5 7 2 5" xfId="39088" xr:uid="{5BB739C9-8462-42A7-8AC6-FBB2D957593E}"/>
    <cellStyle name="Output 3 5 5 7 2 6" xfId="47041" xr:uid="{A0F81A67-C0D6-4357-8297-984AC408B591}"/>
    <cellStyle name="Output 3 5 5 7 3" xfId="11393" xr:uid="{606F3E96-D80D-4FCF-868A-DB8200785B3D}"/>
    <cellStyle name="Output 3 5 5 7 4" xfId="19260" xr:uid="{A48E866A-CBD8-4AA9-8E03-BB9BA6CD9090}"/>
    <cellStyle name="Output 3 5 5 7 5" xfId="27260" xr:uid="{14AFC6D9-1C23-4E79-87A2-4815A911A19F}"/>
    <cellStyle name="Output 3 5 5 7 6" xfId="35090" xr:uid="{841FACDD-097C-450F-9930-2C48E196EA46}"/>
    <cellStyle name="Output 3 5 5 7 7" xfId="43051" xr:uid="{55DEA234-556A-4B31-94FB-9A3D8A2A7AC2}"/>
    <cellStyle name="Output 3 5 5 8" xfId="3482" xr:uid="{81C2567D-E26D-4C64-BECF-19181729B3C3}"/>
    <cellStyle name="Output 3 5 5 8 2" xfId="7510" xr:uid="{D0A837DC-D334-4B12-A89A-9F097BB4008C}"/>
    <cellStyle name="Output 3 5 5 8 2 2" xfId="15725" xr:uid="{F267DB15-35CF-40C6-8438-055F56680184}"/>
    <cellStyle name="Output 3 5 5 8 2 3" xfId="23589" xr:uid="{B2EFC019-2003-4E02-9C00-586A22E94E19}"/>
    <cellStyle name="Output 3 5 5 8 2 4" xfId="31569" xr:uid="{F117E1BF-0A4A-4097-95E3-BD5C5B66286A}"/>
    <cellStyle name="Output 3 5 5 8 2 5" xfId="39396" xr:uid="{FA1926B0-080C-4D11-91B3-76C356E5E56B}"/>
    <cellStyle name="Output 3 5 5 8 2 6" xfId="47349" xr:uid="{65769054-4D23-4C7F-B015-7928640EFA7A}"/>
    <cellStyle name="Output 3 5 5 8 3" xfId="11706" xr:uid="{17A52C42-F95A-4B40-BDBB-E4A22A078076}"/>
    <cellStyle name="Output 3 5 5 8 4" xfId="19573" xr:uid="{6454832E-A8F1-4A62-887F-4645E7148DF0}"/>
    <cellStyle name="Output 3 5 5 8 5" xfId="27573" xr:uid="{2E13001E-5E2D-42D5-8269-F3DF3560B89E}"/>
    <cellStyle name="Output 3 5 5 8 6" xfId="35403" xr:uid="{679074EF-BAB4-4907-BF18-95620CB90A65}"/>
    <cellStyle name="Output 3 5 5 8 7" xfId="43364" xr:uid="{F3E0BD86-C95E-41B5-9964-21BFF109A909}"/>
    <cellStyle name="Output 3 5 5 9" xfId="3778" xr:uid="{0E138C76-FAF8-41BF-936F-F94ABC164E63}"/>
    <cellStyle name="Output 3 5 5 9 2" xfId="7806" xr:uid="{A9ECC7C6-53C7-4BAB-A6AE-C8B9527F3E95}"/>
    <cellStyle name="Output 3 5 5 9 2 2" xfId="16021" xr:uid="{817C417D-A40F-4BE0-A519-779128855E9E}"/>
    <cellStyle name="Output 3 5 5 9 2 3" xfId="23885" xr:uid="{076E62E3-9A43-4E9A-8D1A-6FF66CC1C5A7}"/>
    <cellStyle name="Output 3 5 5 9 2 4" xfId="31865" xr:uid="{D836805A-4FDB-4808-B79D-A242FCABEC2C}"/>
    <cellStyle name="Output 3 5 5 9 2 5" xfId="39692" xr:uid="{17881FEC-8983-49DB-A9AB-64E7EA3DEAB6}"/>
    <cellStyle name="Output 3 5 5 9 2 6" xfId="47645" xr:uid="{86C78998-B63A-4698-8174-ADAB1FFB1BA8}"/>
    <cellStyle name="Output 3 5 5 9 3" xfId="12002" xr:uid="{603D28BB-8F0E-4767-A583-76BDA120DA40}"/>
    <cellStyle name="Output 3 5 5 9 4" xfId="19869" xr:uid="{4B9ACEEA-EE5A-41B4-B37B-F03957CC818B}"/>
    <cellStyle name="Output 3 5 5 9 5" xfId="27869" xr:uid="{10570945-9EAD-4B36-A453-B82C4039A2B1}"/>
    <cellStyle name="Output 3 5 5 9 6" xfId="35699" xr:uid="{DDD77604-43D5-4958-94C3-C79DB99D1643}"/>
    <cellStyle name="Output 3 5 5 9 7" xfId="43660" xr:uid="{7AE5A2A5-64AB-4036-9243-E5509D3F27FD}"/>
    <cellStyle name="Output 3 5 6" xfId="1139" xr:uid="{55B5862C-A1DF-4233-A13D-2FD17ADF8A9D}"/>
    <cellStyle name="Output 3 5 6 10" xfId="4117" xr:uid="{563AECFE-44E9-4F23-AE1A-5B1B7DBA0C52}"/>
    <cellStyle name="Output 3 5 6 10 2" xfId="8128" xr:uid="{D3FD5A07-86A1-4832-9813-03D773057129}"/>
    <cellStyle name="Output 3 5 6 10 2 2" xfId="16343" xr:uid="{DF084CB4-4759-4DFE-8F62-1CB485751CE8}"/>
    <cellStyle name="Output 3 5 6 10 2 3" xfId="24207" xr:uid="{3C052EAA-32AC-4DE5-8322-74428C312A19}"/>
    <cellStyle name="Output 3 5 6 10 2 4" xfId="32187" xr:uid="{F6A05D3A-CCB0-4FD2-B54C-80D9E4E44E79}"/>
    <cellStyle name="Output 3 5 6 10 2 5" xfId="40014" xr:uid="{957434B1-F8FE-4FCE-8988-1374A9A40410}"/>
    <cellStyle name="Output 3 5 6 10 2 6" xfId="47967" xr:uid="{862752B5-11BC-4061-81D5-5F394B4E2ACD}"/>
    <cellStyle name="Output 3 5 6 10 3" xfId="12339" xr:uid="{FF991E30-D552-4C7E-8540-61D0B168B463}"/>
    <cellStyle name="Output 3 5 6 10 4" xfId="20208" xr:uid="{8E9920BC-6BF2-4035-A5D3-2A3F36FE7361}"/>
    <cellStyle name="Output 3 5 6 10 5" xfId="28204" xr:uid="{999E2094-C430-493F-91CC-D3EC8B016478}"/>
    <cellStyle name="Output 3 5 6 10 6" xfId="36038" xr:uid="{AD7BEA85-3CCF-4A51-B7D8-220981A4972C}"/>
    <cellStyle name="Output 3 5 6 10 7" xfId="43999" xr:uid="{C9F9BF5F-73B3-4BB1-BA58-4EDF48571A0B}"/>
    <cellStyle name="Output 3 5 6 11" xfId="4408" xr:uid="{19E2F7C0-F990-4899-9697-8A7812F39B42}"/>
    <cellStyle name="Output 3 5 6 11 2" xfId="8414" xr:uid="{9B8258C5-4429-4E18-A94F-832F680BB707}"/>
    <cellStyle name="Output 3 5 6 11 2 2" xfId="16629" xr:uid="{2069C151-E572-4509-806C-11812E34AF9B}"/>
    <cellStyle name="Output 3 5 6 11 2 3" xfId="24493" xr:uid="{C13D88A9-FF78-48BC-B24E-6FEF950041DF}"/>
    <cellStyle name="Output 3 5 6 11 2 4" xfId="32473" xr:uid="{A29FB487-E5E0-4D35-9FE4-9F12B788751C}"/>
    <cellStyle name="Output 3 5 6 11 2 5" xfId="40300" xr:uid="{69644BE4-D290-44F9-A6B5-D038963CC1B6}"/>
    <cellStyle name="Output 3 5 6 11 2 6" xfId="48253" xr:uid="{6AF0F3B7-3F74-4E43-8E30-B32E60AA4C91}"/>
    <cellStyle name="Output 3 5 6 11 3" xfId="12630" xr:uid="{88BA1C8D-C07D-4375-8962-BAE7893F0460}"/>
    <cellStyle name="Output 3 5 6 11 4" xfId="20499" xr:uid="{904DC765-B342-454F-B9A5-1E269FE2ABE5}"/>
    <cellStyle name="Output 3 5 6 11 5" xfId="28494" xr:uid="{1B84571B-0145-4494-A61A-71B104DC2441}"/>
    <cellStyle name="Output 3 5 6 11 6" xfId="36329" xr:uid="{A4280FF4-738D-4724-88A5-62C4F180DDE9}"/>
    <cellStyle name="Output 3 5 6 11 7" xfId="44290" xr:uid="{3DA670C7-C2EB-4F10-ACA1-139FE6878A42}"/>
    <cellStyle name="Output 3 5 6 12" xfId="4703" xr:uid="{ED337872-1825-465C-A3A1-58B458E0119A}"/>
    <cellStyle name="Output 3 5 6 12 2" xfId="8693" xr:uid="{76ADA640-3153-401A-B3C8-5AA4A7873564}"/>
    <cellStyle name="Output 3 5 6 12 2 2" xfId="16908" xr:uid="{813C32E1-1EDB-49EF-98CD-E00F60DA569E}"/>
    <cellStyle name="Output 3 5 6 12 2 3" xfId="24772" xr:uid="{4B8B85CA-A1F8-4BB8-98C0-BC43A7B88614}"/>
    <cellStyle name="Output 3 5 6 12 2 4" xfId="32752" xr:uid="{669D3F46-AE23-4390-96DB-06414F6FB465}"/>
    <cellStyle name="Output 3 5 6 12 2 5" xfId="40579" xr:uid="{D79AC57E-D715-49F0-931B-6E0609BBC17C}"/>
    <cellStyle name="Output 3 5 6 12 2 6" xfId="48532" xr:uid="{6236F71F-18DC-4549-82DF-C023758641C4}"/>
    <cellStyle name="Output 3 5 6 12 3" xfId="12924" xr:uid="{3D6BDBA1-D563-4F93-B1A2-522E09A22120}"/>
    <cellStyle name="Output 3 5 6 12 4" xfId="20794" xr:uid="{363E54C9-E641-49C3-A643-7DE0BC6E3191}"/>
    <cellStyle name="Output 3 5 6 12 5" xfId="28787" xr:uid="{70DD7149-6900-493C-97E5-2CA125A17ED9}"/>
    <cellStyle name="Output 3 5 6 12 6" xfId="36624" xr:uid="{E4D17519-C070-4D98-B913-BAC692E1D7B9}"/>
    <cellStyle name="Output 3 5 6 12 7" xfId="44585" xr:uid="{D2FD9A2F-712C-4A3C-8CB4-D99C02660B6B}"/>
    <cellStyle name="Output 3 5 6 13" xfId="5270" xr:uid="{F41A9AF4-51C6-4778-AB85-46FD9D833CD4}"/>
    <cellStyle name="Output 3 5 6 13 2" xfId="13485" xr:uid="{E42FFDBD-E02B-42C1-9306-C33B65ED39D3}"/>
    <cellStyle name="Output 3 5 6 13 3" xfId="21349" xr:uid="{9F4646AF-26C1-42C6-9A4E-C8420BDB3917}"/>
    <cellStyle name="Output 3 5 6 13 4" xfId="29329" xr:uid="{4072EA3F-BA35-413B-A71E-C8B5D71693DF}"/>
    <cellStyle name="Output 3 5 6 13 5" xfId="37156" xr:uid="{592A6A7A-524B-47F5-B9AA-CDC7F25AE48B}"/>
    <cellStyle name="Output 3 5 6 13 6" xfId="45109" xr:uid="{B79E06E7-BD32-445E-95B9-35BC1E6DA9EE}"/>
    <cellStyle name="Output 3 5 6 14" xfId="9368" xr:uid="{11E79B1B-037D-4E8F-AADE-0FE845C74BAA}"/>
    <cellStyle name="Output 3 5 6 15" xfId="17230" xr:uid="{AD134467-F85D-4570-A1DF-88E5475F6455}"/>
    <cellStyle name="Output 3 5 6 16" xfId="25246" xr:uid="{9659CC69-EE5C-4192-8671-294FC3096091}"/>
    <cellStyle name="Output 3 5 6 17" xfId="33060" xr:uid="{B54D53A0-17B1-4DCE-89BF-C0E2DB2890DE}"/>
    <cellStyle name="Output 3 5 6 18" xfId="41021" xr:uid="{7AD5441E-E0B2-45BE-B70F-F0EA887BC9A1}"/>
    <cellStyle name="Output 3 5 6 2" xfId="1569" xr:uid="{2CEC14AA-CF88-4F67-A26C-C6F65E6FCCE2}"/>
    <cellStyle name="Output 3 5 6 2 2" xfId="5672" xr:uid="{A2111FF4-CCED-44F7-B656-48B83DF8FC0B}"/>
    <cellStyle name="Output 3 5 6 2 2 2" xfId="13887" xr:uid="{E35F4385-1D5D-41FF-99AC-C061879F967C}"/>
    <cellStyle name="Output 3 5 6 2 2 3" xfId="21751" xr:uid="{2B3F4AB7-9F24-418D-A673-8693865F8521}"/>
    <cellStyle name="Output 3 5 6 2 2 4" xfId="29731" xr:uid="{91A17013-347D-4AA8-875F-E733ACE9F933}"/>
    <cellStyle name="Output 3 5 6 2 2 5" xfId="37558" xr:uid="{2270FD80-BDBC-4000-BBE3-C25F17FB73A5}"/>
    <cellStyle name="Output 3 5 6 2 2 6" xfId="45511" xr:uid="{347FCED6-1732-4246-A830-DC865977F268}"/>
    <cellStyle name="Output 3 5 6 2 3" xfId="9797" xr:uid="{76B2EE25-796F-45AC-8D54-394198D83345}"/>
    <cellStyle name="Output 3 5 6 2 4" xfId="17660" xr:uid="{992F0A6A-897D-44D4-9ABE-AA31B7A7C581}"/>
    <cellStyle name="Output 3 5 6 2 5" xfId="25671" xr:uid="{C4BD9E2E-C50A-4E17-9353-7DC1D9E495E7}"/>
    <cellStyle name="Output 3 5 6 2 6" xfId="33490" xr:uid="{7DB2F052-C54D-4CD7-95DB-98CE506A447D}"/>
    <cellStyle name="Output 3 5 6 2 7" xfId="41451" xr:uid="{73F1C80B-CA51-43C7-978E-FBAA94310E3A}"/>
    <cellStyle name="Output 3 5 6 3" xfId="1912" xr:uid="{3387E26E-F296-48AC-9A5E-C5221AD8D4C5}"/>
    <cellStyle name="Output 3 5 6 3 2" xfId="5991" xr:uid="{93C23DEB-9D61-4CB5-BEDC-036EAFA192E5}"/>
    <cellStyle name="Output 3 5 6 3 2 2" xfId="14206" xr:uid="{64FC0520-A09A-4484-8DF1-AA9E5A622A66}"/>
    <cellStyle name="Output 3 5 6 3 2 3" xfId="22070" xr:uid="{2B2E6CBE-550A-4E5E-9D19-DB20A6808153}"/>
    <cellStyle name="Output 3 5 6 3 2 4" xfId="30050" xr:uid="{92247BBE-1FF0-4027-B620-25D249E58A4B}"/>
    <cellStyle name="Output 3 5 6 3 2 5" xfId="37877" xr:uid="{FC40019F-CAB8-4048-B2F6-2EA1F65DCDB0}"/>
    <cellStyle name="Output 3 5 6 3 2 6" xfId="45830" xr:uid="{2F27AE71-6A2E-4A57-BD06-FEC847D045E4}"/>
    <cellStyle name="Output 3 5 6 3 3" xfId="10138" xr:uid="{4EC55759-2101-4956-9CB1-32B49AAFBD53}"/>
    <cellStyle name="Output 3 5 6 3 4" xfId="18003" xr:uid="{7CFCD45E-AA82-4BAB-BA59-0841F88ABDDB}"/>
    <cellStyle name="Output 3 5 6 3 5" xfId="26010" xr:uid="{62051399-80A0-4FC7-AD5D-01E4B9A96546}"/>
    <cellStyle name="Output 3 5 6 3 6" xfId="33833" xr:uid="{41FAB623-F729-46D4-BFAD-02FE8784234E}"/>
    <cellStyle name="Output 3 5 6 3 7" xfId="41794" xr:uid="{44092F54-74E0-474E-8B6D-4A02953AEA0A}"/>
    <cellStyle name="Output 3 5 6 4" xfId="2246" xr:uid="{6C97483A-FDF4-46AB-8803-6C6C967AF6F5}"/>
    <cellStyle name="Output 3 5 6 4 2" xfId="6320" xr:uid="{DDE14A4B-71F5-4237-82DE-2DC33067A7E6}"/>
    <cellStyle name="Output 3 5 6 4 2 2" xfId="14535" xr:uid="{4378ADBF-DE88-4F3D-B542-F95CEAD555C7}"/>
    <cellStyle name="Output 3 5 6 4 2 3" xfId="22399" xr:uid="{B902A7F2-4899-406D-A477-1AD639EFDF13}"/>
    <cellStyle name="Output 3 5 6 4 2 4" xfId="30379" xr:uid="{9A8BDC03-03AA-4FB5-8A12-BBD7B58DC276}"/>
    <cellStyle name="Output 3 5 6 4 2 5" xfId="38206" xr:uid="{74496794-7E99-4F0A-8E55-5E1E535047B7}"/>
    <cellStyle name="Output 3 5 6 4 2 6" xfId="46159" xr:uid="{7D69812A-67C9-412D-936B-02C7DB0680C8}"/>
    <cellStyle name="Output 3 5 6 4 3" xfId="10472" xr:uid="{77A39615-24BB-4942-8691-BF4EA3A663BF}"/>
    <cellStyle name="Output 3 5 6 4 4" xfId="18337" xr:uid="{554A203E-8B00-4B6B-984D-536D25D74FBD}"/>
    <cellStyle name="Output 3 5 6 4 5" xfId="26344" xr:uid="{6570A019-4379-4B18-80DA-659B91035D8D}"/>
    <cellStyle name="Output 3 5 6 4 6" xfId="34167" xr:uid="{EF8390F9-FD66-4CE6-B5B5-3B1709F51EEB}"/>
    <cellStyle name="Output 3 5 6 4 7" xfId="42128" xr:uid="{00F6FCC1-78E1-47EB-B6AE-9C3621EC806C}"/>
    <cellStyle name="Output 3 5 6 5" xfId="2566" xr:uid="{B1AC3429-6A5C-4272-B998-E0D262F41830}"/>
    <cellStyle name="Output 3 5 6 5 2" xfId="6622" xr:uid="{DD3716E8-05C4-4816-B802-DFB3385E513A}"/>
    <cellStyle name="Output 3 5 6 5 2 2" xfId="14837" xr:uid="{2AEC69E9-54DD-4AA8-95CF-AFF39673C175}"/>
    <cellStyle name="Output 3 5 6 5 2 3" xfId="22701" xr:uid="{B03BACAF-8971-4BB0-A044-D58E94290AE1}"/>
    <cellStyle name="Output 3 5 6 5 2 4" xfId="30681" xr:uid="{D9299B2A-86F3-47F1-AE8A-995F0FF82543}"/>
    <cellStyle name="Output 3 5 6 5 2 5" xfId="38508" xr:uid="{256B81E7-2F83-4793-B1E0-6C593FAF0E00}"/>
    <cellStyle name="Output 3 5 6 5 2 6" xfId="46461" xr:uid="{C7B7207A-1678-43ED-B91C-1E81C5F2A715}"/>
    <cellStyle name="Output 3 5 6 5 3" xfId="10792" xr:uid="{F3460F74-55BA-441B-A825-FC356F13030F}"/>
    <cellStyle name="Output 3 5 6 5 4" xfId="18657" xr:uid="{E16B93D8-D623-4E68-94AF-F9E302E10D31}"/>
    <cellStyle name="Output 3 5 6 5 5" xfId="26660" xr:uid="{3034EF14-A387-45E0-9576-8D516B282C2E}"/>
    <cellStyle name="Output 3 5 6 5 6" xfId="34487" xr:uid="{23A7CD0D-295D-49AC-91F9-C58BC4510DEF}"/>
    <cellStyle name="Output 3 5 6 5 7" xfId="42448" xr:uid="{5057E4EC-8C5E-4BAA-9B1C-28B99D9E7A8E}"/>
    <cellStyle name="Output 3 5 6 6" xfId="2892" xr:uid="{7116A07D-6C0D-4B5E-ACA8-02010BCEB9B5}"/>
    <cellStyle name="Output 3 5 6 6 2" xfId="6942" xr:uid="{73B524E3-F65F-4D33-B662-050F030D3DCF}"/>
    <cellStyle name="Output 3 5 6 6 2 2" xfId="15157" xr:uid="{01457F73-7FD5-4F7D-9C96-60DCE371C594}"/>
    <cellStyle name="Output 3 5 6 6 2 3" xfId="23021" xr:uid="{6B0D8523-8727-48E3-80F8-B4B77FE466CF}"/>
    <cellStyle name="Output 3 5 6 6 2 4" xfId="31001" xr:uid="{18517BFF-CF3D-4726-96EE-BDD54B3BDE4E}"/>
    <cellStyle name="Output 3 5 6 6 2 5" xfId="38828" xr:uid="{49646140-A8A1-4D27-BEF7-A13BD7EED953}"/>
    <cellStyle name="Output 3 5 6 6 2 6" xfId="46781" xr:uid="{D0BB0709-C8E3-4CC4-BB05-3589AA96E2C9}"/>
    <cellStyle name="Output 3 5 6 6 3" xfId="11118" xr:uid="{CAD278F5-9864-4657-93D2-8AE4FCA37172}"/>
    <cellStyle name="Output 3 5 6 6 4" xfId="18983" xr:uid="{AFB81DBF-9806-44E4-BBE9-FBF2AC274C33}"/>
    <cellStyle name="Output 3 5 6 6 5" xfId="26986" xr:uid="{2923F6C5-423F-4E48-87BD-5679910D4B72}"/>
    <cellStyle name="Output 3 5 6 6 6" xfId="34813" xr:uid="{38E63771-163D-4E90-BECB-244B085C544B}"/>
    <cellStyle name="Output 3 5 6 6 7" xfId="42774" xr:uid="{1A0DD410-4FBF-43E6-A969-2B64BC1710EF}"/>
    <cellStyle name="Output 3 5 6 7" xfId="3208" xr:uid="{FB135AFD-6AA6-4838-96E0-620C2A50C003}"/>
    <cellStyle name="Output 3 5 6 7 2" xfId="7241" xr:uid="{E9523522-DC21-4CF6-B9C2-EC10A6233BC1}"/>
    <cellStyle name="Output 3 5 6 7 2 2" xfId="15456" xr:uid="{180EFF83-E280-4082-A278-01B1F0CC5C06}"/>
    <cellStyle name="Output 3 5 6 7 2 3" xfId="23320" xr:uid="{1459D168-5F0E-4FF1-A92B-DF3752BDFA3F}"/>
    <cellStyle name="Output 3 5 6 7 2 4" xfId="31300" xr:uid="{D4AD9253-3CDC-4835-87E8-76CF372A1807}"/>
    <cellStyle name="Output 3 5 6 7 2 5" xfId="39127" xr:uid="{4E07F049-7163-4964-9A7B-D5BAF5D28F03}"/>
    <cellStyle name="Output 3 5 6 7 2 6" xfId="47080" xr:uid="{D8260E7A-8A6F-4098-993D-C277F527D422}"/>
    <cellStyle name="Output 3 5 6 7 3" xfId="11432" xr:uid="{73C17B80-3B77-4E85-8CE1-11CBA1EEFEC9}"/>
    <cellStyle name="Output 3 5 6 7 4" xfId="19299" xr:uid="{AC8321BE-5687-4BB5-9315-C382205653F4}"/>
    <cellStyle name="Output 3 5 6 7 5" xfId="27299" xr:uid="{98D49F73-ACA1-454B-8171-CB15A4B9E254}"/>
    <cellStyle name="Output 3 5 6 7 6" xfId="35129" xr:uid="{B98C71B3-7E81-43F7-BEC4-1D880BAD906A}"/>
    <cellStyle name="Output 3 5 6 7 7" xfId="43090" xr:uid="{7D5F628E-CBEA-4E30-A58D-8A8F50C9DE26}"/>
    <cellStyle name="Output 3 5 6 8" xfId="3521" xr:uid="{4FA1D42F-AF5D-4A87-8D25-E581FCDEFC3D}"/>
    <cellStyle name="Output 3 5 6 8 2" xfId="7549" xr:uid="{1A75FD02-C941-4995-B4F3-C5295BEC00AD}"/>
    <cellStyle name="Output 3 5 6 8 2 2" xfId="15764" xr:uid="{BF3C538B-DFCF-4BA6-98E5-7C06C52AF2B0}"/>
    <cellStyle name="Output 3 5 6 8 2 3" xfId="23628" xr:uid="{5474D90F-7DD4-4C59-AB5B-70A4EE0E90BD}"/>
    <cellStyle name="Output 3 5 6 8 2 4" xfId="31608" xr:uid="{B561C729-3BD4-48E8-A934-105082F0C713}"/>
    <cellStyle name="Output 3 5 6 8 2 5" xfId="39435" xr:uid="{E88F2195-208E-4C92-AC2A-01163C42F603}"/>
    <cellStyle name="Output 3 5 6 8 2 6" xfId="47388" xr:uid="{39353830-A0D8-4E31-82CE-674007841C8E}"/>
    <cellStyle name="Output 3 5 6 8 3" xfId="11745" xr:uid="{36DA8957-5AAB-4A01-A062-499C69C9BF2D}"/>
    <cellStyle name="Output 3 5 6 8 4" xfId="19612" xr:uid="{6F59E657-B114-4814-AC4C-5BDA8AA435D0}"/>
    <cellStyle name="Output 3 5 6 8 5" xfId="27612" xr:uid="{7D93664B-8756-4530-9A31-1457CF761DEF}"/>
    <cellStyle name="Output 3 5 6 8 6" xfId="35442" xr:uid="{D981D1A0-5A9B-4CB6-8790-E1459BD180C7}"/>
    <cellStyle name="Output 3 5 6 8 7" xfId="43403" xr:uid="{95C5F434-0E87-4533-9713-5862C79EE840}"/>
    <cellStyle name="Output 3 5 6 9" xfId="3817" xr:uid="{63282D1C-0859-4718-AC4A-E31EEC897BF1}"/>
    <cellStyle name="Output 3 5 6 9 2" xfId="7845" xr:uid="{FDE275AF-865F-41F0-A7EF-7B1453B8BB05}"/>
    <cellStyle name="Output 3 5 6 9 2 2" xfId="16060" xr:uid="{B6148A74-DEAA-45D2-B9A0-2C0AE8ACCBF9}"/>
    <cellStyle name="Output 3 5 6 9 2 3" xfId="23924" xr:uid="{128833FE-AFF6-46AE-B4A5-1A6717503368}"/>
    <cellStyle name="Output 3 5 6 9 2 4" xfId="31904" xr:uid="{949C3935-57D5-48B0-BC9A-E1CB906F250B}"/>
    <cellStyle name="Output 3 5 6 9 2 5" xfId="39731" xr:uid="{05547267-96ED-4622-9872-98E8B5A9FA14}"/>
    <cellStyle name="Output 3 5 6 9 2 6" xfId="47684" xr:uid="{FB39F467-9329-4783-9029-7176803AF755}"/>
    <cellStyle name="Output 3 5 6 9 3" xfId="12041" xr:uid="{F06F0B96-85F0-4AE2-A2A6-DBABF7F3DDC1}"/>
    <cellStyle name="Output 3 5 6 9 4" xfId="19908" xr:uid="{655FB82A-D5F0-45BC-9D79-36FB8F426C15}"/>
    <cellStyle name="Output 3 5 6 9 5" xfId="27908" xr:uid="{3CEE34E6-44FF-4271-8E6D-85CA71F5BEB8}"/>
    <cellStyle name="Output 3 5 6 9 6" xfId="35738" xr:uid="{96937F02-D939-4B67-881B-A738B42771C9}"/>
    <cellStyle name="Output 3 5 6 9 7" xfId="43699" xr:uid="{115406C9-7762-4805-A9E4-4FF7DFDDECA3}"/>
    <cellStyle name="Output 3 5 7" xfId="1332" xr:uid="{6A59E433-442A-4A2C-95F7-63138602D631}"/>
    <cellStyle name="Output 3 5 7 2" xfId="5446" xr:uid="{4FC8E845-A5A0-4895-8806-5ED8EFEC2B2B}"/>
    <cellStyle name="Output 3 5 7 2 2" xfId="13661" xr:uid="{6B48938F-F54C-4DC7-ABEC-0CB7BF3EB89E}"/>
    <cellStyle name="Output 3 5 7 2 3" xfId="21525" xr:uid="{C2B2F311-B0BD-4013-9255-E228E5F5F0D7}"/>
    <cellStyle name="Output 3 5 7 2 4" xfId="29505" xr:uid="{A1E0B8AF-8A62-4113-B5C2-01FF9AFBA77F}"/>
    <cellStyle name="Output 3 5 7 2 5" xfId="37332" xr:uid="{DCC26E0C-2808-4C6D-80BA-6CDA69AAD244}"/>
    <cellStyle name="Output 3 5 7 2 6" xfId="45285" xr:uid="{B55C7CD4-3319-40C6-B133-FDABF5C2B284}"/>
    <cellStyle name="Output 3 5 7 3" xfId="9561" xr:uid="{171FCF44-CDF2-47ED-B4EB-D34435DC0723}"/>
    <cellStyle name="Output 3 5 7 4" xfId="17423" xr:uid="{58AC58B2-EBCA-44FE-B022-21467B01AFEF}"/>
    <cellStyle name="Output 3 5 7 5" xfId="25436" xr:uid="{640EFFAE-AF76-4346-95CF-C1F5617B2653}"/>
    <cellStyle name="Output 3 5 7 6" xfId="33253" xr:uid="{47ADC0BD-3F12-4E85-AD72-145FBD3CE00C}"/>
    <cellStyle name="Output 3 5 7 7" xfId="41214" xr:uid="{85EA4250-6F03-4B7C-A3A2-D64D02ED9FB8}"/>
    <cellStyle name="Output 3 5 8" xfId="1675" xr:uid="{FB44A4B9-1EF4-45E6-9C31-0A31004A07F4}"/>
    <cellStyle name="Output 3 5 8 2" xfId="5765" xr:uid="{6CFD30CD-8597-4C20-8457-CA3FF4B529D8}"/>
    <cellStyle name="Output 3 5 8 2 2" xfId="13980" xr:uid="{66E18F8A-6A08-4455-9866-4DA4D7237E6E}"/>
    <cellStyle name="Output 3 5 8 2 3" xfId="21844" xr:uid="{500155E0-7961-4965-86FB-85B42783C22E}"/>
    <cellStyle name="Output 3 5 8 2 4" xfId="29824" xr:uid="{08FC8B45-B67C-44B7-B858-E3D415AB3ADA}"/>
    <cellStyle name="Output 3 5 8 2 5" xfId="37651" xr:uid="{A32DAF3E-E794-4FB0-B7E6-6243EAD87CDE}"/>
    <cellStyle name="Output 3 5 8 2 6" xfId="45604" xr:uid="{1C54DF98-88DA-45EC-A204-8EC4A26352A7}"/>
    <cellStyle name="Output 3 5 8 3" xfId="9902" xr:uid="{EB207300-2294-45A1-BC55-F66C1E6AF64C}"/>
    <cellStyle name="Output 3 5 8 4" xfId="17766" xr:uid="{CA9C7917-DF53-4A69-B472-2EDB3BCE6736}"/>
    <cellStyle name="Output 3 5 8 5" xfId="25776" xr:uid="{C1B0A476-21E6-4B27-8D46-276E9380FA73}"/>
    <cellStyle name="Output 3 5 8 6" xfId="33596" xr:uid="{369B48E6-DA5F-4095-B0D4-10D017C4EF8A}"/>
    <cellStyle name="Output 3 5 8 7" xfId="41557" xr:uid="{27D6ACC6-2305-4BE6-9475-D5B77AFC044E}"/>
    <cellStyle name="Output 3 5 9" xfId="2011" xr:uid="{FA02A711-34D0-439F-B453-70F840984B40}"/>
    <cellStyle name="Output 3 5 9 2" xfId="6085" xr:uid="{4758114A-C93A-42E9-8160-41D70839F33C}"/>
    <cellStyle name="Output 3 5 9 2 2" xfId="14300" xr:uid="{42A921CB-2AD1-4128-B7A4-5F4E42F19098}"/>
    <cellStyle name="Output 3 5 9 2 3" xfId="22164" xr:uid="{A2E3E65B-CEC2-4EFA-996A-8CCFFFC70DFE}"/>
    <cellStyle name="Output 3 5 9 2 4" xfId="30144" xr:uid="{2C5AACA1-F4D1-489A-A77B-355952D17B61}"/>
    <cellStyle name="Output 3 5 9 2 5" xfId="37971" xr:uid="{9B2CD552-F135-40AD-AD8E-300BEEF16A50}"/>
    <cellStyle name="Output 3 5 9 2 6" xfId="45924" xr:uid="{7B21636F-8426-42FB-84DA-E51D005241B8}"/>
    <cellStyle name="Output 3 5 9 3" xfId="10237" xr:uid="{00B7FC1C-1780-49FA-ACDF-7263E5EBC366}"/>
    <cellStyle name="Output 3 5 9 4" xfId="18102" xr:uid="{605C388A-4C82-4556-98C2-3991BB9B1EE4}"/>
    <cellStyle name="Output 3 5 9 5" xfId="26109" xr:uid="{EF6A294E-9CD9-434A-919F-5691B319D29F}"/>
    <cellStyle name="Output 3 5 9 6" xfId="33932" xr:uid="{52313BDA-7296-4DC1-BA14-9CFADF7C8B82}"/>
    <cellStyle name="Output 3 5 9 7" xfId="41893" xr:uid="{42642185-E2D6-45AB-BF95-9ED853DE70E0}"/>
    <cellStyle name="Output 3 6" xfId="849" xr:uid="{78C165F4-6BD1-4330-818D-1A22E7B3F11F}"/>
    <cellStyle name="Output 3 6 10" xfId="2281" xr:uid="{A83BBEA4-8355-4295-A619-5B2E67B0AEED}"/>
    <cellStyle name="Output 3 6 10 2" xfId="6353" xr:uid="{C1DDFC72-48DD-41B9-9FF9-3C97241E7A33}"/>
    <cellStyle name="Output 3 6 10 2 2" xfId="14568" xr:uid="{16C4E394-53BC-47D7-8243-8A5A609605CD}"/>
    <cellStyle name="Output 3 6 10 2 3" xfId="22432" xr:uid="{636CF9F1-0728-431D-AC89-E615980526C9}"/>
    <cellStyle name="Output 3 6 10 2 4" xfId="30412" xr:uid="{C2EB4488-4E0E-48BA-B96D-09BA7412BDE9}"/>
    <cellStyle name="Output 3 6 10 2 5" xfId="38239" xr:uid="{192347B0-4A3F-4DE5-8E03-B8BE24F4DDB4}"/>
    <cellStyle name="Output 3 6 10 2 6" xfId="46192" xr:uid="{D7622586-DDED-463E-AC03-A3F382D7D06B}"/>
    <cellStyle name="Output 3 6 10 3" xfId="10507" xr:uid="{92475D50-465A-458D-8BB0-56B6D2BB269B}"/>
    <cellStyle name="Output 3 6 10 4" xfId="18372" xr:uid="{5D1A34A8-BFB1-459D-9AB1-2FE744EFC0D5}"/>
    <cellStyle name="Output 3 6 10 5" xfId="26378" xr:uid="{C02BEDE9-BE39-4CEA-AE08-E561A0FF3522}"/>
    <cellStyle name="Output 3 6 10 6" xfId="34202" xr:uid="{3ACE50D0-4700-46BE-818A-47B9B966AC2A}"/>
    <cellStyle name="Output 3 6 10 7" xfId="42163" xr:uid="{E4384B2D-74E0-406D-9CC2-A8AF1A6EB742}"/>
    <cellStyle name="Output 3 6 11" xfId="2614" xr:uid="{71601E8E-B24F-470C-A6EF-0650D91BDE02}"/>
    <cellStyle name="Output 3 6 11 2" xfId="6664" xr:uid="{45811D50-DBA7-43F6-A910-38530F1FD1AC}"/>
    <cellStyle name="Output 3 6 11 2 2" xfId="14879" xr:uid="{B3BF65FA-41BC-475E-9979-1349748AC7D7}"/>
    <cellStyle name="Output 3 6 11 2 3" xfId="22743" xr:uid="{E4DF0815-A3EA-4A41-9D93-003590840B56}"/>
    <cellStyle name="Output 3 6 11 2 4" xfId="30723" xr:uid="{933E2FB0-3046-4836-A5B2-1F5F49E5C85B}"/>
    <cellStyle name="Output 3 6 11 2 5" xfId="38550" xr:uid="{41C2E70B-D9D5-428A-8683-63E9B75288FD}"/>
    <cellStyle name="Output 3 6 11 2 6" xfId="46503" xr:uid="{2024703C-5DCD-4327-9D43-C3F9251DE636}"/>
    <cellStyle name="Output 3 6 11 3" xfId="10840" xr:uid="{EBA11D42-D73C-4B27-BC17-590A17DDF712}"/>
    <cellStyle name="Output 3 6 11 4" xfId="18705" xr:uid="{1FB4C31F-6C72-4BA1-A963-21D3F8D66A8F}"/>
    <cellStyle name="Output 3 6 11 5" xfId="26708" xr:uid="{EE614282-1EF7-4F70-8DF0-CD66A2F637E7}"/>
    <cellStyle name="Output 3 6 11 6" xfId="34535" xr:uid="{7019867B-F517-4F3D-8C14-311277B10572}"/>
    <cellStyle name="Output 3 6 11 7" xfId="42496" xr:uid="{2DDA2564-C8FC-48F0-B8EB-CF9F278CE7A6}"/>
    <cellStyle name="Output 3 6 12" xfId="2922" xr:uid="{F3905428-53BD-4861-8DCE-134794281A69}"/>
    <cellStyle name="Output 3 6 12 2" xfId="6971" xr:uid="{33669551-CB65-4810-8E26-330AE11E7B2A}"/>
    <cellStyle name="Output 3 6 12 2 2" xfId="15186" xr:uid="{F90220D4-098E-4D76-BAA3-E3CE65BA87F2}"/>
    <cellStyle name="Output 3 6 12 2 3" xfId="23050" xr:uid="{5A2BFF4D-C6E1-4F44-BD36-70A365C0C5CC}"/>
    <cellStyle name="Output 3 6 12 2 4" xfId="31030" xr:uid="{47A581F7-AFF7-4B3C-88AA-E061890D2253}"/>
    <cellStyle name="Output 3 6 12 2 5" xfId="38857" xr:uid="{B52AA130-B915-45A8-B5E2-A0D1E46536F0}"/>
    <cellStyle name="Output 3 6 12 2 6" xfId="46810" xr:uid="{FFC38D43-5705-4480-9C29-F6E8481F92A7}"/>
    <cellStyle name="Output 3 6 12 3" xfId="11148" xr:uid="{20D9B11E-A6EB-4405-9F37-D5ACAEB04A51}"/>
    <cellStyle name="Output 3 6 12 4" xfId="19013" xr:uid="{D912DB89-9723-471C-8932-C887EDE7B936}"/>
    <cellStyle name="Output 3 6 12 5" xfId="27016" xr:uid="{5C87D5C8-119F-4509-B229-9050142BF696}"/>
    <cellStyle name="Output 3 6 12 6" xfId="34843" xr:uid="{DAA369D8-7453-47F6-B2BB-2E1AF25819F7}"/>
    <cellStyle name="Output 3 6 12 7" xfId="42804" xr:uid="{D6B2B430-50CD-4EF9-905F-5C8A2C90DAC6}"/>
    <cellStyle name="Output 3 6 13" xfId="3251" xr:uid="{52473D2D-08E0-4618-ABE6-E97E92F5D9F9}"/>
    <cellStyle name="Output 3 6 13 2" xfId="7280" xr:uid="{D4EBCE0A-6D38-4FCA-8E09-C31B972761E9}"/>
    <cellStyle name="Output 3 6 13 2 2" xfId="15495" xr:uid="{0E25E228-365B-4627-8B97-657A6457A7F6}"/>
    <cellStyle name="Output 3 6 13 2 3" xfId="23359" xr:uid="{F4F5B81A-934F-49FB-AB84-65A2142A6D1E}"/>
    <cellStyle name="Output 3 6 13 2 4" xfId="31339" xr:uid="{44BB31D0-2BD5-4C40-9320-EEAD9258255B}"/>
    <cellStyle name="Output 3 6 13 2 5" xfId="39166" xr:uid="{61C4689B-6145-405C-91C9-6D6D65CC230A}"/>
    <cellStyle name="Output 3 6 13 2 6" xfId="47119" xr:uid="{79FAB7B6-72AF-48D9-B98D-3304C8C012DD}"/>
    <cellStyle name="Output 3 6 13 3" xfId="11475" xr:uid="{318F3C33-B77A-4087-B8C4-55EC8C475F4B}"/>
    <cellStyle name="Output 3 6 13 4" xfId="19342" xr:uid="{20360D31-2997-4738-ADA0-3524D67AD10E}"/>
    <cellStyle name="Output 3 6 13 5" xfId="27342" xr:uid="{B5E11828-3AE0-4BD3-AE0B-08C9CB89D8B7}"/>
    <cellStyle name="Output 3 6 13 6" xfId="35172" xr:uid="{25EDF4BA-0F8D-4517-8FF1-ABCB1A535324}"/>
    <cellStyle name="Output 3 6 13 7" xfId="43133" xr:uid="{A115E0D2-924B-406A-BD76-BF442AB47EAB}"/>
    <cellStyle name="Output 3 6 14" xfId="3546" xr:uid="{7E1C71AF-3DAC-457D-AE6F-C0EF519CDE86}"/>
    <cellStyle name="Output 3 6 14 2" xfId="7574" xr:uid="{30ABFF39-B70F-4557-AF88-95740027587B}"/>
    <cellStyle name="Output 3 6 14 2 2" xfId="15789" xr:uid="{E64D86D8-458C-4EFB-BA97-A6033A2E9D05}"/>
    <cellStyle name="Output 3 6 14 2 3" xfId="23653" xr:uid="{A9A1085B-89AC-4A2E-AE32-0ECFDD470F15}"/>
    <cellStyle name="Output 3 6 14 2 4" xfId="31633" xr:uid="{B2DA307B-B2E7-41DF-9693-C9463D12A091}"/>
    <cellStyle name="Output 3 6 14 2 5" xfId="39460" xr:uid="{69ADE627-CBCD-4C65-9670-361ED3DE9221}"/>
    <cellStyle name="Output 3 6 14 2 6" xfId="47413" xr:uid="{5D1CD34A-6612-484E-98FB-75B53B75C32B}"/>
    <cellStyle name="Output 3 6 14 3" xfId="11770" xr:uid="{9C2B3CE6-45C1-43E0-B768-B855900AE986}"/>
    <cellStyle name="Output 3 6 14 4" xfId="19637" xr:uid="{3788293A-AFE1-4247-A2EF-8948B594F9D4}"/>
    <cellStyle name="Output 3 6 14 5" xfId="27637" xr:uid="{A96B6A7B-4F93-492C-BF5C-B40785AFE9EB}"/>
    <cellStyle name="Output 3 6 14 6" xfId="35467" xr:uid="{283E5BC1-027E-4AB8-A693-5300DB7B9717}"/>
    <cellStyle name="Output 3 6 14 7" xfId="43428" xr:uid="{848ABFB5-31C6-420D-8428-E1C5385372C9}"/>
    <cellStyle name="Output 3 6 15" xfId="3841" xr:uid="{1913375E-4B22-42A1-A5A1-B7B34395ED5E}"/>
    <cellStyle name="Output 3 6 15 2" xfId="7868" xr:uid="{28D83D03-8AA7-413F-8D5A-72DFBAE4C62A}"/>
    <cellStyle name="Output 3 6 15 2 2" xfId="16083" xr:uid="{DAB92F3C-637A-4206-A8E7-581ADC246128}"/>
    <cellStyle name="Output 3 6 15 2 3" xfId="23947" xr:uid="{6ED5B3B1-9CE1-43DA-A103-DC0A42D2B3F8}"/>
    <cellStyle name="Output 3 6 15 2 4" xfId="31927" xr:uid="{8C6ABDFD-5E6B-470E-8672-707DDCE9C5AE}"/>
    <cellStyle name="Output 3 6 15 2 5" xfId="39754" xr:uid="{90AB3467-3189-4124-B508-C4C046A04A2C}"/>
    <cellStyle name="Output 3 6 15 2 6" xfId="47707" xr:uid="{11B67E8C-2EB6-4057-BC9E-03F26E590B9A}"/>
    <cellStyle name="Output 3 6 15 3" xfId="12065" xr:uid="{56BD7078-3286-4B63-9DE4-7E7321D57F9A}"/>
    <cellStyle name="Output 3 6 15 4" xfId="19932" xr:uid="{1F14CF62-48D7-46C3-88FE-4CAF402FF797}"/>
    <cellStyle name="Output 3 6 15 5" xfId="27932" xr:uid="{356BE8CB-312F-40D9-A3F8-2159A111EF9F}"/>
    <cellStyle name="Output 3 6 15 6" xfId="35762" xr:uid="{9F68F61D-634A-4B72-95C4-16C284FEF4EA}"/>
    <cellStyle name="Output 3 6 15 7" xfId="43723" xr:uid="{A8D2ED7B-F594-4EC0-8F57-0C66E47805F4}"/>
    <cellStyle name="Output 3 6 16" xfId="4150" xr:uid="{F9FF7762-9FB2-4D07-8D7F-4F8DD55C06D8}"/>
    <cellStyle name="Output 3 6 16 2" xfId="8156" xr:uid="{54E467A0-700D-4F45-8F64-51B1424B851E}"/>
    <cellStyle name="Output 3 6 16 2 2" xfId="16371" xr:uid="{B8717FDA-DF42-4B87-A272-D4926409B9BE}"/>
    <cellStyle name="Output 3 6 16 2 3" xfId="24235" xr:uid="{33045CDA-B637-406F-9303-C0CACA29064E}"/>
    <cellStyle name="Output 3 6 16 2 4" xfId="32215" xr:uid="{87E26125-6BE6-4408-A6AF-6D942F3A403F}"/>
    <cellStyle name="Output 3 6 16 2 5" xfId="40042" xr:uid="{E2D81E86-0708-4070-A8C7-CB2FEF00AEF8}"/>
    <cellStyle name="Output 3 6 16 2 6" xfId="47995" xr:uid="{DF9565B1-83D3-477E-9F60-9E4573C63D0F}"/>
    <cellStyle name="Output 3 6 16 3" xfId="12372" xr:uid="{18505F47-64AE-4C10-97D8-00446E942D06}"/>
    <cellStyle name="Output 3 6 16 4" xfId="20241" xr:uid="{FBAD0329-E97E-4605-8960-9A162A3A4616}"/>
    <cellStyle name="Output 3 6 16 5" xfId="28236" xr:uid="{34B811C3-1761-46F9-BCCD-BF31E0511B3E}"/>
    <cellStyle name="Output 3 6 16 6" xfId="36071" xr:uid="{A2F567E5-58E8-462E-9080-51F623A4512A}"/>
    <cellStyle name="Output 3 6 16 7" xfId="44032" xr:uid="{92FFD26D-26BE-44F1-9856-6AA982E3A965}"/>
    <cellStyle name="Output 3 6 17" xfId="4430" xr:uid="{1B795DA6-416C-4FD9-8484-800729BD8F1E}"/>
    <cellStyle name="Output 3 6 17 2" xfId="8435" xr:uid="{A723918F-8645-4FFD-9E10-79954F0B0EBE}"/>
    <cellStyle name="Output 3 6 17 2 2" xfId="16650" xr:uid="{EDCEBA4F-84B2-473D-BCE6-AFBF77B5A853}"/>
    <cellStyle name="Output 3 6 17 2 3" xfId="24514" xr:uid="{7DA47B34-1F40-4926-9D8D-67A81667DEB3}"/>
    <cellStyle name="Output 3 6 17 2 4" xfId="32494" xr:uid="{BDA148AE-12CE-423F-90FD-CB74D3441209}"/>
    <cellStyle name="Output 3 6 17 2 5" xfId="40321" xr:uid="{A85261A0-EF76-45FF-8704-C51C7226BDE7}"/>
    <cellStyle name="Output 3 6 17 2 6" xfId="48274" xr:uid="{211D11AA-5E30-41C2-9117-9DB5F0760739}"/>
    <cellStyle name="Output 3 6 17 3" xfId="12652" xr:uid="{7FE3C627-5E1A-4A26-9C8A-5D4F3FDF4809}"/>
    <cellStyle name="Output 3 6 17 4" xfId="20521" xr:uid="{A9ECC12A-B448-45BF-9ADF-51A0FAE4F8A3}"/>
    <cellStyle name="Output 3 6 17 5" xfId="28516" xr:uid="{000A861E-5EE1-48E3-A95F-E0011A4407B1}"/>
    <cellStyle name="Output 3 6 17 6" xfId="36351" xr:uid="{401982A9-BA67-4D54-BF09-5D2F10977A7E}"/>
    <cellStyle name="Output 3 6 17 7" xfId="44312" xr:uid="{7D279681-0FD8-4109-867B-C761F498166B}"/>
    <cellStyle name="Output 3 6 18" xfId="5002" xr:uid="{B2C70C62-C80B-409C-8756-FD2AE74D1C0F}"/>
    <cellStyle name="Output 3 6 18 2" xfId="13220" xr:uid="{A955B838-84BA-4801-96E7-31DE42351249}"/>
    <cellStyle name="Output 3 6 18 3" xfId="21086" xr:uid="{B8F30CD9-9B01-4D62-A62E-417A4DDADC95}"/>
    <cellStyle name="Output 3 6 18 4" xfId="29069" xr:uid="{7321C3DE-5448-4053-A87A-3D37661BC543}"/>
    <cellStyle name="Output 3 6 18 5" xfId="36898" xr:uid="{FBFCA279-A6EF-4ED0-8FF4-D111E7EA5CD6}"/>
    <cellStyle name="Output 3 6 18 6" xfId="44851" xr:uid="{9276B601-8CD0-41EA-86E7-0380E578B367}"/>
    <cellStyle name="Output 3 6 19" xfId="9084" xr:uid="{5421CD27-CDB9-4CF3-AD13-0BE3A8412B8B}"/>
    <cellStyle name="Output 3 6 2" xfId="934" xr:uid="{4A62C3E6-4105-4D54-A19C-3A579F35549E}"/>
    <cellStyle name="Output 3 6 2 10" xfId="3912" xr:uid="{0C67CF28-5BC4-40CD-8EEF-435396872D0F}"/>
    <cellStyle name="Output 3 6 2 10 2" xfId="7931" xr:uid="{32962BDD-0FF2-4526-8C93-8AB232E9CE2B}"/>
    <cellStyle name="Output 3 6 2 10 2 2" xfId="16146" xr:uid="{23363B8E-8334-48B7-ADF5-DD38D7C307D3}"/>
    <cellStyle name="Output 3 6 2 10 2 3" xfId="24010" xr:uid="{4AEA751B-7030-41E8-AA0F-3A84296793B9}"/>
    <cellStyle name="Output 3 6 2 10 2 4" xfId="31990" xr:uid="{10DD0B12-AFFE-4FAD-A7E3-2D26CEA7CAFD}"/>
    <cellStyle name="Output 3 6 2 10 2 5" xfId="39817" xr:uid="{E9AC2781-D65F-4C07-90EE-A4E5C1260622}"/>
    <cellStyle name="Output 3 6 2 10 2 6" xfId="47770" xr:uid="{67C4DB5F-6FF6-42F0-9EC2-82722830FF5A}"/>
    <cellStyle name="Output 3 6 2 10 3" xfId="12134" xr:uid="{0A922FED-C0E5-4B58-B973-D799D6250D98}"/>
    <cellStyle name="Output 3 6 2 10 4" xfId="20003" xr:uid="{A311EF43-6EF5-411D-8B5C-3B0FB1CCF164}"/>
    <cellStyle name="Output 3 6 2 10 5" xfId="28000" xr:uid="{DD4DC241-7D4B-49B9-B4DA-F6C976A35E21}"/>
    <cellStyle name="Output 3 6 2 10 6" xfId="35833" xr:uid="{2724D1D3-C624-4711-B755-ADE317D552F0}"/>
    <cellStyle name="Output 3 6 2 10 7" xfId="43794" xr:uid="{72D60D33-0A7C-4F07-9355-52C0AEFCC77D}"/>
    <cellStyle name="Output 3 6 2 11" xfId="4211" xr:uid="{49C8C8CA-5BF0-44D0-AE4A-B5D8B91D41DF}"/>
    <cellStyle name="Output 3 6 2 11 2" xfId="8217" xr:uid="{C6E5AF01-05C7-4609-842C-3F6AC404576E}"/>
    <cellStyle name="Output 3 6 2 11 2 2" xfId="16432" xr:uid="{2AFFB947-88DA-438E-BE9E-3E17AFC1D62D}"/>
    <cellStyle name="Output 3 6 2 11 2 3" xfId="24296" xr:uid="{033148D0-1D4E-4B2C-9DC8-7EDC6C36D795}"/>
    <cellStyle name="Output 3 6 2 11 2 4" xfId="32276" xr:uid="{68EF362F-AAA5-4392-85FA-652CE4B3C93B}"/>
    <cellStyle name="Output 3 6 2 11 2 5" xfId="40103" xr:uid="{C1E15F85-A910-4AB3-9125-83CBE77070DA}"/>
    <cellStyle name="Output 3 6 2 11 2 6" xfId="48056" xr:uid="{CCC155D6-6CB1-4A24-915E-EAC1CEB3A647}"/>
    <cellStyle name="Output 3 6 2 11 3" xfId="12433" xr:uid="{DA4A37AC-22AE-4A5D-92DA-7CE3043AD44B}"/>
    <cellStyle name="Output 3 6 2 11 4" xfId="20302" xr:uid="{C30F8BD7-B745-4AE9-804B-BEACCA49DF33}"/>
    <cellStyle name="Output 3 6 2 11 5" xfId="28297" xr:uid="{AE7E0677-9DC3-4C70-97FC-AA67A1D8094C}"/>
    <cellStyle name="Output 3 6 2 11 6" xfId="36132" xr:uid="{E1715235-920A-4875-9219-545312AF0469}"/>
    <cellStyle name="Output 3 6 2 11 7" xfId="44093" xr:uid="{D7CD62D4-BCF7-4EBE-BB85-24356FC53E26}"/>
    <cellStyle name="Output 3 6 2 12" xfId="4498" xr:uid="{78AAB477-9CC3-4EC4-8F6E-4DFAC2EBC774}"/>
    <cellStyle name="Output 3 6 2 12 2" xfId="8496" xr:uid="{5B3817E5-15B9-43EF-B14F-6F77A789D6C3}"/>
    <cellStyle name="Output 3 6 2 12 2 2" xfId="16711" xr:uid="{4D600A19-757A-4F7D-8C95-336FA16F0012}"/>
    <cellStyle name="Output 3 6 2 12 2 3" xfId="24575" xr:uid="{0E1F2F65-AB95-4401-B768-112B18F62E2A}"/>
    <cellStyle name="Output 3 6 2 12 2 4" xfId="32555" xr:uid="{35329ACC-381C-46FC-87FE-E0632DB5640F}"/>
    <cellStyle name="Output 3 6 2 12 2 5" xfId="40382" xr:uid="{C728F02C-8923-4C74-B640-847C4FA850EF}"/>
    <cellStyle name="Output 3 6 2 12 2 6" xfId="48335" xr:uid="{0F891572-19FD-4FE2-A701-E1772D91FB7B}"/>
    <cellStyle name="Output 3 6 2 12 3" xfId="12719" xr:uid="{2402FF78-5A78-476F-BB39-E49B5C607CFC}"/>
    <cellStyle name="Output 3 6 2 12 4" xfId="20589" xr:uid="{130905DA-3BDE-4D7E-93F2-50FF08787640}"/>
    <cellStyle name="Output 3 6 2 12 5" xfId="28582" xr:uid="{6AE3FA62-5260-49A6-BCC5-78781D857D9E}"/>
    <cellStyle name="Output 3 6 2 12 6" xfId="36419" xr:uid="{BC8A88F0-96AA-4005-8D5A-A9EBB906B8A0}"/>
    <cellStyle name="Output 3 6 2 12 7" xfId="44380" xr:uid="{332F98A7-6AB2-4C22-8CA6-1AC98AA1D14A}"/>
    <cellStyle name="Output 3 6 2 13" xfId="5073" xr:uid="{B7700710-A6EE-4759-B9FB-DFE05C036579}"/>
    <cellStyle name="Output 3 6 2 13 2" xfId="13288" xr:uid="{F6E24508-743F-4497-963B-E9F5333228F7}"/>
    <cellStyle name="Output 3 6 2 13 3" xfId="21152" xr:uid="{47043041-0546-4063-8E9E-F3B56ED90C6E}"/>
    <cellStyle name="Output 3 6 2 13 4" xfId="29132" xr:uid="{EED7CC23-A1BC-4557-916B-45231C3E0D1F}"/>
    <cellStyle name="Output 3 6 2 13 5" xfId="36959" xr:uid="{A7EA8138-316C-4715-A432-042AD7F1EE6F}"/>
    <cellStyle name="Output 3 6 2 13 6" xfId="44912" xr:uid="{C3111524-2563-4D04-9232-F69B68580A8F}"/>
    <cellStyle name="Output 3 6 2 14" xfId="9163" xr:uid="{5DBEA7AB-CCF9-4088-B85F-C83B54E70FBB}"/>
    <cellStyle name="Output 3 6 2 15" xfId="17025" xr:uid="{3215D5B4-DF1E-4249-82F1-8AF095B2F9A1}"/>
    <cellStyle name="Output 3 6 2 16" xfId="25042" xr:uid="{86833B74-C2E2-49C5-A11F-13982D7CDBC2}"/>
    <cellStyle name="Output 3 6 2 17" xfId="32855" xr:uid="{D0591352-EC17-4F1F-BBC0-5185D2CCABEA}"/>
    <cellStyle name="Output 3 6 2 18" xfId="40816" xr:uid="{AC2F24BA-9CAE-48DE-B355-2E4461140842}"/>
    <cellStyle name="Output 3 6 2 2" xfId="1364" xr:uid="{12518B76-5B62-451B-B846-6B77C06EB6EC}"/>
    <cellStyle name="Output 3 6 2 2 2" xfId="5475" xr:uid="{C159A213-813B-452B-8C97-FF8EB224163E}"/>
    <cellStyle name="Output 3 6 2 2 2 2" xfId="13690" xr:uid="{4C6B8657-57D5-4E29-A19F-432B9BE3BC79}"/>
    <cellStyle name="Output 3 6 2 2 2 3" xfId="21554" xr:uid="{D132C170-A460-45CB-8978-A5CAE3772E3B}"/>
    <cellStyle name="Output 3 6 2 2 2 4" xfId="29534" xr:uid="{3B55FE72-3CFC-4D9B-B324-67ACD3FD51B1}"/>
    <cellStyle name="Output 3 6 2 2 2 5" xfId="37361" xr:uid="{633CDF3A-E3E4-4871-B8C8-F91AF115A37B}"/>
    <cellStyle name="Output 3 6 2 2 2 6" xfId="45314" xr:uid="{F5B6F8D2-B086-424C-93C6-0BDC0E90BF64}"/>
    <cellStyle name="Output 3 6 2 2 3" xfId="9593" xr:uid="{1B1189FC-8786-423B-A2E6-EA9FEAD2F583}"/>
    <cellStyle name="Output 3 6 2 2 4" xfId="17455" xr:uid="{CAB49673-12A6-43F4-8FB5-396AFA1F392B}"/>
    <cellStyle name="Output 3 6 2 2 5" xfId="25466" xr:uid="{9A9170CC-2DDF-422D-B300-6C4417C14EA3}"/>
    <cellStyle name="Output 3 6 2 2 6" xfId="33285" xr:uid="{983C0646-AAA1-42CC-AC3C-C628EC91140E}"/>
    <cellStyle name="Output 3 6 2 2 7" xfId="41246" xr:uid="{03200488-F329-4417-81B3-A3E2960B6A98}"/>
    <cellStyle name="Output 3 6 2 3" xfId="1707" xr:uid="{EEB9465F-3987-40C6-BF2C-F643EB0071B4}"/>
    <cellStyle name="Output 3 6 2 3 2" xfId="5794" xr:uid="{4F2D024E-A0D9-499B-B3B3-75547D39128F}"/>
    <cellStyle name="Output 3 6 2 3 2 2" xfId="14009" xr:uid="{3255D55B-BA83-43CA-852C-E0DD587ECD28}"/>
    <cellStyle name="Output 3 6 2 3 2 3" xfId="21873" xr:uid="{403943EF-2E23-4A47-BF63-6D317CC5AE51}"/>
    <cellStyle name="Output 3 6 2 3 2 4" xfId="29853" xr:uid="{51ED2C9C-A9CA-493D-A108-CCD28B0AAC6E}"/>
    <cellStyle name="Output 3 6 2 3 2 5" xfId="37680" xr:uid="{75D73868-E2A2-4B7F-ADC0-16AF5F5D1442}"/>
    <cellStyle name="Output 3 6 2 3 2 6" xfId="45633" xr:uid="{FE499179-E1A3-4488-97FA-D1A1890FD2C5}"/>
    <cellStyle name="Output 3 6 2 3 3" xfId="9933" xr:uid="{5FC28AD9-0FCC-4E07-AADE-F516364474A2}"/>
    <cellStyle name="Output 3 6 2 3 4" xfId="17798" xr:uid="{425FD2A9-60DF-4901-BFA7-55B153A06146}"/>
    <cellStyle name="Output 3 6 2 3 5" xfId="25806" xr:uid="{15E86A21-1EB0-4E8E-8173-0AA60A3E80FD}"/>
    <cellStyle name="Output 3 6 2 3 6" xfId="33628" xr:uid="{6477EC0A-E03E-40EF-B7FC-7564309998DD}"/>
    <cellStyle name="Output 3 6 2 3 7" xfId="41589" xr:uid="{1544B7C3-DEB4-4F3A-B4F1-1AF99250DAED}"/>
    <cellStyle name="Output 3 6 2 4" xfId="2042" xr:uid="{6D46CCFD-3B83-4C0F-89AD-CCF18344A947}"/>
    <cellStyle name="Output 3 6 2 4 2" xfId="6116" xr:uid="{56DAB02E-949F-4E03-B885-DF6AC5D6B2EB}"/>
    <cellStyle name="Output 3 6 2 4 2 2" xfId="14331" xr:uid="{DCEE146D-34D7-4E0D-A7A4-89F689E23E9A}"/>
    <cellStyle name="Output 3 6 2 4 2 3" xfId="22195" xr:uid="{F8F8F284-8B76-47F2-A5B6-2CD3A698DC5E}"/>
    <cellStyle name="Output 3 6 2 4 2 4" xfId="30175" xr:uid="{0988FDF1-9EAF-4FD0-B119-D476230F9BC2}"/>
    <cellStyle name="Output 3 6 2 4 2 5" xfId="38002" xr:uid="{9B5328DE-49F5-4618-A2FB-D0BA7F7370CA}"/>
    <cellStyle name="Output 3 6 2 4 2 6" xfId="45955" xr:uid="{AE6E9A00-3AB4-49E1-9BFF-0A17D4CB60E9}"/>
    <cellStyle name="Output 3 6 2 4 3" xfId="10268" xr:uid="{A2F1D153-8B91-4B60-9CB5-42D9B45BDF4C}"/>
    <cellStyle name="Output 3 6 2 4 4" xfId="18133" xr:uid="{41B0B5F6-716B-4290-B71C-AD3BE524000E}"/>
    <cellStyle name="Output 3 6 2 4 5" xfId="26140" xr:uid="{77E3B54C-F8CB-4271-8F6F-F2DDF0005790}"/>
    <cellStyle name="Output 3 6 2 4 6" xfId="33963" xr:uid="{20392CE0-8FB6-4989-855E-76DC9272A2A3}"/>
    <cellStyle name="Output 3 6 2 4 7" xfId="41924" xr:uid="{8F8A4BF0-FF57-4A19-9CDA-28575FD76BA0}"/>
    <cellStyle name="Output 3 6 2 5" xfId="2361" xr:uid="{7C8535BE-A595-43C4-B04A-D0331B0DECB0}"/>
    <cellStyle name="Output 3 6 2 5 2" xfId="6425" xr:uid="{10EC76A5-FCC1-4695-9451-A620D3BF98B0}"/>
    <cellStyle name="Output 3 6 2 5 2 2" xfId="14640" xr:uid="{350CC1D4-E963-4331-BC51-B2416AFAA5FB}"/>
    <cellStyle name="Output 3 6 2 5 2 3" xfId="22504" xr:uid="{F1396CEB-CB32-4D51-A509-0CB2E6633881}"/>
    <cellStyle name="Output 3 6 2 5 2 4" xfId="30484" xr:uid="{FED79DE0-55E1-4345-8F1F-E0C0B72B95D3}"/>
    <cellStyle name="Output 3 6 2 5 2 5" xfId="38311" xr:uid="{34501E65-9B78-4ECD-9C1E-63DC4A7F5A53}"/>
    <cellStyle name="Output 3 6 2 5 2 6" xfId="46264" xr:uid="{27ACCED8-CE07-4EAB-839D-23E71EC0F367}"/>
    <cellStyle name="Output 3 6 2 5 3" xfId="10587" xr:uid="{3A8C1C0A-10A6-4D5B-AF5A-F49BB216F39E}"/>
    <cellStyle name="Output 3 6 2 5 4" xfId="18452" xr:uid="{C17B57EF-63E9-4F41-84AE-476FE948EA8B}"/>
    <cellStyle name="Output 3 6 2 5 5" xfId="26456" xr:uid="{936BA2A9-58CE-417E-BD79-29B63A400D3F}"/>
    <cellStyle name="Output 3 6 2 5 6" xfId="34282" xr:uid="{E697630E-974D-4162-ADEC-9703CE99AC36}"/>
    <cellStyle name="Output 3 6 2 5 7" xfId="42243" xr:uid="{9F8AFD49-16B3-45D5-BE88-797164AD225B}"/>
    <cellStyle name="Output 3 6 2 6" xfId="2690" xr:uid="{31705B8B-A52C-4AF1-B510-B8009CA5ED9C}"/>
    <cellStyle name="Output 3 6 2 6 2" xfId="6740" xr:uid="{C9E44615-B71C-4A29-953D-10B926D19AE5}"/>
    <cellStyle name="Output 3 6 2 6 2 2" xfId="14955" xr:uid="{E94FC670-8187-49DF-BBCF-14F5F0F8862F}"/>
    <cellStyle name="Output 3 6 2 6 2 3" xfId="22819" xr:uid="{0D1061F6-A390-46F5-8FE6-CD42AAC9B88F}"/>
    <cellStyle name="Output 3 6 2 6 2 4" xfId="30799" xr:uid="{C5AC1373-D46B-4FE4-BAD9-C43ADA926209}"/>
    <cellStyle name="Output 3 6 2 6 2 5" xfId="38626" xr:uid="{5065821E-4E3A-479C-A996-39867B867C60}"/>
    <cellStyle name="Output 3 6 2 6 2 6" xfId="46579" xr:uid="{B37B0C7F-2417-464F-B093-91E62463182A}"/>
    <cellStyle name="Output 3 6 2 6 3" xfId="10916" xr:uid="{4730280D-F4DF-4ABE-A0C5-34742E78EB71}"/>
    <cellStyle name="Output 3 6 2 6 4" xfId="18781" xr:uid="{17DA2316-5094-4D3B-B7C4-19E8C4E7A178}"/>
    <cellStyle name="Output 3 6 2 6 5" xfId="26784" xr:uid="{890DD871-2BFE-4CD3-B457-031F2E622879}"/>
    <cellStyle name="Output 3 6 2 6 6" xfId="34611" xr:uid="{BDEE9AFA-0625-4E4E-A759-B460AA8D953D}"/>
    <cellStyle name="Output 3 6 2 6 7" xfId="42572" xr:uid="{77BF3CB6-EF34-4E9C-B450-41E770F567E2}"/>
    <cellStyle name="Output 3 6 2 7" xfId="3003" xr:uid="{62C755BA-E3E2-4DC4-AB65-1FD6847F6AB2}"/>
    <cellStyle name="Output 3 6 2 7 2" xfId="7044" xr:uid="{C293D423-7594-4566-8F62-9DE0B8E1CC08}"/>
    <cellStyle name="Output 3 6 2 7 2 2" xfId="15259" xr:uid="{8BEC34A2-61C8-4477-BDC2-8E1F9AC947DD}"/>
    <cellStyle name="Output 3 6 2 7 2 3" xfId="23123" xr:uid="{C6609E9A-A7F3-4BCC-B63D-53C77510F931}"/>
    <cellStyle name="Output 3 6 2 7 2 4" xfId="31103" xr:uid="{4CBB8D92-2CC8-47FA-A759-851CA16F11A5}"/>
    <cellStyle name="Output 3 6 2 7 2 5" xfId="38930" xr:uid="{213CB570-C64A-4151-82C6-768915A415C0}"/>
    <cellStyle name="Output 3 6 2 7 2 6" xfId="46883" xr:uid="{4B7FB17A-D481-483D-9FF6-66DE2DABCACC}"/>
    <cellStyle name="Output 3 6 2 7 3" xfId="11228" xr:uid="{E39AA069-72A1-4A0D-A7F3-F93C2AF049DB}"/>
    <cellStyle name="Output 3 6 2 7 4" xfId="19094" xr:uid="{8530B7BD-F102-4F36-BEE5-99E32EDDCDEE}"/>
    <cellStyle name="Output 3 6 2 7 5" xfId="27094" xr:uid="{9D5055D1-649F-4D10-8EBF-42BF95C5A31D}"/>
    <cellStyle name="Output 3 6 2 7 6" xfId="34924" xr:uid="{C686BD16-9345-4B65-87BA-4289A7710309}"/>
    <cellStyle name="Output 3 6 2 7 7" xfId="42885" xr:uid="{9CC2CED9-AE70-4C89-BF9F-CAC2219634E9}"/>
    <cellStyle name="Output 3 6 2 8" xfId="3323" xr:uid="{D716FD56-C9BD-47EA-B8E3-7294F616203F}"/>
    <cellStyle name="Output 3 6 2 8 2" xfId="7351" xr:uid="{408E89A6-ADDA-4946-9600-3617D2AECAF2}"/>
    <cellStyle name="Output 3 6 2 8 2 2" xfId="15566" xr:uid="{3AF1A331-321A-42AF-8C8D-DA8CF368964E}"/>
    <cellStyle name="Output 3 6 2 8 2 3" xfId="23430" xr:uid="{5B529ED1-2F57-4047-874A-ACDA8D72515F}"/>
    <cellStyle name="Output 3 6 2 8 2 4" xfId="31410" xr:uid="{34234827-F224-41FF-8719-F52AC8D4DC4A}"/>
    <cellStyle name="Output 3 6 2 8 2 5" xfId="39237" xr:uid="{408C3423-1138-4231-8B8D-B7AFFA0FFB67}"/>
    <cellStyle name="Output 3 6 2 8 2 6" xfId="47190" xr:uid="{C4489C8B-DEC8-4BFF-A035-BB0F972AC1DD}"/>
    <cellStyle name="Output 3 6 2 8 3" xfId="11547" xr:uid="{416A3849-C8B5-4415-972C-10972D885C7F}"/>
    <cellStyle name="Output 3 6 2 8 4" xfId="19414" xr:uid="{FFB1DAE8-1754-4478-B1C8-B36EF2E0E598}"/>
    <cellStyle name="Output 3 6 2 8 5" xfId="27414" xr:uid="{64361135-0515-430C-B204-EA723FEE8FFE}"/>
    <cellStyle name="Output 3 6 2 8 6" xfId="35244" xr:uid="{B7CC2C99-86E2-4CF6-A113-CE7A69B92D74}"/>
    <cellStyle name="Output 3 6 2 8 7" xfId="43205" xr:uid="{0C48C8BC-8708-4D52-8EA9-494E1713BD68}"/>
    <cellStyle name="Output 3 6 2 9" xfId="3617" xr:uid="{B53AE43E-EF2C-4F49-80A3-8BE482DB1A29}"/>
    <cellStyle name="Output 3 6 2 9 2" xfId="7645" xr:uid="{1B4DB311-88C6-4C32-B982-C8DD5D17BA5E}"/>
    <cellStyle name="Output 3 6 2 9 2 2" xfId="15860" xr:uid="{84C9E042-62FA-4401-9F66-7FC2F86F30C5}"/>
    <cellStyle name="Output 3 6 2 9 2 3" xfId="23724" xr:uid="{654117DE-241F-4C5C-A8A8-74E09E2002EF}"/>
    <cellStyle name="Output 3 6 2 9 2 4" xfId="31704" xr:uid="{BE297A3C-60FA-47E6-BAF2-B00B103DCD2B}"/>
    <cellStyle name="Output 3 6 2 9 2 5" xfId="39531" xr:uid="{BE66830F-DF65-4DCB-99BC-5AC78CF45D34}"/>
    <cellStyle name="Output 3 6 2 9 2 6" xfId="47484" xr:uid="{B7ED6F15-A5AE-4B9D-AB11-1D1E809E43D8}"/>
    <cellStyle name="Output 3 6 2 9 3" xfId="11841" xr:uid="{35833DFC-4A58-4AD0-BAF8-BF88EBDDADD2}"/>
    <cellStyle name="Output 3 6 2 9 4" xfId="19708" xr:uid="{D02A7B19-02CA-4751-9D9C-C36D196EB951}"/>
    <cellStyle name="Output 3 6 2 9 5" xfId="27708" xr:uid="{808AF001-005C-468F-8CFF-E8420579AC02}"/>
    <cellStyle name="Output 3 6 2 9 6" xfId="35538" xr:uid="{751A461B-C086-43E0-B98E-E1ECF3D341F2}"/>
    <cellStyle name="Output 3 6 2 9 7" xfId="43499" xr:uid="{3038ABA7-FA01-45DF-B7A8-B1B920930FCD}"/>
    <cellStyle name="Output 3 6 20" xfId="16948" xr:uid="{1F701864-2929-4DEE-BFD2-86A77A9880A8}"/>
    <cellStyle name="Output 3 6 21" xfId="24972" xr:uid="{5589B247-E927-4D44-A1FB-1D79BE0F99FF}"/>
    <cellStyle name="Output 3 6 22" xfId="32787" xr:uid="{C7341DCE-23BE-4F1B-B946-4C427B14993D}"/>
    <cellStyle name="Output 3 6 23" xfId="40748" xr:uid="{396F593C-9B93-4AFE-ACBB-1CC2B7F507AF}"/>
    <cellStyle name="Output 3 6 3" xfId="913" xr:uid="{D46772EF-0B54-4EED-8DDD-62A2125019F0}"/>
    <cellStyle name="Output 3 6 3 10" xfId="3891" xr:uid="{124EDD7F-863B-41B6-B20B-C749604511E6}"/>
    <cellStyle name="Output 3 6 3 10 2" xfId="7912" xr:uid="{2774DE51-C04E-43A9-8B14-7F7F5848FB2E}"/>
    <cellStyle name="Output 3 6 3 10 2 2" xfId="16127" xr:uid="{545C0E19-106F-44F8-9998-18E9814E222F}"/>
    <cellStyle name="Output 3 6 3 10 2 3" xfId="23991" xr:uid="{9C2AF7A8-2BA6-4327-B360-C3B8B8143DE6}"/>
    <cellStyle name="Output 3 6 3 10 2 4" xfId="31971" xr:uid="{8BCA30C0-7BE3-40B1-BD79-239353863E4F}"/>
    <cellStyle name="Output 3 6 3 10 2 5" xfId="39798" xr:uid="{48FD06B6-7BBC-4092-8E6C-0978A20B90CD}"/>
    <cellStyle name="Output 3 6 3 10 2 6" xfId="47751" xr:uid="{0EE4D597-B689-43F1-8B2C-56E5F60FB2C6}"/>
    <cellStyle name="Output 3 6 3 10 3" xfId="12114" xr:uid="{5B5E5FF8-92E1-4465-9A29-342CD7FB0509}"/>
    <cellStyle name="Output 3 6 3 10 4" xfId="19982" xr:uid="{395DC5CF-1FCD-452B-AE38-58B1B89BAEE1}"/>
    <cellStyle name="Output 3 6 3 10 5" xfId="27980" xr:uid="{84CE2FBB-3687-4646-9D8C-76670FE3F111}"/>
    <cellStyle name="Output 3 6 3 10 6" xfId="35812" xr:uid="{12454C72-629C-41D3-B004-223B37E78336}"/>
    <cellStyle name="Output 3 6 3 10 7" xfId="43773" xr:uid="{15F740B9-4C40-485A-A657-8B63E1A78966}"/>
    <cellStyle name="Output 3 6 3 11" xfId="4192" xr:uid="{38AA997F-EF22-4B76-A72D-6FA123700236}"/>
    <cellStyle name="Output 3 6 3 11 2" xfId="8198" xr:uid="{01BB1F59-E735-41D0-B601-473D86373E73}"/>
    <cellStyle name="Output 3 6 3 11 2 2" xfId="16413" xr:uid="{4EE9385C-CF78-4F14-8679-E9952ED6DDC8}"/>
    <cellStyle name="Output 3 6 3 11 2 3" xfId="24277" xr:uid="{067B463E-E79B-4E03-ADDB-A4322B52CE72}"/>
    <cellStyle name="Output 3 6 3 11 2 4" xfId="32257" xr:uid="{243A3024-9137-4D5A-BAEE-8A624152D925}"/>
    <cellStyle name="Output 3 6 3 11 2 5" xfId="40084" xr:uid="{DE0226D7-ED74-4181-AE79-0655047C76EA}"/>
    <cellStyle name="Output 3 6 3 11 2 6" xfId="48037" xr:uid="{76ECD044-A3B9-44C3-A89D-5BFEA80B5C80}"/>
    <cellStyle name="Output 3 6 3 11 3" xfId="12414" xr:uid="{491B7B77-FADA-4796-B0F3-8E79142027A5}"/>
    <cellStyle name="Output 3 6 3 11 4" xfId="20283" xr:uid="{63E1AC10-5284-4524-B120-67824593B5EB}"/>
    <cellStyle name="Output 3 6 3 11 5" xfId="28278" xr:uid="{7F34BFF7-7477-4150-8D72-CFB91D3A52E5}"/>
    <cellStyle name="Output 3 6 3 11 6" xfId="36113" xr:uid="{885DF144-945D-4B2A-AABC-A41CCB316D2E}"/>
    <cellStyle name="Output 3 6 3 11 7" xfId="44074" xr:uid="{A7E4710C-8FB1-470C-BF06-AE3D96275EF9}"/>
    <cellStyle name="Output 3 6 3 12" xfId="4477" xr:uid="{8A371165-F2FB-4EAE-B81B-97925F2DB871}"/>
    <cellStyle name="Output 3 6 3 12 2" xfId="8477" xr:uid="{FD4C47EE-D33E-4BE7-9B7C-1E12C9FF3EF8}"/>
    <cellStyle name="Output 3 6 3 12 2 2" xfId="16692" xr:uid="{BF3C98CF-641E-4FAA-910C-F29DD894BEC0}"/>
    <cellStyle name="Output 3 6 3 12 2 3" xfId="24556" xr:uid="{38C75069-7EE2-4E79-80B3-684FDEAFE9CE}"/>
    <cellStyle name="Output 3 6 3 12 2 4" xfId="32536" xr:uid="{DB963748-1F25-42FE-AB1B-675B94B513ED}"/>
    <cellStyle name="Output 3 6 3 12 2 5" xfId="40363" xr:uid="{CA21CA2B-8309-46B0-8A83-0D707AE34FCF}"/>
    <cellStyle name="Output 3 6 3 12 2 6" xfId="48316" xr:uid="{A26180E0-6B1C-4F82-992F-D295279AFAFF}"/>
    <cellStyle name="Output 3 6 3 12 3" xfId="12699" xr:uid="{1275AAC2-DD1F-4CA2-9247-F9DE2E055BE8}"/>
    <cellStyle name="Output 3 6 3 12 4" xfId="20568" xr:uid="{BBE8AAB6-FAB6-4E61-B9D7-76AACC7512DC}"/>
    <cellStyle name="Output 3 6 3 12 5" xfId="28561" xr:uid="{434BD7D2-28D3-4727-82A2-B68B39ADBC8B}"/>
    <cellStyle name="Output 3 6 3 12 6" xfId="36398" xr:uid="{DB61336F-E5DB-4D94-8E1F-A1F54942E7D5}"/>
    <cellStyle name="Output 3 6 3 12 7" xfId="44359" xr:uid="{D091D5DA-6B82-422B-86C0-64E9445AAB40}"/>
    <cellStyle name="Output 3 6 3 13" xfId="5054" xr:uid="{77F54C24-EB34-4178-A706-7CA06351F44E}"/>
    <cellStyle name="Output 3 6 3 13 2" xfId="13269" xr:uid="{DF6873DD-E3BA-4088-9917-9AE75DC9A36A}"/>
    <cellStyle name="Output 3 6 3 13 3" xfId="21133" xr:uid="{63C0BB0D-C1B5-4195-861D-C1EF1846D1F7}"/>
    <cellStyle name="Output 3 6 3 13 4" xfId="29113" xr:uid="{342EA3EE-10DD-496C-A801-1FF1F41D8E94}"/>
    <cellStyle name="Output 3 6 3 13 5" xfId="36940" xr:uid="{FC9D0AB8-21CF-40D1-B1FE-3A3A6529AC86}"/>
    <cellStyle name="Output 3 6 3 13 6" xfId="44893" xr:uid="{63D2EA9B-CA78-427B-8451-9829A95A463C}"/>
    <cellStyle name="Output 3 6 3 14" xfId="9142" xr:uid="{22ED3146-A5BA-428F-A247-374C57EEB2DC}"/>
    <cellStyle name="Output 3 6 3 15" xfId="17004" xr:uid="{2582AD2B-4EDD-432C-9059-B15CC97A7A13}"/>
    <cellStyle name="Output 3 6 3 16" xfId="25022" xr:uid="{18C9AF41-7597-467E-8AC9-FDFA0423C423}"/>
    <cellStyle name="Output 3 6 3 17" xfId="32834" xr:uid="{458AFB9C-C4B3-492B-86D5-FDAB17A9158B}"/>
    <cellStyle name="Output 3 6 3 18" xfId="40795" xr:uid="{F6B4EE6C-1AAB-4FCD-A538-46B2E6D11D36}"/>
    <cellStyle name="Output 3 6 3 2" xfId="1343" xr:uid="{2D597A96-4FC6-416D-BB20-4ACA6A014261}"/>
    <cellStyle name="Output 3 6 3 2 2" xfId="5456" xr:uid="{01C08510-1677-41AE-BAC0-DD765AA29D5F}"/>
    <cellStyle name="Output 3 6 3 2 2 2" xfId="13671" xr:uid="{AAE36731-EAC9-4D3F-A56E-102339CA24F7}"/>
    <cellStyle name="Output 3 6 3 2 2 3" xfId="21535" xr:uid="{C4570FDD-8EC7-49D8-A4A2-312CAC2AB00E}"/>
    <cellStyle name="Output 3 6 3 2 2 4" xfId="29515" xr:uid="{13302A13-CE0C-4196-BD69-83CAB33EC2B1}"/>
    <cellStyle name="Output 3 6 3 2 2 5" xfId="37342" xr:uid="{14A8596C-DD17-4449-A2E2-3DDFB7EAE591}"/>
    <cellStyle name="Output 3 6 3 2 2 6" xfId="45295" xr:uid="{FF37A8D6-045B-4A95-B5F8-FF72EA4D2EF8}"/>
    <cellStyle name="Output 3 6 3 2 3" xfId="9572" xr:uid="{0E971623-9EDC-408D-8387-D2D5D15B69DF}"/>
    <cellStyle name="Output 3 6 3 2 4" xfId="17434" xr:uid="{02377584-BFAD-4481-A0A7-C71428E2625E}"/>
    <cellStyle name="Output 3 6 3 2 5" xfId="25446" xr:uid="{A25DCF30-4165-4C1C-B745-76322020278A}"/>
    <cellStyle name="Output 3 6 3 2 6" xfId="33264" xr:uid="{DB117863-4E34-46E8-A24E-804791A74348}"/>
    <cellStyle name="Output 3 6 3 2 7" xfId="41225" xr:uid="{2A0C02F2-3086-4F04-B6C2-1E35F9FB3755}"/>
    <cellStyle name="Output 3 6 3 3" xfId="1686" xr:uid="{C09A9F89-7704-480D-A64C-40106DEBA02B}"/>
    <cellStyle name="Output 3 6 3 3 2" xfId="5775" xr:uid="{5E981D7B-D5E1-4059-90DB-4E1B34C9BB48}"/>
    <cellStyle name="Output 3 6 3 3 2 2" xfId="13990" xr:uid="{C01033BA-2818-45C4-A062-0986CF516671}"/>
    <cellStyle name="Output 3 6 3 3 2 3" xfId="21854" xr:uid="{7D09A7F9-52B3-4E9B-8296-409E2D7B498F}"/>
    <cellStyle name="Output 3 6 3 3 2 4" xfId="29834" xr:uid="{7B1AB0FE-B73F-432E-B364-C261EBEEFBDA}"/>
    <cellStyle name="Output 3 6 3 3 2 5" xfId="37661" xr:uid="{79DDE6B9-CFED-447A-98D4-DE1695BD76CA}"/>
    <cellStyle name="Output 3 6 3 3 2 6" xfId="45614" xr:uid="{AC60723D-3580-40F4-8558-3757820925CF}"/>
    <cellStyle name="Output 3 6 3 3 3" xfId="9913" xr:uid="{366209EE-BF34-4D51-8FC2-28C2512FF3F7}"/>
    <cellStyle name="Output 3 6 3 3 4" xfId="17777" xr:uid="{045A1FA6-C9AD-40BE-9770-C98D810A0F13}"/>
    <cellStyle name="Output 3 6 3 3 5" xfId="25786" xr:uid="{7BA2EC23-7EBE-44F1-B5CA-6E7B0121CF74}"/>
    <cellStyle name="Output 3 6 3 3 6" xfId="33607" xr:uid="{64A4D657-9A1C-4307-BEF0-565FCC58A61A}"/>
    <cellStyle name="Output 3 6 3 3 7" xfId="41568" xr:uid="{5FC41187-3D6C-4B97-B2EF-A35EAC002240}"/>
    <cellStyle name="Output 3 6 3 4" xfId="2021" xr:uid="{7910CC23-04ED-44C8-8ED5-45D308E3D3E3}"/>
    <cellStyle name="Output 3 6 3 4 2" xfId="6095" xr:uid="{86CDCA91-9FA3-4582-B423-7E38E69D3004}"/>
    <cellStyle name="Output 3 6 3 4 2 2" xfId="14310" xr:uid="{EAA4E3C8-C8A4-4D72-B847-268F4EA2CCE2}"/>
    <cellStyle name="Output 3 6 3 4 2 3" xfId="22174" xr:uid="{BD83CB8D-9B28-49EA-971E-49808B76FC13}"/>
    <cellStyle name="Output 3 6 3 4 2 4" xfId="30154" xr:uid="{60673E6B-9FCD-44C7-AA44-C76CEE036817}"/>
    <cellStyle name="Output 3 6 3 4 2 5" xfId="37981" xr:uid="{CA83E77C-5DFA-4D36-8510-62F08E486A1C}"/>
    <cellStyle name="Output 3 6 3 4 2 6" xfId="45934" xr:uid="{02734C85-E74E-45F7-8ED4-DF77CC4360BB}"/>
    <cellStyle name="Output 3 6 3 4 3" xfId="10247" xr:uid="{75820E2E-A492-4D09-967D-C36646AE8344}"/>
    <cellStyle name="Output 3 6 3 4 4" xfId="18112" xr:uid="{A4DAC44F-AFDA-4AA6-80BD-D688F0FCAFAF}"/>
    <cellStyle name="Output 3 6 3 4 5" xfId="26119" xr:uid="{3C4DBE06-790E-412B-85D9-AA6D91CBDF4E}"/>
    <cellStyle name="Output 3 6 3 4 6" xfId="33942" xr:uid="{4F46F350-3D37-4470-AD40-EF91E78D6E54}"/>
    <cellStyle name="Output 3 6 3 4 7" xfId="41903" xr:uid="{FC9C82B0-7296-4CFA-BA62-33BBDA1705C8}"/>
    <cellStyle name="Output 3 6 3 5" xfId="2340" xr:uid="{68802F35-8710-49C0-87D9-0DCCAE6637EC}"/>
    <cellStyle name="Output 3 6 3 5 2" xfId="6406" xr:uid="{45255DDF-083A-4599-9FF2-470CEBBE900E}"/>
    <cellStyle name="Output 3 6 3 5 2 2" xfId="14621" xr:uid="{098638F4-6B57-4CD5-B4B8-8BE69F2C3549}"/>
    <cellStyle name="Output 3 6 3 5 2 3" xfId="22485" xr:uid="{400B86E3-15C2-4865-96AC-DBD391F79B2A}"/>
    <cellStyle name="Output 3 6 3 5 2 4" xfId="30465" xr:uid="{FF978CDA-4622-454E-8C70-D37B65AB459E}"/>
    <cellStyle name="Output 3 6 3 5 2 5" xfId="38292" xr:uid="{E3802594-8D09-4330-9E5C-B143F231CEEC}"/>
    <cellStyle name="Output 3 6 3 5 2 6" xfId="46245" xr:uid="{62CE882B-E5C2-46D8-AEA4-C7319C9C020D}"/>
    <cellStyle name="Output 3 6 3 5 3" xfId="10566" xr:uid="{2530947E-04F0-44F3-B5B9-19D0CE166A68}"/>
    <cellStyle name="Output 3 6 3 5 4" xfId="18431" xr:uid="{D9B28F70-EDD3-4483-BD82-C194BD14D60E}"/>
    <cellStyle name="Output 3 6 3 5 5" xfId="26436" xr:uid="{813F2D64-D24A-40D2-B097-EDFF459A9FAD}"/>
    <cellStyle name="Output 3 6 3 5 6" xfId="34261" xr:uid="{1C1721E3-A007-41A6-BBB5-511A1EBAB65B}"/>
    <cellStyle name="Output 3 6 3 5 7" xfId="42222" xr:uid="{780FF02D-07C9-4A4B-8FD2-7A54CFE72146}"/>
    <cellStyle name="Output 3 6 3 6" xfId="2670" xr:uid="{41B9B1C1-A8DA-418E-B2BD-8964CEF63361}"/>
    <cellStyle name="Output 3 6 3 6 2" xfId="6720" xr:uid="{A182791E-61EE-4831-B359-1703CBABA2E9}"/>
    <cellStyle name="Output 3 6 3 6 2 2" xfId="14935" xr:uid="{C3F9D97B-D902-49C6-A44E-13EBDD20297F}"/>
    <cellStyle name="Output 3 6 3 6 2 3" xfId="22799" xr:uid="{18761E5F-93C1-4DE4-AF2A-E9988A058639}"/>
    <cellStyle name="Output 3 6 3 6 2 4" xfId="30779" xr:uid="{FCE08DB1-23C4-448A-9E8D-16923CC1439F}"/>
    <cellStyle name="Output 3 6 3 6 2 5" xfId="38606" xr:uid="{B1BA264F-BBD7-48F7-8BA7-215D9D9E235D}"/>
    <cellStyle name="Output 3 6 3 6 2 6" xfId="46559" xr:uid="{B36FF877-E3F6-486F-AB1E-A4BD3EBEE520}"/>
    <cellStyle name="Output 3 6 3 6 3" xfId="10896" xr:uid="{CEEDAD4A-AF73-4674-91F1-A0F2E760B800}"/>
    <cellStyle name="Output 3 6 3 6 4" xfId="18761" xr:uid="{D457177C-D2A5-4971-AC91-5B89BD740B60}"/>
    <cellStyle name="Output 3 6 3 6 5" xfId="26764" xr:uid="{6404D3C9-1F2B-4C03-9CA2-44821A833397}"/>
    <cellStyle name="Output 3 6 3 6 6" xfId="34591" xr:uid="{8ACE1B59-2779-4762-8678-FBA22501D37A}"/>
    <cellStyle name="Output 3 6 3 6 7" xfId="42552" xr:uid="{B28AFC0A-4436-414F-B262-CAE28051E5F7}"/>
    <cellStyle name="Output 3 6 3 7" xfId="2982" xr:uid="{202B1092-2353-4A82-B74C-C1C41DE40AF5}"/>
    <cellStyle name="Output 3 6 3 7 2" xfId="7025" xr:uid="{3C681A67-47CB-4AC1-85FF-BFB288ADFA05}"/>
    <cellStyle name="Output 3 6 3 7 2 2" xfId="15240" xr:uid="{742C50BA-FEC4-46A3-BA91-07534EC2D92B}"/>
    <cellStyle name="Output 3 6 3 7 2 3" xfId="23104" xr:uid="{39C74166-3627-409F-8136-7089566ECBEB}"/>
    <cellStyle name="Output 3 6 3 7 2 4" xfId="31084" xr:uid="{705A2F85-0A15-4913-B020-5E0F1F0A9043}"/>
    <cellStyle name="Output 3 6 3 7 2 5" xfId="38911" xr:uid="{1A75A3F2-9DF4-4CA7-800E-F6D5DA53D0F4}"/>
    <cellStyle name="Output 3 6 3 7 2 6" xfId="46864" xr:uid="{ABA5BA38-B8AC-4EFF-BB61-22324207792F}"/>
    <cellStyle name="Output 3 6 3 7 3" xfId="11207" xr:uid="{32D27F6F-D18B-4BC5-BDEF-3810190872A0}"/>
    <cellStyle name="Output 3 6 3 7 4" xfId="19073" xr:uid="{E93AA622-06DE-4E55-82A8-EAA30A4221B8}"/>
    <cellStyle name="Output 3 6 3 7 5" xfId="27074" xr:uid="{D03B7A83-877F-40F4-ADAA-2BA33D34E613}"/>
    <cellStyle name="Output 3 6 3 7 6" xfId="34903" xr:uid="{0AA18BC3-5B9A-493F-A6A9-4A9A8074A8F0}"/>
    <cellStyle name="Output 3 6 3 7 7" xfId="42864" xr:uid="{4433E434-F534-4EC6-84AD-B55EFF965116}"/>
    <cellStyle name="Output 3 6 3 8" xfId="3303" xr:uid="{FB72EDEF-DC2E-4178-8BB3-EF637F5CC473}"/>
    <cellStyle name="Output 3 6 3 8 2" xfId="7331" xr:uid="{FABDFD49-7ABC-47DD-8971-13495F359B85}"/>
    <cellStyle name="Output 3 6 3 8 2 2" xfId="15546" xr:uid="{01ABF22C-1562-4782-844F-1C5B35ABD441}"/>
    <cellStyle name="Output 3 6 3 8 2 3" xfId="23410" xr:uid="{76A880A8-5483-4B36-9AE3-028761C738A6}"/>
    <cellStyle name="Output 3 6 3 8 2 4" xfId="31390" xr:uid="{068AA307-91F8-41AB-99A3-5B46AEC62F65}"/>
    <cellStyle name="Output 3 6 3 8 2 5" xfId="39217" xr:uid="{5B23B7CA-4C76-4903-89EA-8183C9605492}"/>
    <cellStyle name="Output 3 6 3 8 2 6" xfId="47170" xr:uid="{C6319774-E981-4BE5-8AD5-D09FE9EC133D}"/>
    <cellStyle name="Output 3 6 3 8 3" xfId="11527" xr:uid="{9E01FC73-7D8B-463C-AF3C-C8DC50630384}"/>
    <cellStyle name="Output 3 6 3 8 4" xfId="19394" xr:uid="{881B5EB6-DCFF-404E-9ACC-31FAB26A636F}"/>
    <cellStyle name="Output 3 6 3 8 5" xfId="27394" xr:uid="{B5011BDF-6742-454D-AC80-E55EF2AB33B5}"/>
    <cellStyle name="Output 3 6 3 8 6" xfId="35224" xr:uid="{9E1A80CD-6735-4F2F-BA1D-D1D7E1C9C14E}"/>
    <cellStyle name="Output 3 6 3 8 7" xfId="43185" xr:uid="{800793AE-65F4-4211-A74D-5908B201851D}"/>
    <cellStyle name="Output 3 6 3 9" xfId="3596" xr:uid="{F6639D9C-E8DE-403E-B14D-C9C7CD158185}"/>
    <cellStyle name="Output 3 6 3 9 2" xfId="7624" xr:uid="{1B4307E1-E678-4A99-B954-3B56B587803D}"/>
    <cellStyle name="Output 3 6 3 9 2 2" xfId="15839" xr:uid="{3254F8EE-6846-4DB4-B23E-D22967D73E4C}"/>
    <cellStyle name="Output 3 6 3 9 2 3" xfId="23703" xr:uid="{9702671D-2860-4605-AC08-AE877CD3E32E}"/>
    <cellStyle name="Output 3 6 3 9 2 4" xfId="31683" xr:uid="{2335CC56-A38E-47C5-AD14-8F8866DD5094}"/>
    <cellStyle name="Output 3 6 3 9 2 5" xfId="39510" xr:uid="{94731962-433D-4DAE-90E8-3154A647A050}"/>
    <cellStyle name="Output 3 6 3 9 2 6" xfId="47463" xr:uid="{6B708DA2-07B0-4744-A433-E6471615EE2D}"/>
    <cellStyle name="Output 3 6 3 9 3" xfId="11820" xr:uid="{1EAA40B4-F4DB-4728-A3BE-22DDA4708A22}"/>
    <cellStyle name="Output 3 6 3 9 4" xfId="19687" xr:uid="{4F3D664B-3EFB-4230-A1A9-460449144AE2}"/>
    <cellStyle name="Output 3 6 3 9 5" xfId="27687" xr:uid="{6EDC8776-9531-4659-8E2E-3E1F3B292E6E}"/>
    <cellStyle name="Output 3 6 3 9 6" xfId="35517" xr:uid="{4D7BE8EB-FA2F-490C-8568-3A89795A00C0}"/>
    <cellStyle name="Output 3 6 3 9 7" xfId="43478" xr:uid="{82CC22B2-729C-43DD-AF29-196A66AB904B}"/>
    <cellStyle name="Output 3 6 4" xfId="1025" xr:uid="{87947E3B-C677-48E7-AD91-CD87490891B6}"/>
    <cellStyle name="Output 3 6 4 10" xfId="4003" xr:uid="{022AD3DA-9FCD-41F1-A932-DA814E93A8D9}"/>
    <cellStyle name="Output 3 6 4 10 2" xfId="8018" xr:uid="{966A8308-5706-4C68-B3F5-A6054A2EDCE6}"/>
    <cellStyle name="Output 3 6 4 10 2 2" xfId="16233" xr:uid="{B27729F2-4E6B-441D-B65E-237615F18AFE}"/>
    <cellStyle name="Output 3 6 4 10 2 3" xfId="24097" xr:uid="{1710521E-E555-4338-8089-22412D0EC8AF}"/>
    <cellStyle name="Output 3 6 4 10 2 4" xfId="32077" xr:uid="{F7BBAC1A-6E88-45E3-85C1-024ED3BBEA20}"/>
    <cellStyle name="Output 3 6 4 10 2 5" xfId="39904" xr:uid="{7D4B66AA-1DA5-4C0F-9B28-32F816E7B228}"/>
    <cellStyle name="Output 3 6 4 10 2 6" xfId="47857" xr:uid="{C2A48F3D-9716-4CAB-BA54-24AE37374C5C}"/>
    <cellStyle name="Output 3 6 4 10 3" xfId="12225" xr:uid="{E4C4845C-A17F-4284-83B6-4DA1E321B4BC}"/>
    <cellStyle name="Output 3 6 4 10 4" xfId="20094" xr:uid="{3FDD3333-1B93-41DF-BF7B-7A281079014C}"/>
    <cellStyle name="Output 3 6 4 10 5" xfId="28090" xr:uid="{8E04C2FB-FD7A-4E4B-B0E0-6ADDB2B324A1}"/>
    <cellStyle name="Output 3 6 4 10 6" xfId="35924" xr:uid="{7C6DA6D8-F0F0-4585-9F72-19F23DCD1D9B}"/>
    <cellStyle name="Output 3 6 4 10 7" xfId="43885" xr:uid="{4C2336E4-1670-4A61-8176-0FCC9D79B714}"/>
    <cellStyle name="Output 3 6 4 11" xfId="4298" xr:uid="{CE06AD50-BE08-4548-901C-7B68336DEFF3}"/>
    <cellStyle name="Output 3 6 4 11 2" xfId="8304" xr:uid="{C7ACA372-FE7A-45C4-A3D3-864F979CB565}"/>
    <cellStyle name="Output 3 6 4 11 2 2" xfId="16519" xr:uid="{F25C8256-1935-455D-A75F-872FF58D62AB}"/>
    <cellStyle name="Output 3 6 4 11 2 3" xfId="24383" xr:uid="{71CEB9EC-FA5F-4025-8DD9-46D4AE7B8358}"/>
    <cellStyle name="Output 3 6 4 11 2 4" xfId="32363" xr:uid="{EEB66627-F4A9-4F9B-A134-4C699F8A8CB7}"/>
    <cellStyle name="Output 3 6 4 11 2 5" xfId="40190" xr:uid="{6930B9D1-6973-4E51-BA67-D9E86F96111B}"/>
    <cellStyle name="Output 3 6 4 11 2 6" xfId="48143" xr:uid="{FBFAE6EF-A850-47AE-8C6E-A3CC37837BDC}"/>
    <cellStyle name="Output 3 6 4 11 3" xfId="12520" xr:uid="{0E726891-F097-441D-A9A6-40B4EE296082}"/>
    <cellStyle name="Output 3 6 4 11 4" xfId="20389" xr:uid="{91526956-BD78-47C0-90CD-232635996619}"/>
    <cellStyle name="Output 3 6 4 11 5" xfId="28384" xr:uid="{F642996A-B9FC-4FF8-BFD6-60D2E3CE57A5}"/>
    <cellStyle name="Output 3 6 4 11 6" xfId="36219" xr:uid="{4591A7EF-3FB4-436C-8189-76D32E087D32}"/>
    <cellStyle name="Output 3 6 4 11 7" xfId="44180" xr:uid="{5369C3F4-FD8B-44EE-894D-779CFB6EC07B}"/>
    <cellStyle name="Output 3 6 4 12" xfId="4589" xr:uid="{92D07547-05F2-44CD-A157-05FF2C4FA932}"/>
    <cellStyle name="Output 3 6 4 12 2" xfId="8583" xr:uid="{F51AB429-D5C5-4F26-B3D5-5B02B3B28431}"/>
    <cellStyle name="Output 3 6 4 12 2 2" xfId="16798" xr:uid="{7A906BD3-41F7-4243-A712-112D80519523}"/>
    <cellStyle name="Output 3 6 4 12 2 3" xfId="24662" xr:uid="{0D20D402-336D-4B9F-B6D8-4C2EB8422AD2}"/>
    <cellStyle name="Output 3 6 4 12 2 4" xfId="32642" xr:uid="{10E0C32E-F253-498C-A319-C1CE44B176FB}"/>
    <cellStyle name="Output 3 6 4 12 2 5" xfId="40469" xr:uid="{04B1F884-01C2-4D74-A913-84157AB54C90}"/>
    <cellStyle name="Output 3 6 4 12 2 6" xfId="48422" xr:uid="{E55C7E96-9EFA-465D-ACBC-AAFE7E237527}"/>
    <cellStyle name="Output 3 6 4 12 3" xfId="12810" xr:uid="{D941A319-C8D9-47F5-93FE-C658841569A3}"/>
    <cellStyle name="Output 3 6 4 12 4" xfId="20680" xr:uid="{F6C355A5-79EF-4046-9C3A-F105FFE71EA3}"/>
    <cellStyle name="Output 3 6 4 12 5" xfId="28673" xr:uid="{BCFA3E99-C69D-4F05-ABD6-0D39FD871F07}"/>
    <cellStyle name="Output 3 6 4 12 6" xfId="36510" xr:uid="{E5849B2B-59B9-4823-8F7C-BF3D98913A0E}"/>
    <cellStyle name="Output 3 6 4 12 7" xfId="44471" xr:uid="{695D16D0-ACCF-4C5A-8BE4-9A41CB032A62}"/>
    <cellStyle name="Output 3 6 4 13" xfId="5160" xr:uid="{3ACFB91C-41B3-4D28-BFFF-C520F4FC7F40}"/>
    <cellStyle name="Output 3 6 4 13 2" xfId="13375" xr:uid="{B2F1BCE8-97AD-4332-93B2-3B6B143A0C48}"/>
    <cellStyle name="Output 3 6 4 13 3" xfId="21239" xr:uid="{2181E7A0-ADA0-4BE2-9B14-B44A15B69301}"/>
    <cellStyle name="Output 3 6 4 13 4" xfId="29219" xr:uid="{504CA538-1901-45C1-9B47-BD34725FA530}"/>
    <cellStyle name="Output 3 6 4 13 5" xfId="37046" xr:uid="{C31DD477-8184-4BC5-829F-37274C6EC3E9}"/>
    <cellStyle name="Output 3 6 4 13 6" xfId="44999" xr:uid="{15C04344-EB11-49B4-90A0-07D568CB04D0}"/>
    <cellStyle name="Output 3 6 4 14" xfId="9254" xr:uid="{AFA7D88A-328B-43B4-B6A1-25359CBF49AE}"/>
    <cellStyle name="Output 3 6 4 15" xfId="17116" xr:uid="{5D173DC4-6CE1-48BB-8C3B-7096AE667AF6}"/>
    <cellStyle name="Output 3 6 4 16" xfId="25133" xr:uid="{A36FA1AB-3AE1-4085-A2E7-708E3D919BE2}"/>
    <cellStyle name="Output 3 6 4 17" xfId="32946" xr:uid="{4A972595-87C4-412A-9A1C-47CFD3E4E245}"/>
    <cellStyle name="Output 3 6 4 18" xfId="40907" xr:uid="{6ADC2286-3766-4E51-856F-6072CAAA5625}"/>
    <cellStyle name="Output 3 6 4 2" xfId="1455" xr:uid="{CF484730-8D65-4E24-B802-F31777D2DC9F}"/>
    <cellStyle name="Output 3 6 4 2 2" xfId="5562" xr:uid="{06B6D9BF-8AC1-43DA-AFFC-83B1D96FE0E5}"/>
    <cellStyle name="Output 3 6 4 2 2 2" xfId="13777" xr:uid="{9098A549-6F71-480F-9260-355A254191A9}"/>
    <cellStyle name="Output 3 6 4 2 2 3" xfId="21641" xr:uid="{2DA44376-A19C-4C3C-AD3B-D6D6A0C7917F}"/>
    <cellStyle name="Output 3 6 4 2 2 4" xfId="29621" xr:uid="{C71C20FB-3192-4456-96EF-05B5ABBBBACA}"/>
    <cellStyle name="Output 3 6 4 2 2 5" xfId="37448" xr:uid="{374246F8-D83E-4066-86E3-D879CD9DAE1A}"/>
    <cellStyle name="Output 3 6 4 2 2 6" xfId="45401" xr:uid="{C85BA7C0-84D4-44C5-95D6-9AA45FF87D9D}"/>
    <cellStyle name="Output 3 6 4 2 3" xfId="9684" xr:uid="{A482D678-DDBB-492B-A5F2-03393AB82942}"/>
    <cellStyle name="Output 3 6 4 2 4" xfId="17546" xr:uid="{BF2272AB-ECC2-4DF9-84C8-02AC37DBAA37}"/>
    <cellStyle name="Output 3 6 4 2 5" xfId="25557" xr:uid="{20808CF8-469F-4C88-9A91-4D04F254284A}"/>
    <cellStyle name="Output 3 6 4 2 6" xfId="33376" xr:uid="{B1A2E2D0-7A32-450A-A640-A12593963969}"/>
    <cellStyle name="Output 3 6 4 2 7" xfId="41337" xr:uid="{973118E3-B0D1-46DB-8081-5F8C2DA00C9A}"/>
    <cellStyle name="Output 3 6 4 3" xfId="1798" xr:uid="{14807F6A-1AB4-4FF7-88F3-051FAB736BE1}"/>
    <cellStyle name="Output 3 6 4 3 2" xfId="5881" xr:uid="{87B4234C-0C7C-49D3-90FB-2EDB0C7465FF}"/>
    <cellStyle name="Output 3 6 4 3 2 2" xfId="14096" xr:uid="{15FC7C12-DB8E-4DBC-854D-B8E56E54A3DB}"/>
    <cellStyle name="Output 3 6 4 3 2 3" xfId="21960" xr:uid="{6082F289-BADD-47F0-91B4-6B5031FA2738}"/>
    <cellStyle name="Output 3 6 4 3 2 4" xfId="29940" xr:uid="{A1AC053A-3460-463F-B5F0-1998B9FD00A6}"/>
    <cellStyle name="Output 3 6 4 3 2 5" xfId="37767" xr:uid="{DD9DF718-92B6-4F70-A637-E1C6F3CF507C}"/>
    <cellStyle name="Output 3 6 4 3 2 6" xfId="45720" xr:uid="{C729E2F9-D5A5-40E9-A29D-E744F9E476F0}"/>
    <cellStyle name="Output 3 6 4 3 3" xfId="10024" xr:uid="{D68483C4-CE76-4804-A3D8-92E6D066B9D1}"/>
    <cellStyle name="Output 3 6 4 3 4" xfId="17889" xr:uid="{44EC73AC-3BBF-46D9-A1EE-34F02A96D384}"/>
    <cellStyle name="Output 3 6 4 3 5" xfId="25896" xr:uid="{865B4171-27ED-4988-A376-BE276A0561BD}"/>
    <cellStyle name="Output 3 6 4 3 6" xfId="33719" xr:uid="{227E5D19-AD12-411D-A77D-DBDB25730B73}"/>
    <cellStyle name="Output 3 6 4 3 7" xfId="41680" xr:uid="{CB1CF72B-5C4E-461C-84A4-7C4491B2FD32}"/>
    <cellStyle name="Output 3 6 4 4" xfId="2132" xr:uid="{231F67E9-69D6-4263-BFE6-37533CB00527}"/>
    <cellStyle name="Output 3 6 4 4 2" xfId="6206" xr:uid="{BD0A31A0-F86F-4982-8050-6A6BCF2076FB}"/>
    <cellStyle name="Output 3 6 4 4 2 2" xfId="14421" xr:uid="{DA1675A3-A89D-4AD1-AC5F-EB234B59C7E4}"/>
    <cellStyle name="Output 3 6 4 4 2 3" xfId="22285" xr:uid="{D4140180-B03A-4CE0-A424-A482299BCEC6}"/>
    <cellStyle name="Output 3 6 4 4 2 4" xfId="30265" xr:uid="{1CFCF53C-2B4A-469D-BC6A-DD2F6F43EBC1}"/>
    <cellStyle name="Output 3 6 4 4 2 5" xfId="38092" xr:uid="{F7DD2AA6-7197-410D-9B14-4658E9695008}"/>
    <cellStyle name="Output 3 6 4 4 2 6" xfId="46045" xr:uid="{5E3ADCAB-A40B-479B-94BD-7E99E7325F63}"/>
    <cellStyle name="Output 3 6 4 4 3" xfId="10358" xr:uid="{9885B1F9-1417-4FA9-8646-3403C5013CE9}"/>
    <cellStyle name="Output 3 6 4 4 4" xfId="18223" xr:uid="{C378BDE8-9157-46D1-8708-637F26EA2BAE}"/>
    <cellStyle name="Output 3 6 4 4 5" xfId="26230" xr:uid="{9BFBCC74-3395-4F35-99C3-7618644A9DEC}"/>
    <cellStyle name="Output 3 6 4 4 6" xfId="34053" xr:uid="{804F8B72-DD94-4C45-BF79-2CCBD99B95D7}"/>
    <cellStyle name="Output 3 6 4 4 7" xfId="42014" xr:uid="{B68D4B1A-8571-4CBC-98FF-6CBDFD0A1B93}"/>
    <cellStyle name="Output 3 6 4 5" xfId="2452" xr:uid="{C8AEB47C-F547-4E68-B246-4BB01EB9DD95}"/>
    <cellStyle name="Output 3 6 4 5 2" xfId="6512" xr:uid="{5A9EF3A3-3CC2-4A46-B7BF-F791DFAE911F}"/>
    <cellStyle name="Output 3 6 4 5 2 2" xfId="14727" xr:uid="{EEBF6AEB-2279-4696-8D83-979E72A89647}"/>
    <cellStyle name="Output 3 6 4 5 2 3" xfId="22591" xr:uid="{5157F0F8-2ED5-43E1-BE42-051A65B991E9}"/>
    <cellStyle name="Output 3 6 4 5 2 4" xfId="30571" xr:uid="{A6B27203-7E0D-4ECB-B59B-A17EBFB820C0}"/>
    <cellStyle name="Output 3 6 4 5 2 5" xfId="38398" xr:uid="{8FF8888F-B1EE-429E-9944-07051F0BFF7F}"/>
    <cellStyle name="Output 3 6 4 5 2 6" xfId="46351" xr:uid="{9471680B-36C3-4962-8C78-495661244E48}"/>
    <cellStyle name="Output 3 6 4 5 3" xfId="10678" xr:uid="{F4B19BA9-BA44-448F-A9C9-2B8C5102DF55}"/>
    <cellStyle name="Output 3 6 4 5 4" xfId="18543" xr:uid="{CF66456C-F19A-4312-95A5-53A5A32C45F1}"/>
    <cellStyle name="Output 3 6 4 5 5" xfId="26546" xr:uid="{D339C690-8B8C-46DD-896B-D25C0E0D30FA}"/>
    <cellStyle name="Output 3 6 4 5 6" xfId="34373" xr:uid="{C4C67E6A-E5ED-4258-81D7-F2F33F3D02B6}"/>
    <cellStyle name="Output 3 6 4 5 7" xfId="42334" xr:uid="{99B42F7F-AF89-4A7C-B014-F36A1AD4802E}"/>
    <cellStyle name="Output 3 6 4 6" xfId="2780" xr:uid="{50B97D0C-EF20-4C74-8C39-79198A942D58}"/>
    <cellStyle name="Output 3 6 4 6 2" xfId="6830" xr:uid="{2BBC5E04-E67F-43C6-9906-0BC4DC732AA0}"/>
    <cellStyle name="Output 3 6 4 6 2 2" xfId="15045" xr:uid="{ADB83A8D-4B44-4B07-9ED5-4B74556CD3A5}"/>
    <cellStyle name="Output 3 6 4 6 2 3" xfId="22909" xr:uid="{B5DC18BB-D014-490D-99FC-A06870D43D01}"/>
    <cellStyle name="Output 3 6 4 6 2 4" xfId="30889" xr:uid="{CB657F83-301E-4CB6-B379-F5E91810479C}"/>
    <cellStyle name="Output 3 6 4 6 2 5" xfId="38716" xr:uid="{ACE6CF8B-C393-4941-BDA6-43C30C60DDA1}"/>
    <cellStyle name="Output 3 6 4 6 2 6" xfId="46669" xr:uid="{7A9AF94F-39DB-4E3D-827C-A4CF0DE68240}"/>
    <cellStyle name="Output 3 6 4 6 3" xfId="11006" xr:uid="{4C5646A8-82B9-440E-9F6E-A1D75AAF0997}"/>
    <cellStyle name="Output 3 6 4 6 4" xfId="18871" xr:uid="{25A08319-8DFC-4835-A15D-E003943886D6}"/>
    <cellStyle name="Output 3 6 4 6 5" xfId="26874" xr:uid="{7D57B8B4-E2D5-4174-8D49-8FF0B45CEA8E}"/>
    <cellStyle name="Output 3 6 4 6 6" xfId="34701" xr:uid="{B32BECDB-9B8E-4233-AE81-D91AC4421237}"/>
    <cellStyle name="Output 3 6 4 6 7" xfId="42662" xr:uid="{A23151AC-75E1-4180-8A7A-59751D621CFC}"/>
    <cellStyle name="Output 3 6 4 7" xfId="3094" xr:uid="{4AA6C43C-6271-4024-B89E-81F076E4BBFB}"/>
    <cellStyle name="Output 3 6 4 7 2" xfId="7131" xr:uid="{4EFB0C10-CF1A-4989-858B-928EC7230234}"/>
    <cellStyle name="Output 3 6 4 7 2 2" xfId="15346" xr:uid="{E269D915-51AD-4F6E-83C6-997F1EDED529}"/>
    <cellStyle name="Output 3 6 4 7 2 3" xfId="23210" xr:uid="{CD5A217E-244E-4257-AB5E-3D82B24514ED}"/>
    <cellStyle name="Output 3 6 4 7 2 4" xfId="31190" xr:uid="{9643CCF0-9F16-4CEF-BC21-9DCA619B7D41}"/>
    <cellStyle name="Output 3 6 4 7 2 5" xfId="39017" xr:uid="{80C86191-E4E5-4067-A9EC-018976FC472D}"/>
    <cellStyle name="Output 3 6 4 7 2 6" xfId="46970" xr:uid="{E4E1E70C-4DB4-4584-9C38-F811CE275F25}"/>
    <cellStyle name="Output 3 6 4 7 3" xfId="11318" xr:uid="{61B3E001-745D-4F57-964D-85F5CD224185}"/>
    <cellStyle name="Output 3 6 4 7 4" xfId="19185" xr:uid="{87DDD5F9-DEF6-467E-A40E-1F44F9F21BFD}"/>
    <cellStyle name="Output 3 6 4 7 5" xfId="27185" xr:uid="{EB3D6B78-F431-465E-AB1F-D86D4F307505}"/>
    <cellStyle name="Output 3 6 4 7 6" xfId="35015" xr:uid="{AB3649B3-CDF4-424F-BB84-90964DC36246}"/>
    <cellStyle name="Output 3 6 4 7 7" xfId="42976" xr:uid="{A9ECE051-10AE-410C-AE4A-56D22B8D92D7}"/>
    <cellStyle name="Output 3 6 4 8" xfId="3410" xr:uid="{E6624FF7-24C6-4922-9114-C9922ED7AFC0}"/>
    <cellStyle name="Output 3 6 4 8 2" xfId="7438" xr:uid="{ABA1DB02-D85D-463F-8FDB-41D031F100D4}"/>
    <cellStyle name="Output 3 6 4 8 2 2" xfId="15653" xr:uid="{DD8E3643-9044-4016-B5A6-9A709073E4E7}"/>
    <cellStyle name="Output 3 6 4 8 2 3" xfId="23517" xr:uid="{3C9719DA-6C8A-4027-8377-AF267DF09447}"/>
    <cellStyle name="Output 3 6 4 8 2 4" xfId="31497" xr:uid="{E8AF5681-4D3B-412A-9126-C4EC95283B77}"/>
    <cellStyle name="Output 3 6 4 8 2 5" xfId="39324" xr:uid="{85532066-1484-4DF1-A593-BE7C17EEF292}"/>
    <cellStyle name="Output 3 6 4 8 2 6" xfId="47277" xr:uid="{072ADB23-77F2-4A24-B8AA-679830E63227}"/>
    <cellStyle name="Output 3 6 4 8 3" xfId="11634" xr:uid="{48DE65DD-0C0F-475B-95EC-237580C631F9}"/>
    <cellStyle name="Output 3 6 4 8 4" xfId="19501" xr:uid="{D6B24338-8CFC-4B0A-83C4-AAE9B92C4B3E}"/>
    <cellStyle name="Output 3 6 4 8 5" xfId="27501" xr:uid="{500C6EF7-4B80-4320-9D19-84AA335D8842}"/>
    <cellStyle name="Output 3 6 4 8 6" xfId="35331" xr:uid="{5ACC5DAF-87AC-4706-AF10-E4831569068D}"/>
    <cellStyle name="Output 3 6 4 8 7" xfId="43292" xr:uid="{0D0AC55B-E248-4F46-A4C8-7ABA4B4922A9}"/>
    <cellStyle name="Output 3 6 4 9" xfId="3705" xr:uid="{D562F141-071F-43DD-AE15-1BE4929C50C3}"/>
    <cellStyle name="Output 3 6 4 9 2" xfId="7733" xr:uid="{535ACE5C-2E3C-40C6-8FFD-56D062B38BAF}"/>
    <cellStyle name="Output 3 6 4 9 2 2" xfId="15948" xr:uid="{994D8D63-DCDB-4B3E-B9F8-0524EED9749D}"/>
    <cellStyle name="Output 3 6 4 9 2 3" xfId="23812" xr:uid="{82E62B7E-1A96-4331-9AD8-703F8D2B51CF}"/>
    <cellStyle name="Output 3 6 4 9 2 4" xfId="31792" xr:uid="{D2B5B384-472B-49B8-98DF-00D6CA9F4AB8}"/>
    <cellStyle name="Output 3 6 4 9 2 5" xfId="39619" xr:uid="{8A6CD9D4-8565-4A13-9C30-DEC5E6DC0FA5}"/>
    <cellStyle name="Output 3 6 4 9 2 6" xfId="47572" xr:uid="{98ABACFF-DC63-4902-8EFA-56F0F99D8394}"/>
    <cellStyle name="Output 3 6 4 9 3" xfId="11929" xr:uid="{F956A67C-433C-4BE6-A180-BF39A9ADA546}"/>
    <cellStyle name="Output 3 6 4 9 4" xfId="19796" xr:uid="{521095C0-A9D9-4A35-BF21-572BFA6E3F7A}"/>
    <cellStyle name="Output 3 6 4 9 5" xfId="27796" xr:uid="{D5F4DB3A-ECC7-400E-9FE3-C7B14BC7E5DE}"/>
    <cellStyle name="Output 3 6 4 9 6" xfId="35626" xr:uid="{F8B28B9B-E8FA-45F0-BBC4-D61B4034B13C}"/>
    <cellStyle name="Output 3 6 4 9 7" xfId="43587" xr:uid="{50D38281-7EFA-402F-8756-9FED37B2AB43}"/>
    <cellStyle name="Output 3 6 5" xfId="781" xr:uid="{CD28AE40-81A6-4359-B320-33A70699C1C6}"/>
    <cellStyle name="Output 3 6 5 10" xfId="2307" xr:uid="{497993D9-7D4C-496E-BCBC-AC5893333E99}"/>
    <cellStyle name="Output 3 6 5 10 2" xfId="6377" xr:uid="{C91F8798-C16F-4791-B837-F88395979FCD}"/>
    <cellStyle name="Output 3 6 5 10 2 2" xfId="14592" xr:uid="{D59DE2D5-D4BC-415D-AFE9-0D1606BB1AA1}"/>
    <cellStyle name="Output 3 6 5 10 2 3" xfId="22456" xr:uid="{C92ADB81-4B1A-487C-99DE-7C2BF3BE2BDB}"/>
    <cellStyle name="Output 3 6 5 10 2 4" xfId="30436" xr:uid="{CC5B40AC-1345-4D20-A7AA-552EE99E9D4C}"/>
    <cellStyle name="Output 3 6 5 10 2 5" xfId="38263" xr:uid="{391E9583-EF2E-4BF6-A891-610D612FF53C}"/>
    <cellStyle name="Output 3 6 5 10 2 6" xfId="46216" xr:uid="{59732798-E04E-49BB-90BD-F41A59192EDD}"/>
    <cellStyle name="Output 3 6 5 10 3" xfId="10533" xr:uid="{EA46AB9F-4F29-48BB-A71D-600266F4F353}"/>
    <cellStyle name="Output 3 6 5 10 4" xfId="18398" xr:uid="{32653B35-872B-455D-B209-78A79C2645AA}"/>
    <cellStyle name="Output 3 6 5 10 5" xfId="26404" xr:uid="{56258130-93DC-4CA3-B45D-A561098AFE84}"/>
    <cellStyle name="Output 3 6 5 10 6" xfId="34228" xr:uid="{122D0E8F-D023-4D17-8DF3-60B2AC31CF85}"/>
    <cellStyle name="Output 3 6 5 10 7" xfId="42189" xr:uid="{2D9EF500-208B-420F-85A5-EED7A97DF6BE}"/>
    <cellStyle name="Output 3 6 5 11" xfId="2950" xr:uid="{E1852669-397F-49AB-B32B-D1C4B6FA863F}"/>
    <cellStyle name="Output 3 6 5 11 2" xfId="6997" xr:uid="{B70E6E60-EE51-477D-9B70-54A2C97EDDBA}"/>
    <cellStyle name="Output 3 6 5 11 2 2" xfId="15212" xr:uid="{65A84FBC-ADB3-47D2-B986-E6C399FB220D}"/>
    <cellStyle name="Output 3 6 5 11 2 3" xfId="23076" xr:uid="{87EE9D7C-D9CB-47DE-BFF8-2BB5DEAE2337}"/>
    <cellStyle name="Output 3 6 5 11 2 4" xfId="31056" xr:uid="{DA5BD691-DCF6-40B8-A4DE-AC1EC8ACF752}"/>
    <cellStyle name="Output 3 6 5 11 2 5" xfId="38883" xr:uid="{3501BEEA-4BD5-4603-8D8A-9E4F792501F6}"/>
    <cellStyle name="Output 3 6 5 11 2 6" xfId="46836" xr:uid="{401B29D5-729D-480D-B5D7-F39A9180D392}"/>
    <cellStyle name="Output 3 6 5 11 3" xfId="11176" xr:uid="{5DE12892-46F7-4968-9B28-27BE880B9DDD}"/>
    <cellStyle name="Output 3 6 5 11 4" xfId="19041" xr:uid="{3E167E19-707D-4C78-AF5E-EFB0185B4D22}"/>
    <cellStyle name="Output 3 6 5 11 5" xfId="27043" xr:uid="{9A566EE2-A129-49C1-83AE-D5BD68EAE099}"/>
    <cellStyle name="Output 3 6 5 11 6" xfId="34871" xr:uid="{7AC6D3CF-1217-437F-BC1E-F1B050E5D4C1}"/>
    <cellStyle name="Output 3 6 5 11 7" xfId="42832" xr:uid="{D1E42680-AB54-4470-9917-99479D8AA556}"/>
    <cellStyle name="Output 3 6 5 12" xfId="533" xr:uid="{3A82FC9B-F70E-4A6A-A96E-97B99C64B50E}"/>
    <cellStyle name="Output 3 6 5 12 2" xfId="4741" xr:uid="{31258334-06EC-477C-8299-77154C362C8A}"/>
    <cellStyle name="Output 3 6 5 12 2 2" xfId="12962" xr:uid="{6F98E412-0FE1-4853-996C-0DD0CCB19AC1}"/>
    <cellStyle name="Output 3 6 5 12 2 3" xfId="20830" xr:uid="{0D49E87E-69A6-4B1E-8321-B0EAC23DB00F}"/>
    <cellStyle name="Output 3 6 5 12 2 4" xfId="28822" xr:uid="{56EBEE9A-79B0-4F42-A262-83A4BA3AF2D9}"/>
    <cellStyle name="Output 3 6 5 12 2 5" xfId="36654" xr:uid="{BBD6676C-1979-4865-98CE-FC0B4B8CCDE8}"/>
    <cellStyle name="Output 3 6 5 12 2 6" xfId="44609" xr:uid="{38BA0C0F-7572-47D5-8C45-25AD1080F3CC}"/>
    <cellStyle name="Output 3 6 5 12 3" xfId="8785" xr:uid="{263BBDD1-05DA-406D-89FE-BBA1C57A23CD}"/>
    <cellStyle name="Output 3 6 5 12 4" xfId="9926" xr:uid="{F670719F-E45A-4AEE-B4DD-18F8D5126C0A}"/>
    <cellStyle name="Output 3 6 5 12 5" xfId="20815" xr:uid="{D4B16268-EB97-4D81-ADA3-610C0B81FE64}"/>
    <cellStyle name="Output 3 6 5 12 6" xfId="25459" xr:uid="{BD5E3265-BA1C-4E37-994A-7685BB52D097}"/>
    <cellStyle name="Output 3 6 5 12 7" xfId="16952" xr:uid="{30058933-B5C0-4640-AAB0-EE55860275C8}"/>
    <cellStyle name="Output 3 6 5 13" xfId="4980" xr:uid="{C215BCEC-AAE3-490E-89D3-F22608D4512B}"/>
    <cellStyle name="Output 3 6 5 13 2" xfId="13198" xr:uid="{0268EA1A-0D23-41F8-90DD-8309C3247F78}"/>
    <cellStyle name="Output 3 6 5 13 3" xfId="21064" xr:uid="{3642517B-DDEF-462C-91B2-06AA1407CB6E}"/>
    <cellStyle name="Output 3 6 5 13 4" xfId="29047" xr:uid="{EB76C5E6-E241-4310-B0E8-50B3C65F337F}"/>
    <cellStyle name="Output 3 6 5 13 5" xfId="36878" xr:uid="{4A7DFE64-90CC-4D24-BBD8-4ECCA508E573}"/>
    <cellStyle name="Output 3 6 5 13 6" xfId="44831" xr:uid="{EB445E8B-75B8-4039-90F6-E78D8E85F457}"/>
    <cellStyle name="Output 3 6 5 14" xfId="9026" xr:uid="{612E8732-C87C-4364-A4C4-CC7F881CB395}"/>
    <cellStyle name="Output 3 6 5 15" xfId="391" xr:uid="{75CA679E-A5F1-4E7F-B5CC-173FCD4EAE91}"/>
    <cellStyle name="Output 3 6 5 16" xfId="24924" xr:uid="{2FE10A3C-8F22-49C3-80B9-483C5F41B2C8}"/>
    <cellStyle name="Output 3 6 5 17" xfId="21016" xr:uid="{CBB20D59-A4A5-4A41-A678-4D56339882D6}"/>
    <cellStyle name="Output 3 6 5 18" xfId="40726" xr:uid="{347837B0-78AB-440A-9D28-A964DAE7DF2C}"/>
    <cellStyle name="Output 3 6 5 2" xfId="1215" xr:uid="{D208116F-B31F-43E6-AC27-94A4F10489CC}"/>
    <cellStyle name="Output 3 6 5 2 2" xfId="5338" xr:uid="{2CB80F43-9A4B-4759-A5CE-FCE6329FB444}"/>
    <cellStyle name="Output 3 6 5 2 2 2" xfId="13553" xr:uid="{27410130-7AE4-459D-AB7F-250836D331BB}"/>
    <cellStyle name="Output 3 6 5 2 2 3" xfId="21417" xr:uid="{358855E8-2B4F-460E-8483-A11174FEE2C5}"/>
    <cellStyle name="Output 3 6 5 2 2 4" xfId="29397" xr:uid="{BC237502-BFBA-4E10-8D84-6AEFA0ADEF9B}"/>
    <cellStyle name="Output 3 6 5 2 2 5" xfId="37224" xr:uid="{991E56F8-853F-47F2-A50B-B2035E95FFDE}"/>
    <cellStyle name="Output 3 6 5 2 2 6" xfId="45177" xr:uid="{EEF82454-7F15-4346-A7C4-5A7C40741F4A}"/>
    <cellStyle name="Output 3 6 5 2 3" xfId="9444" xr:uid="{15C60C30-81B7-46C2-A914-E95BE80E7B50}"/>
    <cellStyle name="Output 3 6 5 2 4" xfId="17306" xr:uid="{9BAC7505-4F6C-49FB-87C6-C0322C5A1C2C}"/>
    <cellStyle name="Output 3 6 5 2 5" xfId="25320" xr:uid="{75A05512-4EF7-4D42-8950-59CD521786CA}"/>
    <cellStyle name="Output 3 6 5 2 6" xfId="33136" xr:uid="{0D361485-F92D-4FC6-8ABB-211073C93FDA}"/>
    <cellStyle name="Output 3 6 5 2 7" xfId="41097" xr:uid="{3719353E-06EE-41F8-8ED5-603BCC8130E2}"/>
    <cellStyle name="Output 3 6 5 3" xfId="676" xr:uid="{2695D151-D0F8-455B-97CB-296327CB3C85}"/>
    <cellStyle name="Output 3 6 5 3 2" xfId="4881" xr:uid="{EEDE3F31-A3B9-452A-B088-925085BC9877}"/>
    <cellStyle name="Output 3 6 5 3 2 2" xfId="13101" xr:uid="{C12DC113-210F-4EC0-AC8C-78F415287B57}"/>
    <cellStyle name="Output 3 6 5 3 2 3" xfId="20968" xr:uid="{28410109-630D-44E0-AFD1-D6DE53B3A001}"/>
    <cellStyle name="Output 3 6 5 3 2 4" xfId="28956" xr:uid="{9057E948-94F3-4FBF-B2D5-6CC43E8A7085}"/>
    <cellStyle name="Output 3 6 5 3 2 5" xfId="36788" xr:uid="{5C44FE90-4E0C-44E2-881A-E7C8D992E4E2}"/>
    <cellStyle name="Output 3 6 5 3 2 6" xfId="44741" xr:uid="{DDBBFDBD-0EB2-43F4-9652-2BF61530A34A}"/>
    <cellStyle name="Output 3 6 5 3 3" xfId="8926" xr:uid="{C371A776-2446-4D53-8C5E-5562EB80D430}"/>
    <cellStyle name="Output 3 6 5 3 4" xfId="9056" xr:uid="{E7A8AF59-6767-4C71-9894-07089C8DB92D}"/>
    <cellStyle name="Output 3 6 5 3 5" xfId="24828" xr:uid="{E4BDC3AE-9F6B-4C2C-9E71-46E76ACC4C62}"/>
    <cellStyle name="Output 3 6 5 3 6" xfId="9107" xr:uid="{BA51C3A1-BF69-4120-A8DB-46B7FF68E328}"/>
    <cellStyle name="Output 3 6 5 3 7" xfId="40633" xr:uid="{A79E05AB-9D66-4A9B-BEFA-4B2F267DEB0B}"/>
    <cellStyle name="Output 3 6 5 4" xfId="580" xr:uid="{0F711B0F-EC43-4139-AF40-D7894D0F6642}"/>
    <cellStyle name="Output 3 6 5 4 2" xfId="4788" xr:uid="{F3DC6D2E-5DD1-4BFC-8EAA-F35C7E4343CB}"/>
    <cellStyle name="Output 3 6 5 4 2 2" xfId="13009" xr:uid="{9AD8A6D8-255A-48C0-B818-528A7682AB5F}"/>
    <cellStyle name="Output 3 6 5 4 2 3" xfId="20877" xr:uid="{D9254D8A-28FB-48CE-BFA0-FF8E1C7CD0EC}"/>
    <cellStyle name="Output 3 6 5 4 2 4" xfId="28869" xr:uid="{72261B21-1FC1-4EF3-AEDC-39AFE9E7DE78}"/>
    <cellStyle name="Output 3 6 5 4 2 5" xfId="36701" xr:uid="{894A085D-288A-43E5-AAF0-896D5503E750}"/>
    <cellStyle name="Output 3 6 5 4 2 6" xfId="44656" xr:uid="{3B37589D-81F6-4200-9AAF-3E12B0E1AF26}"/>
    <cellStyle name="Output 3 6 5 4 3" xfId="8832" xr:uid="{0E4665AF-1522-4350-AE8A-72D2DA799143}"/>
    <cellStyle name="Output 3 6 5 4 4" xfId="11440" xr:uid="{2A6E5E96-ABA4-41DA-BF84-59019FFBBC3B}"/>
    <cellStyle name="Output 3 6 5 4 5" xfId="286" xr:uid="{953C3DB8-DC92-4E8F-8EF7-A82F4CD94967}"/>
    <cellStyle name="Output 3 6 5 4 6" xfId="26668" xr:uid="{C6EB545B-2D68-458E-B13E-47E67D23BB3C}"/>
    <cellStyle name="Output 3 6 5 4 7" xfId="270" xr:uid="{A8E9B5A3-A338-47F1-963B-19CEB82716F0}"/>
    <cellStyle name="Output 3 6 5 5" xfId="575" xr:uid="{EA3D8232-976D-4B75-A05D-915175BB781B}"/>
    <cellStyle name="Output 3 6 5 5 2" xfId="4783" xr:uid="{D448FFE2-50D0-4A69-A50F-A72DB4B85A76}"/>
    <cellStyle name="Output 3 6 5 5 2 2" xfId="13004" xr:uid="{747AC1D9-9711-49AF-AC80-DC446D5C657B}"/>
    <cellStyle name="Output 3 6 5 5 2 3" xfId="20872" xr:uid="{7065D2A8-B43F-4394-B776-F2C7755F39C5}"/>
    <cellStyle name="Output 3 6 5 5 2 4" xfId="28864" xr:uid="{7D15629C-9272-436D-AF4B-94D3031F5786}"/>
    <cellStyle name="Output 3 6 5 5 2 5" xfId="36696" xr:uid="{5F33CFD5-4152-42CD-AC1D-320FD0AEFB48}"/>
    <cellStyle name="Output 3 6 5 5 2 6" xfId="44651" xr:uid="{B62D2113-4401-4597-B467-FFC742EC9142}"/>
    <cellStyle name="Output 3 6 5 5 3" xfId="8827" xr:uid="{E844D7D5-3B32-49E7-8057-5B74618E023A}"/>
    <cellStyle name="Output 3 6 5 5 4" xfId="10520" xr:uid="{39C2F418-17A3-45F0-823D-F91A86F5237E}"/>
    <cellStyle name="Output 3 6 5 5 5" xfId="313" xr:uid="{8D17B0F2-1A8F-4E20-8CDE-5A91118256C5}"/>
    <cellStyle name="Output 3 6 5 5 6" xfId="25741" xr:uid="{B1C99FF2-E2B8-476F-9F99-2B822CE08243}"/>
    <cellStyle name="Output 3 6 5 5 7" xfId="24933" xr:uid="{C615C335-3C0B-4178-9E40-21D13D67647A}"/>
    <cellStyle name="Output 3 6 5 6" xfId="1310" xr:uid="{9525FD7B-66B8-48C6-8911-41D65AB7E7A4}"/>
    <cellStyle name="Output 3 6 5 6 2" xfId="5427" xr:uid="{6EA04517-1D7A-4CE7-8753-C03AFB7776C8}"/>
    <cellStyle name="Output 3 6 5 6 2 2" xfId="13642" xr:uid="{9A8CF823-411D-47ED-BFC2-9B445BE27111}"/>
    <cellStyle name="Output 3 6 5 6 2 3" xfId="21506" xr:uid="{73E7320C-2D40-480F-87D4-0B1083AAA629}"/>
    <cellStyle name="Output 3 6 5 6 2 4" xfId="29486" xr:uid="{DBE2DC67-AFCA-45C8-87BB-801EA870CA78}"/>
    <cellStyle name="Output 3 6 5 6 2 5" xfId="37313" xr:uid="{7A7522B2-90AC-43B1-9F12-0A317645860D}"/>
    <cellStyle name="Output 3 6 5 6 2 6" xfId="45266" xr:uid="{233A1C16-92AF-41C2-AE0C-B9EF86D48E6A}"/>
    <cellStyle name="Output 3 6 5 6 3" xfId="9539" xr:uid="{1A982C06-79B2-48AB-ACB3-55C09994B670}"/>
    <cellStyle name="Output 3 6 5 6 4" xfId="17401" xr:uid="{DC273859-05DD-4576-9947-7BBDC4BBB6A6}"/>
    <cellStyle name="Output 3 6 5 6 5" xfId="25414" xr:uid="{AE635D38-00D8-4E02-B66D-E305E140046C}"/>
    <cellStyle name="Output 3 6 5 6 6" xfId="33231" xr:uid="{088CE91F-EC21-44CA-96D9-C72241A91576}"/>
    <cellStyle name="Output 3 6 5 6 7" xfId="41192" xr:uid="{016E5357-02CD-4A80-AAD2-95C422C7D285}"/>
    <cellStyle name="Output 3 6 5 7" xfId="542" xr:uid="{2B775D5D-B81E-44C7-86FE-A8E9012B0A2B}"/>
    <cellStyle name="Output 3 6 5 7 2" xfId="4750" xr:uid="{FCCA600F-6F37-457C-83F1-7E2685BD9B59}"/>
    <cellStyle name="Output 3 6 5 7 2 2" xfId="12971" xr:uid="{31E70F03-9D9F-49BF-B1FD-4C6D6F6A6424}"/>
    <cellStyle name="Output 3 6 5 7 2 3" xfId="20839" xr:uid="{ECF2A771-CDFD-4657-890A-BFE9FDAAC234}"/>
    <cellStyle name="Output 3 6 5 7 2 4" xfId="28831" xr:uid="{2B11677F-DBBF-44AC-AC78-54DD1F0F4D3F}"/>
    <cellStyle name="Output 3 6 5 7 2 5" xfId="36663" xr:uid="{1A749EB1-5E11-42A5-9BF2-E6C130C2B0DE}"/>
    <cellStyle name="Output 3 6 5 7 2 6" xfId="44618" xr:uid="{FBC7B3AF-4ED3-4CEF-834D-23B8DA14AA4D}"/>
    <cellStyle name="Output 3 6 5 7 3" xfId="8794" xr:uid="{F55FD15D-0F53-442C-9941-F306094A7A5B}"/>
    <cellStyle name="Output 3 6 5 7 4" xfId="9023" xr:uid="{037B8F23-C698-4E39-AFA9-8808A848A8CA}"/>
    <cellStyle name="Output 3 6 5 7 5" xfId="287" xr:uid="{088D956A-BE0B-45C9-848A-FA78C6F9C059}"/>
    <cellStyle name="Output 3 6 5 7 6" xfId="28509" xr:uid="{A3A939A4-EDA6-42CF-8ADA-AB3E2D12C9B2}"/>
    <cellStyle name="Output 3 6 5 7 7" xfId="24990" xr:uid="{3289CD33-78C0-4041-AC8F-5D8D0099D8A6}"/>
    <cellStyle name="Output 3 6 5 8" xfId="1991" xr:uid="{3D08FA23-D4AB-4391-8D84-42DAA0881CDD}"/>
    <cellStyle name="Output 3 6 5 8 2" xfId="6065" xr:uid="{30ADB813-97BC-492F-9E9E-6B0465494E44}"/>
    <cellStyle name="Output 3 6 5 8 2 2" xfId="14280" xr:uid="{394F0A11-FD83-463B-94FC-E637452B42A9}"/>
    <cellStyle name="Output 3 6 5 8 2 3" xfId="22144" xr:uid="{C56926E7-CDF5-4424-865A-8B0F213599CD}"/>
    <cellStyle name="Output 3 6 5 8 2 4" xfId="30124" xr:uid="{A03FEE0D-B578-4761-9535-81EB1C58E4E4}"/>
    <cellStyle name="Output 3 6 5 8 2 5" xfId="37951" xr:uid="{82ACEA2B-8901-49F7-AE0C-C828DE350BD5}"/>
    <cellStyle name="Output 3 6 5 8 2 6" xfId="45904" xr:uid="{17C7F2C4-54AA-410C-A704-51529C299271}"/>
    <cellStyle name="Output 3 6 5 8 3" xfId="10217" xr:uid="{FB05E61C-DD70-4716-B50C-E5668FD01CF2}"/>
    <cellStyle name="Output 3 6 5 8 4" xfId="18082" xr:uid="{D7B24240-43CC-4516-906E-67F1B6100C6A}"/>
    <cellStyle name="Output 3 6 5 8 5" xfId="26089" xr:uid="{01521415-2AE4-4410-A8CB-C7CA8DCF8D37}"/>
    <cellStyle name="Output 3 6 5 8 6" xfId="33912" xr:uid="{2E15CB2A-0F5E-4D77-821C-D86D719F4BAF}"/>
    <cellStyle name="Output 3 6 5 8 7" xfId="41873" xr:uid="{A1F94C4F-FFB5-4789-A0FC-76E6BB0E6229}"/>
    <cellStyle name="Output 3 6 5 9" xfId="1156" xr:uid="{264C1C7E-2D3D-42B1-A40A-37CFCED17E6B}"/>
    <cellStyle name="Output 3 6 5 9 2" xfId="5283" xr:uid="{694E564C-E33F-4ABD-B68C-DB7AA6B7371D}"/>
    <cellStyle name="Output 3 6 5 9 2 2" xfId="13498" xr:uid="{FA0B2D48-0961-48D3-A5BF-B7F2754F828B}"/>
    <cellStyle name="Output 3 6 5 9 2 3" xfId="21362" xr:uid="{C0FB0746-B49C-4FAE-9EAF-3D17B538281B}"/>
    <cellStyle name="Output 3 6 5 9 2 4" xfId="29342" xr:uid="{DDCFBAB1-3FA5-441E-B115-879D77023BCC}"/>
    <cellStyle name="Output 3 6 5 9 2 5" xfId="37169" xr:uid="{2F918045-12E0-40DA-9BE9-7E1CD8DE2D1E}"/>
    <cellStyle name="Output 3 6 5 9 2 6" xfId="45122" xr:uid="{1AB59DF1-73C7-4212-912C-92455034EF0A}"/>
    <cellStyle name="Output 3 6 5 9 3" xfId="9385" xr:uid="{711173F1-F425-4C0C-A19A-C4A0CF6CF16A}"/>
    <cellStyle name="Output 3 6 5 9 4" xfId="17247" xr:uid="{F7B40082-CF11-411D-A0D5-0D145388FDEA}"/>
    <cellStyle name="Output 3 6 5 9 5" xfId="25262" xr:uid="{38131B73-EC0D-4F2C-8F61-634B9C25539D}"/>
    <cellStyle name="Output 3 6 5 9 6" xfId="33077" xr:uid="{9C66AA57-6292-440B-B852-3152E86753DD}"/>
    <cellStyle name="Output 3 6 5 9 7" xfId="41038" xr:uid="{E6DF9722-EA30-4F42-A3E7-BA34CF7B0229}"/>
    <cellStyle name="Output 3 6 6" xfId="760" xr:uid="{8C24CC6C-41E8-4E5F-8E94-3A824C11A869}"/>
    <cellStyle name="Output 3 6 6 10" xfId="1953" xr:uid="{1216BFC7-24F8-41F7-88C9-46C8DBF06FFF}"/>
    <cellStyle name="Output 3 6 6 10 2" xfId="6027" xr:uid="{D953F034-9149-492F-8E1F-19E922222626}"/>
    <cellStyle name="Output 3 6 6 10 2 2" xfId="14242" xr:uid="{B9FC2420-AB58-4D41-A9B3-5096AF051A12}"/>
    <cellStyle name="Output 3 6 6 10 2 3" xfId="22106" xr:uid="{684F0FEB-6945-47B5-85CF-F815AAC421EC}"/>
    <cellStyle name="Output 3 6 6 10 2 4" xfId="30086" xr:uid="{B2C06401-E034-4C28-8BC4-2EC4B077E616}"/>
    <cellStyle name="Output 3 6 6 10 2 5" xfId="37913" xr:uid="{33F36EFB-46AD-49EC-AA06-4697340FE2C0}"/>
    <cellStyle name="Output 3 6 6 10 2 6" xfId="45866" xr:uid="{B343D455-7260-4623-8A8C-B9516548EB17}"/>
    <cellStyle name="Output 3 6 6 10 3" xfId="10179" xr:uid="{FD40486A-4476-47B1-892E-7C3CFBD6A1B2}"/>
    <cellStyle name="Output 3 6 6 10 4" xfId="18044" xr:uid="{6E49BB2B-807A-4EC0-A052-4039269F46C9}"/>
    <cellStyle name="Output 3 6 6 10 5" xfId="26051" xr:uid="{6542153B-AB13-4CA1-A872-6537B6698A8C}"/>
    <cellStyle name="Output 3 6 6 10 6" xfId="33874" xr:uid="{35199D6F-2BF3-4BE3-AAD3-1871E4469091}"/>
    <cellStyle name="Output 3 6 6 10 7" xfId="41835" xr:uid="{931CBF59-FB6E-4314-A74B-6A389D4D760B}"/>
    <cellStyle name="Output 3 6 6 11" xfId="2255" xr:uid="{DB558D66-7E36-4335-9BB0-D5E3B8030B74}"/>
    <cellStyle name="Output 3 6 6 11 2" xfId="6329" xr:uid="{D9FCA3DF-7C91-48F2-9A42-F3F41989BFE0}"/>
    <cellStyle name="Output 3 6 6 11 2 2" xfId="14544" xr:uid="{0855DB5A-054C-4825-A6B5-C5C220F04A99}"/>
    <cellStyle name="Output 3 6 6 11 2 3" xfId="22408" xr:uid="{EFFB34EB-AC54-4440-A000-8EEE10233FEE}"/>
    <cellStyle name="Output 3 6 6 11 2 4" xfId="30388" xr:uid="{7EA3EC3D-93AA-4EE8-8BA7-0E2601924CAE}"/>
    <cellStyle name="Output 3 6 6 11 2 5" xfId="38215" xr:uid="{FB6D5EF7-9F8A-4293-A461-D0D4DC0278E0}"/>
    <cellStyle name="Output 3 6 6 11 2 6" xfId="46168" xr:uid="{C720184C-4F7A-492F-A75C-F6B287F877A0}"/>
    <cellStyle name="Output 3 6 6 11 3" xfId="10481" xr:uid="{A23A54F6-385F-4553-9649-C2D6FA01CDA3}"/>
    <cellStyle name="Output 3 6 6 11 4" xfId="18346" xr:uid="{28AA5743-7A9C-40D1-BE90-77105D631A33}"/>
    <cellStyle name="Output 3 6 6 11 5" xfId="26353" xr:uid="{2C688B1D-0A6F-4685-959E-E9E0C72269CC}"/>
    <cellStyle name="Output 3 6 6 11 6" xfId="34176" xr:uid="{646E31CE-A245-450D-82AE-A51FF6E55E61}"/>
    <cellStyle name="Output 3 6 6 11 7" xfId="42137" xr:uid="{B07029A4-C328-4E73-A2CA-1D6F7A63814A}"/>
    <cellStyle name="Output 3 6 6 12" xfId="1596" xr:uid="{8052315E-7B84-4957-BB4E-7821F2D6D0A9}"/>
    <cellStyle name="Output 3 6 6 12 2" xfId="5693" xr:uid="{6FD3ED5B-AAC5-4DAB-8F86-5D4ABB03673F}"/>
    <cellStyle name="Output 3 6 6 12 2 2" xfId="13908" xr:uid="{BE398BB3-B889-4C2F-9658-EE8EBC8D9AC5}"/>
    <cellStyle name="Output 3 6 6 12 2 3" xfId="21772" xr:uid="{15C621AA-2438-433B-BCBF-1F3E76540519}"/>
    <cellStyle name="Output 3 6 6 12 2 4" xfId="29752" xr:uid="{F05E853F-640A-4156-9544-CB9635AAE965}"/>
    <cellStyle name="Output 3 6 6 12 2 5" xfId="37579" xr:uid="{18C601E3-CC57-47E3-9747-C2478E57447F}"/>
    <cellStyle name="Output 3 6 6 12 2 6" xfId="45532" xr:uid="{B476A2EE-92DB-4B48-89A8-6B9153793FAF}"/>
    <cellStyle name="Output 3 6 6 12 3" xfId="9824" xr:uid="{3E6C63BB-7C38-4CFD-A3E1-E876614EF772}"/>
    <cellStyle name="Output 3 6 6 12 4" xfId="17687" xr:uid="{E9F1F87F-9492-49E2-83D5-E3205D4EB4AA}"/>
    <cellStyle name="Output 3 6 6 12 5" xfId="25698" xr:uid="{F0DE6D38-3D0D-4F1A-A811-AD063FE1DC71}"/>
    <cellStyle name="Output 3 6 6 12 6" xfId="33517" xr:uid="{C3797C80-D10E-4E0D-B9C2-C050106D10F8}"/>
    <cellStyle name="Output 3 6 6 12 7" xfId="41478" xr:uid="{FA55B2E8-9423-4ACF-BC88-10EE6EAECB96}"/>
    <cellStyle name="Output 3 6 6 13" xfId="4961" xr:uid="{A39D9795-3CC1-4A2A-AFED-C8E49E0A62D1}"/>
    <cellStyle name="Output 3 6 6 13 2" xfId="13179" xr:uid="{58CDA434-E668-46C5-91F2-D3ADC5150D80}"/>
    <cellStyle name="Output 3 6 6 13 3" xfId="21045" xr:uid="{C7D62770-F8B5-428E-A05D-A7A4EFB929C6}"/>
    <cellStyle name="Output 3 6 6 13 4" xfId="29028" xr:uid="{A6A55D00-1921-47B4-806A-01967D95F302}"/>
    <cellStyle name="Output 3 6 6 13 5" xfId="36859" xr:uid="{D2367C7E-1F5A-437A-9A6E-6C4C8DFFAADE}"/>
    <cellStyle name="Output 3 6 6 13 6" xfId="44812" xr:uid="{F41F5DB6-4BE7-4511-8024-6423583F49AB}"/>
    <cellStyle name="Output 3 6 6 14" xfId="9005" xr:uid="{C2773C0A-FB1F-44E8-83D6-1B7F539ED2FE}"/>
    <cellStyle name="Output 3 6 6 15" xfId="380" xr:uid="{DE1CDAB1-3007-4FD8-8E2A-EE65993B381E}"/>
    <cellStyle name="Output 3 6 6 16" xfId="24903" xr:uid="{AABEB84C-8FA1-41E6-AA73-0EE4AC79D29E}"/>
    <cellStyle name="Output 3 6 6 17" xfId="330" xr:uid="{C7144566-F078-46DB-910C-0811BACDF9B5}"/>
    <cellStyle name="Output 3 6 6 18" xfId="40705" xr:uid="{FF398C76-CC8E-46E0-B81D-7D001C5456AE}"/>
    <cellStyle name="Output 3 6 6 2" xfId="1194" xr:uid="{CE738F49-53E6-4436-87FC-50140B7DA1C4}"/>
    <cellStyle name="Output 3 6 6 2 2" xfId="5319" xr:uid="{EA530DAC-CF73-4929-8B7C-005E0DEF7D69}"/>
    <cellStyle name="Output 3 6 6 2 2 2" xfId="13534" xr:uid="{7C7B86D0-55BC-467A-822B-3FF2DB962ABD}"/>
    <cellStyle name="Output 3 6 6 2 2 3" xfId="21398" xr:uid="{25D220C4-8B35-4DB5-BF2A-B44F563EDD9A}"/>
    <cellStyle name="Output 3 6 6 2 2 4" xfId="29378" xr:uid="{8B561FEC-A6E3-4F59-937B-A5BDD3E0C8F6}"/>
    <cellStyle name="Output 3 6 6 2 2 5" xfId="37205" xr:uid="{F7C95A15-A756-4FC1-BCB4-EA405E121FD9}"/>
    <cellStyle name="Output 3 6 6 2 2 6" xfId="45158" xr:uid="{2D1BC409-D154-45BD-9C11-F5ECCC53B8B9}"/>
    <cellStyle name="Output 3 6 6 2 3" xfId="9423" xr:uid="{B7919E3E-9B85-4A36-ABB1-B6104F759A56}"/>
    <cellStyle name="Output 3 6 6 2 4" xfId="17285" xr:uid="{561FCCD2-B598-48DA-A289-A281EA6785F0}"/>
    <cellStyle name="Output 3 6 6 2 5" xfId="25300" xr:uid="{9A51B5CB-78C9-4082-AEB5-7CB71D09DC4A}"/>
    <cellStyle name="Output 3 6 6 2 6" xfId="33115" xr:uid="{07FB6A5D-26B3-4B75-BD9D-51476005DBBF}"/>
    <cellStyle name="Output 3 6 6 2 7" xfId="41076" xr:uid="{EE04AEF0-4DCB-4FC4-B309-C9ECEDA6B3D5}"/>
    <cellStyle name="Output 3 6 6 3" xfId="703" xr:uid="{C894F9E7-9D9F-4EA2-9BC4-07452ABCA6E3}"/>
    <cellStyle name="Output 3 6 6 3 2" xfId="4908" xr:uid="{E4F23C08-217C-424D-A159-0C467677E328}"/>
    <cellStyle name="Output 3 6 6 3 2 2" xfId="13128" xr:uid="{E75A561F-AF78-43ED-874B-8DB496095BC5}"/>
    <cellStyle name="Output 3 6 6 3 2 3" xfId="20995" xr:uid="{E7A4C5BA-D2D5-46A9-88F6-D18F420B7FB8}"/>
    <cellStyle name="Output 3 6 6 3 2 4" xfId="28983" xr:uid="{BCB8EECE-5896-4C3D-B1A2-D204CE2B2D3B}"/>
    <cellStyle name="Output 3 6 6 3 2 5" xfId="36815" xr:uid="{64D02AB2-82B0-4B07-AAF7-BB4DACEF5DD5}"/>
    <cellStyle name="Output 3 6 6 3 2 6" xfId="44768" xr:uid="{1916E03C-227B-46EC-B0EB-B60503C423D9}"/>
    <cellStyle name="Output 3 6 6 3 3" xfId="8953" xr:uid="{3CF7D47A-31A9-46F8-8B9D-88D784C010EF}"/>
    <cellStyle name="Output 3 6 6 3 4" xfId="361" xr:uid="{FFB34575-0AFF-4E9C-A22C-25637C65460B}"/>
    <cellStyle name="Output 3 6 6 3 5" xfId="24855" xr:uid="{5F6F589F-070A-4149-8BBD-D00712C2D9DB}"/>
    <cellStyle name="Output 3 6 6 3 6" xfId="13171" xr:uid="{36AB328B-C63D-4916-B6EF-03A8CC1F7A41}"/>
    <cellStyle name="Output 3 6 6 3 7" xfId="40660" xr:uid="{F5333408-0712-4973-AD07-7A2B71DA438E}"/>
    <cellStyle name="Output 3 6 6 4" xfId="559" xr:uid="{745DDB71-5BCB-4286-A8C1-36DEB1594D05}"/>
    <cellStyle name="Output 3 6 6 4 2" xfId="4767" xr:uid="{4A1D3E64-AD7A-4B01-8CC9-00CABFF6FF43}"/>
    <cellStyle name="Output 3 6 6 4 2 2" xfId="12988" xr:uid="{7E5F1B82-0E4D-4814-9745-974EC0EA8B6B}"/>
    <cellStyle name="Output 3 6 6 4 2 3" xfId="20856" xr:uid="{4FEFE235-AFC1-4D4C-A02B-2F1F7025F340}"/>
    <cellStyle name="Output 3 6 6 4 2 4" xfId="28848" xr:uid="{7454B7A7-0E09-495B-A6D0-F2AC7B098CA6}"/>
    <cellStyle name="Output 3 6 6 4 2 5" xfId="36680" xr:uid="{A6516163-7124-44E3-ABF3-A12DF3813BDC}"/>
    <cellStyle name="Output 3 6 6 4 2 6" xfId="44635" xr:uid="{79DC1FC2-A185-4377-AB1E-AA2319FD91DA}"/>
    <cellStyle name="Output 3 6 6 4 3" xfId="8811" xr:uid="{FC06E91E-414C-4784-BF8C-AFFBCDA34C16}"/>
    <cellStyle name="Output 3 6 6 4 4" xfId="11385" xr:uid="{79FDD677-3A27-4789-861E-0C2CC3C4786A}"/>
    <cellStyle name="Output 3 6 6 4 5" xfId="295" xr:uid="{253C1163-2B58-4D70-BA4A-EDBBA8649EBA}"/>
    <cellStyle name="Output 3 6 6 4 6" xfId="26613" xr:uid="{5D4D3267-06EB-4F9F-9343-E7B7AE48F5E0}"/>
    <cellStyle name="Output 3 6 6 4 7" xfId="269" xr:uid="{9AF2D0B6-8841-4EDB-AA27-07333C387071}"/>
    <cellStyle name="Output 3 6 6 5" xfId="629" xr:uid="{3086B068-9023-4C78-8239-576803AF2414}"/>
    <cellStyle name="Output 3 6 6 5 2" xfId="4837" xr:uid="{0BCD37AF-16A6-4FAD-A157-46AC1056793F}"/>
    <cellStyle name="Output 3 6 6 5 2 2" xfId="13057" xr:uid="{706CADB6-3FC7-4106-9BB1-AC7FD2BAD902}"/>
    <cellStyle name="Output 3 6 6 5 2 3" xfId="20924" xr:uid="{AE7BF951-D6B0-4ED3-91F7-8EFE5A4AEE4E}"/>
    <cellStyle name="Output 3 6 6 5 2 4" xfId="28912" xr:uid="{771CAED6-0739-41E3-ADE7-A0581DACDC7F}"/>
    <cellStyle name="Output 3 6 6 5 2 5" xfId="36744" xr:uid="{65115201-4F9E-43C9-BF52-FFA4CA09C926}"/>
    <cellStyle name="Output 3 6 6 5 2 6" xfId="44697" xr:uid="{AA767711-DD6D-4726-89A4-66B6FF1C38DA}"/>
    <cellStyle name="Output 3 6 6 5 3" xfId="8879" xr:uid="{54C6E7B8-71E0-449B-BD88-2E25F70501DC}"/>
    <cellStyle name="Output 3 6 6 5 4" xfId="12088" xr:uid="{97CAEA6D-2F7E-40FC-970F-EAA9A330393F}"/>
    <cellStyle name="Output 3 6 6 5 5" xfId="261" xr:uid="{82A98CAD-095C-40FB-A7FC-BC3CC1F21F30}"/>
    <cellStyle name="Output 3 6 6 5 6" xfId="27047" xr:uid="{1772B27A-5B01-42B4-8B6C-D4C885FF59AA}"/>
    <cellStyle name="Output 3 6 6 5 7" xfId="13224" xr:uid="{FB9634DC-2FE2-45C1-B41E-5600D91E7E08}"/>
    <cellStyle name="Output 3 6 6 6" xfId="1947" xr:uid="{4B863772-D274-4DCC-BE17-8A4E1D98D0AF}"/>
    <cellStyle name="Output 3 6 6 6 2" xfId="6021" xr:uid="{47E8080E-3C9F-451A-A2C6-79FB4A0D9C4A}"/>
    <cellStyle name="Output 3 6 6 6 2 2" xfId="14236" xr:uid="{FAAB009F-CCF3-4770-8831-4470F72FB403}"/>
    <cellStyle name="Output 3 6 6 6 2 3" xfId="22100" xr:uid="{AE6DC0B3-F218-42A1-A81B-849728745A91}"/>
    <cellStyle name="Output 3 6 6 6 2 4" xfId="30080" xr:uid="{D227C00E-F7D3-42DA-BB07-3561DD318624}"/>
    <cellStyle name="Output 3 6 6 6 2 5" xfId="37907" xr:uid="{CEE60C32-434E-46E3-913C-CAE948F2F236}"/>
    <cellStyle name="Output 3 6 6 6 2 6" xfId="45860" xr:uid="{7D6EF38A-C7BA-472F-A303-6577785A3C16}"/>
    <cellStyle name="Output 3 6 6 6 3" xfId="10173" xr:uid="{D6295E36-D6DA-4668-886F-82AE1CD4A814}"/>
    <cellStyle name="Output 3 6 6 6 4" xfId="18038" xr:uid="{785B63DA-E0E6-48A5-8F7A-02B576931228}"/>
    <cellStyle name="Output 3 6 6 6 5" xfId="26045" xr:uid="{A574335D-BE36-4F6A-86B5-E83358BDB385}"/>
    <cellStyle name="Output 3 6 6 6 6" xfId="33868" xr:uid="{8657908E-01D9-49A0-A7F5-336A6A672E3C}"/>
    <cellStyle name="Output 3 6 6 6 7" xfId="41829" xr:uid="{289281A6-9989-412C-AD5F-E7C5B46FC8CE}"/>
    <cellStyle name="Output 3 6 6 7" xfId="1598" xr:uid="{FEF434B3-0E75-4BC6-8EEE-15D6C89A8FC0}"/>
    <cellStyle name="Output 3 6 6 7 2" xfId="5695" xr:uid="{862BB69D-9CC4-4EE6-B6B5-CCBF6D39EC78}"/>
    <cellStyle name="Output 3 6 6 7 2 2" xfId="13910" xr:uid="{AF9D1461-62F1-48A8-ABF3-53AF5593DFAC}"/>
    <cellStyle name="Output 3 6 6 7 2 3" xfId="21774" xr:uid="{2C31C41E-0BD9-43C4-A165-8735D7B4A30E}"/>
    <cellStyle name="Output 3 6 6 7 2 4" xfId="29754" xr:uid="{0FFB297F-F4EB-4AA4-93ED-0C457C127349}"/>
    <cellStyle name="Output 3 6 6 7 2 5" xfId="37581" xr:uid="{86FC0150-64B0-430B-9E17-1E443A63D0BD}"/>
    <cellStyle name="Output 3 6 6 7 2 6" xfId="45534" xr:uid="{BA0E94A6-9B61-482D-919F-FC63C2BC5B1E}"/>
    <cellStyle name="Output 3 6 6 7 3" xfId="9826" xr:uid="{703C6ECE-51E6-45BF-B4DD-58F252F49715}"/>
    <cellStyle name="Output 3 6 6 7 4" xfId="17689" xr:uid="{33F1973A-74F0-4517-81FE-F5F29AF1CA54}"/>
    <cellStyle name="Output 3 6 6 7 5" xfId="25700" xr:uid="{88F6A665-1970-4956-B9FB-BED81EBBBD90}"/>
    <cellStyle name="Output 3 6 6 7 6" xfId="33519" xr:uid="{CDF938EA-5A7C-4E96-AC77-80840E8E38AA}"/>
    <cellStyle name="Output 3 6 6 7 7" xfId="41480" xr:uid="{4A6A0EE2-8C40-4DBE-A7E0-FFCEC63F9C02}"/>
    <cellStyle name="Output 3 6 6 8" xfId="2596" xr:uid="{22DEABC2-2F12-4972-94A9-613B16E5BDE2}"/>
    <cellStyle name="Output 3 6 6 8 2" xfId="6647" xr:uid="{5015DD7D-4974-4A3B-9995-145C6D7EA4DE}"/>
    <cellStyle name="Output 3 6 6 8 2 2" xfId="14862" xr:uid="{19D77933-4337-4A74-90A7-8886E0AF4C31}"/>
    <cellStyle name="Output 3 6 6 8 2 3" xfId="22726" xr:uid="{593F1F7A-0BC7-45B5-89F9-78DA89F59958}"/>
    <cellStyle name="Output 3 6 6 8 2 4" xfId="30706" xr:uid="{295A8D76-1D69-42D2-AD04-0521DB00890B}"/>
    <cellStyle name="Output 3 6 6 8 2 5" xfId="38533" xr:uid="{40C907DE-C188-45A8-B67D-876758EECDAE}"/>
    <cellStyle name="Output 3 6 6 8 2 6" xfId="46486" xr:uid="{4FD3DD9F-B144-4682-8AD4-57F382F88601}"/>
    <cellStyle name="Output 3 6 6 8 3" xfId="10822" xr:uid="{09470AC6-A031-44E8-B699-572641A59462}"/>
    <cellStyle name="Output 3 6 6 8 4" xfId="18687" xr:uid="{2D22C9B7-2577-4645-B8DB-92DF8F822A0E}"/>
    <cellStyle name="Output 3 6 6 8 5" xfId="26690" xr:uid="{EA453559-9CB2-4343-B6B5-BF8551C6ED16}"/>
    <cellStyle name="Output 3 6 6 8 6" xfId="34517" xr:uid="{8E4EA083-1263-4307-818F-8AF11FEDE863}"/>
    <cellStyle name="Output 3 6 6 8 7" xfId="42478" xr:uid="{A4A83BB1-878D-439D-AFEB-D0D82B8CC531}"/>
    <cellStyle name="Output 3 6 6 9" xfId="1584" xr:uid="{05D98685-B5BB-46DD-9AC3-F70A71454161}"/>
    <cellStyle name="Output 3 6 6 9 2" xfId="5683" xr:uid="{98221974-A454-4F6D-8646-52C318BEB28A}"/>
    <cellStyle name="Output 3 6 6 9 2 2" xfId="13898" xr:uid="{45B293A9-E0FD-47F7-8FF0-5C339D91F81D}"/>
    <cellStyle name="Output 3 6 6 9 2 3" xfId="21762" xr:uid="{45417767-C525-4EBB-BFF2-C4E1072CDD56}"/>
    <cellStyle name="Output 3 6 6 9 2 4" xfId="29742" xr:uid="{A03957D6-0261-48CC-9AF1-2E6E36BDC985}"/>
    <cellStyle name="Output 3 6 6 9 2 5" xfId="37569" xr:uid="{C6AAD15D-1EC5-4980-B29A-8AE1B830B73E}"/>
    <cellStyle name="Output 3 6 6 9 2 6" xfId="45522" xr:uid="{9D06738C-E443-4D8F-B595-60CBCA37C76B}"/>
    <cellStyle name="Output 3 6 6 9 3" xfId="9812" xr:uid="{C537EB46-F7B6-4F0C-8985-758C92DBE0A4}"/>
    <cellStyle name="Output 3 6 6 9 4" xfId="17675" xr:uid="{911B85A8-E52A-4C7B-86F9-527F7C489E03}"/>
    <cellStyle name="Output 3 6 6 9 5" xfId="25686" xr:uid="{0DE707C8-2D8B-42C1-B107-389F0E7C76AF}"/>
    <cellStyle name="Output 3 6 6 9 6" xfId="33505" xr:uid="{111D947E-C131-4404-89B7-41B16C9BF9EB}"/>
    <cellStyle name="Output 3 6 6 9 7" xfId="41466" xr:uid="{50C119CB-0CAB-412C-831D-E9AFEE8C0068}"/>
    <cellStyle name="Output 3 6 7" xfId="1281" xr:uid="{53DED027-FBD1-4339-819E-1E8F379042B8}"/>
    <cellStyle name="Output 3 6 7 2" xfId="5400" xr:uid="{91C4C7E5-602E-4BA8-878D-98F750683737}"/>
    <cellStyle name="Output 3 6 7 2 2" xfId="13615" xr:uid="{14C47E8B-E07D-42C7-9DF0-1C1F10BBC086}"/>
    <cellStyle name="Output 3 6 7 2 3" xfId="21479" xr:uid="{C2901612-034A-4EFE-A603-4A7A97D22BFD}"/>
    <cellStyle name="Output 3 6 7 2 4" xfId="29459" xr:uid="{4365431C-69D6-44C7-833F-EFDC3ABB0807}"/>
    <cellStyle name="Output 3 6 7 2 5" xfId="37286" xr:uid="{065B0785-4209-4DF3-97F3-1C9EED23A11C}"/>
    <cellStyle name="Output 3 6 7 2 6" xfId="45239" xr:uid="{F9EAD5CF-B14E-47AA-A0A7-F2C9C52833CE}"/>
    <cellStyle name="Output 3 6 7 3" xfId="9510" xr:uid="{866904A9-4ECE-4AFE-B6C1-2D49ECB60FB8}"/>
    <cellStyle name="Output 3 6 7 4" xfId="17372" xr:uid="{E73C64FF-918C-465B-926D-916A6BA89F9E}"/>
    <cellStyle name="Output 3 6 7 5" xfId="25385" xr:uid="{202FA60E-3ADA-4444-9803-F2446692A872}"/>
    <cellStyle name="Output 3 6 7 6" xfId="33202" xr:uid="{BD851176-66CD-4B97-9ACA-1E6B22E68095}"/>
    <cellStyle name="Output 3 6 7 7" xfId="41163" xr:uid="{141C1FD9-D44E-49E7-AA1C-CBECEF08908F}"/>
    <cellStyle name="Output 3 6 8" xfId="1625" xr:uid="{D97621F3-2BAD-459C-8032-FC4F2493894F}"/>
    <cellStyle name="Output 3 6 8 2" xfId="5720" xr:uid="{000DD83E-7CA3-45B4-8DF2-061EE41D41D3}"/>
    <cellStyle name="Output 3 6 8 2 2" xfId="13935" xr:uid="{1B9740E3-6798-4662-84EC-635197603495}"/>
    <cellStyle name="Output 3 6 8 2 3" xfId="21799" xr:uid="{44C9C333-6F04-48E2-8DF3-8E0490557415}"/>
    <cellStyle name="Output 3 6 8 2 4" xfId="29779" xr:uid="{9A6ACD90-A7B0-48E5-9749-E3DE798EF533}"/>
    <cellStyle name="Output 3 6 8 2 5" xfId="37606" xr:uid="{4C1C0FD3-6417-4D0B-B18C-2F06D158C919}"/>
    <cellStyle name="Output 3 6 8 2 6" xfId="45559" xr:uid="{BA83E010-930E-4653-9473-EEA8D4136CE4}"/>
    <cellStyle name="Output 3 6 8 3" xfId="9852" xr:uid="{532DE877-F424-4479-9F4F-226300341885}"/>
    <cellStyle name="Output 3 6 8 4" xfId="17716" xr:uid="{77214629-EF40-4588-B78C-316938F08CB6}"/>
    <cellStyle name="Output 3 6 8 5" xfId="25726" xr:uid="{2CF722CA-88F2-4717-81D4-AB1F04B77254}"/>
    <cellStyle name="Output 3 6 8 6" xfId="33546" xr:uid="{A4EAB77B-834E-48BF-B385-CAA4E8BAA1AD}"/>
    <cellStyle name="Output 3 6 8 7" xfId="41507" xr:uid="{9B81D32A-F9BF-4713-9707-43E6D792A913}"/>
    <cellStyle name="Output 3 6 9" xfId="1966" xr:uid="{2E8DB88B-20D2-425F-A827-132ED3DCADF7}"/>
    <cellStyle name="Output 3 6 9 2" xfId="6040" xr:uid="{7EC18E8B-73EA-4535-AB43-D15C72FAA5A1}"/>
    <cellStyle name="Output 3 6 9 2 2" xfId="14255" xr:uid="{7684C73F-0CB5-4EEE-B14B-0B6F33D1FC39}"/>
    <cellStyle name="Output 3 6 9 2 3" xfId="22119" xr:uid="{8C585A02-8B1E-45F5-AA3F-8B4C9FD7B12B}"/>
    <cellStyle name="Output 3 6 9 2 4" xfId="30099" xr:uid="{6420DE97-21D4-479A-9133-0975B4ED24C8}"/>
    <cellStyle name="Output 3 6 9 2 5" xfId="37926" xr:uid="{CE42A67A-5086-4BC1-AB80-9C08DBE88D08}"/>
    <cellStyle name="Output 3 6 9 2 6" xfId="45879" xr:uid="{AD281247-8114-4D7C-B89B-203A3C55B689}"/>
    <cellStyle name="Output 3 6 9 3" xfId="10192" xr:uid="{09EDD4C1-BDAD-43EE-B2A9-8C81AC03307B}"/>
    <cellStyle name="Output 3 6 9 4" xfId="18057" xr:uid="{09E62673-E885-4E36-AE89-87C9D2BD3EAD}"/>
    <cellStyle name="Output 3 6 9 5" xfId="26064" xr:uid="{870A7507-E513-423D-8FB4-C76AFB153408}"/>
    <cellStyle name="Output 3 6 9 6" xfId="33887" xr:uid="{FE36A3CE-ECC1-4280-BC6B-370134D895DD}"/>
    <cellStyle name="Output 3 6 9 7" xfId="41848" xr:uid="{BE7CA120-276E-44DC-BAE4-EC6BC8D2B8F5}"/>
    <cellStyle name="Output 3 7" xfId="905" xr:uid="{BC43F508-FE9E-4743-AEA0-634C61CB5007}"/>
    <cellStyle name="Output 3 7 10" xfId="2332" xr:uid="{8E7C7F9F-CD99-4CBB-8D88-F576F866E1A8}"/>
    <cellStyle name="Output 3 7 10 2" xfId="6399" xr:uid="{0A1AE3D2-C907-46AA-A6FD-AB76634F4D74}"/>
    <cellStyle name="Output 3 7 10 2 2" xfId="14614" xr:uid="{1C7264D6-73DE-444C-883C-7C10B1C1B582}"/>
    <cellStyle name="Output 3 7 10 2 3" xfId="22478" xr:uid="{C568EE03-C385-477B-BA3C-A37EDA520F6E}"/>
    <cellStyle name="Output 3 7 10 2 4" xfId="30458" xr:uid="{4D013CAF-ED3A-40E0-8F13-C4428CE40501}"/>
    <cellStyle name="Output 3 7 10 2 5" xfId="38285" xr:uid="{F3ED0EC7-67A0-418E-A960-0A28E790587B}"/>
    <cellStyle name="Output 3 7 10 2 6" xfId="46238" xr:uid="{1360DD9E-7869-4576-8369-78F270D90B82}"/>
    <cellStyle name="Output 3 7 10 3" xfId="10558" xr:uid="{4EC44095-F0E5-4CB6-A534-DD2955986536}"/>
    <cellStyle name="Output 3 7 10 4" xfId="18423" xr:uid="{ACFF4746-D5B0-44FD-BC14-0FD4280342F0}"/>
    <cellStyle name="Output 3 7 10 5" xfId="26429" xr:uid="{D1F2A39F-FB3E-4585-B191-5889E8FC0E13}"/>
    <cellStyle name="Output 3 7 10 6" xfId="34253" xr:uid="{DB4AFABA-392C-4B35-A26F-6AAB4487E36E}"/>
    <cellStyle name="Output 3 7 10 7" xfId="42214" xr:uid="{2B2AED01-D926-4E5C-B5A1-C67E0349AC02}"/>
    <cellStyle name="Output 3 7 11" xfId="2663" xr:uid="{611AD6E5-2EDC-4354-A7A4-EF254E01038F}"/>
    <cellStyle name="Output 3 7 11 2" xfId="6713" xr:uid="{E3E93059-7245-4731-A99A-6A7E6ABC5BE5}"/>
    <cellStyle name="Output 3 7 11 2 2" xfId="14928" xr:uid="{308430DE-7D42-4213-9296-00E778E16276}"/>
    <cellStyle name="Output 3 7 11 2 3" xfId="22792" xr:uid="{9BD0D6AA-3339-4F0F-8A0F-C6DE0B77BA76}"/>
    <cellStyle name="Output 3 7 11 2 4" xfId="30772" xr:uid="{2FC056F3-BFF4-4B42-B56F-0FAE697A3552}"/>
    <cellStyle name="Output 3 7 11 2 5" xfId="38599" xr:uid="{A9499FBB-62E0-44F8-B1B1-6B3AA1B49C14}"/>
    <cellStyle name="Output 3 7 11 2 6" xfId="46552" xr:uid="{8FA04A50-03D0-4D0F-A3A6-5CAD9AC4A8B6}"/>
    <cellStyle name="Output 3 7 11 3" xfId="10889" xr:uid="{47944048-1219-4478-A18E-718DA5AF912B}"/>
    <cellStyle name="Output 3 7 11 4" xfId="18754" xr:uid="{F32D6227-3385-4CE8-84C0-56E62728FA7D}"/>
    <cellStyle name="Output 3 7 11 5" xfId="26757" xr:uid="{3858239C-EB79-4121-877C-04509B4F455C}"/>
    <cellStyle name="Output 3 7 11 6" xfId="34584" xr:uid="{5DA1CB58-E30D-4CCB-A05C-86944150E504}"/>
    <cellStyle name="Output 3 7 11 7" xfId="42545" xr:uid="{97C6AAAA-D908-43E7-8D07-A0CF93C96CE2}"/>
    <cellStyle name="Output 3 7 12" xfId="2974" xr:uid="{AD8F5416-856B-40F4-B420-FABD880B38D8}"/>
    <cellStyle name="Output 3 7 12 2" xfId="7018" xr:uid="{582706A5-3B65-4FCD-B1D6-181F04FCE669}"/>
    <cellStyle name="Output 3 7 12 2 2" xfId="15233" xr:uid="{85C53041-284F-4859-8B91-3F98DDCB12B0}"/>
    <cellStyle name="Output 3 7 12 2 3" xfId="23097" xr:uid="{49984AC8-9463-4F86-9C2B-049CEDB5ABED}"/>
    <cellStyle name="Output 3 7 12 2 4" xfId="31077" xr:uid="{F389BEA7-50F8-4D19-849C-C9592B26C079}"/>
    <cellStyle name="Output 3 7 12 2 5" xfId="38904" xr:uid="{C522E77E-3E29-4555-8D41-3EFD34BBC30D}"/>
    <cellStyle name="Output 3 7 12 2 6" xfId="46857" xr:uid="{D287713E-FFD3-469C-8BFB-BCB5AFBE94AE}"/>
    <cellStyle name="Output 3 7 12 3" xfId="11200" xr:uid="{7780A4EA-3F63-41C2-B8D2-DF8802FB7DD9}"/>
    <cellStyle name="Output 3 7 12 4" xfId="19065" xr:uid="{EA2AF7F0-2AE4-46AC-AE12-CA8E52418FCB}"/>
    <cellStyle name="Output 3 7 12 5" xfId="27067" xr:uid="{498B688C-E41A-4FF1-A243-62ACC26A10FC}"/>
    <cellStyle name="Output 3 7 12 6" xfId="34895" xr:uid="{0BEC0536-3787-4FAD-9BE9-EEAA246BF15C}"/>
    <cellStyle name="Output 3 7 12 7" xfId="42856" xr:uid="{437E62DB-B203-487F-9906-5082AB7E7534}"/>
    <cellStyle name="Output 3 7 13" xfId="3296" xr:uid="{29C1D7E5-B316-448C-8B46-5EA097AA6915}"/>
    <cellStyle name="Output 3 7 13 2" xfId="7324" xr:uid="{B15045B4-D416-473B-82A6-FB4B306A1A1E}"/>
    <cellStyle name="Output 3 7 13 2 2" xfId="15539" xr:uid="{766B4569-B026-444C-8BC5-96E2673F23D4}"/>
    <cellStyle name="Output 3 7 13 2 3" xfId="23403" xr:uid="{4F602A80-8F4C-4EF1-A6C2-4AB5E87CCA2C}"/>
    <cellStyle name="Output 3 7 13 2 4" xfId="31383" xr:uid="{02375672-2FF2-4541-9C5A-BDE31E73063E}"/>
    <cellStyle name="Output 3 7 13 2 5" xfId="39210" xr:uid="{37BC6919-1716-469D-A91D-CD2CEBADA12D}"/>
    <cellStyle name="Output 3 7 13 2 6" xfId="47163" xr:uid="{2ED84600-DDF5-4288-9AD3-589649C21897}"/>
    <cellStyle name="Output 3 7 13 3" xfId="11520" xr:uid="{A6CBA3C2-3C74-4AD1-83E8-F2CBBDAB29CA}"/>
    <cellStyle name="Output 3 7 13 4" xfId="19387" xr:uid="{68344706-C384-49FD-8186-67DB32A863AF}"/>
    <cellStyle name="Output 3 7 13 5" xfId="27387" xr:uid="{2DCBEF30-9654-4293-A28D-5AA561330CA5}"/>
    <cellStyle name="Output 3 7 13 6" xfId="35217" xr:uid="{8F4D7498-589C-44F9-A12B-A87153BF7122}"/>
    <cellStyle name="Output 3 7 13 7" xfId="43178" xr:uid="{3B461A48-DAC9-45E5-9773-4A464CA87A12}"/>
    <cellStyle name="Output 3 7 14" xfId="3589" xr:uid="{7D1BC05B-BBD8-496A-AE05-6C60E93D7302}"/>
    <cellStyle name="Output 3 7 14 2" xfId="7617" xr:uid="{BE41BF41-D6BB-4AA1-8C12-A4B40297465A}"/>
    <cellStyle name="Output 3 7 14 2 2" xfId="15832" xr:uid="{6EA432FD-F48D-49A4-964E-BDDC6DDBC230}"/>
    <cellStyle name="Output 3 7 14 2 3" xfId="23696" xr:uid="{090871D8-8E9E-4394-8DFB-5D00DA025C84}"/>
    <cellStyle name="Output 3 7 14 2 4" xfId="31676" xr:uid="{5B96A7BC-2112-46D4-900F-5B857485B41E}"/>
    <cellStyle name="Output 3 7 14 2 5" xfId="39503" xr:uid="{70C47A5F-CEAC-422D-A26F-2464F2F75E06}"/>
    <cellStyle name="Output 3 7 14 2 6" xfId="47456" xr:uid="{C4A24406-0DA0-444C-B1BE-8A328632750D}"/>
    <cellStyle name="Output 3 7 14 3" xfId="11813" xr:uid="{F966317D-90F3-4117-9C82-C3AE0F1A83AF}"/>
    <cellStyle name="Output 3 7 14 4" xfId="19680" xr:uid="{F410CDED-D2CB-402D-B564-DACD5A18F69E}"/>
    <cellStyle name="Output 3 7 14 5" xfId="27680" xr:uid="{C26C8470-EA4D-4AB5-9B0C-4032B01E371A}"/>
    <cellStyle name="Output 3 7 14 6" xfId="35510" xr:uid="{3B2C41A9-8139-4CFC-81CA-8EEC5F1866B5}"/>
    <cellStyle name="Output 3 7 14 7" xfId="43471" xr:uid="{3EF972AB-649F-422D-B450-0B68D9C60C48}"/>
    <cellStyle name="Output 3 7 15" xfId="3883" xr:uid="{6B61C736-9091-4D44-872B-28B3C20CB7F8}"/>
    <cellStyle name="Output 3 7 15 2" xfId="7905" xr:uid="{5613EA31-7E71-48B6-99AF-BB4406A46E97}"/>
    <cellStyle name="Output 3 7 15 2 2" xfId="16120" xr:uid="{52B8B171-C00C-4C32-825B-645083DD880F}"/>
    <cellStyle name="Output 3 7 15 2 3" xfId="23984" xr:uid="{0B5A1F59-B5D0-4C68-9F84-12C3A99EC556}"/>
    <cellStyle name="Output 3 7 15 2 4" xfId="31964" xr:uid="{48647BB8-A89C-4BD9-A76E-BD4BF9E2BD24}"/>
    <cellStyle name="Output 3 7 15 2 5" xfId="39791" xr:uid="{7F5EAB55-F21E-41D0-97A6-60B5B08849D3}"/>
    <cellStyle name="Output 3 7 15 2 6" xfId="47744" xr:uid="{C5CC1C9B-6402-46D2-8A7D-219A418D7535}"/>
    <cellStyle name="Output 3 7 15 3" xfId="12107" xr:uid="{9EB4C683-048A-4817-B7DB-D49BCD415E6D}"/>
    <cellStyle name="Output 3 7 15 4" xfId="19974" xr:uid="{C12DFF9D-8D1A-4F5F-AB56-670E483B0FDE}"/>
    <cellStyle name="Output 3 7 15 5" xfId="27973" xr:uid="{56DA468A-495D-46E8-8AC1-6860D432D7BB}"/>
    <cellStyle name="Output 3 7 15 6" xfId="35804" xr:uid="{27B91048-20F1-44C1-814D-A180C3D55C4A}"/>
    <cellStyle name="Output 3 7 15 7" xfId="43765" xr:uid="{FEB90F9C-5483-4A5E-9A2A-158D47F6E1E8}"/>
    <cellStyle name="Output 3 7 16" xfId="4185" xr:uid="{BA8B22AB-9431-4AA7-B891-5125BFA9AF4E}"/>
    <cellStyle name="Output 3 7 16 2" xfId="8191" xr:uid="{D1D1EDB0-C5B5-4852-A9C3-D2582C6B8061}"/>
    <cellStyle name="Output 3 7 16 2 2" xfId="16406" xr:uid="{A7EAA49F-AD11-4F5F-953E-E63A4329BA1E}"/>
    <cellStyle name="Output 3 7 16 2 3" xfId="24270" xr:uid="{7EE64AB3-C124-4946-871C-02216C5E518B}"/>
    <cellStyle name="Output 3 7 16 2 4" xfId="32250" xr:uid="{6B26300A-BDD9-426A-9893-CF5A215C3954}"/>
    <cellStyle name="Output 3 7 16 2 5" xfId="40077" xr:uid="{80B99263-5326-4788-BE00-E632007192F7}"/>
    <cellStyle name="Output 3 7 16 2 6" xfId="48030" xr:uid="{19C14762-BA91-4E45-B6E1-B662586EE0B4}"/>
    <cellStyle name="Output 3 7 16 3" xfId="12407" xr:uid="{91B7223A-D831-43F8-A2F9-BC939057C892}"/>
    <cellStyle name="Output 3 7 16 4" xfId="20276" xr:uid="{C27B05F7-EE1C-408C-A048-36FDBA0C2AD4}"/>
    <cellStyle name="Output 3 7 16 5" xfId="28271" xr:uid="{942E87FD-DCEE-4AA9-8D21-831317277214}"/>
    <cellStyle name="Output 3 7 16 6" xfId="36106" xr:uid="{84616D6F-BEC7-4549-9505-C87F0E8E20C2}"/>
    <cellStyle name="Output 3 7 16 7" xfId="44067" xr:uid="{C24B0170-DF60-4428-BF4C-91286D21C033}"/>
    <cellStyle name="Output 3 7 17" xfId="4469" xr:uid="{74AE6C38-3070-4166-BC4C-73E23982E0DB}"/>
    <cellStyle name="Output 3 7 17 2" xfId="8470" xr:uid="{58622469-D95A-4053-87A2-E4F7EEE6DEDF}"/>
    <cellStyle name="Output 3 7 17 2 2" xfId="16685" xr:uid="{2A0BD8F2-C2C1-472F-9831-B39516FBE024}"/>
    <cellStyle name="Output 3 7 17 2 3" xfId="24549" xr:uid="{2BD4200A-317F-4DF7-AEC3-80E1818A0A42}"/>
    <cellStyle name="Output 3 7 17 2 4" xfId="32529" xr:uid="{EE89E227-07E0-4081-A6A3-7FFFE1ED5F5D}"/>
    <cellStyle name="Output 3 7 17 2 5" xfId="40356" xr:uid="{97B11764-CBA1-4366-8CF2-9461728B6CF0}"/>
    <cellStyle name="Output 3 7 17 2 6" xfId="48309" xr:uid="{9BC32835-6BF6-44EA-BB1C-B4D170D4851D}"/>
    <cellStyle name="Output 3 7 17 3" xfId="12691" xr:uid="{3F4914C7-8362-45C0-9310-404C24D1B273}"/>
    <cellStyle name="Output 3 7 17 4" xfId="20560" xr:uid="{B8F81FE2-8D9F-4122-A23E-7A49C17A848F}"/>
    <cellStyle name="Output 3 7 17 5" xfId="28554" xr:uid="{68D65FAC-4223-4691-9954-BE2F44BB4276}"/>
    <cellStyle name="Output 3 7 17 6" xfId="36390" xr:uid="{A4AEE711-44C4-48F7-B652-6B6FAE3C1EA7}"/>
    <cellStyle name="Output 3 7 17 7" xfId="44351" xr:uid="{B27B9964-0EBD-4974-93CB-98C060117358}"/>
    <cellStyle name="Output 3 7 18" xfId="5047" xr:uid="{CA402A72-0B0F-4D22-B988-35FA29DF20C8}"/>
    <cellStyle name="Output 3 7 18 2" xfId="13262" xr:uid="{BD9352A5-FDB6-465A-B29B-7BD82BAD15DE}"/>
    <cellStyle name="Output 3 7 18 3" xfId="21126" xr:uid="{598C0ECB-CB21-4331-8487-F217B0B3436C}"/>
    <cellStyle name="Output 3 7 18 4" xfId="29106" xr:uid="{9FDE7C3C-AF91-454C-AF4F-894EC9D01C22}"/>
    <cellStyle name="Output 3 7 18 5" xfId="36933" xr:uid="{D0BF497B-9634-4B32-9E44-87A766EE29A2}"/>
    <cellStyle name="Output 3 7 18 6" xfId="44886" xr:uid="{8B939E39-3FB0-42C5-8949-136210057CF8}"/>
    <cellStyle name="Output 3 7 19" xfId="9134" xr:uid="{A70B9091-990C-400B-B47A-502B6CB7726F}"/>
    <cellStyle name="Output 3 7 2" xfId="977" xr:uid="{1C9AAEA1-DD69-4A7D-929A-FAAA3C9882C8}"/>
    <cellStyle name="Output 3 7 2 10" xfId="3955" xr:uid="{3CDA14EB-52EA-4A10-B6B6-5A2C2014D613}"/>
    <cellStyle name="Output 3 7 2 10 2" xfId="7974" xr:uid="{A1EA5A05-AD21-465C-9227-D1D15F824658}"/>
    <cellStyle name="Output 3 7 2 10 2 2" xfId="16189" xr:uid="{D53A2742-CBD5-4072-9D80-B076AFF9B7E8}"/>
    <cellStyle name="Output 3 7 2 10 2 3" xfId="24053" xr:uid="{3C2B7F5C-8D52-4CB9-8CEB-0825B30EFD45}"/>
    <cellStyle name="Output 3 7 2 10 2 4" xfId="32033" xr:uid="{C29749A3-876A-4DB0-A69B-3B5BCC1103CE}"/>
    <cellStyle name="Output 3 7 2 10 2 5" xfId="39860" xr:uid="{2D964AB5-7683-4AC7-A2E6-7EB8CE5F3495}"/>
    <cellStyle name="Output 3 7 2 10 2 6" xfId="47813" xr:uid="{AB77F97D-BBA6-4BC6-8316-C164E15FEBEC}"/>
    <cellStyle name="Output 3 7 2 10 3" xfId="12177" xr:uid="{C0A8DFC2-3AF5-451B-AF6A-62CA2A8765FD}"/>
    <cellStyle name="Output 3 7 2 10 4" xfId="20046" xr:uid="{108C196F-36E1-408E-99AF-7798A476C7DF}"/>
    <cellStyle name="Output 3 7 2 10 5" xfId="28043" xr:uid="{C2BBBCAF-676B-4E00-AEE0-325C63A15817}"/>
    <cellStyle name="Output 3 7 2 10 6" xfId="35876" xr:uid="{83F6F1C8-73C7-4ED3-8E20-44C5797B2F8A}"/>
    <cellStyle name="Output 3 7 2 10 7" xfId="43837" xr:uid="{621FA675-2312-4E3B-8643-965E06CFD68C}"/>
    <cellStyle name="Output 3 7 2 11" xfId="4254" xr:uid="{37B72FB2-F229-4DD3-BB61-38C1F07807B7}"/>
    <cellStyle name="Output 3 7 2 11 2" xfId="8260" xr:uid="{2D467E43-7078-4F7B-94CD-CF39F4415B55}"/>
    <cellStyle name="Output 3 7 2 11 2 2" xfId="16475" xr:uid="{0C54EA87-3D86-45F9-8E9A-911C22111476}"/>
    <cellStyle name="Output 3 7 2 11 2 3" xfId="24339" xr:uid="{112608D5-C708-464B-BD6E-9EDAC668C6DD}"/>
    <cellStyle name="Output 3 7 2 11 2 4" xfId="32319" xr:uid="{EAE5812A-DC49-4AB4-92F6-30F46103B91F}"/>
    <cellStyle name="Output 3 7 2 11 2 5" xfId="40146" xr:uid="{459CF738-19D5-49D7-8D38-949E636D52B3}"/>
    <cellStyle name="Output 3 7 2 11 2 6" xfId="48099" xr:uid="{44C90855-1A91-4921-9987-F37E888292E7}"/>
    <cellStyle name="Output 3 7 2 11 3" xfId="12476" xr:uid="{C39D9612-B0AE-4069-A744-FBB0EEB6142A}"/>
    <cellStyle name="Output 3 7 2 11 4" xfId="20345" xr:uid="{062CB518-23BA-4CB1-8982-619329EBBC08}"/>
    <cellStyle name="Output 3 7 2 11 5" xfId="28340" xr:uid="{8A8A73CF-27F4-47AA-827E-E803D2F61DA4}"/>
    <cellStyle name="Output 3 7 2 11 6" xfId="36175" xr:uid="{24D85C6A-BA87-489D-A9A4-84D414018BA9}"/>
    <cellStyle name="Output 3 7 2 11 7" xfId="44136" xr:uid="{151DBC7A-7E14-4615-A7DE-D736BF992542}"/>
    <cellStyle name="Output 3 7 2 12" xfId="4541" xr:uid="{65159506-8C8D-4936-87E8-A7C13F95C6C1}"/>
    <cellStyle name="Output 3 7 2 12 2" xfId="8539" xr:uid="{A865B55B-5444-4A43-9C7D-9F8000EE098A}"/>
    <cellStyle name="Output 3 7 2 12 2 2" xfId="16754" xr:uid="{01A78058-28F3-42E0-90E2-F585F623F775}"/>
    <cellStyle name="Output 3 7 2 12 2 3" xfId="24618" xr:uid="{6A20F6B9-304B-4566-A829-5AC148367F8A}"/>
    <cellStyle name="Output 3 7 2 12 2 4" xfId="32598" xr:uid="{472808FA-9FD0-419B-AB85-7842FFB5DA3C}"/>
    <cellStyle name="Output 3 7 2 12 2 5" xfId="40425" xr:uid="{7F19B658-B5BB-4391-93FF-4273231A6BD9}"/>
    <cellStyle name="Output 3 7 2 12 2 6" xfId="48378" xr:uid="{F4A47736-A558-4D3A-8FD0-BDE5CF38BCCE}"/>
    <cellStyle name="Output 3 7 2 12 3" xfId="12762" xr:uid="{6357A7AF-BEBB-4B84-B2F7-2C6D43F076ED}"/>
    <cellStyle name="Output 3 7 2 12 4" xfId="20632" xr:uid="{C08FA873-FA94-459C-9E70-A477EA63464D}"/>
    <cellStyle name="Output 3 7 2 12 5" xfId="28625" xr:uid="{359B4209-6E15-4DFD-A8AB-E0A14CAB993F}"/>
    <cellStyle name="Output 3 7 2 12 6" xfId="36462" xr:uid="{C4BDBECC-02F1-49C0-B3CC-29BCF0212C3F}"/>
    <cellStyle name="Output 3 7 2 12 7" xfId="44423" xr:uid="{79C7FE9B-0677-4DF9-8249-617BFFBA7BBC}"/>
    <cellStyle name="Output 3 7 2 13" xfId="5116" xr:uid="{43885A6A-F203-4A30-BD89-80C697977131}"/>
    <cellStyle name="Output 3 7 2 13 2" xfId="13331" xr:uid="{77E3592E-769A-436A-ACD1-AEEAE69EB66D}"/>
    <cellStyle name="Output 3 7 2 13 3" xfId="21195" xr:uid="{3D8E0614-CF2A-40D1-B617-C1B4A2FEBA4D}"/>
    <cellStyle name="Output 3 7 2 13 4" xfId="29175" xr:uid="{5206CA8D-6520-4FA2-9B03-4B23B61DC66C}"/>
    <cellStyle name="Output 3 7 2 13 5" xfId="37002" xr:uid="{41568AFD-AB41-4FB8-B4A4-D107950435A7}"/>
    <cellStyle name="Output 3 7 2 13 6" xfId="44955" xr:uid="{1916F4AE-BF47-4CDF-9604-204A1285B621}"/>
    <cellStyle name="Output 3 7 2 14" xfId="9206" xr:uid="{6E127A32-B566-457F-9C2B-8FF4D2ADEE3E}"/>
    <cellStyle name="Output 3 7 2 15" xfId="17068" xr:uid="{9E29977D-5496-4BB3-AC02-6876A01700E7}"/>
    <cellStyle name="Output 3 7 2 16" xfId="25085" xr:uid="{39320873-5746-4B8C-A17E-E67342227BAA}"/>
    <cellStyle name="Output 3 7 2 17" xfId="32898" xr:uid="{2D76207F-72EC-413E-8C5F-B48BCEA12F5C}"/>
    <cellStyle name="Output 3 7 2 18" xfId="40859" xr:uid="{9A3EABE3-3358-44E2-9576-2AFAFA53835A}"/>
    <cellStyle name="Output 3 7 2 2" xfId="1407" xr:uid="{68E84F74-A6D9-43BD-98B1-B6067B67E485}"/>
    <cellStyle name="Output 3 7 2 2 2" xfId="5518" xr:uid="{909D7994-8BF6-4EE2-B4C6-DB7D5263C3B7}"/>
    <cellStyle name="Output 3 7 2 2 2 2" xfId="13733" xr:uid="{365E1EE6-D539-4415-9A9A-B0D0FA33B48D}"/>
    <cellStyle name="Output 3 7 2 2 2 3" xfId="21597" xr:uid="{60B394F8-3735-4280-86A8-DD958858FC5F}"/>
    <cellStyle name="Output 3 7 2 2 2 4" xfId="29577" xr:uid="{745AFE0B-5421-4853-8830-3DBF9F5B5866}"/>
    <cellStyle name="Output 3 7 2 2 2 5" xfId="37404" xr:uid="{75D24901-23F2-4628-AAD5-D7E40D922FC2}"/>
    <cellStyle name="Output 3 7 2 2 2 6" xfId="45357" xr:uid="{261B8FDA-35FD-41B6-9C02-BC6E98CCED64}"/>
    <cellStyle name="Output 3 7 2 2 3" xfId="9636" xr:uid="{BABD32F2-17AB-4F91-AAB6-A775CFBE8E76}"/>
    <cellStyle name="Output 3 7 2 2 4" xfId="17498" xr:uid="{B3A693A9-07FF-4936-AD6E-FC79654FB7C4}"/>
    <cellStyle name="Output 3 7 2 2 5" xfId="25509" xr:uid="{0ED6DFA7-8BD5-4950-B8E4-D10C5117E256}"/>
    <cellStyle name="Output 3 7 2 2 6" xfId="33328" xr:uid="{41F98710-45CF-4A71-AEA4-37FFD6A10985}"/>
    <cellStyle name="Output 3 7 2 2 7" xfId="41289" xr:uid="{95425E6E-B460-4E54-8209-E2DE6EF5B4D6}"/>
    <cellStyle name="Output 3 7 2 3" xfId="1750" xr:uid="{BBE68334-3F01-40CB-ABE1-A94A7C6EDBC9}"/>
    <cellStyle name="Output 3 7 2 3 2" xfId="5837" xr:uid="{EFA179A6-76AE-44C6-9892-1D5C18D07D1C}"/>
    <cellStyle name="Output 3 7 2 3 2 2" xfId="14052" xr:uid="{7C0971CB-8B50-4F34-A996-085D1AD9A695}"/>
    <cellStyle name="Output 3 7 2 3 2 3" xfId="21916" xr:uid="{540CFAA5-68A4-454D-83CF-1DFC639B7B35}"/>
    <cellStyle name="Output 3 7 2 3 2 4" xfId="29896" xr:uid="{DD52BBB0-B714-4D07-8DF1-75C70589BCE3}"/>
    <cellStyle name="Output 3 7 2 3 2 5" xfId="37723" xr:uid="{662B3D3F-3ED1-4EC3-97FB-D8D9919D8CCE}"/>
    <cellStyle name="Output 3 7 2 3 2 6" xfId="45676" xr:uid="{30F26A0E-0DF4-4888-98A3-4942ACD10C2B}"/>
    <cellStyle name="Output 3 7 2 3 3" xfId="9976" xr:uid="{70118AD9-45F1-4C09-A608-97681FE352C0}"/>
    <cellStyle name="Output 3 7 2 3 4" xfId="17841" xr:uid="{783677D1-B464-4A19-AA5F-C5B1D6C7DEEC}"/>
    <cellStyle name="Output 3 7 2 3 5" xfId="25849" xr:uid="{7B39F6E8-DFA9-4B7C-AABE-0431E158AF3C}"/>
    <cellStyle name="Output 3 7 2 3 6" xfId="33671" xr:uid="{74E097D5-A2E7-4EAE-8DF6-F9E6F2FFEF8A}"/>
    <cellStyle name="Output 3 7 2 3 7" xfId="41632" xr:uid="{F44DBC00-F5B6-482E-9445-5397FA049A5B}"/>
    <cellStyle name="Output 3 7 2 4" xfId="2085" xr:uid="{8E82937F-D520-4B6A-A344-4B76451335C6}"/>
    <cellStyle name="Output 3 7 2 4 2" xfId="6159" xr:uid="{4DD17593-05C7-48DE-B66A-73FBB02E3005}"/>
    <cellStyle name="Output 3 7 2 4 2 2" xfId="14374" xr:uid="{99328A8E-0516-45E9-A0CF-EF0DD4042763}"/>
    <cellStyle name="Output 3 7 2 4 2 3" xfId="22238" xr:uid="{D2F28094-1406-4327-80F7-76124D948E96}"/>
    <cellStyle name="Output 3 7 2 4 2 4" xfId="30218" xr:uid="{F8AF1C16-3337-431F-9814-A01E52329B5B}"/>
    <cellStyle name="Output 3 7 2 4 2 5" xfId="38045" xr:uid="{2CEA5A03-E538-4415-931D-51AF60CF2446}"/>
    <cellStyle name="Output 3 7 2 4 2 6" xfId="45998" xr:uid="{8D9ACFF4-B555-4CF6-915E-4D9ADA29D96D}"/>
    <cellStyle name="Output 3 7 2 4 3" xfId="10311" xr:uid="{781F416D-15B5-4AB3-A1BC-721F6A812B30}"/>
    <cellStyle name="Output 3 7 2 4 4" xfId="18176" xr:uid="{1ABA4441-F4F5-49D1-9A2A-5C658E361B3E}"/>
    <cellStyle name="Output 3 7 2 4 5" xfId="26183" xr:uid="{AAE8DB23-984E-4600-AC57-3CCEFA9D743C}"/>
    <cellStyle name="Output 3 7 2 4 6" xfId="34006" xr:uid="{E9A3E2A1-07A4-43C2-979D-07E86DCA73BB}"/>
    <cellStyle name="Output 3 7 2 4 7" xfId="41967" xr:uid="{F31418C4-FE1F-423C-A079-7A43F20ADA30}"/>
    <cellStyle name="Output 3 7 2 5" xfId="2404" xr:uid="{7A50E240-886A-41AB-A0FE-F5C6252A0101}"/>
    <cellStyle name="Output 3 7 2 5 2" xfId="6468" xr:uid="{951F6C97-6FCB-4EAD-A9DC-533C6449E71A}"/>
    <cellStyle name="Output 3 7 2 5 2 2" xfId="14683" xr:uid="{B6DEDB22-7A17-4391-BA2D-1E7AD9FB7CBE}"/>
    <cellStyle name="Output 3 7 2 5 2 3" xfId="22547" xr:uid="{128B78D5-0E7D-4839-9E2E-81D0B49DBCA2}"/>
    <cellStyle name="Output 3 7 2 5 2 4" xfId="30527" xr:uid="{76AA4C46-A7B5-43A1-94C6-4EA98B4395EF}"/>
    <cellStyle name="Output 3 7 2 5 2 5" xfId="38354" xr:uid="{665B139D-01F1-403E-BED1-A96E1145D8F7}"/>
    <cellStyle name="Output 3 7 2 5 2 6" xfId="46307" xr:uid="{48937B53-BF13-4176-9ACB-52974E568FD9}"/>
    <cellStyle name="Output 3 7 2 5 3" xfId="10630" xr:uid="{C96B55C9-31D2-4CA4-AFC3-CF6C8FEB9BAE}"/>
    <cellStyle name="Output 3 7 2 5 4" xfId="18495" xr:uid="{9CB5D374-26C9-4FF4-9CBB-1E2841517EEC}"/>
    <cellStyle name="Output 3 7 2 5 5" xfId="26499" xr:uid="{4746180C-EEE7-4119-9D98-8196B461A80D}"/>
    <cellStyle name="Output 3 7 2 5 6" xfId="34325" xr:uid="{BA1EB60E-6712-47BE-923B-F0D09D7FEAE7}"/>
    <cellStyle name="Output 3 7 2 5 7" xfId="42286" xr:uid="{57D78D2D-C0F7-49AE-B086-0232C4057EB1}"/>
    <cellStyle name="Output 3 7 2 6" xfId="2733" xr:uid="{8A24E528-6A83-45B8-9EB6-4F99D12293C8}"/>
    <cellStyle name="Output 3 7 2 6 2" xfId="6783" xr:uid="{EB69AD97-5449-4104-B4A5-748399F1DEBF}"/>
    <cellStyle name="Output 3 7 2 6 2 2" xfId="14998" xr:uid="{FDF6E8AA-C7D3-44F6-BEE1-FBCBE95A0E16}"/>
    <cellStyle name="Output 3 7 2 6 2 3" xfId="22862" xr:uid="{8AEBCC54-0B76-4728-A86D-9170B83D37A1}"/>
    <cellStyle name="Output 3 7 2 6 2 4" xfId="30842" xr:uid="{06C2A416-9539-4B3F-A65E-6233B7A609C7}"/>
    <cellStyle name="Output 3 7 2 6 2 5" xfId="38669" xr:uid="{5E109251-2D50-4D8A-A9A2-33DEAD41A2D8}"/>
    <cellStyle name="Output 3 7 2 6 2 6" xfId="46622" xr:uid="{80B0EE2E-3A5C-4CF6-909F-77D3EAB58F93}"/>
    <cellStyle name="Output 3 7 2 6 3" xfId="10959" xr:uid="{0F09E117-A2FA-429E-B3CF-8644AC2D2873}"/>
    <cellStyle name="Output 3 7 2 6 4" xfId="18824" xr:uid="{4945DB7F-1897-4405-A020-82FA4392DC30}"/>
    <cellStyle name="Output 3 7 2 6 5" xfId="26827" xr:uid="{0CFBBF47-E4C7-43DD-BB86-DB45E309C245}"/>
    <cellStyle name="Output 3 7 2 6 6" xfId="34654" xr:uid="{A55EAF6E-8707-4103-8D26-692B5F77EAE1}"/>
    <cellStyle name="Output 3 7 2 6 7" xfId="42615" xr:uid="{C8670408-A384-48F0-B4A4-58B24F456E28}"/>
    <cellStyle name="Output 3 7 2 7" xfId="3046" xr:uid="{96480A82-3138-46E9-B884-546D173930C3}"/>
    <cellStyle name="Output 3 7 2 7 2" xfId="7087" xr:uid="{144FFB8C-2C4B-45CE-B56D-EEC32EE398DE}"/>
    <cellStyle name="Output 3 7 2 7 2 2" xfId="15302" xr:uid="{8D6DFA84-C656-47FD-A3A5-AD2558EB978F}"/>
    <cellStyle name="Output 3 7 2 7 2 3" xfId="23166" xr:uid="{F5685BF4-C663-423D-A8ED-BB895988FE24}"/>
    <cellStyle name="Output 3 7 2 7 2 4" xfId="31146" xr:uid="{60CC8537-0DFA-4BA5-B57F-250E8CC7DB37}"/>
    <cellStyle name="Output 3 7 2 7 2 5" xfId="38973" xr:uid="{66DE190A-9F70-4B29-A237-2EB24421361C}"/>
    <cellStyle name="Output 3 7 2 7 2 6" xfId="46926" xr:uid="{D9C9B25D-837B-4464-94B4-FA15E32C6CC7}"/>
    <cellStyle name="Output 3 7 2 7 3" xfId="11271" xr:uid="{13A1DADE-D41F-43A0-ABB2-161D05A7E1AC}"/>
    <cellStyle name="Output 3 7 2 7 4" xfId="19137" xr:uid="{124ECD6A-3777-4587-99FB-D3A30CEBB690}"/>
    <cellStyle name="Output 3 7 2 7 5" xfId="27137" xr:uid="{15FC390D-A7D3-4207-B583-D18FB018A2C3}"/>
    <cellStyle name="Output 3 7 2 7 6" xfId="34967" xr:uid="{2746C315-916C-41D7-9012-959D30A6FBD6}"/>
    <cellStyle name="Output 3 7 2 7 7" xfId="42928" xr:uid="{D1715585-5345-42F1-81CA-003C991CE5C8}"/>
    <cellStyle name="Output 3 7 2 8" xfId="3366" xr:uid="{4A2F8639-80B7-4283-A5AA-FA4DBD6BC1F3}"/>
    <cellStyle name="Output 3 7 2 8 2" xfId="7394" xr:uid="{CF9FF812-B9AE-4F6C-8A8D-A8FD13EA8EE2}"/>
    <cellStyle name="Output 3 7 2 8 2 2" xfId="15609" xr:uid="{0F22DA49-3A81-4664-B8CA-7B179B711291}"/>
    <cellStyle name="Output 3 7 2 8 2 3" xfId="23473" xr:uid="{7EA24D27-66DD-4FD8-A383-8641B89E94F5}"/>
    <cellStyle name="Output 3 7 2 8 2 4" xfId="31453" xr:uid="{96B72923-A5C8-4DE9-8A1F-904805108EA5}"/>
    <cellStyle name="Output 3 7 2 8 2 5" xfId="39280" xr:uid="{1A0DD4DB-12E3-48E7-9597-1F15EC6A225D}"/>
    <cellStyle name="Output 3 7 2 8 2 6" xfId="47233" xr:uid="{63F87D27-9460-4CB2-8AF6-6D174E8E4350}"/>
    <cellStyle name="Output 3 7 2 8 3" xfId="11590" xr:uid="{291E5AD1-4F4B-4F70-B4D1-5C2275E0981C}"/>
    <cellStyle name="Output 3 7 2 8 4" xfId="19457" xr:uid="{C9D711B4-AC12-4F46-A104-7B73ED5810DD}"/>
    <cellStyle name="Output 3 7 2 8 5" xfId="27457" xr:uid="{08458E05-E51D-4835-9735-BA29B5D6663D}"/>
    <cellStyle name="Output 3 7 2 8 6" xfId="35287" xr:uid="{E3E18DEA-524B-4290-82FD-8CFBA33E7DDC}"/>
    <cellStyle name="Output 3 7 2 8 7" xfId="43248" xr:uid="{CA354C4E-5478-49E9-ACF6-0CEEEB921C04}"/>
    <cellStyle name="Output 3 7 2 9" xfId="3660" xr:uid="{EAEACD0C-72BF-48DD-9268-A88B330A32E1}"/>
    <cellStyle name="Output 3 7 2 9 2" xfId="7688" xr:uid="{0080F6D6-33E1-460A-8225-20702535D778}"/>
    <cellStyle name="Output 3 7 2 9 2 2" xfId="15903" xr:uid="{D852A35E-6A30-4548-B6DA-083F27CB6D4D}"/>
    <cellStyle name="Output 3 7 2 9 2 3" xfId="23767" xr:uid="{781FD2E5-4423-4170-9266-2D5F4B4E7095}"/>
    <cellStyle name="Output 3 7 2 9 2 4" xfId="31747" xr:uid="{59E1F26D-3070-4258-96D8-BA1D0DF18191}"/>
    <cellStyle name="Output 3 7 2 9 2 5" xfId="39574" xr:uid="{034A5828-9FC6-4086-9EAC-4C0E19F6FA9B}"/>
    <cellStyle name="Output 3 7 2 9 2 6" xfId="47527" xr:uid="{19F3E4DB-CCC0-48DB-8CC0-832179E487F2}"/>
    <cellStyle name="Output 3 7 2 9 3" xfId="11884" xr:uid="{2FFC25A5-E610-408F-A17B-5694F30F817F}"/>
    <cellStyle name="Output 3 7 2 9 4" xfId="19751" xr:uid="{9B46A985-C192-403E-8942-5DD30FE9FD02}"/>
    <cellStyle name="Output 3 7 2 9 5" xfId="27751" xr:uid="{256F07AC-B5DA-40C3-9C0F-B00E548DE0AB}"/>
    <cellStyle name="Output 3 7 2 9 6" xfId="35581" xr:uid="{3C996306-0DB0-4E64-88CB-9B29BDE27F34}"/>
    <cellStyle name="Output 3 7 2 9 7" xfId="43542" xr:uid="{0D526AAD-2277-45E7-8D4A-54C5D3C05F26}"/>
    <cellStyle name="Output 3 7 20" xfId="16996" xr:uid="{733084B1-3293-4A96-850D-C49B0321A028}"/>
    <cellStyle name="Output 3 7 21" xfId="25015" xr:uid="{FFBB2999-8D9F-4074-8DB3-73B53A67DCAF}"/>
    <cellStyle name="Output 3 7 22" xfId="32826" xr:uid="{6DBA1ACE-DC59-40AF-B831-A7257D0109EE}"/>
    <cellStyle name="Output 3 7 23" xfId="40787" xr:uid="{CF0B93A6-EFE6-40D1-A2D4-30A4D56FEB43}"/>
    <cellStyle name="Output 3 7 3" xfId="1020" xr:uid="{5B12A0AF-3F3F-4485-B18D-023ECCE47C0D}"/>
    <cellStyle name="Output 3 7 3 10" xfId="3998" xr:uid="{F9B3FA9D-38E7-40B6-B658-389AC321D600}"/>
    <cellStyle name="Output 3 7 3 10 2" xfId="8013" xr:uid="{430C58B4-F3B4-4641-9945-78C1A01E0B2F}"/>
    <cellStyle name="Output 3 7 3 10 2 2" xfId="16228" xr:uid="{AFC32CF1-6B58-4657-905D-DE63B0393452}"/>
    <cellStyle name="Output 3 7 3 10 2 3" xfId="24092" xr:uid="{517D3A18-3D30-4D78-811F-54960C201BA0}"/>
    <cellStyle name="Output 3 7 3 10 2 4" xfId="32072" xr:uid="{B2B670F8-A20F-432B-AAC1-6829F66897BA}"/>
    <cellStyle name="Output 3 7 3 10 2 5" xfId="39899" xr:uid="{A9905629-47DC-4A61-80FB-6B7EF22CF71A}"/>
    <cellStyle name="Output 3 7 3 10 2 6" xfId="47852" xr:uid="{B089FF40-D5C0-4051-BB91-12378D586E21}"/>
    <cellStyle name="Output 3 7 3 10 3" xfId="12220" xr:uid="{B7491685-55ED-43B5-87F0-D0B1B4B3339A}"/>
    <cellStyle name="Output 3 7 3 10 4" xfId="20089" xr:uid="{DF6770DE-1736-44F8-8B5F-6169F09139D9}"/>
    <cellStyle name="Output 3 7 3 10 5" xfId="28085" xr:uid="{0BD9EC49-060A-424B-A379-4B6AF89E41EC}"/>
    <cellStyle name="Output 3 7 3 10 6" xfId="35919" xr:uid="{3663D6E2-8B89-435B-B33B-8CD6669F8FB3}"/>
    <cellStyle name="Output 3 7 3 10 7" xfId="43880" xr:uid="{3AA525AD-96D9-4DD2-ADA4-DBB998DA9567}"/>
    <cellStyle name="Output 3 7 3 11" xfId="4293" xr:uid="{EE2ABE9C-796F-4F88-B42E-5E2ECAC3D8ED}"/>
    <cellStyle name="Output 3 7 3 11 2" xfId="8299" xr:uid="{7B3B4742-7BF5-40D2-AE25-DC034FCF979B}"/>
    <cellStyle name="Output 3 7 3 11 2 2" xfId="16514" xr:uid="{A824598A-0351-4DB5-9CF4-3B073513D57F}"/>
    <cellStyle name="Output 3 7 3 11 2 3" xfId="24378" xr:uid="{8DC15CEC-DBC4-47EE-8DCC-7FE77E41DBDC}"/>
    <cellStyle name="Output 3 7 3 11 2 4" xfId="32358" xr:uid="{D67A9494-B93A-475E-832B-A86A5E8BD797}"/>
    <cellStyle name="Output 3 7 3 11 2 5" xfId="40185" xr:uid="{417A77F2-B1C5-4D14-A876-D6E96F00BE8C}"/>
    <cellStyle name="Output 3 7 3 11 2 6" xfId="48138" xr:uid="{B5049119-C799-4444-8410-2336D42E7DE1}"/>
    <cellStyle name="Output 3 7 3 11 3" xfId="12515" xr:uid="{9396CD44-8E9F-4BBB-B1EC-F59624EB86DC}"/>
    <cellStyle name="Output 3 7 3 11 4" xfId="20384" xr:uid="{EDE0C31C-D321-42D1-869E-363EB28C41D6}"/>
    <cellStyle name="Output 3 7 3 11 5" xfId="28379" xr:uid="{C948AE29-7B91-46B7-9D86-AC0B9D64215C}"/>
    <cellStyle name="Output 3 7 3 11 6" xfId="36214" xr:uid="{A3985638-EDFD-4C61-8B24-1969E6450E8D}"/>
    <cellStyle name="Output 3 7 3 11 7" xfId="44175" xr:uid="{C34EEFD8-3312-48B6-B9BE-A4B9055B93C7}"/>
    <cellStyle name="Output 3 7 3 12" xfId="4584" xr:uid="{77A23728-F641-4102-82F4-D33359BAC81D}"/>
    <cellStyle name="Output 3 7 3 12 2" xfId="8578" xr:uid="{1B613FC6-4EFF-47C0-92E0-9BDAB67A1954}"/>
    <cellStyle name="Output 3 7 3 12 2 2" xfId="16793" xr:uid="{6E571BEE-6559-46CE-BC1C-5DC0CD66436A}"/>
    <cellStyle name="Output 3 7 3 12 2 3" xfId="24657" xr:uid="{78EF3CEF-D900-44AB-8BCE-2357D430152C}"/>
    <cellStyle name="Output 3 7 3 12 2 4" xfId="32637" xr:uid="{56E2105D-532D-4BE0-8671-6EA6E608109E}"/>
    <cellStyle name="Output 3 7 3 12 2 5" xfId="40464" xr:uid="{A7F2F737-40B6-4B73-AAFF-7FF8D23AF678}"/>
    <cellStyle name="Output 3 7 3 12 2 6" xfId="48417" xr:uid="{9D8B8C1B-9466-4E94-9561-025FADD2E58D}"/>
    <cellStyle name="Output 3 7 3 12 3" xfId="12805" xr:uid="{6E38015D-8EDA-4D75-AACC-1EAE368062C4}"/>
    <cellStyle name="Output 3 7 3 12 4" xfId="20675" xr:uid="{4F04B502-1190-4CD4-9ADB-9D5180F27B8D}"/>
    <cellStyle name="Output 3 7 3 12 5" xfId="28668" xr:uid="{2EEE6C01-74F4-44D2-B87E-E3EF6CAF896F}"/>
    <cellStyle name="Output 3 7 3 12 6" xfId="36505" xr:uid="{CD672521-E6AE-4A60-B4E0-CC0FBEC6563E}"/>
    <cellStyle name="Output 3 7 3 12 7" xfId="44466" xr:uid="{9EEEC21D-9B9F-43DF-9658-10D2C73FC779}"/>
    <cellStyle name="Output 3 7 3 13" xfId="5155" xr:uid="{570F531A-ACC0-4B84-9C26-56DE95DB4ED5}"/>
    <cellStyle name="Output 3 7 3 13 2" xfId="13370" xr:uid="{31881C26-6237-4EF6-B87E-AC382FDD6D71}"/>
    <cellStyle name="Output 3 7 3 13 3" xfId="21234" xr:uid="{3E271074-33BF-4119-92ED-86C8DFA24FD3}"/>
    <cellStyle name="Output 3 7 3 13 4" xfId="29214" xr:uid="{8170A31B-18E7-4FA2-A798-6351FD6FCAC5}"/>
    <cellStyle name="Output 3 7 3 13 5" xfId="37041" xr:uid="{2AD13EBD-7E6C-45AE-B2F4-5BC910250E98}"/>
    <cellStyle name="Output 3 7 3 13 6" xfId="44994" xr:uid="{52ECC709-FAB6-41F7-8BB3-465E47F35755}"/>
    <cellStyle name="Output 3 7 3 14" xfId="9249" xr:uid="{EE5ED25D-B9AA-4EAB-8C8D-3C51DBCECBB3}"/>
    <cellStyle name="Output 3 7 3 15" xfId="17111" xr:uid="{BA50556C-345A-40A7-992E-DD489832B23A}"/>
    <cellStyle name="Output 3 7 3 16" xfId="25128" xr:uid="{9002A174-60C9-4971-BC09-34B801538658}"/>
    <cellStyle name="Output 3 7 3 17" xfId="32941" xr:uid="{071585C1-3732-4680-AAF6-A01A0C79C71C}"/>
    <cellStyle name="Output 3 7 3 18" xfId="40902" xr:uid="{CD7920E5-D399-4D87-800E-1B2F32A13702}"/>
    <cellStyle name="Output 3 7 3 2" xfId="1450" xr:uid="{2BC1FFE4-8854-420E-8550-AD46AEF87E8B}"/>
    <cellStyle name="Output 3 7 3 2 2" xfId="5557" xr:uid="{4141AD26-B4AF-4813-A6DB-CB7CA4EF076E}"/>
    <cellStyle name="Output 3 7 3 2 2 2" xfId="13772" xr:uid="{33728A2E-E7C3-436E-93D9-C8D1AB431ED9}"/>
    <cellStyle name="Output 3 7 3 2 2 3" xfId="21636" xr:uid="{00027876-3FFC-45FB-892A-35D74E8499F0}"/>
    <cellStyle name="Output 3 7 3 2 2 4" xfId="29616" xr:uid="{AB247840-FA6D-405B-8B0A-A93D0CC65486}"/>
    <cellStyle name="Output 3 7 3 2 2 5" xfId="37443" xr:uid="{EAE62D4E-7BFE-458B-8ED9-E59CC05D2DAF}"/>
    <cellStyle name="Output 3 7 3 2 2 6" xfId="45396" xr:uid="{0C499FA6-2959-44BA-8280-413812528337}"/>
    <cellStyle name="Output 3 7 3 2 3" xfId="9679" xr:uid="{B5DA05AA-F191-426A-882C-8ADF1FA6E970}"/>
    <cellStyle name="Output 3 7 3 2 4" xfId="17541" xr:uid="{2918B1AC-42E8-4D66-BFE3-7D87F2E7B516}"/>
    <cellStyle name="Output 3 7 3 2 5" xfId="25552" xr:uid="{8FD3FA88-C655-406B-8749-F007F741EC75}"/>
    <cellStyle name="Output 3 7 3 2 6" xfId="33371" xr:uid="{39B0AA7D-C75F-45B8-A085-9CB88BC00488}"/>
    <cellStyle name="Output 3 7 3 2 7" xfId="41332" xr:uid="{03DF909C-2DC9-4026-8FEC-FCE8ED1426E1}"/>
    <cellStyle name="Output 3 7 3 3" xfId="1793" xr:uid="{8AA89FC8-85DE-46A0-BD9C-D5E3E0F4A203}"/>
    <cellStyle name="Output 3 7 3 3 2" xfId="5876" xr:uid="{16F115F3-DC97-4E0D-9A74-82C3B6718D82}"/>
    <cellStyle name="Output 3 7 3 3 2 2" xfId="14091" xr:uid="{2EDC83C2-7D2E-42CA-B327-B29097D8032C}"/>
    <cellStyle name="Output 3 7 3 3 2 3" xfId="21955" xr:uid="{8E1BFDCE-42BA-460F-A912-F7AB1C6C2C71}"/>
    <cellStyle name="Output 3 7 3 3 2 4" xfId="29935" xr:uid="{504D0A8B-C27E-4B77-AE8E-E35A495B06E4}"/>
    <cellStyle name="Output 3 7 3 3 2 5" xfId="37762" xr:uid="{2AFE866B-074E-40F7-8AA2-621BA0ED0F60}"/>
    <cellStyle name="Output 3 7 3 3 2 6" xfId="45715" xr:uid="{8FC58212-3C4F-46C8-9A73-97B09860B15A}"/>
    <cellStyle name="Output 3 7 3 3 3" xfId="10019" xr:uid="{E158240E-1338-4F4C-ADAA-7D60DAC839C5}"/>
    <cellStyle name="Output 3 7 3 3 4" xfId="17884" xr:uid="{CD9718BB-D8F5-4CF1-A587-65F3335EF5D8}"/>
    <cellStyle name="Output 3 7 3 3 5" xfId="25891" xr:uid="{9885C422-5399-4A3B-A4D8-CF9D65A9C3E8}"/>
    <cellStyle name="Output 3 7 3 3 6" xfId="33714" xr:uid="{B2BEA1C2-DF55-4CA6-B76A-C5BB2476C7B7}"/>
    <cellStyle name="Output 3 7 3 3 7" xfId="41675" xr:uid="{A67D6F03-F9E9-4099-9208-2945DF87FF8A}"/>
    <cellStyle name="Output 3 7 3 4" xfId="2127" xr:uid="{96ED414E-A1FF-45C4-8027-00CE52E5C4D5}"/>
    <cellStyle name="Output 3 7 3 4 2" xfId="6201" xr:uid="{C83A0C20-C975-4495-B6A1-994A05163E36}"/>
    <cellStyle name="Output 3 7 3 4 2 2" xfId="14416" xr:uid="{7BCAD6F5-C297-4BF0-BE97-96F21C7222FA}"/>
    <cellStyle name="Output 3 7 3 4 2 3" xfId="22280" xr:uid="{183E1AA2-5C13-4518-A585-26C9A64C6AB4}"/>
    <cellStyle name="Output 3 7 3 4 2 4" xfId="30260" xr:uid="{064124D5-B984-44FC-833B-EA57FDC932D5}"/>
    <cellStyle name="Output 3 7 3 4 2 5" xfId="38087" xr:uid="{998373C4-7896-4517-8E09-247FAC86EBDC}"/>
    <cellStyle name="Output 3 7 3 4 2 6" xfId="46040" xr:uid="{C1BCFC99-F4AA-4493-B4CE-E05721292262}"/>
    <cellStyle name="Output 3 7 3 4 3" xfId="10353" xr:uid="{6ACAD9DA-511B-472D-9217-81A248E4A5B0}"/>
    <cellStyle name="Output 3 7 3 4 4" xfId="18218" xr:uid="{DFC17442-7BE3-499A-B2DB-696A57438ABC}"/>
    <cellStyle name="Output 3 7 3 4 5" xfId="26225" xr:uid="{ECAC969F-644E-44A0-9BAC-A4AE4AF530BD}"/>
    <cellStyle name="Output 3 7 3 4 6" xfId="34048" xr:uid="{AFD8F30B-293E-40C3-AF10-8046F3038E8B}"/>
    <cellStyle name="Output 3 7 3 4 7" xfId="42009" xr:uid="{5369C143-259F-4C9E-AA54-C0914359A955}"/>
    <cellStyle name="Output 3 7 3 5" xfId="2447" xr:uid="{14B87AF7-AD9F-4D5C-9971-AC802F1B2176}"/>
    <cellStyle name="Output 3 7 3 5 2" xfId="6507" xr:uid="{9BD31EB2-2438-4A6A-B53A-1BEEC746A191}"/>
    <cellStyle name="Output 3 7 3 5 2 2" xfId="14722" xr:uid="{38D2AA6E-D0C9-4C95-A10C-EE9E4B07E5CE}"/>
    <cellStyle name="Output 3 7 3 5 2 3" xfId="22586" xr:uid="{3A5DF344-DE40-4590-A05E-4DB65C6D4A2E}"/>
    <cellStyle name="Output 3 7 3 5 2 4" xfId="30566" xr:uid="{ECF59695-C9C9-49D2-8308-87F48C6F0FEA}"/>
    <cellStyle name="Output 3 7 3 5 2 5" xfId="38393" xr:uid="{BCADE04F-2E2D-431A-A238-D382ED3EEE9E}"/>
    <cellStyle name="Output 3 7 3 5 2 6" xfId="46346" xr:uid="{570C905D-1273-4F70-AFB0-7AB8137D98FD}"/>
    <cellStyle name="Output 3 7 3 5 3" xfId="10673" xr:uid="{338D5DEB-262F-452C-9D60-F8ECF317D676}"/>
    <cellStyle name="Output 3 7 3 5 4" xfId="18538" xr:uid="{CC61B649-EFAE-4DDF-AF4A-51A4444046B0}"/>
    <cellStyle name="Output 3 7 3 5 5" xfId="26541" xr:uid="{8758E137-C715-46E5-B89D-9116925D4A65}"/>
    <cellStyle name="Output 3 7 3 5 6" xfId="34368" xr:uid="{416584FA-BB2A-46C3-849C-CD09E279AA43}"/>
    <cellStyle name="Output 3 7 3 5 7" xfId="42329" xr:uid="{195494EF-EF6E-4A39-95F3-4E6C73DEE528}"/>
    <cellStyle name="Output 3 7 3 6" xfId="2775" xr:uid="{66BC9DBF-92C8-451E-87BB-D1025280B8F2}"/>
    <cellStyle name="Output 3 7 3 6 2" xfId="6825" xr:uid="{687E882B-7A21-4AC4-8A07-DD504D064275}"/>
    <cellStyle name="Output 3 7 3 6 2 2" xfId="15040" xr:uid="{C472586C-564A-4FBD-BC40-511CDE8940E1}"/>
    <cellStyle name="Output 3 7 3 6 2 3" xfId="22904" xr:uid="{7D239DD6-BB8A-41D6-B3CA-A0E86FD26A75}"/>
    <cellStyle name="Output 3 7 3 6 2 4" xfId="30884" xr:uid="{EB6D0BE2-3F9B-455B-97A1-F35DB772ADF8}"/>
    <cellStyle name="Output 3 7 3 6 2 5" xfId="38711" xr:uid="{4B72D4C1-B407-407D-92BB-0D60273E2C85}"/>
    <cellStyle name="Output 3 7 3 6 2 6" xfId="46664" xr:uid="{9C40CAB4-FD12-4381-B5AE-580DA280F61C}"/>
    <cellStyle name="Output 3 7 3 6 3" xfId="11001" xr:uid="{D748B123-8A8A-430E-A648-EAC9193C5629}"/>
    <cellStyle name="Output 3 7 3 6 4" xfId="18866" xr:uid="{AB36BEF6-01E2-445A-A118-78B7C7434D65}"/>
    <cellStyle name="Output 3 7 3 6 5" xfId="26869" xr:uid="{E18A297D-C6CE-4748-A6D0-D2C65CC9A922}"/>
    <cellStyle name="Output 3 7 3 6 6" xfId="34696" xr:uid="{EDA7D10A-3436-4BDA-8BF7-8E8E738764F6}"/>
    <cellStyle name="Output 3 7 3 6 7" xfId="42657" xr:uid="{478C49D3-3133-4698-B548-16D536716712}"/>
    <cellStyle name="Output 3 7 3 7" xfId="3089" xr:uid="{72712546-C978-4FD2-91A3-88531C1774C4}"/>
    <cellStyle name="Output 3 7 3 7 2" xfId="7126" xr:uid="{F9338E1A-E908-4ED5-8392-DAD77C9E1893}"/>
    <cellStyle name="Output 3 7 3 7 2 2" xfId="15341" xr:uid="{93B21C3C-FBBA-4053-B19B-F19E810D9DD0}"/>
    <cellStyle name="Output 3 7 3 7 2 3" xfId="23205" xr:uid="{6FCC0AE4-93DA-4FD4-AD32-0F00329A7C86}"/>
    <cellStyle name="Output 3 7 3 7 2 4" xfId="31185" xr:uid="{427D9323-4F42-4736-AC17-7031E3D68EC6}"/>
    <cellStyle name="Output 3 7 3 7 2 5" xfId="39012" xr:uid="{C5429E75-6AA9-4F2E-AD98-2F4A364453E1}"/>
    <cellStyle name="Output 3 7 3 7 2 6" xfId="46965" xr:uid="{CBD00B65-7210-4672-899E-FBAF31485879}"/>
    <cellStyle name="Output 3 7 3 7 3" xfId="11313" xr:uid="{BB8DF39E-C2E1-42FC-9A37-67FF277F2EBF}"/>
    <cellStyle name="Output 3 7 3 7 4" xfId="19180" xr:uid="{A65B39DD-927E-42F0-8B68-4AE1CFDCB1DF}"/>
    <cellStyle name="Output 3 7 3 7 5" xfId="27180" xr:uid="{83E9CDB9-D45D-4147-A8DD-D7E1D039768E}"/>
    <cellStyle name="Output 3 7 3 7 6" xfId="35010" xr:uid="{853B07A3-9764-4AF9-9282-BD77D2723485}"/>
    <cellStyle name="Output 3 7 3 7 7" xfId="42971" xr:uid="{9BF0DC09-0D23-41DE-8260-52AE306438CD}"/>
    <cellStyle name="Output 3 7 3 8" xfId="3405" xr:uid="{29052D8B-4215-4A8F-B278-39FD68071534}"/>
    <cellStyle name="Output 3 7 3 8 2" xfId="7433" xr:uid="{C00A7373-96F2-4571-982C-6C03E478E81E}"/>
    <cellStyle name="Output 3 7 3 8 2 2" xfId="15648" xr:uid="{6A792534-1C9F-4611-8392-6D4A0FFC6FDF}"/>
    <cellStyle name="Output 3 7 3 8 2 3" xfId="23512" xr:uid="{43C02828-5B64-446F-A62D-80D794CC632F}"/>
    <cellStyle name="Output 3 7 3 8 2 4" xfId="31492" xr:uid="{D7A3FB64-F1E9-4746-9B43-74F3B9F83932}"/>
    <cellStyle name="Output 3 7 3 8 2 5" xfId="39319" xr:uid="{C30D3EFF-04AF-488E-9040-2EB34FAA156E}"/>
    <cellStyle name="Output 3 7 3 8 2 6" xfId="47272" xr:uid="{513A6B5E-6E9F-491E-85EF-7FD8880EECD1}"/>
    <cellStyle name="Output 3 7 3 8 3" xfId="11629" xr:uid="{A5F6D2F8-134F-4418-9BD0-209C7032F7BB}"/>
    <cellStyle name="Output 3 7 3 8 4" xfId="19496" xr:uid="{96668392-E5B7-4D14-9AF8-CE653C1F50D3}"/>
    <cellStyle name="Output 3 7 3 8 5" xfId="27496" xr:uid="{CB313762-0C37-41D4-8F70-DDE271DE267D}"/>
    <cellStyle name="Output 3 7 3 8 6" xfId="35326" xr:uid="{663FFE8D-8D3B-4DAC-8A5C-5D311D998853}"/>
    <cellStyle name="Output 3 7 3 8 7" xfId="43287" xr:uid="{51C4D2AE-E0FB-47C4-B47C-55A9895ED9CE}"/>
    <cellStyle name="Output 3 7 3 9" xfId="3700" xr:uid="{A9C63284-EBA8-4746-AE5B-E065EBF41165}"/>
    <cellStyle name="Output 3 7 3 9 2" xfId="7728" xr:uid="{6D8326A0-7D95-425E-AB7F-721D660FC405}"/>
    <cellStyle name="Output 3 7 3 9 2 2" xfId="15943" xr:uid="{D533BB9F-97AA-48EE-AA09-E5A6CC2DEFDC}"/>
    <cellStyle name="Output 3 7 3 9 2 3" xfId="23807" xr:uid="{62AE4171-CA1D-43D7-BAA8-34A64256AAD6}"/>
    <cellStyle name="Output 3 7 3 9 2 4" xfId="31787" xr:uid="{BB7AA6AB-3C21-4BF6-B43F-DAF2E7D06095}"/>
    <cellStyle name="Output 3 7 3 9 2 5" xfId="39614" xr:uid="{034B2031-F639-4DA7-80F9-E57F8390929A}"/>
    <cellStyle name="Output 3 7 3 9 2 6" xfId="47567" xr:uid="{8628F11E-B687-4550-8BF3-BE0B7FBB5589}"/>
    <cellStyle name="Output 3 7 3 9 3" xfId="11924" xr:uid="{A2E23E2B-C38D-47B3-8FBB-95D4B354618A}"/>
    <cellStyle name="Output 3 7 3 9 4" xfId="19791" xr:uid="{A6E16130-BA3C-49B5-97A6-CE490833D04D}"/>
    <cellStyle name="Output 3 7 3 9 5" xfId="27791" xr:uid="{9CD436C7-E0C7-4E8B-929B-44A60B9ADD45}"/>
    <cellStyle name="Output 3 7 3 9 6" xfId="35621" xr:uid="{DEF71F92-10A0-4007-B714-004054E43050}"/>
    <cellStyle name="Output 3 7 3 9 7" xfId="43582" xr:uid="{67B315CF-DB45-491A-BDD3-772382A81D0A}"/>
    <cellStyle name="Output 3 7 4" xfId="1060" xr:uid="{4D80F240-AA88-455C-B2C9-EF817CC1BA32}"/>
    <cellStyle name="Output 3 7 4 10" xfId="4038" xr:uid="{218CBD48-B48A-4DD9-82ED-37527D32DDEC}"/>
    <cellStyle name="Output 3 7 4 10 2" xfId="8053" xr:uid="{C339E97D-C8D4-4D05-B16F-9308DDB0A335}"/>
    <cellStyle name="Output 3 7 4 10 2 2" xfId="16268" xr:uid="{F6BB00A6-F642-43F4-8A2B-AE4090E05117}"/>
    <cellStyle name="Output 3 7 4 10 2 3" xfId="24132" xr:uid="{2CF186D2-A565-4C0F-AF76-D36B2C125A8F}"/>
    <cellStyle name="Output 3 7 4 10 2 4" xfId="32112" xr:uid="{4EFA6852-B7FB-4F6F-8AD9-37EA6625566A}"/>
    <cellStyle name="Output 3 7 4 10 2 5" xfId="39939" xr:uid="{99241D5A-F781-4A71-ABE5-2C962726AB57}"/>
    <cellStyle name="Output 3 7 4 10 2 6" xfId="47892" xr:uid="{BA2EEFBA-0B97-4EA3-A0C7-82702CB62B0F}"/>
    <cellStyle name="Output 3 7 4 10 3" xfId="12260" xr:uid="{B1E89892-33D6-4FA0-B697-07216FDAF3EF}"/>
    <cellStyle name="Output 3 7 4 10 4" xfId="20129" xr:uid="{44CECF1F-B99A-4527-AF4D-96D9D3001E47}"/>
    <cellStyle name="Output 3 7 4 10 5" xfId="28125" xr:uid="{6F06F0EA-7B0A-463B-B5EA-097EC397F712}"/>
    <cellStyle name="Output 3 7 4 10 6" xfId="35959" xr:uid="{3E9FABBA-13A6-466E-869F-EA6A4B16D137}"/>
    <cellStyle name="Output 3 7 4 10 7" xfId="43920" xr:uid="{7DAE85ED-03B1-4773-AEAB-E0E2266BA869}"/>
    <cellStyle name="Output 3 7 4 11" xfId="4333" xr:uid="{911503F5-4207-400C-904E-48F35588F3C0}"/>
    <cellStyle name="Output 3 7 4 11 2" xfId="8339" xr:uid="{54CBF393-CA11-4584-88E4-ADB42BF5F77C}"/>
    <cellStyle name="Output 3 7 4 11 2 2" xfId="16554" xr:uid="{D516373D-B33A-443E-BE8C-4C21D1503F4B}"/>
    <cellStyle name="Output 3 7 4 11 2 3" xfId="24418" xr:uid="{A29F3F9F-7FC8-4A29-B550-50EE4922AEF7}"/>
    <cellStyle name="Output 3 7 4 11 2 4" xfId="32398" xr:uid="{7ED7A3EC-AAF6-4003-8822-3520802744BC}"/>
    <cellStyle name="Output 3 7 4 11 2 5" xfId="40225" xr:uid="{88246902-F134-4C61-B131-7355D469A33C}"/>
    <cellStyle name="Output 3 7 4 11 2 6" xfId="48178" xr:uid="{80ADEDA8-7EA2-4248-8459-934740395E4D}"/>
    <cellStyle name="Output 3 7 4 11 3" xfId="12555" xr:uid="{1A99C053-948C-4442-A0AA-60C74303FB5A}"/>
    <cellStyle name="Output 3 7 4 11 4" xfId="20424" xr:uid="{B4AF0425-962C-415D-A777-8A1C8138E1BE}"/>
    <cellStyle name="Output 3 7 4 11 5" xfId="28419" xr:uid="{2611CED3-0047-4027-8230-1C138B093ABE}"/>
    <cellStyle name="Output 3 7 4 11 6" xfId="36254" xr:uid="{19ED6C38-896B-4FF2-A4EE-783A2D8C457B}"/>
    <cellStyle name="Output 3 7 4 11 7" xfId="44215" xr:uid="{B8D053C9-AE5D-4023-99DF-E47D644F2FFA}"/>
    <cellStyle name="Output 3 7 4 12" xfId="4624" xr:uid="{F7622211-1706-48D6-8E0A-EF58BF9A1058}"/>
    <cellStyle name="Output 3 7 4 12 2" xfId="8618" xr:uid="{545F8E12-5388-4C4F-BAE7-E24E83251EE8}"/>
    <cellStyle name="Output 3 7 4 12 2 2" xfId="16833" xr:uid="{14CA58E8-5859-4718-B062-822D8FB573F8}"/>
    <cellStyle name="Output 3 7 4 12 2 3" xfId="24697" xr:uid="{FC349115-7828-4E99-AF39-82FB4A11DCE8}"/>
    <cellStyle name="Output 3 7 4 12 2 4" xfId="32677" xr:uid="{F3E46738-DEA6-460E-8A74-FBDB3DB83418}"/>
    <cellStyle name="Output 3 7 4 12 2 5" xfId="40504" xr:uid="{CE2A83A9-E358-4F9E-8E23-548D49CFFF4E}"/>
    <cellStyle name="Output 3 7 4 12 2 6" xfId="48457" xr:uid="{D6513500-47D3-4BF7-8D67-01B588F15632}"/>
    <cellStyle name="Output 3 7 4 12 3" xfId="12845" xr:uid="{547F4A98-6178-462B-B88E-24DBAF49EFE0}"/>
    <cellStyle name="Output 3 7 4 12 4" xfId="20715" xr:uid="{C88BE9C9-4F85-4B4B-AF8F-73B3EAC4B0EB}"/>
    <cellStyle name="Output 3 7 4 12 5" xfId="28708" xr:uid="{FA55FF03-2AF8-4D81-BB31-D7B3C108C65A}"/>
    <cellStyle name="Output 3 7 4 12 6" xfId="36545" xr:uid="{ED5F9265-75D4-4EFC-8144-AEEAF3C4D0F6}"/>
    <cellStyle name="Output 3 7 4 12 7" xfId="44506" xr:uid="{91776D43-FCC9-46D4-8811-C9E7A74EDF4C}"/>
    <cellStyle name="Output 3 7 4 13" xfId="5195" xr:uid="{FCDDB00F-475F-40AC-94C3-C9E22E18BFDD}"/>
    <cellStyle name="Output 3 7 4 13 2" xfId="13410" xr:uid="{36D5BB2B-54D6-412C-9EC1-944F0033EF62}"/>
    <cellStyle name="Output 3 7 4 13 3" xfId="21274" xr:uid="{45FC16FC-8EFE-4BC0-9815-944C8AF17D70}"/>
    <cellStyle name="Output 3 7 4 13 4" xfId="29254" xr:uid="{6508CD34-99E6-46F2-B536-CC4C05F90FC9}"/>
    <cellStyle name="Output 3 7 4 13 5" xfId="37081" xr:uid="{620EC11D-FBD3-4298-8177-164136794FA2}"/>
    <cellStyle name="Output 3 7 4 13 6" xfId="45034" xr:uid="{2A9296FB-020C-4B07-B258-39BED3415BE6}"/>
    <cellStyle name="Output 3 7 4 14" xfId="9289" xr:uid="{E5E080D1-899B-4F73-9479-FF42E7E3A3A3}"/>
    <cellStyle name="Output 3 7 4 15" xfId="17151" xr:uid="{43C3A88F-D6BD-4B2E-A57C-BE9EE89E43ED}"/>
    <cellStyle name="Output 3 7 4 16" xfId="25168" xr:uid="{19D43570-EB3A-46DF-8FCC-C2D055F45CEF}"/>
    <cellStyle name="Output 3 7 4 17" xfId="32981" xr:uid="{FB6AB82D-F328-4C7C-9346-4A2B1A55379F}"/>
    <cellStyle name="Output 3 7 4 18" xfId="40942" xr:uid="{2FFEFF49-2C7E-4484-8FEA-8311813C3149}"/>
    <cellStyle name="Output 3 7 4 2" xfId="1490" xr:uid="{212C9CFD-67E5-4469-BA9C-08DB22673E08}"/>
    <cellStyle name="Output 3 7 4 2 2" xfId="5597" xr:uid="{7A57CA74-32B0-4798-B7FF-457716C7CAAE}"/>
    <cellStyle name="Output 3 7 4 2 2 2" xfId="13812" xr:uid="{48DA31F2-CB6F-49CF-9421-2503994A91DB}"/>
    <cellStyle name="Output 3 7 4 2 2 3" xfId="21676" xr:uid="{301B7AE3-ADBF-4FEE-B480-212A2812D6B4}"/>
    <cellStyle name="Output 3 7 4 2 2 4" xfId="29656" xr:uid="{830351FC-0AAD-48AD-AD82-C5E9BD3199EF}"/>
    <cellStyle name="Output 3 7 4 2 2 5" xfId="37483" xr:uid="{9801F883-C202-4BDA-A01F-4D620FABB3B5}"/>
    <cellStyle name="Output 3 7 4 2 2 6" xfId="45436" xr:uid="{B17E7503-349E-4750-8105-2DEAE12632F4}"/>
    <cellStyle name="Output 3 7 4 2 3" xfId="9719" xr:uid="{BCB45BC3-0324-4A66-AD16-6FE083A404CD}"/>
    <cellStyle name="Output 3 7 4 2 4" xfId="17581" xr:uid="{62A9070E-68D5-4BC7-80D1-303A4144998A}"/>
    <cellStyle name="Output 3 7 4 2 5" xfId="25592" xr:uid="{3A14E61F-347E-4636-B155-C29EA1197FB9}"/>
    <cellStyle name="Output 3 7 4 2 6" xfId="33411" xr:uid="{97277FB1-F2E9-47FB-976C-D30CA5DCF4EB}"/>
    <cellStyle name="Output 3 7 4 2 7" xfId="41372" xr:uid="{0C11FB06-9CF8-4464-BE34-4625C9C17B02}"/>
    <cellStyle name="Output 3 7 4 3" xfId="1833" xr:uid="{90AC9914-4911-45FA-BCEC-64741CDFE07F}"/>
    <cellStyle name="Output 3 7 4 3 2" xfId="5916" xr:uid="{E3FE944F-DAEB-4079-A0B5-83A75575702B}"/>
    <cellStyle name="Output 3 7 4 3 2 2" xfId="14131" xr:uid="{12A37062-35F0-4DD7-8118-618A858AC5B5}"/>
    <cellStyle name="Output 3 7 4 3 2 3" xfId="21995" xr:uid="{7E577A5F-769F-4B91-AC35-0E2BD91CD092}"/>
    <cellStyle name="Output 3 7 4 3 2 4" xfId="29975" xr:uid="{A145EFA8-D248-41E0-9FE8-60AD3FBC5DCE}"/>
    <cellStyle name="Output 3 7 4 3 2 5" xfId="37802" xr:uid="{878F7349-585B-4E68-9B65-70DAEC8B87F6}"/>
    <cellStyle name="Output 3 7 4 3 2 6" xfId="45755" xr:uid="{1ABF0B68-47F8-4029-9F1F-EAA81DA5EB45}"/>
    <cellStyle name="Output 3 7 4 3 3" xfId="10059" xr:uid="{EAA2671E-B688-4A59-B8EB-78327DCEE56B}"/>
    <cellStyle name="Output 3 7 4 3 4" xfId="17924" xr:uid="{0AE84FB5-3BD5-43C1-9F9E-42B7E6687DBB}"/>
    <cellStyle name="Output 3 7 4 3 5" xfId="25931" xr:uid="{B0DB0124-F624-4395-B28D-29690DA3D181}"/>
    <cellStyle name="Output 3 7 4 3 6" xfId="33754" xr:uid="{E23840C1-4A55-47E7-81CE-6252300DB715}"/>
    <cellStyle name="Output 3 7 4 3 7" xfId="41715" xr:uid="{634C3AA2-9ED1-43C3-847E-2EEF37B6F489}"/>
    <cellStyle name="Output 3 7 4 4" xfId="2167" xr:uid="{7144406B-29E7-459D-A7B0-F115A40C469B}"/>
    <cellStyle name="Output 3 7 4 4 2" xfId="6241" xr:uid="{B50A8F7B-38A7-47A0-A8D9-D6EA331F267D}"/>
    <cellStyle name="Output 3 7 4 4 2 2" xfId="14456" xr:uid="{33150877-B07A-490B-9E3B-A2E23B5B06F0}"/>
    <cellStyle name="Output 3 7 4 4 2 3" xfId="22320" xr:uid="{AE6FF694-C3D4-4CCA-A1BA-E4614B405BBD}"/>
    <cellStyle name="Output 3 7 4 4 2 4" xfId="30300" xr:uid="{C0687D6D-2654-4EE1-BA47-161BEC6F98D1}"/>
    <cellStyle name="Output 3 7 4 4 2 5" xfId="38127" xr:uid="{8AD5A495-56CB-46AE-A35E-B972C3824A2D}"/>
    <cellStyle name="Output 3 7 4 4 2 6" xfId="46080" xr:uid="{AF926368-2115-48FC-BC1C-2119526246A2}"/>
    <cellStyle name="Output 3 7 4 4 3" xfId="10393" xr:uid="{5776A609-E7C9-4A3E-88D0-8D3441C2E056}"/>
    <cellStyle name="Output 3 7 4 4 4" xfId="18258" xr:uid="{EEC719FA-B01E-42D4-8FB5-B1C091477879}"/>
    <cellStyle name="Output 3 7 4 4 5" xfId="26265" xr:uid="{37CE7789-78A4-4857-821F-63749451AEB9}"/>
    <cellStyle name="Output 3 7 4 4 6" xfId="34088" xr:uid="{15159933-859C-4164-AB3C-5404BFB948B5}"/>
    <cellStyle name="Output 3 7 4 4 7" xfId="42049" xr:uid="{B88F1174-F396-4B26-991F-DCA79156B7E5}"/>
    <cellStyle name="Output 3 7 4 5" xfId="2487" xr:uid="{E3DE1D5F-1D21-4B8A-99D9-F39EEC4BA7E6}"/>
    <cellStyle name="Output 3 7 4 5 2" xfId="6547" xr:uid="{5DE3EB7A-0D03-4C4C-88AD-FB044F574F99}"/>
    <cellStyle name="Output 3 7 4 5 2 2" xfId="14762" xr:uid="{D40A7EAD-210B-4639-BA8F-4BB6DB4233FA}"/>
    <cellStyle name="Output 3 7 4 5 2 3" xfId="22626" xr:uid="{9DE7594F-2D19-43CB-A3A7-8A52DDD0068B}"/>
    <cellStyle name="Output 3 7 4 5 2 4" xfId="30606" xr:uid="{5D07ADBC-1604-41B8-834C-4D7C8AA2CCF8}"/>
    <cellStyle name="Output 3 7 4 5 2 5" xfId="38433" xr:uid="{719E9C68-AC26-423C-AE56-8D5869989629}"/>
    <cellStyle name="Output 3 7 4 5 2 6" xfId="46386" xr:uid="{3CAA63DC-D6F9-4D6B-976D-7F95BE1EE81B}"/>
    <cellStyle name="Output 3 7 4 5 3" xfId="10713" xr:uid="{DBED297F-6C78-40CE-899C-DA530D31A9B2}"/>
    <cellStyle name="Output 3 7 4 5 4" xfId="18578" xr:uid="{4039A018-25CC-4E87-AB94-FCBBB6FAD1CA}"/>
    <cellStyle name="Output 3 7 4 5 5" xfId="26581" xr:uid="{2952A214-F587-4412-9296-CBC02986C2DF}"/>
    <cellStyle name="Output 3 7 4 5 6" xfId="34408" xr:uid="{4ADE6D4E-8E02-449D-B9D3-ADF99C6349D1}"/>
    <cellStyle name="Output 3 7 4 5 7" xfId="42369" xr:uid="{8E8F4064-4FA8-4D25-B063-4D4B175EFC42}"/>
    <cellStyle name="Output 3 7 4 6" xfId="2815" xr:uid="{976563FE-B44E-4383-BF20-E473202640F4}"/>
    <cellStyle name="Output 3 7 4 6 2" xfId="6865" xr:uid="{0E5C1B3F-3B41-4DDF-8216-9725A0EC8A90}"/>
    <cellStyle name="Output 3 7 4 6 2 2" xfId="15080" xr:uid="{E5660C0C-BD3A-4CD0-BAC7-DCDC5A7A9BCF}"/>
    <cellStyle name="Output 3 7 4 6 2 3" xfId="22944" xr:uid="{27FB5E92-936E-421A-BF07-18206A724CCA}"/>
    <cellStyle name="Output 3 7 4 6 2 4" xfId="30924" xr:uid="{AB41DBEA-2FF7-4BCC-9016-E06696F074F8}"/>
    <cellStyle name="Output 3 7 4 6 2 5" xfId="38751" xr:uid="{D172AC3A-ED77-4356-BE9A-9D0D82A6B183}"/>
    <cellStyle name="Output 3 7 4 6 2 6" xfId="46704" xr:uid="{11CCF23C-114E-493D-BD3D-634637F70B5C}"/>
    <cellStyle name="Output 3 7 4 6 3" xfId="11041" xr:uid="{985E5CF6-FE15-447D-BE54-5946FBA4C48E}"/>
    <cellStyle name="Output 3 7 4 6 4" xfId="18906" xr:uid="{3E8453DD-C95C-49EB-B7B3-936987667348}"/>
    <cellStyle name="Output 3 7 4 6 5" xfId="26909" xr:uid="{1E418FB1-5971-41D0-81BA-9919AA77502D}"/>
    <cellStyle name="Output 3 7 4 6 6" xfId="34736" xr:uid="{D3F71CE9-EC68-44E6-B54F-A145A38BB4C1}"/>
    <cellStyle name="Output 3 7 4 6 7" xfId="42697" xr:uid="{61510B33-7F02-455E-B986-3814D4305D02}"/>
    <cellStyle name="Output 3 7 4 7" xfId="3129" xr:uid="{5C40C25E-9A3A-4CD9-9048-43123D5C6FA8}"/>
    <cellStyle name="Output 3 7 4 7 2" xfId="7166" xr:uid="{B6BF3EB6-7678-4030-BAA6-E8B6802D3CC4}"/>
    <cellStyle name="Output 3 7 4 7 2 2" xfId="15381" xr:uid="{0A0C8FF1-9E39-4206-BA04-35573EE597A4}"/>
    <cellStyle name="Output 3 7 4 7 2 3" xfId="23245" xr:uid="{4E862EED-D6FC-447E-A4BD-A6B9E781F776}"/>
    <cellStyle name="Output 3 7 4 7 2 4" xfId="31225" xr:uid="{8D086C55-1DD7-4B59-A921-EBF9EE8F5CC6}"/>
    <cellStyle name="Output 3 7 4 7 2 5" xfId="39052" xr:uid="{612981BD-DA21-4D4F-B207-1A98557F9964}"/>
    <cellStyle name="Output 3 7 4 7 2 6" xfId="47005" xr:uid="{5AA13A24-3A9D-467B-9672-62863606F436}"/>
    <cellStyle name="Output 3 7 4 7 3" xfId="11353" xr:uid="{466BE7C7-9E47-4C95-AC0F-35C3924627C3}"/>
    <cellStyle name="Output 3 7 4 7 4" xfId="19220" xr:uid="{FF627439-CECE-488E-A3F7-B72669C6B65F}"/>
    <cellStyle name="Output 3 7 4 7 5" xfId="27220" xr:uid="{6200770B-9E94-482E-8B3B-686FB88B24C8}"/>
    <cellStyle name="Output 3 7 4 7 6" xfId="35050" xr:uid="{2E7732B5-B01A-4EE2-9C1C-A602264D4B81}"/>
    <cellStyle name="Output 3 7 4 7 7" xfId="43011" xr:uid="{2A5F5D63-FF47-4356-995B-F753601DF304}"/>
    <cellStyle name="Output 3 7 4 8" xfId="3445" xr:uid="{FACF23A1-5E4C-444F-BD7A-BDC4D6A96F65}"/>
    <cellStyle name="Output 3 7 4 8 2" xfId="7473" xr:uid="{A0F57A5D-B3FA-47A3-A79E-0F7D3FC6609B}"/>
    <cellStyle name="Output 3 7 4 8 2 2" xfId="15688" xr:uid="{AC7D80D1-4C96-4523-B6EA-9B90D0FD6609}"/>
    <cellStyle name="Output 3 7 4 8 2 3" xfId="23552" xr:uid="{84DE2439-B634-425C-BCC0-7CD72F397863}"/>
    <cellStyle name="Output 3 7 4 8 2 4" xfId="31532" xr:uid="{0E27BF7E-2392-49DA-9490-FE93284876C3}"/>
    <cellStyle name="Output 3 7 4 8 2 5" xfId="39359" xr:uid="{7FF83475-92D0-4F40-99AA-ADC9A4151369}"/>
    <cellStyle name="Output 3 7 4 8 2 6" xfId="47312" xr:uid="{6C8AB88C-1296-4F57-B1F0-25A2C5BB19E4}"/>
    <cellStyle name="Output 3 7 4 8 3" xfId="11669" xr:uid="{7AD43A65-BF77-4E84-99AB-B6B1AAAB9BC4}"/>
    <cellStyle name="Output 3 7 4 8 4" xfId="19536" xr:uid="{727A95DA-9EFF-422E-AA52-1BD086C74313}"/>
    <cellStyle name="Output 3 7 4 8 5" xfId="27536" xr:uid="{0BF70B93-05E2-4E07-8C14-B5C31A5AB043}"/>
    <cellStyle name="Output 3 7 4 8 6" xfId="35366" xr:uid="{C167E17E-5056-45C7-B637-477607BCBF9E}"/>
    <cellStyle name="Output 3 7 4 8 7" xfId="43327" xr:uid="{3BFC817C-3BB4-400A-856D-E2F46760AE10}"/>
    <cellStyle name="Output 3 7 4 9" xfId="3740" xr:uid="{E4859336-264B-451F-9EB5-6E94639D9984}"/>
    <cellStyle name="Output 3 7 4 9 2" xfId="7768" xr:uid="{CB0F84B0-EAAB-47AD-849A-53A7BC4CA242}"/>
    <cellStyle name="Output 3 7 4 9 2 2" xfId="15983" xr:uid="{E9D9DF9D-4208-4459-A31A-EB2638CE036E}"/>
    <cellStyle name="Output 3 7 4 9 2 3" xfId="23847" xr:uid="{8FD93A1F-4DF0-4FA9-8B2A-AC08178A152C}"/>
    <cellStyle name="Output 3 7 4 9 2 4" xfId="31827" xr:uid="{4D6E94B6-B1AD-460A-9C1A-534B2ABC955F}"/>
    <cellStyle name="Output 3 7 4 9 2 5" xfId="39654" xr:uid="{C77D957E-8BDA-429D-9A75-8353AD7BD11E}"/>
    <cellStyle name="Output 3 7 4 9 2 6" xfId="47607" xr:uid="{90401C9C-7E17-443E-B425-51D8150964E3}"/>
    <cellStyle name="Output 3 7 4 9 3" xfId="11964" xr:uid="{50609345-D08E-47E7-AC16-D909124236E8}"/>
    <cellStyle name="Output 3 7 4 9 4" xfId="19831" xr:uid="{BC6419F0-B618-4EEB-BFDF-9506D600909C}"/>
    <cellStyle name="Output 3 7 4 9 5" xfId="27831" xr:uid="{20CDA43C-73E8-45EB-A911-187F53E89218}"/>
    <cellStyle name="Output 3 7 4 9 6" xfId="35661" xr:uid="{DBCC7F60-7F5D-43E7-B8C2-57091C5858C8}"/>
    <cellStyle name="Output 3 7 4 9 7" xfId="43622" xr:uid="{D766E3E2-490F-4D9C-ADD2-F1E0F6C3E4B0}"/>
    <cellStyle name="Output 3 7 5" xfId="1103" xr:uid="{32CC2F62-379A-4AC3-B62C-50471C919739}"/>
    <cellStyle name="Output 3 7 5 10" xfId="4081" xr:uid="{6F7ABA9B-7527-48FF-B427-7C7D0EAC1DB0}"/>
    <cellStyle name="Output 3 7 5 10 2" xfId="8092" xr:uid="{6223324A-3900-44D6-AE9E-B6C856A30F55}"/>
    <cellStyle name="Output 3 7 5 10 2 2" xfId="16307" xr:uid="{AD403728-DAC2-4735-8836-C3E87A7608FB}"/>
    <cellStyle name="Output 3 7 5 10 2 3" xfId="24171" xr:uid="{CE81A5E7-1C95-4456-82E2-112ED79029B9}"/>
    <cellStyle name="Output 3 7 5 10 2 4" xfId="32151" xr:uid="{9EAB522F-7420-4D17-9C4C-6C7FE615A6FF}"/>
    <cellStyle name="Output 3 7 5 10 2 5" xfId="39978" xr:uid="{C79B5553-D73C-4DC1-87F0-23258466C188}"/>
    <cellStyle name="Output 3 7 5 10 2 6" xfId="47931" xr:uid="{7B572722-91F5-4AA7-A488-17C4B8BEE341}"/>
    <cellStyle name="Output 3 7 5 10 3" xfId="12303" xr:uid="{A9B1FECD-92F3-4C8F-BEA5-7865EE3BF2C8}"/>
    <cellStyle name="Output 3 7 5 10 4" xfId="20172" xr:uid="{F16F65BB-F5C9-4927-B698-2B0419BA1D45}"/>
    <cellStyle name="Output 3 7 5 10 5" xfId="28168" xr:uid="{D965E5F6-3930-4912-8E94-A973F13A2B36}"/>
    <cellStyle name="Output 3 7 5 10 6" xfId="36002" xr:uid="{057B051B-7FE9-4B86-BA37-F064B31CEE3A}"/>
    <cellStyle name="Output 3 7 5 10 7" xfId="43963" xr:uid="{B8867B31-5945-4122-A9BB-9DC99AFE6FAE}"/>
    <cellStyle name="Output 3 7 5 11" xfId="4372" xr:uid="{5AD07C58-51F6-4E27-8557-FEE65838BBEF}"/>
    <cellStyle name="Output 3 7 5 11 2" xfId="8378" xr:uid="{177FC626-0034-47C0-A148-C91CC2C830CB}"/>
    <cellStyle name="Output 3 7 5 11 2 2" xfId="16593" xr:uid="{664BC1CF-0AD9-49C6-A07C-8A1B4A1577E7}"/>
    <cellStyle name="Output 3 7 5 11 2 3" xfId="24457" xr:uid="{E0A54332-427B-410E-8CEF-646B235C46CF}"/>
    <cellStyle name="Output 3 7 5 11 2 4" xfId="32437" xr:uid="{12BB8D4F-AE53-4165-BE0E-2A3B11ECEA85}"/>
    <cellStyle name="Output 3 7 5 11 2 5" xfId="40264" xr:uid="{B2638048-091E-493C-96C8-24DFFB7205C2}"/>
    <cellStyle name="Output 3 7 5 11 2 6" xfId="48217" xr:uid="{1D811834-E930-422A-A983-E573BE4D63BA}"/>
    <cellStyle name="Output 3 7 5 11 3" xfId="12594" xr:uid="{D4743E7C-0493-41A9-9C36-91822042E03B}"/>
    <cellStyle name="Output 3 7 5 11 4" xfId="20463" xr:uid="{1D3E3219-D276-4FE1-94E9-2DF436D857B1}"/>
    <cellStyle name="Output 3 7 5 11 5" xfId="28458" xr:uid="{977CB16A-223A-491A-B595-5C50664A6F79}"/>
    <cellStyle name="Output 3 7 5 11 6" xfId="36293" xr:uid="{ADC03D76-D05E-4992-B9B4-20B10015ADF4}"/>
    <cellStyle name="Output 3 7 5 11 7" xfId="44254" xr:uid="{EE853A2B-C4D6-41B7-BC93-0550A8C0479B}"/>
    <cellStyle name="Output 3 7 5 12" xfId="4667" xr:uid="{07F0C4E7-CE7E-4C7A-B114-9460FE349E58}"/>
    <cellStyle name="Output 3 7 5 12 2" xfId="8657" xr:uid="{E74E3844-1033-4D27-B03E-899CC9D07039}"/>
    <cellStyle name="Output 3 7 5 12 2 2" xfId="16872" xr:uid="{9B6AC6C3-86F7-4CEF-8B16-C52057CB3B93}"/>
    <cellStyle name="Output 3 7 5 12 2 3" xfId="24736" xr:uid="{EC555709-8624-4E28-A5A1-FDDDD9207048}"/>
    <cellStyle name="Output 3 7 5 12 2 4" xfId="32716" xr:uid="{899FF33C-8995-4F9C-9AAD-C4C89795572D}"/>
    <cellStyle name="Output 3 7 5 12 2 5" xfId="40543" xr:uid="{F49D4A24-C7EA-4834-8D58-072116789668}"/>
    <cellStyle name="Output 3 7 5 12 2 6" xfId="48496" xr:uid="{57AB354A-CA3F-464E-8606-C9A4A186DA6B}"/>
    <cellStyle name="Output 3 7 5 12 3" xfId="12888" xr:uid="{2C746CF0-BBCE-4029-B678-6F3CE8B4C507}"/>
    <cellStyle name="Output 3 7 5 12 4" xfId="20758" xr:uid="{3F16F8A4-3D05-44C7-A90F-6C8D13C2F058}"/>
    <cellStyle name="Output 3 7 5 12 5" xfId="28751" xr:uid="{E77B41E9-873B-41A4-B66D-337398959963}"/>
    <cellStyle name="Output 3 7 5 12 6" xfId="36588" xr:uid="{971951C3-37CD-4B92-88C8-10F53A6EB76E}"/>
    <cellStyle name="Output 3 7 5 12 7" xfId="44549" xr:uid="{F8F23440-0418-4AEA-B977-D1C2BE47B32F}"/>
    <cellStyle name="Output 3 7 5 13" xfId="5234" xr:uid="{13E1CDFC-1FCD-4952-8A94-E240C0C7F470}"/>
    <cellStyle name="Output 3 7 5 13 2" xfId="13449" xr:uid="{BE93A5AC-86F1-4F64-BFD5-D2548F4E1F5E}"/>
    <cellStyle name="Output 3 7 5 13 3" xfId="21313" xr:uid="{15ACABF5-A610-47E9-925F-BDB8C44F325D}"/>
    <cellStyle name="Output 3 7 5 13 4" xfId="29293" xr:uid="{0A5832DD-0072-4DD2-9CA9-9F858F4646DE}"/>
    <cellStyle name="Output 3 7 5 13 5" xfId="37120" xr:uid="{BB99104C-2A13-4B41-8A39-8EB7117FCAE6}"/>
    <cellStyle name="Output 3 7 5 13 6" xfId="45073" xr:uid="{25F09727-F166-45A7-A29D-EC0C3CFD64D0}"/>
    <cellStyle name="Output 3 7 5 14" xfId="9332" xr:uid="{F91B3E6B-5C3C-4CFE-943E-8FFD0395FA0A}"/>
    <cellStyle name="Output 3 7 5 15" xfId="17194" xr:uid="{9DDBF284-95EC-45BE-8B5D-0376C9B783B7}"/>
    <cellStyle name="Output 3 7 5 16" xfId="25210" xr:uid="{8EA4151F-9E20-420E-85DE-C4006D33F0B4}"/>
    <cellStyle name="Output 3 7 5 17" xfId="33024" xr:uid="{4A124717-E714-41DB-884A-7A09724F96E1}"/>
    <cellStyle name="Output 3 7 5 18" xfId="40985" xr:uid="{D946FA48-51F8-4D78-8E3B-B337FDA9E8A7}"/>
    <cellStyle name="Output 3 7 5 2" xfId="1533" xr:uid="{70F721AC-D84C-4F4F-89F8-16910BB97685}"/>
    <cellStyle name="Output 3 7 5 2 2" xfId="5636" xr:uid="{63382734-5555-4D4A-9BBC-2B1363BE2513}"/>
    <cellStyle name="Output 3 7 5 2 2 2" xfId="13851" xr:uid="{6E7C3277-7DEE-4192-BD0D-7C101D219A8D}"/>
    <cellStyle name="Output 3 7 5 2 2 3" xfId="21715" xr:uid="{C5EDBDA6-F5F4-4E69-96A0-809D1F644364}"/>
    <cellStyle name="Output 3 7 5 2 2 4" xfId="29695" xr:uid="{E362E103-6C05-49A3-98B6-A550D5DC7E71}"/>
    <cellStyle name="Output 3 7 5 2 2 5" xfId="37522" xr:uid="{CCBF0AC1-E83B-46FF-A00D-CC7FEBE34FCD}"/>
    <cellStyle name="Output 3 7 5 2 2 6" xfId="45475" xr:uid="{9BB2D3D8-C202-47A5-BC6F-76FC581A5F12}"/>
    <cellStyle name="Output 3 7 5 2 3" xfId="9761" xr:uid="{07DBEDE0-8D13-457C-954D-9AED1AFBB153}"/>
    <cellStyle name="Output 3 7 5 2 4" xfId="17624" xr:uid="{089B251B-D356-4364-87FB-C6D8C796605A}"/>
    <cellStyle name="Output 3 7 5 2 5" xfId="25635" xr:uid="{1D9AF1D0-F45C-4F94-974D-D0E477A14770}"/>
    <cellStyle name="Output 3 7 5 2 6" xfId="33454" xr:uid="{68E31957-44A4-4461-9CF2-0AF4474F2BC5}"/>
    <cellStyle name="Output 3 7 5 2 7" xfId="41415" xr:uid="{0A576A42-6273-4E3D-B0FD-6410DDE9F992}"/>
    <cellStyle name="Output 3 7 5 3" xfId="1876" xr:uid="{CCB7C690-16B1-4C6B-9241-F9B55C815295}"/>
    <cellStyle name="Output 3 7 5 3 2" xfId="5955" xr:uid="{347DA8E5-FF9F-4ECB-A5C9-1B09FDDDEB0D}"/>
    <cellStyle name="Output 3 7 5 3 2 2" xfId="14170" xr:uid="{DEF4956C-B285-4156-9A1D-4A3D4C251146}"/>
    <cellStyle name="Output 3 7 5 3 2 3" xfId="22034" xr:uid="{4812357E-418C-4CFF-A3C3-05F07BBC38C8}"/>
    <cellStyle name="Output 3 7 5 3 2 4" xfId="30014" xr:uid="{B7F0CBAD-3AC3-42AD-B8B2-EFB78F923DEB}"/>
    <cellStyle name="Output 3 7 5 3 2 5" xfId="37841" xr:uid="{C3A223E7-7DF4-4BCD-9853-7F7D4377DAB7}"/>
    <cellStyle name="Output 3 7 5 3 2 6" xfId="45794" xr:uid="{856936A5-060A-4B4D-8729-1737C43004CF}"/>
    <cellStyle name="Output 3 7 5 3 3" xfId="10102" xr:uid="{FC2E7DF4-1658-4A7A-9F34-736689DDB96C}"/>
    <cellStyle name="Output 3 7 5 3 4" xfId="17967" xr:uid="{64C4B86F-46B4-42F0-BE85-7A57C0186420}"/>
    <cellStyle name="Output 3 7 5 3 5" xfId="25974" xr:uid="{9A71C3B4-E52D-4D8E-A2C0-7364AFB8C040}"/>
    <cellStyle name="Output 3 7 5 3 6" xfId="33797" xr:uid="{B3347663-3EE3-4C50-93AE-68938834EFE0}"/>
    <cellStyle name="Output 3 7 5 3 7" xfId="41758" xr:uid="{29E0C7BC-60FE-473D-A9AE-7F7C0E1D658C}"/>
    <cellStyle name="Output 3 7 5 4" xfId="2210" xr:uid="{E4B76350-1483-456A-9DC4-610456CA1320}"/>
    <cellStyle name="Output 3 7 5 4 2" xfId="6284" xr:uid="{E125EC4A-3E18-4304-8CF7-AABFCA88FA1A}"/>
    <cellStyle name="Output 3 7 5 4 2 2" xfId="14499" xr:uid="{77EFCEF6-848F-4DD2-98F6-1ADBD460D90F}"/>
    <cellStyle name="Output 3 7 5 4 2 3" xfId="22363" xr:uid="{44F3059B-D8BE-4D19-8C3E-699E20ED31EC}"/>
    <cellStyle name="Output 3 7 5 4 2 4" xfId="30343" xr:uid="{B9AEEEF4-4BB7-4FF8-9F91-616BF6EB9544}"/>
    <cellStyle name="Output 3 7 5 4 2 5" xfId="38170" xr:uid="{28E7F4CB-A3B2-43B0-9016-2863D8868EEC}"/>
    <cellStyle name="Output 3 7 5 4 2 6" xfId="46123" xr:uid="{477C2343-347F-462B-8DB4-04E9EE6B3E09}"/>
    <cellStyle name="Output 3 7 5 4 3" xfId="10436" xr:uid="{E0312D27-4888-4F06-9A90-2557C1E05785}"/>
    <cellStyle name="Output 3 7 5 4 4" xfId="18301" xr:uid="{14207A67-A8D6-4D30-B1C6-D1034D8FE542}"/>
    <cellStyle name="Output 3 7 5 4 5" xfId="26308" xr:uid="{E8AB907C-BC37-470C-836F-C706B98C8673}"/>
    <cellStyle name="Output 3 7 5 4 6" xfId="34131" xr:uid="{68C9F1AA-38C0-4F48-B3BD-B4BB7CC60FDA}"/>
    <cellStyle name="Output 3 7 5 4 7" xfId="42092" xr:uid="{963EEC76-21AD-4F57-8A94-558E5147ACE4}"/>
    <cellStyle name="Output 3 7 5 5" xfId="2530" xr:uid="{E7EF1A43-8941-4AEE-9807-51A256125E22}"/>
    <cellStyle name="Output 3 7 5 5 2" xfId="6586" xr:uid="{1605C95A-5236-4645-A24B-22C79173799F}"/>
    <cellStyle name="Output 3 7 5 5 2 2" xfId="14801" xr:uid="{877E2BCD-6032-49DA-940B-314617066BF8}"/>
    <cellStyle name="Output 3 7 5 5 2 3" xfId="22665" xr:uid="{DCB925C8-12E3-412D-B892-75B94CAEDDF5}"/>
    <cellStyle name="Output 3 7 5 5 2 4" xfId="30645" xr:uid="{12DFD27E-9DED-4368-8EEF-FA091E1A541E}"/>
    <cellStyle name="Output 3 7 5 5 2 5" xfId="38472" xr:uid="{F474794B-330E-4291-98D9-C86EA088109A}"/>
    <cellStyle name="Output 3 7 5 5 2 6" xfId="46425" xr:uid="{87E2D035-44C0-4309-9D20-1B4B474E5F39}"/>
    <cellStyle name="Output 3 7 5 5 3" xfId="10756" xr:uid="{9CE8067E-A958-4904-85C2-11D3516B0856}"/>
    <cellStyle name="Output 3 7 5 5 4" xfId="18621" xr:uid="{D93E0061-29A5-4B62-A281-E4D6C3517A68}"/>
    <cellStyle name="Output 3 7 5 5 5" xfId="26624" xr:uid="{965138E8-47E0-4969-A7A8-2D0D711AD8F9}"/>
    <cellStyle name="Output 3 7 5 5 6" xfId="34451" xr:uid="{65C17B14-39DB-4AC3-A5C1-1DB9480113DE}"/>
    <cellStyle name="Output 3 7 5 5 7" xfId="42412" xr:uid="{1F4438C3-3486-41CD-AFB3-4BFC54BE1C5A}"/>
    <cellStyle name="Output 3 7 5 6" xfId="2856" xr:uid="{BA64E949-4121-49C9-B25F-75BE2E8FEF6B}"/>
    <cellStyle name="Output 3 7 5 6 2" xfId="6906" xr:uid="{292ADCDE-424C-42D7-B658-7BFBD1C5E64E}"/>
    <cellStyle name="Output 3 7 5 6 2 2" xfId="15121" xr:uid="{633CAC44-FB0B-4C40-8090-7342B5D178D0}"/>
    <cellStyle name="Output 3 7 5 6 2 3" xfId="22985" xr:uid="{C1937500-BB11-4F15-823B-59D099C97AA1}"/>
    <cellStyle name="Output 3 7 5 6 2 4" xfId="30965" xr:uid="{43B2A557-3F09-4646-BF25-0EDA1CAD0DC7}"/>
    <cellStyle name="Output 3 7 5 6 2 5" xfId="38792" xr:uid="{4021F8FF-F673-4AD0-9CCD-93FB1E23941E}"/>
    <cellStyle name="Output 3 7 5 6 2 6" xfId="46745" xr:uid="{E5EF433F-EA07-4E77-BA73-EF1274466757}"/>
    <cellStyle name="Output 3 7 5 6 3" xfId="11082" xr:uid="{8C9D6E97-FDDD-4DAA-93B8-7794315B24FC}"/>
    <cellStyle name="Output 3 7 5 6 4" xfId="18947" xr:uid="{A4427412-7853-4184-89E5-412877FF94EA}"/>
    <cellStyle name="Output 3 7 5 6 5" xfId="26950" xr:uid="{B882A525-F848-40CB-90DD-064352C9AD58}"/>
    <cellStyle name="Output 3 7 5 6 6" xfId="34777" xr:uid="{8B1C3C72-B00E-4666-BEEA-425726748F63}"/>
    <cellStyle name="Output 3 7 5 6 7" xfId="42738" xr:uid="{0C108B94-F9B5-466A-9616-2A6C15E71EA4}"/>
    <cellStyle name="Output 3 7 5 7" xfId="3172" xr:uid="{94F2793D-4937-41E4-A91D-C0F392A60FA7}"/>
    <cellStyle name="Output 3 7 5 7 2" xfId="7205" xr:uid="{38F59026-602B-4E31-AD9A-813087729CB3}"/>
    <cellStyle name="Output 3 7 5 7 2 2" xfId="15420" xr:uid="{AB64F697-6907-4FB3-A748-ACB51A05FD15}"/>
    <cellStyle name="Output 3 7 5 7 2 3" xfId="23284" xr:uid="{267842F1-029A-4427-A232-7EC8903E1A3F}"/>
    <cellStyle name="Output 3 7 5 7 2 4" xfId="31264" xr:uid="{E0D74D10-77FF-4430-98F3-740A6BD6DAC3}"/>
    <cellStyle name="Output 3 7 5 7 2 5" xfId="39091" xr:uid="{D6C624E1-54EA-41EE-9219-95002A816443}"/>
    <cellStyle name="Output 3 7 5 7 2 6" xfId="47044" xr:uid="{663D3F63-5837-4F09-A8D7-992687764A0E}"/>
    <cellStyle name="Output 3 7 5 7 3" xfId="11396" xr:uid="{38781C11-B25C-4843-A1F6-1A34EC3674EA}"/>
    <cellStyle name="Output 3 7 5 7 4" xfId="19263" xr:uid="{15DE1C89-A44A-4638-BC32-718905BBBCC6}"/>
    <cellStyle name="Output 3 7 5 7 5" xfId="27263" xr:uid="{696150D6-6BDC-43B7-9139-45A1637EF4BA}"/>
    <cellStyle name="Output 3 7 5 7 6" xfId="35093" xr:uid="{C5AB48EF-5DA7-4855-9D19-F349DD7CB61C}"/>
    <cellStyle name="Output 3 7 5 7 7" xfId="43054" xr:uid="{AC57420C-57D4-46A0-BC77-1EFF51EBB15A}"/>
    <cellStyle name="Output 3 7 5 8" xfId="3485" xr:uid="{84693F6D-F649-483A-BAF6-16CDCACABDF2}"/>
    <cellStyle name="Output 3 7 5 8 2" xfId="7513" xr:uid="{3812DBE0-C63B-4D60-AEC0-ADB0D3CC7DFD}"/>
    <cellStyle name="Output 3 7 5 8 2 2" xfId="15728" xr:uid="{D62BBB39-FE59-4FBD-BB6D-BB307DEB7C0B}"/>
    <cellStyle name="Output 3 7 5 8 2 3" xfId="23592" xr:uid="{346AD86F-F258-469F-862F-FEE6ADCE6391}"/>
    <cellStyle name="Output 3 7 5 8 2 4" xfId="31572" xr:uid="{1269B0BB-3304-41E8-ACFA-39E75E6CF01F}"/>
    <cellStyle name="Output 3 7 5 8 2 5" xfId="39399" xr:uid="{3641995E-2D70-411D-B474-76425ED7E416}"/>
    <cellStyle name="Output 3 7 5 8 2 6" xfId="47352" xr:uid="{9B959480-6E57-4376-AC83-33D1E4D966AE}"/>
    <cellStyle name="Output 3 7 5 8 3" xfId="11709" xr:uid="{9C605993-3194-42DC-9FDB-BA03D135183F}"/>
    <cellStyle name="Output 3 7 5 8 4" xfId="19576" xr:uid="{31F93EFC-6AC5-49C4-ADBB-C2AB543414E7}"/>
    <cellStyle name="Output 3 7 5 8 5" xfId="27576" xr:uid="{239E23F1-9046-4B78-85FF-638781A2FB01}"/>
    <cellStyle name="Output 3 7 5 8 6" xfId="35406" xr:uid="{F4ED345C-64B9-420D-91B1-7D7BB28B52B3}"/>
    <cellStyle name="Output 3 7 5 8 7" xfId="43367" xr:uid="{A28C5B5E-15D2-4DB9-9307-14422FA434CA}"/>
    <cellStyle name="Output 3 7 5 9" xfId="3781" xr:uid="{F888CB45-942A-47AE-912C-0E0C02EFBD1C}"/>
    <cellStyle name="Output 3 7 5 9 2" xfId="7809" xr:uid="{40DD3A19-0E46-408A-809C-C8FAE56A5B35}"/>
    <cellStyle name="Output 3 7 5 9 2 2" xfId="16024" xr:uid="{7CCDAE12-5593-4B57-B606-2D64BF2AD3E3}"/>
    <cellStyle name="Output 3 7 5 9 2 3" xfId="23888" xr:uid="{22938F11-9989-464C-9D8A-0240FD026B9C}"/>
    <cellStyle name="Output 3 7 5 9 2 4" xfId="31868" xr:uid="{0172B5CB-5D95-4294-8A23-930F15703CF2}"/>
    <cellStyle name="Output 3 7 5 9 2 5" xfId="39695" xr:uid="{805617C9-66F1-47D8-A8E9-157AE47BB051}"/>
    <cellStyle name="Output 3 7 5 9 2 6" xfId="47648" xr:uid="{E3277D8A-9480-4CC6-9473-B928BCC4C6D1}"/>
    <cellStyle name="Output 3 7 5 9 3" xfId="12005" xr:uid="{85A92F82-CF1A-4A93-9DFE-071FB63AE1EB}"/>
    <cellStyle name="Output 3 7 5 9 4" xfId="19872" xr:uid="{017CCD16-A358-41AE-A48A-6E36DB6B01F0}"/>
    <cellStyle name="Output 3 7 5 9 5" xfId="27872" xr:uid="{1E34A2F4-93A8-4F78-9701-9AED68AA1E98}"/>
    <cellStyle name="Output 3 7 5 9 6" xfId="35702" xr:uid="{EBD4C6ED-0337-491C-9978-403DBD46538A}"/>
    <cellStyle name="Output 3 7 5 9 7" xfId="43663" xr:uid="{582365BD-12A1-410B-8AEF-B513B215E0F3}"/>
    <cellStyle name="Output 3 7 6" xfId="1142" xr:uid="{522625B8-22FD-44B7-A7D5-9D92325E2B33}"/>
    <cellStyle name="Output 3 7 6 10" xfId="4120" xr:uid="{E60ADA24-7713-4140-A154-7745FACDF3F5}"/>
    <cellStyle name="Output 3 7 6 10 2" xfId="8131" xr:uid="{7E3F547B-2434-40FB-B8DE-6A833EC964FC}"/>
    <cellStyle name="Output 3 7 6 10 2 2" xfId="16346" xr:uid="{A30E6ADE-1435-4DB5-9BA2-EAB3957D6BDF}"/>
    <cellStyle name="Output 3 7 6 10 2 3" xfId="24210" xr:uid="{0FA466B9-1E73-497A-835D-136A5FB670DE}"/>
    <cellStyle name="Output 3 7 6 10 2 4" xfId="32190" xr:uid="{03E258F1-46DA-4539-94DC-BA12957BE576}"/>
    <cellStyle name="Output 3 7 6 10 2 5" xfId="40017" xr:uid="{D05AC911-C6BA-4089-A245-A7B5FC2AF667}"/>
    <cellStyle name="Output 3 7 6 10 2 6" xfId="47970" xr:uid="{501738F3-E1DE-451D-AF9B-F18A245501A3}"/>
    <cellStyle name="Output 3 7 6 10 3" xfId="12342" xr:uid="{B7110330-3BB9-43B4-8CEE-9742F0B691F4}"/>
    <cellStyle name="Output 3 7 6 10 4" xfId="20211" xr:uid="{F0D00B9A-FF34-4A5B-AC63-BDE5EE839BB3}"/>
    <cellStyle name="Output 3 7 6 10 5" xfId="28207" xr:uid="{9581FC9A-1987-46FB-A1F4-DE9B5F0BCE6C}"/>
    <cellStyle name="Output 3 7 6 10 6" xfId="36041" xr:uid="{3D0E9D08-5323-4EA8-B51D-DEF21E464FB3}"/>
    <cellStyle name="Output 3 7 6 10 7" xfId="44002" xr:uid="{BD018C43-2829-47E5-B30E-22A5FB8EC25E}"/>
    <cellStyle name="Output 3 7 6 11" xfId="4411" xr:uid="{2DA34827-1CED-43A1-9670-577B068AE8F7}"/>
    <cellStyle name="Output 3 7 6 11 2" xfId="8417" xr:uid="{119F1F4F-8C99-436E-9AA2-5023A98379D6}"/>
    <cellStyle name="Output 3 7 6 11 2 2" xfId="16632" xr:uid="{F990575C-782C-4EF6-BB2E-8771FD3A1404}"/>
    <cellStyle name="Output 3 7 6 11 2 3" xfId="24496" xr:uid="{92BD1247-57B6-40E9-8566-59A524E38159}"/>
    <cellStyle name="Output 3 7 6 11 2 4" xfId="32476" xr:uid="{DB19E497-18D5-47C7-B3EC-989E4ED0F97D}"/>
    <cellStyle name="Output 3 7 6 11 2 5" xfId="40303" xr:uid="{1D59AE40-F4C5-465B-BA37-FC1E0FF8A66C}"/>
    <cellStyle name="Output 3 7 6 11 2 6" xfId="48256" xr:uid="{086EE128-2929-4015-AB25-891F6034AB3C}"/>
    <cellStyle name="Output 3 7 6 11 3" xfId="12633" xr:uid="{94B1912C-7B86-4347-8C86-2412D563DEC0}"/>
    <cellStyle name="Output 3 7 6 11 4" xfId="20502" xr:uid="{C054EE85-B269-4032-B184-5759D665B857}"/>
    <cellStyle name="Output 3 7 6 11 5" xfId="28497" xr:uid="{1F969C66-ABE2-4C37-B9ED-EDC695599A19}"/>
    <cellStyle name="Output 3 7 6 11 6" xfId="36332" xr:uid="{A4A74F56-D8A9-40E4-8D6E-87F529BE7E84}"/>
    <cellStyle name="Output 3 7 6 11 7" xfId="44293" xr:uid="{E8EDF6AC-092F-4646-981E-E1282FEF0726}"/>
    <cellStyle name="Output 3 7 6 12" xfId="4706" xr:uid="{5CDDCD5E-A898-46A4-8950-477CB2F2DBB8}"/>
    <cellStyle name="Output 3 7 6 12 2" xfId="8696" xr:uid="{03112738-8CF8-499C-832C-75228B1EDCF0}"/>
    <cellStyle name="Output 3 7 6 12 2 2" xfId="16911" xr:uid="{8529BB6F-DC28-4E77-98A9-A61C67EA3D42}"/>
    <cellStyle name="Output 3 7 6 12 2 3" xfId="24775" xr:uid="{87447319-22A5-41CF-A828-15FE920F2CFE}"/>
    <cellStyle name="Output 3 7 6 12 2 4" xfId="32755" xr:uid="{BC347EE7-BBC9-4C9B-8D1D-B03294FD466A}"/>
    <cellStyle name="Output 3 7 6 12 2 5" xfId="40582" xr:uid="{DCCC943E-BE76-426F-AEB5-03655BD26FD8}"/>
    <cellStyle name="Output 3 7 6 12 2 6" xfId="48535" xr:uid="{8A3DF5FA-6D67-4AE0-B20F-462CDD2B0363}"/>
    <cellStyle name="Output 3 7 6 12 3" xfId="12927" xr:uid="{5E0D0B99-F82A-41F0-BF4D-ED58C063A21F}"/>
    <cellStyle name="Output 3 7 6 12 4" xfId="20797" xr:uid="{1337748F-B58A-4EAD-99A5-221334DB9B69}"/>
    <cellStyle name="Output 3 7 6 12 5" xfId="28790" xr:uid="{3B85DDD1-9F6E-4AE4-B3D8-A0774DB2E998}"/>
    <cellStyle name="Output 3 7 6 12 6" xfId="36627" xr:uid="{32F4800C-BA0D-4A59-A028-8F24363EC7DF}"/>
    <cellStyle name="Output 3 7 6 12 7" xfId="44588" xr:uid="{4319721E-BF83-46DC-914F-B147108E9966}"/>
    <cellStyle name="Output 3 7 6 13" xfId="5273" xr:uid="{E09B7E3A-2339-4DB3-A03F-D6131D50535B}"/>
    <cellStyle name="Output 3 7 6 13 2" xfId="13488" xr:uid="{E338577E-FDE8-42ED-86F9-ED3A0BCDF34C}"/>
    <cellStyle name="Output 3 7 6 13 3" xfId="21352" xr:uid="{42D16BE5-96BA-4DA3-868A-A0875D44267F}"/>
    <cellStyle name="Output 3 7 6 13 4" xfId="29332" xr:uid="{9CE82026-43DA-4E65-B9EE-F81D7DDF18DD}"/>
    <cellStyle name="Output 3 7 6 13 5" xfId="37159" xr:uid="{81F68D0C-D80D-4562-A9A0-8187E3D0DA34}"/>
    <cellStyle name="Output 3 7 6 13 6" xfId="45112" xr:uid="{0FFCE83B-3A9B-4070-98EE-310C8664BB8A}"/>
    <cellStyle name="Output 3 7 6 14" xfId="9371" xr:uid="{7B3E829B-B819-4535-8413-3219369EFB33}"/>
    <cellStyle name="Output 3 7 6 15" xfId="17233" xr:uid="{BD10FD8A-835D-4CBD-A51C-740D99FA2276}"/>
    <cellStyle name="Output 3 7 6 16" xfId="25249" xr:uid="{81EA50C6-5883-4E7F-AC93-53E538A60225}"/>
    <cellStyle name="Output 3 7 6 17" xfId="33063" xr:uid="{88F1C19D-3730-4994-B8D0-0BFAC8D8DD75}"/>
    <cellStyle name="Output 3 7 6 18" xfId="41024" xr:uid="{196B93ED-4842-414D-A5FE-6417DBCA4525}"/>
    <cellStyle name="Output 3 7 6 2" xfId="1572" xr:uid="{9F2C555D-4615-4E76-BE94-17562C28619E}"/>
    <cellStyle name="Output 3 7 6 2 2" xfId="5675" xr:uid="{3A36D546-D42D-43E1-9D91-D77D01D58A8E}"/>
    <cellStyle name="Output 3 7 6 2 2 2" xfId="13890" xr:uid="{D482D98E-C0B2-4405-8425-B2CDC5FA45B2}"/>
    <cellStyle name="Output 3 7 6 2 2 3" xfId="21754" xr:uid="{D1B45EE1-E48E-4D29-AF63-44C15828A784}"/>
    <cellStyle name="Output 3 7 6 2 2 4" xfId="29734" xr:uid="{B22EBC36-AD14-406E-BCBC-A373740B01D2}"/>
    <cellStyle name="Output 3 7 6 2 2 5" xfId="37561" xr:uid="{F0B40225-0A5B-4822-ABB1-E5A7D1B870A4}"/>
    <cellStyle name="Output 3 7 6 2 2 6" xfId="45514" xr:uid="{8619C8DB-7C51-4FED-B65F-9E9D5AE1C4EE}"/>
    <cellStyle name="Output 3 7 6 2 3" xfId="9800" xr:uid="{EAE90136-C03E-473B-84AC-218B41504132}"/>
    <cellStyle name="Output 3 7 6 2 4" xfId="17663" xr:uid="{8CD2EDFA-2B80-43E8-92C3-45AEAA1CCC22}"/>
    <cellStyle name="Output 3 7 6 2 5" xfId="25674" xr:uid="{73D2C454-654F-457A-9E34-501F24EB1114}"/>
    <cellStyle name="Output 3 7 6 2 6" xfId="33493" xr:uid="{37EACBAF-260B-47CB-BE57-66D8ADEBBEE0}"/>
    <cellStyle name="Output 3 7 6 2 7" xfId="41454" xr:uid="{AB340966-0352-4098-B226-BC6E5E9A9AA1}"/>
    <cellStyle name="Output 3 7 6 3" xfId="1915" xr:uid="{36431EA5-F9D7-422C-95C4-B5C8F09A285B}"/>
    <cellStyle name="Output 3 7 6 3 2" xfId="5994" xr:uid="{D776137A-7BDB-4193-94DC-DE0B45674606}"/>
    <cellStyle name="Output 3 7 6 3 2 2" xfId="14209" xr:uid="{BF7C63CB-BE17-4457-94AF-78E260B4A4FE}"/>
    <cellStyle name="Output 3 7 6 3 2 3" xfId="22073" xr:uid="{2E496978-88D8-4849-9F1A-9E1AD28D5E35}"/>
    <cellStyle name="Output 3 7 6 3 2 4" xfId="30053" xr:uid="{2CC1D897-014C-4F76-BA99-37E2BD1C1690}"/>
    <cellStyle name="Output 3 7 6 3 2 5" xfId="37880" xr:uid="{1D805457-AAF3-489A-B724-037F41E7F959}"/>
    <cellStyle name="Output 3 7 6 3 2 6" xfId="45833" xr:uid="{B0F657ED-87E9-4085-8D68-45FE1DB17620}"/>
    <cellStyle name="Output 3 7 6 3 3" xfId="10141" xr:uid="{74A569E4-D31E-4030-B396-25E978F8BC31}"/>
    <cellStyle name="Output 3 7 6 3 4" xfId="18006" xr:uid="{48B364F3-7F48-4C0F-ACBA-7CE636DE53E4}"/>
    <cellStyle name="Output 3 7 6 3 5" xfId="26013" xr:uid="{91624029-D10C-4E5C-9E9A-A7DEAE23BE50}"/>
    <cellStyle name="Output 3 7 6 3 6" xfId="33836" xr:uid="{45E3AABF-67B8-496D-81DB-D144ABD01FF1}"/>
    <cellStyle name="Output 3 7 6 3 7" xfId="41797" xr:uid="{3D110979-DF7B-4D47-9921-A8CDFD7AFD23}"/>
    <cellStyle name="Output 3 7 6 4" xfId="2249" xr:uid="{218489BF-C132-4F1A-9DCA-D7D3B37EC57D}"/>
    <cellStyle name="Output 3 7 6 4 2" xfId="6323" xr:uid="{5E4D6A42-AD9F-436A-BCD1-CF096F70263D}"/>
    <cellStyle name="Output 3 7 6 4 2 2" xfId="14538" xr:uid="{B6FD89F3-73F8-415E-8365-F3410966799E}"/>
    <cellStyle name="Output 3 7 6 4 2 3" xfId="22402" xr:uid="{44CA75DC-19BB-4D44-A3E1-5AD8402FC95A}"/>
    <cellStyle name="Output 3 7 6 4 2 4" xfId="30382" xr:uid="{3AB8703A-746C-47FA-9F80-0F502A0DDBF2}"/>
    <cellStyle name="Output 3 7 6 4 2 5" xfId="38209" xr:uid="{DC69ABA0-7131-4E81-AF1A-373502F1F81E}"/>
    <cellStyle name="Output 3 7 6 4 2 6" xfId="46162" xr:uid="{266E834D-719C-4E54-91FD-3C0943D7AFC1}"/>
    <cellStyle name="Output 3 7 6 4 3" xfId="10475" xr:uid="{C2BC975D-C3E5-436B-BC6E-E85C4AE42B3E}"/>
    <cellStyle name="Output 3 7 6 4 4" xfId="18340" xr:uid="{69291059-F923-4B94-A9C4-40E9A89988F7}"/>
    <cellStyle name="Output 3 7 6 4 5" xfId="26347" xr:uid="{B436F0C7-8260-44B8-A0B4-EF6F4F8F044E}"/>
    <cellStyle name="Output 3 7 6 4 6" xfId="34170" xr:uid="{1C7E28B1-A2D0-4662-8042-E95200D414FA}"/>
    <cellStyle name="Output 3 7 6 4 7" xfId="42131" xr:uid="{19EC00C8-583A-4687-A1D7-245497928875}"/>
    <cellStyle name="Output 3 7 6 5" xfId="2569" xr:uid="{8D4B0244-01AE-4816-934B-499C492B8715}"/>
    <cellStyle name="Output 3 7 6 5 2" xfId="6625" xr:uid="{4CE5B5F9-F5A4-48D3-9D88-22BC44A1BC82}"/>
    <cellStyle name="Output 3 7 6 5 2 2" xfId="14840" xr:uid="{59D3C15C-569F-4D66-AE73-3649BC2C851A}"/>
    <cellStyle name="Output 3 7 6 5 2 3" xfId="22704" xr:uid="{91EBA45B-11C9-440F-B5AD-6B45E068A3F8}"/>
    <cellStyle name="Output 3 7 6 5 2 4" xfId="30684" xr:uid="{E4D9EC50-D80A-403B-BA70-308AF8D8BCB3}"/>
    <cellStyle name="Output 3 7 6 5 2 5" xfId="38511" xr:uid="{78CABA43-6BFD-4315-AA88-61091DD4329D}"/>
    <cellStyle name="Output 3 7 6 5 2 6" xfId="46464" xr:uid="{5F622B3C-CD83-4868-BCFA-E9941856D8D6}"/>
    <cellStyle name="Output 3 7 6 5 3" xfId="10795" xr:uid="{7696E3E7-84F8-4C8C-940A-19902F9C3A59}"/>
    <cellStyle name="Output 3 7 6 5 4" xfId="18660" xr:uid="{32205DBD-D9D1-4A2E-B072-F5F500796718}"/>
    <cellStyle name="Output 3 7 6 5 5" xfId="26663" xr:uid="{EE857059-768D-477F-B165-2C25AB2A7F46}"/>
    <cellStyle name="Output 3 7 6 5 6" xfId="34490" xr:uid="{469171B4-E9D9-423B-B717-F901A6E96240}"/>
    <cellStyle name="Output 3 7 6 5 7" xfId="42451" xr:uid="{9181F8E4-3C0C-408F-AE0E-7A41BD0A7737}"/>
    <cellStyle name="Output 3 7 6 6" xfId="2895" xr:uid="{3861C3DA-CAB9-4D2D-8319-0063D67072FB}"/>
    <cellStyle name="Output 3 7 6 6 2" xfId="6945" xr:uid="{13EE0454-50C2-4E6F-B06B-F26844984969}"/>
    <cellStyle name="Output 3 7 6 6 2 2" xfId="15160" xr:uid="{DF6917EC-ED96-4B78-B3E9-98D5D6DD44A5}"/>
    <cellStyle name="Output 3 7 6 6 2 3" xfId="23024" xr:uid="{9EF5ED82-9A67-4425-99B4-C49494CF1858}"/>
    <cellStyle name="Output 3 7 6 6 2 4" xfId="31004" xr:uid="{E8698CB3-D6AD-4F44-A182-CDDD60DD9E28}"/>
    <cellStyle name="Output 3 7 6 6 2 5" xfId="38831" xr:uid="{C46719BB-A771-479F-BA23-BBD68B27CC5A}"/>
    <cellStyle name="Output 3 7 6 6 2 6" xfId="46784" xr:uid="{5C69E6C6-86B8-480D-A6D8-FDC676EBEF70}"/>
    <cellStyle name="Output 3 7 6 6 3" xfId="11121" xr:uid="{3DA993B7-FE6B-4C54-86ED-F705D8462987}"/>
    <cellStyle name="Output 3 7 6 6 4" xfId="18986" xr:uid="{90A80602-3AEF-4058-8B40-EE885F4FCFCA}"/>
    <cellStyle name="Output 3 7 6 6 5" xfId="26989" xr:uid="{887D9593-D505-4EE2-B8B0-07F85D6946C6}"/>
    <cellStyle name="Output 3 7 6 6 6" xfId="34816" xr:uid="{AEB31343-28E5-4D52-9A36-BCE445BA9F62}"/>
    <cellStyle name="Output 3 7 6 6 7" xfId="42777" xr:uid="{BB45D740-6806-49AF-A6EB-D6A3AD1060A0}"/>
    <cellStyle name="Output 3 7 6 7" xfId="3211" xr:uid="{745A373E-FBA9-4DD6-93D6-1C3C1A48E214}"/>
    <cellStyle name="Output 3 7 6 7 2" xfId="7244" xr:uid="{57EC6AAF-6217-4F4A-ACF0-ECD9FCA671D8}"/>
    <cellStyle name="Output 3 7 6 7 2 2" xfId="15459" xr:uid="{098E2D5C-427D-4AE5-912B-CBE4AD603F01}"/>
    <cellStyle name="Output 3 7 6 7 2 3" xfId="23323" xr:uid="{738EF3AC-BC47-42F1-B8AE-564DDC29848C}"/>
    <cellStyle name="Output 3 7 6 7 2 4" xfId="31303" xr:uid="{64ACEEDA-597C-4D4E-8513-C4F0B526FDBA}"/>
    <cellStyle name="Output 3 7 6 7 2 5" xfId="39130" xr:uid="{CF17375C-9A9D-4710-88E1-060108D4617C}"/>
    <cellStyle name="Output 3 7 6 7 2 6" xfId="47083" xr:uid="{DB1C6DBF-058D-4340-A7AD-DCB792A124F7}"/>
    <cellStyle name="Output 3 7 6 7 3" xfId="11435" xr:uid="{B6F2D69B-9BA5-4C76-BF3E-C712BE3D3ADC}"/>
    <cellStyle name="Output 3 7 6 7 4" xfId="19302" xr:uid="{CFF67F78-BFB1-4013-9A23-14D5A7581EFC}"/>
    <cellStyle name="Output 3 7 6 7 5" xfId="27302" xr:uid="{98D98DE4-1FC6-4656-8E16-D0016641CB4E}"/>
    <cellStyle name="Output 3 7 6 7 6" xfId="35132" xr:uid="{CA7D11A6-6566-4177-B85E-E26039C601A9}"/>
    <cellStyle name="Output 3 7 6 7 7" xfId="43093" xr:uid="{C303E7D8-2F95-40B3-BC72-6FB8E7157E7D}"/>
    <cellStyle name="Output 3 7 6 8" xfId="3524" xr:uid="{0777FC85-DBC7-4260-A87E-B5623196821D}"/>
    <cellStyle name="Output 3 7 6 8 2" xfId="7552" xr:uid="{DB585C3F-00D5-44F8-A4F8-77CD04D09AF3}"/>
    <cellStyle name="Output 3 7 6 8 2 2" xfId="15767" xr:uid="{EE56F013-1AAF-4EF3-9B39-E580766B7593}"/>
    <cellStyle name="Output 3 7 6 8 2 3" xfId="23631" xr:uid="{3DF61429-A7F4-40CD-A1B8-3C0C8E00B95C}"/>
    <cellStyle name="Output 3 7 6 8 2 4" xfId="31611" xr:uid="{C7B68732-547C-4FE9-80B4-F2CC9A3F67D9}"/>
    <cellStyle name="Output 3 7 6 8 2 5" xfId="39438" xr:uid="{5E5BDA97-3E09-4E57-A2C1-652373B5E5FA}"/>
    <cellStyle name="Output 3 7 6 8 2 6" xfId="47391" xr:uid="{1ED21288-C083-47FB-BE58-3295D5C096D0}"/>
    <cellStyle name="Output 3 7 6 8 3" xfId="11748" xr:uid="{A64D2B16-391E-46C8-A37B-4608C6D018E3}"/>
    <cellStyle name="Output 3 7 6 8 4" xfId="19615" xr:uid="{F8211BA6-31F5-49AE-9A38-39713F321EDD}"/>
    <cellStyle name="Output 3 7 6 8 5" xfId="27615" xr:uid="{CB10C982-3B79-45C0-8CC5-815C9BE00945}"/>
    <cellStyle name="Output 3 7 6 8 6" xfId="35445" xr:uid="{593FEFFB-42F0-438D-A230-38429F045910}"/>
    <cellStyle name="Output 3 7 6 8 7" xfId="43406" xr:uid="{6F96FC72-9DDF-4E5C-A11E-C9A3DD95AEC5}"/>
    <cellStyle name="Output 3 7 6 9" xfId="3820" xr:uid="{4F84E9C2-61ED-4BD6-93BA-D84AF29CBEEB}"/>
    <cellStyle name="Output 3 7 6 9 2" xfId="7848" xr:uid="{E6D89468-DCC7-496D-9255-50A054C8D5DD}"/>
    <cellStyle name="Output 3 7 6 9 2 2" xfId="16063" xr:uid="{8143A9E5-3C79-4EE2-8772-5B9C5030861A}"/>
    <cellStyle name="Output 3 7 6 9 2 3" xfId="23927" xr:uid="{C7EC22E4-A6C0-4923-A8BD-49AC858F0B6B}"/>
    <cellStyle name="Output 3 7 6 9 2 4" xfId="31907" xr:uid="{1C224E16-150A-4C59-8E0D-0F1A6D2EC44D}"/>
    <cellStyle name="Output 3 7 6 9 2 5" xfId="39734" xr:uid="{0319989E-F9C8-44E5-8358-835BC50BC7FC}"/>
    <cellStyle name="Output 3 7 6 9 2 6" xfId="47687" xr:uid="{1DBA1494-3918-470F-AB3A-B83E2063AD1C}"/>
    <cellStyle name="Output 3 7 6 9 3" xfId="12044" xr:uid="{ED201C3C-F9CB-4564-86BA-9312D3C70490}"/>
    <cellStyle name="Output 3 7 6 9 4" xfId="19911" xr:uid="{DB10EE2C-B9F0-45D1-9691-685B138EF9AB}"/>
    <cellStyle name="Output 3 7 6 9 5" xfId="27911" xr:uid="{BF6052A5-A065-4171-90A6-BE707754B2F2}"/>
    <cellStyle name="Output 3 7 6 9 6" xfId="35741" xr:uid="{65BC0E34-E891-479E-BB52-A94081633947}"/>
    <cellStyle name="Output 3 7 6 9 7" xfId="43702" xr:uid="{3167E030-E431-4D2E-8237-CE8EEDED6DEB}"/>
    <cellStyle name="Output 3 7 7" xfId="1335" xr:uid="{551706EF-565F-4908-8635-A80E6060A812}"/>
    <cellStyle name="Output 3 7 7 2" xfId="5449" xr:uid="{266108A2-7486-4147-B423-4FD3E27AF517}"/>
    <cellStyle name="Output 3 7 7 2 2" xfId="13664" xr:uid="{6EBDD4A0-A545-4C96-8C26-268B402C5237}"/>
    <cellStyle name="Output 3 7 7 2 3" xfId="21528" xr:uid="{6828D1AE-9172-4F54-AFE7-C48123CCB5D0}"/>
    <cellStyle name="Output 3 7 7 2 4" xfId="29508" xr:uid="{E7417355-4F2C-486A-B031-9588786B72F2}"/>
    <cellStyle name="Output 3 7 7 2 5" xfId="37335" xr:uid="{D4910184-3A59-4DE2-A80C-0976D485BEE6}"/>
    <cellStyle name="Output 3 7 7 2 6" xfId="45288" xr:uid="{8C478344-77CA-49A3-9F50-2D266B8C1311}"/>
    <cellStyle name="Output 3 7 7 3" xfId="9564" xr:uid="{6EEFCB6F-DB4D-49D5-8EB2-A23558C4BED7}"/>
    <cellStyle name="Output 3 7 7 4" xfId="17426" xr:uid="{7FDDEA23-E9A5-45FA-B3BD-0754C6263431}"/>
    <cellStyle name="Output 3 7 7 5" xfId="25439" xr:uid="{C0C65CBA-F660-40BB-9FD8-1A8A9A8E99FB}"/>
    <cellStyle name="Output 3 7 7 6" xfId="33256" xr:uid="{432D98F9-D23D-4887-A166-7E33073F6E44}"/>
    <cellStyle name="Output 3 7 7 7" xfId="41217" xr:uid="{ADAACCDC-81D1-4D1B-B14A-191EB10E7370}"/>
    <cellStyle name="Output 3 7 8" xfId="1678" xr:uid="{673EEEBC-C87D-4304-99E2-E29ED84B45C8}"/>
    <cellStyle name="Output 3 7 8 2" xfId="5768" xr:uid="{32BE95AD-3F4D-43C0-ABA9-3A42876ABC81}"/>
    <cellStyle name="Output 3 7 8 2 2" xfId="13983" xr:uid="{48C3DAFE-80BE-4FE8-B217-781E67AF052D}"/>
    <cellStyle name="Output 3 7 8 2 3" xfId="21847" xr:uid="{946884C8-504D-448F-BD3D-A9A46CF8A895}"/>
    <cellStyle name="Output 3 7 8 2 4" xfId="29827" xr:uid="{0CB1DC75-E7C7-4190-A134-F0D735826A72}"/>
    <cellStyle name="Output 3 7 8 2 5" xfId="37654" xr:uid="{2ECCBECC-98D8-4692-8F3B-4BE1066B3577}"/>
    <cellStyle name="Output 3 7 8 2 6" xfId="45607" xr:uid="{AA3CB460-7862-4FCD-9237-D56CAED1E337}"/>
    <cellStyle name="Output 3 7 8 3" xfId="9905" xr:uid="{8561BF32-C362-477D-9B58-7AC1E214DC42}"/>
    <cellStyle name="Output 3 7 8 4" xfId="17769" xr:uid="{35D78D81-2501-4115-B70B-1C03A842B88D}"/>
    <cellStyle name="Output 3 7 8 5" xfId="25779" xr:uid="{587C7963-55EB-4E0E-85D8-CB6AD68994F1}"/>
    <cellStyle name="Output 3 7 8 6" xfId="33599" xr:uid="{6732883F-3486-4AA4-B0C1-33B7319CBE75}"/>
    <cellStyle name="Output 3 7 8 7" xfId="41560" xr:uid="{CDC044CA-CC1B-49D8-B3BB-F82AD66BCDCC}"/>
    <cellStyle name="Output 3 7 9" xfId="2014" xr:uid="{8246D284-E382-432E-8434-68C96D5657CF}"/>
    <cellStyle name="Output 3 7 9 2" xfId="6088" xr:uid="{2F18B501-140B-433D-8A25-DAE03E1F2358}"/>
    <cellStyle name="Output 3 7 9 2 2" xfId="14303" xr:uid="{59D57BC5-25E9-4079-BC5B-A9BDA65317D2}"/>
    <cellStyle name="Output 3 7 9 2 3" xfId="22167" xr:uid="{0EBD0D36-2741-4FC5-93B7-7001C0EEB49D}"/>
    <cellStyle name="Output 3 7 9 2 4" xfId="30147" xr:uid="{DC815835-198E-45BF-9CB2-3C8A4F786797}"/>
    <cellStyle name="Output 3 7 9 2 5" xfId="37974" xr:uid="{166CFABD-CADF-4047-9FBF-2B9537ED94E1}"/>
    <cellStyle name="Output 3 7 9 2 6" xfId="45927" xr:uid="{4BCBDAA6-BD24-47F3-9BF7-ADCC7FF18EB6}"/>
    <cellStyle name="Output 3 7 9 3" xfId="10240" xr:uid="{A22CE651-2DF4-48BD-97B2-C7299DA6D5C8}"/>
    <cellStyle name="Output 3 7 9 4" xfId="18105" xr:uid="{7D14641F-E09A-4F3C-8E31-87E1487BEAA5}"/>
    <cellStyle name="Output 3 7 9 5" xfId="26112" xr:uid="{032C747A-39EA-4B1B-B800-786AFE75ACBA}"/>
    <cellStyle name="Output 3 7 9 6" xfId="33935" xr:uid="{35F54831-3191-4FA7-B0FF-90D724B70AD6}"/>
    <cellStyle name="Output 3 7 9 7" xfId="41896" xr:uid="{D384E9DC-9996-4CCF-913E-15BC2B7BD859}"/>
    <cellStyle name="Output 3 8" xfId="841" xr:uid="{B794D81A-3854-483A-9520-97962C34724E}"/>
    <cellStyle name="Output 3 8 10" xfId="2273" xr:uid="{068702F2-148F-4F02-8E79-05E0CFDB8CB4}"/>
    <cellStyle name="Output 3 8 10 2" xfId="6346" xr:uid="{69D24580-05F3-486E-AB4C-56F618D1B056}"/>
    <cellStyle name="Output 3 8 10 2 2" xfId="14561" xr:uid="{1C95F494-5F6C-446B-BEE8-3F3799D0217A}"/>
    <cellStyle name="Output 3 8 10 2 3" xfId="22425" xr:uid="{556CD19C-017D-4CCA-B726-939846352E7D}"/>
    <cellStyle name="Output 3 8 10 2 4" xfId="30405" xr:uid="{8945EB01-1695-47E6-866F-0B1E70EBBB0E}"/>
    <cellStyle name="Output 3 8 10 2 5" xfId="38232" xr:uid="{37B5DFF3-A775-442F-ABF3-61DC7C8BC26B}"/>
    <cellStyle name="Output 3 8 10 2 6" xfId="46185" xr:uid="{17CF2A65-8F5B-4D48-BF79-70014555E59C}"/>
    <cellStyle name="Output 3 8 10 3" xfId="10499" xr:uid="{DB461211-2124-4B39-9E1E-6465A1716A7B}"/>
    <cellStyle name="Output 3 8 10 4" xfId="18364" xr:uid="{8728B62A-336B-42B1-BB51-23438889B983}"/>
    <cellStyle name="Output 3 8 10 5" xfId="26371" xr:uid="{A4A5285A-8FC0-41F7-9A36-333101CE021D}"/>
    <cellStyle name="Output 3 8 10 6" xfId="34194" xr:uid="{E9D839F8-5E48-4003-B37D-9B6222A47614}"/>
    <cellStyle name="Output 3 8 10 7" xfId="42155" xr:uid="{7C3B5A3A-8B84-4D1B-82AA-7CF0D02EA827}"/>
    <cellStyle name="Output 3 8 11" xfId="2606" xr:uid="{B6014826-8447-48BA-AC28-51CBA060D6E1}"/>
    <cellStyle name="Output 3 8 11 2" xfId="6657" xr:uid="{F19F2A97-0B38-467C-97A5-6151886CC67E}"/>
    <cellStyle name="Output 3 8 11 2 2" xfId="14872" xr:uid="{4FCC196F-A30A-4ED0-A4C5-48808AB9D000}"/>
    <cellStyle name="Output 3 8 11 2 3" xfId="22736" xr:uid="{02EE724E-B5F6-480F-8B2F-050CA522C6BD}"/>
    <cellStyle name="Output 3 8 11 2 4" xfId="30716" xr:uid="{8586F118-B512-4F27-93C5-38D15FDABA7A}"/>
    <cellStyle name="Output 3 8 11 2 5" xfId="38543" xr:uid="{7B4AC2E9-BCBB-47DD-9414-BA2AC5E023A9}"/>
    <cellStyle name="Output 3 8 11 2 6" xfId="46496" xr:uid="{68367780-BF16-45B6-8630-30D7BF4F735C}"/>
    <cellStyle name="Output 3 8 11 3" xfId="10832" xr:uid="{28C71489-29F3-48CE-9B1A-269BDE47AE46}"/>
    <cellStyle name="Output 3 8 11 4" xfId="18697" xr:uid="{3C23D811-4888-4F90-9C6A-568F4D59F511}"/>
    <cellStyle name="Output 3 8 11 5" xfId="26700" xr:uid="{D647D89E-FD8F-442B-B217-C068DBDD08DC}"/>
    <cellStyle name="Output 3 8 11 6" xfId="34527" xr:uid="{FE8E1684-5102-472D-934F-003D3346EBF3}"/>
    <cellStyle name="Output 3 8 11 7" xfId="42488" xr:uid="{39CBA6A2-1028-409C-BE62-43805F94AE0F}"/>
    <cellStyle name="Output 3 8 12" xfId="2914" xr:uid="{A81A745A-D985-4889-9451-9D16E53C11C7}"/>
    <cellStyle name="Output 3 8 12 2" xfId="6964" xr:uid="{0D350182-3B50-4DBD-B150-3277A9739592}"/>
    <cellStyle name="Output 3 8 12 2 2" xfId="15179" xr:uid="{AE06A164-6D5B-4F8D-B08C-76227AFDAF11}"/>
    <cellStyle name="Output 3 8 12 2 3" xfId="23043" xr:uid="{5C1AFE13-526D-4790-988C-43F87E019425}"/>
    <cellStyle name="Output 3 8 12 2 4" xfId="31023" xr:uid="{46C0F9A7-F8B4-48B5-BABA-572F29430BA7}"/>
    <cellStyle name="Output 3 8 12 2 5" xfId="38850" xr:uid="{DBEFD267-8EAC-4CB7-91F6-CB169A1EDB92}"/>
    <cellStyle name="Output 3 8 12 2 6" xfId="46803" xr:uid="{E4E884D2-D513-43E7-98A6-3E99F5BE74B3}"/>
    <cellStyle name="Output 3 8 12 3" xfId="11140" xr:uid="{EC6573B8-CDF0-4F3C-BD3C-53F50D296CE6}"/>
    <cellStyle name="Output 3 8 12 4" xfId="19005" xr:uid="{03078EED-E738-4D74-BA7B-E08A6ABC1BD9}"/>
    <cellStyle name="Output 3 8 12 5" xfId="27008" xr:uid="{29514129-A7DE-45B0-A3BA-CDE4FA1E8842}"/>
    <cellStyle name="Output 3 8 12 6" xfId="34835" xr:uid="{6C040FF4-2A66-485E-8E0F-558500468D9F}"/>
    <cellStyle name="Output 3 8 12 7" xfId="42796" xr:uid="{7BB5B4B0-0E58-47D8-B114-D649C2353DEA}"/>
    <cellStyle name="Output 3 8 13" xfId="3244" xr:uid="{FF663AE1-CB55-4123-A82B-724C99DF489D}"/>
    <cellStyle name="Output 3 8 13 2" xfId="7273" xr:uid="{BAA6393D-A861-4D95-84F7-6B28CE5E04CA}"/>
    <cellStyle name="Output 3 8 13 2 2" xfId="15488" xr:uid="{46029FA5-BCCD-4709-B3DD-A0C4C75BD59F}"/>
    <cellStyle name="Output 3 8 13 2 3" xfId="23352" xr:uid="{ACBF7830-C571-4E8B-AA2D-1A79C7B70A6B}"/>
    <cellStyle name="Output 3 8 13 2 4" xfId="31332" xr:uid="{DAF72C71-68B3-4DC5-A5A8-7C06324FEBA8}"/>
    <cellStyle name="Output 3 8 13 2 5" xfId="39159" xr:uid="{22F0B18C-BF8A-4DC1-AD8A-25FA4A5FECB8}"/>
    <cellStyle name="Output 3 8 13 2 6" xfId="47112" xr:uid="{249691DE-9391-4E25-A94D-4D2753A41845}"/>
    <cellStyle name="Output 3 8 13 3" xfId="11468" xr:uid="{6594FC9C-A9CB-4040-B97A-F9EE27DFBBC8}"/>
    <cellStyle name="Output 3 8 13 4" xfId="19335" xr:uid="{D3DC56EF-82B4-4A34-A333-5DC41F3C511A}"/>
    <cellStyle name="Output 3 8 13 5" xfId="27335" xr:uid="{A68710BD-D124-46CD-8AD1-C539001A3FB2}"/>
    <cellStyle name="Output 3 8 13 6" xfId="35165" xr:uid="{D3D360C0-F651-4071-8E54-2F31277537F7}"/>
    <cellStyle name="Output 3 8 13 7" xfId="43126" xr:uid="{C9700010-ECAB-4BF4-B133-FCB9DE771D9C}"/>
    <cellStyle name="Output 3 8 14" xfId="3539" xr:uid="{F126DB18-BEE8-46AB-9CE0-3A8811B95BD4}"/>
    <cellStyle name="Output 3 8 14 2" xfId="7567" xr:uid="{CAAA3737-E409-49DF-9642-E69FF4EC7166}"/>
    <cellStyle name="Output 3 8 14 2 2" xfId="15782" xr:uid="{4F78F171-F10C-4D67-BEB5-9D83817F6B51}"/>
    <cellStyle name="Output 3 8 14 2 3" xfId="23646" xr:uid="{77C615C9-5046-4E76-AB86-92EF1033BA90}"/>
    <cellStyle name="Output 3 8 14 2 4" xfId="31626" xr:uid="{4CB3DFD6-C2BA-4E79-AB2D-0953D04CA396}"/>
    <cellStyle name="Output 3 8 14 2 5" xfId="39453" xr:uid="{0B87DAE1-5E1F-4B03-A6CA-1267FC2810FE}"/>
    <cellStyle name="Output 3 8 14 2 6" xfId="47406" xr:uid="{01BDDAAE-F513-411F-9145-14386F28E4CF}"/>
    <cellStyle name="Output 3 8 14 3" xfId="11763" xr:uid="{2E747248-4158-41AB-A183-A13B0EE7E4FD}"/>
    <cellStyle name="Output 3 8 14 4" xfId="19630" xr:uid="{773753CC-DC5B-457D-9338-F5F94AA56EC1}"/>
    <cellStyle name="Output 3 8 14 5" xfId="27630" xr:uid="{D8B353E7-6FC7-49E6-9964-3AC06933FA44}"/>
    <cellStyle name="Output 3 8 14 6" xfId="35460" xr:uid="{66ED86A5-BA5C-4ADA-AB96-8DCCA4F49250}"/>
    <cellStyle name="Output 3 8 14 7" xfId="43421" xr:uid="{90AC871B-33AD-4B23-AF23-0879DFB32C7B}"/>
    <cellStyle name="Output 3 8 15" xfId="3833" xr:uid="{99185721-3D16-4826-8267-A9700BA3ECB0}"/>
    <cellStyle name="Output 3 8 15 2" xfId="7861" xr:uid="{25F01333-B5E3-4EEC-9A94-FE36219A99B6}"/>
    <cellStyle name="Output 3 8 15 2 2" xfId="16076" xr:uid="{5E6E6AB3-4ADF-43C3-9F90-0F55E62CB5F7}"/>
    <cellStyle name="Output 3 8 15 2 3" xfId="23940" xr:uid="{1B6C9020-3D52-4F78-B119-3192BB62338A}"/>
    <cellStyle name="Output 3 8 15 2 4" xfId="31920" xr:uid="{02E3456F-D60D-4672-B8C3-22DAA5AF254A}"/>
    <cellStyle name="Output 3 8 15 2 5" xfId="39747" xr:uid="{53729C0A-2F99-4F2E-976A-D57C7E632C91}"/>
    <cellStyle name="Output 3 8 15 2 6" xfId="47700" xr:uid="{701C5F79-F7DE-410F-B4CF-D176E983E716}"/>
    <cellStyle name="Output 3 8 15 3" xfId="12057" xr:uid="{A0624FEE-B5CE-4705-8058-D9145CE2EA0B}"/>
    <cellStyle name="Output 3 8 15 4" xfId="19924" xr:uid="{786B9F7C-0167-4215-80C0-1B63C5ADC68D}"/>
    <cellStyle name="Output 3 8 15 5" xfId="27924" xr:uid="{726BCAA6-9C31-4774-AA07-B3B4BFA3ADB0}"/>
    <cellStyle name="Output 3 8 15 6" xfId="35754" xr:uid="{1C40CCF2-396C-46F5-9B06-0E1A6169DBEF}"/>
    <cellStyle name="Output 3 8 15 7" xfId="43715" xr:uid="{D4B18BA5-59FA-43CF-9549-5EDF083AD5A9}"/>
    <cellStyle name="Output 3 8 16" xfId="4143" xr:uid="{C2F60B26-2B6B-4AD3-AA93-E2EB9B30C1EB}"/>
    <cellStyle name="Output 3 8 16 2" xfId="8149" xr:uid="{DA326D17-F8BF-4108-9737-12CA7F33BD3B}"/>
    <cellStyle name="Output 3 8 16 2 2" xfId="16364" xr:uid="{F8251065-C9F4-437F-A157-352FA1738640}"/>
    <cellStyle name="Output 3 8 16 2 3" xfId="24228" xr:uid="{E7B7D7B1-39F2-443A-B1BD-F18DA37B98D8}"/>
    <cellStyle name="Output 3 8 16 2 4" xfId="32208" xr:uid="{3562BE84-2340-4EFD-A101-82C62E5CFFDD}"/>
    <cellStyle name="Output 3 8 16 2 5" xfId="40035" xr:uid="{56BFC019-8647-4BAF-8362-1847DC6CE65E}"/>
    <cellStyle name="Output 3 8 16 2 6" xfId="47988" xr:uid="{AC14C73F-CB1C-4C83-AA6D-E4E2ACC0B1E3}"/>
    <cellStyle name="Output 3 8 16 3" xfId="12365" xr:uid="{AAFD6241-965C-4196-835D-51032639EC66}"/>
    <cellStyle name="Output 3 8 16 4" xfId="20234" xr:uid="{8AC91155-0FF3-4170-8193-74B60DA5F4CE}"/>
    <cellStyle name="Output 3 8 16 5" xfId="28229" xr:uid="{544CF4F7-9719-4DF2-98DD-452E25EBE51F}"/>
    <cellStyle name="Output 3 8 16 6" xfId="36064" xr:uid="{778FE7FC-948B-4ED7-B9FF-D7E08BFC4CF0}"/>
    <cellStyle name="Output 3 8 16 7" xfId="44025" xr:uid="{7FFA31B5-6BAB-49C6-A002-5FC7E305248B}"/>
    <cellStyle name="Output 3 8 17" xfId="4422" xr:uid="{750AA59E-7C4D-4C72-A569-6D42B7C342EB}"/>
    <cellStyle name="Output 3 8 17 2" xfId="8428" xr:uid="{127FD79F-536D-4E44-AF71-E14C41340C5E}"/>
    <cellStyle name="Output 3 8 17 2 2" xfId="16643" xr:uid="{1A16ABE1-1E3E-403A-AB57-CD718D0BE368}"/>
    <cellStyle name="Output 3 8 17 2 3" xfId="24507" xr:uid="{F3CA5C38-E45A-4660-8BAA-F9EF1514FEFD}"/>
    <cellStyle name="Output 3 8 17 2 4" xfId="32487" xr:uid="{4B779B57-0757-420E-AB5F-3A5F2AD0B395}"/>
    <cellStyle name="Output 3 8 17 2 5" xfId="40314" xr:uid="{5F20C163-545E-42F0-BF1B-36D71776EDA2}"/>
    <cellStyle name="Output 3 8 17 2 6" xfId="48267" xr:uid="{E0607A03-D074-4C61-9035-1E8639B911C5}"/>
    <cellStyle name="Output 3 8 17 3" xfId="12644" xr:uid="{3EB95C57-109D-4C25-9D6F-ABD78CD2A09C}"/>
    <cellStyle name="Output 3 8 17 4" xfId="20513" xr:uid="{37ED287D-5D25-4919-BFE6-A6E437B218AC}"/>
    <cellStyle name="Output 3 8 17 5" xfId="28508" xr:uid="{BA82AC99-05FD-4A90-9EDD-47D7E93CCFE8}"/>
    <cellStyle name="Output 3 8 17 6" xfId="36343" xr:uid="{6312D99E-6028-414E-A43C-190D6B1C56FB}"/>
    <cellStyle name="Output 3 8 17 7" xfId="44304" xr:uid="{CB804ADA-8912-4EFF-8CC7-8077DB338436}"/>
    <cellStyle name="Output 3 8 18" xfId="4995" xr:uid="{209C4E2D-0939-4348-AD27-AF0C011A232E}"/>
    <cellStyle name="Output 3 8 18 2" xfId="13213" xr:uid="{0AF824A0-1D0D-4BCA-A74A-01A7895DAB35}"/>
    <cellStyle name="Output 3 8 18 3" xfId="21079" xr:uid="{11B66B54-E8F6-48F5-BA9C-51C82F47E14B}"/>
    <cellStyle name="Output 3 8 18 4" xfId="29062" xr:uid="{8B65C8B0-2E73-4A25-9EEA-918C16255646}"/>
    <cellStyle name="Output 3 8 18 5" xfId="36891" xr:uid="{15576C56-5ED9-4C19-BC8A-7BC8F03866F7}"/>
    <cellStyle name="Output 3 8 18 6" xfId="44844" xr:uid="{1D31A0B9-7685-4E69-826F-C42448336E8B}"/>
    <cellStyle name="Output 3 8 19" xfId="9076" xr:uid="{A6FDD95A-2FCD-473E-AA3D-86872A1DA031}"/>
    <cellStyle name="Output 3 8 2" xfId="926" xr:uid="{98DD6DCB-1F21-4C49-AC9A-4C454EE008D6}"/>
    <cellStyle name="Output 3 8 2 10" xfId="3904" xr:uid="{4766891F-1449-46F9-99DE-D740A7ED054E}"/>
    <cellStyle name="Output 3 8 2 10 2" xfId="7924" xr:uid="{2392B282-92A7-429C-917F-85FF61A38155}"/>
    <cellStyle name="Output 3 8 2 10 2 2" xfId="16139" xr:uid="{FA44A0DF-1097-460A-9B2C-09D023858CD2}"/>
    <cellStyle name="Output 3 8 2 10 2 3" xfId="24003" xr:uid="{355549EC-25AA-46C3-A47B-E5161C2527B7}"/>
    <cellStyle name="Output 3 8 2 10 2 4" xfId="31983" xr:uid="{729639D6-3C3A-4F3E-A964-CCDE855D318E}"/>
    <cellStyle name="Output 3 8 2 10 2 5" xfId="39810" xr:uid="{CA5F3B2D-B310-4E08-88A9-B43092B50050}"/>
    <cellStyle name="Output 3 8 2 10 2 6" xfId="47763" xr:uid="{E4FB0813-DF28-4F9B-ABA5-B3EF8A89844D}"/>
    <cellStyle name="Output 3 8 2 10 3" xfId="12126" xr:uid="{E810317D-63F0-4089-A045-C2D225E06724}"/>
    <cellStyle name="Output 3 8 2 10 4" xfId="19995" xr:uid="{E6C4CA0B-A045-4545-9326-279C5F741FD9}"/>
    <cellStyle name="Output 3 8 2 10 5" xfId="27992" xr:uid="{6E5A7879-5C52-467B-B0D7-894FC95EC535}"/>
    <cellStyle name="Output 3 8 2 10 6" xfId="35825" xr:uid="{518973F3-D0AD-4016-A8CC-2FCE8FABE8D9}"/>
    <cellStyle name="Output 3 8 2 10 7" xfId="43786" xr:uid="{D6E70985-C316-4C73-BD19-4E8AA836DBA7}"/>
    <cellStyle name="Output 3 8 2 11" xfId="4204" xr:uid="{86F9848D-F576-434E-A1F3-625A5D4635DA}"/>
    <cellStyle name="Output 3 8 2 11 2" xfId="8210" xr:uid="{E6A46F5F-F9AF-4393-BC0B-3D6072CD2EC9}"/>
    <cellStyle name="Output 3 8 2 11 2 2" xfId="16425" xr:uid="{719F1522-CFCA-4021-A598-9E900559FA73}"/>
    <cellStyle name="Output 3 8 2 11 2 3" xfId="24289" xr:uid="{093FE6ED-C727-4A38-B283-4493CE3458B9}"/>
    <cellStyle name="Output 3 8 2 11 2 4" xfId="32269" xr:uid="{CE998B59-6C9C-4EC4-BE9D-965541AFC78D}"/>
    <cellStyle name="Output 3 8 2 11 2 5" xfId="40096" xr:uid="{8A12963E-51CF-48D9-8598-170F955FF5F9}"/>
    <cellStyle name="Output 3 8 2 11 2 6" xfId="48049" xr:uid="{95909250-A090-441C-BAAE-E65859CC1C3C}"/>
    <cellStyle name="Output 3 8 2 11 3" xfId="12426" xr:uid="{7DB9F28A-E64C-4CD5-84D4-6F408EDB8778}"/>
    <cellStyle name="Output 3 8 2 11 4" xfId="20295" xr:uid="{9E4E240D-D070-4089-A25C-775DC1F230D0}"/>
    <cellStyle name="Output 3 8 2 11 5" xfId="28290" xr:uid="{91D17577-E1B8-4A6A-A581-AE22228968D3}"/>
    <cellStyle name="Output 3 8 2 11 6" xfId="36125" xr:uid="{1444BD0D-2FA5-4341-9F54-1F009D94E0EA}"/>
    <cellStyle name="Output 3 8 2 11 7" xfId="44086" xr:uid="{464BD032-E02F-4455-9FD0-B347E8825D7D}"/>
    <cellStyle name="Output 3 8 2 12" xfId="4490" xr:uid="{E95A62DC-D6E5-4FC0-8A51-00340A1340AA}"/>
    <cellStyle name="Output 3 8 2 12 2" xfId="8489" xr:uid="{920E2D2B-2E32-45B2-8021-80CB40E1C7AF}"/>
    <cellStyle name="Output 3 8 2 12 2 2" xfId="16704" xr:uid="{6759E7C0-E1E0-4AB9-B51B-4B3CE4A2967F}"/>
    <cellStyle name="Output 3 8 2 12 2 3" xfId="24568" xr:uid="{75954544-E7A0-45A7-AA68-65943E6502D4}"/>
    <cellStyle name="Output 3 8 2 12 2 4" xfId="32548" xr:uid="{5602A523-DB7E-4B9A-9915-8ECFE00BD6D4}"/>
    <cellStyle name="Output 3 8 2 12 2 5" xfId="40375" xr:uid="{89691772-2854-4F03-92ED-EBC0F9D53166}"/>
    <cellStyle name="Output 3 8 2 12 2 6" xfId="48328" xr:uid="{E5823400-E936-437E-B5FE-C05415416692}"/>
    <cellStyle name="Output 3 8 2 12 3" xfId="12711" xr:uid="{D0FF1BF4-6BCB-456B-8DFF-262527702782}"/>
    <cellStyle name="Output 3 8 2 12 4" xfId="20581" xr:uid="{69A6393B-02B0-4E92-9735-E1AEFB115BF6}"/>
    <cellStyle name="Output 3 8 2 12 5" xfId="28574" xr:uid="{C26A0BE9-27E1-474E-8C49-EC762BA40650}"/>
    <cellStyle name="Output 3 8 2 12 6" xfId="36411" xr:uid="{7344378A-C917-41B4-9716-6311FDA19498}"/>
    <cellStyle name="Output 3 8 2 12 7" xfId="44372" xr:uid="{273FD11B-E48E-4527-9665-E2684A863099}"/>
    <cellStyle name="Output 3 8 2 13" xfId="5066" xr:uid="{188F1872-E3A2-49AB-9289-DF4A85D328E0}"/>
    <cellStyle name="Output 3 8 2 13 2" xfId="13281" xr:uid="{D5647065-0FA3-401F-8F0C-8CB260E32043}"/>
    <cellStyle name="Output 3 8 2 13 3" xfId="21145" xr:uid="{A216359C-4EDB-488E-AFDD-6BF69405F652}"/>
    <cellStyle name="Output 3 8 2 13 4" xfId="29125" xr:uid="{FE0AD37E-D4A6-4613-BC3D-16F2A8465E43}"/>
    <cellStyle name="Output 3 8 2 13 5" xfId="36952" xr:uid="{3201578F-2FD2-457D-9496-0D34645ACE18}"/>
    <cellStyle name="Output 3 8 2 13 6" xfId="44905" xr:uid="{34FB3680-4C8C-499D-867A-FB48755F6258}"/>
    <cellStyle name="Output 3 8 2 14" xfId="9155" xr:uid="{9B15F6F7-D59C-4B79-8F4A-64782227465E}"/>
    <cellStyle name="Output 3 8 2 15" xfId="17017" xr:uid="{F48F1CC4-1D35-4C6C-B402-A238C2A0D345}"/>
    <cellStyle name="Output 3 8 2 16" xfId="25034" xr:uid="{F33228C0-D81A-4A1B-91F7-B82A61FAE428}"/>
    <cellStyle name="Output 3 8 2 17" xfId="32847" xr:uid="{E2AF8479-DD7A-4095-87FB-97B678821587}"/>
    <cellStyle name="Output 3 8 2 18" xfId="40808" xr:uid="{02D5B2D0-A908-434A-805B-1C9525E14B8E}"/>
    <cellStyle name="Output 3 8 2 2" xfId="1356" xr:uid="{C31FEED8-E8BF-4151-9AFF-C3058AAF282D}"/>
    <cellStyle name="Output 3 8 2 2 2" xfId="5468" xr:uid="{E98F4BF7-66F9-46B2-9E41-93652FC951C8}"/>
    <cellStyle name="Output 3 8 2 2 2 2" xfId="13683" xr:uid="{11C586C2-7BF2-4E18-9F00-4D42C366A2F4}"/>
    <cellStyle name="Output 3 8 2 2 2 3" xfId="21547" xr:uid="{D3E32CBE-C6D1-4E41-AFF4-9FE7A8674485}"/>
    <cellStyle name="Output 3 8 2 2 2 4" xfId="29527" xr:uid="{4C0D326D-53FB-42B3-8352-AB2EF60B5BD4}"/>
    <cellStyle name="Output 3 8 2 2 2 5" xfId="37354" xr:uid="{4F7691C9-199B-4F23-B13A-2F186717A98F}"/>
    <cellStyle name="Output 3 8 2 2 2 6" xfId="45307" xr:uid="{3C536A87-BA45-42DD-8337-E949A54039B2}"/>
    <cellStyle name="Output 3 8 2 2 3" xfId="9585" xr:uid="{76BE422E-DB6F-4774-BC54-ECC96829385A}"/>
    <cellStyle name="Output 3 8 2 2 4" xfId="17447" xr:uid="{096938B8-8C01-42C2-BE81-3BA5AC181F4D}"/>
    <cellStyle name="Output 3 8 2 2 5" xfId="25458" xr:uid="{F9C4EA14-EF3A-4B1F-911D-D23DC3ABC253}"/>
    <cellStyle name="Output 3 8 2 2 6" xfId="33277" xr:uid="{E51C9123-4561-4E2F-876C-20E4D939335E}"/>
    <cellStyle name="Output 3 8 2 2 7" xfId="41238" xr:uid="{32C6A6F8-8BDF-426D-8849-910897A30751}"/>
    <cellStyle name="Output 3 8 2 3" xfId="1699" xr:uid="{0DF14FB3-B592-432F-8F1A-D629A92E596C}"/>
    <cellStyle name="Output 3 8 2 3 2" xfId="5787" xr:uid="{8BBADFA0-0561-4F8B-8E25-D626D5F16401}"/>
    <cellStyle name="Output 3 8 2 3 2 2" xfId="14002" xr:uid="{6B488F23-604B-4A55-B0CA-9804703601DC}"/>
    <cellStyle name="Output 3 8 2 3 2 3" xfId="21866" xr:uid="{CACF29C2-01A9-49BB-93EF-B729E4BA9E5B}"/>
    <cellStyle name="Output 3 8 2 3 2 4" xfId="29846" xr:uid="{36F18559-5A6D-49CC-B509-4D7411615223}"/>
    <cellStyle name="Output 3 8 2 3 2 5" xfId="37673" xr:uid="{1162B420-20E1-4A5E-9375-DF827AF21D26}"/>
    <cellStyle name="Output 3 8 2 3 2 6" xfId="45626" xr:uid="{9C4CCC7E-6411-4008-BC30-5C9334AC2FC0}"/>
    <cellStyle name="Output 3 8 2 3 3" xfId="9925" xr:uid="{6A17C6E8-1CAF-4FE5-8B73-154AC7905FAB}"/>
    <cellStyle name="Output 3 8 2 3 4" xfId="17790" xr:uid="{F40E3213-8FA4-422F-B7E9-305ECD55EBAB}"/>
    <cellStyle name="Output 3 8 2 3 5" xfId="25798" xr:uid="{6C064139-D88B-49BA-A91A-5BA75B402132}"/>
    <cellStyle name="Output 3 8 2 3 6" xfId="33620" xr:uid="{E0090C09-E08D-4AE9-B489-ADD141DA2DC7}"/>
    <cellStyle name="Output 3 8 2 3 7" xfId="41581" xr:uid="{9E65BD18-7463-46EE-BA0E-4BFD28A833B9}"/>
    <cellStyle name="Output 3 8 2 4" xfId="2034" xr:uid="{44AC0102-DC6F-49F4-BC68-77F6F7C3F544}"/>
    <cellStyle name="Output 3 8 2 4 2" xfId="6108" xr:uid="{0B7E2721-1D70-45D1-A334-9BDD534C00D3}"/>
    <cellStyle name="Output 3 8 2 4 2 2" xfId="14323" xr:uid="{572C3A19-E45E-4D6A-8D90-12B11556BCE1}"/>
    <cellStyle name="Output 3 8 2 4 2 3" xfId="22187" xr:uid="{FBF066B3-49BC-41C0-AB39-CC469E66C2D4}"/>
    <cellStyle name="Output 3 8 2 4 2 4" xfId="30167" xr:uid="{06DFBA8C-B160-45CB-9A43-287C0D479B9C}"/>
    <cellStyle name="Output 3 8 2 4 2 5" xfId="37994" xr:uid="{64570B36-8AD4-4FF2-8D3B-D74A1AA00373}"/>
    <cellStyle name="Output 3 8 2 4 2 6" xfId="45947" xr:uid="{3D6F04D0-5F11-4772-99D3-AE47591AD6EA}"/>
    <cellStyle name="Output 3 8 2 4 3" xfId="10260" xr:uid="{22669694-7901-4AFF-A93A-5356E5D38281}"/>
    <cellStyle name="Output 3 8 2 4 4" xfId="18125" xr:uid="{A1E92DF8-8115-4062-9948-CE8C66065B14}"/>
    <cellStyle name="Output 3 8 2 4 5" xfId="26132" xr:uid="{BCF9523E-9CAF-4395-84F8-3ACFEFC88B9D}"/>
    <cellStyle name="Output 3 8 2 4 6" xfId="33955" xr:uid="{59316BAE-E021-4373-AB57-1F39B3C52CB1}"/>
    <cellStyle name="Output 3 8 2 4 7" xfId="41916" xr:uid="{ADA838DE-3185-411D-BBC5-25FB0836F507}"/>
    <cellStyle name="Output 3 8 2 5" xfId="2353" xr:uid="{30EE0B44-7102-4909-9C7B-66A49F836FE5}"/>
    <cellStyle name="Output 3 8 2 5 2" xfId="6418" xr:uid="{C4CD4178-4F6C-4F02-821B-30F8CDCF9B3E}"/>
    <cellStyle name="Output 3 8 2 5 2 2" xfId="14633" xr:uid="{E58230F3-72FB-4C89-8619-FF6DAF2AD32A}"/>
    <cellStyle name="Output 3 8 2 5 2 3" xfId="22497" xr:uid="{0CE2B35C-1A63-4122-A8E4-1D2EEFF28D40}"/>
    <cellStyle name="Output 3 8 2 5 2 4" xfId="30477" xr:uid="{3995A170-7E5C-4FC2-A228-23C8C1A089E4}"/>
    <cellStyle name="Output 3 8 2 5 2 5" xfId="38304" xr:uid="{8DDDCD56-255D-4743-BE58-7752F1FA57F9}"/>
    <cellStyle name="Output 3 8 2 5 2 6" xfId="46257" xr:uid="{A8E02D7C-1CA1-4DE3-A15C-9ADA49C2C86A}"/>
    <cellStyle name="Output 3 8 2 5 3" xfId="10579" xr:uid="{87BD0C5D-D6AE-4E9C-B6EC-7E490D345343}"/>
    <cellStyle name="Output 3 8 2 5 4" xfId="18444" xr:uid="{E4646CBF-1A43-46F6-88F1-5FBED48FF097}"/>
    <cellStyle name="Output 3 8 2 5 5" xfId="26448" xr:uid="{99B7010B-4C61-450B-8E36-687EF7DF9FC0}"/>
    <cellStyle name="Output 3 8 2 5 6" xfId="34274" xr:uid="{8AFA3779-CFFA-4C61-A1C7-02CD4F7387CE}"/>
    <cellStyle name="Output 3 8 2 5 7" xfId="42235" xr:uid="{3A76EDD1-60C0-4134-A2CE-883E7DB6F61F}"/>
    <cellStyle name="Output 3 8 2 6" xfId="2682" xr:uid="{C947C0B9-BE43-47F1-BB9A-994F7A57A1B5}"/>
    <cellStyle name="Output 3 8 2 6 2" xfId="6732" xr:uid="{2D68E7A0-2488-484E-A6BF-9BE48F2F7FAF}"/>
    <cellStyle name="Output 3 8 2 6 2 2" xfId="14947" xr:uid="{E7891740-BCC5-4A3D-BA9F-430369C1E18C}"/>
    <cellStyle name="Output 3 8 2 6 2 3" xfId="22811" xr:uid="{39EC0B09-EFC0-4264-98C0-576B8E9F3C22}"/>
    <cellStyle name="Output 3 8 2 6 2 4" xfId="30791" xr:uid="{F4FC7E4C-51A8-4AFF-91AB-77B8DCB7D5ED}"/>
    <cellStyle name="Output 3 8 2 6 2 5" xfId="38618" xr:uid="{6FF5BCF0-CC96-4E11-9B8A-26E144D4E4E3}"/>
    <cellStyle name="Output 3 8 2 6 2 6" xfId="46571" xr:uid="{54BE86A3-2046-43DE-BD4C-1FD554BD5939}"/>
    <cellStyle name="Output 3 8 2 6 3" xfId="10908" xr:uid="{9665FC40-1358-4F17-BEB4-49A2B81204BD}"/>
    <cellStyle name="Output 3 8 2 6 4" xfId="18773" xr:uid="{45B9AEE7-032C-4E60-B127-0E3296F73CFB}"/>
    <cellStyle name="Output 3 8 2 6 5" xfId="26776" xr:uid="{D8A14913-7699-4501-89B5-86BDD6C6F13A}"/>
    <cellStyle name="Output 3 8 2 6 6" xfId="34603" xr:uid="{DD2F958F-A712-49E3-892E-32504F6BA381}"/>
    <cellStyle name="Output 3 8 2 6 7" xfId="42564" xr:uid="{D2E633AA-2088-48EB-9567-7243C18FABF9}"/>
    <cellStyle name="Output 3 8 2 7" xfId="2995" xr:uid="{4571F953-B7E5-4B31-A491-CD9E7AC05C4F}"/>
    <cellStyle name="Output 3 8 2 7 2" xfId="7037" xr:uid="{170F4F06-E8D7-4BF3-BE27-B6D1C49013CE}"/>
    <cellStyle name="Output 3 8 2 7 2 2" xfId="15252" xr:uid="{9B952900-09DB-404E-93C5-3F6860895C00}"/>
    <cellStyle name="Output 3 8 2 7 2 3" xfId="23116" xr:uid="{3F241021-3D68-4B7F-A9D2-6663DA4721EE}"/>
    <cellStyle name="Output 3 8 2 7 2 4" xfId="31096" xr:uid="{AD413241-B4D7-47BC-BAA7-57EBE7EE7666}"/>
    <cellStyle name="Output 3 8 2 7 2 5" xfId="38923" xr:uid="{A511BCD4-0E8A-4F42-9884-7A3A1E529F63}"/>
    <cellStyle name="Output 3 8 2 7 2 6" xfId="46876" xr:uid="{F11BD8F5-D1F7-4F29-8F09-C08F7E9B12F0}"/>
    <cellStyle name="Output 3 8 2 7 3" xfId="11220" xr:uid="{4ECDB5E5-6AB4-4502-BB23-E958643C8B9A}"/>
    <cellStyle name="Output 3 8 2 7 4" xfId="19086" xr:uid="{93748CC8-9C9F-4651-9907-4E06AB4C8FAD}"/>
    <cellStyle name="Output 3 8 2 7 5" xfId="27086" xr:uid="{58148761-8C92-4DD0-A9D9-D9946A4CBDA9}"/>
    <cellStyle name="Output 3 8 2 7 6" xfId="34916" xr:uid="{C7D89AD6-483D-4E96-AA08-CAC0E30B78CD}"/>
    <cellStyle name="Output 3 8 2 7 7" xfId="42877" xr:uid="{F1BA7957-9F4C-48E2-869E-D7A1EDE20C9E}"/>
    <cellStyle name="Output 3 8 2 8" xfId="3316" xr:uid="{EE134BFF-FB75-426B-9DD3-BF1EEC6A2DBA}"/>
    <cellStyle name="Output 3 8 2 8 2" xfId="7344" xr:uid="{630FFF46-4E29-45C0-93F7-993433F454A1}"/>
    <cellStyle name="Output 3 8 2 8 2 2" xfId="15559" xr:uid="{1ED0AA9B-E5E3-4FF7-A281-9F628C217C84}"/>
    <cellStyle name="Output 3 8 2 8 2 3" xfId="23423" xr:uid="{D6A7B077-AC1D-4D79-A96D-BA783547EC28}"/>
    <cellStyle name="Output 3 8 2 8 2 4" xfId="31403" xr:uid="{0D10D06A-96D0-4385-8D81-4D3708DF1BCD}"/>
    <cellStyle name="Output 3 8 2 8 2 5" xfId="39230" xr:uid="{7A3CD1B4-1AAC-4562-B883-2329034FF946}"/>
    <cellStyle name="Output 3 8 2 8 2 6" xfId="47183" xr:uid="{7819956A-2D52-4D69-9C74-FFDBE2562945}"/>
    <cellStyle name="Output 3 8 2 8 3" xfId="11540" xr:uid="{AEC63BBC-D3E5-4FC2-AB0C-BBB279A76A22}"/>
    <cellStyle name="Output 3 8 2 8 4" xfId="19407" xr:uid="{6179C977-D620-4F2C-8700-E045EB4CCA50}"/>
    <cellStyle name="Output 3 8 2 8 5" xfId="27407" xr:uid="{824016F8-AC12-44EA-90AC-8D54CE4263E1}"/>
    <cellStyle name="Output 3 8 2 8 6" xfId="35237" xr:uid="{9ED24AA7-1F16-486E-8205-C12D77AA2E8D}"/>
    <cellStyle name="Output 3 8 2 8 7" xfId="43198" xr:uid="{BF06F895-F31B-477D-8680-5A124C0FD9FD}"/>
    <cellStyle name="Output 3 8 2 9" xfId="3609" xr:uid="{FF4EA843-AFB2-4C08-824E-636E43FF87B0}"/>
    <cellStyle name="Output 3 8 2 9 2" xfId="7637" xr:uid="{38E40602-7C44-4CEA-88AC-6CD8450931F8}"/>
    <cellStyle name="Output 3 8 2 9 2 2" xfId="15852" xr:uid="{E0FEB750-FE16-4517-B8C5-7C6E7BEFDA88}"/>
    <cellStyle name="Output 3 8 2 9 2 3" xfId="23716" xr:uid="{A781146B-C0CD-441C-960D-7888D6EEDD09}"/>
    <cellStyle name="Output 3 8 2 9 2 4" xfId="31696" xr:uid="{7C365C6B-0058-4CEC-811B-FCA9F4976503}"/>
    <cellStyle name="Output 3 8 2 9 2 5" xfId="39523" xr:uid="{CEFE8E88-EAB3-44FF-98FC-EF5D86B01164}"/>
    <cellStyle name="Output 3 8 2 9 2 6" xfId="47476" xr:uid="{BDF9C6DD-C1B7-4C58-A2AF-73BC2ECC36A0}"/>
    <cellStyle name="Output 3 8 2 9 3" xfId="11833" xr:uid="{AD4D60A0-616A-49D6-B2B3-AEF1EB9D8F79}"/>
    <cellStyle name="Output 3 8 2 9 4" xfId="19700" xr:uid="{CF5ABFA2-A942-4764-9AB0-73838AD8B3CB}"/>
    <cellStyle name="Output 3 8 2 9 5" xfId="27700" xr:uid="{791B4FAE-644B-470F-9A5A-D806C09D2D6E}"/>
    <cellStyle name="Output 3 8 2 9 6" xfId="35530" xr:uid="{431595F3-4BA0-44F8-A548-9A9F659FF1D1}"/>
    <cellStyle name="Output 3 8 2 9 7" xfId="43491" xr:uid="{ED45F4A1-0058-48B6-840A-112E449F3882}"/>
    <cellStyle name="Output 3 8 20" xfId="16940" xr:uid="{A039406B-B5B8-446C-BA53-26A84AFE4F5D}"/>
    <cellStyle name="Output 3 8 21" xfId="24964" xr:uid="{4393E31B-EAE8-48E2-A920-C21270EE2C73}"/>
    <cellStyle name="Output 3 8 22" xfId="32779" xr:uid="{0DE94786-B32F-4535-8534-E99C05E6FA01}"/>
    <cellStyle name="Output 3 8 23" xfId="40740" xr:uid="{60341574-4A26-427C-A79B-0BBD5C4D7278}"/>
    <cellStyle name="Output 3 8 3" xfId="769" xr:uid="{331F3A13-9782-4649-BD0B-12B171D4580C}"/>
    <cellStyle name="Output 3 8 3 10" xfId="1252" xr:uid="{221C5A87-DC6F-46EB-B294-F553195B2A95}"/>
    <cellStyle name="Output 3 8 3 10 2" xfId="5372" xr:uid="{79B29C39-00D1-4D7F-9A4D-ACB37B04A96F}"/>
    <cellStyle name="Output 3 8 3 10 2 2" xfId="13587" xr:uid="{111D839F-42D1-4EF5-A05F-9B51C508CE2C}"/>
    <cellStyle name="Output 3 8 3 10 2 3" xfId="21451" xr:uid="{6BB3AECD-034D-49CD-9608-0E13A8043641}"/>
    <cellStyle name="Output 3 8 3 10 2 4" xfId="29431" xr:uid="{5FC8A951-9ADA-489E-BB51-593B69924A18}"/>
    <cellStyle name="Output 3 8 3 10 2 5" xfId="37258" xr:uid="{C948DED1-4185-450C-9A01-5C440D3F49EB}"/>
    <cellStyle name="Output 3 8 3 10 2 6" xfId="45211" xr:uid="{EB638770-D84E-4B0A-B4E2-CD32E77EB0D6}"/>
    <cellStyle name="Output 3 8 3 10 3" xfId="9481" xr:uid="{A76686DA-6339-4187-BAD3-0DA16E5F327E}"/>
    <cellStyle name="Output 3 8 3 10 4" xfId="17343" xr:uid="{88FFA1FF-6CE4-47E3-9CCE-0EC6D7101178}"/>
    <cellStyle name="Output 3 8 3 10 5" xfId="25357" xr:uid="{82CD7C71-5DD4-4AEE-AF1C-B66FC941E2EB}"/>
    <cellStyle name="Output 3 8 3 10 6" xfId="33173" xr:uid="{3E6E45A5-BC05-472F-9E67-DCEA54B7F1E1}"/>
    <cellStyle name="Output 3 8 3 10 7" xfId="41134" xr:uid="{566B0DC0-B435-4D7A-A46F-E879325BC042}"/>
    <cellStyle name="Output 3 8 3 11" xfId="1583" xr:uid="{AE510330-2BD3-4244-8E38-027766363D1A}"/>
    <cellStyle name="Output 3 8 3 11 2" xfId="5682" xr:uid="{00860D2E-1620-438E-B1BE-2E64EA795C62}"/>
    <cellStyle name="Output 3 8 3 11 2 2" xfId="13897" xr:uid="{E9E64B3C-8DDF-489C-AFB4-674A0143EAEC}"/>
    <cellStyle name="Output 3 8 3 11 2 3" xfId="21761" xr:uid="{2A48F191-7601-4EDA-AB53-722815716C75}"/>
    <cellStyle name="Output 3 8 3 11 2 4" xfId="29741" xr:uid="{B13165FF-1732-4E3C-9BB1-99493D8F9B36}"/>
    <cellStyle name="Output 3 8 3 11 2 5" xfId="37568" xr:uid="{0B848DA7-60BF-4FFB-9CD1-08AE14F9804B}"/>
    <cellStyle name="Output 3 8 3 11 2 6" xfId="45521" xr:uid="{1441050D-B52F-4228-8BC7-9E1BE60B0953}"/>
    <cellStyle name="Output 3 8 3 11 3" xfId="9811" xr:uid="{65B0264E-230B-4AD0-BC0A-E9145D29EDD8}"/>
    <cellStyle name="Output 3 8 3 11 4" xfId="17674" xr:uid="{FE714923-5407-4436-9E1A-A8E830A81602}"/>
    <cellStyle name="Output 3 8 3 11 5" xfId="25685" xr:uid="{2661DD2D-B4A9-403C-A14F-5BB0BF0BC398}"/>
    <cellStyle name="Output 3 8 3 11 6" xfId="33504" xr:uid="{115D6F4D-D795-4E98-BA67-E1B2BF622792}"/>
    <cellStyle name="Output 3 8 3 11 7" xfId="41465" xr:uid="{A0235E45-233A-485D-913E-2D32F660F178}"/>
    <cellStyle name="Output 3 8 3 12" xfId="2905" xr:uid="{4A892548-961B-498E-B0EC-24CF2FB58FB2}"/>
    <cellStyle name="Output 3 8 3 12 2" xfId="6955" xr:uid="{3E301A23-87E8-4A2D-82B2-A78E03F62876}"/>
    <cellStyle name="Output 3 8 3 12 2 2" xfId="15170" xr:uid="{3C2DB451-AC8B-4A9F-9B3A-C6A85D1D2D17}"/>
    <cellStyle name="Output 3 8 3 12 2 3" xfId="23034" xr:uid="{A22A9301-DD89-4547-A5FC-4BEFB52B3CF2}"/>
    <cellStyle name="Output 3 8 3 12 2 4" xfId="31014" xr:uid="{3945A12F-3040-4940-AF85-92C3C33CD892}"/>
    <cellStyle name="Output 3 8 3 12 2 5" xfId="38841" xr:uid="{CF7D1CE6-D494-4B83-8A93-2E74EA1AFCE3}"/>
    <cellStyle name="Output 3 8 3 12 2 6" xfId="46794" xr:uid="{F56F0720-7253-4AA9-AF03-CD63DA98331C}"/>
    <cellStyle name="Output 3 8 3 12 3" xfId="11131" xr:uid="{70760DA7-8032-494F-926F-3A979DFA2D94}"/>
    <cellStyle name="Output 3 8 3 12 4" xfId="18996" xr:uid="{6564C34F-6FF4-4250-ADBF-503C2EB66997}"/>
    <cellStyle name="Output 3 8 3 12 5" xfId="26999" xr:uid="{28AA851A-9F46-42E1-9138-3BB12DFA7246}"/>
    <cellStyle name="Output 3 8 3 12 6" xfId="34826" xr:uid="{217A57C7-5BAF-42AB-9FDE-21FE46D46ED0}"/>
    <cellStyle name="Output 3 8 3 12 7" xfId="42787" xr:uid="{624A417C-1AEB-40C6-894D-3AD3B3A74E7D}"/>
    <cellStyle name="Output 3 8 3 13" xfId="4970" xr:uid="{0CB7CB43-6ED7-4C83-A24B-C9E60BDAE659}"/>
    <cellStyle name="Output 3 8 3 13 2" xfId="13188" xr:uid="{C741E4E7-E259-47A5-9B6C-6C0D72A2E616}"/>
    <cellStyle name="Output 3 8 3 13 3" xfId="21054" xr:uid="{98BEFDBC-34D7-42B1-B22D-6A9491991810}"/>
    <cellStyle name="Output 3 8 3 13 4" xfId="29037" xr:uid="{49753586-2A07-419F-9823-87C3DEE5E6D2}"/>
    <cellStyle name="Output 3 8 3 13 5" xfId="36868" xr:uid="{FCE9D3C1-6216-48B7-A72C-05A0DC745CB2}"/>
    <cellStyle name="Output 3 8 3 13 6" xfId="44821" xr:uid="{C3EF6E66-E1C5-47FB-B620-318054310CE5}"/>
    <cellStyle name="Output 3 8 3 14" xfId="9014" xr:uid="{49AB55CD-0C58-4883-B933-F5BD62FE97E6}"/>
    <cellStyle name="Output 3 8 3 15" xfId="8723" xr:uid="{0451607E-5811-47F3-AB25-2E4C1AB7DA17}"/>
    <cellStyle name="Output 3 8 3 16" xfId="24912" xr:uid="{DA9D92D4-E2B1-4D86-B7CE-8A8C11C4AAAF}"/>
    <cellStyle name="Output 3 8 3 17" xfId="334" xr:uid="{EFC0F9CE-0D06-4DE7-84C7-0048EC40A2BB}"/>
    <cellStyle name="Output 3 8 3 18" xfId="40714" xr:uid="{422010BC-3E98-49A0-AD20-35B8E5B462C8}"/>
    <cellStyle name="Output 3 8 3 2" xfId="1203" xr:uid="{7A733DF1-B9CF-4213-B28A-54EB994380C3}"/>
    <cellStyle name="Output 3 8 3 2 2" xfId="5328" xr:uid="{538D9D26-AB35-4F18-A5E9-205C09ECD2FC}"/>
    <cellStyle name="Output 3 8 3 2 2 2" xfId="13543" xr:uid="{CB0D2189-42BA-46A6-9F5A-3BB61BFA0C67}"/>
    <cellStyle name="Output 3 8 3 2 2 3" xfId="21407" xr:uid="{7CBE8D2C-3854-40CF-A5B0-CEB26B83C233}"/>
    <cellStyle name="Output 3 8 3 2 2 4" xfId="29387" xr:uid="{9C6A3178-D920-44D1-913A-320E05DF6052}"/>
    <cellStyle name="Output 3 8 3 2 2 5" xfId="37214" xr:uid="{EA4B6DB1-D348-4433-B517-84B9D6426118}"/>
    <cellStyle name="Output 3 8 3 2 2 6" xfId="45167" xr:uid="{0E1F636E-BFFE-4B58-8EA9-86550323C15D}"/>
    <cellStyle name="Output 3 8 3 2 3" xfId="9432" xr:uid="{B95B9BB6-518A-4DB0-8188-5EF95EC3429D}"/>
    <cellStyle name="Output 3 8 3 2 4" xfId="17294" xr:uid="{AAB6F5B9-CD5F-4763-B080-5247C7DCDE20}"/>
    <cellStyle name="Output 3 8 3 2 5" xfId="25309" xr:uid="{2E493988-351D-42D7-B8B6-455EAC9931C5}"/>
    <cellStyle name="Output 3 8 3 2 6" xfId="33124" xr:uid="{264FB705-C1FC-4656-947B-1FD9F49022B6}"/>
    <cellStyle name="Output 3 8 3 2 7" xfId="41085" xr:uid="{4689E251-66D4-454A-ACD8-B70C1D7F1BEA}"/>
    <cellStyle name="Output 3 8 3 3" xfId="668" xr:uid="{A9693EB0-9ABD-445E-BC4D-BC116CBF15DD}"/>
    <cellStyle name="Output 3 8 3 3 2" xfId="4874" xr:uid="{1DBB80B0-EFFF-4F03-9929-2A45B209F18D}"/>
    <cellStyle name="Output 3 8 3 3 2 2" xfId="13094" xr:uid="{577CD013-B2BC-48A5-8185-A0C766E42239}"/>
    <cellStyle name="Output 3 8 3 3 2 3" xfId="20961" xr:uid="{75E87318-7EB6-482E-8319-F101E2A119EE}"/>
    <cellStyle name="Output 3 8 3 3 2 4" xfId="28949" xr:uid="{35D98202-0899-4776-83C6-6CA2481A5843}"/>
    <cellStyle name="Output 3 8 3 3 2 5" xfId="36781" xr:uid="{DACF82DE-5CF4-48B9-8758-52899CF50534}"/>
    <cellStyle name="Output 3 8 3 3 2 6" xfId="44734" xr:uid="{CCC4EC55-9F65-4FEA-A466-6512BD4E8E02}"/>
    <cellStyle name="Output 3 8 3 3 3" xfId="8918" xr:uid="{F6BFDD2A-8B47-4644-B6E5-5C97F9651692}"/>
    <cellStyle name="Output 3 8 3 3 4" xfId="9058" xr:uid="{2704A4D3-3D84-4206-85C4-3E18A97891F5}"/>
    <cellStyle name="Output 3 8 3 3 5" xfId="24820" xr:uid="{E1DD0A15-FE08-418B-AF8D-2C9D32FD0B18}"/>
    <cellStyle name="Output 3 8 3 3 6" xfId="20907" xr:uid="{87805D02-2821-4FF0-8D67-19CD614DD2F6}"/>
    <cellStyle name="Output 3 8 3 3 7" xfId="40625" xr:uid="{64490F4C-AD08-4055-AFD4-EC1F136A2515}"/>
    <cellStyle name="Output 3 8 3 4" xfId="587" xr:uid="{9104FCD7-AA34-4437-A890-520296814206}"/>
    <cellStyle name="Output 3 8 3 4 2" xfId="4795" xr:uid="{66205D18-4FD4-4CB6-B957-D7F8BD0A8DC8}"/>
    <cellStyle name="Output 3 8 3 4 2 2" xfId="13016" xr:uid="{27379620-98ED-440B-8399-A524A3905EEC}"/>
    <cellStyle name="Output 3 8 3 4 2 3" xfId="20884" xr:uid="{5E4468DF-184D-4CBB-B08F-199A05C48431}"/>
    <cellStyle name="Output 3 8 3 4 2 4" xfId="28876" xr:uid="{AA43B957-7710-4654-B533-9B8FD46BA452}"/>
    <cellStyle name="Output 3 8 3 4 2 5" xfId="36708" xr:uid="{6508C3C1-7CCC-46C4-8CB2-1F69B7FF9015}"/>
    <cellStyle name="Output 3 8 3 4 2 6" xfId="44663" xr:uid="{153BC25E-48A8-4CC1-94F5-1654D91DE7FB}"/>
    <cellStyle name="Output 3 8 3 4 3" xfId="8839" xr:uid="{258ECBBD-99D4-4199-8532-76CC014229DB}"/>
    <cellStyle name="Output 3 8 3 4 4" xfId="11365" xr:uid="{2DD98822-D2AA-4BEB-8B64-B457AD1737B4}"/>
    <cellStyle name="Output 3 8 3 4 5" xfId="399" xr:uid="{6EFD17C1-C161-4F31-9193-187F6BE644A7}"/>
    <cellStyle name="Output 3 8 3 4 6" xfId="26593" xr:uid="{5D887B58-0F49-4476-B766-D17FEE64568D}"/>
    <cellStyle name="Output 3 8 3 4 7" xfId="20807" xr:uid="{F4242D66-428B-4A70-AD39-318FB9D2B8B8}"/>
    <cellStyle name="Output 3 8 3 5" xfId="573" xr:uid="{DF9C12AC-9BC7-49CD-8C2E-9EF5CA978E93}"/>
    <cellStyle name="Output 3 8 3 5 2" xfId="4781" xr:uid="{3E17BE32-44D1-4A49-BC16-BC156F63D1DA}"/>
    <cellStyle name="Output 3 8 3 5 2 2" xfId="13002" xr:uid="{E9B8B27C-E1CF-4104-AE80-155C53218BDC}"/>
    <cellStyle name="Output 3 8 3 5 2 3" xfId="20870" xr:uid="{7E984004-F643-40ED-ADD7-F9E0ABDE5D55}"/>
    <cellStyle name="Output 3 8 3 5 2 4" xfId="28862" xr:uid="{66FFFCF0-6788-43F2-9C3E-37E457B4B50F}"/>
    <cellStyle name="Output 3 8 3 5 2 5" xfId="36694" xr:uid="{71BC71A9-28B7-45A3-9B35-3CEB994100ED}"/>
    <cellStyle name="Output 3 8 3 5 2 6" xfId="44649" xr:uid="{D322EA26-0960-48F4-9F98-ABD7D630649E}"/>
    <cellStyle name="Output 3 8 3 5 3" xfId="8825" xr:uid="{DB1356EE-D4C0-4191-A699-723F8F1D8B94}"/>
    <cellStyle name="Output 3 8 3 5 4" xfId="12073" xr:uid="{30AC2D7A-E131-4B23-9402-45A7DD6E3D1C}"/>
    <cellStyle name="Output 3 8 3 5 5" xfId="271" xr:uid="{B8AA699D-7E31-47F4-A64C-187D3066CA53}"/>
    <cellStyle name="Output 3 8 3 5 6" xfId="27029" xr:uid="{04372FD4-B123-4AAB-9374-4CA60C36608C}"/>
    <cellStyle name="Output 3 8 3 5 7" xfId="442" xr:uid="{65AACAB6-622B-4CF4-9C40-48F2323792D5}"/>
    <cellStyle name="Output 3 8 3 6" xfId="546" xr:uid="{76CD12CE-04D1-4810-B195-78D0FF9BB5B1}"/>
    <cellStyle name="Output 3 8 3 6 2" xfId="4754" xr:uid="{C19D8FE3-293E-481F-844C-426D1F2DEEEC}"/>
    <cellStyle name="Output 3 8 3 6 2 2" xfId="12975" xr:uid="{FF1716C5-F866-4B9C-8C0B-1A9A00FD2A3F}"/>
    <cellStyle name="Output 3 8 3 6 2 3" xfId="20843" xr:uid="{E8505A23-0B70-4839-80A6-16ADEB94AAAB}"/>
    <cellStyle name="Output 3 8 3 6 2 4" xfId="28835" xr:uid="{79996B0C-0E0C-459B-BFEB-30A6A5DC3692}"/>
    <cellStyle name="Output 3 8 3 6 2 5" xfId="36667" xr:uid="{67949075-3237-43DF-91DE-4CCAD27B6F5A}"/>
    <cellStyle name="Output 3 8 3 6 2 6" xfId="44622" xr:uid="{876A8EBF-DE61-4FB4-8891-20584871FA96}"/>
    <cellStyle name="Output 3 8 3 6 3" xfId="8798" xr:uid="{57FE623F-CD30-4D66-8AB0-6C92585EE258}"/>
    <cellStyle name="Output 3 8 3 6 4" xfId="11189" xr:uid="{2D0F5791-066E-4D2B-A6B0-97154EB6E29F}"/>
    <cellStyle name="Output 3 8 3 6 5" xfId="8975" xr:uid="{21BC8A6A-05D2-4A43-810B-A42693999B8F}"/>
    <cellStyle name="Output 3 8 3 6 6" xfId="26418" xr:uid="{D63DD994-73C8-4C97-852F-E90CCBF64824}"/>
    <cellStyle name="Output 3 8 3 6 7" xfId="8744" xr:uid="{8DF4BE0C-0EA7-44F8-AEE5-ADD22C2EFA28}"/>
    <cellStyle name="Output 3 8 3 7" xfId="1260" xr:uid="{42084B8B-D2D1-4C8A-A15F-4D2F6290B7F7}"/>
    <cellStyle name="Output 3 8 3 7 2" xfId="5380" xr:uid="{E7201E95-F99A-459A-92C7-D0D416EA5C66}"/>
    <cellStyle name="Output 3 8 3 7 2 2" xfId="13595" xr:uid="{A195A630-6B8B-4A52-AE85-15DC72C7B966}"/>
    <cellStyle name="Output 3 8 3 7 2 3" xfId="21459" xr:uid="{137FB09F-7A11-4489-86F7-BD96C3007F0F}"/>
    <cellStyle name="Output 3 8 3 7 2 4" xfId="29439" xr:uid="{62080BFD-DA31-48B6-B47B-9A05180F5861}"/>
    <cellStyle name="Output 3 8 3 7 2 5" xfId="37266" xr:uid="{4B3141DA-FC17-4CD7-BE81-800AFC1513C7}"/>
    <cellStyle name="Output 3 8 3 7 2 6" xfId="45219" xr:uid="{44220B41-C3E0-4290-B5A1-DEC6F92EB067}"/>
    <cellStyle name="Output 3 8 3 7 3" xfId="9489" xr:uid="{C25F0159-B62F-4D51-9D9E-A810E2BA1A3F}"/>
    <cellStyle name="Output 3 8 3 7 4" xfId="17351" xr:uid="{F72F7D90-BAF8-4D6E-8180-40A939DDC058}"/>
    <cellStyle name="Output 3 8 3 7 5" xfId="25365" xr:uid="{8157AE84-9A42-4242-AAEE-337F741115C5}"/>
    <cellStyle name="Output 3 8 3 7 6" xfId="33181" xr:uid="{F15A826E-943F-4866-8950-01E51A8EB01D}"/>
    <cellStyle name="Output 3 8 3 7 7" xfId="41142" xr:uid="{27B33889-DB3E-4C20-8E9B-E1974B8D5409}"/>
    <cellStyle name="Output 3 8 3 8" xfId="1632" xr:uid="{89501A0C-B930-4FA0-9830-B311B14E8AF8}"/>
    <cellStyle name="Output 3 8 3 8 2" xfId="5727" xr:uid="{9F28347B-A9F7-4BFE-9D95-D6ECD6FD92E9}"/>
    <cellStyle name="Output 3 8 3 8 2 2" xfId="13942" xr:uid="{58519BC2-B862-4B12-879B-C0499562DED6}"/>
    <cellStyle name="Output 3 8 3 8 2 3" xfId="21806" xr:uid="{0631B59C-8C61-4F71-8344-B78EBC8F955E}"/>
    <cellStyle name="Output 3 8 3 8 2 4" xfId="29786" xr:uid="{060C9650-A260-4AE4-8D04-23E6209BFB1F}"/>
    <cellStyle name="Output 3 8 3 8 2 5" xfId="37613" xr:uid="{268ABE38-E6B0-4911-AC93-735A0E2D6B91}"/>
    <cellStyle name="Output 3 8 3 8 2 6" xfId="45566" xr:uid="{F56DDC30-7662-40FC-9F55-5CE7EE01FC1F}"/>
    <cellStyle name="Output 3 8 3 8 3" xfId="9859" xr:uid="{736A083D-FD30-4D09-9AF9-5E4AAC1CD829}"/>
    <cellStyle name="Output 3 8 3 8 4" xfId="17723" xr:uid="{3DCDA9E8-B987-42BA-B473-4466F060A8B2}"/>
    <cellStyle name="Output 3 8 3 8 5" xfId="25733" xr:uid="{89C4473C-BDD9-4DAD-A56A-DB7108183CFA}"/>
    <cellStyle name="Output 3 8 3 8 6" xfId="33553" xr:uid="{1B953A31-BB4E-4E28-8ACB-28D202E61675}"/>
    <cellStyle name="Output 3 8 3 8 7" xfId="41514" xr:uid="{3322282D-1BAA-4961-83A6-5E551C092E74}"/>
    <cellStyle name="Output 3 8 3 9" xfId="2945" xr:uid="{4DA4CBB8-2A07-4B69-BA4C-E9CCD1071314}"/>
    <cellStyle name="Output 3 8 3 9 2" xfId="6992" xr:uid="{319D695A-42EE-45E9-BC22-BC8FCF3BBAA5}"/>
    <cellStyle name="Output 3 8 3 9 2 2" xfId="15207" xr:uid="{86B77706-7FF9-4E54-A226-3A5296CF2405}"/>
    <cellStyle name="Output 3 8 3 9 2 3" xfId="23071" xr:uid="{94152F55-AEA2-491F-ADB7-EE31904285FD}"/>
    <cellStyle name="Output 3 8 3 9 2 4" xfId="31051" xr:uid="{E36AD444-FB48-4C49-84BC-783CD1451BC2}"/>
    <cellStyle name="Output 3 8 3 9 2 5" xfId="38878" xr:uid="{4CCBAB77-0234-4C57-A6C0-1F3FB80D097C}"/>
    <cellStyle name="Output 3 8 3 9 2 6" xfId="46831" xr:uid="{E8D6BB32-18BC-4BA9-ADAB-9BD981C97ED5}"/>
    <cellStyle name="Output 3 8 3 9 3" xfId="11171" xr:uid="{AB7FE710-B41E-4A4A-8AC2-2E6901A05E9B}"/>
    <cellStyle name="Output 3 8 3 9 4" xfId="19036" xr:uid="{FCE3C253-121C-4C0D-A72B-1197F9CAE921}"/>
    <cellStyle name="Output 3 8 3 9 5" xfId="27038" xr:uid="{E89D174C-8A6C-4E37-9274-E4ED3F0D1B3E}"/>
    <cellStyle name="Output 3 8 3 9 6" xfId="34866" xr:uid="{13D2DC2B-4F18-485E-BFAE-9C7AC46823A2}"/>
    <cellStyle name="Output 3 8 3 9 7" xfId="42827" xr:uid="{7A9DAE62-B0B2-424B-82B3-4C42F7B4609D}"/>
    <cellStyle name="Output 3 8 4" xfId="739" xr:uid="{4B409896-E8D8-49B2-8C95-EAFCB9D1557F}"/>
    <cellStyle name="Output 3 8 4 10" xfId="2927" xr:uid="{70CCB855-8A6D-4A68-812C-8786A717FAB0}"/>
    <cellStyle name="Output 3 8 4 10 2" xfId="6975" xr:uid="{D2C6B622-3676-4F37-891C-526668060632}"/>
    <cellStyle name="Output 3 8 4 10 2 2" xfId="15190" xr:uid="{FEE28900-76FB-4829-ABC3-E2DBDE5A823F}"/>
    <cellStyle name="Output 3 8 4 10 2 3" xfId="23054" xr:uid="{417E2E17-40F9-4B3E-BA25-D92CFE6EE5E7}"/>
    <cellStyle name="Output 3 8 4 10 2 4" xfId="31034" xr:uid="{8B3C85B0-F1EE-4A43-A1CA-F15D6B88A116}"/>
    <cellStyle name="Output 3 8 4 10 2 5" xfId="38861" xr:uid="{28C6E0B7-78CD-41EB-A4B7-C371CC0EF14E}"/>
    <cellStyle name="Output 3 8 4 10 2 6" xfId="46814" xr:uid="{08AAF857-C349-4980-B4E4-346639B1D911}"/>
    <cellStyle name="Output 3 8 4 10 3" xfId="11153" xr:uid="{7905EFAA-5D09-4A28-A6C3-067F35F7C611}"/>
    <cellStyle name="Output 3 8 4 10 4" xfId="19018" xr:uid="{B93ED5FA-D2D3-41B3-814F-E5237F93CFDA}"/>
    <cellStyle name="Output 3 8 4 10 5" xfId="27020" xr:uid="{BEF6D674-3BD9-4B5E-A301-066FF58ECFB5}"/>
    <cellStyle name="Output 3 8 4 10 6" xfId="34848" xr:uid="{8C2BC0EF-DD73-45F4-BC23-A501EC6BFA5C}"/>
    <cellStyle name="Output 3 8 4 10 7" xfId="42809" xr:uid="{72A8FCFA-93FD-43D8-B476-EDD09F8B7469}"/>
    <cellStyle name="Output 3 8 4 11" xfId="1261" xr:uid="{8D448690-0745-4403-90F4-42BDACA6DB62}"/>
    <cellStyle name="Output 3 8 4 11 2" xfId="5381" xr:uid="{BD2B93F9-E37E-428B-AD10-0846C411D06F}"/>
    <cellStyle name="Output 3 8 4 11 2 2" xfId="13596" xr:uid="{B32E51ED-93AA-452D-80AC-C06FA7D3A144}"/>
    <cellStyle name="Output 3 8 4 11 2 3" xfId="21460" xr:uid="{8FD17AA5-955D-409D-A788-B19C828C9248}"/>
    <cellStyle name="Output 3 8 4 11 2 4" xfId="29440" xr:uid="{1C2F42DD-EFD1-4017-A13C-3950CF4C14B2}"/>
    <cellStyle name="Output 3 8 4 11 2 5" xfId="37267" xr:uid="{1BFF254C-D068-41E0-B6B4-40A330F458AB}"/>
    <cellStyle name="Output 3 8 4 11 2 6" xfId="45220" xr:uid="{5BC199AD-6DA4-4A56-B215-BD98EA406B0D}"/>
    <cellStyle name="Output 3 8 4 11 3" xfId="9490" xr:uid="{3FE23B93-4A21-41C4-A0E5-F149556FB76B}"/>
    <cellStyle name="Output 3 8 4 11 4" xfId="17352" xr:uid="{C412C9FE-EBAC-4FC7-BAF1-62E5316547B7}"/>
    <cellStyle name="Output 3 8 4 11 5" xfId="25366" xr:uid="{3D0D9518-56F6-4E9B-A27D-7A5030604779}"/>
    <cellStyle name="Output 3 8 4 11 6" xfId="33182" xr:uid="{468AD833-F1B7-4DD2-999D-41320243E236}"/>
    <cellStyle name="Output 3 8 4 11 7" xfId="41143" xr:uid="{347B9797-4226-4454-878A-E5FCA34B00A5}"/>
    <cellStyle name="Output 3 8 4 12" xfId="4132" xr:uid="{EDAEB918-B533-4E31-B7A2-869B2E0B0B35}"/>
    <cellStyle name="Output 3 8 4 12 2" xfId="8139" xr:uid="{44C545EC-3C81-4EA8-B115-2874E0EE0354}"/>
    <cellStyle name="Output 3 8 4 12 2 2" xfId="16354" xr:uid="{66A9BE85-7564-4DC0-80D8-1C89BA67B1EC}"/>
    <cellStyle name="Output 3 8 4 12 2 3" xfId="24218" xr:uid="{5BEB9AC4-3DBC-46AA-A571-17FC7024DEC2}"/>
    <cellStyle name="Output 3 8 4 12 2 4" xfId="32198" xr:uid="{71601E80-C4E0-4FA7-8857-07F4CCD08C6A}"/>
    <cellStyle name="Output 3 8 4 12 2 5" xfId="40025" xr:uid="{251DA584-819E-4914-9BC4-EE75A6E45A42}"/>
    <cellStyle name="Output 3 8 4 12 2 6" xfId="47978" xr:uid="{4145D828-F66E-429A-9273-161D9B8726C8}"/>
    <cellStyle name="Output 3 8 4 12 3" xfId="12354" xr:uid="{E0E75E75-453E-413A-823B-C1765ECC9A41}"/>
    <cellStyle name="Output 3 8 4 12 4" xfId="20223" xr:uid="{858CA527-96C1-42DD-969C-8B72288F3556}"/>
    <cellStyle name="Output 3 8 4 12 5" xfId="28219" xr:uid="{A7BE58AB-95AF-4B4E-9387-2DE622A8F47C}"/>
    <cellStyle name="Output 3 8 4 12 6" xfId="36053" xr:uid="{F24E53B9-56E3-4CE0-BDBC-24E1D082B005}"/>
    <cellStyle name="Output 3 8 4 12 7" xfId="44014" xr:uid="{0F86EF20-B6DF-41A1-875F-39098AB0D7F9}"/>
    <cellStyle name="Output 3 8 4 13" xfId="4940" xr:uid="{111B2C91-C9F0-4562-959A-8E0501104F07}"/>
    <cellStyle name="Output 3 8 4 13 2" xfId="13160" xr:uid="{00346835-C75A-4478-BB67-533D5E4F9B8C}"/>
    <cellStyle name="Output 3 8 4 13 3" xfId="21027" xr:uid="{939AFCC3-1A4E-4082-B6BD-724894DAC529}"/>
    <cellStyle name="Output 3 8 4 13 4" xfId="29015" xr:uid="{98035C21-FCC8-4A10-B368-037534301FDB}"/>
    <cellStyle name="Output 3 8 4 13 5" xfId="36846" xr:uid="{AE98065E-2E42-4359-A89B-A7F87704469B}"/>
    <cellStyle name="Output 3 8 4 13 6" xfId="44799" xr:uid="{EB1487BF-2914-496C-9B04-811EC3944B96}"/>
    <cellStyle name="Output 3 8 4 14" xfId="8988" xr:uid="{4E577CD3-2EAF-4DAB-9D1E-D5C3395CCCC2}"/>
    <cellStyle name="Output 3 8 4 15" xfId="9043" xr:uid="{1ED96F23-4D9A-4A21-8EFF-DEAFE2857E52}"/>
    <cellStyle name="Output 3 8 4 16" xfId="24890" xr:uid="{F318FF52-238C-426A-9414-4B9849FE9EBA}"/>
    <cellStyle name="Output 3 8 4 17" xfId="20809" xr:uid="{FC960D36-A32E-4CBD-86A3-FC61E89BAD9D}"/>
    <cellStyle name="Output 3 8 4 18" xfId="40692" xr:uid="{2E600AB1-F8D7-4967-AD32-B2BA224890B2}"/>
    <cellStyle name="Output 3 8 4 2" xfId="1174" xr:uid="{78389836-C976-4BB2-913C-EDF1B12DFE8A}"/>
    <cellStyle name="Output 3 8 4 2 2" xfId="5299" xr:uid="{ABDD1A0B-3534-4939-A3D6-52BC12C53324}"/>
    <cellStyle name="Output 3 8 4 2 2 2" xfId="13514" xr:uid="{91706446-A7CB-4860-83BB-C0458E455BE9}"/>
    <cellStyle name="Output 3 8 4 2 2 3" xfId="21378" xr:uid="{53020A30-0E72-460D-8846-500CA582C5FC}"/>
    <cellStyle name="Output 3 8 4 2 2 4" xfId="29358" xr:uid="{ECD6CEAC-927F-4E0B-801E-475F7862895A}"/>
    <cellStyle name="Output 3 8 4 2 2 5" xfId="37185" xr:uid="{32E822D2-34D5-4826-B239-A1CD6012CDC0}"/>
    <cellStyle name="Output 3 8 4 2 2 6" xfId="45138" xr:uid="{96332525-5CE8-4DF8-83CA-FB30D345747E}"/>
    <cellStyle name="Output 3 8 4 2 3" xfId="9403" xr:uid="{7A7DDC83-F877-4AE2-993B-B1888E5E0DEB}"/>
    <cellStyle name="Output 3 8 4 2 4" xfId="17265" xr:uid="{8D566580-FD01-406A-B09E-98439E48C9EB}"/>
    <cellStyle name="Output 3 8 4 2 5" xfId="25280" xr:uid="{0D7E4862-834C-4597-9A4A-94D216835780}"/>
    <cellStyle name="Output 3 8 4 2 6" xfId="33095" xr:uid="{FE38E07D-F770-4B1C-8E9E-C243A6BE4985}"/>
    <cellStyle name="Output 3 8 4 2 7" xfId="41056" xr:uid="{84F30B97-EACA-4E9D-B7D9-A8882E097318}"/>
    <cellStyle name="Output 3 8 4 3" xfId="522" xr:uid="{DC05B2E3-7E8A-443B-8526-88AD2C76627D}"/>
    <cellStyle name="Output 3 8 4 3 2" xfId="4730" xr:uid="{37821F89-7E4B-4622-B16F-45D4266555F7}"/>
    <cellStyle name="Output 3 8 4 3 2 2" xfId="12951" xr:uid="{E8A1363A-926B-4B92-9BEB-189FF1C0DD4F}"/>
    <cellStyle name="Output 3 8 4 3 2 3" xfId="20819" xr:uid="{EE590C5F-C053-41E8-BEC1-668C76F8A753}"/>
    <cellStyle name="Output 3 8 4 3 2 4" xfId="28811" xr:uid="{E27C1B64-9870-4CBD-8A70-70D263E9A016}"/>
    <cellStyle name="Output 3 8 4 3 2 5" xfId="36643" xr:uid="{8B12A070-B530-42B1-91D5-16F44556FC54}"/>
    <cellStyle name="Output 3 8 4 3 2 6" xfId="44598" xr:uid="{826C096A-24C5-4CC1-8137-48FF32F05C68}"/>
    <cellStyle name="Output 3 8 4 3 3" xfId="8774" xr:uid="{FF84772A-F6E7-4FAC-B013-02D383C743A7}"/>
    <cellStyle name="Output 3 8 4 3 4" xfId="12356" xr:uid="{A76AE7C5-496B-45BF-BE00-C2789316C2F4}"/>
    <cellStyle name="Output 3 8 4 3 5" xfId="282" xr:uid="{CA467709-7F4E-42BC-BEBA-6617F4B64B32}"/>
    <cellStyle name="Output 3 8 4 3 6" xfId="25267" xr:uid="{89BFDD94-15A5-4333-AF8E-43012CB203FF}"/>
    <cellStyle name="Output 3 8 4 3 7" xfId="24928" xr:uid="{F1326D9D-AB89-4446-B60C-151B87477DD0}"/>
    <cellStyle name="Output 3 8 4 4" xfId="593" xr:uid="{E4251F61-D2FE-451D-B51C-DFCAC39E183D}"/>
    <cellStyle name="Output 3 8 4 4 2" xfId="4801" xr:uid="{5001F370-FB27-49F3-94C1-78053D5736CE}"/>
    <cellStyle name="Output 3 8 4 4 2 2" xfId="13022" xr:uid="{4D6A9A96-4338-488B-817D-1E6A91F6D5C2}"/>
    <cellStyle name="Output 3 8 4 4 2 3" xfId="20890" xr:uid="{4DD90ABF-3646-46FE-A54E-5C71C0F59426}"/>
    <cellStyle name="Output 3 8 4 4 2 4" xfId="28882" xr:uid="{B274D606-3009-4D88-B89E-BE19C3026A64}"/>
    <cellStyle name="Output 3 8 4 4 2 5" xfId="36714" xr:uid="{C7C24E52-30BB-4510-BAD6-0A4D2DC2421F}"/>
    <cellStyle name="Output 3 8 4 4 2 6" xfId="44669" xr:uid="{D142C18F-9136-4EFC-B920-A083CC4858F8}"/>
    <cellStyle name="Output 3 8 4 4 3" xfId="8845" xr:uid="{913A8C9E-B5EA-4B41-A7AB-59281F2E0948}"/>
    <cellStyle name="Output 3 8 4 4 4" xfId="12189" xr:uid="{EC25A2D2-E387-4202-843E-5A93A22AB0EE}"/>
    <cellStyle name="Output 3 8 4 4 5" xfId="283" xr:uid="{D2BCEB23-947D-4C11-974F-5DC629673774}"/>
    <cellStyle name="Output 3 8 4 4 6" xfId="27149" xr:uid="{583CB43F-B640-4509-934C-4FC07BA9D6DC}"/>
    <cellStyle name="Output 3 8 4 4 7" xfId="12943" xr:uid="{E165C027-A581-4AB4-ABED-BFB579AB2014}"/>
    <cellStyle name="Output 3 8 4 5" xfId="1929" xr:uid="{8FCF1308-F697-49A1-BCA3-46C7BF802A6A}"/>
    <cellStyle name="Output 3 8 4 5 2" xfId="6004" xr:uid="{F628706B-6E20-4E65-A8C6-78CCD6472297}"/>
    <cellStyle name="Output 3 8 4 5 2 2" xfId="14219" xr:uid="{413DFB9B-69A6-477D-B144-F2B7964D7F6A}"/>
    <cellStyle name="Output 3 8 4 5 2 3" xfId="22083" xr:uid="{789819E6-8F91-4235-9715-C8C192F15F68}"/>
    <cellStyle name="Output 3 8 4 5 2 4" xfId="30063" xr:uid="{B271CCB3-7E18-4D2E-92EB-3669417DF4FD}"/>
    <cellStyle name="Output 3 8 4 5 2 5" xfId="37890" xr:uid="{50C28F65-5F8A-4F47-93D8-3C5D2B3556C4}"/>
    <cellStyle name="Output 3 8 4 5 2 6" xfId="45843" xr:uid="{DE44E018-088D-4420-8D48-6B31661B8BA8}"/>
    <cellStyle name="Output 3 8 4 5 3" xfId="10155" xr:uid="{C3EC9D92-A6EB-4FED-87E6-440809EE5C6C}"/>
    <cellStyle name="Output 3 8 4 5 4" xfId="18020" xr:uid="{574468E0-F607-41FB-AEC8-262E39043645}"/>
    <cellStyle name="Output 3 8 4 5 5" xfId="26027" xr:uid="{13A05681-28CA-4738-B817-295774E6CA2A}"/>
    <cellStyle name="Output 3 8 4 5 6" xfId="33850" xr:uid="{033E7686-EF2E-4EAA-A42A-415574CB720D}"/>
    <cellStyle name="Output 3 8 4 5 7" xfId="41811" xr:uid="{4CB18066-B8B4-4A62-8A3A-FC76804DBAA9}"/>
    <cellStyle name="Output 3 8 4 6" xfId="1308" xr:uid="{631B17DF-0087-4A26-88E5-D7E7D52D72FD}"/>
    <cellStyle name="Output 3 8 4 6 2" xfId="5425" xr:uid="{429A719A-1B1F-4396-9A93-0C9FF7A58D92}"/>
    <cellStyle name="Output 3 8 4 6 2 2" xfId="13640" xr:uid="{79D3A7BD-8A66-4CFE-935D-A72461FF33A3}"/>
    <cellStyle name="Output 3 8 4 6 2 3" xfId="21504" xr:uid="{43C51675-A57B-4624-8F61-9E33EA7429BD}"/>
    <cellStyle name="Output 3 8 4 6 2 4" xfId="29484" xr:uid="{CFA6B132-9841-4699-A419-2FA33E441CD6}"/>
    <cellStyle name="Output 3 8 4 6 2 5" xfId="37311" xr:uid="{27931698-FA21-4DD9-BDA4-338852F3308A}"/>
    <cellStyle name="Output 3 8 4 6 2 6" xfId="45264" xr:uid="{C320C877-2AE6-4B2F-86DD-5F42FF5217E1}"/>
    <cellStyle name="Output 3 8 4 6 3" xfId="9537" xr:uid="{17D50D65-7672-47D2-A2FE-CE4ED8C15DAC}"/>
    <cellStyle name="Output 3 8 4 6 4" xfId="17399" xr:uid="{CCE17CCF-D91E-4A3A-B2E4-05184FF23160}"/>
    <cellStyle name="Output 3 8 4 6 5" xfId="25412" xr:uid="{73DE84E1-6247-4A79-BF53-027E9A80C7A3}"/>
    <cellStyle name="Output 3 8 4 6 6" xfId="33229" xr:uid="{DDA7F9FC-0BE1-4D06-A09C-9C09E544834C}"/>
    <cellStyle name="Output 3 8 4 6 7" xfId="41190" xr:uid="{275CDDBB-AF35-488F-9F42-28D83F1BB1E5}"/>
    <cellStyle name="Output 3 8 4 7" xfId="2583" xr:uid="{76EDC3B3-EF4A-46F4-92D0-0FFD9D094AAE}"/>
    <cellStyle name="Output 3 8 4 7 2" xfId="6635" xr:uid="{E6BC535A-B2D4-4A80-A3B8-6BDD557C98C0}"/>
    <cellStyle name="Output 3 8 4 7 2 2" xfId="14850" xr:uid="{0BA4D02C-2FB7-4088-8806-CEF420B5F344}"/>
    <cellStyle name="Output 3 8 4 7 2 3" xfId="22714" xr:uid="{7F7DFDD8-3515-40CB-9617-97EBABB3B972}"/>
    <cellStyle name="Output 3 8 4 7 2 4" xfId="30694" xr:uid="{58AB32A8-054A-43F5-983C-BB1BD59666A0}"/>
    <cellStyle name="Output 3 8 4 7 2 5" xfId="38521" xr:uid="{44DF7DB2-F70C-423E-BC50-E018826F55B3}"/>
    <cellStyle name="Output 3 8 4 7 2 6" xfId="46474" xr:uid="{5F31A530-AF4F-4A18-882C-3A91C6793414}"/>
    <cellStyle name="Output 3 8 4 7 3" xfId="10809" xr:uid="{4EFDA349-0232-4BA4-9F38-1109B5378555}"/>
    <cellStyle name="Output 3 8 4 7 4" xfId="18674" xr:uid="{8200A50C-E60A-41CD-8922-1A3F4810CC06}"/>
    <cellStyle name="Output 3 8 4 7 5" xfId="26677" xr:uid="{729666B5-8F31-4486-B985-281E6BA36388}"/>
    <cellStyle name="Output 3 8 4 7 6" xfId="34504" xr:uid="{FDB62013-C6FE-467D-BCD0-8B9B199078D6}"/>
    <cellStyle name="Output 3 8 4 7 7" xfId="42465" xr:uid="{95667121-5DF3-4547-AE10-AC21982EEFC2}"/>
    <cellStyle name="Output 3 8 4 8" xfId="1989" xr:uid="{D3B05C47-EE3E-414C-BEFF-1A7DD396A860}"/>
    <cellStyle name="Output 3 8 4 8 2" xfId="6063" xr:uid="{5FCC52C8-E57D-4EF0-8D9F-095AD8E0A7E4}"/>
    <cellStyle name="Output 3 8 4 8 2 2" xfId="14278" xr:uid="{37C943DC-596B-4970-8667-A14BF61AD04B}"/>
    <cellStyle name="Output 3 8 4 8 2 3" xfId="22142" xr:uid="{B96340FD-277A-411A-B690-9A5F8752499B}"/>
    <cellStyle name="Output 3 8 4 8 2 4" xfId="30122" xr:uid="{F2E33FA3-4AB6-411C-8D76-EEB39840F2FE}"/>
    <cellStyle name="Output 3 8 4 8 2 5" xfId="37949" xr:uid="{17825E63-E9E4-4EC9-B006-A73225185F6F}"/>
    <cellStyle name="Output 3 8 4 8 2 6" xfId="45902" xr:uid="{AD189DE1-7BBF-44B0-8E8D-062E868A700C}"/>
    <cellStyle name="Output 3 8 4 8 3" xfId="10215" xr:uid="{F6CDB7E0-E6D9-4D98-9EAB-FC86EB82DBCF}"/>
    <cellStyle name="Output 3 8 4 8 4" xfId="18080" xr:uid="{110CC9B6-2BB6-413A-A53E-1CCE54056FBE}"/>
    <cellStyle name="Output 3 8 4 8 5" xfId="26087" xr:uid="{DF94E5B8-CFA6-4111-AD10-2B3D1B9776EC}"/>
    <cellStyle name="Output 3 8 4 8 6" xfId="33910" xr:uid="{5C9EB343-E13D-40F6-B180-83E15E2B3813}"/>
    <cellStyle name="Output 3 8 4 8 7" xfId="41871" xr:uid="{72D2AFED-74CF-43F7-93DB-7AC769FF370B}"/>
    <cellStyle name="Output 3 8 4 9" xfId="527" xr:uid="{1ECC8322-9D3F-4AA4-9562-1E8261662A98}"/>
    <cellStyle name="Output 3 8 4 9 2" xfId="4735" xr:uid="{A45D854D-42C8-4E34-A3F0-B01DB7B2F611}"/>
    <cellStyle name="Output 3 8 4 9 2 2" xfId="12956" xr:uid="{9311E2E6-7C05-48D2-BA27-2D00644352BE}"/>
    <cellStyle name="Output 3 8 4 9 2 3" xfId="20824" xr:uid="{5347A2EC-A71D-40D4-B18A-23768DCAC322}"/>
    <cellStyle name="Output 3 8 4 9 2 4" xfId="28816" xr:uid="{840E979A-1813-4A0A-A127-6451DA7B27F1}"/>
    <cellStyle name="Output 3 8 4 9 2 5" xfId="36648" xr:uid="{ED7FF8B5-B0C5-4D4D-B87F-1B3EC8F289D8}"/>
    <cellStyle name="Output 3 8 4 9 2 6" xfId="44603" xr:uid="{43B813EF-4AFB-465C-B366-FF6E9120B07C}"/>
    <cellStyle name="Output 3 8 4 9 3" xfId="8779" xr:uid="{8EF8074F-7A23-4551-BEE0-2D7719943B7B}"/>
    <cellStyle name="Output 3 8 4 9 4" xfId="9397" xr:uid="{BF26D8F4-3BAF-4A1D-B190-0A1DE258E666}"/>
    <cellStyle name="Output 3 8 4 9 5" xfId="277" xr:uid="{CBD9993E-6F6C-4EA2-BFED-C0240CC6C1E8}"/>
    <cellStyle name="Output 3 8 4 9 6" xfId="24884" xr:uid="{A6168454-BDC1-40BE-8BDF-A515D3E2EE3F}"/>
    <cellStyle name="Output 3 8 4 9 7" xfId="24875" xr:uid="{C3C514F3-D191-4A84-87CE-4768415913D6}"/>
    <cellStyle name="Output 3 8 5" xfId="783" xr:uid="{F1306B8F-00F9-4A1E-830A-7041BB836C68}"/>
    <cellStyle name="Output 3 8 5 10" xfId="1251" xr:uid="{6FD52D4F-4388-41A5-9D1D-3C1D12E09954}"/>
    <cellStyle name="Output 3 8 5 10 2" xfId="5371" xr:uid="{B318431C-9EFD-405F-923B-8CFD2ABEC2B9}"/>
    <cellStyle name="Output 3 8 5 10 2 2" xfId="13586" xr:uid="{233F934D-7079-41D6-9D02-9846D4D22952}"/>
    <cellStyle name="Output 3 8 5 10 2 3" xfId="21450" xr:uid="{529BA66A-58C1-43AB-91AC-A589260481C6}"/>
    <cellStyle name="Output 3 8 5 10 2 4" xfId="29430" xr:uid="{E90979C7-CD41-4FEB-BD9C-6A020979E869}"/>
    <cellStyle name="Output 3 8 5 10 2 5" xfId="37257" xr:uid="{791DB9CB-A136-46ED-B592-2C9929CAB87B}"/>
    <cellStyle name="Output 3 8 5 10 2 6" xfId="45210" xr:uid="{04A7E1C4-0C5D-4705-B065-6C5FE5B8E8B1}"/>
    <cellStyle name="Output 3 8 5 10 3" xfId="9480" xr:uid="{5886FE27-A551-4C62-91C8-BBBF8457641A}"/>
    <cellStyle name="Output 3 8 5 10 4" xfId="17342" xr:uid="{FA88BE7A-4DBA-4101-9B4A-305B7E4E175F}"/>
    <cellStyle name="Output 3 8 5 10 5" xfId="25356" xr:uid="{70B497E2-7A05-467A-8E63-9823FF35F0BD}"/>
    <cellStyle name="Output 3 8 5 10 6" xfId="33172" xr:uid="{A7DAFAB2-EBC5-45B8-B6BF-0F01788F7D5A}"/>
    <cellStyle name="Output 3 8 5 10 7" xfId="41133" xr:uid="{B58A6F67-C25F-439E-8BB1-7F667F5A3612}"/>
    <cellStyle name="Output 3 8 5 11" xfId="2619" xr:uid="{7E61F15C-53AC-452B-AEC6-3099C34D1016}"/>
    <cellStyle name="Output 3 8 5 11 2" xfId="6669" xr:uid="{3B19F0B1-9AC3-460F-98B9-5E30DBCB7B09}"/>
    <cellStyle name="Output 3 8 5 11 2 2" xfId="14884" xr:uid="{51560261-F2B9-42F3-9735-36342D1A3B14}"/>
    <cellStyle name="Output 3 8 5 11 2 3" xfId="22748" xr:uid="{CE5F14A4-6C24-4DF9-B4AD-F3E45563DC92}"/>
    <cellStyle name="Output 3 8 5 11 2 4" xfId="30728" xr:uid="{53DBB578-3602-44C9-87AA-EBE41B2BEDCD}"/>
    <cellStyle name="Output 3 8 5 11 2 5" xfId="38555" xr:uid="{0D0396AB-0CFB-482A-B128-0967E69D45D6}"/>
    <cellStyle name="Output 3 8 5 11 2 6" xfId="46508" xr:uid="{91941944-F1EC-4FA7-B047-ADF6D6FDB913}"/>
    <cellStyle name="Output 3 8 5 11 3" xfId="10845" xr:uid="{336A7EA2-6C8D-4F6F-84C2-46B04FCD3A49}"/>
    <cellStyle name="Output 3 8 5 11 4" xfId="18710" xr:uid="{F8C4217B-D9A0-4CAA-A35F-4B4422029DC9}"/>
    <cellStyle name="Output 3 8 5 11 5" xfId="26713" xr:uid="{5FF40B81-1656-4B8C-BD75-517C23691491}"/>
    <cellStyle name="Output 3 8 5 11 6" xfId="34540" xr:uid="{0E99C0F5-08B4-4846-BA11-AD25BFA0653D}"/>
    <cellStyle name="Output 3 8 5 11 7" xfId="42501" xr:uid="{915C5BB6-6338-4932-911C-360D4E4F738F}"/>
    <cellStyle name="Output 3 8 5 12" xfId="1940" xr:uid="{92652779-A0FD-4652-AD73-25303FCC2C00}"/>
    <cellStyle name="Output 3 8 5 12 2" xfId="6014" xr:uid="{475B230B-360C-4511-9D74-42A3633A4B35}"/>
    <cellStyle name="Output 3 8 5 12 2 2" xfId="14229" xr:uid="{958E6575-BAC9-4224-88D0-1954BF673CFB}"/>
    <cellStyle name="Output 3 8 5 12 2 3" xfId="22093" xr:uid="{BE08014E-88D8-443F-9480-08439FF213DA}"/>
    <cellStyle name="Output 3 8 5 12 2 4" xfId="30073" xr:uid="{9A5C28A9-5359-41C9-A1C5-89E818C20AC7}"/>
    <cellStyle name="Output 3 8 5 12 2 5" xfId="37900" xr:uid="{03D52A68-4FAE-4ED4-82CE-E18E36500FF3}"/>
    <cellStyle name="Output 3 8 5 12 2 6" xfId="45853" xr:uid="{67FF3F31-6E22-43C1-9CA2-80511CB2DC10}"/>
    <cellStyle name="Output 3 8 5 12 3" xfId="10166" xr:uid="{899A5B4A-8784-41B8-9EB2-F69D1D3B033A}"/>
    <cellStyle name="Output 3 8 5 12 4" xfId="18031" xr:uid="{D409A7D5-1635-4A38-ADAE-46E04881FD19}"/>
    <cellStyle name="Output 3 8 5 12 5" xfId="26038" xr:uid="{077A7E73-E21B-428B-9C4A-CA68CFCC31DB}"/>
    <cellStyle name="Output 3 8 5 12 6" xfId="33861" xr:uid="{CA79AD26-1996-4F32-9ED6-DD6EC40E2E1C}"/>
    <cellStyle name="Output 3 8 5 12 7" xfId="41822" xr:uid="{612CC4EA-CEE1-4743-A8B1-B69EF57FC9B4}"/>
    <cellStyle name="Output 3 8 5 13" xfId="4982" xr:uid="{3C5F1660-7DFD-4350-8B9E-429EF525A0F5}"/>
    <cellStyle name="Output 3 8 5 13 2" xfId="13200" xr:uid="{443E2496-32B6-4DAC-A0BE-9D64A704953F}"/>
    <cellStyle name="Output 3 8 5 13 3" xfId="21066" xr:uid="{53FC7412-2AB4-4C2D-850A-C43B1E9937E3}"/>
    <cellStyle name="Output 3 8 5 13 4" xfId="29049" xr:uid="{961B18E4-4DAC-4BCE-AEC4-2DD31FCFD02D}"/>
    <cellStyle name="Output 3 8 5 13 5" xfId="36880" xr:uid="{F10EA894-0122-430D-8D22-EA5381BA6FBC}"/>
    <cellStyle name="Output 3 8 5 13 6" xfId="44833" xr:uid="{7FB12BA1-B117-4A10-A911-63A0F85529A8}"/>
    <cellStyle name="Output 3 8 5 14" xfId="9028" xr:uid="{8654D940-CEEC-4D8E-A3BA-97D34954D63D}"/>
    <cellStyle name="Output 3 8 5 15" xfId="392" xr:uid="{83531BB0-DEF7-4313-9A40-BB7EFB47B2DD}"/>
    <cellStyle name="Output 3 8 5 16" xfId="24926" xr:uid="{B0A57BE7-F067-4DF2-8E83-6156035991D7}"/>
    <cellStyle name="Output 3 8 5 17" xfId="13226" xr:uid="{FFD9ACF8-FE14-4CC7-9A05-1DB268411B49}"/>
    <cellStyle name="Output 3 8 5 18" xfId="40728" xr:uid="{57F1FBCD-041B-4EAE-AEFC-80408303041D}"/>
    <cellStyle name="Output 3 8 5 2" xfId="1217" xr:uid="{481ED800-AD68-46BD-8CFA-DDE629C9819F}"/>
    <cellStyle name="Output 3 8 5 2 2" xfId="5340" xr:uid="{48021A66-6BF3-44D0-AB62-DC7F1671A992}"/>
    <cellStyle name="Output 3 8 5 2 2 2" xfId="13555" xr:uid="{16E347E9-74AE-4C17-9D7F-DF680458F035}"/>
    <cellStyle name="Output 3 8 5 2 2 3" xfId="21419" xr:uid="{3C951798-248F-4669-A8FC-3B1563C5B2F1}"/>
    <cellStyle name="Output 3 8 5 2 2 4" xfId="29399" xr:uid="{F2BADC51-B8B8-45B5-93AE-75C0880F8640}"/>
    <cellStyle name="Output 3 8 5 2 2 5" xfId="37226" xr:uid="{2CAC3A89-2CF2-46EC-91A4-40125DBF406F}"/>
    <cellStyle name="Output 3 8 5 2 2 6" xfId="45179" xr:uid="{C6CD23E5-C2EE-4530-849E-EE6AF03B1AEA}"/>
    <cellStyle name="Output 3 8 5 2 3" xfId="9446" xr:uid="{365EBC78-4204-49A8-A61D-7FA0146A9907}"/>
    <cellStyle name="Output 3 8 5 2 4" xfId="17308" xr:uid="{804B3D7D-0003-4235-B66F-7D19970067C8}"/>
    <cellStyle name="Output 3 8 5 2 5" xfId="25322" xr:uid="{CA72CF84-FC73-4667-A9F1-45C887B296E6}"/>
    <cellStyle name="Output 3 8 5 2 6" xfId="33138" xr:uid="{F32C4723-CC0E-47F6-BC95-1FE2394108DD}"/>
    <cellStyle name="Output 3 8 5 2 7" xfId="41099" xr:uid="{3325497D-B79F-4D5B-A8C1-7B0DB7578B18}"/>
    <cellStyle name="Output 3 8 5 3" xfId="697" xr:uid="{2D91C287-26F3-47E8-BC5F-B8888952ACD9}"/>
    <cellStyle name="Output 3 8 5 3 2" xfId="4902" xr:uid="{C2BB496E-CCE0-4063-A4A5-B9919108957C}"/>
    <cellStyle name="Output 3 8 5 3 2 2" xfId="13122" xr:uid="{1007CD19-AF28-4DD3-AB27-AEF62602D4EC}"/>
    <cellStyle name="Output 3 8 5 3 2 3" xfId="20989" xr:uid="{54B923FE-1ACC-43FE-8D2F-6B43799DAF6E}"/>
    <cellStyle name="Output 3 8 5 3 2 4" xfId="28977" xr:uid="{6E55EEBA-A197-42DA-9029-E888F8E6D347}"/>
    <cellStyle name="Output 3 8 5 3 2 5" xfId="36809" xr:uid="{FC4DAEAA-AF30-4F81-BE61-BCAEAEBD4532}"/>
    <cellStyle name="Output 3 8 5 3 2 6" xfId="44762" xr:uid="{8AE2226D-5771-4261-8374-8930DCCA18C0}"/>
    <cellStyle name="Output 3 8 5 3 3" xfId="8947" xr:uid="{5B1B824F-6435-4AEF-BF61-6F132EF94E41}"/>
    <cellStyle name="Output 3 8 5 3 4" xfId="8734" xr:uid="{BC8906A2-E29B-401A-BBB0-9D833CB8A1B6}"/>
    <cellStyle name="Output 3 8 5 3 5" xfId="24849" xr:uid="{D07F6357-AD67-45A3-8C84-649E86FA6782}"/>
    <cellStyle name="Output 3 8 5 3 6" xfId="9037" xr:uid="{477E0429-D6D6-4360-81C1-8FFCAF0D4284}"/>
    <cellStyle name="Output 3 8 5 3 7" xfId="40654" xr:uid="{94F9BF01-F50D-4A79-AF89-CD7794B287CB}"/>
    <cellStyle name="Output 3 8 5 4" xfId="565" xr:uid="{2FB8F67A-05D2-471E-AFF2-9B6B68354B4C}"/>
    <cellStyle name="Output 3 8 5 4 2" xfId="4773" xr:uid="{B8F2CBB7-D04A-4D51-915A-E806F28C6E2B}"/>
    <cellStyle name="Output 3 8 5 4 2 2" xfId="12994" xr:uid="{8EC5D461-D5D3-4242-92C6-EE4A429F4EEE}"/>
    <cellStyle name="Output 3 8 5 4 2 3" xfId="20862" xr:uid="{EDA2D2B8-9647-4FB4-8765-966921BD7D6C}"/>
    <cellStyle name="Output 3 8 5 4 2 4" xfId="28854" xr:uid="{46672CE3-5432-4F5F-8B71-3E6147374B09}"/>
    <cellStyle name="Output 3 8 5 4 2 5" xfId="36686" xr:uid="{7483AA87-F56A-47E2-92E3-5800EC70D6DE}"/>
    <cellStyle name="Output 3 8 5 4 2 6" xfId="44641" xr:uid="{D32AEE94-30E0-4C91-803B-4819B2F83CAC}"/>
    <cellStyle name="Output 3 8 5 4 3" xfId="8817" xr:uid="{5864CFB2-F480-4C8C-9097-EA60DDB96EF2}"/>
    <cellStyle name="Output 3 8 5 4 4" xfId="12209" xr:uid="{861CD117-75BD-4600-B057-8818D495021A}"/>
    <cellStyle name="Output 3 8 5 4 5" xfId="8755" xr:uid="{EA78ABBF-E255-4E9E-AC62-989EFAFF7822}"/>
    <cellStyle name="Output 3 8 5 4 6" xfId="27169" xr:uid="{53A941B2-04D1-49C0-8727-52831FEB4CD3}"/>
    <cellStyle name="Output 3 8 5 4 7" xfId="28799" xr:uid="{8134F74B-75EF-4050-8EA4-6DDE55C1C639}"/>
    <cellStyle name="Output 3 8 5 5" xfId="631" xr:uid="{4D2D6D4C-9798-47F0-9994-1C7E12000B41}"/>
    <cellStyle name="Output 3 8 5 5 2" xfId="4839" xr:uid="{E98120CA-4A42-4D6D-9E28-AB27C4FCC113}"/>
    <cellStyle name="Output 3 8 5 5 2 2" xfId="13059" xr:uid="{3C8B2A14-EF57-4373-A439-60DEB604C812}"/>
    <cellStyle name="Output 3 8 5 5 2 3" xfId="20926" xr:uid="{C6663ECE-3A82-4DAF-BBE0-1F0BAAD7FB90}"/>
    <cellStyle name="Output 3 8 5 5 2 4" xfId="28914" xr:uid="{89E0941E-ED97-4DB5-8A84-EA5F9C9A8F21}"/>
    <cellStyle name="Output 3 8 5 5 2 5" xfId="36746" xr:uid="{AF11B918-C3B0-4E92-ADD3-67BDDE3AFEF6}"/>
    <cellStyle name="Output 3 8 5 5 2 6" xfId="44699" xr:uid="{7F44CB63-CC3C-43BE-9145-06EFF032E3AC}"/>
    <cellStyle name="Output 3 8 5 5 3" xfId="8881" xr:uid="{3DA6F28C-6C72-4ABE-81E1-2946CCE42E79}"/>
    <cellStyle name="Output 3 8 5 5 4" xfId="10538" xr:uid="{BD9112AC-9E08-4BD2-8D51-C55B4B54A0E0}"/>
    <cellStyle name="Output 3 8 5 5 5" xfId="350" xr:uid="{471B6A6C-5BA7-4A62-8D3D-14E7581DECAD}"/>
    <cellStyle name="Output 3 8 5 5 6" xfId="25759" xr:uid="{BADA078C-CDF4-4C0D-AAB5-54575206FFDC}"/>
    <cellStyle name="Output 3 8 5 5 7" xfId="21087" xr:uid="{6A3575AD-DC88-4A27-9E25-E5FBD58890E3}"/>
    <cellStyle name="Output 3 8 5 6" xfId="603" xr:uid="{DE71490D-B7A0-4F4D-9895-E3397E789BBF}"/>
    <cellStyle name="Output 3 8 5 6 2" xfId="4811" xr:uid="{D7160B16-08DB-4F9F-B12D-F41B38FB74AD}"/>
    <cellStyle name="Output 3 8 5 6 2 2" xfId="13032" xr:uid="{6274C903-F1C6-41EC-8960-0A9E5D68988F}"/>
    <cellStyle name="Output 3 8 5 6 2 3" xfId="20900" xr:uid="{C1941F3C-F15B-4C18-A53D-1E410C642D2D}"/>
    <cellStyle name="Output 3 8 5 6 2 4" xfId="28892" xr:uid="{7939A63A-05FD-482D-9DC6-CB2AD5DB11EF}"/>
    <cellStyle name="Output 3 8 5 6 2 5" xfId="36724" xr:uid="{062DBCE5-6B7B-4BF1-A31A-343EA62C8BA1}"/>
    <cellStyle name="Output 3 8 5 6 2 6" xfId="44679" xr:uid="{24F201CA-2C67-4941-9869-8CFC3021C64F}"/>
    <cellStyle name="Output 3 8 5 6 3" xfId="8855" xr:uid="{83947418-05B7-49FC-BD51-138173AFF225}"/>
    <cellStyle name="Output 3 8 5 6 4" xfId="10545" xr:uid="{E295DD0A-2798-4405-80F0-B5E2A8BC9C87}"/>
    <cellStyle name="Output 3 8 5 6 5" xfId="303" xr:uid="{9D915DB6-E8BD-4D9B-BE01-3379AF172BAD}"/>
    <cellStyle name="Output 3 8 5 6 6" xfId="25766" xr:uid="{CA6CDEB1-D715-4AD5-ADA2-9757C3613DA8}"/>
    <cellStyle name="Output 3 8 5 6 7" xfId="9070" xr:uid="{58FF3DA7-18ED-48C0-98DF-4A86182C5977}"/>
    <cellStyle name="Output 3 8 5 7" xfId="616" xr:uid="{32507D38-883B-4C0C-8EA7-5833BD9AF794}"/>
    <cellStyle name="Output 3 8 5 7 2" xfId="4824" xr:uid="{FB81355A-30D3-4929-9DB2-695E8AD7DF09}"/>
    <cellStyle name="Output 3 8 5 7 2 2" xfId="13045" xr:uid="{45B96A98-02B1-443C-B151-6E23356E26DA}"/>
    <cellStyle name="Output 3 8 5 7 2 3" xfId="20913" xr:uid="{D159AB23-3BEA-4A7E-A8C4-8BD9E5BA2125}"/>
    <cellStyle name="Output 3 8 5 7 2 4" xfId="28904" xr:uid="{8203E395-C5CD-40B9-B13D-76E834E4CE93}"/>
    <cellStyle name="Output 3 8 5 7 2 5" xfId="36736" xr:uid="{0B3CA127-F4C2-47D6-9ACD-84D7CF0B6EC7}"/>
    <cellStyle name="Output 3 8 5 7 2 6" xfId="44690" xr:uid="{D159BD62-2DB9-4C4F-B361-078868CEE580}"/>
    <cellStyle name="Output 3 8 5 7 3" xfId="8867" xr:uid="{644D2BC4-672C-4D0F-A8E4-B121DB83808D}"/>
    <cellStyle name="Output 3 8 5 7 4" xfId="10743" xr:uid="{084D63D8-E004-470B-96A4-FA04376AA149}"/>
    <cellStyle name="Output 3 8 5 7 5" xfId="8712" xr:uid="{BEB2792F-6A11-47DD-9239-8406A4D424DD}"/>
    <cellStyle name="Output 3 8 5 7 6" xfId="25961" xr:uid="{2CF3C94E-D0E9-4339-B84C-7723717692E5}"/>
    <cellStyle name="Output 3 8 5 7 7" xfId="322" xr:uid="{90159ABA-EDDD-40F0-8163-BAC38DCFACB8}"/>
    <cellStyle name="Output 3 8 5 8" xfId="530" xr:uid="{9285CFE4-5B17-4F65-8B94-C7FE808CEE48}"/>
    <cellStyle name="Output 3 8 5 8 2" xfId="4738" xr:uid="{4233170C-421C-4C28-B985-2A5E74C58D64}"/>
    <cellStyle name="Output 3 8 5 8 2 2" xfId="12959" xr:uid="{0F00BBA2-7EE1-4A03-BF3C-22B2E68DA595}"/>
    <cellStyle name="Output 3 8 5 8 2 3" xfId="20827" xr:uid="{FC79007F-1BB7-46C1-8D65-1F57FE60C6FF}"/>
    <cellStyle name="Output 3 8 5 8 2 4" xfId="28819" xr:uid="{BAF4B819-A23C-460E-A134-70E780C54B92}"/>
    <cellStyle name="Output 3 8 5 8 2 5" xfId="36651" xr:uid="{08AED61C-6116-4199-A75C-A72134B707D9}"/>
    <cellStyle name="Output 3 8 5 8 2 6" xfId="44606" xr:uid="{17F2C686-3060-4224-A7B5-DCC3D58038DC}"/>
    <cellStyle name="Output 3 8 5 8 3" xfId="8782" xr:uid="{57DC6B1E-5078-41D6-8947-1266B03DCF06}"/>
    <cellStyle name="Output 3 8 5 8 4" xfId="12127" xr:uid="{6AD31D6C-7F30-45B1-B56B-5D7D3399BFD7}"/>
    <cellStyle name="Output 3 8 5 8 5" xfId="251" xr:uid="{9CDED8D1-F990-41A0-9462-9B9096E2ABF8}"/>
    <cellStyle name="Output 3 8 5 8 6" xfId="27087" xr:uid="{BA8C7C32-8C93-493E-A07C-55F5530FADA2}"/>
    <cellStyle name="Output 3 8 5 8 7" xfId="32767" xr:uid="{D225231A-B8B9-4C68-94AC-CE18964AFEC3}"/>
    <cellStyle name="Output 3 8 5 9" xfId="2906" xr:uid="{B27352D7-310D-41E4-BE15-83C447E626BF}"/>
    <cellStyle name="Output 3 8 5 9 2" xfId="6956" xr:uid="{0D523FEF-BD16-446E-A195-E35F8CAD32C6}"/>
    <cellStyle name="Output 3 8 5 9 2 2" xfId="15171" xr:uid="{8E91967B-1C33-4573-87C5-534DF0166749}"/>
    <cellStyle name="Output 3 8 5 9 2 3" xfId="23035" xr:uid="{69352A6B-0F64-4CBB-9168-3ED6CB5ABE86}"/>
    <cellStyle name="Output 3 8 5 9 2 4" xfId="31015" xr:uid="{A0A12867-E797-47A9-A2EA-84E3D93EE1E2}"/>
    <cellStyle name="Output 3 8 5 9 2 5" xfId="38842" xr:uid="{1B22C874-07F0-4C06-AEA1-B1C20254F6DE}"/>
    <cellStyle name="Output 3 8 5 9 2 6" xfId="46795" xr:uid="{CD6464EB-5EE0-4DB8-B53C-426B8D795FC9}"/>
    <cellStyle name="Output 3 8 5 9 3" xfId="11132" xr:uid="{841EEF3A-1850-4D8D-8283-AB4FD3EF912D}"/>
    <cellStyle name="Output 3 8 5 9 4" xfId="18997" xr:uid="{91596210-F7CF-4A2A-A9F4-0124F81FC203}"/>
    <cellStyle name="Output 3 8 5 9 5" xfId="27000" xr:uid="{69D3CC5B-9CA1-4D98-8242-661CDA9B5B27}"/>
    <cellStyle name="Output 3 8 5 9 6" xfId="34827" xr:uid="{A62093EE-8E42-4557-BFEA-D87251B7B9B8}"/>
    <cellStyle name="Output 3 8 5 9 7" xfId="42788" xr:uid="{D4180074-5670-46E9-9540-E824A1F11725}"/>
    <cellStyle name="Output 3 8 6" xfId="730" xr:uid="{9B4C6BE0-DCE1-435B-A2C6-23C624C193E9}"/>
    <cellStyle name="Output 3 8 6 10" xfId="2928" xr:uid="{6135A36F-C438-4A17-BC10-24E67101344F}"/>
    <cellStyle name="Output 3 8 6 10 2" xfId="6976" xr:uid="{83D53128-2614-4D4D-90E8-D46185D5BC7E}"/>
    <cellStyle name="Output 3 8 6 10 2 2" xfId="15191" xr:uid="{64CD8B4B-A12C-4D6A-BA39-D14355DFE4E7}"/>
    <cellStyle name="Output 3 8 6 10 2 3" xfId="23055" xr:uid="{16F8344B-EB11-484A-A19C-9CB4A04914B8}"/>
    <cellStyle name="Output 3 8 6 10 2 4" xfId="31035" xr:uid="{B9D3C2B1-5DAF-4A8A-B7A4-55A007C796C7}"/>
    <cellStyle name="Output 3 8 6 10 2 5" xfId="38862" xr:uid="{0F6E893C-F987-46F1-9976-6E0DDEA9D517}"/>
    <cellStyle name="Output 3 8 6 10 2 6" xfId="46815" xr:uid="{FB2D4FD5-931D-4BD7-B194-57501BA77201}"/>
    <cellStyle name="Output 3 8 6 10 3" xfId="11154" xr:uid="{D5394C33-C5F2-4EBF-B7B8-32008ECDAD10}"/>
    <cellStyle name="Output 3 8 6 10 4" xfId="19019" xr:uid="{0396786E-D74D-43DF-ADB1-500A122C1DB2}"/>
    <cellStyle name="Output 3 8 6 10 5" xfId="27021" xr:uid="{90597676-B60D-4AC3-8438-E20902129220}"/>
    <cellStyle name="Output 3 8 6 10 6" xfId="34849" xr:uid="{5522208D-FD11-4DE5-979D-2070A8BF6F8B}"/>
    <cellStyle name="Output 3 8 6 10 7" xfId="42810" xr:uid="{7A0F678A-F6FD-426A-ADBC-34027E9DFDB2}"/>
    <cellStyle name="Output 3 8 6 11" xfId="2948" xr:uid="{5B722B93-8C62-4323-82EA-DCA89844FD9B}"/>
    <cellStyle name="Output 3 8 6 11 2" xfId="6995" xr:uid="{74C9C6A8-8C3D-40AB-AB80-7FC532F626DB}"/>
    <cellStyle name="Output 3 8 6 11 2 2" xfId="15210" xr:uid="{0CD39E73-9F37-4D80-8055-1AA11C3C0F24}"/>
    <cellStyle name="Output 3 8 6 11 2 3" xfId="23074" xr:uid="{E2D5598C-77B5-43C5-8A67-900DCB8087E1}"/>
    <cellStyle name="Output 3 8 6 11 2 4" xfId="31054" xr:uid="{72DAC5F2-3452-4C2B-82A1-EE5E5693BA3B}"/>
    <cellStyle name="Output 3 8 6 11 2 5" xfId="38881" xr:uid="{A6509F7E-384C-406F-BDFC-094F81C1E277}"/>
    <cellStyle name="Output 3 8 6 11 2 6" xfId="46834" xr:uid="{C625523D-3ABD-431F-AF3C-93486A8E7239}"/>
    <cellStyle name="Output 3 8 6 11 3" xfId="11174" xr:uid="{59DA3BC8-C9C3-4B02-8633-1A0265727893}"/>
    <cellStyle name="Output 3 8 6 11 4" xfId="19039" xr:uid="{73727B1E-CF53-4E1E-A452-899DA93898D6}"/>
    <cellStyle name="Output 3 8 6 11 5" xfId="27041" xr:uid="{ED466578-3484-4D7E-AF3F-AEDB9F2A08C6}"/>
    <cellStyle name="Output 3 8 6 11 6" xfId="34869" xr:uid="{B8CF7649-1EE9-458F-ABED-356053D1EC0B}"/>
    <cellStyle name="Output 3 8 6 11 7" xfId="42830" xr:uid="{4F7FABC6-F025-497B-A5AB-5A8351A46EF2}"/>
    <cellStyle name="Output 3 8 6 12" xfId="4135" xr:uid="{AB27AD07-FDC1-46FD-A7D1-F67B8540455F}"/>
    <cellStyle name="Output 3 8 6 12 2" xfId="8141" xr:uid="{465D652D-008F-45B8-BA3A-1C544A780719}"/>
    <cellStyle name="Output 3 8 6 12 2 2" xfId="16356" xr:uid="{7D7D3577-381B-469E-A8BB-400515EE5E24}"/>
    <cellStyle name="Output 3 8 6 12 2 3" xfId="24220" xr:uid="{1BDB53CE-3FE2-442F-9BB6-F307E94DFEB2}"/>
    <cellStyle name="Output 3 8 6 12 2 4" xfId="32200" xr:uid="{C2E84BD6-0100-469B-B11E-8A0D67787618}"/>
    <cellStyle name="Output 3 8 6 12 2 5" xfId="40027" xr:uid="{A48B2F82-4DE1-49A4-87BE-6AE10C40C35F}"/>
    <cellStyle name="Output 3 8 6 12 2 6" xfId="47980" xr:uid="{888B0C89-5C31-400C-A589-B197D9B2124C}"/>
    <cellStyle name="Output 3 8 6 12 3" xfId="12357" xr:uid="{1577FCE0-5D03-43B7-BB74-CC9425A4648B}"/>
    <cellStyle name="Output 3 8 6 12 4" xfId="20226" xr:uid="{7E2F9CD3-BD0A-4C30-9116-CB22248E7E55}"/>
    <cellStyle name="Output 3 8 6 12 5" xfId="28221" xr:uid="{66A964C2-7B34-49C3-9662-FF0854E620E0}"/>
    <cellStyle name="Output 3 8 6 12 6" xfId="36056" xr:uid="{9C1FA29F-71EA-4BE4-948E-706422D6E304}"/>
    <cellStyle name="Output 3 8 6 12 7" xfId="44017" xr:uid="{44946710-52D2-4ABD-9879-FEA6B6D0F71D}"/>
    <cellStyle name="Output 3 8 6 13" xfId="4932" xr:uid="{C59867D3-60FE-4046-940A-9F312F0432DE}"/>
    <cellStyle name="Output 3 8 6 13 2" xfId="13152" xr:uid="{0427E5C1-769C-411C-84EA-0901150F6198}"/>
    <cellStyle name="Output 3 8 6 13 3" xfId="21019" xr:uid="{B7F68066-4329-4339-89AF-4CC66E9F4D54}"/>
    <cellStyle name="Output 3 8 6 13 4" xfId="29007" xr:uid="{7309CA40-A003-43F0-BFAF-7BA1DF47DD8F}"/>
    <cellStyle name="Output 3 8 6 13 5" xfId="36838" xr:uid="{D21BF8D0-5ABB-4E04-9049-F2C2470B06BB}"/>
    <cellStyle name="Output 3 8 6 13 6" xfId="44791" xr:uid="{97EB85AE-9E06-4075-BBC2-F6D158AC2423}"/>
    <cellStyle name="Output 3 8 6 14" xfId="8979" xr:uid="{84E34C03-B589-4C24-8126-8C91BAC6A949}"/>
    <cellStyle name="Output 3 8 6 15" xfId="366" xr:uid="{B01BB816-91FE-4872-AF63-C9899EEBC04D}"/>
    <cellStyle name="Output 3 8 6 16" xfId="24881" xr:uid="{C3703CB8-8EF2-45B2-A70D-48FB927481A5}"/>
    <cellStyle name="Output 3 8 6 17" xfId="8762" xr:uid="{633700FA-AA4C-4F22-82CF-39B6E80676C5}"/>
    <cellStyle name="Output 3 8 6 18" xfId="40683" xr:uid="{5DCBB482-F737-4EB6-B61B-F34D64BB827F}"/>
    <cellStyle name="Output 3 8 6 2" xfId="1165" xr:uid="{D527F016-5603-40C8-9BBB-58F6233938EE}"/>
    <cellStyle name="Output 3 8 6 2 2" xfId="5291" xr:uid="{7A9B76E6-43A7-457E-8C45-9D47C1FCC349}"/>
    <cellStyle name="Output 3 8 6 2 2 2" xfId="13506" xr:uid="{B414A34C-6B49-41DF-893E-BFD4597A577B}"/>
    <cellStyle name="Output 3 8 6 2 2 3" xfId="21370" xr:uid="{26426B2B-899E-4EE5-AA61-675DF95BD0F3}"/>
    <cellStyle name="Output 3 8 6 2 2 4" xfId="29350" xr:uid="{31B77DD6-5CBA-486D-B802-D3408EA1AEEA}"/>
    <cellStyle name="Output 3 8 6 2 2 5" xfId="37177" xr:uid="{3853B8C0-345A-4F35-8E17-603F24A56ECC}"/>
    <cellStyle name="Output 3 8 6 2 2 6" xfId="45130" xr:uid="{A4303D89-C8A6-4481-9A0B-EFD1AF1FFE00}"/>
    <cellStyle name="Output 3 8 6 2 3" xfId="9394" xr:uid="{23799E09-5A75-48F1-BF5E-C037179B7ECE}"/>
    <cellStyle name="Output 3 8 6 2 4" xfId="17256" xr:uid="{ADF0534D-F9D7-48A1-BE8B-E16D2CD8FB4C}"/>
    <cellStyle name="Output 3 8 6 2 5" xfId="25271" xr:uid="{6DB4ED86-B66F-4E75-AB2F-D6BC51D6F057}"/>
    <cellStyle name="Output 3 8 6 2 6" xfId="33086" xr:uid="{75BAEB97-9C2D-43BB-84C8-FC2FD436F5B9}"/>
    <cellStyle name="Output 3 8 6 2 7" xfId="41047" xr:uid="{39F66EE9-AD10-4C8C-B3B9-E670C5A25712}"/>
    <cellStyle name="Output 3 8 6 3" xfId="531" xr:uid="{73D703DD-15EE-4684-AEB1-82271970C82A}"/>
    <cellStyle name="Output 3 8 6 3 2" xfId="4739" xr:uid="{56C4C725-2BCB-478D-B59D-CEA114358C3D}"/>
    <cellStyle name="Output 3 8 6 3 2 2" xfId="12960" xr:uid="{82836684-D0E7-4675-9976-C2AE0C5B6593}"/>
    <cellStyle name="Output 3 8 6 3 2 3" xfId="20828" xr:uid="{C0AC19A7-8275-4694-94DB-A98F1400E7C8}"/>
    <cellStyle name="Output 3 8 6 3 2 4" xfId="28820" xr:uid="{3C915E3C-7EAF-4BC9-BC5F-5F78490FD7F7}"/>
    <cellStyle name="Output 3 8 6 3 2 5" xfId="36652" xr:uid="{D48DC582-3588-4F82-9AF5-8828DD601A9D}"/>
    <cellStyle name="Output 3 8 6 3 2 6" xfId="44607" xr:uid="{E40A3F04-B25A-4FFE-AE1E-F4608E19CAD3}"/>
    <cellStyle name="Output 3 8 6 3 3" xfId="8783" xr:uid="{CD489F96-C47B-49ED-AA11-19E0B38451ED}"/>
    <cellStyle name="Output 3 8 6 3 4" xfId="11221" xr:uid="{EDFB8612-C29C-42D8-A6E6-594A956DC1A4}"/>
    <cellStyle name="Output 3 8 6 3 5" xfId="8710" xr:uid="{A0C7E1EB-31D5-4A5E-A1A1-CC23560B64C3}"/>
    <cellStyle name="Output 3 8 6 3 6" xfId="26449" xr:uid="{C23A455F-F421-485C-800E-1148BEFA8E84}"/>
    <cellStyle name="Output 3 8 6 3 7" xfId="29059" xr:uid="{BC2604CE-3097-4CD9-8A4F-5D6600D39D31}"/>
    <cellStyle name="Output 3 8 6 4" xfId="541" xr:uid="{90EFA8DB-B76E-4578-8644-9F52242325D5}"/>
    <cellStyle name="Output 3 8 6 4 2" xfId="4749" xr:uid="{7B03908C-5C9E-4B63-ABDD-524895A165B3}"/>
    <cellStyle name="Output 3 8 6 4 2 2" xfId="12970" xr:uid="{8F95AFA3-F19E-4617-BEBC-05B1B954431C}"/>
    <cellStyle name="Output 3 8 6 4 2 3" xfId="20838" xr:uid="{EBCD9F94-5042-465E-B8F1-2D93EF246447}"/>
    <cellStyle name="Output 3 8 6 4 2 4" xfId="28830" xr:uid="{E4D777F4-5802-46FB-B351-236DF17FD4EB}"/>
    <cellStyle name="Output 3 8 6 4 2 5" xfId="36662" xr:uid="{2B136534-9D4A-4E10-A792-CBCADDF9CD56}"/>
    <cellStyle name="Output 3 8 6 4 2 6" xfId="44617" xr:uid="{E3C034AF-6375-419B-BEE6-3560ABD3D5A3}"/>
    <cellStyle name="Output 3 8 6 4 3" xfId="8793" xr:uid="{2B835C01-BAFB-423B-A30A-1AF41D15D3FD}"/>
    <cellStyle name="Output 3 8 6 4 4" xfId="9441" xr:uid="{D4D1A54B-89C2-4516-8C3C-0586681CC510}"/>
    <cellStyle name="Output 3 8 6 4 5" xfId="9033" xr:uid="{0A129735-DF66-4019-8791-3B0C1A25BFB8}"/>
    <cellStyle name="Output 3 8 6 4 6" xfId="24921" xr:uid="{CC141254-2D64-4F79-B24D-4A64E559886E}"/>
    <cellStyle name="Output 3 8 6 4 7" xfId="293" xr:uid="{3BC8E211-8168-44B5-BED6-52B41C3A0DBC}"/>
    <cellStyle name="Output 3 8 6 5" xfId="1932" xr:uid="{80094100-D7B3-4C21-B170-1B9A9933DDFE}"/>
    <cellStyle name="Output 3 8 6 5 2" xfId="6006" xr:uid="{D70AB9ED-B5E0-4B48-8A82-A00A3D5E99E8}"/>
    <cellStyle name="Output 3 8 6 5 2 2" xfId="14221" xr:uid="{C16E8538-C6CF-49AE-8EA7-A8143346F0D8}"/>
    <cellStyle name="Output 3 8 6 5 2 3" xfId="22085" xr:uid="{47063D12-2B04-4EC3-87B9-814CAA36F4EE}"/>
    <cellStyle name="Output 3 8 6 5 2 4" xfId="30065" xr:uid="{42F72E40-E077-454A-835A-E78540E2BEA7}"/>
    <cellStyle name="Output 3 8 6 5 2 5" xfId="37892" xr:uid="{C2A6D45F-57B2-4372-9A7D-C0EC81D42925}"/>
    <cellStyle name="Output 3 8 6 5 2 6" xfId="45845" xr:uid="{43398452-D70A-4F53-BE3C-D4456D6275C9}"/>
    <cellStyle name="Output 3 8 6 5 3" xfId="10158" xr:uid="{F81B782F-11B6-498C-B426-70D7AE6B2205}"/>
    <cellStyle name="Output 3 8 6 5 4" xfId="18023" xr:uid="{6D775C78-2459-4857-BD5B-F70C08917369}"/>
    <cellStyle name="Output 3 8 6 5 5" xfId="26030" xr:uid="{BE550804-94F0-40E8-B3C3-E6C4C64D711A}"/>
    <cellStyle name="Output 3 8 6 5 6" xfId="33853" xr:uid="{2DCBCAD1-4569-4C50-8DD3-CDCDBCF23EEA}"/>
    <cellStyle name="Output 3 8 6 5 7" xfId="41814" xr:uid="{486EFFCF-3062-47A6-B387-AF440635EAC0}"/>
    <cellStyle name="Output 3 8 6 6" xfId="576" xr:uid="{111A3BCE-B52C-4C79-9588-E7C06C94A2A8}"/>
    <cellStyle name="Output 3 8 6 6 2" xfId="4784" xr:uid="{999FE637-5377-4349-A51A-AE9FF4D66F42}"/>
    <cellStyle name="Output 3 8 6 6 2 2" xfId="13005" xr:uid="{5DE93AA6-94C9-4443-BA97-61482FD620EE}"/>
    <cellStyle name="Output 3 8 6 6 2 3" xfId="20873" xr:uid="{0172CA46-186D-4235-8597-C0EF2A867362}"/>
    <cellStyle name="Output 3 8 6 6 2 4" xfId="28865" xr:uid="{BF81B845-D233-4FFC-B727-B4534EF5BADE}"/>
    <cellStyle name="Output 3 8 6 6 2 5" xfId="36697" xr:uid="{4325505D-CCE4-48FC-8AED-33DF625E8EE2}"/>
    <cellStyle name="Output 3 8 6 6 2 6" xfId="44652" xr:uid="{054C0766-7B68-4B4D-8078-1B783AB84741}"/>
    <cellStyle name="Output 3 8 6 6 3" xfId="8828" xr:uid="{4457DCE9-639A-4543-8B35-D5CF4D8FA518}"/>
    <cellStyle name="Output 3 8 6 6 4" xfId="9867" xr:uid="{ED4E8918-2C84-4DBD-B53F-26FB3517A527}"/>
    <cellStyle name="Output 3 8 6 6 5" xfId="12937" xr:uid="{C98FD893-09A0-4E93-9889-5A5042CE19CF}"/>
    <cellStyle name="Output 3 8 6 6 6" xfId="25400" xr:uid="{DF60150D-EF73-45A2-8F44-BA2CFFBA9C21}"/>
    <cellStyle name="Output 3 8 6 6 7" xfId="324" xr:uid="{92C2E593-7040-4700-BEBE-6088C35ACC6B}"/>
    <cellStyle name="Output 3 8 6 7" xfId="2586" xr:uid="{185BE8E5-6968-4CC5-9610-B34D198BB97A}"/>
    <cellStyle name="Output 3 8 6 7 2" xfId="6637" xr:uid="{C852B93C-1B5A-41CC-8227-2D3277F3B19B}"/>
    <cellStyle name="Output 3 8 6 7 2 2" xfId="14852" xr:uid="{1412063A-D10A-41ED-8281-8AF6EEF01145}"/>
    <cellStyle name="Output 3 8 6 7 2 3" xfId="22716" xr:uid="{D0C9810B-B1C6-48F8-B183-56873E7CD969}"/>
    <cellStyle name="Output 3 8 6 7 2 4" xfId="30696" xr:uid="{0DB4558B-7707-49B8-9771-AAE5EF4BDE92}"/>
    <cellStyle name="Output 3 8 6 7 2 5" xfId="38523" xr:uid="{C07CD0BA-31A8-4EB3-A1E8-7438273778B5}"/>
    <cellStyle name="Output 3 8 6 7 2 6" xfId="46476" xr:uid="{2E4AE694-DC25-41CD-939C-281EBFEFD6D7}"/>
    <cellStyle name="Output 3 8 6 7 3" xfId="10812" xr:uid="{1A8C8507-CEB0-45B7-B9E4-BFD7CDD68823}"/>
    <cellStyle name="Output 3 8 6 7 4" xfId="18677" xr:uid="{E533666A-5D90-4BDA-98A7-EB2B3C8A0C8C}"/>
    <cellStyle name="Output 3 8 6 7 5" xfId="26680" xr:uid="{0EE228E5-CCA3-4EA9-AE6A-BDAD0319BFA5}"/>
    <cellStyle name="Output 3 8 6 7 6" xfId="34507" xr:uid="{ABDE0997-41E1-48DB-9213-AAAAAF990218}"/>
    <cellStyle name="Output 3 8 6 7 7" xfId="42468" xr:uid="{44BB23D1-0069-438F-82FA-4A0C0276642A}"/>
    <cellStyle name="Output 3 8 6 8" xfId="1626" xr:uid="{D03DDDB1-AB9A-4F7A-A2D7-EE497610FB23}"/>
    <cellStyle name="Output 3 8 6 8 2" xfId="5721" xr:uid="{9759B56F-5D9F-4ADA-ACD0-3BBFFFCC8A24}"/>
    <cellStyle name="Output 3 8 6 8 2 2" xfId="13936" xr:uid="{352A4778-6100-49A3-A9E7-D5A22B8CB6EB}"/>
    <cellStyle name="Output 3 8 6 8 2 3" xfId="21800" xr:uid="{CF974EBA-C765-4BBF-A5E4-991CC42C76E9}"/>
    <cellStyle name="Output 3 8 6 8 2 4" xfId="29780" xr:uid="{F12A2C82-1E59-4BC9-A2DB-2A0216BCC5BB}"/>
    <cellStyle name="Output 3 8 6 8 2 5" xfId="37607" xr:uid="{711415D6-1686-4C41-AD10-9E09D17325C7}"/>
    <cellStyle name="Output 3 8 6 8 2 6" xfId="45560" xr:uid="{64BC127A-412D-4C7E-9411-6C0A3E8E0603}"/>
    <cellStyle name="Output 3 8 6 8 3" xfId="9853" xr:uid="{6E477B24-0FDB-4886-8D7E-0BE541FF6F6A}"/>
    <cellStyle name="Output 3 8 6 8 4" xfId="17717" xr:uid="{BCB993CE-0733-4E96-97F5-B7EF13B86520}"/>
    <cellStyle name="Output 3 8 6 8 5" xfId="25727" xr:uid="{13FFDDAC-B2D9-4479-A1B6-91BEB51FF39C}"/>
    <cellStyle name="Output 3 8 6 8 6" xfId="33547" xr:uid="{BAA834EE-CDFC-4535-8EDD-978CDD075FF9}"/>
    <cellStyle name="Output 3 8 6 8 7" xfId="41508" xr:uid="{4600983A-D948-4835-93E4-787E968A3250}"/>
    <cellStyle name="Output 3 8 6 9" xfId="1154" xr:uid="{027E7F56-0427-434B-A648-E2BCA350286F}"/>
    <cellStyle name="Output 3 8 6 9 2" xfId="5281" xr:uid="{BFFE5A0B-875F-4200-9F08-422EA7FE5C66}"/>
    <cellStyle name="Output 3 8 6 9 2 2" xfId="13496" xr:uid="{A5B5457D-73FB-4A5B-A88C-DAE69C35898D}"/>
    <cellStyle name="Output 3 8 6 9 2 3" xfId="21360" xr:uid="{422542FB-6EC1-426F-B92D-0E6C60D761DD}"/>
    <cellStyle name="Output 3 8 6 9 2 4" xfId="29340" xr:uid="{2C37851D-33DB-4526-934B-64A7178E45BC}"/>
    <cellStyle name="Output 3 8 6 9 2 5" xfId="37167" xr:uid="{75AA1750-B7A5-44AF-A22E-CE6FD388BC46}"/>
    <cellStyle name="Output 3 8 6 9 2 6" xfId="45120" xr:uid="{DE27E09F-EF18-4116-AAB4-953F8C2569DE}"/>
    <cellStyle name="Output 3 8 6 9 3" xfId="9383" xr:uid="{66F26B9B-D94A-438B-8DCA-76E128C9BFBC}"/>
    <cellStyle name="Output 3 8 6 9 4" xfId="17245" xr:uid="{BA0687AE-AECA-48A1-87BF-28E977105E95}"/>
    <cellStyle name="Output 3 8 6 9 5" xfId="25260" xr:uid="{70C914E0-F097-4BAC-B5BE-A777C0E23897}"/>
    <cellStyle name="Output 3 8 6 9 6" xfId="33075" xr:uid="{21BA6FE9-E899-4CB2-B3F8-E5A72C56E404}"/>
    <cellStyle name="Output 3 8 6 9 7" xfId="41036" xr:uid="{B6230349-D254-4CBC-B821-DABDDB2CC48B}"/>
    <cellStyle name="Output 3 8 7" xfId="1273" xr:uid="{D3C0D167-73B6-495D-BCB0-E4F2F8CF123B}"/>
    <cellStyle name="Output 3 8 7 2" xfId="5393" xr:uid="{BC70F65E-6A56-4D4D-9FE1-85E9D5BB6368}"/>
    <cellStyle name="Output 3 8 7 2 2" xfId="13608" xr:uid="{978EE004-00E8-4449-A48D-D4FA71903B28}"/>
    <cellStyle name="Output 3 8 7 2 3" xfId="21472" xr:uid="{B997B0C1-BC48-4548-8877-7345B4B022BB}"/>
    <cellStyle name="Output 3 8 7 2 4" xfId="29452" xr:uid="{1EFB0DB2-1968-4837-BB5E-A2ABE6829E0E}"/>
    <cellStyle name="Output 3 8 7 2 5" xfId="37279" xr:uid="{5B60C674-04DB-4742-B2A7-C042788D13AF}"/>
    <cellStyle name="Output 3 8 7 2 6" xfId="45232" xr:uid="{D0AC3949-9E31-49A1-956F-874004D8F03A}"/>
    <cellStyle name="Output 3 8 7 3" xfId="9502" xr:uid="{B746953E-AE09-4E03-8BD1-9AA97D3F76F6}"/>
    <cellStyle name="Output 3 8 7 4" xfId="17364" xr:uid="{7B772CE3-31DC-4B98-997F-2F1CB6C06F8A}"/>
    <cellStyle name="Output 3 8 7 5" xfId="25378" xr:uid="{4B96BC58-16F2-409C-B1FB-605743A3D727}"/>
    <cellStyle name="Output 3 8 7 6" xfId="33194" xr:uid="{E104D7E2-D66B-4332-9C8D-13EFF340CB86}"/>
    <cellStyle name="Output 3 8 7 7" xfId="41155" xr:uid="{60E6CE06-85DA-4C97-9A7D-8735E8DC7A4C}"/>
    <cellStyle name="Output 3 8 8" xfId="1617" xr:uid="{65C52BDF-ADED-4106-9C56-ABEFB4993973}"/>
    <cellStyle name="Output 3 8 8 2" xfId="5713" xr:uid="{8CD1B7D0-F491-45D1-9486-70F95207CD4D}"/>
    <cellStyle name="Output 3 8 8 2 2" xfId="13928" xr:uid="{0767E01D-BEE7-4FCC-BFEA-8135723FB649}"/>
    <cellStyle name="Output 3 8 8 2 3" xfId="21792" xr:uid="{CE1820A2-261C-4638-B294-349B0F18E9B0}"/>
    <cellStyle name="Output 3 8 8 2 4" xfId="29772" xr:uid="{DF7FAB90-2BA0-43FB-9A22-010B430F2092}"/>
    <cellStyle name="Output 3 8 8 2 5" xfId="37599" xr:uid="{5328CA75-BD47-4274-94FF-43816F57C762}"/>
    <cellStyle name="Output 3 8 8 2 6" xfId="45552" xr:uid="{22C3B5EC-2E1E-4D3D-B56F-30DEDB141110}"/>
    <cellStyle name="Output 3 8 8 3" xfId="9845" xr:uid="{FB03773D-E212-47E3-9AD1-8906C10D8416}"/>
    <cellStyle name="Output 3 8 8 4" xfId="17708" xr:uid="{DCAD844A-AC24-443E-855D-8EBF5C52CC04}"/>
    <cellStyle name="Output 3 8 8 5" xfId="25719" xr:uid="{27EB053C-F05E-4E72-8252-210A03E24354}"/>
    <cellStyle name="Output 3 8 8 6" xfId="33538" xr:uid="{B3FFF6E8-8FB2-4962-BAB8-19F8D79D9DDF}"/>
    <cellStyle name="Output 3 8 8 7" xfId="41499" xr:uid="{9DE30D2A-93CD-4F8C-8FF9-C2970A9110CA}"/>
    <cellStyle name="Output 3 8 9" xfId="1958" xr:uid="{BC121D29-6449-4ADB-ABC4-C9AD46A0C216}"/>
    <cellStyle name="Output 3 8 9 2" xfId="6032" xr:uid="{CE8981AC-2B01-441B-9CC0-A7E9447EBC9B}"/>
    <cellStyle name="Output 3 8 9 2 2" xfId="14247" xr:uid="{735D43A7-8AFF-4F44-AFC7-8535682D1436}"/>
    <cellStyle name="Output 3 8 9 2 3" xfId="22111" xr:uid="{A473D7EF-8444-4D91-9A85-CB9909015BF2}"/>
    <cellStyle name="Output 3 8 9 2 4" xfId="30091" xr:uid="{94367419-CDEA-4C1F-9A79-5B369667EA92}"/>
    <cellStyle name="Output 3 8 9 2 5" xfId="37918" xr:uid="{CED8B20D-4A85-43BE-87F8-9D31EBA0EE3D}"/>
    <cellStyle name="Output 3 8 9 2 6" xfId="45871" xr:uid="{A92967FA-A0A0-4A49-B7D6-AD499924245B}"/>
    <cellStyle name="Output 3 8 9 3" xfId="10184" xr:uid="{F310FFC3-D771-46C4-A185-16B91CD6C1B3}"/>
    <cellStyle name="Output 3 8 9 4" xfId="18049" xr:uid="{B6B15650-F71C-4793-A5F7-B07FDC65CB77}"/>
    <cellStyle name="Output 3 8 9 5" xfId="26056" xr:uid="{15CC1DEB-33E3-4944-99F3-EDF521D19190}"/>
    <cellStyle name="Output 3 8 9 6" xfId="33879" xr:uid="{0970FAB6-727E-4E28-81A7-0EEF0D1EFCCD}"/>
    <cellStyle name="Output 3 8 9 7" xfId="41840" xr:uid="{4872D6B7-7F23-48CA-897C-685095EBB223}"/>
    <cellStyle name="Output 3 9" xfId="908" xr:uid="{A6A8C08F-042C-455C-8E53-185ED1D581BD}"/>
    <cellStyle name="Output 3 9 10" xfId="2335" xr:uid="{161C710E-4134-482E-999F-4DBB13B2732E}"/>
    <cellStyle name="Output 3 9 10 2" xfId="6402" xr:uid="{B12E9C0D-7E5D-4B1A-80FF-322EA4ABAC53}"/>
    <cellStyle name="Output 3 9 10 2 2" xfId="14617" xr:uid="{C7522346-58B3-490F-83AB-C030841AC852}"/>
    <cellStyle name="Output 3 9 10 2 3" xfId="22481" xr:uid="{06C8FEF2-BE86-4578-8645-38F88EAD3349}"/>
    <cellStyle name="Output 3 9 10 2 4" xfId="30461" xr:uid="{74A22C41-0410-4798-ABBC-F7B6BFC9D15D}"/>
    <cellStyle name="Output 3 9 10 2 5" xfId="38288" xr:uid="{EA75D9A6-3FA7-48D2-9AAB-A931FBD3812C}"/>
    <cellStyle name="Output 3 9 10 2 6" xfId="46241" xr:uid="{BF5F7595-6A29-4A62-843B-B48A916281AC}"/>
    <cellStyle name="Output 3 9 10 3" xfId="10561" xr:uid="{491D4876-5020-4861-9066-464FEA6608E0}"/>
    <cellStyle name="Output 3 9 10 4" xfId="18426" xr:uid="{78B18A8A-CC0C-48B8-B0C5-60EDEA6869CB}"/>
    <cellStyle name="Output 3 9 10 5" xfId="26432" xr:uid="{170C29ED-547D-4C9C-A2BA-9AC2CBD0B12A}"/>
    <cellStyle name="Output 3 9 10 6" xfId="34256" xr:uid="{685914C8-F029-416E-A1D6-8BF9D5636716}"/>
    <cellStyle name="Output 3 9 10 7" xfId="42217" xr:uid="{2F497FA9-F515-463D-BF5E-1FCD6B5B7BE4}"/>
    <cellStyle name="Output 3 9 11" xfId="2666" xr:uid="{BC6B5549-865C-4EFB-B064-BF01A35049E7}"/>
    <cellStyle name="Output 3 9 11 2" xfId="6716" xr:uid="{A573E86D-343F-4A9F-9C84-D7B8A99B11C6}"/>
    <cellStyle name="Output 3 9 11 2 2" xfId="14931" xr:uid="{A52AA5A7-CD4B-49B4-AFD8-78926D10E9DB}"/>
    <cellStyle name="Output 3 9 11 2 3" xfId="22795" xr:uid="{DDC773B5-9083-499E-9444-3EFEA2C4043F}"/>
    <cellStyle name="Output 3 9 11 2 4" xfId="30775" xr:uid="{3EBF39FB-10E6-423F-BABD-0F1F3C928268}"/>
    <cellStyle name="Output 3 9 11 2 5" xfId="38602" xr:uid="{E865FB8E-BBCA-421D-8E65-B3745A82BD7B}"/>
    <cellStyle name="Output 3 9 11 2 6" xfId="46555" xr:uid="{04C63F1B-36B2-43F3-88CC-C97D3E4627FE}"/>
    <cellStyle name="Output 3 9 11 3" xfId="10892" xr:uid="{61648B9C-1832-4399-B4FA-7010E83611E7}"/>
    <cellStyle name="Output 3 9 11 4" xfId="18757" xr:uid="{C057141E-9DBB-47EC-9D61-F48DB51BA038}"/>
    <cellStyle name="Output 3 9 11 5" xfId="26760" xr:uid="{618DE2D7-0729-4E76-981F-3AEE6AB90FFA}"/>
    <cellStyle name="Output 3 9 11 6" xfId="34587" xr:uid="{DCA26551-086D-4D0A-BFBC-D9211065DD6E}"/>
    <cellStyle name="Output 3 9 11 7" xfId="42548" xr:uid="{5562DCDF-86E1-4309-8085-D84DC0A2C9BE}"/>
    <cellStyle name="Output 3 9 12" xfId="2977" xr:uid="{F172B031-6EA7-40E9-BFC2-E3FA56731150}"/>
    <cellStyle name="Output 3 9 12 2" xfId="7021" xr:uid="{ED12D238-CFB2-4D56-8EF5-9D38BBACA890}"/>
    <cellStyle name="Output 3 9 12 2 2" xfId="15236" xr:uid="{DE56B0C2-CB1A-4DDA-B3DE-68BA549F2939}"/>
    <cellStyle name="Output 3 9 12 2 3" xfId="23100" xr:uid="{76DAFBF8-1220-42D1-8E9E-A47D598F3104}"/>
    <cellStyle name="Output 3 9 12 2 4" xfId="31080" xr:uid="{981A5A26-48B8-4123-9EBE-D841A85C8599}"/>
    <cellStyle name="Output 3 9 12 2 5" xfId="38907" xr:uid="{2DBB3FA6-4B6D-4CDE-89CE-7E47B7BD974B}"/>
    <cellStyle name="Output 3 9 12 2 6" xfId="46860" xr:uid="{698BC97A-3611-4E3B-AB2F-8F3ABF84E989}"/>
    <cellStyle name="Output 3 9 12 3" xfId="11203" xr:uid="{A02D1689-8ED8-4816-B095-F8E08FFA32D7}"/>
    <cellStyle name="Output 3 9 12 4" xfId="19068" xr:uid="{359C4625-3860-447C-9068-A91587287DDC}"/>
    <cellStyle name="Output 3 9 12 5" xfId="27070" xr:uid="{8CBEC54E-8E58-446E-A290-A4D0F7AD69F8}"/>
    <cellStyle name="Output 3 9 12 6" xfId="34898" xr:uid="{8D52F485-1FC1-49D5-B960-8D079EE1D279}"/>
    <cellStyle name="Output 3 9 12 7" xfId="42859" xr:uid="{4984AF79-513E-43D7-8A99-5CA585899196}"/>
    <cellStyle name="Output 3 9 13" xfId="3299" xr:uid="{533654FC-07A6-418E-B22B-C3AD706D60DB}"/>
    <cellStyle name="Output 3 9 13 2" xfId="7327" xr:uid="{C6676BA0-CAC2-4841-B0E9-89EEC22ED6A2}"/>
    <cellStyle name="Output 3 9 13 2 2" xfId="15542" xr:uid="{4AC1AA7B-B448-46A3-A25A-A80D4817AF23}"/>
    <cellStyle name="Output 3 9 13 2 3" xfId="23406" xr:uid="{9EA8E6E1-91A7-4302-9B7D-F048B9172F5E}"/>
    <cellStyle name="Output 3 9 13 2 4" xfId="31386" xr:uid="{F48B9F11-47EB-435B-9273-3DF949844429}"/>
    <cellStyle name="Output 3 9 13 2 5" xfId="39213" xr:uid="{23B462EB-05E0-4BCF-9E97-9C3B1F316E74}"/>
    <cellStyle name="Output 3 9 13 2 6" xfId="47166" xr:uid="{F1F6039A-DB6D-44EF-8914-DBCD8FA7CE78}"/>
    <cellStyle name="Output 3 9 13 3" xfId="11523" xr:uid="{EBD071AA-F11D-4AB9-A855-794109B5A502}"/>
    <cellStyle name="Output 3 9 13 4" xfId="19390" xr:uid="{1F2BFA7A-62EC-4839-A8EA-C884842DE192}"/>
    <cellStyle name="Output 3 9 13 5" xfId="27390" xr:uid="{90BB9578-5C9E-4BAB-B6B4-2E03ED0BA835}"/>
    <cellStyle name="Output 3 9 13 6" xfId="35220" xr:uid="{FDA35F9D-2DB8-4251-AFDB-F656A06B8243}"/>
    <cellStyle name="Output 3 9 13 7" xfId="43181" xr:uid="{20B90EE8-A2F8-4F29-8927-54FC7FDDFBDD}"/>
    <cellStyle name="Output 3 9 14" xfId="3592" xr:uid="{7C89D3B5-65E8-45C9-B5B0-87245770CDAB}"/>
    <cellStyle name="Output 3 9 14 2" xfId="7620" xr:uid="{231DAFFC-38EE-4F49-A97C-97A1E3341AE9}"/>
    <cellStyle name="Output 3 9 14 2 2" xfId="15835" xr:uid="{38C61571-6978-4257-87D6-83C5CFC92C05}"/>
    <cellStyle name="Output 3 9 14 2 3" xfId="23699" xr:uid="{FF57645B-C7BF-4BA9-A104-BC0E3C26E946}"/>
    <cellStyle name="Output 3 9 14 2 4" xfId="31679" xr:uid="{02951A1D-28C8-4C52-86DA-6C291AD51C4E}"/>
    <cellStyle name="Output 3 9 14 2 5" xfId="39506" xr:uid="{283E549B-47C5-4252-8357-8C5FFFE8F391}"/>
    <cellStyle name="Output 3 9 14 2 6" xfId="47459" xr:uid="{44FE526C-BE9E-4C1F-98B3-8939CABB6D0C}"/>
    <cellStyle name="Output 3 9 14 3" xfId="11816" xr:uid="{A481CB55-BBF8-4433-AD7F-0F895D577C86}"/>
    <cellStyle name="Output 3 9 14 4" xfId="19683" xr:uid="{B2A018F2-C398-4F8C-98E6-94DE416EE423}"/>
    <cellStyle name="Output 3 9 14 5" xfId="27683" xr:uid="{B8FB50C9-7847-4930-96DD-241308871619}"/>
    <cellStyle name="Output 3 9 14 6" xfId="35513" xr:uid="{7AFBECD6-DC56-49B2-B65F-9F6C6F561FAB}"/>
    <cellStyle name="Output 3 9 14 7" xfId="43474" xr:uid="{95E0B394-1097-49D0-9363-27D89179AE50}"/>
    <cellStyle name="Output 3 9 15" xfId="3886" xr:uid="{AE913324-8A09-4051-8756-87ECE798DF2D}"/>
    <cellStyle name="Output 3 9 15 2" xfId="7908" xr:uid="{E49AE3CE-453F-4140-A9E0-05F1EDDD9A0C}"/>
    <cellStyle name="Output 3 9 15 2 2" xfId="16123" xr:uid="{CB9C0820-E5C2-45F0-A4A6-4BA76EA8E7C6}"/>
    <cellStyle name="Output 3 9 15 2 3" xfId="23987" xr:uid="{8C34FBDC-2C38-4112-8E42-8B0DA56EC975}"/>
    <cellStyle name="Output 3 9 15 2 4" xfId="31967" xr:uid="{AEDBA5BA-7A4E-4CB1-AB69-0B52E8BD8151}"/>
    <cellStyle name="Output 3 9 15 2 5" xfId="39794" xr:uid="{58976858-AAC1-4BF6-90D3-64C0940BB535}"/>
    <cellStyle name="Output 3 9 15 2 6" xfId="47747" xr:uid="{A1BA9AD2-7A81-48E6-8240-88FA5E78C14E}"/>
    <cellStyle name="Output 3 9 15 3" xfId="12110" xr:uid="{8F6C7119-824C-49AD-B694-17550BEA0474}"/>
    <cellStyle name="Output 3 9 15 4" xfId="19977" xr:uid="{E52F110E-7723-4753-89B0-F371B2D86A49}"/>
    <cellStyle name="Output 3 9 15 5" xfId="27976" xr:uid="{ED557761-BCCA-415C-80CF-233840D98EAF}"/>
    <cellStyle name="Output 3 9 15 6" xfId="35807" xr:uid="{3927AABF-E6C7-4562-ACB8-6E1B0DE408C0}"/>
    <cellStyle name="Output 3 9 15 7" xfId="43768" xr:uid="{BB7F3CC9-C24D-418E-8275-5FBAB0F91F42}"/>
    <cellStyle name="Output 3 9 16" xfId="4188" xr:uid="{5E479EC1-E0D7-4525-A3F2-8F45041400F1}"/>
    <cellStyle name="Output 3 9 16 2" xfId="8194" xr:uid="{7BA0E4CF-5DF4-4589-9A51-B8631DED4855}"/>
    <cellStyle name="Output 3 9 16 2 2" xfId="16409" xr:uid="{193923B4-A18A-4158-8ACA-DFFA721DBE04}"/>
    <cellStyle name="Output 3 9 16 2 3" xfId="24273" xr:uid="{D803BC6A-836C-47A9-8ED9-94FB3FFE8E84}"/>
    <cellStyle name="Output 3 9 16 2 4" xfId="32253" xr:uid="{32A1CE20-7AFF-4E3C-961F-A63C16289D96}"/>
    <cellStyle name="Output 3 9 16 2 5" xfId="40080" xr:uid="{357893DC-FF5A-4623-BA6B-EC1B0EC8993C}"/>
    <cellStyle name="Output 3 9 16 2 6" xfId="48033" xr:uid="{7A33B46B-D995-41E7-8B87-03A2775DEE4B}"/>
    <cellStyle name="Output 3 9 16 3" xfId="12410" xr:uid="{2B21D4BF-9635-4605-A40B-BFA97A50844F}"/>
    <cellStyle name="Output 3 9 16 4" xfId="20279" xr:uid="{80FAE45A-0EA0-447E-B853-381D57153AB1}"/>
    <cellStyle name="Output 3 9 16 5" xfId="28274" xr:uid="{35CD5F2B-B90E-42A9-AA97-7BD3235799CA}"/>
    <cellStyle name="Output 3 9 16 6" xfId="36109" xr:uid="{1FFA9BDB-9A39-452A-ACB1-2FADF6525BEB}"/>
    <cellStyle name="Output 3 9 16 7" xfId="44070" xr:uid="{BD0FA1A0-4582-46BE-B18F-D3151FB12EEB}"/>
    <cellStyle name="Output 3 9 17" xfId="4472" xr:uid="{1E8D769A-5B96-4F90-9725-B08F289E25BF}"/>
    <cellStyle name="Output 3 9 17 2" xfId="8473" xr:uid="{A483F4AC-FD30-4E99-A056-8E51E2DD2189}"/>
    <cellStyle name="Output 3 9 17 2 2" xfId="16688" xr:uid="{056014AA-3C93-4E33-A595-E4E905C7FF58}"/>
    <cellStyle name="Output 3 9 17 2 3" xfId="24552" xr:uid="{300638F7-7F2B-439C-ADBE-0A79F9746386}"/>
    <cellStyle name="Output 3 9 17 2 4" xfId="32532" xr:uid="{AD814F17-03DD-4748-B8BC-9A43421E418A}"/>
    <cellStyle name="Output 3 9 17 2 5" xfId="40359" xr:uid="{21F36613-0E56-4E76-886E-E0183CF7C948}"/>
    <cellStyle name="Output 3 9 17 2 6" xfId="48312" xr:uid="{678A974A-244F-44C0-9769-47A0C4814974}"/>
    <cellStyle name="Output 3 9 17 3" xfId="12694" xr:uid="{BD27C396-4A3E-4767-BA90-10206C02DA37}"/>
    <cellStyle name="Output 3 9 17 4" xfId="20563" xr:uid="{5F942A28-498E-4A44-B33B-6719899171EE}"/>
    <cellStyle name="Output 3 9 17 5" xfId="28557" xr:uid="{1B99F26D-139D-4C2C-90E8-CE1609DC2051}"/>
    <cellStyle name="Output 3 9 17 6" xfId="36393" xr:uid="{07FB9535-20E7-4C91-8B77-6BAA2F4144A1}"/>
    <cellStyle name="Output 3 9 17 7" xfId="44354" xr:uid="{B69E2D8E-8253-407B-BF0B-FBFEDC56C552}"/>
    <cellStyle name="Output 3 9 18" xfId="5050" xr:uid="{71AE74DA-F846-49CB-A63F-C6DF4179C6E3}"/>
    <cellStyle name="Output 3 9 18 2" xfId="13265" xr:uid="{572EB1A8-7171-4D7D-A8B3-D9C981DBB158}"/>
    <cellStyle name="Output 3 9 18 3" xfId="21129" xr:uid="{613219E5-EE17-4AF4-AB68-BBB323516468}"/>
    <cellStyle name="Output 3 9 18 4" xfId="29109" xr:uid="{784738CD-E010-4F25-9459-8A98D72D14C7}"/>
    <cellStyle name="Output 3 9 18 5" xfId="36936" xr:uid="{0C596AB2-698A-4639-B3C1-4096462EBA7A}"/>
    <cellStyle name="Output 3 9 18 6" xfId="44889" xr:uid="{FCC73278-9851-4183-9167-E1D33084FA0D}"/>
    <cellStyle name="Output 3 9 19" xfId="9137" xr:uid="{37FA0A0D-8709-4286-A9B9-0C1C0C84DA8A}"/>
    <cellStyle name="Output 3 9 2" xfId="980" xr:uid="{467B146E-7D76-4234-83A0-CF0800EF2468}"/>
    <cellStyle name="Output 3 9 2 10" xfId="3958" xr:uid="{C77D7EC3-FDFF-4C05-8509-9B32742C0413}"/>
    <cellStyle name="Output 3 9 2 10 2" xfId="7977" xr:uid="{EADB31F3-F9FF-4F1A-B96D-1C7CB4DC7D07}"/>
    <cellStyle name="Output 3 9 2 10 2 2" xfId="16192" xr:uid="{2F062376-C4D2-48AA-9371-CAEF8324D183}"/>
    <cellStyle name="Output 3 9 2 10 2 3" xfId="24056" xr:uid="{25A69CD4-33E0-48CA-A80C-92A5FC32A0A0}"/>
    <cellStyle name="Output 3 9 2 10 2 4" xfId="32036" xr:uid="{91B581C1-31F8-4232-B9E3-2D5B189A2BE9}"/>
    <cellStyle name="Output 3 9 2 10 2 5" xfId="39863" xr:uid="{1E3F078E-7B7A-462B-9A42-C0C70624D0D4}"/>
    <cellStyle name="Output 3 9 2 10 2 6" xfId="47816" xr:uid="{B3993AE2-3CCE-4771-9933-DBCEC56CD356}"/>
    <cellStyle name="Output 3 9 2 10 3" xfId="12180" xr:uid="{04C07E07-425C-4B97-AFE5-B2FF2D49E3FC}"/>
    <cellStyle name="Output 3 9 2 10 4" xfId="20049" xr:uid="{EC787130-9B6B-4572-B987-68FF7825A3D0}"/>
    <cellStyle name="Output 3 9 2 10 5" xfId="28046" xr:uid="{060CD7D1-59DD-4790-A9D0-E0E4C20AC041}"/>
    <cellStyle name="Output 3 9 2 10 6" xfId="35879" xr:uid="{2498C908-0D72-4FFC-9A8E-70B32B1CA8A8}"/>
    <cellStyle name="Output 3 9 2 10 7" xfId="43840" xr:uid="{B3BCD1C9-638F-4E99-93C6-531827AACB40}"/>
    <cellStyle name="Output 3 9 2 11" xfId="4257" xr:uid="{7A75B091-EC32-470F-ABF8-29A5693C91BD}"/>
    <cellStyle name="Output 3 9 2 11 2" xfId="8263" xr:uid="{B3DBB674-4D1F-4B04-A8EC-04234BC03182}"/>
    <cellStyle name="Output 3 9 2 11 2 2" xfId="16478" xr:uid="{15D8A1E5-B6D9-4539-9F7B-E5FC448ACF53}"/>
    <cellStyle name="Output 3 9 2 11 2 3" xfId="24342" xr:uid="{D33D75EA-CC74-495F-BB29-613EAB81489E}"/>
    <cellStyle name="Output 3 9 2 11 2 4" xfId="32322" xr:uid="{392F3E94-FBD0-4B45-976D-D8E123EF655A}"/>
    <cellStyle name="Output 3 9 2 11 2 5" xfId="40149" xr:uid="{8F31D7C8-8638-454F-9015-6DA1A4270A52}"/>
    <cellStyle name="Output 3 9 2 11 2 6" xfId="48102" xr:uid="{742DFC95-36A5-4D73-A267-93AB0EBEF33A}"/>
    <cellStyle name="Output 3 9 2 11 3" xfId="12479" xr:uid="{19657EB2-82A9-44B3-8BA6-76BC0C2D4681}"/>
    <cellStyle name="Output 3 9 2 11 4" xfId="20348" xr:uid="{303738E9-4C50-4207-B0BD-0429731E11CC}"/>
    <cellStyle name="Output 3 9 2 11 5" xfId="28343" xr:uid="{2C625E5C-122E-4D84-AED8-15ADC866C8A8}"/>
    <cellStyle name="Output 3 9 2 11 6" xfId="36178" xr:uid="{499EFDC6-53F6-4445-992B-F66FF5F9DCF5}"/>
    <cellStyle name="Output 3 9 2 11 7" xfId="44139" xr:uid="{084CBA68-96C0-44FA-BA6F-7C13B8DE29FD}"/>
    <cellStyle name="Output 3 9 2 12" xfId="4544" xr:uid="{9A977334-8591-44BE-B496-144BB03F920D}"/>
    <cellStyle name="Output 3 9 2 12 2" xfId="8542" xr:uid="{6A6E2BB4-AC0E-43AF-B4D2-D88C3AD3DFE3}"/>
    <cellStyle name="Output 3 9 2 12 2 2" xfId="16757" xr:uid="{39451BBA-8C7E-4FA7-90B6-E0081B9EE146}"/>
    <cellStyle name="Output 3 9 2 12 2 3" xfId="24621" xr:uid="{E664DF16-CDB6-4B6A-A052-D9880ED78B56}"/>
    <cellStyle name="Output 3 9 2 12 2 4" xfId="32601" xr:uid="{0616DF7C-BBF7-4F91-A1A8-FF8E0D04F4D6}"/>
    <cellStyle name="Output 3 9 2 12 2 5" xfId="40428" xr:uid="{2793B356-DCDE-4470-B9BD-B61A48C529AE}"/>
    <cellStyle name="Output 3 9 2 12 2 6" xfId="48381" xr:uid="{B605DE38-F08D-4140-B326-61093B95F6CB}"/>
    <cellStyle name="Output 3 9 2 12 3" xfId="12765" xr:uid="{F14F3DD9-35C5-4E73-8145-28B6E114192A}"/>
    <cellStyle name="Output 3 9 2 12 4" xfId="20635" xr:uid="{E07E2D03-74CB-4604-B6AA-DD7A0380D264}"/>
    <cellStyle name="Output 3 9 2 12 5" xfId="28628" xr:uid="{50833473-E3A9-4CEC-9BE3-EAC9873C2732}"/>
    <cellStyle name="Output 3 9 2 12 6" xfId="36465" xr:uid="{271D3782-DA05-437E-BB77-E59B3428CEEB}"/>
    <cellStyle name="Output 3 9 2 12 7" xfId="44426" xr:uid="{BA7AABEC-6FC5-4AF3-9219-8543AEED894E}"/>
    <cellStyle name="Output 3 9 2 13" xfId="5119" xr:uid="{91FABA85-6D39-41EE-9E8B-677AEFC14F61}"/>
    <cellStyle name="Output 3 9 2 13 2" xfId="13334" xr:uid="{9A475777-3F38-4572-9025-A71CD8A27024}"/>
    <cellStyle name="Output 3 9 2 13 3" xfId="21198" xr:uid="{E8F7C25F-A0AB-46F1-90E3-626B15C6C449}"/>
    <cellStyle name="Output 3 9 2 13 4" xfId="29178" xr:uid="{BD511CB5-F7BC-4B3D-9CC3-44F09444E9E9}"/>
    <cellStyle name="Output 3 9 2 13 5" xfId="37005" xr:uid="{07D8254B-C13A-41F5-8CB6-C68C8A44D529}"/>
    <cellStyle name="Output 3 9 2 13 6" xfId="44958" xr:uid="{B84BD3B5-8714-490A-B533-2FBF05CA47D5}"/>
    <cellStyle name="Output 3 9 2 14" xfId="9209" xr:uid="{F4A944C1-1B58-4770-BD1E-C63A208385E9}"/>
    <cellStyle name="Output 3 9 2 15" xfId="17071" xr:uid="{351D6CC9-A59C-4C82-8E83-B1A24A48760B}"/>
    <cellStyle name="Output 3 9 2 16" xfId="25088" xr:uid="{F6B50657-A094-4B0B-AACC-1B2FA678B51B}"/>
    <cellStyle name="Output 3 9 2 17" xfId="32901" xr:uid="{7E216F01-1C3C-4435-85E0-52E769F3346F}"/>
    <cellStyle name="Output 3 9 2 18" xfId="40862" xr:uid="{49EDFA4D-0EBA-47E0-9107-331AE38F341C}"/>
    <cellStyle name="Output 3 9 2 2" xfId="1410" xr:uid="{27FDB39A-0A4F-4427-816C-D86754D1D87E}"/>
    <cellStyle name="Output 3 9 2 2 2" xfId="5521" xr:uid="{BEF1E135-DF88-4FF2-8C38-408040118475}"/>
    <cellStyle name="Output 3 9 2 2 2 2" xfId="13736" xr:uid="{D2058AF9-2443-4DB6-8A34-6EE4084AC28E}"/>
    <cellStyle name="Output 3 9 2 2 2 3" xfId="21600" xr:uid="{CEF89510-0B6E-45FB-AD14-6FB91C8CB221}"/>
    <cellStyle name="Output 3 9 2 2 2 4" xfId="29580" xr:uid="{17A59353-59CA-4605-BECB-D2EA45806D65}"/>
    <cellStyle name="Output 3 9 2 2 2 5" xfId="37407" xr:uid="{8020190A-89BF-4269-8EC3-49EB6DCF1DC8}"/>
    <cellStyle name="Output 3 9 2 2 2 6" xfId="45360" xr:uid="{C8E62BBD-5CAA-4DF4-8511-3090541CCDEB}"/>
    <cellStyle name="Output 3 9 2 2 3" xfId="9639" xr:uid="{9110D84A-D16A-4846-9708-4DA3E14713A1}"/>
    <cellStyle name="Output 3 9 2 2 4" xfId="17501" xr:uid="{D315A42A-387F-4319-8259-E48532992DBE}"/>
    <cellStyle name="Output 3 9 2 2 5" xfId="25512" xr:uid="{E3B6D239-F8F4-445B-8D06-E1E7D7C14BA4}"/>
    <cellStyle name="Output 3 9 2 2 6" xfId="33331" xr:uid="{FA52E83C-0B0E-4230-907D-EAB207EECE10}"/>
    <cellStyle name="Output 3 9 2 2 7" xfId="41292" xr:uid="{7E1B9A40-D697-4632-BC02-4C4227A00DB6}"/>
    <cellStyle name="Output 3 9 2 3" xfId="1753" xr:uid="{59EC376F-8E1D-431B-9F5B-7294D3B95B59}"/>
    <cellStyle name="Output 3 9 2 3 2" xfId="5840" xr:uid="{775787CA-9220-4A4B-88F4-A4EC8CA3CB33}"/>
    <cellStyle name="Output 3 9 2 3 2 2" xfId="14055" xr:uid="{ACCFC13E-085E-4365-A1EF-ADD18B102CBF}"/>
    <cellStyle name="Output 3 9 2 3 2 3" xfId="21919" xr:uid="{7EB8699D-47A9-4761-A812-DB9730D2F750}"/>
    <cellStyle name="Output 3 9 2 3 2 4" xfId="29899" xr:uid="{4710186E-25A6-4EE0-9C7C-F516A01D9044}"/>
    <cellStyle name="Output 3 9 2 3 2 5" xfId="37726" xr:uid="{2C2CAD54-EAAC-4EB4-910C-0BFCA90EF3D7}"/>
    <cellStyle name="Output 3 9 2 3 2 6" xfId="45679" xr:uid="{00092BA7-FA85-455C-8179-2B72B824FBA0}"/>
    <cellStyle name="Output 3 9 2 3 3" xfId="9979" xr:uid="{2BC0EE65-2BFA-4AD0-8913-3F6CE1CAD1E5}"/>
    <cellStyle name="Output 3 9 2 3 4" xfId="17844" xr:uid="{84BD2284-142C-4573-8552-DDD0287DA97E}"/>
    <cellStyle name="Output 3 9 2 3 5" xfId="25852" xr:uid="{E870E6D9-375A-4445-B2DA-8819E6FC6B67}"/>
    <cellStyle name="Output 3 9 2 3 6" xfId="33674" xr:uid="{02E9037B-3432-4598-99A2-31B584ACB6E3}"/>
    <cellStyle name="Output 3 9 2 3 7" xfId="41635" xr:uid="{1D57E753-CDD5-4BAC-BF72-05C27BBC20DE}"/>
    <cellStyle name="Output 3 9 2 4" xfId="2088" xr:uid="{112FF981-1E35-48A5-998D-385A1919FD3A}"/>
    <cellStyle name="Output 3 9 2 4 2" xfId="6162" xr:uid="{22C20423-8F08-4175-A24B-FF771FC7BCF0}"/>
    <cellStyle name="Output 3 9 2 4 2 2" xfId="14377" xr:uid="{46FBEA3F-3385-4016-9F8F-FA0D89171BB4}"/>
    <cellStyle name="Output 3 9 2 4 2 3" xfId="22241" xr:uid="{F0DD7E42-B75F-4D5F-8A4B-8A3A62D372EB}"/>
    <cellStyle name="Output 3 9 2 4 2 4" xfId="30221" xr:uid="{05A4F28B-FA96-43A0-A146-CA4D26A0B298}"/>
    <cellStyle name="Output 3 9 2 4 2 5" xfId="38048" xr:uid="{CE032814-5C9B-4294-87A1-FEC5C0D52540}"/>
    <cellStyle name="Output 3 9 2 4 2 6" xfId="46001" xr:uid="{CEA61035-0D0A-4C32-816F-450EF7309440}"/>
    <cellStyle name="Output 3 9 2 4 3" xfId="10314" xr:uid="{5DC2A44B-0882-47EE-9630-DE451704FFB4}"/>
    <cellStyle name="Output 3 9 2 4 4" xfId="18179" xr:uid="{22E2FA11-345C-493F-9674-F37D0D7D9A94}"/>
    <cellStyle name="Output 3 9 2 4 5" xfId="26186" xr:uid="{C48C6A4F-C26C-4579-B6F6-2CD03DC0ACDB}"/>
    <cellStyle name="Output 3 9 2 4 6" xfId="34009" xr:uid="{7869BD4C-D374-4E84-8180-D23FA9405AEF}"/>
    <cellStyle name="Output 3 9 2 4 7" xfId="41970" xr:uid="{51C20285-3098-4E92-83EA-663DB8EA3E59}"/>
    <cellStyle name="Output 3 9 2 5" xfId="2407" xr:uid="{4B469B36-7935-463F-B0F9-4C228D354E09}"/>
    <cellStyle name="Output 3 9 2 5 2" xfId="6471" xr:uid="{B2435635-BF24-471C-90A9-97C1B38D0299}"/>
    <cellStyle name="Output 3 9 2 5 2 2" xfId="14686" xr:uid="{C022C188-346D-4764-A608-AFEA5ADC9E2E}"/>
    <cellStyle name="Output 3 9 2 5 2 3" xfId="22550" xr:uid="{A73CEA2A-8FDD-4164-BD45-AC1BA8576CDE}"/>
    <cellStyle name="Output 3 9 2 5 2 4" xfId="30530" xr:uid="{B501545E-B7B2-45E1-8741-AFFC437F0F4D}"/>
    <cellStyle name="Output 3 9 2 5 2 5" xfId="38357" xr:uid="{A85DC202-816F-482A-A79B-B6D604A405ED}"/>
    <cellStyle name="Output 3 9 2 5 2 6" xfId="46310" xr:uid="{4A9BEF86-E76A-4C4E-8805-E5CADD2ACD8D}"/>
    <cellStyle name="Output 3 9 2 5 3" xfId="10633" xr:uid="{B4406480-EF81-4847-89F7-524465536886}"/>
    <cellStyle name="Output 3 9 2 5 4" xfId="18498" xr:uid="{D991003F-A6CF-411F-8521-1E9092568163}"/>
    <cellStyle name="Output 3 9 2 5 5" xfId="26502" xr:uid="{734E418D-8A88-431B-9381-E693630B001A}"/>
    <cellStyle name="Output 3 9 2 5 6" xfId="34328" xr:uid="{E4CC98A8-F525-4026-87EA-FC32EB5217CB}"/>
    <cellStyle name="Output 3 9 2 5 7" xfId="42289" xr:uid="{FC8F5D83-98F0-404E-A022-F2F5A11A3F18}"/>
    <cellStyle name="Output 3 9 2 6" xfId="2736" xr:uid="{DFB7E043-B7BE-4526-88A2-76630DB69D63}"/>
    <cellStyle name="Output 3 9 2 6 2" xfId="6786" xr:uid="{7178D84D-939C-4E77-9794-731459C18EA8}"/>
    <cellStyle name="Output 3 9 2 6 2 2" xfId="15001" xr:uid="{0F8F8112-635E-4D70-B319-4CC7ADAF0372}"/>
    <cellStyle name="Output 3 9 2 6 2 3" xfId="22865" xr:uid="{1F1FEC93-2DC7-4227-9966-AC57EA722345}"/>
    <cellStyle name="Output 3 9 2 6 2 4" xfId="30845" xr:uid="{C8F4467C-F846-4691-9090-A472D67E035B}"/>
    <cellStyle name="Output 3 9 2 6 2 5" xfId="38672" xr:uid="{0DE8D6D6-A71C-40DB-A47F-E0A421A57670}"/>
    <cellStyle name="Output 3 9 2 6 2 6" xfId="46625" xr:uid="{A886E5C5-BF56-45E2-85C6-9D778C22315A}"/>
    <cellStyle name="Output 3 9 2 6 3" xfId="10962" xr:uid="{5F542345-053B-4541-A181-3610E260A21B}"/>
    <cellStyle name="Output 3 9 2 6 4" xfId="18827" xr:uid="{BD2FDC24-5FE2-4705-8060-F4E1F87BE0D5}"/>
    <cellStyle name="Output 3 9 2 6 5" xfId="26830" xr:uid="{8FE75F9E-3D02-401C-A11B-EDAECE7A0398}"/>
    <cellStyle name="Output 3 9 2 6 6" xfId="34657" xr:uid="{9F90F32F-A2B7-470D-AD9E-544712625460}"/>
    <cellStyle name="Output 3 9 2 6 7" xfId="42618" xr:uid="{DD95E97D-584A-4C21-A5EF-3BED03873594}"/>
    <cellStyle name="Output 3 9 2 7" xfId="3049" xr:uid="{C5480752-9A57-408E-91ED-7E61A10123FE}"/>
    <cellStyle name="Output 3 9 2 7 2" xfId="7090" xr:uid="{CC71BF71-5415-4DB5-BE70-9212CE78B99C}"/>
    <cellStyle name="Output 3 9 2 7 2 2" xfId="15305" xr:uid="{1B9A7B96-2B9C-477F-A8AD-ADB1EBBFA31B}"/>
    <cellStyle name="Output 3 9 2 7 2 3" xfId="23169" xr:uid="{EA432BE1-F57B-4074-A401-8F3FCC185DFF}"/>
    <cellStyle name="Output 3 9 2 7 2 4" xfId="31149" xr:uid="{EC897863-13AA-46C9-9784-DD018DABCD31}"/>
    <cellStyle name="Output 3 9 2 7 2 5" xfId="38976" xr:uid="{A5D488E7-3C74-44A5-8F2C-C0D08BF512C8}"/>
    <cellStyle name="Output 3 9 2 7 2 6" xfId="46929" xr:uid="{92CEA939-69E3-4A54-AB7D-561388697B6E}"/>
    <cellStyle name="Output 3 9 2 7 3" xfId="11274" xr:uid="{E2C7C442-A632-40C4-91B6-AC35C651E890}"/>
    <cellStyle name="Output 3 9 2 7 4" xfId="19140" xr:uid="{ECD0B87D-6DB0-4BB4-AF4A-50A75A641151}"/>
    <cellStyle name="Output 3 9 2 7 5" xfId="27140" xr:uid="{ED7FECD9-97CD-4504-A754-19C63AA93448}"/>
    <cellStyle name="Output 3 9 2 7 6" xfId="34970" xr:uid="{9BD7C995-DB03-4C44-8098-499D93C6E0EA}"/>
    <cellStyle name="Output 3 9 2 7 7" xfId="42931" xr:uid="{1ADB89F3-5D7A-4DE7-880F-F8864B153C29}"/>
    <cellStyle name="Output 3 9 2 8" xfId="3369" xr:uid="{CCD7420D-38FC-4A7B-B43E-6F0BDC91965B}"/>
    <cellStyle name="Output 3 9 2 8 2" xfId="7397" xr:uid="{6F36FEEF-E672-4056-B19D-B49CB0B97DBA}"/>
    <cellStyle name="Output 3 9 2 8 2 2" xfId="15612" xr:uid="{7CD8D6F1-67E5-46F1-8823-19433ABBF22A}"/>
    <cellStyle name="Output 3 9 2 8 2 3" xfId="23476" xr:uid="{400E8B5C-3163-4DF8-9DAD-EAF33088F0C3}"/>
    <cellStyle name="Output 3 9 2 8 2 4" xfId="31456" xr:uid="{B538539A-1AEB-4E94-9752-E5C1053333F6}"/>
    <cellStyle name="Output 3 9 2 8 2 5" xfId="39283" xr:uid="{29B69791-9E4B-45C3-BDC5-3D19521AB6E4}"/>
    <cellStyle name="Output 3 9 2 8 2 6" xfId="47236" xr:uid="{4441868A-0685-48A8-B086-685F2A0E8EFC}"/>
    <cellStyle name="Output 3 9 2 8 3" xfId="11593" xr:uid="{1411CE12-A35F-4B2B-8D96-DB9159D152C3}"/>
    <cellStyle name="Output 3 9 2 8 4" xfId="19460" xr:uid="{7F012144-BA6D-4BFB-A3DF-9995A4839137}"/>
    <cellStyle name="Output 3 9 2 8 5" xfId="27460" xr:uid="{22D88C9A-924F-443F-900B-2BDEF79EA091}"/>
    <cellStyle name="Output 3 9 2 8 6" xfId="35290" xr:uid="{4B5ECCF4-6CDE-4249-A2F2-6917E40E493C}"/>
    <cellStyle name="Output 3 9 2 8 7" xfId="43251" xr:uid="{37D32631-2CEA-4539-8A83-F48AD69CDB24}"/>
    <cellStyle name="Output 3 9 2 9" xfId="3663" xr:uid="{8824BA4E-DEB7-4223-B726-EDEE46A1A8A0}"/>
    <cellStyle name="Output 3 9 2 9 2" xfId="7691" xr:uid="{8A81A9F1-86CE-40C5-91C4-5ABDAE9E0A73}"/>
    <cellStyle name="Output 3 9 2 9 2 2" xfId="15906" xr:uid="{43C19E8A-D27B-41A3-85A8-A77AED71B1F9}"/>
    <cellStyle name="Output 3 9 2 9 2 3" xfId="23770" xr:uid="{FABF0CF0-4933-415A-9496-F0D5E5257A3E}"/>
    <cellStyle name="Output 3 9 2 9 2 4" xfId="31750" xr:uid="{59C0EF59-2ED2-43F2-B4E9-3F4365B99D8E}"/>
    <cellStyle name="Output 3 9 2 9 2 5" xfId="39577" xr:uid="{3C983B08-FF28-4249-885E-5474474B9145}"/>
    <cellStyle name="Output 3 9 2 9 2 6" xfId="47530" xr:uid="{87FA47F6-CCAB-41FD-8257-9BFAFF8813F4}"/>
    <cellStyle name="Output 3 9 2 9 3" xfId="11887" xr:uid="{4692079A-A610-44ED-909E-680DF3187EE4}"/>
    <cellStyle name="Output 3 9 2 9 4" xfId="19754" xr:uid="{9E568EE2-77B5-4192-989B-8BB553D049F8}"/>
    <cellStyle name="Output 3 9 2 9 5" xfId="27754" xr:uid="{E8C29BB3-AB0B-4282-A5A4-E36A37EF5341}"/>
    <cellStyle name="Output 3 9 2 9 6" xfId="35584" xr:uid="{F270D29C-F21C-44FD-B0A5-072FEE45EE11}"/>
    <cellStyle name="Output 3 9 2 9 7" xfId="43545" xr:uid="{5C83883D-4842-42C1-AA34-048B3D8CAA5F}"/>
    <cellStyle name="Output 3 9 20" xfId="16999" xr:uid="{C7BBAC4A-6EAC-4983-9514-99CEC224DFDF}"/>
    <cellStyle name="Output 3 9 21" xfId="25018" xr:uid="{EFA34DDF-D844-4D3E-9114-F25FE195D40D}"/>
    <cellStyle name="Output 3 9 22" xfId="32829" xr:uid="{D5981B0C-58C1-487C-AA07-F11DDE69DEB6}"/>
    <cellStyle name="Output 3 9 23" xfId="40790" xr:uid="{55E57A44-4F2C-474A-A405-0388D32D8EBD}"/>
    <cellStyle name="Output 3 9 3" xfId="1023" xr:uid="{B36F58C8-0D05-419A-B9D1-5C123EAB2B2C}"/>
    <cellStyle name="Output 3 9 3 10" xfId="4001" xr:uid="{7C65B35F-0377-462D-9646-FEEDF955DA4E}"/>
    <cellStyle name="Output 3 9 3 10 2" xfId="8016" xr:uid="{1EA4142D-70AC-4933-915D-B8480D019361}"/>
    <cellStyle name="Output 3 9 3 10 2 2" xfId="16231" xr:uid="{55EBFBA5-9E65-45F7-AD59-BBDFDA99A420}"/>
    <cellStyle name="Output 3 9 3 10 2 3" xfId="24095" xr:uid="{9484AE4E-AC4B-4BA6-940B-05C1B39A3D90}"/>
    <cellStyle name="Output 3 9 3 10 2 4" xfId="32075" xr:uid="{70C69C94-0B13-4FAD-930B-7603AC848127}"/>
    <cellStyle name="Output 3 9 3 10 2 5" xfId="39902" xr:uid="{9E85081A-E7E6-4D11-ACD1-56012E5DA6A9}"/>
    <cellStyle name="Output 3 9 3 10 2 6" xfId="47855" xr:uid="{AA29ECF5-E3C3-4266-BFAC-8DE75B83F47F}"/>
    <cellStyle name="Output 3 9 3 10 3" xfId="12223" xr:uid="{D1E01ECB-CA24-46AC-BE4A-68166A0D66CE}"/>
    <cellStyle name="Output 3 9 3 10 4" xfId="20092" xr:uid="{A684EAF4-9B2C-4E99-9D95-D5EFDBA25D50}"/>
    <cellStyle name="Output 3 9 3 10 5" xfId="28088" xr:uid="{82448372-3B26-4C3F-9D63-7AEA9059F128}"/>
    <cellStyle name="Output 3 9 3 10 6" xfId="35922" xr:uid="{71A71DFE-04D7-43AC-B90D-A034D9811805}"/>
    <cellStyle name="Output 3 9 3 10 7" xfId="43883" xr:uid="{3A6CFDA0-9AE1-43E5-8B98-DA97115E1F08}"/>
    <cellStyle name="Output 3 9 3 11" xfId="4296" xr:uid="{CB8E8D44-A7BC-4D06-970E-BB8ACB33E9E2}"/>
    <cellStyle name="Output 3 9 3 11 2" xfId="8302" xr:uid="{2AFCDC61-0A8C-4350-9A95-9B339370AAF0}"/>
    <cellStyle name="Output 3 9 3 11 2 2" xfId="16517" xr:uid="{E162957C-E6C4-468B-97CD-3F948402818B}"/>
    <cellStyle name="Output 3 9 3 11 2 3" xfId="24381" xr:uid="{FC169C6C-F492-446D-8737-20939225B706}"/>
    <cellStyle name="Output 3 9 3 11 2 4" xfId="32361" xr:uid="{D1BD4395-438B-4843-A7BB-DFFAC7A30568}"/>
    <cellStyle name="Output 3 9 3 11 2 5" xfId="40188" xr:uid="{05D2F244-75E5-4876-BC6A-955ABD4B8817}"/>
    <cellStyle name="Output 3 9 3 11 2 6" xfId="48141" xr:uid="{34207C1E-FBD3-4DFE-AA58-F5959DBEE238}"/>
    <cellStyle name="Output 3 9 3 11 3" xfId="12518" xr:uid="{F315E9D8-0DEA-4600-8A7A-E3803562830A}"/>
    <cellStyle name="Output 3 9 3 11 4" xfId="20387" xr:uid="{CCB6FD86-6E3D-44FB-AA22-D27818D31138}"/>
    <cellStyle name="Output 3 9 3 11 5" xfId="28382" xr:uid="{37598CA3-A1E0-4ED8-8D44-4433BE060B72}"/>
    <cellStyle name="Output 3 9 3 11 6" xfId="36217" xr:uid="{2662881D-730E-4B6C-B1B1-2906D4100EDD}"/>
    <cellStyle name="Output 3 9 3 11 7" xfId="44178" xr:uid="{72C1EAB3-7041-49CC-9486-E7E5F16B4AE5}"/>
    <cellStyle name="Output 3 9 3 12" xfId="4587" xr:uid="{4E178F5B-9611-477D-97D0-3148B1992029}"/>
    <cellStyle name="Output 3 9 3 12 2" xfId="8581" xr:uid="{26628520-A0E1-4B99-B701-9654CD15C330}"/>
    <cellStyle name="Output 3 9 3 12 2 2" xfId="16796" xr:uid="{8C537186-A25B-4E7F-BBF7-4EBAF3B06F3B}"/>
    <cellStyle name="Output 3 9 3 12 2 3" xfId="24660" xr:uid="{8B8D397F-9585-4047-93EB-6CECFDC785F3}"/>
    <cellStyle name="Output 3 9 3 12 2 4" xfId="32640" xr:uid="{A2224A3C-3FFB-40E9-A58A-DEB57F0462EC}"/>
    <cellStyle name="Output 3 9 3 12 2 5" xfId="40467" xr:uid="{C8503A0B-9695-4719-9DC2-8CE1177C5F54}"/>
    <cellStyle name="Output 3 9 3 12 2 6" xfId="48420" xr:uid="{387E8668-5754-43F9-B9DA-DBE0BA6CB4D1}"/>
    <cellStyle name="Output 3 9 3 12 3" xfId="12808" xr:uid="{515B7592-00F1-4B31-91B9-CE657724763C}"/>
    <cellStyle name="Output 3 9 3 12 4" xfId="20678" xr:uid="{2FB6FA58-E657-4EBA-9010-4026F1BB532B}"/>
    <cellStyle name="Output 3 9 3 12 5" xfId="28671" xr:uid="{883E9445-EA1E-4A7F-B528-0B1E47AA3950}"/>
    <cellStyle name="Output 3 9 3 12 6" xfId="36508" xr:uid="{D0413ECC-D5F4-4185-B376-AF0FC4FF2D64}"/>
    <cellStyle name="Output 3 9 3 12 7" xfId="44469" xr:uid="{9226A6B7-611F-4274-9F7A-4CDF87644F78}"/>
    <cellStyle name="Output 3 9 3 13" xfId="5158" xr:uid="{711738E6-731F-4A9A-BE1D-61FF577E67F1}"/>
    <cellStyle name="Output 3 9 3 13 2" xfId="13373" xr:uid="{813954AA-184E-4A63-9DCD-D732E1CA5A07}"/>
    <cellStyle name="Output 3 9 3 13 3" xfId="21237" xr:uid="{B5F30260-910D-4D52-B3F5-87C648E3B5BF}"/>
    <cellStyle name="Output 3 9 3 13 4" xfId="29217" xr:uid="{EF6C75DF-87EE-4ED1-9582-7E666C52F40B}"/>
    <cellStyle name="Output 3 9 3 13 5" xfId="37044" xr:uid="{A8F77530-B742-419B-9924-B3A36D373DA8}"/>
    <cellStyle name="Output 3 9 3 13 6" xfId="44997" xr:uid="{A0D62FD7-7CB7-4BED-A374-241FA323158F}"/>
    <cellStyle name="Output 3 9 3 14" xfId="9252" xr:uid="{6E6BCB5D-2C78-412D-B598-F31D5A610354}"/>
    <cellStyle name="Output 3 9 3 15" xfId="17114" xr:uid="{5CD49675-328B-4564-B67B-FF3E6AA8CFEF}"/>
    <cellStyle name="Output 3 9 3 16" xfId="25131" xr:uid="{A2287A28-5A72-4D5F-A6E4-8100DE5AC544}"/>
    <cellStyle name="Output 3 9 3 17" xfId="32944" xr:uid="{9D1B0436-70A5-417B-83C9-233F1B0615A4}"/>
    <cellStyle name="Output 3 9 3 18" xfId="40905" xr:uid="{C2D3CD8D-E219-44AC-8D7A-933CC6C4CA0E}"/>
    <cellStyle name="Output 3 9 3 2" xfId="1453" xr:uid="{399CF9D7-50FA-4CD3-A4A4-13896FF3A4C7}"/>
    <cellStyle name="Output 3 9 3 2 2" xfId="5560" xr:uid="{5A0E338B-6150-42FA-818A-A83D73FDA697}"/>
    <cellStyle name="Output 3 9 3 2 2 2" xfId="13775" xr:uid="{6A2AFF35-0461-42FD-982F-86DF2ECCE861}"/>
    <cellStyle name="Output 3 9 3 2 2 3" xfId="21639" xr:uid="{6CCC631F-9BD7-4898-94AF-CE75FCE7ED35}"/>
    <cellStyle name="Output 3 9 3 2 2 4" xfId="29619" xr:uid="{F547BA88-A954-44BC-AFF0-5A59AE1A7BDD}"/>
    <cellStyle name="Output 3 9 3 2 2 5" xfId="37446" xr:uid="{19376051-9833-48A3-9EAE-193E763CD414}"/>
    <cellStyle name="Output 3 9 3 2 2 6" xfId="45399" xr:uid="{9ECF79CD-B1E8-4EE1-97A4-6ED30BE3C0EA}"/>
    <cellStyle name="Output 3 9 3 2 3" xfId="9682" xr:uid="{0E2B8F45-C1D4-428F-8A36-441341ECC9A0}"/>
    <cellStyle name="Output 3 9 3 2 4" xfId="17544" xr:uid="{E8F4C774-F505-4F53-B2DF-7C075298DC35}"/>
    <cellStyle name="Output 3 9 3 2 5" xfId="25555" xr:uid="{2C904157-D12C-4735-8265-7259D21E951C}"/>
    <cellStyle name="Output 3 9 3 2 6" xfId="33374" xr:uid="{CBCEDC30-7EF3-44EB-B400-E159BD680C06}"/>
    <cellStyle name="Output 3 9 3 2 7" xfId="41335" xr:uid="{F506E217-E2CC-4A33-BC94-9D7BFD89911B}"/>
    <cellStyle name="Output 3 9 3 3" xfId="1796" xr:uid="{58041B41-3C70-4432-8EDF-5D710F1C5274}"/>
    <cellStyle name="Output 3 9 3 3 2" xfId="5879" xr:uid="{5EC0F473-6331-49FD-BF47-F38A7D6069E5}"/>
    <cellStyle name="Output 3 9 3 3 2 2" xfId="14094" xr:uid="{A4E87770-83E2-4B56-9349-25EB204F8186}"/>
    <cellStyle name="Output 3 9 3 3 2 3" xfId="21958" xr:uid="{6BEEDF71-D15A-4BC0-82D3-2BF8F1CA7DA6}"/>
    <cellStyle name="Output 3 9 3 3 2 4" xfId="29938" xr:uid="{F0E9D58F-43C2-4C32-BD05-CF3D66A5D9A5}"/>
    <cellStyle name="Output 3 9 3 3 2 5" xfId="37765" xr:uid="{BAFAD2F6-E18B-436F-BC7F-1261D3D52962}"/>
    <cellStyle name="Output 3 9 3 3 2 6" xfId="45718" xr:uid="{36617C33-4FC8-4A03-891B-832AD4724EF7}"/>
    <cellStyle name="Output 3 9 3 3 3" xfId="10022" xr:uid="{B8E44E8D-4948-4EEF-A962-310027A3285D}"/>
    <cellStyle name="Output 3 9 3 3 4" xfId="17887" xr:uid="{FBD79AC8-090F-4A30-A319-24BEDB59BD27}"/>
    <cellStyle name="Output 3 9 3 3 5" xfId="25894" xr:uid="{1E678496-A189-40BD-ABBF-75344A406A94}"/>
    <cellStyle name="Output 3 9 3 3 6" xfId="33717" xr:uid="{79AB9CE4-2F53-40D4-A98F-FF3F3DE22336}"/>
    <cellStyle name="Output 3 9 3 3 7" xfId="41678" xr:uid="{4B49C82E-1966-4318-A984-E644F1357669}"/>
    <cellStyle name="Output 3 9 3 4" xfId="2130" xr:uid="{6E21B940-CD79-4470-BB65-77331A3DE0D7}"/>
    <cellStyle name="Output 3 9 3 4 2" xfId="6204" xr:uid="{60818A52-0CC1-4381-9830-2ABF8B8B149B}"/>
    <cellStyle name="Output 3 9 3 4 2 2" xfId="14419" xr:uid="{35759102-E814-4813-94C9-A1E48F964E6B}"/>
    <cellStyle name="Output 3 9 3 4 2 3" xfId="22283" xr:uid="{09245A21-41E7-40F1-83B3-F86927B3E01C}"/>
    <cellStyle name="Output 3 9 3 4 2 4" xfId="30263" xr:uid="{9AC7268F-38A3-4D24-81BC-03685779393A}"/>
    <cellStyle name="Output 3 9 3 4 2 5" xfId="38090" xr:uid="{6185A539-4FD5-4CF9-ADD6-D7A6EDAE7211}"/>
    <cellStyle name="Output 3 9 3 4 2 6" xfId="46043" xr:uid="{263439D7-C1BF-477A-B9D4-789014AE7BAA}"/>
    <cellStyle name="Output 3 9 3 4 3" xfId="10356" xr:uid="{9459DBF4-FD15-4B35-AB25-B945E38A3FDF}"/>
    <cellStyle name="Output 3 9 3 4 4" xfId="18221" xr:uid="{4900CEB5-2545-4C0F-B01B-618438F3DC44}"/>
    <cellStyle name="Output 3 9 3 4 5" xfId="26228" xr:uid="{83FA44F4-6AF1-4924-BBF3-D667F8FDFB33}"/>
    <cellStyle name="Output 3 9 3 4 6" xfId="34051" xr:uid="{31805AD6-5008-425D-81C7-7FFFB8F6EFD2}"/>
    <cellStyle name="Output 3 9 3 4 7" xfId="42012" xr:uid="{81399B1D-D340-42EC-B774-C8347B6F28F2}"/>
    <cellStyle name="Output 3 9 3 5" xfId="2450" xr:uid="{07EC1DBC-C9C5-40D7-89B9-8659131CFDCB}"/>
    <cellStyle name="Output 3 9 3 5 2" xfId="6510" xr:uid="{3F520B3E-0449-4B56-97BF-66A7ED625B15}"/>
    <cellStyle name="Output 3 9 3 5 2 2" xfId="14725" xr:uid="{28BDA7ED-E8AC-4152-B0F9-587429BE40BF}"/>
    <cellStyle name="Output 3 9 3 5 2 3" xfId="22589" xr:uid="{8E891D1E-C17A-47D8-93FB-6A8C0BF34F2D}"/>
    <cellStyle name="Output 3 9 3 5 2 4" xfId="30569" xr:uid="{8C119323-9D64-4F0A-BFB3-F176B88A8E02}"/>
    <cellStyle name="Output 3 9 3 5 2 5" xfId="38396" xr:uid="{D4466DDA-D50A-4D1B-95F8-8EF4963A0364}"/>
    <cellStyle name="Output 3 9 3 5 2 6" xfId="46349" xr:uid="{E3ED8EEB-524A-451E-8488-2B6BC958577E}"/>
    <cellStyle name="Output 3 9 3 5 3" xfId="10676" xr:uid="{C7ABEC80-A545-44F4-9A7A-CEBFF99908F2}"/>
    <cellStyle name="Output 3 9 3 5 4" xfId="18541" xr:uid="{64411BEB-689A-43C2-9468-676C30F54009}"/>
    <cellStyle name="Output 3 9 3 5 5" xfId="26544" xr:uid="{15A58BCF-C604-46C5-BA24-68340097E907}"/>
    <cellStyle name="Output 3 9 3 5 6" xfId="34371" xr:uid="{E81DE0A6-5CDD-479A-A679-581A031B8337}"/>
    <cellStyle name="Output 3 9 3 5 7" xfId="42332" xr:uid="{78ECB752-AD7A-4BF4-9CB1-46E16ED57638}"/>
    <cellStyle name="Output 3 9 3 6" xfId="2778" xr:uid="{3E473B0D-9CB3-4011-8744-02A97DCE2E51}"/>
    <cellStyle name="Output 3 9 3 6 2" xfId="6828" xr:uid="{B476F3C7-6903-4FC2-8888-223BF9BE02D1}"/>
    <cellStyle name="Output 3 9 3 6 2 2" xfId="15043" xr:uid="{B3AE5D00-2647-44E5-B6F3-14B85C8982E2}"/>
    <cellStyle name="Output 3 9 3 6 2 3" xfId="22907" xr:uid="{3EDA45F8-A717-4360-BACB-7205E04E6814}"/>
    <cellStyle name="Output 3 9 3 6 2 4" xfId="30887" xr:uid="{32126DCA-53CE-462C-94F8-08DFA98A8F57}"/>
    <cellStyle name="Output 3 9 3 6 2 5" xfId="38714" xr:uid="{7CA37D99-795C-4823-A2BA-5114665AF75F}"/>
    <cellStyle name="Output 3 9 3 6 2 6" xfId="46667" xr:uid="{6D309ADE-8183-44BE-945E-D328C9E706F5}"/>
    <cellStyle name="Output 3 9 3 6 3" xfId="11004" xr:uid="{8C76EAEE-962E-4CFC-8B8A-9B10E0187E54}"/>
    <cellStyle name="Output 3 9 3 6 4" xfId="18869" xr:uid="{0E2D1B60-8AB2-4469-AEAA-4D34D735F0C5}"/>
    <cellStyle name="Output 3 9 3 6 5" xfId="26872" xr:uid="{AA42573F-32A5-4131-A503-4BB62B5F3840}"/>
    <cellStyle name="Output 3 9 3 6 6" xfId="34699" xr:uid="{8D4EE550-B8C9-4334-A41F-0ED87F52DE65}"/>
    <cellStyle name="Output 3 9 3 6 7" xfId="42660" xr:uid="{897C5A26-3FB0-48E0-87AB-F3AB5EF0D4EA}"/>
    <cellStyle name="Output 3 9 3 7" xfId="3092" xr:uid="{6C7B72BA-38CE-4846-B519-C76419C6F10D}"/>
    <cellStyle name="Output 3 9 3 7 2" xfId="7129" xr:uid="{55D40B95-FC40-4E87-A42D-DB83366F6F65}"/>
    <cellStyle name="Output 3 9 3 7 2 2" xfId="15344" xr:uid="{72213264-4C89-4350-B926-F3A575FD8FBE}"/>
    <cellStyle name="Output 3 9 3 7 2 3" xfId="23208" xr:uid="{17A457C4-E1A0-459C-89CF-3A0049A073F6}"/>
    <cellStyle name="Output 3 9 3 7 2 4" xfId="31188" xr:uid="{BB806C2F-1018-46A3-B320-82EF3AF59F57}"/>
    <cellStyle name="Output 3 9 3 7 2 5" xfId="39015" xr:uid="{2223CDF3-A0B0-49F6-906E-9D0B3267629F}"/>
    <cellStyle name="Output 3 9 3 7 2 6" xfId="46968" xr:uid="{54C445B9-8E8B-4194-8675-A223172D01A9}"/>
    <cellStyle name="Output 3 9 3 7 3" xfId="11316" xr:uid="{E7D3D0D3-AD1A-4C53-9F28-49FDCA80C5A0}"/>
    <cellStyle name="Output 3 9 3 7 4" xfId="19183" xr:uid="{6702591D-0467-443A-BE94-2610480A24D0}"/>
    <cellStyle name="Output 3 9 3 7 5" xfId="27183" xr:uid="{1E288D0C-63BF-4EC4-84A7-2A14EC69C019}"/>
    <cellStyle name="Output 3 9 3 7 6" xfId="35013" xr:uid="{15919AFE-E719-4CEB-8851-3DD2AE8E0658}"/>
    <cellStyle name="Output 3 9 3 7 7" xfId="42974" xr:uid="{6F4EB2D0-32CE-4404-91B4-0D97B60E720E}"/>
    <cellStyle name="Output 3 9 3 8" xfId="3408" xr:uid="{383EA1DA-7E99-4637-918D-9AC354FC8C0E}"/>
    <cellStyle name="Output 3 9 3 8 2" xfId="7436" xr:uid="{7634931A-A3CB-45E3-B9F5-DA33BCB6EDAA}"/>
    <cellStyle name="Output 3 9 3 8 2 2" xfId="15651" xr:uid="{844A2840-5C7A-4374-9F46-788706908C23}"/>
    <cellStyle name="Output 3 9 3 8 2 3" xfId="23515" xr:uid="{EE8CB420-8793-4BF9-937D-C7DB585A6E53}"/>
    <cellStyle name="Output 3 9 3 8 2 4" xfId="31495" xr:uid="{196AE072-BD59-4922-B241-1383DF2F6CCD}"/>
    <cellStyle name="Output 3 9 3 8 2 5" xfId="39322" xr:uid="{4839FA34-1269-4831-B0A1-6BE963975692}"/>
    <cellStyle name="Output 3 9 3 8 2 6" xfId="47275" xr:uid="{6157D4DD-9820-4DD3-9C50-A2CAEFDB34D7}"/>
    <cellStyle name="Output 3 9 3 8 3" xfId="11632" xr:uid="{4957FC4F-60E3-4F5B-816A-D54299A0090A}"/>
    <cellStyle name="Output 3 9 3 8 4" xfId="19499" xr:uid="{3A9DF632-2BFF-4057-A13F-5D9B9CF53FF7}"/>
    <cellStyle name="Output 3 9 3 8 5" xfId="27499" xr:uid="{DC380359-D053-45EB-9894-F8944D7FF3A3}"/>
    <cellStyle name="Output 3 9 3 8 6" xfId="35329" xr:uid="{2E032F89-7EEB-4DA3-915F-6AE9590B8FB3}"/>
    <cellStyle name="Output 3 9 3 8 7" xfId="43290" xr:uid="{29020473-AB02-48F3-AB69-70A1F3B5CEF7}"/>
    <cellStyle name="Output 3 9 3 9" xfId="3703" xr:uid="{018817B7-F7A6-422C-8851-7E4E61C7C8BC}"/>
    <cellStyle name="Output 3 9 3 9 2" xfId="7731" xr:uid="{4EFC5D40-A190-4ADA-BC74-B33830846108}"/>
    <cellStyle name="Output 3 9 3 9 2 2" xfId="15946" xr:uid="{A48FFDBE-C1FA-4E70-8E98-022509B7545F}"/>
    <cellStyle name="Output 3 9 3 9 2 3" xfId="23810" xr:uid="{F0378941-9C91-4C3D-9373-43B176751970}"/>
    <cellStyle name="Output 3 9 3 9 2 4" xfId="31790" xr:uid="{E78B2C53-CA71-4098-A68E-FD3E38918A02}"/>
    <cellStyle name="Output 3 9 3 9 2 5" xfId="39617" xr:uid="{3B613434-C3F0-4558-ACC9-4861EE6E368B}"/>
    <cellStyle name="Output 3 9 3 9 2 6" xfId="47570" xr:uid="{0568BB31-2112-4A06-B156-26D01DAA7EDD}"/>
    <cellStyle name="Output 3 9 3 9 3" xfId="11927" xr:uid="{E1311E52-C7C2-4B68-AD0E-30C7650F5D3F}"/>
    <cellStyle name="Output 3 9 3 9 4" xfId="19794" xr:uid="{79B89D7F-CE39-4C1D-9795-7CCA2672FC16}"/>
    <cellStyle name="Output 3 9 3 9 5" xfId="27794" xr:uid="{268684EC-BD3C-4D43-B56B-4C9800ACD6B8}"/>
    <cellStyle name="Output 3 9 3 9 6" xfId="35624" xr:uid="{508F584A-8286-41EE-B74A-6F5805B0EDD7}"/>
    <cellStyle name="Output 3 9 3 9 7" xfId="43585" xr:uid="{5C7B67BB-053D-4326-9152-233582FE3C6B}"/>
    <cellStyle name="Output 3 9 4" xfId="1063" xr:uid="{BF6A9A96-B237-4A3D-93DD-34913DBE8E7B}"/>
    <cellStyle name="Output 3 9 4 10" xfId="4041" xr:uid="{C6E62503-D042-497A-B3EC-76FBB6530407}"/>
    <cellStyle name="Output 3 9 4 10 2" xfId="8056" xr:uid="{02F14B45-FA05-4ECC-AFC9-B0CD26911012}"/>
    <cellStyle name="Output 3 9 4 10 2 2" xfId="16271" xr:uid="{C20AD68C-3631-4C71-9759-3B77B3C8C3CC}"/>
    <cellStyle name="Output 3 9 4 10 2 3" xfId="24135" xr:uid="{1630A954-3C2A-410B-9188-376D2B2A38E1}"/>
    <cellStyle name="Output 3 9 4 10 2 4" xfId="32115" xr:uid="{5346D571-CDE8-4E76-8CBE-F508F2C18454}"/>
    <cellStyle name="Output 3 9 4 10 2 5" xfId="39942" xr:uid="{412065E2-B915-422A-AAD5-FF9F47ADD9EC}"/>
    <cellStyle name="Output 3 9 4 10 2 6" xfId="47895" xr:uid="{2F7DA15F-179B-4D6C-8C1F-CD1E8C8F158A}"/>
    <cellStyle name="Output 3 9 4 10 3" xfId="12263" xr:uid="{22F33FD5-DA17-4C40-B225-FFBEBE9C1711}"/>
    <cellStyle name="Output 3 9 4 10 4" xfId="20132" xr:uid="{A9BE7940-03D3-4235-88D6-B24E49363369}"/>
    <cellStyle name="Output 3 9 4 10 5" xfId="28128" xr:uid="{09F07D50-2247-45E5-8D69-8ED7DAE33A7A}"/>
    <cellStyle name="Output 3 9 4 10 6" xfId="35962" xr:uid="{8CD523BC-09E4-413C-BCCA-27082745E874}"/>
    <cellStyle name="Output 3 9 4 10 7" xfId="43923" xr:uid="{E71C45ED-E8E3-4C09-8966-B60DB25907CF}"/>
    <cellStyle name="Output 3 9 4 11" xfId="4336" xr:uid="{EB0484B3-0E10-4C03-AD9E-28B4B0C10DF3}"/>
    <cellStyle name="Output 3 9 4 11 2" xfId="8342" xr:uid="{33DCDC2F-D27F-4582-AEBF-5E836ABC5187}"/>
    <cellStyle name="Output 3 9 4 11 2 2" xfId="16557" xr:uid="{FB7149A3-FE12-4A2A-B89C-E878AE22C512}"/>
    <cellStyle name="Output 3 9 4 11 2 3" xfId="24421" xr:uid="{683F4DBC-40A0-42E4-A7FC-2BBFB527609A}"/>
    <cellStyle name="Output 3 9 4 11 2 4" xfId="32401" xr:uid="{0BD0F83D-4500-4FC0-BB42-05ED6B3C10F5}"/>
    <cellStyle name="Output 3 9 4 11 2 5" xfId="40228" xr:uid="{4018E53E-4123-488D-ACB0-AD54C780EEA5}"/>
    <cellStyle name="Output 3 9 4 11 2 6" xfId="48181" xr:uid="{734A9DA4-A457-47AB-AA8B-917E8597D7F4}"/>
    <cellStyle name="Output 3 9 4 11 3" xfId="12558" xr:uid="{99C82629-5726-4191-8DB4-7593A9471457}"/>
    <cellStyle name="Output 3 9 4 11 4" xfId="20427" xr:uid="{71D3AA7C-65BD-4E0B-9A77-F8A352A4ED89}"/>
    <cellStyle name="Output 3 9 4 11 5" xfId="28422" xr:uid="{2EBB06C6-77F2-4F4D-8545-FA4B2B08A2F9}"/>
    <cellStyle name="Output 3 9 4 11 6" xfId="36257" xr:uid="{8461CAC2-43A8-47E3-8430-9A4D23EE7DFE}"/>
    <cellStyle name="Output 3 9 4 11 7" xfId="44218" xr:uid="{A881AA92-EBEC-4ACF-A927-2793AFA19105}"/>
    <cellStyle name="Output 3 9 4 12" xfId="4627" xr:uid="{4EB60B10-071A-451E-8BAF-EC8C9C04916C}"/>
    <cellStyle name="Output 3 9 4 12 2" xfId="8621" xr:uid="{15A12CC5-61ED-44A2-84B6-17989216ABB2}"/>
    <cellStyle name="Output 3 9 4 12 2 2" xfId="16836" xr:uid="{6BB2D8F3-9778-43E6-B67E-4F896DC5952B}"/>
    <cellStyle name="Output 3 9 4 12 2 3" xfId="24700" xr:uid="{99DDD7C6-41A4-4A1D-8875-222E91A86CAA}"/>
    <cellStyle name="Output 3 9 4 12 2 4" xfId="32680" xr:uid="{EE3A2B63-7748-42AA-AED2-9FAC6F392FE1}"/>
    <cellStyle name="Output 3 9 4 12 2 5" xfId="40507" xr:uid="{820E7FB9-075F-480C-88B6-FB120657B2EE}"/>
    <cellStyle name="Output 3 9 4 12 2 6" xfId="48460" xr:uid="{EAFE314C-5B8D-468A-9F40-B86EB2DF0EBF}"/>
    <cellStyle name="Output 3 9 4 12 3" xfId="12848" xr:uid="{3C710FA7-1562-4BDD-A865-43DEFB1B83F3}"/>
    <cellStyle name="Output 3 9 4 12 4" xfId="20718" xr:uid="{F212A518-E349-4286-994F-4BE8AF81505B}"/>
    <cellStyle name="Output 3 9 4 12 5" xfId="28711" xr:uid="{3BF781EA-3A9C-4247-8D86-CDD38744D881}"/>
    <cellStyle name="Output 3 9 4 12 6" xfId="36548" xr:uid="{A5F9083E-3B4B-412F-B131-5602CB0D6DCE}"/>
    <cellStyle name="Output 3 9 4 12 7" xfId="44509" xr:uid="{3455E203-3555-4BBE-99A0-6803F5B0B62F}"/>
    <cellStyle name="Output 3 9 4 13" xfId="5198" xr:uid="{CBF85A23-27BF-449D-98C3-EFA08E8E94FE}"/>
    <cellStyle name="Output 3 9 4 13 2" xfId="13413" xr:uid="{01D760DA-45E5-4261-B27E-2CFCB5CB85D3}"/>
    <cellStyle name="Output 3 9 4 13 3" xfId="21277" xr:uid="{5845E723-CA5B-4114-A4F3-D73A40FBC603}"/>
    <cellStyle name="Output 3 9 4 13 4" xfId="29257" xr:uid="{6421FD49-E51D-47F2-A66C-59CA98DE0661}"/>
    <cellStyle name="Output 3 9 4 13 5" xfId="37084" xr:uid="{2D10B91F-1B93-4FDD-B4CD-8FC6C6AA19A7}"/>
    <cellStyle name="Output 3 9 4 13 6" xfId="45037" xr:uid="{4C37EC1B-0201-4A99-9999-01C38D6BEA1C}"/>
    <cellStyle name="Output 3 9 4 14" xfId="9292" xr:uid="{606C01ED-74D9-4646-B7C9-8485FDBEA3A7}"/>
    <cellStyle name="Output 3 9 4 15" xfId="17154" xr:uid="{CA073019-AB12-4135-AB80-A8347EA35FFA}"/>
    <cellStyle name="Output 3 9 4 16" xfId="25171" xr:uid="{C0D92F07-3C26-4763-8DAF-2710356E01EA}"/>
    <cellStyle name="Output 3 9 4 17" xfId="32984" xr:uid="{4EBF3968-9419-4740-8EA7-1405FF85544E}"/>
    <cellStyle name="Output 3 9 4 18" xfId="40945" xr:uid="{53FDEEDE-5A66-4F84-A3C7-B81C0F555EA7}"/>
    <cellStyle name="Output 3 9 4 2" xfId="1493" xr:uid="{9FA5470A-7D9A-46FE-8E69-63DE1A8F6909}"/>
    <cellStyle name="Output 3 9 4 2 2" xfId="5600" xr:uid="{32612B33-4D3D-403F-8016-D8DD8850168D}"/>
    <cellStyle name="Output 3 9 4 2 2 2" xfId="13815" xr:uid="{82A7696D-47C3-45E6-9436-CAFD0FFB3ADA}"/>
    <cellStyle name="Output 3 9 4 2 2 3" xfId="21679" xr:uid="{52E5BD81-6212-4566-9EEC-2E3D9D6E6296}"/>
    <cellStyle name="Output 3 9 4 2 2 4" xfId="29659" xr:uid="{93562941-FC83-4A1D-ABF9-63690754C2B4}"/>
    <cellStyle name="Output 3 9 4 2 2 5" xfId="37486" xr:uid="{3179C6EF-E299-459C-912D-684BEC22015C}"/>
    <cellStyle name="Output 3 9 4 2 2 6" xfId="45439" xr:uid="{4C06C9AB-29FF-4061-8397-793511DF2F67}"/>
    <cellStyle name="Output 3 9 4 2 3" xfId="9722" xr:uid="{0515D020-4A33-44C9-A045-602E170D2865}"/>
    <cellStyle name="Output 3 9 4 2 4" xfId="17584" xr:uid="{7B9D7D13-8FFE-483D-BC84-DE7AC8E8ED03}"/>
    <cellStyle name="Output 3 9 4 2 5" xfId="25595" xr:uid="{97D40D1D-CB4E-48DF-9D1D-809A3570782E}"/>
    <cellStyle name="Output 3 9 4 2 6" xfId="33414" xr:uid="{C7B5ED46-9853-4819-B82E-ED0B9B32D22E}"/>
    <cellStyle name="Output 3 9 4 2 7" xfId="41375" xr:uid="{1D4B34A8-64B4-4FED-97DF-CEED7393232A}"/>
    <cellStyle name="Output 3 9 4 3" xfId="1836" xr:uid="{911254F5-AA51-48CD-9C90-4A97A29B3E80}"/>
    <cellStyle name="Output 3 9 4 3 2" xfId="5919" xr:uid="{A93BC391-FBA7-4E31-9BB3-0B62CB0D1E66}"/>
    <cellStyle name="Output 3 9 4 3 2 2" xfId="14134" xr:uid="{505DAAB0-282A-4E5C-897F-E855BA3FDA80}"/>
    <cellStyle name="Output 3 9 4 3 2 3" xfId="21998" xr:uid="{87D13F1C-391D-4753-9AC2-D4E1EC6AA78A}"/>
    <cellStyle name="Output 3 9 4 3 2 4" xfId="29978" xr:uid="{224FA4E4-0345-4974-B9D3-46467BBCE8BD}"/>
    <cellStyle name="Output 3 9 4 3 2 5" xfId="37805" xr:uid="{9C573865-A7F8-441D-B352-87D3E023BD3D}"/>
    <cellStyle name="Output 3 9 4 3 2 6" xfId="45758" xr:uid="{27EE8CA5-929B-4B4A-8BBD-570A2EEF88AA}"/>
    <cellStyle name="Output 3 9 4 3 3" xfId="10062" xr:uid="{ABAF80C4-A3C0-48AE-AC3F-6CBBB31DF6B6}"/>
    <cellStyle name="Output 3 9 4 3 4" xfId="17927" xr:uid="{D6884895-65E6-4E7B-8D16-A2CA128963B5}"/>
    <cellStyle name="Output 3 9 4 3 5" xfId="25934" xr:uid="{EE985218-5E92-4250-BC70-A0E8F9AA50C2}"/>
    <cellStyle name="Output 3 9 4 3 6" xfId="33757" xr:uid="{8F9C3FF0-DD0C-4ED7-8897-2E5AACED8718}"/>
    <cellStyle name="Output 3 9 4 3 7" xfId="41718" xr:uid="{575EEB6E-C7CB-4998-8B03-DE6D611F354A}"/>
    <cellStyle name="Output 3 9 4 4" xfId="2170" xr:uid="{F491826D-1359-48BE-87B3-5EBBBC674576}"/>
    <cellStyle name="Output 3 9 4 4 2" xfId="6244" xr:uid="{3BA861C1-F066-42D9-87FE-F8D7E9DFD94D}"/>
    <cellStyle name="Output 3 9 4 4 2 2" xfId="14459" xr:uid="{FA98BD3A-F946-4631-8E90-65E3FD003E04}"/>
    <cellStyle name="Output 3 9 4 4 2 3" xfId="22323" xr:uid="{C4A3EBD9-D931-4124-9D89-1FFAA12C0A94}"/>
    <cellStyle name="Output 3 9 4 4 2 4" xfId="30303" xr:uid="{9D16042F-148A-442A-96C6-C673B98B1C40}"/>
    <cellStyle name="Output 3 9 4 4 2 5" xfId="38130" xr:uid="{9112C330-4913-4381-945E-4F7FE6F25003}"/>
    <cellStyle name="Output 3 9 4 4 2 6" xfId="46083" xr:uid="{3E49A976-40CF-4C1A-8CB2-423BFF2FCDBC}"/>
    <cellStyle name="Output 3 9 4 4 3" xfId="10396" xr:uid="{A0F79D29-4A16-44E3-AB67-7CE9F347DE76}"/>
    <cellStyle name="Output 3 9 4 4 4" xfId="18261" xr:uid="{DBAF6AF6-9418-4BD9-9363-B8417E86DE86}"/>
    <cellStyle name="Output 3 9 4 4 5" xfId="26268" xr:uid="{59AB6B9B-E0FA-4B74-89B8-38EEFA87BDC2}"/>
    <cellStyle name="Output 3 9 4 4 6" xfId="34091" xr:uid="{5213A911-2EC8-40A2-9266-42811A8E31C9}"/>
    <cellStyle name="Output 3 9 4 4 7" xfId="42052" xr:uid="{935C5DE7-5F3A-44AA-9C21-EC58779944FB}"/>
    <cellStyle name="Output 3 9 4 5" xfId="2490" xr:uid="{DBBFEA6C-9FA6-4B0D-AC48-C9CCCF6D0D52}"/>
    <cellStyle name="Output 3 9 4 5 2" xfId="6550" xr:uid="{35D212EB-111D-428E-B628-5DBC78247126}"/>
    <cellStyle name="Output 3 9 4 5 2 2" xfId="14765" xr:uid="{DAC38FCA-FBA5-462D-AB0B-6C54937BAC52}"/>
    <cellStyle name="Output 3 9 4 5 2 3" xfId="22629" xr:uid="{931ACE27-87E7-4A37-BEFE-6E5A933F3F4B}"/>
    <cellStyle name="Output 3 9 4 5 2 4" xfId="30609" xr:uid="{020401BB-77FE-4D8F-A994-996B6C4F882E}"/>
    <cellStyle name="Output 3 9 4 5 2 5" xfId="38436" xr:uid="{1DDC6192-482C-4CA3-8D58-D0CD95239922}"/>
    <cellStyle name="Output 3 9 4 5 2 6" xfId="46389" xr:uid="{53B51751-99C8-408A-A45C-0E96A848FF69}"/>
    <cellStyle name="Output 3 9 4 5 3" xfId="10716" xr:uid="{F4E12556-977A-4153-9F86-A147E21A74EC}"/>
    <cellStyle name="Output 3 9 4 5 4" xfId="18581" xr:uid="{872CB1FE-009D-4B3B-8082-F7F3B91A8953}"/>
    <cellStyle name="Output 3 9 4 5 5" xfId="26584" xr:uid="{6F1035A3-23A6-4F49-B7A4-75F49999405C}"/>
    <cellStyle name="Output 3 9 4 5 6" xfId="34411" xr:uid="{CCEA193C-706B-4A3E-AD8E-4E798FB23632}"/>
    <cellStyle name="Output 3 9 4 5 7" xfId="42372" xr:uid="{B5B74EC9-BD8C-45BF-8A7B-E290F319E863}"/>
    <cellStyle name="Output 3 9 4 6" xfId="2818" xr:uid="{22567E8E-0FDD-488B-BD08-395B78CBF328}"/>
    <cellStyle name="Output 3 9 4 6 2" xfId="6868" xr:uid="{569628CB-195C-4A85-8F03-D49E48D2677E}"/>
    <cellStyle name="Output 3 9 4 6 2 2" xfId="15083" xr:uid="{073763C9-4673-4CFE-A45F-03B235BEA238}"/>
    <cellStyle name="Output 3 9 4 6 2 3" xfId="22947" xr:uid="{1D0DD5D3-16CD-4A13-A2B9-25A16F6FA503}"/>
    <cellStyle name="Output 3 9 4 6 2 4" xfId="30927" xr:uid="{55D1F9B0-4AF7-4BE7-8CFF-C5B4D4FED53A}"/>
    <cellStyle name="Output 3 9 4 6 2 5" xfId="38754" xr:uid="{7B620359-B16A-46DA-88DD-CC85246C264A}"/>
    <cellStyle name="Output 3 9 4 6 2 6" xfId="46707" xr:uid="{791B0DF6-F364-4DC3-9B0D-B3AE33E75629}"/>
    <cellStyle name="Output 3 9 4 6 3" xfId="11044" xr:uid="{E00D1F7F-8BDE-4285-8763-E81BC93349AF}"/>
    <cellStyle name="Output 3 9 4 6 4" xfId="18909" xr:uid="{D376C00C-DACB-4085-87F7-7C91F6230876}"/>
    <cellStyle name="Output 3 9 4 6 5" xfId="26912" xr:uid="{72305C51-57CF-451F-A294-E190354C3BD7}"/>
    <cellStyle name="Output 3 9 4 6 6" xfId="34739" xr:uid="{9E877598-2C42-4CAB-A54B-12D185CDB480}"/>
    <cellStyle name="Output 3 9 4 6 7" xfId="42700" xr:uid="{317F0CED-CB55-44D8-B799-9C78C50AA8BF}"/>
    <cellStyle name="Output 3 9 4 7" xfId="3132" xr:uid="{BB8888C5-0337-4B13-9C42-282FFBC3706A}"/>
    <cellStyle name="Output 3 9 4 7 2" xfId="7169" xr:uid="{5EE1DABC-5C19-4E4D-86B2-6B6027528A7A}"/>
    <cellStyle name="Output 3 9 4 7 2 2" xfId="15384" xr:uid="{85E07466-E388-427F-B592-3AAC1657D574}"/>
    <cellStyle name="Output 3 9 4 7 2 3" xfId="23248" xr:uid="{73330468-BD77-4804-8D3D-07DC3F91471B}"/>
    <cellStyle name="Output 3 9 4 7 2 4" xfId="31228" xr:uid="{9977B22E-E14E-453D-A7D0-E48B7CBA15CF}"/>
    <cellStyle name="Output 3 9 4 7 2 5" xfId="39055" xr:uid="{71A2D368-8B50-4C30-AAFA-183E314EE4BE}"/>
    <cellStyle name="Output 3 9 4 7 2 6" xfId="47008" xr:uid="{42989CEF-0588-4752-BD60-57CAF7F39012}"/>
    <cellStyle name="Output 3 9 4 7 3" xfId="11356" xr:uid="{10DAF817-03A0-4770-B7F6-B86A647B624B}"/>
    <cellStyle name="Output 3 9 4 7 4" xfId="19223" xr:uid="{55B7799C-DED2-4174-9828-B1FF4DE1D405}"/>
    <cellStyle name="Output 3 9 4 7 5" xfId="27223" xr:uid="{0204A1C7-394A-41B4-90FD-FDA9D20A89E5}"/>
    <cellStyle name="Output 3 9 4 7 6" xfId="35053" xr:uid="{99D93D26-94B2-4869-BA01-2B775754FFD7}"/>
    <cellStyle name="Output 3 9 4 7 7" xfId="43014" xr:uid="{E4939223-3191-419B-88B1-2328CA3EDB21}"/>
    <cellStyle name="Output 3 9 4 8" xfId="3448" xr:uid="{8AE66D89-08A2-4E2E-93CA-B669FEA5429B}"/>
    <cellStyle name="Output 3 9 4 8 2" xfId="7476" xr:uid="{29D4EB18-AE4F-4F56-818D-AA340B43B428}"/>
    <cellStyle name="Output 3 9 4 8 2 2" xfId="15691" xr:uid="{F464317A-B3BC-40F9-B329-D5B295D81553}"/>
    <cellStyle name="Output 3 9 4 8 2 3" xfId="23555" xr:uid="{B2BDEB94-7DC0-4276-9F76-DAE1D3E6231D}"/>
    <cellStyle name="Output 3 9 4 8 2 4" xfId="31535" xr:uid="{9AC4A3AD-1F38-4F4D-A507-C0242081237C}"/>
    <cellStyle name="Output 3 9 4 8 2 5" xfId="39362" xr:uid="{F35CF218-0AE3-4093-A946-BB8BA6FB5933}"/>
    <cellStyle name="Output 3 9 4 8 2 6" xfId="47315" xr:uid="{18E3AC84-5389-4012-9695-AA7857A97B13}"/>
    <cellStyle name="Output 3 9 4 8 3" xfId="11672" xr:uid="{97F30DF2-A2EF-4D5D-8916-95860167001B}"/>
    <cellStyle name="Output 3 9 4 8 4" xfId="19539" xr:uid="{8C666D93-2F49-4190-973D-4ACF447E8ED5}"/>
    <cellStyle name="Output 3 9 4 8 5" xfId="27539" xr:uid="{703B2182-A6F6-42F8-8932-CAE9537AC42B}"/>
    <cellStyle name="Output 3 9 4 8 6" xfId="35369" xr:uid="{A5C90ECB-E9F0-4EF0-94FA-2F7DB438435A}"/>
    <cellStyle name="Output 3 9 4 8 7" xfId="43330" xr:uid="{0403747A-2757-40A7-A20A-6F8D033E89FC}"/>
    <cellStyle name="Output 3 9 4 9" xfId="3743" xr:uid="{9926C455-0565-4BC2-AD94-C1BB1FC29314}"/>
    <cellStyle name="Output 3 9 4 9 2" xfId="7771" xr:uid="{D260DDBE-4097-4988-BBA7-DC4C338E6A72}"/>
    <cellStyle name="Output 3 9 4 9 2 2" xfId="15986" xr:uid="{D6111581-CDE4-480E-B26B-35771EF2330A}"/>
    <cellStyle name="Output 3 9 4 9 2 3" xfId="23850" xr:uid="{E65180E9-3F4F-453B-A3F1-72665C9116D2}"/>
    <cellStyle name="Output 3 9 4 9 2 4" xfId="31830" xr:uid="{FE41A834-1BA7-472F-B4ED-ABE10E765051}"/>
    <cellStyle name="Output 3 9 4 9 2 5" xfId="39657" xr:uid="{8A3CC168-6413-49F5-9596-A871F093D902}"/>
    <cellStyle name="Output 3 9 4 9 2 6" xfId="47610" xr:uid="{3B14F4D8-0157-4046-A5B0-CD248D9F486E}"/>
    <cellStyle name="Output 3 9 4 9 3" xfId="11967" xr:uid="{4BC8646D-90BF-4E3E-8892-3DCD27DA9667}"/>
    <cellStyle name="Output 3 9 4 9 4" xfId="19834" xr:uid="{104CBE42-AC6A-4B9F-8BBC-A3274DE69C3B}"/>
    <cellStyle name="Output 3 9 4 9 5" xfId="27834" xr:uid="{6B49680B-9575-401A-A89B-74E01386A553}"/>
    <cellStyle name="Output 3 9 4 9 6" xfId="35664" xr:uid="{84A90846-B829-4DBF-B91A-5B279538E9C7}"/>
    <cellStyle name="Output 3 9 4 9 7" xfId="43625" xr:uid="{56245C03-04AE-41F4-9F2A-1702F5997162}"/>
    <cellStyle name="Output 3 9 5" xfId="1106" xr:uid="{BAF22AB7-8EDF-4E99-A06E-E67842D17D28}"/>
    <cellStyle name="Output 3 9 5 10" xfId="4084" xr:uid="{44BE0A6A-B7E1-4F01-A112-245C8780C7A9}"/>
    <cellStyle name="Output 3 9 5 10 2" xfId="8095" xr:uid="{B5BEF606-64C7-4777-ABE1-8C6B8DF16BAC}"/>
    <cellStyle name="Output 3 9 5 10 2 2" xfId="16310" xr:uid="{19761F3D-F28A-453E-A25C-E9D822BB7278}"/>
    <cellStyle name="Output 3 9 5 10 2 3" xfId="24174" xr:uid="{C4FB5870-4D31-4F57-B229-0E3C5E18D8C1}"/>
    <cellStyle name="Output 3 9 5 10 2 4" xfId="32154" xr:uid="{E351E305-B829-40E6-A673-5EE066AC8271}"/>
    <cellStyle name="Output 3 9 5 10 2 5" xfId="39981" xr:uid="{B071F885-DA4F-4088-9273-6416DC78EE76}"/>
    <cellStyle name="Output 3 9 5 10 2 6" xfId="47934" xr:uid="{E75D43FF-B693-4439-A337-7EC4525A472E}"/>
    <cellStyle name="Output 3 9 5 10 3" xfId="12306" xr:uid="{96E67352-5716-487E-BF45-B5FE6F46AE52}"/>
    <cellStyle name="Output 3 9 5 10 4" xfId="20175" xr:uid="{2CB7B5C7-403C-4207-B210-1780A255291A}"/>
    <cellStyle name="Output 3 9 5 10 5" xfId="28171" xr:uid="{F7A9750A-0EAD-45CA-96BA-C704043B9257}"/>
    <cellStyle name="Output 3 9 5 10 6" xfId="36005" xr:uid="{31B458A5-AC89-4FBE-94FF-679A241264E2}"/>
    <cellStyle name="Output 3 9 5 10 7" xfId="43966" xr:uid="{3B884123-268F-4C2D-86D2-DCCBCDF2E67F}"/>
    <cellStyle name="Output 3 9 5 11" xfId="4375" xr:uid="{835BA945-3620-4685-B2C6-3560183F0152}"/>
    <cellStyle name="Output 3 9 5 11 2" xfId="8381" xr:uid="{2A138300-5C72-4097-95E6-A4814022A68D}"/>
    <cellStyle name="Output 3 9 5 11 2 2" xfId="16596" xr:uid="{44CFDA7D-C6C9-48A5-9C7C-337284D5E799}"/>
    <cellStyle name="Output 3 9 5 11 2 3" xfId="24460" xr:uid="{1074530F-40FA-4D17-B85D-333D088D2A04}"/>
    <cellStyle name="Output 3 9 5 11 2 4" xfId="32440" xr:uid="{B2C9053B-BF60-4041-940A-39E302FF8977}"/>
    <cellStyle name="Output 3 9 5 11 2 5" xfId="40267" xr:uid="{D407293A-8289-40CD-AA0A-64C8CAB20A77}"/>
    <cellStyle name="Output 3 9 5 11 2 6" xfId="48220" xr:uid="{AF5CBDC4-2FA6-4771-85AB-A52A6B92B828}"/>
    <cellStyle name="Output 3 9 5 11 3" xfId="12597" xr:uid="{DD544C53-227A-4912-876C-9D2CFE28A11F}"/>
    <cellStyle name="Output 3 9 5 11 4" xfId="20466" xr:uid="{91CCC214-2036-461B-8090-7888D29615CD}"/>
    <cellStyle name="Output 3 9 5 11 5" xfId="28461" xr:uid="{C2B88F0D-C56B-4EA8-A016-F06311997DA7}"/>
    <cellStyle name="Output 3 9 5 11 6" xfId="36296" xr:uid="{4FB1E324-E1DE-4480-B9E5-9BFCEDDD6DAF}"/>
    <cellStyle name="Output 3 9 5 11 7" xfId="44257" xr:uid="{36BB182F-10C0-4D2E-A070-551B14746C35}"/>
    <cellStyle name="Output 3 9 5 12" xfId="4670" xr:uid="{406327CE-6348-4589-8646-60595D7E94CE}"/>
    <cellStyle name="Output 3 9 5 12 2" xfId="8660" xr:uid="{E0F1AB78-A682-4491-A0A8-FD7446990802}"/>
    <cellStyle name="Output 3 9 5 12 2 2" xfId="16875" xr:uid="{09B4B5F4-C545-4672-A649-CB2E1CAEC429}"/>
    <cellStyle name="Output 3 9 5 12 2 3" xfId="24739" xr:uid="{5B15AB55-4A83-4115-88F4-8C78459D33FF}"/>
    <cellStyle name="Output 3 9 5 12 2 4" xfId="32719" xr:uid="{D4FACF56-4C43-47E1-81D4-884976E75055}"/>
    <cellStyle name="Output 3 9 5 12 2 5" xfId="40546" xr:uid="{F1ED3947-9FDB-4EC3-8C1A-375D16D0E6E9}"/>
    <cellStyle name="Output 3 9 5 12 2 6" xfId="48499" xr:uid="{4D9AEA31-49E8-4295-ADE5-A6A43F4A646E}"/>
    <cellStyle name="Output 3 9 5 12 3" xfId="12891" xr:uid="{8094618D-4F93-49B3-9EE7-269DEB0A362B}"/>
    <cellStyle name="Output 3 9 5 12 4" xfId="20761" xr:uid="{E5C33BD8-5822-4BBE-956C-DA45C84C1C07}"/>
    <cellStyle name="Output 3 9 5 12 5" xfId="28754" xr:uid="{B73FABDA-48BE-48AE-A184-2A01AAF585A9}"/>
    <cellStyle name="Output 3 9 5 12 6" xfId="36591" xr:uid="{FC697AFE-6E86-4C1F-AF4B-58CF0B675472}"/>
    <cellStyle name="Output 3 9 5 12 7" xfId="44552" xr:uid="{09AC5C54-340F-478E-83E3-FF7F5E936921}"/>
    <cellStyle name="Output 3 9 5 13" xfId="5237" xr:uid="{CA92A28A-72FC-4880-9F9E-AB7727911DA8}"/>
    <cellStyle name="Output 3 9 5 13 2" xfId="13452" xr:uid="{9F2DD418-BA76-481F-9834-AF851D99B454}"/>
    <cellStyle name="Output 3 9 5 13 3" xfId="21316" xr:uid="{D309B8F1-31A6-4949-8A34-C922E0C28EFF}"/>
    <cellStyle name="Output 3 9 5 13 4" xfId="29296" xr:uid="{38D934F2-FACF-4CCD-BDAB-AE6C0521EA50}"/>
    <cellStyle name="Output 3 9 5 13 5" xfId="37123" xr:uid="{55C66157-8ADF-4303-8E29-3F28B8A22B98}"/>
    <cellStyle name="Output 3 9 5 13 6" xfId="45076" xr:uid="{79616D00-3CD5-476D-B170-3C2D41C9CCF6}"/>
    <cellStyle name="Output 3 9 5 14" xfId="9335" xr:uid="{2B0482DA-EF9B-44FA-BA8C-24339D592964}"/>
    <cellStyle name="Output 3 9 5 15" xfId="17197" xr:uid="{9A6AA8CC-4123-4FCB-90D9-28E700A0433B}"/>
    <cellStyle name="Output 3 9 5 16" xfId="25213" xr:uid="{D1E26C03-C9A6-4B8E-AB28-10B42A0CD9C3}"/>
    <cellStyle name="Output 3 9 5 17" xfId="33027" xr:uid="{575CAB0E-251A-45AD-BEDB-19DCB39751EE}"/>
    <cellStyle name="Output 3 9 5 18" xfId="40988" xr:uid="{3638B58D-764A-4E80-A14D-52CC86CE6F67}"/>
    <cellStyle name="Output 3 9 5 2" xfId="1536" xr:uid="{EE8E5CA7-DA5B-4C93-8D4E-F31C5DD47A6B}"/>
    <cellStyle name="Output 3 9 5 2 2" xfId="5639" xr:uid="{811CD9CE-BC3D-4F0C-99E3-5E99B883FB66}"/>
    <cellStyle name="Output 3 9 5 2 2 2" xfId="13854" xr:uid="{43F9DAF5-4446-47F7-99D3-4C95E5AE46DC}"/>
    <cellStyle name="Output 3 9 5 2 2 3" xfId="21718" xr:uid="{7151D13E-8BCE-450F-802C-A088F8BCB49F}"/>
    <cellStyle name="Output 3 9 5 2 2 4" xfId="29698" xr:uid="{3C984A53-1FBF-49E2-89FA-09817F2966BB}"/>
    <cellStyle name="Output 3 9 5 2 2 5" xfId="37525" xr:uid="{952A289A-2E16-4918-B385-B7015B4C5683}"/>
    <cellStyle name="Output 3 9 5 2 2 6" xfId="45478" xr:uid="{FB104B7F-721C-42B9-A553-BD148BA02293}"/>
    <cellStyle name="Output 3 9 5 2 3" xfId="9764" xr:uid="{BA739C27-5156-408A-88C4-5CE8FC08C785}"/>
    <cellStyle name="Output 3 9 5 2 4" xfId="17627" xr:uid="{2E02229B-ED87-406D-9003-19807CC59E8F}"/>
    <cellStyle name="Output 3 9 5 2 5" xfId="25638" xr:uid="{C9004630-6AEF-49F0-87B1-D0EE7991EFB2}"/>
    <cellStyle name="Output 3 9 5 2 6" xfId="33457" xr:uid="{82A63460-7498-4564-8EEA-5F1D5354B589}"/>
    <cellStyle name="Output 3 9 5 2 7" xfId="41418" xr:uid="{966B4340-01D0-4C68-8069-A9C77E7477F4}"/>
    <cellStyle name="Output 3 9 5 3" xfId="1879" xr:uid="{A152CBF8-F039-4B55-9B53-06F1A1AB5803}"/>
    <cellStyle name="Output 3 9 5 3 2" xfId="5958" xr:uid="{A31CF99F-2805-40DE-B424-75866ECD9F28}"/>
    <cellStyle name="Output 3 9 5 3 2 2" xfId="14173" xr:uid="{CFA47EC9-F52A-49A8-9E7D-F964CF8BF2F2}"/>
    <cellStyle name="Output 3 9 5 3 2 3" xfId="22037" xr:uid="{41B0F119-0066-4B5B-8065-188A48073116}"/>
    <cellStyle name="Output 3 9 5 3 2 4" xfId="30017" xr:uid="{A782E744-40F3-4FF8-957E-6F0C9D2C1B50}"/>
    <cellStyle name="Output 3 9 5 3 2 5" xfId="37844" xr:uid="{44BF860F-7C21-4EC3-9A90-0AE0803D7995}"/>
    <cellStyle name="Output 3 9 5 3 2 6" xfId="45797" xr:uid="{7A11F69E-56B3-43E9-A025-17760F3C5F94}"/>
    <cellStyle name="Output 3 9 5 3 3" xfId="10105" xr:uid="{E7874B20-A4E1-4614-897E-EE021ECCD547}"/>
    <cellStyle name="Output 3 9 5 3 4" xfId="17970" xr:uid="{7F4DEAF4-1E3B-47F6-9651-014B8CAA0215}"/>
    <cellStyle name="Output 3 9 5 3 5" xfId="25977" xr:uid="{ECC86B8F-36AD-4E78-8A6F-7F100B655E5C}"/>
    <cellStyle name="Output 3 9 5 3 6" xfId="33800" xr:uid="{6A430738-808E-449E-9B97-B08E287B7F14}"/>
    <cellStyle name="Output 3 9 5 3 7" xfId="41761" xr:uid="{BEB7C290-8F75-451E-9A04-006F43AC1AD9}"/>
    <cellStyle name="Output 3 9 5 4" xfId="2213" xr:uid="{285DB292-3214-40CD-8671-359ABA339F55}"/>
    <cellStyle name="Output 3 9 5 4 2" xfId="6287" xr:uid="{F37D5E6C-7419-493A-B4E7-3D3789684A89}"/>
    <cellStyle name="Output 3 9 5 4 2 2" xfId="14502" xr:uid="{E3264BDA-48B1-4A50-8E58-6391676F13B9}"/>
    <cellStyle name="Output 3 9 5 4 2 3" xfId="22366" xr:uid="{C6956E8D-30D0-4267-A77B-9DF2D25A49E0}"/>
    <cellStyle name="Output 3 9 5 4 2 4" xfId="30346" xr:uid="{75326659-3533-4649-ADFD-C87AC8E49126}"/>
    <cellStyle name="Output 3 9 5 4 2 5" xfId="38173" xr:uid="{F58B71B4-CFCE-4E66-BA2A-8D9C55CDEA68}"/>
    <cellStyle name="Output 3 9 5 4 2 6" xfId="46126" xr:uid="{79245445-4E76-40C8-8095-52F7ED6C2CE9}"/>
    <cellStyle name="Output 3 9 5 4 3" xfId="10439" xr:uid="{1FCA1B1D-1CA7-48C0-91E2-F81C7204F939}"/>
    <cellStyle name="Output 3 9 5 4 4" xfId="18304" xr:uid="{6C82A6A6-6A1C-442D-8541-22E889C37642}"/>
    <cellStyle name="Output 3 9 5 4 5" xfId="26311" xr:uid="{D1443E81-F0F5-4352-8E36-14F2B154D5CF}"/>
    <cellStyle name="Output 3 9 5 4 6" xfId="34134" xr:uid="{654A718F-0B83-4921-A1B2-D6A8FE6308F3}"/>
    <cellStyle name="Output 3 9 5 4 7" xfId="42095" xr:uid="{D8563715-5E54-492C-A1A1-E875472B47DF}"/>
    <cellStyle name="Output 3 9 5 5" xfId="2533" xr:uid="{E03A7670-0768-4EB2-A6C7-68D07828FB2B}"/>
    <cellStyle name="Output 3 9 5 5 2" xfId="6589" xr:uid="{F806B52A-631F-41CF-B720-66EBC7645CC7}"/>
    <cellStyle name="Output 3 9 5 5 2 2" xfId="14804" xr:uid="{24867D38-DA28-4BE2-AE55-BEA5E14B6DFF}"/>
    <cellStyle name="Output 3 9 5 5 2 3" xfId="22668" xr:uid="{627E89AA-956F-4F49-985F-DDD658E38EAE}"/>
    <cellStyle name="Output 3 9 5 5 2 4" xfId="30648" xr:uid="{8DF72598-43ED-417D-9822-1BDE64B87023}"/>
    <cellStyle name="Output 3 9 5 5 2 5" xfId="38475" xr:uid="{4195AB49-8FDC-403E-A768-4D7A2591949C}"/>
    <cellStyle name="Output 3 9 5 5 2 6" xfId="46428" xr:uid="{6FABFACA-B1E8-4E65-A05F-888AD052DCA5}"/>
    <cellStyle name="Output 3 9 5 5 3" xfId="10759" xr:uid="{0A5F6A50-612A-4E01-87C9-5C62D4265047}"/>
    <cellStyle name="Output 3 9 5 5 4" xfId="18624" xr:uid="{EF62DDEF-6BBC-4229-A4A9-D45B3D2A958F}"/>
    <cellStyle name="Output 3 9 5 5 5" xfId="26627" xr:uid="{C6691BEA-6B21-4F87-925A-F6A94214F8CA}"/>
    <cellStyle name="Output 3 9 5 5 6" xfId="34454" xr:uid="{BDA1A035-2635-480A-8BB5-92D74EFCA6B9}"/>
    <cellStyle name="Output 3 9 5 5 7" xfId="42415" xr:uid="{1A371E8A-2E55-49C0-9C93-22C6A03B8135}"/>
    <cellStyle name="Output 3 9 5 6" xfId="2859" xr:uid="{5E0EB6EE-FDA3-483F-BE26-5B3297CCA6AC}"/>
    <cellStyle name="Output 3 9 5 6 2" xfId="6909" xr:uid="{01C5E750-0315-4848-B5E4-5337EC8E7C4D}"/>
    <cellStyle name="Output 3 9 5 6 2 2" xfId="15124" xr:uid="{6D74CE14-F391-4F3D-BCA3-F3D5C793735B}"/>
    <cellStyle name="Output 3 9 5 6 2 3" xfId="22988" xr:uid="{FC58EABE-7514-4390-B5F8-2739AF04DB73}"/>
    <cellStyle name="Output 3 9 5 6 2 4" xfId="30968" xr:uid="{B6A7AE4E-B0BF-45CF-8B63-56B4458676B8}"/>
    <cellStyle name="Output 3 9 5 6 2 5" xfId="38795" xr:uid="{8B3BDCD8-145E-40E9-BF56-8500EEC73C2E}"/>
    <cellStyle name="Output 3 9 5 6 2 6" xfId="46748" xr:uid="{223AD434-4EFE-4806-990A-D2F89D675F20}"/>
    <cellStyle name="Output 3 9 5 6 3" xfId="11085" xr:uid="{E6138482-D3F2-45C0-9235-BA6F2B809C06}"/>
    <cellStyle name="Output 3 9 5 6 4" xfId="18950" xr:uid="{FC35CA9A-913E-4460-996D-C87E939173E6}"/>
    <cellStyle name="Output 3 9 5 6 5" xfId="26953" xr:uid="{7461AFCF-A891-4A47-8DF0-E51456584E76}"/>
    <cellStyle name="Output 3 9 5 6 6" xfId="34780" xr:uid="{BD44B45D-F1C2-4ECA-98B6-1652EF096D8F}"/>
    <cellStyle name="Output 3 9 5 6 7" xfId="42741" xr:uid="{EE0AFC30-D9BE-4A23-A0B2-19E186313714}"/>
    <cellStyle name="Output 3 9 5 7" xfId="3175" xr:uid="{1321D722-CF75-4940-B50C-592B3C7EFCD0}"/>
    <cellStyle name="Output 3 9 5 7 2" xfId="7208" xr:uid="{E2FC818E-ADD2-4E42-8D99-9373DA342FEC}"/>
    <cellStyle name="Output 3 9 5 7 2 2" xfId="15423" xr:uid="{578EE480-84BC-4ECE-8F29-CD6ED272A7B3}"/>
    <cellStyle name="Output 3 9 5 7 2 3" xfId="23287" xr:uid="{30483882-50D1-42F0-8D24-CB93423CA11B}"/>
    <cellStyle name="Output 3 9 5 7 2 4" xfId="31267" xr:uid="{1597C0CE-CABE-4E5A-8881-496E2A347CD6}"/>
    <cellStyle name="Output 3 9 5 7 2 5" xfId="39094" xr:uid="{BCD3D73B-8CCC-4ECA-9B23-19825AB43615}"/>
    <cellStyle name="Output 3 9 5 7 2 6" xfId="47047" xr:uid="{64A34227-BADC-4FFC-817C-CEA49A71EA14}"/>
    <cellStyle name="Output 3 9 5 7 3" xfId="11399" xr:uid="{C205D97E-9418-4604-928C-C15DFEC8C397}"/>
    <cellStyle name="Output 3 9 5 7 4" xfId="19266" xr:uid="{495261EB-57FC-4945-96A8-67F7BB53F8C6}"/>
    <cellStyle name="Output 3 9 5 7 5" xfId="27266" xr:uid="{FFBF8FC9-9D9C-4C61-A86D-500E230692F4}"/>
    <cellStyle name="Output 3 9 5 7 6" xfId="35096" xr:uid="{87B2D7E5-F6D0-4C56-9580-B7032C55DC7A}"/>
    <cellStyle name="Output 3 9 5 7 7" xfId="43057" xr:uid="{B788A4D6-B73E-4922-AC63-197DC426AB21}"/>
    <cellStyle name="Output 3 9 5 8" xfId="3488" xr:uid="{7402BE18-3161-464E-84F3-F961A596640C}"/>
    <cellStyle name="Output 3 9 5 8 2" xfId="7516" xr:uid="{2251810A-7CD8-4D1F-8476-82BD2A2B9EE0}"/>
    <cellStyle name="Output 3 9 5 8 2 2" xfId="15731" xr:uid="{8612F317-44B8-4BA4-AC04-0D4A1CFF63CD}"/>
    <cellStyle name="Output 3 9 5 8 2 3" xfId="23595" xr:uid="{361C6616-0D16-4AA0-B7B3-37CD9E419EB0}"/>
    <cellStyle name="Output 3 9 5 8 2 4" xfId="31575" xr:uid="{B42C1620-9073-4060-8783-04D626F2EDD6}"/>
    <cellStyle name="Output 3 9 5 8 2 5" xfId="39402" xr:uid="{1A8D9802-3181-4CB0-B6AF-FAC9F3D123DB}"/>
    <cellStyle name="Output 3 9 5 8 2 6" xfId="47355" xr:uid="{30DFFED1-3250-406A-A9A7-DE7F73B2B15B}"/>
    <cellStyle name="Output 3 9 5 8 3" xfId="11712" xr:uid="{7698DF2B-700D-475F-AD57-2CCC54ABE66F}"/>
    <cellStyle name="Output 3 9 5 8 4" xfId="19579" xr:uid="{0B4AFEB6-6DE2-4D6C-A602-A20BEC3BC026}"/>
    <cellStyle name="Output 3 9 5 8 5" xfId="27579" xr:uid="{9F500F05-7FF3-4979-ABEF-FBC614A88480}"/>
    <cellStyle name="Output 3 9 5 8 6" xfId="35409" xr:uid="{C8AE6718-042F-4394-AE40-2BEF6DE2A04F}"/>
    <cellStyle name="Output 3 9 5 8 7" xfId="43370" xr:uid="{3A966421-852E-4F40-8049-FBBBEA2440A6}"/>
    <cellStyle name="Output 3 9 5 9" xfId="3784" xr:uid="{E13143D2-D62D-4483-A220-89C8AA1E1B17}"/>
    <cellStyle name="Output 3 9 5 9 2" xfId="7812" xr:uid="{45C86347-0DE1-4433-B5AD-5E0ED75A4A47}"/>
    <cellStyle name="Output 3 9 5 9 2 2" xfId="16027" xr:uid="{B59637A4-C434-43E9-B613-14FCB64420C3}"/>
    <cellStyle name="Output 3 9 5 9 2 3" xfId="23891" xr:uid="{CD07E1C4-ACDF-413D-8852-876766FD6A05}"/>
    <cellStyle name="Output 3 9 5 9 2 4" xfId="31871" xr:uid="{BEE6901A-87E4-4F6F-8C98-8442DD938E93}"/>
    <cellStyle name="Output 3 9 5 9 2 5" xfId="39698" xr:uid="{366A8546-5E0C-4FF7-A89B-7506965E1FFA}"/>
    <cellStyle name="Output 3 9 5 9 2 6" xfId="47651" xr:uid="{9BE97B23-47E3-4D69-B1ED-6EE3B4F4A3B3}"/>
    <cellStyle name="Output 3 9 5 9 3" xfId="12008" xr:uid="{8CAD1448-6625-4A62-AB83-425AF9106C66}"/>
    <cellStyle name="Output 3 9 5 9 4" xfId="19875" xr:uid="{3CB39AAE-07BE-4679-9E17-30E6C3317925}"/>
    <cellStyle name="Output 3 9 5 9 5" xfId="27875" xr:uid="{5DD702F8-6E49-4F9B-A887-20B079072E19}"/>
    <cellStyle name="Output 3 9 5 9 6" xfId="35705" xr:uid="{A55329C9-8249-4310-B0FA-2D851D2C9334}"/>
    <cellStyle name="Output 3 9 5 9 7" xfId="43666" xr:uid="{0BE57B18-2A85-4772-B89E-FF59C81EE02F}"/>
    <cellStyle name="Output 3 9 6" xfId="1145" xr:uid="{9B50D586-94CB-4400-B4D1-8D6D52170F86}"/>
    <cellStyle name="Output 3 9 6 10" xfId="4123" xr:uid="{657603DD-A0E6-4062-AA2C-7D60EE6323A5}"/>
    <cellStyle name="Output 3 9 6 10 2" xfId="8134" xr:uid="{6C670805-B664-4F13-A4C5-8802CD6A6F6F}"/>
    <cellStyle name="Output 3 9 6 10 2 2" xfId="16349" xr:uid="{A6213C45-B241-48E6-9646-4E86D915416A}"/>
    <cellStyle name="Output 3 9 6 10 2 3" xfId="24213" xr:uid="{966980CA-CD6A-45B1-AD42-D975DC6C03BB}"/>
    <cellStyle name="Output 3 9 6 10 2 4" xfId="32193" xr:uid="{A25C061A-3A39-4A15-BBBA-E0524534A283}"/>
    <cellStyle name="Output 3 9 6 10 2 5" xfId="40020" xr:uid="{6494AE9A-889D-4790-8F8A-B8D45EDD9DAF}"/>
    <cellStyle name="Output 3 9 6 10 2 6" xfId="47973" xr:uid="{89BEBD18-0AA7-4242-BF58-B2A99754125E}"/>
    <cellStyle name="Output 3 9 6 10 3" xfId="12345" xr:uid="{F9078477-283C-4667-BC9B-87411E88418B}"/>
    <cellStyle name="Output 3 9 6 10 4" xfId="20214" xr:uid="{7307F3B1-FEA8-46E5-9861-1B07DBCEE2ED}"/>
    <cellStyle name="Output 3 9 6 10 5" xfId="28210" xr:uid="{5E66557D-B583-463E-9CF7-4A4F761753B1}"/>
    <cellStyle name="Output 3 9 6 10 6" xfId="36044" xr:uid="{62DBE8DF-C165-4D19-9E82-3838B1DD5E5F}"/>
    <cellStyle name="Output 3 9 6 10 7" xfId="44005" xr:uid="{F2677C7C-72DA-4605-8791-A7B82810B05C}"/>
    <cellStyle name="Output 3 9 6 11" xfId="4414" xr:uid="{C5704340-F6A2-4604-AD13-21CAF417B5FB}"/>
    <cellStyle name="Output 3 9 6 11 2" xfId="8420" xr:uid="{FF91AE7C-F032-4FF4-92F9-90D9DC36E48E}"/>
    <cellStyle name="Output 3 9 6 11 2 2" xfId="16635" xr:uid="{6AF65636-F254-436A-9D4D-E1B6133F1E3C}"/>
    <cellStyle name="Output 3 9 6 11 2 3" xfId="24499" xr:uid="{A6FA460B-F22D-4109-B5B5-958BBF44F10A}"/>
    <cellStyle name="Output 3 9 6 11 2 4" xfId="32479" xr:uid="{49A918E8-EC53-466D-A819-126226AAAEC1}"/>
    <cellStyle name="Output 3 9 6 11 2 5" xfId="40306" xr:uid="{BEE2988B-2E54-4278-8EFC-77C01A1DE1E6}"/>
    <cellStyle name="Output 3 9 6 11 2 6" xfId="48259" xr:uid="{FEB8D8F9-B440-4AFC-A33B-FB7FC9E51F89}"/>
    <cellStyle name="Output 3 9 6 11 3" xfId="12636" xr:uid="{912FFC69-D0CC-48CB-A2A8-AD71B271CE49}"/>
    <cellStyle name="Output 3 9 6 11 4" xfId="20505" xr:uid="{684A1921-5CE6-475E-BEEA-33BC86C909E9}"/>
    <cellStyle name="Output 3 9 6 11 5" xfId="28500" xr:uid="{98DA6101-07CB-4A98-9538-877F13C38C2A}"/>
    <cellStyle name="Output 3 9 6 11 6" xfId="36335" xr:uid="{68F7CD5C-5823-41B5-AB93-2E1D2341846D}"/>
    <cellStyle name="Output 3 9 6 11 7" xfId="44296" xr:uid="{661B2240-109B-475C-8C90-1B35622C5349}"/>
    <cellStyle name="Output 3 9 6 12" xfId="4709" xr:uid="{A85B94B2-D25E-412D-B949-4785D68FF055}"/>
    <cellStyle name="Output 3 9 6 12 2" xfId="8699" xr:uid="{2B6587F8-357A-41E6-999F-FAD0C7D61FAC}"/>
    <cellStyle name="Output 3 9 6 12 2 2" xfId="16914" xr:uid="{D506513C-23A5-4287-BC0A-17834FBC79A2}"/>
    <cellStyle name="Output 3 9 6 12 2 3" xfId="24778" xr:uid="{77B9B16E-C336-49D1-8A63-EFB0AA213078}"/>
    <cellStyle name="Output 3 9 6 12 2 4" xfId="32758" xr:uid="{D573F70F-4ABF-4870-B2E1-3B6E0500D7D1}"/>
    <cellStyle name="Output 3 9 6 12 2 5" xfId="40585" xr:uid="{4CB4680F-3FA5-4B9C-8120-4EE8C33EFA52}"/>
    <cellStyle name="Output 3 9 6 12 2 6" xfId="48538" xr:uid="{1BCD3E52-22F8-4C64-93F2-C3385321AF45}"/>
    <cellStyle name="Output 3 9 6 12 3" xfId="12930" xr:uid="{38A36124-6116-4321-AD0D-D11F1443042A}"/>
    <cellStyle name="Output 3 9 6 12 4" xfId="20800" xr:uid="{03EFB0FE-2213-48B1-A265-4DB670DD42A8}"/>
    <cellStyle name="Output 3 9 6 12 5" xfId="28793" xr:uid="{6B8D5973-9799-4A79-AFFA-A2101827C74A}"/>
    <cellStyle name="Output 3 9 6 12 6" xfId="36630" xr:uid="{825C495A-1298-4E6B-90E6-375ED30CA78F}"/>
    <cellStyle name="Output 3 9 6 12 7" xfId="44591" xr:uid="{2470C6E5-14C0-4910-B7D5-7D4DE4349789}"/>
    <cellStyle name="Output 3 9 6 13" xfId="5276" xr:uid="{A7AECCCE-FB65-43F1-BF69-A6F6557366E6}"/>
    <cellStyle name="Output 3 9 6 13 2" xfId="13491" xr:uid="{93AAAE9C-00C5-4750-B371-3789124CEAD5}"/>
    <cellStyle name="Output 3 9 6 13 3" xfId="21355" xr:uid="{37BFDF37-F762-4995-B982-6CC2809A1A78}"/>
    <cellStyle name="Output 3 9 6 13 4" xfId="29335" xr:uid="{0E2EF116-DB96-4C86-90D3-EF86D549FE89}"/>
    <cellStyle name="Output 3 9 6 13 5" xfId="37162" xr:uid="{B58FBD55-8926-42E7-843B-C40BC1E24BCF}"/>
    <cellStyle name="Output 3 9 6 13 6" xfId="45115" xr:uid="{3731792D-CD54-4E40-88A5-3A10CFF5ACCF}"/>
    <cellStyle name="Output 3 9 6 14" xfId="9374" xr:uid="{C3DCAD0F-C960-45C7-BE18-528D796938AE}"/>
    <cellStyle name="Output 3 9 6 15" xfId="17236" xr:uid="{E45CC5A5-5D18-4EBE-A276-EAC5659C04F7}"/>
    <cellStyle name="Output 3 9 6 16" xfId="25252" xr:uid="{2D044162-BE6D-46BD-AB74-E6BB7177A331}"/>
    <cellStyle name="Output 3 9 6 17" xfId="33066" xr:uid="{352F0776-EE1A-458A-A451-C12B0FB22059}"/>
    <cellStyle name="Output 3 9 6 18" xfId="41027" xr:uid="{36D7B582-6C61-4E6C-B523-1F4CD6497378}"/>
    <cellStyle name="Output 3 9 6 2" xfId="1575" xr:uid="{FE3B81DC-F6E8-477E-8180-B38375BA027C}"/>
    <cellStyle name="Output 3 9 6 2 2" xfId="5678" xr:uid="{0A90A4CC-CAA5-4CF8-B56D-C1D0FBC7385E}"/>
    <cellStyle name="Output 3 9 6 2 2 2" xfId="13893" xr:uid="{3FB6DDCE-DBB0-47DE-B3F6-4A466AEFCDC7}"/>
    <cellStyle name="Output 3 9 6 2 2 3" xfId="21757" xr:uid="{26A5FDE2-974A-4746-8EFF-3819F2754DB4}"/>
    <cellStyle name="Output 3 9 6 2 2 4" xfId="29737" xr:uid="{E4C629A7-5B76-4E8F-B4BC-5909CE4957A9}"/>
    <cellStyle name="Output 3 9 6 2 2 5" xfId="37564" xr:uid="{818C5996-D512-476D-8F4E-886492CA7AD9}"/>
    <cellStyle name="Output 3 9 6 2 2 6" xfId="45517" xr:uid="{1883D311-FFAF-4F8F-A436-76984A11DF32}"/>
    <cellStyle name="Output 3 9 6 2 3" xfId="9803" xr:uid="{690F2FD5-C0EF-433A-B60B-9D5826EA4F4C}"/>
    <cellStyle name="Output 3 9 6 2 4" xfId="17666" xr:uid="{0C4C71F1-36B2-4759-B454-4956795613F4}"/>
    <cellStyle name="Output 3 9 6 2 5" xfId="25677" xr:uid="{7E45F617-9316-4AEB-84B1-CDBDA70A5BCC}"/>
    <cellStyle name="Output 3 9 6 2 6" xfId="33496" xr:uid="{744A36BB-F2CF-4240-9D3D-52750736B162}"/>
    <cellStyle name="Output 3 9 6 2 7" xfId="41457" xr:uid="{220B9CF6-DC1E-4915-8FE9-746EF969BB7A}"/>
    <cellStyle name="Output 3 9 6 3" xfId="1918" xr:uid="{FA934708-EEE3-49C6-96EC-613C4A323844}"/>
    <cellStyle name="Output 3 9 6 3 2" xfId="5997" xr:uid="{176D36E3-0F8F-47F8-90E0-D25EEF034189}"/>
    <cellStyle name="Output 3 9 6 3 2 2" xfId="14212" xr:uid="{7F2A48F8-7466-45D7-A722-16E30BC35D5C}"/>
    <cellStyle name="Output 3 9 6 3 2 3" xfId="22076" xr:uid="{72F0F51E-73F1-4AA8-B9F8-14589A71BDB3}"/>
    <cellStyle name="Output 3 9 6 3 2 4" xfId="30056" xr:uid="{BD4FBCAF-307D-4211-8164-AFDDB726611B}"/>
    <cellStyle name="Output 3 9 6 3 2 5" xfId="37883" xr:uid="{D6A3717E-ADBF-48E7-8BBB-0B50A44F1958}"/>
    <cellStyle name="Output 3 9 6 3 2 6" xfId="45836" xr:uid="{C39F5621-5074-4A57-A5CF-313A14B86FFE}"/>
    <cellStyle name="Output 3 9 6 3 3" xfId="10144" xr:uid="{1B591106-1581-432D-BEE3-6B4D77A44AAB}"/>
    <cellStyle name="Output 3 9 6 3 4" xfId="18009" xr:uid="{BEFCFBFF-9448-42C6-A5C5-21CBDA351151}"/>
    <cellStyle name="Output 3 9 6 3 5" xfId="26016" xr:uid="{5BE7522D-EB0D-4C6D-B502-D0ED9EFA8A22}"/>
    <cellStyle name="Output 3 9 6 3 6" xfId="33839" xr:uid="{FAA82F6F-6041-416A-AD22-BA26DC8C97EE}"/>
    <cellStyle name="Output 3 9 6 3 7" xfId="41800" xr:uid="{E24958FC-C028-4A44-98DE-F1A67AFDF6C3}"/>
    <cellStyle name="Output 3 9 6 4" xfId="2252" xr:uid="{3B2F4472-6981-4A30-891B-A3C0FF75B5F4}"/>
    <cellStyle name="Output 3 9 6 4 2" xfId="6326" xr:uid="{C7B69ABE-B7A4-4737-81A0-808051678C5D}"/>
    <cellStyle name="Output 3 9 6 4 2 2" xfId="14541" xr:uid="{F1D9D70E-815A-49E3-BB60-0401ECB71392}"/>
    <cellStyle name="Output 3 9 6 4 2 3" xfId="22405" xr:uid="{5D3C87B2-47FC-4BB9-8285-E730AF963D7C}"/>
    <cellStyle name="Output 3 9 6 4 2 4" xfId="30385" xr:uid="{59185F1F-3418-48DA-91FB-C78DA35FE751}"/>
    <cellStyle name="Output 3 9 6 4 2 5" xfId="38212" xr:uid="{CE91A68A-7E73-4A76-973C-AFE496771068}"/>
    <cellStyle name="Output 3 9 6 4 2 6" xfId="46165" xr:uid="{0D9C5A00-EF25-4A57-AE0C-A26366CB0D0A}"/>
    <cellStyle name="Output 3 9 6 4 3" xfId="10478" xr:uid="{421CCAC0-CD85-4FE3-9A2A-9465E2ECE93E}"/>
    <cellStyle name="Output 3 9 6 4 4" xfId="18343" xr:uid="{082C8ACA-54A8-490A-BF18-A89C55A07089}"/>
    <cellStyle name="Output 3 9 6 4 5" xfId="26350" xr:uid="{BA043335-419B-4A99-BC9B-18DAE202C0E0}"/>
    <cellStyle name="Output 3 9 6 4 6" xfId="34173" xr:uid="{24F8C4DA-AE12-41AC-AA08-47834B19BD7E}"/>
    <cellStyle name="Output 3 9 6 4 7" xfId="42134" xr:uid="{0FC1D792-E2B0-46D2-B3E6-CF5F36B89A71}"/>
    <cellStyle name="Output 3 9 6 5" xfId="2572" xr:uid="{A14DB229-D3B9-4AAE-AAB8-D217280EABBC}"/>
    <cellStyle name="Output 3 9 6 5 2" xfId="6628" xr:uid="{1DF44253-D05B-4801-85F0-6330B973D6ED}"/>
    <cellStyle name="Output 3 9 6 5 2 2" xfId="14843" xr:uid="{F73B33FC-CD34-4417-A33E-85562E93890C}"/>
    <cellStyle name="Output 3 9 6 5 2 3" xfId="22707" xr:uid="{3C947F72-3057-4E66-9D28-0469604BE3A1}"/>
    <cellStyle name="Output 3 9 6 5 2 4" xfId="30687" xr:uid="{229EFE04-41B4-4512-90BB-4C649DA0A194}"/>
    <cellStyle name="Output 3 9 6 5 2 5" xfId="38514" xr:uid="{997DA0A8-7F31-43A8-B0E1-F3BCF0D6D46E}"/>
    <cellStyle name="Output 3 9 6 5 2 6" xfId="46467" xr:uid="{6DE9F1BF-D9E2-473E-96C6-08D8DEB6F6E9}"/>
    <cellStyle name="Output 3 9 6 5 3" xfId="10798" xr:uid="{9482E093-7956-4A98-A8BE-AC54D38C2CA4}"/>
    <cellStyle name="Output 3 9 6 5 4" xfId="18663" xr:uid="{BDCB9EA6-0E71-4511-A19D-EDC3EF5CD571}"/>
    <cellStyle name="Output 3 9 6 5 5" xfId="26666" xr:uid="{F3D8E1A5-FC8B-46F0-B099-83965383EDD6}"/>
    <cellStyle name="Output 3 9 6 5 6" xfId="34493" xr:uid="{9DFCCAC9-D7BA-4C60-B338-09F67A00BE50}"/>
    <cellStyle name="Output 3 9 6 5 7" xfId="42454" xr:uid="{61DA1A03-8AAC-4708-A262-2966A87C5FD5}"/>
    <cellStyle name="Output 3 9 6 6" xfId="2898" xr:uid="{960DF326-37BA-4026-8BD1-58570ABECC51}"/>
    <cellStyle name="Output 3 9 6 6 2" xfId="6948" xr:uid="{338BB0A5-1E2B-4811-B174-83860AE51C84}"/>
    <cellStyle name="Output 3 9 6 6 2 2" xfId="15163" xr:uid="{E2B14636-1A97-4FFC-A5A5-CE5B22D69675}"/>
    <cellStyle name="Output 3 9 6 6 2 3" xfId="23027" xr:uid="{3793E205-6ECF-44F3-9127-14A907F7131A}"/>
    <cellStyle name="Output 3 9 6 6 2 4" xfId="31007" xr:uid="{4C8218BA-E36C-40BC-BA97-75D19A90A32E}"/>
    <cellStyle name="Output 3 9 6 6 2 5" xfId="38834" xr:uid="{A24DEB64-679D-48B6-9C6B-64A4C7D19190}"/>
    <cellStyle name="Output 3 9 6 6 2 6" xfId="46787" xr:uid="{41A050C9-4E94-414C-BB9D-5BC72145F5E6}"/>
    <cellStyle name="Output 3 9 6 6 3" xfId="11124" xr:uid="{8FEAB76E-5960-466D-9037-D418867D5B10}"/>
    <cellStyle name="Output 3 9 6 6 4" xfId="18989" xr:uid="{5F684DC8-9298-4C8C-9185-873716D78E9E}"/>
    <cellStyle name="Output 3 9 6 6 5" xfId="26992" xr:uid="{75E8F4B0-FEA3-403F-BB9F-85FAF4C61565}"/>
    <cellStyle name="Output 3 9 6 6 6" xfId="34819" xr:uid="{1A2E2A51-1F05-4B83-9566-DB8C6863AA68}"/>
    <cellStyle name="Output 3 9 6 6 7" xfId="42780" xr:uid="{1722905C-5518-4373-A07A-E58D5E720E94}"/>
    <cellStyle name="Output 3 9 6 7" xfId="3214" xr:uid="{0B9E3A3E-B440-45F6-85AE-8C5122D788A4}"/>
    <cellStyle name="Output 3 9 6 7 2" xfId="7247" xr:uid="{0C00848E-5265-4619-AF97-AAB800FBBFA3}"/>
    <cellStyle name="Output 3 9 6 7 2 2" xfId="15462" xr:uid="{54384380-573A-44E2-80B8-9ED4DAF163AA}"/>
    <cellStyle name="Output 3 9 6 7 2 3" xfId="23326" xr:uid="{4619CC81-6C31-43AD-83EA-2F4A62653AC4}"/>
    <cellStyle name="Output 3 9 6 7 2 4" xfId="31306" xr:uid="{4C641E43-6959-47E9-B718-0B864BE305A3}"/>
    <cellStyle name="Output 3 9 6 7 2 5" xfId="39133" xr:uid="{5E54F6D0-75A7-40D6-9107-FF8CAFA21DA8}"/>
    <cellStyle name="Output 3 9 6 7 2 6" xfId="47086" xr:uid="{B245005F-549D-4105-978D-8B117535675B}"/>
    <cellStyle name="Output 3 9 6 7 3" xfId="11438" xr:uid="{9DB58FE3-5BD8-4202-BE3A-3566C0B08642}"/>
    <cellStyle name="Output 3 9 6 7 4" xfId="19305" xr:uid="{05AB9FC7-8ABB-409C-BCB7-CA53270B6782}"/>
    <cellStyle name="Output 3 9 6 7 5" xfId="27305" xr:uid="{F5DCD92E-0F3B-41E3-B3FB-E97412BA953E}"/>
    <cellStyle name="Output 3 9 6 7 6" xfId="35135" xr:uid="{E5399584-2689-4A85-B917-4FBD6E83C725}"/>
    <cellStyle name="Output 3 9 6 7 7" xfId="43096" xr:uid="{ED64D7C3-FF52-417E-B270-BAE7CDA924A7}"/>
    <cellStyle name="Output 3 9 6 8" xfId="3527" xr:uid="{A0FFE6F3-153D-4469-9012-319B959D3CEA}"/>
    <cellStyle name="Output 3 9 6 8 2" xfId="7555" xr:uid="{DC7776DC-4BEF-4AA3-9FC6-92ABB78E995C}"/>
    <cellStyle name="Output 3 9 6 8 2 2" xfId="15770" xr:uid="{5EFF31D1-B7DC-4F02-9582-9E217764A66C}"/>
    <cellStyle name="Output 3 9 6 8 2 3" xfId="23634" xr:uid="{DD8256BE-B492-4BFA-AB1D-55D0B2A1B1CD}"/>
    <cellStyle name="Output 3 9 6 8 2 4" xfId="31614" xr:uid="{C8E6E6CF-126C-447F-A081-70FBA732B682}"/>
    <cellStyle name="Output 3 9 6 8 2 5" xfId="39441" xr:uid="{3AF81A43-3EBC-409E-BF98-F8C95143C2BB}"/>
    <cellStyle name="Output 3 9 6 8 2 6" xfId="47394" xr:uid="{C028643F-CF13-45C3-9B30-B091FFDB576A}"/>
    <cellStyle name="Output 3 9 6 8 3" xfId="11751" xr:uid="{067348DD-CEF5-4DC6-A309-3B3DC7CECDCB}"/>
    <cellStyle name="Output 3 9 6 8 4" xfId="19618" xr:uid="{6532A193-EDB4-48A0-8D26-3140739B87FF}"/>
    <cellStyle name="Output 3 9 6 8 5" xfId="27618" xr:uid="{62DB7332-EF55-457E-8FD0-D695FE095D55}"/>
    <cellStyle name="Output 3 9 6 8 6" xfId="35448" xr:uid="{4082887D-1476-4B16-8125-052927021DFA}"/>
    <cellStyle name="Output 3 9 6 8 7" xfId="43409" xr:uid="{5861A4B4-4959-4665-9D24-51F9DCD29AE5}"/>
    <cellStyle name="Output 3 9 6 9" xfId="3823" xr:uid="{F22F368F-1924-446A-A5AB-735242766889}"/>
    <cellStyle name="Output 3 9 6 9 2" xfId="7851" xr:uid="{5BD179FC-A740-48CE-A374-DEE6DBB7258E}"/>
    <cellStyle name="Output 3 9 6 9 2 2" xfId="16066" xr:uid="{B167F726-91ED-4628-8837-06709735167C}"/>
    <cellStyle name="Output 3 9 6 9 2 3" xfId="23930" xr:uid="{4EB522D7-F205-4CD9-99A1-54321FB360F9}"/>
    <cellStyle name="Output 3 9 6 9 2 4" xfId="31910" xr:uid="{A6A5DFAC-FB71-455F-B6D5-4229A70B04C8}"/>
    <cellStyle name="Output 3 9 6 9 2 5" xfId="39737" xr:uid="{771C38D7-11DA-46D1-8F59-058C9BEB5B0F}"/>
    <cellStyle name="Output 3 9 6 9 2 6" xfId="47690" xr:uid="{B6B27257-EFC5-45C0-9C47-39165597CCAF}"/>
    <cellStyle name="Output 3 9 6 9 3" xfId="12047" xr:uid="{D37F0341-C4CB-47CB-8F11-2967927B3005}"/>
    <cellStyle name="Output 3 9 6 9 4" xfId="19914" xr:uid="{B741CA5B-848A-4858-A41A-4D9B0876C45B}"/>
    <cellStyle name="Output 3 9 6 9 5" xfId="27914" xr:uid="{91DF3346-736A-4328-96D4-7B91C511232B}"/>
    <cellStyle name="Output 3 9 6 9 6" xfId="35744" xr:uid="{32546C5B-1E6F-41E7-BFA7-0EC04AA094A1}"/>
    <cellStyle name="Output 3 9 6 9 7" xfId="43705" xr:uid="{73A6B152-DE58-45C6-B9E8-E262C255D481}"/>
    <cellStyle name="Output 3 9 7" xfId="1338" xr:uid="{2DA1AECD-70FA-4E38-A53B-050615C1FD06}"/>
    <cellStyle name="Output 3 9 7 2" xfId="5452" xr:uid="{258F54B3-D927-4C1A-9CAA-FCD33B9DFB7D}"/>
    <cellStyle name="Output 3 9 7 2 2" xfId="13667" xr:uid="{6D044FCD-734F-4CC0-892B-D5531C089B89}"/>
    <cellStyle name="Output 3 9 7 2 3" xfId="21531" xr:uid="{0A73BE5F-DF55-495E-AE04-7A9DE8F67AF4}"/>
    <cellStyle name="Output 3 9 7 2 4" xfId="29511" xr:uid="{E580C174-6A82-4B28-A7F7-5465801672B2}"/>
    <cellStyle name="Output 3 9 7 2 5" xfId="37338" xr:uid="{39DA02BB-CA60-497A-9683-71CE92593952}"/>
    <cellStyle name="Output 3 9 7 2 6" xfId="45291" xr:uid="{F40DDC1F-EE4A-4A7C-8B67-A19228BFF24C}"/>
    <cellStyle name="Output 3 9 7 3" xfId="9567" xr:uid="{96141792-F87F-4078-878E-900BC22DAFBA}"/>
    <cellStyle name="Output 3 9 7 4" xfId="17429" xr:uid="{9A5E8099-F34D-4710-AB53-0E132CA74A73}"/>
    <cellStyle name="Output 3 9 7 5" xfId="25442" xr:uid="{9185E1E4-B2F9-4D81-AD52-1142F007E31A}"/>
    <cellStyle name="Output 3 9 7 6" xfId="33259" xr:uid="{A339A7FD-D5CC-46E4-B88B-1ADE501F39FB}"/>
    <cellStyle name="Output 3 9 7 7" xfId="41220" xr:uid="{EB28B9D8-1288-4F37-9BD2-401B8ABCDC42}"/>
    <cellStyle name="Output 3 9 8" xfId="1681" xr:uid="{66428E11-BD90-45C8-8A9F-0B197C06BD98}"/>
    <cellStyle name="Output 3 9 8 2" xfId="5771" xr:uid="{D37A45F6-02A7-41F5-98AE-1E6C087760B4}"/>
    <cellStyle name="Output 3 9 8 2 2" xfId="13986" xr:uid="{87E502B0-9D92-496C-A6DA-FC5A5947D818}"/>
    <cellStyle name="Output 3 9 8 2 3" xfId="21850" xr:uid="{5689B17F-29B1-4EFC-AB64-C315A48252BE}"/>
    <cellStyle name="Output 3 9 8 2 4" xfId="29830" xr:uid="{E64B2B92-F413-4C2A-9B90-29C552882B6F}"/>
    <cellStyle name="Output 3 9 8 2 5" xfId="37657" xr:uid="{0B32A2E5-9D4F-480C-AC7E-A15B02FE3D68}"/>
    <cellStyle name="Output 3 9 8 2 6" xfId="45610" xr:uid="{53033022-99BD-414F-AFF0-EFB176B18201}"/>
    <cellStyle name="Output 3 9 8 3" xfId="9908" xr:uid="{33B5FF6E-9C5B-45B5-B606-067FF872C67A}"/>
    <cellStyle name="Output 3 9 8 4" xfId="17772" xr:uid="{3CAF60C7-3DC4-4C35-B91E-872F27C86EC6}"/>
    <cellStyle name="Output 3 9 8 5" xfId="25782" xr:uid="{4EE6F6C7-956A-4950-9BED-2846CE3BD1B2}"/>
    <cellStyle name="Output 3 9 8 6" xfId="33602" xr:uid="{93B45414-5C20-447D-A721-E43D089C03E4}"/>
    <cellStyle name="Output 3 9 8 7" xfId="41563" xr:uid="{8A3D4EBE-9D0F-473E-9C66-944160040B8E}"/>
    <cellStyle name="Output 3 9 9" xfId="2017" xr:uid="{3E000F82-A392-4B54-A8E9-D05F34BF06D9}"/>
    <cellStyle name="Output 3 9 9 2" xfId="6091" xr:uid="{BC7D6F80-2595-4066-AB6D-E2002E3AC117}"/>
    <cellStyle name="Output 3 9 9 2 2" xfId="14306" xr:uid="{9276E861-25FC-40FC-B5E7-1D6B226ACA69}"/>
    <cellStyle name="Output 3 9 9 2 3" xfId="22170" xr:uid="{7B82B54D-EC46-402C-B82B-1D56FFE2C820}"/>
    <cellStyle name="Output 3 9 9 2 4" xfId="30150" xr:uid="{55C17B39-461A-4E7B-BEBC-1AC20940C399}"/>
    <cellStyle name="Output 3 9 9 2 5" xfId="37977" xr:uid="{7F0C972A-0CDC-49B6-9DD3-A770022E9960}"/>
    <cellStyle name="Output 3 9 9 2 6" xfId="45930" xr:uid="{05B4D3C9-D26D-4337-9D49-1AD7AF6371AC}"/>
    <cellStyle name="Output 3 9 9 3" xfId="10243" xr:uid="{D2CB82A1-998B-43DA-B5E9-64FEDB7FD49C}"/>
    <cellStyle name="Output 3 9 9 4" xfId="18108" xr:uid="{4AFE2C30-AA84-419E-A365-2C8CFF9E4565}"/>
    <cellStyle name="Output 3 9 9 5" xfId="26115" xr:uid="{CCE2B811-7EAA-466E-A243-E8F2F8B706C9}"/>
    <cellStyle name="Output 3 9 9 6" xfId="33938" xr:uid="{D66FB2A1-3CB7-40F0-A3CD-ADA150181E78}"/>
    <cellStyle name="Output 3 9 9 7" xfId="41899" xr:uid="{D655E333-D872-4A5B-8301-6C5306649335}"/>
    <cellStyle name="Output 4" xfId="8705" xr:uid="{7CE7471D-D2E1-44BE-A7F4-607E1715EF73}"/>
    <cellStyle name="Output 4 2" xfId="16920" xr:uid="{4ACBBE1B-BD15-477E-B474-02A6526061B7}"/>
    <cellStyle name="Output 4 3" xfId="24784" xr:uid="{2FE4D6DA-C514-48E5-ACFA-3DFA6E90DDB5}"/>
    <cellStyle name="Output 4 4" xfId="32763" xr:uid="{D32FFD17-BE8E-416D-8BD1-4D737D6E3487}"/>
    <cellStyle name="Output 4 5" xfId="40591" xr:uid="{91BEC727-3F40-4418-B18E-BF84D421BFD3}"/>
    <cellStyle name="Percent" xfId="240" builtinId="5"/>
    <cellStyle name="Percent 2" xfId="226" xr:uid="{00000000-0005-0000-0000-0000E4000000}"/>
    <cellStyle name="Percent 2 2" xfId="227" xr:uid="{00000000-0005-0000-0000-0000E5000000}"/>
    <cellStyle name="Percent 2 3" xfId="836" xr:uid="{0BB8C535-57EB-408D-B015-7CCFD066223D}"/>
    <cellStyle name="Percent 3" xfId="228" xr:uid="{00000000-0005-0000-0000-0000E6000000}"/>
    <cellStyle name="Percent 4" xfId="229" xr:uid="{00000000-0005-0000-0000-0000E7000000}"/>
    <cellStyle name="Percent 5" xfId="225" xr:uid="{00000000-0005-0000-0000-0000E8000000}"/>
    <cellStyle name="Percent 6" xfId="833" xr:uid="{41B68B9E-6CE0-4F9A-9FA0-4D553877B1B1}"/>
    <cellStyle name="Percent 9" xfId="230" xr:uid="{00000000-0005-0000-0000-0000E9000000}"/>
    <cellStyle name="Style 1" xfId="451" xr:uid="{C58D5EF5-9267-4EB5-8F55-EF031993D6A9}"/>
    <cellStyle name="Title" xfId="2" builtinId="15" customBuiltin="1"/>
    <cellStyle name="Title 2" xfId="231" xr:uid="{00000000-0005-0000-0000-0000EB000000}"/>
    <cellStyle name="Title 2 2" xfId="494" xr:uid="{091FAD23-9D38-4135-8B7C-5DC2ACD945F1}"/>
    <cellStyle name="Title 3" xfId="232" xr:uid="{00000000-0005-0000-0000-0000EC000000}"/>
    <cellStyle name="Title 4" xfId="834" xr:uid="{722BE81C-5F28-4D08-9FC1-EA8ADBE788A9}"/>
    <cellStyle name="Title 5" xfId="4721" xr:uid="{80C41597-D432-42CC-8CA2-168384849A95}"/>
    <cellStyle name="Total" xfId="17" builtinId="25" customBuiltin="1"/>
    <cellStyle name="Total 2" xfId="233" xr:uid="{00000000-0005-0000-0000-0000EE000000}"/>
    <cellStyle name="Total 2 10" xfId="719" xr:uid="{F2F462A1-71DC-48B1-94CA-63413000DD1C}"/>
    <cellStyle name="Total 2 10 2" xfId="4924" xr:uid="{BE17E782-5DCD-4A5C-8FE3-46C1BCDAF275}"/>
    <cellStyle name="Total 2 10 2 2" xfId="13144" xr:uid="{6FCA30BF-BD3B-485D-B8FD-1ED1915164AC}"/>
    <cellStyle name="Total 2 10 2 3" xfId="21011" xr:uid="{E386E388-C539-47F9-B581-E6E531A20A9C}"/>
    <cellStyle name="Total 2 10 2 4" xfId="28999" xr:uid="{86B7BD10-422A-4163-AB82-0F426F753862}"/>
    <cellStyle name="Total 2 10 2 5" xfId="36831" xr:uid="{9F736900-C495-4DDB-9222-ACD1A34356DB}"/>
    <cellStyle name="Total 2 10 2 6" xfId="44784" xr:uid="{8C778FEB-4EEA-45CC-B69C-D6D2E49CA165}"/>
    <cellStyle name="Total 2 10 3" xfId="8969" xr:uid="{F6385914-3A4A-435F-8936-7B5EF21267CC}"/>
    <cellStyle name="Total 2 10 4" xfId="419" xr:uid="{86510441-6448-4729-A030-AB1406E19990}"/>
    <cellStyle name="Total 2 10 5" xfId="24871" xr:uid="{362701E0-1CA0-49B5-9DB3-0983B91D472B}"/>
    <cellStyle name="Total 2 10 6" xfId="28804" xr:uid="{56CE678E-7DA0-4597-B6E7-361B4FE485CA}"/>
    <cellStyle name="Total 2 10 7" xfId="40676" xr:uid="{D6886B63-101C-4A7F-A8DB-F6C8637CBC70}"/>
    <cellStyle name="Total 2 11" xfId="516" xr:uid="{97A02902-BF65-4431-9CA6-114C998E2C53}"/>
    <cellStyle name="Total 2 11 2" xfId="8769" xr:uid="{9BB3BA37-F45C-4166-8B1E-62ABF1CAEACA}"/>
    <cellStyle name="Total 2 11 3" xfId="9024" xr:uid="{5EA45CDB-9FB2-4384-A90C-4CE9BB3A6642}"/>
    <cellStyle name="Total 2 11 4" xfId="9073" xr:uid="{D11E9C63-8161-4718-BF3E-53D90584097E}"/>
    <cellStyle name="Total 2 11 5" xfId="27925" xr:uid="{C8F560AF-D887-4A37-AEFD-953D1FE06E2C}"/>
    <cellStyle name="Total 2 11 6" xfId="32769" xr:uid="{747A12BC-6E42-47A2-97B8-86B53A8C3FDE}"/>
    <cellStyle name="Total 2 12" xfId="510" xr:uid="{D881BCA0-C1A0-407C-B41C-4AD402357695}"/>
    <cellStyle name="Total 2 12 2" xfId="8764" xr:uid="{698E1C7D-F210-4070-871C-7F15D40BA8E2}"/>
    <cellStyle name="Total 2 12 3" xfId="11149" xr:uid="{817E167C-2DB1-48E0-8289-CE6F742B9761}"/>
    <cellStyle name="Total 2 12 4" xfId="288" xr:uid="{8E584556-1198-4EBF-B299-5E68EF04AA53}"/>
    <cellStyle name="Total 2 12 5" xfId="25687" xr:uid="{7722A729-9D6D-411F-BAE3-B4F17CF05A1A}"/>
    <cellStyle name="Total 2 12 6" xfId="8709" xr:uid="{A4178D70-48F1-4546-8A48-3C63AAF4780F}"/>
    <cellStyle name="Total 2 13" xfId="435" xr:uid="{09281A41-99F3-4874-BC9B-690B77BA6992}"/>
    <cellStyle name="Total 2 14" xfId="9087" xr:uid="{0E4F38F3-938C-4BB4-B2D2-8AC5585DCE84}"/>
    <cellStyle name="Total 2 15" xfId="16932" xr:uid="{92728BE5-4BED-420D-8F41-A2ACBAB97F12}"/>
    <cellStyle name="Total 2 2" xfId="236" xr:uid="{00000000-0005-0000-0000-0000EF000000}"/>
    <cellStyle name="Total 2 2 10" xfId="910" xr:uid="{C74D5AFD-E7D0-4E3F-8BC3-DC5577767C65}"/>
    <cellStyle name="Total 2 2 10 10" xfId="3888" xr:uid="{2C1B0C6D-5210-4BC3-910B-709428DEB4C0}"/>
    <cellStyle name="Total 2 2 10 10 2" xfId="7910" xr:uid="{DE24A58E-C296-48BF-8B11-8667058C3BC1}"/>
    <cellStyle name="Total 2 2 10 10 2 2" xfId="16125" xr:uid="{28EA5C02-C6C1-4D66-A2D6-15028302A3A0}"/>
    <cellStyle name="Total 2 2 10 10 2 3" xfId="23989" xr:uid="{DC8EABDE-0818-4F97-8130-071C85FE02BA}"/>
    <cellStyle name="Total 2 2 10 10 2 4" xfId="31969" xr:uid="{C0FBB356-87AB-4F03-817C-5B28B567000A}"/>
    <cellStyle name="Total 2 2 10 10 2 5" xfId="39796" xr:uid="{96DBE1FA-F1E2-448C-BA56-A18C307AEC77}"/>
    <cellStyle name="Total 2 2 10 10 2 6" xfId="47749" xr:uid="{EEF0CBAE-A5D5-4656-ADFE-1ADD51B0ABA6}"/>
    <cellStyle name="Total 2 2 10 10 3" xfId="12112" xr:uid="{175817C9-E98E-47B4-96F8-C4C8B5A473E2}"/>
    <cellStyle name="Total 2 2 10 10 4" xfId="19979" xr:uid="{FFB315B8-3EB8-43B4-B206-F7927DB55352}"/>
    <cellStyle name="Total 2 2 10 10 5" xfId="27978" xr:uid="{115C4064-365D-49D1-BBDA-5521034DC170}"/>
    <cellStyle name="Total 2 2 10 10 6" xfId="35809" xr:uid="{846FC3F7-A9B2-48F5-88D7-AE88D6DE6307}"/>
    <cellStyle name="Total 2 2 10 10 7" xfId="43770" xr:uid="{BCAD2C8B-1D7B-4820-A53D-625DE4DB9EB7}"/>
    <cellStyle name="Total 2 2 10 11" xfId="4190" xr:uid="{46A00610-E2FE-4522-99F6-FA562D8E7668}"/>
    <cellStyle name="Total 2 2 10 11 2" xfId="8196" xr:uid="{1CCEEAEC-0393-4DAE-AED6-B0F5934D364E}"/>
    <cellStyle name="Total 2 2 10 11 2 2" xfId="16411" xr:uid="{B57AF0A0-95F3-46E8-8D01-87287D181CF4}"/>
    <cellStyle name="Total 2 2 10 11 2 3" xfId="24275" xr:uid="{3A391481-9B86-419C-A6F7-83574FE1F9FE}"/>
    <cellStyle name="Total 2 2 10 11 2 4" xfId="32255" xr:uid="{EEBC4120-B738-41A9-B623-CA9C1643CBD6}"/>
    <cellStyle name="Total 2 2 10 11 2 5" xfId="40082" xr:uid="{03D0EA40-0F86-451D-BE72-9DBE7C2344E5}"/>
    <cellStyle name="Total 2 2 10 11 2 6" xfId="48035" xr:uid="{170B0C3D-15EA-47B7-80B4-0A52FA2AA200}"/>
    <cellStyle name="Total 2 2 10 11 3" xfId="12412" xr:uid="{4F2AD9B0-575D-4045-ACCF-B33A09D4D670}"/>
    <cellStyle name="Total 2 2 10 11 4" xfId="20281" xr:uid="{8064689E-5BFF-4F27-A638-BFD05A3A3D5D}"/>
    <cellStyle name="Total 2 2 10 11 5" xfId="28276" xr:uid="{BDE6DD3D-1DB2-40A1-BF13-985E80F5C6AE}"/>
    <cellStyle name="Total 2 2 10 11 6" xfId="36111" xr:uid="{AFB31F2C-C7E5-4D5F-94BD-83B4A7C88441}"/>
    <cellStyle name="Total 2 2 10 11 7" xfId="44072" xr:uid="{EDA29D7E-F7C9-44A2-9FEB-3C37FB5A2ED6}"/>
    <cellStyle name="Total 2 2 10 12" xfId="4474" xr:uid="{E19EE0F7-E965-46C3-B056-2059BE7CE9F6}"/>
    <cellStyle name="Total 2 2 10 12 2" xfId="8475" xr:uid="{0503D057-1448-4357-82FC-5D894FE3458C}"/>
    <cellStyle name="Total 2 2 10 12 2 2" xfId="16690" xr:uid="{773534A2-04D4-43C1-94DB-BD4C4CCB1F8E}"/>
    <cellStyle name="Total 2 2 10 12 2 3" xfId="24554" xr:uid="{E6D5F8A9-1B3F-4B32-B803-958C2F5D7BF2}"/>
    <cellStyle name="Total 2 2 10 12 2 4" xfId="32534" xr:uid="{D51E7715-1714-4870-8A95-B25C61BC4D1E}"/>
    <cellStyle name="Total 2 2 10 12 2 5" xfId="40361" xr:uid="{D8818985-F716-4C48-9C86-54BC3E8030CA}"/>
    <cellStyle name="Total 2 2 10 12 2 6" xfId="48314" xr:uid="{2F0387EE-6170-46B7-8E90-A98FE38C644C}"/>
    <cellStyle name="Total 2 2 10 12 3" xfId="12696" xr:uid="{F22FA6E0-98B8-4D55-AA60-AD1592F37E98}"/>
    <cellStyle name="Total 2 2 10 12 4" xfId="20565" xr:uid="{B8110583-6DE3-4A1E-B23F-6F1E85F4C66C}"/>
    <cellStyle name="Total 2 2 10 12 5" xfId="28559" xr:uid="{1BCCB51B-6EDE-4993-A76C-CC3DEA929C86}"/>
    <cellStyle name="Total 2 2 10 12 6" xfId="36395" xr:uid="{9A57E08F-AD4F-4889-8606-D58F08D972E0}"/>
    <cellStyle name="Total 2 2 10 12 7" xfId="44356" xr:uid="{8682D918-A99C-4D9A-A7BE-0196EA24337F}"/>
    <cellStyle name="Total 2 2 10 13" xfId="5052" xr:uid="{F5BE15B7-C3D5-4088-BEC6-209B1B559BD9}"/>
    <cellStyle name="Total 2 2 10 13 2" xfId="13267" xr:uid="{09516909-5C6A-4BD9-9207-C1978D3962F8}"/>
    <cellStyle name="Total 2 2 10 13 3" xfId="21131" xr:uid="{2863AD5A-28E1-4D31-9989-E10DB6F5EF32}"/>
    <cellStyle name="Total 2 2 10 13 4" xfId="29111" xr:uid="{D61A3448-EC7B-421C-B537-C85E77978FBC}"/>
    <cellStyle name="Total 2 2 10 13 5" xfId="36938" xr:uid="{92D3333F-09C5-4DFE-90A7-D7189A722D4D}"/>
    <cellStyle name="Total 2 2 10 13 6" xfId="44891" xr:uid="{624B86F2-9A10-4D4D-A4CB-842D1440F6B8}"/>
    <cellStyle name="Total 2 2 10 14" xfId="9139" xr:uid="{CCADF0EE-8CE2-48EB-B76E-A381B2FE4F60}"/>
    <cellStyle name="Total 2 2 10 15" xfId="17001" xr:uid="{6D9B9688-37E5-4683-97D5-5B929C43B6B3}"/>
    <cellStyle name="Total 2 2 10 16" xfId="25020" xr:uid="{96ED18E5-7A17-4EA9-8234-C4A12FBE85DB}"/>
    <cellStyle name="Total 2 2 10 17" xfId="32831" xr:uid="{285E7B2D-BBF6-4958-9902-6099F6D2E249}"/>
    <cellStyle name="Total 2 2 10 18" xfId="40792" xr:uid="{5845092C-12CA-4CAF-8B38-9A92F58E3237}"/>
    <cellStyle name="Total 2 2 10 2" xfId="1340" xr:uid="{A6155885-216A-4FA3-AC77-F498078F87FC}"/>
    <cellStyle name="Total 2 2 10 2 2" xfId="5454" xr:uid="{D17754D4-4848-43BF-89F2-5D672E3769BE}"/>
    <cellStyle name="Total 2 2 10 2 2 2" xfId="13669" xr:uid="{3EB64C1D-3123-4C5C-96E3-A00B84BCB02D}"/>
    <cellStyle name="Total 2 2 10 2 2 3" xfId="21533" xr:uid="{A5969483-2DD8-4A8A-A1D4-494A73E5371F}"/>
    <cellStyle name="Total 2 2 10 2 2 4" xfId="29513" xr:uid="{E54D086B-7CCA-4F15-B377-895BA3B70F51}"/>
    <cellStyle name="Total 2 2 10 2 2 5" xfId="37340" xr:uid="{355A5C2F-DC6F-41C3-BCAE-99698AD4B9FD}"/>
    <cellStyle name="Total 2 2 10 2 2 6" xfId="45293" xr:uid="{0C39395D-F30B-4EF1-AC07-5C8FD3E0EC42}"/>
    <cellStyle name="Total 2 2 10 2 3" xfId="9569" xr:uid="{4EAA5CDD-4FB7-484F-8733-837551B52137}"/>
    <cellStyle name="Total 2 2 10 2 4" xfId="17431" xr:uid="{10F72788-428E-4E0E-A650-3A5CE7E7442A}"/>
    <cellStyle name="Total 2 2 10 2 5" xfId="25444" xr:uid="{4D594058-628E-470A-B1EB-9DC2B1B25E2C}"/>
    <cellStyle name="Total 2 2 10 2 6" xfId="33261" xr:uid="{47105441-A2A6-4C54-98E5-0208707998F5}"/>
    <cellStyle name="Total 2 2 10 2 7" xfId="41222" xr:uid="{79F03374-3844-4864-86D5-D8DBC21F42B5}"/>
    <cellStyle name="Total 2 2 10 3" xfId="1683" xr:uid="{33F1CDD4-CB90-4110-8F7C-282E5952C5DE}"/>
    <cellStyle name="Total 2 2 10 3 2" xfId="5773" xr:uid="{22CA474D-B74F-40B6-AFC0-0F7353A152CD}"/>
    <cellStyle name="Total 2 2 10 3 2 2" xfId="13988" xr:uid="{9B66A796-1336-44F5-9AF7-98602FD68135}"/>
    <cellStyle name="Total 2 2 10 3 2 3" xfId="21852" xr:uid="{2390E21B-78A6-448F-8309-85BFD9C9CB05}"/>
    <cellStyle name="Total 2 2 10 3 2 4" xfId="29832" xr:uid="{9F2BA1FF-2FA5-4532-A4C8-09818FBDFDC5}"/>
    <cellStyle name="Total 2 2 10 3 2 5" xfId="37659" xr:uid="{0555A1A6-5D4C-48BD-AF5B-A1785C126B4F}"/>
    <cellStyle name="Total 2 2 10 3 2 6" xfId="45612" xr:uid="{728E8656-C7C2-4F4E-B552-51EA3DE71DFE}"/>
    <cellStyle name="Total 2 2 10 3 3" xfId="9910" xr:uid="{807516E4-CF9A-4E14-993F-062CCBAAEE3B}"/>
    <cellStyle name="Total 2 2 10 3 4" xfId="17774" xr:uid="{86B14EA5-1AEA-4A1D-BC66-679A31D041C6}"/>
    <cellStyle name="Total 2 2 10 3 5" xfId="25784" xr:uid="{1F018504-B2C2-465B-BB10-012BDBD60FF1}"/>
    <cellStyle name="Total 2 2 10 3 6" xfId="33604" xr:uid="{85F07B03-3C2D-4F76-9C62-92F27FA0C953}"/>
    <cellStyle name="Total 2 2 10 3 7" xfId="41565" xr:uid="{4096585F-4239-475F-80A4-C792FD998B44}"/>
    <cellStyle name="Total 2 2 10 4" xfId="2019" xr:uid="{CA31855A-43E0-481F-9F90-07895C92BAE8}"/>
    <cellStyle name="Total 2 2 10 4 2" xfId="6093" xr:uid="{C505C84B-50CF-47E0-9249-BC8EB943463C}"/>
    <cellStyle name="Total 2 2 10 4 2 2" xfId="14308" xr:uid="{6B37BA59-7988-4885-A6AB-1BA5549C6754}"/>
    <cellStyle name="Total 2 2 10 4 2 3" xfId="22172" xr:uid="{06018046-8D7A-450E-83BC-944366445C45}"/>
    <cellStyle name="Total 2 2 10 4 2 4" xfId="30152" xr:uid="{0795EC77-9DDF-48C8-A058-030604B8EB5C}"/>
    <cellStyle name="Total 2 2 10 4 2 5" xfId="37979" xr:uid="{A984CE56-E6F7-4D17-B21F-015104308AC9}"/>
    <cellStyle name="Total 2 2 10 4 2 6" xfId="45932" xr:uid="{0E94BD6B-16A6-4E15-BD15-C1332FC878ED}"/>
    <cellStyle name="Total 2 2 10 4 3" xfId="10245" xr:uid="{229A7C76-A8C9-4E52-BBAB-4E12260460A6}"/>
    <cellStyle name="Total 2 2 10 4 4" xfId="18110" xr:uid="{153EB21B-12AB-415C-8496-20C20175FD54}"/>
    <cellStyle name="Total 2 2 10 4 5" xfId="26117" xr:uid="{51DD6C18-92E5-40C7-A9AA-3E0D1A6D4E52}"/>
    <cellStyle name="Total 2 2 10 4 6" xfId="33940" xr:uid="{19736253-14B3-49BB-8830-BAB956C977EF}"/>
    <cellStyle name="Total 2 2 10 4 7" xfId="41901" xr:uid="{378E7F41-F1D0-4F83-BAC7-6976F5752773}"/>
    <cellStyle name="Total 2 2 10 5" xfId="2337" xr:uid="{446D7F26-DC2D-41CB-854A-3EFA4505CA02}"/>
    <cellStyle name="Total 2 2 10 5 2" xfId="6404" xr:uid="{31DAACD3-26E3-413A-920E-A3D5480663F8}"/>
    <cellStyle name="Total 2 2 10 5 2 2" xfId="14619" xr:uid="{4AF5EEB9-2476-4AD4-BB8D-C8F6E436D5C0}"/>
    <cellStyle name="Total 2 2 10 5 2 3" xfId="22483" xr:uid="{3531CDA5-1F17-4C8D-BEE3-2CE4FFD6E4E6}"/>
    <cellStyle name="Total 2 2 10 5 2 4" xfId="30463" xr:uid="{ED14F058-0D8E-4092-BD6D-BB135DD2005B}"/>
    <cellStyle name="Total 2 2 10 5 2 5" xfId="38290" xr:uid="{32417794-D429-434A-BCEC-CBEE52C08FE1}"/>
    <cellStyle name="Total 2 2 10 5 2 6" xfId="46243" xr:uid="{11C910A5-2F14-4199-9CFC-4C7135EB2223}"/>
    <cellStyle name="Total 2 2 10 5 3" xfId="10563" xr:uid="{132CB979-886B-414E-B052-013A27D71940}"/>
    <cellStyle name="Total 2 2 10 5 4" xfId="18428" xr:uid="{44729C62-73DD-419D-AD50-2386F7FAF375}"/>
    <cellStyle name="Total 2 2 10 5 5" xfId="26434" xr:uid="{64EB8B94-871F-4BE2-B09B-D7F20E3315E6}"/>
    <cellStyle name="Total 2 2 10 5 6" xfId="34258" xr:uid="{3732FEB8-3E8F-44DD-A62A-FBC29DB9CB2E}"/>
    <cellStyle name="Total 2 2 10 5 7" xfId="42219" xr:uid="{6E16F490-E5E5-4AD8-9B20-1114035C7A75}"/>
    <cellStyle name="Total 2 2 10 6" xfId="2668" xr:uid="{80B9FEA7-DEBC-47F4-85F0-6A0644ECC533}"/>
    <cellStyle name="Total 2 2 10 6 2" xfId="6718" xr:uid="{C9A300F8-266E-4A7B-8C7E-5081124A0425}"/>
    <cellStyle name="Total 2 2 10 6 2 2" xfId="14933" xr:uid="{60F6264D-C8A1-43B8-A6A9-6F4278689CD8}"/>
    <cellStyle name="Total 2 2 10 6 2 3" xfId="22797" xr:uid="{31015375-ACC2-4567-B1B5-F82E8E09FF0C}"/>
    <cellStyle name="Total 2 2 10 6 2 4" xfId="30777" xr:uid="{729761D6-9CFB-472A-93EC-FB298446AE4D}"/>
    <cellStyle name="Total 2 2 10 6 2 5" xfId="38604" xr:uid="{2629B29E-CC5E-46D6-9633-3D72FA1DBA6B}"/>
    <cellStyle name="Total 2 2 10 6 2 6" xfId="46557" xr:uid="{AB94518C-BA3A-4712-B09B-6575C6C94C7A}"/>
    <cellStyle name="Total 2 2 10 6 3" xfId="10894" xr:uid="{BD803CB3-5230-42F9-AB85-9219F92B8726}"/>
    <cellStyle name="Total 2 2 10 6 4" xfId="18759" xr:uid="{F8EA88AF-0DE7-475B-8604-B6E6D992BFDB}"/>
    <cellStyle name="Total 2 2 10 6 5" xfId="26762" xr:uid="{29E3D16A-7E8F-4899-A14E-95A48FD16B38}"/>
    <cellStyle name="Total 2 2 10 6 6" xfId="34589" xr:uid="{AEDA6B0D-11AA-4488-B818-39995DE13B73}"/>
    <cellStyle name="Total 2 2 10 6 7" xfId="42550" xr:uid="{36F445D2-2AB6-426C-A52D-0B215DAB00D5}"/>
    <cellStyle name="Total 2 2 10 7" xfId="2979" xr:uid="{FA97A066-8360-48B0-B58D-7088B5C180C3}"/>
    <cellStyle name="Total 2 2 10 7 2" xfId="7023" xr:uid="{69B2A92D-9118-475C-9A1C-94DECBC01B12}"/>
    <cellStyle name="Total 2 2 10 7 2 2" xfId="15238" xr:uid="{1A19CB37-D543-4347-B2C3-C0291260E8D0}"/>
    <cellStyle name="Total 2 2 10 7 2 3" xfId="23102" xr:uid="{C3C5CC66-9BBF-4192-B0A1-AA49786D26C7}"/>
    <cellStyle name="Total 2 2 10 7 2 4" xfId="31082" xr:uid="{36A74D07-7629-425B-9EA7-3FD6E520DFBF}"/>
    <cellStyle name="Total 2 2 10 7 2 5" xfId="38909" xr:uid="{BE30AB09-38FE-41BE-9119-21E1ACA2929E}"/>
    <cellStyle name="Total 2 2 10 7 2 6" xfId="46862" xr:uid="{2F3940B8-C5FF-463B-95E5-49F363F0E6B7}"/>
    <cellStyle name="Total 2 2 10 7 3" xfId="11205" xr:uid="{B7B00B36-B030-48AF-B745-5548E2910DE2}"/>
    <cellStyle name="Total 2 2 10 7 4" xfId="19070" xr:uid="{7BB4B9CA-CE87-4BD6-82D2-BE1D3A9C38BD}"/>
    <cellStyle name="Total 2 2 10 7 5" xfId="27072" xr:uid="{C50B4E6E-A5AD-4F99-A0CD-036FD222B2CB}"/>
    <cellStyle name="Total 2 2 10 7 6" xfId="34900" xr:uid="{A33BDEC3-9FFF-4383-B665-4CB0E9BBA79B}"/>
    <cellStyle name="Total 2 2 10 7 7" xfId="42861" xr:uid="{C32BB75C-E6ED-4E58-A9EC-F0648BF6A2A4}"/>
    <cellStyle name="Total 2 2 10 8" xfId="3301" xr:uid="{BF92BE0F-7F49-4D04-9AE9-4347E399E2C1}"/>
    <cellStyle name="Total 2 2 10 8 2" xfId="7329" xr:uid="{FF4E5393-B128-42A1-9791-FBDC8035D204}"/>
    <cellStyle name="Total 2 2 10 8 2 2" xfId="15544" xr:uid="{9DD417EC-6141-45F6-8B27-940F3A309A50}"/>
    <cellStyle name="Total 2 2 10 8 2 3" xfId="23408" xr:uid="{00BED74C-FCB5-4FD6-A4DB-C7318F2AFC91}"/>
    <cellStyle name="Total 2 2 10 8 2 4" xfId="31388" xr:uid="{D70508ED-7546-4369-9386-72B9A9616DEC}"/>
    <cellStyle name="Total 2 2 10 8 2 5" xfId="39215" xr:uid="{D77F971F-957E-4692-A3F9-33F5E8A39903}"/>
    <cellStyle name="Total 2 2 10 8 2 6" xfId="47168" xr:uid="{B2C852BA-C037-4BAB-A90B-553917D2818B}"/>
    <cellStyle name="Total 2 2 10 8 3" xfId="11525" xr:uid="{AC910C33-C26F-4D60-BFD6-6D176B81967E}"/>
    <cellStyle name="Total 2 2 10 8 4" xfId="19392" xr:uid="{AB592CEE-FB6B-45FE-B2FB-41E22459C8C2}"/>
    <cellStyle name="Total 2 2 10 8 5" xfId="27392" xr:uid="{A0C84530-4F84-403A-89AD-E910725A79D8}"/>
    <cellStyle name="Total 2 2 10 8 6" xfId="35222" xr:uid="{BB79F359-5EDB-4C16-A932-F33641CE58F6}"/>
    <cellStyle name="Total 2 2 10 8 7" xfId="43183" xr:uid="{DF99F529-9F87-4672-B53C-4FBBA4306151}"/>
    <cellStyle name="Total 2 2 10 9" xfId="3594" xr:uid="{4136209A-FC03-4565-BB10-270B75855DBD}"/>
    <cellStyle name="Total 2 2 10 9 2" xfId="7622" xr:uid="{73ED2F12-1ABE-4A25-A6DC-672B563F06C9}"/>
    <cellStyle name="Total 2 2 10 9 2 2" xfId="15837" xr:uid="{093517E3-0135-4856-8BEF-BE37273F5666}"/>
    <cellStyle name="Total 2 2 10 9 2 3" xfId="23701" xr:uid="{7FB8C26E-1AF5-42D8-8CFB-766254BF9C9F}"/>
    <cellStyle name="Total 2 2 10 9 2 4" xfId="31681" xr:uid="{01F08712-AAC2-4DE9-915B-500532593008}"/>
    <cellStyle name="Total 2 2 10 9 2 5" xfId="39508" xr:uid="{56314415-A0F3-435A-BE39-E064322D1DEA}"/>
    <cellStyle name="Total 2 2 10 9 2 6" xfId="47461" xr:uid="{8B5DBDF8-9B80-4C8E-B644-B8A591FB4822}"/>
    <cellStyle name="Total 2 2 10 9 3" xfId="11818" xr:uid="{6B73F302-9B73-4400-829C-D2F7ABC46FAC}"/>
    <cellStyle name="Total 2 2 10 9 4" xfId="19685" xr:uid="{1D8403BC-3534-4E58-8A7A-37517880B26F}"/>
    <cellStyle name="Total 2 2 10 9 5" xfId="27685" xr:uid="{2DAE7257-33D6-421F-90B9-0980E2276772}"/>
    <cellStyle name="Total 2 2 10 9 6" xfId="35515" xr:uid="{26D14F38-F2BA-456A-9310-B0796DCED17B}"/>
    <cellStyle name="Total 2 2 10 9 7" xfId="43476" xr:uid="{74611E76-7B56-475D-A747-9AE1FC962B5C}"/>
    <cellStyle name="Total 2 2 11" xfId="758" xr:uid="{B0420FFC-43DC-45DA-958C-06E05B6A4A69}"/>
    <cellStyle name="Total 2 2 11 10" xfId="2925" xr:uid="{90DFF707-FC9C-4560-85A5-296226EE8CF2}"/>
    <cellStyle name="Total 2 2 11 10 2" xfId="6973" xr:uid="{DFCF01B2-6F85-4D00-BE24-F4E99FE06288}"/>
    <cellStyle name="Total 2 2 11 10 2 2" xfId="15188" xr:uid="{DBF5D5B4-C998-4257-B1F7-807049E76507}"/>
    <cellStyle name="Total 2 2 11 10 2 3" xfId="23052" xr:uid="{F8FE1ABA-6DF1-4A6D-881C-0A12F0EA5CC5}"/>
    <cellStyle name="Total 2 2 11 10 2 4" xfId="31032" xr:uid="{FB7C521C-8550-48DC-8F32-32161CE33693}"/>
    <cellStyle name="Total 2 2 11 10 2 5" xfId="38859" xr:uid="{F867ED8D-D35F-4B6F-B95B-BC5D8D4433E8}"/>
    <cellStyle name="Total 2 2 11 10 2 6" xfId="46812" xr:uid="{C5167C76-E16E-4304-B6AA-B32585A131F1}"/>
    <cellStyle name="Total 2 2 11 10 3" xfId="11151" xr:uid="{28C7878E-87E0-463D-A5DE-FED3FD85E668}"/>
    <cellStyle name="Total 2 2 11 10 4" xfId="19016" xr:uid="{E3C1B70D-9C95-4520-8E78-1FF771B95018}"/>
    <cellStyle name="Total 2 2 11 10 5" xfId="27018" xr:uid="{2DAC176F-2BC9-4E1B-A476-5F19ADA486F6}"/>
    <cellStyle name="Total 2 2 11 10 6" xfId="34846" xr:uid="{68E198A5-E44A-4B65-854B-80615E340CC8}"/>
    <cellStyle name="Total 2 2 11 10 7" xfId="42807" xr:uid="{CE070632-4830-4842-BDE4-6898E9A97B99}"/>
    <cellStyle name="Total 2 2 11 11" xfId="2589" xr:uid="{3D9F2442-2FA2-4F63-ADC3-E5ED73D75BEC}"/>
    <cellStyle name="Total 2 2 11 11 2" xfId="6640" xr:uid="{3E5A13DE-2330-413E-BE52-D19BB833ABFA}"/>
    <cellStyle name="Total 2 2 11 11 2 2" xfId="14855" xr:uid="{0F1153ED-B5B1-4505-86D7-6BA6666DD1A8}"/>
    <cellStyle name="Total 2 2 11 11 2 3" xfId="22719" xr:uid="{3974A4F8-75F1-4728-871A-6DCE35C8BD6E}"/>
    <cellStyle name="Total 2 2 11 11 2 4" xfId="30699" xr:uid="{AB5D3210-292E-4650-A61F-5EDF82EE3208}"/>
    <cellStyle name="Total 2 2 11 11 2 5" xfId="38526" xr:uid="{EC407E2F-CEBD-4159-9704-C46515FEA8A8}"/>
    <cellStyle name="Total 2 2 11 11 2 6" xfId="46479" xr:uid="{233ED598-36F4-4B7F-A58E-4EBF72222D66}"/>
    <cellStyle name="Total 2 2 11 11 3" xfId="10815" xr:uid="{392C045B-7415-4FE4-9B3E-3B6129444CB7}"/>
    <cellStyle name="Total 2 2 11 11 4" xfId="18680" xr:uid="{A1EECC05-6D01-445B-9531-8C9D27E14893}"/>
    <cellStyle name="Total 2 2 11 11 5" xfId="26683" xr:uid="{913ECFD5-146C-4529-B495-71093B4E86AE}"/>
    <cellStyle name="Total 2 2 11 11 6" xfId="34510" xr:uid="{D0F4ECDF-5345-496A-8D82-65A1DF7F6784}"/>
    <cellStyle name="Total 2 2 11 11 7" xfId="42471" xr:uid="{4A3228FA-1E62-44C0-AE75-ED3DB61AE7CF}"/>
    <cellStyle name="Total 2 2 11 12" xfId="1935" xr:uid="{F800F6B3-FC70-4E96-A5AA-D0CD6CF5627C}"/>
    <cellStyle name="Total 2 2 11 12 2" xfId="6009" xr:uid="{51CD288D-23DD-4F89-BCE1-E7B422832676}"/>
    <cellStyle name="Total 2 2 11 12 2 2" xfId="14224" xr:uid="{06D319C5-5704-4347-B6F9-EEF63700C44F}"/>
    <cellStyle name="Total 2 2 11 12 2 3" xfId="22088" xr:uid="{E2B2BD59-EB07-4487-8185-8A70C05ADECC}"/>
    <cellStyle name="Total 2 2 11 12 2 4" xfId="30068" xr:uid="{1ABB3ACD-6F36-44A0-9231-47910A559BC0}"/>
    <cellStyle name="Total 2 2 11 12 2 5" xfId="37895" xr:uid="{4CC0A384-3037-4C56-9B4A-EBFCE5233084}"/>
    <cellStyle name="Total 2 2 11 12 2 6" xfId="45848" xr:uid="{F62B1189-D8CA-4E03-99C2-1E06A18021D2}"/>
    <cellStyle name="Total 2 2 11 12 3" xfId="10161" xr:uid="{B41F7723-9682-4D2A-A164-1F07FB73F2DA}"/>
    <cellStyle name="Total 2 2 11 12 4" xfId="18026" xr:uid="{9E233981-2122-4FD2-9993-7ABA48A4FDB7}"/>
    <cellStyle name="Total 2 2 11 12 5" xfId="26033" xr:uid="{760A4F01-7273-4972-B5E4-CB8339401955}"/>
    <cellStyle name="Total 2 2 11 12 6" xfId="33856" xr:uid="{63C9203B-2888-47FC-A869-B7C2A3B15B7D}"/>
    <cellStyle name="Total 2 2 11 12 7" xfId="41817" xr:uid="{D60A88BA-1C5B-4100-8192-5DE781DDC500}"/>
    <cellStyle name="Total 2 2 11 13" xfId="4959" xr:uid="{B0004F4C-79A4-419D-A07B-EEC42CC10206}"/>
    <cellStyle name="Total 2 2 11 13 2" xfId="13177" xr:uid="{A2DE5210-7C67-41B1-BADD-A7927161701E}"/>
    <cellStyle name="Total 2 2 11 13 3" xfId="21043" xr:uid="{4AF42E28-4B29-4D20-B254-62E84D077C0C}"/>
    <cellStyle name="Total 2 2 11 13 4" xfId="29026" xr:uid="{7250E4AC-1544-43C3-B0BA-455CFF809D02}"/>
    <cellStyle name="Total 2 2 11 13 5" xfId="36857" xr:uid="{0D50ABF2-3C47-4075-A1CA-6194ABF86E94}"/>
    <cellStyle name="Total 2 2 11 13 6" xfId="44810" xr:uid="{DE19B5F4-A07C-4CDB-8C9E-901FAAE126A7}"/>
    <cellStyle name="Total 2 2 11 14" xfId="9003" xr:uid="{9454B362-76C9-499A-8CF1-A74A72A640A6}"/>
    <cellStyle name="Total 2 2 11 15" xfId="420" xr:uid="{82DE9B36-AA6D-41C8-8DD8-66057F846B8D}"/>
    <cellStyle name="Total 2 2 11 16" xfId="24901" xr:uid="{F14576D6-BBBF-4548-AC0A-460574E67A99}"/>
    <cellStyle name="Total 2 2 11 17" xfId="24937" xr:uid="{D6AD5E94-D9AA-4E42-8F4D-76DD6F32ECC7}"/>
    <cellStyle name="Total 2 2 11 18" xfId="40703" xr:uid="{B7D666E6-DE25-4DEB-A584-22ECB6AFDD6E}"/>
    <cellStyle name="Total 2 2 11 2" xfId="1192" xr:uid="{881D22A2-6973-4216-B55C-035DFF3086F6}"/>
    <cellStyle name="Total 2 2 11 2 2" xfId="5317" xr:uid="{E64A6A5D-1C8C-4AAB-A173-5BBC0B22E109}"/>
    <cellStyle name="Total 2 2 11 2 2 2" xfId="13532" xr:uid="{FB2FABE7-1A97-403C-9FE4-002FA4AC4D57}"/>
    <cellStyle name="Total 2 2 11 2 2 3" xfId="21396" xr:uid="{69C89619-4773-42CA-A1B1-956978975878}"/>
    <cellStyle name="Total 2 2 11 2 2 4" xfId="29376" xr:uid="{D6CCD1A6-F909-4743-AE1C-C595D96F62AE}"/>
    <cellStyle name="Total 2 2 11 2 2 5" xfId="37203" xr:uid="{3440E9CC-3BA2-4436-9D17-6F4A476999F3}"/>
    <cellStyle name="Total 2 2 11 2 2 6" xfId="45156" xr:uid="{B41E46BC-095D-4E8B-956B-A2248E2FF845}"/>
    <cellStyle name="Total 2 2 11 2 3" xfId="9421" xr:uid="{6096514B-5C96-41C0-8129-A9E4328518B9}"/>
    <cellStyle name="Total 2 2 11 2 4" xfId="17283" xr:uid="{06052461-8023-48C8-88E7-E622DCF4C33E}"/>
    <cellStyle name="Total 2 2 11 2 5" xfId="25298" xr:uid="{2D4B5899-0C4A-4298-8374-D525A82F033D}"/>
    <cellStyle name="Total 2 2 11 2 6" xfId="33113" xr:uid="{D5B43E41-0523-4C44-A361-54FBE66165D8}"/>
    <cellStyle name="Total 2 2 11 2 7" xfId="41074" xr:uid="{2FDE80CF-FA4F-4665-94D2-7A7253002EC7}"/>
    <cellStyle name="Total 2 2 11 3" xfId="662" xr:uid="{4571B852-D51A-416C-BCE4-75B57B2EEC0A}"/>
    <cellStyle name="Total 2 2 11 3 2" xfId="4868" xr:uid="{2E3ED3FF-6BE2-44A8-BFF0-406F06789A71}"/>
    <cellStyle name="Total 2 2 11 3 2 2" xfId="13088" xr:uid="{F1E965C9-BFFA-4AB1-9AF4-64D2F57EB930}"/>
    <cellStyle name="Total 2 2 11 3 2 3" xfId="20955" xr:uid="{24F67C66-554E-488C-963F-493445827DDE}"/>
    <cellStyle name="Total 2 2 11 3 2 4" xfId="28943" xr:uid="{9509BB4D-BF91-463A-A524-5D542434D1F5}"/>
    <cellStyle name="Total 2 2 11 3 2 5" xfId="36775" xr:uid="{C5E5A476-6A1F-4D3C-B82E-B1620ADE3D6E}"/>
    <cellStyle name="Total 2 2 11 3 2 6" xfId="44728" xr:uid="{9C680F04-8542-4EFF-9649-B81FD8D9050D}"/>
    <cellStyle name="Total 2 2 11 3 3" xfId="8912" xr:uid="{B9CD9A36-BF19-4176-A599-275602FBD0D8}"/>
    <cellStyle name="Total 2 2 11 3 4" xfId="9819" xr:uid="{379E92B6-39D6-4637-B5B4-E0C735FF94A4}"/>
    <cellStyle name="Total 2 2 11 3 5" xfId="24814" xr:uid="{DA1F2B66-925E-4F79-9589-E137A9F1733A}"/>
    <cellStyle name="Total 2 2 11 3 6" xfId="25353" xr:uid="{D3B0E2F7-D547-4570-A2F9-3C93B304E6AE}"/>
    <cellStyle name="Total 2 2 11 3 7" xfId="40619" xr:uid="{E7D40914-0CAD-424A-BEE2-48459BBEB98C}"/>
    <cellStyle name="Total 2 2 11 4" xfId="554" xr:uid="{3379741E-1FA3-44A6-AA9F-08265C2C6304}"/>
    <cellStyle name="Total 2 2 11 4 2" xfId="4762" xr:uid="{31C12C22-4612-4B5F-B456-90A920BEE588}"/>
    <cellStyle name="Total 2 2 11 4 2 2" xfId="12983" xr:uid="{C538A7FB-5437-4D3C-B24D-67E64B09C8CE}"/>
    <cellStyle name="Total 2 2 11 4 2 3" xfId="20851" xr:uid="{3FC2CCBC-6D9A-430A-BC33-A06D28562B03}"/>
    <cellStyle name="Total 2 2 11 4 2 4" xfId="28843" xr:uid="{1198AF13-C880-4E89-8342-29794BC170FF}"/>
    <cellStyle name="Total 2 2 11 4 2 5" xfId="36675" xr:uid="{1C916F92-C99E-4157-AD58-C4D014E2F5D2}"/>
    <cellStyle name="Total 2 2 11 4 2 6" xfId="44630" xr:uid="{002D1B66-0435-49AC-965E-AB447139560D}"/>
    <cellStyle name="Total 2 2 11 4 3" xfId="8806" xr:uid="{5AA6182E-6E3B-4915-8E74-4401EC08B699}"/>
    <cellStyle name="Total 2 2 11 4 4" xfId="10149" xr:uid="{362235B1-B483-4311-87AF-A10FE0E2F396}"/>
    <cellStyle name="Total 2 2 11 4 5" xfId="316" xr:uid="{B4B8B551-5F67-44B2-B2C1-3B9F9F5D897A}"/>
    <cellStyle name="Total 2 2 11 4 6" xfId="25682" xr:uid="{108B41BE-D5B0-4366-8356-C0188ECB1E3F}"/>
    <cellStyle name="Total 2 2 11 4 7" xfId="318" xr:uid="{B03C93F8-00F2-4D50-8B0B-114505EA2A15}"/>
    <cellStyle name="Total 2 2 11 5" xfId="1285" xr:uid="{F2EE82F6-8237-49C5-BDF0-6A675995FBDE}"/>
    <cellStyle name="Total 2 2 11 5 2" xfId="5403" xr:uid="{AE9D7C82-7364-4F4C-8DCD-650E52EB8312}"/>
    <cellStyle name="Total 2 2 11 5 2 2" xfId="13618" xr:uid="{7C44BA08-3F29-4D40-99E8-819AFF65E305}"/>
    <cellStyle name="Total 2 2 11 5 2 3" xfId="21482" xr:uid="{3D1D52F0-A177-4D66-9CB5-0D0ED5984EE1}"/>
    <cellStyle name="Total 2 2 11 5 2 4" xfId="29462" xr:uid="{98C6CE1B-F8E6-47A6-8DEB-214E5F8229E3}"/>
    <cellStyle name="Total 2 2 11 5 2 5" xfId="37289" xr:uid="{7C1342BD-9455-4347-80C5-6165246F4E22}"/>
    <cellStyle name="Total 2 2 11 5 2 6" xfId="45242" xr:uid="{A82C1E0C-415B-4A38-8E0F-4AB64D46F257}"/>
    <cellStyle name="Total 2 2 11 5 3" xfId="9514" xr:uid="{FC24869F-FFF5-476D-834B-888413E1BD74}"/>
    <cellStyle name="Total 2 2 11 5 4" xfId="17376" xr:uid="{3431F946-A170-4CA4-8B97-9BB12868EEA0}"/>
    <cellStyle name="Total 2 2 11 5 5" xfId="25389" xr:uid="{8DBCF3B7-C32F-4875-B2E8-48BB3283C90E}"/>
    <cellStyle name="Total 2 2 11 5 6" xfId="33206" xr:uid="{C71A31FB-39B7-4583-8D71-3FCFF249832A}"/>
    <cellStyle name="Total 2 2 11 5 7" xfId="41167" xr:uid="{C08D3405-23C3-437B-BD96-127A4687AF0A}"/>
    <cellStyle name="Total 2 2 11 6" xfId="550" xr:uid="{0B3DDD15-BB6D-41C3-8374-78099601F06A}"/>
    <cellStyle name="Total 2 2 11 6 2" xfId="4758" xr:uid="{E0DA2E44-C958-43DB-B4AD-35AAF61C7D96}"/>
    <cellStyle name="Total 2 2 11 6 2 2" xfId="12979" xr:uid="{D3F6D465-C3AB-4CBE-99D1-D3FC131FDF7E}"/>
    <cellStyle name="Total 2 2 11 6 2 3" xfId="20847" xr:uid="{A2A93E9B-8EB0-4B8C-8AFC-A104646180F6}"/>
    <cellStyle name="Total 2 2 11 6 2 4" xfId="28839" xr:uid="{C4DF2FC1-27AD-4791-A5F3-ECE8482C6E86}"/>
    <cellStyle name="Total 2 2 11 6 2 5" xfId="36671" xr:uid="{B804884B-1899-4261-BBBF-166E00EAB4B6}"/>
    <cellStyle name="Total 2 2 11 6 2 6" xfId="44626" xr:uid="{6E63A539-1F80-4FC9-8F5D-F98B607BD020}"/>
    <cellStyle name="Total 2 2 11 6 3" xfId="8802" xr:uid="{FB34EA18-647A-497E-9749-DBE8A3D3763B}"/>
    <cellStyle name="Total 2 2 11 6 4" xfId="12935" xr:uid="{257DAE7E-8963-4556-BADE-286570CD6939}"/>
    <cellStyle name="Total 2 2 11 6 5" xfId="354" xr:uid="{75ED316A-9EFC-4DDE-BAB6-0249415D3677}"/>
    <cellStyle name="Total 2 2 11 6 6" xfId="28215" xr:uid="{5631C819-6178-4F79-8B96-F12DE4777D03}"/>
    <cellStyle name="Total 2 2 11 6 7" xfId="13169" xr:uid="{D22FFC77-2E3F-4235-8ADD-D3C358C688AD}"/>
    <cellStyle name="Total 2 2 11 7" xfId="1968" xr:uid="{4CD754A9-BF5E-4304-8B1B-DBA78AD0EE7D}"/>
    <cellStyle name="Total 2 2 11 7 2" xfId="6042" xr:uid="{61245FFA-8C17-42E5-8E16-3BB150FF6B4E}"/>
    <cellStyle name="Total 2 2 11 7 2 2" xfId="14257" xr:uid="{ACAAF892-4A76-4FAA-B5C7-26774A01862A}"/>
    <cellStyle name="Total 2 2 11 7 2 3" xfId="22121" xr:uid="{BB699A62-9A95-487A-BF74-33FF039E2AC9}"/>
    <cellStyle name="Total 2 2 11 7 2 4" xfId="30101" xr:uid="{DED42165-F7AA-41F5-A9B9-7E978EE7F377}"/>
    <cellStyle name="Total 2 2 11 7 2 5" xfId="37928" xr:uid="{FC3C76F7-6574-4D4B-9393-9D9386013442}"/>
    <cellStyle name="Total 2 2 11 7 2 6" xfId="45881" xr:uid="{1F52047F-67EE-4E45-963B-DCF516B6F259}"/>
    <cellStyle name="Total 2 2 11 7 3" xfId="10194" xr:uid="{4AB1BD7F-CFDC-44BA-80ED-71092F0C70CA}"/>
    <cellStyle name="Total 2 2 11 7 4" xfId="18059" xr:uid="{FCE7C970-F7EC-45ED-BB68-3E55EC8CF4C3}"/>
    <cellStyle name="Total 2 2 11 7 5" xfId="26066" xr:uid="{79BB9B98-7879-4877-B032-2CC25A8409D0}"/>
    <cellStyle name="Total 2 2 11 7 6" xfId="33889" xr:uid="{DED42002-A546-4796-9FCF-63D5CB2DA37D}"/>
    <cellStyle name="Total 2 2 11 7 7" xfId="41850" xr:uid="{5164BB64-EAFE-4BC6-AB69-6C33FDE441EF}"/>
    <cellStyle name="Total 2 2 11 8" xfId="607" xr:uid="{877125AB-6CE7-45F6-94CE-B15D940DB0F4}"/>
    <cellStyle name="Total 2 2 11 8 2" xfId="4815" xr:uid="{EA23CBA9-A36A-441A-9A50-BE666CA49B80}"/>
    <cellStyle name="Total 2 2 11 8 2 2" xfId="13036" xr:uid="{CDF453EA-59AC-451D-858F-6161C88E05A9}"/>
    <cellStyle name="Total 2 2 11 8 2 3" xfId="20904" xr:uid="{D65BE621-AADC-4B7A-865A-66DD0E309800}"/>
    <cellStyle name="Total 2 2 11 8 2 4" xfId="28896" xr:uid="{8ADF8CDA-1F2E-4482-913E-EB5A124F5869}"/>
    <cellStyle name="Total 2 2 11 8 2 5" xfId="36728" xr:uid="{629A8AE2-CD09-4745-9201-062A3EAADB06}"/>
    <cellStyle name="Total 2 2 11 8 2 6" xfId="44683" xr:uid="{E4D7183C-9B74-4CE3-8E24-A8121827A7B6}"/>
    <cellStyle name="Total 2 2 11 8 3" xfId="8859" xr:uid="{559A7D4F-69E9-4F5F-9450-EBCCC0AB8487}"/>
    <cellStyle name="Total 2 2 11 8 4" xfId="12349" xr:uid="{3E942150-2E55-4313-A2D1-6845B4472C13}"/>
    <cellStyle name="Total 2 2 11 8 5" xfId="397" xr:uid="{5C0F4689-7BCC-4EF2-9997-C8848D178FBE}"/>
    <cellStyle name="Total 2 2 11 8 6" xfId="27309" xr:uid="{28AD0BE4-128D-493A-8228-3BF1318E0990}"/>
    <cellStyle name="Total 2 2 11 8 7" xfId="9912" xr:uid="{E4D94D3E-33C5-4E50-8FD9-D4938D68104F}"/>
    <cellStyle name="Total 2 2 11 9" xfId="639" xr:uid="{945DC366-AA09-4B96-BB45-E5F03090B6D3}"/>
    <cellStyle name="Total 2 2 11 9 2" xfId="4847" xr:uid="{7385DE3F-40D5-4DEE-B19A-4BBA318EF057}"/>
    <cellStyle name="Total 2 2 11 9 2 2" xfId="13067" xr:uid="{435CE12B-37D6-4ADD-A168-47162D80FE91}"/>
    <cellStyle name="Total 2 2 11 9 2 3" xfId="20934" xr:uid="{020F6027-B4E4-47EB-8674-3E4EF05DC6E6}"/>
    <cellStyle name="Total 2 2 11 9 2 4" xfId="28922" xr:uid="{A40C3F31-C71C-4F12-9F0B-A5005377F7B9}"/>
    <cellStyle name="Total 2 2 11 9 2 5" xfId="36754" xr:uid="{8A940A13-1C1F-4023-97A1-1D9410048037}"/>
    <cellStyle name="Total 2 2 11 9 2 6" xfId="44707" xr:uid="{A87B27AE-C768-475F-B8CC-BE041CEF1457}"/>
    <cellStyle name="Total 2 2 11 9 3" xfId="8889" xr:uid="{55B5A916-DE1B-4103-8374-736487BFCC3B}"/>
    <cellStyle name="Total 2 2 11 9 4" xfId="9806" xr:uid="{9151B40E-DDDF-4A5F-863D-711A5E3B9248}"/>
    <cellStyle name="Total 2 2 11 9 5" xfId="24791" xr:uid="{FE4574AF-78C1-4C08-A4E0-9FD9EADB9F9F}"/>
    <cellStyle name="Total 2 2 11 9 6" xfId="25255" xr:uid="{0B54BDFD-F241-44D3-B433-70F5BC2493D4}"/>
    <cellStyle name="Total 2 2 11 9 7" xfId="40596" xr:uid="{9150354F-18F5-4C0F-8853-B2132346F9FF}"/>
    <cellStyle name="Total 2 2 12" xfId="722" xr:uid="{AD7CB260-7D25-4431-BC97-709646B1278F}"/>
    <cellStyle name="Total 2 2 12 2" xfId="4927" xr:uid="{E780BC29-4165-4D6F-958E-783E8C235C10}"/>
    <cellStyle name="Total 2 2 12 2 2" xfId="13147" xr:uid="{21616245-43EB-4AD0-8855-D8032979D86A}"/>
    <cellStyle name="Total 2 2 12 2 3" xfId="21014" xr:uid="{AB7B90CB-DECC-4F8E-95F5-51C304087AED}"/>
    <cellStyle name="Total 2 2 12 2 4" xfId="29002" xr:uid="{0EAA3E51-3236-4794-9417-5FA7EDF94CA2}"/>
    <cellStyle name="Total 2 2 12 2 5" xfId="36834" xr:uid="{D3666323-9FEF-4323-9F2A-5EFDC3EA3FE1}"/>
    <cellStyle name="Total 2 2 12 2 6" xfId="44787" xr:uid="{9DA86418-CDD2-42D1-A66A-81CC62F1D819}"/>
    <cellStyle name="Total 2 2 12 3" xfId="8972" xr:uid="{25748878-1065-437E-AFF2-0476949F2B32}"/>
    <cellStyle name="Total 2 2 12 4" xfId="8729" xr:uid="{C43F7AF2-B40D-41E5-9FFD-D3E5353EDA5B}"/>
    <cellStyle name="Total 2 2 12 5" xfId="24874" xr:uid="{CCC7DAB0-309B-4CD5-893C-CA4E2DA1FB46}"/>
    <cellStyle name="Total 2 2 12 6" xfId="8720" xr:uid="{90610212-246E-462F-8FB8-29684040A3E5}"/>
    <cellStyle name="Total 2 2 12 7" xfId="40679" xr:uid="{0FEAD404-18CE-4139-9117-636218E1638E}"/>
    <cellStyle name="Total 2 2 13" xfId="1158" xr:uid="{E52C1F68-217A-4CC8-9629-46596B528743}"/>
    <cellStyle name="Total 2 2 13 2" xfId="5285" xr:uid="{496D1C2A-B617-4620-A8D8-5A58A149C9A8}"/>
    <cellStyle name="Total 2 2 13 2 2" xfId="13500" xr:uid="{DCF3C1FA-B9C9-416C-82B4-FB657D0D60EC}"/>
    <cellStyle name="Total 2 2 13 2 3" xfId="21364" xr:uid="{5CD96C23-5910-4AC2-A635-E9AC9DA3B956}"/>
    <cellStyle name="Total 2 2 13 2 4" xfId="29344" xr:uid="{850BA2A2-46EA-4907-8239-4249FC874B6B}"/>
    <cellStyle name="Total 2 2 13 2 5" xfId="37171" xr:uid="{CA23E115-50AF-46F3-AB6E-936C9151676F}"/>
    <cellStyle name="Total 2 2 13 2 6" xfId="45124" xr:uid="{138B2CF4-DEFA-4501-83C3-D8D6B45FCA3D}"/>
    <cellStyle name="Total 2 2 13 3" xfId="9387" xr:uid="{B567DD2E-ED4C-4752-AC51-2D22229F43C8}"/>
    <cellStyle name="Total 2 2 13 4" xfId="17249" xr:uid="{FFE4D476-50FD-48C2-9470-027A69824821}"/>
    <cellStyle name="Total 2 2 13 5" xfId="25264" xr:uid="{D959A17B-3A61-466B-80FB-261F809946F0}"/>
    <cellStyle name="Total 2 2 13 6" xfId="33079" xr:uid="{789D23C2-0BBD-49D9-8575-CCED1BFDFD8C}"/>
    <cellStyle name="Total 2 2 13 7" xfId="41040" xr:uid="{008F0AD7-3283-4C74-930C-94E62017FD3C}"/>
    <cellStyle name="Total 2 2 14" xfId="647" xr:uid="{FE8785FB-D18B-411C-BBE8-2FBCCAC2E9B0}"/>
    <cellStyle name="Total 2 2 14 2" xfId="4854" xr:uid="{174430AA-B2CA-41E4-8764-F3658813DA44}"/>
    <cellStyle name="Total 2 2 14 2 2" xfId="13074" xr:uid="{34F32E5D-90CB-4D21-A00F-EB5A71195D6F}"/>
    <cellStyle name="Total 2 2 14 2 3" xfId="20941" xr:uid="{AE73326E-383C-4BBC-98EC-D61379D5D530}"/>
    <cellStyle name="Total 2 2 14 2 4" xfId="28929" xr:uid="{C7E99D49-E8A9-42B5-971D-1C713B4B9E0C}"/>
    <cellStyle name="Total 2 2 14 2 5" xfId="36761" xr:uid="{492BF879-8D0E-4D63-ABE0-5C173FC024FC}"/>
    <cellStyle name="Total 2 2 14 2 6" xfId="44714" xr:uid="{B16AA829-6C1D-4262-949D-0C5DB83CC39A}"/>
    <cellStyle name="Total 2 2 14 3" xfId="8897" xr:uid="{FA4BAF49-66C6-4517-BD1D-A882AA22A873}"/>
    <cellStyle name="Total 2 2 14 4" xfId="9313" xr:uid="{9CB63EAB-3D61-45CC-82A0-DBD6F17BBF80}"/>
    <cellStyle name="Total 2 2 14 5" xfId="24799" xr:uid="{AFDB5A95-A3D9-4A6B-AF1D-21B6CBEFDE40}"/>
    <cellStyle name="Total 2 2 14 6" xfId="28649" xr:uid="{9E28CCAF-F11D-49E9-A1D2-8FF0E89EE598}"/>
    <cellStyle name="Total 2 2 14 7" xfId="40604" xr:uid="{2B966406-FF8E-4EF1-B2A0-639C22C19EB4}"/>
    <cellStyle name="Total 2 2 15" xfId="1655" xr:uid="{ABEDB1AE-4468-486A-AAB7-A80592B431E9}"/>
    <cellStyle name="Total 2 2 15 2" xfId="5748" xr:uid="{A57A567F-6687-46B3-B03D-6E50BF7A6A87}"/>
    <cellStyle name="Total 2 2 15 2 2" xfId="13963" xr:uid="{BAC04D2C-0D93-4335-BDDA-F0EE074E0DF6}"/>
    <cellStyle name="Total 2 2 15 2 3" xfId="21827" xr:uid="{CD304DF2-1B6B-4A9D-9DD1-F0CDFA2E0164}"/>
    <cellStyle name="Total 2 2 15 2 4" xfId="29807" xr:uid="{5A9C0443-5BA4-48A4-B7D4-C287FB1F1F27}"/>
    <cellStyle name="Total 2 2 15 2 5" xfId="37634" xr:uid="{D88803FE-BA43-4442-93AF-3C01146B0A02}"/>
    <cellStyle name="Total 2 2 15 2 6" xfId="45587" xr:uid="{4F42E8BB-C961-4C7D-93AE-6727BB3C9601}"/>
    <cellStyle name="Total 2 2 15 3" xfId="9882" xr:uid="{30511BA5-A3EE-410B-B4E8-1959BE255DA0}"/>
    <cellStyle name="Total 2 2 15 4" xfId="17746" xr:uid="{0C41DA36-1724-4C9A-AD71-5D5BDE763230}"/>
    <cellStyle name="Total 2 2 15 5" xfId="25756" xr:uid="{91B0AFEF-D6CC-4438-AB95-0F135A9EDC91}"/>
    <cellStyle name="Total 2 2 15 6" xfId="33576" xr:uid="{8BFAFAA1-81DC-405B-9AF2-14F8B34D3977}"/>
    <cellStyle name="Total 2 2 15 7" xfId="41537" xr:uid="{93066FA5-F996-40C1-A479-357155D27A9E}"/>
    <cellStyle name="Total 2 2 16" xfId="3228" xr:uid="{CD7C1A77-0444-4D6E-A628-C207EC155642}"/>
    <cellStyle name="Total 2 2 16 2" xfId="7257" xr:uid="{E1343A3A-FF9B-490F-960C-161B6A7275E8}"/>
    <cellStyle name="Total 2 2 16 2 2" xfId="15472" xr:uid="{80C7C357-830B-4992-A38A-EDA43E5A8E47}"/>
    <cellStyle name="Total 2 2 16 2 3" xfId="23336" xr:uid="{1310012E-2048-445B-98FC-FF2BDC4A5412}"/>
    <cellStyle name="Total 2 2 16 2 4" xfId="31316" xr:uid="{15BF6A4A-E466-46E3-9450-3F8BD16E1B31}"/>
    <cellStyle name="Total 2 2 16 2 5" xfId="39143" xr:uid="{AF6F8CD7-9C8E-4318-9F69-089CEB2539D3}"/>
    <cellStyle name="Total 2 2 16 2 6" xfId="47096" xr:uid="{CD9222C4-34FE-433B-AAF5-3F6C04C5ACDD}"/>
    <cellStyle name="Total 2 2 16 3" xfId="11452" xr:uid="{B9A24F54-DA62-443B-B6AB-77955D58A383}"/>
    <cellStyle name="Total 2 2 16 4" xfId="19319" xr:uid="{756D5E8F-BD0A-45AC-BD8B-6D4DB0BBA07C}"/>
    <cellStyle name="Total 2 2 16 5" xfId="27319" xr:uid="{EE86BA82-5B1D-4521-A0DC-5DF889DE62C0}"/>
    <cellStyle name="Total 2 2 16 6" xfId="35149" xr:uid="{9555C425-9A1D-45DF-819A-7B79CF4DCF75}"/>
    <cellStyle name="Total 2 2 16 7" xfId="43110" xr:uid="{2FBC6301-3F20-4A93-81C0-2BD09D0274F9}"/>
    <cellStyle name="Total 2 2 17" xfId="517" xr:uid="{8F19EA78-D2CF-496B-B79A-9875FD88E563}"/>
    <cellStyle name="Total 2 2 17 2" xfId="8770" xr:uid="{D079C74B-7F05-46AB-9C27-02062FBFB307}"/>
    <cellStyle name="Total 2 2 17 3" xfId="12058" xr:uid="{02D8F546-C156-40E2-A247-F5E03F250854}"/>
    <cellStyle name="Total 2 2 17 4" xfId="9030" xr:uid="{132442E6-2BD3-443B-AECE-CBCCFA6AD16A}"/>
    <cellStyle name="Total 2 2 17 5" xfId="27009" xr:uid="{9F09224C-59D7-41BB-A0F7-0AFBD11B074D}"/>
    <cellStyle name="Total 2 2 17 6" xfId="24956" xr:uid="{1FD0E991-5CE0-4539-97E0-E7D8E7C1C50F}"/>
    <cellStyle name="Total 2 2 18" xfId="4729" xr:uid="{9DB9F2D4-31A4-4AAD-9E02-BC222EF46712}"/>
    <cellStyle name="Total 2 2 18 2" xfId="12950" xr:uid="{CB8C37AD-6F1D-4B94-9FB2-0AA2FAEE2E57}"/>
    <cellStyle name="Total 2 2 18 3" xfId="20818" xr:uid="{0B397EF4-34E3-4DAA-8F75-D357B9B4B436}"/>
    <cellStyle name="Total 2 2 18 4" xfId="28810" xr:uid="{7DB9F93C-FB95-4B28-A309-95AF324E2F11}"/>
    <cellStyle name="Total 2 2 18 5" xfId="36642" xr:uid="{9A574713-41F1-468D-8345-EC9A30BE1903}"/>
    <cellStyle name="Total 2 2 18 6" xfId="44597" xr:uid="{573B771E-9F98-41B1-98B9-78FA98D2FAE0}"/>
    <cellStyle name="Total 2 2 19" xfId="438" xr:uid="{500FACDC-E89D-4F31-B6D3-C734576D7BF6}"/>
    <cellStyle name="Total 2 2 2" xfId="873" xr:uid="{6CAEC36D-D4BB-48D5-939B-0858D3E8EB63}"/>
    <cellStyle name="Total 2 2 2 10" xfId="2302" xr:uid="{26CECC96-BCA5-4629-AA97-0C645D3E9D02}"/>
    <cellStyle name="Total 2 2 2 10 2" xfId="6373" xr:uid="{22A64D25-162F-4C69-A904-EB4F9850E25F}"/>
    <cellStyle name="Total 2 2 2 10 2 2" xfId="14588" xr:uid="{56EEFE40-B6E3-4D27-A84D-74C4E6E329D9}"/>
    <cellStyle name="Total 2 2 2 10 2 3" xfId="22452" xr:uid="{56BD5E16-E1EC-4BFC-88E9-67841507FFE9}"/>
    <cellStyle name="Total 2 2 2 10 2 4" xfId="30432" xr:uid="{4C078BD1-1652-4035-9D97-5E5A187C3BFC}"/>
    <cellStyle name="Total 2 2 2 10 2 5" xfId="38259" xr:uid="{8C2420E2-8A45-4FBA-8FE9-F8D2573B0963}"/>
    <cellStyle name="Total 2 2 2 10 2 6" xfId="46212" xr:uid="{4010926C-7210-4E3F-BE95-85B8C1074D09}"/>
    <cellStyle name="Total 2 2 2 10 3" xfId="10528" xr:uid="{3CEAA176-A8CC-43B8-9E98-8896199C0FC3}"/>
    <cellStyle name="Total 2 2 2 10 4" xfId="18393" xr:uid="{5A70C05F-FC21-4FEB-A706-B51C6D555504}"/>
    <cellStyle name="Total 2 2 2 10 5" xfId="26399" xr:uid="{39B5C575-3B8C-4548-90FC-8DD75309CEB4}"/>
    <cellStyle name="Total 2 2 2 10 6" xfId="34223" xr:uid="{FC493246-3C29-421E-8B4E-CFCBE83A18E2}"/>
    <cellStyle name="Total 2 2 2 10 7" xfId="42184" xr:uid="{7D3D47BA-ABEB-43C5-8B6D-B9AA6154954B}"/>
    <cellStyle name="Total 2 2 2 11" xfId="2634" xr:uid="{D3763FDB-F29D-4630-A78E-9C4A8D750ADE}"/>
    <cellStyle name="Total 2 2 2 11 2" xfId="6684" xr:uid="{7568924B-F932-43E1-AF6E-14EA840121D8}"/>
    <cellStyle name="Total 2 2 2 11 2 2" xfId="14899" xr:uid="{DD500A32-E11F-4070-8250-B3B36591FE71}"/>
    <cellStyle name="Total 2 2 2 11 2 3" xfId="22763" xr:uid="{8FAECE06-F3B2-4CA2-B30D-39336FBE6519}"/>
    <cellStyle name="Total 2 2 2 11 2 4" xfId="30743" xr:uid="{4C5AD9EF-171E-45F2-9804-65C953A8EC94}"/>
    <cellStyle name="Total 2 2 2 11 2 5" xfId="38570" xr:uid="{852482A1-C730-4993-A0F0-C2495EAB8F55}"/>
    <cellStyle name="Total 2 2 2 11 2 6" xfId="46523" xr:uid="{D1F52961-7C5C-4E7E-8E72-112C438300DA}"/>
    <cellStyle name="Total 2 2 2 11 3" xfId="10860" xr:uid="{B6089462-C4D4-46E8-A323-6FB710E4219F}"/>
    <cellStyle name="Total 2 2 2 11 4" xfId="18725" xr:uid="{A9A964F7-04CD-43C7-8D75-2104F33F266D}"/>
    <cellStyle name="Total 2 2 2 11 5" xfId="26728" xr:uid="{1C73CF8A-EA17-43AD-84F7-2EC606671F7B}"/>
    <cellStyle name="Total 2 2 2 11 6" xfId="34555" xr:uid="{8AF36C98-AE6D-4B86-9FA9-1E4775BC085C}"/>
    <cellStyle name="Total 2 2 2 11 7" xfId="42516" xr:uid="{2840B356-4D1A-4C3A-94C8-9F0360DD5831}"/>
    <cellStyle name="Total 2 2 2 12" xfId="2944" xr:uid="{B089B4CF-0065-4A7F-AC20-027EFFB98127}"/>
    <cellStyle name="Total 2 2 2 12 2" xfId="6991" xr:uid="{94C2E2D8-6B96-4481-AC10-52041B1A91F0}"/>
    <cellStyle name="Total 2 2 2 12 2 2" xfId="15206" xr:uid="{4D3F210A-73C6-401F-BF3B-081B84904EAF}"/>
    <cellStyle name="Total 2 2 2 12 2 3" xfId="23070" xr:uid="{8DD6A9A1-9C4C-4EA8-B212-2262ED3C78D8}"/>
    <cellStyle name="Total 2 2 2 12 2 4" xfId="31050" xr:uid="{DBA54694-2F7F-4177-976C-23097605259A}"/>
    <cellStyle name="Total 2 2 2 12 2 5" xfId="38877" xr:uid="{0A930535-A24C-4F02-AA00-7BA3C72D31CE}"/>
    <cellStyle name="Total 2 2 2 12 2 6" xfId="46830" xr:uid="{6E50D940-9461-4804-9DC9-DE43F06B8F99}"/>
    <cellStyle name="Total 2 2 2 12 3" xfId="11170" xr:uid="{5CE7377A-AE4A-47E0-A59E-3E75CBA05A2A}"/>
    <cellStyle name="Total 2 2 2 12 4" xfId="19035" xr:uid="{16699C3D-867E-47C6-93E8-6D8C5413BBA2}"/>
    <cellStyle name="Total 2 2 2 12 5" xfId="27037" xr:uid="{3A4C4B5B-3716-41E8-96E9-E13198716E88}"/>
    <cellStyle name="Total 2 2 2 12 6" xfId="34865" xr:uid="{E1E94A69-228D-49C1-9319-EA6361F95869}"/>
    <cellStyle name="Total 2 2 2 12 7" xfId="42826" xr:uid="{1AF5429A-8C5D-4BFB-A2A0-42200EFB9786}"/>
    <cellStyle name="Total 2 2 2 13" xfId="3270" xr:uid="{479A0B35-F59C-4AD1-A865-CFCE5BBAA6B8}"/>
    <cellStyle name="Total 2 2 2 13 2" xfId="7299" xr:uid="{278321DB-3760-48F1-80D9-D2E4FE04103E}"/>
    <cellStyle name="Total 2 2 2 13 2 2" xfId="15514" xr:uid="{0F022A6E-3D0E-405A-9C9E-A041AF659AE5}"/>
    <cellStyle name="Total 2 2 2 13 2 3" xfId="23378" xr:uid="{9674F9E4-350E-4E29-8F78-1FDD0A75AED9}"/>
    <cellStyle name="Total 2 2 2 13 2 4" xfId="31358" xr:uid="{0DDBD060-AEEF-43BD-A529-5480A325EDA7}"/>
    <cellStyle name="Total 2 2 2 13 2 5" xfId="39185" xr:uid="{DC1190AA-E935-418F-BAA0-8FA287DCC9F3}"/>
    <cellStyle name="Total 2 2 2 13 2 6" xfId="47138" xr:uid="{560DA878-254C-45F9-9C2F-592FBFE86B4C}"/>
    <cellStyle name="Total 2 2 2 13 3" xfId="11494" xr:uid="{88F846E3-01B1-45BA-825D-CCC021135183}"/>
    <cellStyle name="Total 2 2 2 13 4" xfId="19361" xr:uid="{C50141A9-BDFF-43D5-87E8-5059425D7B62}"/>
    <cellStyle name="Total 2 2 2 13 5" xfId="27361" xr:uid="{6F7DAD56-1AF9-46EF-BA01-462FF716D6D2}"/>
    <cellStyle name="Total 2 2 2 13 6" xfId="35191" xr:uid="{70909554-0D7C-479E-9F20-3056009354D4}"/>
    <cellStyle name="Total 2 2 2 13 7" xfId="43152" xr:uid="{18CDD8DF-5445-487F-8C14-43BE72FEFEF7}"/>
    <cellStyle name="Total 2 2 2 14" xfId="3566" xr:uid="{CF64C575-5560-41DB-9D51-C3F268BDBBEF}"/>
    <cellStyle name="Total 2 2 2 14 2" xfId="7594" xr:uid="{1583EA80-037F-4EEA-9B01-14ECA09A29FD}"/>
    <cellStyle name="Total 2 2 2 14 2 2" xfId="15809" xr:uid="{797907F7-2EDE-488A-8A13-1D2C07252430}"/>
    <cellStyle name="Total 2 2 2 14 2 3" xfId="23673" xr:uid="{396C7A5E-6609-473D-BCF5-A2C557A7AFE6}"/>
    <cellStyle name="Total 2 2 2 14 2 4" xfId="31653" xr:uid="{8AEFFB03-1C26-4DF3-A074-DE234ED44B29}"/>
    <cellStyle name="Total 2 2 2 14 2 5" xfId="39480" xr:uid="{95FBDA85-F6A2-4DA6-A55A-2CFA51A090F0}"/>
    <cellStyle name="Total 2 2 2 14 2 6" xfId="47433" xr:uid="{EF700FDE-3DF4-4F07-8FCF-F2451B12FAD8}"/>
    <cellStyle name="Total 2 2 2 14 3" xfId="11790" xr:uid="{177238F9-CEE3-41FE-AD7F-4FBC6E766AFE}"/>
    <cellStyle name="Total 2 2 2 14 4" xfId="19657" xr:uid="{0F642D2B-920F-445B-8B52-9CC0FB5D9CAC}"/>
    <cellStyle name="Total 2 2 2 14 5" xfId="27657" xr:uid="{7760A05B-DE32-4F63-92FB-EED6EC581114}"/>
    <cellStyle name="Total 2 2 2 14 6" xfId="35487" xr:uid="{78EE02DC-22F8-43B4-8E22-6975F27299AC}"/>
    <cellStyle name="Total 2 2 2 14 7" xfId="43448" xr:uid="{E97985E2-56B3-46F5-AC95-DDCB64511CFA}"/>
    <cellStyle name="Total 2 2 2 15" xfId="3857" xr:uid="{5BB941A7-2F3E-4DC5-AE88-02797AD9F2C0}"/>
    <cellStyle name="Total 2 2 2 15 2" xfId="7883" xr:uid="{32C04330-9144-447C-AF5D-77D000A92236}"/>
    <cellStyle name="Total 2 2 2 15 2 2" xfId="16098" xr:uid="{98CCEAB0-C449-4298-ABB3-4997ED6AC745}"/>
    <cellStyle name="Total 2 2 2 15 2 3" xfId="23962" xr:uid="{F4EE10E4-78CC-4CFB-BA33-61844B5BDF00}"/>
    <cellStyle name="Total 2 2 2 15 2 4" xfId="31942" xr:uid="{5F494855-18D0-4972-9226-8C319C30AB00}"/>
    <cellStyle name="Total 2 2 2 15 2 5" xfId="39769" xr:uid="{31F5044D-5053-4352-A957-AD6EE3403E63}"/>
    <cellStyle name="Total 2 2 2 15 2 6" xfId="47722" xr:uid="{58B6208D-39BF-49BD-B540-5FD664B5EB2F}"/>
    <cellStyle name="Total 2 2 2 15 3" xfId="12081" xr:uid="{1045877A-4C85-4DD8-8B7F-AD2C1053728A}"/>
    <cellStyle name="Total 2 2 2 15 4" xfId="19948" xr:uid="{10994A0A-6877-4515-858F-C7E5751A2664}"/>
    <cellStyle name="Total 2 2 2 15 5" xfId="27948" xr:uid="{7D7EE850-6378-455A-91A2-D16340DBF178}"/>
    <cellStyle name="Total 2 2 2 15 6" xfId="35778" xr:uid="{B5326C83-CEA9-4F14-8A94-4C483B722DDE}"/>
    <cellStyle name="Total 2 2 2 15 7" xfId="43739" xr:uid="{A3A5C2CD-3873-4206-9F86-9797B53402BB}"/>
    <cellStyle name="Total 2 2 2 16" xfId="4165" xr:uid="{A30EF8A2-C983-4B91-A325-E34F25B8AD28}"/>
    <cellStyle name="Total 2 2 2 16 2" xfId="8171" xr:uid="{CC7AAB13-79D3-4047-8801-84ACB60465DA}"/>
    <cellStyle name="Total 2 2 2 16 2 2" xfId="16386" xr:uid="{CD2ECC2E-7A1B-47F2-A9FC-F2EA058A26BC}"/>
    <cellStyle name="Total 2 2 2 16 2 3" xfId="24250" xr:uid="{9F3A467B-8794-4CBF-A878-BD4BA9D2710A}"/>
    <cellStyle name="Total 2 2 2 16 2 4" xfId="32230" xr:uid="{DE7F8DAC-CEF9-42E5-8F2A-5207C784B2CF}"/>
    <cellStyle name="Total 2 2 2 16 2 5" xfId="40057" xr:uid="{8AC5338E-6A9F-4179-9CBE-DA4C439BE607}"/>
    <cellStyle name="Total 2 2 2 16 2 6" xfId="48010" xr:uid="{1D374574-95B6-4331-997F-333612BFF369}"/>
    <cellStyle name="Total 2 2 2 16 3" xfId="12387" xr:uid="{CAA10749-ED02-470A-A857-2645574AC799}"/>
    <cellStyle name="Total 2 2 2 16 4" xfId="20256" xr:uid="{C908DD82-E340-430A-97F6-D1C46543DF5D}"/>
    <cellStyle name="Total 2 2 2 16 5" xfId="28251" xr:uid="{55C86B5A-E14B-49B0-841E-736083419BF2}"/>
    <cellStyle name="Total 2 2 2 16 6" xfId="36086" xr:uid="{574AD34A-0EC5-4382-B6FC-ADA702DD0D89}"/>
    <cellStyle name="Total 2 2 2 16 7" xfId="44047" xr:uid="{81499EF0-B702-457A-BD3C-0CC75C5B8550}"/>
    <cellStyle name="Total 2 2 2 17" xfId="4446" xr:uid="{6D1FF288-51E6-4081-8B88-0412E811A0B0}"/>
    <cellStyle name="Total 2 2 2 17 2" xfId="8450" xr:uid="{B43DB5A2-CF31-47E5-9D4B-5C5FFD5887AD}"/>
    <cellStyle name="Total 2 2 2 17 2 2" xfId="16665" xr:uid="{B86C282A-3977-4084-9602-2CC0AFFB8855}"/>
    <cellStyle name="Total 2 2 2 17 2 3" xfId="24529" xr:uid="{19FB0432-4B33-4A66-9DB6-2D7099B29CF8}"/>
    <cellStyle name="Total 2 2 2 17 2 4" xfId="32509" xr:uid="{C35295E5-720A-4B9D-A874-113E7A39CFA8}"/>
    <cellStyle name="Total 2 2 2 17 2 5" xfId="40336" xr:uid="{23066322-C6F4-4B0D-A040-9D27FB46BF6E}"/>
    <cellStyle name="Total 2 2 2 17 2 6" xfId="48289" xr:uid="{AEAE54EE-6D6B-4F7C-9740-95B7063B4F9C}"/>
    <cellStyle name="Total 2 2 2 17 3" xfId="12668" xr:uid="{C96D6670-A448-4BA7-A81D-50C4AFBD0F11}"/>
    <cellStyle name="Total 2 2 2 17 4" xfId="20537" xr:uid="{D231D574-CC4C-452A-9FC7-DB95FB279D1B}"/>
    <cellStyle name="Total 2 2 2 17 5" xfId="28532" xr:uid="{19969F97-0E01-458D-9360-B14E1F86D429}"/>
    <cellStyle name="Total 2 2 2 17 6" xfId="36367" xr:uid="{842449AB-F3C0-4BAB-891C-4F1F2CAB20CC}"/>
    <cellStyle name="Total 2 2 2 17 7" xfId="44328" xr:uid="{CE20427E-5C34-4B3E-B387-57BD01ECF41B}"/>
    <cellStyle name="Total 2 2 2 18" xfId="5025" xr:uid="{FF69925D-912B-40B4-8FB4-817E8DF3EC2A}"/>
    <cellStyle name="Total 2 2 2 18 2" xfId="13241" xr:uid="{E2BA7DD1-D05D-4556-AD2F-783E1B5BB9C5}"/>
    <cellStyle name="Total 2 2 2 18 3" xfId="21104" xr:uid="{F0803DA4-E1EC-44E5-A9EF-3EF66DB14CDC}"/>
    <cellStyle name="Total 2 2 2 18 4" xfId="29084" xr:uid="{FEBB8010-CC39-42A7-B511-CF0262835ADB}"/>
    <cellStyle name="Total 2 2 2 18 5" xfId="36913" xr:uid="{E731DB5D-B857-4BCC-B50A-983B7C851348}"/>
    <cellStyle name="Total 2 2 2 18 6" xfId="44866" xr:uid="{AA18F9D3-3D6D-4A4F-A9C8-F729388EA7BD}"/>
    <cellStyle name="Total 2 2 2 19" xfId="9106" xr:uid="{C4344FCA-D448-4A03-94AE-E9FFDF5DA1B0}"/>
    <cellStyle name="Total 2 2 2 2" xfId="951" xr:uid="{201842CC-8DD3-43C3-9540-99C526AE407B}"/>
    <cellStyle name="Total 2 2 2 2 10" xfId="3929" xr:uid="{17A2B442-8E0A-44FB-BDA5-9B2FF80810C9}"/>
    <cellStyle name="Total 2 2 2 2 10 2" xfId="7948" xr:uid="{8DA0F40A-75B1-4D12-9A7B-B665F799AFDF}"/>
    <cellStyle name="Total 2 2 2 2 10 2 2" xfId="16163" xr:uid="{B60EA003-D3E0-4944-91ED-E04B659EEB92}"/>
    <cellStyle name="Total 2 2 2 2 10 2 3" xfId="24027" xr:uid="{DA9A96BF-EB18-407E-AC82-7E96FFD478A5}"/>
    <cellStyle name="Total 2 2 2 2 10 2 4" xfId="32007" xr:uid="{3ADD45DE-8CB8-495E-ACB7-F96A770A3FA6}"/>
    <cellStyle name="Total 2 2 2 2 10 2 5" xfId="39834" xr:uid="{53F6BE18-F36B-4072-BDC4-4F5F922F0734}"/>
    <cellStyle name="Total 2 2 2 2 10 2 6" xfId="47787" xr:uid="{3D331ABC-81FC-4547-8BD1-EF41F8BACDD9}"/>
    <cellStyle name="Total 2 2 2 2 10 3" xfId="12151" xr:uid="{28F240D4-52E5-492D-8EED-D1AC97FFEE57}"/>
    <cellStyle name="Total 2 2 2 2 10 4" xfId="20020" xr:uid="{124247F4-6DAA-49C3-9AEF-3D4FFB402BFC}"/>
    <cellStyle name="Total 2 2 2 2 10 5" xfId="28017" xr:uid="{EAB1EFC0-A431-4481-B515-2D6685571A79}"/>
    <cellStyle name="Total 2 2 2 2 10 6" xfId="35850" xr:uid="{78A35E6E-03A5-461D-809B-51364DAD0302}"/>
    <cellStyle name="Total 2 2 2 2 10 7" xfId="43811" xr:uid="{71220A41-41CF-4565-8A9E-ADEC38CD4BD4}"/>
    <cellStyle name="Total 2 2 2 2 11" xfId="4228" xr:uid="{01626366-2FDD-4B27-A1CC-2147F76D3FB7}"/>
    <cellStyle name="Total 2 2 2 2 11 2" xfId="8234" xr:uid="{9BFC5F21-1E48-4807-8552-82C7FAE2FC0F}"/>
    <cellStyle name="Total 2 2 2 2 11 2 2" xfId="16449" xr:uid="{1B4CCFE1-951B-4C76-9BA9-AFC8A80B074C}"/>
    <cellStyle name="Total 2 2 2 2 11 2 3" xfId="24313" xr:uid="{07CA4311-B854-46E6-B300-DD8BBB628156}"/>
    <cellStyle name="Total 2 2 2 2 11 2 4" xfId="32293" xr:uid="{335736AA-2BBE-4FCF-9AF9-FA36BFABD9A9}"/>
    <cellStyle name="Total 2 2 2 2 11 2 5" xfId="40120" xr:uid="{B10478E0-75B2-4E06-8B80-687F217846B4}"/>
    <cellStyle name="Total 2 2 2 2 11 2 6" xfId="48073" xr:uid="{9F2DB0E2-4282-44B2-9044-4DCDCF967D01}"/>
    <cellStyle name="Total 2 2 2 2 11 3" xfId="12450" xr:uid="{E964A2E5-0B68-49A1-8EFB-7C7DB8B2D86E}"/>
    <cellStyle name="Total 2 2 2 2 11 4" xfId="20319" xr:uid="{80F44912-6097-4B2B-844A-2EA152885BC3}"/>
    <cellStyle name="Total 2 2 2 2 11 5" xfId="28314" xr:uid="{0A040A31-3F32-4AF1-AB36-6828AAF43DCE}"/>
    <cellStyle name="Total 2 2 2 2 11 6" xfId="36149" xr:uid="{CDE5D3F1-14D4-41C0-9837-A6D385EC4B33}"/>
    <cellStyle name="Total 2 2 2 2 11 7" xfId="44110" xr:uid="{76F2A76A-A95E-4D26-9211-2B70BFF40A06}"/>
    <cellStyle name="Total 2 2 2 2 12" xfId="4515" xr:uid="{AB9F5A44-65E4-4156-A20B-E8817238107D}"/>
    <cellStyle name="Total 2 2 2 2 12 2" xfId="8513" xr:uid="{030AED0F-4B25-47AE-A24C-D9C6BBB46AF5}"/>
    <cellStyle name="Total 2 2 2 2 12 2 2" xfId="16728" xr:uid="{F7E3CC9E-6B75-4CA3-9D72-67195E4E76DA}"/>
    <cellStyle name="Total 2 2 2 2 12 2 3" xfId="24592" xr:uid="{1464D5E6-2D66-46BE-9F5C-8D2A28072EDA}"/>
    <cellStyle name="Total 2 2 2 2 12 2 4" xfId="32572" xr:uid="{F07DBB7B-31C6-49C5-A447-AF47EA3E10C3}"/>
    <cellStyle name="Total 2 2 2 2 12 2 5" xfId="40399" xr:uid="{C9DBA19A-496F-4864-A866-EA221669E41E}"/>
    <cellStyle name="Total 2 2 2 2 12 2 6" xfId="48352" xr:uid="{7B8919CD-BF86-47CB-A15E-CCB46C1E06BD}"/>
    <cellStyle name="Total 2 2 2 2 12 3" xfId="12736" xr:uid="{98907709-15CE-4C49-B71D-558AC89DA46C}"/>
    <cellStyle name="Total 2 2 2 2 12 4" xfId="20606" xr:uid="{3478BF1F-A5DD-46B6-ABAD-D8086D4EDC82}"/>
    <cellStyle name="Total 2 2 2 2 12 5" xfId="28599" xr:uid="{1A7D3C79-EB2D-4134-B14F-E4E694446797}"/>
    <cellStyle name="Total 2 2 2 2 12 6" xfId="36436" xr:uid="{87B26CC9-3487-4F1E-9983-12B224EF7F31}"/>
    <cellStyle name="Total 2 2 2 2 12 7" xfId="44397" xr:uid="{9D242E5B-FF46-431B-B935-2C81F8D751B0}"/>
    <cellStyle name="Total 2 2 2 2 13" xfId="5090" xr:uid="{85FBDF20-5921-4295-B257-6050309244C3}"/>
    <cellStyle name="Total 2 2 2 2 13 2" xfId="13305" xr:uid="{7335B85A-2849-4806-A39B-423C974FDF91}"/>
    <cellStyle name="Total 2 2 2 2 13 3" xfId="21169" xr:uid="{23D777A0-198B-454B-9CD4-9F112B95C718}"/>
    <cellStyle name="Total 2 2 2 2 13 4" xfId="29149" xr:uid="{CA9CF6C7-9A4C-4A88-B4F0-8C4ADEF91ADA}"/>
    <cellStyle name="Total 2 2 2 2 13 5" xfId="36976" xr:uid="{4298AA0E-3896-456D-A5C1-CF4ABA2C540C}"/>
    <cellStyle name="Total 2 2 2 2 13 6" xfId="44929" xr:uid="{A0147F64-5986-46C5-99EC-983EC6BE1F94}"/>
    <cellStyle name="Total 2 2 2 2 14" xfId="9180" xr:uid="{3B42CE65-6691-41C3-AC33-9CE68E55EB99}"/>
    <cellStyle name="Total 2 2 2 2 15" xfId="17042" xr:uid="{648433CE-A9A9-4151-993A-D5E437AA8A60}"/>
    <cellStyle name="Total 2 2 2 2 16" xfId="25059" xr:uid="{9DA038D4-E4B1-46FE-9D56-D0231A197BD8}"/>
    <cellStyle name="Total 2 2 2 2 17" xfId="32872" xr:uid="{AAEDDEFD-E5D1-41AA-BA71-36653930CE1A}"/>
    <cellStyle name="Total 2 2 2 2 18" xfId="40833" xr:uid="{9C31EB0F-AD76-4F40-A05F-D1EC502B71BE}"/>
    <cellStyle name="Total 2 2 2 2 2" xfId="1381" xr:uid="{E21EABE2-7008-4D8A-AC98-3D42EBFF7FC4}"/>
    <cellStyle name="Total 2 2 2 2 2 2" xfId="5492" xr:uid="{BB499DC8-0DFB-4135-A961-0F1D999B1D8D}"/>
    <cellStyle name="Total 2 2 2 2 2 2 2" xfId="13707" xr:uid="{0B0B7FA5-9B10-41C6-88AB-04B9B7D814DE}"/>
    <cellStyle name="Total 2 2 2 2 2 2 3" xfId="21571" xr:uid="{FAF3BE34-C3CD-4DC5-BACD-50E498D302EE}"/>
    <cellStyle name="Total 2 2 2 2 2 2 4" xfId="29551" xr:uid="{2EE56F4F-6517-4900-A3DC-3B87F1D8B953}"/>
    <cellStyle name="Total 2 2 2 2 2 2 5" xfId="37378" xr:uid="{8F698D90-E341-4D6A-9174-6D0CF46B1997}"/>
    <cellStyle name="Total 2 2 2 2 2 2 6" xfId="45331" xr:uid="{C3A16D05-F76B-4C82-8F1F-090B2E25CBDE}"/>
    <cellStyle name="Total 2 2 2 2 2 3" xfId="9610" xr:uid="{82E35B35-C8DB-4EA5-B950-199EED788F2E}"/>
    <cellStyle name="Total 2 2 2 2 2 4" xfId="17472" xr:uid="{11F5B9AD-A0E0-4607-ACBA-D31B403B8352}"/>
    <cellStyle name="Total 2 2 2 2 2 5" xfId="25483" xr:uid="{D58E4BBE-C8B8-409E-9D92-49C581CAD803}"/>
    <cellStyle name="Total 2 2 2 2 2 6" xfId="33302" xr:uid="{61FC5344-A617-4F6E-8EEE-B9FB9B4F1E88}"/>
    <cellStyle name="Total 2 2 2 2 2 7" xfId="41263" xr:uid="{5DAC5DCE-C472-421A-B99B-138F88CB64EB}"/>
    <cellStyle name="Total 2 2 2 2 3" xfId="1724" xr:uid="{DA4BE712-0109-442C-B6B4-CC19673E4140}"/>
    <cellStyle name="Total 2 2 2 2 3 2" xfId="5811" xr:uid="{1801AB37-0DCE-44F7-9D22-D281BC813A5A}"/>
    <cellStyle name="Total 2 2 2 2 3 2 2" xfId="14026" xr:uid="{C3B61A19-B1D1-4D06-83E5-6587F762BF20}"/>
    <cellStyle name="Total 2 2 2 2 3 2 3" xfId="21890" xr:uid="{EBDB1A95-77B0-40FB-B889-12A79F1B2101}"/>
    <cellStyle name="Total 2 2 2 2 3 2 4" xfId="29870" xr:uid="{73263435-CFB7-475A-83C3-B512A97C37C3}"/>
    <cellStyle name="Total 2 2 2 2 3 2 5" xfId="37697" xr:uid="{4D187FA6-FDB4-4CC2-99F1-8B0AB66611B1}"/>
    <cellStyle name="Total 2 2 2 2 3 2 6" xfId="45650" xr:uid="{22BAA7FA-AF24-423E-BFE4-E452B0DDED1F}"/>
    <cellStyle name="Total 2 2 2 2 3 3" xfId="9950" xr:uid="{8C5D7FED-CDC8-40ED-BE59-28C30406714F}"/>
    <cellStyle name="Total 2 2 2 2 3 4" xfId="17815" xr:uid="{AD07A33C-32D4-4373-8A23-30B896045EB9}"/>
    <cellStyle name="Total 2 2 2 2 3 5" xfId="25823" xr:uid="{78AC57D6-B84C-4703-BAA3-3A44393DAE9F}"/>
    <cellStyle name="Total 2 2 2 2 3 6" xfId="33645" xr:uid="{2853F792-C81D-4C5A-8187-CB2BFFD53000}"/>
    <cellStyle name="Total 2 2 2 2 3 7" xfId="41606" xr:uid="{266E17BF-D8DC-487A-A374-98CE1E91F6E7}"/>
    <cellStyle name="Total 2 2 2 2 4" xfId="2059" xr:uid="{5E57138A-3678-4489-A635-A1FA3DDD388A}"/>
    <cellStyle name="Total 2 2 2 2 4 2" xfId="6133" xr:uid="{A2F11648-A04F-492C-9CE0-7DB1B667BE72}"/>
    <cellStyle name="Total 2 2 2 2 4 2 2" xfId="14348" xr:uid="{2E02AFB5-C100-421E-A3F9-200D4E3A9066}"/>
    <cellStyle name="Total 2 2 2 2 4 2 3" xfId="22212" xr:uid="{0EA79FD0-8722-4CE1-980A-3E461591DF5A}"/>
    <cellStyle name="Total 2 2 2 2 4 2 4" xfId="30192" xr:uid="{3758CC04-F14C-4279-A299-F24562E379ED}"/>
    <cellStyle name="Total 2 2 2 2 4 2 5" xfId="38019" xr:uid="{17857C2B-3EE6-4B37-93EA-5BEB967B6349}"/>
    <cellStyle name="Total 2 2 2 2 4 2 6" xfId="45972" xr:uid="{BBD2281F-5D06-49FD-B327-E81C7CF1FADF}"/>
    <cellStyle name="Total 2 2 2 2 4 3" xfId="10285" xr:uid="{BAEABA38-0647-46D6-84C5-B01047858951}"/>
    <cellStyle name="Total 2 2 2 2 4 4" xfId="18150" xr:uid="{3B2E7805-6F0F-4058-9136-F316E61D6173}"/>
    <cellStyle name="Total 2 2 2 2 4 5" xfId="26157" xr:uid="{EC324617-97F6-453A-8C1F-1011D4C6577F}"/>
    <cellStyle name="Total 2 2 2 2 4 6" xfId="33980" xr:uid="{35C8636A-274D-4006-8654-A093B8766ED9}"/>
    <cellStyle name="Total 2 2 2 2 4 7" xfId="41941" xr:uid="{BD480D5A-5301-4C30-97C8-172A424A838F}"/>
    <cellStyle name="Total 2 2 2 2 5" xfId="2378" xr:uid="{8CA8DBB6-B251-4090-BACA-84D3C196BEE4}"/>
    <cellStyle name="Total 2 2 2 2 5 2" xfId="6442" xr:uid="{D26BA9D7-CD1A-45E5-B27A-F53F4242FD43}"/>
    <cellStyle name="Total 2 2 2 2 5 2 2" xfId="14657" xr:uid="{B9F86809-EBE8-4C4F-A6E7-3708B784E7B5}"/>
    <cellStyle name="Total 2 2 2 2 5 2 3" xfId="22521" xr:uid="{AC427D7F-43BB-454F-A832-98448C568762}"/>
    <cellStyle name="Total 2 2 2 2 5 2 4" xfId="30501" xr:uid="{B29FA57A-71A5-4543-A01C-4383AA79025B}"/>
    <cellStyle name="Total 2 2 2 2 5 2 5" xfId="38328" xr:uid="{70C114A8-E6E9-4509-9120-41FEB40DF523}"/>
    <cellStyle name="Total 2 2 2 2 5 2 6" xfId="46281" xr:uid="{EA24859E-B060-48C6-9D54-510695D89B07}"/>
    <cellStyle name="Total 2 2 2 2 5 3" xfId="10604" xr:uid="{0A4F9005-D867-4BA1-AD1C-41FD94C45CE8}"/>
    <cellStyle name="Total 2 2 2 2 5 4" xfId="18469" xr:uid="{ED38A893-CA19-4DBF-B142-5F71DFD10044}"/>
    <cellStyle name="Total 2 2 2 2 5 5" xfId="26473" xr:uid="{2CD4828F-3DD6-4A3D-9BEC-0CC09F6C82B7}"/>
    <cellStyle name="Total 2 2 2 2 5 6" xfId="34299" xr:uid="{464FEFB0-A510-4012-B48D-FF2A07B62F5B}"/>
    <cellStyle name="Total 2 2 2 2 5 7" xfId="42260" xr:uid="{860C032E-310D-4E1C-824A-6EE6AE02A918}"/>
    <cellStyle name="Total 2 2 2 2 6" xfId="2707" xr:uid="{DD56B0AB-A287-43FC-B211-EA324936ADE5}"/>
    <cellStyle name="Total 2 2 2 2 6 2" xfId="6757" xr:uid="{50377858-D7B9-4C63-BB1F-41BEAAA5C46A}"/>
    <cellStyle name="Total 2 2 2 2 6 2 2" xfId="14972" xr:uid="{7872856E-A7FB-42EF-8E82-E6BC267CD8A7}"/>
    <cellStyle name="Total 2 2 2 2 6 2 3" xfId="22836" xr:uid="{CDA82366-1D54-4E1A-9884-3C8CABE7DD66}"/>
    <cellStyle name="Total 2 2 2 2 6 2 4" xfId="30816" xr:uid="{768D9F69-3F7B-411C-A822-83B52A55A933}"/>
    <cellStyle name="Total 2 2 2 2 6 2 5" xfId="38643" xr:uid="{B68DA6D0-A5E1-4806-BBE7-C19B84343B82}"/>
    <cellStyle name="Total 2 2 2 2 6 2 6" xfId="46596" xr:uid="{F91A0EBC-EAAB-4514-8E29-E4BB52EF0ADB}"/>
    <cellStyle name="Total 2 2 2 2 6 3" xfId="10933" xr:uid="{CE0CAC63-3D91-48A5-AA58-2A9783D30690}"/>
    <cellStyle name="Total 2 2 2 2 6 4" xfId="18798" xr:uid="{21091EE4-2007-421A-89FB-E4B8824A8B4B}"/>
    <cellStyle name="Total 2 2 2 2 6 5" xfId="26801" xr:uid="{EF016AF3-E263-44F2-8D5E-5EC0BE18EBC6}"/>
    <cellStyle name="Total 2 2 2 2 6 6" xfId="34628" xr:uid="{ECBD7CBA-C8B7-441B-B5FC-1BF39D29F5B2}"/>
    <cellStyle name="Total 2 2 2 2 6 7" xfId="42589" xr:uid="{B736E434-4CD4-4437-9710-267B8C57C48C}"/>
    <cellStyle name="Total 2 2 2 2 7" xfId="3020" xr:uid="{B6789755-11C6-408D-BC2A-8C5ED9A6CE14}"/>
    <cellStyle name="Total 2 2 2 2 7 2" xfId="7061" xr:uid="{BF522701-79C0-405D-8E9D-AB629CA7C820}"/>
    <cellStyle name="Total 2 2 2 2 7 2 2" xfId="15276" xr:uid="{55725899-15C2-4B71-85FD-53A35FE7670C}"/>
    <cellStyle name="Total 2 2 2 2 7 2 3" xfId="23140" xr:uid="{E659CB13-E381-4971-8414-0420CC762708}"/>
    <cellStyle name="Total 2 2 2 2 7 2 4" xfId="31120" xr:uid="{35ACA023-91BD-4A19-BC50-2F0401D1C99D}"/>
    <cellStyle name="Total 2 2 2 2 7 2 5" xfId="38947" xr:uid="{E2DC3872-9902-4893-B8CC-3E18FA076540}"/>
    <cellStyle name="Total 2 2 2 2 7 2 6" xfId="46900" xr:uid="{7D2498AE-756F-464B-AE08-3BA9AAD0E354}"/>
    <cellStyle name="Total 2 2 2 2 7 3" xfId="11245" xr:uid="{89D6DAC7-097B-4DCE-8E44-C4A80CB7E822}"/>
    <cellStyle name="Total 2 2 2 2 7 4" xfId="19111" xr:uid="{32F6B973-B318-45F8-A8FA-D3DC342C387A}"/>
    <cellStyle name="Total 2 2 2 2 7 5" xfId="27111" xr:uid="{05EF7F60-5359-4620-954A-9555B67FC761}"/>
    <cellStyle name="Total 2 2 2 2 7 6" xfId="34941" xr:uid="{9D9136D1-02B3-4346-ADEB-7A7D50D66A6F}"/>
    <cellStyle name="Total 2 2 2 2 7 7" xfId="42902" xr:uid="{965C5673-CFC4-4584-9BB1-D73959CABF1B}"/>
    <cellStyle name="Total 2 2 2 2 8" xfId="3340" xr:uid="{1ECBB0BE-2201-47D4-8343-5E21F67290C6}"/>
    <cellStyle name="Total 2 2 2 2 8 2" xfId="7368" xr:uid="{E57A8F7C-FCA8-4DE5-9BC8-54696FE65A7D}"/>
    <cellStyle name="Total 2 2 2 2 8 2 2" xfId="15583" xr:uid="{18414315-83D3-477A-A763-CCB7846F0886}"/>
    <cellStyle name="Total 2 2 2 2 8 2 3" xfId="23447" xr:uid="{AF03C7A0-E9A8-4B31-8F7C-00074B1F963F}"/>
    <cellStyle name="Total 2 2 2 2 8 2 4" xfId="31427" xr:uid="{B053ED38-3533-4F33-AA0A-8F99C79348A3}"/>
    <cellStyle name="Total 2 2 2 2 8 2 5" xfId="39254" xr:uid="{33BD4999-F9F7-4115-AF64-F238A9FFD95B}"/>
    <cellStyle name="Total 2 2 2 2 8 2 6" xfId="47207" xr:uid="{9592EBE0-B8E6-4E69-8E49-297EFFB73CC2}"/>
    <cellStyle name="Total 2 2 2 2 8 3" xfId="11564" xr:uid="{0289DE4B-57AE-40BB-BF95-95704C389C8F}"/>
    <cellStyle name="Total 2 2 2 2 8 4" xfId="19431" xr:uid="{0E3F2527-8BE2-4483-BCFB-46FDE6424567}"/>
    <cellStyle name="Total 2 2 2 2 8 5" xfId="27431" xr:uid="{DE119652-6183-4E1F-B6F8-FEB7FE852DED}"/>
    <cellStyle name="Total 2 2 2 2 8 6" xfId="35261" xr:uid="{CAAE51E9-BE10-434F-B1AA-F3D892B10740}"/>
    <cellStyle name="Total 2 2 2 2 8 7" xfId="43222" xr:uid="{EA1EFE8C-DC48-4181-83F8-3D6288190A9A}"/>
    <cellStyle name="Total 2 2 2 2 9" xfId="3634" xr:uid="{2C6347E1-E9DB-4E3E-8ABE-EA9380F9E1B3}"/>
    <cellStyle name="Total 2 2 2 2 9 2" xfId="7662" xr:uid="{AD218DDD-8904-4200-B9F7-7DB78A2FFD33}"/>
    <cellStyle name="Total 2 2 2 2 9 2 2" xfId="15877" xr:uid="{4C6847C3-EBC5-452B-8D89-5188CEA52BBE}"/>
    <cellStyle name="Total 2 2 2 2 9 2 3" xfId="23741" xr:uid="{B7A58119-013A-4380-BB4B-52588F0ADB38}"/>
    <cellStyle name="Total 2 2 2 2 9 2 4" xfId="31721" xr:uid="{3165309A-A431-4B8C-A23C-7682E5935471}"/>
    <cellStyle name="Total 2 2 2 2 9 2 5" xfId="39548" xr:uid="{39EA9B5E-FE49-458E-B8F7-36338B5BDF2E}"/>
    <cellStyle name="Total 2 2 2 2 9 2 6" xfId="47501" xr:uid="{CBB51F0A-7A6F-4E5B-BD21-9249863192C5}"/>
    <cellStyle name="Total 2 2 2 2 9 3" xfId="11858" xr:uid="{103B24AC-E3C6-446C-A96F-EE656F43B892}"/>
    <cellStyle name="Total 2 2 2 2 9 4" xfId="19725" xr:uid="{EC13BA22-490E-46F3-B42D-37543E62141D}"/>
    <cellStyle name="Total 2 2 2 2 9 5" xfId="27725" xr:uid="{C7705DE1-352F-4B57-991D-A4B44424AE8B}"/>
    <cellStyle name="Total 2 2 2 2 9 6" xfId="35555" xr:uid="{91D6F89D-3D76-4BF5-9BDB-150412BE09F1}"/>
    <cellStyle name="Total 2 2 2 2 9 7" xfId="43516" xr:uid="{FDE7BA72-087F-403E-A8D1-C9CA4B1822B7}"/>
    <cellStyle name="Total 2 2 2 20" xfId="16968" xr:uid="{8119E3C0-257E-47CF-A6DA-06149AE47F09}"/>
    <cellStyle name="Total 2 2 2 21" xfId="24988" xr:uid="{A2B77373-C201-4650-BDD6-31CC7F3EDE73}"/>
    <cellStyle name="Total 2 2 2 22" xfId="32803" xr:uid="{39E05E92-AC95-4859-BF55-E2AF18E3100C}"/>
    <cellStyle name="Total 2 2 2 23" xfId="40764" xr:uid="{AB04E062-DED2-43D1-BEC7-60E4CF2E65A6}"/>
    <cellStyle name="Total 2 2 2 3" xfId="997" xr:uid="{9794BF5C-0ABF-4A9E-96C0-1AF0B597E79D}"/>
    <cellStyle name="Total 2 2 2 3 10" xfId="3975" xr:uid="{0CEBC43E-821C-4995-98C3-810F8315C9A7}"/>
    <cellStyle name="Total 2 2 2 3 10 2" xfId="7993" xr:uid="{1C5F53EB-D4D7-40F7-B14A-1E62B50600D7}"/>
    <cellStyle name="Total 2 2 2 3 10 2 2" xfId="16208" xr:uid="{CD6CB282-5816-4D42-9F29-773B840D3BA4}"/>
    <cellStyle name="Total 2 2 2 3 10 2 3" xfId="24072" xr:uid="{D08D1495-DA45-43C1-A3AE-0B1B57A5E3A9}"/>
    <cellStyle name="Total 2 2 2 3 10 2 4" xfId="32052" xr:uid="{DB906CC4-B20D-4DDE-A7C4-9003427507DE}"/>
    <cellStyle name="Total 2 2 2 3 10 2 5" xfId="39879" xr:uid="{79DF2616-62E2-448D-9B10-D96D5F5774A7}"/>
    <cellStyle name="Total 2 2 2 3 10 2 6" xfId="47832" xr:uid="{1DF41DC3-3BFD-48AD-89C1-5E8BF200F480}"/>
    <cellStyle name="Total 2 2 2 3 10 3" xfId="12197" xr:uid="{4231C567-A435-4CC4-9493-A520756B96BF}"/>
    <cellStyle name="Total 2 2 2 3 10 4" xfId="20066" xr:uid="{62C62842-1A3C-473B-8278-D141C1B572BE}"/>
    <cellStyle name="Total 2 2 2 3 10 5" xfId="28063" xr:uid="{13434EBE-A3F0-4AE2-8F3D-21C0E105317A}"/>
    <cellStyle name="Total 2 2 2 3 10 6" xfId="35896" xr:uid="{85CCE7D5-A919-45C4-923B-CD7309FE0B74}"/>
    <cellStyle name="Total 2 2 2 3 10 7" xfId="43857" xr:uid="{36CDB06C-D3B3-4AAE-9700-FC894D84304C}"/>
    <cellStyle name="Total 2 2 2 3 11" xfId="4273" xr:uid="{C8884160-385F-4C0E-B891-B3023D6CEB58}"/>
    <cellStyle name="Total 2 2 2 3 11 2" xfId="8279" xr:uid="{0BD4DCA8-E49A-4326-90D0-0739F6105B39}"/>
    <cellStyle name="Total 2 2 2 3 11 2 2" xfId="16494" xr:uid="{6D687F01-F61C-4AB9-9A1C-F88DB9CAF47B}"/>
    <cellStyle name="Total 2 2 2 3 11 2 3" xfId="24358" xr:uid="{D8AE21BF-79CB-4949-A597-E806FC0E18C6}"/>
    <cellStyle name="Total 2 2 2 3 11 2 4" xfId="32338" xr:uid="{2BC827D0-B5DB-4458-82CA-95CCF99440A6}"/>
    <cellStyle name="Total 2 2 2 3 11 2 5" xfId="40165" xr:uid="{A67B6A0B-3AC9-4D7B-B93B-78659D997777}"/>
    <cellStyle name="Total 2 2 2 3 11 2 6" xfId="48118" xr:uid="{999D9E37-077F-45F0-8F00-032FE5432CB7}"/>
    <cellStyle name="Total 2 2 2 3 11 3" xfId="12495" xr:uid="{C8B87AD7-BEB9-4F1B-A327-28068A5F7F14}"/>
    <cellStyle name="Total 2 2 2 3 11 4" xfId="20364" xr:uid="{C2FFEA3B-18D5-431D-8242-3AF64597104A}"/>
    <cellStyle name="Total 2 2 2 3 11 5" xfId="28359" xr:uid="{A1A019EC-24B9-4C25-B5FE-83439B578034}"/>
    <cellStyle name="Total 2 2 2 3 11 6" xfId="36194" xr:uid="{71BB2BD5-77A9-4C27-B729-898AE4A0F2FF}"/>
    <cellStyle name="Total 2 2 2 3 11 7" xfId="44155" xr:uid="{F8C152B4-6064-461A-86E2-3EF7B2F6F50E}"/>
    <cellStyle name="Total 2 2 2 3 12" xfId="4561" xr:uid="{9F7ED9E6-7474-41C5-9491-04C26C97C38C}"/>
    <cellStyle name="Total 2 2 2 3 12 2" xfId="8558" xr:uid="{3DCB9D7A-2E6F-44ED-9601-94E46888D445}"/>
    <cellStyle name="Total 2 2 2 3 12 2 2" xfId="16773" xr:uid="{94FFB252-89BA-4CC8-85C4-0BC839FF7543}"/>
    <cellStyle name="Total 2 2 2 3 12 2 3" xfId="24637" xr:uid="{71DBBD88-B4D2-42D9-8B64-BCE2B313474F}"/>
    <cellStyle name="Total 2 2 2 3 12 2 4" xfId="32617" xr:uid="{C7EC8259-B28E-4B53-A970-7A4392AA6E87}"/>
    <cellStyle name="Total 2 2 2 3 12 2 5" xfId="40444" xr:uid="{8BCEA58D-74A1-4568-B164-FBD61410A780}"/>
    <cellStyle name="Total 2 2 2 3 12 2 6" xfId="48397" xr:uid="{A04B5344-F003-4191-A5F9-A6593283AF72}"/>
    <cellStyle name="Total 2 2 2 3 12 3" xfId="12782" xr:uid="{3828697D-7612-41D8-B652-EE1DBE02B456}"/>
    <cellStyle name="Total 2 2 2 3 12 4" xfId="20652" xr:uid="{16FA2DAA-CDC9-4BD7-ABED-DB65B2AE7534}"/>
    <cellStyle name="Total 2 2 2 3 12 5" xfId="28645" xr:uid="{E884D717-5699-44C3-B41E-D4A73A7C40BD}"/>
    <cellStyle name="Total 2 2 2 3 12 6" xfId="36482" xr:uid="{1ADC99B1-FC75-492E-96CA-FF2636234AEC}"/>
    <cellStyle name="Total 2 2 2 3 12 7" xfId="44443" xr:uid="{A49BE59A-CCA9-48AF-AF16-A78AF2BD72FE}"/>
    <cellStyle name="Total 2 2 2 3 13" xfId="5135" xr:uid="{F65B2C1F-859F-4C3F-9FB1-A2A1C1787F1A}"/>
    <cellStyle name="Total 2 2 2 3 13 2" xfId="13350" xr:uid="{C7FC4868-44C7-4639-85E9-F8C3F66CA0F0}"/>
    <cellStyle name="Total 2 2 2 3 13 3" xfId="21214" xr:uid="{E0EF97D8-71C3-4D9D-9ECB-011690CD25FD}"/>
    <cellStyle name="Total 2 2 2 3 13 4" xfId="29194" xr:uid="{90D5744E-C4D1-4E83-AFF2-9B5B60BD0516}"/>
    <cellStyle name="Total 2 2 2 3 13 5" xfId="37021" xr:uid="{18778E15-A7E4-428C-A0D2-568AF8D7AFD5}"/>
    <cellStyle name="Total 2 2 2 3 13 6" xfId="44974" xr:uid="{001BECB6-15CA-400A-8F9C-A963D9DCECFF}"/>
    <cellStyle name="Total 2 2 2 3 14" xfId="9226" xr:uid="{3EEC6FA3-8238-4488-9E6E-3921A3CF4874}"/>
    <cellStyle name="Total 2 2 2 3 15" xfId="17088" xr:uid="{5D6E0651-04C6-4700-89BA-B220B49A0917}"/>
    <cellStyle name="Total 2 2 2 3 16" xfId="25105" xr:uid="{7F1FD6B5-AACC-48CD-A31D-057C77D198B1}"/>
    <cellStyle name="Total 2 2 2 3 17" xfId="32918" xr:uid="{EA86A1EA-0CBF-416B-9FDE-3E3A3E90BBA6}"/>
    <cellStyle name="Total 2 2 2 3 18" xfId="40879" xr:uid="{DC27AAB3-5ECA-4299-8E43-459D65EF529E}"/>
    <cellStyle name="Total 2 2 2 3 2" xfId="1427" xr:uid="{EBDF89D3-C93C-49B3-AEC3-6E21FD7F8BF0}"/>
    <cellStyle name="Total 2 2 2 3 2 2" xfId="5537" xr:uid="{6DF1EBC4-F024-4636-84F6-8B898FD0693B}"/>
    <cellStyle name="Total 2 2 2 3 2 2 2" xfId="13752" xr:uid="{450BEA87-DD1B-44F8-BF47-AABA71F8F1D0}"/>
    <cellStyle name="Total 2 2 2 3 2 2 3" xfId="21616" xr:uid="{AF21C694-6B4A-4A82-8719-597C2FBDCB85}"/>
    <cellStyle name="Total 2 2 2 3 2 2 4" xfId="29596" xr:uid="{723B1A7D-5135-484C-9D46-13A649344308}"/>
    <cellStyle name="Total 2 2 2 3 2 2 5" xfId="37423" xr:uid="{4DB4D439-6224-45CA-AF26-7BFC8AA081C2}"/>
    <cellStyle name="Total 2 2 2 3 2 2 6" xfId="45376" xr:uid="{1C5DF44C-ED91-4F06-BEAF-3A685DCAD425}"/>
    <cellStyle name="Total 2 2 2 3 2 3" xfId="9656" xr:uid="{22A5E419-54E9-489A-8209-6E1D1F8A841E}"/>
    <cellStyle name="Total 2 2 2 3 2 4" xfId="17518" xr:uid="{E18A7234-322D-43A6-8A61-A977C6154D3A}"/>
    <cellStyle name="Total 2 2 2 3 2 5" xfId="25529" xr:uid="{C6AF8BEE-FB0D-44D5-99ED-557D919510B9}"/>
    <cellStyle name="Total 2 2 2 3 2 6" xfId="33348" xr:uid="{EECA6274-73AE-43A8-9C40-102B8F04D705}"/>
    <cellStyle name="Total 2 2 2 3 2 7" xfId="41309" xr:uid="{D1E65F34-B187-4EE8-8D7D-52B5A8E14124}"/>
    <cellStyle name="Total 2 2 2 3 3" xfId="1770" xr:uid="{8621FAE8-3994-44C7-9E55-E17012FD7A0A}"/>
    <cellStyle name="Total 2 2 2 3 3 2" xfId="5856" xr:uid="{63642108-12F7-416D-998E-2AE66AFF0B5C}"/>
    <cellStyle name="Total 2 2 2 3 3 2 2" xfId="14071" xr:uid="{D38FCF7E-666B-4B2D-9A96-50A00BE34B79}"/>
    <cellStyle name="Total 2 2 2 3 3 2 3" xfId="21935" xr:uid="{6C0246D4-894C-4999-AEEC-76DFFD6EBC7E}"/>
    <cellStyle name="Total 2 2 2 3 3 2 4" xfId="29915" xr:uid="{AE4C46D4-E703-4404-8769-EC92226B1D99}"/>
    <cellStyle name="Total 2 2 2 3 3 2 5" xfId="37742" xr:uid="{D7708087-6779-4080-AF84-061D445A897D}"/>
    <cellStyle name="Total 2 2 2 3 3 2 6" xfId="45695" xr:uid="{37D1AC42-5AE8-4298-A1CE-93E498E0ACEF}"/>
    <cellStyle name="Total 2 2 2 3 3 3" xfId="9996" xr:uid="{7EFC5E19-6F6A-4EF3-B4B2-932BFD3B27EC}"/>
    <cellStyle name="Total 2 2 2 3 3 4" xfId="17861" xr:uid="{2FDE005C-1197-4871-BB33-33F8ACDF5556}"/>
    <cellStyle name="Total 2 2 2 3 3 5" xfId="25869" xr:uid="{92363F65-0671-4607-AADA-389FA9D6923C}"/>
    <cellStyle name="Total 2 2 2 3 3 6" xfId="33691" xr:uid="{5C163D08-6C9E-449B-B57F-56A6E07C061F}"/>
    <cellStyle name="Total 2 2 2 3 3 7" xfId="41652" xr:uid="{81ECF7D3-708B-4E2D-965C-4FF708CCC7C7}"/>
    <cellStyle name="Total 2 2 2 3 4" xfId="2105" xr:uid="{F8677C91-DF1D-474B-82C8-8D0DEC3029F8}"/>
    <cellStyle name="Total 2 2 2 3 4 2" xfId="6179" xr:uid="{6DD62EE5-EBDC-4B9B-A9D0-D2004667A7EC}"/>
    <cellStyle name="Total 2 2 2 3 4 2 2" xfId="14394" xr:uid="{0350E471-365E-4462-9ED7-AE0E525D791A}"/>
    <cellStyle name="Total 2 2 2 3 4 2 3" xfId="22258" xr:uid="{C2387AF6-7B57-4BBC-AD0D-7A6EAD35C221}"/>
    <cellStyle name="Total 2 2 2 3 4 2 4" xfId="30238" xr:uid="{592D12BE-7FE3-4B2C-9011-D2294DFAB6EB}"/>
    <cellStyle name="Total 2 2 2 3 4 2 5" xfId="38065" xr:uid="{CBDE9330-D96B-407A-A37E-D5E1F1EA6861}"/>
    <cellStyle name="Total 2 2 2 3 4 2 6" xfId="46018" xr:uid="{8B7CFD78-2CF4-488C-B0D0-7569C0FCC812}"/>
    <cellStyle name="Total 2 2 2 3 4 3" xfId="10331" xr:uid="{084B584B-FF4A-4349-9ED2-DCC966BD9062}"/>
    <cellStyle name="Total 2 2 2 3 4 4" xfId="18196" xr:uid="{640CFF19-E1F6-4E40-BFDE-EC80F75E0D8B}"/>
    <cellStyle name="Total 2 2 2 3 4 5" xfId="26203" xr:uid="{2A811454-19A3-4CDA-9E86-64A72ADC67D3}"/>
    <cellStyle name="Total 2 2 2 3 4 6" xfId="34026" xr:uid="{B0303CB7-EEE6-4143-8C87-B9A1D589EDCB}"/>
    <cellStyle name="Total 2 2 2 3 4 7" xfId="41987" xr:uid="{8CECB00E-0728-405B-B899-108690F1BB0D}"/>
    <cellStyle name="Total 2 2 2 3 5" xfId="2424" xr:uid="{D7F0E99B-F055-40E3-A0AA-0C1478FFB9B0}"/>
    <cellStyle name="Total 2 2 2 3 5 2" xfId="6487" xr:uid="{94A45173-7816-4F4B-B55E-15A20A9D65C4}"/>
    <cellStyle name="Total 2 2 2 3 5 2 2" xfId="14702" xr:uid="{3603F34C-F875-427A-A0D0-64DC0052C070}"/>
    <cellStyle name="Total 2 2 2 3 5 2 3" xfId="22566" xr:uid="{388F7FC0-B8D1-436B-A4A0-134433E92C12}"/>
    <cellStyle name="Total 2 2 2 3 5 2 4" xfId="30546" xr:uid="{C7B3FB52-41E9-43C1-8B15-7BB5D921E325}"/>
    <cellStyle name="Total 2 2 2 3 5 2 5" xfId="38373" xr:uid="{BF4C7217-EEAB-46F1-8D4E-3A0AFA674F9E}"/>
    <cellStyle name="Total 2 2 2 3 5 2 6" xfId="46326" xr:uid="{DD6ACBC6-9D78-4E58-9708-D63D160DCE7C}"/>
    <cellStyle name="Total 2 2 2 3 5 3" xfId="10650" xr:uid="{80E6EACB-4F5A-46E2-A8C1-F123B1DDDBCB}"/>
    <cellStyle name="Total 2 2 2 3 5 4" xfId="18515" xr:uid="{4FA20257-FDAC-4DDD-B57B-E90A2CC130D1}"/>
    <cellStyle name="Total 2 2 2 3 5 5" xfId="26519" xr:uid="{674C6537-9E0F-43E7-B800-32A598326C2B}"/>
    <cellStyle name="Total 2 2 2 3 5 6" xfId="34345" xr:uid="{5BF2A85B-F160-4DE2-BB77-406C68671FF1}"/>
    <cellStyle name="Total 2 2 2 3 5 7" xfId="42306" xr:uid="{A22D46C8-EAB0-455F-A430-D11E44155C13}"/>
    <cellStyle name="Total 2 2 2 3 6" xfId="2753" xr:uid="{6CE93A39-8F70-4D9D-9F12-6220B0D7EA95}"/>
    <cellStyle name="Total 2 2 2 3 6 2" xfId="6803" xr:uid="{607A7E9D-19FF-4801-97E9-19B7D3276961}"/>
    <cellStyle name="Total 2 2 2 3 6 2 2" xfId="15018" xr:uid="{5E6FA393-0D91-4DAA-A316-992362F10DCE}"/>
    <cellStyle name="Total 2 2 2 3 6 2 3" xfId="22882" xr:uid="{4ED0261B-9373-4950-8876-AEDC2DFF01DF}"/>
    <cellStyle name="Total 2 2 2 3 6 2 4" xfId="30862" xr:uid="{91630EFA-F3C4-4D1D-BAE5-421E3830EAAE}"/>
    <cellStyle name="Total 2 2 2 3 6 2 5" xfId="38689" xr:uid="{48A14E7F-F00C-4C14-AF5A-86079B8F6FF6}"/>
    <cellStyle name="Total 2 2 2 3 6 2 6" xfId="46642" xr:uid="{246AA433-F7F7-4B8A-8A09-871413949595}"/>
    <cellStyle name="Total 2 2 2 3 6 3" xfId="10979" xr:uid="{CD74058E-213B-455E-A490-F33A5F085DE1}"/>
    <cellStyle name="Total 2 2 2 3 6 4" xfId="18844" xr:uid="{AA748794-52A0-4C63-95B6-AAF1F5773C95}"/>
    <cellStyle name="Total 2 2 2 3 6 5" xfId="26847" xr:uid="{2D1BE9F3-05E8-4476-9CF2-A25F71248CB2}"/>
    <cellStyle name="Total 2 2 2 3 6 6" xfId="34674" xr:uid="{C78C0185-47F1-4CD3-9BC8-E404C7A4FC2A}"/>
    <cellStyle name="Total 2 2 2 3 6 7" xfId="42635" xr:uid="{A578C7C7-E0E5-441B-A47D-B2337B477A10}"/>
    <cellStyle name="Total 2 2 2 3 7" xfId="3066" xr:uid="{3EEA779C-49C3-4F84-84B2-E9C417728994}"/>
    <cellStyle name="Total 2 2 2 3 7 2" xfId="7106" xr:uid="{D6F02B7A-351D-4D16-A39A-328372E9DEE3}"/>
    <cellStyle name="Total 2 2 2 3 7 2 2" xfId="15321" xr:uid="{B7B52D44-3DED-42C0-85F3-248C40F46067}"/>
    <cellStyle name="Total 2 2 2 3 7 2 3" xfId="23185" xr:uid="{5C1BBDAB-26EF-4189-9BBA-BBFA604A9D67}"/>
    <cellStyle name="Total 2 2 2 3 7 2 4" xfId="31165" xr:uid="{331028F9-FD5F-43BC-B295-8938E34230AB}"/>
    <cellStyle name="Total 2 2 2 3 7 2 5" xfId="38992" xr:uid="{1293814D-E603-4117-8FB7-D191F804496D}"/>
    <cellStyle name="Total 2 2 2 3 7 2 6" xfId="46945" xr:uid="{49F0E509-F7C5-489E-8105-70EA40AE2774}"/>
    <cellStyle name="Total 2 2 2 3 7 3" xfId="11291" xr:uid="{30F1CE10-7A2D-44BB-9ECC-4FB29E918D2F}"/>
    <cellStyle name="Total 2 2 2 3 7 4" xfId="19157" xr:uid="{18DE7BBD-74D4-4B8D-832C-0E5CA09286A1}"/>
    <cellStyle name="Total 2 2 2 3 7 5" xfId="27157" xr:uid="{594CF8FE-30B9-4635-85AC-01ABA8DEEC9D}"/>
    <cellStyle name="Total 2 2 2 3 7 6" xfId="34987" xr:uid="{232E5EE6-CC81-4613-99F0-B7F086598DB5}"/>
    <cellStyle name="Total 2 2 2 3 7 7" xfId="42948" xr:uid="{519B1F3D-5349-4835-8CFA-70DE60BA61A9}"/>
    <cellStyle name="Total 2 2 2 3 8" xfId="3385" xr:uid="{518A9CC3-4D93-4E12-BB82-25521F2C8DD5}"/>
    <cellStyle name="Total 2 2 2 3 8 2" xfId="7413" xr:uid="{807645FF-EAD5-4F02-8A2E-BA8126A30EB5}"/>
    <cellStyle name="Total 2 2 2 3 8 2 2" xfId="15628" xr:uid="{02061A59-857A-4466-8280-9C92FFDAC4CD}"/>
    <cellStyle name="Total 2 2 2 3 8 2 3" xfId="23492" xr:uid="{A31717E5-DDED-472B-B644-7BD41BE67EFC}"/>
    <cellStyle name="Total 2 2 2 3 8 2 4" xfId="31472" xr:uid="{5FB09BF7-D898-4B25-912A-92495762A502}"/>
    <cellStyle name="Total 2 2 2 3 8 2 5" xfId="39299" xr:uid="{4F6E1414-2D9F-4BD6-97B7-D42FD2D7DC25}"/>
    <cellStyle name="Total 2 2 2 3 8 2 6" xfId="47252" xr:uid="{ECE9312D-5B55-457D-8CA5-1FA7924D6F5D}"/>
    <cellStyle name="Total 2 2 2 3 8 3" xfId="11609" xr:uid="{9E8CE039-A32B-4F2A-9D0C-F2C9A3DD9C5F}"/>
    <cellStyle name="Total 2 2 2 3 8 4" xfId="19476" xr:uid="{635AF1F8-BE72-4755-B397-8DBC57BD76A6}"/>
    <cellStyle name="Total 2 2 2 3 8 5" xfId="27476" xr:uid="{B0A189D3-F708-4C95-8215-2713A9217839}"/>
    <cellStyle name="Total 2 2 2 3 8 6" xfId="35306" xr:uid="{292D2536-E573-4F9D-8680-D0CB76294D65}"/>
    <cellStyle name="Total 2 2 2 3 8 7" xfId="43267" xr:uid="{E52B40DF-1B61-4A68-8B34-3BC78E9D52D0}"/>
    <cellStyle name="Total 2 2 2 3 9" xfId="3679" xr:uid="{7F66ED52-AC40-489C-A7F9-661489AEB3F0}"/>
    <cellStyle name="Total 2 2 2 3 9 2" xfId="7707" xr:uid="{1411F333-5604-42DF-B404-76FB66FA79C7}"/>
    <cellStyle name="Total 2 2 2 3 9 2 2" xfId="15922" xr:uid="{943135F9-F447-44CD-AFEB-9D29C93FCD50}"/>
    <cellStyle name="Total 2 2 2 3 9 2 3" xfId="23786" xr:uid="{8972B8B1-1E9A-4049-9B10-677E46E1C992}"/>
    <cellStyle name="Total 2 2 2 3 9 2 4" xfId="31766" xr:uid="{FB113CD3-6FCC-4416-BCC0-7F408B57BD25}"/>
    <cellStyle name="Total 2 2 2 3 9 2 5" xfId="39593" xr:uid="{B3800F25-8A7A-40BE-B588-08568C50386F}"/>
    <cellStyle name="Total 2 2 2 3 9 2 6" xfId="47546" xr:uid="{45DCA2E5-F447-4AD9-99B4-42C925DBAE34}"/>
    <cellStyle name="Total 2 2 2 3 9 3" xfId="11903" xr:uid="{0A017DAB-27C6-455E-85D9-5280AD7DCF6B}"/>
    <cellStyle name="Total 2 2 2 3 9 4" xfId="19770" xr:uid="{BD0E3D9C-3486-48F9-9F28-8AFE22D8A6A1}"/>
    <cellStyle name="Total 2 2 2 3 9 5" xfId="27770" xr:uid="{7B66F7A7-972D-467B-A461-C8BDD37E6728}"/>
    <cellStyle name="Total 2 2 2 3 9 6" xfId="35600" xr:uid="{A16B68D9-7BDC-4E84-A679-B30B4E3DF5A2}"/>
    <cellStyle name="Total 2 2 2 3 9 7" xfId="43561" xr:uid="{09ADBBB6-CE55-4EB8-ABDE-86C09D2280A9}"/>
    <cellStyle name="Total 2 2 2 4" xfId="1040" xr:uid="{7E49E129-DACB-448A-921D-F84DA6A70C13}"/>
    <cellStyle name="Total 2 2 2 4 10" xfId="4018" xr:uid="{E069A5FC-9EB2-45B4-9146-8B0BED2BB5AC}"/>
    <cellStyle name="Total 2 2 2 4 10 2" xfId="8033" xr:uid="{A4DD114F-9E97-437A-9800-7C3C70D8DB3A}"/>
    <cellStyle name="Total 2 2 2 4 10 2 2" xfId="16248" xr:uid="{D0872C63-F3E0-4E33-8221-44EEB7946078}"/>
    <cellStyle name="Total 2 2 2 4 10 2 3" xfId="24112" xr:uid="{5ADE52CF-FC38-4C75-BA2B-137E53270E42}"/>
    <cellStyle name="Total 2 2 2 4 10 2 4" xfId="32092" xr:uid="{E7BA0E80-2117-4975-86E5-A4BC7CACCB4F}"/>
    <cellStyle name="Total 2 2 2 4 10 2 5" xfId="39919" xr:uid="{8F612249-D4FE-460F-9C8C-881425190589}"/>
    <cellStyle name="Total 2 2 2 4 10 2 6" xfId="47872" xr:uid="{3669D594-CAF5-4385-978C-BFEA6599D40E}"/>
    <cellStyle name="Total 2 2 2 4 10 3" xfId="12240" xr:uid="{A58D2C44-4192-4830-8CF8-DB19E801CA94}"/>
    <cellStyle name="Total 2 2 2 4 10 4" xfId="20109" xr:uid="{DB5C3683-ED34-48B9-B431-9BA7A1A59E40}"/>
    <cellStyle name="Total 2 2 2 4 10 5" xfId="28105" xr:uid="{35C50C5D-8961-41D6-AC5E-BF3C9C6DCF61}"/>
    <cellStyle name="Total 2 2 2 4 10 6" xfId="35939" xr:uid="{FCEDC3E3-6933-4E44-A5B3-C2A0A99362F2}"/>
    <cellStyle name="Total 2 2 2 4 10 7" xfId="43900" xr:uid="{48288747-4FDA-42B7-A065-ACB6193F59B0}"/>
    <cellStyle name="Total 2 2 2 4 11" xfId="4313" xr:uid="{50EE75A3-B1C2-4C80-9C28-B8D84D5BE02A}"/>
    <cellStyle name="Total 2 2 2 4 11 2" xfId="8319" xr:uid="{33AEC9D3-F951-4ED3-B486-6B149BCB199C}"/>
    <cellStyle name="Total 2 2 2 4 11 2 2" xfId="16534" xr:uid="{E0894405-E6F7-4462-B947-C7B0CDA92BE1}"/>
    <cellStyle name="Total 2 2 2 4 11 2 3" xfId="24398" xr:uid="{53BE7FC0-F783-4333-A1F8-F9390DE2F9CF}"/>
    <cellStyle name="Total 2 2 2 4 11 2 4" xfId="32378" xr:uid="{2CB10066-3A9B-4D4D-999F-6CC944F8BBF7}"/>
    <cellStyle name="Total 2 2 2 4 11 2 5" xfId="40205" xr:uid="{F5C44006-6A28-4CFC-B516-CB4947624CDC}"/>
    <cellStyle name="Total 2 2 2 4 11 2 6" xfId="48158" xr:uid="{1215B9DD-2BF7-43E8-B17B-A22753093757}"/>
    <cellStyle name="Total 2 2 2 4 11 3" xfId="12535" xr:uid="{3E550ADB-1FF4-47E5-AC42-33185D08710E}"/>
    <cellStyle name="Total 2 2 2 4 11 4" xfId="20404" xr:uid="{0783E318-7B88-4275-9C1D-DE66D0014C4D}"/>
    <cellStyle name="Total 2 2 2 4 11 5" xfId="28399" xr:uid="{927026B9-148D-4F5D-AA7F-490F89E3B1E7}"/>
    <cellStyle name="Total 2 2 2 4 11 6" xfId="36234" xr:uid="{4DA66AB7-6F9D-4485-956D-A4CC2C9692A0}"/>
    <cellStyle name="Total 2 2 2 4 11 7" xfId="44195" xr:uid="{744DE7E8-D995-40BE-BFC8-DE6D7511253A}"/>
    <cellStyle name="Total 2 2 2 4 12" xfId="4604" xr:uid="{B6762358-9F17-4B18-8C29-88B697ABFB86}"/>
    <cellStyle name="Total 2 2 2 4 12 2" xfId="8598" xr:uid="{1B9B20AD-95BC-4AB6-871D-F96DB0E1FD1C}"/>
    <cellStyle name="Total 2 2 2 4 12 2 2" xfId="16813" xr:uid="{49FD01F7-7B4F-4FD6-8F1E-F3C574179CF4}"/>
    <cellStyle name="Total 2 2 2 4 12 2 3" xfId="24677" xr:uid="{A4EB9DEA-BFD5-4AA6-A8AB-03F58E77E4DB}"/>
    <cellStyle name="Total 2 2 2 4 12 2 4" xfId="32657" xr:uid="{AECE3242-6CD7-4B04-BB2A-838671FABF3E}"/>
    <cellStyle name="Total 2 2 2 4 12 2 5" xfId="40484" xr:uid="{C74D927D-C65E-45F4-987F-101E8E470720}"/>
    <cellStyle name="Total 2 2 2 4 12 2 6" xfId="48437" xr:uid="{1EA1601A-7B56-404B-96A4-8CD096F2EC32}"/>
    <cellStyle name="Total 2 2 2 4 12 3" xfId="12825" xr:uid="{80F6E731-5C20-465E-9FA5-4CDC45F470B6}"/>
    <cellStyle name="Total 2 2 2 4 12 4" xfId="20695" xr:uid="{AFA59AF9-4919-4CD8-83DF-72C91E8AE3AE}"/>
    <cellStyle name="Total 2 2 2 4 12 5" xfId="28688" xr:uid="{BF0C96FE-7D43-42C1-BAA5-A6B4AAF37EC5}"/>
    <cellStyle name="Total 2 2 2 4 12 6" xfId="36525" xr:uid="{87276846-3B91-4565-B386-3F03811BD704}"/>
    <cellStyle name="Total 2 2 2 4 12 7" xfId="44486" xr:uid="{7DE05057-65FC-4704-BE5C-8FA912B7FD12}"/>
    <cellStyle name="Total 2 2 2 4 13" xfId="5175" xr:uid="{E37D4791-271C-40E3-B45C-9EDCB09BB862}"/>
    <cellStyle name="Total 2 2 2 4 13 2" xfId="13390" xr:uid="{FC5FD4E2-A9A9-4616-AA08-62953019C5DF}"/>
    <cellStyle name="Total 2 2 2 4 13 3" xfId="21254" xr:uid="{F50B6EBA-A927-4B41-86F5-82AED64866F2}"/>
    <cellStyle name="Total 2 2 2 4 13 4" xfId="29234" xr:uid="{A227262F-8641-4BE9-8305-ED4F912C31A2}"/>
    <cellStyle name="Total 2 2 2 4 13 5" xfId="37061" xr:uid="{7BEA3383-1AA7-4590-9092-137A594109B8}"/>
    <cellStyle name="Total 2 2 2 4 13 6" xfId="45014" xr:uid="{7A914D47-7FEB-4F87-BE4B-D5EBD224DB2C}"/>
    <cellStyle name="Total 2 2 2 4 14" xfId="9269" xr:uid="{C450E677-B517-4EA3-AA4A-07BEF30BEF26}"/>
    <cellStyle name="Total 2 2 2 4 15" xfId="17131" xr:uid="{82F28E96-C6A2-4CB6-8B8D-4E91854E0FA6}"/>
    <cellStyle name="Total 2 2 2 4 16" xfId="25148" xr:uid="{DCE18F88-5BD3-4EC3-9F34-62FCD8284616}"/>
    <cellStyle name="Total 2 2 2 4 17" xfId="32961" xr:uid="{126E8FAC-C6EF-4CBC-B649-2DB0C70FC644}"/>
    <cellStyle name="Total 2 2 2 4 18" xfId="40922" xr:uid="{BF0069F6-E414-4E05-B0E6-B5ECD2522710}"/>
    <cellStyle name="Total 2 2 2 4 2" xfId="1470" xr:uid="{234325CF-D590-4FC0-8727-05EE7711C702}"/>
    <cellStyle name="Total 2 2 2 4 2 2" xfId="5577" xr:uid="{DB8C5D29-8F27-46E0-B4B8-FB080127DFF0}"/>
    <cellStyle name="Total 2 2 2 4 2 2 2" xfId="13792" xr:uid="{EB5952AC-F9E6-45F9-982A-84F77906E560}"/>
    <cellStyle name="Total 2 2 2 4 2 2 3" xfId="21656" xr:uid="{597B18AC-911C-46FE-B8D9-DF8936BF18F7}"/>
    <cellStyle name="Total 2 2 2 4 2 2 4" xfId="29636" xr:uid="{9678A3C0-2F05-4258-BA48-2165B75567AE}"/>
    <cellStyle name="Total 2 2 2 4 2 2 5" xfId="37463" xr:uid="{0A91A318-79A7-42D8-9A7A-5403022074F0}"/>
    <cellStyle name="Total 2 2 2 4 2 2 6" xfId="45416" xr:uid="{597F8EB3-16DF-491E-ADD5-1247BF909C2B}"/>
    <cellStyle name="Total 2 2 2 4 2 3" xfId="9699" xr:uid="{8CD46E34-7945-4A7E-A9A9-28E90BF5125A}"/>
    <cellStyle name="Total 2 2 2 4 2 4" xfId="17561" xr:uid="{68B1EAE7-CA44-41DA-9808-AB82454BD45F}"/>
    <cellStyle name="Total 2 2 2 4 2 5" xfId="25572" xr:uid="{23CEBB5E-78BE-4AD8-883B-548F82BCE339}"/>
    <cellStyle name="Total 2 2 2 4 2 6" xfId="33391" xr:uid="{77651B76-2614-4B33-8823-ECF11A713886}"/>
    <cellStyle name="Total 2 2 2 4 2 7" xfId="41352" xr:uid="{835EE554-7E24-405A-8260-179F568C0E93}"/>
    <cellStyle name="Total 2 2 2 4 3" xfId="1813" xr:uid="{F7DC7B90-83E1-4CEC-83A0-82B8AF542B04}"/>
    <cellStyle name="Total 2 2 2 4 3 2" xfId="5896" xr:uid="{CF3FD5AF-EB13-479A-AE40-FAF8EC39BCC9}"/>
    <cellStyle name="Total 2 2 2 4 3 2 2" xfId="14111" xr:uid="{E07A23BD-DF62-45AD-8A91-36E4E82C0CCF}"/>
    <cellStyle name="Total 2 2 2 4 3 2 3" xfId="21975" xr:uid="{32BC69D5-77CD-4606-872F-DB22B98E6E81}"/>
    <cellStyle name="Total 2 2 2 4 3 2 4" xfId="29955" xr:uid="{F701700A-BC93-414A-9F5C-1FCCA889B29A}"/>
    <cellStyle name="Total 2 2 2 4 3 2 5" xfId="37782" xr:uid="{9826A10B-FE75-489A-BA7A-07A48878BB95}"/>
    <cellStyle name="Total 2 2 2 4 3 2 6" xfId="45735" xr:uid="{0553AC97-84CE-46A4-8D49-D0D0CB56400B}"/>
    <cellStyle name="Total 2 2 2 4 3 3" xfId="10039" xr:uid="{0AF5C7ED-C1EB-4AB3-9BFF-4AD17BD41A45}"/>
    <cellStyle name="Total 2 2 2 4 3 4" xfId="17904" xr:uid="{DADBE180-E356-4434-B8D3-2B255CD08682}"/>
    <cellStyle name="Total 2 2 2 4 3 5" xfId="25911" xr:uid="{26C6B090-9EE6-495D-8858-2A408397F745}"/>
    <cellStyle name="Total 2 2 2 4 3 6" xfId="33734" xr:uid="{3176F2B5-A55C-4E93-B850-066D3CA8AB51}"/>
    <cellStyle name="Total 2 2 2 4 3 7" xfId="41695" xr:uid="{81098D1E-C08D-42B8-BF45-A99625DC6B5D}"/>
    <cellStyle name="Total 2 2 2 4 4" xfId="2147" xr:uid="{769E53FE-C338-48A3-A51E-CB3F256FE732}"/>
    <cellStyle name="Total 2 2 2 4 4 2" xfId="6221" xr:uid="{C510F718-8D9D-4169-A0EE-032CD70DD364}"/>
    <cellStyle name="Total 2 2 2 4 4 2 2" xfId="14436" xr:uid="{40E185AD-A83A-406D-999D-6AEFA5AB1FD5}"/>
    <cellStyle name="Total 2 2 2 4 4 2 3" xfId="22300" xr:uid="{9D733895-338B-484A-A327-05FC5D1E19F6}"/>
    <cellStyle name="Total 2 2 2 4 4 2 4" xfId="30280" xr:uid="{A47C376E-0259-43FB-BC22-BF70BEF6C56B}"/>
    <cellStyle name="Total 2 2 2 4 4 2 5" xfId="38107" xr:uid="{0C601D51-D775-4BA8-844A-46481E736CF8}"/>
    <cellStyle name="Total 2 2 2 4 4 2 6" xfId="46060" xr:uid="{C9B4EB5C-9C55-41B0-80EB-288FB824132D}"/>
    <cellStyle name="Total 2 2 2 4 4 3" xfId="10373" xr:uid="{5230D014-2A34-4E36-A8D1-748FA042A200}"/>
    <cellStyle name="Total 2 2 2 4 4 4" xfId="18238" xr:uid="{85DC8CF7-C6EB-47C9-88EC-C3BE9940C339}"/>
    <cellStyle name="Total 2 2 2 4 4 5" xfId="26245" xr:uid="{F47AE03C-512F-430B-8E0A-C208275B7203}"/>
    <cellStyle name="Total 2 2 2 4 4 6" xfId="34068" xr:uid="{648CF05B-3FC2-4E3B-B13D-B86F578C38B2}"/>
    <cellStyle name="Total 2 2 2 4 4 7" xfId="42029" xr:uid="{146984B7-CA08-4808-AD7B-2DA6124A0A01}"/>
    <cellStyle name="Total 2 2 2 4 5" xfId="2467" xr:uid="{BDDBC48A-89F7-4AD1-94DD-14C534D6A0BD}"/>
    <cellStyle name="Total 2 2 2 4 5 2" xfId="6527" xr:uid="{731F8A01-9729-442C-91F2-DDF804744F49}"/>
    <cellStyle name="Total 2 2 2 4 5 2 2" xfId="14742" xr:uid="{3A781B10-56AD-4824-BB82-B2B986ADF205}"/>
    <cellStyle name="Total 2 2 2 4 5 2 3" xfId="22606" xr:uid="{8BFB1276-C1E2-4D23-85D3-71CEC597EBBC}"/>
    <cellStyle name="Total 2 2 2 4 5 2 4" xfId="30586" xr:uid="{17CAA0FF-A487-4B99-A730-901B087B8D68}"/>
    <cellStyle name="Total 2 2 2 4 5 2 5" xfId="38413" xr:uid="{3CFC6FC7-D6D6-4365-9D79-64F005C48C61}"/>
    <cellStyle name="Total 2 2 2 4 5 2 6" xfId="46366" xr:uid="{50287717-0AEC-4C55-9D9B-D6656FA74DAD}"/>
    <cellStyle name="Total 2 2 2 4 5 3" xfId="10693" xr:uid="{896C1BB6-341F-4B4C-8A9A-C26BC3C7D663}"/>
    <cellStyle name="Total 2 2 2 4 5 4" xfId="18558" xr:uid="{81406A34-107B-4440-A03A-8E407107E7DE}"/>
    <cellStyle name="Total 2 2 2 4 5 5" xfId="26561" xr:uid="{61F3FC56-EF41-4E28-BBA0-6DAA88BAD983}"/>
    <cellStyle name="Total 2 2 2 4 5 6" xfId="34388" xr:uid="{A59CA298-DB05-496B-9E1B-32671759DC53}"/>
    <cellStyle name="Total 2 2 2 4 5 7" xfId="42349" xr:uid="{E198E512-2FF7-4A7C-BD16-9BF505047A7B}"/>
    <cellStyle name="Total 2 2 2 4 6" xfId="2795" xr:uid="{9BF4723F-8189-4CBB-86D5-096D74143341}"/>
    <cellStyle name="Total 2 2 2 4 6 2" xfId="6845" xr:uid="{AAA8F75B-7152-4146-B53A-FE7B4879A69B}"/>
    <cellStyle name="Total 2 2 2 4 6 2 2" xfId="15060" xr:uid="{298443CE-8D94-4274-A094-1841DB74BCD2}"/>
    <cellStyle name="Total 2 2 2 4 6 2 3" xfId="22924" xr:uid="{D22E29FF-E424-4ADA-A3E9-A43394B38D8A}"/>
    <cellStyle name="Total 2 2 2 4 6 2 4" xfId="30904" xr:uid="{EF27A87C-EE0B-407B-AC5A-9122E32A4051}"/>
    <cellStyle name="Total 2 2 2 4 6 2 5" xfId="38731" xr:uid="{ACF152E2-C533-4A1E-8AB2-A43BFD54461A}"/>
    <cellStyle name="Total 2 2 2 4 6 2 6" xfId="46684" xr:uid="{67936B15-0789-48B3-BC92-A1B35A63F98F}"/>
    <cellStyle name="Total 2 2 2 4 6 3" xfId="11021" xr:uid="{C0C3DBC6-77FE-4BC9-81CF-35C4D2AED0BE}"/>
    <cellStyle name="Total 2 2 2 4 6 4" xfId="18886" xr:uid="{88042DCB-D00D-4222-AF23-EB6FF07B31F8}"/>
    <cellStyle name="Total 2 2 2 4 6 5" xfId="26889" xr:uid="{96615677-72C5-484D-AF42-43E8F27127FD}"/>
    <cellStyle name="Total 2 2 2 4 6 6" xfId="34716" xr:uid="{8E43BC2A-B65E-438B-9180-7D47EC6A0D1E}"/>
    <cellStyle name="Total 2 2 2 4 6 7" xfId="42677" xr:uid="{A6D11E08-3D40-4828-98C7-91656BBB2E56}"/>
    <cellStyle name="Total 2 2 2 4 7" xfId="3109" xr:uid="{57522E6E-08F0-4D8B-82F5-41BDC127605F}"/>
    <cellStyle name="Total 2 2 2 4 7 2" xfId="7146" xr:uid="{CD73546F-C504-4105-B6B8-1E9AE5FAEF47}"/>
    <cellStyle name="Total 2 2 2 4 7 2 2" xfId="15361" xr:uid="{5DF7D08A-EF51-480D-816E-E5627BB45B22}"/>
    <cellStyle name="Total 2 2 2 4 7 2 3" xfId="23225" xr:uid="{9682AACE-34E1-475C-B534-CF2589EE4B36}"/>
    <cellStyle name="Total 2 2 2 4 7 2 4" xfId="31205" xr:uid="{4775C441-16FC-4608-B138-29A78E61351F}"/>
    <cellStyle name="Total 2 2 2 4 7 2 5" xfId="39032" xr:uid="{83B4D94E-9E9D-46CF-BDD0-BCB62476753A}"/>
    <cellStyle name="Total 2 2 2 4 7 2 6" xfId="46985" xr:uid="{38B835BC-11B3-497D-AFB6-BB82D70EBA52}"/>
    <cellStyle name="Total 2 2 2 4 7 3" xfId="11333" xr:uid="{719E6438-22DC-43BA-B0C1-2E916CAEF493}"/>
    <cellStyle name="Total 2 2 2 4 7 4" xfId="19200" xr:uid="{B309BDDA-3E50-4F02-80D6-FF4B67B5FCAB}"/>
    <cellStyle name="Total 2 2 2 4 7 5" xfId="27200" xr:uid="{9BB67F12-4C77-4DCE-A2D1-EFED2270C9F8}"/>
    <cellStyle name="Total 2 2 2 4 7 6" xfId="35030" xr:uid="{40FCD04E-567E-4E84-B9EB-5F9FA6C08D91}"/>
    <cellStyle name="Total 2 2 2 4 7 7" xfId="42991" xr:uid="{8220C2DF-9D7C-4F35-882C-4A7B451D0A8D}"/>
    <cellStyle name="Total 2 2 2 4 8" xfId="3425" xr:uid="{D6B55DD8-FA39-4D1A-8660-30FC778F5163}"/>
    <cellStyle name="Total 2 2 2 4 8 2" xfId="7453" xr:uid="{93DF4EAC-584D-4F62-8963-83C3EC20C8E0}"/>
    <cellStyle name="Total 2 2 2 4 8 2 2" xfId="15668" xr:uid="{83A6519A-561C-4A53-8415-84ED4BBB83A1}"/>
    <cellStyle name="Total 2 2 2 4 8 2 3" xfId="23532" xr:uid="{6FB61F09-B37C-45E2-A731-B8B75C98373E}"/>
    <cellStyle name="Total 2 2 2 4 8 2 4" xfId="31512" xr:uid="{A4045EB6-6DF3-4D0B-9D16-25317639C9D3}"/>
    <cellStyle name="Total 2 2 2 4 8 2 5" xfId="39339" xr:uid="{5B8536A9-96A4-4D2F-855B-5189F2EDD053}"/>
    <cellStyle name="Total 2 2 2 4 8 2 6" xfId="47292" xr:uid="{3B66CA18-12F2-4DF2-A346-32956460319A}"/>
    <cellStyle name="Total 2 2 2 4 8 3" xfId="11649" xr:uid="{6C7042E4-5F24-49DF-A4A3-EBC31F52C7C6}"/>
    <cellStyle name="Total 2 2 2 4 8 4" xfId="19516" xr:uid="{1EAA2A14-33A8-48E8-85F2-BFEDE520D979}"/>
    <cellStyle name="Total 2 2 2 4 8 5" xfId="27516" xr:uid="{718E4320-9C68-46A6-90EE-9D1559623193}"/>
    <cellStyle name="Total 2 2 2 4 8 6" xfId="35346" xr:uid="{5C3E9E42-2B23-4696-83B7-1B9F1EB68B88}"/>
    <cellStyle name="Total 2 2 2 4 8 7" xfId="43307" xr:uid="{AB85D8B5-0E1A-4B7E-9EF5-9B986C1555D9}"/>
    <cellStyle name="Total 2 2 2 4 9" xfId="3720" xr:uid="{62BF4C48-E445-4AF2-8D8C-3A984AAF52BA}"/>
    <cellStyle name="Total 2 2 2 4 9 2" xfId="7748" xr:uid="{66CD7F0E-8A41-4B31-87EB-7527D1E7BCF0}"/>
    <cellStyle name="Total 2 2 2 4 9 2 2" xfId="15963" xr:uid="{763295A0-CA4B-4B60-8A63-B399741C61A5}"/>
    <cellStyle name="Total 2 2 2 4 9 2 3" xfId="23827" xr:uid="{5CF40402-ED12-40EA-A571-B5383984FB12}"/>
    <cellStyle name="Total 2 2 2 4 9 2 4" xfId="31807" xr:uid="{8A02F84E-16A7-4FB4-8777-F05115538229}"/>
    <cellStyle name="Total 2 2 2 4 9 2 5" xfId="39634" xr:uid="{1D9ED61F-56EE-4323-BD82-79DDA70ADBB9}"/>
    <cellStyle name="Total 2 2 2 4 9 2 6" xfId="47587" xr:uid="{830D7C49-E848-421D-A882-E096722CE0B5}"/>
    <cellStyle name="Total 2 2 2 4 9 3" xfId="11944" xr:uid="{01C37AEB-ED3B-4C67-9151-1793E345E22A}"/>
    <cellStyle name="Total 2 2 2 4 9 4" xfId="19811" xr:uid="{CEA1BE86-53C8-4156-A219-42EE1339CEB9}"/>
    <cellStyle name="Total 2 2 2 4 9 5" xfId="27811" xr:uid="{28CF8EF2-EE2B-4471-9BD8-ADE4E0E57789}"/>
    <cellStyle name="Total 2 2 2 4 9 6" xfId="35641" xr:uid="{9AF253C5-587B-4864-8E61-F180E205C589}"/>
    <cellStyle name="Total 2 2 2 4 9 7" xfId="43602" xr:uid="{B6368B93-B372-41F0-B02B-CCD03F45438A}"/>
    <cellStyle name="Total 2 2 2 5" xfId="1080" xr:uid="{A9F1905D-975C-458C-8E29-766573851C88}"/>
    <cellStyle name="Total 2 2 2 5 10" xfId="4058" xr:uid="{6F769054-9A31-48FA-9836-481277E73480}"/>
    <cellStyle name="Total 2 2 2 5 10 2" xfId="8072" xr:uid="{6BE2BAF7-D4BE-456A-8DCB-7DDAFC08A0EC}"/>
    <cellStyle name="Total 2 2 2 5 10 2 2" xfId="16287" xr:uid="{00028AB2-ADA2-4622-8A35-CC0B7AE1075C}"/>
    <cellStyle name="Total 2 2 2 5 10 2 3" xfId="24151" xr:uid="{42A86960-0A22-406A-9519-549F158FB45A}"/>
    <cellStyle name="Total 2 2 2 5 10 2 4" xfId="32131" xr:uid="{4CA34576-A40A-496A-B76C-987C4C6466EF}"/>
    <cellStyle name="Total 2 2 2 5 10 2 5" xfId="39958" xr:uid="{8151A1F2-07C7-4025-808A-6BDC72B3E894}"/>
    <cellStyle name="Total 2 2 2 5 10 2 6" xfId="47911" xr:uid="{327CCAC4-51F2-47BE-9AF0-98BB9969B33B}"/>
    <cellStyle name="Total 2 2 2 5 10 3" xfId="12280" xr:uid="{5829F322-D2F1-41EA-9893-C3FBD7B2739D}"/>
    <cellStyle name="Total 2 2 2 5 10 4" xfId="20149" xr:uid="{76120F4D-6668-48BA-A1F6-B9996FADE159}"/>
    <cellStyle name="Total 2 2 2 5 10 5" xfId="28145" xr:uid="{1D891F67-E589-4A65-A26F-22D9C2E3DABE}"/>
    <cellStyle name="Total 2 2 2 5 10 6" xfId="35979" xr:uid="{AA92150C-6EA1-4FA7-A1B0-53994AA1B38E}"/>
    <cellStyle name="Total 2 2 2 5 10 7" xfId="43940" xr:uid="{DED2CA35-EE1F-461A-981C-8075D6FC43EF}"/>
    <cellStyle name="Total 2 2 2 5 11" xfId="4352" xr:uid="{6BB4A116-6777-46C5-99E2-B5ACA7EDCCF6}"/>
    <cellStyle name="Total 2 2 2 5 11 2" xfId="8358" xr:uid="{077ED90D-5C41-4FE2-92BA-4D18878E993F}"/>
    <cellStyle name="Total 2 2 2 5 11 2 2" xfId="16573" xr:uid="{06647D83-E2C4-4798-9014-FF4B1D6FFD49}"/>
    <cellStyle name="Total 2 2 2 5 11 2 3" xfId="24437" xr:uid="{9694E270-EC14-497C-BD6E-A7A8DABAFB3C}"/>
    <cellStyle name="Total 2 2 2 5 11 2 4" xfId="32417" xr:uid="{B23B12FE-9C95-4C37-814D-7530AC39BDED}"/>
    <cellStyle name="Total 2 2 2 5 11 2 5" xfId="40244" xr:uid="{BFB5677F-785E-42BF-8986-85EED1304995}"/>
    <cellStyle name="Total 2 2 2 5 11 2 6" xfId="48197" xr:uid="{F7B32FA0-EFB7-4A77-8EA1-858A814B4C8E}"/>
    <cellStyle name="Total 2 2 2 5 11 3" xfId="12574" xr:uid="{A9C5C4FD-F45C-4EFA-9D2B-34628A1F03AB}"/>
    <cellStyle name="Total 2 2 2 5 11 4" xfId="20443" xr:uid="{FFB79FA7-8FC9-4595-89F6-0B5260AE9C4F}"/>
    <cellStyle name="Total 2 2 2 5 11 5" xfId="28438" xr:uid="{47764E52-93C8-419B-91B4-710184C3900F}"/>
    <cellStyle name="Total 2 2 2 5 11 6" xfId="36273" xr:uid="{808CC1EC-56C4-4804-ADB5-A274B8A72E02}"/>
    <cellStyle name="Total 2 2 2 5 11 7" xfId="44234" xr:uid="{53CC894A-FE79-4CBB-A410-F4BB8D77256E}"/>
    <cellStyle name="Total 2 2 2 5 12" xfId="4644" xr:uid="{8D92E5CA-1131-49C3-9853-F3DB3DA245CD}"/>
    <cellStyle name="Total 2 2 2 5 12 2" xfId="8637" xr:uid="{161571BB-3CEF-4C33-AF42-BD84C4D3B285}"/>
    <cellStyle name="Total 2 2 2 5 12 2 2" xfId="16852" xr:uid="{9CDD2633-8DB4-4812-977B-EEE4985C0E91}"/>
    <cellStyle name="Total 2 2 2 5 12 2 3" xfId="24716" xr:uid="{1571F906-9E69-4E23-B7B7-2C15FFF82067}"/>
    <cellStyle name="Total 2 2 2 5 12 2 4" xfId="32696" xr:uid="{DA1A8F9C-FB11-4CF3-B569-086417312017}"/>
    <cellStyle name="Total 2 2 2 5 12 2 5" xfId="40523" xr:uid="{FD0CEBFC-BED7-4C3B-AEE5-6AF5915A5ADD}"/>
    <cellStyle name="Total 2 2 2 5 12 2 6" xfId="48476" xr:uid="{7EADE336-97B9-4609-AA99-07A3BEB72357}"/>
    <cellStyle name="Total 2 2 2 5 12 3" xfId="12865" xr:uid="{3DFA1F2A-B18D-4708-B150-C6451869FCA9}"/>
    <cellStyle name="Total 2 2 2 5 12 4" xfId="20735" xr:uid="{E5F1E9CF-AC36-450C-A551-24693B1E2FEA}"/>
    <cellStyle name="Total 2 2 2 5 12 5" xfId="28728" xr:uid="{604E1240-A4F2-4716-BF76-56D066A990E5}"/>
    <cellStyle name="Total 2 2 2 5 12 6" xfId="36565" xr:uid="{171E261D-ECB5-4F4A-8F95-5A951B705A47}"/>
    <cellStyle name="Total 2 2 2 5 12 7" xfId="44526" xr:uid="{5C3F7FA6-4DF9-434D-87AD-E5FF3C006901}"/>
    <cellStyle name="Total 2 2 2 5 13" xfId="5214" xr:uid="{55793F20-082A-4704-94D5-9F250B69CF84}"/>
    <cellStyle name="Total 2 2 2 5 13 2" xfId="13429" xr:uid="{6E9AE74E-577B-4436-AAC4-7BB85BD01547}"/>
    <cellStyle name="Total 2 2 2 5 13 3" xfId="21293" xr:uid="{3CF8F9D3-D3A9-4E72-828E-AE1EB3A5AB2D}"/>
    <cellStyle name="Total 2 2 2 5 13 4" xfId="29273" xr:uid="{DE6F86A9-D94D-4F53-AC10-03D63854C60D}"/>
    <cellStyle name="Total 2 2 2 5 13 5" xfId="37100" xr:uid="{1B26498C-859A-4F27-B2CE-984A9C377DE4}"/>
    <cellStyle name="Total 2 2 2 5 13 6" xfId="45053" xr:uid="{76E91D16-1AF6-4680-8D8B-ECC1E358E041}"/>
    <cellStyle name="Total 2 2 2 5 14" xfId="9309" xr:uid="{A9197BC4-B6F9-46FD-A6B9-127DF2F653B4}"/>
    <cellStyle name="Total 2 2 2 5 15" xfId="17171" xr:uid="{9E361CF6-0D98-4F1F-BB57-D6D5CC0EEFAD}"/>
    <cellStyle name="Total 2 2 2 5 16" xfId="25188" xr:uid="{A52FC913-96CB-4A1C-BF23-867F09F43B5D}"/>
    <cellStyle name="Total 2 2 2 5 17" xfId="33001" xr:uid="{06E6542D-ED29-460E-B6B4-3D19F505B064}"/>
    <cellStyle name="Total 2 2 2 5 18" xfId="40962" xr:uid="{11373A80-21E8-42D0-BE6A-75AA9D74B695}"/>
    <cellStyle name="Total 2 2 2 5 2" xfId="1510" xr:uid="{C65A186D-A875-46CF-BC38-A03210098D11}"/>
    <cellStyle name="Total 2 2 2 5 2 2" xfId="5616" xr:uid="{6B384E28-A024-49AA-ADC6-0F4789512561}"/>
    <cellStyle name="Total 2 2 2 5 2 2 2" xfId="13831" xr:uid="{5F06F8D4-8DD8-4C4A-BB55-AF3A332AD320}"/>
    <cellStyle name="Total 2 2 2 5 2 2 3" xfId="21695" xr:uid="{14AC81EF-937F-49B2-B8C2-E879B42C5D6D}"/>
    <cellStyle name="Total 2 2 2 5 2 2 4" xfId="29675" xr:uid="{485ADDDD-4768-4554-A419-8186910E090F}"/>
    <cellStyle name="Total 2 2 2 5 2 2 5" xfId="37502" xr:uid="{50E26453-168D-45BD-915E-1E5C8C267907}"/>
    <cellStyle name="Total 2 2 2 5 2 2 6" xfId="45455" xr:uid="{E1377E8D-57F4-4D44-B14D-647B9095D231}"/>
    <cellStyle name="Total 2 2 2 5 2 3" xfId="9739" xr:uid="{0FAEB35A-EF6A-4469-A2E9-3F267FB017AC}"/>
    <cellStyle name="Total 2 2 2 5 2 4" xfId="17601" xr:uid="{4C219F0D-A827-4E77-8379-0F9F03C061F9}"/>
    <cellStyle name="Total 2 2 2 5 2 5" xfId="25612" xr:uid="{5647BEE1-CE72-4708-920B-37798632DD71}"/>
    <cellStyle name="Total 2 2 2 5 2 6" xfId="33431" xr:uid="{67C27528-2847-4415-8A0C-E602DB1D61A6}"/>
    <cellStyle name="Total 2 2 2 5 2 7" xfId="41392" xr:uid="{9C8C240D-E9B3-4225-AB96-FA24696CAA66}"/>
    <cellStyle name="Total 2 2 2 5 3" xfId="1853" xr:uid="{28D3BFA2-C616-45F9-9AEB-5E18650B27C1}"/>
    <cellStyle name="Total 2 2 2 5 3 2" xfId="5935" xr:uid="{6AD4A12A-4447-4BC3-8FB0-F0892BC337BE}"/>
    <cellStyle name="Total 2 2 2 5 3 2 2" xfId="14150" xr:uid="{11F2BD00-86AF-4ED0-A280-3A92F8D761C3}"/>
    <cellStyle name="Total 2 2 2 5 3 2 3" xfId="22014" xr:uid="{4FCC8A6E-7CD4-4FEC-BE02-36D8274005B2}"/>
    <cellStyle name="Total 2 2 2 5 3 2 4" xfId="29994" xr:uid="{3A17F7B2-FE04-414C-AEE1-B1EE0318DD39}"/>
    <cellStyle name="Total 2 2 2 5 3 2 5" xfId="37821" xr:uid="{BDB9FE68-1EE6-41C1-B5A6-A41BC3E13AD7}"/>
    <cellStyle name="Total 2 2 2 5 3 2 6" xfId="45774" xr:uid="{CE322918-B355-441B-BCB0-58D20F2ECC73}"/>
    <cellStyle name="Total 2 2 2 5 3 3" xfId="10079" xr:uid="{F25D178C-C499-45CD-94F1-D0B71175BDC3}"/>
    <cellStyle name="Total 2 2 2 5 3 4" xfId="17944" xr:uid="{DF6BE5EB-C835-4637-955C-E1D384BBD5E2}"/>
    <cellStyle name="Total 2 2 2 5 3 5" xfId="25951" xr:uid="{6BC19A06-D12F-410F-BBC0-90444ED3BD27}"/>
    <cellStyle name="Total 2 2 2 5 3 6" xfId="33774" xr:uid="{7EF93E51-EFF5-4EE6-A062-B44F36E23CAD}"/>
    <cellStyle name="Total 2 2 2 5 3 7" xfId="41735" xr:uid="{E96C7EE1-37C9-409C-944E-FDBEDD4C613F}"/>
    <cellStyle name="Total 2 2 2 5 4" xfId="2187" xr:uid="{65ADE198-F37D-4E9D-B135-35FAAD3C1DBA}"/>
    <cellStyle name="Total 2 2 2 5 4 2" xfId="6261" xr:uid="{2ACBC1D0-2231-47E8-B4D5-211BD92ED327}"/>
    <cellStyle name="Total 2 2 2 5 4 2 2" xfId="14476" xr:uid="{DFB82C06-3672-49A0-B395-46C46A9A79E4}"/>
    <cellStyle name="Total 2 2 2 5 4 2 3" xfId="22340" xr:uid="{48ED1483-9DEF-46FB-B3C9-B45ADE98CCA0}"/>
    <cellStyle name="Total 2 2 2 5 4 2 4" xfId="30320" xr:uid="{DA2812AE-BCC1-4D10-8DBE-1F0939A8CDB9}"/>
    <cellStyle name="Total 2 2 2 5 4 2 5" xfId="38147" xr:uid="{4BCAF68E-7526-4652-AFF6-D53BA4D829FF}"/>
    <cellStyle name="Total 2 2 2 5 4 2 6" xfId="46100" xr:uid="{04EB23F3-2AEB-4008-8D21-1ADA8E61D0B6}"/>
    <cellStyle name="Total 2 2 2 5 4 3" xfId="10413" xr:uid="{8FD047F9-60FB-408C-A736-FF4D1CFB9499}"/>
    <cellStyle name="Total 2 2 2 5 4 4" xfId="18278" xr:uid="{DD55302F-01C9-441F-9BE3-5CAA0B9BD829}"/>
    <cellStyle name="Total 2 2 2 5 4 5" xfId="26285" xr:uid="{C9FF5B0B-4C02-499A-88A4-D8315D6DF2EC}"/>
    <cellStyle name="Total 2 2 2 5 4 6" xfId="34108" xr:uid="{02731C8E-EBBB-4F32-9E97-80A9D93C35E7}"/>
    <cellStyle name="Total 2 2 2 5 4 7" xfId="42069" xr:uid="{487EAE87-BC85-4968-9EA1-685CE6EA51A8}"/>
    <cellStyle name="Total 2 2 2 5 5" xfId="2507" xr:uid="{42DB3469-C2BF-431D-B97E-D4904B066A27}"/>
    <cellStyle name="Total 2 2 2 5 5 2" xfId="6566" xr:uid="{D5658B91-53DC-423F-8FD3-B1F7272A0B21}"/>
    <cellStyle name="Total 2 2 2 5 5 2 2" xfId="14781" xr:uid="{C6F3D98A-23D5-41AF-BB9A-E0D4470A0CF1}"/>
    <cellStyle name="Total 2 2 2 5 5 2 3" xfId="22645" xr:uid="{52800C81-DB8E-4619-8CB3-5948610EF921}"/>
    <cellStyle name="Total 2 2 2 5 5 2 4" xfId="30625" xr:uid="{EFDA63F1-F562-4D20-9B7A-F9FDE6788408}"/>
    <cellStyle name="Total 2 2 2 5 5 2 5" xfId="38452" xr:uid="{69168F5A-917A-4183-9A25-1A4CC5AE9454}"/>
    <cellStyle name="Total 2 2 2 5 5 2 6" xfId="46405" xr:uid="{2E751AAF-AF0B-4871-BD7D-2DDA718AE764}"/>
    <cellStyle name="Total 2 2 2 5 5 3" xfId="10733" xr:uid="{94AB07F4-D962-4E9C-AA0F-AE42236D7093}"/>
    <cellStyle name="Total 2 2 2 5 5 4" xfId="18598" xr:uid="{7596B0F8-7502-4D03-9B0B-B14CA1C9D204}"/>
    <cellStyle name="Total 2 2 2 5 5 5" xfId="26601" xr:uid="{ACF91A96-6C78-4A70-A50C-D1E73074C99C}"/>
    <cellStyle name="Total 2 2 2 5 5 6" xfId="34428" xr:uid="{6EF97D6C-7795-4E5B-966B-A2BB94A19260}"/>
    <cellStyle name="Total 2 2 2 5 5 7" xfId="42389" xr:uid="{A2CE3ECA-5CF4-45CB-8FE9-B4ED23F9AF78}"/>
    <cellStyle name="Total 2 2 2 5 6" xfId="2834" xr:uid="{D49895E4-A52F-47D8-A048-B9F85DF9E00A}"/>
    <cellStyle name="Total 2 2 2 5 6 2" xfId="6884" xr:uid="{21A0DEC9-F995-43BD-8040-9212914F3755}"/>
    <cellStyle name="Total 2 2 2 5 6 2 2" xfId="15099" xr:uid="{F705FC4D-8BD0-49F7-AF40-C6729706889D}"/>
    <cellStyle name="Total 2 2 2 5 6 2 3" xfId="22963" xr:uid="{76311CD2-3E7F-4807-BD52-DB725C9FAF76}"/>
    <cellStyle name="Total 2 2 2 5 6 2 4" xfId="30943" xr:uid="{64B6D080-56F3-49CD-B9BB-A177580AE878}"/>
    <cellStyle name="Total 2 2 2 5 6 2 5" xfId="38770" xr:uid="{71344C38-C4B9-4741-8C9A-6BEAB7B6D02C}"/>
    <cellStyle name="Total 2 2 2 5 6 2 6" xfId="46723" xr:uid="{29995CD9-BBCE-4494-866C-B5C83BCC654E}"/>
    <cellStyle name="Total 2 2 2 5 6 3" xfId="11060" xr:uid="{7F24D2E3-362F-4170-BEB2-DCFA27CF56B6}"/>
    <cellStyle name="Total 2 2 2 5 6 4" xfId="18925" xr:uid="{0FA2F277-5DD7-45C8-A03D-A97A596233F5}"/>
    <cellStyle name="Total 2 2 2 5 6 5" xfId="26928" xr:uid="{5B5134C3-3E25-4617-AF89-8766A41676C3}"/>
    <cellStyle name="Total 2 2 2 5 6 6" xfId="34755" xr:uid="{A6158EC5-0942-4657-9FDE-7BCEAC21969E}"/>
    <cellStyle name="Total 2 2 2 5 6 7" xfId="42716" xr:uid="{94CFF53C-5C7B-4921-B926-871E3165B5E0}"/>
    <cellStyle name="Total 2 2 2 5 7" xfId="3149" xr:uid="{1DE7C09B-3720-4E3E-89AF-8ED6C613B49F}"/>
    <cellStyle name="Total 2 2 2 5 7 2" xfId="7185" xr:uid="{E1A7D7D4-DD9C-49A6-B35C-B6F5D043B8FD}"/>
    <cellStyle name="Total 2 2 2 5 7 2 2" xfId="15400" xr:uid="{40B93C7B-6FDF-47EC-99F5-57704076E777}"/>
    <cellStyle name="Total 2 2 2 5 7 2 3" xfId="23264" xr:uid="{5BB53B15-3537-4C48-995C-7C1330BA9351}"/>
    <cellStyle name="Total 2 2 2 5 7 2 4" xfId="31244" xr:uid="{ABD19298-24DF-4A83-A02D-C3507FAD883D}"/>
    <cellStyle name="Total 2 2 2 5 7 2 5" xfId="39071" xr:uid="{240F2C19-141C-46C2-B886-731A7D2BCCF5}"/>
    <cellStyle name="Total 2 2 2 5 7 2 6" xfId="47024" xr:uid="{86909B5B-600B-4833-8DDC-EF8B2487062E}"/>
    <cellStyle name="Total 2 2 2 5 7 3" xfId="11373" xr:uid="{0AD4CC50-D5D7-4680-A476-2DE0E07CD067}"/>
    <cellStyle name="Total 2 2 2 5 7 4" xfId="19240" xr:uid="{F715E79A-B922-4CDB-9664-EC5B44647F9B}"/>
    <cellStyle name="Total 2 2 2 5 7 5" xfId="27240" xr:uid="{A4A753F2-E44D-424E-AE61-3EC8DAD771FD}"/>
    <cellStyle name="Total 2 2 2 5 7 6" xfId="35070" xr:uid="{2FA030E8-DF71-4C4A-92E5-033BEEC3BD0C}"/>
    <cellStyle name="Total 2 2 2 5 7 7" xfId="43031" xr:uid="{061E7138-FBB6-44E3-8393-FB9B8DC82B45}"/>
    <cellStyle name="Total 2 2 2 5 8" xfId="3464" xr:uid="{6F5D506E-0B65-4A7A-B195-9ACC4F73560B}"/>
    <cellStyle name="Total 2 2 2 5 8 2" xfId="7492" xr:uid="{C79A85DB-2244-4C2B-AD49-3D74D1D18984}"/>
    <cellStyle name="Total 2 2 2 5 8 2 2" xfId="15707" xr:uid="{DE65712E-6634-4578-B640-563F22D82D75}"/>
    <cellStyle name="Total 2 2 2 5 8 2 3" xfId="23571" xr:uid="{CDFA7FBC-F383-4E5E-8174-0E2287987A1B}"/>
    <cellStyle name="Total 2 2 2 5 8 2 4" xfId="31551" xr:uid="{230A2B5A-17B7-4ACC-86B8-8CE2387DD60D}"/>
    <cellStyle name="Total 2 2 2 5 8 2 5" xfId="39378" xr:uid="{DFBFFA67-C8C7-4BC0-A837-67D70E9C5103}"/>
    <cellStyle name="Total 2 2 2 5 8 2 6" xfId="47331" xr:uid="{E1588B25-A252-46DA-8D8B-28FF603B099C}"/>
    <cellStyle name="Total 2 2 2 5 8 3" xfId="11688" xr:uid="{1ABC874A-120C-4ED1-945B-B309FBDBD7D5}"/>
    <cellStyle name="Total 2 2 2 5 8 4" xfId="19555" xr:uid="{53573D8B-FEAB-42EA-8C15-2BE37B77AF53}"/>
    <cellStyle name="Total 2 2 2 5 8 5" xfId="27555" xr:uid="{E09C4AC9-A5D6-4E63-9056-452C5220B669}"/>
    <cellStyle name="Total 2 2 2 5 8 6" xfId="35385" xr:uid="{925294EB-D0BF-4B96-A8CB-246E37DF6492}"/>
    <cellStyle name="Total 2 2 2 5 8 7" xfId="43346" xr:uid="{F4554852-44BC-45FF-8012-038810BC1CF9}"/>
    <cellStyle name="Total 2 2 2 5 9" xfId="3760" xr:uid="{67A8B8E2-1C52-40C5-9CAE-F933FE215DDB}"/>
    <cellStyle name="Total 2 2 2 5 9 2" xfId="7788" xr:uid="{8062B66E-EE4F-4AEF-8751-A4E76495CE41}"/>
    <cellStyle name="Total 2 2 2 5 9 2 2" xfId="16003" xr:uid="{503BF4C3-4F1C-4187-8771-61D4092D9DC1}"/>
    <cellStyle name="Total 2 2 2 5 9 2 3" xfId="23867" xr:uid="{CACD6044-C5EE-4FC3-81C3-E295BFB97586}"/>
    <cellStyle name="Total 2 2 2 5 9 2 4" xfId="31847" xr:uid="{D5E3941C-831C-4F28-92DC-3DB436A334B0}"/>
    <cellStyle name="Total 2 2 2 5 9 2 5" xfId="39674" xr:uid="{1D661FA2-30BA-4BA3-BED1-95260C138799}"/>
    <cellStyle name="Total 2 2 2 5 9 2 6" xfId="47627" xr:uid="{E038555B-2F9A-412A-A9F4-FE83D5B717B2}"/>
    <cellStyle name="Total 2 2 2 5 9 3" xfId="11984" xr:uid="{1B0804FA-78A5-4526-A411-F5AD45CFE968}"/>
    <cellStyle name="Total 2 2 2 5 9 4" xfId="19851" xr:uid="{9B263D38-7C36-41E7-BF6C-CB942D2E1B70}"/>
    <cellStyle name="Total 2 2 2 5 9 5" xfId="27851" xr:uid="{3B0E217D-724F-4E6D-A8BA-70CF115491BD}"/>
    <cellStyle name="Total 2 2 2 5 9 6" xfId="35681" xr:uid="{B9ACF3BD-F061-41B8-9E51-473085514F11}"/>
    <cellStyle name="Total 2 2 2 5 9 7" xfId="43642" xr:uid="{6CD180BA-46FB-4D2D-B3E2-7E20157013DA}"/>
    <cellStyle name="Total 2 2 2 6" xfId="1122" xr:uid="{5A858FB1-695C-4647-AD8F-6083FE2D4D5F}"/>
    <cellStyle name="Total 2 2 2 6 10" xfId="4100" xr:uid="{73FF80BA-62BD-4732-A285-7D903834064B}"/>
    <cellStyle name="Total 2 2 2 6 10 2" xfId="8111" xr:uid="{D1834155-2AED-4D4E-9AA2-19314F19762B}"/>
    <cellStyle name="Total 2 2 2 6 10 2 2" xfId="16326" xr:uid="{DFF04CAD-A416-43DA-989B-C9D8C6D2D89A}"/>
    <cellStyle name="Total 2 2 2 6 10 2 3" xfId="24190" xr:uid="{2B1C7DDF-2FE0-4682-AC4C-CBA37D221677}"/>
    <cellStyle name="Total 2 2 2 6 10 2 4" xfId="32170" xr:uid="{03619AE2-335B-4808-9015-C340E8DEEF6E}"/>
    <cellStyle name="Total 2 2 2 6 10 2 5" xfId="39997" xr:uid="{300464F3-6477-4947-A134-BCFAB212AB05}"/>
    <cellStyle name="Total 2 2 2 6 10 2 6" xfId="47950" xr:uid="{B318A455-F7F0-4D75-8DBF-B2BEB1EF3AFD}"/>
    <cellStyle name="Total 2 2 2 6 10 3" xfId="12322" xr:uid="{4E450346-0431-49C6-BB46-AB54CABE8FF2}"/>
    <cellStyle name="Total 2 2 2 6 10 4" xfId="20191" xr:uid="{8375D4A1-918F-4541-AB87-F6C2F1DEAE4E}"/>
    <cellStyle name="Total 2 2 2 6 10 5" xfId="28187" xr:uid="{FF8CA9E6-943A-4D19-B231-3429CCB4BA04}"/>
    <cellStyle name="Total 2 2 2 6 10 6" xfId="36021" xr:uid="{13E3315D-3898-4C71-AEB0-4BE88217A39D}"/>
    <cellStyle name="Total 2 2 2 6 10 7" xfId="43982" xr:uid="{87C324CB-0203-4CA9-A161-FD724636E33A}"/>
    <cellStyle name="Total 2 2 2 6 11" xfId="4391" xr:uid="{2F591EC1-6E4B-435A-9BE3-CE802E4EFCB4}"/>
    <cellStyle name="Total 2 2 2 6 11 2" xfId="8397" xr:uid="{F4F6A312-5E3A-42E5-829A-87EBDF785E76}"/>
    <cellStyle name="Total 2 2 2 6 11 2 2" xfId="16612" xr:uid="{DF46F0A8-FD02-4B00-AF2F-B52D68FA98B4}"/>
    <cellStyle name="Total 2 2 2 6 11 2 3" xfId="24476" xr:uid="{F091DFA3-16EB-4E33-A7D0-4F8A33882D44}"/>
    <cellStyle name="Total 2 2 2 6 11 2 4" xfId="32456" xr:uid="{39BEA6AF-0FC3-4919-AC78-A1959C92AF8A}"/>
    <cellStyle name="Total 2 2 2 6 11 2 5" xfId="40283" xr:uid="{CAD7E73C-5670-4183-B587-66BB7BA844BB}"/>
    <cellStyle name="Total 2 2 2 6 11 2 6" xfId="48236" xr:uid="{C1B80AAB-B5F6-4D59-B7F7-6C8A8E6B9604}"/>
    <cellStyle name="Total 2 2 2 6 11 3" xfId="12613" xr:uid="{49807381-9266-415F-A64F-8B734CE1EAAD}"/>
    <cellStyle name="Total 2 2 2 6 11 4" xfId="20482" xr:uid="{46FD28BF-996C-4993-BD8A-F0869ECD566D}"/>
    <cellStyle name="Total 2 2 2 6 11 5" xfId="28477" xr:uid="{F460BA9B-2736-4EA6-80C7-1D50AFEE4C56}"/>
    <cellStyle name="Total 2 2 2 6 11 6" xfId="36312" xr:uid="{0B5A7C50-36D1-45E2-A405-E656FD6BFEAB}"/>
    <cellStyle name="Total 2 2 2 6 11 7" xfId="44273" xr:uid="{DA1E6BF5-E8E9-4377-AB2E-4196E4CC6A84}"/>
    <cellStyle name="Total 2 2 2 6 12" xfId="4686" xr:uid="{C7FA106B-01D4-4206-A544-223AA17B04D3}"/>
    <cellStyle name="Total 2 2 2 6 12 2" xfId="8676" xr:uid="{31E21E6A-5C5F-436D-A364-62E3988B81A2}"/>
    <cellStyle name="Total 2 2 2 6 12 2 2" xfId="16891" xr:uid="{08F02FAD-5578-4985-9920-41FD13C088CB}"/>
    <cellStyle name="Total 2 2 2 6 12 2 3" xfId="24755" xr:uid="{794F87BF-3A64-4CCC-987B-389193DB7DC4}"/>
    <cellStyle name="Total 2 2 2 6 12 2 4" xfId="32735" xr:uid="{35DF7AF0-7D40-4EAB-829A-C514B51CE5FE}"/>
    <cellStyle name="Total 2 2 2 6 12 2 5" xfId="40562" xr:uid="{04A04A7C-E746-47D2-A785-1098ED8BF37E}"/>
    <cellStyle name="Total 2 2 2 6 12 2 6" xfId="48515" xr:uid="{801A6F01-E023-4EA1-A4AA-5D1D0EA4DAB0}"/>
    <cellStyle name="Total 2 2 2 6 12 3" xfId="12907" xr:uid="{698FA064-18B4-472F-9930-11AD1302E814}"/>
    <cellStyle name="Total 2 2 2 6 12 4" xfId="20777" xr:uid="{6E45A22C-EEE4-45B7-904C-D7FCDF886F35}"/>
    <cellStyle name="Total 2 2 2 6 12 5" xfId="28770" xr:uid="{7FB2E8A8-2F14-46B5-85C9-D83ED3DDDF4C}"/>
    <cellStyle name="Total 2 2 2 6 12 6" xfId="36607" xr:uid="{06CE6871-4A26-490A-BE85-D4F6895A8CF1}"/>
    <cellStyle name="Total 2 2 2 6 12 7" xfId="44568" xr:uid="{5098FA8D-C337-4466-B002-87DA6B73B899}"/>
    <cellStyle name="Total 2 2 2 6 13" xfId="5253" xr:uid="{AC47603E-4F19-4929-8628-7FF7597B97EA}"/>
    <cellStyle name="Total 2 2 2 6 13 2" xfId="13468" xr:uid="{46AB2A0F-4EAC-4811-B9E2-CD74245BF73F}"/>
    <cellStyle name="Total 2 2 2 6 13 3" xfId="21332" xr:uid="{E9C76A02-9DE1-4B69-9AC9-7AB52E07C98F}"/>
    <cellStyle name="Total 2 2 2 6 13 4" xfId="29312" xr:uid="{90047544-09EA-4082-9B21-711C6885617F}"/>
    <cellStyle name="Total 2 2 2 6 13 5" xfId="37139" xr:uid="{E500EB37-53A4-4AD8-B1A9-F7891BD9A714}"/>
    <cellStyle name="Total 2 2 2 6 13 6" xfId="45092" xr:uid="{0992805A-BE6A-4198-B69D-01D20EF65CD9}"/>
    <cellStyle name="Total 2 2 2 6 14" xfId="9351" xr:uid="{D0755A0E-1317-4206-920C-E78D0D46284D}"/>
    <cellStyle name="Total 2 2 2 6 15" xfId="17213" xr:uid="{D9FE3CCA-3178-445F-BB38-DDC8FAF3B2C1}"/>
    <cellStyle name="Total 2 2 2 6 16" xfId="25229" xr:uid="{CAFBCD1A-943C-4CBD-AD4C-CDBD43A4AFA0}"/>
    <cellStyle name="Total 2 2 2 6 17" xfId="33043" xr:uid="{909F2D2A-A228-4B46-A0B7-DF06487714F2}"/>
    <cellStyle name="Total 2 2 2 6 18" xfId="41004" xr:uid="{EDE4F9B7-F9F0-4920-A72C-2153B9F10F91}"/>
    <cellStyle name="Total 2 2 2 6 2" xfId="1552" xr:uid="{4731BF21-C95C-42C7-BA5B-A885A58C8740}"/>
    <cellStyle name="Total 2 2 2 6 2 2" xfId="5655" xr:uid="{D335342B-CE43-405C-A788-DD8CA4AC376C}"/>
    <cellStyle name="Total 2 2 2 6 2 2 2" xfId="13870" xr:uid="{31A0DB16-BDA6-48F4-9846-0ABBA8221C62}"/>
    <cellStyle name="Total 2 2 2 6 2 2 3" xfId="21734" xr:uid="{C014FE73-7B05-4049-BDDA-95F800C890F5}"/>
    <cellStyle name="Total 2 2 2 6 2 2 4" xfId="29714" xr:uid="{252FD10E-5644-419B-9466-8159DB84620D}"/>
    <cellStyle name="Total 2 2 2 6 2 2 5" xfId="37541" xr:uid="{5EED541F-5AB2-48F8-BEA0-0435506CFEFD}"/>
    <cellStyle name="Total 2 2 2 6 2 2 6" xfId="45494" xr:uid="{8236AB0D-02B1-4D7C-BA98-22E75D29E966}"/>
    <cellStyle name="Total 2 2 2 6 2 3" xfId="9780" xr:uid="{6578818F-4A3D-4F30-B9D2-9FDAC9AC4BDB}"/>
    <cellStyle name="Total 2 2 2 6 2 4" xfId="17643" xr:uid="{8E74A6E0-6561-483C-A09E-546D792A6C35}"/>
    <cellStyle name="Total 2 2 2 6 2 5" xfId="25654" xr:uid="{13FEE2D9-9372-4F4B-8010-DE09A943A5B3}"/>
    <cellStyle name="Total 2 2 2 6 2 6" xfId="33473" xr:uid="{E12F2CAB-6918-477C-888F-AD0594BCB9F4}"/>
    <cellStyle name="Total 2 2 2 6 2 7" xfId="41434" xr:uid="{07DB4308-DD37-4FA7-A7C1-502311AD1C6C}"/>
    <cellStyle name="Total 2 2 2 6 3" xfId="1895" xr:uid="{1F0E887F-7E04-4DA9-BBEA-56A2669467FE}"/>
    <cellStyle name="Total 2 2 2 6 3 2" xfId="5974" xr:uid="{7789C45B-232F-4146-98E0-45F530DF5AC1}"/>
    <cellStyle name="Total 2 2 2 6 3 2 2" xfId="14189" xr:uid="{518A4302-BE1F-45AD-9FB1-0C467BC7BE85}"/>
    <cellStyle name="Total 2 2 2 6 3 2 3" xfId="22053" xr:uid="{55A479D1-F874-4813-A2B1-6501679A544B}"/>
    <cellStyle name="Total 2 2 2 6 3 2 4" xfId="30033" xr:uid="{66DDF49F-B117-4C22-A155-1FCE95CA6962}"/>
    <cellStyle name="Total 2 2 2 6 3 2 5" xfId="37860" xr:uid="{3B9688D8-816E-4222-9958-1F479515D5A7}"/>
    <cellStyle name="Total 2 2 2 6 3 2 6" xfId="45813" xr:uid="{310E199B-EA6B-4B23-BF10-A0133C56083F}"/>
    <cellStyle name="Total 2 2 2 6 3 3" xfId="10121" xr:uid="{53F0543F-6206-4CC7-B112-BBA2BAA6A67D}"/>
    <cellStyle name="Total 2 2 2 6 3 4" xfId="17986" xr:uid="{71BBF5EC-3079-44BC-8B64-6CB9B2E3900A}"/>
    <cellStyle name="Total 2 2 2 6 3 5" xfId="25993" xr:uid="{E09A798C-4D7C-4FDC-B119-46D01C3833AA}"/>
    <cellStyle name="Total 2 2 2 6 3 6" xfId="33816" xr:uid="{D6DF299D-FF4F-4014-B1BB-CE923D7097E2}"/>
    <cellStyle name="Total 2 2 2 6 3 7" xfId="41777" xr:uid="{18A979ED-5802-45F7-BB35-3C9803F52390}"/>
    <cellStyle name="Total 2 2 2 6 4" xfId="2229" xr:uid="{F70D0EF1-9F1F-4DD7-835D-154C96DB4CBB}"/>
    <cellStyle name="Total 2 2 2 6 4 2" xfId="6303" xr:uid="{AE14BF26-1DE2-466B-B871-198C61D5C63B}"/>
    <cellStyle name="Total 2 2 2 6 4 2 2" xfId="14518" xr:uid="{2850E126-9D18-47E1-BF87-DF735C7899C3}"/>
    <cellStyle name="Total 2 2 2 6 4 2 3" xfId="22382" xr:uid="{D6DC043D-C73B-4467-99C7-450201D6DC64}"/>
    <cellStyle name="Total 2 2 2 6 4 2 4" xfId="30362" xr:uid="{6F881A6C-8323-46DD-995E-4F769B7BC3BA}"/>
    <cellStyle name="Total 2 2 2 6 4 2 5" xfId="38189" xr:uid="{3F1A08EE-D390-43C8-92EC-F1646661BC66}"/>
    <cellStyle name="Total 2 2 2 6 4 2 6" xfId="46142" xr:uid="{C44B9941-7B48-4B83-9D5C-0C24C83B499E}"/>
    <cellStyle name="Total 2 2 2 6 4 3" xfId="10455" xr:uid="{6161A7C7-206B-4D8C-9F4F-31A9F1F4D4A4}"/>
    <cellStyle name="Total 2 2 2 6 4 4" xfId="18320" xr:uid="{36A300F4-E121-49DF-BB19-4F85A8DADC5F}"/>
    <cellStyle name="Total 2 2 2 6 4 5" xfId="26327" xr:uid="{8AB77AED-25DE-482E-A756-14E07F8CBBF1}"/>
    <cellStyle name="Total 2 2 2 6 4 6" xfId="34150" xr:uid="{8267091F-7A13-4339-B6B3-4D1E9CAFA0A0}"/>
    <cellStyle name="Total 2 2 2 6 4 7" xfId="42111" xr:uid="{7EB776C3-C006-4437-B609-F6D22CCAF080}"/>
    <cellStyle name="Total 2 2 2 6 5" xfId="2549" xr:uid="{A8DADCF3-A098-4D6E-A476-07C62C9F9DEF}"/>
    <cellStyle name="Total 2 2 2 6 5 2" xfId="6605" xr:uid="{980065DC-41FC-4089-84CE-817AD0136314}"/>
    <cellStyle name="Total 2 2 2 6 5 2 2" xfId="14820" xr:uid="{BC661CCB-46EA-4179-8F83-3C90C083642D}"/>
    <cellStyle name="Total 2 2 2 6 5 2 3" xfId="22684" xr:uid="{5DB7EF29-9A32-4FDD-924A-64AEB8156249}"/>
    <cellStyle name="Total 2 2 2 6 5 2 4" xfId="30664" xr:uid="{E66D42B7-8CF8-4EC2-B8B8-1C13F9839AEE}"/>
    <cellStyle name="Total 2 2 2 6 5 2 5" xfId="38491" xr:uid="{747FF15C-3A3A-4E94-B577-24DD2E547C96}"/>
    <cellStyle name="Total 2 2 2 6 5 2 6" xfId="46444" xr:uid="{47703815-F5FF-472D-994B-C23F8D914354}"/>
    <cellStyle name="Total 2 2 2 6 5 3" xfId="10775" xr:uid="{5451DB04-4D0D-4F9A-8AD4-562A913B9212}"/>
    <cellStyle name="Total 2 2 2 6 5 4" xfId="18640" xr:uid="{52BFAF0C-4D2B-43BB-A0F3-151BF1589AB5}"/>
    <cellStyle name="Total 2 2 2 6 5 5" xfId="26643" xr:uid="{C1096AEA-939C-4DD8-91D2-C1B8937C5509}"/>
    <cellStyle name="Total 2 2 2 6 5 6" xfId="34470" xr:uid="{6E2C806D-A51F-4E6D-A88E-98B94D6B2552}"/>
    <cellStyle name="Total 2 2 2 6 5 7" xfId="42431" xr:uid="{BC18BA04-1854-4FE5-81B0-0A16C0E0623B}"/>
    <cellStyle name="Total 2 2 2 6 6" xfId="2875" xr:uid="{BD27CAEE-8E37-4C43-B004-3CDEF55331FA}"/>
    <cellStyle name="Total 2 2 2 6 6 2" xfId="6925" xr:uid="{41795308-33E7-453D-9DBF-2DC8534AA3DC}"/>
    <cellStyle name="Total 2 2 2 6 6 2 2" xfId="15140" xr:uid="{E0E0FA83-C81A-4BB8-8169-F1B82E1DD4CC}"/>
    <cellStyle name="Total 2 2 2 6 6 2 3" xfId="23004" xr:uid="{9D25F566-C6C7-450F-B919-10DE503612B8}"/>
    <cellStyle name="Total 2 2 2 6 6 2 4" xfId="30984" xr:uid="{BC9CBF6D-20C7-42BD-BAF5-4D279BAFD127}"/>
    <cellStyle name="Total 2 2 2 6 6 2 5" xfId="38811" xr:uid="{3C762D94-E1FD-465C-BEFB-C180C67E4681}"/>
    <cellStyle name="Total 2 2 2 6 6 2 6" xfId="46764" xr:uid="{3B0D0F0D-785F-4DF7-ACA5-8302566AE9C6}"/>
    <cellStyle name="Total 2 2 2 6 6 3" xfId="11101" xr:uid="{C73FE0DC-8ED4-4025-9E67-28F6BED82D49}"/>
    <cellStyle name="Total 2 2 2 6 6 4" xfId="18966" xr:uid="{E2B8A081-F021-4268-82E0-0A026A5E0A20}"/>
    <cellStyle name="Total 2 2 2 6 6 5" xfId="26969" xr:uid="{7198577F-FA83-474B-9ECA-6EB1A47DD0AF}"/>
    <cellStyle name="Total 2 2 2 6 6 6" xfId="34796" xr:uid="{53B17154-5FFF-4AD2-BEDF-43A8A4EAE3FD}"/>
    <cellStyle name="Total 2 2 2 6 6 7" xfId="42757" xr:uid="{B2CACB60-6EA3-4CD9-A577-8BD463E124AB}"/>
    <cellStyle name="Total 2 2 2 6 7" xfId="3191" xr:uid="{96AC3B5C-E0CE-4A10-8BC8-F9D6E5508F9D}"/>
    <cellStyle name="Total 2 2 2 6 7 2" xfId="7224" xr:uid="{6B56FAAF-370A-43D5-86A8-8461CABA6732}"/>
    <cellStyle name="Total 2 2 2 6 7 2 2" xfId="15439" xr:uid="{5729FE9D-427F-4E33-BB51-07925B8BB4D5}"/>
    <cellStyle name="Total 2 2 2 6 7 2 3" xfId="23303" xr:uid="{7A3FD445-2608-45CB-9525-0F0E7CD2C2B8}"/>
    <cellStyle name="Total 2 2 2 6 7 2 4" xfId="31283" xr:uid="{FC3B22AD-8C85-4088-B954-7913C4580E3F}"/>
    <cellStyle name="Total 2 2 2 6 7 2 5" xfId="39110" xr:uid="{932AC348-1D6C-47C0-BC6F-00FB8324EED4}"/>
    <cellStyle name="Total 2 2 2 6 7 2 6" xfId="47063" xr:uid="{2E85DBEE-8BEA-468A-B2F8-4CE4C869D21E}"/>
    <cellStyle name="Total 2 2 2 6 7 3" xfId="11415" xr:uid="{C2E8270E-66CC-4F69-8AE4-65CDA987AD7E}"/>
    <cellStyle name="Total 2 2 2 6 7 4" xfId="19282" xr:uid="{DF5D5742-15FD-4AC1-BB00-98C0D26305F9}"/>
    <cellStyle name="Total 2 2 2 6 7 5" xfId="27282" xr:uid="{F36C1891-D2A6-4C98-B6BA-8AD01FDF4F8F}"/>
    <cellStyle name="Total 2 2 2 6 7 6" xfId="35112" xr:uid="{7BD42A97-8046-4335-B3F0-C203A2921C07}"/>
    <cellStyle name="Total 2 2 2 6 7 7" xfId="43073" xr:uid="{2D10F089-24F1-4633-A133-D62762D4CBE5}"/>
    <cellStyle name="Total 2 2 2 6 8" xfId="3504" xr:uid="{5D1B396E-9DC5-48FB-867C-16B3AEE12333}"/>
    <cellStyle name="Total 2 2 2 6 8 2" xfId="7532" xr:uid="{52DA1082-E78C-4BF0-9949-4BA93A8BBE8E}"/>
    <cellStyle name="Total 2 2 2 6 8 2 2" xfId="15747" xr:uid="{A758FE63-13BE-443E-8C5F-2057F32B43B4}"/>
    <cellStyle name="Total 2 2 2 6 8 2 3" xfId="23611" xr:uid="{27D6F175-4706-4AFA-AF91-391DCA49BB6E}"/>
    <cellStyle name="Total 2 2 2 6 8 2 4" xfId="31591" xr:uid="{3C08B562-7AD6-43B5-9A2F-64ABDF6A394E}"/>
    <cellStyle name="Total 2 2 2 6 8 2 5" xfId="39418" xr:uid="{E851BB9C-929A-4950-A7A3-0C6011F5111A}"/>
    <cellStyle name="Total 2 2 2 6 8 2 6" xfId="47371" xr:uid="{417C140D-C001-4113-A131-B29469F3D1B4}"/>
    <cellStyle name="Total 2 2 2 6 8 3" xfId="11728" xr:uid="{008AB457-6009-4EE3-BD39-CAFBC42E1A68}"/>
    <cellStyle name="Total 2 2 2 6 8 4" xfId="19595" xr:uid="{4FF61242-902C-47D5-BDF4-3E745A7FC369}"/>
    <cellStyle name="Total 2 2 2 6 8 5" xfId="27595" xr:uid="{9CD8BC78-C195-4951-8DD3-CA9BCB2FD10E}"/>
    <cellStyle name="Total 2 2 2 6 8 6" xfId="35425" xr:uid="{62B03A46-21CA-41A3-B097-BB82269A48C5}"/>
    <cellStyle name="Total 2 2 2 6 8 7" xfId="43386" xr:uid="{F9ABF0C0-2D6A-4C97-A455-23EC94BA6296}"/>
    <cellStyle name="Total 2 2 2 6 9" xfId="3800" xr:uid="{947D6019-AFF4-45E8-B517-96296022602E}"/>
    <cellStyle name="Total 2 2 2 6 9 2" xfId="7828" xr:uid="{A8CA2B3C-7E13-4C5A-9246-FB51EBAFAFD3}"/>
    <cellStyle name="Total 2 2 2 6 9 2 2" xfId="16043" xr:uid="{77AABFB1-819A-4706-814C-50DE38B50F08}"/>
    <cellStyle name="Total 2 2 2 6 9 2 3" xfId="23907" xr:uid="{BB63AFC7-38DE-4F43-8210-D11E70DAC0E8}"/>
    <cellStyle name="Total 2 2 2 6 9 2 4" xfId="31887" xr:uid="{B28D0223-473F-41BA-8EE2-C098CC36C1B4}"/>
    <cellStyle name="Total 2 2 2 6 9 2 5" xfId="39714" xr:uid="{5C255036-4B5A-472A-9D4D-60DB6BC27FBD}"/>
    <cellStyle name="Total 2 2 2 6 9 2 6" xfId="47667" xr:uid="{B55E9745-A1DA-4526-9889-BA14D159A0F4}"/>
    <cellStyle name="Total 2 2 2 6 9 3" xfId="12024" xr:uid="{8D88E464-837E-403B-8F09-3DF413667830}"/>
    <cellStyle name="Total 2 2 2 6 9 4" xfId="19891" xr:uid="{9F167CCE-8395-4BB0-B6FF-370284533B83}"/>
    <cellStyle name="Total 2 2 2 6 9 5" xfId="27891" xr:uid="{E42D864C-0771-4FE3-BC3F-98D583B526BA}"/>
    <cellStyle name="Total 2 2 2 6 9 6" xfId="35721" xr:uid="{6F1F32FE-3A09-42C8-B349-9DF9751A5D2B}"/>
    <cellStyle name="Total 2 2 2 6 9 7" xfId="43682" xr:uid="{31AF6605-4DF8-400D-8C3C-B0231809937A}"/>
    <cellStyle name="Total 2 2 2 7" xfId="1304" xr:uid="{5943785E-160F-4E06-907C-06D33DCD1977}"/>
    <cellStyle name="Total 2 2 2 7 2" xfId="5421" xr:uid="{AD78231D-8221-467C-87F2-DF9A4B102508}"/>
    <cellStyle name="Total 2 2 2 7 2 2" xfId="13636" xr:uid="{41444879-8599-4E6D-9532-C24F0CEF6CE8}"/>
    <cellStyle name="Total 2 2 2 7 2 3" xfId="21500" xr:uid="{9FEA90E9-D55D-4DB8-883D-1DA39F1DCC5B}"/>
    <cellStyle name="Total 2 2 2 7 2 4" xfId="29480" xr:uid="{748E774F-869F-4148-AC6F-E3FC4CADFE23}"/>
    <cellStyle name="Total 2 2 2 7 2 5" xfId="37307" xr:uid="{9933B603-6079-4246-A500-7FD7CA0D1072}"/>
    <cellStyle name="Total 2 2 2 7 2 6" xfId="45260" xr:uid="{2A51F126-AFF2-4CA0-B12F-2CEE17BD3588}"/>
    <cellStyle name="Total 2 2 2 7 3" xfId="9533" xr:uid="{479860D8-C19F-47B4-87E7-102C4ED72FDC}"/>
    <cellStyle name="Total 2 2 2 7 4" xfId="17395" xr:uid="{A0A064CA-94B1-4FCC-A4D8-9C986D13180B}"/>
    <cellStyle name="Total 2 2 2 7 5" xfId="25408" xr:uid="{3D0A7BE6-87FF-43C8-9BE0-6F5AEECB5971}"/>
    <cellStyle name="Total 2 2 2 7 6" xfId="33225" xr:uid="{681C4619-8CC8-45E0-9092-04A638561C1D}"/>
    <cellStyle name="Total 2 2 2 7 7" xfId="41186" xr:uid="{105B8F0B-34E3-4BCB-B696-3CDEE9D8C4D8}"/>
    <cellStyle name="Total 2 2 2 8" xfId="1648" xr:uid="{32B0DB77-E7D2-4BF9-A29E-9CD9E6ED3203}"/>
    <cellStyle name="Total 2 2 2 8 2" xfId="5742" xr:uid="{14409F66-7E44-4DAF-B0A3-B8131F50E1D6}"/>
    <cellStyle name="Total 2 2 2 8 2 2" xfId="13957" xr:uid="{20B5FF75-8F2C-46F2-AF8F-AE85D2ED2DF3}"/>
    <cellStyle name="Total 2 2 2 8 2 3" xfId="21821" xr:uid="{5450D8AF-5A9D-41A4-84E6-D517ECD792A4}"/>
    <cellStyle name="Total 2 2 2 8 2 4" xfId="29801" xr:uid="{5A70A688-4453-4246-A4C7-53152DC7657C}"/>
    <cellStyle name="Total 2 2 2 8 2 5" xfId="37628" xr:uid="{10B3FF2D-43AD-4513-954C-B8969F258C39}"/>
    <cellStyle name="Total 2 2 2 8 2 6" xfId="45581" xr:uid="{D8353098-62EE-4191-B640-6D1FB2768195}"/>
    <cellStyle name="Total 2 2 2 8 3" xfId="9875" xr:uid="{5ADF7C11-D3FA-48EC-BC91-E347CA33C5C0}"/>
    <cellStyle name="Total 2 2 2 8 4" xfId="17739" xr:uid="{A494D8F4-CA6E-414E-B15D-3A1E5CEEF65E}"/>
    <cellStyle name="Total 2 2 2 8 5" xfId="25749" xr:uid="{B46BA7FC-51FD-4980-ADE9-BDC81BDE8CE4}"/>
    <cellStyle name="Total 2 2 2 8 6" xfId="33569" xr:uid="{D54AA0F4-52FC-4D85-973E-89970B62DBF2}"/>
    <cellStyle name="Total 2 2 2 8 7" xfId="41530" xr:uid="{695DDDC3-0BAA-41B4-85B4-FB9969473E42}"/>
    <cellStyle name="Total 2 2 2 9" xfId="1986" xr:uid="{C759530C-097D-40E9-B31B-8BEDF308060D}"/>
    <cellStyle name="Total 2 2 2 9 2" xfId="6060" xr:uid="{926BFABB-42E0-4BC6-932B-B9F34238EE76}"/>
    <cellStyle name="Total 2 2 2 9 2 2" xfId="14275" xr:uid="{31307586-D853-4DDC-B7BE-073A4E333C87}"/>
    <cellStyle name="Total 2 2 2 9 2 3" xfId="22139" xr:uid="{D005EB3F-7B63-477C-8E63-654196188FF9}"/>
    <cellStyle name="Total 2 2 2 9 2 4" xfId="30119" xr:uid="{F564552D-D56A-4293-8C87-0B10DADAFB26}"/>
    <cellStyle name="Total 2 2 2 9 2 5" xfId="37946" xr:uid="{349252AA-35AA-4662-AD4A-D44387465919}"/>
    <cellStyle name="Total 2 2 2 9 2 6" xfId="45899" xr:uid="{E07C0CC6-8933-474D-A046-050A10585119}"/>
    <cellStyle name="Total 2 2 2 9 3" xfId="10212" xr:uid="{DD032039-5B0B-4002-ADD1-138688175B63}"/>
    <cellStyle name="Total 2 2 2 9 4" xfId="18077" xr:uid="{54A000B6-AAEE-4C4C-8774-90F88ABCCB51}"/>
    <cellStyle name="Total 2 2 2 9 5" xfId="26084" xr:uid="{C34B2A1B-A6C1-467A-8FB8-6FACC20C9499}"/>
    <cellStyle name="Total 2 2 2 9 6" xfId="33907" xr:uid="{FE42DEC9-D276-4AE2-BE30-99FA46630867}"/>
    <cellStyle name="Total 2 2 2 9 7" xfId="41868" xr:uid="{2A15B5CC-9CC1-42BF-B130-EEEB50CE0121}"/>
    <cellStyle name="Total 2 2 20" xfId="8758" xr:uid="{8C87722D-C1B5-4AC4-83C2-F89D15DCFBBD}"/>
    <cellStyle name="Total 2 2 21" xfId="28906" xr:uid="{102FCF6F-EE0A-4FCF-925C-55F62E3136EF}"/>
    <cellStyle name="Total 2 2 22" xfId="36738" xr:uid="{C8937B60-4E2F-499C-AD23-A5522E94628C}"/>
    <cellStyle name="Total 2 2 3" xfId="863" xr:uid="{26DC339C-E1EC-48DC-B084-5A09191FD1F0}"/>
    <cellStyle name="Total 2 2 3 10" xfId="2292" xr:uid="{82D0A2AE-4A47-4065-8341-ACAED98150CD}"/>
    <cellStyle name="Total 2 2 3 10 2" xfId="6364" xr:uid="{46A68DC3-2A4E-4C82-9425-4F15F34263EA}"/>
    <cellStyle name="Total 2 2 3 10 2 2" xfId="14579" xr:uid="{8462CA31-D113-48D1-880E-97333E8E356A}"/>
    <cellStyle name="Total 2 2 3 10 2 3" xfId="22443" xr:uid="{EDFE8833-1FAC-4E25-9F03-41C35C43CEB7}"/>
    <cellStyle name="Total 2 2 3 10 2 4" xfId="30423" xr:uid="{12DEA442-7490-44C2-8AB8-9A2A7B83C72E}"/>
    <cellStyle name="Total 2 2 3 10 2 5" xfId="38250" xr:uid="{50DF4BB6-33BB-4974-BD10-A32134CC374D}"/>
    <cellStyle name="Total 2 2 3 10 2 6" xfId="46203" xr:uid="{37879325-446A-4311-829A-C9EC74F10FB8}"/>
    <cellStyle name="Total 2 2 3 10 3" xfId="10518" xr:uid="{C30A8C09-152E-4434-B440-9862FDA008DE}"/>
    <cellStyle name="Total 2 2 3 10 4" xfId="18383" xr:uid="{BADA9E32-071A-42E0-AB5A-BEA89F835F69}"/>
    <cellStyle name="Total 2 2 3 10 5" xfId="26389" xr:uid="{6FC3A2BE-9085-4031-967D-D0F2FAC3E6B6}"/>
    <cellStyle name="Total 2 2 3 10 6" xfId="34213" xr:uid="{FA97A9ED-FFC5-47CE-9CBD-84B15418B251}"/>
    <cellStyle name="Total 2 2 3 10 7" xfId="42174" xr:uid="{CADDA86B-B49A-4A9A-B880-3E93EB28DD38}"/>
    <cellStyle name="Total 2 2 3 11" xfId="2625" xr:uid="{D6E66C55-06CF-49C3-8126-A7D019BCB4CC}"/>
    <cellStyle name="Total 2 2 3 11 2" xfId="6675" xr:uid="{2B4673F0-C934-42A4-8295-B34321928511}"/>
    <cellStyle name="Total 2 2 3 11 2 2" xfId="14890" xr:uid="{0A0604D4-C4BF-433D-A30B-31014F6283F4}"/>
    <cellStyle name="Total 2 2 3 11 2 3" xfId="22754" xr:uid="{0D35A5DB-5460-4D88-AB16-0E9262AF8588}"/>
    <cellStyle name="Total 2 2 3 11 2 4" xfId="30734" xr:uid="{98B8E29A-BA3F-40F0-BF9E-7DF1EB37484E}"/>
    <cellStyle name="Total 2 2 3 11 2 5" xfId="38561" xr:uid="{2162CA80-10F9-4959-AB7D-166883D61ACC}"/>
    <cellStyle name="Total 2 2 3 11 2 6" xfId="46514" xr:uid="{00EBC872-C40D-4EC1-8627-4B37C5C5A60E}"/>
    <cellStyle name="Total 2 2 3 11 3" xfId="10851" xr:uid="{1A0AE3B2-BD55-41A6-B3D0-C4873777CA41}"/>
    <cellStyle name="Total 2 2 3 11 4" xfId="18716" xr:uid="{9150CF65-8D84-4B99-AA8B-312469D15467}"/>
    <cellStyle name="Total 2 2 3 11 5" xfId="26719" xr:uid="{8E33A5FB-5D3A-4B0D-A9DB-141AB23B19DD}"/>
    <cellStyle name="Total 2 2 3 11 6" xfId="34546" xr:uid="{4417254A-1AA7-435C-A450-D64702D6E8AA}"/>
    <cellStyle name="Total 2 2 3 11 7" xfId="42507" xr:uid="{D5111446-BAF1-4097-B9A6-2417E25BF06E}"/>
    <cellStyle name="Total 2 2 3 12" xfId="2934" xr:uid="{7EE7999E-92CB-4772-ABD3-CB8585E60565}"/>
    <cellStyle name="Total 2 2 3 12 2" xfId="6982" xr:uid="{408F0602-5727-475C-BC07-9A4B5B759889}"/>
    <cellStyle name="Total 2 2 3 12 2 2" xfId="15197" xr:uid="{B6F953EF-40D4-4AD7-A2C9-F9C707DF6610}"/>
    <cellStyle name="Total 2 2 3 12 2 3" xfId="23061" xr:uid="{EA2A7794-5B38-44F5-BF27-FE0C69EC0D42}"/>
    <cellStyle name="Total 2 2 3 12 2 4" xfId="31041" xr:uid="{14F8F6BE-686F-4232-916F-0B625833AFCA}"/>
    <cellStyle name="Total 2 2 3 12 2 5" xfId="38868" xr:uid="{4EFAD9F7-95E9-4120-BEE2-972B46C5E367}"/>
    <cellStyle name="Total 2 2 3 12 2 6" xfId="46821" xr:uid="{BFD2FA22-EBB0-414A-81CB-FCB8E9522259}"/>
    <cellStyle name="Total 2 2 3 12 3" xfId="11160" xr:uid="{CE7C2D54-EA8A-4C79-A773-C2630350BC3C}"/>
    <cellStyle name="Total 2 2 3 12 4" xfId="19025" xr:uid="{A56F3EAD-025A-4466-8402-B0BF18355541}"/>
    <cellStyle name="Total 2 2 3 12 5" xfId="27027" xr:uid="{44EF5EDB-2287-4937-9F33-519981CA8A9C}"/>
    <cellStyle name="Total 2 2 3 12 6" xfId="34855" xr:uid="{F2332031-5DB0-4167-A7A6-3F466E59E103}"/>
    <cellStyle name="Total 2 2 3 12 7" xfId="42816" xr:uid="{2A0FE09E-6E3E-4148-A5FA-979EDB676175}"/>
    <cellStyle name="Total 2 2 3 13" xfId="3260" xr:uid="{B2970CCB-1735-42CA-A134-485E5F453A2D}"/>
    <cellStyle name="Total 2 2 3 13 2" xfId="7289" xr:uid="{49EE1050-4584-4ECE-B73C-B85D3D89D006}"/>
    <cellStyle name="Total 2 2 3 13 2 2" xfId="15504" xr:uid="{CDF422A3-189A-4389-AA91-E14E18EE0773}"/>
    <cellStyle name="Total 2 2 3 13 2 3" xfId="23368" xr:uid="{4ABB21A0-6432-444A-8CDA-7971B524C19C}"/>
    <cellStyle name="Total 2 2 3 13 2 4" xfId="31348" xr:uid="{364A3818-D460-4C2C-8C54-F79CF1F3FA63}"/>
    <cellStyle name="Total 2 2 3 13 2 5" xfId="39175" xr:uid="{C3495E2C-896F-4E8E-BEE0-A387597B786A}"/>
    <cellStyle name="Total 2 2 3 13 2 6" xfId="47128" xr:uid="{78D7BAC2-7F3D-43A9-83A3-F29D296FBD3A}"/>
    <cellStyle name="Total 2 2 3 13 3" xfId="11484" xr:uid="{FFCA9412-1E63-4A6D-A8A1-02F919416B75}"/>
    <cellStyle name="Total 2 2 3 13 4" xfId="19351" xr:uid="{02DCD509-3192-4E77-A76C-19F37841CA87}"/>
    <cellStyle name="Total 2 2 3 13 5" xfId="27351" xr:uid="{7B3895E9-749F-4F65-A49F-1CD9991B84FE}"/>
    <cellStyle name="Total 2 2 3 13 6" xfId="35181" xr:uid="{D200BA01-DCE9-4EAA-A104-C29E74DCE3C1}"/>
    <cellStyle name="Total 2 2 3 13 7" xfId="43142" xr:uid="{8B449444-D2DC-42CF-A926-C876A21F997E}"/>
    <cellStyle name="Total 2 2 3 14" xfId="3556" xr:uid="{53F44A80-5C5B-440D-80E1-901330082309}"/>
    <cellStyle name="Total 2 2 3 14 2" xfId="7584" xr:uid="{70619837-C5FC-4B14-8220-7D9B59454736}"/>
    <cellStyle name="Total 2 2 3 14 2 2" xfId="15799" xr:uid="{7898D677-2E2F-4635-939A-A1911FA9B0EA}"/>
    <cellStyle name="Total 2 2 3 14 2 3" xfId="23663" xr:uid="{12E425CD-C065-478D-A96F-89F7D6E1A41D}"/>
    <cellStyle name="Total 2 2 3 14 2 4" xfId="31643" xr:uid="{8CA7934F-983C-4D07-A0C8-C85680ECF2D4}"/>
    <cellStyle name="Total 2 2 3 14 2 5" xfId="39470" xr:uid="{74F92ED2-EC77-45C9-9479-229516BB5C7E}"/>
    <cellStyle name="Total 2 2 3 14 2 6" xfId="47423" xr:uid="{5801449E-D2B7-4966-BB2E-E5C946C986AD}"/>
    <cellStyle name="Total 2 2 3 14 3" xfId="11780" xr:uid="{7F3AACD3-AF32-4D77-B2AC-49C6C9E03210}"/>
    <cellStyle name="Total 2 2 3 14 4" xfId="19647" xr:uid="{FEB69701-FD43-4CB3-9D16-0B020A95350E}"/>
    <cellStyle name="Total 2 2 3 14 5" xfId="27647" xr:uid="{D36D4CE5-281D-491E-B847-528CA13A4A77}"/>
    <cellStyle name="Total 2 2 3 14 6" xfId="35477" xr:uid="{0ED36948-0B80-4EFF-BC6F-190A61C13317}"/>
    <cellStyle name="Total 2 2 3 14 7" xfId="43438" xr:uid="{E229B61A-D4C4-47A3-B75A-EC8B0BC29CE3}"/>
    <cellStyle name="Total 2 2 3 15" xfId="3847" xr:uid="{FA36102D-78CA-4410-91EA-F2CB30534478}"/>
    <cellStyle name="Total 2 2 3 15 2" xfId="7874" xr:uid="{C39D3EDD-18AB-4908-BFE4-B84F8F712885}"/>
    <cellStyle name="Total 2 2 3 15 2 2" xfId="16089" xr:uid="{76D4B048-6934-4B31-AD31-B193113E4052}"/>
    <cellStyle name="Total 2 2 3 15 2 3" xfId="23953" xr:uid="{427095A6-8A11-4412-9E5A-590E9039FA99}"/>
    <cellStyle name="Total 2 2 3 15 2 4" xfId="31933" xr:uid="{C2E78875-D617-4A12-9794-2990F24CC63A}"/>
    <cellStyle name="Total 2 2 3 15 2 5" xfId="39760" xr:uid="{51B1662A-AD07-4999-9D0F-CFE5FFEEABDB}"/>
    <cellStyle name="Total 2 2 3 15 2 6" xfId="47713" xr:uid="{AD610598-1080-43C3-A8CA-07E674045B7F}"/>
    <cellStyle name="Total 2 2 3 15 3" xfId="12071" xr:uid="{F7D96B00-FE4C-4A2D-A583-C1850E373A12}"/>
    <cellStyle name="Total 2 2 3 15 4" xfId="19938" xr:uid="{7AF5078C-7812-404C-9AA6-22CF8610ABD9}"/>
    <cellStyle name="Total 2 2 3 15 5" xfId="27938" xr:uid="{184F6FE0-1927-473D-B265-13617DA7D244}"/>
    <cellStyle name="Total 2 2 3 15 6" xfId="35768" xr:uid="{816D7299-89ED-483F-BCB2-241328C07DE5}"/>
    <cellStyle name="Total 2 2 3 15 7" xfId="43729" xr:uid="{B27F6388-B94A-484C-B50E-E9419C1E6393}"/>
    <cellStyle name="Total 2 2 3 16" xfId="4156" xr:uid="{9C1B1331-2FFF-4B00-B260-4377E2E21AE2}"/>
    <cellStyle name="Total 2 2 3 16 2" xfId="8162" xr:uid="{94B60FCE-5028-4B94-A813-474CCC1A2A2B}"/>
    <cellStyle name="Total 2 2 3 16 2 2" xfId="16377" xr:uid="{ECFC9464-4045-4189-B3B9-87F2D39B50E3}"/>
    <cellStyle name="Total 2 2 3 16 2 3" xfId="24241" xr:uid="{E4D03785-2BFE-47BA-A5FE-AD8FBC368499}"/>
    <cellStyle name="Total 2 2 3 16 2 4" xfId="32221" xr:uid="{60C78B1F-E476-430B-A705-B43489AFE499}"/>
    <cellStyle name="Total 2 2 3 16 2 5" xfId="40048" xr:uid="{BE6AA0C6-B135-45BB-AEDD-76CD26F3DC4F}"/>
    <cellStyle name="Total 2 2 3 16 2 6" xfId="48001" xr:uid="{A5CA77C1-5045-4F11-BD1A-D7DC92968FAB}"/>
    <cellStyle name="Total 2 2 3 16 3" xfId="12378" xr:uid="{D68FF6E3-048B-40A1-A6A8-821E4F3C16AC}"/>
    <cellStyle name="Total 2 2 3 16 4" xfId="20247" xr:uid="{C13AE861-A7E2-4EF5-A454-6F9C334239FB}"/>
    <cellStyle name="Total 2 2 3 16 5" xfId="28242" xr:uid="{76EA54A6-2D3B-4CE5-807A-E0A9356DA6FD}"/>
    <cellStyle name="Total 2 2 3 16 6" xfId="36077" xr:uid="{BDA2E2B1-A72D-4157-9CED-C6FF60612128}"/>
    <cellStyle name="Total 2 2 3 16 7" xfId="44038" xr:uid="{E80A5858-5A50-4D93-A1A7-9AB0E1CB1BF7}"/>
    <cellStyle name="Total 2 2 3 17" xfId="4436" xr:uid="{E45F180D-FA96-4068-9A6F-FC269D21D2C3}"/>
    <cellStyle name="Total 2 2 3 17 2" xfId="8441" xr:uid="{BF481A65-C7BD-44E0-8ABF-EECF6A71118F}"/>
    <cellStyle name="Total 2 2 3 17 2 2" xfId="16656" xr:uid="{3FAFA645-E68E-4F83-9D58-E34F34736249}"/>
    <cellStyle name="Total 2 2 3 17 2 3" xfId="24520" xr:uid="{E0A58227-2A6D-491C-B122-60A74FA40108}"/>
    <cellStyle name="Total 2 2 3 17 2 4" xfId="32500" xr:uid="{FDD1C42F-8F27-4418-89C7-960E893E05C3}"/>
    <cellStyle name="Total 2 2 3 17 2 5" xfId="40327" xr:uid="{65528FA4-5159-41CB-94C8-F9E3E2528B00}"/>
    <cellStyle name="Total 2 2 3 17 2 6" xfId="48280" xr:uid="{5F1C79B8-20A8-4230-99E9-C034D0982538}"/>
    <cellStyle name="Total 2 2 3 17 3" xfId="12658" xr:uid="{32A359D2-22D1-4DCD-A5F4-9AB691B36B9F}"/>
    <cellStyle name="Total 2 2 3 17 4" xfId="20527" xr:uid="{F99F6DE0-464E-4653-BB8E-A2AA8AA8854C}"/>
    <cellStyle name="Total 2 2 3 17 5" xfId="28522" xr:uid="{63848BEA-C655-4C00-9CDA-25223A280178}"/>
    <cellStyle name="Total 2 2 3 17 6" xfId="36357" xr:uid="{6874320D-28AA-49BB-94B6-0418B681E246}"/>
    <cellStyle name="Total 2 2 3 17 7" xfId="44318" xr:uid="{C1DDCC77-1B0C-4ED9-8108-779B65A85F06}"/>
    <cellStyle name="Total 2 2 3 18" xfId="5016" xr:uid="{984BE110-E05A-4B98-965F-9E57BFE6084C}"/>
    <cellStyle name="Total 2 2 3 18 2" xfId="13232" xr:uid="{2A4BFD00-A833-4716-8D07-5D7604577238}"/>
    <cellStyle name="Total 2 2 3 18 3" xfId="21095" xr:uid="{E7FE5CDB-4885-495C-AF35-CC067506EDB5}"/>
    <cellStyle name="Total 2 2 3 18 4" xfId="29075" xr:uid="{A21E9756-5445-47E7-AB5D-A128AD3C5792}"/>
    <cellStyle name="Total 2 2 3 18 5" xfId="36904" xr:uid="{E82A7E00-22E3-4CCC-BD87-AFD9D43C24E1}"/>
    <cellStyle name="Total 2 2 3 18 6" xfId="44857" xr:uid="{F14D9743-0089-4204-8550-514399D6A485}"/>
    <cellStyle name="Total 2 2 3 19" xfId="9096" xr:uid="{DC6E785A-7180-4B2B-8A51-9AC355CC539D}"/>
    <cellStyle name="Total 2 2 3 2" xfId="941" xr:uid="{DFCD4133-ABCD-4FB9-9A9C-8BB4E92F544B}"/>
    <cellStyle name="Total 2 2 3 2 10" xfId="3919" xr:uid="{BC6B39C6-4CC9-4689-9EE7-2249285C9719}"/>
    <cellStyle name="Total 2 2 3 2 10 2" xfId="7938" xr:uid="{EA5A6FA3-7004-4A08-A8B2-5C1C32BBD045}"/>
    <cellStyle name="Total 2 2 3 2 10 2 2" xfId="16153" xr:uid="{19A925FC-AA37-47AD-8582-C8C8B2A4FFF2}"/>
    <cellStyle name="Total 2 2 3 2 10 2 3" xfId="24017" xr:uid="{AAFD924C-E863-4F22-85B3-36CDB3F71486}"/>
    <cellStyle name="Total 2 2 3 2 10 2 4" xfId="31997" xr:uid="{CD58537E-029E-4BB5-8DD2-4908393F0580}"/>
    <cellStyle name="Total 2 2 3 2 10 2 5" xfId="39824" xr:uid="{8E572141-657B-4923-A92C-63EBC788CC01}"/>
    <cellStyle name="Total 2 2 3 2 10 2 6" xfId="47777" xr:uid="{D1AE5D79-4EDB-4580-A3DE-D1E434E3E726}"/>
    <cellStyle name="Total 2 2 3 2 10 3" xfId="12141" xr:uid="{EDC2882E-B119-41DC-AF01-0F785C1E247B}"/>
    <cellStyle name="Total 2 2 3 2 10 4" xfId="20010" xr:uid="{B3837F5C-C705-4457-9D9F-0576EFAB4813}"/>
    <cellStyle name="Total 2 2 3 2 10 5" xfId="28007" xr:uid="{6913B8D7-3519-4940-BD2E-074CD9DD2E3D}"/>
    <cellStyle name="Total 2 2 3 2 10 6" xfId="35840" xr:uid="{A631ECFE-BED4-4EB7-84C6-AB18C893E502}"/>
    <cellStyle name="Total 2 2 3 2 10 7" xfId="43801" xr:uid="{3D4AFDBC-F69D-48C6-9F5A-C2D62A92AAC9}"/>
    <cellStyle name="Total 2 2 3 2 11" xfId="4218" xr:uid="{D6A1FEB7-4DFC-4433-AC9A-A29A158A7D2E}"/>
    <cellStyle name="Total 2 2 3 2 11 2" xfId="8224" xr:uid="{B25301E2-F4EE-4DD2-AE40-BA6941408C3E}"/>
    <cellStyle name="Total 2 2 3 2 11 2 2" xfId="16439" xr:uid="{CE711642-46C5-4639-9E45-8256A13D791C}"/>
    <cellStyle name="Total 2 2 3 2 11 2 3" xfId="24303" xr:uid="{9CC4FD83-0278-4BD0-B50B-7FB9A3A9E505}"/>
    <cellStyle name="Total 2 2 3 2 11 2 4" xfId="32283" xr:uid="{7374E10D-2303-4608-A4EC-3CBAC879E60F}"/>
    <cellStyle name="Total 2 2 3 2 11 2 5" xfId="40110" xr:uid="{BBE95ABA-8460-4573-8A82-3889D6320063}"/>
    <cellStyle name="Total 2 2 3 2 11 2 6" xfId="48063" xr:uid="{6AA2422E-422A-4894-8146-F86D2DB19E04}"/>
    <cellStyle name="Total 2 2 3 2 11 3" xfId="12440" xr:uid="{FD1D7E81-D848-4987-9360-C96060129D2D}"/>
    <cellStyle name="Total 2 2 3 2 11 4" xfId="20309" xr:uid="{503F0D8E-7614-4894-BBDF-AF62969A6620}"/>
    <cellStyle name="Total 2 2 3 2 11 5" xfId="28304" xr:uid="{75EDB0A7-119E-49D8-AF01-96640DAB46D1}"/>
    <cellStyle name="Total 2 2 3 2 11 6" xfId="36139" xr:uid="{6A92F6C0-CDF6-43F1-996F-31C5A8721BB5}"/>
    <cellStyle name="Total 2 2 3 2 11 7" xfId="44100" xr:uid="{F78060DE-B0D8-422D-A9F6-64E0B8FAA60A}"/>
    <cellStyle name="Total 2 2 3 2 12" xfId="4505" xr:uid="{F689B3A5-CAD1-40CD-8233-2A9610EF5BFD}"/>
    <cellStyle name="Total 2 2 3 2 12 2" xfId="8503" xr:uid="{C24D0729-E111-4003-ADEA-019840BA0AC4}"/>
    <cellStyle name="Total 2 2 3 2 12 2 2" xfId="16718" xr:uid="{1212F06F-E140-476A-B22C-EDFB769A7D8A}"/>
    <cellStyle name="Total 2 2 3 2 12 2 3" xfId="24582" xr:uid="{912482A0-D4C7-4D8C-8F34-0379BCDED6DB}"/>
    <cellStyle name="Total 2 2 3 2 12 2 4" xfId="32562" xr:uid="{BEBEF113-3D4B-4862-81EC-2994AE844D7C}"/>
    <cellStyle name="Total 2 2 3 2 12 2 5" xfId="40389" xr:uid="{BF8C9315-3A19-48EE-9F14-55DAFE415795}"/>
    <cellStyle name="Total 2 2 3 2 12 2 6" xfId="48342" xr:uid="{4E8705D6-249F-4441-929D-CE9DD59509B1}"/>
    <cellStyle name="Total 2 2 3 2 12 3" xfId="12726" xr:uid="{9887E4C9-3603-4B4D-A92E-469CB450AE08}"/>
    <cellStyle name="Total 2 2 3 2 12 4" xfId="20596" xr:uid="{131B33FF-61DB-40BB-BB32-2526268A84E1}"/>
    <cellStyle name="Total 2 2 3 2 12 5" xfId="28589" xr:uid="{8F0D635B-4AE2-4AF7-B0D4-BE658ED2CBFA}"/>
    <cellStyle name="Total 2 2 3 2 12 6" xfId="36426" xr:uid="{87D6A868-BD15-452D-A25A-D7D7D0E6AD13}"/>
    <cellStyle name="Total 2 2 3 2 12 7" xfId="44387" xr:uid="{98916B6B-9EA5-40EE-919F-1F2B5E475A75}"/>
    <cellStyle name="Total 2 2 3 2 13" xfId="5080" xr:uid="{38B5CAAF-CDCB-435E-B532-A74051D0E767}"/>
    <cellStyle name="Total 2 2 3 2 13 2" xfId="13295" xr:uid="{8316F89E-95B0-424A-B591-6A834585525F}"/>
    <cellStyle name="Total 2 2 3 2 13 3" xfId="21159" xr:uid="{F45C13D2-D2AF-4115-97A1-1EAD69E26E8C}"/>
    <cellStyle name="Total 2 2 3 2 13 4" xfId="29139" xr:uid="{6ADEE1D3-E7FC-40A0-A3AE-0240B58DD8F6}"/>
    <cellStyle name="Total 2 2 3 2 13 5" xfId="36966" xr:uid="{B5B4181F-83BB-4993-8F9B-D39A355E128E}"/>
    <cellStyle name="Total 2 2 3 2 13 6" xfId="44919" xr:uid="{47328D9F-30EB-4A9A-A18D-DFEDAE5E7C0D}"/>
    <cellStyle name="Total 2 2 3 2 14" xfId="9170" xr:uid="{973B2ABA-C3EC-4B18-BECE-EBCD7B89F58A}"/>
    <cellStyle name="Total 2 2 3 2 15" xfId="17032" xr:uid="{60AD3A8E-8BC3-4FB9-BD7D-2E2139AFEBDD}"/>
    <cellStyle name="Total 2 2 3 2 16" xfId="25049" xr:uid="{814F8B9D-8BC9-40FB-A398-703633BE499B}"/>
    <cellStyle name="Total 2 2 3 2 17" xfId="32862" xr:uid="{A09A4369-9C0A-40E5-BCBD-78491E9A1BC8}"/>
    <cellStyle name="Total 2 2 3 2 18" xfId="40823" xr:uid="{A80AB2DF-0051-4574-8C94-6A22497E8A89}"/>
    <cellStyle name="Total 2 2 3 2 2" xfId="1371" xr:uid="{1CBD9143-A45C-4C65-9392-BB7D1A458997}"/>
    <cellStyle name="Total 2 2 3 2 2 2" xfId="5482" xr:uid="{D61B73D6-68B2-41B1-8930-128028692858}"/>
    <cellStyle name="Total 2 2 3 2 2 2 2" xfId="13697" xr:uid="{8BF71F0F-189A-48F8-9E72-6DFB1FB78B2B}"/>
    <cellStyle name="Total 2 2 3 2 2 2 3" xfId="21561" xr:uid="{65331214-0F5D-4E3B-B06F-99BCC292BC67}"/>
    <cellStyle name="Total 2 2 3 2 2 2 4" xfId="29541" xr:uid="{AF9A31A0-2463-4FC5-9370-51602210FBBE}"/>
    <cellStyle name="Total 2 2 3 2 2 2 5" xfId="37368" xr:uid="{44C1ED2B-D8A2-4C2E-AA38-AA6CA47FA0A7}"/>
    <cellStyle name="Total 2 2 3 2 2 2 6" xfId="45321" xr:uid="{739897AE-4D45-4965-8066-07CB1B34C1FD}"/>
    <cellStyle name="Total 2 2 3 2 2 3" xfId="9600" xr:uid="{FE70C3B7-F3A3-448D-BD38-684A267F2012}"/>
    <cellStyle name="Total 2 2 3 2 2 4" xfId="17462" xr:uid="{C55642CF-1A02-43E6-B9D5-95831E4774B7}"/>
    <cellStyle name="Total 2 2 3 2 2 5" xfId="25473" xr:uid="{1F663EA1-B5C9-4DA4-A5A3-CEEDA8993F90}"/>
    <cellStyle name="Total 2 2 3 2 2 6" xfId="33292" xr:uid="{EC9ED258-7576-439B-BED1-45BAEB7F99BC}"/>
    <cellStyle name="Total 2 2 3 2 2 7" xfId="41253" xr:uid="{91ED7DF3-6FD9-4F3F-98FE-6D713ECE8882}"/>
    <cellStyle name="Total 2 2 3 2 3" xfId="1714" xr:uid="{282DE133-B021-4C3B-8A84-5CFC91B67170}"/>
    <cellStyle name="Total 2 2 3 2 3 2" xfId="5801" xr:uid="{4A9C583F-3C4E-4330-8534-AF7BB7C39BEB}"/>
    <cellStyle name="Total 2 2 3 2 3 2 2" xfId="14016" xr:uid="{C903102A-EABA-4086-95F6-F623D2FEA503}"/>
    <cellStyle name="Total 2 2 3 2 3 2 3" xfId="21880" xr:uid="{5569C5A8-C59F-40C6-B1F0-D4A6A77B335D}"/>
    <cellStyle name="Total 2 2 3 2 3 2 4" xfId="29860" xr:uid="{745CB13F-C704-4FCB-9772-3DA570DABB76}"/>
    <cellStyle name="Total 2 2 3 2 3 2 5" xfId="37687" xr:uid="{C8562987-0477-4291-8E70-4846F03C77F0}"/>
    <cellStyle name="Total 2 2 3 2 3 2 6" xfId="45640" xr:uid="{76AD98B2-8617-4D43-A9D3-151E2A91D4CC}"/>
    <cellStyle name="Total 2 2 3 2 3 3" xfId="9940" xr:uid="{178DAF96-EEF9-4E09-A3CE-3CA2420CE46D}"/>
    <cellStyle name="Total 2 2 3 2 3 4" xfId="17805" xr:uid="{A0125B30-4F91-4AE2-8226-1849EF6B34D5}"/>
    <cellStyle name="Total 2 2 3 2 3 5" xfId="25813" xr:uid="{DB466E6F-89D1-4F02-8FDF-95740901F09B}"/>
    <cellStyle name="Total 2 2 3 2 3 6" xfId="33635" xr:uid="{AB3B40E9-9EA6-4516-8651-C9EA8E207D19}"/>
    <cellStyle name="Total 2 2 3 2 3 7" xfId="41596" xr:uid="{CEABBF37-CE07-41D6-908F-709A197BB542}"/>
    <cellStyle name="Total 2 2 3 2 4" xfId="2049" xr:uid="{86E144E0-656C-4E94-9D23-3BE86D567105}"/>
    <cellStyle name="Total 2 2 3 2 4 2" xfId="6123" xr:uid="{B08447D6-D2B8-4454-9073-2023BC036F5C}"/>
    <cellStyle name="Total 2 2 3 2 4 2 2" xfId="14338" xr:uid="{9C42A479-1566-45CA-A874-A32C8FFC6167}"/>
    <cellStyle name="Total 2 2 3 2 4 2 3" xfId="22202" xr:uid="{51512A01-3391-4DF4-8F2A-0E84BF3AEF5D}"/>
    <cellStyle name="Total 2 2 3 2 4 2 4" xfId="30182" xr:uid="{FF1883A0-3FD5-402D-81A6-E61651D73FEE}"/>
    <cellStyle name="Total 2 2 3 2 4 2 5" xfId="38009" xr:uid="{C585A2AA-2C18-4CD9-A8F8-9F3D12FD38CC}"/>
    <cellStyle name="Total 2 2 3 2 4 2 6" xfId="45962" xr:uid="{FD8E7CD4-6D94-4C4C-905E-93C181FDC98D}"/>
    <cellStyle name="Total 2 2 3 2 4 3" xfId="10275" xr:uid="{7FAF4D57-A698-48B5-997C-AC03EC967F82}"/>
    <cellStyle name="Total 2 2 3 2 4 4" xfId="18140" xr:uid="{6B00C70B-BBA0-41FC-8BB8-098671B1D538}"/>
    <cellStyle name="Total 2 2 3 2 4 5" xfId="26147" xr:uid="{C2811489-E333-4E5F-9F24-9A2C83C09D35}"/>
    <cellStyle name="Total 2 2 3 2 4 6" xfId="33970" xr:uid="{B7FC6F2A-A397-4AD8-8FB0-3FC8FCE81E95}"/>
    <cellStyle name="Total 2 2 3 2 4 7" xfId="41931" xr:uid="{9DBC72C6-8938-4E48-B1B3-E835E1B29D77}"/>
    <cellStyle name="Total 2 2 3 2 5" xfId="2368" xr:uid="{D3972EA0-23C9-4A14-8191-745C27435122}"/>
    <cellStyle name="Total 2 2 3 2 5 2" xfId="6432" xr:uid="{5BA27E27-B155-4A98-A001-DE9CE5F2495C}"/>
    <cellStyle name="Total 2 2 3 2 5 2 2" xfId="14647" xr:uid="{133018AB-C122-4EAA-AB5F-BED0543E4CE2}"/>
    <cellStyle name="Total 2 2 3 2 5 2 3" xfId="22511" xr:uid="{7F2B3840-2977-463A-8A1E-32582D8C1F34}"/>
    <cellStyle name="Total 2 2 3 2 5 2 4" xfId="30491" xr:uid="{8BE87472-5F7C-4753-8629-EC1B0216A412}"/>
    <cellStyle name="Total 2 2 3 2 5 2 5" xfId="38318" xr:uid="{237A4286-0FE8-49E9-9093-E9E952B20D7C}"/>
    <cellStyle name="Total 2 2 3 2 5 2 6" xfId="46271" xr:uid="{2CA2F68C-D80E-4D65-A985-7DE76C7F1D88}"/>
    <cellStyle name="Total 2 2 3 2 5 3" xfId="10594" xr:uid="{F0AB3C31-24B7-49C6-85DD-B4289369759D}"/>
    <cellStyle name="Total 2 2 3 2 5 4" xfId="18459" xr:uid="{38E04B15-87BE-46F7-953E-72E4F7AEEBF0}"/>
    <cellStyle name="Total 2 2 3 2 5 5" xfId="26463" xr:uid="{A667A1A1-D70C-4780-9DA3-E1AFF732DC41}"/>
    <cellStyle name="Total 2 2 3 2 5 6" xfId="34289" xr:uid="{E64CB7A0-7761-4007-BD22-8C344DD1A409}"/>
    <cellStyle name="Total 2 2 3 2 5 7" xfId="42250" xr:uid="{161283A6-76C8-4726-8233-E0818CAD0646}"/>
    <cellStyle name="Total 2 2 3 2 6" xfId="2697" xr:uid="{30BFF0A5-7544-4440-B541-7BCF9C6A3942}"/>
    <cellStyle name="Total 2 2 3 2 6 2" xfId="6747" xr:uid="{49C8E9F0-C4BA-412D-A831-354B6AD6A638}"/>
    <cellStyle name="Total 2 2 3 2 6 2 2" xfId="14962" xr:uid="{69A68D39-877A-498F-A3B0-7F430F99D128}"/>
    <cellStyle name="Total 2 2 3 2 6 2 3" xfId="22826" xr:uid="{E6138430-B7CA-4D63-A8CA-D634E4EFC142}"/>
    <cellStyle name="Total 2 2 3 2 6 2 4" xfId="30806" xr:uid="{A21D83E1-F130-4F60-BBFF-050A7B426E98}"/>
    <cellStyle name="Total 2 2 3 2 6 2 5" xfId="38633" xr:uid="{FC71DC23-EED2-4016-9766-C576C531944F}"/>
    <cellStyle name="Total 2 2 3 2 6 2 6" xfId="46586" xr:uid="{FCBB3BAB-C23C-4FA7-B036-79CE031EE886}"/>
    <cellStyle name="Total 2 2 3 2 6 3" xfId="10923" xr:uid="{A88C3E32-1EE4-4513-8ED7-E835F9B2E1F6}"/>
    <cellStyle name="Total 2 2 3 2 6 4" xfId="18788" xr:uid="{D0B7C8F8-4386-4438-867F-E697B33D4C61}"/>
    <cellStyle name="Total 2 2 3 2 6 5" xfId="26791" xr:uid="{3E4D86DC-29E8-4726-95DD-93450C2DE0DA}"/>
    <cellStyle name="Total 2 2 3 2 6 6" xfId="34618" xr:uid="{6A38DF84-DD74-4ED9-8405-8C6B927EFE03}"/>
    <cellStyle name="Total 2 2 3 2 6 7" xfId="42579" xr:uid="{1F98C99C-C974-4AEC-B325-A0EB3CD9CAD3}"/>
    <cellStyle name="Total 2 2 3 2 7" xfId="3010" xr:uid="{D762C1FA-9914-4ABE-98DC-CD987DD30C86}"/>
    <cellStyle name="Total 2 2 3 2 7 2" xfId="7051" xr:uid="{48704A8D-9A3C-4971-B81E-F7E36624ED5C}"/>
    <cellStyle name="Total 2 2 3 2 7 2 2" xfId="15266" xr:uid="{D299B20E-9D2C-41AE-B626-FC10EC44AAB1}"/>
    <cellStyle name="Total 2 2 3 2 7 2 3" xfId="23130" xr:uid="{BE3D6E9F-9CCA-4E8E-84E6-19CD7AC8954D}"/>
    <cellStyle name="Total 2 2 3 2 7 2 4" xfId="31110" xr:uid="{26738D10-5042-495D-9E95-EA994E7432BC}"/>
    <cellStyle name="Total 2 2 3 2 7 2 5" xfId="38937" xr:uid="{CECEF766-B591-4172-8761-8C6A1729BAE5}"/>
    <cellStyle name="Total 2 2 3 2 7 2 6" xfId="46890" xr:uid="{01289A20-4809-4D34-AB9A-36DA69000ACD}"/>
    <cellStyle name="Total 2 2 3 2 7 3" xfId="11235" xr:uid="{18CB2A18-A74B-4484-8D85-25AC4588E8BD}"/>
    <cellStyle name="Total 2 2 3 2 7 4" xfId="19101" xr:uid="{3146CF11-7565-4924-A9F5-46029B932247}"/>
    <cellStyle name="Total 2 2 3 2 7 5" xfId="27101" xr:uid="{1E50662D-BCBE-4313-BA2E-36254C627D22}"/>
    <cellStyle name="Total 2 2 3 2 7 6" xfId="34931" xr:uid="{550CD5AD-738C-4125-8CF7-15018C33C999}"/>
    <cellStyle name="Total 2 2 3 2 7 7" xfId="42892" xr:uid="{17ABA634-9395-4EDC-AB63-DB7F7F527C11}"/>
    <cellStyle name="Total 2 2 3 2 8" xfId="3330" xr:uid="{A2F69DC2-0031-417D-BDCC-B605D9E581DF}"/>
    <cellStyle name="Total 2 2 3 2 8 2" xfId="7358" xr:uid="{A92EB8BC-B598-413D-AD2E-2CB8232E6958}"/>
    <cellStyle name="Total 2 2 3 2 8 2 2" xfId="15573" xr:uid="{42D97134-5A35-40E0-8743-5344FAC4B86A}"/>
    <cellStyle name="Total 2 2 3 2 8 2 3" xfId="23437" xr:uid="{D9395AEA-D9A8-4497-B884-FB543F43ECA6}"/>
    <cellStyle name="Total 2 2 3 2 8 2 4" xfId="31417" xr:uid="{591770AA-F334-4CB4-B2E6-6B79658F075E}"/>
    <cellStyle name="Total 2 2 3 2 8 2 5" xfId="39244" xr:uid="{2BF38197-6E9B-4A18-9058-79159AD8E0A0}"/>
    <cellStyle name="Total 2 2 3 2 8 2 6" xfId="47197" xr:uid="{1C458689-EC7E-4F8F-83D5-4D98683F3B20}"/>
    <cellStyle name="Total 2 2 3 2 8 3" xfId="11554" xr:uid="{31C083AA-9569-4D12-A195-CD58763090B3}"/>
    <cellStyle name="Total 2 2 3 2 8 4" xfId="19421" xr:uid="{85F70364-CA8C-4EBD-AE61-29E4AFCA8E3C}"/>
    <cellStyle name="Total 2 2 3 2 8 5" xfId="27421" xr:uid="{3BE5BF39-BC91-4BA5-8D9C-5B5AA13B7A7D}"/>
    <cellStyle name="Total 2 2 3 2 8 6" xfId="35251" xr:uid="{6068A30B-4855-4C8A-A5B4-3CB9C322D657}"/>
    <cellStyle name="Total 2 2 3 2 8 7" xfId="43212" xr:uid="{C7F9BD52-CEC7-4001-8937-1D710DBD42E2}"/>
    <cellStyle name="Total 2 2 3 2 9" xfId="3624" xr:uid="{9DDFD136-FEED-4E71-8281-3E40BD4D88CE}"/>
    <cellStyle name="Total 2 2 3 2 9 2" xfId="7652" xr:uid="{9A654588-644A-420F-ABC6-009AE040A6B2}"/>
    <cellStyle name="Total 2 2 3 2 9 2 2" xfId="15867" xr:uid="{C1A4B916-DDA6-473E-858A-05E487A86117}"/>
    <cellStyle name="Total 2 2 3 2 9 2 3" xfId="23731" xr:uid="{0C669C51-E08E-4B1F-8CB8-697EB70E3338}"/>
    <cellStyle name="Total 2 2 3 2 9 2 4" xfId="31711" xr:uid="{B3D2A80B-86BA-4B82-B844-BFB3E130CB0E}"/>
    <cellStyle name="Total 2 2 3 2 9 2 5" xfId="39538" xr:uid="{9D39BFB5-FC25-4F0E-9DA1-220EED1DA6BE}"/>
    <cellStyle name="Total 2 2 3 2 9 2 6" xfId="47491" xr:uid="{2174EF2C-4D3C-44E1-823C-EA723D6F3C26}"/>
    <cellStyle name="Total 2 2 3 2 9 3" xfId="11848" xr:uid="{E896A651-5FE0-4113-ABF4-7972CBCB2DCC}"/>
    <cellStyle name="Total 2 2 3 2 9 4" xfId="19715" xr:uid="{C741CB46-2C74-499E-8867-78F58545DFC6}"/>
    <cellStyle name="Total 2 2 3 2 9 5" xfId="27715" xr:uid="{9E7E7FDC-18F0-4B1D-8193-72ABBD6AB7AC}"/>
    <cellStyle name="Total 2 2 3 2 9 6" xfId="35545" xr:uid="{070B34B8-15AD-46F6-815B-EEBB7C29578C}"/>
    <cellStyle name="Total 2 2 3 2 9 7" xfId="43506" xr:uid="{F87B456F-DE2E-42FB-880B-866F1F6326DE}"/>
    <cellStyle name="Total 2 2 3 20" xfId="16958" xr:uid="{2A6626CF-B9AA-431B-97BE-566845ECBF8E}"/>
    <cellStyle name="Total 2 2 3 21" xfId="24978" xr:uid="{06EE010F-5901-4B07-855B-E164CBC534FB}"/>
    <cellStyle name="Total 2 2 3 22" xfId="32793" xr:uid="{C95AE3D7-3A4C-4094-9DE4-F2C4D5B10850}"/>
    <cellStyle name="Total 2 2 3 23" xfId="40754" xr:uid="{89661FFC-88D8-4207-8795-F2E0B28314F2}"/>
    <cellStyle name="Total 2 2 3 3" xfId="987" xr:uid="{E28097AA-22D1-42D1-932D-4FF6E8F39682}"/>
    <cellStyle name="Total 2 2 3 3 10" xfId="3965" xr:uid="{7DB1D52A-A1F7-4776-9397-25E25E45A40D}"/>
    <cellStyle name="Total 2 2 3 3 10 2" xfId="7984" xr:uid="{C27BD979-48E7-4974-89BF-6474B7B60508}"/>
    <cellStyle name="Total 2 2 3 3 10 2 2" xfId="16199" xr:uid="{AC7BA91A-20B7-4910-959C-4A3C8F0D690D}"/>
    <cellStyle name="Total 2 2 3 3 10 2 3" xfId="24063" xr:uid="{8FAF6754-E630-40D5-B7F7-B7AD23B28592}"/>
    <cellStyle name="Total 2 2 3 3 10 2 4" xfId="32043" xr:uid="{795A091D-C89D-43DF-9B9E-98A472FF1A31}"/>
    <cellStyle name="Total 2 2 3 3 10 2 5" xfId="39870" xr:uid="{F45F2C5C-5FEF-4C4F-9780-F20476B62203}"/>
    <cellStyle name="Total 2 2 3 3 10 2 6" xfId="47823" xr:uid="{4D3390D3-45CF-44B5-BB01-87E86C9A42E8}"/>
    <cellStyle name="Total 2 2 3 3 10 3" xfId="12187" xr:uid="{1055B5AD-EC4A-4D7A-AA73-067E9F3E3489}"/>
    <cellStyle name="Total 2 2 3 3 10 4" xfId="20056" xr:uid="{F26E9EA3-1646-4EA2-B071-30A7F2CDE36F}"/>
    <cellStyle name="Total 2 2 3 3 10 5" xfId="28053" xr:uid="{717BCFB9-08D8-4E49-A951-5A55E18A9DD5}"/>
    <cellStyle name="Total 2 2 3 3 10 6" xfId="35886" xr:uid="{D039BAE8-C471-400A-800A-11074C285EFD}"/>
    <cellStyle name="Total 2 2 3 3 10 7" xfId="43847" xr:uid="{171CD0E8-1B60-487E-8F1C-45FEEE1D47E7}"/>
    <cellStyle name="Total 2 2 3 3 11" xfId="4264" xr:uid="{BD3A8641-7B6C-4CD8-88F9-41CBFFD3190C}"/>
    <cellStyle name="Total 2 2 3 3 11 2" xfId="8270" xr:uid="{882520E6-C118-46C2-92B5-FB3AE97E2D4C}"/>
    <cellStyle name="Total 2 2 3 3 11 2 2" xfId="16485" xr:uid="{505AB44E-0BD8-4C04-BC6C-BDADB9E21C27}"/>
    <cellStyle name="Total 2 2 3 3 11 2 3" xfId="24349" xr:uid="{1F0118CD-0053-4D6C-9A0C-02BF032D877E}"/>
    <cellStyle name="Total 2 2 3 3 11 2 4" xfId="32329" xr:uid="{BDD32CA2-7BEA-4A9C-84B6-3EE6B0A12347}"/>
    <cellStyle name="Total 2 2 3 3 11 2 5" xfId="40156" xr:uid="{396F847C-7F28-4640-9024-087F6FBE164B}"/>
    <cellStyle name="Total 2 2 3 3 11 2 6" xfId="48109" xr:uid="{808F2D94-90D1-46DD-8A5D-025297731C67}"/>
    <cellStyle name="Total 2 2 3 3 11 3" xfId="12486" xr:uid="{3E196C1F-82C4-4E08-91AD-3BB646F633A0}"/>
    <cellStyle name="Total 2 2 3 3 11 4" xfId="20355" xr:uid="{6B106D55-5C4F-4CCA-9425-5E771565E4DD}"/>
    <cellStyle name="Total 2 2 3 3 11 5" xfId="28350" xr:uid="{DFE2D97D-A1F7-4655-90A7-80490190A602}"/>
    <cellStyle name="Total 2 2 3 3 11 6" xfId="36185" xr:uid="{63C7412A-A1AD-497E-A0D0-E4D53ED713CE}"/>
    <cellStyle name="Total 2 2 3 3 11 7" xfId="44146" xr:uid="{66864E30-91F1-4D6F-9A3D-5CDCF3D8FDAE}"/>
    <cellStyle name="Total 2 2 3 3 12" xfId="4551" xr:uid="{66E8D812-056F-4E5E-A3F3-AD8B91D0DD98}"/>
    <cellStyle name="Total 2 2 3 3 12 2" xfId="8549" xr:uid="{9FC6F895-AB90-482B-B72B-8128C18A47D6}"/>
    <cellStyle name="Total 2 2 3 3 12 2 2" xfId="16764" xr:uid="{D8C55468-9B4F-4FDB-A1D8-C8E6365CB46D}"/>
    <cellStyle name="Total 2 2 3 3 12 2 3" xfId="24628" xr:uid="{AC31BA56-2AF0-46FA-B91C-9E109259161F}"/>
    <cellStyle name="Total 2 2 3 3 12 2 4" xfId="32608" xr:uid="{32B43433-8413-42B9-9673-FF9CA8CD5C37}"/>
    <cellStyle name="Total 2 2 3 3 12 2 5" xfId="40435" xr:uid="{D70B5002-744B-4434-8F32-0F85C66E8853}"/>
    <cellStyle name="Total 2 2 3 3 12 2 6" xfId="48388" xr:uid="{1CF02ADB-AD93-4EA9-9B51-2C5E82CB8BE4}"/>
    <cellStyle name="Total 2 2 3 3 12 3" xfId="12772" xr:uid="{881873A8-DA9A-4203-9815-9930E93CAE51}"/>
    <cellStyle name="Total 2 2 3 3 12 4" xfId="20642" xr:uid="{E52E8636-218F-49C4-ACF0-2AF652981C3E}"/>
    <cellStyle name="Total 2 2 3 3 12 5" xfId="28635" xr:uid="{3418B339-8EB6-4BC2-8DB0-D1E5F990B747}"/>
    <cellStyle name="Total 2 2 3 3 12 6" xfId="36472" xr:uid="{ADD297E0-EA98-41EA-95AC-0042B2CC7B74}"/>
    <cellStyle name="Total 2 2 3 3 12 7" xfId="44433" xr:uid="{E506458D-3ED2-4467-BCC4-C3FDCB7A090A}"/>
    <cellStyle name="Total 2 2 3 3 13" xfId="5126" xr:uid="{C544EB35-17D7-4B65-A329-1CF7FF8F4272}"/>
    <cellStyle name="Total 2 2 3 3 13 2" xfId="13341" xr:uid="{BAEAF3E4-73B3-45C8-8043-A82FE7CB7B4A}"/>
    <cellStyle name="Total 2 2 3 3 13 3" xfId="21205" xr:uid="{2268A39F-CE93-4A24-AC53-766B9B5A8A94}"/>
    <cellStyle name="Total 2 2 3 3 13 4" xfId="29185" xr:uid="{3C02EE4D-BCB6-4CEB-A80C-370C49826E62}"/>
    <cellStyle name="Total 2 2 3 3 13 5" xfId="37012" xr:uid="{66B94D21-5615-4811-BD04-C3D0E25108BE}"/>
    <cellStyle name="Total 2 2 3 3 13 6" xfId="44965" xr:uid="{B97982B2-6802-4F25-852B-79B2DE6F7DE0}"/>
    <cellStyle name="Total 2 2 3 3 14" xfId="9216" xr:uid="{F3C7F274-4DE2-46B8-A7AF-6B8E2B69BA02}"/>
    <cellStyle name="Total 2 2 3 3 15" xfId="17078" xr:uid="{181AFAE4-ACA2-4D13-988D-B429A6EEBBCD}"/>
    <cellStyle name="Total 2 2 3 3 16" xfId="25095" xr:uid="{A99E452A-E48A-4AAF-BA6A-DAC7C979FE83}"/>
    <cellStyle name="Total 2 2 3 3 17" xfId="32908" xr:uid="{AC080E26-B4F1-48ED-9518-416CA6AF44F1}"/>
    <cellStyle name="Total 2 2 3 3 18" xfId="40869" xr:uid="{BEFFEDDB-D1EB-49BC-B22C-E3C9C1C0B015}"/>
    <cellStyle name="Total 2 2 3 3 2" xfId="1417" xr:uid="{348736FE-F5B9-47A3-B7A1-104422DC92D1}"/>
    <cellStyle name="Total 2 2 3 3 2 2" xfId="5528" xr:uid="{37DED71E-2BCB-4AB1-9E0C-EC1C3A3DE947}"/>
    <cellStyle name="Total 2 2 3 3 2 2 2" xfId="13743" xr:uid="{9C41B102-A8A3-4E6B-9D8D-EA3C7847F737}"/>
    <cellStyle name="Total 2 2 3 3 2 2 3" xfId="21607" xr:uid="{99B18CF6-4390-43B4-BC54-CAF8390A743A}"/>
    <cellStyle name="Total 2 2 3 3 2 2 4" xfId="29587" xr:uid="{C10338CD-5222-4CDC-B05D-72C887D04767}"/>
    <cellStyle name="Total 2 2 3 3 2 2 5" xfId="37414" xr:uid="{02765447-302A-45A2-B8D2-7010EE48D83B}"/>
    <cellStyle name="Total 2 2 3 3 2 2 6" xfId="45367" xr:uid="{CBD50FFF-8E01-41AE-B61C-3E4D7B6A878E}"/>
    <cellStyle name="Total 2 2 3 3 2 3" xfId="9646" xr:uid="{07FBC84E-1DD2-4FF0-B3FA-A9FC25FC441D}"/>
    <cellStyle name="Total 2 2 3 3 2 4" xfId="17508" xr:uid="{93B43BB2-909A-4943-B535-66259BD6F206}"/>
    <cellStyle name="Total 2 2 3 3 2 5" xfId="25519" xr:uid="{9F265618-1B24-4D17-A7BD-85CDB74302F8}"/>
    <cellStyle name="Total 2 2 3 3 2 6" xfId="33338" xr:uid="{4A5C022F-9D82-473F-960C-3434BC69255B}"/>
    <cellStyle name="Total 2 2 3 3 2 7" xfId="41299" xr:uid="{7B30E529-80C5-40FD-863B-2BD099280EAD}"/>
    <cellStyle name="Total 2 2 3 3 3" xfId="1760" xr:uid="{9D76599D-3F02-43A2-AC7B-9EDB86D82470}"/>
    <cellStyle name="Total 2 2 3 3 3 2" xfId="5847" xr:uid="{34D59F14-99A0-4EF6-B47C-A66D0ADF7BC1}"/>
    <cellStyle name="Total 2 2 3 3 3 2 2" xfId="14062" xr:uid="{13859E9C-D7D0-4EF1-9589-DAF34CE153E4}"/>
    <cellStyle name="Total 2 2 3 3 3 2 3" xfId="21926" xr:uid="{6ACC37AC-41A0-45B7-A2DD-0DD199268A64}"/>
    <cellStyle name="Total 2 2 3 3 3 2 4" xfId="29906" xr:uid="{3DE881EB-AF60-4FB1-8854-FB9DEC7E68F4}"/>
    <cellStyle name="Total 2 2 3 3 3 2 5" xfId="37733" xr:uid="{B6ACF36D-BA13-4B7A-8D95-40F39F7E6082}"/>
    <cellStyle name="Total 2 2 3 3 3 2 6" xfId="45686" xr:uid="{62BF42A5-6D90-46B3-929E-6D3AC2066BC3}"/>
    <cellStyle name="Total 2 2 3 3 3 3" xfId="9986" xr:uid="{AA466712-4F49-4CC2-881E-0C63150ABEF1}"/>
    <cellStyle name="Total 2 2 3 3 3 4" xfId="17851" xr:uid="{4D546FE3-08D8-4005-8B22-C28F27F47703}"/>
    <cellStyle name="Total 2 2 3 3 3 5" xfId="25859" xr:uid="{FBA319A2-2968-4131-B956-EF064A818E27}"/>
    <cellStyle name="Total 2 2 3 3 3 6" xfId="33681" xr:uid="{B6428200-CA3E-4FAF-9AC0-B8B08DCAE447}"/>
    <cellStyle name="Total 2 2 3 3 3 7" xfId="41642" xr:uid="{0DE0D5DE-27FF-4AC8-AD37-5B54976C95A1}"/>
    <cellStyle name="Total 2 2 3 3 4" xfId="2095" xr:uid="{EEDD49BB-99FE-4B76-B25A-0181121BCA80}"/>
    <cellStyle name="Total 2 2 3 3 4 2" xfId="6169" xr:uid="{B90A97C5-E7DA-4BAF-8089-9AE9FBD1C3DE}"/>
    <cellStyle name="Total 2 2 3 3 4 2 2" xfId="14384" xr:uid="{6B9F6D5A-3BB5-42C5-8AA1-D31C73BD09C1}"/>
    <cellStyle name="Total 2 2 3 3 4 2 3" xfId="22248" xr:uid="{8C78DEA4-4B2A-49D5-89E6-4DFD991EEC3B}"/>
    <cellStyle name="Total 2 2 3 3 4 2 4" xfId="30228" xr:uid="{DAAD4D5D-6B96-4E74-856F-78B448E88F79}"/>
    <cellStyle name="Total 2 2 3 3 4 2 5" xfId="38055" xr:uid="{101BF259-30BB-4C98-9D5C-EB9BC8DF2265}"/>
    <cellStyle name="Total 2 2 3 3 4 2 6" xfId="46008" xr:uid="{42614050-F461-4264-A061-ED2DAE4315E3}"/>
    <cellStyle name="Total 2 2 3 3 4 3" xfId="10321" xr:uid="{D6056210-D172-4803-826E-B455500E51DC}"/>
    <cellStyle name="Total 2 2 3 3 4 4" xfId="18186" xr:uid="{EB36BF00-6168-4B50-8F17-1071C4BD7340}"/>
    <cellStyle name="Total 2 2 3 3 4 5" xfId="26193" xr:uid="{07086E7E-5B0C-4490-8B78-488018C94A49}"/>
    <cellStyle name="Total 2 2 3 3 4 6" xfId="34016" xr:uid="{8F3A0A71-A8A5-4ECC-839C-799B61E2966A}"/>
    <cellStyle name="Total 2 2 3 3 4 7" xfId="41977" xr:uid="{8094D386-8466-45B9-977E-27407EEDC970}"/>
    <cellStyle name="Total 2 2 3 3 5" xfId="2414" xr:uid="{879A1A6A-7D9F-469C-B517-9ED85CC1DACE}"/>
    <cellStyle name="Total 2 2 3 3 5 2" xfId="6478" xr:uid="{8B361819-6663-4D0F-A8C7-6A050C92B7DC}"/>
    <cellStyle name="Total 2 2 3 3 5 2 2" xfId="14693" xr:uid="{FD0005CF-9A4A-48D2-B21F-F1961AD83512}"/>
    <cellStyle name="Total 2 2 3 3 5 2 3" xfId="22557" xr:uid="{342C98E4-F69A-4DD9-9858-42A9B0FC2389}"/>
    <cellStyle name="Total 2 2 3 3 5 2 4" xfId="30537" xr:uid="{3432F133-F64E-4118-8B86-EFB655B3294C}"/>
    <cellStyle name="Total 2 2 3 3 5 2 5" xfId="38364" xr:uid="{19782A32-B849-4480-8AE6-447E44EB173E}"/>
    <cellStyle name="Total 2 2 3 3 5 2 6" xfId="46317" xr:uid="{0EB52486-50B7-48CD-9DBC-E478F9C85C74}"/>
    <cellStyle name="Total 2 2 3 3 5 3" xfId="10640" xr:uid="{87604740-1B0D-4409-AC78-BDCFA72505FE}"/>
    <cellStyle name="Total 2 2 3 3 5 4" xfId="18505" xr:uid="{778EC362-C7A2-4E3A-93FE-BFF52A09CC4F}"/>
    <cellStyle name="Total 2 2 3 3 5 5" xfId="26509" xr:uid="{F21013F7-D734-4924-A9FE-8AEC718CB0A7}"/>
    <cellStyle name="Total 2 2 3 3 5 6" xfId="34335" xr:uid="{5B70CE9D-D60D-4D55-86D6-FEC977BE60D2}"/>
    <cellStyle name="Total 2 2 3 3 5 7" xfId="42296" xr:uid="{2422202A-1404-4E81-92B0-A267F056E6AD}"/>
    <cellStyle name="Total 2 2 3 3 6" xfId="2743" xr:uid="{02F13DC1-2535-45CD-A89A-E3C3BEA5F86B}"/>
    <cellStyle name="Total 2 2 3 3 6 2" xfId="6793" xr:uid="{7C5B4BA3-FCCE-4D86-9FB0-291B9E22F8F2}"/>
    <cellStyle name="Total 2 2 3 3 6 2 2" xfId="15008" xr:uid="{79722C4D-8F1E-4F73-B5E0-3033556D02EC}"/>
    <cellStyle name="Total 2 2 3 3 6 2 3" xfId="22872" xr:uid="{DAB84E93-21DB-4AB3-B85C-E22DE19054B4}"/>
    <cellStyle name="Total 2 2 3 3 6 2 4" xfId="30852" xr:uid="{190439CD-0CF5-4706-9323-E6B2898F5F6A}"/>
    <cellStyle name="Total 2 2 3 3 6 2 5" xfId="38679" xr:uid="{C167086B-FA06-459D-972B-22ED9CBC8536}"/>
    <cellStyle name="Total 2 2 3 3 6 2 6" xfId="46632" xr:uid="{F3DAC9E4-6AEF-478A-A63D-A6F4ECD4CD84}"/>
    <cellStyle name="Total 2 2 3 3 6 3" xfId="10969" xr:uid="{089DB77F-6092-49BB-BA5D-F2B064EF7944}"/>
    <cellStyle name="Total 2 2 3 3 6 4" xfId="18834" xr:uid="{32BD270C-D4ED-416D-AC16-B9C6B42A426F}"/>
    <cellStyle name="Total 2 2 3 3 6 5" xfId="26837" xr:uid="{119F64FA-3057-4F3D-8F54-E7AF2EF14D54}"/>
    <cellStyle name="Total 2 2 3 3 6 6" xfId="34664" xr:uid="{0D1270F1-9465-47BD-A448-6448D06FEBCF}"/>
    <cellStyle name="Total 2 2 3 3 6 7" xfId="42625" xr:uid="{A15D52C9-E902-4BE9-B606-AD972039618B}"/>
    <cellStyle name="Total 2 2 3 3 7" xfId="3056" xr:uid="{D8018847-5C69-4FDF-A774-589C58D9DE1E}"/>
    <cellStyle name="Total 2 2 3 3 7 2" xfId="7097" xr:uid="{208B999E-0CB2-4300-BCA9-B4CD9C0FAC6A}"/>
    <cellStyle name="Total 2 2 3 3 7 2 2" xfId="15312" xr:uid="{128B0732-4185-4D03-A1CE-325FD3BCA83F}"/>
    <cellStyle name="Total 2 2 3 3 7 2 3" xfId="23176" xr:uid="{E17039A2-C23B-4CB4-8CF1-8C9F0AD9F067}"/>
    <cellStyle name="Total 2 2 3 3 7 2 4" xfId="31156" xr:uid="{30319229-B5A0-4701-9619-04D351D33B91}"/>
    <cellStyle name="Total 2 2 3 3 7 2 5" xfId="38983" xr:uid="{A333076C-DAE6-448A-8983-BDDF950C4AD3}"/>
    <cellStyle name="Total 2 2 3 3 7 2 6" xfId="46936" xr:uid="{1D2DA30D-E852-4084-8982-4B5A85422226}"/>
    <cellStyle name="Total 2 2 3 3 7 3" xfId="11281" xr:uid="{3D117EE3-C452-409D-BF06-A1A7B50683EC}"/>
    <cellStyle name="Total 2 2 3 3 7 4" xfId="19147" xr:uid="{7ED742F5-9C76-4BC3-893A-C6027103600D}"/>
    <cellStyle name="Total 2 2 3 3 7 5" xfId="27147" xr:uid="{2EDED168-1D55-4BDA-8F60-D684DAEA8A7A}"/>
    <cellStyle name="Total 2 2 3 3 7 6" xfId="34977" xr:uid="{C51F64DB-7490-4FEE-BEAD-8CC15A869B9F}"/>
    <cellStyle name="Total 2 2 3 3 7 7" xfId="42938" xr:uid="{1E9FB7E8-DA6C-42BB-A3D9-38A64053A6F6}"/>
    <cellStyle name="Total 2 2 3 3 8" xfId="3376" xr:uid="{74ECAC3B-0FD9-47A1-9404-FE49F9FABB03}"/>
    <cellStyle name="Total 2 2 3 3 8 2" xfId="7404" xr:uid="{B4E5E191-A74E-4C63-AE2B-02ABDAAE4A49}"/>
    <cellStyle name="Total 2 2 3 3 8 2 2" xfId="15619" xr:uid="{3F5BCBD8-38AB-4217-9860-AD9929157970}"/>
    <cellStyle name="Total 2 2 3 3 8 2 3" xfId="23483" xr:uid="{68558DD4-CAC3-4B68-80FA-54E238465C33}"/>
    <cellStyle name="Total 2 2 3 3 8 2 4" xfId="31463" xr:uid="{F78CBF6E-DAC2-46D6-91CE-0483E91A8A00}"/>
    <cellStyle name="Total 2 2 3 3 8 2 5" xfId="39290" xr:uid="{A1F75A38-AB86-4B92-848F-0CAE8BA12E48}"/>
    <cellStyle name="Total 2 2 3 3 8 2 6" xfId="47243" xr:uid="{3F0ABEF4-1E85-440B-8465-26FBC320DE9E}"/>
    <cellStyle name="Total 2 2 3 3 8 3" xfId="11600" xr:uid="{08F9949D-D92A-4830-9E47-E6375809A001}"/>
    <cellStyle name="Total 2 2 3 3 8 4" xfId="19467" xr:uid="{142BA0C7-43D7-42D2-A3C7-EAA786934ABE}"/>
    <cellStyle name="Total 2 2 3 3 8 5" xfId="27467" xr:uid="{F4CDBBD0-D696-4567-A834-F3DFA75477A5}"/>
    <cellStyle name="Total 2 2 3 3 8 6" xfId="35297" xr:uid="{391DD0AC-EC0C-494D-989E-745594AE0B0D}"/>
    <cellStyle name="Total 2 2 3 3 8 7" xfId="43258" xr:uid="{6B89505E-AF42-4FE1-B669-EB78DAB0FD3C}"/>
    <cellStyle name="Total 2 2 3 3 9" xfId="3670" xr:uid="{72738419-0857-4E34-80D1-DD08ECCC6A2E}"/>
    <cellStyle name="Total 2 2 3 3 9 2" xfId="7698" xr:uid="{77349AA4-21AF-4484-BC95-B2A0BA87A5C4}"/>
    <cellStyle name="Total 2 2 3 3 9 2 2" xfId="15913" xr:uid="{27D2E8C4-1F1E-48CE-A9C5-C51C33C07023}"/>
    <cellStyle name="Total 2 2 3 3 9 2 3" xfId="23777" xr:uid="{4C2543C8-C21E-4463-B8AF-E9E25677D4DC}"/>
    <cellStyle name="Total 2 2 3 3 9 2 4" xfId="31757" xr:uid="{07C8D7B3-1F81-4B46-9353-C3536B188BD6}"/>
    <cellStyle name="Total 2 2 3 3 9 2 5" xfId="39584" xr:uid="{D6A56048-A4F2-43EF-B096-1DEC3EF1BCAF}"/>
    <cellStyle name="Total 2 2 3 3 9 2 6" xfId="47537" xr:uid="{E2FAE8BF-8460-41B1-8E8F-8F42C16D5570}"/>
    <cellStyle name="Total 2 2 3 3 9 3" xfId="11894" xr:uid="{FC070A49-9813-422C-B749-8EF295CF15B2}"/>
    <cellStyle name="Total 2 2 3 3 9 4" xfId="19761" xr:uid="{66D1B1DD-610F-47A3-ABAE-9F88F50929BB}"/>
    <cellStyle name="Total 2 2 3 3 9 5" xfId="27761" xr:uid="{3A9690CE-6CFD-41B0-854F-CC3B64842625}"/>
    <cellStyle name="Total 2 2 3 3 9 6" xfId="35591" xr:uid="{3806AE76-BF81-4699-948F-DF9878636BDA}"/>
    <cellStyle name="Total 2 2 3 3 9 7" xfId="43552" xr:uid="{75F96EE0-256D-4E30-B679-B8FB6C11C0E5}"/>
    <cellStyle name="Total 2 2 3 4" xfId="1031" xr:uid="{7CDE995C-8133-42F9-BF54-92847BBACD37}"/>
    <cellStyle name="Total 2 2 3 4 10" xfId="4009" xr:uid="{36892B78-E5EF-4F9B-9CB1-F8A3DBBBD103}"/>
    <cellStyle name="Total 2 2 3 4 10 2" xfId="8024" xr:uid="{CD35FED3-349D-42F3-A354-E89DFA444872}"/>
    <cellStyle name="Total 2 2 3 4 10 2 2" xfId="16239" xr:uid="{D4F9E416-58B7-4B5B-9317-02969855E203}"/>
    <cellStyle name="Total 2 2 3 4 10 2 3" xfId="24103" xr:uid="{04C51939-76B7-4A13-B079-FBA1A73785F3}"/>
    <cellStyle name="Total 2 2 3 4 10 2 4" xfId="32083" xr:uid="{1BE71957-90E1-4B32-8358-CD558187878C}"/>
    <cellStyle name="Total 2 2 3 4 10 2 5" xfId="39910" xr:uid="{276BD71F-DCD1-425B-85BF-811AE0A8B896}"/>
    <cellStyle name="Total 2 2 3 4 10 2 6" xfId="47863" xr:uid="{A85CF3A9-52E3-41AB-A69A-5FED900F58C3}"/>
    <cellStyle name="Total 2 2 3 4 10 3" xfId="12231" xr:uid="{997011CD-E431-43DB-A4FC-6B3CC23F5B05}"/>
    <cellStyle name="Total 2 2 3 4 10 4" xfId="20100" xr:uid="{B25E9A2E-150C-4EB6-A6EB-19705FBC2C04}"/>
    <cellStyle name="Total 2 2 3 4 10 5" xfId="28096" xr:uid="{93C58CEB-0FD4-409A-B26C-5EE9370FFC96}"/>
    <cellStyle name="Total 2 2 3 4 10 6" xfId="35930" xr:uid="{DBDD817D-EFD9-43A1-8B80-CF31A5BAD492}"/>
    <cellStyle name="Total 2 2 3 4 10 7" xfId="43891" xr:uid="{60197857-6A04-4410-AF1B-DCB638837323}"/>
    <cellStyle name="Total 2 2 3 4 11" xfId="4304" xr:uid="{4E438560-0EE7-406A-86EC-4308EFDB9C4D}"/>
    <cellStyle name="Total 2 2 3 4 11 2" xfId="8310" xr:uid="{FAD16291-D75F-4BFB-8D8C-D40EF0F4228F}"/>
    <cellStyle name="Total 2 2 3 4 11 2 2" xfId="16525" xr:uid="{BF7B446E-9A97-47FA-A489-4996797DC474}"/>
    <cellStyle name="Total 2 2 3 4 11 2 3" xfId="24389" xr:uid="{4F6A6367-3333-4401-B3FE-6D64630D0135}"/>
    <cellStyle name="Total 2 2 3 4 11 2 4" xfId="32369" xr:uid="{D520F3BC-242F-44B2-9ADE-89FE43FF3539}"/>
    <cellStyle name="Total 2 2 3 4 11 2 5" xfId="40196" xr:uid="{05E35644-12F0-41C8-949C-4BCFE88A08D1}"/>
    <cellStyle name="Total 2 2 3 4 11 2 6" xfId="48149" xr:uid="{11C27B5B-6456-46F7-BAC1-7847B2F38941}"/>
    <cellStyle name="Total 2 2 3 4 11 3" xfId="12526" xr:uid="{697B0E02-D321-4ED8-9E0D-654F236424BB}"/>
    <cellStyle name="Total 2 2 3 4 11 4" xfId="20395" xr:uid="{66E3213D-24D8-430A-801E-35AF6147B082}"/>
    <cellStyle name="Total 2 2 3 4 11 5" xfId="28390" xr:uid="{C8F786A5-0EBF-4417-AA07-D5E4B8481370}"/>
    <cellStyle name="Total 2 2 3 4 11 6" xfId="36225" xr:uid="{56BA46B3-1B47-4A44-B54B-7C98B2438E7E}"/>
    <cellStyle name="Total 2 2 3 4 11 7" xfId="44186" xr:uid="{752CA3D0-5E17-4AEA-9F32-45A9C82B08B9}"/>
    <cellStyle name="Total 2 2 3 4 12" xfId="4595" xr:uid="{5C0BDD3A-4B19-4619-9211-2E8AF684E7D8}"/>
    <cellStyle name="Total 2 2 3 4 12 2" xfId="8589" xr:uid="{8FCF9836-472D-42C9-B80A-34587E7DBB8D}"/>
    <cellStyle name="Total 2 2 3 4 12 2 2" xfId="16804" xr:uid="{E6923FFF-EA02-4112-9873-99B181867D8D}"/>
    <cellStyle name="Total 2 2 3 4 12 2 3" xfId="24668" xr:uid="{20603DFD-D20B-4C58-AF51-97CAEF1302A2}"/>
    <cellStyle name="Total 2 2 3 4 12 2 4" xfId="32648" xr:uid="{816ABCFD-C99F-4B8C-B6D2-0C42F28F035B}"/>
    <cellStyle name="Total 2 2 3 4 12 2 5" xfId="40475" xr:uid="{AB304453-3446-4100-BE56-DD61BEF1318F}"/>
    <cellStyle name="Total 2 2 3 4 12 2 6" xfId="48428" xr:uid="{069D6219-F8DD-45B9-9435-17749F53BD8A}"/>
    <cellStyle name="Total 2 2 3 4 12 3" xfId="12816" xr:uid="{F44922B3-6E26-4280-B27F-7D03BCAC37C5}"/>
    <cellStyle name="Total 2 2 3 4 12 4" xfId="20686" xr:uid="{6AB2A082-0D18-4AF6-B04C-061CFF382A06}"/>
    <cellStyle name="Total 2 2 3 4 12 5" xfId="28679" xr:uid="{D4F02125-A389-435A-8A4A-267218D16485}"/>
    <cellStyle name="Total 2 2 3 4 12 6" xfId="36516" xr:uid="{C34B7D39-4A84-4955-8CCF-7410D661D044}"/>
    <cellStyle name="Total 2 2 3 4 12 7" xfId="44477" xr:uid="{CB04E98C-CA77-4DED-924E-A0F1105F9160}"/>
    <cellStyle name="Total 2 2 3 4 13" xfId="5166" xr:uid="{EC03DB67-BD1A-4A4F-B7ED-99D6263DDF6B}"/>
    <cellStyle name="Total 2 2 3 4 13 2" xfId="13381" xr:uid="{87736C6C-11B1-4C12-A0FF-D3CFC94F4C9E}"/>
    <cellStyle name="Total 2 2 3 4 13 3" xfId="21245" xr:uid="{1D1067C6-01EF-4535-A433-51EF403DCBF2}"/>
    <cellStyle name="Total 2 2 3 4 13 4" xfId="29225" xr:uid="{F7765BF7-CEAA-4BE3-8397-37F123205AB5}"/>
    <cellStyle name="Total 2 2 3 4 13 5" xfId="37052" xr:uid="{9E0B8A14-69AB-4000-ABB3-963169EDD776}"/>
    <cellStyle name="Total 2 2 3 4 13 6" xfId="45005" xr:uid="{53C35462-F7B2-4C4E-8CC1-2CE0BE609A2A}"/>
    <cellStyle name="Total 2 2 3 4 14" xfId="9260" xr:uid="{756497CE-7FD3-4B7A-A83C-4A1F30E6B871}"/>
    <cellStyle name="Total 2 2 3 4 15" xfId="17122" xr:uid="{33BFBBA4-5B2E-499E-8D93-5E0CDBD360E3}"/>
    <cellStyle name="Total 2 2 3 4 16" xfId="25139" xr:uid="{03B319D6-A767-4996-B503-81A485C065F8}"/>
    <cellStyle name="Total 2 2 3 4 17" xfId="32952" xr:uid="{920383A8-2476-47CD-BE8C-597D79C502DF}"/>
    <cellStyle name="Total 2 2 3 4 18" xfId="40913" xr:uid="{4A4EDF43-E330-47C3-AB82-40C279B1222E}"/>
    <cellStyle name="Total 2 2 3 4 2" xfId="1461" xr:uid="{E32906FA-8D92-49E4-9824-FBFC502AA525}"/>
    <cellStyle name="Total 2 2 3 4 2 2" xfId="5568" xr:uid="{E0D316BD-7F3B-45BF-A3B4-478C40485021}"/>
    <cellStyle name="Total 2 2 3 4 2 2 2" xfId="13783" xr:uid="{16836C01-C9B3-479D-A2EC-F57194697775}"/>
    <cellStyle name="Total 2 2 3 4 2 2 3" xfId="21647" xr:uid="{9F93F3CD-4CC1-42A2-B4DF-EB607C996381}"/>
    <cellStyle name="Total 2 2 3 4 2 2 4" xfId="29627" xr:uid="{DB5AE483-1CC8-419B-8EB4-458575EB9124}"/>
    <cellStyle name="Total 2 2 3 4 2 2 5" xfId="37454" xr:uid="{2ACDFDE0-40F7-4ED9-B602-B99799591009}"/>
    <cellStyle name="Total 2 2 3 4 2 2 6" xfId="45407" xr:uid="{460CC17C-60ED-44CC-98F5-142D12B25AB1}"/>
    <cellStyle name="Total 2 2 3 4 2 3" xfId="9690" xr:uid="{DA0DDEBF-5A4C-417C-8CB7-82752A511CC8}"/>
    <cellStyle name="Total 2 2 3 4 2 4" xfId="17552" xr:uid="{D2F9C715-C8CA-46BB-99B0-69F838D6A0BE}"/>
    <cellStyle name="Total 2 2 3 4 2 5" xfId="25563" xr:uid="{C5D62928-10EA-4DB5-A06A-4FFF22962645}"/>
    <cellStyle name="Total 2 2 3 4 2 6" xfId="33382" xr:uid="{CBBF479B-BC94-44A6-94F2-97FADFF878A7}"/>
    <cellStyle name="Total 2 2 3 4 2 7" xfId="41343" xr:uid="{9CB7EFE2-65BB-4026-A197-BFD956B5BE50}"/>
    <cellStyle name="Total 2 2 3 4 3" xfId="1804" xr:uid="{10A0A74C-4229-4FCA-B93A-08EEC7AEF99D}"/>
    <cellStyle name="Total 2 2 3 4 3 2" xfId="5887" xr:uid="{BE1C4EA0-AAC1-4F92-A119-4ABF24946B2F}"/>
    <cellStyle name="Total 2 2 3 4 3 2 2" xfId="14102" xr:uid="{54C59CDC-ACAF-43D4-A6B7-3B0E3BC3062E}"/>
    <cellStyle name="Total 2 2 3 4 3 2 3" xfId="21966" xr:uid="{4E6588F1-7057-4C95-B81F-8296DDC56D47}"/>
    <cellStyle name="Total 2 2 3 4 3 2 4" xfId="29946" xr:uid="{71490974-40C5-4A1E-BC56-60F6A61C841B}"/>
    <cellStyle name="Total 2 2 3 4 3 2 5" xfId="37773" xr:uid="{F3B7D344-D199-4B7D-B1C1-24CFF14CB136}"/>
    <cellStyle name="Total 2 2 3 4 3 2 6" xfId="45726" xr:uid="{87727741-997D-452F-B3D7-65EAAF18DFAF}"/>
    <cellStyle name="Total 2 2 3 4 3 3" xfId="10030" xr:uid="{3B4A7F16-0B45-4B5F-986D-3780B3C6A049}"/>
    <cellStyle name="Total 2 2 3 4 3 4" xfId="17895" xr:uid="{23AE69D1-9FBC-47F8-9827-2B9891909C6D}"/>
    <cellStyle name="Total 2 2 3 4 3 5" xfId="25902" xr:uid="{C512AE1B-9136-40D3-8BDA-5D136AEFC079}"/>
    <cellStyle name="Total 2 2 3 4 3 6" xfId="33725" xr:uid="{738EFF27-BE0C-4E82-82F7-650AD51CC70F}"/>
    <cellStyle name="Total 2 2 3 4 3 7" xfId="41686" xr:uid="{4B6D904C-73E9-4037-A6F7-A94E07283599}"/>
    <cellStyle name="Total 2 2 3 4 4" xfId="2138" xr:uid="{80449528-FAC3-4688-AD53-1F39862398B9}"/>
    <cellStyle name="Total 2 2 3 4 4 2" xfId="6212" xr:uid="{ADC735CF-B5FB-4052-BD93-7C1DA1A1FD57}"/>
    <cellStyle name="Total 2 2 3 4 4 2 2" xfId="14427" xr:uid="{37AF94F4-67CF-4AF9-A085-71CA362F452F}"/>
    <cellStyle name="Total 2 2 3 4 4 2 3" xfId="22291" xr:uid="{22CBB318-6801-4B5C-8D25-E24014F286BD}"/>
    <cellStyle name="Total 2 2 3 4 4 2 4" xfId="30271" xr:uid="{6B7CF5E4-AF2F-408A-84F4-05185BF9F1CE}"/>
    <cellStyle name="Total 2 2 3 4 4 2 5" xfId="38098" xr:uid="{B7BB0E86-27E5-4E28-AFFB-92B4297839D3}"/>
    <cellStyle name="Total 2 2 3 4 4 2 6" xfId="46051" xr:uid="{38DF4F32-D86F-4D5D-953D-0F64BE5F157B}"/>
    <cellStyle name="Total 2 2 3 4 4 3" xfId="10364" xr:uid="{A20A4D6B-B18D-44FC-B682-3C8E8A0BFBD5}"/>
    <cellStyle name="Total 2 2 3 4 4 4" xfId="18229" xr:uid="{C2AA3848-E602-4D33-A22D-46A270F47668}"/>
    <cellStyle name="Total 2 2 3 4 4 5" xfId="26236" xr:uid="{170AABC8-FF0A-4D74-BAD2-BDBE00DD5A62}"/>
    <cellStyle name="Total 2 2 3 4 4 6" xfId="34059" xr:uid="{352A9BF2-9A96-453E-97B3-535E026D5AEE}"/>
    <cellStyle name="Total 2 2 3 4 4 7" xfId="42020" xr:uid="{05F80930-9DE6-4939-B4F2-4D26D022695D}"/>
    <cellStyle name="Total 2 2 3 4 5" xfId="2458" xr:uid="{99BB4252-67E7-4E22-9021-5620C1491221}"/>
    <cellStyle name="Total 2 2 3 4 5 2" xfId="6518" xr:uid="{CC320698-B735-40E9-92BE-2C72A92F349E}"/>
    <cellStyle name="Total 2 2 3 4 5 2 2" xfId="14733" xr:uid="{0CB54726-3A4F-44AC-9670-F296E1F3E208}"/>
    <cellStyle name="Total 2 2 3 4 5 2 3" xfId="22597" xr:uid="{CA3F52B5-4426-436F-82FB-79C9F04E4551}"/>
    <cellStyle name="Total 2 2 3 4 5 2 4" xfId="30577" xr:uid="{EFD93F33-5CF1-4923-ABC5-040C81164D15}"/>
    <cellStyle name="Total 2 2 3 4 5 2 5" xfId="38404" xr:uid="{76C26B11-4E55-4676-B7A4-17F2DCDF0DD3}"/>
    <cellStyle name="Total 2 2 3 4 5 2 6" xfId="46357" xr:uid="{A157726C-1052-4BBA-BD2C-2BA49DDAEBA4}"/>
    <cellStyle name="Total 2 2 3 4 5 3" xfId="10684" xr:uid="{2AE509B6-75A3-4E86-BC87-25F0F974EC2E}"/>
    <cellStyle name="Total 2 2 3 4 5 4" xfId="18549" xr:uid="{C84BE88F-763C-4222-9872-E1F228CDD741}"/>
    <cellStyle name="Total 2 2 3 4 5 5" xfId="26552" xr:uid="{89987385-831C-4D96-B6BE-B6C52376B067}"/>
    <cellStyle name="Total 2 2 3 4 5 6" xfId="34379" xr:uid="{4E542E29-3EFB-4A26-BC6B-C5FBE02A7927}"/>
    <cellStyle name="Total 2 2 3 4 5 7" xfId="42340" xr:uid="{38541569-9849-42BA-8908-EFDD621C867B}"/>
    <cellStyle name="Total 2 2 3 4 6" xfId="2786" xr:uid="{0E35DFAA-997A-4526-8A20-78A7DEC47D7B}"/>
    <cellStyle name="Total 2 2 3 4 6 2" xfId="6836" xr:uid="{8EE02900-7AF7-4945-91D8-DAE1173DFA19}"/>
    <cellStyle name="Total 2 2 3 4 6 2 2" xfId="15051" xr:uid="{29FEF876-F05B-4849-B199-582FFA5D4034}"/>
    <cellStyle name="Total 2 2 3 4 6 2 3" xfId="22915" xr:uid="{8ED79F92-6E69-4458-BD7A-5437A7E79CB9}"/>
    <cellStyle name="Total 2 2 3 4 6 2 4" xfId="30895" xr:uid="{DFD3F565-F3A5-42B1-8ECD-39ED89B666D8}"/>
    <cellStyle name="Total 2 2 3 4 6 2 5" xfId="38722" xr:uid="{CD204538-9A1A-4658-B2B0-017683E3E566}"/>
    <cellStyle name="Total 2 2 3 4 6 2 6" xfId="46675" xr:uid="{6ABC4CF8-1D81-47C3-9302-E6B1B431B27D}"/>
    <cellStyle name="Total 2 2 3 4 6 3" xfId="11012" xr:uid="{F779B78F-8CAA-4A04-BE2F-98EBDDD3D84D}"/>
    <cellStyle name="Total 2 2 3 4 6 4" xfId="18877" xr:uid="{FAD4B325-EF71-4274-B527-028BFAD71BE1}"/>
    <cellStyle name="Total 2 2 3 4 6 5" xfId="26880" xr:uid="{0B5F2F56-A43A-404B-8080-50434DBE01C3}"/>
    <cellStyle name="Total 2 2 3 4 6 6" xfId="34707" xr:uid="{74B1E2C7-5311-4C3B-812E-702765836FF1}"/>
    <cellStyle name="Total 2 2 3 4 6 7" xfId="42668" xr:uid="{D3722CFC-4750-4DF8-BD93-D25C2F6C07AF}"/>
    <cellStyle name="Total 2 2 3 4 7" xfId="3100" xr:uid="{9C78AAAF-D310-4010-82D5-592E4E0D7357}"/>
    <cellStyle name="Total 2 2 3 4 7 2" xfId="7137" xr:uid="{13444EE4-89F1-403F-A8CD-DF96F9533CC5}"/>
    <cellStyle name="Total 2 2 3 4 7 2 2" xfId="15352" xr:uid="{254005D5-1D52-4099-8873-7078ED9D460E}"/>
    <cellStyle name="Total 2 2 3 4 7 2 3" xfId="23216" xr:uid="{BEB8980C-0934-4B3A-B205-AA6F4F9B30A7}"/>
    <cellStyle name="Total 2 2 3 4 7 2 4" xfId="31196" xr:uid="{E2A193A0-B596-4FFD-A400-9B41934AE075}"/>
    <cellStyle name="Total 2 2 3 4 7 2 5" xfId="39023" xr:uid="{472C3B14-374F-4767-BC87-8B8E98E61E00}"/>
    <cellStyle name="Total 2 2 3 4 7 2 6" xfId="46976" xr:uid="{69EA6995-B0BB-487F-AB81-D3B232B9E5B8}"/>
    <cellStyle name="Total 2 2 3 4 7 3" xfId="11324" xr:uid="{6D283126-2BED-4B56-B285-677A01555C21}"/>
    <cellStyle name="Total 2 2 3 4 7 4" xfId="19191" xr:uid="{94156660-CF5A-4CF2-8AD3-86C14B5FBA2C}"/>
    <cellStyle name="Total 2 2 3 4 7 5" xfId="27191" xr:uid="{FDCA6817-66E9-48D2-B54A-90F792365B61}"/>
    <cellStyle name="Total 2 2 3 4 7 6" xfId="35021" xr:uid="{E4E62A5F-143D-4BAA-9A71-61909ECAE17A}"/>
    <cellStyle name="Total 2 2 3 4 7 7" xfId="42982" xr:uid="{292AD805-53C5-4E13-97FC-910504D2CD0D}"/>
    <cellStyle name="Total 2 2 3 4 8" xfId="3416" xr:uid="{F64EB81B-70D4-484B-95FE-460729AB8206}"/>
    <cellStyle name="Total 2 2 3 4 8 2" xfId="7444" xr:uid="{8DBC43A2-4C91-4605-9B3C-3AA8FAEE1E0E}"/>
    <cellStyle name="Total 2 2 3 4 8 2 2" xfId="15659" xr:uid="{06D11D5A-5031-44EF-80DB-9B46196A911F}"/>
    <cellStyle name="Total 2 2 3 4 8 2 3" xfId="23523" xr:uid="{F5057C50-49F5-49E6-B66A-4557CD158E4E}"/>
    <cellStyle name="Total 2 2 3 4 8 2 4" xfId="31503" xr:uid="{6C8F87B4-1F53-4237-BF75-6B9DB9649989}"/>
    <cellStyle name="Total 2 2 3 4 8 2 5" xfId="39330" xr:uid="{D2FD1BA2-CF1D-4485-AFE4-41883167C64E}"/>
    <cellStyle name="Total 2 2 3 4 8 2 6" xfId="47283" xr:uid="{64EBCFF7-9CCC-4714-9B9D-17C528659284}"/>
    <cellStyle name="Total 2 2 3 4 8 3" xfId="11640" xr:uid="{D7E4B3F7-71B6-4960-A6BB-0663F7D21B8B}"/>
    <cellStyle name="Total 2 2 3 4 8 4" xfId="19507" xr:uid="{4E6A3B89-094D-43CB-B108-39C36F4EB398}"/>
    <cellStyle name="Total 2 2 3 4 8 5" xfId="27507" xr:uid="{01F2F407-9F7E-4DE5-948C-F507AD637223}"/>
    <cellStyle name="Total 2 2 3 4 8 6" xfId="35337" xr:uid="{27FA8B64-6E56-4577-8C04-B47CAE567CA0}"/>
    <cellStyle name="Total 2 2 3 4 8 7" xfId="43298" xr:uid="{4C3BFC6E-F1E1-4177-841E-EBB58CF60BC3}"/>
    <cellStyle name="Total 2 2 3 4 9" xfId="3711" xr:uid="{C8509F7C-E318-4F95-9BCF-B9722063BAC8}"/>
    <cellStyle name="Total 2 2 3 4 9 2" xfId="7739" xr:uid="{D25ABDBD-626D-4263-9289-AF6EA5D05FFC}"/>
    <cellStyle name="Total 2 2 3 4 9 2 2" xfId="15954" xr:uid="{41439DBD-B571-4FE4-8B78-D4DFFE7D56FA}"/>
    <cellStyle name="Total 2 2 3 4 9 2 3" xfId="23818" xr:uid="{9C1E5C45-A550-4977-A962-F33DB2F89A98}"/>
    <cellStyle name="Total 2 2 3 4 9 2 4" xfId="31798" xr:uid="{27E42530-850C-4407-9FB6-252F5467A6E5}"/>
    <cellStyle name="Total 2 2 3 4 9 2 5" xfId="39625" xr:uid="{83FE688E-4D94-426C-80A5-52D686FDFDD6}"/>
    <cellStyle name="Total 2 2 3 4 9 2 6" xfId="47578" xr:uid="{1722B0C6-0B50-4613-A9C1-4CE65AC10D71}"/>
    <cellStyle name="Total 2 2 3 4 9 3" xfId="11935" xr:uid="{9429F3C1-C7DB-40A4-8058-DC70C08AA958}"/>
    <cellStyle name="Total 2 2 3 4 9 4" xfId="19802" xr:uid="{F5D28845-1AC7-460C-9BE0-B548D87404C9}"/>
    <cellStyle name="Total 2 2 3 4 9 5" xfId="27802" xr:uid="{6A81EC7C-B80C-4797-9B7B-571F5DC554FC}"/>
    <cellStyle name="Total 2 2 3 4 9 6" xfId="35632" xr:uid="{EEE22262-12FF-41AF-9CEF-8177950F538D}"/>
    <cellStyle name="Total 2 2 3 4 9 7" xfId="43593" xr:uid="{B9F606D7-40AE-462B-9D53-1BAE3EC0211E}"/>
    <cellStyle name="Total 2 2 3 5" xfId="1070" xr:uid="{7D9C8326-5906-4503-852A-2989BB11EA73}"/>
    <cellStyle name="Total 2 2 3 5 10" xfId="4048" xr:uid="{FFAD8449-143B-4919-8BF7-306A8CC538E4}"/>
    <cellStyle name="Total 2 2 3 5 10 2" xfId="8063" xr:uid="{5A882DF1-EF75-46FC-8EF5-091E40B2A4A7}"/>
    <cellStyle name="Total 2 2 3 5 10 2 2" xfId="16278" xr:uid="{63B38FF2-12CE-4A94-AD91-5C973A17380D}"/>
    <cellStyle name="Total 2 2 3 5 10 2 3" xfId="24142" xr:uid="{FFF32C14-172E-4CC3-95D2-C6C6A72924D3}"/>
    <cellStyle name="Total 2 2 3 5 10 2 4" xfId="32122" xr:uid="{0A95F101-5B03-42F2-B4DD-3A013B4F94BC}"/>
    <cellStyle name="Total 2 2 3 5 10 2 5" xfId="39949" xr:uid="{75BC1D38-C886-424D-BB6E-BBEDDDA3BB25}"/>
    <cellStyle name="Total 2 2 3 5 10 2 6" xfId="47902" xr:uid="{BEB7B82B-55A6-4FAD-8836-7F7D99676315}"/>
    <cellStyle name="Total 2 2 3 5 10 3" xfId="12270" xr:uid="{1FF58F2A-F001-4F42-913F-6F58B74EC5DE}"/>
    <cellStyle name="Total 2 2 3 5 10 4" xfId="20139" xr:uid="{4FE88822-CFAB-43DE-8263-129D5AC5C517}"/>
    <cellStyle name="Total 2 2 3 5 10 5" xfId="28135" xr:uid="{2DAF7FBA-56E7-497E-910F-F82E062C6C46}"/>
    <cellStyle name="Total 2 2 3 5 10 6" xfId="35969" xr:uid="{0EDBF2AF-5664-43DD-BDD3-EB451F688C7F}"/>
    <cellStyle name="Total 2 2 3 5 10 7" xfId="43930" xr:uid="{F3E83A0D-10D1-4626-90AF-529CB2964839}"/>
    <cellStyle name="Total 2 2 3 5 11" xfId="4343" xr:uid="{7E029D95-352F-4C34-B25D-5C0FEA86985F}"/>
    <cellStyle name="Total 2 2 3 5 11 2" xfId="8349" xr:uid="{72C81E34-3E4F-4F9E-9D5C-F780A6E2EF3E}"/>
    <cellStyle name="Total 2 2 3 5 11 2 2" xfId="16564" xr:uid="{A11B6961-EAF4-4161-B19B-03071AC083AF}"/>
    <cellStyle name="Total 2 2 3 5 11 2 3" xfId="24428" xr:uid="{169F06CB-7416-41E2-B554-DB4321D3F55A}"/>
    <cellStyle name="Total 2 2 3 5 11 2 4" xfId="32408" xr:uid="{A9DF7539-8B68-44DD-807E-01B3599815A5}"/>
    <cellStyle name="Total 2 2 3 5 11 2 5" xfId="40235" xr:uid="{DF65BD0B-D297-4AC1-A9B7-293251C41636}"/>
    <cellStyle name="Total 2 2 3 5 11 2 6" xfId="48188" xr:uid="{D17891EC-272E-4670-B07F-26B5B1F12CF9}"/>
    <cellStyle name="Total 2 2 3 5 11 3" xfId="12565" xr:uid="{DD95E02F-24A3-483D-88B8-B4B4313D132A}"/>
    <cellStyle name="Total 2 2 3 5 11 4" xfId="20434" xr:uid="{F1532175-76B3-4675-8A6C-DE542C12C485}"/>
    <cellStyle name="Total 2 2 3 5 11 5" xfId="28429" xr:uid="{CB4E4227-0233-4D7A-9B02-E43959100A1D}"/>
    <cellStyle name="Total 2 2 3 5 11 6" xfId="36264" xr:uid="{77094218-8E40-49B0-B2EC-C4322B90B9E6}"/>
    <cellStyle name="Total 2 2 3 5 11 7" xfId="44225" xr:uid="{CB080027-7C86-4E9C-A84E-6645265ACE13}"/>
    <cellStyle name="Total 2 2 3 5 12" xfId="4634" xr:uid="{2D9953B2-3CC4-4650-9A03-5250B4BB3EEB}"/>
    <cellStyle name="Total 2 2 3 5 12 2" xfId="8628" xr:uid="{095E7E9A-1146-4BE8-8F05-0EB18B6D5591}"/>
    <cellStyle name="Total 2 2 3 5 12 2 2" xfId="16843" xr:uid="{C6F622A2-31A9-4B3F-AF20-6DA602F3A3CC}"/>
    <cellStyle name="Total 2 2 3 5 12 2 3" xfId="24707" xr:uid="{01719802-8F7F-4925-87DE-5C35A0FD398E}"/>
    <cellStyle name="Total 2 2 3 5 12 2 4" xfId="32687" xr:uid="{4D2C84B2-B522-4C5E-9C2B-ACF63861BF7E}"/>
    <cellStyle name="Total 2 2 3 5 12 2 5" xfId="40514" xr:uid="{7635AD56-A332-4711-B57E-3134DDEE3FBC}"/>
    <cellStyle name="Total 2 2 3 5 12 2 6" xfId="48467" xr:uid="{042D48E1-E89A-4505-87D2-4148E4878AD4}"/>
    <cellStyle name="Total 2 2 3 5 12 3" xfId="12855" xr:uid="{C6E005F8-44E6-4F5F-817F-4C7EC13C7584}"/>
    <cellStyle name="Total 2 2 3 5 12 4" xfId="20725" xr:uid="{1BA0E944-5B88-4AE5-B987-08BE7648370E}"/>
    <cellStyle name="Total 2 2 3 5 12 5" xfId="28718" xr:uid="{562D76D9-AC84-4AA1-AA53-14F21B631D4F}"/>
    <cellStyle name="Total 2 2 3 5 12 6" xfId="36555" xr:uid="{83AA759D-D873-4CE3-B304-7AA0176A1FA4}"/>
    <cellStyle name="Total 2 2 3 5 12 7" xfId="44516" xr:uid="{AF6D56DA-EA0A-4C46-9A21-93D3D51C1308}"/>
    <cellStyle name="Total 2 2 3 5 13" xfId="5205" xr:uid="{83A31844-9E95-4EB2-A70F-A4D94BC6CDD0}"/>
    <cellStyle name="Total 2 2 3 5 13 2" xfId="13420" xr:uid="{CA055A90-F2D4-4183-AF5D-F55ACECA2F8B}"/>
    <cellStyle name="Total 2 2 3 5 13 3" xfId="21284" xr:uid="{26BA59AD-B8B9-4722-BDDB-BB3CD2AF1CE7}"/>
    <cellStyle name="Total 2 2 3 5 13 4" xfId="29264" xr:uid="{A3F64AE6-B0FD-49FE-A28D-4856BE3E490C}"/>
    <cellStyle name="Total 2 2 3 5 13 5" xfId="37091" xr:uid="{E3149C72-48BE-4E63-9ACB-3C494B6E7039}"/>
    <cellStyle name="Total 2 2 3 5 13 6" xfId="45044" xr:uid="{3BAC9996-48B2-4748-8037-AA394869BC0E}"/>
    <cellStyle name="Total 2 2 3 5 14" xfId="9299" xr:uid="{792B0086-73A6-421B-B0E3-B41EDA02F45C}"/>
    <cellStyle name="Total 2 2 3 5 15" xfId="17161" xr:uid="{E4662E6F-9F77-475A-8DBC-0651B439B3DB}"/>
    <cellStyle name="Total 2 2 3 5 16" xfId="25178" xr:uid="{91B7E2C0-1CAF-4CF0-8293-DA7ACEE1379E}"/>
    <cellStyle name="Total 2 2 3 5 17" xfId="32991" xr:uid="{50E2C49C-C386-4BF8-9239-DE6806376600}"/>
    <cellStyle name="Total 2 2 3 5 18" xfId="40952" xr:uid="{258CE702-206C-4DE1-99C8-544F80806283}"/>
    <cellStyle name="Total 2 2 3 5 2" xfId="1500" xr:uid="{14EF98DF-8D37-4314-A36F-E4FD1C3F9F3C}"/>
    <cellStyle name="Total 2 2 3 5 2 2" xfId="5607" xr:uid="{D7F85455-CD32-4ECA-AE11-8F0D4887DBF6}"/>
    <cellStyle name="Total 2 2 3 5 2 2 2" xfId="13822" xr:uid="{4FA1EDC0-53DD-485D-A168-6EE5DA712ECF}"/>
    <cellStyle name="Total 2 2 3 5 2 2 3" xfId="21686" xr:uid="{52E7A147-C8EE-4E5C-B99E-773BFCD7CC49}"/>
    <cellStyle name="Total 2 2 3 5 2 2 4" xfId="29666" xr:uid="{9A7164EA-51FB-4BE5-892C-75959CAA6624}"/>
    <cellStyle name="Total 2 2 3 5 2 2 5" xfId="37493" xr:uid="{246CA805-609A-4FEA-A772-C11B551ACCB5}"/>
    <cellStyle name="Total 2 2 3 5 2 2 6" xfId="45446" xr:uid="{F07A6789-9CFB-4CF2-A3E3-9A2A621AC370}"/>
    <cellStyle name="Total 2 2 3 5 2 3" xfId="9729" xr:uid="{CBE0DBA2-8866-49BD-AAA4-54ED94475C74}"/>
    <cellStyle name="Total 2 2 3 5 2 4" xfId="17591" xr:uid="{D564C5A5-7779-4431-A96B-31AA2436E2F9}"/>
    <cellStyle name="Total 2 2 3 5 2 5" xfId="25602" xr:uid="{35461818-33DE-4802-9C47-951C0CC4B39E}"/>
    <cellStyle name="Total 2 2 3 5 2 6" xfId="33421" xr:uid="{5D1FAA1B-F992-468D-A81A-CDC4A34D5703}"/>
    <cellStyle name="Total 2 2 3 5 2 7" xfId="41382" xr:uid="{87AE066A-0C20-4A73-9B48-384DB9E88A6F}"/>
    <cellStyle name="Total 2 2 3 5 3" xfId="1843" xr:uid="{A31A0D0D-9CCD-41E7-95A4-54BA6C5B2BC1}"/>
    <cellStyle name="Total 2 2 3 5 3 2" xfId="5926" xr:uid="{4301D756-2A4F-4DF0-AB20-70DCDD8D293C}"/>
    <cellStyle name="Total 2 2 3 5 3 2 2" xfId="14141" xr:uid="{8BE04462-BA88-4C81-B42A-6D2B25175142}"/>
    <cellStyle name="Total 2 2 3 5 3 2 3" xfId="22005" xr:uid="{79B1A4BE-F03A-4DA0-899D-56D398DDF519}"/>
    <cellStyle name="Total 2 2 3 5 3 2 4" xfId="29985" xr:uid="{7A029D82-E08F-4CF8-A401-489D425C78D2}"/>
    <cellStyle name="Total 2 2 3 5 3 2 5" xfId="37812" xr:uid="{47606263-B29A-40B8-B754-0AE929C4794E}"/>
    <cellStyle name="Total 2 2 3 5 3 2 6" xfId="45765" xr:uid="{EB8D4D53-20F5-47A5-AD9D-405948D4C23E}"/>
    <cellStyle name="Total 2 2 3 5 3 3" xfId="10069" xr:uid="{46F6E448-A030-4EE2-A367-78AAA995BD62}"/>
    <cellStyle name="Total 2 2 3 5 3 4" xfId="17934" xr:uid="{49920B57-217F-475F-8B34-350AC133E498}"/>
    <cellStyle name="Total 2 2 3 5 3 5" xfId="25941" xr:uid="{5202FA71-785B-4E70-B41B-70B91097DD51}"/>
    <cellStyle name="Total 2 2 3 5 3 6" xfId="33764" xr:uid="{E0A9DEA1-7CBE-4BBC-A240-40884EC774F8}"/>
    <cellStyle name="Total 2 2 3 5 3 7" xfId="41725" xr:uid="{5F9D77DB-96B3-4C62-A518-400BEFE8514D}"/>
    <cellStyle name="Total 2 2 3 5 4" xfId="2177" xr:uid="{ABE314CC-0C47-432B-86DD-C02BE31B306E}"/>
    <cellStyle name="Total 2 2 3 5 4 2" xfId="6251" xr:uid="{5BE022D2-D5A4-42EA-948E-3CEFD0BEEC0A}"/>
    <cellStyle name="Total 2 2 3 5 4 2 2" xfId="14466" xr:uid="{62484493-B93B-4513-9601-DB3E7E392B03}"/>
    <cellStyle name="Total 2 2 3 5 4 2 3" xfId="22330" xr:uid="{0A0B0BC8-3116-4B23-B04E-01D14ABADFE9}"/>
    <cellStyle name="Total 2 2 3 5 4 2 4" xfId="30310" xr:uid="{CF7D8B19-3702-4E3B-9203-E5B6B5FBF742}"/>
    <cellStyle name="Total 2 2 3 5 4 2 5" xfId="38137" xr:uid="{B7B02B98-0A14-46F0-95AB-AD69BA0C4D7E}"/>
    <cellStyle name="Total 2 2 3 5 4 2 6" xfId="46090" xr:uid="{4FF28CFD-1BE8-471C-93D8-E5028D0DE6A7}"/>
    <cellStyle name="Total 2 2 3 5 4 3" xfId="10403" xr:uid="{4248086A-2570-498C-97A0-11AAED731364}"/>
    <cellStyle name="Total 2 2 3 5 4 4" xfId="18268" xr:uid="{27397397-2932-421F-A65E-18174DA2B86E}"/>
    <cellStyle name="Total 2 2 3 5 4 5" xfId="26275" xr:uid="{AA6C862A-048B-4633-82CB-F35EA4834DCC}"/>
    <cellStyle name="Total 2 2 3 5 4 6" xfId="34098" xr:uid="{B24B742A-C5F2-4B55-AD58-0E6BCD6069ED}"/>
    <cellStyle name="Total 2 2 3 5 4 7" xfId="42059" xr:uid="{69BDBD83-F5E4-4660-B242-A0DDA3EC5700}"/>
    <cellStyle name="Total 2 2 3 5 5" xfId="2497" xr:uid="{385DC353-4B16-46CA-B0E2-D6AC4CE1B43D}"/>
    <cellStyle name="Total 2 2 3 5 5 2" xfId="6557" xr:uid="{DC7DD826-1E00-4AA8-BE58-F8906D3D301E}"/>
    <cellStyle name="Total 2 2 3 5 5 2 2" xfId="14772" xr:uid="{F7D7EEF7-4F5B-4D5D-92CF-C7B6265273AE}"/>
    <cellStyle name="Total 2 2 3 5 5 2 3" xfId="22636" xr:uid="{B2235D7D-EDAC-4452-A4A4-47932C60D58F}"/>
    <cellStyle name="Total 2 2 3 5 5 2 4" xfId="30616" xr:uid="{057C560E-4586-4D15-87AD-A0055AFC6AC3}"/>
    <cellStyle name="Total 2 2 3 5 5 2 5" xfId="38443" xr:uid="{101062FF-7505-4DDF-983A-75467D3D3BD1}"/>
    <cellStyle name="Total 2 2 3 5 5 2 6" xfId="46396" xr:uid="{E85E9FA7-A834-470E-B9B4-BCBEB7FED875}"/>
    <cellStyle name="Total 2 2 3 5 5 3" xfId="10723" xr:uid="{74532C5B-B1C1-4A18-A22F-F0964EA379C9}"/>
    <cellStyle name="Total 2 2 3 5 5 4" xfId="18588" xr:uid="{D6768D12-C5B8-4E47-B3FE-D83354B7E8CC}"/>
    <cellStyle name="Total 2 2 3 5 5 5" xfId="26591" xr:uid="{A625FA60-7C3C-4D07-95B8-4EADC2A19713}"/>
    <cellStyle name="Total 2 2 3 5 5 6" xfId="34418" xr:uid="{28E377C8-21A8-4D0D-9507-2576502CE86F}"/>
    <cellStyle name="Total 2 2 3 5 5 7" xfId="42379" xr:uid="{50005E8C-F8F1-4940-B21B-5508F597F4EB}"/>
    <cellStyle name="Total 2 2 3 5 6" xfId="2825" xr:uid="{EBB15FEE-A816-4897-93A4-8A2E20A9B939}"/>
    <cellStyle name="Total 2 2 3 5 6 2" xfId="6875" xr:uid="{A60D3FDF-17C5-4716-9390-DC7134A05CEE}"/>
    <cellStyle name="Total 2 2 3 5 6 2 2" xfId="15090" xr:uid="{EF868AB6-1167-4EE6-88EE-321653948300}"/>
    <cellStyle name="Total 2 2 3 5 6 2 3" xfId="22954" xr:uid="{17471C68-C0EA-47D6-AF81-F70B20C55A60}"/>
    <cellStyle name="Total 2 2 3 5 6 2 4" xfId="30934" xr:uid="{C7058CE3-F49D-4A79-BB06-C36009A96C6E}"/>
    <cellStyle name="Total 2 2 3 5 6 2 5" xfId="38761" xr:uid="{3EB57C8D-0A2D-4D17-B56D-2B3B9BCED4FF}"/>
    <cellStyle name="Total 2 2 3 5 6 2 6" xfId="46714" xr:uid="{6A636694-91AC-4FFC-BA42-80174CCEDF11}"/>
    <cellStyle name="Total 2 2 3 5 6 3" xfId="11051" xr:uid="{EC90549C-6F4D-4F28-A188-67C7B624219E}"/>
    <cellStyle name="Total 2 2 3 5 6 4" xfId="18916" xr:uid="{41B83233-7CEC-40F2-84E3-27FE358C3F68}"/>
    <cellStyle name="Total 2 2 3 5 6 5" xfId="26919" xr:uid="{AC5C2121-4F36-44C2-AD32-AC16209D99B7}"/>
    <cellStyle name="Total 2 2 3 5 6 6" xfId="34746" xr:uid="{07D06381-B9B2-40EA-9A73-25386CDC1CEB}"/>
    <cellStyle name="Total 2 2 3 5 6 7" xfId="42707" xr:uid="{0CE16D4F-B56F-44F5-8586-77B27583BDA7}"/>
    <cellStyle name="Total 2 2 3 5 7" xfId="3139" xr:uid="{B03A94F4-4880-4261-AA1A-3E8847290AD7}"/>
    <cellStyle name="Total 2 2 3 5 7 2" xfId="7176" xr:uid="{BE3C2F65-52D4-4C46-9B99-C6D480FF625C}"/>
    <cellStyle name="Total 2 2 3 5 7 2 2" xfId="15391" xr:uid="{C7B9077D-B072-409E-9E13-5FDC8E8E4C20}"/>
    <cellStyle name="Total 2 2 3 5 7 2 3" xfId="23255" xr:uid="{F0C5A727-4304-4F07-BA71-BE3FE0463A22}"/>
    <cellStyle name="Total 2 2 3 5 7 2 4" xfId="31235" xr:uid="{73716DBA-8CCE-4E65-B240-5C45CC304323}"/>
    <cellStyle name="Total 2 2 3 5 7 2 5" xfId="39062" xr:uid="{ABDC6A0B-7000-4416-968E-3157585553FA}"/>
    <cellStyle name="Total 2 2 3 5 7 2 6" xfId="47015" xr:uid="{7F5C0A48-61E7-436F-B92F-3486B7F407E2}"/>
    <cellStyle name="Total 2 2 3 5 7 3" xfId="11363" xr:uid="{E83C9D09-7CA8-48B8-98A5-68B70E542DF9}"/>
    <cellStyle name="Total 2 2 3 5 7 4" xfId="19230" xr:uid="{885F9A80-8A4F-4491-A4A2-9D4A80AEAA3C}"/>
    <cellStyle name="Total 2 2 3 5 7 5" xfId="27230" xr:uid="{682D12D8-FBC3-4F7C-808C-A7E8170CDC95}"/>
    <cellStyle name="Total 2 2 3 5 7 6" xfId="35060" xr:uid="{4BB66D0A-C015-431C-A5F8-A014C1BE6E81}"/>
    <cellStyle name="Total 2 2 3 5 7 7" xfId="43021" xr:uid="{DF8DE2CE-CA46-45A4-A659-E8B74E95B2FA}"/>
    <cellStyle name="Total 2 2 3 5 8" xfId="3455" xr:uid="{71F20BCD-9D27-485D-BE64-767E3BB0F82F}"/>
    <cellStyle name="Total 2 2 3 5 8 2" xfId="7483" xr:uid="{C2841FFD-B110-4914-BD97-02AC15B1482F}"/>
    <cellStyle name="Total 2 2 3 5 8 2 2" xfId="15698" xr:uid="{53A3262C-7BA3-44DE-B1B0-D0A6AA393A59}"/>
    <cellStyle name="Total 2 2 3 5 8 2 3" xfId="23562" xr:uid="{9673BA8F-3BEC-4206-B1FA-DC219F5C86BF}"/>
    <cellStyle name="Total 2 2 3 5 8 2 4" xfId="31542" xr:uid="{258E36A6-52C9-4A49-A5C8-5A382E97612B}"/>
    <cellStyle name="Total 2 2 3 5 8 2 5" xfId="39369" xr:uid="{EE2A62F5-9FDE-4B7E-A820-4608FF818B27}"/>
    <cellStyle name="Total 2 2 3 5 8 2 6" xfId="47322" xr:uid="{3C44338D-15EC-48DE-8822-8B830642FF18}"/>
    <cellStyle name="Total 2 2 3 5 8 3" xfId="11679" xr:uid="{AA2D5A5A-1339-4FBB-90EF-DF10FD4A6383}"/>
    <cellStyle name="Total 2 2 3 5 8 4" xfId="19546" xr:uid="{1DBE68B0-84D2-4351-883C-703BF5812EA4}"/>
    <cellStyle name="Total 2 2 3 5 8 5" xfId="27546" xr:uid="{77A4F973-7937-4B80-9497-FD5C0D4F538B}"/>
    <cellStyle name="Total 2 2 3 5 8 6" xfId="35376" xr:uid="{D3944AC4-E39B-4FCB-BE1C-5A93804963E5}"/>
    <cellStyle name="Total 2 2 3 5 8 7" xfId="43337" xr:uid="{2AEBF2C6-2F34-43BD-8AEF-4F41D5A6AF1A}"/>
    <cellStyle name="Total 2 2 3 5 9" xfId="3750" xr:uid="{A8BA1F9F-D0C7-4CAD-A477-D70C2409E0F5}"/>
    <cellStyle name="Total 2 2 3 5 9 2" xfId="7778" xr:uid="{67D4D8A8-3B2D-443E-B2EE-0B07EB3267D6}"/>
    <cellStyle name="Total 2 2 3 5 9 2 2" xfId="15993" xr:uid="{FF908D82-792B-4620-98DE-3EF77A2D9945}"/>
    <cellStyle name="Total 2 2 3 5 9 2 3" xfId="23857" xr:uid="{0E698BA5-0BB9-4AA8-BEBF-A27A73C4FB4B}"/>
    <cellStyle name="Total 2 2 3 5 9 2 4" xfId="31837" xr:uid="{EC0A0DCD-D7B2-4658-AF28-9CA191F1BCCF}"/>
    <cellStyle name="Total 2 2 3 5 9 2 5" xfId="39664" xr:uid="{1B38D524-61C0-4570-BD51-9496140FACA7}"/>
    <cellStyle name="Total 2 2 3 5 9 2 6" xfId="47617" xr:uid="{415B6D63-E533-4889-A782-09050CE2164F}"/>
    <cellStyle name="Total 2 2 3 5 9 3" xfId="11974" xr:uid="{FF837ACB-E93D-40C1-A1FD-72B0DF363CC6}"/>
    <cellStyle name="Total 2 2 3 5 9 4" xfId="19841" xr:uid="{E2CDD863-236E-417F-8378-A90F262A4A54}"/>
    <cellStyle name="Total 2 2 3 5 9 5" xfId="27841" xr:uid="{0ACFB8EA-EAFB-4095-B5D4-BA0DA33FFF4C}"/>
    <cellStyle name="Total 2 2 3 5 9 6" xfId="35671" xr:uid="{0135ACFC-DBC8-4C13-B4E1-DAC8F78CA392}"/>
    <cellStyle name="Total 2 2 3 5 9 7" xfId="43632" xr:uid="{C4FE2020-17E7-4751-936D-2DA9D69253EE}"/>
    <cellStyle name="Total 2 2 3 6" xfId="1113" xr:uid="{CD671E31-533D-4692-AD00-3A3D7DBD5216}"/>
    <cellStyle name="Total 2 2 3 6 10" xfId="4091" xr:uid="{C73EF9F2-B1B3-4BB4-AC95-37100A3C4E88}"/>
    <cellStyle name="Total 2 2 3 6 10 2" xfId="8102" xr:uid="{5EB654CA-135E-48B6-B827-70D31BF30621}"/>
    <cellStyle name="Total 2 2 3 6 10 2 2" xfId="16317" xr:uid="{BF3C0A23-0E4A-4C75-AEEC-658A0B55EC44}"/>
    <cellStyle name="Total 2 2 3 6 10 2 3" xfId="24181" xr:uid="{20035059-437F-4429-9ECB-96316A0CDF42}"/>
    <cellStyle name="Total 2 2 3 6 10 2 4" xfId="32161" xr:uid="{1848C23D-732B-43FC-AD5D-8C4A416FC946}"/>
    <cellStyle name="Total 2 2 3 6 10 2 5" xfId="39988" xr:uid="{A67B4E3B-C3E9-4FDB-BCC6-080F702E1B74}"/>
    <cellStyle name="Total 2 2 3 6 10 2 6" xfId="47941" xr:uid="{A1944C87-4E33-417C-BFD8-C0A76A6A856E}"/>
    <cellStyle name="Total 2 2 3 6 10 3" xfId="12313" xr:uid="{8A5D5AA9-9DE9-48FE-822A-D1371C82989B}"/>
    <cellStyle name="Total 2 2 3 6 10 4" xfId="20182" xr:uid="{1FED0BC1-3942-4767-9FF5-001FE3C7A3A6}"/>
    <cellStyle name="Total 2 2 3 6 10 5" xfId="28178" xr:uid="{CF3CD186-1F1C-4782-8CBE-EC5AB5C33079}"/>
    <cellStyle name="Total 2 2 3 6 10 6" xfId="36012" xr:uid="{68C57D25-E240-4ABA-BF77-B7C1F8DF84DB}"/>
    <cellStyle name="Total 2 2 3 6 10 7" xfId="43973" xr:uid="{3775F6ED-CB19-4A18-AEBB-A7141B5E4D58}"/>
    <cellStyle name="Total 2 2 3 6 11" xfId="4382" xr:uid="{F7170FEF-A154-45A2-AA05-D6A18851A681}"/>
    <cellStyle name="Total 2 2 3 6 11 2" xfId="8388" xr:uid="{B6CA75F7-F322-44BC-A1F8-DD0ECD8FF015}"/>
    <cellStyle name="Total 2 2 3 6 11 2 2" xfId="16603" xr:uid="{3924BD25-DC59-4596-9F34-2EE7E4F37090}"/>
    <cellStyle name="Total 2 2 3 6 11 2 3" xfId="24467" xr:uid="{F56B1D8C-9C2A-43BA-8CAC-1EE0EB681EBC}"/>
    <cellStyle name="Total 2 2 3 6 11 2 4" xfId="32447" xr:uid="{BCF0B8BF-5B27-4D1E-846B-50D0C070986C}"/>
    <cellStyle name="Total 2 2 3 6 11 2 5" xfId="40274" xr:uid="{B109F9CC-99B0-4948-A1AD-D78205F76CD3}"/>
    <cellStyle name="Total 2 2 3 6 11 2 6" xfId="48227" xr:uid="{FEF24809-50F1-4733-A2D9-CEAFAADEBEE6}"/>
    <cellStyle name="Total 2 2 3 6 11 3" xfId="12604" xr:uid="{AAF566EF-5DB5-4B80-B5D6-D3353E03FE28}"/>
    <cellStyle name="Total 2 2 3 6 11 4" xfId="20473" xr:uid="{4533DBF9-7FDD-4418-BCA0-2928BB389BA3}"/>
    <cellStyle name="Total 2 2 3 6 11 5" xfId="28468" xr:uid="{57CCC69D-A0BC-4638-B712-07B48AE0AFD1}"/>
    <cellStyle name="Total 2 2 3 6 11 6" xfId="36303" xr:uid="{55A34A29-7DA0-4C22-8B60-599ECB11C050}"/>
    <cellStyle name="Total 2 2 3 6 11 7" xfId="44264" xr:uid="{151DD4B6-2D88-4A88-BBD2-BC3C3D4B67E5}"/>
    <cellStyle name="Total 2 2 3 6 12" xfId="4677" xr:uid="{C873D769-9726-4CA7-8A2D-62C4B79D0204}"/>
    <cellStyle name="Total 2 2 3 6 12 2" xfId="8667" xr:uid="{65967259-9CF7-4A3A-B43E-3DAC39AEB427}"/>
    <cellStyle name="Total 2 2 3 6 12 2 2" xfId="16882" xr:uid="{C6F356BA-1BAA-4047-95D8-CB5DDB5CF48E}"/>
    <cellStyle name="Total 2 2 3 6 12 2 3" xfId="24746" xr:uid="{FB1B6DED-1DC2-4A8E-8498-91CF848B0AC5}"/>
    <cellStyle name="Total 2 2 3 6 12 2 4" xfId="32726" xr:uid="{466D9E41-1F9F-4D77-905F-43E3043043EB}"/>
    <cellStyle name="Total 2 2 3 6 12 2 5" xfId="40553" xr:uid="{A0F7E017-7CB6-4CA9-9907-45BB74863433}"/>
    <cellStyle name="Total 2 2 3 6 12 2 6" xfId="48506" xr:uid="{CCFAD8D3-B605-4B9F-B19C-68EFFF45CE08}"/>
    <cellStyle name="Total 2 2 3 6 12 3" xfId="12898" xr:uid="{FE008BF5-9280-4EB4-AACE-1241CF223BF3}"/>
    <cellStyle name="Total 2 2 3 6 12 4" xfId="20768" xr:uid="{F3826008-7BE5-4838-B37E-9F19A36AEBAE}"/>
    <cellStyle name="Total 2 2 3 6 12 5" xfId="28761" xr:uid="{02C3E4C2-2516-436A-922D-3D84DC494F62}"/>
    <cellStyle name="Total 2 2 3 6 12 6" xfId="36598" xr:uid="{711FBBB3-F94D-4FE6-A956-076DEAEAA7CB}"/>
    <cellStyle name="Total 2 2 3 6 12 7" xfId="44559" xr:uid="{2D13EE68-BDC4-4C32-BB65-9C575B385016}"/>
    <cellStyle name="Total 2 2 3 6 13" xfId="5244" xr:uid="{D49A62E5-B306-4E89-89AE-E8DF87086276}"/>
    <cellStyle name="Total 2 2 3 6 13 2" xfId="13459" xr:uid="{AAB17030-8FFD-485A-B8C6-70A56086D08D}"/>
    <cellStyle name="Total 2 2 3 6 13 3" xfId="21323" xr:uid="{0245FDC1-01AE-496C-9BE2-DDDC29C475FD}"/>
    <cellStyle name="Total 2 2 3 6 13 4" xfId="29303" xr:uid="{8E426FB6-89B1-4093-B6DB-35680856E3E9}"/>
    <cellStyle name="Total 2 2 3 6 13 5" xfId="37130" xr:uid="{2C2CE61F-A0D3-45F0-B315-FB4DFA22BB4C}"/>
    <cellStyle name="Total 2 2 3 6 13 6" xfId="45083" xr:uid="{62298E59-A006-4715-ACB1-B481F4BA9A7F}"/>
    <cellStyle name="Total 2 2 3 6 14" xfId="9342" xr:uid="{48CB06A6-DD35-408B-9FC2-12D8F3DF4F7D}"/>
    <cellStyle name="Total 2 2 3 6 15" xfId="17204" xr:uid="{AF1E2303-38BC-410C-8A26-298E56C9057B}"/>
    <cellStyle name="Total 2 2 3 6 16" xfId="25220" xr:uid="{E1B597CC-CA66-4448-933D-16730B0EF70E}"/>
    <cellStyle name="Total 2 2 3 6 17" xfId="33034" xr:uid="{1467C1F8-D9A4-462D-A957-C0F542204218}"/>
    <cellStyle name="Total 2 2 3 6 18" xfId="40995" xr:uid="{96FC98D3-70A6-4F98-A2BB-62342936C6C0}"/>
    <cellStyle name="Total 2 2 3 6 2" xfId="1543" xr:uid="{810DD671-8B53-4C3E-BC0D-BEE29257F833}"/>
    <cellStyle name="Total 2 2 3 6 2 2" xfId="5646" xr:uid="{0E458880-850C-4EE0-BAB8-8014341BEA4D}"/>
    <cellStyle name="Total 2 2 3 6 2 2 2" xfId="13861" xr:uid="{71F740AA-51B5-4D4E-83CF-056DFF06C4A2}"/>
    <cellStyle name="Total 2 2 3 6 2 2 3" xfId="21725" xr:uid="{4BC5CC30-A615-48BB-866A-F4777B16268B}"/>
    <cellStyle name="Total 2 2 3 6 2 2 4" xfId="29705" xr:uid="{8E239969-E77F-44B1-9CD8-125836F48AFA}"/>
    <cellStyle name="Total 2 2 3 6 2 2 5" xfId="37532" xr:uid="{6AA2255C-3FC2-4792-9EC4-798C511A4995}"/>
    <cellStyle name="Total 2 2 3 6 2 2 6" xfId="45485" xr:uid="{EA932F1B-D836-4316-A298-BAB35C551126}"/>
    <cellStyle name="Total 2 2 3 6 2 3" xfId="9771" xr:uid="{33E2DCB1-DDA7-4888-9EC7-A2CB35CA486A}"/>
    <cellStyle name="Total 2 2 3 6 2 4" xfId="17634" xr:uid="{D2185638-4D9F-42F3-84CD-1C50A2A24087}"/>
    <cellStyle name="Total 2 2 3 6 2 5" xfId="25645" xr:uid="{B93E784A-49D7-49AA-BE26-21F78294E99B}"/>
    <cellStyle name="Total 2 2 3 6 2 6" xfId="33464" xr:uid="{C2035566-FDF3-4663-B7E2-9304851A29C7}"/>
    <cellStyle name="Total 2 2 3 6 2 7" xfId="41425" xr:uid="{2BC01BE1-E02F-4D8C-BC2C-87E45013AA83}"/>
    <cellStyle name="Total 2 2 3 6 3" xfId="1886" xr:uid="{DB243A5B-ED59-4DCE-BCAF-5E6FFA43C7BD}"/>
    <cellStyle name="Total 2 2 3 6 3 2" xfId="5965" xr:uid="{AE358414-4371-49B2-B3E6-A7A6AEED011D}"/>
    <cellStyle name="Total 2 2 3 6 3 2 2" xfId="14180" xr:uid="{CC17FDFA-658B-4071-A745-A6C449DB54B3}"/>
    <cellStyle name="Total 2 2 3 6 3 2 3" xfId="22044" xr:uid="{9D103292-A576-411B-87B4-3A4B104C27BC}"/>
    <cellStyle name="Total 2 2 3 6 3 2 4" xfId="30024" xr:uid="{41AAD186-498A-4A8D-AE1D-ED39B248D0C0}"/>
    <cellStyle name="Total 2 2 3 6 3 2 5" xfId="37851" xr:uid="{D3BFD421-7AFA-4D08-AD40-0AB4C3ED4D5C}"/>
    <cellStyle name="Total 2 2 3 6 3 2 6" xfId="45804" xr:uid="{3467A041-D388-455F-B3CE-413E8779F11F}"/>
    <cellStyle name="Total 2 2 3 6 3 3" xfId="10112" xr:uid="{1022C1B8-A7BF-4BA2-9A4A-2F61F5033015}"/>
    <cellStyle name="Total 2 2 3 6 3 4" xfId="17977" xr:uid="{634542DB-B1F1-4EFE-9621-5984B7AB6F9C}"/>
    <cellStyle name="Total 2 2 3 6 3 5" xfId="25984" xr:uid="{C55ADCD1-C525-4FA6-8FBB-AFD111EDBBAF}"/>
    <cellStyle name="Total 2 2 3 6 3 6" xfId="33807" xr:uid="{56BBD699-A8B6-4567-915A-F5D5523248BC}"/>
    <cellStyle name="Total 2 2 3 6 3 7" xfId="41768" xr:uid="{C14E63AE-6FBA-4543-8CB6-59E6321FE76A}"/>
    <cellStyle name="Total 2 2 3 6 4" xfId="2220" xr:uid="{7A9B027B-BED5-4ADB-8CED-39400C959465}"/>
    <cellStyle name="Total 2 2 3 6 4 2" xfId="6294" xr:uid="{CD8C5072-3F24-4832-9076-CF08811A7212}"/>
    <cellStyle name="Total 2 2 3 6 4 2 2" xfId="14509" xr:uid="{1511002F-6D33-49B5-BD98-88B8FAAF6AEA}"/>
    <cellStyle name="Total 2 2 3 6 4 2 3" xfId="22373" xr:uid="{F09564D2-D025-48A0-9BF5-F8EF1734B03F}"/>
    <cellStyle name="Total 2 2 3 6 4 2 4" xfId="30353" xr:uid="{EEA2CCF6-473E-4450-B5E2-DBCD138FA71B}"/>
    <cellStyle name="Total 2 2 3 6 4 2 5" xfId="38180" xr:uid="{AB723FEE-274C-47FB-BC19-FC697625771E}"/>
    <cellStyle name="Total 2 2 3 6 4 2 6" xfId="46133" xr:uid="{05BDA723-391F-4217-AE57-7E55D4C19D88}"/>
    <cellStyle name="Total 2 2 3 6 4 3" xfId="10446" xr:uid="{69617063-481F-4FD4-90B2-4B136C7EF067}"/>
    <cellStyle name="Total 2 2 3 6 4 4" xfId="18311" xr:uid="{A1E21871-4029-4280-88ED-C895F35FCF6E}"/>
    <cellStyle name="Total 2 2 3 6 4 5" xfId="26318" xr:uid="{B52E1690-494A-46B6-95AA-C6278D75F422}"/>
    <cellStyle name="Total 2 2 3 6 4 6" xfId="34141" xr:uid="{69AD1ECA-4BB2-4F0F-B52B-C3D5185D2204}"/>
    <cellStyle name="Total 2 2 3 6 4 7" xfId="42102" xr:uid="{E1D3DC2B-C1DF-4A77-8D4A-777002853649}"/>
    <cellStyle name="Total 2 2 3 6 5" xfId="2540" xr:uid="{497913C5-FC9F-4C36-983E-8EE858332AE5}"/>
    <cellStyle name="Total 2 2 3 6 5 2" xfId="6596" xr:uid="{064B7241-56E2-442B-9EA2-2278C0AE1FAD}"/>
    <cellStyle name="Total 2 2 3 6 5 2 2" xfId="14811" xr:uid="{F1ED8FC6-5D0F-47D9-8B1A-1E587733F094}"/>
    <cellStyle name="Total 2 2 3 6 5 2 3" xfId="22675" xr:uid="{23EDA58B-29C0-4B01-ADC4-0AE811D213C6}"/>
    <cellStyle name="Total 2 2 3 6 5 2 4" xfId="30655" xr:uid="{2E69BFCD-8DE3-4F8E-B267-70FED91CAD3A}"/>
    <cellStyle name="Total 2 2 3 6 5 2 5" xfId="38482" xr:uid="{3A8BDABC-28D6-42FC-A1F3-5F8DFB02C702}"/>
    <cellStyle name="Total 2 2 3 6 5 2 6" xfId="46435" xr:uid="{5B7D9A09-AA74-4949-8B66-AC667EB9986E}"/>
    <cellStyle name="Total 2 2 3 6 5 3" xfId="10766" xr:uid="{A894475B-9530-4864-AE54-6CB64DF8B3E1}"/>
    <cellStyle name="Total 2 2 3 6 5 4" xfId="18631" xr:uid="{6F6A2FAE-4744-48D9-A2AB-BB34857C540A}"/>
    <cellStyle name="Total 2 2 3 6 5 5" xfId="26634" xr:uid="{286EF956-9821-4B30-BCF6-2BB0D7BC8817}"/>
    <cellStyle name="Total 2 2 3 6 5 6" xfId="34461" xr:uid="{14ABA6A2-F1CB-4B7C-A8FC-7C0E9D1A72D3}"/>
    <cellStyle name="Total 2 2 3 6 5 7" xfId="42422" xr:uid="{F433E5F7-732B-4362-9604-44E7D6831C26}"/>
    <cellStyle name="Total 2 2 3 6 6" xfId="2866" xr:uid="{EF86FF1B-08A3-4B33-9653-0C66CC238AC8}"/>
    <cellStyle name="Total 2 2 3 6 6 2" xfId="6916" xr:uid="{C84D6B4B-3268-4F4D-9D1C-4B30AEB4A414}"/>
    <cellStyle name="Total 2 2 3 6 6 2 2" xfId="15131" xr:uid="{D9BF34EA-A1A8-4272-822D-5CBA33D51B7B}"/>
    <cellStyle name="Total 2 2 3 6 6 2 3" xfId="22995" xr:uid="{09349479-AA7F-458B-A978-D1D0F74655AA}"/>
    <cellStyle name="Total 2 2 3 6 6 2 4" xfId="30975" xr:uid="{F8586CEF-9E8B-4381-8F1A-41AB127B6F26}"/>
    <cellStyle name="Total 2 2 3 6 6 2 5" xfId="38802" xr:uid="{666DA330-F612-4926-9E2F-60D644D4F109}"/>
    <cellStyle name="Total 2 2 3 6 6 2 6" xfId="46755" xr:uid="{6E60DBF6-C2E6-45EF-83FF-4DBD3020BDB5}"/>
    <cellStyle name="Total 2 2 3 6 6 3" xfId="11092" xr:uid="{6D66F4E0-009F-4E11-8F47-854B8976BDEA}"/>
    <cellStyle name="Total 2 2 3 6 6 4" xfId="18957" xr:uid="{206817ED-BF7E-4B23-B4B4-3430D77A8CE0}"/>
    <cellStyle name="Total 2 2 3 6 6 5" xfId="26960" xr:uid="{23DE61F0-B33E-4539-8D38-6CB1091F4EFD}"/>
    <cellStyle name="Total 2 2 3 6 6 6" xfId="34787" xr:uid="{787DCB13-E006-46B0-AAB3-F3AE108D8031}"/>
    <cellStyle name="Total 2 2 3 6 6 7" xfId="42748" xr:uid="{248DC2D4-6D79-4896-84B7-2067CA3420B6}"/>
    <cellStyle name="Total 2 2 3 6 7" xfId="3182" xr:uid="{3475699C-8999-44A7-88A1-E9C06EA01E55}"/>
    <cellStyle name="Total 2 2 3 6 7 2" xfId="7215" xr:uid="{DF3F787D-D3F4-4755-9105-D4FD333EC930}"/>
    <cellStyle name="Total 2 2 3 6 7 2 2" xfId="15430" xr:uid="{CC061364-FA73-4597-81C1-DF87AF6259FB}"/>
    <cellStyle name="Total 2 2 3 6 7 2 3" xfId="23294" xr:uid="{89791B5D-2942-463C-8E5D-0A3BF092DCC7}"/>
    <cellStyle name="Total 2 2 3 6 7 2 4" xfId="31274" xr:uid="{618557F9-27D8-4868-9F91-8800E01A5A60}"/>
    <cellStyle name="Total 2 2 3 6 7 2 5" xfId="39101" xr:uid="{8F036369-3D50-43C3-8FE3-5D25CA847A66}"/>
    <cellStyle name="Total 2 2 3 6 7 2 6" xfId="47054" xr:uid="{5F357088-DCED-4838-B034-7F30E6D1C1A4}"/>
    <cellStyle name="Total 2 2 3 6 7 3" xfId="11406" xr:uid="{1227B54B-1637-41E6-A939-DCEF9133E3CF}"/>
    <cellStyle name="Total 2 2 3 6 7 4" xfId="19273" xr:uid="{6188B961-4161-4C7B-B7D1-596DE2EB1ABA}"/>
    <cellStyle name="Total 2 2 3 6 7 5" xfId="27273" xr:uid="{27FD38CA-63B0-4944-8B90-570BF3A4C45B}"/>
    <cellStyle name="Total 2 2 3 6 7 6" xfId="35103" xr:uid="{1D2A8317-3BEC-4068-BDEE-39824AD26C9E}"/>
    <cellStyle name="Total 2 2 3 6 7 7" xfId="43064" xr:uid="{1CCE47BA-123E-4745-942A-B899378E8644}"/>
    <cellStyle name="Total 2 2 3 6 8" xfId="3495" xr:uid="{CA04D14D-8F9B-4CFF-A119-FD2AB7ECBEB4}"/>
    <cellStyle name="Total 2 2 3 6 8 2" xfId="7523" xr:uid="{EC13A886-CA25-49EE-9117-75564FAE9E93}"/>
    <cellStyle name="Total 2 2 3 6 8 2 2" xfId="15738" xr:uid="{EC768810-D58D-4FC7-B094-997F1C711AD3}"/>
    <cellStyle name="Total 2 2 3 6 8 2 3" xfId="23602" xr:uid="{A4624F0E-A338-4DA2-9837-45677C73F5FB}"/>
    <cellStyle name="Total 2 2 3 6 8 2 4" xfId="31582" xr:uid="{324E9ED0-69AF-4D14-B8A6-7D4B9CAE5173}"/>
    <cellStyle name="Total 2 2 3 6 8 2 5" xfId="39409" xr:uid="{9C0D556E-0C9D-4481-AFFB-CBF95B95C634}"/>
    <cellStyle name="Total 2 2 3 6 8 2 6" xfId="47362" xr:uid="{F6FCEAAD-C99F-46AE-80D7-638C8D4298FD}"/>
    <cellStyle name="Total 2 2 3 6 8 3" xfId="11719" xr:uid="{A6FA530A-CB1D-4FEE-A19D-0E806C431D45}"/>
    <cellStyle name="Total 2 2 3 6 8 4" xfId="19586" xr:uid="{1887701C-19CB-4AE7-96E5-E07BF9704855}"/>
    <cellStyle name="Total 2 2 3 6 8 5" xfId="27586" xr:uid="{4B7648F3-EC77-4F2C-B33B-B202D9BEE640}"/>
    <cellStyle name="Total 2 2 3 6 8 6" xfId="35416" xr:uid="{B078566F-9417-44C4-BC42-B8C8CDA37F7D}"/>
    <cellStyle name="Total 2 2 3 6 8 7" xfId="43377" xr:uid="{9E790ED5-0A5A-43BE-99B5-08D741957B64}"/>
    <cellStyle name="Total 2 2 3 6 9" xfId="3791" xr:uid="{C9C6ED20-BB96-4821-AB62-C4E77237BB11}"/>
    <cellStyle name="Total 2 2 3 6 9 2" xfId="7819" xr:uid="{7E9E10AC-6D0E-4333-806B-637BD19F0DE6}"/>
    <cellStyle name="Total 2 2 3 6 9 2 2" xfId="16034" xr:uid="{68AEA636-A104-4929-A9E3-4FD6B11983BA}"/>
    <cellStyle name="Total 2 2 3 6 9 2 3" xfId="23898" xr:uid="{F9730D7D-2DC0-453B-B508-D2537D0C4D18}"/>
    <cellStyle name="Total 2 2 3 6 9 2 4" xfId="31878" xr:uid="{16224C82-0340-48B6-872D-AC3693150ED2}"/>
    <cellStyle name="Total 2 2 3 6 9 2 5" xfId="39705" xr:uid="{F313276F-4ADD-4FDC-B0D2-5830A193D940}"/>
    <cellStyle name="Total 2 2 3 6 9 2 6" xfId="47658" xr:uid="{3A389500-8B52-4629-B43B-F764B9D017E0}"/>
    <cellStyle name="Total 2 2 3 6 9 3" xfId="12015" xr:uid="{39EE9B1C-7D2E-4166-A838-A1F87E520B77}"/>
    <cellStyle name="Total 2 2 3 6 9 4" xfId="19882" xr:uid="{047D558D-7CE5-4C55-B909-6155699D42DC}"/>
    <cellStyle name="Total 2 2 3 6 9 5" xfId="27882" xr:uid="{C36AC274-46A9-4A47-AF33-1C915CCC3B1F}"/>
    <cellStyle name="Total 2 2 3 6 9 6" xfId="35712" xr:uid="{97884B6D-1D1A-4915-8634-0C6F757E129A}"/>
    <cellStyle name="Total 2 2 3 6 9 7" xfId="43673" xr:uid="{FCC31D2F-E825-4F81-A2C2-7A88C63AA4CC}"/>
    <cellStyle name="Total 2 2 3 7" xfId="1294" xr:uid="{9BA2FE0E-E413-4B45-A496-DC1E36E61B56}"/>
    <cellStyle name="Total 2 2 3 7 2" xfId="5412" xr:uid="{821EE5D2-9FB1-41B5-ADAB-63966347369F}"/>
    <cellStyle name="Total 2 2 3 7 2 2" xfId="13627" xr:uid="{6ECEB6C2-6378-4C5A-8811-13B3E3954B43}"/>
    <cellStyle name="Total 2 2 3 7 2 3" xfId="21491" xr:uid="{4560B6F6-ED04-4D79-BFC3-84E941C9DCF0}"/>
    <cellStyle name="Total 2 2 3 7 2 4" xfId="29471" xr:uid="{E3559829-3A97-4ACF-9A04-74DE7A3AA1AE}"/>
    <cellStyle name="Total 2 2 3 7 2 5" xfId="37298" xr:uid="{AB7FDFB6-9290-419E-80BA-911C7B35547B}"/>
    <cellStyle name="Total 2 2 3 7 2 6" xfId="45251" xr:uid="{72FE318A-BDF8-49C5-B1D1-402A33B7D142}"/>
    <cellStyle name="Total 2 2 3 7 3" xfId="9523" xr:uid="{36B81347-34C8-48DA-9A75-82997588625E}"/>
    <cellStyle name="Total 2 2 3 7 4" xfId="17385" xr:uid="{12262A38-4172-4225-9C46-A88C97BD116F}"/>
    <cellStyle name="Total 2 2 3 7 5" xfId="25398" xr:uid="{06DEC802-6876-4877-B62D-07EBFE938D87}"/>
    <cellStyle name="Total 2 2 3 7 6" xfId="33215" xr:uid="{85A68BD0-B52B-4401-81A1-33080C5DA352}"/>
    <cellStyle name="Total 2 2 3 7 7" xfId="41176" xr:uid="{09F96B3A-ECDC-4397-B13A-6FE1CF9DCD2C}"/>
    <cellStyle name="Total 2 2 3 8" xfId="1638" xr:uid="{A76FAE14-D189-4C06-962C-8D248EF3AB43}"/>
    <cellStyle name="Total 2 2 3 8 2" xfId="5733" xr:uid="{914B6D65-835F-447E-B846-442DAF6D5A2F}"/>
    <cellStyle name="Total 2 2 3 8 2 2" xfId="13948" xr:uid="{5DBC9F3F-6258-4CAF-9E41-6D98A4E679F5}"/>
    <cellStyle name="Total 2 2 3 8 2 3" xfId="21812" xr:uid="{48F67181-DAAD-470A-8D64-C9C3E0B56F57}"/>
    <cellStyle name="Total 2 2 3 8 2 4" xfId="29792" xr:uid="{ECC1E187-5F93-4CE2-826C-B9A3E7F56E12}"/>
    <cellStyle name="Total 2 2 3 8 2 5" xfId="37619" xr:uid="{0CCCAF96-E633-418F-90C8-8EF9A3323F5B}"/>
    <cellStyle name="Total 2 2 3 8 2 6" xfId="45572" xr:uid="{E1EF7062-AD38-43E4-979B-9FF73A4C10D7}"/>
    <cellStyle name="Total 2 2 3 8 3" xfId="9865" xr:uid="{6B6FF638-59BD-4833-A6EC-ADD599D4F3DD}"/>
    <cellStyle name="Total 2 2 3 8 4" xfId="17729" xr:uid="{862E2E0B-4268-44AE-9C5F-C131AAE68801}"/>
    <cellStyle name="Total 2 2 3 8 5" xfId="25739" xr:uid="{33411385-430F-4F79-B080-55B150951511}"/>
    <cellStyle name="Total 2 2 3 8 6" xfId="33559" xr:uid="{56F6BA53-EFD3-4DE6-9F43-0810C9386080}"/>
    <cellStyle name="Total 2 2 3 8 7" xfId="41520" xr:uid="{3CD00149-771E-4A82-AA76-957037E6F561}"/>
    <cellStyle name="Total 2 2 3 9" xfId="1977" xr:uid="{25EA9382-35BE-4A92-9719-4AD119DA7E9D}"/>
    <cellStyle name="Total 2 2 3 9 2" xfId="6051" xr:uid="{D0749D57-16D0-45C1-BE0C-FD00E81D9E3C}"/>
    <cellStyle name="Total 2 2 3 9 2 2" xfId="14266" xr:uid="{460245C9-C01E-4B12-A2D3-24737A2DA9C7}"/>
    <cellStyle name="Total 2 2 3 9 2 3" xfId="22130" xr:uid="{B4375432-7A1D-4521-9F98-39F46D72405D}"/>
    <cellStyle name="Total 2 2 3 9 2 4" xfId="30110" xr:uid="{C3083CAE-7111-41FE-B5AF-D4FFE7FBBB5C}"/>
    <cellStyle name="Total 2 2 3 9 2 5" xfId="37937" xr:uid="{E70A0DFC-484D-407E-B0A5-8FBD4716ED46}"/>
    <cellStyle name="Total 2 2 3 9 2 6" xfId="45890" xr:uid="{31D63D12-AA57-42B8-B4DB-FD5158B483FE}"/>
    <cellStyle name="Total 2 2 3 9 3" xfId="10203" xr:uid="{E4B4042F-D03F-41E1-BCEB-E26E760E0411}"/>
    <cellStyle name="Total 2 2 3 9 4" xfId="18068" xr:uid="{12E91E2B-C937-4747-AD4C-62841F97D9E7}"/>
    <cellStyle name="Total 2 2 3 9 5" xfId="26075" xr:uid="{19BAC7AF-A21F-43C0-9621-AF82D86B5B18}"/>
    <cellStyle name="Total 2 2 3 9 6" xfId="33898" xr:uid="{A49B1A3D-BC3E-46BE-A380-CA3E5519C3C2}"/>
    <cellStyle name="Total 2 2 3 9 7" xfId="41859" xr:uid="{801F35AF-AC2B-45D5-8613-0255C7656E0E}"/>
    <cellStyle name="Total 2 2 4" xfId="844" xr:uid="{A11A7871-B676-4B79-9F7B-9A1591DBBE59}"/>
    <cellStyle name="Total 2 2 4 10" xfId="2276" xr:uid="{973AC747-C5D8-4F22-8102-834FA867127C}"/>
    <cellStyle name="Total 2 2 4 10 2" xfId="6348" xr:uid="{3FBC0713-BD1E-4DE9-A3EA-38ACBDAF447A}"/>
    <cellStyle name="Total 2 2 4 10 2 2" xfId="14563" xr:uid="{B168885C-8BF3-4533-9B86-F1E0645FFA35}"/>
    <cellStyle name="Total 2 2 4 10 2 3" xfId="22427" xr:uid="{CFE8A868-9CE6-4957-ADAF-6A3E2B2A6639}"/>
    <cellStyle name="Total 2 2 4 10 2 4" xfId="30407" xr:uid="{D4AB40ED-77AE-4771-BDB6-8AE438F76392}"/>
    <cellStyle name="Total 2 2 4 10 2 5" xfId="38234" xr:uid="{996217FB-836C-44B3-B12B-8E082E9702FB}"/>
    <cellStyle name="Total 2 2 4 10 2 6" xfId="46187" xr:uid="{305EB745-2998-4CC3-8CCD-78597A4610CF}"/>
    <cellStyle name="Total 2 2 4 10 3" xfId="10502" xr:uid="{1EA13EA5-9DA2-4C6D-A5ED-A848E5DB2928}"/>
    <cellStyle name="Total 2 2 4 10 4" xfId="18367" xr:uid="{EFF279AA-F212-468A-97D2-3F2AD9F804D1}"/>
    <cellStyle name="Total 2 2 4 10 5" xfId="26373" xr:uid="{4A9AFD95-402A-496D-B130-BA0B0C3EB0F5}"/>
    <cellStyle name="Total 2 2 4 10 6" xfId="34197" xr:uid="{03D8DFB9-2E62-4C5E-A2EC-C56AAE302220}"/>
    <cellStyle name="Total 2 2 4 10 7" xfId="42158" xr:uid="{100B9B36-9619-4CA1-824A-F1CE0B0D27D7}"/>
    <cellStyle name="Total 2 2 4 11" xfId="2609" xr:uid="{DB41350E-D23A-421B-B06C-5192A5253636}"/>
    <cellStyle name="Total 2 2 4 11 2" xfId="6659" xr:uid="{2CC95A42-6F0C-4D08-B057-3EF583D17DFC}"/>
    <cellStyle name="Total 2 2 4 11 2 2" xfId="14874" xr:uid="{094B8ABB-1A8A-42BE-843C-69F1670A509C}"/>
    <cellStyle name="Total 2 2 4 11 2 3" xfId="22738" xr:uid="{608AAC72-59B6-466F-8DC8-5C18DC56D408}"/>
    <cellStyle name="Total 2 2 4 11 2 4" xfId="30718" xr:uid="{53E06635-89A7-45F1-89EE-6F0A28A62B5D}"/>
    <cellStyle name="Total 2 2 4 11 2 5" xfId="38545" xr:uid="{5C20EF0C-C408-4B20-93FD-FEC165C4B933}"/>
    <cellStyle name="Total 2 2 4 11 2 6" xfId="46498" xr:uid="{10FE98A1-7ABB-4960-A917-42FE998CB574}"/>
    <cellStyle name="Total 2 2 4 11 3" xfId="10835" xr:uid="{60C5153C-75DC-4729-B6BE-27EF356D1B8B}"/>
    <cellStyle name="Total 2 2 4 11 4" xfId="18700" xr:uid="{5067E735-68DA-46A2-AA75-EEFB9CA02B83}"/>
    <cellStyle name="Total 2 2 4 11 5" xfId="26703" xr:uid="{7CB5621A-DE0F-4FA7-BAE1-5FE1749CAEF0}"/>
    <cellStyle name="Total 2 2 4 11 6" xfId="34530" xr:uid="{70E9F3FA-FE1D-40DF-8D0C-9234211F35EB}"/>
    <cellStyle name="Total 2 2 4 11 7" xfId="42491" xr:uid="{8E311C61-BDFF-47D2-9663-FE4D6365DBD8}"/>
    <cellStyle name="Total 2 2 4 12" xfId="2917" xr:uid="{03A81EA4-ED6C-40AC-9B0B-9D21209D30AC}"/>
    <cellStyle name="Total 2 2 4 12 2" xfId="6966" xr:uid="{705A2D4D-CFD8-4E8E-8F37-ED6AFF37990B}"/>
    <cellStyle name="Total 2 2 4 12 2 2" xfId="15181" xr:uid="{05635E34-E0AD-4070-874D-4AC33030E881}"/>
    <cellStyle name="Total 2 2 4 12 2 3" xfId="23045" xr:uid="{35836783-F317-4402-AA54-CAB3A8E856ED}"/>
    <cellStyle name="Total 2 2 4 12 2 4" xfId="31025" xr:uid="{0D80427E-E264-411C-8BDD-AD1CFEA577A3}"/>
    <cellStyle name="Total 2 2 4 12 2 5" xfId="38852" xr:uid="{BACAB84B-49A8-4DA6-AA11-81D64C105179}"/>
    <cellStyle name="Total 2 2 4 12 2 6" xfId="46805" xr:uid="{518428C6-4801-431E-8C80-3A7F5AC61990}"/>
    <cellStyle name="Total 2 2 4 12 3" xfId="11143" xr:uid="{F867DE08-76EE-4D64-9306-C9071F2BD499}"/>
    <cellStyle name="Total 2 2 4 12 4" xfId="19008" xr:uid="{C6D685FC-6CC3-442A-8E89-5F213C2BE41D}"/>
    <cellStyle name="Total 2 2 4 12 5" xfId="27011" xr:uid="{394C15C6-0FA0-4B8E-A5CB-CDD7196DB0DD}"/>
    <cellStyle name="Total 2 2 4 12 6" xfId="34838" xr:uid="{6847B0CD-BFF3-4BB5-B498-917DF2945FBB}"/>
    <cellStyle name="Total 2 2 4 12 7" xfId="42799" xr:uid="{4A6FBEEF-D73E-4C9E-8CBC-BBAB9F4CE395}"/>
    <cellStyle name="Total 2 2 4 13" xfId="3246" xr:uid="{6C9EE598-BC8D-45A3-8A62-933CE1BA4EC7}"/>
    <cellStyle name="Total 2 2 4 13 2" xfId="7275" xr:uid="{506EDC67-B5A7-482D-AD22-B59ABDF38C9E}"/>
    <cellStyle name="Total 2 2 4 13 2 2" xfId="15490" xr:uid="{73B81080-226B-430A-ABD6-37BE53992BE0}"/>
    <cellStyle name="Total 2 2 4 13 2 3" xfId="23354" xr:uid="{13DE7F16-8F8E-4CC0-BDA4-2D1F209A145C}"/>
    <cellStyle name="Total 2 2 4 13 2 4" xfId="31334" xr:uid="{BC4BE355-6272-42B6-A89B-34ABBBBE9981}"/>
    <cellStyle name="Total 2 2 4 13 2 5" xfId="39161" xr:uid="{F769E29A-BDC9-45D1-AA0B-C7F2F14A63BE}"/>
    <cellStyle name="Total 2 2 4 13 2 6" xfId="47114" xr:uid="{00A6CB73-AAFB-4947-B720-DDF4AD4B7BA5}"/>
    <cellStyle name="Total 2 2 4 13 3" xfId="11470" xr:uid="{469E7F5D-7963-48BF-BFFD-DEDCAD45E3EF}"/>
    <cellStyle name="Total 2 2 4 13 4" xfId="19337" xr:uid="{72A6B536-ACF9-4B4F-A28D-67DE96B3BD2C}"/>
    <cellStyle name="Total 2 2 4 13 5" xfId="27337" xr:uid="{C2131AB0-14D4-43AD-A19E-6ABAB39275EE}"/>
    <cellStyle name="Total 2 2 4 13 6" xfId="35167" xr:uid="{C723AD10-8078-41BA-BF34-987F20FCAAE0}"/>
    <cellStyle name="Total 2 2 4 13 7" xfId="43128" xr:uid="{F04F69FE-CEF0-479D-925C-1B89FD82D402}"/>
    <cellStyle name="Total 2 2 4 14" xfId="3541" xr:uid="{B5ED4CBF-D8E0-4069-8108-CEF316BF95CB}"/>
    <cellStyle name="Total 2 2 4 14 2" xfId="7569" xr:uid="{DC57607C-5B2E-42DC-8485-022068056900}"/>
    <cellStyle name="Total 2 2 4 14 2 2" xfId="15784" xr:uid="{3C086C28-52DC-48AF-B871-8C1F2E46E324}"/>
    <cellStyle name="Total 2 2 4 14 2 3" xfId="23648" xr:uid="{1B10AC8E-1E83-435E-B76A-DD3EC90D3A94}"/>
    <cellStyle name="Total 2 2 4 14 2 4" xfId="31628" xr:uid="{E0DB22AF-53D7-47A9-BFD3-1D7C7A0407DF}"/>
    <cellStyle name="Total 2 2 4 14 2 5" xfId="39455" xr:uid="{AEA6E59F-6E76-4C6C-8C2D-F21046AADD20}"/>
    <cellStyle name="Total 2 2 4 14 2 6" xfId="47408" xr:uid="{5F1E35C9-DF10-4553-BB54-290ED5D27521}"/>
    <cellStyle name="Total 2 2 4 14 3" xfId="11765" xr:uid="{FF9C46B6-36A5-4EC3-B11D-C86C87C5B060}"/>
    <cellStyle name="Total 2 2 4 14 4" xfId="19632" xr:uid="{BD1959E0-8FC5-436F-98B4-F37264E64991}"/>
    <cellStyle name="Total 2 2 4 14 5" xfId="27632" xr:uid="{634AB61B-637B-44E3-9D7E-7360D029C12C}"/>
    <cellStyle name="Total 2 2 4 14 6" xfId="35462" xr:uid="{488FA118-BDDC-48DC-9FB0-09880778FE06}"/>
    <cellStyle name="Total 2 2 4 14 7" xfId="43423" xr:uid="{753A2A10-E5DB-41A6-9069-7D45BCBEBDAA}"/>
    <cellStyle name="Total 2 2 4 15" xfId="3836" xr:uid="{6E5421CC-7B3C-4AA6-9B4C-6E161BDB4F51}"/>
    <cellStyle name="Total 2 2 4 15 2" xfId="7863" xr:uid="{314E2894-64F9-43B1-9087-88F503E84646}"/>
    <cellStyle name="Total 2 2 4 15 2 2" xfId="16078" xr:uid="{DEB9FFDA-418F-4248-BFA3-83F181091B2A}"/>
    <cellStyle name="Total 2 2 4 15 2 3" xfId="23942" xr:uid="{067918FD-475A-4EA7-A90A-DADAED79C623}"/>
    <cellStyle name="Total 2 2 4 15 2 4" xfId="31922" xr:uid="{05087709-C656-4E8F-99F1-3C99F0BF9C89}"/>
    <cellStyle name="Total 2 2 4 15 2 5" xfId="39749" xr:uid="{75F79ADB-1D36-49E5-A745-1047315B4D3F}"/>
    <cellStyle name="Total 2 2 4 15 2 6" xfId="47702" xr:uid="{97CCC558-013A-496D-B728-016320DBE80F}"/>
    <cellStyle name="Total 2 2 4 15 3" xfId="12060" xr:uid="{D74ADA3E-76C3-4210-B937-9EAACA24A321}"/>
    <cellStyle name="Total 2 2 4 15 4" xfId="19927" xr:uid="{89C0C531-BDB9-4A48-8CB6-C3EF03CDECDC}"/>
    <cellStyle name="Total 2 2 4 15 5" xfId="27927" xr:uid="{1C541C60-2085-45D1-81DA-9B40835FABF8}"/>
    <cellStyle name="Total 2 2 4 15 6" xfId="35757" xr:uid="{BD51156B-AA87-417C-932B-2241AAEDAC8B}"/>
    <cellStyle name="Total 2 2 4 15 7" xfId="43718" xr:uid="{E79E1A23-1D72-4BA1-BE66-CC179213A95D}"/>
    <cellStyle name="Total 2 2 4 16" xfId="4145" xr:uid="{9D635613-885A-4C9A-91BC-8CA197458A04}"/>
    <cellStyle name="Total 2 2 4 16 2" xfId="8151" xr:uid="{07C82FD4-7CF1-4BAE-BE9C-8051426A6243}"/>
    <cellStyle name="Total 2 2 4 16 2 2" xfId="16366" xr:uid="{1F7E02C5-65FE-444B-8D59-F45C694CF005}"/>
    <cellStyle name="Total 2 2 4 16 2 3" xfId="24230" xr:uid="{55DC257D-0CC2-4A41-BAED-76C25E25B5F0}"/>
    <cellStyle name="Total 2 2 4 16 2 4" xfId="32210" xr:uid="{0E3E7D3B-A860-4253-B3D2-C00F730D1132}"/>
    <cellStyle name="Total 2 2 4 16 2 5" xfId="40037" xr:uid="{D1D40BEB-8E4F-4891-B727-69452448F57B}"/>
    <cellStyle name="Total 2 2 4 16 2 6" xfId="47990" xr:uid="{BF33AFED-375E-4835-A344-9F49E94A7802}"/>
    <cellStyle name="Total 2 2 4 16 3" xfId="12367" xr:uid="{53C0BD57-3B05-4EDB-9D85-B977C29E30CA}"/>
    <cellStyle name="Total 2 2 4 16 4" xfId="20236" xr:uid="{44F82F07-BA8E-4902-9A47-32A377EEF574}"/>
    <cellStyle name="Total 2 2 4 16 5" xfId="28231" xr:uid="{FF9F2055-88E4-4CF1-853B-68C47616AAE0}"/>
    <cellStyle name="Total 2 2 4 16 6" xfId="36066" xr:uid="{E2A65823-A81E-40DD-BCA7-8E9EF1F3C730}"/>
    <cellStyle name="Total 2 2 4 16 7" xfId="44027" xr:uid="{39DF9ACE-F0CD-4AC0-8769-0E9462874AB8}"/>
    <cellStyle name="Total 2 2 4 17" xfId="4425" xr:uid="{6639DE47-8DE6-462E-AD6F-DDFD01D155E4}"/>
    <cellStyle name="Total 2 2 4 17 2" xfId="8430" xr:uid="{9458FD78-4D36-4ECD-A5D3-EA2E57975BD6}"/>
    <cellStyle name="Total 2 2 4 17 2 2" xfId="16645" xr:uid="{40355F86-C5C6-4B3F-B167-5BCC47EEF5D7}"/>
    <cellStyle name="Total 2 2 4 17 2 3" xfId="24509" xr:uid="{C9B6DBCB-7F45-482C-A2E3-17F7CF31E868}"/>
    <cellStyle name="Total 2 2 4 17 2 4" xfId="32489" xr:uid="{07360374-3750-4B71-AE93-AB82047E2BF6}"/>
    <cellStyle name="Total 2 2 4 17 2 5" xfId="40316" xr:uid="{888DBF64-A4CE-4058-8C3C-579AD15841AF}"/>
    <cellStyle name="Total 2 2 4 17 2 6" xfId="48269" xr:uid="{BC66C591-96A5-488F-84B7-C20E438C074C}"/>
    <cellStyle name="Total 2 2 4 17 3" xfId="12647" xr:uid="{CE04900C-B02E-4806-B64E-CA2CAB789289}"/>
    <cellStyle name="Total 2 2 4 17 4" xfId="20516" xr:uid="{B58456B7-B99C-4710-82DD-ED8C44B6D61D}"/>
    <cellStyle name="Total 2 2 4 17 5" xfId="28511" xr:uid="{997CB7CB-F286-47D2-BFC4-6D46D7B33AB7}"/>
    <cellStyle name="Total 2 2 4 17 6" xfId="36346" xr:uid="{0D3DEFD9-8A36-4F39-828C-AEEA4BFD6F98}"/>
    <cellStyle name="Total 2 2 4 17 7" xfId="44307" xr:uid="{FDF7954D-8856-44DA-A49B-4E8179B1DB94}"/>
    <cellStyle name="Total 2 2 4 18" xfId="4997" xr:uid="{B95BDD4B-1644-4821-AB0D-9DD73A77D02B}"/>
    <cellStyle name="Total 2 2 4 18 2" xfId="13215" xr:uid="{FEB64648-4C03-4375-99A0-736C959913C7}"/>
    <cellStyle name="Total 2 2 4 18 3" xfId="21081" xr:uid="{A27F9B20-EB92-4D1A-AC42-319F650CE0D6}"/>
    <cellStyle name="Total 2 2 4 18 4" xfId="29064" xr:uid="{3D341D89-7FA8-48F6-8A7F-CC3D2D4E5AB8}"/>
    <cellStyle name="Total 2 2 4 18 5" xfId="36893" xr:uid="{88334792-F43A-4DE0-8E8E-94C3578FD84E}"/>
    <cellStyle name="Total 2 2 4 18 6" xfId="44846" xr:uid="{C1296D93-F7F3-4CFE-8216-E47FF435F140}"/>
    <cellStyle name="Total 2 2 4 19" xfId="9079" xr:uid="{FDC12788-D91A-4591-B733-66C4689709A5}"/>
    <cellStyle name="Total 2 2 4 2" xfId="929" xr:uid="{67F903ED-D3F8-49D4-8738-8BFE8263A616}"/>
    <cellStyle name="Total 2 2 4 2 10" xfId="3907" xr:uid="{9097CFED-F0AD-4F02-BB81-37C6F1C0B34C}"/>
    <cellStyle name="Total 2 2 4 2 10 2" xfId="7926" xr:uid="{18AFEE40-7918-41B8-B31C-D314D5E69691}"/>
    <cellStyle name="Total 2 2 4 2 10 2 2" xfId="16141" xr:uid="{FCE60BC9-EBC0-4FAD-BD71-E0DE7B408543}"/>
    <cellStyle name="Total 2 2 4 2 10 2 3" xfId="24005" xr:uid="{C08FCA97-0469-42E3-A989-2BCC33172FF8}"/>
    <cellStyle name="Total 2 2 4 2 10 2 4" xfId="31985" xr:uid="{F5A8ABB4-5F0C-4E5A-A058-952DD2198D48}"/>
    <cellStyle name="Total 2 2 4 2 10 2 5" xfId="39812" xr:uid="{9086D81F-BAA7-4CFB-91D6-5E355BC804D0}"/>
    <cellStyle name="Total 2 2 4 2 10 2 6" xfId="47765" xr:uid="{FE826684-7DD8-4769-927D-31F9BFBB7E87}"/>
    <cellStyle name="Total 2 2 4 2 10 3" xfId="12129" xr:uid="{E1B81B93-5EC3-4D05-B63C-AF5B8DA304E0}"/>
    <cellStyle name="Total 2 2 4 2 10 4" xfId="19998" xr:uid="{85EA7175-D307-43E4-8133-0D4F516AB4F9}"/>
    <cellStyle name="Total 2 2 4 2 10 5" xfId="27995" xr:uid="{E015798C-2CE6-451F-B97A-94C9D3FE32E7}"/>
    <cellStyle name="Total 2 2 4 2 10 6" xfId="35828" xr:uid="{F9C3860F-2D3F-4B4D-9B33-B98A101CDF1B}"/>
    <cellStyle name="Total 2 2 4 2 10 7" xfId="43789" xr:uid="{805DFED6-D92A-41B6-9F71-A6AE06911BAE}"/>
    <cellStyle name="Total 2 2 4 2 11" xfId="4206" xr:uid="{173F87AE-0BB6-42C9-97BC-127E91F60155}"/>
    <cellStyle name="Total 2 2 4 2 11 2" xfId="8212" xr:uid="{60DC8489-EBD1-44E2-A578-AAB806AA7640}"/>
    <cellStyle name="Total 2 2 4 2 11 2 2" xfId="16427" xr:uid="{7D9D96F3-54D0-4790-89D5-60404E0566E5}"/>
    <cellStyle name="Total 2 2 4 2 11 2 3" xfId="24291" xr:uid="{733BF8C2-894F-4771-A9F0-D09984813CA7}"/>
    <cellStyle name="Total 2 2 4 2 11 2 4" xfId="32271" xr:uid="{982D050C-0A13-4EF8-97ED-82C064E43B51}"/>
    <cellStyle name="Total 2 2 4 2 11 2 5" xfId="40098" xr:uid="{731B8AA6-8802-44AB-9C25-E37C7965E60E}"/>
    <cellStyle name="Total 2 2 4 2 11 2 6" xfId="48051" xr:uid="{588CA2AE-00F8-4F80-957C-52A651484086}"/>
    <cellStyle name="Total 2 2 4 2 11 3" xfId="12428" xr:uid="{6E582E7F-19B2-4EA0-921B-ECD033BFED0D}"/>
    <cellStyle name="Total 2 2 4 2 11 4" xfId="20297" xr:uid="{1094E068-A602-4F29-AD61-58C5F2F93302}"/>
    <cellStyle name="Total 2 2 4 2 11 5" xfId="28292" xr:uid="{3463ECFC-334E-4051-938F-97B62A3EDD9E}"/>
    <cellStyle name="Total 2 2 4 2 11 6" xfId="36127" xr:uid="{268E012C-C28F-4A4B-B662-5E8C2632F63A}"/>
    <cellStyle name="Total 2 2 4 2 11 7" xfId="44088" xr:uid="{2564C4BD-E31B-41FF-9F50-8A03223DFA2F}"/>
    <cellStyle name="Total 2 2 4 2 12" xfId="4493" xr:uid="{6FA7DB5B-4901-433B-BA4D-7EFE86DD60F3}"/>
    <cellStyle name="Total 2 2 4 2 12 2" xfId="8491" xr:uid="{8C5EF7BD-D1F4-4D7A-A2B9-E20ADCECF507}"/>
    <cellStyle name="Total 2 2 4 2 12 2 2" xfId="16706" xr:uid="{32D67FD5-0B21-42BF-8641-2D93C8551D34}"/>
    <cellStyle name="Total 2 2 4 2 12 2 3" xfId="24570" xr:uid="{5C891FCC-3472-459C-BFCA-085134E74EED}"/>
    <cellStyle name="Total 2 2 4 2 12 2 4" xfId="32550" xr:uid="{CCBEFEFD-DDB3-45A1-8ACA-C0EEE5871C18}"/>
    <cellStyle name="Total 2 2 4 2 12 2 5" xfId="40377" xr:uid="{51361AD6-AE32-43E4-980C-C3D7AF07DAC0}"/>
    <cellStyle name="Total 2 2 4 2 12 2 6" xfId="48330" xr:uid="{713C7029-E0CA-457A-870B-EE562A814DF5}"/>
    <cellStyle name="Total 2 2 4 2 12 3" xfId="12714" xr:uid="{17EEA940-C8F4-4378-9F5E-073326CCB215}"/>
    <cellStyle name="Total 2 2 4 2 12 4" xfId="20584" xr:uid="{CC775023-F977-478E-9EF6-69AA2A272221}"/>
    <cellStyle name="Total 2 2 4 2 12 5" xfId="28577" xr:uid="{7D9F9068-B2C0-4AAC-9FB7-CD5B962F06B5}"/>
    <cellStyle name="Total 2 2 4 2 12 6" xfId="36414" xr:uid="{FFDD6C78-9CD7-4A2F-AF62-352C4DAF2EA1}"/>
    <cellStyle name="Total 2 2 4 2 12 7" xfId="44375" xr:uid="{2DC91EBE-F023-4456-9219-0E1C121B5384}"/>
    <cellStyle name="Total 2 2 4 2 13" xfId="5068" xr:uid="{84A9750B-EFAB-4160-9036-04E1769C1EEC}"/>
    <cellStyle name="Total 2 2 4 2 13 2" xfId="13283" xr:uid="{DB45CA55-0B7B-4B7E-BE2F-44E8BB5CE996}"/>
    <cellStyle name="Total 2 2 4 2 13 3" xfId="21147" xr:uid="{5C6DAC11-C118-4820-B830-B8EA826B4A2D}"/>
    <cellStyle name="Total 2 2 4 2 13 4" xfId="29127" xr:uid="{AA9D1D23-5908-4793-9A1C-B01458C680E6}"/>
    <cellStyle name="Total 2 2 4 2 13 5" xfId="36954" xr:uid="{2D2B34A3-D3DC-4571-BCD3-907B324CE979}"/>
    <cellStyle name="Total 2 2 4 2 13 6" xfId="44907" xr:uid="{BB7EA386-CABF-4D50-9FF8-3C8B568B85D3}"/>
    <cellStyle name="Total 2 2 4 2 14" xfId="9158" xr:uid="{2A2C20AF-423D-4109-BB51-B9F8AE03E9CD}"/>
    <cellStyle name="Total 2 2 4 2 15" xfId="17020" xr:uid="{D69CEE3E-3750-47A0-B2E5-1C20C9CC442D}"/>
    <cellStyle name="Total 2 2 4 2 16" xfId="25037" xr:uid="{8EDA4397-DF14-4853-8244-4106F2A739DB}"/>
    <cellStyle name="Total 2 2 4 2 17" xfId="32850" xr:uid="{71B6589A-1F15-46BC-B7F0-3D6969EB5418}"/>
    <cellStyle name="Total 2 2 4 2 18" xfId="40811" xr:uid="{36A7ABA4-547A-4CA7-B00D-B2F71A2D34C7}"/>
    <cellStyle name="Total 2 2 4 2 2" xfId="1359" xr:uid="{0E8C7F3A-5C92-40D3-B57A-7A9AA5B4BD2A}"/>
    <cellStyle name="Total 2 2 4 2 2 2" xfId="5470" xr:uid="{2A39690E-FD62-46CE-8E03-E808151F4C59}"/>
    <cellStyle name="Total 2 2 4 2 2 2 2" xfId="13685" xr:uid="{7A09687E-9032-4AB1-9CFF-429EEA2FB0E4}"/>
    <cellStyle name="Total 2 2 4 2 2 2 3" xfId="21549" xr:uid="{CCA99622-F41A-47FC-A416-7A5D5B60F9D4}"/>
    <cellStyle name="Total 2 2 4 2 2 2 4" xfId="29529" xr:uid="{994B4FBF-EA57-4259-8403-F04316866153}"/>
    <cellStyle name="Total 2 2 4 2 2 2 5" xfId="37356" xr:uid="{E1FEFCDF-BDDF-40F8-B766-3BF5D25ED6C0}"/>
    <cellStyle name="Total 2 2 4 2 2 2 6" xfId="45309" xr:uid="{46779BE1-0DF7-4B77-93C7-46D7CBE6786B}"/>
    <cellStyle name="Total 2 2 4 2 2 3" xfId="9588" xr:uid="{04BDB373-74D4-4A86-91D8-3E6024787751}"/>
    <cellStyle name="Total 2 2 4 2 2 4" xfId="17450" xr:uid="{10D27449-9DC2-4045-B675-E320394246F9}"/>
    <cellStyle name="Total 2 2 4 2 2 5" xfId="25461" xr:uid="{E444A994-F6D9-4368-B977-DF5161161ED3}"/>
    <cellStyle name="Total 2 2 4 2 2 6" xfId="33280" xr:uid="{D69C8830-F91C-427F-8AF9-520E491EADE3}"/>
    <cellStyle name="Total 2 2 4 2 2 7" xfId="41241" xr:uid="{0D945E28-1137-4FA8-9EA3-E0409E481213}"/>
    <cellStyle name="Total 2 2 4 2 3" xfId="1702" xr:uid="{9DE7CB62-652A-4F2F-AA34-9D7F74918C96}"/>
    <cellStyle name="Total 2 2 4 2 3 2" xfId="5789" xr:uid="{2BC4C3DF-DB06-4FEE-BB08-4BA81F4936B7}"/>
    <cellStyle name="Total 2 2 4 2 3 2 2" xfId="14004" xr:uid="{47C7FA06-17DC-4320-A9AA-9B2C0D2DC9A9}"/>
    <cellStyle name="Total 2 2 4 2 3 2 3" xfId="21868" xr:uid="{59FEB732-AF56-4498-A86A-28929A7B5BE4}"/>
    <cellStyle name="Total 2 2 4 2 3 2 4" xfId="29848" xr:uid="{B08B5BF5-85A2-4524-9BF2-01DADCEBE258}"/>
    <cellStyle name="Total 2 2 4 2 3 2 5" xfId="37675" xr:uid="{B2293130-E854-4BC1-A73F-4A6A010B9389}"/>
    <cellStyle name="Total 2 2 4 2 3 2 6" xfId="45628" xr:uid="{791E8F94-8848-4330-9601-0F129B64C27D}"/>
    <cellStyle name="Total 2 2 4 2 3 3" xfId="9928" xr:uid="{D99BC815-64FD-4540-A1DC-2B0B327B926E}"/>
    <cellStyle name="Total 2 2 4 2 3 4" xfId="17793" xr:uid="{4FDC3DEB-C52D-42F8-8EE5-33152727E01C}"/>
    <cellStyle name="Total 2 2 4 2 3 5" xfId="25801" xr:uid="{EDAB000D-0AD0-48FF-A131-1353652ED66C}"/>
    <cellStyle name="Total 2 2 4 2 3 6" xfId="33623" xr:uid="{8A963561-C6DC-43A1-B621-EF1E7136415E}"/>
    <cellStyle name="Total 2 2 4 2 3 7" xfId="41584" xr:uid="{CD63FB89-E4E4-4EDE-9316-E6EF7AEA6340}"/>
    <cellStyle name="Total 2 2 4 2 4" xfId="2037" xr:uid="{9C081795-2455-47B4-B955-BC6BAA176E25}"/>
    <cellStyle name="Total 2 2 4 2 4 2" xfId="6111" xr:uid="{F743841A-17EB-4F03-8C42-1CF26B51297F}"/>
    <cellStyle name="Total 2 2 4 2 4 2 2" xfId="14326" xr:uid="{6081F2F7-962B-4B0C-8257-3C33C6030028}"/>
    <cellStyle name="Total 2 2 4 2 4 2 3" xfId="22190" xr:uid="{D495BE4A-F38F-499E-9B92-8685DE899904}"/>
    <cellStyle name="Total 2 2 4 2 4 2 4" xfId="30170" xr:uid="{A2CE1810-FF32-4CE0-9E09-5F92AAC0F8F2}"/>
    <cellStyle name="Total 2 2 4 2 4 2 5" xfId="37997" xr:uid="{2976DB59-A00A-4D00-9C9D-F4017C1E8EF8}"/>
    <cellStyle name="Total 2 2 4 2 4 2 6" xfId="45950" xr:uid="{893AD86F-825B-44B7-B826-F78D08C05712}"/>
    <cellStyle name="Total 2 2 4 2 4 3" xfId="10263" xr:uid="{9B6F3AF5-F091-4916-A370-3DB59F913A0C}"/>
    <cellStyle name="Total 2 2 4 2 4 4" xfId="18128" xr:uid="{860A22DC-8293-4663-BF79-616F968DCEF9}"/>
    <cellStyle name="Total 2 2 4 2 4 5" xfId="26135" xr:uid="{41440CBC-078B-4D97-80FD-7A1725D65C34}"/>
    <cellStyle name="Total 2 2 4 2 4 6" xfId="33958" xr:uid="{8431F15E-D6FB-4D08-8FB6-EA1B96A6B493}"/>
    <cellStyle name="Total 2 2 4 2 4 7" xfId="41919" xr:uid="{F4C27597-C94F-4595-A5A4-CBCF9F844ECB}"/>
    <cellStyle name="Total 2 2 4 2 5" xfId="2356" xr:uid="{016E95EF-C64A-4805-8D19-18646BC5507C}"/>
    <cellStyle name="Total 2 2 4 2 5 2" xfId="6420" xr:uid="{8177ED19-1F03-46C1-90A8-B655315D0EC5}"/>
    <cellStyle name="Total 2 2 4 2 5 2 2" xfId="14635" xr:uid="{EDECEB6D-033B-4514-A691-562F8CA0601A}"/>
    <cellStyle name="Total 2 2 4 2 5 2 3" xfId="22499" xr:uid="{2821FEA8-419C-4F48-B9B1-0CE5666E5850}"/>
    <cellStyle name="Total 2 2 4 2 5 2 4" xfId="30479" xr:uid="{6C0E4C4F-96EF-420D-8217-787F6D5536B5}"/>
    <cellStyle name="Total 2 2 4 2 5 2 5" xfId="38306" xr:uid="{4F65021C-8469-4986-94E4-574AA050AB0E}"/>
    <cellStyle name="Total 2 2 4 2 5 2 6" xfId="46259" xr:uid="{6A857D39-69CD-41D6-A9FA-4190B082518A}"/>
    <cellStyle name="Total 2 2 4 2 5 3" xfId="10582" xr:uid="{B2C29C87-9220-4947-A809-07CDA88D7E47}"/>
    <cellStyle name="Total 2 2 4 2 5 4" xfId="18447" xr:uid="{EE4AF05E-9EB1-4892-98B9-C2315F12CB22}"/>
    <cellStyle name="Total 2 2 4 2 5 5" xfId="26451" xr:uid="{57E69897-C4B9-4461-86F2-51A18FC8BDFD}"/>
    <cellStyle name="Total 2 2 4 2 5 6" xfId="34277" xr:uid="{36F91A28-C495-4386-9A94-D2FABAEB608C}"/>
    <cellStyle name="Total 2 2 4 2 5 7" xfId="42238" xr:uid="{0EBEAF99-42CC-4705-BAF6-CCF74C3FA8A5}"/>
    <cellStyle name="Total 2 2 4 2 6" xfId="2685" xr:uid="{A4098138-16C1-4198-B64A-25A3E2FA9809}"/>
    <cellStyle name="Total 2 2 4 2 6 2" xfId="6735" xr:uid="{34AFAE78-AAA3-416D-8ACB-15661AD8B261}"/>
    <cellStyle name="Total 2 2 4 2 6 2 2" xfId="14950" xr:uid="{1D9F8D59-9712-445E-B608-17D04075B834}"/>
    <cellStyle name="Total 2 2 4 2 6 2 3" xfId="22814" xr:uid="{71FF3705-2522-46AA-BE48-66B1EDBA64BD}"/>
    <cellStyle name="Total 2 2 4 2 6 2 4" xfId="30794" xr:uid="{8358B56F-2D84-4B7D-B198-642A01CBD814}"/>
    <cellStyle name="Total 2 2 4 2 6 2 5" xfId="38621" xr:uid="{D22B3706-987D-47AB-B27C-3EBF13F69404}"/>
    <cellStyle name="Total 2 2 4 2 6 2 6" xfId="46574" xr:uid="{794F22B5-D1C2-4639-93D0-AB1917FAEDE7}"/>
    <cellStyle name="Total 2 2 4 2 6 3" xfId="10911" xr:uid="{2FDD94F0-4504-41F9-8AC3-41271A07823F}"/>
    <cellStyle name="Total 2 2 4 2 6 4" xfId="18776" xr:uid="{E3CEDACD-CEEA-4D6B-ABC5-12201FC40582}"/>
    <cellStyle name="Total 2 2 4 2 6 5" xfId="26779" xr:uid="{5B5A755B-69C5-44E3-9F61-2154851E7BCD}"/>
    <cellStyle name="Total 2 2 4 2 6 6" xfId="34606" xr:uid="{76B81516-54C6-4F8C-A79C-0B80D225C207}"/>
    <cellStyle name="Total 2 2 4 2 6 7" xfId="42567" xr:uid="{D35AF3AE-B733-4D72-9867-8EB89A347A5B}"/>
    <cellStyle name="Total 2 2 4 2 7" xfId="2998" xr:uid="{A3C10A48-4AB8-47B9-B892-81A1CFF92FFA}"/>
    <cellStyle name="Total 2 2 4 2 7 2" xfId="7039" xr:uid="{13CB5B16-A156-45BB-9510-D3AB30743351}"/>
    <cellStyle name="Total 2 2 4 2 7 2 2" xfId="15254" xr:uid="{D5D38894-8499-4F19-863F-769CAEF589DF}"/>
    <cellStyle name="Total 2 2 4 2 7 2 3" xfId="23118" xr:uid="{8F569760-2A4D-46B1-8176-6BBCB9A1E6B3}"/>
    <cellStyle name="Total 2 2 4 2 7 2 4" xfId="31098" xr:uid="{4595DD71-4003-4BBB-936C-2B64D282146C}"/>
    <cellStyle name="Total 2 2 4 2 7 2 5" xfId="38925" xr:uid="{452AA1E9-36DE-421F-8DFD-46AED67C1D13}"/>
    <cellStyle name="Total 2 2 4 2 7 2 6" xfId="46878" xr:uid="{42DD054B-FB8B-4E8B-B9DF-5EA074C3CB07}"/>
    <cellStyle name="Total 2 2 4 2 7 3" xfId="11223" xr:uid="{5EC3BC3A-AE09-4373-9259-83FEBC4E7080}"/>
    <cellStyle name="Total 2 2 4 2 7 4" xfId="19089" xr:uid="{0BD42640-9F9D-4B2F-8E7C-4385D22971E0}"/>
    <cellStyle name="Total 2 2 4 2 7 5" xfId="27089" xr:uid="{1C6B5D8D-27C8-4CF4-8934-7C3749A6DEDA}"/>
    <cellStyle name="Total 2 2 4 2 7 6" xfId="34919" xr:uid="{125D1166-7781-49A7-A3D9-BCADAB155821}"/>
    <cellStyle name="Total 2 2 4 2 7 7" xfId="42880" xr:uid="{6631BEE8-0B71-439E-A59D-D164B1AE2E6D}"/>
    <cellStyle name="Total 2 2 4 2 8" xfId="3318" xr:uid="{35442FF8-7E5D-497C-AE92-3C2A3EE4D4B4}"/>
    <cellStyle name="Total 2 2 4 2 8 2" xfId="7346" xr:uid="{68C6A087-B8DA-4E97-AB0D-3827AEC30626}"/>
    <cellStyle name="Total 2 2 4 2 8 2 2" xfId="15561" xr:uid="{E79976EF-BF7E-40D0-A923-077A37017072}"/>
    <cellStyle name="Total 2 2 4 2 8 2 3" xfId="23425" xr:uid="{D664DF69-BBEF-47B2-B50E-19CB8A25CFB9}"/>
    <cellStyle name="Total 2 2 4 2 8 2 4" xfId="31405" xr:uid="{9C06E8A8-3471-43D2-A9CE-9A56FA27938E}"/>
    <cellStyle name="Total 2 2 4 2 8 2 5" xfId="39232" xr:uid="{8DD27C5F-6C25-4F9E-8F09-3CB444745F40}"/>
    <cellStyle name="Total 2 2 4 2 8 2 6" xfId="47185" xr:uid="{1EDE9136-595A-4FB1-B9D1-47FAE36D5195}"/>
    <cellStyle name="Total 2 2 4 2 8 3" xfId="11542" xr:uid="{CF38D40B-D364-4CF3-9503-2AC1FBBF5F56}"/>
    <cellStyle name="Total 2 2 4 2 8 4" xfId="19409" xr:uid="{DB6A9DDC-DE19-44D7-BA18-AF2CBAABA346}"/>
    <cellStyle name="Total 2 2 4 2 8 5" xfId="27409" xr:uid="{35913126-E2CB-48E0-A905-8ACA9BD69AAC}"/>
    <cellStyle name="Total 2 2 4 2 8 6" xfId="35239" xr:uid="{AA14E805-32A5-4A11-AE2F-7EFAFE826971}"/>
    <cellStyle name="Total 2 2 4 2 8 7" xfId="43200" xr:uid="{A801FABD-DC7C-4AB9-A494-C61C9160A817}"/>
    <cellStyle name="Total 2 2 4 2 9" xfId="3612" xr:uid="{E879DB8B-02D3-49F6-ABBB-14C33AAB60C8}"/>
    <cellStyle name="Total 2 2 4 2 9 2" xfId="7640" xr:uid="{85017BDF-D07B-4617-8E5E-3B26CAAAABD7}"/>
    <cellStyle name="Total 2 2 4 2 9 2 2" xfId="15855" xr:uid="{91359AD6-FD1A-41DD-BDB5-4CD4DD966927}"/>
    <cellStyle name="Total 2 2 4 2 9 2 3" xfId="23719" xr:uid="{187C11E3-4C11-4106-9696-E94C63E955B3}"/>
    <cellStyle name="Total 2 2 4 2 9 2 4" xfId="31699" xr:uid="{3F6F1ECE-0D2D-453D-A6B5-70E9698C124A}"/>
    <cellStyle name="Total 2 2 4 2 9 2 5" xfId="39526" xr:uid="{91199F23-DDED-4A16-AE2E-24A09FA2AB11}"/>
    <cellStyle name="Total 2 2 4 2 9 2 6" xfId="47479" xr:uid="{66E34EC4-A476-4AF0-A271-4754A1906D8C}"/>
    <cellStyle name="Total 2 2 4 2 9 3" xfId="11836" xr:uid="{A5FA0410-81B4-4BCD-A281-47A014F57C7E}"/>
    <cellStyle name="Total 2 2 4 2 9 4" xfId="19703" xr:uid="{8C466549-0A0F-4740-A063-D1C65C1D3F7B}"/>
    <cellStyle name="Total 2 2 4 2 9 5" xfId="27703" xr:uid="{A5647C25-6940-4C65-9709-B78E8B5B1A5B}"/>
    <cellStyle name="Total 2 2 4 2 9 6" xfId="35533" xr:uid="{7168E165-2F7B-495F-BA7C-43B23AC76C58}"/>
    <cellStyle name="Total 2 2 4 2 9 7" xfId="43494" xr:uid="{2382CF40-3A41-4D04-A6B1-ED016E89E7E0}"/>
    <cellStyle name="Total 2 2 4 20" xfId="16943" xr:uid="{0FFAEF97-F4AD-4161-A281-B148245C0AD8}"/>
    <cellStyle name="Total 2 2 4 21" xfId="24967" xr:uid="{03B0CC1B-5849-4072-8172-6881BE9F48DB}"/>
    <cellStyle name="Total 2 2 4 22" xfId="32782" xr:uid="{16E0BE2E-FF65-4053-9B98-0CAAD849DDFE}"/>
    <cellStyle name="Total 2 2 4 23" xfId="40743" xr:uid="{CADE14A0-C5A8-4978-954C-421D6AF35E65}"/>
    <cellStyle name="Total 2 2 4 3" xfId="770" xr:uid="{81C16BA0-DCC0-46AE-877E-94616AA53621}"/>
    <cellStyle name="Total 2 2 4 3 10" xfId="3271" xr:uid="{4E07A23B-62D4-4C9A-8147-2EDF1EAC78FF}"/>
    <cellStyle name="Total 2 2 4 3 10 2" xfId="7300" xr:uid="{F070A7B5-8757-428B-A468-700DE27529B7}"/>
    <cellStyle name="Total 2 2 4 3 10 2 2" xfId="15515" xr:uid="{CD9AF15B-8453-49D3-B86E-0FD45EC21323}"/>
    <cellStyle name="Total 2 2 4 3 10 2 3" xfId="23379" xr:uid="{EE3526A0-FD33-4338-8E1E-392E19728F01}"/>
    <cellStyle name="Total 2 2 4 3 10 2 4" xfId="31359" xr:uid="{FC364BD6-CD4F-47FC-8FB2-34190336FC31}"/>
    <cellStyle name="Total 2 2 4 3 10 2 5" xfId="39186" xr:uid="{E0B13EDB-BDD1-455C-A89B-91A2819B429A}"/>
    <cellStyle name="Total 2 2 4 3 10 2 6" xfId="47139" xr:uid="{22754A0D-9236-48C7-9A64-BA3330812A8D}"/>
    <cellStyle name="Total 2 2 4 3 10 3" xfId="11495" xr:uid="{E847A9D7-412C-47A4-9197-A79ECEAD78B4}"/>
    <cellStyle name="Total 2 2 4 3 10 4" xfId="19362" xr:uid="{A1D160FA-08FB-487D-BE6C-F78C32B97FC3}"/>
    <cellStyle name="Total 2 2 4 3 10 5" xfId="27362" xr:uid="{A67B8EE7-2A5E-49D2-AC10-083CE06359ED}"/>
    <cellStyle name="Total 2 2 4 3 10 6" xfId="35192" xr:uid="{82EAAE27-EEE5-49C4-9E11-14E2F7FCA4CC}"/>
    <cellStyle name="Total 2 2 4 3 10 7" xfId="43153" xr:uid="{1162C4DA-FEF5-4E34-95ED-ABCBACAC8514}"/>
    <cellStyle name="Total 2 2 4 3 11" xfId="2903" xr:uid="{47025553-6FCA-41C0-9FAB-B89A88C48B24}"/>
    <cellStyle name="Total 2 2 4 3 11 2" xfId="6953" xr:uid="{0AF9A51B-0BEB-4DF0-A901-62811E87C04E}"/>
    <cellStyle name="Total 2 2 4 3 11 2 2" xfId="15168" xr:uid="{2D0C6E88-93D5-4429-BAD9-B8CE8BAF230A}"/>
    <cellStyle name="Total 2 2 4 3 11 2 3" xfId="23032" xr:uid="{5B2C7468-6E44-480D-9DFD-CDE32D2B1C28}"/>
    <cellStyle name="Total 2 2 4 3 11 2 4" xfId="31012" xr:uid="{F4133EC4-708E-44F0-8796-80657A73F9EC}"/>
    <cellStyle name="Total 2 2 4 3 11 2 5" xfId="38839" xr:uid="{7254C4B0-FE60-4AF7-B22E-3937A6BF922B}"/>
    <cellStyle name="Total 2 2 4 3 11 2 6" xfId="46792" xr:uid="{C6ED9D72-7A22-41A1-84C5-EC1DDD5F02B3}"/>
    <cellStyle name="Total 2 2 4 3 11 3" xfId="11129" xr:uid="{D811831D-B1B4-4734-ADAB-AAEB292E6C41}"/>
    <cellStyle name="Total 2 2 4 3 11 4" xfId="18994" xr:uid="{6A475D65-AFE0-4A59-9D99-C963B3B54AF9}"/>
    <cellStyle name="Total 2 2 4 3 11 5" xfId="26997" xr:uid="{F7DE4064-18CA-4620-802D-C3D2E98A11AD}"/>
    <cellStyle name="Total 2 2 4 3 11 6" xfId="34824" xr:uid="{CFE1147A-6160-4622-B257-EBC66E95918E}"/>
    <cellStyle name="Total 2 2 4 3 11 7" xfId="42785" xr:uid="{43511FB0-270C-40A3-868E-3D26FC58725C}"/>
    <cellStyle name="Total 2 2 4 3 12" xfId="3858" xr:uid="{E56492B9-5A10-4E0E-A360-395EC9B5E488}"/>
    <cellStyle name="Total 2 2 4 3 12 2" xfId="7884" xr:uid="{D6A22920-F2B7-49E4-AB79-7831A68B2B13}"/>
    <cellStyle name="Total 2 2 4 3 12 2 2" xfId="16099" xr:uid="{97464229-F8E4-4596-9429-1DB5DFED1ADF}"/>
    <cellStyle name="Total 2 2 4 3 12 2 3" xfId="23963" xr:uid="{E1EF5725-520C-4B98-9C51-818E94BF6A7B}"/>
    <cellStyle name="Total 2 2 4 3 12 2 4" xfId="31943" xr:uid="{4284BAE4-1C34-413A-8A22-470F45E4509B}"/>
    <cellStyle name="Total 2 2 4 3 12 2 5" xfId="39770" xr:uid="{0208F36E-D3BF-45DB-8FFA-048319BD6A3E}"/>
    <cellStyle name="Total 2 2 4 3 12 2 6" xfId="47723" xr:uid="{67462867-3E2A-4D1F-92E3-D069D5595DBD}"/>
    <cellStyle name="Total 2 2 4 3 12 3" xfId="12082" xr:uid="{BC493697-2CEF-4A77-A921-597FF5772E15}"/>
    <cellStyle name="Total 2 2 4 3 12 4" xfId="19949" xr:uid="{E2A333E3-3DAA-4844-94EC-754562EA5F6B}"/>
    <cellStyle name="Total 2 2 4 3 12 5" xfId="27949" xr:uid="{09AA3FF1-B5A0-47D7-A3F1-B2620A2517AA}"/>
    <cellStyle name="Total 2 2 4 3 12 6" xfId="35779" xr:uid="{C4C296C4-E15A-425B-8101-F72E52E18E0A}"/>
    <cellStyle name="Total 2 2 4 3 12 7" xfId="43740" xr:uid="{BEFD32D8-6157-4CD9-AFA6-53D2822D5CDC}"/>
    <cellStyle name="Total 2 2 4 3 13" xfId="4971" xr:uid="{36AE848E-E7DA-47CB-B610-961CA294FC16}"/>
    <cellStyle name="Total 2 2 4 3 13 2" xfId="13189" xr:uid="{576D12B0-3037-4272-A67A-C2351DBB0F2D}"/>
    <cellStyle name="Total 2 2 4 3 13 3" xfId="21055" xr:uid="{99AF9F3E-9D1B-4554-8D02-AA74D9BD5701}"/>
    <cellStyle name="Total 2 2 4 3 13 4" xfId="29038" xr:uid="{3C7B3854-FA94-4DD4-8166-E932CEBD1AF2}"/>
    <cellStyle name="Total 2 2 4 3 13 5" xfId="36869" xr:uid="{0DC520BA-378A-418D-A4F1-B9885E1980C4}"/>
    <cellStyle name="Total 2 2 4 3 13 6" xfId="44822" xr:uid="{90A303AC-815F-4C3E-AB34-F60D8CDC06BC}"/>
    <cellStyle name="Total 2 2 4 3 14" xfId="9015" xr:uid="{913164DD-CA50-4878-AFE1-D528FD25CFAB}"/>
    <cellStyle name="Total 2 2 4 3 15" xfId="385" xr:uid="{F334EF4E-CE73-48A1-B06B-2A24C0BF25F9}"/>
    <cellStyle name="Total 2 2 4 3 16" xfId="24913" xr:uid="{CAA99150-32F2-4A3F-8751-2B9A49DEC246}"/>
    <cellStyle name="Total 2 2 4 3 17" xfId="335" xr:uid="{0786B14F-E73B-4E85-849E-702F6C6600CF}"/>
    <cellStyle name="Total 2 2 4 3 18" xfId="40715" xr:uid="{A37A1BF2-A279-4E04-AB4E-041D243BA68C}"/>
    <cellStyle name="Total 2 2 4 3 2" xfId="1204" xr:uid="{D06CD8AF-8DB6-4E24-B7C5-5A6B0A36A38E}"/>
    <cellStyle name="Total 2 2 4 3 2 2" xfId="5329" xr:uid="{34A5F74E-C864-4FE9-A0F8-CCE08B8B7FC7}"/>
    <cellStyle name="Total 2 2 4 3 2 2 2" xfId="13544" xr:uid="{D1663D5E-F8B0-48CB-95E1-56D98FE2E8BF}"/>
    <cellStyle name="Total 2 2 4 3 2 2 3" xfId="21408" xr:uid="{A8F98D67-863A-4614-8255-ED3C3893E8D1}"/>
    <cellStyle name="Total 2 2 4 3 2 2 4" xfId="29388" xr:uid="{C04D4434-157A-49C3-B054-C9059B496737}"/>
    <cellStyle name="Total 2 2 4 3 2 2 5" xfId="37215" xr:uid="{33EA06D8-1056-4835-936B-3E5283188FC3}"/>
    <cellStyle name="Total 2 2 4 3 2 2 6" xfId="45168" xr:uid="{FB027B6F-C13F-462E-9837-1115EDC02FC5}"/>
    <cellStyle name="Total 2 2 4 3 2 3" xfId="9433" xr:uid="{3A52F2EF-ABD7-445C-8350-3A4CD6D06171}"/>
    <cellStyle name="Total 2 2 4 3 2 4" xfId="17295" xr:uid="{1F7D211C-9DAA-4C9E-B7CC-BDC9C893C1A3}"/>
    <cellStyle name="Total 2 2 4 3 2 5" xfId="25310" xr:uid="{745FF530-DC41-4FCA-9011-57D08A8EB259}"/>
    <cellStyle name="Total 2 2 4 3 2 6" xfId="33125" xr:uid="{D1A8AF4E-4706-4718-9413-5B6B7982764D}"/>
    <cellStyle name="Total 2 2 4 3 2 7" xfId="41086" xr:uid="{6287AA7A-9EFC-42F8-9218-EF9B20F8DC91}"/>
    <cellStyle name="Total 2 2 4 3 3" xfId="669" xr:uid="{78A8837B-1D01-4F0D-A23F-1AA3FD43096E}"/>
    <cellStyle name="Total 2 2 4 3 3 2" xfId="4875" xr:uid="{BF9253F5-A403-47F0-86C3-643EE36A95B4}"/>
    <cellStyle name="Total 2 2 4 3 3 2 2" xfId="13095" xr:uid="{6D4E433D-64EF-4607-BF04-4093BCE7AF49}"/>
    <cellStyle name="Total 2 2 4 3 3 2 3" xfId="20962" xr:uid="{D39B9B43-A458-45D1-98F0-9C17A9F6E651}"/>
    <cellStyle name="Total 2 2 4 3 3 2 4" xfId="28950" xr:uid="{E823450B-D09D-4C03-B6F9-25F8CBEF2ECE}"/>
    <cellStyle name="Total 2 2 4 3 3 2 5" xfId="36782" xr:uid="{33DB1135-18BE-44EA-B8B7-A42A13430DE5}"/>
    <cellStyle name="Total 2 2 4 3 3 2 6" xfId="44735" xr:uid="{6CEC571E-3BC2-4A13-AE5B-AF2EC8E6F958}"/>
    <cellStyle name="Total 2 2 4 3 3 3" xfId="8919" xr:uid="{0955F6C8-C46B-43C6-859E-6A6D02007E57}"/>
    <cellStyle name="Total 2 2 4 3 3 4" xfId="8741" xr:uid="{6B7A78CD-13DC-48C9-AF11-5CCD88D9E463}"/>
    <cellStyle name="Total 2 2 4 3 3 5" xfId="24821" xr:uid="{9AA498BB-6B1D-413D-B5E6-19011CCCA7DE}"/>
    <cellStyle name="Total 2 2 4 3 3 6" xfId="16969" xr:uid="{EDC69311-497C-4B12-9AD2-0CC799C13922}"/>
    <cellStyle name="Total 2 2 4 3 3 7" xfId="40626" xr:uid="{1E35215E-D8E2-4539-9A99-C90536AF4A0D}"/>
    <cellStyle name="Total 2 2 4 3 4" xfId="586" xr:uid="{DF27B0EC-41C1-42BE-9702-2FCFF9F5DF8C}"/>
    <cellStyle name="Total 2 2 4 3 4 2" xfId="4794" xr:uid="{2FD2730F-F030-4260-81AB-81AB63C4A5DC}"/>
    <cellStyle name="Total 2 2 4 3 4 2 2" xfId="13015" xr:uid="{0BFD5BE9-1785-4A91-90C9-9A6E15E3B2FD}"/>
    <cellStyle name="Total 2 2 4 3 4 2 3" xfId="20883" xr:uid="{1E27BE9F-0F6F-4BC8-BD64-A359F81F87E8}"/>
    <cellStyle name="Total 2 2 4 3 4 2 4" xfId="28875" xr:uid="{2D08B912-AF52-4EFE-9BB3-5184E5A3C369}"/>
    <cellStyle name="Total 2 2 4 3 4 2 5" xfId="36707" xr:uid="{2DCAD0C3-6EB9-4E97-8A32-6D21959DFD80}"/>
    <cellStyle name="Total 2 2 4 3 4 2 6" xfId="44662" xr:uid="{CD5EF9AF-AE46-49A7-8D57-335669F3DE23}"/>
    <cellStyle name="Total 2 2 4 3 4 3" xfId="8838" xr:uid="{C6D234B5-90FF-4AB9-AEA5-ACC80A3E6A36}"/>
    <cellStyle name="Total 2 2 4 3 4 4" xfId="12272" xr:uid="{FD8E9B71-733E-410F-826D-E04C506CD3F4}"/>
    <cellStyle name="Total 2 2 4 3 4 5" xfId="431" xr:uid="{B03DF8E6-2033-466D-B3D0-2FF7302CED8B}"/>
    <cellStyle name="Total 2 2 4 3 4 6" xfId="27232" xr:uid="{4A8446B5-6E9F-432A-9B60-ABFD07AC53F5}"/>
    <cellStyle name="Total 2 2 4 3 4 7" xfId="433" xr:uid="{66FDD7B5-7361-4F6C-B913-A1EC60B6E16F}"/>
    <cellStyle name="Total 2 2 4 3 5" xfId="695" xr:uid="{B6B77C4D-593D-46FC-A68B-3C3BF1EA2E9D}"/>
    <cellStyle name="Total 2 2 4 3 5 2" xfId="4900" xr:uid="{F1862131-6006-4740-805E-2FC81718ADF9}"/>
    <cellStyle name="Total 2 2 4 3 5 2 2" xfId="13120" xr:uid="{34E9DB18-01ED-46D4-B696-A11951F7F143}"/>
    <cellStyle name="Total 2 2 4 3 5 2 3" xfId="20987" xr:uid="{B65BD793-4006-4431-B739-B00ADC940A59}"/>
    <cellStyle name="Total 2 2 4 3 5 2 4" xfId="28975" xr:uid="{E5228A61-EC7B-4C5E-95E9-1363175804EA}"/>
    <cellStyle name="Total 2 2 4 3 5 2 5" xfId="36807" xr:uid="{1CB6F7E6-C02D-48C3-B4B3-7934DA58BD2A}"/>
    <cellStyle name="Total 2 2 4 3 5 2 6" xfId="44760" xr:uid="{6641476B-39AB-4965-A998-BC1423E3D2B1}"/>
    <cellStyle name="Total 2 2 4 3 5 3" xfId="8945" xr:uid="{76B9FD53-A68D-4A60-9048-F108BDF84ADF}"/>
    <cellStyle name="Total 2 2 4 3 5 4" xfId="12949" xr:uid="{4BFD1DC9-DA60-43ED-A55F-CD0A0E21395F}"/>
    <cellStyle name="Total 2 2 4 3 5 5" xfId="24847" xr:uid="{E0A796E9-94A4-4D20-978E-29FE664B654E}"/>
    <cellStyle name="Total 2 2 4 3 5 6" xfId="24946" xr:uid="{7EDCD572-EECC-483E-8440-6587088E492E}"/>
    <cellStyle name="Total 2 2 4 3 5 7" xfId="40652" xr:uid="{4C554E9F-617D-48CA-BB2C-EC721BE43CF1}"/>
    <cellStyle name="Total 2 2 4 3 6" xfId="1258" xr:uid="{614E03D0-B732-40DD-8D61-6F7E975DB0F7}"/>
    <cellStyle name="Total 2 2 4 3 6 2" xfId="5378" xr:uid="{FB676B96-DECD-4140-B081-4894845D5FA4}"/>
    <cellStyle name="Total 2 2 4 3 6 2 2" xfId="13593" xr:uid="{4F977947-C8E9-44E8-97F0-AD9A93113114}"/>
    <cellStyle name="Total 2 2 4 3 6 2 3" xfId="21457" xr:uid="{FDB5EB19-5458-4D26-A848-762425D918CC}"/>
    <cellStyle name="Total 2 2 4 3 6 2 4" xfId="29437" xr:uid="{9E1CBBD6-957F-4979-A8FE-6CF456F2D169}"/>
    <cellStyle name="Total 2 2 4 3 6 2 5" xfId="37264" xr:uid="{CA038A2E-33CC-439A-BDC2-6FB1D3168087}"/>
    <cellStyle name="Total 2 2 4 3 6 2 6" xfId="45217" xr:uid="{97CCDD26-CCD4-4015-B6E8-E3A283515D23}"/>
    <cellStyle name="Total 2 2 4 3 6 3" xfId="9487" xr:uid="{3DA88885-4C2A-4E8E-BD3B-B01612E6F8C1}"/>
    <cellStyle name="Total 2 2 4 3 6 4" xfId="17349" xr:uid="{8D4E8CB1-D7B2-491E-842D-8FC1AAF8A44B}"/>
    <cellStyle name="Total 2 2 4 3 6 5" xfId="25363" xr:uid="{3A219182-39DE-4D00-8D71-BA5EE489EE57}"/>
    <cellStyle name="Total 2 2 4 3 6 6" xfId="33179" xr:uid="{AE483DCF-B750-472B-9B3F-4E578A075E2D}"/>
    <cellStyle name="Total 2 2 4 3 6 7" xfId="41140" xr:uid="{EAB9E43D-5C8A-4C53-97AC-DF3F1FE0D3FA}"/>
    <cellStyle name="Total 2 2 4 3 7" xfId="2303" xr:uid="{F573EE52-AC09-45A4-91B9-AA347B63DA19}"/>
    <cellStyle name="Total 2 2 4 3 7 2" xfId="6374" xr:uid="{4BD8B76B-3B9A-4C04-B951-BB2CE43D39CD}"/>
    <cellStyle name="Total 2 2 4 3 7 2 2" xfId="14589" xr:uid="{588BA3E8-A39A-4158-8EE8-30AD33C3CA06}"/>
    <cellStyle name="Total 2 2 4 3 7 2 3" xfId="22453" xr:uid="{76318286-1A07-438E-8BA3-832FA8D92BAF}"/>
    <cellStyle name="Total 2 2 4 3 7 2 4" xfId="30433" xr:uid="{D18DEC74-8344-4E8B-AD93-254D66FF8606}"/>
    <cellStyle name="Total 2 2 4 3 7 2 5" xfId="38260" xr:uid="{0C5C9EBC-8FA5-45CC-8E0A-E1E0D09747A2}"/>
    <cellStyle name="Total 2 2 4 3 7 2 6" xfId="46213" xr:uid="{2CE1EAA9-13E7-4501-A64A-9169ADC338FD}"/>
    <cellStyle name="Total 2 2 4 3 7 3" xfId="10529" xr:uid="{6A9771D2-A5EF-48E6-9B52-3813B4F48C1A}"/>
    <cellStyle name="Total 2 2 4 3 7 4" xfId="18394" xr:uid="{91D2D94B-E596-4255-A8AE-3E55E36E750F}"/>
    <cellStyle name="Total 2 2 4 3 7 5" xfId="26400" xr:uid="{28FA186E-F0BA-4FE0-AC5B-7239266512FB}"/>
    <cellStyle name="Total 2 2 4 3 7 6" xfId="34224" xr:uid="{7F206211-5613-471C-9FBC-3330D4C8E5C6}"/>
    <cellStyle name="Total 2 2 4 3 7 7" xfId="42185" xr:uid="{386C8449-D823-4C73-B9F3-6434F88282A2}"/>
    <cellStyle name="Total 2 2 4 3 8" xfId="1944" xr:uid="{BC2EF123-AF13-484F-A365-A88ADDB3609D}"/>
    <cellStyle name="Total 2 2 4 3 8 2" xfId="6018" xr:uid="{B4842955-F89B-4B92-949B-47FA7985EACD}"/>
    <cellStyle name="Total 2 2 4 3 8 2 2" xfId="14233" xr:uid="{44FA5908-D0AD-42D1-A040-355F31417A57}"/>
    <cellStyle name="Total 2 2 4 3 8 2 3" xfId="22097" xr:uid="{4590E579-4573-4AA3-A50F-436CA6DC5A55}"/>
    <cellStyle name="Total 2 2 4 3 8 2 4" xfId="30077" xr:uid="{C3FDA8D4-A0A2-465A-BF32-E48EBF925001}"/>
    <cellStyle name="Total 2 2 4 3 8 2 5" xfId="37904" xr:uid="{D10430CE-804D-413B-B1E6-6DE6F00E9685}"/>
    <cellStyle name="Total 2 2 4 3 8 2 6" xfId="45857" xr:uid="{C419FAEB-E9E0-461E-9498-FE1F53D446A1}"/>
    <cellStyle name="Total 2 2 4 3 8 3" xfId="10170" xr:uid="{4E917A92-A3C0-4BD5-84DE-3F706717B819}"/>
    <cellStyle name="Total 2 2 4 3 8 4" xfId="18035" xr:uid="{6187FF60-87BA-47B2-8FB7-EC9F6EFCD831}"/>
    <cellStyle name="Total 2 2 4 3 8 5" xfId="26042" xr:uid="{23008870-35E9-42E5-A60E-0E46CAC8D3F8}"/>
    <cellStyle name="Total 2 2 4 3 8 6" xfId="33865" xr:uid="{221CAFBA-46C6-43C9-ACE7-533DB68BD83C}"/>
    <cellStyle name="Total 2 2 4 3 8 7" xfId="41826" xr:uid="{4A0A1596-5744-484D-BFCC-B53F2BE3C015}"/>
    <cellStyle name="Total 2 2 4 3 9" xfId="2256" xr:uid="{F20B17A5-1C27-4620-A48C-F30818D9B8E1}"/>
    <cellStyle name="Total 2 2 4 3 9 2" xfId="6330" xr:uid="{DB493551-638D-4FC5-97D5-EC93C13397A9}"/>
    <cellStyle name="Total 2 2 4 3 9 2 2" xfId="14545" xr:uid="{17374813-0CDC-4251-B77A-659381881576}"/>
    <cellStyle name="Total 2 2 4 3 9 2 3" xfId="22409" xr:uid="{38F864DC-073B-4A00-8A2D-C4A9D75F1C46}"/>
    <cellStyle name="Total 2 2 4 3 9 2 4" xfId="30389" xr:uid="{5FC5E714-660A-4A32-B413-62A3EC3E6BF0}"/>
    <cellStyle name="Total 2 2 4 3 9 2 5" xfId="38216" xr:uid="{F79DA10D-F477-4DA0-82C0-B0CB794B069B}"/>
    <cellStyle name="Total 2 2 4 3 9 2 6" xfId="46169" xr:uid="{3E62DEE4-38EA-463B-9F02-60CEFB9603EE}"/>
    <cellStyle name="Total 2 2 4 3 9 3" xfId="10482" xr:uid="{07FEA5FE-7BF4-4E97-88E7-5E2BAB0692C2}"/>
    <cellStyle name="Total 2 2 4 3 9 4" xfId="18347" xr:uid="{CDAEA4F7-6714-4C5E-A9F3-4D5CB0D83AC0}"/>
    <cellStyle name="Total 2 2 4 3 9 5" xfId="26354" xr:uid="{440C1F1B-87D6-4F9F-AB4F-DBBAF6A96C97}"/>
    <cellStyle name="Total 2 2 4 3 9 6" xfId="34177" xr:uid="{20974975-4BD3-40CF-A27C-D2ED81CCF9D8}"/>
    <cellStyle name="Total 2 2 4 3 9 7" xfId="42138" xr:uid="{08711C5C-5781-4534-BD0D-4697DE2B68AB}"/>
    <cellStyle name="Total 2 2 4 4" xfId="729" xr:uid="{3986EFD2-9F57-427C-B07B-75AD1547CDF8}"/>
    <cellStyle name="Total 2 2 4 4 10" xfId="2601" xr:uid="{66ECC0BF-8152-4B64-803C-B81BAD34DA6E}"/>
    <cellStyle name="Total 2 2 4 4 10 2" xfId="6652" xr:uid="{545EFB75-F4FC-44EE-A4A8-941295E43617}"/>
    <cellStyle name="Total 2 2 4 4 10 2 2" xfId="14867" xr:uid="{C3B84827-916C-45BC-9E56-54BFF192E949}"/>
    <cellStyle name="Total 2 2 4 4 10 2 3" xfId="22731" xr:uid="{B82CFEC8-5492-4CDB-A22B-2E9F3824CB3F}"/>
    <cellStyle name="Total 2 2 4 4 10 2 4" xfId="30711" xr:uid="{03E950BD-8B74-485D-830A-242301BBFFBD}"/>
    <cellStyle name="Total 2 2 4 4 10 2 5" xfId="38538" xr:uid="{90E2CFD5-17FA-4871-87F5-6000DAFCBE5B}"/>
    <cellStyle name="Total 2 2 4 4 10 2 6" xfId="46491" xr:uid="{B8D8F597-0763-47FC-BC45-9FB7B0641D24}"/>
    <cellStyle name="Total 2 2 4 4 10 3" xfId="10827" xr:uid="{71EE9169-33BB-4078-9002-1CDB6DDC14B3}"/>
    <cellStyle name="Total 2 2 4 4 10 4" xfId="18692" xr:uid="{72EF83F1-1A9D-446B-8A2C-BB92657F4DB8}"/>
    <cellStyle name="Total 2 2 4 4 10 5" xfId="26695" xr:uid="{02573792-7B68-4337-9E18-0643511B4A3C}"/>
    <cellStyle name="Total 2 2 4 4 10 6" xfId="34522" xr:uid="{F2C04D3B-EA2E-46F0-8A76-762BB9075BBF}"/>
    <cellStyle name="Total 2 2 4 4 10 7" xfId="42483" xr:uid="{59EC3CD1-8C35-4F71-B01B-7E1CE9970022}"/>
    <cellStyle name="Total 2 2 4 4 11" xfId="3262" xr:uid="{F0BADABE-1FC5-433E-9455-08CCDCF6B539}"/>
    <cellStyle name="Total 2 2 4 4 11 2" xfId="7291" xr:uid="{B4DCF64E-5D71-42D8-ACFC-24706AFEC4B1}"/>
    <cellStyle name="Total 2 2 4 4 11 2 2" xfId="15506" xr:uid="{A6E4E469-2F52-41F4-9703-EBA86083FC0B}"/>
    <cellStyle name="Total 2 2 4 4 11 2 3" xfId="23370" xr:uid="{CB594BDB-D1B0-4B30-97B8-0CAAEB7F4B9E}"/>
    <cellStyle name="Total 2 2 4 4 11 2 4" xfId="31350" xr:uid="{F071A44B-67CA-45D3-B81A-6D23D7CDFE80}"/>
    <cellStyle name="Total 2 2 4 4 11 2 5" xfId="39177" xr:uid="{3BDA9720-4461-41F5-80CD-52C3E6DD4EDC}"/>
    <cellStyle name="Total 2 2 4 4 11 2 6" xfId="47130" xr:uid="{DB9674DC-1DA8-4456-BFAD-0437D660A6FC}"/>
    <cellStyle name="Total 2 2 4 4 11 3" xfId="11486" xr:uid="{27C68F00-C97B-4342-8CC6-8CFECBD9BF6C}"/>
    <cellStyle name="Total 2 2 4 4 11 4" xfId="19353" xr:uid="{6BBE44DD-90D3-42BE-906E-DE03BA2EB367}"/>
    <cellStyle name="Total 2 2 4 4 11 5" xfId="27353" xr:uid="{755B737E-22C9-470E-923B-4C891472FBA9}"/>
    <cellStyle name="Total 2 2 4 4 11 6" xfId="35183" xr:uid="{625891EE-F5E0-4C90-9D84-CFF641F0240F}"/>
    <cellStyle name="Total 2 2 4 4 11 7" xfId="43144" xr:uid="{F7A173DD-0A62-40D5-8372-6C8E5B324E68}"/>
    <cellStyle name="Total 2 2 4 4 12" xfId="3578" xr:uid="{82A13B13-37CF-4125-8F55-851B43476DF7}"/>
    <cellStyle name="Total 2 2 4 4 12 2" xfId="7606" xr:uid="{864FD341-3594-4714-8C05-147B44B5BA26}"/>
    <cellStyle name="Total 2 2 4 4 12 2 2" xfId="15821" xr:uid="{FFE36CF0-1182-4F40-AF1F-D7038B009333}"/>
    <cellStyle name="Total 2 2 4 4 12 2 3" xfId="23685" xr:uid="{6EFFBEB6-933D-4657-8146-958885A3A155}"/>
    <cellStyle name="Total 2 2 4 4 12 2 4" xfId="31665" xr:uid="{669689B8-19A5-4E71-98EA-12481762F8F9}"/>
    <cellStyle name="Total 2 2 4 4 12 2 5" xfId="39492" xr:uid="{19450638-3903-4669-BC76-1F8724D09D45}"/>
    <cellStyle name="Total 2 2 4 4 12 2 6" xfId="47445" xr:uid="{FC6C9B83-7310-4419-8E44-11DFD675EDB4}"/>
    <cellStyle name="Total 2 2 4 4 12 3" xfId="11802" xr:uid="{696C98B8-35D9-4EBD-8FFF-248DC5818D05}"/>
    <cellStyle name="Total 2 2 4 4 12 4" xfId="19669" xr:uid="{A363EB00-E4C5-4EF4-9240-923B89391975}"/>
    <cellStyle name="Total 2 2 4 4 12 5" xfId="27669" xr:uid="{EB75E21B-40CD-42CB-B0B9-E6B53FDCB029}"/>
    <cellStyle name="Total 2 2 4 4 12 6" xfId="35499" xr:uid="{8F5AB679-DA28-4C63-A1FE-7BB4FDA51071}"/>
    <cellStyle name="Total 2 2 4 4 12 7" xfId="43460" xr:uid="{33A881C5-D8F7-44D0-85D1-43E142C7C23C}"/>
    <cellStyle name="Total 2 2 4 4 13" xfId="4931" xr:uid="{BE83668E-7882-4208-8531-FFE18BEC2B27}"/>
    <cellStyle name="Total 2 2 4 4 13 2" xfId="13151" xr:uid="{9946F39A-9C65-4100-8031-B550286C5796}"/>
    <cellStyle name="Total 2 2 4 4 13 3" xfId="21018" xr:uid="{1B12D393-4067-449E-ABA6-670F88FA8DA8}"/>
    <cellStyle name="Total 2 2 4 4 13 4" xfId="29006" xr:uid="{C992F37D-9BB6-47B7-B619-2FB582106A26}"/>
    <cellStyle name="Total 2 2 4 4 13 5" xfId="36837" xr:uid="{729B7BE0-6236-4641-BD1A-50F5E32A3298}"/>
    <cellStyle name="Total 2 2 4 4 13 6" xfId="44790" xr:uid="{ACEE2281-FE77-45B1-9BFC-889D6737DDE5}"/>
    <cellStyle name="Total 2 2 4 4 14" xfId="8978" xr:uid="{C00FB661-7075-4BF9-8A19-055864F3EBFD}"/>
    <cellStyle name="Total 2 2 4 4 15" xfId="365" xr:uid="{ECC16650-CA09-49A6-8906-C76E44616227}"/>
    <cellStyle name="Total 2 2 4 4 16" xfId="24880" xr:uid="{D3809ED2-63F2-4A52-9760-96405113779A}"/>
    <cellStyle name="Total 2 2 4 4 17" xfId="8708" xr:uid="{73064050-34A1-4FB3-8F30-EA5BD16C5101}"/>
    <cellStyle name="Total 2 2 4 4 18" xfId="40682" xr:uid="{264EC2DD-8231-475B-9162-4D203B1CACC6}"/>
    <cellStyle name="Total 2 2 4 4 2" xfId="1164" xr:uid="{07D47404-090B-4113-97D1-3312547203F7}"/>
    <cellStyle name="Total 2 2 4 4 2 2" xfId="5290" xr:uid="{9C2F8E03-4EAE-47F8-A189-1FFC5A1333CE}"/>
    <cellStyle name="Total 2 2 4 4 2 2 2" xfId="13505" xr:uid="{83A1E68C-137B-4223-8D6A-59213459C638}"/>
    <cellStyle name="Total 2 2 4 4 2 2 3" xfId="21369" xr:uid="{C24A1A1C-1444-4217-95C1-567E136718AA}"/>
    <cellStyle name="Total 2 2 4 4 2 2 4" xfId="29349" xr:uid="{E995FEAF-B7D2-4D8F-B70F-66582658DB81}"/>
    <cellStyle name="Total 2 2 4 4 2 2 5" xfId="37176" xr:uid="{DCB2BC86-B8FD-4FF6-8D9C-175C3EAB7055}"/>
    <cellStyle name="Total 2 2 4 4 2 2 6" xfId="45129" xr:uid="{51755D4A-5EE7-4F2D-B3A5-95E5FB4FB5D9}"/>
    <cellStyle name="Total 2 2 4 4 2 3" xfId="9393" xr:uid="{6FFBD65E-B97D-4B61-A3E6-45EF068D524C}"/>
    <cellStyle name="Total 2 2 4 4 2 4" xfId="17255" xr:uid="{3CC25CEE-95FD-4D0E-BCDB-347471EAC6A8}"/>
    <cellStyle name="Total 2 2 4 4 2 5" xfId="25270" xr:uid="{06AD524A-F75C-4379-9C2E-6C6304C14941}"/>
    <cellStyle name="Total 2 2 4 4 2 6" xfId="33085" xr:uid="{0E7F3DCF-CD98-481B-BC47-F9ED327022F8}"/>
    <cellStyle name="Total 2 2 4 4 2 7" xfId="41046" xr:uid="{C67A68F5-639F-4249-99E9-1AFE3143D87E}"/>
    <cellStyle name="Total 2 2 4 4 3" xfId="1237" xr:uid="{B81B68F6-6592-43C5-94BD-C57B56428535}"/>
    <cellStyle name="Total 2 2 4 4 3 2" xfId="5359" xr:uid="{87E1A584-A109-4156-AFED-7ED964663A91}"/>
    <cellStyle name="Total 2 2 4 4 3 2 2" xfId="13574" xr:uid="{8A91E240-1118-4286-86AA-479D8200CA03}"/>
    <cellStyle name="Total 2 2 4 4 3 2 3" xfId="21438" xr:uid="{2786FB9E-71FF-4B16-9BFA-255E10CA80F4}"/>
    <cellStyle name="Total 2 2 4 4 3 2 4" xfId="29418" xr:uid="{8335C7FE-98A7-4771-8AC9-2FC7EBF96BD1}"/>
    <cellStyle name="Total 2 2 4 4 3 2 5" xfId="37245" xr:uid="{C37B1048-1F31-448B-8212-7605648CCCDD}"/>
    <cellStyle name="Total 2 2 4 4 3 2 6" xfId="45198" xr:uid="{F469CAA6-5850-4A8B-887C-B554FF673EA9}"/>
    <cellStyle name="Total 2 2 4 4 3 3" xfId="9466" xr:uid="{F0F899E5-5D6B-41B9-A557-4F9DFD27567B}"/>
    <cellStyle name="Total 2 2 4 4 3 4" xfId="17328" xr:uid="{97F12D36-BFDF-4908-A581-F144FCAB690D}"/>
    <cellStyle name="Total 2 2 4 4 3 5" xfId="25342" xr:uid="{CB1382E9-C713-435A-8ED3-46FCEABCACCE}"/>
    <cellStyle name="Total 2 2 4 4 3 6" xfId="33158" xr:uid="{C9308662-DE37-4462-A966-FCAA16853C8A}"/>
    <cellStyle name="Total 2 2 4 4 3 7" xfId="41119" xr:uid="{D537295F-0E29-488A-84DD-FE1BBB9D8D37}"/>
    <cellStyle name="Total 2 2 4 4 4" xfId="1582" xr:uid="{E570A78E-A621-4A90-A050-2B279C14D7B9}"/>
    <cellStyle name="Total 2 2 4 4 4 2" xfId="5681" xr:uid="{38662937-8770-4508-963D-97D4004DCF88}"/>
    <cellStyle name="Total 2 2 4 4 4 2 2" xfId="13896" xr:uid="{5AADA1C4-6FA4-49BD-A70B-72030FFD3C5C}"/>
    <cellStyle name="Total 2 2 4 4 4 2 3" xfId="21760" xr:uid="{A4884C81-A959-4A6E-891B-B45BE8E4B58A}"/>
    <cellStyle name="Total 2 2 4 4 4 2 4" xfId="29740" xr:uid="{93AE8D55-4494-4DC2-983D-ED411FDB6731}"/>
    <cellStyle name="Total 2 2 4 4 4 2 5" xfId="37567" xr:uid="{3A6EDC29-9BEE-49EA-955C-5DB84C2E43E3}"/>
    <cellStyle name="Total 2 2 4 4 4 2 6" xfId="45520" xr:uid="{EEFC1A02-22FC-4987-995D-935DCF93362B}"/>
    <cellStyle name="Total 2 2 4 4 4 3" xfId="9810" xr:uid="{B949D813-6E99-456A-A1F9-A8ED2BDE7C38}"/>
    <cellStyle name="Total 2 2 4 4 4 4" xfId="17673" xr:uid="{C49C531E-539A-4A33-8AC0-678F3232BC49}"/>
    <cellStyle name="Total 2 2 4 4 4 5" xfId="25684" xr:uid="{63C280BA-28C1-4B37-95DA-2C06E2FC8579}"/>
    <cellStyle name="Total 2 2 4 4 4 6" xfId="33503" xr:uid="{4507C25D-BBF4-4DA1-8593-85507007F4F5}"/>
    <cellStyle name="Total 2 2 4 4 4 7" xfId="41464" xr:uid="{B0CA656E-A811-4177-8E31-E6D66C9D3D1E}"/>
    <cellStyle name="Total 2 2 4 4 5" xfId="1244" xr:uid="{A674ACFD-1B87-41E8-8007-2C81AC9E5A03}"/>
    <cellStyle name="Total 2 2 4 4 5 2" xfId="5365" xr:uid="{03D348FC-31F2-45C6-97E8-70243157C3F1}"/>
    <cellStyle name="Total 2 2 4 4 5 2 2" xfId="13580" xr:uid="{6E2E182F-B380-4E3E-9BB3-1A83BD89D628}"/>
    <cellStyle name="Total 2 2 4 4 5 2 3" xfId="21444" xr:uid="{AD24EC90-3D51-44A6-A8E9-3CEDCBD6002C}"/>
    <cellStyle name="Total 2 2 4 4 5 2 4" xfId="29424" xr:uid="{9AEB5B22-0675-4F0C-81AE-9AD1EFFF3F66}"/>
    <cellStyle name="Total 2 2 4 4 5 2 5" xfId="37251" xr:uid="{ADF00CDB-8801-4903-AB24-20361ADA43E7}"/>
    <cellStyle name="Total 2 2 4 4 5 2 6" xfId="45204" xr:uid="{BD76963A-B195-4008-BFE4-BB044F2CBC56}"/>
    <cellStyle name="Total 2 2 4 4 5 3" xfId="9473" xr:uid="{3937F750-AC52-4035-881C-6408CBD59270}"/>
    <cellStyle name="Total 2 2 4 4 5 4" xfId="17335" xr:uid="{21D942AC-CA48-4289-9AE3-4B23CB0026C0}"/>
    <cellStyle name="Total 2 2 4 4 5 5" xfId="25349" xr:uid="{B6BD179A-A8AA-4F81-82B1-A751D6099CE0}"/>
    <cellStyle name="Total 2 2 4 4 5 6" xfId="33165" xr:uid="{ADC48020-1989-48F4-8774-569940EDD417}"/>
    <cellStyle name="Total 2 2 4 4 5 7" xfId="41126" xr:uid="{B9798364-3F79-457F-944E-7F67A8C00557}"/>
    <cellStyle name="Total 2 2 4 4 6" xfId="555" xr:uid="{6064F859-B5DC-432D-B684-8F77564A03DA}"/>
    <cellStyle name="Total 2 2 4 4 6 2" xfId="4763" xr:uid="{71B5A23F-F04D-43BC-9399-8FF4B1B92F76}"/>
    <cellStyle name="Total 2 2 4 4 6 2 2" xfId="12984" xr:uid="{B9098543-B92F-48D1-B371-04BEDC953D34}"/>
    <cellStyle name="Total 2 2 4 4 6 2 3" xfId="20852" xr:uid="{AD17AC36-2F59-47BF-B989-7B8AB37E6974}"/>
    <cellStyle name="Total 2 2 4 4 6 2 4" xfId="28844" xr:uid="{A9C3A590-3BC1-4DD7-8466-DCFE1F400877}"/>
    <cellStyle name="Total 2 2 4 4 6 2 5" xfId="36676" xr:uid="{D6FA2F03-D82F-4A32-86E7-617725F140B7}"/>
    <cellStyle name="Total 2 2 4 4 6 2 6" xfId="44631" xr:uid="{A8759772-5E03-4981-9927-B9DA73194E92}"/>
    <cellStyle name="Total 2 2 4 4 6 3" xfId="8807" xr:uid="{8E730F6E-72A3-4020-9372-8DB20DFF3346}"/>
    <cellStyle name="Total 2 2 4 4 6 4" xfId="9808" xr:uid="{0BC4E202-87CB-4F54-8310-448259B822D5}"/>
    <cellStyle name="Total 2 2 4 4 6 5" xfId="315" xr:uid="{5F547B80-78E7-4363-9F64-922C79EA5A6C}"/>
    <cellStyle name="Total 2 2 4 4 6 6" xfId="25256" xr:uid="{CCD54F88-B1F8-4973-A6E8-4112D24982FA}"/>
    <cellStyle name="Total 2 2 4 4 6 7" xfId="9115" xr:uid="{A4202F7E-D544-47E9-955A-B93C45ADF919}"/>
    <cellStyle name="Total 2 2 4 4 7" xfId="2116" xr:uid="{D4FFB3BE-C42C-493F-ABAB-7C93FBE29797}"/>
    <cellStyle name="Total 2 2 4 4 7 2" xfId="6190" xr:uid="{93A0F192-5684-49EC-869E-EA47BAEB3204}"/>
    <cellStyle name="Total 2 2 4 4 7 2 2" xfId="14405" xr:uid="{C9EF217C-2FBE-41A7-8035-70E8439C522C}"/>
    <cellStyle name="Total 2 2 4 4 7 2 3" xfId="22269" xr:uid="{232E6845-29CC-42ED-8D37-264227EADF3A}"/>
    <cellStyle name="Total 2 2 4 4 7 2 4" xfId="30249" xr:uid="{DB0707F3-36E9-4FA4-A0D5-5E58DF6C1306}"/>
    <cellStyle name="Total 2 2 4 4 7 2 5" xfId="38076" xr:uid="{652271F9-BF02-475B-9E36-E30025F82816}"/>
    <cellStyle name="Total 2 2 4 4 7 2 6" xfId="46029" xr:uid="{8E87919F-5756-47F0-A52B-D9250E5D28E5}"/>
    <cellStyle name="Total 2 2 4 4 7 3" xfId="10342" xr:uid="{8F1B74A9-E49C-4489-A047-63C4C44E9397}"/>
    <cellStyle name="Total 2 2 4 4 7 4" xfId="18207" xr:uid="{6D02F20F-38E8-4B5F-811F-1E45CB17AF61}"/>
    <cellStyle name="Total 2 2 4 4 7 5" xfId="26214" xr:uid="{D2B3F166-8B3C-42BF-8FE1-6CDA82279B97}"/>
    <cellStyle name="Total 2 2 4 4 7 6" xfId="34037" xr:uid="{18C46832-525B-4B21-99F3-25821F06385B}"/>
    <cellStyle name="Total 2 2 4 4 7 7" xfId="41998" xr:uid="{53A28FFC-A27B-44F4-87BB-CC0B0D61FD10}"/>
    <cellStyle name="Total 2 2 4 4 8" xfId="1315" xr:uid="{9F3128F8-06A8-405F-9388-0C7231F8498E}"/>
    <cellStyle name="Total 2 2 4 4 8 2" xfId="5431" xr:uid="{98B4AD90-5C73-41A0-BA6C-83D3BC13288C}"/>
    <cellStyle name="Total 2 2 4 4 8 2 2" xfId="13646" xr:uid="{CADE258B-D2BD-4FF5-A6A9-343507C6717E}"/>
    <cellStyle name="Total 2 2 4 4 8 2 3" xfId="21510" xr:uid="{D84922E6-5AB7-41AA-839D-FBF5C80274C8}"/>
    <cellStyle name="Total 2 2 4 4 8 2 4" xfId="29490" xr:uid="{3AB580C1-06B0-4235-9A6B-A038ECBBD831}"/>
    <cellStyle name="Total 2 2 4 4 8 2 5" xfId="37317" xr:uid="{D5EB8389-5E5D-484F-BDBE-E6D06D334222}"/>
    <cellStyle name="Total 2 2 4 4 8 2 6" xfId="45270" xr:uid="{21E7846A-8705-4CF3-A3EE-03982445A84E}"/>
    <cellStyle name="Total 2 2 4 4 8 3" xfId="9544" xr:uid="{CB707117-3A5B-462A-A440-199BEA3D0424}"/>
    <cellStyle name="Total 2 2 4 4 8 4" xfId="17406" xr:uid="{2904ECA5-4A95-4E35-BA11-AA2256197090}"/>
    <cellStyle name="Total 2 2 4 4 8 5" xfId="25419" xr:uid="{450024C5-B1C6-4748-8748-4AE49204C29D}"/>
    <cellStyle name="Total 2 2 4 4 8 6" xfId="33236" xr:uid="{93E224BC-30E1-4F79-8229-36D88638D6EF}"/>
    <cellStyle name="Total 2 2 4 4 8 7" xfId="41197" xr:uid="{F8545A7F-CD44-4602-BD0E-43C16242BF79}"/>
    <cellStyle name="Total 2 2 4 4 9" xfId="3226" xr:uid="{61EE7508-1A3D-4102-9179-0E6D72FB7CEB}"/>
    <cellStyle name="Total 2 2 4 4 9 2" xfId="7255" xr:uid="{4BCF4F82-2B40-44EE-A03F-C95B943EB269}"/>
    <cellStyle name="Total 2 2 4 4 9 2 2" xfId="15470" xr:uid="{6437B77C-5748-4248-AEF9-32E55799E628}"/>
    <cellStyle name="Total 2 2 4 4 9 2 3" xfId="23334" xr:uid="{EF0813E0-4E00-41B8-95B4-27B773429A41}"/>
    <cellStyle name="Total 2 2 4 4 9 2 4" xfId="31314" xr:uid="{B9AF2D8E-8808-4BA9-BF27-50BB3F01682A}"/>
    <cellStyle name="Total 2 2 4 4 9 2 5" xfId="39141" xr:uid="{F83C19BA-CDDE-41F7-B3F0-C9FE4A3E9AD5}"/>
    <cellStyle name="Total 2 2 4 4 9 2 6" xfId="47094" xr:uid="{23549B12-942D-49F1-A811-35F0841FE4D0}"/>
    <cellStyle name="Total 2 2 4 4 9 3" xfId="11450" xr:uid="{CEEA742C-8332-455F-AE38-6B83B0C2A42F}"/>
    <cellStyle name="Total 2 2 4 4 9 4" xfId="19317" xr:uid="{F7CF5F29-471E-4EA0-9800-E88454B929C5}"/>
    <cellStyle name="Total 2 2 4 4 9 5" xfId="27317" xr:uid="{FA92C45F-1716-49A7-A084-DFD0ABD8BA4E}"/>
    <cellStyle name="Total 2 2 4 4 9 6" xfId="35147" xr:uid="{B1A53151-28A2-43BC-8D98-5DD63983A40C}"/>
    <cellStyle name="Total 2 2 4 4 9 7" xfId="43108" xr:uid="{6D7F4387-A63D-4029-8565-547AEEEBE666}"/>
    <cellStyle name="Total 2 2 4 5" xfId="744" xr:uid="{DB293A92-D306-40B1-B397-A19DAE0C2546}"/>
    <cellStyle name="Total 2 2 4 5 10" xfId="1971" xr:uid="{88CC1C16-C86F-4BF2-BA19-31DD224FC16F}"/>
    <cellStyle name="Total 2 2 4 5 10 2" xfId="6045" xr:uid="{AF76422D-9202-48DA-BFD5-90A6B7770764}"/>
    <cellStyle name="Total 2 2 4 5 10 2 2" xfId="14260" xr:uid="{3BACFF7E-BBA1-4B76-9B72-558D0C398E77}"/>
    <cellStyle name="Total 2 2 4 5 10 2 3" xfId="22124" xr:uid="{0391FFA7-9120-44DA-BE66-622BC51E1012}"/>
    <cellStyle name="Total 2 2 4 5 10 2 4" xfId="30104" xr:uid="{33354305-A4D1-47E9-9385-39E89E7EE4EF}"/>
    <cellStyle name="Total 2 2 4 5 10 2 5" xfId="37931" xr:uid="{33CBA5E8-E2E9-40BB-9CF2-0FC2DB3BF30C}"/>
    <cellStyle name="Total 2 2 4 5 10 2 6" xfId="45884" xr:uid="{9E32CF5D-068C-4C48-A4B4-1CD2B85C6565}"/>
    <cellStyle name="Total 2 2 4 5 10 3" xfId="10197" xr:uid="{71CB717E-DCCF-4587-98C1-C1969F32C188}"/>
    <cellStyle name="Total 2 2 4 5 10 4" xfId="18062" xr:uid="{D96438B9-2CF5-4DD9-9A71-D6FFA1B6AF61}"/>
    <cellStyle name="Total 2 2 4 5 10 5" xfId="26069" xr:uid="{CC3BF2D4-A10F-4680-A729-80E8150884F5}"/>
    <cellStyle name="Total 2 2 4 5 10 6" xfId="33892" xr:uid="{065BF658-6972-4569-9A34-9408385674F0}"/>
    <cellStyle name="Total 2 2 4 5 10 7" xfId="41853" xr:uid="{2B8BC8D5-BA3E-419A-B91A-60ADA587008F}"/>
    <cellStyle name="Total 2 2 4 5 11" xfId="2035" xr:uid="{D46FDDAB-26F2-4D27-8EB6-B8D16AC7A988}"/>
    <cellStyle name="Total 2 2 4 5 11 2" xfId="6109" xr:uid="{45D8F537-1516-4A5C-8A10-21036555CCBC}"/>
    <cellStyle name="Total 2 2 4 5 11 2 2" xfId="14324" xr:uid="{9B79013A-992B-44CD-BAE0-91950705A0FA}"/>
    <cellStyle name="Total 2 2 4 5 11 2 3" xfId="22188" xr:uid="{03CCAABE-7405-43A0-B992-5DD7CE8AAA43}"/>
    <cellStyle name="Total 2 2 4 5 11 2 4" xfId="30168" xr:uid="{3D1AC33E-BE90-47AF-A8BB-C49FDAFA4AE1}"/>
    <cellStyle name="Total 2 2 4 5 11 2 5" xfId="37995" xr:uid="{4B4CAB85-E2F4-4BA6-8A6F-47E552DE7F02}"/>
    <cellStyle name="Total 2 2 4 5 11 2 6" xfId="45948" xr:uid="{3801E0CC-BC7B-49F6-ACB7-DCAADDF07463}"/>
    <cellStyle name="Total 2 2 4 5 11 3" xfId="10261" xr:uid="{9DDA44E7-232B-4F41-B0EA-7399D72BC146}"/>
    <cellStyle name="Total 2 2 4 5 11 4" xfId="18126" xr:uid="{E1E80228-C23B-40B4-9AB6-65C6093E2971}"/>
    <cellStyle name="Total 2 2 4 5 11 5" xfId="26133" xr:uid="{7F2A40ED-02A9-4209-88F8-BE5110C85348}"/>
    <cellStyle name="Total 2 2 4 5 11 6" xfId="33956" xr:uid="{9238FAAD-F18A-405B-BF7D-A0F780CA52BD}"/>
    <cellStyle name="Total 2 2 4 5 11 7" xfId="41917" xr:uid="{73F0A70C-B575-452E-8DC0-B4AB996C7A48}"/>
    <cellStyle name="Total 2 2 4 5 12" xfId="637" xr:uid="{778F21FA-045C-4611-BE0F-8C2ACC1C365F}"/>
    <cellStyle name="Total 2 2 4 5 12 2" xfId="4845" xr:uid="{70C62DF3-1566-411E-984A-7CA87FA6FA0F}"/>
    <cellStyle name="Total 2 2 4 5 12 2 2" xfId="13065" xr:uid="{0338F5B1-870E-4889-8746-F2080959EFBA}"/>
    <cellStyle name="Total 2 2 4 5 12 2 3" xfId="20932" xr:uid="{E27CD758-AC40-4ABE-AE55-D013323C17FF}"/>
    <cellStyle name="Total 2 2 4 5 12 2 4" xfId="28920" xr:uid="{22A9284D-7B93-47F4-9794-7D680EB8B42B}"/>
    <cellStyle name="Total 2 2 4 5 12 2 5" xfId="36752" xr:uid="{BC5178F5-4AB9-4098-8A2D-16EFFCA1E934}"/>
    <cellStyle name="Total 2 2 4 5 12 2 6" xfId="44705" xr:uid="{94090228-0FBA-48F9-864E-60CB2DE6A8C7}"/>
    <cellStyle name="Total 2 2 4 5 12 3" xfId="8887" xr:uid="{727ECC3A-5921-4E99-BB8A-791E35F65C57}"/>
    <cellStyle name="Total 2 2 4 5 12 4" xfId="10801" xr:uid="{6C363ACC-A58A-4D4B-BC22-734816F14BAC}"/>
    <cellStyle name="Total 2 2 4 5 12 5" xfId="24789" xr:uid="{E68C880C-2B29-401F-9673-CBAC5A56B1DA}"/>
    <cellStyle name="Total 2 2 4 5 12 6" xfId="26019" xr:uid="{AFBF07D7-2844-43FF-9783-FAD9C5397DE7}"/>
    <cellStyle name="Total 2 2 4 5 12 7" xfId="40594" xr:uid="{B3F75FDF-E806-44F1-9409-7AF5FA52F25C}"/>
    <cellStyle name="Total 2 2 4 5 13" xfId="4945" xr:uid="{657263A1-A297-42A8-854A-DDC28FAB5BB5}"/>
    <cellStyle name="Total 2 2 4 5 13 2" xfId="13165" xr:uid="{21772FE9-F67F-4527-B7F9-C025E397F17D}"/>
    <cellStyle name="Total 2 2 4 5 13 3" xfId="21032" xr:uid="{1B9B2D00-3A2D-4159-A262-F7E132ECE033}"/>
    <cellStyle name="Total 2 2 4 5 13 4" xfId="29020" xr:uid="{C336C155-64FB-4F4F-A8A7-BE6840709968}"/>
    <cellStyle name="Total 2 2 4 5 13 5" xfId="36851" xr:uid="{AD4A5283-4C75-458A-82AE-85085B40EE72}"/>
    <cellStyle name="Total 2 2 4 5 13 6" xfId="44804" xr:uid="{2224EC42-D7D9-4DFA-8309-AC951D9CB8EA}"/>
    <cellStyle name="Total 2 2 4 5 14" xfId="8993" xr:uid="{23CF908E-EE59-444D-98B8-E5631FF41903}"/>
    <cellStyle name="Total 2 2 4 5 15" xfId="374" xr:uid="{17B16021-769E-47F8-A266-80688CEEF63A}"/>
    <cellStyle name="Total 2 2 4 5 16" xfId="24895" xr:uid="{CC83D404-7E4E-4A7A-B56E-9BFC1BFD2B22}"/>
    <cellStyle name="Total 2 2 4 5 17" xfId="8761" xr:uid="{812D380F-954E-453D-A891-10BA34827BE8}"/>
    <cellStyle name="Total 2 2 4 5 18" xfId="40697" xr:uid="{ED9D5F32-524F-4B90-99EF-0B7EEF5554D5}"/>
    <cellStyle name="Total 2 2 4 5 2" xfId="1179" xr:uid="{B51693DD-4057-4249-B544-7DB731871B0E}"/>
    <cellStyle name="Total 2 2 4 5 2 2" xfId="5304" xr:uid="{716CE726-139E-4C53-8AB4-7237C748431D}"/>
    <cellStyle name="Total 2 2 4 5 2 2 2" xfId="13519" xr:uid="{C12BD9B5-6ACE-4DF3-8153-236E70D1349E}"/>
    <cellStyle name="Total 2 2 4 5 2 2 3" xfId="21383" xr:uid="{07CE7646-B152-48A8-9EC6-7C1B96362BDB}"/>
    <cellStyle name="Total 2 2 4 5 2 2 4" xfId="29363" xr:uid="{121BF9DF-A12B-42FE-9604-B5A5202E132D}"/>
    <cellStyle name="Total 2 2 4 5 2 2 5" xfId="37190" xr:uid="{FFD011A2-9FE3-4979-9546-D7113D9B72E6}"/>
    <cellStyle name="Total 2 2 4 5 2 2 6" xfId="45143" xr:uid="{B04D4D4C-5B5E-47E5-B026-83D88B499703}"/>
    <cellStyle name="Total 2 2 4 5 2 3" xfId="9408" xr:uid="{C9F83258-6EBF-46F6-B040-2A7B504208A6}"/>
    <cellStyle name="Total 2 2 4 5 2 4" xfId="17270" xr:uid="{ACC3D778-59E4-4E5A-B402-277B8DD24E3B}"/>
    <cellStyle name="Total 2 2 4 5 2 5" xfId="25285" xr:uid="{D58FBC0D-B45B-470E-A68F-466993CBF865}"/>
    <cellStyle name="Total 2 2 4 5 2 6" xfId="33100" xr:uid="{A2C85B5D-35E2-4E83-A49E-D019C48F96D6}"/>
    <cellStyle name="Total 2 2 4 5 2 7" xfId="41061" xr:uid="{AFB6CEAA-DE9B-447E-A63A-B046C22DCC9E}"/>
    <cellStyle name="Total 2 2 4 5 3" xfId="1234" xr:uid="{559D749E-AA1D-4A0F-9756-C1E550B93CB1}"/>
    <cellStyle name="Total 2 2 4 5 3 2" xfId="5356" xr:uid="{3B13F019-F47A-4EA1-9BB6-37F26DB9FE8D}"/>
    <cellStyle name="Total 2 2 4 5 3 2 2" xfId="13571" xr:uid="{E70C90DF-2F47-43CC-AA69-D481A481A5E8}"/>
    <cellStyle name="Total 2 2 4 5 3 2 3" xfId="21435" xr:uid="{6899DE5C-354F-40A7-9FE9-253D2EC93C94}"/>
    <cellStyle name="Total 2 2 4 5 3 2 4" xfId="29415" xr:uid="{06D42E13-0693-4958-92B5-08561B50166C}"/>
    <cellStyle name="Total 2 2 4 5 3 2 5" xfId="37242" xr:uid="{C8D56BCD-0226-4A0E-BA7D-1375380FD772}"/>
    <cellStyle name="Total 2 2 4 5 3 2 6" xfId="45195" xr:uid="{258C9554-44FE-49D6-838C-A5832DF028CF}"/>
    <cellStyle name="Total 2 2 4 5 3 3" xfId="9463" xr:uid="{7B77A7A2-8399-4A27-9ABA-3BDAC2BB4A94}"/>
    <cellStyle name="Total 2 2 4 5 3 4" xfId="17325" xr:uid="{1B039158-B3E3-4AB7-A987-5495B016233D}"/>
    <cellStyle name="Total 2 2 4 5 3 5" xfId="25339" xr:uid="{488EBF48-89EB-4489-BD11-5B7FAC3944CD}"/>
    <cellStyle name="Total 2 2 4 5 3 6" xfId="33155" xr:uid="{4717C89D-AA01-4492-86A3-6D8CC21275DC}"/>
    <cellStyle name="Total 2 2 4 5 3 7" xfId="41116" xr:uid="{05A486FD-E9D6-4ED1-98BA-FFB07805E496}"/>
    <cellStyle name="Total 2 2 4 5 4" xfId="687" xr:uid="{51825803-90A1-44CD-A209-73940565509D}"/>
    <cellStyle name="Total 2 2 4 5 4 2" xfId="4892" xr:uid="{937869E9-4331-4517-AF80-63D464C6FD34}"/>
    <cellStyle name="Total 2 2 4 5 4 2 2" xfId="13112" xr:uid="{C19747D3-6FEF-4235-90B0-2CF1A000A24D}"/>
    <cellStyle name="Total 2 2 4 5 4 2 3" xfId="20979" xr:uid="{175D3D54-84BF-4C92-8637-DDD4D7C49EB2}"/>
    <cellStyle name="Total 2 2 4 5 4 2 4" xfId="28967" xr:uid="{ABB6198C-BA67-41E8-82BF-293D9C2DED8D}"/>
    <cellStyle name="Total 2 2 4 5 4 2 5" xfId="36799" xr:uid="{DDC90FED-7CA3-45FF-91E0-A5A97990E07D}"/>
    <cellStyle name="Total 2 2 4 5 4 2 6" xfId="44752" xr:uid="{ADA4EE44-51CD-436D-A425-1F00599EEC14}"/>
    <cellStyle name="Total 2 2 4 5 4 3" xfId="8937" xr:uid="{B2173C38-EA00-44E6-8641-B743BD14743E}"/>
    <cellStyle name="Total 2 2 4 5 4 4" xfId="9053" xr:uid="{4FD39379-2EBE-40A7-A0FE-071F7EC03F5D}"/>
    <cellStyle name="Total 2 2 4 5 4 5" xfId="24839" xr:uid="{27CCB518-4661-4271-980E-1EF08A318BFF}"/>
    <cellStyle name="Total 2 2 4 5 4 6" xfId="21106" xr:uid="{A063809C-6234-49E0-A440-1379266E8FD8}"/>
    <cellStyle name="Total 2 2 4 5 4 7" xfId="40644" xr:uid="{8D1F624C-F53E-408A-AB3F-BAD2E3FF3A5C}"/>
    <cellStyle name="Total 2 2 4 5 5" xfId="713" xr:uid="{4C31FD7B-1686-42CF-A70B-D132B9B6CD94}"/>
    <cellStyle name="Total 2 2 4 5 5 2" xfId="4918" xr:uid="{F7C0A5BC-45B6-4328-8851-94202555F575}"/>
    <cellStyle name="Total 2 2 4 5 5 2 2" xfId="13138" xr:uid="{AF97448B-E90E-4C40-B602-B0A9A7AF2B5F}"/>
    <cellStyle name="Total 2 2 4 5 5 2 3" xfId="21005" xr:uid="{A9D0D138-B283-4D99-A7BC-A9D935FCE1D1}"/>
    <cellStyle name="Total 2 2 4 5 5 2 4" xfId="28993" xr:uid="{D8787261-333E-4777-8828-24E5FE7BBB36}"/>
    <cellStyle name="Total 2 2 4 5 5 2 5" xfId="36825" xr:uid="{7A871871-1041-4C25-9B0B-5471B5514C98}"/>
    <cellStyle name="Total 2 2 4 5 5 2 6" xfId="44778" xr:uid="{995FDF7C-D505-4672-9D47-7D56A9821D2F}"/>
    <cellStyle name="Total 2 2 4 5 5 3" xfId="8963" xr:uid="{EE92BA6B-BECA-4B12-BCE0-2A9F1CCF2FB9}"/>
    <cellStyle name="Total 2 2 4 5 5 4" xfId="362" xr:uid="{2E486929-89F6-44CF-B7EA-51B9A9EE40DE}"/>
    <cellStyle name="Total 2 2 4 5 5 5" xfId="24865" xr:uid="{5AB703E6-9D52-4518-B344-E17CAA6D32DC}"/>
    <cellStyle name="Total 2 2 4 5 5 6" xfId="13170" xr:uid="{3C1E5155-1AEB-480E-96A6-5566F6FB54B9}"/>
    <cellStyle name="Total 2 2 4 5 5 7" xfId="40670" xr:uid="{4842C14B-5FA1-45A3-BE3C-C23C73377477}"/>
    <cellStyle name="Total 2 2 4 5 6" xfId="601" xr:uid="{BEACE651-1F41-472F-AE5F-FD3775216427}"/>
    <cellStyle name="Total 2 2 4 5 6 2" xfId="4809" xr:uid="{5D83210C-99BA-4F74-A22D-FC58318DD487}"/>
    <cellStyle name="Total 2 2 4 5 6 2 2" xfId="13030" xr:uid="{1E315242-6CE7-4B06-B50B-F26FB1638B5A}"/>
    <cellStyle name="Total 2 2 4 5 6 2 3" xfId="20898" xr:uid="{5680D21E-0530-4269-BC79-268E6023E3AC}"/>
    <cellStyle name="Total 2 2 4 5 6 2 4" xfId="28890" xr:uid="{32F112C4-A11F-408F-A26F-DB432178CFFE}"/>
    <cellStyle name="Total 2 2 4 5 6 2 5" xfId="36722" xr:uid="{B4CEFD9C-00E7-4AE9-B54C-5028656460B8}"/>
    <cellStyle name="Total 2 2 4 5 6 2 6" xfId="44677" xr:uid="{CEA59121-4365-429D-B56C-36784C6E0BF3}"/>
    <cellStyle name="Total 2 2 4 5 6 3" xfId="8853" xr:uid="{3828E20A-AD1D-4BAA-BA68-495C9143F87E}"/>
    <cellStyle name="Total 2 2 4 5 6 4" xfId="12094" xr:uid="{86E1E6DE-6484-405B-BE27-E1199FDC049E}"/>
    <cellStyle name="Total 2 2 4 5 6 5" xfId="398" xr:uid="{E3223389-A646-478A-8D5F-4123C78E3144}"/>
    <cellStyle name="Total 2 2 4 5 6 6" xfId="27054" xr:uid="{8E232419-6A2F-4396-9450-20AEFB5A54BB}"/>
    <cellStyle name="Total 2 2 4 5 6 7" xfId="416" xr:uid="{11C41BC0-8060-44DB-B43F-3FFC90A61B81}"/>
    <cellStyle name="Total 2 2 4 5 7" xfId="582" xr:uid="{D1A5C1A1-CA88-447A-854C-C23191DE5DC6}"/>
    <cellStyle name="Total 2 2 4 5 7 2" xfId="4790" xr:uid="{3C2B51E5-E33B-4073-AE0E-85CF0F801626}"/>
    <cellStyle name="Total 2 2 4 5 7 2 2" xfId="13011" xr:uid="{5E95A112-DD1E-4527-9018-ADB5FF7001EA}"/>
    <cellStyle name="Total 2 2 4 5 7 2 3" xfId="20879" xr:uid="{03AF814F-4ED4-4ABE-A83C-64E6223C05D6}"/>
    <cellStyle name="Total 2 2 4 5 7 2 4" xfId="28871" xr:uid="{D8C90DC2-91E7-4AF4-97E1-CEAA36257212}"/>
    <cellStyle name="Total 2 2 4 5 7 2 5" xfId="36703" xr:uid="{2CABDED0-050D-4702-81C1-D84AA0AC70B0}"/>
    <cellStyle name="Total 2 2 4 5 7 2 6" xfId="44658" xr:uid="{BD8FD73B-614B-47F2-AC9A-E191FB43750C}"/>
    <cellStyle name="Total 2 2 4 5 7 3" xfId="8834" xr:uid="{6DEDFD27-E5BA-404B-8E75-2CFD6C3CD15A}"/>
    <cellStyle name="Total 2 2 4 5 7 4" xfId="10146" xr:uid="{431BD50D-81EA-46E0-A28D-5D2D64A37622}"/>
    <cellStyle name="Total 2 2 4 5 7 5" xfId="311" xr:uid="{5A980C75-4E49-40C9-A469-9E21629477AA}"/>
    <cellStyle name="Total 2 2 4 5 7 6" xfId="25679" xr:uid="{09D1AE27-5B44-4C20-A43B-9FA2BF753F93}"/>
    <cellStyle name="Total 2 2 4 5 7 7" xfId="347" xr:uid="{4A3982A8-1862-42DB-BB59-B835FF68AB26}"/>
    <cellStyle name="Total 2 2 4 5 8" xfId="577" xr:uid="{E15328DD-0C74-4838-A077-DD8099BAC14F}"/>
    <cellStyle name="Total 2 2 4 5 8 2" xfId="4785" xr:uid="{E153FC45-CE66-4AFC-9A8A-294C576EF2B4}"/>
    <cellStyle name="Total 2 2 4 5 8 2 2" xfId="13006" xr:uid="{193F85AE-7D98-4435-9BDB-6C7FDB61A517}"/>
    <cellStyle name="Total 2 2 4 5 8 2 3" xfId="20874" xr:uid="{6E6C3C28-EE16-46B2-A37E-8A8FA52F4AD5}"/>
    <cellStyle name="Total 2 2 4 5 8 2 4" xfId="28866" xr:uid="{C40488D0-4BA5-4B91-97F4-4F388CD1ABAF}"/>
    <cellStyle name="Total 2 2 4 5 8 2 5" xfId="36698" xr:uid="{99D660E0-614D-49C6-AC24-0EBACF97F319}"/>
    <cellStyle name="Total 2 2 4 5 8 2 6" xfId="44653" xr:uid="{59A76108-4BB3-4D82-8B9D-C96ADE6D2355}"/>
    <cellStyle name="Total 2 2 4 5 8 3" xfId="8829" xr:uid="{D5FE2A2C-9AA9-41A2-BFB9-0E5DE3B9B7A5}"/>
    <cellStyle name="Total 2 2 4 5 8 4" xfId="9525" xr:uid="{00301A0D-EFDC-499B-ADC8-C7106BB5E955}"/>
    <cellStyle name="Total 2 2 4 5 8 5" xfId="9034" xr:uid="{00BF66D0-A8DB-4AF3-A2AE-9FE2EB9FCF28}"/>
    <cellStyle name="Total 2 2 4 5 8 6" xfId="28795" xr:uid="{C15AB404-2A7E-4C5B-BF2B-3F23E3917517}"/>
    <cellStyle name="Total 2 2 4 5 8 7" xfId="8746" xr:uid="{937FC7C0-B964-4E57-8AC1-7E415AE1A67B}"/>
    <cellStyle name="Total 2 2 4 5 9" xfId="3221" xr:uid="{64AEA30A-CF5C-4BDB-B7D0-E4592F1C5D4C}"/>
    <cellStyle name="Total 2 2 4 5 9 2" xfId="7250" xr:uid="{ADA1164C-E3EB-4AE4-BB6E-4E5B152A1B59}"/>
    <cellStyle name="Total 2 2 4 5 9 2 2" xfId="15465" xr:uid="{6A1CF2FE-9113-43BA-866B-9416208FCA89}"/>
    <cellStyle name="Total 2 2 4 5 9 2 3" xfId="23329" xr:uid="{372D8B99-D379-4667-A143-3BAFC141A2C0}"/>
    <cellStyle name="Total 2 2 4 5 9 2 4" xfId="31309" xr:uid="{1BA03100-C91E-43A9-96F0-47886C7D9B71}"/>
    <cellStyle name="Total 2 2 4 5 9 2 5" xfId="39136" xr:uid="{9130925D-7BDF-4C1B-A704-D8B7814C6F78}"/>
    <cellStyle name="Total 2 2 4 5 9 2 6" xfId="47089" xr:uid="{2D3F0F00-D645-4657-AE1C-6EF58BE3E498}"/>
    <cellStyle name="Total 2 2 4 5 9 3" xfId="11445" xr:uid="{9B078E6A-9CE2-4E44-B515-335FBB4C75BF}"/>
    <cellStyle name="Total 2 2 4 5 9 4" xfId="19312" xr:uid="{A8FA8AC2-765F-4630-8E88-9E84D269A754}"/>
    <cellStyle name="Total 2 2 4 5 9 5" xfId="27312" xr:uid="{390E8FE4-C10B-47B3-9C18-D51BD067AC98}"/>
    <cellStyle name="Total 2 2 4 5 9 6" xfId="35142" xr:uid="{23E47A3D-3AD6-4B15-A43E-D2939A3E44B4}"/>
    <cellStyle name="Total 2 2 4 5 9 7" xfId="43103" xr:uid="{48EA7887-62AE-4299-9C41-05D6EA25C9E6}"/>
    <cellStyle name="Total 2 2 4 6" xfId="754" xr:uid="{B6EDB55D-72E1-4329-A9D8-9C4C71BF61A2}"/>
    <cellStyle name="Total 2 2 4 6 10" xfId="2197" xr:uid="{E8435E83-3C51-4522-B1EF-027F232FED85}"/>
    <cellStyle name="Total 2 2 4 6 10 2" xfId="6271" xr:uid="{0A4DB3A5-6152-4284-A8B3-B68C8503DCC6}"/>
    <cellStyle name="Total 2 2 4 6 10 2 2" xfId="14486" xr:uid="{7A8D2FE4-1952-493B-AF10-960D2D3A0D14}"/>
    <cellStyle name="Total 2 2 4 6 10 2 3" xfId="22350" xr:uid="{1E3686FF-8A20-4275-B34E-99A991D1132A}"/>
    <cellStyle name="Total 2 2 4 6 10 2 4" xfId="30330" xr:uid="{A28D581C-B62B-427C-AAFC-259336D4EECD}"/>
    <cellStyle name="Total 2 2 4 6 10 2 5" xfId="38157" xr:uid="{F168B4F2-DF9E-435F-8BCF-E1D043343D10}"/>
    <cellStyle name="Total 2 2 4 6 10 2 6" xfId="46110" xr:uid="{C8633395-6CE1-43C2-BEEA-0F3DB008148E}"/>
    <cellStyle name="Total 2 2 4 6 10 3" xfId="10423" xr:uid="{8A061613-F3B5-455B-8C81-92F6818B505E}"/>
    <cellStyle name="Total 2 2 4 6 10 4" xfId="18288" xr:uid="{6EDFB127-43BA-4694-926D-53C7857AEF51}"/>
    <cellStyle name="Total 2 2 4 6 10 5" xfId="26295" xr:uid="{1F8C7D12-F06F-41EB-AAC3-7C79E45052BD}"/>
    <cellStyle name="Total 2 2 4 6 10 6" xfId="34118" xr:uid="{8BCB8FB1-20C3-45F8-A9FC-F1B97611EB9C}"/>
    <cellStyle name="Total 2 2 4 6 10 7" xfId="42079" xr:uid="{6083C278-A30A-4A7A-92E6-5A576EC47374}"/>
    <cellStyle name="Total 2 2 4 6 11" xfId="3227" xr:uid="{5F2469DB-ACE0-42AC-84B9-D964B5EB65E6}"/>
    <cellStyle name="Total 2 2 4 6 11 2" xfId="7256" xr:uid="{9B48D259-0572-4237-8917-10B2DF42EC8E}"/>
    <cellStyle name="Total 2 2 4 6 11 2 2" xfId="15471" xr:uid="{AB753440-E8A8-4F60-97E5-2D97D2EB269E}"/>
    <cellStyle name="Total 2 2 4 6 11 2 3" xfId="23335" xr:uid="{5ED18747-130B-49B9-868D-81C848A1CC25}"/>
    <cellStyle name="Total 2 2 4 6 11 2 4" xfId="31315" xr:uid="{13469EE2-21C5-42FE-8A2E-7E7D8E4364A8}"/>
    <cellStyle name="Total 2 2 4 6 11 2 5" xfId="39142" xr:uid="{7D114467-0BDC-4B65-B4C5-18E1082E7A21}"/>
    <cellStyle name="Total 2 2 4 6 11 2 6" xfId="47095" xr:uid="{A262F327-50AA-4AC8-8FA3-F2FCC4C9F188}"/>
    <cellStyle name="Total 2 2 4 6 11 3" xfId="11451" xr:uid="{3D2CFBC4-50AB-4D43-96E2-66DC9927F6A3}"/>
    <cellStyle name="Total 2 2 4 6 11 4" xfId="19318" xr:uid="{F7F9177C-4BEB-46F1-9124-2D4CFD15EDD4}"/>
    <cellStyle name="Total 2 2 4 6 11 5" xfId="27318" xr:uid="{9FE567B3-57FD-4062-8D1D-8863DA9B4C58}"/>
    <cellStyle name="Total 2 2 4 6 11 6" xfId="35148" xr:uid="{CD89C33C-BB50-4AAA-BEFE-C2FEE13D3532}"/>
    <cellStyle name="Total 2 2 4 6 11 7" xfId="43109" xr:uid="{7E236F3F-D9CA-4CAC-9710-AF01C75A3512}"/>
    <cellStyle name="Total 2 2 4 6 12" xfId="4129" xr:uid="{DCFB369E-6270-4258-991C-E8B66992B336}"/>
    <cellStyle name="Total 2 2 4 6 12 2" xfId="8136" xr:uid="{777AD4BE-29DE-4E18-9C3D-8F55953A4B93}"/>
    <cellStyle name="Total 2 2 4 6 12 2 2" xfId="16351" xr:uid="{022F2518-376C-4A29-84D7-BF4CCD54D927}"/>
    <cellStyle name="Total 2 2 4 6 12 2 3" xfId="24215" xr:uid="{F1D9B9D0-2EE0-4E74-BB59-64F80941542E}"/>
    <cellStyle name="Total 2 2 4 6 12 2 4" xfId="32195" xr:uid="{EA62AA3A-3118-411F-ADD0-A3A8FE43E432}"/>
    <cellStyle name="Total 2 2 4 6 12 2 5" xfId="40022" xr:uid="{9E2EF176-4ECB-45F3-AD25-5B17485D490B}"/>
    <cellStyle name="Total 2 2 4 6 12 2 6" xfId="47975" xr:uid="{A77F8423-3119-4AA2-B3C5-4923F6560770}"/>
    <cellStyle name="Total 2 2 4 6 12 3" xfId="12351" xr:uid="{5B1A3B1C-06E6-45F5-9ED5-08A7D4451574}"/>
    <cellStyle name="Total 2 2 4 6 12 4" xfId="20220" xr:uid="{1433D456-DE7B-4BBF-B405-8057DDF5C0E0}"/>
    <cellStyle name="Total 2 2 4 6 12 5" xfId="28216" xr:uid="{78FEB54C-342D-4F14-AE68-C9ACC16192CA}"/>
    <cellStyle name="Total 2 2 4 6 12 6" xfId="36050" xr:uid="{4B3D3101-8D16-4DFA-A0AF-6F145AD206E3}"/>
    <cellStyle name="Total 2 2 4 6 12 7" xfId="44011" xr:uid="{922DD547-694C-4F05-978B-F1F80768FF5B}"/>
    <cellStyle name="Total 2 2 4 6 13" xfId="4955" xr:uid="{ADE58B9C-D073-42B0-A147-E5F4CDFA00DC}"/>
    <cellStyle name="Total 2 2 4 6 13 2" xfId="13173" xr:uid="{920502A6-CC16-4A8F-AD20-05E66E84FDA4}"/>
    <cellStyle name="Total 2 2 4 6 13 3" xfId="21039" xr:uid="{8A1DDECA-9229-4A17-9ADE-E4E57EAAB41A}"/>
    <cellStyle name="Total 2 2 4 6 13 4" xfId="29022" xr:uid="{52FC9111-7969-4E89-BE94-86450A153E67}"/>
    <cellStyle name="Total 2 2 4 6 13 5" xfId="36853" xr:uid="{009CB5B3-5966-451D-8BAE-5A871F6D0D9C}"/>
    <cellStyle name="Total 2 2 4 6 13 6" xfId="44806" xr:uid="{52EBE520-BC99-468B-97A8-5A79590E088E}"/>
    <cellStyle name="Total 2 2 4 6 14" xfId="8999" xr:uid="{F8501619-6603-436B-AA1A-3165F5C752BE}"/>
    <cellStyle name="Total 2 2 4 6 15" xfId="377" xr:uid="{ACE3B6DF-B209-47AC-9D1E-0D46D7592B55}"/>
    <cellStyle name="Total 2 2 4 6 16" xfId="24897" xr:uid="{904ACE60-AA3F-450C-8F44-1153E67D8E07}"/>
    <cellStyle name="Total 2 2 4 6 17" xfId="20810" xr:uid="{8A7E2EE7-9C89-493F-95CB-E341193CCB1F}"/>
    <cellStyle name="Total 2 2 4 6 18" xfId="40699" xr:uid="{28F8B746-21A6-4D70-88DF-23664CCEA0C8}"/>
    <cellStyle name="Total 2 2 4 6 2" xfId="1188" xr:uid="{CF622C5B-8FA9-4864-A3CC-C5CA8DDDAD19}"/>
    <cellStyle name="Total 2 2 4 6 2 2" xfId="5313" xr:uid="{21DDBAF6-D07D-4EF5-A85B-E235161F80D7}"/>
    <cellStyle name="Total 2 2 4 6 2 2 2" xfId="13528" xr:uid="{DF89B752-E301-47F7-B838-C2A092C1B0BD}"/>
    <cellStyle name="Total 2 2 4 6 2 2 3" xfId="21392" xr:uid="{7F7591FB-3D1C-41BD-A107-90ADBD424820}"/>
    <cellStyle name="Total 2 2 4 6 2 2 4" xfId="29372" xr:uid="{C656110A-2D64-42DD-8AC5-73B93691D9D6}"/>
    <cellStyle name="Total 2 2 4 6 2 2 5" xfId="37199" xr:uid="{3FC473B0-33FF-43CE-9191-D42520DC8F8D}"/>
    <cellStyle name="Total 2 2 4 6 2 2 6" xfId="45152" xr:uid="{FCB78D6E-4E1A-48E6-8BF9-FD463283AB5B}"/>
    <cellStyle name="Total 2 2 4 6 2 3" xfId="9417" xr:uid="{A83838CA-A362-41E8-98EC-8CC6FC0A9CB2}"/>
    <cellStyle name="Total 2 2 4 6 2 4" xfId="17279" xr:uid="{8C9D677F-AC9B-45EA-960E-1B42F3712793}"/>
    <cellStyle name="Total 2 2 4 6 2 5" xfId="25294" xr:uid="{022CC468-0F5D-42E4-9472-DC3729A2F90C}"/>
    <cellStyle name="Total 2 2 4 6 2 6" xfId="33109" xr:uid="{9E2DBF50-F955-4A90-8AE6-5EA52CB35D10}"/>
    <cellStyle name="Total 2 2 4 6 2 7" xfId="41070" xr:uid="{74F4E77F-5F7B-40CB-ACA6-FF06EA4B25BC}"/>
    <cellStyle name="Total 2 2 4 6 3" xfId="660" xr:uid="{1991D00E-D750-4F69-A6F9-E95CD6935C9A}"/>
    <cellStyle name="Total 2 2 4 6 3 2" xfId="4866" xr:uid="{B126C69A-6DCD-4D4F-9489-65B2B1D84BBD}"/>
    <cellStyle name="Total 2 2 4 6 3 2 2" xfId="13086" xr:uid="{3F843BAF-5071-4732-ABC1-19D4449C666F}"/>
    <cellStyle name="Total 2 2 4 6 3 2 3" xfId="20953" xr:uid="{68478994-E31C-4CEE-BB01-AD31D558DE43}"/>
    <cellStyle name="Total 2 2 4 6 3 2 4" xfId="28941" xr:uid="{2C90572F-C7AD-4CDD-BD66-E8CAC0EFB593}"/>
    <cellStyle name="Total 2 2 4 6 3 2 5" xfId="36773" xr:uid="{B39FB15A-71C1-48F4-9C61-5F149C2AA2A0}"/>
    <cellStyle name="Total 2 2 4 6 3 2 6" xfId="44726" xr:uid="{5A93C5D2-21F0-4512-AFC7-DA36668FD625}"/>
    <cellStyle name="Total 2 2 4 6 3 3" xfId="8910" xr:uid="{D50C18C5-62DD-4561-90AB-1831168F7EC9}"/>
    <cellStyle name="Total 2 2 4 6 3 4" xfId="9831" xr:uid="{CE422DC8-E631-4A73-B8EE-5BD9BD98420F}"/>
    <cellStyle name="Total 2 2 4 6 3 5" xfId="24812" xr:uid="{0DF84A96-39B2-4DC8-9D46-E1A9F2183626}"/>
    <cellStyle name="Total 2 2 4 6 3 6" xfId="24793" xr:uid="{1B575088-EFBB-4DE5-8D03-2D41AE7D1152}"/>
    <cellStyle name="Total 2 2 4 6 3 7" xfId="40617" xr:uid="{F098F560-FD1B-42D1-A46D-F09A0B7ED910}"/>
    <cellStyle name="Total 2 2 4 6 4" xfId="1307" xr:uid="{3DDEF8BC-751C-49B0-875D-14640D116780}"/>
    <cellStyle name="Total 2 2 4 6 4 2" xfId="5424" xr:uid="{308D7BA4-D93D-4B54-88DF-ACD000BED470}"/>
    <cellStyle name="Total 2 2 4 6 4 2 2" xfId="13639" xr:uid="{DEE5EF90-FFB5-4CA0-BD8E-5FC37DE48D6F}"/>
    <cellStyle name="Total 2 2 4 6 4 2 3" xfId="21503" xr:uid="{BA8B5B76-5B4A-4CD0-B625-2BC9B8ABE398}"/>
    <cellStyle name="Total 2 2 4 6 4 2 4" xfId="29483" xr:uid="{610A1556-74BB-45C1-A3A8-D90373885E4D}"/>
    <cellStyle name="Total 2 2 4 6 4 2 5" xfId="37310" xr:uid="{DC947332-F011-4510-B7BC-1AA14A770149}"/>
    <cellStyle name="Total 2 2 4 6 4 2 6" xfId="45263" xr:uid="{72B85ABC-2E07-492D-BF90-5C159F8C3F72}"/>
    <cellStyle name="Total 2 2 4 6 4 3" xfId="9536" xr:uid="{FD6C9E43-2B28-4657-B670-369DE6E79BEB}"/>
    <cellStyle name="Total 2 2 4 6 4 4" xfId="17398" xr:uid="{A18FB022-746D-440A-BB12-19EE84F67E54}"/>
    <cellStyle name="Total 2 2 4 6 4 5" xfId="25411" xr:uid="{90983720-255C-417E-BDE6-44FB930D87FB}"/>
    <cellStyle name="Total 2 2 4 6 4 6" xfId="33228" xr:uid="{561A0E95-6659-4D68-9E1B-D7B500487412}"/>
    <cellStyle name="Total 2 2 4 6 4 7" xfId="41189" xr:uid="{0E5EEBC4-5681-4F17-AF51-1284EBF266E8}"/>
    <cellStyle name="Total 2 2 4 6 5" xfId="1925" xr:uid="{D7AE80E5-6F1A-449A-ACC3-C8E032BE512A}"/>
    <cellStyle name="Total 2 2 4 6 5 2" xfId="6000" xr:uid="{93DB01FF-539A-4214-B204-27F8B464E051}"/>
    <cellStyle name="Total 2 2 4 6 5 2 2" xfId="14215" xr:uid="{4D7518ED-BF9C-40D9-903D-E15186D24274}"/>
    <cellStyle name="Total 2 2 4 6 5 2 3" xfId="22079" xr:uid="{8D07F6A1-342E-41EB-A96B-54E81B04233F}"/>
    <cellStyle name="Total 2 2 4 6 5 2 4" xfId="30059" xr:uid="{EBF30302-964F-454D-B277-C1B016EFF9A1}"/>
    <cellStyle name="Total 2 2 4 6 5 2 5" xfId="37886" xr:uid="{2A1E7FAC-F0C1-4326-8AFC-7F28A1F1CD27}"/>
    <cellStyle name="Total 2 2 4 6 5 2 6" xfId="45839" xr:uid="{1CF3E712-7E4E-416E-96F2-BEDC4174BDFC}"/>
    <cellStyle name="Total 2 2 4 6 5 3" xfId="10151" xr:uid="{43E852D9-6805-4190-BB97-B437C66CAED5}"/>
    <cellStyle name="Total 2 2 4 6 5 4" xfId="18016" xr:uid="{68A8F47E-D940-42F4-A8FD-25CE9A354A2C}"/>
    <cellStyle name="Total 2 2 4 6 5 5" xfId="26023" xr:uid="{F1E584E0-CE17-4290-BBBF-90E44EB23A88}"/>
    <cellStyle name="Total 2 2 4 6 5 6" xfId="33846" xr:uid="{6C3A7C49-0415-47B5-A4F3-E4B565774EB7}"/>
    <cellStyle name="Total 2 2 4 6 5 7" xfId="41807" xr:uid="{8867F951-9A7B-4AC7-9FCF-22BBD1E2C557}"/>
    <cellStyle name="Total 2 2 4 6 6" xfId="1988" xr:uid="{B948973B-76E7-4D0A-8162-3BFFDBFD1291}"/>
    <cellStyle name="Total 2 2 4 6 6 2" xfId="6062" xr:uid="{010DE671-2FB2-4524-8A68-EC40FA68EEA8}"/>
    <cellStyle name="Total 2 2 4 6 6 2 2" xfId="14277" xr:uid="{790D3ECB-4F82-482F-8236-5BE4D3AFD149}"/>
    <cellStyle name="Total 2 2 4 6 6 2 3" xfId="22141" xr:uid="{2AA28A41-D79B-4CC5-8EF3-94639C365A59}"/>
    <cellStyle name="Total 2 2 4 6 6 2 4" xfId="30121" xr:uid="{887FBC3E-882B-46CF-B875-84A158A8812A}"/>
    <cellStyle name="Total 2 2 4 6 6 2 5" xfId="37948" xr:uid="{573AC3A1-6EA1-4656-9E5E-0FA1494AE1C3}"/>
    <cellStyle name="Total 2 2 4 6 6 2 6" xfId="45901" xr:uid="{77382756-3845-4326-95CC-97E2A52F77C8}"/>
    <cellStyle name="Total 2 2 4 6 6 3" xfId="10214" xr:uid="{B2437B85-37A9-4EB5-9027-1843900D39C8}"/>
    <cellStyle name="Total 2 2 4 6 6 4" xfId="18079" xr:uid="{BC2A6CA0-BEE5-4EF0-B894-B21AF318F17C}"/>
    <cellStyle name="Total 2 2 4 6 6 5" xfId="26086" xr:uid="{37F048C4-A3CD-449E-9450-300B3E54C2C8}"/>
    <cellStyle name="Total 2 2 4 6 6 6" xfId="33909" xr:uid="{1CBA017C-6076-4A0C-8F90-3A1C394259EB}"/>
    <cellStyle name="Total 2 2 4 6 6 7" xfId="41870" xr:uid="{8C3AAE49-EA0A-474C-833C-2979F9881B0F}"/>
    <cellStyle name="Total 2 2 4 6 7" xfId="2578" xr:uid="{2DD465ED-DA9E-4D25-AEEC-28615DB09165}"/>
    <cellStyle name="Total 2 2 4 6 7 2" xfId="6630" xr:uid="{818C3040-B1EB-46AA-B79D-8436E27B0E04}"/>
    <cellStyle name="Total 2 2 4 6 7 2 2" xfId="14845" xr:uid="{B73CF74B-6FCF-4662-9265-E2A0E56B08E0}"/>
    <cellStyle name="Total 2 2 4 6 7 2 3" xfId="22709" xr:uid="{4993EFD7-9E33-4262-8F94-460F537192ED}"/>
    <cellStyle name="Total 2 2 4 6 7 2 4" xfId="30689" xr:uid="{A70CC69B-6492-46EB-87DF-F28ED879A804}"/>
    <cellStyle name="Total 2 2 4 6 7 2 5" xfId="38516" xr:uid="{79CFC3BE-483D-48B6-A198-79C12254E04C}"/>
    <cellStyle name="Total 2 2 4 6 7 2 6" xfId="46469" xr:uid="{5609284B-9A76-402C-973E-B9A097F57170}"/>
    <cellStyle name="Total 2 2 4 6 7 3" xfId="10804" xr:uid="{08003390-6528-4529-BD84-92A85E20547F}"/>
    <cellStyle name="Total 2 2 4 6 7 4" xfId="18669" xr:uid="{91A1D6D2-1C0C-4C00-A8FC-15E84BCD1CC4}"/>
    <cellStyle name="Total 2 2 4 6 7 5" xfId="26672" xr:uid="{7AA49E0B-3861-42E6-8390-C7DD4D419B86}"/>
    <cellStyle name="Total 2 2 4 6 7 6" xfId="34499" xr:uid="{FBD676FD-018A-4727-AEDA-308D59716D06}"/>
    <cellStyle name="Total 2 2 4 6 7 7" xfId="42460" xr:uid="{7F02DEBA-8F67-4275-BF95-E2576C256F4B}"/>
    <cellStyle name="Total 2 2 4 6 8" xfId="2636" xr:uid="{D72FD9A3-30D9-4DE6-83F4-57FF5403955A}"/>
    <cellStyle name="Total 2 2 4 6 8 2" xfId="6686" xr:uid="{9877A901-F839-49E2-A177-E759AFCEC6BD}"/>
    <cellStyle name="Total 2 2 4 6 8 2 2" xfId="14901" xr:uid="{6DC9CE63-774A-49B2-90D0-430AD1B6BC0A}"/>
    <cellStyle name="Total 2 2 4 6 8 2 3" xfId="22765" xr:uid="{41A06BFC-30EC-4F0B-89A4-98B83C54B34A}"/>
    <cellStyle name="Total 2 2 4 6 8 2 4" xfId="30745" xr:uid="{77E1E50F-6DD2-48AE-A12F-E033A4DF7B56}"/>
    <cellStyle name="Total 2 2 4 6 8 2 5" xfId="38572" xr:uid="{25599A03-DB3A-4EFC-8892-C3AF9D33FC5E}"/>
    <cellStyle name="Total 2 2 4 6 8 2 6" xfId="46525" xr:uid="{9616F3C2-93E0-4857-A941-8F8F6DA412EA}"/>
    <cellStyle name="Total 2 2 4 6 8 3" xfId="10862" xr:uid="{847EB52F-CC8B-4B7D-8EDE-6DEAAF75FE53}"/>
    <cellStyle name="Total 2 2 4 6 8 4" xfId="18727" xr:uid="{9C5F8889-40F6-478D-8E77-3C9283E62F24}"/>
    <cellStyle name="Total 2 2 4 6 8 5" xfId="26730" xr:uid="{2B3774F3-1D6E-4A28-A9FE-4B0D766850F8}"/>
    <cellStyle name="Total 2 2 4 6 8 6" xfId="34557" xr:uid="{896A288C-6E10-43AA-8D77-BA4811BDE70C}"/>
    <cellStyle name="Total 2 2 4 6 8 7" xfId="42518" xr:uid="{BC8A21C6-818A-493F-AC6A-CCF49EA4186E}"/>
    <cellStyle name="Total 2 2 4 6 9" xfId="1987" xr:uid="{5567ABE8-01B8-4028-A987-5FB80669D315}"/>
    <cellStyle name="Total 2 2 4 6 9 2" xfId="6061" xr:uid="{999A794B-8CEA-4B11-A7E8-7A3C12542BA7}"/>
    <cellStyle name="Total 2 2 4 6 9 2 2" xfId="14276" xr:uid="{F65FE43A-B8EC-4839-AD6A-D117B7BDA96E}"/>
    <cellStyle name="Total 2 2 4 6 9 2 3" xfId="22140" xr:uid="{A933C14C-FDD0-4390-90A1-C7A556C36AF6}"/>
    <cellStyle name="Total 2 2 4 6 9 2 4" xfId="30120" xr:uid="{13D2FB1E-54D9-4A5D-ABB2-062EA8647D81}"/>
    <cellStyle name="Total 2 2 4 6 9 2 5" xfId="37947" xr:uid="{7A1E3B2D-CB9E-4E58-BE33-F1C7C93589E5}"/>
    <cellStyle name="Total 2 2 4 6 9 2 6" xfId="45900" xr:uid="{203A43B4-4C2E-49B6-94E7-FF687048D3D0}"/>
    <cellStyle name="Total 2 2 4 6 9 3" xfId="10213" xr:uid="{BA901DAC-2F97-43EF-9876-5D39443DCCC3}"/>
    <cellStyle name="Total 2 2 4 6 9 4" xfId="18078" xr:uid="{0974DEA8-68E5-4D2D-9BA6-DCB2C3CD43DF}"/>
    <cellStyle name="Total 2 2 4 6 9 5" xfId="26085" xr:uid="{71956863-A834-44BF-9BDF-D1EC3E8A20BB}"/>
    <cellStyle name="Total 2 2 4 6 9 6" xfId="33908" xr:uid="{3FC3C747-2A25-4572-80E2-C91F041CE1F9}"/>
    <cellStyle name="Total 2 2 4 6 9 7" xfId="41869" xr:uid="{EE6690A7-0E23-43BA-92C0-D897BB514061}"/>
    <cellStyle name="Total 2 2 4 7" xfId="1276" xr:uid="{F57B8DA4-CE17-41C6-84DD-8F3F123A0AEB}"/>
    <cellStyle name="Total 2 2 4 7 2" xfId="5395" xr:uid="{24D85B6B-1FD1-4F23-9870-52730C0157F7}"/>
    <cellStyle name="Total 2 2 4 7 2 2" xfId="13610" xr:uid="{41B26B33-C492-45B6-A55D-9494554193D9}"/>
    <cellStyle name="Total 2 2 4 7 2 3" xfId="21474" xr:uid="{BAAAC160-0183-49A6-90DE-75AA5532D86A}"/>
    <cellStyle name="Total 2 2 4 7 2 4" xfId="29454" xr:uid="{4B9522BE-7731-498E-8868-5459FB8152F4}"/>
    <cellStyle name="Total 2 2 4 7 2 5" xfId="37281" xr:uid="{8FF1D126-33FF-43DC-A1A7-49861A198206}"/>
    <cellStyle name="Total 2 2 4 7 2 6" xfId="45234" xr:uid="{D5EB8487-89C7-48E9-9697-724D45D40B95}"/>
    <cellStyle name="Total 2 2 4 7 3" xfId="9505" xr:uid="{6B45B029-09FE-47E4-9694-64AFA158D5C7}"/>
    <cellStyle name="Total 2 2 4 7 4" xfId="17367" xr:uid="{EF207624-A68F-41BD-AA0D-A09DEB0E9371}"/>
    <cellStyle name="Total 2 2 4 7 5" xfId="25380" xr:uid="{C7C22FFB-E9BE-4B0A-9017-D01E55C2DCAA}"/>
    <cellStyle name="Total 2 2 4 7 6" xfId="33197" xr:uid="{3CC4AB57-6B97-4517-A41E-BC19F1776487}"/>
    <cellStyle name="Total 2 2 4 7 7" xfId="41158" xr:uid="{ECAF7B84-DABF-4CD2-B829-D5E01A6A365A}"/>
    <cellStyle name="Total 2 2 4 8" xfId="1620" xr:uid="{05CF4D16-C73F-412B-9BEA-A2F7BC7B1391}"/>
    <cellStyle name="Total 2 2 4 8 2" xfId="5715" xr:uid="{3B658732-AE80-4723-91A5-686552493705}"/>
    <cellStyle name="Total 2 2 4 8 2 2" xfId="13930" xr:uid="{3053C7AC-66C3-4163-906E-8C700CAA8F73}"/>
    <cellStyle name="Total 2 2 4 8 2 3" xfId="21794" xr:uid="{85DAFCE8-5098-4FD6-81B8-86E9E89FBAB8}"/>
    <cellStyle name="Total 2 2 4 8 2 4" xfId="29774" xr:uid="{BE52E8C6-A6B0-4D38-96F5-25484D9B5822}"/>
    <cellStyle name="Total 2 2 4 8 2 5" xfId="37601" xr:uid="{DF3D6BBA-F35B-4E03-8332-A9F343205B21}"/>
    <cellStyle name="Total 2 2 4 8 2 6" xfId="45554" xr:uid="{9E34192A-A394-4F45-8E5D-D0043B7E3A09}"/>
    <cellStyle name="Total 2 2 4 8 3" xfId="9847" xr:uid="{335E3631-5782-4310-B27F-0EC3F4B28CA8}"/>
    <cellStyle name="Total 2 2 4 8 4" xfId="17711" xr:uid="{051DD983-241E-4705-A849-B3A1A7906DE1}"/>
    <cellStyle name="Total 2 2 4 8 5" xfId="25721" xr:uid="{9D54727D-8D0A-4C98-B9BB-FC75EC799FEB}"/>
    <cellStyle name="Total 2 2 4 8 6" xfId="33541" xr:uid="{09927B38-04AA-4BBB-B1F6-4E99C42832D6}"/>
    <cellStyle name="Total 2 2 4 8 7" xfId="41502" xr:uid="{301A99CA-5425-461E-88DE-DC58AB4D45B3}"/>
    <cellStyle name="Total 2 2 4 9" xfId="1961" xr:uid="{D5BA2886-F504-441E-9805-3BD3DA209C47}"/>
    <cellStyle name="Total 2 2 4 9 2" xfId="6035" xr:uid="{0E6109E5-DC81-4687-93C2-74FA3B7F7348}"/>
    <cellStyle name="Total 2 2 4 9 2 2" xfId="14250" xr:uid="{8F2D8F46-8E90-4E69-9FC9-0BBAF994D68E}"/>
    <cellStyle name="Total 2 2 4 9 2 3" xfId="22114" xr:uid="{2F3CA943-4C74-4FFC-A005-BB27ADCC2573}"/>
    <cellStyle name="Total 2 2 4 9 2 4" xfId="30094" xr:uid="{3BAB95B8-900F-4007-B495-027322CC4A98}"/>
    <cellStyle name="Total 2 2 4 9 2 5" xfId="37921" xr:uid="{94C9A0EE-E666-4049-B8E5-0338F06F696C}"/>
    <cellStyle name="Total 2 2 4 9 2 6" xfId="45874" xr:uid="{E231FC89-01B1-4C39-80BC-B202051733C3}"/>
    <cellStyle name="Total 2 2 4 9 3" xfId="10187" xr:uid="{626E8152-B7C8-4CA1-A168-71EF278CAA88}"/>
    <cellStyle name="Total 2 2 4 9 4" xfId="18052" xr:uid="{15B61D65-4B51-435B-BBA4-32997352848B}"/>
    <cellStyle name="Total 2 2 4 9 5" xfId="26059" xr:uid="{2AF11E2B-D441-49D0-9271-45263FB79E94}"/>
    <cellStyle name="Total 2 2 4 9 6" xfId="33882" xr:uid="{E332A7DE-C7E7-48A9-9D29-5DE0438B1690}"/>
    <cellStyle name="Total 2 2 4 9 7" xfId="41843" xr:uid="{411C24EE-CEF2-4D7A-89FB-3A2AFDAAF7DB}"/>
    <cellStyle name="Total 2 2 5" xfId="860" xr:uid="{C4E097F5-1E3D-4452-BE35-22D4A2CBE54E}"/>
    <cellStyle name="Total 2 2 5 10" xfId="2289" xr:uid="{C9FC0BFD-1C83-4B61-BC4A-5C9F0B770C98}"/>
    <cellStyle name="Total 2 2 5 10 2" xfId="6361" xr:uid="{0D6B9CDE-3321-4A10-9F63-DE998E1B689E}"/>
    <cellStyle name="Total 2 2 5 10 2 2" xfId="14576" xr:uid="{16145587-EB20-4ED8-B5C7-A2D56FB5A51A}"/>
    <cellStyle name="Total 2 2 5 10 2 3" xfId="22440" xr:uid="{BB8B0A89-AF7F-4DB7-9258-92A05042FA28}"/>
    <cellStyle name="Total 2 2 5 10 2 4" xfId="30420" xr:uid="{CE2303AB-C7F7-4A84-BE3C-3B22F47361FB}"/>
    <cellStyle name="Total 2 2 5 10 2 5" xfId="38247" xr:uid="{3DF972A0-8858-4E0D-8A90-307623477E52}"/>
    <cellStyle name="Total 2 2 5 10 2 6" xfId="46200" xr:uid="{A7270CB6-2053-4A1A-91E4-E52CC38B265B}"/>
    <cellStyle name="Total 2 2 5 10 3" xfId="10515" xr:uid="{85C306F5-49B5-4420-9792-3F575F65871C}"/>
    <cellStyle name="Total 2 2 5 10 4" xfId="18380" xr:uid="{B2B0C6B8-1CDD-4008-B0BD-1864876F475C}"/>
    <cellStyle name="Total 2 2 5 10 5" xfId="26386" xr:uid="{27D4D416-1A61-4F6B-B124-1B4C3285D832}"/>
    <cellStyle name="Total 2 2 5 10 6" xfId="34210" xr:uid="{B48A6A78-95BB-4EAD-9A28-3A95019BEC5C}"/>
    <cellStyle name="Total 2 2 5 10 7" xfId="42171" xr:uid="{E1C91A6F-7149-48E0-877F-ACCEA90683D1}"/>
    <cellStyle name="Total 2 2 5 11" xfId="2622" xr:uid="{B412FA4F-968B-4E9F-9953-E86E3A694270}"/>
    <cellStyle name="Total 2 2 5 11 2" xfId="6672" xr:uid="{3EDAB505-7F1D-4600-BEBA-23F6AEED32AF}"/>
    <cellStyle name="Total 2 2 5 11 2 2" xfId="14887" xr:uid="{AF6EAF89-0B60-4868-8D30-44BFF2353625}"/>
    <cellStyle name="Total 2 2 5 11 2 3" xfId="22751" xr:uid="{3900E65F-4FB7-4436-93DB-B08DDFB469F7}"/>
    <cellStyle name="Total 2 2 5 11 2 4" xfId="30731" xr:uid="{0EEEFA6A-7941-467A-B23E-7A72CD5490C2}"/>
    <cellStyle name="Total 2 2 5 11 2 5" xfId="38558" xr:uid="{10A0EE28-B483-421E-8A7A-B50D466F3713}"/>
    <cellStyle name="Total 2 2 5 11 2 6" xfId="46511" xr:uid="{FB7949B4-9DF8-40D1-B1AC-8B395147E391}"/>
    <cellStyle name="Total 2 2 5 11 3" xfId="10848" xr:uid="{703A7F9F-0A1D-4A81-A2C5-5CF3A0B541D3}"/>
    <cellStyle name="Total 2 2 5 11 4" xfId="18713" xr:uid="{24957CF9-55BE-49AD-8EF5-EEA66A74DBF2}"/>
    <cellStyle name="Total 2 2 5 11 5" xfId="26716" xr:uid="{268827AC-14E3-461C-8AE1-09B872B9CBC1}"/>
    <cellStyle name="Total 2 2 5 11 6" xfId="34543" xr:uid="{F7D09E90-C565-44DA-893F-EA9ACDDAA6D6}"/>
    <cellStyle name="Total 2 2 5 11 7" xfId="42504" xr:uid="{514C983B-B8D2-4F21-AF5C-DB777F5C8208}"/>
    <cellStyle name="Total 2 2 5 12" xfId="2931" xr:uid="{55F0CC84-7A43-4625-B0BE-F044E6AB3A4F}"/>
    <cellStyle name="Total 2 2 5 12 2" xfId="6979" xr:uid="{945B9025-C659-42DA-8CE2-E5F2FACE56D4}"/>
    <cellStyle name="Total 2 2 5 12 2 2" xfId="15194" xr:uid="{13B757F9-C663-4EF5-B6EA-376EE3709BB1}"/>
    <cellStyle name="Total 2 2 5 12 2 3" xfId="23058" xr:uid="{851CEDBB-634A-4EDD-881D-8D75046A007C}"/>
    <cellStyle name="Total 2 2 5 12 2 4" xfId="31038" xr:uid="{C9D83475-5DAB-4392-85BF-F1984B32322F}"/>
    <cellStyle name="Total 2 2 5 12 2 5" xfId="38865" xr:uid="{240E13DE-21BD-4098-9003-1ED0679DD353}"/>
    <cellStyle name="Total 2 2 5 12 2 6" xfId="46818" xr:uid="{E7822FCC-61D4-499C-9DF7-210744611F18}"/>
    <cellStyle name="Total 2 2 5 12 3" xfId="11157" xr:uid="{D1682EA7-4A07-4BEB-8442-D345821F889E}"/>
    <cellStyle name="Total 2 2 5 12 4" xfId="19022" xr:uid="{DE7630F9-C818-4C6D-9B51-9713999D24FC}"/>
    <cellStyle name="Total 2 2 5 12 5" xfId="27024" xr:uid="{040BD38C-196B-463B-AEDC-D2330214EE58}"/>
    <cellStyle name="Total 2 2 5 12 6" xfId="34852" xr:uid="{C2759E9F-1156-4854-9AE4-3CCE4CD454BC}"/>
    <cellStyle name="Total 2 2 5 12 7" xfId="42813" xr:uid="{9007AB7D-C639-4A01-9E61-116F15B6A10F}"/>
    <cellStyle name="Total 2 2 5 13" xfId="3257" xr:uid="{CE2E728A-DBA7-4E00-81F6-391F362F4E61}"/>
    <cellStyle name="Total 2 2 5 13 2" xfId="7286" xr:uid="{BD83CB0E-FA34-4258-B4FA-603590B21101}"/>
    <cellStyle name="Total 2 2 5 13 2 2" xfId="15501" xr:uid="{4A088061-65A5-44B6-8D1C-64C9CE5303F9}"/>
    <cellStyle name="Total 2 2 5 13 2 3" xfId="23365" xr:uid="{2ACC065F-40E6-4F13-88FB-628EF617F9C2}"/>
    <cellStyle name="Total 2 2 5 13 2 4" xfId="31345" xr:uid="{3A9E1972-6417-4E2E-8C3C-7F460B3574A9}"/>
    <cellStyle name="Total 2 2 5 13 2 5" xfId="39172" xr:uid="{26085954-4F27-4345-9910-049F55235DDF}"/>
    <cellStyle name="Total 2 2 5 13 2 6" xfId="47125" xr:uid="{176C18F4-02A9-4DED-A20C-7BA1287A309B}"/>
    <cellStyle name="Total 2 2 5 13 3" xfId="11481" xr:uid="{C45F78D1-386B-413A-A74B-3844BAC4AD3E}"/>
    <cellStyle name="Total 2 2 5 13 4" xfId="19348" xr:uid="{F412D05E-4C1A-44F2-87BB-FC5EC84403B9}"/>
    <cellStyle name="Total 2 2 5 13 5" xfId="27348" xr:uid="{116B8AB5-E52C-4DDD-A4E9-1E61961A5F05}"/>
    <cellStyle name="Total 2 2 5 13 6" xfId="35178" xr:uid="{1B7EEB5B-8FB9-4D5E-84BB-BD39EFC9B5D4}"/>
    <cellStyle name="Total 2 2 5 13 7" xfId="43139" xr:uid="{AE498671-56FB-485B-90DE-E9672AD2B0EA}"/>
    <cellStyle name="Total 2 2 5 14" xfId="3553" xr:uid="{1D3589A0-43FD-4D31-8DE6-7F932CD90A95}"/>
    <cellStyle name="Total 2 2 5 14 2" xfId="7581" xr:uid="{54EEBE95-DE03-4747-842B-5AC6221F7BB8}"/>
    <cellStyle name="Total 2 2 5 14 2 2" xfId="15796" xr:uid="{F8ADDB5B-E7BF-4E7F-B062-A2D1DD70FD1A}"/>
    <cellStyle name="Total 2 2 5 14 2 3" xfId="23660" xr:uid="{0B22D8D5-0FE0-443F-A8C9-71E8390218FA}"/>
    <cellStyle name="Total 2 2 5 14 2 4" xfId="31640" xr:uid="{7BE1B30B-4960-4EE6-923A-0FF0A0FE3339}"/>
    <cellStyle name="Total 2 2 5 14 2 5" xfId="39467" xr:uid="{3DC2422A-F495-4289-84B0-E5368B11EED4}"/>
    <cellStyle name="Total 2 2 5 14 2 6" xfId="47420" xr:uid="{D231CF83-C364-44AC-8774-93D65124BBB8}"/>
    <cellStyle name="Total 2 2 5 14 3" xfId="11777" xr:uid="{4DAEAD65-6090-485B-8939-36FB7327201F}"/>
    <cellStyle name="Total 2 2 5 14 4" xfId="19644" xr:uid="{5021724D-2399-4F8B-BB0D-4C553B5D6178}"/>
    <cellStyle name="Total 2 2 5 14 5" xfId="27644" xr:uid="{84D443E4-8DE1-49F8-94F2-E142C5151B54}"/>
    <cellStyle name="Total 2 2 5 14 6" xfId="35474" xr:uid="{2F08CB05-391F-4FC9-9488-7D2CCF06A0D2}"/>
    <cellStyle name="Total 2 2 5 14 7" xfId="43435" xr:uid="{3DF2A1C8-1827-416A-8F11-39FD4F5F9059}"/>
    <cellStyle name="Total 2 2 5 15" xfId="3844" xr:uid="{FDFACA4C-BC41-45CD-93BB-BE71BB0237D4}"/>
    <cellStyle name="Total 2 2 5 15 2" xfId="7871" xr:uid="{8AB67B0E-6C24-4B05-83F1-E89AA70548FB}"/>
    <cellStyle name="Total 2 2 5 15 2 2" xfId="16086" xr:uid="{3B1DD37E-D98D-4898-BD7E-47EFC68EF31B}"/>
    <cellStyle name="Total 2 2 5 15 2 3" xfId="23950" xr:uid="{22A34C9C-350A-4FF2-8942-EC37F92BC5A2}"/>
    <cellStyle name="Total 2 2 5 15 2 4" xfId="31930" xr:uid="{CADED4DE-ADF4-449A-9B9F-2B25C7ED0094}"/>
    <cellStyle name="Total 2 2 5 15 2 5" xfId="39757" xr:uid="{351B1C85-F0DF-4CC7-8A49-4A191AC27A6F}"/>
    <cellStyle name="Total 2 2 5 15 2 6" xfId="47710" xr:uid="{AC8EFE5A-8663-46C2-AFF8-3031337F865A}"/>
    <cellStyle name="Total 2 2 5 15 3" xfId="12068" xr:uid="{9977FA9E-020B-476D-B703-7E2DF980117D}"/>
    <cellStyle name="Total 2 2 5 15 4" xfId="19935" xr:uid="{4C3C0045-4FEF-45BC-B5C9-03580733597A}"/>
    <cellStyle name="Total 2 2 5 15 5" xfId="27935" xr:uid="{5446B2AE-FFCE-43A5-8A50-D2A683B7FD0F}"/>
    <cellStyle name="Total 2 2 5 15 6" xfId="35765" xr:uid="{74256D5D-28A7-4A42-AD06-95441D18F8F9}"/>
    <cellStyle name="Total 2 2 5 15 7" xfId="43726" xr:uid="{7C6D85D2-A1C3-4E38-8EF8-D35B387B33DA}"/>
    <cellStyle name="Total 2 2 5 16" xfId="4153" xr:uid="{3B614468-EB57-4A72-A263-EB608185AEAC}"/>
    <cellStyle name="Total 2 2 5 16 2" xfId="8159" xr:uid="{D987A0D0-9261-45EB-9E24-E18C1E3DBC78}"/>
    <cellStyle name="Total 2 2 5 16 2 2" xfId="16374" xr:uid="{F3EDC123-492C-4211-90E6-B7498734F38C}"/>
    <cellStyle name="Total 2 2 5 16 2 3" xfId="24238" xr:uid="{FC35D370-2CB7-438F-9361-D03ACDC5C892}"/>
    <cellStyle name="Total 2 2 5 16 2 4" xfId="32218" xr:uid="{E757E760-2DCD-41B4-8812-F139E3E8E4AA}"/>
    <cellStyle name="Total 2 2 5 16 2 5" xfId="40045" xr:uid="{472FE197-7581-40AE-96F5-E42144D6FA90}"/>
    <cellStyle name="Total 2 2 5 16 2 6" xfId="47998" xr:uid="{3E0F6ECD-8048-41DA-8403-7BF3B1DB09B3}"/>
    <cellStyle name="Total 2 2 5 16 3" xfId="12375" xr:uid="{83CA0254-B6E1-40F2-8FDA-69F62501A175}"/>
    <cellStyle name="Total 2 2 5 16 4" xfId="20244" xr:uid="{2CF2CEEF-45F1-4C4D-9CCB-887B649326C6}"/>
    <cellStyle name="Total 2 2 5 16 5" xfId="28239" xr:uid="{4F6267A8-18D6-4E14-B59D-70C57771A356}"/>
    <cellStyle name="Total 2 2 5 16 6" xfId="36074" xr:uid="{F4052C83-6FAE-42F3-8267-78D19DC4B650}"/>
    <cellStyle name="Total 2 2 5 16 7" xfId="44035" xr:uid="{223FAE70-C285-4F6C-840E-CD0FEA78192E}"/>
    <cellStyle name="Total 2 2 5 17" xfId="4433" xr:uid="{BB63F1A8-F403-4F23-B206-7F2038B1E197}"/>
    <cellStyle name="Total 2 2 5 17 2" xfId="8438" xr:uid="{217ED2FB-E402-4430-AA92-E65B4DFB597F}"/>
    <cellStyle name="Total 2 2 5 17 2 2" xfId="16653" xr:uid="{75A0A292-9C75-4965-8DF2-71A9A8BAEFB3}"/>
    <cellStyle name="Total 2 2 5 17 2 3" xfId="24517" xr:uid="{4A301672-E139-4E15-9851-B3534E1D296E}"/>
    <cellStyle name="Total 2 2 5 17 2 4" xfId="32497" xr:uid="{1F4ED452-B06D-4050-B281-6C663479CA40}"/>
    <cellStyle name="Total 2 2 5 17 2 5" xfId="40324" xr:uid="{E1F4E584-BCB7-40D9-BFF8-A4269619CEA1}"/>
    <cellStyle name="Total 2 2 5 17 2 6" xfId="48277" xr:uid="{B5EDDCEA-281D-450A-B3B8-A9D4D788BA37}"/>
    <cellStyle name="Total 2 2 5 17 3" xfId="12655" xr:uid="{CEC5923A-23ED-4E08-9F1B-C4277A5F0B61}"/>
    <cellStyle name="Total 2 2 5 17 4" xfId="20524" xr:uid="{007790D6-26D3-4418-AA19-56A28DE00030}"/>
    <cellStyle name="Total 2 2 5 17 5" xfId="28519" xr:uid="{4F9EBA5D-69B3-4EB2-812C-4E07D1626C28}"/>
    <cellStyle name="Total 2 2 5 17 6" xfId="36354" xr:uid="{82BFB1AC-D7CD-4511-BF04-44AFBF6A5399}"/>
    <cellStyle name="Total 2 2 5 17 7" xfId="44315" xr:uid="{9B814947-1871-4408-9972-4C1F31C5B0D7}"/>
    <cellStyle name="Total 2 2 5 18" xfId="5013" xr:uid="{773AA100-5D85-4A87-A1E7-6D27209DA091}"/>
    <cellStyle name="Total 2 2 5 18 2" xfId="13229" xr:uid="{C29CC583-6AC7-4A71-8E6F-451FDF8FB81E}"/>
    <cellStyle name="Total 2 2 5 18 3" xfId="21092" xr:uid="{99E9B911-25E4-40A9-AB7D-060377F5483F}"/>
    <cellStyle name="Total 2 2 5 18 4" xfId="29072" xr:uid="{686F19D3-1167-4AC1-9984-A7D4F84A7ADC}"/>
    <cellStyle name="Total 2 2 5 18 5" xfId="36901" xr:uid="{A40A09F2-43E6-4851-9A50-0F3FA01608B8}"/>
    <cellStyle name="Total 2 2 5 18 6" xfId="44854" xr:uid="{D396BBB6-D70B-4827-9756-CC85E6660279}"/>
    <cellStyle name="Total 2 2 5 19" xfId="9093" xr:uid="{E0DB8E0A-7777-4428-AED8-0D3EF3081DE0}"/>
    <cellStyle name="Total 2 2 5 2" xfId="938" xr:uid="{B1E1FE44-4DB9-4DEF-9177-39C3FBE45A1F}"/>
    <cellStyle name="Total 2 2 5 2 10" xfId="3916" xr:uid="{30B9D203-8872-4810-89B4-217B5A31E587}"/>
    <cellStyle name="Total 2 2 5 2 10 2" xfId="7935" xr:uid="{253FDD50-BCC2-4DB5-99A3-B7BFEC876E9D}"/>
    <cellStyle name="Total 2 2 5 2 10 2 2" xfId="16150" xr:uid="{AEEEBB67-63CC-4BB9-9844-0F1774FE3835}"/>
    <cellStyle name="Total 2 2 5 2 10 2 3" xfId="24014" xr:uid="{75425A2D-1018-4EA8-9089-3F9130B5F255}"/>
    <cellStyle name="Total 2 2 5 2 10 2 4" xfId="31994" xr:uid="{B23DB2E5-42A6-420F-B234-FAD7754E1CBF}"/>
    <cellStyle name="Total 2 2 5 2 10 2 5" xfId="39821" xr:uid="{2992FFB5-D973-4EAB-BFE3-D781F31796E8}"/>
    <cellStyle name="Total 2 2 5 2 10 2 6" xfId="47774" xr:uid="{A515B210-45B0-4189-BF62-12E3A34C9A83}"/>
    <cellStyle name="Total 2 2 5 2 10 3" xfId="12138" xr:uid="{03B1BA52-3558-4679-AB2D-A63C986BF74A}"/>
    <cellStyle name="Total 2 2 5 2 10 4" xfId="20007" xr:uid="{72E209C6-B63E-4FA0-A6BA-DA95A23569D9}"/>
    <cellStyle name="Total 2 2 5 2 10 5" xfId="28004" xr:uid="{0EDB5C53-BB36-4F43-B88B-E9A96811E22F}"/>
    <cellStyle name="Total 2 2 5 2 10 6" xfId="35837" xr:uid="{1928BB51-3A0A-405A-BFAA-C8111909F145}"/>
    <cellStyle name="Total 2 2 5 2 10 7" xfId="43798" xr:uid="{07DED84A-E39A-4DCD-A7D5-A127CC241093}"/>
    <cellStyle name="Total 2 2 5 2 11" xfId="4215" xr:uid="{80FFA8BC-57F0-4207-AC54-0E2C8453B351}"/>
    <cellStyle name="Total 2 2 5 2 11 2" xfId="8221" xr:uid="{0260A4BF-C60C-4ACA-8968-5D46967AEA2E}"/>
    <cellStyle name="Total 2 2 5 2 11 2 2" xfId="16436" xr:uid="{D569EEB1-AC67-46C6-AAAC-3DF1F0BEBD16}"/>
    <cellStyle name="Total 2 2 5 2 11 2 3" xfId="24300" xr:uid="{14B77142-9B57-4CF1-93EA-B34D12AF9A5A}"/>
    <cellStyle name="Total 2 2 5 2 11 2 4" xfId="32280" xr:uid="{2FA0A66D-18E3-4C2D-A3A4-16EFB13A2B95}"/>
    <cellStyle name="Total 2 2 5 2 11 2 5" xfId="40107" xr:uid="{4A2700BF-0A74-404B-9EBD-C5E0DF5AD09E}"/>
    <cellStyle name="Total 2 2 5 2 11 2 6" xfId="48060" xr:uid="{604A2F65-FF25-4D79-82B1-7640E366B733}"/>
    <cellStyle name="Total 2 2 5 2 11 3" xfId="12437" xr:uid="{A77C689A-528C-40F5-927C-ED91BAD2CFBC}"/>
    <cellStyle name="Total 2 2 5 2 11 4" xfId="20306" xr:uid="{68112266-F1FC-45FA-904D-FDAB9B336798}"/>
    <cellStyle name="Total 2 2 5 2 11 5" xfId="28301" xr:uid="{8535AFEE-46AB-4CC5-8496-A98CEFBB98F9}"/>
    <cellStyle name="Total 2 2 5 2 11 6" xfId="36136" xr:uid="{F2D17C32-E7AC-4856-8C94-275D919B6A37}"/>
    <cellStyle name="Total 2 2 5 2 11 7" xfId="44097" xr:uid="{9AF460D0-509A-4155-BAAE-67689DBB82BE}"/>
    <cellStyle name="Total 2 2 5 2 12" xfId="4502" xr:uid="{BC484A26-A709-47B3-9F23-8695D58832AB}"/>
    <cellStyle name="Total 2 2 5 2 12 2" xfId="8500" xr:uid="{6CF96005-1D9A-499B-866E-1E99E082DA2F}"/>
    <cellStyle name="Total 2 2 5 2 12 2 2" xfId="16715" xr:uid="{F3913B9A-8F9B-4EF4-BBC1-8810BFD32C46}"/>
    <cellStyle name="Total 2 2 5 2 12 2 3" xfId="24579" xr:uid="{96E049B5-EA41-4BF9-BB18-268786802FCC}"/>
    <cellStyle name="Total 2 2 5 2 12 2 4" xfId="32559" xr:uid="{8FE53E57-63F4-4B44-BE26-C6DC80DA18CF}"/>
    <cellStyle name="Total 2 2 5 2 12 2 5" xfId="40386" xr:uid="{0C26BF86-C255-4987-BB9D-A61ED836D7CC}"/>
    <cellStyle name="Total 2 2 5 2 12 2 6" xfId="48339" xr:uid="{C80D3DFD-C7F7-476C-88C1-55E991D63ADB}"/>
    <cellStyle name="Total 2 2 5 2 12 3" xfId="12723" xr:uid="{4B79721C-BB67-48F6-AC10-4E1A76F212BD}"/>
    <cellStyle name="Total 2 2 5 2 12 4" xfId="20593" xr:uid="{938D790A-6A06-4119-B5AD-DF2C23654D28}"/>
    <cellStyle name="Total 2 2 5 2 12 5" xfId="28586" xr:uid="{18BAE347-224D-4BEB-B02B-59878DAA1B4E}"/>
    <cellStyle name="Total 2 2 5 2 12 6" xfId="36423" xr:uid="{D1927302-5596-44D5-9EDB-A8BF2A7B9955}"/>
    <cellStyle name="Total 2 2 5 2 12 7" xfId="44384" xr:uid="{63370099-40E0-480B-9AF3-B4D314D53F7F}"/>
    <cellStyle name="Total 2 2 5 2 13" xfId="5077" xr:uid="{1F96C405-A1DE-46E6-A76A-6FE410929759}"/>
    <cellStyle name="Total 2 2 5 2 13 2" xfId="13292" xr:uid="{25D2F37E-B158-4411-92C4-6AB4E5D959EB}"/>
    <cellStyle name="Total 2 2 5 2 13 3" xfId="21156" xr:uid="{5B31B0E2-98D0-4003-A60F-A9706E382A97}"/>
    <cellStyle name="Total 2 2 5 2 13 4" xfId="29136" xr:uid="{B9016BFF-DE8F-43AC-86AF-20D1C1E42908}"/>
    <cellStyle name="Total 2 2 5 2 13 5" xfId="36963" xr:uid="{C0F82525-8E50-4B88-9EF1-6E17BA4148C2}"/>
    <cellStyle name="Total 2 2 5 2 13 6" xfId="44916" xr:uid="{C75EA943-0AC9-4158-B9D8-CEF9F441DA51}"/>
    <cellStyle name="Total 2 2 5 2 14" xfId="9167" xr:uid="{BADA49FD-2EBD-4928-A0F7-831FA68D106A}"/>
    <cellStyle name="Total 2 2 5 2 15" xfId="17029" xr:uid="{3C0F468D-094E-42AD-B7FA-D13F5F02C75B}"/>
    <cellStyle name="Total 2 2 5 2 16" xfId="25046" xr:uid="{B6D6AF0E-09EC-4690-A728-67D33F7A1576}"/>
    <cellStyle name="Total 2 2 5 2 17" xfId="32859" xr:uid="{3358973C-AF31-4C55-A15C-43B46D3AD029}"/>
    <cellStyle name="Total 2 2 5 2 18" xfId="40820" xr:uid="{4DCCDD35-98A8-4EDF-9A7E-ADEC0FB3259A}"/>
    <cellStyle name="Total 2 2 5 2 2" xfId="1368" xr:uid="{DB4763F8-209B-47DA-BE69-1CE186494C6B}"/>
    <cellStyle name="Total 2 2 5 2 2 2" xfId="5479" xr:uid="{61D860B1-94B7-4DEE-883D-3E5BE91EF200}"/>
    <cellStyle name="Total 2 2 5 2 2 2 2" xfId="13694" xr:uid="{A80E0678-4C36-4074-A83B-5778AC4172E0}"/>
    <cellStyle name="Total 2 2 5 2 2 2 3" xfId="21558" xr:uid="{1428E6A4-1556-4EE0-86B8-C7AF0DA2EC80}"/>
    <cellStyle name="Total 2 2 5 2 2 2 4" xfId="29538" xr:uid="{7578E8B8-0DD4-428D-9DC8-FD19D0A848D1}"/>
    <cellStyle name="Total 2 2 5 2 2 2 5" xfId="37365" xr:uid="{25FE4E38-35C1-422A-846F-EB664884E7EF}"/>
    <cellStyle name="Total 2 2 5 2 2 2 6" xfId="45318" xr:uid="{FE11037D-286D-42AF-AF3A-778C0552DC0E}"/>
    <cellStyle name="Total 2 2 5 2 2 3" xfId="9597" xr:uid="{BB3501B9-AA81-4FF8-9114-DD5082DC122D}"/>
    <cellStyle name="Total 2 2 5 2 2 4" xfId="17459" xr:uid="{953D51A6-5680-4F61-B6ED-AE4D2C0F248A}"/>
    <cellStyle name="Total 2 2 5 2 2 5" xfId="25470" xr:uid="{48739FF6-F1B9-4549-8979-B3D6E1DA217F}"/>
    <cellStyle name="Total 2 2 5 2 2 6" xfId="33289" xr:uid="{05A1D665-E06A-4816-90D1-C908E80D6641}"/>
    <cellStyle name="Total 2 2 5 2 2 7" xfId="41250" xr:uid="{0E31E734-93E4-43CF-B313-03CDA8492BC8}"/>
    <cellStyle name="Total 2 2 5 2 3" xfId="1711" xr:uid="{150BD9D3-E0B0-4706-8A56-1DA282991A7E}"/>
    <cellStyle name="Total 2 2 5 2 3 2" xfId="5798" xr:uid="{406F3946-DCA7-408A-924E-17042E36CDB5}"/>
    <cellStyle name="Total 2 2 5 2 3 2 2" xfId="14013" xr:uid="{FC423765-3A40-4394-B281-AD2364A029BF}"/>
    <cellStyle name="Total 2 2 5 2 3 2 3" xfId="21877" xr:uid="{B6B483C4-A1D1-487A-AD40-0BA449106F3A}"/>
    <cellStyle name="Total 2 2 5 2 3 2 4" xfId="29857" xr:uid="{4B0138C7-6753-436D-B49B-491754D2B391}"/>
    <cellStyle name="Total 2 2 5 2 3 2 5" xfId="37684" xr:uid="{54CDCE49-F4F9-49C9-B3FA-0126534B7BE3}"/>
    <cellStyle name="Total 2 2 5 2 3 2 6" xfId="45637" xr:uid="{A4C8545B-B2DE-4F42-A098-78A571B9D4A5}"/>
    <cellStyle name="Total 2 2 5 2 3 3" xfId="9937" xr:uid="{216F1D8E-BB5A-4D25-BEA3-4E55D09066FA}"/>
    <cellStyle name="Total 2 2 5 2 3 4" xfId="17802" xr:uid="{7F9BDEA5-C8DA-493A-B3E0-A3BAA859FABE}"/>
    <cellStyle name="Total 2 2 5 2 3 5" xfId="25810" xr:uid="{8503FD64-1EF2-48D7-AAEA-C9007EDAA196}"/>
    <cellStyle name="Total 2 2 5 2 3 6" xfId="33632" xr:uid="{0E329C37-E847-491E-BD89-1B44EF0021BB}"/>
    <cellStyle name="Total 2 2 5 2 3 7" xfId="41593" xr:uid="{18D33533-3310-481B-AB25-AE492AD379FF}"/>
    <cellStyle name="Total 2 2 5 2 4" xfId="2046" xr:uid="{2F123597-A3C4-4562-B096-D1291BA93776}"/>
    <cellStyle name="Total 2 2 5 2 4 2" xfId="6120" xr:uid="{529BA2D3-FEE3-465B-9B66-530BD2A332B4}"/>
    <cellStyle name="Total 2 2 5 2 4 2 2" xfId="14335" xr:uid="{A9C2F135-CF9E-487E-98DC-898A45F92818}"/>
    <cellStyle name="Total 2 2 5 2 4 2 3" xfId="22199" xr:uid="{D6CB31C6-7642-405E-AC16-FE0F7F44040E}"/>
    <cellStyle name="Total 2 2 5 2 4 2 4" xfId="30179" xr:uid="{A72F525E-F95D-4236-AD3A-449DC2BE1E8B}"/>
    <cellStyle name="Total 2 2 5 2 4 2 5" xfId="38006" xr:uid="{01A6AFBB-9F93-48D0-BBDE-8F1AD9DA383E}"/>
    <cellStyle name="Total 2 2 5 2 4 2 6" xfId="45959" xr:uid="{CC8E6879-9FB9-4BE1-968A-81D292DD93C8}"/>
    <cellStyle name="Total 2 2 5 2 4 3" xfId="10272" xr:uid="{D7B3236A-F4A2-4C65-AC0E-936B7AD54135}"/>
    <cellStyle name="Total 2 2 5 2 4 4" xfId="18137" xr:uid="{10735B45-21DF-49F3-892D-A2A98BC2D859}"/>
    <cellStyle name="Total 2 2 5 2 4 5" xfId="26144" xr:uid="{46C9FCEE-FAFD-46E3-9C12-23B86BFC819A}"/>
    <cellStyle name="Total 2 2 5 2 4 6" xfId="33967" xr:uid="{D175166D-1D2E-4EE4-ADAA-4D2F6C3AF310}"/>
    <cellStyle name="Total 2 2 5 2 4 7" xfId="41928" xr:uid="{7DA04709-14A4-45C8-89C8-47C4DC23529F}"/>
    <cellStyle name="Total 2 2 5 2 5" xfId="2365" xr:uid="{F97A5302-B91C-481B-99EA-330FE29B3068}"/>
    <cellStyle name="Total 2 2 5 2 5 2" xfId="6429" xr:uid="{BCCB5DEB-D200-4DE8-AFB6-381558EF4E8B}"/>
    <cellStyle name="Total 2 2 5 2 5 2 2" xfId="14644" xr:uid="{10C78982-9370-4DB2-97B5-E59E161F1091}"/>
    <cellStyle name="Total 2 2 5 2 5 2 3" xfId="22508" xr:uid="{39AAF04E-FD75-4F3E-AC74-59EA22FE5226}"/>
    <cellStyle name="Total 2 2 5 2 5 2 4" xfId="30488" xr:uid="{2203D230-8448-4E7E-B644-10FD8A592164}"/>
    <cellStyle name="Total 2 2 5 2 5 2 5" xfId="38315" xr:uid="{E53F18C7-68D8-4D3D-961B-07498339BFCB}"/>
    <cellStyle name="Total 2 2 5 2 5 2 6" xfId="46268" xr:uid="{2C85BF64-A8A3-4DA8-972E-2E5921611912}"/>
    <cellStyle name="Total 2 2 5 2 5 3" xfId="10591" xr:uid="{B922551B-9529-4A40-AE26-977689ACED6A}"/>
    <cellStyle name="Total 2 2 5 2 5 4" xfId="18456" xr:uid="{EB69D9E0-C708-4F81-864A-123DA5E42B2D}"/>
    <cellStyle name="Total 2 2 5 2 5 5" xfId="26460" xr:uid="{A39181FB-F7B6-42DC-B206-997ECCEBC34E}"/>
    <cellStyle name="Total 2 2 5 2 5 6" xfId="34286" xr:uid="{0B59DAF8-CA3B-4790-B28B-E0E95A44A366}"/>
    <cellStyle name="Total 2 2 5 2 5 7" xfId="42247" xr:uid="{117582FB-A1CF-46BF-8C16-4296D200FECE}"/>
    <cellStyle name="Total 2 2 5 2 6" xfId="2694" xr:uid="{B5B655DF-2631-4C96-87FC-593E3F079182}"/>
    <cellStyle name="Total 2 2 5 2 6 2" xfId="6744" xr:uid="{64162206-5FA2-47B2-8C11-889095FE9A46}"/>
    <cellStyle name="Total 2 2 5 2 6 2 2" xfId="14959" xr:uid="{35FECC55-58DC-4D9F-80C3-C83B32F99BC2}"/>
    <cellStyle name="Total 2 2 5 2 6 2 3" xfId="22823" xr:uid="{928AE2F1-E66E-498E-AF04-795EB372E946}"/>
    <cellStyle name="Total 2 2 5 2 6 2 4" xfId="30803" xr:uid="{5AB0AC9B-F9C5-4BEC-A856-B88D479F9BC5}"/>
    <cellStyle name="Total 2 2 5 2 6 2 5" xfId="38630" xr:uid="{F1B79C54-2E46-4FB0-AD83-C1F54D679619}"/>
    <cellStyle name="Total 2 2 5 2 6 2 6" xfId="46583" xr:uid="{E4CA74ED-3851-41AE-8442-B97714741D0F}"/>
    <cellStyle name="Total 2 2 5 2 6 3" xfId="10920" xr:uid="{5749E917-DB9B-47F2-AEF6-D05D88617CA7}"/>
    <cellStyle name="Total 2 2 5 2 6 4" xfId="18785" xr:uid="{84D4C4DB-15D8-4284-9BE6-FF5E98E52984}"/>
    <cellStyle name="Total 2 2 5 2 6 5" xfId="26788" xr:uid="{8281166C-F7C1-4877-AAD9-FC57294AA348}"/>
    <cellStyle name="Total 2 2 5 2 6 6" xfId="34615" xr:uid="{A05312BB-E01A-464D-AE3C-345B5B2D9048}"/>
    <cellStyle name="Total 2 2 5 2 6 7" xfId="42576" xr:uid="{67A7EC29-8616-4FE7-85DC-F2976A6DCC88}"/>
    <cellStyle name="Total 2 2 5 2 7" xfId="3007" xr:uid="{C6752851-AFC9-4B20-8AE3-1CA81FE8371B}"/>
    <cellStyle name="Total 2 2 5 2 7 2" xfId="7048" xr:uid="{F26B31EE-D436-4809-AA42-54DC8E5D9AD9}"/>
    <cellStyle name="Total 2 2 5 2 7 2 2" xfId="15263" xr:uid="{BCC93A96-F04A-4DEB-AB16-844F64D79A62}"/>
    <cellStyle name="Total 2 2 5 2 7 2 3" xfId="23127" xr:uid="{F85F1D4B-EFFD-4F42-9F4B-3852EDB84AB4}"/>
    <cellStyle name="Total 2 2 5 2 7 2 4" xfId="31107" xr:uid="{795CE452-EF6F-47E9-A768-37B2E1631F44}"/>
    <cellStyle name="Total 2 2 5 2 7 2 5" xfId="38934" xr:uid="{216B2B09-DEA8-4040-B00C-591021D93A35}"/>
    <cellStyle name="Total 2 2 5 2 7 2 6" xfId="46887" xr:uid="{11D7605E-B087-493B-B36C-399F723D33AB}"/>
    <cellStyle name="Total 2 2 5 2 7 3" xfId="11232" xr:uid="{B3658798-B115-43F7-9FA0-E20B6B36097C}"/>
    <cellStyle name="Total 2 2 5 2 7 4" xfId="19098" xr:uid="{2D4E4F00-3025-490B-B0A9-0AC65C410B7E}"/>
    <cellStyle name="Total 2 2 5 2 7 5" xfId="27098" xr:uid="{C6221D23-636B-4692-9F9E-8EC76C3BD30B}"/>
    <cellStyle name="Total 2 2 5 2 7 6" xfId="34928" xr:uid="{515DE602-6CD1-4E2B-9650-10F8F8E5B1E6}"/>
    <cellStyle name="Total 2 2 5 2 7 7" xfId="42889" xr:uid="{32627735-5D70-4053-9F8D-223AC9B77C49}"/>
    <cellStyle name="Total 2 2 5 2 8" xfId="3327" xr:uid="{14B62142-31FD-4392-8CFC-BE1B05EF7BFB}"/>
    <cellStyle name="Total 2 2 5 2 8 2" xfId="7355" xr:uid="{3D77424E-7841-4066-8973-F0A4BA4BE778}"/>
    <cellStyle name="Total 2 2 5 2 8 2 2" xfId="15570" xr:uid="{BCD8E748-345D-4E70-B667-C1DA11DEFD5D}"/>
    <cellStyle name="Total 2 2 5 2 8 2 3" xfId="23434" xr:uid="{750564D1-6404-4AFF-9D27-8B4E36675710}"/>
    <cellStyle name="Total 2 2 5 2 8 2 4" xfId="31414" xr:uid="{4EFC6C68-CE9C-44C6-8D3D-BC40CBD43529}"/>
    <cellStyle name="Total 2 2 5 2 8 2 5" xfId="39241" xr:uid="{1DE01D2E-9E51-4906-A389-5447C3DFE55E}"/>
    <cellStyle name="Total 2 2 5 2 8 2 6" xfId="47194" xr:uid="{D2CAB55D-0AAC-422C-A8DB-2C7E664591E5}"/>
    <cellStyle name="Total 2 2 5 2 8 3" xfId="11551" xr:uid="{743FD2EB-5589-468E-AEDE-DE34B913C341}"/>
    <cellStyle name="Total 2 2 5 2 8 4" xfId="19418" xr:uid="{42885A6A-5E50-4A0F-BEC4-596F18EF0BDB}"/>
    <cellStyle name="Total 2 2 5 2 8 5" xfId="27418" xr:uid="{644D117D-BDD0-4C69-8709-AF7B966EE0EB}"/>
    <cellStyle name="Total 2 2 5 2 8 6" xfId="35248" xr:uid="{EEE0F55C-F642-4EAB-B643-FCE992C84D63}"/>
    <cellStyle name="Total 2 2 5 2 8 7" xfId="43209" xr:uid="{8A6BB518-9831-4CDF-8C89-E70D1DF6F073}"/>
    <cellStyle name="Total 2 2 5 2 9" xfId="3621" xr:uid="{3C4A48D7-0B0C-4DB9-AF43-01BE86AF03AC}"/>
    <cellStyle name="Total 2 2 5 2 9 2" xfId="7649" xr:uid="{1FA0BEEF-2E1F-486D-A0F6-A66C8FFBBDFF}"/>
    <cellStyle name="Total 2 2 5 2 9 2 2" xfId="15864" xr:uid="{F191619A-E260-483D-B455-7AA8158E4C52}"/>
    <cellStyle name="Total 2 2 5 2 9 2 3" xfId="23728" xr:uid="{FE7F5206-7D34-42E0-BF96-D0A9A961563D}"/>
    <cellStyle name="Total 2 2 5 2 9 2 4" xfId="31708" xr:uid="{4C53A140-5140-46CF-B26B-C5743B23F50D}"/>
    <cellStyle name="Total 2 2 5 2 9 2 5" xfId="39535" xr:uid="{F38BE3B0-6899-4D61-B21F-78729FC62ED7}"/>
    <cellStyle name="Total 2 2 5 2 9 2 6" xfId="47488" xr:uid="{7390FB11-AF56-47AA-99DF-7EE0FF912E96}"/>
    <cellStyle name="Total 2 2 5 2 9 3" xfId="11845" xr:uid="{ED4E6558-CD98-4D0B-BFC3-C7E2BC73D402}"/>
    <cellStyle name="Total 2 2 5 2 9 4" xfId="19712" xr:uid="{88D502D3-A4D5-42CC-AC10-885EE1A07749}"/>
    <cellStyle name="Total 2 2 5 2 9 5" xfId="27712" xr:uid="{60B85A27-C0E9-459A-B080-93F5A3C49317}"/>
    <cellStyle name="Total 2 2 5 2 9 6" xfId="35542" xr:uid="{69257124-98AD-46E3-BF79-CC7454905686}"/>
    <cellStyle name="Total 2 2 5 2 9 7" xfId="43503" xr:uid="{6E23998F-DBD3-44C3-AA34-DEC731F3FDB1}"/>
    <cellStyle name="Total 2 2 5 20" xfId="16955" xr:uid="{0C95BE1B-DDA7-4092-B32E-D4AFBEE8A34F}"/>
    <cellStyle name="Total 2 2 5 21" xfId="24975" xr:uid="{01ABCA12-8F7C-4ACD-A856-2486F6E2290E}"/>
    <cellStyle name="Total 2 2 5 22" xfId="32790" xr:uid="{6817655B-3837-49BD-B689-AF6EF8F71614}"/>
    <cellStyle name="Total 2 2 5 23" xfId="40751" xr:uid="{D0310884-DFD5-4E2F-AAB1-AA6379B5206D}"/>
    <cellStyle name="Total 2 2 5 3" xfId="984" xr:uid="{2EA487FD-57B4-4F81-B01E-3FB23149B81A}"/>
    <cellStyle name="Total 2 2 5 3 10" xfId="3962" xr:uid="{949DC379-2D43-483A-AD01-7C3B02C88453}"/>
    <cellStyle name="Total 2 2 5 3 10 2" xfId="7981" xr:uid="{09769DD8-FCF2-42C6-B56D-FF3927DC8A55}"/>
    <cellStyle name="Total 2 2 5 3 10 2 2" xfId="16196" xr:uid="{876DB853-1EE7-4FF2-AD31-A55C38D433E1}"/>
    <cellStyle name="Total 2 2 5 3 10 2 3" xfId="24060" xr:uid="{922B40F1-664D-4AD9-8E4B-4881AAC75C9A}"/>
    <cellStyle name="Total 2 2 5 3 10 2 4" xfId="32040" xr:uid="{BB75E8A9-DF47-4288-85F1-BE1DF60C0718}"/>
    <cellStyle name="Total 2 2 5 3 10 2 5" xfId="39867" xr:uid="{A45DE0F0-F1DD-421F-9644-6C5BCEC9E326}"/>
    <cellStyle name="Total 2 2 5 3 10 2 6" xfId="47820" xr:uid="{4CB785C3-6684-4B2D-810E-26DE2DC531A0}"/>
    <cellStyle name="Total 2 2 5 3 10 3" xfId="12184" xr:uid="{060098D8-077F-490D-82C4-C0F8AC1683D0}"/>
    <cellStyle name="Total 2 2 5 3 10 4" xfId="20053" xr:uid="{11CF6519-8B1C-41A0-9C33-69B501194ADC}"/>
    <cellStyle name="Total 2 2 5 3 10 5" xfId="28050" xr:uid="{24FCEFB1-3A3C-4A7D-AA6B-416795A0FA46}"/>
    <cellStyle name="Total 2 2 5 3 10 6" xfId="35883" xr:uid="{B94ACBB2-A3FB-4AE3-A813-442D9864B452}"/>
    <cellStyle name="Total 2 2 5 3 10 7" xfId="43844" xr:uid="{BE7E4E82-E853-4038-8D10-532D176521DE}"/>
    <cellStyle name="Total 2 2 5 3 11" xfId="4261" xr:uid="{09BFC065-C744-4EF0-82D3-BAF9B889ED53}"/>
    <cellStyle name="Total 2 2 5 3 11 2" xfId="8267" xr:uid="{688354F7-60E1-40A5-BF1E-A4D8129FA05C}"/>
    <cellStyle name="Total 2 2 5 3 11 2 2" xfId="16482" xr:uid="{62D1E25B-3D17-4D7A-AD11-56A637D09992}"/>
    <cellStyle name="Total 2 2 5 3 11 2 3" xfId="24346" xr:uid="{6090C5D5-E2B6-4C43-8001-2B92F61E1BEA}"/>
    <cellStyle name="Total 2 2 5 3 11 2 4" xfId="32326" xr:uid="{6418C28E-E953-4AF3-84B6-F95FB70ED613}"/>
    <cellStyle name="Total 2 2 5 3 11 2 5" xfId="40153" xr:uid="{58EDC2C0-A86B-41A0-877A-AF5D6E11116F}"/>
    <cellStyle name="Total 2 2 5 3 11 2 6" xfId="48106" xr:uid="{C5E412F8-4D7D-4D52-A5C8-70786D197E96}"/>
    <cellStyle name="Total 2 2 5 3 11 3" xfId="12483" xr:uid="{5470BD53-B054-496E-A5C7-032F6283B503}"/>
    <cellStyle name="Total 2 2 5 3 11 4" xfId="20352" xr:uid="{6666150D-3B22-435E-9624-55F8B18C0DED}"/>
    <cellStyle name="Total 2 2 5 3 11 5" xfId="28347" xr:uid="{531BF42B-FD5B-47DE-BC70-ABDB7D1B5916}"/>
    <cellStyle name="Total 2 2 5 3 11 6" xfId="36182" xr:uid="{2EE012B9-41B2-4D81-875A-70B229B385E0}"/>
    <cellStyle name="Total 2 2 5 3 11 7" xfId="44143" xr:uid="{74877543-0DA6-4583-9672-75D9C78E39B3}"/>
    <cellStyle name="Total 2 2 5 3 12" xfId="4548" xr:uid="{2D6ACE44-2DFD-4F6E-B90D-1F495AF060B2}"/>
    <cellStyle name="Total 2 2 5 3 12 2" xfId="8546" xr:uid="{2E800D18-38FD-4993-A03E-23AE6712A439}"/>
    <cellStyle name="Total 2 2 5 3 12 2 2" xfId="16761" xr:uid="{44C2705C-32EF-436A-81CD-4369ED9A98CE}"/>
    <cellStyle name="Total 2 2 5 3 12 2 3" xfId="24625" xr:uid="{49DD65E4-3A82-4AE3-B17A-EDBBDFA1F6F6}"/>
    <cellStyle name="Total 2 2 5 3 12 2 4" xfId="32605" xr:uid="{A6CB22D3-A8AA-47FB-95E6-80E59A820DE5}"/>
    <cellStyle name="Total 2 2 5 3 12 2 5" xfId="40432" xr:uid="{5A59D347-778A-4282-8462-FB5EF3B10034}"/>
    <cellStyle name="Total 2 2 5 3 12 2 6" xfId="48385" xr:uid="{824DFE88-4283-4189-B7B2-C30785E8439F}"/>
    <cellStyle name="Total 2 2 5 3 12 3" xfId="12769" xr:uid="{10F672BD-A167-4877-A719-5ED7A0F0A75A}"/>
    <cellStyle name="Total 2 2 5 3 12 4" xfId="20639" xr:uid="{096409FC-D3AA-4259-BA38-9782A91F1B31}"/>
    <cellStyle name="Total 2 2 5 3 12 5" xfId="28632" xr:uid="{D9ED965E-B010-40CA-9628-25F36ADF6DBF}"/>
    <cellStyle name="Total 2 2 5 3 12 6" xfId="36469" xr:uid="{A22E788C-B792-4900-AFB0-406F7D0A46B1}"/>
    <cellStyle name="Total 2 2 5 3 12 7" xfId="44430" xr:uid="{DCF17D2B-7CC4-42DC-AC3E-58AB6FDA8EF9}"/>
    <cellStyle name="Total 2 2 5 3 13" xfId="5123" xr:uid="{62FBA0F4-B972-44B9-B3C8-BC9A2737A773}"/>
    <cellStyle name="Total 2 2 5 3 13 2" xfId="13338" xr:uid="{B221EFB2-806E-4200-8A09-E6CF3ED88FA9}"/>
    <cellStyle name="Total 2 2 5 3 13 3" xfId="21202" xr:uid="{F9EFD661-A288-46CC-B6D8-B33FA7B1B32E}"/>
    <cellStyle name="Total 2 2 5 3 13 4" xfId="29182" xr:uid="{D7EF3847-267B-4DC7-894B-3923D4F3B8D0}"/>
    <cellStyle name="Total 2 2 5 3 13 5" xfId="37009" xr:uid="{94DDAD8B-345B-4312-94E6-7DF13A9D84AE}"/>
    <cellStyle name="Total 2 2 5 3 13 6" xfId="44962" xr:uid="{8D7A3AF4-7E03-4689-93D1-67553DD9CD82}"/>
    <cellStyle name="Total 2 2 5 3 14" xfId="9213" xr:uid="{2B45FCEB-8911-4AF9-AC01-5DAFEE549D8B}"/>
    <cellStyle name="Total 2 2 5 3 15" xfId="17075" xr:uid="{CFC22888-5D67-4610-8E9B-5DB699F68F0D}"/>
    <cellStyle name="Total 2 2 5 3 16" xfId="25092" xr:uid="{2D39F54D-2787-4835-9F17-0820C1606D1F}"/>
    <cellStyle name="Total 2 2 5 3 17" xfId="32905" xr:uid="{73366756-241D-4E73-975E-4E0EB4079FD8}"/>
    <cellStyle name="Total 2 2 5 3 18" xfId="40866" xr:uid="{165DFE1A-2FA7-418A-A1DE-D06602EC4C31}"/>
    <cellStyle name="Total 2 2 5 3 2" xfId="1414" xr:uid="{9BB3A14C-2203-46AD-816B-F0C283CFCCDE}"/>
    <cellStyle name="Total 2 2 5 3 2 2" xfId="5525" xr:uid="{276FACA3-54FC-4999-99B6-62CE23610674}"/>
    <cellStyle name="Total 2 2 5 3 2 2 2" xfId="13740" xr:uid="{5233A763-44A7-4DBB-8997-D1B4E2F46594}"/>
    <cellStyle name="Total 2 2 5 3 2 2 3" xfId="21604" xr:uid="{A942CF15-9728-4879-8C92-C24A208DAC9B}"/>
    <cellStyle name="Total 2 2 5 3 2 2 4" xfId="29584" xr:uid="{5E8A7839-0B04-435C-B4B2-228DEEA7178D}"/>
    <cellStyle name="Total 2 2 5 3 2 2 5" xfId="37411" xr:uid="{150D7716-EC4C-49B9-97B0-2D54CBD14C78}"/>
    <cellStyle name="Total 2 2 5 3 2 2 6" xfId="45364" xr:uid="{191A6AFD-7AF4-48EE-B2C0-A35658A7F2C3}"/>
    <cellStyle name="Total 2 2 5 3 2 3" xfId="9643" xr:uid="{7CD9A79B-9307-4EDA-BF85-B819223B0402}"/>
    <cellStyle name="Total 2 2 5 3 2 4" xfId="17505" xr:uid="{828C25DB-F7EA-4974-BC8C-0CD56F00C18A}"/>
    <cellStyle name="Total 2 2 5 3 2 5" xfId="25516" xr:uid="{2E5AB5CF-CB2B-43FC-86AE-D685B2B59971}"/>
    <cellStyle name="Total 2 2 5 3 2 6" xfId="33335" xr:uid="{0EBB07D1-0B31-4D28-85C0-282D3AB8D56A}"/>
    <cellStyle name="Total 2 2 5 3 2 7" xfId="41296" xr:uid="{4E12C812-ABF4-4D5E-891D-9249C1BB40E5}"/>
    <cellStyle name="Total 2 2 5 3 3" xfId="1757" xr:uid="{8EB1D948-C3EA-4568-BC2A-C85DDC155D80}"/>
    <cellStyle name="Total 2 2 5 3 3 2" xfId="5844" xr:uid="{24AC8837-76B0-4AD5-A500-8AB5E9A6AC46}"/>
    <cellStyle name="Total 2 2 5 3 3 2 2" xfId="14059" xr:uid="{B2CE8B6B-2DDE-4C61-91FA-EFFB536DEAF6}"/>
    <cellStyle name="Total 2 2 5 3 3 2 3" xfId="21923" xr:uid="{0D51342A-84C1-4BC4-AA94-D6D5B3DAEECF}"/>
    <cellStyle name="Total 2 2 5 3 3 2 4" xfId="29903" xr:uid="{9F65FE71-76F8-4D45-BC0E-1DB661C5F7DB}"/>
    <cellStyle name="Total 2 2 5 3 3 2 5" xfId="37730" xr:uid="{8F9DA3CE-0C88-4258-B544-6524304EA764}"/>
    <cellStyle name="Total 2 2 5 3 3 2 6" xfId="45683" xr:uid="{75FA0575-04E4-40EE-914B-7F12CBCCCFBC}"/>
    <cellStyle name="Total 2 2 5 3 3 3" xfId="9983" xr:uid="{117B5F7F-5909-4AA8-9E95-526B10B5FC45}"/>
    <cellStyle name="Total 2 2 5 3 3 4" xfId="17848" xr:uid="{9C807808-8138-4069-AC3E-7DB869B43408}"/>
    <cellStyle name="Total 2 2 5 3 3 5" xfId="25856" xr:uid="{BE8A9C81-D2B5-4119-8563-44D3E817644D}"/>
    <cellStyle name="Total 2 2 5 3 3 6" xfId="33678" xr:uid="{39D7F4CF-D703-4376-8BDA-C435C6C464D6}"/>
    <cellStyle name="Total 2 2 5 3 3 7" xfId="41639" xr:uid="{6E3D76B0-B8BF-4EF7-A065-E3D4CDA681F9}"/>
    <cellStyle name="Total 2 2 5 3 4" xfId="2092" xr:uid="{2FCD2A15-D9F5-487D-89DE-261F35516E59}"/>
    <cellStyle name="Total 2 2 5 3 4 2" xfId="6166" xr:uid="{4119E3ED-5C3E-457A-9C07-16D80FA2ED13}"/>
    <cellStyle name="Total 2 2 5 3 4 2 2" xfId="14381" xr:uid="{62D1EC51-3CC0-4D57-9247-CB4F64767BA5}"/>
    <cellStyle name="Total 2 2 5 3 4 2 3" xfId="22245" xr:uid="{A57593DA-25AE-48EB-9D76-0D2649AEC797}"/>
    <cellStyle name="Total 2 2 5 3 4 2 4" xfId="30225" xr:uid="{BFFAC054-5DD6-4957-97E5-3996C6B42638}"/>
    <cellStyle name="Total 2 2 5 3 4 2 5" xfId="38052" xr:uid="{4A51ED0C-A8D8-4113-AB0D-201AACAAEA4D}"/>
    <cellStyle name="Total 2 2 5 3 4 2 6" xfId="46005" xr:uid="{87991104-D833-4D43-8F71-9105C8AA4440}"/>
    <cellStyle name="Total 2 2 5 3 4 3" xfId="10318" xr:uid="{2E2A2FD0-5E13-4C01-A7B6-868DA896DDC6}"/>
    <cellStyle name="Total 2 2 5 3 4 4" xfId="18183" xr:uid="{D1B486B9-9D75-46B5-A796-446D9EDEA29E}"/>
    <cellStyle name="Total 2 2 5 3 4 5" xfId="26190" xr:uid="{0C3CDAE9-2B2B-464D-B196-B5A0EA68E00E}"/>
    <cellStyle name="Total 2 2 5 3 4 6" xfId="34013" xr:uid="{816BDA50-86D3-4F4B-98A5-85F1536C362A}"/>
    <cellStyle name="Total 2 2 5 3 4 7" xfId="41974" xr:uid="{7753C00C-7569-4E8C-8826-B85C17CF0B40}"/>
    <cellStyle name="Total 2 2 5 3 5" xfId="2411" xr:uid="{90A7E4E1-9F06-4ED3-BA29-9C751AB9C534}"/>
    <cellStyle name="Total 2 2 5 3 5 2" xfId="6475" xr:uid="{2E4E42B2-0E31-4860-889C-AFA3C4AE1A94}"/>
    <cellStyle name="Total 2 2 5 3 5 2 2" xfId="14690" xr:uid="{65EF8258-B895-42DE-9F83-A95579323458}"/>
    <cellStyle name="Total 2 2 5 3 5 2 3" xfId="22554" xr:uid="{A03F103F-8B24-4B6B-AF83-4C8E965A9F09}"/>
    <cellStyle name="Total 2 2 5 3 5 2 4" xfId="30534" xr:uid="{127297FA-6D33-48B2-8754-D0A494374C24}"/>
    <cellStyle name="Total 2 2 5 3 5 2 5" xfId="38361" xr:uid="{C820900A-9BFD-4250-8DA0-082641A6235C}"/>
    <cellStyle name="Total 2 2 5 3 5 2 6" xfId="46314" xr:uid="{3921926C-97D8-435E-894C-AE68BF98DD9D}"/>
    <cellStyle name="Total 2 2 5 3 5 3" xfId="10637" xr:uid="{D14ED0E5-81D0-4C23-8276-8219644EE56F}"/>
    <cellStyle name="Total 2 2 5 3 5 4" xfId="18502" xr:uid="{EB55A67A-E9EE-4B36-8BB0-2E0899D83566}"/>
    <cellStyle name="Total 2 2 5 3 5 5" xfId="26506" xr:uid="{7295A578-6C22-4DB8-B441-F4AEBC19C64B}"/>
    <cellStyle name="Total 2 2 5 3 5 6" xfId="34332" xr:uid="{401B9116-7702-4DBC-B1C8-50990933011F}"/>
    <cellStyle name="Total 2 2 5 3 5 7" xfId="42293" xr:uid="{8A5B0FFC-8897-4764-8F5F-1E5380D6F207}"/>
    <cellStyle name="Total 2 2 5 3 6" xfId="2740" xr:uid="{085BA943-AB7E-4396-9C40-126A14280720}"/>
    <cellStyle name="Total 2 2 5 3 6 2" xfId="6790" xr:uid="{27F67098-67E6-49CC-A095-6609F872AD6E}"/>
    <cellStyle name="Total 2 2 5 3 6 2 2" xfId="15005" xr:uid="{D21D60E2-AC88-446A-8E3E-FBA735705EBD}"/>
    <cellStyle name="Total 2 2 5 3 6 2 3" xfId="22869" xr:uid="{6CCEB6B2-62AE-41C0-8389-075A1B7185F5}"/>
    <cellStyle name="Total 2 2 5 3 6 2 4" xfId="30849" xr:uid="{153EB0F6-C9C4-48E8-9BF5-6DC0B7697D95}"/>
    <cellStyle name="Total 2 2 5 3 6 2 5" xfId="38676" xr:uid="{45363E6C-BA2E-4F2A-9CEB-DFBEB73509FA}"/>
    <cellStyle name="Total 2 2 5 3 6 2 6" xfId="46629" xr:uid="{8FAC4730-6E0C-4FAB-B92F-EEAE28BCB5E3}"/>
    <cellStyle name="Total 2 2 5 3 6 3" xfId="10966" xr:uid="{E5F740A5-3FE8-46DC-BFAB-329D2D37C2F5}"/>
    <cellStyle name="Total 2 2 5 3 6 4" xfId="18831" xr:uid="{76C4DBC0-DFD2-4565-90CE-890B23505778}"/>
    <cellStyle name="Total 2 2 5 3 6 5" xfId="26834" xr:uid="{91F94928-6AB1-4143-862A-A57501B17DF3}"/>
    <cellStyle name="Total 2 2 5 3 6 6" xfId="34661" xr:uid="{A77ADD10-2AF7-4B28-A0AC-E2B31C5E1ABC}"/>
    <cellStyle name="Total 2 2 5 3 6 7" xfId="42622" xr:uid="{B290C38D-C941-44BD-8D3A-50D02B6C1467}"/>
    <cellStyle name="Total 2 2 5 3 7" xfId="3053" xr:uid="{3E1A14A8-A26D-4CB6-8405-5D7B7EB1ABA7}"/>
    <cellStyle name="Total 2 2 5 3 7 2" xfId="7094" xr:uid="{DEE265BF-25D6-42D3-896A-49B293F9C691}"/>
    <cellStyle name="Total 2 2 5 3 7 2 2" xfId="15309" xr:uid="{7A4DAF7D-50A3-4820-B4B8-464EC0CD45C7}"/>
    <cellStyle name="Total 2 2 5 3 7 2 3" xfId="23173" xr:uid="{9B16E07F-8BF0-4382-B4A9-A3CA2A9F7B5A}"/>
    <cellStyle name="Total 2 2 5 3 7 2 4" xfId="31153" xr:uid="{56EAF8F3-8104-4785-A1CC-EFBE8CEE0D9B}"/>
    <cellStyle name="Total 2 2 5 3 7 2 5" xfId="38980" xr:uid="{562C2DF8-A795-4C15-A53B-0136FB02EBEA}"/>
    <cellStyle name="Total 2 2 5 3 7 2 6" xfId="46933" xr:uid="{6735396A-1F6B-45B0-BA05-0AA59628940D}"/>
    <cellStyle name="Total 2 2 5 3 7 3" xfId="11278" xr:uid="{85025C2E-B32D-482A-9F57-3754843BDC64}"/>
    <cellStyle name="Total 2 2 5 3 7 4" xfId="19144" xr:uid="{C307819F-7722-47EC-A0C6-BF36777173D6}"/>
    <cellStyle name="Total 2 2 5 3 7 5" xfId="27144" xr:uid="{959411B1-0A6E-4291-B8DF-2D1A14C2AE8F}"/>
    <cellStyle name="Total 2 2 5 3 7 6" xfId="34974" xr:uid="{3847F5CD-7E36-4DA1-9D31-9849F3181D3E}"/>
    <cellStyle name="Total 2 2 5 3 7 7" xfId="42935" xr:uid="{A712D9A7-35F3-4EDE-A169-361BBAA98406}"/>
    <cellStyle name="Total 2 2 5 3 8" xfId="3373" xr:uid="{55113D62-EE62-47F5-8BE0-BFE8FD8ABD1A}"/>
    <cellStyle name="Total 2 2 5 3 8 2" xfId="7401" xr:uid="{3D5C2EA6-47AF-4546-9067-B67C03B44858}"/>
    <cellStyle name="Total 2 2 5 3 8 2 2" xfId="15616" xr:uid="{5772B0E2-3991-4130-9B9B-238BB7E7AB5E}"/>
    <cellStyle name="Total 2 2 5 3 8 2 3" xfId="23480" xr:uid="{59B309CA-4AB5-43BD-BD95-B6F96EB313D0}"/>
    <cellStyle name="Total 2 2 5 3 8 2 4" xfId="31460" xr:uid="{C3BA16E5-9A6F-4636-A064-887DA47EA637}"/>
    <cellStyle name="Total 2 2 5 3 8 2 5" xfId="39287" xr:uid="{D4C1ED1E-4780-45C1-BE9B-24FB57583C2C}"/>
    <cellStyle name="Total 2 2 5 3 8 2 6" xfId="47240" xr:uid="{BF8DB278-249C-43A8-8610-8E23E9E2F5B1}"/>
    <cellStyle name="Total 2 2 5 3 8 3" xfId="11597" xr:uid="{2C672417-72CE-4677-92AD-60E50B61401D}"/>
    <cellStyle name="Total 2 2 5 3 8 4" xfId="19464" xr:uid="{B9B60B55-9096-4292-9102-8AD71B838B56}"/>
    <cellStyle name="Total 2 2 5 3 8 5" xfId="27464" xr:uid="{1E8AC4AB-85F5-4734-B776-26D1388A9794}"/>
    <cellStyle name="Total 2 2 5 3 8 6" xfId="35294" xr:uid="{8949E36E-92DE-46C7-BE47-BC12ECEBC4CB}"/>
    <cellStyle name="Total 2 2 5 3 8 7" xfId="43255" xr:uid="{CEA4783F-0D9B-40A3-A401-766695590F51}"/>
    <cellStyle name="Total 2 2 5 3 9" xfId="3667" xr:uid="{F74AD10F-630C-4B8C-9879-DBF266C630AA}"/>
    <cellStyle name="Total 2 2 5 3 9 2" xfId="7695" xr:uid="{2B38D9B5-0687-426E-8627-9B399E8C2CA3}"/>
    <cellStyle name="Total 2 2 5 3 9 2 2" xfId="15910" xr:uid="{8D234FC3-8E8C-4D3F-82CA-4025D53410EA}"/>
    <cellStyle name="Total 2 2 5 3 9 2 3" xfId="23774" xr:uid="{E374FAE1-FE96-49C1-919A-D1C238B5E6E3}"/>
    <cellStyle name="Total 2 2 5 3 9 2 4" xfId="31754" xr:uid="{BD74A508-FFF1-45E2-AE1F-31ED51EC5312}"/>
    <cellStyle name="Total 2 2 5 3 9 2 5" xfId="39581" xr:uid="{AB01CBD8-36F0-461B-BBA0-240517F4AD93}"/>
    <cellStyle name="Total 2 2 5 3 9 2 6" xfId="47534" xr:uid="{17552DAE-16C8-4711-99B3-5780985B1360}"/>
    <cellStyle name="Total 2 2 5 3 9 3" xfId="11891" xr:uid="{DA78F48C-538B-4D8D-9A36-15241A1F1F9C}"/>
    <cellStyle name="Total 2 2 5 3 9 4" xfId="19758" xr:uid="{34A2FA8E-3C79-4585-982A-DD7C5D52AB2B}"/>
    <cellStyle name="Total 2 2 5 3 9 5" xfId="27758" xr:uid="{1BB9E647-54F5-42C3-AA75-E3916F58BE55}"/>
    <cellStyle name="Total 2 2 5 3 9 6" xfId="35588" xr:uid="{E66AB2FE-04E1-42D8-9E86-895448071BF7}"/>
    <cellStyle name="Total 2 2 5 3 9 7" xfId="43549" xr:uid="{2DCFE3A4-2266-4540-AC9E-3BD08CD0F67E}"/>
    <cellStyle name="Total 2 2 5 4" xfId="1028" xr:uid="{15EFBB35-24E5-4800-A166-19A776F41E0C}"/>
    <cellStyle name="Total 2 2 5 4 10" xfId="4006" xr:uid="{0F41AC02-E972-4C76-9BD4-4E156214ADA6}"/>
    <cellStyle name="Total 2 2 5 4 10 2" xfId="8021" xr:uid="{FA8C5BC9-1AB3-42F6-8B05-6F44AFD28C1D}"/>
    <cellStyle name="Total 2 2 5 4 10 2 2" xfId="16236" xr:uid="{8F677D05-9F2F-4E3A-A36E-7885476D0869}"/>
    <cellStyle name="Total 2 2 5 4 10 2 3" xfId="24100" xr:uid="{48084651-D571-446A-9BD8-A08105222052}"/>
    <cellStyle name="Total 2 2 5 4 10 2 4" xfId="32080" xr:uid="{3B0B0363-84F5-42DE-8478-EA4BEEEC77B4}"/>
    <cellStyle name="Total 2 2 5 4 10 2 5" xfId="39907" xr:uid="{537A7A4D-5706-4647-9841-7CB3D004C80F}"/>
    <cellStyle name="Total 2 2 5 4 10 2 6" xfId="47860" xr:uid="{50DF13E7-19C1-438A-9CA5-CB5FD19D5BB1}"/>
    <cellStyle name="Total 2 2 5 4 10 3" xfId="12228" xr:uid="{BF154BC4-B041-4DA5-A8CD-3E148F46E737}"/>
    <cellStyle name="Total 2 2 5 4 10 4" xfId="20097" xr:uid="{77EB5EB1-3802-4665-8247-D2CB4DC37FAD}"/>
    <cellStyle name="Total 2 2 5 4 10 5" xfId="28093" xr:uid="{AD363B26-7F0D-4008-9B49-3FAC0F083193}"/>
    <cellStyle name="Total 2 2 5 4 10 6" xfId="35927" xr:uid="{D5CA2D55-24FE-42F4-8452-DE3C34AA5BA4}"/>
    <cellStyle name="Total 2 2 5 4 10 7" xfId="43888" xr:uid="{72844460-6A2F-4DD9-A8CA-B7EF40642FEB}"/>
    <cellStyle name="Total 2 2 5 4 11" xfId="4301" xr:uid="{7F7B9ECE-5CE5-4B6A-BA43-49388358A094}"/>
    <cellStyle name="Total 2 2 5 4 11 2" xfId="8307" xr:uid="{7ED51F22-4DE1-4674-86C1-962E5DBABF64}"/>
    <cellStyle name="Total 2 2 5 4 11 2 2" xfId="16522" xr:uid="{371989F4-C2E0-472E-8333-9087A052FEB6}"/>
    <cellStyle name="Total 2 2 5 4 11 2 3" xfId="24386" xr:uid="{68717F00-CA6C-4F76-BFF5-A23A2B1253B8}"/>
    <cellStyle name="Total 2 2 5 4 11 2 4" xfId="32366" xr:uid="{258AE24F-5D62-4EEC-92B0-1DCD7335194A}"/>
    <cellStyle name="Total 2 2 5 4 11 2 5" xfId="40193" xr:uid="{C89BF28D-7285-4CD5-BA4A-55A25807D94D}"/>
    <cellStyle name="Total 2 2 5 4 11 2 6" xfId="48146" xr:uid="{71D7E619-D2F2-40B0-89CB-79B3A7A2CB14}"/>
    <cellStyle name="Total 2 2 5 4 11 3" xfId="12523" xr:uid="{1757813A-3790-4765-9EBF-61B591D2F738}"/>
    <cellStyle name="Total 2 2 5 4 11 4" xfId="20392" xr:uid="{E1A08AF4-BCAF-4CB9-862E-8FB98B1C8A60}"/>
    <cellStyle name="Total 2 2 5 4 11 5" xfId="28387" xr:uid="{61B5F13A-BC44-48D8-A7B1-C937B830BEE4}"/>
    <cellStyle name="Total 2 2 5 4 11 6" xfId="36222" xr:uid="{F646A49F-F3D8-46C9-B751-34804CE08E86}"/>
    <cellStyle name="Total 2 2 5 4 11 7" xfId="44183" xr:uid="{99112A0E-57BE-416F-AE77-4FC7A06F07F5}"/>
    <cellStyle name="Total 2 2 5 4 12" xfId="4592" xr:uid="{156D97DE-079E-41D6-92E5-170426B181DD}"/>
    <cellStyle name="Total 2 2 5 4 12 2" xfId="8586" xr:uid="{B70E3E9A-EF40-4E0D-99A3-4536DC0DA458}"/>
    <cellStyle name="Total 2 2 5 4 12 2 2" xfId="16801" xr:uid="{A455FE3D-0D3D-49AF-AE03-3B8A2B60C90C}"/>
    <cellStyle name="Total 2 2 5 4 12 2 3" xfId="24665" xr:uid="{960CECA1-13EC-4B6A-960B-2C48D6880093}"/>
    <cellStyle name="Total 2 2 5 4 12 2 4" xfId="32645" xr:uid="{620D1032-89B7-4A9F-A86C-20F14E5DAAB6}"/>
    <cellStyle name="Total 2 2 5 4 12 2 5" xfId="40472" xr:uid="{09218627-3683-4089-BDEA-0CF2D4B4DFD6}"/>
    <cellStyle name="Total 2 2 5 4 12 2 6" xfId="48425" xr:uid="{DEF6B08E-C157-400F-891A-0FB53E0DC6E8}"/>
    <cellStyle name="Total 2 2 5 4 12 3" xfId="12813" xr:uid="{D200ABB6-695B-48DC-A785-65CFEAE3C729}"/>
    <cellStyle name="Total 2 2 5 4 12 4" xfId="20683" xr:uid="{7D08161A-9594-4169-8D1D-326C4B79D078}"/>
    <cellStyle name="Total 2 2 5 4 12 5" xfId="28676" xr:uid="{4F3A8D4C-B2FC-4792-A3DA-CA2F2ECB009B}"/>
    <cellStyle name="Total 2 2 5 4 12 6" xfId="36513" xr:uid="{A677311D-581A-47DE-8DE5-B4DE27E32990}"/>
    <cellStyle name="Total 2 2 5 4 12 7" xfId="44474" xr:uid="{669C72FC-39F5-4364-A8CE-BC3C012268C8}"/>
    <cellStyle name="Total 2 2 5 4 13" xfId="5163" xr:uid="{5889BBDE-DDA0-46CD-A92B-19C9CEABF317}"/>
    <cellStyle name="Total 2 2 5 4 13 2" xfId="13378" xr:uid="{FCD2A328-455D-4493-80E4-B610FA9CF1F5}"/>
    <cellStyle name="Total 2 2 5 4 13 3" xfId="21242" xr:uid="{5B5DDC60-C77D-4C70-8C4C-2CFAA0AC7AB2}"/>
    <cellStyle name="Total 2 2 5 4 13 4" xfId="29222" xr:uid="{2E5CD329-D839-40AF-A410-5DB0D8A5AA86}"/>
    <cellStyle name="Total 2 2 5 4 13 5" xfId="37049" xr:uid="{18A46522-24E1-4183-B675-F43289033666}"/>
    <cellStyle name="Total 2 2 5 4 13 6" xfId="45002" xr:uid="{677E308B-B934-4947-A590-405575899F3B}"/>
    <cellStyle name="Total 2 2 5 4 14" xfId="9257" xr:uid="{4DA1F195-355A-4D7F-9587-C429A269D92D}"/>
    <cellStyle name="Total 2 2 5 4 15" xfId="17119" xr:uid="{E28D545C-3362-47A2-96AD-8A599AD94784}"/>
    <cellStyle name="Total 2 2 5 4 16" xfId="25136" xr:uid="{7CB97605-6176-45D8-A754-26EA2124D17B}"/>
    <cellStyle name="Total 2 2 5 4 17" xfId="32949" xr:uid="{A1B8BE79-E747-4C5C-A34E-CE7EE81DF456}"/>
    <cellStyle name="Total 2 2 5 4 18" xfId="40910" xr:uid="{036799C0-CECC-4390-A978-A55C01D6FAD8}"/>
    <cellStyle name="Total 2 2 5 4 2" xfId="1458" xr:uid="{BC055F26-C08C-4C7B-9968-0CBF661F2923}"/>
    <cellStyle name="Total 2 2 5 4 2 2" xfId="5565" xr:uid="{D1CC6813-036B-406D-927B-DD07824CFB03}"/>
    <cellStyle name="Total 2 2 5 4 2 2 2" xfId="13780" xr:uid="{7B62D534-A4D9-469B-B93C-5C4F385274B5}"/>
    <cellStyle name="Total 2 2 5 4 2 2 3" xfId="21644" xr:uid="{A5C82441-7318-4808-A48D-D2D03A0A9128}"/>
    <cellStyle name="Total 2 2 5 4 2 2 4" xfId="29624" xr:uid="{29EEBC6C-8A6D-40AF-9AA1-6E76FD54FAE6}"/>
    <cellStyle name="Total 2 2 5 4 2 2 5" xfId="37451" xr:uid="{D744A559-A87D-4F98-96D9-BB0E07FE23BA}"/>
    <cellStyle name="Total 2 2 5 4 2 2 6" xfId="45404" xr:uid="{A26C80AF-B29C-474F-AD0D-4DE3C6DA27E8}"/>
    <cellStyle name="Total 2 2 5 4 2 3" xfId="9687" xr:uid="{52A328F8-C37C-4257-BE2D-490CC560E017}"/>
    <cellStyle name="Total 2 2 5 4 2 4" xfId="17549" xr:uid="{E1EFCFDF-4583-4736-BC9C-088A6892CE85}"/>
    <cellStyle name="Total 2 2 5 4 2 5" xfId="25560" xr:uid="{EB3A6252-5C6C-4744-AE14-07F8C19E1A0E}"/>
    <cellStyle name="Total 2 2 5 4 2 6" xfId="33379" xr:uid="{5043891C-2456-471C-BEA7-5803C48E19F0}"/>
    <cellStyle name="Total 2 2 5 4 2 7" xfId="41340" xr:uid="{393C63CE-D91F-40E2-AAA7-C35C02719241}"/>
    <cellStyle name="Total 2 2 5 4 3" xfId="1801" xr:uid="{0142144E-3722-4DD2-A132-0D16DCA51FF1}"/>
    <cellStyle name="Total 2 2 5 4 3 2" xfId="5884" xr:uid="{6B3CCDB6-00A1-499D-98DE-388975510555}"/>
    <cellStyle name="Total 2 2 5 4 3 2 2" xfId="14099" xr:uid="{5E9CABB6-0347-4D50-B844-D92A904CDFFF}"/>
    <cellStyle name="Total 2 2 5 4 3 2 3" xfId="21963" xr:uid="{F28E90EF-9905-4D62-A781-F6D6A4F4222F}"/>
    <cellStyle name="Total 2 2 5 4 3 2 4" xfId="29943" xr:uid="{7C00E910-33A9-429A-BD05-52B4459BB295}"/>
    <cellStyle name="Total 2 2 5 4 3 2 5" xfId="37770" xr:uid="{334D53C5-EBDC-46A6-947F-6CC66F186BA5}"/>
    <cellStyle name="Total 2 2 5 4 3 2 6" xfId="45723" xr:uid="{C52A6C61-813C-468E-822C-181AE5671A63}"/>
    <cellStyle name="Total 2 2 5 4 3 3" xfId="10027" xr:uid="{F34D1CB0-57C5-4A69-B76B-2205E843D3F1}"/>
    <cellStyle name="Total 2 2 5 4 3 4" xfId="17892" xr:uid="{475C7FD5-AD9C-4098-80EA-E9FBBB814C87}"/>
    <cellStyle name="Total 2 2 5 4 3 5" xfId="25899" xr:uid="{7DC0D7BF-8680-4A01-A1AA-A78D86D3C32D}"/>
    <cellStyle name="Total 2 2 5 4 3 6" xfId="33722" xr:uid="{E38859C1-6D0E-4F69-BF88-EA60F5C9A0B6}"/>
    <cellStyle name="Total 2 2 5 4 3 7" xfId="41683" xr:uid="{0CDE4876-CC4C-4FF3-82D2-F10D2269FA48}"/>
    <cellStyle name="Total 2 2 5 4 4" xfId="2135" xr:uid="{A19C8787-5497-4BCB-B34D-4CC5F9F411D3}"/>
    <cellStyle name="Total 2 2 5 4 4 2" xfId="6209" xr:uid="{D9F31523-5C4E-4ED1-9C7A-9CBB838D6248}"/>
    <cellStyle name="Total 2 2 5 4 4 2 2" xfId="14424" xr:uid="{B7865969-C653-4E2C-8669-0ECAF88CAD8E}"/>
    <cellStyle name="Total 2 2 5 4 4 2 3" xfId="22288" xr:uid="{2F4CE736-B865-47AA-9969-F81EBF6086A5}"/>
    <cellStyle name="Total 2 2 5 4 4 2 4" xfId="30268" xr:uid="{4D793BD8-EBDC-4BD4-B689-9009E0372D16}"/>
    <cellStyle name="Total 2 2 5 4 4 2 5" xfId="38095" xr:uid="{BCA39620-A6A6-461D-8A6F-50E61F43B0E3}"/>
    <cellStyle name="Total 2 2 5 4 4 2 6" xfId="46048" xr:uid="{5B35E046-2D48-4F47-A082-B074C4A5D49E}"/>
    <cellStyle name="Total 2 2 5 4 4 3" xfId="10361" xr:uid="{6267B701-4BCD-4049-9B1B-E80485EF37C8}"/>
    <cellStyle name="Total 2 2 5 4 4 4" xfId="18226" xr:uid="{A007357B-293D-4C88-9E34-419873AE5EA2}"/>
    <cellStyle name="Total 2 2 5 4 4 5" xfId="26233" xr:uid="{E025DFC9-1492-463B-A5E4-932CDC19B2BF}"/>
    <cellStyle name="Total 2 2 5 4 4 6" xfId="34056" xr:uid="{F91322DC-7EDA-4D48-80F3-9DED82E14CD0}"/>
    <cellStyle name="Total 2 2 5 4 4 7" xfId="42017" xr:uid="{ABF514EA-0774-440F-85A3-5605E45A55AB}"/>
    <cellStyle name="Total 2 2 5 4 5" xfId="2455" xr:uid="{73C942A5-E2C6-4005-9DBF-BA69CF462ECB}"/>
    <cellStyle name="Total 2 2 5 4 5 2" xfId="6515" xr:uid="{B1859107-CD3E-4247-9BD2-2CD10C798865}"/>
    <cellStyle name="Total 2 2 5 4 5 2 2" xfId="14730" xr:uid="{E6167D0B-9826-45A9-8BD0-3AF722C81100}"/>
    <cellStyle name="Total 2 2 5 4 5 2 3" xfId="22594" xr:uid="{FACF4945-6BA6-4D3C-953A-357B2B0BF722}"/>
    <cellStyle name="Total 2 2 5 4 5 2 4" xfId="30574" xr:uid="{C9B02AB6-116C-4FC6-B893-0F76D3CE817D}"/>
    <cellStyle name="Total 2 2 5 4 5 2 5" xfId="38401" xr:uid="{9704CE3C-9DD9-4EA7-81A3-7CBA17B1479D}"/>
    <cellStyle name="Total 2 2 5 4 5 2 6" xfId="46354" xr:uid="{990412E5-B16A-426B-9739-B265BD0741AA}"/>
    <cellStyle name="Total 2 2 5 4 5 3" xfId="10681" xr:uid="{AB8FCE60-2C2E-4623-A098-B46788C1F658}"/>
    <cellStyle name="Total 2 2 5 4 5 4" xfId="18546" xr:uid="{B8E329E1-19DA-49CD-851F-5059548DE8B6}"/>
    <cellStyle name="Total 2 2 5 4 5 5" xfId="26549" xr:uid="{0D0AA289-6D26-4ACB-924A-259F3D96AC7F}"/>
    <cellStyle name="Total 2 2 5 4 5 6" xfId="34376" xr:uid="{0878F23D-544B-4DDA-8C2D-A2FBF9C94924}"/>
    <cellStyle name="Total 2 2 5 4 5 7" xfId="42337" xr:uid="{90E9BD9C-507E-4567-87FD-E8CAFF13382A}"/>
    <cellStyle name="Total 2 2 5 4 6" xfId="2783" xr:uid="{0C39AA2A-4FE9-4960-9B78-FEE914296BB7}"/>
    <cellStyle name="Total 2 2 5 4 6 2" xfId="6833" xr:uid="{FABBF3A3-EB4C-44AD-8845-1E65617ECC06}"/>
    <cellStyle name="Total 2 2 5 4 6 2 2" xfId="15048" xr:uid="{375B5FAB-47A8-4592-B10D-3A640B03640F}"/>
    <cellStyle name="Total 2 2 5 4 6 2 3" xfId="22912" xr:uid="{E30B1B27-DE85-4AF8-BA8C-0CC0116580C3}"/>
    <cellStyle name="Total 2 2 5 4 6 2 4" xfId="30892" xr:uid="{72DE1606-F875-4146-AF91-BAF4AE23795C}"/>
    <cellStyle name="Total 2 2 5 4 6 2 5" xfId="38719" xr:uid="{5046AD4C-C0F2-423D-9737-CF23963218F1}"/>
    <cellStyle name="Total 2 2 5 4 6 2 6" xfId="46672" xr:uid="{045FE4AB-8C42-4BA0-814A-85364519CF77}"/>
    <cellStyle name="Total 2 2 5 4 6 3" xfId="11009" xr:uid="{B4ED3905-B966-4000-909D-DB9C818545BD}"/>
    <cellStyle name="Total 2 2 5 4 6 4" xfId="18874" xr:uid="{A1749A27-122C-418C-B11E-4A020E2B07E2}"/>
    <cellStyle name="Total 2 2 5 4 6 5" xfId="26877" xr:uid="{FE41E06B-2B9C-442C-BD01-0BA0FA6ADB05}"/>
    <cellStyle name="Total 2 2 5 4 6 6" xfId="34704" xr:uid="{6A2C3040-E2D9-475F-944E-9C1454168CDF}"/>
    <cellStyle name="Total 2 2 5 4 6 7" xfId="42665" xr:uid="{F2BBE5C9-F4E8-4A49-8634-6C56245C3D15}"/>
    <cellStyle name="Total 2 2 5 4 7" xfId="3097" xr:uid="{D67735CD-85CB-4163-A75D-AF86C47B241F}"/>
    <cellStyle name="Total 2 2 5 4 7 2" xfId="7134" xr:uid="{2B56D51E-A774-49D4-A1EE-D4E79606A39B}"/>
    <cellStyle name="Total 2 2 5 4 7 2 2" xfId="15349" xr:uid="{4BBBD016-2E1B-4FE6-9E95-4BEF74CCB99C}"/>
    <cellStyle name="Total 2 2 5 4 7 2 3" xfId="23213" xr:uid="{662CC896-08AF-40CB-9578-8AD2F6F8E8F2}"/>
    <cellStyle name="Total 2 2 5 4 7 2 4" xfId="31193" xr:uid="{A574FD9E-DE6F-4D3A-9414-8BDBBC606946}"/>
    <cellStyle name="Total 2 2 5 4 7 2 5" xfId="39020" xr:uid="{97B13261-CE9E-4CB4-8E30-BD45A97C9044}"/>
    <cellStyle name="Total 2 2 5 4 7 2 6" xfId="46973" xr:uid="{969F0301-5D56-4FE1-9B1F-A3BE9687FC7C}"/>
    <cellStyle name="Total 2 2 5 4 7 3" xfId="11321" xr:uid="{57E99C43-931F-402F-B002-1F254ED12842}"/>
    <cellStyle name="Total 2 2 5 4 7 4" xfId="19188" xr:uid="{FF1EE0D0-13F1-44C5-98FE-C6F949CF5F49}"/>
    <cellStyle name="Total 2 2 5 4 7 5" xfId="27188" xr:uid="{946DF351-BD09-4FB7-9A93-DA1C0C4E161B}"/>
    <cellStyle name="Total 2 2 5 4 7 6" xfId="35018" xr:uid="{B0076405-4807-49FB-93C0-6A2BF0963904}"/>
    <cellStyle name="Total 2 2 5 4 7 7" xfId="42979" xr:uid="{20571737-F42A-4ED7-89C8-315279060EDF}"/>
    <cellStyle name="Total 2 2 5 4 8" xfId="3413" xr:uid="{EE698A94-10DF-4523-B7B7-A1E77C1AEBB0}"/>
    <cellStyle name="Total 2 2 5 4 8 2" xfId="7441" xr:uid="{8222813C-3151-4D05-9A41-F9A6338DBA31}"/>
    <cellStyle name="Total 2 2 5 4 8 2 2" xfId="15656" xr:uid="{DA571568-D94C-4DCD-922A-56F632F83CCC}"/>
    <cellStyle name="Total 2 2 5 4 8 2 3" xfId="23520" xr:uid="{64633A4A-DFDB-4AC1-AD8A-CEBDB4F0A865}"/>
    <cellStyle name="Total 2 2 5 4 8 2 4" xfId="31500" xr:uid="{D533F340-42BC-4A53-BC8D-1522D95A3B35}"/>
    <cellStyle name="Total 2 2 5 4 8 2 5" xfId="39327" xr:uid="{FB4AB2BE-9048-4B3B-BA25-90821D2240AE}"/>
    <cellStyle name="Total 2 2 5 4 8 2 6" xfId="47280" xr:uid="{22C0CEA7-123C-4747-852F-6AC8BF9F2699}"/>
    <cellStyle name="Total 2 2 5 4 8 3" xfId="11637" xr:uid="{88451D8C-0A42-4BCC-A008-F50288043E73}"/>
    <cellStyle name="Total 2 2 5 4 8 4" xfId="19504" xr:uid="{10E9F2D1-7A7C-4CDD-8BCF-F67EC1C6012F}"/>
    <cellStyle name="Total 2 2 5 4 8 5" xfId="27504" xr:uid="{723F383B-81BD-49F1-A632-459AA39AB52C}"/>
    <cellStyle name="Total 2 2 5 4 8 6" xfId="35334" xr:uid="{402F7BBC-E343-4E2B-A8F0-0FF654F9CE56}"/>
    <cellStyle name="Total 2 2 5 4 8 7" xfId="43295" xr:uid="{9D88D778-69B6-4F5B-AB74-721EE2854794}"/>
    <cellStyle name="Total 2 2 5 4 9" xfId="3708" xr:uid="{F554D195-3DBB-4846-8EE6-A2F44725FA4E}"/>
    <cellStyle name="Total 2 2 5 4 9 2" xfId="7736" xr:uid="{8D7BE521-EE22-43D7-9398-4BB108ECF244}"/>
    <cellStyle name="Total 2 2 5 4 9 2 2" xfId="15951" xr:uid="{26FA377E-1312-445A-AE8E-24ED44D1FC81}"/>
    <cellStyle name="Total 2 2 5 4 9 2 3" xfId="23815" xr:uid="{03BE671D-BFE4-4A94-9F6C-F63F7CD5CB28}"/>
    <cellStyle name="Total 2 2 5 4 9 2 4" xfId="31795" xr:uid="{8590C407-07D3-4D29-AF8C-70B76E16C7CE}"/>
    <cellStyle name="Total 2 2 5 4 9 2 5" xfId="39622" xr:uid="{B6208B93-CBA7-40E9-8A3B-B05C71B404FE}"/>
    <cellStyle name="Total 2 2 5 4 9 2 6" xfId="47575" xr:uid="{0001AAA9-4E51-40C8-B93A-9CD84DF9D7E5}"/>
    <cellStyle name="Total 2 2 5 4 9 3" xfId="11932" xr:uid="{AF5DBACA-A33A-4EE3-8F56-04CD421A47E2}"/>
    <cellStyle name="Total 2 2 5 4 9 4" xfId="19799" xr:uid="{4F238F42-EC82-428C-B0F4-C9158CA1E7FD}"/>
    <cellStyle name="Total 2 2 5 4 9 5" xfId="27799" xr:uid="{90369109-7EE6-4226-AFEA-27535F66E630}"/>
    <cellStyle name="Total 2 2 5 4 9 6" xfId="35629" xr:uid="{A780C2B4-AFE7-46BB-9A60-D81EFC533AF5}"/>
    <cellStyle name="Total 2 2 5 4 9 7" xfId="43590" xr:uid="{6EF40416-9CFB-4562-831B-6D321F9BBF68}"/>
    <cellStyle name="Total 2 2 5 5" xfId="1067" xr:uid="{5B532899-53DA-4086-9AB6-1767B147478F}"/>
    <cellStyle name="Total 2 2 5 5 10" xfId="4045" xr:uid="{244A7E60-CDA9-472F-BACF-2FAD234D40A5}"/>
    <cellStyle name="Total 2 2 5 5 10 2" xfId="8060" xr:uid="{DF15AD83-8B98-4584-AD5D-CACB7994B34E}"/>
    <cellStyle name="Total 2 2 5 5 10 2 2" xfId="16275" xr:uid="{AD6E1028-3D32-4249-A047-1FF59556FAE1}"/>
    <cellStyle name="Total 2 2 5 5 10 2 3" xfId="24139" xr:uid="{D6F1E8B3-A251-4C79-9A9C-EBCAC4CEA154}"/>
    <cellStyle name="Total 2 2 5 5 10 2 4" xfId="32119" xr:uid="{9953AD1B-6730-411D-9145-4ED2B781060D}"/>
    <cellStyle name="Total 2 2 5 5 10 2 5" xfId="39946" xr:uid="{23EE9F17-DB35-49E7-8423-51B14E531CBC}"/>
    <cellStyle name="Total 2 2 5 5 10 2 6" xfId="47899" xr:uid="{B0AC43E0-03F6-419C-B357-94C3FD9CC197}"/>
    <cellStyle name="Total 2 2 5 5 10 3" xfId="12267" xr:uid="{1D8AA0BC-9035-4D71-847B-ADAF6C350E74}"/>
    <cellStyle name="Total 2 2 5 5 10 4" xfId="20136" xr:uid="{21BB6C98-0CAD-4E39-9880-24FBB7CF2292}"/>
    <cellStyle name="Total 2 2 5 5 10 5" xfId="28132" xr:uid="{BF99B1FB-DC4B-4099-8BAF-A14AB20F86FF}"/>
    <cellStyle name="Total 2 2 5 5 10 6" xfId="35966" xr:uid="{C0DC8A94-7447-4578-AB46-A86E60892564}"/>
    <cellStyle name="Total 2 2 5 5 10 7" xfId="43927" xr:uid="{8860062B-6FD7-4B90-861F-553AB6C4F290}"/>
    <cellStyle name="Total 2 2 5 5 11" xfId="4340" xr:uid="{8BC7947A-5C84-4C17-A250-EFAE0AE28692}"/>
    <cellStyle name="Total 2 2 5 5 11 2" xfId="8346" xr:uid="{5C65DB9B-E445-4C7E-87BB-D08B66FA420F}"/>
    <cellStyle name="Total 2 2 5 5 11 2 2" xfId="16561" xr:uid="{5C617DAF-1FB5-4385-8C1D-7022D75150DA}"/>
    <cellStyle name="Total 2 2 5 5 11 2 3" xfId="24425" xr:uid="{F53C6D62-5399-4E63-B37C-A2A3AB8951ED}"/>
    <cellStyle name="Total 2 2 5 5 11 2 4" xfId="32405" xr:uid="{B101D227-98E8-4671-85AC-E5B871A3FE81}"/>
    <cellStyle name="Total 2 2 5 5 11 2 5" xfId="40232" xr:uid="{08E0717A-17F9-4272-A1D0-B8AA313A1B9E}"/>
    <cellStyle name="Total 2 2 5 5 11 2 6" xfId="48185" xr:uid="{44A3A747-C023-4297-852A-209E08A27E73}"/>
    <cellStyle name="Total 2 2 5 5 11 3" xfId="12562" xr:uid="{27C34CA3-6EDC-4B7C-904F-3E55C43F3D5F}"/>
    <cellStyle name="Total 2 2 5 5 11 4" xfId="20431" xr:uid="{7771D606-A6FA-47EF-B2CD-4B66C23D0CE1}"/>
    <cellStyle name="Total 2 2 5 5 11 5" xfId="28426" xr:uid="{DC8C4E6F-60F7-4FD2-81B9-DBE7FB37CD64}"/>
    <cellStyle name="Total 2 2 5 5 11 6" xfId="36261" xr:uid="{B88EC0D9-19BD-400C-BB1A-A759CD1A2245}"/>
    <cellStyle name="Total 2 2 5 5 11 7" xfId="44222" xr:uid="{B671D21B-9318-43D8-A936-7F26187540BB}"/>
    <cellStyle name="Total 2 2 5 5 12" xfId="4631" xr:uid="{5D839D5C-7AFB-465B-9B67-52278CDA35DE}"/>
    <cellStyle name="Total 2 2 5 5 12 2" xfId="8625" xr:uid="{A5FD6B17-D8D3-4F55-916F-0BA5DEC91279}"/>
    <cellStyle name="Total 2 2 5 5 12 2 2" xfId="16840" xr:uid="{FCFA432D-3DEF-4FBC-906C-2348F1F2E7C7}"/>
    <cellStyle name="Total 2 2 5 5 12 2 3" xfId="24704" xr:uid="{66E045A6-26BD-4CFD-BEC4-52DF2AA87EAB}"/>
    <cellStyle name="Total 2 2 5 5 12 2 4" xfId="32684" xr:uid="{00E17B60-64B4-43C2-9DDB-01AD796259A0}"/>
    <cellStyle name="Total 2 2 5 5 12 2 5" xfId="40511" xr:uid="{46A3FBE5-4022-4BA4-8624-DCC418DF0ACA}"/>
    <cellStyle name="Total 2 2 5 5 12 2 6" xfId="48464" xr:uid="{43AD6DF8-9B07-48DC-B2F7-22E12EB87487}"/>
    <cellStyle name="Total 2 2 5 5 12 3" xfId="12852" xr:uid="{B6E1BCC5-A488-40BC-8E03-7BA1A876EFA1}"/>
    <cellStyle name="Total 2 2 5 5 12 4" xfId="20722" xr:uid="{9A4955D5-AFCB-41CA-B8E4-FC316340BC61}"/>
    <cellStyle name="Total 2 2 5 5 12 5" xfId="28715" xr:uid="{9A5775D5-212D-4115-AFE5-4CAD7B5FE1B2}"/>
    <cellStyle name="Total 2 2 5 5 12 6" xfId="36552" xr:uid="{79385FB2-E461-4FB8-8136-F9308E0B9EE3}"/>
    <cellStyle name="Total 2 2 5 5 12 7" xfId="44513" xr:uid="{C7292256-D361-445A-AC8B-5D79BB4A752C}"/>
    <cellStyle name="Total 2 2 5 5 13" xfId="5202" xr:uid="{1AF97728-AB43-4828-BB63-94C1FF0947F4}"/>
    <cellStyle name="Total 2 2 5 5 13 2" xfId="13417" xr:uid="{775AA9A2-2111-4BBE-AA50-45E27A1B0521}"/>
    <cellStyle name="Total 2 2 5 5 13 3" xfId="21281" xr:uid="{B5885134-0C13-462A-832D-ADA33A9B3516}"/>
    <cellStyle name="Total 2 2 5 5 13 4" xfId="29261" xr:uid="{4030F9D5-8DA8-4F78-B456-F490E8D92D03}"/>
    <cellStyle name="Total 2 2 5 5 13 5" xfId="37088" xr:uid="{695DA598-BD9F-4ED2-B87E-7AD412938E85}"/>
    <cellStyle name="Total 2 2 5 5 13 6" xfId="45041" xr:uid="{7BD8B890-CFA6-40C2-ADD2-63D8E724F1CF}"/>
    <cellStyle name="Total 2 2 5 5 14" xfId="9296" xr:uid="{153BBF9F-23BE-4DD8-A134-29CBED5FC91E}"/>
    <cellStyle name="Total 2 2 5 5 15" xfId="17158" xr:uid="{46FCB1DE-83E9-4869-81F0-7F2B1976C724}"/>
    <cellStyle name="Total 2 2 5 5 16" xfId="25175" xr:uid="{1F89F564-DCFA-4184-B463-7F851004DF0E}"/>
    <cellStyle name="Total 2 2 5 5 17" xfId="32988" xr:uid="{4C89C4A6-7E12-4E23-82E3-554ADA1DDEBE}"/>
    <cellStyle name="Total 2 2 5 5 18" xfId="40949" xr:uid="{5DEE65F6-3911-4653-9121-92702BC705DF}"/>
    <cellStyle name="Total 2 2 5 5 2" xfId="1497" xr:uid="{396E96CC-AF77-44AD-BA3C-DD31571CDED9}"/>
    <cellStyle name="Total 2 2 5 5 2 2" xfId="5604" xr:uid="{1BBE97EC-8A9F-4220-B2A5-A596C58015EE}"/>
    <cellStyle name="Total 2 2 5 5 2 2 2" xfId="13819" xr:uid="{992893D5-A069-40B4-A9C7-AF2CE1143AB4}"/>
    <cellStyle name="Total 2 2 5 5 2 2 3" xfId="21683" xr:uid="{DF812375-76D4-4F74-B682-6CF5C18BC450}"/>
    <cellStyle name="Total 2 2 5 5 2 2 4" xfId="29663" xr:uid="{979CE686-B5DF-41BD-9A58-F7B137936F7A}"/>
    <cellStyle name="Total 2 2 5 5 2 2 5" xfId="37490" xr:uid="{E3A6D19A-D954-4EB7-92B3-51A314459571}"/>
    <cellStyle name="Total 2 2 5 5 2 2 6" xfId="45443" xr:uid="{75579037-F0A7-43CA-A0D6-FEF9812B3EC3}"/>
    <cellStyle name="Total 2 2 5 5 2 3" xfId="9726" xr:uid="{829A22C4-512E-426A-8ADD-512242FBB2B7}"/>
    <cellStyle name="Total 2 2 5 5 2 4" xfId="17588" xr:uid="{8283F3C9-AC1A-409B-A57B-A5F200CFDD6B}"/>
    <cellStyle name="Total 2 2 5 5 2 5" xfId="25599" xr:uid="{40451E61-EE35-41F5-9913-5F82B40E5A79}"/>
    <cellStyle name="Total 2 2 5 5 2 6" xfId="33418" xr:uid="{CAB68DBB-45E6-4AEC-B004-71820CB7E84E}"/>
    <cellStyle name="Total 2 2 5 5 2 7" xfId="41379" xr:uid="{249EA636-3E7F-4FD8-8A33-82CE6145EC65}"/>
    <cellStyle name="Total 2 2 5 5 3" xfId="1840" xr:uid="{D1A2F132-7089-4462-B797-0697DA4D7ACA}"/>
    <cellStyle name="Total 2 2 5 5 3 2" xfId="5923" xr:uid="{334CBB93-3F36-4CAF-8896-7AB4BA473F87}"/>
    <cellStyle name="Total 2 2 5 5 3 2 2" xfId="14138" xr:uid="{4E19FDF4-A49A-4D3C-AB72-6CE87FB8C1CF}"/>
    <cellStyle name="Total 2 2 5 5 3 2 3" xfId="22002" xr:uid="{38E41813-A2A1-4AEE-91B3-289949725FB0}"/>
    <cellStyle name="Total 2 2 5 5 3 2 4" xfId="29982" xr:uid="{400DA922-AB6F-43AC-A331-D992271055D4}"/>
    <cellStyle name="Total 2 2 5 5 3 2 5" xfId="37809" xr:uid="{9FCF0247-F1AB-470A-9530-513767F025BF}"/>
    <cellStyle name="Total 2 2 5 5 3 2 6" xfId="45762" xr:uid="{73CA204D-E8AD-4DF9-B567-C80BB262D384}"/>
    <cellStyle name="Total 2 2 5 5 3 3" xfId="10066" xr:uid="{BAD26F64-BC83-4991-A3C7-2AB9AADAFDB4}"/>
    <cellStyle name="Total 2 2 5 5 3 4" xfId="17931" xr:uid="{921A8E21-8E78-4031-8428-442C4844CA56}"/>
    <cellStyle name="Total 2 2 5 5 3 5" xfId="25938" xr:uid="{6D6E1E96-6D51-4D89-9A55-C10D84427122}"/>
    <cellStyle name="Total 2 2 5 5 3 6" xfId="33761" xr:uid="{80D125F1-8F65-4A35-A868-9223169B43F9}"/>
    <cellStyle name="Total 2 2 5 5 3 7" xfId="41722" xr:uid="{EC3F65F4-6D43-4EDB-8EEB-4B2855D1A177}"/>
    <cellStyle name="Total 2 2 5 5 4" xfId="2174" xr:uid="{7B7E316E-E965-409D-B4C3-981490C2A3AB}"/>
    <cellStyle name="Total 2 2 5 5 4 2" xfId="6248" xr:uid="{5E31EAB0-6DB9-408E-B4BB-EF0E5817DE68}"/>
    <cellStyle name="Total 2 2 5 5 4 2 2" xfId="14463" xr:uid="{3D5D9034-CC07-4CB4-AA58-B3C03D3E0CAD}"/>
    <cellStyle name="Total 2 2 5 5 4 2 3" xfId="22327" xr:uid="{6B65B91B-45D9-4087-8567-98D4B7C240FC}"/>
    <cellStyle name="Total 2 2 5 5 4 2 4" xfId="30307" xr:uid="{93C0D972-252F-4FA9-9FA9-C016C45D4254}"/>
    <cellStyle name="Total 2 2 5 5 4 2 5" xfId="38134" xr:uid="{C0FBC016-F6C5-4226-B607-9E2526E64193}"/>
    <cellStyle name="Total 2 2 5 5 4 2 6" xfId="46087" xr:uid="{99482653-E6B0-4960-947E-3E5B5BF3A51D}"/>
    <cellStyle name="Total 2 2 5 5 4 3" xfId="10400" xr:uid="{5F476946-B2A6-4271-8311-81122E94C7A2}"/>
    <cellStyle name="Total 2 2 5 5 4 4" xfId="18265" xr:uid="{A1BDECA5-2138-4433-A00E-7EFA49387557}"/>
    <cellStyle name="Total 2 2 5 5 4 5" xfId="26272" xr:uid="{C1196852-C0DD-4FB2-9073-3ED9A7DF4E52}"/>
    <cellStyle name="Total 2 2 5 5 4 6" xfId="34095" xr:uid="{2029F7BE-77D7-4C99-8A8D-6F28E1F7F203}"/>
    <cellStyle name="Total 2 2 5 5 4 7" xfId="42056" xr:uid="{7A890D53-3815-475A-8E15-62296A0003DC}"/>
    <cellStyle name="Total 2 2 5 5 5" xfId="2494" xr:uid="{6D2520E8-1242-411D-9557-433FCDD687B4}"/>
    <cellStyle name="Total 2 2 5 5 5 2" xfId="6554" xr:uid="{3645E9EE-D310-433F-B824-EFDFAEC26713}"/>
    <cellStyle name="Total 2 2 5 5 5 2 2" xfId="14769" xr:uid="{B695EB47-74B8-4A4C-8047-BC48BBC50012}"/>
    <cellStyle name="Total 2 2 5 5 5 2 3" xfId="22633" xr:uid="{2B1572E4-4097-48A7-AEC4-4B7728211104}"/>
    <cellStyle name="Total 2 2 5 5 5 2 4" xfId="30613" xr:uid="{BCE88632-6B24-489D-835B-70A4BA800A7C}"/>
    <cellStyle name="Total 2 2 5 5 5 2 5" xfId="38440" xr:uid="{CD2487FB-0326-4DCF-BC28-DEF13D1511D4}"/>
    <cellStyle name="Total 2 2 5 5 5 2 6" xfId="46393" xr:uid="{9F6E5C5D-CE0C-4333-B8FF-3A54C7B73456}"/>
    <cellStyle name="Total 2 2 5 5 5 3" xfId="10720" xr:uid="{A84157FF-6066-4FA1-B961-DDC51F7085B1}"/>
    <cellStyle name="Total 2 2 5 5 5 4" xfId="18585" xr:uid="{A1C3E2BE-454E-4436-8EA1-5569A1C8D201}"/>
    <cellStyle name="Total 2 2 5 5 5 5" xfId="26588" xr:uid="{1220D71D-4FBA-4621-A3C0-7CB56A506E91}"/>
    <cellStyle name="Total 2 2 5 5 5 6" xfId="34415" xr:uid="{40F2D1EA-B23A-4F10-9950-FCABFD78D4F2}"/>
    <cellStyle name="Total 2 2 5 5 5 7" xfId="42376" xr:uid="{9F9C3099-9CFA-49B8-8E8A-63723EB80DE4}"/>
    <cellStyle name="Total 2 2 5 5 6" xfId="2822" xr:uid="{1FFB2E24-4600-4438-9587-66EC17D26CCA}"/>
    <cellStyle name="Total 2 2 5 5 6 2" xfId="6872" xr:uid="{0888FA3C-1A2F-4A2D-9F03-10869F1A8DF9}"/>
    <cellStyle name="Total 2 2 5 5 6 2 2" xfId="15087" xr:uid="{40731071-3207-4A68-8F12-CFD4ABC1D32E}"/>
    <cellStyle name="Total 2 2 5 5 6 2 3" xfId="22951" xr:uid="{FEC92D93-8324-400A-8A1F-9F6AFD97BFC6}"/>
    <cellStyle name="Total 2 2 5 5 6 2 4" xfId="30931" xr:uid="{ACFC390E-51F9-44EF-8D82-92D7A063F2CC}"/>
    <cellStyle name="Total 2 2 5 5 6 2 5" xfId="38758" xr:uid="{0D5825C3-CFAA-4C1B-8E49-1DDBBCEE33AE}"/>
    <cellStyle name="Total 2 2 5 5 6 2 6" xfId="46711" xr:uid="{438A59D8-B9CF-4102-973E-4CCA86BE4B80}"/>
    <cellStyle name="Total 2 2 5 5 6 3" xfId="11048" xr:uid="{AC2501CA-2221-41D6-85A2-6CBDCD9FB8B7}"/>
    <cellStyle name="Total 2 2 5 5 6 4" xfId="18913" xr:uid="{8FDE3AA5-DA5A-4BDD-8ADA-179BBFD0BCC4}"/>
    <cellStyle name="Total 2 2 5 5 6 5" xfId="26916" xr:uid="{C1EDB00B-0A2B-432F-BF5E-F342FF6F0404}"/>
    <cellStyle name="Total 2 2 5 5 6 6" xfId="34743" xr:uid="{BB437AF5-CC32-4799-BB2B-7B74C6F834B2}"/>
    <cellStyle name="Total 2 2 5 5 6 7" xfId="42704" xr:uid="{D4B09797-57EE-4C9F-830E-85C0C7F38913}"/>
    <cellStyle name="Total 2 2 5 5 7" xfId="3136" xr:uid="{EAA19600-062E-4149-8DDB-0CFB6C2D2875}"/>
    <cellStyle name="Total 2 2 5 5 7 2" xfId="7173" xr:uid="{3F0AB2CF-D349-43D7-A835-9E7C823C457C}"/>
    <cellStyle name="Total 2 2 5 5 7 2 2" xfId="15388" xr:uid="{54863F3E-5B7C-49A9-82D9-86D079A5CFA7}"/>
    <cellStyle name="Total 2 2 5 5 7 2 3" xfId="23252" xr:uid="{DB343B5E-E415-46A0-9E54-D90D95E58374}"/>
    <cellStyle name="Total 2 2 5 5 7 2 4" xfId="31232" xr:uid="{57D42EA7-C3E9-4602-98F4-CF17F4C098E5}"/>
    <cellStyle name="Total 2 2 5 5 7 2 5" xfId="39059" xr:uid="{345EAB66-8558-4F42-9326-9F50598CA3DC}"/>
    <cellStyle name="Total 2 2 5 5 7 2 6" xfId="47012" xr:uid="{0C905D50-1260-4CC2-8917-DB68EBF14884}"/>
    <cellStyle name="Total 2 2 5 5 7 3" xfId="11360" xr:uid="{BFCC12A5-A1DD-4ED8-AF38-7EF1D5347EEB}"/>
    <cellStyle name="Total 2 2 5 5 7 4" xfId="19227" xr:uid="{4537CCF0-18CC-4BA4-B4D2-70358C6605F6}"/>
    <cellStyle name="Total 2 2 5 5 7 5" xfId="27227" xr:uid="{4D621E64-2EA3-42E9-8DD1-F3BA17167047}"/>
    <cellStyle name="Total 2 2 5 5 7 6" xfId="35057" xr:uid="{F7663238-65B8-4864-91C0-BAD57ECBC8AE}"/>
    <cellStyle name="Total 2 2 5 5 7 7" xfId="43018" xr:uid="{D10D330F-D4CF-4810-81CB-1A7988D77DA3}"/>
    <cellStyle name="Total 2 2 5 5 8" xfId="3452" xr:uid="{E0F67B79-3B65-4837-B55B-BF1409EA620B}"/>
    <cellStyle name="Total 2 2 5 5 8 2" xfId="7480" xr:uid="{9873D393-DE1D-409D-BA6E-F86E0AD9C4AC}"/>
    <cellStyle name="Total 2 2 5 5 8 2 2" xfId="15695" xr:uid="{667506C0-80BE-4EDC-8BEE-E40C6D5D6707}"/>
    <cellStyle name="Total 2 2 5 5 8 2 3" xfId="23559" xr:uid="{16CC0B91-630E-4684-B308-6B5BDE8F6AA6}"/>
    <cellStyle name="Total 2 2 5 5 8 2 4" xfId="31539" xr:uid="{F5258C72-1287-4571-AA63-55DE1487F7E4}"/>
    <cellStyle name="Total 2 2 5 5 8 2 5" xfId="39366" xr:uid="{11B2B7E6-9C51-4135-A4C1-1A1F00B847A4}"/>
    <cellStyle name="Total 2 2 5 5 8 2 6" xfId="47319" xr:uid="{1DF07443-E7FE-4145-A664-71902BFA1922}"/>
    <cellStyle name="Total 2 2 5 5 8 3" xfId="11676" xr:uid="{0E7AC546-E880-45CF-AB55-BCB810B01358}"/>
    <cellStyle name="Total 2 2 5 5 8 4" xfId="19543" xr:uid="{FBB94767-CF79-4B91-8915-DFA46884767D}"/>
    <cellStyle name="Total 2 2 5 5 8 5" xfId="27543" xr:uid="{DD582AE3-6B55-4AB3-9366-9D101FF62846}"/>
    <cellStyle name="Total 2 2 5 5 8 6" xfId="35373" xr:uid="{F6C8C17A-8FE9-43A1-BDF7-5E9D46D3F7CA}"/>
    <cellStyle name="Total 2 2 5 5 8 7" xfId="43334" xr:uid="{12DD0E05-5A2D-48E2-A546-3672F75FB680}"/>
    <cellStyle name="Total 2 2 5 5 9" xfId="3747" xr:uid="{B949FFF5-EC57-41F4-922D-3AC62C806D43}"/>
    <cellStyle name="Total 2 2 5 5 9 2" xfId="7775" xr:uid="{F9EE9AD1-577E-414E-9604-ED31FB51A9FD}"/>
    <cellStyle name="Total 2 2 5 5 9 2 2" xfId="15990" xr:uid="{104655C7-253B-477B-8B81-625E7AB262B4}"/>
    <cellStyle name="Total 2 2 5 5 9 2 3" xfId="23854" xr:uid="{06DBF42E-24EC-4C65-9B26-097C9E0D0DCA}"/>
    <cellStyle name="Total 2 2 5 5 9 2 4" xfId="31834" xr:uid="{FE0CEBFC-81A2-48A6-B43A-AEB1CDD2C5A0}"/>
    <cellStyle name="Total 2 2 5 5 9 2 5" xfId="39661" xr:uid="{CE52015C-3757-49BF-8D71-FD9403C1CB04}"/>
    <cellStyle name="Total 2 2 5 5 9 2 6" xfId="47614" xr:uid="{FA62871A-360D-41BB-BE99-1793D712560E}"/>
    <cellStyle name="Total 2 2 5 5 9 3" xfId="11971" xr:uid="{65BD5626-F851-4550-BAC6-7F82E543CDA6}"/>
    <cellStyle name="Total 2 2 5 5 9 4" xfId="19838" xr:uid="{1E024486-8CF0-4A9A-A7F2-63288F97F2FA}"/>
    <cellStyle name="Total 2 2 5 5 9 5" xfId="27838" xr:uid="{4B3E97C9-6B9C-47C1-90D8-5F3AD95AACBF}"/>
    <cellStyle name="Total 2 2 5 5 9 6" xfId="35668" xr:uid="{16DAF1D5-41C2-44BD-8C19-39277FBA3623}"/>
    <cellStyle name="Total 2 2 5 5 9 7" xfId="43629" xr:uid="{48DFDF0B-26F8-4904-AA63-CC6D106F7626}"/>
    <cellStyle name="Total 2 2 5 6" xfId="1110" xr:uid="{BD1AED36-2AEC-4B57-B185-EC10AF68E19C}"/>
    <cellStyle name="Total 2 2 5 6 10" xfId="4088" xr:uid="{5F5A8CC4-4A4A-4A87-B80E-6B7A2D73B6A4}"/>
    <cellStyle name="Total 2 2 5 6 10 2" xfId="8099" xr:uid="{BD02CF14-B333-47E0-BB5C-BEB1563F27D5}"/>
    <cellStyle name="Total 2 2 5 6 10 2 2" xfId="16314" xr:uid="{31FAD003-CAA2-4BBD-8538-D6800C387A7E}"/>
    <cellStyle name="Total 2 2 5 6 10 2 3" xfId="24178" xr:uid="{6098131B-C0A3-4210-9C00-6BC02920B0DC}"/>
    <cellStyle name="Total 2 2 5 6 10 2 4" xfId="32158" xr:uid="{890C799B-681D-4261-AAC6-7106B814BA8E}"/>
    <cellStyle name="Total 2 2 5 6 10 2 5" xfId="39985" xr:uid="{9DD38CBD-10FC-4F26-B6DC-A960B8934339}"/>
    <cellStyle name="Total 2 2 5 6 10 2 6" xfId="47938" xr:uid="{E350DCA1-C258-43E4-9BDD-4773309819A0}"/>
    <cellStyle name="Total 2 2 5 6 10 3" xfId="12310" xr:uid="{08EED8F7-424F-40AD-B25D-3776C5DEF703}"/>
    <cellStyle name="Total 2 2 5 6 10 4" xfId="20179" xr:uid="{70E8745F-34A9-4E50-88DC-5DCA1DE8A833}"/>
    <cellStyle name="Total 2 2 5 6 10 5" xfId="28175" xr:uid="{1848B0B2-9B58-410F-AE65-0DD91962C1B3}"/>
    <cellStyle name="Total 2 2 5 6 10 6" xfId="36009" xr:uid="{A3F70ED9-C013-4690-B45C-8284772C5F23}"/>
    <cellStyle name="Total 2 2 5 6 10 7" xfId="43970" xr:uid="{03CECBE9-6D46-40C7-BAA5-C392CF09F471}"/>
    <cellStyle name="Total 2 2 5 6 11" xfId="4379" xr:uid="{11A065EC-ED55-420B-AA16-99F0C312BBFC}"/>
    <cellStyle name="Total 2 2 5 6 11 2" xfId="8385" xr:uid="{B173D364-992F-479B-B35C-EC502941DD72}"/>
    <cellStyle name="Total 2 2 5 6 11 2 2" xfId="16600" xr:uid="{B2F997FB-D2D2-4288-A335-45CBB80C82A5}"/>
    <cellStyle name="Total 2 2 5 6 11 2 3" xfId="24464" xr:uid="{495C47F3-40E0-4710-AF5C-89CC290942D8}"/>
    <cellStyle name="Total 2 2 5 6 11 2 4" xfId="32444" xr:uid="{F962AE5D-C0AC-452E-A677-0B9E9BB6DB01}"/>
    <cellStyle name="Total 2 2 5 6 11 2 5" xfId="40271" xr:uid="{4D9AAB6E-1486-4441-8F94-A100A6E3669B}"/>
    <cellStyle name="Total 2 2 5 6 11 2 6" xfId="48224" xr:uid="{29B0E946-0A8D-4AA2-B7CB-8275F63F26CD}"/>
    <cellStyle name="Total 2 2 5 6 11 3" xfId="12601" xr:uid="{C0EF8AE2-F16D-466E-9CDD-32BDDD1FF1F1}"/>
    <cellStyle name="Total 2 2 5 6 11 4" xfId="20470" xr:uid="{FEF8A678-C5D2-4B1D-9694-67BF867B650C}"/>
    <cellStyle name="Total 2 2 5 6 11 5" xfId="28465" xr:uid="{E5831166-6357-409E-B9EB-700BD85676F5}"/>
    <cellStyle name="Total 2 2 5 6 11 6" xfId="36300" xr:uid="{B0E976DA-3030-4771-9669-5E5A4B176998}"/>
    <cellStyle name="Total 2 2 5 6 11 7" xfId="44261" xr:uid="{7ABF87BE-FDC7-4747-88C1-092281255EB8}"/>
    <cellStyle name="Total 2 2 5 6 12" xfId="4674" xr:uid="{615046FE-E0A5-44C2-900E-01E287E353FE}"/>
    <cellStyle name="Total 2 2 5 6 12 2" xfId="8664" xr:uid="{873094CD-CFCA-4D91-8B3A-EED1DD2A33A3}"/>
    <cellStyle name="Total 2 2 5 6 12 2 2" xfId="16879" xr:uid="{FE9016AD-9295-4EA2-9E18-888FDE0A5C41}"/>
    <cellStyle name="Total 2 2 5 6 12 2 3" xfId="24743" xr:uid="{99B4F35F-5959-4EB6-9333-1B7438665490}"/>
    <cellStyle name="Total 2 2 5 6 12 2 4" xfId="32723" xr:uid="{CAFA7FD7-FCDB-489D-8255-04A95103508F}"/>
    <cellStyle name="Total 2 2 5 6 12 2 5" xfId="40550" xr:uid="{E9A3772D-B16A-4175-BA47-294E16C87ADB}"/>
    <cellStyle name="Total 2 2 5 6 12 2 6" xfId="48503" xr:uid="{156F8A37-2D0E-4758-963C-43A1AC865D0A}"/>
    <cellStyle name="Total 2 2 5 6 12 3" xfId="12895" xr:uid="{D32BC9A4-D638-4D88-BC1C-EA32B2E865E7}"/>
    <cellStyle name="Total 2 2 5 6 12 4" xfId="20765" xr:uid="{242A2CD1-7CA6-488C-8B2F-B2EC80EF6B26}"/>
    <cellStyle name="Total 2 2 5 6 12 5" xfId="28758" xr:uid="{1BEC32D9-71A8-4E62-A961-8D9C6FC498F5}"/>
    <cellStyle name="Total 2 2 5 6 12 6" xfId="36595" xr:uid="{1BC4E2AE-58F4-4ED4-94B3-22F6F9353C77}"/>
    <cellStyle name="Total 2 2 5 6 12 7" xfId="44556" xr:uid="{A8AB4974-9457-45A7-894D-05B43AC36F20}"/>
    <cellStyle name="Total 2 2 5 6 13" xfId="5241" xr:uid="{3CF6913E-5D27-4F85-99F1-AC254E855FE3}"/>
    <cellStyle name="Total 2 2 5 6 13 2" xfId="13456" xr:uid="{47CA83F7-CE23-4952-A2D8-D93758080E42}"/>
    <cellStyle name="Total 2 2 5 6 13 3" xfId="21320" xr:uid="{F5AD42E2-C148-41A6-BBDA-8C577509A254}"/>
    <cellStyle name="Total 2 2 5 6 13 4" xfId="29300" xr:uid="{A7F785C2-03F2-4922-ACEC-BC0E8510E2A7}"/>
    <cellStyle name="Total 2 2 5 6 13 5" xfId="37127" xr:uid="{379CAD00-902E-4143-88E1-93265A127944}"/>
    <cellStyle name="Total 2 2 5 6 13 6" xfId="45080" xr:uid="{92322647-E7A0-419B-A679-8C7F241571D2}"/>
    <cellStyle name="Total 2 2 5 6 14" xfId="9339" xr:uid="{EDEE1BDD-241B-43F8-99B2-9515F32D1B47}"/>
    <cellStyle name="Total 2 2 5 6 15" xfId="17201" xr:uid="{D9E598CA-6AAB-45F9-9A18-A5AA13F6C5DC}"/>
    <cellStyle name="Total 2 2 5 6 16" xfId="25217" xr:uid="{6F4E9F67-60C5-4BB1-994E-96D6272629AE}"/>
    <cellStyle name="Total 2 2 5 6 17" xfId="33031" xr:uid="{904ED69C-4F58-4C28-8A0A-977FAC4059B2}"/>
    <cellStyle name="Total 2 2 5 6 18" xfId="40992" xr:uid="{3E79071F-0432-4E75-83C3-A27A0A664EDB}"/>
    <cellStyle name="Total 2 2 5 6 2" xfId="1540" xr:uid="{276B64A9-F71B-4FF4-80DB-ABF4DC7A515C}"/>
    <cellStyle name="Total 2 2 5 6 2 2" xfId="5643" xr:uid="{BC0D9283-0F2A-46A2-B2B6-D01E6C7BA805}"/>
    <cellStyle name="Total 2 2 5 6 2 2 2" xfId="13858" xr:uid="{CC4C8015-0E19-4B25-982C-86CA2938D9A0}"/>
    <cellStyle name="Total 2 2 5 6 2 2 3" xfId="21722" xr:uid="{F09516D3-0391-4C9C-B233-74758E95892E}"/>
    <cellStyle name="Total 2 2 5 6 2 2 4" xfId="29702" xr:uid="{5EA2FBE8-2E2A-45B3-9C73-D10B26DA485C}"/>
    <cellStyle name="Total 2 2 5 6 2 2 5" xfId="37529" xr:uid="{FA2121F5-04B4-453B-8E01-331CA1E57E70}"/>
    <cellStyle name="Total 2 2 5 6 2 2 6" xfId="45482" xr:uid="{BA5E92A4-8A51-42F8-B732-9B155B225CDB}"/>
    <cellStyle name="Total 2 2 5 6 2 3" xfId="9768" xr:uid="{7E1BF4E1-73B1-4DF6-8989-4116A0A4ABF2}"/>
    <cellStyle name="Total 2 2 5 6 2 4" xfId="17631" xr:uid="{99F77CDE-31FD-4602-B650-47A7C3C2AA14}"/>
    <cellStyle name="Total 2 2 5 6 2 5" xfId="25642" xr:uid="{2C4A86D6-335B-42C9-B334-23FBCC17306F}"/>
    <cellStyle name="Total 2 2 5 6 2 6" xfId="33461" xr:uid="{0C57FF9F-B9E6-451E-9B2D-0EF2E34F3193}"/>
    <cellStyle name="Total 2 2 5 6 2 7" xfId="41422" xr:uid="{3FD085CB-302F-4A89-8439-F0DC37FF7F16}"/>
    <cellStyle name="Total 2 2 5 6 3" xfId="1883" xr:uid="{5F0028C2-6F7F-430C-A63D-9D3A9E4E0F05}"/>
    <cellStyle name="Total 2 2 5 6 3 2" xfId="5962" xr:uid="{1119D0F6-476C-4943-8C68-0E1C96A4F5BA}"/>
    <cellStyle name="Total 2 2 5 6 3 2 2" xfId="14177" xr:uid="{E48BE6F9-0CA1-46CF-BA3D-BF2CDC26F644}"/>
    <cellStyle name="Total 2 2 5 6 3 2 3" xfId="22041" xr:uid="{414E1D28-3F3B-498B-B24A-A6A1FFA89B9B}"/>
    <cellStyle name="Total 2 2 5 6 3 2 4" xfId="30021" xr:uid="{753FE17A-B07C-4EEF-8EDB-F30D2EF5DCC4}"/>
    <cellStyle name="Total 2 2 5 6 3 2 5" xfId="37848" xr:uid="{1A13D0D6-9F7B-44D2-A753-FBF2006C2D68}"/>
    <cellStyle name="Total 2 2 5 6 3 2 6" xfId="45801" xr:uid="{85E0AA3D-9EA9-436C-8EA1-49AADD1804F2}"/>
    <cellStyle name="Total 2 2 5 6 3 3" xfId="10109" xr:uid="{D83E6080-5390-4925-B318-CBEAAC1D5867}"/>
    <cellStyle name="Total 2 2 5 6 3 4" xfId="17974" xr:uid="{A755A416-5155-4BB9-A5A3-DC02E841F6DE}"/>
    <cellStyle name="Total 2 2 5 6 3 5" xfId="25981" xr:uid="{6D64A78A-5086-48C9-B0D7-B8A107CE9ECE}"/>
    <cellStyle name="Total 2 2 5 6 3 6" xfId="33804" xr:uid="{ED50BC20-3E0F-4F88-B965-CA669641E486}"/>
    <cellStyle name="Total 2 2 5 6 3 7" xfId="41765" xr:uid="{0035353F-8692-4E0C-9B11-4069609E7563}"/>
    <cellStyle name="Total 2 2 5 6 4" xfId="2217" xr:uid="{CEEADA8A-1E29-4C76-B51B-04ECAE1F2A5C}"/>
    <cellStyle name="Total 2 2 5 6 4 2" xfId="6291" xr:uid="{58B9450E-B570-4F20-967A-D60F90C95FB8}"/>
    <cellStyle name="Total 2 2 5 6 4 2 2" xfId="14506" xr:uid="{D2B4D956-AAFD-43B8-B675-FE9E78C5EFC9}"/>
    <cellStyle name="Total 2 2 5 6 4 2 3" xfId="22370" xr:uid="{8CC2DBDA-D19A-4362-9EB1-2443DA27F31E}"/>
    <cellStyle name="Total 2 2 5 6 4 2 4" xfId="30350" xr:uid="{6A334440-DFE7-4D0E-ACF9-B8C3B03E4813}"/>
    <cellStyle name="Total 2 2 5 6 4 2 5" xfId="38177" xr:uid="{F0EDEB42-09C6-4F06-A2EE-732DB6A5022F}"/>
    <cellStyle name="Total 2 2 5 6 4 2 6" xfId="46130" xr:uid="{229AA9AF-C23E-4E94-86C1-E31F8812CCAD}"/>
    <cellStyle name="Total 2 2 5 6 4 3" xfId="10443" xr:uid="{33CFA3B7-3DA4-4855-AE04-12524D5EBE82}"/>
    <cellStyle name="Total 2 2 5 6 4 4" xfId="18308" xr:uid="{0CFFEBF3-72ED-428B-9F41-F297113FD60E}"/>
    <cellStyle name="Total 2 2 5 6 4 5" xfId="26315" xr:uid="{DC20121D-D9D8-4211-BEB6-24E356B96A1A}"/>
    <cellStyle name="Total 2 2 5 6 4 6" xfId="34138" xr:uid="{ADCE1730-055F-4EE8-B54F-A7C237610B0E}"/>
    <cellStyle name="Total 2 2 5 6 4 7" xfId="42099" xr:uid="{F7E083F0-9CC7-408A-91C2-365940BFB89E}"/>
    <cellStyle name="Total 2 2 5 6 5" xfId="2537" xr:uid="{A618D577-484E-43DE-AC89-952E481CE5BA}"/>
    <cellStyle name="Total 2 2 5 6 5 2" xfId="6593" xr:uid="{62B22F88-1B29-4901-9573-56931934F3EB}"/>
    <cellStyle name="Total 2 2 5 6 5 2 2" xfId="14808" xr:uid="{FBCBF440-3CCF-4433-9923-0B2068F50C62}"/>
    <cellStyle name="Total 2 2 5 6 5 2 3" xfId="22672" xr:uid="{10546D49-C2DC-47B4-AA31-FB66C078C5A7}"/>
    <cellStyle name="Total 2 2 5 6 5 2 4" xfId="30652" xr:uid="{8E0C1DD8-EC12-4875-89EB-F01A06DFEBE0}"/>
    <cellStyle name="Total 2 2 5 6 5 2 5" xfId="38479" xr:uid="{BD1F1B39-66D9-438E-8A17-254619E160A3}"/>
    <cellStyle name="Total 2 2 5 6 5 2 6" xfId="46432" xr:uid="{889A1F9A-BF07-4D3A-B619-09ADABF082F6}"/>
    <cellStyle name="Total 2 2 5 6 5 3" xfId="10763" xr:uid="{6837A133-AE1C-40D4-808F-5D419EE5EE35}"/>
    <cellStyle name="Total 2 2 5 6 5 4" xfId="18628" xr:uid="{0D06CB25-F04C-45C6-A343-2523F84B84F4}"/>
    <cellStyle name="Total 2 2 5 6 5 5" xfId="26631" xr:uid="{FB16B908-C207-403B-A0B2-50228245F615}"/>
    <cellStyle name="Total 2 2 5 6 5 6" xfId="34458" xr:uid="{74763CB9-5B26-40E1-A2D1-CB2CCF0047CC}"/>
    <cellStyle name="Total 2 2 5 6 5 7" xfId="42419" xr:uid="{A2F44A79-A39C-4FBF-8026-A60BDA3FBEC9}"/>
    <cellStyle name="Total 2 2 5 6 6" xfId="2863" xr:uid="{55CB958C-6A64-4814-82DB-E93BA04FAA13}"/>
    <cellStyle name="Total 2 2 5 6 6 2" xfId="6913" xr:uid="{A6285A38-7587-4352-A5FD-D41226E84AC4}"/>
    <cellStyle name="Total 2 2 5 6 6 2 2" xfId="15128" xr:uid="{C4548EB9-1D75-40C3-9033-656A91DD57C4}"/>
    <cellStyle name="Total 2 2 5 6 6 2 3" xfId="22992" xr:uid="{A9E08753-7D99-4DDB-98B4-EAC82A3CEA0F}"/>
    <cellStyle name="Total 2 2 5 6 6 2 4" xfId="30972" xr:uid="{469CA89F-CA80-49CB-BC56-71C439B2E2EC}"/>
    <cellStyle name="Total 2 2 5 6 6 2 5" xfId="38799" xr:uid="{F2BBABA3-CBDE-40E0-9658-8E8CC97E949C}"/>
    <cellStyle name="Total 2 2 5 6 6 2 6" xfId="46752" xr:uid="{6580B221-9B21-4A64-B9C9-021CF0A679FC}"/>
    <cellStyle name="Total 2 2 5 6 6 3" xfId="11089" xr:uid="{E95B70BC-16F2-4AE4-BE7E-A1AE49704F50}"/>
    <cellStyle name="Total 2 2 5 6 6 4" xfId="18954" xr:uid="{04A8E76F-4B52-4F1E-BEE9-E9082581BB40}"/>
    <cellStyle name="Total 2 2 5 6 6 5" xfId="26957" xr:uid="{33634D6D-B180-4359-8818-95362DDB4D19}"/>
    <cellStyle name="Total 2 2 5 6 6 6" xfId="34784" xr:uid="{4FB087D8-8421-4E30-B805-1EC6A7C92792}"/>
    <cellStyle name="Total 2 2 5 6 6 7" xfId="42745" xr:uid="{7565C351-5710-457E-ABF3-985782E39034}"/>
    <cellStyle name="Total 2 2 5 6 7" xfId="3179" xr:uid="{BD04D219-C05C-45B5-93F6-1EC23CFAC3EB}"/>
    <cellStyle name="Total 2 2 5 6 7 2" xfId="7212" xr:uid="{C4BEB458-E2B5-4EBB-9C6B-25303F38A2C4}"/>
    <cellStyle name="Total 2 2 5 6 7 2 2" xfId="15427" xr:uid="{7549A115-BFF9-4E1E-8B7F-30A04BFCF84F}"/>
    <cellStyle name="Total 2 2 5 6 7 2 3" xfId="23291" xr:uid="{1A8FB72B-7902-4FEE-B414-11FE613655D5}"/>
    <cellStyle name="Total 2 2 5 6 7 2 4" xfId="31271" xr:uid="{07B8D3F4-C741-4D18-8115-88EB52C9AD0A}"/>
    <cellStyle name="Total 2 2 5 6 7 2 5" xfId="39098" xr:uid="{FA43705F-1325-483B-A3A3-AAA2DA9C467C}"/>
    <cellStyle name="Total 2 2 5 6 7 2 6" xfId="47051" xr:uid="{E74DE05F-775B-40E0-AFAF-71F6AEB0A382}"/>
    <cellStyle name="Total 2 2 5 6 7 3" xfId="11403" xr:uid="{730CF905-BF33-497D-B89F-956811DC83CD}"/>
    <cellStyle name="Total 2 2 5 6 7 4" xfId="19270" xr:uid="{FB949760-AAD0-4911-8F2F-D8DB56DD2DD0}"/>
    <cellStyle name="Total 2 2 5 6 7 5" xfId="27270" xr:uid="{5227F17E-4C96-4802-A3DA-13C5D8EA0893}"/>
    <cellStyle name="Total 2 2 5 6 7 6" xfId="35100" xr:uid="{A43D9206-27BE-4C19-8962-48CE73578C49}"/>
    <cellStyle name="Total 2 2 5 6 7 7" xfId="43061" xr:uid="{0DF77AE4-0DA0-43E2-B741-C29F05509047}"/>
    <cellStyle name="Total 2 2 5 6 8" xfId="3492" xr:uid="{10D2330F-622D-40A1-A8B0-D4FC98B721B6}"/>
    <cellStyle name="Total 2 2 5 6 8 2" xfId="7520" xr:uid="{2637D008-8672-42AB-8A8B-5DB72A5A67B7}"/>
    <cellStyle name="Total 2 2 5 6 8 2 2" xfId="15735" xr:uid="{2D86C197-5996-4154-9E1D-A6108565EB0F}"/>
    <cellStyle name="Total 2 2 5 6 8 2 3" xfId="23599" xr:uid="{0F8434A0-8281-4C88-8EE5-1A4C7CA2E953}"/>
    <cellStyle name="Total 2 2 5 6 8 2 4" xfId="31579" xr:uid="{617C6193-6723-49AC-B2B2-E28B7936D9F6}"/>
    <cellStyle name="Total 2 2 5 6 8 2 5" xfId="39406" xr:uid="{7A4B6D22-9FB5-413F-8B67-6AB7377048A5}"/>
    <cellStyle name="Total 2 2 5 6 8 2 6" xfId="47359" xr:uid="{14495BFB-7312-458E-968E-60D761A97B8B}"/>
    <cellStyle name="Total 2 2 5 6 8 3" xfId="11716" xr:uid="{50AD8166-7BCE-4DCB-ABD9-BA692DE64507}"/>
    <cellStyle name="Total 2 2 5 6 8 4" xfId="19583" xr:uid="{539AB595-1116-4FFF-AB69-034C25BADD35}"/>
    <cellStyle name="Total 2 2 5 6 8 5" xfId="27583" xr:uid="{7719C7F2-25B0-4A81-B3E7-32F87267B44C}"/>
    <cellStyle name="Total 2 2 5 6 8 6" xfId="35413" xr:uid="{2D413E66-DC6C-4FDF-A63F-60697C015A61}"/>
    <cellStyle name="Total 2 2 5 6 8 7" xfId="43374" xr:uid="{8FB9C14D-FA11-40CB-8DE8-114C6013825A}"/>
    <cellStyle name="Total 2 2 5 6 9" xfId="3788" xr:uid="{8C591526-E8CA-4FC9-B5C5-2630D0AAF460}"/>
    <cellStyle name="Total 2 2 5 6 9 2" xfId="7816" xr:uid="{C2B75BCE-295C-4E06-B254-9D63A0413C2E}"/>
    <cellStyle name="Total 2 2 5 6 9 2 2" xfId="16031" xr:uid="{2933141C-4951-4E43-8CEF-CD2306788968}"/>
    <cellStyle name="Total 2 2 5 6 9 2 3" xfId="23895" xr:uid="{BDD11B29-E696-41CC-ADD2-2D584530F2D9}"/>
    <cellStyle name="Total 2 2 5 6 9 2 4" xfId="31875" xr:uid="{A975F5E8-C2D8-4B2F-8F84-642EF81CC355}"/>
    <cellStyle name="Total 2 2 5 6 9 2 5" xfId="39702" xr:uid="{68B4D2F6-B810-482F-B1B0-E3679B741D3E}"/>
    <cellStyle name="Total 2 2 5 6 9 2 6" xfId="47655" xr:uid="{1A311BB6-3AB6-4EE8-85E6-E335661B2040}"/>
    <cellStyle name="Total 2 2 5 6 9 3" xfId="12012" xr:uid="{9358880F-164F-41DC-9987-EF4583A24F10}"/>
    <cellStyle name="Total 2 2 5 6 9 4" xfId="19879" xr:uid="{A798A39F-EA4B-42DC-92C6-58CCCCD0E210}"/>
    <cellStyle name="Total 2 2 5 6 9 5" xfId="27879" xr:uid="{EDC01C81-32DC-4016-800C-0E40DBECF3CC}"/>
    <cellStyle name="Total 2 2 5 6 9 6" xfId="35709" xr:uid="{CEB03DEF-C35D-4067-AEF6-591127D88806}"/>
    <cellStyle name="Total 2 2 5 6 9 7" xfId="43670" xr:uid="{9DCCCDB0-F065-4D53-8C55-A18D9748A61E}"/>
    <cellStyle name="Total 2 2 5 7" xfId="1291" xr:uid="{4EC96005-17A6-4F1E-AA71-9C750A411346}"/>
    <cellStyle name="Total 2 2 5 7 2" xfId="5409" xr:uid="{2DFB1295-B121-445A-B7D2-1453308E1E7F}"/>
    <cellStyle name="Total 2 2 5 7 2 2" xfId="13624" xr:uid="{07CBCFE8-FA04-4BC6-9191-B3871CA7192E}"/>
    <cellStyle name="Total 2 2 5 7 2 3" xfId="21488" xr:uid="{EF628C8B-EBBE-4AE3-995B-B672FD2DA924}"/>
    <cellStyle name="Total 2 2 5 7 2 4" xfId="29468" xr:uid="{17570BA6-D7B1-476B-82C3-390A96648CC0}"/>
    <cellStyle name="Total 2 2 5 7 2 5" xfId="37295" xr:uid="{A252267B-4975-4E95-AA47-005093B64C0A}"/>
    <cellStyle name="Total 2 2 5 7 2 6" xfId="45248" xr:uid="{08DE6EB1-B419-4869-9305-4BD57E049062}"/>
    <cellStyle name="Total 2 2 5 7 3" xfId="9520" xr:uid="{37B01BBC-DD98-4BA5-AECB-A1D715CE2118}"/>
    <cellStyle name="Total 2 2 5 7 4" xfId="17382" xr:uid="{80F63651-2AB6-4082-8158-14254B6C443F}"/>
    <cellStyle name="Total 2 2 5 7 5" xfId="25395" xr:uid="{7FCAF600-98FE-4FA2-9065-53084D1ABF33}"/>
    <cellStyle name="Total 2 2 5 7 6" xfId="33212" xr:uid="{2DA8D4FE-37F4-4117-A718-89943FCC1FB2}"/>
    <cellStyle name="Total 2 2 5 7 7" xfId="41173" xr:uid="{E13B430E-E917-4668-BF80-7BFBA25DF627}"/>
    <cellStyle name="Total 2 2 5 8" xfId="1635" xr:uid="{47E2B806-62BC-40F3-A32E-5401C3BC6935}"/>
    <cellStyle name="Total 2 2 5 8 2" xfId="5730" xr:uid="{B50C149C-B2EA-4CAD-8199-56F1367EA06F}"/>
    <cellStyle name="Total 2 2 5 8 2 2" xfId="13945" xr:uid="{66E41A2B-CF26-4F75-8336-8C7E076E5AAC}"/>
    <cellStyle name="Total 2 2 5 8 2 3" xfId="21809" xr:uid="{8FABB867-4AB1-497C-B0B9-C64F8642E780}"/>
    <cellStyle name="Total 2 2 5 8 2 4" xfId="29789" xr:uid="{5B7DDF79-E1C6-4F99-BE5E-DC4773DA44A3}"/>
    <cellStyle name="Total 2 2 5 8 2 5" xfId="37616" xr:uid="{DBE9FF59-BB22-49A2-B9D3-D3C700B5280D}"/>
    <cellStyle name="Total 2 2 5 8 2 6" xfId="45569" xr:uid="{A77F0AFB-5761-4851-8BA6-4978326C6AFB}"/>
    <cellStyle name="Total 2 2 5 8 3" xfId="9862" xr:uid="{335F754F-8D52-40D7-9AC8-79156236A38F}"/>
    <cellStyle name="Total 2 2 5 8 4" xfId="17726" xr:uid="{E5270802-55A6-43B1-A6C7-A161B83B266F}"/>
    <cellStyle name="Total 2 2 5 8 5" xfId="25736" xr:uid="{4D9D02AF-9661-470E-8010-CE53D815C6F0}"/>
    <cellStyle name="Total 2 2 5 8 6" xfId="33556" xr:uid="{7BE9D7EB-8534-4F3F-861C-5C619E972929}"/>
    <cellStyle name="Total 2 2 5 8 7" xfId="41517" xr:uid="{399FE710-B6CE-4356-97D7-FD5976CBD12C}"/>
    <cellStyle name="Total 2 2 5 9" xfId="1974" xr:uid="{D9130957-C571-4B06-BEC5-0DB257970D49}"/>
    <cellStyle name="Total 2 2 5 9 2" xfId="6048" xr:uid="{ACA794AF-368D-4018-8762-A3D94CEC7F69}"/>
    <cellStyle name="Total 2 2 5 9 2 2" xfId="14263" xr:uid="{D46621D9-B457-45D4-932B-377C056AB31D}"/>
    <cellStyle name="Total 2 2 5 9 2 3" xfId="22127" xr:uid="{06ED30D4-6266-4F76-BC07-7C52BC7971EA}"/>
    <cellStyle name="Total 2 2 5 9 2 4" xfId="30107" xr:uid="{A2425122-D7AB-4A1A-B05F-7D94CF0455DE}"/>
    <cellStyle name="Total 2 2 5 9 2 5" xfId="37934" xr:uid="{88A5B184-B750-4AD0-BB16-CB1DF5D16852}"/>
    <cellStyle name="Total 2 2 5 9 2 6" xfId="45887" xr:uid="{E9483B50-1C1A-47A2-ACCB-4787C3E3411D}"/>
    <cellStyle name="Total 2 2 5 9 3" xfId="10200" xr:uid="{42027B43-4D2B-4867-81BC-B6789230038B}"/>
    <cellStyle name="Total 2 2 5 9 4" xfId="18065" xr:uid="{EDC5E361-B64B-45EC-AF65-6B0A9E9F8FEC}"/>
    <cellStyle name="Total 2 2 5 9 5" xfId="26072" xr:uid="{C053CCC5-4052-43C5-B71A-0020CC71A259}"/>
    <cellStyle name="Total 2 2 5 9 6" xfId="33895" xr:uid="{06DFB560-DE9D-4D13-A4E8-860AD120C7B2}"/>
    <cellStyle name="Total 2 2 5 9 7" xfId="41856" xr:uid="{DF9A656C-3E00-4832-952D-495BFC3D253C}"/>
    <cellStyle name="Total 2 2 6" xfId="861" xr:uid="{D78035BE-1F9F-4686-9507-78AEA7173728}"/>
    <cellStyle name="Total 2 2 6 10" xfId="2290" xr:uid="{39632103-8D33-4F99-B19F-EC66D397B83E}"/>
    <cellStyle name="Total 2 2 6 10 2" xfId="6362" xr:uid="{D1B2B723-C313-4242-B0CA-D2FFF8F58593}"/>
    <cellStyle name="Total 2 2 6 10 2 2" xfId="14577" xr:uid="{9C359AF8-4D0E-4AAE-BCE0-854CFED51F47}"/>
    <cellStyle name="Total 2 2 6 10 2 3" xfId="22441" xr:uid="{21695DAE-B3EA-4D87-A543-31A2209E21D1}"/>
    <cellStyle name="Total 2 2 6 10 2 4" xfId="30421" xr:uid="{F4312358-08B7-481F-A25A-AE9A654E6679}"/>
    <cellStyle name="Total 2 2 6 10 2 5" xfId="38248" xr:uid="{84365B38-C3FF-46AF-9CB5-77EDD05AB117}"/>
    <cellStyle name="Total 2 2 6 10 2 6" xfId="46201" xr:uid="{57DAED36-B1CE-47D1-9D87-86A515D9EC03}"/>
    <cellStyle name="Total 2 2 6 10 3" xfId="10516" xr:uid="{5F9EB0DE-ADC1-4D23-AF23-95DF2905C3C2}"/>
    <cellStyle name="Total 2 2 6 10 4" xfId="18381" xr:uid="{17538378-F8DB-4161-A05C-1B268680A483}"/>
    <cellStyle name="Total 2 2 6 10 5" xfId="26387" xr:uid="{96AE3B3F-458F-43F8-961E-A123B5F6E38F}"/>
    <cellStyle name="Total 2 2 6 10 6" xfId="34211" xr:uid="{1DBF2F05-2219-4C54-A79A-ECCB545FD268}"/>
    <cellStyle name="Total 2 2 6 10 7" xfId="42172" xr:uid="{B4302911-04A0-4A0F-BEF3-D2CE1AE8CE31}"/>
    <cellStyle name="Total 2 2 6 11" xfId="2623" xr:uid="{55A5E1C0-20F5-4AE3-B402-16ACD987151B}"/>
    <cellStyle name="Total 2 2 6 11 2" xfId="6673" xr:uid="{2376C195-863B-42A1-B087-E4C671134E85}"/>
    <cellStyle name="Total 2 2 6 11 2 2" xfId="14888" xr:uid="{B2AF8783-65A1-44B3-8E29-0E4E8DFE5E48}"/>
    <cellStyle name="Total 2 2 6 11 2 3" xfId="22752" xr:uid="{F12634B2-C1F9-40AA-AC81-8D56E6D96E48}"/>
    <cellStyle name="Total 2 2 6 11 2 4" xfId="30732" xr:uid="{97B7FFC4-A7A9-4A57-863A-7DA53C8B8459}"/>
    <cellStyle name="Total 2 2 6 11 2 5" xfId="38559" xr:uid="{08D88530-FA6F-471E-9950-C04FE05696A0}"/>
    <cellStyle name="Total 2 2 6 11 2 6" xfId="46512" xr:uid="{9C8A65C3-5AE5-43C7-A264-920EFE3EDDFA}"/>
    <cellStyle name="Total 2 2 6 11 3" xfId="10849" xr:uid="{7B71669B-085C-48DC-B7CE-AFE3AD198F30}"/>
    <cellStyle name="Total 2 2 6 11 4" xfId="18714" xr:uid="{FE4D4EE0-1611-46DC-B7BD-750009097DB0}"/>
    <cellStyle name="Total 2 2 6 11 5" xfId="26717" xr:uid="{77BAFBEC-061E-41A9-A8B4-AA8A822A28CA}"/>
    <cellStyle name="Total 2 2 6 11 6" xfId="34544" xr:uid="{23E05678-2C99-424B-A18A-C2E5720F4CF4}"/>
    <cellStyle name="Total 2 2 6 11 7" xfId="42505" xr:uid="{C66B6225-45B8-45E0-8563-DFEC3ED1D28B}"/>
    <cellStyle name="Total 2 2 6 12" xfId="2932" xr:uid="{8B97A195-CBEC-4C2E-93DD-D5C1D2A11315}"/>
    <cellStyle name="Total 2 2 6 12 2" xfId="6980" xr:uid="{1D0677E2-04BB-42DC-B8C5-2C14508F8DEC}"/>
    <cellStyle name="Total 2 2 6 12 2 2" xfId="15195" xr:uid="{509148BC-7847-487A-A874-27F6C65B196F}"/>
    <cellStyle name="Total 2 2 6 12 2 3" xfId="23059" xr:uid="{5D35C0AE-1961-41B3-9B56-CA701380EE99}"/>
    <cellStyle name="Total 2 2 6 12 2 4" xfId="31039" xr:uid="{C36E8387-9C74-4E1F-950E-F429C0FBF494}"/>
    <cellStyle name="Total 2 2 6 12 2 5" xfId="38866" xr:uid="{EB0F6172-35E0-4CEC-A71C-5EDBC9EFFC58}"/>
    <cellStyle name="Total 2 2 6 12 2 6" xfId="46819" xr:uid="{9C934922-7FB4-4F72-81BB-6AF8711A203C}"/>
    <cellStyle name="Total 2 2 6 12 3" xfId="11158" xr:uid="{0DC5BBCE-578F-4372-9765-CF09743CCA6A}"/>
    <cellStyle name="Total 2 2 6 12 4" xfId="19023" xr:uid="{94D68D28-125F-4FAE-ABB5-61F5B3C62766}"/>
    <cellStyle name="Total 2 2 6 12 5" xfId="27025" xr:uid="{AC354A7B-2D19-4E04-80B2-816B0375BF5D}"/>
    <cellStyle name="Total 2 2 6 12 6" xfId="34853" xr:uid="{4A2CF588-8BEC-4174-A087-A23B9F819314}"/>
    <cellStyle name="Total 2 2 6 12 7" xfId="42814" xr:uid="{0630EDD6-36B0-4559-BF97-3BA203EFC4CA}"/>
    <cellStyle name="Total 2 2 6 13" xfId="3258" xr:uid="{31F9D2F1-7F83-4251-BD8C-E6A2561728A0}"/>
    <cellStyle name="Total 2 2 6 13 2" xfId="7287" xr:uid="{BEDB55F5-C7BE-43A7-9D60-76B23A22C467}"/>
    <cellStyle name="Total 2 2 6 13 2 2" xfId="15502" xr:uid="{6A6A8046-3353-44C9-946E-C4C36C890C45}"/>
    <cellStyle name="Total 2 2 6 13 2 3" xfId="23366" xr:uid="{AF836CE2-850A-46CA-A648-506CEA2CE6AB}"/>
    <cellStyle name="Total 2 2 6 13 2 4" xfId="31346" xr:uid="{988F453E-07F7-4256-B92F-9BD5EA1CB688}"/>
    <cellStyle name="Total 2 2 6 13 2 5" xfId="39173" xr:uid="{68100166-B89A-4F5C-8E63-E5DD4BC2F6EA}"/>
    <cellStyle name="Total 2 2 6 13 2 6" xfId="47126" xr:uid="{39094E01-C54E-41B6-BFC4-72D5F3C8DE5B}"/>
    <cellStyle name="Total 2 2 6 13 3" xfId="11482" xr:uid="{5F44D427-2536-4F0A-B209-2B0D0ECDA17B}"/>
    <cellStyle name="Total 2 2 6 13 4" xfId="19349" xr:uid="{05DAD234-6F80-47AF-AA36-33482A846F90}"/>
    <cellStyle name="Total 2 2 6 13 5" xfId="27349" xr:uid="{0A0FBA69-6833-4EEA-8507-7EE8A5311744}"/>
    <cellStyle name="Total 2 2 6 13 6" xfId="35179" xr:uid="{CAFCEFF3-7FCF-4991-BFFE-085415C5C85C}"/>
    <cellStyle name="Total 2 2 6 13 7" xfId="43140" xr:uid="{40A56E36-E9D2-4E55-B1EC-784ADC243AFB}"/>
    <cellStyle name="Total 2 2 6 14" xfId="3554" xr:uid="{5A06F9A0-55C5-435E-B468-5C14D64178FA}"/>
    <cellStyle name="Total 2 2 6 14 2" xfId="7582" xr:uid="{BE485CFD-AEFD-4FC4-AA63-DCB5FB3818D4}"/>
    <cellStyle name="Total 2 2 6 14 2 2" xfId="15797" xr:uid="{282EFDD0-CE58-4EE2-8A5A-81A12E7E1132}"/>
    <cellStyle name="Total 2 2 6 14 2 3" xfId="23661" xr:uid="{B1C89CA6-8071-4BAC-B0D6-5EBE51E19286}"/>
    <cellStyle name="Total 2 2 6 14 2 4" xfId="31641" xr:uid="{16FBD00D-B67F-4288-98E6-C70F71B24863}"/>
    <cellStyle name="Total 2 2 6 14 2 5" xfId="39468" xr:uid="{EFF70800-0CBC-4F3D-8CBE-7470CD08F254}"/>
    <cellStyle name="Total 2 2 6 14 2 6" xfId="47421" xr:uid="{7826D715-206C-4716-B4F8-487A0E1B2F4A}"/>
    <cellStyle name="Total 2 2 6 14 3" xfId="11778" xr:uid="{98E18A95-03BD-49AB-B1EF-1EBAC61517BA}"/>
    <cellStyle name="Total 2 2 6 14 4" xfId="19645" xr:uid="{4CA5937C-5E11-4CE4-9CF7-556F0ADF8D52}"/>
    <cellStyle name="Total 2 2 6 14 5" xfId="27645" xr:uid="{57B027F7-DF34-4B78-B6AF-76634B92233E}"/>
    <cellStyle name="Total 2 2 6 14 6" xfId="35475" xr:uid="{529B9DA1-EFD5-4D2E-A1AD-2BA5E0421645}"/>
    <cellStyle name="Total 2 2 6 14 7" xfId="43436" xr:uid="{AE5B1FE9-5FD7-4798-A035-BFBA003528B3}"/>
    <cellStyle name="Total 2 2 6 15" xfId="3845" xr:uid="{3BF870CE-3162-44F1-AD16-FF411B44C983}"/>
    <cellStyle name="Total 2 2 6 15 2" xfId="7872" xr:uid="{E7166781-9CEB-43B3-8F19-12EAF0427B6D}"/>
    <cellStyle name="Total 2 2 6 15 2 2" xfId="16087" xr:uid="{28D3EB54-2934-4B61-98D3-53F43746A2DF}"/>
    <cellStyle name="Total 2 2 6 15 2 3" xfId="23951" xr:uid="{16C7275F-FCC0-4EB5-933B-741F80F27DD4}"/>
    <cellStyle name="Total 2 2 6 15 2 4" xfId="31931" xr:uid="{A47156F1-8E7E-4995-ABF3-0BE889D2CDD2}"/>
    <cellStyle name="Total 2 2 6 15 2 5" xfId="39758" xr:uid="{309FF590-27A5-4419-A173-DCAED425EAE3}"/>
    <cellStyle name="Total 2 2 6 15 2 6" xfId="47711" xr:uid="{5A42EE12-4938-493C-B7EF-E1A7B60A4323}"/>
    <cellStyle name="Total 2 2 6 15 3" xfId="12069" xr:uid="{BC56614B-3AED-4C41-BB66-BB4B803F1B74}"/>
    <cellStyle name="Total 2 2 6 15 4" xfId="19936" xr:uid="{29100430-EB6D-41CF-9009-3B8D06769E69}"/>
    <cellStyle name="Total 2 2 6 15 5" xfId="27936" xr:uid="{02A336D2-8997-44DE-A6DE-ABDD46249D0F}"/>
    <cellStyle name="Total 2 2 6 15 6" xfId="35766" xr:uid="{E91BA1B7-AB3C-4D4B-982A-F7459F5DFC50}"/>
    <cellStyle name="Total 2 2 6 15 7" xfId="43727" xr:uid="{07213B37-0460-4C95-84F7-235A524597EB}"/>
    <cellStyle name="Total 2 2 6 16" xfId="4154" xr:uid="{CE4FC04F-EC62-4052-AB46-D3841BE02DE4}"/>
    <cellStyle name="Total 2 2 6 16 2" xfId="8160" xr:uid="{33E9AE90-0F40-4B7C-B0BF-8DBDA61146B7}"/>
    <cellStyle name="Total 2 2 6 16 2 2" xfId="16375" xr:uid="{51AF8E7E-57B1-4EA7-B86A-AAADF4E4B54C}"/>
    <cellStyle name="Total 2 2 6 16 2 3" xfId="24239" xr:uid="{8F10373C-EE64-41E7-8CE9-8E8E8B4ADE47}"/>
    <cellStyle name="Total 2 2 6 16 2 4" xfId="32219" xr:uid="{04CF8C21-A438-4FF4-B42C-504E073985D3}"/>
    <cellStyle name="Total 2 2 6 16 2 5" xfId="40046" xr:uid="{84CB495D-CD1A-4A38-8AFA-56F8969C924B}"/>
    <cellStyle name="Total 2 2 6 16 2 6" xfId="47999" xr:uid="{87AC56F2-7B77-4859-9AAD-5CBB4C7CE19F}"/>
    <cellStyle name="Total 2 2 6 16 3" xfId="12376" xr:uid="{D2E5261E-A70A-451A-9B3B-8944CDADB4A6}"/>
    <cellStyle name="Total 2 2 6 16 4" xfId="20245" xr:uid="{F61BD25C-D764-4200-9F7D-B566F6033520}"/>
    <cellStyle name="Total 2 2 6 16 5" xfId="28240" xr:uid="{F5711EC7-2957-4FAC-B0B8-609935403ED1}"/>
    <cellStyle name="Total 2 2 6 16 6" xfId="36075" xr:uid="{A3DAD6E3-DBBD-4049-9F37-58E262108FFE}"/>
    <cellStyle name="Total 2 2 6 16 7" xfId="44036" xr:uid="{E6416F7D-EFFC-41E8-980A-AFAF39283D2F}"/>
    <cellStyle name="Total 2 2 6 17" xfId="4434" xr:uid="{BED06A79-4F02-4810-A577-BCEA57BEE79C}"/>
    <cellStyle name="Total 2 2 6 17 2" xfId="8439" xr:uid="{766F4772-985E-4D64-A402-45645E53EC29}"/>
    <cellStyle name="Total 2 2 6 17 2 2" xfId="16654" xr:uid="{FCB6AB32-9D65-4E35-A3D1-63BDFEB2BA02}"/>
    <cellStyle name="Total 2 2 6 17 2 3" xfId="24518" xr:uid="{1BF26C2F-787A-4CBE-9706-D5E574DA80F9}"/>
    <cellStyle name="Total 2 2 6 17 2 4" xfId="32498" xr:uid="{673E3E8B-1A52-4D3A-8345-E89CC29AFF30}"/>
    <cellStyle name="Total 2 2 6 17 2 5" xfId="40325" xr:uid="{9EBBC940-6D5B-4A85-A141-E5985EC49053}"/>
    <cellStyle name="Total 2 2 6 17 2 6" xfId="48278" xr:uid="{6D133494-BFCA-40BC-9E37-F78654B7C9DD}"/>
    <cellStyle name="Total 2 2 6 17 3" xfId="12656" xr:uid="{87451C49-497F-411D-86EE-38FB9DAF7079}"/>
    <cellStyle name="Total 2 2 6 17 4" xfId="20525" xr:uid="{3AD77930-02CE-46E8-B021-C9A5C54A0850}"/>
    <cellStyle name="Total 2 2 6 17 5" xfId="28520" xr:uid="{CAB6837A-58ED-4D76-995B-940EFA8A839B}"/>
    <cellStyle name="Total 2 2 6 17 6" xfId="36355" xr:uid="{1749E81B-AD58-4CC1-B61C-D4AFD7DF557A}"/>
    <cellStyle name="Total 2 2 6 17 7" xfId="44316" xr:uid="{DEFA1E58-C525-41B4-A706-CDD863584C37}"/>
    <cellStyle name="Total 2 2 6 18" xfId="5014" xr:uid="{5D51EE2B-60B5-4E5C-B215-CEF48E05F1DE}"/>
    <cellStyle name="Total 2 2 6 18 2" xfId="13230" xr:uid="{7D3B4C03-EDBD-48A2-82BB-BA9C2A6481D0}"/>
    <cellStyle name="Total 2 2 6 18 3" xfId="21093" xr:uid="{D9832EEB-6AE4-418F-87A7-9F3396F9FB99}"/>
    <cellStyle name="Total 2 2 6 18 4" xfId="29073" xr:uid="{36FCC69B-1EC3-4980-B6FD-5AC3C106D86D}"/>
    <cellStyle name="Total 2 2 6 18 5" xfId="36902" xr:uid="{CE37EE54-984D-4028-A135-2D3313198EC4}"/>
    <cellStyle name="Total 2 2 6 18 6" xfId="44855" xr:uid="{0F49AECE-E028-4888-A411-480202CAA707}"/>
    <cellStyle name="Total 2 2 6 19" xfId="9094" xr:uid="{5EE9F4DA-C6DB-494A-9347-5B57689C165C}"/>
    <cellStyle name="Total 2 2 6 2" xfId="939" xr:uid="{615E0184-045D-40D5-8505-843D594714BB}"/>
    <cellStyle name="Total 2 2 6 2 10" xfId="3917" xr:uid="{414A04F0-2583-422A-87DA-5E7A7B1650FE}"/>
    <cellStyle name="Total 2 2 6 2 10 2" xfId="7936" xr:uid="{3202F274-885C-403E-8EAD-5096B78592D5}"/>
    <cellStyle name="Total 2 2 6 2 10 2 2" xfId="16151" xr:uid="{D75FE20C-5FFA-401A-9995-93CB94B45B7E}"/>
    <cellStyle name="Total 2 2 6 2 10 2 3" xfId="24015" xr:uid="{64F43904-ED3B-4BA7-968B-FC5F1D0361BF}"/>
    <cellStyle name="Total 2 2 6 2 10 2 4" xfId="31995" xr:uid="{1B0F640A-FA70-4E70-BA8B-156F09B71954}"/>
    <cellStyle name="Total 2 2 6 2 10 2 5" xfId="39822" xr:uid="{42224247-11C0-4203-B533-FE0C32992738}"/>
    <cellStyle name="Total 2 2 6 2 10 2 6" xfId="47775" xr:uid="{C4E901AD-3753-4D16-9A3B-EB325D284261}"/>
    <cellStyle name="Total 2 2 6 2 10 3" xfId="12139" xr:uid="{139F2510-EB5E-432C-A6E3-BE3D412737BD}"/>
    <cellStyle name="Total 2 2 6 2 10 4" xfId="20008" xr:uid="{2FEAB58A-B707-465B-801D-6DF4B9454CAA}"/>
    <cellStyle name="Total 2 2 6 2 10 5" xfId="28005" xr:uid="{718A2165-6D0B-4FF0-B402-F3BA5F7F12D5}"/>
    <cellStyle name="Total 2 2 6 2 10 6" xfId="35838" xr:uid="{C3483048-5FD6-405F-A917-3D4C2F51D24C}"/>
    <cellStyle name="Total 2 2 6 2 10 7" xfId="43799" xr:uid="{8EC44645-3FBE-4B8E-98C0-82D3888CA008}"/>
    <cellStyle name="Total 2 2 6 2 11" xfId="4216" xr:uid="{14A62FEA-0B66-48A2-8D48-2CBC86FB9243}"/>
    <cellStyle name="Total 2 2 6 2 11 2" xfId="8222" xr:uid="{B73B2B96-76AD-4A0F-AF8C-60B8B86191CF}"/>
    <cellStyle name="Total 2 2 6 2 11 2 2" xfId="16437" xr:uid="{CBBFFEB1-FEBC-4907-A3FE-7DF00070B9F8}"/>
    <cellStyle name="Total 2 2 6 2 11 2 3" xfId="24301" xr:uid="{7694B77A-3579-4CA2-94A2-26DE082DDFFE}"/>
    <cellStyle name="Total 2 2 6 2 11 2 4" xfId="32281" xr:uid="{0684EBD4-1E57-4576-9789-A6DBE5F1097B}"/>
    <cellStyle name="Total 2 2 6 2 11 2 5" xfId="40108" xr:uid="{F8189EB8-5601-48B3-B736-D13616263AB9}"/>
    <cellStyle name="Total 2 2 6 2 11 2 6" xfId="48061" xr:uid="{366503E9-025D-44C0-A070-61531AEAE260}"/>
    <cellStyle name="Total 2 2 6 2 11 3" xfId="12438" xr:uid="{BE78AB93-6327-4A39-87B6-F09DBFEA68C4}"/>
    <cellStyle name="Total 2 2 6 2 11 4" xfId="20307" xr:uid="{1A6687FA-89BB-45AE-9CFB-73EFAD60BB48}"/>
    <cellStyle name="Total 2 2 6 2 11 5" xfId="28302" xr:uid="{2089D92C-55F1-4BB6-9EB6-8DBB3B38D15D}"/>
    <cellStyle name="Total 2 2 6 2 11 6" xfId="36137" xr:uid="{D64ADFE9-2CF1-4D78-BE06-E756C0329FC5}"/>
    <cellStyle name="Total 2 2 6 2 11 7" xfId="44098" xr:uid="{1CD8C7E5-B1A5-47FE-993D-9EA55A3FBFDD}"/>
    <cellStyle name="Total 2 2 6 2 12" xfId="4503" xr:uid="{4F26609E-19F2-49D1-9985-56C10DCBF3C6}"/>
    <cellStyle name="Total 2 2 6 2 12 2" xfId="8501" xr:uid="{8F04E275-3A07-4B81-BDB4-5F7C31714519}"/>
    <cellStyle name="Total 2 2 6 2 12 2 2" xfId="16716" xr:uid="{DE96FCA4-356B-4178-B67D-B31823590D06}"/>
    <cellStyle name="Total 2 2 6 2 12 2 3" xfId="24580" xr:uid="{104F4F81-3EB8-4FD9-8697-2DC7EFCC019F}"/>
    <cellStyle name="Total 2 2 6 2 12 2 4" xfId="32560" xr:uid="{04436007-3FDB-4171-8021-6F4753B6A5FC}"/>
    <cellStyle name="Total 2 2 6 2 12 2 5" xfId="40387" xr:uid="{E35729F9-D125-497D-A681-15500897567F}"/>
    <cellStyle name="Total 2 2 6 2 12 2 6" xfId="48340" xr:uid="{DD383738-84E2-440D-AE78-3F3DCA8A7B1E}"/>
    <cellStyle name="Total 2 2 6 2 12 3" xfId="12724" xr:uid="{07CD15DE-A859-4C2F-AF47-5D2037FF541D}"/>
    <cellStyle name="Total 2 2 6 2 12 4" xfId="20594" xr:uid="{51F99B82-8074-441A-9DEB-EFBDD443C9F3}"/>
    <cellStyle name="Total 2 2 6 2 12 5" xfId="28587" xr:uid="{F7263C39-5250-4962-8D1C-2BD726AE0189}"/>
    <cellStyle name="Total 2 2 6 2 12 6" xfId="36424" xr:uid="{0F160603-DC50-41BA-A54A-1F6D16210F9B}"/>
    <cellStyle name="Total 2 2 6 2 12 7" xfId="44385" xr:uid="{ABDD547E-E9E2-42F7-89E0-D87D524EB683}"/>
    <cellStyle name="Total 2 2 6 2 13" xfId="5078" xr:uid="{7395A84C-B588-4659-8A88-E08514CCA0B6}"/>
    <cellStyle name="Total 2 2 6 2 13 2" xfId="13293" xr:uid="{9B27AF60-D940-4FBE-BE6D-BB4AB508B7F9}"/>
    <cellStyle name="Total 2 2 6 2 13 3" xfId="21157" xr:uid="{D1D2A55C-AB0F-4C60-876B-04752C548110}"/>
    <cellStyle name="Total 2 2 6 2 13 4" xfId="29137" xr:uid="{613164BA-C7B1-4FB4-B8A9-A274C55471C9}"/>
    <cellStyle name="Total 2 2 6 2 13 5" xfId="36964" xr:uid="{83762400-A75B-4843-A0A3-9F43C76B4719}"/>
    <cellStyle name="Total 2 2 6 2 13 6" xfId="44917" xr:uid="{3C84B512-F0F1-40F5-8AEB-635965AD1E83}"/>
    <cellStyle name="Total 2 2 6 2 14" xfId="9168" xr:uid="{CE716546-E0C4-4626-9999-EFCB50A29DB8}"/>
    <cellStyle name="Total 2 2 6 2 15" xfId="17030" xr:uid="{13515251-C00A-4E28-B37E-9C0C3D3C0D9E}"/>
    <cellStyle name="Total 2 2 6 2 16" xfId="25047" xr:uid="{0227134C-4A94-4394-9052-C946A1EA416E}"/>
    <cellStyle name="Total 2 2 6 2 17" xfId="32860" xr:uid="{35D6F1C7-85E5-40A2-81C5-6E31E926C1A4}"/>
    <cellStyle name="Total 2 2 6 2 18" xfId="40821" xr:uid="{8A76B041-FCA6-4B7F-B711-2AE337303D67}"/>
    <cellStyle name="Total 2 2 6 2 2" xfId="1369" xr:uid="{D6F46413-7B60-4D0D-9F20-8180C7B26504}"/>
    <cellStyle name="Total 2 2 6 2 2 2" xfId="5480" xr:uid="{14E5CFE7-A470-4726-AA1C-F4D8466BDF08}"/>
    <cellStyle name="Total 2 2 6 2 2 2 2" xfId="13695" xr:uid="{F4ADC692-4313-464C-83D7-A870357855EC}"/>
    <cellStyle name="Total 2 2 6 2 2 2 3" xfId="21559" xr:uid="{216C8BF2-0124-499F-809C-58567916A490}"/>
    <cellStyle name="Total 2 2 6 2 2 2 4" xfId="29539" xr:uid="{B474660F-FF0B-409D-91DC-CF7FF2944C40}"/>
    <cellStyle name="Total 2 2 6 2 2 2 5" xfId="37366" xr:uid="{ADDBC4CD-D560-46BD-9038-83343FF99BC7}"/>
    <cellStyle name="Total 2 2 6 2 2 2 6" xfId="45319" xr:uid="{C7DA6B57-B93F-4168-B1DA-6A314B57FF99}"/>
    <cellStyle name="Total 2 2 6 2 2 3" xfId="9598" xr:uid="{6A9EE34E-64D4-4FF0-8BB8-6CA79B531892}"/>
    <cellStyle name="Total 2 2 6 2 2 4" xfId="17460" xr:uid="{72B8D2E2-5DD7-46CD-8986-A29FEF4BF493}"/>
    <cellStyle name="Total 2 2 6 2 2 5" xfId="25471" xr:uid="{A9FB32B6-C6A3-4C6B-A830-0C542D2912EB}"/>
    <cellStyle name="Total 2 2 6 2 2 6" xfId="33290" xr:uid="{8E9E2B9B-010A-44C3-92BE-E9BE1877ABDE}"/>
    <cellStyle name="Total 2 2 6 2 2 7" xfId="41251" xr:uid="{7E48F069-79B3-4B60-8B51-D72591F60F98}"/>
    <cellStyle name="Total 2 2 6 2 3" xfId="1712" xr:uid="{6A0C4156-A318-4C90-80C4-1B927EC8A6B9}"/>
    <cellStyle name="Total 2 2 6 2 3 2" xfId="5799" xr:uid="{60B6DDC5-8721-4876-A8B6-03EB5D69027D}"/>
    <cellStyle name="Total 2 2 6 2 3 2 2" xfId="14014" xr:uid="{82EE56FB-7415-422E-A79A-0D6C3AB3990C}"/>
    <cellStyle name="Total 2 2 6 2 3 2 3" xfId="21878" xr:uid="{65F727C1-1C2A-4AE1-B293-AB2A587E42D2}"/>
    <cellStyle name="Total 2 2 6 2 3 2 4" xfId="29858" xr:uid="{8A139348-323A-4CAB-AAAB-10F40FDF098F}"/>
    <cellStyle name="Total 2 2 6 2 3 2 5" xfId="37685" xr:uid="{3427CE73-54D8-4CF2-9028-F286BD2596FF}"/>
    <cellStyle name="Total 2 2 6 2 3 2 6" xfId="45638" xr:uid="{789DF20E-893F-48CC-B1A4-0327A084CF5A}"/>
    <cellStyle name="Total 2 2 6 2 3 3" xfId="9938" xr:uid="{47E6E18E-66B4-42C1-A029-63B0921BFEEB}"/>
    <cellStyle name="Total 2 2 6 2 3 4" xfId="17803" xr:uid="{749FD606-BD94-4038-A266-656FA815944F}"/>
    <cellStyle name="Total 2 2 6 2 3 5" xfId="25811" xr:uid="{BB2157DE-6547-40A9-A5E6-2C7ABC2297B3}"/>
    <cellStyle name="Total 2 2 6 2 3 6" xfId="33633" xr:uid="{63D21303-B3D3-4925-AC2B-10AB1E68D265}"/>
    <cellStyle name="Total 2 2 6 2 3 7" xfId="41594" xr:uid="{B13CCA4C-E46F-4C45-AAD4-015B6B76B9AD}"/>
    <cellStyle name="Total 2 2 6 2 4" xfId="2047" xr:uid="{8B942BB2-FE1F-4AB2-8B42-6620AD3BAE32}"/>
    <cellStyle name="Total 2 2 6 2 4 2" xfId="6121" xr:uid="{996F9C17-67AA-4D6C-AAFD-E198A383DE4F}"/>
    <cellStyle name="Total 2 2 6 2 4 2 2" xfId="14336" xr:uid="{6AB64814-BDA4-468B-BA1F-A6A140495C44}"/>
    <cellStyle name="Total 2 2 6 2 4 2 3" xfId="22200" xr:uid="{7677B4EE-D8C4-4C7B-BBE2-7F1F3BC7024B}"/>
    <cellStyle name="Total 2 2 6 2 4 2 4" xfId="30180" xr:uid="{6B7C1DAD-F749-40ED-A068-310C95A8CD43}"/>
    <cellStyle name="Total 2 2 6 2 4 2 5" xfId="38007" xr:uid="{7C911637-9BF9-40B0-A571-E64BEE373514}"/>
    <cellStyle name="Total 2 2 6 2 4 2 6" xfId="45960" xr:uid="{BA70E703-0FB7-48A5-B59D-0F837FF588ED}"/>
    <cellStyle name="Total 2 2 6 2 4 3" xfId="10273" xr:uid="{C4326A54-47DD-4C5D-8DF3-BE194E50C37E}"/>
    <cellStyle name="Total 2 2 6 2 4 4" xfId="18138" xr:uid="{52CB2D7A-EFC6-4DC1-8F2E-2F25811FAB35}"/>
    <cellStyle name="Total 2 2 6 2 4 5" xfId="26145" xr:uid="{B1B5FA43-F150-4521-BEC8-EBB0A8CDE2C5}"/>
    <cellStyle name="Total 2 2 6 2 4 6" xfId="33968" xr:uid="{E7467E85-5A80-4CF5-8F86-F6F12C99A158}"/>
    <cellStyle name="Total 2 2 6 2 4 7" xfId="41929" xr:uid="{66A7D96A-697F-49D5-B90D-D8231E085C26}"/>
    <cellStyle name="Total 2 2 6 2 5" xfId="2366" xr:uid="{601800B4-A81E-4B82-AE57-46B651823947}"/>
    <cellStyle name="Total 2 2 6 2 5 2" xfId="6430" xr:uid="{04FF1EF2-E0BB-42AF-B121-34442ABB5E02}"/>
    <cellStyle name="Total 2 2 6 2 5 2 2" xfId="14645" xr:uid="{01F9966A-F0F3-4054-8CE7-EAEA999DCA8A}"/>
    <cellStyle name="Total 2 2 6 2 5 2 3" xfId="22509" xr:uid="{1D3E7623-5E38-4A46-BC9E-DF03C551BED8}"/>
    <cellStyle name="Total 2 2 6 2 5 2 4" xfId="30489" xr:uid="{633EB1F3-FD6C-4D51-8E92-1C39A018DA42}"/>
    <cellStyle name="Total 2 2 6 2 5 2 5" xfId="38316" xr:uid="{62D120F0-DAB3-4D5A-A6C3-F883D153A1F4}"/>
    <cellStyle name="Total 2 2 6 2 5 2 6" xfId="46269" xr:uid="{E0B96998-8388-48F3-B93D-6D0CA297EF40}"/>
    <cellStyle name="Total 2 2 6 2 5 3" xfId="10592" xr:uid="{77BB3B1C-3008-4779-B5FA-8BCF75E35C36}"/>
    <cellStyle name="Total 2 2 6 2 5 4" xfId="18457" xr:uid="{AB74D18D-DA4E-4357-B6F8-7A3C1EDFB25C}"/>
    <cellStyle name="Total 2 2 6 2 5 5" xfId="26461" xr:uid="{E6791931-FFC5-4A1D-97DD-50CDA53916B2}"/>
    <cellStyle name="Total 2 2 6 2 5 6" xfId="34287" xr:uid="{5D6B6AEA-928A-431C-997A-05BC6EE37D41}"/>
    <cellStyle name="Total 2 2 6 2 5 7" xfId="42248" xr:uid="{36481260-3FF7-485B-B292-A9774EA426A8}"/>
    <cellStyle name="Total 2 2 6 2 6" xfId="2695" xr:uid="{3B14FA66-A518-41B6-AF55-D6372A3F7428}"/>
    <cellStyle name="Total 2 2 6 2 6 2" xfId="6745" xr:uid="{69C88B46-5A3D-4113-A553-76B6F71A58BE}"/>
    <cellStyle name="Total 2 2 6 2 6 2 2" xfId="14960" xr:uid="{349FD10B-06DE-402D-BB98-71F3135B9F6F}"/>
    <cellStyle name="Total 2 2 6 2 6 2 3" xfId="22824" xr:uid="{4318D3D0-7AA3-4A3A-B2B4-29463D0DA706}"/>
    <cellStyle name="Total 2 2 6 2 6 2 4" xfId="30804" xr:uid="{F9B9FFAA-5326-4407-A815-E8D9795BF960}"/>
    <cellStyle name="Total 2 2 6 2 6 2 5" xfId="38631" xr:uid="{7E19BEA2-AE0B-45AE-A125-B97E14CF6940}"/>
    <cellStyle name="Total 2 2 6 2 6 2 6" xfId="46584" xr:uid="{1E2D5A98-E1CB-4F29-A01C-61FB82B24CEA}"/>
    <cellStyle name="Total 2 2 6 2 6 3" xfId="10921" xr:uid="{52BA809D-1356-4F5F-9DB6-5ECDAA64EB1D}"/>
    <cellStyle name="Total 2 2 6 2 6 4" xfId="18786" xr:uid="{8D1BA86B-45F4-4593-8CAE-8477998DDACD}"/>
    <cellStyle name="Total 2 2 6 2 6 5" xfId="26789" xr:uid="{A048AF12-FB8E-4666-A38F-80D9A1DC4463}"/>
    <cellStyle name="Total 2 2 6 2 6 6" xfId="34616" xr:uid="{AA69B9A0-AD11-4C0B-B56F-5AE01CB9AFD0}"/>
    <cellStyle name="Total 2 2 6 2 6 7" xfId="42577" xr:uid="{C2F9AE77-6344-4373-8AE5-0A24D5B4791F}"/>
    <cellStyle name="Total 2 2 6 2 7" xfId="3008" xr:uid="{353339EA-B470-469D-B581-A5E7348B55EC}"/>
    <cellStyle name="Total 2 2 6 2 7 2" xfId="7049" xr:uid="{A98EBB4F-8B85-4E38-97D0-24502F45C3BD}"/>
    <cellStyle name="Total 2 2 6 2 7 2 2" xfId="15264" xr:uid="{48077D7D-8F85-4925-963B-86CCE81446CC}"/>
    <cellStyle name="Total 2 2 6 2 7 2 3" xfId="23128" xr:uid="{A0831BFA-2E01-4921-A5E0-5AC14AA9114B}"/>
    <cellStyle name="Total 2 2 6 2 7 2 4" xfId="31108" xr:uid="{759D967F-B724-4AEB-9CA6-20CA9AA0358A}"/>
    <cellStyle name="Total 2 2 6 2 7 2 5" xfId="38935" xr:uid="{5CC7ACD5-5E40-40A5-ADFE-42CC54FBDD8C}"/>
    <cellStyle name="Total 2 2 6 2 7 2 6" xfId="46888" xr:uid="{B9C4A78A-C802-4B86-B87A-518EA3FB02E4}"/>
    <cellStyle name="Total 2 2 6 2 7 3" xfId="11233" xr:uid="{CDB2B272-6FC3-4ED5-8534-3B3AC522C8A3}"/>
    <cellStyle name="Total 2 2 6 2 7 4" xfId="19099" xr:uid="{FD165D61-E60B-40F4-A9F0-81BC2CAE60F9}"/>
    <cellStyle name="Total 2 2 6 2 7 5" xfId="27099" xr:uid="{DEBDE7A4-B2B9-42E2-8A88-C41EC1B233BF}"/>
    <cellStyle name="Total 2 2 6 2 7 6" xfId="34929" xr:uid="{4DDAB8DE-988F-4F2B-82B5-100D887BE21B}"/>
    <cellStyle name="Total 2 2 6 2 7 7" xfId="42890" xr:uid="{9BFB320B-5F57-47EE-976C-175B8E659FE4}"/>
    <cellStyle name="Total 2 2 6 2 8" xfId="3328" xr:uid="{46FEB595-B3E9-4679-87FD-3DBCC2125E9C}"/>
    <cellStyle name="Total 2 2 6 2 8 2" xfId="7356" xr:uid="{E835C84F-1571-4282-B1A2-39C6BB620563}"/>
    <cellStyle name="Total 2 2 6 2 8 2 2" xfId="15571" xr:uid="{47464F99-8572-4E72-BBBE-FD38C79B2B0D}"/>
    <cellStyle name="Total 2 2 6 2 8 2 3" xfId="23435" xr:uid="{32087E4A-23B8-4B6B-8986-799AAF5E5CD4}"/>
    <cellStyle name="Total 2 2 6 2 8 2 4" xfId="31415" xr:uid="{F7621FBB-B11B-4BE3-BA2E-EF51340AFEC0}"/>
    <cellStyle name="Total 2 2 6 2 8 2 5" xfId="39242" xr:uid="{87018E03-FA23-4B53-B0A1-96CA5BCC7F87}"/>
    <cellStyle name="Total 2 2 6 2 8 2 6" xfId="47195" xr:uid="{F89E70E5-D04B-44B1-8D04-D94A81855B89}"/>
    <cellStyle name="Total 2 2 6 2 8 3" xfId="11552" xr:uid="{11A11353-FD75-4F17-AC48-D758AA2A442F}"/>
    <cellStyle name="Total 2 2 6 2 8 4" xfId="19419" xr:uid="{9697B6DE-AB5C-474D-A4CD-624656967BBE}"/>
    <cellStyle name="Total 2 2 6 2 8 5" xfId="27419" xr:uid="{6CE2494D-C81D-4F0A-8C8E-DCA0210F1B68}"/>
    <cellStyle name="Total 2 2 6 2 8 6" xfId="35249" xr:uid="{BF8E063B-7DBF-4BED-8192-89E005373CFB}"/>
    <cellStyle name="Total 2 2 6 2 8 7" xfId="43210" xr:uid="{3EC51335-0771-4581-A055-C8972A1AF974}"/>
    <cellStyle name="Total 2 2 6 2 9" xfId="3622" xr:uid="{A126B9AD-9410-42E0-B1D1-227E7AA474AF}"/>
    <cellStyle name="Total 2 2 6 2 9 2" xfId="7650" xr:uid="{DBC0521F-E3FB-4600-A881-F2EF70079A20}"/>
    <cellStyle name="Total 2 2 6 2 9 2 2" xfId="15865" xr:uid="{D851BCCC-43BD-4C7E-A816-F51745C02747}"/>
    <cellStyle name="Total 2 2 6 2 9 2 3" xfId="23729" xr:uid="{29A4892D-682D-43F9-86C5-F38AE2120E83}"/>
    <cellStyle name="Total 2 2 6 2 9 2 4" xfId="31709" xr:uid="{5029D0A3-5FC7-4E64-90A7-EB4B2D369BBF}"/>
    <cellStyle name="Total 2 2 6 2 9 2 5" xfId="39536" xr:uid="{A93785BD-0195-41CC-B277-DCA6D52ACA6B}"/>
    <cellStyle name="Total 2 2 6 2 9 2 6" xfId="47489" xr:uid="{1B662E40-012B-4463-BB3D-5E18957806BD}"/>
    <cellStyle name="Total 2 2 6 2 9 3" xfId="11846" xr:uid="{6DF2B818-5100-4A59-B75B-B3F7AFC6411E}"/>
    <cellStyle name="Total 2 2 6 2 9 4" xfId="19713" xr:uid="{9676F80C-F54C-4058-A92B-D34B1DC2B64E}"/>
    <cellStyle name="Total 2 2 6 2 9 5" xfId="27713" xr:uid="{D1BFE592-F5A3-425B-B2A9-5AFAD2934C25}"/>
    <cellStyle name="Total 2 2 6 2 9 6" xfId="35543" xr:uid="{798C8B52-FAD0-4EEF-8D85-5A0F9CADD1B8}"/>
    <cellStyle name="Total 2 2 6 2 9 7" xfId="43504" xr:uid="{DE2F7F93-AC76-4FE1-A119-890DF1EB4DCA}"/>
    <cellStyle name="Total 2 2 6 20" xfId="16956" xr:uid="{C0F2C8CB-79AC-4A97-A781-D718CD0C9C37}"/>
    <cellStyle name="Total 2 2 6 21" xfId="24976" xr:uid="{80293852-BB59-4EF7-B56E-4275A6563662}"/>
    <cellStyle name="Total 2 2 6 22" xfId="32791" xr:uid="{FF549EBF-CBB0-4F57-B529-A9E1B729A756}"/>
    <cellStyle name="Total 2 2 6 23" xfId="40752" xr:uid="{04D8FEDC-8FB2-4E3A-B035-367EE8867C52}"/>
    <cellStyle name="Total 2 2 6 3" xfId="985" xr:uid="{A6606CA6-A76F-41A9-8C04-1A07BB1252BA}"/>
    <cellStyle name="Total 2 2 6 3 10" xfId="3963" xr:uid="{398AAE12-A9E0-4623-A658-5AF4F8E81495}"/>
    <cellStyle name="Total 2 2 6 3 10 2" xfId="7982" xr:uid="{70B5F5F7-4BA5-404C-A2F5-7284DB8F5F13}"/>
    <cellStyle name="Total 2 2 6 3 10 2 2" xfId="16197" xr:uid="{A78753F9-FAD7-481D-9F02-9D89FC7F78D5}"/>
    <cellStyle name="Total 2 2 6 3 10 2 3" xfId="24061" xr:uid="{6E60E5BD-6EC0-4031-AEFE-26FD52783FF5}"/>
    <cellStyle name="Total 2 2 6 3 10 2 4" xfId="32041" xr:uid="{55E5EC86-B569-4276-9819-B219BC4F64D3}"/>
    <cellStyle name="Total 2 2 6 3 10 2 5" xfId="39868" xr:uid="{E7777A4D-449F-4D88-8B4E-386304DFEAE7}"/>
    <cellStyle name="Total 2 2 6 3 10 2 6" xfId="47821" xr:uid="{7D1074B3-5CE9-4BAB-B868-14FC51E1E6B2}"/>
    <cellStyle name="Total 2 2 6 3 10 3" xfId="12185" xr:uid="{2EC5F87A-A74C-469F-881D-8493439DDAC6}"/>
    <cellStyle name="Total 2 2 6 3 10 4" xfId="20054" xr:uid="{F3AD6BD3-6F28-464F-89EB-9B190218AE06}"/>
    <cellStyle name="Total 2 2 6 3 10 5" xfId="28051" xr:uid="{A27C6FD7-32A8-4661-9648-80B0F5C5F8C0}"/>
    <cellStyle name="Total 2 2 6 3 10 6" xfId="35884" xr:uid="{217F7460-AA6A-4E99-B06B-E9EE4AB407C5}"/>
    <cellStyle name="Total 2 2 6 3 10 7" xfId="43845" xr:uid="{BA92DBD7-87F0-43C5-B4F9-9E41B19DF7F4}"/>
    <cellStyle name="Total 2 2 6 3 11" xfId="4262" xr:uid="{5CA7F936-F227-401D-8976-98EF476CE768}"/>
    <cellStyle name="Total 2 2 6 3 11 2" xfId="8268" xr:uid="{72E5D008-197E-4D49-8E35-7A6F51C66976}"/>
    <cellStyle name="Total 2 2 6 3 11 2 2" xfId="16483" xr:uid="{2791EA44-0AD2-400A-AA60-5B1AF97F6C9E}"/>
    <cellStyle name="Total 2 2 6 3 11 2 3" xfId="24347" xr:uid="{56699E6B-2449-4DEF-BF2A-CB9568360E71}"/>
    <cellStyle name="Total 2 2 6 3 11 2 4" xfId="32327" xr:uid="{ED3AA9FA-E941-434D-B5D1-18DEF496E4F7}"/>
    <cellStyle name="Total 2 2 6 3 11 2 5" xfId="40154" xr:uid="{BC001245-5E94-4108-906F-B464827E569F}"/>
    <cellStyle name="Total 2 2 6 3 11 2 6" xfId="48107" xr:uid="{621106A4-FEFA-4D27-A7B5-59AAD171F88D}"/>
    <cellStyle name="Total 2 2 6 3 11 3" xfId="12484" xr:uid="{3431F54C-8B92-4AAF-B43B-09B8332CE521}"/>
    <cellStyle name="Total 2 2 6 3 11 4" xfId="20353" xr:uid="{2B019C4B-ADC4-4814-8C54-1802CEE8549D}"/>
    <cellStyle name="Total 2 2 6 3 11 5" xfId="28348" xr:uid="{D6070C11-AA0C-4C2C-9DB3-C40774047201}"/>
    <cellStyle name="Total 2 2 6 3 11 6" xfId="36183" xr:uid="{BB8995F9-D6DB-4F6D-A9F5-B9BE00C84132}"/>
    <cellStyle name="Total 2 2 6 3 11 7" xfId="44144" xr:uid="{DF3BD83A-1604-4D31-B596-3125A84FADC0}"/>
    <cellStyle name="Total 2 2 6 3 12" xfId="4549" xr:uid="{11A5F1B3-CFA0-4DE5-81DE-4FAABEE46038}"/>
    <cellStyle name="Total 2 2 6 3 12 2" xfId="8547" xr:uid="{8C7DEF2C-4EA3-439E-B12D-AF02D6DDC7A1}"/>
    <cellStyle name="Total 2 2 6 3 12 2 2" xfId="16762" xr:uid="{8F98B466-D607-40FB-9190-8B25F77A7A95}"/>
    <cellStyle name="Total 2 2 6 3 12 2 3" xfId="24626" xr:uid="{5332FABB-2FEC-4B05-9939-92E860FD3DAA}"/>
    <cellStyle name="Total 2 2 6 3 12 2 4" xfId="32606" xr:uid="{19851D53-63D5-41B3-941D-C97C60B70911}"/>
    <cellStyle name="Total 2 2 6 3 12 2 5" xfId="40433" xr:uid="{5E74DD19-B5C2-47D0-8ADE-AC1DFA671280}"/>
    <cellStyle name="Total 2 2 6 3 12 2 6" xfId="48386" xr:uid="{A752BF49-C6B8-4CA4-AFCC-6446EC1F3D54}"/>
    <cellStyle name="Total 2 2 6 3 12 3" xfId="12770" xr:uid="{D9AEF0B0-1921-4B9C-A1C6-04282651C6A1}"/>
    <cellStyle name="Total 2 2 6 3 12 4" xfId="20640" xr:uid="{099A1BA1-9986-412B-851D-4ADBE37DB69F}"/>
    <cellStyle name="Total 2 2 6 3 12 5" xfId="28633" xr:uid="{ABF30485-F9A5-4DF7-B023-EDEE65B97C4E}"/>
    <cellStyle name="Total 2 2 6 3 12 6" xfId="36470" xr:uid="{C40C1951-6E9B-4E62-94CA-F8F92795C1C3}"/>
    <cellStyle name="Total 2 2 6 3 12 7" xfId="44431" xr:uid="{FD28F636-E47E-4DF4-9D54-D0511541A0B1}"/>
    <cellStyle name="Total 2 2 6 3 13" xfId="5124" xr:uid="{79940DFE-FBBA-4745-BC32-AA4A146292CD}"/>
    <cellStyle name="Total 2 2 6 3 13 2" xfId="13339" xr:uid="{32D694C4-5CAA-4BFE-8BA0-FC2AD3628372}"/>
    <cellStyle name="Total 2 2 6 3 13 3" xfId="21203" xr:uid="{8303D282-8744-416A-89CF-6BCAC0374004}"/>
    <cellStyle name="Total 2 2 6 3 13 4" xfId="29183" xr:uid="{4232EEB2-2548-4319-8BA6-9C0A38B770F5}"/>
    <cellStyle name="Total 2 2 6 3 13 5" xfId="37010" xr:uid="{43E39B74-2771-4DD6-A011-96C6B647F03E}"/>
    <cellStyle name="Total 2 2 6 3 13 6" xfId="44963" xr:uid="{4AC7A736-D1EA-4051-A431-FD6289F32E5A}"/>
    <cellStyle name="Total 2 2 6 3 14" xfId="9214" xr:uid="{4CD70409-76C9-4446-8FF0-1BD6811923AD}"/>
    <cellStyle name="Total 2 2 6 3 15" xfId="17076" xr:uid="{215C8537-AABD-4E3D-8FDF-62E63D43106C}"/>
    <cellStyle name="Total 2 2 6 3 16" xfId="25093" xr:uid="{C9B14EF8-A440-4E7E-8569-8A897FCFE7D3}"/>
    <cellStyle name="Total 2 2 6 3 17" xfId="32906" xr:uid="{3EB8D38B-EC27-459D-9241-92D368A95F76}"/>
    <cellStyle name="Total 2 2 6 3 18" xfId="40867" xr:uid="{2E0D0161-5360-4B7B-B0CC-C83D426903BC}"/>
    <cellStyle name="Total 2 2 6 3 2" xfId="1415" xr:uid="{A8531CCC-FCF4-400D-A6D7-D29BE1CDA1D0}"/>
    <cellStyle name="Total 2 2 6 3 2 2" xfId="5526" xr:uid="{FFECBE3C-A83B-45B1-89C6-31B59B8A5F25}"/>
    <cellStyle name="Total 2 2 6 3 2 2 2" xfId="13741" xr:uid="{D886E9C9-4879-4FF8-8DD0-641BCC23D442}"/>
    <cellStyle name="Total 2 2 6 3 2 2 3" xfId="21605" xr:uid="{FA6CCB67-480B-4C71-B594-67922B133FDE}"/>
    <cellStyle name="Total 2 2 6 3 2 2 4" xfId="29585" xr:uid="{DDA09855-745B-45D2-87E9-447E33315F81}"/>
    <cellStyle name="Total 2 2 6 3 2 2 5" xfId="37412" xr:uid="{4019AD42-6DED-4E6A-BADC-93C611569228}"/>
    <cellStyle name="Total 2 2 6 3 2 2 6" xfId="45365" xr:uid="{73030624-056B-41A4-A9CE-1E3CC0EB95C9}"/>
    <cellStyle name="Total 2 2 6 3 2 3" xfId="9644" xr:uid="{4981D9A0-D38C-4EBB-A287-E553E182B40D}"/>
    <cellStyle name="Total 2 2 6 3 2 4" xfId="17506" xr:uid="{8CBEB089-7062-4017-B60F-D7FA756A2392}"/>
    <cellStyle name="Total 2 2 6 3 2 5" xfId="25517" xr:uid="{63DB7F0A-DAE0-443D-AC8F-AF9A3A3B132D}"/>
    <cellStyle name="Total 2 2 6 3 2 6" xfId="33336" xr:uid="{4A9CBCC6-0DF8-4DAB-ACB5-F6A695EF614E}"/>
    <cellStyle name="Total 2 2 6 3 2 7" xfId="41297" xr:uid="{8984C351-368C-4837-991A-5B3289DD847F}"/>
    <cellStyle name="Total 2 2 6 3 3" xfId="1758" xr:uid="{F27A4A3A-DFF0-43F6-B4D8-C25DBCC742B7}"/>
    <cellStyle name="Total 2 2 6 3 3 2" xfId="5845" xr:uid="{52C4EAD3-4C7D-4087-9830-D738929D3660}"/>
    <cellStyle name="Total 2 2 6 3 3 2 2" xfId="14060" xr:uid="{03FD7342-8007-4EED-9741-375E88DF0F3B}"/>
    <cellStyle name="Total 2 2 6 3 3 2 3" xfId="21924" xr:uid="{610A7318-2029-438B-B338-35B8EEA6F30A}"/>
    <cellStyle name="Total 2 2 6 3 3 2 4" xfId="29904" xr:uid="{4FE7C771-7040-4A1F-9C3C-226D5A1E00CC}"/>
    <cellStyle name="Total 2 2 6 3 3 2 5" xfId="37731" xr:uid="{5E1B1BB3-1707-4549-80EF-CCAF2379923F}"/>
    <cellStyle name="Total 2 2 6 3 3 2 6" xfId="45684" xr:uid="{800F04A5-2107-4D19-992D-E9E2C98BAED2}"/>
    <cellStyle name="Total 2 2 6 3 3 3" xfId="9984" xr:uid="{0D86B4DB-36C8-43CB-BBA5-887A4672F6A7}"/>
    <cellStyle name="Total 2 2 6 3 3 4" xfId="17849" xr:uid="{0B178F5E-4236-438B-BFB5-1F496D12B266}"/>
    <cellStyle name="Total 2 2 6 3 3 5" xfId="25857" xr:uid="{AC9D403C-6000-4E14-BDE8-A0281D1C4F62}"/>
    <cellStyle name="Total 2 2 6 3 3 6" xfId="33679" xr:uid="{9AE847EF-A9BE-4A12-9735-68BF1404E08B}"/>
    <cellStyle name="Total 2 2 6 3 3 7" xfId="41640" xr:uid="{1C8508D4-0D68-4092-8F5A-948994F50BBA}"/>
    <cellStyle name="Total 2 2 6 3 4" xfId="2093" xr:uid="{B7C8E07B-A369-4BA6-97FF-399E44867ED3}"/>
    <cellStyle name="Total 2 2 6 3 4 2" xfId="6167" xr:uid="{6DC35D92-B750-4E11-AD41-021DEE945C12}"/>
    <cellStyle name="Total 2 2 6 3 4 2 2" xfId="14382" xr:uid="{EA217475-E05B-4DDD-A848-94BC39F8E362}"/>
    <cellStyle name="Total 2 2 6 3 4 2 3" xfId="22246" xr:uid="{9D8548D1-4114-4C0B-8186-25670295459B}"/>
    <cellStyle name="Total 2 2 6 3 4 2 4" xfId="30226" xr:uid="{57A3F362-45FE-43B5-AD99-85636A3A5CF1}"/>
    <cellStyle name="Total 2 2 6 3 4 2 5" xfId="38053" xr:uid="{5E6CB2D9-C761-438A-A87C-C8BB7810D883}"/>
    <cellStyle name="Total 2 2 6 3 4 2 6" xfId="46006" xr:uid="{A70CDEB7-AEBC-4D25-B90B-1496AD6D8DD0}"/>
    <cellStyle name="Total 2 2 6 3 4 3" xfId="10319" xr:uid="{EDCCA730-9933-4E2E-98CE-679BDB9E2BD1}"/>
    <cellStyle name="Total 2 2 6 3 4 4" xfId="18184" xr:uid="{B98DC995-2C50-45E9-8E87-F472769D5CF7}"/>
    <cellStyle name="Total 2 2 6 3 4 5" xfId="26191" xr:uid="{A5D8A821-1958-492B-A024-766E005C5A27}"/>
    <cellStyle name="Total 2 2 6 3 4 6" xfId="34014" xr:uid="{BB93B2AA-CC6D-42AA-99B3-755F8D95B319}"/>
    <cellStyle name="Total 2 2 6 3 4 7" xfId="41975" xr:uid="{5C5C8C52-D45C-4562-AD38-5F0FF32659D0}"/>
    <cellStyle name="Total 2 2 6 3 5" xfId="2412" xr:uid="{A0002049-4361-47BD-807D-CDA79E1F63BA}"/>
    <cellStyle name="Total 2 2 6 3 5 2" xfId="6476" xr:uid="{C7E6EC7F-BB0D-442A-B1E9-3843FC5F1B4D}"/>
    <cellStyle name="Total 2 2 6 3 5 2 2" xfId="14691" xr:uid="{4FC0C958-8EBE-452D-8C79-B75272D8BF6C}"/>
    <cellStyle name="Total 2 2 6 3 5 2 3" xfId="22555" xr:uid="{2DC94FF0-E871-4D59-94CD-5A5A8931ACC7}"/>
    <cellStyle name="Total 2 2 6 3 5 2 4" xfId="30535" xr:uid="{3F89AF43-651C-4748-86DD-09CDC814DA90}"/>
    <cellStyle name="Total 2 2 6 3 5 2 5" xfId="38362" xr:uid="{702DA721-8BD6-4EE0-A4F5-66D0B94090E6}"/>
    <cellStyle name="Total 2 2 6 3 5 2 6" xfId="46315" xr:uid="{69686D79-B2EF-4904-B055-E4999B843A01}"/>
    <cellStyle name="Total 2 2 6 3 5 3" xfId="10638" xr:uid="{4722FD01-6763-4993-8E6B-E303EE67D91A}"/>
    <cellStyle name="Total 2 2 6 3 5 4" xfId="18503" xr:uid="{BACFB367-CBB9-4B78-85C3-380774A4EF83}"/>
    <cellStyle name="Total 2 2 6 3 5 5" xfId="26507" xr:uid="{C84FBCC9-0DE4-442E-907E-1D0809B5FA35}"/>
    <cellStyle name="Total 2 2 6 3 5 6" xfId="34333" xr:uid="{294F0804-6B07-4525-8C94-8E07259CE097}"/>
    <cellStyle name="Total 2 2 6 3 5 7" xfId="42294" xr:uid="{2256BEE0-FB0A-4FB2-A958-5B33DF8E372B}"/>
    <cellStyle name="Total 2 2 6 3 6" xfId="2741" xr:uid="{BD2237FE-0624-455C-B049-43A1E6AF9AC0}"/>
    <cellStyle name="Total 2 2 6 3 6 2" xfId="6791" xr:uid="{52E98344-7781-431B-B3B3-EB4B662619A6}"/>
    <cellStyle name="Total 2 2 6 3 6 2 2" xfId="15006" xr:uid="{BA130CC6-81ED-4C0A-8F89-5D4D67E24F2D}"/>
    <cellStyle name="Total 2 2 6 3 6 2 3" xfId="22870" xr:uid="{D5A99D20-A728-411C-9CED-7EB2D095CE99}"/>
    <cellStyle name="Total 2 2 6 3 6 2 4" xfId="30850" xr:uid="{102DC039-6661-48E3-AA9E-C99E4EEF88A9}"/>
    <cellStyle name="Total 2 2 6 3 6 2 5" xfId="38677" xr:uid="{3554DFE8-4A3F-461F-9153-D2BAD8BC5AF5}"/>
    <cellStyle name="Total 2 2 6 3 6 2 6" xfId="46630" xr:uid="{1669D6BC-835E-417B-9BD2-D52EBDC10B1F}"/>
    <cellStyle name="Total 2 2 6 3 6 3" xfId="10967" xr:uid="{9983BCA5-9F46-47DB-AE26-295354B411D4}"/>
    <cellStyle name="Total 2 2 6 3 6 4" xfId="18832" xr:uid="{23CF8D0E-1DFA-4C66-AE22-F45A3FE6C54B}"/>
    <cellStyle name="Total 2 2 6 3 6 5" xfId="26835" xr:uid="{B8A93E80-A1EE-43FA-9CAF-B6E44D470DE2}"/>
    <cellStyle name="Total 2 2 6 3 6 6" xfId="34662" xr:uid="{47338444-A747-49FB-AE24-BEBFE2475A74}"/>
    <cellStyle name="Total 2 2 6 3 6 7" xfId="42623" xr:uid="{763F5E01-4614-4A1E-865C-E8DE7FA13249}"/>
    <cellStyle name="Total 2 2 6 3 7" xfId="3054" xr:uid="{DF0DF2F2-FDFB-4EC6-8DD3-14B193D01ACC}"/>
    <cellStyle name="Total 2 2 6 3 7 2" xfId="7095" xr:uid="{FC83135C-06E5-407E-A954-6C3746BD7EB8}"/>
    <cellStyle name="Total 2 2 6 3 7 2 2" xfId="15310" xr:uid="{19DF6994-7A33-4A6D-8371-1CA6724C74DA}"/>
    <cellStyle name="Total 2 2 6 3 7 2 3" xfId="23174" xr:uid="{A121CDAB-3494-41F1-8867-7FE52E68D6E4}"/>
    <cellStyle name="Total 2 2 6 3 7 2 4" xfId="31154" xr:uid="{F34CDE1F-3F2D-457E-AAA4-9A37C13F3E4B}"/>
    <cellStyle name="Total 2 2 6 3 7 2 5" xfId="38981" xr:uid="{14ED237B-0B31-4A04-8032-891F4E631577}"/>
    <cellStyle name="Total 2 2 6 3 7 2 6" xfId="46934" xr:uid="{5D9DF552-3B77-488F-8666-D2609FAB258C}"/>
    <cellStyle name="Total 2 2 6 3 7 3" xfId="11279" xr:uid="{EC589D0D-EF03-42E0-BF1C-B14B1D934A46}"/>
    <cellStyle name="Total 2 2 6 3 7 4" xfId="19145" xr:uid="{E042F94E-792A-4BB4-8924-3EABA6C79EE5}"/>
    <cellStyle name="Total 2 2 6 3 7 5" xfId="27145" xr:uid="{817B86CA-4D63-4E25-B70A-B4B85A9D0E55}"/>
    <cellStyle name="Total 2 2 6 3 7 6" xfId="34975" xr:uid="{D1ACD029-0D2F-4015-803A-6F737E847015}"/>
    <cellStyle name="Total 2 2 6 3 7 7" xfId="42936" xr:uid="{50F3E453-9839-474A-85AB-3FACF2E0FD11}"/>
    <cellStyle name="Total 2 2 6 3 8" xfId="3374" xr:uid="{9F3B6EC1-B053-417C-85DC-1B5892CF572C}"/>
    <cellStyle name="Total 2 2 6 3 8 2" xfId="7402" xr:uid="{FFC11414-446F-42B7-857D-410BEE22C825}"/>
    <cellStyle name="Total 2 2 6 3 8 2 2" xfId="15617" xr:uid="{D33662AB-BFBB-44B7-9DC5-86BDAE53C14F}"/>
    <cellStyle name="Total 2 2 6 3 8 2 3" xfId="23481" xr:uid="{DBCE058F-6F4E-4730-B94F-467769B4A200}"/>
    <cellStyle name="Total 2 2 6 3 8 2 4" xfId="31461" xr:uid="{0726587A-EB8F-49D7-8BB2-C08A7FF43699}"/>
    <cellStyle name="Total 2 2 6 3 8 2 5" xfId="39288" xr:uid="{CFE2ACF3-6134-4BF9-8E3E-09E2106A0168}"/>
    <cellStyle name="Total 2 2 6 3 8 2 6" xfId="47241" xr:uid="{ABCC0CEF-57CC-442C-AFEC-AB23CEF1DD71}"/>
    <cellStyle name="Total 2 2 6 3 8 3" xfId="11598" xr:uid="{BF4A0374-314A-402E-B096-CD631E295EB4}"/>
    <cellStyle name="Total 2 2 6 3 8 4" xfId="19465" xr:uid="{E9B83A74-B182-454F-8168-DE9FE7652309}"/>
    <cellStyle name="Total 2 2 6 3 8 5" xfId="27465" xr:uid="{232E67F2-0B9D-475A-8700-ABEBC877F48B}"/>
    <cellStyle name="Total 2 2 6 3 8 6" xfId="35295" xr:uid="{B8DEFEBD-AD30-476E-9991-A0AE60883E7D}"/>
    <cellStyle name="Total 2 2 6 3 8 7" xfId="43256" xr:uid="{A3EA46D5-1004-4A56-9CBA-DB2E806E6FC7}"/>
    <cellStyle name="Total 2 2 6 3 9" xfId="3668" xr:uid="{C39D4FE6-B075-4B52-9FEC-6ABA2925C474}"/>
    <cellStyle name="Total 2 2 6 3 9 2" xfId="7696" xr:uid="{1D793FC0-AFF7-48E9-AD72-7BA1DE8BC839}"/>
    <cellStyle name="Total 2 2 6 3 9 2 2" xfId="15911" xr:uid="{82F91089-13CE-437C-B2CF-C8ED1B7EE2AA}"/>
    <cellStyle name="Total 2 2 6 3 9 2 3" xfId="23775" xr:uid="{EFAF4D88-EF33-4319-BE18-371E35464ABB}"/>
    <cellStyle name="Total 2 2 6 3 9 2 4" xfId="31755" xr:uid="{B6567D93-8555-48F9-9583-4ABCD414833F}"/>
    <cellStyle name="Total 2 2 6 3 9 2 5" xfId="39582" xr:uid="{CB9761B4-E094-426A-A23E-68A13247450E}"/>
    <cellStyle name="Total 2 2 6 3 9 2 6" xfId="47535" xr:uid="{D64B7B33-CD20-4D9F-BE1E-89056B5A88E9}"/>
    <cellStyle name="Total 2 2 6 3 9 3" xfId="11892" xr:uid="{272CB61D-13E1-4A76-AFF5-F75083810B80}"/>
    <cellStyle name="Total 2 2 6 3 9 4" xfId="19759" xr:uid="{80C2F0AE-C423-4F17-9AAC-E2C5186944C6}"/>
    <cellStyle name="Total 2 2 6 3 9 5" xfId="27759" xr:uid="{02C092A9-68AF-4ED2-BAB6-1A6D966612CA}"/>
    <cellStyle name="Total 2 2 6 3 9 6" xfId="35589" xr:uid="{895F0DAD-14FF-479A-93D0-114B1F1ED333}"/>
    <cellStyle name="Total 2 2 6 3 9 7" xfId="43550" xr:uid="{C9943636-0021-465C-8A71-6700F65E3B77}"/>
    <cellStyle name="Total 2 2 6 4" xfId="1029" xr:uid="{E7B6D2FA-52E4-4403-8BFB-3064C697FBAE}"/>
    <cellStyle name="Total 2 2 6 4 10" xfId="4007" xr:uid="{CF18B9F1-4771-41EB-AFA4-5FC7D7F40F75}"/>
    <cellStyle name="Total 2 2 6 4 10 2" xfId="8022" xr:uid="{82712A8B-AFC2-4F62-9008-11B665C719F2}"/>
    <cellStyle name="Total 2 2 6 4 10 2 2" xfId="16237" xr:uid="{68F23DFE-DB83-45CF-8134-730F1D15E352}"/>
    <cellStyle name="Total 2 2 6 4 10 2 3" xfId="24101" xr:uid="{B8CD16DD-177C-4AD2-9594-799413EEC7CA}"/>
    <cellStyle name="Total 2 2 6 4 10 2 4" xfId="32081" xr:uid="{7D5E2611-9F1B-4622-9B08-35A7BC426AED}"/>
    <cellStyle name="Total 2 2 6 4 10 2 5" xfId="39908" xr:uid="{6D113730-685E-4527-B65C-8ED6B4C00C86}"/>
    <cellStyle name="Total 2 2 6 4 10 2 6" xfId="47861" xr:uid="{881F97FF-F821-4B58-8F39-D54B93AB5121}"/>
    <cellStyle name="Total 2 2 6 4 10 3" xfId="12229" xr:uid="{037BB60B-39D0-43B6-9D93-BA7C66802B22}"/>
    <cellStyle name="Total 2 2 6 4 10 4" xfId="20098" xr:uid="{621E6C2A-201D-49C7-A2D9-99A3E7F8AD4B}"/>
    <cellStyle name="Total 2 2 6 4 10 5" xfId="28094" xr:uid="{BC416F4A-9F2F-4927-A8B6-FEB1C288D104}"/>
    <cellStyle name="Total 2 2 6 4 10 6" xfId="35928" xr:uid="{432E1DFB-D189-4B7C-BEFB-A024925B76CF}"/>
    <cellStyle name="Total 2 2 6 4 10 7" xfId="43889" xr:uid="{BE388DA3-75CF-4FDD-8AC0-49FDA4B85B2C}"/>
    <cellStyle name="Total 2 2 6 4 11" xfId="4302" xr:uid="{A8E7EADF-6DD8-4B0A-9882-B7EC1418DDF0}"/>
    <cellStyle name="Total 2 2 6 4 11 2" xfId="8308" xr:uid="{6896DD23-1B63-4F78-9006-820FDF14D322}"/>
    <cellStyle name="Total 2 2 6 4 11 2 2" xfId="16523" xr:uid="{CD58EA63-E6A5-4E75-9E87-C1E630BD757A}"/>
    <cellStyle name="Total 2 2 6 4 11 2 3" xfId="24387" xr:uid="{9BD282C0-5C00-4618-B0F2-8C1F9BF656A8}"/>
    <cellStyle name="Total 2 2 6 4 11 2 4" xfId="32367" xr:uid="{9521477A-02B7-41E6-B322-4CD25299915A}"/>
    <cellStyle name="Total 2 2 6 4 11 2 5" xfId="40194" xr:uid="{1C30B5EF-9F73-474C-B194-2D8B842DADC9}"/>
    <cellStyle name="Total 2 2 6 4 11 2 6" xfId="48147" xr:uid="{EA7A31E8-2B51-4ED4-A5E0-8294E8381A77}"/>
    <cellStyle name="Total 2 2 6 4 11 3" xfId="12524" xr:uid="{90F08677-7698-4F37-B8A7-C85064E46D4D}"/>
    <cellStyle name="Total 2 2 6 4 11 4" xfId="20393" xr:uid="{818CCA71-647A-48DF-AF7F-18A9564BCC2A}"/>
    <cellStyle name="Total 2 2 6 4 11 5" xfId="28388" xr:uid="{E518B018-4C15-48D3-80EE-A90FE704C4F5}"/>
    <cellStyle name="Total 2 2 6 4 11 6" xfId="36223" xr:uid="{4B35EB71-4FE3-4B6F-80A5-2790B65B3F61}"/>
    <cellStyle name="Total 2 2 6 4 11 7" xfId="44184" xr:uid="{349D6AE9-050D-4B9C-9DB0-1F65A1F1B542}"/>
    <cellStyle name="Total 2 2 6 4 12" xfId="4593" xr:uid="{E3DA4F99-E945-4709-A351-31187F9AE8E5}"/>
    <cellStyle name="Total 2 2 6 4 12 2" xfId="8587" xr:uid="{CDDD4EB8-BCAD-4324-AA1C-CEDEB9FCC561}"/>
    <cellStyle name="Total 2 2 6 4 12 2 2" xfId="16802" xr:uid="{9612F237-312D-45E6-ABA1-5EDE0A400E93}"/>
    <cellStyle name="Total 2 2 6 4 12 2 3" xfId="24666" xr:uid="{2FDC6862-7EA8-41DD-8C46-962E98349DB2}"/>
    <cellStyle name="Total 2 2 6 4 12 2 4" xfId="32646" xr:uid="{CEC34F30-39A0-4109-A2E3-08EF1D1BF6E6}"/>
    <cellStyle name="Total 2 2 6 4 12 2 5" xfId="40473" xr:uid="{F9CFF83F-077E-4F85-BF20-8ABCF73E9C4D}"/>
    <cellStyle name="Total 2 2 6 4 12 2 6" xfId="48426" xr:uid="{08A29683-067C-4A9E-8670-CCE393B110F6}"/>
    <cellStyle name="Total 2 2 6 4 12 3" xfId="12814" xr:uid="{E4593DBA-26D3-48B6-8653-245D08F14FD1}"/>
    <cellStyle name="Total 2 2 6 4 12 4" xfId="20684" xr:uid="{A0D0F9B4-E62E-470C-BD76-5BEF54839B4D}"/>
    <cellStyle name="Total 2 2 6 4 12 5" xfId="28677" xr:uid="{4BE55C65-974E-4FFC-B0D0-63DB8B1CA111}"/>
    <cellStyle name="Total 2 2 6 4 12 6" xfId="36514" xr:uid="{2BDA3D4B-A543-450A-8678-4FF7E31F81FC}"/>
    <cellStyle name="Total 2 2 6 4 12 7" xfId="44475" xr:uid="{8EB41BF7-B491-4E57-9B1E-3192B32E2D97}"/>
    <cellStyle name="Total 2 2 6 4 13" xfId="5164" xr:uid="{377148FD-A440-459A-91F6-90E88B0F475F}"/>
    <cellStyle name="Total 2 2 6 4 13 2" xfId="13379" xr:uid="{D6FB3C8F-7D86-4C30-A47C-E2B85918E4F7}"/>
    <cellStyle name="Total 2 2 6 4 13 3" xfId="21243" xr:uid="{043313B3-B0D0-43E5-93EF-E4BEF65C3484}"/>
    <cellStyle name="Total 2 2 6 4 13 4" xfId="29223" xr:uid="{A1724CEC-A9B7-4E47-BAE2-4B88F90C0C61}"/>
    <cellStyle name="Total 2 2 6 4 13 5" xfId="37050" xr:uid="{49D03618-F19D-49D1-B703-13A30BB08029}"/>
    <cellStyle name="Total 2 2 6 4 13 6" xfId="45003" xr:uid="{02C12B3B-826F-4F44-8C33-B3FE8EE012B3}"/>
    <cellStyle name="Total 2 2 6 4 14" xfId="9258" xr:uid="{AE3DADEA-7DEB-426C-95CE-36809ED592AD}"/>
    <cellStyle name="Total 2 2 6 4 15" xfId="17120" xr:uid="{C883B50C-8046-4EEE-94DA-8808DBF52968}"/>
    <cellStyle name="Total 2 2 6 4 16" xfId="25137" xr:uid="{6977CE84-A10C-49B7-908E-90E7318C04AD}"/>
    <cellStyle name="Total 2 2 6 4 17" xfId="32950" xr:uid="{119ABC8A-F559-4551-A227-5881DCB824F7}"/>
    <cellStyle name="Total 2 2 6 4 18" xfId="40911" xr:uid="{6E4C0114-C02C-4BBE-876A-1B1D02008137}"/>
    <cellStyle name="Total 2 2 6 4 2" xfId="1459" xr:uid="{EA10014C-F777-4A74-9199-BFA43DC4D30D}"/>
    <cellStyle name="Total 2 2 6 4 2 2" xfId="5566" xr:uid="{F2900A2B-BD20-47C2-9C42-B87ED37AD3EA}"/>
    <cellStyle name="Total 2 2 6 4 2 2 2" xfId="13781" xr:uid="{B185ACB2-9CC4-45B2-96DA-609289DCB203}"/>
    <cellStyle name="Total 2 2 6 4 2 2 3" xfId="21645" xr:uid="{F9BF9FB3-349F-4D66-8AA5-5AD75716C201}"/>
    <cellStyle name="Total 2 2 6 4 2 2 4" xfId="29625" xr:uid="{DFD41FEC-8054-40F2-9E9A-E517A8F71A36}"/>
    <cellStyle name="Total 2 2 6 4 2 2 5" xfId="37452" xr:uid="{BFA4FD6F-1295-43C6-8E4F-47D9F21E34F9}"/>
    <cellStyle name="Total 2 2 6 4 2 2 6" xfId="45405" xr:uid="{269A7257-6805-4F6A-AEF6-1606CE446E61}"/>
    <cellStyle name="Total 2 2 6 4 2 3" xfId="9688" xr:uid="{15AC0BBC-7163-4C9D-AA89-F7C04B8489FC}"/>
    <cellStyle name="Total 2 2 6 4 2 4" xfId="17550" xr:uid="{ABC63E52-3593-40D7-9426-96494F0D77B0}"/>
    <cellStyle name="Total 2 2 6 4 2 5" xfId="25561" xr:uid="{66212A1A-E94A-4C2C-99EB-DAD83D1DEAD9}"/>
    <cellStyle name="Total 2 2 6 4 2 6" xfId="33380" xr:uid="{D94D7C51-AB21-4B85-9298-6A6D0AB9C23F}"/>
    <cellStyle name="Total 2 2 6 4 2 7" xfId="41341" xr:uid="{E07823A9-9B4F-41F2-8404-6583C81F64AE}"/>
    <cellStyle name="Total 2 2 6 4 3" xfId="1802" xr:uid="{C82E23DB-96CC-4D45-A7DB-464CB168DC7F}"/>
    <cellStyle name="Total 2 2 6 4 3 2" xfId="5885" xr:uid="{F564FD09-D372-43F5-ABF1-93CEAF6F4AE8}"/>
    <cellStyle name="Total 2 2 6 4 3 2 2" xfId="14100" xr:uid="{9D1CE710-4506-432F-88D1-A7AF969A722C}"/>
    <cellStyle name="Total 2 2 6 4 3 2 3" xfId="21964" xr:uid="{7A72E270-C0D6-46B7-AE2F-45CA175B9F10}"/>
    <cellStyle name="Total 2 2 6 4 3 2 4" xfId="29944" xr:uid="{6238B092-83B4-4CFB-AA68-F12BDAAE34E9}"/>
    <cellStyle name="Total 2 2 6 4 3 2 5" xfId="37771" xr:uid="{626851BF-ED31-4563-B421-9656EA590705}"/>
    <cellStyle name="Total 2 2 6 4 3 2 6" xfId="45724" xr:uid="{8D1F4AE2-08E1-4C4B-AC93-A84003991D1E}"/>
    <cellStyle name="Total 2 2 6 4 3 3" xfId="10028" xr:uid="{21D2F599-7EA2-4467-BAC6-2309E76D21C0}"/>
    <cellStyle name="Total 2 2 6 4 3 4" xfId="17893" xr:uid="{CC98F583-0A6B-45D6-BCC2-97BC70688F9F}"/>
    <cellStyle name="Total 2 2 6 4 3 5" xfId="25900" xr:uid="{DDA82F53-FEB7-4AFE-9D90-7F9A4D5158FB}"/>
    <cellStyle name="Total 2 2 6 4 3 6" xfId="33723" xr:uid="{6D463DFE-AA56-454F-892A-671F18477DBC}"/>
    <cellStyle name="Total 2 2 6 4 3 7" xfId="41684" xr:uid="{9FE85BAD-C174-40C9-AB32-A8F3C22469E0}"/>
    <cellStyle name="Total 2 2 6 4 4" xfId="2136" xr:uid="{3364C2F3-5EFE-4FC7-AF6C-7A35229F0229}"/>
    <cellStyle name="Total 2 2 6 4 4 2" xfId="6210" xr:uid="{B6C11C31-B88B-46E3-98B9-DABF1C299219}"/>
    <cellStyle name="Total 2 2 6 4 4 2 2" xfId="14425" xr:uid="{DB04A0BA-B67C-45CA-AD45-8F06BB1090CB}"/>
    <cellStyle name="Total 2 2 6 4 4 2 3" xfId="22289" xr:uid="{52EE03E3-D9E4-43FD-832D-CD079AEF78A8}"/>
    <cellStyle name="Total 2 2 6 4 4 2 4" xfId="30269" xr:uid="{2D7A1762-8005-4B5D-8E2D-D6D5BD9A6046}"/>
    <cellStyle name="Total 2 2 6 4 4 2 5" xfId="38096" xr:uid="{CE7BFB02-CC82-4180-937B-8C6DCA549109}"/>
    <cellStyle name="Total 2 2 6 4 4 2 6" xfId="46049" xr:uid="{4D2BAD8D-8722-41CF-9773-95CAC5EF1F8F}"/>
    <cellStyle name="Total 2 2 6 4 4 3" xfId="10362" xr:uid="{9CBD8DBF-62C5-4A33-A3E1-A0BBCFD335CE}"/>
    <cellStyle name="Total 2 2 6 4 4 4" xfId="18227" xr:uid="{8FCB91F0-7118-4B98-B8B5-100B4E1A5DA4}"/>
    <cellStyle name="Total 2 2 6 4 4 5" xfId="26234" xr:uid="{C9C388B9-2220-4531-93F7-B6137684836F}"/>
    <cellStyle name="Total 2 2 6 4 4 6" xfId="34057" xr:uid="{8282C620-A335-4708-AD61-040BAEEF1CC1}"/>
    <cellStyle name="Total 2 2 6 4 4 7" xfId="42018" xr:uid="{0B20E95A-EC6A-47B8-A134-C0C07A3C9489}"/>
    <cellStyle name="Total 2 2 6 4 5" xfId="2456" xr:uid="{E0910791-5D67-41A3-A13D-028591904AAF}"/>
    <cellStyle name="Total 2 2 6 4 5 2" xfId="6516" xr:uid="{2C8827AF-1072-4CE5-97F5-6DC277408238}"/>
    <cellStyle name="Total 2 2 6 4 5 2 2" xfId="14731" xr:uid="{1F4854CD-922E-4D18-BDEE-51AD21DFA9C4}"/>
    <cellStyle name="Total 2 2 6 4 5 2 3" xfId="22595" xr:uid="{36708845-EDBC-43D0-BB62-D4AFA6ECE452}"/>
    <cellStyle name="Total 2 2 6 4 5 2 4" xfId="30575" xr:uid="{79AE2B58-CE38-4A81-A5C5-3DAAEEB53DB1}"/>
    <cellStyle name="Total 2 2 6 4 5 2 5" xfId="38402" xr:uid="{9869C47D-C9AC-47A4-BA20-6284F1F22018}"/>
    <cellStyle name="Total 2 2 6 4 5 2 6" xfId="46355" xr:uid="{F0B00B1C-A572-4E79-BB34-CF06B6DAC281}"/>
    <cellStyle name="Total 2 2 6 4 5 3" xfId="10682" xr:uid="{0DC5D886-5FF6-4F4C-83FD-71C90F946AFF}"/>
    <cellStyle name="Total 2 2 6 4 5 4" xfId="18547" xr:uid="{EA1EE152-9043-4D8A-9C3D-42F759B38F74}"/>
    <cellStyle name="Total 2 2 6 4 5 5" xfId="26550" xr:uid="{D99F7826-87B7-4E2D-9F0F-B2F574618D1D}"/>
    <cellStyle name="Total 2 2 6 4 5 6" xfId="34377" xr:uid="{6571C163-BB7D-45A7-AFB2-68E9D3143100}"/>
    <cellStyle name="Total 2 2 6 4 5 7" xfId="42338" xr:uid="{D50DD796-D2D0-4B96-A27C-85942FB51592}"/>
    <cellStyle name="Total 2 2 6 4 6" xfId="2784" xr:uid="{58A32DFE-4864-41D2-A3C6-0C1320497B74}"/>
    <cellStyle name="Total 2 2 6 4 6 2" xfId="6834" xr:uid="{936DE569-C8FF-4B58-A25E-4F3A5CD30361}"/>
    <cellStyle name="Total 2 2 6 4 6 2 2" xfId="15049" xr:uid="{F596BA70-5FCE-4366-9055-46E70AF53AFB}"/>
    <cellStyle name="Total 2 2 6 4 6 2 3" xfId="22913" xr:uid="{74328BC6-3749-4EF1-A97C-3B46E6E1C408}"/>
    <cellStyle name="Total 2 2 6 4 6 2 4" xfId="30893" xr:uid="{164C3187-0F67-4DD7-B395-2E271B21CD3D}"/>
    <cellStyle name="Total 2 2 6 4 6 2 5" xfId="38720" xr:uid="{9C3529E4-E65C-438D-90E9-8A5EC0B1F7BD}"/>
    <cellStyle name="Total 2 2 6 4 6 2 6" xfId="46673" xr:uid="{6D2E5A5A-4A00-4ACA-AD7B-01D6C1FABA7D}"/>
    <cellStyle name="Total 2 2 6 4 6 3" xfId="11010" xr:uid="{5A1E123A-465D-4943-AD93-686306E9B624}"/>
    <cellStyle name="Total 2 2 6 4 6 4" xfId="18875" xr:uid="{A89633EA-FB6E-4E2F-B855-A553BE6060AC}"/>
    <cellStyle name="Total 2 2 6 4 6 5" xfId="26878" xr:uid="{4D7A9EA8-3480-4656-A901-B1B4D61433E2}"/>
    <cellStyle name="Total 2 2 6 4 6 6" xfId="34705" xr:uid="{2DFC0FA2-C2B7-4E0A-977F-C4BCD0D84425}"/>
    <cellStyle name="Total 2 2 6 4 6 7" xfId="42666" xr:uid="{860FCD05-DD30-4BA1-A8FD-B6CF8BB3DB89}"/>
    <cellStyle name="Total 2 2 6 4 7" xfId="3098" xr:uid="{320AC4A6-1DFC-417A-AC9D-289D10420786}"/>
    <cellStyle name="Total 2 2 6 4 7 2" xfId="7135" xr:uid="{03728FEF-4E2A-4CE5-B8E8-5EF498C35648}"/>
    <cellStyle name="Total 2 2 6 4 7 2 2" xfId="15350" xr:uid="{1AFEA165-9589-4643-9C13-921E93CE136B}"/>
    <cellStyle name="Total 2 2 6 4 7 2 3" xfId="23214" xr:uid="{5868F4DD-1F12-479D-A606-1BD5FB2D37DA}"/>
    <cellStyle name="Total 2 2 6 4 7 2 4" xfId="31194" xr:uid="{D5B04DFA-E67C-44F9-A76B-5689A4AEBA0A}"/>
    <cellStyle name="Total 2 2 6 4 7 2 5" xfId="39021" xr:uid="{8CFE80A3-F6B4-4908-83A8-4ABE86E252C4}"/>
    <cellStyle name="Total 2 2 6 4 7 2 6" xfId="46974" xr:uid="{96ED1B46-3500-4CC3-8778-11A98E907AF7}"/>
    <cellStyle name="Total 2 2 6 4 7 3" xfId="11322" xr:uid="{DFB21268-50E3-41B7-84A1-9B369B1446C9}"/>
    <cellStyle name="Total 2 2 6 4 7 4" xfId="19189" xr:uid="{89F323F3-3A1E-4D5E-80F8-C99A20600A02}"/>
    <cellStyle name="Total 2 2 6 4 7 5" xfId="27189" xr:uid="{EE4944C7-7916-4D6B-91A6-397F7FD18C0D}"/>
    <cellStyle name="Total 2 2 6 4 7 6" xfId="35019" xr:uid="{3F9710F0-8F06-4BBF-A8F9-379EA78F3FAC}"/>
    <cellStyle name="Total 2 2 6 4 7 7" xfId="42980" xr:uid="{06F6CEF2-C222-4548-9FD5-B5C4546B9022}"/>
    <cellStyle name="Total 2 2 6 4 8" xfId="3414" xr:uid="{C6CD5F07-197A-447C-9402-D9094F24ABB4}"/>
    <cellStyle name="Total 2 2 6 4 8 2" xfId="7442" xr:uid="{6B9F56B3-5C04-4CDE-99E4-2C461D010223}"/>
    <cellStyle name="Total 2 2 6 4 8 2 2" xfId="15657" xr:uid="{11FEEAC8-F838-4480-A94C-D725EDC5CEE8}"/>
    <cellStyle name="Total 2 2 6 4 8 2 3" xfId="23521" xr:uid="{5F08BC6D-CC5A-47AF-8911-5332A208E517}"/>
    <cellStyle name="Total 2 2 6 4 8 2 4" xfId="31501" xr:uid="{9E64FC96-C118-440F-87FF-7D8756D3AFD9}"/>
    <cellStyle name="Total 2 2 6 4 8 2 5" xfId="39328" xr:uid="{993E8AF2-F064-4291-989C-3B7C0D7C8E2B}"/>
    <cellStyle name="Total 2 2 6 4 8 2 6" xfId="47281" xr:uid="{25771690-7AEA-4041-BD6E-CDD7BDBA9B4F}"/>
    <cellStyle name="Total 2 2 6 4 8 3" xfId="11638" xr:uid="{EA46CED2-1310-4335-940D-E36DE4D87263}"/>
    <cellStyle name="Total 2 2 6 4 8 4" xfId="19505" xr:uid="{4EB6FE58-C3B7-4755-93B3-02EB1C30BB03}"/>
    <cellStyle name="Total 2 2 6 4 8 5" xfId="27505" xr:uid="{D137F6D3-5803-4AF9-A4DD-FA2F9D98FE18}"/>
    <cellStyle name="Total 2 2 6 4 8 6" xfId="35335" xr:uid="{7D717A4E-5386-4DBC-BC68-E4186872B92A}"/>
    <cellStyle name="Total 2 2 6 4 8 7" xfId="43296" xr:uid="{F996D645-919B-46CA-8943-6B91A7E33F19}"/>
    <cellStyle name="Total 2 2 6 4 9" xfId="3709" xr:uid="{2D7A0DA1-3845-413E-8C72-0BA78CF2C92A}"/>
    <cellStyle name="Total 2 2 6 4 9 2" xfId="7737" xr:uid="{1143C4F3-556E-447F-B424-F580237631BA}"/>
    <cellStyle name="Total 2 2 6 4 9 2 2" xfId="15952" xr:uid="{D1951FFB-5327-4341-9FEC-2545E27060CF}"/>
    <cellStyle name="Total 2 2 6 4 9 2 3" xfId="23816" xr:uid="{234AADAF-6448-4005-A3BE-6E693A38D311}"/>
    <cellStyle name="Total 2 2 6 4 9 2 4" xfId="31796" xr:uid="{E7BCF779-D255-44BB-A250-C6BAEF95735B}"/>
    <cellStyle name="Total 2 2 6 4 9 2 5" xfId="39623" xr:uid="{52B3AA2A-EAAD-442B-8BDA-7733AFAED85A}"/>
    <cellStyle name="Total 2 2 6 4 9 2 6" xfId="47576" xr:uid="{8BA9716C-DD1C-4DF0-B7D0-D7DF44EF2789}"/>
    <cellStyle name="Total 2 2 6 4 9 3" xfId="11933" xr:uid="{B9DF5E04-DF96-4B4E-97AA-D06DC5A0F3E1}"/>
    <cellStyle name="Total 2 2 6 4 9 4" xfId="19800" xr:uid="{53FAE25F-A525-4FA5-A8D6-6408DABC2C35}"/>
    <cellStyle name="Total 2 2 6 4 9 5" xfId="27800" xr:uid="{FB218ACB-CC7C-40D9-8403-F31CEDE19FFD}"/>
    <cellStyle name="Total 2 2 6 4 9 6" xfId="35630" xr:uid="{6E0B4A61-AB29-40A2-9206-7912A35F19CC}"/>
    <cellStyle name="Total 2 2 6 4 9 7" xfId="43591" xr:uid="{DE479F60-626B-43CC-A5D8-46E044AF547F}"/>
    <cellStyle name="Total 2 2 6 5" xfId="1068" xr:uid="{509940D3-893A-4336-B540-F68B07D49E05}"/>
    <cellStyle name="Total 2 2 6 5 10" xfId="4046" xr:uid="{2BF2EC81-710B-4989-8A52-B214B0DD16B5}"/>
    <cellStyle name="Total 2 2 6 5 10 2" xfId="8061" xr:uid="{B2E69A4F-7E82-4771-8F76-2A84FDA8EE65}"/>
    <cellStyle name="Total 2 2 6 5 10 2 2" xfId="16276" xr:uid="{F34EB525-5C5B-489E-A61F-1B8D64756CD9}"/>
    <cellStyle name="Total 2 2 6 5 10 2 3" xfId="24140" xr:uid="{97AC24D4-B061-4009-B844-F02BD7B4B941}"/>
    <cellStyle name="Total 2 2 6 5 10 2 4" xfId="32120" xr:uid="{E51217BF-4534-4E74-8EFF-EB00C292AB3D}"/>
    <cellStyle name="Total 2 2 6 5 10 2 5" xfId="39947" xr:uid="{7C5012D6-C037-4477-A602-EA520D20C11B}"/>
    <cellStyle name="Total 2 2 6 5 10 2 6" xfId="47900" xr:uid="{50494E1F-AFEA-4D49-86C1-C3662DC3046A}"/>
    <cellStyle name="Total 2 2 6 5 10 3" xfId="12268" xr:uid="{38448097-0056-4992-A6D9-69C9ED55F0D3}"/>
    <cellStyle name="Total 2 2 6 5 10 4" xfId="20137" xr:uid="{E869530C-0056-4E73-8A7C-5984B54C2ADB}"/>
    <cellStyle name="Total 2 2 6 5 10 5" xfId="28133" xr:uid="{7DC65AA1-62BA-4613-81A8-75402ECE0B6A}"/>
    <cellStyle name="Total 2 2 6 5 10 6" xfId="35967" xr:uid="{7F187028-265A-42AC-837A-60A2DC61DA7A}"/>
    <cellStyle name="Total 2 2 6 5 10 7" xfId="43928" xr:uid="{06DC8E74-A23B-42D7-BFC8-741F413EC742}"/>
    <cellStyle name="Total 2 2 6 5 11" xfId="4341" xr:uid="{65B6A66E-045D-4689-BDC6-2C041CE3267B}"/>
    <cellStyle name="Total 2 2 6 5 11 2" xfId="8347" xr:uid="{548C48C9-4F7C-4C00-8872-4E4A97F0384B}"/>
    <cellStyle name="Total 2 2 6 5 11 2 2" xfId="16562" xr:uid="{C65FBF49-51A8-423F-8A76-1F0C9DB4757E}"/>
    <cellStyle name="Total 2 2 6 5 11 2 3" xfId="24426" xr:uid="{4D827995-F174-469C-9545-F98BD4C05C98}"/>
    <cellStyle name="Total 2 2 6 5 11 2 4" xfId="32406" xr:uid="{9AFC0340-10FA-45C3-8A9B-4855E25689F8}"/>
    <cellStyle name="Total 2 2 6 5 11 2 5" xfId="40233" xr:uid="{53AACAAE-0142-4491-873E-16081F0610C8}"/>
    <cellStyle name="Total 2 2 6 5 11 2 6" xfId="48186" xr:uid="{FC0E2CE7-09BD-4AC3-8D34-7DD367ABAEAD}"/>
    <cellStyle name="Total 2 2 6 5 11 3" xfId="12563" xr:uid="{F66E6B4D-4225-4007-BC81-4C62ABEEF452}"/>
    <cellStyle name="Total 2 2 6 5 11 4" xfId="20432" xr:uid="{29A81098-5177-4FEA-9D0E-4E3118872983}"/>
    <cellStyle name="Total 2 2 6 5 11 5" xfId="28427" xr:uid="{D25E0352-8200-4CC0-B164-0E4D331F00B6}"/>
    <cellStyle name="Total 2 2 6 5 11 6" xfId="36262" xr:uid="{6E4295CA-3C46-44F2-A4A4-A1FD6750D495}"/>
    <cellStyle name="Total 2 2 6 5 11 7" xfId="44223" xr:uid="{ADF33C31-7B67-4057-A678-A69AE91ED9F6}"/>
    <cellStyle name="Total 2 2 6 5 12" xfId="4632" xr:uid="{32E74189-A98A-4F9C-9450-B947F79D463B}"/>
    <cellStyle name="Total 2 2 6 5 12 2" xfId="8626" xr:uid="{DFB51B40-A320-41E5-A6B6-F7B0E3CCE985}"/>
    <cellStyle name="Total 2 2 6 5 12 2 2" xfId="16841" xr:uid="{385067CA-71F4-4051-9422-17DC71D014F5}"/>
    <cellStyle name="Total 2 2 6 5 12 2 3" xfId="24705" xr:uid="{807034D8-F3E9-43B2-82A1-AD42F4084215}"/>
    <cellStyle name="Total 2 2 6 5 12 2 4" xfId="32685" xr:uid="{3C6AAD4B-2677-4E36-8144-9C0AC167FB07}"/>
    <cellStyle name="Total 2 2 6 5 12 2 5" xfId="40512" xr:uid="{D2D6B1F1-4FE1-484F-887B-2D0EDDB4C408}"/>
    <cellStyle name="Total 2 2 6 5 12 2 6" xfId="48465" xr:uid="{01F194B2-ED15-40AB-8545-CF85892E04D6}"/>
    <cellStyle name="Total 2 2 6 5 12 3" xfId="12853" xr:uid="{F4A77708-A2D1-43CA-8116-7F6ED38BD704}"/>
    <cellStyle name="Total 2 2 6 5 12 4" xfId="20723" xr:uid="{BAA5DBE1-5465-4135-A4EC-2C7CB7B77698}"/>
    <cellStyle name="Total 2 2 6 5 12 5" xfId="28716" xr:uid="{A9D8528A-C9E7-457B-B178-C39E1A73151C}"/>
    <cellStyle name="Total 2 2 6 5 12 6" xfId="36553" xr:uid="{DBC4A599-04A1-42F6-999F-CFDB958CF9A7}"/>
    <cellStyle name="Total 2 2 6 5 12 7" xfId="44514" xr:uid="{9EBE5432-A2AE-46E4-8B65-7FDA2DFB4E43}"/>
    <cellStyle name="Total 2 2 6 5 13" xfId="5203" xr:uid="{97BFE22C-BEC3-403A-A50C-79235EDA363B}"/>
    <cellStyle name="Total 2 2 6 5 13 2" xfId="13418" xr:uid="{AD0EAD10-6C0D-4D16-9851-0B99FA70CD5F}"/>
    <cellStyle name="Total 2 2 6 5 13 3" xfId="21282" xr:uid="{294B7F75-5221-40D1-8663-6546703A3A07}"/>
    <cellStyle name="Total 2 2 6 5 13 4" xfId="29262" xr:uid="{635F7B8B-7F16-4AD9-B277-97980F762478}"/>
    <cellStyle name="Total 2 2 6 5 13 5" xfId="37089" xr:uid="{48F346F9-006D-4D6C-AAA7-32E4C17789FA}"/>
    <cellStyle name="Total 2 2 6 5 13 6" xfId="45042" xr:uid="{3B98EC65-86B6-40AB-BFC6-3A58BBD3A33B}"/>
    <cellStyle name="Total 2 2 6 5 14" xfId="9297" xr:uid="{077EDEE4-D0F2-4D50-8014-D3B69FD30451}"/>
    <cellStyle name="Total 2 2 6 5 15" xfId="17159" xr:uid="{7A964953-B0D9-48AC-8C4D-8A4E0E0FAA4A}"/>
    <cellStyle name="Total 2 2 6 5 16" xfId="25176" xr:uid="{63F7E774-1879-4988-8485-C1AC624BE185}"/>
    <cellStyle name="Total 2 2 6 5 17" xfId="32989" xr:uid="{6DC974EC-E9FD-4B5F-9C06-A23BCEA5F270}"/>
    <cellStyle name="Total 2 2 6 5 18" xfId="40950" xr:uid="{CA56602C-401E-4E7A-97F1-C72A84172A24}"/>
    <cellStyle name="Total 2 2 6 5 2" xfId="1498" xr:uid="{D7E96C94-FB85-47AB-8B98-0A3F4D2F00DE}"/>
    <cellStyle name="Total 2 2 6 5 2 2" xfId="5605" xr:uid="{03B47F84-9E29-481F-A8C2-FFBA6D075D8C}"/>
    <cellStyle name="Total 2 2 6 5 2 2 2" xfId="13820" xr:uid="{017FC29C-656D-4EE7-A13F-B4ADD297F81C}"/>
    <cellStyle name="Total 2 2 6 5 2 2 3" xfId="21684" xr:uid="{C1ABEB62-2B88-4DDC-8390-CEC74598CFE8}"/>
    <cellStyle name="Total 2 2 6 5 2 2 4" xfId="29664" xr:uid="{C9C54EC7-19BC-4BCB-A562-7D89CB6E0F52}"/>
    <cellStyle name="Total 2 2 6 5 2 2 5" xfId="37491" xr:uid="{EF9F6741-846A-4368-8513-44D85DE96ACB}"/>
    <cellStyle name="Total 2 2 6 5 2 2 6" xfId="45444" xr:uid="{E4E6FBAD-0F22-4D0B-9A7B-52C237F13898}"/>
    <cellStyle name="Total 2 2 6 5 2 3" xfId="9727" xr:uid="{D62ED457-2F91-4BE1-A936-1E330E67A302}"/>
    <cellStyle name="Total 2 2 6 5 2 4" xfId="17589" xr:uid="{3923E817-AB8C-42C5-8806-CC204A444D5B}"/>
    <cellStyle name="Total 2 2 6 5 2 5" xfId="25600" xr:uid="{EEB8EB92-36F0-47B7-B95A-180FB7C4248E}"/>
    <cellStyle name="Total 2 2 6 5 2 6" xfId="33419" xr:uid="{D342BC7D-D22A-49AA-8E8C-DA8D194E8A15}"/>
    <cellStyle name="Total 2 2 6 5 2 7" xfId="41380" xr:uid="{96B37744-4576-4D23-8037-98BF9AB6F99C}"/>
    <cellStyle name="Total 2 2 6 5 3" xfId="1841" xr:uid="{1F96CA2E-01CA-415C-804A-5886E9CA168F}"/>
    <cellStyle name="Total 2 2 6 5 3 2" xfId="5924" xr:uid="{EACFFA2E-C588-4DBE-BA57-5FE13482D1AD}"/>
    <cellStyle name="Total 2 2 6 5 3 2 2" xfId="14139" xr:uid="{C6A5B32E-820B-4D6E-986F-B58FF65E007D}"/>
    <cellStyle name="Total 2 2 6 5 3 2 3" xfId="22003" xr:uid="{8C7C9206-28E5-47F5-8645-C3BB58A04DDA}"/>
    <cellStyle name="Total 2 2 6 5 3 2 4" xfId="29983" xr:uid="{9F09CA83-8F1A-4823-9431-F301A1A4DBF1}"/>
    <cellStyle name="Total 2 2 6 5 3 2 5" xfId="37810" xr:uid="{39AF741B-7A5D-4BE9-818C-E1DD6BA26B58}"/>
    <cellStyle name="Total 2 2 6 5 3 2 6" xfId="45763" xr:uid="{4441A868-DD6D-42BC-B26D-9B55029A3EDF}"/>
    <cellStyle name="Total 2 2 6 5 3 3" xfId="10067" xr:uid="{2D2959E2-7F04-45A8-9BD6-E5B6DE079BF6}"/>
    <cellStyle name="Total 2 2 6 5 3 4" xfId="17932" xr:uid="{B9E2F74D-F4CA-485E-BF16-B40ABF1EF7C3}"/>
    <cellStyle name="Total 2 2 6 5 3 5" xfId="25939" xr:uid="{07468A93-A2CC-4C1C-99CA-C980CFBBE6AC}"/>
    <cellStyle name="Total 2 2 6 5 3 6" xfId="33762" xr:uid="{C017468E-3732-4C71-A722-FA7966D74828}"/>
    <cellStyle name="Total 2 2 6 5 3 7" xfId="41723" xr:uid="{1CEEF64D-BC9D-42B1-89B8-7F1794ADD9FD}"/>
    <cellStyle name="Total 2 2 6 5 4" xfId="2175" xr:uid="{4639090C-1AD3-4863-BB34-2878E9EBC758}"/>
    <cellStyle name="Total 2 2 6 5 4 2" xfId="6249" xr:uid="{0B189423-06E7-4311-BE52-52CF47ED3F58}"/>
    <cellStyle name="Total 2 2 6 5 4 2 2" xfId="14464" xr:uid="{625511F6-0052-4DAC-BDE7-B17B53F7E515}"/>
    <cellStyle name="Total 2 2 6 5 4 2 3" xfId="22328" xr:uid="{2C39E65A-BB92-4E80-AC89-BFD1F25BBDAA}"/>
    <cellStyle name="Total 2 2 6 5 4 2 4" xfId="30308" xr:uid="{1EEF8AE5-76F6-4677-87F0-99CB95B3A35D}"/>
    <cellStyle name="Total 2 2 6 5 4 2 5" xfId="38135" xr:uid="{2ABFB0C9-8E7A-45C7-B84B-EA085A4657DC}"/>
    <cellStyle name="Total 2 2 6 5 4 2 6" xfId="46088" xr:uid="{45C4FBBE-A19E-4D17-AB09-1A79B1C49DD0}"/>
    <cellStyle name="Total 2 2 6 5 4 3" xfId="10401" xr:uid="{ADE56E56-6AF3-47A3-9C4C-BED441BD4779}"/>
    <cellStyle name="Total 2 2 6 5 4 4" xfId="18266" xr:uid="{2556A5D1-FD17-48AB-921A-B48DDB88C2C0}"/>
    <cellStyle name="Total 2 2 6 5 4 5" xfId="26273" xr:uid="{9262BCAA-115B-4E3B-8A78-F9FF9C9CE756}"/>
    <cellStyle name="Total 2 2 6 5 4 6" xfId="34096" xr:uid="{247A8ACB-5319-45C0-AF49-21A2E72905CB}"/>
    <cellStyle name="Total 2 2 6 5 4 7" xfId="42057" xr:uid="{B291D7AB-9FFC-4425-9FF2-467E24F1C8FC}"/>
    <cellStyle name="Total 2 2 6 5 5" xfId="2495" xr:uid="{DA596FFC-0721-49FF-93AB-7E2BC672323B}"/>
    <cellStyle name="Total 2 2 6 5 5 2" xfId="6555" xr:uid="{496FDA0B-4B3C-49A8-8F12-BD0EED80792E}"/>
    <cellStyle name="Total 2 2 6 5 5 2 2" xfId="14770" xr:uid="{D5029DFB-53BE-4967-B06E-0D39A51CD756}"/>
    <cellStyle name="Total 2 2 6 5 5 2 3" xfId="22634" xr:uid="{9CEC1886-BD01-4723-AE18-F02785F65E4E}"/>
    <cellStyle name="Total 2 2 6 5 5 2 4" xfId="30614" xr:uid="{B589A295-F361-40A2-8940-96442A195320}"/>
    <cellStyle name="Total 2 2 6 5 5 2 5" xfId="38441" xr:uid="{E3502A85-BC9C-43DA-ACAD-7246AB46A647}"/>
    <cellStyle name="Total 2 2 6 5 5 2 6" xfId="46394" xr:uid="{994D16AE-360A-4255-87A9-2D18863E0314}"/>
    <cellStyle name="Total 2 2 6 5 5 3" xfId="10721" xr:uid="{B04A397D-3958-4F10-9239-E2D7504FFEB4}"/>
    <cellStyle name="Total 2 2 6 5 5 4" xfId="18586" xr:uid="{BA75F4AE-B306-4992-B455-6AE606BAB726}"/>
    <cellStyle name="Total 2 2 6 5 5 5" xfId="26589" xr:uid="{55F0259A-9EB7-4F00-AD8F-34EDFEBAE267}"/>
    <cellStyle name="Total 2 2 6 5 5 6" xfId="34416" xr:uid="{587ACDC3-4A06-4A0E-B93F-CA2F30862F73}"/>
    <cellStyle name="Total 2 2 6 5 5 7" xfId="42377" xr:uid="{D3C2A41C-29FF-4EF0-A47C-8A5B5A3E8242}"/>
    <cellStyle name="Total 2 2 6 5 6" xfId="2823" xr:uid="{0631553F-F13E-4D81-ACE1-9754AAE6002A}"/>
    <cellStyle name="Total 2 2 6 5 6 2" xfId="6873" xr:uid="{284DA50C-A29F-4E29-8E30-DB478F6A008B}"/>
    <cellStyle name="Total 2 2 6 5 6 2 2" xfId="15088" xr:uid="{D982AA7B-7C5A-4DD9-97E2-2E18BD3C5F31}"/>
    <cellStyle name="Total 2 2 6 5 6 2 3" xfId="22952" xr:uid="{850681E7-A715-4CEC-8085-C8417E1F3E96}"/>
    <cellStyle name="Total 2 2 6 5 6 2 4" xfId="30932" xr:uid="{DBBE3A78-5DD5-4F34-8110-56448AB8D08F}"/>
    <cellStyle name="Total 2 2 6 5 6 2 5" xfId="38759" xr:uid="{7855E65D-1982-4889-B7BD-03309F901ACF}"/>
    <cellStyle name="Total 2 2 6 5 6 2 6" xfId="46712" xr:uid="{8874F295-4E5D-4BFC-B617-A9DF03720113}"/>
    <cellStyle name="Total 2 2 6 5 6 3" xfId="11049" xr:uid="{B04DB344-DAE1-426E-AAAE-F317F229D829}"/>
    <cellStyle name="Total 2 2 6 5 6 4" xfId="18914" xr:uid="{AE9B1859-B03B-4B7F-B3CF-77B35C2F0143}"/>
    <cellStyle name="Total 2 2 6 5 6 5" xfId="26917" xr:uid="{C2ABD2B9-F6CE-4B2F-B81A-AB97EAA993A3}"/>
    <cellStyle name="Total 2 2 6 5 6 6" xfId="34744" xr:uid="{C5970BB7-7C60-457D-B8E0-450106DE6173}"/>
    <cellStyle name="Total 2 2 6 5 6 7" xfId="42705" xr:uid="{7471AF90-4999-4F57-98CF-6A6ECFC24236}"/>
    <cellStyle name="Total 2 2 6 5 7" xfId="3137" xr:uid="{A0277AC5-2BB2-4FEC-8038-2AFF673E1407}"/>
    <cellStyle name="Total 2 2 6 5 7 2" xfId="7174" xr:uid="{8C3FCF11-788B-4B76-92BD-A1241F5B8F91}"/>
    <cellStyle name="Total 2 2 6 5 7 2 2" xfId="15389" xr:uid="{1FE4BEB4-AC6C-4B7D-821B-4C1CAD3F2D27}"/>
    <cellStyle name="Total 2 2 6 5 7 2 3" xfId="23253" xr:uid="{C3B0A385-BE87-4BC7-826D-DB2025FC354D}"/>
    <cellStyle name="Total 2 2 6 5 7 2 4" xfId="31233" xr:uid="{E3E8D598-C91A-4654-9C01-DC5F5E80E347}"/>
    <cellStyle name="Total 2 2 6 5 7 2 5" xfId="39060" xr:uid="{B6DEEB6F-945B-45BA-ADE3-6E83D8AADA92}"/>
    <cellStyle name="Total 2 2 6 5 7 2 6" xfId="47013" xr:uid="{0AC3F98F-14B5-47E4-93BD-F7623075F2BF}"/>
    <cellStyle name="Total 2 2 6 5 7 3" xfId="11361" xr:uid="{BDC568FE-F930-406A-86E9-9873434E6210}"/>
    <cellStyle name="Total 2 2 6 5 7 4" xfId="19228" xr:uid="{0F56DA65-D5F5-4D69-8F47-245E74DB2883}"/>
    <cellStyle name="Total 2 2 6 5 7 5" xfId="27228" xr:uid="{1011AE59-3D27-4F17-8C47-17EE80F85241}"/>
    <cellStyle name="Total 2 2 6 5 7 6" xfId="35058" xr:uid="{5D22E75F-8A6D-473F-BBEC-67008F9606FE}"/>
    <cellStyle name="Total 2 2 6 5 7 7" xfId="43019" xr:uid="{59A3B26C-BE0B-4496-9B7E-770701A81A81}"/>
    <cellStyle name="Total 2 2 6 5 8" xfId="3453" xr:uid="{16810563-5B7B-407B-9F8A-05CE78FBFADB}"/>
    <cellStyle name="Total 2 2 6 5 8 2" xfId="7481" xr:uid="{AC065964-57C7-436D-B45C-B4D785979A16}"/>
    <cellStyle name="Total 2 2 6 5 8 2 2" xfId="15696" xr:uid="{9B0B59FC-297F-4313-B70D-19258981642C}"/>
    <cellStyle name="Total 2 2 6 5 8 2 3" xfId="23560" xr:uid="{BB491CBA-E19E-43F9-8A17-5E54FBC94BD9}"/>
    <cellStyle name="Total 2 2 6 5 8 2 4" xfId="31540" xr:uid="{6E8F452D-FDD4-464D-AB9E-DA27878C08DF}"/>
    <cellStyle name="Total 2 2 6 5 8 2 5" xfId="39367" xr:uid="{7EA51DB7-3099-4301-BA37-E152789A7450}"/>
    <cellStyle name="Total 2 2 6 5 8 2 6" xfId="47320" xr:uid="{FF38B394-1BBB-4B39-8B16-31BE0835553F}"/>
    <cellStyle name="Total 2 2 6 5 8 3" xfId="11677" xr:uid="{502EEAE1-6E37-4194-9A15-67067551ED5D}"/>
    <cellStyle name="Total 2 2 6 5 8 4" xfId="19544" xr:uid="{E34767B6-9111-451C-AC75-2FFBE2ABE7DA}"/>
    <cellStyle name="Total 2 2 6 5 8 5" xfId="27544" xr:uid="{F9E94D6A-BE4D-487E-90C4-B77799537147}"/>
    <cellStyle name="Total 2 2 6 5 8 6" xfId="35374" xr:uid="{EC0064BC-228D-45D7-A3F3-226B8D7C796E}"/>
    <cellStyle name="Total 2 2 6 5 8 7" xfId="43335" xr:uid="{C9229EF5-B815-4059-9721-499DEEE985B8}"/>
    <cellStyle name="Total 2 2 6 5 9" xfId="3748" xr:uid="{B09C4B5E-EBB6-496C-B177-8D60533943D2}"/>
    <cellStyle name="Total 2 2 6 5 9 2" xfId="7776" xr:uid="{84B5E902-B45C-45F9-A581-932668B7449F}"/>
    <cellStyle name="Total 2 2 6 5 9 2 2" xfId="15991" xr:uid="{C76BB82C-EFBF-4692-A9CC-8185F480963B}"/>
    <cellStyle name="Total 2 2 6 5 9 2 3" xfId="23855" xr:uid="{C886D164-30A5-432F-8310-AEBEDED1B437}"/>
    <cellStyle name="Total 2 2 6 5 9 2 4" xfId="31835" xr:uid="{BB70D5F9-C8D7-480B-AC13-F1CA97EBD10E}"/>
    <cellStyle name="Total 2 2 6 5 9 2 5" xfId="39662" xr:uid="{54CE848D-20CD-4D80-A285-8CEF0A573283}"/>
    <cellStyle name="Total 2 2 6 5 9 2 6" xfId="47615" xr:uid="{88005B97-DC11-4A4B-8707-992E69651323}"/>
    <cellStyle name="Total 2 2 6 5 9 3" xfId="11972" xr:uid="{DA054D81-E035-4180-805A-A9E98FA677FA}"/>
    <cellStyle name="Total 2 2 6 5 9 4" xfId="19839" xr:uid="{4EA1AFFC-527B-4D8B-99BF-1B512D8E5EB7}"/>
    <cellStyle name="Total 2 2 6 5 9 5" xfId="27839" xr:uid="{618D3F39-A2DE-4427-AC42-0FC5B47607FD}"/>
    <cellStyle name="Total 2 2 6 5 9 6" xfId="35669" xr:uid="{50FF9BBE-ED1C-4012-A275-10F17F37C983}"/>
    <cellStyle name="Total 2 2 6 5 9 7" xfId="43630" xr:uid="{7A33D4C4-51B9-456D-BD87-5D8BDABC2CA3}"/>
    <cellStyle name="Total 2 2 6 6" xfId="1111" xr:uid="{C85425EE-65F3-4939-9FA5-65A441C197DE}"/>
    <cellStyle name="Total 2 2 6 6 10" xfId="4089" xr:uid="{255648C8-3680-4A01-9C0F-32CD35E3B375}"/>
    <cellStyle name="Total 2 2 6 6 10 2" xfId="8100" xr:uid="{799ED182-6920-4ACB-8FF7-81B4F7D28E4A}"/>
    <cellStyle name="Total 2 2 6 6 10 2 2" xfId="16315" xr:uid="{F9A4BE24-0F11-4C20-A39A-FD264516A902}"/>
    <cellStyle name="Total 2 2 6 6 10 2 3" xfId="24179" xr:uid="{B341EAC5-EAD1-4909-B40D-66619E19D345}"/>
    <cellStyle name="Total 2 2 6 6 10 2 4" xfId="32159" xr:uid="{D308A01F-5F76-42E4-9F8E-BDD80AD4313A}"/>
    <cellStyle name="Total 2 2 6 6 10 2 5" xfId="39986" xr:uid="{97B9EDCA-2EC7-45C6-A977-4B7C0E253034}"/>
    <cellStyle name="Total 2 2 6 6 10 2 6" xfId="47939" xr:uid="{5E7E15BE-0A7D-45CD-A322-137E9CCEF8B0}"/>
    <cellStyle name="Total 2 2 6 6 10 3" xfId="12311" xr:uid="{CFDDD369-AAEB-469F-9DEA-B2C047FA675C}"/>
    <cellStyle name="Total 2 2 6 6 10 4" xfId="20180" xr:uid="{7C952337-D133-4C3A-A78F-ECC27A67BE3A}"/>
    <cellStyle name="Total 2 2 6 6 10 5" xfId="28176" xr:uid="{69F36ADF-E46F-4F5B-8B9E-26AF9C439EFF}"/>
    <cellStyle name="Total 2 2 6 6 10 6" xfId="36010" xr:uid="{E253CFC1-FF0E-48C3-8604-F3903F040008}"/>
    <cellStyle name="Total 2 2 6 6 10 7" xfId="43971" xr:uid="{F1F26FE3-F212-49A7-BF29-54DEBD84CAF6}"/>
    <cellStyle name="Total 2 2 6 6 11" xfId="4380" xr:uid="{922EFDFC-E497-4F79-A25E-C691320C7964}"/>
    <cellStyle name="Total 2 2 6 6 11 2" xfId="8386" xr:uid="{8553C0D5-B4C8-4BC3-BE21-D1E4DF06A161}"/>
    <cellStyle name="Total 2 2 6 6 11 2 2" xfId="16601" xr:uid="{2AEB21EE-22DD-4F91-AF93-D11738143877}"/>
    <cellStyle name="Total 2 2 6 6 11 2 3" xfId="24465" xr:uid="{ACDEC32D-A09A-4C23-B3FE-6DFADFFB1179}"/>
    <cellStyle name="Total 2 2 6 6 11 2 4" xfId="32445" xr:uid="{1115A634-5812-4715-AD8F-F7F8DB904E4C}"/>
    <cellStyle name="Total 2 2 6 6 11 2 5" xfId="40272" xr:uid="{9D5C4B1C-5636-4EE6-AE6B-C4C7901980DB}"/>
    <cellStyle name="Total 2 2 6 6 11 2 6" xfId="48225" xr:uid="{A598341A-D852-49B5-AFA5-8E62AC17C8C9}"/>
    <cellStyle name="Total 2 2 6 6 11 3" xfId="12602" xr:uid="{5AD1FE3F-17CC-4F02-9ACE-523C11BD4BAD}"/>
    <cellStyle name="Total 2 2 6 6 11 4" xfId="20471" xr:uid="{2FA2263E-343C-4CF0-8804-BA4ED72D1B56}"/>
    <cellStyle name="Total 2 2 6 6 11 5" xfId="28466" xr:uid="{C53BC686-1153-4EE0-8E68-4ADEC4624A3A}"/>
    <cellStyle name="Total 2 2 6 6 11 6" xfId="36301" xr:uid="{00B4199C-7BC6-4494-A4D3-0A36AD732985}"/>
    <cellStyle name="Total 2 2 6 6 11 7" xfId="44262" xr:uid="{E8F08BAB-672C-46D2-A15C-D8BF229E776C}"/>
    <cellStyle name="Total 2 2 6 6 12" xfId="4675" xr:uid="{D1C0B612-203D-42D5-841F-9FF002EAD18D}"/>
    <cellStyle name="Total 2 2 6 6 12 2" xfId="8665" xr:uid="{61B69EDC-50D4-41EE-B464-CF3A58D311E2}"/>
    <cellStyle name="Total 2 2 6 6 12 2 2" xfId="16880" xr:uid="{8C348351-7CA9-4C52-B241-D89EE6ABE433}"/>
    <cellStyle name="Total 2 2 6 6 12 2 3" xfId="24744" xr:uid="{E898B1BF-7408-41CF-BC04-012D0237BC23}"/>
    <cellStyle name="Total 2 2 6 6 12 2 4" xfId="32724" xr:uid="{C8CF2390-0638-4887-931D-820A8A470093}"/>
    <cellStyle name="Total 2 2 6 6 12 2 5" xfId="40551" xr:uid="{D8A26F45-EFCE-4350-9839-E80F132721D3}"/>
    <cellStyle name="Total 2 2 6 6 12 2 6" xfId="48504" xr:uid="{0F68B505-D727-4983-A373-ECA15590E4C2}"/>
    <cellStyle name="Total 2 2 6 6 12 3" xfId="12896" xr:uid="{80F6C605-5D70-414C-846D-58B9DFDE3384}"/>
    <cellStyle name="Total 2 2 6 6 12 4" xfId="20766" xr:uid="{DDC02F8B-9050-4A29-825A-5862B1DEA5B1}"/>
    <cellStyle name="Total 2 2 6 6 12 5" xfId="28759" xr:uid="{93ED896E-4451-41E8-AEAB-5D5E26592B2D}"/>
    <cellStyle name="Total 2 2 6 6 12 6" xfId="36596" xr:uid="{8148AFD6-42D9-4114-B4EE-D039A5B73A97}"/>
    <cellStyle name="Total 2 2 6 6 12 7" xfId="44557" xr:uid="{166B9A72-BB94-4459-90E2-FD1DF09B9304}"/>
    <cellStyle name="Total 2 2 6 6 13" xfId="5242" xr:uid="{7341EB27-F073-4DB7-A3E6-7E9F456BBEB8}"/>
    <cellStyle name="Total 2 2 6 6 13 2" xfId="13457" xr:uid="{2257D0CB-58C5-42F1-8662-A7750663C2D3}"/>
    <cellStyle name="Total 2 2 6 6 13 3" xfId="21321" xr:uid="{A41462BE-30E9-41EA-99B2-DD704449DE5D}"/>
    <cellStyle name="Total 2 2 6 6 13 4" xfId="29301" xr:uid="{9580D2F9-3E08-4883-960D-BCEB1BEE02EF}"/>
    <cellStyle name="Total 2 2 6 6 13 5" xfId="37128" xr:uid="{7D212340-FDBD-4F6F-BA65-F5B4B217DBF1}"/>
    <cellStyle name="Total 2 2 6 6 13 6" xfId="45081" xr:uid="{03983DE7-F8F5-430A-865C-2543FF1CD500}"/>
    <cellStyle name="Total 2 2 6 6 14" xfId="9340" xr:uid="{AF50B983-D349-4F47-BF9B-E96B4626C3EC}"/>
    <cellStyle name="Total 2 2 6 6 15" xfId="17202" xr:uid="{F13F436C-2D81-4CC9-8A0F-424DD782B1F6}"/>
    <cellStyle name="Total 2 2 6 6 16" xfId="25218" xr:uid="{FBD59F19-6102-4844-AD8F-E0C834AB9425}"/>
    <cellStyle name="Total 2 2 6 6 17" xfId="33032" xr:uid="{95AC0126-51CA-45E1-9FB0-52A9ECFD31F8}"/>
    <cellStyle name="Total 2 2 6 6 18" xfId="40993" xr:uid="{3CA10A8D-14B5-4E02-9EF7-BBFE475C7699}"/>
    <cellStyle name="Total 2 2 6 6 2" xfId="1541" xr:uid="{B6C7AB80-6234-48B1-B10C-65A7A81CC303}"/>
    <cellStyle name="Total 2 2 6 6 2 2" xfId="5644" xr:uid="{45D7F15B-202D-4103-AA54-CB92CC6BED83}"/>
    <cellStyle name="Total 2 2 6 6 2 2 2" xfId="13859" xr:uid="{254F0DC9-42D9-46C0-A972-2E42B04639BF}"/>
    <cellStyle name="Total 2 2 6 6 2 2 3" xfId="21723" xr:uid="{D5A629B3-A9F2-4422-845B-F778A75D7A73}"/>
    <cellStyle name="Total 2 2 6 6 2 2 4" xfId="29703" xr:uid="{FD28ACC0-8913-4D4B-BEC6-6E763B1EFF5A}"/>
    <cellStyle name="Total 2 2 6 6 2 2 5" xfId="37530" xr:uid="{8089D38E-0F44-4A05-BE57-9EDCC8E46D04}"/>
    <cellStyle name="Total 2 2 6 6 2 2 6" xfId="45483" xr:uid="{CC210422-308D-4E92-9962-70645441B493}"/>
    <cellStyle name="Total 2 2 6 6 2 3" xfId="9769" xr:uid="{B8CF20F3-6822-434A-A7EB-8E069796B557}"/>
    <cellStyle name="Total 2 2 6 6 2 4" xfId="17632" xr:uid="{540D600B-A17B-482C-B52A-54EC382E59A8}"/>
    <cellStyle name="Total 2 2 6 6 2 5" xfId="25643" xr:uid="{B7F949E0-A6EA-4610-8C2C-955C3A21F6B6}"/>
    <cellStyle name="Total 2 2 6 6 2 6" xfId="33462" xr:uid="{27AE811A-6923-486A-A505-348E24744632}"/>
    <cellStyle name="Total 2 2 6 6 2 7" xfId="41423" xr:uid="{80F32260-3AB9-4EC3-9233-93A8EAC46AA3}"/>
    <cellStyle name="Total 2 2 6 6 3" xfId="1884" xr:uid="{8A8E27EC-DB85-43EA-9B39-1856986A9923}"/>
    <cellStyle name="Total 2 2 6 6 3 2" xfId="5963" xr:uid="{8EB25225-1671-4B43-A5B3-6E27B9624A1F}"/>
    <cellStyle name="Total 2 2 6 6 3 2 2" xfId="14178" xr:uid="{D703BF41-146F-421D-9EFE-CF2230D60DDA}"/>
    <cellStyle name="Total 2 2 6 6 3 2 3" xfId="22042" xr:uid="{03DA1314-7547-467E-A3AB-4AD59579E29E}"/>
    <cellStyle name="Total 2 2 6 6 3 2 4" xfId="30022" xr:uid="{6EB3A680-E70C-4FF8-A140-A5F188B5F730}"/>
    <cellStyle name="Total 2 2 6 6 3 2 5" xfId="37849" xr:uid="{2637F220-D877-4A26-ADF1-FCAD63A49054}"/>
    <cellStyle name="Total 2 2 6 6 3 2 6" xfId="45802" xr:uid="{4560849E-F21C-4F7F-B595-F09CE86D29D6}"/>
    <cellStyle name="Total 2 2 6 6 3 3" xfId="10110" xr:uid="{3737A8A9-7E69-4D59-B383-FF8FA2AD155A}"/>
    <cellStyle name="Total 2 2 6 6 3 4" xfId="17975" xr:uid="{EBE51BF1-453F-49B1-B7A6-1F52AAB4A665}"/>
    <cellStyle name="Total 2 2 6 6 3 5" xfId="25982" xr:uid="{BC2EBD04-A168-48B4-BB0E-E44414966BB2}"/>
    <cellStyle name="Total 2 2 6 6 3 6" xfId="33805" xr:uid="{783FA0DE-906F-4350-BBDE-21D6E4A42706}"/>
    <cellStyle name="Total 2 2 6 6 3 7" xfId="41766" xr:uid="{0E9E8C7A-8251-4DBE-92D8-446FA55CC702}"/>
    <cellStyle name="Total 2 2 6 6 4" xfId="2218" xr:uid="{FEABF60B-18C2-461A-91EF-C2AEA74350EC}"/>
    <cellStyle name="Total 2 2 6 6 4 2" xfId="6292" xr:uid="{F95049DE-27CA-4867-AB6D-384531012F3A}"/>
    <cellStyle name="Total 2 2 6 6 4 2 2" xfId="14507" xr:uid="{502F1590-977E-4300-AA8B-7AFB6AB5B425}"/>
    <cellStyle name="Total 2 2 6 6 4 2 3" xfId="22371" xr:uid="{9921D8A5-5800-4AD2-989F-ADF732DAAD92}"/>
    <cellStyle name="Total 2 2 6 6 4 2 4" xfId="30351" xr:uid="{9D6BC621-C3F6-4A75-B1BF-703312CE78C3}"/>
    <cellStyle name="Total 2 2 6 6 4 2 5" xfId="38178" xr:uid="{AED355E9-0719-4B1E-9E35-FBFB724AB81C}"/>
    <cellStyle name="Total 2 2 6 6 4 2 6" xfId="46131" xr:uid="{5BDCC56F-07B6-4A12-93B0-2F693DC03663}"/>
    <cellStyle name="Total 2 2 6 6 4 3" xfId="10444" xr:uid="{06580453-E847-4FA4-870D-C5E972334015}"/>
    <cellStyle name="Total 2 2 6 6 4 4" xfId="18309" xr:uid="{855206A4-0A0E-48D6-9055-C6B111851BCE}"/>
    <cellStyle name="Total 2 2 6 6 4 5" xfId="26316" xr:uid="{00CB2EC5-F91C-476B-932A-A5B14D8D37A2}"/>
    <cellStyle name="Total 2 2 6 6 4 6" xfId="34139" xr:uid="{7EF1F54C-74A5-4C1C-B3C6-B64DC3C52B60}"/>
    <cellStyle name="Total 2 2 6 6 4 7" xfId="42100" xr:uid="{9B0CEFE4-40A1-4F40-AB6F-F7163B389202}"/>
    <cellStyle name="Total 2 2 6 6 5" xfId="2538" xr:uid="{45B4992F-C006-492F-97D1-7F6AD098AF0C}"/>
    <cellStyle name="Total 2 2 6 6 5 2" xfId="6594" xr:uid="{3EDC1038-F566-4797-89A6-7DB686CC13C0}"/>
    <cellStyle name="Total 2 2 6 6 5 2 2" xfId="14809" xr:uid="{0245959C-7688-4AF5-B5CB-5D97D6D72864}"/>
    <cellStyle name="Total 2 2 6 6 5 2 3" xfId="22673" xr:uid="{1C012BBF-D574-418F-A2CF-BA10D291D9FB}"/>
    <cellStyle name="Total 2 2 6 6 5 2 4" xfId="30653" xr:uid="{817C3BD2-5105-45EB-B293-5D37FE522A81}"/>
    <cellStyle name="Total 2 2 6 6 5 2 5" xfId="38480" xr:uid="{21C7A2F3-F320-4F34-8539-87D623257F52}"/>
    <cellStyle name="Total 2 2 6 6 5 2 6" xfId="46433" xr:uid="{5520A64D-CB5A-4995-9E8D-077ACF839DDF}"/>
    <cellStyle name="Total 2 2 6 6 5 3" xfId="10764" xr:uid="{8E09698D-EAAF-4ED4-9F26-DF10617862B2}"/>
    <cellStyle name="Total 2 2 6 6 5 4" xfId="18629" xr:uid="{7E3D4C3D-A1F7-47AD-9BF6-87E1D6EBF778}"/>
    <cellStyle name="Total 2 2 6 6 5 5" xfId="26632" xr:uid="{6AE80C82-C6AD-407A-AEC3-D43AD822C94C}"/>
    <cellStyle name="Total 2 2 6 6 5 6" xfId="34459" xr:uid="{A6A934B9-3C69-4585-A1F2-5D44B59A08C3}"/>
    <cellStyle name="Total 2 2 6 6 5 7" xfId="42420" xr:uid="{6D3B3953-15FE-42FE-95C4-E053303A496B}"/>
    <cellStyle name="Total 2 2 6 6 6" xfId="2864" xr:uid="{72DA8C21-81B4-4D15-931A-7F0CA11B2BE6}"/>
    <cellStyle name="Total 2 2 6 6 6 2" xfId="6914" xr:uid="{AB2B10BC-4729-48AC-8D65-3EEB764F6329}"/>
    <cellStyle name="Total 2 2 6 6 6 2 2" xfId="15129" xr:uid="{6CC3B45F-7804-49F0-B122-5F211CDFC83F}"/>
    <cellStyle name="Total 2 2 6 6 6 2 3" xfId="22993" xr:uid="{B6FA5195-49F0-4E39-927E-BB2DC380562F}"/>
    <cellStyle name="Total 2 2 6 6 6 2 4" xfId="30973" xr:uid="{FC27A19B-6733-4A4B-8F56-C775B68B4B58}"/>
    <cellStyle name="Total 2 2 6 6 6 2 5" xfId="38800" xr:uid="{97A91F71-1496-4130-A6C1-A8FC0DF457B1}"/>
    <cellStyle name="Total 2 2 6 6 6 2 6" xfId="46753" xr:uid="{3CD2DF23-F6AA-4389-8D9D-D38E982D1E33}"/>
    <cellStyle name="Total 2 2 6 6 6 3" xfId="11090" xr:uid="{CA06E13C-9B13-482B-9207-8991B0EDA5CB}"/>
    <cellStyle name="Total 2 2 6 6 6 4" xfId="18955" xr:uid="{43F307C3-4FD2-42B1-8EBD-0D466CF25508}"/>
    <cellStyle name="Total 2 2 6 6 6 5" xfId="26958" xr:uid="{449F87D8-86DE-47ED-A08A-BE20AA5C5555}"/>
    <cellStyle name="Total 2 2 6 6 6 6" xfId="34785" xr:uid="{D4630174-4D6C-45BA-BEF7-A235DC8D5419}"/>
    <cellStyle name="Total 2 2 6 6 6 7" xfId="42746" xr:uid="{A52BFEC4-96D7-4B34-BEB2-0AACE9ED354B}"/>
    <cellStyle name="Total 2 2 6 6 7" xfId="3180" xr:uid="{F63C7DF1-52E3-4B55-9926-251F9D5EC8D2}"/>
    <cellStyle name="Total 2 2 6 6 7 2" xfId="7213" xr:uid="{A36F51E5-FD50-4747-A43D-A30DBF0C86A8}"/>
    <cellStyle name="Total 2 2 6 6 7 2 2" xfId="15428" xr:uid="{F691CAD0-0266-4155-BD8A-9645E3950A4F}"/>
    <cellStyle name="Total 2 2 6 6 7 2 3" xfId="23292" xr:uid="{0009B83B-CA61-46B5-B329-C47B6AE92DAB}"/>
    <cellStyle name="Total 2 2 6 6 7 2 4" xfId="31272" xr:uid="{8F02BF6B-188E-4978-8DF4-20F9F50FCE25}"/>
    <cellStyle name="Total 2 2 6 6 7 2 5" xfId="39099" xr:uid="{7A494796-463D-43ED-A0FF-D6DD8532B032}"/>
    <cellStyle name="Total 2 2 6 6 7 2 6" xfId="47052" xr:uid="{EB186DBC-57E2-44AC-AEFC-79A15F6802F7}"/>
    <cellStyle name="Total 2 2 6 6 7 3" xfId="11404" xr:uid="{D0FAB569-0201-4EAB-B11D-92AEDFB286C6}"/>
    <cellStyle name="Total 2 2 6 6 7 4" xfId="19271" xr:uid="{4DF80538-EA4A-4B4A-9F94-8889ECB33267}"/>
    <cellStyle name="Total 2 2 6 6 7 5" xfId="27271" xr:uid="{EC7BB97D-A42C-4DD4-88D5-EED4B519AEBA}"/>
    <cellStyle name="Total 2 2 6 6 7 6" xfId="35101" xr:uid="{DCB6C972-448D-4206-9689-DE85BED3609B}"/>
    <cellStyle name="Total 2 2 6 6 7 7" xfId="43062" xr:uid="{3F929176-0B76-4099-9618-D50556F79078}"/>
    <cellStyle name="Total 2 2 6 6 8" xfId="3493" xr:uid="{42712BA5-9A2A-49D8-B024-58A6A4E74219}"/>
    <cellStyle name="Total 2 2 6 6 8 2" xfId="7521" xr:uid="{114B36B2-90B0-4D61-99CD-2452D0C7787A}"/>
    <cellStyle name="Total 2 2 6 6 8 2 2" xfId="15736" xr:uid="{7B03CBD4-33E3-4D44-85B0-40DF25B1C17B}"/>
    <cellStyle name="Total 2 2 6 6 8 2 3" xfId="23600" xr:uid="{427A670D-9846-473C-89C9-9328ED6EB06A}"/>
    <cellStyle name="Total 2 2 6 6 8 2 4" xfId="31580" xr:uid="{0E835B69-0872-44ED-90F3-1F15EF22708B}"/>
    <cellStyle name="Total 2 2 6 6 8 2 5" xfId="39407" xr:uid="{D1F7859B-114C-4CE2-8317-B39FF9FF2B3E}"/>
    <cellStyle name="Total 2 2 6 6 8 2 6" xfId="47360" xr:uid="{2D088F2D-FB43-445B-B91A-B96624F5CCEF}"/>
    <cellStyle name="Total 2 2 6 6 8 3" xfId="11717" xr:uid="{AD7755C5-D7F6-4D64-8D80-01BB4C2A0906}"/>
    <cellStyle name="Total 2 2 6 6 8 4" xfId="19584" xr:uid="{BA276A06-DB7B-4FCA-973F-D9B4014E8904}"/>
    <cellStyle name="Total 2 2 6 6 8 5" xfId="27584" xr:uid="{5D36B1DF-73F0-49C3-B25E-AA6AC3659080}"/>
    <cellStyle name="Total 2 2 6 6 8 6" xfId="35414" xr:uid="{0004AD58-3C2F-4184-92DC-EF3C07FD93C6}"/>
    <cellStyle name="Total 2 2 6 6 8 7" xfId="43375" xr:uid="{066DFC63-5865-48C9-B8CC-85BFB0C68675}"/>
    <cellStyle name="Total 2 2 6 6 9" xfId="3789" xr:uid="{09645CBD-C4B7-44AC-8DDD-9875EEC3697D}"/>
    <cellStyle name="Total 2 2 6 6 9 2" xfId="7817" xr:uid="{70855EE4-E23D-438C-8CE4-38689C8C8BCE}"/>
    <cellStyle name="Total 2 2 6 6 9 2 2" xfId="16032" xr:uid="{2C67DB32-6577-4251-B861-7E499298D4C0}"/>
    <cellStyle name="Total 2 2 6 6 9 2 3" xfId="23896" xr:uid="{78D4CF41-3012-425C-A7B0-C6354E6D4FC2}"/>
    <cellStyle name="Total 2 2 6 6 9 2 4" xfId="31876" xr:uid="{96D47375-AB1A-4B01-84B1-276293A2E4CC}"/>
    <cellStyle name="Total 2 2 6 6 9 2 5" xfId="39703" xr:uid="{29909B6A-0863-42B0-B74C-C13E1FBFE580}"/>
    <cellStyle name="Total 2 2 6 6 9 2 6" xfId="47656" xr:uid="{F5364E3B-6827-4E34-8BC8-2CA9963A04ED}"/>
    <cellStyle name="Total 2 2 6 6 9 3" xfId="12013" xr:uid="{44A7EF3F-BEB2-4476-89B6-9D765CF04C53}"/>
    <cellStyle name="Total 2 2 6 6 9 4" xfId="19880" xr:uid="{A0AC7465-3DB2-4817-8EC7-175039AB6457}"/>
    <cellStyle name="Total 2 2 6 6 9 5" xfId="27880" xr:uid="{DC3C248C-A85E-408C-9F0D-0B95BD56927D}"/>
    <cellStyle name="Total 2 2 6 6 9 6" xfId="35710" xr:uid="{CDF931CD-B99C-40A6-8EEA-412A7DF5F9B1}"/>
    <cellStyle name="Total 2 2 6 6 9 7" xfId="43671" xr:uid="{26CD5E9F-BAF1-4E60-BE1A-9327F24B4ECA}"/>
    <cellStyle name="Total 2 2 6 7" xfId="1292" xr:uid="{FB390E1E-3516-4B74-9C20-1E0B570A8933}"/>
    <cellStyle name="Total 2 2 6 7 2" xfId="5410" xr:uid="{8D986633-1F00-43E1-9939-760BC3A38207}"/>
    <cellStyle name="Total 2 2 6 7 2 2" xfId="13625" xr:uid="{807622CE-5E0F-459A-B63B-65E4860DB876}"/>
    <cellStyle name="Total 2 2 6 7 2 3" xfId="21489" xr:uid="{821A7EFC-A511-4AF5-8C41-95523694CB24}"/>
    <cellStyle name="Total 2 2 6 7 2 4" xfId="29469" xr:uid="{583A8DA1-DF03-4AD2-B5C2-DAE933D079BF}"/>
    <cellStyle name="Total 2 2 6 7 2 5" xfId="37296" xr:uid="{D5A090CE-C1B8-4B45-9101-655433028CD2}"/>
    <cellStyle name="Total 2 2 6 7 2 6" xfId="45249" xr:uid="{4B1F55D7-D0F1-4A90-8670-23A5870DC38F}"/>
    <cellStyle name="Total 2 2 6 7 3" xfId="9521" xr:uid="{8DA4ECC5-D9BB-4DB2-ABD3-C5F865586D7C}"/>
    <cellStyle name="Total 2 2 6 7 4" xfId="17383" xr:uid="{83133F5B-A32E-429D-BE6E-9797A2F7A686}"/>
    <cellStyle name="Total 2 2 6 7 5" xfId="25396" xr:uid="{C14269A6-10EA-4A4C-A8E7-435272C99BFC}"/>
    <cellStyle name="Total 2 2 6 7 6" xfId="33213" xr:uid="{9B51F549-0502-437C-98DB-B8148BFC64D6}"/>
    <cellStyle name="Total 2 2 6 7 7" xfId="41174" xr:uid="{BBB770EB-9A5F-470D-B478-66F27D8C02C4}"/>
    <cellStyle name="Total 2 2 6 8" xfId="1636" xr:uid="{3AA93A95-97CD-4966-BCA7-0F83776FA2DA}"/>
    <cellStyle name="Total 2 2 6 8 2" xfId="5731" xr:uid="{4641949C-FC02-468B-BF35-5AA70BECCF6F}"/>
    <cellStyle name="Total 2 2 6 8 2 2" xfId="13946" xr:uid="{BACD3340-9B15-40F6-8F0A-F080DB9BC3B8}"/>
    <cellStyle name="Total 2 2 6 8 2 3" xfId="21810" xr:uid="{A2254E42-2DB8-468F-9282-43C9299B4349}"/>
    <cellStyle name="Total 2 2 6 8 2 4" xfId="29790" xr:uid="{ADAD7451-C4F0-4C87-8EA6-18AE487E4CAA}"/>
    <cellStyle name="Total 2 2 6 8 2 5" xfId="37617" xr:uid="{BBF5A99E-142F-460F-931D-6A1E6BE80703}"/>
    <cellStyle name="Total 2 2 6 8 2 6" xfId="45570" xr:uid="{360797B6-4503-4C8E-9320-0BCA32866733}"/>
    <cellStyle name="Total 2 2 6 8 3" xfId="9863" xr:uid="{D5601164-A2A0-4AD2-A5D1-68849D4015C4}"/>
    <cellStyle name="Total 2 2 6 8 4" xfId="17727" xr:uid="{D6301C65-9166-48FF-A6B9-109632EFB405}"/>
    <cellStyle name="Total 2 2 6 8 5" xfId="25737" xr:uid="{CA548DEE-BF4E-4129-AF37-7F44C037B2A1}"/>
    <cellStyle name="Total 2 2 6 8 6" xfId="33557" xr:uid="{1266F151-DC53-4ABE-9087-83417715A95F}"/>
    <cellStyle name="Total 2 2 6 8 7" xfId="41518" xr:uid="{0B875DD5-4991-45E7-BB6F-91194FA5D4BA}"/>
    <cellStyle name="Total 2 2 6 9" xfId="1975" xr:uid="{0E901592-417A-4EE4-94EB-ADCD6EDACC7C}"/>
    <cellStyle name="Total 2 2 6 9 2" xfId="6049" xr:uid="{3DAA580A-5F80-444D-B4CB-8BB36D0169FC}"/>
    <cellStyle name="Total 2 2 6 9 2 2" xfId="14264" xr:uid="{E055DD63-C675-47EA-B962-5D07D78D83D2}"/>
    <cellStyle name="Total 2 2 6 9 2 3" xfId="22128" xr:uid="{48BF66C1-5200-4FEB-8F31-2164CFE18B0C}"/>
    <cellStyle name="Total 2 2 6 9 2 4" xfId="30108" xr:uid="{C31BD17D-F000-48F8-A485-BCDE41F69A78}"/>
    <cellStyle name="Total 2 2 6 9 2 5" xfId="37935" xr:uid="{EFFF11CF-8086-4686-A651-55EAB66938A0}"/>
    <cellStyle name="Total 2 2 6 9 2 6" xfId="45888" xr:uid="{A7C419D7-D2A0-4F61-BFD3-8B246E4A1304}"/>
    <cellStyle name="Total 2 2 6 9 3" xfId="10201" xr:uid="{48A562DF-7A85-47C7-A9FC-AA5268031B05}"/>
    <cellStyle name="Total 2 2 6 9 4" xfId="18066" xr:uid="{A300C7BB-130F-4F72-AF49-1E9137F86839}"/>
    <cellStyle name="Total 2 2 6 9 5" xfId="26073" xr:uid="{A669EAFF-A949-4EC1-9F62-033A23694FA6}"/>
    <cellStyle name="Total 2 2 6 9 6" xfId="33896" xr:uid="{90F6B8AB-F836-4BAA-9C88-39685DB3A6D5}"/>
    <cellStyle name="Total 2 2 6 9 7" xfId="41857" xr:uid="{C53595D8-7BE4-42CF-9FD4-5ABDD2FD63C4}"/>
    <cellStyle name="Total 2 2 7" xfId="879" xr:uid="{AEE75077-9D96-4F64-B688-78E7C1BA544E}"/>
    <cellStyle name="Total 2 2 7 10" xfId="2308" xr:uid="{CF451C5D-39C5-4805-992E-8A7D7095948C}"/>
    <cellStyle name="Total 2 2 7 10 2" xfId="6378" xr:uid="{7373E259-8B63-4957-AAFF-830E01E38538}"/>
    <cellStyle name="Total 2 2 7 10 2 2" xfId="14593" xr:uid="{B0AD7340-0B7D-4C01-BA1B-72F5D8D16A71}"/>
    <cellStyle name="Total 2 2 7 10 2 3" xfId="22457" xr:uid="{863E79E1-ED88-4924-942D-039A0E78908A}"/>
    <cellStyle name="Total 2 2 7 10 2 4" xfId="30437" xr:uid="{1BAD57D9-C9B7-40CB-AE7C-5033474595F7}"/>
    <cellStyle name="Total 2 2 7 10 2 5" xfId="38264" xr:uid="{AB9AA6D4-2811-4C3A-BCAC-A52EF08458D8}"/>
    <cellStyle name="Total 2 2 7 10 2 6" xfId="46217" xr:uid="{7D3215D3-31E0-4AD9-BAE8-3787B0E50680}"/>
    <cellStyle name="Total 2 2 7 10 3" xfId="10534" xr:uid="{706B913A-8793-4AE5-A307-8E5E0065F6A3}"/>
    <cellStyle name="Total 2 2 7 10 4" xfId="18399" xr:uid="{36C34F1A-5B4C-4D1D-8E7D-2185159D5901}"/>
    <cellStyle name="Total 2 2 7 10 5" xfId="26405" xr:uid="{10F6A48D-5D9C-42BF-9351-5531258A3E11}"/>
    <cellStyle name="Total 2 2 7 10 6" xfId="34229" xr:uid="{A19C3A19-D896-42E5-A3F6-ADB08B74E68F}"/>
    <cellStyle name="Total 2 2 7 10 7" xfId="42190" xr:uid="{4BB12205-B8B1-4A72-BE89-8310DCDB2053}"/>
    <cellStyle name="Total 2 2 7 11" xfId="2639" xr:uid="{5F825E03-F43A-492C-98FE-8A808F612668}"/>
    <cellStyle name="Total 2 2 7 11 2" xfId="6689" xr:uid="{5DFD72F6-C119-44FD-9F5A-14C01E5450AF}"/>
    <cellStyle name="Total 2 2 7 11 2 2" xfId="14904" xr:uid="{60CE7E83-DE41-4E34-9901-989DD4DE5C26}"/>
    <cellStyle name="Total 2 2 7 11 2 3" xfId="22768" xr:uid="{ABF9236F-BD13-4CAD-AAB2-16177CA915CD}"/>
    <cellStyle name="Total 2 2 7 11 2 4" xfId="30748" xr:uid="{4DBD1D80-069C-4325-B12C-D52628E7AA3B}"/>
    <cellStyle name="Total 2 2 7 11 2 5" xfId="38575" xr:uid="{A7002ECA-93DE-4F54-A9C6-697872C90585}"/>
    <cellStyle name="Total 2 2 7 11 2 6" xfId="46528" xr:uid="{0F21AE89-4E70-41DB-81D4-C57CD551680A}"/>
    <cellStyle name="Total 2 2 7 11 3" xfId="10865" xr:uid="{C262338A-B213-45E9-A76C-FC796043AF1F}"/>
    <cellStyle name="Total 2 2 7 11 4" xfId="18730" xr:uid="{FF6500BE-60E2-487C-B36A-3CE62A8CEB29}"/>
    <cellStyle name="Total 2 2 7 11 5" xfId="26733" xr:uid="{11B9D8CE-10E6-441D-B811-1C384E8C47A7}"/>
    <cellStyle name="Total 2 2 7 11 6" xfId="34560" xr:uid="{C3862B31-54EB-4E52-B705-9EA9999C926F}"/>
    <cellStyle name="Total 2 2 7 11 7" xfId="42521" xr:uid="{E199DCDC-6C4C-46E4-A7A7-1681B4FE5EE3}"/>
    <cellStyle name="Total 2 2 7 12" xfId="2949" xr:uid="{3743F86A-38D6-4931-8010-AEC35B8A1000}"/>
    <cellStyle name="Total 2 2 7 12 2" xfId="6996" xr:uid="{3F833F37-ED84-4BDD-A1CD-5C722EBBC834}"/>
    <cellStyle name="Total 2 2 7 12 2 2" xfId="15211" xr:uid="{7B0CA20A-F063-474A-82E2-6AC9467A6CBC}"/>
    <cellStyle name="Total 2 2 7 12 2 3" xfId="23075" xr:uid="{4114DA63-4C4B-404D-B4E5-B9BFE4FA614F}"/>
    <cellStyle name="Total 2 2 7 12 2 4" xfId="31055" xr:uid="{1FBF2A69-157E-44F2-9814-8C7111EBF394}"/>
    <cellStyle name="Total 2 2 7 12 2 5" xfId="38882" xr:uid="{7A5E61A2-108D-498E-AF6B-E0B8CA7C6421}"/>
    <cellStyle name="Total 2 2 7 12 2 6" xfId="46835" xr:uid="{C7BAEC0C-D7D8-4D7E-A7FA-1D01BE987F29}"/>
    <cellStyle name="Total 2 2 7 12 3" xfId="11175" xr:uid="{3C7F9A0C-6EA0-42E1-BAFB-6E84D745F3A5}"/>
    <cellStyle name="Total 2 2 7 12 4" xfId="19040" xr:uid="{6521705F-6D40-46C4-B0D9-2725F09E9582}"/>
    <cellStyle name="Total 2 2 7 12 5" xfId="27042" xr:uid="{E3309A22-82CF-456E-ACF3-35093020BFCF}"/>
    <cellStyle name="Total 2 2 7 12 6" xfId="34870" xr:uid="{609165E1-9E75-4A3D-B113-F0881930E6C0}"/>
    <cellStyle name="Total 2 2 7 12 7" xfId="42831" xr:uid="{A01E7CA2-9541-4745-AFAD-4A61F3C7A687}"/>
    <cellStyle name="Total 2 2 7 13" xfId="3275" xr:uid="{58154760-AFA8-4365-AAC2-677C7A844563}"/>
    <cellStyle name="Total 2 2 7 13 2" xfId="7303" xr:uid="{0AB2EC69-AE73-4207-A63B-036689332785}"/>
    <cellStyle name="Total 2 2 7 13 2 2" xfId="15518" xr:uid="{B06E6695-0959-4BD5-B2E7-AE692FF6C041}"/>
    <cellStyle name="Total 2 2 7 13 2 3" xfId="23382" xr:uid="{C489EA3F-FB3B-4E91-88A5-6C8518ABD364}"/>
    <cellStyle name="Total 2 2 7 13 2 4" xfId="31362" xr:uid="{0657017A-B1BC-4AA5-8294-05019202FCCF}"/>
    <cellStyle name="Total 2 2 7 13 2 5" xfId="39189" xr:uid="{21981432-3A32-435D-9334-A7545671FD73}"/>
    <cellStyle name="Total 2 2 7 13 2 6" xfId="47142" xr:uid="{F4FF02E0-C8AF-4162-A1A9-9DE1CB8340CC}"/>
    <cellStyle name="Total 2 2 7 13 3" xfId="11499" xr:uid="{AAD4A17C-8363-4762-971F-2C91EA4949E6}"/>
    <cellStyle name="Total 2 2 7 13 4" xfId="19366" xr:uid="{6ECEF1D0-856F-4372-A6CC-A49A9E48552D}"/>
    <cellStyle name="Total 2 2 7 13 5" xfId="27366" xr:uid="{8E086574-4A27-467E-9480-5FC301297C32}"/>
    <cellStyle name="Total 2 2 7 13 6" xfId="35196" xr:uid="{450ACFBF-9323-4DCA-BE24-F91C96A8814C}"/>
    <cellStyle name="Total 2 2 7 13 7" xfId="43157" xr:uid="{5808EAB4-5DFB-48C8-AC9B-B79589EC951D}"/>
    <cellStyle name="Total 2 2 7 14" xfId="3568" xr:uid="{D2AB769B-C990-4DAC-A324-215EB6A936ED}"/>
    <cellStyle name="Total 2 2 7 14 2" xfId="7596" xr:uid="{5F6B96A0-3828-4BD8-99B0-2737F7DC9E29}"/>
    <cellStyle name="Total 2 2 7 14 2 2" xfId="15811" xr:uid="{E8A9B6CE-D5C4-411B-8315-E8684A44360F}"/>
    <cellStyle name="Total 2 2 7 14 2 3" xfId="23675" xr:uid="{4C0011CB-7D08-4D1B-9209-B5572F19436B}"/>
    <cellStyle name="Total 2 2 7 14 2 4" xfId="31655" xr:uid="{15C618D2-AB6C-45A3-B1AD-2ED8F97C16CD}"/>
    <cellStyle name="Total 2 2 7 14 2 5" xfId="39482" xr:uid="{3E6BB6CB-4F4D-402B-9741-53A7F96EEBE7}"/>
    <cellStyle name="Total 2 2 7 14 2 6" xfId="47435" xr:uid="{A02337A4-B005-4FF0-9098-FCCC5E44535C}"/>
    <cellStyle name="Total 2 2 7 14 3" xfId="11792" xr:uid="{8CDA5C45-ECA5-42B1-9EE3-860CDA44F2C2}"/>
    <cellStyle name="Total 2 2 7 14 4" xfId="19659" xr:uid="{B46CED13-57E3-4C98-B766-65269C493F2E}"/>
    <cellStyle name="Total 2 2 7 14 5" xfId="27659" xr:uid="{593516B8-138A-42A3-90A7-2670E92EC9CD}"/>
    <cellStyle name="Total 2 2 7 14 6" xfId="35489" xr:uid="{3CD9230F-8B82-437C-8A36-C5314AAFBEB8}"/>
    <cellStyle name="Total 2 2 7 14 7" xfId="43450" xr:uid="{F7D0EACA-53E6-433A-B17C-9E4F2F0A33C5}"/>
    <cellStyle name="Total 2 2 7 15" xfId="3861" xr:uid="{FC43F6AE-6746-4768-8ED2-4C2BA44E01C7}"/>
    <cellStyle name="Total 2 2 7 15 2" xfId="7886" xr:uid="{6A7406EB-3E7D-462C-B9D8-7C1B7D510058}"/>
    <cellStyle name="Total 2 2 7 15 2 2" xfId="16101" xr:uid="{7C43CF09-D015-42D2-A0A8-C56451753AAD}"/>
    <cellStyle name="Total 2 2 7 15 2 3" xfId="23965" xr:uid="{318D45E9-E904-4361-ACF2-C6CE966CD3DE}"/>
    <cellStyle name="Total 2 2 7 15 2 4" xfId="31945" xr:uid="{FFC3156A-3572-4FA2-8DC4-994CAEE791EB}"/>
    <cellStyle name="Total 2 2 7 15 2 5" xfId="39772" xr:uid="{BCCD0AD6-6F47-4CF0-A115-77E052B3BA16}"/>
    <cellStyle name="Total 2 2 7 15 2 6" xfId="47725" xr:uid="{C6AB6D4C-F296-470C-976F-7E3BA8D0DBF3}"/>
    <cellStyle name="Total 2 2 7 15 3" xfId="12085" xr:uid="{86033861-9D58-4562-A530-09F6FEB18FB5}"/>
    <cellStyle name="Total 2 2 7 15 4" xfId="19952" xr:uid="{E3C81FE4-4139-4275-B800-178A0A6DDECF}"/>
    <cellStyle name="Total 2 2 7 15 5" xfId="27952" xr:uid="{ED1126CA-0E97-4FE3-BFD2-8BBAC6149C7F}"/>
    <cellStyle name="Total 2 2 7 15 6" xfId="35782" xr:uid="{0B85991F-DBEB-466C-9ADE-F0F026A2C13E}"/>
    <cellStyle name="Total 2 2 7 15 7" xfId="43743" xr:uid="{1BB6D498-5B8B-49DD-838C-194962488A11}"/>
    <cellStyle name="Total 2 2 7 16" xfId="4166" xr:uid="{FA5BD161-13CC-4216-B213-E0C33584A4F1}"/>
    <cellStyle name="Total 2 2 7 16 2" xfId="8172" xr:uid="{E2C0C06E-2C14-4665-A788-97B4642BC94E}"/>
    <cellStyle name="Total 2 2 7 16 2 2" xfId="16387" xr:uid="{992F1B93-48B5-4AE3-8047-65DD555CDC9C}"/>
    <cellStyle name="Total 2 2 7 16 2 3" xfId="24251" xr:uid="{DD871112-D1C2-405B-845E-2677C656E36D}"/>
    <cellStyle name="Total 2 2 7 16 2 4" xfId="32231" xr:uid="{2FA76CF6-93AB-486E-8598-B46D791CDBC2}"/>
    <cellStyle name="Total 2 2 7 16 2 5" xfId="40058" xr:uid="{E387B792-2511-4510-83EE-DB8A90516A22}"/>
    <cellStyle name="Total 2 2 7 16 2 6" xfId="48011" xr:uid="{6F259FB1-9BCF-477F-9F80-A49C19B307B1}"/>
    <cellStyle name="Total 2 2 7 16 3" xfId="12388" xr:uid="{7A68A8D0-4ED3-401B-B098-349B9ADD1A84}"/>
    <cellStyle name="Total 2 2 7 16 4" xfId="20257" xr:uid="{3256697D-C7A0-47F1-83BF-52A8CBD51B7E}"/>
    <cellStyle name="Total 2 2 7 16 5" xfId="28252" xr:uid="{6F79E83F-B786-4EA3-96D8-443714714362}"/>
    <cellStyle name="Total 2 2 7 16 6" xfId="36087" xr:uid="{AFE3F3C3-A533-41C1-ABE1-0B33F8E0207E}"/>
    <cellStyle name="Total 2 2 7 16 7" xfId="44048" xr:uid="{EF23A66F-0A2F-4735-8D06-A5170F97DA5D}"/>
    <cellStyle name="Total 2 2 7 17" xfId="4447" xr:uid="{9514AFC5-EB6C-48EB-BB2C-A27D7EBF0E42}"/>
    <cellStyle name="Total 2 2 7 17 2" xfId="8451" xr:uid="{70B22E08-D1B8-4650-9A88-9C56F4C2FBCD}"/>
    <cellStyle name="Total 2 2 7 17 2 2" xfId="16666" xr:uid="{96ACA3D9-F8D0-4ABF-924C-A9AB598EC25C}"/>
    <cellStyle name="Total 2 2 7 17 2 3" xfId="24530" xr:uid="{9BB9FE7D-FC06-44E5-A94E-2CFC31BC0412}"/>
    <cellStyle name="Total 2 2 7 17 2 4" xfId="32510" xr:uid="{7E80BB05-82D2-4D47-8F24-F9E096ECB780}"/>
    <cellStyle name="Total 2 2 7 17 2 5" xfId="40337" xr:uid="{11FDC6B5-A459-4ED5-8D27-24A19F8921C0}"/>
    <cellStyle name="Total 2 2 7 17 2 6" xfId="48290" xr:uid="{B624C139-C23F-453C-9F12-DCF3D5905134}"/>
    <cellStyle name="Total 2 2 7 17 3" xfId="12669" xr:uid="{A60BB903-B8AC-43CD-A452-6FD820EDD75A}"/>
    <cellStyle name="Total 2 2 7 17 4" xfId="20538" xr:uid="{2D42698F-BFF4-495D-B9D7-55FA023CF5A3}"/>
    <cellStyle name="Total 2 2 7 17 5" xfId="28533" xr:uid="{1994A78C-B960-4E1C-87EE-D35A01F740AF}"/>
    <cellStyle name="Total 2 2 7 17 6" xfId="36368" xr:uid="{C38B34CA-31BE-48F6-9DD2-DABDA1CA0033}"/>
    <cellStyle name="Total 2 2 7 17 7" xfId="44329" xr:uid="{DA10DC9B-DA7C-4552-A369-67BA8EA87C72}"/>
    <cellStyle name="Total 2 2 7 18" xfId="5028" xr:uid="{199382A6-46A7-44BD-9ACF-2EB46B32A318}"/>
    <cellStyle name="Total 2 2 7 18 2" xfId="13243" xr:uid="{C79A18DF-EFAB-4741-9502-AB685A648686}"/>
    <cellStyle name="Total 2 2 7 18 3" xfId="21107" xr:uid="{25BF7B5A-3102-4003-A60D-226531303342}"/>
    <cellStyle name="Total 2 2 7 18 4" xfId="29087" xr:uid="{4F78898D-AAA9-43BE-84AA-443C5E11769D}"/>
    <cellStyle name="Total 2 2 7 18 5" xfId="36914" xr:uid="{C44B8267-72FA-4101-8750-9992CB9299DA}"/>
    <cellStyle name="Total 2 2 7 18 6" xfId="44867" xr:uid="{EE46A5D1-26F2-4C34-81CD-6945B942403B}"/>
    <cellStyle name="Total 2 2 7 19" xfId="9111" xr:uid="{C72E4F66-C2B2-4FA3-A6AC-8461ABC3363B}"/>
    <cellStyle name="Total 2 2 7 2" xfId="954" xr:uid="{EE869DD2-204A-4599-9FF1-3F4E9C595862}"/>
    <cellStyle name="Total 2 2 7 2 10" xfId="3932" xr:uid="{57C83556-1964-46F5-A943-DA4AE6379378}"/>
    <cellStyle name="Total 2 2 7 2 10 2" xfId="7951" xr:uid="{5C0110EB-8DBB-4EEC-B844-8E5CA0095641}"/>
    <cellStyle name="Total 2 2 7 2 10 2 2" xfId="16166" xr:uid="{79D6DB93-2975-4041-A942-EF0B3C632F65}"/>
    <cellStyle name="Total 2 2 7 2 10 2 3" xfId="24030" xr:uid="{DAE23C6D-DD4B-4020-AD4A-11341DA76DC4}"/>
    <cellStyle name="Total 2 2 7 2 10 2 4" xfId="32010" xr:uid="{5D7FE193-129C-4912-ACD5-26D3DEA988BB}"/>
    <cellStyle name="Total 2 2 7 2 10 2 5" xfId="39837" xr:uid="{99E10873-219C-4B5F-83CC-19E968F23094}"/>
    <cellStyle name="Total 2 2 7 2 10 2 6" xfId="47790" xr:uid="{172D0A7E-8166-49EE-8140-3BFB0F596115}"/>
    <cellStyle name="Total 2 2 7 2 10 3" xfId="12154" xr:uid="{B5E9141E-DC91-4E82-87AD-35F8CAAF0F42}"/>
    <cellStyle name="Total 2 2 7 2 10 4" xfId="20023" xr:uid="{63FD26AA-AEE1-4D04-B2FC-A4065BA7A533}"/>
    <cellStyle name="Total 2 2 7 2 10 5" xfId="28020" xr:uid="{DA371EE2-9F9B-4E21-9FD1-4C9477622D18}"/>
    <cellStyle name="Total 2 2 7 2 10 6" xfId="35853" xr:uid="{6B6AA7A2-9164-431A-96CF-8DA96C48C639}"/>
    <cellStyle name="Total 2 2 7 2 10 7" xfId="43814" xr:uid="{38A48F21-45AE-4D15-9456-E6605C472153}"/>
    <cellStyle name="Total 2 2 7 2 11" xfId="4231" xr:uid="{71EE551B-A372-4F88-BF93-21A447ED24E3}"/>
    <cellStyle name="Total 2 2 7 2 11 2" xfId="8237" xr:uid="{D7B938AD-C59D-4614-A0E7-517ECD1AE462}"/>
    <cellStyle name="Total 2 2 7 2 11 2 2" xfId="16452" xr:uid="{A34FA808-493D-4EB4-9B05-DF96DA9C7A34}"/>
    <cellStyle name="Total 2 2 7 2 11 2 3" xfId="24316" xr:uid="{08C1F475-32C9-4C51-B0CE-7D006BCA3611}"/>
    <cellStyle name="Total 2 2 7 2 11 2 4" xfId="32296" xr:uid="{4C7D2851-D5C2-4990-85CC-9B3ED08FD36B}"/>
    <cellStyle name="Total 2 2 7 2 11 2 5" xfId="40123" xr:uid="{D6A7F43F-A912-44CF-816C-D0F89B3177F0}"/>
    <cellStyle name="Total 2 2 7 2 11 2 6" xfId="48076" xr:uid="{3CF9D2CD-CE2B-4C30-AE51-CEB028ADC156}"/>
    <cellStyle name="Total 2 2 7 2 11 3" xfId="12453" xr:uid="{3DE0CBAF-013E-41D9-A599-41C24033B100}"/>
    <cellStyle name="Total 2 2 7 2 11 4" xfId="20322" xr:uid="{629EF36A-AC69-48A5-8FA4-A51555B687AB}"/>
    <cellStyle name="Total 2 2 7 2 11 5" xfId="28317" xr:uid="{B69A7911-E14D-4C22-BF94-91F4FCF84EB0}"/>
    <cellStyle name="Total 2 2 7 2 11 6" xfId="36152" xr:uid="{C134932F-C2A6-4A88-8C26-6BDFC4F3874E}"/>
    <cellStyle name="Total 2 2 7 2 11 7" xfId="44113" xr:uid="{2710831D-B70E-4FCC-9DA1-D214928DB650}"/>
    <cellStyle name="Total 2 2 7 2 12" xfId="4518" xr:uid="{3F73BF61-DAF2-452F-9F54-2B91543F8468}"/>
    <cellStyle name="Total 2 2 7 2 12 2" xfId="8516" xr:uid="{508B5472-E5AE-4140-BC25-40AB0E4D8840}"/>
    <cellStyle name="Total 2 2 7 2 12 2 2" xfId="16731" xr:uid="{A1C724EA-DE5C-4F1F-8AE7-D618DFB19E6B}"/>
    <cellStyle name="Total 2 2 7 2 12 2 3" xfId="24595" xr:uid="{BBE88E16-1FEC-4060-8E93-C0D25AF8807A}"/>
    <cellStyle name="Total 2 2 7 2 12 2 4" xfId="32575" xr:uid="{D9479597-1942-4A70-8C80-7D28BC202A79}"/>
    <cellStyle name="Total 2 2 7 2 12 2 5" xfId="40402" xr:uid="{1895FDA9-605A-47BF-A3A0-E98426A49E50}"/>
    <cellStyle name="Total 2 2 7 2 12 2 6" xfId="48355" xr:uid="{EE87FD2B-8B4A-4A32-8423-21B75C272BFC}"/>
    <cellStyle name="Total 2 2 7 2 12 3" xfId="12739" xr:uid="{46250B9F-1F7D-4D53-ABA9-444434C3E9B8}"/>
    <cellStyle name="Total 2 2 7 2 12 4" xfId="20609" xr:uid="{35CFFE7C-4207-4B19-848E-984A214D1ACF}"/>
    <cellStyle name="Total 2 2 7 2 12 5" xfId="28602" xr:uid="{335FE90D-75E6-48D0-A4EF-5B5746443D8D}"/>
    <cellStyle name="Total 2 2 7 2 12 6" xfId="36439" xr:uid="{EDC3048E-0E54-455F-B3C1-FD1B924253B4}"/>
    <cellStyle name="Total 2 2 7 2 12 7" xfId="44400" xr:uid="{DF24B9E3-C517-4D7A-8465-DD1EDE53314F}"/>
    <cellStyle name="Total 2 2 7 2 13" xfId="5093" xr:uid="{A67BDA8D-4BCC-4A9F-A76B-2DC5FC0560F3}"/>
    <cellStyle name="Total 2 2 7 2 13 2" xfId="13308" xr:uid="{FB677361-D874-4A49-A370-3EA472388DCD}"/>
    <cellStyle name="Total 2 2 7 2 13 3" xfId="21172" xr:uid="{9FF0D401-3456-4AAA-A1A2-613E6242999B}"/>
    <cellStyle name="Total 2 2 7 2 13 4" xfId="29152" xr:uid="{DA6FEE2C-87F9-4BED-9A54-9739C22422A5}"/>
    <cellStyle name="Total 2 2 7 2 13 5" xfId="36979" xr:uid="{EFD85001-2908-4576-BAE8-D677D1EAE406}"/>
    <cellStyle name="Total 2 2 7 2 13 6" xfId="44932" xr:uid="{3445816A-3F78-42E9-B7F2-1290C144144B}"/>
    <cellStyle name="Total 2 2 7 2 14" xfId="9183" xr:uid="{DF2479F3-B3C6-41EC-8A98-4FA257C631DB}"/>
    <cellStyle name="Total 2 2 7 2 15" xfId="17045" xr:uid="{F7C8F140-17C9-4E9A-934F-B7332936CB54}"/>
    <cellStyle name="Total 2 2 7 2 16" xfId="25062" xr:uid="{39CB6CE4-1836-45F5-A18F-40BCA842929D}"/>
    <cellStyle name="Total 2 2 7 2 17" xfId="32875" xr:uid="{12866CEC-59F3-42D3-9247-598B2C12EE12}"/>
    <cellStyle name="Total 2 2 7 2 18" xfId="40836" xr:uid="{EE2F93C0-A924-47BB-A553-64CD799550B3}"/>
    <cellStyle name="Total 2 2 7 2 2" xfId="1384" xr:uid="{F4A5A6A8-1D4B-4328-BA30-8FB290E4BBCB}"/>
    <cellStyle name="Total 2 2 7 2 2 2" xfId="5495" xr:uid="{58886A7D-358C-41E3-9D6F-135A0B29DD02}"/>
    <cellStyle name="Total 2 2 7 2 2 2 2" xfId="13710" xr:uid="{F6FE643A-9097-41FD-90DC-6CC562224229}"/>
    <cellStyle name="Total 2 2 7 2 2 2 3" xfId="21574" xr:uid="{C65D1EB7-6531-42F7-B98B-A0DC59273B83}"/>
    <cellStyle name="Total 2 2 7 2 2 2 4" xfId="29554" xr:uid="{64AD6C29-7C9A-4457-A72B-1516B205893C}"/>
    <cellStyle name="Total 2 2 7 2 2 2 5" xfId="37381" xr:uid="{F31C6124-9F57-4C02-AEA6-6C6764D2B475}"/>
    <cellStyle name="Total 2 2 7 2 2 2 6" xfId="45334" xr:uid="{B7BBFE5C-7742-479D-AC57-0C8AF890544E}"/>
    <cellStyle name="Total 2 2 7 2 2 3" xfId="9613" xr:uid="{8D797EA2-5DD3-47B6-84A9-5DB86A464471}"/>
    <cellStyle name="Total 2 2 7 2 2 4" xfId="17475" xr:uid="{E0016727-B6CA-4C1B-9785-CF3FB6F6244A}"/>
    <cellStyle name="Total 2 2 7 2 2 5" xfId="25486" xr:uid="{1E0ED9B4-0174-4B74-A16B-E09933BED8DC}"/>
    <cellStyle name="Total 2 2 7 2 2 6" xfId="33305" xr:uid="{393457A5-3930-4D2D-9AC2-A0BF79F38ADA}"/>
    <cellStyle name="Total 2 2 7 2 2 7" xfId="41266" xr:uid="{8D006C30-140E-4849-9FC1-A28A0D4F436B}"/>
    <cellStyle name="Total 2 2 7 2 3" xfId="1727" xr:uid="{AF5EDF75-9677-457B-9F62-584AF6C4D9CA}"/>
    <cellStyle name="Total 2 2 7 2 3 2" xfId="5814" xr:uid="{02D16220-4317-4235-BEF5-42E2CE16C1B0}"/>
    <cellStyle name="Total 2 2 7 2 3 2 2" xfId="14029" xr:uid="{74F668BA-C384-4A07-8F21-A9020DF0EAC3}"/>
    <cellStyle name="Total 2 2 7 2 3 2 3" xfId="21893" xr:uid="{C132C616-7047-4379-A20E-92FAFC3761CC}"/>
    <cellStyle name="Total 2 2 7 2 3 2 4" xfId="29873" xr:uid="{59319A5E-6B2B-407C-9F21-B1F63881D52F}"/>
    <cellStyle name="Total 2 2 7 2 3 2 5" xfId="37700" xr:uid="{40DD8FD1-EF50-47A5-A1A9-709F996C0D4D}"/>
    <cellStyle name="Total 2 2 7 2 3 2 6" xfId="45653" xr:uid="{DCF827C8-8646-4BEA-A3C1-6E3C534120EA}"/>
    <cellStyle name="Total 2 2 7 2 3 3" xfId="9953" xr:uid="{EFF35CAA-FA69-49B5-A880-B90B37763986}"/>
    <cellStyle name="Total 2 2 7 2 3 4" xfId="17818" xr:uid="{2B22A763-D75F-4441-9BDC-3547EEEE0505}"/>
    <cellStyle name="Total 2 2 7 2 3 5" xfId="25826" xr:uid="{070C47A9-E5B8-48A5-ACBC-57831801A69B}"/>
    <cellStyle name="Total 2 2 7 2 3 6" xfId="33648" xr:uid="{06614BE6-D773-4ED0-A558-A9A4C3721871}"/>
    <cellStyle name="Total 2 2 7 2 3 7" xfId="41609" xr:uid="{EA4CAF07-A13C-4917-A7A5-C141B6C3BA17}"/>
    <cellStyle name="Total 2 2 7 2 4" xfId="2062" xr:uid="{68691BCB-7803-4CF1-91D3-341BC441F3EC}"/>
    <cellStyle name="Total 2 2 7 2 4 2" xfId="6136" xr:uid="{7BD009CC-8D64-41DF-A7F8-374CF7B5ECE7}"/>
    <cellStyle name="Total 2 2 7 2 4 2 2" xfId="14351" xr:uid="{A237A6EC-119B-491F-8E74-E8617706FCB5}"/>
    <cellStyle name="Total 2 2 7 2 4 2 3" xfId="22215" xr:uid="{3AF02528-8898-4450-B878-0B11B52C5C19}"/>
    <cellStyle name="Total 2 2 7 2 4 2 4" xfId="30195" xr:uid="{7B86841A-72B5-49D7-8973-ED1A76A9C097}"/>
    <cellStyle name="Total 2 2 7 2 4 2 5" xfId="38022" xr:uid="{C20C795F-CD8F-439D-BB18-F816FCD42F07}"/>
    <cellStyle name="Total 2 2 7 2 4 2 6" xfId="45975" xr:uid="{C0292FC2-4CCA-40E6-B1B0-96B07077ACA3}"/>
    <cellStyle name="Total 2 2 7 2 4 3" xfId="10288" xr:uid="{4C25FF5C-DF11-4497-8BD2-1B3D727AF024}"/>
    <cellStyle name="Total 2 2 7 2 4 4" xfId="18153" xr:uid="{5C154F0D-58EA-486E-9F46-9819180A018F}"/>
    <cellStyle name="Total 2 2 7 2 4 5" xfId="26160" xr:uid="{CCB925E4-86EF-4E68-BC45-ECDF4D564C58}"/>
    <cellStyle name="Total 2 2 7 2 4 6" xfId="33983" xr:uid="{CEACDC0F-DB35-4EC3-B0CA-59A47A39F899}"/>
    <cellStyle name="Total 2 2 7 2 4 7" xfId="41944" xr:uid="{181C0DA8-908F-4607-83C4-5C200C191193}"/>
    <cellStyle name="Total 2 2 7 2 5" xfId="2381" xr:uid="{9EBFAF5C-86FE-4B5E-9B59-18F95E6138FC}"/>
    <cellStyle name="Total 2 2 7 2 5 2" xfId="6445" xr:uid="{78BFCB08-9144-4AAF-9F38-9D465BD7C64C}"/>
    <cellStyle name="Total 2 2 7 2 5 2 2" xfId="14660" xr:uid="{0E38A2DA-880D-4523-961D-7E2A4ABD20E0}"/>
    <cellStyle name="Total 2 2 7 2 5 2 3" xfId="22524" xr:uid="{21159EB3-5273-4EE6-92F5-140C209B2164}"/>
    <cellStyle name="Total 2 2 7 2 5 2 4" xfId="30504" xr:uid="{053D67D5-B3F9-4599-AFC4-0572F9A489DF}"/>
    <cellStyle name="Total 2 2 7 2 5 2 5" xfId="38331" xr:uid="{6A419179-7F37-47AB-A1BD-8D284F23E982}"/>
    <cellStyle name="Total 2 2 7 2 5 2 6" xfId="46284" xr:uid="{9A55D4DF-E7EE-4656-B710-03C7CD360523}"/>
    <cellStyle name="Total 2 2 7 2 5 3" xfId="10607" xr:uid="{2BF02DE3-CCC7-48AF-BF10-29C5D92861D5}"/>
    <cellStyle name="Total 2 2 7 2 5 4" xfId="18472" xr:uid="{C5324F6E-6FA0-47FF-88AF-B3E858ACF523}"/>
    <cellStyle name="Total 2 2 7 2 5 5" xfId="26476" xr:uid="{2DA83535-FC12-4ECC-A18A-47AF057703A4}"/>
    <cellStyle name="Total 2 2 7 2 5 6" xfId="34302" xr:uid="{DBEE5E8E-52B1-4EE3-937B-61BB1A5269D8}"/>
    <cellStyle name="Total 2 2 7 2 5 7" xfId="42263" xr:uid="{6F180BDD-5BBC-4F6A-ADAD-04EB6823CD88}"/>
    <cellStyle name="Total 2 2 7 2 6" xfId="2710" xr:uid="{9F17AFEB-1356-4A12-BF27-570BC47AD667}"/>
    <cellStyle name="Total 2 2 7 2 6 2" xfId="6760" xr:uid="{06F0C042-59AD-4820-9A01-37FC6448C74E}"/>
    <cellStyle name="Total 2 2 7 2 6 2 2" xfId="14975" xr:uid="{BDF3CF34-22CE-4F5E-A2F8-BD5EAD96F510}"/>
    <cellStyle name="Total 2 2 7 2 6 2 3" xfId="22839" xr:uid="{005CA440-F580-40FB-B29E-A2BDBD90EF89}"/>
    <cellStyle name="Total 2 2 7 2 6 2 4" xfId="30819" xr:uid="{BDA592B1-957C-4E30-A2F9-F4C3561F4B86}"/>
    <cellStyle name="Total 2 2 7 2 6 2 5" xfId="38646" xr:uid="{F9E9E41A-295D-4127-ACAB-6D55F60EEF61}"/>
    <cellStyle name="Total 2 2 7 2 6 2 6" xfId="46599" xr:uid="{B0CEC911-4CA7-4F26-9AB8-CC1460CB82E7}"/>
    <cellStyle name="Total 2 2 7 2 6 3" xfId="10936" xr:uid="{BEF8BAEB-87CC-4B28-B4DC-00EF813409C8}"/>
    <cellStyle name="Total 2 2 7 2 6 4" xfId="18801" xr:uid="{A691BA66-FE45-4C8C-A691-FC6D4FE8C6D0}"/>
    <cellStyle name="Total 2 2 7 2 6 5" xfId="26804" xr:uid="{A71B89FF-5E92-4ACE-B053-9D49B7172328}"/>
    <cellStyle name="Total 2 2 7 2 6 6" xfId="34631" xr:uid="{97FE8015-747C-48AD-A7D1-DEA0D1FE1018}"/>
    <cellStyle name="Total 2 2 7 2 6 7" xfId="42592" xr:uid="{EF55445F-6E3C-413D-B6EA-C6699A17A225}"/>
    <cellStyle name="Total 2 2 7 2 7" xfId="3023" xr:uid="{4E27767C-6714-4DD7-A845-B2AC3E92F10D}"/>
    <cellStyle name="Total 2 2 7 2 7 2" xfId="7064" xr:uid="{A91A21BA-D6A2-43B7-B89F-C05E05C6506F}"/>
    <cellStyle name="Total 2 2 7 2 7 2 2" xfId="15279" xr:uid="{37ED98EA-5350-4633-A225-7951ED1AD409}"/>
    <cellStyle name="Total 2 2 7 2 7 2 3" xfId="23143" xr:uid="{20BAF79F-EFE4-4859-9F46-01E6BB29E007}"/>
    <cellStyle name="Total 2 2 7 2 7 2 4" xfId="31123" xr:uid="{D7066911-FF5E-447E-85DC-46D2E4050271}"/>
    <cellStyle name="Total 2 2 7 2 7 2 5" xfId="38950" xr:uid="{DC08C419-F669-4CEE-AB6C-45C4775341D1}"/>
    <cellStyle name="Total 2 2 7 2 7 2 6" xfId="46903" xr:uid="{DC882744-304D-4574-95B2-8358A2C9D85C}"/>
    <cellStyle name="Total 2 2 7 2 7 3" xfId="11248" xr:uid="{64E235A3-767A-4B3F-BD69-525492AA0B34}"/>
    <cellStyle name="Total 2 2 7 2 7 4" xfId="19114" xr:uid="{E3A6DCD3-D6CE-4179-AD7D-638481CB28EE}"/>
    <cellStyle name="Total 2 2 7 2 7 5" xfId="27114" xr:uid="{4A526B21-CC7E-4D2F-94EF-D998F6EF3F98}"/>
    <cellStyle name="Total 2 2 7 2 7 6" xfId="34944" xr:uid="{664AC6EB-4B73-41F1-9F0F-E44A307F7B57}"/>
    <cellStyle name="Total 2 2 7 2 7 7" xfId="42905" xr:uid="{AE68DE88-E92F-42E2-BF44-5846CD5A79C1}"/>
    <cellStyle name="Total 2 2 7 2 8" xfId="3343" xr:uid="{B41DB8E0-0B6A-483D-9528-CA2E2AEEFD9F}"/>
    <cellStyle name="Total 2 2 7 2 8 2" xfId="7371" xr:uid="{DF824D84-F64B-481C-82A5-0B0F338E5E43}"/>
    <cellStyle name="Total 2 2 7 2 8 2 2" xfId="15586" xr:uid="{55C913A0-26F6-4ECA-BD04-0F62D1B8F179}"/>
    <cellStyle name="Total 2 2 7 2 8 2 3" xfId="23450" xr:uid="{DBEF839D-1434-42BC-832A-AD4E1A3CCAAA}"/>
    <cellStyle name="Total 2 2 7 2 8 2 4" xfId="31430" xr:uid="{C191EB1A-527C-4422-A873-733F7B28D5EA}"/>
    <cellStyle name="Total 2 2 7 2 8 2 5" xfId="39257" xr:uid="{D1877049-7C15-472F-8BC4-C1031BCDCFF4}"/>
    <cellStyle name="Total 2 2 7 2 8 2 6" xfId="47210" xr:uid="{A9DD8239-ED2B-4F70-B08B-12DE59ADA779}"/>
    <cellStyle name="Total 2 2 7 2 8 3" xfId="11567" xr:uid="{2CD0DD9B-7C38-4000-9A9A-4562F2C77548}"/>
    <cellStyle name="Total 2 2 7 2 8 4" xfId="19434" xr:uid="{71A1ED30-BF75-45A1-AF05-376B17D5A54F}"/>
    <cellStyle name="Total 2 2 7 2 8 5" xfId="27434" xr:uid="{FF5A7B6F-E0FB-48E9-9B50-F9F981483080}"/>
    <cellStyle name="Total 2 2 7 2 8 6" xfId="35264" xr:uid="{EAA45C5B-8305-4A50-ACF0-BA2CD13739C5}"/>
    <cellStyle name="Total 2 2 7 2 8 7" xfId="43225" xr:uid="{3EB0AA66-7AF6-40F2-9C86-5F8E13DBC9A6}"/>
    <cellStyle name="Total 2 2 7 2 9" xfId="3637" xr:uid="{C241AE46-68A2-46A5-958C-D50AF5F6CB7D}"/>
    <cellStyle name="Total 2 2 7 2 9 2" xfId="7665" xr:uid="{A8294C01-06B9-4230-B9EE-17105EEB1A27}"/>
    <cellStyle name="Total 2 2 7 2 9 2 2" xfId="15880" xr:uid="{45564FBE-9A65-4FF4-9D7C-A5451AEA99A0}"/>
    <cellStyle name="Total 2 2 7 2 9 2 3" xfId="23744" xr:uid="{D0E9F895-2551-4B09-8B18-08BDB0C050E7}"/>
    <cellStyle name="Total 2 2 7 2 9 2 4" xfId="31724" xr:uid="{1BAFCBDB-67E7-4880-A8FD-94FC1AD19D1D}"/>
    <cellStyle name="Total 2 2 7 2 9 2 5" xfId="39551" xr:uid="{CF6F7BEF-8E26-4EEE-910B-9D5DC89ABDBB}"/>
    <cellStyle name="Total 2 2 7 2 9 2 6" xfId="47504" xr:uid="{44C3CBF0-9977-432B-80F3-4DBEFCB0C7C9}"/>
    <cellStyle name="Total 2 2 7 2 9 3" xfId="11861" xr:uid="{EC5EE675-D5EE-4C4B-AA2B-B548E29DE829}"/>
    <cellStyle name="Total 2 2 7 2 9 4" xfId="19728" xr:uid="{5E74E786-0DEE-4B76-978B-30B7F0AC8271}"/>
    <cellStyle name="Total 2 2 7 2 9 5" xfId="27728" xr:uid="{AB838199-DDAB-448C-BABF-15DCFABBAA7D}"/>
    <cellStyle name="Total 2 2 7 2 9 6" xfId="35558" xr:uid="{B81ADE72-5FD3-4666-B3C8-16114C21BD80}"/>
    <cellStyle name="Total 2 2 7 2 9 7" xfId="43519" xr:uid="{7D7A0F42-FD7D-47F0-A533-068279358C79}"/>
    <cellStyle name="Total 2 2 7 20" xfId="16973" xr:uid="{3B6AB7DA-5A49-4CAD-AE46-3CDB6AE60C4D}"/>
    <cellStyle name="Total 2 2 7 21" xfId="24992" xr:uid="{4EFC9C6B-3E8F-4B80-B02E-B8033BCA3816}"/>
    <cellStyle name="Total 2 2 7 22" xfId="32804" xr:uid="{C385863F-288F-4CFE-ACCE-685D2BEE1A1A}"/>
    <cellStyle name="Total 2 2 7 23" xfId="40765" xr:uid="{5C5A8189-ECB1-4A94-BB26-D2110E3B4AF6}"/>
    <cellStyle name="Total 2 2 7 3" xfId="998" xr:uid="{BA86B833-C8B5-41C1-B6D5-8C2DAB0D3C35}"/>
    <cellStyle name="Total 2 2 7 3 10" xfId="3976" xr:uid="{7E4AC850-EC4E-4453-AEC2-6DDCFCA21D61}"/>
    <cellStyle name="Total 2 2 7 3 10 2" xfId="7994" xr:uid="{8ABB443F-7765-4C94-BC6C-B7F083129A73}"/>
    <cellStyle name="Total 2 2 7 3 10 2 2" xfId="16209" xr:uid="{8F0B932D-DA70-42F8-BDE0-689E8A15B1AC}"/>
    <cellStyle name="Total 2 2 7 3 10 2 3" xfId="24073" xr:uid="{D1410A71-61A5-473B-A904-161D4114121A}"/>
    <cellStyle name="Total 2 2 7 3 10 2 4" xfId="32053" xr:uid="{502B65AB-76ED-4B2F-9F73-7DD914905060}"/>
    <cellStyle name="Total 2 2 7 3 10 2 5" xfId="39880" xr:uid="{84DD98B0-C593-45CF-98BD-06430F3A817A}"/>
    <cellStyle name="Total 2 2 7 3 10 2 6" xfId="47833" xr:uid="{B79456C9-F857-48F5-81B2-15B2A4C0F1D8}"/>
    <cellStyle name="Total 2 2 7 3 10 3" xfId="12198" xr:uid="{5BBE5FE2-0603-428D-A344-4884ACC2EAED}"/>
    <cellStyle name="Total 2 2 7 3 10 4" xfId="20067" xr:uid="{C9A0BC68-6629-45AC-892B-1A10F746C6D8}"/>
    <cellStyle name="Total 2 2 7 3 10 5" xfId="28064" xr:uid="{89649A79-3518-48BF-857F-6E8EC1E661B6}"/>
    <cellStyle name="Total 2 2 7 3 10 6" xfId="35897" xr:uid="{B3500AB2-7B9E-44BC-9107-113F116D5F02}"/>
    <cellStyle name="Total 2 2 7 3 10 7" xfId="43858" xr:uid="{B18A342F-58DA-4D36-9FF9-E4F491A5C80A}"/>
    <cellStyle name="Total 2 2 7 3 11" xfId="4274" xr:uid="{F21FF804-859C-44F1-B062-7263F80887ED}"/>
    <cellStyle name="Total 2 2 7 3 11 2" xfId="8280" xr:uid="{8710D365-AC50-4A2D-BAEE-BCE832E152CB}"/>
    <cellStyle name="Total 2 2 7 3 11 2 2" xfId="16495" xr:uid="{EDB6D641-8330-44B1-84FA-BDA6C1A7A12C}"/>
    <cellStyle name="Total 2 2 7 3 11 2 3" xfId="24359" xr:uid="{EA77E15F-1EC6-43DD-9A4A-0F485E6CF317}"/>
    <cellStyle name="Total 2 2 7 3 11 2 4" xfId="32339" xr:uid="{00E0FEAD-0C3A-4B7E-8457-24940294E712}"/>
    <cellStyle name="Total 2 2 7 3 11 2 5" xfId="40166" xr:uid="{A50A8322-7CAF-4210-9A6F-09ACC88A9A17}"/>
    <cellStyle name="Total 2 2 7 3 11 2 6" xfId="48119" xr:uid="{52DB462F-B5C4-4334-9FAB-329EDD6CADB7}"/>
    <cellStyle name="Total 2 2 7 3 11 3" xfId="12496" xr:uid="{75784BD6-34E0-440E-BF33-1D5D56732452}"/>
    <cellStyle name="Total 2 2 7 3 11 4" xfId="20365" xr:uid="{B856FFBF-E4AE-4C4F-93CE-C2348F809666}"/>
    <cellStyle name="Total 2 2 7 3 11 5" xfId="28360" xr:uid="{680C72A4-A29C-487D-97FC-FB9F4E3636E1}"/>
    <cellStyle name="Total 2 2 7 3 11 6" xfId="36195" xr:uid="{3A45ACB2-9238-4B05-8029-3AD96EC8C68C}"/>
    <cellStyle name="Total 2 2 7 3 11 7" xfId="44156" xr:uid="{9F089BE9-7F76-415D-94DD-83783ADD08C3}"/>
    <cellStyle name="Total 2 2 7 3 12" xfId="4562" xr:uid="{D6DBF2C6-8DDB-4DF4-A9C3-DDC78A01C4D7}"/>
    <cellStyle name="Total 2 2 7 3 12 2" xfId="8559" xr:uid="{FEA1AF3C-82BE-4DEA-97E9-D7FDBCF39247}"/>
    <cellStyle name="Total 2 2 7 3 12 2 2" xfId="16774" xr:uid="{60416737-A996-4648-A37B-826A1AAB35E2}"/>
    <cellStyle name="Total 2 2 7 3 12 2 3" xfId="24638" xr:uid="{06DAE99A-C856-4F3E-ADE2-4628639D29BF}"/>
    <cellStyle name="Total 2 2 7 3 12 2 4" xfId="32618" xr:uid="{F787F31F-55B0-4FFF-948F-460A5EF4A438}"/>
    <cellStyle name="Total 2 2 7 3 12 2 5" xfId="40445" xr:uid="{FA1B7E16-308A-4C50-88B0-BA14015D6AA5}"/>
    <cellStyle name="Total 2 2 7 3 12 2 6" xfId="48398" xr:uid="{2ED90C1F-D53E-4542-9BF8-36FAA9329D49}"/>
    <cellStyle name="Total 2 2 7 3 12 3" xfId="12783" xr:uid="{1DEEC6C7-5DA2-4E0B-93F8-EC15624158F6}"/>
    <cellStyle name="Total 2 2 7 3 12 4" xfId="20653" xr:uid="{E2501D68-6223-490E-BFC3-36A767230296}"/>
    <cellStyle name="Total 2 2 7 3 12 5" xfId="28646" xr:uid="{5A78BABA-E1F1-494F-9C07-3F9C358F6C69}"/>
    <cellStyle name="Total 2 2 7 3 12 6" xfId="36483" xr:uid="{B6E2A003-094F-44A3-876A-8B3F2DCCFE69}"/>
    <cellStyle name="Total 2 2 7 3 12 7" xfId="44444" xr:uid="{726C5795-CE77-41A2-8867-04087820C9DF}"/>
    <cellStyle name="Total 2 2 7 3 13" xfId="5136" xr:uid="{6C07C483-788C-4F55-BE78-A51FD25B465D}"/>
    <cellStyle name="Total 2 2 7 3 13 2" xfId="13351" xr:uid="{07D18CB5-6B1F-4D35-92E8-6E1044726332}"/>
    <cellStyle name="Total 2 2 7 3 13 3" xfId="21215" xr:uid="{A03C5BE9-04CE-407C-B60C-99D8E5B2D47A}"/>
    <cellStyle name="Total 2 2 7 3 13 4" xfId="29195" xr:uid="{EC66335D-A4F8-4D7D-9BD2-E455A0294340}"/>
    <cellStyle name="Total 2 2 7 3 13 5" xfId="37022" xr:uid="{FAE73660-C20F-4F12-846B-D4E5E5AAA7CE}"/>
    <cellStyle name="Total 2 2 7 3 13 6" xfId="44975" xr:uid="{0D698545-9B4C-4A88-8653-FA5ADAE07C25}"/>
    <cellStyle name="Total 2 2 7 3 14" xfId="9227" xr:uid="{54CD98E9-1F9A-4F3D-9180-049F6A373738}"/>
    <cellStyle name="Total 2 2 7 3 15" xfId="17089" xr:uid="{EA3FAE86-24CD-440F-A765-AEF274398611}"/>
    <cellStyle name="Total 2 2 7 3 16" xfId="25106" xr:uid="{48F4F7F4-31AA-4FCD-BB2A-07B2C2CC7D4A}"/>
    <cellStyle name="Total 2 2 7 3 17" xfId="32919" xr:uid="{404EDFCC-1CAA-466F-8323-EEECF3741A9F}"/>
    <cellStyle name="Total 2 2 7 3 18" xfId="40880" xr:uid="{A41FDF66-0D01-4B9B-ACB3-B2D59ACBC1E2}"/>
    <cellStyle name="Total 2 2 7 3 2" xfId="1428" xr:uid="{BB74A5E8-067B-4C79-808E-9BB7C68EEAF2}"/>
    <cellStyle name="Total 2 2 7 3 2 2" xfId="5538" xr:uid="{6E2E3563-DF94-40D6-807F-20F801975A7B}"/>
    <cellStyle name="Total 2 2 7 3 2 2 2" xfId="13753" xr:uid="{018E46AF-C4C5-4ECA-BADC-DEF91327875D}"/>
    <cellStyle name="Total 2 2 7 3 2 2 3" xfId="21617" xr:uid="{84DF940F-8FBB-4BBF-A38F-D9E429BE8653}"/>
    <cellStyle name="Total 2 2 7 3 2 2 4" xfId="29597" xr:uid="{37685734-52F5-4680-99DF-A1C564BBCEF8}"/>
    <cellStyle name="Total 2 2 7 3 2 2 5" xfId="37424" xr:uid="{998E5113-1A47-4B12-B689-4D45241D661C}"/>
    <cellStyle name="Total 2 2 7 3 2 2 6" xfId="45377" xr:uid="{7D1EFC12-FEEB-4C86-B480-1BD7981B2DF7}"/>
    <cellStyle name="Total 2 2 7 3 2 3" xfId="9657" xr:uid="{E4BE2096-0077-4CCA-9FF8-D5B2ECEF0100}"/>
    <cellStyle name="Total 2 2 7 3 2 4" xfId="17519" xr:uid="{DDDD57DB-8331-4C68-8959-DEEE63A5D0F9}"/>
    <cellStyle name="Total 2 2 7 3 2 5" xfId="25530" xr:uid="{4F4A7D78-9C3D-415A-A64B-C20E49234B2E}"/>
    <cellStyle name="Total 2 2 7 3 2 6" xfId="33349" xr:uid="{87AC8393-C888-4B6A-B2F6-C5AC933BE2CD}"/>
    <cellStyle name="Total 2 2 7 3 2 7" xfId="41310" xr:uid="{D2EF2BBC-F382-4BD7-9EDA-885BF5A55BB1}"/>
    <cellStyle name="Total 2 2 7 3 3" xfId="1771" xr:uid="{0C70AFED-CCE8-45E1-B920-F6E121741819}"/>
    <cellStyle name="Total 2 2 7 3 3 2" xfId="5857" xr:uid="{E6CE72C7-868D-452C-BEF2-422F9C6A72A6}"/>
    <cellStyle name="Total 2 2 7 3 3 2 2" xfId="14072" xr:uid="{CF2F0F76-F14E-445F-9E1A-2A654DE7175C}"/>
    <cellStyle name="Total 2 2 7 3 3 2 3" xfId="21936" xr:uid="{D510251E-5A14-4F68-A3E3-6AFDEE624101}"/>
    <cellStyle name="Total 2 2 7 3 3 2 4" xfId="29916" xr:uid="{7540E8D7-36F6-4F56-A9C6-EBB91D8A9C0D}"/>
    <cellStyle name="Total 2 2 7 3 3 2 5" xfId="37743" xr:uid="{2B57F325-35A7-4DD9-A070-FE2B8EFB0380}"/>
    <cellStyle name="Total 2 2 7 3 3 2 6" xfId="45696" xr:uid="{DB102426-8927-4B6C-A352-2886C59E0FA9}"/>
    <cellStyle name="Total 2 2 7 3 3 3" xfId="9997" xr:uid="{3883E2F4-7882-4ED1-88D8-88B29A6F28D3}"/>
    <cellStyle name="Total 2 2 7 3 3 4" xfId="17862" xr:uid="{F4D908A3-6697-4B6F-8EC3-2474CF8ACFE9}"/>
    <cellStyle name="Total 2 2 7 3 3 5" xfId="25870" xr:uid="{5EFD4027-0106-482E-B6F4-BAC9AD6967EB}"/>
    <cellStyle name="Total 2 2 7 3 3 6" xfId="33692" xr:uid="{E6C38DB6-315E-452C-BCC1-2261E9B40CDA}"/>
    <cellStyle name="Total 2 2 7 3 3 7" xfId="41653" xr:uid="{2BB85196-A587-494F-B100-49331F73E04C}"/>
    <cellStyle name="Total 2 2 7 3 4" xfId="2106" xr:uid="{FF6AA994-B6A4-4226-A597-2D52F2A575D0}"/>
    <cellStyle name="Total 2 2 7 3 4 2" xfId="6180" xr:uid="{45C60518-D83C-469B-A556-040D61292B4C}"/>
    <cellStyle name="Total 2 2 7 3 4 2 2" xfId="14395" xr:uid="{B46130F2-E68E-4DA2-BF12-FEBB8ACDB9BC}"/>
    <cellStyle name="Total 2 2 7 3 4 2 3" xfId="22259" xr:uid="{20A3820C-9E80-4E67-A4FD-7C52CEB7254D}"/>
    <cellStyle name="Total 2 2 7 3 4 2 4" xfId="30239" xr:uid="{A5F2DD22-5E00-4816-B7BC-1E24A8CEAB3F}"/>
    <cellStyle name="Total 2 2 7 3 4 2 5" xfId="38066" xr:uid="{BFCC576F-5BA7-426F-B856-40F109DFAA0C}"/>
    <cellStyle name="Total 2 2 7 3 4 2 6" xfId="46019" xr:uid="{4C02392E-70AD-4B76-BE33-52BFEF49CAEF}"/>
    <cellStyle name="Total 2 2 7 3 4 3" xfId="10332" xr:uid="{1AC1DD37-71DB-47FB-BE74-AE5B3A32A18A}"/>
    <cellStyle name="Total 2 2 7 3 4 4" xfId="18197" xr:uid="{D158B791-25C7-414F-9884-4A9D2599D364}"/>
    <cellStyle name="Total 2 2 7 3 4 5" xfId="26204" xr:uid="{46F0E1E5-5114-4FAA-B4BE-0156C547E94C}"/>
    <cellStyle name="Total 2 2 7 3 4 6" xfId="34027" xr:uid="{1C48E976-D0C4-48D2-8DA3-6E57712C2644}"/>
    <cellStyle name="Total 2 2 7 3 4 7" xfId="41988" xr:uid="{C61E5787-4009-4E76-AC29-DB35E309C8BC}"/>
    <cellStyle name="Total 2 2 7 3 5" xfId="2425" xr:uid="{7DCCE59B-14EB-4431-806C-1BF8817681FD}"/>
    <cellStyle name="Total 2 2 7 3 5 2" xfId="6488" xr:uid="{0BB8EBDA-6AAD-40D5-85D4-8EF9CC37DAFF}"/>
    <cellStyle name="Total 2 2 7 3 5 2 2" xfId="14703" xr:uid="{0E38828A-CE7E-410C-8B75-6004102CE41C}"/>
    <cellStyle name="Total 2 2 7 3 5 2 3" xfId="22567" xr:uid="{E42E33BB-560B-4A8F-B0E6-266A209AED23}"/>
    <cellStyle name="Total 2 2 7 3 5 2 4" xfId="30547" xr:uid="{15CF1F92-9E62-434C-803A-9440814A8D3D}"/>
    <cellStyle name="Total 2 2 7 3 5 2 5" xfId="38374" xr:uid="{40DF159F-25D8-48E6-8E04-A61366365CB9}"/>
    <cellStyle name="Total 2 2 7 3 5 2 6" xfId="46327" xr:uid="{8B38254D-6EE7-42CA-8D0C-802A1DD0809B}"/>
    <cellStyle name="Total 2 2 7 3 5 3" xfId="10651" xr:uid="{E98E8B30-34E8-4AAB-A025-90BC3C959278}"/>
    <cellStyle name="Total 2 2 7 3 5 4" xfId="18516" xr:uid="{E4140685-EAF5-49DB-AFC1-EFC8B8A57887}"/>
    <cellStyle name="Total 2 2 7 3 5 5" xfId="26520" xr:uid="{84D57C15-7F3B-42E7-991C-164F14FEAF57}"/>
    <cellStyle name="Total 2 2 7 3 5 6" xfId="34346" xr:uid="{6A5CCC3D-BCD2-41EA-9428-8262F3748719}"/>
    <cellStyle name="Total 2 2 7 3 5 7" xfId="42307" xr:uid="{60DB6DF1-F174-46EE-A3C7-B5F8383081AF}"/>
    <cellStyle name="Total 2 2 7 3 6" xfId="2754" xr:uid="{4CA4BFE2-271D-4C84-A4C1-20B5E37881AC}"/>
    <cellStyle name="Total 2 2 7 3 6 2" xfId="6804" xr:uid="{88EA8843-DCF5-4885-8999-70E53EE96E34}"/>
    <cellStyle name="Total 2 2 7 3 6 2 2" xfId="15019" xr:uid="{C29300A5-0600-434B-B0CB-1BD9B8B40AFC}"/>
    <cellStyle name="Total 2 2 7 3 6 2 3" xfId="22883" xr:uid="{C343A5A7-9145-4143-A3B9-AE96B8E1F6C2}"/>
    <cellStyle name="Total 2 2 7 3 6 2 4" xfId="30863" xr:uid="{898D51E6-D804-4105-8D33-8170D9DF033F}"/>
    <cellStyle name="Total 2 2 7 3 6 2 5" xfId="38690" xr:uid="{A4AEF89D-DB02-4F39-A0BC-42CE05CB0011}"/>
    <cellStyle name="Total 2 2 7 3 6 2 6" xfId="46643" xr:uid="{4B3BDFFA-2969-494A-9BF8-2A8E9FC6CC51}"/>
    <cellStyle name="Total 2 2 7 3 6 3" xfId="10980" xr:uid="{FB764B42-B754-4B48-BBA8-D22CEFA8B0BE}"/>
    <cellStyle name="Total 2 2 7 3 6 4" xfId="18845" xr:uid="{CF539D26-4707-4182-B448-784C147DF286}"/>
    <cellStyle name="Total 2 2 7 3 6 5" xfId="26848" xr:uid="{A16E16DD-09CF-46B0-8067-BBBD561860A9}"/>
    <cellStyle name="Total 2 2 7 3 6 6" xfId="34675" xr:uid="{1659AD46-31FB-4AC6-B21F-51B3566019D4}"/>
    <cellStyle name="Total 2 2 7 3 6 7" xfId="42636" xr:uid="{3EAA84DA-5AB6-4C22-B39A-7F7D39328803}"/>
    <cellStyle name="Total 2 2 7 3 7" xfId="3067" xr:uid="{0C04DB55-CA52-4CB3-9879-F59ABEEA21FF}"/>
    <cellStyle name="Total 2 2 7 3 7 2" xfId="7107" xr:uid="{663330DD-3DD0-470D-A0BF-0C255312A48D}"/>
    <cellStyle name="Total 2 2 7 3 7 2 2" xfId="15322" xr:uid="{F39DF688-DB62-4C64-942C-0007F4726749}"/>
    <cellStyle name="Total 2 2 7 3 7 2 3" xfId="23186" xr:uid="{60F2BBF0-6BB3-4BE3-B92B-2245B7F95858}"/>
    <cellStyle name="Total 2 2 7 3 7 2 4" xfId="31166" xr:uid="{881CBE0E-06E7-4630-885B-7C12ABF48B12}"/>
    <cellStyle name="Total 2 2 7 3 7 2 5" xfId="38993" xr:uid="{9E7B4644-443F-4DBE-8F94-5E4FEB43196F}"/>
    <cellStyle name="Total 2 2 7 3 7 2 6" xfId="46946" xr:uid="{BCEF8CBF-B8D3-45CB-A76E-3887A6EB17FF}"/>
    <cellStyle name="Total 2 2 7 3 7 3" xfId="11292" xr:uid="{D6EC21A5-BE41-42F8-AA8F-4D331544C901}"/>
    <cellStyle name="Total 2 2 7 3 7 4" xfId="19158" xr:uid="{761AAB47-9D75-43F0-ABFE-F17911041B4F}"/>
    <cellStyle name="Total 2 2 7 3 7 5" xfId="27158" xr:uid="{3BDBCD2D-DC86-4149-8B86-159D2797F241}"/>
    <cellStyle name="Total 2 2 7 3 7 6" xfId="34988" xr:uid="{49B6FDDA-4607-496F-BD6C-87B062E7EEDC}"/>
    <cellStyle name="Total 2 2 7 3 7 7" xfId="42949" xr:uid="{005F79B8-591E-4EE0-9E31-BD772DC27D5C}"/>
    <cellStyle name="Total 2 2 7 3 8" xfId="3386" xr:uid="{EBFCF356-7FE0-4B91-A639-F85E557ACB70}"/>
    <cellStyle name="Total 2 2 7 3 8 2" xfId="7414" xr:uid="{F5B0CD6C-69BC-49D1-A546-99B6092D8796}"/>
    <cellStyle name="Total 2 2 7 3 8 2 2" xfId="15629" xr:uid="{9979DB89-77B0-4F9C-B5A1-A4D576071FAC}"/>
    <cellStyle name="Total 2 2 7 3 8 2 3" xfId="23493" xr:uid="{E0790EAD-D484-423F-A4F2-FB14D04FAB6A}"/>
    <cellStyle name="Total 2 2 7 3 8 2 4" xfId="31473" xr:uid="{F1BCD771-1F8B-42DC-AFB7-B3F43EB75A26}"/>
    <cellStyle name="Total 2 2 7 3 8 2 5" xfId="39300" xr:uid="{57990B31-C173-4B43-81A4-4D82BAABFC32}"/>
    <cellStyle name="Total 2 2 7 3 8 2 6" xfId="47253" xr:uid="{582E2AC7-102D-4738-86DE-F0D69FE3C97A}"/>
    <cellStyle name="Total 2 2 7 3 8 3" xfId="11610" xr:uid="{7665F90A-8306-4F39-A64B-8D6192E90856}"/>
    <cellStyle name="Total 2 2 7 3 8 4" xfId="19477" xr:uid="{479CF535-8E28-48FF-9B9A-EB1253120136}"/>
    <cellStyle name="Total 2 2 7 3 8 5" xfId="27477" xr:uid="{83A5528E-F676-4920-8D61-84970255EAE6}"/>
    <cellStyle name="Total 2 2 7 3 8 6" xfId="35307" xr:uid="{78FEE29D-700A-4BD8-898D-7D9AF1B7B383}"/>
    <cellStyle name="Total 2 2 7 3 8 7" xfId="43268" xr:uid="{6ADB2AB1-2917-44AF-BE0D-FC4603C033CE}"/>
    <cellStyle name="Total 2 2 7 3 9" xfId="3680" xr:uid="{3BC4FA04-2A1C-4E25-A5DA-8E8B66A175D5}"/>
    <cellStyle name="Total 2 2 7 3 9 2" xfId="7708" xr:uid="{92A651F8-6165-4E45-83DA-A59012F4F947}"/>
    <cellStyle name="Total 2 2 7 3 9 2 2" xfId="15923" xr:uid="{E1E09AD7-36BD-4D0D-98EF-78FB1D438539}"/>
    <cellStyle name="Total 2 2 7 3 9 2 3" xfId="23787" xr:uid="{D3F4539C-D0EF-47F3-9883-CDD677748050}"/>
    <cellStyle name="Total 2 2 7 3 9 2 4" xfId="31767" xr:uid="{1DB4E719-BBA0-4B84-B7BF-695522D137AE}"/>
    <cellStyle name="Total 2 2 7 3 9 2 5" xfId="39594" xr:uid="{B9F90D6A-CD63-455E-BA82-179E4569E306}"/>
    <cellStyle name="Total 2 2 7 3 9 2 6" xfId="47547" xr:uid="{D5FFDCB0-4470-4E85-8C84-39EB973A40FE}"/>
    <cellStyle name="Total 2 2 7 3 9 3" xfId="11904" xr:uid="{E54AEA1E-C626-4B35-ADB3-A0C0E163A33E}"/>
    <cellStyle name="Total 2 2 7 3 9 4" xfId="19771" xr:uid="{A6ED6486-30C6-4AB3-8B95-7620BD89DD3F}"/>
    <cellStyle name="Total 2 2 7 3 9 5" xfId="27771" xr:uid="{EAC24796-995B-4D0B-BF19-CB08C5AD83BA}"/>
    <cellStyle name="Total 2 2 7 3 9 6" xfId="35601" xr:uid="{EFAE46DA-72D4-4E32-9CD9-E647E36BB2B6}"/>
    <cellStyle name="Total 2 2 7 3 9 7" xfId="43562" xr:uid="{E097FC30-D7D4-4D59-ABDD-A4C3616EFA3E}"/>
    <cellStyle name="Total 2 2 7 4" xfId="1041" xr:uid="{DB597BD1-713C-4C4D-A5CE-BE6DEA726237}"/>
    <cellStyle name="Total 2 2 7 4 10" xfId="4019" xr:uid="{EFDD6AD3-DBF9-4748-929C-FEA7C4A06DDA}"/>
    <cellStyle name="Total 2 2 7 4 10 2" xfId="8034" xr:uid="{BB293412-CDA3-4F29-80BB-209367AC0714}"/>
    <cellStyle name="Total 2 2 7 4 10 2 2" xfId="16249" xr:uid="{0CBC5B1B-C2FD-4567-B325-57EA7620F67D}"/>
    <cellStyle name="Total 2 2 7 4 10 2 3" xfId="24113" xr:uid="{45FF9533-C5D0-48E4-90B2-6D8893B2B347}"/>
    <cellStyle name="Total 2 2 7 4 10 2 4" xfId="32093" xr:uid="{A883E95A-E57F-46F8-B1FF-91D6E5B9EDBF}"/>
    <cellStyle name="Total 2 2 7 4 10 2 5" xfId="39920" xr:uid="{8A65585B-014E-4A53-8DC9-00B593378213}"/>
    <cellStyle name="Total 2 2 7 4 10 2 6" xfId="47873" xr:uid="{525855D8-22D7-42AE-ABFB-2CE099D811BC}"/>
    <cellStyle name="Total 2 2 7 4 10 3" xfId="12241" xr:uid="{8C6A9472-B7E1-4159-8E2F-763CD81ED612}"/>
    <cellStyle name="Total 2 2 7 4 10 4" xfId="20110" xr:uid="{D85DF9BF-A792-4551-B980-D8D85667D892}"/>
    <cellStyle name="Total 2 2 7 4 10 5" xfId="28106" xr:uid="{2C179A03-8CAB-4960-920B-6E88393D2FAB}"/>
    <cellStyle name="Total 2 2 7 4 10 6" xfId="35940" xr:uid="{B442EC2D-8847-42F2-A16C-C97B99E3A623}"/>
    <cellStyle name="Total 2 2 7 4 10 7" xfId="43901" xr:uid="{AF8D3180-1B28-47F8-A436-B937D3E770B9}"/>
    <cellStyle name="Total 2 2 7 4 11" xfId="4314" xr:uid="{0DC22835-1E10-4033-8E55-24CEFDB91FF5}"/>
    <cellStyle name="Total 2 2 7 4 11 2" xfId="8320" xr:uid="{724924CC-2903-4FAF-A5AB-BCC82048EA3C}"/>
    <cellStyle name="Total 2 2 7 4 11 2 2" xfId="16535" xr:uid="{11868773-B96E-464E-A03F-92A3084A5B06}"/>
    <cellStyle name="Total 2 2 7 4 11 2 3" xfId="24399" xr:uid="{A30CDCE4-E633-4405-AD4B-3C143195D705}"/>
    <cellStyle name="Total 2 2 7 4 11 2 4" xfId="32379" xr:uid="{A4BC5C96-9E3A-4CE7-B5BC-179B155B8EBA}"/>
    <cellStyle name="Total 2 2 7 4 11 2 5" xfId="40206" xr:uid="{7433730F-CEFE-4889-BD09-ACB7990EA6D1}"/>
    <cellStyle name="Total 2 2 7 4 11 2 6" xfId="48159" xr:uid="{38CB334B-9D7B-4B20-BF3E-7691A3841F3B}"/>
    <cellStyle name="Total 2 2 7 4 11 3" xfId="12536" xr:uid="{DA025F2A-590F-474C-BA38-6702D7809B46}"/>
    <cellStyle name="Total 2 2 7 4 11 4" xfId="20405" xr:uid="{E85F572D-527A-47D7-B07F-52FC4DA24552}"/>
    <cellStyle name="Total 2 2 7 4 11 5" xfId="28400" xr:uid="{DF597628-C001-4A57-B1C3-C36EC207481E}"/>
    <cellStyle name="Total 2 2 7 4 11 6" xfId="36235" xr:uid="{88902D15-B0AD-43AB-83A2-D2091DCF7399}"/>
    <cellStyle name="Total 2 2 7 4 11 7" xfId="44196" xr:uid="{DCF0AE8D-A533-4DAE-A54A-7F6FEA2AC759}"/>
    <cellStyle name="Total 2 2 7 4 12" xfId="4605" xr:uid="{34DDFE52-4AD4-414A-B361-4CB9F0396A75}"/>
    <cellStyle name="Total 2 2 7 4 12 2" xfId="8599" xr:uid="{25638028-EF2D-4A9E-B00A-9B84D7CCA5BC}"/>
    <cellStyle name="Total 2 2 7 4 12 2 2" xfId="16814" xr:uid="{2911CC2C-8C5E-4887-B6BB-5E419D0959BE}"/>
    <cellStyle name="Total 2 2 7 4 12 2 3" xfId="24678" xr:uid="{2712D2AA-97D3-4644-89A1-598A1C69ADF4}"/>
    <cellStyle name="Total 2 2 7 4 12 2 4" xfId="32658" xr:uid="{33F7993E-DCAA-47A7-B4BC-F72FE179519A}"/>
    <cellStyle name="Total 2 2 7 4 12 2 5" xfId="40485" xr:uid="{3939DB8E-1999-4120-BC2D-F70556B2AE37}"/>
    <cellStyle name="Total 2 2 7 4 12 2 6" xfId="48438" xr:uid="{DA425563-5686-4980-A826-3EA0CA548361}"/>
    <cellStyle name="Total 2 2 7 4 12 3" xfId="12826" xr:uid="{4B37DB7B-1F37-488C-B762-A26A5E98928A}"/>
    <cellStyle name="Total 2 2 7 4 12 4" xfId="20696" xr:uid="{C0ADF9D2-F6FC-4838-A0F2-349D6AEBE8CC}"/>
    <cellStyle name="Total 2 2 7 4 12 5" xfId="28689" xr:uid="{FB434AB3-439E-4991-B226-E62518727C18}"/>
    <cellStyle name="Total 2 2 7 4 12 6" xfId="36526" xr:uid="{CFA21469-3E1C-4486-B8E8-1B313A7DCD9D}"/>
    <cellStyle name="Total 2 2 7 4 12 7" xfId="44487" xr:uid="{171A70CF-AC27-48A9-A3FB-F8C7529FFCA5}"/>
    <cellStyle name="Total 2 2 7 4 13" xfId="5176" xr:uid="{82A4BF01-A439-47E4-8A76-29C9314E5FEE}"/>
    <cellStyle name="Total 2 2 7 4 13 2" xfId="13391" xr:uid="{6037B45B-E67C-42D0-B4A1-D96B00D26990}"/>
    <cellStyle name="Total 2 2 7 4 13 3" xfId="21255" xr:uid="{E63EEFB7-DE62-4E23-9009-1ACEEB05CDF8}"/>
    <cellStyle name="Total 2 2 7 4 13 4" xfId="29235" xr:uid="{B77E36F7-22B3-4044-A2D3-ABCA279099D7}"/>
    <cellStyle name="Total 2 2 7 4 13 5" xfId="37062" xr:uid="{2986D615-4EAF-42EE-B143-D6C0400798FA}"/>
    <cellStyle name="Total 2 2 7 4 13 6" xfId="45015" xr:uid="{00A3AF78-CF0D-4B23-8AB6-46864DEB6D6D}"/>
    <cellStyle name="Total 2 2 7 4 14" xfId="9270" xr:uid="{6B08CDE4-B576-4017-A341-AD18AFC44545}"/>
    <cellStyle name="Total 2 2 7 4 15" xfId="17132" xr:uid="{0D515A06-F9B7-4CC1-9F2B-17120A4E373D}"/>
    <cellStyle name="Total 2 2 7 4 16" xfId="25149" xr:uid="{50A3FD47-180A-4C51-A21A-1B4A622BB1D7}"/>
    <cellStyle name="Total 2 2 7 4 17" xfId="32962" xr:uid="{DDF28E8F-8C2D-495A-9098-9632E3459C06}"/>
    <cellStyle name="Total 2 2 7 4 18" xfId="40923" xr:uid="{7C0FA2B1-15D8-484A-AE21-7C9BC600E95D}"/>
    <cellStyle name="Total 2 2 7 4 2" xfId="1471" xr:uid="{547F3400-9139-4B81-9D22-81FB2EB07D82}"/>
    <cellStyle name="Total 2 2 7 4 2 2" xfId="5578" xr:uid="{8E6B42C6-C2D9-465C-8F7B-9B34A83A2A4D}"/>
    <cellStyle name="Total 2 2 7 4 2 2 2" xfId="13793" xr:uid="{60A00606-52B3-43EA-B41C-34D2A9557F20}"/>
    <cellStyle name="Total 2 2 7 4 2 2 3" xfId="21657" xr:uid="{6B02F76B-D8C0-4B5B-8E0D-D52AD7F149AC}"/>
    <cellStyle name="Total 2 2 7 4 2 2 4" xfId="29637" xr:uid="{00F8D2E5-BB1F-44F2-A85E-A05654803565}"/>
    <cellStyle name="Total 2 2 7 4 2 2 5" xfId="37464" xr:uid="{8543E9C0-423B-4AD9-BF3C-DC97D8721D80}"/>
    <cellStyle name="Total 2 2 7 4 2 2 6" xfId="45417" xr:uid="{6B494026-AEC8-4DD6-B362-97D6BE4BEA3C}"/>
    <cellStyle name="Total 2 2 7 4 2 3" xfId="9700" xr:uid="{FDCBDB2A-D75F-4950-8276-E33986B3F158}"/>
    <cellStyle name="Total 2 2 7 4 2 4" xfId="17562" xr:uid="{E917B593-AE12-4A08-9D09-C6845357A3CC}"/>
    <cellStyle name="Total 2 2 7 4 2 5" xfId="25573" xr:uid="{934BFECD-3834-4925-91D4-A59DEA91D1C5}"/>
    <cellStyle name="Total 2 2 7 4 2 6" xfId="33392" xr:uid="{A0FBDBB6-3E2B-4E0A-A848-E785A48A9305}"/>
    <cellStyle name="Total 2 2 7 4 2 7" xfId="41353" xr:uid="{C0933932-DC04-40ED-BCA4-41387DDA63FE}"/>
    <cellStyle name="Total 2 2 7 4 3" xfId="1814" xr:uid="{E9B38FB9-B15A-4DE5-ABA9-BFE039062B4B}"/>
    <cellStyle name="Total 2 2 7 4 3 2" xfId="5897" xr:uid="{4FC2EFB0-AF5D-4ECD-BFD0-65AFEE09E884}"/>
    <cellStyle name="Total 2 2 7 4 3 2 2" xfId="14112" xr:uid="{8DF6F62F-4E77-4DD3-9591-B2FC3783FAAF}"/>
    <cellStyle name="Total 2 2 7 4 3 2 3" xfId="21976" xr:uid="{E1849F13-7CB6-4688-9F56-0E83530BF4DC}"/>
    <cellStyle name="Total 2 2 7 4 3 2 4" xfId="29956" xr:uid="{50D3BAC9-4CE7-427C-8907-C8CC4FDBB994}"/>
    <cellStyle name="Total 2 2 7 4 3 2 5" xfId="37783" xr:uid="{79EA411B-8A19-4CE8-A1BF-04A15CA34B98}"/>
    <cellStyle name="Total 2 2 7 4 3 2 6" xfId="45736" xr:uid="{83C35407-7EB7-4391-AA4D-B6A8BFCCA732}"/>
    <cellStyle name="Total 2 2 7 4 3 3" xfId="10040" xr:uid="{32A7B4CD-50B9-4AE8-8AF8-2471E2D78E3C}"/>
    <cellStyle name="Total 2 2 7 4 3 4" xfId="17905" xr:uid="{0F57A3C8-B202-4CD6-B173-1A9DB56093B9}"/>
    <cellStyle name="Total 2 2 7 4 3 5" xfId="25912" xr:uid="{DFF4AB08-922C-4C81-8EC7-22A6149F2E9D}"/>
    <cellStyle name="Total 2 2 7 4 3 6" xfId="33735" xr:uid="{5BBDF2AE-EE49-4449-8165-D7280ECEFA3C}"/>
    <cellStyle name="Total 2 2 7 4 3 7" xfId="41696" xr:uid="{1960E747-F0B3-42EF-9A44-F812901FDE9F}"/>
    <cellStyle name="Total 2 2 7 4 4" xfId="2148" xr:uid="{FB4E749F-BACB-462C-AC83-F8C16B914CA9}"/>
    <cellStyle name="Total 2 2 7 4 4 2" xfId="6222" xr:uid="{B0A45F71-81BD-4A23-AEEF-FD91EE1A06F5}"/>
    <cellStyle name="Total 2 2 7 4 4 2 2" xfId="14437" xr:uid="{7A67D2C2-40F7-406D-8FA5-72F71D88F12C}"/>
    <cellStyle name="Total 2 2 7 4 4 2 3" xfId="22301" xr:uid="{09CFD611-7E86-4661-B0DA-EAB66E4B8A2B}"/>
    <cellStyle name="Total 2 2 7 4 4 2 4" xfId="30281" xr:uid="{696331B0-3321-4270-B247-9BA28793FF5B}"/>
    <cellStyle name="Total 2 2 7 4 4 2 5" xfId="38108" xr:uid="{A9292285-1456-46D6-8240-5FE3304FCDBF}"/>
    <cellStyle name="Total 2 2 7 4 4 2 6" xfId="46061" xr:uid="{6FBC29BB-560A-4A7F-827A-79288C9426FB}"/>
    <cellStyle name="Total 2 2 7 4 4 3" xfId="10374" xr:uid="{D2F28DD4-4594-4168-85AD-143624D3F95E}"/>
    <cellStyle name="Total 2 2 7 4 4 4" xfId="18239" xr:uid="{149B2F79-9F58-4884-867B-8C19FFE20F33}"/>
    <cellStyle name="Total 2 2 7 4 4 5" xfId="26246" xr:uid="{7EBE69F5-DAC6-4BBA-918D-0BA5A637ACCE}"/>
    <cellStyle name="Total 2 2 7 4 4 6" xfId="34069" xr:uid="{939B7206-054E-4B1F-8E7F-3A41BCBA17F3}"/>
    <cellStyle name="Total 2 2 7 4 4 7" xfId="42030" xr:uid="{5305AD00-8FA7-4AFA-8F1C-FCA0DA93374F}"/>
    <cellStyle name="Total 2 2 7 4 5" xfId="2468" xr:uid="{48878983-7F58-44BC-AEF4-364026111E80}"/>
    <cellStyle name="Total 2 2 7 4 5 2" xfId="6528" xr:uid="{B88FEC70-27B0-4D10-963A-DF6C38911257}"/>
    <cellStyle name="Total 2 2 7 4 5 2 2" xfId="14743" xr:uid="{57BBAE3C-E412-49F1-B399-4823A2898686}"/>
    <cellStyle name="Total 2 2 7 4 5 2 3" xfId="22607" xr:uid="{9C0DAE29-6D6E-40D8-B457-8A0AF57746EB}"/>
    <cellStyle name="Total 2 2 7 4 5 2 4" xfId="30587" xr:uid="{E42B7C03-06BC-433D-A42C-05760F8941A0}"/>
    <cellStyle name="Total 2 2 7 4 5 2 5" xfId="38414" xr:uid="{725CFAFF-4471-4BC8-8EEA-00E456495DCD}"/>
    <cellStyle name="Total 2 2 7 4 5 2 6" xfId="46367" xr:uid="{32A9DC72-9843-4A12-88D3-5B15D2CFF179}"/>
    <cellStyle name="Total 2 2 7 4 5 3" xfId="10694" xr:uid="{617D53F8-414D-4935-BBF2-BFB4F4A5A2C2}"/>
    <cellStyle name="Total 2 2 7 4 5 4" xfId="18559" xr:uid="{12617840-FB4B-489C-968D-8753488D150D}"/>
    <cellStyle name="Total 2 2 7 4 5 5" xfId="26562" xr:uid="{6F7F37CC-41C6-4E16-8CAF-9A9B16AF4C77}"/>
    <cellStyle name="Total 2 2 7 4 5 6" xfId="34389" xr:uid="{6495A9E7-AFD4-4494-AA94-B953DA780A5A}"/>
    <cellStyle name="Total 2 2 7 4 5 7" xfId="42350" xr:uid="{69D0BC70-E4A0-46F1-AE8A-025B6FEBD578}"/>
    <cellStyle name="Total 2 2 7 4 6" xfId="2796" xr:uid="{DF6331AF-6D2C-42FF-AF37-A50EE147A1CF}"/>
    <cellStyle name="Total 2 2 7 4 6 2" xfId="6846" xr:uid="{38174051-5F3A-4F4E-B9ED-33818B535023}"/>
    <cellStyle name="Total 2 2 7 4 6 2 2" xfId="15061" xr:uid="{1DB81E3B-7948-4D46-9094-BF59AF466FF7}"/>
    <cellStyle name="Total 2 2 7 4 6 2 3" xfId="22925" xr:uid="{7EA93F5F-8CCF-446B-AC14-B4EE1EB2B6A2}"/>
    <cellStyle name="Total 2 2 7 4 6 2 4" xfId="30905" xr:uid="{3D0DE711-5BB2-423C-8F1E-BA0FCC890833}"/>
    <cellStyle name="Total 2 2 7 4 6 2 5" xfId="38732" xr:uid="{F4C739B7-F123-4C57-AEB1-2E2BD2BFECD4}"/>
    <cellStyle name="Total 2 2 7 4 6 2 6" xfId="46685" xr:uid="{E2D0CC49-CB3E-4F28-A67D-E40E08761A66}"/>
    <cellStyle name="Total 2 2 7 4 6 3" xfId="11022" xr:uid="{B4BEB83D-BCF7-45DC-ABD6-AADCC6DAA192}"/>
    <cellStyle name="Total 2 2 7 4 6 4" xfId="18887" xr:uid="{E61D0D72-956C-4127-8B8B-5E22F62131F1}"/>
    <cellStyle name="Total 2 2 7 4 6 5" xfId="26890" xr:uid="{F05D5251-7E5E-41B4-8BCC-D12C2BC48D82}"/>
    <cellStyle name="Total 2 2 7 4 6 6" xfId="34717" xr:uid="{41F40A6D-3C43-49ED-8168-4CC25925CC7E}"/>
    <cellStyle name="Total 2 2 7 4 6 7" xfId="42678" xr:uid="{6F988681-E858-4477-8C18-C6188266991B}"/>
    <cellStyle name="Total 2 2 7 4 7" xfId="3110" xr:uid="{A72D4D42-0F16-494E-922C-80C5CF430DFB}"/>
    <cellStyle name="Total 2 2 7 4 7 2" xfId="7147" xr:uid="{727CB9D2-439E-43CD-95EB-809EDB427FE0}"/>
    <cellStyle name="Total 2 2 7 4 7 2 2" xfId="15362" xr:uid="{FC39592C-32AE-4D07-9B59-903DFFE04C67}"/>
    <cellStyle name="Total 2 2 7 4 7 2 3" xfId="23226" xr:uid="{6B4A2B09-C0C2-42B2-8076-5D1C016C3404}"/>
    <cellStyle name="Total 2 2 7 4 7 2 4" xfId="31206" xr:uid="{D0CDEA7F-9B85-4E20-969E-B16F72243955}"/>
    <cellStyle name="Total 2 2 7 4 7 2 5" xfId="39033" xr:uid="{F4EC54BC-7B25-4A50-B63F-FF0B06067795}"/>
    <cellStyle name="Total 2 2 7 4 7 2 6" xfId="46986" xr:uid="{363800C7-73EF-4CEF-B117-14DC266C2A12}"/>
    <cellStyle name="Total 2 2 7 4 7 3" xfId="11334" xr:uid="{B18AC541-F255-436D-8C92-9797FA44FABC}"/>
    <cellStyle name="Total 2 2 7 4 7 4" xfId="19201" xr:uid="{597D3F71-72CE-4A2D-A0D2-64532A96849E}"/>
    <cellStyle name="Total 2 2 7 4 7 5" xfId="27201" xr:uid="{E7CD2730-87CA-4A82-81EF-94E369D747BC}"/>
    <cellStyle name="Total 2 2 7 4 7 6" xfId="35031" xr:uid="{A2FD421B-DE39-43D8-BE37-706F61EF7273}"/>
    <cellStyle name="Total 2 2 7 4 7 7" xfId="42992" xr:uid="{55AF59D3-D698-4B15-A9F0-F599B0AE2500}"/>
    <cellStyle name="Total 2 2 7 4 8" xfId="3426" xr:uid="{C572063A-FB56-48E8-AA8E-0CE640091355}"/>
    <cellStyle name="Total 2 2 7 4 8 2" xfId="7454" xr:uid="{A83F0B5A-B5E1-4726-91D3-70BFF1DA9EAA}"/>
    <cellStyle name="Total 2 2 7 4 8 2 2" xfId="15669" xr:uid="{8D2A2155-43B8-4A51-9B6D-F9AF6E7A5D42}"/>
    <cellStyle name="Total 2 2 7 4 8 2 3" xfId="23533" xr:uid="{0C1F8A81-C1CB-4A3F-BBF2-3D78D57C099F}"/>
    <cellStyle name="Total 2 2 7 4 8 2 4" xfId="31513" xr:uid="{A3514E67-ABBC-4F82-8B45-66DC2FBF90D1}"/>
    <cellStyle name="Total 2 2 7 4 8 2 5" xfId="39340" xr:uid="{98320A30-F3F4-488B-BF43-4128DFA54DFA}"/>
    <cellStyle name="Total 2 2 7 4 8 2 6" xfId="47293" xr:uid="{AB9BC327-7798-4F25-B4DE-CD596C01FEAA}"/>
    <cellStyle name="Total 2 2 7 4 8 3" xfId="11650" xr:uid="{84867ECC-7F69-4DD8-BFE2-AAB84826D09A}"/>
    <cellStyle name="Total 2 2 7 4 8 4" xfId="19517" xr:uid="{E2858E31-06AB-4CD9-ACAE-8BAECD5E3BD8}"/>
    <cellStyle name="Total 2 2 7 4 8 5" xfId="27517" xr:uid="{E3619CE7-8C4B-4F21-BC10-02C805AF42C6}"/>
    <cellStyle name="Total 2 2 7 4 8 6" xfId="35347" xr:uid="{59377A3F-E81F-43B5-B23B-F63614E38F22}"/>
    <cellStyle name="Total 2 2 7 4 8 7" xfId="43308" xr:uid="{BB851B0C-AD99-4995-95E3-0CDF93BF147C}"/>
    <cellStyle name="Total 2 2 7 4 9" xfId="3721" xr:uid="{D5230BE3-D090-411F-B61F-EA02C31EF734}"/>
    <cellStyle name="Total 2 2 7 4 9 2" xfId="7749" xr:uid="{AAED6239-6A30-42D3-8A6F-195420826E55}"/>
    <cellStyle name="Total 2 2 7 4 9 2 2" xfId="15964" xr:uid="{122681A7-0C89-4891-873C-E1F215E913C8}"/>
    <cellStyle name="Total 2 2 7 4 9 2 3" xfId="23828" xr:uid="{8F014D64-97BC-4CF3-B66E-7DC9AEC6B23C}"/>
    <cellStyle name="Total 2 2 7 4 9 2 4" xfId="31808" xr:uid="{A399721F-4244-4A09-A597-2F20FA0D7BDC}"/>
    <cellStyle name="Total 2 2 7 4 9 2 5" xfId="39635" xr:uid="{E9A20559-0151-4010-8A07-463EBBE16A48}"/>
    <cellStyle name="Total 2 2 7 4 9 2 6" xfId="47588" xr:uid="{95A37E1B-D3E9-4C8F-B0CD-8209E292FE88}"/>
    <cellStyle name="Total 2 2 7 4 9 3" xfId="11945" xr:uid="{8BC01AA0-91D0-44AA-874D-6EEFD18C687C}"/>
    <cellStyle name="Total 2 2 7 4 9 4" xfId="19812" xr:uid="{50B13B3A-51E6-4EFF-B97A-FA3D2B25E8C5}"/>
    <cellStyle name="Total 2 2 7 4 9 5" xfId="27812" xr:uid="{08AFC841-6978-48B5-9438-93FC78FBE2AD}"/>
    <cellStyle name="Total 2 2 7 4 9 6" xfId="35642" xr:uid="{47FF16F5-CFD4-4086-AA3B-46B452A2590E}"/>
    <cellStyle name="Total 2 2 7 4 9 7" xfId="43603" xr:uid="{7F7E9606-E97B-413F-AA6D-33D68A19D81D}"/>
    <cellStyle name="Total 2 2 7 5" xfId="1081" xr:uid="{56473070-3463-4D04-A273-DA269DC2242E}"/>
    <cellStyle name="Total 2 2 7 5 10" xfId="4059" xr:uid="{31F6A9E2-49AE-4D2E-9030-7A024C8D940A}"/>
    <cellStyle name="Total 2 2 7 5 10 2" xfId="8073" xr:uid="{6BEB1DBA-14A9-44BB-9BB5-E7B17D8321D3}"/>
    <cellStyle name="Total 2 2 7 5 10 2 2" xfId="16288" xr:uid="{195E17EE-BFD3-46CC-A7DA-045626D2BD19}"/>
    <cellStyle name="Total 2 2 7 5 10 2 3" xfId="24152" xr:uid="{0C444BCF-FF48-4AF7-A0A0-DD24376CD6CE}"/>
    <cellStyle name="Total 2 2 7 5 10 2 4" xfId="32132" xr:uid="{40869BDE-9408-45D7-ADC7-FE57772BC635}"/>
    <cellStyle name="Total 2 2 7 5 10 2 5" xfId="39959" xr:uid="{4B2CE82E-4686-4DA4-A97A-0BC45414920F}"/>
    <cellStyle name="Total 2 2 7 5 10 2 6" xfId="47912" xr:uid="{F626BEC3-8B3D-464D-BDAF-116772E2BCFC}"/>
    <cellStyle name="Total 2 2 7 5 10 3" xfId="12281" xr:uid="{2EF0F439-2807-43F1-AE96-A4776E80B6EF}"/>
    <cellStyle name="Total 2 2 7 5 10 4" xfId="20150" xr:uid="{23FDF22A-E90D-475E-BA8E-AC33C2569FAA}"/>
    <cellStyle name="Total 2 2 7 5 10 5" xfId="28146" xr:uid="{FDD0F845-3688-4A60-B24D-F10D405803E1}"/>
    <cellStyle name="Total 2 2 7 5 10 6" xfId="35980" xr:uid="{8B679EE2-8772-4B25-8F94-A792121437B4}"/>
    <cellStyle name="Total 2 2 7 5 10 7" xfId="43941" xr:uid="{7AF257C8-4CAD-457F-B59F-8B0B34C7C07F}"/>
    <cellStyle name="Total 2 2 7 5 11" xfId="4353" xr:uid="{B4AF78B1-9331-474E-A0A0-CC99C9B842B4}"/>
    <cellStyle name="Total 2 2 7 5 11 2" xfId="8359" xr:uid="{7B338F5D-573B-48E2-A639-881AA1915FBD}"/>
    <cellStyle name="Total 2 2 7 5 11 2 2" xfId="16574" xr:uid="{7392FDA9-CFE9-4960-B9D6-7B02A712919F}"/>
    <cellStyle name="Total 2 2 7 5 11 2 3" xfId="24438" xr:uid="{B1C6A580-53C0-4C35-8CD5-6588CC134668}"/>
    <cellStyle name="Total 2 2 7 5 11 2 4" xfId="32418" xr:uid="{CFC6451C-DCB4-4E90-ADAF-DB7F89A8B7B2}"/>
    <cellStyle name="Total 2 2 7 5 11 2 5" xfId="40245" xr:uid="{151B3068-AC4C-4686-B936-BA7B2B040BDB}"/>
    <cellStyle name="Total 2 2 7 5 11 2 6" xfId="48198" xr:uid="{728E62B8-BBAD-48B1-83E2-B05389DC003A}"/>
    <cellStyle name="Total 2 2 7 5 11 3" xfId="12575" xr:uid="{23573FDC-76AE-490B-BDA7-F36E937E9357}"/>
    <cellStyle name="Total 2 2 7 5 11 4" xfId="20444" xr:uid="{54DBA336-BCD1-44E7-8F42-196FB9FCE93A}"/>
    <cellStyle name="Total 2 2 7 5 11 5" xfId="28439" xr:uid="{00629EFB-5DBB-4923-B440-8300BDB77071}"/>
    <cellStyle name="Total 2 2 7 5 11 6" xfId="36274" xr:uid="{C78ACCE8-36D0-4AA0-8283-29473C5C4F61}"/>
    <cellStyle name="Total 2 2 7 5 11 7" xfId="44235" xr:uid="{3DE90CE8-BCD6-471C-9854-D064C4AEC139}"/>
    <cellStyle name="Total 2 2 7 5 12" xfId="4645" xr:uid="{287196F2-0C6E-4F88-AE65-253E42CEC310}"/>
    <cellStyle name="Total 2 2 7 5 12 2" xfId="8638" xr:uid="{FC51CC17-7179-4B53-8FF9-2CED1E0C7E5A}"/>
    <cellStyle name="Total 2 2 7 5 12 2 2" xfId="16853" xr:uid="{76899153-3A4E-45CD-A71F-FB1AD543C993}"/>
    <cellStyle name="Total 2 2 7 5 12 2 3" xfId="24717" xr:uid="{422F87BD-BFF7-4F3A-82D5-146D07E40992}"/>
    <cellStyle name="Total 2 2 7 5 12 2 4" xfId="32697" xr:uid="{EBF0D5E3-3999-44E5-8092-C7C43D45A442}"/>
    <cellStyle name="Total 2 2 7 5 12 2 5" xfId="40524" xr:uid="{A9FE6C8C-3AAD-469C-9C83-62F9CE88FC29}"/>
    <cellStyle name="Total 2 2 7 5 12 2 6" xfId="48477" xr:uid="{4FFFD5CE-2F72-4EEE-8B03-07994C9565FB}"/>
    <cellStyle name="Total 2 2 7 5 12 3" xfId="12866" xr:uid="{851E4C46-5D7F-4C79-90C6-F5708645A0EA}"/>
    <cellStyle name="Total 2 2 7 5 12 4" xfId="20736" xr:uid="{F326DEE4-4954-45A6-B3BD-2B50D6C4CE3D}"/>
    <cellStyle name="Total 2 2 7 5 12 5" xfId="28729" xr:uid="{8902A6E4-2719-49FA-AEC1-E5BDE656CA74}"/>
    <cellStyle name="Total 2 2 7 5 12 6" xfId="36566" xr:uid="{E62B993E-09F5-4219-B2BA-B5EEC2461172}"/>
    <cellStyle name="Total 2 2 7 5 12 7" xfId="44527" xr:uid="{88375F28-C9E5-45DC-A9B1-0DEE7DB8D547}"/>
    <cellStyle name="Total 2 2 7 5 13" xfId="5215" xr:uid="{B35FE1BC-E73C-4255-A59C-AF9927F2D997}"/>
    <cellStyle name="Total 2 2 7 5 13 2" xfId="13430" xr:uid="{CB32E205-78EA-4E11-A4EC-FBAF94F0CFA3}"/>
    <cellStyle name="Total 2 2 7 5 13 3" xfId="21294" xr:uid="{FF4CCEC8-08DB-4FA7-9C5E-AF33299C08F4}"/>
    <cellStyle name="Total 2 2 7 5 13 4" xfId="29274" xr:uid="{D7F6EB82-B059-4580-80D5-077EE0072A68}"/>
    <cellStyle name="Total 2 2 7 5 13 5" xfId="37101" xr:uid="{A27F2E90-F231-44E1-80EF-E8CAA871CA77}"/>
    <cellStyle name="Total 2 2 7 5 13 6" xfId="45054" xr:uid="{1F1CAF82-2A83-4599-8525-D719CD1AA92D}"/>
    <cellStyle name="Total 2 2 7 5 14" xfId="9310" xr:uid="{31F4151C-52A3-4D6A-8E15-D1774BD19C81}"/>
    <cellStyle name="Total 2 2 7 5 15" xfId="17172" xr:uid="{0BFD5478-9DFA-4083-8DAE-BC9E07ACCCDB}"/>
    <cellStyle name="Total 2 2 7 5 16" xfId="25189" xr:uid="{A7A34EC9-CA8E-417E-BD82-C19C05842886}"/>
    <cellStyle name="Total 2 2 7 5 17" xfId="33002" xr:uid="{21402C30-FF28-4E86-824C-942275EF0D1E}"/>
    <cellStyle name="Total 2 2 7 5 18" xfId="40963" xr:uid="{EC3F04FC-C051-4EAB-8DF9-ABC6BA3C34B2}"/>
    <cellStyle name="Total 2 2 7 5 2" xfId="1511" xr:uid="{177472B2-7C8A-4D10-821E-96E10D99C256}"/>
    <cellStyle name="Total 2 2 7 5 2 2" xfId="5617" xr:uid="{D52D846D-2CCA-4F1A-9577-C17079751197}"/>
    <cellStyle name="Total 2 2 7 5 2 2 2" xfId="13832" xr:uid="{B8424BE0-F39C-4341-A8CB-744DA118FE87}"/>
    <cellStyle name="Total 2 2 7 5 2 2 3" xfId="21696" xr:uid="{94CEA2BE-7B62-46FA-86A8-29A2DBCF10B2}"/>
    <cellStyle name="Total 2 2 7 5 2 2 4" xfId="29676" xr:uid="{0061C282-97F4-442C-9EAF-5BCBBFB1D197}"/>
    <cellStyle name="Total 2 2 7 5 2 2 5" xfId="37503" xr:uid="{71B49E0C-9D65-40A2-B5E1-C57A36A761CF}"/>
    <cellStyle name="Total 2 2 7 5 2 2 6" xfId="45456" xr:uid="{62AF3192-926B-41D1-96A6-A0EE9E61051F}"/>
    <cellStyle name="Total 2 2 7 5 2 3" xfId="9740" xr:uid="{335DBFC1-51BA-4D14-B1C5-B10E9AE0DC12}"/>
    <cellStyle name="Total 2 2 7 5 2 4" xfId="17602" xr:uid="{EE2B7C3F-7C80-4D65-B781-22C1BCB7BE5A}"/>
    <cellStyle name="Total 2 2 7 5 2 5" xfId="25613" xr:uid="{46B1CB26-D677-4BD9-9EED-F2490BEFBAF8}"/>
    <cellStyle name="Total 2 2 7 5 2 6" xfId="33432" xr:uid="{A4D11A01-36C4-4612-BC48-79253131A24F}"/>
    <cellStyle name="Total 2 2 7 5 2 7" xfId="41393" xr:uid="{7DEF3EBF-EAB9-403E-811E-847DE588ECA7}"/>
    <cellStyle name="Total 2 2 7 5 3" xfId="1854" xr:uid="{8922CCD8-E373-4CD7-8391-5C1A699B8C9A}"/>
    <cellStyle name="Total 2 2 7 5 3 2" xfId="5936" xr:uid="{B90B56EB-07BB-437A-93DA-F8419A6C7066}"/>
    <cellStyle name="Total 2 2 7 5 3 2 2" xfId="14151" xr:uid="{ABCB552B-1344-46C6-BF1F-03CA1ABA089A}"/>
    <cellStyle name="Total 2 2 7 5 3 2 3" xfId="22015" xr:uid="{73DB649A-D1F2-43A7-9F6F-AA28CFDDFBD5}"/>
    <cellStyle name="Total 2 2 7 5 3 2 4" xfId="29995" xr:uid="{43B319B8-A718-46B5-B5AC-EEDD101B2EF7}"/>
    <cellStyle name="Total 2 2 7 5 3 2 5" xfId="37822" xr:uid="{D6DBE651-AF6A-4592-B68A-D4D9B907C775}"/>
    <cellStyle name="Total 2 2 7 5 3 2 6" xfId="45775" xr:uid="{B13A57EA-07B9-4755-B2A7-4D4D123A1556}"/>
    <cellStyle name="Total 2 2 7 5 3 3" xfId="10080" xr:uid="{16D80FDE-9145-4AF0-A457-CDBE56314C50}"/>
    <cellStyle name="Total 2 2 7 5 3 4" xfId="17945" xr:uid="{9424F843-701C-46AE-B1C4-A5E217D6771A}"/>
    <cellStyle name="Total 2 2 7 5 3 5" xfId="25952" xr:uid="{2EFBCF1E-029E-46E5-8CC2-EA5EBFDCD3F2}"/>
    <cellStyle name="Total 2 2 7 5 3 6" xfId="33775" xr:uid="{D9F7C3F2-3BA9-46EB-BC57-B1DC4380ED7B}"/>
    <cellStyle name="Total 2 2 7 5 3 7" xfId="41736" xr:uid="{5CD54223-BE9D-43E6-978B-416778E7E22A}"/>
    <cellStyle name="Total 2 2 7 5 4" xfId="2188" xr:uid="{2E864AB8-8750-4C92-9B39-4A3AF28E5F5F}"/>
    <cellStyle name="Total 2 2 7 5 4 2" xfId="6262" xr:uid="{4FF73B90-79BE-42A1-9E5E-6224281DF1FD}"/>
    <cellStyle name="Total 2 2 7 5 4 2 2" xfId="14477" xr:uid="{1E4AF0B1-673A-4947-A9D7-6A749B916D24}"/>
    <cellStyle name="Total 2 2 7 5 4 2 3" xfId="22341" xr:uid="{31C3EEF2-C67A-47C2-910D-0E0ECD61596D}"/>
    <cellStyle name="Total 2 2 7 5 4 2 4" xfId="30321" xr:uid="{B011CC7B-80B5-43C1-BA94-957099070DFD}"/>
    <cellStyle name="Total 2 2 7 5 4 2 5" xfId="38148" xr:uid="{468F0BCC-D65F-48E1-BC8C-FB1B3936D7A0}"/>
    <cellStyle name="Total 2 2 7 5 4 2 6" xfId="46101" xr:uid="{8B727C0C-7B2D-4CEC-B926-295A1CBB08C1}"/>
    <cellStyle name="Total 2 2 7 5 4 3" xfId="10414" xr:uid="{1CF9607F-53D3-42E2-A6C4-9A7CEDECCC71}"/>
    <cellStyle name="Total 2 2 7 5 4 4" xfId="18279" xr:uid="{7FB025EA-FC5A-4D88-840A-6549BBAF24D0}"/>
    <cellStyle name="Total 2 2 7 5 4 5" xfId="26286" xr:uid="{DCD27E4D-FABB-44A5-BE9A-24F9439F1806}"/>
    <cellStyle name="Total 2 2 7 5 4 6" xfId="34109" xr:uid="{B4108C0C-0AE9-4416-8AA9-AE872090F4C1}"/>
    <cellStyle name="Total 2 2 7 5 4 7" xfId="42070" xr:uid="{7F1382D0-BA69-4EAD-B8D9-55991348804F}"/>
    <cellStyle name="Total 2 2 7 5 5" xfId="2508" xr:uid="{3972386D-229C-493D-A12B-DF5E29850C59}"/>
    <cellStyle name="Total 2 2 7 5 5 2" xfId="6567" xr:uid="{727294A7-A22F-4CE4-9E4A-F2829EE9D2B3}"/>
    <cellStyle name="Total 2 2 7 5 5 2 2" xfId="14782" xr:uid="{546B40E4-D42F-4001-9D6A-30F66C96496C}"/>
    <cellStyle name="Total 2 2 7 5 5 2 3" xfId="22646" xr:uid="{E61065AC-3028-42BE-8689-E5D49E94AA7B}"/>
    <cellStyle name="Total 2 2 7 5 5 2 4" xfId="30626" xr:uid="{495DFE86-D050-47FB-968E-C08A1D041BE0}"/>
    <cellStyle name="Total 2 2 7 5 5 2 5" xfId="38453" xr:uid="{DE2D0DB6-C853-4337-B5D3-2024D7D3875F}"/>
    <cellStyle name="Total 2 2 7 5 5 2 6" xfId="46406" xr:uid="{D7360F13-F261-4B48-A1FF-6C4B5C4BEFF6}"/>
    <cellStyle name="Total 2 2 7 5 5 3" xfId="10734" xr:uid="{7FD68570-CDBE-4B7B-BCBE-9FD0D7772A05}"/>
    <cellStyle name="Total 2 2 7 5 5 4" xfId="18599" xr:uid="{34567A7D-6731-45DD-9012-F84C1FB71B9A}"/>
    <cellStyle name="Total 2 2 7 5 5 5" xfId="26602" xr:uid="{F4930D61-FE8D-4B24-AD73-BF0F70A432D0}"/>
    <cellStyle name="Total 2 2 7 5 5 6" xfId="34429" xr:uid="{5C85134C-4736-429A-BD99-5581D5BB8DE3}"/>
    <cellStyle name="Total 2 2 7 5 5 7" xfId="42390" xr:uid="{E4703FCA-5709-4DAE-B4B9-BE5A1DCDAEA6}"/>
    <cellStyle name="Total 2 2 7 5 6" xfId="2835" xr:uid="{B13347FA-A898-4633-8CB7-D80773653276}"/>
    <cellStyle name="Total 2 2 7 5 6 2" xfId="6885" xr:uid="{33DA0A42-3358-46D8-9E40-A693C109B24E}"/>
    <cellStyle name="Total 2 2 7 5 6 2 2" xfId="15100" xr:uid="{6BA33E36-6CB1-4996-9EBD-25A41C5D4582}"/>
    <cellStyle name="Total 2 2 7 5 6 2 3" xfId="22964" xr:uid="{A0A609FB-1FE5-41E5-BEA2-EF827BB78C6E}"/>
    <cellStyle name="Total 2 2 7 5 6 2 4" xfId="30944" xr:uid="{0553326A-4515-4BC9-95FD-FDCC553D24B7}"/>
    <cellStyle name="Total 2 2 7 5 6 2 5" xfId="38771" xr:uid="{DA3F7EE1-32ED-46AA-B55D-C98251C975B8}"/>
    <cellStyle name="Total 2 2 7 5 6 2 6" xfId="46724" xr:uid="{721314D1-DE6D-407A-9C8A-726D3A8DCFE1}"/>
    <cellStyle name="Total 2 2 7 5 6 3" xfId="11061" xr:uid="{4FE53B48-0BC4-4512-BE35-9E7A31CC2B62}"/>
    <cellStyle name="Total 2 2 7 5 6 4" xfId="18926" xr:uid="{706E6555-ADCA-43B8-B5D4-D92923F66805}"/>
    <cellStyle name="Total 2 2 7 5 6 5" xfId="26929" xr:uid="{40584034-3EEB-4289-9467-F5E94ECC002C}"/>
    <cellStyle name="Total 2 2 7 5 6 6" xfId="34756" xr:uid="{F7C51091-FC6D-4826-B00C-067A7A38FCD9}"/>
    <cellStyle name="Total 2 2 7 5 6 7" xfId="42717" xr:uid="{1F01E530-A030-4AAA-8863-99A0B591A7DD}"/>
    <cellStyle name="Total 2 2 7 5 7" xfId="3150" xr:uid="{E8084039-805A-4685-8759-195B609752B1}"/>
    <cellStyle name="Total 2 2 7 5 7 2" xfId="7186" xr:uid="{84BAF156-7FB7-4F89-B6E1-726E22E817D2}"/>
    <cellStyle name="Total 2 2 7 5 7 2 2" xfId="15401" xr:uid="{B0782398-2841-4D33-8259-F056816D37AF}"/>
    <cellStyle name="Total 2 2 7 5 7 2 3" xfId="23265" xr:uid="{90E1BC53-B77E-426B-88A1-6A08F15A5D8A}"/>
    <cellStyle name="Total 2 2 7 5 7 2 4" xfId="31245" xr:uid="{CDC4E124-FCBB-4242-B931-43487A64903D}"/>
    <cellStyle name="Total 2 2 7 5 7 2 5" xfId="39072" xr:uid="{B4638F18-4A50-47D6-AB7F-E65115FD772E}"/>
    <cellStyle name="Total 2 2 7 5 7 2 6" xfId="47025" xr:uid="{3BB12236-696B-4DB1-BF01-6634B39ED90F}"/>
    <cellStyle name="Total 2 2 7 5 7 3" xfId="11374" xr:uid="{161BDA8E-1CAC-4BBC-9785-3E69C5DEA531}"/>
    <cellStyle name="Total 2 2 7 5 7 4" xfId="19241" xr:uid="{8B652E65-F7F9-44C1-BCDE-8CE2379FC50A}"/>
    <cellStyle name="Total 2 2 7 5 7 5" xfId="27241" xr:uid="{B81AC256-4B30-41CC-B236-817EE11478FD}"/>
    <cellStyle name="Total 2 2 7 5 7 6" xfId="35071" xr:uid="{EFB6D8EB-61F9-4ABA-8AE8-8120A8905DAD}"/>
    <cellStyle name="Total 2 2 7 5 7 7" xfId="43032" xr:uid="{5364949F-4A42-4DBF-A790-94D6DD943C06}"/>
    <cellStyle name="Total 2 2 7 5 8" xfId="3465" xr:uid="{F107A5D3-909C-48C5-92F3-E523CE1B9439}"/>
    <cellStyle name="Total 2 2 7 5 8 2" xfId="7493" xr:uid="{3C9FDEF0-0C26-413A-B6D9-9105D9F10820}"/>
    <cellStyle name="Total 2 2 7 5 8 2 2" xfId="15708" xr:uid="{16E8ADC5-B87B-45A3-9DE3-A70157AD7E22}"/>
    <cellStyle name="Total 2 2 7 5 8 2 3" xfId="23572" xr:uid="{C04E9AA1-F7A1-4B36-8728-41165BD5E344}"/>
    <cellStyle name="Total 2 2 7 5 8 2 4" xfId="31552" xr:uid="{79C49110-D938-440F-A49A-759B2EF218B7}"/>
    <cellStyle name="Total 2 2 7 5 8 2 5" xfId="39379" xr:uid="{C57CC036-0560-4233-A878-F3AFBA3E3E96}"/>
    <cellStyle name="Total 2 2 7 5 8 2 6" xfId="47332" xr:uid="{EAAC9DE2-5DF6-4565-9265-4073800B68C3}"/>
    <cellStyle name="Total 2 2 7 5 8 3" xfId="11689" xr:uid="{413AC73B-6AF4-4292-ADA4-FFAC745F82E0}"/>
    <cellStyle name="Total 2 2 7 5 8 4" xfId="19556" xr:uid="{755AE7F9-2290-4C31-A9BB-A7C925C92175}"/>
    <cellStyle name="Total 2 2 7 5 8 5" xfId="27556" xr:uid="{28266EE5-FA25-4EA7-87B1-56CCC2F8E978}"/>
    <cellStyle name="Total 2 2 7 5 8 6" xfId="35386" xr:uid="{144C2F3F-81CA-4B4E-8D3A-40810F6C5FB2}"/>
    <cellStyle name="Total 2 2 7 5 8 7" xfId="43347" xr:uid="{50B6A738-FD69-474C-B5F8-3C2A06C55CF7}"/>
    <cellStyle name="Total 2 2 7 5 9" xfId="3761" xr:uid="{E375A5DC-8C12-4B33-842E-6DAF6F3AF431}"/>
    <cellStyle name="Total 2 2 7 5 9 2" xfId="7789" xr:uid="{A876EF31-0FE7-4E75-9BE3-11B47E0A240C}"/>
    <cellStyle name="Total 2 2 7 5 9 2 2" xfId="16004" xr:uid="{F9B3C44E-83BB-480B-ADFC-08BF3CADC2EB}"/>
    <cellStyle name="Total 2 2 7 5 9 2 3" xfId="23868" xr:uid="{1E0F2EC3-DED4-4DEC-ADEA-A0573B39C14A}"/>
    <cellStyle name="Total 2 2 7 5 9 2 4" xfId="31848" xr:uid="{D6D2E708-63FB-4CB1-8A7D-FA47D78FF7AA}"/>
    <cellStyle name="Total 2 2 7 5 9 2 5" xfId="39675" xr:uid="{9CD3BEC4-86FD-45FC-B4F1-DA125229CF1C}"/>
    <cellStyle name="Total 2 2 7 5 9 2 6" xfId="47628" xr:uid="{62FDE251-99F3-41B6-B35A-CD5B06AA244D}"/>
    <cellStyle name="Total 2 2 7 5 9 3" xfId="11985" xr:uid="{91933BBC-CEA6-41CC-81C8-26A71C30D5CA}"/>
    <cellStyle name="Total 2 2 7 5 9 4" xfId="19852" xr:uid="{D8338F59-91A1-486F-BF57-AAB349417406}"/>
    <cellStyle name="Total 2 2 7 5 9 5" xfId="27852" xr:uid="{D22F00A5-FA7B-4151-A041-CDAC03897C6C}"/>
    <cellStyle name="Total 2 2 7 5 9 6" xfId="35682" xr:uid="{6CDDB8AB-0300-4059-AE9B-A0B77F9861B6}"/>
    <cellStyle name="Total 2 2 7 5 9 7" xfId="43643" xr:uid="{AC86792F-5FD7-4741-A059-6C0881DCF2E9}"/>
    <cellStyle name="Total 2 2 7 6" xfId="1123" xr:uid="{2FBC75A8-3BC7-4808-BEB9-B0D4EDF65C98}"/>
    <cellStyle name="Total 2 2 7 6 10" xfId="4101" xr:uid="{2B9394CF-3A8C-4E05-9222-386A08C33118}"/>
    <cellStyle name="Total 2 2 7 6 10 2" xfId="8112" xr:uid="{939760BA-728C-495D-9D01-B846FF98EE67}"/>
    <cellStyle name="Total 2 2 7 6 10 2 2" xfId="16327" xr:uid="{0A3B147F-1EFE-4680-9CFE-52B8EED55F2B}"/>
    <cellStyle name="Total 2 2 7 6 10 2 3" xfId="24191" xr:uid="{8C47C721-6C93-43DC-B39D-F70D79224380}"/>
    <cellStyle name="Total 2 2 7 6 10 2 4" xfId="32171" xr:uid="{FE0C9732-4E3D-43F8-AB84-1751CE471883}"/>
    <cellStyle name="Total 2 2 7 6 10 2 5" xfId="39998" xr:uid="{7281C9CC-91A0-4C1C-98DE-53836CBBB1D4}"/>
    <cellStyle name="Total 2 2 7 6 10 2 6" xfId="47951" xr:uid="{37DD5DF8-B657-4AB1-9F8E-C8DDF1D20A7C}"/>
    <cellStyle name="Total 2 2 7 6 10 3" xfId="12323" xr:uid="{87FA9386-F590-490C-B547-97F2300B917D}"/>
    <cellStyle name="Total 2 2 7 6 10 4" xfId="20192" xr:uid="{E811EA2B-7B7D-42DC-9958-F4272FC5E9A5}"/>
    <cellStyle name="Total 2 2 7 6 10 5" xfId="28188" xr:uid="{D50969A8-ADE9-4B5F-BB72-90CBC8A1EFC1}"/>
    <cellStyle name="Total 2 2 7 6 10 6" xfId="36022" xr:uid="{6152CFB4-B45A-4C7A-8BD8-358086E88C51}"/>
    <cellStyle name="Total 2 2 7 6 10 7" xfId="43983" xr:uid="{A3552965-4B2F-4A00-946E-DEA72B6EA347}"/>
    <cellStyle name="Total 2 2 7 6 11" xfId="4392" xr:uid="{0C464373-63DE-4A8F-8651-1F18E0C797A8}"/>
    <cellStyle name="Total 2 2 7 6 11 2" xfId="8398" xr:uid="{47FD476E-9BC2-4615-8565-7F93FAF0FA14}"/>
    <cellStyle name="Total 2 2 7 6 11 2 2" xfId="16613" xr:uid="{FEA01026-99AB-430A-9523-8A4FA80BF351}"/>
    <cellStyle name="Total 2 2 7 6 11 2 3" xfId="24477" xr:uid="{0555995C-A6F1-4AA0-AF3D-EE04BA2AFEB8}"/>
    <cellStyle name="Total 2 2 7 6 11 2 4" xfId="32457" xr:uid="{B26A9E59-2177-4067-A758-ADB11A1E25C7}"/>
    <cellStyle name="Total 2 2 7 6 11 2 5" xfId="40284" xr:uid="{E4EAA2EF-448D-4B1A-B452-AF3DD7C0B5EA}"/>
    <cellStyle name="Total 2 2 7 6 11 2 6" xfId="48237" xr:uid="{A09A94AB-A4A5-4BD9-B76E-2071F7413581}"/>
    <cellStyle name="Total 2 2 7 6 11 3" xfId="12614" xr:uid="{A4C5F60D-D03F-4B86-B0B6-F0AA74E05AFA}"/>
    <cellStyle name="Total 2 2 7 6 11 4" xfId="20483" xr:uid="{C1818387-C8DB-475B-9D7D-43A8FE583647}"/>
    <cellStyle name="Total 2 2 7 6 11 5" xfId="28478" xr:uid="{9EBBED00-291B-449D-8E8B-525FC1D9F6E4}"/>
    <cellStyle name="Total 2 2 7 6 11 6" xfId="36313" xr:uid="{ADD214B1-E1DE-45AC-8F0A-48DA1AF81C70}"/>
    <cellStyle name="Total 2 2 7 6 11 7" xfId="44274" xr:uid="{76887BB9-993F-4395-9590-250C8E09D5FC}"/>
    <cellStyle name="Total 2 2 7 6 12" xfId="4687" xr:uid="{9970B854-06E9-4DC3-8BA6-CDCD30A36726}"/>
    <cellStyle name="Total 2 2 7 6 12 2" xfId="8677" xr:uid="{D5CF19A0-6FBA-4F4B-AC5F-B03611F83695}"/>
    <cellStyle name="Total 2 2 7 6 12 2 2" xfId="16892" xr:uid="{D1AE10EC-A005-4F09-ACB6-58E466384A2B}"/>
    <cellStyle name="Total 2 2 7 6 12 2 3" xfId="24756" xr:uid="{B5EA3506-DB02-41CD-B271-F3D2FD033A70}"/>
    <cellStyle name="Total 2 2 7 6 12 2 4" xfId="32736" xr:uid="{6FE72630-CE10-4DB9-98B8-F94FF00C61B0}"/>
    <cellStyle name="Total 2 2 7 6 12 2 5" xfId="40563" xr:uid="{7159C78C-AD1A-467E-851E-A717E52E5845}"/>
    <cellStyle name="Total 2 2 7 6 12 2 6" xfId="48516" xr:uid="{B50B464A-F43C-466E-A5B0-4CAA3372BEEC}"/>
    <cellStyle name="Total 2 2 7 6 12 3" xfId="12908" xr:uid="{3D511A06-A0A8-48F0-BDB8-7F2FC553745D}"/>
    <cellStyle name="Total 2 2 7 6 12 4" xfId="20778" xr:uid="{D25F2808-0D31-46A6-81E7-3ACC83EF32A3}"/>
    <cellStyle name="Total 2 2 7 6 12 5" xfId="28771" xr:uid="{C6739434-37F0-4A2A-B617-254AF5BA72DA}"/>
    <cellStyle name="Total 2 2 7 6 12 6" xfId="36608" xr:uid="{E4008A12-B4AE-41B6-93CD-D05464B166EA}"/>
    <cellStyle name="Total 2 2 7 6 12 7" xfId="44569" xr:uid="{FF3E5452-8339-4EA8-B61F-A5E41334E074}"/>
    <cellStyle name="Total 2 2 7 6 13" xfId="5254" xr:uid="{58E1F531-51DC-4863-88D2-38F71F80CE32}"/>
    <cellStyle name="Total 2 2 7 6 13 2" xfId="13469" xr:uid="{86E9EB20-A0EA-4281-8549-D931A6F3D442}"/>
    <cellStyle name="Total 2 2 7 6 13 3" xfId="21333" xr:uid="{D587E8C5-F8A5-4E87-B2A1-7EAE7F200378}"/>
    <cellStyle name="Total 2 2 7 6 13 4" xfId="29313" xr:uid="{4B2BD892-7043-4B42-91AF-E15D608C653D}"/>
    <cellStyle name="Total 2 2 7 6 13 5" xfId="37140" xr:uid="{99AC4303-9EE0-4144-B75D-EC7B8D1848DF}"/>
    <cellStyle name="Total 2 2 7 6 13 6" xfId="45093" xr:uid="{6BDC99EE-CFD8-4314-BA74-0C0B95F7B6BC}"/>
    <cellStyle name="Total 2 2 7 6 14" xfId="9352" xr:uid="{7EC75255-B767-4D84-99E5-28B72E9DDF41}"/>
    <cellStyle name="Total 2 2 7 6 15" xfId="17214" xr:uid="{F1C0F0C1-6954-4392-95C3-A0D7EEE916AF}"/>
    <cellStyle name="Total 2 2 7 6 16" xfId="25230" xr:uid="{2F3379FC-0511-4A6B-AADA-FE14DFF5CB55}"/>
    <cellStyle name="Total 2 2 7 6 17" xfId="33044" xr:uid="{E5B97FCC-9321-49DB-9404-E2B71F9ABE95}"/>
    <cellStyle name="Total 2 2 7 6 18" xfId="41005" xr:uid="{34AB1037-4A11-4C3A-946C-4D2C2E7764CC}"/>
    <cellStyle name="Total 2 2 7 6 2" xfId="1553" xr:uid="{0CA1C169-C9E3-46CC-B5B7-8237B3BE6BD9}"/>
    <cellStyle name="Total 2 2 7 6 2 2" xfId="5656" xr:uid="{4E97C387-D92D-4D17-A41D-2A0306AADC7A}"/>
    <cellStyle name="Total 2 2 7 6 2 2 2" xfId="13871" xr:uid="{81943602-8677-4150-B91B-9CC5A898D7D0}"/>
    <cellStyle name="Total 2 2 7 6 2 2 3" xfId="21735" xr:uid="{C458E955-6409-496B-ADF1-52F189D096D2}"/>
    <cellStyle name="Total 2 2 7 6 2 2 4" xfId="29715" xr:uid="{B1792D7C-0D2E-452E-80C7-976DA04A370C}"/>
    <cellStyle name="Total 2 2 7 6 2 2 5" xfId="37542" xr:uid="{F9D97756-DAA4-4A51-B9E2-9FE397585AA0}"/>
    <cellStyle name="Total 2 2 7 6 2 2 6" xfId="45495" xr:uid="{141A553B-E7A9-4773-9746-68C5D94A5764}"/>
    <cellStyle name="Total 2 2 7 6 2 3" xfId="9781" xr:uid="{88E35DFB-3762-4D68-8979-4793EE1FA744}"/>
    <cellStyle name="Total 2 2 7 6 2 4" xfId="17644" xr:uid="{4F01EE1D-B614-40C6-82FB-6EE3EDA51E3A}"/>
    <cellStyle name="Total 2 2 7 6 2 5" xfId="25655" xr:uid="{C33BB726-2EE5-4B5C-8A11-C4273EC8F204}"/>
    <cellStyle name="Total 2 2 7 6 2 6" xfId="33474" xr:uid="{3214CEF3-F408-4284-A93D-243984BC7FF4}"/>
    <cellStyle name="Total 2 2 7 6 2 7" xfId="41435" xr:uid="{BBF18D38-2550-4BA6-9F5E-910CF629DD74}"/>
    <cellStyle name="Total 2 2 7 6 3" xfId="1896" xr:uid="{65619574-D1B9-4B47-AF49-7E0CE32107C1}"/>
    <cellStyle name="Total 2 2 7 6 3 2" xfId="5975" xr:uid="{A53E5720-50FF-4105-AC29-6A1E5085F340}"/>
    <cellStyle name="Total 2 2 7 6 3 2 2" xfId="14190" xr:uid="{275120E8-DA73-4A9B-8B15-F0AA1984D649}"/>
    <cellStyle name="Total 2 2 7 6 3 2 3" xfId="22054" xr:uid="{F1D3B6AB-AAF0-4A5C-A1CE-D60168C63C23}"/>
    <cellStyle name="Total 2 2 7 6 3 2 4" xfId="30034" xr:uid="{AAED2468-8B81-4B68-A9DB-C92C05B039D8}"/>
    <cellStyle name="Total 2 2 7 6 3 2 5" xfId="37861" xr:uid="{84F21085-9D80-4C25-A5A0-2701CEBB6823}"/>
    <cellStyle name="Total 2 2 7 6 3 2 6" xfId="45814" xr:uid="{1A237AB9-D4D6-45EE-B859-D260AD1743EE}"/>
    <cellStyle name="Total 2 2 7 6 3 3" xfId="10122" xr:uid="{C9A8ED09-24DE-46BD-99F5-122B86754D3C}"/>
    <cellStyle name="Total 2 2 7 6 3 4" xfId="17987" xr:uid="{BC9884D3-F096-493E-B9CD-9B9FCD3B0399}"/>
    <cellStyle name="Total 2 2 7 6 3 5" xfId="25994" xr:uid="{849F9D3A-A23E-4951-A48B-2315ACA3E561}"/>
    <cellStyle name="Total 2 2 7 6 3 6" xfId="33817" xr:uid="{11DD750E-4FC5-4BD9-9E54-FFDEBBC7B03F}"/>
    <cellStyle name="Total 2 2 7 6 3 7" xfId="41778" xr:uid="{EF588E42-E18A-422F-A85C-A4B849363993}"/>
    <cellStyle name="Total 2 2 7 6 4" xfId="2230" xr:uid="{2BC575B5-55D1-4345-8DC5-4D7F8D17D1AE}"/>
    <cellStyle name="Total 2 2 7 6 4 2" xfId="6304" xr:uid="{B2827D18-18A4-4AA4-AFA5-D42908377FC5}"/>
    <cellStyle name="Total 2 2 7 6 4 2 2" xfId="14519" xr:uid="{7C3C3CDD-1A02-4860-AD5E-B37B0F79FBB6}"/>
    <cellStyle name="Total 2 2 7 6 4 2 3" xfId="22383" xr:uid="{D1F9B0CE-8930-4CB9-A5D8-FF1E8CBB5051}"/>
    <cellStyle name="Total 2 2 7 6 4 2 4" xfId="30363" xr:uid="{E6599F3A-EDAB-403A-87EC-E91C7354FCDA}"/>
    <cellStyle name="Total 2 2 7 6 4 2 5" xfId="38190" xr:uid="{047DF379-EE03-45A7-80C4-F66612B7F7A9}"/>
    <cellStyle name="Total 2 2 7 6 4 2 6" xfId="46143" xr:uid="{CD760C9A-DC8C-480F-98EC-9913ECA0FF3D}"/>
    <cellStyle name="Total 2 2 7 6 4 3" xfId="10456" xr:uid="{7DE5E2C3-3153-4785-8B02-8A2423CCB445}"/>
    <cellStyle name="Total 2 2 7 6 4 4" xfId="18321" xr:uid="{81E19055-D623-4C79-8335-37A2A8FB277A}"/>
    <cellStyle name="Total 2 2 7 6 4 5" xfId="26328" xr:uid="{36788929-C72C-4119-99BA-0D4091215869}"/>
    <cellStyle name="Total 2 2 7 6 4 6" xfId="34151" xr:uid="{D83BF060-7DCC-4FF5-B491-A5FE477D185D}"/>
    <cellStyle name="Total 2 2 7 6 4 7" xfId="42112" xr:uid="{40E1585B-DCE9-4371-BEA0-619CB3AE638B}"/>
    <cellStyle name="Total 2 2 7 6 5" xfId="2550" xr:uid="{5E2B5BF3-3089-43F9-90D7-F17A59CA4412}"/>
    <cellStyle name="Total 2 2 7 6 5 2" xfId="6606" xr:uid="{4CFDDB4F-2904-4425-886D-7B0191F78616}"/>
    <cellStyle name="Total 2 2 7 6 5 2 2" xfId="14821" xr:uid="{414E09DD-F3FF-4584-91DD-7366BC4F7295}"/>
    <cellStyle name="Total 2 2 7 6 5 2 3" xfId="22685" xr:uid="{E808A9FD-21EB-417A-88D3-9AA3CD86F2EC}"/>
    <cellStyle name="Total 2 2 7 6 5 2 4" xfId="30665" xr:uid="{8371CE18-C071-455F-8D95-EE365F2549F9}"/>
    <cellStyle name="Total 2 2 7 6 5 2 5" xfId="38492" xr:uid="{1E927F82-F555-40D3-9507-5AD65B0D45BA}"/>
    <cellStyle name="Total 2 2 7 6 5 2 6" xfId="46445" xr:uid="{870BAFE8-1045-449D-8939-96F4E426CA29}"/>
    <cellStyle name="Total 2 2 7 6 5 3" xfId="10776" xr:uid="{A3977F37-0CB4-4190-88E0-D09C504BA8BF}"/>
    <cellStyle name="Total 2 2 7 6 5 4" xfId="18641" xr:uid="{D780071B-CC3C-4DAD-BBE6-CE4763AE0766}"/>
    <cellStyle name="Total 2 2 7 6 5 5" xfId="26644" xr:uid="{DB2DB3CB-65F4-4746-9172-0093BAFB6712}"/>
    <cellStyle name="Total 2 2 7 6 5 6" xfId="34471" xr:uid="{9F33119A-AD15-4884-AD77-FF7EB599A76E}"/>
    <cellStyle name="Total 2 2 7 6 5 7" xfId="42432" xr:uid="{89C45DD1-01BB-4D47-A5E0-1CB13CC78266}"/>
    <cellStyle name="Total 2 2 7 6 6" xfId="2876" xr:uid="{E8EB0AAF-3E9A-44E5-BB86-EA2C498FBF26}"/>
    <cellStyle name="Total 2 2 7 6 6 2" xfId="6926" xr:uid="{F2D5FED1-EC0C-407B-A240-FD70DB15A64F}"/>
    <cellStyle name="Total 2 2 7 6 6 2 2" xfId="15141" xr:uid="{B176FC72-B506-445C-865B-97EB569A2053}"/>
    <cellStyle name="Total 2 2 7 6 6 2 3" xfId="23005" xr:uid="{5D2E2B8A-CC3F-421A-9178-ED5FFAE0784C}"/>
    <cellStyle name="Total 2 2 7 6 6 2 4" xfId="30985" xr:uid="{F5704329-5E28-4271-9CF5-C7B8ABA94E17}"/>
    <cellStyle name="Total 2 2 7 6 6 2 5" xfId="38812" xr:uid="{353CAE9B-2B4F-426C-9025-044244100030}"/>
    <cellStyle name="Total 2 2 7 6 6 2 6" xfId="46765" xr:uid="{A0BADBAC-F499-46D2-9562-08538AF9F67A}"/>
    <cellStyle name="Total 2 2 7 6 6 3" xfId="11102" xr:uid="{F378818D-ABA1-4F3F-9F38-F49031F8A821}"/>
    <cellStyle name="Total 2 2 7 6 6 4" xfId="18967" xr:uid="{079C83E1-B988-47AC-AA23-A9A2C9590FC2}"/>
    <cellStyle name="Total 2 2 7 6 6 5" xfId="26970" xr:uid="{575920BE-D2FC-4497-AE5E-BED310E88E88}"/>
    <cellStyle name="Total 2 2 7 6 6 6" xfId="34797" xr:uid="{1B5A693E-5573-4E6F-8FD3-C1D38659337D}"/>
    <cellStyle name="Total 2 2 7 6 6 7" xfId="42758" xr:uid="{377FFAAA-9A23-4EA5-A9CD-88C0A800F5B7}"/>
    <cellStyle name="Total 2 2 7 6 7" xfId="3192" xr:uid="{F8B757CA-6A14-475D-B1E9-4F9DC38A67D7}"/>
    <cellStyle name="Total 2 2 7 6 7 2" xfId="7225" xr:uid="{A7669D93-E948-46E0-B43A-4D41FAC2F034}"/>
    <cellStyle name="Total 2 2 7 6 7 2 2" xfId="15440" xr:uid="{68E55EF5-B24E-4621-9A37-AA6A10C352F0}"/>
    <cellStyle name="Total 2 2 7 6 7 2 3" xfId="23304" xr:uid="{FC94DBD4-2227-4EDC-A286-8E275146203B}"/>
    <cellStyle name="Total 2 2 7 6 7 2 4" xfId="31284" xr:uid="{98CCDB9B-D70D-46B4-AC53-E91AB30A08FA}"/>
    <cellStyle name="Total 2 2 7 6 7 2 5" xfId="39111" xr:uid="{5C3E5469-AEFB-436F-88D7-C9D8D031B652}"/>
    <cellStyle name="Total 2 2 7 6 7 2 6" xfId="47064" xr:uid="{CF33E45D-BA2B-4DFA-91AE-DFD4F42992BF}"/>
    <cellStyle name="Total 2 2 7 6 7 3" xfId="11416" xr:uid="{57EB0F52-2EAD-4DD7-8B84-50A816B91FF0}"/>
    <cellStyle name="Total 2 2 7 6 7 4" xfId="19283" xr:uid="{52B5E894-BDA1-46A4-8F94-F04C158A49C3}"/>
    <cellStyle name="Total 2 2 7 6 7 5" xfId="27283" xr:uid="{C43091FC-F2AF-46BB-940C-DC31C6DA2408}"/>
    <cellStyle name="Total 2 2 7 6 7 6" xfId="35113" xr:uid="{0572E422-2C2E-4121-A2AF-29DE82A46EC2}"/>
    <cellStyle name="Total 2 2 7 6 7 7" xfId="43074" xr:uid="{D1C6CF29-41AA-4000-AB9C-21FE948057BF}"/>
    <cellStyle name="Total 2 2 7 6 8" xfId="3505" xr:uid="{6B04DC20-9A57-4589-9F34-37108932C1E4}"/>
    <cellStyle name="Total 2 2 7 6 8 2" xfId="7533" xr:uid="{63D929B0-D3DD-4F44-A66E-9E3A0B5D909E}"/>
    <cellStyle name="Total 2 2 7 6 8 2 2" xfId="15748" xr:uid="{5023CD6A-23FF-4856-ABA8-78D4676FBBB7}"/>
    <cellStyle name="Total 2 2 7 6 8 2 3" xfId="23612" xr:uid="{DBDB04D9-1C92-4731-B1D8-7F3EDC2776C1}"/>
    <cellStyle name="Total 2 2 7 6 8 2 4" xfId="31592" xr:uid="{7DD0BF85-8A07-47FF-AEDC-464BEA8952D1}"/>
    <cellStyle name="Total 2 2 7 6 8 2 5" xfId="39419" xr:uid="{86F16C25-AADF-4F11-B7AE-BBCABE6E4BD9}"/>
    <cellStyle name="Total 2 2 7 6 8 2 6" xfId="47372" xr:uid="{3038F590-FB3B-450E-89FF-1FEA27B4D0A2}"/>
    <cellStyle name="Total 2 2 7 6 8 3" xfId="11729" xr:uid="{D515A833-FE91-4269-8F19-DBEC1370C07B}"/>
    <cellStyle name="Total 2 2 7 6 8 4" xfId="19596" xr:uid="{2DA02557-155C-4FB5-8B1C-B6F44B0B22D9}"/>
    <cellStyle name="Total 2 2 7 6 8 5" xfId="27596" xr:uid="{B98AA72D-DB62-488F-9F43-9FF9EDA254AE}"/>
    <cellStyle name="Total 2 2 7 6 8 6" xfId="35426" xr:uid="{41949D2E-9527-4160-B227-A29680417BB5}"/>
    <cellStyle name="Total 2 2 7 6 8 7" xfId="43387" xr:uid="{26E61470-5AF8-4EF9-8536-BA17E9895358}"/>
    <cellStyle name="Total 2 2 7 6 9" xfId="3801" xr:uid="{5EBB6D4E-2E1A-43ED-B884-35938706BAC9}"/>
    <cellStyle name="Total 2 2 7 6 9 2" xfId="7829" xr:uid="{70A3BBC9-8F83-415D-BD1F-B6EC14AD57F4}"/>
    <cellStyle name="Total 2 2 7 6 9 2 2" xfId="16044" xr:uid="{F3DDD68E-E510-4305-B31C-C2156C7346ED}"/>
    <cellStyle name="Total 2 2 7 6 9 2 3" xfId="23908" xr:uid="{17E49BA0-79DF-4F56-8EED-72DDF7971B99}"/>
    <cellStyle name="Total 2 2 7 6 9 2 4" xfId="31888" xr:uid="{9FE5C4D5-1E36-4F86-AD12-0F9DB2AC1B49}"/>
    <cellStyle name="Total 2 2 7 6 9 2 5" xfId="39715" xr:uid="{4D834E0D-4ECC-48AD-88E6-AE925D34C540}"/>
    <cellStyle name="Total 2 2 7 6 9 2 6" xfId="47668" xr:uid="{EE54F5E6-C909-4636-AD1E-8B73229A8AB2}"/>
    <cellStyle name="Total 2 2 7 6 9 3" xfId="12025" xr:uid="{B4849BA2-106E-4B54-805C-51B5AAC1F696}"/>
    <cellStyle name="Total 2 2 7 6 9 4" xfId="19892" xr:uid="{37D6CCF6-0F65-414E-901C-6540AF970E42}"/>
    <cellStyle name="Total 2 2 7 6 9 5" xfId="27892" xr:uid="{E467DC31-9DE9-4163-B5B8-E8E9132F450D}"/>
    <cellStyle name="Total 2 2 7 6 9 6" xfId="35722" xr:uid="{3AF3BF6E-22E7-4D4F-A012-B30F28A84EA4}"/>
    <cellStyle name="Total 2 2 7 6 9 7" xfId="43683" xr:uid="{D7F70D19-30B9-481E-9D9E-F149F0D32BEF}"/>
    <cellStyle name="Total 2 2 7 7" xfId="1309" xr:uid="{A820C417-4D8B-4259-8696-3F1CEB58AB45}"/>
    <cellStyle name="Total 2 2 7 7 2" xfId="5426" xr:uid="{D2DD5FF7-2C66-4758-A0B2-D19717724D74}"/>
    <cellStyle name="Total 2 2 7 7 2 2" xfId="13641" xr:uid="{025AC621-7537-445B-A9C7-5A0BC81E431F}"/>
    <cellStyle name="Total 2 2 7 7 2 3" xfId="21505" xr:uid="{F6022E7D-040A-4224-9872-38995F274BB0}"/>
    <cellStyle name="Total 2 2 7 7 2 4" xfId="29485" xr:uid="{1FBEA6ED-DC16-4253-BDDC-2E8809F295FF}"/>
    <cellStyle name="Total 2 2 7 7 2 5" xfId="37312" xr:uid="{5A311264-CA4B-4328-8B91-BA26F192300B}"/>
    <cellStyle name="Total 2 2 7 7 2 6" xfId="45265" xr:uid="{594FB33F-6451-46F4-9102-99D1D8F7E385}"/>
    <cellStyle name="Total 2 2 7 7 3" xfId="9538" xr:uid="{46F29F61-2461-47BF-9912-17BDBCD3CD7A}"/>
    <cellStyle name="Total 2 2 7 7 4" xfId="17400" xr:uid="{6063C5BA-7605-4AD4-8DF4-D24EFBBE7A54}"/>
    <cellStyle name="Total 2 2 7 7 5" xfId="25413" xr:uid="{540D845C-B5F9-48E3-9526-A374CC140674}"/>
    <cellStyle name="Total 2 2 7 7 6" xfId="33230" xr:uid="{35E3A403-7744-42D7-80D8-39D1383C8255}"/>
    <cellStyle name="Total 2 2 7 7 7" xfId="41191" xr:uid="{C5E96CAD-A680-47F4-98D1-1B7236A42E71}"/>
    <cellStyle name="Total 2 2 7 8" xfId="1654" xr:uid="{0FE78BBD-446D-4AAD-B34E-4ED54560FB58}"/>
    <cellStyle name="Total 2 2 7 8 2" xfId="5747" xr:uid="{58EBA4E6-5706-4836-A7E1-6D0C31474665}"/>
    <cellStyle name="Total 2 2 7 8 2 2" xfId="13962" xr:uid="{8F9695AF-3535-42C4-BB51-AECFDB12B710}"/>
    <cellStyle name="Total 2 2 7 8 2 3" xfId="21826" xr:uid="{FE21EF63-CD79-4F43-950D-065369F687A2}"/>
    <cellStyle name="Total 2 2 7 8 2 4" xfId="29806" xr:uid="{65C62DEB-EE39-4345-AF42-5D2E3559B7BE}"/>
    <cellStyle name="Total 2 2 7 8 2 5" xfId="37633" xr:uid="{BB069119-1EBF-4258-8BB3-ED884570F73E}"/>
    <cellStyle name="Total 2 2 7 8 2 6" xfId="45586" xr:uid="{7896BD3D-3CD5-4BBC-9C79-5A5B92671295}"/>
    <cellStyle name="Total 2 2 7 8 3" xfId="9881" xr:uid="{EF75973D-C42B-40CE-8B07-0882A8EC4CBA}"/>
    <cellStyle name="Total 2 2 7 8 4" xfId="17745" xr:uid="{A7F85B56-3B35-4E8F-97EE-0A170A61ECE5}"/>
    <cellStyle name="Total 2 2 7 8 5" xfId="25755" xr:uid="{5FF231B1-0D07-4995-B74E-4C0FEA7E64DF}"/>
    <cellStyle name="Total 2 2 7 8 6" xfId="33575" xr:uid="{F8C66ED4-D328-4E62-BA30-F2C38B0667FB}"/>
    <cellStyle name="Total 2 2 7 8 7" xfId="41536" xr:uid="{34F535E5-FEB6-4C4B-9551-7591CD9FB0FC}"/>
    <cellStyle name="Total 2 2 7 9" xfId="1990" xr:uid="{C778CDA6-100F-4254-A4CE-EA2C3FDD825F}"/>
    <cellStyle name="Total 2 2 7 9 2" xfId="6064" xr:uid="{C09CCE7F-94D9-422C-AF19-46AA825DB4C0}"/>
    <cellStyle name="Total 2 2 7 9 2 2" xfId="14279" xr:uid="{EE0A49B2-6CE0-47F7-A3E8-33B5E530C441}"/>
    <cellStyle name="Total 2 2 7 9 2 3" xfId="22143" xr:uid="{0147AC0A-643A-4C14-BBAD-339E24B50A9A}"/>
    <cellStyle name="Total 2 2 7 9 2 4" xfId="30123" xr:uid="{3FAE42D3-679F-4088-A449-CF7B2B62088C}"/>
    <cellStyle name="Total 2 2 7 9 2 5" xfId="37950" xr:uid="{41C07BFB-0E23-432A-B36E-5C9B995B56E5}"/>
    <cellStyle name="Total 2 2 7 9 2 6" xfId="45903" xr:uid="{C7936806-57C0-4D57-ADE7-9D0E559690C6}"/>
    <cellStyle name="Total 2 2 7 9 3" xfId="10216" xr:uid="{2B221EC6-C110-45DE-B27C-F0B725A9F9D5}"/>
    <cellStyle name="Total 2 2 7 9 4" xfId="18081" xr:uid="{206BE35E-1533-4369-B0B0-F5126C29DAE1}"/>
    <cellStyle name="Total 2 2 7 9 5" xfId="26088" xr:uid="{05EAF68A-4388-4F7A-8E5F-2AFD40F0EA27}"/>
    <cellStyle name="Total 2 2 7 9 6" xfId="33911" xr:uid="{DB15174D-B395-4C79-B3E5-BB69F3572A90}"/>
    <cellStyle name="Total 2 2 7 9 7" xfId="41872" xr:uid="{20A61175-CAB9-46CE-A424-707A30B3EC13}"/>
    <cellStyle name="Total 2 2 8" xfId="845" xr:uid="{640F82F6-F19E-40F7-870A-6BF4872A6A38}"/>
    <cellStyle name="Total 2 2 8 10" xfId="2277" xr:uid="{8CBB1FC3-6A55-4ACD-9AB8-9C2713865747}"/>
    <cellStyle name="Total 2 2 8 10 2" xfId="6349" xr:uid="{B8B0AB88-5167-41C6-A674-837D8CBBD608}"/>
    <cellStyle name="Total 2 2 8 10 2 2" xfId="14564" xr:uid="{00B86B9F-D231-424F-A0C1-E9F5808D8630}"/>
    <cellStyle name="Total 2 2 8 10 2 3" xfId="22428" xr:uid="{08F68698-36EB-421E-A250-CCE8FC19293E}"/>
    <cellStyle name="Total 2 2 8 10 2 4" xfId="30408" xr:uid="{EEDCA0A6-D1DF-43FF-897A-C2ECD12DA9F7}"/>
    <cellStyle name="Total 2 2 8 10 2 5" xfId="38235" xr:uid="{5F44BEAB-37BE-4509-8699-F4D9DB355BF1}"/>
    <cellStyle name="Total 2 2 8 10 2 6" xfId="46188" xr:uid="{E042A39B-E4CD-4B43-A9C0-3FE26F2686B4}"/>
    <cellStyle name="Total 2 2 8 10 3" xfId="10503" xr:uid="{9AEBDEF4-5F82-41D2-B2F6-4A2A77641954}"/>
    <cellStyle name="Total 2 2 8 10 4" xfId="18368" xr:uid="{4B5C6562-7728-4578-8B23-8CD37DBCB231}"/>
    <cellStyle name="Total 2 2 8 10 5" xfId="26374" xr:uid="{1BB1DD8C-78BF-4971-A027-4A89A3CE575F}"/>
    <cellStyle name="Total 2 2 8 10 6" xfId="34198" xr:uid="{A71E7947-F042-4903-B484-51BE8B34C7B4}"/>
    <cellStyle name="Total 2 2 8 10 7" xfId="42159" xr:uid="{CB900E05-B3E3-4025-A080-C30116A331E9}"/>
    <cellStyle name="Total 2 2 8 11" xfId="2610" xr:uid="{F7030B45-E61C-491A-B077-27E9D23F833A}"/>
    <cellStyle name="Total 2 2 8 11 2" xfId="6660" xr:uid="{CAEF2573-6FB4-412B-8738-2C9D3D1A4CDE}"/>
    <cellStyle name="Total 2 2 8 11 2 2" xfId="14875" xr:uid="{1B943C9C-341C-4777-ACD1-39DC6AF684D4}"/>
    <cellStyle name="Total 2 2 8 11 2 3" xfId="22739" xr:uid="{D913754E-CE0E-444D-BA1E-A5764AAEBA25}"/>
    <cellStyle name="Total 2 2 8 11 2 4" xfId="30719" xr:uid="{FBD19A25-85E1-4ECD-80AC-B7D0A0EFDA3D}"/>
    <cellStyle name="Total 2 2 8 11 2 5" xfId="38546" xr:uid="{ECFF250A-E185-43FA-A60E-E5566D10634F}"/>
    <cellStyle name="Total 2 2 8 11 2 6" xfId="46499" xr:uid="{312621D5-5BFB-4503-A06E-1D6F292AAD81}"/>
    <cellStyle name="Total 2 2 8 11 3" xfId="10836" xr:uid="{3DE762C3-C266-42AB-A9F2-993ED7889770}"/>
    <cellStyle name="Total 2 2 8 11 4" xfId="18701" xr:uid="{F765B304-D742-4770-BFC4-5CA3E2CCBB19}"/>
    <cellStyle name="Total 2 2 8 11 5" xfId="26704" xr:uid="{0F8EB494-9360-4946-883D-D1D900267DC7}"/>
    <cellStyle name="Total 2 2 8 11 6" xfId="34531" xr:uid="{3A1A582C-CF6F-45B3-892B-DE57C5634A41}"/>
    <cellStyle name="Total 2 2 8 11 7" xfId="42492" xr:uid="{E943ADB7-B56E-4B9A-95E2-F7702540035B}"/>
    <cellStyle name="Total 2 2 8 12" xfId="2918" xr:uid="{3D446FE5-D6F3-4025-A76A-1AB9B9395E95}"/>
    <cellStyle name="Total 2 2 8 12 2" xfId="6967" xr:uid="{3793DFBE-ABED-464E-AD85-355972B7A300}"/>
    <cellStyle name="Total 2 2 8 12 2 2" xfId="15182" xr:uid="{B31B3142-4029-4DFB-9486-E22229259CF2}"/>
    <cellStyle name="Total 2 2 8 12 2 3" xfId="23046" xr:uid="{B2B2D491-D972-4A83-A29F-2BC1D2A83CDC}"/>
    <cellStyle name="Total 2 2 8 12 2 4" xfId="31026" xr:uid="{836A39B2-A2A7-4C28-B9B4-CDEB8304C3D0}"/>
    <cellStyle name="Total 2 2 8 12 2 5" xfId="38853" xr:uid="{F1DCEF4F-21F5-4964-A66D-C66EE23417FE}"/>
    <cellStyle name="Total 2 2 8 12 2 6" xfId="46806" xr:uid="{61E96033-04B0-4113-BCC6-FDD86535769E}"/>
    <cellStyle name="Total 2 2 8 12 3" xfId="11144" xr:uid="{A85DD952-0FF0-4A1B-9D4B-BDD9D574D808}"/>
    <cellStyle name="Total 2 2 8 12 4" xfId="19009" xr:uid="{80F2A4FB-336F-4F72-99D2-6486BCB75F4E}"/>
    <cellStyle name="Total 2 2 8 12 5" xfId="27012" xr:uid="{5CFA3602-11FD-48DC-963C-FB654D631F7D}"/>
    <cellStyle name="Total 2 2 8 12 6" xfId="34839" xr:uid="{389B9D85-F6F2-4161-939B-272D92C7D452}"/>
    <cellStyle name="Total 2 2 8 12 7" xfId="42800" xr:uid="{50D2959D-A7A4-4A4A-996B-5969C7BD8CD1}"/>
    <cellStyle name="Total 2 2 8 13" xfId="3247" xr:uid="{D076BED9-85B1-4228-B12E-1B9F136F9566}"/>
    <cellStyle name="Total 2 2 8 13 2" xfId="7276" xr:uid="{7417F838-ABA6-4178-B9D5-20D70172922B}"/>
    <cellStyle name="Total 2 2 8 13 2 2" xfId="15491" xr:uid="{950784A0-A21D-4508-A63F-87B2CCFB746E}"/>
    <cellStyle name="Total 2 2 8 13 2 3" xfId="23355" xr:uid="{E0126955-02CF-41D1-AC34-54B29B21E3A8}"/>
    <cellStyle name="Total 2 2 8 13 2 4" xfId="31335" xr:uid="{525F9EF8-3837-4DB2-8F67-F6335FD1235E}"/>
    <cellStyle name="Total 2 2 8 13 2 5" xfId="39162" xr:uid="{FDEFA03A-E383-484D-A730-5DF4DE9BFE0B}"/>
    <cellStyle name="Total 2 2 8 13 2 6" xfId="47115" xr:uid="{D1FC5AE7-D644-4D24-84A3-0D1BA285512A}"/>
    <cellStyle name="Total 2 2 8 13 3" xfId="11471" xr:uid="{044E387A-2366-49B4-85EA-920DF30F04F7}"/>
    <cellStyle name="Total 2 2 8 13 4" xfId="19338" xr:uid="{3EBA10D1-0F54-4FAE-A1CB-C846AED5621B}"/>
    <cellStyle name="Total 2 2 8 13 5" xfId="27338" xr:uid="{235F9DA6-5680-4AC3-9B05-E4CC8B54B18E}"/>
    <cellStyle name="Total 2 2 8 13 6" xfId="35168" xr:uid="{231F8705-45F4-482C-AED3-490EAA5D474A}"/>
    <cellStyle name="Total 2 2 8 13 7" xfId="43129" xr:uid="{B7C45E0D-46FE-4528-907D-A293E04D1656}"/>
    <cellStyle name="Total 2 2 8 14" xfId="3542" xr:uid="{C96B767B-363E-446A-91C2-26318187C617}"/>
    <cellStyle name="Total 2 2 8 14 2" xfId="7570" xr:uid="{A9BE5137-16F0-4574-8A8B-F01C1E991EAB}"/>
    <cellStyle name="Total 2 2 8 14 2 2" xfId="15785" xr:uid="{96F409B8-26A3-4D25-B216-DFEF8B55061F}"/>
    <cellStyle name="Total 2 2 8 14 2 3" xfId="23649" xr:uid="{5844F79D-A96A-455C-AB85-2101CB965242}"/>
    <cellStyle name="Total 2 2 8 14 2 4" xfId="31629" xr:uid="{C11E9F60-1DD2-4BF4-88AC-87DCC7A1621A}"/>
    <cellStyle name="Total 2 2 8 14 2 5" xfId="39456" xr:uid="{58BBA1F1-B187-44F9-9530-1C6051790726}"/>
    <cellStyle name="Total 2 2 8 14 2 6" xfId="47409" xr:uid="{E4D9EF76-A13F-4E80-8BEF-9C8B1856D912}"/>
    <cellStyle name="Total 2 2 8 14 3" xfId="11766" xr:uid="{948E89B5-7F82-4979-A6A2-874F5BA12FD5}"/>
    <cellStyle name="Total 2 2 8 14 4" xfId="19633" xr:uid="{5F9D8598-673D-4094-AC2C-6C9A931CAED8}"/>
    <cellStyle name="Total 2 2 8 14 5" xfId="27633" xr:uid="{5B10B8A3-1594-48B7-8CA5-DAC7BB101F0A}"/>
    <cellStyle name="Total 2 2 8 14 6" xfId="35463" xr:uid="{38A10F61-9A22-440C-AFA3-9D2ABB57DD9D}"/>
    <cellStyle name="Total 2 2 8 14 7" xfId="43424" xr:uid="{D84BF5C2-B0D9-46EF-B374-7CB0120F047B}"/>
    <cellStyle name="Total 2 2 8 15" xfId="3837" xr:uid="{48049618-E333-4DAD-B028-C4B7D83A47BA}"/>
    <cellStyle name="Total 2 2 8 15 2" xfId="7864" xr:uid="{573EB783-3E4B-4837-A1EF-E1FDBA877D4F}"/>
    <cellStyle name="Total 2 2 8 15 2 2" xfId="16079" xr:uid="{924CC593-572E-4A8C-A386-176B5CD089DF}"/>
    <cellStyle name="Total 2 2 8 15 2 3" xfId="23943" xr:uid="{C63A202D-C46C-47BD-88DC-B74E3E2C3A9C}"/>
    <cellStyle name="Total 2 2 8 15 2 4" xfId="31923" xr:uid="{ADC09CFB-8958-4C27-AD22-84DBB5064566}"/>
    <cellStyle name="Total 2 2 8 15 2 5" xfId="39750" xr:uid="{9D650542-9FD1-4948-ADEA-E99DD36A28C0}"/>
    <cellStyle name="Total 2 2 8 15 2 6" xfId="47703" xr:uid="{8515C14D-C90E-4A29-9DE0-193CD16AD301}"/>
    <cellStyle name="Total 2 2 8 15 3" xfId="12061" xr:uid="{AB275E9B-6B82-43A3-8716-3426FCAA402E}"/>
    <cellStyle name="Total 2 2 8 15 4" xfId="19928" xr:uid="{2C267D67-89FE-4DEF-B201-2BB469FF129B}"/>
    <cellStyle name="Total 2 2 8 15 5" xfId="27928" xr:uid="{9414B752-0664-4372-AB6A-D61FE5CF4FE1}"/>
    <cellStyle name="Total 2 2 8 15 6" xfId="35758" xr:uid="{3526604C-E962-4878-9296-A91905B118DA}"/>
    <cellStyle name="Total 2 2 8 15 7" xfId="43719" xr:uid="{9B4BA5B4-619F-4013-A549-BFEBFEC0102E}"/>
    <cellStyle name="Total 2 2 8 16" xfId="4146" xr:uid="{71AD49D2-682D-47EB-9065-23ED260614E2}"/>
    <cellStyle name="Total 2 2 8 16 2" xfId="8152" xr:uid="{6E428264-8B87-426F-B97E-D2591E62EE50}"/>
    <cellStyle name="Total 2 2 8 16 2 2" xfId="16367" xr:uid="{8827B747-36B9-46BF-9B54-E0BC0E6E0438}"/>
    <cellStyle name="Total 2 2 8 16 2 3" xfId="24231" xr:uid="{2616B85C-1B3F-4CD1-A147-F6A4786AF1C8}"/>
    <cellStyle name="Total 2 2 8 16 2 4" xfId="32211" xr:uid="{6B13747B-AFB6-4DA7-A462-305BECBBFC8A}"/>
    <cellStyle name="Total 2 2 8 16 2 5" xfId="40038" xr:uid="{009034A8-90E3-4F4C-B1E3-F32382AF2D8F}"/>
    <cellStyle name="Total 2 2 8 16 2 6" xfId="47991" xr:uid="{0F5D86D3-E1AF-44A0-B180-B6F98ADC745C}"/>
    <cellStyle name="Total 2 2 8 16 3" xfId="12368" xr:uid="{218B9A7F-8626-42FD-90D1-DE385BEF2ECB}"/>
    <cellStyle name="Total 2 2 8 16 4" xfId="20237" xr:uid="{531CA864-38FF-45FE-AE6A-83B54BE1B3DA}"/>
    <cellStyle name="Total 2 2 8 16 5" xfId="28232" xr:uid="{3CC9E4E5-B701-475E-913D-3917430B87CA}"/>
    <cellStyle name="Total 2 2 8 16 6" xfId="36067" xr:uid="{4780A85E-F7A7-4EF3-B240-515978E6566B}"/>
    <cellStyle name="Total 2 2 8 16 7" xfId="44028" xr:uid="{CA3F0ABA-2E28-4421-89A9-52409E36CB4A}"/>
    <cellStyle name="Total 2 2 8 17" xfId="4426" xr:uid="{5D0A5F0E-78D6-4058-B8E8-8DE53BA34656}"/>
    <cellStyle name="Total 2 2 8 17 2" xfId="8431" xr:uid="{17A79184-A5C0-4573-9402-26A36D18AA90}"/>
    <cellStyle name="Total 2 2 8 17 2 2" xfId="16646" xr:uid="{0B757492-919B-4B28-A416-68A2AFB80672}"/>
    <cellStyle name="Total 2 2 8 17 2 3" xfId="24510" xr:uid="{16869CFC-B400-4FB4-A928-5E3A3C992F96}"/>
    <cellStyle name="Total 2 2 8 17 2 4" xfId="32490" xr:uid="{84393580-35EA-4FD5-8796-D66A295F3C65}"/>
    <cellStyle name="Total 2 2 8 17 2 5" xfId="40317" xr:uid="{6C65CBCC-B693-46ED-849A-0291831DDC98}"/>
    <cellStyle name="Total 2 2 8 17 2 6" xfId="48270" xr:uid="{0A22C0FD-D0BF-44F8-8D4F-BE70885B0C57}"/>
    <cellStyle name="Total 2 2 8 17 3" xfId="12648" xr:uid="{18D2BFDB-6C95-4A83-BED6-A6DFB41DEDEB}"/>
    <cellStyle name="Total 2 2 8 17 4" xfId="20517" xr:uid="{1B2CBCB1-70FD-4F9B-A942-3D06ADAC3C31}"/>
    <cellStyle name="Total 2 2 8 17 5" xfId="28512" xr:uid="{734A8D19-E6B4-422A-ABB4-AB8AE093EB1F}"/>
    <cellStyle name="Total 2 2 8 17 6" xfId="36347" xr:uid="{96DCADDB-97BA-458E-8A51-0FA33BB6B5FB}"/>
    <cellStyle name="Total 2 2 8 17 7" xfId="44308" xr:uid="{563F553C-EFD8-446A-A52C-A69C131BFEFA}"/>
    <cellStyle name="Total 2 2 8 18" xfId="4998" xr:uid="{20D21B49-9D96-4F91-B70A-530E264941A3}"/>
    <cellStyle name="Total 2 2 8 18 2" xfId="13216" xr:uid="{839BCD13-3FF7-4480-A89C-16C59F6EBF42}"/>
    <cellStyle name="Total 2 2 8 18 3" xfId="21082" xr:uid="{89FAE04B-42FB-48B2-88D6-C9F8F25D36B5}"/>
    <cellStyle name="Total 2 2 8 18 4" xfId="29065" xr:uid="{A6E7C88D-B894-46FC-B732-4001CBE3BE1B}"/>
    <cellStyle name="Total 2 2 8 18 5" xfId="36894" xr:uid="{E752BEF2-F278-4F88-8FEC-767C5004AB07}"/>
    <cellStyle name="Total 2 2 8 18 6" xfId="44847" xr:uid="{EC55E309-AD19-49C2-82F9-1DAAF683D22E}"/>
    <cellStyle name="Total 2 2 8 19" xfId="9080" xr:uid="{B4969F2C-276B-4278-81D2-475D14C90121}"/>
    <cellStyle name="Total 2 2 8 2" xfId="930" xr:uid="{0A42538E-EB34-4882-B4CF-2368A036BA67}"/>
    <cellStyle name="Total 2 2 8 2 10" xfId="3908" xr:uid="{E904409A-188E-492A-B081-8B5D1A95B651}"/>
    <cellStyle name="Total 2 2 8 2 10 2" xfId="7927" xr:uid="{9E2CDB27-9E37-40BF-82B9-8524E0DBDD6C}"/>
    <cellStyle name="Total 2 2 8 2 10 2 2" xfId="16142" xr:uid="{F4DC5224-5155-42EC-A9B1-51278A48ECDD}"/>
    <cellStyle name="Total 2 2 8 2 10 2 3" xfId="24006" xr:uid="{F1F5F058-CC2D-48D8-9D53-419C964A52AF}"/>
    <cellStyle name="Total 2 2 8 2 10 2 4" xfId="31986" xr:uid="{DECF4A7C-9EA3-4C32-94FC-3D41CA4EC30C}"/>
    <cellStyle name="Total 2 2 8 2 10 2 5" xfId="39813" xr:uid="{A8E20BDA-AB5F-40C8-A1C1-46CAD229DF82}"/>
    <cellStyle name="Total 2 2 8 2 10 2 6" xfId="47766" xr:uid="{72A30959-F972-43E6-9432-8D2F6E4F1315}"/>
    <cellStyle name="Total 2 2 8 2 10 3" xfId="12130" xr:uid="{E6781026-DBB3-4DA3-B738-901FA606E188}"/>
    <cellStyle name="Total 2 2 8 2 10 4" xfId="19999" xr:uid="{F7377B6A-7796-4345-AC9E-DF9BB04D2A70}"/>
    <cellStyle name="Total 2 2 8 2 10 5" xfId="27996" xr:uid="{16CE02BA-7EC0-4B63-A48C-5D1FD1CA10A2}"/>
    <cellStyle name="Total 2 2 8 2 10 6" xfId="35829" xr:uid="{EF4A84AF-BE69-4C46-B6A8-BA6385E67BA9}"/>
    <cellStyle name="Total 2 2 8 2 10 7" xfId="43790" xr:uid="{1210E50C-95A0-4EA1-AE9A-403D4C117163}"/>
    <cellStyle name="Total 2 2 8 2 11" xfId="4207" xr:uid="{D0F4A0ED-AFDF-489F-9651-4C5AECCED0BF}"/>
    <cellStyle name="Total 2 2 8 2 11 2" xfId="8213" xr:uid="{5063A06F-FA82-4843-8C5D-7F4416E024E9}"/>
    <cellStyle name="Total 2 2 8 2 11 2 2" xfId="16428" xr:uid="{A716A3B2-9C92-44D9-92C0-28B8925F950F}"/>
    <cellStyle name="Total 2 2 8 2 11 2 3" xfId="24292" xr:uid="{464D4174-E68A-4A81-817D-F83AFD3E14EC}"/>
    <cellStyle name="Total 2 2 8 2 11 2 4" xfId="32272" xr:uid="{A9FC718C-8C5C-40AC-A677-8DED1C2646E1}"/>
    <cellStyle name="Total 2 2 8 2 11 2 5" xfId="40099" xr:uid="{6DE5DC4E-72DC-47A8-BE0D-F5F4A20C1E61}"/>
    <cellStyle name="Total 2 2 8 2 11 2 6" xfId="48052" xr:uid="{50F57295-A3F7-465E-BF42-880510F12147}"/>
    <cellStyle name="Total 2 2 8 2 11 3" xfId="12429" xr:uid="{2EA18B17-E8FB-4CDC-839F-993C03FA7D9A}"/>
    <cellStyle name="Total 2 2 8 2 11 4" xfId="20298" xr:uid="{0434946F-3F94-445F-9535-24FFDEC39688}"/>
    <cellStyle name="Total 2 2 8 2 11 5" xfId="28293" xr:uid="{9BB6551A-6CD4-457D-8560-33B6D30E2248}"/>
    <cellStyle name="Total 2 2 8 2 11 6" xfId="36128" xr:uid="{D64C18D9-4F9D-44BD-A43C-CBA45FB00F7B}"/>
    <cellStyle name="Total 2 2 8 2 11 7" xfId="44089" xr:uid="{9286E2C0-9874-4C85-9DE6-0249365F884A}"/>
    <cellStyle name="Total 2 2 8 2 12" xfId="4494" xr:uid="{6496ADAF-B2A7-46F2-9E5F-E3E504E3204B}"/>
    <cellStyle name="Total 2 2 8 2 12 2" xfId="8492" xr:uid="{851AF784-EADF-499C-B543-A500B8FBB15B}"/>
    <cellStyle name="Total 2 2 8 2 12 2 2" xfId="16707" xr:uid="{5BDCE850-52F7-40A6-A84F-0AE8CBF80BC2}"/>
    <cellStyle name="Total 2 2 8 2 12 2 3" xfId="24571" xr:uid="{19A5227A-18E5-4232-823D-5DB224B8E38E}"/>
    <cellStyle name="Total 2 2 8 2 12 2 4" xfId="32551" xr:uid="{540473B2-6E67-4C97-8404-BFBAFEC93F6E}"/>
    <cellStyle name="Total 2 2 8 2 12 2 5" xfId="40378" xr:uid="{86C4653C-9DB2-4838-8E36-79C4CA0DA5F3}"/>
    <cellStyle name="Total 2 2 8 2 12 2 6" xfId="48331" xr:uid="{A7187D6E-87D4-459F-829B-3F66EB845046}"/>
    <cellStyle name="Total 2 2 8 2 12 3" xfId="12715" xr:uid="{5F1E9BD8-0CB2-4847-A935-4CFE58522D0D}"/>
    <cellStyle name="Total 2 2 8 2 12 4" xfId="20585" xr:uid="{F9A657A1-67F1-4223-BA27-7605086E78DE}"/>
    <cellStyle name="Total 2 2 8 2 12 5" xfId="28578" xr:uid="{50EBA299-AF08-4FEB-AA6D-5C5E55AC5144}"/>
    <cellStyle name="Total 2 2 8 2 12 6" xfId="36415" xr:uid="{26247162-D10A-4DAE-9E59-658D79942352}"/>
    <cellStyle name="Total 2 2 8 2 12 7" xfId="44376" xr:uid="{65A8FF1F-7B29-47E0-9B6F-879AA8833680}"/>
    <cellStyle name="Total 2 2 8 2 13" xfId="5069" xr:uid="{668F6D66-96BB-4CBE-A580-68F7D8E53F89}"/>
    <cellStyle name="Total 2 2 8 2 13 2" xfId="13284" xr:uid="{CFEBF28A-247B-4F18-81C8-3304913B002C}"/>
    <cellStyle name="Total 2 2 8 2 13 3" xfId="21148" xr:uid="{08D1DBEB-397A-41DE-A49B-4381DBC1ABAE}"/>
    <cellStyle name="Total 2 2 8 2 13 4" xfId="29128" xr:uid="{2EC2CCA6-FE5C-4047-8E05-4D08C15BB69E}"/>
    <cellStyle name="Total 2 2 8 2 13 5" xfId="36955" xr:uid="{FA8DEE70-737C-48CB-98B7-7B7134AF5A30}"/>
    <cellStyle name="Total 2 2 8 2 13 6" xfId="44908" xr:uid="{901D9E52-99AE-4FD3-91A7-055E53ACD540}"/>
    <cellStyle name="Total 2 2 8 2 14" xfId="9159" xr:uid="{FCDC9B56-8FB8-416D-BD0A-C34B96520B6B}"/>
    <cellStyle name="Total 2 2 8 2 15" xfId="17021" xr:uid="{80F304DA-21E9-4BC3-8A4E-1F7229B3BB09}"/>
    <cellStyle name="Total 2 2 8 2 16" xfId="25038" xr:uid="{7C0E163C-6049-47D1-A501-D2665C41FBD5}"/>
    <cellStyle name="Total 2 2 8 2 17" xfId="32851" xr:uid="{EEF8D096-2EAE-4BB6-A983-D1525178162B}"/>
    <cellStyle name="Total 2 2 8 2 18" xfId="40812" xr:uid="{0763D653-8EEC-4E8D-B4B0-688D99C4C24D}"/>
    <cellStyle name="Total 2 2 8 2 2" xfId="1360" xr:uid="{0A8D8B21-10B4-46E6-AC08-7C600D3339EC}"/>
    <cellStyle name="Total 2 2 8 2 2 2" xfId="5471" xr:uid="{A875ACC5-DC88-4FAA-BD87-807C1457FB6E}"/>
    <cellStyle name="Total 2 2 8 2 2 2 2" xfId="13686" xr:uid="{E2FF49A4-FBF0-4E63-8494-AD1E71F466DE}"/>
    <cellStyle name="Total 2 2 8 2 2 2 3" xfId="21550" xr:uid="{07E701F4-B235-4CB6-BA8C-828B55503976}"/>
    <cellStyle name="Total 2 2 8 2 2 2 4" xfId="29530" xr:uid="{CBB71C8A-D0D3-4C08-A71D-C714D41ADFFC}"/>
    <cellStyle name="Total 2 2 8 2 2 2 5" xfId="37357" xr:uid="{6A4011F8-3D2A-448F-A217-DEAA88B07042}"/>
    <cellStyle name="Total 2 2 8 2 2 2 6" xfId="45310" xr:uid="{A3D2E55D-9020-4145-8414-766E6E535B1B}"/>
    <cellStyle name="Total 2 2 8 2 2 3" xfId="9589" xr:uid="{124C99F9-6F26-4E6C-9026-F3551B23CA57}"/>
    <cellStyle name="Total 2 2 8 2 2 4" xfId="17451" xr:uid="{8A3B08EF-8659-4385-81E7-6F21FCAF2DA9}"/>
    <cellStyle name="Total 2 2 8 2 2 5" xfId="25462" xr:uid="{CD9D58C9-CD25-4E87-8707-B483F20F3013}"/>
    <cellStyle name="Total 2 2 8 2 2 6" xfId="33281" xr:uid="{63325DAE-E52E-4627-98A8-9FB3E13A268F}"/>
    <cellStyle name="Total 2 2 8 2 2 7" xfId="41242" xr:uid="{A44EFDEA-0CFB-416C-A406-F0BDE0866431}"/>
    <cellStyle name="Total 2 2 8 2 3" xfId="1703" xr:uid="{1700D575-AE53-494A-9276-6E73D0D59F10}"/>
    <cellStyle name="Total 2 2 8 2 3 2" xfId="5790" xr:uid="{87AF42FF-65B7-4CD4-B306-91E31976590D}"/>
    <cellStyle name="Total 2 2 8 2 3 2 2" xfId="14005" xr:uid="{74305699-DFAC-4920-BBE2-2B910D4D3889}"/>
    <cellStyle name="Total 2 2 8 2 3 2 3" xfId="21869" xr:uid="{5CBFBB01-5ADE-4E9D-80F8-F810FDCB9371}"/>
    <cellStyle name="Total 2 2 8 2 3 2 4" xfId="29849" xr:uid="{F24CB751-7D1A-4624-A042-F0045D6AC6FD}"/>
    <cellStyle name="Total 2 2 8 2 3 2 5" xfId="37676" xr:uid="{E5CA4281-9C2D-4D30-AEEC-28D34B4D1091}"/>
    <cellStyle name="Total 2 2 8 2 3 2 6" xfId="45629" xr:uid="{E5E5590A-14B1-466A-AF4B-86BE40CC5859}"/>
    <cellStyle name="Total 2 2 8 2 3 3" xfId="9929" xr:uid="{FC9879D1-9275-4741-9380-4B09DB353949}"/>
    <cellStyle name="Total 2 2 8 2 3 4" xfId="17794" xr:uid="{10B90D90-4D7C-479C-B812-B9F50DFA3C7E}"/>
    <cellStyle name="Total 2 2 8 2 3 5" xfId="25802" xr:uid="{45BE42BF-B9FF-40E7-A64C-370DC3FA3527}"/>
    <cellStyle name="Total 2 2 8 2 3 6" xfId="33624" xr:uid="{89D868B4-297B-419C-A768-8AE20F1B267A}"/>
    <cellStyle name="Total 2 2 8 2 3 7" xfId="41585" xr:uid="{BD7CB6DF-B79C-4940-8599-71D0C48E310C}"/>
    <cellStyle name="Total 2 2 8 2 4" xfId="2038" xr:uid="{30DC294F-C6B1-4BCA-B021-E208C8554B56}"/>
    <cellStyle name="Total 2 2 8 2 4 2" xfId="6112" xr:uid="{200E3BDF-B142-4D0C-A673-02B6BBF7B5DD}"/>
    <cellStyle name="Total 2 2 8 2 4 2 2" xfId="14327" xr:uid="{5233CABD-3F2C-43C6-98F5-60CF0F18BA91}"/>
    <cellStyle name="Total 2 2 8 2 4 2 3" xfId="22191" xr:uid="{F1F7A439-7DAF-4861-96BB-B8570740FDD9}"/>
    <cellStyle name="Total 2 2 8 2 4 2 4" xfId="30171" xr:uid="{A81D60D9-3D3F-40F7-A2AA-750E7B8E82E1}"/>
    <cellStyle name="Total 2 2 8 2 4 2 5" xfId="37998" xr:uid="{B1364CAD-32D2-47ED-B545-334D865A9518}"/>
    <cellStyle name="Total 2 2 8 2 4 2 6" xfId="45951" xr:uid="{5611A925-8DA4-4904-93C1-B9D6FCCA17B5}"/>
    <cellStyle name="Total 2 2 8 2 4 3" xfId="10264" xr:uid="{E809EF5A-7FAB-4DA6-ADC1-8916685B5580}"/>
    <cellStyle name="Total 2 2 8 2 4 4" xfId="18129" xr:uid="{B24E0910-FC4C-4A58-BF8B-CEA69891C1A9}"/>
    <cellStyle name="Total 2 2 8 2 4 5" xfId="26136" xr:uid="{8823EDBA-42EF-451E-A7C6-5F25ACDAB208}"/>
    <cellStyle name="Total 2 2 8 2 4 6" xfId="33959" xr:uid="{CE433998-B3B7-4896-965A-3532BC4027F8}"/>
    <cellStyle name="Total 2 2 8 2 4 7" xfId="41920" xr:uid="{EB6545B4-860B-4878-8D6D-DBFB8D8A2CCD}"/>
    <cellStyle name="Total 2 2 8 2 5" xfId="2357" xr:uid="{076B3E3A-E854-435D-AF36-C69F783B7B6B}"/>
    <cellStyle name="Total 2 2 8 2 5 2" xfId="6421" xr:uid="{8159106A-D3F6-453F-B64C-0A437A0CE45D}"/>
    <cellStyle name="Total 2 2 8 2 5 2 2" xfId="14636" xr:uid="{ED98DAC6-2B57-4E1A-BBF6-1640A2F4C19E}"/>
    <cellStyle name="Total 2 2 8 2 5 2 3" xfId="22500" xr:uid="{0899BFC5-2130-4F64-B13B-11A51F765416}"/>
    <cellStyle name="Total 2 2 8 2 5 2 4" xfId="30480" xr:uid="{CE33CCE1-CC1E-4DEE-93C5-A2D211D0CF63}"/>
    <cellStyle name="Total 2 2 8 2 5 2 5" xfId="38307" xr:uid="{3CECD9D2-FBCC-484A-81CC-844C4D9393E3}"/>
    <cellStyle name="Total 2 2 8 2 5 2 6" xfId="46260" xr:uid="{3FDB2E95-FCB6-4143-A4DA-90CC9126DD31}"/>
    <cellStyle name="Total 2 2 8 2 5 3" xfId="10583" xr:uid="{A9F772F0-8559-43EB-AE73-2DA7E21563C3}"/>
    <cellStyle name="Total 2 2 8 2 5 4" xfId="18448" xr:uid="{4FB7626C-19FA-4C77-978B-B4E3C6FCFC98}"/>
    <cellStyle name="Total 2 2 8 2 5 5" xfId="26452" xr:uid="{F9B86A8C-C8ED-43F4-A6EE-04E9C1E1D8D8}"/>
    <cellStyle name="Total 2 2 8 2 5 6" xfId="34278" xr:uid="{0C53CBAD-DF13-4D46-90DB-0F98D8258602}"/>
    <cellStyle name="Total 2 2 8 2 5 7" xfId="42239" xr:uid="{7D6D1EDD-2DE5-474D-8AF4-68872A32B2D3}"/>
    <cellStyle name="Total 2 2 8 2 6" xfId="2686" xr:uid="{BB065C37-18E2-4070-85D1-AEFE3313D784}"/>
    <cellStyle name="Total 2 2 8 2 6 2" xfId="6736" xr:uid="{432DEA47-313B-4352-95C1-C152EF28CB94}"/>
    <cellStyle name="Total 2 2 8 2 6 2 2" xfId="14951" xr:uid="{9716B0D2-40F5-49EB-91C2-06087AAF4507}"/>
    <cellStyle name="Total 2 2 8 2 6 2 3" xfId="22815" xr:uid="{4B466C1E-B18C-4194-A306-B399AC23D65E}"/>
    <cellStyle name="Total 2 2 8 2 6 2 4" xfId="30795" xr:uid="{7DB49F2A-D607-494B-B711-60979DCCAA7F}"/>
    <cellStyle name="Total 2 2 8 2 6 2 5" xfId="38622" xr:uid="{D34713BE-0F42-4375-B289-D5C83778EDEE}"/>
    <cellStyle name="Total 2 2 8 2 6 2 6" xfId="46575" xr:uid="{42251461-171A-4773-AEAF-39521EFFC105}"/>
    <cellStyle name="Total 2 2 8 2 6 3" xfId="10912" xr:uid="{9F88B2CF-B0A2-4EFB-99E2-91833DD8B11E}"/>
    <cellStyle name="Total 2 2 8 2 6 4" xfId="18777" xr:uid="{733F4361-F133-4EEC-ADF8-F9F0FEFF2E5C}"/>
    <cellStyle name="Total 2 2 8 2 6 5" xfId="26780" xr:uid="{4BF07DB2-DF9F-4857-8916-4A59D11F1B8A}"/>
    <cellStyle name="Total 2 2 8 2 6 6" xfId="34607" xr:uid="{9A4C7580-6331-4C76-A459-1B5D2E251C96}"/>
    <cellStyle name="Total 2 2 8 2 6 7" xfId="42568" xr:uid="{8D67DD8E-6827-4493-91C3-62F5B33AFE07}"/>
    <cellStyle name="Total 2 2 8 2 7" xfId="2999" xr:uid="{DC110F0A-3E0C-403E-838A-6B4650766162}"/>
    <cellStyle name="Total 2 2 8 2 7 2" xfId="7040" xr:uid="{1A2EA13F-B639-4820-89E8-D375A2DB998E}"/>
    <cellStyle name="Total 2 2 8 2 7 2 2" xfId="15255" xr:uid="{20E3B704-CD7A-4DFC-A18A-BDEA60D19D88}"/>
    <cellStyle name="Total 2 2 8 2 7 2 3" xfId="23119" xr:uid="{0AE54B5E-6164-4C91-83A7-5032623D30EA}"/>
    <cellStyle name="Total 2 2 8 2 7 2 4" xfId="31099" xr:uid="{B4A71BAF-9B8B-4C74-98A6-068EDA501424}"/>
    <cellStyle name="Total 2 2 8 2 7 2 5" xfId="38926" xr:uid="{1C7B23B7-B284-4AE4-9DF8-85563842C350}"/>
    <cellStyle name="Total 2 2 8 2 7 2 6" xfId="46879" xr:uid="{1A7FBC89-4B8D-4894-B954-0F179EB51105}"/>
    <cellStyle name="Total 2 2 8 2 7 3" xfId="11224" xr:uid="{A3F1DB32-67B6-4CA6-9816-50018669C032}"/>
    <cellStyle name="Total 2 2 8 2 7 4" xfId="19090" xr:uid="{ADF6DA6A-F362-484C-B8A9-198675B7849A}"/>
    <cellStyle name="Total 2 2 8 2 7 5" xfId="27090" xr:uid="{7A448AE9-0FF1-434C-A07F-28AB4772D7D4}"/>
    <cellStyle name="Total 2 2 8 2 7 6" xfId="34920" xr:uid="{DE5AD8E9-B876-4DE9-B62A-8622CE7A7FC6}"/>
    <cellStyle name="Total 2 2 8 2 7 7" xfId="42881" xr:uid="{8499249F-EE1F-49A7-A8F1-47F0BE65360D}"/>
    <cellStyle name="Total 2 2 8 2 8" xfId="3319" xr:uid="{C687A71D-EBAF-4B7C-B782-EF02BC55FBD5}"/>
    <cellStyle name="Total 2 2 8 2 8 2" xfId="7347" xr:uid="{FB09DC0B-AD7E-4F10-9B8A-93B47F02E036}"/>
    <cellStyle name="Total 2 2 8 2 8 2 2" xfId="15562" xr:uid="{16134813-B9A6-4089-8C13-38380E84AE79}"/>
    <cellStyle name="Total 2 2 8 2 8 2 3" xfId="23426" xr:uid="{2C2D4884-43AC-4C8E-8B85-9C5BE84871E6}"/>
    <cellStyle name="Total 2 2 8 2 8 2 4" xfId="31406" xr:uid="{81F976FA-ADC1-4A49-8D08-7FD5F143DC92}"/>
    <cellStyle name="Total 2 2 8 2 8 2 5" xfId="39233" xr:uid="{05E847EE-33D0-46EF-9A14-D3E043BB88B1}"/>
    <cellStyle name="Total 2 2 8 2 8 2 6" xfId="47186" xr:uid="{2A987BA8-DA76-43EE-BB6E-76A773F23087}"/>
    <cellStyle name="Total 2 2 8 2 8 3" xfId="11543" xr:uid="{4A3D0EDD-086E-4951-B062-DE1D46AE6FE3}"/>
    <cellStyle name="Total 2 2 8 2 8 4" xfId="19410" xr:uid="{7F1051FB-6B04-403A-B1CA-6B231D7CC212}"/>
    <cellStyle name="Total 2 2 8 2 8 5" xfId="27410" xr:uid="{906C7578-5BE0-4002-9AAC-109E10D7319F}"/>
    <cellStyle name="Total 2 2 8 2 8 6" xfId="35240" xr:uid="{CDAA170F-671F-4050-9627-BE777B12073F}"/>
    <cellStyle name="Total 2 2 8 2 8 7" xfId="43201" xr:uid="{946D6535-FCA9-4844-894F-1B5D2FD0826F}"/>
    <cellStyle name="Total 2 2 8 2 9" xfId="3613" xr:uid="{1B55FBBB-F2ED-44DE-ADF3-DD2F55EC66B8}"/>
    <cellStyle name="Total 2 2 8 2 9 2" xfId="7641" xr:uid="{EAF95C31-7440-4AE4-995B-81B5CAF7CA8E}"/>
    <cellStyle name="Total 2 2 8 2 9 2 2" xfId="15856" xr:uid="{534F40FC-1D6C-4481-AEF9-9E423A09706E}"/>
    <cellStyle name="Total 2 2 8 2 9 2 3" xfId="23720" xr:uid="{9892C5E8-5BCE-4BE1-8231-9F5E66D02C1E}"/>
    <cellStyle name="Total 2 2 8 2 9 2 4" xfId="31700" xr:uid="{066AF3C0-9E43-4437-8D0E-C7C60E12A2F7}"/>
    <cellStyle name="Total 2 2 8 2 9 2 5" xfId="39527" xr:uid="{A4F912EA-DBB0-479E-ADAA-19E06C872076}"/>
    <cellStyle name="Total 2 2 8 2 9 2 6" xfId="47480" xr:uid="{71D387AF-A2A0-43E1-B6DA-4B01B8C46E34}"/>
    <cellStyle name="Total 2 2 8 2 9 3" xfId="11837" xr:uid="{B87339E1-0C9E-4F45-BC0E-D3B673E4161F}"/>
    <cellStyle name="Total 2 2 8 2 9 4" xfId="19704" xr:uid="{151230D3-B74B-4529-80F0-979993557A3B}"/>
    <cellStyle name="Total 2 2 8 2 9 5" xfId="27704" xr:uid="{FB2050B2-2B5E-4EFD-91BD-C3AFBFFF8ECC}"/>
    <cellStyle name="Total 2 2 8 2 9 6" xfId="35534" xr:uid="{A1482D3E-A39B-4FCB-944A-B3BEBBA8895C}"/>
    <cellStyle name="Total 2 2 8 2 9 7" xfId="43495" xr:uid="{21FAB97C-B4A2-44C1-86CC-30D0C14E43EA}"/>
    <cellStyle name="Total 2 2 8 20" xfId="16944" xr:uid="{FFB27FDA-40C0-4296-A173-9D58CFB79D6D}"/>
    <cellStyle name="Total 2 2 8 21" xfId="24968" xr:uid="{DB2A5E74-254D-4E79-ABDD-64BC91B48ED0}"/>
    <cellStyle name="Total 2 2 8 22" xfId="32783" xr:uid="{407C7AD6-CD69-4BC6-96F8-493D6C89C78F}"/>
    <cellStyle name="Total 2 2 8 23" xfId="40744" xr:uid="{3AF4A5C9-8FC5-4216-B49F-ED2B485618D1}"/>
    <cellStyle name="Total 2 2 8 3" xfId="771" xr:uid="{D075F7A6-AD2D-4B98-8ACD-6C469147A4A4}"/>
    <cellStyle name="Total 2 2 8 3 10" xfId="1599" xr:uid="{4D8E4144-4E7A-4447-8E7A-9C9C91C57FCA}"/>
    <cellStyle name="Total 2 2 8 3 10 2" xfId="5696" xr:uid="{0AB4D255-B9C1-4885-90E3-B022CD54CBE9}"/>
    <cellStyle name="Total 2 2 8 3 10 2 2" xfId="13911" xr:uid="{ED6883C3-05FB-4A97-B94A-0D9554283912}"/>
    <cellStyle name="Total 2 2 8 3 10 2 3" xfId="21775" xr:uid="{D828F338-C56E-404E-8ECD-91A59AC33AB5}"/>
    <cellStyle name="Total 2 2 8 3 10 2 4" xfId="29755" xr:uid="{E802EA9D-4DBD-4645-9175-FCB5FC7FAE9E}"/>
    <cellStyle name="Total 2 2 8 3 10 2 5" xfId="37582" xr:uid="{BF70E985-53AD-48C6-AA2B-48A523ABB7E5}"/>
    <cellStyle name="Total 2 2 8 3 10 2 6" xfId="45535" xr:uid="{8C55B09C-E3A4-4140-82ED-ED1A03462E7F}"/>
    <cellStyle name="Total 2 2 8 3 10 3" xfId="9827" xr:uid="{04C8A017-6C7E-40A2-9D7A-CB21278ADA37}"/>
    <cellStyle name="Total 2 2 8 3 10 4" xfId="17690" xr:uid="{FDB49B27-52FF-4315-B6AF-ED56F88DD42B}"/>
    <cellStyle name="Total 2 2 8 3 10 5" xfId="25701" xr:uid="{784AE82D-6A6B-4A40-97AD-BF4EFEDB3462}"/>
    <cellStyle name="Total 2 2 8 3 10 6" xfId="33520" xr:uid="{FE9A89DD-8A8C-4AE8-BDB1-D550D4338712}"/>
    <cellStyle name="Total 2 2 8 3 10 7" xfId="41481" xr:uid="{6F1A0D1E-EF01-402B-A8FC-4DAC7AC0E740}"/>
    <cellStyle name="Total 2 2 8 3 11" xfId="2955" xr:uid="{FDB1D080-5DDE-416F-BAF2-BDC190FF6172}"/>
    <cellStyle name="Total 2 2 8 3 11 2" xfId="7001" xr:uid="{6B090F13-1CEC-4523-97FF-184B423B3692}"/>
    <cellStyle name="Total 2 2 8 3 11 2 2" xfId="15216" xr:uid="{BA4C3B0F-CD66-4328-A677-3C556D2E14CE}"/>
    <cellStyle name="Total 2 2 8 3 11 2 3" xfId="23080" xr:uid="{2BDB4376-A0B4-46E6-A9C3-CDDE66300CC9}"/>
    <cellStyle name="Total 2 2 8 3 11 2 4" xfId="31060" xr:uid="{0D23EBAE-9385-4F3D-8BB1-40968853D5D2}"/>
    <cellStyle name="Total 2 2 8 3 11 2 5" xfId="38887" xr:uid="{BDE8855D-02CF-4601-94D4-3E6B70802F88}"/>
    <cellStyle name="Total 2 2 8 3 11 2 6" xfId="46840" xr:uid="{843F47EE-B8BA-4306-A252-B17197C53AB9}"/>
    <cellStyle name="Total 2 2 8 3 11 3" xfId="11181" xr:uid="{5D07485D-3442-4EE1-BF7F-0A80C61A9A5C}"/>
    <cellStyle name="Total 2 2 8 3 11 4" xfId="19046" xr:uid="{E806E522-674E-4605-A655-DACC6FE62561}"/>
    <cellStyle name="Total 2 2 8 3 11 5" xfId="27048" xr:uid="{2D08991B-9818-45D0-8C2D-E645665160D1}"/>
    <cellStyle name="Total 2 2 8 3 11 6" xfId="34876" xr:uid="{2B1BDE30-3AAD-4D17-B1F5-60566FA9BD93}"/>
    <cellStyle name="Total 2 2 8 3 11 7" xfId="42837" xr:uid="{DACB8519-D2AD-4013-87BC-D6C0A6DCC403}"/>
    <cellStyle name="Total 2 2 8 3 12" xfId="2282" xr:uid="{49B9BDD2-8D6C-49C5-B929-0B86D636DD43}"/>
    <cellStyle name="Total 2 2 8 3 12 2" xfId="6354" xr:uid="{28758DAE-2AE1-4396-8C72-3C2720ADE1C3}"/>
    <cellStyle name="Total 2 2 8 3 12 2 2" xfId="14569" xr:uid="{3555D15F-3072-4E8A-A7DE-5B1DF116C717}"/>
    <cellStyle name="Total 2 2 8 3 12 2 3" xfId="22433" xr:uid="{AC85BEDD-F2C2-432C-AD86-6E30BF91D7A7}"/>
    <cellStyle name="Total 2 2 8 3 12 2 4" xfId="30413" xr:uid="{7A055B88-CB10-49C3-8B8A-9A330BC1A7B6}"/>
    <cellStyle name="Total 2 2 8 3 12 2 5" xfId="38240" xr:uid="{521C6E52-2EDF-4E65-B15E-64B0B73DE110}"/>
    <cellStyle name="Total 2 2 8 3 12 2 6" xfId="46193" xr:uid="{E9E17393-B333-4592-B8A4-4CBCDFEB700A}"/>
    <cellStyle name="Total 2 2 8 3 12 3" xfId="10508" xr:uid="{A0B145B3-4517-43D2-BC1C-EA9EEFC7F2C3}"/>
    <cellStyle name="Total 2 2 8 3 12 4" xfId="18373" xr:uid="{0148A744-F52A-48E9-A7EA-14575D78E06F}"/>
    <cellStyle name="Total 2 2 8 3 12 5" xfId="26379" xr:uid="{FAB5A867-D884-495F-9E8F-DF0AEDBBA68B}"/>
    <cellStyle name="Total 2 2 8 3 12 6" xfId="34203" xr:uid="{3730A28E-E86F-48B0-942E-61EBD7BD7819}"/>
    <cellStyle name="Total 2 2 8 3 12 7" xfId="42164" xr:uid="{5D6FBAA5-E525-4724-818E-AB71ED90659A}"/>
    <cellStyle name="Total 2 2 8 3 13" xfId="4972" xr:uid="{E6705E72-A099-4C7E-9DF0-DE391717DC8F}"/>
    <cellStyle name="Total 2 2 8 3 13 2" xfId="13190" xr:uid="{4546BDF4-E87A-4FB8-9608-85A204CDE8DE}"/>
    <cellStyle name="Total 2 2 8 3 13 3" xfId="21056" xr:uid="{A332D035-3AEB-4997-95DE-1766958447AA}"/>
    <cellStyle name="Total 2 2 8 3 13 4" xfId="29039" xr:uid="{4BC4AE2B-8220-45A9-86F6-9094D8082559}"/>
    <cellStyle name="Total 2 2 8 3 13 5" xfId="36870" xr:uid="{9877B72B-4C28-47EA-8B5F-11B6CE79842A}"/>
    <cellStyle name="Total 2 2 8 3 13 6" xfId="44823" xr:uid="{837D0E99-D6CB-41C8-AB19-6D4401021376}"/>
    <cellStyle name="Total 2 2 8 3 14" xfId="9016" xr:uid="{D2914DCE-B332-4826-9390-C9C5B006870B}"/>
    <cellStyle name="Total 2 2 8 3 15" xfId="386" xr:uid="{A329EF45-3B8A-4183-9731-F0D65A6E823E}"/>
    <cellStyle name="Total 2 2 8 3 16" xfId="24914" xr:uid="{A654290A-D7EB-491D-9804-76EB20272875}"/>
    <cellStyle name="Total 2 2 8 3 17" xfId="13054" xr:uid="{D54CF761-92E4-493E-8EBD-4BD2975D7F27}"/>
    <cellStyle name="Total 2 2 8 3 18" xfId="40716" xr:uid="{2000DD20-836F-435B-ABD1-81E948F38D21}"/>
    <cellStyle name="Total 2 2 8 3 2" xfId="1205" xr:uid="{664522AD-D0C6-45A5-AB07-CB0943D2D649}"/>
    <cellStyle name="Total 2 2 8 3 2 2" xfId="5330" xr:uid="{505BA4EB-B6B0-4EB4-BE6E-2E59FD093645}"/>
    <cellStyle name="Total 2 2 8 3 2 2 2" xfId="13545" xr:uid="{D618D94E-C501-4416-9D85-B83A1F97BAF4}"/>
    <cellStyle name="Total 2 2 8 3 2 2 3" xfId="21409" xr:uid="{8A271A8B-069A-4490-B61A-0BEE23E3114C}"/>
    <cellStyle name="Total 2 2 8 3 2 2 4" xfId="29389" xr:uid="{37EDA974-EF33-4557-963C-79A0A11C6064}"/>
    <cellStyle name="Total 2 2 8 3 2 2 5" xfId="37216" xr:uid="{1B4E632C-1712-47E4-A0E2-FDDC0E00AC59}"/>
    <cellStyle name="Total 2 2 8 3 2 2 6" xfId="45169" xr:uid="{60253D05-2F5A-4BE2-9EA3-26D6EE7DA375}"/>
    <cellStyle name="Total 2 2 8 3 2 3" xfId="9434" xr:uid="{7F655725-2BA4-421A-A193-0CA6744D882A}"/>
    <cellStyle name="Total 2 2 8 3 2 4" xfId="17296" xr:uid="{658AA995-78D1-4A83-8BA2-C3B7050ABE80}"/>
    <cellStyle name="Total 2 2 8 3 2 5" xfId="25311" xr:uid="{EB6EE1D2-81C3-4DDC-B82F-DF1E32E22F3E}"/>
    <cellStyle name="Total 2 2 8 3 2 6" xfId="33126" xr:uid="{AEDA9882-35DD-49F8-B587-A0BE4914248E}"/>
    <cellStyle name="Total 2 2 8 3 2 7" xfId="41087" xr:uid="{A6B001A9-7E2C-433B-8023-2CCE2CEFDD9F}"/>
    <cellStyle name="Total 2 2 8 3 3" xfId="670" xr:uid="{AEB50815-39F7-4424-9178-7F6AA994EDA2}"/>
    <cellStyle name="Total 2 2 8 3 3 2" xfId="4876" xr:uid="{5FD9B11D-C8AD-478D-AF6C-D91724DCFF38}"/>
    <cellStyle name="Total 2 2 8 3 3 2 2" xfId="13096" xr:uid="{6A6A0479-D9ED-4C5D-8A28-8C5E7AEE9434}"/>
    <cellStyle name="Total 2 2 8 3 3 2 3" xfId="20963" xr:uid="{C3794DC0-BA16-4DE3-8402-95276539E627}"/>
    <cellStyle name="Total 2 2 8 3 3 2 4" xfId="28951" xr:uid="{FED4E31D-E415-4051-B20C-DCC82A516FC0}"/>
    <cellStyle name="Total 2 2 8 3 3 2 5" xfId="36783" xr:uid="{9A1E92AD-73E0-4337-80C8-370C028544D1}"/>
    <cellStyle name="Total 2 2 8 3 3 2 6" xfId="44736" xr:uid="{79D22A50-5BBF-4434-9448-F6BA43440222}"/>
    <cellStyle name="Total 2 2 8 3 3 3" xfId="8920" xr:uid="{AE54E05F-8E95-4266-A6F7-6955675F9E19}"/>
    <cellStyle name="Total 2 2 8 3 3 4" xfId="356" xr:uid="{9F6E6D5F-0674-4BFC-A913-ABA1649EB4AF}"/>
    <cellStyle name="Total 2 2 8 3 3 5" xfId="24822" xr:uid="{EBFF8C2A-9B17-4DB0-BCA4-185148564FD8}"/>
    <cellStyle name="Total 2 2 8 3 3 6" xfId="437" xr:uid="{B4AAAFFF-F1F4-49B8-944A-E35C86F98519}"/>
    <cellStyle name="Total 2 2 8 3 3 7" xfId="40627" xr:uid="{7DA54A94-081D-4DFC-9DE7-7CE775E838C0}"/>
    <cellStyle name="Total 2 2 8 3 4" xfId="585" xr:uid="{2A7F9143-DDE9-49F7-B596-A600194ACFBC}"/>
    <cellStyle name="Total 2 2 8 3 4 2" xfId="4793" xr:uid="{E1F57B08-7056-4269-8AAE-B90474589F90}"/>
    <cellStyle name="Total 2 2 8 3 4 2 2" xfId="13014" xr:uid="{E15655A8-7B18-4B55-A9B4-02A0FC245B0A}"/>
    <cellStyle name="Total 2 2 8 3 4 2 3" xfId="20882" xr:uid="{646BE4AC-26D1-4FF7-B944-F48A73A11A05}"/>
    <cellStyle name="Total 2 2 8 3 4 2 4" xfId="28874" xr:uid="{4DC3E6D1-963B-4D30-AA7A-2F93B03AC020}"/>
    <cellStyle name="Total 2 2 8 3 4 2 5" xfId="36706" xr:uid="{FD349298-378A-4DB7-B1F6-D5E07EC59A7A}"/>
    <cellStyle name="Total 2 2 8 3 4 2 6" xfId="44661" xr:uid="{FEBDE585-3B95-41A9-B5F3-50A06BEC5C46}"/>
    <cellStyle name="Total 2 2 8 3 4 3" xfId="8837" xr:uid="{05223AB9-8DA9-4CB8-AB0B-9F1DBCC7B26B}"/>
    <cellStyle name="Total 2 2 8 3 4 4" xfId="12857" xr:uid="{86F04C21-2EB9-4EC8-89C6-C2482A365399}"/>
    <cellStyle name="Total 2 2 8 3 4 5" xfId="276" xr:uid="{21E2A668-FBEB-4A15-BA16-B8A379F2CEAC}"/>
    <cellStyle name="Total 2 2 8 3 4 6" xfId="28137" xr:uid="{60B1CC0B-57D4-4D67-BFD5-89BECFF66BA7}"/>
    <cellStyle name="Total 2 2 8 3 4 7" xfId="24932" xr:uid="{47099737-FDF3-4D3B-A77A-433FEFD2E2BF}"/>
    <cellStyle name="Total 2 2 8 3 5" xfId="1649" xr:uid="{66EAC4E2-4096-44E1-87C1-AE96C1E2B382}"/>
    <cellStyle name="Total 2 2 8 3 5 2" xfId="5743" xr:uid="{29D30A3F-69D2-4707-BA8E-F569377E49EA}"/>
    <cellStyle name="Total 2 2 8 3 5 2 2" xfId="13958" xr:uid="{AAE6BFA7-BF91-474A-852D-B4B2ED85B730}"/>
    <cellStyle name="Total 2 2 8 3 5 2 3" xfId="21822" xr:uid="{33CA8C19-9D69-4219-9DC0-14F21A5B38DC}"/>
    <cellStyle name="Total 2 2 8 3 5 2 4" xfId="29802" xr:uid="{00AF5661-C759-4824-A268-5907B74534C6}"/>
    <cellStyle name="Total 2 2 8 3 5 2 5" xfId="37629" xr:uid="{C2171687-2397-4A2B-860E-FA951327045A}"/>
    <cellStyle name="Total 2 2 8 3 5 2 6" xfId="45582" xr:uid="{78A3C960-04BA-4A51-971C-9A06DA1AF965}"/>
    <cellStyle name="Total 2 2 8 3 5 3" xfId="9876" xr:uid="{7571295C-16D9-419D-BF1B-39B0169E17C7}"/>
    <cellStyle name="Total 2 2 8 3 5 4" xfId="17740" xr:uid="{83E04995-B125-4066-8533-CA986E53356E}"/>
    <cellStyle name="Total 2 2 8 3 5 5" xfId="25750" xr:uid="{941B1B0F-E79B-4DD8-89EB-30D9E2BF475C}"/>
    <cellStyle name="Total 2 2 8 3 5 6" xfId="33570" xr:uid="{0A6AA618-C2E6-454E-9CD0-D7B8E49E121A}"/>
    <cellStyle name="Total 2 2 8 3 5 7" xfId="41531" xr:uid="{66A1B4A8-E57B-4535-91F5-F7A21F0A76DA}"/>
    <cellStyle name="Total 2 2 8 3 6" xfId="1316" xr:uid="{6ED14757-E459-49AD-9FBB-ADD41D4E3B45}"/>
    <cellStyle name="Total 2 2 8 3 6 2" xfId="5432" xr:uid="{B8576712-8605-4094-8531-246B970FAEA9}"/>
    <cellStyle name="Total 2 2 8 3 6 2 2" xfId="13647" xr:uid="{CE974534-A662-41E3-BE2B-3EF5B8D72CB1}"/>
    <cellStyle name="Total 2 2 8 3 6 2 3" xfId="21511" xr:uid="{76B4E327-8474-4910-B4C1-F150BCFC48BB}"/>
    <cellStyle name="Total 2 2 8 3 6 2 4" xfId="29491" xr:uid="{36D9B389-C6AA-46C0-BC33-652969B6ACCE}"/>
    <cellStyle name="Total 2 2 8 3 6 2 5" xfId="37318" xr:uid="{679CC322-B031-4386-B473-DA1EBDD4DE66}"/>
    <cellStyle name="Total 2 2 8 3 6 2 6" xfId="45271" xr:uid="{388F948E-C9DD-4D0B-BD6A-EACD258647D1}"/>
    <cellStyle name="Total 2 2 8 3 6 3" xfId="9545" xr:uid="{5CC72A4C-FBA0-45E7-B20E-4B5131C6CEFA}"/>
    <cellStyle name="Total 2 2 8 3 6 4" xfId="17407" xr:uid="{6C04984F-499B-4888-BE32-A67E565BC3B6}"/>
    <cellStyle name="Total 2 2 8 3 6 5" xfId="25420" xr:uid="{AA5804EF-7D32-43CE-955F-0AADABFF8380}"/>
    <cellStyle name="Total 2 2 8 3 6 6" xfId="33237" xr:uid="{9A7E9D5A-0A9D-43B9-B503-9FD83932C75E}"/>
    <cellStyle name="Total 2 2 8 3 6 7" xfId="41198" xr:uid="{E3121EFD-0637-424F-8548-4E2A51445130}"/>
    <cellStyle name="Total 2 2 8 3 7" xfId="644" xr:uid="{72CF5D4F-86C3-4B3B-A196-22EBCB9C3191}"/>
    <cellStyle name="Total 2 2 8 3 7 2" xfId="4851" xr:uid="{1750DFEB-B73B-42BF-89E9-283391AED0C3}"/>
    <cellStyle name="Total 2 2 8 3 7 2 2" xfId="13071" xr:uid="{36D8EA31-E546-422F-81AE-11AE39A96550}"/>
    <cellStyle name="Total 2 2 8 3 7 2 3" xfId="20938" xr:uid="{1654EC87-E7B7-45DC-B94F-279D39FFC6CC}"/>
    <cellStyle name="Total 2 2 8 3 7 2 4" xfId="28926" xr:uid="{4EF1DF7B-7207-46EE-A345-4005B5AA164D}"/>
    <cellStyle name="Total 2 2 8 3 7 2 5" xfId="36758" xr:uid="{E04BD0BE-AD6A-4BC1-8FA0-B0BCB8CA833A}"/>
    <cellStyle name="Total 2 2 8 3 7 2 6" xfId="44711" xr:uid="{A8735077-488F-47C5-8E38-AB8729DC4CD7}"/>
    <cellStyle name="Total 2 2 8 3 7 3" xfId="8894" xr:uid="{B1D237DA-7333-4755-B42B-CD5F604D8E00}"/>
    <cellStyle name="Total 2 2 8 3 7 4" xfId="10737" xr:uid="{3F636CC9-1864-45D2-A25A-F231502FB92F}"/>
    <cellStyle name="Total 2 2 8 3 7 5" xfId="24796" xr:uid="{1313FF82-21C3-4D20-912A-B4FFCF4EA0B7}"/>
    <cellStyle name="Total 2 2 8 3 7 6" xfId="25955" xr:uid="{7A0B19BF-36B6-4237-A40C-A7ADCB1549DC}"/>
    <cellStyle name="Total 2 2 8 3 7 7" xfId="40601" xr:uid="{38265250-F68E-41CD-95F1-D79A9F0C3FCF}"/>
    <cellStyle name="Total 2 2 8 3 8" xfId="1997" xr:uid="{AC5E189D-5E5D-4BF8-864F-ECB6656B202F}"/>
    <cellStyle name="Total 2 2 8 3 8 2" xfId="6071" xr:uid="{01A776D1-C497-48AE-B5D4-6CF6DBCC8E68}"/>
    <cellStyle name="Total 2 2 8 3 8 2 2" xfId="14286" xr:uid="{716B63BD-9EDD-4CFA-AE4D-8E7F48305DCB}"/>
    <cellStyle name="Total 2 2 8 3 8 2 3" xfId="22150" xr:uid="{E3E3282B-B0DE-40DA-9ED1-9B485C9ACC07}"/>
    <cellStyle name="Total 2 2 8 3 8 2 4" xfId="30130" xr:uid="{5107F364-FED0-4BF6-A5A4-DC2FDA48D529}"/>
    <cellStyle name="Total 2 2 8 3 8 2 5" xfId="37957" xr:uid="{801E67AB-2D40-44A3-9E57-35DAEC7DE4DC}"/>
    <cellStyle name="Total 2 2 8 3 8 2 6" xfId="45910" xr:uid="{61B7D54F-C841-45B9-803E-001F3B9C0CA0}"/>
    <cellStyle name="Total 2 2 8 3 8 3" xfId="10223" xr:uid="{440B95BC-F6DC-4CB3-8BC5-4AAF81E4FC97}"/>
    <cellStyle name="Total 2 2 8 3 8 4" xfId="18088" xr:uid="{B8685E7E-4A2D-4340-B847-C88B5A5BADD9}"/>
    <cellStyle name="Total 2 2 8 3 8 5" xfId="26095" xr:uid="{09C77DAA-E43E-41B8-BD34-E4CAD027A0DF}"/>
    <cellStyle name="Total 2 2 8 3 8 6" xfId="33918" xr:uid="{5596F41F-695D-4CAD-BC98-E52D78AD51A6}"/>
    <cellStyle name="Total 2 2 8 3 8 7" xfId="41879" xr:uid="{F274339F-C909-4905-B0F6-F09170B3E942}"/>
    <cellStyle name="Total 2 2 8 3 9" xfId="1220" xr:uid="{AC5AD5BD-3495-4062-B155-4C6FA9A10FE0}"/>
    <cellStyle name="Total 2 2 8 3 9 2" xfId="5343" xr:uid="{209D4314-4846-4CBA-9D2B-1DDC51ECC198}"/>
    <cellStyle name="Total 2 2 8 3 9 2 2" xfId="13558" xr:uid="{98307F98-14B1-4155-B46F-418B3EB571BF}"/>
    <cellStyle name="Total 2 2 8 3 9 2 3" xfId="21422" xr:uid="{B0DC7A58-5622-417F-BC96-755CC9E78120}"/>
    <cellStyle name="Total 2 2 8 3 9 2 4" xfId="29402" xr:uid="{5A439D8E-EFA1-411E-837C-1994C2793023}"/>
    <cellStyle name="Total 2 2 8 3 9 2 5" xfId="37229" xr:uid="{23B06020-BD19-4CD2-B72E-9DA3B18EBEC6}"/>
    <cellStyle name="Total 2 2 8 3 9 2 6" xfId="45182" xr:uid="{9596891D-5594-4223-B5C8-CA02C65688AA}"/>
    <cellStyle name="Total 2 2 8 3 9 3" xfId="9449" xr:uid="{1211D45B-A6E2-46A9-9D3C-C74BB3358E3F}"/>
    <cellStyle name="Total 2 2 8 3 9 4" xfId="17311" xr:uid="{AE5EDED9-4DCD-49B3-AD01-D93433640CA5}"/>
    <cellStyle name="Total 2 2 8 3 9 5" xfId="25325" xr:uid="{396CB025-441B-4728-826F-D80776DA51B1}"/>
    <cellStyle name="Total 2 2 8 3 9 6" xfId="33141" xr:uid="{56E66311-971D-4ABC-BDA0-9FBF2D1D4D3F}"/>
    <cellStyle name="Total 2 2 8 3 9 7" xfId="41102" xr:uid="{9E4D8211-9BF0-4269-B83D-FF310546DA6C}"/>
    <cellStyle name="Total 2 2 8 4" xfId="738" xr:uid="{429B58AF-9226-46EA-B0FE-4CFFA3BE6741}"/>
    <cellStyle name="Total 2 2 8 4 10" xfId="1610" xr:uid="{07034B56-AC66-4F01-80C8-2EB966D21D80}"/>
    <cellStyle name="Total 2 2 8 4 10 2" xfId="5706" xr:uid="{EE12981C-BAD2-4DB0-8560-A03C69B3D0EA}"/>
    <cellStyle name="Total 2 2 8 4 10 2 2" xfId="13921" xr:uid="{06ADDA1E-EFB8-4519-8B70-99F7BCF5074A}"/>
    <cellStyle name="Total 2 2 8 4 10 2 3" xfId="21785" xr:uid="{F2EF6CD8-180E-4727-855B-C7E3F3B4BB92}"/>
    <cellStyle name="Total 2 2 8 4 10 2 4" xfId="29765" xr:uid="{8CE350C8-EC0F-4827-B142-ABCAE34CD12C}"/>
    <cellStyle name="Total 2 2 8 4 10 2 5" xfId="37592" xr:uid="{D8E8B1BE-6F05-4AD2-BC71-0D459E780819}"/>
    <cellStyle name="Total 2 2 8 4 10 2 6" xfId="45545" xr:uid="{2A6F9442-1F7D-4180-AC71-62E4F37A0FD8}"/>
    <cellStyle name="Total 2 2 8 4 10 3" xfId="9838" xr:uid="{864CCEAA-0A60-4AE8-9DF2-5F1514AEE2BE}"/>
    <cellStyle name="Total 2 2 8 4 10 4" xfId="17701" xr:uid="{01BD6D9A-F48D-4AAA-974D-476820099BD0}"/>
    <cellStyle name="Total 2 2 8 4 10 5" xfId="25712" xr:uid="{D5506435-BF6B-4712-B63C-3303433B321F}"/>
    <cellStyle name="Total 2 2 8 4 10 6" xfId="33531" xr:uid="{5CF0E5CA-C3E9-4A71-9645-D03C4683A34A}"/>
    <cellStyle name="Total 2 2 8 4 10 7" xfId="41492" xr:uid="{047AA334-2566-4D2B-BC7B-F8D43EC38159}"/>
    <cellStyle name="Total 2 2 8 4 11" xfId="552" xr:uid="{17249635-4065-41EA-8B36-5EA9B7EF642D}"/>
    <cellStyle name="Total 2 2 8 4 11 2" xfId="4760" xr:uid="{A359C41B-3F42-46E9-B698-276A434FF8EE}"/>
    <cellStyle name="Total 2 2 8 4 11 2 2" xfId="12981" xr:uid="{54D7BDAD-A56D-4F0B-B8A0-A9B1CC1B565E}"/>
    <cellStyle name="Total 2 2 8 4 11 2 3" xfId="20849" xr:uid="{D3A7F5B0-CA0F-4AA6-AC1D-1CF40E5324E0}"/>
    <cellStyle name="Total 2 2 8 4 11 2 4" xfId="28841" xr:uid="{538757E2-D163-4FF5-9FF3-2AE42E2B890B}"/>
    <cellStyle name="Total 2 2 8 4 11 2 5" xfId="36673" xr:uid="{8AFDB4B0-82E1-4C4D-8585-AF8A60CE1D05}"/>
    <cellStyle name="Total 2 2 8 4 11 2 6" xfId="44628" xr:uid="{BA1EE0D0-E0EE-48EB-816E-E96029B0B0A9}"/>
    <cellStyle name="Total 2 2 8 4 11 3" xfId="8804" xr:uid="{0B4425FC-3748-4FF8-9658-8C5CF5BC1A9C}"/>
    <cellStyle name="Total 2 2 8 4 11 4" xfId="11443" xr:uid="{36DC4466-42BD-412D-BB85-E8514585A882}"/>
    <cellStyle name="Total 2 2 8 4 11 5" xfId="264" xr:uid="{7D71F907-A1B1-4DB2-BF22-2413CCC76771}"/>
    <cellStyle name="Total 2 2 8 4 11 6" xfId="26671" xr:uid="{EA7A1E18-01E0-4ACB-B01F-4ED1CCCED50D}"/>
    <cellStyle name="Total 2 2 8 4 11 7" xfId="24877" xr:uid="{26CE3894-996C-491F-826D-D7493EF86822}"/>
    <cellStyle name="Total 2 2 8 4 12" xfId="3683" xr:uid="{DEB8855B-F31B-4CFB-ACBB-DC2C7B6942DF}"/>
    <cellStyle name="Total 2 2 8 4 12 2" xfId="7711" xr:uid="{88D1E173-478A-4F46-99C8-23B0DC179365}"/>
    <cellStyle name="Total 2 2 8 4 12 2 2" xfId="15926" xr:uid="{739A7AB4-864A-4829-9286-23C4EA78FAA8}"/>
    <cellStyle name="Total 2 2 8 4 12 2 3" xfId="23790" xr:uid="{85C3EA68-80B9-4160-88CC-7DBABF6CD46E}"/>
    <cellStyle name="Total 2 2 8 4 12 2 4" xfId="31770" xr:uid="{D26E2FB2-59DA-44FA-85AE-7FCB0554DC54}"/>
    <cellStyle name="Total 2 2 8 4 12 2 5" xfId="39597" xr:uid="{9BB7DA09-5A16-42D3-96D8-E05A55CF7E3D}"/>
    <cellStyle name="Total 2 2 8 4 12 2 6" xfId="47550" xr:uid="{58139527-4643-4EF6-8F14-FAE4AC201E8F}"/>
    <cellStyle name="Total 2 2 8 4 12 3" xfId="11907" xr:uid="{43282336-F650-4FC6-B246-3ADB9342B2D7}"/>
    <cellStyle name="Total 2 2 8 4 12 4" xfId="19774" xr:uid="{D7249F6B-5EB4-4789-98A5-E8BE9AF0DEC1}"/>
    <cellStyle name="Total 2 2 8 4 12 5" xfId="27774" xr:uid="{33604A18-C727-4952-A535-8C9F4B9C8A66}"/>
    <cellStyle name="Total 2 2 8 4 12 6" xfId="35604" xr:uid="{227CA2C6-FB2E-4D82-9EE3-4DBF5BACEF1F}"/>
    <cellStyle name="Total 2 2 8 4 12 7" xfId="43565" xr:uid="{0F06EEAA-963A-4C6C-A3BC-269FA3B79B70}"/>
    <cellStyle name="Total 2 2 8 4 13" xfId="4939" xr:uid="{BDF5DCF9-1712-46D2-923C-361412DD7462}"/>
    <cellStyle name="Total 2 2 8 4 13 2" xfId="13159" xr:uid="{51FEC9BE-8B6C-4A2C-ABFA-33EA592C2FC0}"/>
    <cellStyle name="Total 2 2 8 4 13 3" xfId="21026" xr:uid="{26C313AB-BB35-49E8-8B7B-547E5AE1B6A4}"/>
    <cellStyle name="Total 2 2 8 4 13 4" xfId="29014" xr:uid="{B4F257E9-8E69-416F-9B4D-DDAF22B5AB3F}"/>
    <cellStyle name="Total 2 2 8 4 13 5" xfId="36845" xr:uid="{0928F7E5-EEA5-4864-803B-C4ECC6CA03C8}"/>
    <cellStyle name="Total 2 2 8 4 13 6" xfId="44798" xr:uid="{88E2358F-D61D-4433-9EA8-1952EDCE1B25}"/>
    <cellStyle name="Total 2 2 8 4 14" xfId="8987" xr:uid="{B5E84477-DC26-4EBF-A4F1-DBBE5733869A}"/>
    <cellStyle name="Total 2 2 8 4 15" xfId="408" xr:uid="{87B6D177-5DD7-4D43-AD66-1BFB8974553B}"/>
    <cellStyle name="Total 2 2 8 4 16" xfId="24889" xr:uid="{9E11FA14-6B44-4D02-8AA2-2EB0D61AC11D}"/>
    <cellStyle name="Total 2 2 8 4 17" xfId="24939" xr:uid="{FBA70D68-21AE-45A6-936D-288E11B9C53C}"/>
    <cellStyle name="Total 2 2 8 4 18" xfId="40691" xr:uid="{6CB7B451-183F-4A15-AB79-07A2C4B6559E}"/>
    <cellStyle name="Total 2 2 8 4 2" xfId="1173" xr:uid="{FA7CF081-BA5A-4A8E-AF6C-C57E441B9814}"/>
    <cellStyle name="Total 2 2 8 4 2 2" xfId="5298" xr:uid="{888F42D0-49CD-4790-8171-CE0A614079EB}"/>
    <cellStyle name="Total 2 2 8 4 2 2 2" xfId="13513" xr:uid="{4B6262C0-AC30-4BA4-AA27-3B764AB0E8DF}"/>
    <cellStyle name="Total 2 2 8 4 2 2 3" xfId="21377" xr:uid="{16889FCC-A6F7-4765-9939-6C5E381A081E}"/>
    <cellStyle name="Total 2 2 8 4 2 2 4" xfId="29357" xr:uid="{7B0F21EF-21FF-49B1-AAAA-D7AA68A21FC7}"/>
    <cellStyle name="Total 2 2 8 4 2 2 5" xfId="37184" xr:uid="{8E0DD0AE-3BC3-443D-8A6F-53243DB23B8B}"/>
    <cellStyle name="Total 2 2 8 4 2 2 6" xfId="45137" xr:uid="{94723520-5063-4B46-95CC-477AE24A9DAF}"/>
    <cellStyle name="Total 2 2 8 4 2 3" xfId="9402" xr:uid="{82BE5407-8B47-4FCE-B20D-475611095B4C}"/>
    <cellStyle name="Total 2 2 8 4 2 4" xfId="17264" xr:uid="{E43D57A1-B149-4113-A390-7CFEBDE195B2}"/>
    <cellStyle name="Total 2 2 8 4 2 5" xfId="25279" xr:uid="{2E01070E-3928-41E4-A540-666A913B1AF7}"/>
    <cellStyle name="Total 2 2 8 4 2 6" xfId="33094" xr:uid="{558E8B19-819D-4A49-B621-1B1C2D2BFCB1}"/>
    <cellStyle name="Total 2 2 8 4 2 7" xfId="41055" xr:uid="{8A140260-AA5D-43C7-938E-ED51498AF7E9}"/>
    <cellStyle name="Total 2 2 8 4 3" xfId="1235" xr:uid="{913CCE9B-DE8C-4F8E-82F9-53E6AE4EB76E}"/>
    <cellStyle name="Total 2 2 8 4 3 2" xfId="5357" xr:uid="{2A7B22DE-023A-4306-B934-C9AA1D94E050}"/>
    <cellStyle name="Total 2 2 8 4 3 2 2" xfId="13572" xr:uid="{F9D24DA5-5177-476A-988C-16F23514C253}"/>
    <cellStyle name="Total 2 2 8 4 3 2 3" xfId="21436" xr:uid="{4BFB98AD-ED21-47E8-B423-5BD594CAB994}"/>
    <cellStyle name="Total 2 2 8 4 3 2 4" xfId="29416" xr:uid="{38CEE0C7-9359-4B45-AF00-DF3E826A214B}"/>
    <cellStyle name="Total 2 2 8 4 3 2 5" xfId="37243" xr:uid="{84521BC3-3A2E-4204-BAB0-5D04BF5F1CA7}"/>
    <cellStyle name="Total 2 2 8 4 3 2 6" xfId="45196" xr:uid="{9F4B108E-EA02-4EFF-A4B0-B3F5748B10AD}"/>
    <cellStyle name="Total 2 2 8 4 3 3" xfId="9464" xr:uid="{2FA3FCE3-4F6B-4E45-A550-960B2329DC2E}"/>
    <cellStyle name="Total 2 2 8 4 3 4" xfId="17326" xr:uid="{10233D56-B850-4D36-A25A-850D361AA44D}"/>
    <cellStyle name="Total 2 2 8 4 3 5" xfId="25340" xr:uid="{26ED139B-6E64-4AD9-8664-4F4DF0E6F3D4}"/>
    <cellStyle name="Total 2 2 8 4 3 6" xfId="33156" xr:uid="{6A306B00-5C22-462D-AA22-9AF4486B50BD}"/>
    <cellStyle name="Total 2 2 8 4 3 7" xfId="41117" xr:uid="{7D42A63B-DC2A-428D-9EAB-451114C933DF}"/>
    <cellStyle name="Total 2 2 8 4 4" xfId="708" xr:uid="{CE5FAAC7-8539-420F-A53C-30DE8B3EF3FB}"/>
    <cellStyle name="Total 2 2 8 4 4 2" xfId="4913" xr:uid="{7F7521D1-A9B4-4239-AA98-E96C738ECE7C}"/>
    <cellStyle name="Total 2 2 8 4 4 2 2" xfId="13133" xr:uid="{B1468575-5BFD-40C2-A760-9E5EB8C8CBBC}"/>
    <cellStyle name="Total 2 2 8 4 4 2 3" xfId="21000" xr:uid="{16A4D1C7-6736-4C58-84D1-698B00FBD9F7}"/>
    <cellStyle name="Total 2 2 8 4 4 2 4" xfId="28988" xr:uid="{32B9A100-A4E4-4FE5-81A0-FCE9719CD613}"/>
    <cellStyle name="Total 2 2 8 4 4 2 5" xfId="36820" xr:uid="{CE287D0A-9F1D-4BD7-A79C-3A53ADF3BFE4}"/>
    <cellStyle name="Total 2 2 8 4 4 2 6" xfId="44773" xr:uid="{45D1C54D-6434-4490-91F0-6F3BBA8364A8}"/>
    <cellStyle name="Total 2 2 8 4 4 3" xfId="8958" xr:uid="{9DADF0B2-478C-42B4-A7DE-B9A2BB94D266}"/>
    <cellStyle name="Total 2 2 8 4 4 4" xfId="255" xr:uid="{FEEFF871-3289-4D98-A8CF-9C3D72D3520B}"/>
    <cellStyle name="Total 2 2 8 4 4 5" xfId="24860" xr:uid="{221E8328-1D31-4928-997F-0B5BFD81B1CD}"/>
    <cellStyle name="Total 2 2 8 4 4 6" xfId="342" xr:uid="{D134AEE6-767F-423B-8900-FFF8437EF969}"/>
    <cellStyle name="Total 2 2 8 4 4 7" xfId="40665" xr:uid="{CD7B8673-D7BD-4EE2-8496-8EF9DF8C22F3}"/>
    <cellStyle name="Total 2 2 8 4 5" xfId="1241" xr:uid="{1A27DC36-1A0E-4352-8B43-883CADDD8FFF}"/>
    <cellStyle name="Total 2 2 8 4 5 2" xfId="5362" xr:uid="{11715BB8-7326-49AC-860C-80A47933A9C4}"/>
    <cellStyle name="Total 2 2 8 4 5 2 2" xfId="13577" xr:uid="{555C7A86-18EC-4EE1-A174-B10CB08A3E0A}"/>
    <cellStyle name="Total 2 2 8 4 5 2 3" xfId="21441" xr:uid="{C41B85CB-49C0-459E-A6E2-3858BF9852C1}"/>
    <cellStyle name="Total 2 2 8 4 5 2 4" xfId="29421" xr:uid="{20290F27-3ACA-4A17-9C9B-AE0BDA24705A}"/>
    <cellStyle name="Total 2 2 8 4 5 2 5" xfId="37248" xr:uid="{362FA354-FED1-44D7-9765-C6D00305D9D7}"/>
    <cellStyle name="Total 2 2 8 4 5 2 6" xfId="45201" xr:uid="{C2C0699E-A903-4C44-B421-96E1D53B7059}"/>
    <cellStyle name="Total 2 2 8 4 5 3" xfId="9470" xr:uid="{98D91005-AC7B-49C2-B690-0AF34812342E}"/>
    <cellStyle name="Total 2 2 8 4 5 4" xfId="17332" xr:uid="{4EE498AB-1FF0-441C-BEB2-3D0F1CE92008}"/>
    <cellStyle name="Total 2 2 8 4 5 5" xfId="25346" xr:uid="{D2A992AB-3475-43B9-A015-C5F15E64CBED}"/>
    <cellStyle name="Total 2 2 8 4 5 6" xfId="33162" xr:uid="{6E5AB96B-4CB8-4AE7-AD71-102782ED715C}"/>
    <cellStyle name="Total 2 2 8 4 5 7" xfId="41123" xr:uid="{FBB4772F-7438-4993-B352-A757DA26EC5F}"/>
    <cellStyle name="Total 2 2 8 4 6" xfId="1151" xr:uid="{8C9B75F3-D673-479A-9069-594D3CD213D0}"/>
    <cellStyle name="Total 2 2 8 4 6 2" xfId="5278" xr:uid="{58F5BAEA-A2F1-4BF1-8CCE-09C4E22A2CF1}"/>
    <cellStyle name="Total 2 2 8 4 6 2 2" xfId="13493" xr:uid="{C89A8EA2-9908-4CC0-B5D2-5B5306190403}"/>
    <cellStyle name="Total 2 2 8 4 6 2 3" xfId="21357" xr:uid="{2D5C0DA6-9377-4F20-9466-5123ADCFA96F}"/>
    <cellStyle name="Total 2 2 8 4 6 2 4" xfId="29337" xr:uid="{4DD461F1-1F72-4323-BB9D-0888A43BA3B9}"/>
    <cellStyle name="Total 2 2 8 4 6 2 5" xfId="37164" xr:uid="{70832277-33F3-45BE-9C5C-D1F29B86B743}"/>
    <cellStyle name="Total 2 2 8 4 6 2 6" xfId="45117" xr:uid="{DA9707EB-4DCF-4FE8-93A2-81ECD2D7518F}"/>
    <cellStyle name="Total 2 2 8 4 6 3" xfId="9380" xr:uid="{1FC0AD40-4EEC-4A16-83C1-1908EB2537D2}"/>
    <cellStyle name="Total 2 2 8 4 6 4" xfId="17242" xr:uid="{A01C6AEC-C9E1-41A9-9F7B-0E5627AD47A1}"/>
    <cellStyle name="Total 2 2 8 4 6 5" xfId="25257" xr:uid="{43DEA783-9B09-4F64-835E-469DF4CB3C0F}"/>
    <cellStyle name="Total 2 2 8 4 6 6" xfId="33072" xr:uid="{6ADE552B-132A-4E12-A569-DDB3C5D23112}"/>
    <cellStyle name="Total 2 2 8 4 6 7" xfId="41033" xr:uid="{D419DD27-8F3A-4A51-B0CC-950184AF0652}"/>
    <cellStyle name="Total 2 2 8 4 7" xfId="2191" xr:uid="{5D8C0A1D-CB28-49F9-8128-1B2E03D89928}"/>
    <cellStyle name="Total 2 2 8 4 7 2" xfId="6265" xr:uid="{1D79EE66-B67A-4407-830A-6272F244E28E}"/>
    <cellStyle name="Total 2 2 8 4 7 2 2" xfId="14480" xr:uid="{647E3029-D0EB-4DB5-82EC-F2B67C9C203E}"/>
    <cellStyle name="Total 2 2 8 4 7 2 3" xfId="22344" xr:uid="{833A914B-DE2D-4653-B3DB-3B6790E2D692}"/>
    <cellStyle name="Total 2 2 8 4 7 2 4" xfId="30324" xr:uid="{2F923D49-5E03-4052-8603-24607A41EAF9}"/>
    <cellStyle name="Total 2 2 8 4 7 2 5" xfId="38151" xr:uid="{7B971677-22D3-40A2-8B2D-B13EB1E27369}"/>
    <cellStyle name="Total 2 2 8 4 7 2 6" xfId="46104" xr:uid="{80D5F173-DB36-4AA7-A403-86EEF896FFCD}"/>
    <cellStyle name="Total 2 2 8 4 7 3" xfId="10417" xr:uid="{40ACC6C0-DDAE-466B-B360-10A9C0F02776}"/>
    <cellStyle name="Total 2 2 8 4 7 4" xfId="18282" xr:uid="{F1ABE020-8EFF-42C1-8FE4-CAAD36583F6B}"/>
    <cellStyle name="Total 2 2 8 4 7 5" xfId="26289" xr:uid="{E6C9912F-8571-44F4-8361-A929AB722DF4}"/>
    <cellStyle name="Total 2 2 8 4 7 6" xfId="34112" xr:uid="{C176B129-8B39-4C02-8C25-D9C5DEDFFC56}"/>
    <cellStyle name="Total 2 2 8 4 7 7" xfId="42073" xr:uid="{A86F3F77-0BBB-4343-927A-E2035A467C8F}"/>
    <cellStyle name="Total 2 2 8 4 8" xfId="709" xr:uid="{26D3F967-E9F0-46D9-BAFE-BDA27A96EEBE}"/>
    <cellStyle name="Total 2 2 8 4 8 2" xfId="4914" xr:uid="{E7637661-9D28-46CA-B0AF-B2FEAC6E9132}"/>
    <cellStyle name="Total 2 2 8 4 8 2 2" xfId="13134" xr:uid="{D6A90BFA-3DEB-4B75-BB61-0C8BBFCAF276}"/>
    <cellStyle name="Total 2 2 8 4 8 2 3" xfId="21001" xr:uid="{D8B2F9DD-E3C1-4484-9314-80679A0FBC1B}"/>
    <cellStyle name="Total 2 2 8 4 8 2 4" xfId="28989" xr:uid="{CBF7CA30-00FB-4812-8AF8-54096DA90E18}"/>
    <cellStyle name="Total 2 2 8 4 8 2 5" xfId="36821" xr:uid="{E93D6694-5CC5-45C8-AF3F-9B03626372BC}"/>
    <cellStyle name="Total 2 2 8 4 8 2 6" xfId="44774" xr:uid="{C7A16D44-EF7B-46D3-8411-D5DF7ED2FDAF}"/>
    <cellStyle name="Total 2 2 8 4 8 3" xfId="8959" xr:uid="{F0E404DA-DC9B-4F2B-9F44-AE441DC44051}"/>
    <cellStyle name="Total 2 2 8 4 8 4" xfId="411" xr:uid="{8BBD40AD-A39A-4CD2-839D-4DE959AB46E9}"/>
    <cellStyle name="Total 2 2 8 4 8 5" xfId="24861" xr:uid="{2BAA291D-0A43-40E9-9194-9E2DFD3717D7}"/>
    <cellStyle name="Total 2 2 8 4 8 6" xfId="28806" xr:uid="{06153AA6-2439-4A2A-BE98-99D1DAA002FA}"/>
    <cellStyle name="Total 2 2 8 4 8 7" xfId="40666" xr:uid="{29235C89-6519-426F-8BA5-702DB31FBC34}"/>
    <cellStyle name="Total 2 2 8 4 9" xfId="3223" xr:uid="{082E8EBE-7388-4945-AD98-09641CFBBCE8}"/>
    <cellStyle name="Total 2 2 8 4 9 2" xfId="7252" xr:uid="{C04130F7-B917-4BF0-B107-3B67CB968399}"/>
    <cellStyle name="Total 2 2 8 4 9 2 2" xfId="15467" xr:uid="{84D44167-9658-4F62-A32B-3F3584A0D366}"/>
    <cellStyle name="Total 2 2 8 4 9 2 3" xfId="23331" xr:uid="{4CCCC56E-5C47-4C79-8C8B-F9FF0FF7D835}"/>
    <cellStyle name="Total 2 2 8 4 9 2 4" xfId="31311" xr:uid="{7875A6D0-3EA4-47D3-8316-48B0E331846A}"/>
    <cellStyle name="Total 2 2 8 4 9 2 5" xfId="39138" xr:uid="{B9028778-1FB3-47DD-AFED-F7384260D45A}"/>
    <cellStyle name="Total 2 2 8 4 9 2 6" xfId="47091" xr:uid="{0ADA6CB7-2D35-49AE-933E-C5E0D1294D09}"/>
    <cellStyle name="Total 2 2 8 4 9 3" xfId="11447" xr:uid="{08B7128C-A641-4AB7-B5B0-35F41314CF09}"/>
    <cellStyle name="Total 2 2 8 4 9 4" xfId="19314" xr:uid="{BAAA3249-5D2A-49C0-ADCA-DB516927041A}"/>
    <cellStyle name="Total 2 2 8 4 9 5" xfId="27314" xr:uid="{4DAAB18F-807F-493E-919A-4253C18DCE53}"/>
    <cellStyle name="Total 2 2 8 4 9 6" xfId="35144" xr:uid="{21D3223C-42EC-4128-8F44-31F9A112F78D}"/>
    <cellStyle name="Total 2 2 8 4 9 7" xfId="43105" xr:uid="{E8EF2312-4F87-4EC9-A00A-686060DA8770}"/>
    <cellStyle name="Total 2 2 8 5" xfId="966" xr:uid="{6F45F1B3-842C-4099-94A6-2623A51C08D8}"/>
    <cellStyle name="Total 2 2 8 5 10" xfId="3944" xr:uid="{8E180E6E-615F-4449-945F-EE706DF1D074}"/>
    <cellStyle name="Total 2 2 8 5 10 2" xfId="7963" xr:uid="{5D7E09D1-F69F-456C-BCA4-A135F9F56723}"/>
    <cellStyle name="Total 2 2 8 5 10 2 2" xfId="16178" xr:uid="{3B0ECF76-D75D-437C-9247-18A9679AB9C7}"/>
    <cellStyle name="Total 2 2 8 5 10 2 3" xfId="24042" xr:uid="{FE1D7603-8FF8-4E19-AA8F-7DAFBB2C953F}"/>
    <cellStyle name="Total 2 2 8 5 10 2 4" xfId="32022" xr:uid="{F6325CC4-D942-41F4-A334-8CBC49895A33}"/>
    <cellStyle name="Total 2 2 8 5 10 2 5" xfId="39849" xr:uid="{12EAB8E8-CEB4-40D5-A9C3-8B3DD91F8D45}"/>
    <cellStyle name="Total 2 2 8 5 10 2 6" xfId="47802" xr:uid="{20DE601E-DAC7-46A7-976C-7D67594B78E4}"/>
    <cellStyle name="Total 2 2 8 5 10 3" xfId="12166" xr:uid="{7C159F5C-3DD9-4D96-B752-A0CB8C77F0E0}"/>
    <cellStyle name="Total 2 2 8 5 10 4" xfId="20035" xr:uid="{F1F5BBD3-BB8E-40C2-AA26-26FD179F25A8}"/>
    <cellStyle name="Total 2 2 8 5 10 5" xfId="28032" xr:uid="{8C782F6E-80AC-43FA-AE04-A02D309B5652}"/>
    <cellStyle name="Total 2 2 8 5 10 6" xfId="35865" xr:uid="{7DA3506A-C434-489B-B822-18BF6668CC1D}"/>
    <cellStyle name="Total 2 2 8 5 10 7" xfId="43826" xr:uid="{7072163D-26EA-49FF-8CAE-DA0E90878D64}"/>
    <cellStyle name="Total 2 2 8 5 11" xfId="4243" xr:uid="{161E513F-CBBC-4D03-A7F7-45DCE5941F39}"/>
    <cellStyle name="Total 2 2 8 5 11 2" xfId="8249" xr:uid="{EF192C72-76AC-4EE8-A1ED-B336F780F1B8}"/>
    <cellStyle name="Total 2 2 8 5 11 2 2" xfId="16464" xr:uid="{FCD24C82-10A8-45BB-867B-56BD53BA1141}"/>
    <cellStyle name="Total 2 2 8 5 11 2 3" xfId="24328" xr:uid="{0BD366EB-5A2D-4D3B-9A95-9DC28A624AEB}"/>
    <cellStyle name="Total 2 2 8 5 11 2 4" xfId="32308" xr:uid="{6B0D833D-E718-4B43-ABE2-2BE8D3D2B040}"/>
    <cellStyle name="Total 2 2 8 5 11 2 5" xfId="40135" xr:uid="{91BE2C22-4367-4496-86BF-4AFD81935734}"/>
    <cellStyle name="Total 2 2 8 5 11 2 6" xfId="48088" xr:uid="{A8E09227-8AD5-4E5B-B807-8D5191F64631}"/>
    <cellStyle name="Total 2 2 8 5 11 3" xfId="12465" xr:uid="{3767A900-17F0-4F4D-B49B-2692830228CB}"/>
    <cellStyle name="Total 2 2 8 5 11 4" xfId="20334" xr:uid="{B8B69BD7-C8F6-47EA-A3E6-8349214A1C13}"/>
    <cellStyle name="Total 2 2 8 5 11 5" xfId="28329" xr:uid="{4426090B-AD06-47EA-8396-B0870EADC4EB}"/>
    <cellStyle name="Total 2 2 8 5 11 6" xfId="36164" xr:uid="{FD07F379-E12C-42E8-863A-7C8F29D7088B}"/>
    <cellStyle name="Total 2 2 8 5 11 7" xfId="44125" xr:uid="{A706DA75-662E-47DF-811B-35E4ABE95C6D}"/>
    <cellStyle name="Total 2 2 8 5 12" xfId="4530" xr:uid="{55593C04-F9FB-4BD4-A1AB-A255B7AB32CF}"/>
    <cellStyle name="Total 2 2 8 5 12 2" xfId="8528" xr:uid="{23662F92-2757-4066-915D-6525FA403B79}"/>
    <cellStyle name="Total 2 2 8 5 12 2 2" xfId="16743" xr:uid="{AEE9571B-C776-46D9-AA06-5D4FF2AC40BC}"/>
    <cellStyle name="Total 2 2 8 5 12 2 3" xfId="24607" xr:uid="{AD7150B2-54CC-45C3-909C-B70B18896828}"/>
    <cellStyle name="Total 2 2 8 5 12 2 4" xfId="32587" xr:uid="{F3DF1B8F-28A0-45A4-A1DD-CF56464B7D96}"/>
    <cellStyle name="Total 2 2 8 5 12 2 5" xfId="40414" xr:uid="{9854ACD0-CDFB-4C7B-A938-73FBD86BF3DC}"/>
    <cellStyle name="Total 2 2 8 5 12 2 6" xfId="48367" xr:uid="{C8D73E75-5E04-4A22-A737-77D74B7EE477}"/>
    <cellStyle name="Total 2 2 8 5 12 3" xfId="12751" xr:uid="{BC344326-A9B9-4108-97A7-09E8106F8B52}"/>
    <cellStyle name="Total 2 2 8 5 12 4" xfId="20621" xr:uid="{865EE55B-79B4-4B29-B224-F7666715F46D}"/>
    <cellStyle name="Total 2 2 8 5 12 5" xfId="28614" xr:uid="{A44CB260-248C-4AF1-AB8C-8142804DDD6C}"/>
    <cellStyle name="Total 2 2 8 5 12 6" xfId="36451" xr:uid="{CCC8862D-959E-4D9C-B294-BE295518C3F7}"/>
    <cellStyle name="Total 2 2 8 5 12 7" xfId="44412" xr:uid="{51762856-2015-452F-BFB4-03606C809083}"/>
    <cellStyle name="Total 2 2 8 5 13" xfId="5105" xr:uid="{18CFD8A9-7599-4C31-82BE-433C4DE5F95D}"/>
    <cellStyle name="Total 2 2 8 5 13 2" xfId="13320" xr:uid="{5AD3BEBE-21C2-4A09-B1B4-62A0FDA44236}"/>
    <cellStyle name="Total 2 2 8 5 13 3" xfId="21184" xr:uid="{74C02D90-ABBF-4E3A-97F7-8D2915A2AB54}"/>
    <cellStyle name="Total 2 2 8 5 13 4" xfId="29164" xr:uid="{C3C7D611-B82A-4284-B6F6-6A9149C88676}"/>
    <cellStyle name="Total 2 2 8 5 13 5" xfId="36991" xr:uid="{3E8DA74F-86F2-4CC4-B5E5-C17C09409259}"/>
    <cellStyle name="Total 2 2 8 5 13 6" xfId="44944" xr:uid="{4CC0F294-95D8-4635-9933-8336A3F9D48B}"/>
    <cellStyle name="Total 2 2 8 5 14" xfId="9195" xr:uid="{7684CA1A-375E-4782-9EC0-D8E55000E22B}"/>
    <cellStyle name="Total 2 2 8 5 15" xfId="17057" xr:uid="{923D4464-E1CD-4119-BD9E-5F600B67CF80}"/>
    <cellStyle name="Total 2 2 8 5 16" xfId="25074" xr:uid="{9F6193EA-B1DF-44AE-BB6B-EF0B059CCE0D}"/>
    <cellStyle name="Total 2 2 8 5 17" xfId="32887" xr:uid="{696597FD-BD2E-43F1-866C-8F7967375E80}"/>
    <cellStyle name="Total 2 2 8 5 18" xfId="40848" xr:uid="{87E3AAFE-BF8B-4E8A-A1DD-13B5882EA5C0}"/>
    <cellStyle name="Total 2 2 8 5 2" xfId="1396" xr:uid="{F6F320BD-1189-4961-9845-D0978A7AD8C4}"/>
    <cellStyle name="Total 2 2 8 5 2 2" xfId="5507" xr:uid="{AEA0169D-4876-4ABE-B38E-85554C9BB749}"/>
    <cellStyle name="Total 2 2 8 5 2 2 2" xfId="13722" xr:uid="{2FD907D4-B9AA-4211-AF15-687ABF3ADDB3}"/>
    <cellStyle name="Total 2 2 8 5 2 2 3" xfId="21586" xr:uid="{99A42DA7-155A-472D-BB43-0DFF171601F1}"/>
    <cellStyle name="Total 2 2 8 5 2 2 4" xfId="29566" xr:uid="{EDC79DB7-CACF-43CE-84F1-6C2F1B3843DD}"/>
    <cellStyle name="Total 2 2 8 5 2 2 5" xfId="37393" xr:uid="{7C52BA4B-19C4-4809-8A30-0A949778D871}"/>
    <cellStyle name="Total 2 2 8 5 2 2 6" xfId="45346" xr:uid="{650B513D-5885-4556-AEF6-F62752D1FADD}"/>
    <cellStyle name="Total 2 2 8 5 2 3" xfId="9625" xr:uid="{D1C1DE33-33E6-4227-B4E3-D55066A5BA76}"/>
    <cellStyle name="Total 2 2 8 5 2 4" xfId="17487" xr:uid="{D405445E-D029-4BD3-AD8D-8BC3212958BA}"/>
    <cellStyle name="Total 2 2 8 5 2 5" xfId="25498" xr:uid="{3B093F72-AECA-48DA-8D4D-F4097A69F5C0}"/>
    <cellStyle name="Total 2 2 8 5 2 6" xfId="33317" xr:uid="{8CBC66E3-4EE3-40FB-8CCE-F803B564CED2}"/>
    <cellStyle name="Total 2 2 8 5 2 7" xfId="41278" xr:uid="{083FB8A5-1926-4D59-8081-023F0A817BBD}"/>
    <cellStyle name="Total 2 2 8 5 3" xfId="1739" xr:uid="{ED2D917A-CBD9-4324-BC9B-AD73BEF32D6E}"/>
    <cellStyle name="Total 2 2 8 5 3 2" xfId="5826" xr:uid="{73478895-E741-4749-9ACD-3F6C3958A3DB}"/>
    <cellStyle name="Total 2 2 8 5 3 2 2" xfId="14041" xr:uid="{7BB5E38A-2AFC-4790-AB95-4C84E370ADAF}"/>
    <cellStyle name="Total 2 2 8 5 3 2 3" xfId="21905" xr:uid="{C05226B5-E39D-4A9C-A650-7A376F31DD91}"/>
    <cellStyle name="Total 2 2 8 5 3 2 4" xfId="29885" xr:uid="{65E96853-067E-4AF7-8D29-8946E1080C66}"/>
    <cellStyle name="Total 2 2 8 5 3 2 5" xfId="37712" xr:uid="{946FC9A0-20D6-4AF0-94A7-E6A79C69CF08}"/>
    <cellStyle name="Total 2 2 8 5 3 2 6" xfId="45665" xr:uid="{D39A71A3-E2FE-4228-8AF1-2B323DAC896C}"/>
    <cellStyle name="Total 2 2 8 5 3 3" xfId="9965" xr:uid="{8EE35F04-5D31-441C-967A-3D0988FA5AC9}"/>
    <cellStyle name="Total 2 2 8 5 3 4" xfId="17830" xr:uid="{278A6C7E-8B27-43D5-A442-5645C8FA6C05}"/>
    <cellStyle name="Total 2 2 8 5 3 5" xfId="25838" xr:uid="{B8FF271E-16B7-4762-BE00-4617EBF1364F}"/>
    <cellStyle name="Total 2 2 8 5 3 6" xfId="33660" xr:uid="{E542DE3C-9B9C-4DF8-8A02-20118C0A30C5}"/>
    <cellStyle name="Total 2 2 8 5 3 7" xfId="41621" xr:uid="{E1DFB6B3-2F2E-46D1-95F2-5C6CE05C9E74}"/>
    <cellStyle name="Total 2 2 8 5 4" xfId="2074" xr:uid="{B02D0352-0434-4F8F-A95A-4997CF270B39}"/>
    <cellStyle name="Total 2 2 8 5 4 2" xfId="6148" xr:uid="{79280D0C-2B4C-4CAB-B087-3F122D74575F}"/>
    <cellStyle name="Total 2 2 8 5 4 2 2" xfId="14363" xr:uid="{363D6589-5EE2-44E2-9195-DCCE941923C5}"/>
    <cellStyle name="Total 2 2 8 5 4 2 3" xfId="22227" xr:uid="{B39ABDBA-B2B1-45EB-8F44-4F3FC55C2276}"/>
    <cellStyle name="Total 2 2 8 5 4 2 4" xfId="30207" xr:uid="{9E07BE7C-5B27-427C-9192-209D7F719C0A}"/>
    <cellStyle name="Total 2 2 8 5 4 2 5" xfId="38034" xr:uid="{A4200428-C989-4AB9-9277-5C16D5E6BEF8}"/>
    <cellStyle name="Total 2 2 8 5 4 2 6" xfId="45987" xr:uid="{C9D87F94-6FEA-4F99-886B-91B30DF69011}"/>
    <cellStyle name="Total 2 2 8 5 4 3" xfId="10300" xr:uid="{670741A6-3D70-481D-80C0-8D94C701EB77}"/>
    <cellStyle name="Total 2 2 8 5 4 4" xfId="18165" xr:uid="{37757F51-6D21-45E4-B09E-CF7C08B0E7A7}"/>
    <cellStyle name="Total 2 2 8 5 4 5" xfId="26172" xr:uid="{6AB4CC85-DDC0-464F-A9B7-908710821411}"/>
    <cellStyle name="Total 2 2 8 5 4 6" xfId="33995" xr:uid="{BF0CAA06-7BB6-4688-86AC-54EF863D5DFD}"/>
    <cellStyle name="Total 2 2 8 5 4 7" xfId="41956" xr:uid="{FC376248-A221-4A5D-A18D-6D6B5CA05377}"/>
    <cellStyle name="Total 2 2 8 5 5" xfId="2393" xr:uid="{45C4CBA8-004D-4071-9A49-7A05F2BF8BE8}"/>
    <cellStyle name="Total 2 2 8 5 5 2" xfId="6457" xr:uid="{38DB5A84-FF07-49C2-A833-DA4844AA899D}"/>
    <cellStyle name="Total 2 2 8 5 5 2 2" xfId="14672" xr:uid="{BDBA95D9-3D4E-46E2-A288-8EFE2FD97698}"/>
    <cellStyle name="Total 2 2 8 5 5 2 3" xfId="22536" xr:uid="{372A2338-3A68-4651-A62A-682CC13EDAAE}"/>
    <cellStyle name="Total 2 2 8 5 5 2 4" xfId="30516" xr:uid="{69F2E02C-62D1-42A8-880C-1B361BF38738}"/>
    <cellStyle name="Total 2 2 8 5 5 2 5" xfId="38343" xr:uid="{6B04545A-77D6-46F5-A8CD-AE993BDC77E3}"/>
    <cellStyle name="Total 2 2 8 5 5 2 6" xfId="46296" xr:uid="{1C2616FB-FC28-4645-90FF-C8E8C4948EC6}"/>
    <cellStyle name="Total 2 2 8 5 5 3" xfId="10619" xr:uid="{026BAFF4-5740-436C-BA70-1C9F378B7E60}"/>
    <cellStyle name="Total 2 2 8 5 5 4" xfId="18484" xr:uid="{118B1D68-8D56-436F-97B4-F13F87BD9478}"/>
    <cellStyle name="Total 2 2 8 5 5 5" xfId="26488" xr:uid="{57449871-0462-415E-ACA5-A5D775C086C4}"/>
    <cellStyle name="Total 2 2 8 5 5 6" xfId="34314" xr:uid="{A675BD3D-A771-4A15-8A58-DF0A8ED362E3}"/>
    <cellStyle name="Total 2 2 8 5 5 7" xfId="42275" xr:uid="{B1C2D7D7-2D86-4EFC-A607-B3F51599C85E}"/>
    <cellStyle name="Total 2 2 8 5 6" xfId="2722" xr:uid="{3AC15C82-0DEE-4EF5-A625-CDFEF755DF0F}"/>
    <cellStyle name="Total 2 2 8 5 6 2" xfId="6772" xr:uid="{2796CF68-8B73-4E42-97CD-4A87B3E72D55}"/>
    <cellStyle name="Total 2 2 8 5 6 2 2" xfId="14987" xr:uid="{D96E8A9E-E325-4D38-B9B4-EA1BC82BBD5A}"/>
    <cellStyle name="Total 2 2 8 5 6 2 3" xfId="22851" xr:uid="{74E9C7F8-BA89-4FE2-842A-CD37ABE49294}"/>
    <cellStyle name="Total 2 2 8 5 6 2 4" xfId="30831" xr:uid="{3873F1B5-BB04-4C2D-84B7-5B4BBB4C650A}"/>
    <cellStyle name="Total 2 2 8 5 6 2 5" xfId="38658" xr:uid="{93B51D0E-3A26-4D46-89C2-56292A497E0C}"/>
    <cellStyle name="Total 2 2 8 5 6 2 6" xfId="46611" xr:uid="{4D7C1076-66B7-45C6-968A-1D1FA89059B8}"/>
    <cellStyle name="Total 2 2 8 5 6 3" xfId="10948" xr:uid="{4BCF9761-4DFB-4DA9-8173-EE6127CC89DC}"/>
    <cellStyle name="Total 2 2 8 5 6 4" xfId="18813" xr:uid="{7227F816-CEF4-4DAC-B649-CBD234186F01}"/>
    <cellStyle name="Total 2 2 8 5 6 5" xfId="26816" xr:uid="{5C8214D3-374B-4A94-A75F-836A8C8D030A}"/>
    <cellStyle name="Total 2 2 8 5 6 6" xfId="34643" xr:uid="{F1F988B6-865B-4BF6-A307-38C4E3946BB1}"/>
    <cellStyle name="Total 2 2 8 5 6 7" xfId="42604" xr:uid="{336D0818-2991-4B76-9B7B-F9716FE3EB14}"/>
    <cellStyle name="Total 2 2 8 5 7" xfId="3035" xr:uid="{7E3B1520-9C65-4FEC-B750-FAC6E3336A6E}"/>
    <cellStyle name="Total 2 2 8 5 7 2" xfId="7076" xr:uid="{35F2CCE1-9BB5-43FF-8EA2-F5EA291A3F84}"/>
    <cellStyle name="Total 2 2 8 5 7 2 2" xfId="15291" xr:uid="{ED91C97B-8653-474A-8DC3-D305F7AE4D39}"/>
    <cellStyle name="Total 2 2 8 5 7 2 3" xfId="23155" xr:uid="{7FC58E7C-1531-43EE-BB03-A62DE1CD9D89}"/>
    <cellStyle name="Total 2 2 8 5 7 2 4" xfId="31135" xr:uid="{37386420-2A86-4BAA-8410-BC7EB23B8C21}"/>
    <cellStyle name="Total 2 2 8 5 7 2 5" xfId="38962" xr:uid="{62376157-DDBB-415D-8904-9EEADF4C0EB1}"/>
    <cellStyle name="Total 2 2 8 5 7 2 6" xfId="46915" xr:uid="{BA9DEF51-014C-4F3B-8C98-C9FCB67B773E}"/>
    <cellStyle name="Total 2 2 8 5 7 3" xfId="11260" xr:uid="{7930EE42-510F-4CD7-B422-BC8333F37054}"/>
    <cellStyle name="Total 2 2 8 5 7 4" xfId="19126" xr:uid="{6C07E6E4-BA63-498A-BABF-1C8D61531D50}"/>
    <cellStyle name="Total 2 2 8 5 7 5" xfId="27126" xr:uid="{161933F7-601C-4F2B-B880-AE5EEE54A445}"/>
    <cellStyle name="Total 2 2 8 5 7 6" xfId="34956" xr:uid="{379693B8-7A69-4816-A456-2389BD15986A}"/>
    <cellStyle name="Total 2 2 8 5 7 7" xfId="42917" xr:uid="{1777E200-4F95-4C5B-8D5A-56F06D04811E}"/>
    <cellStyle name="Total 2 2 8 5 8" xfId="3355" xr:uid="{D7944BAA-0DE7-42F4-8BA6-A6F58624BDC1}"/>
    <cellStyle name="Total 2 2 8 5 8 2" xfId="7383" xr:uid="{A5C69D93-9189-4362-A49A-330897D2D838}"/>
    <cellStyle name="Total 2 2 8 5 8 2 2" xfId="15598" xr:uid="{F33EC46D-1AC8-490B-9005-CC5BD4EC1312}"/>
    <cellStyle name="Total 2 2 8 5 8 2 3" xfId="23462" xr:uid="{A827872E-83F2-41C0-8458-72726B69253E}"/>
    <cellStyle name="Total 2 2 8 5 8 2 4" xfId="31442" xr:uid="{DA86A2FB-2658-4678-AD1B-75448FD7E933}"/>
    <cellStyle name="Total 2 2 8 5 8 2 5" xfId="39269" xr:uid="{B9A71539-E06F-4B95-8492-FF60B3807944}"/>
    <cellStyle name="Total 2 2 8 5 8 2 6" xfId="47222" xr:uid="{507DA6A6-6FFC-4A56-A998-752D95D5FD0B}"/>
    <cellStyle name="Total 2 2 8 5 8 3" xfId="11579" xr:uid="{B6E0A60D-4505-40A0-9589-2018A5D3653E}"/>
    <cellStyle name="Total 2 2 8 5 8 4" xfId="19446" xr:uid="{34C432C3-3977-4D51-9FDD-BDFF9152DB07}"/>
    <cellStyle name="Total 2 2 8 5 8 5" xfId="27446" xr:uid="{C325CBD8-06FD-4543-80B2-FC0D8148D02B}"/>
    <cellStyle name="Total 2 2 8 5 8 6" xfId="35276" xr:uid="{FB3820C5-56EC-42D1-9164-843882317405}"/>
    <cellStyle name="Total 2 2 8 5 8 7" xfId="43237" xr:uid="{DA325E5C-438C-44FE-96D6-8178562F8357}"/>
    <cellStyle name="Total 2 2 8 5 9" xfId="3649" xr:uid="{3AB7BB3A-A876-411C-A919-566648910539}"/>
    <cellStyle name="Total 2 2 8 5 9 2" xfId="7677" xr:uid="{D85995F1-394F-4F7E-9797-D2D3600AD829}"/>
    <cellStyle name="Total 2 2 8 5 9 2 2" xfId="15892" xr:uid="{20E11B3C-8850-44E6-AB26-8C6A119F630A}"/>
    <cellStyle name="Total 2 2 8 5 9 2 3" xfId="23756" xr:uid="{1C903553-306F-44A6-89DF-21F91AFFCBE1}"/>
    <cellStyle name="Total 2 2 8 5 9 2 4" xfId="31736" xr:uid="{4F703775-B41A-4DCC-8BAD-8A645A510415}"/>
    <cellStyle name="Total 2 2 8 5 9 2 5" xfId="39563" xr:uid="{C3724066-D515-420E-BDC1-C7918FCCAE64}"/>
    <cellStyle name="Total 2 2 8 5 9 2 6" xfId="47516" xr:uid="{10862A15-73EE-4429-8D82-8C6D11E5B589}"/>
    <cellStyle name="Total 2 2 8 5 9 3" xfId="11873" xr:uid="{6D1A2408-18DF-45DC-907D-86E3D99BA007}"/>
    <cellStyle name="Total 2 2 8 5 9 4" xfId="19740" xr:uid="{83379D37-1A31-45D9-ADDC-5BBE27BE4D1B}"/>
    <cellStyle name="Total 2 2 8 5 9 5" xfId="27740" xr:uid="{45FED2B6-64E5-4206-BE1A-C7C9C4AC9045}"/>
    <cellStyle name="Total 2 2 8 5 9 6" xfId="35570" xr:uid="{F7134819-DB8B-4B09-B43F-88720ACAA90A}"/>
    <cellStyle name="Total 2 2 8 5 9 7" xfId="43531" xr:uid="{A4C96555-8DFE-422F-B5A8-0E53EDBD6CDC}"/>
    <cellStyle name="Total 2 2 8 6" xfId="762" xr:uid="{7D27598F-5D63-4C48-8A32-8AF208C1CD68}"/>
    <cellStyle name="Total 2 2 8 6 10" xfId="2683" xr:uid="{30B1720D-8ED1-491D-9E25-AEDA2BC379A5}"/>
    <cellStyle name="Total 2 2 8 6 10 2" xfId="6733" xr:uid="{24969D4F-219C-4170-8013-9DB932DEFE6F}"/>
    <cellStyle name="Total 2 2 8 6 10 2 2" xfId="14948" xr:uid="{3655F30F-4D55-4971-977C-7B931E65FB8A}"/>
    <cellStyle name="Total 2 2 8 6 10 2 3" xfId="22812" xr:uid="{C740B6A3-5D87-40A0-881B-987490B0E239}"/>
    <cellStyle name="Total 2 2 8 6 10 2 4" xfId="30792" xr:uid="{1A19E7E0-EBEF-4584-B392-8870B299562D}"/>
    <cellStyle name="Total 2 2 8 6 10 2 5" xfId="38619" xr:uid="{C4AD1849-DBD6-4627-A42F-F22DC8BFB60F}"/>
    <cellStyle name="Total 2 2 8 6 10 2 6" xfId="46572" xr:uid="{521BB2E3-7767-4D1B-8563-296FBC434BE2}"/>
    <cellStyle name="Total 2 2 8 6 10 3" xfId="10909" xr:uid="{B7352F49-D3D4-4873-A1A3-F3137A6AB2C0}"/>
    <cellStyle name="Total 2 2 8 6 10 4" xfId="18774" xr:uid="{4B4857A4-4DA2-4548-9AAA-B8138F51FC75}"/>
    <cellStyle name="Total 2 2 8 6 10 5" xfId="26777" xr:uid="{48F97661-5524-49F6-A13F-2A5A91BDC9D5}"/>
    <cellStyle name="Total 2 2 8 6 10 6" xfId="34604" xr:uid="{11B59902-CECE-4E27-8F3C-4F1C514EDEA8}"/>
    <cellStyle name="Total 2 2 8 6 10 7" xfId="42565" xr:uid="{991EAC73-A6A5-48DD-A155-6C0229F06CC4}"/>
    <cellStyle name="Total 2 2 8 6 11" xfId="2309" xr:uid="{737D1C4C-C903-42DE-B3E2-B9BCB8233F36}"/>
    <cellStyle name="Total 2 2 8 6 11 2" xfId="6379" xr:uid="{FBF49F13-E274-4B9F-AED2-CFF80472162F}"/>
    <cellStyle name="Total 2 2 8 6 11 2 2" xfId="14594" xr:uid="{FA963B8B-92DC-4D96-97E7-10EA972BEB48}"/>
    <cellStyle name="Total 2 2 8 6 11 2 3" xfId="22458" xr:uid="{698D1E4F-7F9A-4FC4-9BFA-4A5A49D23004}"/>
    <cellStyle name="Total 2 2 8 6 11 2 4" xfId="30438" xr:uid="{2CB06A7E-629B-42A4-B71F-A4CF71A9D2FE}"/>
    <cellStyle name="Total 2 2 8 6 11 2 5" xfId="38265" xr:uid="{DED83103-C8FF-4032-B332-CAC2F31B7FE4}"/>
    <cellStyle name="Total 2 2 8 6 11 2 6" xfId="46218" xr:uid="{45FCA2A5-3033-4C2D-92C6-B2F21AFBA6A8}"/>
    <cellStyle name="Total 2 2 8 6 11 3" xfId="10535" xr:uid="{DE95F9A4-D27D-48A5-8768-5FC66E7A2D2E}"/>
    <cellStyle name="Total 2 2 8 6 11 4" xfId="18400" xr:uid="{7D85652B-90A2-403E-A957-0450654B63CC}"/>
    <cellStyle name="Total 2 2 8 6 11 5" xfId="26406" xr:uid="{F7163340-FA21-40A3-93B5-4636EE4942C1}"/>
    <cellStyle name="Total 2 2 8 6 11 6" xfId="34230" xr:uid="{E13751B0-963E-4A55-8E84-41F47F44F9A8}"/>
    <cellStyle name="Total 2 2 8 6 11 7" xfId="42191" xr:uid="{1D743FE1-1360-4BAF-A338-54A27BD3DFDB}"/>
    <cellStyle name="Total 2 2 8 6 12" xfId="3600" xr:uid="{ADE6B07F-F382-412A-922E-6DA4A6021D7C}"/>
    <cellStyle name="Total 2 2 8 6 12 2" xfId="7628" xr:uid="{2D91E298-B1C7-437B-BBF6-F750B2B2CC76}"/>
    <cellStyle name="Total 2 2 8 6 12 2 2" xfId="15843" xr:uid="{A8D4C4D8-97D0-4C60-B28D-CF2BE8860EFE}"/>
    <cellStyle name="Total 2 2 8 6 12 2 3" xfId="23707" xr:uid="{2FB3F123-F44C-44D5-8075-CC56A0912F64}"/>
    <cellStyle name="Total 2 2 8 6 12 2 4" xfId="31687" xr:uid="{A886372A-E7B1-42F1-AE6E-A3F429A82FA0}"/>
    <cellStyle name="Total 2 2 8 6 12 2 5" xfId="39514" xr:uid="{E6097893-57C8-4EE4-945A-F2C2FBE2CEDE}"/>
    <cellStyle name="Total 2 2 8 6 12 2 6" xfId="47467" xr:uid="{5D89ADEC-F40E-43B7-96A9-B844DF8E0B99}"/>
    <cellStyle name="Total 2 2 8 6 12 3" xfId="11824" xr:uid="{67E3AAF7-6A3F-4A47-A4AF-71C8BE62D38C}"/>
    <cellStyle name="Total 2 2 8 6 12 4" xfId="19691" xr:uid="{230E507E-3420-4354-A545-EAE85BD8674A}"/>
    <cellStyle name="Total 2 2 8 6 12 5" xfId="27691" xr:uid="{04EDD070-B5CD-459D-8C60-2B7AF29664DC}"/>
    <cellStyle name="Total 2 2 8 6 12 6" xfId="35521" xr:uid="{1B12BE8C-3B9F-4B74-9D8B-B90E898791B4}"/>
    <cellStyle name="Total 2 2 8 6 12 7" xfId="43482" xr:uid="{C678B7CA-4536-4602-9817-694CEAA18844}"/>
    <cellStyle name="Total 2 2 8 6 13" xfId="4963" xr:uid="{4B884B92-923D-4AB2-ACFE-4F29F50293A8}"/>
    <cellStyle name="Total 2 2 8 6 13 2" xfId="13181" xr:uid="{0FC4770B-46D5-451A-906B-970C63388416}"/>
    <cellStyle name="Total 2 2 8 6 13 3" xfId="21047" xr:uid="{59DA466C-6047-48B2-BD6F-8A8DC127CDE1}"/>
    <cellStyle name="Total 2 2 8 6 13 4" xfId="29030" xr:uid="{B593D9F5-5134-46F5-B49C-CDA1EB36E748}"/>
    <cellStyle name="Total 2 2 8 6 13 5" xfId="36861" xr:uid="{2F70A68B-7B9B-45E8-BC2A-690B70B12D31}"/>
    <cellStyle name="Total 2 2 8 6 13 6" xfId="44814" xr:uid="{996C779B-460A-4412-AF76-B6BAFEE8D1ED}"/>
    <cellStyle name="Total 2 2 8 6 14" xfId="9007" xr:uid="{A67FBC18-A9CF-4CF5-A83C-157044759856}"/>
    <cellStyle name="Total 2 2 8 6 15" xfId="8724" xr:uid="{E59F92B1-B29C-4F83-84E5-C97ECE7E456C}"/>
    <cellStyle name="Total 2 2 8 6 16" xfId="24905" xr:uid="{B5663209-E554-4BD9-B511-A2F6010AB9FE}"/>
    <cellStyle name="Total 2 2 8 6 17" xfId="331" xr:uid="{57FA3AC8-AD09-48BE-8C1A-766D7AF6CE07}"/>
    <cellStyle name="Total 2 2 8 6 18" xfId="40707" xr:uid="{97E6F5FE-00C2-498A-85F2-CBFA30F2D086}"/>
    <cellStyle name="Total 2 2 8 6 2" xfId="1196" xr:uid="{6C4F4903-0701-4B8E-83D2-6A6504B8F678}"/>
    <cellStyle name="Total 2 2 8 6 2 2" xfId="5321" xr:uid="{C0D5FF2C-C37D-4974-B3CF-65A567835010}"/>
    <cellStyle name="Total 2 2 8 6 2 2 2" xfId="13536" xr:uid="{E69DEBEC-47E5-4F59-AFBA-DD0480F4CAC4}"/>
    <cellStyle name="Total 2 2 8 6 2 2 3" xfId="21400" xr:uid="{E2BCD197-5431-43A7-9BBC-923F91406E06}"/>
    <cellStyle name="Total 2 2 8 6 2 2 4" xfId="29380" xr:uid="{4014AD01-BADE-40B9-8708-8660AA93FF2F}"/>
    <cellStyle name="Total 2 2 8 6 2 2 5" xfId="37207" xr:uid="{BC348F42-500D-4398-AA41-5302C7EB7AFE}"/>
    <cellStyle name="Total 2 2 8 6 2 2 6" xfId="45160" xr:uid="{7F9A051B-6D72-466F-8927-186D32170740}"/>
    <cellStyle name="Total 2 2 8 6 2 3" xfId="9425" xr:uid="{834DF787-139B-4969-BFFD-CADD12E66778}"/>
    <cellStyle name="Total 2 2 8 6 2 4" xfId="17287" xr:uid="{C7DA391B-0D1D-4663-B4AA-E457F2A8D520}"/>
    <cellStyle name="Total 2 2 8 6 2 5" xfId="25302" xr:uid="{8B12BBB8-7B7B-483C-986A-C8965846A434}"/>
    <cellStyle name="Total 2 2 8 6 2 6" xfId="33117" xr:uid="{A9C81E9B-017F-462B-AB43-9D6A895414F2}"/>
    <cellStyle name="Total 2 2 8 6 2 7" xfId="41078" xr:uid="{000DBE33-654A-4D1F-A60E-D7CE937F502C}"/>
    <cellStyle name="Total 2 2 8 6 3" xfId="664" xr:uid="{7309794A-F9BE-49BB-AF9C-6DFF56C02C37}"/>
    <cellStyle name="Total 2 2 8 6 3 2" xfId="4870" xr:uid="{0D001CB2-EAB3-405E-868B-FE8186031630}"/>
    <cellStyle name="Total 2 2 8 6 3 2 2" xfId="13090" xr:uid="{5FB67517-F76C-4FB9-A86A-5939E379D1C9}"/>
    <cellStyle name="Total 2 2 8 6 3 2 3" xfId="20957" xr:uid="{61C67215-0254-4D09-B8CB-0C5E7453F5C7}"/>
    <cellStyle name="Total 2 2 8 6 3 2 4" xfId="28945" xr:uid="{712BBCA2-C181-416C-8754-EA9F3276DC40}"/>
    <cellStyle name="Total 2 2 8 6 3 2 5" xfId="36777" xr:uid="{5CF21C36-487D-4A1D-807E-4DDF2ACBC23F}"/>
    <cellStyle name="Total 2 2 8 6 3 2 6" xfId="44730" xr:uid="{3C0894B4-C86E-4AA0-8CC2-2FE9770EF0B6}"/>
    <cellStyle name="Total 2 2 8 6 3 3" xfId="8914" xr:uid="{A317F39E-1215-459D-97C8-4721B332FAFE}"/>
    <cellStyle name="Total 2 2 8 6 3 4" xfId="8743" xr:uid="{A9B00A1D-69F2-4A07-8DFF-2E5D7B97DBFB}"/>
    <cellStyle name="Total 2 2 8 6 3 5" xfId="24816" xr:uid="{10676E8B-A0F7-4EAC-988D-FD1DE309E33E}"/>
    <cellStyle name="Total 2 2 8 6 3 6" xfId="12938" xr:uid="{4AFDBB1A-485B-4B81-8D37-A38D5F95BDF2}"/>
    <cellStyle name="Total 2 2 8 6 3 7" xfId="40621" xr:uid="{1396F9A4-178B-41C5-B52B-5AD88D6D8FE0}"/>
    <cellStyle name="Total 2 2 8 6 4" xfId="1262" xr:uid="{86397210-39F7-4EBD-A5BF-B178A39495A8}"/>
    <cellStyle name="Total 2 2 8 6 4 2" xfId="5382" xr:uid="{27B9342E-B093-4331-BB72-6FF1CC9DDA54}"/>
    <cellStyle name="Total 2 2 8 6 4 2 2" xfId="13597" xr:uid="{C0BC2AA7-C224-4119-8451-4D1307168FB5}"/>
    <cellStyle name="Total 2 2 8 6 4 2 3" xfId="21461" xr:uid="{70AD9B16-6E10-4B82-9F56-0A7F5E3A2AE7}"/>
    <cellStyle name="Total 2 2 8 6 4 2 4" xfId="29441" xr:uid="{72DFA674-CF0A-4EA6-A0BC-FDF5D01F94BA}"/>
    <cellStyle name="Total 2 2 8 6 4 2 5" xfId="37268" xr:uid="{F795BEFD-6729-499D-BBCA-4173AC9B5F7B}"/>
    <cellStyle name="Total 2 2 8 6 4 2 6" xfId="45221" xr:uid="{134D941A-FC39-4F66-A5D8-83191698A0BF}"/>
    <cellStyle name="Total 2 2 8 6 4 3" xfId="9491" xr:uid="{5495A4FD-F72A-4489-90D7-1A4E3503CB75}"/>
    <cellStyle name="Total 2 2 8 6 4 4" xfId="17353" xr:uid="{C205BA19-6F58-4DB6-8865-0A8F944DC886}"/>
    <cellStyle name="Total 2 2 8 6 4 5" xfId="25367" xr:uid="{9E4AB0AD-EECF-468D-AC40-4AF55E8B7878}"/>
    <cellStyle name="Total 2 2 8 6 4 6" xfId="33183" xr:uid="{7FAA2310-2A4A-4E71-8188-C38F44734E3F}"/>
    <cellStyle name="Total 2 2 8 6 4 7" xfId="41144" xr:uid="{9BBE0849-E5DF-4B1C-91BE-1988C518CF9C}"/>
    <cellStyle name="Total 2 2 8 6 5" xfId="721" xr:uid="{DDA8A824-3BF8-4CBF-9B31-1C95AE292E9B}"/>
    <cellStyle name="Total 2 2 8 6 5 2" xfId="4926" xr:uid="{81D4F0B1-A635-4695-8355-604C2F4B2337}"/>
    <cellStyle name="Total 2 2 8 6 5 2 2" xfId="13146" xr:uid="{6363B2DB-38C5-4D5B-BB40-35676DBAF3D5}"/>
    <cellStyle name="Total 2 2 8 6 5 2 3" xfId="21013" xr:uid="{D9157389-8430-4742-8DA3-5F1ABBF4306E}"/>
    <cellStyle name="Total 2 2 8 6 5 2 4" xfId="29001" xr:uid="{CE783D45-C095-4013-9F0F-351418B5DDF3}"/>
    <cellStyle name="Total 2 2 8 6 5 2 5" xfId="36833" xr:uid="{26BF214A-A977-408C-AD9E-4C109212F8B1}"/>
    <cellStyle name="Total 2 2 8 6 5 2 6" xfId="44786" xr:uid="{DD297925-E4F3-4700-A9CB-C7229E82DE0A}"/>
    <cellStyle name="Total 2 2 8 6 5 3" xfId="8971" xr:uid="{DB5592EB-5D65-489D-931E-4EA52F44DCBB}"/>
    <cellStyle name="Total 2 2 8 6 5 4" xfId="9046" xr:uid="{DFA89121-C0D6-4F46-B190-8425F1819D38}"/>
    <cellStyle name="Total 2 2 8 6 5 5" xfId="24873" xr:uid="{F549F755-EA11-4E83-A1F4-9DEB0C88403F}"/>
    <cellStyle name="Total 2 2 8 6 5 6" xfId="8754" xr:uid="{3D7BB531-26AE-4467-BEA5-A447FB00C866}"/>
    <cellStyle name="Total 2 2 8 6 5 7" xfId="40678" xr:uid="{F1EFC7F2-5A65-4222-AEF2-40F2675F0631}"/>
    <cellStyle name="Total 2 2 8 6 6" xfId="711" xr:uid="{5A0C1246-55EA-406A-B680-8EBD00F3AD88}"/>
    <cellStyle name="Total 2 2 8 6 6 2" xfId="4916" xr:uid="{A7C1513C-444D-4DFD-8DF6-2F06427B7CC1}"/>
    <cellStyle name="Total 2 2 8 6 6 2 2" xfId="13136" xr:uid="{83303A38-D67D-4957-8D63-49AB47FC7420}"/>
    <cellStyle name="Total 2 2 8 6 6 2 3" xfId="21003" xr:uid="{DAC67D0B-B40E-4368-B4F6-0DFFF2F91A3B}"/>
    <cellStyle name="Total 2 2 8 6 6 2 4" xfId="28991" xr:uid="{49B8AB84-5224-4A69-BD44-3137F3E9D18D}"/>
    <cellStyle name="Total 2 2 8 6 6 2 5" xfId="36823" xr:uid="{8A5A6059-6FA5-4857-818F-5ED1A293BA10}"/>
    <cellStyle name="Total 2 2 8 6 6 2 6" xfId="44776" xr:uid="{C900FA4A-B535-4A23-B694-4D72B41A2FF2}"/>
    <cellStyle name="Total 2 2 8 6 6 3" xfId="8961" xr:uid="{C034D18D-38E6-4C15-AB90-CA5BBA5441DF}"/>
    <cellStyle name="Total 2 2 8 6 6 4" xfId="9048" xr:uid="{5241CDB5-A2BE-4E30-8775-5F90C6BF8422}"/>
    <cellStyle name="Total 2 2 8 6 6 5" xfId="24863" xr:uid="{F86E663F-1FB8-4370-B9B4-04AE61FC2E6F}"/>
    <cellStyle name="Total 2 2 8 6 6 6" xfId="8751" xr:uid="{2ABA8179-A753-4E1C-9488-808DEA1C7775}"/>
    <cellStyle name="Total 2 2 8 6 6 7" xfId="40668" xr:uid="{00773116-0D8E-41D8-9024-7C0BACC9F484}"/>
    <cellStyle name="Total 2 2 8 6 7" xfId="535" xr:uid="{CE3BDF0A-F727-4EE1-8D7F-0E8501202318}"/>
    <cellStyle name="Total 2 2 8 6 7 2" xfId="4743" xr:uid="{A8680019-ED2F-449D-A755-A29366FB2709}"/>
    <cellStyle name="Total 2 2 8 6 7 2 2" xfId="12964" xr:uid="{2FC3A4E6-63A6-4AFA-89BC-7296769B81D2}"/>
    <cellStyle name="Total 2 2 8 6 7 2 3" xfId="20832" xr:uid="{89FC1657-61DA-4C58-83E2-80D5E652C4A1}"/>
    <cellStyle name="Total 2 2 8 6 7 2 4" xfId="28824" xr:uid="{C2EE171A-1168-4339-90DA-67C713067232}"/>
    <cellStyle name="Total 2 2 8 6 7 2 5" xfId="36656" xr:uid="{FFDC0BF5-41BD-4458-96BB-4CB9D8863D83}"/>
    <cellStyle name="Total 2 2 8 6 7 2 6" xfId="44611" xr:uid="{ACEE7EC5-4E27-4E15-B0AA-1CF00B0FB734}"/>
    <cellStyle name="Total 2 2 8 6 7 3" xfId="8787" xr:uid="{43DE7845-DECC-4148-95D6-B47B3C31CEDC}"/>
    <cellStyle name="Total 2 2 8 6 7 4" xfId="9156" xr:uid="{6AC51529-6F65-45AC-8166-60450030D315}"/>
    <cellStyle name="Total 2 2 8 6 7 5" xfId="8757" xr:uid="{313823CA-A6BD-4AC1-95CB-C9948BD6F2BA}"/>
    <cellStyle name="Total 2 2 8 6 7 6" xfId="27951" xr:uid="{A40842B0-8D37-4611-B057-8E3E1C747CA2}"/>
    <cellStyle name="Total 2 2 8 6 7 7" xfId="32766" xr:uid="{B3537916-ED53-48B7-9AE8-1D998267F08F}"/>
    <cellStyle name="Total 2 2 8 6 8" xfId="2025" xr:uid="{DC248789-C5A9-42FC-994D-9298BDC66D5B}"/>
    <cellStyle name="Total 2 2 8 6 8 2" xfId="6099" xr:uid="{153053DD-663A-4F94-89BF-A4B47D8B5622}"/>
    <cellStyle name="Total 2 2 8 6 8 2 2" xfId="14314" xr:uid="{D65F2DC4-F894-491E-928A-BAD43628533C}"/>
    <cellStyle name="Total 2 2 8 6 8 2 3" xfId="22178" xr:uid="{9DDC70BE-F221-4880-871D-A1887B6B18BA}"/>
    <cellStyle name="Total 2 2 8 6 8 2 4" xfId="30158" xr:uid="{CFB48090-21F4-4B6B-943E-159BF5146D34}"/>
    <cellStyle name="Total 2 2 8 6 8 2 5" xfId="37985" xr:uid="{5ADF1F26-C71E-49ED-9534-37E5AB6E705E}"/>
    <cellStyle name="Total 2 2 8 6 8 2 6" xfId="45938" xr:uid="{98B756BF-1B51-4BC0-9329-9AC58171E970}"/>
    <cellStyle name="Total 2 2 8 6 8 3" xfId="10251" xr:uid="{25695335-3B3C-487B-8FB7-1C5FB1979295}"/>
    <cellStyle name="Total 2 2 8 6 8 4" xfId="18116" xr:uid="{A8943D0B-5518-45B7-A456-9AE6F70E2A4C}"/>
    <cellStyle name="Total 2 2 8 6 8 5" xfId="26123" xr:uid="{238D0B9C-E1E7-4EE3-AFD6-F391911F610D}"/>
    <cellStyle name="Total 2 2 8 6 8 6" xfId="33946" xr:uid="{383EB680-7B77-4250-9716-1CCBFD480C6D}"/>
    <cellStyle name="Total 2 2 8 6 8 7" xfId="41907" xr:uid="{7B100920-34A8-4227-A846-F82EAAAC9F7A}"/>
    <cellStyle name="Total 2 2 8 6 9" xfId="1157" xr:uid="{6B4B3281-0372-4E0E-8A56-AD452A7C8571}"/>
    <cellStyle name="Total 2 2 8 6 9 2" xfId="5284" xr:uid="{7C040C38-0B7C-4BC4-B603-364EE32C2523}"/>
    <cellStyle name="Total 2 2 8 6 9 2 2" xfId="13499" xr:uid="{7CC143F0-E340-48C7-BC69-8F41EE50D918}"/>
    <cellStyle name="Total 2 2 8 6 9 2 3" xfId="21363" xr:uid="{5F19D9E2-BFE0-42E7-8A68-2CAEEB0465AC}"/>
    <cellStyle name="Total 2 2 8 6 9 2 4" xfId="29343" xr:uid="{CDA3EC32-7A99-433D-B495-1DCE57D1F99F}"/>
    <cellStyle name="Total 2 2 8 6 9 2 5" xfId="37170" xr:uid="{C951C6C9-8189-49C2-BB65-12B5994C09BE}"/>
    <cellStyle name="Total 2 2 8 6 9 2 6" xfId="45123" xr:uid="{0280726E-AE80-47F7-B576-27F973A70CD3}"/>
    <cellStyle name="Total 2 2 8 6 9 3" xfId="9386" xr:uid="{D6EB1754-08CD-482C-8CE3-FB4DFFBC3229}"/>
    <cellStyle name="Total 2 2 8 6 9 4" xfId="17248" xr:uid="{6AA46C95-8407-4D31-9B34-370B5071032A}"/>
    <cellStyle name="Total 2 2 8 6 9 5" xfId="25263" xr:uid="{123FFC96-A484-4309-9851-41BFDC52E66A}"/>
    <cellStyle name="Total 2 2 8 6 9 6" xfId="33078" xr:uid="{BCB1EBBB-9725-42A4-8898-3F3FAEB9BB6D}"/>
    <cellStyle name="Total 2 2 8 6 9 7" xfId="41039" xr:uid="{034A4B95-71AC-43ED-9930-3FD7B0D6DCB9}"/>
    <cellStyle name="Total 2 2 8 7" xfId="1277" xr:uid="{184F2D71-0E02-45E5-AC7C-F07376ABA751}"/>
    <cellStyle name="Total 2 2 8 7 2" xfId="5396" xr:uid="{8595BB4C-367A-42C2-BE9C-3FADE085B485}"/>
    <cellStyle name="Total 2 2 8 7 2 2" xfId="13611" xr:uid="{F98602B4-D7B8-4C07-A808-70A41C55FA8C}"/>
    <cellStyle name="Total 2 2 8 7 2 3" xfId="21475" xr:uid="{B6CBC3FD-AA03-412B-90C3-D6BD7A671BC7}"/>
    <cellStyle name="Total 2 2 8 7 2 4" xfId="29455" xr:uid="{0529C59D-0FAB-4BB3-9408-5EEDBFF88878}"/>
    <cellStyle name="Total 2 2 8 7 2 5" xfId="37282" xr:uid="{F0F69785-050F-4B01-B823-F7A3746D1CFF}"/>
    <cellStyle name="Total 2 2 8 7 2 6" xfId="45235" xr:uid="{A29693DD-3B99-46F7-8EE2-5501F063D9B8}"/>
    <cellStyle name="Total 2 2 8 7 3" xfId="9506" xr:uid="{3A854DB8-A0CD-44D2-B7AA-D983C8A3D5BF}"/>
    <cellStyle name="Total 2 2 8 7 4" xfId="17368" xr:uid="{5B113F57-8C73-485C-AEF4-DA296EFDC322}"/>
    <cellStyle name="Total 2 2 8 7 5" xfId="25381" xr:uid="{4FE1CEAC-EDFC-483F-A436-BA90A927B1F7}"/>
    <cellStyle name="Total 2 2 8 7 6" xfId="33198" xr:uid="{0112AD28-2585-425C-9FF6-27C67C801FD1}"/>
    <cellStyle name="Total 2 2 8 7 7" xfId="41159" xr:uid="{2BABEAAC-8527-4708-9CEC-98CA7C247A66}"/>
    <cellStyle name="Total 2 2 8 8" xfId="1621" xr:uid="{7104D3EE-027C-461A-9B32-EDF49282032E}"/>
    <cellStyle name="Total 2 2 8 8 2" xfId="5716" xr:uid="{1E84D270-09A2-4C69-9100-14EF7C8408A1}"/>
    <cellStyle name="Total 2 2 8 8 2 2" xfId="13931" xr:uid="{6D253A7D-B91B-413C-B37A-5AF30ED7E79B}"/>
    <cellStyle name="Total 2 2 8 8 2 3" xfId="21795" xr:uid="{777ABF06-C035-4A0A-A036-5AED40315BAA}"/>
    <cellStyle name="Total 2 2 8 8 2 4" xfId="29775" xr:uid="{37052BD8-2480-4C49-9531-7F804FF1D8FE}"/>
    <cellStyle name="Total 2 2 8 8 2 5" xfId="37602" xr:uid="{FDD24070-7EA5-4418-AABB-DAA0EAF9FC2D}"/>
    <cellStyle name="Total 2 2 8 8 2 6" xfId="45555" xr:uid="{6D273B56-B834-49BE-95E0-F0F83135DCD9}"/>
    <cellStyle name="Total 2 2 8 8 3" xfId="9848" xr:uid="{6461B842-1E28-41BF-8DD6-E7714229C86C}"/>
    <cellStyle name="Total 2 2 8 8 4" xfId="17712" xr:uid="{E030AF6E-CAEF-489F-A1F9-5E8733E8F916}"/>
    <cellStyle name="Total 2 2 8 8 5" xfId="25722" xr:uid="{AA329B47-FD34-4806-9F8E-AF77662FF16A}"/>
    <cellStyle name="Total 2 2 8 8 6" xfId="33542" xr:uid="{487BBE97-2262-4869-A44B-CC3510C5EFA4}"/>
    <cellStyle name="Total 2 2 8 8 7" xfId="41503" xr:uid="{AD32FA65-2E0C-4446-900F-C550604AB2C2}"/>
    <cellStyle name="Total 2 2 8 9" xfId="1962" xr:uid="{8718B619-AC21-49A1-8565-D4E1F8900B9F}"/>
    <cellStyle name="Total 2 2 8 9 2" xfId="6036" xr:uid="{5A8D3D79-7634-416A-9ADD-933443B4E02F}"/>
    <cellStyle name="Total 2 2 8 9 2 2" xfId="14251" xr:uid="{FE4278AD-1186-48E0-B39A-1F968310B051}"/>
    <cellStyle name="Total 2 2 8 9 2 3" xfId="22115" xr:uid="{0FB56D51-3BD5-40C2-8E78-008C9FE95701}"/>
    <cellStyle name="Total 2 2 8 9 2 4" xfId="30095" xr:uid="{8D42EDC9-BD6D-424C-8D35-69A08885C18E}"/>
    <cellStyle name="Total 2 2 8 9 2 5" xfId="37922" xr:uid="{3F8763B6-83AF-4EE1-AB7E-134D91E36019}"/>
    <cellStyle name="Total 2 2 8 9 2 6" xfId="45875" xr:uid="{2C5E0209-D94E-40D0-84BC-140F9D404A68}"/>
    <cellStyle name="Total 2 2 8 9 3" xfId="10188" xr:uid="{778F2F3B-5A29-456F-9377-B55BE69DB800}"/>
    <cellStyle name="Total 2 2 8 9 4" xfId="18053" xr:uid="{D698E60F-3F4A-46A4-94FC-A022CB355442}"/>
    <cellStyle name="Total 2 2 8 9 5" xfId="26060" xr:uid="{753E1314-E619-4198-B2B7-B144F8E6BB1A}"/>
    <cellStyle name="Total 2 2 8 9 6" xfId="33883" xr:uid="{9D3E77DE-6B09-495C-9012-2B15360E9721}"/>
    <cellStyle name="Total 2 2 8 9 7" xfId="41844" xr:uid="{66130A95-1F75-45BF-B8BE-64561DC717BD}"/>
    <cellStyle name="Total 2 2 9" xfId="784" xr:uid="{CE4B08F0-C905-4ABC-865C-D9D9565D4B49}"/>
    <cellStyle name="Total 2 2 9 10" xfId="1996" xr:uid="{8E4750A8-93C8-4943-AD38-E09BC7EFB213}"/>
    <cellStyle name="Total 2 2 9 10 2" xfId="6070" xr:uid="{FAD6239C-822F-4D63-B7EA-F0877E5BBF0E}"/>
    <cellStyle name="Total 2 2 9 10 2 2" xfId="14285" xr:uid="{59346DC1-6F5F-42C8-92C3-7FB3A4401F1F}"/>
    <cellStyle name="Total 2 2 9 10 2 3" xfId="22149" xr:uid="{B512BA9B-8261-4F10-BE07-B1AF250DC386}"/>
    <cellStyle name="Total 2 2 9 10 2 4" xfId="30129" xr:uid="{90286DBE-F0C3-44FE-9E59-23E0733057DB}"/>
    <cellStyle name="Total 2 2 9 10 2 5" xfId="37956" xr:uid="{FD9EACB6-49DC-44E1-8D6E-CD4B571FD9AA}"/>
    <cellStyle name="Total 2 2 9 10 2 6" xfId="45909" xr:uid="{18466913-C0E6-43AE-BDBE-C08CFAA20E9A}"/>
    <cellStyle name="Total 2 2 9 10 3" xfId="10222" xr:uid="{7BBF8D27-5947-4E84-8CBB-80E3130C90F1}"/>
    <cellStyle name="Total 2 2 9 10 4" xfId="18087" xr:uid="{625FDDA8-8E86-4C62-94DF-AA77A68A71BC}"/>
    <cellStyle name="Total 2 2 9 10 5" xfId="26094" xr:uid="{843243E2-04F9-49DB-A8A7-BEB314172BFA}"/>
    <cellStyle name="Total 2 2 9 10 6" xfId="33917" xr:uid="{5FD2E6B6-B069-4EC0-AEDF-A5ED388F2EF7}"/>
    <cellStyle name="Total 2 2 9 10 7" xfId="41878" xr:uid="{6DDAEA7A-8227-4BE1-AFE2-9EF0A454DAC1}"/>
    <cellStyle name="Total 2 2 9 11" xfId="3474" xr:uid="{F2A06C38-47A7-4155-A445-B258FEB53806}"/>
    <cellStyle name="Total 2 2 9 11 2" xfId="7502" xr:uid="{A5A7D7A4-0CCF-4383-9970-595C9574B3A9}"/>
    <cellStyle name="Total 2 2 9 11 2 2" xfId="15717" xr:uid="{0FC7CEB5-BA14-4096-941C-77A998C927EF}"/>
    <cellStyle name="Total 2 2 9 11 2 3" xfId="23581" xr:uid="{048BB443-AA8C-4FEC-A130-77559BC26A27}"/>
    <cellStyle name="Total 2 2 9 11 2 4" xfId="31561" xr:uid="{4B2AE4BD-C53A-465F-91D5-6874EC4B8579}"/>
    <cellStyle name="Total 2 2 9 11 2 5" xfId="39388" xr:uid="{C54995F5-0958-46DA-ACFA-8F54F76BA57C}"/>
    <cellStyle name="Total 2 2 9 11 2 6" xfId="47341" xr:uid="{E5BCCD05-A51F-4B2F-8BB9-AD0EA2C5451D}"/>
    <cellStyle name="Total 2 2 9 11 3" xfId="11698" xr:uid="{3D3589F3-3D97-43BC-81CB-16A65B556B0F}"/>
    <cellStyle name="Total 2 2 9 11 4" xfId="19565" xr:uid="{32B1731C-C69F-4A66-80D0-2A92967DE0B0}"/>
    <cellStyle name="Total 2 2 9 11 5" xfId="27565" xr:uid="{259C387C-773C-401F-980F-AC39E7EBA001}"/>
    <cellStyle name="Total 2 2 9 11 6" xfId="35395" xr:uid="{EAAE2A2C-A958-4BD4-93FD-998E95A32E8C}"/>
    <cellStyle name="Total 2 2 9 11 7" xfId="43356" xr:uid="{6F425FE8-FE2C-41DC-B314-D0809FC5AEEB}"/>
    <cellStyle name="Total 2 2 9 12" xfId="3826" xr:uid="{AA1CFECE-1853-4535-9995-C4862DFB6CC0}"/>
    <cellStyle name="Total 2 2 9 12 2" xfId="7854" xr:uid="{53F03FE9-1E70-41E2-B89A-8D023BAEC52F}"/>
    <cellStyle name="Total 2 2 9 12 2 2" xfId="16069" xr:uid="{8297B9A8-0EDE-4036-9FDE-E29E38530EC9}"/>
    <cellStyle name="Total 2 2 9 12 2 3" xfId="23933" xr:uid="{B56ECD99-0224-4F93-A2E0-1110DF24A3B1}"/>
    <cellStyle name="Total 2 2 9 12 2 4" xfId="31913" xr:uid="{4A6636A5-948D-42C5-868A-5EA35F48C682}"/>
    <cellStyle name="Total 2 2 9 12 2 5" xfId="39740" xr:uid="{00BCA674-539F-47F9-8156-3749DFAAA1ED}"/>
    <cellStyle name="Total 2 2 9 12 2 6" xfId="47693" xr:uid="{A0E7F621-3207-4459-9E5A-A4203776B1C9}"/>
    <cellStyle name="Total 2 2 9 12 3" xfId="12050" xr:uid="{D725D46F-EDC9-496F-8B88-502D3A647A3C}"/>
    <cellStyle name="Total 2 2 9 12 4" xfId="19917" xr:uid="{376ADCD7-620A-4EF4-8C52-36A9E3BEF884}"/>
    <cellStyle name="Total 2 2 9 12 5" xfId="27917" xr:uid="{B9C39EBC-F48A-4FE7-8620-A003BF70C0DD}"/>
    <cellStyle name="Total 2 2 9 12 6" xfId="35747" xr:uid="{2A51B52E-8E54-489D-8A72-A8C9C461FCDE}"/>
    <cellStyle name="Total 2 2 9 12 7" xfId="43708" xr:uid="{CF9A05A3-B054-4B78-9490-7BEE55AE20FB}"/>
    <cellStyle name="Total 2 2 9 13" xfId="4983" xr:uid="{2C23D8CF-CA20-4F99-B3C8-7CD4031DB87C}"/>
    <cellStyle name="Total 2 2 9 13 2" xfId="13201" xr:uid="{CD35073F-8592-45BD-93A2-D4EBE6639BDB}"/>
    <cellStyle name="Total 2 2 9 13 3" xfId="21067" xr:uid="{56A7462A-CBAE-45B8-9061-03A2011835BE}"/>
    <cellStyle name="Total 2 2 9 13 4" xfId="29050" xr:uid="{0DF59669-4FC9-46B1-9B02-00AB58AD32F8}"/>
    <cellStyle name="Total 2 2 9 13 5" xfId="36881" xr:uid="{B60FDA1B-B76A-427A-AE85-492562A32A6B}"/>
    <cellStyle name="Total 2 2 9 13 6" xfId="44834" xr:uid="{9A71BB04-F097-4BD6-B960-16180A594ACA}"/>
    <cellStyle name="Total 2 2 9 14" xfId="9029" xr:uid="{B06697BA-A38F-4579-877A-BBAFD5E8BE33}"/>
    <cellStyle name="Total 2 2 9 15" xfId="393" xr:uid="{911D6313-7D3F-479D-8053-E54708D39876}"/>
    <cellStyle name="Total 2 2 9 16" xfId="24927" xr:uid="{F652DE8C-2ABF-4EAF-9985-15ACDAA5D8C7}"/>
    <cellStyle name="Total 2 2 9 17" xfId="13051" xr:uid="{85FFD3E9-E439-42B9-8D04-0B561BB0E19C}"/>
    <cellStyle name="Total 2 2 9 18" xfId="40729" xr:uid="{29733F29-26B1-4182-A2C9-8692D7077D5C}"/>
    <cellStyle name="Total 2 2 9 2" xfId="1218" xr:uid="{CD87770C-DA51-47B5-8761-70FF3F46A548}"/>
    <cellStyle name="Total 2 2 9 2 2" xfId="5341" xr:uid="{A974BFF8-9EEC-4FEE-BC5C-A2E396B8FFE6}"/>
    <cellStyle name="Total 2 2 9 2 2 2" xfId="13556" xr:uid="{4433EB4A-D340-4295-B78A-D6920A0FDA03}"/>
    <cellStyle name="Total 2 2 9 2 2 3" xfId="21420" xr:uid="{AB9301FF-A546-4AF2-BFAD-A60CF98130CC}"/>
    <cellStyle name="Total 2 2 9 2 2 4" xfId="29400" xr:uid="{1847F245-9B1C-43F9-A78B-055412EC664D}"/>
    <cellStyle name="Total 2 2 9 2 2 5" xfId="37227" xr:uid="{1A78EDCA-40B0-4932-A966-D22A6C5BD7E5}"/>
    <cellStyle name="Total 2 2 9 2 2 6" xfId="45180" xr:uid="{FF55B42C-D6D7-4202-9FA4-39D85F3307D6}"/>
    <cellStyle name="Total 2 2 9 2 3" xfId="9447" xr:uid="{A89CA0BF-7A34-4D8E-993E-8FBA3154937F}"/>
    <cellStyle name="Total 2 2 9 2 4" xfId="17309" xr:uid="{4B375F6C-88F2-44DD-A225-9AF659AB67AA}"/>
    <cellStyle name="Total 2 2 9 2 5" xfId="25323" xr:uid="{759C649A-6A13-4773-8C3B-A3F57C7C6E9B}"/>
    <cellStyle name="Total 2 2 9 2 6" xfId="33139" xr:uid="{A309AFF5-F96D-4A1C-8E66-60E278245CB1}"/>
    <cellStyle name="Total 2 2 9 2 7" xfId="41100" xr:uid="{BC1FB962-516E-46C1-8DB3-1BC82C6A3A94}"/>
    <cellStyle name="Total 2 2 9 3" xfId="1227" xr:uid="{AB214715-B90E-4318-9829-D198989250A8}"/>
    <cellStyle name="Total 2 2 9 3 2" xfId="5350" xr:uid="{D97DB13B-5D5D-4C2F-97F3-5BAD31B3E3C0}"/>
    <cellStyle name="Total 2 2 9 3 2 2" xfId="13565" xr:uid="{291F4ED4-BA4C-4DC1-AEBF-85A1081DEB8E}"/>
    <cellStyle name="Total 2 2 9 3 2 3" xfId="21429" xr:uid="{71C179CD-845E-48B0-8E07-6C279359F374}"/>
    <cellStyle name="Total 2 2 9 3 2 4" xfId="29409" xr:uid="{E8088391-A7FC-4E7D-AA02-9CAE560A67B6}"/>
    <cellStyle name="Total 2 2 9 3 2 5" xfId="37236" xr:uid="{0A3C23C2-E923-4516-BF53-2CE9950AABBF}"/>
    <cellStyle name="Total 2 2 9 3 2 6" xfId="45189" xr:uid="{2BDECDC9-059A-414E-922C-0E0BF06E9251}"/>
    <cellStyle name="Total 2 2 9 3 3" xfId="9456" xr:uid="{97D09E89-7C25-4D3F-957B-005196B84FF9}"/>
    <cellStyle name="Total 2 2 9 3 4" xfId="17318" xr:uid="{3A01143D-B20E-4411-B0FF-A127F1178433}"/>
    <cellStyle name="Total 2 2 9 3 5" xfId="25332" xr:uid="{2E3BC364-B539-410D-8129-11EE9586F636}"/>
    <cellStyle name="Total 2 2 9 3 6" xfId="33148" xr:uid="{7D2623F3-6FBC-478F-994E-BFB2BB8F063A}"/>
    <cellStyle name="Total 2 2 9 3 7" xfId="41109" xr:uid="{D25E93BF-8D6C-402C-B66E-4C89250F8CE6}"/>
    <cellStyle name="Total 2 2 9 4" xfId="683" xr:uid="{63079BD9-D0B3-43C7-A420-6282EF9ECC27}"/>
    <cellStyle name="Total 2 2 9 4 2" xfId="4888" xr:uid="{E54D05AD-736D-4B3C-AAE7-16C4549341D7}"/>
    <cellStyle name="Total 2 2 9 4 2 2" xfId="13108" xr:uid="{999E1D07-FA10-4DC9-8A22-E2085EAA3021}"/>
    <cellStyle name="Total 2 2 9 4 2 3" xfId="20975" xr:uid="{63756EA9-679D-45FD-8986-B17344D8B0C0}"/>
    <cellStyle name="Total 2 2 9 4 2 4" xfId="28963" xr:uid="{E4C82122-87AD-42E6-9A26-C3D77D91C2A5}"/>
    <cellStyle name="Total 2 2 9 4 2 5" xfId="36795" xr:uid="{8CD13F1B-2953-4233-BA64-96435165DD1D}"/>
    <cellStyle name="Total 2 2 9 4 2 6" xfId="44748" xr:uid="{3CCA5B6D-5A97-4372-B2BF-08A7B6BAAFEA}"/>
    <cellStyle name="Total 2 2 9 4 3" xfId="8933" xr:uid="{A5E85818-B0DF-4B27-BE51-7300BDA8AC63}"/>
    <cellStyle name="Total 2 2 9 4 4" xfId="9054" xr:uid="{3E10CAA2-FEB6-4DD0-BCFA-49196CED7691}"/>
    <cellStyle name="Total 2 2 9 4 5" xfId="24835" xr:uid="{933942EC-CD1D-43FC-9066-D933DA9DA1A6}"/>
    <cellStyle name="Total 2 2 9 4 6" xfId="16972" xr:uid="{0647E5D1-5EB1-4EC1-9BA0-10C14092B915}"/>
    <cellStyle name="Total 2 2 9 4 7" xfId="40640" xr:uid="{4AFA0204-AB26-425C-A5F7-FD380F832CE7}"/>
    <cellStyle name="Total 2 2 9 5" xfId="632" xr:uid="{13F18AD6-E234-4CA3-B539-D06B71CB449B}"/>
    <cellStyle name="Total 2 2 9 5 2" xfId="4840" xr:uid="{E2AEEAD8-B34F-4516-BA95-69EB5144B64F}"/>
    <cellStyle name="Total 2 2 9 5 2 2" xfId="13060" xr:uid="{3F5A68AD-B9DE-4572-BA52-6D0D9B46C4BF}"/>
    <cellStyle name="Total 2 2 9 5 2 3" xfId="20927" xr:uid="{E9455691-CCCF-45AC-9C9E-8822842AB685}"/>
    <cellStyle name="Total 2 2 9 5 2 4" xfId="28915" xr:uid="{CAA1D0C4-2C08-47DE-8E75-DD49AF6D070B}"/>
    <cellStyle name="Total 2 2 9 5 2 5" xfId="36747" xr:uid="{083E1F6E-D014-431D-8D13-0F74A02056F7}"/>
    <cellStyle name="Total 2 2 9 5 2 6" xfId="44700" xr:uid="{8E1EC430-58AC-4A1F-83CB-89509BC916DE}"/>
    <cellStyle name="Total 2 2 9 5 3" xfId="8882" xr:uid="{A3E934BC-3A97-42C6-BDB2-39DA8C1385B2}"/>
    <cellStyle name="Total 2 2 9 5 4" xfId="9885" xr:uid="{269C83C7-4D69-4FFE-BC4F-788392FD4BFE}"/>
    <cellStyle name="Total 2 2 9 5 5" xfId="297" xr:uid="{BC7DEFAF-DD80-473B-8406-79A81BD82C84}"/>
    <cellStyle name="Total 2 2 9 5 6" xfId="25418" xr:uid="{0049D360-147C-4435-9915-D6F847018888}"/>
    <cellStyle name="Total 2 2 9 5 7" xfId="258" xr:uid="{A89E1053-FC12-4C8F-B93F-5F52BBB1935A}"/>
    <cellStyle name="Total 2 2 9 6" xfId="1588" xr:uid="{DBEBAA33-B245-45E9-8C42-69F83C58F825}"/>
    <cellStyle name="Total 2 2 9 6 2" xfId="5686" xr:uid="{6E55DBF6-C2A7-4972-8E88-2B350B9F0FF9}"/>
    <cellStyle name="Total 2 2 9 6 2 2" xfId="13901" xr:uid="{F6A83ECB-C7E0-468B-B1EA-CB1EAA04DA8C}"/>
    <cellStyle name="Total 2 2 9 6 2 3" xfId="21765" xr:uid="{006B1506-9561-461F-858A-F23E09824A1F}"/>
    <cellStyle name="Total 2 2 9 6 2 4" xfId="29745" xr:uid="{60A3E293-5B70-4296-8DAC-A9E7675503F2}"/>
    <cellStyle name="Total 2 2 9 6 2 5" xfId="37572" xr:uid="{9F680F33-8C69-4FA5-8471-AF3AE42C9372}"/>
    <cellStyle name="Total 2 2 9 6 2 6" xfId="45525" xr:uid="{97B2A051-AEA7-4D85-9BE6-3FD7D4035FD9}"/>
    <cellStyle name="Total 2 2 9 6 3" xfId="9816" xr:uid="{9D7E6A4D-1348-40E9-9E09-54F8437AF1D3}"/>
    <cellStyle name="Total 2 2 9 6 4" xfId="17679" xr:uid="{F14B08FB-CBDC-4FF1-B2B6-5585775C4EFE}"/>
    <cellStyle name="Total 2 2 9 6 5" xfId="25690" xr:uid="{8F1549ED-9758-4C7F-BA38-F1B8667E8661}"/>
    <cellStyle name="Total 2 2 9 6 6" xfId="33509" xr:uid="{7E6AAA64-4841-4026-989F-9B5D243D1755}"/>
    <cellStyle name="Total 2 2 9 6 7" xfId="41470" xr:uid="{00B41699-FE58-4271-81FA-79D5572442C5}"/>
    <cellStyle name="Total 2 2 9 7" xfId="2261" xr:uid="{95AB65BC-AB30-4016-9216-5F7026742CE0}"/>
    <cellStyle name="Total 2 2 9 7 2" xfId="6335" xr:uid="{97EB4A60-DDE2-476E-85F6-D801C097B126}"/>
    <cellStyle name="Total 2 2 9 7 2 2" xfId="14550" xr:uid="{54FDC6DA-F705-49AC-8CBD-EB3A4747CEC6}"/>
    <cellStyle name="Total 2 2 9 7 2 3" xfId="22414" xr:uid="{0C012151-846E-4599-8B59-1E4C576FEB96}"/>
    <cellStyle name="Total 2 2 9 7 2 4" xfId="30394" xr:uid="{6380A5AB-E133-4449-9A40-8D50FB56C9E1}"/>
    <cellStyle name="Total 2 2 9 7 2 5" xfId="38221" xr:uid="{4636251E-9AE4-44A9-94A3-71C33B25D85E}"/>
    <cellStyle name="Total 2 2 9 7 2 6" xfId="46174" xr:uid="{6530EC80-99CF-4C78-A963-7D853280C783}"/>
    <cellStyle name="Total 2 2 9 7 3" xfId="10487" xr:uid="{A92A2FC0-127F-40C9-955D-29080083CF2F}"/>
    <cellStyle name="Total 2 2 9 7 4" xfId="18352" xr:uid="{A3E1FD24-7C20-4D67-B8FB-1871754FE79A}"/>
    <cellStyle name="Total 2 2 9 7 5" xfId="26359" xr:uid="{3A1A6232-2595-4EEB-BBE4-FCFD0E750A24}"/>
    <cellStyle name="Total 2 2 9 7 6" xfId="34182" xr:uid="{26F05990-07AF-4927-8BC4-57D14345A314}"/>
    <cellStyle name="Total 2 2 9 7 7" xfId="42143" xr:uid="{3C50EDEB-09D7-4E13-B61E-265528711926}"/>
    <cellStyle name="Total 2 2 9 8" xfId="1265" xr:uid="{1BDB948E-4732-400B-B5BE-C4F3D9B2C150}"/>
    <cellStyle name="Total 2 2 9 8 2" xfId="5385" xr:uid="{A1C57C25-C1F4-4467-8365-93B7BBF15E14}"/>
    <cellStyle name="Total 2 2 9 8 2 2" xfId="13600" xr:uid="{58B14411-AFB3-4511-9ABC-5A0A12B6EB34}"/>
    <cellStyle name="Total 2 2 9 8 2 3" xfId="21464" xr:uid="{4604E085-0C84-4093-973C-95B17766CB17}"/>
    <cellStyle name="Total 2 2 9 8 2 4" xfId="29444" xr:uid="{7383078C-CA0B-433E-9879-C6CD202FFDE2}"/>
    <cellStyle name="Total 2 2 9 8 2 5" xfId="37271" xr:uid="{7D5A3DA9-240E-4645-8123-7D9B555F6A7D}"/>
    <cellStyle name="Total 2 2 9 8 2 6" xfId="45224" xr:uid="{6984A474-8BF7-49F6-ABB0-1F3F515D1B06}"/>
    <cellStyle name="Total 2 2 9 8 3" xfId="9494" xr:uid="{58E405A2-3660-45EB-8DFF-721A8B892841}"/>
    <cellStyle name="Total 2 2 9 8 4" xfId="17356" xr:uid="{940A102E-45C3-456E-A719-923D9FFF4C92}"/>
    <cellStyle name="Total 2 2 9 8 5" xfId="25370" xr:uid="{052B3479-6FB6-4A97-BA21-2673839074FB}"/>
    <cellStyle name="Total 2 2 9 8 6" xfId="33186" xr:uid="{8A7A5059-0842-45A3-B011-FE9BC3B36067}"/>
    <cellStyle name="Total 2 2 9 8 7" xfId="41147" xr:uid="{06602E54-0EAF-4AAE-91A0-2F58C0A1F337}"/>
    <cellStyle name="Total 2 2 9 9" xfId="2900" xr:uid="{CF21D3F2-DE95-4829-A09C-D4DA6F7D6726}"/>
    <cellStyle name="Total 2 2 9 9 2" xfId="6950" xr:uid="{AC5EA163-143D-423B-8EA9-AFD2A54CEAB4}"/>
    <cellStyle name="Total 2 2 9 9 2 2" xfId="15165" xr:uid="{3C3B5E7B-8E60-412C-AF59-389EB55E8A7D}"/>
    <cellStyle name="Total 2 2 9 9 2 3" xfId="23029" xr:uid="{07F58E77-A0AB-4A2B-9173-26756A3927C2}"/>
    <cellStyle name="Total 2 2 9 9 2 4" xfId="31009" xr:uid="{01BED945-53C9-466E-A9BE-9E4E4CDF2EB5}"/>
    <cellStyle name="Total 2 2 9 9 2 5" xfId="38836" xr:uid="{A361203D-BEFF-4CB1-9F3D-5DB3916EA446}"/>
    <cellStyle name="Total 2 2 9 9 2 6" xfId="46789" xr:uid="{1C087F12-259B-4192-ADB1-CC5EE8A4571A}"/>
    <cellStyle name="Total 2 2 9 9 3" xfId="11126" xr:uid="{43E87822-3943-43F5-9499-C01E121BE4FE}"/>
    <cellStyle name="Total 2 2 9 9 4" xfId="18991" xr:uid="{290AE16E-985D-4B44-AEBD-4145A407BBB3}"/>
    <cellStyle name="Total 2 2 9 9 5" xfId="26994" xr:uid="{C02414A8-7CEB-4A47-B9DC-A7D47872283C}"/>
    <cellStyle name="Total 2 2 9 9 6" xfId="34821" xr:uid="{66E7FC8D-7FE6-4237-808E-167A9DC4CA32}"/>
    <cellStyle name="Total 2 2 9 9 7" xfId="42782" xr:uid="{85290DD2-9689-45C2-82B6-64467F03DE70}"/>
    <cellStyle name="Total 2 3" xfId="495" xr:uid="{A4C0BA0A-8B79-4BB7-B9A3-DC0452A70719}"/>
    <cellStyle name="Total 2 3 10" xfId="2301" xr:uid="{A1CE1489-8A79-4C41-B2DA-D659A72BD555}"/>
    <cellStyle name="Total 2 3 10 2" xfId="6372" xr:uid="{90FA42CC-191C-485B-A9BB-30B727067F4C}"/>
    <cellStyle name="Total 2 3 10 2 2" xfId="14587" xr:uid="{89EBC890-B3FD-4DF9-BA40-3C650C9BE57D}"/>
    <cellStyle name="Total 2 3 10 2 3" xfId="22451" xr:uid="{DA9DD4DB-C8A0-47AC-8F39-111618E535A4}"/>
    <cellStyle name="Total 2 3 10 2 4" xfId="30431" xr:uid="{A746F2B2-A701-45EB-8A33-D62AFDB039B3}"/>
    <cellStyle name="Total 2 3 10 2 5" xfId="38258" xr:uid="{3E87A5AD-30A6-4184-9886-65CF7F3979A2}"/>
    <cellStyle name="Total 2 3 10 2 6" xfId="46211" xr:uid="{A5E8F594-49CC-4299-96E6-138938EE7AE3}"/>
    <cellStyle name="Total 2 3 10 3" xfId="10527" xr:uid="{339F985E-26CD-45F2-AD5A-1E44D26FF48F}"/>
    <cellStyle name="Total 2 3 10 4" xfId="18392" xr:uid="{4AD4B68E-1A98-40EB-B47A-BAA02B8BB082}"/>
    <cellStyle name="Total 2 3 10 5" xfId="26398" xr:uid="{F47F8A12-6BB8-4E1D-9601-1FEF2805EFEA}"/>
    <cellStyle name="Total 2 3 10 6" xfId="34222" xr:uid="{6F3AF763-1ADB-44C2-A976-ED6F006FC930}"/>
    <cellStyle name="Total 2 3 10 7" xfId="42183" xr:uid="{013454F4-60B9-4567-97D8-478028C14D61}"/>
    <cellStyle name="Total 2 3 11" xfId="2633" xr:uid="{1E4C3F1F-2D60-4164-8C5B-24225306D860}"/>
    <cellStyle name="Total 2 3 11 2" xfId="6683" xr:uid="{16EA4382-03B3-487B-BA1A-064B77B5CBC7}"/>
    <cellStyle name="Total 2 3 11 2 2" xfId="14898" xr:uid="{49A02D44-9014-45A3-BE6F-D35F0D86BEE3}"/>
    <cellStyle name="Total 2 3 11 2 3" xfId="22762" xr:uid="{FEEFAEC1-A96B-410B-AFCA-81E2E22FCE8B}"/>
    <cellStyle name="Total 2 3 11 2 4" xfId="30742" xr:uid="{67216B22-031A-42DD-ABB9-33E3448402B2}"/>
    <cellStyle name="Total 2 3 11 2 5" xfId="38569" xr:uid="{A56F8BE4-AC8A-4649-962A-57D13CA131D8}"/>
    <cellStyle name="Total 2 3 11 2 6" xfId="46522" xr:uid="{9F935E91-4B72-4D5F-9618-F6E09302B4FD}"/>
    <cellStyle name="Total 2 3 11 3" xfId="10859" xr:uid="{917B9FE7-4AAD-4CB2-8308-7CF157AD6E9D}"/>
    <cellStyle name="Total 2 3 11 4" xfId="18724" xr:uid="{72202465-07D5-4E4F-A5B7-45F281CBF2BB}"/>
    <cellStyle name="Total 2 3 11 5" xfId="26727" xr:uid="{0BF980CD-529C-432E-BDED-9F1FBE8FB9B9}"/>
    <cellStyle name="Total 2 3 11 6" xfId="34554" xr:uid="{9CDBB1F3-656D-46DA-AA3C-81FA0B274C07}"/>
    <cellStyle name="Total 2 3 11 7" xfId="42515" xr:uid="{6FF805D1-2414-4279-AF3C-8F1961B036FC}"/>
    <cellStyle name="Total 2 3 12" xfId="2943" xr:uid="{8BD4D4D4-2C53-415E-9C3F-5B754AB4AEFB}"/>
    <cellStyle name="Total 2 3 12 2" xfId="6990" xr:uid="{C630704A-9419-40B9-9750-18661E56B591}"/>
    <cellStyle name="Total 2 3 12 2 2" xfId="15205" xr:uid="{672358BF-6D67-4C3F-8DD7-E514B4C4CBF2}"/>
    <cellStyle name="Total 2 3 12 2 3" xfId="23069" xr:uid="{72DA0649-CF35-4213-83CE-B58447B270BE}"/>
    <cellStyle name="Total 2 3 12 2 4" xfId="31049" xr:uid="{77048C5A-CF51-432E-85E2-7A1ECE2B6545}"/>
    <cellStyle name="Total 2 3 12 2 5" xfId="38876" xr:uid="{05C1A6FC-A4EF-42AA-A751-50560336B8E8}"/>
    <cellStyle name="Total 2 3 12 2 6" xfId="46829" xr:uid="{40FF18FD-EFD2-471F-A5B1-9BA313212E9F}"/>
    <cellStyle name="Total 2 3 12 3" xfId="11169" xr:uid="{6BA50C87-3A61-47BA-BB60-1F88550A382A}"/>
    <cellStyle name="Total 2 3 12 4" xfId="19034" xr:uid="{2943302A-1FA8-4FE3-BB19-52D07C409D28}"/>
    <cellStyle name="Total 2 3 12 5" xfId="27036" xr:uid="{C3025923-7346-4103-9CB1-BCBE40142AB1}"/>
    <cellStyle name="Total 2 3 12 6" xfId="34864" xr:uid="{9DC275C8-856A-4E77-811B-47B4B667776D}"/>
    <cellStyle name="Total 2 3 12 7" xfId="42825" xr:uid="{3DF2A308-C756-41E9-913B-6518DB8F3EBA}"/>
    <cellStyle name="Total 2 3 13" xfId="3269" xr:uid="{AEB89299-6B63-4D68-AEAC-18E40A4B1692}"/>
    <cellStyle name="Total 2 3 13 2" xfId="7298" xr:uid="{7190826F-C59D-4548-85F3-5E64E2E91549}"/>
    <cellStyle name="Total 2 3 13 2 2" xfId="15513" xr:uid="{4C2838AE-698A-494C-8471-2AC6FB060CC9}"/>
    <cellStyle name="Total 2 3 13 2 3" xfId="23377" xr:uid="{1E9B6D5B-5EE5-4EED-BC9D-CED1636894AE}"/>
    <cellStyle name="Total 2 3 13 2 4" xfId="31357" xr:uid="{0232468D-F423-495B-BD36-63C42B0EA521}"/>
    <cellStyle name="Total 2 3 13 2 5" xfId="39184" xr:uid="{7E7D2687-6667-47F6-BCB9-D221BA0ACCEC}"/>
    <cellStyle name="Total 2 3 13 2 6" xfId="47137" xr:uid="{7F1E5926-8410-4D3B-9720-2EA780EE31CA}"/>
    <cellStyle name="Total 2 3 13 3" xfId="11493" xr:uid="{EE3DB16B-E029-425E-BCA5-9F82AEA07AE4}"/>
    <cellStyle name="Total 2 3 13 4" xfId="19360" xr:uid="{D0821C22-320B-4400-BA6F-5143425B18A7}"/>
    <cellStyle name="Total 2 3 13 5" xfId="27360" xr:uid="{8412ADFB-0520-4ABE-9707-1DE7A1F6895B}"/>
    <cellStyle name="Total 2 3 13 6" xfId="35190" xr:uid="{53AD5651-1F6C-41B3-AF6A-43D4016D222F}"/>
    <cellStyle name="Total 2 3 13 7" xfId="43151" xr:uid="{339CED1D-DF44-4231-8DAA-229557E04D6B}"/>
    <cellStyle name="Total 2 3 14" xfId="3565" xr:uid="{C249A719-758E-481E-A38A-23DB521EF2EC}"/>
    <cellStyle name="Total 2 3 14 2" xfId="7593" xr:uid="{9A412A6C-8E89-4738-93ED-9267E492CCF9}"/>
    <cellStyle name="Total 2 3 14 2 2" xfId="15808" xr:uid="{44027D1B-5417-4576-9A1F-82A9D0F536FE}"/>
    <cellStyle name="Total 2 3 14 2 3" xfId="23672" xr:uid="{51CCE356-C469-4C3A-9B80-3AD4A4C8B330}"/>
    <cellStyle name="Total 2 3 14 2 4" xfId="31652" xr:uid="{B98C36A2-22A2-4759-BF9E-D26BEFD90221}"/>
    <cellStyle name="Total 2 3 14 2 5" xfId="39479" xr:uid="{FB41AD62-66BC-40F9-B51E-8810B6198A3C}"/>
    <cellStyle name="Total 2 3 14 2 6" xfId="47432" xr:uid="{15D255DD-C2E9-4344-BA2D-D290D4C87032}"/>
    <cellStyle name="Total 2 3 14 3" xfId="11789" xr:uid="{923EEFF5-7960-4967-8D10-8ACF01B39EF9}"/>
    <cellStyle name="Total 2 3 14 4" xfId="19656" xr:uid="{3E191C85-140E-4280-A74D-E26E1A8402E5}"/>
    <cellStyle name="Total 2 3 14 5" xfId="27656" xr:uid="{3D98D74A-AB9F-43A2-BD64-D1C92117B372}"/>
    <cellStyle name="Total 2 3 14 6" xfId="35486" xr:uid="{E08F2FFB-74E8-483D-9AA5-6F823A8EC9EC}"/>
    <cellStyle name="Total 2 3 14 7" xfId="43447" xr:uid="{05D2FD30-2173-4F8B-BAD7-6EC7E82E8772}"/>
    <cellStyle name="Total 2 3 15" xfId="3856" xr:uid="{D5A5353F-8342-45F8-A28F-C6A9DE8F840A}"/>
    <cellStyle name="Total 2 3 15 2" xfId="7882" xr:uid="{25CD9F68-C0C4-452D-8882-403AF8EA1AFD}"/>
    <cellStyle name="Total 2 3 15 2 2" xfId="16097" xr:uid="{CE984D87-631C-4647-882C-8717E0A5430F}"/>
    <cellStyle name="Total 2 3 15 2 3" xfId="23961" xr:uid="{F1B7233F-9495-43D9-BC54-759FFF1EA83D}"/>
    <cellStyle name="Total 2 3 15 2 4" xfId="31941" xr:uid="{58094639-FF13-4719-82B7-2053BE3F0803}"/>
    <cellStyle name="Total 2 3 15 2 5" xfId="39768" xr:uid="{A6312ACC-389F-4FB4-B2B9-829F90E876E5}"/>
    <cellStyle name="Total 2 3 15 2 6" xfId="47721" xr:uid="{51AF527E-3404-4BD0-9465-254BFF3E8DDF}"/>
    <cellStyle name="Total 2 3 15 3" xfId="12080" xr:uid="{CFEA90ED-06AC-41B5-9CF2-73D86AB8C38B}"/>
    <cellStyle name="Total 2 3 15 4" xfId="19947" xr:uid="{5867EC3B-DDB7-46B9-9613-5437EF595B6F}"/>
    <cellStyle name="Total 2 3 15 5" xfId="27947" xr:uid="{7F3A3686-DC0A-4207-BF86-119A8ADEEEDA}"/>
    <cellStyle name="Total 2 3 15 6" xfId="35777" xr:uid="{0CC90DEA-B76D-4F65-8369-FE9354F40F69}"/>
    <cellStyle name="Total 2 3 15 7" xfId="43738" xr:uid="{7AF3A5EC-5890-45AC-9CD1-465B471B8423}"/>
    <cellStyle name="Total 2 3 16" xfId="4164" xr:uid="{217DF893-C05D-4CF7-BD36-C956FF1DE0D3}"/>
    <cellStyle name="Total 2 3 16 2" xfId="8170" xr:uid="{E27C54A0-451C-480E-B4BE-5909867AEA7E}"/>
    <cellStyle name="Total 2 3 16 2 2" xfId="16385" xr:uid="{0EB29E63-2C44-487C-BA60-CDEE46F7C62A}"/>
    <cellStyle name="Total 2 3 16 2 3" xfId="24249" xr:uid="{D2CD22D6-7BD5-4714-BFB3-DA84E4691847}"/>
    <cellStyle name="Total 2 3 16 2 4" xfId="32229" xr:uid="{A58D46FC-862B-40E5-B15F-693A52A7E70C}"/>
    <cellStyle name="Total 2 3 16 2 5" xfId="40056" xr:uid="{13C16A0C-7DE5-4581-A1BE-E69BBC19092C}"/>
    <cellStyle name="Total 2 3 16 2 6" xfId="48009" xr:uid="{809F042D-4BC8-43E2-987B-DA9A882719F8}"/>
    <cellStyle name="Total 2 3 16 3" xfId="12386" xr:uid="{076331C2-86D2-4B01-A4AD-2CDC41D439C1}"/>
    <cellStyle name="Total 2 3 16 4" xfId="20255" xr:uid="{1E807A85-F583-475E-B643-8C3FC1409D39}"/>
    <cellStyle name="Total 2 3 16 5" xfId="28250" xr:uid="{2DBB9E54-FBEF-4FDB-AB42-64C4CE900567}"/>
    <cellStyle name="Total 2 3 16 6" xfId="36085" xr:uid="{8CE8ED4A-2F56-4674-9179-D8E38D1DA86A}"/>
    <cellStyle name="Total 2 3 16 7" xfId="44046" xr:uid="{E63B1589-7FE3-46B1-B4CB-9F6F9DBE948C}"/>
    <cellStyle name="Total 2 3 17" xfId="4445" xr:uid="{D777DB51-848D-43A0-86ED-729F5BCE1025}"/>
    <cellStyle name="Total 2 3 17 2" xfId="8449" xr:uid="{B81CDF05-ED84-4048-94B8-C2C2D9F37035}"/>
    <cellStyle name="Total 2 3 17 2 2" xfId="16664" xr:uid="{CC17747C-0E04-424B-B8A7-EB15492E9F50}"/>
    <cellStyle name="Total 2 3 17 2 3" xfId="24528" xr:uid="{171831C3-93A9-43D8-A9F9-5C33256CE607}"/>
    <cellStyle name="Total 2 3 17 2 4" xfId="32508" xr:uid="{2476C2E8-7116-4483-BD5F-923192A322CC}"/>
    <cellStyle name="Total 2 3 17 2 5" xfId="40335" xr:uid="{DECDE270-EE6D-4F36-8955-F67BFEDA7542}"/>
    <cellStyle name="Total 2 3 17 2 6" xfId="48288" xr:uid="{9FD0688A-0FEF-4C7E-9589-D4A96E35AEB4}"/>
    <cellStyle name="Total 2 3 17 3" xfId="12667" xr:uid="{58E4C4B3-72A0-4107-B6FC-1BCF0AC0F762}"/>
    <cellStyle name="Total 2 3 17 4" xfId="20536" xr:uid="{236B9AF9-5340-4173-B833-69E84BFC4674}"/>
    <cellStyle name="Total 2 3 17 5" xfId="28531" xr:uid="{39E66AD3-F740-41FA-9308-BF059F81E6ED}"/>
    <cellStyle name="Total 2 3 17 6" xfId="36366" xr:uid="{BBA648AA-117C-4B22-ABC4-61FC7C7FEF18}"/>
    <cellStyle name="Total 2 3 17 7" xfId="44327" xr:uid="{D137DF02-CFE9-4230-81B9-4244D9D147C8}"/>
    <cellStyle name="Total 2 3 18" xfId="872" xr:uid="{1831D7CB-ACFA-4F1D-BD1A-A1D4C4D79339}"/>
    <cellStyle name="Total 2 3 18 2" xfId="9105" xr:uid="{40FD7C23-E3DA-4202-B904-E9977B9A7373}"/>
    <cellStyle name="Total 2 3 18 3" xfId="16967" xr:uid="{6F60E27B-FBE3-40FD-B14F-7ECD8B396E2C}"/>
    <cellStyle name="Total 2 3 18 4" xfId="24987" xr:uid="{088BE4C0-BDDC-471A-A5AE-D38760AA789C}"/>
    <cellStyle name="Total 2 3 18 5" xfId="32802" xr:uid="{8D8BA3B7-61FC-4071-9007-2BB8F9FBEA04}"/>
    <cellStyle name="Total 2 3 18 6" xfId="40763" xr:uid="{D7FC6A37-57A3-42FB-9559-306EB5C356C2}"/>
    <cellStyle name="Total 2 3 19" xfId="5024" xr:uid="{3D61D101-9978-4516-8097-1A83C066B200}"/>
    <cellStyle name="Total 2 3 19 2" xfId="13240" xr:uid="{558E6F8F-FE74-4426-8A5D-9C5A50D01A01}"/>
    <cellStyle name="Total 2 3 19 3" xfId="21103" xr:uid="{E8536575-5AA6-4619-9FBA-24BA399F4EE2}"/>
    <cellStyle name="Total 2 3 19 4" xfId="29083" xr:uid="{5060FA22-783A-4F76-BDBB-0132748300A9}"/>
    <cellStyle name="Total 2 3 19 5" xfId="36912" xr:uid="{6487C1CA-0116-4095-BE6B-65ECF3409094}"/>
    <cellStyle name="Total 2 3 19 6" xfId="44865" xr:uid="{6D6D6C13-0431-4383-9825-1D3A72575F1B}"/>
    <cellStyle name="Total 2 3 2" xfId="950" xr:uid="{38D4EE29-902A-428C-A064-DAD5694FA6A0}"/>
    <cellStyle name="Total 2 3 2 10" xfId="3928" xr:uid="{8983AEA5-5AA2-4DF4-B5F5-ACC4E6B807C2}"/>
    <cellStyle name="Total 2 3 2 10 2" xfId="7947" xr:uid="{FF686A14-7680-4AA2-BF3A-3C5610642D65}"/>
    <cellStyle name="Total 2 3 2 10 2 2" xfId="16162" xr:uid="{34F1DB7B-80C1-4940-8151-AADAABA37667}"/>
    <cellStyle name="Total 2 3 2 10 2 3" xfId="24026" xr:uid="{593314FE-F08A-4D02-873F-E51B8E377504}"/>
    <cellStyle name="Total 2 3 2 10 2 4" xfId="32006" xr:uid="{C25DAD6B-3F41-4A3E-9578-DE47213529F6}"/>
    <cellStyle name="Total 2 3 2 10 2 5" xfId="39833" xr:uid="{ED5A9623-1FD7-4CBB-8289-66F633B3FE80}"/>
    <cellStyle name="Total 2 3 2 10 2 6" xfId="47786" xr:uid="{E9AC5705-6600-4D5F-9573-E2EA8D8651D7}"/>
    <cellStyle name="Total 2 3 2 10 3" xfId="12150" xr:uid="{89E59103-7144-4993-9A38-59AC205BDD52}"/>
    <cellStyle name="Total 2 3 2 10 4" xfId="20019" xr:uid="{A9E668DE-DDF7-439C-87B2-57C1F0B95E2D}"/>
    <cellStyle name="Total 2 3 2 10 5" xfId="28016" xr:uid="{1BE641EC-2C57-4C08-9149-3EEC32A8C40B}"/>
    <cellStyle name="Total 2 3 2 10 6" xfId="35849" xr:uid="{613306A3-D26A-4E73-93E4-9B9255649323}"/>
    <cellStyle name="Total 2 3 2 10 7" xfId="43810" xr:uid="{7850B31C-9767-4968-A067-49C76C3A5FC9}"/>
    <cellStyle name="Total 2 3 2 11" xfId="4227" xr:uid="{890AD29C-7129-468E-AE77-E59682BA631E}"/>
    <cellStyle name="Total 2 3 2 11 2" xfId="8233" xr:uid="{7F59908E-48F2-42C6-A43A-2A6A6B820D2A}"/>
    <cellStyle name="Total 2 3 2 11 2 2" xfId="16448" xr:uid="{9AF9FA34-8A93-47CE-BC4A-260338B1B2A4}"/>
    <cellStyle name="Total 2 3 2 11 2 3" xfId="24312" xr:uid="{AC156921-74FD-4077-80F4-4AF248F2DE06}"/>
    <cellStyle name="Total 2 3 2 11 2 4" xfId="32292" xr:uid="{16F76B34-30E6-42F1-B537-EDC8DB7E8E90}"/>
    <cellStyle name="Total 2 3 2 11 2 5" xfId="40119" xr:uid="{8D602640-C257-4C49-8EA8-8DDD8689DC7D}"/>
    <cellStyle name="Total 2 3 2 11 2 6" xfId="48072" xr:uid="{2A36E8AB-D649-4DCA-AD65-838A4402535A}"/>
    <cellStyle name="Total 2 3 2 11 3" xfId="12449" xr:uid="{DFAB04FC-CD23-435A-A73C-E9D21E5FB2DA}"/>
    <cellStyle name="Total 2 3 2 11 4" xfId="20318" xr:uid="{E8971261-969C-4DF5-ABB3-E04E78884385}"/>
    <cellStyle name="Total 2 3 2 11 5" xfId="28313" xr:uid="{9A2577E7-8C32-474F-B793-453C8A2ECB79}"/>
    <cellStyle name="Total 2 3 2 11 6" xfId="36148" xr:uid="{440896CF-408D-4594-B062-61C107703541}"/>
    <cellStyle name="Total 2 3 2 11 7" xfId="44109" xr:uid="{0CAF9282-A0A9-4713-AEE5-E1695ED31E24}"/>
    <cellStyle name="Total 2 3 2 12" xfId="4514" xr:uid="{0AF2179C-6429-4BA3-ACF4-FD60B976BDEA}"/>
    <cellStyle name="Total 2 3 2 12 2" xfId="8512" xr:uid="{DA54AD68-C5EF-429C-A803-FEB89135AC7B}"/>
    <cellStyle name="Total 2 3 2 12 2 2" xfId="16727" xr:uid="{328CF4C5-5A35-4B7F-8481-080EE0D201EF}"/>
    <cellStyle name="Total 2 3 2 12 2 3" xfId="24591" xr:uid="{56C1C678-D1AC-420E-A94A-F6347922E338}"/>
    <cellStyle name="Total 2 3 2 12 2 4" xfId="32571" xr:uid="{FCCD4D27-E4CB-4BD2-B900-BA18E988D83B}"/>
    <cellStyle name="Total 2 3 2 12 2 5" xfId="40398" xr:uid="{85D7278F-5309-4F38-A008-D88969406912}"/>
    <cellStyle name="Total 2 3 2 12 2 6" xfId="48351" xr:uid="{3E6498ED-2102-4FDB-81D9-B18A2ED1CB3B}"/>
    <cellStyle name="Total 2 3 2 12 3" xfId="12735" xr:uid="{8267942D-0245-4287-A59C-17048B77FBF2}"/>
    <cellStyle name="Total 2 3 2 12 4" xfId="20605" xr:uid="{7598784A-C949-46BA-A971-7EC0DCCBCD9C}"/>
    <cellStyle name="Total 2 3 2 12 5" xfId="28598" xr:uid="{7FE356CE-2EE0-4643-BC03-4476B9B9539D}"/>
    <cellStyle name="Total 2 3 2 12 6" xfId="36435" xr:uid="{EE1449AA-5A2E-42B4-AE0C-FD67EB9F0548}"/>
    <cellStyle name="Total 2 3 2 12 7" xfId="44396" xr:uid="{0784A902-8DFB-4D01-91ED-E7E408F803D3}"/>
    <cellStyle name="Total 2 3 2 13" xfId="5089" xr:uid="{068F347A-EF64-4453-AA4B-FB156F3059C2}"/>
    <cellStyle name="Total 2 3 2 13 2" xfId="13304" xr:uid="{997F19F2-BA5D-4144-939D-5E1CBF01333C}"/>
    <cellStyle name="Total 2 3 2 13 3" xfId="21168" xr:uid="{F671BE7D-398F-4B11-9A17-C42B835FAAEF}"/>
    <cellStyle name="Total 2 3 2 13 4" xfId="29148" xr:uid="{13BCE6B9-01FD-4B6A-8395-43D31D930B7A}"/>
    <cellStyle name="Total 2 3 2 13 5" xfId="36975" xr:uid="{B359362C-1A6A-4AC9-994B-5176E2EDC988}"/>
    <cellStyle name="Total 2 3 2 13 6" xfId="44928" xr:uid="{D1F5206D-F427-4CFE-94C3-077CE83E3D6D}"/>
    <cellStyle name="Total 2 3 2 14" xfId="9179" xr:uid="{517C090E-C557-4C25-BA77-ACB64EB0863C}"/>
    <cellStyle name="Total 2 3 2 15" xfId="17041" xr:uid="{5CEDB059-C280-4B9A-B488-05DD21C91B77}"/>
    <cellStyle name="Total 2 3 2 16" xfId="25058" xr:uid="{E562F442-8BAA-434C-805E-43755D88405F}"/>
    <cellStyle name="Total 2 3 2 17" xfId="32871" xr:uid="{3FF6D001-C239-4702-BD22-11A9D1C8BBC3}"/>
    <cellStyle name="Total 2 3 2 18" xfId="40832" xr:uid="{B99C8C8E-BF1A-4BD2-A603-F878E52DB426}"/>
    <cellStyle name="Total 2 3 2 2" xfId="1380" xr:uid="{BE470F2F-D243-4654-819D-2FA51374B409}"/>
    <cellStyle name="Total 2 3 2 2 2" xfId="5491" xr:uid="{5E22B6D4-E1A8-4CF2-BA01-65BBC7E8FA6E}"/>
    <cellStyle name="Total 2 3 2 2 2 2" xfId="13706" xr:uid="{4AF3A429-4EEF-43E5-ACAB-E1EFFAAD0045}"/>
    <cellStyle name="Total 2 3 2 2 2 3" xfId="21570" xr:uid="{3F3422A9-2A39-4914-B4B8-0CEF3971162E}"/>
    <cellStyle name="Total 2 3 2 2 2 4" xfId="29550" xr:uid="{02C7FF71-516E-4703-B77F-CB14F8820F57}"/>
    <cellStyle name="Total 2 3 2 2 2 5" xfId="37377" xr:uid="{2DE50048-DB6B-40E7-AEE6-A7D954D74DDC}"/>
    <cellStyle name="Total 2 3 2 2 2 6" xfId="45330" xr:uid="{2476034F-564B-41FB-A9C3-A4634095970F}"/>
    <cellStyle name="Total 2 3 2 2 3" xfId="9609" xr:uid="{E382F7D0-2F55-406A-B900-BEE216ACD87D}"/>
    <cellStyle name="Total 2 3 2 2 4" xfId="17471" xr:uid="{0BB8CD3B-4594-4FD7-AD7D-6A44F69D9F5F}"/>
    <cellStyle name="Total 2 3 2 2 5" xfId="25482" xr:uid="{330235EC-07EF-4A8E-AC0A-94CB9DCD6496}"/>
    <cellStyle name="Total 2 3 2 2 6" xfId="33301" xr:uid="{D984B642-A69F-4F82-9CA0-06B43053A5B6}"/>
    <cellStyle name="Total 2 3 2 2 7" xfId="41262" xr:uid="{DE0651D1-EB85-416C-A340-5D6A140AE2BA}"/>
    <cellStyle name="Total 2 3 2 3" xfId="1723" xr:uid="{14F0F38E-C915-4C83-84C9-9D88EAA8B14F}"/>
    <cellStyle name="Total 2 3 2 3 2" xfId="5810" xr:uid="{7889D3B0-E6A5-4B70-832F-536832C94BF3}"/>
    <cellStyle name="Total 2 3 2 3 2 2" xfId="14025" xr:uid="{BDDE8688-E911-42E2-BCF6-0CADC1831CC6}"/>
    <cellStyle name="Total 2 3 2 3 2 3" xfId="21889" xr:uid="{30A65643-B89D-4E70-96DF-E722CBB96BA5}"/>
    <cellStyle name="Total 2 3 2 3 2 4" xfId="29869" xr:uid="{5B6F6400-CCE4-4E7A-A08E-E23CEE4DF5EB}"/>
    <cellStyle name="Total 2 3 2 3 2 5" xfId="37696" xr:uid="{0BE399C7-E2A6-4D9B-81D9-06DD9CDECB36}"/>
    <cellStyle name="Total 2 3 2 3 2 6" xfId="45649" xr:uid="{6E76016F-6B41-4702-9DEE-A439AF7A64F1}"/>
    <cellStyle name="Total 2 3 2 3 3" xfId="9949" xr:uid="{789B748D-3A7D-4F2E-BED2-09B3ABF414DA}"/>
    <cellStyle name="Total 2 3 2 3 4" xfId="17814" xr:uid="{586C3DD3-DB0B-4E92-A091-61AA59F31E1E}"/>
    <cellStyle name="Total 2 3 2 3 5" xfId="25822" xr:uid="{DC0AC77E-4349-494C-8D91-963A31FB2815}"/>
    <cellStyle name="Total 2 3 2 3 6" xfId="33644" xr:uid="{3CCBDA8C-93E1-4D39-8C6E-01B666A1EC03}"/>
    <cellStyle name="Total 2 3 2 3 7" xfId="41605" xr:uid="{B4F8A086-126E-41D9-BB39-A75DACDF2295}"/>
    <cellStyle name="Total 2 3 2 4" xfId="2058" xr:uid="{6D68090A-55AB-4470-A63D-32DD98BFF0A8}"/>
    <cellStyle name="Total 2 3 2 4 2" xfId="6132" xr:uid="{4CCB3AB2-00D4-455B-B1ED-16C0974EE6F6}"/>
    <cellStyle name="Total 2 3 2 4 2 2" xfId="14347" xr:uid="{20B3C77B-AAC6-4B6C-96EE-D70E64B910C7}"/>
    <cellStyle name="Total 2 3 2 4 2 3" xfId="22211" xr:uid="{3D0F2550-9145-453C-AD7A-655C39BB7144}"/>
    <cellStyle name="Total 2 3 2 4 2 4" xfId="30191" xr:uid="{7C2AC62A-281A-41B5-998A-C8EFD6C12A63}"/>
    <cellStyle name="Total 2 3 2 4 2 5" xfId="38018" xr:uid="{458B0F7E-7729-4444-AB87-76DE8AD36F38}"/>
    <cellStyle name="Total 2 3 2 4 2 6" xfId="45971" xr:uid="{F6F8CDF3-61A7-43A3-A2BF-F0BC789B09CF}"/>
    <cellStyle name="Total 2 3 2 4 3" xfId="10284" xr:uid="{C041FADB-279E-4061-AFAF-E3E7A3BD234A}"/>
    <cellStyle name="Total 2 3 2 4 4" xfId="18149" xr:uid="{3FA477A3-7225-4F99-9745-92F7177D77CB}"/>
    <cellStyle name="Total 2 3 2 4 5" xfId="26156" xr:uid="{18F3EF16-5623-41B5-BC29-A9EA1C4B3EC1}"/>
    <cellStyle name="Total 2 3 2 4 6" xfId="33979" xr:uid="{0FECC8DD-C285-4FC6-BAF3-D3DCD567C837}"/>
    <cellStyle name="Total 2 3 2 4 7" xfId="41940" xr:uid="{178ABA4B-7688-4DFB-82F0-290DF7A43BFA}"/>
    <cellStyle name="Total 2 3 2 5" xfId="2377" xr:uid="{55B23A59-0E9D-4D50-BDFF-EFFECAE30E47}"/>
    <cellStyle name="Total 2 3 2 5 2" xfId="6441" xr:uid="{9769F3F1-59F6-4BA6-AB9A-5CC8CF8B0B21}"/>
    <cellStyle name="Total 2 3 2 5 2 2" xfId="14656" xr:uid="{762A002C-05BE-4A3A-8770-8FF9E9A269A4}"/>
    <cellStyle name="Total 2 3 2 5 2 3" xfId="22520" xr:uid="{C34DF2C0-3721-4B1D-8266-3C5EAABB9463}"/>
    <cellStyle name="Total 2 3 2 5 2 4" xfId="30500" xr:uid="{8F870FDA-6665-48CC-B440-58F9F4BA9551}"/>
    <cellStyle name="Total 2 3 2 5 2 5" xfId="38327" xr:uid="{BDD1F0C0-C004-4A09-B38A-81F4BA2DFAEE}"/>
    <cellStyle name="Total 2 3 2 5 2 6" xfId="46280" xr:uid="{ADDC98C0-7920-4009-BF7E-35A6DA47DAEA}"/>
    <cellStyle name="Total 2 3 2 5 3" xfId="10603" xr:uid="{B99B4F42-0C8E-44B4-AB79-8A13EC4E3B86}"/>
    <cellStyle name="Total 2 3 2 5 4" xfId="18468" xr:uid="{AA6E1E12-D23B-4304-A9BE-B3D85165517B}"/>
    <cellStyle name="Total 2 3 2 5 5" xfId="26472" xr:uid="{156E5931-9304-42B7-9C39-81D27788B485}"/>
    <cellStyle name="Total 2 3 2 5 6" xfId="34298" xr:uid="{E24324BE-EE88-4F00-B220-2E52E08019B5}"/>
    <cellStyle name="Total 2 3 2 5 7" xfId="42259" xr:uid="{7883F6D3-868A-4406-8977-DF01F1561F3C}"/>
    <cellStyle name="Total 2 3 2 6" xfId="2706" xr:uid="{FDA3E210-363C-4440-B985-D5E8E114819A}"/>
    <cellStyle name="Total 2 3 2 6 2" xfId="6756" xr:uid="{7AAA2635-9653-4A4F-BAFA-CD60C0D8B144}"/>
    <cellStyle name="Total 2 3 2 6 2 2" xfId="14971" xr:uid="{21885D7E-6545-4E53-86DF-B68B22D6372F}"/>
    <cellStyle name="Total 2 3 2 6 2 3" xfId="22835" xr:uid="{FE54BF35-BB67-4B13-96D6-AEBF7D5F1C1D}"/>
    <cellStyle name="Total 2 3 2 6 2 4" xfId="30815" xr:uid="{F0732736-3C50-4859-8F09-12828A2873BA}"/>
    <cellStyle name="Total 2 3 2 6 2 5" xfId="38642" xr:uid="{CE17D622-2977-4C3D-B5F6-1B2AB96AC0DD}"/>
    <cellStyle name="Total 2 3 2 6 2 6" xfId="46595" xr:uid="{3EC038C6-C3F0-429F-9A98-DE2F29B51180}"/>
    <cellStyle name="Total 2 3 2 6 3" xfId="10932" xr:uid="{862CCA65-82E4-4348-8E57-5EC85629ECAE}"/>
    <cellStyle name="Total 2 3 2 6 4" xfId="18797" xr:uid="{EAD4A33B-9FB1-4BA5-B544-9B5AE94F46C7}"/>
    <cellStyle name="Total 2 3 2 6 5" xfId="26800" xr:uid="{275FE660-684F-4666-A851-682C0D2D0FA7}"/>
    <cellStyle name="Total 2 3 2 6 6" xfId="34627" xr:uid="{62BFF205-0249-4AE0-9218-D1C607514551}"/>
    <cellStyle name="Total 2 3 2 6 7" xfId="42588" xr:uid="{1654E59E-D914-4CC5-AB3D-15D3893C546D}"/>
    <cellStyle name="Total 2 3 2 7" xfId="3019" xr:uid="{A4B8B14A-CFBA-47A4-9002-267856C9EA39}"/>
    <cellStyle name="Total 2 3 2 7 2" xfId="7060" xr:uid="{B1C2AA01-C2C9-429C-8EFB-00D61902F3ED}"/>
    <cellStyle name="Total 2 3 2 7 2 2" xfId="15275" xr:uid="{816C9362-47EB-4C1E-8CB1-3B777BC78154}"/>
    <cellStyle name="Total 2 3 2 7 2 3" xfId="23139" xr:uid="{55C91B40-4D2A-4B06-861E-83D8A799E7C8}"/>
    <cellStyle name="Total 2 3 2 7 2 4" xfId="31119" xr:uid="{8FD429C6-7E57-4397-A69F-92C0665EF768}"/>
    <cellStyle name="Total 2 3 2 7 2 5" xfId="38946" xr:uid="{A557585E-9BE2-44FB-991D-CC77B81B5158}"/>
    <cellStyle name="Total 2 3 2 7 2 6" xfId="46899" xr:uid="{1465D6BB-B6B4-4149-9921-12FD6B062AA9}"/>
    <cellStyle name="Total 2 3 2 7 3" xfId="11244" xr:uid="{B67B3D3E-5138-45E1-A7D3-3F5D1CB8167C}"/>
    <cellStyle name="Total 2 3 2 7 4" xfId="19110" xr:uid="{55EAD416-C0C9-48C4-AE75-421A83CCCCA3}"/>
    <cellStyle name="Total 2 3 2 7 5" xfId="27110" xr:uid="{69CAFBBE-1D9B-4FFD-A9A6-211CB7CA162E}"/>
    <cellStyle name="Total 2 3 2 7 6" xfId="34940" xr:uid="{58D0FDBC-BDE9-4DA8-A6FF-837A42FB0425}"/>
    <cellStyle name="Total 2 3 2 7 7" xfId="42901" xr:uid="{87BE5413-736E-4CC0-A1FA-4BB34691D1B5}"/>
    <cellStyle name="Total 2 3 2 8" xfId="3339" xr:uid="{01F72349-FA8D-4284-997A-EA62CDCA4C85}"/>
    <cellStyle name="Total 2 3 2 8 2" xfId="7367" xr:uid="{C49D356A-9FBB-497F-8390-5910057FC9DA}"/>
    <cellStyle name="Total 2 3 2 8 2 2" xfId="15582" xr:uid="{C9225A52-3B71-4248-9AE0-1F1D167905C4}"/>
    <cellStyle name="Total 2 3 2 8 2 3" xfId="23446" xr:uid="{822863F1-1A60-402F-A224-AADF599AD2FE}"/>
    <cellStyle name="Total 2 3 2 8 2 4" xfId="31426" xr:uid="{92FBD801-0FC8-45A3-B969-7506CDECE86D}"/>
    <cellStyle name="Total 2 3 2 8 2 5" xfId="39253" xr:uid="{C18407B4-1F46-4F84-BEF1-F94068D17E08}"/>
    <cellStyle name="Total 2 3 2 8 2 6" xfId="47206" xr:uid="{EF9B7241-3900-4EFF-9CDF-BC25861BA8FD}"/>
    <cellStyle name="Total 2 3 2 8 3" xfId="11563" xr:uid="{257BFF40-608F-4918-9422-492DE1EBBE63}"/>
    <cellStyle name="Total 2 3 2 8 4" xfId="19430" xr:uid="{92930AB7-64C4-40A1-966F-C8EEC21FD60C}"/>
    <cellStyle name="Total 2 3 2 8 5" xfId="27430" xr:uid="{0AA78705-6827-4703-94C1-64B5DD6CAF88}"/>
    <cellStyle name="Total 2 3 2 8 6" xfId="35260" xr:uid="{2C751769-3269-4659-AAA9-D4834F213F1C}"/>
    <cellStyle name="Total 2 3 2 8 7" xfId="43221" xr:uid="{1E60CB07-4C22-4208-B363-3AD058E8E5C3}"/>
    <cellStyle name="Total 2 3 2 9" xfId="3633" xr:uid="{10570E99-212B-4487-8AA9-ED1B806EBF86}"/>
    <cellStyle name="Total 2 3 2 9 2" xfId="7661" xr:uid="{FA25FF72-3771-4514-AA2E-2003366F76A6}"/>
    <cellStyle name="Total 2 3 2 9 2 2" xfId="15876" xr:uid="{2D805ABF-C198-447B-B115-3990FE4355EF}"/>
    <cellStyle name="Total 2 3 2 9 2 3" xfId="23740" xr:uid="{0B80E213-9A8F-435E-9173-072C533A86B2}"/>
    <cellStyle name="Total 2 3 2 9 2 4" xfId="31720" xr:uid="{428998C1-364C-466E-93EB-A2002F81171A}"/>
    <cellStyle name="Total 2 3 2 9 2 5" xfId="39547" xr:uid="{438A3D02-D5EC-4B47-B100-805738E251C7}"/>
    <cellStyle name="Total 2 3 2 9 2 6" xfId="47500" xr:uid="{D7463389-6984-42B4-B7C6-D5B00D2E6A83}"/>
    <cellStyle name="Total 2 3 2 9 3" xfId="11857" xr:uid="{F447F0B7-6373-4FB3-BBEF-396E3D92D664}"/>
    <cellStyle name="Total 2 3 2 9 4" xfId="19724" xr:uid="{D98C138B-AAEC-4993-A1D8-9B3B97D1083A}"/>
    <cellStyle name="Total 2 3 2 9 5" xfId="27724" xr:uid="{42A58663-D811-4BA9-A559-670C8CA55320}"/>
    <cellStyle name="Total 2 3 2 9 6" xfId="35554" xr:uid="{F4C74D87-2B8D-40CC-B62D-4EAB1EC87E81}"/>
    <cellStyle name="Total 2 3 2 9 7" xfId="43515" xr:uid="{5D4A1966-2D18-4FB2-B612-5783396B9897}"/>
    <cellStyle name="Total 2 3 20" xfId="8750" xr:uid="{EAA8DA19-B374-4984-A90E-193225A70272}"/>
    <cellStyle name="Total 2 3 21" xfId="16916" xr:uid="{E784881E-CD1F-4846-BC87-C96C44A9B293}"/>
    <cellStyle name="Total 2 3 22" xfId="436" xr:uid="{4FC0D64F-C0DA-48B8-B6BE-2FB5FB29E9A4}"/>
    <cellStyle name="Total 2 3 23" xfId="28565" xr:uid="{0996F2F0-D23D-40FE-8E52-06585FA5CA62}"/>
    <cellStyle name="Total 2 3 24" xfId="24989" xr:uid="{2EF613A8-9AE1-468B-B8CD-8290069909E9}"/>
    <cellStyle name="Total 2 3 3" xfId="996" xr:uid="{197BB1BF-1535-4394-8F7B-EB0E5C2AB02F}"/>
    <cellStyle name="Total 2 3 3 10" xfId="3974" xr:uid="{A1482DDF-6474-4547-AAB9-C5F73C880F55}"/>
    <cellStyle name="Total 2 3 3 10 2" xfId="7992" xr:uid="{893E917F-4BCE-49F2-851F-6629431F1008}"/>
    <cellStyle name="Total 2 3 3 10 2 2" xfId="16207" xr:uid="{1417DB66-1D30-4C0A-BF30-3CEEA86CD9BF}"/>
    <cellStyle name="Total 2 3 3 10 2 3" xfId="24071" xr:uid="{1DE9F4F8-3E8B-4553-A502-6F42DF6ADFF9}"/>
    <cellStyle name="Total 2 3 3 10 2 4" xfId="32051" xr:uid="{AB4E3AFC-2C04-4A13-AE65-1206ECA41D41}"/>
    <cellStyle name="Total 2 3 3 10 2 5" xfId="39878" xr:uid="{F63B3146-F7F9-4B72-BD78-93CD1CB98271}"/>
    <cellStyle name="Total 2 3 3 10 2 6" xfId="47831" xr:uid="{4D8C1CB8-0236-4206-8DB9-F49EE0B9AC72}"/>
    <cellStyle name="Total 2 3 3 10 3" xfId="12196" xr:uid="{3B81A1DD-CF71-4E4A-B9E2-555C90EACE7E}"/>
    <cellStyle name="Total 2 3 3 10 4" xfId="20065" xr:uid="{0D4B83CE-8F3B-4561-9C39-AF8DD72F3AD0}"/>
    <cellStyle name="Total 2 3 3 10 5" xfId="28062" xr:uid="{77FE0E76-95AD-43C5-AED2-4EF5B9DA5888}"/>
    <cellStyle name="Total 2 3 3 10 6" xfId="35895" xr:uid="{3001872A-48D0-43C1-9D45-EC57C6A81E88}"/>
    <cellStyle name="Total 2 3 3 10 7" xfId="43856" xr:uid="{D25C7155-7C02-437A-BB6F-299ED4B5B852}"/>
    <cellStyle name="Total 2 3 3 11" xfId="4272" xr:uid="{A76DB59B-3A36-4E7C-A7BC-EB3D4B92903E}"/>
    <cellStyle name="Total 2 3 3 11 2" xfId="8278" xr:uid="{B10BDD84-2CFD-40D6-BA18-BBDF7D54F528}"/>
    <cellStyle name="Total 2 3 3 11 2 2" xfId="16493" xr:uid="{6E109BEA-A06E-4D66-884B-A064E490038A}"/>
    <cellStyle name="Total 2 3 3 11 2 3" xfId="24357" xr:uid="{0C8881C3-26A8-492D-BBF6-2CE4187040F7}"/>
    <cellStyle name="Total 2 3 3 11 2 4" xfId="32337" xr:uid="{D0B3E66A-DC88-4474-8CE0-7E963F7DAC83}"/>
    <cellStyle name="Total 2 3 3 11 2 5" xfId="40164" xr:uid="{AE8657C6-8847-471D-BC79-F0D1243F292D}"/>
    <cellStyle name="Total 2 3 3 11 2 6" xfId="48117" xr:uid="{4CBA9E79-92D9-4093-8477-3718581730CB}"/>
    <cellStyle name="Total 2 3 3 11 3" xfId="12494" xr:uid="{77CFF069-044C-48C9-A196-1277DD909318}"/>
    <cellStyle name="Total 2 3 3 11 4" xfId="20363" xr:uid="{249775A1-FC9E-433C-984A-6870DFC64F41}"/>
    <cellStyle name="Total 2 3 3 11 5" xfId="28358" xr:uid="{BA179C8E-8F43-4441-88C8-E0B626211A54}"/>
    <cellStyle name="Total 2 3 3 11 6" xfId="36193" xr:uid="{086A2B37-3AAF-4414-805C-38AA8C7C6EAF}"/>
    <cellStyle name="Total 2 3 3 11 7" xfId="44154" xr:uid="{F8BA9553-61CB-4D98-957D-43E0850BADC5}"/>
    <cellStyle name="Total 2 3 3 12" xfId="4560" xr:uid="{4D2F59D1-926C-448C-9911-14207E1FD0CB}"/>
    <cellStyle name="Total 2 3 3 12 2" xfId="8557" xr:uid="{82BC169A-433B-4652-BBA1-BE69D4CC7EA7}"/>
    <cellStyle name="Total 2 3 3 12 2 2" xfId="16772" xr:uid="{FA7090E6-0DA4-4C10-914F-10CF34F1C78E}"/>
    <cellStyle name="Total 2 3 3 12 2 3" xfId="24636" xr:uid="{782E589A-04D8-4CEF-ACA0-1A5E799C8DFF}"/>
    <cellStyle name="Total 2 3 3 12 2 4" xfId="32616" xr:uid="{4E746D38-06E9-478D-AA4B-71B1BDE8DD8A}"/>
    <cellStyle name="Total 2 3 3 12 2 5" xfId="40443" xr:uid="{E608AC43-7508-44F0-99DB-C51596EF6386}"/>
    <cellStyle name="Total 2 3 3 12 2 6" xfId="48396" xr:uid="{2D26245F-1C6E-408D-A29E-30B88B9F5D42}"/>
    <cellStyle name="Total 2 3 3 12 3" xfId="12781" xr:uid="{2070D6B5-C179-45C0-8B00-5A231B95926D}"/>
    <cellStyle name="Total 2 3 3 12 4" xfId="20651" xr:uid="{BFD0FBA4-B844-43A6-B1E4-F7A52AEAA226}"/>
    <cellStyle name="Total 2 3 3 12 5" xfId="28644" xr:uid="{F89B77ED-9244-48C7-9347-E7E3164998BB}"/>
    <cellStyle name="Total 2 3 3 12 6" xfId="36481" xr:uid="{D8826FE4-2F88-42C4-840E-FE25A30141B7}"/>
    <cellStyle name="Total 2 3 3 12 7" xfId="44442" xr:uid="{D2CF045A-253E-4FA2-89D1-C3E234DD92A6}"/>
    <cellStyle name="Total 2 3 3 13" xfId="5134" xr:uid="{E5F07DA9-4F89-49CE-9009-0D5D60B269D3}"/>
    <cellStyle name="Total 2 3 3 13 2" xfId="13349" xr:uid="{8FFCE9F8-0813-42FB-AEEE-47B7231A7CF8}"/>
    <cellStyle name="Total 2 3 3 13 3" xfId="21213" xr:uid="{C97DF0C9-8806-4292-8FFE-9EF38D82247A}"/>
    <cellStyle name="Total 2 3 3 13 4" xfId="29193" xr:uid="{A0F63BB7-61D5-4683-B702-80DBD722DCC3}"/>
    <cellStyle name="Total 2 3 3 13 5" xfId="37020" xr:uid="{EDD9170D-E013-4D5B-8979-819CFF4B3ADF}"/>
    <cellStyle name="Total 2 3 3 13 6" xfId="44973" xr:uid="{A81FF5E2-4118-423C-BC45-8BB4282E0EA7}"/>
    <cellStyle name="Total 2 3 3 14" xfId="9225" xr:uid="{DC23FBD0-0726-4409-AC14-D181305B1450}"/>
    <cellStyle name="Total 2 3 3 15" xfId="17087" xr:uid="{670588B0-61AD-499D-B59C-D43F621B2489}"/>
    <cellStyle name="Total 2 3 3 16" xfId="25104" xr:uid="{6A7DE9D0-5355-43EA-810C-28CB3FCAFDE7}"/>
    <cellStyle name="Total 2 3 3 17" xfId="32917" xr:uid="{3A09A449-89FD-4285-9AB3-501BDD07CCE3}"/>
    <cellStyle name="Total 2 3 3 18" xfId="40878" xr:uid="{7FA80797-E9A7-4228-B84F-37FE4A504596}"/>
    <cellStyle name="Total 2 3 3 2" xfId="1426" xr:uid="{96A36F84-E818-49F0-9BFD-6DD636C5C23D}"/>
    <cellStyle name="Total 2 3 3 2 2" xfId="5536" xr:uid="{DDFDE949-5599-4F99-8931-CFE6B0523EBD}"/>
    <cellStyle name="Total 2 3 3 2 2 2" xfId="13751" xr:uid="{290AB3F0-54A6-450E-8EF2-800A18D94DC6}"/>
    <cellStyle name="Total 2 3 3 2 2 3" xfId="21615" xr:uid="{87BF687A-9BD4-4465-90BC-D9C0454A3300}"/>
    <cellStyle name="Total 2 3 3 2 2 4" xfId="29595" xr:uid="{14C67DD9-B5C4-4071-8848-A10537DBBDE7}"/>
    <cellStyle name="Total 2 3 3 2 2 5" xfId="37422" xr:uid="{818B481E-621B-445E-8199-7D5BB5C3AF89}"/>
    <cellStyle name="Total 2 3 3 2 2 6" xfId="45375" xr:uid="{9F80940F-9E4D-445B-A148-43DE67ED14BB}"/>
    <cellStyle name="Total 2 3 3 2 3" xfId="9655" xr:uid="{9BE6262A-EF86-4EA4-B181-F91A22099C9C}"/>
    <cellStyle name="Total 2 3 3 2 4" xfId="17517" xr:uid="{29477ABD-0128-4B1A-BCA8-3F4AD8DC91FB}"/>
    <cellStyle name="Total 2 3 3 2 5" xfId="25528" xr:uid="{539DC316-1C4F-4C61-9596-2228D7532DE6}"/>
    <cellStyle name="Total 2 3 3 2 6" xfId="33347" xr:uid="{B3F27B27-3AAF-4599-BA47-99B0D5060AB1}"/>
    <cellStyle name="Total 2 3 3 2 7" xfId="41308" xr:uid="{D958A37E-F659-408D-BC02-1391F144E5ED}"/>
    <cellStyle name="Total 2 3 3 3" xfId="1769" xr:uid="{3A9743CB-E296-49D0-A0F3-C25BF4E21D1A}"/>
    <cellStyle name="Total 2 3 3 3 2" xfId="5855" xr:uid="{F6784FD3-BFA1-47E8-859D-D9DFD1610A2F}"/>
    <cellStyle name="Total 2 3 3 3 2 2" xfId="14070" xr:uid="{89269304-955B-46BB-9CE9-ED3AAD658E7A}"/>
    <cellStyle name="Total 2 3 3 3 2 3" xfId="21934" xr:uid="{7D34E7B5-1D2D-416A-BB0B-2338CE2827AF}"/>
    <cellStyle name="Total 2 3 3 3 2 4" xfId="29914" xr:uid="{0DFD1ED1-4B42-4C9A-9E05-ADA579AAA7B7}"/>
    <cellStyle name="Total 2 3 3 3 2 5" xfId="37741" xr:uid="{61444CCB-91AB-4878-B0FF-DB82E6682A33}"/>
    <cellStyle name="Total 2 3 3 3 2 6" xfId="45694" xr:uid="{9756545D-E1E6-4274-9080-7935FF0475DC}"/>
    <cellStyle name="Total 2 3 3 3 3" xfId="9995" xr:uid="{8D238148-E4B6-4C04-818A-1DE0CFB3F496}"/>
    <cellStyle name="Total 2 3 3 3 4" xfId="17860" xr:uid="{55C2505C-5823-405E-A8E2-935248CE86B8}"/>
    <cellStyle name="Total 2 3 3 3 5" xfId="25868" xr:uid="{C3CD382C-3FE6-4E87-A264-FF2DD609B310}"/>
    <cellStyle name="Total 2 3 3 3 6" xfId="33690" xr:uid="{E12E2947-4894-4442-96BD-F7F3B528D47F}"/>
    <cellStyle name="Total 2 3 3 3 7" xfId="41651" xr:uid="{F6144081-2B72-4A6C-B628-ABAA6D8286A4}"/>
    <cellStyle name="Total 2 3 3 4" xfId="2104" xr:uid="{27758E7F-A8B3-411E-81B6-2CFF08926771}"/>
    <cellStyle name="Total 2 3 3 4 2" xfId="6178" xr:uid="{4BF38D4E-EAF3-4AB2-87C0-E406D5939F11}"/>
    <cellStyle name="Total 2 3 3 4 2 2" xfId="14393" xr:uid="{A8FB1687-6756-48C9-8D64-65E003EB0F97}"/>
    <cellStyle name="Total 2 3 3 4 2 3" xfId="22257" xr:uid="{77EE9A9B-4686-4468-B018-1EC3AE665DB1}"/>
    <cellStyle name="Total 2 3 3 4 2 4" xfId="30237" xr:uid="{90BB28E7-16B5-4E8C-B59A-6D297CA8D5EA}"/>
    <cellStyle name="Total 2 3 3 4 2 5" xfId="38064" xr:uid="{343F66E8-28B6-4DBD-AB6D-40D03200E85B}"/>
    <cellStyle name="Total 2 3 3 4 2 6" xfId="46017" xr:uid="{129BD463-B97C-4644-A0A6-B13F1E6A4B07}"/>
    <cellStyle name="Total 2 3 3 4 3" xfId="10330" xr:uid="{0DC8A91C-6116-4283-A4CD-AC5E61E2000C}"/>
    <cellStyle name="Total 2 3 3 4 4" xfId="18195" xr:uid="{4533B8D9-201C-439D-8BDD-E4465B087309}"/>
    <cellStyle name="Total 2 3 3 4 5" xfId="26202" xr:uid="{B49F242F-DA48-4782-9AF0-A027455ECE7F}"/>
    <cellStyle name="Total 2 3 3 4 6" xfId="34025" xr:uid="{CD81F6AE-577D-48AA-B513-13FA7506D85C}"/>
    <cellStyle name="Total 2 3 3 4 7" xfId="41986" xr:uid="{963ED284-137D-439B-A7FE-D14BAD42FC7A}"/>
    <cellStyle name="Total 2 3 3 5" xfId="2423" xr:uid="{56A82027-4422-4B83-9777-9ADD8F2F8E05}"/>
    <cellStyle name="Total 2 3 3 5 2" xfId="6486" xr:uid="{631DA825-F7F3-459F-9E56-B5537CCBA210}"/>
    <cellStyle name="Total 2 3 3 5 2 2" xfId="14701" xr:uid="{454009BB-6B8A-45E6-AC65-6E953A124614}"/>
    <cellStyle name="Total 2 3 3 5 2 3" xfId="22565" xr:uid="{35A09CE8-059C-4DDF-A877-BAD91DFCC789}"/>
    <cellStyle name="Total 2 3 3 5 2 4" xfId="30545" xr:uid="{8C84B9AC-D0A1-4ABF-A0E9-E9640D8569E6}"/>
    <cellStyle name="Total 2 3 3 5 2 5" xfId="38372" xr:uid="{CFC959D1-D6D6-4CA5-8BCC-5CAD1B412720}"/>
    <cellStyle name="Total 2 3 3 5 2 6" xfId="46325" xr:uid="{AFDFE9C0-A394-44DB-B9FD-E6E28130B79E}"/>
    <cellStyle name="Total 2 3 3 5 3" xfId="10649" xr:uid="{9B32ECE2-7B52-4E9B-8858-DE2DFFD08B02}"/>
    <cellStyle name="Total 2 3 3 5 4" xfId="18514" xr:uid="{A7641180-FDF0-43F4-ADBB-5AD51153EEB1}"/>
    <cellStyle name="Total 2 3 3 5 5" xfId="26518" xr:uid="{A8E815E6-A38A-4E46-B92D-E6921D7F6D61}"/>
    <cellStyle name="Total 2 3 3 5 6" xfId="34344" xr:uid="{D52F8631-04C7-4E02-8D1C-0CE429E14F25}"/>
    <cellStyle name="Total 2 3 3 5 7" xfId="42305" xr:uid="{4CA01F8D-26FB-4C22-97FD-2F820BE84C2E}"/>
    <cellStyle name="Total 2 3 3 6" xfId="2752" xr:uid="{65D3E89A-7E14-493A-BD40-93EE0F810D66}"/>
    <cellStyle name="Total 2 3 3 6 2" xfId="6802" xr:uid="{8DC6D2C6-4200-4646-822B-2731046C1233}"/>
    <cellStyle name="Total 2 3 3 6 2 2" xfId="15017" xr:uid="{CEB1E04E-19CF-4AD9-ACD7-C8A4C186A987}"/>
    <cellStyle name="Total 2 3 3 6 2 3" xfId="22881" xr:uid="{958EDB56-E103-4AF5-8B00-D8F6B88614F2}"/>
    <cellStyle name="Total 2 3 3 6 2 4" xfId="30861" xr:uid="{FCBC0A3B-F05E-4227-B868-EC83FA501E79}"/>
    <cellStyle name="Total 2 3 3 6 2 5" xfId="38688" xr:uid="{D8C07113-466F-4C5E-9064-B18AD532FB6D}"/>
    <cellStyle name="Total 2 3 3 6 2 6" xfId="46641" xr:uid="{4465D245-66F6-4D11-9B99-4E635BF5C386}"/>
    <cellStyle name="Total 2 3 3 6 3" xfId="10978" xr:uid="{93942FC2-1AD9-44D2-BDC1-509E64C008B7}"/>
    <cellStyle name="Total 2 3 3 6 4" xfId="18843" xr:uid="{11FB71C7-11CB-4D3F-995F-47BC1B32374A}"/>
    <cellStyle name="Total 2 3 3 6 5" xfId="26846" xr:uid="{82D483AD-4A01-4740-86FF-12DB8D0F337B}"/>
    <cellStyle name="Total 2 3 3 6 6" xfId="34673" xr:uid="{ED921B4C-722B-4D73-95D4-EE7C82B19BE1}"/>
    <cellStyle name="Total 2 3 3 6 7" xfId="42634" xr:uid="{4AEDF342-FC59-47AB-87E4-3163494BCEF0}"/>
    <cellStyle name="Total 2 3 3 7" xfId="3065" xr:uid="{D17660EB-E215-40BB-AAD5-F0C7C169B28B}"/>
    <cellStyle name="Total 2 3 3 7 2" xfId="7105" xr:uid="{5C29D76E-BA7D-45F7-A0F8-2B24A895E21B}"/>
    <cellStyle name="Total 2 3 3 7 2 2" xfId="15320" xr:uid="{6042C8F3-D837-42B3-9322-3156030729AD}"/>
    <cellStyle name="Total 2 3 3 7 2 3" xfId="23184" xr:uid="{617654C7-1175-4B23-8F7C-63FC43582A8F}"/>
    <cellStyle name="Total 2 3 3 7 2 4" xfId="31164" xr:uid="{A57B14B9-0292-4B7B-A116-816DFBFFEDED}"/>
    <cellStyle name="Total 2 3 3 7 2 5" xfId="38991" xr:uid="{9533722D-8412-4DBA-B14A-F25ACC35925B}"/>
    <cellStyle name="Total 2 3 3 7 2 6" xfId="46944" xr:uid="{1AEA1808-86B5-42B7-AD03-6F29A1A56C62}"/>
    <cellStyle name="Total 2 3 3 7 3" xfId="11290" xr:uid="{94403D37-5FA9-46E6-B593-D2A337228FAC}"/>
    <cellStyle name="Total 2 3 3 7 4" xfId="19156" xr:uid="{D36C44B6-DB4E-4F59-AAD2-DA81EB17E010}"/>
    <cellStyle name="Total 2 3 3 7 5" xfId="27156" xr:uid="{0D728FEE-8D6C-4201-8AD5-2B4CEE8E3C0D}"/>
    <cellStyle name="Total 2 3 3 7 6" xfId="34986" xr:uid="{C233A76A-63CD-4573-AB87-965CC9ED96E6}"/>
    <cellStyle name="Total 2 3 3 7 7" xfId="42947" xr:uid="{8C5C0E1E-9DD7-457D-88E9-EE10CA6739D9}"/>
    <cellStyle name="Total 2 3 3 8" xfId="3384" xr:uid="{09F0A2FE-BBA0-4CBC-8433-A9D7A09C3CDB}"/>
    <cellStyle name="Total 2 3 3 8 2" xfId="7412" xr:uid="{F1701589-15B0-42C1-A0FA-2815C900C423}"/>
    <cellStyle name="Total 2 3 3 8 2 2" xfId="15627" xr:uid="{FF1952ED-C3E2-4234-AC8B-B99405D93C2D}"/>
    <cellStyle name="Total 2 3 3 8 2 3" xfId="23491" xr:uid="{6B2974AD-DCB9-4A44-A9C8-C647AD9C7058}"/>
    <cellStyle name="Total 2 3 3 8 2 4" xfId="31471" xr:uid="{ECFDC15F-7B9B-4E99-962D-3A6DEB487695}"/>
    <cellStyle name="Total 2 3 3 8 2 5" xfId="39298" xr:uid="{916E45B3-9A5A-4CB1-936A-9E68D9274226}"/>
    <cellStyle name="Total 2 3 3 8 2 6" xfId="47251" xr:uid="{921DBC80-A904-4934-9563-81533851DD80}"/>
    <cellStyle name="Total 2 3 3 8 3" xfId="11608" xr:uid="{66F74EFE-E3FE-4AF1-8729-4F822C3030F2}"/>
    <cellStyle name="Total 2 3 3 8 4" xfId="19475" xr:uid="{DD5FDEC0-6DC1-4CD7-9F1D-2BF1F12B3CE6}"/>
    <cellStyle name="Total 2 3 3 8 5" xfId="27475" xr:uid="{737E1710-3013-43A6-9D1D-962BC6BD2EF5}"/>
    <cellStyle name="Total 2 3 3 8 6" xfId="35305" xr:uid="{DDFB1C19-75C4-482A-B9BB-93D4DE483A8A}"/>
    <cellStyle name="Total 2 3 3 8 7" xfId="43266" xr:uid="{3CCAFB7B-CBE6-46EC-B9A2-3F50B117BF0E}"/>
    <cellStyle name="Total 2 3 3 9" xfId="3678" xr:uid="{70E6F33B-6FE3-474E-A827-1E44F8BC9AFB}"/>
    <cellStyle name="Total 2 3 3 9 2" xfId="7706" xr:uid="{92C821F3-A98C-44E1-9EA7-1D3BFBFB56E9}"/>
    <cellStyle name="Total 2 3 3 9 2 2" xfId="15921" xr:uid="{62419471-9FA5-4662-90A6-4F66C9E39C4E}"/>
    <cellStyle name="Total 2 3 3 9 2 3" xfId="23785" xr:uid="{C9FFCCF7-3882-46D2-8B32-172EF6510DE2}"/>
    <cellStyle name="Total 2 3 3 9 2 4" xfId="31765" xr:uid="{D64D723F-ADB2-4D5B-B74C-4D59DADD9575}"/>
    <cellStyle name="Total 2 3 3 9 2 5" xfId="39592" xr:uid="{603774A7-4505-4CCE-8FD9-3F99243AFBCF}"/>
    <cellStyle name="Total 2 3 3 9 2 6" xfId="47545" xr:uid="{9B1701E3-64B7-456B-80BD-FD3BA022B96B}"/>
    <cellStyle name="Total 2 3 3 9 3" xfId="11902" xr:uid="{1A8649CC-084D-4329-B31C-0C01060EBA3D}"/>
    <cellStyle name="Total 2 3 3 9 4" xfId="19769" xr:uid="{D43DA480-8FFF-47FA-804F-E72CBD3DB51C}"/>
    <cellStyle name="Total 2 3 3 9 5" xfId="27769" xr:uid="{DAEF5BD8-F5AF-4F51-B7B6-E3A97F5537EC}"/>
    <cellStyle name="Total 2 3 3 9 6" xfId="35599" xr:uid="{F5C60DDC-FBA3-4987-8486-028C947A8F3A}"/>
    <cellStyle name="Total 2 3 3 9 7" xfId="43560" xr:uid="{4C9241A1-1909-466B-A81B-83A70C6754C2}"/>
    <cellStyle name="Total 2 3 4" xfId="1039" xr:uid="{C1C9B684-8055-4F69-B63A-1449949E763F}"/>
    <cellStyle name="Total 2 3 4 10" xfId="4017" xr:uid="{5485B539-BC26-45A2-8305-B23397DD0EA4}"/>
    <cellStyle name="Total 2 3 4 10 2" xfId="8032" xr:uid="{4B5E0B2F-E436-4569-82EF-803083390570}"/>
    <cellStyle name="Total 2 3 4 10 2 2" xfId="16247" xr:uid="{E339A262-6F13-4EF2-81CC-4CC215E0B440}"/>
    <cellStyle name="Total 2 3 4 10 2 3" xfId="24111" xr:uid="{2745498D-5E64-4AB0-8979-97EB94C67F56}"/>
    <cellStyle name="Total 2 3 4 10 2 4" xfId="32091" xr:uid="{23554422-43CC-4B2B-AA5E-CEDDFF46F1EE}"/>
    <cellStyle name="Total 2 3 4 10 2 5" xfId="39918" xr:uid="{B696532E-503F-41B1-B5B8-90CB684ED391}"/>
    <cellStyle name="Total 2 3 4 10 2 6" xfId="47871" xr:uid="{303C4387-B364-446E-BF6B-45725E6E68F4}"/>
    <cellStyle name="Total 2 3 4 10 3" xfId="12239" xr:uid="{923F6F92-3527-4662-84EE-0B7DBD594A2F}"/>
    <cellStyle name="Total 2 3 4 10 4" xfId="20108" xr:uid="{FF19648C-AEFF-49EE-ABD7-73CD0B605B31}"/>
    <cellStyle name="Total 2 3 4 10 5" xfId="28104" xr:uid="{4B3A72A1-8D5D-48AA-96A4-AA4681DE55CC}"/>
    <cellStyle name="Total 2 3 4 10 6" xfId="35938" xr:uid="{B8E5A66B-604C-45C2-A111-07FF981E4CE7}"/>
    <cellStyle name="Total 2 3 4 10 7" xfId="43899" xr:uid="{DC375522-C7B8-423B-A005-8581C0D2DBF3}"/>
    <cellStyle name="Total 2 3 4 11" xfId="4312" xr:uid="{4A5FFA29-338F-4A7F-AABC-21FD470D34A3}"/>
    <cellStyle name="Total 2 3 4 11 2" xfId="8318" xr:uid="{5275490A-C3F7-4928-825B-322CDA41149B}"/>
    <cellStyle name="Total 2 3 4 11 2 2" xfId="16533" xr:uid="{2210E7EE-8333-461B-81DB-51BB9B5A9C78}"/>
    <cellStyle name="Total 2 3 4 11 2 3" xfId="24397" xr:uid="{03F9E7CD-DA43-47B2-8C72-D8473C1C18D7}"/>
    <cellStyle name="Total 2 3 4 11 2 4" xfId="32377" xr:uid="{4F56078D-3E8E-4A26-9E70-3A1E69D73B73}"/>
    <cellStyle name="Total 2 3 4 11 2 5" xfId="40204" xr:uid="{618A7D98-3EE1-4F75-8BB1-914CE9448C68}"/>
    <cellStyle name="Total 2 3 4 11 2 6" xfId="48157" xr:uid="{C1F9DA6C-F4B8-4E18-A061-7F9F8E6FF989}"/>
    <cellStyle name="Total 2 3 4 11 3" xfId="12534" xr:uid="{EDB7F183-247F-46E8-B08A-8299DB71D9DD}"/>
    <cellStyle name="Total 2 3 4 11 4" xfId="20403" xr:uid="{F0D7F725-76D0-44F4-AAEC-0F43CAAA0EC8}"/>
    <cellStyle name="Total 2 3 4 11 5" xfId="28398" xr:uid="{CA8B30B5-32F5-4F71-9664-B3594D6C26F8}"/>
    <cellStyle name="Total 2 3 4 11 6" xfId="36233" xr:uid="{AC8594B7-2D5C-47B2-83DB-6606D4D213B6}"/>
    <cellStyle name="Total 2 3 4 11 7" xfId="44194" xr:uid="{279C1AD0-FBD6-4534-9455-9A443A24FD6A}"/>
    <cellStyle name="Total 2 3 4 12" xfId="4603" xr:uid="{EBB860BF-1934-4476-A53B-B3AFBED856D0}"/>
    <cellStyle name="Total 2 3 4 12 2" xfId="8597" xr:uid="{FF101166-2549-465B-B72B-D22AAB6DAE85}"/>
    <cellStyle name="Total 2 3 4 12 2 2" xfId="16812" xr:uid="{0ED1ED0F-0331-416F-9E87-C2CC7CBD703A}"/>
    <cellStyle name="Total 2 3 4 12 2 3" xfId="24676" xr:uid="{91834406-9664-4E8A-9359-6D6BDC4D7686}"/>
    <cellStyle name="Total 2 3 4 12 2 4" xfId="32656" xr:uid="{FCAC0378-C447-44BC-8F0E-628840F20982}"/>
    <cellStyle name="Total 2 3 4 12 2 5" xfId="40483" xr:uid="{43D3D6BC-D795-4376-82D9-20ECC53B25B2}"/>
    <cellStyle name="Total 2 3 4 12 2 6" xfId="48436" xr:uid="{4DDB200F-E58E-4B92-AE14-CA6737AA6A52}"/>
    <cellStyle name="Total 2 3 4 12 3" xfId="12824" xr:uid="{F64A1FD5-9A5B-4AAF-8B11-DD162B9FBB23}"/>
    <cellStyle name="Total 2 3 4 12 4" xfId="20694" xr:uid="{A55A4808-F798-4327-814C-2D4868B37D61}"/>
    <cellStyle name="Total 2 3 4 12 5" xfId="28687" xr:uid="{19109E42-FAEA-4AE4-AEA1-5E4CB40FBFEE}"/>
    <cellStyle name="Total 2 3 4 12 6" xfId="36524" xr:uid="{0FD4D62C-8211-41B3-8410-4578FF88DF96}"/>
    <cellStyle name="Total 2 3 4 12 7" xfId="44485" xr:uid="{914164AB-AB4F-47CA-BA6F-1D806A88838E}"/>
    <cellStyle name="Total 2 3 4 13" xfId="5174" xr:uid="{0CAAFF93-3105-4B27-B963-C4707F7E449F}"/>
    <cellStyle name="Total 2 3 4 13 2" xfId="13389" xr:uid="{E72A2A01-D02C-4768-BBBD-DC75541C46B6}"/>
    <cellStyle name="Total 2 3 4 13 3" xfId="21253" xr:uid="{42555E08-255A-4501-B6CE-D9B94303B423}"/>
    <cellStyle name="Total 2 3 4 13 4" xfId="29233" xr:uid="{4B069B24-F98F-4E5D-B00D-3DCA7DC2D79D}"/>
    <cellStyle name="Total 2 3 4 13 5" xfId="37060" xr:uid="{4D0461E0-2B50-4E81-9995-AC0915C75CF2}"/>
    <cellStyle name="Total 2 3 4 13 6" xfId="45013" xr:uid="{D6C5ACE8-0FF9-4CA8-AFA3-9F2B0B376146}"/>
    <cellStyle name="Total 2 3 4 14" xfId="9268" xr:uid="{DBECF235-1C3C-45AE-8A56-CDE22C0392F0}"/>
    <cellStyle name="Total 2 3 4 15" xfId="17130" xr:uid="{70037D85-EBA9-46AC-B0DE-7155A00899CC}"/>
    <cellStyle name="Total 2 3 4 16" xfId="25147" xr:uid="{259E12D5-3301-4F0E-9DA0-843B574A6C4B}"/>
    <cellStyle name="Total 2 3 4 17" xfId="32960" xr:uid="{AA3E2AAE-B8E0-49EB-837C-CFD97E6FBBE5}"/>
    <cellStyle name="Total 2 3 4 18" xfId="40921" xr:uid="{46E2B3D6-BD55-41DC-90CE-9AA475B59045}"/>
    <cellStyle name="Total 2 3 4 2" xfId="1469" xr:uid="{46ADF060-B1FD-40ED-B0E0-E159CBE2981B}"/>
    <cellStyle name="Total 2 3 4 2 2" xfId="5576" xr:uid="{C08DD8B6-4BCB-426D-A5C1-5F78351983F1}"/>
    <cellStyle name="Total 2 3 4 2 2 2" xfId="13791" xr:uid="{EB3EE506-BEA5-4178-A5E4-007263C7C2DC}"/>
    <cellStyle name="Total 2 3 4 2 2 3" xfId="21655" xr:uid="{B915A4AC-FF49-4F05-8F6C-EA3E9E7A8292}"/>
    <cellStyle name="Total 2 3 4 2 2 4" xfId="29635" xr:uid="{81396732-2AE2-480B-8C4E-196977CE2C11}"/>
    <cellStyle name="Total 2 3 4 2 2 5" xfId="37462" xr:uid="{0802BCE2-7CFE-48E7-9525-55E64C2D844A}"/>
    <cellStyle name="Total 2 3 4 2 2 6" xfId="45415" xr:uid="{46644832-09F6-4F5F-BE44-54FD0195C2A0}"/>
    <cellStyle name="Total 2 3 4 2 3" xfId="9698" xr:uid="{8BAA6512-DF2B-4B29-BE88-A33FA9A8E527}"/>
    <cellStyle name="Total 2 3 4 2 4" xfId="17560" xr:uid="{344A46FF-59A4-41EF-9C0D-03334CEF50F3}"/>
    <cellStyle name="Total 2 3 4 2 5" xfId="25571" xr:uid="{794A1549-7529-4AAB-83E7-3AA88E0D00E7}"/>
    <cellStyle name="Total 2 3 4 2 6" xfId="33390" xr:uid="{AA4565BC-4302-4E89-B54E-1DB503C5F0DE}"/>
    <cellStyle name="Total 2 3 4 2 7" xfId="41351" xr:uid="{7DB8F0C7-FC51-4421-A763-C93A6BC97B11}"/>
    <cellStyle name="Total 2 3 4 3" xfId="1812" xr:uid="{F8743D85-C689-4DEC-BA8A-48EEBDBADAEA}"/>
    <cellStyle name="Total 2 3 4 3 2" xfId="5895" xr:uid="{AE09C54F-A8DB-4CB3-BF09-AF0CE7D06D50}"/>
    <cellStyle name="Total 2 3 4 3 2 2" xfId="14110" xr:uid="{91FC2E52-7F4B-4372-962D-ED5F826B17E4}"/>
    <cellStyle name="Total 2 3 4 3 2 3" xfId="21974" xr:uid="{3FB06938-099B-42F8-A15A-D166203AC47B}"/>
    <cellStyle name="Total 2 3 4 3 2 4" xfId="29954" xr:uid="{419E1D46-439B-4D57-8A85-A5EC8C3CBEC0}"/>
    <cellStyle name="Total 2 3 4 3 2 5" xfId="37781" xr:uid="{BB5E83C6-6D9D-4028-BDA3-BFA3C29F354C}"/>
    <cellStyle name="Total 2 3 4 3 2 6" xfId="45734" xr:uid="{DF139DF7-F0CF-44F3-A7C6-E71568E5AB91}"/>
    <cellStyle name="Total 2 3 4 3 3" xfId="10038" xr:uid="{8E244AD6-00FC-42EF-A25A-238DDC7DDF37}"/>
    <cellStyle name="Total 2 3 4 3 4" xfId="17903" xr:uid="{4DE8B9AA-86F9-48AF-A284-A7D22E3611C8}"/>
    <cellStyle name="Total 2 3 4 3 5" xfId="25910" xr:uid="{2D560687-B586-4109-B72D-CF61854A6228}"/>
    <cellStyle name="Total 2 3 4 3 6" xfId="33733" xr:uid="{239C30F5-1EC6-407F-A4C1-7489481C6063}"/>
    <cellStyle name="Total 2 3 4 3 7" xfId="41694" xr:uid="{46F6C4FE-C224-4A78-B183-6215F3058F01}"/>
    <cellStyle name="Total 2 3 4 4" xfId="2146" xr:uid="{1A200DDE-770D-48C0-A651-AC181E61F9B5}"/>
    <cellStyle name="Total 2 3 4 4 2" xfId="6220" xr:uid="{4838BCC8-BC4E-466A-8C18-029180F9EF88}"/>
    <cellStyle name="Total 2 3 4 4 2 2" xfId="14435" xr:uid="{110F24B8-D757-401E-8400-7BB81D30BEBB}"/>
    <cellStyle name="Total 2 3 4 4 2 3" xfId="22299" xr:uid="{DE188650-FE9B-4AE5-BF43-D1B19AFC6B9E}"/>
    <cellStyle name="Total 2 3 4 4 2 4" xfId="30279" xr:uid="{53E90497-87C0-4B52-9AF9-BC20979B9E6D}"/>
    <cellStyle name="Total 2 3 4 4 2 5" xfId="38106" xr:uid="{F7D4518D-FB11-49A7-8800-F2B3D81A6AE7}"/>
    <cellStyle name="Total 2 3 4 4 2 6" xfId="46059" xr:uid="{271870AC-7D1E-411F-9238-0A4685FD761D}"/>
    <cellStyle name="Total 2 3 4 4 3" xfId="10372" xr:uid="{672D9A34-A08F-4B58-986C-3EB495242009}"/>
    <cellStyle name="Total 2 3 4 4 4" xfId="18237" xr:uid="{5AE83998-ED7F-4CB3-8E06-C4B88EF83CE8}"/>
    <cellStyle name="Total 2 3 4 4 5" xfId="26244" xr:uid="{99BFA96F-4A9E-447E-83DB-D16C1BD01E0D}"/>
    <cellStyle name="Total 2 3 4 4 6" xfId="34067" xr:uid="{931C189B-775E-40E9-9D7B-3CA2435AE871}"/>
    <cellStyle name="Total 2 3 4 4 7" xfId="42028" xr:uid="{9D103147-06D7-46BD-9652-7BD1AC12688D}"/>
    <cellStyle name="Total 2 3 4 5" xfId="2466" xr:uid="{4B207BAB-2044-4CC6-BB42-6EDA7BF02248}"/>
    <cellStyle name="Total 2 3 4 5 2" xfId="6526" xr:uid="{136A08E5-5AE0-4DC9-8CB0-7D3F0E653BD7}"/>
    <cellStyle name="Total 2 3 4 5 2 2" xfId="14741" xr:uid="{D2654CD0-8F1F-4411-993A-7E734D593DB3}"/>
    <cellStyle name="Total 2 3 4 5 2 3" xfId="22605" xr:uid="{48BB3768-8081-43FD-A2EB-FE3FD53F42D8}"/>
    <cellStyle name="Total 2 3 4 5 2 4" xfId="30585" xr:uid="{BD0AC159-BD48-440E-AF97-84C719EEEA81}"/>
    <cellStyle name="Total 2 3 4 5 2 5" xfId="38412" xr:uid="{A856F560-A209-4428-AD64-C7B033094F54}"/>
    <cellStyle name="Total 2 3 4 5 2 6" xfId="46365" xr:uid="{05D65F77-279F-4B2C-A1DC-8090DE504B87}"/>
    <cellStyle name="Total 2 3 4 5 3" xfId="10692" xr:uid="{049D4CEA-EA1C-47B7-883C-164E78C88EB3}"/>
    <cellStyle name="Total 2 3 4 5 4" xfId="18557" xr:uid="{AF07A42B-D77D-47B0-8644-969803259196}"/>
    <cellStyle name="Total 2 3 4 5 5" xfId="26560" xr:uid="{0662350A-29AD-4152-960E-1E17ECE8329F}"/>
    <cellStyle name="Total 2 3 4 5 6" xfId="34387" xr:uid="{F6DE7695-2A6E-466F-B2B6-4EC2F08332CC}"/>
    <cellStyle name="Total 2 3 4 5 7" xfId="42348" xr:uid="{696848DA-CD62-4B53-9479-3AB6CFF75D5F}"/>
    <cellStyle name="Total 2 3 4 6" xfId="2794" xr:uid="{C9C63494-9814-444D-9CD0-B9049EE4EC57}"/>
    <cellStyle name="Total 2 3 4 6 2" xfId="6844" xr:uid="{C8832E92-3231-4F03-966B-CCE3966CE9EF}"/>
    <cellStyle name="Total 2 3 4 6 2 2" xfId="15059" xr:uid="{59F63E83-4F90-4ECB-8FA5-0048927221CF}"/>
    <cellStyle name="Total 2 3 4 6 2 3" xfId="22923" xr:uid="{68BA15C3-5C85-45C5-89F8-821814AD9EFE}"/>
    <cellStyle name="Total 2 3 4 6 2 4" xfId="30903" xr:uid="{B7355C20-3F9C-475E-9C51-B2A53ACF7D20}"/>
    <cellStyle name="Total 2 3 4 6 2 5" xfId="38730" xr:uid="{5EABFF96-4983-46D9-9A45-084C72E5817C}"/>
    <cellStyle name="Total 2 3 4 6 2 6" xfId="46683" xr:uid="{7A3960FF-36BB-414B-86C9-DE292EC4AE69}"/>
    <cellStyle name="Total 2 3 4 6 3" xfId="11020" xr:uid="{646F4162-4C6E-413A-B927-5312F9BE7973}"/>
    <cellStyle name="Total 2 3 4 6 4" xfId="18885" xr:uid="{EBF1FF64-AC64-493B-9675-0EC577D24B3E}"/>
    <cellStyle name="Total 2 3 4 6 5" xfId="26888" xr:uid="{D64782C3-B646-48C9-8921-DAC13ECCBC03}"/>
    <cellStyle name="Total 2 3 4 6 6" xfId="34715" xr:uid="{A494DFF0-62E2-48DF-8CFF-38E256C51279}"/>
    <cellStyle name="Total 2 3 4 6 7" xfId="42676" xr:uid="{53DCB8F6-98F6-4CC5-9AEF-3B0CCC6E9666}"/>
    <cellStyle name="Total 2 3 4 7" xfId="3108" xr:uid="{FE75E167-C06E-4D19-AA75-091696E8525A}"/>
    <cellStyle name="Total 2 3 4 7 2" xfId="7145" xr:uid="{50E72F95-89AB-4FB4-B64A-CC21F8FFDEBA}"/>
    <cellStyle name="Total 2 3 4 7 2 2" xfId="15360" xr:uid="{B78DECEE-6867-4119-8688-A0CA3D9FA62C}"/>
    <cellStyle name="Total 2 3 4 7 2 3" xfId="23224" xr:uid="{5E976CEC-718B-431E-AB9B-CAF5A7B6A2AD}"/>
    <cellStyle name="Total 2 3 4 7 2 4" xfId="31204" xr:uid="{320E6CA2-2FC9-413E-9AB4-41D7827447CC}"/>
    <cellStyle name="Total 2 3 4 7 2 5" xfId="39031" xr:uid="{1035F5B6-0715-4C35-8206-2E875F933AF2}"/>
    <cellStyle name="Total 2 3 4 7 2 6" xfId="46984" xr:uid="{C9942EB2-639D-4E93-9C56-656A2DF29D41}"/>
    <cellStyle name="Total 2 3 4 7 3" xfId="11332" xr:uid="{4E812E4F-737A-459C-ACFA-1BA1E143EC1B}"/>
    <cellStyle name="Total 2 3 4 7 4" xfId="19199" xr:uid="{EF974F96-7C97-4EB1-83DB-F164E5FCBE8E}"/>
    <cellStyle name="Total 2 3 4 7 5" xfId="27199" xr:uid="{6A34ACE7-B91A-4D98-B02C-B0A92456D407}"/>
    <cellStyle name="Total 2 3 4 7 6" xfId="35029" xr:uid="{782CBDF8-D54C-413B-B442-7C147E6BDDFD}"/>
    <cellStyle name="Total 2 3 4 7 7" xfId="42990" xr:uid="{05913A35-C1F3-4D23-ABA5-20E0F480AC94}"/>
    <cellStyle name="Total 2 3 4 8" xfId="3424" xr:uid="{619BCBC8-3676-4479-9A50-6F250576725A}"/>
    <cellStyle name="Total 2 3 4 8 2" xfId="7452" xr:uid="{59451A73-BAA4-4276-90CA-25EBA57E1A7D}"/>
    <cellStyle name="Total 2 3 4 8 2 2" xfId="15667" xr:uid="{E1350392-49A4-459D-853C-0A552D95D6B7}"/>
    <cellStyle name="Total 2 3 4 8 2 3" xfId="23531" xr:uid="{834A44B9-63A6-4658-BD00-E528B790AB8D}"/>
    <cellStyle name="Total 2 3 4 8 2 4" xfId="31511" xr:uid="{97DB3CBE-AB80-4AB4-ACEB-E4AF23CC32B8}"/>
    <cellStyle name="Total 2 3 4 8 2 5" xfId="39338" xr:uid="{B2D8C6BA-F248-4241-A733-FB393EE25606}"/>
    <cellStyle name="Total 2 3 4 8 2 6" xfId="47291" xr:uid="{D8B16040-AF6A-4A54-9B6C-99F40022F317}"/>
    <cellStyle name="Total 2 3 4 8 3" xfId="11648" xr:uid="{3D8DD015-BD1F-4CF7-ADC7-6603D581AF01}"/>
    <cellStyle name="Total 2 3 4 8 4" xfId="19515" xr:uid="{77FC4404-AD3C-4148-834C-0BF952BAA0E7}"/>
    <cellStyle name="Total 2 3 4 8 5" xfId="27515" xr:uid="{7BB6B220-E121-45FD-BBF3-5403CC4740A8}"/>
    <cellStyle name="Total 2 3 4 8 6" xfId="35345" xr:uid="{40AC0D80-6781-4B30-B61D-E4A4E49E9787}"/>
    <cellStyle name="Total 2 3 4 8 7" xfId="43306" xr:uid="{127E77CA-4DE1-4915-BC11-3D732375FF3C}"/>
    <cellStyle name="Total 2 3 4 9" xfId="3719" xr:uid="{D220FE76-8053-4D1D-AF01-DB4903B85917}"/>
    <cellStyle name="Total 2 3 4 9 2" xfId="7747" xr:uid="{034C872F-1128-48EA-8FB4-FDC2D33A0394}"/>
    <cellStyle name="Total 2 3 4 9 2 2" xfId="15962" xr:uid="{8F3CBAB6-E1DE-4909-AB41-6241D8284F8F}"/>
    <cellStyle name="Total 2 3 4 9 2 3" xfId="23826" xr:uid="{394A6F1D-54BD-43A8-B7D2-2143EB4298C0}"/>
    <cellStyle name="Total 2 3 4 9 2 4" xfId="31806" xr:uid="{15981031-DAB6-44C6-BA60-48BEACB7419A}"/>
    <cellStyle name="Total 2 3 4 9 2 5" xfId="39633" xr:uid="{E422040B-87FB-4771-AE37-AC89503F1523}"/>
    <cellStyle name="Total 2 3 4 9 2 6" xfId="47586" xr:uid="{F4BAA1E0-EE97-4A88-B982-A534914F56A1}"/>
    <cellStyle name="Total 2 3 4 9 3" xfId="11943" xr:uid="{47C2EC4E-19DF-4C5A-A181-A9A09B8C1F4F}"/>
    <cellStyle name="Total 2 3 4 9 4" xfId="19810" xr:uid="{C9DCF180-FF4D-4027-B1CD-E68183E20834}"/>
    <cellStyle name="Total 2 3 4 9 5" xfId="27810" xr:uid="{9AF04923-A84B-4EB0-9EC9-D2E6F3FA9749}"/>
    <cellStyle name="Total 2 3 4 9 6" xfId="35640" xr:uid="{E9B50D0C-171B-4D71-8ABC-8F6E43A51DB1}"/>
    <cellStyle name="Total 2 3 4 9 7" xfId="43601" xr:uid="{CA14D420-EEE4-4103-8280-D0EEE3807D86}"/>
    <cellStyle name="Total 2 3 5" xfId="1079" xr:uid="{BD09423E-D1D3-4B79-89F9-EA1BA1C56C73}"/>
    <cellStyle name="Total 2 3 5 10" xfId="4057" xr:uid="{9B9FD093-BEA2-4EC7-8499-DA5D80E55AE5}"/>
    <cellStyle name="Total 2 3 5 10 2" xfId="8071" xr:uid="{3A82C20F-3F26-4CD5-94FE-0456C2956626}"/>
    <cellStyle name="Total 2 3 5 10 2 2" xfId="16286" xr:uid="{7B7E3F5C-8887-4537-B493-0D7CA2D82261}"/>
    <cellStyle name="Total 2 3 5 10 2 3" xfId="24150" xr:uid="{09AD69F4-C2E6-4747-AB19-55F9319E2D97}"/>
    <cellStyle name="Total 2 3 5 10 2 4" xfId="32130" xr:uid="{8B7AFEE3-E03F-4841-B5D9-83C4E7AE1CDE}"/>
    <cellStyle name="Total 2 3 5 10 2 5" xfId="39957" xr:uid="{8056A556-0037-4740-A3B4-8F8834C357ED}"/>
    <cellStyle name="Total 2 3 5 10 2 6" xfId="47910" xr:uid="{C2469B82-FAD7-40C5-8E9C-A70B9759BAB6}"/>
    <cellStyle name="Total 2 3 5 10 3" xfId="12279" xr:uid="{E16F9CD0-61E3-4F30-B383-655C9E387D37}"/>
    <cellStyle name="Total 2 3 5 10 4" xfId="20148" xr:uid="{FDB58724-CCB7-4EC6-BA3D-C53898ABA0A4}"/>
    <cellStyle name="Total 2 3 5 10 5" xfId="28144" xr:uid="{01C234E7-FD72-4ECF-A162-524C4C3F872B}"/>
    <cellStyle name="Total 2 3 5 10 6" xfId="35978" xr:uid="{4F0460E4-C5BB-41AC-AE7E-84A16E080313}"/>
    <cellStyle name="Total 2 3 5 10 7" xfId="43939" xr:uid="{142179E4-C568-4E55-A815-CF09B30AFAB2}"/>
    <cellStyle name="Total 2 3 5 11" xfId="4351" xr:uid="{FD5BD843-6891-481B-92BE-DD0ABDE87719}"/>
    <cellStyle name="Total 2 3 5 11 2" xfId="8357" xr:uid="{744003AD-6C2E-41D1-AE2F-A69786C34FC5}"/>
    <cellStyle name="Total 2 3 5 11 2 2" xfId="16572" xr:uid="{652B4F58-D86E-486E-8F3A-095B1D61B125}"/>
    <cellStyle name="Total 2 3 5 11 2 3" xfId="24436" xr:uid="{4C768F89-9F37-40D9-8205-D03AB2C8CC4A}"/>
    <cellStyle name="Total 2 3 5 11 2 4" xfId="32416" xr:uid="{06A1B3D6-4764-449B-A68A-0BC58605D5B1}"/>
    <cellStyle name="Total 2 3 5 11 2 5" xfId="40243" xr:uid="{8183FE7F-6D1D-416F-9FE0-E0750AD1A3A8}"/>
    <cellStyle name="Total 2 3 5 11 2 6" xfId="48196" xr:uid="{A90F83F0-EEF0-40AF-A5BE-0F5241E5BF77}"/>
    <cellStyle name="Total 2 3 5 11 3" xfId="12573" xr:uid="{475A422D-055D-4AB9-90B3-E5E5CF06F691}"/>
    <cellStyle name="Total 2 3 5 11 4" xfId="20442" xr:uid="{E4350950-F1DB-46B1-B276-2B3394C7394A}"/>
    <cellStyle name="Total 2 3 5 11 5" xfId="28437" xr:uid="{4BFC15ED-2D8C-4C38-92F6-0D909BC65A7C}"/>
    <cellStyle name="Total 2 3 5 11 6" xfId="36272" xr:uid="{A505E3E5-A9F6-4A99-B5D5-1FEF793C57AF}"/>
    <cellStyle name="Total 2 3 5 11 7" xfId="44233" xr:uid="{D07A5548-DE78-4742-83D2-1559EAC2CF37}"/>
    <cellStyle name="Total 2 3 5 12" xfId="4643" xr:uid="{F7C0DD53-C942-4CEE-8729-C1DF3270F258}"/>
    <cellStyle name="Total 2 3 5 12 2" xfId="8636" xr:uid="{3AEEA479-1A49-4F53-9A5B-B5BB43DA9AF3}"/>
    <cellStyle name="Total 2 3 5 12 2 2" xfId="16851" xr:uid="{650CEC16-5498-4F97-A412-03AA9E09956A}"/>
    <cellStyle name="Total 2 3 5 12 2 3" xfId="24715" xr:uid="{CE751CD2-D88A-4EA0-AFAC-899B9F66D6A7}"/>
    <cellStyle name="Total 2 3 5 12 2 4" xfId="32695" xr:uid="{33082744-12F7-4D62-9790-E9BE6BA943AE}"/>
    <cellStyle name="Total 2 3 5 12 2 5" xfId="40522" xr:uid="{83FAFF05-555D-44FB-B328-70F84EA27B81}"/>
    <cellStyle name="Total 2 3 5 12 2 6" xfId="48475" xr:uid="{E21EA689-3BF9-436F-AEFE-E4EC1D25D319}"/>
    <cellStyle name="Total 2 3 5 12 3" xfId="12864" xr:uid="{D81E3173-5E55-48AE-851A-88504DE8734F}"/>
    <cellStyle name="Total 2 3 5 12 4" xfId="20734" xr:uid="{AC1A1C08-7F9C-4F32-994B-4451D051AE5A}"/>
    <cellStyle name="Total 2 3 5 12 5" xfId="28727" xr:uid="{0A141ECC-3BAA-4A99-A040-41974A2B195A}"/>
    <cellStyle name="Total 2 3 5 12 6" xfId="36564" xr:uid="{3E999DF7-0105-45E5-BCE4-4447D25CE8DD}"/>
    <cellStyle name="Total 2 3 5 12 7" xfId="44525" xr:uid="{4EB1495E-1C28-4F25-81D0-E78F23CB5920}"/>
    <cellStyle name="Total 2 3 5 13" xfId="5213" xr:uid="{E50EABCA-D8C5-4518-8BEF-350BEC57AF6E}"/>
    <cellStyle name="Total 2 3 5 13 2" xfId="13428" xr:uid="{382C63F6-AABA-45DB-80FC-A50885C0794A}"/>
    <cellStyle name="Total 2 3 5 13 3" xfId="21292" xr:uid="{D81FFE45-7C51-4768-8881-736D56D832B7}"/>
    <cellStyle name="Total 2 3 5 13 4" xfId="29272" xr:uid="{49A0149C-16D9-40EC-90C6-57375EC7C417}"/>
    <cellStyle name="Total 2 3 5 13 5" xfId="37099" xr:uid="{65570D1A-0CDE-40D4-8D20-C10E8B9BB23F}"/>
    <cellStyle name="Total 2 3 5 13 6" xfId="45052" xr:uid="{6BD0549E-F3FD-4ECD-B731-9C23B75228FD}"/>
    <cellStyle name="Total 2 3 5 14" xfId="9308" xr:uid="{D2AFDAA3-188F-4C35-8149-AED736055FFE}"/>
    <cellStyle name="Total 2 3 5 15" xfId="17170" xr:uid="{1915310D-4AF2-44DF-83FB-D61A97096F5C}"/>
    <cellStyle name="Total 2 3 5 16" xfId="25187" xr:uid="{A192F923-1390-404E-9E19-E7EB873413F3}"/>
    <cellStyle name="Total 2 3 5 17" xfId="33000" xr:uid="{D194A0E3-1C6E-4D7C-901E-038457528A44}"/>
    <cellStyle name="Total 2 3 5 18" xfId="40961" xr:uid="{63CE0038-2597-4396-BFFB-C17BB754BE32}"/>
    <cellStyle name="Total 2 3 5 2" xfId="1509" xr:uid="{F36C0E71-3A6A-4640-B977-50EF4297191B}"/>
    <cellStyle name="Total 2 3 5 2 2" xfId="5615" xr:uid="{0DDE2137-5B0F-4DF7-B8BC-9DDF51FC89F9}"/>
    <cellStyle name="Total 2 3 5 2 2 2" xfId="13830" xr:uid="{6E755FA7-B335-4563-99E5-8E4FD4AB3F69}"/>
    <cellStyle name="Total 2 3 5 2 2 3" xfId="21694" xr:uid="{138E2048-B751-4161-A553-5C898A9544DE}"/>
    <cellStyle name="Total 2 3 5 2 2 4" xfId="29674" xr:uid="{488C1CE0-5BDC-4239-B066-2957D839FE5C}"/>
    <cellStyle name="Total 2 3 5 2 2 5" xfId="37501" xr:uid="{919AF346-20BA-4987-893E-A9A9345FC97C}"/>
    <cellStyle name="Total 2 3 5 2 2 6" xfId="45454" xr:uid="{ECDB32B4-87B7-4960-82F1-457012A9D23D}"/>
    <cellStyle name="Total 2 3 5 2 3" xfId="9738" xr:uid="{444A27CF-229D-43BE-87AD-5CDD92B24311}"/>
    <cellStyle name="Total 2 3 5 2 4" xfId="17600" xr:uid="{41F0E571-3F41-4F91-8960-DBC2C9E61A4E}"/>
    <cellStyle name="Total 2 3 5 2 5" xfId="25611" xr:uid="{F661FA28-63B5-40C7-95FE-98BB0E6FE0DE}"/>
    <cellStyle name="Total 2 3 5 2 6" xfId="33430" xr:uid="{622E1A17-5AC1-4713-ACC5-7A4C10C98012}"/>
    <cellStyle name="Total 2 3 5 2 7" xfId="41391" xr:uid="{993E11BA-F362-4EC1-903E-9B31D9C4B253}"/>
    <cellStyle name="Total 2 3 5 3" xfId="1852" xr:uid="{56858A61-3DC1-42F1-955D-DF2A6E9F823F}"/>
    <cellStyle name="Total 2 3 5 3 2" xfId="5934" xr:uid="{1DAAD011-750E-46AD-B0D6-2EF030011964}"/>
    <cellStyle name="Total 2 3 5 3 2 2" xfId="14149" xr:uid="{68A32D65-2889-44C6-A1D1-07541F2AC536}"/>
    <cellStyle name="Total 2 3 5 3 2 3" xfId="22013" xr:uid="{0B7A6BDA-2B89-4589-8FC5-F5345E93C8C0}"/>
    <cellStyle name="Total 2 3 5 3 2 4" xfId="29993" xr:uid="{CAF3EED3-C1B4-481D-B957-31A7880405B8}"/>
    <cellStyle name="Total 2 3 5 3 2 5" xfId="37820" xr:uid="{674FB8B7-7C2C-47AC-BC25-F627341AA1D1}"/>
    <cellStyle name="Total 2 3 5 3 2 6" xfId="45773" xr:uid="{A10D25FF-CB30-4C56-A88A-52E72C062956}"/>
    <cellStyle name="Total 2 3 5 3 3" xfId="10078" xr:uid="{B162A88F-BACC-44C0-A965-2A3855A5DDC4}"/>
    <cellStyle name="Total 2 3 5 3 4" xfId="17943" xr:uid="{512077B6-0FCB-4CEC-AB37-34EDEF2A9456}"/>
    <cellStyle name="Total 2 3 5 3 5" xfId="25950" xr:uid="{BA7E493E-2663-4A69-80F2-D8B93D51F478}"/>
    <cellStyle name="Total 2 3 5 3 6" xfId="33773" xr:uid="{7058C1DB-018A-43FD-9E11-66D61B52A5F5}"/>
    <cellStyle name="Total 2 3 5 3 7" xfId="41734" xr:uid="{9E4812A2-F310-4810-B83E-2B1842C9A89C}"/>
    <cellStyle name="Total 2 3 5 4" xfId="2186" xr:uid="{90DCC0F6-0ACF-4BEF-8FA8-93E22905A9D1}"/>
    <cellStyle name="Total 2 3 5 4 2" xfId="6260" xr:uid="{AEE9408F-86C4-44AB-BCA7-7C2A9FAB7CCC}"/>
    <cellStyle name="Total 2 3 5 4 2 2" xfId="14475" xr:uid="{B43FA9BA-EF6D-4D0A-8F9E-CCB20EC945C4}"/>
    <cellStyle name="Total 2 3 5 4 2 3" xfId="22339" xr:uid="{3A880F20-4CAC-4F95-8CFD-5EFF5BD59691}"/>
    <cellStyle name="Total 2 3 5 4 2 4" xfId="30319" xr:uid="{B0C8540F-1010-484C-867F-F571569C367C}"/>
    <cellStyle name="Total 2 3 5 4 2 5" xfId="38146" xr:uid="{41CBF45A-E6CB-4B34-8C33-154FFF0775F4}"/>
    <cellStyle name="Total 2 3 5 4 2 6" xfId="46099" xr:uid="{6B2A81E9-67BF-4058-948C-BEFDAE84DAD9}"/>
    <cellStyle name="Total 2 3 5 4 3" xfId="10412" xr:uid="{1D5D8B35-0296-4D18-BB09-E0D2A58A167A}"/>
    <cellStyle name="Total 2 3 5 4 4" xfId="18277" xr:uid="{456A3609-BBB1-4DFA-AC4D-2013CB371397}"/>
    <cellStyle name="Total 2 3 5 4 5" xfId="26284" xr:uid="{1052A550-1A32-48CA-A420-340F2CF1E6FA}"/>
    <cellStyle name="Total 2 3 5 4 6" xfId="34107" xr:uid="{FC948253-2B53-4862-80CA-B489CD66B7B1}"/>
    <cellStyle name="Total 2 3 5 4 7" xfId="42068" xr:uid="{B34BA673-0141-4D83-B18A-63F455F5690B}"/>
    <cellStyle name="Total 2 3 5 5" xfId="2506" xr:uid="{44210A5E-60C1-4E99-B8CC-6C1337225998}"/>
    <cellStyle name="Total 2 3 5 5 2" xfId="6565" xr:uid="{84BB5BB7-037B-4374-9426-57F0B0309014}"/>
    <cellStyle name="Total 2 3 5 5 2 2" xfId="14780" xr:uid="{DF3EF307-4236-43A4-ADD0-416EDEA259AE}"/>
    <cellStyle name="Total 2 3 5 5 2 3" xfId="22644" xr:uid="{F8CF2899-637B-4783-87FA-E1F48AE19F9E}"/>
    <cellStyle name="Total 2 3 5 5 2 4" xfId="30624" xr:uid="{8DE263C9-5093-4904-AAA6-5381F029DA93}"/>
    <cellStyle name="Total 2 3 5 5 2 5" xfId="38451" xr:uid="{29D68B60-D194-4D48-8960-ECD32DF73927}"/>
    <cellStyle name="Total 2 3 5 5 2 6" xfId="46404" xr:uid="{C71ADE88-48B3-4FB4-91A4-26367A03FE37}"/>
    <cellStyle name="Total 2 3 5 5 3" xfId="10732" xr:uid="{D1A73713-6A04-49D8-81EE-BDBD665D9656}"/>
    <cellStyle name="Total 2 3 5 5 4" xfId="18597" xr:uid="{5322EF87-8222-472F-956C-5A2B93E8E992}"/>
    <cellStyle name="Total 2 3 5 5 5" xfId="26600" xr:uid="{8C8F0A36-3520-4CFD-8D9D-B053727BAFBD}"/>
    <cellStyle name="Total 2 3 5 5 6" xfId="34427" xr:uid="{E7A4B3DE-954A-49E5-A220-CF3B8E962CF5}"/>
    <cellStyle name="Total 2 3 5 5 7" xfId="42388" xr:uid="{CEF7A0D1-693E-4183-B3C4-C9E7DECBF41F}"/>
    <cellStyle name="Total 2 3 5 6" xfId="2833" xr:uid="{3A45358F-4E11-4951-8966-22A282D8D8D9}"/>
    <cellStyle name="Total 2 3 5 6 2" xfId="6883" xr:uid="{1F25DBAD-14BF-4017-9DB8-19A574077E69}"/>
    <cellStyle name="Total 2 3 5 6 2 2" xfId="15098" xr:uid="{847A6A8F-1360-410C-8AF0-252B547E597C}"/>
    <cellStyle name="Total 2 3 5 6 2 3" xfId="22962" xr:uid="{A7526931-D44D-4427-9358-62F0AF03DACD}"/>
    <cellStyle name="Total 2 3 5 6 2 4" xfId="30942" xr:uid="{D3C3150F-ECF6-496A-8DA6-42B2177C840D}"/>
    <cellStyle name="Total 2 3 5 6 2 5" xfId="38769" xr:uid="{8B678CD7-EE8A-4A7E-802A-F21EC8030ED7}"/>
    <cellStyle name="Total 2 3 5 6 2 6" xfId="46722" xr:uid="{2D1C0E28-6AC3-4C0F-8205-3971DC5E08C4}"/>
    <cellStyle name="Total 2 3 5 6 3" xfId="11059" xr:uid="{EC4E832A-35DF-42EF-B205-837727ECBF0A}"/>
    <cellStyle name="Total 2 3 5 6 4" xfId="18924" xr:uid="{5ED0B95E-AB9F-4885-92FC-7BACAE9A9A9D}"/>
    <cellStyle name="Total 2 3 5 6 5" xfId="26927" xr:uid="{90164DA8-3533-4531-9AC1-C9B555F6A496}"/>
    <cellStyle name="Total 2 3 5 6 6" xfId="34754" xr:uid="{90B97EC9-E5A1-4DB0-9BA3-2AED2EE470A5}"/>
    <cellStyle name="Total 2 3 5 6 7" xfId="42715" xr:uid="{2CDFFF04-4C35-4FC2-BDF2-F2D8FD593592}"/>
    <cellStyle name="Total 2 3 5 7" xfId="3148" xr:uid="{2EDFE367-F479-4273-9F5C-4A42D8848604}"/>
    <cellStyle name="Total 2 3 5 7 2" xfId="7184" xr:uid="{706B75C9-8338-4227-B993-C37030B77290}"/>
    <cellStyle name="Total 2 3 5 7 2 2" xfId="15399" xr:uid="{72E36635-6B3C-405E-8B7E-5FB1A63D7659}"/>
    <cellStyle name="Total 2 3 5 7 2 3" xfId="23263" xr:uid="{60F87A77-9F3C-482B-88F0-ECFEFC69579C}"/>
    <cellStyle name="Total 2 3 5 7 2 4" xfId="31243" xr:uid="{035BE0F6-36D1-4A23-95C5-C1845C757D58}"/>
    <cellStyle name="Total 2 3 5 7 2 5" xfId="39070" xr:uid="{3B4E9B6D-68E7-4B6E-89CC-C0602F78D80E}"/>
    <cellStyle name="Total 2 3 5 7 2 6" xfId="47023" xr:uid="{FB131F10-F624-4CBC-9C2C-2D84701B3A81}"/>
    <cellStyle name="Total 2 3 5 7 3" xfId="11372" xr:uid="{3609D599-CB05-4074-AAA9-22E90E4104F8}"/>
    <cellStyle name="Total 2 3 5 7 4" xfId="19239" xr:uid="{AA8909DC-16F9-49A7-8868-166D0A13B41F}"/>
    <cellStyle name="Total 2 3 5 7 5" xfId="27239" xr:uid="{DDD0DEA5-1899-4AA1-B30A-23196A190E02}"/>
    <cellStyle name="Total 2 3 5 7 6" xfId="35069" xr:uid="{39C8546A-4EEB-4CBE-87F6-1C01DC688BCD}"/>
    <cellStyle name="Total 2 3 5 7 7" xfId="43030" xr:uid="{FA7B55B1-68E5-42FF-9F97-A27D7CC238E4}"/>
    <cellStyle name="Total 2 3 5 8" xfId="3463" xr:uid="{F0A5A21F-69DC-4645-84B2-B97466DC38B6}"/>
    <cellStyle name="Total 2 3 5 8 2" xfId="7491" xr:uid="{B0432D1F-98F3-4F05-9939-9CF87230202A}"/>
    <cellStyle name="Total 2 3 5 8 2 2" xfId="15706" xr:uid="{059FD21A-1D2C-4C53-9167-D2350A76D15C}"/>
    <cellStyle name="Total 2 3 5 8 2 3" xfId="23570" xr:uid="{8FBD053D-EC2F-4C00-B49D-E6A4CEC50542}"/>
    <cellStyle name="Total 2 3 5 8 2 4" xfId="31550" xr:uid="{B0BF8D68-C08D-4482-B433-D58127F3311E}"/>
    <cellStyle name="Total 2 3 5 8 2 5" xfId="39377" xr:uid="{265C775E-151F-4229-98B2-E20CEA7B4E0B}"/>
    <cellStyle name="Total 2 3 5 8 2 6" xfId="47330" xr:uid="{735317BB-91FD-456E-96B4-54FC684999D0}"/>
    <cellStyle name="Total 2 3 5 8 3" xfId="11687" xr:uid="{97F69CF6-9E88-4E8E-964B-BDF80256EF71}"/>
    <cellStyle name="Total 2 3 5 8 4" xfId="19554" xr:uid="{91973903-4960-4E66-A90C-6D5D70A2D7BD}"/>
    <cellStyle name="Total 2 3 5 8 5" xfId="27554" xr:uid="{9E6436C9-2940-4EAD-9F3F-E2692C0D36A8}"/>
    <cellStyle name="Total 2 3 5 8 6" xfId="35384" xr:uid="{3ACF687E-5290-41D3-BC6A-74552FA3F1A3}"/>
    <cellStyle name="Total 2 3 5 8 7" xfId="43345" xr:uid="{CE455A9C-5E58-4570-9C25-09AE3414F8AC}"/>
    <cellStyle name="Total 2 3 5 9" xfId="3759" xr:uid="{B67BFBCB-68CF-4334-8BC0-647134CB6259}"/>
    <cellStyle name="Total 2 3 5 9 2" xfId="7787" xr:uid="{698D981E-F8A6-4B9C-827B-18A866645605}"/>
    <cellStyle name="Total 2 3 5 9 2 2" xfId="16002" xr:uid="{3DCA5365-B345-4C19-8112-CF5F3D0D6085}"/>
    <cellStyle name="Total 2 3 5 9 2 3" xfId="23866" xr:uid="{C3105377-D49F-46D9-85D8-789C9D772B5F}"/>
    <cellStyle name="Total 2 3 5 9 2 4" xfId="31846" xr:uid="{D80EFDFF-8266-4577-9629-ACB4B890E666}"/>
    <cellStyle name="Total 2 3 5 9 2 5" xfId="39673" xr:uid="{3E5FED74-0752-4D62-90AC-B56B80F618E2}"/>
    <cellStyle name="Total 2 3 5 9 2 6" xfId="47626" xr:uid="{F2B85FC8-03E5-4CE7-AA67-101396D483CD}"/>
    <cellStyle name="Total 2 3 5 9 3" xfId="11983" xr:uid="{B25B056A-3C3D-4F35-A743-A84784688CCC}"/>
    <cellStyle name="Total 2 3 5 9 4" xfId="19850" xr:uid="{5E948D86-0779-4008-9F67-D7D2C84F679F}"/>
    <cellStyle name="Total 2 3 5 9 5" xfId="27850" xr:uid="{EB11380A-05F4-4CFC-BE40-8F7E6CA4E0C2}"/>
    <cellStyle name="Total 2 3 5 9 6" xfId="35680" xr:uid="{DCF4A55A-4E36-4F4E-B76C-39853958D349}"/>
    <cellStyle name="Total 2 3 5 9 7" xfId="43641" xr:uid="{ABA277DE-AEE5-4346-9694-D24A1C7BAC7D}"/>
    <cellStyle name="Total 2 3 6" xfId="1121" xr:uid="{88D334E0-F105-4652-89A5-84F2FDFBC563}"/>
    <cellStyle name="Total 2 3 6 10" xfId="4099" xr:uid="{CD86E1F7-D997-4A2F-BF8C-CD6CFEF32ED0}"/>
    <cellStyle name="Total 2 3 6 10 2" xfId="8110" xr:uid="{D9E0DF07-5453-4075-B0FA-C6671651DD45}"/>
    <cellStyle name="Total 2 3 6 10 2 2" xfId="16325" xr:uid="{F1F9BACC-97CB-4B6F-B8E6-FC228D7A1C28}"/>
    <cellStyle name="Total 2 3 6 10 2 3" xfId="24189" xr:uid="{E8AAB444-CB69-4BAA-BEB8-42624E01171B}"/>
    <cellStyle name="Total 2 3 6 10 2 4" xfId="32169" xr:uid="{EBCB01B9-2528-4954-80F0-83A31C59E5DF}"/>
    <cellStyle name="Total 2 3 6 10 2 5" xfId="39996" xr:uid="{B806F36E-82F1-4445-BA86-6C4B75F09102}"/>
    <cellStyle name="Total 2 3 6 10 2 6" xfId="47949" xr:uid="{02763D19-0D8F-44D6-875C-76009426E50F}"/>
    <cellStyle name="Total 2 3 6 10 3" xfId="12321" xr:uid="{0599F377-5F40-478B-A955-FE6343D06437}"/>
    <cellStyle name="Total 2 3 6 10 4" xfId="20190" xr:uid="{CB5D60C2-9491-4A72-9CDC-9142B0A7351B}"/>
    <cellStyle name="Total 2 3 6 10 5" xfId="28186" xr:uid="{DA8CA689-7829-4678-8202-3DDB46630FCD}"/>
    <cellStyle name="Total 2 3 6 10 6" xfId="36020" xr:uid="{0915E54F-72AC-48C0-938B-FAA920391943}"/>
    <cellStyle name="Total 2 3 6 10 7" xfId="43981" xr:uid="{AB6FBBAA-0CE2-4643-AAF7-B37D35AA31F4}"/>
    <cellStyle name="Total 2 3 6 11" xfId="4390" xr:uid="{927E30CF-C11C-4E40-80AE-F2DA3286698A}"/>
    <cellStyle name="Total 2 3 6 11 2" xfId="8396" xr:uid="{B84DC4BC-F8FC-4BCB-BC03-D4FC80562907}"/>
    <cellStyle name="Total 2 3 6 11 2 2" xfId="16611" xr:uid="{26B1C031-6DB2-42A5-8DBB-1F42358853D5}"/>
    <cellStyle name="Total 2 3 6 11 2 3" xfId="24475" xr:uid="{556619CF-AC90-4D03-BE3F-6B4A3022F1BD}"/>
    <cellStyle name="Total 2 3 6 11 2 4" xfId="32455" xr:uid="{209CAD35-1293-498E-8CED-9BCB7784D0A2}"/>
    <cellStyle name="Total 2 3 6 11 2 5" xfId="40282" xr:uid="{A46E33C9-A8B1-428D-A15E-AA82984A7F9A}"/>
    <cellStyle name="Total 2 3 6 11 2 6" xfId="48235" xr:uid="{9EFDCB9F-93E5-40AC-8ABB-1221008F20E6}"/>
    <cellStyle name="Total 2 3 6 11 3" xfId="12612" xr:uid="{14A61AFF-3FEF-4BA1-B834-178628F8EDE4}"/>
    <cellStyle name="Total 2 3 6 11 4" xfId="20481" xr:uid="{AD8C0D32-12D7-48C5-A9E8-2B463A1F5AB1}"/>
    <cellStyle name="Total 2 3 6 11 5" xfId="28476" xr:uid="{E5EF1317-F478-4EED-9FDB-3C537BE69C94}"/>
    <cellStyle name="Total 2 3 6 11 6" xfId="36311" xr:uid="{54CCCDA6-4DE7-497D-AD6F-062F3F0CF85B}"/>
    <cellStyle name="Total 2 3 6 11 7" xfId="44272" xr:uid="{4AD1FC06-FAC4-4C79-B623-0087F7BCEE18}"/>
    <cellStyle name="Total 2 3 6 12" xfId="4685" xr:uid="{76AC2823-75B0-483B-842F-686D3DA122DE}"/>
    <cellStyle name="Total 2 3 6 12 2" xfId="8675" xr:uid="{62B56153-A71B-4E69-8CDE-9A23142B82F6}"/>
    <cellStyle name="Total 2 3 6 12 2 2" xfId="16890" xr:uid="{D6AB4A3C-FA14-4F1A-9307-3FC21C3E7C18}"/>
    <cellStyle name="Total 2 3 6 12 2 3" xfId="24754" xr:uid="{7D8FC3FD-DD13-4BDA-B888-81242CFC372A}"/>
    <cellStyle name="Total 2 3 6 12 2 4" xfId="32734" xr:uid="{FC40301E-138F-4ABD-90C5-C9BF7A0CF01B}"/>
    <cellStyle name="Total 2 3 6 12 2 5" xfId="40561" xr:uid="{404A1309-CF0D-44C5-BEB0-B8CC9D100680}"/>
    <cellStyle name="Total 2 3 6 12 2 6" xfId="48514" xr:uid="{C5497F96-C49D-4B7F-8C2D-EE8CA79D33FE}"/>
    <cellStyle name="Total 2 3 6 12 3" xfId="12906" xr:uid="{B1BD5715-0928-4001-8293-E3B1F83E2EC6}"/>
    <cellStyle name="Total 2 3 6 12 4" xfId="20776" xr:uid="{C7ECEC9A-AA54-4F38-994C-D267F96FE488}"/>
    <cellStyle name="Total 2 3 6 12 5" xfId="28769" xr:uid="{B07495F6-CEA7-4DEA-9CDC-9493512AFE52}"/>
    <cellStyle name="Total 2 3 6 12 6" xfId="36606" xr:uid="{EA06A325-17AB-4A73-8BAB-1E94A420E5AE}"/>
    <cellStyle name="Total 2 3 6 12 7" xfId="44567" xr:uid="{09B82DCE-787A-4809-90B7-AC79AB77C47D}"/>
    <cellStyle name="Total 2 3 6 13" xfId="5252" xr:uid="{96C00AAD-8DAA-4980-A96D-75EE66B2734E}"/>
    <cellStyle name="Total 2 3 6 13 2" xfId="13467" xr:uid="{74B8140F-8BA8-43ED-A83C-1E263001B1E8}"/>
    <cellStyle name="Total 2 3 6 13 3" xfId="21331" xr:uid="{D68315BA-7004-4C50-A018-60FFF24A74B6}"/>
    <cellStyle name="Total 2 3 6 13 4" xfId="29311" xr:uid="{EE495D40-7928-47B0-84C8-E20A7F19D45F}"/>
    <cellStyle name="Total 2 3 6 13 5" xfId="37138" xr:uid="{6FA5F686-EF54-4A7B-8765-BA0142A33A92}"/>
    <cellStyle name="Total 2 3 6 13 6" xfId="45091" xr:uid="{A1711903-F4F7-4269-BBBA-7B33BC74ECC6}"/>
    <cellStyle name="Total 2 3 6 14" xfId="9350" xr:uid="{C7F49710-2CBF-4FB7-AA23-7A8DD5155598}"/>
    <cellStyle name="Total 2 3 6 15" xfId="17212" xr:uid="{7C556966-1230-4FE1-84F1-77CAEA812D20}"/>
    <cellStyle name="Total 2 3 6 16" xfId="25228" xr:uid="{01F8F39A-B1FE-4905-BA7F-CF4FF3765AEA}"/>
    <cellStyle name="Total 2 3 6 17" xfId="33042" xr:uid="{A8393FA1-346C-41AA-9E63-104976B8D66C}"/>
    <cellStyle name="Total 2 3 6 18" xfId="41003" xr:uid="{C79C2168-257E-4667-B48D-E00C595C6856}"/>
    <cellStyle name="Total 2 3 6 2" xfId="1551" xr:uid="{7B817EC6-60E1-4C71-B422-2848E9C30C62}"/>
    <cellStyle name="Total 2 3 6 2 2" xfId="5654" xr:uid="{E14BF2B9-97DE-49C2-A48F-784E1CBD580B}"/>
    <cellStyle name="Total 2 3 6 2 2 2" xfId="13869" xr:uid="{03516F13-3230-4BE2-9FEE-9A4BF8D39186}"/>
    <cellStyle name="Total 2 3 6 2 2 3" xfId="21733" xr:uid="{90F57C05-E013-4438-8A88-51CDA475B340}"/>
    <cellStyle name="Total 2 3 6 2 2 4" xfId="29713" xr:uid="{7A663C47-ABA6-46D4-A2B9-E9CF37A6301D}"/>
    <cellStyle name="Total 2 3 6 2 2 5" xfId="37540" xr:uid="{38C55AFA-54CF-4D1F-A173-087861F47D7A}"/>
    <cellStyle name="Total 2 3 6 2 2 6" xfId="45493" xr:uid="{BE8B51BC-D255-4B5D-9DC9-EDC82475F9CE}"/>
    <cellStyle name="Total 2 3 6 2 3" xfId="9779" xr:uid="{6AD26F02-6ABF-4196-8742-324B7C6149FC}"/>
    <cellStyle name="Total 2 3 6 2 4" xfId="17642" xr:uid="{4A572C79-01B3-4995-A0C0-3CACA2AD6978}"/>
    <cellStyle name="Total 2 3 6 2 5" xfId="25653" xr:uid="{CC24C9E2-E09C-498C-B9A3-0B494B535CD7}"/>
    <cellStyle name="Total 2 3 6 2 6" xfId="33472" xr:uid="{C09EB202-4217-4B6B-A660-C9527D31A8B0}"/>
    <cellStyle name="Total 2 3 6 2 7" xfId="41433" xr:uid="{26C7A2A4-7C14-48EB-A771-11DC9766D329}"/>
    <cellStyle name="Total 2 3 6 3" xfId="1894" xr:uid="{32A0CA80-03A6-4051-AF27-F3285FD3C92C}"/>
    <cellStyle name="Total 2 3 6 3 2" xfId="5973" xr:uid="{571E080B-073F-4094-85F2-F64E018025A9}"/>
    <cellStyle name="Total 2 3 6 3 2 2" xfId="14188" xr:uid="{26AD5DBF-F561-40AE-8686-DEF136D95E0F}"/>
    <cellStyle name="Total 2 3 6 3 2 3" xfId="22052" xr:uid="{38DC026A-FD1C-45D2-9549-6AB194C609D5}"/>
    <cellStyle name="Total 2 3 6 3 2 4" xfId="30032" xr:uid="{56B5111F-02F7-4E30-BDCB-0F2C2EFD720D}"/>
    <cellStyle name="Total 2 3 6 3 2 5" xfId="37859" xr:uid="{55C9F573-6A48-42A5-B4C9-F91E4A1AF8F5}"/>
    <cellStyle name="Total 2 3 6 3 2 6" xfId="45812" xr:uid="{C25A57EA-91A7-40E2-8B3D-3C04555E98B2}"/>
    <cellStyle name="Total 2 3 6 3 3" xfId="10120" xr:uid="{0DB8E82A-4C76-42D2-B209-6869CF4BEB20}"/>
    <cellStyle name="Total 2 3 6 3 4" xfId="17985" xr:uid="{7F11DED0-853A-499C-9ABB-8F6E9CA2A44D}"/>
    <cellStyle name="Total 2 3 6 3 5" xfId="25992" xr:uid="{35412010-E7AB-4852-824A-03B9909FB1A7}"/>
    <cellStyle name="Total 2 3 6 3 6" xfId="33815" xr:uid="{BF7232E5-FC0D-4060-BAAB-6162F3889994}"/>
    <cellStyle name="Total 2 3 6 3 7" xfId="41776" xr:uid="{DEE181B2-9ADF-44F8-827E-FAA0E58711B8}"/>
    <cellStyle name="Total 2 3 6 4" xfId="2228" xr:uid="{3D4C9A06-94DA-4AA0-973D-2A1CDC90517E}"/>
    <cellStyle name="Total 2 3 6 4 2" xfId="6302" xr:uid="{9572F412-2592-4C52-B812-CAFCEE9881EB}"/>
    <cellStyle name="Total 2 3 6 4 2 2" xfId="14517" xr:uid="{7D38DFBC-A768-4236-A573-6F4AA1A0045D}"/>
    <cellStyle name="Total 2 3 6 4 2 3" xfId="22381" xr:uid="{10F936CD-C1A6-4563-9A5C-B5A8023EB814}"/>
    <cellStyle name="Total 2 3 6 4 2 4" xfId="30361" xr:uid="{2E7ECE87-AC2D-4B71-8F5B-FF3F36922D71}"/>
    <cellStyle name="Total 2 3 6 4 2 5" xfId="38188" xr:uid="{D5B51D52-4010-4BE8-8ADE-CD735BB7A77A}"/>
    <cellStyle name="Total 2 3 6 4 2 6" xfId="46141" xr:uid="{2EA3C3ED-CD81-4D50-A22C-28D1DC960C4D}"/>
    <cellStyle name="Total 2 3 6 4 3" xfId="10454" xr:uid="{D0F7ED65-33D8-4B42-A8BE-2AA96E0C2F87}"/>
    <cellStyle name="Total 2 3 6 4 4" xfId="18319" xr:uid="{478A5C60-1CCC-4F43-AABE-8E337192A53D}"/>
    <cellStyle name="Total 2 3 6 4 5" xfId="26326" xr:uid="{F3F95CA2-BF24-4293-B066-A24831FB2528}"/>
    <cellStyle name="Total 2 3 6 4 6" xfId="34149" xr:uid="{3A38FC4D-CBA2-42D8-9556-9EB83606D10D}"/>
    <cellStyle name="Total 2 3 6 4 7" xfId="42110" xr:uid="{F907CF38-0582-4CC4-915D-4944A7670AC7}"/>
    <cellStyle name="Total 2 3 6 5" xfId="2548" xr:uid="{E2F461CC-BF11-4839-A03E-622252974932}"/>
    <cellStyle name="Total 2 3 6 5 2" xfId="6604" xr:uid="{F565B3E2-DB2A-481F-9100-6CD17992FB7D}"/>
    <cellStyle name="Total 2 3 6 5 2 2" xfId="14819" xr:uid="{282B5ACA-5E15-4582-A5F1-5D5DFDDB5517}"/>
    <cellStyle name="Total 2 3 6 5 2 3" xfId="22683" xr:uid="{57DC4B85-B991-4B47-B181-1761CD979373}"/>
    <cellStyle name="Total 2 3 6 5 2 4" xfId="30663" xr:uid="{1ABF1DCA-A30D-4872-B797-2C2CAA22D237}"/>
    <cellStyle name="Total 2 3 6 5 2 5" xfId="38490" xr:uid="{640ED8BF-613D-4256-90C4-0A6B7C296F9B}"/>
    <cellStyle name="Total 2 3 6 5 2 6" xfId="46443" xr:uid="{31C068FD-0B63-44DF-9B17-A158C0CBA30E}"/>
    <cellStyle name="Total 2 3 6 5 3" xfId="10774" xr:uid="{B68B85FB-3620-4459-9ABB-ABE0F0C17A32}"/>
    <cellStyle name="Total 2 3 6 5 4" xfId="18639" xr:uid="{01E155F6-975A-4A2A-B750-DBA658CE2F51}"/>
    <cellStyle name="Total 2 3 6 5 5" xfId="26642" xr:uid="{497EF028-2B1B-4B98-A611-EF21B6D124A8}"/>
    <cellStyle name="Total 2 3 6 5 6" xfId="34469" xr:uid="{454DE5DF-056D-4900-8477-5B19E8532E99}"/>
    <cellStyle name="Total 2 3 6 5 7" xfId="42430" xr:uid="{5C4A73DF-1C53-4287-AEFE-C91D0252D0FA}"/>
    <cellStyle name="Total 2 3 6 6" xfId="2874" xr:uid="{BE082A21-10EB-4B86-B4A9-1235EBA7B04B}"/>
    <cellStyle name="Total 2 3 6 6 2" xfId="6924" xr:uid="{B5AC4049-B388-4221-B69C-C42237FB62C2}"/>
    <cellStyle name="Total 2 3 6 6 2 2" xfId="15139" xr:uid="{A5001265-5CB7-48DA-9583-8BA067B0F05C}"/>
    <cellStyle name="Total 2 3 6 6 2 3" xfId="23003" xr:uid="{1633173C-7A65-4FB4-949B-9128C2363236}"/>
    <cellStyle name="Total 2 3 6 6 2 4" xfId="30983" xr:uid="{D2AD8BC2-401D-4E7F-98A3-5BE5EAFB6AB1}"/>
    <cellStyle name="Total 2 3 6 6 2 5" xfId="38810" xr:uid="{081FE325-8D0B-4FCE-961C-BCC1F332B2F1}"/>
    <cellStyle name="Total 2 3 6 6 2 6" xfId="46763" xr:uid="{FFCA18D1-6D11-46E9-9D88-EFB8DB1D0E29}"/>
    <cellStyle name="Total 2 3 6 6 3" xfId="11100" xr:uid="{4E46B2DD-550A-40E9-8E4A-B58D22BA6523}"/>
    <cellStyle name="Total 2 3 6 6 4" xfId="18965" xr:uid="{0D0FF607-2FF7-4B18-A6BA-FDD704299135}"/>
    <cellStyle name="Total 2 3 6 6 5" xfId="26968" xr:uid="{C2C8772F-F5E7-47F6-A5F6-32C8E37CD3EF}"/>
    <cellStyle name="Total 2 3 6 6 6" xfId="34795" xr:uid="{6325F501-EF4C-4E08-AB6E-BC22DFC0EA6E}"/>
    <cellStyle name="Total 2 3 6 6 7" xfId="42756" xr:uid="{14F06B97-BE6C-4079-8326-594F60BDA5FF}"/>
    <cellStyle name="Total 2 3 6 7" xfId="3190" xr:uid="{845EF0BF-3AC6-4951-9FFE-27B013B204A1}"/>
    <cellStyle name="Total 2 3 6 7 2" xfId="7223" xr:uid="{9022339B-EA4C-4CA4-92DB-A5DF902D5FAE}"/>
    <cellStyle name="Total 2 3 6 7 2 2" xfId="15438" xr:uid="{CF69EF85-D161-4CB4-9960-72E5A4A77691}"/>
    <cellStyle name="Total 2 3 6 7 2 3" xfId="23302" xr:uid="{27DBD093-0DDB-4C0E-9797-BF65FA88A3D3}"/>
    <cellStyle name="Total 2 3 6 7 2 4" xfId="31282" xr:uid="{2659A09B-1A1F-4CC7-B209-419BAEDF9FA1}"/>
    <cellStyle name="Total 2 3 6 7 2 5" xfId="39109" xr:uid="{CFC038EE-61CF-4C17-AA15-CC81E77651BC}"/>
    <cellStyle name="Total 2 3 6 7 2 6" xfId="47062" xr:uid="{1F1E624B-847E-410E-8FCC-A789452C7281}"/>
    <cellStyle name="Total 2 3 6 7 3" xfId="11414" xr:uid="{DACCC477-FA87-4EBD-A19E-3E2C686251A8}"/>
    <cellStyle name="Total 2 3 6 7 4" xfId="19281" xr:uid="{9586E6A3-F129-4E9D-8D5A-A3CED1AA5364}"/>
    <cellStyle name="Total 2 3 6 7 5" xfId="27281" xr:uid="{B0D467D2-EA4B-41F7-BA3A-85BC54C42C2F}"/>
    <cellStyle name="Total 2 3 6 7 6" xfId="35111" xr:uid="{56D2CCAB-3AC7-4921-87F4-4F77B5A87136}"/>
    <cellStyle name="Total 2 3 6 7 7" xfId="43072" xr:uid="{6F5A6AF9-3BA3-4ECF-B8F4-31AC96CC6839}"/>
    <cellStyle name="Total 2 3 6 8" xfId="3503" xr:uid="{7225AAB7-5BCD-42BC-9CF8-14B5C8F8CFF3}"/>
    <cellStyle name="Total 2 3 6 8 2" xfId="7531" xr:uid="{262FDBE5-471A-4781-8B57-550425F9A303}"/>
    <cellStyle name="Total 2 3 6 8 2 2" xfId="15746" xr:uid="{FE804F5A-3CD9-4ECC-9F19-4FB1FF8DA282}"/>
    <cellStyle name="Total 2 3 6 8 2 3" xfId="23610" xr:uid="{6C560AD6-E844-419C-9E21-AD555AF348AF}"/>
    <cellStyle name="Total 2 3 6 8 2 4" xfId="31590" xr:uid="{4A16B4D3-6536-49E1-8091-8C1833B2D6B1}"/>
    <cellStyle name="Total 2 3 6 8 2 5" xfId="39417" xr:uid="{46715EDE-3B82-452A-AA79-07902445AB27}"/>
    <cellStyle name="Total 2 3 6 8 2 6" xfId="47370" xr:uid="{2BE39B3A-2B23-4F41-93D0-7366D8C7BA7C}"/>
    <cellStyle name="Total 2 3 6 8 3" xfId="11727" xr:uid="{BC8B2309-60EE-4D11-AA09-1F6D4A95C4F3}"/>
    <cellStyle name="Total 2 3 6 8 4" xfId="19594" xr:uid="{E5F9AC33-704A-4466-96D0-BCCD88D62275}"/>
    <cellStyle name="Total 2 3 6 8 5" xfId="27594" xr:uid="{6CCD220C-B8C4-4100-AD7B-A3E959CC8392}"/>
    <cellStyle name="Total 2 3 6 8 6" xfId="35424" xr:uid="{0503C2C1-894D-4D2B-ABC6-D2CCBDD41B62}"/>
    <cellStyle name="Total 2 3 6 8 7" xfId="43385" xr:uid="{C5085FE6-A22B-4223-89CA-1E9FC4A4C589}"/>
    <cellStyle name="Total 2 3 6 9" xfId="3799" xr:uid="{A57A9804-77C3-40A6-B8D8-F1E4D3CC6ECE}"/>
    <cellStyle name="Total 2 3 6 9 2" xfId="7827" xr:uid="{14AD1A46-AEA7-4468-8E95-D5676D78F6A7}"/>
    <cellStyle name="Total 2 3 6 9 2 2" xfId="16042" xr:uid="{5B0DCBA4-1F8B-4352-9F2A-A1D4A08F8CCC}"/>
    <cellStyle name="Total 2 3 6 9 2 3" xfId="23906" xr:uid="{2CB7AA5B-8229-4AEC-BB79-9CBFD4CC2C18}"/>
    <cellStyle name="Total 2 3 6 9 2 4" xfId="31886" xr:uid="{49FCBCAD-5A37-41F5-AAEE-EABE94C4E7F0}"/>
    <cellStyle name="Total 2 3 6 9 2 5" xfId="39713" xr:uid="{D1695722-F8FA-4590-AA65-8534D56B4A92}"/>
    <cellStyle name="Total 2 3 6 9 2 6" xfId="47666" xr:uid="{3FC237A4-D968-4AC9-9B0B-28A8AEBA95A3}"/>
    <cellStyle name="Total 2 3 6 9 3" xfId="12023" xr:uid="{D63BD505-BAD7-457A-9C36-57E3B1E4311E}"/>
    <cellStyle name="Total 2 3 6 9 4" xfId="19890" xr:uid="{A84DA3FE-F92E-46E1-8821-504DFFBC0B2A}"/>
    <cellStyle name="Total 2 3 6 9 5" xfId="27890" xr:uid="{30A00CB4-66C4-46B9-8CE3-66F1F7CA108B}"/>
    <cellStyle name="Total 2 3 6 9 6" xfId="35720" xr:uid="{7CE3406F-4686-4CA0-AF88-EBBC8530C66C}"/>
    <cellStyle name="Total 2 3 6 9 7" xfId="43681" xr:uid="{DEEBB029-5015-4B76-A0A4-7ECC1B75B166}"/>
    <cellStyle name="Total 2 3 7" xfId="1303" xr:uid="{AD80D0FB-4CD9-4EC5-A392-10260BEE08BC}"/>
    <cellStyle name="Total 2 3 7 2" xfId="5420" xr:uid="{9A643C0E-DA73-4C44-8D99-84A6328F0E92}"/>
    <cellStyle name="Total 2 3 7 2 2" xfId="13635" xr:uid="{62D536C4-0BE5-47E6-9388-979A6DD5027B}"/>
    <cellStyle name="Total 2 3 7 2 3" xfId="21499" xr:uid="{4741B9FE-2EAC-4F90-8FA7-CE9F72212F18}"/>
    <cellStyle name="Total 2 3 7 2 4" xfId="29479" xr:uid="{4B2A086C-971A-43F9-A885-120E4A98F950}"/>
    <cellStyle name="Total 2 3 7 2 5" xfId="37306" xr:uid="{2F71C4E8-C73E-40D9-B736-640A645F2C57}"/>
    <cellStyle name="Total 2 3 7 2 6" xfId="45259" xr:uid="{303752E7-00E1-483B-9B95-FF62F0AC88D9}"/>
    <cellStyle name="Total 2 3 7 3" xfId="9532" xr:uid="{CF82FE5D-44F3-427B-8DCB-24FB4FFA4228}"/>
    <cellStyle name="Total 2 3 7 4" xfId="17394" xr:uid="{7535D4B1-CE23-4262-92FE-FC6FEA6B9D75}"/>
    <cellStyle name="Total 2 3 7 5" xfId="25407" xr:uid="{1E5D7063-8969-4464-9F91-492027B464ED}"/>
    <cellStyle name="Total 2 3 7 6" xfId="33224" xr:uid="{AD682FC9-6EA6-417A-A161-6B51E251B765}"/>
    <cellStyle name="Total 2 3 7 7" xfId="41185" xr:uid="{4CF640FD-17DB-40E3-BB08-0E971D7C32D6}"/>
    <cellStyle name="Total 2 3 8" xfId="1647" xr:uid="{56DA5157-797A-4F85-9B46-027DE3F7EF5C}"/>
    <cellStyle name="Total 2 3 8 2" xfId="5741" xr:uid="{6739E617-B6FB-4EF8-914B-8B06EE1561FE}"/>
    <cellStyle name="Total 2 3 8 2 2" xfId="13956" xr:uid="{0FD4A780-A89E-4F24-9449-9EA5C1BBAA78}"/>
    <cellStyle name="Total 2 3 8 2 3" xfId="21820" xr:uid="{760C960A-64F4-4DC9-AB76-99B1874DCA85}"/>
    <cellStyle name="Total 2 3 8 2 4" xfId="29800" xr:uid="{3EE52AD8-33EB-4897-A2E1-CEF76B1D7B35}"/>
    <cellStyle name="Total 2 3 8 2 5" xfId="37627" xr:uid="{F149F5C0-347C-4FBF-8998-B6FEB4878250}"/>
    <cellStyle name="Total 2 3 8 2 6" xfId="45580" xr:uid="{782C6947-1ABF-424D-B405-933DAA306761}"/>
    <cellStyle name="Total 2 3 8 3" xfId="9874" xr:uid="{B1D8BB8B-A9A6-49DF-865A-A25F21D23F67}"/>
    <cellStyle name="Total 2 3 8 4" xfId="17738" xr:uid="{34FF69A4-2F9A-4DB1-993F-B90704641EE8}"/>
    <cellStyle name="Total 2 3 8 5" xfId="25748" xr:uid="{725CD9F4-ED69-4F84-83C8-1DFDBA8B5DD4}"/>
    <cellStyle name="Total 2 3 8 6" xfId="33568" xr:uid="{D565EE52-AEFB-4999-94FE-F9E71B22219E}"/>
    <cellStyle name="Total 2 3 8 7" xfId="41529" xr:uid="{220875F4-2DC6-465B-88EB-877397798FE9}"/>
    <cellStyle name="Total 2 3 9" xfId="1985" xr:uid="{7107CD4E-13C3-41AA-8D56-2EE62948EAD0}"/>
    <cellStyle name="Total 2 3 9 2" xfId="6059" xr:uid="{109E91E4-D2C8-44C0-AB04-AF0772301DA7}"/>
    <cellStyle name="Total 2 3 9 2 2" xfId="14274" xr:uid="{347C856D-0B79-4BAE-B802-BAF3776BAE1A}"/>
    <cellStyle name="Total 2 3 9 2 3" xfId="22138" xr:uid="{2F0E0749-8104-4804-AB11-3FA9481100A8}"/>
    <cellStyle name="Total 2 3 9 2 4" xfId="30118" xr:uid="{9D3EA45A-244A-42F9-B8A9-DD1263966E0C}"/>
    <cellStyle name="Total 2 3 9 2 5" xfId="37945" xr:uid="{162798F0-F393-4C44-A1B8-59B445DDBC81}"/>
    <cellStyle name="Total 2 3 9 2 6" xfId="45898" xr:uid="{AF87C223-8D65-4A9C-9FFF-0C4FD2E900BF}"/>
    <cellStyle name="Total 2 3 9 3" xfId="10211" xr:uid="{86715040-BB95-4B38-9831-D6C9DE429423}"/>
    <cellStyle name="Total 2 3 9 4" xfId="18076" xr:uid="{371C2270-A609-4C04-95F5-F9C602BE89CD}"/>
    <cellStyle name="Total 2 3 9 5" xfId="26083" xr:uid="{4A216EAF-FE58-4A19-8A54-C16E8A077F03}"/>
    <cellStyle name="Total 2 3 9 6" xfId="33906" xr:uid="{09350550-E183-46CD-9072-36A20CB009AF}"/>
    <cellStyle name="Total 2 3 9 7" xfId="41867" xr:uid="{C824E440-FD02-4766-8A74-FBD1F60EF0B3}"/>
    <cellStyle name="Total 2 4" xfId="862" xr:uid="{0D2ED543-F95E-4D47-8AAF-4741D97151C7}"/>
    <cellStyle name="Total 2 4 10" xfId="2291" xr:uid="{E6FB6FE3-1EB6-4CF9-9FDF-E27A05550805}"/>
    <cellStyle name="Total 2 4 10 2" xfId="6363" xr:uid="{73588C18-AFFD-4203-BF45-0755D6AB982F}"/>
    <cellStyle name="Total 2 4 10 2 2" xfId="14578" xr:uid="{34673E65-BB28-4698-A7BB-D553E5EE5597}"/>
    <cellStyle name="Total 2 4 10 2 3" xfId="22442" xr:uid="{24AFADA7-2723-4F7E-AA61-7B884BEFE992}"/>
    <cellStyle name="Total 2 4 10 2 4" xfId="30422" xr:uid="{0055593C-FA04-4E1B-B431-561BCEDDD862}"/>
    <cellStyle name="Total 2 4 10 2 5" xfId="38249" xr:uid="{7B05C60F-A287-44A2-8743-76D32FC7F39B}"/>
    <cellStyle name="Total 2 4 10 2 6" xfId="46202" xr:uid="{406A5E92-7DE1-4D23-8FEF-57D15F09CCE7}"/>
    <cellStyle name="Total 2 4 10 3" xfId="10517" xr:uid="{39D4B1F1-9905-4651-B931-BD4BA0A65C64}"/>
    <cellStyle name="Total 2 4 10 4" xfId="18382" xr:uid="{A8602EBD-B79C-4453-AC8C-F00572BFC0F8}"/>
    <cellStyle name="Total 2 4 10 5" xfId="26388" xr:uid="{F49FFC34-28A3-43C7-BD3E-3EC9B72F1B1A}"/>
    <cellStyle name="Total 2 4 10 6" xfId="34212" xr:uid="{57D7FA9F-6AA7-45AA-A461-D24B141960E5}"/>
    <cellStyle name="Total 2 4 10 7" xfId="42173" xr:uid="{02B8B977-8874-4805-992A-60985E5998F8}"/>
    <cellStyle name="Total 2 4 11" xfId="2624" xr:uid="{57830A96-B328-4531-9596-857B30EF6633}"/>
    <cellStyle name="Total 2 4 11 2" xfId="6674" xr:uid="{6B44689B-03CA-44E7-A1B5-9875348D997E}"/>
    <cellStyle name="Total 2 4 11 2 2" xfId="14889" xr:uid="{178AD75A-F432-40F4-BDA7-92D47299B736}"/>
    <cellStyle name="Total 2 4 11 2 3" xfId="22753" xr:uid="{301CB2B6-F511-40A4-8EDE-C4AB35F592F0}"/>
    <cellStyle name="Total 2 4 11 2 4" xfId="30733" xr:uid="{B10F6927-D088-4F06-87D6-875C62279F78}"/>
    <cellStyle name="Total 2 4 11 2 5" xfId="38560" xr:uid="{8BC022E2-FA55-430D-8E5C-84D9A9060AF2}"/>
    <cellStyle name="Total 2 4 11 2 6" xfId="46513" xr:uid="{F639909D-F772-4288-BF4C-CBAEBCF803F4}"/>
    <cellStyle name="Total 2 4 11 3" xfId="10850" xr:uid="{ED296FDB-ED94-4A18-9305-89AF653BEC53}"/>
    <cellStyle name="Total 2 4 11 4" xfId="18715" xr:uid="{C36908EC-D7A9-42DA-A744-7C20A680A75A}"/>
    <cellStyle name="Total 2 4 11 5" xfId="26718" xr:uid="{E316E2B8-79F5-47EC-A9BE-7CE61192C176}"/>
    <cellStyle name="Total 2 4 11 6" xfId="34545" xr:uid="{D8B99B2D-5895-4188-B268-B2EA94CCB198}"/>
    <cellStyle name="Total 2 4 11 7" xfId="42506" xr:uid="{58D8B57C-323F-47C7-AD48-D5F22834FF42}"/>
    <cellStyle name="Total 2 4 12" xfId="2933" xr:uid="{CFEFB48F-F0BF-4656-AB90-365C8C31B803}"/>
    <cellStyle name="Total 2 4 12 2" xfId="6981" xr:uid="{E4A8B4EE-1B97-45BC-A642-8025655986D6}"/>
    <cellStyle name="Total 2 4 12 2 2" xfId="15196" xr:uid="{8604C9E2-9802-4C9D-B447-BDD1D6823B44}"/>
    <cellStyle name="Total 2 4 12 2 3" xfId="23060" xr:uid="{6D9FD960-B638-41CB-9F7E-4D1A637DF524}"/>
    <cellStyle name="Total 2 4 12 2 4" xfId="31040" xr:uid="{85C55479-F0C9-4600-81F6-2538B23B1905}"/>
    <cellStyle name="Total 2 4 12 2 5" xfId="38867" xr:uid="{8F8FF7EB-C2B8-44E2-B100-6A0185D734A9}"/>
    <cellStyle name="Total 2 4 12 2 6" xfId="46820" xr:uid="{AF319224-A2D0-45A8-88FD-60004ACC30EE}"/>
    <cellStyle name="Total 2 4 12 3" xfId="11159" xr:uid="{54086EB2-148C-4DC2-97C6-91FEE5E83026}"/>
    <cellStyle name="Total 2 4 12 4" xfId="19024" xr:uid="{3C36D215-6A24-4DEE-8C32-8D5146780579}"/>
    <cellStyle name="Total 2 4 12 5" xfId="27026" xr:uid="{F60C9A4E-EAF5-436D-8C52-DBF0D538A1EA}"/>
    <cellStyle name="Total 2 4 12 6" xfId="34854" xr:uid="{0991E58B-8179-46DF-97A5-6B5B31844A31}"/>
    <cellStyle name="Total 2 4 12 7" xfId="42815" xr:uid="{6B27CE7C-1363-4D8B-9443-A52A510B49DF}"/>
    <cellStyle name="Total 2 4 13" xfId="3259" xr:uid="{760293AC-0F77-4FDC-A188-E64ABB3B7274}"/>
    <cellStyle name="Total 2 4 13 2" xfId="7288" xr:uid="{B1C06974-E178-44B0-ADF6-CFD466430307}"/>
    <cellStyle name="Total 2 4 13 2 2" xfId="15503" xr:uid="{F971E2D6-0969-4795-B294-52027B844396}"/>
    <cellStyle name="Total 2 4 13 2 3" xfId="23367" xr:uid="{DDC9292E-7070-4129-9AA5-7ACD3B16C0C3}"/>
    <cellStyle name="Total 2 4 13 2 4" xfId="31347" xr:uid="{4AA00029-2FB9-4144-B651-F5CD77F6C04D}"/>
    <cellStyle name="Total 2 4 13 2 5" xfId="39174" xr:uid="{28B58D6A-4E01-42A2-8941-0DF09B1420D3}"/>
    <cellStyle name="Total 2 4 13 2 6" xfId="47127" xr:uid="{E458F847-E051-4DB4-9959-7A998FDE8185}"/>
    <cellStyle name="Total 2 4 13 3" xfId="11483" xr:uid="{415466FE-AB74-4EB7-91E0-545862010E26}"/>
    <cellStyle name="Total 2 4 13 4" xfId="19350" xr:uid="{377999C7-E54B-4CEB-AC7F-60845B013CF9}"/>
    <cellStyle name="Total 2 4 13 5" xfId="27350" xr:uid="{BE1630A5-7728-4155-A61F-19B48895941B}"/>
    <cellStyle name="Total 2 4 13 6" xfId="35180" xr:uid="{8BD0B94A-AF24-4E24-924B-D3CC19154417}"/>
    <cellStyle name="Total 2 4 13 7" xfId="43141" xr:uid="{0B7A49EB-A413-47C7-BA4E-A6CAC8841581}"/>
    <cellStyle name="Total 2 4 14" xfId="3555" xr:uid="{377EE5BB-3B48-4623-A0D3-52AC25DF3906}"/>
    <cellStyle name="Total 2 4 14 2" xfId="7583" xr:uid="{23B36A59-7730-47FD-880C-245AE856C995}"/>
    <cellStyle name="Total 2 4 14 2 2" xfId="15798" xr:uid="{84093372-C109-4381-8921-61A97092383E}"/>
    <cellStyle name="Total 2 4 14 2 3" xfId="23662" xr:uid="{3667CF37-06FC-47BF-8F58-5DAC9DBBB3FB}"/>
    <cellStyle name="Total 2 4 14 2 4" xfId="31642" xr:uid="{C96E4321-EABA-49C1-8848-39501B0B3644}"/>
    <cellStyle name="Total 2 4 14 2 5" xfId="39469" xr:uid="{8213E095-D4B4-44AE-906E-96CBC35A458D}"/>
    <cellStyle name="Total 2 4 14 2 6" xfId="47422" xr:uid="{0258ADF0-C557-4CF8-A28E-C6C26D01357B}"/>
    <cellStyle name="Total 2 4 14 3" xfId="11779" xr:uid="{7EB29B77-AAE8-48AE-88EF-1668A998856B}"/>
    <cellStyle name="Total 2 4 14 4" xfId="19646" xr:uid="{F6BF220A-3D76-4CEA-A011-4CD70BC88BC9}"/>
    <cellStyle name="Total 2 4 14 5" xfId="27646" xr:uid="{8EB49371-23F3-462A-AB65-8463A1D7F8D5}"/>
    <cellStyle name="Total 2 4 14 6" xfId="35476" xr:uid="{7C67912E-1AB9-4E9A-BCBA-F34E387332D6}"/>
    <cellStyle name="Total 2 4 14 7" xfId="43437" xr:uid="{8FE4579B-0F42-44C1-A5E4-E7A1FE5DDCD7}"/>
    <cellStyle name="Total 2 4 15" xfId="3846" xr:uid="{BA0B37A6-C883-4AC5-B02F-A116ADE4790F}"/>
    <cellStyle name="Total 2 4 15 2" xfId="7873" xr:uid="{5F2800E6-7AF8-4FDC-86E0-C30E2E53E488}"/>
    <cellStyle name="Total 2 4 15 2 2" xfId="16088" xr:uid="{0815F9DE-506C-40EB-86DB-B05F4276941A}"/>
    <cellStyle name="Total 2 4 15 2 3" xfId="23952" xr:uid="{BD6B4EF5-FB31-4B61-9CF1-2EA9182444EB}"/>
    <cellStyle name="Total 2 4 15 2 4" xfId="31932" xr:uid="{D150FB63-4C0C-455D-A5A0-F1A1BA0FC206}"/>
    <cellStyle name="Total 2 4 15 2 5" xfId="39759" xr:uid="{82FB81AC-4641-482D-BF17-51BCD4D234A7}"/>
    <cellStyle name="Total 2 4 15 2 6" xfId="47712" xr:uid="{2C6BCE18-A62B-45D4-95BE-666836D271F7}"/>
    <cellStyle name="Total 2 4 15 3" xfId="12070" xr:uid="{AB03951F-9753-480E-9716-89B8E375FF55}"/>
    <cellStyle name="Total 2 4 15 4" xfId="19937" xr:uid="{B6D73EE0-5A1A-4373-ADF3-49FDB3CBF5AF}"/>
    <cellStyle name="Total 2 4 15 5" xfId="27937" xr:uid="{F8D0DF1D-51E5-44D8-9EF2-F7A8D3CC90B6}"/>
    <cellStyle name="Total 2 4 15 6" xfId="35767" xr:uid="{23C1AFC1-5392-4BC7-A38D-FA912ED4C47D}"/>
    <cellStyle name="Total 2 4 15 7" xfId="43728" xr:uid="{2456B94C-87F2-438C-819E-20E60CF6A053}"/>
    <cellStyle name="Total 2 4 16" xfId="4155" xr:uid="{6B340775-519B-428D-980D-ECEBFAD624A4}"/>
    <cellStyle name="Total 2 4 16 2" xfId="8161" xr:uid="{3CBF8917-6C45-420B-A53B-4B2788777250}"/>
    <cellStyle name="Total 2 4 16 2 2" xfId="16376" xr:uid="{F382501C-9D12-4553-854B-7218706993F1}"/>
    <cellStyle name="Total 2 4 16 2 3" xfId="24240" xr:uid="{C788B2E0-6C28-4BB5-90B8-71E0A53932C8}"/>
    <cellStyle name="Total 2 4 16 2 4" xfId="32220" xr:uid="{28BBC98F-59EF-4700-A3AB-D99C48976FE6}"/>
    <cellStyle name="Total 2 4 16 2 5" xfId="40047" xr:uid="{43C4AA95-A980-48D2-9CE3-7AE118A20126}"/>
    <cellStyle name="Total 2 4 16 2 6" xfId="48000" xr:uid="{24BD18E4-8386-4F9C-95AA-6CCE35D3CFFA}"/>
    <cellStyle name="Total 2 4 16 3" xfId="12377" xr:uid="{F6AFD5F1-56DC-4D94-83B9-73ECDB4F4814}"/>
    <cellStyle name="Total 2 4 16 4" xfId="20246" xr:uid="{DE063794-6FB1-4D9C-895E-4BA805EF1D04}"/>
    <cellStyle name="Total 2 4 16 5" xfId="28241" xr:uid="{FD405B24-286F-4A01-BC33-B4F40CD54F64}"/>
    <cellStyle name="Total 2 4 16 6" xfId="36076" xr:uid="{C1D26D59-C9E1-42CF-B84B-CBC343057344}"/>
    <cellStyle name="Total 2 4 16 7" xfId="44037" xr:uid="{801E3578-7E08-4307-8F98-E792375529B8}"/>
    <cellStyle name="Total 2 4 17" xfId="4435" xr:uid="{4A2B42B7-89C3-4DD6-86B4-500868ED793F}"/>
    <cellStyle name="Total 2 4 17 2" xfId="8440" xr:uid="{82D9E7F4-8779-4C2F-A29C-C8CE340E39CD}"/>
    <cellStyle name="Total 2 4 17 2 2" xfId="16655" xr:uid="{C5404E6E-CB77-4927-B240-315245A535C1}"/>
    <cellStyle name="Total 2 4 17 2 3" xfId="24519" xr:uid="{C0C8B477-AEC3-4D9A-9E02-FDDEA1B10DAC}"/>
    <cellStyle name="Total 2 4 17 2 4" xfId="32499" xr:uid="{0CE4B647-58A0-4CC6-83C4-67F564ADBDE8}"/>
    <cellStyle name="Total 2 4 17 2 5" xfId="40326" xr:uid="{9E0FB167-3B32-496D-B75E-64308A1A9F78}"/>
    <cellStyle name="Total 2 4 17 2 6" xfId="48279" xr:uid="{9981E5AD-82BC-4C0A-AEE2-AA4598F6ED82}"/>
    <cellStyle name="Total 2 4 17 3" xfId="12657" xr:uid="{1BAD4E70-C961-4A2F-A558-CC199B00FED5}"/>
    <cellStyle name="Total 2 4 17 4" xfId="20526" xr:uid="{BD6DC3B4-5681-443A-AAFA-AE58B6680AF2}"/>
    <cellStyle name="Total 2 4 17 5" xfId="28521" xr:uid="{EA3B1653-C5B4-41B6-95B7-03A068FAE291}"/>
    <cellStyle name="Total 2 4 17 6" xfId="36356" xr:uid="{51F8E292-1402-4B3D-B93E-617915908DBA}"/>
    <cellStyle name="Total 2 4 17 7" xfId="44317" xr:uid="{BE8A5FF3-DE96-4D5E-87DF-BC5481D0B1A3}"/>
    <cellStyle name="Total 2 4 18" xfId="5015" xr:uid="{E2F3B8E6-D5B4-4C7B-8ABA-9136884C3225}"/>
    <cellStyle name="Total 2 4 18 2" xfId="13231" xr:uid="{8BB85DB3-A334-4560-A911-EDA612BFF3A1}"/>
    <cellStyle name="Total 2 4 18 3" xfId="21094" xr:uid="{68B82599-7E5E-45D3-ABEA-1BE3142E4A1F}"/>
    <cellStyle name="Total 2 4 18 4" xfId="29074" xr:uid="{45D76D83-6969-4CF9-A7FC-E655F6DBF010}"/>
    <cellStyle name="Total 2 4 18 5" xfId="36903" xr:uid="{E967329B-6673-4D16-AA57-8C83DC436230}"/>
    <cellStyle name="Total 2 4 18 6" xfId="44856" xr:uid="{E07D15E5-5231-41A6-AD40-794554A55AB1}"/>
    <cellStyle name="Total 2 4 19" xfId="9095" xr:uid="{5A769A1B-EFEA-45BB-9F11-D1EC6B86D034}"/>
    <cellStyle name="Total 2 4 2" xfId="940" xr:uid="{0FEC5AFC-C53D-4300-8EB7-6F15270C035A}"/>
    <cellStyle name="Total 2 4 2 10" xfId="3918" xr:uid="{F50B66D7-84E6-4CC5-8244-E9F142F40861}"/>
    <cellStyle name="Total 2 4 2 10 2" xfId="7937" xr:uid="{7F0C8D4B-3ADD-44A6-8B82-872B2755A275}"/>
    <cellStyle name="Total 2 4 2 10 2 2" xfId="16152" xr:uid="{B4FA1895-E2BF-4BDD-8404-E5D51569CF87}"/>
    <cellStyle name="Total 2 4 2 10 2 3" xfId="24016" xr:uid="{71757AED-DD82-40BB-AB6E-2E405991AFDE}"/>
    <cellStyle name="Total 2 4 2 10 2 4" xfId="31996" xr:uid="{4947C67F-2080-4517-91D1-B1BACA3106B9}"/>
    <cellStyle name="Total 2 4 2 10 2 5" xfId="39823" xr:uid="{D64E0BB9-EDD0-4963-8EB4-BFAF4CD7F43A}"/>
    <cellStyle name="Total 2 4 2 10 2 6" xfId="47776" xr:uid="{4A4FF608-F586-4F65-B975-F0849C3CDB70}"/>
    <cellStyle name="Total 2 4 2 10 3" xfId="12140" xr:uid="{F5B335C5-E434-458F-B006-D28F1235C917}"/>
    <cellStyle name="Total 2 4 2 10 4" xfId="20009" xr:uid="{F2857D4E-1762-4D53-9265-2C0565FE6810}"/>
    <cellStyle name="Total 2 4 2 10 5" xfId="28006" xr:uid="{90940725-8520-4DEE-8DDE-AF48AF814B89}"/>
    <cellStyle name="Total 2 4 2 10 6" xfId="35839" xr:uid="{F5DCA390-84C8-4C4C-928E-BFF4941A53E5}"/>
    <cellStyle name="Total 2 4 2 10 7" xfId="43800" xr:uid="{332F9F05-F7C7-4C1E-A81A-F24B4C41EDAF}"/>
    <cellStyle name="Total 2 4 2 11" xfId="4217" xr:uid="{67860F01-BBB5-41F7-9EE7-0556CB794DA2}"/>
    <cellStyle name="Total 2 4 2 11 2" xfId="8223" xr:uid="{40CB7153-9B21-4CDB-A3C2-9E8492EE6055}"/>
    <cellStyle name="Total 2 4 2 11 2 2" xfId="16438" xr:uid="{FF57F48A-095D-48AD-AA28-BF1FD69D37B4}"/>
    <cellStyle name="Total 2 4 2 11 2 3" xfId="24302" xr:uid="{90DAF598-4E69-4E6E-8A41-CDFAED08BBF8}"/>
    <cellStyle name="Total 2 4 2 11 2 4" xfId="32282" xr:uid="{A8F94698-F54B-477F-886E-F40E84C739E3}"/>
    <cellStyle name="Total 2 4 2 11 2 5" xfId="40109" xr:uid="{F2FFA93C-175B-4EF6-B7A5-1058564BDF6E}"/>
    <cellStyle name="Total 2 4 2 11 2 6" xfId="48062" xr:uid="{BD73332E-DA0E-4E6E-A5F0-A5EA73584D24}"/>
    <cellStyle name="Total 2 4 2 11 3" xfId="12439" xr:uid="{41487C0C-5F5B-48D0-B3B5-3E2506DCC488}"/>
    <cellStyle name="Total 2 4 2 11 4" xfId="20308" xr:uid="{087104A5-879E-4FF1-A813-42D986C8C339}"/>
    <cellStyle name="Total 2 4 2 11 5" xfId="28303" xr:uid="{5BE2221D-EF11-49A0-A045-E508171F6146}"/>
    <cellStyle name="Total 2 4 2 11 6" xfId="36138" xr:uid="{AA3B33FF-90CB-4323-A2A9-CA0BBD6F09E3}"/>
    <cellStyle name="Total 2 4 2 11 7" xfId="44099" xr:uid="{327040F2-F710-43DD-B005-0EB5866FBAE3}"/>
    <cellStyle name="Total 2 4 2 12" xfId="4504" xr:uid="{0B4DBCFC-2982-4D72-9BCB-0EF47E86CCDE}"/>
    <cellStyle name="Total 2 4 2 12 2" xfId="8502" xr:uid="{16231DF6-737B-4DAB-BF49-2E99A22A2E01}"/>
    <cellStyle name="Total 2 4 2 12 2 2" xfId="16717" xr:uid="{418727E7-E838-4EC3-A5AD-CD9F386D6423}"/>
    <cellStyle name="Total 2 4 2 12 2 3" xfId="24581" xr:uid="{D1DADFD7-06CB-42D7-B537-AAD1AEB42780}"/>
    <cellStyle name="Total 2 4 2 12 2 4" xfId="32561" xr:uid="{6421F9DD-0424-4218-9153-453D4745AD6C}"/>
    <cellStyle name="Total 2 4 2 12 2 5" xfId="40388" xr:uid="{34720DAB-D859-4347-97DB-11426F284E68}"/>
    <cellStyle name="Total 2 4 2 12 2 6" xfId="48341" xr:uid="{61109E1D-0D80-4B28-A611-5FFA1A940456}"/>
    <cellStyle name="Total 2 4 2 12 3" xfId="12725" xr:uid="{EC84825B-4BFC-45AF-A531-070021B1AE95}"/>
    <cellStyle name="Total 2 4 2 12 4" xfId="20595" xr:uid="{E13CC61E-24E9-4003-A03E-5795B01A9610}"/>
    <cellStyle name="Total 2 4 2 12 5" xfId="28588" xr:uid="{20F7CC35-896A-4F88-A275-CB50FD00DB93}"/>
    <cellStyle name="Total 2 4 2 12 6" xfId="36425" xr:uid="{C43AF077-50C2-44EC-A82E-4FAF3F59D7B3}"/>
    <cellStyle name="Total 2 4 2 12 7" xfId="44386" xr:uid="{AA9F325B-79DC-4446-A396-6545073E5D9A}"/>
    <cellStyle name="Total 2 4 2 13" xfId="5079" xr:uid="{F9C2887D-0679-49D2-A13D-936C9B745B82}"/>
    <cellStyle name="Total 2 4 2 13 2" xfId="13294" xr:uid="{7CF80098-F3E5-4FA7-B012-B266A631088D}"/>
    <cellStyle name="Total 2 4 2 13 3" xfId="21158" xr:uid="{9389977A-6073-439D-B962-C17A83B93F82}"/>
    <cellStyle name="Total 2 4 2 13 4" xfId="29138" xr:uid="{BFF333B4-8679-4A02-BF08-579C66140B81}"/>
    <cellStyle name="Total 2 4 2 13 5" xfId="36965" xr:uid="{DD2ED2C7-B7BA-4D6E-8927-6BAEBAABA867}"/>
    <cellStyle name="Total 2 4 2 13 6" xfId="44918" xr:uid="{4B2C7ADB-761B-4BF4-872C-880E505EA5DF}"/>
    <cellStyle name="Total 2 4 2 14" xfId="9169" xr:uid="{F706ABC1-3058-4D80-BF28-7AEDF3C33208}"/>
    <cellStyle name="Total 2 4 2 15" xfId="17031" xr:uid="{A8ADAA54-E8DE-4BBA-AF78-82B6794B871B}"/>
    <cellStyle name="Total 2 4 2 16" xfId="25048" xr:uid="{82603F2B-55EA-44FA-9841-6D1BE8DF7281}"/>
    <cellStyle name="Total 2 4 2 17" xfId="32861" xr:uid="{A3A8119A-459C-4F64-806E-A2DCA53407FD}"/>
    <cellStyle name="Total 2 4 2 18" xfId="40822" xr:uid="{7029761C-3833-493B-82AF-60A32078B5FE}"/>
    <cellStyle name="Total 2 4 2 2" xfId="1370" xr:uid="{1FA8D377-7FF9-42E9-8EBF-53937068B2A1}"/>
    <cellStyle name="Total 2 4 2 2 2" xfId="5481" xr:uid="{9E1D04D2-5505-420A-BF37-B1C2FAC0A79E}"/>
    <cellStyle name="Total 2 4 2 2 2 2" xfId="13696" xr:uid="{2FEBA265-2988-471D-943C-0355380AC246}"/>
    <cellStyle name="Total 2 4 2 2 2 3" xfId="21560" xr:uid="{D9A5166F-9CB3-4F68-BF18-8905A9354332}"/>
    <cellStyle name="Total 2 4 2 2 2 4" xfId="29540" xr:uid="{40854352-85A5-430D-8EF5-06B03FA8F184}"/>
    <cellStyle name="Total 2 4 2 2 2 5" xfId="37367" xr:uid="{0E73690E-CDD7-4EDC-8FF1-657DC1ABB3BC}"/>
    <cellStyle name="Total 2 4 2 2 2 6" xfId="45320" xr:uid="{F5BF820F-9DDF-42DD-8F46-F1F3BD0DC62E}"/>
    <cellStyle name="Total 2 4 2 2 3" xfId="9599" xr:uid="{12E8A490-EE43-4697-9BF1-0A23B6399A2B}"/>
    <cellStyle name="Total 2 4 2 2 4" xfId="17461" xr:uid="{0AA9342C-EE0B-4E63-B067-FDE94473BD0E}"/>
    <cellStyle name="Total 2 4 2 2 5" xfId="25472" xr:uid="{1C807D50-821B-4CBC-82BB-DF58A6F296F8}"/>
    <cellStyle name="Total 2 4 2 2 6" xfId="33291" xr:uid="{894E9CD6-D572-44C6-A81D-CA790BBD53A7}"/>
    <cellStyle name="Total 2 4 2 2 7" xfId="41252" xr:uid="{10F02C5C-F468-428A-8735-55835C81C860}"/>
    <cellStyle name="Total 2 4 2 3" xfId="1713" xr:uid="{BCFCEE7E-ABDA-44A4-980C-81ED4A6980AE}"/>
    <cellStyle name="Total 2 4 2 3 2" xfId="5800" xr:uid="{FF7CBDDA-8AF7-4344-895D-8735529556AD}"/>
    <cellStyle name="Total 2 4 2 3 2 2" xfId="14015" xr:uid="{804A83A7-CEAB-4C20-BE7D-116121EA720D}"/>
    <cellStyle name="Total 2 4 2 3 2 3" xfId="21879" xr:uid="{8FFC747C-7350-48F5-9393-87C4CE8A482F}"/>
    <cellStyle name="Total 2 4 2 3 2 4" xfId="29859" xr:uid="{4FCBBF3E-B368-4C2A-BF5D-50C417847C0F}"/>
    <cellStyle name="Total 2 4 2 3 2 5" xfId="37686" xr:uid="{C10C36F8-31E6-4283-A454-4712A7F0FD1E}"/>
    <cellStyle name="Total 2 4 2 3 2 6" xfId="45639" xr:uid="{E6740C04-39E2-4649-A978-D7C16FD21B51}"/>
    <cellStyle name="Total 2 4 2 3 3" xfId="9939" xr:uid="{EB1971DB-F07B-45F0-872F-151A51D28848}"/>
    <cellStyle name="Total 2 4 2 3 4" xfId="17804" xr:uid="{2BE0E40B-E8B0-4F40-8480-2F683FA6148A}"/>
    <cellStyle name="Total 2 4 2 3 5" xfId="25812" xr:uid="{07835538-9626-4CE2-A023-E9DA577283D8}"/>
    <cellStyle name="Total 2 4 2 3 6" xfId="33634" xr:uid="{47AA781B-E12A-440E-80E1-F80E62D6626C}"/>
    <cellStyle name="Total 2 4 2 3 7" xfId="41595" xr:uid="{E92C5E49-C02A-495A-8882-39DF364BC71B}"/>
    <cellStyle name="Total 2 4 2 4" xfId="2048" xr:uid="{895DCE68-36E6-4AA7-9933-916D0A94224F}"/>
    <cellStyle name="Total 2 4 2 4 2" xfId="6122" xr:uid="{79FBC465-3AF8-448E-AA72-F4F4EBE80615}"/>
    <cellStyle name="Total 2 4 2 4 2 2" xfId="14337" xr:uid="{13A2B50C-BB94-4EE6-AC4C-0FA7C8402AF4}"/>
    <cellStyle name="Total 2 4 2 4 2 3" xfId="22201" xr:uid="{26AF2336-1F02-4375-84E2-9747EDDB8E1E}"/>
    <cellStyle name="Total 2 4 2 4 2 4" xfId="30181" xr:uid="{B989DB80-5481-4DF4-90CB-3C1B0DAA382F}"/>
    <cellStyle name="Total 2 4 2 4 2 5" xfId="38008" xr:uid="{05AF93FD-81DB-4360-B2A3-C6774F47E6A2}"/>
    <cellStyle name="Total 2 4 2 4 2 6" xfId="45961" xr:uid="{B8095F8F-5ED9-45E3-B607-6C050063E6C7}"/>
    <cellStyle name="Total 2 4 2 4 3" xfId="10274" xr:uid="{359D7115-89C7-4750-B6D0-150F86B38019}"/>
    <cellStyle name="Total 2 4 2 4 4" xfId="18139" xr:uid="{54AE482C-A707-4472-B304-E02F1360FBE0}"/>
    <cellStyle name="Total 2 4 2 4 5" xfId="26146" xr:uid="{C9FB3AC4-8EAD-49FD-B0A7-7AA170F691B4}"/>
    <cellStyle name="Total 2 4 2 4 6" xfId="33969" xr:uid="{7926AEC2-F62B-4F22-ABA0-0ED793496C97}"/>
    <cellStyle name="Total 2 4 2 4 7" xfId="41930" xr:uid="{B253AA37-835D-4E54-97EC-B54E6E74F2BF}"/>
    <cellStyle name="Total 2 4 2 5" xfId="2367" xr:uid="{A6001507-301C-4110-AF71-E22300FC4106}"/>
    <cellStyle name="Total 2 4 2 5 2" xfId="6431" xr:uid="{88C227D4-1378-4A14-A17B-5EBF45616669}"/>
    <cellStyle name="Total 2 4 2 5 2 2" xfId="14646" xr:uid="{43D6EFD4-4E55-4F93-A895-91ACD2D7F5A9}"/>
    <cellStyle name="Total 2 4 2 5 2 3" xfId="22510" xr:uid="{AAD794FC-6949-4122-BBC2-3D648A5BCED9}"/>
    <cellStyle name="Total 2 4 2 5 2 4" xfId="30490" xr:uid="{397BA471-88AC-4298-B29F-3319AAE41128}"/>
    <cellStyle name="Total 2 4 2 5 2 5" xfId="38317" xr:uid="{CD679752-7B03-4E3A-B1EE-14EFF68FA1A5}"/>
    <cellStyle name="Total 2 4 2 5 2 6" xfId="46270" xr:uid="{8E0B4B33-D43D-4B09-9CA4-022DAC222107}"/>
    <cellStyle name="Total 2 4 2 5 3" xfId="10593" xr:uid="{86283E69-E180-4BEA-AE85-C3E2D3C2489A}"/>
    <cellStyle name="Total 2 4 2 5 4" xfId="18458" xr:uid="{66DAACA7-9752-4872-9765-5C69991EE002}"/>
    <cellStyle name="Total 2 4 2 5 5" xfId="26462" xr:uid="{B0B4550E-4811-4ED1-B559-84F6527F2625}"/>
    <cellStyle name="Total 2 4 2 5 6" xfId="34288" xr:uid="{7C7B4037-0DB1-48CD-B4A2-7CFCE2ABBCA7}"/>
    <cellStyle name="Total 2 4 2 5 7" xfId="42249" xr:uid="{32E02002-00BF-44A8-84D2-811D7EDA8D0D}"/>
    <cellStyle name="Total 2 4 2 6" xfId="2696" xr:uid="{AFA1C0D9-A640-4A5B-A431-DDFEBB99572A}"/>
    <cellStyle name="Total 2 4 2 6 2" xfId="6746" xr:uid="{A9CCA4F3-0CEA-420E-82F6-24EB496ECD36}"/>
    <cellStyle name="Total 2 4 2 6 2 2" xfId="14961" xr:uid="{9C56E3C8-2C98-42D2-8B98-D298B1239C4D}"/>
    <cellStyle name="Total 2 4 2 6 2 3" xfId="22825" xr:uid="{7BE1560C-B378-4F68-AF23-6CA9F3EA4F93}"/>
    <cellStyle name="Total 2 4 2 6 2 4" xfId="30805" xr:uid="{1FC54A4C-408E-4644-AC00-37668105472E}"/>
    <cellStyle name="Total 2 4 2 6 2 5" xfId="38632" xr:uid="{0E0F3317-CB70-43C1-B6BD-500569CD34F3}"/>
    <cellStyle name="Total 2 4 2 6 2 6" xfId="46585" xr:uid="{4E351078-793D-447A-937D-9233546E9BB8}"/>
    <cellStyle name="Total 2 4 2 6 3" xfId="10922" xr:uid="{7EA215DD-6DA6-4186-8F68-E521270C92DB}"/>
    <cellStyle name="Total 2 4 2 6 4" xfId="18787" xr:uid="{65F10B1B-88AD-49E0-8315-79B953435993}"/>
    <cellStyle name="Total 2 4 2 6 5" xfId="26790" xr:uid="{A1BDC62E-E360-493B-847C-1C00F494667B}"/>
    <cellStyle name="Total 2 4 2 6 6" xfId="34617" xr:uid="{CCB35355-8A89-4568-9A89-6CAF408704D4}"/>
    <cellStyle name="Total 2 4 2 6 7" xfId="42578" xr:uid="{365A7A23-6C1B-4212-AA43-B3F8B4361129}"/>
    <cellStyle name="Total 2 4 2 7" xfId="3009" xr:uid="{E57C3EAE-FC70-4FA8-86DC-0B86D0266ACB}"/>
    <cellStyle name="Total 2 4 2 7 2" xfId="7050" xr:uid="{78EA17DB-95B2-4BB6-9E5E-2134D982CC6C}"/>
    <cellStyle name="Total 2 4 2 7 2 2" xfId="15265" xr:uid="{F258BFF9-793B-47A8-B897-DA19D3E422B3}"/>
    <cellStyle name="Total 2 4 2 7 2 3" xfId="23129" xr:uid="{87DDEC1C-EA02-4E42-9036-844A786EB8F4}"/>
    <cellStyle name="Total 2 4 2 7 2 4" xfId="31109" xr:uid="{E469A5C8-22E1-410C-A0F2-A279279C0EA0}"/>
    <cellStyle name="Total 2 4 2 7 2 5" xfId="38936" xr:uid="{1EEE3636-1E2F-472A-88F2-AC738E0F0FF7}"/>
    <cellStyle name="Total 2 4 2 7 2 6" xfId="46889" xr:uid="{4A638BB5-E3E4-43E1-989F-EB36435C70BD}"/>
    <cellStyle name="Total 2 4 2 7 3" xfId="11234" xr:uid="{B7CC7437-2789-42E4-988E-6FB724167769}"/>
    <cellStyle name="Total 2 4 2 7 4" xfId="19100" xr:uid="{E01B41B4-6E88-4E55-985D-F7C443C992E8}"/>
    <cellStyle name="Total 2 4 2 7 5" xfId="27100" xr:uid="{72B27DCE-A403-45F5-96DA-4B4514A4ACAF}"/>
    <cellStyle name="Total 2 4 2 7 6" xfId="34930" xr:uid="{03D11AED-DEA5-4536-8739-161424EAFDF3}"/>
    <cellStyle name="Total 2 4 2 7 7" xfId="42891" xr:uid="{285A405A-3030-4427-8991-4CA04BA35A46}"/>
    <cellStyle name="Total 2 4 2 8" xfId="3329" xr:uid="{ADC14F28-D5CE-45C9-BEF2-8A1DAD9E76C5}"/>
    <cellStyle name="Total 2 4 2 8 2" xfId="7357" xr:uid="{AE8090F4-D552-4DB9-9BBE-B0AB66C8A0C8}"/>
    <cellStyle name="Total 2 4 2 8 2 2" xfId="15572" xr:uid="{A1367D04-4E36-40B8-BAC2-D767E511A5B5}"/>
    <cellStyle name="Total 2 4 2 8 2 3" xfId="23436" xr:uid="{FBA1A44F-D8D3-4B0B-8787-A9F651DC5AFA}"/>
    <cellStyle name="Total 2 4 2 8 2 4" xfId="31416" xr:uid="{8CCC0EC3-C2A5-40BE-979E-CEB0368A633E}"/>
    <cellStyle name="Total 2 4 2 8 2 5" xfId="39243" xr:uid="{3D41E032-BC61-4667-A03B-385166AA74C4}"/>
    <cellStyle name="Total 2 4 2 8 2 6" xfId="47196" xr:uid="{267B0218-2704-4B72-B216-864B28D948F0}"/>
    <cellStyle name="Total 2 4 2 8 3" xfId="11553" xr:uid="{CD69AA60-027E-4D0C-AA4E-4FABC416C54B}"/>
    <cellStyle name="Total 2 4 2 8 4" xfId="19420" xr:uid="{2380D857-6541-4B3B-8E27-C58D62A1683A}"/>
    <cellStyle name="Total 2 4 2 8 5" xfId="27420" xr:uid="{7A014213-38AC-4D9A-AFB2-EDEBDBE9BD6F}"/>
    <cellStyle name="Total 2 4 2 8 6" xfId="35250" xr:uid="{E1BDF749-C99B-485D-BA77-DCC229808595}"/>
    <cellStyle name="Total 2 4 2 8 7" xfId="43211" xr:uid="{9B9D9ECB-99EF-47B8-8702-2D521B2D5260}"/>
    <cellStyle name="Total 2 4 2 9" xfId="3623" xr:uid="{E6642A10-62F0-4DA7-A79F-90E083987306}"/>
    <cellStyle name="Total 2 4 2 9 2" xfId="7651" xr:uid="{66AC932E-8B0D-452B-BB27-D7DECA5E0F76}"/>
    <cellStyle name="Total 2 4 2 9 2 2" xfId="15866" xr:uid="{E4A8923D-5E63-4569-99A2-641426A3EED9}"/>
    <cellStyle name="Total 2 4 2 9 2 3" xfId="23730" xr:uid="{907D629F-FAFE-42D7-82A1-7801941E2C26}"/>
    <cellStyle name="Total 2 4 2 9 2 4" xfId="31710" xr:uid="{4F86E888-9F90-43D1-A59D-77D761A08F51}"/>
    <cellStyle name="Total 2 4 2 9 2 5" xfId="39537" xr:uid="{93C72C6C-574C-46D3-9FE0-E8180FFE2620}"/>
    <cellStyle name="Total 2 4 2 9 2 6" xfId="47490" xr:uid="{E1F2D0B9-C491-46B3-8109-826A27CD95ED}"/>
    <cellStyle name="Total 2 4 2 9 3" xfId="11847" xr:uid="{8A054E3D-2D7E-4777-9F0B-D05B8C25CBE6}"/>
    <cellStyle name="Total 2 4 2 9 4" xfId="19714" xr:uid="{AE6AA038-DFF3-4A66-ADCB-876C05FD5B8B}"/>
    <cellStyle name="Total 2 4 2 9 5" xfId="27714" xr:uid="{6BCD9FFD-6518-4D9F-8637-DB059987285E}"/>
    <cellStyle name="Total 2 4 2 9 6" xfId="35544" xr:uid="{0FF8E2F6-BB53-4C1D-B1B0-6BB38AA08E42}"/>
    <cellStyle name="Total 2 4 2 9 7" xfId="43505" xr:uid="{96DBA588-1BCD-430B-9F37-70C6F8131F04}"/>
    <cellStyle name="Total 2 4 20" xfId="16957" xr:uid="{1078982B-4602-4EC6-8F39-5D88D1DC1F5D}"/>
    <cellStyle name="Total 2 4 21" xfId="24977" xr:uid="{9B98FD72-6752-45EA-84CA-F4B1B142E4CD}"/>
    <cellStyle name="Total 2 4 22" xfId="32792" xr:uid="{F5B422DC-D3A3-4A4E-883D-D0090E58B07A}"/>
    <cellStyle name="Total 2 4 23" xfId="40753" xr:uid="{919BE22C-E687-42EF-8646-1B79163798BC}"/>
    <cellStyle name="Total 2 4 3" xfId="986" xr:uid="{FC88DFEB-EC7D-46ED-A85B-7594F47B17DD}"/>
    <cellStyle name="Total 2 4 3 10" xfId="3964" xr:uid="{7633240F-F185-4D39-A6C0-00AD97C44CA9}"/>
    <cellStyle name="Total 2 4 3 10 2" xfId="7983" xr:uid="{655AD0BB-CCA6-4C17-8C0D-1AB0AD1106EF}"/>
    <cellStyle name="Total 2 4 3 10 2 2" xfId="16198" xr:uid="{6B3EDEED-FA2C-4CFD-A8CB-9C2EEBC48381}"/>
    <cellStyle name="Total 2 4 3 10 2 3" xfId="24062" xr:uid="{54EBE3A8-3BB1-48DF-AFF5-F3EC93F18A22}"/>
    <cellStyle name="Total 2 4 3 10 2 4" xfId="32042" xr:uid="{F70AC53D-5E7E-4DBA-973D-8160227C4B11}"/>
    <cellStyle name="Total 2 4 3 10 2 5" xfId="39869" xr:uid="{8CC0C2B3-240D-4395-BA5D-0F81D7305890}"/>
    <cellStyle name="Total 2 4 3 10 2 6" xfId="47822" xr:uid="{F17179FD-77E5-4FF0-9321-419269F8138D}"/>
    <cellStyle name="Total 2 4 3 10 3" xfId="12186" xr:uid="{64E6BB4D-BCAB-4C72-B6B6-49ECAD833D8A}"/>
    <cellStyle name="Total 2 4 3 10 4" xfId="20055" xr:uid="{318C7D8E-E1BE-45DD-AC37-D4142D255318}"/>
    <cellStyle name="Total 2 4 3 10 5" xfId="28052" xr:uid="{9AAF6645-FAFE-4347-AB00-F1EDC47A6F83}"/>
    <cellStyle name="Total 2 4 3 10 6" xfId="35885" xr:uid="{378936FD-6147-43EC-89C6-9067C50E952B}"/>
    <cellStyle name="Total 2 4 3 10 7" xfId="43846" xr:uid="{56F0CAC3-5551-4C95-9258-9FF623256D29}"/>
    <cellStyle name="Total 2 4 3 11" xfId="4263" xr:uid="{01B05758-8A1A-458C-8D73-BEBF79247F82}"/>
    <cellStyle name="Total 2 4 3 11 2" xfId="8269" xr:uid="{3D075C2C-D9D7-4ACB-90C7-7EF85F15EE32}"/>
    <cellStyle name="Total 2 4 3 11 2 2" xfId="16484" xr:uid="{05BFCBE8-1760-406B-91ED-1BBD8EB8F09F}"/>
    <cellStyle name="Total 2 4 3 11 2 3" xfId="24348" xr:uid="{04FA9903-87AB-4D90-BB4A-A22AFBE20CB6}"/>
    <cellStyle name="Total 2 4 3 11 2 4" xfId="32328" xr:uid="{61E13C5E-47C8-476E-8785-DFE257D63FBE}"/>
    <cellStyle name="Total 2 4 3 11 2 5" xfId="40155" xr:uid="{00031A10-72F4-436E-8F8B-C68BAA5DE94D}"/>
    <cellStyle name="Total 2 4 3 11 2 6" xfId="48108" xr:uid="{F7CD65D8-7FFE-4DBD-89EE-6142E0C44B4D}"/>
    <cellStyle name="Total 2 4 3 11 3" xfId="12485" xr:uid="{CF20225C-0CEE-4D32-A27E-0DBCF493748C}"/>
    <cellStyle name="Total 2 4 3 11 4" xfId="20354" xr:uid="{F86A8E2F-CF61-4BCF-9665-AF708C2D198D}"/>
    <cellStyle name="Total 2 4 3 11 5" xfId="28349" xr:uid="{37924313-DA4B-4294-A280-DEFB363E8EEA}"/>
    <cellStyle name="Total 2 4 3 11 6" xfId="36184" xr:uid="{62A9F671-61EE-4135-A57D-512BCAD7C84A}"/>
    <cellStyle name="Total 2 4 3 11 7" xfId="44145" xr:uid="{B291C977-D298-4139-88FE-FA22BE38652A}"/>
    <cellStyle name="Total 2 4 3 12" xfId="4550" xr:uid="{68CF59BB-3847-443A-BA72-12BE2DCB8390}"/>
    <cellStyle name="Total 2 4 3 12 2" xfId="8548" xr:uid="{F5D94966-4796-4678-81D4-D1C9A398E620}"/>
    <cellStyle name="Total 2 4 3 12 2 2" xfId="16763" xr:uid="{69FAEADA-6C71-4E8A-BBBE-2AE44CFC182A}"/>
    <cellStyle name="Total 2 4 3 12 2 3" xfId="24627" xr:uid="{904FC87C-10EB-4F58-A02A-18CF472E7E6C}"/>
    <cellStyle name="Total 2 4 3 12 2 4" xfId="32607" xr:uid="{4122D700-2B4C-4EE8-8D1A-AA89BBEB0766}"/>
    <cellStyle name="Total 2 4 3 12 2 5" xfId="40434" xr:uid="{FD33AA14-C764-4016-8EC5-3594CF7686BC}"/>
    <cellStyle name="Total 2 4 3 12 2 6" xfId="48387" xr:uid="{496F7306-F276-46FF-B54E-2FB61B5465A5}"/>
    <cellStyle name="Total 2 4 3 12 3" xfId="12771" xr:uid="{C2F5FCC4-7254-4726-8257-8FA39F46F6FA}"/>
    <cellStyle name="Total 2 4 3 12 4" xfId="20641" xr:uid="{F61A11F4-6673-4CD9-98E7-C9E618CFBDF9}"/>
    <cellStyle name="Total 2 4 3 12 5" xfId="28634" xr:uid="{FF2A2633-58FD-4C86-8707-49A1E497259C}"/>
    <cellStyle name="Total 2 4 3 12 6" xfId="36471" xr:uid="{206BE106-2356-4312-B030-70D3D8072AA0}"/>
    <cellStyle name="Total 2 4 3 12 7" xfId="44432" xr:uid="{2A98B3F1-90B8-4000-9019-16D414E6B5B7}"/>
    <cellStyle name="Total 2 4 3 13" xfId="5125" xr:uid="{519F792C-E467-4C0E-960F-A6AC9FD7408E}"/>
    <cellStyle name="Total 2 4 3 13 2" xfId="13340" xr:uid="{6C9E86A2-166C-41E6-BA50-7B73E12E352E}"/>
    <cellStyle name="Total 2 4 3 13 3" xfId="21204" xr:uid="{23B529F9-6228-4067-A0C0-EE8C8AC3976C}"/>
    <cellStyle name="Total 2 4 3 13 4" xfId="29184" xr:uid="{B9E3F7F3-4E89-446B-9EEA-DDA8C3346B45}"/>
    <cellStyle name="Total 2 4 3 13 5" xfId="37011" xr:uid="{88D897DC-98DC-404D-8465-7FFAC3B0EA17}"/>
    <cellStyle name="Total 2 4 3 13 6" xfId="44964" xr:uid="{9149972F-75F9-4C2C-99A3-3AF03DE418B8}"/>
    <cellStyle name="Total 2 4 3 14" xfId="9215" xr:uid="{5DF253CE-95AB-487C-886A-53D79DC85BDD}"/>
    <cellStyle name="Total 2 4 3 15" xfId="17077" xr:uid="{87481666-8C3C-456D-B4A0-568697E88EF6}"/>
    <cellStyle name="Total 2 4 3 16" xfId="25094" xr:uid="{BBEC9889-22BD-4584-A961-3AD04199260B}"/>
    <cellStyle name="Total 2 4 3 17" xfId="32907" xr:uid="{95EBCD80-70E4-4FEC-B2E1-0058868C4AF9}"/>
    <cellStyle name="Total 2 4 3 18" xfId="40868" xr:uid="{626F3E72-52AB-4F21-B4A8-6E671E571771}"/>
    <cellStyle name="Total 2 4 3 2" xfId="1416" xr:uid="{DF53F059-6B01-4ED0-9D78-1C91F5487294}"/>
    <cellStyle name="Total 2 4 3 2 2" xfId="5527" xr:uid="{DD2D1BBD-1F8A-46DE-8344-CAE3174D24BC}"/>
    <cellStyle name="Total 2 4 3 2 2 2" xfId="13742" xr:uid="{0ED152AF-3C98-4927-93B0-079CB62ED555}"/>
    <cellStyle name="Total 2 4 3 2 2 3" xfId="21606" xr:uid="{3F9904E9-FBBF-4570-8103-C237B9A52E46}"/>
    <cellStyle name="Total 2 4 3 2 2 4" xfId="29586" xr:uid="{BCDDB185-4336-4080-883B-6D1173BA4246}"/>
    <cellStyle name="Total 2 4 3 2 2 5" xfId="37413" xr:uid="{313C58D7-69B8-433D-B9F3-EE500ADF1522}"/>
    <cellStyle name="Total 2 4 3 2 2 6" xfId="45366" xr:uid="{7D3348D5-D8B0-4A56-BA24-A4ED77B3807D}"/>
    <cellStyle name="Total 2 4 3 2 3" xfId="9645" xr:uid="{5E6A1077-DCF0-45DF-B624-F3ACAA19C47E}"/>
    <cellStyle name="Total 2 4 3 2 4" xfId="17507" xr:uid="{2454FFA2-372D-4141-B299-F8DAEBBD89BF}"/>
    <cellStyle name="Total 2 4 3 2 5" xfId="25518" xr:uid="{A4C96594-A450-42E8-9828-6A933FD3F3E1}"/>
    <cellStyle name="Total 2 4 3 2 6" xfId="33337" xr:uid="{F49E6556-1598-4E05-B46C-ADDFCD7E9EAC}"/>
    <cellStyle name="Total 2 4 3 2 7" xfId="41298" xr:uid="{6793454F-C7FA-449F-9C43-2ADEDD8EF0EC}"/>
    <cellStyle name="Total 2 4 3 3" xfId="1759" xr:uid="{8AC3FDF8-8C2D-43DA-91E7-FFE1B1C34BA6}"/>
    <cellStyle name="Total 2 4 3 3 2" xfId="5846" xr:uid="{311859B5-DA77-41EA-B45A-61374BD842FC}"/>
    <cellStyle name="Total 2 4 3 3 2 2" xfId="14061" xr:uid="{1DCBA640-0648-42A6-AF95-11B8E9DCB29D}"/>
    <cellStyle name="Total 2 4 3 3 2 3" xfId="21925" xr:uid="{15E6CABA-B50B-4946-93EA-35BBD275EE12}"/>
    <cellStyle name="Total 2 4 3 3 2 4" xfId="29905" xr:uid="{A3EE3FEA-E3DD-484D-A4C6-5E9C2729009A}"/>
    <cellStyle name="Total 2 4 3 3 2 5" xfId="37732" xr:uid="{90017F69-02B8-47AD-9CA3-9ED2525B96B1}"/>
    <cellStyle name="Total 2 4 3 3 2 6" xfId="45685" xr:uid="{9075A76E-1CA8-496B-8117-4D262359ACBF}"/>
    <cellStyle name="Total 2 4 3 3 3" xfId="9985" xr:uid="{042A392B-D8FF-4047-AA30-301E5EABAC03}"/>
    <cellStyle name="Total 2 4 3 3 4" xfId="17850" xr:uid="{F95A04F2-030F-4E1E-B4F4-E2348761053A}"/>
    <cellStyle name="Total 2 4 3 3 5" xfId="25858" xr:uid="{D863E61A-9566-4242-BBEE-61C83D146F8A}"/>
    <cellStyle name="Total 2 4 3 3 6" xfId="33680" xr:uid="{AD4CD502-27F3-454F-AA2C-5487454C20DA}"/>
    <cellStyle name="Total 2 4 3 3 7" xfId="41641" xr:uid="{226BBF47-0EBF-40D9-9E0B-F757803234BD}"/>
    <cellStyle name="Total 2 4 3 4" xfId="2094" xr:uid="{F4EFA0E6-983B-43C9-8D38-77E3896FD77F}"/>
    <cellStyle name="Total 2 4 3 4 2" xfId="6168" xr:uid="{F822E872-1C24-4443-8E45-CE00FAE5C77D}"/>
    <cellStyle name="Total 2 4 3 4 2 2" xfId="14383" xr:uid="{1E5265EA-2364-436C-A047-7032838934F5}"/>
    <cellStyle name="Total 2 4 3 4 2 3" xfId="22247" xr:uid="{ED12DE99-7D33-4BC1-BDDD-AB8F2718B0BC}"/>
    <cellStyle name="Total 2 4 3 4 2 4" xfId="30227" xr:uid="{9D4814D7-E991-4AF0-9DD0-153635572357}"/>
    <cellStyle name="Total 2 4 3 4 2 5" xfId="38054" xr:uid="{A5D3F2D4-DAC0-4FE0-858D-246BAAAF5D3E}"/>
    <cellStyle name="Total 2 4 3 4 2 6" xfId="46007" xr:uid="{78753E5D-AAF8-43D9-9F1B-8D9B0DE52B28}"/>
    <cellStyle name="Total 2 4 3 4 3" xfId="10320" xr:uid="{0871711F-C78E-460D-BF65-5CD1EECDAA9F}"/>
    <cellStyle name="Total 2 4 3 4 4" xfId="18185" xr:uid="{FFACD523-B290-4910-8BDE-4494F7F09A3F}"/>
    <cellStyle name="Total 2 4 3 4 5" xfId="26192" xr:uid="{F8EF21CA-640D-4CD5-8C77-4BF4CCED0564}"/>
    <cellStyle name="Total 2 4 3 4 6" xfId="34015" xr:uid="{98184C0C-A0CD-488F-9593-57C8B2D4C354}"/>
    <cellStyle name="Total 2 4 3 4 7" xfId="41976" xr:uid="{5BAAB614-84F8-4DE7-B354-3435AC0F169D}"/>
    <cellStyle name="Total 2 4 3 5" xfId="2413" xr:uid="{7F0F6897-E714-4429-B611-15E5B6EEDCA5}"/>
    <cellStyle name="Total 2 4 3 5 2" xfId="6477" xr:uid="{03DB05EB-3F0E-45EE-8FEB-CD2708B14E4E}"/>
    <cellStyle name="Total 2 4 3 5 2 2" xfId="14692" xr:uid="{A84597B5-7214-439C-9034-9AB7FD647EBB}"/>
    <cellStyle name="Total 2 4 3 5 2 3" xfId="22556" xr:uid="{B76E9514-9990-404F-A226-82DA47DDCDEC}"/>
    <cellStyle name="Total 2 4 3 5 2 4" xfId="30536" xr:uid="{4A49A363-E27F-4256-89B9-3003E3B41CD4}"/>
    <cellStyle name="Total 2 4 3 5 2 5" xfId="38363" xr:uid="{C90F3D48-7C58-43B0-B715-6F4F2BD3789A}"/>
    <cellStyle name="Total 2 4 3 5 2 6" xfId="46316" xr:uid="{C730AD1A-446F-44C3-B01A-BA0A517CD544}"/>
    <cellStyle name="Total 2 4 3 5 3" xfId="10639" xr:uid="{6D504925-0753-4367-B4FB-EAA83978F467}"/>
    <cellStyle name="Total 2 4 3 5 4" xfId="18504" xr:uid="{DB5DF888-9DE0-46E8-8536-3DF23391C3A2}"/>
    <cellStyle name="Total 2 4 3 5 5" xfId="26508" xr:uid="{F85ED3DC-0C07-42DE-A678-0D684517FA71}"/>
    <cellStyle name="Total 2 4 3 5 6" xfId="34334" xr:uid="{C4A92E68-1DDF-4FB9-94F9-A5FDADAE2E1D}"/>
    <cellStyle name="Total 2 4 3 5 7" xfId="42295" xr:uid="{009FBD32-B716-4AF1-947B-E92F1506A586}"/>
    <cellStyle name="Total 2 4 3 6" xfId="2742" xr:uid="{F64A92CF-5D0E-4656-9AFA-9E7E9DA16F76}"/>
    <cellStyle name="Total 2 4 3 6 2" xfId="6792" xr:uid="{391F9218-021E-4B41-A820-7D0ADF8166FA}"/>
    <cellStyle name="Total 2 4 3 6 2 2" xfId="15007" xr:uid="{163516BC-0988-4238-9C0C-6BCB3806328C}"/>
    <cellStyle name="Total 2 4 3 6 2 3" xfId="22871" xr:uid="{1F874531-3CBE-4098-BAF6-F1BF1C54C630}"/>
    <cellStyle name="Total 2 4 3 6 2 4" xfId="30851" xr:uid="{2F015055-9655-455F-8AAB-534B7B0A14D2}"/>
    <cellStyle name="Total 2 4 3 6 2 5" xfId="38678" xr:uid="{31143D53-F9C3-405E-B125-752CAE569337}"/>
    <cellStyle name="Total 2 4 3 6 2 6" xfId="46631" xr:uid="{CC53F1D8-305B-4563-B4CE-CA4FECFCCCC6}"/>
    <cellStyle name="Total 2 4 3 6 3" xfId="10968" xr:uid="{67176221-3DDB-4C37-AA14-34CBAEF13B4E}"/>
    <cellStyle name="Total 2 4 3 6 4" xfId="18833" xr:uid="{C67FDBDF-7A9F-4646-800D-5009FB44D48A}"/>
    <cellStyle name="Total 2 4 3 6 5" xfId="26836" xr:uid="{A2CB4431-A384-4899-8734-6753FEDB7550}"/>
    <cellStyle name="Total 2 4 3 6 6" xfId="34663" xr:uid="{E0B1F15A-50E9-4B19-B7AF-2BAAF254404D}"/>
    <cellStyle name="Total 2 4 3 6 7" xfId="42624" xr:uid="{6ECB8FB2-5525-4500-8FD9-984A56EDFA13}"/>
    <cellStyle name="Total 2 4 3 7" xfId="3055" xr:uid="{42F2B81B-F6D1-40E8-9988-84F5E5A27605}"/>
    <cellStyle name="Total 2 4 3 7 2" xfId="7096" xr:uid="{2BB12FB4-FBC3-49BA-ACF6-8F572F442C0E}"/>
    <cellStyle name="Total 2 4 3 7 2 2" xfId="15311" xr:uid="{E928B078-E454-46AB-895C-C5CD503F70D6}"/>
    <cellStyle name="Total 2 4 3 7 2 3" xfId="23175" xr:uid="{852052A3-580D-4B48-B87A-09D8653F2780}"/>
    <cellStyle name="Total 2 4 3 7 2 4" xfId="31155" xr:uid="{7E0FD380-7051-438C-BA1F-3CE952E275E1}"/>
    <cellStyle name="Total 2 4 3 7 2 5" xfId="38982" xr:uid="{E34705CA-00D7-411A-930B-6BC8387482B1}"/>
    <cellStyle name="Total 2 4 3 7 2 6" xfId="46935" xr:uid="{F563CAD6-4FA3-41EC-932B-B9B21817206C}"/>
    <cellStyle name="Total 2 4 3 7 3" xfId="11280" xr:uid="{73E97F29-6633-4884-8BE7-C4EA22E4F7F9}"/>
    <cellStyle name="Total 2 4 3 7 4" xfId="19146" xr:uid="{8E53966E-9697-4275-A474-F8BF5217BE39}"/>
    <cellStyle name="Total 2 4 3 7 5" xfId="27146" xr:uid="{1655D778-7724-4A9D-A4EC-D6C0B4B7A853}"/>
    <cellStyle name="Total 2 4 3 7 6" xfId="34976" xr:uid="{2713879D-A513-416E-A1EC-0E370B65039F}"/>
    <cellStyle name="Total 2 4 3 7 7" xfId="42937" xr:uid="{297B1D61-71F4-4D44-B9D3-5D5527BC7C35}"/>
    <cellStyle name="Total 2 4 3 8" xfId="3375" xr:uid="{4A56F99A-A419-45B6-B2F3-6E892C41F381}"/>
    <cellStyle name="Total 2 4 3 8 2" xfId="7403" xr:uid="{54763DF5-67BB-4CF6-8BEE-7E3D9BF40C75}"/>
    <cellStyle name="Total 2 4 3 8 2 2" xfId="15618" xr:uid="{65519398-364B-46B5-9324-D575A915ADDD}"/>
    <cellStyle name="Total 2 4 3 8 2 3" xfId="23482" xr:uid="{BC6FA8D0-9A5D-4C5F-A149-819122B31BAF}"/>
    <cellStyle name="Total 2 4 3 8 2 4" xfId="31462" xr:uid="{55BA338E-58FD-4DAF-B1AC-E30CAD9594E6}"/>
    <cellStyle name="Total 2 4 3 8 2 5" xfId="39289" xr:uid="{EC2AAC17-0D93-4037-8E1A-16D318784D71}"/>
    <cellStyle name="Total 2 4 3 8 2 6" xfId="47242" xr:uid="{9E64EAF1-F692-4494-AEFC-696733785EF8}"/>
    <cellStyle name="Total 2 4 3 8 3" xfId="11599" xr:uid="{756C23A3-D926-4DE0-A759-02D403D878CE}"/>
    <cellStyle name="Total 2 4 3 8 4" xfId="19466" xr:uid="{A723FAC5-1411-4493-91E7-5902C40321A5}"/>
    <cellStyle name="Total 2 4 3 8 5" xfId="27466" xr:uid="{EF7445C3-256B-4EB6-B27E-1E770F1515C6}"/>
    <cellStyle name="Total 2 4 3 8 6" xfId="35296" xr:uid="{32340887-4BDC-4E26-9225-F25C9AEF8AD1}"/>
    <cellStyle name="Total 2 4 3 8 7" xfId="43257" xr:uid="{83755C4F-DE07-4B66-8D74-1E130136EAE7}"/>
    <cellStyle name="Total 2 4 3 9" xfId="3669" xr:uid="{67D55E30-B764-455C-AE52-E3C02EE63421}"/>
    <cellStyle name="Total 2 4 3 9 2" xfId="7697" xr:uid="{8AB553D9-6637-44F9-8679-B75771CB20EB}"/>
    <cellStyle name="Total 2 4 3 9 2 2" xfId="15912" xr:uid="{4E653BD4-138B-4A5B-B9AC-AA548E606932}"/>
    <cellStyle name="Total 2 4 3 9 2 3" xfId="23776" xr:uid="{944AFC2C-7BB7-4CED-9522-2D6B215EB655}"/>
    <cellStyle name="Total 2 4 3 9 2 4" xfId="31756" xr:uid="{C65657B3-6BE0-4657-A54D-E9A6558246AC}"/>
    <cellStyle name="Total 2 4 3 9 2 5" xfId="39583" xr:uid="{AFE3C7CF-FFEF-4AC0-9E18-8D9B85E298A2}"/>
    <cellStyle name="Total 2 4 3 9 2 6" xfId="47536" xr:uid="{95657521-B3DF-4859-BD5A-9D6EB0AF69F5}"/>
    <cellStyle name="Total 2 4 3 9 3" xfId="11893" xr:uid="{EC3C95D9-0C1C-442A-86A0-2C31485419E6}"/>
    <cellStyle name="Total 2 4 3 9 4" xfId="19760" xr:uid="{801FA0EC-AD64-47D8-B50D-6BF5C7FF165D}"/>
    <cellStyle name="Total 2 4 3 9 5" xfId="27760" xr:uid="{0DFA054B-D6C2-4664-A2B2-EDFB7821BC2F}"/>
    <cellStyle name="Total 2 4 3 9 6" xfId="35590" xr:uid="{22EA8C6E-6F5F-4104-B79F-33C8D5DA4E5B}"/>
    <cellStyle name="Total 2 4 3 9 7" xfId="43551" xr:uid="{97950EBE-5BAA-4758-984C-F32B33848B20}"/>
    <cellStyle name="Total 2 4 4" xfId="1030" xr:uid="{B690ED6A-C397-4A3A-92BD-D9835A314626}"/>
    <cellStyle name="Total 2 4 4 10" xfId="4008" xr:uid="{6E18D494-F08C-4463-A994-DD086AF18BC4}"/>
    <cellStyle name="Total 2 4 4 10 2" xfId="8023" xr:uid="{0A3DFD82-323B-4B27-9D28-A5B83AE676E1}"/>
    <cellStyle name="Total 2 4 4 10 2 2" xfId="16238" xr:uid="{AC0C1E0E-5FAB-4982-A7CE-A38E3A32A25F}"/>
    <cellStyle name="Total 2 4 4 10 2 3" xfId="24102" xr:uid="{2E9F6FD0-A9B0-4BDE-9C9A-E2D2D1117C87}"/>
    <cellStyle name="Total 2 4 4 10 2 4" xfId="32082" xr:uid="{328BF5DC-7F19-47A2-B124-70AFD5B3CC36}"/>
    <cellStyle name="Total 2 4 4 10 2 5" xfId="39909" xr:uid="{39AD1C91-528A-49FD-A0D6-E97BD9B4A09D}"/>
    <cellStyle name="Total 2 4 4 10 2 6" xfId="47862" xr:uid="{4B9936A5-8C0A-41DB-ACCF-6833C735B704}"/>
    <cellStyle name="Total 2 4 4 10 3" xfId="12230" xr:uid="{F7CCFEFA-F21D-4A18-933F-890C092B1654}"/>
    <cellStyle name="Total 2 4 4 10 4" xfId="20099" xr:uid="{B339B121-8424-4D3A-88A8-85F2AD626F88}"/>
    <cellStyle name="Total 2 4 4 10 5" xfId="28095" xr:uid="{F864D105-3AF6-4BC4-AE0A-47C3FA05C257}"/>
    <cellStyle name="Total 2 4 4 10 6" xfId="35929" xr:uid="{CA2007C6-172E-4ADB-8268-7E2F95AF2AF1}"/>
    <cellStyle name="Total 2 4 4 10 7" xfId="43890" xr:uid="{3EAA769B-5E25-4486-882E-E82FAA2AEB1D}"/>
    <cellStyle name="Total 2 4 4 11" xfId="4303" xr:uid="{6EB585FA-011A-4A98-8AFB-E24C8E35CF56}"/>
    <cellStyle name="Total 2 4 4 11 2" xfId="8309" xr:uid="{5F8E19BC-5853-4C78-A10F-D9FB86DFE026}"/>
    <cellStyle name="Total 2 4 4 11 2 2" xfId="16524" xr:uid="{62562921-9BE2-493D-8241-9B7A7E0175E0}"/>
    <cellStyle name="Total 2 4 4 11 2 3" xfId="24388" xr:uid="{4EC7C3A6-A6DA-4158-9CC1-9F589984C634}"/>
    <cellStyle name="Total 2 4 4 11 2 4" xfId="32368" xr:uid="{B2E7F765-2131-4A09-BE87-4E69B79F9C0B}"/>
    <cellStyle name="Total 2 4 4 11 2 5" xfId="40195" xr:uid="{2C08A18E-A1CB-4EEC-AB46-D5145D94188D}"/>
    <cellStyle name="Total 2 4 4 11 2 6" xfId="48148" xr:uid="{7A9F3705-3F07-43F6-BF45-E22AC2B88913}"/>
    <cellStyle name="Total 2 4 4 11 3" xfId="12525" xr:uid="{27745F8D-85FB-4371-9CB4-141F956395A2}"/>
    <cellStyle name="Total 2 4 4 11 4" xfId="20394" xr:uid="{673BB1F2-A94C-4CF0-8C74-2FEA1CB860F6}"/>
    <cellStyle name="Total 2 4 4 11 5" xfId="28389" xr:uid="{E101D0CB-53E9-4D72-8F1D-46F68C3F8067}"/>
    <cellStyle name="Total 2 4 4 11 6" xfId="36224" xr:uid="{45EF514A-C6D5-4E50-8CFD-9B7B965718E8}"/>
    <cellStyle name="Total 2 4 4 11 7" xfId="44185" xr:uid="{A7BBC67E-5D7A-4B0D-B31C-925F299FDC45}"/>
    <cellStyle name="Total 2 4 4 12" xfId="4594" xr:uid="{E271BD4B-A79B-4C7C-A751-09C3E4EE7696}"/>
    <cellStyle name="Total 2 4 4 12 2" xfId="8588" xr:uid="{F1782139-08EC-4B7C-BFD4-CD8422475BF0}"/>
    <cellStyle name="Total 2 4 4 12 2 2" xfId="16803" xr:uid="{FF4F4655-97B5-487C-99DA-4C6DCEF4D2BB}"/>
    <cellStyle name="Total 2 4 4 12 2 3" xfId="24667" xr:uid="{54F1DB3A-2B47-4F92-B6C5-06D1A1EB9CA3}"/>
    <cellStyle name="Total 2 4 4 12 2 4" xfId="32647" xr:uid="{79E88B2F-0B24-41EF-9AAC-63470DA6848C}"/>
    <cellStyle name="Total 2 4 4 12 2 5" xfId="40474" xr:uid="{AD101C72-3710-407F-8A26-33A4E2791F0B}"/>
    <cellStyle name="Total 2 4 4 12 2 6" xfId="48427" xr:uid="{DC8CCC62-A5E6-48D3-BF30-E787A5E5D400}"/>
    <cellStyle name="Total 2 4 4 12 3" xfId="12815" xr:uid="{4914B6D1-BECA-4677-90A2-86E3BE566180}"/>
    <cellStyle name="Total 2 4 4 12 4" xfId="20685" xr:uid="{2FA1E8CF-A884-4019-96F1-21A5CFC6DAD5}"/>
    <cellStyle name="Total 2 4 4 12 5" xfId="28678" xr:uid="{474A66FD-A614-4DEF-8FAA-24A439D292E1}"/>
    <cellStyle name="Total 2 4 4 12 6" xfId="36515" xr:uid="{FAA07487-2956-4258-BF60-42B3C5EAEA38}"/>
    <cellStyle name="Total 2 4 4 12 7" xfId="44476" xr:uid="{54FD4C01-28A5-411E-9856-B1E32AA7B671}"/>
    <cellStyle name="Total 2 4 4 13" xfId="5165" xr:uid="{E02DEA30-E8C0-4FEA-A117-BC34F2EFA9C8}"/>
    <cellStyle name="Total 2 4 4 13 2" xfId="13380" xr:uid="{8420D586-1E4E-45F6-AB7B-1A28DD967982}"/>
    <cellStyle name="Total 2 4 4 13 3" xfId="21244" xr:uid="{53A42A66-36A8-4A05-BB0B-E9B61C182A85}"/>
    <cellStyle name="Total 2 4 4 13 4" xfId="29224" xr:uid="{8EAF52B7-2433-40DA-A36C-70000EC47C48}"/>
    <cellStyle name="Total 2 4 4 13 5" xfId="37051" xr:uid="{1F305745-B25B-43F7-BBB9-C35DF799D69F}"/>
    <cellStyle name="Total 2 4 4 13 6" xfId="45004" xr:uid="{DB9D5057-2453-4667-B72A-2AD3837948CB}"/>
    <cellStyle name="Total 2 4 4 14" xfId="9259" xr:uid="{6B8CE104-0E92-4222-9E85-DDE4D673D90F}"/>
    <cellStyle name="Total 2 4 4 15" xfId="17121" xr:uid="{9BD31104-4C70-4767-9590-6B96EDB64049}"/>
    <cellStyle name="Total 2 4 4 16" xfId="25138" xr:uid="{EAAD9065-60C3-4072-99E1-58B3AC2F22D1}"/>
    <cellStyle name="Total 2 4 4 17" xfId="32951" xr:uid="{738DA942-F96F-450C-8DCB-3D5BEF37DDE1}"/>
    <cellStyle name="Total 2 4 4 18" xfId="40912" xr:uid="{C047544B-3D9E-4AF5-A007-47D943A70845}"/>
    <cellStyle name="Total 2 4 4 2" xfId="1460" xr:uid="{5891B487-378B-4B14-9BF1-6E3B5323EB66}"/>
    <cellStyle name="Total 2 4 4 2 2" xfId="5567" xr:uid="{EBDF7A42-3398-4153-8A73-8E143E8BA69B}"/>
    <cellStyle name="Total 2 4 4 2 2 2" xfId="13782" xr:uid="{6D6A7C5F-35B2-4CE4-95F0-2D89B8931A49}"/>
    <cellStyle name="Total 2 4 4 2 2 3" xfId="21646" xr:uid="{2B1B4F87-9657-4E9D-A6B3-51F143F659F4}"/>
    <cellStyle name="Total 2 4 4 2 2 4" xfId="29626" xr:uid="{5F2BDCCB-A9EB-46F8-BC89-7356F1057767}"/>
    <cellStyle name="Total 2 4 4 2 2 5" xfId="37453" xr:uid="{88A024BB-2073-4703-BEF8-6CE6721CB790}"/>
    <cellStyle name="Total 2 4 4 2 2 6" xfId="45406" xr:uid="{22116725-F7A6-49E7-8761-187BC3F442E0}"/>
    <cellStyle name="Total 2 4 4 2 3" xfId="9689" xr:uid="{0314F26A-DDE1-467B-908B-AD414A382C98}"/>
    <cellStyle name="Total 2 4 4 2 4" xfId="17551" xr:uid="{719D9827-61B2-4D68-9132-C6AFED3FE529}"/>
    <cellStyle name="Total 2 4 4 2 5" xfId="25562" xr:uid="{7B7D3C18-FA1A-49C1-942B-4C0B4399FAE6}"/>
    <cellStyle name="Total 2 4 4 2 6" xfId="33381" xr:uid="{F0BD71D9-45C8-4520-BFC8-C891E48C99C8}"/>
    <cellStyle name="Total 2 4 4 2 7" xfId="41342" xr:uid="{AC6252BE-8EFE-4C30-9080-DB538AC8EA18}"/>
    <cellStyle name="Total 2 4 4 3" xfId="1803" xr:uid="{AFCC37CF-CFFB-4844-96FE-2FF1463573BA}"/>
    <cellStyle name="Total 2 4 4 3 2" xfId="5886" xr:uid="{37E2F45A-85FE-438B-9944-680C817890CE}"/>
    <cellStyle name="Total 2 4 4 3 2 2" xfId="14101" xr:uid="{2DE02953-F4B3-41BA-A9A3-53D28410A484}"/>
    <cellStyle name="Total 2 4 4 3 2 3" xfId="21965" xr:uid="{D1E82023-28F0-4AE3-B775-5CD49AD1BEC6}"/>
    <cellStyle name="Total 2 4 4 3 2 4" xfId="29945" xr:uid="{F6D7B41C-1403-4307-BC7E-F3455609B9C6}"/>
    <cellStyle name="Total 2 4 4 3 2 5" xfId="37772" xr:uid="{24937460-3FF6-49AB-98D3-60E0072A0E81}"/>
    <cellStyle name="Total 2 4 4 3 2 6" xfId="45725" xr:uid="{061EFED5-2A26-4037-B6A6-13C7EAAC7BFE}"/>
    <cellStyle name="Total 2 4 4 3 3" xfId="10029" xr:uid="{4B789530-403A-40EC-9772-3B87543292D0}"/>
    <cellStyle name="Total 2 4 4 3 4" xfId="17894" xr:uid="{4D23DEB4-5D09-4770-8DFB-30C6ADF1791A}"/>
    <cellStyle name="Total 2 4 4 3 5" xfId="25901" xr:uid="{29543B23-4223-490B-8A47-82E33B21E2DB}"/>
    <cellStyle name="Total 2 4 4 3 6" xfId="33724" xr:uid="{E5083110-5C29-45CB-B983-3DE9EB4BD5CA}"/>
    <cellStyle name="Total 2 4 4 3 7" xfId="41685" xr:uid="{F8320A77-23B3-4BDE-8D7D-5B92496C47CC}"/>
    <cellStyle name="Total 2 4 4 4" xfId="2137" xr:uid="{3189374D-89BF-4325-99E1-74070891B744}"/>
    <cellStyle name="Total 2 4 4 4 2" xfId="6211" xr:uid="{669C526C-EDD2-491B-90A3-48E97CBB452D}"/>
    <cellStyle name="Total 2 4 4 4 2 2" xfId="14426" xr:uid="{55055B3D-BD00-4806-99E4-E92ED1B4F064}"/>
    <cellStyle name="Total 2 4 4 4 2 3" xfId="22290" xr:uid="{8062A7CA-4915-4FC2-91B5-36FCAE060E7D}"/>
    <cellStyle name="Total 2 4 4 4 2 4" xfId="30270" xr:uid="{10CC8731-CA5B-4FFB-B673-3D64D239AEBA}"/>
    <cellStyle name="Total 2 4 4 4 2 5" xfId="38097" xr:uid="{00CC4EFA-996F-467A-8C0D-6AE29CAA46E2}"/>
    <cellStyle name="Total 2 4 4 4 2 6" xfId="46050" xr:uid="{1617004C-8B5C-4676-8208-A1DFC3FB6526}"/>
    <cellStyle name="Total 2 4 4 4 3" xfId="10363" xr:uid="{524B7EEB-6699-4CB5-81D6-697BFB143D9F}"/>
    <cellStyle name="Total 2 4 4 4 4" xfId="18228" xr:uid="{05C3D6F4-78CB-4BA7-BB78-4F7C1F70F953}"/>
    <cellStyle name="Total 2 4 4 4 5" xfId="26235" xr:uid="{89DECF90-E238-40E6-9041-CA200930575B}"/>
    <cellStyle name="Total 2 4 4 4 6" xfId="34058" xr:uid="{A38DF538-CAE1-4701-ACCB-FDA776EF28E1}"/>
    <cellStyle name="Total 2 4 4 4 7" xfId="42019" xr:uid="{5E6DFD57-D5EB-4C2D-AFB7-EDE0279C2101}"/>
    <cellStyle name="Total 2 4 4 5" xfId="2457" xr:uid="{28FFA6FA-5597-4180-8A8B-32CBDD212F41}"/>
    <cellStyle name="Total 2 4 4 5 2" xfId="6517" xr:uid="{29BA7365-A0E2-49BE-809E-5AE84B49B8AC}"/>
    <cellStyle name="Total 2 4 4 5 2 2" xfId="14732" xr:uid="{5C226151-3929-48A1-9B2E-9B844D3E70DD}"/>
    <cellStyle name="Total 2 4 4 5 2 3" xfId="22596" xr:uid="{94F00B52-1DD1-40E3-89FA-91FA45E50E9A}"/>
    <cellStyle name="Total 2 4 4 5 2 4" xfId="30576" xr:uid="{430B191A-AA6C-4B55-BA85-FA4DDB97D577}"/>
    <cellStyle name="Total 2 4 4 5 2 5" xfId="38403" xr:uid="{EB18BE51-1ADB-4F19-B919-35CE981A6B7A}"/>
    <cellStyle name="Total 2 4 4 5 2 6" xfId="46356" xr:uid="{8D08D7E2-091E-41EE-AC36-FC6E8589A719}"/>
    <cellStyle name="Total 2 4 4 5 3" xfId="10683" xr:uid="{E7720707-F603-4A7B-B0E2-811468C14D28}"/>
    <cellStyle name="Total 2 4 4 5 4" xfId="18548" xr:uid="{8961B454-92FF-435E-875A-17DD22BF1F3F}"/>
    <cellStyle name="Total 2 4 4 5 5" xfId="26551" xr:uid="{91F9F0FB-8731-4BB0-864E-105B7152EE03}"/>
    <cellStyle name="Total 2 4 4 5 6" xfId="34378" xr:uid="{7492811F-FE48-4683-82D7-AB005C031E5E}"/>
    <cellStyle name="Total 2 4 4 5 7" xfId="42339" xr:uid="{760EE884-D557-4A56-BF66-8BB3EBB05E76}"/>
    <cellStyle name="Total 2 4 4 6" xfId="2785" xr:uid="{B773713C-E5F6-4DEF-AE94-F8F2FE424AA7}"/>
    <cellStyle name="Total 2 4 4 6 2" xfId="6835" xr:uid="{C7431E66-9FBF-4A84-A38E-9BA58C8D38C1}"/>
    <cellStyle name="Total 2 4 4 6 2 2" xfId="15050" xr:uid="{00AD1415-FCCC-4D67-A2FF-B9001C81ED5F}"/>
    <cellStyle name="Total 2 4 4 6 2 3" xfId="22914" xr:uid="{DA36BEAC-C89E-41AF-BBE3-D18FA349EA74}"/>
    <cellStyle name="Total 2 4 4 6 2 4" xfId="30894" xr:uid="{75D0E51B-DFA4-4191-90B5-7A2CBA514D64}"/>
    <cellStyle name="Total 2 4 4 6 2 5" xfId="38721" xr:uid="{9E9804AE-D697-44F5-9DE4-C4F6D7E8F986}"/>
    <cellStyle name="Total 2 4 4 6 2 6" xfId="46674" xr:uid="{23E04968-CFDF-4DEB-94CE-6377DED65991}"/>
    <cellStyle name="Total 2 4 4 6 3" xfId="11011" xr:uid="{BD4AB97E-922C-4A76-BED8-EC20909089DE}"/>
    <cellStyle name="Total 2 4 4 6 4" xfId="18876" xr:uid="{04E08613-4636-49F8-814C-E0D37A78397A}"/>
    <cellStyle name="Total 2 4 4 6 5" xfId="26879" xr:uid="{47A35DBA-FD1A-4131-ADF6-2537DCBBB7FD}"/>
    <cellStyle name="Total 2 4 4 6 6" xfId="34706" xr:uid="{F2F5A118-0F42-4778-816C-4AB0FD9F9D7D}"/>
    <cellStyle name="Total 2 4 4 6 7" xfId="42667" xr:uid="{68773694-5F9E-4057-9AA2-FA5E8F3E5243}"/>
    <cellStyle name="Total 2 4 4 7" xfId="3099" xr:uid="{BA22B290-06CC-42E7-8B6A-5BD462099048}"/>
    <cellStyle name="Total 2 4 4 7 2" xfId="7136" xr:uid="{1B954F80-110C-41AC-A79E-B5A0B8783776}"/>
    <cellStyle name="Total 2 4 4 7 2 2" xfId="15351" xr:uid="{0FC60386-DE73-4788-9187-D38E6356C5AA}"/>
    <cellStyle name="Total 2 4 4 7 2 3" xfId="23215" xr:uid="{A8BD6D7F-5A5B-4C77-B969-A09E7FEDAECF}"/>
    <cellStyle name="Total 2 4 4 7 2 4" xfId="31195" xr:uid="{285A0D8D-C115-4E74-A96E-1BC9AAFD6BEF}"/>
    <cellStyle name="Total 2 4 4 7 2 5" xfId="39022" xr:uid="{E9E13379-523B-4417-9406-8663030F87EC}"/>
    <cellStyle name="Total 2 4 4 7 2 6" xfId="46975" xr:uid="{606B63C1-856B-410E-A0D8-43B0B7A2DD6E}"/>
    <cellStyle name="Total 2 4 4 7 3" xfId="11323" xr:uid="{2FF5EC09-FA73-4840-80BA-B1B9C9107D34}"/>
    <cellStyle name="Total 2 4 4 7 4" xfId="19190" xr:uid="{DB1664DB-F5C8-4E46-A520-17FEA377EA16}"/>
    <cellStyle name="Total 2 4 4 7 5" xfId="27190" xr:uid="{1038C0C9-3848-4B32-9A4D-FFF555681174}"/>
    <cellStyle name="Total 2 4 4 7 6" xfId="35020" xr:uid="{CE85F6EA-0EE4-4E46-8DD2-994442EE8913}"/>
    <cellStyle name="Total 2 4 4 7 7" xfId="42981" xr:uid="{014CE964-1BCE-4A4D-8AE1-F1386F58F8D2}"/>
    <cellStyle name="Total 2 4 4 8" xfId="3415" xr:uid="{C63032CA-2BB8-41D8-8A7C-5DD1BDC8F123}"/>
    <cellStyle name="Total 2 4 4 8 2" xfId="7443" xr:uid="{2357A415-9414-4916-AC89-5242C2CE3001}"/>
    <cellStyle name="Total 2 4 4 8 2 2" xfId="15658" xr:uid="{8453586C-00D4-4D64-8FCF-9780C53E2379}"/>
    <cellStyle name="Total 2 4 4 8 2 3" xfId="23522" xr:uid="{84529FEF-0FDC-4AC8-B713-1525A82FE891}"/>
    <cellStyle name="Total 2 4 4 8 2 4" xfId="31502" xr:uid="{D4684559-ED24-4F42-B32F-09A7844FC743}"/>
    <cellStyle name="Total 2 4 4 8 2 5" xfId="39329" xr:uid="{2DB273F1-8F6D-407A-A899-E239A25206F7}"/>
    <cellStyle name="Total 2 4 4 8 2 6" xfId="47282" xr:uid="{EDA17BA5-F926-4AA2-B0D6-E29C8CB1D11B}"/>
    <cellStyle name="Total 2 4 4 8 3" xfId="11639" xr:uid="{C32D70A6-04DF-4B88-8D2D-F4F49FA28315}"/>
    <cellStyle name="Total 2 4 4 8 4" xfId="19506" xr:uid="{DFCF46A2-C1F3-4321-996E-973F31C80F2C}"/>
    <cellStyle name="Total 2 4 4 8 5" xfId="27506" xr:uid="{90F789B4-6B69-4A78-B73A-843C9221655D}"/>
    <cellStyle name="Total 2 4 4 8 6" xfId="35336" xr:uid="{580D7194-EAF0-45A4-8251-DAFF9E5CA8FB}"/>
    <cellStyle name="Total 2 4 4 8 7" xfId="43297" xr:uid="{5D7042DE-9432-44EC-9872-9E0C132E325A}"/>
    <cellStyle name="Total 2 4 4 9" xfId="3710" xr:uid="{402D824A-5B1B-4154-A27D-933E66398AC6}"/>
    <cellStyle name="Total 2 4 4 9 2" xfId="7738" xr:uid="{393D3804-CBB0-465E-A2B2-28437DE6D97C}"/>
    <cellStyle name="Total 2 4 4 9 2 2" xfId="15953" xr:uid="{E53AD6C7-6586-4B5B-BB1C-5A15EAABD3DA}"/>
    <cellStyle name="Total 2 4 4 9 2 3" xfId="23817" xr:uid="{AB455DFE-7AD3-40F8-BE69-4D97EC72B31C}"/>
    <cellStyle name="Total 2 4 4 9 2 4" xfId="31797" xr:uid="{E06D296E-E265-4293-9599-FA56C4D62A22}"/>
    <cellStyle name="Total 2 4 4 9 2 5" xfId="39624" xr:uid="{5823F7FE-7F22-48C7-9366-3229BF9AC135}"/>
    <cellStyle name="Total 2 4 4 9 2 6" xfId="47577" xr:uid="{9D621C0A-BE84-4D03-A86E-FFB0DA907E22}"/>
    <cellStyle name="Total 2 4 4 9 3" xfId="11934" xr:uid="{3075BB94-6FE4-4759-8E9A-434BC626C8E8}"/>
    <cellStyle name="Total 2 4 4 9 4" xfId="19801" xr:uid="{C65D8BB4-AD5E-4B52-9E2E-5052D3D52A62}"/>
    <cellStyle name="Total 2 4 4 9 5" xfId="27801" xr:uid="{AB53A4BE-900F-496A-B38A-FD3055CE18AF}"/>
    <cellStyle name="Total 2 4 4 9 6" xfId="35631" xr:uid="{75458962-A212-4A56-838B-805B15C373BE}"/>
    <cellStyle name="Total 2 4 4 9 7" xfId="43592" xr:uid="{0BA50D61-AE17-44E7-81D0-46A5F13994BA}"/>
    <cellStyle name="Total 2 4 5" xfId="1069" xr:uid="{E6F205EB-7857-4A45-8D11-D83B886C1817}"/>
    <cellStyle name="Total 2 4 5 10" xfId="4047" xr:uid="{299DF792-B12B-4334-913C-C4A13444AE78}"/>
    <cellStyle name="Total 2 4 5 10 2" xfId="8062" xr:uid="{B24DCCB1-6618-4CB5-8728-303FD9AAB84E}"/>
    <cellStyle name="Total 2 4 5 10 2 2" xfId="16277" xr:uid="{6094E6A2-8076-4B1A-AA3F-8B6976278561}"/>
    <cellStyle name="Total 2 4 5 10 2 3" xfId="24141" xr:uid="{2F1D6FC0-AB11-49ED-8C07-459EE9DCD0A0}"/>
    <cellStyle name="Total 2 4 5 10 2 4" xfId="32121" xr:uid="{8994C9A7-2AF0-4025-BC54-FE5DB6156F43}"/>
    <cellStyle name="Total 2 4 5 10 2 5" xfId="39948" xr:uid="{6FF3415E-47AA-4CB4-B322-72E412F3182B}"/>
    <cellStyle name="Total 2 4 5 10 2 6" xfId="47901" xr:uid="{815C3A35-D4A0-428C-ADDA-3EA122D2CE6F}"/>
    <cellStyle name="Total 2 4 5 10 3" xfId="12269" xr:uid="{A73D74B7-E64F-44BB-B9A7-608FC18E265D}"/>
    <cellStyle name="Total 2 4 5 10 4" xfId="20138" xr:uid="{A2CEA491-3F38-4015-8DAF-1CF68801AF29}"/>
    <cellStyle name="Total 2 4 5 10 5" xfId="28134" xr:uid="{967161D4-0D78-4DF2-83DA-5A7CBA1827A5}"/>
    <cellStyle name="Total 2 4 5 10 6" xfId="35968" xr:uid="{93796FCD-B214-4A27-8F0D-426775C01EAB}"/>
    <cellStyle name="Total 2 4 5 10 7" xfId="43929" xr:uid="{B3569C1D-7A45-43FE-99B5-D61B2076BBEB}"/>
    <cellStyle name="Total 2 4 5 11" xfId="4342" xr:uid="{158CD6AF-379D-4275-A9D3-0473B0B789A1}"/>
    <cellStyle name="Total 2 4 5 11 2" xfId="8348" xr:uid="{25EA3E0C-5589-443C-ACB5-A53E7BB296DD}"/>
    <cellStyle name="Total 2 4 5 11 2 2" xfId="16563" xr:uid="{0B005022-5DAD-474B-9AC9-EB39794D147A}"/>
    <cellStyle name="Total 2 4 5 11 2 3" xfId="24427" xr:uid="{060DB8D2-24A8-4166-95E6-15D165C9B0BA}"/>
    <cellStyle name="Total 2 4 5 11 2 4" xfId="32407" xr:uid="{E15283FD-A330-4F39-B7C0-AE06FDE8C087}"/>
    <cellStyle name="Total 2 4 5 11 2 5" xfId="40234" xr:uid="{816573A6-B9B6-4D8C-9742-683C08560882}"/>
    <cellStyle name="Total 2 4 5 11 2 6" xfId="48187" xr:uid="{126ADA5D-41F6-4B16-AA7E-1FAED4A5F7BF}"/>
    <cellStyle name="Total 2 4 5 11 3" xfId="12564" xr:uid="{2A2F10C3-BB8B-4B15-AFE3-CFBF8ECC214F}"/>
    <cellStyle name="Total 2 4 5 11 4" xfId="20433" xr:uid="{9A5E1793-2504-4951-80DB-0532CB1C9389}"/>
    <cellStyle name="Total 2 4 5 11 5" xfId="28428" xr:uid="{B6E02E64-0788-4A5F-84E9-C9089DA7A92B}"/>
    <cellStyle name="Total 2 4 5 11 6" xfId="36263" xr:uid="{B8353A1C-C1B3-45E9-A964-5D0B17935BAD}"/>
    <cellStyle name="Total 2 4 5 11 7" xfId="44224" xr:uid="{FE7D9C6B-12F1-4BA7-B5D9-73496644881D}"/>
    <cellStyle name="Total 2 4 5 12" xfId="4633" xr:uid="{68A74680-B7DF-4261-B4C3-7F4B07C8F5AD}"/>
    <cellStyle name="Total 2 4 5 12 2" xfId="8627" xr:uid="{5EB69739-FAA0-4E15-B4F3-227A8A0E517B}"/>
    <cellStyle name="Total 2 4 5 12 2 2" xfId="16842" xr:uid="{960BC20A-BF05-4BB1-A318-635BDF27A813}"/>
    <cellStyle name="Total 2 4 5 12 2 3" xfId="24706" xr:uid="{FA7242B0-FB0D-41C7-AA98-2CB161C3F248}"/>
    <cellStyle name="Total 2 4 5 12 2 4" xfId="32686" xr:uid="{1C1DD647-9911-48FD-BC1D-534A1B418BF3}"/>
    <cellStyle name="Total 2 4 5 12 2 5" xfId="40513" xr:uid="{9B92481B-74DC-4137-9B9A-29A7A5B071E7}"/>
    <cellStyle name="Total 2 4 5 12 2 6" xfId="48466" xr:uid="{A3CF65BA-FB4C-468C-8D64-14996B7362A3}"/>
    <cellStyle name="Total 2 4 5 12 3" xfId="12854" xr:uid="{86131782-D522-4E4B-872D-38C143343AA7}"/>
    <cellStyle name="Total 2 4 5 12 4" xfId="20724" xr:uid="{1B9AB405-1914-4F12-AC6F-3A646CF9DF80}"/>
    <cellStyle name="Total 2 4 5 12 5" xfId="28717" xr:uid="{C412CB08-8700-4F6A-A21A-C01B415048DC}"/>
    <cellStyle name="Total 2 4 5 12 6" xfId="36554" xr:uid="{FD01A5A2-49C5-4027-B091-40B734DA4AA7}"/>
    <cellStyle name="Total 2 4 5 12 7" xfId="44515" xr:uid="{A9500C1C-134B-480A-B209-9DBB5818A8AE}"/>
    <cellStyle name="Total 2 4 5 13" xfId="5204" xr:uid="{A988407E-4ECA-4CE8-9440-B58479A1B3EC}"/>
    <cellStyle name="Total 2 4 5 13 2" xfId="13419" xr:uid="{46930BE2-A68C-4022-8C4D-F1DA63270552}"/>
    <cellStyle name="Total 2 4 5 13 3" xfId="21283" xr:uid="{F2712C62-48CC-44C4-8F91-4D6231EC9053}"/>
    <cellStyle name="Total 2 4 5 13 4" xfId="29263" xr:uid="{59AC0F8A-8867-4F2C-B349-B2C467D7C370}"/>
    <cellStyle name="Total 2 4 5 13 5" xfId="37090" xr:uid="{F64AFAE2-7E75-4F6C-8A48-DCEA6597F127}"/>
    <cellStyle name="Total 2 4 5 13 6" xfId="45043" xr:uid="{9040B1CA-8389-43F0-85CC-C9C2C870618D}"/>
    <cellStyle name="Total 2 4 5 14" xfId="9298" xr:uid="{4D09016F-3C2F-418F-A1B1-BB53FAD60133}"/>
    <cellStyle name="Total 2 4 5 15" xfId="17160" xr:uid="{124124AA-83FC-4E72-BCD6-59457545CD07}"/>
    <cellStyle name="Total 2 4 5 16" xfId="25177" xr:uid="{52F4ED4C-B827-4789-9B33-FEE507D75AFF}"/>
    <cellStyle name="Total 2 4 5 17" xfId="32990" xr:uid="{4E20B830-E420-4A31-98E8-FBA5320F97C9}"/>
    <cellStyle name="Total 2 4 5 18" xfId="40951" xr:uid="{BCA7C460-B754-42D2-93DD-06027AA1BCED}"/>
    <cellStyle name="Total 2 4 5 2" xfId="1499" xr:uid="{1532DEB1-D64F-4AE7-BA19-277802FCC0A2}"/>
    <cellStyle name="Total 2 4 5 2 2" xfId="5606" xr:uid="{5113D2ED-0547-41AD-B1C1-C79407C99A15}"/>
    <cellStyle name="Total 2 4 5 2 2 2" xfId="13821" xr:uid="{23C00C8E-82CB-4C08-84B2-D5916E974C8A}"/>
    <cellStyle name="Total 2 4 5 2 2 3" xfId="21685" xr:uid="{A6D211A4-8C5F-4C84-9991-8FC6C9379680}"/>
    <cellStyle name="Total 2 4 5 2 2 4" xfId="29665" xr:uid="{CB150A2A-6C19-4738-86E8-04ACAD474E45}"/>
    <cellStyle name="Total 2 4 5 2 2 5" xfId="37492" xr:uid="{10F04F75-64B8-4041-BAAF-6F10F6E36755}"/>
    <cellStyle name="Total 2 4 5 2 2 6" xfId="45445" xr:uid="{61654BB1-0783-4948-95C8-D4E93DD5BF15}"/>
    <cellStyle name="Total 2 4 5 2 3" xfId="9728" xr:uid="{96FD3F99-ADE5-4719-9A7F-368D863D84ED}"/>
    <cellStyle name="Total 2 4 5 2 4" xfId="17590" xr:uid="{8D14ADE1-256C-4723-A954-8C6EA63B90A7}"/>
    <cellStyle name="Total 2 4 5 2 5" xfId="25601" xr:uid="{DDF3275B-8B4D-47B0-8FDB-CC1683B8A68A}"/>
    <cellStyle name="Total 2 4 5 2 6" xfId="33420" xr:uid="{5DD7445B-A0D4-40C3-9F10-F845D2C0D22B}"/>
    <cellStyle name="Total 2 4 5 2 7" xfId="41381" xr:uid="{4EEBE132-5247-4197-BE72-1A90BEEB3171}"/>
    <cellStyle name="Total 2 4 5 3" xfId="1842" xr:uid="{0CF58D46-D88E-482E-B4F7-737F3D60F3F2}"/>
    <cellStyle name="Total 2 4 5 3 2" xfId="5925" xr:uid="{747EDA24-F65C-428F-AC15-7A027028CF4E}"/>
    <cellStyle name="Total 2 4 5 3 2 2" xfId="14140" xr:uid="{535E79B8-D76D-40CB-AC93-94CC4828B04F}"/>
    <cellStyle name="Total 2 4 5 3 2 3" xfId="22004" xr:uid="{4036007C-8320-4F6E-9387-5887876DAB39}"/>
    <cellStyle name="Total 2 4 5 3 2 4" xfId="29984" xr:uid="{3973D3FD-D2BA-4386-AC78-2E46BC023687}"/>
    <cellStyle name="Total 2 4 5 3 2 5" xfId="37811" xr:uid="{4A1D6AC4-B132-4192-AFF0-7C5A2F6BD929}"/>
    <cellStyle name="Total 2 4 5 3 2 6" xfId="45764" xr:uid="{4C510C75-99D1-48BD-9669-5EA5C07AD385}"/>
    <cellStyle name="Total 2 4 5 3 3" xfId="10068" xr:uid="{54D4E356-AC1F-4D09-8DDE-3F02B6F5933F}"/>
    <cellStyle name="Total 2 4 5 3 4" xfId="17933" xr:uid="{32C5094A-E335-4893-B4C8-6539DBFD3E75}"/>
    <cellStyle name="Total 2 4 5 3 5" xfId="25940" xr:uid="{100F5D47-1C9D-4BFF-BD3D-03DC0352A554}"/>
    <cellStyle name="Total 2 4 5 3 6" xfId="33763" xr:uid="{E7198C0C-77EA-4D2C-BD55-6978B4CA3825}"/>
    <cellStyle name="Total 2 4 5 3 7" xfId="41724" xr:uid="{4315CA7C-517B-453B-88F4-50FA0C643202}"/>
    <cellStyle name="Total 2 4 5 4" xfId="2176" xr:uid="{C054CC31-55D8-4EEF-85B4-B3800955F7F9}"/>
    <cellStyle name="Total 2 4 5 4 2" xfId="6250" xr:uid="{55F9C558-B49B-43C4-98DE-B97F3F1BEC65}"/>
    <cellStyle name="Total 2 4 5 4 2 2" xfId="14465" xr:uid="{876D5081-62C8-4180-BB61-7E719BF72EC3}"/>
    <cellStyle name="Total 2 4 5 4 2 3" xfId="22329" xr:uid="{AF862F45-3845-415B-86D3-B2334386A326}"/>
    <cellStyle name="Total 2 4 5 4 2 4" xfId="30309" xr:uid="{671B83A4-303B-482A-B7E3-E324B4474ADB}"/>
    <cellStyle name="Total 2 4 5 4 2 5" xfId="38136" xr:uid="{E1D58879-395F-4013-BD1D-D0B0AD61210B}"/>
    <cellStyle name="Total 2 4 5 4 2 6" xfId="46089" xr:uid="{048581F7-6E68-4363-B283-F8FC1B0A7C8F}"/>
    <cellStyle name="Total 2 4 5 4 3" xfId="10402" xr:uid="{0204032E-B04D-464C-A7C0-7140C063209F}"/>
    <cellStyle name="Total 2 4 5 4 4" xfId="18267" xr:uid="{8F53B019-92F7-4080-9D20-3487E95AF9A9}"/>
    <cellStyle name="Total 2 4 5 4 5" xfId="26274" xr:uid="{F3640BE1-BAEA-49A5-A7A7-34A629463D2E}"/>
    <cellStyle name="Total 2 4 5 4 6" xfId="34097" xr:uid="{341A0FBC-59DC-453C-BD38-F395D47360FE}"/>
    <cellStyle name="Total 2 4 5 4 7" xfId="42058" xr:uid="{72EF6BAF-53D7-46A8-A68A-E48176EAA771}"/>
    <cellStyle name="Total 2 4 5 5" xfId="2496" xr:uid="{8C8470F5-E347-45FB-859D-88431888A068}"/>
    <cellStyle name="Total 2 4 5 5 2" xfId="6556" xr:uid="{9A15B01E-D286-41A1-BBB7-2E7A2AE4CCF5}"/>
    <cellStyle name="Total 2 4 5 5 2 2" xfId="14771" xr:uid="{3F8671DC-DFA1-48B7-8350-6926B8CBB2ED}"/>
    <cellStyle name="Total 2 4 5 5 2 3" xfId="22635" xr:uid="{2060E88B-2E0B-4554-85CA-7B5C23D91952}"/>
    <cellStyle name="Total 2 4 5 5 2 4" xfId="30615" xr:uid="{6E45F4E9-1265-415D-B04E-095B90920FF7}"/>
    <cellStyle name="Total 2 4 5 5 2 5" xfId="38442" xr:uid="{EB9DCB12-A3AC-4BB2-AE0F-BC19F47F4675}"/>
    <cellStyle name="Total 2 4 5 5 2 6" xfId="46395" xr:uid="{E3E39F56-D821-4649-8322-F22514A238B5}"/>
    <cellStyle name="Total 2 4 5 5 3" xfId="10722" xr:uid="{AE007BEF-1930-4828-A950-09E08D41BA1E}"/>
    <cellStyle name="Total 2 4 5 5 4" xfId="18587" xr:uid="{E851CE9B-9C0E-4D9F-9BCC-A02E03C96DA5}"/>
    <cellStyle name="Total 2 4 5 5 5" xfId="26590" xr:uid="{452D9FD5-6B87-4179-9C8B-497FC6CA69D6}"/>
    <cellStyle name="Total 2 4 5 5 6" xfId="34417" xr:uid="{DEAABDA3-16B0-4679-B78E-2D360EADC6BC}"/>
    <cellStyle name="Total 2 4 5 5 7" xfId="42378" xr:uid="{6CF0AAA1-99B5-4D0B-A6CC-D5306A6E0C4C}"/>
    <cellStyle name="Total 2 4 5 6" xfId="2824" xr:uid="{83813EEE-60F4-4487-A60C-32716C770829}"/>
    <cellStyle name="Total 2 4 5 6 2" xfId="6874" xr:uid="{53C52B86-AB5B-4795-861B-CCE02C22DAEC}"/>
    <cellStyle name="Total 2 4 5 6 2 2" xfId="15089" xr:uid="{1EF98EFE-72AF-4798-94C7-A2253A8406A1}"/>
    <cellStyle name="Total 2 4 5 6 2 3" xfId="22953" xr:uid="{D2CB630D-AD16-4D3B-A6D3-C92502F35E03}"/>
    <cellStyle name="Total 2 4 5 6 2 4" xfId="30933" xr:uid="{85687C62-73F6-41E2-9CCD-D6D93C124DAB}"/>
    <cellStyle name="Total 2 4 5 6 2 5" xfId="38760" xr:uid="{D245F84C-8470-4547-8BA4-5FFAB53C6626}"/>
    <cellStyle name="Total 2 4 5 6 2 6" xfId="46713" xr:uid="{C1EE3E6E-20FC-4F0A-9862-31ACC1838618}"/>
    <cellStyle name="Total 2 4 5 6 3" xfId="11050" xr:uid="{DEFB65CA-6187-4F40-BC21-FBFD5EB4AB6D}"/>
    <cellStyle name="Total 2 4 5 6 4" xfId="18915" xr:uid="{3C0E1879-CD90-4AA5-B838-A627048A4D24}"/>
    <cellStyle name="Total 2 4 5 6 5" xfId="26918" xr:uid="{E1AA895B-8A88-448B-9D48-0C2980F1353E}"/>
    <cellStyle name="Total 2 4 5 6 6" xfId="34745" xr:uid="{6C816C56-15EC-4E5F-8D0C-D9636EA504A8}"/>
    <cellStyle name="Total 2 4 5 6 7" xfId="42706" xr:uid="{0023DFA7-3203-41DD-BFDE-33729E261CA5}"/>
    <cellStyle name="Total 2 4 5 7" xfId="3138" xr:uid="{A9351255-5CD6-4CFD-B6CB-047CE296EB85}"/>
    <cellStyle name="Total 2 4 5 7 2" xfId="7175" xr:uid="{81C46064-D749-4F5B-93FD-E0F49BCBFFAE}"/>
    <cellStyle name="Total 2 4 5 7 2 2" xfId="15390" xr:uid="{0F68BC26-4A4C-4B93-90D3-9150C841AB07}"/>
    <cellStyle name="Total 2 4 5 7 2 3" xfId="23254" xr:uid="{8EDBEB59-BA1A-4289-9080-327088FA79FD}"/>
    <cellStyle name="Total 2 4 5 7 2 4" xfId="31234" xr:uid="{ACB86746-DED1-46F5-89AC-F54DF71D86BB}"/>
    <cellStyle name="Total 2 4 5 7 2 5" xfId="39061" xr:uid="{DA05ABB2-1EBD-4C1D-B241-634690EDCC3A}"/>
    <cellStyle name="Total 2 4 5 7 2 6" xfId="47014" xr:uid="{CA69F5E4-4C83-4711-9B8C-B8C00BDD9C27}"/>
    <cellStyle name="Total 2 4 5 7 3" xfId="11362" xr:uid="{432A4B70-4474-4364-A50A-D7D5413442E5}"/>
    <cellStyle name="Total 2 4 5 7 4" xfId="19229" xr:uid="{7D327749-13E1-466B-91D9-4384E222DADA}"/>
    <cellStyle name="Total 2 4 5 7 5" xfId="27229" xr:uid="{78269B23-6EBE-4818-BD5A-A730EAEC600A}"/>
    <cellStyle name="Total 2 4 5 7 6" xfId="35059" xr:uid="{80495E43-5128-4613-839B-1D22D877FF38}"/>
    <cellStyle name="Total 2 4 5 7 7" xfId="43020" xr:uid="{230CA5BC-DC14-4A27-B527-DDD9D839F4D6}"/>
    <cellStyle name="Total 2 4 5 8" xfId="3454" xr:uid="{248821BE-9C26-41B3-8B5F-1D7D22236869}"/>
    <cellStyle name="Total 2 4 5 8 2" xfId="7482" xr:uid="{822A54C8-131B-41DC-9EF1-EA98AFDCA09D}"/>
    <cellStyle name="Total 2 4 5 8 2 2" xfId="15697" xr:uid="{8F2AA534-13FD-4E72-8AB0-8A92C728F37E}"/>
    <cellStyle name="Total 2 4 5 8 2 3" xfId="23561" xr:uid="{012758D1-A677-4985-9186-DE35D6870EF6}"/>
    <cellStyle name="Total 2 4 5 8 2 4" xfId="31541" xr:uid="{396D82F0-6D00-4049-8452-672E09D7D337}"/>
    <cellStyle name="Total 2 4 5 8 2 5" xfId="39368" xr:uid="{F156EF9B-B132-455F-B473-4655A498CC84}"/>
    <cellStyle name="Total 2 4 5 8 2 6" xfId="47321" xr:uid="{62ABE7C9-3423-4C9E-A23A-AF9591FA3E02}"/>
    <cellStyle name="Total 2 4 5 8 3" xfId="11678" xr:uid="{DC08C2E2-D588-4CFB-943B-0B74D77BEEE4}"/>
    <cellStyle name="Total 2 4 5 8 4" xfId="19545" xr:uid="{3A09C8D5-C52D-445D-81D5-E249C6D7CE77}"/>
    <cellStyle name="Total 2 4 5 8 5" xfId="27545" xr:uid="{0035B0FF-10A9-4E97-8B74-B3486C492D48}"/>
    <cellStyle name="Total 2 4 5 8 6" xfId="35375" xr:uid="{7FF1296F-6F5A-4C02-9EB2-904B5ABC3D72}"/>
    <cellStyle name="Total 2 4 5 8 7" xfId="43336" xr:uid="{00DB7DE9-CE98-4CC4-A166-2CF4D55348A3}"/>
    <cellStyle name="Total 2 4 5 9" xfId="3749" xr:uid="{1F98DDDD-6DDE-4CC7-9D8B-BE93EBF8637B}"/>
    <cellStyle name="Total 2 4 5 9 2" xfId="7777" xr:uid="{7C8C4F8D-F5B0-40B0-938A-A4823824E29A}"/>
    <cellStyle name="Total 2 4 5 9 2 2" xfId="15992" xr:uid="{EF143FEA-0200-4FC2-95FC-AEEFAB39F6D5}"/>
    <cellStyle name="Total 2 4 5 9 2 3" xfId="23856" xr:uid="{BB544975-A4FF-46F4-ACA2-D68AE1B03D31}"/>
    <cellStyle name="Total 2 4 5 9 2 4" xfId="31836" xr:uid="{2A184E58-C168-4FC2-92EB-0B280E1A56E2}"/>
    <cellStyle name="Total 2 4 5 9 2 5" xfId="39663" xr:uid="{EB2692DC-AEAE-475C-936D-5661D40D34A4}"/>
    <cellStyle name="Total 2 4 5 9 2 6" xfId="47616" xr:uid="{5B937065-FAC5-4227-98F6-FBB0BE0CF52F}"/>
    <cellStyle name="Total 2 4 5 9 3" xfId="11973" xr:uid="{0EB64D02-7106-4E38-A5CB-384AB51B7016}"/>
    <cellStyle name="Total 2 4 5 9 4" xfId="19840" xr:uid="{BA906CFD-3001-4225-9616-AF73D3A1A522}"/>
    <cellStyle name="Total 2 4 5 9 5" xfId="27840" xr:uid="{84E8974F-F40A-4126-ABF0-5C46800BEA18}"/>
    <cellStyle name="Total 2 4 5 9 6" xfId="35670" xr:uid="{DDB016A4-2930-4A4B-B95E-94469E216271}"/>
    <cellStyle name="Total 2 4 5 9 7" xfId="43631" xr:uid="{99ABC56B-E3AA-4E2F-9074-53BE77B0ED58}"/>
    <cellStyle name="Total 2 4 6" xfId="1112" xr:uid="{2550556F-2155-408C-8052-65DF744766D6}"/>
    <cellStyle name="Total 2 4 6 10" xfId="4090" xr:uid="{01F05A53-54BC-40D1-A3E4-67A4CAFEFA0A}"/>
    <cellStyle name="Total 2 4 6 10 2" xfId="8101" xr:uid="{17065150-1478-4969-A50F-2D3FD6BF21AA}"/>
    <cellStyle name="Total 2 4 6 10 2 2" xfId="16316" xr:uid="{AD53F85E-5235-42D3-A770-D88D99B00A42}"/>
    <cellStyle name="Total 2 4 6 10 2 3" xfId="24180" xr:uid="{3596F262-D727-4BA2-A570-754220F1733E}"/>
    <cellStyle name="Total 2 4 6 10 2 4" xfId="32160" xr:uid="{A3F3F29C-4C3E-4C4F-9975-2C485D5664AD}"/>
    <cellStyle name="Total 2 4 6 10 2 5" xfId="39987" xr:uid="{6D76FAD6-A13F-40E6-B109-D5BB8B14F769}"/>
    <cellStyle name="Total 2 4 6 10 2 6" xfId="47940" xr:uid="{3C800140-CCC6-4726-87F3-FF46F7360BAE}"/>
    <cellStyle name="Total 2 4 6 10 3" xfId="12312" xr:uid="{F3D79D7B-C96D-446E-BB94-EBA1DC7CB317}"/>
    <cellStyle name="Total 2 4 6 10 4" xfId="20181" xr:uid="{1A4A3B3A-B80E-47C1-82F7-F5ECC275BDFD}"/>
    <cellStyle name="Total 2 4 6 10 5" xfId="28177" xr:uid="{B3CF8C19-A8EB-4771-98C1-1962639CEC58}"/>
    <cellStyle name="Total 2 4 6 10 6" xfId="36011" xr:uid="{CC68C81A-2ED7-43CC-AF9B-BE3FB258776F}"/>
    <cellStyle name="Total 2 4 6 10 7" xfId="43972" xr:uid="{4E744865-54FD-41F6-9FA1-8E24F06A05CB}"/>
    <cellStyle name="Total 2 4 6 11" xfId="4381" xr:uid="{BDE13133-076F-4AC4-8F78-E6C0F3FB7B95}"/>
    <cellStyle name="Total 2 4 6 11 2" xfId="8387" xr:uid="{6AE97FB4-CB72-4390-9192-D01FDC27AB44}"/>
    <cellStyle name="Total 2 4 6 11 2 2" xfId="16602" xr:uid="{D8311A53-955E-496F-960B-B571E30344E6}"/>
    <cellStyle name="Total 2 4 6 11 2 3" xfId="24466" xr:uid="{7D1F6C99-86CF-4347-BD5E-E52DE48501DB}"/>
    <cellStyle name="Total 2 4 6 11 2 4" xfId="32446" xr:uid="{6DBE7A10-3D46-4FAD-A04B-30E6E7BC1C0F}"/>
    <cellStyle name="Total 2 4 6 11 2 5" xfId="40273" xr:uid="{019F9526-3EF1-475F-88E8-F64C8C27FCD3}"/>
    <cellStyle name="Total 2 4 6 11 2 6" xfId="48226" xr:uid="{B216C00C-D24D-413E-93EA-C79010677405}"/>
    <cellStyle name="Total 2 4 6 11 3" xfId="12603" xr:uid="{64CE85C5-4F21-40A6-A3AF-CE3D1F72EDF6}"/>
    <cellStyle name="Total 2 4 6 11 4" xfId="20472" xr:uid="{B2AFCC0A-A40E-4F07-9F8A-B04CC62E913F}"/>
    <cellStyle name="Total 2 4 6 11 5" xfId="28467" xr:uid="{5C010EDA-E1FD-4559-A238-55671863A4CD}"/>
    <cellStyle name="Total 2 4 6 11 6" xfId="36302" xr:uid="{E226146D-2D01-4094-9C0F-50C8BE98C3DE}"/>
    <cellStyle name="Total 2 4 6 11 7" xfId="44263" xr:uid="{8A8BD700-F1F6-4F7A-9BB2-E1781FB075E5}"/>
    <cellStyle name="Total 2 4 6 12" xfId="4676" xr:uid="{9FCD578B-13F4-483D-A26C-23EC90BEA4CB}"/>
    <cellStyle name="Total 2 4 6 12 2" xfId="8666" xr:uid="{ED56D626-6851-4540-9BE0-59D19606EB47}"/>
    <cellStyle name="Total 2 4 6 12 2 2" xfId="16881" xr:uid="{27C7AD85-6BB9-4655-A2FB-185A9C399CC6}"/>
    <cellStyle name="Total 2 4 6 12 2 3" xfId="24745" xr:uid="{B86D7BC2-0E78-460C-A3AC-41AD41918CCF}"/>
    <cellStyle name="Total 2 4 6 12 2 4" xfId="32725" xr:uid="{AFB28630-F839-453B-9AFE-37060FFF52FD}"/>
    <cellStyle name="Total 2 4 6 12 2 5" xfId="40552" xr:uid="{0D408DDD-4114-4578-9788-FC4E6100382D}"/>
    <cellStyle name="Total 2 4 6 12 2 6" xfId="48505" xr:uid="{0B68F675-95F8-49BE-89BA-A0665A43F5A4}"/>
    <cellStyle name="Total 2 4 6 12 3" xfId="12897" xr:uid="{6B98564D-8746-4AB9-8125-D95F982E6AE4}"/>
    <cellStyle name="Total 2 4 6 12 4" xfId="20767" xr:uid="{AF5D2DEE-97EC-4C31-9A80-1B177C0F5654}"/>
    <cellStyle name="Total 2 4 6 12 5" xfId="28760" xr:uid="{36655170-175E-405F-8486-F12DCA2169AD}"/>
    <cellStyle name="Total 2 4 6 12 6" xfId="36597" xr:uid="{16182EBF-60EC-4ABD-A2F8-B1445CCAD8BD}"/>
    <cellStyle name="Total 2 4 6 12 7" xfId="44558" xr:uid="{35AAFCA9-6272-490F-B340-37F897756F2C}"/>
    <cellStyle name="Total 2 4 6 13" xfId="5243" xr:uid="{AFA62B31-689E-482B-80C2-D79FA97D8820}"/>
    <cellStyle name="Total 2 4 6 13 2" xfId="13458" xr:uid="{ECF62A57-19D9-4E61-A6F7-C7FD9DE75A49}"/>
    <cellStyle name="Total 2 4 6 13 3" xfId="21322" xr:uid="{04678D03-05F2-46CB-96A1-9F28EB86AC56}"/>
    <cellStyle name="Total 2 4 6 13 4" xfId="29302" xr:uid="{79426A2A-4912-4B02-9841-CD5AAE13FA13}"/>
    <cellStyle name="Total 2 4 6 13 5" xfId="37129" xr:uid="{18EB76E9-2970-45ED-A5F0-4542BFDB5D19}"/>
    <cellStyle name="Total 2 4 6 13 6" xfId="45082" xr:uid="{8F946786-83E3-4ACD-8229-A07AA804813A}"/>
    <cellStyle name="Total 2 4 6 14" xfId="9341" xr:uid="{9C021375-4D0C-498E-84F9-D429E939852A}"/>
    <cellStyle name="Total 2 4 6 15" xfId="17203" xr:uid="{23960474-0B1C-40C0-9AE0-4152554D6D7F}"/>
    <cellStyle name="Total 2 4 6 16" xfId="25219" xr:uid="{C934BB63-CE82-4A44-AE9E-4DA33CEA89DC}"/>
    <cellStyle name="Total 2 4 6 17" xfId="33033" xr:uid="{CB579A01-DBA3-4B3E-881F-13EF86A682D4}"/>
    <cellStyle name="Total 2 4 6 18" xfId="40994" xr:uid="{DBCC9AFA-37A3-4BED-8874-DD6704B90073}"/>
    <cellStyle name="Total 2 4 6 2" xfId="1542" xr:uid="{9B89F631-3214-4786-A719-BADA6451F19E}"/>
    <cellStyle name="Total 2 4 6 2 2" xfId="5645" xr:uid="{D8DCC50C-8142-46E5-8003-91631DF15947}"/>
    <cellStyle name="Total 2 4 6 2 2 2" xfId="13860" xr:uid="{EC6616B8-CC09-44BD-AC14-09D52B98A2F3}"/>
    <cellStyle name="Total 2 4 6 2 2 3" xfId="21724" xr:uid="{0D12D257-B3D0-4F82-B702-89F606612F6D}"/>
    <cellStyle name="Total 2 4 6 2 2 4" xfId="29704" xr:uid="{7A435734-388A-40D8-80B0-E614C70897A6}"/>
    <cellStyle name="Total 2 4 6 2 2 5" xfId="37531" xr:uid="{D1761D38-315B-44B2-9811-E3CB6C9AE09A}"/>
    <cellStyle name="Total 2 4 6 2 2 6" xfId="45484" xr:uid="{5563C64A-739F-40A2-948F-9ED480381188}"/>
    <cellStyle name="Total 2 4 6 2 3" xfId="9770" xr:uid="{FD55D8C7-594E-4467-BFB1-06060BE6DFB9}"/>
    <cellStyle name="Total 2 4 6 2 4" xfId="17633" xr:uid="{E6F370D6-2EE6-4EF6-97F0-EC96270B5A8C}"/>
    <cellStyle name="Total 2 4 6 2 5" xfId="25644" xr:uid="{173CB2A9-96E9-486D-BA5D-C092188007DE}"/>
    <cellStyle name="Total 2 4 6 2 6" xfId="33463" xr:uid="{5FE8B462-531F-4FC5-BED6-E1C64F763A2D}"/>
    <cellStyle name="Total 2 4 6 2 7" xfId="41424" xr:uid="{DEEACBFA-72A0-428B-9B94-44BA71D7A105}"/>
    <cellStyle name="Total 2 4 6 3" xfId="1885" xr:uid="{DB883285-B4DF-42E4-A33C-07E27ED512C2}"/>
    <cellStyle name="Total 2 4 6 3 2" xfId="5964" xr:uid="{8FEB26C0-674D-40D2-A38E-92C3D1C2EE2F}"/>
    <cellStyle name="Total 2 4 6 3 2 2" xfId="14179" xr:uid="{17089BFC-DE90-4621-B428-0F9662628073}"/>
    <cellStyle name="Total 2 4 6 3 2 3" xfId="22043" xr:uid="{501E885A-CD95-4812-B8AB-E0D3B5DA9377}"/>
    <cellStyle name="Total 2 4 6 3 2 4" xfId="30023" xr:uid="{766A4343-E09C-424E-9E08-A8B8D25E9EBB}"/>
    <cellStyle name="Total 2 4 6 3 2 5" xfId="37850" xr:uid="{B1F0CDCF-5D58-4E82-BFA0-DD4D60059C8F}"/>
    <cellStyle name="Total 2 4 6 3 2 6" xfId="45803" xr:uid="{07094D85-21B5-4F7A-8848-34A7B5AE2531}"/>
    <cellStyle name="Total 2 4 6 3 3" xfId="10111" xr:uid="{E648B9F4-1A21-4332-8C8F-5C14FEDF6137}"/>
    <cellStyle name="Total 2 4 6 3 4" xfId="17976" xr:uid="{B74FD336-6B4E-450A-9252-393314919FDE}"/>
    <cellStyle name="Total 2 4 6 3 5" xfId="25983" xr:uid="{790A4285-5708-4814-9F72-336E7E0493D2}"/>
    <cellStyle name="Total 2 4 6 3 6" xfId="33806" xr:uid="{D8CD1BA9-BA6D-4284-9DDC-799419731012}"/>
    <cellStyle name="Total 2 4 6 3 7" xfId="41767" xr:uid="{9638E0C5-3BA6-4E01-884E-F8C94B4A315B}"/>
    <cellStyle name="Total 2 4 6 4" xfId="2219" xr:uid="{CD39A082-D7D4-4DA0-A4F6-79641010306B}"/>
    <cellStyle name="Total 2 4 6 4 2" xfId="6293" xr:uid="{A32EEE5F-F8F8-4901-A9EA-45C61FD2BA32}"/>
    <cellStyle name="Total 2 4 6 4 2 2" xfId="14508" xr:uid="{92642AFF-C111-42FF-9D15-92799B7761EB}"/>
    <cellStyle name="Total 2 4 6 4 2 3" xfId="22372" xr:uid="{99CF8164-57EE-4C57-AE88-0F62A7E77F6C}"/>
    <cellStyle name="Total 2 4 6 4 2 4" xfId="30352" xr:uid="{C54A3D55-A4AD-4CC1-BB85-7A953A1611D4}"/>
    <cellStyle name="Total 2 4 6 4 2 5" xfId="38179" xr:uid="{4E0B32DB-D477-419E-92B2-556D38C442DE}"/>
    <cellStyle name="Total 2 4 6 4 2 6" xfId="46132" xr:uid="{A158302A-7928-476B-9C20-E65C178D91E5}"/>
    <cellStyle name="Total 2 4 6 4 3" xfId="10445" xr:uid="{625EE667-2407-4E76-9A78-438ACE28031C}"/>
    <cellStyle name="Total 2 4 6 4 4" xfId="18310" xr:uid="{74CB285A-FC4B-4338-A9C3-5C6CB6F5614E}"/>
    <cellStyle name="Total 2 4 6 4 5" xfId="26317" xr:uid="{07E26841-1C66-43E3-B80A-09F6F152F26A}"/>
    <cellStyle name="Total 2 4 6 4 6" xfId="34140" xr:uid="{8864CD8B-E7D3-484F-9411-647DC9F58B21}"/>
    <cellStyle name="Total 2 4 6 4 7" xfId="42101" xr:uid="{4A8966D0-8696-4134-84D0-324D0ED1894E}"/>
    <cellStyle name="Total 2 4 6 5" xfId="2539" xr:uid="{A8988D80-4178-41CD-8094-3B13224D8F37}"/>
    <cellStyle name="Total 2 4 6 5 2" xfId="6595" xr:uid="{AB9274B2-9000-4935-B4CF-1A1956AE1797}"/>
    <cellStyle name="Total 2 4 6 5 2 2" xfId="14810" xr:uid="{EA8C83B1-6F72-4526-B3DE-69AC4F556BF7}"/>
    <cellStyle name="Total 2 4 6 5 2 3" xfId="22674" xr:uid="{CD9F8D2B-D0D0-4687-BDEF-AFA8C60D0ED7}"/>
    <cellStyle name="Total 2 4 6 5 2 4" xfId="30654" xr:uid="{E09FC14B-C62B-4BF0-A487-E5AD1F0D29C0}"/>
    <cellStyle name="Total 2 4 6 5 2 5" xfId="38481" xr:uid="{D1117BB3-DC90-43BC-858F-AAFD5952FCE6}"/>
    <cellStyle name="Total 2 4 6 5 2 6" xfId="46434" xr:uid="{E84AF4AB-2532-4086-AC2E-32C35B7FF0E6}"/>
    <cellStyle name="Total 2 4 6 5 3" xfId="10765" xr:uid="{EDD6FCB2-18A0-4996-8B81-4766943CB47B}"/>
    <cellStyle name="Total 2 4 6 5 4" xfId="18630" xr:uid="{C383CB2C-FA50-4A67-B8F6-525AB2CFBAB4}"/>
    <cellStyle name="Total 2 4 6 5 5" xfId="26633" xr:uid="{7343F9C7-8353-4FEB-8FA4-1B86ACB5253A}"/>
    <cellStyle name="Total 2 4 6 5 6" xfId="34460" xr:uid="{DAF9BBBC-0A37-41EC-BE7F-0C45F04DDD22}"/>
    <cellStyle name="Total 2 4 6 5 7" xfId="42421" xr:uid="{CA5665BC-1FDE-46E4-B51B-445AF0B30C3A}"/>
    <cellStyle name="Total 2 4 6 6" xfId="2865" xr:uid="{4E65715B-779F-432C-A0E1-824D9E88DA67}"/>
    <cellStyle name="Total 2 4 6 6 2" xfId="6915" xr:uid="{4847841C-4FF1-4BD2-A478-8980BF369D94}"/>
    <cellStyle name="Total 2 4 6 6 2 2" xfId="15130" xr:uid="{C24983D3-8C75-4334-B325-1ACE15DFCFBE}"/>
    <cellStyle name="Total 2 4 6 6 2 3" xfId="22994" xr:uid="{B3824A7B-0E87-45DA-8E66-1BEA6E742ABC}"/>
    <cellStyle name="Total 2 4 6 6 2 4" xfId="30974" xr:uid="{B950DDEE-D676-421B-A480-B98813B99171}"/>
    <cellStyle name="Total 2 4 6 6 2 5" xfId="38801" xr:uid="{449C0425-DDC0-4877-923A-8C8786C23F84}"/>
    <cellStyle name="Total 2 4 6 6 2 6" xfId="46754" xr:uid="{AEB7F171-2B43-49A2-8C4B-4E48A557C9F4}"/>
    <cellStyle name="Total 2 4 6 6 3" xfId="11091" xr:uid="{D6D33E8B-812E-4E97-AA3D-ACA9778AE4C8}"/>
    <cellStyle name="Total 2 4 6 6 4" xfId="18956" xr:uid="{EE9EC133-58AD-4833-B01F-E22903C2A0B5}"/>
    <cellStyle name="Total 2 4 6 6 5" xfId="26959" xr:uid="{4A80A6A3-D75D-489E-B213-7D93A87D5094}"/>
    <cellStyle name="Total 2 4 6 6 6" xfId="34786" xr:uid="{220F38EA-79D1-44AB-BD01-8F2C2B5CF6D9}"/>
    <cellStyle name="Total 2 4 6 6 7" xfId="42747" xr:uid="{7A4CE519-B96E-47DB-9932-BDA77767B3CF}"/>
    <cellStyle name="Total 2 4 6 7" xfId="3181" xr:uid="{A7D62286-3ACE-4BFE-A706-656C4079BC53}"/>
    <cellStyle name="Total 2 4 6 7 2" xfId="7214" xr:uid="{FFAB3BD2-1073-4970-9EB0-5E31D6FA6EA7}"/>
    <cellStyle name="Total 2 4 6 7 2 2" xfId="15429" xr:uid="{7060D4BB-AE61-4A00-9FFD-6D063E09ECC5}"/>
    <cellStyle name="Total 2 4 6 7 2 3" xfId="23293" xr:uid="{79BF97D1-816E-45CB-82F7-8CA4F8DC7A65}"/>
    <cellStyle name="Total 2 4 6 7 2 4" xfId="31273" xr:uid="{B8DB4888-DB50-4FDC-993B-E8476BD36BE7}"/>
    <cellStyle name="Total 2 4 6 7 2 5" xfId="39100" xr:uid="{0D564C20-2E5F-483D-94E4-4ADE8166B754}"/>
    <cellStyle name="Total 2 4 6 7 2 6" xfId="47053" xr:uid="{B970687B-9A58-4BDC-9947-3092991EACD8}"/>
    <cellStyle name="Total 2 4 6 7 3" xfId="11405" xr:uid="{5FA677D5-38FA-4BBC-88E4-2A318768C2EB}"/>
    <cellStyle name="Total 2 4 6 7 4" xfId="19272" xr:uid="{F7BCF465-2390-4218-802C-C9FA48577261}"/>
    <cellStyle name="Total 2 4 6 7 5" xfId="27272" xr:uid="{AA1BE851-9BD0-4563-AB98-E1AE2FAB37E2}"/>
    <cellStyle name="Total 2 4 6 7 6" xfId="35102" xr:uid="{28417867-22D7-4A30-87AF-5D07DE349A86}"/>
    <cellStyle name="Total 2 4 6 7 7" xfId="43063" xr:uid="{AC5BD383-1B69-413A-A5D7-CC68B557C160}"/>
    <cellStyle name="Total 2 4 6 8" xfId="3494" xr:uid="{40AF1624-B02F-4534-8AC0-4565E9C0A167}"/>
    <cellStyle name="Total 2 4 6 8 2" xfId="7522" xr:uid="{0DC1FD14-E402-4D85-9AB7-82AA271EAAEA}"/>
    <cellStyle name="Total 2 4 6 8 2 2" xfId="15737" xr:uid="{B586EDE9-4B56-4AA4-AA3A-D1B7BD86BE01}"/>
    <cellStyle name="Total 2 4 6 8 2 3" xfId="23601" xr:uid="{903CF004-204E-4A23-8BFA-588C56810ACE}"/>
    <cellStyle name="Total 2 4 6 8 2 4" xfId="31581" xr:uid="{7A1F83A2-47F6-42F0-91A7-BB9E6DAE7418}"/>
    <cellStyle name="Total 2 4 6 8 2 5" xfId="39408" xr:uid="{2FCD6811-D74D-4EF9-99B4-8C110F726E31}"/>
    <cellStyle name="Total 2 4 6 8 2 6" xfId="47361" xr:uid="{BA69BE95-B89E-48FE-B628-9B90E0372290}"/>
    <cellStyle name="Total 2 4 6 8 3" xfId="11718" xr:uid="{ADA6CE9D-309C-4CE9-9AE8-D394D36C204A}"/>
    <cellStyle name="Total 2 4 6 8 4" xfId="19585" xr:uid="{7D93917D-63D3-444F-B212-B45CE88A8460}"/>
    <cellStyle name="Total 2 4 6 8 5" xfId="27585" xr:uid="{16A8E566-8825-40D3-A835-EA15106AB630}"/>
    <cellStyle name="Total 2 4 6 8 6" xfId="35415" xr:uid="{8DAD4B8F-D44A-46D2-8549-54E8FD0BFF17}"/>
    <cellStyle name="Total 2 4 6 8 7" xfId="43376" xr:uid="{F82DA34E-1631-44F9-B1D8-2800DE2D23F5}"/>
    <cellStyle name="Total 2 4 6 9" xfId="3790" xr:uid="{C3C0CD61-B42B-4571-9004-E46F13FE453E}"/>
    <cellStyle name="Total 2 4 6 9 2" xfId="7818" xr:uid="{183F7C77-CBDD-44A8-97D9-359057252D17}"/>
    <cellStyle name="Total 2 4 6 9 2 2" xfId="16033" xr:uid="{787B79BC-458A-46B1-95AD-CB926652556B}"/>
    <cellStyle name="Total 2 4 6 9 2 3" xfId="23897" xr:uid="{19A6B859-5FD3-4B09-85F5-43EE50A4440F}"/>
    <cellStyle name="Total 2 4 6 9 2 4" xfId="31877" xr:uid="{99F0D696-447A-45DE-A00E-D94A176F6BF1}"/>
    <cellStyle name="Total 2 4 6 9 2 5" xfId="39704" xr:uid="{72A96976-982C-44ED-8EEB-9876B6D86920}"/>
    <cellStyle name="Total 2 4 6 9 2 6" xfId="47657" xr:uid="{D4D9CD4A-3CBA-470C-AE56-F8EE43FD5AF0}"/>
    <cellStyle name="Total 2 4 6 9 3" xfId="12014" xr:uid="{0A828B4B-9419-492B-80C9-44C4B51AFB3C}"/>
    <cellStyle name="Total 2 4 6 9 4" xfId="19881" xr:uid="{374615F2-0CBE-4D16-9593-60EA3465EEF5}"/>
    <cellStyle name="Total 2 4 6 9 5" xfId="27881" xr:uid="{B047A200-F834-4629-A22A-F758E8DE016A}"/>
    <cellStyle name="Total 2 4 6 9 6" xfId="35711" xr:uid="{5DCDF151-DC71-4931-A1E8-D2879B233470}"/>
    <cellStyle name="Total 2 4 6 9 7" xfId="43672" xr:uid="{699EA35E-0AE8-46A0-BA2A-E91D21487366}"/>
    <cellStyle name="Total 2 4 7" xfId="1293" xr:uid="{EB741008-42A5-4111-8A41-42BFE8F07299}"/>
    <cellStyle name="Total 2 4 7 2" xfId="5411" xr:uid="{52855F07-E4CF-4D0A-B2BA-5994FFE762F6}"/>
    <cellStyle name="Total 2 4 7 2 2" xfId="13626" xr:uid="{6E91AA23-5916-4702-86EA-F8B1C3EA8301}"/>
    <cellStyle name="Total 2 4 7 2 3" xfId="21490" xr:uid="{E4BA592B-ECFD-4A4C-874B-506C4B6614CF}"/>
    <cellStyle name="Total 2 4 7 2 4" xfId="29470" xr:uid="{FF917EF5-F338-4F4E-B220-657D0A5D7BC2}"/>
    <cellStyle name="Total 2 4 7 2 5" xfId="37297" xr:uid="{81751436-6BAC-47DB-9431-F8B07639F40B}"/>
    <cellStyle name="Total 2 4 7 2 6" xfId="45250" xr:uid="{C6617D9E-3854-4990-B632-AEBDAD5650DA}"/>
    <cellStyle name="Total 2 4 7 3" xfId="9522" xr:uid="{563A4784-2DB8-4445-811F-8D14A910701A}"/>
    <cellStyle name="Total 2 4 7 4" xfId="17384" xr:uid="{611F56F1-A6AF-4409-B67E-19F095BF3840}"/>
    <cellStyle name="Total 2 4 7 5" xfId="25397" xr:uid="{7972B279-C8AD-467C-9079-53BD4C84B34E}"/>
    <cellStyle name="Total 2 4 7 6" xfId="33214" xr:uid="{E4F29C42-927E-4D02-BA00-6EACBB10001D}"/>
    <cellStyle name="Total 2 4 7 7" xfId="41175" xr:uid="{D2801654-DDFF-4000-A52A-089B31BBCED1}"/>
    <cellStyle name="Total 2 4 8" xfId="1637" xr:uid="{76E99E73-57C0-4C96-A4E3-E4BD33DBE46C}"/>
    <cellStyle name="Total 2 4 8 2" xfId="5732" xr:uid="{F5B5FF0D-796F-404B-8CBB-12DFC06F7263}"/>
    <cellStyle name="Total 2 4 8 2 2" xfId="13947" xr:uid="{F0674763-92CE-4854-AE23-724A5967616D}"/>
    <cellStyle name="Total 2 4 8 2 3" xfId="21811" xr:uid="{EE8D525E-996E-49BD-958E-E932422A0532}"/>
    <cellStyle name="Total 2 4 8 2 4" xfId="29791" xr:uid="{A9001021-878A-4D04-8772-BD1FE088399F}"/>
    <cellStyle name="Total 2 4 8 2 5" xfId="37618" xr:uid="{6205129B-C019-40FD-B0E0-CF733881AC80}"/>
    <cellStyle name="Total 2 4 8 2 6" xfId="45571" xr:uid="{215624A5-DFC8-41C0-A2CA-D1964B45B462}"/>
    <cellStyle name="Total 2 4 8 3" xfId="9864" xr:uid="{9F430877-6D97-4138-A69D-F79EED75A4BD}"/>
    <cellStyle name="Total 2 4 8 4" xfId="17728" xr:uid="{FF73E69B-0DAB-480D-8B50-5D65458CEA0D}"/>
    <cellStyle name="Total 2 4 8 5" xfId="25738" xr:uid="{A626DB65-8882-4565-9994-D80FEECC1F8E}"/>
    <cellStyle name="Total 2 4 8 6" xfId="33558" xr:uid="{29995BFB-65EE-4A08-B855-8F2FB41F627A}"/>
    <cellStyle name="Total 2 4 8 7" xfId="41519" xr:uid="{861AE544-3AF0-420B-A760-7D34FE23B489}"/>
    <cellStyle name="Total 2 4 9" xfId="1976" xr:uid="{37B27AB5-6F58-4C56-8703-0BF737E70F4C}"/>
    <cellStyle name="Total 2 4 9 2" xfId="6050" xr:uid="{7390CC31-5B71-4D31-B496-9BDA402FB1A6}"/>
    <cellStyle name="Total 2 4 9 2 2" xfId="14265" xr:uid="{4AEAB1D2-C03E-4440-8D5B-C7E67E871741}"/>
    <cellStyle name="Total 2 4 9 2 3" xfId="22129" xr:uid="{7858C8FA-6370-4083-BCB3-BBC5BDDD7D94}"/>
    <cellStyle name="Total 2 4 9 2 4" xfId="30109" xr:uid="{7FBF728C-C634-4B19-9017-50870693C3CD}"/>
    <cellStyle name="Total 2 4 9 2 5" xfId="37936" xr:uid="{0117596A-8FE1-44CA-82EA-E9AECFDCB434}"/>
    <cellStyle name="Total 2 4 9 2 6" xfId="45889" xr:uid="{388F1244-8556-4A7C-BB81-22D14396B57A}"/>
    <cellStyle name="Total 2 4 9 3" xfId="10202" xr:uid="{64C99FD9-166B-416D-81B5-0AC17B098B00}"/>
    <cellStyle name="Total 2 4 9 4" xfId="18067" xr:uid="{5849D96A-B0DE-40C1-9911-BE98DD66DD6E}"/>
    <cellStyle name="Total 2 4 9 5" xfId="26074" xr:uid="{A01860B4-371B-433B-874F-EAA85B1793FB}"/>
    <cellStyle name="Total 2 4 9 6" xfId="33897" xr:uid="{4B963D31-B962-4E62-A312-3D840FE3A53F}"/>
    <cellStyle name="Total 2 4 9 7" xfId="41858" xr:uid="{70C91902-B3F3-40C9-8761-184087BF26F8}"/>
    <cellStyle name="Total 2 5" xfId="847" xr:uid="{79B0B880-8C1F-4919-84CD-F9657DD17602}"/>
    <cellStyle name="Total 2 5 10" xfId="2279" xr:uid="{657004FF-198D-4B09-9EA0-064A9CB7C4CC}"/>
    <cellStyle name="Total 2 5 10 2" xfId="6351" xr:uid="{367BF909-1A53-44CA-950B-584C9092646F}"/>
    <cellStyle name="Total 2 5 10 2 2" xfId="14566" xr:uid="{484B74B1-F7C1-45A3-927F-8DB253182AA1}"/>
    <cellStyle name="Total 2 5 10 2 3" xfId="22430" xr:uid="{1CBA0FF5-A0CA-4C76-98E4-EB1D817C6D6F}"/>
    <cellStyle name="Total 2 5 10 2 4" xfId="30410" xr:uid="{B764CD59-26F1-4F8C-B429-BF956404AC2F}"/>
    <cellStyle name="Total 2 5 10 2 5" xfId="38237" xr:uid="{465E4DD4-969C-4A03-BDC7-87D39973E866}"/>
    <cellStyle name="Total 2 5 10 2 6" xfId="46190" xr:uid="{BF9B50CC-961E-49D9-894E-4C5A6DEC166B}"/>
    <cellStyle name="Total 2 5 10 3" xfId="10505" xr:uid="{5A3D17EB-36FA-4E43-B6DF-F373B6C83CAF}"/>
    <cellStyle name="Total 2 5 10 4" xfId="18370" xr:uid="{4230074A-2A2B-4B2D-805F-A45E089565BE}"/>
    <cellStyle name="Total 2 5 10 5" xfId="26376" xr:uid="{AA787CF5-734E-41C9-9C80-3470F80657EF}"/>
    <cellStyle name="Total 2 5 10 6" xfId="34200" xr:uid="{92D9182F-CA58-4288-AF2A-9FD65EC7F04D}"/>
    <cellStyle name="Total 2 5 10 7" xfId="42161" xr:uid="{D48D9A3D-FE1B-4FE7-8607-E6FAC737FE1F}"/>
    <cellStyle name="Total 2 5 11" xfId="2612" xr:uid="{537FA9D4-7093-4BDD-9706-1023C2BDDEB4}"/>
    <cellStyle name="Total 2 5 11 2" xfId="6662" xr:uid="{619CB146-63FD-44E4-ABD9-35F4E0105E0D}"/>
    <cellStyle name="Total 2 5 11 2 2" xfId="14877" xr:uid="{42A8B069-5D69-464A-865E-454116A65AF1}"/>
    <cellStyle name="Total 2 5 11 2 3" xfId="22741" xr:uid="{E6AFAEBE-3EAC-47F0-ACCB-DA3F35A64943}"/>
    <cellStyle name="Total 2 5 11 2 4" xfId="30721" xr:uid="{06EF9C81-D07E-4D51-9335-18F15BE87E9D}"/>
    <cellStyle name="Total 2 5 11 2 5" xfId="38548" xr:uid="{00E11E93-BC69-444A-9F62-C6217E1EDE0C}"/>
    <cellStyle name="Total 2 5 11 2 6" xfId="46501" xr:uid="{0CC9CDA3-C3D5-4D78-9A00-11196BBEB382}"/>
    <cellStyle name="Total 2 5 11 3" xfId="10838" xr:uid="{C9C80889-F01C-4F24-AD08-8B17837033B5}"/>
    <cellStyle name="Total 2 5 11 4" xfId="18703" xr:uid="{A804E27B-5503-4024-8296-B2602AEB5867}"/>
    <cellStyle name="Total 2 5 11 5" xfId="26706" xr:uid="{61867CDE-3996-4900-8B2D-0F3931F4FFC7}"/>
    <cellStyle name="Total 2 5 11 6" xfId="34533" xr:uid="{8B37BCC5-C25F-4419-B18B-7F9DF03B904F}"/>
    <cellStyle name="Total 2 5 11 7" xfId="42494" xr:uid="{56190E95-6DF7-4569-825E-84E5ED01293E}"/>
    <cellStyle name="Total 2 5 12" xfId="2920" xr:uid="{2754C456-797B-4F04-942A-5358EC7AD2E5}"/>
    <cellStyle name="Total 2 5 12 2" xfId="6969" xr:uid="{6AB2CB3A-1601-4F3A-97B6-BC1435ADB50A}"/>
    <cellStyle name="Total 2 5 12 2 2" xfId="15184" xr:uid="{77D120DD-4AE6-477D-8DF0-18B2A61D0879}"/>
    <cellStyle name="Total 2 5 12 2 3" xfId="23048" xr:uid="{A8D84106-D2B2-466F-B54F-DE081CA2501A}"/>
    <cellStyle name="Total 2 5 12 2 4" xfId="31028" xr:uid="{49FAE7F5-B013-4794-87D8-DBA736123D95}"/>
    <cellStyle name="Total 2 5 12 2 5" xfId="38855" xr:uid="{412DD09B-CABC-4D8A-8491-99C4CBAAADC5}"/>
    <cellStyle name="Total 2 5 12 2 6" xfId="46808" xr:uid="{0113A73D-154D-4D55-B021-E31D183697FD}"/>
    <cellStyle name="Total 2 5 12 3" xfId="11146" xr:uid="{7194AC75-FD7D-4719-8840-D53D368BD79F}"/>
    <cellStyle name="Total 2 5 12 4" xfId="19011" xr:uid="{A9EACC41-496E-473D-95BA-0A86FF90B544}"/>
    <cellStyle name="Total 2 5 12 5" xfId="27014" xr:uid="{E4DC5A1B-489C-4A36-9FD6-63B7C7449C1F}"/>
    <cellStyle name="Total 2 5 12 6" xfId="34841" xr:uid="{BFA8043A-A079-46F2-9CEE-1080E083515F}"/>
    <cellStyle name="Total 2 5 12 7" xfId="42802" xr:uid="{73C1842F-7A0C-4BF2-8132-6B09AF0115FF}"/>
    <cellStyle name="Total 2 5 13" xfId="3249" xr:uid="{FDC600B8-C5B6-4DF4-B76F-4A9605004C96}"/>
    <cellStyle name="Total 2 5 13 2" xfId="7278" xr:uid="{E5C133E8-123A-4AF8-A03E-37AFEE817FBE}"/>
    <cellStyle name="Total 2 5 13 2 2" xfId="15493" xr:uid="{FA351D3B-D242-493B-ABD0-A91FB19BD0D3}"/>
    <cellStyle name="Total 2 5 13 2 3" xfId="23357" xr:uid="{88E45604-6F9E-4E9E-9BD5-73416B33A4AA}"/>
    <cellStyle name="Total 2 5 13 2 4" xfId="31337" xr:uid="{17106FAF-B122-4AC8-BD94-3F25231244CC}"/>
    <cellStyle name="Total 2 5 13 2 5" xfId="39164" xr:uid="{0D144187-0B3B-4832-852A-DB4E6955EE1D}"/>
    <cellStyle name="Total 2 5 13 2 6" xfId="47117" xr:uid="{E47880C2-BEB7-41E2-8175-51CE7EEA8E03}"/>
    <cellStyle name="Total 2 5 13 3" xfId="11473" xr:uid="{C52F9C83-D3DE-4FCB-9EA1-5375108CF75C}"/>
    <cellStyle name="Total 2 5 13 4" xfId="19340" xr:uid="{D7DEAE9A-994F-45C5-B8D6-B9C047CB8470}"/>
    <cellStyle name="Total 2 5 13 5" xfId="27340" xr:uid="{F14328AC-58CD-4081-BDC4-513AC55BA896}"/>
    <cellStyle name="Total 2 5 13 6" xfId="35170" xr:uid="{14AF37E9-E5A0-46E7-86D9-310777F77537}"/>
    <cellStyle name="Total 2 5 13 7" xfId="43131" xr:uid="{B64E0045-72A9-4A0E-9A1D-270F47BEAC1A}"/>
    <cellStyle name="Total 2 5 14" xfId="3544" xr:uid="{8FF9E19A-3E2C-42B8-B0BB-CC7A8E213215}"/>
    <cellStyle name="Total 2 5 14 2" xfId="7572" xr:uid="{64BF822E-30CF-4F92-9547-A0BDA6A8CACF}"/>
    <cellStyle name="Total 2 5 14 2 2" xfId="15787" xr:uid="{A93F1257-9630-456B-AF4C-F175B6DB7B29}"/>
    <cellStyle name="Total 2 5 14 2 3" xfId="23651" xr:uid="{3DAE8CB7-BD84-4544-8CD0-4E10C494342D}"/>
    <cellStyle name="Total 2 5 14 2 4" xfId="31631" xr:uid="{FF7D4CBD-C1AC-4A53-9A72-908FE7256FE1}"/>
    <cellStyle name="Total 2 5 14 2 5" xfId="39458" xr:uid="{5E144245-B1F7-41A2-958B-BDF3CF992BD7}"/>
    <cellStyle name="Total 2 5 14 2 6" xfId="47411" xr:uid="{43303DCB-E998-459F-BA46-7DB44260612D}"/>
    <cellStyle name="Total 2 5 14 3" xfId="11768" xr:uid="{C0DC1961-A558-43D6-B423-6CF9BC0875F6}"/>
    <cellStyle name="Total 2 5 14 4" xfId="19635" xr:uid="{107A0BF1-2308-491D-9C85-66CE61640A0F}"/>
    <cellStyle name="Total 2 5 14 5" xfId="27635" xr:uid="{CC7DE931-C764-4B06-83C3-14332762A29E}"/>
    <cellStyle name="Total 2 5 14 6" xfId="35465" xr:uid="{329750CF-5F19-41C9-8452-7ED0A32C171C}"/>
    <cellStyle name="Total 2 5 14 7" xfId="43426" xr:uid="{574DD534-2F8A-48EF-8881-FFDFF6241BEB}"/>
    <cellStyle name="Total 2 5 15" xfId="3839" xr:uid="{FCA711AF-9FDE-482D-B1E5-4E4359A7AFFA}"/>
    <cellStyle name="Total 2 5 15 2" xfId="7866" xr:uid="{EEEADA2D-9FE4-430F-8345-B32D261C6B4B}"/>
    <cellStyle name="Total 2 5 15 2 2" xfId="16081" xr:uid="{D3421315-103B-4F31-840D-294142121D20}"/>
    <cellStyle name="Total 2 5 15 2 3" xfId="23945" xr:uid="{80E13B2B-C0F0-4E01-B067-F02B9B130D94}"/>
    <cellStyle name="Total 2 5 15 2 4" xfId="31925" xr:uid="{FAB8C836-6528-454F-B2C4-6E4FE5607F2B}"/>
    <cellStyle name="Total 2 5 15 2 5" xfId="39752" xr:uid="{34519709-BAEB-41BD-9FFF-854D23947C58}"/>
    <cellStyle name="Total 2 5 15 2 6" xfId="47705" xr:uid="{EB4B8377-1AFD-40E0-8E62-C2B509E693A6}"/>
    <cellStyle name="Total 2 5 15 3" xfId="12063" xr:uid="{2A06CABD-E31F-4DF9-B59F-0139089AA9E7}"/>
    <cellStyle name="Total 2 5 15 4" xfId="19930" xr:uid="{4DBC8F4D-3723-4B84-9978-FB706F2631C7}"/>
    <cellStyle name="Total 2 5 15 5" xfId="27930" xr:uid="{525CD48D-40F4-45BA-A763-ABC37494D970}"/>
    <cellStyle name="Total 2 5 15 6" xfId="35760" xr:uid="{80A50EEE-0E5B-442C-8E37-9F8BD270FAE4}"/>
    <cellStyle name="Total 2 5 15 7" xfId="43721" xr:uid="{94F45DB3-F835-42A2-AE7F-222D92394602}"/>
    <cellStyle name="Total 2 5 16" xfId="4148" xr:uid="{A99E9FD7-90C3-4CBA-B1D8-AC026311E509}"/>
    <cellStyle name="Total 2 5 16 2" xfId="8154" xr:uid="{CC2FD5A1-1986-472E-ABC5-5A094553BBE5}"/>
    <cellStyle name="Total 2 5 16 2 2" xfId="16369" xr:uid="{F2926EF5-05D5-49EB-9163-373DA44594DA}"/>
    <cellStyle name="Total 2 5 16 2 3" xfId="24233" xr:uid="{5A28EEF6-6D22-479C-830D-3E0058763DFA}"/>
    <cellStyle name="Total 2 5 16 2 4" xfId="32213" xr:uid="{95E5EDFB-4F3A-4FAC-8450-F1B34CC22B0A}"/>
    <cellStyle name="Total 2 5 16 2 5" xfId="40040" xr:uid="{CB7DEC9E-9320-467E-855D-F7BE5A2A01D3}"/>
    <cellStyle name="Total 2 5 16 2 6" xfId="47993" xr:uid="{A224C44F-3233-41CC-BB89-D3D4E35C90A5}"/>
    <cellStyle name="Total 2 5 16 3" xfId="12370" xr:uid="{84B8FA29-B251-4E49-8FD8-A60BF7AF376E}"/>
    <cellStyle name="Total 2 5 16 4" xfId="20239" xr:uid="{5079C404-0FFE-45CF-9519-8B6FFC914C31}"/>
    <cellStyle name="Total 2 5 16 5" xfId="28234" xr:uid="{185B6C1A-9B56-4BC1-B604-F8C895F169BD}"/>
    <cellStyle name="Total 2 5 16 6" xfId="36069" xr:uid="{9196695E-1ACE-464A-B5F4-DA9ED71C95CB}"/>
    <cellStyle name="Total 2 5 16 7" xfId="44030" xr:uid="{2197CBD7-723E-4DD3-9540-9C122676FA77}"/>
    <cellStyle name="Total 2 5 17" xfId="4428" xr:uid="{8B2FBB35-C427-4B37-A111-FA0356E17787}"/>
    <cellStyle name="Total 2 5 17 2" xfId="8433" xr:uid="{F5381CFA-FC71-4653-8840-6506CAB42F36}"/>
    <cellStyle name="Total 2 5 17 2 2" xfId="16648" xr:uid="{2D95E91F-362A-42C0-8A1C-308FDEB90897}"/>
    <cellStyle name="Total 2 5 17 2 3" xfId="24512" xr:uid="{666BBF1B-F6F5-455B-A9AC-393DF036A1FE}"/>
    <cellStyle name="Total 2 5 17 2 4" xfId="32492" xr:uid="{17CDF776-8FC1-4FA2-A33F-2DDE7E86E566}"/>
    <cellStyle name="Total 2 5 17 2 5" xfId="40319" xr:uid="{83DE1CAA-FD91-4443-AD34-F6933EF84BB5}"/>
    <cellStyle name="Total 2 5 17 2 6" xfId="48272" xr:uid="{5427524C-4821-4036-9DDD-AC2DA5DCD416}"/>
    <cellStyle name="Total 2 5 17 3" xfId="12650" xr:uid="{DC9122BB-5208-45A1-80B2-4E3A0E910A2D}"/>
    <cellStyle name="Total 2 5 17 4" xfId="20519" xr:uid="{F6393B84-11F9-499F-9680-7A4941C42515}"/>
    <cellStyle name="Total 2 5 17 5" xfId="28514" xr:uid="{9F80690E-8887-45F0-9DEE-64486F1BDA0D}"/>
    <cellStyle name="Total 2 5 17 6" xfId="36349" xr:uid="{0473A0E6-48DB-411F-8EC3-9CD1819A6A88}"/>
    <cellStyle name="Total 2 5 17 7" xfId="44310" xr:uid="{82EEA604-68C9-448D-97F4-F53801633C96}"/>
    <cellStyle name="Total 2 5 18" xfId="5000" xr:uid="{ADA4F73D-6D83-4FD1-8615-6441867CF0A6}"/>
    <cellStyle name="Total 2 5 18 2" xfId="13218" xr:uid="{05C0B7D3-1207-42B7-BDD6-99452DE8E3FB}"/>
    <cellStyle name="Total 2 5 18 3" xfId="21084" xr:uid="{C91DFDD7-2331-4CC7-940C-CBAB74D4B0FE}"/>
    <cellStyle name="Total 2 5 18 4" xfId="29067" xr:uid="{A93850E6-E7AD-4928-86DF-3EA62D0FB1EF}"/>
    <cellStyle name="Total 2 5 18 5" xfId="36896" xr:uid="{E87E11AD-2028-4A45-BE36-783B2FF1EBDF}"/>
    <cellStyle name="Total 2 5 18 6" xfId="44849" xr:uid="{8DC7DC4E-04D8-44C6-B2D0-8AF0F06D3101}"/>
    <cellStyle name="Total 2 5 19" xfId="9082" xr:uid="{A3012C80-7BAF-4442-8D3A-123A5C81D613}"/>
    <cellStyle name="Total 2 5 2" xfId="932" xr:uid="{3F120AC5-946E-47B0-9A3E-916713AEE2F0}"/>
    <cellStyle name="Total 2 5 2 10" xfId="3910" xr:uid="{86292658-1556-4FAE-8B16-850B9A3F493D}"/>
    <cellStyle name="Total 2 5 2 10 2" xfId="7929" xr:uid="{2DBE4220-EE27-4E96-9537-D016469BDD9A}"/>
    <cellStyle name="Total 2 5 2 10 2 2" xfId="16144" xr:uid="{D4B73EF3-76C1-43FB-8E81-523ABCFA2455}"/>
    <cellStyle name="Total 2 5 2 10 2 3" xfId="24008" xr:uid="{D66DA9A7-581B-4E74-8AB1-B138AD84808E}"/>
    <cellStyle name="Total 2 5 2 10 2 4" xfId="31988" xr:uid="{AF274BCC-7E3D-4938-B407-B03F4738ACEB}"/>
    <cellStyle name="Total 2 5 2 10 2 5" xfId="39815" xr:uid="{BA34AC0C-E0B1-4379-AEB5-E4BAF7F76C99}"/>
    <cellStyle name="Total 2 5 2 10 2 6" xfId="47768" xr:uid="{BE31C30D-C0AF-4EC2-A38A-2B6853F66FCF}"/>
    <cellStyle name="Total 2 5 2 10 3" xfId="12132" xr:uid="{DD7E3CE6-317B-4D40-B1E5-59F8C32CD93B}"/>
    <cellStyle name="Total 2 5 2 10 4" xfId="20001" xr:uid="{24CC34A4-DB63-4D99-9CDD-27C53AA07046}"/>
    <cellStyle name="Total 2 5 2 10 5" xfId="27998" xr:uid="{198CC9CC-9A64-44DB-BD94-71D99139FC84}"/>
    <cellStyle name="Total 2 5 2 10 6" xfId="35831" xr:uid="{EA142F38-CA53-4750-8EBF-D8B91203F7A2}"/>
    <cellStyle name="Total 2 5 2 10 7" xfId="43792" xr:uid="{EDEC3EE8-A722-4788-8DE9-F1A2376AB900}"/>
    <cellStyle name="Total 2 5 2 11" xfId="4209" xr:uid="{7A0A5F46-BF60-444E-916E-D1CAD533DA4B}"/>
    <cellStyle name="Total 2 5 2 11 2" xfId="8215" xr:uid="{60CFF191-64BB-4033-A6D6-5D35C06AA128}"/>
    <cellStyle name="Total 2 5 2 11 2 2" xfId="16430" xr:uid="{38E1BCA2-C1DD-4D93-B0CA-55AFD6B22157}"/>
    <cellStyle name="Total 2 5 2 11 2 3" xfId="24294" xr:uid="{35CC29EE-5969-4F31-BFE8-12EEEA38800C}"/>
    <cellStyle name="Total 2 5 2 11 2 4" xfId="32274" xr:uid="{174B8C5F-67E5-457F-8615-71E1AC34945F}"/>
    <cellStyle name="Total 2 5 2 11 2 5" xfId="40101" xr:uid="{4EF70FFE-0191-4FE4-9AE1-D7968B89BF3F}"/>
    <cellStyle name="Total 2 5 2 11 2 6" xfId="48054" xr:uid="{DAF9E87F-7DF5-45AF-98B9-3B89029C1CC0}"/>
    <cellStyle name="Total 2 5 2 11 3" xfId="12431" xr:uid="{A49E46B8-89F4-4D03-B8DF-7F20FBC03915}"/>
    <cellStyle name="Total 2 5 2 11 4" xfId="20300" xr:uid="{05A763C8-4162-45B5-B671-FE61DB3648C8}"/>
    <cellStyle name="Total 2 5 2 11 5" xfId="28295" xr:uid="{BD517BA6-9883-42D1-9C20-E683E63AE4D5}"/>
    <cellStyle name="Total 2 5 2 11 6" xfId="36130" xr:uid="{D34E49C9-7EA1-4DF9-96DB-29EA30D09E07}"/>
    <cellStyle name="Total 2 5 2 11 7" xfId="44091" xr:uid="{406CADA4-B217-49C3-B644-72B4C764CBE7}"/>
    <cellStyle name="Total 2 5 2 12" xfId="4496" xr:uid="{8FE5757C-B57C-4456-AAAC-3C8C06CC8DC8}"/>
    <cellStyle name="Total 2 5 2 12 2" xfId="8494" xr:uid="{67052D8C-E325-4A0C-B319-702265FE368F}"/>
    <cellStyle name="Total 2 5 2 12 2 2" xfId="16709" xr:uid="{768B86CC-1D2B-477D-9C9B-0F50078F2278}"/>
    <cellStyle name="Total 2 5 2 12 2 3" xfId="24573" xr:uid="{9613A3B1-1FC0-4A8C-8EB7-FC63B399A2EF}"/>
    <cellStyle name="Total 2 5 2 12 2 4" xfId="32553" xr:uid="{8C47C7AA-ED0D-4C26-BB67-E6B2B864A179}"/>
    <cellStyle name="Total 2 5 2 12 2 5" xfId="40380" xr:uid="{F947EB6D-E1F3-4C9E-B758-D04376EEB7FB}"/>
    <cellStyle name="Total 2 5 2 12 2 6" xfId="48333" xr:uid="{9615E0AC-9D56-4619-B743-5BF2BDD7BF39}"/>
    <cellStyle name="Total 2 5 2 12 3" xfId="12717" xr:uid="{4D447142-7A0A-463A-BD7D-4AD0B6FDC6DC}"/>
    <cellStyle name="Total 2 5 2 12 4" xfId="20587" xr:uid="{298BBAB6-412B-4813-B59A-2B33FA324B40}"/>
    <cellStyle name="Total 2 5 2 12 5" xfId="28580" xr:uid="{787190C9-F00F-43E8-BE29-001C721297B9}"/>
    <cellStyle name="Total 2 5 2 12 6" xfId="36417" xr:uid="{E57F5D7D-77CC-4B86-B5AA-22AE83EE636F}"/>
    <cellStyle name="Total 2 5 2 12 7" xfId="44378" xr:uid="{F6A667ED-8AEE-4696-89DD-469D26E60388}"/>
    <cellStyle name="Total 2 5 2 13" xfId="5071" xr:uid="{21ADBD79-254E-44B2-9E30-29B6189897AD}"/>
    <cellStyle name="Total 2 5 2 13 2" xfId="13286" xr:uid="{71FE1343-9206-4A41-9B8E-1D704A72A13B}"/>
    <cellStyle name="Total 2 5 2 13 3" xfId="21150" xr:uid="{6FA8261D-90A9-4ECA-8E7C-CCC642BEB0B3}"/>
    <cellStyle name="Total 2 5 2 13 4" xfId="29130" xr:uid="{13D29C4C-DFA5-4B08-B768-C3996A41DC77}"/>
    <cellStyle name="Total 2 5 2 13 5" xfId="36957" xr:uid="{A7E256B5-7170-4FA2-BA6A-11CDD8EE7D08}"/>
    <cellStyle name="Total 2 5 2 13 6" xfId="44910" xr:uid="{70DC2BC1-C684-4FB0-8196-CE8F05E33639}"/>
    <cellStyle name="Total 2 5 2 14" xfId="9161" xr:uid="{7340F1BA-BA1E-4BE4-ABF2-1D7F647340D3}"/>
    <cellStyle name="Total 2 5 2 15" xfId="17023" xr:uid="{F8458E30-FB89-4455-B9A2-A137CA9CF281}"/>
    <cellStyle name="Total 2 5 2 16" xfId="25040" xr:uid="{19D5CFF2-E7F4-4595-AB78-94B4D83DCBE8}"/>
    <cellStyle name="Total 2 5 2 17" xfId="32853" xr:uid="{71801E2B-D724-472D-BC58-0CC30817D0CB}"/>
    <cellStyle name="Total 2 5 2 18" xfId="40814" xr:uid="{27C80A22-C13F-4784-A29B-7582C93CBE7D}"/>
    <cellStyle name="Total 2 5 2 2" xfId="1362" xr:uid="{8407B3B6-C478-4FF8-8163-298AA17D50CC}"/>
    <cellStyle name="Total 2 5 2 2 2" xfId="5473" xr:uid="{85412BBC-FAC3-4B5C-9870-6189D74F2EC9}"/>
    <cellStyle name="Total 2 5 2 2 2 2" xfId="13688" xr:uid="{763EE561-B25B-4728-8BC2-7E4BCD4B1EEA}"/>
    <cellStyle name="Total 2 5 2 2 2 3" xfId="21552" xr:uid="{18D12B29-5CC0-4E9D-ABBF-3F85F3DDCA3C}"/>
    <cellStyle name="Total 2 5 2 2 2 4" xfId="29532" xr:uid="{46DB2D71-2EB3-472F-AD02-F30B0D7D3C4D}"/>
    <cellStyle name="Total 2 5 2 2 2 5" xfId="37359" xr:uid="{7C8DCF51-CF0E-4AE0-87F6-28AD367EE1F0}"/>
    <cellStyle name="Total 2 5 2 2 2 6" xfId="45312" xr:uid="{F9707B3B-3ED9-42B0-B021-F0BF082DE731}"/>
    <cellStyle name="Total 2 5 2 2 3" xfId="9591" xr:uid="{D4B4DA52-35B4-4122-9E78-0C40D1CC1F58}"/>
    <cellStyle name="Total 2 5 2 2 4" xfId="17453" xr:uid="{B1EBC523-7F14-454F-80BA-98B56799D7C7}"/>
    <cellStyle name="Total 2 5 2 2 5" xfId="25464" xr:uid="{7D4D196A-FB5E-4E17-BE95-D0792AD09F3B}"/>
    <cellStyle name="Total 2 5 2 2 6" xfId="33283" xr:uid="{3468277F-5CAB-4C4A-B05D-4BA9D30D7F8C}"/>
    <cellStyle name="Total 2 5 2 2 7" xfId="41244" xr:uid="{B1FB689C-5A02-4364-9EA6-991CDEDFC84B}"/>
    <cellStyle name="Total 2 5 2 3" xfId="1705" xr:uid="{0B24B6FF-9587-497C-9E00-C4FD20EE8BF1}"/>
    <cellStyle name="Total 2 5 2 3 2" xfId="5792" xr:uid="{4F760CFB-7D13-4091-B228-C527DF2F4818}"/>
    <cellStyle name="Total 2 5 2 3 2 2" xfId="14007" xr:uid="{DA5CA0DD-4294-441D-8377-58A2E757A0D3}"/>
    <cellStyle name="Total 2 5 2 3 2 3" xfId="21871" xr:uid="{30DD57FC-7CDE-462E-896F-75D72FA79E8F}"/>
    <cellStyle name="Total 2 5 2 3 2 4" xfId="29851" xr:uid="{5E67DEDD-0ED4-4939-9DCE-C91E03628333}"/>
    <cellStyle name="Total 2 5 2 3 2 5" xfId="37678" xr:uid="{6D721ECD-2555-4DF5-9285-F2434A2A5E8F}"/>
    <cellStyle name="Total 2 5 2 3 2 6" xfId="45631" xr:uid="{0D638E58-DDFD-4D59-B87B-705CE17C009D}"/>
    <cellStyle name="Total 2 5 2 3 3" xfId="9931" xr:uid="{E1BEC7F2-5F39-4AB2-835F-F4A638D8DB34}"/>
    <cellStyle name="Total 2 5 2 3 4" xfId="17796" xr:uid="{933942C3-EDB0-487E-B3AC-63DEE5D68628}"/>
    <cellStyle name="Total 2 5 2 3 5" xfId="25804" xr:uid="{8614EAE7-C1F0-419A-9DFA-4E5BA445EA2E}"/>
    <cellStyle name="Total 2 5 2 3 6" xfId="33626" xr:uid="{EDF48595-DEEA-4D6F-A437-A75B0CD08D40}"/>
    <cellStyle name="Total 2 5 2 3 7" xfId="41587" xr:uid="{1C931953-8C1E-48AB-B516-9065A409D1BD}"/>
    <cellStyle name="Total 2 5 2 4" xfId="2040" xr:uid="{86C9D361-475F-4655-A027-63F377E8ADFC}"/>
    <cellStyle name="Total 2 5 2 4 2" xfId="6114" xr:uid="{9CF83E2D-8829-4634-9C36-3E42A21C18B0}"/>
    <cellStyle name="Total 2 5 2 4 2 2" xfId="14329" xr:uid="{B9B38943-FF7A-4CE5-B5D4-C9227996FABA}"/>
    <cellStyle name="Total 2 5 2 4 2 3" xfId="22193" xr:uid="{B8263472-38E6-4E92-933E-A5F4E144F6D2}"/>
    <cellStyle name="Total 2 5 2 4 2 4" xfId="30173" xr:uid="{F741B963-811B-4916-A8B1-614B8B649B83}"/>
    <cellStyle name="Total 2 5 2 4 2 5" xfId="38000" xr:uid="{D3830493-0F9D-4DD0-A872-F174F7200A1E}"/>
    <cellStyle name="Total 2 5 2 4 2 6" xfId="45953" xr:uid="{9007EDCF-1E27-4630-A181-EC290B23EA61}"/>
    <cellStyle name="Total 2 5 2 4 3" xfId="10266" xr:uid="{E756F933-2CA9-420B-A644-EAAA2D4A8270}"/>
    <cellStyle name="Total 2 5 2 4 4" xfId="18131" xr:uid="{86EF1EE8-BB0B-4C73-AC28-DA9E94D9E9B8}"/>
    <cellStyle name="Total 2 5 2 4 5" xfId="26138" xr:uid="{44DFA1D4-38CE-4F84-A55C-9CD2412C78DD}"/>
    <cellStyle name="Total 2 5 2 4 6" xfId="33961" xr:uid="{E380217F-AAC2-4924-99C5-2C6EE2FF869B}"/>
    <cellStyle name="Total 2 5 2 4 7" xfId="41922" xr:uid="{A582BB83-0F6D-48D1-8BB2-65F43642DF5E}"/>
    <cellStyle name="Total 2 5 2 5" xfId="2359" xr:uid="{6BD88347-7661-4926-8496-6D68C5BB05C2}"/>
    <cellStyle name="Total 2 5 2 5 2" xfId="6423" xr:uid="{479E5D81-D30F-4A90-8936-F29A2E7B1F2F}"/>
    <cellStyle name="Total 2 5 2 5 2 2" xfId="14638" xr:uid="{D0D6765F-4151-4EA3-9978-AB4552C54545}"/>
    <cellStyle name="Total 2 5 2 5 2 3" xfId="22502" xr:uid="{594DF8BF-FFA7-4DE6-BCDE-27532A13D2FD}"/>
    <cellStyle name="Total 2 5 2 5 2 4" xfId="30482" xr:uid="{250258F9-26C9-480F-87CB-34CC0BC11CD1}"/>
    <cellStyle name="Total 2 5 2 5 2 5" xfId="38309" xr:uid="{4D174EF3-C8F6-408A-90FF-5F6D9263A513}"/>
    <cellStyle name="Total 2 5 2 5 2 6" xfId="46262" xr:uid="{53B4A745-6054-4FD8-A796-8B1F8EBAEAC1}"/>
    <cellStyle name="Total 2 5 2 5 3" xfId="10585" xr:uid="{B21B0D9C-24F1-44D8-9327-B838670D2992}"/>
    <cellStyle name="Total 2 5 2 5 4" xfId="18450" xr:uid="{5842C93B-4683-4CCF-A9DE-16F025F83196}"/>
    <cellStyle name="Total 2 5 2 5 5" xfId="26454" xr:uid="{6DBCB73D-00FD-4437-9BCE-B7B8C8393E28}"/>
    <cellStyle name="Total 2 5 2 5 6" xfId="34280" xr:uid="{CB266DBB-F26E-4343-AED6-1D43AB4CBCB6}"/>
    <cellStyle name="Total 2 5 2 5 7" xfId="42241" xr:uid="{36FAD97E-5AEC-4BD7-B596-63663A960DFD}"/>
    <cellStyle name="Total 2 5 2 6" xfId="2688" xr:uid="{C7A98A7C-5122-4DF8-80A0-5AD87295FDF6}"/>
    <cellStyle name="Total 2 5 2 6 2" xfId="6738" xr:uid="{2E2D2231-06D3-41B3-9605-4BDBB480B234}"/>
    <cellStyle name="Total 2 5 2 6 2 2" xfId="14953" xr:uid="{B3B7A0DF-F626-4462-B138-2E20A9957CA1}"/>
    <cellStyle name="Total 2 5 2 6 2 3" xfId="22817" xr:uid="{F28144B8-8C80-4B61-AECA-E0568DD54DC4}"/>
    <cellStyle name="Total 2 5 2 6 2 4" xfId="30797" xr:uid="{CA519F8C-CCFE-44AB-AEC6-988225108B50}"/>
    <cellStyle name="Total 2 5 2 6 2 5" xfId="38624" xr:uid="{52803AA6-EFA1-4D25-9992-24BE55DF79AD}"/>
    <cellStyle name="Total 2 5 2 6 2 6" xfId="46577" xr:uid="{27F0C6AD-02E8-49C6-B190-B47C76F39A42}"/>
    <cellStyle name="Total 2 5 2 6 3" xfId="10914" xr:uid="{B2D986DA-8895-4E64-962A-954C444617D6}"/>
    <cellStyle name="Total 2 5 2 6 4" xfId="18779" xr:uid="{F36BBD6D-0F9D-414D-8657-2527D454174B}"/>
    <cellStyle name="Total 2 5 2 6 5" xfId="26782" xr:uid="{4DDAACD3-397A-4659-B371-E9BAFA69BF43}"/>
    <cellStyle name="Total 2 5 2 6 6" xfId="34609" xr:uid="{9E452730-16BF-4F11-897C-FE7ACF461CE0}"/>
    <cellStyle name="Total 2 5 2 6 7" xfId="42570" xr:uid="{1857E46F-7401-4CDF-B6E0-375CA7937658}"/>
    <cellStyle name="Total 2 5 2 7" xfId="3001" xr:uid="{9FBFAA68-E4F6-4C78-A587-3A5F35D0BFB2}"/>
    <cellStyle name="Total 2 5 2 7 2" xfId="7042" xr:uid="{7CDFAB79-A3BD-48C7-9CE0-51AE1300A362}"/>
    <cellStyle name="Total 2 5 2 7 2 2" xfId="15257" xr:uid="{0E177E6C-DC7F-4BA8-B2EA-861151F5860E}"/>
    <cellStyle name="Total 2 5 2 7 2 3" xfId="23121" xr:uid="{E0571BE4-29FD-44D9-88A6-D0C840B02043}"/>
    <cellStyle name="Total 2 5 2 7 2 4" xfId="31101" xr:uid="{031E833A-92F3-456F-A757-A4C8424505F8}"/>
    <cellStyle name="Total 2 5 2 7 2 5" xfId="38928" xr:uid="{EDEE2D27-F9FE-4D8C-AAC9-116D7EEB15F1}"/>
    <cellStyle name="Total 2 5 2 7 2 6" xfId="46881" xr:uid="{3600FF43-5B3C-47B9-9E56-C8AEFFFE7098}"/>
    <cellStyle name="Total 2 5 2 7 3" xfId="11226" xr:uid="{CD613A5E-0C43-4A3A-99A6-E991CBF94853}"/>
    <cellStyle name="Total 2 5 2 7 4" xfId="19092" xr:uid="{48E5730B-279C-4109-A459-DF69B3BDAC88}"/>
    <cellStyle name="Total 2 5 2 7 5" xfId="27092" xr:uid="{5071E86C-BADA-4BA0-AB10-AA500236882C}"/>
    <cellStyle name="Total 2 5 2 7 6" xfId="34922" xr:uid="{6DDED3ED-1EB6-4527-809B-06019EDC8755}"/>
    <cellStyle name="Total 2 5 2 7 7" xfId="42883" xr:uid="{4E5D41A8-5DAB-4536-B6A8-32B5AEAF5130}"/>
    <cellStyle name="Total 2 5 2 8" xfId="3321" xr:uid="{CB3AB5F3-CBAB-467A-A1FB-F78150DF4726}"/>
    <cellStyle name="Total 2 5 2 8 2" xfId="7349" xr:uid="{6F148770-AB6A-4267-A946-873791CB8495}"/>
    <cellStyle name="Total 2 5 2 8 2 2" xfId="15564" xr:uid="{99B39AF1-0C78-4874-98D8-340DC7EE85EA}"/>
    <cellStyle name="Total 2 5 2 8 2 3" xfId="23428" xr:uid="{4AAEB2D4-9987-4348-BFE6-78EF757A0343}"/>
    <cellStyle name="Total 2 5 2 8 2 4" xfId="31408" xr:uid="{789D17F6-6518-49B4-9456-532D5836BC89}"/>
    <cellStyle name="Total 2 5 2 8 2 5" xfId="39235" xr:uid="{30247623-4F28-4CF5-8D2E-654F28A05223}"/>
    <cellStyle name="Total 2 5 2 8 2 6" xfId="47188" xr:uid="{E4FFAFA4-A1DA-4BBE-BE2F-D76E321BA7DF}"/>
    <cellStyle name="Total 2 5 2 8 3" xfId="11545" xr:uid="{26E3C2CC-1FF7-40E0-B4B4-1132775047F7}"/>
    <cellStyle name="Total 2 5 2 8 4" xfId="19412" xr:uid="{96750E46-366D-45D8-AE51-A7C4657C57B0}"/>
    <cellStyle name="Total 2 5 2 8 5" xfId="27412" xr:uid="{96CFF5FD-FBF2-455D-9065-4D57D980A933}"/>
    <cellStyle name="Total 2 5 2 8 6" xfId="35242" xr:uid="{4AD5993C-FF79-4109-8344-9578C2B1A307}"/>
    <cellStyle name="Total 2 5 2 8 7" xfId="43203" xr:uid="{67C460B2-0456-4B23-BD5A-F9542F23D657}"/>
    <cellStyle name="Total 2 5 2 9" xfId="3615" xr:uid="{796C4FD8-DA42-4AA6-BA3C-019ACB57495C}"/>
    <cellStyle name="Total 2 5 2 9 2" xfId="7643" xr:uid="{6B8B8750-D1EA-4535-9F53-216035D9E6F3}"/>
    <cellStyle name="Total 2 5 2 9 2 2" xfId="15858" xr:uid="{C134772D-269B-4367-94EC-0429FAEB7EF8}"/>
    <cellStyle name="Total 2 5 2 9 2 3" xfId="23722" xr:uid="{75EF0377-2740-44AF-80ED-62E7E0BA0E82}"/>
    <cellStyle name="Total 2 5 2 9 2 4" xfId="31702" xr:uid="{F9F7179E-2021-4A24-8FB0-9D50867E58E8}"/>
    <cellStyle name="Total 2 5 2 9 2 5" xfId="39529" xr:uid="{D5E515BE-C5A9-4709-92B4-942DB99B49B7}"/>
    <cellStyle name="Total 2 5 2 9 2 6" xfId="47482" xr:uid="{88C68C9F-65E2-4B7C-B069-ECDF897898B6}"/>
    <cellStyle name="Total 2 5 2 9 3" xfId="11839" xr:uid="{44595DC9-3733-46B7-8E11-2F317F837976}"/>
    <cellStyle name="Total 2 5 2 9 4" xfId="19706" xr:uid="{E8A1EEE5-1882-48F8-A9DA-4B40E648CD90}"/>
    <cellStyle name="Total 2 5 2 9 5" xfId="27706" xr:uid="{54ABC7FB-6076-465F-B002-E63403BACBFE}"/>
    <cellStyle name="Total 2 5 2 9 6" xfId="35536" xr:uid="{8CFE3813-EFB5-427D-9344-88B70417017C}"/>
    <cellStyle name="Total 2 5 2 9 7" xfId="43497" xr:uid="{B1804CC5-FDC5-42B6-9313-091B8BD62796}"/>
    <cellStyle name="Total 2 5 20" xfId="16946" xr:uid="{A5741814-3BC2-4944-A5DA-F36DCD297B49}"/>
    <cellStyle name="Total 2 5 21" xfId="24970" xr:uid="{CCFF7002-9B2F-4D2C-AEB0-4F58228C2134}"/>
    <cellStyle name="Total 2 5 22" xfId="32785" xr:uid="{41C6CEB9-207C-4F51-ADF3-9999974D6E19}"/>
    <cellStyle name="Total 2 5 23" xfId="40746" xr:uid="{8903213C-AF67-4C42-B945-5CDA082CD7C2}"/>
    <cellStyle name="Total 2 5 3" xfId="773" xr:uid="{A73FC6FC-748D-4F42-A945-6F1B1F37F4E3}"/>
    <cellStyle name="Total 2 5 3 10" xfId="2179" xr:uid="{638D4946-ABFB-4B8F-98D0-1BFED2478244}"/>
    <cellStyle name="Total 2 5 3 10 2" xfId="6253" xr:uid="{BAEC350C-F3E6-4293-ACA9-2E602814EA91}"/>
    <cellStyle name="Total 2 5 3 10 2 2" xfId="14468" xr:uid="{487AB080-8D8E-4A98-BA35-AC92BAF6BA90}"/>
    <cellStyle name="Total 2 5 3 10 2 3" xfId="22332" xr:uid="{E889F5A9-7F31-4C65-8C61-5FC24C2A91F9}"/>
    <cellStyle name="Total 2 5 3 10 2 4" xfId="30312" xr:uid="{BFCE1775-4959-4F9A-9BA5-748655468B3D}"/>
    <cellStyle name="Total 2 5 3 10 2 5" xfId="38139" xr:uid="{90FEC40B-2BCE-40DF-B7BB-1A9757C60D7A}"/>
    <cellStyle name="Total 2 5 3 10 2 6" xfId="46092" xr:uid="{30919208-B627-412D-9725-C188AA26BF95}"/>
    <cellStyle name="Total 2 5 3 10 3" xfId="10405" xr:uid="{7F4CEB9A-1CCD-4F3D-905C-B9AFCD257639}"/>
    <cellStyle name="Total 2 5 3 10 4" xfId="18270" xr:uid="{4D3B40CF-D5C1-4C12-871A-976CAA50B015}"/>
    <cellStyle name="Total 2 5 3 10 5" xfId="26277" xr:uid="{249662D1-663B-41CE-B1AF-3995D99996C7}"/>
    <cellStyle name="Total 2 5 3 10 6" xfId="34100" xr:uid="{7AC46735-F17C-45F4-9A11-C9E9E022DDBA}"/>
    <cellStyle name="Total 2 5 3 10 7" xfId="42061" xr:uid="{ACE87D3D-8513-4721-8C0E-82364B875CB3}"/>
    <cellStyle name="Total 2 5 3 11" xfId="3307" xr:uid="{241833A7-C6CC-4F5A-AB65-788B790B1A81}"/>
    <cellStyle name="Total 2 5 3 11 2" xfId="7335" xr:uid="{9F2A7DCB-7D80-4B15-8B12-E21210F4072B}"/>
    <cellStyle name="Total 2 5 3 11 2 2" xfId="15550" xr:uid="{DEA35A93-F177-40A5-812D-D4E9012CBA9A}"/>
    <cellStyle name="Total 2 5 3 11 2 3" xfId="23414" xr:uid="{087C6C9D-1506-49D9-B49A-3CFB44E553D0}"/>
    <cellStyle name="Total 2 5 3 11 2 4" xfId="31394" xr:uid="{E0D269D1-83C8-4B08-B7E3-B8C4D538269C}"/>
    <cellStyle name="Total 2 5 3 11 2 5" xfId="39221" xr:uid="{6B96D09E-E515-4E27-9438-8E0144B0FD5C}"/>
    <cellStyle name="Total 2 5 3 11 2 6" xfId="47174" xr:uid="{CF213DAF-EC64-4C28-A2F0-0938930AE71D}"/>
    <cellStyle name="Total 2 5 3 11 3" xfId="11531" xr:uid="{B0E9BE68-940E-4C26-922B-2E02CA2B8227}"/>
    <cellStyle name="Total 2 5 3 11 4" xfId="19398" xr:uid="{8B1393EF-B6AB-432A-ACF8-08198E9955E8}"/>
    <cellStyle name="Total 2 5 3 11 5" xfId="27398" xr:uid="{65E07B7A-33BF-45CD-B69B-30A9FC135C8E}"/>
    <cellStyle name="Total 2 5 3 11 6" xfId="35228" xr:uid="{60767123-279B-4D28-AB2C-8D8DCCC923D7}"/>
    <cellStyle name="Total 2 5 3 11 7" xfId="43189" xr:uid="{6B7682BB-D249-40A4-BCF8-22C1EB1E4670}"/>
    <cellStyle name="Total 2 5 3 12" xfId="3859" xr:uid="{0D27B3D2-B115-4998-A752-3FD5F010AA01}"/>
    <cellStyle name="Total 2 5 3 12 2" xfId="7885" xr:uid="{CB739324-B177-439A-9FAB-3FBA98373A5C}"/>
    <cellStyle name="Total 2 5 3 12 2 2" xfId="16100" xr:uid="{83FED321-C4A9-4D46-B6F5-64FDB9C1CECA}"/>
    <cellStyle name="Total 2 5 3 12 2 3" xfId="23964" xr:uid="{94B6BBD8-4FF2-4E51-8B7C-E0FDEB61EDDB}"/>
    <cellStyle name="Total 2 5 3 12 2 4" xfId="31944" xr:uid="{C1EFAA27-82BB-4E63-8EDE-34603CD5F16C}"/>
    <cellStyle name="Total 2 5 3 12 2 5" xfId="39771" xr:uid="{06193BB3-F135-4E9F-B305-7AB7EA04032F}"/>
    <cellStyle name="Total 2 5 3 12 2 6" xfId="47724" xr:uid="{D6A8824C-F4AE-49D3-BF43-1D1AAC9F36E4}"/>
    <cellStyle name="Total 2 5 3 12 3" xfId="12083" xr:uid="{3E4440D6-D489-45D0-9B73-6EC53F7704F1}"/>
    <cellStyle name="Total 2 5 3 12 4" xfId="19950" xr:uid="{CA9FF122-DCC1-4E26-BDDB-1E10FB2987D5}"/>
    <cellStyle name="Total 2 5 3 12 5" xfId="27950" xr:uid="{4860F39B-D704-4E2C-8E70-07C9B8940099}"/>
    <cellStyle name="Total 2 5 3 12 6" xfId="35780" xr:uid="{22B10A84-ACAF-4039-B19D-D999A5ACE286}"/>
    <cellStyle name="Total 2 5 3 12 7" xfId="43741" xr:uid="{FAEF1093-FF02-478E-862B-A2E4BF148FF4}"/>
    <cellStyle name="Total 2 5 3 13" xfId="4974" xr:uid="{B90AD727-0F0B-4B18-BF44-E4CF849E3F36}"/>
    <cellStyle name="Total 2 5 3 13 2" xfId="13192" xr:uid="{13CD3906-344F-44AD-9BB6-957A9F362E61}"/>
    <cellStyle name="Total 2 5 3 13 3" xfId="21058" xr:uid="{5BF8A629-D8B4-49F3-9DF5-96519F91180D}"/>
    <cellStyle name="Total 2 5 3 13 4" xfId="29041" xr:uid="{678397D0-4A0F-4E81-BEC5-2BCC11265477}"/>
    <cellStyle name="Total 2 5 3 13 5" xfId="36872" xr:uid="{61260828-3082-4CCF-B476-75954FA06720}"/>
    <cellStyle name="Total 2 5 3 13 6" xfId="44825" xr:uid="{778549A4-F84E-4947-B425-9ECDA9A98E61}"/>
    <cellStyle name="Total 2 5 3 14" xfId="9018" xr:uid="{68F173D0-A413-47AF-B058-571D9473AC03}"/>
    <cellStyle name="Total 2 5 3 15" xfId="9039" xr:uid="{C2C1F356-F645-4FB9-A2E3-7FD2CB1E5689}"/>
    <cellStyle name="Total 2 5 3 16" xfId="24916" xr:uid="{576FD45C-3527-4729-949B-BF09368AF1E0}"/>
    <cellStyle name="Total 2 5 3 17" xfId="8763" xr:uid="{F5DBB079-E077-469F-9CB4-3F73658F291D}"/>
    <cellStyle name="Total 2 5 3 18" xfId="40718" xr:uid="{1BFEC24E-42DB-4F93-A342-BFD3B1C07A83}"/>
    <cellStyle name="Total 2 5 3 2" xfId="1207" xr:uid="{AE436588-DC0B-4337-950A-824C6060168C}"/>
    <cellStyle name="Total 2 5 3 2 2" xfId="5332" xr:uid="{B0607DCD-F86B-42F0-B327-38127E0D5154}"/>
    <cellStyle name="Total 2 5 3 2 2 2" xfId="13547" xr:uid="{64B0E905-AF7F-4395-A06F-D05C82E3434F}"/>
    <cellStyle name="Total 2 5 3 2 2 3" xfId="21411" xr:uid="{19DBBDB8-1F7D-4A35-891B-86FA16E92F50}"/>
    <cellStyle name="Total 2 5 3 2 2 4" xfId="29391" xr:uid="{139B9D0A-1ADF-4992-A8A9-ED41E7702994}"/>
    <cellStyle name="Total 2 5 3 2 2 5" xfId="37218" xr:uid="{0419D349-D137-4134-B556-0073C554E775}"/>
    <cellStyle name="Total 2 5 3 2 2 6" xfId="45171" xr:uid="{1DA95E0D-B38A-4B45-91FC-9BA20465EE61}"/>
    <cellStyle name="Total 2 5 3 2 3" xfId="9436" xr:uid="{3BF4B9C9-BB17-41C2-91FD-2F1331405F6F}"/>
    <cellStyle name="Total 2 5 3 2 4" xfId="17298" xr:uid="{09918FD0-4F39-4B13-8F1E-73B2BA4B9C75}"/>
    <cellStyle name="Total 2 5 3 2 5" xfId="25313" xr:uid="{564CAFBA-F11A-4DD8-8D29-672D108B14BE}"/>
    <cellStyle name="Total 2 5 3 2 6" xfId="33128" xr:uid="{3B27CCA2-7111-4A59-A57E-4FEE2E058024}"/>
    <cellStyle name="Total 2 5 3 2 7" xfId="41089" xr:uid="{4A09C993-EB36-4107-9C23-0E948D598253}"/>
    <cellStyle name="Total 2 5 3 3" xfId="1229" xr:uid="{7A1D653E-29DD-440F-93D3-B5A984202C3E}"/>
    <cellStyle name="Total 2 5 3 3 2" xfId="5351" xr:uid="{9EA4479E-2BED-48F0-B4BE-CEB916C5285E}"/>
    <cellStyle name="Total 2 5 3 3 2 2" xfId="13566" xr:uid="{FCE4EC29-50F8-45D7-BF75-A71FF32E6DCB}"/>
    <cellStyle name="Total 2 5 3 3 2 3" xfId="21430" xr:uid="{A0396727-B79A-44DB-B101-6EE9266CE771}"/>
    <cellStyle name="Total 2 5 3 3 2 4" xfId="29410" xr:uid="{15854B80-423E-493D-89A8-413D358ADBCE}"/>
    <cellStyle name="Total 2 5 3 3 2 5" xfId="37237" xr:uid="{A72503E3-D00B-4F60-8AC5-FFDC26A6C9D6}"/>
    <cellStyle name="Total 2 5 3 3 2 6" xfId="45190" xr:uid="{663D4CAA-08E5-43F7-9FF3-082D15E0B280}"/>
    <cellStyle name="Total 2 5 3 3 3" xfId="9458" xr:uid="{0D1A7DEA-E028-4AFE-BAC1-8ADB1E758ED3}"/>
    <cellStyle name="Total 2 5 3 3 4" xfId="17320" xr:uid="{3A0171FA-41FE-44C8-8039-1623CD06AA40}"/>
    <cellStyle name="Total 2 5 3 3 5" xfId="25334" xr:uid="{B48E3AF2-36B3-41F6-840C-EE7381180F96}"/>
    <cellStyle name="Total 2 5 3 3 6" xfId="33150" xr:uid="{73F10BEE-FA44-44BC-862F-D9A84E3980A5}"/>
    <cellStyle name="Total 2 5 3 3 7" xfId="41111" xr:uid="{568E8B09-FCAF-4A2A-B4A7-EAED2A23F4EB}"/>
    <cellStyle name="Total 2 5 3 4" xfId="704" xr:uid="{2DE42CA5-DD15-4302-A500-5BE6394BC559}"/>
    <cellStyle name="Total 2 5 3 4 2" xfId="4909" xr:uid="{320F0CA2-5C60-405F-A5F2-030A4C7B54BD}"/>
    <cellStyle name="Total 2 5 3 4 2 2" xfId="13129" xr:uid="{839E115D-AF43-4EAC-9FB4-F1A302A287A0}"/>
    <cellStyle name="Total 2 5 3 4 2 3" xfId="20996" xr:uid="{08347EAC-D9A7-4AE1-AE1C-A53BDE9D24DB}"/>
    <cellStyle name="Total 2 5 3 4 2 4" xfId="28984" xr:uid="{C2C08793-49F7-4E87-BD7B-DB8035D2AB6D}"/>
    <cellStyle name="Total 2 5 3 4 2 5" xfId="36816" xr:uid="{DB4EC90B-00BF-4ED0-AA3F-39B074B67701}"/>
    <cellStyle name="Total 2 5 3 4 2 6" xfId="44769" xr:uid="{99025647-31A3-47EA-9AE2-365E21C72F9A}"/>
    <cellStyle name="Total 2 5 3 4 3" xfId="8954" xr:uid="{9D602CC9-3DE3-4C1A-8DB8-92D0358CEB7E}"/>
    <cellStyle name="Total 2 5 3 4 4" xfId="407" xr:uid="{CD00AFA6-07B5-4BDB-8FEF-952E4D686A98}"/>
    <cellStyle name="Total 2 5 3 4 5" xfId="24856" xr:uid="{E752D9A3-CC7C-4460-9CA4-52C17AD431DC}"/>
    <cellStyle name="Total 2 5 3 4 6" xfId="28807" xr:uid="{158193F8-C48F-4124-ABE2-2697BED1E908}"/>
    <cellStyle name="Total 2 5 3 4 7" xfId="40661" xr:uid="{9B98ADD7-837D-44DF-A394-000293E9EF21}"/>
    <cellStyle name="Total 2 5 3 5" xfId="1239" xr:uid="{F6BCBEE3-1131-487F-B485-305356F05700}"/>
    <cellStyle name="Total 2 5 3 5 2" xfId="5360" xr:uid="{2C14DAF3-852A-48C9-9450-699F599E5829}"/>
    <cellStyle name="Total 2 5 3 5 2 2" xfId="13575" xr:uid="{CE3001BF-1A74-4F3B-8CBF-FECFA77BF2AE}"/>
    <cellStyle name="Total 2 5 3 5 2 3" xfId="21439" xr:uid="{E6D2F46B-844C-4B76-BAF8-73445C2371CA}"/>
    <cellStyle name="Total 2 5 3 5 2 4" xfId="29419" xr:uid="{B9B94B4E-8C8C-4107-BF10-0A794C47FD5F}"/>
    <cellStyle name="Total 2 5 3 5 2 5" xfId="37246" xr:uid="{CD02D2FD-14EC-4B41-90DB-80C61E3FFAC2}"/>
    <cellStyle name="Total 2 5 3 5 2 6" xfId="45199" xr:uid="{DC5327B8-AC23-48BF-9312-2FD8BAB34BDA}"/>
    <cellStyle name="Total 2 5 3 5 3" xfId="9468" xr:uid="{D3ACB983-11AE-45BA-9D05-DC738B91B074}"/>
    <cellStyle name="Total 2 5 3 5 4" xfId="17330" xr:uid="{156CD5C7-DD36-4A7F-9212-E3328BAA860F}"/>
    <cellStyle name="Total 2 5 3 5 5" xfId="25344" xr:uid="{D7FFCBA9-2BE0-4E74-9CD9-54164327F26D}"/>
    <cellStyle name="Total 2 5 3 5 6" xfId="33160" xr:uid="{6DBFE7B9-E6A9-4DED-BAD9-3BFB3663E936}"/>
    <cellStyle name="Total 2 5 3 5 7" xfId="41121" xr:uid="{87058DBC-1E53-4BFB-9CF8-F5C463C494C0}"/>
    <cellStyle name="Total 2 5 3 6" xfId="532" xr:uid="{C584F4BA-DDE2-4591-9294-02749209A060}"/>
    <cellStyle name="Total 2 5 3 6 2" xfId="4740" xr:uid="{9D2F6AF3-BFD5-4A4D-A6D7-4CFBCB7BF10C}"/>
    <cellStyle name="Total 2 5 3 6 2 2" xfId="12961" xr:uid="{67821483-8327-4982-97A0-FC4726376630}"/>
    <cellStyle name="Total 2 5 3 6 2 3" xfId="20829" xr:uid="{D21F1434-F229-4378-B493-767E317DF58A}"/>
    <cellStyle name="Total 2 5 3 6 2 4" xfId="28821" xr:uid="{E4C9C7D2-0404-41C4-A33E-40101174C6D9}"/>
    <cellStyle name="Total 2 5 3 6 2 5" xfId="36653" xr:uid="{8D1C6CD4-C6C4-402A-AB6A-DB4E3569FC0E}"/>
    <cellStyle name="Total 2 5 3 6 2 6" xfId="44608" xr:uid="{EAC04886-A40B-4AE2-AD77-8879C136B457}"/>
    <cellStyle name="Total 2 5 3 6 3" xfId="8784" xr:uid="{F422457D-9EF4-441C-A4AB-65BE1087CF97}"/>
    <cellStyle name="Total 2 5 3 6 4" xfId="10580" xr:uid="{D5B1E81A-4E01-406E-8204-025C927A9F5F}"/>
    <cellStyle name="Total 2 5 3 6 5" xfId="275" xr:uid="{FDB01EE1-B73F-49A6-99ED-3018086C7DA5}"/>
    <cellStyle name="Total 2 5 3 6 6" xfId="25799" xr:uid="{BC8F4A02-F2E0-4007-A4ED-5F92B59F1AF1}"/>
    <cellStyle name="Total 2 5 3 6 7" xfId="16925" xr:uid="{254E8E9A-D7CB-47C2-9B34-E6F6C32ED13E}"/>
    <cellStyle name="Total 2 5 3 7" xfId="2304" xr:uid="{9ABE2D54-4E66-4831-BAE6-D07C979D7728}"/>
    <cellStyle name="Total 2 5 3 7 2" xfId="6375" xr:uid="{6F7780F1-8777-47A1-87A4-06C7DE891361}"/>
    <cellStyle name="Total 2 5 3 7 2 2" xfId="14590" xr:uid="{41F7310A-C0D0-4C36-A725-49B3C70F8F1E}"/>
    <cellStyle name="Total 2 5 3 7 2 3" xfId="22454" xr:uid="{1A9299D1-844C-47EC-AD46-547AF248A647}"/>
    <cellStyle name="Total 2 5 3 7 2 4" xfId="30434" xr:uid="{47915204-E41C-428C-9BEA-C53094100545}"/>
    <cellStyle name="Total 2 5 3 7 2 5" xfId="38261" xr:uid="{B201E936-FEC4-49DC-83C2-B31857590F3A}"/>
    <cellStyle name="Total 2 5 3 7 2 6" xfId="46214" xr:uid="{0C8E1312-B7DA-48B8-B3AC-49D0BB48D047}"/>
    <cellStyle name="Total 2 5 3 7 3" xfId="10530" xr:uid="{1486394B-E76F-4FBC-A9D2-8546CB1CD475}"/>
    <cellStyle name="Total 2 5 3 7 4" xfId="18395" xr:uid="{4E8813E0-DD5D-467B-A06D-C69EC33FC9E5}"/>
    <cellStyle name="Total 2 5 3 7 5" xfId="26401" xr:uid="{93638759-7D2A-4D3F-8467-0662202B9FB4}"/>
    <cellStyle name="Total 2 5 3 7 6" xfId="34225" xr:uid="{57B4C65F-4A12-47F0-A5B6-F27FDE927B1F}"/>
    <cellStyle name="Total 2 5 3 7 7" xfId="42186" xr:uid="{0ED8AA50-7C52-4548-A82B-8386BE5907D8}"/>
    <cellStyle name="Total 2 5 3 8" xfId="539" xr:uid="{83805FE2-F441-4BA9-B67A-BE150942C0E5}"/>
    <cellStyle name="Total 2 5 3 8 2" xfId="4747" xr:uid="{C5FEB918-94C2-48DF-8755-86E8FD96E7A4}"/>
    <cellStyle name="Total 2 5 3 8 2 2" xfId="12968" xr:uid="{6762B92E-CE06-47F7-96C3-761034B8D8A0}"/>
    <cellStyle name="Total 2 5 3 8 2 3" xfId="20836" xr:uid="{62EACFE4-455C-436B-91EA-0DC49423632A}"/>
    <cellStyle name="Total 2 5 3 8 2 4" xfId="28828" xr:uid="{E233C380-1F05-43E7-90F7-27AFD654D49F}"/>
    <cellStyle name="Total 2 5 3 8 2 5" xfId="36660" xr:uid="{F7DA59A3-F956-473D-BCC7-B9681AA8ADF8}"/>
    <cellStyle name="Total 2 5 3 8 2 6" xfId="44615" xr:uid="{B612BDD3-AA5C-44C8-BEDF-3B648C414A18}"/>
    <cellStyle name="Total 2 5 3 8 3" xfId="8791" xr:uid="{C57F0E04-7BCD-40F5-B0C8-83DF2FEE1631}"/>
    <cellStyle name="Total 2 5 3 8 4" xfId="9467" xr:uid="{E1E6AC0C-2EE6-4D8E-BB0F-816C58AC1ECE}"/>
    <cellStyle name="Total 2 5 3 8 5" xfId="445" xr:uid="{D1BC8672-1196-4643-B85C-A9CD0317A72C}"/>
    <cellStyle name="Total 2 5 3 8 6" xfId="25333" xr:uid="{282BEAEA-B8D5-4231-9F49-B16B227BDE70}"/>
    <cellStyle name="Total 2 5 3 8 7" xfId="36638" xr:uid="{BA8EB2F3-9BFF-4AE3-B51D-E27944A21C00}"/>
    <cellStyle name="Total 2 5 3 9" xfId="2901" xr:uid="{37CF1EF2-20D3-417C-9E52-7C7D092B6A12}"/>
    <cellStyle name="Total 2 5 3 9 2" xfId="6951" xr:uid="{C70CB65D-A7A7-4765-A113-ABCDC9E70524}"/>
    <cellStyle name="Total 2 5 3 9 2 2" xfId="15166" xr:uid="{B9F7B1FB-DED4-49F3-9ADD-D057E96505D2}"/>
    <cellStyle name="Total 2 5 3 9 2 3" xfId="23030" xr:uid="{D3894178-812F-4A6B-926C-C5E68002E931}"/>
    <cellStyle name="Total 2 5 3 9 2 4" xfId="31010" xr:uid="{FAD7FFB9-46CE-4BB1-B971-B1EA3AF07637}"/>
    <cellStyle name="Total 2 5 3 9 2 5" xfId="38837" xr:uid="{4A14F2C9-B5EC-43BD-8552-F240AEA2FB2A}"/>
    <cellStyle name="Total 2 5 3 9 2 6" xfId="46790" xr:uid="{188053D7-1213-4DE0-A10D-B2DA54ECE19A}"/>
    <cellStyle name="Total 2 5 3 9 3" xfId="11127" xr:uid="{72AA1C6E-83D3-44BD-983D-88C066B024E7}"/>
    <cellStyle name="Total 2 5 3 9 4" xfId="18992" xr:uid="{07E14A29-E954-4BDD-BCC1-423B90A5BA0B}"/>
    <cellStyle name="Total 2 5 3 9 5" xfId="26995" xr:uid="{2AA3AA3D-9ED6-48A5-BDE8-06E277E5108E}"/>
    <cellStyle name="Total 2 5 3 9 6" xfId="34822" xr:uid="{138A1F6C-D2F5-4619-8592-24FAE8C6D237}"/>
    <cellStyle name="Total 2 5 3 9 7" xfId="42783" xr:uid="{379F87EB-16E5-447D-A565-3C3CC16612E5}"/>
    <cellStyle name="Total 2 5 4" xfId="736" xr:uid="{E291E25A-C007-464F-A118-CCD7EF393C23}"/>
    <cellStyle name="Total 2 5 4 10" xfId="2579" xr:uid="{A02456DA-84F3-474B-A607-8953BA546E02}"/>
    <cellStyle name="Total 2 5 4 10 2" xfId="6631" xr:uid="{DABD94FB-D2A3-4C34-83F4-4BFFFE154100}"/>
    <cellStyle name="Total 2 5 4 10 2 2" xfId="14846" xr:uid="{A2AB6714-7925-4486-80A8-A9EB8DAEBC19}"/>
    <cellStyle name="Total 2 5 4 10 2 3" xfId="22710" xr:uid="{CD880181-96BB-44F6-A5FD-AE38AD4F616A}"/>
    <cellStyle name="Total 2 5 4 10 2 4" xfId="30690" xr:uid="{29EF18F0-0DF5-4CB7-A3E4-B09A361B1FE6}"/>
    <cellStyle name="Total 2 5 4 10 2 5" xfId="38517" xr:uid="{7403FE6B-47C9-4957-84DA-138B0EFEA981}"/>
    <cellStyle name="Total 2 5 4 10 2 6" xfId="46470" xr:uid="{F6CD718E-E1C0-4A03-B048-68957AE2EFC4}"/>
    <cellStyle name="Total 2 5 4 10 3" xfId="10805" xr:uid="{C270DCD5-F3BF-44CB-95CF-147237E954EE}"/>
    <cellStyle name="Total 2 5 4 10 4" xfId="18670" xr:uid="{F073A36C-A647-48F9-8AA5-8554A12B8BF8}"/>
    <cellStyle name="Total 2 5 4 10 5" xfId="26673" xr:uid="{E5F0A65F-BCAF-4D04-A043-563DA545024A}"/>
    <cellStyle name="Total 2 5 4 10 6" xfId="34500" xr:uid="{8F6FD9EA-139B-433A-AA80-9442361BF932}"/>
    <cellStyle name="Total 2 5 4 10 7" xfId="42461" xr:uid="{41D77CAD-4F82-42BA-9D44-43093C1E1009}"/>
    <cellStyle name="Total 2 5 4 11" xfId="2267" xr:uid="{2628AC40-5317-4D15-98C2-A304EDDED35A}"/>
    <cellStyle name="Total 2 5 4 11 2" xfId="6340" xr:uid="{7CC5B859-CCBC-4B20-B20F-F534C3164847}"/>
    <cellStyle name="Total 2 5 4 11 2 2" xfId="14555" xr:uid="{CEE1FC33-B085-4EEA-A9B0-F8D806DA5757}"/>
    <cellStyle name="Total 2 5 4 11 2 3" xfId="22419" xr:uid="{658191EB-3E19-494D-9CB1-437F0A3366D9}"/>
    <cellStyle name="Total 2 5 4 11 2 4" xfId="30399" xr:uid="{D96CEF6A-7AA9-441C-A250-E5FEA4613E6C}"/>
    <cellStyle name="Total 2 5 4 11 2 5" xfId="38226" xr:uid="{A61B6568-D063-4857-8157-531477D93B02}"/>
    <cellStyle name="Total 2 5 4 11 2 6" xfId="46179" xr:uid="{C5736765-73AE-4E7D-A107-7843EC9E8207}"/>
    <cellStyle name="Total 2 5 4 11 3" xfId="10493" xr:uid="{068A9D79-F220-4B68-AD07-1BC335DC6BA4}"/>
    <cellStyle name="Total 2 5 4 11 4" xfId="18358" xr:uid="{BF0A0C65-119D-4DBE-945E-8923DAED1B1D}"/>
    <cellStyle name="Total 2 5 4 11 5" xfId="26365" xr:uid="{43791A28-C912-4FA0-8F3C-88A7C279FB3B}"/>
    <cellStyle name="Total 2 5 4 11 6" xfId="34188" xr:uid="{07754891-52A1-4FDC-AC75-27FC65E39E5B}"/>
    <cellStyle name="Total 2 5 4 11 7" xfId="42149" xr:uid="{4DC484E9-5EB9-4B0E-8116-23B1E7640389}"/>
    <cellStyle name="Total 2 5 4 12" xfId="4133" xr:uid="{6EDB6490-A537-4E35-87E1-6975F36DCCC4}"/>
    <cellStyle name="Total 2 5 4 12 2" xfId="8140" xr:uid="{DA94E7D4-33EF-4D67-855B-FF2F47419A03}"/>
    <cellStyle name="Total 2 5 4 12 2 2" xfId="16355" xr:uid="{4BE605DC-648B-425D-B988-5AB298356B4C}"/>
    <cellStyle name="Total 2 5 4 12 2 3" xfId="24219" xr:uid="{CF5CC709-3073-4B19-B51D-289AE29AD4AC}"/>
    <cellStyle name="Total 2 5 4 12 2 4" xfId="32199" xr:uid="{4D4947EA-AF82-4313-B9AF-F0F433E5D56D}"/>
    <cellStyle name="Total 2 5 4 12 2 5" xfId="40026" xr:uid="{FE963A28-C151-4228-A4CE-A83BDDF49655}"/>
    <cellStyle name="Total 2 5 4 12 2 6" xfId="47979" xr:uid="{3FA3417C-9129-49C5-994B-C18C6B727380}"/>
    <cellStyle name="Total 2 5 4 12 3" xfId="12355" xr:uid="{BA5C989B-AB58-43B5-9232-68C495A7E2AD}"/>
    <cellStyle name="Total 2 5 4 12 4" xfId="20224" xr:uid="{9A71F070-3764-494C-AA5C-CE693BEFC850}"/>
    <cellStyle name="Total 2 5 4 12 5" xfId="28220" xr:uid="{A56B6BB6-4446-4800-B1B5-BC2CD9E7DBE1}"/>
    <cellStyle name="Total 2 5 4 12 6" xfId="36054" xr:uid="{48122778-C3E3-48A6-A0ED-B980C7D588AA}"/>
    <cellStyle name="Total 2 5 4 12 7" xfId="44015" xr:uid="{A853B8EA-8E2A-4CEF-9E63-17164CCB14B1}"/>
    <cellStyle name="Total 2 5 4 13" xfId="4937" xr:uid="{B7550A31-B934-4751-A1B3-140E37B46324}"/>
    <cellStyle name="Total 2 5 4 13 2" xfId="13157" xr:uid="{A75FE165-44F4-4D8D-AA2B-65042827D33B}"/>
    <cellStyle name="Total 2 5 4 13 3" xfId="21024" xr:uid="{D323A8E3-E3AA-4A04-93F7-CEF7762557CB}"/>
    <cellStyle name="Total 2 5 4 13 4" xfId="29012" xr:uid="{38EECEAC-8463-4CF9-BF0C-959D9EA7B689}"/>
    <cellStyle name="Total 2 5 4 13 5" xfId="36843" xr:uid="{C37AA363-3942-4369-929D-EAEBD95A2E71}"/>
    <cellStyle name="Total 2 5 4 13 6" xfId="44796" xr:uid="{767D71C7-5C00-4F15-8F30-21664FE315B4}"/>
    <cellStyle name="Total 2 5 4 14" xfId="8985" xr:uid="{75F52534-EAE4-4461-B950-1DF7B76B636A}"/>
    <cellStyle name="Total 2 5 4 15" xfId="369" xr:uid="{7017D032-9A31-4FD1-95DD-324523BB42A5}"/>
    <cellStyle name="Total 2 5 4 16" xfId="24887" xr:uid="{B4A42F04-3779-4F89-80B0-2FD06F675177}"/>
    <cellStyle name="Total 2 5 4 17" xfId="20806" xr:uid="{71691E03-2C0B-464C-A336-20D0FA60C903}"/>
    <cellStyle name="Total 2 5 4 18" xfId="40689" xr:uid="{595AA10C-8888-4CFC-BC3A-77F2E656F86B}"/>
    <cellStyle name="Total 2 5 4 2" xfId="1171" xr:uid="{9A505930-8EDE-4802-B587-C94A460AD30C}"/>
    <cellStyle name="Total 2 5 4 2 2" xfId="5296" xr:uid="{EC350FF5-54D3-4C72-A947-D777B81996AE}"/>
    <cellStyle name="Total 2 5 4 2 2 2" xfId="13511" xr:uid="{5E3C4075-547E-4713-BCA5-AF31FBE73028}"/>
    <cellStyle name="Total 2 5 4 2 2 3" xfId="21375" xr:uid="{35EBB572-87BF-4C0B-93E7-D3D850680BB7}"/>
    <cellStyle name="Total 2 5 4 2 2 4" xfId="29355" xr:uid="{1D404AA6-35D1-4EE2-9AA7-C3E299A7D944}"/>
    <cellStyle name="Total 2 5 4 2 2 5" xfId="37182" xr:uid="{8D02B905-C045-4CF4-8BA8-3C68DF8D29DD}"/>
    <cellStyle name="Total 2 5 4 2 2 6" xfId="45135" xr:uid="{2B6CD457-7B0B-4D2F-9A6B-EB54E7000EA3}"/>
    <cellStyle name="Total 2 5 4 2 3" xfId="9400" xr:uid="{6963C329-56CA-4A3D-91C7-D54C892EAE30}"/>
    <cellStyle name="Total 2 5 4 2 4" xfId="17262" xr:uid="{F126A3BA-7B5D-4E32-BEF3-B389D2C5DB40}"/>
    <cellStyle name="Total 2 5 4 2 5" xfId="25277" xr:uid="{159B5C40-B182-470F-A3AB-F5435B9DA0DC}"/>
    <cellStyle name="Total 2 5 4 2 6" xfId="33092" xr:uid="{DAF827A7-C2B7-4662-8414-03967C70B3B1}"/>
    <cellStyle name="Total 2 5 4 2 7" xfId="41053" xr:uid="{24CF9A3D-9BA4-4FB8-8F39-B185ACBF7C63}"/>
    <cellStyle name="Total 2 5 4 3" xfId="651" xr:uid="{9C7DD51E-9690-4148-9934-EF906A37EADC}"/>
    <cellStyle name="Total 2 5 4 3 2" xfId="4857" xr:uid="{8B4A392D-3FF3-4014-A4A9-1246F951240A}"/>
    <cellStyle name="Total 2 5 4 3 2 2" xfId="13077" xr:uid="{120F076D-7456-4E6D-BA28-04B01C32C132}"/>
    <cellStyle name="Total 2 5 4 3 2 3" xfId="20944" xr:uid="{68D40B61-8E53-49EF-A1CC-73D6E879AF4D}"/>
    <cellStyle name="Total 2 5 4 3 2 4" xfId="28932" xr:uid="{8C74F6E2-32F3-4E0D-A91D-ACB072D2D630}"/>
    <cellStyle name="Total 2 5 4 3 2 5" xfId="36764" xr:uid="{545283BF-BB4F-4F73-B83F-8FA3130A4496}"/>
    <cellStyle name="Total 2 5 4 3 2 6" xfId="44717" xr:uid="{A48977BE-A1FB-4090-8402-26728CC07A63}"/>
    <cellStyle name="Total 2 5 4 3 3" xfId="8901" xr:uid="{37C5FE2F-B859-425B-ABBA-FA455C99E3B9}"/>
    <cellStyle name="Total 2 5 4 3 4" xfId="10654" xr:uid="{81051186-C6A8-4BCB-BB11-39278C5FF64F}"/>
    <cellStyle name="Total 2 5 4 3 5" xfId="24803" xr:uid="{8FC9386E-1DD6-464C-8AF7-0B4A58DBD6CE}"/>
    <cellStyle name="Total 2 5 4 3 6" xfId="25873" xr:uid="{645D1927-DE37-48F5-8792-F6B36C038006}"/>
    <cellStyle name="Total 2 5 4 3 7" xfId="40608" xr:uid="{4B5136C3-0268-4AD1-929A-B28FF175EA4C}"/>
    <cellStyle name="Total 2 5 4 4" xfId="594" xr:uid="{367D187D-FEED-4E99-83D8-D3063261FF88}"/>
    <cellStyle name="Total 2 5 4 4 2" xfId="4802" xr:uid="{99B318D4-2A53-45A8-AA3D-D2DA3D829FEB}"/>
    <cellStyle name="Total 2 5 4 4 2 2" xfId="13023" xr:uid="{67CC5FA8-20C9-4DC2-AD30-CB77DCEA503B}"/>
    <cellStyle name="Total 2 5 4 4 2 3" xfId="20891" xr:uid="{3AF74CFE-2DD9-486C-9F80-D61BBAE9AE22}"/>
    <cellStyle name="Total 2 5 4 4 2 4" xfId="28883" xr:uid="{D45E7034-F4FF-4F93-AE5F-DF8D458204AF}"/>
    <cellStyle name="Total 2 5 4 4 2 5" xfId="36715" xr:uid="{8DBDE043-8AE8-4321-BC78-7C2A76020D72}"/>
    <cellStyle name="Total 2 5 4 4 2 6" xfId="44670" xr:uid="{CF27FB14-BB73-4787-9C8B-F1751F944C1C}"/>
    <cellStyle name="Total 2 5 4 4 3" xfId="8846" xr:uid="{481E6427-D278-4CB1-B164-C069CF2FBDC2}"/>
    <cellStyle name="Total 2 5 4 4 4" xfId="11283" xr:uid="{261E5588-663C-4185-AEF0-8A3AB41BE469}"/>
    <cellStyle name="Total 2 5 4 4 5" xfId="8719" xr:uid="{5E51AF01-8286-46BB-9E81-3686B8CA5D49}"/>
    <cellStyle name="Total 2 5 4 4 6" xfId="26511" xr:uid="{2CE5A12C-B71A-4756-A09B-89B3CF7F2188}"/>
    <cellStyle name="Total 2 5 4 4 7" xfId="20917" xr:uid="{97FD1CA5-3DA7-41C5-ACE6-415355CBE5C7}"/>
    <cellStyle name="Total 2 5 4 5" xfId="1930" xr:uid="{C3104ACE-D43A-4FB9-A90D-3CDB26385327}"/>
    <cellStyle name="Total 2 5 4 5 2" xfId="6005" xr:uid="{61C5E599-FF77-480B-AA94-557F10EC4FC0}"/>
    <cellStyle name="Total 2 5 4 5 2 2" xfId="14220" xr:uid="{A442EDD7-A249-47C2-B7CC-4A76476B4319}"/>
    <cellStyle name="Total 2 5 4 5 2 3" xfId="22084" xr:uid="{5AB2E9AD-855B-4F5B-B95B-AC4DB46D23E7}"/>
    <cellStyle name="Total 2 5 4 5 2 4" xfId="30064" xr:uid="{AD2AEC5F-BB7F-4EF1-A447-47BC1F9A6A03}"/>
    <cellStyle name="Total 2 5 4 5 2 5" xfId="37891" xr:uid="{EF9719FD-DFF9-420C-B45D-D93006887626}"/>
    <cellStyle name="Total 2 5 4 5 2 6" xfId="45844" xr:uid="{1D030052-890E-4477-BE55-FFFD67BD20C8}"/>
    <cellStyle name="Total 2 5 4 5 3" xfId="10156" xr:uid="{591DDCA5-94EC-4DE2-B537-F6EC0306B66F}"/>
    <cellStyle name="Total 2 5 4 5 4" xfId="18021" xr:uid="{812DAAF9-C2FF-42F3-8F52-99C14E85D145}"/>
    <cellStyle name="Total 2 5 4 5 5" xfId="26028" xr:uid="{AB29A3B3-A684-42A6-9A02-1ED110BEB435}"/>
    <cellStyle name="Total 2 5 4 5 6" xfId="33851" xr:uid="{4FA8D937-D83F-467E-9F2C-4960A4087EEF}"/>
    <cellStyle name="Total 2 5 4 5 7" xfId="41812" xr:uid="{E6240554-149C-4376-B96D-AD98723DB068}"/>
    <cellStyle name="Total 2 5 4 6" xfId="657" xr:uid="{47C62D94-79F2-4F54-A7C2-184BCF9C5BD3}"/>
    <cellStyle name="Total 2 5 4 6 2" xfId="4863" xr:uid="{4A9A0332-3F37-4F02-842A-4602C49B00B2}"/>
    <cellStyle name="Total 2 5 4 6 2 2" xfId="13083" xr:uid="{0BF64C29-DE31-43EE-BF0C-35FB3A8CFD02}"/>
    <cellStyle name="Total 2 5 4 6 2 3" xfId="20950" xr:uid="{1B6CB7D7-F8D3-449B-B306-10A48751830C}"/>
    <cellStyle name="Total 2 5 4 6 2 4" xfId="28938" xr:uid="{6A4DC19D-1AFF-4892-9232-27696DE370F4}"/>
    <cellStyle name="Total 2 5 4 6 2 5" xfId="36770" xr:uid="{27D549F2-E4AE-4F1C-97F5-778C2B718297}"/>
    <cellStyle name="Total 2 5 4 6 2 6" xfId="44723" xr:uid="{05C0AFD0-5712-4A06-9CE1-8550E067B118}"/>
    <cellStyle name="Total 2 5 4 6 3" xfId="8907" xr:uid="{475F620B-318F-4FF3-B0ED-E14EF5B09611}"/>
    <cellStyle name="Total 2 5 4 6 4" xfId="9060" xr:uid="{0C712C0D-46F5-49CF-A3F8-190525250436}"/>
    <cellStyle name="Total 2 5 4 6 5" xfId="24809" xr:uid="{0169A18B-BD58-4655-9ED7-9F8280186DE2}"/>
    <cellStyle name="Total 2 5 4 6 6" xfId="26701" xr:uid="{AAE1E9A5-8736-4461-8C73-CACB37FE06EF}"/>
    <cellStyle name="Total 2 5 4 6 7" xfId="40614" xr:uid="{62DCB5ED-9243-40CA-9A85-2D1D27B57F9F}"/>
    <cellStyle name="Total 2 5 4 7" xfId="2584" xr:uid="{22E065FD-F9B5-4539-BABE-47BEA335FA19}"/>
    <cellStyle name="Total 2 5 4 7 2" xfId="6636" xr:uid="{30F7D682-122B-4531-B8E7-963CA22F0004}"/>
    <cellStyle name="Total 2 5 4 7 2 2" xfId="14851" xr:uid="{E10B1D1E-4D31-47F0-9F11-405FB3032CE3}"/>
    <cellStyle name="Total 2 5 4 7 2 3" xfId="22715" xr:uid="{E06F47A9-00AC-4F5D-84E8-524B85889253}"/>
    <cellStyle name="Total 2 5 4 7 2 4" xfId="30695" xr:uid="{500CECBF-29FF-4FD9-B9EA-8688A7909F14}"/>
    <cellStyle name="Total 2 5 4 7 2 5" xfId="38522" xr:uid="{B6917286-C5AD-46BC-BF42-7FEEE0185959}"/>
    <cellStyle name="Total 2 5 4 7 2 6" xfId="46475" xr:uid="{C3FD70D1-D9C3-4EA9-8290-24DFA2A6D3BC}"/>
    <cellStyle name="Total 2 5 4 7 3" xfId="10810" xr:uid="{E615CAE4-C1AE-4141-97B1-B174AB24F639}"/>
    <cellStyle name="Total 2 5 4 7 4" xfId="18675" xr:uid="{96A49242-1E37-40CC-A5BB-C4F53B54C664}"/>
    <cellStyle name="Total 2 5 4 7 5" xfId="26678" xr:uid="{95C25DEF-2044-4985-9FE3-7D04529D4EE2}"/>
    <cellStyle name="Total 2 5 4 7 6" xfId="34505" xr:uid="{4D5FB819-3637-4A6B-8D98-B9DD31124C2E}"/>
    <cellStyle name="Total 2 5 4 7 7" xfId="42466" xr:uid="{F3F318A8-C042-4ADA-B799-65E51B5D7DC3}"/>
    <cellStyle name="Total 2 5 4 8" xfId="1608" xr:uid="{7BA972C5-1569-4806-9589-E97CE0EC69D1}"/>
    <cellStyle name="Total 2 5 4 8 2" xfId="5704" xr:uid="{DBF39A3D-8769-4862-AAC6-D2F44013DCF1}"/>
    <cellStyle name="Total 2 5 4 8 2 2" xfId="13919" xr:uid="{098F8BDC-13A4-4E35-82C4-692D580C98B3}"/>
    <cellStyle name="Total 2 5 4 8 2 3" xfId="21783" xr:uid="{E5EBABDD-9B59-462B-B472-A655E5A4BA2F}"/>
    <cellStyle name="Total 2 5 4 8 2 4" xfId="29763" xr:uid="{8A4EBD5E-4FD6-4BB6-9626-A906C80C4217}"/>
    <cellStyle name="Total 2 5 4 8 2 5" xfId="37590" xr:uid="{6B1582C3-231D-41BA-BDAF-7214BC2C670A}"/>
    <cellStyle name="Total 2 5 4 8 2 6" xfId="45543" xr:uid="{1452DAB3-D79E-4653-B17B-8DC556C122B3}"/>
    <cellStyle name="Total 2 5 4 8 3" xfId="9836" xr:uid="{A0CEBF3D-5615-4251-9102-2982EBB04FE9}"/>
    <cellStyle name="Total 2 5 4 8 4" xfId="17699" xr:uid="{FC56C182-D6C5-46C9-8AE8-9CC2A1B8DD19}"/>
    <cellStyle name="Total 2 5 4 8 5" xfId="25710" xr:uid="{66DF439E-332D-482E-BA18-F3566B6D0D69}"/>
    <cellStyle name="Total 2 5 4 8 6" xfId="33529" xr:uid="{3E0CE917-9EF8-469C-A097-A382BBD9913F}"/>
    <cellStyle name="Total 2 5 4 8 7" xfId="41490" xr:uid="{12F6AABE-4A64-4A08-8671-2ED1A91B4F91}"/>
    <cellStyle name="Total 2 5 4 9" xfId="2618" xr:uid="{69B121DE-B231-4B16-8B94-59C781B916CC}"/>
    <cellStyle name="Total 2 5 4 9 2" xfId="6668" xr:uid="{68B10FBF-8792-44FA-90E6-D67CB3FBA3CC}"/>
    <cellStyle name="Total 2 5 4 9 2 2" xfId="14883" xr:uid="{BBF9CC44-FEE4-4712-B023-2216B619F63A}"/>
    <cellStyle name="Total 2 5 4 9 2 3" xfId="22747" xr:uid="{2F6C308E-C96F-426B-A918-DA950C77E592}"/>
    <cellStyle name="Total 2 5 4 9 2 4" xfId="30727" xr:uid="{BFA7DDED-6A53-4CB4-AF7B-02D4B10A7349}"/>
    <cellStyle name="Total 2 5 4 9 2 5" xfId="38554" xr:uid="{7C8FA1A6-739F-4B29-A1C1-DB3C2512D356}"/>
    <cellStyle name="Total 2 5 4 9 2 6" xfId="46507" xr:uid="{99D63C34-1BEB-4F49-85B1-820556703757}"/>
    <cellStyle name="Total 2 5 4 9 3" xfId="10844" xr:uid="{3EAE6554-0DDE-423F-855A-8154B2CC0267}"/>
    <cellStyle name="Total 2 5 4 9 4" xfId="18709" xr:uid="{5DDF7113-E9E8-41A9-A7CA-BB56978CA7CB}"/>
    <cellStyle name="Total 2 5 4 9 5" xfId="26712" xr:uid="{08981D03-DEB6-4AF9-A87E-F2501ED46033}"/>
    <cellStyle name="Total 2 5 4 9 6" xfId="34539" xr:uid="{0F042E0A-2938-40D7-8C9E-1FDE7CD9F57C}"/>
    <cellStyle name="Total 2 5 4 9 7" xfId="42500" xr:uid="{0FD5357F-985A-432F-8126-6C7CDC771823}"/>
    <cellStyle name="Total 2 5 5" xfId="964" xr:uid="{6FD675F6-5C5E-45C0-BE4B-644F6F620D19}"/>
    <cellStyle name="Total 2 5 5 10" xfId="3942" xr:uid="{FD68AC0B-5A72-46D0-96F6-939311B40CAD}"/>
    <cellStyle name="Total 2 5 5 10 2" xfId="7961" xr:uid="{3BE86D40-9C93-455E-8BBA-ED84937F7328}"/>
    <cellStyle name="Total 2 5 5 10 2 2" xfId="16176" xr:uid="{DD30083B-E479-46FE-B064-71F167DD2E70}"/>
    <cellStyle name="Total 2 5 5 10 2 3" xfId="24040" xr:uid="{2C323A2C-F901-4A60-ADAE-A8F0CE5BD2DD}"/>
    <cellStyle name="Total 2 5 5 10 2 4" xfId="32020" xr:uid="{FA96070D-1521-4DF7-B51E-B6B559EDD856}"/>
    <cellStyle name="Total 2 5 5 10 2 5" xfId="39847" xr:uid="{A15DEF0E-7687-457C-827D-63A8B34ADA2D}"/>
    <cellStyle name="Total 2 5 5 10 2 6" xfId="47800" xr:uid="{5AF9F8C7-3D4F-4B82-8EC8-EBE9269FD0B4}"/>
    <cellStyle name="Total 2 5 5 10 3" xfId="12164" xr:uid="{CAEB3610-A28F-4E5A-8FAD-7AA8B3287C77}"/>
    <cellStyle name="Total 2 5 5 10 4" xfId="20033" xr:uid="{7D4AEE9F-762E-4C96-86B8-97F0D7F13469}"/>
    <cellStyle name="Total 2 5 5 10 5" xfId="28030" xr:uid="{ACF6D6CC-3881-4754-B626-1429A0384F67}"/>
    <cellStyle name="Total 2 5 5 10 6" xfId="35863" xr:uid="{4020396B-E948-4D43-BDC9-CBC31D6668AC}"/>
    <cellStyle name="Total 2 5 5 10 7" xfId="43824" xr:uid="{3E9C0B08-95A9-4626-B089-5246177A9C7D}"/>
    <cellStyle name="Total 2 5 5 11" xfId="4241" xr:uid="{0796DBB7-3B1E-4B27-908D-72D6CF7D4445}"/>
    <cellStyle name="Total 2 5 5 11 2" xfId="8247" xr:uid="{ECC833EB-CEB5-45ED-8BC6-BA20A1908289}"/>
    <cellStyle name="Total 2 5 5 11 2 2" xfId="16462" xr:uid="{A78C3755-CB72-48C1-938B-79452DA60995}"/>
    <cellStyle name="Total 2 5 5 11 2 3" xfId="24326" xr:uid="{41FC4DC6-D9A3-4153-8B8C-A18F1730909A}"/>
    <cellStyle name="Total 2 5 5 11 2 4" xfId="32306" xr:uid="{249DC0C2-AEB8-46F9-B909-0CE401D14719}"/>
    <cellStyle name="Total 2 5 5 11 2 5" xfId="40133" xr:uid="{87D1555D-4D9C-47C8-AFD0-9F26BEDF9CCD}"/>
    <cellStyle name="Total 2 5 5 11 2 6" xfId="48086" xr:uid="{150E51BE-F178-4A6B-B0F7-FEF4D201A87D}"/>
    <cellStyle name="Total 2 5 5 11 3" xfId="12463" xr:uid="{93D85EEF-3559-4B1A-9530-133E0E5062B2}"/>
    <cellStyle name="Total 2 5 5 11 4" xfId="20332" xr:uid="{8601C445-9FF0-41E1-A556-4C5ED83C2F22}"/>
    <cellStyle name="Total 2 5 5 11 5" xfId="28327" xr:uid="{F58F4F8A-F310-4643-A26B-7A9E5B792706}"/>
    <cellStyle name="Total 2 5 5 11 6" xfId="36162" xr:uid="{E6212AC0-F59D-4DBD-B504-7D86DF6A493C}"/>
    <cellStyle name="Total 2 5 5 11 7" xfId="44123" xr:uid="{E6A2DB7E-723F-461E-8F75-6E06CCFB8509}"/>
    <cellStyle name="Total 2 5 5 12" xfId="4528" xr:uid="{2F06BBD9-566F-4434-B53D-8671CA7FC4FC}"/>
    <cellStyle name="Total 2 5 5 12 2" xfId="8526" xr:uid="{CF86E4C3-B03A-4BA0-B18F-5CB558C817E1}"/>
    <cellStyle name="Total 2 5 5 12 2 2" xfId="16741" xr:uid="{61D41981-7C2A-417B-B04D-FFA8BBDAF585}"/>
    <cellStyle name="Total 2 5 5 12 2 3" xfId="24605" xr:uid="{A18D4419-F2C8-472B-BEEE-2E5804F9C774}"/>
    <cellStyle name="Total 2 5 5 12 2 4" xfId="32585" xr:uid="{254BE428-EB92-4B8E-AB18-6D4F2F75C94C}"/>
    <cellStyle name="Total 2 5 5 12 2 5" xfId="40412" xr:uid="{B9DC7832-DA6D-4933-870C-48FC7ADFE059}"/>
    <cellStyle name="Total 2 5 5 12 2 6" xfId="48365" xr:uid="{A73DB5BD-3EE4-4C42-9174-74CC1FFE15AC}"/>
    <cellStyle name="Total 2 5 5 12 3" xfId="12749" xr:uid="{995841D4-D25C-4FFC-A2F3-EEAF91B40B14}"/>
    <cellStyle name="Total 2 5 5 12 4" xfId="20619" xr:uid="{1113489C-9860-48AF-887C-58CD3F9A03EF}"/>
    <cellStyle name="Total 2 5 5 12 5" xfId="28612" xr:uid="{54DE8E67-0FF3-4F7C-B21D-064AD28D511F}"/>
    <cellStyle name="Total 2 5 5 12 6" xfId="36449" xr:uid="{DD98FA71-1B35-4087-A90B-65D38190B410}"/>
    <cellStyle name="Total 2 5 5 12 7" xfId="44410" xr:uid="{6ABA6AB7-F357-4628-9110-34061822B7E8}"/>
    <cellStyle name="Total 2 5 5 13" xfId="5103" xr:uid="{122DB981-4349-4BA4-BB97-ADE406B520D8}"/>
    <cellStyle name="Total 2 5 5 13 2" xfId="13318" xr:uid="{71CA15C7-BE1E-4947-9DF5-349FA133992A}"/>
    <cellStyle name="Total 2 5 5 13 3" xfId="21182" xr:uid="{0FFCF152-DEEF-40B4-9E21-54341EAAE381}"/>
    <cellStyle name="Total 2 5 5 13 4" xfId="29162" xr:uid="{B6BA0C71-C7B9-4601-A035-C7E21E7A39A7}"/>
    <cellStyle name="Total 2 5 5 13 5" xfId="36989" xr:uid="{FA85D179-6483-4FED-BF69-0C2971253BC8}"/>
    <cellStyle name="Total 2 5 5 13 6" xfId="44942" xr:uid="{273698CA-0C87-4F40-8460-40341FBAE14B}"/>
    <cellStyle name="Total 2 5 5 14" xfId="9193" xr:uid="{2CEDBA4D-B879-4DCE-8673-7E6586BB5F6F}"/>
    <cellStyle name="Total 2 5 5 15" xfId="17055" xr:uid="{EA6B4530-05F9-4AE9-B338-1EA729BAE6F6}"/>
    <cellStyle name="Total 2 5 5 16" xfId="25072" xr:uid="{30BC3CC4-F8D7-485E-8032-61B9310F1C26}"/>
    <cellStyle name="Total 2 5 5 17" xfId="32885" xr:uid="{FB8A5875-BAAB-4FE8-9E1A-4BF3197B681F}"/>
    <cellStyle name="Total 2 5 5 18" xfId="40846" xr:uid="{63F3F64C-B703-4F7E-93A8-863A4809B92C}"/>
    <cellStyle name="Total 2 5 5 2" xfId="1394" xr:uid="{96FD16FB-477C-45C2-84E7-8C44F8A086BE}"/>
    <cellStyle name="Total 2 5 5 2 2" xfId="5505" xr:uid="{9EF70E15-4680-4FFD-B9BF-B17351A54793}"/>
    <cellStyle name="Total 2 5 5 2 2 2" xfId="13720" xr:uid="{AFBBB789-9FFB-462E-A6AE-7C431719129F}"/>
    <cellStyle name="Total 2 5 5 2 2 3" xfId="21584" xr:uid="{8F15C9B6-6433-41B7-B5D1-986FB4869655}"/>
    <cellStyle name="Total 2 5 5 2 2 4" xfId="29564" xr:uid="{0695A272-8E7F-4BBC-A99E-9E4BA0023945}"/>
    <cellStyle name="Total 2 5 5 2 2 5" xfId="37391" xr:uid="{57D31C59-D651-4BD4-8DBF-C28AC6D92406}"/>
    <cellStyle name="Total 2 5 5 2 2 6" xfId="45344" xr:uid="{1C1E2216-D334-44CC-B07D-6876955B93A9}"/>
    <cellStyle name="Total 2 5 5 2 3" xfId="9623" xr:uid="{0064C3A4-FBEA-487E-86B5-F127FFF3F66F}"/>
    <cellStyle name="Total 2 5 5 2 4" xfId="17485" xr:uid="{0AD03FD2-1871-4C8B-A080-BD61B298A1E3}"/>
    <cellStyle name="Total 2 5 5 2 5" xfId="25496" xr:uid="{F76E3D97-DD36-4C85-885E-D6BEFF301E6F}"/>
    <cellStyle name="Total 2 5 5 2 6" xfId="33315" xr:uid="{62D07A08-3D8A-4C21-9CB8-2E78A6A1B01B}"/>
    <cellStyle name="Total 2 5 5 2 7" xfId="41276" xr:uid="{D591863B-6AE3-4B19-A93A-96E8B140E139}"/>
    <cellStyle name="Total 2 5 5 3" xfId="1737" xr:uid="{8574999E-EDA7-4CDD-BE35-114A43647D4F}"/>
    <cellStyle name="Total 2 5 5 3 2" xfId="5824" xr:uid="{B41618ED-A9FC-462A-A19C-93A7F5A4CCCA}"/>
    <cellStyle name="Total 2 5 5 3 2 2" xfId="14039" xr:uid="{708F2154-85F1-46B2-BAC4-8F91B97C5F00}"/>
    <cellStyle name="Total 2 5 5 3 2 3" xfId="21903" xr:uid="{9D740983-6A24-4326-887C-D2CE6538C8B2}"/>
    <cellStyle name="Total 2 5 5 3 2 4" xfId="29883" xr:uid="{397331D4-9F11-4527-A13E-4D6D7E337329}"/>
    <cellStyle name="Total 2 5 5 3 2 5" xfId="37710" xr:uid="{F9997FE0-9063-4C46-A287-DFA4A48267E1}"/>
    <cellStyle name="Total 2 5 5 3 2 6" xfId="45663" xr:uid="{2E279355-BE03-4522-AE8B-48F2253346A7}"/>
    <cellStyle name="Total 2 5 5 3 3" xfId="9963" xr:uid="{B71A8C7F-7DD8-438E-A455-180F8B634CDC}"/>
    <cellStyle name="Total 2 5 5 3 4" xfId="17828" xr:uid="{0D8741DE-90BE-43FD-9E48-510E7B33B391}"/>
    <cellStyle name="Total 2 5 5 3 5" xfId="25836" xr:uid="{B93DA5F9-79BA-4900-BA4B-530F88BDC214}"/>
    <cellStyle name="Total 2 5 5 3 6" xfId="33658" xr:uid="{033EDAB5-ADC6-4E5C-9738-ED95DDECEE54}"/>
    <cellStyle name="Total 2 5 5 3 7" xfId="41619" xr:uid="{3EBB6F8B-3344-41A9-BE47-A4587CFE535E}"/>
    <cellStyle name="Total 2 5 5 4" xfId="2072" xr:uid="{2249D8E4-E855-41C4-B9F5-C8B64EF36009}"/>
    <cellStyle name="Total 2 5 5 4 2" xfId="6146" xr:uid="{9EEAAC96-7CC1-4676-926E-24CA05C34FA8}"/>
    <cellStyle name="Total 2 5 5 4 2 2" xfId="14361" xr:uid="{ACDA8426-3A61-499B-A01F-3AB21537FD59}"/>
    <cellStyle name="Total 2 5 5 4 2 3" xfId="22225" xr:uid="{0B78ACEA-7868-45AA-80FC-DFC79F9A1F65}"/>
    <cellStyle name="Total 2 5 5 4 2 4" xfId="30205" xr:uid="{31CD30B3-6E89-474B-A26C-7153B85FED40}"/>
    <cellStyle name="Total 2 5 5 4 2 5" xfId="38032" xr:uid="{A8FC187A-4093-490F-AFD4-21041C57CF5F}"/>
    <cellStyle name="Total 2 5 5 4 2 6" xfId="45985" xr:uid="{913388D2-85A4-440D-B3F1-DBE706CFF1C6}"/>
    <cellStyle name="Total 2 5 5 4 3" xfId="10298" xr:uid="{A44FF2E1-D9C3-4E18-B656-957B462FFA8E}"/>
    <cellStyle name="Total 2 5 5 4 4" xfId="18163" xr:uid="{3D552C20-F01C-4B64-96DC-ECF7628B4E6B}"/>
    <cellStyle name="Total 2 5 5 4 5" xfId="26170" xr:uid="{493F36A5-D721-4622-BF69-648502930AE9}"/>
    <cellStyle name="Total 2 5 5 4 6" xfId="33993" xr:uid="{845923C0-843B-4880-936F-C50B991F387E}"/>
    <cellStyle name="Total 2 5 5 4 7" xfId="41954" xr:uid="{47651194-09E7-436E-864D-6D4C6185D3A2}"/>
    <cellStyle name="Total 2 5 5 5" xfId="2391" xr:uid="{77F61859-96BF-4A2A-A18B-450AE58F912E}"/>
    <cellStyle name="Total 2 5 5 5 2" xfId="6455" xr:uid="{2387B657-7632-48DA-902E-25582D773BD2}"/>
    <cellStyle name="Total 2 5 5 5 2 2" xfId="14670" xr:uid="{23AF5960-05D4-49DC-830C-A24232DDC1ED}"/>
    <cellStyle name="Total 2 5 5 5 2 3" xfId="22534" xr:uid="{7ABE15F2-27C3-48C9-BEE7-7EB52AC8E150}"/>
    <cellStyle name="Total 2 5 5 5 2 4" xfId="30514" xr:uid="{E29A7F5C-FAE9-471E-9D40-F14FF980A3F9}"/>
    <cellStyle name="Total 2 5 5 5 2 5" xfId="38341" xr:uid="{ACC0B91D-DBF3-451F-AAD7-6D7A7D9E5ECB}"/>
    <cellStyle name="Total 2 5 5 5 2 6" xfId="46294" xr:uid="{7B459EE7-A573-4261-97EF-DC3804E777F2}"/>
    <cellStyle name="Total 2 5 5 5 3" xfId="10617" xr:uid="{3B76D8C0-0717-413D-948D-461A129FA883}"/>
    <cellStyle name="Total 2 5 5 5 4" xfId="18482" xr:uid="{C94351D2-9FF8-45F7-8B27-475DD136ED45}"/>
    <cellStyle name="Total 2 5 5 5 5" xfId="26486" xr:uid="{35EE229D-7BFB-4767-815C-E38E5267E369}"/>
    <cellStyle name="Total 2 5 5 5 6" xfId="34312" xr:uid="{AB6C828B-2424-4DB0-8B60-C98E9DE00F33}"/>
    <cellStyle name="Total 2 5 5 5 7" xfId="42273" xr:uid="{7BA15DB4-B2FD-40BC-AA2B-423A2B528DC8}"/>
    <cellStyle name="Total 2 5 5 6" xfId="2720" xr:uid="{77F893D8-B21B-4A0F-BB92-56A5F018BA97}"/>
    <cellStyle name="Total 2 5 5 6 2" xfId="6770" xr:uid="{70A37094-EBE0-4EF4-AFD2-28D771F2C2EA}"/>
    <cellStyle name="Total 2 5 5 6 2 2" xfId="14985" xr:uid="{4BF504D6-97B1-4EA4-A242-5B482CBE5196}"/>
    <cellStyle name="Total 2 5 5 6 2 3" xfId="22849" xr:uid="{A4F839EB-DE58-4116-B1A3-13915DA8D09A}"/>
    <cellStyle name="Total 2 5 5 6 2 4" xfId="30829" xr:uid="{13891751-1683-4890-B402-5F3FF0BAA26E}"/>
    <cellStyle name="Total 2 5 5 6 2 5" xfId="38656" xr:uid="{0971544D-5A95-483C-87DC-632B33E9C152}"/>
    <cellStyle name="Total 2 5 5 6 2 6" xfId="46609" xr:uid="{04FBECC3-92B6-499E-96DB-0532AD489A72}"/>
    <cellStyle name="Total 2 5 5 6 3" xfId="10946" xr:uid="{6933C930-442B-43B2-81C2-C6B149B610A5}"/>
    <cellStyle name="Total 2 5 5 6 4" xfId="18811" xr:uid="{83B374D6-0D3A-4BBC-8D8C-63E19F0BD138}"/>
    <cellStyle name="Total 2 5 5 6 5" xfId="26814" xr:uid="{764531EC-F52A-4E64-B874-04653FDD3E83}"/>
    <cellStyle name="Total 2 5 5 6 6" xfId="34641" xr:uid="{2D9AA8BC-23B4-4AB7-996F-FE68539B6DC7}"/>
    <cellStyle name="Total 2 5 5 6 7" xfId="42602" xr:uid="{507DE22B-94D7-4981-A7B8-5958E9C4CB37}"/>
    <cellStyle name="Total 2 5 5 7" xfId="3033" xr:uid="{10250411-D9B1-4381-A81D-584605855520}"/>
    <cellStyle name="Total 2 5 5 7 2" xfId="7074" xr:uid="{3228FBDF-54D3-47F7-9C8B-505FD4F6368B}"/>
    <cellStyle name="Total 2 5 5 7 2 2" xfId="15289" xr:uid="{85E21294-5A68-4999-B0D5-AA2957357607}"/>
    <cellStyle name="Total 2 5 5 7 2 3" xfId="23153" xr:uid="{4336EDFF-A381-4AD1-8C26-EC891096F4BD}"/>
    <cellStyle name="Total 2 5 5 7 2 4" xfId="31133" xr:uid="{33DDB177-057B-4C60-A43D-874497A4F0E1}"/>
    <cellStyle name="Total 2 5 5 7 2 5" xfId="38960" xr:uid="{B9C26F02-FC44-42EF-B2CB-E83E1AE376B4}"/>
    <cellStyle name="Total 2 5 5 7 2 6" xfId="46913" xr:uid="{EA1B68AC-D137-476E-86F6-7AAB30319AE2}"/>
    <cellStyle name="Total 2 5 5 7 3" xfId="11258" xr:uid="{68619F25-93A1-4632-B5F2-81ADC73DD77D}"/>
    <cellStyle name="Total 2 5 5 7 4" xfId="19124" xr:uid="{DF4FD5BD-BF35-4A42-8B5A-8304925275D1}"/>
    <cellStyle name="Total 2 5 5 7 5" xfId="27124" xr:uid="{7734DA32-F7A1-41E6-8A0E-BFCC7BD2D8D1}"/>
    <cellStyle name="Total 2 5 5 7 6" xfId="34954" xr:uid="{A42AF99E-F2D0-409D-8623-DFCF31FE60AE}"/>
    <cellStyle name="Total 2 5 5 7 7" xfId="42915" xr:uid="{4F14F305-61F4-41FE-89F9-B9E82DE60457}"/>
    <cellStyle name="Total 2 5 5 8" xfId="3353" xr:uid="{B45EA8C6-D088-4EC2-88F6-6723CCCA69CB}"/>
    <cellStyle name="Total 2 5 5 8 2" xfId="7381" xr:uid="{1A6650E6-C28F-4A89-B7C4-8554550414F3}"/>
    <cellStyle name="Total 2 5 5 8 2 2" xfId="15596" xr:uid="{1D68405C-8603-40C1-B560-E45D6400412C}"/>
    <cellStyle name="Total 2 5 5 8 2 3" xfId="23460" xr:uid="{89BBCB2B-F6F4-44D2-A59C-70CCE1D29575}"/>
    <cellStyle name="Total 2 5 5 8 2 4" xfId="31440" xr:uid="{7FBBD277-B610-4BE4-A555-138D3C0CFFF7}"/>
    <cellStyle name="Total 2 5 5 8 2 5" xfId="39267" xr:uid="{7FA7B06B-C0A5-4DE7-9A01-1A814126F337}"/>
    <cellStyle name="Total 2 5 5 8 2 6" xfId="47220" xr:uid="{D1576CF0-89B5-40C3-AD0B-3CD0645B54E4}"/>
    <cellStyle name="Total 2 5 5 8 3" xfId="11577" xr:uid="{21C7B56F-40A3-4601-83E1-0332047E5A93}"/>
    <cellStyle name="Total 2 5 5 8 4" xfId="19444" xr:uid="{F54F359D-B8E0-4BD0-BFC6-E421B1C51834}"/>
    <cellStyle name="Total 2 5 5 8 5" xfId="27444" xr:uid="{55E2C3CE-551A-47ED-843F-E0B8D66C6790}"/>
    <cellStyle name="Total 2 5 5 8 6" xfId="35274" xr:uid="{81CA4119-3A6D-4625-81ED-64D6C264793E}"/>
    <cellStyle name="Total 2 5 5 8 7" xfId="43235" xr:uid="{34E84BC8-2E02-4025-923C-EC6B99F89FB0}"/>
    <cellStyle name="Total 2 5 5 9" xfId="3647" xr:uid="{C86BDF0C-3951-4A87-A524-F8625271BE26}"/>
    <cellStyle name="Total 2 5 5 9 2" xfId="7675" xr:uid="{2D444EB1-020B-4573-88D5-70233027FD99}"/>
    <cellStyle name="Total 2 5 5 9 2 2" xfId="15890" xr:uid="{347426B6-6BCD-48C5-8685-7AE50D1409E7}"/>
    <cellStyle name="Total 2 5 5 9 2 3" xfId="23754" xr:uid="{05B7A0CD-1206-4036-8655-8B22E0345AC5}"/>
    <cellStyle name="Total 2 5 5 9 2 4" xfId="31734" xr:uid="{DCD4D7B5-5D0A-4F96-B7AF-15F48B1FAFB0}"/>
    <cellStyle name="Total 2 5 5 9 2 5" xfId="39561" xr:uid="{A25506FD-2E0E-4A39-A6CD-49CF5A6F855D}"/>
    <cellStyle name="Total 2 5 5 9 2 6" xfId="47514" xr:uid="{7C09A303-F74F-4E7C-8891-7E9B8948A19C}"/>
    <cellStyle name="Total 2 5 5 9 3" xfId="11871" xr:uid="{0B1FC1C5-147C-42FE-B673-6FE80B5B7D9B}"/>
    <cellStyle name="Total 2 5 5 9 4" xfId="19738" xr:uid="{ECC767AC-01D8-4297-A0AC-7AA4120E537A}"/>
    <cellStyle name="Total 2 5 5 9 5" xfId="27738" xr:uid="{892D4AA6-C605-41C7-A12C-717174CA578B}"/>
    <cellStyle name="Total 2 5 5 9 6" xfId="35568" xr:uid="{3052A8F2-1F92-4519-80FF-F9147CD52791}"/>
    <cellStyle name="Total 2 5 5 9 7" xfId="43529" xr:uid="{C8ABF294-7E35-4575-9D57-CBC2F97FF65D}"/>
    <cellStyle name="Total 2 5 6" xfId="735" xr:uid="{9B9ED394-6989-4FD7-B1B6-465C15BDF101}"/>
    <cellStyle name="Total 2 5 6 10" xfId="1950" xr:uid="{21EE3AEF-797A-442F-A3F6-7D0200CC4B5C}"/>
    <cellStyle name="Total 2 5 6 10 2" xfId="6024" xr:uid="{6BC87EBC-DBEA-477E-B542-36B5C6CDBD77}"/>
    <cellStyle name="Total 2 5 6 10 2 2" xfId="14239" xr:uid="{ACC3FBC2-E865-49C0-9098-22FA93FA77B9}"/>
    <cellStyle name="Total 2 5 6 10 2 3" xfId="22103" xr:uid="{780A4EC8-F218-4282-AAC6-E7CE8EF8365B}"/>
    <cellStyle name="Total 2 5 6 10 2 4" xfId="30083" xr:uid="{EF87AEC9-7C24-4B54-88B0-374196E0D587}"/>
    <cellStyle name="Total 2 5 6 10 2 5" xfId="37910" xr:uid="{48B0FB90-4473-46D3-93DB-2F80D10F9175}"/>
    <cellStyle name="Total 2 5 6 10 2 6" xfId="45863" xr:uid="{DA947038-957A-4535-8A90-EF3CD97D04FE}"/>
    <cellStyle name="Total 2 5 6 10 3" xfId="10176" xr:uid="{CDDDF9CC-4F8C-4E8F-B117-8D40AFC2B501}"/>
    <cellStyle name="Total 2 5 6 10 4" xfId="18041" xr:uid="{E13E27F4-95F9-4263-8CCF-45389BD9AF29}"/>
    <cellStyle name="Total 2 5 6 10 5" xfId="26048" xr:uid="{F6148B72-C010-4588-AC8D-E3F4777C3317}"/>
    <cellStyle name="Total 2 5 6 10 6" xfId="33871" xr:uid="{EFD0C4DE-8077-4C9C-8C52-0BF22F5D2AC3}"/>
    <cellStyle name="Total 2 5 6 10 7" xfId="41832" xr:uid="{272F0A17-CCC8-4DE4-901F-01B6D2D344E1}"/>
    <cellStyle name="Total 2 5 6 11" xfId="1602" xr:uid="{A8469F1C-0590-4A4E-A15C-5282DD38EC3D}"/>
    <cellStyle name="Total 2 5 6 11 2" xfId="5699" xr:uid="{F091F456-3C24-47AD-869D-2EFAA99E6DAF}"/>
    <cellStyle name="Total 2 5 6 11 2 2" xfId="13914" xr:uid="{E7E4A339-DD1A-441E-96B5-06B814E2D069}"/>
    <cellStyle name="Total 2 5 6 11 2 3" xfId="21778" xr:uid="{60FF6DAA-60A6-44A5-BC01-3A3835D2A32A}"/>
    <cellStyle name="Total 2 5 6 11 2 4" xfId="29758" xr:uid="{C4788DE5-7493-4FB7-9AE0-DAB22FDAA546}"/>
    <cellStyle name="Total 2 5 6 11 2 5" xfId="37585" xr:uid="{FD3AE949-5B89-45C6-BC3B-43D2A1DBD400}"/>
    <cellStyle name="Total 2 5 6 11 2 6" xfId="45538" xr:uid="{F30762D0-A488-49C1-B1EC-FAEA1390DB79}"/>
    <cellStyle name="Total 2 5 6 11 3" xfId="9830" xr:uid="{B55910E7-4090-48CA-BBE6-E8D8DBEE1DD5}"/>
    <cellStyle name="Total 2 5 6 11 4" xfId="17693" xr:uid="{FDBC4420-AC2D-47D8-996E-2F6EC7A91875}"/>
    <cellStyle name="Total 2 5 6 11 5" xfId="25704" xr:uid="{AA5CDFC2-E4C2-4FD8-8AD4-BC6BBCDB938D}"/>
    <cellStyle name="Total 2 5 6 11 6" xfId="33523" xr:uid="{4E04CD2F-5A84-4689-B550-D52B3C8B20A2}"/>
    <cellStyle name="Total 2 5 6 11 7" xfId="41484" xr:uid="{41B373CA-7E5A-4F33-A4C1-D727CC1F40D1}"/>
    <cellStyle name="Total 2 5 6 12" xfId="2651" xr:uid="{5D28B72E-61D2-4D6A-AC07-AE3AFEE442E0}"/>
    <cellStyle name="Total 2 5 6 12 2" xfId="6701" xr:uid="{EDAB3215-0CA0-493F-9830-70A91EAB1CAD}"/>
    <cellStyle name="Total 2 5 6 12 2 2" xfId="14916" xr:uid="{72B4D638-3042-4BAD-B55E-4312187AE04F}"/>
    <cellStyle name="Total 2 5 6 12 2 3" xfId="22780" xr:uid="{017FA948-667A-4AED-8CD6-B32C1A719F77}"/>
    <cellStyle name="Total 2 5 6 12 2 4" xfId="30760" xr:uid="{1F9490F6-B687-417D-AF96-0EE5F91C9EF4}"/>
    <cellStyle name="Total 2 5 6 12 2 5" xfId="38587" xr:uid="{54CA90E6-5D46-42F6-B7C3-CE714011CED5}"/>
    <cellStyle name="Total 2 5 6 12 2 6" xfId="46540" xr:uid="{A0BA1E89-E8A2-4624-AE4C-652F518345D2}"/>
    <cellStyle name="Total 2 5 6 12 3" xfId="10877" xr:uid="{9BF6D20B-F23A-47A1-B2A6-253585D47102}"/>
    <cellStyle name="Total 2 5 6 12 4" xfId="18742" xr:uid="{C16FE893-5310-4824-986C-48C53FF15452}"/>
    <cellStyle name="Total 2 5 6 12 5" xfId="26745" xr:uid="{AE3D6F55-DE55-4521-9736-5048D1B40E81}"/>
    <cellStyle name="Total 2 5 6 12 6" xfId="34572" xr:uid="{B35C494A-7C8F-4CF6-BFF0-85BA7CB0AE22}"/>
    <cellStyle name="Total 2 5 6 12 7" xfId="42533" xr:uid="{4BD6A7C0-96D0-40B4-94AD-7ABD7AC857B2}"/>
    <cellStyle name="Total 2 5 6 13" xfId="4936" xr:uid="{7B5D13F9-3CF5-4730-A500-FB9C43AE6749}"/>
    <cellStyle name="Total 2 5 6 13 2" xfId="13156" xr:uid="{DD06A9A7-2703-4A03-9C52-28D00CE98676}"/>
    <cellStyle name="Total 2 5 6 13 3" xfId="21023" xr:uid="{9415D7EE-F039-4A3D-87E2-00C5134281EC}"/>
    <cellStyle name="Total 2 5 6 13 4" xfId="29011" xr:uid="{16228BE2-6961-485F-986E-430EBD727BC5}"/>
    <cellStyle name="Total 2 5 6 13 5" xfId="36842" xr:uid="{20BB8F42-9C43-4C7A-986F-0B2EBF063DFF}"/>
    <cellStyle name="Total 2 5 6 13 6" xfId="44795" xr:uid="{4EB74B51-0CCC-4D7E-8332-C331CE1AB11C}"/>
    <cellStyle name="Total 2 5 6 14" xfId="8984" xr:uid="{456AA0C4-1AC8-4587-BFC2-38798A98885F}"/>
    <cellStyle name="Total 2 5 6 15" xfId="8727" xr:uid="{E9E60D49-9F05-402A-B943-1D941E25D371}"/>
    <cellStyle name="Total 2 5 6 16" xfId="24886" xr:uid="{634B9BB3-15A3-4B67-8339-D5FB2C6A2FDA}"/>
    <cellStyle name="Total 2 5 6 17" xfId="11211" xr:uid="{289CA1FF-26B5-47FF-BAD0-A46E9F90B0E0}"/>
    <cellStyle name="Total 2 5 6 18" xfId="40688" xr:uid="{592EE39C-F826-483A-8757-6E2362229BEE}"/>
    <cellStyle name="Total 2 5 6 2" xfId="1170" xr:uid="{E520ACE5-1431-4885-BEC3-B13C8781CD37}"/>
    <cellStyle name="Total 2 5 6 2 2" xfId="5295" xr:uid="{F76FF8CE-79EF-427A-A4B4-58CDC8447EBC}"/>
    <cellStyle name="Total 2 5 6 2 2 2" xfId="13510" xr:uid="{4BB00FA0-D090-45BA-97C3-81AC553395E4}"/>
    <cellStyle name="Total 2 5 6 2 2 3" xfId="21374" xr:uid="{9B2EC316-41AB-4140-ACCB-B17831C42D03}"/>
    <cellStyle name="Total 2 5 6 2 2 4" xfId="29354" xr:uid="{81FE1241-E178-4B0B-8600-940752C14E7B}"/>
    <cellStyle name="Total 2 5 6 2 2 5" xfId="37181" xr:uid="{A38C9ABF-A713-4D43-B5FD-B60013B6DD0C}"/>
    <cellStyle name="Total 2 5 6 2 2 6" xfId="45134" xr:uid="{47555206-F4C5-4742-B6C4-8154418F25D0}"/>
    <cellStyle name="Total 2 5 6 2 3" xfId="9399" xr:uid="{D60AC62F-9BFB-41B7-8677-93281518F416}"/>
    <cellStyle name="Total 2 5 6 2 4" xfId="17261" xr:uid="{79924878-C1CB-48E3-B2C3-D7F096230D96}"/>
    <cellStyle name="Total 2 5 6 2 5" xfId="25276" xr:uid="{2D6AB1BF-EDCC-4C31-A327-37F328FEB549}"/>
    <cellStyle name="Total 2 5 6 2 6" xfId="33091" xr:uid="{E7A8CCD5-76F0-4483-9DA6-5A8A43FD6475}"/>
    <cellStyle name="Total 2 5 6 2 7" xfId="41052" xr:uid="{206E3ADB-D2D5-49E4-8940-A236333D20F0}"/>
    <cellStyle name="Total 2 5 6 3" xfId="528" xr:uid="{42913F3F-BF33-473C-B0B4-06E451736E71}"/>
    <cellStyle name="Total 2 5 6 3 2" xfId="4736" xr:uid="{0D67A6C5-ACC6-42DA-8355-272E99D812AB}"/>
    <cellStyle name="Total 2 5 6 3 2 2" xfId="12957" xr:uid="{4A0B4915-D504-479B-880E-7E53F1E8DF28}"/>
    <cellStyle name="Total 2 5 6 3 2 3" xfId="20825" xr:uid="{1D6B8142-BF1F-4637-90B7-754F0AE2A879}"/>
    <cellStyle name="Total 2 5 6 3 2 4" xfId="28817" xr:uid="{D1A12AE0-F977-401C-87A0-13DC26D9593A}"/>
    <cellStyle name="Total 2 5 6 3 2 5" xfId="36649" xr:uid="{A605F591-0FC1-4664-95F7-2EFA4CA89A3E}"/>
    <cellStyle name="Total 2 5 6 3 2 6" xfId="44604" xr:uid="{80CDC52F-91BB-4B9C-98D1-06757356669C}"/>
    <cellStyle name="Total 2 5 6 3 3" xfId="8780" xr:uid="{772B3181-4001-419B-B4C5-17DC2F04FE04}"/>
    <cellStyle name="Total 2 5 6 3 4" xfId="8982" xr:uid="{E48B1B8D-FD90-421E-83DB-938F8B87EF8B}"/>
    <cellStyle name="Total 2 5 6 3 5" xfId="20816" xr:uid="{26276D34-FF67-4C34-BAE4-5DE4395FB56D}"/>
    <cellStyle name="Total 2 5 6 3 6" xfId="28575" xr:uid="{B56BD7C7-D3C3-4E07-B953-94843880B223}"/>
    <cellStyle name="Total 2 5 6 3 7" xfId="9236" xr:uid="{6D18FA73-79E2-41A3-A73F-F46DFD4FA5CA}"/>
    <cellStyle name="Total 2 5 6 4" xfId="595" xr:uid="{D9FC7B21-34EB-4454-A53C-302DE5D52784}"/>
    <cellStyle name="Total 2 5 6 4 2" xfId="4803" xr:uid="{686ED0A8-7448-4AA6-95E1-0CFCEF76AB9F}"/>
    <cellStyle name="Total 2 5 6 4 2 2" xfId="13024" xr:uid="{C8122841-7B80-4C9E-930B-C8C98CA3BAB4}"/>
    <cellStyle name="Total 2 5 6 4 2 3" xfId="20892" xr:uid="{14BCABD5-6F4A-4D3E-B698-9F05EC150324}"/>
    <cellStyle name="Total 2 5 6 4 2 4" xfId="28884" xr:uid="{9CED129F-7F59-44B1-935F-37AE00A09FC6}"/>
    <cellStyle name="Total 2 5 6 4 2 5" xfId="36716" xr:uid="{DA7CB266-F125-437E-A4C3-C228729971B5}"/>
    <cellStyle name="Total 2 5 6 4 2 6" xfId="44671" xr:uid="{D4A545C6-E874-43B6-A68F-C0954D4DA407}"/>
    <cellStyle name="Total 2 5 6 4 3" xfId="8847" xr:uid="{E5AF98F4-AA0F-4A1A-8C5A-42436E9803A1}"/>
    <cellStyle name="Total 2 5 6 4 4" xfId="10642" xr:uid="{1DAC41F0-0B89-4850-A548-6147109304BE}"/>
    <cellStyle name="Total 2 5 6 4 5" xfId="306" xr:uid="{0FBD72EB-7D80-4644-9A15-7A79DA5E17BD}"/>
    <cellStyle name="Total 2 5 6 4 6" xfId="25861" xr:uid="{AF74E840-11A4-4ED6-8500-53055A3CA4E7}"/>
    <cellStyle name="Total 2 5 6 4 7" xfId="339" xr:uid="{464F86B1-D477-44D6-A309-888E982F3907}"/>
    <cellStyle name="Total 2 5 6 5" xfId="1242" xr:uid="{510A1DBC-E87D-4E73-89A2-283AE500D8BA}"/>
    <cellStyle name="Total 2 5 6 5 2" xfId="5363" xr:uid="{9BB03449-6B10-4EFC-850C-49889431251A}"/>
    <cellStyle name="Total 2 5 6 5 2 2" xfId="13578" xr:uid="{4EAD2103-5A21-4E6F-BD56-9E4F247210B7}"/>
    <cellStyle name="Total 2 5 6 5 2 3" xfId="21442" xr:uid="{C721486D-FA79-40DA-AFDA-5DD1D5B73EA3}"/>
    <cellStyle name="Total 2 5 6 5 2 4" xfId="29422" xr:uid="{275CD7F3-0CE3-49C8-AC79-F4C9C92DBBAC}"/>
    <cellStyle name="Total 2 5 6 5 2 5" xfId="37249" xr:uid="{A95A1399-1F4E-44FA-9978-D82A40BF9A7A}"/>
    <cellStyle name="Total 2 5 6 5 2 6" xfId="45202" xr:uid="{E7CA55D3-1359-4396-8A32-BC6C3BA060FF}"/>
    <cellStyle name="Total 2 5 6 5 3" xfId="9471" xr:uid="{3759F949-D0B7-463D-839A-6DA6801D9FBD}"/>
    <cellStyle name="Total 2 5 6 5 4" xfId="17333" xr:uid="{C19DB212-6070-4C65-9C1C-6E96A7064173}"/>
    <cellStyle name="Total 2 5 6 5 5" xfId="25347" xr:uid="{CDCBEACB-2D75-4DA1-8605-19ABB0C1E467}"/>
    <cellStyle name="Total 2 5 6 5 6" xfId="33163" xr:uid="{B0AF7BC7-DD08-4BE5-A627-38B25C99D9C8}"/>
    <cellStyle name="Total 2 5 6 5 7" xfId="41124" xr:uid="{603C2AE0-4B8E-48A2-B7C3-395C91232F70}"/>
    <cellStyle name="Total 2 5 6 6" xfId="1255" xr:uid="{3AA0FFA6-920C-48C8-9B02-CE352D13BAFB}"/>
    <cellStyle name="Total 2 5 6 6 2" xfId="5375" xr:uid="{A98CFF8E-5A47-4F4F-80C3-E9F58AB97052}"/>
    <cellStyle name="Total 2 5 6 6 2 2" xfId="13590" xr:uid="{58DFE05E-032F-411C-AE09-40DB3603679B}"/>
    <cellStyle name="Total 2 5 6 6 2 3" xfId="21454" xr:uid="{858ED998-6D53-4CAC-A3F2-5D8E73565FF9}"/>
    <cellStyle name="Total 2 5 6 6 2 4" xfId="29434" xr:uid="{3D18B82A-5753-4D30-AC98-2F467C0EF172}"/>
    <cellStyle name="Total 2 5 6 6 2 5" xfId="37261" xr:uid="{BCD5969D-2164-46A4-B362-DA832F2A0890}"/>
    <cellStyle name="Total 2 5 6 6 2 6" xfId="45214" xr:uid="{6B554493-F328-4879-B2DC-3DE78EE95BC9}"/>
    <cellStyle name="Total 2 5 6 6 3" xfId="9484" xr:uid="{23E1BBBF-745E-4EA7-B4B9-70E61035999C}"/>
    <cellStyle name="Total 2 5 6 6 4" xfId="17346" xr:uid="{1E44FFEA-95CE-43BF-8BF0-503821DDEDD7}"/>
    <cellStyle name="Total 2 5 6 6 5" xfId="25360" xr:uid="{390A2AD1-80FE-4B4B-92AC-CC733A8E04DA}"/>
    <cellStyle name="Total 2 5 6 6 6" xfId="33176" xr:uid="{9E3A9C6B-6606-483A-ABD2-8D9D500FEBAB}"/>
    <cellStyle name="Total 2 5 6 6 7" xfId="41137" xr:uid="{E56FBB57-0FA6-4853-8286-432ABF8E766E}"/>
    <cellStyle name="Total 2 5 6 7" xfId="1955" xr:uid="{0AE9E68F-5BF4-4E96-AB8A-3EFB9C549927}"/>
    <cellStyle name="Total 2 5 6 7 2" xfId="6029" xr:uid="{78020BCC-AE5E-4DCC-9CEB-74A3B971E064}"/>
    <cellStyle name="Total 2 5 6 7 2 2" xfId="14244" xr:uid="{CE2BF254-4142-4548-9BE4-88AD18893924}"/>
    <cellStyle name="Total 2 5 6 7 2 3" xfId="22108" xr:uid="{996D0178-03E7-4962-8E70-21C712FF8FE0}"/>
    <cellStyle name="Total 2 5 6 7 2 4" xfId="30088" xr:uid="{1A7BE29D-04E3-454B-A04D-BBB5326BE53B}"/>
    <cellStyle name="Total 2 5 6 7 2 5" xfId="37915" xr:uid="{1FC49BFB-1FB8-41A5-82BB-41A31F17AFCA}"/>
    <cellStyle name="Total 2 5 6 7 2 6" xfId="45868" xr:uid="{55BB569D-3C6F-4F01-A0F5-1078B4254FBE}"/>
    <cellStyle name="Total 2 5 6 7 3" xfId="10181" xr:uid="{16550692-FF07-4436-B798-E8499236426B}"/>
    <cellStyle name="Total 2 5 6 7 4" xfId="18046" xr:uid="{25125138-B33F-4AD4-83D3-A06D91E09140}"/>
    <cellStyle name="Total 2 5 6 7 5" xfId="26053" xr:uid="{25CB6AB0-4A9B-4EFC-A902-699D95E997A1}"/>
    <cellStyle name="Total 2 5 6 7 6" xfId="33876" xr:uid="{18C2FF85-398A-499A-93EB-770E2F697FDA}"/>
    <cellStyle name="Total 2 5 6 7 7" xfId="41837" xr:uid="{649DD498-0266-4CCB-8C4B-772C8DEE796D}"/>
    <cellStyle name="Total 2 5 6 8" xfId="1941" xr:uid="{EA3CC912-D70C-475B-AB9C-F7D47AF374F9}"/>
    <cellStyle name="Total 2 5 6 8 2" xfId="6015" xr:uid="{125A4BE4-1CBB-4B35-9BD1-C9F2A3ADFC20}"/>
    <cellStyle name="Total 2 5 6 8 2 2" xfId="14230" xr:uid="{2C4E4EFE-5ADF-40DB-AD84-E7B01DBC99E9}"/>
    <cellStyle name="Total 2 5 6 8 2 3" xfId="22094" xr:uid="{C5DF9FFB-4DA0-4727-A0E2-D99C937B4453}"/>
    <cellStyle name="Total 2 5 6 8 2 4" xfId="30074" xr:uid="{26189CF1-16C9-4450-87DD-8708D7E0F3E1}"/>
    <cellStyle name="Total 2 5 6 8 2 5" xfId="37901" xr:uid="{B7EE1B28-5584-4267-8E7F-9529DEE0758D}"/>
    <cellStyle name="Total 2 5 6 8 2 6" xfId="45854" xr:uid="{EB7591DB-8664-43A1-BF3E-E5A74772BF7C}"/>
    <cellStyle name="Total 2 5 6 8 3" xfId="10167" xr:uid="{7D8D78F6-8040-461C-8966-E474F7E197B1}"/>
    <cellStyle name="Total 2 5 6 8 4" xfId="18032" xr:uid="{4B9D2642-E847-4214-9890-F68DE4DA0355}"/>
    <cellStyle name="Total 2 5 6 8 5" xfId="26039" xr:uid="{398FA5A9-3410-4DB6-ABF1-3415BB6F14E1}"/>
    <cellStyle name="Total 2 5 6 8 6" xfId="33862" xr:uid="{C4CEBEA6-DD46-4A85-8888-20644FAE26A9}"/>
    <cellStyle name="Total 2 5 6 8 7" xfId="41823" xr:uid="{A95B82FD-665A-416C-AB0C-39340979902D}"/>
    <cellStyle name="Total 2 5 6 9" xfId="3224" xr:uid="{4A823963-B956-4D9B-BE0A-1359FE3B909F}"/>
    <cellStyle name="Total 2 5 6 9 2" xfId="7253" xr:uid="{1ED0FB63-89AC-4B89-816B-FF9763E584F9}"/>
    <cellStyle name="Total 2 5 6 9 2 2" xfId="15468" xr:uid="{E3FEB28C-6AEC-43EC-A31B-A7DD1A0B18F7}"/>
    <cellStyle name="Total 2 5 6 9 2 3" xfId="23332" xr:uid="{DFC6288E-E999-4DE9-BADD-F84B75B477FA}"/>
    <cellStyle name="Total 2 5 6 9 2 4" xfId="31312" xr:uid="{6375F058-55BE-40F5-8CB1-B22C824F9ABF}"/>
    <cellStyle name="Total 2 5 6 9 2 5" xfId="39139" xr:uid="{896DC111-48E5-45C8-8181-5EFBEB34FB21}"/>
    <cellStyle name="Total 2 5 6 9 2 6" xfId="47092" xr:uid="{6C69A11A-1D79-4F0C-9858-B578EC49F320}"/>
    <cellStyle name="Total 2 5 6 9 3" xfId="11448" xr:uid="{6AD9A2C7-AEB0-4D2F-8316-EC029765710A}"/>
    <cellStyle name="Total 2 5 6 9 4" xfId="19315" xr:uid="{2E063D52-1462-4C0B-895F-E2831887F86B}"/>
    <cellStyle name="Total 2 5 6 9 5" xfId="27315" xr:uid="{7F74BF30-920C-40DA-BF74-5233ECB294F2}"/>
    <cellStyle name="Total 2 5 6 9 6" xfId="35145" xr:uid="{F0E79E5B-549B-45BF-87DB-2F47028A2E9B}"/>
    <cellStyle name="Total 2 5 6 9 7" xfId="43106" xr:uid="{11A6E142-E081-4849-B744-7A58FBE6AAEB}"/>
    <cellStyle name="Total 2 5 7" xfId="1279" xr:uid="{740BF216-10A9-4DC5-A88E-5743EF60E9EB}"/>
    <cellStyle name="Total 2 5 7 2" xfId="5398" xr:uid="{D03B38B9-A14E-4C62-AF26-8EEBE54D9F2B}"/>
    <cellStyle name="Total 2 5 7 2 2" xfId="13613" xr:uid="{02BDA961-729C-4432-9C69-4E171CDFC0F4}"/>
    <cellStyle name="Total 2 5 7 2 3" xfId="21477" xr:uid="{67126301-E66F-4072-A010-450758B475EB}"/>
    <cellStyle name="Total 2 5 7 2 4" xfId="29457" xr:uid="{6A12179E-06E1-47F3-B998-4CE30F2EF01D}"/>
    <cellStyle name="Total 2 5 7 2 5" xfId="37284" xr:uid="{B8F29F36-F586-46E2-8B52-1CB9543F41F4}"/>
    <cellStyle name="Total 2 5 7 2 6" xfId="45237" xr:uid="{C3F3707C-0EAF-4E9A-92E3-E3CAF8FAA6DA}"/>
    <cellStyle name="Total 2 5 7 3" xfId="9508" xr:uid="{63FFADD4-9766-418B-9061-E5B82DC7A9A2}"/>
    <cellStyle name="Total 2 5 7 4" xfId="17370" xr:uid="{F887520C-688C-4867-8835-63A97F9F8C70}"/>
    <cellStyle name="Total 2 5 7 5" xfId="25383" xr:uid="{1073B3E6-B28A-4E02-A9EC-31D71C6AB3D6}"/>
    <cellStyle name="Total 2 5 7 6" xfId="33200" xr:uid="{6C5CCB5C-D3E2-4B3D-93E8-AF681C833588}"/>
    <cellStyle name="Total 2 5 7 7" xfId="41161" xr:uid="{7FF20CD6-E11E-4344-BE7E-FD65E350C4B5}"/>
    <cellStyle name="Total 2 5 8" xfId="1623" xr:uid="{A15A4388-0D69-4481-870D-42627333ECEB}"/>
    <cellStyle name="Total 2 5 8 2" xfId="5718" xr:uid="{C8158142-DBDF-4618-8916-39D27255AB9A}"/>
    <cellStyle name="Total 2 5 8 2 2" xfId="13933" xr:uid="{B3E03E81-9509-4EA5-B726-38E68EF5629D}"/>
    <cellStyle name="Total 2 5 8 2 3" xfId="21797" xr:uid="{8BA73F7B-1A1C-4A52-88B5-A5A15C48F7E2}"/>
    <cellStyle name="Total 2 5 8 2 4" xfId="29777" xr:uid="{EC07DF39-04A5-466C-A3F4-6D55FEAC83F6}"/>
    <cellStyle name="Total 2 5 8 2 5" xfId="37604" xr:uid="{19F2798F-C9A4-4D11-88A3-D5E1A1FA6C5F}"/>
    <cellStyle name="Total 2 5 8 2 6" xfId="45557" xr:uid="{63CE8181-6D81-4274-8285-2F3B6C49113F}"/>
    <cellStyle name="Total 2 5 8 3" xfId="9850" xr:uid="{276103BF-E74B-437B-BBCE-06943DE2AF6A}"/>
    <cellStyle name="Total 2 5 8 4" xfId="17714" xr:uid="{1CED0406-43AE-40F8-8CA6-FCABBE74BBCE}"/>
    <cellStyle name="Total 2 5 8 5" xfId="25724" xr:uid="{6DE0D480-ADBC-45AF-9FB2-B38EAB40270B}"/>
    <cellStyle name="Total 2 5 8 6" xfId="33544" xr:uid="{FF05E141-B022-49D2-997B-A561F3CF80D9}"/>
    <cellStyle name="Total 2 5 8 7" xfId="41505" xr:uid="{B1C9D42E-ABD2-4D63-81AD-4DE64891B51A}"/>
    <cellStyle name="Total 2 5 9" xfId="1964" xr:uid="{40FD0F82-10BE-49B3-A75D-E4458BA00F0A}"/>
    <cellStyle name="Total 2 5 9 2" xfId="6038" xr:uid="{14EF9A91-393E-4F86-843B-00A632A4600E}"/>
    <cellStyle name="Total 2 5 9 2 2" xfId="14253" xr:uid="{7DB40D0D-B65A-4E2A-BDB2-B311371C60D3}"/>
    <cellStyle name="Total 2 5 9 2 3" xfId="22117" xr:uid="{64DA2109-BC87-458C-8FDD-6FD125A406F1}"/>
    <cellStyle name="Total 2 5 9 2 4" xfId="30097" xr:uid="{5C24719A-3D11-48EF-AE41-2465A564B91E}"/>
    <cellStyle name="Total 2 5 9 2 5" xfId="37924" xr:uid="{E2B7E6AE-373F-4ABB-B84E-D263CEC33C02}"/>
    <cellStyle name="Total 2 5 9 2 6" xfId="45877" xr:uid="{382BEAC0-C93B-4CF3-81F2-8500B112486D}"/>
    <cellStyle name="Total 2 5 9 3" xfId="10190" xr:uid="{489E4BEE-5208-4BBD-A86F-867D4A12DCDE}"/>
    <cellStyle name="Total 2 5 9 4" xfId="18055" xr:uid="{7188AAE6-84CF-4686-835B-E7B13EBE3BC7}"/>
    <cellStyle name="Total 2 5 9 5" xfId="26062" xr:uid="{E70598C3-26ED-4000-B0D4-655F55FBFB0C}"/>
    <cellStyle name="Total 2 5 9 6" xfId="33885" xr:uid="{DD04986C-BDC2-400B-8A36-36C7BC3A18C4}"/>
    <cellStyle name="Total 2 5 9 7" xfId="41846" xr:uid="{71B38656-AE39-48AA-8EBD-D9102D693717}"/>
    <cellStyle name="Total 2 6" xfId="866" xr:uid="{60857847-4F72-4964-8065-3929FFAD8937}"/>
    <cellStyle name="Total 2 6 10" xfId="2295" xr:uid="{9748785F-F63E-4CA4-B7B1-715434C3E550}"/>
    <cellStyle name="Total 2 6 10 2" xfId="6366" xr:uid="{A110D4DA-D5ED-45DB-B1A4-5522F048EF2A}"/>
    <cellStyle name="Total 2 6 10 2 2" xfId="14581" xr:uid="{5429A0AF-6DC0-46E4-90DA-3BE4BBEE1ECE}"/>
    <cellStyle name="Total 2 6 10 2 3" xfId="22445" xr:uid="{9AD0ECEC-307A-4EB1-95BE-575B15301311}"/>
    <cellStyle name="Total 2 6 10 2 4" xfId="30425" xr:uid="{0FBBA754-0954-4F58-91E0-9CEB4670B151}"/>
    <cellStyle name="Total 2 6 10 2 5" xfId="38252" xr:uid="{4E279B4A-60DE-4D57-9748-893924AD87E9}"/>
    <cellStyle name="Total 2 6 10 2 6" xfId="46205" xr:uid="{DDD1A1BD-48EA-4A2E-9B61-19C6E85D48F3}"/>
    <cellStyle name="Total 2 6 10 3" xfId="10521" xr:uid="{F517598F-9265-4BF2-979F-400A2AD63B03}"/>
    <cellStyle name="Total 2 6 10 4" xfId="18386" xr:uid="{161407D0-E387-4088-B2DC-63C3535A8A53}"/>
    <cellStyle name="Total 2 6 10 5" xfId="26392" xr:uid="{0221FB6F-881E-46AF-AF03-480FF7AE1B93}"/>
    <cellStyle name="Total 2 6 10 6" xfId="34216" xr:uid="{AE0F0A56-5D88-4FC1-A5FB-D5BF5167B428}"/>
    <cellStyle name="Total 2 6 10 7" xfId="42177" xr:uid="{0BFE1412-E017-4FED-A0C9-93A9EA823A2A}"/>
    <cellStyle name="Total 2 6 11" xfId="2627" xr:uid="{50E2513C-98D7-4EC9-AFC5-E4A2B353D88B}"/>
    <cellStyle name="Total 2 6 11 2" xfId="6677" xr:uid="{5F0E8D8B-A649-4BE4-92D4-9012C5309460}"/>
    <cellStyle name="Total 2 6 11 2 2" xfId="14892" xr:uid="{2C92B8CF-5EC3-4AFB-BF61-6B3812FB7D75}"/>
    <cellStyle name="Total 2 6 11 2 3" xfId="22756" xr:uid="{32774E11-54A8-4743-B522-10FA50A57B56}"/>
    <cellStyle name="Total 2 6 11 2 4" xfId="30736" xr:uid="{3833B896-F4A3-4E3B-9CAD-1A5F478617CB}"/>
    <cellStyle name="Total 2 6 11 2 5" xfId="38563" xr:uid="{E410F0C1-59EF-4FC7-8A2A-EA14BF522FF9}"/>
    <cellStyle name="Total 2 6 11 2 6" xfId="46516" xr:uid="{6D3286A7-4538-4F66-B777-D6587A7C84A6}"/>
    <cellStyle name="Total 2 6 11 3" xfId="10853" xr:uid="{16044AE2-B3C4-45F4-91AC-36D13767B230}"/>
    <cellStyle name="Total 2 6 11 4" xfId="18718" xr:uid="{6AAB7C46-A89A-4A89-B16B-BFDD7C09F531}"/>
    <cellStyle name="Total 2 6 11 5" xfId="26721" xr:uid="{6AC6226D-AD00-4A57-8B38-930CCA5E4E67}"/>
    <cellStyle name="Total 2 6 11 6" xfId="34548" xr:uid="{623B1579-1E59-4AF0-9B6D-5443C2718882}"/>
    <cellStyle name="Total 2 6 11 7" xfId="42509" xr:uid="{7314A340-051B-415E-BE9E-663F98BB1F3F}"/>
    <cellStyle name="Total 2 6 12" xfId="2937" xr:uid="{2B780225-D4CD-4C4F-AE5F-66C35BA75921}"/>
    <cellStyle name="Total 2 6 12 2" xfId="6984" xr:uid="{1BBE6DFD-32AF-4F51-B067-BAA4B1A1ED1D}"/>
    <cellStyle name="Total 2 6 12 2 2" xfId="15199" xr:uid="{7542969D-FBDC-4E96-B912-72B31F1E043D}"/>
    <cellStyle name="Total 2 6 12 2 3" xfId="23063" xr:uid="{D5B01BC2-4DED-4189-A70C-5AEC1CA87E94}"/>
    <cellStyle name="Total 2 6 12 2 4" xfId="31043" xr:uid="{9BD68C9E-127E-4DAA-B78D-1E2525163E8A}"/>
    <cellStyle name="Total 2 6 12 2 5" xfId="38870" xr:uid="{A45655F4-EC00-4774-AB3D-6C0A626CE289}"/>
    <cellStyle name="Total 2 6 12 2 6" xfId="46823" xr:uid="{39F19425-4BDA-485D-B1DF-0C81FD68F204}"/>
    <cellStyle name="Total 2 6 12 3" xfId="11163" xr:uid="{16831F01-8C11-4D98-8043-BDAEEEB3E129}"/>
    <cellStyle name="Total 2 6 12 4" xfId="19028" xr:uid="{25031E61-35F9-463C-9913-1F1DFEE26E59}"/>
    <cellStyle name="Total 2 6 12 5" xfId="27030" xr:uid="{67FB02C8-732A-4042-8B8B-A3470DC3D597}"/>
    <cellStyle name="Total 2 6 12 6" xfId="34858" xr:uid="{79EC87D2-1BDD-46C7-ADAB-8C0E66633F9F}"/>
    <cellStyle name="Total 2 6 12 7" xfId="42819" xr:uid="{8E0FDDE4-0278-4FF3-890E-CC97B65BCD05}"/>
    <cellStyle name="Total 2 6 13" xfId="3263" xr:uid="{1E7E41BE-D494-43FD-8C5E-1E9DE67A7336}"/>
    <cellStyle name="Total 2 6 13 2" xfId="7292" xr:uid="{997E8C10-6166-440B-9266-C253BC029DF0}"/>
    <cellStyle name="Total 2 6 13 2 2" xfId="15507" xr:uid="{FBF2AACF-42D4-4874-8B66-438F19CCD69A}"/>
    <cellStyle name="Total 2 6 13 2 3" xfId="23371" xr:uid="{7E67E295-F431-4B30-AB3F-BD2B23EE0C8F}"/>
    <cellStyle name="Total 2 6 13 2 4" xfId="31351" xr:uid="{FC25A8FE-0855-487E-9813-3A19934FC1C5}"/>
    <cellStyle name="Total 2 6 13 2 5" xfId="39178" xr:uid="{0B91F58E-D083-4192-B933-994CB7F7518C}"/>
    <cellStyle name="Total 2 6 13 2 6" xfId="47131" xr:uid="{B016EDA9-D4C0-4618-B908-4E25726FEA05}"/>
    <cellStyle name="Total 2 6 13 3" xfId="11487" xr:uid="{B3485A4B-5723-422E-A7B5-532F874D9E6C}"/>
    <cellStyle name="Total 2 6 13 4" xfId="19354" xr:uid="{08187576-2535-4195-A850-D6D728CA5F4D}"/>
    <cellStyle name="Total 2 6 13 5" xfId="27354" xr:uid="{E0A793E8-4264-441E-B171-A48C1E2329D3}"/>
    <cellStyle name="Total 2 6 13 6" xfId="35184" xr:uid="{97CA69B8-8CBB-448D-9664-EFA551A2F90A}"/>
    <cellStyle name="Total 2 6 13 7" xfId="43145" xr:uid="{112BB347-AFB9-43D2-945D-5759C2CF328B}"/>
    <cellStyle name="Total 2 6 14" xfId="3559" xr:uid="{E583B6A4-B049-4AF3-8215-3827108FCC21}"/>
    <cellStyle name="Total 2 6 14 2" xfId="7587" xr:uid="{794BC988-D19E-4A9D-A7D5-3B406BD36EED}"/>
    <cellStyle name="Total 2 6 14 2 2" xfId="15802" xr:uid="{91A79659-89CD-4FEC-9707-CB73447CFF31}"/>
    <cellStyle name="Total 2 6 14 2 3" xfId="23666" xr:uid="{6DAFD1C7-304F-4389-AA96-D3E03F9A00EA}"/>
    <cellStyle name="Total 2 6 14 2 4" xfId="31646" xr:uid="{5BC30CAF-727A-40B4-860A-1EA19AEE380F}"/>
    <cellStyle name="Total 2 6 14 2 5" xfId="39473" xr:uid="{ADB27D20-98EA-41A7-9E9A-6E081A516226}"/>
    <cellStyle name="Total 2 6 14 2 6" xfId="47426" xr:uid="{8C780F58-2A32-47D2-8412-AC2317B6A6D9}"/>
    <cellStyle name="Total 2 6 14 3" xfId="11783" xr:uid="{B87CC192-AE14-40A2-849F-0927F947F6FF}"/>
    <cellStyle name="Total 2 6 14 4" xfId="19650" xr:uid="{3C877A68-1EC1-4C1D-8F00-B56C8FC0CCD9}"/>
    <cellStyle name="Total 2 6 14 5" xfId="27650" xr:uid="{82BA59AF-7EF9-439C-96DA-F99F3C6F99A5}"/>
    <cellStyle name="Total 2 6 14 6" xfId="35480" xr:uid="{6A6EFA36-2A0C-4C95-AA7F-6F7FE72C7D65}"/>
    <cellStyle name="Total 2 6 14 7" xfId="43441" xr:uid="{A88516B5-436C-400D-A34A-35B7015E6C7B}"/>
    <cellStyle name="Total 2 6 15" xfId="3850" xr:uid="{94689C07-2A7C-4726-B64D-43ACCC619932}"/>
    <cellStyle name="Total 2 6 15 2" xfId="7876" xr:uid="{3E14C144-0E8A-4D7D-B479-8F82B838A40F}"/>
    <cellStyle name="Total 2 6 15 2 2" xfId="16091" xr:uid="{2DC090D6-84B5-4C9E-A0F2-3608902B0FA3}"/>
    <cellStyle name="Total 2 6 15 2 3" xfId="23955" xr:uid="{06F29E34-A7DA-4D1D-96D7-0D6F27030BD4}"/>
    <cellStyle name="Total 2 6 15 2 4" xfId="31935" xr:uid="{22D210D6-2C82-4983-8749-4C1DC9431DB7}"/>
    <cellStyle name="Total 2 6 15 2 5" xfId="39762" xr:uid="{BE280CE0-9471-463A-BA56-E324AB3C60C7}"/>
    <cellStyle name="Total 2 6 15 2 6" xfId="47715" xr:uid="{3C1A5EA9-B36B-484D-A6D6-5BA2C2276C59}"/>
    <cellStyle name="Total 2 6 15 3" xfId="12074" xr:uid="{6081B455-3474-4969-B60F-F80BC4A57628}"/>
    <cellStyle name="Total 2 6 15 4" xfId="19941" xr:uid="{55546D4A-F32D-4C0A-B2AD-36CBA30FB99C}"/>
    <cellStyle name="Total 2 6 15 5" xfId="27941" xr:uid="{1175AE26-8912-4633-A84D-29AC585840F4}"/>
    <cellStyle name="Total 2 6 15 6" xfId="35771" xr:uid="{DFCA442E-8C7A-4CB7-AA59-A5DD5D8CAEB3}"/>
    <cellStyle name="Total 2 6 15 7" xfId="43732" xr:uid="{BDACD8CC-072C-464F-BA06-D5068B9C973A}"/>
    <cellStyle name="Total 2 6 16" xfId="4158" xr:uid="{E3638FF3-BC8F-403C-823E-80B61660943E}"/>
    <cellStyle name="Total 2 6 16 2" xfId="8164" xr:uid="{B07101B7-7CE8-4222-8A06-BB28096850BB}"/>
    <cellStyle name="Total 2 6 16 2 2" xfId="16379" xr:uid="{120AD8B5-AE62-408D-BC8A-22BA21698ECB}"/>
    <cellStyle name="Total 2 6 16 2 3" xfId="24243" xr:uid="{065279E4-55D4-4B14-B157-4CAFC01A1F15}"/>
    <cellStyle name="Total 2 6 16 2 4" xfId="32223" xr:uid="{9C1A4A6B-8587-4569-9992-0E5CA3FB3E89}"/>
    <cellStyle name="Total 2 6 16 2 5" xfId="40050" xr:uid="{16237B46-B1DA-4FBE-A904-2C11DE3E37DC}"/>
    <cellStyle name="Total 2 6 16 2 6" xfId="48003" xr:uid="{2257A0DA-B8D7-406A-89A4-030EAA79B851}"/>
    <cellStyle name="Total 2 6 16 3" xfId="12380" xr:uid="{FDD7F13F-CDF3-4A1F-A885-B23EA656BE49}"/>
    <cellStyle name="Total 2 6 16 4" xfId="20249" xr:uid="{4133534F-D2BF-4EFE-95B4-4BE75767DF2C}"/>
    <cellStyle name="Total 2 6 16 5" xfId="28244" xr:uid="{6F5700A1-E822-4D0E-9353-5CC6F0A7F7A6}"/>
    <cellStyle name="Total 2 6 16 6" xfId="36079" xr:uid="{8D5BAC46-21AC-4087-9381-008144150CD2}"/>
    <cellStyle name="Total 2 6 16 7" xfId="44040" xr:uid="{716590F7-2DE1-4793-9EC2-3BD337CE2EF9}"/>
    <cellStyle name="Total 2 6 17" xfId="4439" xr:uid="{B6733C3A-7B6E-4B0E-844D-F1F7E9B3B7D8}"/>
    <cellStyle name="Total 2 6 17 2" xfId="8443" xr:uid="{B05B2843-CA6F-4071-88E8-9C9B68CAC546}"/>
    <cellStyle name="Total 2 6 17 2 2" xfId="16658" xr:uid="{01928D16-495B-48E2-8BAE-96E669BF8BA0}"/>
    <cellStyle name="Total 2 6 17 2 3" xfId="24522" xr:uid="{F9D41737-FD58-416E-AADA-5CB0A6484856}"/>
    <cellStyle name="Total 2 6 17 2 4" xfId="32502" xr:uid="{5DF729EB-236B-4E63-BAE9-B2FB56C12AE0}"/>
    <cellStyle name="Total 2 6 17 2 5" xfId="40329" xr:uid="{D3B1337D-74AB-4DD2-8732-1B3D40365272}"/>
    <cellStyle name="Total 2 6 17 2 6" xfId="48282" xr:uid="{7DD7C756-4871-4007-A058-61445D00F969}"/>
    <cellStyle name="Total 2 6 17 3" xfId="12661" xr:uid="{705470B9-CA81-4C53-BF4A-1CEB577C71C9}"/>
    <cellStyle name="Total 2 6 17 4" xfId="20530" xr:uid="{3B45B514-FFA9-486E-8FFD-3793C2B1B22F}"/>
    <cellStyle name="Total 2 6 17 5" xfId="28525" xr:uid="{26E0691F-205E-47B1-A7C3-F320EEBD1B4C}"/>
    <cellStyle name="Total 2 6 17 6" xfId="36360" xr:uid="{40F09AFF-F059-47B5-9002-C425134B6430}"/>
    <cellStyle name="Total 2 6 17 7" xfId="44321" xr:uid="{A258427E-65AD-420D-AEFA-55DDD701BD2B}"/>
    <cellStyle name="Total 2 6 18" xfId="5018" xr:uid="{AE6F1375-BF01-4A1A-A3D8-338C0FC298B4}"/>
    <cellStyle name="Total 2 6 18 2" xfId="13234" xr:uid="{9D1EDED5-752B-499B-872D-101D502227D4}"/>
    <cellStyle name="Total 2 6 18 3" xfId="21097" xr:uid="{FC817D40-317C-49ED-8F04-A23CD15F255F}"/>
    <cellStyle name="Total 2 6 18 4" xfId="29077" xr:uid="{71894F44-00B5-4FF3-A0AA-F54DC74AF055}"/>
    <cellStyle name="Total 2 6 18 5" xfId="36906" xr:uid="{D3D3199E-77BF-4CCD-BC6C-A8AEE3FB280F}"/>
    <cellStyle name="Total 2 6 18 6" xfId="44859" xr:uid="{E20B35A7-5496-449E-897B-50E108FF894D}"/>
    <cellStyle name="Total 2 6 19" xfId="9099" xr:uid="{AC9636AF-1D4B-4448-8A3B-E6C0B8ABD113}"/>
    <cellStyle name="Total 2 6 2" xfId="944" xr:uid="{20C4861C-7620-4A87-AF0B-004DDB3D32E9}"/>
    <cellStyle name="Total 2 6 2 10" xfId="3922" xr:uid="{37151F0A-38C2-4219-AF77-6FDBEDBBCC3D}"/>
    <cellStyle name="Total 2 6 2 10 2" xfId="7941" xr:uid="{B4508626-F403-4513-8E64-4DD345CABA8F}"/>
    <cellStyle name="Total 2 6 2 10 2 2" xfId="16156" xr:uid="{07713E9B-C6A3-4EBC-8173-DB9EE4CAE152}"/>
    <cellStyle name="Total 2 6 2 10 2 3" xfId="24020" xr:uid="{C5BD099B-36D3-47BD-8BF8-79F8EBD61F71}"/>
    <cellStyle name="Total 2 6 2 10 2 4" xfId="32000" xr:uid="{83577237-73A8-4693-A30C-7F4C54B6F7F0}"/>
    <cellStyle name="Total 2 6 2 10 2 5" xfId="39827" xr:uid="{D670FF94-4CF2-409E-85B2-479B82EA8BA3}"/>
    <cellStyle name="Total 2 6 2 10 2 6" xfId="47780" xr:uid="{2CFC260C-B701-473A-8098-F3ABD85D4FD9}"/>
    <cellStyle name="Total 2 6 2 10 3" xfId="12144" xr:uid="{B2B257F3-ABA7-4AD5-AC24-D6A35F1A1B96}"/>
    <cellStyle name="Total 2 6 2 10 4" xfId="20013" xr:uid="{E647DBFB-9627-4956-A706-57E44F0B104D}"/>
    <cellStyle name="Total 2 6 2 10 5" xfId="28010" xr:uid="{5DF12428-D7A9-45C4-ADBC-F72381366A3D}"/>
    <cellStyle name="Total 2 6 2 10 6" xfId="35843" xr:uid="{4892A981-81D2-4F93-B3CA-4D9A758B6814}"/>
    <cellStyle name="Total 2 6 2 10 7" xfId="43804" xr:uid="{FB2F4AB7-8748-414F-AAA7-50F176064B2B}"/>
    <cellStyle name="Total 2 6 2 11" xfId="4221" xr:uid="{A48E37B0-A0F1-4219-BB9F-F1256BDDB28D}"/>
    <cellStyle name="Total 2 6 2 11 2" xfId="8227" xr:uid="{EDDA2EB7-5F03-4EE4-83DF-BF698C8E856A}"/>
    <cellStyle name="Total 2 6 2 11 2 2" xfId="16442" xr:uid="{18214401-E80F-4C79-B93E-7B18139AC338}"/>
    <cellStyle name="Total 2 6 2 11 2 3" xfId="24306" xr:uid="{1D0082FC-5135-45B3-9AC6-E6B20337D56D}"/>
    <cellStyle name="Total 2 6 2 11 2 4" xfId="32286" xr:uid="{ED1EFFCC-FB3B-4D42-81F5-FF74A0DA36ED}"/>
    <cellStyle name="Total 2 6 2 11 2 5" xfId="40113" xr:uid="{D2CA670B-3AB9-46A2-8406-A4D21BA4CECF}"/>
    <cellStyle name="Total 2 6 2 11 2 6" xfId="48066" xr:uid="{550ED6CB-4EE2-480A-86A1-F9410196808D}"/>
    <cellStyle name="Total 2 6 2 11 3" xfId="12443" xr:uid="{E70516AF-7FA4-40AA-92CB-B19AADC19625}"/>
    <cellStyle name="Total 2 6 2 11 4" xfId="20312" xr:uid="{F578FCAC-F806-44BD-9501-0797ED9458B2}"/>
    <cellStyle name="Total 2 6 2 11 5" xfId="28307" xr:uid="{38157647-85D5-4993-932B-F31EE8DA8353}"/>
    <cellStyle name="Total 2 6 2 11 6" xfId="36142" xr:uid="{90AF1F61-7AE3-4953-8A2B-22D122FF348F}"/>
    <cellStyle name="Total 2 6 2 11 7" xfId="44103" xr:uid="{68179D75-5716-426A-948B-78010A8C3792}"/>
    <cellStyle name="Total 2 6 2 12" xfId="4508" xr:uid="{A5B19143-AB76-4AE8-8B96-7EC40A4BB07E}"/>
    <cellStyle name="Total 2 6 2 12 2" xfId="8506" xr:uid="{2129D0C5-6261-4B20-8DE8-AC2DEF79F579}"/>
    <cellStyle name="Total 2 6 2 12 2 2" xfId="16721" xr:uid="{F336F2F3-63C0-467A-B69F-2CED776F28A9}"/>
    <cellStyle name="Total 2 6 2 12 2 3" xfId="24585" xr:uid="{6FA847A0-0F0D-4666-ACB9-F351D45B48CF}"/>
    <cellStyle name="Total 2 6 2 12 2 4" xfId="32565" xr:uid="{171350A7-0ECF-4817-9DF9-15E606BD49F7}"/>
    <cellStyle name="Total 2 6 2 12 2 5" xfId="40392" xr:uid="{06F32F89-44BC-434C-ACA2-85C7967BEA01}"/>
    <cellStyle name="Total 2 6 2 12 2 6" xfId="48345" xr:uid="{869F16A7-795F-40EB-925F-A6D62AB708EB}"/>
    <cellStyle name="Total 2 6 2 12 3" xfId="12729" xr:uid="{C0F88F4C-029C-445B-A074-04D06A650731}"/>
    <cellStyle name="Total 2 6 2 12 4" xfId="20599" xr:uid="{6CA25A4D-20B6-458E-A69E-8E3E2EE080C0}"/>
    <cellStyle name="Total 2 6 2 12 5" xfId="28592" xr:uid="{A41B734D-49F6-4AAE-A354-F48614145B47}"/>
    <cellStyle name="Total 2 6 2 12 6" xfId="36429" xr:uid="{D5A962F9-E871-428F-866F-AAD3859D1DBC}"/>
    <cellStyle name="Total 2 6 2 12 7" xfId="44390" xr:uid="{A58409CE-DDF3-4CBF-87F2-39D0D7421D0E}"/>
    <cellStyle name="Total 2 6 2 13" xfId="5083" xr:uid="{86FB904B-337E-4538-A319-AEF47B104EB7}"/>
    <cellStyle name="Total 2 6 2 13 2" xfId="13298" xr:uid="{D6A0DC50-234C-4DCD-9FD5-AFEA61A6B6F0}"/>
    <cellStyle name="Total 2 6 2 13 3" xfId="21162" xr:uid="{2D68B0B2-46DA-4C32-AA77-D7294B057FC3}"/>
    <cellStyle name="Total 2 6 2 13 4" xfId="29142" xr:uid="{97FA8455-1CFF-439E-A4D5-695A72EF2A97}"/>
    <cellStyle name="Total 2 6 2 13 5" xfId="36969" xr:uid="{6F81FA54-ED69-4150-8B9E-FA861C0C50AC}"/>
    <cellStyle name="Total 2 6 2 13 6" xfId="44922" xr:uid="{B80C8903-07C7-4F42-A641-1E82BD467343}"/>
    <cellStyle name="Total 2 6 2 14" xfId="9173" xr:uid="{479A942D-60F8-465B-BC45-BC0960AB5A71}"/>
    <cellStyle name="Total 2 6 2 15" xfId="17035" xr:uid="{EEF760A8-9AC4-4F92-BB3A-9681ADC1E2D0}"/>
    <cellStyle name="Total 2 6 2 16" xfId="25052" xr:uid="{F21D8077-DFF4-42D3-A368-01D8A9729275}"/>
    <cellStyle name="Total 2 6 2 17" xfId="32865" xr:uid="{1665BF1A-EDA7-4E1D-93DA-282DB1CBD1A1}"/>
    <cellStyle name="Total 2 6 2 18" xfId="40826" xr:uid="{3AFCC910-4F95-4D8F-A68B-FAD2AC434324}"/>
    <cellStyle name="Total 2 6 2 2" xfId="1374" xr:uid="{D6FCB438-BA37-45F1-B07D-F1829F9362B8}"/>
    <cellStyle name="Total 2 6 2 2 2" xfId="5485" xr:uid="{040AE2A0-6EFE-43F0-A98A-856F0FA24E97}"/>
    <cellStyle name="Total 2 6 2 2 2 2" xfId="13700" xr:uid="{3A449301-D6AC-42B0-A32E-34FA68305D6C}"/>
    <cellStyle name="Total 2 6 2 2 2 3" xfId="21564" xr:uid="{2A67D753-51CB-452A-B56C-E7891F358B3B}"/>
    <cellStyle name="Total 2 6 2 2 2 4" xfId="29544" xr:uid="{080CB3C0-E864-41E3-933D-860335528B29}"/>
    <cellStyle name="Total 2 6 2 2 2 5" xfId="37371" xr:uid="{4263D23C-8E67-46B1-BBFF-0CDE09C8AC51}"/>
    <cellStyle name="Total 2 6 2 2 2 6" xfId="45324" xr:uid="{F95A1E16-1117-4658-BE9B-DDFEADD3FC72}"/>
    <cellStyle name="Total 2 6 2 2 3" xfId="9603" xr:uid="{EC0D6CFE-AC76-4541-AE63-97FDEB068638}"/>
    <cellStyle name="Total 2 6 2 2 4" xfId="17465" xr:uid="{C9090F99-13CC-4A7B-9759-BCDE7DD3F4E8}"/>
    <cellStyle name="Total 2 6 2 2 5" xfId="25476" xr:uid="{92F646A3-C8A1-480B-AFC2-85B270A1B091}"/>
    <cellStyle name="Total 2 6 2 2 6" xfId="33295" xr:uid="{ED449B90-622F-44F5-A572-CA45773677B1}"/>
    <cellStyle name="Total 2 6 2 2 7" xfId="41256" xr:uid="{1D2697D5-8D36-4414-9F39-11B626CEB190}"/>
    <cellStyle name="Total 2 6 2 3" xfId="1717" xr:uid="{AFC1988A-8523-4087-A6B1-0830F6C2F966}"/>
    <cellStyle name="Total 2 6 2 3 2" xfId="5804" xr:uid="{B9F61930-14C5-4F25-9077-FE7B086E30AE}"/>
    <cellStyle name="Total 2 6 2 3 2 2" xfId="14019" xr:uid="{92014CB5-CF94-4AEA-A54E-803E793B74CB}"/>
    <cellStyle name="Total 2 6 2 3 2 3" xfId="21883" xr:uid="{3E15076C-70DE-4821-B19C-01D99C497DDB}"/>
    <cellStyle name="Total 2 6 2 3 2 4" xfId="29863" xr:uid="{E12201EB-E78C-4D68-AED7-4706F8EDA896}"/>
    <cellStyle name="Total 2 6 2 3 2 5" xfId="37690" xr:uid="{E29CCCC8-A5D6-4261-B44D-D32075C38FAD}"/>
    <cellStyle name="Total 2 6 2 3 2 6" xfId="45643" xr:uid="{45D8D9B4-027E-4332-84A4-955A9762EBEE}"/>
    <cellStyle name="Total 2 6 2 3 3" xfId="9943" xr:uid="{E72738B1-FD45-48E4-9DFB-DA53A9196376}"/>
    <cellStyle name="Total 2 6 2 3 4" xfId="17808" xr:uid="{AF7AC975-CF4D-476C-ABBD-918DA352B1A3}"/>
    <cellStyle name="Total 2 6 2 3 5" xfId="25816" xr:uid="{4CA89892-54B7-4C20-8541-F4422BA1EC13}"/>
    <cellStyle name="Total 2 6 2 3 6" xfId="33638" xr:uid="{8129A5F2-3763-4D17-A672-F07F29CE8B73}"/>
    <cellStyle name="Total 2 6 2 3 7" xfId="41599" xr:uid="{35E03A91-7FA3-42D2-AAB9-BD21EC5BF056}"/>
    <cellStyle name="Total 2 6 2 4" xfId="2052" xr:uid="{BD84A412-C045-4ED5-AC7C-693D38D0052C}"/>
    <cellStyle name="Total 2 6 2 4 2" xfId="6126" xr:uid="{CF38E6BC-EFB9-4835-99A8-162BDA92C0FD}"/>
    <cellStyle name="Total 2 6 2 4 2 2" xfId="14341" xr:uid="{3CEA59A6-D59B-4BB7-B383-FC6AFD8B1F71}"/>
    <cellStyle name="Total 2 6 2 4 2 3" xfId="22205" xr:uid="{97C19B1B-E987-4BE3-BC46-B45499B3526E}"/>
    <cellStyle name="Total 2 6 2 4 2 4" xfId="30185" xr:uid="{34C70E75-2BE8-4A0B-AC31-E17AADB5671B}"/>
    <cellStyle name="Total 2 6 2 4 2 5" xfId="38012" xr:uid="{20C04BC8-5F8A-4659-AA26-16B045F0CB19}"/>
    <cellStyle name="Total 2 6 2 4 2 6" xfId="45965" xr:uid="{0DE83AE3-65B5-4DF8-B4F4-11B5CC30633D}"/>
    <cellStyle name="Total 2 6 2 4 3" xfId="10278" xr:uid="{27D52D2A-E0DB-409E-BBA8-06A96CAAAB1E}"/>
    <cellStyle name="Total 2 6 2 4 4" xfId="18143" xr:uid="{972CCE57-EE1D-404F-8E51-BAA694464484}"/>
    <cellStyle name="Total 2 6 2 4 5" xfId="26150" xr:uid="{10A648CC-AF29-451C-A336-B5CCD08205AD}"/>
    <cellStyle name="Total 2 6 2 4 6" xfId="33973" xr:uid="{A44E24A1-08AF-4231-82C6-35147B61E9BD}"/>
    <cellStyle name="Total 2 6 2 4 7" xfId="41934" xr:uid="{B358EDA3-B8E0-49CB-AF90-B3780EE58462}"/>
    <cellStyle name="Total 2 6 2 5" xfId="2371" xr:uid="{075E1CF0-32B5-4AFB-B83C-F938C670BC33}"/>
    <cellStyle name="Total 2 6 2 5 2" xfId="6435" xr:uid="{917B8C42-0897-4E70-A0DC-AE71B750DE22}"/>
    <cellStyle name="Total 2 6 2 5 2 2" xfId="14650" xr:uid="{F7F3B8CB-AC7A-46D4-B95C-869BAE1FE1A7}"/>
    <cellStyle name="Total 2 6 2 5 2 3" xfId="22514" xr:uid="{BCF93AC4-6B15-4443-9491-5766EA7E67B1}"/>
    <cellStyle name="Total 2 6 2 5 2 4" xfId="30494" xr:uid="{9596A42F-7C59-4BC1-AEFC-6848113BAA78}"/>
    <cellStyle name="Total 2 6 2 5 2 5" xfId="38321" xr:uid="{1F638D51-B1F4-4368-9595-65EE7743F4A4}"/>
    <cellStyle name="Total 2 6 2 5 2 6" xfId="46274" xr:uid="{2FDC58C6-8262-4A27-9D5B-B883C4A45A36}"/>
    <cellStyle name="Total 2 6 2 5 3" xfId="10597" xr:uid="{0710A3D0-35F2-4A1D-8ECF-D48FC6152DD7}"/>
    <cellStyle name="Total 2 6 2 5 4" xfId="18462" xr:uid="{569509EC-D42B-45B9-A197-4EFBB3451DF8}"/>
    <cellStyle name="Total 2 6 2 5 5" xfId="26466" xr:uid="{E6CE8792-1CAB-4A15-BEEC-43FA67079D3D}"/>
    <cellStyle name="Total 2 6 2 5 6" xfId="34292" xr:uid="{3DF237D8-7E5C-4CB2-BB10-CDC3934F723B}"/>
    <cellStyle name="Total 2 6 2 5 7" xfId="42253" xr:uid="{D083ECF9-FC87-4957-8DE0-E7C02AE1F80E}"/>
    <cellStyle name="Total 2 6 2 6" xfId="2700" xr:uid="{B534582E-5BF9-41CC-B86F-172B474E0C0C}"/>
    <cellStyle name="Total 2 6 2 6 2" xfId="6750" xr:uid="{BA3B1985-EC0C-4D13-AC58-CE238FEC5774}"/>
    <cellStyle name="Total 2 6 2 6 2 2" xfId="14965" xr:uid="{0ECD9E3F-C2FB-4EAA-90F9-33E988A1C6D6}"/>
    <cellStyle name="Total 2 6 2 6 2 3" xfId="22829" xr:uid="{2919E656-46EF-4561-AA93-C9597020F7C5}"/>
    <cellStyle name="Total 2 6 2 6 2 4" xfId="30809" xr:uid="{1D59DC68-9BAA-4379-9736-D491B6AD5345}"/>
    <cellStyle name="Total 2 6 2 6 2 5" xfId="38636" xr:uid="{AF053297-DA65-4970-86F0-C10F961E5666}"/>
    <cellStyle name="Total 2 6 2 6 2 6" xfId="46589" xr:uid="{F6B922DE-9ACD-4C8B-9FB5-FE320F24B4C2}"/>
    <cellStyle name="Total 2 6 2 6 3" xfId="10926" xr:uid="{63F53186-E797-45CB-8943-80AB0B03FAEA}"/>
    <cellStyle name="Total 2 6 2 6 4" xfId="18791" xr:uid="{C0FBECF1-F109-4AA8-8A75-79F605EF0A75}"/>
    <cellStyle name="Total 2 6 2 6 5" xfId="26794" xr:uid="{995E1DB7-4EDB-452F-9A47-116DBC52940A}"/>
    <cellStyle name="Total 2 6 2 6 6" xfId="34621" xr:uid="{FFD2EA74-7041-4F91-802B-41400A195E71}"/>
    <cellStyle name="Total 2 6 2 6 7" xfId="42582" xr:uid="{0A92EDBD-13A7-4952-A20C-ED43984C0F2D}"/>
    <cellStyle name="Total 2 6 2 7" xfId="3013" xr:uid="{55DEAEFA-5598-477E-9EB3-CE911CB3B277}"/>
    <cellStyle name="Total 2 6 2 7 2" xfId="7054" xr:uid="{B43998FC-8E8C-42E5-A9B5-D3ED39F7278E}"/>
    <cellStyle name="Total 2 6 2 7 2 2" xfId="15269" xr:uid="{80DB3E21-3A25-48E4-A7DA-017FF3B4B77E}"/>
    <cellStyle name="Total 2 6 2 7 2 3" xfId="23133" xr:uid="{42AA7E22-7E65-43BA-ADF2-955136145099}"/>
    <cellStyle name="Total 2 6 2 7 2 4" xfId="31113" xr:uid="{0993683F-B767-4DA3-AB83-1E4D61AB5EE3}"/>
    <cellStyle name="Total 2 6 2 7 2 5" xfId="38940" xr:uid="{D898D4B3-1154-4CD7-80CA-BAFADE531922}"/>
    <cellStyle name="Total 2 6 2 7 2 6" xfId="46893" xr:uid="{8463ABA9-ACB5-4052-AA80-1867AAC04956}"/>
    <cellStyle name="Total 2 6 2 7 3" xfId="11238" xr:uid="{FFA16166-178B-424F-A620-A196C5F52DEF}"/>
    <cellStyle name="Total 2 6 2 7 4" xfId="19104" xr:uid="{FF3F1C22-2BE9-4A97-B2BB-D9631472CB78}"/>
    <cellStyle name="Total 2 6 2 7 5" xfId="27104" xr:uid="{A8DC2AF5-61B4-4036-8307-27CA721DC6BB}"/>
    <cellStyle name="Total 2 6 2 7 6" xfId="34934" xr:uid="{C8DA6F11-D734-4E05-892C-AC21939DEC59}"/>
    <cellStyle name="Total 2 6 2 7 7" xfId="42895" xr:uid="{18CD7FC7-D416-4F35-8C2F-87260BCE9E91}"/>
    <cellStyle name="Total 2 6 2 8" xfId="3333" xr:uid="{0F04E94B-B9D0-4A2D-B918-D5FB17262F8D}"/>
    <cellStyle name="Total 2 6 2 8 2" xfId="7361" xr:uid="{29DE331D-C65C-40CC-A42F-F6D864D8D816}"/>
    <cellStyle name="Total 2 6 2 8 2 2" xfId="15576" xr:uid="{E05AF027-04E3-4AEC-BB70-D228AF20F203}"/>
    <cellStyle name="Total 2 6 2 8 2 3" xfId="23440" xr:uid="{EC29B1B6-8DA2-48CC-BB9B-E5A84405A673}"/>
    <cellStyle name="Total 2 6 2 8 2 4" xfId="31420" xr:uid="{CFB0E677-5C8A-4D48-8334-641EE87F88CB}"/>
    <cellStyle name="Total 2 6 2 8 2 5" xfId="39247" xr:uid="{B2026CD0-C51C-4EB3-939F-6E4037E193A6}"/>
    <cellStyle name="Total 2 6 2 8 2 6" xfId="47200" xr:uid="{0FC98B29-7D93-49EB-9319-E086B538AA9A}"/>
    <cellStyle name="Total 2 6 2 8 3" xfId="11557" xr:uid="{654E1575-0422-4142-94FC-467EC872E6D3}"/>
    <cellStyle name="Total 2 6 2 8 4" xfId="19424" xr:uid="{87AE5C06-B5EC-4654-A030-A717439B9882}"/>
    <cellStyle name="Total 2 6 2 8 5" xfId="27424" xr:uid="{99DBE8D2-E25F-461B-8B44-20564F11F9B7}"/>
    <cellStyle name="Total 2 6 2 8 6" xfId="35254" xr:uid="{F2FF1369-C684-4BB8-9E08-8ACB8BC88210}"/>
    <cellStyle name="Total 2 6 2 8 7" xfId="43215" xr:uid="{9BA818A1-58EE-4CF5-9C49-AA2301D1CA3A}"/>
    <cellStyle name="Total 2 6 2 9" xfId="3627" xr:uid="{559DE3B0-7FBC-4302-BFE7-A88A8DFEA780}"/>
    <cellStyle name="Total 2 6 2 9 2" xfId="7655" xr:uid="{C8684308-2CBC-40F2-A8BC-94976B373423}"/>
    <cellStyle name="Total 2 6 2 9 2 2" xfId="15870" xr:uid="{693CDD89-D1E5-444F-A1FA-3E1DC3E6A404}"/>
    <cellStyle name="Total 2 6 2 9 2 3" xfId="23734" xr:uid="{E3586060-80C2-458C-87D5-4D8C3898525F}"/>
    <cellStyle name="Total 2 6 2 9 2 4" xfId="31714" xr:uid="{9C45D20C-AE98-4A65-A49A-F88F21FBA762}"/>
    <cellStyle name="Total 2 6 2 9 2 5" xfId="39541" xr:uid="{E054849A-81AE-4AEB-B644-07CFBD6B4FBF}"/>
    <cellStyle name="Total 2 6 2 9 2 6" xfId="47494" xr:uid="{125EA4C8-DB89-466F-881B-0079895EFC5E}"/>
    <cellStyle name="Total 2 6 2 9 3" xfId="11851" xr:uid="{B0A5A873-2A6B-4A4C-978E-5D02ED0456E4}"/>
    <cellStyle name="Total 2 6 2 9 4" xfId="19718" xr:uid="{D82057CB-982E-4B52-B094-3791A1D5898A}"/>
    <cellStyle name="Total 2 6 2 9 5" xfId="27718" xr:uid="{B75B9136-71A1-4EA9-B755-83AF71934B57}"/>
    <cellStyle name="Total 2 6 2 9 6" xfId="35548" xr:uid="{1F081B1E-8875-4B0C-986F-973A8EC19E5B}"/>
    <cellStyle name="Total 2 6 2 9 7" xfId="43509" xr:uid="{93E89FBD-41B5-43E6-B68C-E6ED1827772A}"/>
    <cellStyle name="Total 2 6 20" xfId="16961" xr:uid="{EC8C564D-3995-40A8-A7D9-E24F9AF997A8}"/>
    <cellStyle name="Total 2 6 21" xfId="24981" xr:uid="{FE020AEC-DCDD-4869-855B-DED827FA1883}"/>
    <cellStyle name="Total 2 6 22" xfId="32796" xr:uid="{E815FECA-4CC9-42E2-9C3B-71B1076D68A6}"/>
    <cellStyle name="Total 2 6 23" xfId="40757" xr:uid="{A93C3DC3-3333-4D01-84F1-E9EA6D954FDE}"/>
    <cellStyle name="Total 2 6 3" xfId="990" xr:uid="{D66F9510-E304-4A26-8097-E986E1195591}"/>
    <cellStyle name="Total 2 6 3 10" xfId="3968" xr:uid="{9236BEF2-0364-4150-B423-0251615E8FE0}"/>
    <cellStyle name="Total 2 6 3 10 2" xfId="7986" xr:uid="{10C3D560-28C2-4193-BECA-1C9F9B68C231}"/>
    <cellStyle name="Total 2 6 3 10 2 2" xfId="16201" xr:uid="{B3B144A7-0057-4442-87C8-1DFF50F31CD8}"/>
    <cellStyle name="Total 2 6 3 10 2 3" xfId="24065" xr:uid="{3A01E89D-625F-4CA0-BA30-DA6DFC1F171F}"/>
    <cellStyle name="Total 2 6 3 10 2 4" xfId="32045" xr:uid="{880E5A58-F7A4-4FEB-A189-B5563CA21A24}"/>
    <cellStyle name="Total 2 6 3 10 2 5" xfId="39872" xr:uid="{D461B5FF-683C-4159-83E2-AC3861BAC1A1}"/>
    <cellStyle name="Total 2 6 3 10 2 6" xfId="47825" xr:uid="{8C5464C3-6E9D-4483-9F6E-60B5C2392EFF}"/>
    <cellStyle name="Total 2 6 3 10 3" xfId="12190" xr:uid="{7B87DF8C-49D1-442D-934A-5154C650747D}"/>
    <cellStyle name="Total 2 6 3 10 4" xfId="20059" xr:uid="{2182F3D4-6A75-4AD9-970C-91C0B7FD5527}"/>
    <cellStyle name="Total 2 6 3 10 5" xfId="28056" xr:uid="{D6FF4FA3-D65F-465B-A5B9-7F12A1DC98ED}"/>
    <cellStyle name="Total 2 6 3 10 6" xfId="35889" xr:uid="{51466C72-038D-40CF-9AFD-187135ED6AE8}"/>
    <cellStyle name="Total 2 6 3 10 7" xfId="43850" xr:uid="{7F2B0146-3445-4EC0-8458-03928D550BAD}"/>
    <cellStyle name="Total 2 6 3 11" xfId="4266" xr:uid="{20431D75-5727-4BB1-9243-5EABC6FA94C5}"/>
    <cellStyle name="Total 2 6 3 11 2" xfId="8272" xr:uid="{87D9A1BD-563D-465C-9E97-B8B0D09079BC}"/>
    <cellStyle name="Total 2 6 3 11 2 2" xfId="16487" xr:uid="{73211C5F-AF7A-4BA3-931E-A46D73EBA633}"/>
    <cellStyle name="Total 2 6 3 11 2 3" xfId="24351" xr:uid="{7DBAA116-6115-4B96-8338-EEBACC9A7F29}"/>
    <cellStyle name="Total 2 6 3 11 2 4" xfId="32331" xr:uid="{1E4B0C57-68A9-4A21-809B-2CB016BD9C8A}"/>
    <cellStyle name="Total 2 6 3 11 2 5" xfId="40158" xr:uid="{E36F19C6-16D1-431C-A92B-56BF66BFC8D9}"/>
    <cellStyle name="Total 2 6 3 11 2 6" xfId="48111" xr:uid="{9B8E6ACD-EFD2-47B2-9D50-0F6CFAADFBC4}"/>
    <cellStyle name="Total 2 6 3 11 3" xfId="12488" xr:uid="{731A8E5E-C4B5-4778-AB65-96BB8F12CC21}"/>
    <cellStyle name="Total 2 6 3 11 4" xfId="20357" xr:uid="{E64F590B-00FF-4A14-A188-71DA4B23F489}"/>
    <cellStyle name="Total 2 6 3 11 5" xfId="28352" xr:uid="{E4CF3F61-8EDA-4A57-B529-63E145A065F0}"/>
    <cellStyle name="Total 2 6 3 11 6" xfId="36187" xr:uid="{B42833F6-F73C-497F-BE34-C38EE0B14020}"/>
    <cellStyle name="Total 2 6 3 11 7" xfId="44148" xr:uid="{5525DB1D-6AA8-4BAD-B670-9399491EE3F7}"/>
    <cellStyle name="Total 2 6 3 12" xfId="4554" xr:uid="{7AFEB6A6-0B55-4385-A5D2-9F57B7349087}"/>
    <cellStyle name="Total 2 6 3 12 2" xfId="8551" xr:uid="{0828171C-B61E-48DC-B3C4-DB4848553C8D}"/>
    <cellStyle name="Total 2 6 3 12 2 2" xfId="16766" xr:uid="{F13914AA-14BF-4754-BC7B-57224C0946A5}"/>
    <cellStyle name="Total 2 6 3 12 2 3" xfId="24630" xr:uid="{307B3C02-4FE2-4AAF-9235-8B3D47CB25E3}"/>
    <cellStyle name="Total 2 6 3 12 2 4" xfId="32610" xr:uid="{AD4F2C09-AA9D-47E1-B186-F1A646CC0519}"/>
    <cellStyle name="Total 2 6 3 12 2 5" xfId="40437" xr:uid="{DCC3409B-8432-464B-A52C-88A20128AAEE}"/>
    <cellStyle name="Total 2 6 3 12 2 6" xfId="48390" xr:uid="{37344DFB-A5F5-4F6D-85A7-4EF286DFAB50}"/>
    <cellStyle name="Total 2 6 3 12 3" xfId="12775" xr:uid="{B4B6AB22-6FAA-49FA-BEBE-1DA8FF75C1B6}"/>
    <cellStyle name="Total 2 6 3 12 4" xfId="20645" xr:uid="{99EF2C17-70ED-4764-A231-099891C84A11}"/>
    <cellStyle name="Total 2 6 3 12 5" xfId="28638" xr:uid="{4D944CC6-985E-49DC-B1C6-B6F19471685E}"/>
    <cellStyle name="Total 2 6 3 12 6" xfId="36475" xr:uid="{BBD99F5D-A6CB-4A6A-84BD-5E71FA8866D0}"/>
    <cellStyle name="Total 2 6 3 12 7" xfId="44436" xr:uid="{C09ECC8A-A73C-4886-B20B-C9787B085444}"/>
    <cellStyle name="Total 2 6 3 13" xfId="5128" xr:uid="{0872DAD3-5D88-47FA-9361-63EEDAA637BB}"/>
    <cellStyle name="Total 2 6 3 13 2" xfId="13343" xr:uid="{E89CCB94-4E5E-4194-AEBA-B99972FB2EE0}"/>
    <cellStyle name="Total 2 6 3 13 3" xfId="21207" xr:uid="{4C2F0529-FFD0-408D-B398-B4F1C3A1F5B1}"/>
    <cellStyle name="Total 2 6 3 13 4" xfId="29187" xr:uid="{9A1A0A65-0861-4E1E-A159-54A05A9E3AB9}"/>
    <cellStyle name="Total 2 6 3 13 5" xfId="37014" xr:uid="{CAE77C60-7E3A-439A-8992-FD6771DDF89D}"/>
    <cellStyle name="Total 2 6 3 13 6" xfId="44967" xr:uid="{75CFF4E7-9879-4B75-9443-185CAA208685}"/>
    <cellStyle name="Total 2 6 3 14" xfId="9219" xr:uid="{53255AAB-4AB6-499C-ADE6-470D5B793485}"/>
    <cellStyle name="Total 2 6 3 15" xfId="17081" xr:uid="{BBFDD87A-7417-4F2F-86F9-707440651635}"/>
    <cellStyle name="Total 2 6 3 16" xfId="25098" xr:uid="{F84D7FF5-B101-46C8-85FA-54AEB9260101}"/>
    <cellStyle name="Total 2 6 3 17" xfId="32911" xr:uid="{9E8ACE9E-EC4E-4742-AC8B-AB7B54609153}"/>
    <cellStyle name="Total 2 6 3 18" xfId="40872" xr:uid="{7A6D00D0-1C43-482F-9054-F7C45229BFE3}"/>
    <cellStyle name="Total 2 6 3 2" xfId="1420" xr:uid="{747730C0-02ED-46F2-B59D-76A315FF3C85}"/>
    <cellStyle name="Total 2 6 3 2 2" xfId="5530" xr:uid="{CF44C45F-C41C-4104-BF4C-46FEB3DECF69}"/>
    <cellStyle name="Total 2 6 3 2 2 2" xfId="13745" xr:uid="{464345C1-EA27-44A8-9732-E40081DEB534}"/>
    <cellStyle name="Total 2 6 3 2 2 3" xfId="21609" xr:uid="{60A8D78B-0904-4E50-930E-3D61FD7013AE}"/>
    <cellStyle name="Total 2 6 3 2 2 4" xfId="29589" xr:uid="{705E2BE9-530B-455F-9A62-9AFC40AAA22E}"/>
    <cellStyle name="Total 2 6 3 2 2 5" xfId="37416" xr:uid="{A9696425-26BC-4DA9-BB98-3CD9B10FA372}"/>
    <cellStyle name="Total 2 6 3 2 2 6" xfId="45369" xr:uid="{F7D45B6B-CFCC-4DBF-9B90-6C2E05D4D44C}"/>
    <cellStyle name="Total 2 6 3 2 3" xfId="9649" xr:uid="{200A633A-AFD9-4AD4-A42A-9273982263B8}"/>
    <cellStyle name="Total 2 6 3 2 4" xfId="17511" xr:uid="{D95A6607-5C01-40EC-BA0C-39506799E9C4}"/>
    <cellStyle name="Total 2 6 3 2 5" xfId="25522" xr:uid="{4C9A20E3-BB6D-4661-88F3-48F02FE1C5BD}"/>
    <cellStyle name="Total 2 6 3 2 6" xfId="33341" xr:uid="{235290FF-AED3-4F0B-904E-CC79707BDE2F}"/>
    <cellStyle name="Total 2 6 3 2 7" xfId="41302" xr:uid="{05C60B7B-C2D7-409B-B8D0-1A0BCFC26020}"/>
    <cellStyle name="Total 2 6 3 3" xfId="1763" xr:uid="{1CC8DF9F-122D-4630-AB9E-2DF754BBCA01}"/>
    <cellStyle name="Total 2 6 3 3 2" xfId="5849" xr:uid="{BE219B99-10E0-4B15-9A4B-2E34EA521A97}"/>
    <cellStyle name="Total 2 6 3 3 2 2" xfId="14064" xr:uid="{7F322438-C7E3-4713-A316-89503E4E0466}"/>
    <cellStyle name="Total 2 6 3 3 2 3" xfId="21928" xr:uid="{5A04466C-3C96-4E63-A185-0838998B3B67}"/>
    <cellStyle name="Total 2 6 3 3 2 4" xfId="29908" xr:uid="{820F817B-0C77-4AA0-847A-B4AD9A338164}"/>
    <cellStyle name="Total 2 6 3 3 2 5" xfId="37735" xr:uid="{ECC808A5-1D87-4C6E-9DF3-282B06904AB7}"/>
    <cellStyle name="Total 2 6 3 3 2 6" xfId="45688" xr:uid="{D780796F-41F6-470E-8E9A-3D11C3577FE0}"/>
    <cellStyle name="Total 2 6 3 3 3" xfId="9989" xr:uid="{45C10347-D2B1-4011-885F-6D08F0C41064}"/>
    <cellStyle name="Total 2 6 3 3 4" xfId="17854" xr:uid="{C2A5AC31-E74C-41B7-89A9-47D5388A6C31}"/>
    <cellStyle name="Total 2 6 3 3 5" xfId="25862" xr:uid="{77E2AC01-CD9C-4364-B5A1-48B2833B2892}"/>
    <cellStyle name="Total 2 6 3 3 6" xfId="33684" xr:uid="{6DAFFC54-0C76-42DA-BB02-BF1D01C67D15}"/>
    <cellStyle name="Total 2 6 3 3 7" xfId="41645" xr:uid="{1593AF6F-292F-47B4-8F18-3BF74D3A7361}"/>
    <cellStyle name="Total 2 6 3 4" xfId="2098" xr:uid="{7E3F1015-84C6-4541-9196-49948F53787D}"/>
    <cellStyle name="Total 2 6 3 4 2" xfId="6172" xr:uid="{21574B42-3778-42CD-A705-02034F97CA33}"/>
    <cellStyle name="Total 2 6 3 4 2 2" xfId="14387" xr:uid="{C84C7583-1DA0-4A91-93BE-65EC6A272DAA}"/>
    <cellStyle name="Total 2 6 3 4 2 3" xfId="22251" xr:uid="{36169B75-DE26-4AC8-B137-0246CFCF1C32}"/>
    <cellStyle name="Total 2 6 3 4 2 4" xfId="30231" xr:uid="{916C12E0-C724-40C6-B187-5E49341C3533}"/>
    <cellStyle name="Total 2 6 3 4 2 5" xfId="38058" xr:uid="{2452962D-DF65-4F4E-B429-50CEB650F320}"/>
    <cellStyle name="Total 2 6 3 4 2 6" xfId="46011" xr:uid="{F95C9A25-6C65-49D3-BB1B-E6398584C421}"/>
    <cellStyle name="Total 2 6 3 4 3" xfId="10324" xr:uid="{A27014A1-A62F-43D4-88BC-75A95C883ACD}"/>
    <cellStyle name="Total 2 6 3 4 4" xfId="18189" xr:uid="{F97E57EB-8E82-4F13-B62E-A41A4F84CF5A}"/>
    <cellStyle name="Total 2 6 3 4 5" xfId="26196" xr:uid="{5782324F-0EDE-44FA-AEBC-A09C8A4DADA6}"/>
    <cellStyle name="Total 2 6 3 4 6" xfId="34019" xr:uid="{71D57898-6F64-4F0B-BD41-AE930F05A8DD}"/>
    <cellStyle name="Total 2 6 3 4 7" xfId="41980" xr:uid="{19090472-99FD-4CFD-8ACE-090174269FE3}"/>
    <cellStyle name="Total 2 6 3 5" xfId="2417" xr:uid="{E73742C8-A40C-4312-BE63-7BED355A5595}"/>
    <cellStyle name="Total 2 6 3 5 2" xfId="6480" xr:uid="{2405D20E-6A8D-4311-9604-92B6681C398B}"/>
    <cellStyle name="Total 2 6 3 5 2 2" xfId="14695" xr:uid="{EA26505A-7346-4205-BB69-EBA8D31A6814}"/>
    <cellStyle name="Total 2 6 3 5 2 3" xfId="22559" xr:uid="{B91A44F3-832D-49DB-A9E3-9D9416E3E04C}"/>
    <cellStyle name="Total 2 6 3 5 2 4" xfId="30539" xr:uid="{0E8EC2AF-CB93-4BA4-B718-90AADAF9E2A4}"/>
    <cellStyle name="Total 2 6 3 5 2 5" xfId="38366" xr:uid="{1A92A652-EBB3-4996-BBB1-C3CD71BFEE80}"/>
    <cellStyle name="Total 2 6 3 5 2 6" xfId="46319" xr:uid="{2D8377A4-D774-4FB6-82BD-B6F302771FE2}"/>
    <cellStyle name="Total 2 6 3 5 3" xfId="10643" xr:uid="{2ACE2FB4-2B57-4A9A-95AA-4775A8119873}"/>
    <cellStyle name="Total 2 6 3 5 4" xfId="18508" xr:uid="{87B18DD8-40B1-4655-8B39-75B5A830C26F}"/>
    <cellStyle name="Total 2 6 3 5 5" xfId="26512" xr:uid="{68D3BD66-E0B5-44CA-8A03-BD4C29C8B08F}"/>
    <cellStyle name="Total 2 6 3 5 6" xfId="34338" xr:uid="{37D2C7D8-6F9E-4C7E-8D37-22AE98716B0F}"/>
    <cellStyle name="Total 2 6 3 5 7" xfId="42299" xr:uid="{E109F048-83DA-465B-BEAE-4E51FAF41EC7}"/>
    <cellStyle name="Total 2 6 3 6" xfId="2746" xr:uid="{93556B4D-920F-4D91-A852-EC86842F4C8B}"/>
    <cellStyle name="Total 2 6 3 6 2" xfId="6796" xr:uid="{B2DA697B-895B-4D52-AE0D-7E3AA757F573}"/>
    <cellStyle name="Total 2 6 3 6 2 2" xfId="15011" xr:uid="{3F7F0D10-9759-47E6-82F3-EA23017899E4}"/>
    <cellStyle name="Total 2 6 3 6 2 3" xfId="22875" xr:uid="{F287DC94-09A0-4456-8DB2-ADF746B3B0FE}"/>
    <cellStyle name="Total 2 6 3 6 2 4" xfId="30855" xr:uid="{821874F1-C733-4184-8901-383C1F293888}"/>
    <cellStyle name="Total 2 6 3 6 2 5" xfId="38682" xr:uid="{05CD3CE2-8479-4D63-9167-C4AB21ECCCF0}"/>
    <cellStyle name="Total 2 6 3 6 2 6" xfId="46635" xr:uid="{94F9149D-776A-4AA1-A2FC-113E4BA4CDA8}"/>
    <cellStyle name="Total 2 6 3 6 3" xfId="10972" xr:uid="{35871D2E-8C5A-4FEC-B4E6-118B4F98D53F}"/>
    <cellStyle name="Total 2 6 3 6 4" xfId="18837" xr:uid="{27BCEB8D-E580-4731-9673-FF0CBB159455}"/>
    <cellStyle name="Total 2 6 3 6 5" xfId="26840" xr:uid="{125DFB09-AD78-4722-AC74-6F6220697164}"/>
    <cellStyle name="Total 2 6 3 6 6" xfId="34667" xr:uid="{96CEBD31-BF49-4E00-9C74-87CFFFD48DAE}"/>
    <cellStyle name="Total 2 6 3 6 7" xfId="42628" xr:uid="{B863AC6D-FC70-4A1D-89B7-CD876841FD09}"/>
    <cellStyle name="Total 2 6 3 7" xfId="3059" xr:uid="{EE0064BB-8EF0-4460-A044-793B83188BA5}"/>
    <cellStyle name="Total 2 6 3 7 2" xfId="7099" xr:uid="{51AD57DB-58FE-45E3-9846-BAD28188AE3F}"/>
    <cellStyle name="Total 2 6 3 7 2 2" xfId="15314" xr:uid="{CC88761F-4D0E-49BB-9106-BEC634D10638}"/>
    <cellStyle name="Total 2 6 3 7 2 3" xfId="23178" xr:uid="{21B30897-FE6B-4213-AAEA-9099C174CDBD}"/>
    <cellStyle name="Total 2 6 3 7 2 4" xfId="31158" xr:uid="{4C9D93A2-88B7-4569-8689-A83B5723DCCD}"/>
    <cellStyle name="Total 2 6 3 7 2 5" xfId="38985" xr:uid="{1FDB9082-2A30-43C7-A9DB-6CB93359AC5B}"/>
    <cellStyle name="Total 2 6 3 7 2 6" xfId="46938" xr:uid="{05993312-5DD4-4B8E-939E-3A83B532FAA4}"/>
    <cellStyle name="Total 2 6 3 7 3" xfId="11284" xr:uid="{EABA9434-6F0C-489E-8A5F-E2715FB0C511}"/>
    <cellStyle name="Total 2 6 3 7 4" xfId="19150" xr:uid="{84DB0FFE-54B6-4F1F-96CD-EA033624F269}"/>
    <cellStyle name="Total 2 6 3 7 5" xfId="27150" xr:uid="{4572E93B-F030-43ED-B830-8AD3DF2B6F3C}"/>
    <cellStyle name="Total 2 6 3 7 6" xfId="34980" xr:uid="{715F3498-5B77-4F9C-8490-64A71AE294A1}"/>
    <cellStyle name="Total 2 6 3 7 7" xfId="42941" xr:uid="{A3A61DB8-C57F-4731-9825-0A9D17FD407A}"/>
    <cellStyle name="Total 2 6 3 8" xfId="3378" xr:uid="{D41F297A-CA98-4F9C-B096-E4F990C807D2}"/>
    <cellStyle name="Total 2 6 3 8 2" xfId="7406" xr:uid="{62B788AE-651D-4142-9DE2-48A2E6C36FF5}"/>
    <cellStyle name="Total 2 6 3 8 2 2" xfId="15621" xr:uid="{37F10470-54E3-46D9-8A0D-BB43325FF5A6}"/>
    <cellStyle name="Total 2 6 3 8 2 3" xfId="23485" xr:uid="{813A5D2E-B130-4CA0-A501-59131DB4D26C}"/>
    <cellStyle name="Total 2 6 3 8 2 4" xfId="31465" xr:uid="{3EA3AE18-32B3-484A-8B9B-1BD9ABFBFCA2}"/>
    <cellStyle name="Total 2 6 3 8 2 5" xfId="39292" xr:uid="{A72EF714-F30C-4264-B716-4475C51B6B51}"/>
    <cellStyle name="Total 2 6 3 8 2 6" xfId="47245" xr:uid="{1CB2ADAD-94C8-4A18-A3AC-62009CA00D1B}"/>
    <cellStyle name="Total 2 6 3 8 3" xfId="11602" xr:uid="{4A25F17F-756B-47E8-B4F7-79BE828200F1}"/>
    <cellStyle name="Total 2 6 3 8 4" xfId="19469" xr:uid="{81972A46-938A-4A9D-A556-D8C87D8E2537}"/>
    <cellStyle name="Total 2 6 3 8 5" xfId="27469" xr:uid="{3CAA1FE1-F862-463B-90FF-98CED35871A5}"/>
    <cellStyle name="Total 2 6 3 8 6" xfId="35299" xr:uid="{D95F34FC-3198-4FD2-B697-B369065C508D}"/>
    <cellStyle name="Total 2 6 3 8 7" xfId="43260" xr:uid="{9F18136A-C03B-4768-9F91-9C26EE2D0307}"/>
    <cellStyle name="Total 2 6 3 9" xfId="3672" xr:uid="{D181AC58-5E1B-4BFD-AA19-58A455DAF510}"/>
    <cellStyle name="Total 2 6 3 9 2" xfId="7700" xr:uid="{A0AD8C38-7FB6-4120-B7DC-F1CE41ECADB3}"/>
    <cellStyle name="Total 2 6 3 9 2 2" xfId="15915" xr:uid="{C870E045-E5B7-4874-85E6-2CADC6905D2B}"/>
    <cellStyle name="Total 2 6 3 9 2 3" xfId="23779" xr:uid="{CFDF21F0-5B62-49B1-A707-613548D502D9}"/>
    <cellStyle name="Total 2 6 3 9 2 4" xfId="31759" xr:uid="{235C62E8-741B-4EEC-87B1-3017934D40FF}"/>
    <cellStyle name="Total 2 6 3 9 2 5" xfId="39586" xr:uid="{5F85FD10-B9E7-4659-AFCA-3F3F4AF3AF11}"/>
    <cellStyle name="Total 2 6 3 9 2 6" xfId="47539" xr:uid="{4B2DF043-11B2-490C-BC0E-74D22D6FAC6F}"/>
    <cellStyle name="Total 2 6 3 9 3" xfId="11896" xr:uid="{A55BA5CD-C040-4F1D-990D-1F14079731E3}"/>
    <cellStyle name="Total 2 6 3 9 4" xfId="19763" xr:uid="{1A09F1B1-383D-4452-8286-FCB784F18F21}"/>
    <cellStyle name="Total 2 6 3 9 5" xfId="27763" xr:uid="{A56B31A4-DD5C-40BB-9F77-CDACAA676A3F}"/>
    <cellStyle name="Total 2 6 3 9 6" xfId="35593" xr:uid="{BC5FF437-E4E9-472B-AA91-C9E3E8AC6041}"/>
    <cellStyle name="Total 2 6 3 9 7" xfId="43554" xr:uid="{5875E25B-22C8-4BBD-B585-79694D099262}"/>
    <cellStyle name="Total 2 6 4" xfId="1033" xr:uid="{04998BEE-5795-4F5A-814E-10D787187D18}"/>
    <cellStyle name="Total 2 6 4 10" xfId="4011" xr:uid="{43CAC4F1-E1B9-4BEC-A9B7-C085F44ECE29}"/>
    <cellStyle name="Total 2 6 4 10 2" xfId="8026" xr:uid="{BC056E4C-EC66-4519-BF10-AEFE62DD65E2}"/>
    <cellStyle name="Total 2 6 4 10 2 2" xfId="16241" xr:uid="{A28D80DC-5AAE-46FC-BF22-51BB67DBE051}"/>
    <cellStyle name="Total 2 6 4 10 2 3" xfId="24105" xr:uid="{FB3E45B3-6165-4704-99A6-E507BD57580E}"/>
    <cellStyle name="Total 2 6 4 10 2 4" xfId="32085" xr:uid="{FFB47000-9FC8-48EB-A391-5D80EEA38F44}"/>
    <cellStyle name="Total 2 6 4 10 2 5" xfId="39912" xr:uid="{E66EB881-03E7-4841-A50B-B90A962141BE}"/>
    <cellStyle name="Total 2 6 4 10 2 6" xfId="47865" xr:uid="{07882BCB-1F40-419E-AB41-0BBF1754D5D3}"/>
    <cellStyle name="Total 2 6 4 10 3" xfId="12233" xr:uid="{F81D9A94-797E-4370-AD8E-CA891008FE41}"/>
    <cellStyle name="Total 2 6 4 10 4" xfId="20102" xr:uid="{79FE99F3-52BF-4152-9232-EDDDFF1FF162}"/>
    <cellStyle name="Total 2 6 4 10 5" xfId="28098" xr:uid="{6BA45496-5361-4317-B7DF-862E79B3ACA4}"/>
    <cellStyle name="Total 2 6 4 10 6" xfId="35932" xr:uid="{A83A2CD2-EA21-45DF-A0EB-FCC0846C5B66}"/>
    <cellStyle name="Total 2 6 4 10 7" xfId="43893" xr:uid="{004FEA86-24F6-4568-B3B9-A04A28DB881F}"/>
    <cellStyle name="Total 2 6 4 11" xfId="4306" xr:uid="{74A2E913-5A78-4E51-AE56-B153FE6E7924}"/>
    <cellStyle name="Total 2 6 4 11 2" xfId="8312" xr:uid="{754EFF49-0537-4F5B-9B4D-D782FF1C6CC8}"/>
    <cellStyle name="Total 2 6 4 11 2 2" xfId="16527" xr:uid="{80E975C6-33CD-40CE-A977-F15DD04606D2}"/>
    <cellStyle name="Total 2 6 4 11 2 3" xfId="24391" xr:uid="{9175E334-DAEF-423E-963A-0B0E44A0A9E3}"/>
    <cellStyle name="Total 2 6 4 11 2 4" xfId="32371" xr:uid="{C414F1CB-A5A4-493A-B3E6-763C494FD349}"/>
    <cellStyle name="Total 2 6 4 11 2 5" xfId="40198" xr:uid="{854D63B6-143F-4034-8F37-51BA0147B9B7}"/>
    <cellStyle name="Total 2 6 4 11 2 6" xfId="48151" xr:uid="{A5F60947-EE5F-4477-B555-40E61B122C5D}"/>
    <cellStyle name="Total 2 6 4 11 3" xfId="12528" xr:uid="{915E81D0-6FCF-4B07-A935-E557F9C770DB}"/>
    <cellStyle name="Total 2 6 4 11 4" xfId="20397" xr:uid="{81A2FD98-74F0-4152-A1C6-112EB87A998C}"/>
    <cellStyle name="Total 2 6 4 11 5" xfId="28392" xr:uid="{55DF66CF-A5CE-4BE2-9D55-276C66943681}"/>
    <cellStyle name="Total 2 6 4 11 6" xfId="36227" xr:uid="{5766C297-D099-4E63-86A5-B1B4391F0203}"/>
    <cellStyle name="Total 2 6 4 11 7" xfId="44188" xr:uid="{CA67AB58-1F84-4567-9D5B-A139291F0A7D}"/>
    <cellStyle name="Total 2 6 4 12" xfId="4597" xr:uid="{FE65B179-AA97-4064-A035-5E8CC5180158}"/>
    <cellStyle name="Total 2 6 4 12 2" xfId="8591" xr:uid="{D9EDFD82-1D72-409D-99CC-7E0B91D53B16}"/>
    <cellStyle name="Total 2 6 4 12 2 2" xfId="16806" xr:uid="{128CC4D0-C08B-4A50-9E4C-52DBC0BDCB4D}"/>
    <cellStyle name="Total 2 6 4 12 2 3" xfId="24670" xr:uid="{9064ABDC-1C4D-4367-88CD-5A1956CDEC0E}"/>
    <cellStyle name="Total 2 6 4 12 2 4" xfId="32650" xr:uid="{A27718F1-003B-4DB9-BE3A-9ED06AC68372}"/>
    <cellStyle name="Total 2 6 4 12 2 5" xfId="40477" xr:uid="{BF895886-984B-4F53-8BC0-4C037340F3CB}"/>
    <cellStyle name="Total 2 6 4 12 2 6" xfId="48430" xr:uid="{D1628023-3848-44F7-99AD-9EF1879CFAE3}"/>
    <cellStyle name="Total 2 6 4 12 3" xfId="12818" xr:uid="{B8CC42DB-D8EA-4CE5-994C-F739FBD31BD6}"/>
    <cellStyle name="Total 2 6 4 12 4" xfId="20688" xr:uid="{80D41BAE-6FB6-4949-B75E-42746159A356}"/>
    <cellStyle name="Total 2 6 4 12 5" xfId="28681" xr:uid="{FC19F3DD-8C8E-4ECF-90FE-C039606F6578}"/>
    <cellStyle name="Total 2 6 4 12 6" xfId="36518" xr:uid="{F3E43695-3B6B-4606-960A-7F451F75C142}"/>
    <cellStyle name="Total 2 6 4 12 7" xfId="44479" xr:uid="{2896097E-69E4-4B14-BC27-1F3C885D6226}"/>
    <cellStyle name="Total 2 6 4 13" xfId="5168" xr:uid="{F8CA84D7-34CE-4F5F-B944-1B438AED9E8E}"/>
    <cellStyle name="Total 2 6 4 13 2" xfId="13383" xr:uid="{EE9AA91C-9F03-4728-9761-2FD446C61B1F}"/>
    <cellStyle name="Total 2 6 4 13 3" xfId="21247" xr:uid="{BC39F43D-7C85-4A3E-969C-E05FBB4B811C}"/>
    <cellStyle name="Total 2 6 4 13 4" xfId="29227" xr:uid="{E35FFE4F-1BD8-432E-9F59-8A846DCC0CC7}"/>
    <cellStyle name="Total 2 6 4 13 5" xfId="37054" xr:uid="{13179936-332E-421B-A194-B16859985B7B}"/>
    <cellStyle name="Total 2 6 4 13 6" xfId="45007" xr:uid="{D4B21B51-831A-4030-BEEE-4450E5533B10}"/>
    <cellStyle name="Total 2 6 4 14" xfId="9262" xr:uid="{060C8E2F-146F-4260-AF42-CB9B605CF998}"/>
    <cellStyle name="Total 2 6 4 15" xfId="17124" xr:uid="{2B27B2C1-77A6-4A09-BBA8-4B68C82E72E6}"/>
    <cellStyle name="Total 2 6 4 16" xfId="25141" xr:uid="{EF43561D-A3F5-40BB-A1DD-99FD2A599F8D}"/>
    <cellStyle name="Total 2 6 4 17" xfId="32954" xr:uid="{D8462D41-354F-4DB2-A1EF-2B5A90124E7B}"/>
    <cellStyle name="Total 2 6 4 18" xfId="40915" xr:uid="{CD3C04F8-339D-4807-B10E-582379E30870}"/>
    <cellStyle name="Total 2 6 4 2" xfId="1463" xr:uid="{BD3B6C75-A4FE-4108-98BC-4CDB5F9706F3}"/>
    <cellStyle name="Total 2 6 4 2 2" xfId="5570" xr:uid="{40E7AD78-7263-4401-954E-376ABA72F71D}"/>
    <cellStyle name="Total 2 6 4 2 2 2" xfId="13785" xr:uid="{D430DE5F-A23C-4D07-9645-B32F21551740}"/>
    <cellStyle name="Total 2 6 4 2 2 3" xfId="21649" xr:uid="{6EBFA294-69FD-4579-9080-AF584FD6CDED}"/>
    <cellStyle name="Total 2 6 4 2 2 4" xfId="29629" xr:uid="{AC093D60-D14A-45AD-BE64-17C986F0217D}"/>
    <cellStyle name="Total 2 6 4 2 2 5" xfId="37456" xr:uid="{09CF0100-35E2-4817-94F3-0AD3DD0BA15D}"/>
    <cellStyle name="Total 2 6 4 2 2 6" xfId="45409" xr:uid="{5386AFE0-26B8-402F-9754-F35E2CBF8501}"/>
    <cellStyle name="Total 2 6 4 2 3" xfId="9692" xr:uid="{76AE93A6-F16F-4EB6-B90A-0F92AEBB0B0C}"/>
    <cellStyle name="Total 2 6 4 2 4" xfId="17554" xr:uid="{2A4DD0AC-DCBD-4450-8A72-E55E973086A2}"/>
    <cellStyle name="Total 2 6 4 2 5" xfId="25565" xr:uid="{F72148EC-BF8E-4E02-AD93-88815204227D}"/>
    <cellStyle name="Total 2 6 4 2 6" xfId="33384" xr:uid="{2C71AD0D-7363-472C-9BBE-DF532D078D33}"/>
    <cellStyle name="Total 2 6 4 2 7" xfId="41345" xr:uid="{28C5F34F-E15B-4D1C-90D1-BD52BE992CFB}"/>
    <cellStyle name="Total 2 6 4 3" xfId="1806" xr:uid="{B68D07FA-A9B8-4C86-941D-46FBAA37AC81}"/>
    <cellStyle name="Total 2 6 4 3 2" xfId="5889" xr:uid="{75A0D8BF-A4FC-42C7-8D60-4CDD2154043F}"/>
    <cellStyle name="Total 2 6 4 3 2 2" xfId="14104" xr:uid="{556E1159-B2C8-41AB-81C5-F76FA2C71E33}"/>
    <cellStyle name="Total 2 6 4 3 2 3" xfId="21968" xr:uid="{59A53B1C-9D1D-41B5-81ED-CACC8A5CA9DD}"/>
    <cellStyle name="Total 2 6 4 3 2 4" xfId="29948" xr:uid="{61921D59-EA57-46E9-AA0F-B25261558AB7}"/>
    <cellStyle name="Total 2 6 4 3 2 5" xfId="37775" xr:uid="{F7A34FA9-A6EA-4753-8C90-9E44688F3EF9}"/>
    <cellStyle name="Total 2 6 4 3 2 6" xfId="45728" xr:uid="{7EB2E482-E966-4867-B0E5-9CA94CF6DB28}"/>
    <cellStyle name="Total 2 6 4 3 3" xfId="10032" xr:uid="{D27C1A02-C753-45FF-A310-BA32E42058C4}"/>
    <cellStyle name="Total 2 6 4 3 4" xfId="17897" xr:uid="{0638C45A-659D-49D5-813B-642406358B4C}"/>
    <cellStyle name="Total 2 6 4 3 5" xfId="25904" xr:uid="{620730FC-410D-4051-A67D-A914EA8874A6}"/>
    <cellStyle name="Total 2 6 4 3 6" xfId="33727" xr:uid="{D61FA80E-7E8C-43D9-B609-1DAD32F82770}"/>
    <cellStyle name="Total 2 6 4 3 7" xfId="41688" xr:uid="{E74BD27A-E452-46DC-B377-601FE7C5B434}"/>
    <cellStyle name="Total 2 6 4 4" xfId="2140" xr:uid="{F3D5F140-7630-453B-B76B-92AC8E736A00}"/>
    <cellStyle name="Total 2 6 4 4 2" xfId="6214" xr:uid="{90ECE65F-DED2-44C1-8EE6-96F3D96D0BD6}"/>
    <cellStyle name="Total 2 6 4 4 2 2" xfId="14429" xr:uid="{A1B337FD-24CB-4AB1-97B0-B22E90697A73}"/>
    <cellStyle name="Total 2 6 4 4 2 3" xfId="22293" xr:uid="{C03B95A3-8775-4979-A539-FA5FE921A940}"/>
    <cellStyle name="Total 2 6 4 4 2 4" xfId="30273" xr:uid="{320643EA-AD18-41AF-8FCF-F5E3D3D59C16}"/>
    <cellStyle name="Total 2 6 4 4 2 5" xfId="38100" xr:uid="{A2B5CE01-B064-4208-99E1-FC9C782DC1E2}"/>
    <cellStyle name="Total 2 6 4 4 2 6" xfId="46053" xr:uid="{4BBC4D38-240D-40E3-A82F-0B64342DF1D5}"/>
    <cellStyle name="Total 2 6 4 4 3" xfId="10366" xr:uid="{ED80F602-DA86-4612-BCD5-DDAA3C9EE0CB}"/>
    <cellStyle name="Total 2 6 4 4 4" xfId="18231" xr:uid="{ED1AD966-3E68-41B3-8CF5-F893AB0AB64A}"/>
    <cellStyle name="Total 2 6 4 4 5" xfId="26238" xr:uid="{B6A6EA59-39D4-4C7F-BE8A-7073F779154E}"/>
    <cellStyle name="Total 2 6 4 4 6" xfId="34061" xr:uid="{EE43629A-4B83-4694-A05B-C11A1FC318EA}"/>
    <cellStyle name="Total 2 6 4 4 7" xfId="42022" xr:uid="{3903E0B4-D2C4-4F7E-B8E2-D41C38BA61F7}"/>
    <cellStyle name="Total 2 6 4 5" xfId="2460" xr:uid="{E7A8A34C-DEB8-4375-A4CC-490850A1D315}"/>
    <cellStyle name="Total 2 6 4 5 2" xfId="6520" xr:uid="{F858A70B-27DC-4C70-BF38-40808E5116BB}"/>
    <cellStyle name="Total 2 6 4 5 2 2" xfId="14735" xr:uid="{3A58A50D-F632-44D3-BCAB-ACAD3745C6D7}"/>
    <cellStyle name="Total 2 6 4 5 2 3" xfId="22599" xr:uid="{C8E2E782-EBC5-44F7-8434-910C56569354}"/>
    <cellStyle name="Total 2 6 4 5 2 4" xfId="30579" xr:uid="{F0F13CFB-1778-4AF8-A8A4-3F5B5B21B434}"/>
    <cellStyle name="Total 2 6 4 5 2 5" xfId="38406" xr:uid="{1E18B73A-4FCE-4251-80E8-4E35E7CD464A}"/>
    <cellStyle name="Total 2 6 4 5 2 6" xfId="46359" xr:uid="{3E3ACD59-2E32-4E49-947B-4264D0FA3D38}"/>
    <cellStyle name="Total 2 6 4 5 3" xfId="10686" xr:uid="{6BD866BF-BACF-426C-9FC3-820122044E1A}"/>
    <cellStyle name="Total 2 6 4 5 4" xfId="18551" xr:uid="{BB134C91-F2E4-4FBE-9A8C-4D8623988ED0}"/>
    <cellStyle name="Total 2 6 4 5 5" xfId="26554" xr:uid="{EE06AF18-713C-49F0-B03E-0E00107BCA31}"/>
    <cellStyle name="Total 2 6 4 5 6" xfId="34381" xr:uid="{360EFE24-F499-467D-9EC3-FA735A2E0A5F}"/>
    <cellStyle name="Total 2 6 4 5 7" xfId="42342" xr:uid="{138EFE39-0C10-4246-A35C-E2250DF3EE90}"/>
    <cellStyle name="Total 2 6 4 6" xfId="2788" xr:uid="{EABAE226-76E9-4B70-AC4F-81D2FD227D53}"/>
    <cellStyle name="Total 2 6 4 6 2" xfId="6838" xr:uid="{0CAB3CC9-B68F-47C8-9CA5-09A172417EF6}"/>
    <cellStyle name="Total 2 6 4 6 2 2" xfId="15053" xr:uid="{621A1436-00A6-4126-9B5E-0D53D2D77909}"/>
    <cellStyle name="Total 2 6 4 6 2 3" xfId="22917" xr:uid="{C2B79C65-E4EB-4B19-AE32-FF27B93D78D5}"/>
    <cellStyle name="Total 2 6 4 6 2 4" xfId="30897" xr:uid="{29460D34-4E41-4A4A-B8F1-7601E96B31B3}"/>
    <cellStyle name="Total 2 6 4 6 2 5" xfId="38724" xr:uid="{7A1C23A9-F7AF-47A5-A7D0-73F1E4F8AD30}"/>
    <cellStyle name="Total 2 6 4 6 2 6" xfId="46677" xr:uid="{6BAA5DDB-C1D2-414F-8F00-22530094EA0B}"/>
    <cellStyle name="Total 2 6 4 6 3" xfId="11014" xr:uid="{B5CCD12B-FA40-4846-B9BF-21A1C18335CB}"/>
    <cellStyle name="Total 2 6 4 6 4" xfId="18879" xr:uid="{07029832-75E5-4709-AA72-CC0046BFFE2E}"/>
    <cellStyle name="Total 2 6 4 6 5" xfId="26882" xr:uid="{48ABDBD1-75D0-421D-9D22-96BC98F14B24}"/>
    <cellStyle name="Total 2 6 4 6 6" xfId="34709" xr:uid="{A759012C-D358-4D65-9559-459ED512E152}"/>
    <cellStyle name="Total 2 6 4 6 7" xfId="42670" xr:uid="{E1128125-3908-47CE-AAF4-D8EF22C0972A}"/>
    <cellStyle name="Total 2 6 4 7" xfId="3102" xr:uid="{D5673720-E5F8-474F-9E78-E6230CCB5295}"/>
    <cellStyle name="Total 2 6 4 7 2" xfId="7139" xr:uid="{75AEAB37-2552-418D-B4E9-23D06221E782}"/>
    <cellStyle name="Total 2 6 4 7 2 2" xfId="15354" xr:uid="{46C2FE94-6112-4458-9495-FD8C5084D69C}"/>
    <cellStyle name="Total 2 6 4 7 2 3" xfId="23218" xr:uid="{F2CBF6E4-4901-46AC-BF36-F6988DAE7A0B}"/>
    <cellStyle name="Total 2 6 4 7 2 4" xfId="31198" xr:uid="{F534A1F5-FE48-4E3C-8299-AAE2074C9F4F}"/>
    <cellStyle name="Total 2 6 4 7 2 5" xfId="39025" xr:uid="{1078B4BF-A135-4BAA-9DA5-6E519A30D56B}"/>
    <cellStyle name="Total 2 6 4 7 2 6" xfId="46978" xr:uid="{661F2001-887C-4374-AC7A-F044822C98DA}"/>
    <cellStyle name="Total 2 6 4 7 3" xfId="11326" xr:uid="{0C660635-7C63-46D5-8D20-7EAAD43D12D1}"/>
    <cellStyle name="Total 2 6 4 7 4" xfId="19193" xr:uid="{BB109D36-2764-42DC-BEC2-9F06A06A366E}"/>
    <cellStyle name="Total 2 6 4 7 5" xfId="27193" xr:uid="{617A6CEC-68B2-4640-B91F-299A6F521F56}"/>
    <cellStyle name="Total 2 6 4 7 6" xfId="35023" xr:uid="{EC132A3A-C0DE-44F3-B551-5DC235CA7010}"/>
    <cellStyle name="Total 2 6 4 7 7" xfId="42984" xr:uid="{0352A075-81E8-429B-B751-08D85FD4EF2B}"/>
    <cellStyle name="Total 2 6 4 8" xfId="3418" xr:uid="{4649EF75-3E3D-4245-ACA7-92DDAF071A01}"/>
    <cellStyle name="Total 2 6 4 8 2" xfId="7446" xr:uid="{AE155C95-77B1-4C28-A078-F80AF1BC7C85}"/>
    <cellStyle name="Total 2 6 4 8 2 2" xfId="15661" xr:uid="{66235A18-314A-4D0B-A6B3-7325A195954A}"/>
    <cellStyle name="Total 2 6 4 8 2 3" xfId="23525" xr:uid="{6AAD0AFB-F023-4506-92E7-16D813487EB0}"/>
    <cellStyle name="Total 2 6 4 8 2 4" xfId="31505" xr:uid="{50721867-EF3B-4DDE-9E11-F74A9C41A5E5}"/>
    <cellStyle name="Total 2 6 4 8 2 5" xfId="39332" xr:uid="{FED0BDFC-E678-4A55-9E8A-51C1FE3AEC97}"/>
    <cellStyle name="Total 2 6 4 8 2 6" xfId="47285" xr:uid="{E937DBDE-CDC3-4B1F-ACCF-C384AF1B8754}"/>
    <cellStyle name="Total 2 6 4 8 3" xfId="11642" xr:uid="{1212AAA8-2FD2-43F8-9DBF-383CAE649EEE}"/>
    <cellStyle name="Total 2 6 4 8 4" xfId="19509" xr:uid="{77F5E0EA-8E2F-4FBE-ADAA-31111012117A}"/>
    <cellStyle name="Total 2 6 4 8 5" xfId="27509" xr:uid="{20C25E83-85B6-4C48-9239-4D49B9275798}"/>
    <cellStyle name="Total 2 6 4 8 6" xfId="35339" xr:uid="{8B0EED47-43D1-4F9F-8FF5-6C3DB1DBB883}"/>
    <cellStyle name="Total 2 6 4 8 7" xfId="43300" xr:uid="{8E2CE8D5-270C-4380-9172-56BE1C9A6B59}"/>
    <cellStyle name="Total 2 6 4 9" xfId="3713" xr:uid="{EC3E2D9B-F053-48B1-9DF7-1813A1AD7E80}"/>
    <cellStyle name="Total 2 6 4 9 2" xfId="7741" xr:uid="{7085F738-FEB8-40CB-8268-412911A9CDD4}"/>
    <cellStyle name="Total 2 6 4 9 2 2" xfId="15956" xr:uid="{D920844D-C82B-46EB-BE99-8F196D4A9349}"/>
    <cellStyle name="Total 2 6 4 9 2 3" xfId="23820" xr:uid="{4269E12E-1EBC-4144-B794-7D3004B0FA23}"/>
    <cellStyle name="Total 2 6 4 9 2 4" xfId="31800" xr:uid="{18B84F6E-BD9A-4416-85F4-F829E49206F9}"/>
    <cellStyle name="Total 2 6 4 9 2 5" xfId="39627" xr:uid="{1B72B49C-AC38-43FD-82EC-90A3F03DEB20}"/>
    <cellStyle name="Total 2 6 4 9 2 6" xfId="47580" xr:uid="{6A9DA2D4-E44D-4B1A-A480-699C2DCC7343}"/>
    <cellStyle name="Total 2 6 4 9 3" xfId="11937" xr:uid="{112CE34D-F464-418F-A3E4-3CC9D1B1A3BE}"/>
    <cellStyle name="Total 2 6 4 9 4" xfId="19804" xr:uid="{3171B5C1-5605-4BDB-B54C-5EE2B9C1BF0C}"/>
    <cellStyle name="Total 2 6 4 9 5" xfId="27804" xr:uid="{AD394580-7795-4A3D-AE58-7723FE0E0DB1}"/>
    <cellStyle name="Total 2 6 4 9 6" xfId="35634" xr:uid="{9D21F99E-2D8F-41E7-B8DF-CDD90E5119E8}"/>
    <cellStyle name="Total 2 6 4 9 7" xfId="43595" xr:uid="{6802B71D-3A5E-49C3-8431-507276435F04}"/>
    <cellStyle name="Total 2 6 5" xfId="1073" xr:uid="{D19F6D99-BE1D-4FAB-BB18-0EA7080F4F76}"/>
    <cellStyle name="Total 2 6 5 10" xfId="4051" xr:uid="{5956892C-D320-42ED-8D38-AA999D9D4C64}"/>
    <cellStyle name="Total 2 6 5 10 2" xfId="8065" xr:uid="{1177D845-7812-4E06-98C6-2FC876AD0910}"/>
    <cellStyle name="Total 2 6 5 10 2 2" xfId="16280" xr:uid="{736B523B-A70C-45B7-B72E-C6CFD74FFE6D}"/>
    <cellStyle name="Total 2 6 5 10 2 3" xfId="24144" xr:uid="{FEB105DF-791A-4774-B790-DACD1B8C1E13}"/>
    <cellStyle name="Total 2 6 5 10 2 4" xfId="32124" xr:uid="{49DE11EE-2DE3-4593-AFCE-727737650F47}"/>
    <cellStyle name="Total 2 6 5 10 2 5" xfId="39951" xr:uid="{83EBEA9D-B7D5-479B-8D32-2B399F945B3B}"/>
    <cellStyle name="Total 2 6 5 10 2 6" xfId="47904" xr:uid="{022666A2-43EB-4F36-A85C-512FF3E8F860}"/>
    <cellStyle name="Total 2 6 5 10 3" xfId="12273" xr:uid="{FD6D9D66-FAB7-465C-A610-70606A9151EF}"/>
    <cellStyle name="Total 2 6 5 10 4" xfId="20142" xr:uid="{75D61D28-F1D3-43CA-93E2-2D10E59E9694}"/>
    <cellStyle name="Total 2 6 5 10 5" xfId="28138" xr:uid="{843BA0B6-2F63-4C1A-B8A5-4E9E63016380}"/>
    <cellStyle name="Total 2 6 5 10 6" xfId="35972" xr:uid="{F6233EF5-032F-4C35-80A4-C0A2AA4E8488}"/>
    <cellStyle name="Total 2 6 5 10 7" xfId="43933" xr:uid="{9805B2E8-DA70-4345-8F56-C4CA794785C9}"/>
    <cellStyle name="Total 2 6 5 11" xfId="4345" xr:uid="{D2684F5D-B49B-416A-9440-68BAA63BE270}"/>
    <cellStyle name="Total 2 6 5 11 2" xfId="8351" xr:uid="{2AC8F0E7-B1E9-432B-AFE1-59C2A5D3A375}"/>
    <cellStyle name="Total 2 6 5 11 2 2" xfId="16566" xr:uid="{3FA41827-4E84-491C-B827-2A3CF6D48C66}"/>
    <cellStyle name="Total 2 6 5 11 2 3" xfId="24430" xr:uid="{93C6917D-3122-43E8-B3E1-091C549D0FCF}"/>
    <cellStyle name="Total 2 6 5 11 2 4" xfId="32410" xr:uid="{395313F3-530B-4C95-8A55-48C50720E766}"/>
    <cellStyle name="Total 2 6 5 11 2 5" xfId="40237" xr:uid="{04002B82-75B7-49FE-BFB1-5707C6E67C2D}"/>
    <cellStyle name="Total 2 6 5 11 2 6" xfId="48190" xr:uid="{65CCE8B6-FB1E-4BA6-AC26-AA9383986379}"/>
    <cellStyle name="Total 2 6 5 11 3" xfId="12567" xr:uid="{9AE59D58-A309-4F17-9970-68BB964F39EE}"/>
    <cellStyle name="Total 2 6 5 11 4" xfId="20436" xr:uid="{1C4BE012-703F-400D-BEEF-262E57743113}"/>
    <cellStyle name="Total 2 6 5 11 5" xfId="28431" xr:uid="{20F017EC-6FE9-43C0-B826-7037C1503A86}"/>
    <cellStyle name="Total 2 6 5 11 6" xfId="36266" xr:uid="{E39A4E68-E29E-469D-8809-5D2FB1BF8370}"/>
    <cellStyle name="Total 2 6 5 11 7" xfId="44227" xr:uid="{EB827964-8A87-4C19-849F-8D6AA4490063}"/>
    <cellStyle name="Total 2 6 5 12" xfId="4637" xr:uid="{4F712654-A813-439E-813E-0CEF480A8C65}"/>
    <cellStyle name="Total 2 6 5 12 2" xfId="8630" xr:uid="{56EF9E97-888A-402A-BE34-880D781A2674}"/>
    <cellStyle name="Total 2 6 5 12 2 2" xfId="16845" xr:uid="{54D42968-F6E0-41FA-8ED1-A3FC4724D317}"/>
    <cellStyle name="Total 2 6 5 12 2 3" xfId="24709" xr:uid="{1A7881F9-1862-4FC2-A3AD-8937D5D617CE}"/>
    <cellStyle name="Total 2 6 5 12 2 4" xfId="32689" xr:uid="{031A6899-4646-4351-80D7-158EFE5C1894}"/>
    <cellStyle name="Total 2 6 5 12 2 5" xfId="40516" xr:uid="{D59FFC53-6C17-4969-AF26-4BFC41F895B4}"/>
    <cellStyle name="Total 2 6 5 12 2 6" xfId="48469" xr:uid="{396CAB0D-2159-4059-ADB6-D0CF30341232}"/>
    <cellStyle name="Total 2 6 5 12 3" xfId="12858" xr:uid="{3630D983-D0BE-4ED9-949E-6C8D4E00DC3D}"/>
    <cellStyle name="Total 2 6 5 12 4" xfId="20728" xr:uid="{925DC48C-3AB2-48C6-9594-17259DE6AEC1}"/>
    <cellStyle name="Total 2 6 5 12 5" xfId="28721" xr:uid="{D143C3EF-87E7-4094-948E-3DDAAEBE945D}"/>
    <cellStyle name="Total 2 6 5 12 6" xfId="36558" xr:uid="{962E7293-751B-4AE8-9BAF-B97D751E2CA8}"/>
    <cellStyle name="Total 2 6 5 12 7" xfId="44519" xr:uid="{78F1CA68-8D40-40DF-A29F-EE83EDEBA3DB}"/>
    <cellStyle name="Total 2 6 5 13" xfId="5207" xr:uid="{E188385A-AF3F-4B8C-B99C-CA4D3029539A}"/>
    <cellStyle name="Total 2 6 5 13 2" xfId="13422" xr:uid="{53A039C0-1FCB-41CF-A841-F9AAE0255DE7}"/>
    <cellStyle name="Total 2 6 5 13 3" xfId="21286" xr:uid="{A7ECB710-69D8-407A-90A8-4663B59D856F}"/>
    <cellStyle name="Total 2 6 5 13 4" xfId="29266" xr:uid="{79EF747A-75A0-4FA3-A5E2-33FD6C3BD1BE}"/>
    <cellStyle name="Total 2 6 5 13 5" xfId="37093" xr:uid="{0268811B-70BF-4D46-B1FD-39683D85CB6B}"/>
    <cellStyle name="Total 2 6 5 13 6" xfId="45046" xr:uid="{8AC43DA7-9EC8-4E3B-9166-C2F2B25150ED}"/>
    <cellStyle name="Total 2 6 5 14" xfId="9302" xr:uid="{33503E10-32E2-4EE0-B288-8B84218E9A5F}"/>
    <cellStyle name="Total 2 6 5 15" xfId="17164" xr:uid="{B984F9C2-231D-4A73-973B-9B18DA7B9ACB}"/>
    <cellStyle name="Total 2 6 5 16" xfId="25181" xr:uid="{A12CF4D4-398A-4831-B697-E5EB9BC1E043}"/>
    <cellStyle name="Total 2 6 5 17" xfId="32994" xr:uid="{9EA2AF9B-4C52-413C-9657-6F65CA4C993B}"/>
    <cellStyle name="Total 2 6 5 18" xfId="40955" xr:uid="{EA6723C2-6A9D-48F0-AA34-7FC3B1A1040C}"/>
    <cellStyle name="Total 2 6 5 2" xfId="1503" xr:uid="{7B5AC9F1-D11A-4611-AB1F-59F3F38B3E7C}"/>
    <cellStyle name="Total 2 6 5 2 2" xfId="5609" xr:uid="{764B9E98-0521-4DF6-9B4A-A7DB865357BB}"/>
    <cellStyle name="Total 2 6 5 2 2 2" xfId="13824" xr:uid="{7C3EF314-4D4C-46E1-B108-911884FDFBAB}"/>
    <cellStyle name="Total 2 6 5 2 2 3" xfId="21688" xr:uid="{239030E9-6B27-4056-815E-8F57FBC280CE}"/>
    <cellStyle name="Total 2 6 5 2 2 4" xfId="29668" xr:uid="{C9D9D28A-DCAD-4AF7-ACFD-518C30C9292A}"/>
    <cellStyle name="Total 2 6 5 2 2 5" xfId="37495" xr:uid="{135B5063-554C-4B44-BFA2-EBE00C16ECD6}"/>
    <cellStyle name="Total 2 6 5 2 2 6" xfId="45448" xr:uid="{CD8FF6BC-7713-4A7C-B89B-D6A17F2907E2}"/>
    <cellStyle name="Total 2 6 5 2 3" xfId="9732" xr:uid="{EB928C12-2D90-4281-AB77-DBD1B0811E10}"/>
    <cellStyle name="Total 2 6 5 2 4" xfId="17594" xr:uid="{62F63E30-2CA4-4C60-8B84-AE3029C99644}"/>
    <cellStyle name="Total 2 6 5 2 5" xfId="25605" xr:uid="{620E0582-6D61-4E48-AF04-C7CBE1A19A48}"/>
    <cellStyle name="Total 2 6 5 2 6" xfId="33424" xr:uid="{DE3F945B-83EE-40DC-BEF4-BE55DA3D7810}"/>
    <cellStyle name="Total 2 6 5 2 7" xfId="41385" xr:uid="{EBB0B561-5E5C-4925-8EEA-FAE3C9422310}"/>
    <cellStyle name="Total 2 6 5 3" xfId="1846" xr:uid="{BBD4FEF7-E29A-468C-8ACF-C218289BFA37}"/>
    <cellStyle name="Total 2 6 5 3 2" xfId="5928" xr:uid="{FE3F1B21-3B68-4FF2-A272-89005DE3028D}"/>
    <cellStyle name="Total 2 6 5 3 2 2" xfId="14143" xr:uid="{AF3D1D47-BDB6-448B-8944-7B6BFD6ED406}"/>
    <cellStyle name="Total 2 6 5 3 2 3" xfId="22007" xr:uid="{7FD31954-34FA-4DE1-9AD6-0B35759E8D9A}"/>
    <cellStyle name="Total 2 6 5 3 2 4" xfId="29987" xr:uid="{A2351405-B920-4CAE-8F95-353D03C9F3A0}"/>
    <cellStyle name="Total 2 6 5 3 2 5" xfId="37814" xr:uid="{60EADA07-037E-49A3-9EF2-6FF9EECD4C2F}"/>
    <cellStyle name="Total 2 6 5 3 2 6" xfId="45767" xr:uid="{512A16F5-73DE-40FF-B220-A0B054166FC8}"/>
    <cellStyle name="Total 2 6 5 3 3" xfId="10072" xr:uid="{915E5590-C06E-4526-8396-A4EDC95ACC9B}"/>
    <cellStyle name="Total 2 6 5 3 4" xfId="17937" xr:uid="{8C4923AF-7C2C-4271-8236-269953964846}"/>
    <cellStyle name="Total 2 6 5 3 5" xfId="25944" xr:uid="{7B09AA17-C890-4525-B5E0-790F411AD045}"/>
    <cellStyle name="Total 2 6 5 3 6" xfId="33767" xr:uid="{6501CC01-C295-4A86-BD47-0B6986448327}"/>
    <cellStyle name="Total 2 6 5 3 7" xfId="41728" xr:uid="{601EAEF9-483F-495C-B664-C02411492C1D}"/>
    <cellStyle name="Total 2 6 5 4" xfId="2180" xr:uid="{07D4CB89-D143-4A0F-AC6E-C3EFF4D41665}"/>
    <cellStyle name="Total 2 6 5 4 2" xfId="6254" xr:uid="{BE2261E3-9017-40CC-A50B-4A825A489864}"/>
    <cellStyle name="Total 2 6 5 4 2 2" xfId="14469" xr:uid="{FC0ED4CD-0F76-48E9-98C9-1D4FB271A0EE}"/>
    <cellStyle name="Total 2 6 5 4 2 3" xfId="22333" xr:uid="{D24FD153-FF00-40E8-85CB-1474210B233A}"/>
    <cellStyle name="Total 2 6 5 4 2 4" xfId="30313" xr:uid="{61BF7679-89C4-4FED-9ABA-FE579D498868}"/>
    <cellStyle name="Total 2 6 5 4 2 5" xfId="38140" xr:uid="{E3136B25-E0DE-45E5-9EE9-1538BFA8877D}"/>
    <cellStyle name="Total 2 6 5 4 2 6" xfId="46093" xr:uid="{5CDF59A4-9739-4BCD-8574-625031A79B1C}"/>
    <cellStyle name="Total 2 6 5 4 3" xfId="10406" xr:uid="{44DB5A36-A7EC-49FC-86E2-BFDAF670FA2A}"/>
    <cellStyle name="Total 2 6 5 4 4" xfId="18271" xr:uid="{570597E7-7195-46CF-BC3E-788B6A7BFACE}"/>
    <cellStyle name="Total 2 6 5 4 5" xfId="26278" xr:uid="{34B42350-A80A-49BC-8D2D-7A294C5EC863}"/>
    <cellStyle name="Total 2 6 5 4 6" xfId="34101" xr:uid="{77E91972-F6D9-407A-ACE2-155A7C203647}"/>
    <cellStyle name="Total 2 6 5 4 7" xfId="42062" xr:uid="{0F3976B6-57FA-4633-9063-C4DCF1D12DC7}"/>
    <cellStyle name="Total 2 6 5 5" xfId="2500" xr:uid="{775BB68F-680E-4AC4-B1D0-17DDA858551A}"/>
    <cellStyle name="Total 2 6 5 5 2" xfId="6559" xr:uid="{4B098C2A-CB80-45F4-9105-4E03EBCD75D3}"/>
    <cellStyle name="Total 2 6 5 5 2 2" xfId="14774" xr:uid="{A46936BD-68DD-40E6-B100-8F15F3F5D8B1}"/>
    <cellStyle name="Total 2 6 5 5 2 3" xfId="22638" xr:uid="{B17BB2F0-9CC6-460C-BEB1-03119DE58777}"/>
    <cellStyle name="Total 2 6 5 5 2 4" xfId="30618" xr:uid="{86B85EB0-3A79-4446-8420-D3F6BDF47B1A}"/>
    <cellStyle name="Total 2 6 5 5 2 5" xfId="38445" xr:uid="{19E791AB-8411-4927-A3EF-D98A1F60641B}"/>
    <cellStyle name="Total 2 6 5 5 2 6" xfId="46398" xr:uid="{6DFFB9AD-4837-4BCC-8DD3-4D3E83F5BFC9}"/>
    <cellStyle name="Total 2 6 5 5 3" xfId="10726" xr:uid="{6A36CF67-A891-4745-9FD7-36DFA7654142}"/>
    <cellStyle name="Total 2 6 5 5 4" xfId="18591" xr:uid="{3B095A9B-8772-49ED-953B-7CAAA23167DD}"/>
    <cellStyle name="Total 2 6 5 5 5" xfId="26594" xr:uid="{02627119-67CF-48D9-9D59-DBA912712E99}"/>
    <cellStyle name="Total 2 6 5 5 6" xfId="34421" xr:uid="{9A7956B5-A8A6-4C60-AF1F-5E34AB4CEC82}"/>
    <cellStyle name="Total 2 6 5 5 7" xfId="42382" xr:uid="{DE936019-B806-4286-BA8F-62E5653E1A2E}"/>
    <cellStyle name="Total 2 6 5 6" xfId="2827" xr:uid="{DE03CAB4-7C53-4D2B-ADA7-3792BAF8DC47}"/>
    <cellStyle name="Total 2 6 5 6 2" xfId="6877" xr:uid="{2C095EF6-4215-452A-8C25-CD9D9658363E}"/>
    <cellStyle name="Total 2 6 5 6 2 2" xfId="15092" xr:uid="{A9BB869E-9A61-43E4-840B-89E1DA5266E8}"/>
    <cellStyle name="Total 2 6 5 6 2 3" xfId="22956" xr:uid="{9F6D73CD-599A-40FB-926E-7713E276E5FF}"/>
    <cellStyle name="Total 2 6 5 6 2 4" xfId="30936" xr:uid="{4C00DC2A-CC87-4B07-8C1E-D79A9733E4BF}"/>
    <cellStyle name="Total 2 6 5 6 2 5" xfId="38763" xr:uid="{84922BD0-B17E-4675-B15A-51515737BA55}"/>
    <cellStyle name="Total 2 6 5 6 2 6" xfId="46716" xr:uid="{70716072-CC62-42DE-8F48-A6921A79192F}"/>
    <cellStyle name="Total 2 6 5 6 3" xfId="11053" xr:uid="{7AA12B7F-7C90-41F1-A7F8-7E8FE9F993DC}"/>
    <cellStyle name="Total 2 6 5 6 4" xfId="18918" xr:uid="{35D15B04-1EC5-4BD0-BD60-5E8D2483DA3A}"/>
    <cellStyle name="Total 2 6 5 6 5" xfId="26921" xr:uid="{1D1AF042-C874-4B2B-9945-F62DBF9604EB}"/>
    <cellStyle name="Total 2 6 5 6 6" xfId="34748" xr:uid="{61B038B5-9E64-4B7C-928A-621D16ACFA33}"/>
    <cellStyle name="Total 2 6 5 6 7" xfId="42709" xr:uid="{65438C7B-B8CA-407E-BB55-0EA40893DA12}"/>
    <cellStyle name="Total 2 6 5 7" xfId="3142" xr:uid="{7E255F6E-7AC7-41E8-87FA-D5DAB2D6BF29}"/>
    <cellStyle name="Total 2 6 5 7 2" xfId="7178" xr:uid="{A76CFFDA-2C96-4199-A0BD-A382497E20D1}"/>
    <cellStyle name="Total 2 6 5 7 2 2" xfId="15393" xr:uid="{6ED63748-8AA3-4C84-9D5E-78B590616EE3}"/>
    <cellStyle name="Total 2 6 5 7 2 3" xfId="23257" xr:uid="{7FDA083C-B85A-4618-90A1-43D1FE6847E6}"/>
    <cellStyle name="Total 2 6 5 7 2 4" xfId="31237" xr:uid="{27E031C6-6C99-4505-B7B6-485A7AA9D226}"/>
    <cellStyle name="Total 2 6 5 7 2 5" xfId="39064" xr:uid="{580816B3-3131-4D74-8C07-C06499AD570C}"/>
    <cellStyle name="Total 2 6 5 7 2 6" xfId="47017" xr:uid="{6F410FD4-0463-4D70-A32B-9056D84A89DF}"/>
    <cellStyle name="Total 2 6 5 7 3" xfId="11366" xr:uid="{09FE563F-42D4-4CB4-8FDA-06F6B9666BF4}"/>
    <cellStyle name="Total 2 6 5 7 4" xfId="19233" xr:uid="{3DA6E440-E76E-4C9D-8005-69352C8662DA}"/>
    <cellStyle name="Total 2 6 5 7 5" xfId="27233" xr:uid="{E637798D-DD39-4D42-8BFA-7E40F1A4219D}"/>
    <cellStyle name="Total 2 6 5 7 6" xfId="35063" xr:uid="{111FBE98-D247-4455-906B-052B13CBEAF7}"/>
    <cellStyle name="Total 2 6 5 7 7" xfId="43024" xr:uid="{B211334A-5302-4052-AD27-0BA1F7803169}"/>
    <cellStyle name="Total 2 6 5 8" xfId="3457" xr:uid="{26580BFE-7285-4CC9-B5E1-F789FF0765A9}"/>
    <cellStyle name="Total 2 6 5 8 2" xfId="7485" xr:uid="{DE9795D1-007B-475D-BAC4-A78BB4AB15B1}"/>
    <cellStyle name="Total 2 6 5 8 2 2" xfId="15700" xr:uid="{F9B0E56D-6C10-4CC0-956A-3A7A911BE185}"/>
    <cellStyle name="Total 2 6 5 8 2 3" xfId="23564" xr:uid="{9FD45537-CB0F-48E1-A5E3-A585B8BF96A9}"/>
    <cellStyle name="Total 2 6 5 8 2 4" xfId="31544" xr:uid="{F87BD4CF-3E98-418A-B03F-27583A207845}"/>
    <cellStyle name="Total 2 6 5 8 2 5" xfId="39371" xr:uid="{43532161-7414-4E68-B9AE-B806B356B73D}"/>
    <cellStyle name="Total 2 6 5 8 2 6" xfId="47324" xr:uid="{B28CFEC4-2E71-4207-9B21-364F276C54E9}"/>
    <cellStyle name="Total 2 6 5 8 3" xfId="11681" xr:uid="{531BF702-9E12-472C-9DCC-C38784BD72AD}"/>
    <cellStyle name="Total 2 6 5 8 4" xfId="19548" xr:uid="{BE87DE38-9E4B-458A-85D9-63877FBEC854}"/>
    <cellStyle name="Total 2 6 5 8 5" xfId="27548" xr:uid="{224121E5-05D4-4D38-B1B0-0AE30D57CD4B}"/>
    <cellStyle name="Total 2 6 5 8 6" xfId="35378" xr:uid="{CD2D7493-FDEF-42AC-9D1F-E3511462EC34}"/>
    <cellStyle name="Total 2 6 5 8 7" xfId="43339" xr:uid="{A132A039-8FF6-4675-9B57-78216D117E2D}"/>
    <cellStyle name="Total 2 6 5 9" xfId="3753" xr:uid="{8AAD6CF7-3055-4790-B304-45FD2B6A2568}"/>
    <cellStyle name="Total 2 6 5 9 2" xfId="7781" xr:uid="{74ED6151-C778-479F-B675-2ABD0C8AAD59}"/>
    <cellStyle name="Total 2 6 5 9 2 2" xfId="15996" xr:uid="{278D1D33-BB95-4F5F-A634-BB04348F9FD4}"/>
    <cellStyle name="Total 2 6 5 9 2 3" xfId="23860" xr:uid="{AD8F13FA-699B-4762-A70A-CF1640FD8E7D}"/>
    <cellStyle name="Total 2 6 5 9 2 4" xfId="31840" xr:uid="{7E66D4ED-ED05-4A49-BA9C-402A26585EA3}"/>
    <cellStyle name="Total 2 6 5 9 2 5" xfId="39667" xr:uid="{5DA06EBF-7571-49D5-9427-903A695CD8D1}"/>
    <cellStyle name="Total 2 6 5 9 2 6" xfId="47620" xr:uid="{8D151D62-D599-4343-B3C0-3EF06C38ABC2}"/>
    <cellStyle name="Total 2 6 5 9 3" xfId="11977" xr:uid="{B878948B-725B-4BD9-9282-1C08E36297A2}"/>
    <cellStyle name="Total 2 6 5 9 4" xfId="19844" xr:uid="{A69ECFCC-C1F0-479D-90B1-A5620F13CDBC}"/>
    <cellStyle name="Total 2 6 5 9 5" xfId="27844" xr:uid="{B605BBAE-9EAA-4904-960C-A6AAA3BBE610}"/>
    <cellStyle name="Total 2 6 5 9 6" xfId="35674" xr:uid="{F7C21E29-BD9D-432E-9B04-0AC4BB9C17C3}"/>
    <cellStyle name="Total 2 6 5 9 7" xfId="43635" xr:uid="{FD340565-E82B-4257-8CE3-CCCD1B915F00}"/>
    <cellStyle name="Total 2 6 6" xfId="1115" xr:uid="{4905A767-6D9F-4F2A-8DA2-7A5566E4C215}"/>
    <cellStyle name="Total 2 6 6 10" xfId="4093" xr:uid="{C817436C-6024-48F4-B319-934DAA1ED946}"/>
    <cellStyle name="Total 2 6 6 10 2" xfId="8104" xr:uid="{314A3B64-7008-4FAF-9DD5-DEC77F18D6D3}"/>
    <cellStyle name="Total 2 6 6 10 2 2" xfId="16319" xr:uid="{815CE50C-6AA9-4763-82EF-AFE33A31FEC8}"/>
    <cellStyle name="Total 2 6 6 10 2 3" xfId="24183" xr:uid="{537D5C11-E484-4AEC-8B12-2A460CA5B84C}"/>
    <cellStyle name="Total 2 6 6 10 2 4" xfId="32163" xr:uid="{0DED10D4-17D1-4CB9-BCFA-2646CA3F6679}"/>
    <cellStyle name="Total 2 6 6 10 2 5" xfId="39990" xr:uid="{CCC2FE52-6227-4481-9C83-2768A1DC8295}"/>
    <cellStyle name="Total 2 6 6 10 2 6" xfId="47943" xr:uid="{E371EF28-FC65-4A2F-8612-14B770BFF7AA}"/>
    <cellStyle name="Total 2 6 6 10 3" xfId="12315" xr:uid="{37F02C9A-1D43-49FA-A071-EF001B94005D}"/>
    <cellStyle name="Total 2 6 6 10 4" xfId="20184" xr:uid="{8C162476-E3D8-4DCF-85B9-1431C2CFC253}"/>
    <cellStyle name="Total 2 6 6 10 5" xfId="28180" xr:uid="{BF18B604-881C-4BB5-9A74-388F669AFAB1}"/>
    <cellStyle name="Total 2 6 6 10 6" xfId="36014" xr:uid="{EE3EA82E-50AD-44ED-91B4-50170650F6AF}"/>
    <cellStyle name="Total 2 6 6 10 7" xfId="43975" xr:uid="{F1D0B9F9-25FF-4A0B-801A-F6EB2B6A480B}"/>
    <cellStyle name="Total 2 6 6 11" xfId="4384" xr:uid="{BB3A0050-9789-4D48-A775-1362867C759D}"/>
    <cellStyle name="Total 2 6 6 11 2" xfId="8390" xr:uid="{CB0FE5AE-550A-4661-A4DE-1E9D4824D868}"/>
    <cellStyle name="Total 2 6 6 11 2 2" xfId="16605" xr:uid="{B8F59674-1E0C-4E5E-9667-1C3F7E2F6695}"/>
    <cellStyle name="Total 2 6 6 11 2 3" xfId="24469" xr:uid="{ADF961AE-23BB-4CFC-A0BF-DAF30FAA781F}"/>
    <cellStyle name="Total 2 6 6 11 2 4" xfId="32449" xr:uid="{5687DEC6-1DE2-4425-8DE2-EDD4E447E1BA}"/>
    <cellStyle name="Total 2 6 6 11 2 5" xfId="40276" xr:uid="{9216FBF7-C906-4F49-BDD6-2F9D8459561A}"/>
    <cellStyle name="Total 2 6 6 11 2 6" xfId="48229" xr:uid="{ECD16626-60D2-4278-B6A0-ADA0EC9181FF}"/>
    <cellStyle name="Total 2 6 6 11 3" xfId="12606" xr:uid="{49ECCC8A-0903-4BF2-B412-5CAB4863F43D}"/>
    <cellStyle name="Total 2 6 6 11 4" xfId="20475" xr:uid="{6731A29E-FB00-4965-9F20-0D3866F939AE}"/>
    <cellStyle name="Total 2 6 6 11 5" xfId="28470" xr:uid="{74DB1A60-A822-4D63-91AC-2BB95D34E280}"/>
    <cellStyle name="Total 2 6 6 11 6" xfId="36305" xr:uid="{16721C49-40AA-4106-A9C3-2F73053674D8}"/>
    <cellStyle name="Total 2 6 6 11 7" xfId="44266" xr:uid="{09974B4D-9640-4EB5-9DC9-23A35A98862B}"/>
    <cellStyle name="Total 2 6 6 12" xfId="4679" xr:uid="{0E4A60C0-CC8C-4C77-971C-8DDD1572C813}"/>
    <cellStyle name="Total 2 6 6 12 2" xfId="8669" xr:uid="{C25B7365-AC26-4D7A-9FE7-D3EFABA58890}"/>
    <cellStyle name="Total 2 6 6 12 2 2" xfId="16884" xr:uid="{91EAFB3C-4BD8-4F04-B9A7-6E5C2FE54963}"/>
    <cellStyle name="Total 2 6 6 12 2 3" xfId="24748" xr:uid="{57229C07-D2DB-4F7D-AA4B-787F2F6FDC72}"/>
    <cellStyle name="Total 2 6 6 12 2 4" xfId="32728" xr:uid="{8819B0CF-F840-450B-9F25-550A6BFD979C}"/>
    <cellStyle name="Total 2 6 6 12 2 5" xfId="40555" xr:uid="{DC9EAB67-FC4A-4834-A50D-D1F5C4505468}"/>
    <cellStyle name="Total 2 6 6 12 2 6" xfId="48508" xr:uid="{2C8F7BC9-61E1-43CB-BFDE-CC951C228160}"/>
    <cellStyle name="Total 2 6 6 12 3" xfId="12900" xr:uid="{32F7686F-65F7-467A-BEBE-B448D50A1A97}"/>
    <cellStyle name="Total 2 6 6 12 4" xfId="20770" xr:uid="{E3ADB537-8A05-4BBB-AF29-CD8E9A43C864}"/>
    <cellStyle name="Total 2 6 6 12 5" xfId="28763" xr:uid="{641EDBC9-38C5-4A05-B44B-C88CE6E8B813}"/>
    <cellStyle name="Total 2 6 6 12 6" xfId="36600" xr:uid="{6B172A5D-248B-4437-8DF2-99705D562B46}"/>
    <cellStyle name="Total 2 6 6 12 7" xfId="44561" xr:uid="{E1EB2963-7FC0-4975-A6C0-455B7AC0B400}"/>
    <cellStyle name="Total 2 6 6 13" xfId="5246" xr:uid="{598AD2EA-6B86-4A19-BCFF-CFDC2E1EFFCB}"/>
    <cellStyle name="Total 2 6 6 13 2" xfId="13461" xr:uid="{EB051EE7-CDD2-4F3D-ACB9-AF3C5944C82D}"/>
    <cellStyle name="Total 2 6 6 13 3" xfId="21325" xr:uid="{9804670E-8229-4676-8A23-50AE3AAF46A3}"/>
    <cellStyle name="Total 2 6 6 13 4" xfId="29305" xr:uid="{2E7C8884-D038-4968-9316-9EA6B9D1197C}"/>
    <cellStyle name="Total 2 6 6 13 5" xfId="37132" xr:uid="{61367E2D-E57B-4907-A186-64B41C35D755}"/>
    <cellStyle name="Total 2 6 6 13 6" xfId="45085" xr:uid="{42077519-AD34-4C0B-BC0C-126156233237}"/>
    <cellStyle name="Total 2 6 6 14" xfId="9344" xr:uid="{8566E73D-EA5D-42F1-B48F-3FB1EDE3FA13}"/>
    <cellStyle name="Total 2 6 6 15" xfId="17206" xr:uid="{34202236-EC3E-48CA-941F-40649B9E12CB}"/>
    <cellStyle name="Total 2 6 6 16" xfId="25222" xr:uid="{8687279D-F40D-48D6-8CDD-28C2716B70E3}"/>
    <cellStyle name="Total 2 6 6 17" xfId="33036" xr:uid="{A2EFFD29-8852-42B7-B802-1847AFA790D6}"/>
    <cellStyle name="Total 2 6 6 18" xfId="40997" xr:uid="{70E70A61-A728-4957-ADB5-BBC4E829B1B6}"/>
    <cellStyle name="Total 2 6 6 2" xfId="1545" xr:uid="{0E78C91B-988B-493C-8D86-F3CBF50C6805}"/>
    <cellStyle name="Total 2 6 6 2 2" xfId="5648" xr:uid="{708D03C0-DD82-4573-8043-CAC2A93FF79E}"/>
    <cellStyle name="Total 2 6 6 2 2 2" xfId="13863" xr:uid="{6AFDC624-AAD8-428C-89B9-0E0B9588B132}"/>
    <cellStyle name="Total 2 6 6 2 2 3" xfId="21727" xr:uid="{3F902242-55DD-4C3C-B2DD-DE45D0AFFAC0}"/>
    <cellStyle name="Total 2 6 6 2 2 4" xfId="29707" xr:uid="{BC373418-8D07-40AF-995E-32F89680E604}"/>
    <cellStyle name="Total 2 6 6 2 2 5" xfId="37534" xr:uid="{07522503-E9C5-451E-B36C-307EFACF8E22}"/>
    <cellStyle name="Total 2 6 6 2 2 6" xfId="45487" xr:uid="{9BCAB108-8B22-4F44-B3D3-0A079FE03EC7}"/>
    <cellStyle name="Total 2 6 6 2 3" xfId="9773" xr:uid="{D5F41EB3-1915-44DE-9EE1-E3478ACB56AB}"/>
    <cellStyle name="Total 2 6 6 2 4" xfId="17636" xr:uid="{86B5F5D1-1E89-4EE0-9609-74D371168639}"/>
    <cellStyle name="Total 2 6 6 2 5" xfId="25647" xr:uid="{C5515A62-3322-4D11-B8E8-A8AF77B8A21D}"/>
    <cellStyle name="Total 2 6 6 2 6" xfId="33466" xr:uid="{B032FCE3-6C2C-4FAD-95C7-EDE245181C43}"/>
    <cellStyle name="Total 2 6 6 2 7" xfId="41427" xr:uid="{EAF7FA73-03A1-4479-B637-FF2744CF1F80}"/>
    <cellStyle name="Total 2 6 6 3" xfId="1888" xr:uid="{80737B2B-2152-4799-BD04-3FE00F9CAD23}"/>
    <cellStyle name="Total 2 6 6 3 2" xfId="5967" xr:uid="{F57C4ECC-4E04-48AA-A633-CE5C60F7900D}"/>
    <cellStyle name="Total 2 6 6 3 2 2" xfId="14182" xr:uid="{98E3F2B5-0B15-4F34-B3BC-E6F0927370A5}"/>
    <cellStyle name="Total 2 6 6 3 2 3" xfId="22046" xr:uid="{78E5E23F-4F0F-4A2E-B25A-DC65F87F6436}"/>
    <cellStyle name="Total 2 6 6 3 2 4" xfId="30026" xr:uid="{A1D8B270-17BF-4B75-8A7D-33F46406BFDE}"/>
    <cellStyle name="Total 2 6 6 3 2 5" xfId="37853" xr:uid="{B370E6CB-5DFC-411F-B110-9AB2313753E0}"/>
    <cellStyle name="Total 2 6 6 3 2 6" xfId="45806" xr:uid="{C76F4DB0-5ED3-4693-8F7E-E14ABD280110}"/>
    <cellStyle name="Total 2 6 6 3 3" xfId="10114" xr:uid="{0672F8AA-48B1-4E5F-9C41-F6FDB20A1DB6}"/>
    <cellStyle name="Total 2 6 6 3 4" xfId="17979" xr:uid="{0F7EA51C-8514-4FC8-AD2E-B668CB5A2E34}"/>
    <cellStyle name="Total 2 6 6 3 5" xfId="25986" xr:uid="{F862903C-7C8B-491E-AF6A-28FDE971F39B}"/>
    <cellStyle name="Total 2 6 6 3 6" xfId="33809" xr:uid="{567EED3A-58F1-4DDC-BF04-6D9870DECA6D}"/>
    <cellStyle name="Total 2 6 6 3 7" xfId="41770" xr:uid="{555EB82E-D9F6-4D0B-9751-2FB294B87998}"/>
    <cellStyle name="Total 2 6 6 4" xfId="2222" xr:uid="{CE46CA2E-BC70-410F-9AEC-A4549561FDF9}"/>
    <cellStyle name="Total 2 6 6 4 2" xfId="6296" xr:uid="{D6EF83B8-A0BE-4F9F-99FC-44DC83EC1B98}"/>
    <cellStyle name="Total 2 6 6 4 2 2" xfId="14511" xr:uid="{3F745590-191D-4C32-8A32-28E2B4CFE921}"/>
    <cellStyle name="Total 2 6 6 4 2 3" xfId="22375" xr:uid="{85378318-876C-4F37-B75E-C0536F86730E}"/>
    <cellStyle name="Total 2 6 6 4 2 4" xfId="30355" xr:uid="{840F4122-4678-4481-A841-A1AB63982B87}"/>
    <cellStyle name="Total 2 6 6 4 2 5" xfId="38182" xr:uid="{2793DD34-6280-4808-8256-9F8EA72B5273}"/>
    <cellStyle name="Total 2 6 6 4 2 6" xfId="46135" xr:uid="{644FD2B7-1133-490F-B268-FADD8A4DA909}"/>
    <cellStyle name="Total 2 6 6 4 3" xfId="10448" xr:uid="{D7BE74DB-835B-4B73-8FBD-5CD2A78B12D5}"/>
    <cellStyle name="Total 2 6 6 4 4" xfId="18313" xr:uid="{19CBB4EC-A0F3-4247-AC81-302D56426244}"/>
    <cellStyle name="Total 2 6 6 4 5" xfId="26320" xr:uid="{42CA2D08-CFBD-4354-A649-0434A1904C5B}"/>
    <cellStyle name="Total 2 6 6 4 6" xfId="34143" xr:uid="{5A673A18-8815-4102-B5A8-5D0186E1A8CD}"/>
    <cellStyle name="Total 2 6 6 4 7" xfId="42104" xr:uid="{4821A64A-076D-47D7-9B54-019F5B16FB0F}"/>
    <cellStyle name="Total 2 6 6 5" xfId="2542" xr:uid="{897F5541-D659-47D4-8890-19080BA17DF0}"/>
    <cellStyle name="Total 2 6 6 5 2" xfId="6598" xr:uid="{0793B214-DE43-4AE3-BF12-F5CAA4476939}"/>
    <cellStyle name="Total 2 6 6 5 2 2" xfId="14813" xr:uid="{36E389DD-0F29-4458-BCC8-7EA8F5D1BD07}"/>
    <cellStyle name="Total 2 6 6 5 2 3" xfId="22677" xr:uid="{A8D20629-3782-4A7B-AC19-2111ACCF5693}"/>
    <cellStyle name="Total 2 6 6 5 2 4" xfId="30657" xr:uid="{F1E0FA73-F6ED-4A22-89B5-6452EB14BC5D}"/>
    <cellStyle name="Total 2 6 6 5 2 5" xfId="38484" xr:uid="{7C8B7935-574C-48DD-B1FA-5B77F5A7A3D7}"/>
    <cellStyle name="Total 2 6 6 5 2 6" xfId="46437" xr:uid="{798178A3-E616-4F0C-8D85-92A5603B9003}"/>
    <cellStyle name="Total 2 6 6 5 3" xfId="10768" xr:uid="{DDE06EA1-C78B-4078-9519-31EA53010270}"/>
    <cellStyle name="Total 2 6 6 5 4" xfId="18633" xr:uid="{7357350F-A3FC-433A-9067-2F3E842D726F}"/>
    <cellStyle name="Total 2 6 6 5 5" xfId="26636" xr:uid="{A3FB8D99-0E7F-409C-9D5C-5BB7A272A6C1}"/>
    <cellStyle name="Total 2 6 6 5 6" xfId="34463" xr:uid="{17CB492A-6A5F-4074-9CDA-E5A1EC4D76E1}"/>
    <cellStyle name="Total 2 6 6 5 7" xfId="42424" xr:uid="{78AEF237-CA59-4B1D-BC15-C691DD9214B5}"/>
    <cellStyle name="Total 2 6 6 6" xfId="2868" xr:uid="{BF55E380-B9F5-42BC-A73D-D47835702AE2}"/>
    <cellStyle name="Total 2 6 6 6 2" xfId="6918" xr:uid="{54DF4AE7-A511-4BC1-94E0-BBDD5EB99F9A}"/>
    <cellStyle name="Total 2 6 6 6 2 2" xfId="15133" xr:uid="{4605121A-7D38-4A85-B6B9-7EA4F4453CD7}"/>
    <cellStyle name="Total 2 6 6 6 2 3" xfId="22997" xr:uid="{9F585845-3955-4688-BB1B-F47D8B072DEB}"/>
    <cellStyle name="Total 2 6 6 6 2 4" xfId="30977" xr:uid="{2FC9A368-46A3-44E1-8DA9-2095DCB1435E}"/>
    <cellStyle name="Total 2 6 6 6 2 5" xfId="38804" xr:uid="{5A27626F-5E2A-4F90-92F2-8C6027C1A1FE}"/>
    <cellStyle name="Total 2 6 6 6 2 6" xfId="46757" xr:uid="{BFF24D65-B0B5-405F-82F6-078B72343234}"/>
    <cellStyle name="Total 2 6 6 6 3" xfId="11094" xr:uid="{5F83BEA1-64D1-4DF2-A4A2-A3CF162E5A69}"/>
    <cellStyle name="Total 2 6 6 6 4" xfId="18959" xr:uid="{8A032BFE-D35B-498A-8BB0-2B7137245276}"/>
    <cellStyle name="Total 2 6 6 6 5" xfId="26962" xr:uid="{205CA490-3E30-45CB-8F78-C328284DC9C0}"/>
    <cellStyle name="Total 2 6 6 6 6" xfId="34789" xr:uid="{AD639F58-1D30-4927-8B08-138A3C25320E}"/>
    <cellStyle name="Total 2 6 6 6 7" xfId="42750" xr:uid="{878EBA56-97C1-4B44-B270-B7CA185A603B}"/>
    <cellStyle name="Total 2 6 6 7" xfId="3184" xr:uid="{223587B6-C7E6-42D8-8487-E5109BC9A148}"/>
    <cellStyle name="Total 2 6 6 7 2" xfId="7217" xr:uid="{AC5B9E5C-FDDD-4089-8583-0C17F8B620E1}"/>
    <cellStyle name="Total 2 6 6 7 2 2" xfId="15432" xr:uid="{80F419F6-A1B9-48EE-A257-A7B2F8FCDD39}"/>
    <cellStyle name="Total 2 6 6 7 2 3" xfId="23296" xr:uid="{0DC3A0DE-13EC-46E3-BA0F-AF37EDBD716B}"/>
    <cellStyle name="Total 2 6 6 7 2 4" xfId="31276" xr:uid="{73C4F565-1385-47EC-955A-E3F3FDDD21C5}"/>
    <cellStyle name="Total 2 6 6 7 2 5" xfId="39103" xr:uid="{8F85ED58-340A-418F-9D82-5EBD909CF059}"/>
    <cellStyle name="Total 2 6 6 7 2 6" xfId="47056" xr:uid="{4233F128-0BBC-4F7D-AA24-4E9B55FC085D}"/>
    <cellStyle name="Total 2 6 6 7 3" xfId="11408" xr:uid="{A8DFDC1D-A222-4C09-9A2F-44B348EF389C}"/>
    <cellStyle name="Total 2 6 6 7 4" xfId="19275" xr:uid="{09038CE9-BEBF-4DED-BC60-1D30DBD66242}"/>
    <cellStyle name="Total 2 6 6 7 5" xfId="27275" xr:uid="{4F0C184A-42C7-491F-80F5-53C0DBC9C67B}"/>
    <cellStyle name="Total 2 6 6 7 6" xfId="35105" xr:uid="{BE6596B3-5644-4FD8-B6BB-361B49301A61}"/>
    <cellStyle name="Total 2 6 6 7 7" xfId="43066" xr:uid="{01E42251-22FB-40F0-ADA6-A214D223A5EE}"/>
    <cellStyle name="Total 2 6 6 8" xfId="3497" xr:uid="{5BDC03BD-AF04-4C66-B7FE-8496FCC10A10}"/>
    <cellStyle name="Total 2 6 6 8 2" xfId="7525" xr:uid="{5B38FA2D-BB05-422B-BFF5-E97ED0430406}"/>
    <cellStyle name="Total 2 6 6 8 2 2" xfId="15740" xr:uid="{7D2A6FAD-1EAF-4A8B-8BA0-2FD6E9B05F83}"/>
    <cellStyle name="Total 2 6 6 8 2 3" xfId="23604" xr:uid="{AF2244E8-EE6C-46ED-8151-8C20B5ABF1DB}"/>
    <cellStyle name="Total 2 6 6 8 2 4" xfId="31584" xr:uid="{2BF773D0-A382-4673-887B-343483D4B6C7}"/>
    <cellStyle name="Total 2 6 6 8 2 5" xfId="39411" xr:uid="{DDBF46E6-C658-45B7-8918-D301204BE253}"/>
    <cellStyle name="Total 2 6 6 8 2 6" xfId="47364" xr:uid="{AF5F2054-23CA-405C-A34B-B838EF394900}"/>
    <cellStyle name="Total 2 6 6 8 3" xfId="11721" xr:uid="{05AE9E9E-92AF-43F9-AF2B-8519B6096168}"/>
    <cellStyle name="Total 2 6 6 8 4" xfId="19588" xr:uid="{228E1256-9368-45C3-8C16-A61E34319ED8}"/>
    <cellStyle name="Total 2 6 6 8 5" xfId="27588" xr:uid="{5C8F6341-DB7A-485D-9924-BE84080D5F59}"/>
    <cellStyle name="Total 2 6 6 8 6" xfId="35418" xr:uid="{1FB05E2E-2F71-4C24-873C-BBF3EE7184C9}"/>
    <cellStyle name="Total 2 6 6 8 7" xfId="43379" xr:uid="{B23BDC6A-2672-4A25-8614-B01DF34BAED9}"/>
    <cellStyle name="Total 2 6 6 9" xfId="3793" xr:uid="{1EB82C24-4F93-48C2-859E-1E10882F3E47}"/>
    <cellStyle name="Total 2 6 6 9 2" xfId="7821" xr:uid="{10924D1A-4815-42BE-BB3F-2B44F7683BF9}"/>
    <cellStyle name="Total 2 6 6 9 2 2" xfId="16036" xr:uid="{804C8F8D-F95A-4C11-9F7B-12791293AC5A}"/>
    <cellStyle name="Total 2 6 6 9 2 3" xfId="23900" xr:uid="{0F7B82E6-B827-4A2A-B696-F30200D2567E}"/>
    <cellStyle name="Total 2 6 6 9 2 4" xfId="31880" xr:uid="{52FFDEB9-AA6D-4E7C-9947-63E2B63D2ACD}"/>
    <cellStyle name="Total 2 6 6 9 2 5" xfId="39707" xr:uid="{E0635590-23D3-417C-B2BA-1AC53F412157}"/>
    <cellStyle name="Total 2 6 6 9 2 6" xfId="47660" xr:uid="{EC104895-741A-4C5C-97FE-835E36A8F35E}"/>
    <cellStyle name="Total 2 6 6 9 3" xfId="12017" xr:uid="{CFD360E8-02BF-4012-BF8D-C5BAF1427463}"/>
    <cellStyle name="Total 2 6 6 9 4" xfId="19884" xr:uid="{70443067-FA94-4BE2-A422-8FBE5A3F29AE}"/>
    <cellStyle name="Total 2 6 6 9 5" xfId="27884" xr:uid="{357A579B-C1EB-4EFF-BECB-C352BBA3D897}"/>
    <cellStyle name="Total 2 6 6 9 6" xfId="35714" xr:uid="{4100B977-42E0-473D-8D5D-A6B91E199290}"/>
    <cellStyle name="Total 2 6 6 9 7" xfId="43675" xr:uid="{2E1D59C4-AE9F-4212-9D18-8A40D7F19C14}"/>
    <cellStyle name="Total 2 6 7" xfId="1297" xr:uid="{52C46A64-41F3-496C-8D39-ABB91F639EF5}"/>
    <cellStyle name="Total 2 6 7 2" xfId="5414" xr:uid="{7FA2020E-78B7-4CD6-A4F7-0E95EE73BEEC}"/>
    <cellStyle name="Total 2 6 7 2 2" xfId="13629" xr:uid="{E763588D-8603-4DB5-B03A-4178CDEB1A20}"/>
    <cellStyle name="Total 2 6 7 2 3" xfId="21493" xr:uid="{4AA568A6-B573-4504-A362-3A27D75A1657}"/>
    <cellStyle name="Total 2 6 7 2 4" xfId="29473" xr:uid="{25CE4075-8CE7-45C5-859A-7A1074F878CA}"/>
    <cellStyle name="Total 2 6 7 2 5" xfId="37300" xr:uid="{6A4106A8-B53F-4883-9EC5-CB65C9CB10F1}"/>
    <cellStyle name="Total 2 6 7 2 6" xfId="45253" xr:uid="{4418B1FE-DCF2-407C-8075-ECF7FE324A36}"/>
    <cellStyle name="Total 2 6 7 3" xfId="9526" xr:uid="{E45A6D46-D399-4ED7-BDCB-EE5A2B667C02}"/>
    <cellStyle name="Total 2 6 7 4" xfId="17388" xr:uid="{FB196E41-21DF-4FA8-8EF4-73F87F409833}"/>
    <cellStyle name="Total 2 6 7 5" xfId="25401" xr:uid="{D608A6E1-D459-4FB7-B1F8-1C8AA7A2FF7C}"/>
    <cellStyle name="Total 2 6 7 6" xfId="33218" xr:uid="{21E3708F-F8A5-477B-8FEA-5F1E956C3A06}"/>
    <cellStyle name="Total 2 6 7 7" xfId="41179" xr:uid="{A87DE83B-3C54-4333-A85A-76F105C04957}"/>
    <cellStyle name="Total 2 6 8" xfId="1641" xr:uid="{7CC0870D-BC7E-41BC-A768-574751F25343}"/>
    <cellStyle name="Total 2 6 8 2" xfId="5735" xr:uid="{002205A1-65F8-4977-9EDD-7A920CF648E5}"/>
    <cellStyle name="Total 2 6 8 2 2" xfId="13950" xr:uid="{1238DB1B-01EA-4DC0-A352-70A43E959A6B}"/>
    <cellStyle name="Total 2 6 8 2 3" xfId="21814" xr:uid="{F6CC6449-E9E8-4BA1-A714-5F0A16BDB96C}"/>
    <cellStyle name="Total 2 6 8 2 4" xfId="29794" xr:uid="{6D7B08F5-3796-453C-A576-5FD3912D355B}"/>
    <cellStyle name="Total 2 6 8 2 5" xfId="37621" xr:uid="{C96BF7A7-0D1E-4349-A984-76DCBA8D8AE7}"/>
    <cellStyle name="Total 2 6 8 2 6" xfId="45574" xr:uid="{4C995FF0-DEC5-4E39-B067-31C68BC78D4C}"/>
    <cellStyle name="Total 2 6 8 3" xfId="9868" xr:uid="{B5D28454-3D13-4F43-B75A-70E8C0A0E165}"/>
    <cellStyle name="Total 2 6 8 4" xfId="17732" xr:uid="{E69B2646-6C24-4A6E-86D7-35C7560C7540}"/>
    <cellStyle name="Total 2 6 8 5" xfId="25742" xr:uid="{F9B003F2-E515-46CD-8A50-DC23DDB6D0D9}"/>
    <cellStyle name="Total 2 6 8 6" xfId="33562" xr:uid="{DC5AFCC3-9321-40A6-8125-2EDB128F76B8}"/>
    <cellStyle name="Total 2 6 8 7" xfId="41523" xr:uid="{C5075E3B-8F34-42E4-A1E9-212B77D97168}"/>
    <cellStyle name="Total 2 6 9" xfId="1979" xr:uid="{A4B7DA6E-252C-4B7A-BD6E-0AB42371DA97}"/>
    <cellStyle name="Total 2 6 9 2" xfId="6053" xr:uid="{25D9F512-3FB2-4B4E-945D-601172E16F8F}"/>
    <cellStyle name="Total 2 6 9 2 2" xfId="14268" xr:uid="{6C3471A9-3B46-4242-AE14-23C16D3184EA}"/>
    <cellStyle name="Total 2 6 9 2 3" xfId="22132" xr:uid="{E3D3B944-5518-43E2-B837-A5857839A56A}"/>
    <cellStyle name="Total 2 6 9 2 4" xfId="30112" xr:uid="{9F46CCEC-9B2D-4617-B68A-BB742F4E1EAC}"/>
    <cellStyle name="Total 2 6 9 2 5" xfId="37939" xr:uid="{97A3F35F-E71B-4C3A-A5F8-0B0D70F9F962}"/>
    <cellStyle name="Total 2 6 9 2 6" xfId="45892" xr:uid="{1B212958-9071-4A95-8A86-474A728D9062}"/>
    <cellStyle name="Total 2 6 9 3" xfId="10205" xr:uid="{FF7B623F-7771-4662-B411-C67A51345417}"/>
    <cellStyle name="Total 2 6 9 4" xfId="18070" xr:uid="{A416E7BD-B66E-41CF-AF77-3F349E3B37DA}"/>
    <cellStyle name="Total 2 6 9 5" xfId="26077" xr:uid="{A4494646-E403-44F9-B7AE-C43E9927457C}"/>
    <cellStyle name="Total 2 6 9 6" xfId="33900" xr:uid="{F27C4ED7-BD1E-4C21-8E9A-F29E5382504C}"/>
    <cellStyle name="Total 2 6 9 7" xfId="41861" xr:uid="{1EA66026-51FD-48AE-9CA3-0021F362F503}"/>
    <cellStyle name="Total 2 7" xfId="869" xr:uid="{25F08920-B1ED-4481-B376-ADB0BE0C5D33}"/>
    <cellStyle name="Total 2 7 10" xfId="2298" xr:uid="{697C4DCC-DAB8-4EBB-86D9-922DA410527F}"/>
    <cellStyle name="Total 2 7 10 2" xfId="6369" xr:uid="{E787D340-3E7E-437C-9E9C-B17F32327FEA}"/>
    <cellStyle name="Total 2 7 10 2 2" xfId="14584" xr:uid="{C18B6D25-6C89-4554-81FF-D834B91BA0C9}"/>
    <cellStyle name="Total 2 7 10 2 3" xfId="22448" xr:uid="{2DF512C8-9C7A-4B30-BA6F-319643DFE44D}"/>
    <cellStyle name="Total 2 7 10 2 4" xfId="30428" xr:uid="{C875E7D6-5163-4284-9254-39408E2F7A28}"/>
    <cellStyle name="Total 2 7 10 2 5" xfId="38255" xr:uid="{3342D9AB-1170-48E4-B35B-B6D735176D0F}"/>
    <cellStyle name="Total 2 7 10 2 6" xfId="46208" xr:uid="{97483DCE-13E8-4AFD-9D16-F9C7C179453F}"/>
    <cellStyle name="Total 2 7 10 3" xfId="10524" xr:uid="{AB23C2B6-F2C4-4001-AB86-198475FEBABD}"/>
    <cellStyle name="Total 2 7 10 4" xfId="18389" xr:uid="{57EE4C42-B04E-4FC1-B035-6D7019032524}"/>
    <cellStyle name="Total 2 7 10 5" xfId="26395" xr:uid="{AAF7ABAB-57AA-4D78-9574-20D67710125F}"/>
    <cellStyle name="Total 2 7 10 6" xfId="34219" xr:uid="{EC3312FA-6E09-4EE4-B0E4-1EF159E91601}"/>
    <cellStyle name="Total 2 7 10 7" xfId="42180" xr:uid="{FAAF5E39-6243-4F1C-B1EE-684AC1752840}"/>
    <cellStyle name="Total 2 7 11" xfId="2630" xr:uid="{D2AFCF8E-CB16-4292-9BFA-0BE871B3B58B}"/>
    <cellStyle name="Total 2 7 11 2" xfId="6680" xr:uid="{684AD177-2AD4-44D6-BF8B-BADAF15263CE}"/>
    <cellStyle name="Total 2 7 11 2 2" xfId="14895" xr:uid="{FEDA3AE9-D558-4834-ABF9-43C41AE37F1F}"/>
    <cellStyle name="Total 2 7 11 2 3" xfId="22759" xr:uid="{1AFBA85C-82DA-4B9B-A487-91F7549CE530}"/>
    <cellStyle name="Total 2 7 11 2 4" xfId="30739" xr:uid="{C93D0B46-F5DD-4A00-93C6-FC7C4E6EA029}"/>
    <cellStyle name="Total 2 7 11 2 5" xfId="38566" xr:uid="{20C0A024-D791-4635-972C-26811971A0B1}"/>
    <cellStyle name="Total 2 7 11 2 6" xfId="46519" xr:uid="{2FE4E054-61FA-4E67-A29E-FE9B1A17F237}"/>
    <cellStyle name="Total 2 7 11 3" xfId="10856" xr:uid="{1B9294BF-C6E6-4397-A132-CA9F6FEBFD94}"/>
    <cellStyle name="Total 2 7 11 4" xfId="18721" xr:uid="{28890E77-FB4E-473B-95E3-64E9A68714BE}"/>
    <cellStyle name="Total 2 7 11 5" xfId="26724" xr:uid="{4E38E7B4-3E41-415A-B306-A512F1F0FCF3}"/>
    <cellStyle name="Total 2 7 11 6" xfId="34551" xr:uid="{85BF5D07-0F4A-44C1-9410-4186E94C857B}"/>
    <cellStyle name="Total 2 7 11 7" xfId="42512" xr:uid="{6C1E5938-39BB-49DD-A897-6239152BB596}"/>
    <cellStyle name="Total 2 7 12" xfId="2940" xr:uid="{2513E59D-5854-4A44-AB00-325C71F1CC92}"/>
    <cellStyle name="Total 2 7 12 2" xfId="6987" xr:uid="{E1984F8F-8B03-4450-959F-1C6B6AA228DD}"/>
    <cellStyle name="Total 2 7 12 2 2" xfId="15202" xr:uid="{AC3F45DE-D55E-44B5-9A97-865397421001}"/>
    <cellStyle name="Total 2 7 12 2 3" xfId="23066" xr:uid="{57D60605-282E-4FA1-9C60-836510730097}"/>
    <cellStyle name="Total 2 7 12 2 4" xfId="31046" xr:uid="{D164095F-62BB-43EC-BBBD-1324ED4A1454}"/>
    <cellStyle name="Total 2 7 12 2 5" xfId="38873" xr:uid="{EDD44A49-5075-4EC7-A598-0D26A6315554}"/>
    <cellStyle name="Total 2 7 12 2 6" xfId="46826" xr:uid="{DFF629D1-A99B-483F-BF26-11FD8AF1E1C4}"/>
    <cellStyle name="Total 2 7 12 3" xfId="11166" xr:uid="{F17811DE-2EE2-4F2E-974B-191472F2251F}"/>
    <cellStyle name="Total 2 7 12 4" xfId="19031" xr:uid="{B41CDD39-E7A0-44AD-897F-20CE58D1E881}"/>
    <cellStyle name="Total 2 7 12 5" xfId="27033" xr:uid="{F8A315FA-3EB4-4359-B908-5A71A9903AD1}"/>
    <cellStyle name="Total 2 7 12 6" xfId="34861" xr:uid="{7D2ACBA7-1ACE-4836-A21C-5A69554D7615}"/>
    <cellStyle name="Total 2 7 12 7" xfId="42822" xr:uid="{CE052459-C2A5-49F5-8C8D-EF5AB0EEC866}"/>
    <cellStyle name="Total 2 7 13" xfId="3266" xr:uid="{F0B0FF56-EE92-4106-A2B8-60F94C503F07}"/>
    <cellStyle name="Total 2 7 13 2" xfId="7295" xr:uid="{1AD1E5C8-3718-49E1-86DC-BEDEAFAAFFA9}"/>
    <cellStyle name="Total 2 7 13 2 2" xfId="15510" xr:uid="{987D246E-3A53-4218-8F46-F5D9108D64CA}"/>
    <cellStyle name="Total 2 7 13 2 3" xfId="23374" xr:uid="{744B2066-2FD8-4814-B312-406D38C79DA1}"/>
    <cellStyle name="Total 2 7 13 2 4" xfId="31354" xr:uid="{48EE43A4-CC24-4A3D-9DCF-56ECB86F98C0}"/>
    <cellStyle name="Total 2 7 13 2 5" xfId="39181" xr:uid="{C0B22D46-76D4-4917-950A-A8E2CE34A036}"/>
    <cellStyle name="Total 2 7 13 2 6" xfId="47134" xr:uid="{9CFFC88C-62D1-48D9-9034-15271A5A9EB9}"/>
    <cellStyle name="Total 2 7 13 3" xfId="11490" xr:uid="{F2CF4617-DD1C-4996-AD7E-1BCB8B512751}"/>
    <cellStyle name="Total 2 7 13 4" xfId="19357" xr:uid="{F638AF20-1694-4481-A527-BE9FAF0DF88C}"/>
    <cellStyle name="Total 2 7 13 5" xfId="27357" xr:uid="{78CDD88F-F21B-44BE-9E90-798BF05BA967}"/>
    <cellStyle name="Total 2 7 13 6" xfId="35187" xr:uid="{2F6A014C-DAEB-4AC6-BC42-0DBE25093186}"/>
    <cellStyle name="Total 2 7 13 7" xfId="43148" xr:uid="{44DB2C80-75A6-43DD-A419-0BAF5498D2D9}"/>
    <cellStyle name="Total 2 7 14" xfId="3562" xr:uid="{113A4515-1AEB-40EA-9A95-C72132DD6DEC}"/>
    <cellStyle name="Total 2 7 14 2" xfId="7590" xr:uid="{091E04DF-0C41-457D-AF47-8CB0C502B23A}"/>
    <cellStyle name="Total 2 7 14 2 2" xfId="15805" xr:uid="{9A16C390-2274-494E-BC86-C9CADC9876C1}"/>
    <cellStyle name="Total 2 7 14 2 3" xfId="23669" xr:uid="{ECC1E346-BD94-4BB2-B672-142B006F5B34}"/>
    <cellStyle name="Total 2 7 14 2 4" xfId="31649" xr:uid="{4316A23A-C2B2-482E-B401-AD5A3A4C6944}"/>
    <cellStyle name="Total 2 7 14 2 5" xfId="39476" xr:uid="{4E2609A8-DEB1-4B57-A482-FD8B9B868784}"/>
    <cellStyle name="Total 2 7 14 2 6" xfId="47429" xr:uid="{D2BF6F00-908F-470B-A2EF-9B03B986A0F9}"/>
    <cellStyle name="Total 2 7 14 3" xfId="11786" xr:uid="{13A9926D-820E-4C46-B7F7-4F8544C77068}"/>
    <cellStyle name="Total 2 7 14 4" xfId="19653" xr:uid="{395529DD-F367-434B-9676-FB764EE96D09}"/>
    <cellStyle name="Total 2 7 14 5" xfId="27653" xr:uid="{C9E65929-8448-435B-ACD5-FEED164AC64F}"/>
    <cellStyle name="Total 2 7 14 6" xfId="35483" xr:uid="{1612B5D1-0A77-4BD5-855D-DA83A2EF6EDC}"/>
    <cellStyle name="Total 2 7 14 7" xfId="43444" xr:uid="{FCFE46B3-A37F-4D18-BABF-D7920B700AF1}"/>
    <cellStyle name="Total 2 7 15" xfId="3853" xr:uid="{4ED0D4AE-D2FB-477F-82E5-292B253249C2}"/>
    <cellStyle name="Total 2 7 15 2" xfId="7879" xr:uid="{B9463808-AD57-48D6-B756-18A56A54FE4C}"/>
    <cellStyle name="Total 2 7 15 2 2" xfId="16094" xr:uid="{786A31E3-24FE-4822-B2AD-3BB2E9C688C9}"/>
    <cellStyle name="Total 2 7 15 2 3" xfId="23958" xr:uid="{1ADE8DFC-ABF0-4D1C-9B9F-D8757C893C88}"/>
    <cellStyle name="Total 2 7 15 2 4" xfId="31938" xr:uid="{F101CE2A-3A33-42E9-B46E-5A9AFF2280CC}"/>
    <cellStyle name="Total 2 7 15 2 5" xfId="39765" xr:uid="{0C465AE7-E545-4C27-A239-57D29792D0DA}"/>
    <cellStyle name="Total 2 7 15 2 6" xfId="47718" xr:uid="{39269153-6E50-4614-BC14-39EA4B292FED}"/>
    <cellStyle name="Total 2 7 15 3" xfId="12077" xr:uid="{CF49D452-CCE9-41E9-B92E-757CCE0D44FC}"/>
    <cellStyle name="Total 2 7 15 4" xfId="19944" xr:uid="{E1C11284-B891-4941-8024-F6B64CC54016}"/>
    <cellStyle name="Total 2 7 15 5" xfId="27944" xr:uid="{5A68B1D5-7FED-45B5-9D56-C9B7C6A5B6BE}"/>
    <cellStyle name="Total 2 7 15 6" xfId="35774" xr:uid="{1872E8D1-E74D-4A74-8E1A-82A9408B7078}"/>
    <cellStyle name="Total 2 7 15 7" xfId="43735" xr:uid="{6000DA6F-D98C-4D29-AF1A-2DCEBCB679F2}"/>
    <cellStyle name="Total 2 7 16" xfId="4161" xr:uid="{70E2626D-6DAE-4F46-BC66-CE267CAF43E7}"/>
    <cellStyle name="Total 2 7 16 2" xfId="8167" xr:uid="{F3DEBAF8-075F-4E8A-8E00-511F91A9737D}"/>
    <cellStyle name="Total 2 7 16 2 2" xfId="16382" xr:uid="{7D176E6E-6948-4391-924A-14FF6C62084E}"/>
    <cellStyle name="Total 2 7 16 2 3" xfId="24246" xr:uid="{44F2E216-0660-4CA0-90F8-9FB7D2FE4D12}"/>
    <cellStyle name="Total 2 7 16 2 4" xfId="32226" xr:uid="{49E1DD2D-DDF5-405D-8AA4-5CA260C27C51}"/>
    <cellStyle name="Total 2 7 16 2 5" xfId="40053" xr:uid="{077B441C-E545-4A1D-BC22-8EA44688A5D2}"/>
    <cellStyle name="Total 2 7 16 2 6" xfId="48006" xr:uid="{7191B973-B16C-4E5A-83D9-BA24C79BC495}"/>
    <cellStyle name="Total 2 7 16 3" xfId="12383" xr:uid="{F9D1B6EE-9FEC-495C-8959-B9DC4D12B90E}"/>
    <cellStyle name="Total 2 7 16 4" xfId="20252" xr:uid="{1C447528-9A52-40A6-B9B4-6D4E0A770C8B}"/>
    <cellStyle name="Total 2 7 16 5" xfId="28247" xr:uid="{B1AC8D3E-2B96-4940-99DD-634FF9A3282F}"/>
    <cellStyle name="Total 2 7 16 6" xfId="36082" xr:uid="{587833CA-6F13-4403-839D-B5D14BCF3B7D}"/>
    <cellStyle name="Total 2 7 16 7" xfId="44043" xr:uid="{BC38F4F1-7552-454F-9E56-F8F7C3CB1F75}"/>
    <cellStyle name="Total 2 7 17" xfId="4442" xr:uid="{4ACA0D8E-4E13-4891-AF17-1C83208A7864}"/>
    <cellStyle name="Total 2 7 17 2" xfId="8446" xr:uid="{BBA8640E-01C2-4946-9E9E-3708EB46707F}"/>
    <cellStyle name="Total 2 7 17 2 2" xfId="16661" xr:uid="{0E65A5FC-FA27-4494-B7CB-35EA64B8B7FE}"/>
    <cellStyle name="Total 2 7 17 2 3" xfId="24525" xr:uid="{D2CC1A74-A5BC-4D33-891E-85B9512D72B8}"/>
    <cellStyle name="Total 2 7 17 2 4" xfId="32505" xr:uid="{3ABEE033-E816-4EE3-94B6-5A71E896F429}"/>
    <cellStyle name="Total 2 7 17 2 5" xfId="40332" xr:uid="{6F77EF72-F1CA-47C8-B8FA-C15789FC1A82}"/>
    <cellStyle name="Total 2 7 17 2 6" xfId="48285" xr:uid="{2855D711-6AC7-4755-8E1D-086264346BE8}"/>
    <cellStyle name="Total 2 7 17 3" xfId="12664" xr:uid="{57D267E4-30E9-4710-97A7-91C8351F9C02}"/>
    <cellStyle name="Total 2 7 17 4" xfId="20533" xr:uid="{BC8BC4FF-1FA0-41EA-9AD1-AD59A6C90C17}"/>
    <cellStyle name="Total 2 7 17 5" xfId="28528" xr:uid="{1E218062-E90F-4908-AF48-0615387C8008}"/>
    <cellStyle name="Total 2 7 17 6" xfId="36363" xr:uid="{270DB300-BB8A-45CB-9123-BBD1956054D1}"/>
    <cellStyle name="Total 2 7 17 7" xfId="44324" xr:uid="{0B0A3EDD-3A03-4CC8-BD52-8D43AD94E4BD}"/>
    <cellStyle name="Total 2 7 18" xfId="5021" xr:uid="{D86B4655-9875-482F-B91A-C141A85E911D}"/>
    <cellStyle name="Total 2 7 18 2" xfId="13237" xr:uid="{B6C985E9-C694-462A-8EC7-10AC08761075}"/>
    <cellStyle name="Total 2 7 18 3" xfId="21100" xr:uid="{BF0B4449-5B21-40C1-82A6-C0C8FEF1A1F4}"/>
    <cellStyle name="Total 2 7 18 4" xfId="29080" xr:uid="{9B1D9499-B484-475B-B007-969E008EF492}"/>
    <cellStyle name="Total 2 7 18 5" xfId="36909" xr:uid="{20A1AA63-858B-49BD-AE8F-711ABC452CFD}"/>
    <cellStyle name="Total 2 7 18 6" xfId="44862" xr:uid="{B016A141-A49A-4D25-8C74-9BD908748254}"/>
    <cellStyle name="Total 2 7 19" xfId="9102" xr:uid="{3DE1CD1E-604C-416E-8C06-2CE11AEAC5BA}"/>
    <cellStyle name="Total 2 7 2" xfId="947" xr:uid="{8804C93A-51B3-4950-B4BE-397388E97779}"/>
    <cellStyle name="Total 2 7 2 10" xfId="3925" xr:uid="{AAE26A85-E945-432F-85DB-E3D6B8D26F26}"/>
    <cellStyle name="Total 2 7 2 10 2" xfId="7944" xr:uid="{D82F17BE-E2FB-4872-B20D-104E622140FE}"/>
    <cellStyle name="Total 2 7 2 10 2 2" xfId="16159" xr:uid="{98E5355D-EEE7-4712-9E43-B379227603AB}"/>
    <cellStyle name="Total 2 7 2 10 2 3" xfId="24023" xr:uid="{CB8D49E4-C1F1-414C-AC6E-C59CD9FDB039}"/>
    <cellStyle name="Total 2 7 2 10 2 4" xfId="32003" xr:uid="{6093990B-377E-4D66-B2E9-02868C9CAACD}"/>
    <cellStyle name="Total 2 7 2 10 2 5" xfId="39830" xr:uid="{8BB3B5BA-0350-4668-8D6A-443BE4177788}"/>
    <cellStyle name="Total 2 7 2 10 2 6" xfId="47783" xr:uid="{E47B9664-D06A-4116-A89A-ADC92EAF5082}"/>
    <cellStyle name="Total 2 7 2 10 3" xfId="12147" xr:uid="{5E360FD0-EEC6-4685-8012-46C95EE02C7A}"/>
    <cellStyle name="Total 2 7 2 10 4" xfId="20016" xr:uid="{869F1623-7D5E-4860-9756-BF0DCE8F9DC0}"/>
    <cellStyle name="Total 2 7 2 10 5" xfId="28013" xr:uid="{53BE0CE7-587B-4920-9201-46D2DEF2B810}"/>
    <cellStyle name="Total 2 7 2 10 6" xfId="35846" xr:uid="{D90CAF65-6966-43B1-9351-6EC10A2EB35E}"/>
    <cellStyle name="Total 2 7 2 10 7" xfId="43807" xr:uid="{C69121E8-309C-4F04-B43D-09625DCE7926}"/>
    <cellStyle name="Total 2 7 2 11" xfId="4224" xr:uid="{2AF00D36-DB0D-4E88-812F-C9E270A8436F}"/>
    <cellStyle name="Total 2 7 2 11 2" xfId="8230" xr:uid="{CFA359A4-FC08-4444-963C-7B6DF218C946}"/>
    <cellStyle name="Total 2 7 2 11 2 2" xfId="16445" xr:uid="{F9AEA894-58F9-4B72-B640-DEB69E7277D0}"/>
    <cellStyle name="Total 2 7 2 11 2 3" xfId="24309" xr:uid="{3AAF0FAF-7813-4E7E-A387-14C7A6E9379A}"/>
    <cellStyle name="Total 2 7 2 11 2 4" xfId="32289" xr:uid="{8E683084-3DB7-465F-B89F-EDC36A60F489}"/>
    <cellStyle name="Total 2 7 2 11 2 5" xfId="40116" xr:uid="{1B6857E6-B66A-40D8-A10E-1CD470A9A8AB}"/>
    <cellStyle name="Total 2 7 2 11 2 6" xfId="48069" xr:uid="{D2EB30D1-E717-4C0B-9F3A-D133E5876023}"/>
    <cellStyle name="Total 2 7 2 11 3" xfId="12446" xr:uid="{57189CC2-382D-4D1F-8E97-84A237C78497}"/>
    <cellStyle name="Total 2 7 2 11 4" xfId="20315" xr:uid="{E4EF5A16-DA5E-4266-845A-A18009F94053}"/>
    <cellStyle name="Total 2 7 2 11 5" xfId="28310" xr:uid="{11C7864C-D585-47C4-A69C-50F8EFA009E9}"/>
    <cellStyle name="Total 2 7 2 11 6" xfId="36145" xr:uid="{DC528575-B47A-4FC7-94DF-F216EB37D654}"/>
    <cellStyle name="Total 2 7 2 11 7" xfId="44106" xr:uid="{7FD4C65B-199A-4458-A050-BCA294AB1095}"/>
    <cellStyle name="Total 2 7 2 12" xfId="4511" xr:uid="{77A634A7-7140-4B8D-944E-A695FA482658}"/>
    <cellStyle name="Total 2 7 2 12 2" xfId="8509" xr:uid="{3C9F0E50-AACC-4C7F-BB4E-9D88FA93D43A}"/>
    <cellStyle name="Total 2 7 2 12 2 2" xfId="16724" xr:uid="{102F1BB5-0CD8-4E3D-BD35-0E2D65771F2A}"/>
    <cellStyle name="Total 2 7 2 12 2 3" xfId="24588" xr:uid="{66D65F1F-6849-42DE-85C9-EDB3E4534DF8}"/>
    <cellStyle name="Total 2 7 2 12 2 4" xfId="32568" xr:uid="{365DBD0C-92B1-4CAB-BD94-905904F057C8}"/>
    <cellStyle name="Total 2 7 2 12 2 5" xfId="40395" xr:uid="{1181C120-85F2-4451-836E-A423CB63FAB2}"/>
    <cellStyle name="Total 2 7 2 12 2 6" xfId="48348" xr:uid="{4E5C9EFE-C0EF-4565-9420-1383BE372119}"/>
    <cellStyle name="Total 2 7 2 12 3" xfId="12732" xr:uid="{CC030E0F-0E02-4468-AE78-97F86222F4F4}"/>
    <cellStyle name="Total 2 7 2 12 4" xfId="20602" xr:uid="{11FFA237-FF3A-4B67-9036-216F28BB6373}"/>
    <cellStyle name="Total 2 7 2 12 5" xfId="28595" xr:uid="{BAE88C2E-69FD-44C7-8F9B-FE6EFF82690C}"/>
    <cellStyle name="Total 2 7 2 12 6" xfId="36432" xr:uid="{8E7A1176-D957-47D1-BF28-DE2157AD1FF7}"/>
    <cellStyle name="Total 2 7 2 12 7" xfId="44393" xr:uid="{8B992590-9086-4A13-B77D-AE277E909374}"/>
    <cellStyle name="Total 2 7 2 13" xfId="5086" xr:uid="{6DDC04F8-7A5D-43AE-B8B1-24FB7189B137}"/>
    <cellStyle name="Total 2 7 2 13 2" xfId="13301" xr:uid="{37E589D9-F2E1-4DEA-B69E-934955C257B0}"/>
    <cellStyle name="Total 2 7 2 13 3" xfId="21165" xr:uid="{D62C41F2-8F61-4BF5-B8D0-236136092D4E}"/>
    <cellStyle name="Total 2 7 2 13 4" xfId="29145" xr:uid="{0E85DCBD-07D2-43AF-B023-7AB77DDA21D6}"/>
    <cellStyle name="Total 2 7 2 13 5" xfId="36972" xr:uid="{4BC44399-9453-4875-89D9-289346E1BDF4}"/>
    <cellStyle name="Total 2 7 2 13 6" xfId="44925" xr:uid="{182FA91D-0773-494D-85BC-A1C7BBE906DA}"/>
    <cellStyle name="Total 2 7 2 14" xfId="9176" xr:uid="{F16C9BC2-E804-4A5F-BA11-9E46860E4F6F}"/>
    <cellStyle name="Total 2 7 2 15" xfId="17038" xr:uid="{A5A40284-556E-47D2-968D-405F1E4F61C3}"/>
    <cellStyle name="Total 2 7 2 16" xfId="25055" xr:uid="{87E2489A-7BC6-48B5-AB7B-D199264829B6}"/>
    <cellStyle name="Total 2 7 2 17" xfId="32868" xr:uid="{ACDF014B-4FC1-4F37-AFEE-AA6BB7873F79}"/>
    <cellStyle name="Total 2 7 2 18" xfId="40829" xr:uid="{9C55DA73-0273-4C51-AB8A-CFA2AF262BD2}"/>
    <cellStyle name="Total 2 7 2 2" xfId="1377" xr:uid="{37A83469-DFB4-4D33-847A-268407D3BBB2}"/>
    <cellStyle name="Total 2 7 2 2 2" xfId="5488" xr:uid="{2FD7A0AB-985F-4416-AA52-194B185E96A4}"/>
    <cellStyle name="Total 2 7 2 2 2 2" xfId="13703" xr:uid="{1B2285B9-35E6-4754-8E17-CB4F4F0F6353}"/>
    <cellStyle name="Total 2 7 2 2 2 3" xfId="21567" xr:uid="{D7E2AD23-F94A-4EBC-B352-4D8195F789DA}"/>
    <cellStyle name="Total 2 7 2 2 2 4" xfId="29547" xr:uid="{B95B37E4-B376-41F7-8F2F-3A963998B858}"/>
    <cellStyle name="Total 2 7 2 2 2 5" xfId="37374" xr:uid="{B0D29023-A519-40BE-97E5-43134CECD3BF}"/>
    <cellStyle name="Total 2 7 2 2 2 6" xfId="45327" xr:uid="{842325F0-BE94-489E-A705-3B629F5BBD93}"/>
    <cellStyle name="Total 2 7 2 2 3" xfId="9606" xr:uid="{AD50400C-5DB6-42EA-871E-95517D63A04B}"/>
    <cellStyle name="Total 2 7 2 2 4" xfId="17468" xr:uid="{8D415C41-5560-4446-B17A-03B5D1EA4642}"/>
    <cellStyle name="Total 2 7 2 2 5" xfId="25479" xr:uid="{1DCC3E6D-1015-4B0A-86EB-570ED501788C}"/>
    <cellStyle name="Total 2 7 2 2 6" xfId="33298" xr:uid="{42D08CD5-4AE2-4F44-9C27-D84A4E7688AC}"/>
    <cellStyle name="Total 2 7 2 2 7" xfId="41259" xr:uid="{1B5CB3B4-7EE6-46EC-9933-1D48A1289884}"/>
    <cellStyle name="Total 2 7 2 3" xfId="1720" xr:uid="{6A653F97-3CBE-4E10-B184-ABD1E45E08D4}"/>
    <cellStyle name="Total 2 7 2 3 2" xfId="5807" xr:uid="{69D896E2-F7C4-451D-BFC9-1B8ADC1FF24E}"/>
    <cellStyle name="Total 2 7 2 3 2 2" xfId="14022" xr:uid="{1AB5CBF9-2A92-40B0-A227-29A2B7F3AB40}"/>
    <cellStyle name="Total 2 7 2 3 2 3" xfId="21886" xr:uid="{87C5EFCF-E854-4244-A62E-E989846CE751}"/>
    <cellStyle name="Total 2 7 2 3 2 4" xfId="29866" xr:uid="{C19DB06B-A8CD-4A49-8A10-0092B5EAB4D1}"/>
    <cellStyle name="Total 2 7 2 3 2 5" xfId="37693" xr:uid="{45316ABC-6AF4-4930-B853-CA74E8BB79ED}"/>
    <cellStyle name="Total 2 7 2 3 2 6" xfId="45646" xr:uid="{945B50F4-6F3E-4A1F-B79F-9AF8CFB58F98}"/>
    <cellStyle name="Total 2 7 2 3 3" xfId="9946" xr:uid="{C41AEE62-2240-4529-9B62-34C9A4D803C9}"/>
    <cellStyle name="Total 2 7 2 3 4" xfId="17811" xr:uid="{F3610CC8-4728-4236-B06D-CB7CBEBF535C}"/>
    <cellStyle name="Total 2 7 2 3 5" xfId="25819" xr:uid="{F8A06BB2-6185-42B9-A554-7101D2AE9CF3}"/>
    <cellStyle name="Total 2 7 2 3 6" xfId="33641" xr:uid="{829B3C2A-8D5B-4754-B275-502AB8FF76BA}"/>
    <cellStyle name="Total 2 7 2 3 7" xfId="41602" xr:uid="{DEB719A3-9193-4B44-8BB8-A56A518806D9}"/>
    <cellStyle name="Total 2 7 2 4" xfId="2055" xr:uid="{BFCADA2F-AF21-4954-A6A1-F4D330232B8C}"/>
    <cellStyle name="Total 2 7 2 4 2" xfId="6129" xr:uid="{4FE0D960-F91D-45A7-9B47-B89C29603248}"/>
    <cellStyle name="Total 2 7 2 4 2 2" xfId="14344" xr:uid="{075C367C-4587-4768-99A8-69031A6260CA}"/>
    <cellStyle name="Total 2 7 2 4 2 3" xfId="22208" xr:uid="{ED279091-3FEA-47A1-A10B-E7ED4B86C349}"/>
    <cellStyle name="Total 2 7 2 4 2 4" xfId="30188" xr:uid="{C29F2629-5145-4214-A79E-85F81A338D19}"/>
    <cellStyle name="Total 2 7 2 4 2 5" xfId="38015" xr:uid="{80F610AF-34A6-4AE5-B9AB-2782C7B27DAE}"/>
    <cellStyle name="Total 2 7 2 4 2 6" xfId="45968" xr:uid="{AB9E0436-B848-48CD-B1F1-2E0330AFBE7C}"/>
    <cellStyle name="Total 2 7 2 4 3" xfId="10281" xr:uid="{24DC8CF7-D43D-476B-91CB-EE99EE797326}"/>
    <cellStyle name="Total 2 7 2 4 4" xfId="18146" xr:uid="{A8E612C4-D885-4CDE-94BB-07EF87E23E65}"/>
    <cellStyle name="Total 2 7 2 4 5" xfId="26153" xr:uid="{60B8C9A2-C62C-4E94-BCC6-2894B1A5794E}"/>
    <cellStyle name="Total 2 7 2 4 6" xfId="33976" xr:uid="{8460BAE8-40BF-43BF-8A37-1BFC1DC65C1B}"/>
    <cellStyle name="Total 2 7 2 4 7" xfId="41937" xr:uid="{5AB315D6-0D14-4381-AC28-2BAA159829C5}"/>
    <cellStyle name="Total 2 7 2 5" xfId="2374" xr:uid="{C7620FB7-B4A3-4BD4-9263-BE31FCF38205}"/>
    <cellStyle name="Total 2 7 2 5 2" xfId="6438" xr:uid="{FE2DFBA1-E0F2-4952-A688-DFC4EFE905D1}"/>
    <cellStyle name="Total 2 7 2 5 2 2" xfId="14653" xr:uid="{98A60A11-DDB4-4B2F-BA7A-1032B093510E}"/>
    <cellStyle name="Total 2 7 2 5 2 3" xfId="22517" xr:uid="{4EB7B4AB-4186-4062-81D8-ECFE268DCBC0}"/>
    <cellStyle name="Total 2 7 2 5 2 4" xfId="30497" xr:uid="{5236B61C-AB37-41A0-8CA1-C4491B5CC9E4}"/>
    <cellStyle name="Total 2 7 2 5 2 5" xfId="38324" xr:uid="{C4016F39-E814-4DB7-94A7-38E7667FCB28}"/>
    <cellStyle name="Total 2 7 2 5 2 6" xfId="46277" xr:uid="{43A4D4EC-3820-4C69-875A-F04EE4C04832}"/>
    <cellStyle name="Total 2 7 2 5 3" xfId="10600" xr:uid="{95208999-DF9D-48E2-8444-4FC570393F31}"/>
    <cellStyle name="Total 2 7 2 5 4" xfId="18465" xr:uid="{B45FCC7D-DC57-4AE8-BE52-0282283465B7}"/>
    <cellStyle name="Total 2 7 2 5 5" xfId="26469" xr:uid="{7AD91448-A8DD-41F3-9E7B-BBF651F87179}"/>
    <cellStyle name="Total 2 7 2 5 6" xfId="34295" xr:uid="{BB03C939-E8A3-4D52-BDDC-1DF39A9EAC1D}"/>
    <cellStyle name="Total 2 7 2 5 7" xfId="42256" xr:uid="{B40657A8-072B-4A8C-AD9A-9C79EA980D9F}"/>
    <cellStyle name="Total 2 7 2 6" xfId="2703" xr:uid="{778E284E-4A18-4A32-8A14-2BE1110B4CA7}"/>
    <cellStyle name="Total 2 7 2 6 2" xfId="6753" xr:uid="{D9E703ED-4370-495F-A45F-E017E5A50D4E}"/>
    <cellStyle name="Total 2 7 2 6 2 2" xfId="14968" xr:uid="{238F98BC-E6D8-4E57-8041-FF35359E452A}"/>
    <cellStyle name="Total 2 7 2 6 2 3" xfId="22832" xr:uid="{621BDA1A-3829-4D65-A667-BB6B0E8331C9}"/>
    <cellStyle name="Total 2 7 2 6 2 4" xfId="30812" xr:uid="{F3D63215-9FF4-43A9-9E07-F756CB1C833C}"/>
    <cellStyle name="Total 2 7 2 6 2 5" xfId="38639" xr:uid="{EF184EB8-8CDA-4AD0-B16E-9AF0B778E9A2}"/>
    <cellStyle name="Total 2 7 2 6 2 6" xfId="46592" xr:uid="{0416C611-B3B8-478D-95CF-91CAEAE4BFC3}"/>
    <cellStyle name="Total 2 7 2 6 3" xfId="10929" xr:uid="{72D5D6FB-FDB9-40EE-8A53-B6936C13EEE9}"/>
    <cellStyle name="Total 2 7 2 6 4" xfId="18794" xr:uid="{DC783371-BE30-49C8-8942-F5A9251DA75F}"/>
    <cellStyle name="Total 2 7 2 6 5" xfId="26797" xr:uid="{016CA361-D97B-4E80-8AC2-732E3427B721}"/>
    <cellStyle name="Total 2 7 2 6 6" xfId="34624" xr:uid="{7A9FA207-C9C8-4D9C-B246-469392B23437}"/>
    <cellStyle name="Total 2 7 2 6 7" xfId="42585" xr:uid="{64D3BCB4-62D3-45BC-8588-2FAA1FB52AA6}"/>
    <cellStyle name="Total 2 7 2 7" xfId="3016" xr:uid="{2C7F3957-42AF-4442-83A8-A2D59D7F2668}"/>
    <cellStyle name="Total 2 7 2 7 2" xfId="7057" xr:uid="{40137EC0-3656-4CED-9D19-9721AF56E1C7}"/>
    <cellStyle name="Total 2 7 2 7 2 2" xfId="15272" xr:uid="{5664ED5F-91FE-406D-8A5D-457A7484E47F}"/>
    <cellStyle name="Total 2 7 2 7 2 3" xfId="23136" xr:uid="{89CAA0B6-6613-496B-830C-85F0C1A04AD2}"/>
    <cellStyle name="Total 2 7 2 7 2 4" xfId="31116" xr:uid="{0275D077-FA1A-4CFE-B08B-C97CF3337F14}"/>
    <cellStyle name="Total 2 7 2 7 2 5" xfId="38943" xr:uid="{2A6EB604-8F28-4C21-9581-CBFE4108C499}"/>
    <cellStyle name="Total 2 7 2 7 2 6" xfId="46896" xr:uid="{21959F88-920B-4222-93E7-FF9B3E54E5A0}"/>
    <cellStyle name="Total 2 7 2 7 3" xfId="11241" xr:uid="{0FBC0C86-AA60-411C-BF9A-4904EC55E56C}"/>
    <cellStyle name="Total 2 7 2 7 4" xfId="19107" xr:uid="{F3CFF3BE-E85E-4CBF-9748-80DCE2BA3378}"/>
    <cellStyle name="Total 2 7 2 7 5" xfId="27107" xr:uid="{4D866AFA-D1C6-4296-930C-529EEB69201F}"/>
    <cellStyle name="Total 2 7 2 7 6" xfId="34937" xr:uid="{568A593E-7EB3-46AB-BBDD-CAF6E3F70D7A}"/>
    <cellStyle name="Total 2 7 2 7 7" xfId="42898" xr:uid="{5DC46EF1-18D2-42EF-9B0F-C19820DC7DAE}"/>
    <cellStyle name="Total 2 7 2 8" xfId="3336" xr:uid="{613FB530-E1A5-41C7-85A6-AF6B2A7DC2DF}"/>
    <cellStyle name="Total 2 7 2 8 2" xfId="7364" xr:uid="{A1F9AB16-107E-4E8C-9C99-4AF644E19473}"/>
    <cellStyle name="Total 2 7 2 8 2 2" xfId="15579" xr:uid="{12EC5E96-47F1-466C-AC0C-F192D49B76F5}"/>
    <cellStyle name="Total 2 7 2 8 2 3" xfId="23443" xr:uid="{19D35B4C-9C9E-43EF-9C1D-3ABE14F42296}"/>
    <cellStyle name="Total 2 7 2 8 2 4" xfId="31423" xr:uid="{D1B7D26A-3EA0-489A-AD30-8E853063114B}"/>
    <cellStyle name="Total 2 7 2 8 2 5" xfId="39250" xr:uid="{65077A0C-D75F-4B3B-9834-334A471058B8}"/>
    <cellStyle name="Total 2 7 2 8 2 6" xfId="47203" xr:uid="{339F020F-F63F-434B-8ED9-59786E9B0DE1}"/>
    <cellStyle name="Total 2 7 2 8 3" xfId="11560" xr:uid="{9E03464C-39DD-4946-9238-DA5F468BE210}"/>
    <cellStyle name="Total 2 7 2 8 4" xfId="19427" xr:uid="{A04FBF1F-6EFA-46EF-A31C-6712578C7D3F}"/>
    <cellStyle name="Total 2 7 2 8 5" xfId="27427" xr:uid="{D76921C4-2FF1-4EED-AF57-B84E4C31DBB0}"/>
    <cellStyle name="Total 2 7 2 8 6" xfId="35257" xr:uid="{5A9452C4-440C-44DA-AFCB-526B4DB86A8F}"/>
    <cellStyle name="Total 2 7 2 8 7" xfId="43218" xr:uid="{BFFA8807-BA8B-4479-9595-37EAE9D439A7}"/>
    <cellStyle name="Total 2 7 2 9" xfId="3630" xr:uid="{800E5909-B499-41B4-A448-198200E1B6CB}"/>
    <cellStyle name="Total 2 7 2 9 2" xfId="7658" xr:uid="{AA4DB204-5305-4849-A07B-3478969E928A}"/>
    <cellStyle name="Total 2 7 2 9 2 2" xfId="15873" xr:uid="{3A22DA94-9B22-4DD9-A40C-28E456D333F7}"/>
    <cellStyle name="Total 2 7 2 9 2 3" xfId="23737" xr:uid="{E7F978B4-E33B-4FC1-9AF3-3EB08FF084A2}"/>
    <cellStyle name="Total 2 7 2 9 2 4" xfId="31717" xr:uid="{9C863314-EE9D-4A9E-944E-09144C274A3D}"/>
    <cellStyle name="Total 2 7 2 9 2 5" xfId="39544" xr:uid="{19194A04-3A51-40FA-8877-7FE3CCB17ABF}"/>
    <cellStyle name="Total 2 7 2 9 2 6" xfId="47497" xr:uid="{996EC786-E1B8-4A18-AFB7-E8BF1BB6C95C}"/>
    <cellStyle name="Total 2 7 2 9 3" xfId="11854" xr:uid="{306F2FE8-C8DF-496B-83CE-6FD1720AA097}"/>
    <cellStyle name="Total 2 7 2 9 4" xfId="19721" xr:uid="{3285CDA0-6756-47BA-B8F1-42FBAE5AE589}"/>
    <cellStyle name="Total 2 7 2 9 5" xfId="27721" xr:uid="{FAB256A0-2C3E-498F-8A99-7B597C9F869F}"/>
    <cellStyle name="Total 2 7 2 9 6" xfId="35551" xr:uid="{F147E4A4-3C57-4B53-A798-FD515713A91D}"/>
    <cellStyle name="Total 2 7 2 9 7" xfId="43512" xr:uid="{DC342984-114C-4AEA-92A5-5E79EB4367B7}"/>
    <cellStyle name="Total 2 7 20" xfId="16964" xr:uid="{74B05BB5-AB58-486C-8643-95EED2726525}"/>
    <cellStyle name="Total 2 7 21" xfId="24984" xr:uid="{065A1A9C-0A3B-4F13-893E-D56A7C4B885B}"/>
    <cellStyle name="Total 2 7 22" xfId="32799" xr:uid="{CB732D84-401E-4200-9FCC-759B25F54DD4}"/>
    <cellStyle name="Total 2 7 23" xfId="40760" xr:uid="{3D017798-5C07-48F8-8D2B-EEDEEFE1DC99}"/>
    <cellStyle name="Total 2 7 3" xfId="993" xr:uid="{2534E86E-52C4-417D-955A-E7858B5BCFF8}"/>
    <cellStyle name="Total 2 7 3 10" xfId="3971" xr:uid="{0CCC2FDA-F10C-4ADD-B7D6-94E049F67422}"/>
    <cellStyle name="Total 2 7 3 10 2" xfId="7989" xr:uid="{A749D2BB-77F5-4F92-8248-82531E2D18D8}"/>
    <cellStyle name="Total 2 7 3 10 2 2" xfId="16204" xr:uid="{B31E5850-2E93-4B2E-87DD-F05B740B1C0C}"/>
    <cellStyle name="Total 2 7 3 10 2 3" xfId="24068" xr:uid="{A918137F-ED61-4CF1-A495-23EAF6E87E87}"/>
    <cellStyle name="Total 2 7 3 10 2 4" xfId="32048" xr:uid="{D814DADE-C61E-4480-9D84-F0B89A016F85}"/>
    <cellStyle name="Total 2 7 3 10 2 5" xfId="39875" xr:uid="{416BD1CF-3DA2-4FA7-96D4-761703C99687}"/>
    <cellStyle name="Total 2 7 3 10 2 6" xfId="47828" xr:uid="{61A4F713-D345-4D04-A3EB-7562DF2A1595}"/>
    <cellStyle name="Total 2 7 3 10 3" xfId="12193" xr:uid="{E9A433EC-0074-4749-AE55-44D5C7157860}"/>
    <cellStyle name="Total 2 7 3 10 4" xfId="20062" xr:uid="{FCF7ECC5-164D-470F-89DE-DA30A2609912}"/>
    <cellStyle name="Total 2 7 3 10 5" xfId="28059" xr:uid="{D4DF2BDE-58E4-4948-8BA5-836D3F0ECD7E}"/>
    <cellStyle name="Total 2 7 3 10 6" xfId="35892" xr:uid="{3B1CF3D9-54DB-4AEE-9BFB-E08CEAC09B2B}"/>
    <cellStyle name="Total 2 7 3 10 7" xfId="43853" xr:uid="{0082C650-7B55-4ADC-8C1C-6A742EEC9ADA}"/>
    <cellStyle name="Total 2 7 3 11" xfId="4269" xr:uid="{F4F21BE5-2148-4464-B830-8557D4385B82}"/>
    <cellStyle name="Total 2 7 3 11 2" xfId="8275" xr:uid="{534C3FDC-208F-44C0-8586-94DF83E69ECA}"/>
    <cellStyle name="Total 2 7 3 11 2 2" xfId="16490" xr:uid="{D53B0FBB-7684-4B6C-97DB-59E4E49C674E}"/>
    <cellStyle name="Total 2 7 3 11 2 3" xfId="24354" xr:uid="{7F62B808-0333-4472-8ABF-42DE781B172F}"/>
    <cellStyle name="Total 2 7 3 11 2 4" xfId="32334" xr:uid="{0F3765FE-3820-410E-8DF7-5D193DD187EF}"/>
    <cellStyle name="Total 2 7 3 11 2 5" xfId="40161" xr:uid="{19D857FA-0972-4DEE-ABA6-1FF8937F5F73}"/>
    <cellStyle name="Total 2 7 3 11 2 6" xfId="48114" xr:uid="{E81281EA-34F5-4173-914A-975CE1931CFA}"/>
    <cellStyle name="Total 2 7 3 11 3" xfId="12491" xr:uid="{3E2E4FC6-34E8-4E3E-97AC-74AF7A081A86}"/>
    <cellStyle name="Total 2 7 3 11 4" xfId="20360" xr:uid="{70CCC29A-82ED-4EF0-9627-1A0B91E425BF}"/>
    <cellStyle name="Total 2 7 3 11 5" xfId="28355" xr:uid="{DB88C736-C6BC-4F96-934D-0591DA5F8460}"/>
    <cellStyle name="Total 2 7 3 11 6" xfId="36190" xr:uid="{5DF51B7E-E80B-4267-88E9-C8506BE25BEC}"/>
    <cellStyle name="Total 2 7 3 11 7" xfId="44151" xr:uid="{A1C2189A-365C-4E7B-954F-9A77FBC6FBCD}"/>
    <cellStyle name="Total 2 7 3 12" xfId="4557" xr:uid="{82E16877-B57E-4E14-99A2-59A989C6E691}"/>
    <cellStyle name="Total 2 7 3 12 2" xfId="8554" xr:uid="{18D48E3F-102A-4690-B430-9E8D4BE84878}"/>
    <cellStyle name="Total 2 7 3 12 2 2" xfId="16769" xr:uid="{06ECF22A-2F59-4477-A583-D78AC9764222}"/>
    <cellStyle name="Total 2 7 3 12 2 3" xfId="24633" xr:uid="{1AE6E726-39D7-491E-BFD9-65B6D4D19C33}"/>
    <cellStyle name="Total 2 7 3 12 2 4" xfId="32613" xr:uid="{8FDBF931-053C-428F-AC67-0922023DB653}"/>
    <cellStyle name="Total 2 7 3 12 2 5" xfId="40440" xr:uid="{F6B97316-9F2A-42DC-81E3-D3A49136D477}"/>
    <cellStyle name="Total 2 7 3 12 2 6" xfId="48393" xr:uid="{D2102E2A-64DA-49FE-BE70-15F057341C87}"/>
    <cellStyle name="Total 2 7 3 12 3" xfId="12778" xr:uid="{E62F4881-ADDD-4CC9-8C6B-2B0E04EBAF84}"/>
    <cellStyle name="Total 2 7 3 12 4" xfId="20648" xr:uid="{170B6289-CE0F-49BF-87D0-778A940EFD3C}"/>
    <cellStyle name="Total 2 7 3 12 5" xfId="28641" xr:uid="{EB206503-33BF-40B8-A65F-89FAE3DAAFAB}"/>
    <cellStyle name="Total 2 7 3 12 6" xfId="36478" xr:uid="{A64CB4B4-EE6A-416F-BA40-54AC1BE138C8}"/>
    <cellStyle name="Total 2 7 3 12 7" xfId="44439" xr:uid="{0A86FE3A-E95B-481B-9FBA-9DCAEE7E2FFA}"/>
    <cellStyle name="Total 2 7 3 13" xfId="5131" xr:uid="{FE7471F7-69E5-41B5-9BFE-1BE2C86B963C}"/>
    <cellStyle name="Total 2 7 3 13 2" xfId="13346" xr:uid="{C9A3E672-9B25-4102-B1F2-5F9531D162E5}"/>
    <cellStyle name="Total 2 7 3 13 3" xfId="21210" xr:uid="{0B934A68-ECC9-49A6-951D-61BC90386973}"/>
    <cellStyle name="Total 2 7 3 13 4" xfId="29190" xr:uid="{462D0CDE-8E50-4073-9C12-357313CE56A9}"/>
    <cellStyle name="Total 2 7 3 13 5" xfId="37017" xr:uid="{FE500719-34A1-4838-9C43-2D0B254E402C}"/>
    <cellStyle name="Total 2 7 3 13 6" xfId="44970" xr:uid="{3992C3C2-EDC9-4D94-8EE5-B9F74542E951}"/>
    <cellStyle name="Total 2 7 3 14" xfId="9222" xr:uid="{A53D743C-721D-46E1-BB0C-7F0E7BA26436}"/>
    <cellStyle name="Total 2 7 3 15" xfId="17084" xr:uid="{965F2634-54F0-4E29-8F2C-5263CEDD6A59}"/>
    <cellStyle name="Total 2 7 3 16" xfId="25101" xr:uid="{3D73F8CE-A1E2-4D65-8AED-E67243011933}"/>
    <cellStyle name="Total 2 7 3 17" xfId="32914" xr:uid="{377B6F81-E07E-4089-960C-41B263F58FDC}"/>
    <cellStyle name="Total 2 7 3 18" xfId="40875" xr:uid="{7AFAD370-4F71-4B0E-BAE3-82AD126C7B44}"/>
    <cellStyle name="Total 2 7 3 2" xfId="1423" xr:uid="{14AD3431-9927-4DAE-9C40-1B1B2824332E}"/>
    <cellStyle name="Total 2 7 3 2 2" xfId="5533" xr:uid="{D289CE98-5B9E-4DD7-A2A0-44D922105A28}"/>
    <cellStyle name="Total 2 7 3 2 2 2" xfId="13748" xr:uid="{E06FB58E-1692-4ADA-A1F1-EF1583C6082D}"/>
    <cellStyle name="Total 2 7 3 2 2 3" xfId="21612" xr:uid="{6279B110-4A3E-44F3-ABC9-D5BC84D994E8}"/>
    <cellStyle name="Total 2 7 3 2 2 4" xfId="29592" xr:uid="{5E32AB0E-0570-4041-9714-03DBC9CD9F1E}"/>
    <cellStyle name="Total 2 7 3 2 2 5" xfId="37419" xr:uid="{FBD64499-7154-4DE8-9462-E206E572CCF4}"/>
    <cellStyle name="Total 2 7 3 2 2 6" xfId="45372" xr:uid="{06EF4698-C379-40CD-A876-BBD135125805}"/>
    <cellStyle name="Total 2 7 3 2 3" xfId="9652" xr:uid="{DCE48B62-894E-4891-98ED-01FAF0FA83B4}"/>
    <cellStyle name="Total 2 7 3 2 4" xfId="17514" xr:uid="{2CAF6B33-5F1D-46C3-9165-9F60627529D4}"/>
    <cellStyle name="Total 2 7 3 2 5" xfId="25525" xr:uid="{E64AF295-8ADE-4EB1-8660-DF538BB02A85}"/>
    <cellStyle name="Total 2 7 3 2 6" xfId="33344" xr:uid="{A289DCDD-C057-4BB9-9EFF-1824C4B0E5FD}"/>
    <cellStyle name="Total 2 7 3 2 7" xfId="41305" xr:uid="{6CA9ACCC-9231-4621-951B-E8A33A3E55B6}"/>
    <cellStyle name="Total 2 7 3 3" xfId="1766" xr:uid="{2FD66019-9754-4FBC-A375-E4023FA97866}"/>
    <cellStyle name="Total 2 7 3 3 2" xfId="5852" xr:uid="{84EAD76B-609C-4A0C-972C-EC84A06BF027}"/>
    <cellStyle name="Total 2 7 3 3 2 2" xfId="14067" xr:uid="{2DD06A0F-D60D-4D39-8DF8-514D944657B5}"/>
    <cellStyle name="Total 2 7 3 3 2 3" xfId="21931" xr:uid="{6FFF3624-E01D-40DF-A6F8-49B72BBAEE78}"/>
    <cellStyle name="Total 2 7 3 3 2 4" xfId="29911" xr:uid="{4C2161F2-CECB-4B0D-AA85-FB3907948873}"/>
    <cellStyle name="Total 2 7 3 3 2 5" xfId="37738" xr:uid="{74024E12-F5EF-4468-A390-83B05C9C4695}"/>
    <cellStyle name="Total 2 7 3 3 2 6" xfId="45691" xr:uid="{A93AA288-4CD8-4BF9-A2B8-3483DB865ABE}"/>
    <cellStyle name="Total 2 7 3 3 3" xfId="9992" xr:uid="{F6D930BE-BB72-4EC4-9C40-F7736A0F737B}"/>
    <cellStyle name="Total 2 7 3 3 4" xfId="17857" xr:uid="{FA9E4739-D90B-4021-9A98-D3FFE8E1570A}"/>
    <cellStyle name="Total 2 7 3 3 5" xfId="25865" xr:uid="{6DC41A5C-18F4-4466-A32C-F5745531C43D}"/>
    <cellStyle name="Total 2 7 3 3 6" xfId="33687" xr:uid="{5289C7CC-52F4-483B-B3E6-94D08D80E0BE}"/>
    <cellStyle name="Total 2 7 3 3 7" xfId="41648" xr:uid="{020B1913-3E21-4D51-84B8-01DD3D7DF83B}"/>
    <cellStyle name="Total 2 7 3 4" xfId="2101" xr:uid="{C6E15BB3-9482-4344-B0D9-1C59F4E1BAD7}"/>
    <cellStyle name="Total 2 7 3 4 2" xfId="6175" xr:uid="{BF56892D-7AE0-4B2E-BC78-77ABE423E68E}"/>
    <cellStyle name="Total 2 7 3 4 2 2" xfId="14390" xr:uid="{F57B44E7-32E1-45C0-B527-6FF2126F1495}"/>
    <cellStyle name="Total 2 7 3 4 2 3" xfId="22254" xr:uid="{C44EE787-38D3-4503-B496-10FE0079C98A}"/>
    <cellStyle name="Total 2 7 3 4 2 4" xfId="30234" xr:uid="{EF5A84E1-797A-4946-A88B-078350352B72}"/>
    <cellStyle name="Total 2 7 3 4 2 5" xfId="38061" xr:uid="{C96DFCE8-0E15-45CF-BF2E-AB37B9470CF8}"/>
    <cellStyle name="Total 2 7 3 4 2 6" xfId="46014" xr:uid="{54CBB0ED-BD6F-4A64-9165-9B8CAA326A66}"/>
    <cellStyle name="Total 2 7 3 4 3" xfId="10327" xr:uid="{9E1E6AF1-3542-4044-9E9E-1EF9A83BA8B4}"/>
    <cellStyle name="Total 2 7 3 4 4" xfId="18192" xr:uid="{E0A9A00F-A01C-4CED-AC71-2F88ED2DCBF2}"/>
    <cellStyle name="Total 2 7 3 4 5" xfId="26199" xr:uid="{5AFF2CE5-479C-44B5-9180-C309C257BB02}"/>
    <cellStyle name="Total 2 7 3 4 6" xfId="34022" xr:uid="{9CA51F99-3571-42B5-BB70-69322E77F3D4}"/>
    <cellStyle name="Total 2 7 3 4 7" xfId="41983" xr:uid="{03C2BD27-1646-424B-BF79-02BF234944D2}"/>
    <cellStyle name="Total 2 7 3 5" xfId="2420" xr:uid="{F30E42DB-5B3E-4255-9F46-02B83E1126BC}"/>
    <cellStyle name="Total 2 7 3 5 2" xfId="6483" xr:uid="{E70B0079-8075-4B22-9172-DFAE1622113D}"/>
    <cellStyle name="Total 2 7 3 5 2 2" xfId="14698" xr:uid="{7F2E33CF-1003-460C-B67F-67234EBB54E7}"/>
    <cellStyle name="Total 2 7 3 5 2 3" xfId="22562" xr:uid="{1D7CCB82-AF69-40B5-A4DD-EBA8F3307957}"/>
    <cellStyle name="Total 2 7 3 5 2 4" xfId="30542" xr:uid="{29049B6E-D4BE-427D-B533-A4A2E0CFE5AD}"/>
    <cellStyle name="Total 2 7 3 5 2 5" xfId="38369" xr:uid="{F390C9D5-131D-41A4-ABA4-084605680284}"/>
    <cellStyle name="Total 2 7 3 5 2 6" xfId="46322" xr:uid="{604E7B81-7129-49B9-AED1-B9926D00DD04}"/>
    <cellStyle name="Total 2 7 3 5 3" xfId="10646" xr:uid="{4BCA3721-53D2-4479-ABE7-61FD7A203818}"/>
    <cellStyle name="Total 2 7 3 5 4" xfId="18511" xr:uid="{19562376-5D0F-4CB3-914E-BF8A4335B417}"/>
    <cellStyle name="Total 2 7 3 5 5" xfId="26515" xr:uid="{3FA3D74A-3F57-4D7B-AF1A-62669FD62489}"/>
    <cellStyle name="Total 2 7 3 5 6" xfId="34341" xr:uid="{A88709C2-B8C8-45C4-B9D9-A7B8BEEBCBED}"/>
    <cellStyle name="Total 2 7 3 5 7" xfId="42302" xr:uid="{42BB7A37-9711-42E1-8415-C559F341CCEF}"/>
    <cellStyle name="Total 2 7 3 6" xfId="2749" xr:uid="{D24C0AA4-7D66-43EC-9A81-62FD3ECAD19E}"/>
    <cellStyle name="Total 2 7 3 6 2" xfId="6799" xr:uid="{FED1B368-C4BE-48B7-BF2D-5BA6810A574A}"/>
    <cellStyle name="Total 2 7 3 6 2 2" xfId="15014" xr:uid="{13CCE541-43E0-4AE2-9541-385C970FD75C}"/>
    <cellStyle name="Total 2 7 3 6 2 3" xfId="22878" xr:uid="{FD734213-3E07-44DF-A2B9-F38E359DA47B}"/>
    <cellStyle name="Total 2 7 3 6 2 4" xfId="30858" xr:uid="{FF7FF3A0-C11C-4732-B718-D86196F2533A}"/>
    <cellStyle name="Total 2 7 3 6 2 5" xfId="38685" xr:uid="{F9F4DD8A-2D63-4C9B-9B6F-087DDAE51D66}"/>
    <cellStyle name="Total 2 7 3 6 2 6" xfId="46638" xr:uid="{408D17FE-DAA8-43E0-8D52-6727CE9ADBE1}"/>
    <cellStyle name="Total 2 7 3 6 3" xfId="10975" xr:uid="{A8CCB8AB-2390-4519-82F9-58594420124D}"/>
    <cellStyle name="Total 2 7 3 6 4" xfId="18840" xr:uid="{C5B2E046-1DA0-43C6-A677-F81B0145724C}"/>
    <cellStyle name="Total 2 7 3 6 5" xfId="26843" xr:uid="{F8900E7A-F4EB-47DC-8A80-443D687DEE05}"/>
    <cellStyle name="Total 2 7 3 6 6" xfId="34670" xr:uid="{FA059427-8F52-4192-8743-B1F9959393D1}"/>
    <cellStyle name="Total 2 7 3 6 7" xfId="42631" xr:uid="{6EBAB4A5-BA5F-4BFC-A9D5-A0FABF903F94}"/>
    <cellStyle name="Total 2 7 3 7" xfId="3062" xr:uid="{A5570C3D-C7A0-415F-81A3-0DB72A8C4EC1}"/>
    <cellStyle name="Total 2 7 3 7 2" xfId="7102" xr:uid="{B68D3A73-8F48-4455-A18A-661906D0B130}"/>
    <cellStyle name="Total 2 7 3 7 2 2" xfId="15317" xr:uid="{BB78CAA0-35FA-45DC-BF91-F2C0E4059AC6}"/>
    <cellStyle name="Total 2 7 3 7 2 3" xfId="23181" xr:uid="{C59AC87D-9E37-42C9-8E66-B251E87BD76F}"/>
    <cellStyle name="Total 2 7 3 7 2 4" xfId="31161" xr:uid="{AF58F083-6074-4BA3-A483-532E8EC2FFF5}"/>
    <cellStyle name="Total 2 7 3 7 2 5" xfId="38988" xr:uid="{AAF13243-848C-4432-967D-8498FD399A1D}"/>
    <cellStyle name="Total 2 7 3 7 2 6" xfId="46941" xr:uid="{34BB7ED6-E6DE-4868-8525-AC8DEB7CFB6C}"/>
    <cellStyle name="Total 2 7 3 7 3" xfId="11287" xr:uid="{1B368659-E160-450B-872B-002858FB0EAB}"/>
    <cellStyle name="Total 2 7 3 7 4" xfId="19153" xr:uid="{E3F2B4F4-2567-429A-AEB5-EF1222D917C5}"/>
    <cellStyle name="Total 2 7 3 7 5" xfId="27153" xr:uid="{FBA7B97A-FA02-48FE-AF3E-94BF6D427612}"/>
    <cellStyle name="Total 2 7 3 7 6" xfId="34983" xr:uid="{6EFB5204-4C1A-4C46-B71C-1D61DC47DC98}"/>
    <cellStyle name="Total 2 7 3 7 7" xfId="42944" xr:uid="{BCF447AB-0849-4143-8E3B-63593C001F00}"/>
    <cellStyle name="Total 2 7 3 8" xfId="3381" xr:uid="{81A19087-402E-45B1-BA86-66EE802EC760}"/>
    <cellStyle name="Total 2 7 3 8 2" xfId="7409" xr:uid="{FB172627-7C9E-4F54-901A-4432518810BF}"/>
    <cellStyle name="Total 2 7 3 8 2 2" xfId="15624" xr:uid="{CF74AFB0-473B-440E-B3F4-6BEA96BCB00E}"/>
    <cellStyle name="Total 2 7 3 8 2 3" xfId="23488" xr:uid="{E7356B6E-E8D8-4BA2-BBE6-90AE82C1090D}"/>
    <cellStyle name="Total 2 7 3 8 2 4" xfId="31468" xr:uid="{BEE4A61B-BC60-4265-9D7F-09ABE75702F8}"/>
    <cellStyle name="Total 2 7 3 8 2 5" xfId="39295" xr:uid="{47A7BA50-103C-42E7-BEEB-71F9B03E86BA}"/>
    <cellStyle name="Total 2 7 3 8 2 6" xfId="47248" xr:uid="{ACA93D89-B4B9-4031-B2CB-FA6C03590D7A}"/>
    <cellStyle name="Total 2 7 3 8 3" xfId="11605" xr:uid="{3AB6EB06-77B6-49B2-96C9-C329346E5BE9}"/>
    <cellStyle name="Total 2 7 3 8 4" xfId="19472" xr:uid="{6F102785-7297-4684-9360-996362853715}"/>
    <cellStyle name="Total 2 7 3 8 5" xfId="27472" xr:uid="{28B36C08-8A4A-4C31-9A2E-FC659370D1D6}"/>
    <cellStyle name="Total 2 7 3 8 6" xfId="35302" xr:uid="{804210F7-443F-40F3-9452-0795252618FC}"/>
    <cellStyle name="Total 2 7 3 8 7" xfId="43263" xr:uid="{75B9A5A0-3143-44DE-BDE1-8991E0CFC670}"/>
    <cellStyle name="Total 2 7 3 9" xfId="3675" xr:uid="{52573EA6-33C8-40C7-8ACA-1D3283A0C4F3}"/>
    <cellStyle name="Total 2 7 3 9 2" xfId="7703" xr:uid="{7C10E55B-7C0F-4082-BA21-736F89159B53}"/>
    <cellStyle name="Total 2 7 3 9 2 2" xfId="15918" xr:uid="{5DA87180-AB6D-465D-94CA-F6AD6559F833}"/>
    <cellStyle name="Total 2 7 3 9 2 3" xfId="23782" xr:uid="{1405CD06-F3C0-464E-AFC8-02A1E85CE015}"/>
    <cellStyle name="Total 2 7 3 9 2 4" xfId="31762" xr:uid="{BDEF0F76-EED4-41C8-B683-D3C3C67C39A8}"/>
    <cellStyle name="Total 2 7 3 9 2 5" xfId="39589" xr:uid="{B9DFB609-CBE2-4F92-9D8C-2CA6C18FA793}"/>
    <cellStyle name="Total 2 7 3 9 2 6" xfId="47542" xr:uid="{7611FB39-AE5C-4949-8497-6AE270A3E62E}"/>
    <cellStyle name="Total 2 7 3 9 3" xfId="11899" xr:uid="{D1F49C99-84B2-4638-B6E7-34F6F87103BD}"/>
    <cellStyle name="Total 2 7 3 9 4" xfId="19766" xr:uid="{08857598-4933-4F3F-8B07-3D5AA771A9C5}"/>
    <cellStyle name="Total 2 7 3 9 5" xfId="27766" xr:uid="{C4EF1DEA-DAB9-4754-BCEB-CCE088EA61B1}"/>
    <cellStyle name="Total 2 7 3 9 6" xfId="35596" xr:uid="{4F4BD760-63AE-43AE-9770-70C1475B1F20}"/>
    <cellStyle name="Total 2 7 3 9 7" xfId="43557" xr:uid="{D14AB356-7804-4536-BF1A-950EBAA1F705}"/>
    <cellStyle name="Total 2 7 4" xfId="1036" xr:uid="{252AFFBB-0BB4-444B-B77E-1F0C34C54394}"/>
    <cellStyle name="Total 2 7 4 10" xfId="4014" xr:uid="{BE11812B-6A47-4A10-BF35-D5F1DA339219}"/>
    <cellStyle name="Total 2 7 4 10 2" xfId="8029" xr:uid="{4BCEBB0B-112A-40FE-911B-F5A6939EB2EE}"/>
    <cellStyle name="Total 2 7 4 10 2 2" xfId="16244" xr:uid="{C2EFC053-45E3-4972-88D9-848FA4C181C1}"/>
    <cellStyle name="Total 2 7 4 10 2 3" xfId="24108" xr:uid="{015D4405-E0EF-4C46-B331-7EA94F9FEEF6}"/>
    <cellStyle name="Total 2 7 4 10 2 4" xfId="32088" xr:uid="{5453D875-C815-412E-9E27-78CA724A0541}"/>
    <cellStyle name="Total 2 7 4 10 2 5" xfId="39915" xr:uid="{C6E392E7-6BF1-4E2C-B548-792E493FC7A5}"/>
    <cellStyle name="Total 2 7 4 10 2 6" xfId="47868" xr:uid="{B10D3DED-0173-4457-B473-407EDA535427}"/>
    <cellStyle name="Total 2 7 4 10 3" xfId="12236" xr:uid="{DFF31610-2396-4B11-AD68-991354721A30}"/>
    <cellStyle name="Total 2 7 4 10 4" xfId="20105" xr:uid="{814CEAD5-82A5-4FD0-BE77-5AF7E27D5C09}"/>
    <cellStyle name="Total 2 7 4 10 5" xfId="28101" xr:uid="{875BE775-E86D-462B-9840-EF129B185812}"/>
    <cellStyle name="Total 2 7 4 10 6" xfId="35935" xr:uid="{C1DEA9BE-5573-4704-B6E1-227CE4E64DCC}"/>
    <cellStyle name="Total 2 7 4 10 7" xfId="43896" xr:uid="{EED3043F-B728-4CA0-803A-D8951C586A7E}"/>
    <cellStyle name="Total 2 7 4 11" xfId="4309" xr:uid="{46839849-C935-4FF9-BB99-12AF53ACF66C}"/>
    <cellStyle name="Total 2 7 4 11 2" xfId="8315" xr:uid="{50FF91BD-C69D-469F-BA59-1E3F6B848B6C}"/>
    <cellStyle name="Total 2 7 4 11 2 2" xfId="16530" xr:uid="{730F79DE-6FBC-4B79-A16D-F5B8C60001DA}"/>
    <cellStyle name="Total 2 7 4 11 2 3" xfId="24394" xr:uid="{EC5CDECE-BC78-422F-B82E-0795140D2C6B}"/>
    <cellStyle name="Total 2 7 4 11 2 4" xfId="32374" xr:uid="{114F753D-468C-496D-84FF-1A273AAF5E08}"/>
    <cellStyle name="Total 2 7 4 11 2 5" xfId="40201" xr:uid="{B5293D6C-5531-4FDC-A4C2-53AD2F9A7DDA}"/>
    <cellStyle name="Total 2 7 4 11 2 6" xfId="48154" xr:uid="{E9B6E737-59B8-4CB6-9816-1BB3262985FD}"/>
    <cellStyle name="Total 2 7 4 11 3" xfId="12531" xr:uid="{13C7F274-F21F-4A6F-AC85-ED547CD2E95B}"/>
    <cellStyle name="Total 2 7 4 11 4" xfId="20400" xr:uid="{D8DEE5B1-18C7-4F3C-817F-61E80EFDB78A}"/>
    <cellStyle name="Total 2 7 4 11 5" xfId="28395" xr:uid="{C04C4E5C-C4F7-4E89-8E80-1A7AEC65FE75}"/>
    <cellStyle name="Total 2 7 4 11 6" xfId="36230" xr:uid="{0A4E34ED-F81E-46B5-A5A2-7CA81CBB931D}"/>
    <cellStyle name="Total 2 7 4 11 7" xfId="44191" xr:uid="{AF2D3421-7DC4-46A7-88FD-B0B9157F5017}"/>
    <cellStyle name="Total 2 7 4 12" xfId="4600" xr:uid="{693EF361-8554-4245-ACD5-58819B3DA1BC}"/>
    <cellStyle name="Total 2 7 4 12 2" xfId="8594" xr:uid="{A974B35C-3836-411F-97D1-0F5FAB2506EF}"/>
    <cellStyle name="Total 2 7 4 12 2 2" xfId="16809" xr:uid="{FDE66705-9DE6-4508-869D-485F191C77D1}"/>
    <cellStyle name="Total 2 7 4 12 2 3" xfId="24673" xr:uid="{91D5E0E2-2FCC-414B-94CB-3F73CBB4D401}"/>
    <cellStyle name="Total 2 7 4 12 2 4" xfId="32653" xr:uid="{FEC8840C-BBF8-4BC5-8D2F-92F7C2DFCBEE}"/>
    <cellStyle name="Total 2 7 4 12 2 5" xfId="40480" xr:uid="{CD5DD295-675C-40D2-9711-6F575C4E00D2}"/>
    <cellStyle name="Total 2 7 4 12 2 6" xfId="48433" xr:uid="{0A3CE8F1-DD59-494D-AE77-9CAA17DF4E23}"/>
    <cellStyle name="Total 2 7 4 12 3" xfId="12821" xr:uid="{082A6197-6449-4264-AEFE-5E1FEC9EEAC2}"/>
    <cellStyle name="Total 2 7 4 12 4" xfId="20691" xr:uid="{1292B8DC-F676-40DE-B822-2E45E5B6BDD2}"/>
    <cellStyle name="Total 2 7 4 12 5" xfId="28684" xr:uid="{1EF01702-01DD-4B1D-B137-FD74D2DB7180}"/>
    <cellStyle name="Total 2 7 4 12 6" xfId="36521" xr:uid="{5D7B6094-87F1-4780-BAC6-FE1111D45C70}"/>
    <cellStyle name="Total 2 7 4 12 7" xfId="44482" xr:uid="{5F820298-27F3-4F0E-8F24-CCFE4F6DF73D}"/>
    <cellStyle name="Total 2 7 4 13" xfId="5171" xr:uid="{47C2A3E6-40AB-4AA6-A6BD-2A41E99D399E}"/>
    <cellStyle name="Total 2 7 4 13 2" xfId="13386" xr:uid="{FC9DB0C4-AF30-49DF-9941-9AC49A9BEBBA}"/>
    <cellStyle name="Total 2 7 4 13 3" xfId="21250" xr:uid="{4E7812BB-1397-4C1B-9951-CE33C056A08B}"/>
    <cellStyle name="Total 2 7 4 13 4" xfId="29230" xr:uid="{165733A9-1CF5-4320-B3E3-6BEF4FDD1A3E}"/>
    <cellStyle name="Total 2 7 4 13 5" xfId="37057" xr:uid="{519A6706-ECFE-4AF6-9C1F-92F3BBF23DFF}"/>
    <cellStyle name="Total 2 7 4 13 6" xfId="45010" xr:uid="{141FE750-D1FA-4011-885F-FECA8DDA97FF}"/>
    <cellStyle name="Total 2 7 4 14" xfId="9265" xr:uid="{10B3FA8F-7807-434E-8CC5-C412C7A6C7A9}"/>
    <cellStyle name="Total 2 7 4 15" xfId="17127" xr:uid="{2E306516-2AAF-42E8-85BE-52624EBB97E9}"/>
    <cellStyle name="Total 2 7 4 16" xfId="25144" xr:uid="{1C8886E9-70C3-4D39-880C-76084EE33A13}"/>
    <cellStyle name="Total 2 7 4 17" xfId="32957" xr:uid="{AFDD3916-EFA0-41D5-AA7A-9BE079F4AC1F}"/>
    <cellStyle name="Total 2 7 4 18" xfId="40918" xr:uid="{36767527-978C-49D5-AAFA-995DDA2F71BE}"/>
    <cellStyle name="Total 2 7 4 2" xfId="1466" xr:uid="{B0B76897-F93C-4E23-9822-549734B001F9}"/>
    <cellStyle name="Total 2 7 4 2 2" xfId="5573" xr:uid="{FB3A3958-B013-4F34-BAC3-E05C5D8F891A}"/>
    <cellStyle name="Total 2 7 4 2 2 2" xfId="13788" xr:uid="{BEA31421-7846-4590-B1E2-F59F7465B67C}"/>
    <cellStyle name="Total 2 7 4 2 2 3" xfId="21652" xr:uid="{A3F1DEDB-1B69-4A1D-A76B-C315C9ECDDCC}"/>
    <cellStyle name="Total 2 7 4 2 2 4" xfId="29632" xr:uid="{30202CAC-4CE0-4F7A-980A-58F63FF5405B}"/>
    <cellStyle name="Total 2 7 4 2 2 5" xfId="37459" xr:uid="{7AD5F96D-CCFF-47F6-B962-96A862431EBB}"/>
    <cellStyle name="Total 2 7 4 2 2 6" xfId="45412" xr:uid="{42A40CF3-8531-4488-B604-D97B53D89260}"/>
    <cellStyle name="Total 2 7 4 2 3" xfId="9695" xr:uid="{313C9FC8-7982-4E3D-9A0D-6D40654C84C2}"/>
    <cellStyle name="Total 2 7 4 2 4" xfId="17557" xr:uid="{A8A2A5FD-235E-43D9-952F-E6E2776C6720}"/>
    <cellStyle name="Total 2 7 4 2 5" xfId="25568" xr:uid="{00BD6D2D-0F72-46CF-9FE4-605E97697FA1}"/>
    <cellStyle name="Total 2 7 4 2 6" xfId="33387" xr:uid="{B0C5C1C9-2DA9-4D29-8684-D51DB871B604}"/>
    <cellStyle name="Total 2 7 4 2 7" xfId="41348" xr:uid="{183DCCC6-3139-4466-BD4C-2CD1C2C1A0FD}"/>
    <cellStyle name="Total 2 7 4 3" xfId="1809" xr:uid="{05FBF2CB-0B38-442C-90F1-247D0B171955}"/>
    <cellStyle name="Total 2 7 4 3 2" xfId="5892" xr:uid="{2BEAD8B9-C09D-4422-AEEB-12FFD295E4A0}"/>
    <cellStyle name="Total 2 7 4 3 2 2" xfId="14107" xr:uid="{0A63CCD5-668A-4BD7-9591-A967116E9FAB}"/>
    <cellStyle name="Total 2 7 4 3 2 3" xfId="21971" xr:uid="{CA9A8047-2F14-4D57-838A-BBDB7E5EE8BB}"/>
    <cellStyle name="Total 2 7 4 3 2 4" xfId="29951" xr:uid="{38EDE0C8-3697-4592-9367-ED488D41B21E}"/>
    <cellStyle name="Total 2 7 4 3 2 5" xfId="37778" xr:uid="{B53C2B0D-BF4F-47EF-B2E3-2B96E7C2718E}"/>
    <cellStyle name="Total 2 7 4 3 2 6" xfId="45731" xr:uid="{03C7D846-F1C7-4EC9-A71F-525CE65003CA}"/>
    <cellStyle name="Total 2 7 4 3 3" xfId="10035" xr:uid="{80940312-4B95-4BA2-80B5-E2A68F2500E6}"/>
    <cellStyle name="Total 2 7 4 3 4" xfId="17900" xr:uid="{62E1C473-0DFC-4DDA-A26A-4C282720C295}"/>
    <cellStyle name="Total 2 7 4 3 5" xfId="25907" xr:uid="{9C2B6CBC-AED8-4DFE-972C-CC176FC81EFA}"/>
    <cellStyle name="Total 2 7 4 3 6" xfId="33730" xr:uid="{F38309EA-374B-484C-BAF0-61A60F64A368}"/>
    <cellStyle name="Total 2 7 4 3 7" xfId="41691" xr:uid="{B8ABDCED-E3E0-46F9-8FF8-5B177DEF5760}"/>
    <cellStyle name="Total 2 7 4 4" xfId="2143" xr:uid="{4ADFB732-29ED-4FC2-A7AE-8936BAEC14C3}"/>
    <cellStyle name="Total 2 7 4 4 2" xfId="6217" xr:uid="{42A80A1D-D7C6-4C2E-98C8-2C3F2CDBF332}"/>
    <cellStyle name="Total 2 7 4 4 2 2" xfId="14432" xr:uid="{A5B27A50-BC61-490E-BD47-700C2F736AFE}"/>
    <cellStyle name="Total 2 7 4 4 2 3" xfId="22296" xr:uid="{B299A5B9-AE23-4C06-B3C7-015500104020}"/>
    <cellStyle name="Total 2 7 4 4 2 4" xfId="30276" xr:uid="{BC6D9F61-2F88-4F67-BBC6-26CC08C7D5AB}"/>
    <cellStyle name="Total 2 7 4 4 2 5" xfId="38103" xr:uid="{79CCFA56-331E-49B2-A108-65238C980911}"/>
    <cellStyle name="Total 2 7 4 4 2 6" xfId="46056" xr:uid="{EDE248DE-F6DF-4E45-8202-9B876E30285E}"/>
    <cellStyle name="Total 2 7 4 4 3" xfId="10369" xr:uid="{E7510BDC-3033-48C6-A46D-54F477423FDA}"/>
    <cellStyle name="Total 2 7 4 4 4" xfId="18234" xr:uid="{96AFFB14-5648-41FD-BD44-78EB626A6933}"/>
    <cellStyle name="Total 2 7 4 4 5" xfId="26241" xr:uid="{4CA477EE-AC75-48AF-862E-241C05098E23}"/>
    <cellStyle name="Total 2 7 4 4 6" xfId="34064" xr:uid="{1D6A2884-ABBA-44AE-841B-AF4199856F1E}"/>
    <cellStyle name="Total 2 7 4 4 7" xfId="42025" xr:uid="{D8F4467D-5CB7-493E-89B9-DE93B814EE9F}"/>
    <cellStyle name="Total 2 7 4 5" xfId="2463" xr:uid="{84E4608A-8DBC-4775-88EC-BE764EADB2AB}"/>
    <cellStyle name="Total 2 7 4 5 2" xfId="6523" xr:uid="{8E572F21-89AC-470E-BE71-A4B69DA7005A}"/>
    <cellStyle name="Total 2 7 4 5 2 2" xfId="14738" xr:uid="{1B96AFAB-756D-4E63-95F5-A518C778CFB7}"/>
    <cellStyle name="Total 2 7 4 5 2 3" xfId="22602" xr:uid="{BD8B3FC6-949E-4687-8078-67CCDA53513A}"/>
    <cellStyle name="Total 2 7 4 5 2 4" xfId="30582" xr:uid="{BAD75022-8481-42B3-B26B-05796E489F2B}"/>
    <cellStyle name="Total 2 7 4 5 2 5" xfId="38409" xr:uid="{6311C369-A710-45DC-8528-4236E78C1F8B}"/>
    <cellStyle name="Total 2 7 4 5 2 6" xfId="46362" xr:uid="{73E1FE5B-813F-4642-AD3D-A3DEEEEFC72E}"/>
    <cellStyle name="Total 2 7 4 5 3" xfId="10689" xr:uid="{2EEEA199-9DB6-4D5C-A01C-CAAEEEB752AF}"/>
    <cellStyle name="Total 2 7 4 5 4" xfId="18554" xr:uid="{61401A73-8217-4023-9E45-0BC48558FCFB}"/>
    <cellStyle name="Total 2 7 4 5 5" xfId="26557" xr:uid="{F65459DA-EEB7-450C-8AD0-014AC3DC9235}"/>
    <cellStyle name="Total 2 7 4 5 6" xfId="34384" xr:uid="{EFF859B2-DD29-4707-9F3E-7FB700BBBB6D}"/>
    <cellStyle name="Total 2 7 4 5 7" xfId="42345" xr:uid="{32734407-48CE-45B5-B2C4-54D94E9A8BEE}"/>
    <cellStyle name="Total 2 7 4 6" xfId="2791" xr:uid="{8BFEA46A-24B7-465C-AB6D-38EA98DE9A5D}"/>
    <cellStyle name="Total 2 7 4 6 2" xfId="6841" xr:uid="{D5383A91-E128-4F4F-878C-F3D0C305CE20}"/>
    <cellStyle name="Total 2 7 4 6 2 2" xfId="15056" xr:uid="{DBEC266A-9FBB-40F0-8D09-4E75B2857A82}"/>
    <cellStyle name="Total 2 7 4 6 2 3" xfId="22920" xr:uid="{9E625BCD-EF74-42C1-9A98-3BB8E32944C0}"/>
    <cellStyle name="Total 2 7 4 6 2 4" xfId="30900" xr:uid="{7CF682F7-AFD2-45FE-A492-751F53867224}"/>
    <cellStyle name="Total 2 7 4 6 2 5" xfId="38727" xr:uid="{EDE4D9BD-126D-4EB7-A18C-2F0F1C2050F9}"/>
    <cellStyle name="Total 2 7 4 6 2 6" xfId="46680" xr:uid="{E78E68B7-F1D9-41B6-BDDA-57AA5C80D53B}"/>
    <cellStyle name="Total 2 7 4 6 3" xfId="11017" xr:uid="{59BF2AB9-8BFB-4CB4-BA15-26F043723508}"/>
    <cellStyle name="Total 2 7 4 6 4" xfId="18882" xr:uid="{E6A77648-306C-4C18-B17D-14CBF63A75CF}"/>
    <cellStyle name="Total 2 7 4 6 5" xfId="26885" xr:uid="{29976032-734A-44DE-8182-4217AD9E500A}"/>
    <cellStyle name="Total 2 7 4 6 6" xfId="34712" xr:uid="{1549A51A-8709-4836-85A8-0A7CF1AFBED2}"/>
    <cellStyle name="Total 2 7 4 6 7" xfId="42673" xr:uid="{E7D4CEF0-B945-4F85-B363-A147A2002391}"/>
    <cellStyle name="Total 2 7 4 7" xfId="3105" xr:uid="{DFACFFB2-2144-4282-B919-2F8473A3B77C}"/>
    <cellStyle name="Total 2 7 4 7 2" xfId="7142" xr:uid="{8BC77DE5-1A9A-46F2-91F1-B68A9AE987D6}"/>
    <cellStyle name="Total 2 7 4 7 2 2" xfId="15357" xr:uid="{D5B603C7-8D2D-4FCE-8D18-C2E90619D496}"/>
    <cellStyle name="Total 2 7 4 7 2 3" xfId="23221" xr:uid="{1B5682DD-04C8-46F0-B480-C63D00AAD806}"/>
    <cellStyle name="Total 2 7 4 7 2 4" xfId="31201" xr:uid="{EB96028B-D8CE-4276-AFA9-B2AD32946B1E}"/>
    <cellStyle name="Total 2 7 4 7 2 5" xfId="39028" xr:uid="{4ED5506C-48E0-453C-BBDE-E3188F3B8F29}"/>
    <cellStyle name="Total 2 7 4 7 2 6" xfId="46981" xr:uid="{425B43B7-88D0-40EA-BB5E-1D9ECE1E5206}"/>
    <cellStyle name="Total 2 7 4 7 3" xfId="11329" xr:uid="{8C181FFC-B054-45D6-BAFC-394CE5C02032}"/>
    <cellStyle name="Total 2 7 4 7 4" xfId="19196" xr:uid="{31D35AB1-A36F-470F-B7AB-A1358C54196F}"/>
    <cellStyle name="Total 2 7 4 7 5" xfId="27196" xr:uid="{695B6D70-E04E-4C10-B56A-6C3B961D0691}"/>
    <cellStyle name="Total 2 7 4 7 6" xfId="35026" xr:uid="{D4DA8476-1980-4399-AFE2-0652864421A4}"/>
    <cellStyle name="Total 2 7 4 7 7" xfId="42987" xr:uid="{8924188F-FC30-44E2-9C1A-57A9891E6874}"/>
    <cellStyle name="Total 2 7 4 8" xfId="3421" xr:uid="{2D797B3F-356B-4C98-A268-F69C140F0009}"/>
    <cellStyle name="Total 2 7 4 8 2" xfId="7449" xr:uid="{0BD94CA2-FA1F-4F60-B020-CC1788AC83B7}"/>
    <cellStyle name="Total 2 7 4 8 2 2" xfId="15664" xr:uid="{7DCC502F-60F6-46F9-BB09-8884EB60F5E6}"/>
    <cellStyle name="Total 2 7 4 8 2 3" xfId="23528" xr:uid="{1D22A91D-E014-47C2-A45B-5707CD47FB60}"/>
    <cellStyle name="Total 2 7 4 8 2 4" xfId="31508" xr:uid="{6CC11962-D585-4306-8918-F0445C7E07A6}"/>
    <cellStyle name="Total 2 7 4 8 2 5" xfId="39335" xr:uid="{11A7F0B9-B724-4525-A3EB-2EB39969F510}"/>
    <cellStyle name="Total 2 7 4 8 2 6" xfId="47288" xr:uid="{FAACF1FB-51BE-4EEF-9535-E3F253F06A3D}"/>
    <cellStyle name="Total 2 7 4 8 3" xfId="11645" xr:uid="{A3C38985-D299-4A45-8A59-6270D030A741}"/>
    <cellStyle name="Total 2 7 4 8 4" xfId="19512" xr:uid="{D6A3C76A-004A-4736-9113-819CB2277163}"/>
    <cellStyle name="Total 2 7 4 8 5" xfId="27512" xr:uid="{4B77E21F-5DED-4E6F-9A1F-2F826CBC8FBA}"/>
    <cellStyle name="Total 2 7 4 8 6" xfId="35342" xr:uid="{3A79B5C8-5991-4E52-B8FB-A0307B7EF96B}"/>
    <cellStyle name="Total 2 7 4 8 7" xfId="43303" xr:uid="{94B00F98-C212-44BE-B932-C03065ADB923}"/>
    <cellStyle name="Total 2 7 4 9" xfId="3716" xr:uid="{A5F76DA9-9D66-4C24-9A72-21849AB915DD}"/>
    <cellStyle name="Total 2 7 4 9 2" xfId="7744" xr:uid="{117FC470-DB2C-4233-BCE0-9F4C8ABAF68D}"/>
    <cellStyle name="Total 2 7 4 9 2 2" xfId="15959" xr:uid="{C80E9C9F-C9E2-49DC-A2DE-25FD2A7B601A}"/>
    <cellStyle name="Total 2 7 4 9 2 3" xfId="23823" xr:uid="{E25DED66-1A25-4B8F-9587-2F9B5CBE0665}"/>
    <cellStyle name="Total 2 7 4 9 2 4" xfId="31803" xr:uid="{3A636C80-E21D-4450-AEC3-66B5C84AF957}"/>
    <cellStyle name="Total 2 7 4 9 2 5" xfId="39630" xr:uid="{94F49F55-31A6-4B95-A983-B72B60EF26C1}"/>
    <cellStyle name="Total 2 7 4 9 2 6" xfId="47583" xr:uid="{1A79DB9C-6275-4F68-B030-C21389FA263A}"/>
    <cellStyle name="Total 2 7 4 9 3" xfId="11940" xr:uid="{4C2E9C22-F3EF-473A-81F0-FB345D60A1A6}"/>
    <cellStyle name="Total 2 7 4 9 4" xfId="19807" xr:uid="{9C41F89A-EF11-4237-A834-16651D9FF064}"/>
    <cellStyle name="Total 2 7 4 9 5" xfId="27807" xr:uid="{E788192B-DA0C-4BB1-BA72-D4526D8D7300}"/>
    <cellStyle name="Total 2 7 4 9 6" xfId="35637" xr:uid="{AE7929BA-7AB7-43B8-891F-F215C68328E0}"/>
    <cellStyle name="Total 2 7 4 9 7" xfId="43598" xr:uid="{6F8E4141-B976-4488-B479-8CC28BF7C1E5}"/>
    <cellStyle name="Total 2 7 5" xfId="1076" xr:uid="{D1B6E1EF-3AE0-411B-9E74-6E1279F0FB70}"/>
    <cellStyle name="Total 2 7 5 10" xfId="4054" xr:uid="{48F233A1-853C-44DF-9262-CB6ED166A939}"/>
    <cellStyle name="Total 2 7 5 10 2" xfId="8068" xr:uid="{67B33BF6-2EA1-4B5A-AE4E-FD48BAD6D931}"/>
    <cellStyle name="Total 2 7 5 10 2 2" xfId="16283" xr:uid="{78E3C392-C251-49AB-9E4A-4D6A82914D82}"/>
    <cellStyle name="Total 2 7 5 10 2 3" xfId="24147" xr:uid="{EAF100FB-6973-48AD-8CAF-656F46739649}"/>
    <cellStyle name="Total 2 7 5 10 2 4" xfId="32127" xr:uid="{ACA67D1A-3B7A-4DEF-9A92-6E7199C8C962}"/>
    <cellStyle name="Total 2 7 5 10 2 5" xfId="39954" xr:uid="{21468376-385E-4D32-8A26-40CAB0710C47}"/>
    <cellStyle name="Total 2 7 5 10 2 6" xfId="47907" xr:uid="{539A4EFB-D107-4280-BD1E-0A5122DFEFF9}"/>
    <cellStyle name="Total 2 7 5 10 3" xfId="12276" xr:uid="{C42E127E-10E8-40CB-967D-D1E5B9B6C473}"/>
    <cellStyle name="Total 2 7 5 10 4" xfId="20145" xr:uid="{1B40474E-65CB-4996-BF28-4FBF3E415EF9}"/>
    <cellStyle name="Total 2 7 5 10 5" xfId="28141" xr:uid="{19C83D5B-64A0-4B8B-A3A6-74813EC091A1}"/>
    <cellStyle name="Total 2 7 5 10 6" xfId="35975" xr:uid="{EFE43592-D70F-4AB1-8795-BC19913F4599}"/>
    <cellStyle name="Total 2 7 5 10 7" xfId="43936" xr:uid="{A8115896-2E2B-43E0-BF65-7419C0EE72C5}"/>
    <cellStyle name="Total 2 7 5 11" xfId="4348" xr:uid="{D075B53D-6FF2-4936-8720-095CFB16A096}"/>
    <cellStyle name="Total 2 7 5 11 2" xfId="8354" xr:uid="{40487F65-1A7A-4FCC-9DB9-7D9BDF209ACF}"/>
    <cellStyle name="Total 2 7 5 11 2 2" xfId="16569" xr:uid="{AE49AB16-3C41-4490-98F2-975353B85E02}"/>
    <cellStyle name="Total 2 7 5 11 2 3" xfId="24433" xr:uid="{810638F8-0F7F-4391-A248-624E0FADB016}"/>
    <cellStyle name="Total 2 7 5 11 2 4" xfId="32413" xr:uid="{9813FC18-D25F-427A-98D1-282931DC635D}"/>
    <cellStyle name="Total 2 7 5 11 2 5" xfId="40240" xr:uid="{00D19BF6-ACFB-4A1C-A49F-E592484DC77F}"/>
    <cellStyle name="Total 2 7 5 11 2 6" xfId="48193" xr:uid="{B8298F54-9EAA-491A-8256-6730D898C401}"/>
    <cellStyle name="Total 2 7 5 11 3" xfId="12570" xr:uid="{FBB65E74-C06C-4C81-8A4F-1BE4E75740D3}"/>
    <cellStyle name="Total 2 7 5 11 4" xfId="20439" xr:uid="{161878FC-85E0-4B99-9459-6BFE61954B4B}"/>
    <cellStyle name="Total 2 7 5 11 5" xfId="28434" xr:uid="{603667B2-C367-42C5-9EAB-30A84A61F7B3}"/>
    <cellStyle name="Total 2 7 5 11 6" xfId="36269" xr:uid="{61C0ECE5-6CF2-41B2-A0C6-9ABA1A91BBFE}"/>
    <cellStyle name="Total 2 7 5 11 7" xfId="44230" xr:uid="{40898AA2-35A5-4F19-9D37-FA24112845C1}"/>
    <cellStyle name="Total 2 7 5 12" xfId="4640" xr:uid="{65A41DF5-643F-42F1-9E1D-9BD460A98512}"/>
    <cellStyle name="Total 2 7 5 12 2" xfId="8633" xr:uid="{04FD0494-B7D4-4479-9D18-F039E32837E9}"/>
    <cellStyle name="Total 2 7 5 12 2 2" xfId="16848" xr:uid="{90B59440-829A-4ED8-83DA-0F51A8710677}"/>
    <cellStyle name="Total 2 7 5 12 2 3" xfId="24712" xr:uid="{5EB42004-0BF8-4AC9-BE47-E207BE952853}"/>
    <cellStyle name="Total 2 7 5 12 2 4" xfId="32692" xr:uid="{2D8FFC13-61DC-4903-B22F-BC22BB9CEFA6}"/>
    <cellStyle name="Total 2 7 5 12 2 5" xfId="40519" xr:uid="{C8F93408-193D-4AB6-83BE-E1CB200DF0F4}"/>
    <cellStyle name="Total 2 7 5 12 2 6" xfId="48472" xr:uid="{044B61E8-A018-42D7-A30D-B50A9E527F0D}"/>
    <cellStyle name="Total 2 7 5 12 3" xfId="12861" xr:uid="{A7AE974F-4548-4C63-938D-528E16B4B7E8}"/>
    <cellStyle name="Total 2 7 5 12 4" xfId="20731" xr:uid="{DA30B92E-80FB-4C21-BD7C-C1B3A7F5E9FD}"/>
    <cellStyle name="Total 2 7 5 12 5" xfId="28724" xr:uid="{253C94DD-1EF7-4F47-A908-8F1CCD91496D}"/>
    <cellStyle name="Total 2 7 5 12 6" xfId="36561" xr:uid="{8FBB9BAB-AC4F-431E-8AC3-669216AA89B6}"/>
    <cellStyle name="Total 2 7 5 12 7" xfId="44522" xr:uid="{542BE9A2-DEC4-4DF9-B4AC-FE9C76ECBCC8}"/>
    <cellStyle name="Total 2 7 5 13" xfId="5210" xr:uid="{198EA778-4A99-40EE-80E9-8C4580823FD5}"/>
    <cellStyle name="Total 2 7 5 13 2" xfId="13425" xr:uid="{E994DE69-3B54-48EF-A732-BD8023AC6398}"/>
    <cellStyle name="Total 2 7 5 13 3" xfId="21289" xr:uid="{DF75E4E8-849A-407C-BDE4-2AF99A7FBB6E}"/>
    <cellStyle name="Total 2 7 5 13 4" xfId="29269" xr:uid="{40014578-AD2B-4A37-9AD8-A645A485C804}"/>
    <cellStyle name="Total 2 7 5 13 5" xfId="37096" xr:uid="{35CAE920-E61A-4D1E-8AF5-6B7A414C9C40}"/>
    <cellStyle name="Total 2 7 5 13 6" xfId="45049" xr:uid="{CE134C00-58E3-446E-8B6F-0CC5B380DB91}"/>
    <cellStyle name="Total 2 7 5 14" xfId="9305" xr:uid="{DDE20CD7-0927-4BAC-9873-09F5C7155549}"/>
    <cellStyle name="Total 2 7 5 15" xfId="17167" xr:uid="{7246B744-7F2E-40A2-8E1D-1F9075546941}"/>
    <cellStyle name="Total 2 7 5 16" xfId="25184" xr:uid="{ED8E5C73-B7F0-4AFB-B016-86EC96C9DDAA}"/>
    <cellStyle name="Total 2 7 5 17" xfId="32997" xr:uid="{80707E9E-C93A-4C9E-BF95-67A15110B2E8}"/>
    <cellStyle name="Total 2 7 5 18" xfId="40958" xr:uid="{CD725F26-D6F6-4667-8AF1-57D8086348EF}"/>
    <cellStyle name="Total 2 7 5 2" xfId="1506" xr:uid="{18D8D557-64B1-410D-8214-69943CBD7280}"/>
    <cellStyle name="Total 2 7 5 2 2" xfId="5612" xr:uid="{5EE5E328-92AD-402F-90EA-ACBB5DC65D3A}"/>
    <cellStyle name="Total 2 7 5 2 2 2" xfId="13827" xr:uid="{B78DA255-D3E8-430A-A948-6E2D6497693D}"/>
    <cellStyle name="Total 2 7 5 2 2 3" xfId="21691" xr:uid="{BB34EBD1-2471-4C8E-931A-38C959E74272}"/>
    <cellStyle name="Total 2 7 5 2 2 4" xfId="29671" xr:uid="{C12CDB9B-CD5C-4E5F-B5A5-88843EFC5119}"/>
    <cellStyle name="Total 2 7 5 2 2 5" xfId="37498" xr:uid="{BB54A458-5FE3-4766-B3FB-C4D23CC66959}"/>
    <cellStyle name="Total 2 7 5 2 2 6" xfId="45451" xr:uid="{8F94C8DD-FEAD-4E29-A114-3EA240B72B5A}"/>
    <cellStyle name="Total 2 7 5 2 3" xfId="9735" xr:uid="{EB65C5D8-C94B-43D8-A3A1-2C5870F96C4E}"/>
    <cellStyle name="Total 2 7 5 2 4" xfId="17597" xr:uid="{066BEEB4-35F7-4A52-AD40-0517960A72C8}"/>
    <cellStyle name="Total 2 7 5 2 5" xfId="25608" xr:uid="{37E2ABCE-C2C7-4C1B-8531-06E145C49D33}"/>
    <cellStyle name="Total 2 7 5 2 6" xfId="33427" xr:uid="{D26253FA-8759-447C-91AC-EA94D85AEA2F}"/>
    <cellStyle name="Total 2 7 5 2 7" xfId="41388" xr:uid="{A17DE283-FFB4-4102-9B8A-B4BB35B607D8}"/>
    <cellStyle name="Total 2 7 5 3" xfId="1849" xr:uid="{6BCAEEC5-3E23-43EB-977B-DFFC9601925D}"/>
    <cellStyle name="Total 2 7 5 3 2" xfId="5931" xr:uid="{BABFBD3D-7019-4669-A9D9-1A93F86D8B50}"/>
    <cellStyle name="Total 2 7 5 3 2 2" xfId="14146" xr:uid="{C7733CDD-AE34-47AE-B4E8-7A9DADBCF260}"/>
    <cellStyle name="Total 2 7 5 3 2 3" xfId="22010" xr:uid="{E598A8E8-9ED4-4993-9A9C-2FC90175EB5D}"/>
    <cellStyle name="Total 2 7 5 3 2 4" xfId="29990" xr:uid="{C46D38C8-0101-4337-8DF4-01B520AFEACD}"/>
    <cellStyle name="Total 2 7 5 3 2 5" xfId="37817" xr:uid="{17D059C4-7C93-4DDD-B9A0-4356EB3CCBD8}"/>
    <cellStyle name="Total 2 7 5 3 2 6" xfId="45770" xr:uid="{037F79A7-97BA-43D0-A88C-0A7E1A33CDE7}"/>
    <cellStyle name="Total 2 7 5 3 3" xfId="10075" xr:uid="{D1CF9210-712C-4D87-8443-83F3A71367A7}"/>
    <cellStyle name="Total 2 7 5 3 4" xfId="17940" xr:uid="{57E5DDDE-CB7F-4714-A9F2-77C0C5BF0C25}"/>
    <cellStyle name="Total 2 7 5 3 5" xfId="25947" xr:uid="{975F8C04-1EBC-41B8-AF3C-59FD021FF960}"/>
    <cellStyle name="Total 2 7 5 3 6" xfId="33770" xr:uid="{71518061-54F1-4D8C-A69C-4158ECE31B1F}"/>
    <cellStyle name="Total 2 7 5 3 7" xfId="41731" xr:uid="{929E74AA-B86C-416E-A799-2752DC8AA1D1}"/>
    <cellStyle name="Total 2 7 5 4" xfId="2183" xr:uid="{2B6D790D-108B-4858-9BC3-CF485FC58BBD}"/>
    <cellStyle name="Total 2 7 5 4 2" xfId="6257" xr:uid="{894C7FDF-D1B7-489B-AEBE-10B0DD8C05C1}"/>
    <cellStyle name="Total 2 7 5 4 2 2" xfId="14472" xr:uid="{D595F950-FAA5-4AA5-B8AC-00C2D28E13BD}"/>
    <cellStyle name="Total 2 7 5 4 2 3" xfId="22336" xr:uid="{B88C0C97-A72E-495F-8781-0F71F798F187}"/>
    <cellStyle name="Total 2 7 5 4 2 4" xfId="30316" xr:uid="{E23F8294-7483-417D-B2F9-332589EDED6D}"/>
    <cellStyle name="Total 2 7 5 4 2 5" xfId="38143" xr:uid="{45688F59-6824-49E9-A456-50FEC342E8FF}"/>
    <cellStyle name="Total 2 7 5 4 2 6" xfId="46096" xr:uid="{2C07E433-4995-4368-A59B-2A5569E83B6A}"/>
    <cellStyle name="Total 2 7 5 4 3" xfId="10409" xr:uid="{B40BA6A1-2708-47D2-A0FA-0E5C7088CE2D}"/>
    <cellStyle name="Total 2 7 5 4 4" xfId="18274" xr:uid="{478B3747-1214-4BF3-BE71-9E4C02657286}"/>
    <cellStyle name="Total 2 7 5 4 5" xfId="26281" xr:uid="{589C6C51-0916-44A2-8087-0B06676C0B00}"/>
    <cellStyle name="Total 2 7 5 4 6" xfId="34104" xr:uid="{F8EF957A-6955-44CE-97D5-9AA1D3A21881}"/>
    <cellStyle name="Total 2 7 5 4 7" xfId="42065" xr:uid="{DF4BD380-E44D-42D8-A351-A554D6DC7C27}"/>
    <cellStyle name="Total 2 7 5 5" xfId="2503" xr:uid="{41FD02B6-50B9-4A07-88F7-A6D482070D02}"/>
    <cellStyle name="Total 2 7 5 5 2" xfId="6562" xr:uid="{B9EB5C3E-DA9A-48D9-A895-C09DE44D3052}"/>
    <cellStyle name="Total 2 7 5 5 2 2" xfId="14777" xr:uid="{249A65F8-5F36-4389-A33E-C1D1023AE37E}"/>
    <cellStyle name="Total 2 7 5 5 2 3" xfId="22641" xr:uid="{78404CD8-7984-47F3-B1FD-B6C11C4131DE}"/>
    <cellStyle name="Total 2 7 5 5 2 4" xfId="30621" xr:uid="{389718F3-9B44-41EE-AF6B-4923D35AA6A2}"/>
    <cellStyle name="Total 2 7 5 5 2 5" xfId="38448" xr:uid="{0CB9E774-4C7A-4953-8AB2-2E1E9B2C6768}"/>
    <cellStyle name="Total 2 7 5 5 2 6" xfId="46401" xr:uid="{11F4DDE3-6BCF-4FF8-A898-5156DB4B86A2}"/>
    <cellStyle name="Total 2 7 5 5 3" xfId="10729" xr:uid="{61962B9E-59DF-4A64-986A-E5A2A7DE9946}"/>
    <cellStyle name="Total 2 7 5 5 4" xfId="18594" xr:uid="{CA8164D1-5ECB-46DD-9E47-14698A848A91}"/>
    <cellStyle name="Total 2 7 5 5 5" xfId="26597" xr:uid="{D8BB14BD-B006-4769-8BD9-7B43A00E9EE3}"/>
    <cellStyle name="Total 2 7 5 5 6" xfId="34424" xr:uid="{C5B1C154-4A4C-46C8-9DC2-C371E3D9CA0C}"/>
    <cellStyle name="Total 2 7 5 5 7" xfId="42385" xr:uid="{0226AAC6-EE19-4190-8043-093220CEE79E}"/>
    <cellStyle name="Total 2 7 5 6" xfId="2830" xr:uid="{C06566ED-8ACF-4A01-BA4F-927F0116558B}"/>
    <cellStyle name="Total 2 7 5 6 2" xfId="6880" xr:uid="{355E51E6-91E5-4A72-A6C9-B47B698DA670}"/>
    <cellStyle name="Total 2 7 5 6 2 2" xfId="15095" xr:uid="{621A10A9-6C51-4BF6-8919-4D78CED258A2}"/>
    <cellStyle name="Total 2 7 5 6 2 3" xfId="22959" xr:uid="{505E3F38-7C1B-4624-91AB-732E45715662}"/>
    <cellStyle name="Total 2 7 5 6 2 4" xfId="30939" xr:uid="{B32B6A0C-66D3-4FF2-967E-36E7D400505F}"/>
    <cellStyle name="Total 2 7 5 6 2 5" xfId="38766" xr:uid="{6B60EB78-402D-495D-BA36-7F0568121B92}"/>
    <cellStyle name="Total 2 7 5 6 2 6" xfId="46719" xr:uid="{CC3ADDB7-D106-40DE-883E-3E666431EA0D}"/>
    <cellStyle name="Total 2 7 5 6 3" xfId="11056" xr:uid="{493A7FD7-FF1A-4CC0-912D-3567991796A8}"/>
    <cellStyle name="Total 2 7 5 6 4" xfId="18921" xr:uid="{7BADACE2-0C9A-43E2-9142-B8783E5B4A53}"/>
    <cellStyle name="Total 2 7 5 6 5" xfId="26924" xr:uid="{E803B623-3BAB-4F06-B3EA-3F76C3C552F9}"/>
    <cellStyle name="Total 2 7 5 6 6" xfId="34751" xr:uid="{FFC99CBB-3BF0-4E92-AB4C-5033D4BD9B77}"/>
    <cellStyle name="Total 2 7 5 6 7" xfId="42712" xr:uid="{45D8A475-378D-4051-9F42-6F6AC27A222B}"/>
    <cellStyle name="Total 2 7 5 7" xfId="3145" xr:uid="{F41AFA28-CBEE-49FB-B70F-33807BEDF3C7}"/>
    <cellStyle name="Total 2 7 5 7 2" xfId="7181" xr:uid="{CB0E8AF1-E5BE-4A06-AB60-862E2E39EFC4}"/>
    <cellStyle name="Total 2 7 5 7 2 2" xfId="15396" xr:uid="{5557B75D-1D34-4A56-B9F8-92C04481A342}"/>
    <cellStyle name="Total 2 7 5 7 2 3" xfId="23260" xr:uid="{0C4E6F38-4E68-4031-B70D-D601A7C3D6D7}"/>
    <cellStyle name="Total 2 7 5 7 2 4" xfId="31240" xr:uid="{8174C6A4-A320-4ABD-BCD5-1CDC070ACA42}"/>
    <cellStyle name="Total 2 7 5 7 2 5" xfId="39067" xr:uid="{C81426AE-F9BB-4FBF-B13F-1727CFA53396}"/>
    <cellStyle name="Total 2 7 5 7 2 6" xfId="47020" xr:uid="{DFFF7743-A57F-48C9-8EF7-C939AC0742BF}"/>
    <cellStyle name="Total 2 7 5 7 3" xfId="11369" xr:uid="{159CCAB6-AB2F-473F-B9D2-0B1A720A4B86}"/>
    <cellStyle name="Total 2 7 5 7 4" xfId="19236" xr:uid="{6CCA6C05-1F28-4C1B-B8A2-80C3C9E02A41}"/>
    <cellStyle name="Total 2 7 5 7 5" xfId="27236" xr:uid="{B38DB283-FB20-4E09-AFB4-24B1B252A9BA}"/>
    <cellStyle name="Total 2 7 5 7 6" xfId="35066" xr:uid="{DE7AC937-B3CF-494B-BF32-54839C798110}"/>
    <cellStyle name="Total 2 7 5 7 7" xfId="43027" xr:uid="{F7E7DFAE-09CF-45DA-9BD3-6C332AD23F78}"/>
    <cellStyle name="Total 2 7 5 8" xfId="3460" xr:uid="{6FF055F2-655D-4241-928E-4AB6F0C45CA4}"/>
    <cellStyle name="Total 2 7 5 8 2" xfId="7488" xr:uid="{A326904F-6285-4C0A-AD51-D389B72ED0C1}"/>
    <cellStyle name="Total 2 7 5 8 2 2" xfId="15703" xr:uid="{8F3952FC-5412-4864-8FA3-76266056C803}"/>
    <cellStyle name="Total 2 7 5 8 2 3" xfId="23567" xr:uid="{E092DF63-A5B3-40E0-9512-BEBCE5CBB4B5}"/>
    <cellStyle name="Total 2 7 5 8 2 4" xfId="31547" xr:uid="{BD8FD257-D3B1-4B6B-9CB8-12DF79F79E22}"/>
    <cellStyle name="Total 2 7 5 8 2 5" xfId="39374" xr:uid="{489803D3-17D6-4CD6-8E7F-99D400791679}"/>
    <cellStyle name="Total 2 7 5 8 2 6" xfId="47327" xr:uid="{75719789-E78F-403E-92A4-2705A23CFEDA}"/>
    <cellStyle name="Total 2 7 5 8 3" xfId="11684" xr:uid="{88E013A6-A852-4BA9-AB97-73C28F3A2539}"/>
    <cellStyle name="Total 2 7 5 8 4" xfId="19551" xr:uid="{77C9A9CE-B06E-46EC-9705-5E6DC6B3748B}"/>
    <cellStyle name="Total 2 7 5 8 5" xfId="27551" xr:uid="{1593B666-30C3-4ED9-A1D4-85F7895BBB42}"/>
    <cellStyle name="Total 2 7 5 8 6" xfId="35381" xr:uid="{36777F2A-C834-467E-9B34-76CEF7864EED}"/>
    <cellStyle name="Total 2 7 5 8 7" xfId="43342" xr:uid="{9006FFD0-A6B1-4EA3-80DC-BD6C6E86BDB9}"/>
    <cellStyle name="Total 2 7 5 9" xfId="3756" xr:uid="{DAC121FB-59DF-4CC9-8BDF-5B92E0A1017B}"/>
    <cellStyle name="Total 2 7 5 9 2" xfId="7784" xr:uid="{32C332CC-4B21-4776-AA69-78F6B605403D}"/>
    <cellStyle name="Total 2 7 5 9 2 2" xfId="15999" xr:uid="{46F15791-3D2D-4A35-B7D4-C0F6F89848E6}"/>
    <cellStyle name="Total 2 7 5 9 2 3" xfId="23863" xr:uid="{3024F6C0-A0C3-4B2D-B6B7-7E0F252BA13D}"/>
    <cellStyle name="Total 2 7 5 9 2 4" xfId="31843" xr:uid="{2BF90AD1-8DAE-464C-B91F-77A4D9DEB32A}"/>
    <cellStyle name="Total 2 7 5 9 2 5" xfId="39670" xr:uid="{8C36ECB5-2E30-4055-9DEB-5C2AACD8B46A}"/>
    <cellStyle name="Total 2 7 5 9 2 6" xfId="47623" xr:uid="{5510F660-DD93-4223-8002-24EDD510E4DE}"/>
    <cellStyle name="Total 2 7 5 9 3" xfId="11980" xr:uid="{52D1E826-01B5-495F-9F54-0FDEA39174A1}"/>
    <cellStyle name="Total 2 7 5 9 4" xfId="19847" xr:uid="{4C6FA311-537E-47A8-AD6F-C1DB1ABF40F5}"/>
    <cellStyle name="Total 2 7 5 9 5" xfId="27847" xr:uid="{05F1365E-1411-4BB0-BB49-F2C4FB55FA57}"/>
    <cellStyle name="Total 2 7 5 9 6" xfId="35677" xr:uid="{C27B0876-60E0-45DD-BD4F-684FB92D8124}"/>
    <cellStyle name="Total 2 7 5 9 7" xfId="43638" xr:uid="{EBB8041E-7D38-4BD7-9E3E-BC2A3D955FEC}"/>
    <cellStyle name="Total 2 7 6" xfId="1118" xr:uid="{A463A014-D72D-4BFC-831C-1FD51F8356B7}"/>
    <cellStyle name="Total 2 7 6 10" xfId="4096" xr:uid="{3DD7CEDC-DC9B-443D-841F-BEE91FC21E02}"/>
    <cellStyle name="Total 2 7 6 10 2" xfId="8107" xr:uid="{9E55F936-B06C-401E-86BD-124DC9056B65}"/>
    <cellStyle name="Total 2 7 6 10 2 2" xfId="16322" xr:uid="{EE02CCE5-2719-449D-B5C1-604B82777A26}"/>
    <cellStyle name="Total 2 7 6 10 2 3" xfId="24186" xr:uid="{2AD747F0-BCE9-450F-8967-3541A0847A90}"/>
    <cellStyle name="Total 2 7 6 10 2 4" xfId="32166" xr:uid="{04CC98F1-884A-45A3-8A4A-373F3D31BE85}"/>
    <cellStyle name="Total 2 7 6 10 2 5" xfId="39993" xr:uid="{A6E544A0-C5FC-43CD-8CCF-D26CE2BADB17}"/>
    <cellStyle name="Total 2 7 6 10 2 6" xfId="47946" xr:uid="{8079C747-07FC-4CD6-9C7C-70921705948E}"/>
    <cellStyle name="Total 2 7 6 10 3" xfId="12318" xr:uid="{0B7BCDDA-F972-416B-B8C1-C5F9F07E0916}"/>
    <cellStyle name="Total 2 7 6 10 4" xfId="20187" xr:uid="{D697F7D6-215F-4FE0-AA4C-4315627713D4}"/>
    <cellStyle name="Total 2 7 6 10 5" xfId="28183" xr:uid="{BA3ACC49-8DEE-40A4-8DE3-DDACFE486794}"/>
    <cellStyle name="Total 2 7 6 10 6" xfId="36017" xr:uid="{274A08BC-4A63-4218-9001-346ACDAA4291}"/>
    <cellStyle name="Total 2 7 6 10 7" xfId="43978" xr:uid="{CE7008BA-1B91-460D-AE58-9C9BCB40381C}"/>
    <cellStyle name="Total 2 7 6 11" xfId="4387" xr:uid="{D7B317ED-ADC2-42A4-8486-27EE8723BC53}"/>
    <cellStyle name="Total 2 7 6 11 2" xfId="8393" xr:uid="{5619E8E5-1D62-4483-BC4B-3758D3B9B33B}"/>
    <cellStyle name="Total 2 7 6 11 2 2" xfId="16608" xr:uid="{AC79D375-6987-46A0-BC86-A4ABC330FE58}"/>
    <cellStyle name="Total 2 7 6 11 2 3" xfId="24472" xr:uid="{2605C5D9-0C98-4AD8-BF98-05852F58033E}"/>
    <cellStyle name="Total 2 7 6 11 2 4" xfId="32452" xr:uid="{BB21E911-57A4-4DE2-B70E-7DE0556920D1}"/>
    <cellStyle name="Total 2 7 6 11 2 5" xfId="40279" xr:uid="{18DECECC-0C40-43B0-9220-F9D7A8D5533B}"/>
    <cellStyle name="Total 2 7 6 11 2 6" xfId="48232" xr:uid="{06842EC4-8921-4494-A0B1-445D369454C7}"/>
    <cellStyle name="Total 2 7 6 11 3" xfId="12609" xr:uid="{01E8C119-CFD4-467F-A506-0C90DA0703AF}"/>
    <cellStyle name="Total 2 7 6 11 4" xfId="20478" xr:uid="{219ED815-F345-4890-94B3-F6E2C29D5418}"/>
    <cellStyle name="Total 2 7 6 11 5" xfId="28473" xr:uid="{8A261A15-AD97-4B14-9871-9113CFBDC479}"/>
    <cellStyle name="Total 2 7 6 11 6" xfId="36308" xr:uid="{1E5F97C8-A99D-4D77-B21A-A2B1ADAD782C}"/>
    <cellStyle name="Total 2 7 6 11 7" xfId="44269" xr:uid="{A3FAA367-F43B-4CC2-B87A-82BD29F5CDCF}"/>
    <cellStyle name="Total 2 7 6 12" xfId="4682" xr:uid="{540A8909-DA7B-49F4-84D4-970C411B4387}"/>
    <cellStyle name="Total 2 7 6 12 2" xfId="8672" xr:uid="{9FB34FE5-CF76-4268-93D1-674DFD2FA1CB}"/>
    <cellStyle name="Total 2 7 6 12 2 2" xfId="16887" xr:uid="{AB65AF15-8C9B-4854-87BD-7ECAEE27A819}"/>
    <cellStyle name="Total 2 7 6 12 2 3" xfId="24751" xr:uid="{73FB402B-2024-45C0-B10B-24493F4B8AB6}"/>
    <cellStyle name="Total 2 7 6 12 2 4" xfId="32731" xr:uid="{5A3EE4DA-F613-4219-AD5F-D237415654C8}"/>
    <cellStyle name="Total 2 7 6 12 2 5" xfId="40558" xr:uid="{E8F0A8B0-5962-431F-9748-D753F045D190}"/>
    <cellStyle name="Total 2 7 6 12 2 6" xfId="48511" xr:uid="{6999B147-CC21-400B-83C8-FC3B0EEC6D66}"/>
    <cellStyle name="Total 2 7 6 12 3" xfId="12903" xr:uid="{2F412396-F297-4C55-B1BF-6B731D0C3C5E}"/>
    <cellStyle name="Total 2 7 6 12 4" xfId="20773" xr:uid="{9360717C-42DC-496B-A035-2EBECF5188CF}"/>
    <cellStyle name="Total 2 7 6 12 5" xfId="28766" xr:uid="{7B32A346-7BFB-45EF-A43E-A8765746ECE8}"/>
    <cellStyle name="Total 2 7 6 12 6" xfId="36603" xr:uid="{24DDAA46-1117-40CD-A110-39834F39E060}"/>
    <cellStyle name="Total 2 7 6 12 7" xfId="44564" xr:uid="{29B255CB-D60B-4EF0-9E58-643C2D488C90}"/>
    <cellStyle name="Total 2 7 6 13" xfId="5249" xr:uid="{095641BD-06ED-407C-B115-C9CAB8CE2A5F}"/>
    <cellStyle name="Total 2 7 6 13 2" xfId="13464" xr:uid="{A903F797-D37D-463D-87DA-E4A6D320FF3C}"/>
    <cellStyle name="Total 2 7 6 13 3" xfId="21328" xr:uid="{4D8BC8ED-4FAF-4AF1-BD64-4D8FBE78CE37}"/>
    <cellStyle name="Total 2 7 6 13 4" xfId="29308" xr:uid="{8727032D-49D8-408C-992C-4645AEA06763}"/>
    <cellStyle name="Total 2 7 6 13 5" xfId="37135" xr:uid="{EB8C2A15-42F8-447B-8E90-00C93DDC27ED}"/>
    <cellStyle name="Total 2 7 6 13 6" xfId="45088" xr:uid="{A4145CC4-4073-46EB-A121-00874F1BB17C}"/>
    <cellStyle name="Total 2 7 6 14" xfId="9347" xr:uid="{E78DCE7A-FC67-43C1-8558-A0EBEB9EA1EC}"/>
    <cellStyle name="Total 2 7 6 15" xfId="17209" xr:uid="{C754E88C-D595-428B-AB5E-1BB232B25127}"/>
    <cellStyle name="Total 2 7 6 16" xfId="25225" xr:uid="{D8BB8A8D-4F33-47BF-AEF2-A693FDF5F054}"/>
    <cellStyle name="Total 2 7 6 17" xfId="33039" xr:uid="{DB9B0602-982B-4267-9826-0E8B39AD6BF6}"/>
    <cellStyle name="Total 2 7 6 18" xfId="41000" xr:uid="{A91F07DF-9BA1-49B6-8C03-F765444F9F99}"/>
    <cellStyle name="Total 2 7 6 2" xfId="1548" xr:uid="{AB7BA3C9-9ECC-4841-9E7A-BBA34883F335}"/>
    <cellStyle name="Total 2 7 6 2 2" xfId="5651" xr:uid="{CE0B6FC2-5AE1-4A33-9BCF-BE39077FBA3B}"/>
    <cellStyle name="Total 2 7 6 2 2 2" xfId="13866" xr:uid="{E171DF65-5497-438D-A57C-C8CBEDECCE4B}"/>
    <cellStyle name="Total 2 7 6 2 2 3" xfId="21730" xr:uid="{D50EAB25-517C-4901-83D6-7DA93F4EAE41}"/>
    <cellStyle name="Total 2 7 6 2 2 4" xfId="29710" xr:uid="{B8FEDD50-EC4B-47EA-B6B2-DA709074A56C}"/>
    <cellStyle name="Total 2 7 6 2 2 5" xfId="37537" xr:uid="{B68E8ACA-462D-44D8-92A5-CBE0DE56C1D9}"/>
    <cellStyle name="Total 2 7 6 2 2 6" xfId="45490" xr:uid="{48DB13FD-6AFB-4780-8444-964C92754E70}"/>
    <cellStyle name="Total 2 7 6 2 3" xfId="9776" xr:uid="{F4C04D46-E6AE-42C3-B0C4-EF9D3BE26089}"/>
    <cellStyle name="Total 2 7 6 2 4" xfId="17639" xr:uid="{00140E75-9C61-4905-B89C-92BA0E4C6EA9}"/>
    <cellStyle name="Total 2 7 6 2 5" xfId="25650" xr:uid="{939BD6B4-CEFA-4EF0-8FCA-A0087DB8C7CB}"/>
    <cellStyle name="Total 2 7 6 2 6" xfId="33469" xr:uid="{0B7EE54D-68B9-4CD8-943B-13EACCA0BF38}"/>
    <cellStyle name="Total 2 7 6 2 7" xfId="41430" xr:uid="{E773D421-D761-4D14-A8A2-BA28FDE6BBB9}"/>
    <cellStyle name="Total 2 7 6 3" xfId="1891" xr:uid="{EA4D2FAC-5DC5-4DDE-9046-5092D4FD3FF6}"/>
    <cellStyle name="Total 2 7 6 3 2" xfId="5970" xr:uid="{CFB0D86A-F1E6-48E7-BC22-F3D24E77FAF0}"/>
    <cellStyle name="Total 2 7 6 3 2 2" xfId="14185" xr:uid="{43FF4719-738A-42F0-B8E7-7C5DFBBEA2E6}"/>
    <cellStyle name="Total 2 7 6 3 2 3" xfId="22049" xr:uid="{F9B06E1E-DA33-47D4-A030-145300AA3E90}"/>
    <cellStyle name="Total 2 7 6 3 2 4" xfId="30029" xr:uid="{C45B57C5-9B39-4DD2-A069-00183F12AAC7}"/>
    <cellStyle name="Total 2 7 6 3 2 5" xfId="37856" xr:uid="{77A713CD-CC47-4155-8357-469FD5645ED9}"/>
    <cellStyle name="Total 2 7 6 3 2 6" xfId="45809" xr:uid="{85190B93-7A76-4DFD-A0A3-4C39736B2A9E}"/>
    <cellStyle name="Total 2 7 6 3 3" xfId="10117" xr:uid="{12DAD816-A512-42BE-B5BF-2485D051857F}"/>
    <cellStyle name="Total 2 7 6 3 4" xfId="17982" xr:uid="{9A46566F-04CA-4169-B4CE-B844325CB9A1}"/>
    <cellStyle name="Total 2 7 6 3 5" xfId="25989" xr:uid="{745B6183-FD4C-44CF-980B-8A342E8603B5}"/>
    <cellStyle name="Total 2 7 6 3 6" xfId="33812" xr:uid="{DA4ABCFB-8185-48EE-8365-38EADD451E2F}"/>
    <cellStyle name="Total 2 7 6 3 7" xfId="41773" xr:uid="{59AC6A1E-A016-45A2-805D-A71DDBFA6095}"/>
    <cellStyle name="Total 2 7 6 4" xfId="2225" xr:uid="{6FEA8F25-E770-4123-8185-D0BD29C85748}"/>
    <cellStyle name="Total 2 7 6 4 2" xfId="6299" xr:uid="{867B1AA0-5E2F-4F0A-A4A6-7EB613A15FCD}"/>
    <cellStyle name="Total 2 7 6 4 2 2" xfId="14514" xr:uid="{9860BA1C-CB1B-4E15-9A4D-B359656EFA9F}"/>
    <cellStyle name="Total 2 7 6 4 2 3" xfId="22378" xr:uid="{4E198807-2DBA-4875-9BA6-30C2159BB851}"/>
    <cellStyle name="Total 2 7 6 4 2 4" xfId="30358" xr:uid="{10C51812-C041-4631-A9EC-929FCF2E850B}"/>
    <cellStyle name="Total 2 7 6 4 2 5" xfId="38185" xr:uid="{57E29BF5-E16A-41C5-BD9E-0DB47C55EA66}"/>
    <cellStyle name="Total 2 7 6 4 2 6" xfId="46138" xr:uid="{4F148EEE-66C4-4019-B88F-AD8E2A9F5A29}"/>
    <cellStyle name="Total 2 7 6 4 3" xfId="10451" xr:uid="{41DE32EE-55AB-4289-BF37-753A5DA33040}"/>
    <cellStyle name="Total 2 7 6 4 4" xfId="18316" xr:uid="{4F98378C-D5C5-4C5D-9030-D138BE6BAA72}"/>
    <cellStyle name="Total 2 7 6 4 5" xfId="26323" xr:uid="{98D49B27-D92E-4542-9797-D2BA294B2508}"/>
    <cellStyle name="Total 2 7 6 4 6" xfId="34146" xr:uid="{F5285365-26AC-420C-A73F-9E076FF2BD49}"/>
    <cellStyle name="Total 2 7 6 4 7" xfId="42107" xr:uid="{027B93E1-25DC-43AA-A1E3-883F2B1EA898}"/>
    <cellStyle name="Total 2 7 6 5" xfId="2545" xr:uid="{51832CC5-C007-45F2-9111-E5305CB1B53D}"/>
    <cellStyle name="Total 2 7 6 5 2" xfId="6601" xr:uid="{34D558B5-7215-4146-B11B-79F150EA46AC}"/>
    <cellStyle name="Total 2 7 6 5 2 2" xfId="14816" xr:uid="{2E6CEB61-D6FD-4AA5-BDA8-9780E43C3E5E}"/>
    <cellStyle name="Total 2 7 6 5 2 3" xfId="22680" xr:uid="{6A69A29B-2804-4102-977F-06110D0D6B59}"/>
    <cellStyle name="Total 2 7 6 5 2 4" xfId="30660" xr:uid="{44C4A5B1-8FDE-4279-9DAA-5F508741A85A}"/>
    <cellStyle name="Total 2 7 6 5 2 5" xfId="38487" xr:uid="{D6DB11C9-CA8D-49B0-9E61-3BF829A00DD5}"/>
    <cellStyle name="Total 2 7 6 5 2 6" xfId="46440" xr:uid="{1896E960-AD68-4151-8F04-4E88F39669F7}"/>
    <cellStyle name="Total 2 7 6 5 3" xfId="10771" xr:uid="{EA35EC71-B787-4E97-BA54-CAC4C81F4E32}"/>
    <cellStyle name="Total 2 7 6 5 4" xfId="18636" xr:uid="{BF082495-F739-48EE-9FC2-65F8D14148BF}"/>
    <cellStyle name="Total 2 7 6 5 5" xfId="26639" xr:uid="{12C35F00-CEEA-4809-89D0-D127DBD69155}"/>
    <cellStyle name="Total 2 7 6 5 6" xfId="34466" xr:uid="{4DBE6296-5BC8-4FB2-9B82-6ADD57F8FE58}"/>
    <cellStyle name="Total 2 7 6 5 7" xfId="42427" xr:uid="{895C05D5-5BB4-47CE-93CF-F27D81CE337E}"/>
    <cellStyle name="Total 2 7 6 6" xfId="2871" xr:uid="{98A7878D-C73E-4987-B8E0-617BC0116359}"/>
    <cellStyle name="Total 2 7 6 6 2" xfId="6921" xr:uid="{104189F1-0E6E-4C9C-99A4-BF6E88D16779}"/>
    <cellStyle name="Total 2 7 6 6 2 2" xfId="15136" xr:uid="{7BFBBCA8-7330-45D0-AAA8-30F0CEA37200}"/>
    <cellStyle name="Total 2 7 6 6 2 3" xfId="23000" xr:uid="{CF667A1E-C4C4-4A85-BBC4-E3DE548B6B7B}"/>
    <cellStyle name="Total 2 7 6 6 2 4" xfId="30980" xr:uid="{0D3D511D-8C91-4FA7-8CDA-54D1ABFBA4BA}"/>
    <cellStyle name="Total 2 7 6 6 2 5" xfId="38807" xr:uid="{24FFA957-022A-4DC5-9112-7C8B56AC1337}"/>
    <cellStyle name="Total 2 7 6 6 2 6" xfId="46760" xr:uid="{2218A5F0-0ACB-4C8B-BB47-05CE8CFC8518}"/>
    <cellStyle name="Total 2 7 6 6 3" xfId="11097" xr:uid="{A41C57A5-77E8-462D-8D48-8BF3221F81F5}"/>
    <cellStyle name="Total 2 7 6 6 4" xfId="18962" xr:uid="{8EE1E8CC-34FF-4104-987A-03AB05DEB3C1}"/>
    <cellStyle name="Total 2 7 6 6 5" xfId="26965" xr:uid="{17C878F3-6BE1-4002-B898-D846CB4ACECB}"/>
    <cellStyle name="Total 2 7 6 6 6" xfId="34792" xr:uid="{D80AB05E-4E43-4208-839D-B47C54F4FB26}"/>
    <cellStyle name="Total 2 7 6 6 7" xfId="42753" xr:uid="{C316F4E5-47B4-4365-A733-4EA7DD0D5941}"/>
    <cellStyle name="Total 2 7 6 7" xfId="3187" xr:uid="{4C045AC4-5131-4ECB-9D66-2471D7266E71}"/>
    <cellStyle name="Total 2 7 6 7 2" xfId="7220" xr:uid="{A82124DD-1047-4401-8BC6-8BED7EA99ECA}"/>
    <cellStyle name="Total 2 7 6 7 2 2" xfId="15435" xr:uid="{C115FF82-16A9-4136-B170-9955018564E5}"/>
    <cellStyle name="Total 2 7 6 7 2 3" xfId="23299" xr:uid="{310D7C66-5249-43C7-83F3-CF324CA9E0CF}"/>
    <cellStyle name="Total 2 7 6 7 2 4" xfId="31279" xr:uid="{74085833-8B81-4B60-8616-4CAC49B23155}"/>
    <cellStyle name="Total 2 7 6 7 2 5" xfId="39106" xr:uid="{7B5F0294-A554-42BF-BBEC-BFA93FB6AE33}"/>
    <cellStyle name="Total 2 7 6 7 2 6" xfId="47059" xr:uid="{76A98732-DEBD-42CE-ACCD-AECE422475A7}"/>
    <cellStyle name="Total 2 7 6 7 3" xfId="11411" xr:uid="{9C758052-17A3-4398-B7C6-8FAE2CEF852F}"/>
    <cellStyle name="Total 2 7 6 7 4" xfId="19278" xr:uid="{B160D39A-60E4-4DE0-ABA3-A550A513856B}"/>
    <cellStyle name="Total 2 7 6 7 5" xfId="27278" xr:uid="{B21A5E02-7B01-45E3-95F0-2FD5BF5E3653}"/>
    <cellStyle name="Total 2 7 6 7 6" xfId="35108" xr:uid="{04B784A9-FFAB-4D96-8541-2DE60B7B0A37}"/>
    <cellStyle name="Total 2 7 6 7 7" xfId="43069" xr:uid="{A73ED0D2-774F-4D36-ADB7-851529DD36C0}"/>
    <cellStyle name="Total 2 7 6 8" xfId="3500" xr:uid="{9FAF41DB-B1C8-4BE2-BB61-81C53AF4F04D}"/>
    <cellStyle name="Total 2 7 6 8 2" xfId="7528" xr:uid="{5EF50932-4910-4C08-8408-63D876106C17}"/>
    <cellStyle name="Total 2 7 6 8 2 2" xfId="15743" xr:uid="{37B2079F-8682-4A86-88E1-FCF46DEBC949}"/>
    <cellStyle name="Total 2 7 6 8 2 3" xfId="23607" xr:uid="{D92742A1-0156-4C00-992A-1FEA2FAAB4C8}"/>
    <cellStyle name="Total 2 7 6 8 2 4" xfId="31587" xr:uid="{1D988848-2DA9-411D-BF23-0E657A422642}"/>
    <cellStyle name="Total 2 7 6 8 2 5" xfId="39414" xr:uid="{48DAF4CF-5C3E-493D-9879-E545E3F13AEF}"/>
    <cellStyle name="Total 2 7 6 8 2 6" xfId="47367" xr:uid="{4BE4612A-0DA3-4927-A4BA-8D44B82DD35B}"/>
    <cellStyle name="Total 2 7 6 8 3" xfId="11724" xr:uid="{4AD10DF0-097B-45EB-9167-3B1B8FF7BA02}"/>
    <cellStyle name="Total 2 7 6 8 4" xfId="19591" xr:uid="{D19F0902-B837-4EFE-8889-EF6AD3416DDB}"/>
    <cellStyle name="Total 2 7 6 8 5" xfId="27591" xr:uid="{EEFABFEB-FFED-4204-8D45-CD6DFE8D7A34}"/>
    <cellStyle name="Total 2 7 6 8 6" xfId="35421" xr:uid="{F98E6C9D-8A21-47A0-B18F-501640E5CC44}"/>
    <cellStyle name="Total 2 7 6 8 7" xfId="43382" xr:uid="{238BBFBD-1FC3-4E1D-BB61-1D1DFAAA8D67}"/>
    <cellStyle name="Total 2 7 6 9" xfId="3796" xr:uid="{73790540-FA22-449A-9EDD-B3ACA8342A47}"/>
    <cellStyle name="Total 2 7 6 9 2" xfId="7824" xr:uid="{E372287B-5148-4108-8FF3-7DF6AD7BC1BE}"/>
    <cellStyle name="Total 2 7 6 9 2 2" xfId="16039" xr:uid="{AD6E65A5-1FC8-4EC2-BADC-60ABA7BA04B3}"/>
    <cellStyle name="Total 2 7 6 9 2 3" xfId="23903" xr:uid="{FF1E8768-771F-4038-BCC5-1BC0F66764A7}"/>
    <cellStyle name="Total 2 7 6 9 2 4" xfId="31883" xr:uid="{C58B782B-7876-432D-AED3-9DFF8CAA7D81}"/>
    <cellStyle name="Total 2 7 6 9 2 5" xfId="39710" xr:uid="{0359F814-256A-4ABF-92A5-6AD3A7D0C19C}"/>
    <cellStyle name="Total 2 7 6 9 2 6" xfId="47663" xr:uid="{3DB22794-389A-44A1-AC66-7BC53CB7ED53}"/>
    <cellStyle name="Total 2 7 6 9 3" xfId="12020" xr:uid="{36FF35F4-1EC3-4582-B782-89B533E4B5D5}"/>
    <cellStyle name="Total 2 7 6 9 4" xfId="19887" xr:uid="{0D90D350-202D-42D6-ABC2-B4173792D1E7}"/>
    <cellStyle name="Total 2 7 6 9 5" xfId="27887" xr:uid="{B6629CE1-F7CC-46D2-AAD7-11584E50FFAF}"/>
    <cellStyle name="Total 2 7 6 9 6" xfId="35717" xr:uid="{F6B563C4-0441-43BF-83A4-5B1E173D142F}"/>
    <cellStyle name="Total 2 7 6 9 7" xfId="43678" xr:uid="{E60F7B7B-8DFF-465F-B41F-F5C51C24A0FD}"/>
    <cellStyle name="Total 2 7 7" xfId="1300" xr:uid="{BE717B11-4A86-4643-9AFA-B9FA95C6A77F}"/>
    <cellStyle name="Total 2 7 7 2" xfId="5417" xr:uid="{A89D8EF1-2F02-4D68-888B-92DE0785D5D7}"/>
    <cellStyle name="Total 2 7 7 2 2" xfId="13632" xr:uid="{B2478EE2-9B82-4906-939C-A7D29EA752D8}"/>
    <cellStyle name="Total 2 7 7 2 3" xfId="21496" xr:uid="{7C3BF903-53F3-4A32-8721-938968DEB10D}"/>
    <cellStyle name="Total 2 7 7 2 4" xfId="29476" xr:uid="{DD9E8EDB-7BBC-4A05-AE4B-98B720637257}"/>
    <cellStyle name="Total 2 7 7 2 5" xfId="37303" xr:uid="{763DCF86-3669-42F6-BB24-24CDF1A0ED0A}"/>
    <cellStyle name="Total 2 7 7 2 6" xfId="45256" xr:uid="{D231841A-4CA1-4151-8D3D-8A4E66AD6947}"/>
    <cellStyle name="Total 2 7 7 3" xfId="9529" xr:uid="{CE91CEE3-C61D-4265-BA71-25E045055D58}"/>
    <cellStyle name="Total 2 7 7 4" xfId="17391" xr:uid="{7E81E131-241B-4D97-A00A-FDCD5252AF48}"/>
    <cellStyle name="Total 2 7 7 5" xfId="25404" xr:uid="{83BE7E71-5C4E-4280-8BD9-97B87E21CAF5}"/>
    <cellStyle name="Total 2 7 7 6" xfId="33221" xr:uid="{7A3DEE02-630E-46F7-99A3-055DB33B760C}"/>
    <cellStyle name="Total 2 7 7 7" xfId="41182" xr:uid="{4C480804-95D5-42C9-B1F6-8C558ED460D0}"/>
    <cellStyle name="Total 2 7 8" xfId="1644" xr:uid="{1538673B-A5F7-4A71-99DD-36E54C9C48DB}"/>
    <cellStyle name="Total 2 7 8 2" xfId="5738" xr:uid="{42E3210F-DAEA-4F9F-985C-8302D1444951}"/>
    <cellStyle name="Total 2 7 8 2 2" xfId="13953" xr:uid="{A2AECA3C-D0F3-441E-A7C8-421D992BE754}"/>
    <cellStyle name="Total 2 7 8 2 3" xfId="21817" xr:uid="{90859B21-B283-439B-A9F9-181D8EB5E44B}"/>
    <cellStyle name="Total 2 7 8 2 4" xfId="29797" xr:uid="{FE064CC5-F9A6-485D-9C43-3445458F90D3}"/>
    <cellStyle name="Total 2 7 8 2 5" xfId="37624" xr:uid="{2EB69B79-4060-40D6-9F66-C7FAFE3614DF}"/>
    <cellStyle name="Total 2 7 8 2 6" xfId="45577" xr:uid="{A39AFC30-05E8-4C1D-BC2B-44FA588B459B}"/>
    <cellStyle name="Total 2 7 8 3" xfId="9871" xr:uid="{F03865B7-6661-4647-BF84-AC25E815CA87}"/>
    <cellStyle name="Total 2 7 8 4" xfId="17735" xr:uid="{DF0455BD-7A46-4DE1-ABC5-62A5889F8F7D}"/>
    <cellStyle name="Total 2 7 8 5" xfId="25745" xr:uid="{C8154FC2-3DF3-47B7-BDB2-2D8C4E487B7F}"/>
    <cellStyle name="Total 2 7 8 6" xfId="33565" xr:uid="{C2F9D71C-5557-41C3-8241-1DD4B27F018B}"/>
    <cellStyle name="Total 2 7 8 7" xfId="41526" xr:uid="{F365D870-7B94-4C83-A59E-F5B218087A1F}"/>
    <cellStyle name="Total 2 7 9" xfId="1982" xr:uid="{6FC44C54-39B7-4EF8-A2E6-07888FF6FF23}"/>
    <cellStyle name="Total 2 7 9 2" xfId="6056" xr:uid="{1AECCE42-1829-4538-A98C-410B8D28CBF6}"/>
    <cellStyle name="Total 2 7 9 2 2" xfId="14271" xr:uid="{1B06DCDB-0506-4CED-9939-11CDD4B0B3BD}"/>
    <cellStyle name="Total 2 7 9 2 3" xfId="22135" xr:uid="{1EEDB31B-0F1A-49CB-B64C-04A222693280}"/>
    <cellStyle name="Total 2 7 9 2 4" xfId="30115" xr:uid="{6B0E0C07-DC39-42EC-9537-9831FEBC6157}"/>
    <cellStyle name="Total 2 7 9 2 5" xfId="37942" xr:uid="{BAE99259-5ABD-4EE4-89CC-62694C611864}"/>
    <cellStyle name="Total 2 7 9 2 6" xfId="45895" xr:uid="{DC123CA8-1F38-4B5D-8E15-7A372C8D8CAE}"/>
    <cellStyle name="Total 2 7 9 3" xfId="10208" xr:uid="{77E3BEFE-E6FC-4883-B0B3-F1195F7F5FE5}"/>
    <cellStyle name="Total 2 7 9 4" xfId="18073" xr:uid="{1C227543-D889-488E-8445-9084E9958630}"/>
    <cellStyle name="Total 2 7 9 5" xfId="26080" xr:uid="{B7B933BF-4274-439A-9D9F-C0D5C8C6C08E}"/>
    <cellStyle name="Total 2 7 9 6" xfId="33903" xr:uid="{95EBC8A8-F826-4D07-816B-B6D7AC423F2C}"/>
    <cellStyle name="Total 2 7 9 7" xfId="41864" xr:uid="{3110E957-2711-42BE-BA52-35C3C8D66229}"/>
    <cellStyle name="Total 2 8" xfId="840" xr:uid="{1FC17B72-0686-4ECD-9146-F5D6E5A08A85}"/>
    <cellStyle name="Total 2 8 10" xfId="2272" xr:uid="{0AF97905-5844-4185-9A90-2EB3B0E356BA}"/>
    <cellStyle name="Total 2 8 10 2" xfId="6345" xr:uid="{4E57FF9C-5565-4721-9DF1-5E982B14C59A}"/>
    <cellStyle name="Total 2 8 10 2 2" xfId="14560" xr:uid="{77A83438-257E-4533-86F0-1F2337753171}"/>
    <cellStyle name="Total 2 8 10 2 3" xfId="22424" xr:uid="{A1C003DA-124E-4802-A8EF-2F1C3AC1CED9}"/>
    <cellStyle name="Total 2 8 10 2 4" xfId="30404" xr:uid="{FFA40AC6-B98E-4B21-885F-395C60B567B7}"/>
    <cellStyle name="Total 2 8 10 2 5" xfId="38231" xr:uid="{3277C0A3-85DE-4357-BE8A-1954DDAEE0F7}"/>
    <cellStyle name="Total 2 8 10 2 6" xfId="46184" xr:uid="{AB092F25-F96D-4D35-8073-2432D8FE9764}"/>
    <cellStyle name="Total 2 8 10 3" xfId="10498" xr:uid="{A249C933-DC2A-4FDD-A65D-E9F2C893DFDD}"/>
    <cellStyle name="Total 2 8 10 4" xfId="18363" xr:uid="{0928264D-15E1-4D60-9D5C-AFA318E599D2}"/>
    <cellStyle name="Total 2 8 10 5" xfId="26370" xr:uid="{54D85A86-A0AA-4C7F-90FD-025A3D122698}"/>
    <cellStyle name="Total 2 8 10 6" xfId="34193" xr:uid="{F6835033-7BEF-4D04-88C1-F9A7D38CB56A}"/>
    <cellStyle name="Total 2 8 10 7" xfId="42154" xr:uid="{0FEA9E02-5DB0-4929-8543-29CAB3B8875A}"/>
    <cellStyle name="Total 2 8 11" xfId="2605" xr:uid="{21B10D1D-E92D-46A4-8E47-78EAD62F4A8C}"/>
    <cellStyle name="Total 2 8 11 2" xfId="6656" xr:uid="{CE5A31AB-E7E5-4B76-AD97-02E173A28952}"/>
    <cellStyle name="Total 2 8 11 2 2" xfId="14871" xr:uid="{16FFC3AB-1DD7-47D9-ABF7-C1C8CDDC2F8C}"/>
    <cellStyle name="Total 2 8 11 2 3" xfId="22735" xr:uid="{DD56D0A7-0DA3-4753-9D0D-5F7A21B4A422}"/>
    <cellStyle name="Total 2 8 11 2 4" xfId="30715" xr:uid="{B735A388-AE76-41B8-B915-A080D01D5DAC}"/>
    <cellStyle name="Total 2 8 11 2 5" xfId="38542" xr:uid="{1EF15DD2-5BC4-4A1A-9F99-8A7557C57468}"/>
    <cellStyle name="Total 2 8 11 2 6" xfId="46495" xr:uid="{EAC02EAF-359A-43EC-8618-1004890B28C7}"/>
    <cellStyle name="Total 2 8 11 3" xfId="10831" xr:uid="{AFBDE9FE-B7A8-4BCB-91C5-0FE1ADBD2C0B}"/>
    <cellStyle name="Total 2 8 11 4" xfId="18696" xr:uid="{A3198CE9-4246-482A-9E94-5B774A2D964C}"/>
    <cellStyle name="Total 2 8 11 5" xfId="26699" xr:uid="{FA838FD6-2168-4BFE-BAF9-FB7DB0F58DC9}"/>
    <cellStyle name="Total 2 8 11 6" xfId="34526" xr:uid="{2E1D2E69-D28D-4B1E-A8F0-D580CABE3441}"/>
    <cellStyle name="Total 2 8 11 7" xfId="42487" xr:uid="{561E9055-DAD5-40C8-BBBE-2FB8EEBAAAF0}"/>
    <cellStyle name="Total 2 8 12" xfId="2913" xr:uid="{AA84AD11-134A-4A88-9407-F127C5255251}"/>
    <cellStyle name="Total 2 8 12 2" xfId="6963" xr:uid="{0D753C82-6FAE-47FE-BFDB-E39789D3D43A}"/>
    <cellStyle name="Total 2 8 12 2 2" xfId="15178" xr:uid="{E73394F5-182C-4C59-8270-307FF9566059}"/>
    <cellStyle name="Total 2 8 12 2 3" xfId="23042" xr:uid="{CD68CDD2-0D82-4509-87CA-68AF1E7F9F7E}"/>
    <cellStyle name="Total 2 8 12 2 4" xfId="31022" xr:uid="{504DC941-81D0-42C1-AD66-A2B855D4BAC6}"/>
    <cellStyle name="Total 2 8 12 2 5" xfId="38849" xr:uid="{93C92C9D-6E10-45F3-88C2-922F47449B0F}"/>
    <cellStyle name="Total 2 8 12 2 6" xfId="46802" xr:uid="{522282A5-BE90-435A-B55E-E96B297B3D91}"/>
    <cellStyle name="Total 2 8 12 3" xfId="11139" xr:uid="{5726B6D8-B084-4FD7-8818-ED418EDB497F}"/>
    <cellStyle name="Total 2 8 12 4" xfId="19004" xr:uid="{752FFB62-C392-4546-82B0-A6D7A849CC63}"/>
    <cellStyle name="Total 2 8 12 5" xfId="27007" xr:uid="{FDCA77DF-387E-451B-9E99-CB0F590DC162}"/>
    <cellStyle name="Total 2 8 12 6" xfId="34834" xr:uid="{504D27C1-C4F0-4B68-8052-AE48BA4B9D2C}"/>
    <cellStyle name="Total 2 8 12 7" xfId="42795" xr:uid="{EE4A0BEE-3505-48A9-8C00-2C5ECBFC278D}"/>
    <cellStyle name="Total 2 8 13" xfId="3243" xr:uid="{C90DF4B7-EEC9-48BA-851C-9D8198C949D9}"/>
    <cellStyle name="Total 2 8 13 2" xfId="7272" xr:uid="{28DCE9D9-2AE0-41A7-BCDB-4A65FA5AB3A8}"/>
    <cellStyle name="Total 2 8 13 2 2" xfId="15487" xr:uid="{00F4DE70-A9F4-47E7-8F17-9B6A1CBDBDFC}"/>
    <cellStyle name="Total 2 8 13 2 3" xfId="23351" xr:uid="{1AB0F754-92A5-4C18-950A-5F217E2129BF}"/>
    <cellStyle name="Total 2 8 13 2 4" xfId="31331" xr:uid="{D67F2D2B-A1B0-4BC6-AC94-9B61461E58B2}"/>
    <cellStyle name="Total 2 8 13 2 5" xfId="39158" xr:uid="{51D7834A-63F8-4178-840D-9322824A30DD}"/>
    <cellStyle name="Total 2 8 13 2 6" xfId="47111" xr:uid="{B6E24CE3-919F-491E-A040-C40561804D3F}"/>
    <cellStyle name="Total 2 8 13 3" xfId="11467" xr:uid="{B84751EF-4E81-4323-8D9C-100DADCC52F6}"/>
    <cellStyle name="Total 2 8 13 4" xfId="19334" xr:uid="{A3FCAF75-0C47-49AA-AFB0-75A4FE5F874B}"/>
    <cellStyle name="Total 2 8 13 5" xfId="27334" xr:uid="{88510F51-5BA1-41ED-A32E-2D8DFD030BB4}"/>
    <cellStyle name="Total 2 8 13 6" xfId="35164" xr:uid="{E77D3A00-D554-4DAE-B86D-BEA957F7CF2B}"/>
    <cellStyle name="Total 2 8 13 7" xfId="43125" xr:uid="{1EDB3A60-A3F2-4F3C-8B6B-40FA25526E52}"/>
    <cellStyle name="Total 2 8 14" xfId="3538" xr:uid="{E48F5110-53D1-4E1A-8F07-0FEE3E84F72A}"/>
    <cellStyle name="Total 2 8 14 2" xfId="7566" xr:uid="{2101C06B-25E8-443D-B26A-E44C98532B1D}"/>
    <cellStyle name="Total 2 8 14 2 2" xfId="15781" xr:uid="{14659C9C-6AAC-41E8-B8F0-E18E917A6E96}"/>
    <cellStyle name="Total 2 8 14 2 3" xfId="23645" xr:uid="{800AC8B1-7A4E-42D4-90F3-2DD34A22F138}"/>
    <cellStyle name="Total 2 8 14 2 4" xfId="31625" xr:uid="{14685AC7-E085-41C4-91F3-F91F90D7CA54}"/>
    <cellStyle name="Total 2 8 14 2 5" xfId="39452" xr:uid="{301C150F-6FB4-45A6-B7BD-FC5F5B9EBEE6}"/>
    <cellStyle name="Total 2 8 14 2 6" xfId="47405" xr:uid="{82C25350-4E56-4921-81BF-6C816EC24A89}"/>
    <cellStyle name="Total 2 8 14 3" xfId="11762" xr:uid="{AFD7D3FB-04CE-43E4-B447-C1ED6FB97823}"/>
    <cellStyle name="Total 2 8 14 4" xfId="19629" xr:uid="{3D4740FC-7683-4D12-976F-0BC64313A9F8}"/>
    <cellStyle name="Total 2 8 14 5" xfId="27629" xr:uid="{260386C5-41D0-4606-8429-885E5E0F5AF7}"/>
    <cellStyle name="Total 2 8 14 6" xfId="35459" xr:uid="{8C81AEEC-C5A3-41FB-9A8A-15C698443F31}"/>
    <cellStyle name="Total 2 8 14 7" xfId="43420" xr:uid="{5CD82039-8C08-4D14-82DD-FE85DCF1EA9D}"/>
    <cellStyle name="Total 2 8 15" xfId="3832" xr:uid="{0F0E6BC0-A60A-4A90-8C19-31AF50968FD7}"/>
    <cellStyle name="Total 2 8 15 2" xfId="7860" xr:uid="{BBE6C909-501D-4EBE-870C-670C40266736}"/>
    <cellStyle name="Total 2 8 15 2 2" xfId="16075" xr:uid="{A72697EA-315F-44FE-B525-E8507FCFFC43}"/>
    <cellStyle name="Total 2 8 15 2 3" xfId="23939" xr:uid="{EB64D707-5D9F-4509-A02F-9D365B1B60CB}"/>
    <cellStyle name="Total 2 8 15 2 4" xfId="31919" xr:uid="{3F91AC65-9310-4147-8E6D-F5C180341A11}"/>
    <cellStyle name="Total 2 8 15 2 5" xfId="39746" xr:uid="{C8517CF1-44C1-4B03-A48D-C261B7EAB3A9}"/>
    <cellStyle name="Total 2 8 15 2 6" xfId="47699" xr:uid="{D0EA52D1-D418-47B9-9C08-EEA3B1E0FB3E}"/>
    <cellStyle name="Total 2 8 15 3" xfId="12056" xr:uid="{C6B2F5CF-0204-4BD5-96FC-A738D0B5D9D1}"/>
    <cellStyle name="Total 2 8 15 4" xfId="19923" xr:uid="{0A33CB3A-1FB3-4C6B-8D83-FFBD1F7B9CE4}"/>
    <cellStyle name="Total 2 8 15 5" xfId="27923" xr:uid="{D2AD2496-09CD-416D-835E-2DA4D6070968}"/>
    <cellStyle name="Total 2 8 15 6" xfId="35753" xr:uid="{B998CDF0-C311-4416-B2C6-1B091E0F420D}"/>
    <cellStyle name="Total 2 8 15 7" xfId="43714" xr:uid="{B09BDCB1-8B1F-4451-8B14-3023BCFC4418}"/>
    <cellStyle name="Total 2 8 16" xfId="4142" xr:uid="{06B5EA86-FC21-441E-AE84-814632760916}"/>
    <cellStyle name="Total 2 8 16 2" xfId="8148" xr:uid="{1098F051-66F5-49D6-A31F-B1326B6D302F}"/>
    <cellStyle name="Total 2 8 16 2 2" xfId="16363" xr:uid="{3864B5B8-CA46-4706-8A31-543104530242}"/>
    <cellStyle name="Total 2 8 16 2 3" xfId="24227" xr:uid="{F6F832E7-455A-492B-87CD-26D56A7A0990}"/>
    <cellStyle name="Total 2 8 16 2 4" xfId="32207" xr:uid="{DF358148-5D6B-40F3-947D-F0E7BA407BAA}"/>
    <cellStyle name="Total 2 8 16 2 5" xfId="40034" xr:uid="{B44C4F57-1D3B-42D6-A957-9AA039604F5F}"/>
    <cellStyle name="Total 2 8 16 2 6" xfId="47987" xr:uid="{26871364-8B62-4E63-B2EF-863BF43AD3CE}"/>
    <cellStyle name="Total 2 8 16 3" xfId="12364" xr:uid="{33E6C613-E9AA-40FE-AF8B-1356BB05253D}"/>
    <cellStyle name="Total 2 8 16 4" xfId="20233" xr:uid="{376A893A-062D-4DBC-9100-B0B880FBBC48}"/>
    <cellStyle name="Total 2 8 16 5" xfId="28228" xr:uid="{F4072F29-CC65-4758-AB77-CFE910769422}"/>
    <cellStyle name="Total 2 8 16 6" xfId="36063" xr:uid="{517596EC-77AB-478F-81EA-25CE11D06892}"/>
    <cellStyle name="Total 2 8 16 7" xfId="44024" xr:uid="{F7155743-5F17-47BD-8CC9-BE1FE1C33595}"/>
    <cellStyle name="Total 2 8 17" xfId="4421" xr:uid="{9712BBA8-2F38-4B1E-B153-A0940EE8416C}"/>
    <cellStyle name="Total 2 8 17 2" xfId="8427" xr:uid="{65D90617-49A3-446E-B66E-6CDB3D94D8AB}"/>
    <cellStyle name="Total 2 8 17 2 2" xfId="16642" xr:uid="{C77E84CA-CA4D-4A98-95E8-4FA7BC7A9942}"/>
    <cellStyle name="Total 2 8 17 2 3" xfId="24506" xr:uid="{07411D2C-B4EC-4E12-BC5A-246DA0AC2024}"/>
    <cellStyle name="Total 2 8 17 2 4" xfId="32486" xr:uid="{A95EA176-C2D3-43BC-A247-6A2CE7A01540}"/>
    <cellStyle name="Total 2 8 17 2 5" xfId="40313" xr:uid="{AD23B7A3-A34F-40C6-8E04-64EA0BA8627B}"/>
    <cellStyle name="Total 2 8 17 2 6" xfId="48266" xr:uid="{039263B5-07AA-48AF-8887-2ADCE6FBF5ED}"/>
    <cellStyle name="Total 2 8 17 3" xfId="12643" xr:uid="{0F7D564D-D37B-43D1-9096-FCC239C9CCC3}"/>
    <cellStyle name="Total 2 8 17 4" xfId="20512" xr:uid="{00797AD8-6BF8-4402-AD01-BCDBF69E1956}"/>
    <cellStyle name="Total 2 8 17 5" xfId="28507" xr:uid="{8CFD26C0-B06F-4965-B5CB-37FC4A48E3AE}"/>
    <cellStyle name="Total 2 8 17 6" xfId="36342" xr:uid="{E9FEF140-AC88-4F52-ACA4-2D82A73058B0}"/>
    <cellStyle name="Total 2 8 17 7" xfId="44303" xr:uid="{7F8CAE65-B41C-446D-B7C4-3016C2C2EE35}"/>
    <cellStyle name="Total 2 8 18" xfId="4994" xr:uid="{5420125D-C026-42A9-A709-29B1B4C41927}"/>
    <cellStyle name="Total 2 8 18 2" xfId="13212" xr:uid="{7D536E2A-85F9-429B-B2CC-01333FACF49B}"/>
    <cellStyle name="Total 2 8 18 3" xfId="21078" xr:uid="{50CA003C-1127-4F3E-8FD8-9D967CA49F4F}"/>
    <cellStyle name="Total 2 8 18 4" xfId="29061" xr:uid="{2209DA7D-412D-4A23-BFB5-065905D7D869}"/>
    <cellStyle name="Total 2 8 18 5" xfId="36890" xr:uid="{369D5DD8-2BFB-458E-97AD-BB0340AF8FD4}"/>
    <cellStyle name="Total 2 8 18 6" xfId="44843" xr:uid="{D9814FE4-FEBB-468F-B0B7-19FAF1143021}"/>
    <cellStyle name="Total 2 8 19" xfId="9075" xr:uid="{92EA4853-EB3C-4E11-9160-FC8ACD687741}"/>
    <cellStyle name="Total 2 8 2" xfId="925" xr:uid="{4A088656-A9C3-48B2-B44F-B4669C4272AB}"/>
    <cellStyle name="Total 2 8 2 10" xfId="3903" xr:uid="{37F161DC-912A-45C0-9875-F9C1812B9B46}"/>
    <cellStyle name="Total 2 8 2 10 2" xfId="7923" xr:uid="{B33711AF-BC28-443C-A699-BF4BE4E1EF71}"/>
    <cellStyle name="Total 2 8 2 10 2 2" xfId="16138" xr:uid="{8F8BC387-D1CB-4EEF-80FD-11F81481C99D}"/>
    <cellStyle name="Total 2 8 2 10 2 3" xfId="24002" xr:uid="{7CC42C28-4A03-4374-8E29-F898503156AA}"/>
    <cellStyle name="Total 2 8 2 10 2 4" xfId="31982" xr:uid="{3FF7B1E0-EFFC-4FAD-8B43-55DC2FCDFA32}"/>
    <cellStyle name="Total 2 8 2 10 2 5" xfId="39809" xr:uid="{A9185EF0-3CD0-426A-B0E1-8FE6414BC77D}"/>
    <cellStyle name="Total 2 8 2 10 2 6" xfId="47762" xr:uid="{7AB40662-7726-4905-9E41-27714030332E}"/>
    <cellStyle name="Total 2 8 2 10 3" xfId="12125" xr:uid="{BD6C056F-38DB-4B70-9615-FCA09D0AAA49}"/>
    <cellStyle name="Total 2 8 2 10 4" xfId="19994" xr:uid="{ADEADEDB-4D34-4801-B58F-9C9F9305777B}"/>
    <cellStyle name="Total 2 8 2 10 5" xfId="27991" xr:uid="{DE5C9FD9-D208-4621-A2A5-12FB89472B3F}"/>
    <cellStyle name="Total 2 8 2 10 6" xfId="35824" xr:uid="{EB899985-C7E7-4537-9380-636F80237904}"/>
    <cellStyle name="Total 2 8 2 10 7" xfId="43785" xr:uid="{57ACBDE1-BD70-46E8-9CE7-DDD1A6435E41}"/>
    <cellStyle name="Total 2 8 2 11" xfId="4203" xr:uid="{9A63FA65-346B-4AAB-A2B8-9B472D5796A5}"/>
    <cellStyle name="Total 2 8 2 11 2" xfId="8209" xr:uid="{378CAEE0-43D1-475B-9FAE-496805D473D0}"/>
    <cellStyle name="Total 2 8 2 11 2 2" xfId="16424" xr:uid="{54684F75-6025-4446-A7A3-9F67C4C64924}"/>
    <cellStyle name="Total 2 8 2 11 2 3" xfId="24288" xr:uid="{5D124662-1713-4B6B-AACD-A8ECD3A44F2A}"/>
    <cellStyle name="Total 2 8 2 11 2 4" xfId="32268" xr:uid="{1896C3CC-0BC8-4207-A929-13F1702D2B5B}"/>
    <cellStyle name="Total 2 8 2 11 2 5" xfId="40095" xr:uid="{EBCABA53-2C8F-44A2-8165-7D1BA00EAD8D}"/>
    <cellStyle name="Total 2 8 2 11 2 6" xfId="48048" xr:uid="{7D1E7EA1-DF1D-4548-8DF3-03C87EB9A4AB}"/>
    <cellStyle name="Total 2 8 2 11 3" xfId="12425" xr:uid="{150121E6-15AD-4B0C-A3BC-7D97B0523375}"/>
    <cellStyle name="Total 2 8 2 11 4" xfId="20294" xr:uid="{DED83EA7-CE33-4E0B-B66A-8382A04617E0}"/>
    <cellStyle name="Total 2 8 2 11 5" xfId="28289" xr:uid="{5B52D5A8-477F-4BFA-92BB-655F6576BF04}"/>
    <cellStyle name="Total 2 8 2 11 6" xfId="36124" xr:uid="{7E8ADE65-D7FC-4000-ACB3-406C7FA69071}"/>
    <cellStyle name="Total 2 8 2 11 7" xfId="44085" xr:uid="{130967A5-80D0-4BA3-AB69-8B84E9376871}"/>
    <cellStyle name="Total 2 8 2 12" xfId="4489" xr:uid="{ADB4DA1D-4C0A-430F-999E-63A1AADD4B0F}"/>
    <cellStyle name="Total 2 8 2 12 2" xfId="8488" xr:uid="{80881701-6E64-4AB6-A320-4C7880FAC1DF}"/>
    <cellStyle name="Total 2 8 2 12 2 2" xfId="16703" xr:uid="{02120696-8E81-4522-930E-8E0BC67BC81F}"/>
    <cellStyle name="Total 2 8 2 12 2 3" xfId="24567" xr:uid="{6CD6C8FF-5A82-4F98-B8E6-41488EE6F9C0}"/>
    <cellStyle name="Total 2 8 2 12 2 4" xfId="32547" xr:uid="{27142F5B-4973-48A6-AAA9-2F81515F66DB}"/>
    <cellStyle name="Total 2 8 2 12 2 5" xfId="40374" xr:uid="{4103B782-FF2C-44D0-9899-B13000651CD6}"/>
    <cellStyle name="Total 2 8 2 12 2 6" xfId="48327" xr:uid="{03398615-53A9-4D5B-B226-CB6AA796C866}"/>
    <cellStyle name="Total 2 8 2 12 3" xfId="12710" xr:uid="{D0754537-9E12-4DE2-8A5C-6D71FDFCDCEA}"/>
    <cellStyle name="Total 2 8 2 12 4" xfId="20580" xr:uid="{9D155E0B-C678-406E-AF56-2C6A86D3C784}"/>
    <cellStyle name="Total 2 8 2 12 5" xfId="28573" xr:uid="{4E4A6046-5EE4-4FB0-8E46-AAF5036842AA}"/>
    <cellStyle name="Total 2 8 2 12 6" xfId="36410" xr:uid="{5CB5D907-F347-4955-9ADD-E5718C530655}"/>
    <cellStyle name="Total 2 8 2 12 7" xfId="44371" xr:uid="{EB51D76A-057A-4C52-AB57-2472C84D8DF6}"/>
    <cellStyle name="Total 2 8 2 13" xfId="5065" xr:uid="{FFEC77DD-933F-4267-9CE2-CB1DCE0A2366}"/>
    <cellStyle name="Total 2 8 2 13 2" xfId="13280" xr:uid="{99EB0E0B-5570-4F2E-A18C-705A05FF75AB}"/>
    <cellStyle name="Total 2 8 2 13 3" xfId="21144" xr:uid="{FA06643D-5E2E-4DB1-9285-B9F3C1810B84}"/>
    <cellStyle name="Total 2 8 2 13 4" xfId="29124" xr:uid="{2FC95A95-D433-4414-BACA-94CE20062301}"/>
    <cellStyle name="Total 2 8 2 13 5" xfId="36951" xr:uid="{E976E18E-7B80-4289-B58E-4AF406EED149}"/>
    <cellStyle name="Total 2 8 2 13 6" xfId="44904" xr:uid="{1F8E5E92-791B-4F6A-8D85-F7EB31551134}"/>
    <cellStyle name="Total 2 8 2 14" xfId="9154" xr:uid="{D0CD72DD-6C4A-4063-BB7D-D0857B5678E9}"/>
    <cellStyle name="Total 2 8 2 15" xfId="17016" xr:uid="{7A46A9F0-0AD6-4AF1-91E8-D731B2F800D0}"/>
    <cellStyle name="Total 2 8 2 16" xfId="25033" xr:uid="{A7015F57-AC78-4DDE-8470-343A572BDA8D}"/>
    <cellStyle name="Total 2 8 2 17" xfId="32846" xr:uid="{469FE340-CFFA-475B-80B7-0AECB28D6B7F}"/>
    <cellStyle name="Total 2 8 2 18" xfId="40807" xr:uid="{DD840AB5-8581-4958-AF67-9764F6363051}"/>
    <cellStyle name="Total 2 8 2 2" xfId="1355" xr:uid="{22EC3ED9-C6AA-418D-8BBF-BF1999DDAC0B}"/>
    <cellStyle name="Total 2 8 2 2 2" xfId="5467" xr:uid="{8954731E-5326-4B68-8890-2290BB498587}"/>
    <cellStyle name="Total 2 8 2 2 2 2" xfId="13682" xr:uid="{7D956D57-1F89-4E8E-8E33-BB57A8406205}"/>
    <cellStyle name="Total 2 8 2 2 2 3" xfId="21546" xr:uid="{1CD37EEF-0A98-4EF0-AF72-7AE3F5802CB8}"/>
    <cellStyle name="Total 2 8 2 2 2 4" xfId="29526" xr:uid="{F80E6E0D-7A77-4D3D-9437-0B2AFBE0AF56}"/>
    <cellStyle name="Total 2 8 2 2 2 5" xfId="37353" xr:uid="{7EB9A0FC-4561-4852-AADC-D574420D7A77}"/>
    <cellStyle name="Total 2 8 2 2 2 6" xfId="45306" xr:uid="{0F5D80B3-4465-4EB4-A99A-3F66D1879AE3}"/>
    <cellStyle name="Total 2 8 2 2 3" xfId="9584" xr:uid="{27817837-AA7B-4138-9557-544C17231B04}"/>
    <cellStyle name="Total 2 8 2 2 4" xfId="17446" xr:uid="{C9930C90-35DC-437F-A29D-052DF7729CB7}"/>
    <cellStyle name="Total 2 8 2 2 5" xfId="25457" xr:uid="{C4FA4E6B-C7F6-4860-AF1B-406B32810AA5}"/>
    <cellStyle name="Total 2 8 2 2 6" xfId="33276" xr:uid="{FE5D10BC-C064-4FDA-91A5-516A69E57C77}"/>
    <cellStyle name="Total 2 8 2 2 7" xfId="41237" xr:uid="{D5FBFC76-6D60-44A5-B201-78B7B6AA71FC}"/>
    <cellStyle name="Total 2 8 2 3" xfId="1698" xr:uid="{58CDC7F8-41FD-4B20-93E2-B2D87F5077DA}"/>
    <cellStyle name="Total 2 8 2 3 2" xfId="5786" xr:uid="{E8B7B5C5-1C7D-49B8-B192-47719E4463A2}"/>
    <cellStyle name="Total 2 8 2 3 2 2" xfId="14001" xr:uid="{6E7F2493-D707-4423-B039-6BD4E66AC1E4}"/>
    <cellStyle name="Total 2 8 2 3 2 3" xfId="21865" xr:uid="{F8D7EAEF-9B6C-4323-B283-885921139C9D}"/>
    <cellStyle name="Total 2 8 2 3 2 4" xfId="29845" xr:uid="{0EE3ABE5-167D-45DB-8AD9-76FD9B8E88D4}"/>
    <cellStyle name="Total 2 8 2 3 2 5" xfId="37672" xr:uid="{65C3338D-E9EB-4E34-BEE9-C5EBDA1A85DF}"/>
    <cellStyle name="Total 2 8 2 3 2 6" xfId="45625" xr:uid="{3C4F2903-7CAF-4EF3-BC41-4C3449350C7B}"/>
    <cellStyle name="Total 2 8 2 3 3" xfId="9924" xr:uid="{B5292B36-D724-4909-911D-42E9F6D5818C}"/>
    <cellStyle name="Total 2 8 2 3 4" xfId="17789" xr:uid="{BBB7C4EA-A64F-4D93-80A8-49BA42020FD8}"/>
    <cellStyle name="Total 2 8 2 3 5" xfId="25797" xr:uid="{0A78703D-9DA5-40D6-826E-2767B02D6D4F}"/>
    <cellStyle name="Total 2 8 2 3 6" xfId="33619" xr:uid="{A1B41967-3B30-4515-B25F-3485C5E22BBC}"/>
    <cellStyle name="Total 2 8 2 3 7" xfId="41580" xr:uid="{74EFB521-9F3A-4E74-9370-2A2ED7D29DA2}"/>
    <cellStyle name="Total 2 8 2 4" xfId="2033" xr:uid="{90AE7853-D8A9-4F0F-9155-0B2A5B08C1FD}"/>
    <cellStyle name="Total 2 8 2 4 2" xfId="6107" xr:uid="{FC05F234-738B-402E-9EA8-6A69AF84B38F}"/>
    <cellStyle name="Total 2 8 2 4 2 2" xfId="14322" xr:uid="{671E560F-1E2E-44C2-8BB1-5C49D87F4D20}"/>
    <cellStyle name="Total 2 8 2 4 2 3" xfId="22186" xr:uid="{C236205E-0A03-430D-B6F4-688D0B84DFAA}"/>
    <cellStyle name="Total 2 8 2 4 2 4" xfId="30166" xr:uid="{803E508F-4614-46A5-AA86-E7B66D572829}"/>
    <cellStyle name="Total 2 8 2 4 2 5" xfId="37993" xr:uid="{3A3AC647-5847-4ED6-BB4F-C57A2B5BAB92}"/>
    <cellStyle name="Total 2 8 2 4 2 6" xfId="45946" xr:uid="{7CADB619-BC01-441B-A97C-7CCB7583BB67}"/>
    <cellStyle name="Total 2 8 2 4 3" xfId="10259" xr:uid="{01A1AA96-C4DA-4FEA-9D02-0A4F0E74CB2D}"/>
    <cellStyle name="Total 2 8 2 4 4" xfId="18124" xr:uid="{589B7B73-CA78-4F57-8ECA-9EAD8EF32174}"/>
    <cellStyle name="Total 2 8 2 4 5" xfId="26131" xr:uid="{4D5AEFF7-678B-420F-B26D-F85FFDC3CBF3}"/>
    <cellStyle name="Total 2 8 2 4 6" xfId="33954" xr:uid="{7837AEBE-ACD3-40EE-A11D-FB06C9200C0A}"/>
    <cellStyle name="Total 2 8 2 4 7" xfId="41915" xr:uid="{05F4492D-C461-4D1C-B341-B1515AA4D493}"/>
    <cellStyle name="Total 2 8 2 5" xfId="2352" xr:uid="{EA0AD758-5428-4691-B295-27667B73EBB4}"/>
    <cellStyle name="Total 2 8 2 5 2" xfId="6417" xr:uid="{4DBD1B7F-2071-49A6-BFF1-8F57AB1F0276}"/>
    <cellStyle name="Total 2 8 2 5 2 2" xfId="14632" xr:uid="{32EEB2E5-56A6-48A5-BC15-2BD3B05B3671}"/>
    <cellStyle name="Total 2 8 2 5 2 3" xfId="22496" xr:uid="{D2374F91-5887-41FF-B1BE-1F4B185E1480}"/>
    <cellStyle name="Total 2 8 2 5 2 4" xfId="30476" xr:uid="{9655BA7C-9518-48BB-9AC1-90B8BFC12E0D}"/>
    <cellStyle name="Total 2 8 2 5 2 5" xfId="38303" xr:uid="{3B99AFDD-0576-4C4E-8C4B-A58460089401}"/>
    <cellStyle name="Total 2 8 2 5 2 6" xfId="46256" xr:uid="{51E12E1A-6738-4551-82D8-6D1D75A7E8EA}"/>
    <cellStyle name="Total 2 8 2 5 3" xfId="10578" xr:uid="{8178C95C-3B5D-4C98-B5BB-76D94D4FCBEC}"/>
    <cellStyle name="Total 2 8 2 5 4" xfId="18443" xr:uid="{31CBE78A-41C5-404A-83DC-CEB4B0B17B53}"/>
    <cellStyle name="Total 2 8 2 5 5" xfId="26447" xr:uid="{771710CE-078D-4A8E-BBCB-405CB3E7CF2D}"/>
    <cellStyle name="Total 2 8 2 5 6" xfId="34273" xr:uid="{CF3B4573-7955-4B43-BEA0-0930853C995E}"/>
    <cellStyle name="Total 2 8 2 5 7" xfId="42234" xr:uid="{E6329181-259A-480C-AA17-017F2A5F8116}"/>
    <cellStyle name="Total 2 8 2 6" xfId="2681" xr:uid="{2FE0B296-0885-4DDC-B9BA-CD24644B8722}"/>
    <cellStyle name="Total 2 8 2 6 2" xfId="6731" xr:uid="{5B42FA9E-5B15-43D7-9651-E5CB9DEEA876}"/>
    <cellStyle name="Total 2 8 2 6 2 2" xfId="14946" xr:uid="{0283ED3A-DDF3-4343-9CFB-D8418B3624B8}"/>
    <cellStyle name="Total 2 8 2 6 2 3" xfId="22810" xr:uid="{D3E85435-7EA6-42BE-B995-941264685AB7}"/>
    <cellStyle name="Total 2 8 2 6 2 4" xfId="30790" xr:uid="{B008892D-D667-4356-80B2-50A990D31059}"/>
    <cellStyle name="Total 2 8 2 6 2 5" xfId="38617" xr:uid="{23A9428F-824C-421A-8A4A-0D79AFB0AD3E}"/>
    <cellStyle name="Total 2 8 2 6 2 6" xfId="46570" xr:uid="{B9F5A540-CFE9-445D-99BF-170C8B179659}"/>
    <cellStyle name="Total 2 8 2 6 3" xfId="10907" xr:uid="{02C50DF8-E0B0-489D-B4BB-F830FD5213B4}"/>
    <cellStyle name="Total 2 8 2 6 4" xfId="18772" xr:uid="{38BF5A00-721E-433F-A8EE-91275DCF1F2B}"/>
    <cellStyle name="Total 2 8 2 6 5" xfId="26775" xr:uid="{080A7A13-5C8E-4A1F-B44C-34B930FC240C}"/>
    <cellStyle name="Total 2 8 2 6 6" xfId="34602" xr:uid="{6089E0EF-1EBA-47D4-B6E0-94BEC0B3F78B}"/>
    <cellStyle name="Total 2 8 2 6 7" xfId="42563" xr:uid="{57DA63AA-DC9E-4A98-BEC1-67763EDE5E19}"/>
    <cellStyle name="Total 2 8 2 7" xfId="2994" xr:uid="{419A330A-1FC4-4CF5-8D99-1EE31AC02B35}"/>
    <cellStyle name="Total 2 8 2 7 2" xfId="7036" xr:uid="{FDF116CD-A22D-45F7-8582-84E509BD31C4}"/>
    <cellStyle name="Total 2 8 2 7 2 2" xfId="15251" xr:uid="{032D3E5A-1762-4561-8BB6-2BDA9737A126}"/>
    <cellStyle name="Total 2 8 2 7 2 3" xfId="23115" xr:uid="{DF7761A4-9D2F-4FC1-8B65-76237FB92C2E}"/>
    <cellStyle name="Total 2 8 2 7 2 4" xfId="31095" xr:uid="{4F0E8065-A5F3-4E28-A8F4-8CB7C25E889A}"/>
    <cellStyle name="Total 2 8 2 7 2 5" xfId="38922" xr:uid="{4E77543F-5D91-41B6-A474-EA0C9804B98A}"/>
    <cellStyle name="Total 2 8 2 7 2 6" xfId="46875" xr:uid="{BF9ABFE6-19B8-4C89-A877-731C39D98E89}"/>
    <cellStyle name="Total 2 8 2 7 3" xfId="11219" xr:uid="{9D8EAB1E-A691-4BD0-9C80-E3DC33C465A9}"/>
    <cellStyle name="Total 2 8 2 7 4" xfId="19085" xr:uid="{EA52A4A5-F655-4BF1-9814-B66FF7AD2B95}"/>
    <cellStyle name="Total 2 8 2 7 5" xfId="27085" xr:uid="{225C11DB-0203-40AA-B594-C99A76EABC8C}"/>
    <cellStyle name="Total 2 8 2 7 6" xfId="34915" xr:uid="{7FB1D996-FAC2-4A5A-9A68-B92C0ACC5227}"/>
    <cellStyle name="Total 2 8 2 7 7" xfId="42876" xr:uid="{4488C840-8144-4CF4-A7BB-5CBE1E27CAFE}"/>
    <cellStyle name="Total 2 8 2 8" xfId="3315" xr:uid="{A71BB2A6-D669-4EF2-8676-53658ADFC1C4}"/>
    <cellStyle name="Total 2 8 2 8 2" xfId="7343" xr:uid="{120A965F-384A-4B11-BB3C-0730CF2585EF}"/>
    <cellStyle name="Total 2 8 2 8 2 2" xfId="15558" xr:uid="{9C040B8E-1D49-41CB-A521-FB5CCD8471B5}"/>
    <cellStyle name="Total 2 8 2 8 2 3" xfId="23422" xr:uid="{133AFB97-9C2B-401C-BAF3-8B2D90935221}"/>
    <cellStyle name="Total 2 8 2 8 2 4" xfId="31402" xr:uid="{6343E38F-4B44-4C5E-BB59-95C48D118EC4}"/>
    <cellStyle name="Total 2 8 2 8 2 5" xfId="39229" xr:uid="{63ABE338-EDE1-4DE2-B158-EA53722AA314}"/>
    <cellStyle name="Total 2 8 2 8 2 6" xfId="47182" xr:uid="{7657217F-B5AC-46F5-824C-4A4D5048798B}"/>
    <cellStyle name="Total 2 8 2 8 3" xfId="11539" xr:uid="{3C6C33D7-5E0F-4A4C-8753-0151167E55A8}"/>
    <cellStyle name="Total 2 8 2 8 4" xfId="19406" xr:uid="{B8F2B20E-341A-4840-8329-6262D2D9ABA6}"/>
    <cellStyle name="Total 2 8 2 8 5" xfId="27406" xr:uid="{B0B15086-E861-4681-9581-710126F2D1F7}"/>
    <cellStyle name="Total 2 8 2 8 6" xfId="35236" xr:uid="{7F57E786-16F4-40C6-BEE6-D99D30151FE6}"/>
    <cellStyle name="Total 2 8 2 8 7" xfId="43197" xr:uid="{E123FE4C-882E-4174-B8F3-2AAD702D56DF}"/>
    <cellStyle name="Total 2 8 2 9" xfId="3608" xr:uid="{5E7AF517-4750-4676-A1B6-2E53786E5F81}"/>
    <cellStyle name="Total 2 8 2 9 2" xfId="7636" xr:uid="{541A324C-6733-41D3-917F-017C7D49B6E4}"/>
    <cellStyle name="Total 2 8 2 9 2 2" xfId="15851" xr:uid="{27D31554-8B06-4FA3-82C2-282CFE411AF4}"/>
    <cellStyle name="Total 2 8 2 9 2 3" xfId="23715" xr:uid="{DC8DAF07-D486-4BC4-86D2-9366E72CDC09}"/>
    <cellStyle name="Total 2 8 2 9 2 4" xfId="31695" xr:uid="{69FE533F-05FA-4F5E-8FFA-F76974C889A7}"/>
    <cellStyle name="Total 2 8 2 9 2 5" xfId="39522" xr:uid="{0F6762AC-CF56-4A20-8AF1-40E05AE18E90}"/>
    <cellStyle name="Total 2 8 2 9 2 6" xfId="47475" xr:uid="{F91A2608-26C3-42CF-A1F9-833AC0F4BF3B}"/>
    <cellStyle name="Total 2 8 2 9 3" xfId="11832" xr:uid="{F8CD582E-1B16-4354-9FD2-D3D31C020E10}"/>
    <cellStyle name="Total 2 8 2 9 4" xfId="19699" xr:uid="{0C081BCC-EB88-4966-82CA-7E0C807AD612}"/>
    <cellStyle name="Total 2 8 2 9 5" xfId="27699" xr:uid="{68639D01-2090-4A98-8F60-BB57BF87EBC3}"/>
    <cellStyle name="Total 2 8 2 9 6" xfId="35529" xr:uid="{08DDD64F-39A0-4EE0-9709-59CAF52DB4DE}"/>
    <cellStyle name="Total 2 8 2 9 7" xfId="43490" xr:uid="{0D0E5841-D47F-4DEB-B455-0E4AAB0E1192}"/>
    <cellStyle name="Total 2 8 20" xfId="16939" xr:uid="{FDD91624-CFC1-486C-A72F-79CA8E1FCE06}"/>
    <cellStyle name="Total 2 8 21" xfId="24963" xr:uid="{A71ACFF4-C73E-429E-92BC-BD18459E6724}"/>
    <cellStyle name="Total 2 8 22" xfId="32778" xr:uid="{140B74F5-50EF-4BDF-B7C1-711706705D8D}"/>
    <cellStyle name="Total 2 8 23" xfId="40739" xr:uid="{E54D0355-5A00-4469-8EC0-990C40C71F78}"/>
    <cellStyle name="Total 2 8 3" xfId="768" xr:uid="{730BD03A-6763-448D-A3DF-028E38DFB016}"/>
    <cellStyle name="Total 2 8 3 10" xfId="2637" xr:uid="{26BCFBEC-9049-4BA6-98A0-FB67E2BB3DF6}"/>
    <cellStyle name="Total 2 8 3 10 2" xfId="6687" xr:uid="{8BAEDE83-9E2A-47F8-BE73-E089AEEFE28D}"/>
    <cellStyle name="Total 2 8 3 10 2 2" xfId="14902" xr:uid="{D2534482-6814-4728-8064-766AE909708B}"/>
    <cellStyle name="Total 2 8 3 10 2 3" xfId="22766" xr:uid="{B9FDD942-0A5B-4B8F-9B07-C7ED24D2976F}"/>
    <cellStyle name="Total 2 8 3 10 2 4" xfId="30746" xr:uid="{55467A9E-803F-4F02-8080-16B0AF5C7FD6}"/>
    <cellStyle name="Total 2 8 3 10 2 5" xfId="38573" xr:uid="{781D5780-5BB2-404A-90B0-D2A6F4BF8FDA}"/>
    <cellStyle name="Total 2 8 3 10 2 6" xfId="46526" xr:uid="{995B020F-8E6D-4049-9E24-213826A62221}"/>
    <cellStyle name="Total 2 8 3 10 3" xfId="10863" xr:uid="{BAB8C807-5776-462E-8BDC-F939E19AA92D}"/>
    <cellStyle name="Total 2 8 3 10 4" xfId="18728" xr:uid="{7378638D-C6AD-4449-AD06-B1FD4CB2B936}"/>
    <cellStyle name="Total 2 8 3 10 5" xfId="26731" xr:uid="{1EABBF25-F691-46FB-9EB2-12DE33C41866}"/>
    <cellStyle name="Total 2 8 3 10 6" xfId="34558" xr:uid="{D63EC019-C6D6-4E11-9F1B-6BFD1A6FF53B}"/>
    <cellStyle name="Total 2 8 3 10 7" xfId="42519" xr:uid="{BB917933-C4C2-498C-B98F-E24315682AB9}"/>
    <cellStyle name="Total 2 8 3 11" xfId="1995" xr:uid="{7276825D-D1C1-4ACD-A392-50B19E647723}"/>
    <cellStyle name="Total 2 8 3 11 2" xfId="6069" xr:uid="{DDED01B7-CEC9-4A35-B76D-71FA7B2F3983}"/>
    <cellStyle name="Total 2 8 3 11 2 2" xfId="14284" xr:uid="{CCAF24E1-20FA-4312-830A-F0C0BD05A0CF}"/>
    <cellStyle name="Total 2 8 3 11 2 3" xfId="22148" xr:uid="{382251C0-4561-4A0D-9FB3-08380DF88C9E}"/>
    <cellStyle name="Total 2 8 3 11 2 4" xfId="30128" xr:uid="{32ECE01C-B39B-4316-9A9F-B99818947302}"/>
    <cellStyle name="Total 2 8 3 11 2 5" xfId="37955" xr:uid="{46C78D7D-FD36-477B-9FA0-4F4E3E0D0E4B}"/>
    <cellStyle name="Total 2 8 3 11 2 6" xfId="45908" xr:uid="{278818F4-393F-4070-B148-D14BEB83900D}"/>
    <cellStyle name="Total 2 8 3 11 3" xfId="10221" xr:uid="{BBBF9BDA-FC92-4445-80DF-F34577CBDEA7}"/>
    <cellStyle name="Total 2 8 3 11 4" xfId="18086" xr:uid="{195644C4-443B-4A55-B97F-59BDA08AE42D}"/>
    <cellStyle name="Total 2 8 3 11 5" xfId="26093" xr:uid="{EF210B4C-71F3-4F59-8FE4-18F93CA86BFF}"/>
    <cellStyle name="Total 2 8 3 11 6" xfId="33916" xr:uid="{23F07B19-FE47-4E98-AC8D-99DC24D42D0A}"/>
    <cellStyle name="Total 2 8 3 11 7" xfId="41877" xr:uid="{6EDD167A-7C7A-426F-BFA4-ED3BE29725C3}"/>
    <cellStyle name="Total 2 8 3 12" xfId="3610" xr:uid="{656CC481-5FE9-453E-BE3B-3655C39F9A31}"/>
    <cellStyle name="Total 2 8 3 12 2" xfId="7638" xr:uid="{61D23497-5746-400D-8E8F-DBA036D3DA36}"/>
    <cellStyle name="Total 2 8 3 12 2 2" xfId="15853" xr:uid="{0730F1C6-353D-42B3-BBEA-EEEEFCCA9434}"/>
    <cellStyle name="Total 2 8 3 12 2 3" xfId="23717" xr:uid="{0D4C2FF2-DAA5-46FB-9E5D-D5522337376E}"/>
    <cellStyle name="Total 2 8 3 12 2 4" xfId="31697" xr:uid="{9ECD006D-96CF-4957-8080-AB0F7C2FA63D}"/>
    <cellStyle name="Total 2 8 3 12 2 5" xfId="39524" xr:uid="{1B6F2985-0BAD-46B9-9F30-BCAAE4CEBAF1}"/>
    <cellStyle name="Total 2 8 3 12 2 6" xfId="47477" xr:uid="{846E24CD-DB5A-4F58-A972-654F85122068}"/>
    <cellStyle name="Total 2 8 3 12 3" xfId="11834" xr:uid="{64DFD09A-0F8E-4215-99B3-A05B3341F578}"/>
    <cellStyle name="Total 2 8 3 12 4" xfId="19701" xr:uid="{26950C7E-0840-4BDF-BF1E-6C4B91EECDF1}"/>
    <cellStyle name="Total 2 8 3 12 5" xfId="27701" xr:uid="{EB1A4FC6-37F6-45A6-AA1D-B3561E48D292}"/>
    <cellStyle name="Total 2 8 3 12 6" xfId="35531" xr:uid="{24032B24-F455-4238-B4D4-ED83F15A7FA2}"/>
    <cellStyle name="Total 2 8 3 12 7" xfId="43492" xr:uid="{E0F4A855-0E63-4609-A48D-EC4D6323BC0E}"/>
    <cellStyle name="Total 2 8 3 13" xfId="4969" xr:uid="{5712E447-3216-4057-8764-25EC3CDB9509}"/>
    <cellStyle name="Total 2 8 3 13 2" xfId="13187" xr:uid="{9100D756-4B15-40E0-9CC5-2E561F6EA78F}"/>
    <cellStyle name="Total 2 8 3 13 3" xfId="21053" xr:uid="{5DABCC94-F635-4C0A-B12B-8F5D45131646}"/>
    <cellStyle name="Total 2 8 3 13 4" xfId="29036" xr:uid="{ED5D76D4-EBEF-4CA9-B0AE-D2062FE67A40}"/>
    <cellStyle name="Total 2 8 3 13 5" xfId="36867" xr:uid="{A2524741-AED8-47B7-BE8B-757807A9CC96}"/>
    <cellStyle name="Total 2 8 3 13 6" xfId="44820" xr:uid="{72B7EDAE-C8F4-43EA-B60F-943AA51A0172}"/>
    <cellStyle name="Total 2 8 3 14" xfId="9013" xr:uid="{179DDDE4-2A60-46FA-93EA-4E19D8E5E158}"/>
    <cellStyle name="Total 2 8 3 15" xfId="384" xr:uid="{0D2950B8-E0BA-4AAE-B831-933F7F9758FE}"/>
    <cellStyle name="Total 2 8 3 16" xfId="24911" xr:uid="{F387DA0C-3B1C-46B9-9E03-7C0402C83162}"/>
    <cellStyle name="Total 2 8 3 17" xfId="21070" xr:uid="{DCB0708B-36D3-4817-8A68-4B3C264CE722}"/>
    <cellStyle name="Total 2 8 3 18" xfId="40713" xr:uid="{7208E1C5-A407-4655-B313-3BFAFFAFEA75}"/>
    <cellStyle name="Total 2 8 3 2" xfId="1202" xr:uid="{D91FB96B-1639-4E15-A073-5FC6D1A957BF}"/>
    <cellStyle name="Total 2 8 3 2 2" xfId="5327" xr:uid="{ADC64947-E9C7-40CD-8ABE-EEADA6C33F40}"/>
    <cellStyle name="Total 2 8 3 2 2 2" xfId="13542" xr:uid="{9920CD80-8373-42AA-99AC-4666205FF88B}"/>
    <cellStyle name="Total 2 8 3 2 2 3" xfId="21406" xr:uid="{E0AA1195-3837-447A-B50E-3A26393500A5}"/>
    <cellStyle name="Total 2 8 3 2 2 4" xfId="29386" xr:uid="{52D68D09-E1B0-4DB8-83D6-A517DE318597}"/>
    <cellStyle name="Total 2 8 3 2 2 5" xfId="37213" xr:uid="{C701A7AC-72FF-4F70-B7B5-1193743CC6A0}"/>
    <cellStyle name="Total 2 8 3 2 2 6" xfId="45166" xr:uid="{DCF5CD9D-B916-4BFF-A4E6-4914245375E5}"/>
    <cellStyle name="Total 2 8 3 2 3" xfId="9431" xr:uid="{BA04FF93-C042-440D-91C4-4B39403E6A91}"/>
    <cellStyle name="Total 2 8 3 2 4" xfId="17293" xr:uid="{46885472-2E42-4D43-B583-0287624F7899}"/>
    <cellStyle name="Total 2 8 3 2 5" xfId="25308" xr:uid="{F730EDF5-D829-4D33-80E9-D48B6951E8AC}"/>
    <cellStyle name="Total 2 8 3 2 6" xfId="33123" xr:uid="{D8770F5C-E363-402A-8302-10F6387AFBFF}"/>
    <cellStyle name="Total 2 8 3 2 7" xfId="41084" xr:uid="{6FFE1D79-BB10-4EF8-8180-EA25868EDA60}"/>
    <cellStyle name="Total 2 8 3 3" xfId="556" xr:uid="{D3C61400-871E-47B9-8E9C-F7F89CAE0674}"/>
    <cellStyle name="Total 2 8 3 3 2" xfId="4764" xr:uid="{746B59DD-0F06-49E2-83B4-4C936E6276C2}"/>
    <cellStyle name="Total 2 8 3 3 2 2" xfId="12985" xr:uid="{2D89F9DA-8D5E-44C4-AF7B-C2E7D63B7C3D}"/>
    <cellStyle name="Total 2 8 3 3 2 3" xfId="20853" xr:uid="{83179547-EC0C-4DE3-BEF0-75806E9DFCB5}"/>
    <cellStyle name="Total 2 8 3 3 2 4" xfId="28845" xr:uid="{592B76D2-9BBD-46FD-B910-D261FAD9A6FD}"/>
    <cellStyle name="Total 2 8 3 3 2 5" xfId="36677" xr:uid="{4752E8EE-44EB-4427-ABA6-E74EA067B96F}"/>
    <cellStyle name="Total 2 8 3 3 2 6" xfId="44632" xr:uid="{33E7ACAD-DF1C-4582-90AE-6D81BF3078D1}"/>
    <cellStyle name="Total 2 8 3 3 3" xfId="8808" xr:uid="{B23D21E1-8586-4B13-9D3F-6799D15F0D61}"/>
    <cellStyle name="Total 2 8 3 3 4" xfId="9379" xr:uid="{C84983B3-7462-4969-B037-B4DAFEEADC97}"/>
    <cellStyle name="Total 2 8 3 3 5" xfId="8711" xr:uid="{91BCAF31-CE17-409F-BB78-FACE91614F17}"/>
    <cellStyle name="Total 2 8 3 3 6" xfId="28740" xr:uid="{C02122C8-BDDC-4432-BB8F-0C3CE4892FE4}"/>
    <cellStyle name="Total 2 8 3 3 7" xfId="432" xr:uid="{742AE7AF-8BE2-4286-8551-6060DC80938E}"/>
    <cellStyle name="Total 2 8 3 4" xfId="551" xr:uid="{374F1153-4BCF-4B66-9B81-9BEE2E8477C2}"/>
    <cellStyle name="Total 2 8 3 4 2" xfId="4759" xr:uid="{1DB8981B-1BDC-48E4-A8B4-7330D6D89EAE}"/>
    <cellStyle name="Total 2 8 3 4 2 2" xfId="12980" xr:uid="{A8745A42-0094-439F-8F86-05309527A826}"/>
    <cellStyle name="Total 2 8 3 4 2 3" xfId="20848" xr:uid="{4040C1A2-32DA-4B1E-8313-01373AFB6CA1}"/>
    <cellStyle name="Total 2 8 3 4 2 4" xfId="28840" xr:uid="{C8C7C670-AFA6-45E7-90B4-2508A93E516B}"/>
    <cellStyle name="Total 2 8 3 4 2 5" xfId="36672" xr:uid="{2828E26D-07BA-4779-92C6-D6F7D35C54F2}"/>
    <cellStyle name="Total 2 8 3 4 2 6" xfId="44627" xr:uid="{5D8BEE6D-0AED-43D6-8AA4-8F2B59EE531E}"/>
    <cellStyle name="Total 2 8 3 4 3" xfId="8803" xr:uid="{9D56AFE7-9BF8-41BB-A72E-72946FAD5425}"/>
    <cellStyle name="Total 2 8 3 4 4" xfId="12350" xr:uid="{469F7173-B468-4C0F-B7D6-645DF9BA6E06}"/>
    <cellStyle name="Total 2 8 3 4 5" xfId="8772" xr:uid="{6C8F9BEF-7EAC-4B22-B336-2AEB8F7E995B}"/>
    <cellStyle name="Total 2 8 3 4 6" xfId="27310" xr:uid="{4D136B14-6610-4587-91A7-569224912210}"/>
    <cellStyle name="Total 2 8 3 4 7" xfId="434" xr:uid="{6283A49E-157B-419E-9C27-C6368FE8E3AF}"/>
    <cellStyle name="Total 2 8 3 5" xfId="1246" xr:uid="{208A707E-4C66-44BC-B8FC-89DCAEAA06CE}"/>
    <cellStyle name="Total 2 8 3 5 2" xfId="5367" xr:uid="{A1A384E2-0C23-44B0-82A7-BC266EC1B55C}"/>
    <cellStyle name="Total 2 8 3 5 2 2" xfId="13582" xr:uid="{A113DE92-E340-4212-BDFB-3B0BD3869E8A}"/>
    <cellStyle name="Total 2 8 3 5 2 3" xfId="21446" xr:uid="{22575EE0-02C0-41EA-A74E-B1A6D709F7CA}"/>
    <cellStyle name="Total 2 8 3 5 2 4" xfId="29426" xr:uid="{A1F0FA15-34FB-4D62-B0C8-ED8779F75A61}"/>
    <cellStyle name="Total 2 8 3 5 2 5" xfId="37253" xr:uid="{D43E2B58-1B31-409E-8529-761C896B8FEB}"/>
    <cellStyle name="Total 2 8 3 5 2 6" xfId="45206" xr:uid="{30B49673-9092-4783-A0A7-41337C2EE541}"/>
    <cellStyle name="Total 2 8 3 5 3" xfId="9475" xr:uid="{7F1AD363-EB99-436B-AFC1-56612464C123}"/>
    <cellStyle name="Total 2 8 3 5 4" xfId="17337" xr:uid="{92317F3A-2EE5-4F68-9588-44A5D5DAB7C5}"/>
    <cellStyle name="Total 2 8 3 5 5" xfId="25351" xr:uid="{BB0D6B67-BD4F-45D5-BA1D-C486F03B7D67}"/>
    <cellStyle name="Total 2 8 3 5 6" xfId="33167" xr:uid="{FEF11706-7662-4D90-A777-172DA18D0558}"/>
    <cellStyle name="Total 2 8 3 5 7" xfId="41128" xr:uid="{42EF1FF6-F1B6-4C15-B5BF-D7606D66F601}"/>
    <cellStyle name="Total 2 8 3 6" xfId="636" xr:uid="{657FF773-0180-4CC4-8359-A48E5C859240}"/>
    <cellStyle name="Total 2 8 3 6 2" xfId="4844" xr:uid="{ED3A6948-92D3-464F-BA9D-7D5F818E6981}"/>
    <cellStyle name="Total 2 8 3 6 2 2" xfId="13064" xr:uid="{B2381F04-EBC8-476C-B47A-CF2335557516}"/>
    <cellStyle name="Total 2 8 3 6 2 3" xfId="20931" xr:uid="{1115E072-C209-4970-BEE0-188B15BE0721}"/>
    <cellStyle name="Total 2 8 3 6 2 4" xfId="28919" xr:uid="{5C5C9E9E-0A79-4B61-823A-EE099F9FAB80}"/>
    <cellStyle name="Total 2 8 3 6 2 5" xfId="36751" xr:uid="{61E04D3B-C6CB-4905-BD49-A20069B67F16}"/>
    <cellStyle name="Total 2 8 3 6 2 6" xfId="44704" xr:uid="{17E64BF5-11CC-4D6A-991D-C23BA019080A}"/>
    <cellStyle name="Total 2 8 3 6 3" xfId="8886" xr:uid="{F01DC768-091D-45F9-8144-4FEFE4BE180D}"/>
    <cellStyle name="Total 2 8 3 6 4" xfId="11441" xr:uid="{E0238E1D-C881-47D6-9209-F61CD1DB8E64}"/>
    <cellStyle name="Total 2 8 3 6 5" xfId="24788" xr:uid="{B29A4C09-B14C-4A0E-8E99-E446A03119EB}"/>
    <cellStyle name="Total 2 8 3 6 6" xfId="26669" xr:uid="{FF6E1918-B691-4962-BA30-937702839595}"/>
    <cellStyle name="Total 2 8 3 6 7" xfId="40593" xr:uid="{D2FE8D19-70DF-4BB2-9805-FF6B21566062}"/>
    <cellStyle name="Total 2 8 3 7" xfId="596" xr:uid="{F2EFFE7D-812C-4695-8F29-D6758044F61E}"/>
    <cellStyle name="Total 2 8 3 7 2" xfId="4804" xr:uid="{6FA716E4-F90B-4CB2-B323-AB7562E1B006}"/>
    <cellStyle name="Total 2 8 3 7 2 2" xfId="13025" xr:uid="{D115D1AD-A8AC-4749-8C07-A9E90D9E3A5A}"/>
    <cellStyle name="Total 2 8 3 7 2 3" xfId="20893" xr:uid="{C39106F9-CFDB-48E5-A27B-66CB3E65E1FC}"/>
    <cellStyle name="Total 2 8 3 7 2 4" xfId="28885" xr:uid="{77BD084F-9D5C-4F25-B2F9-B3D6431C9F1B}"/>
    <cellStyle name="Total 2 8 3 7 2 5" xfId="36717" xr:uid="{255AB4CE-B7E0-4CB9-BC81-CCDE86921C55}"/>
    <cellStyle name="Total 2 8 3 7 2 6" xfId="44672" xr:uid="{4C0D1F0F-1C8A-4E95-BBA3-4C36934FB270}"/>
    <cellStyle name="Total 2 8 3 7 3" xfId="8848" xr:uid="{D00B7081-12AE-4C0B-BC13-5077DA4302F9}"/>
    <cellStyle name="Total 2 8 3 7 4" xfId="9988" xr:uid="{FE592C3E-484B-46ED-9E2C-38CB5893595E}"/>
    <cellStyle name="Total 2 8 3 7 5" xfId="272" xr:uid="{E3EA9CDA-E2F0-424D-9D67-05FCA683C4E4}"/>
    <cellStyle name="Total 2 8 3 7 6" xfId="25521" xr:uid="{2E067FD8-CD65-49CE-9595-4FF9818469AB}"/>
    <cellStyle name="Total 2 8 3 7 7" xfId="266" xr:uid="{5662F70E-9BF5-4831-811C-3E1C3535B4AE}"/>
    <cellStyle name="Total 2 8 3 8" xfId="1659" xr:uid="{42C8AB45-0F50-4BF5-AEA7-2B41CE999407}"/>
    <cellStyle name="Total 2 8 3 8 2" xfId="5751" xr:uid="{2B62629F-0D38-4BA1-B32C-1A45B78B2517}"/>
    <cellStyle name="Total 2 8 3 8 2 2" xfId="13966" xr:uid="{887C22E9-49E1-4CA0-BAE7-E41948888415}"/>
    <cellStyle name="Total 2 8 3 8 2 3" xfId="21830" xr:uid="{F789ED16-279A-4F9B-8A65-6A9AFB2B704A}"/>
    <cellStyle name="Total 2 8 3 8 2 4" xfId="29810" xr:uid="{2DA33C1B-8B47-42CD-962A-F2D64F576A15}"/>
    <cellStyle name="Total 2 8 3 8 2 5" xfId="37637" xr:uid="{FF0D8F2B-9FA8-41CB-A0CF-322B0629755E}"/>
    <cellStyle name="Total 2 8 3 8 2 6" xfId="45590" xr:uid="{30D117AA-65C1-4E81-9651-5AE6C4B23308}"/>
    <cellStyle name="Total 2 8 3 8 3" xfId="9886" xr:uid="{B3364F8E-E274-49AE-951B-6A820E4AE2E8}"/>
    <cellStyle name="Total 2 8 3 8 4" xfId="17750" xr:uid="{F7A334A2-B15C-472A-8369-4D9F07E54758}"/>
    <cellStyle name="Total 2 8 3 8 5" xfId="25760" xr:uid="{CB3832E6-DD0A-421C-B4D2-DBEC79433694}"/>
    <cellStyle name="Total 2 8 3 8 6" xfId="33580" xr:uid="{FF073318-1EEB-4D72-A831-7AAF0D7D39A2}"/>
    <cellStyle name="Total 2 8 3 8 7" xfId="41541" xr:uid="{4DFB6FE1-52E8-4C28-ADDE-13D838D24CDD}"/>
    <cellStyle name="Total 2 8 3 9" xfId="1946" xr:uid="{B2417EA0-CA23-4357-9133-28C7EF0B1C68}"/>
    <cellStyle name="Total 2 8 3 9 2" xfId="6020" xr:uid="{28D1F7C4-9129-4AC6-8AF4-B590F3149A68}"/>
    <cellStyle name="Total 2 8 3 9 2 2" xfId="14235" xr:uid="{38F46635-AC36-4692-A3D4-3569E6346296}"/>
    <cellStyle name="Total 2 8 3 9 2 3" xfId="22099" xr:uid="{D7EFA8A8-C212-4916-B5CE-A5AF7128B516}"/>
    <cellStyle name="Total 2 8 3 9 2 4" xfId="30079" xr:uid="{78DE1E5A-5628-4399-A3A2-C155976AE76D}"/>
    <cellStyle name="Total 2 8 3 9 2 5" xfId="37906" xr:uid="{039BE950-96AB-409C-BF7C-0D5795AF2367}"/>
    <cellStyle name="Total 2 8 3 9 2 6" xfId="45859" xr:uid="{2878E8E0-D3D2-4113-9F84-00A5454240BB}"/>
    <cellStyle name="Total 2 8 3 9 3" xfId="10172" xr:uid="{EDCF57D2-0C1F-4048-9054-1837F781B01E}"/>
    <cellStyle name="Total 2 8 3 9 4" xfId="18037" xr:uid="{C7ED5417-1838-47C2-9F4B-16AC6A307099}"/>
    <cellStyle name="Total 2 8 3 9 5" xfId="26044" xr:uid="{4B241F8B-911F-4422-952D-63EA7099F540}"/>
    <cellStyle name="Total 2 8 3 9 6" xfId="33867" xr:uid="{56288F7F-A513-4CE5-8D6D-1046E9634C9B}"/>
    <cellStyle name="Total 2 8 3 9 7" xfId="41828" xr:uid="{C044789C-D71A-4FA9-8E3E-8C5B43AD84EF}"/>
    <cellStyle name="Total 2 8 4" xfId="740" xr:uid="{024148DD-18F8-42A3-9BB3-480820840727}"/>
    <cellStyle name="Total 2 8 4 10" xfId="717" xr:uid="{D347EBF7-7824-4188-8EBE-B14D19010E7A}"/>
    <cellStyle name="Total 2 8 4 10 2" xfId="4922" xr:uid="{931FA981-CF0A-4AA4-BC5D-724E7B41FBA1}"/>
    <cellStyle name="Total 2 8 4 10 2 2" xfId="13142" xr:uid="{CF2C3C3E-E6D2-44D6-BB65-4E4B865A5BCB}"/>
    <cellStyle name="Total 2 8 4 10 2 3" xfId="21009" xr:uid="{D642BA7E-0014-4AD7-803A-80D97CF3F714}"/>
    <cellStyle name="Total 2 8 4 10 2 4" xfId="28997" xr:uid="{5E631DA7-B6A5-4B19-A772-2B15D70A6B00}"/>
    <cellStyle name="Total 2 8 4 10 2 5" xfId="36829" xr:uid="{0416EB5F-9AB2-45A6-83F0-93CAE2E32E00}"/>
    <cellStyle name="Total 2 8 4 10 2 6" xfId="44782" xr:uid="{C183A173-DD07-4900-A3FC-0274F4320728}"/>
    <cellStyle name="Total 2 8 4 10 3" xfId="8967" xr:uid="{2A40F5C0-23A1-40E7-A094-16317CE841DE}"/>
    <cellStyle name="Total 2 8 4 10 4" xfId="8730" xr:uid="{D4F6F0AC-688E-473A-B511-AB3E7B0D3B6B}"/>
    <cellStyle name="Total 2 8 4 10 5" xfId="24869" xr:uid="{B4CBE224-CABF-42DE-BA4A-B217E531DB34}"/>
    <cellStyle name="Total 2 8 4 10 6" xfId="16971" xr:uid="{F7B65109-5B45-4C11-B913-A262A4F1C468}"/>
    <cellStyle name="Total 2 8 4 10 7" xfId="40674" xr:uid="{AF4060A7-1CB3-486B-8D64-9BFF12FDC34B}"/>
    <cellStyle name="Total 2 8 4 11" xfId="3253" xr:uid="{288E3A94-3069-48DA-A988-8FDB3EB42CA0}"/>
    <cellStyle name="Total 2 8 4 11 2" xfId="7282" xr:uid="{AEBA8177-56C7-4FE9-A1E8-2F1FBEBC6066}"/>
    <cellStyle name="Total 2 8 4 11 2 2" xfId="15497" xr:uid="{69B1F7BA-2E91-4654-B670-A1F8DD4AE2E1}"/>
    <cellStyle name="Total 2 8 4 11 2 3" xfId="23361" xr:uid="{30DED3B3-AE3F-49D9-B688-B5F644FE9D6A}"/>
    <cellStyle name="Total 2 8 4 11 2 4" xfId="31341" xr:uid="{F3236291-8550-48FA-A925-3FF7C27F8237}"/>
    <cellStyle name="Total 2 8 4 11 2 5" xfId="39168" xr:uid="{FBBA733A-064A-42BB-84E7-36248C99B9B8}"/>
    <cellStyle name="Total 2 8 4 11 2 6" xfId="47121" xr:uid="{EBF7C2D0-BFA4-4B7E-84A0-5A8044D886E3}"/>
    <cellStyle name="Total 2 8 4 11 3" xfId="11477" xr:uid="{E9A8B353-D830-401D-AF72-01C897A13C56}"/>
    <cellStyle name="Total 2 8 4 11 4" xfId="19344" xr:uid="{FA7C6DB6-3865-4B24-82B0-3E6F5788080A}"/>
    <cellStyle name="Total 2 8 4 11 5" xfId="27344" xr:uid="{7221E8B7-9377-4046-898D-D5D81203EBFD}"/>
    <cellStyle name="Total 2 8 4 11 6" xfId="35174" xr:uid="{BE7C363E-8919-42B9-839C-9F49DD619ABE}"/>
    <cellStyle name="Total 2 8 4 11 7" xfId="43135" xr:uid="{D39C62B0-96B8-45FD-B106-595DA40FF833}"/>
    <cellStyle name="Total 2 8 4 12" xfId="3232" xr:uid="{9D58F719-AA92-495B-AE33-41D4AF7954A5}"/>
    <cellStyle name="Total 2 8 4 12 2" xfId="7261" xr:uid="{1653666E-5F41-4932-9F86-8FF54E7F75AC}"/>
    <cellStyle name="Total 2 8 4 12 2 2" xfId="15476" xr:uid="{6FBEC4FD-BDEC-4027-A080-25934324C98C}"/>
    <cellStyle name="Total 2 8 4 12 2 3" xfId="23340" xr:uid="{4649C822-9F1D-4E24-A19C-8EAD05B28FC7}"/>
    <cellStyle name="Total 2 8 4 12 2 4" xfId="31320" xr:uid="{7812F509-7B63-4367-A3F8-AEBA6B4B8CFC}"/>
    <cellStyle name="Total 2 8 4 12 2 5" xfId="39147" xr:uid="{E7829227-1458-431E-AB63-E4BA74157A61}"/>
    <cellStyle name="Total 2 8 4 12 2 6" xfId="47100" xr:uid="{9453D65B-51D2-4EF5-AD51-17A1126624C7}"/>
    <cellStyle name="Total 2 8 4 12 3" xfId="11456" xr:uid="{E7DDB7B6-E84C-4565-BC42-EF2B900171F5}"/>
    <cellStyle name="Total 2 8 4 12 4" xfId="19323" xr:uid="{F658CBC7-3CF9-4F52-8AAC-03C5793B130D}"/>
    <cellStyle name="Total 2 8 4 12 5" xfId="27323" xr:uid="{3D96203D-14B5-4DD1-821B-9C35F54488AA}"/>
    <cellStyle name="Total 2 8 4 12 6" xfId="35153" xr:uid="{BBD2543B-9B34-4207-8CB6-4B4A113C6EB5}"/>
    <cellStyle name="Total 2 8 4 12 7" xfId="43114" xr:uid="{39E9F17A-6405-4615-BE4D-44FB44DB314A}"/>
    <cellStyle name="Total 2 8 4 13" xfId="4941" xr:uid="{967BA6CD-0376-434A-86B6-417C7BFC4219}"/>
    <cellStyle name="Total 2 8 4 13 2" xfId="13161" xr:uid="{FAA1B60E-F2C6-4818-975C-4F92E2C118A4}"/>
    <cellStyle name="Total 2 8 4 13 3" xfId="21028" xr:uid="{EC550503-7FCF-4349-B641-0904950DAC92}"/>
    <cellStyle name="Total 2 8 4 13 4" xfId="29016" xr:uid="{6D5FA0CB-7038-4DC3-82B1-E395A2F2F639}"/>
    <cellStyle name="Total 2 8 4 13 5" xfId="36847" xr:uid="{DB1E7810-D71C-4439-AC56-2DBEE3610B7F}"/>
    <cellStyle name="Total 2 8 4 13 6" xfId="44800" xr:uid="{2F2817E0-0897-4A34-8743-A8550DBA17F6}"/>
    <cellStyle name="Total 2 8 4 14" xfId="8989" xr:uid="{E3A13909-B98D-4EB6-BF8C-3119FCD94AB7}"/>
    <cellStyle name="Total 2 8 4 15" xfId="371" xr:uid="{8D496EF3-A1DE-4499-9DC2-D7BC7F49F7A0}"/>
    <cellStyle name="Total 2 8 4 16" xfId="24891" xr:uid="{90E46364-3B33-4CB5-BD7C-2189B0611247}"/>
    <cellStyle name="Total 2 8 4 17" xfId="9576" xr:uid="{C03E66D0-5802-4D19-86F6-61100E0CFE20}"/>
    <cellStyle name="Total 2 8 4 18" xfId="40693" xr:uid="{1360C0D5-DE4B-4E51-ADD3-5CC5B67D8280}"/>
    <cellStyle name="Total 2 8 4 2" xfId="1175" xr:uid="{6057E5F7-3B2E-4727-AC5E-09B85A51FDBC}"/>
    <cellStyle name="Total 2 8 4 2 2" xfId="5300" xr:uid="{5F80B542-A907-4667-BA85-41A1AE223128}"/>
    <cellStyle name="Total 2 8 4 2 2 2" xfId="13515" xr:uid="{DBD7F58F-B6BD-44C6-A206-014E201EDFF3}"/>
    <cellStyle name="Total 2 8 4 2 2 3" xfId="21379" xr:uid="{0B0C8A24-A030-48F4-93C6-1611F4220B0F}"/>
    <cellStyle name="Total 2 8 4 2 2 4" xfId="29359" xr:uid="{5EE0860B-B94E-4047-91B5-F04F61E63B85}"/>
    <cellStyle name="Total 2 8 4 2 2 5" xfId="37186" xr:uid="{3EFE08CE-D279-4636-B0AF-A4968F88E469}"/>
    <cellStyle name="Total 2 8 4 2 2 6" xfId="45139" xr:uid="{C9D9B368-A551-49A1-8BCF-DDBC1EB05E61}"/>
    <cellStyle name="Total 2 8 4 2 3" xfId="9404" xr:uid="{DA4FBD81-C617-45EB-AA70-C0F77E910F9D}"/>
    <cellStyle name="Total 2 8 4 2 4" xfId="17266" xr:uid="{9F65EAE8-833D-4114-B423-3E6ABAAEBAF3}"/>
    <cellStyle name="Total 2 8 4 2 5" xfId="25281" xr:uid="{F491F923-9EE5-46CE-88E2-E5AD29C3C15C}"/>
    <cellStyle name="Total 2 8 4 2 6" xfId="33096" xr:uid="{3547FE01-BB82-4207-80D4-D3AD20B410E4}"/>
    <cellStyle name="Total 2 8 4 2 7" xfId="41057" xr:uid="{C3802DDA-1FCC-4732-80B6-AC3CC96FF264}"/>
    <cellStyle name="Total 2 8 4 3" xfId="652" xr:uid="{F0F5A9E3-C884-49C7-9F2B-417888B70278}"/>
    <cellStyle name="Total 2 8 4 3 2" xfId="4858" xr:uid="{C9EAED5A-E5E7-415D-8DAE-8BEAB0A0BABF}"/>
    <cellStyle name="Total 2 8 4 3 2 2" xfId="13078" xr:uid="{60067EEF-15DC-4362-87A8-B2B071E18165}"/>
    <cellStyle name="Total 2 8 4 3 2 3" xfId="20945" xr:uid="{68770735-51D3-47E6-8884-E0DFD2FF8BF3}"/>
    <cellStyle name="Total 2 8 4 3 2 4" xfId="28933" xr:uid="{AE57F5FF-4BE0-4AB2-9457-E8554D713551}"/>
    <cellStyle name="Total 2 8 4 3 2 5" xfId="36765" xr:uid="{54623136-D0AC-471E-AD5D-23B7109CD5A8}"/>
    <cellStyle name="Total 2 8 4 3 2 6" xfId="44718" xr:uid="{DA4885A5-18D2-4ECD-AE87-7CAF05C36111}"/>
    <cellStyle name="Total 2 8 4 3 3" xfId="8902" xr:uid="{4707AD87-2D2F-47F4-83FF-687CE7F50CB0}"/>
    <cellStyle name="Total 2 8 4 3 4" xfId="10000" xr:uid="{C2F2044D-0576-4DCC-9174-F88BDE5B779F}"/>
    <cellStyle name="Total 2 8 4 3 5" xfId="24804" xr:uid="{59D06D90-5D1A-4799-A6DD-A216556C2A51}"/>
    <cellStyle name="Total 2 8 4 3 6" xfId="25533" xr:uid="{31E4BE6A-F750-4388-AD3B-C4769F45716A}"/>
    <cellStyle name="Total 2 8 4 3 7" xfId="40609" xr:uid="{83581D70-D8CE-4693-898E-17576EE3597A}"/>
    <cellStyle name="Total 2 8 4 4" xfId="592" xr:uid="{4281BEC8-2232-4C32-9A9B-419C96FFC9BD}"/>
    <cellStyle name="Total 2 8 4 4 2" xfId="4800" xr:uid="{0C2F195B-61CC-4198-AD4C-940DD6A81D7A}"/>
    <cellStyle name="Total 2 8 4 4 2 2" xfId="13021" xr:uid="{448B280E-551B-4899-A2E2-FCE0D6ACD3D6}"/>
    <cellStyle name="Total 2 8 4 4 2 3" xfId="20889" xr:uid="{133C033D-DBC3-455E-9B8C-A250220F13FC}"/>
    <cellStyle name="Total 2 8 4 4 2 4" xfId="28881" xr:uid="{45EB1FF3-A2F4-41BA-ADAB-AEFAE8CB56FA}"/>
    <cellStyle name="Total 2 8 4 4 2 5" xfId="36713" xr:uid="{42D7486F-06C3-466E-A224-04374E1E9FD5}"/>
    <cellStyle name="Total 2 8 4 4 2 6" xfId="44668" xr:uid="{A263FABF-80B0-4B6D-B01A-D5FA5A1B4919}"/>
    <cellStyle name="Total 2 8 4 4 3" xfId="8844" xr:uid="{A1439291-87BE-4E3C-90FB-CC7B75A56E82}"/>
    <cellStyle name="Total 2 8 4 4 4" xfId="12774" xr:uid="{C2F40450-2666-476A-A1B9-ACE8C627F10B}"/>
    <cellStyle name="Total 2 8 4 4 5" xfId="8717" xr:uid="{31183B93-D68D-4554-AC94-794523BF5C9F}"/>
    <cellStyle name="Total 2 8 4 4 6" xfId="28055" xr:uid="{DCCCD27C-9031-4C50-A78C-010F966DFA5D}"/>
    <cellStyle name="Total 2 8 4 4 7" xfId="9066" xr:uid="{4E999212-A017-4631-9313-B82765B75900}"/>
    <cellStyle name="Total 2 8 4 5" xfId="619" xr:uid="{08C44A9F-86A9-400C-BA4B-133F67D65282}"/>
    <cellStyle name="Total 2 8 4 5 2" xfId="4827" xr:uid="{9B1464E5-E4F2-40B2-9785-1B64CA91AC66}"/>
    <cellStyle name="Total 2 8 4 5 2 2" xfId="13048" xr:uid="{B5317536-7E5D-46EA-96E7-2EAF7B7A0425}"/>
    <cellStyle name="Total 2 8 4 5 2 3" xfId="20916" xr:uid="{3C9AB50A-7030-4632-AF04-B49239FC3406}"/>
    <cellStyle name="Total 2 8 4 5 2 4" xfId="28907" xr:uid="{DE96DE16-8D75-41DB-BCB5-05C1FACAA573}"/>
    <cellStyle name="Total 2 8 4 5 2 5" xfId="36739" xr:uid="{D5A8B92E-1F02-4D3E-9EC8-355803803199}"/>
    <cellStyle name="Total 2 8 4 5 2 6" xfId="44692" xr:uid="{C77C3136-9227-4CE2-A74F-6D70CB6D2403}"/>
    <cellStyle name="Total 2 8 4 5 3" xfId="8870" xr:uid="{43344438-8D0D-4710-AA5E-7004E4A30AF5}"/>
    <cellStyle name="Total 2 8 4 5 4" xfId="9319" xr:uid="{5D4902A1-CE8F-4F4C-8303-C24843D613D4}"/>
    <cellStyle name="Total 2 8 4 5 5" xfId="12942" xr:uid="{F02F055D-6881-4A53-A9A4-6EF0576773C0}"/>
    <cellStyle name="Total 2 8 4 5 6" xfId="28655" xr:uid="{47528A69-0356-4A3D-9E59-135BDB4E4AE8}"/>
    <cellStyle name="Total 2 8 4 5 7" xfId="20908" xr:uid="{B0E48AFF-96F7-47CD-9CB6-05D6BB4337C1}"/>
    <cellStyle name="Total 2 8 4 6" xfId="523" xr:uid="{2FBA55EE-341A-45AD-8082-9AE5B6F6B2C3}"/>
    <cellStyle name="Total 2 8 4 6 2" xfId="4731" xr:uid="{5515F8A0-AE07-4C27-865B-0AD3292F68A8}"/>
    <cellStyle name="Total 2 8 4 6 2 2" xfId="12952" xr:uid="{7D91B893-EDE0-4BDB-94B1-5B4B46050F1F}"/>
    <cellStyle name="Total 2 8 4 6 2 3" xfId="20820" xr:uid="{66ADCCA6-1A17-44CA-8E66-AF424A24C9D0}"/>
    <cellStyle name="Total 2 8 4 6 2 4" xfId="28812" xr:uid="{E73D8295-FCE4-43F4-A79D-870C5D0FC8E5}"/>
    <cellStyle name="Total 2 8 4 6 2 5" xfId="36644" xr:uid="{82A9EB2E-1B81-4C6A-AD1D-44D4294E13D6}"/>
    <cellStyle name="Total 2 8 4 6 2 6" xfId="44599" xr:uid="{092E8207-377C-41B2-B4F8-65606FED1905}"/>
    <cellStyle name="Total 2 8 4 6 3" xfId="8775" xr:uid="{5D1781EA-BBB8-44FC-B1C9-661FFC93F0E9}"/>
    <cellStyle name="Total 2 8 4 6 4" xfId="9390" xr:uid="{027E8577-BE00-4CDB-9379-4564426670C7}"/>
    <cellStyle name="Total 2 8 4 6 5" xfId="20817" xr:uid="{D774CF3F-48D0-4DA9-9F83-B6D0F2B76F4B}"/>
    <cellStyle name="Total 2 8 4 6 6" xfId="26679" xr:uid="{F69B23CB-38C8-44D0-9272-8CCEB61613C7}"/>
    <cellStyle name="Total 2 8 4 6 7" xfId="24961" xr:uid="{0D08713B-C601-4290-8862-6B11BCC395D1}"/>
    <cellStyle name="Total 2 8 4 7" xfId="613" xr:uid="{86A10E6C-B7DA-4EB2-8B5F-F84278583CD5}"/>
    <cellStyle name="Total 2 8 4 7 2" xfId="4821" xr:uid="{C0286F26-F2B2-4688-9306-39A3B0A51D38}"/>
    <cellStyle name="Total 2 8 4 7 2 2" xfId="13042" xr:uid="{027F17C7-C242-4E4B-B36B-7FE3D9FCBC9F}"/>
    <cellStyle name="Total 2 8 4 7 2 3" xfId="20910" xr:uid="{00B31EF5-86B7-452E-B634-2248EC4BF8F5}"/>
    <cellStyle name="Total 2 8 4 7 2 4" xfId="28901" xr:uid="{C630674B-5343-4995-868A-493B56D9BBA6}"/>
    <cellStyle name="Total 2 8 4 7 2 5" xfId="36733" xr:uid="{3BEDAEFF-866D-4BD1-99E7-F8E62A707D24}"/>
    <cellStyle name="Total 2 8 4 7 2 6" xfId="44687" xr:uid="{2A4D66F5-8165-4877-A0AB-1CD018D8D945}"/>
    <cellStyle name="Total 2 8 4 7 3" xfId="8864" xr:uid="{DA3DE327-D01D-4BE1-84A0-689845F3D90F}"/>
    <cellStyle name="Total 2 8 4 7 4" xfId="12875" xr:uid="{8F349947-501E-4AF0-AABD-4081EA58910E}"/>
    <cellStyle name="Total 2 8 4 7 5" xfId="289" xr:uid="{E38CD37C-C28D-4317-BA39-4F67B0DD7514}"/>
    <cellStyle name="Total 2 8 4 7 6" xfId="28155" xr:uid="{464D96D6-2B50-4D13-ACE1-E40D47182887}"/>
    <cellStyle name="Total 2 8 4 7 7" xfId="267" xr:uid="{F100B234-9E67-4EFF-B809-538E964AD0D1}"/>
    <cellStyle name="Total 2 8 4 8" xfId="2284" xr:uid="{1238716D-37C8-46EB-A828-219A51B5635E}"/>
    <cellStyle name="Total 2 8 4 8 2" xfId="6356" xr:uid="{9646CE65-BE48-4C1A-A976-406AFFA8DBA0}"/>
    <cellStyle name="Total 2 8 4 8 2 2" xfId="14571" xr:uid="{AC78F2CF-93A5-48CC-B18A-9753EBA9B96D}"/>
    <cellStyle name="Total 2 8 4 8 2 3" xfId="22435" xr:uid="{94693177-62DD-4986-9968-2A5418752673}"/>
    <cellStyle name="Total 2 8 4 8 2 4" xfId="30415" xr:uid="{F96DDA54-438C-4294-BD4B-552C6C3388E0}"/>
    <cellStyle name="Total 2 8 4 8 2 5" xfId="38242" xr:uid="{4A378295-172E-44D9-B4A6-8FE0BED39C9D}"/>
    <cellStyle name="Total 2 8 4 8 2 6" xfId="46195" xr:uid="{7A6F9AD9-FB05-4F6F-B2B6-9C4693E0308A}"/>
    <cellStyle name="Total 2 8 4 8 3" xfId="10510" xr:uid="{C80D8BE1-7C57-47A5-A2FB-4EAC7DB405E9}"/>
    <cellStyle name="Total 2 8 4 8 4" xfId="18375" xr:uid="{422DDE2A-5A53-4566-9942-7B44A0DFA3EC}"/>
    <cellStyle name="Total 2 8 4 8 5" xfId="26381" xr:uid="{C9DB6559-5FE7-4761-8EAD-7F3BFD19DBC1}"/>
    <cellStyle name="Total 2 8 4 8 6" xfId="34205" xr:uid="{51708E20-BDD0-4FC0-9818-A43AE07A2622}"/>
    <cellStyle name="Total 2 8 4 8 7" xfId="42166" xr:uid="{814914EC-B33A-46DA-945F-FF15EA215963}"/>
    <cellStyle name="Total 2 8 4 9" xfId="2260" xr:uid="{45A0206F-15DC-4A8A-A9D8-93A05204BAD4}"/>
    <cellStyle name="Total 2 8 4 9 2" xfId="6334" xr:uid="{16306C26-4F0D-45AD-B384-8E0B83BFAD43}"/>
    <cellStyle name="Total 2 8 4 9 2 2" xfId="14549" xr:uid="{26E23929-ED01-437B-BCD3-0076B7A2E2AC}"/>
    <cellStyle name="Total 2 8 4 9 2 3" xfId="22413" xr:uid="{9F2E42C9-ED6A-4238-91E9-2A2C3A9A9C45}"/>
    <cellStyle name="Total 2 8 4 9 2 4" xfId="30393" xr:uid="{5076B999-60D3-4328-B8DB-D4E078CA6982}"/>
    <cellStyle name="Total 2 8 4 9 2 5" xfId="38220" xr:uid="{E9F5EF58-B046-4478-8295-3DBF80C8956C}"/>
    <cellStyle name="Total 2 8 4 9 2 6" xfId="46173" xr:uid="{210C5EE1-5538-4F1A-89D0-09695C294D58}"/>
    <cellStyle name="Total 2 8 4 9 3" xfId="10486" xr:uid="{A04F1BD6-0708-460F-87FE-E721EB14852B}"/>
    <cellStyle name="Total 2 8 4 9 4" xfId="18351" xr:uid="{436264A5-0345-4CA5-90B3-EC33F2A074B1}"/>
    <cellStyle name="Total 2 8 4 9 5" xfId="26358" xr:uid="{745447F6-9317-4168-95AC-C72F20720CE5}"/>
    <cellStyle name="Total 2 8 4 9 6" xfId="34181" xr:uid="{7B378249-E6F6-463E-9952-F6A147A10BDF}"/>
    <cellStyle name="Total 2 8 4 9 7" xfId="42142" xr:uid="{1F38DAA7-35B4-42C8-8601-861C68D32EE0}"/>
    <cellStyle name="Total 2 8 5" xfId="755" xr:uid="{117BAE13-1CCB-4888-9017-7E7BF9ADFD8B}"/>
    <cellStyle name="Total 2 8 5 10" xfId="2911" xr:uid="{F637B663-ED16-40DB-9D95-DD16759DE3A4}"/>
    <cellStyle name="Total 2 8 5 10 2" xfId="6961" xr:uid="{CD7CC28C-36F3-4572-9637-E36F30E40843}"/>
    <cellStyle name="Total 2 8 5 10 2 2" xfId="15176" xr:uid="{68BC7799-FAAC-42C5-87F9-4A0482BA738F}"/>
    <cellStyle name="Total 2 8 5 10 2 3" xfId="23040" xr:uid="{EAB025BF-DEE7-4E06-A690-3FF5FDC32F12}"/>
    <cellStyle name="Total 2 8 5 10 2 4" xfId="31020" xr:uid="{42F91C14-EDD4-4298-BC4D-143AD73644B6}"/>
    <cellStyle name="Total 2 8 5 10 2 5" xfId="38847" xr:uid="{62DC9A2A-9CA1-4A6B-9A28-C8607F296A13}"/>
    <cellStyle name="Total 2 8 5 10 2 6" xfId="46800" xr:uid="{9283A611-B750-406E-AD4C-DE4353EBF6B3}"/>
    <cellStyle name="Total 2 8 5 10 3" xfId="11137" xr:uid="{DC9AEF98-EB32-43BF-9814-C11A810EF585}"/>
    <cellStyle name="Total 2 8 5 10 4" xfId="19002" xr:uid="{25FDD12B-1052-4B79-A314-99B359D66266}"/>
    <cellStyle name="Total 2 8 5 10 5" xfId="27005" xr:uid="{9946862B-9C43-4A70-9BE5-F17EF85268F2}"/>
    <cellStyle name="Total 2 8 5 10 6" xfId="34832" xr:uid="{5B5E5143-00A5-469A-9FEF-C4046566B48E}"/>
    <cellStyle name="Total 2 8 5 10 7" xfId="42793" xr:uid="{F7FD62A3-6409-43E7-AB0B-F7780B86281E}"/>
    <cellStyle name="Total 2 8 5 11" xfId="3567" xr:uid="{8850209A-8B85-41C6-B3B7-7B3F13636617}"/>
    <cellStyle name="Total 2 8 5 11 2" xfId="7595" xr:uid="{CFDD61C2-AE22-4C85-B953-F11876A552ED}"/>
    <cellStyle name="Total 2 8 5 11 2 2" xfId="15810" xr:uid="{45B181A9-1261-4497-A66C-C5A0AC71CD30}"/>
    <cellStyle name="Total 2 8 5 11 2 3" xfId="23674" xr:uid="{B89A11C8-C2F2-41E5-859B-D1E30027A28D}"/>
    <cellStyle name="Total 2 8 5 11 2 4" xfId="31654" xr:uid="{4B1AE9DB-527B-4194-B4FE-89770ED31F73}"/>
    <cellStyle name="Total 2 8 5 11 2 5" xfId="39481" xr:uid="{D3A591EC-A790-4A07-91D0-49C6CE375283}"/>
    <cellStyle name="Total 2 8 5 11 2 6" xfId="47434" xr:uid="{09292E8D-F747-4746-9EE4-16C477A128D4}"/>
    <cellStyle name="Total 2 8 5 11 3" xfId="11791" xr:uid="{4F322A9F-C83E-48EE-BB21-CB0F3BEF1974}"/>
    <cellStyle name="Total 2 8 5 11 4" xfId="19658" xr:uid="{91FAAE1A-2FDB-4B31-88BD-47F93C6A70ED}"/>
    <cellStyle name="Total 2 8 5 11 5" xfId="27658" xr:uid="{C8EE621E-E11B-40D8-BEA0-3DF899D3EA4A}"/>
    <cellStyle name="Total 2 8 5 11 6" xfId="35488" xr:uid="{BE7737F9-1513-41C7-A849-AA26DB7629E6}"/>
    <cellStyle name="Total 2 8 5 11 7" xfId="43449" xr:uid="{217AB1F2-57E8-472F-93CA-89ADF04F7A52}"/>
    <cellStyle name="Total 2 8 5 12" xfId="3549" xr:uid="{9464ECF1-BD50-4FA8-8E62-1FF0A54A136F}"/>
    <cellStyle name="Total 2 8 5 12 2" xfId="7577" xr:uid="{9B0B47C5-82D5-4C84-9C85-F2AE5EDE74CB}"/>
    <cellStyle name="Total 2 8 5 12 2 2" xfId="15792" xr:uid="{C7F2C074-8FF9-4192-9F75-EE7C5033C006}"/>
    <cellStyle name="Total 2 8 5 12 2 3" xfId="23656" xr:uid="{7B69DCCF-1BAC-4EC0-938A-65C350DF1477}"/>
    <cellStyle name="Total 2 8 5 12 2 4" xfId="31636" xr:uid="{93C37816-FE5E-4E53-BAA0-18D7C5B89297}"/>
    <cellStyle name="Total 2 8 5 12 2 5" xfId="39463" xr:uid="{A873D4B5-A503-472E-8FB9-62FDA3AF2C5D}"/>
    <cellStyle name="Total 2 8 5 12 2 6" xfId="47416" xr:uid="{DDD1F92B-BD02-4CE7-AA75-F5FA65370F43}"/>
    <cellStyle name="Total 2 8 5 12 3" xfId="11773" xr:uid="{40079339-B32F-4594-9AC4-675C526F0976}"/>
    <cellStyle name="Total 2 8 5 12 4" xfId="19640" xr:uid="{FAA23349-5A7E-46BC-BA75-FDFEDBA4C0B4}"/>
    <cellStyle name="Total 2 8 5 12 5" xfId="27640" xr:uid="{2140E4B5-34FD-4BB3-9D79-F12CA30CEBCD}"/>
    <cellStyle name="Total 2 8 5 12 6" xfId="35470" xr:uid="{740C84FE-D1B2-47FF-90C4-54B2F4CB30A7}"/>
    <cellStyle name="Total 2 8 5 12 7" xfId="43431" xr:uid="{9F6C25EC-492D-4E5D-8111-ECCFD927BB6A}"/>
    <cellStyle name="Total 2 8 5 13" xfId="4956" xr:uid="{00FAE31F-0630-4A30-B24B-452CA5A0C6E1}"/>
    <cellStyle name="Total 2 8 5 13 2" xfId="13174" xr:uid="{83442AE9-4DC9-4A1A-85C9-4054531C7142}"/>
    <cellStyle name="Total 2 8 5 13 3" xfId="21040" xr:uid="{B3B9C1CA-5B00-4DFD-A454-C2C04AB99A82}"/>
    <cellStyle name="Total 2 8 5 13 4" xfId="29023" xr:uid="{9AD8E5E9-9BD0-4376-A40D-9B7CCA08B8A1}"/>
    <cellStyle name="Total 2 8 5 13 5" xfId="36854" xr:uid="{F65A6968-78B4-4A0B-B1B3-4465A973497B}"/>
    <cellStyle name="Total 2 8 5 13 6" xfId="44807" xr:uid="{F64EF14B-75DF-48E9-84CB-C0CABA94FD80}"/>
    <cellStyle name="Total 2 8 5 14" xfId="9000" xr:uid="{B83171A4-CBD6-43AB-A66A-C453EF8FB794}"/>
    <cellStyle name="Total 2 8 5 15" xfId="378" xr:uid="{47D7DCB8-2A8F-4959-B24C-EAA097C3AFE9}"/>
    <cellStyle name="Total 2 8 5 16" xfId="24898" xr:uid="{320EE4AF-DD61-4BEC-9C12-CE2AC255F106}"/>
    <cellStyle name="Total 2 8 5 17" xfId="21105" xr:uid="{9D9E8457-7495-4B0E-9265-C1D06039F243}"/>
    <cellStyle name="Total 2 8 5 18" xfId="40700" xr:uid="{0D640CD8-6A5C-4D4C-8BF8-1C82A76F1795}"/>
    <cellStyle name="Total 2 8 5 2" xfId="1189" xr:uid="{F9709663-BC58-44A4-8A15-86A4CDA86113}"/>
    <cellStyle name="Total 2 8 5 2 2" xfId="5314" xr:uid="{85E6E17F-D109-47F3-92F6-3042FBDA6DBB}"/>
    <cellStyle name="Total 2 8 5 2 2 2" xfId="13529" xr:uid="{67807842-20E7-4514-9CA9-A0F3512BFE07}"/>
    <cellStyle name="Total 2 8 5 2 2 3" xfId="21393" xr:uid="{E2954BB7-134B-4A1D-A0E2-92891EF6CF95}"/>
    <cellStyle name="Total 2 8 5 2 2 4" xfId="29373" xr:uid="{B3758E11-409C-450D-923C-6098DF8F009A}"/>
    <cellStyle name="Total 2 8 5 2 2 5" xfId="37200" xr:uid="{480A34C9-5F2F-41A1-8E89-8F8925263ED3}"/>
    <cellStyle name="Total 2 8 5 2 2 6" xfId="45153" xr:uid="{DA608D66-5E68-4196-9F36-90AF2A5470AE}"/>
    <cellStyle name="Total 2 8 5 2 3" xfId="9418" xr:uid="{8E05EFCC-EFCF-4B2D-A1F4-5D4EC416FF61}"/>
    <cellStyle name="Total 2 8 5 2 4" xfId="17280" xr:uid="{8874739B-5C90-4D2F-9C38-DD078B246FCD}"/>
    <cellStyle name="Total 2 8 5 2 5" xfId="25295" xr:uid="{5509F8B4-FAE1-4360-8843-08BED7241521}"/>
    <cellStyle name="Total 2 8 5 2 6" xfId="33110" xr:uid="{83AD6AFE-A6DC-49FC-BB28-F7BDD124D14D}"/>
    <cellStyle name="Total 2 8 5 2 7" xfId="41071" xr:uid="{986CF9E6-F1EB-4B04-B4EE-4FCD854086F0}"/>
    <cellStyle name="Total 2 8 5 3" xfId="699" xr:uid="{A35B3A2C-B4EF-47AB-852C-71212294A971}"/>
    <cellStyle name="Total 2 8 5 3 2" xfId="4904" xr:uid="{2489B0CD-9750-4740-8C42-DEE7562B7E90}"/>
    <cellStyle name="Total 2 8 5 3 2 2" xfId="13124" xr:uid="{7C3D9A99-D1F6-4880-BF29-009A9D5822A0}"/>
    <cellStyle name="Total 2 8 5 3 2 3" xfId="20991" xr:uid="{CFBF4453-1EC0-44DF-9B60-CEA2C51BFD44}"/>
    <cellStyle name="Total 2 8 5 3 2 4" xfId="28979" xr:uid="{34A4ACC7-7779-4199-BA03-D38C7D315465}"/>
    <cellStyle name="Total 2 8 5 3 2 5" xfId="36811" xr:uid="{D19CEAC0-1DE9-4BB5-AC92-EAD3856AB2D8}"/>
    <cellStyle name="Total 2 8 5 3 2 6" xfId="44764" xr:uid="{94869F78-06F2-4266-AABB-94D1B2897695}"/>
    <cellStyle name="Total 2 8 5 3 3" xfId="8949" xr:uid="{2CB1359D-D8B6-4A0E-ABD3-3F0054C25735}"/>
    <cellStyle name="Total 2 8 5 3 4" xfId="403" xr:uid="{F0A288DF-0D46-471A-BE0E-88D9960B22C1}"/>
    <cellStyle name="Total 2 8 5 3 5" xfId="24851" xr:uid="{4E41FA5A-9DD4-4FCB-9A49-8E1FAAB3828B}"/>
    <cellStyle name="Total 2 8 5 3 6" xfId="28808" xr:uid="{EE87E072-F24C-4214-A3EA-A8CE98959AFB}"/>
    <cellStyle name="Total 2 8 5 3 7" xfId="40656" xr:uid="{05B68D88-62C0-4499-85C0-C76FF60AABBB}"/>
    <cellStyle name="Total 2 8 5 4" xfId="562" xr:uid="{9256B976-18C1-4AF4-83B6-E753D1F8F4A1}"/>
    <cellStyle name="Total 2 8 5 4 2" xfId="4770" xr:uid="{ABBC075B-2DDF-4873-B46A-85CEAC98B975}"/>
    <cellStyle name="Total 2 8 5 4 2 2" xfId="12991" xr:uid="{89259485-C4D7-42C3-8A6C-457BCFD7D2B5}"/>
    <cellStyle name="Total 2 8 5 4 2 3" xfId="20859" xr:uid="{2B74898B-534A-46B6-83FA-30282F2CAF2C}"/>
    <cellStyle name="Total 2 8 5 4 2 4" xfId="28851" xr:uid="{AEB9BF8B-3972-4170-AC7E-AE4A50DD818C}"/>
    <cellStyle name="Total 2 8 5 4 2 5" xfId="36683" xr:uid="{B0738639-0F88-4724-AE89-7639D7470051}"/>
    <cellStyle name="Total 2 8 5 4 2 6" xfId="44638" xr:uid="{E85A5528-B612-436D-A385-10C3A41AD3FE}"/>
    <cellStyle name="Total 2 8 5 4 3" xfId="8814" xr:uid="{A63C1000-C7F7-42B4-8886-510E6A8A4E17}"/>
    <cellStyle name="Total 2 8 5 4 4" xfId="9750" xr:uid="{34BC0AA5-4F03-4422-B1C8-5657BAB3435D}"/>
    <cellStyle name="Total 2 8 5 4 5" xfId="12936" xr:uid="{932131E9-5674-4ADF-AED4-6478FC81D92C}"/>
    <cellStyle name="Total 2 8 5 4 6" xfId="25199" xr:uid="{EABDE23B-AC61-48AE-B93B-8171F6ECD7F6}"/>
    <cellStyle name="Total 2 8 5 4 7" xfId="32765" xr:uid="{AE31168B-7EFC-4FDF-B98C-F3C0CF990953}"/>
    <cellStyle name="Total 2 8 5 5" xfId="1183" xr:uid="{DA9E0AA6-1762-41C4-9A8B-59620A6F802A}"/>
    <cellStyle name="Total 2 8 5 5 2" xfId="5308" xr:uid="{DFB5D51B-1057-4936-A069-10DE073280C0}"/>
    <cellStyle name="Total 2 8 5 5 2 2" xfId="13523" xr:uid="{29C1410E-2B6E-4B86-9FA3-694866DD779C}"/>
    <cellStyle name="Total 2 8 5 5 2 3" xfId="21387" xr:uid="{D1EBE989-A55C-4D08-BDD2-EE9328088449}"/>
    <cellStyle name="Total 2 8 5 5 2 4" xfId="29367" xr:uid="{E9AB2E74-6A46-46BC-8A77-AEA86A4ACA27}"/>
    <cellStyle name="Total 2 8 5 5 2 5" xfId="37194" xr:uid="{A556E716-C3E5-4753-8739-C1670F6C8D70}"/>
    <cellStyle name="Total 2 8 5 5 2 6" xfId="45147" xr:uid="{9DE5D174-B9D1-43C2-B351-0412FF8E6125}"/>
    <cellStyle name="Total 2 8 5 5 3" xfId="9412" xr:uid="{853BDED3-6A6F-4D5F-A30D-49EF70D56A10}"/>
    <cellStyle name="Total 2 8 5 5 4" xfId="17274" xr:uid="{C512CDA6-99D6-4DC1-952E-F2EDD842FB4F}"/>
    <cellStyle name="Total 2 8 5 5 5" xfId="25289" xr:uid="{64A7B92B-9E16-436C-B913-E8ED78C43206}"/>
    <cellStyle name="Total 2 8 5 5 6" xfId="33104" xr:uid="{3D9316B2-BA4E-4D9A-B3CA-0E9325200A36}"/>
    <cellStyle name="Total 2 8 5 5 7" xfId="41065" xr:uid="{DF4FAA54-F01E-4A64-886A-33BB72A85F5A}"/>
    <cellStyle name="Total 2 8 5 6" xfId="543" xr:uid="{64866EFC-BE52-4A6F-9BEB-BBF94037D08A}"/>
    <cellStyle name="Total 2 8 5 6 2" xfId="4751" xr:uid="{D2B9E19F-E66B-4A14-BEA9-9EEB5735D07B}"/>
    <cellStyle name="Total 2 8 5 6 2 2" xfId="12972" xr:uid="{CE7DEE5E-7415-4C8F-9A97-996F4B41680E}"/>
    <cellStyle name="Total 2 8 5 6 2 3" xfId="20840" xr:uid="{989B231B-6FF4-48B7-9081-57A15793B4B4}"/>
    <cellStyle name="Total 2 8 5 6 2 4" xfId="28832" xr:uid="{637DD54C-334F-4735-80FE-9B6C5978EE40}"/>
    <cellStyle name="Total 2 8 5 6 2 5" xfId="36664" xr:uid="{B339A01D-3DCE-414B-BC7D-4F0EB600E317}"/>
    <cellStyle name="Total 2 8 5 6 2 6" xfId="44619" xr:uid="{17C779FD-62FF-4C3C-B834-0FC05A3F7B14}"/>
    <cellStyle name="Total 2 8 5 6 3" xfId="8795" xr:uid="{C31A9846-B7A4-4972-9072-1721DBA0FE9E}"/>
    <cellStyle name="Total 2 8 5 6 4" xfId="12645" xr:uid="{6E406F5A-8BA0-48E5-9032-8766EE10998F}"/>
    <cellStyle name="Total 2 8 5 6 5" xfId="20813" xr:uid="{E182C862-4DCE-41D0-A81A-B62A1DF5AF0D}"/>
    <cellStyle name="Total 2 8 5 6 6" xfId="24965" xr:uid="{DDDEFFEA-5A19-4F95-B5FF-29A10F33802A}"/>
    <cellStyle name="Total 2 8 5 6 7" xfId="16951" xr:uid="{C6A25231-5563-400C-8B65-CCB73C6B9F1B}"/>
    <cellStyle name="Total 2 8 5 7" xfId="547" xr:uid="{65E1F640-AB81-4E1F-9C93-45806EF3C422}"/>
    <cellStyle name="Total 2 8 5 7 2" xfId="4755" xr:uid="{2E16C222-14B0-4C2B-899A-E2104BB17C0B}"/>
    <cellStyle name="Total 2 8 5 7 2 2" xfId="12976" xr:uid="{760EEA70-D609-4C11-AFDA-C2AD33A4D670}"/>
    <cellStyle name="Total 2 8 5 7 2 3" xfId="20844" xr:uid="{E3CD1596-5EC3-42EF-AD88-2BCCAB7C892C}"/>
    <cellStyle name="Total 2 8 5 7 2 4" xfId="28836" xr:uid="{9DEBC0D6-790E-47CA-B7A5-868B9A835CF2}"/>
    <cellStyle name="Total 2 8 5 7 2 5" xfId="36668" xr:uid="{3A498CFD-B254-4409-8A31-166FBF1AED6D}"/>
    <cellStyle name="Total 2 8 5 7 2 6" xfId="44623" xr:uid="{50C1E7E9-727F-45BB-909D-C51E059B0863}"/>
    <cellStyle name="Total 2 8 5 7 3" xfId="8799" xr:uid="{1E89E5CB-EA86-4701-8009-58BCB2A9C751}"/>
    <cellStyle name="Total 2 8 5 7 4" xfId="10547" xr:uid="{37F4B675-C390-415D-A4E7-91DCF676D03B}"/>
    <cellStyle name="Total 2 8 5 7 5" xfId="285" xr:uid="{7354CA21-055C-410D-B37F-C5A24E2A461D}"/>
    <cellStyle name="Total 2 8 5 7 6" xfId="25768" xr:uid="{BCF62807-E6A7-4B41-ADC0-9322877A0FAD}"/>
    <cellStyle name="Total 2 8 5 7 7" xfId="24931" xr:uid="{1C9E503F-6A04-40D0-9C73-333D1CE39CBB}"/>
    <cellStyle name="Total 2 8 5 8" xfId="1592" xr:uid="{E786DE9A-51BA-4ED7-BD87-F25914983153}"/>
    <cellStyle name="Total 2 8 5 8 2" xfId="5689" xr:uid="{902407C3-1482-4AB7-B3C7-0FA60834CC97}"/>
    <cellStyle name="Total 2 8 5 8 2 2" xfId="13904" xr:uid="{75FD7705-5067-44F6-97D5-5B60D542A162}"/>
    <cellStyle name="Total 2 8 5 8 2 3" xfId="21768" xr:uid="{6A796282-AFE2-4ED0-96DB-4221E2F7754A}"/>
    <cellStyle name="Total 2 8 5 8 2 4" xfId="29748" xr:uid="{145FB7DA-E1A3-490C-A67F-8C95C243B35A}"/>
    <cellStyle name="Total 2 8 5 8 2 5" xfId="37575" xr:uid="{180662DC-993D-4011-946C-B046EA165C5B}"/>
    <cellStyle name="Total 2 8 5 8 2 6" xfId="45528" xr:uid="{9DC954E6-320A-4222-8E14-6858DB5F62F5}"/>
    <cellStyle name="Total 2 8 5 8 3" xfId="9820" xr:uid="{7F0FA9F4-C6AA-4BF7-B166-B101A6E4671F}"/>
    <cellStyle name="Total 2 8 5 8 4" xfId="17683" xr:uid="{00D5A630-F265-4FF7-9569-4A161B170961}"/>
    <cellStyle name="Total 2 8 5 8 5" xfId="25694" xr:uid="{A707849B-0182-44C0-A711-055AA04EF3E7}"/>
    <cellStyle name="Total 2 8 5 8 6" xfId="33513" xr:uid="{F5FEC690-8978-434C-ACF1-89B9C5E02184}"/>
    <cellStyle name="Total 2 8 5 8 7" xfId="41474" xr:uid="{154685E8-9ABE-45D3-8025-4D4D76A4081C}"/>
    <cellStyle name="Total 2 8 5 9" xfId="2762" xr:uid="{40728802-A655-42FB-9BB1-ACDDFBFA49A8}"/>
    <cellStyle name="Total 2 8 5 9 2" xfId="6812" xr:uid="{DE82DA8F-C486-4937-83AE-F829FB53EF62}"/>
    <cellStyle name="Total 2 8 5 9 2 2" xfId="15027" xr:uid="{53A342BC-42EB-472E-8192-E0E47485D756}"/>
    <cellStyle name="Total 2 8 5 9 2 3" xfId="22891" xr:uid="{3A22CCC3-CC10-4892-97F3-1A64DB6E10A2}"/>
    <cellStyle name="Total 2 8 5 9 2 4" xfId="30871" xr:uid="{CA2CC177-B413-429E-B8DB-30337DFEE166}"/>
    <cellStyle name="Total 2 8 5 9 2 5" xfId="38698" xr:uid="{44EEBFAF-C982-4B43-99EE-43F436CC0591}"/>
    <cellStyle name="Total 2 8 5 9 2 6" xfId="46651" xr:uid="{368702D9-2A29-4C84-909D-F646720549E7}"/>
    <cellStyle name="Total 2 8 5 9 3" xfId="10988" xr:uid="{236D56D1-17DE-41C0-933C-4A92D20F3D30}"/>
    <cellStyle name="Total 2 8 5 9 4" xfId="18853" xr:uid="{6BBB526E-2290-4CA5-802A-7D435A0F828E}"/>
    <cellStyle name="Total 2 8 5 9 5" xfId="26856" xr:uid="{AAF35BDC-3825-46E3-9694-986C0F3C9829}"/>
    <cellStyle name="Total 2 8 5 9 6" xfId="34683" xr:uid="{FB61E862-68D3-47AB-BE49-55F77FC709EA}"/>
    <cellStyle name="Total 2 8 5 9 7" xfId="42644" xr:uid="{ADB465F0-8F99-464C-A05D-446A8AF407EB}"/>
    <cellStyle name="Total 2 8 6" xfId="763" xr:uid="{3E4F2FEC-F4B8-4AB6-BC5D-ACB3CA8C5D99}"/>
    <cellStyle name="Total 2 8 6 10" xfId="2580" xr:uid="{0686A8BE-BC17-4E15-8056-36950FC1AC34}"/>
    <cellStyle name="Total 2 8 6 10 2" xfId="6632" xr:uid="{0D9D52D5-D5A0-4F61-BC3E-7111B18EFF9A}"/>
    <cellStyle name="Total 2 8 6 10 2 2" xfId="14847" xr:uid="{0382C2FF-EFCF-484A-B94F-F9DDD5E7425B}"/>
    <cellStyle name="Total 2 8 6 10 2 3" xfId="22711" xr:uid="{59C35FF2-C138-404C-8BEB-ADFA238EA5BF}"/>
    <cellStyle name="Total 2 8 6 10 2 4" xfId="30691" xr:uid="{2D136F73-077E-43DB-92C9-11FB6406BFCB}"/>
    <cellStyle name="Total 2 8 6 10 2 5" xfId="38518" xr:uid="{81CB8BDA-E357-4A1E-93D8-F0EAF8E3ABC9}"/>
    <cellStyle name="Total 2 8 6 10 2 6" xfId="46471" xr:uid="{681F1A50-F280-4B1F-9988-84B5A509E817}"/>
    <cellStyle name="Total 2 8 6 10 3" xfId="10806" xr:uid="{F0A4E6B4-1327-4353-B779-0805BFE3D9D5}"/>
    <cellStyle name="Total 2 8 6 10 4" xfId="18671" xr:uid="{E645188F-DD4C-49FA-A3AF-4E574393A150}"/>
    <cellStyle name="Total 2 8 6 10 5" xfId="26674" xr:uid="{00DE858A-82D1-4029-8EA3-F3F958446FDE}"/>
    <cellStyle name="Total 2 8 6 10 6" xfId="34501" xr:uid="{3FAD56E3-1CF1-4C3C-9544-73CFA277711C}"/>
    <cellStyle name="Total 2 8 6 10 7" xfId="42462" xr:uid="{B1F15881-3B14-4CEC-9A95-765C9FA3686E}"/>
    <cellStyle name="Total 2 8 6 11" xfId="3532" xr:uid="{CBED3FC1-A819-4C7F-AC06-FF39C728D461}"/>
    <cellStyle name="Total 2 8 6 11 2" xfId="7560" xr:uid="{96194536-ACD4-428D-8E9B-DF8DFBDD0EBC}"/>
    <cellStyle name="Total 2 8 6 11 2 2" xfId="15775" xr:uid="{F4ED4C2B-6E97-49D8-AD03-F3AEFE62B163}"/>
    <cellStyle name="Total 2 8 6 11 2 3" xfId="23639" xr:uid="{79D9BE3B-FBD8-4A80-988E-B00EDB1D8E4E}"/>
    <cellStyle name="Total 2 8 6 11 2 4" xfId="31619" xr:uid="{D61570E6-BD9A-4D68-85C7-366BB48183DF}"/>
    <cellStyle name="Total 2 8 6 11 2 5" xfId="39446" xr:uid="{41A0B5DB-2C53-4D60-9629-F32BAB23E230}"/>
    <cellStyle name="Total 2 8 6 11 2 6" xfId="47399" xr:uid="{85D28384-9188-449E-BD04-9AF32ED8F228}"/>
    <cellStyle name="Total 2 8 6 11 3" xfId="11756" xr:uid="{2A1D17F8-EB07-4ACC-983F-9EA453D5607F}"/>
    <cellStyle name="Total 2 8 6 11 4" xfId="19623" xr:uid="{33ACBF0E-8EFC-47E6-A311-3F3DFFA4158E}"/>
    <cellStyle name="Total 2 8 6 11 5" xfId="27623" xr:uid="{731FB721-99F3-40B5-B43F-1A19EA53D3A2}"/>
    <cellStyle name="Total 2 8 6 11 6" xfId="35453" xr:uid="{F112D7FE-425E-4C9D-B7F9-E36713996C3B}"/>
    <cellStyle name="Total 2 8 6 11 7" xfId="43414" xr:uid="{547ED24E-86F0-4714-84EA-3FF4E2BC4166}"/>
    <cellStyle name="Total 2 8 6 12" xfId="1254" xr:uid="{91DE9DA0-5BA3-404A-896C-41A98B56881A}"/>
    <cellStyle name="Total 2 8 6 12 2" xfId="5374" xr:uid="{9A4FD9D6-35D7-4685-A735-36285563C1B7}"/>
    <cellStyle name="Total 2 8 6 12 2 2" xfId="13589" xr:uid="{EFCC2DE0-EC0A-4AB9-9B47-1C0F65803E3F}"/>
    <cellStyle name="Total 2 8 6 12 2 3" xfId="21453" xr:uid="{BE402A6F-FB48-4AA2-9335-B1342266C52F}"/>
    <cellStyle name="Total 2 8 6 12 2 4" xfId="29433" xr:uid="{6E6CB1EB-D751-49E5-A9B3-908B39138832}"/>
    <cellStyle name="Total 2 8 6 12 2 5" xfId="37260" xr:uid="{8CB8CED9-C58F-4758-B4C3-31634C58A280}"/>
    <cellStyle name="Total 2 8 6 12 2 6" xfId="45213" xr:uid="{5735ACE9-84CD-47CF-A9B3-A25DF8FAB70B}"/>
    <cellStyle name="Total 2 8 6 12 3" xfId="9483" xr:uid="{BCB957F9-3EEC-42B3-86CF-BB15D27791E6}"/>
    <cellStyle name="Total 2 8 6 12 4" xfId="17345" xr:uid="{70015634-78AD-4E2F-B59E-EC681EA552B6}"/>
    <cellStyle name="Total 2 8 6 12 5" xfId="25359" xr:uid="{75F5FA6C-C77C-4551-86FB-6D97BEDC3534}"/>
    <cellStyle name="Total 2 8 6 12 6" xfId="33175" xr:uid="{0E16E205-E17E-4986-91A6-9ABDE3F517BE}"/>
    <cellStyle name="Total 2 8 6 12 7" xfId="41136" xr:uid="{2F219995-4233-4FFD-94BD-65D02C6A78C4}"/>
    <cellStyle name="Total 2 8 6 13" xfId="4964" xr:uid="{279005AD-DDBA-47FD-B157-E3FD542D2A87}"/>
    <cellStyle name="Total 2 8 6 13 2" xfId="13182" xr:uid="{964E4A84-A5ED-42D5-A8A2-3C29A75878BD}"/>
    <cellStyle name="Total 2 8 6 13 3" xfId="21048" xr:uid="{23EF1BBA-B91C-4C8F-BA1E-1AB54E96FD2D}"/>
    <cellStyle name="Total 2 8 6 13 4" xfId="29031" xr:uid="{8FB2DF80-68E4-40F3-B525-6A4CB3791284}"/>
    <cellStyle name="Total 2 8 6 13 5" xfId="36862" xr:uid="{0B914ED6-7930-4D2A-BA6A-E4C191D05CA5}"/>
    <cellStyle name="Total 2 8 6 13 6" xfId="44815" xr:uid="{EC3C950A-ECD4-4CE5-87D8-99111174FE37}"/>
    <cellStyle name="Total 2 8 6 14" xfId="9008" xr:uid="{D7C1609A-993F-465C-8F47-348453912E16}"/>
    <cellStyle name="Total 2 8 6 15" xfId="381" xr:uid="{642D2F93-819D-43C1-B008-13B35B569EBB}"/>
    <cellStyle name="Total 2 8 6 16" xfId="24906" xr:uid="{78C0D508-1BFF-47E5-A720-EAE50C7A3C33}"/>
    <cellStyle name="Total 2 8 6 17" xfId="332" xr:uid="{BB54E1CA-B494-4498-84E5-8CC24ED39B8A}"/>
    <cellStyle name="Total 2 8 6 18" xfId="40708" xr:uid="{B4B54119-2FFA-452A-B45C-5CEDC2BE59B1}"/>
    <cellStyle name="Total 2 8 6 2" xfId="1197" xr:uid="{032A6E9D-EEEE-46E5-98E9-337A9CA983A8}"/>
    <cellStyle name="Total 2 8 6 2 2" xfId="5322" xr:uid="{FB4A2EBD-DC7A-4BB3-819E-B89E09D12ACB}"/>
    <cellStyle name="Total 2 8 6 2 2 2" xfId="13537" xr:uid="{D51B65BE-C99A-48D4-8051-97D80EA6DA7A}"/>
    <cellStyle name="Total 2 8 6 2 2 3" xfId="21401" xr:uid="{0C1D8A18-FD47-4833-B9EC-D0F930906B07}"/>
    <cellStyle name="Total 2 8 6 2 2 4" xfId="29381" xr:uid="{3F6B4693-934E-49AC-BC2D-044E7AB7BB0E}"/>
    <cellStyle name="Total 2 8 6 2 2 5" xfId="37208" xr:uid="{68A63554-659F-4657-AD12-13585B458790}"/>
    <cellStyle name="Total 2 8 6 2 2 6" xfId="45161" xr:uid="{EFC76BEF-7D1F-4EEE-A5CB-A9B564EC332B}"/>
    <cellStyle name="Total 2 8 6 2 3" xfId="9426" xr:uid="{1F1ECF9E-82BB-4379-A2D9-8A3EE0568253}"/>
    <cellStyle name="Total 2 8 6 2 4" xfId="17288" xr:uid="{F9E5DFF4-679B-40FC-8E9B-93D600E8A9F6}"/>
    <cellStyle name="Total 2 8 6 2 5" xfId="25303" xr:uid="{BA776796-0A08-4AC8-8306-810E09DF8B99}"/>
    <cellStyle name="Total 2 8 6 2 6" xfId="33118" xr:uid="{C58EFD7D-9B78-473D-954D-8EB16B2EBDD7}"/>
    <cellStyle name="Total 2 8 6 2 7" xfId="41079" xr:uid="{8986162E-A064-4EA2-9CBF-378755BDFE91}"/>
    <cellStyle name="Total 2 8 6 3" xfId="665" xr:uid="{6C6B9BD4-F474-47DB-B4B8-88A93094CF75}"/>
    <cellStyle name="Total 2 8 6 3 2" xfId="4871" xr:uid="{9FE0589E-FBF1-4AF6-B81B-1E697018E3D5}"/>
    <cellStyle name="Total 2 8 6 3 2 2" xfId="13091" xr:uid="{56FB9192-21E0-4FE3-9F3C-B0BBEF8AFF0A}"/>
    <cellStyle name="Total 2 8 6 3 2 3" xfId="20958" xr:uid="{81C27BEE-F96A-434E-AD26-5169B453E4DB}"/>
    <cellStyle name="Total 2 8 6 3 2 4" xfId="28946" xr:uid="{C8F6F80B-7ACF-441D-AA01-B215FC3512A9}"/>
    <cellStyle name="Total 2 8 6 3 2 5" xfId="36778" xr:uid="{596A33A1-BB1C-4C55-B72A-68600DB347EE}"/>
    <cellStyle name="Total 2 8 6 3 2 6" xfId="44731" xr:uid="{E331B73F-C1B1-4B7A-825E-1657AC3EF692}"/>
    <cellStyle name="Total 2 8 6 3 3" xfId="8915" xr:uid="{93EC8783-5102-4181-8C49-289E7C741E73}"/>
    <cellStyle name="Total 2 8 6 3 4" xfId="428" xr:uid="{A416F5E2-DBFE-4E25-A423-DA59DFF21E64}"/>
    <cellStyle name="Total 2 8 6 3 5" xfId="24817" xr:uid="{A4D6097F-DCB9-4100-B78E-7588C0A0A2B9}"/>
    <cellStyle name="Total 2 8 6 3 6" xfId="13047" xr:uid="{0DF846A3-391C-497B-8F29-3BC21FFEF7E2}"/>
    <cellStyle name="Total 2 8 6 3 7" xfId="40622" xr:uid="{75468644-AFC2-4537-84EF-57167B6F32CB}"/>
    <cellStyle name="Total 2 8 6 4" xfId="590" xr:uid="{CF314599-808F-41D3-9B5E-5875F2912EAA}"/>
    <cellStyle name="Total 2 8 6 4 2" xfId="4798" xr:uid="{525EAE13-FDD2-4B45-A79C-179C23029452}"/>
    <cellStyle name="Total 2 8 6 4 2 2" xfId="13019" xr:uid="{499DE92D-FF51-4328-A9AE-921820F8702B}"/>
    <cellStyle name="Total 2 8 6 4 2 3" xfId="20887" xr:uid="{B0B6D542-90BB-4DBD-9BC6-F88DC3AD5E57}"/>
    <cellStyle name="Total 2 8 6 4 2 4" xfId="28879" xr:uid="{B3E74497-8F0F-4858-959B-9BB8590F5E99}"/>
    <cellStyle name="Total 2 8 6 4 2 5" xfId="36711" xr:uid="{82583679-2A1B-409B-B2E9-ECC4588220AB}"/>
    <cellStyle name="Total 2 8 6 4 2 6" xfId="44666" xr:uid="{AC61E11A-9C4C-4F7A-B544-F901B1802401}"/>
    <cellStyle name="Total 2 8 6 4 3" xfId="8842" xr:uid="{8AEBA44F-4DE3-411C-8669-F22EDD9A0306}"/>
    <cellStyle name="Total 2 8 6 4 4" xfId="9731" xr:uid="{51AAF1CD-75C3-4435-9496-CFBA2B7543AC}"/>
    <cellStyle name="Total 2 8 6 4 5" xfId="8976" xr:uid="{8252034B-47F0-4150-8379-18A8A4A4E9B0}"/>
    <cellStyle name="Total 2 8 6 4 6" xfId="25180" xr:uid="{3C317B33-B14C-4211-8D5A-8B58246D9E83}"/>
    <cellStyle name="Total 2 8 6 4 7" xfId="8747" xr:uid="{125BE650-CB4F-455C-BECF-EE55D935E680}"/>
    <cellStyle name="Total 2 8 6 5" xfId="1162" xr:uid="{10B92CA3-A078-44E8-B7F4-56570ACB8780}"/>
    <cellStyle name="Total 2 8 6 5 2" xfId="5288" xr:uid="{072D54B4-0766-4CB5-A63D-391907A27C99}"/>
    <cellStyle name="Total 2 8 6 5 2 2" xfId="13503" xr:uid="{9C9B26F6-F600-4B9B-8FFC-C1C72C74154D}"/>
    <cellStyle name="Total 2 8 6 5 2 3" xfId="21367" xr:uid="{07185C7C-86FA-46E7-873D-86670FCEAA49}"/>
    <cellStyle name="Total 2 8 6 5 2 4" xfId="29347" xr:uid="{4EB8BF7A-9FCA-4177-82B9-282A09379FE9}"/>
    <cellStyle name="Total 2 8 6 5 2 5" xfId="37174" xr:uid="{472E4BCB-F8CE-4E9D-9274-67C6FDC3F344}"/>
    <cellStyle name="Total 2 8 6 5 2 6" xfId="45127" xr:uid="{1EA0C942-114A-48F4-B7A4-5FA918B678D8}"/>
    <cellStyle name="Total 2 8 6 5 3" xfId="9391" xr:uid="{8049B2BB-3EC8-48CF-90BE-0535AE48E8B0}"/>
    <cellStyle name="Total 2 8 6 5 4" xfId="17253" xr:uid="{20A6F530-15E7-489D-9B5D-69D266616FDD}"/>
    <cellStyle name="Total 2 8 6 5 5" xfId="25268" xr:uid="{E78696FF-EE0E-4B75-873F-718150DF270A}"/>
    <cellStyle name="Total 2 8 6 5 6" xfId="33083" xr:uid="{9319E90E-B8CC-43F3-907C-3EF8190C65C8}"/>
    <cellStyle name="Total 2 8 6 5 7" xfId="41044" xr:uid="{F7134D2D-5085-4AD2-B170-8FAF3AE9D516}"/>
    <cellStyle name="Total 2 8 6 6" xfId="656" xr:uid="{48A86626-1610-4227-9498-D13AE75C95F3}"/>
    <cellStyle name="Total 2 8 6 6 2" xfId="4862" xr:uid="{0E5781D4-58A4-4FF9-B66F-FA8CEA229751}"/>
    <cellStyle name="Total 2 8 6 6 2 2" xfId="13082" xr:uid="{4A04512D-888B-47F1-8FEC-301502DA0A91}"/>
    <cellStyle name="Total 2 8 6 6 2 3" xfId="20949" xr:uid="{3C3059C3-4473-4AC2-9B7C-D8041CE7C093}"/>
    <cellStyle name="Total 2 8 6 6 2 4" xfId="28937" xr:uid="{3F63ECBD-1256-45D8-B135-5E8DB0942396}"/>
    <cellStyle name="Total 2 8 6 6 2 5" xfId="36769" xr:uid="{8583061D-CBF9-4B6A-8432-E3FD4D228984}"/>
    <cellStyle name="Total 2 8 6 6 2 6" xfId="44722" xr:uid="{DDAB945B-A784-46DA-9FDE-36F0801986C2}"/>
    <cellStyle name="Total 2 8 6 6 3" xfId="8906" xr:uid="{D6FA824F-7B75-4FB1-9640-BACF95901BEF}"/>
    <cellStyle name="Total 2 8 6 6 4" xfId="9114" xr:uid="{1E0A96F7-D5AF-474D-BFB3-0F774C1B448C}"/>
    <cellStyle name="Total 2 8 6 6 5" xfId="24808" xr:uid="{D6D0021B-D6B1-47D8-A112-AE9F5EDA9284}"/>
    <cellStyle name="Total 2 8 6 6 6" xfId="24955" xr:uid="{8071C02E-4F44-4C1E-965C-40A1BED948CA}"/>
    <cellStyle name="Total 2 8 6 6 7" xfId="40613" xr:uid="{8029BD0F-80B9-42C5-86FC-CE4642790CF4}"/>
    <cellStyle name="Total 2 8 6 7" xfId="716" xr:uid="{3C41E48D-0F64-4A8E-B62F-39E2DCA2A954}"/>
    <cellStyle name="Total 2 8 6 7 2" xfId="4921" xr:uid="{165B0841-B8F6-4FE6-B959-22FB55C8D1C1}"/>
    <cellStyle name="Total 2 8 6 7 2 2" xfId="13141" xr:uid="{B534153A-7C8B-44F5-B3CF-894F6E77A20E}"/>
    <cellStyle name="Total 2 8 6 7 2 3" xfId="21008" xr:uid="{3086883C-68E8-41C2-9FD8-10DA43E48DB5}"/>
    <cellStyle name="Total 2 8 6 7 2 4" xfId="28996" xr:uid="{590A0994-8A7F-4D08-B6D5-434F4B4BCBB4}"/>
    <cellStyle name="Total 2 8 6 7 2 5" xfId="36828" xr:uid="{49C502FA-2811-4B00-8E11-5D54F3A43422}"/>
    <cellStyle name="Total 2 8 6 7 2 6" xfId="44781" xr:uid="{0AC6FAA2-38FA-4682-99DB-2AB3A152589C}"/>
    <cellStyle name="Total 2 8 6 7 3" xfId="8966" xr:uid="{89206EEC-01A6-4C1D-AAC6-202A15271CAE}"/>
    <cellStyle name="Total 2 8 6 7 4" xfId="9047" xr:uid="{0851B9D8-FB22-432D-B89A-9FDEDF9C3F1F}"/>
    <cellStyle name="Total 2 8 6 7 5" xfId="24868" xr:uid="{178984DB-71B3-4106-B165-4C5BB749A27C}"/>
    <cellStyle name="Total 2 8 6 7 6" xfId="12698" xr:uid="{45282265-B6BF-47CC-9E20-C7D40F9BF3BF}"/>
    <cellStyle name="Total 2 8 6 7 7" xfId="40673" xr:uid="{D762CEDA-3E44-4711-879E-9E8443B9CEF6}"/>
    <cellStyle name="Total 2 8 6 8" xfId="1942" xr:uid="{3F2A918B-BA0E-400F-AB5B-66A3841909DF}"/>
    <cellStyle name="Total 2 8 6 8 2" xfId="6016" xr:uid="{C63BE395-432F-4396-85F5-03392938711B}"/>
    <cellStyle name="Total 2 8 6 8 2 2" xfId="14231" xr:uid="{61B96937-D96E-4E0A-9528-9766C444DB58}"/>
    <cellStyle name="Total 2 8 6 8 2 3" xfId="22095" xr:uid="{6075751A-1E14-45FA-9F7A-D52DABDADB9C}"/>
    <cellStyle name="Total 2 8 6 8 2 4" xfId="30075" xr:uid="{FD9471CF-8D24-411A-849E-8E51C7B70D61}"/>
    <cellStyle name="Total 2 8 6 8 2 5" xfId="37902" xr:uid="{6AFE3FC2-448D-44E5-B793-27C7DE52A3C8}"/>
    <cellStyle name="Total 2 8 6 8 2 6" xfId="45855" xr:uid="{8EBAFED8-DE30-4D24-82F9-05C0F7DA6DC3}"/>
    <cellStyle name="Total 2 8 6 8 3" xfId="10168" xr:uid="{18A0A83F-23F8-4659-A12D-C4ECE1586E4C}"/>
    <cellStyle name="Total 2 8 6 8 4" xfId="18033" xr:uid="{04315A3F-252D-44D6-8C5B-7DC3797FEFEB}"/>
    <cellStyle name="Total 2 8 6 8 5" xfId="26040" xr:uid="{9C01A0FF-5E18-4D40-A800-ED19E0C6623A}"/>
    <cellStyle name="Total 2 8 6 8 6" xfId="33863" xr:uid="{1AA1BA0E-0DB5-44B0-8C5F-149EF81720B7}"/>
    <cellStyle name="Total 2 8 6 8 7" xfId="41824" xr:uid="{5AF98FAB-2536-46B9-8190-67AD468DBEFC}"/>
    <cellStyle name="Total 2 8 6 9" xfId="2616" xr:uid="{331B9F55-0454-48AB-B569-FF95AA05DCB8}"/>
    <cellStyle name="Total 2 8 6 9 2" xfId="6666" xr:uid="{A360B304-60BE-40B1-894A-88DA8B480E1B}"/>
    <cellStyle name="Total 2 8 6 9 2 2" xfId="14881" xr:uid="{E84B6256-5F3F-427C-BB87-41F5602124AB}"/>
    <cellStyle name="Total 2 8 6 9 2 3" xfId="22745" xr:uid="{15FD040C-C99F-4FC0-8885-A7C02F873BE9}"/>
    <cellStyle name="Total 2 8 6 9 2 4" xfId="30725" xr:uid="{EA327C24-D833-4BF3-8A2E-42A5730F6A5D}"/>
    <cellStyle name="Total 2 8 6 9 2 5" xfId="38552" xr:uid="{5BC5306B-6339-4728-9009-ABF6A34E4AF6}"/>
    <cellStyle name="Total 2 8 6 9 2 6" xfId="46505" xr:uid="{6C94788B-5849-4382-BDC9-FC3D1761A153}"/>
    <cellStyle name="Total 2 8 6 9 3" xfId="10842" xr:uid="{0553D69C-6D8E-4E31-9FA5-593D783FD567}"/>
    <cellStyle name="Total 2 8 6 9 4" xfId="18707" xr:uid="{F8EAD042-4A3C-44DB-A75B-DB3C3C1D0690}"/>
    <cellStyle name="Total 2 8 6 9 5" xfId="26710" xr:uid="{5FA4F68B-8C1E-478C-9009-B9765E1DDDF3}"/>
    <cellStyle name="Total 2 8 6 9 6" xfId="34537" xr:uid="{896D85D6-432D-4205-8545-3B9B4626F501}"/>
    <cellStyle name="Total 2 8 6 9 7" xfId="42498" xr:uid="{FA703AC9-22EA-47D5-A4D8-8A305719CBDA}"/>
    <cellStyle name="Total 2 8 7" xfId="1272" xr:uid="{DC19FE28-CE24-4A97-9F76-3A4708231912}"/>
    <cellStyle name="Total 2 8 7 2" xfId="5392" xr:uid="{91E67FFC-86B3-48D0-B707-425538B28560}"/>
    <cellStyle name="Total 2 8 7 2 2" xfId="13607" xr:uid="{4CAC49A1-4C6F-430F-B40D-D8A91CF9E877}"/>
    <cellStyle name="Total 2 8 7 2 3" xfId="21471" xr:uid="{EBCF6872-6AA9-4839-8722-30E418CFC747}"/>
    <cellStyle name="Total 2 8 7 2 4" xfId="29451" xr:uid="{9E142A30-7B04-4E60-B2B6-65AB1D321560}"/>
    <cellStyle name="Total 2 8 7 2 5" xfId="37278" xr:uid="{D4FD8257-79AD-46C9-A0ED-816761EF4223}"/>
    <cellStyle name="Total 2 8 7 2 6" xfId="45231" xr:uid="{2C1BE9F3-E88C-4B66-A5E5-8984D4575FBE}"/>
    <cellStyle name="Total 2 8 7 3" xfId="9501" xr:uid="{C7222CBC-1F2C-47AD-A314-04ABA553AAAE}"/>
    <cellStyle name="Total 2 8 7 4" xfId="17363" xr:uid="{F9005C23-2163-457E-86F6-8C778C9E2A51}"/>
    <cellStyle name="Total 2 8 7 5" xfId="25377" xr:uid="{EE800EF7-F41B-4230-ACA0-3B6DAE371F95}"/>
    <cellStyle name="Total 2 8 7 6" xfId="33193" xr:uid="{7D963A60-D113-48D8-ACFF-88173EB40898}"/>
    <cellStyle name="Total 2 8 7 7" xfId="41154" xr:uid="{E54D42CB-1B00-4CB8-947E-0849B7699417}"/>
    <cellStyle name="Total 2 8 8" xfId="1616" xr:uid="{CB631BA2-70DE-43EC-BF9C-12194A5955C7}"/>
    <cellStyle name="Total 2 8 8 2" xfId="5712" xr:uid="{74C4B089-577B-466D-A15C-4E7A52E83046}"/>
    <cellStyle name="Total 2 8 8 2 2" xfId="13927" xr:uid="{2CC71E07-8A35-44DD-9C8B-DE48D3FA6AE5}"/>
    <cellStyle name="Total 2 8 8 2 3" xfId="21791" xr:uid="{B8FF2FBD-F2C6-4170-AAE5-F25CA4950E3C}"/>
    <cellStyle name="Total 2 8 8 2 4" xfId="29771" xr:uid="{6BF1BE5C-D14D-4DD7-9D37-A7D368EDBFA4}"/>
    <cellStyle name="Total 2 8 8 2 5" xfId="37598" xr:uid="{43E13396-F2E0-4B23-9FC9-E5EDEFF1BDDF}"/>
    <cellStyle name="Total 2 8 8 2 6" xfId="45551" xr:uid="{ED88996F-F976-40D8-A103-FA580674D616}"/>
    <cellStyle name="Total 2 8 8 3" xfId="9844" xr:uid="{44593EF6-C887-45D6-8632-DE6F96E3D2AF}"/>
    <cellStyle name="Total 2 8 8 4" xfId="17707" xr:uid="{5B79D514-0808-46D8-8721-B946FA2DDE45}"/>
    <cellStyle name="Total 2 8 8 5" xfId="25718" xr:uid="{05FB0113-5690-4D3F-8EE6-A6267249C37B}"/>
    <cellStyle name="Total 2 8 8 6" xfId="33537" xr:uid="{B250DB3F-5CFC-406F-8808-838EF9B457FE}"/>
    <cellStyle name="Total 2 8 8 7" xfId="41498" xr:uid="{4A376B4D-9AAB-44A5-95B0-CD2CB9D75C11}"/>
    <cellStyle name="Total 2 8 9" xfId="1957" xr:uid="{ED078B0C-228D-4437-A180-BD443DD5B629}"/>
    <cellStyle name="Total 2 8 9 2" xfId="6031" xr:uid="{ECF98B76-7EE3-438E-9561-902839561424}"/>
    <cellStyle name="Total 2 8 9 2 2" xfId="14246" xr:uid="{D3C74DA0-1F3C-4C1A-A454-ACA1DE7EB515}"/>
    <cellStyle name="Total 2 8 9 2 3" xfId="22110" xr:uid="{47EA9F7E-C94B-49A4-9286-27864A6601DB}"/>
    <cellStyle name="Total 2 8 9 2 4" xfId="30090" xr:uid="{FAE022AD-43F4-4C56-BDA1-7F2FBC99AE98}"/>
    <cellStyle name="Total 2 8 9 2 5" xfId="37917" xr:uid="{2C28D192-12CD-42F4-93E2-B1361E62BF82}"/>
    <cellStyle name="Total 2 8 9 2 6" xfId="45870" xr:uid="{36E223E0-98CF-4259-BDE8-D6CFB4FD3A40}"/>
    <cellStyle name="Total 2 8 9 3" xfId="10183" xr:uid="{B3224A3F-908E-4846-BE5F-84C98F8EE344}"/>
    <cellStyle name="Total 2 8 9 4" xfId="18048" xr:uid="{0A377131-F31B-48CD-9C13-2F7E51020941}"/>
    <cellStyle name="Total 2 8 9 5" xfId="26055" xr:uid="{642D1377-0FFB-4DC2-B778-B577F9CB8627}"/>
    <cellStyle name="Total 2 8 9 6" xfId="33878" xr:uid="{2E4853DE-9727-4F64-8E83-B6561196076F}"/>
    <cellStyle name="Total 2 8 9 7" xfId="41839" xr:uid="{83B2CDC1-193A-4CBD-8CE4-00D2A80DD3A9}"/>
    <cellStyle name="Total 2 9" xfId="782" xr:uid="{46DA3EF0-3EDE-4BFE-BB2E-39A541DB2E66}"/>
    <cellStyle name="Total 2 9 10" xfId="710" xr:uid="{E162C8A1-79DF-4F63-9BDE-FA9439486DF8}"/>
    <cellStyle name="Total 2 9 10 2" xfId="4915" xr:uid="{6ACA5A41-C590-4D30-8541-8ECD04921867}"/>
    <cellStyle name="Total 2 9 10 2 2" xfId="13135" xr:uid="{BAEF4F09-2B90-4F5F-98B8-9AFE2ED1C0EC}"/>
    <cellStyle name="Total 2 9 10 2 3" xfId="21002" xr:uid="{89EF6CDD-6D12-4A02-AA78-F30D0B0F257B}"/>
    <cellStyle name="Total 2 9 10 2 4" xfId="28990" xr:uid="{702A4320-AE8A-4C2A-992D-CADD3C708D74}"/>
    <cellStyle name="Total 2 9 10 2 5" xfId="36822" xr:uid="{A407E140-A38C-4957-ACDD-23486543E231}"/>
    <cellStyle name="Total 2 9 10 2 6" xfId="44775" xr:uid="{8028ADDD-7008-43CF-AC75-3BBDD6C2C30C}"/>
    <cellStyle name="Total 2 9 10 3" xfId="8960" xr:uid="{A4366019-052E-4B70-BDB3-9F05D1BAF406}"/>
    <cellStyle name="Total 2 9 10 4" xfId="12946" xr:uid="{74BDFF96-72A7-4DD1-ACEB-76DA301C42DA}"/>
    <cellStyle name="Total 2 9 10 5" xfId="24862" xr:uid="{1FD41D23-188E-45AC-B833-D7AD2894FA29}"/>
    <cellStyle name="Total 2 9 10 6" xfId="24943" xr:uid="{1EDA746B-3EE4-4887-BBAA-09E70CFE265D}"/>
    <cellStyle name="Total 2 9 10 7" xfId="40667" xr:uid="{F44B388B-0FF3-4C39-A18E-FEBB95635520}"/>
    <cellStyle name="Total 2 9 11" xfId="1286" xr:uid="{0EDE981B-2C4A-4969-BC49-E9B3AC33F70B}"/>
    <cellStyle name="Total 2 9 11 2" xfId="5404" xr:uid="{5AADB580-7112-4F24-8114-297346FB081F}"/>
    <cellStyle name="Total 2 9 11 2 2" xfId="13619" xr:uid="{110EB8EC-9070-4F40-A26D-A9E28BB1736F}"/>
    <cellStyle name="Total 2 9 11 2 3" xfId="21483" xr:uid="{AAFA507C-159D-47C0-B8D9-6BE688ACBB29}"/>
    <cellStyle name="Total 2 9 11 2 4" xfId="29463" xr:uid="{E752973A-0EA1-42EA-A2C5-5D87F60D7FD2}"/>
    <cellStyle name="Total 2 9 11 2 5" xfId="37290" xr:uid="{412FE90E-23B5-48D9-A759-ADE3B2592FEB}"/>
    <cellStyle name="Total 2 9 11 2 6" xfId="45243" xr:uid="{50AE5FD7-1331-44B5-939D-4A0ABAE6220D}"/>
    <cellStyle name="Total 2 9 11 3" xfId="9515" xr:uid="{6126A735-0591-465B-B50B-27B820C917A5}"/>
    <cellStyle name="Total 2 9 11 4" xfId="17377" xr:uid="{A7DCC711-4C6C-4E61-8E4E-E0F5FBCB2CA6}"/>
    <cellStyle name="Total 2 9 11 5" xfId="25390" xr:uid="{C1970743-766E-4046-8DC2-805A32724ABE}"/>
    <cellStyle name="Total 2 9 11 6" xfId="33207" xr:uid="{2FD3EA78-A6A0-4B20-B429-1BC8E9C56329}"/>
    <cellStyle name="Total 2 9 11 7" xfId="41168" xr:uid="{132FBD36-984F-41D9-90A8-C5A378206AC6}"/>
    <cellStyle name="Total 2 9 12" xfId="1611" xr:uid="{4D74627C-970D-4D68-9DE1-681F459CDD04}"/>
    <cellStyle name="Total 2 9 12 2" xfId="5707" xr:uid="{3F124B50-D4D9-45B5-9E64-31016EC39FD1}"/>
    <cellStyle name="Total 2 9 12 2 2" xfId="13922" xr:uid="{6E16080C-3FE8-4E02-949C-59616FD86AAE}"/>
    <cellStyle name="Total 2 9 12 2 3" xfId="21786" xr:uid="{3EA5933A-8149-46AF-BBFE-99FC2444F313}"/>
    <cellStyle name="Total 2 9 12 2 4" xfId="29766" xr:uid="{A8DCE40C-DF04-4D99-A059-4FED2C6B53EC}"/>
    <cellStyle name="Total 2 9 12 2 5" xfId="37593" xr:uid="{779F0C6A-62B1-4B87-96ED-1E0E7CF3BE8D}"/>
    <cellStyle name="Total 2 9 12 2 6" xfId="45546" xr:uid="{0A3BFE70-7A22-4A44-8FDB-284847CDA04B}"/>
    <cellStyle name="Total 2 9 12 3" xfId="9839" xr:uid="{90A61F8A-F075-46E9-9BE9-B437BAD7DE51}"/>
    <cellStyle name="Total 2 9 12 4" xfId="17702" xr:uid="{23643C20-5B7F-48C5-8995-7B4103B943BB}"/>
    <cellStyle name="Total 2 9 12 5" xfId="25713" xr:uid="{30D43EC7-E8D1-4AD6-A39F-1046842688F6}"/>
    <cellStyle name="Total 2 9 12 6" xfId="33532" xr:uid="{1F65983A-B23A-4488-B2D0-D3FF32DA757D}"/>
    <cellStyle name="Total 2 9 12 7" xfId="41493" xr:uid="{3F42E868-AA47-4D30-8EA4-533FF9CBB5F3}"/>
    <cellStyle name="Total 2 9 13" xfId="4981" xr:uid="{FF076518-5E61-4A85-ADF0-9F0B6219B1EF}"/>
    <cellStyle name="Total 2 9 13 2" xfId="13199" xr:uid="{D35FFD05-5A33-4A69-A9A5-6CE002087A5C}"/>
    <cellStyle name="Total 2 9 13 3" xfId="21065" xr:uid="{02A354F3-08F6-4A3B-B702-5E022772DCE6}"/>
    <cellStyle name="Total 2 9 13 4" xfId="29048" xr:uid="{06A08E7E-9149-43BF-8996-D4F19336C367}"/>
    <cellStyle name="Total 2 9 13 5" xfId="36879" xr:uid="{17CEBF81-184A-48CD-B92C-A77E6F66C4C6}"/>
    <cellStyle name="Total 2 9 13 6" xfId="44832" xr:uid="{4831692B-52ED-4D94-AEBD-02218C4D63A2}"/>
    <cellStyle name="Total 2 9 14" xfId="9027" xr:uid="{E92C1838-13F1-4862-BCCB-0E3E08709AD0}"/>
    <cellStyle name="Total 2 9 15" xfId="8721" xr:uid="{BCD0335B-2590-4D82-8853-FBAEB0592A56}"/>
    <cellStyle name="Total 2 9 16" xfId="24925" xr:uid="{F6ED1739-5EA2-40E9-8D1A-8E1B3F9C07AE}"/>
    <cellStyle name="Total 2 9 17" xfId="8998" xr:uid="{F4F2DAB2-6322-4EAC-AA27-963A68D143A8}"/>
    <cellStyle name="Total 2 9 18" xfId="40727" xr:uid="{2D3F318E-0C41-48EF-8E19-F33228167E30}"/>
    <cellStyle name="Total 2 9 2" xfId="1216" xr:uid="{4ABE98BD-B221-41B1-92AB-473B1E71BD98}"/>
    <cellStyle name="Total 2 9 2 2" xfId="5339" xr:uid="{DFB1060B-B766-4C34-9A94-D12BAB9713F7}"/>
    <cellStyle name="Total 2 9 2 2 2" xfId="13554" xr:uid="{53E5F0EE-AF1B-433C-9F5D-F2FFA1FBB638}"/>
    <cellStyle name="Total 2 9 2 2 3" xfId="21418" xr:uid="{7DCAF941-AA5B-4F50-9674-643495941132}"/>
    <cellStyle name="Total 2 9 2 2 4" xfId="29398" xr:uid="{DD90BA64-91DB-48D1-A532-796D6FC29BA1}"/>
    <cellStyle name="Total 2 9 2 2 5" xfId="37225" xr:uid="{81AFAF06-4306-4917-B0D8-74FBC0B6FB4A}"/>
    <cellStyle name="Total 2 9 2 2 6" xfId="45178" xr:uid="{313FC672-20B5-4ED6-AD60-DDA9D8BF94F5}"/>
    <cellStyle name="Total 2 9 2 3" xfId="9445" xr:uid="{16E47602-7C14-490A-A61B-3BF4ED1AD8E0}"/>
    <cellStyle name="Total 2 9 2 4" xfId="17307" xr:uid="{9B72E70B-35B9-418D-906F-85CCD332C76B}"/>
    <cellStyle name="Total 2 9 2 5" xfId="25321" xr:uid="{92549C8B-5677-4880-9C16-AAA04FB28A0A}"/>
    <cellStyle name="Total 2 9 2 6" xfId="33137" xr:uid="{E2ECD230-6A96-46C9-94CA-38CD4E0E6BCC}"/>
    <cellStyle name="Total 2 9 2 7" xfId="41098" xr:uid="{1F8FFE99-DBAF-4F38-B74C-11DBDB1FC5D8}"/>
    <cellStyle name="Total 2 9 3" xfId="677" xr:uid="{C53EE2B2-D4A1-4114-A48D-90AB1805CA27}"/>
    <cellStyle name="Total 2 9 3 2" xfId="4882" xr:uid="{52C116E6-665C-45E9-9FB6-F2462E339AA9}"/>
    <cellStyle name="Total 2 9 3 2 2" xfId="13102" xr:uid="{5F083EB5-A50B-4BE9-8D5E-8F73E0233A00}"/>
    <cellStyle name="Total 2 9 3 2 3" xfId="20969" xr:uid="{5A66D862-4DF6-4202-95EB-D001719D217C}"/>
    <cellStyle name="Total 2 9 3 2 4" xfId="28957" xr:uid="{11B4894F-D509-4A6D-963D-97F53434B24C}"/>
    <cellStyle name="Total 2 9 3 2 5" xfId="36789" xr:uid="{72E0B766-9A66-4F09-A9B5-99B109A73140}"/>
    <cellStyle name="Total 2 9 3 2 6" xfId="44742" xr:uid="{B9C8AF22-ED3D-4432-8051-F058F3F5430B}"/>
    <cellStyle name="Total 2 9 3 3" xfId="8927" xr:uid="{E0D5530A-C1CD-49F1-BD59-D3E407E163B0}"/>
    <cellStyle name="Total 2 9 3 4" xfId="8739" xr:uid="{CC55D150-0E5F-4433-A0D2-FB8C77951553}"/>
    <cellStyle name="Total 2 9 3 5" xfId="24829" xr:uid="{20C6D402-6216-403E-9260-8172BC17FF16}"/>
    <cellStyle name="Total 2 9 3 6" xfId="9090" xr:uid="{028BB6F2-859B-4537-8CB7-C373F6670D78}"/>
    <cellStyle name="Total 2 9 3 7" xfId="40634" xr:uid="{FF129630-BE1C-41BE-B848-FA70731FE17C}"/>
    <cellStyle name="Total 2 9 4" xfId="544" xr:uid="{2A87E600-578B-4F5C-A13A-B055086F4F3C}"/>
    <cellStyle name="Total 2 9 4 2" xfId="4752" xr:uid="{B0634193-F00C-4CAF-81A9-0DCFE46AF71B}"/>
    <cellStyle name="Total 2 9 4 2 2" xfId="12973" xr:uid="{804CA155-DC9B-4478-B572-F553E022F2B3}"/>
    <cellStyle name="Total 2 9 4 2 3" xfId="20841" xr:uid="{0D00CC51-8FD9-4C60-AB13-9F160AED2933}"/>
    <cellStyle name="Total 2 9 4 2 4" xfId="28833" xr:uid="{7460188A-D1E2-4D2B-B2EF-F1802AACF863}"/>
    <cellStyle name="Total 2 9 4 2 5" xfId="36665" xr:uid="{A8484AA7-1FB8-4C1D-92FA-7D12174FA58F}"/>
    <cellStyle name="Total 2 9 4 2 6" xfId="44620" xr:uid="{584A65B2-1DD6-4020-896B-7410BD1102E6}"/>
    <cellStyle name="Total 2 9 4 3" xfId="8796" xr:uid="{1908E878-8EA9-4415-A3CB-AE88BF83D3CF}"/>
    <cellStyle name="Total 2 9 4 4" xfId="9077" xr:uid="{E0329BB8-3E2A-4AFC-898A-F58CBBF5A584}"/>
    <cellStyle name="Total 2 9 4 5" xfId="446" xr:uid="{07AF6D04-AE49-4E14-B9E5-31D68F97A21E}"/>
    <cellStyle name="Total 2 9 4 6" xfId="27962" xr:uid="{8F85BB3A-E849-4724-A184-42E533E1CF29}"/>
    <cellStyle name="Total 2 9 4 7" xfId="36637" xr:uid="{0DE2F383-BA5F-4690-8EB6-F873240EA129}"/>
    <cellStyle name="Total 2 9 5" xfId="700" xr:uid="{D503831F-FFBF-4F06-95C0-6E999862A7BC}"/>
    <cellStyle name="Total 2 9 5 2" xfId="4905" xr:uid="{CCBF291E-6DDA-4E62-820E-3824FDF2B364}"/>
    <cellStyle name="Total 2 9 5 2 2" xfId="13125" xr:uid="{0EE5EA23-1829-49DF-851E-DB87E11D7DBD}"/>
    <cellStyle name="Total 2 9 5 2 3" xfId="20992" xr:uid="{FB2785B9-AA9A-4541-860E-9EB88978F16B}"/>
    <cellStyle name="Total 2 9 5 2 4" xfId="28980" xr:uid="{A3F42E4C-0CC1-4241-93AA-E2BD5753DA07}"/>
    <cellStyle name="Total 2 9 5 2 5" xfId="36812" xr:uid="{F950AAA2-6AAB-4FAC-90C3-D5F623F0A30E}"/>
    <cellStyle name="Total 2 9 5 2 6" xfId="44765" xr:uid="{D8C6AAB5-7EF7-4CA9-9F1C-AA03FE609F2A}"/>
    <cellStyle name="Total 2 9 5 3" xfId="8950" xr:uid="{888D4AEB-C48D-46C6-B8EE-1586947B6B80}"/>
    <cellStyle name="Total 2 9 5 4" xfId="12948" xr:uid="{A6F0CB09-2FAE-47E6-B857-8F1B87ED82B1}"/>
    <cellStyle name="Total 2 9 5 5" xfId="24852" xr:uid="{DE7229E5-0F84-48E5-8B2D-7F99817F1DB3}"/>
    <cellStyle name="Total 2 9 5 6" xfId="24945" xr:uid="{C6B07C38-1A83-415F-A6A1-ED04D919732A}"/>
    <cellStyle name="Total 2 9 5 7" xfId="40657" xr:uid="{AE89BCEF-6E2D-40EC-99A3-2736F801460D}"/>
    <cellStyle name="Total 2 9 6" xfId="715" xr:uid="{A1643C12-AFEC-42E1-92AD-F8200C5EB78A}"/>
    <cellStyle name="Total 2 9 6 2" xfId="4920" xr:uid="{C886BEB0-98C2-44A7-880A-407DFF50BB97}"/>
    <cellStyle name="Total 2 9 6 2 2" xfId="13140" xr:uid="{3EF48C61-AB13-4FF8-81EE-C52617F8F4AC}"/>
    <cellStyle name="Total 2 9 6 2 3" xfId="21007" xr:uid="{F5DE363C-A9CA-4AB2-A123-6BCAB181BF57}"/>
    <cellStyle name="Total 2 9 6 2 4" xfId="28995" xr:uid="{9D99BF47-00EF-4332-9B64-CD49212D3620}"/>
    <cellStyle name="Total 2 9 6 2 5" xfId="36827" xr:uid="{F2F8F51B-1DFD-4FED-BE39-B8E14E24A224}"/>
    <cellStyle name="Total 2 9 6 2 6" xfId="44780" xr:uid="{D7EE29FA-D952-4BC7-949F-C35A67B277E6}"/>
    <cellStyle name="Total 2 9 6 3" xfId="8965" xr:uid="{AA36EE9E-2D18-4E6A-A86E-1214D658BAA1}"/>
    <cellStyle name="Total 2 9 6 4" xfId="12945" xr:uid="{7597E5C2-A91F-474F-A251-9A2644B87EA0}"/>
    <cellStyle name="Total 2 9 6 5" xfId="24867" xr:uid="{476E45F5-E2BF-4AFD-B166-B3326AD81B0A}"/>
    <cellStyle name="Total 2 9 6 6" xfId="24942" xr:uid="{A4E295A3-8787-425F-907C-DC0959F68E6E}"/>
    <cellStyle name="Total 2 9 6 7" xfId="40672" xr:uid="{51BE2631-6762-44CE-AD81-7F80143664A3}"/>
    <cellStyle name="Total 2 9 7" xfId="1266" xr:uid="{8F743B4E-77B6-4A52-87F1-82B8EB9E0FB0}"/>
    <cellStyle name="Total 2 9 7 2" xfId="5386" xr:uid="{A7AE88E6-CC59-441B-BB69-3C7227133CCE}"/>
    <cellStyle name="Total 2 9 7 2 2" xfId="13601" xr:uid="{A3E2D0ED-623F-42C1-9F1D-1AF55EF2328E}"/>
    <cellStyle name="Total 2 9 7 2 3" xfId="21465" xr:uid="{95E0F9C0-01EC-468D-8308-BE797BF17727}"/>
    <cellStyle name="Total 2 9 7 2 4" xfId="29445" xr:uid="{C692E3BA-A2C6-435F-828C-2BB43DEA60F8}"/>
    <cellStyle name="Total 2 9 7 2 5" xfId="37272" xr:uid="{94235253-B0D1-4E52-8B4E-00F918BC1A52}"/>
    <cellStyle name="Total 2 9 7 2 6" xfId="45225" xr:uid="{8F265CEC-CCA2-4B87-B920-F208D783181D}"/>
    <cellStyle name="Total 2 9 7 3" xfId="9495" xr:uid="{6A1A82EC-9E44-42B0-B0E5-E4D40962C3C6}"/>
    <cellStyle name="Total 2 9 7 4" xfId="17357" xr:uid="{52833283-5511-48FF-AA2F-CA71D6FA4801}"/>
    <cellStyle name="Total 2 9 7 5" xfId="25371" xr:uid="{5DABF0A7-9CF6-404E-A92A-A36C01666E02}"/>
    <cellStyle name="Total 2 9 7 6" xfId="33187" xr:uid="{E0D10340-D6FD-4CE9-8201-0F8B81F342FC}"/>
    <cellStyle name="Total 2 9 7 7" xfId="41148" xr:uid="{7333677F-9822-4A84-BEF5-9C1E1F5B980B}"/>
    <cellStyle name="Total 2 9 8" xfId="1614" xr:uid="{2B17ACD4-B697-4C92-BF36-7881EF72830A}"/>
    <cellStyle name="Total 2 9 8 2" xfId="5710" xr:uid="{6EFABF85-6A6F-466F-8689-A4F44F4E1484}"/>
    <cellStyle name="Total 2 9 8 2 2" xfId="13925" xr:uid="{E3CEC109-FD66-4FC2-9730-C39E186CC16E}"/>
    <cellStyle name="Total 2 9 8 2 3" xfId="21789" xr:uid="{BDE588BB-4FE1-4B1A-A06D-4C2F44D9C92F}"/>
    <cellStyle name="Total 2 9 8 2 4" xfId="29769" xr:uid="{07107B36-1200-41DB-9F49-BF314384E3DC}"/>
    <cellStyle name="Total 2 9 8 2 5" xfId="37596" xr:uid="{69460205-156E-44E0-B2C7-7917208965A9}"/>
    <cellStyle name="Total 2 9 8 2 6" xfId="45549" xr:uid="{10504DB3-E445-4719-ADBD-12BDC2432C8D}"/>
    <cellStyle name="Total 2 9 8 3" xfId="9842" xr:uid="{11E502BD-3D13-41F6-8BE3-7673102CB3EB}"/>
    <cellStyle name="Total 2 9 8 4" xfId="17705" xr:uid="{43D2607C-CB70-495E-B0D7-401AC2B60E8B}"/>
    <cellStyle name="Total 2 9 8 5" xfId="25716" xr:uid="{B7BDED09-2CA4-4608-8A98-EF121A4A2CD6}"/>
    <cellStyle name="Total 2 9 8 6" xfId="33535" xr:uid="{CA422F47-D101-4F36-AE40-3A609FF57153}"/>
    <cellStyle name="Total 2 9 8 7" xfId="41496" xr:uid="{D736E98E-71B3-4F94-8664-47108B73F7FB}"/>
    <cellStyle name="Total 2 9 9" xfId="609" xr:uid="{FC577B04-5D79-4C9C-84C0-2EF9C57DA24C}"/>
    <cellStyle name="Total 2 9 9 2" xfId="4817" xr:uid="{B5935D79-7AD2-4264-83CE-1DADBCB89873}"/>
    <cellStyle name="Total 2 9 9 2 2" xfId="13038" xr:uid="{88849A52-F477-4AAA-AF0A-034FE57679E2}"/>
    <cellStyle name="Total 2 9 9 2 3" xfId="20906" xr:uid="{1237076F-3D8A-47F3-8827-E49219121827}"/>
    <cellStyle name="Total 2 9 9 2 4" xfId="28898" xr:uid="{07EC65B9-A67A-4318-A030-DE2435A08FF6}"/>
    <cellStyle name="Total 2 9 9 2 5" xfId="36730" xr:uid="{09623E59-45B5-40B8-9109-850C0CB3B1FA}"/>
    <cellStyle name="Total 2 9 9 2 6" xfId="44685" xr:uid="{A05981FC-7438-471C-B098-681FE84BFF5B}"/>
    <cellStyle name="Total 2 9 9 3" xfId="8861" xr:uid="{951A246A-274B-42D9-B25B-FBC8FC37306B}"/>
    <cellStyle name="Total 2 9 9 4" xfId="10802" xr:uid="{901DD8D1-CFEF-41CC-9456-F65269346567}"/>
    <cellStyle name="Total 2 9 9 5" xfId="301" xr:uid="{A4A18E34-5A70-4129-917A-90760CBC0D77}"/>
    <cellStyle name="Total 2 9 9 6" xfId="26020" xr:uid="{58F1F208-22DB-4E62-906D-F80687BEB31B}"/>
    <cellStyle name="Total 2 9 9 7" xfId="21089" xr:uid="{2AAFFBC7-DE31-4027-8FC2-357E62D1972C}"/>
    <cellStyle name="Total 3" xfId="835" xr:uid="{EB418D0D-1859-4C64-B69F-63509B29DD41}"/>
    <cellStyle name="Total 3 10" xfId="766" xr:uid="{3E40E8D0-4E4C-4F5F-938C-388C7E14CEFF}"/>
    <cellStyle name="Total 3 10 10" xfId="1155" xr:uid="{7B03F0C7-03CE-481E-9AE0-49A6A8C5BFDD}"/>
    <cellStyle name="Total 3 10 10 2" xfId="5282" xr:uid="{CEC6D7F6-730B-482F-91F2-B92126E235BE}"/>
    <cellStyle name="Total 3 10 10 2 2" xfId="13497" xr:uid="{AB991EA7-3796-4544-856E-9AEDCF40A755}"/>
    <cellStyle name="Total 3 10 10 2 3" xfId="21361" xr:uid="{D2FF6101-0B66-4D08-B23C-4D1FA5B1C6E3}"/>
    <cellStyle name="Total 3 10 10 2 4" xfId="29341" xr:uid="{1B6F6860-9A48-4641-A790-53693DE440BC}"/>
    <cellStyle name="Total 3 10 10 2 5" xfId="37168" xr:uid="{74F63D4A-696F-45A2-BB28-0E1BBCE457AD}"/>
    <cellStyle name="Total 3 10 10 2 6" xfId="45121" xr:uid="{5FC4E41F-B714-4A21-8B54-28A7DC81B05A}"/>
    <cellStyle name="Total 3 10 10 3" xfId="9384" xr:uid="{F730E5CF-D8A9-494D-ACF1-E6C437D1EBCE}"/>
    <cellStyle name="Total 3 10 10 4" xfId="17246" xr:uid="{54DF03DB-A1CC-40FD-8694-41BE468912E6}"/>
    <cellStyle name="Total 3 10 10 5" xfId="25261" xr:uid="{8E7058B2-2306-45A5-9EBA-EC382F5D846F}"/>
    <cellStyle name="Total 3 10 10 6" xfId="33076" xr:uid="{6913B6F7-8107-42E6-BFC7-454245C8D53C}"/>
    <cellStyle name="Total 3 10 10 7" xfId="41037" xr:uid="{5B083831-0912-4E1E-B133-CC9387D1ED8F}"/>
    <cellStyle name="Total 3 10 11" xfId="3230" xr:uid="{AB3FAC93-E697-4C7A-B51D-A4F8EC695352}"/>
    <cellStyle name="Total 3 10 11 2" xfId="7259" xr:uid="{0F230B4E-8430-40DF-B7BB-CDEFD827BE02}"/>
    <cellStyle name="Total 3 10 11 2 2" xfId="15474" xr:uid="{073DFE39-83A6-46ED-AAD3-A5AF77549841}"/>
    <cellStyle name="Total 3 10 11 2 3" xfId="23338" xr:uid="{5E732E3F-C0EB-4C57-ACA5-CD46B76E9BE9}"/>
    <cellStyle name="Total 3 10 11 2 4" xfId="31318" xr:uid="{D30F28BF-E236-47DF-ACB9-69D6819DEDA6}"/>
    <cellStyle name="Total 3 10 11 2 5" xfId="39145" xr:uid="{5B534BB8-BEE6-41B6-B3ED-91AE373FE9ED}"/>
    <cellStyle name="Total 3 10 11 2 6" xfId="47098" xr:uid="{C1E7C958-14A3-4D58-A430-4C795DBE2E85}"/>
    <cellStyle name="Total 3 10 11 3" xfId="11454" xr:uid="{55106B2C-83EC-45DC-99B4-FE56CEEAF71A}"/>
    <cellStyle name="Total 3 10 11 4" xfId="19321" xr:uid="{ECE4731A-02E7-43B3-BDFE-932D4D2AF75E}"/>
    <cellStyle name="Total 3 10 11 5" xfId="27321" xr:uid="{3FD63303-2BD6-41CE-BBE2-D9DD5FB386B1}"/>
    <cellStyle name="Total 3 10 11 6" xfId="35151" xr:uid="{97AFDC41-8D63-4CC3-A0F4-3A3127A25ED3}"/>
    <cellStyle name="Total 3 10 11 7" xfId="43112" xr:uid="{F02A17BD-876C-46EC-A504-88CC4176151B}"/>
    <cellStyle name="Total 3 10 12" xfId="1595" xr:uid="{8DB29868-BAE7-4793-AA12-234B3EC87971}"/>
    <cellStyle name="Total 3 10 12 2" xfId="5692" xr:uid="{ABA46959-06E8-43F7-B61C-9EE8DAA496A4}"/>
    <cellStyle name="Total 3 10 12 2 2" xfId="13907" xr:uid="{8570AF7D-6B33-4ABF-B9ED-3F28A01DCF88}"/>
    <cellStyle name="Total 3 10 12 2 3" xfId="21771" xr:uid="{A027F871-3456-40FB-9348-E333EFFC45AA}"/>
    <cellStyle name="Total 3 10 12 2 4" xfId="29751" xr:uid="{16C89F87-5D2A-48FA-B134-5816068C25A5}"/>
    <cellStyle name="Total 3 10 12 2 5" xfId="37578" xr:uid="{461EF379-6D94-4DB9-BD20-D619D3F0429D}"/>
    <cellStyle name="Total 3 10 12 2 6" xfId="45531" xr:uid="{681B7C13-B6C6-4818-99B4-4AF04A17FC77}"/>
    <cellStyle name="Total 3 10 12 3" xfId="9823" xr:uid="{A8847F40-CB21-47C9-9F63-1EA34A115B2F}"/>
    <cellStyle name="Total 3 10 12 4" xfId="17686" xr:uid="{76006D6B-5F2A-42F8-80A5-BB55918E1B13}"/>
    <cellStyle name="Total 3 10 12 5" xfId="25697" xr:uid="{56FB6885-60F2-4E5E-A1A7-AE3C7C841FEF}"/>
    <cellStyle name="Total 3 10 12 6" xfId="33516" xr:uid="{52947690-A342-4C7D-93EB-24892AA97C38}"/>
    <cellStyle name="Total 3 10 12 7" xfId="41477" xr:uid="{0EB6A979-5A35-42BA-B017-ACB952673241}"/>
    <cellStyle name="Total 3 10 13" xfId="4967" xr:uid="{335FD07C-A637-495A-96F1-DCB57C4AFBF1}"/>
    <cellStyle name="Total 3 10 13 2" xfId="13185" xr:uid="{8B84E313-CA5B-4F75-B8BD-CAEAAD2690EF}"/>
    <cellStyle name="Total 3 10 13 3" xfId="21051" xr:uid="{0288B1EC-35F3-412C-8339-73DC78BD8E2B}"/>
    <cellStyle name="Total 3 10 13 4" xfId="29034" xr:uid="{A9573A8E-F463-4BBA-8466-67F2240C1286}"/>
    <cellStyle name="Total 3 10 13 5" xfId="36865" xr:uid="{199DAE81-5A36-4811-BF83-6F2F93F2190C}"/>
    <cellStyle name="Total 3 10 13 6" xfId="44818" xr:uid="{FC20421E-E68F-4752-8C3E-BA95A09E8439}"/>
    <cellStyle name="Total 3 10 14" xfId="9011" xr:uid="{EA7831E7-39E6-4041-A076-89C688B6E8BF}"/>
    <cellStyle name="Total 3 10 15" xfId="9040" xr:uid="{B9A6C59D-A00C-4177-A291-D01CB14468EC}"/>
    <cellStyle name="Total 3 10 16" xfId="24909" xr:uid="{85B44760-8EC2-43DA-9634-032B98252480}"/>
    <cellStyle name="Total 3 10 17" xfId="333" xr:uid="{528F74EA-9D27-45B1-996B-8E85423C55AE}"/>
    <cellStyle name="Total 3 10 18" xfId="40711" xr:uid="{DDC83F54-B7AD-4818-B912-B4A397A339C3}"/>
    <cellStyle name="Total 3 10 2" xfId="1200" xr:uid="{02382D3D-C9CA-4312-884C-E48F8CE2055B}"/>
    <cellStyle name="Total 3 10 2 2" xfId="5325" xr:uid="{D4658935-3AC4-4272-BE11-DA1A0CB50CD8}"/>
    <cellStyle name="Total 3 10 2 2 2" xfId="13540" xr:uid="{F458A68E-E5AE-4AAE-A96E-DC5FDA201126}"/>
    <cellStyle name="Total 3 10 2 2 3" xfId="21404" xr:uid="{2EC08826-D90D-4204-B3D7-A30D9F0EDAC7}"/>
    <cellStyle name="Total 3 10 2 2 4" xfId="29384" xr:uid="{C9E1C045-350C-47AA-A588-29200614730E}"/>
    <cellStyle name="Total 3 10 2 2 5" xfId="37211" xr:uid="{923BAF74-6C1B-49AB-8804-6FCE501AE4DC}"/>
    <cellStyle name="Total 3 10 2 2 6" xfId="45164" xr:uid="{734FB18A-AA5D-4035-8438-E5038877F892}"/>
    <cellStyle name="Total 3 10 2 3" xfId="9429" xr:uid="{813A29D8-98A0-42A0-907E-F26357901A57}"/>
    <cellStyle name="Total 3 10 2 4" xfId="17291" xr:uid="{F3401ABD-75AF-42DB-95CC-DE94A5C53782}"/>
    <cellStyle name="Total 3 10 2 5" xfId="25306" xr:uid="{E0DEEB0B-1FA7-4E3E-9EB5-BCCF4308007D}"/>
    <cellStyle name="Total 3 10 2 6" xfId="33121" xr:uid="{CF291D07-A890-4CCA-A907-18F9F3E473AB}"/>
    <cellStyle name="Total 3 10 2 7" xfId="41082" xr:uid="{D5DA95D6-6827-46A5-BA2C-648ADFC0F234}"/>
    <cellStyle name="Total 3 10 3" xfId="707" xr:uid="{7EC0769B-4497-4A3E-A94F-A3579B0F7857}"/>
    <cellStyle name="Total 3 10 3 2" xfId="4912" xr:uid="{59F3B7E7-4CC8-4D55-88D4-2D0A1511C2AB}"/>
    <cellStyle name="Total 3 10 3 2 2" xfId="13132" xr:uid="{0C8DDDDD-473F-47A5-B1FF-A3FDC157F4B5}"/>
    <cellStyle name="Total 3 10 3 2 3" xfId="20999" xr:uid="{0DC78361-B5E4-4749-9651-DB3C085CC37A}"/>
    <cellStyle name="Total 3 10 3 2 4" xfId="28987" xr:uid="{7A0DE329-BD77-4217-BBA8-A4D99122076C}"/>
    <cellStyle name="Total 3 10 3 2 5" xfId="36819" xr:uid="{7A71A912-81A3-43F4-9E0F-3C5492A122B5}"/>
    <cellStyle name="Total 3 10 3 2 6" xfId="44772" xr:uid="{4557F81E-95C2-4A2B-A339-2232684C1556}"/>
    <cellStyle name="Total 3 10 3 3" xfId="8957" xr:uid="{57060378-F05B-46CC-A8E2-29B054D89752}"/>
    <cellStyle name="Total 3 10 3 4" xfId="8732" xr:uid="{12732FA3-409E-4E67-9113-6ECA3C7468D2}"/>
    <cellStyle name="Total 3 10 3 5" xfId="24859" xr:uid="{FC7B4FEF-6C1D-471A-AFE3-F47E24067B04}"/>
    <cellStyle name="Total 3 10 3 6" xfId="10500" xr:uid="{169F8D29-2D3E-4BCB-A5E4-722E69B9E189}"/>
    <cellStyle name="Total 3 10 3 7" xfId="40664" xr:uid="{40AC0918-174B-4147-BA3E-47B35BFE497B}"/>
    <cellStyle name="Total 3 10 4" xfId="557" xr:uid="{94FC4418-3C50-40A8-BE81-A9027A3923C6}"/>
    <cellStyle name="Total 3 10 4 2" xfId="4765" xr:uid="{0F69F11D-CABF-4978-9825-EA2FCC6DA980}"/>
    <cellStyle name="Total 3 10 4 2 2" xfId="12986" xr:uid="{7EA65FE4-FD0C-44F1-BF4C-F483B197289F}"/>
    <cellStyle name="Total 3 10 4 2 3" xfId="20854" xr:uid="{0FC5E901-36B8-49BF-B6D7-DE343AF4A7DA}"/>
    <cellStyle name="Total 3 10 4 2 4" xfId="28846" xr:uid="{6F2B0A2C-DF83-4135-A7AE-E8DDEC143890}"/>
    <cellStyle name="Total 3 10 4 2 5" xfId="36678" xr:uid="{ED3C0799-FC70-461A-8221-84BF21A13B8E}"/>
    <cellStyle name="Total 3 10 4 2 6" xfId="44633" xr:uid="{84350143-26AA-4BDF-9E92-37D8B4143897}"/>
    <cellStyle name="Total 3 10 4 3" xfId="8809" xr:uid="{83BCFE9F-8F90-43D6-B98C-8B95C8F3CE32}"/>
    <cellStyle name="Total 3 10 4 4" xfId="12877" xr:uid="{25A2B3FE-F799-41AE-B14C-2C7392B19F2A}"/>
    <cellStyle name="Total 3 10 4 5" xfId="8716" xr:uid="{B33EE865-316C-49B4-BFFF-61F709039197}"/>
    <cellStyle name="Total 3 10 4 6" xfId="28157" xr:uid="{51598242-E458-4F79-9137-3511CBF22F07}"/>
    <cellStyle name="Total 3 10 4 7" xfId="325" xr:uid="{6198DE16-3A15-4931-BD31-11CC547D7912}"/>
    <cellStyle name="Total 3 10 5" xfId="1613" xr:uid="{CF4E7317-9261-4BF4-BD5E-AB8BC8A39D82}"/>
    <cellStyle name="Total 3 10 5 2" xfId="5709" xr:uid="{433B5F99-8A49-4F61-AAE3-81B47F2872C7}"/>
    <cellStyle name="Total 3 10 5 2 2" xfId="13924" xr:uid="{0A74A8EB-F21E-4CBB-8267-249A767B29D6}"/>
    <cellStyle name="Total 3 10 5 2 3" xfId="21788" xr:uid="{D32A4AC6-5111-46AD-951A-6A4985F340F3}"/>
    <cellStyle name="Total 3 10 5 2 4" xfId="29768" xr:uid="{567C07D8-79FA-4DD4-86A2-6798375AF858}"/>
    <cellStyle name="Total 3 10 5 2 5" xfId="37595" xr:uid="{F7D42F06-A9EF-498C-93B0-6EDAE1D8B5F6}"/>
    <cellStyle name="Total 3 10 5 2 6" xfId="45548" xr:uid="{78B48B3E-4DEC-49BF-B383-53BF9B7188F4}"/>
    <cellStyle name="Total 3 10 5 3" xfId="9841" xr:uid="{B2688752-AC22-46D9-BC0E-7321F1DD17F5}"/>
    <cellStyle name="Total 3 10 5 4" xfId="17704" xr:uid="{B495DD56-E2F2-4748-9CC2-B230138EBB10}"/>
    <cellStyle name="Total 3 10 5 5" xfId="25715" xr:uid="{3F599273-1D3F-49EC-A618-5FF2CEF6538E}"/>
    <cellStyle name="Total 3 10 5 6" xfId="33534" xr:uid="{1E36A2AD-9C0A-4B65-8665-5127BB0532E0}"/>
    <cellStyle name="Total 3 10 5 7" xfId="41495" xr:uid="{EE68DBD5-19BE-4064-B7DA-AA8B780FB10E}"/>
    <cellStyle name="Total 3 10 6" xfId="1256" xr:uid="{BAA2BDA3-2DAC-4A27-AD21-94B2E6BA7845}"/>
    <cellStyle name="Total 3 10 6 2" xfId="5376" xr:uid="{CC5F67E6-FE0A-4745-B903-EDBA968819C9}"/>
    <cellStyle name="Total 3 10 6 2 2" xfId="13591" xr:uid="{6260FE8B-BEFD-46B2-B34C-552D21B13A43}"/>
    <cellStyle name="Total 3 10 6 2 3" xfId="21455" xr:uid="{C4BB6213-EBBC-4542-B3BA-EA742F9CC773}"/>
    <cellStyle name="Total 3 10 6 2 4" xfId="29435" xr:uid="{CE325C3E-6A1D-429D-AB1B-4E0F41FE727E}"/>
    <cellStyle name="Total 3 10 6 2 5" xfId="37262" xr:uid="{00D0F544-6471-4D8C-9AB1-573919AEC726}"/>
    <cellStyle name="Total 3 10 6 2 6" xfId="45215" xr:uid="{302EE84B-CC5C-4B32-951D-042A7FE5FF8B}"/>
    <cellStyle name="Total 3 10 6 3" xfId="9485" xr:uid="{A6A9FFA4-C295-4837-90E2-32CB958DD30B}"/>
    <cellStyle name="Total 3 10 6 4" xfId="17347" xr:uid="{0DA6516D-F086-4837-AE24-87C019FC8D78}"/>
    <cellStyle name="Total 3 10 6 5" xfId="25361" xr:uid="{7A04F521-527C-431E-B9C9-AAD278297056}"/>
    <cellStyle name="Total 3 10 6 6" xfId="33177" xr:uid="{7EA0B834-C781-4AE5-847D-1370EB742703}"/>
    <cellStyle name="Total 3 10 6 7" xfId="41138" xr:uid="{1D77A22F-D168-4401-A5E5-70DF23A05F07}"/>
    <cellStyle name="Total 3 10 7" xfId="538" xr:uid="{FC2FFAE0-C067-42FF-B409-2BDCC83E2637}"/>
    <cellStyle name="Total 3 10 7 2" xfId="4746" xr:uid="{72E7C44F-D161-4101-AFD2-C2EF6F3AE8BA}"/>
    <cellStyle name="Total 3 10 7 2 2" xfId="12967" xr:uid="{38071B42-346B-485F-A578-3FDAE6857B24}"/>
    <cellStyle name="Total 3 10 7 2 3" xfId="20835" xr:uid="{B0F2858C-8287-4C91-B060-DA12F0E4FF5D}"/>
    <cellStyle name="Total 3 10 7 2 4" xfId="28827" xr:uid="{4206D12D-5805-451E-BF80-CD06EBC82249}"/>
    <cellStyle name="Total 3 10 7 2 5" xfId="36659" xr:uid="{721A39A9-268A-4183-AAD2-1F2D9F9EAFB6}"/>
    <cellStyle name="Total 3 10 7 2 6" xfId="44614" xr:uid="{2668B4EC-EB21-4F3D-9D7C-A081C36B1F34}"/>
    <cellStyle name="Total 3 10 7 3" xfId="8790" xr:uid="{4F5A8EC4-1160-4288-93E7-A4259F5022EB}"/>
    <cellStyle name="Total 3 10 7 4" xfId="10531" xr:uid="{552EA9FE-D3DF-4152-9621-46EE6048B407}"/>
    <cellStyle name="Total 3 10 7 5" xfId="20814" xr:uid="{48A9B70D-93E5-471E-8EC8-CABC9D078C11}"/>
    <cellStyle name="Total 3 10 7 6" xfId="25343" xr:uid="{2E64FDA5-3BAA-40BE-BE64-1FCBA2E5C8D2}"/>
    <cellStyle name="Total 3 10 7 7" xfId="10660" xr:uid="{DBDB9473-E74D-4B4D-A3EE-54C46B45DB23}"/>
    <cellStyle name="Total 3 10 8" xfId="1282" xr:uid="{771EB596-359A-4A97-B5C0-420FBCE3A15F}"/>
    <cellStyle name="Total 3 10 8 2" xfId="5401" xr:uid="{D1C2CB4E-9671-40B1-834B-555F6C6E2391}"/>
    <cellStyle name="Total 3 10 8 2 2" xfId="13616" xr:uid="{7AF12EA3-C07B-4EEB-B260-8A0263B8BD45}"/>
    <cellStyle name="Total 3 10 8 2 3" xfId="21480" xr:uid="{FE28EB7D-693A-4998-ACDE-B6357B1D6135}"/>
    <cellStyle name="Total 3 10 8 2 4" xfId="29460" xr:uid="{BCF38DB6-A9C4-4ED5-B4B0-719D4715D7EA}"/>
    <cellStyle name="Total 3 10 8 2 5" xfId="37287" xr:uid="{DCE71122-8A88-422D-BA49-61F0780D86AE}"/>
    <cellStyle name="Total 3 10 8 2 6" xfId="45240" xr:uid="{559D45DC-E40D-41D8-A0F6-544DBCD5E98D}"/>
    <cellStyle name="Total 3 10 8 3" xfId="9511" xr:uid="{108352C1-084E-4D92-8859-72AE0086A550}"/>
    <cellStyle name="Total 3 10 8 4" xfId="17373" xr:uid="{F703A370-2F2B-432A-997B-D48537F7E24B}"/>
    <cellStyle name="Total 3 10 8 5" xfId="25386" xr:uid="{FDBDAD08-E7E3-43D9-B2C6-8FB2CC53BF7F}"/>
    <cellStyle name="Total 3 10 8 6" xfId="33203" xr:uid="{683A6486-7207-47D2-8F04-1D1C87F82232}"/>
    <cellStyle name="Total 3 10 8 7" xfId="41164" xr:uid="{068545A7-39FD-485F-8E50-53BBAB48ACF0}"/>
    <cellStyle name="Total 3 10 9" xfId="2587" xr:uid="{516B94BE-CB55-4717-919E-5C60D3CAABF7}"/>
    <cellStyle name="Total 3 10 9 2" xfId="6638" xr:uid="{3EAA9A03-3E6C-4C62-92BF-5D491F2DB551}"/>
    <cellStyle name="Total 3 10 9 2 2" xfId="14853" xr:uid="{39E16938-B96A-437F-9480-19BA1218DBAD}"/>
    <cellStyle name="Total 3 10 9 2 3" xfId="22717" xr:uid="{26F282AE-A2EF-40D2-9C08-40606DD2D3A2}"/>
    <cellStyle name="Total 3 10 9 2 4" xfId="30697" xr:uid="{69FBF288-32B8-48D5-B596-9DC55D90F792}"/>
    <cellStyle name="Total 3 10 9 2 5" xfId="38524" xr:uid="{F228F63E-E004-43E9-B334-C7B673FBEC96}"/>
    <cellStyle name="Total 3 10 9 2 6" xfId="46477" xr:uid="{4A4772D3-0AF5-497C-8417-9E4389D4E77A}"/>
    <cellStyle name="Total 3 10 9 3" xfId="10813" xr:uid="{AD0F1418-BADA-45F7-8B76-CEB0A9B1DA11}"/>
    <cellStyle name="Total 3 10 9 4" xfId="18678" xr:uid="{1A48C4FE-FF2C-4B7E-A4F4-B338F64F224A}"/>
    <cellStyle name="Total 3 10 9 5" xfId="26681" xr:uid="{9E4F8243-BC3E-47F7-9C95-50283B9B46F1}"/>
    <cellStyle name="Total 3 10 9 6" xfId="34508" xr:uid="{F94C4B9F-657A-40EC-95EE-CFA1C0192B67}"/>
    <cellStyle name="Total 3 10 9 7" xfId="42469" xr:uid="{95987320-F5EA-47DE-8489-5BE51162D97D}"/>
    <cellStyle name="Total 3 11" xfId="742" xr:uid="{58083BDC-B313-4ED8-8C1E-46B9626B5FFD}"/>
    <cellStyle name="Total 3 11 10" xfId="2591" xr:uid="{6C6BD90A-387C-4938-91D9-77878CBCB888}"/>
    <cellStyle name="Total 3 11 10 2" xfId="6642" xr:uid="{649EEFDD-184B-43C3-98ED-CAAEEA6BB0E3}"/>
    <cellStyle name="Total 3 11 10 2 2" xfId="14857" xr:uid="{9CD39B13-C71C-4162-9A1D-5EFD8D830426}"/>
    <cellStyle name="Total 3 11 10 2 3" xfId="22721" xr:uid="{57E4DB60-CD99-4DF2-942D-5DB8DD6D4AE0}"/>
    <cellStyle name="Total 3 11 10 2 4" xfId="30701" xr:uid="{31200A97-9433-4E74-859E-80D7C6070ECC}"/>
    <cellStyle name="Total 3 11 10 2 5" xfId="38528" xr:uid="{132B50F7-F526-48F3-9721-0AFFA411CAA3}"/>
    <cellStyle name="Total 3 11 10 2 6" xfId="46481" xr:uid="{C2BED6B4-5CC5-42E9-9DC1-C653071892D5}"/>
    <cellStyle name="Total 3 11 10 3" xfId="10817" xr:uid="{2EED0079-81EA-495F-B4FE-D415678FFFD9}"/>
    <cellStyle name="Total 3 11 10 4" xfId="18682" xr:uid="{E05F873C-757B-4FC6-9B5E-F17C30EC932B}"/>
    <cellStyle name="Total 3 11 10 5" xfId="26685" xr:uid="{01855C31-9C03-4A17-BE42-0A1EF4BC0F5A}"/>
    <cellStyle name="Total 3 11 10 6" xfId="34512" xr:uid="{19010FAC-0A25-4552-B1F9-2C79A7EB32B2}"/>
    <cellStyle name="Total 3 11 10 7" xfId="42473" xr:uid="{35EAF168-46B4-4497-93E8-5D36FD56B67E}"/>
    <cellStyle name="Total 3 11 11" xfId="3536" xr:uid="{5DE53B82-8F39-4CEB-A519-7D6763722E32}"/>
    <cellStyle name="Total 3 11 11 2" xfId="7564" xr:uid="{F0AD91FC-9DBA-496E-8833-16A6607BCACC}"/>
    <cellStyle name="Total 3 11 11 2 2" xfId="15779" xr:uid="{98729A33-0087-4E5A-809B-E26B1D5EA2E9}"/>
    <cellStyle name="Total 3 11 11 2 3" xfId="23643" xr:uid="{A3CB6518-E36B-46B7-B49F-F614BA547FCC}"/>
    <cellStyle name="Total 3 11 11 2 4" xfId="31623" xr:uid="{32E974EE-6488-4B28-BD1C-AAC9B4A85706}"/>
    <cellStyle name="Total 3 11 11 2 5" xfId="39450" xr:uid="{447016DF-54FB-4802-9ACB-2C614FDDE1BA}"/>
    <cellStyle name="Total 3 11 11 2 6" xfId="47403" xr:uid="{794FF15E-7F5B-4C3C-B66B-6B2CD2DB6A9A}"/>
    <cellStyle name="Total 3 11 11 3" xfId="11760" xr:uid="{D849A445-358F-48F0-BE19-046A038B6E07}"/>
    <cellStyle name="Total 3 11 11 4" xfId="19627" xr:uid="{D9171C9C-C667-4B37-9EB2-C988562DC216}"/>
    <cellStyle name="Total 3 11 11 5" xfId="27627" xr:uid="{785F7F67-FFC9-40F3-8516-D8E12EB4C6D1}"/>
    <cellStyle name="Total 3 11 11 6" xfId="35457" xr:uid="{FADF660A-2365-457E-870A-C9EF4A44AA61}"/>
    <cellStyle name="Total 3 11 11 7" xfId="43418" xr:uid="{B0ECD91E-50D5-4350-A7CB-12DAE0E2FE19}"/>
    <cellStyle name="Total 3 11 12" xfId="4131" xr:uid="{CE12372E-C742-4905-A5DC-0EB7049D3A98}"/>
    <cellStyle name="Total 3 11 12 2" xfId="8138" xr:uid="{7373D8D1-3BB4-47AA-A628-0573EF847161}"/>
    <cellStyle name="Total 3 11 12 2 2" xfId="16353" xr:uid="{7618FA97-F238-430A-B6F2-2C19E4FE3381}"/>
    <cellStyle name="Total 3 11 12 2 3" xfId="24217" xr:uid="{CC78C5E6-FAB6-4A0A-8E30-888E3A703576}"/>
    <cellStyle name="Total 3 11 12 2 4" xfId="32197" xr:uid="{A19C6FB3-C2FB-4B44-824A-5476D2EB7663}"/>
    <cellStyle name="Total 3 11 12 2 5" xfId="40024" xr:uid="{60155B45-A029-4494-8FE5-7AD35CF7D582}"/>
    <cellStyle name="Total 3 11 12 2 6" xfId="47977" xr:uid="{0E430C48-869D-4A9D-A149-9F646CC00E8C}"/>
    <cellStyle name="Total 3 11 12 3" xfId="12353" xr:uid="{2B6AF340-E135-439B-A357-C010DA106B21}"/>
    <cellStyle name="Total 3 11 12 4" xfId="20222" xr:uid="{45BB12A9-E62B-4405-B359-EDEB614C3F97}"/>
    <cellStyle name="Total 3 11 12 5" xfId="28218" xr:uid="{CA9B26EB-C31D-4DE8-9C4A-DDA7BF6B6D82}"/>
    <cellStyle name="Total 3 11 12 6" xfId="36052" xr:uid="{CD7B6FDF-BAF5-4275-91A1-714F6B607B72}"/>
    <cellStyle name="Total 3 11 12 7" xfId="44013" xr:uid="{07E36347-0B15-4D5F-A8CA-999A1A4B3690}"/>
    <cellStyle name="Total 3 11 13" xfId="4943" xr:uid="{12B043A2-D137-40D8-9561-C6105B89CFB0}"/>
    <cellStyle name="Total 3 11 13 2" xfId="13163" xr:uid="{2E62A9AE-5A60-4ABB-BB5E-7AE0F9A43642}"/>
    <cellStyle name="Total 3 11 13 3" xfId="21030" xr:uid="{AD6B34A4-B534-4E52-8211-24D846788C68}"/>
    <cellStyle name="Total 3 11 13 4" xfId="29018" xr:uid="{6227ACAB-9AA7-42D2-A0F9-40368E65EB79}"/>
    <cellStyle name="Total 3 11 13 5" xfId="36849" xr:uid="{0812A387-5F86-42EF-BD73-64AB8AB4708B}"/>
    <cellStyle name="Total 3 11 13 6" xfId="44802" xr:uid="{EA76197E-ED64-49E6-8604-9A4043505B11}"/>
    <cellStyle name="Total 3 11 14" xfId="8991" xr:uid="{91DA5ECA-D774-41BB-BD6F-CD7EB5D84F8F}"/>
    <cellStyle name="Total 3 11 15" xfId="8726" xr:uid="{F7012C4D-77BD-442B-B974-310C17992D30}"/>
    <cellStyle name="Total 3 11 16" xfId="24893" xr:uid="{E9C32EB0-BD02-4695-9C5A-7626C1160ADA}"/>
    <cellStyle name="Total 3 11 17" xfId="13221" xr:uid="{D395283E-1309-4420-9B17-3C02106B9A5C}"/>
    <cellStyle name="Total 3 11 18" xfId="40695" xr:uid="{9D25BFB1-5FD8-4B25-B399-2DC2E84BC2B9}"/>
    <cellStyle name="Total 3 11 2" xfId="1177" xr:uid="{B525148F-BBE9-430E-A280-1A1D6BDE11E2}"/>
    <cellStyle name="Total 3 11 2 2" xfId="5302" xr:uid="{0C442973-AC83-40FE-9615-AE509D2CEB5C}"/>
    <cellStyle name="Total 3 11 2 2 2" xfId="13517" xr:uid="{74855C4D-4EBE-4CD1-8643-B1990185D465}"/>
    <cellStyle name="Total 3 11 2 2 3" xfId="21381" xr:uid="{F4FE4A61-19AE-4ADB-99F7-E24C872B39A7}"/>
    <cellStyle name="Total 3 11 2 2 4" xfId="29361" xr:uid="{C8D8E683-D50D-4A00-AF15-3DA930F13109}"/>
    <cellStyle name="Total 3 11 2 2 5" xfId="37188" xr:uid="{6B8076FB-2491-4433-A1C3-0670A5CB5C9F}"/>
    <cellStyle name="Total 3 11 2 2 6" xfId="45141" xr:uid="{A4E79FDF-89B1-433A-A88C-66047C12D62C}"/>
    <cellStyle name="Total 3 11 2 3" xfId="9406" xr:uid="{288EE9F7-697D-454B-A080-162F07280085}"/>
    <cellStyle name="Total 3 11 2 4" xfId="17268" xr:uid="{BB9408EB-7F5D-4F96-A963-89F8FCF27BF7}"/>
    <cellStyle name="Total 3 11 2 5" xfId="25283" xr:uid="{DC1560C0-6E08-4817-A1BD-B572982C6A6B}"/>
    <cellStyle name="Total 3 11 2 6" xfId="33098" xr:uid="{38B2DB9A-6D4A-4F2E-8AEA-1EF5C5C644A0}"/>
    <cellStyle name="Total 3 11 2 7" xfId="41059" xr:uid="{2CE75E4E-CE52-47ED-9295-F5762475EF2E}"/>
    <cellStyle name="Total 3 11 3" xfId="654" xr:uid="{37A341DC-5567-4D53-B0F1-CA85116EEA46}"/>
    <cellStyle name="Total 3 11 3 2" xfId="4860" xr:uid="{D1B1BD38-4D23-4722-970D-6248B46AA6D3}"/>
    <cellStyle name="Total 3 11 3 2 2" xfId="13080" xr:uid="{A994FFBD-BBB3-4395-BCB4-8C93BDF4CBD0}"/>
    <cellStyle name="Total 3 11 3 2 3" xfId="20947" xr:uid="{94F03A24-7515-4473-953E-89787E6CCE12}"/>
    <cellStyle name="Total 3 11 3 2 4" xfId="28935" xr:uid="{A0C1A7C1-00FA-4331-BD9C-B3496F0C5658}"/>
    <cellStyle name="Total 3 11 3 2 5" xfId="36767" xr:uid="{AB2A7D2A-C923-40B2-9A16-6E405E8D348B}"/>
    <cellStyle name="Total 3 11 3 2 6" xfId="44720" xr:uid="{1110DC85-1DBE-482E-AAEF-8DDA9EA8C6DF}"/>
    <cellStyle name="Total 3 11 3 3" xfId="8904" xr:uid="{ED178979-7F0A-4AE2-B760-02DF99A839CD}"/>
    <cellStyle name="Total 3 11 3 4" xfId="9230" xr:uid="{7A92FE6B-BCC1-419D-BB0A-4DF289499EF7}"/>
    <cellStyle name="Total 3 11 3 5" xfId="24806" xr:uid="{A1CB9F66-5CFD-4362-B4A4-C034F958ACA9}"/>
    <cellStyle name="Total 3 11 3 6" xfId="28536" xr:uid="{BDDC06E2-04D8-4362-B4DB-5363B60DB925}"/>
    <cellStyle name="Total 3 11 3 7" xfId="40611" xr:uid="{D6DCD5C5-D8FF-40A5-867B-C358FFA052AF}"/>
    <cellStyle name="Total 3 11 4" xfId="688" xr:uid="{089C33A5-8F31-4AE5-ADC6-00428338910C}"/>
    <cellStyle name="Total 3 11 4 2" xfId="4893" xr:uid="{F683E1BF-B31B-4905-B9C1-424CC8237568}"/>
    <cellStyle name="Total 3 11 4 2 2" xfId="13113" xr:uid="{EE7A83F7-2326-409F-A9A7-BAD32BEB5F0F}"/>
    <cellStyle name="Total 3 11 4 2 3" xfId="20980" xr:uid="{F0837150-47B6-4675-B6DD-DCCA64994FD2}"/>
    <cellStyle name="Total 3 11 4 2 4" xfId="28968" xr:uid="{6ACEB6E4-DB77-4296-BB4E-BC6A2B13DC49}"/>
    <cellStyle name="Total 3 11 4 2 5" xfId="36800" xr:uid="{CB3F216E-D19F-4844-8906-D3EC0231EC1D}"/>
    <cellStyle name="Total 3 11 4 2 6" xfId="44753" xr:uid="{44DBDA7B-EE46-4E50-8A65-DDDAAC70EF85}"/>
    <cellStyle name="Total 3 11 4 3" xfId="8938" xr:uid="{38897C01-3576-469C-8A01-68ED4E9858C5}"/>
    <cellStyle name="Total 3 11 4 4" xfId="8736" xr:uid="{8B66717F-5611-43D5-9ADA-829A199344B1}"/>
    <cellStyle name="Total 3 11 4 5" xfId="24840" xr:uid="{D4A9B48A-6758-497E-B289-D93F896B2BE4}"/>
    <cellStyle name="Total 3 11 4 6" xfId="8869" xr:uid="{58CD5947-46DF-4EDE-A1A2-FDEE019A154A}"/>
    <cellStyle name="Total 3 11 4 7" xfId="40645" xr:uid="{4B00E564-1EBF-4B44-A936-F78A5126ABDE}"/>
    <cellStyle name="Total 3 11 5" xfId="1928" xr:uid="{1C2A5B53-8428-4E29-8923-7B5319FCE07D}"/>
    <cellStyle name="Total 3 11 5 2" xfId="6003" xr:uid="{8DEDAE89-9DC8-4C60-B9D8-64D13299F500}"/>
    <cellStyle name="Total 3 11 5 2 2" xfId="14218" xr:uid="{8A2A189F-5DD4-4246-8B27-F7704A4A5EE8}"/>
    <cellStyle name="Total 3 11 5 2 3" xfId="22082" xr:uid="{481C9A6D-ABB4-4E28-B47C-A92CEC625430}"/>
    <cellStyle name="Total 3 11 5 2 4" xfId="30062" xr:uid="{F851FD1E-E713-472E-A3E4-984DD2475202}"/>
    <cellStyle name="Total 3 11 5 2 5" xfId="37889" xr:uid="{BFD16F4A-C219-4349-94FD-F3989440BD61}"/>
    <cellStyle name="Total 3 11 5 2 6" xfId="45842" xr:uid="{6CDEE9FE-0BE3-46A3-BE3C-46ADF27C5005}"/>
    <cellStyle name="Total 3 11 5 3" xfId="10154" xr:uid="{0422CF58-5D43-47C8-B5B1-84C4D2764EDC}"/>
    <cellStyle name="Total 3 11 5 4" xfId="18019" xr:uid="{AFB7E5E4-7FA8-47F5-B173-1A7E4B7BDCCA}"/>
    <cellStyle name="Total 3 11 5 5" xfId="26026" xr:uid="{099EBE33-5965-4AE5-AC0F-B01454C76040}"/>
    <cellStyle name="Total 3 11 5 6" xfId="33849" xr:uid="{1F412D0E-F3F9-483B-AE22-A9F55802CADB}"/>
    <cellStyle name="Total 3 11 5 7" xfId="41810" xr:uid="{15EBF959-6E49-41DA-9431-9E22AC81A1E6}"/>
    <cellStyle name="Total 3 11 6" xfId="524" xr:uid="{E3CB4204-C6A8-4120-A66C-CDCFD521FC95}"/>
    <cellStyle name="Total 3 11 6 2" xfId="4732" xr:uid="{59674FB4-A7A8-492E-B931-42EDF9DFFCDF}"/>
    <cellStyle name="Total 3 11 6 2 2" xfId="12953" xr:uid="{A2BE89F9-C7C6-4A99-BC0A-F55822C36915}"/>
    <cellStyle name="Total 3 11 6 2 3" xfId="20821" xr:uid="{D9136D1B-6C95-45D5-86A6-148E4A5903FD}"/>
    <cellStyle name="Total 3 11 6 2 4" xfId="28813" xr:uid="{54E2DDC0-B0C7-4E06-B5B4-D5E1D5A4F9A6}"/>
    <cellStyle name="Total 3 11 6 2 5" xfId="36645" xr:uid="{476BC624-DD6A-4D8F-8ED6-A01F596B8CE4}"/>
    <cellStyle name="Total 3 11 6 2 6" xfId="44600" xr:uid="{00970E0E-8FFC-4FFA-AAEB-99DD3634A907}"/>
    <cellStyle name="Total 3 11 6 3" xfId="8776" xr:uid="{49C28F89-D76D-4B98-8A44-2D52C50E5B70}"/>
    <cellStyle name="Total 3 11 6 4" xfId="10811" xr:uid="{41D8CDCA-1D57-4EE7-AB92-34C5330CF988}"/>
    <cellStyle name="Total 3 11 6 5" xfId="16924" xr:uid="{5A88FF76-D490-4A12-A298-5F3BE651CF1D}"/>
    <cellStyle name="Total 3 11 6 6" xfId="26029" xr:uid="{A39B8389-E62D-4DDE-8479-AA88FDC3016A}"/>
    <cellStyle name="Total 3 11 6 7" xfId="36641" xr:uid="{51638199-D0B0-410B-81C4-6E3F5C3012EF}"/>
    <cellStyle name="Total 3 11 7" xfId="2582" xr:uid="{45E4F64C-7EEA-4089-BB46-D19DC4050CDD}"/>
    <cellStyle name="Total 3 11 7 2" xfId="6634" xr:uid="{BEB3D594-0657-4749-BD78-CC7E197529EB}"/>
    <cellStyle name="Total 3 11 7 2 2" xfId="14849" xr:uid="{2915439C-0E8B-4A95-ACC2-CB511E431417}"/>
    <cellStyle name="Total 3 11 7 2 3" xfId="22713" xr:uid="{4D6F1E4C-1F27-43DC-8CF0-DDED6D0190CC}"/>
    <cellStyle name="Total 3 11 7 2 4" xfId="30693" xr:uid="{F538A452-4434-4167-BF69-829A3B907F07}"/>
    <cellStyle name="Total 3 11 7 2 5" xfId="38520" xr:uid="{921C644F-56CB-4AA2-ABF7-E9FDDBE93F3F}"/>
    <cellStyle name="Total 3 11 7 2 6" xfId="46473" xr:uid="{6FFA32DE-53AC-4233-8D99-CEF35BEBA321}"/>
    <cellStyle name="Total 3 11 7 3" xfId="10808" xr:uid="{1A1011ED-6E88-4C77-85F4-24F0E645204D}"/>
    <cellStyle name="Total 3 11 7 4" xfId="18673" xr:uid="{4B4A01DB-83FB-427F-BC98-E83848828131}"/>
    <cellStyle name="Total 3 11 7 5" xfId="26676" xr:uid="{85933738-0ABF-481A-86D4-9D691E9629CC}"/>
    <cellStyle name="Total 3 11 7 6" xfId="34503" xr:uid="{548F7889-5B41-496E-AEFA-88C999EF3959}"/>
    <cellStyle name="Total 3 11 7 7" xfId="42464" xr:uid="{9E7A2480-1E0A-4C30-B5C7-2394F1F3B4C7}"/>
    <cellStyle name="Total 3 11 8" xfId="720" xr:uid="{3AFAD1FE-0FD8-4518-82F7-315E002ECFD9}"/>
    <cellStyle name="Total 3 11 8 2" xfId="4925" xr:uid="{97201CDB-0A85-4A39-A468-56BDCF466413}"/>
    <cellStyle name="Total 3 11 8 2 2" xfId="13145" xr:uid="{8F7EBC9E-BC71-484F-83C2-0ACF293E7922}"/>
    <cellStyle name="Total 3 11 8 2 3" xfId="21012" xr:uid="{93E5160F-157B-4C8B-A821-45F74B841830}"/>
    <cellStyle name="Total 3 11 8 2 4" xfId="29000" xr:uid="{3A129E95-40FC-4A1C-AAC1-47945C974ECD}"/>
    <cellStyle name="Total 3 11 8 2 5" xfId="36832" xr:uid="{583A88D2-82CC-4EC8-825B-D855E755855E}"/>
    <cellStyle name="Total 3 11 8 2 6" xfId="44785" xr:uid="{D4EF5DA5-6793-48DF-B938-1E25385F402E}"/>
    <cellStyle name="Total 3 11 8 3" xfId="8970" xr:uid="{54C1332A-10CB-498F-AE2E-D0B7DE09FFDE}"/>
    <cellStyle name="Total 3 11 8 4" xfId="12944" xr:uid="{3681AF40-3FBD-4AF1-B02E-95585F48E2ED}"/>
    <cellStyle name="Total 3 11 8 5" xfId="24872" xr:uid="{7F1438D3-E37F-4766-B10A-CA559DC1514A}"/>
    <cellStyle name="Total 3 11 8 6" xfId="24941" xr:uid="{6F4AD6B7-1242-4ECF-81ED-66AA9938A4C2}"/>
    <cellStyle name="Total 3 11 8 7" xfId="40677" xr:uid="{9FDF0AB2-BB4C-4D0A-A061-ADA955579BDB}"/>
    <cellStyle name="Total 3 11 9" xfId="549" xr:uid="{6520D66E-9292-4450-AF2E-1CBB6B22ED19}"/>
    <cellStyle name="Total 3 11 9 2" xfId="4757" xr:uid="{491BBDE6-97DC-48AF-AFD4-5CE7CC66B766}"/>
    <cellStyle name="Total 3 11 9 2 2" xfId="12978" xr:uid="{FEF75427-43E9-44AF-A483-3956F5100143}"/>
    <cellStyle name="Total 3 11 9 2 3" xfId="20846" xr:uid="{B6734632-A27A-46F4-81E0-D3DD05B1C2BF}"/>
    <cellStyle name="Total 3 11 9 2 4" xfId="28838" xr:uid="{09842039-15A2-4D4C-9788-A20FB7CFC7FA}"/>
    <cellStyle name="Total 3 11 9 2 5" xfId="36670" xr:uid="{A8D25FE6-408B-4574-AF13-BE9E79C9574A}"/>
    <cellStyle name="Total 3 11 9 2 6" xfId="44625" xr:uid="{186A0561-AC92-4C8A-BF90-E3ECE7E82E53}"/>
    <cellStyle name="Total 3 11 9 3" xfId="8801" xr:uid="{9B882328-0340-4FA5-B7BB-2230AE5E1AC8}"/>
    <cellStyle name="Total 3 11 9 4" xfId="9553" xr:uid="{33EBC7EC-880B-43D1-9998-693879E3269A}"/>
    <cellStyle name="Total 3 11 9 5" xfId="8718" xr:uid="{793B05D5-B593-4623-87DB-3655FFF5B104}"/>
    <cellStyle name="Total 3 11 9 6" xfId="28798" xr:uid="{8F8B1701-A8A6-4154-B821-A97F9663D9B8}"/>
    <cellStyle name="Total 3 11 9 7" xfId="36636" xr:uid="{FA4AF847-C5D3-48CB-8B9F-FEADB1E934CA}"/>
    <cellStyle name="Total 3 12" xfId="787" xr:uid="{CCB38825-82E4-4DEA-998D-16BCCA56F3AA}"/>
    <cellStyle name="Total 3 12 10" xfId="2593" xr:uid="{89B98765-935A-4B90-BCC6-3E4D4EDAF6DB}"/>
    <cellStyle name="Total 3 12 10 2" xfId="6644" xr:uid="{5365F8F1-AE00-493F-A6A8-E502D9C2DAC2}"/>
    <cellStyle name="Total 3 12 10 2 2" xfId="14859" xr:uid="{AE1D93D1-6F4A-45CC-B45A-C34FE47105EF}"/>
    <cellStyle name="Total 3 12 10 2 3" xfId="22723" xr:uid="{D7BBAB5D-17E9-4E8B-8F95-C82D887617FD}"/>
    <cellStyle name="Total 3 12 10 2 4" xfId="30703" xr:uid="{AD8DD861-0B5D-4EAD-8057-570124E7CC38}"/>
    <cellStyle name="Total 3 12 10 2 5" xfId="38530" xr:uid="{5CC39CFB-FB75-4B0C-BE25-1372B4930526}"/>
    <cellStyle name="Total 3 12 10 2 6" xfId="46483" xr:uid="{D293B3E4-3BB5-47BA-90EB-FB9007CB01E1}"/>
    <cellStyle name="Total 3 12 10 3" xfId="10819" xr:uid="{CABCF5C4-CE68-4E0F-BA86-0B3BC1EDD2AB}"/>
    <cellStyle name="Total 3 12 10 4" xfId="18684" xr:uid="{5126754F-C298-4B16-9DE3-428E96A7E6A3}"/>
    <cellStyle name="Total 3 12 10 5" xfId="26687" xr:uid="{4492D528-2540-4766-ABCB-7E0FE64EBBD7}"/>
    <cellStyle name="Total 3 12 10 6" xfId="34514" xr:uid="{A4D5B8A5-F848-48DA-A90E-11BD94746A07}"/>
    <cellStyle name="Total 3 12 10 7" xfId="42475" xr:uid="{ED377E84-5880-4D87-A685-9C81E42B00A7}"/>
    <cellStyle name="Total 3 12 11" xfId="3278" xr:uid="{9F362830-267D-4188-B9F7-033D78048650}"/>
    <cellStyle name="Total 3 12 11 2" xfId="7306" xr:uid="{8A25A7EA-2F06-47F4-8C9C-66E3C87F3B33}"/>
    <cellStyle name="Total 3 12 11 2 2" xfId="15521" xr:uid="{C3BA3B43-2A97-4CAC-BF9C-D73A195B8C5D}"/>
    <cellStyle name="Total 3 12 11 2 3" xfId="23385" xr:uid="{9D49964A-DD2D-446F-82F4-AB86C148D08D}"/>
    <cellStyle name="Total 3 12 11 2 4" xfId="31365" xr:uid="{220BA675-1BE0-41EC-9217-49ED16D31B5E}"/>
    <cellStyle name="Total 3 12 11 2 5" xfId="39192" xr:uid="{76060C19-69FD-48BF-8CDB-EC3D80C4EA5A}"/>
    <cellStyle name="Total 3 12 11 2 6" xfId="47145" xr:uid="{19700B97-A9E4-4714-A359-8FDD4D32BAD8}"/>
    <cellStyle name="Total 3 12 11 3" xfId="11502" xr:uid="{CBC5E8B9-A173-4F4F-A60E-ED768C06419A}"/>
    <cellStyle name="Total 3 12 11 4" xfId="19369" xr:uid="{9B5F0DDB-87CB-4D1A-A91C-A3C3E811315C}"/>
    <cellStyle name="Total 3 12 11 5" xfId="27369" xr:uid="{AD40C81B-314C-4DB9-B9A0-29BDCCCD79D6}"/>
    <cellStyle name="Total 3 12 11 6" xfId="35199" xr:uid="{114BEEA0-2EE2-46EE-BFA1-E9930E615A74}"/>
    <cellStyle name="Total 3 12 11 7" xfId="43160" xr:uid="{8575753C-DD81-4BDF-8D90-6A7AB45C871C}"/>
    <cellStyle name="Total 3 12 12" xfId="3220" xr:uid="{64A61C3A-0494-44A7-A50F-D2E10B632055}"/>
    <cellStyle name="Total 3 12 12 2" xfId="7249" xr:uid="{C73ABB2B-9409-4ABA-85BD-AE833C9896E4}"/>
    <cellStyle name="Total 3 12 12 2 2" xfId="15464" xr:uid="{1BC6C19B-F539-4E82-B3C7-61600ACBB44A}"/>
    <cellStyle name="Total 3 12 12 2 3" xfId="23328" xr:uid="{DF7F86A8-E29C-45D5-843E-CE2C31CD3FD7}"/>
    <cellStyle name="Total 3 12 12 2 4" xfId="31308" xr:uid="{B995BCC6-C092-4048-ABB8-5914AB78B19A}"/>
    <cellStyle name="Total 3 12 12 2 5" xfId="39135" xr:uid="{32953B75-D848-4FBE-9AE9-0659C06584F2}"/>
    <cellStyle name="Total 3 12 12 2 6" xfId="47088" xr:uid="{00CF75EE-AC95-47B2-A282-BE89AD53C25D}"/>
    <cellStyle name="Total 3 12 12 3" xfId="11444" xr:uid="{E1F038CC-09D3-4E18-A08C-B969D14F53EB}"/>
    <cellStyle name="Total 3 12 12 4" xfId="19311" xr:uid="{F6062B26-A5E3-4FAE-AD68-D78A105A54C4}"/>
    <cellStyle name="Total 3 12 12 5" xfId="27311" xr:uid="{6774DA46-B163-4C65-A2C6-3030BD59D123}"/>
    <cellStyle name="Total 3 12 12 6" xfId="35141" xr:uid="{DC6674A5-EB4E-45AE-84C1-96112C213435}"/>
    <cellStyle name="Total 3 12 12 7" xfId="43102" xr:uid="{007F4C56-967A-4F82-83CF-E220653C2CAA}"/>
    <cellStyle name="Total 3 12 13" xfId="4984" xr:uid="{F348C98D-42C2-486D-8B19-4EB3B2ED7750}"/>
    <cellStyle name="Total 3 12 13 2" xfId="13202" xr:uid="{F4181B08-A39B-417E-AFC3-B4BA703DAB7A}"/>
    <cellStyle name="Total 3 12 13 3" xfId="21068" xr:uid="{58460224-35C2-40C9-B150-09EE644083F4}"/>
    <cellStyle name="Total 3 12 13 4" xfId="29051" xr:uid="{7D29AD62-E5A9-426A-B96E-2A439A3DE4A2}"/>
    <cellStyle name="Total 3 12 13 5" xfId="36882" xr:uid="{F96F6A3A-0B73-4435-A97B-52F6DB0D56F7}"/>
    <cellStyle name="Total 3 12 13 6" xfId="44835" xr:uid="{444E9C09-EB6B-40AE-8B05-6094C2E4E714}"/>
    <cellStyle name="Total 3 12 14" xfId="9031" xr:uid="{32C8E4D9-2955-4F31-ACAE-B9017E2B0801}"/>
    <cellStyle name="Total 3 12 15" xfId="394" xr:uid="{3B785AA0-3FE2-4542-8FED-B4179FD1CF78}"/>
    <cellStyle name="Total 3 12 16" xfId="24929" xr:uid="{120421FC-013A-495D-99AC-213130723207}"/>
    <cellStyle name="Total 3 12 17" xfId="336" xr:uid="{42007710-F6D8-49CF-BA66-B7D6BE32CC8B}"/>
    <cellStyle name="Total 3 12 18" xfId="40730" xr:uid="{356DCA9E-58AC-4345-B5AF-AE47998808FD}"/>
    <cellStyle name="Total 3 12 2" xfId="1221" xr:uid="{C4F7FB4C-577A-4C15-9E33-6BD83C6FBF60}"/>
    <cellStyle name="Total 3 12 2 2" xfId="5344" xr:uid="{7D63B14B-556D-4654-8878-BB087BE20021}"/>
    <cellStyle name="Total 3 12 2 2 2" xfId="13559" xr:uid="{662BD46F-B388-4DBE-8C25-12BCD2628FFD}"/>
    <cellStyle name="Total 3 12 2 2 3" xfId="21423" xr:uid="{9F106395-BC3B-4BDC-A1BB-BC9F3565EB0D}"/>
    <cellStyle name="Total 3 12 2 2 4" xfId="29403" xr:uid="{FAB404DC-7C52-497C-B1B6-2C4ED0B86C79}"/>
    <cellStyle name="Total 3 12 2 2 5" xfId="37230" xr:uid="{4C73446E-0D56-4FD9-B168-7E7F2863232B}"/>
    <cellStyle name="Total 3 12 2 2 6" xfId="45183" xr:uid="{EB13C5AF-E0AA-4471-B923-F3FE0E0E6F9C}"/>
    <cellStyle name="Total 3 12 2 3" xfId="9450" xr:uid="{5CF2A847-A716-4322-815F-7DACD71EE5A3}"/>
    <cellStyle name="Total 3 12 2 4" xfId="17312" xr:uid="{B49FC6DD-203C-43C6-B9DC-76A0B17527FD}"/>
    <cellStyle name="Total 3 12 2 5" xfId="25326" xr:uid="{007EE005-DD49-4AAF-AA46-F21CF6A901DD}"/>
    <cellStyle name="Total 3 12 2 6" xfId="33142" xr:uid="{9D721B1F-9A97-4BCD-B2DC-07691B5482BD}"/>
    <cellStyle name="Total 3 12 2 7" xfId="41103" xr:uid="{AD3F3C0F-17AD-4775-AF6E-663E4CB7A070}"/>
    <cellStyle name="Total 3 12 3" xfId="680" xr:uid="{CCC7FF4F-A55E-4A67-BA30-55D231523A97}"/>
    <cellStyle name="Total 3 12 3 2" xfId="4885" xr:uid="{2032DC41-246A-49CD-994A-D1FDF2DB7155}"/>
    <cellStyle name="Total 3 12 3 2 2" xfId="13105" xr:uid="{215E3F50-0727-4C2A-8637-519F463C743E}"/>
    <cellStyle name="Total 3 12 3 2 3" xfId="20972" xr:uid="{F7CB3C6C-6F50-4AFE-A21B-066D474B4EC3}"/>
    <cellStyle name="Total 3 12 3 2 4" xfId="28960" xr:uid="{578E5355-60B0-40B2-BBAB-FA3C2502C10F}"/>
    <cellStyle name="Total 3 12 3 2 5" xfId="36792" xr:uid="{4872C6D4-29E3-4C89-8393-873EFBB9A82C}"/>
    <cellStyle name="Total 3 12 3 2 6" xfId="44745" xr:uid="{33EF4130-27FF-4BE5-B76B-73D738093F2C}"/>
    <cellStyle name="Total 3 12 3 3" xfId="8930" xr:uid="{019FF42D-4364-4BC7-9365-CE7A164FEFBD}"/>
    <cellStyle name="Total 3 12 3 4" xfId="8738" xr:uid="{BD080A13-03BD-4C8C-A7F0-3F23230D98B1}"/>
    <cellStyle name="Total 3 12 3 5" xfId="24832" xr:uid="{A28ED3A0-4022-4376-A93C-297FD8D6AA3A}"/>
    <cellStyle name="Total 3 12 3 6" xfId="252" xr:uid="{759E3E86-F68F-423F-807B-770365FEADD2}"/>
    <cellStyle name="Total 3 12 3 7" xfId="40637" xr:uid="{59DA3FE0-98F5-41AC-BA55-D063DF963519}"/>
    <cellStyle name="Total 3 12 4" xfId="578" xr:uid="{9027A24D-5850-462A-BE71-3F9344582584}"/>
    <cellStyle name="Total 3 12 4 2" xfId="4786" xr:uid="{C79B655B-BF43-4552-AC06-69A346F90FA3}"/>
    <cellStyle name="Total 3 12 4 2 2" xfId="13007" xr:uid="{03CCA373-18CF-45B0-8D28-B01D2BCB95FA}"/>
    <cellStyle name="Total 3 12 4 2 3" xfId="20875" xr:uid="{8DE1C6AB-B94A-470B-BCB1-6A684743D351}"/>
    <cellStyle name="Total 3 12 4 2 4" xfId="28867" xr:uid="{85BEC31E-BD7E-44CE-B6A5-3CD8C3ED0AA7}"/>
    <cellStyle name="Total 3 12 4 2 5" xfId="36699" xr:uid="{4FBC01AE-535E-42FD-BCCC-F1C12124BE3A}"/>
    <cellStyle name="Total 3 12 4 2 6" xfId="44654" xr:uid="{4D6329FE-A352-4DA6-ADEB-9F08FE7D96AD}"/>
    <cellStyle name="Total 3 12 4 3" xfId="8830" xr:uid="{994716CB-45EE-414A-9787-46B991E12670}"/>
    <cellStyle name="Total 3 12 4 4" xfId="12932" xr:uid="{4352782E-1BE4-4767-91F5-8C4B397EC154}"/>
    <cellStyle name="Total 3 12 4 5" xfId="312" xr:uid="{52AB38FF-66CE-4302-9C37-00522F97D09C}"/>
    <cellStyle name="Total 3 12 4 6" xfId="28212" xr:uid="{28E2173D-0EA8-4928-8FE8-74F6EDC30FF1}"/>
    <cellStyle name="Total 3 12 4 7" xfId="29085" xr:uid="{E0678B73-D3B6-498E-827C-B8620C2520BD}"/>
    <cellStyle name="Total 3 12 5" xfId="1604" xr:uid="{72D4E7E5-1D8B-4B01-B849-B96AF3A79378}"/>
    <cellStyle name="Total 3 12 5 2" xfId="5700" xr:uid="{741D2435-05CB-4339-B209-F52FA2B92ECE}"/>
    <cellStyle name="Total 3 12 5 2 2" xfId="13915" xr:uid="{09F47960-6B2F-4090-83B4-CE24F3C8E138}"/>
    <cellStyle name="Total 3 12 5 2 3" xfId="21779" xr:uid="{D8C3F070-AC11-4F96-B5F5-86983D798EE3}"/>
    <cellStyle name="Total 3 12 5 2 4" xfId="29759" xr:uid="{EE069E0B-30C9-4A75-8FE3-D71610B80C71}"/>
    <cellStyle name="Total 3 12 5 2 5" xfId="37586" xr:uid="{9A7DD03A-E020-4E72-B2DD-E46A16536148}"/>
    <cellStyle name="Total 3 12 5 2 6" xfId="45539" xr:uid="{C1194EAE-E46A-4A4C-A04B-F81A680941D4}"/>
    <cellStyle name="Total 3 12 5 3" xfId="9832" xr:uid="{FAFD0D34-644E-4AA6-B9FB-ACD3FC37F78B}"/>
    <cellStyle name="Total 3 12 5 4" xfId="17695" xr:uid="{CB4A6F3D-375C-4158-9DBC-B9618CD03C6D}"/>
    <cellStyle name="Total 3 12 5 5" xfId="25706" xr:uid="{FF2A0E2C-E24D-4039-935C-B607C1E5DD96}"/>
    <cellStyle name="Total 3 12 5 6" xfId="33525" xr:uid="{1A6CD40D-4D06-4151-B35F-D93BBC22E28A}"/>
    <cellStyle name="Total 3 12 5 7" xfId="41486" xr:uid="{20932142-2093-44A6-AC95-C6C81056DF32}"/>
    <cellStyle name="Total 3 12 6" xfId="1612" xr:uid="{4C41EE5A-7D4A-4D25-88B1-F82A7E1F4159}"/>
    <cellStyle name="Total 3 12 6 2" xfId="5708" xr:uid="{8405A6F3-533D-4D0B-A58C-8452899275F4}"/>
    <cellStyle name="Total 3 12 6 2 2" xfId="13923" xr:uid="{5426ECAB-854B-48E0-8082-FB4DB24F159D}"/>
    <cellStyle name="Total 3 12 6 2 3" xfId="21787" xr:uid="{55492B82-45C5-42BD-951F-5D7AD83915FD}"/>
    <cellStyle name="Total 3 12 6 2 4" xfId="29767" xr:uid="{7C322383-37A3-4E4D-8B56-DB9C574769F8}"/>
    <cellStyle name="Total 3 12 6 2 5" xfId="37594" xr:uid="{79E8743D-FDA7-42EB-A58C-C2E5AEC0906B}"/>
    <cellStyle name="Total 3 12 6 2 6" xfId="45547" xr:uid="{A8960EDF-316F-4637-9B7E-1F0DBC87E9F7}"/>
    <cellStyle name="Total 3 12 6 3" xfId="9840" xr:uid="{AA3CCF2C-75FB-4198-A5B7-F8F355BB9175}"/>
    <cellStyle name="Total 3 12 6 4" xfId="17703" xr:uid="{6FED7E54-98F6-4A9A-886B-73FC7554341C}"/>
    <cellStyle name="Total 3 12 6 5" xfId="25714" xr:uid="{DF6DB104-933C-4CF0-93A3-B7A39A2B56BC}"/>
    <cellStyle name="Total 3 12 6 6" xfId="33533" xr:uid="{485174D0-0766-4FA4-B461-2A6E2469C9DF}"/>
    <cellStyle name="Total 3 12 6 7" xfId="41494" xr:uid="{13263C9F-7106-4254-A256-14E0564B628E}"/>
    <cellStyle name="Total 3 12 7" xfId="1187" xr:uid="{1BB3A85D-309B-44B1-96E5-6DB4BBC5A2A9}"/>
    <cellStyle name="Total 3 12 7 2" xfId="5312" xr:uid="{25757FAE-7C53-4474-8131-B2F2E063E4D5}"/>
    <cellStyle name="Total 3 12 7 2 2" xfId="13527" xr:uid="{8330E385-6BE9-4C20-BFFE-1DF4F1BEE56D}"/>
    <cellStyle name="Total 3 12 7 2 3" xfId="21391" xr:uid="{F06DB158-E990-4293-8903-8597612BAFAF}"/>
    <cellStyle name="Total 3 12 7 2 4" xfId="29371" xr:uid="{C8C1BE41-44F8-4A9E-A795-8F943C10E843}"/>
    <cellStyle name="Total 3 12 7 2 5" xfId="37198" xr:uid="{468D5AD0-9DF2-4753-977F-5D7132898943}"/>
    <cellStyle name="Total 3 12 7 2 6" xfId="45151" xr:uid="{5DED1ACD-612E-41FE-9E2E-EABE63174230}"/>
    <cellStyle name="Total 3 12 7 3" xfId="9416" xr:uid="{E433A532-F172-4E7D-AF8B-18791203CC11}"/>
    <cellStyle name="Total 3 12 7 4" xfId="17278" xr:uid="{48697BC3-04DF-4BBA-91DB-AE27FA13ED7E}"/>
    <cellStyle name="Total 3 12 7 5" xfId="25293" xr:uid="{55FBFAE4-F9BA-44AE-9B13-DE06BEEC4828}"/>
    <cellStyle name="Total 3 12 7 6" xfId="33108" xr:uid="{3CAD41F3-8863-45EA-9A8A-5AF4A1F2F18B}"/>
    <cellStyle name="Total 3 12 7 7" xfId="41069" xr:uid="{AE5D896D-3206-4661-9514-11B99002058C}"/>
    <cellStyle name="Total 3 12 8" xfId="2313" xr:uid="{AC944F08-752C-40BD-B6E2-6A8BD75C9F79}"/>
    <cellStyle name="Total 3 12 8 2" xfId="6382" xr:uid="{E629E31F-4435-476B-8577-5FE5C5233A56}"/>
    <cellStyle name="Total 3 12 8 2 2" xfId="14597" xr:uid="{EFFDD2F3-1A74-4619-9458-F7A76CB601A9}"/>
    <cellStyle name="Total 3 12 8 2 3" xfId="22461" xr:uid="{C6797672-4CCA-4C54-8181-1A2505F6EACC}"/>
    <cellStyle name="Total 3 12 8 2 4" xfId="30441" xr:uid="{214427A1-6C7B-4DFA-ADDF-D7B740F4D0F5}"/>
    <cellStyle name="Total 3 12 8 2 5" xfId="38268" xr:uid="{96C411B2-DA95-423D-8AB0-A81A5DFB4BD8}"/>
    <cellStyle name="Total 3 12 8 2 6" xfId="46221" xr:uid="{EB054764-7744-462A-A28A-2914D7AEC911}"/>
    <cellStyle name="Total 3 12 8 3" xfId="10539" xr:uid="{6C138642-FDAC-43DC-BD59-969B4E8D4D84}"/>
    <cellStyle name="Total 3 12 8 4" xfId="18404" xr:uid="{435F1F7E-8F0E-45A1-9893-EB38E4A11A91}"/>
    <cellStyle name="Total 3 12 8 5" xfId="26410" xr:uid="{63321A83-B50A-43FE-AC09-250CD379FB79}"/>
    <cellStyle name="Total 3 12 8 6" xfId="34234" xr:uid="{8C2FE929-EC8F-42A6-B3DD-EDFB235D8B1D}"/>
    <cellStyle name="Total 3 12 8 7" xfId="42195" xr:uid="{4393D47A-FA0A-45FF-BDEC-9D5A9AA5A223}"/>
    <cellStyle name="Total 3 12 9" xfId="579" xr:uid="{E4E8FFE7-ED1C-434A-97E0-EA1ECFDB3CAA}"/>
    <cellStyle name="Total 3 12 9 2" xfId="4787" xr:uid="{F3213738-8DA9-4D8E-9967-F0910EF0BB7F}"/>
    <cellStyle name="Total 3 12 9 2 2" xfId="13008" xr:uid="{D393F655-7A92-420A-BA2E-F68C5B835A70}"/>
    <cellStyle name="Total 3 12 9 2 3" xfId="20876" xr:uid="{C25B22AE-694F-4D63-A875-BA0A1A9E97D3}"/>
    <cellStyle name="Total 3 12 9 2 4" xfId="28868" xr:uid="{191CFA9B-0EFB-4A5E-A72B-62EABC2815EA}"/>
    <cellStyle name="Total 3 12 9 2 5" xfId="36700" xr:uid="{1BD5F7CB-D66A-4B01-8CE6-7CE1C796EFFE}"/>
    <cellStyle name="Total 3 12 9 2 6" xfId="44655" xr:uid="{2F1966E6-52C1-49DB-8A23-8EF84675ED88}"/>
    <cellStyle name="Total 3 12 9 3" xfId="8831" xr:uid="{9834ACD5-67F0-49A6-A6E2-83A25EA3B2B6}"/>
    <cellStyle name="Total 3 12 9 4" xfId="12347" xr:uid="{C30F32E2-F6D8-46A5-A374-AF2932E39557}"/>
    <cellStyle name="Total 3 12 9 5" xfId="12941" xr:uid="{52F5E2E7-0545-4015-8EDC-1765FAAEFEEF}"/>
    <cellStyle name="Total 3 12 9 6" xfId="27307" xr:uid="{25C30E18-0798-4B67-826A-4948006926AA}"/>
    <cellStyle name="Total 3 12 9 7" xfId="28800" xr:uid="{8AF61DD6-22F2-4BA4-AB0B-D2016916C16F}"/>
    <cellStyle name="Total 3 13" xfId="745" xr:uid="{A044FC0A-DFE8-4283-91F6-4DD6C7846ED3}"/>
    <cellStyle name="Total 3 13 10" xfId="1607" xr:uid="{0D20A505-69D4-4998-9378-32DE904ADB29}"/>
    <cellStyle name="Total 3 13 10 2" xfId="5703" xr:uid="{F4A66DE2-04BB-4738-B41D-A72F34A245A1}"/>
    <cellStyle name="Total 3 13 10 2 2" xfId="13918" xr:uid="{FABFF7AA-B781-49A4-B0E3-0CAD07C49EB6}"/>
    <cellStyle name="Total 3 13 10 2 3" xfId="21782" xr:uid="{4D05B47A-FC7A-4D02-AB58-B4899AC7AB7D}"/>
    <cellStyle name="Total 3 13 10 2 4" xfId="29762" xr:uid="{7A3BDB97-C44B-44FC-8973-7D157936FA15}"/>
    <cellStyle name="Total 3 13 10 2 5" xfId="37589" xr:uid="{D7B61E9F-936E-449E-9A25-13980B0D1EB9}"/>
    <cellStyle name="Total 3 13 10 2 6" xfId="45542" xr:uid="{94DEF178-FE1D-4C96-A1F8-C3D0BEA8170E}"/>
    <cellStyle name="Total 3 13 10 3" xfId="9835" xr:uid="{11240C4F-C94C-4211-8DC7-7CC93B1B19A2}"/>
    <cellStyle name="Total 3 13 10 4" xfId="17698" xr:uid="{447042E0-9DB1-44A4-BA10-C2C3F3C41ED2}"/>
    <cellStyle name="Total 3 13 10 5" xfId="25709" xr:uid="{1AA5BFB5-83E3-4627-9B33-08B3B325BAB3}"/>
    <cellStyle name="Total 3 13 10 6" xfId="33528" xr:uid="{66CED2BF-91E8-4D0A-9B60-0B9E92ECC24C}"/>
    <cellStyle name="Total 3 13 10 7" xfId="41489" xr:uid="{CD05CD54-3AC9-427A-9E58-B589231AEFA3}"/>
    <cellStyle name="Total 3 13 11" xfId="1939" xr:uid="{21062E9C-38BA-414F-9934-B087BBB5971C}"/>
    <cellStyle name="Total 3 13 11 2" xfId="6013" xr:uid="{C99A4C01-27DD-4419-9C5A-B2AE3B3BF389}"/>
    <cellStyle name="Total 3 13 11 2 2" xfId="14228" xr:uid="{67BB2716-6471-4A0A-8877-57973511EF25}"/>
    <cellStyle name="Total 3 13 11 2 3" xfId="22092" xr:uid="{1CED8253-F277-4F48-B118-FFCF0C95194E}"/>
    <cellStyle name="Total 3 13 11 2 4" xfId="30072" xr:uid="{F6C8C9AA-9325-4FA4-9DF3-E5384BAEB9A7}"/>
    <cellStyle name="Total 3 13 11 2 5" xfId="37899" xr:uid="{CCB0EBC8-98C2-455B-9283-4887AC5EE152}"/>
    <cellStyle name="Total 3 13 11 2 6" xfId="45852" xr:uid="{F3163611-1A7E-4B69-8BD2-CBFB80FFF2D8}"/>
    <cellStyle name="Total 3 13 11 3" xfId="10165" xr:uid="{F5D412E6-9781-470A-AB4A-D1129779421D}"/>
    <cellStyle name="Total 3 13 11 4" xfId="18030" xr:uid="{27CAA4E8-B6E5-404E-BA5D-127B67FFF286}"/>
    <cellStyle name="Total 3 13 11 5" xfId="26037" xr:uid="{9C10B0DA-62FB-4146-9CF4-B26148142DA4}"/>
    <cellStyle name="Total 3 13 11 6" xfId="33860" xr:uid="{D01FB0C0-E057-49C4-823C-B05FF7623C68}"/>
    <cellStyle name="Total 3 13 11 7" xfId="41821" xr:uid="{6EA291DB-D3CA-4B3A-A4F5-A23D2FED9505}"/>
    <cellStyle name="Total 3 13 12" xfId="4130" xr:uid="{42EB7C57-470A-461F-90EB-908A2050D527}"/>
    <cellStyle name="Total 3 13 12 2" xfId="8137" xr:uid="{D78C97F2-B66D-4316-AC31-CD62FE1F584A}"/>
    <cellStyle name="Total 3 13 12 2 2" xfId="16352" xr:uid="{BE7B5980-C01E-48ED-A800-8680DE3BB7DC}"/>
    <cellStyle name="Total 3 13 12 2 3" xfId="24216" xr:uid="{C639BB41-595C-40F8-B621-D5F30B665EFC}"/>
    <cellStyle name="Total 3 13 12 2 4" xfId="32196" xr:uid="{20FE5DDA-5C9F-4309-88E4-5589DC4E0E27}"/>
    <cellStyle name="Total 3 13 12 2 5" xfId="40023" xr:uid="{C86A0D36-C46A-4445-91AE-4D1097813182}"/>
    <cellStyle name="Total 3 13 12 2 6" xfId="47976" xr:uid="{6DE65F72-4451-4FE8-82B6-0B2137F4CB7A}"/>
    <cellStyle name="Total 3 13 12 3" xfId="12352" xr:uid="{F935CFE1-8424-459E-B814-491AD18B960F}"/>
    <cellStyle name="Total 3 13 12 4" xfId="20221" xr:uid="{FE23CFC5-A530-437D-B22D-FEE2CEF7F07F}"/>
    <cellStyle name="Total 3 13 12 5" xfId="28217" xr:uid="{9C9AC918-3437-4B82-BE57-22ADC5A0D816}"/>
    <cellStyle name="Total 3 13 12 6" xfId="36051" xr:uid="{19D3F5AF-AB9B-4FBF-9A64-1F3783F0E4D1}"/>
    <cellStyle name="Total 3 13 12 7" xfId="44012" xr:uid="{33E282CE-8284-4792-991E-9F1C05E2ABDE}"/>
    <cellStyle name="Total 3 13 13" xfId="4946" xr:uid="{3281628C-4866-44AA-AB94-4FDF0AE74A82}"/>
    <cellStyle name="Total 3 13 13 2" xfId="13166" xr:uid="{D1DDB9C4-2C81-48E0-9A45-2C60277BFD80}"/>
    <cellStyle name="Total 3 13 13 3" xfId="21033" xr:uid="{837CFC8E-678C-425E-9AF1-E6C30AF5391B}"/>
    <cellStyle name="Total 3 13 13 4" xfId="29021" xr:uid="{05DA1C95-B990-4B13-912D-09E6F221B9AC}"/>
    <cellStyle name="Total 3 13 13 5" xfId="36852" xr:uid="{B59E0690-F25F-43F4-9491-B8C4912E52AF}"/>
    <cellStyle name="Total 3 13 13 6" xfId="44805" xr:uid="{70160359-21DA-44A5-A351-ABCC94E0080C}"/>
    <cellStyle name="Total 3 13 14" xfId="8994" xr:uid="{E48BB506-FF24-46A3-85D8-53BC4006C18B}"/>
    <cellStyle name="Total 3 13 15" xfId="412" xr:uid="{84F90D0B-2543-40FF-A5D6-DCF2DFFAC233}"/>
    <cellStyle name="Total 3 13 16" xfId="24896" xr:uid="{5E368EA0-54FD-4BAB-BE3C-E28CC1132AE3}"/>
    <cellStyle name="Total 3 13 17" xfId="24938" xr:uid="{BE19F678-BC17-4576-83ED-C228732B5235}"/>
    <cellStyle name="Total 3 13 18" xfId="40698" xr:uid="{289D3C33-EBE3-468C-9FA6-6F107D5B4F5B}"/>
    <cellStyle name="Total 3 13 2" xfId="1180" xr:uid="{F6B8FBE7-91FE-492B-A74B-0E88FDB98EA8}"/>
    <cellStyle name="Total 3 13 2 2" xfId="5305" xr:uid="{A0278F6E-2B13-4CC2-9A97-A43EFC9CD604}"/>
    <cellStyle name="Total 3 13 2 2 2" xfId="13520" xr:uid="{1A0F9CBD-F80F-4E86-B7E5-174C74404817}"/>
    <cellStyle name="Total 3 13 2 2 3" xfId="21384" xr:uid="{D5E60658-F2D0-4FF2-80F3-C7F8977E77FE}"/>
    <cellStyle name="Total 3 13 2 2 4" xfId="29364" xr:uid="{0B1520D2-85A1-4C27-8CF9-28CA0F79450D}"/>
    <cellStyle name="Total 3 13 2 2 5" xfId="37191" xr:uid="{64ED2C20-13C0-40C2-A1FD-54FA0038619E}"/>
    <cellStyle name="Total 3 13 2 2 6" xfId="45144" xr:uid="{80FAFF8C-CF11-498F-888F-3ACFEC3CEC0C}"/>
    <cellStyle name="Total 3 13 2 3" xfId="9409" xr:uid="{4187B00E-1916-47E1-9D96-65E76DCE8568}"/>
    <cellStyle name="Total 3 13 2 4" xfId="17271" xr:uid="{B2CF3EDF-EDF7-44FA-9CB0-B2A864B0B46C}"/>
    <cellStyle name="Total 3 13 2 5" xfId="25286" xr:uid="{7028E9E3-74C6-4B2A-8129-D9A5C788F2F5}"/>
    <cellStyle name="Total 3 13 2 6" xfId="33101" xr:uid="{E1A90F1D-B562-4886-B4FE-8026F58D4F50}"/>
    <cellStyle name="Total 3 13 2 7" xfId="41062" xr:uid="{42263F24-186F-41E6-A56B-EFDD132E6EC9}"/>
    <cellStyle name="Total 3 13 3" xfId="655" xr:uid="{6CA32671-22C1-4542-B96F-56D5E1F62EBA}"/>
    <cellStyle name="Total 3 13 3 2" xfId="4861" xr:uid="{B509E4B6-240F-4938-B68E-62518C311FF7}"/>
    <cellStyle name="Total 3 13 3 2 2" xfId="13081" xr:uid="{6913A705-BE05-4634-81EE-C8C547022E35}"/>
    <cellStyle name="Total 3 13 3 2 3" xfId="20948" xr:uid="{29B2D630-66B3-4942-9FCC-7AEA8A27CA27}"/>
    <cellStyle name="Total 3 13 3 2 4" xfId="28936" xr:uid="{9A5EDF52-B311-4D8F-8316-954D19D123EA}"/>
    <cellStyle name="Total 3 13 3 2 5" xfId="36768" xr:uid="{DE9A09FA-6066-4E47-8A3C-F9F9B964858B}"/>
    <cellStyle name="Total 3 13 3 2 6" xfId="44721" xr:uid="{D147350C-632B-459B-97D4-829D1B4B115D}"/>
    <cellStyle name="Total 3 13 3 3" xfId="8905" xr:uid="{C09AB0C9-FE28-44FD-B03F-E074B298F9AD}"/>
    <cellStyle name="Total 3 13 3 4" xfId="12672" xr:uid="{05701E78-0F04-4AF5-8EA0-29AF91B7ABAF}"/>
    <cellStyle name="Total 3 13 3 5" xfId="24807" xr:uid="{338FC8B7-4200-48A9-AFC1-5B19DC97E2FF}"/>
    <cellStyle name="Total 3 13 3 6" xfId="24995" xr:uid="{0D2077BF-F144-47F0-88C1-AAFA909F1688}"/>
    <cellStyle name="Total 3 13 3 7" xfId="40612" xr:uid="{2E75CEBE-3DC9-4188-ABD7-AF5A09A7FCE3}"/>
    <cellStyle name="Total 3 13 4" xfId="1159" xr:uid="{B29CE558-388F-430B-97DF-7D5E13491BCD}"/>
    <cellStyle name="Total 3 13 4 2" xfId="5286" xr:uid="{41D0F18A-4462-4CA0-BC06-CF7DD037861C}"/>
    <cellStyle name="Total 3 13 4 2 2" xfId="13501" xr:uid="{705D9F0D-F7D5-440B-9485-43BE99B69BC9}"/>
    <cellStyle name="Total 3 13 4 2 3" xfId="21365" xr:uid="{DFF8AD97-FD33-4D0D-8381-BADDC69F6CAE}"/>
    <cellStyle name="Total 3 13 4 2 4" xfId="29345" xr:uid="{6DB876E0-47AB-429B-A692-C9FEED807E9F}"/>
    <cellStyle name="Total 3 13 4 2 5" xfId="37172" xr:uid="{CC184C36-4DF2-463C-B634-0400C35D6389}"/>
    <cellStyle name="Total 3 13 4 2 6" xfId="45125" xr:uid="{90A28589-EE0E-4A69-8330-ED5E5B91E207}"/>
    <cellStyle name="Total 3 13 4 3" xfId="9388" xr:uid="{BB0AA251-65BA-495A-94BA-A8A248036FB6}"/>
    <cellStyle name="Total 3 13 4 4" xfId="17250" xr:uid="{217A05EB-DAB7-4838-A8A1-B31F56A9C7EC}"/>
    <cellStyle name="Total 3 13 4 5" xfId="25265" xr:uid="{5EEB4E4C-7CFF-440E-BF39-BE8915292C44}"/>
    <cellStyle name="Total 3 13 4 6" xfId="33080" xr:uid="{84AC2F60-5A0F-4EFD-BC4D-68CD77955C3D}"/>
    <cellStyle name="Total 3 13 4 7" xfId="41041" xr:uid="{5500AD79-19E1-4F11-A527-33C241804B42}"/>
    <cellStyle name="Total 3 13 5" xfId="1927" xr:uid="{3217DB05-AB02-46FB-A638-FA1E31299269}"/>
    <cellStyle name="Total 3 13 5 2" xfId="6002" xr:uid="{33E2B80D-0F3B-494A-A781-981D91E98262}"/>
    <cellStyle name="Total 3 13 5 2 2" xfId="14217" xr:uid="{05649DE7-1C96-49D0-B5E1-97C63F87DD2A}"/>
    <cellStyle name="Total 3 13 5 2 3" xfId="22081" xr:uid="{D94CC4DE-98E4-4EF2-972B-B8330D170508}"/>
    <cellStyle name="Total 3 13 5 2 4" xfId="30061" xr:uid="{D9E5DF41-D2C3-464F-97A6-DCBA746EC414}"/>
    <cellStyle name="Total 3 13 5 2 5" xfId="37888" xr:uid="{123FA14A-777A-41D9-99C0-6649E105ADC5}"/>
    <cellStyle name="Total 3 13 5 2 6" xfId="45841" xr:uid="{76007239-D45E-4DDD-A9C4-D7BA88722A5C}"/>
    <cellStyle name="Total 3 13 5 3" xfId="10153" xr:uid="{99E53767-DA71-425D-AC97-9AEF5087E3E7}"/>
    <cellStyle name="Total 3 13 5 4" xfId="18018" xr:uid="{5861280C-6829-47A7-94CF-C528E946DFC2}"/>
    <cellStyle name="Total 3 13 5 5" xfId="26025" xr:uid="{0D911331-2D66-488F-A2D3-9F3D21ABCD5F}"/>
    <cellStyle name="Total 3 13 5 6" xfId="33848" xr:uid="{75923B76-1293-4E1B-9B08-317D5442A5B0}"/>
    <cellStyle name="Total 3 13 5 7" xfId="41809" xr:uid="{5463BD79-D164-47DE-8F69-302C1CA87DF1}"/>
    <cellStyle name="Total 3 13 6" xfId="1224" xr:uid="{53A304D2-D90D-4285-857E-B61A1523D989}"/>
    <cellStyle name="Total 3 13 6 2" xfId="5347" xr:uid="{AF0012FE-B8B5-4A4B-A551-830C4A939D7F}"/>
    <cellStyle name="Total 3 13 6 2 2" xfId="13562" xr:uid="{2625888F-EEC1-44C6-B237-A6DAA87A3747}"/>
    <cellStyle name="Total 3 13 6 2 3" xfId="21426" xr:uid="{982A582F-0478-48EC-B950-EECD75796CA0}"/>
    <cellStyle name="Total 3 13 6 2 4" xfId="29406" xr:uid="{5AA6FAE9-AA2C-43BB-94FD-5E3923B2BB70}"/>
    <cellStyle name="Total 3 13 6 2 5" xfId="37233" xr:uid="{C03BADB6-DC92-446D-84BE-3BEF4E1D17F6}"/>
    <cellStyle name="Total 3 13 6 2 6" xfId="45186" xr:uid="{2F3A912A-F943-475B-9459-9DE9EC67DC68}"/>
    <cellStyle name="Total 3 13 6 3" xfId="9453" xr:uid="{0A395BF8-1408-40A8-BF88-8DD1C59A2746}"/>
    <cellStyle name="Total 3 13 6 4" xfId="17315" xr:uid="{E64642DB-567D-461F-9238-B2162FCEB26F}"/>
    <cellStyle name="Total 3 13 6 5" xfId="25329" xr:uid="{91C6BC9B-4CD9-41F4-A062-3584A661D52E}"/>
    <cellStyle name="Total 3 13 6 6" xfId="33145" xr:uid="{176DB8B7-080C-445A-87F4-AFB318E5F4E2}"/>
    <cellStyle name="Total 3 13 6 7" xfId="41106" xr:uid="{251315D1-F5AB-495E-8919-A5B1B60CDB3F}"/>
    <cellStyle name="Total 3 13 7" xfId="2581" xr:uid="{EA471DAD-C506-4EF4-9359-BA9E62DABFA8}"/>
    <cellStyle name="Total 3 13 7 2" xfId="6633" xr:uid="{961AE4B8-3C34-4457-81B1-8EC2D98717C0}"/>
    <cellStyle name="Total 3 13 7 2 2" xfId="14848" xr:uid="{D9BE6EDD-4C08-4DBC-97D2-BD1678CC071A}"/>
    <cellStyle name="Total 3 13 7 2 3" xfId="22712" xr:uid="{85DA6F61-2F16-424F-8826-A0CE9FD2B0CC}"/>
    <cellStyle name="Total 3 13 7 2 4" xfId="30692" xr:uid="{522D72B6-7A86-4B10-A7DD-3E0A70E8402F}"/>
    <cellStyle name="Total 3 13 7 2 5" xfId="38519" xr:uid="{FC9E71D4-4805-4CCB-98E3-72A4FCF3554F}"/>
    <cellStyle name="Total 3 13 7 2 6" xfId="46472" xr:uid="{7E725286-5FFC-473C-9ABC-B2313C35B20B}"/>
    <cellStyle name="Total 3 13 7 3" xfId="10807" xr:uid="{E7808C0A-A008-4091-A205-6EE1DA547795}"/>
    <cellStyle name="Total 3 13 7 4" xfId="18672" xr:uid="{E20255E9-DCF3-49A2-A463-484B618D28E4}"/>
    <cellStyle name="Total 3 13 7 5" xfId="26675" xr:uid="{99A830FE-1568-4037-8AE9-0973596A4FB7}"/>
    <cellStyle name="Total 3 13 7 6" xfId="34502" xr:uid="{E7CA7615-9BC1-4A6F-A8B7-42414C4C4E3F}"/>
    <cellStyle name="Total 3 13 7 7" xfId="42463" xr:uid="{413EB10F-D047-413E-8B6F-49F691DBF32D}"/>
    <cellStyle name="Total 3 13 8" xfId="682" xr:uid="{75D31777-169B-47F3-945E-7899D82DFD12}"/>
    <cellStyle name="Total 3 13 8 2" xfId="4887" xr:uid="{20BDFE24-13D0-4ADD-9FEC-841C6A68FADC}"/>
    <cellStyle name="Total 3 13 8 2 2" xfId="13107" xr:uid="{935C1EAA-2296-4D46-B4D7-0F47B5AADD68}"/>
    <cellStyle name="Total 3 13 8 2 3" xfId="20974" xr:uid="{B2C65D23-891D-4EE4-A61E-B7B8944BCE51}"/>
    <cellStyle name="Total 3 13 8 2 4" xfId="28962" xr:uid="{4A06B0BD-6AB2-440E-BAAE-D7DB05C1D210}"/>
    <cellStyle name="Total 3 13 8 2 5" xfId="36794" xr:uid="{6197B5F0-6C6D-4216-92AB-5FE6D75A923E}"/>
    <cellStyle name="Total 3 13 8 2 6" xfId="44747" xr:uid="{6AAA41C8-E75B-420E-A63F-CC4FE2F78809}"/>
    <cellStyle name="Total 3 13 8 3" xfId="8932" xr:uid="{7503EFB7-916D-45F0-9F48-812C0EEEFBBE}"/>
    <cellStyle name="Total 3 13 8 4" xfId="414" xr:uid="{6D0AE61A-607C-4294-BB80-B71B02A3F380}"/>
    <cellStyle name="Total 3 13 8 5" xfId="24834" xr:uid="{145FB5DF-592E-43A7-B8F5-B48936BE04E9}"/>
    <cellStyle name="Total 3 13 8 6" xfId="24949" xr:uid="{59285D6D-3A23-4DB9-AFF0-7336CE7A4FA5}"/>
    <cellStyle name="Total 3 13 8 7" xfId="40639" xr:uid="{B7C266AB-6A99-4420-90D7-829FE200E285}"/>
    <cellStyle name="Total 3 13 9" xfId="608" xr:uid="{751A60C6-6E6A-49A9-BA83-C8ABE7BD0857}"/>
    <cellStyle name="Total 3 13 9 2" xfId="4816" xr:uid="{869027FF-1B29-499E-9CF2-4386AE1D49D7}"/>
    <cellStyle name="Total 3 13 9 2 2" xfId="13037" xr:uid="{BE1668DC-6CA1-4DE1-B875-51738B22BD5D}"/>
    <cellStyle name="Total 3 13 9 2 3" xfId="20905" xr:uid="{A64E0102-42FF-476C-A79F-761A279F7BD5}"/>
    <cellStyle name="Total 3 13 9 2 4" xfId="28897" xr:uid="{A1F74478-4C4D-489E-9534-BD704AA6FA3E}"/>
    <cellStyle name="Total 3 13 9 2 5" xfId="36729" xr:uid="{6E737A29-21D2-4BE7-8110-2D442C42F130}"/>
    <cellStyle name="Total 3 13 9 2 6" xfId="44684" xr:uid="{65AE4037-1C92-4EC4-A9B9-3E8984F2ED4F}"/>
    <cellStyle name="Total 3 13 9 3" xfId="8860" xr:uid="{C11091C5-4275-4711-A2E2-BC05E167C9CC}"/>
    <cellStyle name="Total 3 13 9 4" xfId="11442" xr:uid="{99CEB6B4-E946-459D-8605-1A5571F1C280}"/>
    <cellStyle name="Total 3 13 9 5" xfId="268" xr:uid="{6C5A3E68-1012-413B-A541-0F6DF345D8DC}"/>
    <cellStyle name="Total 3 13 9 6" xfId="26670" xr:uid="{087DB4BA-AFC9-4F43-B137-14398D0DDDED}"/>
    <cellStyle name="Total 3 13 9 7" xfId="20811" xr:uid="{FDD6AAB0-BF0A-415C-9E59-B9FE591F4E1A}"/>
    <cellStyle name="Total 3 14" xfId="1267" xr:uid="{9347C3FF-4816-4AA9-8059-1EDEACD65029}"/>
    <cellStyle name="Total 3 14 2" xfId="5387" xr:uid="{ACA53576-C6B2-49FD-8CCB-D2C6E36F1339}"/>
    <cellStyle name="Total 3 14 2 2" xfId="13602" xr:uid="{6F0C7BAA-F45B-4248-8D3E-4FC91FD6D0FD}"/>
    <cellStyle name="Total 3 14 2 3" xfId="21466" xr:uid="{F8F16517-B11A-49D3-89A9-9C6C210FFCCD}"/>
    <cellStyle name="Total 3 14 2 4" xfId="29446" xr:uid="{ACFBA170-07F0-42B4-AECA-9DC6B3F6A80F}"/>
    <cellStyle name="Total 3 14 2 5" xfId="37273" xr:uid="{6FB5DFAC-F8E1-411E-B02B-A38981A13126}"/>
    <cellStyle name="Total 3 14 2 6" xfId="45226" xr:uid="{312AFA32-7A03-446E-9A7E-E04455885492}"/>
    <cellStyle name="Total 3 14 3" xfId="9496" xr:uid="{5F0FACC9-D4BA-458A-AD54-1F46852DC098}"/>
    <cellStyle name="Total 3 14 4" xfId="17358" xr:uid="{834F9DB6-9E05-4377-BDD6-53A7070503D2}"/>
    <cellStyle name="Total 3 14 5" xfId="25372" xr:uid="{F78F17A9-40F1-48B6-BBC4-919E34A80C22}"/>
    <cellStyle name="Total 3 14 6" xfId="33188" xr:uid="{C4F5D6FE-4AE1-40E9-B669-980FDE4F165E}"/>
    <cellStyle name="Total 3 14 7" xfId="41149" xr:uid="{2280CFEE-F47F-4CE3-967F-14A84895F8EE}"/>
    <cellStyle name="Total 3 15" xfId="1609" xr:uid="{2951D8FC-D969-4F1B-A682-F267E750D367}"/>
    <cellStyle name="Total 3 15 2" xfId="5705" xr:uid="{A5B2772D-EBCD-4DE6-8A1F-1BF62A7F5D6C}"/>
    <cellStyle name="Total 3 15 2 2" xfId="13920" xr:uid="{62413CE1-F5A2-43E7-8C39-80D93DFC7A47}"/>
    <cellStyle name="Total 3 15 2 3" xfId="21784" xr:uid="{3A741C02-A83C-4B71-AA93-660DC29716D9}"/>
    <cellStyle name="Total 3 15 2 4" xfId="29764" xr:uid="{6131EC7B-6A4B-4F79-9BC8-15108A45935A}"/>
    <cellStyle name="Total 3 15 2 5" xfId="37591" xr:uid="{5233B885-A3C5-43ED-831F-6C1644CACEE5}"/>
    <cellStyle name="Total 3 15 2 6" xfId="45544" xr:uid="{29314A1B-EE3B-48A3-A5C9-5042A0BE578F}"/>
    <cellStyle name="Total 3 15 3" xfId="9837" xr:uid="{008D85BE-C4BE-4922-BA6F-601C6A820D0F}"/>
    <cellStyle name="Total 3 15 4" xfId="17700" xr:uid="{63242E3A-9D69-4A6C-919A-D0252E62B9D2}"/>
    <cellStyle name="Total 3 15 5" xfId="25711" xr:uid="{86F97FC6-F54D-490A-868D-56848E190EB2}"/>
    <cellStyle name="Total 3 15 6" xfId="33530" xr:uid="{1F34A96A-2440-4006-A1F8-3265D928C14A}"/>
    <cellStyle name="Total 3 15 7" xfId="41491" xr:uid="{C8EAA729-8A4C-446C-A1CD-A0003941313F}"/>
    <cellStyle name="Total 3 16" xfId="1951" xr:uid="{BE261992-E845-44C4-8F4C-8F2038D777D6}"/>
    <cellStyle name="Total 3 16 2" xfId="6025" xr:uid="{A3D178FA-3B01-4D76-A876-834FB68661D2}"/>
    <cellStyle name="Total 3 16 2 2" xfId="14240" xr:uid="{8ECA206C-FFFC-49B7-A9F6-D97C89BE5B8C}"/>
    <cellStyle name="Total 3 16 2 3" xfId="22104" xr:uid="{E3EA7C72-6876-4C5D-82B8-0AA4463459B2}"/>
    <cellStyle name="Total 3 16 2 4" xfId="30084" xr:uid="{721AEE60-4014-4D41-9293-892C41B0E3C5}"/>
    <cellStyle name="Total 3 16 2 5" xfId="37911" xr:uid="{B958536F-92E9-40D4-8706-7B891B3045B3}"/>
    <cellStyle name="Total 3 16 2 6" xfId="45864" xr:uid="{BFF4DD49-06C4-4D4D-B888-8B334E508FE1}"/>
    <cellStyle name="Total 3 16 3" xfId="10177" xr:uid="{A91CA59A-C6F3-4883-AC21-48A9E1197B7D}"/>
    <cellStyle name="Total 3 16 4" xfId="18042" xr:uid="{EA3EA1CB-4D32-4480-A88F-6DF720A67618}"/>
    <cellStyle name="Total 3 16 5" xfId="26049" xr:uid="{D8746554-FE71-4627-8C11-BD20D358F6BC}"/>
    <cellStyle name="Total 3 16 6" xfId="33872" xr:uid="{23525EC7-913B-4CA4-B20B-BE9C7BAB2B48}"/>
    <cellStyle name="Total 3 16 7" xfId="41833" xr:uid="{324BDEEB-5E43-4B44-9C58-44A971FFC217}"/>
    <cellStyle name="Total 3 17" xfId="2265" xr:uid="{CD49E574-A8C0-4F47-AF12-CA7F4371BF70}"/>
    <cellStyle name="Total 3 17 2" xfId="6339" xr:uid="{8A502062-F50D-40CD-9CD0-6EE26557BCD4}"/>
    <cellStyle name="Total 3 17 2 2" xfId="14554" xr:uid="{FE86DD8D-FBFF-44B4-9670-1E2E9C66FD0E}"/>
    <cellStyle name="Total 3 17 2 3" xfId="22418" xr:uid="{AB6C1A24-A98D-4D27-8BAC-C806007BDC89}"/>
    <cellStyle name="Total 3 17 2 4" xfId="30398" xr:uid="{6AF24928-A178-48FB-8286-CF59EBB3A899}"/>
    <cellStyle name="Total 3 17 2 5" xfId="38225" xr:uid="{C6F7D3AC-678E-4C63-80B3-B949D1BDF713}"/>
    <cellStyle name="Total 3 17 2 6" xfId="46178" xr:uid="{705C3AE9-AD11-44A3-A06B-1CC6BF00CD02}"/>
    <cellStyle name="Total 3 17 3" xfId="10491" xr:uid="{987B8328-37EB-4BB8-BDFF-0441D818BF0C}"/>
    <cellStyle name="Total 3 17 4" xfId="18356" xr:uid="{C4FEE7BF-44D2-4163-81D2-11BAE7C2B5D8}"/>
    <cellStyle name="Total 3 17 5" xfId="26363" xr:uid="{F05961C8-829B-4B90-9DCD-5707AE4DE42D}"/>
    <cellStyle name="Total 3 17 6" xfId="34186" xr:uid="{D4C73953-BCE5-4AA3-8E0F-199F12863849}"/>
    <cellStyle name="Total 3 17 7" xfId="42147" xr:uid="{F357CD09-8CCF-48B0-9546-E591B4538AAB}"/>
    <cellStyle name="Total 3 18" xfId="2599" xr:uid="{6E3FFEF3-9D8D-4349-85C7-1AD02C1219F4}"/>
    <cellStyle name="Total 3 18 2" xfId="6650" xr:uid="{1553CC2D-039D-4395-A867-29373D1E5409}"/>
    <cellStyle name="Total 3 18 2 2" xfId="14865" xr:uid="{1B7B8199-2D41-4216-99F7-29F5142886D2}"/>
    <cellStyle name="Total 3 18 2 3" xfId="22729" xr:uid="{00337FF5-829D-4703-BD49-77DE045C6AF6}"/>
    <cellStyle name="Total 3 18 2 4" xfId="30709" xr:uid="{CD01CED7-7873-4A05-B94A-77076AEA1047}"/>
    <cellStyle name="Total 3 18 2 5" xfId="38536" xr:uid="{36DE4257-F113-4784-8565-C6DBCC1DBDC6}"/>
    <cellStyle name="Total 3 18 2 6" xfId="46489" xr:uid="{3A5A5638-3E57-44DD-A789-2217845B0618}"/>
    <cellStyle name="Total 3 18 3" xfId="10825" xr:uid="{886FF1C7-2BE0-4A13-B713-79A5782530A3}"/>
    <cellStyle name="Total 3 18 4" xfId="18690" xr:uid="{C96BB612-C909-477B-B44E-3D9BA12BC277}"/>
    <cellStyle name="Total 3 18 5" xfId="26693" xr:uid="{DCBBDA6A-1550-465F-B8D4-5411F34C52F7}"/>
    <cellStyle name="Total 3 18 6" xfId="34520" xr:uid="{FF164D7A-BBA8-4903-A947-1A66A09D66A1}"/>
    <cellStyle name="Total 3 18 7" xfId="42481" xr:uid="{70B38CBB-FE6D-4F1D-A82D-A6E2BEE4A178}"/>
    <cellStyle name="Total 3 19" xfId="2909" xr:uid="{86DF0C81-E777-4669-8FD0-3C3BB8355666}"/>
    <cellStyle name="Total 3 19 2" xfId="6959" xr:uid="{C341B22C-F204-4201-8944-5230F9A70BAB}"/>
    <cellStyle name="Total 3 19 2 2" xfId="15174" xr:uid="{D60783AD-539D-418F-A681-8B0604A9B7FE}"/>
    <cellStyle name="Total 3 19 2 3" xfId="23038" xr:uid="{B8CB4764-3DE8-499B-A9D9-20342D7E406B}"/>
    <cellStyle name="Total 3 19 2 4" xfId="31018" xr:uid="{4EA97094-F5A1-4E8A-B470-A7F32922A1AD}"/>
    <cellStyle name="Total 3 19 2 5" xfId="38845" xr:uid="{23C169C5-4202-463F-B98F-E3591DFA1C74}"/>
    <cellStyle name="Total 3 19 2 6" xfId="46798" xr:uid="{95844C1D-266A-42FE-A0E8-9E1313660042}"/>
    <cellStyle name="Total 3 19 3" xfId="11135" xr:uid="{829CF4DE-01D9-41AC-A4B5-8205CA256CC7}"/>
    <cellStyle name="Total 3 19 4" xfId="19000" xr:uid="{7170AC25-F25E-42E7-8FFA-FF80CED00B84}"/>
    <cellStyle name="Total 3 19 5" xfId="27003" xr:uid="{5B0A84B6-C303-448A-9016-578C7C3B7E86}"/>
    <cellStyle name="Total 3 19 6" xfId="34830" xr:uid="{9AA2A8EF-7C58-4BC8-9C9E-7801A8E7998B}"/>
    <cellStyle name="Total 3 19 7" xfId="42791" xr:uid="{03FFC793-6A39-4C8D-A750-334B27E1C70D}"/>
    <cellStyle name="Total 3 2" xfId="890" xr:uid="{DE4EC52F-DE7F-4488-8635-F57B96289B75}"/>
    <cellStyle name="Total 3 2 10" xfId="2317" xr:uid="{175F3752-D6DD-4C61-858E-067F4DEC4438}"/>
    <cellStyle name="Total 3 2 10 2" xfId="6386" xr:uid="{8413E22C-F6E1-409B-B871-1B26A9846CDD}"/>
    <cellStyle name="Total 3 2 10 2 2" xfId="14601" xr:uid="{B167B3FB-7FFD-4BFE-9F68-FEAA5DAAB996}"/>
    <cellStyle name="Total 3 2 10 2 3" xfId="22465" xr:uid="{340B493F-D774-492D-B8F4-21B6C13E9CB0}"/>
    <cellStyle name="Total 3 2 10 2 4" xfId="30445" xr:uid="{5C252C3C-D866-4EAC-8752-01B2837FFC50}"/>
    <cellStyle name="Total 3 2 10 2 5" xfId="38272" xr:uid="{0AA35332-2034-404B-9F79-888EA0F2331E}"/>
    <cellStyle name="Total 3 2 10 2 6" xfId="46225" xr:uid="{4E86958D-A3C5-4B2F-936F-D1E5ACD33270}"/>
    <cellStyle name="Total 3 2 10 3" xfId="10543" xr:uid="{55384D20-7C1D-4075-A6ED-D58D495F67A4}"/>
    <cellStyle name="Total 3 2 10 4" xfId="18408" xr:uid="{98E5723A-FB2B-422E-80B5-DA33B0817A1C}"/>
    <cellStyle name="Total 3 2 10 5" xfId="26414" xr:uid="{D8458B8C-84DD-4607-AECB-CA2E32F7F4D6}"/>
    <cellStyle name="Total 3 2 10 6" xfId="34238" xr:uid="{C418028F-AB0C-4931-95D0-48045B4000F6}"/>
    <cellStyle name="Total 3 2 10 7" xfId="42199" xr:uid="{87B88E73-BD8E-49DC-AC99-4EE1570EC0B1}"/>
    <cellStyle name="Total 3 2 11" xfId="2649" xr:uid="{F0900C53-0A65-4FCE-8386-45AFCAB36F54}"/>
    <cellStyle name="Total 3 2 11 2" xfId="6699" xr:uid="{0B5B8830-13E0-4336-9E95-59B5444037DA}"/>
    <cellStyle name="Total 3 2 11 2 2" xfId="14914" xr:uid="{4593BEEF-981C-45D4-8142-20885448D6CC}"/>
    <cellStyle name="Total 3 2 11 2 3" xfId="22778" xr:uid="{56798291-C263-48D1-A313-4183A992E032}"/>
    <cellStyle name="Total 3 2 11 2 4" xfId="30758" xr:uid="{5E2ED9BA-FBF7-4888-9F61-E54C0C3F7550}"/>
    <cellStyle name="Total 3 2 11 2 5" xfId="38585" xr:uid="{32DB6CE5-7D58-4FEE-90D6-444632E8ACCA}"/>
    <cellStyle name="Total 3 2 11 2 6" xfId="46538" xr:uid="{F495F7AA-5B6F-4365-B5B3-705A9D0AD9CC}"/>
    <cellStyle name="Total 3 2 11 3" xfId="10875" xr:uid="{D552F0B4-90D9-40CA-9D92-37CE47D3F70A}"/>
    <cellStyle name="Total 3 2 11 4" xfId="18740" xr:uid="{D62A76AD-68D0-436A-AA8D-6C13A56A0364}"/>
    <cellStyle name="Total 3 2 11 5" xfId="26743" xr:uid="{65C277F9-C913-4C52-BFF0-F2FB44EB0EB2}"/>
    <cellStyle name="Total 3 2 11 6" xfId="34570" xr:uid="{D5176859-66CB-4B40-B18D-5F14428F8392}"/>
    <cellStyle name="Total 3 2 11 7" xfId="42531" xr:uid="{A0F1098C-E63B-424B-9E59-34F6389B916E}"/>
    <cellStyle name="Total 3 2 12" xfId="2959" xr:uid="{E22E278D-425D-4B98-942E-802496FEE281}"/>
    <cellStyle name="Total 3 2 12 2" xfId="7005" xr:uid="{05F2A1D8-F4DD-4ADC-8DC3-8AF023F9552C}"/>
    <cellStyle name="Total 3 2 12 2 2" xfId="15220" xr:uid="{D32CFDD7-2D76-4429-AAE6-E718B04B0ED1}"/>
    <cellStyle name="Total 3 2 12 2 3" xfId="23084" xr:uid="{91973FC2-E422-4277-ACB8-F4D5F86FB281}"/>
    <cellStyle name="Total 3 2 12 2 4" xfId="31064" xr:uid="{CC3D9E4E-53F6-4D69-BB7F-E7C6A1AA9929}"/>
    <cellStyle name="Total 3 2 12 2 5" xfId="38891" xr:uid="{D248901F-49D7-406A-BFFA-11E76224E692}"/>
    <cellStyle name="Total 3 2 12 2 6" xfId="46844" xr:uid="{59DB078C-75A1-4DC2-AEA3-C2460329E024}"/>
    <cellStyle name="Total 3 2 12 3" xfId="11185" xr:uid="{82D59639-0A70-468F-A6BC-B4139D573524}"/>
    <cellStyle name="Total 3 2 12 4" xfId="19050" xr:uid="{A1005790-FD77-44F8-A99E-D285E49DA5AF}"/>
    <cellStyle name="Total 3 2 12 5" xfId="27052" xr:uid="{D25369E7-0CB8-4816-A3B3-6F92413C6A16}"/>
    <cellStyle name="Total 3 2 12 6" xfId="34880" xr:uid="{60D46F6B-C119-4539-BA04-14ABED998E3E}"/>
    <cellStyle name="Total 3 2 12 7" xfId="42841" xr:uid="{7D6106B9-440A-469E-976C-450C06D00D60}"/>
    <cellStyle name="Total 3 2 13" xfId="3282" xr:uid="{6E5B550C-3F66-4D8F-BD62-2450510B0830}"/>
    <cellStyle name="Total 3 2 13 2" xfId="7310" xr:uid="{ACC22EDC-1AE2-4461-857F-40B4F8977389}"/>
    <cellStyle name="Total 3 2 13 2 2" xfId="15525" xr:uid="{F05522AF-D07B-4437-BDC9-BE0FE040CE7C}"/>
    <cellStyle name="Total 3 2 13 2 3" xfId="23389" xr:uid="{F916FC31-7A46-410C-A738-9A16A09555D2}"/>
    <cellStyle name="Total 3 2 13 2 4" xfId="31369" xr:uid="{E1C9122D-0D20-495E-84C3-974CCABF49A8}"/>
    <cellStyle name="Total 3 2 13 2 5" xfId="39196" xr:uid="{A6EF501B-0053-4DD5-8871-1E8F70886C73}"/>
    <cellStyle name="Total 3 2 13 2 6" xfId="47149" xr:uid="{67D265C0-629E-4417-A32A-0EA51897BEB0}"/>
    <cellStyle name="Total 3 2 13 3" xfId="11506" xr:uid="{E6DCBCBF-C97F-4E02-A3DA-C4E3ECB4997D}"/>
    <cellStyle name="Total 3 2 13 4" xfId="19373" xr:uid="{C985E946-FE55-47C2-A94A-3593486424AD}"/>
    <cellStyle name="Total 3 2 13 5" xfId="27373" xr:uid="{2103DE47-11DB-489B-9480-65C2C24B0027}"/>
    <cellStyle name="Total 3 2 13 6" xfId="35203" xr:uid="{016346A0-300A-4DAC-99AA-D3B4FDA8434F}"/>
    <cellStyle name="Total 3 2 13 7" xfId="43164" xr:uid="{C0654F23-2E1A-47E8-84F7-18D4DDC55500}"/>
    <cellStyle name="Total 3 2 14" xfId="3574" xr:uid="{5A21F05C-A299-4427-BCE7-F656BE49ED9D}"/>
    <cellStyle name="Total 3 2 14 2" xfId="7602" xr:uid="{ABA183D4-A8F8-40AD-9675-F9905DE432A2}"/>
    <cellStyle name="Total 3 2 14 2 2" xfId="15817" xr:uid="{835AC6E9-0D89-4EDD-8B89-8AF91B18B0DA}"/>
    <cellStyle name="Total 3 2 14 2 3" xfId="23681" xr:uid="{1716B980-9BFB-49A6-8069-EB389C5ABF22}"/>
    <cellStyle name="Total 3 2 14 2 4" xfId="31661" xr:uid="{86C27B25-FAAC-434C-BDC9-94F50F846FC4}"/>
    <cellStyle name="Total 3 2 14 2 5" xfId="39488" xr:uid="{94CDCC34-D0A7-401C-B6A7-5A8AF81C2348}"/>
    <cellStyle name="Total 3 2 14 2 6" xfId="47441" xr:uid="{2C3E2776-0127-463F-9D1E-EE4451B9A17F}"/>
    <cellStyle name="Total 3 2 14 3" xfId="11798" xr:uid="{2BC21A13-81FE-4D2F-A2F5-615D3B5D6D1B}"/>
    <cellStyle name="Total 3 2 14 4" xfId="19665" xr:uid="{A256C47A-96DF-40AD-9628-D93C91DC97F6}"/>
    <cellStyle name="Total 3 2 14 5" xfId="27665" xr:uid="{6F4ADBDC-89FA-4942-A34C-30D732708ECD}"/>
    <cellStyle name="Total 3 2 14 6" xfId="35495" xr:uid="{91C1DFE3-26A5-4FD2-A19F-A2594200B3E8}"/>
    <cellStyle name="Total 3 2 14 7" xfId="43456" xr:uid="{239284CB-ABD5-42DF-AA5A-50F76869E541}"/>
    <cellStyle name="Total 3 2 15" xfId="3868" xr:uid="{A6792A4D-975E-4112-87E3-0D76A2A3734A}"/>
    <cellStyle name="Total 3 2 15 2" xfId="7892" xr:uid="{C37765F5-7711-461E-816B-FAA8D89C1689}"/>
    <cellStyle name="Total 3 2 15 2 2" xfId="16107" xr:uid="{3D3861A5-6701-4A09-B274-E22D6299D0C5}"/>
    <cellStyle name="Total 3 2 15 2 3" xfId="23971" xr:uid="{61ACA067-A474-4F96-B393-BAE8C58118F6}"/>
    <cellStyle name="Total 3 2 15 2 4" xfId="31951" xr:uid="{B2B1F085-324F-4DD6-A3DC-825CEAD88491}"/>
    <cellStyle name="Total 3 2 15 2 5" xfId="39778" xr:uid="{EE215AAC-90A8-4E95-A08C-2FA733DA905C}"/>
    <cellStyle name="Total 3 2 15 2 6" xfId="47731" xr:uid="{9F379A3B-3070-4A9B-8E96-02B382A0D8CE}"/>
    <cellStyle name="Total 3 2 15 3" xfId="12092" xr:uid="{5572BE48-DB31-4CCD-BB8B-884E73AE05A6}"/>
    <cellStyle name="Total 3 2 15 4" xfId="19959" xr:uid="{82B9168B-90B0-4573-995A-0437AF1F8955}"/>
    <cellStyle name="Total 3 2 15 5" xfId="27958" xr:uid="{F138B3A7-3262-42BC-AFCC-4472291D8618}"/>
    <cellStyle name="Total 3 2 15 6" xfId="35789" xr:uid="{CB8426CB-8A19-4061-9C93-27F050AB1653}"/>
    <cellStyle name="Total 3 2 15 7" xfId="43750" xr:uid="{FA95C13B-0362-4843-A031-BDD5035F1E8A}"/>
    <cellStyle name="Total 3 2 16" xfId="4172" xr:uid="{8DEAFB7F-5C86-4031-93B8-C5B307A9266C}"/>
    <cellStyle name="Total 3 2 16 2" xfId="8178" xr:uid="{E3764A30-D7B5-428E-93FD-5E7E0F43C6A7}"/>
    <cellStyle name="Total 3 2 16 2 2" xfId="16393" xr:uid="{3C1CEBDF-1FDD-4BBD-95C8-139D4BFBA2C5}"/>
    <cellStyle name="Total 3 2 16 2 3" xfId="24257" xr:uid="{100E0FFC-533E-4702-94C0-C654066995FD}"/>
    <cellStyle name="Total 3 2 16 2 4" xfId="32237" xr:uid="{49AA35C5-9FC5-4785-9C57-0DF79BCA5F33}"/>
    <cellStyle name="Total 3 2 16 2 5" xfId="40064" xr:uid="{FF3B0508-2315-4FA7-9898-0A30915CFCD3}"/>
    <cellStyle name="Total 3 2 16 2 6" xfId="48017" xr:uid="{1E438406-9CCA-48C3-A431-C433A3D91424}"/>
    <cellStyle name="Total 3 2 16 3" xfId="12394" xr:uid="{45846A6C-F3F6-40BF-9A52-F6F93D6E50F6}"/>
    <cellStyle name="Total 3 2 16 4" xfId="20263" xr:uid="{9F3F72DE-4EBD-41F4-8071-9FD8B6D7428D}"/>
    <cellStyle name="Total 3 2 16 5" xfId="28258" xr:uid="{E221E825-9489-48DB-99CF-9232D6F6242A}"/>
    <cellStyle name="Total 3 2 16 6" xfId="36093" xr:uid="{230F55AE-D608-4AB8-B751-599B5D35ACF4}"/>
    <cellStyle name="Total 3 2 16 7" xfId="44054" xr:uid="{7ECAE771-15D3-45E1-855E-653131FFFF1C}"/>
    <cellStyle name="Total 3 2 17" xfId="4454" xr:uid="{4C3CCD69-76FC-4FC1-B3C3-09E1C4DD080A}"/>
    <cellStyle name="Total 3 2 17 2" xfId="8457" xr:uid="{673222AC-6119-422A-861D-BC7715DA0C23}"/>
    <cellStyle name="Total 3 2 17 2 2" xfId="16672" xr:uid="{CBEB8FCF-B77F-4BEA-9345-3C13C922992A}"/>
    <cellStyle name="Total 3 2 17 2 3" xfId="24536" xr:uid="{A77E47F9-4D9A-4B15-AE90-8C8048C9385B}"/>
    <cellStyle name="Total 3 2 17 2 4" xfId="32516" xr:uid="{CBA02776-864F-4CB2-992C-535E62F1408E}"/>
    <cellStyle name="Total 3 2 17 2 5" xfId="40343" xr:uid="{A3B5030B-5C4C-4976-B170-C1537A17BBDF}"/>
    <cellStyle name="Total 3 2 17 2 6" xfId="48296" xr:uid="{DF22B29E-3668-4277-A3EF-1F62BCD815D5}"/>
    <cellStyle name="Total 3 2 17 3" xfId="12676" xr:uid="{6F0331FA-A5B0-4454-917D-CAFF57DAD466}"/>
    <cellStyle name="Total 3 2 17 4" xfId="20545" xr:uid="{884A46AD-ADFA-47D5-9A66-4AFDD9928075}"/>
    <cellStyle name="Total 3 2 17 5" xfId="28540" xr:uid="{FCBF6396-5F89-4788-BD5F-710D1E2022F3}"/>
    <cellStyle name="Total 3 2 17 6" xfId="36375" xr:uid="{585D0EE9-5591-4195-A985-F470C9161C95}"/>
    <cellStyle name="Total 3 2 17 7" xfId="44336" xr:uid="{E68E94B5-91A5-4D88-ACCC-7B4172347382}"/>
    <cellStyle name="Total 3 2 18" xfId="5034" xr:uid="{1AB148E9-ACC9-46C6-A4D9-233D96AEF529}"/>
    <cellStyle name="Total 3 2 18 2" xfId="13249" xr:uid="{63AF3D63-7193-433E-BE12-124FE9CB7705}"/>
    <cellStyle name="Total 3 2 18 3" xfId="21113" xr:uid="{7C5DB5E9-FEA5-4C3A-9543-749F329BF254}"/>
    <cellStyle name="Total 3 2 18 4" xfId="29093" xr:uid="{B7D67C3E-F297-42EC-981F-359654C0D2A0}"/>
    <cellStyle name="Total 3 2 18 5" xfId="36920" xr:uid="{3704418D-E2F6-4C50-9C69-A6E349D88D71}"/>
    <cellStyle name="Total 3 2 18 6" xfId="44873" xr:uid="{C349491A-E77A-4F4A-8055-B43E16B9D428}"/>
    <cellStyle name="Total 3 2 19" xfId="9119" xr:uid="{053647A4-A564-4F56-A6B7-31E17334793B}"/>
    <cellStyle name="Total 3 2 2" xfId="962" xr:uid="{A79B3DE2-ECB4-41F2-9E68-11DDDCCA82B9}"/>
    <cellStyle name="Total 3 2 2 10" xfId="3940" xr:uid="{EDC10A7A-5C1C-4DF2-84FB-50C3E1B080B7}"/>
    <cellStyle name="Total 3 2 2 10 2" xfId="7959" xr:uid="{82595CB0-D3E5-4A91-83C3-89F4CBBC34B4}"/>
    <cellStyle name="Total 3 2 2 10 2 2" xfId="16174" xr:uid="{4876B5D8-BD1E-455C-ADB7-42A67CF06D43}"/>
    <cellStyle name="Total 3 2 2 10 2 3" xfId="24038" xr:uid="{B05F7B77-79C5-441C-94BA-A3041B4CFC2D}"/>
    <cellStyle name="Total 3 2 2 10 2 4" xfId="32018" xr:uid="{DE439E2F-4BA5-43C4-A6BE-4EAE5416147E}"/>
    <cellStyle name="Total 3 2 2 10 2 5" xfId="39845" xr:uid="{A0C6FB2C-F2C9-4F58-88CD-4860AECBEA42}"/>
    <cellStyle name="Total 3 2 2 10 2 6" xfId="47798" xr:uid="{1B582B0A-5B01-4F87-B80B-D24AF18CBB43}"/>
    <cellStyle name="Total 3 2 2 10 3" xfId="12162" xr:uid="{9386053B-1D78-48D4-BC27-AA6A8D576CE1}"/>
    <cellStyle name="Total 3 2 2 10 4" xfId="20031" xr:uid="{ED288A89-D23A-49FE-8115-683956E057C8}"/>
    <cellStyle name="Total 3 2 2 10 5" xfId="28028" xr:uid="{5A565E66-9896-4C5B-A367-1742E44DC4F9}"/>
    <cellStyle name="Total 3 2 2 10 6" xfId="35861" xr:uid="{F2A079B1-AEB3-4199-A9E6-1E4E703EC4DF}"/>
    <cellStyle name="Total 3 2 2 10 7" xfId="43822" xr:uid="{4019EA26-C5F0-43AE-A104-28AD5C990B39}"/>
    <cellStyle name="Total 3 2 2 11" xfId="4239" xr:uid="{B88890F0-C9E8-405C-8C99-54DF9EB00F6E}"/>
    <cellStyle name="Total 3 2 2 11 2" xfId="8245" xr:uid="{56D5FCD0-6D62-4EA2-98BE-49F86C930ADC}"/>
    <cellStyle name="Total 3 2 2 11 2 2" xfId="16460" xr:uid="{03816B26-1217-4EB0-9D33-F498775287B5}"/>
    <cellStyle name="Total 3 2 2 11 2 3" xfId="24324" xr:uid="{8D4558B9-15F5-4E75-AF7F-91784F46FD3F}"/>
    <cellStyle name="Total 3 2 2 11 2 4" xfId="32304" xr:uid="{6B5C7676-E040-4CD8-9669-DC60CF74B6B1}"/>
    <cellStyle name="Total 3 2 2 11 2 5" xfId="40131" xr:uid="{35B16F46-056E-45AC-88BE-5F5B7CE9511F}"/>
    <cellStyle name="Total 3 2 2 11 2 6" xfId="48084" xr:uid="{CCA1039C-D77A-4E9F-AE03-CE7D2ECB032C}"/>
    <cellStyle name="Total 3 2 2 11 3" xfId="12461" xr:uid="{5E392F7F-6B27-4FB8-AB09-3A847EE2021B}"/>
    <cellStyle name="Total 3 2 2 11 4" xfId="20330" xr:uid="{832B9D9C-3B9B-4771-B4F3-DB59BB9FE322}"/>
    <cellStyle name="Total 3 2 2 11 5" xfId="28325" xr:uid="{CB1F3539-9341-4D01-B28B-CB5082A52944}"/>
    <cellStyle name="Total 3 2 2 11 6" xfId="36160" xr:uid="{855BD3C4-6FF4-4E06-B076-FA3FF9762C43}"/>
    <cellStyle name="Total 3 2 2 11 7" xfId="44121" xr:uid="{38F886A5-D83F-4E6F-8069-7CDFFE935F57}"/>
    <cellStyle name="Total 3 2 2 12" xfId="4526" xr:uid="{C7AABF3B-7AD3-43FC-AF04-5D8E408906CD}"/>
    <cellStyle name="Total 3 2 2 12 2" xfId="8524" xr:uid="{CD0CE4C3-1A47-4593-9BF7-5B806D0AF20C}"/>
    <cellStyle name="Total 3 2 2 12 2 2" xfId="16739" xr:uid="{7D4C721E-8BF0-4961-A0A9-9BCC6303534B}"/>
    <cellStyle name="Total 3 2 2 12 2 3" xfId="24603" xr:uid="{6370F586-A079-403A-B17B-9B44F0DC057F}"/>
    <cellStyle name="Total 3 2 2 12 2 4" xfId="32583" xr:uid="{22C66635-8C53-4163-9925-AD7D9483D79E}"/>
    <cellStyle name="Total 3 2 2 12 2 5" xfId="40410" xr:uid="{C8B19864-D9B7-469A-916C-9D8E5D87628B}"/>
    <cellStyle name="Total 3 2 2 12 2 6" xfId="48363" xr:uid="{F0E1903C-2F06-4557-861E-41CB35A7CFC7}"/>
    <cellStyle name="Total 3 2 2 12 3" xfId="12747" xr:uid="{24DC9F71-FC24-40DB-8B41-05F44A1FBC9C}"/>
    <cellStyle name="Total 3 2 2 12 4" xfId="20617" xr:uid="{A47ADDAE-F235-4031-8642-C85D84FDA451}"/>
    <cellStyle name="Total 3 2 2 12 5" xfId="28610" xr:uid="{BB0C9461-B134-44A6-8D8D-FDDB36E4B851}"/>
    <cellStyle name="Total 3 2 2 12 6" xfId="36447" xr:uid="{B1FD3880-FFB4-489A-A371-3005785E7103}"/>
    <cellStyle name="Total 3 2 2 12 7" xfId="44408" xr:uid="{FC236E5B-3762-4B2F-AD9E-234C77F02091}"/>
    <cellStyle name="Total 3 2 2 13" xfId="5101" xr:uid="{61E12899-9E75-4D86-9551-D030B7AD586E}"/>
    <cellStyle name="Total 3 2 2 13 2" xfId="13316" xr:uid="{78BE041D-1EB2-462B-BBBC-F48FBA8B6D4F}"/>
    <cellStyle name="Total 3 2 2 13 3" xfId="21180" xr:uid="{436ED0FD-2E28-4FBF-A348-255997F6AFB9}"/>
    <cellStyle name="Total 3 2 2 13 4" xfId="29160" xr:uid="{4882F7CC-6676-4D11-805D-34C3904CC7ED}"/>
    <cellStyle name="Total 3 2 2 13 5" xfId="36987" xr:uid="{BA81592E-EDAD-49A4-8BD4-BA90E9BA5B15}"/>
    <cellStyle name="Total 3 2 2 13 6" xfId="44940" xr:uid="{0DD2A924-6722-4EAE-A7B6-A4D74D4E1917}"/>
    <cellStyle name="Total 3 2 2 14" xfId="9191" xr:uid="{098F2CDE-85D0-412B-8910-15295ED967AC}"/>
    <cellStyle name="Total 3 2 2 15" xfId="17053" xr:uid="{D63B2A32-3B5F-4571-A9D8-5F66D1617B06}"/>
    <cellStyle name="Total 3 2 2 16" xfId="25070" xr:uid="{3DB6E0B1-072E-4765-AA47-903576C0730A}"/>
    <cellStyle name="Total 3 2 2 17" xfId="32883" xr:uid="{176BB661-69EC-4EB6-8F58-D8CA2EE9F9BA}"/>
    <cellStyle name="Total 3 2 2 18" xfId="40844" xr:uid="{86223A12-EC3E-47BF-B477-8D49CAE0BA93}"/>
    <cellStyle name="Total 3 2 2 2" xfId="1392" xr:uid="{65B2E257-BE07-4C9C-B1CE-7D990A17E27B}"/>
    <cellStyle name="Total 3 2 2 2 2" xfId="5503" xr:uid="{BCC49E40-DE5C-4E2C-A7B4-200F99215260}"/>
    <cellStyle name="Total 3 2 2 2 2 2" xfId="13718" xr:uid="{8A44192E-3EB7-46FD-84D8-52EA22A2D220}"/>
    <cellStyle name="Total 3 2 2 2 2 3" xfId="21582" xr:uid="{D3D2ACF4-D8D9-44E8-B9DE-027CCC938143}"/>
    <cellStyle name="Total 3 2 2 2 2 4" xfId="29562" xr:uid="{B7A710F1-8D52-4311-9717-5997941D62F0}"/>
    <cellStyle name="Total 3 2 2 2 2 5" xfId="37389" xr:uid="{77F0A098-B9A7-4F53-8413-E043424CAC31}"/>
    <cellStyle name="Total 3 2 2 2 2 6" xfId="45342" xr:uid="{1B687E2B-4036-4F99-BB4E-4F07289198BC}"/>
    <cellStyle name="Total 3 2 2 2 3" xfId="9621" xr:uid="{764548C2-98F8-48D8-B3F0-4BD99258A051}"/>
    <cellStyle name="Total 3 2 2 2 4" xfId="17483" xr:uid="{21B8A9D2-5BD7-4671-A525-67D9D091B953}"/>
    <cellStyle name="Total 3 2 2 2 5" xfId="25494" xr:uid="{A481D3BE-D314-4F63-AC9C-0D92993BB61D}"/>
    <cellStyle name="Total 3 2 2 2 6" xfId="33313" xr:uid="{D98356F1-D4A0-40CF-9F76-763DD5FFEC70}"/>
    <cellStyle name="Total 3 2 2 2 7" xfId="41274" xr:uid="{62D1D82D-325D-4F7A-8CDE-B1CB7A921C99}"/>
    <cellStyle name="Total 3 2 2 3" xfId="1735" xr:uid="{64BE3CBB-1EF3-4A58-86B9-1A5351915804}"/>
    <cellStyle name="Total 3 2 2 3 2" xfId="5822" xr:uid="{32E39101-E192-4C27-947B-16FA205D9557}"/>
    <cellStyle name="Total 3 2 2 3 2 2" xfId="14037" xr:uid="{59780CC6-C2F8-45BD-9CA3-07B4CF4E64D6}"/>
    <cellStyle name="Total 3 2 2 3 2 3" xfId="21901" xr:uid="{533E535A-2C8E-4440-9253-F9EDF85EBEAF}"/>
    <cellStyle name="Total 3 2 2 3 2 4" xfId="29881" xr:uid="{9B8C5418-ED02-4150-A3DF-DA14ADA81BF7}"/>
    <cellStyle name="Total 3 2 2 3 2 5" xfId="37708" xr:uid="{7A9EB161-BA47-4AA6-8E87-DA5D40C70982}"/>
    <cellStyle name="Total 3 2 2 3 2 6" xfId="45661" xr:uid="{5A00966B-9223-4F11-B79E-06B2FD293A65}"/>
    <cellStyle name="Total 3 2 2 3 3" xfId="9961" xr:uid="{53C18AB2-7310-4748-8442-017954267BA5}"/>
    <cellStyle name="Total 3 2 2 3 4" xfId="17826" xr:uid="{01B093D9-98E5-43F8-B83A-0D3DE9CC33AF}"/>
    <cellStyle name="Total 3 2 2 3 5" xfId="25834" xr:uid="{D8EE691A-2134-4858-AD6E-F7D457329E9A}"/>
    <cellStyle name="Total 3 2 2 3 6" xfId="33656" xr:uid="{3F0FDE7A-268F-44A8-825B-95698009A7AE}"/>
    <cellStyle name="Total 3 2 2 3 7" xfId="41617" xr:uid="{C58331C5-D9CB-482A-8270-A7F6781FF313}"/>
    <cellStyle name="Total 3 2 2 4" xfId="2070" xr:uid="{BDA3EE56-550B-4848-A07F-62AC96E92603}"/>
    <cellStyle name="Total 3 2 2 4 2" xfId="6144" xr:uid="{F3F16EA1-FF40-46E3-9F7D-A38782121A24}"/>
    <cellStyle name="Total 3 2 2 4 2 2" xfId="14359" xr:uid="{697E16D0-0E8C-4BD7-A003-6F7F2ADF140B}"/>
    <cellStyle name="Total 3 2 2 4 2 3" xfId="22223" xr:uid="{D39B10C0-3DF1-45D9-A705-F43FDEF87782}"/>
    <cellStyle name="Total 3 2 2 4 2 4" xfId="30203" xr:uid="{E8E62E07-AACE-481A-89CF-01ADC86B294F}"/>
    <cellStyle name="Total 3 2 2 4 2 5" xfId="38030" xr:uid="{7A48B22F-4F96-481B-9DFE-955846613481}"/>
    <cellStyle name="Total 3 2 2 4 2 6" xfId="45983" xr:uid="{84216E89-AA80-45C6-A09A-A28D4959DA13}"/>
    <cellStyle name="Total 3 2 2 4 3" xfId="10296" xr:uid="{3CB4B88E-7179-492E-9D4C-F714AB31C5DD}"/>
    <cellStyle name="Total 3 2 2 4 4" xfId="18161" xr:uid="{4EC7959F-9A81-4D3B-850A-1342F81C17B1}"/>
    <cellStyle name="Total 3 2 2 4 5" xfId="26168" xr:uid="{81457AC2-252A-4B00-AF04-5671B2D11DE9}"/>
    <cellStyle name="Total 3 2 2 4 6" xfId="33991" xr:uid="{6362862D-AA82-4B08-8666-E4270488A785}"/>
    <cellStyle name="Total 3 2 2 4 7" xfId="41952" xr:uid="{005AA601-C3B7-4144-9AB1-140C7499B3B3}"/>
    <cellStyle name="Total 3 2 2 5" xfId="2389" xr:uid="{C89862EF-62A2-4BE3-AB7A-7EA6F92C1A39}"/>
    <cellStyle name="Total 3 2 2 5 2" xfId="6453" xr:uid="{1218B45E-EEF2-4F07-8DBA-D7B6564560DE}"/>
    <cellStyle name="Total 3 2 2 5 2 2" xfId="14668" xr:uid="{AB7BD6C9-3F20-43D6-9C9C-64F818469674}"/>
    <cellStyle name="Total 3 2 2 5 2 3" xfId="22532" xr:uid="{F517A50E-0333-44CE-A1D8-0CBFF2BC2973}"/>
    <cellStyle name="Total 3 2 2 5 2 4" xfId="30512" xr:uid="{3836ECAF-0852-4D46-BE19-F62DC1BCF9B2}"/>
    <cellStyle name="Total 3 2 2 5 2 5" xfId="38339" xr:uid="{C449D37A-7075-414B-9D1A-9BCBB9308C14}"/>
    <cellStyle name="Total 3 2 2 5 2 6" xfId="46292" xr:uid="{91592676-6473-46DB-917E-AA4E6EED2F0B}"/>
    <cellStyle name="Total 3 2 2 5 3" xfId="10615" xr:uid="{FC7EF4B4-211C-4312-B310-C1088028973D}"/>
    <cellStyle name="Total 3 2 2 5 4" xfId="18480" xr:uid="{F1D37D3A-00E0-4F41-8089-9D13407FD070}"/>
    <cellStyle name="Total 3 2 2 5 5" xfId="26484" xr:uid="{8A6E3B15-4B59-46AC-96B1-A751E5E2257C}"/>
    <cellStyle name="Total 3 2 2 5 6" xfId="34310" xr:uid="{508C8050-2323-4C97-95BA-9C1B4E1A2811}"/>
    <cellStyle name="Total 3 2 2 5 7" xfId="42271" xr:uid="{FCE87FEE-C1EE-45CB-84E5-21036CF33836}"/>
    <cellStyle name="Total 3 2 2 6" xfId="2718" xr:uid="{DA6F966D-880E-4693-9432-68BFCB0C989E}"/>
    <cellStyle name="Total 3 2 2 6 2" xfId="6768" xr:uid="{20BCE5D3-E1A9-4EB9-9FE2-3A3777DA1413}"/>
    <cellStyle name="Total 3 2 2 6 2 2" xfId="14983" xr:uid="{ED851BE4-F409-41AC-AA8F-3C4C46EC34D0}"/>
    <cellStyle name="Total 3 2 2 6 2 3" xfId="22847" xr:uid="{8C5B5E5F-7B39-44D0-BB84-FA64224A412A}"/>
    <cellStyle name="Total 3 2 2 6 2 4" xfId="30827" xr:uid="{F1C5BCF9-D0BC-4313-B908-F783F9C424F6}"/>
    <cellStyle name="Total 3 2 2 6 2 5" xfId="38654" xr:uid="{DDB9502A-5193-4827-AC6C-6E78ED803BD2}"/>
    <cellStyle name="Total 3 2 2 6 2 6" xfId="46607" xr:uid="{409BE2D3-AD83-4E78-B70E-318A285AFCE3}"/>
    <cellStyle name="Total 3 2 2 6 3" xfId="10944" xr:uid="{DCE9B789-380A-4CBE-8D0F-FC9007F31261}"/>
    <cellStyle name="Total 3 2 2 6 4" xfId="18809" xr:uid="{CEBA68D4-2279-4246-99CA-F777B752A31C}"/>
    <cellStyle name="Total 3 2 2 6 5" xfId="26812" xr:uid="{D0757CA3-F4E0-4E70-BCDE-976D7220C83C}"/>
    <cellStyle name="Total 3 2 2 6 6" xfId="34639" xr:uid="{CCDC0A64-BC77-455F-95FF-EBCF783F7CA2}"/>
    <cellStyle name="Total 3 2 2 6 7" xfId="42600" xr:uid="{481E2A04-0519-4070-8E88-0F529BFBB077}"/>
    <cellStyle name="Total 3 2 2 7" xfId="3031" xr:uid="{8F33CDF0-6CF0-456E-A45A-E13F6BA3F647}"/>
    <cellStyle name="Total 3 2 2 7 2" xfId="7072" xr:uid="{B417D52B-0277-46C6-875F-EAB9E776004C}"/>
    <cellStyle name="Total 3 2 2 7 2 2" xfId="15287" xr:uid="{DC5727B7-BBBF-4A88-B0FC-6002401E965D}"/>
    <cellStyle name="Total 3 2 2 7 2 3" xfId="23151" xr:uid="{771B9471-5075-4859-8091-EE3A0C2FEE6D}"/>
    <cellStyle name="Total 3 2 2 7 2 4" xfId="31131" xr:uid="{DF87FBEA-195E-4D39-B0D1-89E261342C7D}"/>
    <cellStyle name="Total 3 2 2 7 2 5" xfId="38958" xr:uid="{631EC56D-F091-4CBE-8DD1-1BA8F90C6C4F}"/>
    <cellStyle name="Total 3 2 2 7 2 6" xfId="46911" xr:uid="{500BCCAB-33E8-4443-A73B-A5A715AC5F4C}"/>
    <cellStyle name="Total 3 2 2 7 3" xfId="11256" xr:uid="{8EA3B832-42EE-4817-8F72-7E46582BD94A}"/>
    <cellStyle name="Total 3 2 2 7 4" xfId="19122" xr:uid="{2B9934C3-EB9F-4FB5-8661-4330293C8B19}"/>
    <cellStyle name="Total 3 2 2 7 5" xfId="27122" xr:uid="{79A5454D-2998-4956-994B-7D19E8AE5DB4}"/>
    <cellStyle name="Total 3 2 2 7 6" xfId="34952" xr:uid="{3BAE1B83-9767-43E1-A92D-AD0C425D134C}"/>
    <cellStyle name="Total 3 2 2 7 7" xfId="42913" xr:uid="{C60E12F9-B681-4BA0-AF70-C74650EBD02F}"/>
    <cellStyle name="Total 3 2 2 8" xfId="3351" xr:uid="{9E39DBAF-747C-474C-8698-0BFEAEC5C9CD}"/>
    <cellStyle name="Total 3 2 2 8 2" xfId="7379" xr:uid="{76B6AC6B-B121-4855-988A-02005723BEB7}"/>
    <cellStyle name="Total 3 2 2 8 2 2" xfId="15594" xr:uid="{06F9CA69-B793-425D-915B-120139D88A92}"/>
    <cellStyle name="Total 3 2 2 8 2 3" xfId="23458" xr:uid="{FA7DD0EF-922D-4ED5-B844-F032DCFA4C20}"/>
    <cellStyle name="Total 3 2 2 8 2 4" xfId="31438" xr:uid="{21D68429-F0A9-4847-AABB-F9DDDF772637}"/>
    <cellStyle name="Total 3 2 2 8 2 5" xfId="39265" xr:uid="{0DD95170-A1CC-4311-A0B3-9C6316BF4938}"/>
    <cellStyle name="Total 3 2 2 8 2 6" xfId="47218" xr:uid="{5277E50C-45E3-4782-94BF-F387A01A95D9}"/>
    <cellStyle name="Total 3 2 2 8 3" xfId="11575" xr:uid="{1BD76314-8699-45C0-BDB6-4D7FFE5B013A}"/>
    <cellStyle name="Total 3 2 2 8 4" xfId="19442" xr:uid="{958B9880-33BA-4A20-BDD4-0B7EAD2305E8}"/>
    <cellStyle name="Total 3 2 2 8 5" xfId="27442" xr:uid="{4EA0B12D-9D35-4CCB-8E38-23DA080E42E3}"/>
    <cellStyle name="Total 3 2 2 8 6" xfId="35272" xr:uid="{29339ADE-9803-431D-BDC5-904ED77F6092}"/>
    <cellStyle name="Total 3 2 2 8 7" xfId="43233" xr:uid="{0CC2DF0E-CA2C-4C05-9BD9-DFD97B73FB30}"/>
    <cellStyle name="Total 3 2 2 9" xfId="3645" xr:uid="{CCAA279F-F773-42E6-AFE1-E9F02E04798B}"/>
    <cellStyle name="Total 3 2 2 9 2" xfId="7673" xr:uid="{CBD43EAB-D18A-460E-801D-8A69434D8F96}"/>
    <cellStyle name="Total 3 2 2 9 2 2" xfId="15888" xr:uid="{AA44A82A-0170-46E3-8D47-A7AD032ADF80}"/>
    <cellStyle name="Total 3 2 2 9 2 3" xfId="23752" xr:uid="{9F78448B-D804-439B-9B31-2B6332795456}"/>
    <cellStyle name="Total 3 2 2 9 2 4" xfId="31732" xr:uid="{37B2CF04-276E-471D-8CC5-766BA761695B}"/>
    <cellStyle name="Total 3 2 2 9 2 5" xfId="39559" xr:uid="{FBCF2A10-0C90-4230-ABB7-70F32EAE3718}"/>
    <cellStyle name="Total 3 2 2 9 2 6" xfId="47512" xr:uid="{60ED6DC0-C3B8-42FD-840F-562EF0EA7191}"/>
    <cellStyle name="Total 3 2 2 9 3" xfId="11869" xr:uid="{98CE699E-4049-42DE-B109-23811E546D41}"/>
    <cellStyle name="Total 3 2 2 9 4" xfId="19736" xr:uid="{92FC8D35-2A45-43C6-A4CB-8D8E3C63A707}"/>
    <cellStyle name="Total 3 2 2 9 5" xfId="27736" xr:uid="{811FF617-004E-4FCA-97F4-960C41B7BB53}"/>
    <cellStyle name="Total 3 2 2 9 6" xfId="35566" xr:uid="{C2EF6CEC-F8A6-4675-B116-5A07D89E538A}"/>
    <cellStyle name="Total 3 2 2 9 7" xfId="43527" xr:uid="{EB1711F2-E6C7-4779-A7C2-2A74B878739D}"/>
    <cellStyle name="Total 3 2 20" xfId="16981" xr:uid="{0F3412A0-3378-479D-9C71-17F59695514F}"/>
    <cellStyle name="Total 3 2 21" xfId="25000" xr:uid="{F1B73061-1901-4F66-92DC-3BADA107E91E}"/>
    <cellStyle name="Total 3 2 22" xfId="32811" xr:uid="{F0E49C5A-93D2-4A32-8018-DF0EF895ACEE}"/>
    <cellStyle name="Total 3 2 23" xfId="40772" xr:uid="{25F98D60-9139-48D8-A20E-67B9BE2EEDFC}"/>
    <cellStyle name="Total 3 2 3" xfId="1005" xr:uid="{FC8F0E41-C332-4397-9224-E7A67BAE72B5}"/>
    <cellStyle name="Total 3 2 3 10" xfId="3983" xr:uid="{A642B627-3D21-48F7-9463-4E25ABE5010B}"/>
    <cellStyle name="Total 3 2 3 10 2" xfId="8000" xr:uid="{FDB6737C-55A3-4DC4-BD71-E1213B3FBDC9}"/>
    <cellStyle name="Total 3 2 3 10 2 2" xfId="16215" xr:uid="{8850430F-638C-4529-9B93-2CA7B4FE4EC1}"/>
    <cellStyle name="Total 3 2 3 10 2 3" xfId="24079" xr:uid="{EA32E9BC-0BB5-408C-8E5F-C34F6D6B3900}"/>
    <cellStyle name="Total 3 2 3 10 2 4" xfId="32059" xr:uid="{CB121D27-CBF0-4C01-A69C-B6DD7E72AA69}"/>
    <cellStyle name="Total 3 2 3 10 2 5" xfId="39886" xr:uid="{A92A5BB5-6DE0-4F91-A543-A95965B8A507}"/>
    <cellStyle name="Total 3 2 3 10 2 6" xfId="47839" xr:uid="{0B897249-5846-4FA5-92A6-0EF40A074F24}"/>
    <cellStyle name="Total 3 2 3 10 3" xfId="12205" xr:uid="{515AA4DC-A598-440B-87B9-4190CA2B41CA}"/>
    <cellStyle name="Total 3 2 3 10 4" xfId="20074" xr:uid="{D5B8FB99-8D41-452B-B221-E27882712718}"/>
    <cellStyle name="Total 3 2 3 10 5" xfId="28071" xr:uid="{38BDF8FC-65BE-46B5-BCBB-6B6EA9D0CE47}"/>
    <cellStyle name="Total 3 2 3 10 6" xfId="35904" xr:uid="{3B982F54-5010-4DFB-B6A3-B4219D50EDC5}"/>
    <cellStyle name="Total 3 2 3 10 7" xfId="43865" xr:uid="{DBA2B635-FA3C-4FCA-81C1-9E2FB323670D}"/>
    <cellStyle name="Total 3 2 3 11" xfId="4280" xr:uid="{7091A14C-B76F-4C83-8E40-51A3172A10AA}"/>
    <cellStyle name="Total 3 2 3 11 2" xfId="8286" xr:uid="{08F2810A-41E0-4F21-A4AB-7B3360CAC4FA}"/>
    <cellStyle name="Total 3 2 3 11 2 2" xfId="16501" xr:uid="{3BFF92FB-0BE9-46D8-B59A-510BCF13C514}"/>
    <cellStyle name="Total 3 2 3 11 2 3" xfId="24365" xr:uid="{DECC8348-E105-4FD5-AEED-7C86D1CBEB74}"/>
    <cellStyle name="Total 3 2 3 11 2 4" xfId="32345" xr:uid="{0E6B7EBC-DBE6-42C5-9651-01CBA8C3DE2A}"/>
    <cellStyle name="Total 3 2 3 11 2 5" xfId="40172" xr:uid="{3CBF1501-5AAB-4B49-8068-707CF08876D1}"/>
    <cellStyle name="Total 3 2 3 11 2 6" xfId="48125" xr:uid="{20C13237-C84C-4CCF-8811-3639551F8C8F}"/>
    <cellStyle name="Total 3 2 3 11 3" xfId="12502" xr:uid="{613F945D-9D47-49F5-A163-C396EBF28B0A}"/>
    <cellStyle name="Total 3 2 3 11 4" xfId="20371" xr:uid="{33855CC2-4694-43AF-8B53-31916BC00967}"/>
    <cellStyle name="Total 3 2 3 11 5" xfId="28366" xr:uid="{8E10061F-F58F-426F-B50B-D8CE0533E354}"/>
    <cellStyle name="Total 3 2 3 11 6" xfId="36201" xr:uid="{FD4B9EA7-F10F-4E1B-A74B-94B8EAAA0756}"/>
    <cellStyle name="Total 3 2 3 11 7" xfId="44162" xr:uid="{C7DFCFAD-0B06-4622-B2AA-6C2E99BEE67A}"/>
    <cellStyle name="Total 3 2 3 12" xfId="4569" xr:uid="{A3B83114-7CC0-4AAD-828E-CF931E1D6A8D}"/>
    <cellStyle name="Total 3 2 3 12 2" xfId="8565" xr:uid="{94A8D2B3-A90D-46B0-8E48-C2A84F17DE48}"/>
    <cellStyle name="Total 3 2 3 12 2 2" xfId="16780" xr:uid="{881AC7B6-4D19-4E67-9E0A-F1A4FE66CD23}"/>
    <cellStyle name="Total 3 2 3 12 2 3" xfId="24644" xr:uid="{B5EB86FE-1284-4980-BF70-3CF864A1AA8E}"/>
    <cellStyle name="Total 3 2 3 12 2 4" xfId="32624" xr:uid="{4EDC2044-12F1-4FD6-997A-E2FD4A1AAD64}"/>
    <cellStyle name="Total 3 2 3 12 2 5" xfId="40451" xr:uid="{E5D40A82-2AC7-43BF-AB95-EF3126DB0B4A}"/>
    <cellStyle name="Total 3 2 3 12 2 6" xfId="48404" xr:uid="{74338725-CE89-48E2-8ADB-3B6B9D3DDF3E}"/>
    <cellStyle name="Total 3 2 3 12 3" xfId="12790" xr:uid="{B777B9A2-8BC2-4392-94A2-23CC230A77CE}"/>
    <cellStyle name="Total 3 2 3 12 4" xfId="20660" xr:uid="{1504A35C-D798-407F-A770-605E86AFCF11}"/>
    <cellStyle name="Total 3 2 3 12 5" xfId="28653" xr:uid="{069C7997-21F5-4909-A8EF-982EBFC5A7D1}"/>
    <cellStyle name="Total 3 2 3 12 6" xfId="36490" xr:uid="{F230D037-852A-408F-ABB8-B9372D76EB6F}"/>
    <cellStyle name="Total 3 2 3 12 7" xfId="44451" xr:uid="{25F4C6AC-54ED-4B54-B47A-40B993E7F1A4}"/>
    <cellStyle name="Total 3 2 3 13" xfId="5142" xr:uid="{B22743A4-3484-4BE4-B85B-6D301585C12A}"/>
    <cellStyle name="Total 3 2 3 13 2" xfId="13357" xr:uid="{83D31A66-72E2-464E-81F7-ED755DA856B2}"/>
    <cellStyle name="Total 3 2 3 13 3" xfId="21221" xr:uid="{E056BC42-974D-495A-9464-2B3065B286E3}"/>
    <cellStyle name="Total 3 2 3 13 4" xfId="29201" xr:uid="{B4D41956-1C8A-45B9-9DDA-489662C973E2}"/>
    <cellStyle name="Total 3 2 3 13 5" xfId="37028" xr:uid="{B3DD07BD-F291-46F1-ABE8-FE651733791D}"/>
    <cellStyle name="Total 3 2 3 13 6" xfId="44981" xr:uid="{AC4E5A9D-5500-4897-A56E-2A550C39FCC7}"/>
    <cellStyle name="Total 3 2 3 14" xfId="9234" xr:uid="{550CB7B7-1138-4A45-8BEA-6F7E9E7A7C88}"/>
    <cellStyle name="Total 3 2 3 15" xfId="17096" xr:uid="{6E4C40D6-F98A-42D4-92BA-49DA0CE99A3C}"/>
    <cellStyle name="Total 3 2 3 16" xfId="25113" xr:uid="{0F084B4B-6944-47BF-B188-0767A8C4A853}"/>
    <cellStyle name="Total 3 2 3 17" xfId="32926" xr:uid="{7C9C3205-F4F4-4A90-843C-16D4BAF522E2}"/>
    <cellStyle name="Total 3 2 3 18" xfId="40887" xr:uid="{73B0AC7F-6048-4BD1-8939-DC85229770C4}"/>
    <cellStyle name="Total 3 2 3 2" xfId="1435" xr:uid="{1BE06F7D-867E-46A3-9CBE-33BF1C26FE9F}"/>
    <cellStyle name="Total 3 2 3 2 2" xfId="5544" xr:uid="{D803BD4A-5120-4242-98A6-840AC19AEBB4}"/>
    <cellStyle name="Total 3 2 3 2 2 2" xfId="13759" xr:uid="{989E7C1C-2697-4EC5-832C-0318F212C399}"/>
    <cellStyle name="Total 3 2 3 2 2 3" xfId="21623" xr:uid="{997B999E-B287-4EB4-AAFF-F9440C5F0CBC}"/>
    <cellStyle name="Total 3 2 3 2 2 4" xfId="29603" xr:uid="{5665197E-C0CA-4DA9-988F-B98FF78FC8F5}"/>
    <cellStyle name="Total 3 2 3 2 2 5" xfId="37430" xr:uid="{3EAA4420-5F56-4528-B073-1D127DE2DEDA}"/>
    <cellStyle name="Total 3 2 3 2 2 6" xfId="45383" xr:uid="{5E93F8AD-9ADA-4CB9-94E4-83BE4FB6BC58}"/>
    <cellStyle name="Total 3 2 3 2 3" xfId="9664" xr:uid="{945492A5-D275-4910-86DB-35B24DF48655}"/>
    <cellStyle name="Total 3 2 3 2 4" xfId="17526" xr:uid="{82154AFD-ACC5-457D-9612-9A0F85061B56}"/>
    <cellStyle name="Total 3 2 3 2 5" xfId="25537" xr:uid="{0A7FC4FC-D877-4960-891D-E9DF0FC38C8D}"/>
    <cellStyle name="Total 3 2 3 2 6" xfId="33356" xr:uid="{03F719FF-FA3B-4CD6-8EB9-23758B588617}"/>
    <cellStyle name="Total 3 2 3 2 7" xfId="41317" xr:uid="{ED965731-04C3-46C3-98ED-6883447F294E}"/>
    <cellStyle name="Total 3 2 3 3" xfId="1778" xr:uid="{4E245A47-7C4B-45AD-A54E-1D4A7A606F65}"/>
    <cellStyle name="Total 3 2 3 3 2" xfId="5863" xr:uid="{7AD7E989-2EB3-4F64-98CB-B5F3744255B4}"/>
    <cellStyle name="Total 3 2 3 3 2 2" xfId="14078" xr:uid="{717483D4-A74B-47FB-B345-A54FB50932C9}"/>
    <cellStyle name="Total 3 2 3 3 2 3" xfId="21942" xr:uid="{7150F98A-938D-4BFD-B703-0A57E4A0F1B7}"/>
    <cellStyle name="Total 3 2 3 3 2 4" xfId="29922" xr:uid="{FF4C5582-19D8-4BEC-B0EB-EA76E41ECC27}"/>
    <cellStyle name="Total 3 2 3 3 2 5" xfId="37749" xr:uid="{7A2D407D-6C69-48EC-A215-1288D29E193D}"/>
    <cellStyle name="Total 3 2 3 3 2 6" xfId="45702" xr:uid="{1D24AA1C-6783-4117-8FF3-1808F1B257B2}"/>
    <cellStyle name="Total 3 2 3 3 3" xfId="10004" xr:uid="{C0A40417-4AED-49CD-BE87-BB03C143498E}"/>
    <cellStyle name="Total 3 2 3 3 4" xfId="17869" xr:uid="{DE529B5A-C2FA-4F7D-8B5C-0D00875A26F5}"/>
    <cellStyle name="Total 3 2 3 3 5" xfId="25877" xr:uid="{E5DD5A45-8ED6-40BB-81C0-DD885EEF764B}"/>
    <cellStyle name="Total 3 2 3 3 6" xfId="33699" xr:uid="{C45BBBE6-DAE1-4671-A4F6-4C41C57D563A}"/>
    <cellStyle name="Total 3 2 3 3 7" xfId="41660" xr:uid="{DE79919B-A243-4F6A-9EC3-E2B2C732E6FF}"/>
    <cellStyle name="Total 3 2 3 4" xfId="2112" xr:uid="{3AB38345-7F71-40A6-846F-F4FAA24C0C1E}"/>
    <cellStyle name="Total 3 2 3 4 2" xfId="6186" xr:uid="{2395A8F6-9D61-4957-9A92-1F9AA6E7599F}"/>
    <cellStyle name="Total 3 2 3 4 2 2" xfId="14401" xr:uid="{DA07D9C9-6981-4EA6-909E-24EB5CEFA651}"/>
    <cellStyle name="Total 3 2 3 4 2 3" xfId="22265" xr:uid="{F16ECA35-1EFE-46AA-96C6-1A2CA3E5BDB8}"/>
    <cellStyle name="Total 3 2 3 4 2 4" xfId="30245" xr:uid="{1BA53473-FDDE-4442-866A-5F670E2862EE}"/>
    <cellStyle name="Total 3 2 3 4 2 5" xfId="38072" xr:uid="{BBE2110C-4A26-46E9-8BE5-2A6628E15506}"/>
    <cellStyle name="Total 3 2 3 4 2 6" xfId="46025" xr:uid="{5A9034FB-5A7E-4B63-9E5F-4852D32A2F8D}"/>
    <cellStyle name="Total 3 2 3 4 3" xfId="10338" xr:uid="{DA47385F-6E37-4A80-AE73-F49AB2CA3B3C}"/>
    <cellStyle name="Total 3 2 3 4 4" xfId="18203" xr:uid="{E8A255B1-624D-427D-9024-B344B1D06968}"/>
    <cellStyle name="Total 3 2 3 4 5" xfId="26210" xr:uid="{D9F6368D-305B-4AAB-BA03-C1A4669A4520}"/>
    <cellStyle name="Total 3 2 3 4 6" xfId="34033" xr:uid="{A2EBC091-1110-42D5-B177-CAAB05B4E4BD}"/>
    <cellStyle name="Total 3 2 3 4 7" xfId="41994" xr:uid="{2538CC7A-B54F-46DA-9486-05E53E4BB43C}"/>
    <cellStyle name="Total 3 2 3 5" xfId="2432" xr:uid="{F806CA56-9286-459A-B69E-4985BC5EFD26}"/>
    <cellStyle name="Total 3 2 3 5 2" xfId="6494" xr:uid="{1F3DC670-0CCE-4E95-B8FB-533F92B1E64B}"/>
    <cellStyle name="Total 3 2 3 5 2 2" xfId="14709" xr:uid="{C01E331A-9389-4EE9-88CA-1C82B1E56D8E}"/>
    <cellStyle name="Total 3 2 3 5 2 3" xfId="22573" xr:uid="{7A929B97-8418-4534-8A86-DADCC45A413D}"/>
    <cellStyle name="Total 3 2 3 5 2 4" xfId="30553" xr:uid="{2B78E218-EDE4-48E2-BFAB-9040202B81DC}"/>
    <cellStyle name="Total 3 2 3 5 2 5" xfId="38380" xr:uid="{EBA00DE6-4DE0-4C8C-AA90-72AAE49C3DEE}"/>
    <cellStyle name="Total 3 2 3 5 2 6" xfId="46333" xr:uid="{4AC7355A-9C7E-4F68-9103-7FCD5274C901}"/>
    <cellStyle name="Total 3 2 3 5 3" xfId="10658" xr:uid="{DC0E354F-3131-4C4B-BFD0-F36F0EC6152A}"/>
    <cellStyle name="Total 3 2 3 5 4" xfId="18523" xr:uid="{26751A40-1E5C-4EB1-AD36-12C2EB704AE0}"/>
    <cellStyle name="Total 3 2 3 5 5" xfId="26527" xr:uid="{A4C19DAB-7D7A-41AC-8E10-6F4404BB6EC7}"/>
    <cellStyle name="Total 3 2 3 5 6" xfId="34353" xr:uid="{5BD17377-E897-42F6-ADA9-2C1B2D85BFF7}"/>
    <cellStyle name="Total 3 2 3 5 7" xfId="42314" xr:uid="{90A9B905-A792-423E-8C33-24D23BE29CED}"/>
    <cellStyle name="Total 3 2 3 6" xfId="2760" xr:uid="{0A1ECB1B-F9D9-4D93-B132-96DD11FF5269}"/>
    <cellStyle name="Total 3 2 3 6 2" xfId="6810" xr:uid="{54AE1B4A-3FA0-4F4B-A6C4-88A8411C7A5C}"/>
    <cellStyle name="Total 3 2 3 6 2 2" xfId="15025" xr:uid="{CF11D570-E8E4-4BA2-9E1F-8089BD95BB21}"/>
    <cellStyle name="Total 3 2 3 6 2 3" xfId="22889" xr:uid="{8F574082-F4B2-4F0D-82DD-F1EAC4EFB120}"/>
    <cellStyle name="Total 3 2 3 6 2 4" xfId="30869" xr:uid="{C372886E-97C1-48B0-ACDF-A95975D2DA7B}"/>
    <cellStyle name="Total 3 2 3 6 2 5" xfId="38696" xr:uid="{384A461F-0FEA-461C-BD00-0F06FDDA009C}"/>
    <cellStyle name="Total 3 2 3 6 2 6" xfId="46649" xr:uid="{8FD8FEB7-44F6-4138-9F51-3487EC331D3B}"/>
    <cellStyle name="Total 3 2 3 6 3" xfId="10986" xr:uid="{5C97D76C-4FC9-45BE-A801-D26A7622CDEF}"/>
    <cellStyle name="Total 3 2 3 6 4" xfId="18851" xr:uid="{22B94BE9-4275-49A9-A410-11C16AEB218D}"/>
    <cellStyle name="Total 3 2 3 6 5" xfId="26854" xr:uid="{518F8004-BE43-44EC-8985-79CEB1F19F70}"/>
    <cellStyle name="Total 3 2 3 6 6" xfId="34681" xr:uid="{A1C62942-C40B-4FE4-80AE-F4930DF4CD89}"/>
    <cellStyle name="Total 3 2 3 6 7" xfId="42642" xr:uid="{6AA79F1D-B586-463B-9048-9536163A59B0}"/>
    <cellStyle name="Total 3 2 3 7" xfId="3074" xr:uid="{3233EA13-B3F6-484C-8F8D-8FF7329490AF}"/>
    <cellStyle name="Total 3 2 3 7 2" xfId="7113" xr:uid="{A084EEB7-B284-4DF8-993C-0F3AFCCABC42}"/>
    <cellStyle name="Total 3 2 3 7 2 2" xfId="15328" xr:uid="{643AE32D-3FBE-4679-BDF3-8D67228B09A7}"/>
    <cellStyle name="Total 3 2 3 7 2 3" xfId="23192" xr:uid="{FAE6FD7D-AC7A-4973-985E-F0C3BD67D200}"/>
    <cellStyle name="Total 3 2 3 7 2 4" xfId="31172" xr:uid="{C468E9AF-6A66-4E88-9D41-764258DDFA64}"/>
    <cellStyle name="Total 3 2 3 7 2 5" xfId="38999" xr:uid="{9257CA8C-4488-4212-8EB0-54FBF5682ABA}"/>
    <cellStyle name="Total 3 2 3 7 2 6" xfId="46952" xr:uid="{129661B9-E1A4-4DCF-9536-334120D8467F}"/>
    <cellStyle name="Total 3 2 3 7 3" xfId="11299" xr:uid="{456BEA7C-1825-4B10-B6CF-D6D20087740E}"/>
    <cellStyle name="Total 3 2 3 7 4" xfId="19165" xr:uid="{A468D432-FFD7-42C1-A969-516960A401CD}"/>
    <cellStyle name="Total 3 2 3 7 5" xfId="27165" xr:uid="{E28CD5CE-EFA0-4C09-8B2E-2A89DD7603A4}"/>
    <cellStyle name="Total 3 2 3 7 6" xfId="34995" xr:uid="{0C662E1E-2103-41BE-8E0E-F77D51E21128}"/>
    <cellStyle name="Total 3 2 3 7 7" xfId="42956" xr:uid="{31F940A1-A0E8-4063-A27E-C37EA10FF29D}"/>
    <cellStyle name="Total 3 2 3 8" xfId="3392" xr:uid="{33158BDD-22FC-4ECD-9E69-BC77D3616DC4}"/>
    <cellStyle name="Total 3 2 3 8 2" xfId="7420" xr:uid="{85CFFF72-0A12-4258-8D15-009599242D45}"/>
    <cellStyle name="Total 3 2 3 8 2 2" xfId="15635" xr:uid="{1CCE0596-2C6F-42F9-A1FD-D20A085C1ACF}"/>
    <cellStyle name="Total 3 2 3 8 2 3" xfId="23499" xr:uid="{8E0C0AF6-C2CB-4084-B011-8BE66257E642}"/>
    <cellStyle name="Total 3 2 3 8 2 4" xfId="31479" xr:uid="{729AE0F4-E1E1-455C-8658-1E7F2F504056}"/>
    <cellStyle name="Total 3 2 3 8 2 5" xfId="39306" xr:uid="{C2AC5894-67F5-4CF9-94BC-30FE7DC67C2A}"/>
    <cellStyle name="Total 3 2 3 8 2 6" xfId="47259" xr:uid="{274FCA2C-F623-4B81-B379-4700787E5AF3}"/>
    <cellStyle name="Total 3 2 3 8 3" xfId="11616" xr:uid="{B28D03C9-36F7-4D12-ABCC-AF721B4B9A40}"/>
    <cellStyle name="Total 3 2 3 8 4" xfId="19483" xr:uid="{E173AD86-BFFA-4DC1-BD9E-6F5F927C81D4}"/>
    <cellStyle name="Total 3 2 3 8 5" xfId="27483" xr:uid="{44C2F206-9DD4-4B09-971D-41729D53F508}"/>
    <cellStyle name="Total 3 2 3 8 6" xfId="35313" xr:uid="{14445820-2213-47E0-8076-51EB3B6C37FA}"/>
    <cellStyle name="Total 3 2 3 8 7" xfId="43274" xr:uid="{AAEFE5D0-F1CA-443B-B39E-B08C2BCA737B}"/>
    <cellStyle name="Total 3 2 3 9" xfId="3687" xr:uid="{594125C4-ADE1-49CD-8719-39F40D9314DD}"/>
    <cellStyle name="Total 3 2 3 9 2" xfId="7715" xr:uid="{3CD0DF6A-505C-494D-B60C-B85997B64DBF}"/>
    <cellStyle name="Total 3 2 3 9 2 2" xfId="15930" xr:uid="{ADD69B1E-C69F-4B94-AAC7-5FA97E5B01C8}"/>
    <cellStyle name="Total 3 2 3 9 2 3" xfId="23794" xr:uid="{24A302DF-3ED0-4DCB-B124-FBB92540B2B1}"/>
    <cellStyle name="Total 3 2 3 9 2 4" xfId="31774" xr:uid="{C0BF01E8-09C9-45D3-9E23-73DC8EADDEE1}"/>
    <cellStyle name="Total 3 2 3 9 2 5" xfId="39601" xr:uid="{F1E9A1AA-9012-4480-948A-84DB74D620B5}"/>
    <cellStyle name="Total 3 2 3 9 2 6" xfId="47554" xr:uid="{92DA2FFE-4662-4089-8720-1688E3FF4507}"/>
    <cellStyle name="Total 3 2 3 9 3" xfId="11911" xr:uid="{50FCE8C7-5630-4200-857C-F39FE89F12FA}"/>
    <cellStyle name="Total 3 2 3 9 4" xfId="19778" xr:uid="{FC63D5DD-FC12-4B81-9197-FE286488C330}"/>
    <cellStyle name="Total 3 2 3 9 5" xfId="27778" xr:uid="{A8D9406A-4300-4375-9528-330D51F11197}"/>
    <cellStyle name="Total 3 2 3 9 6" xfId="35608" xr:uid="{9E4F074C-91D1-4DB0-B54B-0CD26E72A63D}"/>
    <cellStyle name="Total 3 2 3 9 7" xfId="43569" xr:uid="{E95EA216-1102-44CE-86E8-A35A9F29AF6E}"/>
    <cellStyle name="Total 3 2 4" xfId="1047" xr:uid="{14ED0293-B56A-404E-9176-E85085435398}"/>
    <cellStyle name="Total 3 2 4 10" xfId="4025" xr:uid="{6CEB0F0E-E6D0-4D3A-9288-14B2E26B62EC}"/>
    <cellStyle name="Total 3 2 4 10 2" xfId="8040" xr:uid="{8E4EEFF1-8904-42C7-B5EC-3100C773E5F9}"/>
    <cellStyle name="Total 3 2 4 10 2 2" xfId="16255" xr:uid="{88516BA3-D059-4AB4-A07B-F1B52B92A318}"/>
    <cellStyle name="Total 3 2 4 10 2 3" xfId="24119" xr:uid="{80CAF551-61F8-4EF0-92F3-224CAAEE7D92}"/>
    <cellStyle name="Total 3 2 4 10 2 4" xfId="32099" xr:uid="{385263F5-C8E5-4445-9249-135129F79ECA}"/>
    <cellStyle name="Total 3 2 4 10 2 5" xfId="39926" xr:uid="{A7A13185-B8BB-454F-985B-DCF85973F9D2}"/>
    <cellStyle name="Total 3 2 4 10 2 6" xfId="47879" xr:uid="{4DED0B78-2695-4BB1-A4E6-35735F4F6465}"/>
    <cellStyle name="Total 3 2 4 10 3" xfId="12247" xr:uid="{DA2A2C36-053A-4AD8-8133-C85873E0CC80}"/>
    <cellStyle name="Total 3 2 4 10 4" xfId="20116" xr:uid="{0966BAB5-334E-4D59-A82E-03F2CF6BE8F0}"/>
    <cellStyle name="Total 3 2 4 10 5" xfId="28112" xr:uid="{4879960C-60A2-47E2-9ABD-A7FE8F91123A}"/>
    <cellStyle name="Total 3 2 4 10 6" xfId="35946" xr:uid="{E3F5626F-474A-485E-87A0-FCB6BEC96E20}"/>
    <cellStyle name="Total 3 2 4 10 7" xfId="43907" xr:uid="{44FACC96-640E-4BD7-9C23-4505B212613A}"/>
    <cellStyle name="Total 3 2 4 11" xfId="4320" xr:uid="{0C8DB9B3-6CE7-4865-9451-FB5AAEAC21D0}"/>
    <cellStyle name="Total 3 2 4 11 2" xfId="8326" xr:uid="{87011BFF-905E-4D33-BC8A-DC6B8E27103A}"/>
    <cellStyle name="Total 3 2 4 11 2 2" xfId="16541" xr:uid="{322BC627-451D-441C-BAB0-9D531EF0FE36}"/>
    <cellStyle name="Total 3 2 4 11 2 3" xfId="24405" xr:uid="{F862057E-DBDA-4718-9856-56652108B332}"/>
    <cellStyle name="Total 3 2 4 11 2 4" xfId="32385" xr:uid="{1A2C7EB3-02B7-4E1F-95A6-B9C5E2EAF0A9}"/>
    <cellStyle name="Total 3 2 4 11 2 5" xfId="40212" xr:uid="{5E1C83F2-07D9-4251-8B1E-24BE691A3A64}"/>
    <cellStyle name="Total 3 2 4 11 2 6" xfId="48165" xr:uid="{225F01FC-5B46-4BCC-86B2-1C352A703281}"/>
    <cellStyle name="Total 3 2 4 11 3" xfId="12542" xr:uid="{F6716E8A-92B2-40FE-8C1B-959BD1742D6E}"/>
    <cellStyle name="Total 3 2 4 11 4" xfId="20411" xr:uid="{4694CC67-4E35-476C-9C6A-342E87BDAEFA}"/>
    <cellStyle name="Total 3 2 4 11 5" xfId="28406" xr:uid="{A5E7FD4B-A56F-4DB1-8D69-8503A3A80BB5}"/>
    <cellStyle name="Total 3 2 4 11 6" xfId="36241" xr:uid="{A54FAFBB-A98E-4F8C-A42E-7AC86B4C3C34}"/>
    <cellStyle name="Total 3 2 4 11 7" xfId="44202" xr:uid="{2FFE762D-05F5-4B03-9C0F-D9F01149F1E1}"/>
    <cellStyle name="Total 3 2 4 12" xfId="4611" xr:uid="{BF6EB37B-D46F-4C49-93F3-E309DBB7CD78}"/>
    <cellStyle name="Total 3 2 4 12 2" xfId="8605" xr:uid="{EAA494EA-EE79-42A0-892A-88C8364C775C}"/>
    <cellStyle name="Total 3 2 4 12 2 2" xfId="16820" xr:uid="{FED76CB1-C1DB-4418-88C8-EE5B2EBB0CEE}"/>
    <cellStyle name="Total 3 2 4 12 2 3" xfId="24684" xr:uid="{AD9DB467-D78E-443E-B001-0B57ADB22C4B}"/>
    <cellStyle name="Total 3 2 4 12 2 4" xfId="32664" xr:uid="{82A28243-50EB-4CF6-AE54-A67A4AF9C06D}"/>
    <cellStyle name="Total 3 2 4 12 2 5" xfId="40491" xr:uid="{904079F6-3A45-4804-9AFF-AB1F6DBE82F7}"/>
    <cellStyle name="Total 3 2 4 12 2 6" xfId="48444" xr:uid="{2ED859CA-AD73-4BAF-A447-DE4BE24644B4}"/>
    <cellStyle name="Total 3 2 4 12 3" xfId="12832" xr:uid="{FC03C7C5-BF32-4AE1-863A-ECAB6C91C737}"/>
    <cellStyle name="Total 3 2 4 12 4" xfId="20702" xr:uid="{AD67F9DE-8F53-4371-B6AB-D74615135E37}"/>
    <cellStyle name="Total 3 2 4 12 5" xfId="28695" xr:uid="{C741BE8A-3E4B-400D-8A6A-C6B9DD0FF462}"/>
    <cellStyle name="Total 3 2 4 12 6" xfId="36532" xr:uid="{B52AAA57-096B-4F07-BF2F-CD02C48985A2}"/>
    <cellStyle name="Total 3 2 4 12 7" xfId="44493" xr:uid="{49CD4734-6280-426D-B98F-E941BFBBA63E}"/>
    <cellStyle name="Total 3 2 4 13" xfId="5182" xr:uid="{9DA8AA60-8C9C-4C6D-9184-0A398B511F91}"/>
    <cellStyle name="Total 3 2 4 13 2" xfId="13397" xr:uid="{E0A977E4-FD69-4B72-BB58-CFBAD5E0794C}"/>
    <cellStyle name="Total 3 2 4 13 3" xfId="21261" xr:uid="{C8456CBD-6BC6-45C8-BE43-377E85D85EF4}"/>
    <cellStyle name="Total 3 2 4 13 4" xfId="29241" xr:uid="{29FB9780-9339-4DFC-B3FE-8F0676857F01}"/>
    <cellStyle name="Total 3 2 4 13 5" xfId="37068" xr:uid="{EBE24403-57A9-4726-8A2A-13FF2589C5E4}"/>
    <cellStyle name="Total 3 2 4 13 6" xfId="45021" xr:uid="{BBE98540-2E52-4A7D-BD9C-CF1E5BFC4F06}"/>
    <cellStyle name="Total 3 2 4 14" xfId="9276" xr:uid="{3FFCD407-1EC8-4F54-9EF6-39C9B51B61E4}"/>
    <cellStyle name="Total 3 2 4 15" xfId="17138" xr:uid="{A4D33C2A-52E6-4058-89CD-4177A2BD9996}"/>
    <cellStyle name="Total 3 2 4 16" xfId="25155" xr:uid="{D2572075-EA16-45E5-8B13-9023E61B81CC}"/>
    <cellStyle name="Total 3 2 4 17" xfId="32968" xr:uid="{27810AAD-B027-4948-80F4-E6D4135F13E2}"/>
    <cellStyle name="Total 3 2 4 18" xfId="40929" xr:uid="{D7CA8631-AFE6-44F3-9259-5D4F24EDB7C0}"/>
    <cellStyle name="Total 3 2 4 2" xfId="1477" xr:uid="{F9EA5FF1-7730-445B-BA49-D0DB43BAD3E1}"/>
    <cellStyle name="Total 3 2 4 2 2" xfId="5584" xr:uid="{32E96BD7-81C1-4DF7-BC56-9FA6C14A7A86}"/>
    <cellStyle name="Total 3 2 4 2 2 2" xfId="13799" xr:uid="{0540C6AF-AC68-417D-87EC-B4C042DF91CB}"/>
    <cellStyle name="Total 3 2 4 2 2 3" xfId="21663" xr:uid="{DB5FC928-D647-4059-9DBD-D3535ACD9264}"/>
    <cellStyle name="Total 3 2 4 2 2 4" xfId="29643" xr:uid="{2973EE28-4F94-4114-BB8E-A426100A2F04}"/>
    <cellStyle name="Total 3 2 4 2 2 5" xfId="37470" xr:uid="{2EE9E3E6-D7B3-4273-963A-4BE3E9A72480}"/>
    <cellStyle name="Total 3 2 4 2 2 6" xfId="45423" xr:uid="{76C95402-B12D-4034-B02E-55BCAE87D7C2}"/>
    <cellStyle name="Total 3 2 4 2 3" xfId="9706" xr:uid="{53D83789-7ACC-4BBB-A0BA-BFD2FDB5E887}"/>
    <cellStyle name="Total 3 2 4 2 4" xfId="17568" xr:uid="{32A46417-FD74-4CBF-A157-E5E89AE7764A}"/>
    <cellStyle name="Total 3 2 4 2 5" xfId="25579" xr:uid="{624917C1-8635-41E2-AFFD-BE188882929A}"/>
    <cellStyle name="Total 3 2 4 2 6" xfId="33398" xr:uid="{7FB6326B-4AA2-49DC-84BE-7903AD31E304}"/>
    <cellStyle name="Total 3 2 4 2 7" xfId="41359" xr:uid="{FB4FCB1E-6041-43F6-B322-D56757DCD888}"/>
    <cellStyle name="Total 3 2 4 3" xfId="1820" xr:uid="{37620668-8705-4454-9BDF-13B94F91CF65}"/>
    <cellStyle name="Total 3 2 4 3 2" xfId="5903" xr:uid="{BEC69EF9-3039-415D-965A-A792F909F0CE}"/>
    <cellStyle name="Total 3 2 4 3 2 2" xfId="14118" xr:uid="{69A8D66B-7354-4F4D-A5B3-D26C69B4CFC6}"/>
    <cellStyle name="Total 3 2 4 3 2 3" xfId="21982" xr:uid="{63DF9BCE-6FE9-4974-B6FB-77551A0EE9E2}"/>
    <cellStyle name="Total 3 2 4 3 2 4" xfId="29962" xr:uid="{D06D45D5-6AD0-4F9B-8562-B6D9698D09ED}"/>
    <cellStyle name="Total 3 2 4 3 2 5" xfId="37789" xr:uid="{A8E231CD-5BE6-487B-9D26-8D36F5EB78A7}"/>
    <cellStyle name="Total 3 2 4 3 2 6" xfId="45742" xr:uid="{90335550-1AA5-432D-AE3A-CC031D8B5916}"/>
    <cellStyle name="Total 3 2 4 3 3" xfId="10046" xr:uid="{C3C17454-4204-43CA-8FB4-9C4D7F6CD63E}"/>
    <cellStyle name="Total 3 2 4 3 4" xfId="17911" xr:uid="{AB8A950A-A6D7-4EAF-BB86-00F45860341D}"/>
    <cellStyle name="Total 3 2 4 3 5" xfId="25918" xr:uid="{B621310B-5028-46EC-ACB1-8DE3C1847494}"/>
    <cellStyle name="Total 3 2 4 3 6" xfId="33741" xr:uid="{80582DFF-9B4F-421E-9826-55AEFFB301BF}"/>
    <cellStyle name="Total 3 2 4 3 7" xfId="41702" xr:uid="{10E135C0-62A2-4349-8956-997329226196}"/>
    <cellStyle name="Total 3 2 4 4" xfId="2154" xr:uid="{286A51EE-84F6-4908-8855-8384022A6AFF}"/>
    <cellStyle name="Total 3 2 4 4 2" xfId="6228" xr:uid="{62105CCA-30F5-4039-98C6-D9E341146410}"/>
    <cellStyle name="Total 3 2 4 4 2 2" xfId="14443" xr:uid="{E955A26D-A2E5-45CF-B522-CD04457AD4DC}"/>
    <cellStyle name="Total 3 2 4 4 2 3" xfId="22307" xr:uid="{F91F0763-3298-44E0-8D33-54D65CB7CC3D}"/>
    <cellStyle name="Total 3 2 4 4 2 4" xfId="30287" xr:uid="{022937E2-3283-4815-A9DE-C76E83A3940D}"/>
    <cellStyle name="Total 3 2 4 4 2 5" xfId="38114" xr:uid="{E8CA9953-C008-45C5-BBE3-89D14F4869A3}"/>
    <cellStyle name="Total 3 2 4 4 2 6" xfId="46067" xr:uid="{E7726859-7945-4B3D-8DA0-FED0C19C84B2}"/>
    <cellStyle name="Total 3 2 4 4 3" xfId="10380" xr:uid="{3CCE4940-4D54-41E1-A72F-408CCCBE0E6A}"/>
    <cellStyle name="Total 3 2 4 4 4" xfId="18245" xr:uid="{20CB9640-B63B-449C-BE34-6D5E56724FE4}"/>
    <cellStyle name="Total 3 2 4 4 5" xfId="26252" xr:uid="{BAC72D6F-4603-40B0-B151-6D93D718BF76}"/>
    <cellStyle name="Total 3 2 4 4 6" xfId="34075" xr:uid="{493620CE-E4A2-4147-8371-169DE146BF7D}"/>
    <cellStyle name="Total 3 2 4 4 7" xfId="42036" xr:uid="{39C2E17A-74AF-4463-8C51-AF4EAC196DAB}"/>
    <cellStyle name="Total 3 2 4 5" xfId="2474" xr:uid="{D828BA7B-A5EA-477D-9C00-8B146CD10E37}"/>
    <cellStyle name="Total 3 2 4 5 2" xfId="6534" xr:uid="{F2D9EACB-C4A3-4DD5-9CF6-6E3AAD317ADE}"/>
    <cellStyle name="Total 3 2 4 5 2 2" xfId="14749" xr:uid="{AEC7F403-DA10-4625-A457-D3D45D94451F}"/>
    <cellStyle name="Total 3 2 4 5 2 3" xfId="22613" xr:uid="{174AF830-E394-483E-A028-19F0AFCAB0F1}"/>
    <cellStyle name="Total 3 2 4 5 2 4" xfId="30593" xr:uid="{3250D151-C4C0-447D-AED6-8699066A2D24}"/>
    <cellStyle name="Total 3 2 4 5 2 5" xfId="38420" xr:uid="{6BEB1B96-7FAC-4A13-B1E2-D8C7D23F5A9D}"/>
    <cellStyle name="Total 3 2 4 5 2 6" xfId="46373" xr:uid="{27B95197-D4F4-4325-9418-E541AB5DB579}"/>
    <cellStyle name="Total 3 2 4 5 3" xfId="10700" xr:uid="{332A001D-09B1-4786-B052-22B3D3DFA6AF}"/>
    <cellStyle name="Total 3 2 4 5 4" xfId="18565" xr:uid="{077DAF65-CE54-4302-A606-CF9CE3EF31AF}"/>
    <cellStyle name="Total 3 2 4 5 5" xfId="26568" xr:uid="{C4500C96-857F-472B-A8B0-4B94EA413551}"/>
    <cellStyle name="Total 3 2 4 5 6" xfId="34395" xr:uid="{0EC7072F-3A41-4CE7-905B-AB4E08142C1A}"/>
    <cellStyle name="Total 3 2 4 5 7" xfId="42356" xr:uid="{A0DA564A-615B-449F-BD87-3D62579F3AFD}"/>
    <cellStyle name="Total 3 2 4 6" xfId="2802" xr:uid="{D65A626B-1BF9-4D74-8308-87EAB4B4D2BF}"/>
    <cellStyle name="Total 3 2 4 6 2" xfId="6852" xr:uid="{FBA6A5C7-3433-437C-A29F-D3F23E832B8A}"/>
    <cellStyle name="Total 3 2 4 6 2 2" xfId="15067" xr:uid="{8CA5E0FD-0947-41C3-BE78-2DDA29899EF8}"/>
    <cellStyle name="Total 3 2 4 6 2 3" xfId="22931" xr:uid="{610BBB00-C7AA-4582-8A5C-CDE864B9C48C}"/>
    <cellStyle name="Total 3 2 4 6 2 4" xfId="30911" xr:uid="{9DBBC262-0550-48D7-B35E-CCC5DD9913F1}"/>
    <cellStyle name="Total 3 2 4 6 2 5" xfId="38738" xr:uid="{A38B0E28-7571-4DF4-A3EC-8C4325EA7984}"/>
    <cellStyle name="Total 3 2 4 6 2 6" xfId="46691" xr:uid="{4EF50D37-E3ED-4DE9-B0DB-468B14B79159}"/>
    <cellStyle name="Total 3 2 4 6 3" xfId="11028" xr:uid="{70D14F6C-6D8A-4CF6-8D0C-62B1480EE1B0}"/>
    <cellStyle name="Total 3 2 4 6 4" xfId="18893" xr:uid="{CF2368D6-A1AB-4D16-AC24-5F0C6F2D01D8}"/>
    <cellStyle name="Total 3 2 4 6 5" xfId="26896" xr:uid="{48BB4228-8CB4-4D1E-B650-8073E90AAFB2}"/>
    <cellStyle name="Total 3 2 4 6 6" xfId="34723" xr:uid="{25D28925-3801-42F4-BF3F-72A47FD44824}"/>
    <cellStyle name="Total 3 2 4 6 7" xfId="42684" xr:uid="{45871F24-E05D-415B-B605-490C31A5626F}"/>
    <cellStyle name="Total 3 2 4 7" xfId="3116" xr:uid="{17E5A128-99F4-4649-A372-A03C7BF6F0A7}"/>
    <cellStyle name="Total 3 2 4 7 2" xfId="7153" xr:uid="{FC0FE9A5-30EE-4B6F-A592-BABCC1BE56E5}"/>
    <cellStyle name="Total 3 2 4 7 2 2" xfId="15368" xr:uid="{21827EDE-9CFD-49DA-A0E4-C3744A105141}"/>
    <cellStyle name="Total 3 2 4 7 2 3" xfId="23232" xr:uid="{46616993-8B7C-484D-8B9B-9939D81B44ED}"/>
    <cellStyle name="Total 3 2 4 7 2 4" xfId="31212" xr:uid="{4DB6E749-0B41-47C1-8E80-1E3A49A7F241}"/>
    <cellStyle name="Total 3 2 4 7 2 5" xfId="39039" xr:uid="{6407F7EA-8038-4E7D-BB78-78E381F81D8F}"/>
    <cellStyle name="Total 3 2 4 7 2 6" xfId="46992" xr:uid="{F1DF8EF3-3CF3-45B1-8823-FCD9E62F4416}"/>
    <cellStyle name="Total 3 2 4 7 3" xfId="11340" xr:uid="{F2474EC1-394E-4CD4-A8DE-BEB0D70631DE}"/>
    <cellStyle name="Total 3 2 4 7 4" xfId="19207" xr:uid="{C93A5FCC-CBA3-4361-9B25-B8B9B3850EF6}"/>
    <cellStyle name="Total 3 2 4 7 5" xfId="27207" xr:uid="{BAB6F600-CB94-410A-B25D-806EE8E53684}"/>
    <cellStyle name="Total 3 2 4 7 6" xfId="35037" xr:uid="{4964E43C-AA5D-4EAA-9C4E-38C27953E938}"/>
    <cellStyle name="Total 3 2 4 7 7" xfId="42998" xr:uid="{B7CC22C1-AD4B-43FD-9AF4-4C9FF86AEEF0}"/>
    <cellStyle name="Total 3 2 4 8" xfId="3432" xr:uid="{6BCB6380-C3B6-481B-8551-17EA82F8D45C}"/>
    <cellStyle name="Total 3 2 4 8 2" xfId="7460" xr:uid="{755C19C2-410C-4380-BCCA-33FEE079EA7E}"/>
    <cellStyle name="Total 3 2 4 8 2 2" xfId="15675" xr:uid="{ACB05EC7-B740-4660-AB1D-48EEC7C1419A}"/>
    <cellStyle name="Total 3 2 4 8 2 3" xfId="23539" xr:uid="{D5B9F014-A521-4251-9BF3-7C7C1A297813}"/>
    <cellStyle name="Total 3 2 4 8 2 4" xfId="31519" xr:uid="{211870C6-4B01-4137-91BD-09DBBC1995EB}"/>
    <cellStyle name="Total 3 2 4 8 2 5" xfId="39346" xr:uid="{DCCF1833-1D98-48DF-A663-1631B8CA56BF}"/>
    <cellStyle name="Total 3 2 4 8 2 6" xfId="47299" xr:uid="{5F21E1EB-5964-46BF-A2AD-50562992BB21}"/>
    <cellStyle name="Total 3 2 4 8 3" xfId="11656" xr:uid="{907E75F4-6019-4C3F-9070-823C6E4471AA}"/>
    <cellStyle name="Total 3 2 4 8 4" xfId="19523" xr:uid="{B94FFCFD-786A-4DA6-B9DE-D7A12C0FED85}"/>
    <cellStyle name="Total 3 2 4 8 5" xfId="27523" xr:uid="{09AC6084-626C-41E0-AF06-5AF71D374599}"/>
    <cellStyle name="Total 3 2 4 8 6" xfId="35353" xr:uid="{6D3BD564-0F6C-4B93-B917-A937BD255FD4}"/>
    <cellStyle name="Total 3 2 4 8 7" xfId="43314" xr:uid="{B0A41E1B-7115-4320-A83A-21E392E1C374}"/>
    <cellStyle name="Total 3 2 4 9" xfId="3727" xr:uid="{209D4826-C32F-4D52-A89C-511DD34E3862}"/>
    <cellStyle name="Total 3 2 4 9 2" xfId="7755" xr:uid="{013769D3-84B4-48F5-804B-3BCB5066D405}"/>
    <cellStyle name="Total 3 2 4 9 2 2" xfId="15970" xr:uid="{F7040614-0800-45D4-933B-39733647A949}"/>
    <cellStyle name="Total 3 2 4 9 2 3" xfId="23834" xr:uid="{8EC7AB0C-5F9C-4A7E-BFB2-277E69BC44FA}"/>
    <cellStyle name="Total 3 2 4 9 2 4" xfId="31814" xr:uid="{0C1E07C1-41C5-433F-AE5E-4DEBB487B893}"/>
    <cellStyle name="Total 3 2 4 9 2 5" xfId="39641" xr:uid="{24DEDAD5-B1F9-4349-97C2-8F556B40F59B}"/>
    <cellStyle name="Total 3 2 4 9 2 6" xfId="47594" xr:uid="{C0F2AED7-2EDF-470B-92EC-06F793D441C6}"/>
    <cellStyle name="Total 3 2 4 9 3" xfId="11951" xr:uid="{D2E92565-9477-4243-BD4E-0762733ED1A3}"/>
    <cellStyle name="Total 3 2 4 9 4" xfId="19818" xr:uid="{2D17C976-29C5-4216-A0C6-B656D2704344}"/>
    <cellStyle name="Total 3 2 4 9 5" xfId="27818" xr:uid="{E03C7B9B-616F-43A7-A15D-AE4A7A96BAEF}"/>
    <cellStyle name="Total 3 2 4 9 6" xfId="35648" xr:uid="{2FE7C726-D1F5-4F4F-83C2-8D6C6EAB8C2E}"/>
    <cellStyle name="Total 3 2 4 9 7" xfId="43609" xr:uid="{F5FBC35D-8AA3-417B-98AE-E4324CF53EF3}"/>
    <cellStyle name="Total 3 2 5" xfId="1088" xr:uid="{073DB958-221D-46BE-8151-6E987F7C0B9D}"/>
    <cellStyle name="Total 3 2 5 10" xfId="4066" xr:uid="{35EF8992-B104-4F55-9FA9-1F09EC497449}"/>
    <cellStyle name="Total 3 2 5 10 2" xfId="8079" xr:uid="{1DC22B3F-23B6-4632-984F-3A6B2D7D8F28}"/>
    <cellStyle name="Total 3 2 5 10 2 2" xfId="16294" xr:uid="{9D23D3F4-A6DF-4C35-BE54-75FD9C28BF08}"/>
    <cellStyle name="Total 3 2 5 10 2 3" xfId="24158" xr:uid="{B2C07EC2-031E-4D30-AB58-36630BFA93B1}"/>
    <cellStyle name="Total 3 2 5 10 2 4" xfId="32138" xr:uid="{39246E6E-4575-4F85-94D4-107E44FBE7B2}"/>
    <cellStyle name="Total 3 2 5 10 2 5" xfId="39965" xr:uid="{C4E87222-19BC-4619-8C7D-4E399C0E98B7}"/>
    <cellStyle name="Total 3 2 5 10 2 6" xfId="47918" xr:uid="{FF8CAE76-5BB3-4CB6-BA18-8DB17EDA0285}"/>
    <cellStyle name="Total 3 2 5 10 3" xfId="12288" xr:uid="{E2BD3217-4281-43BA-9EB1-6B1C7D15E0B4}"/>
    <cellStyle name="Total 3 2 5 10 4" xfId="20157" xr:uid="{A0FD947B-205B-4502-94F8-B1DA87FD69A8}"/>
    <cellStyle name="Total 3 2 5 10 5" xfId="28153" xr:uid="{4CCCB8A4-7197-410E-8E97-FB438D817008}"/>
    <cellStyle name="Total 3 2 5 10 6" xfId="35987" xr:uid="{351F8339-81F6-406E-BC82-72B5D3D6D9F8}"/>
    <cellStyle name="Total 3 2 5 10 7" xfId="43948" xr:uid="{FFE16B84-6A1C-4FBA-9F97-EF1514767143}"/>
    <cellStyle name="Total 3 2 5 11" xfId="4359" xr:uid="{EEF49D8E-8B75-4FD9-9464-F69C71943088}"/>
    <cellStyle name="Total 3 2 5 11 2" xfId="8365" xr:uid="{5744269B-0B33-4893-9076-930AD0761773}"/>
    <cellStyle name="Total 3 2 5 11 2 2" xfId="16580" xr:uid="{89BBCD81-A57E-42DA-B1BF-F01F977B9374}"/>
    <cellStyle name="Total 3 2 5 11 2 3" xfId="24444" xr:uid="{71AF55A3-68CD-4876-AFFD-AD24A02AA764}"/>
    <cellStyle name="Total 3 2 5 11 2 4" xfId="32424" xr:uid="{AD8A0A81-F9E2-4AE7-94E0-89D7A07A2476}"/>
    <cellStyle name="Total 3 2 5 11 2 5" xfId="40251" xr:uid="{B838BBA9-909A-4EBC-B7A8-BB6BB7DCAF11}"/>
    <cellStyle name="Total 3 2 5 11 2 6" xfId="48204" xr:uid="{F01E71A5-E727-4B42-A4CC-70514A256DA1}"/>
    <cellStyle name="Total 3 2 5 11 3" xfId="12581" xr:uid="{A820A411-C83C-4988-BC0F-1834BBDD79B9}"/>
    <cellStyle name="Total 3 2 5 11 4" xfId="20450" xr:uid="{B967E499-2AE8-4481-A917-63E746F8257A}"/>
    <cellStyle name="Total 3 2 5 11 5" xfId="28445" xr:uid="{87BCF8FB-CA2E-4EF4-ADD8-3037D2389217}"/>
    <cellStyle name="Total 3 2 5 11 6" xfId="36280" xr:uid="{2A12CAB2-1A2D-4F3A-B1D9-1B7F0DA5696F}"/>
    <cellStyle name="Total 3 2 5 11 7" xfId="44241" xr:uid="{C3D0F3CE-4586-497D-9FB5-9794DA54A65D}"/>
    <cellStyle name="Total 3 2 5 12" xfId="4652" xr:uid="{AC75BC8E-3B3F-415C-AEA9-E2CE272A472D}"/>
    <cellStyle name="Total 3 2 5 12 2" xfId="8644" xr:uid="{1D22BFFF-DFDE-4684-95F6-951377421A94}"/>
    <cellStyle name="Total 3 2 5 12 2 2" xfId="16859" xr:uid="{E9F29427-90D3-4B09-8DB5-42752F01C25A}"/>
    <cellStyle name="Total 3 2 5 12 2 3" xfId="24723" xr:uid="{06E98607-4139-409F-8446-18CF0B62731B}"/>
    <cellStyle name="Total 3 2 5 12 2 4" xfId="32703" xr:uid="{6334E699-EE46-4C72-9F2B-DC57970DE5A8}"/>
    <cellStyle name="Total 3 2 5 12 2 5" xfId="40530" xr:uid="{AC905234-9E0A-44E4-81E2-2DAA0D2321D2}"/>
    <cellStyle name="Total 3 2 5 12 2 6" xfId="48483" xr:uid="{3EEFC314-9F3E-4CB3-BD2B-F959C957A340}"/>
    <cellStyle name="Total 3 2 5 12 3" xfId="12873" xr:uid="{08F7E4F1-9F76-4ACF-9F30-BF3948F57BD0}"/>
    <cellStyle name="Total 3 2 5 12 4" xfId="20743" xr:uid="{3666E7A4-13C8-43EF-987A-5C9EA73AAD41}"/>
    <cellStyle name="Total 3 2 5 12 5" xfId="28736" xr:uid="{4B53E0E6-920E-459B-881C-CB8744224D32}"/>
    <cellStyle name="Total 3 2 5 12 6" xfId="36573" xr:uid="{8D6183EB-C999-4923-B765-DC8545BED730}"/>
    <cellStyle name="Total 3 2 5 12 7" xfId="44534" xr:uid="{59D27491-35C6-4B67-A86B-B4EA19E035A8}"/>
    <cellStyle name="Total 3 2 5 13" xfId="5221" xr:uid="{E2AA1178-2B9C-4E1B-9B12-2FBF0EC03FF0}"/>
    <cellStyle name="Total 3 2 5 13 2" xfId="13436" xr:uid="{4C70266F-A693-41C3-A1B4-A141F134C2EF}"/>
    <cellStyle name="Total 3 2 5 13 3" xfId="21300" xr:uid="{28E4FC31-01FD-4AFC-9F31-91F5909FACB5}"/>
    <cellStyle name="Total 3 2 5 13 4" xfId="29280" xr:uid="{F022229C-BDBE-4C74-8D56-2A8EE372E959}"/>
    <cellStyle name="Total 3 2 5 13 5" xfId="37107" xr:uid="{DA1E05B7-F1AF-49D2-A1E7-185189B5A383}"/>
    <cellStyle name="Total 3 2 5 13 6" xfId="45060" xr:uid="{DA902532-2FFB-4DD0-B8BE-E7684C72ED22}"/>
    <cellStyle name="Total 3 2 5 14" xfId="9317" xr:uid="{66D472AB-3B3F-44D4-82E9-42A9D9D9F4CF}"/>
    <cellStyle name="Total 3 2 5 15" xfId="17179" xr:uid="{13398718-F1DA-48C7-AC83-D938C390DD94}"/>
    <cellStyle name="Total 3 2 5 16" xfId="25196" xr:uid="{D760109D-ED80-4C58-ABF8-08FEDDCB9AFF}"/>
    <cellStyle name="Total 3 2 5 17" xfId="33009" xr:uid="{DF361A02-A26B-4AC2-BBB4-4F52277DB17B}"/>
    <cellStyle name="Total 3 2 5 18" xfId="40970" xr:uid="{FA1D5BC9-5063-4E82-8BF4-E79E7E5E05D3}"/>
    <cellStyle name="Total 3 2 5 2" xfId="1518" xr:uid="{611C39E2-DC19-42A1-A2C5-5BB6E0B4BFDE}"/>
    <cellStyle name="Total 3 2 5 2 2" xfId="5623" xr:uid="{6C420FDB-25DE-4773-9CAC-7ECB0A64FAA5}"/>
    <cellStyle name="Total 3 2 5 2 2 2" xfId="13838" xr:uid="{85CAC2EB-C011-4D6F-815E-E0FFDDFB98CC}"/>
    <cellStyle name="Total 3 2 5 2 2 3" xfId="21702" xr:uid="{81E16E55-EF0B-41EE-8B5C-DD1BDC347B1E}"/>
    <cellStyle name="Total 3 2 5 2 2 4" xfId="29682" xr:uid="{55FFE507-82AB-476E-8367-AC82D40CB169}"/>
    <cellStyle name="Total 3 2 5 2 2 5" xfId="37509" xr:uid="{D3F3AEA5-C7F7-4E0D-B76B-D4473EB79618}"/>
    <cellStyle name="Total 3 2 5 2 2 6" xfId="45462" xr:uid="{ABCAD71A-DA82-47D8-9FA9-CC905B316676}"/>
    <cellStyle name="Total 3 2 5 2 3" xfId="9747" xr:uid="{B0516CE2-F270-44A5-8857-D015FFE72474}"/>
    <cellStyle name="Total 3 2 5 2 4" xfId="17609" xr:uid="{133F1811-7BA6-46B7-BC9E-33A97809978C}"/>
    <cellStyle name="Total 3 2 5 2 5" xfId="25620" xr:uid="{A30B912B-1418-4983-B819-6704DB5E5797}"/>
    <cellStyle name="Total 3 2 5 2 6" xfId="33439" xr:uid="{934FC98B-4446-40A8-B761-CDB04DA35EFD}"/>
    <cellStyle name="Total 3 2 5 2 7" xfId="41400" xr:uid="{30AB228B-7E37-429A-9660-28460029AD86}"/>
    <cellStyle name="Total 3 2 5 3" xfId="1861" xr:uid="{121081FA-6E7F-461A-8B26-5221422C8B5F}"/>
    <cellStyle name="Total 3 2 5 3 2" xfId="5942" xr:uid="{5E1923CF-8E71-4E7A-8A0B-4C940BCC7099}"/>
    <cellStyle name="Total 3 2 5 3 2 2" xfId="14157" xr:uid="{8E795A16-4F65-4841-9512-462A1E188F54}"/>
    <cellStyle name="Total 3 2 5 3 2 3" xfId="22021" xr:uid="{6C771CB1-614D-4EF1-B199-069AD688D5C6}"/>
    <cellStyle name="Total 3 2 5 3 2 4" xfId="30001" xr:uid="{BE4D821C-C78D-4B02-A501-9CFEC51BAF21}"/>
    <cellStyle name="Total 3 2 5 3 2 5" xfId="37828" xr:uid="{E86A9B76-2D4E-4E23-A795-586861BDB841}"/>
    <cellStyle name="Total 3 2 5 3 2 6" xfId="45781" xr:uid="{D3A6E75D-0931-4C40-9525-B81DD4D323DB}"/>
    <cellStyle name="Total 3 2 5 3 3" xfId="10087" xr:uid="{414BD1CE-5F53-4D6A-8F62-E4BA8AD8101D}"/>
    <cellStyle name="Total 3 2 5 3 4" xfId="17952" xr:uid="{5A401D45-3CA0-4413-ABC4-D337E7CB64A9}"/>
    <cellStyle name="Total 3 2 5 3 5" xfId="25959" xr:uid="{52D37D15-BD7D-4DE4-BBF6-DC7DCE5616E3}"/>
    <cellStyle name="Total 3 2 5 3 6" xfId="33782" xr:uid="{4F8EB39B-9F79-428A-856E-987815A247C4}"/>
    <cellStyle name="Total 3 2 5 3 7" xfId="41743" xr:uid="{0E073807-DB06-40B3-9F81-284F60F96E74}"/>
    <cellStyle name="Total 3 2 5 4" xfId="2195" xr:uid="{85673B7F-8681-4F3C-B5D0-EB45EFE101CA}"/>
    <cellStyle name="Total 3 2 5 4 2" xfId="6269" xr:uid="{00A60C0D-C260-4C32-94EE-F4AA7E25AA1C}"/>
    <cellStyle name="Total 3 2 5 4 2 2" xfId="14484" xr:uid="{8481B45A-1545-4319-A488-33A2D88D94CB}"/>
    <cellStyle name="Total 3 2 5 4 2 3" xfId="22348" xr:uid="{C9A6E4F0-483C-47CF-BEE8-E0EDE8D8E89C}"/>
    <cellStyle name="Total 3 2 5 4 2 4" xfId="30328" xr:uid="{88F4E660-FCAA-4E79-93B0-FFA09C3C8A17}"/>
    <cellStyle name="Total 3 2 5 4 2 5" xfId="38155" xr:uid="{FA17C90E-6BD7-48FA-81A0-FB64B7058396}"/>
    <cellStyle name="Total 3 2 5 4 2 6" xfId="46108" xr:uid="{A2443BDB-B219-4C4A-8C41-F95CCC8C821F}"/>
    <cellStyle name="Total 3 2 5 4 3" xfId="10421" xr:uid="{F7B7E3E9-59B4-4D57-87FE-0421B2560771}"/>
    <cellStyle name="Total 3 2 5 4 4" xfId="18286" xr:uid="{F336C9CE-4DA4-412E-96DF-E7A4CDF34BC0}"/>
    <cellStyle name="Total 3 2 5 4 5" xfId="26293" xr:uid="{5C0EC88E-F7C1-447B-BEFD-725B608A2612}"/>
    <cellStyle name="Total 3 2 5 4 6" xfId="34116" xr:uid="{E9D25CE4-5A10-431E-B51A-411FBE5829B1}"/>
    <cellStyle name="Total 3 2 5 4 7" xfId="42077" xr:uid="{7E08DAFA-3986-4CE3-B515-B7FD4C56EEEB}"/>
    <cellStyle name="Total 3 2 5 5" xfId="2515" xr:uid="{1F36F2DE-855F-405E-882E-5712CB0C2132}"/>
    <cellStyle name="Total 3 2 5 5 2" xfId="6573" xr:uid="{6D2057A4-6123-4A59-B8BB-016000B2F32B}"/>
    <cellStyle name="Total 3 2 5 5 2 2" xfId="14788" xr:uid="{DE90C083-5667-4DDC-95AB-5870AEC8F95E}"/>
    <cellStyle name="Total 3 2 5 5 2 3" xfId="22652" xr:uid="{B19B78AA-AC15-4F57-BC04-2C4CD15F53D7}"/>
    <cellStyle name="Total 3 2 5 5 2 4" xfId="30632" xr:uid="{5A1C3479-7A45-4D27-AC23-F303BA7E0F6E}"/>
    <cellStyle name="Total 3 2 5 5 2 5" xfId="38459" xr:uid="{70E505D4-B459-4CC5-B76D-D67C238206BC}"/>
    <cellStyle name="Total 3 2 5 5 2 6" xfId="46412" xr:uid="{2A12331E-DACD-464B-8B3B-7764A3D98015}"/>
    <cellStyle name="Total 3 2 5 5 3" xfId="10741" xr:uid="{F5ACC485-22EE-4A71-A3B0-A7EE77776E40}"/>
    <cellStyle name="Total 3 2 5 5 4" xfId="18606" xr:uid="{CEB176B8-CAB6-4FB0-8A6C-ACE7A850A250}"/>
    <cellStyle name="Total 3 2 5 5 5" xfId="26609" xr:uid="{6BCAB308-B434-4380-BDCB-ACB88AA3BD3C}"/>
    <cellStyle name="Total 3 2 5 5 6" xfId="34436" xr:uid="{4F423C25-16EE-471A-AA3E-0D1F9D08C073}"/>
    <cellStyle name="Total 3 2 5 5 7" xfId="42397" xr:uid="{D15E1056-5DB5-4F91-86A8-46577AAB9995}"/>
    <cellStyle name="Total 3 2 5 6" xfId="2842" xr:uid="{86209860-C0B0-45CA-807A-CD0D8C006884}"/>
    <cellStyle name="Total 3 2 5 6 2" xfId="6892" xr:uid="{E14B69D6-0513-459A-A022-B628F0C1A776}"/>
    <cellStyle name="Total 3 2 5 6 2 2" xfId="15107" xr:uid="{35A22050-9FD2-4CE3-B589-7B0FAFFB5520}"/>
    <cellStyle name="Total 3 2 5 6 2 3" xfId="22971" xr:uid="{ADF6A9BB-1ABF-4BD5-A032-8F39DB59DDCF}"/>
    <cellStyle name="Total 3 2 5 6 2 4" xfId="30951" xr:uid="{348336C0-ADDA-4872-9333-A57A842B3C8B}"/>
    <cellStyle name="Total 3 2 5 6 2 5" xfId="38778" xr:uid="{5450AA62-263B-47CD-B6CC-DCEAF19E5361}"/>
    <cellStyle name="Total 3 2 5 6 2 6" xfId="46731" xr:uid="{C7450971-5DD4-46B8-AF38-EFC125C76ABB}"/>
    <cellStyle name="Total 3 2 5 6 3" xfId="11068" xr:uid="{2B69A044-7128-4CBA-AE46-309362BA94B9}"/>
    <cellStyle name="Total 3 2 5 6 4" xfId="18933" xr:uid="{EBCE3B50-539D-4D51-B2F7-24D096DABD82}"/>
    <cellStyle name="Total 3 2 5 6 5" xfId="26936" xr:uid="{2A446121-CDC2-44E3-9129-BB7667C97598}"/>
    <cellStyle name="Total 3 2 5 6 6" xfId="34763" xr:uid="{469AF5A0-359A-4E16-930D-B74BBF0DBAF2}"/>
    <cellStyle name="Total 3 2 5 6 7" xfId="42724" xr:uid="{188523CC-DBCA-49C5-AF13-DF317311ABC2}"/>
    <cellStyle name="Total 3 2 5 7" xfId="3157" xr:uid="{54DFA2FF-F2CF-412D-B16C-9C4481EAEE8B}"/>
    <cellStyle name="Total 3 2 5 7 2" xfId="7192" xr:uid="{869A5591-A7CF-47CF-9AF4-DADA8BDE9929}"/>
    <cellStyle name="Total 3 2 5 7 2 2" xfId="15407" xr:uid="{4102E524-C531-4180-B49D-EA2BB3951F4A}"/>
    <cellStyle name="Total 3 2 5 7 2 3" xfId="23271" xr:uid="{C089F339-7D1D-44C4-A5DA-1F0BAB604948}"/>
    <cellStyle name="Total 3 2 5 7 2 4" xfId="31251" xr:uid="{AC9E760D-E1E4-46AB-BBBF-0814401C5F10}"/>
    <cellStyle name="Total 3 2 5 7 2 5" xfId="39078" xr:uid="{D73D5E6F-4FEE-4D01-A9A0-0587E9EE1C10}"/>
    <cellStyle name="Total 3 2 5 7 2 6" xfId="47031" xr:uid="{D2585E04-B74F-458D-841D-D61CC467B0CA}"/>
    <cellStyle name="Total 3 2 5 7 3" xfId="11381" xr:uid="{2D881E47-4FAE-4573-AEB8-EF9FC8CBA93E}"/>
    <cellStyle name="Total 3 2 5 7 4" xfId="19248" xr:uid="{0959FEF4-7A87-4CA3-ABD0-B2103716D6E0}"/>
    <cellStyle name="Total 3 2 5 7 5" xfId="27248" xr:uid="{0877A890-7333-4AC6-AF5C-E297F67ECDF6}"/>
    <cellStyle name="Total 3 2 5 7 6" xfId="35078" xr:uid="{9D2367E9-44E1-4772-9499-05645E5E0130}"/>
    <cellStyle name="Total 3 2 5 7 7" xfId="43039" xr:uid="{8360F6FB-B041-48DE-95CB-A6C74A9A838A}"/>
    <cellStyle name="Total 3 2 5 8" xfId="3471" xr:uid="{48E3E7BD-CD10-4A38-93CC-C8003B580ACB}"/>
    <cellStyle name="Total 3 2 5 8 2" xfId="7499" xr:uid="{9FF3C407-3EED-4F3B-B3A0-15B1AD2A400F}"/>
    <cellStyle name="Total 3 2 5 8 2 2" xfId="15714" xr:uid="{34241ED1-E3F1-46B0-9CC8-2E07573F9097}"/>
    <cellStyle name="Total 3 2 5 8 2 3" xfId="23578" xr:uid="{852BA29C-B919-4E63-BBE5-4E2BA3E3586A}"/>
    <cellStyle name="Total 3 2 5 8 2 4" xfId="31558" xr:uid="{32AF8FC3-AEAD-40E5-9581-B36BB2C1502E}"/>
    <cellStyle name="Total 3 2 5 8 2 5" xfId="39385" xr:uid="{6046BC35-A4E3-4DED-83FC-2CE33FD39948}"/>
    <cellStyle name="Total 3 2 5 8 2 6" xfId="47338" xr:uid="{ED915D19-F8A6-4AED-B0E1-86D9B1577946}"/>
    <cellStyle name="Total 3 2 5 8 3" xfId="11695" xr:uid="{8BC5E5CE-4599-4368-B8E9-B36E86DFB61C}"/>
    <cellStyle name="Total 3 2 5 8 4" xfId="19562" xr:uid="{BC3DAD8F-ADE4-484B-93F3-F26831912C5B}"/>
    <cellStyle name="Total 3 2 5 8 5" xfId="27562" xr:uid="{7757EE75-CC88-4222-8BFD-79364E597885}"/>
    <cellStyle name="Total 3 2 5 8 6" xfId="35392" xr:uid="{F88FDCCB-C2F3-4B43-824E-CC61673342D9}"/>
    <cellStyle name="Total 3 2 5 8 7" xfId="43353" xr:uid="{A4AE4198-4528-42D5-9529-BA8F25F06CD1}"/>
    <cellStyle name="Total 3 2 5 9" xfId="3767" xr:uid="{9686F755-997F-45A4-87FA-DB9F0C4D3B56}"/>
    <cellStyle name="Total 3 2 5 9 2" xfId="7795" xr:uid="{19C5B55A-BA65-428C-ABA9-3ED9C61EB4FC}"/>
    <cellStyle name="Total 3 2 5 9 2 2" xfId="16010" xr:uid="{A5C8F6B1-6BA3-45E4-9CEB-571A74C87D21}"/>
    <cellStyle name="Total 3 2 5 9 2 3" xfId="23874" xr:uid="{DC3DBC95-6108-409F-BB56-9D74EEFE20B5}"/>
    <cellStyle name="Total 3 2 5 9 2 4" xfId="31854" xr:uid="{BC390F1E-D29B-49A9-B9D9-45188697E971}"/>
    <cellStyle name="Total 3 2 5 9 2 5" xfId="39681" xr:uid="{993914B8-E201-4B0E-9C62-4BAE47EC0B50}"/>
    <cellStyle name="Total 3 2 5 9 2 6" xfId="47634" xr:uid="{328D38BC-3ED7-4810-9555-77963EE989C4}"/>
    <cellStyle name="Total 3 2 5 9 3" xfId="11991" xr:uid="{455FB1BF-32F0-4E1C-BDBE-73E58307911C}"/>
    <cellStyle name="Total 3 2 5 9 4" xfId="19858" xr:uid="{64BB2F4C-A6B3-4369-8CE6-49FC9708A175}"/>
    <cellStyle name="Total 3 2 5 9 5" xfId="27858" xr:uid="{4B8A300C-2DF3-45DC-99FB-744DEFD13055}"/>
    <cellStyle name="Total 3 2 5 9 6" xfId="35688" xr:uid="{05066C08-7D87-45E5-8A65-D7E2D292F2E4}"/>
    <cellStyle name="Total 3 2 5 9 7" xfId="43649" xr:uid="{7889579A-C818-45F5-9B14-87F9A0B0BB59}"/>
    <cellStyle name="Total 3 2 6" xfId="1129" xr:uid="{588CC5F3-AEDB-462C-8AFD-B40A9F68AE25}"/>
    <cellStyle name="Total 3 2 6 10" xfId="4107" xr:uid="{5E5D8036-5133-4150-9B0E-A1A6A0B9E850}"/>
    <cellStyle name="Total 3 2 6 10 2" xfId="8118" xr:uid="{CBE46055-FEB1-4544-BD15-F4442B258071}"/>
    <cellStyle name="Total 3 2 6 10 2 2" xfId="16333" xr:uid="{A1E61834-FCCF-4DEB-8ADD-591FD5DC58FF}"/>
    <cellStyle name="Total 3 2 6 10 2 3" xfId="24197" xr:uid="{C7BB86ED-ABAF-437F-9DD0-4B87E5DD5A9F}"/>
    <cellStyle name="Total 3 2 6 10 2 4" xfId="32177" xr:uid="{41CA92CB-8EA0-4139-A81D-996EB2654167}"/>
    <cellStyle name="Total 3 2 6 10 2 5" xfId="40004" xr:uid="{97245E78-44C9-4318-9763-C28422B4E0BD}"/>
    <cellStyle name="Total 3 2 6 10 2 6" xfId="47957" xr:uid="{3B24E1C1-CD23-4416-874E-4B3DCF9C0FF2}"/>
    <cellStyle name="Total 3 2 6 10 3" xfId="12329" xr:uid="{30E6230E-CE66-44CA-A846-CF4D643000B4}"/>
    <cellStyle name="Total 3 2 6 10 4" xfId="20198" xr:uid="{9E111E2F-ED26-4CF5-AC8D-D7123623B8FD}"/>
    <cellStyle name="Total 3 2 6 10 5" xfId="28194" xr:uid="{4FE04B46-746E-4403-9330-6D8D13104BA0}"/>
    <cellStyle name="Total 3 2 6 10 6" xfId="36028" xr:uid="{5F3573DF-9A19-4F2B-B116-84EF59837CCB}"/>
    <cellStyle name="Total 3 2 6 10 7" xfId="43989" xr:uid="{99EAD7A0-9188-4DD3-B563-129A29428670}"/>
    <cellStyle name="Total 3 2 6 11" xfId="4398" xr:uid="{EE791967-D13E-4470-9608-418C31FAE0AD}"/>
    <cellStyle name="Total 3 2 6 11 2" xfId="8404" xr:uid="{89F58F4B-A8B9-4272-B75A-4180FF9D4502}"/>
    <cellStyle name="Total 3 2 6 11 2 2" xfId="16619" xr:uid="{CDF31551-F90E-4E99-A9BC-FD9ADA79211F}"/>
    <cellStyle name="Total 3 2 6 11 2 3" xfId="24483" xr:uid="{356172D3-B9A9-4EEB-BE25-CDECAB9C86ED}"/>
    <cellStyle name="Total 3 2 6 11 2 4" xfId="32463" xr:uid="{B9453065-A93C-442B-A848-1B14BD5F57DB}"/>
    <cellStyle name="Total 3 2 6 11 2 5" xfId="40290" xr:uid="{4584875F-E3C1-4662-978A-A01228372D25}"/>
    <cellStyle name="Total 3 2 6 11 2 6" xfId="48243" xr:uid="{C171254B-EED0-46C5-890A-BAF739859CEE}"/>
    <cellStyle name="Total 3 2 6 11 3" xfId="12620" xr:uid="{9EAB239D-0F1C-4E1A-86E7-2F8305BFE3B3}"/>
    <cellStyle name="Total 3 2 6 11 4" xfId="20489" xr:uid="{D70284E7-E235-4238-8DF6-34667D5946EC}"/>
    <cellStyle name="Total 3 2 6 11 5" xfId="28484" xr:uid="{0FF23385-C399-4FAD-AF67-388607554417}"/>
    <cellStyle name="Total 3 2 6 11 6" xfId="36319" xr:uid="{93435362-FBA4-4E73-917C-CBE15B43754F}"/>
    <cellStyle name="Total 3 2 6 11 7" xfId="44280" xr:uid="{89000BB6-F50D-4BAA-A8EC-58DC31313957}"/>
    <cellStyle name="Total 3 2 6 12" xfId="4693" xr:uid="{EAA251E8-D242-471E-9717-6C7BAD817525}"/>
    <cellStyle name="Total 3 2 6 12 2" xfId="8683" xr:uid="{6E4411F3-6A30-4F4D-81D0-A765624B67DD}"/>
    <cellStyle name="Total 3 2 6 12 2 2" xfId="16898" xr:uid="{166680DC-303E-486D-8039-23F3ED8F6928}"/>
    <cellStyle name="Total 3 2 6 12 2 3" xfId="24762" xr:uid="{8772CAD3-EB65-4D1E-AC88-15E796D23DC1}"/>
    <cellStyle name="Total 3 2 6 12 2 4" xfId="32742" xr:uid="{4052018F-C9E1-4379-A553-0263B33E22F1}"/>
    <cellStyle name="Total 3 2 6 12 2 5" xfId="40569" xr:uid="{D5D02910-5006-48E3-BC5B-FFCD3239BB7C}"/>
    <cellStyle name="Total 3 2 6 12 2 6" xfId="48522" xr:uid="{9F596B22-4821-4C69-8B91-738FC6FD7FC3}"/>
    <cellStyle name="Total 3 2 6 12 3" xfId="12914" xr:uid="{B718E92B-5910-4C07-8B80-BC3CFD6E20B5}"/>
    <cellStyle name="Total 3 2 6 12 4" xfId="20784" xr:uid="{42134859-7428-4495-AE04-EB521DB34780}"/>
    <cellStyle name="Total 3 2 6 12 5" xfId="28777" xr:uid="{85A0BE77-DAE7-4F7A-9E48-8310FBB6EA27}"/>
    <cellStyle name="Total 3 2 6 12 6" xfId="36614" xr:uid="{E4166691-DC03-4DAD-B6D6-6AB0C6C99832}"/>
    <cellStyle name="Total 3 2 6 12 7" xfId="44575" xr:uid="{05999633-1D67-4A9F-810A-983B9B2F48D9}"/>
    <cellStyle name="Total 3 2 6 13" xfId="5260" xr:uid="{450FFE57-B11A-4337-8540-8DA92946EA80}"/>
    <cellStyle name="Total 3 2 6 13 2" xfId="13475" xr:uid="{28E2F478-C263-402D-AD80-7893AA2BFC33}"/>
    <cellStyle name="Total 3 2 6 13 3" xfId="21339" xr:uid="{E89B5645-A06E-41AE-8974-71EC4A97E335}"/>
    <cellStyle name="Total 3 2 6 13 4" xfId="29319" xr:uid="{58D09B7A-DCB5-4083-992D-F240263EEC62}"/>
    <cellStyle name="Total 3 2 6 13 5" xfId="37146" xr:uid="{D0A607A5-E415-41DF-A797-A5C4C9C708E1}"/>
    <cellStyle name="Total 3 2 6 13 6" xfId="45099" xr:uid="{C0482FBB-B916-4E84-8040-AA7E375549E4}"/>
    <cellStyle name="Total 3 2 6 14" xfId="9358" xr:uid="{90A41683-321A-426F-8BCE-D87C710AEFE9}"/>
    <cellStyle name="Total 3 2 6 15" xfId="17220" xr:uid="{3B3A00F2-1404-48EF-8CD2-DED24B34F76E}"/>
    <cellStyle name="Total 3 2 6 16" xfId="25236" xr:uid="{8350BA50-6E4A-4D92-A302-7B8EEB3B09CA}"/>
    <cellStyle name="Total 3 2 6 17" xfId="33050" xr:uid="{4EBDCD09-493F-41D7-8351-5B01DF81CB4F}"/>
    <cellStyle name="Total 3 2 6 18" xfId="41011" xr:uid="{C26FCA6F-B97A-48D8-BA5B-1EDF244172CC}"/>
    <cellStyle name="Total 3 2 6 2" xfId="1559" xr:uid="{BF350BB9-C14C-4027-8114-51967803C5C2}"/>
    <cellStyle name="Total 3 2 6 2 2" xfId="5662" xr:uid="{49DFFACA-78D4-418C-AA6E-1A421FF29336}"/>
    <cellStyle name="Total 3 2 6 2 2 2" xfId="13877" xr:uid="{94C24856-6769-40AB-AFA4-76AFD13C7573}"/>
    <cellStyle name="Total 3 2 6 2 2 3" xfId="21741" xr:uid="{8B921DC1-117B-4B23-B32C-7EF7223E8B6C}"/>
    <cellStyle name="Total 3 2 6 2 2 4" xfId="29721" xr:uid="{2817E2B3-8125-4EA4-B8D5-D1F5AB11D7D0}"/>
    <cellStyle name="Total 3 2 6 2 2 5" xfId="37548" xr:uid="{E8348D89-D4CA-4F70-B547-06DA2E0BF7E2}"/>
    <cellStyle name="Total 3 2 6 2 2 6" xfId="45501" xr:uid="{D5C6C1D2-F8E8-44D2-8691-89B5E6B20F67}"/>
    <cellStyle name="Total 3 2 6 2 3" xfId="9787" xr:uid="{AD2B4908-4C2C-4F9A-955D-BD28EA4F7259}"/>
    <cellStyle name="Total 3 2 6 2 4" xfId="17650" xr:uid="{68BD5E8E-95A0-4A4E-81CE-D5D8032D0BAF}"/>
    <cellStyle name="Total 3 2 6 2 5" xfId="25661" xr:uid="{BEBC9EBC-D685-4828-9A18-98C108991D78}"/>
    <cellStyle name="Total 3 2 6 2 6" xfId="33480" xr:uid="{61DFE9DD-3BA5-4804-A3CF-683E4D00B933}"/>
    <cellStyle name="Total 3 2 6 2 7" xfId="41441" xr:uid="{572D2E58-A78B-4DC4-9A67-873A6634199E}"/>
    <cellStyle name="Total 3 2 6 3" xfId="1902" xr:uid="{37A33633-A76E-4954-A8D7-30D68D8AF8FD}"/>
    <cellStyle name="Total 3 2 6 3 2" xfId="5981" xr:uid="{6241CE42-A949-4E87-BB52-5BC863BDE09A}"/>
    <cellStyle name="Total 3 2 6 3 2 2" xfId="14196" xr:uid="{237411BE-894B-44AD-A16E-ED7E07548F3E}"/>
    <cellStyle name="Total 3 2 6 3 2 3" xfId="22060" xr:uid="{B8FE3DAC-094D-474E-981D-E744FF7B425C}"/>
    <cellStyle name="Total 3 2 6 3 2 4" xfId="30040" xr:uid="{BE210A2E-EA0D-4CEE-9EC7-2E93AD7FCF7C}"/>
    <cellStyle name="Total 3 2 6 3 2 5" xfId="37867" xr:uid="{7C4C812B-CB9C-4E31-A22F-CD055825A96C}"/>
    <cellStyle name="Total 3 2 6 3 2 6" xfId="45820" xr:uid="{0FDB63F4-AAEC-4251-A39E-0802196ADE08}"/>
    <cellStyle name="Total 3 2 6 3 3" xfId="10128" xr:uid="{AC3E7C1D-3C91-4D85-A224-CE9D44DADC2C}"/>
    <cellStyle name="Total 3 2 6 3 4" xfId="17993" xr:uid="{8241E19D-05BA-478B-9142-CE352FF36B0D}"/>
    <cellStyle name="Total 3 2 6 3 5" xfId="26000" xr:uid="{9D4DF9AB-14DB-477D-B84B-B44FB7E33B86}"/>
    <cellStyle name="Total 3 2 6 3 6" xfId="33823" xr:uid="{E144541C-C1E5-4170-A314-656F7CE2C35B}"/>
    <cellStyle name="Total 3 2 6 3 7" xfId="41784" xr:uid="{B639EE49-375F-4D51-B10B-00F64D61B970}"/>
    <cellStyle name="Total 3 2 6 4" xfId="2236" xr:uid="{9F141B47-5798-4C11-BA86-79942B713CF9}"/>
    <cellStyle name="Total 3 2 6 4 2" xfId="6310" xr:uid="{35027E6F-B940-4195-8E1D-CEAD88E69F69}"/>
    <cellStyle name="Total 3 2 6 4 2 2" xfId="14525" xr:uid="{0C51E898-54D0-455F-B88A-7428BB573F5A}"/>
    <cellStyle name="Total 3 2 6 4 2 3" xfId="22389" xr:uid="{82FEBB33-684D-4FF0-9EF2-818A8FDECDBE}"/>
    <cellStyle name="Total 3 2 6 4 2 4" xfId="30369" xr:uid="{E6787683-EA77-4EE4-B0ED-4634A19FF20D}"/>
    <cellStyle name="Total 3 2 6 4 2 5" xfId="38196" xr:uid="{AFFA20FE-9572-4BF4-8A61-009009CB051A}"/>
    <cellStyle name="Total 3 2 6 4 2 6" xfId="46149" xr:uid="{81D1EF9F-5295-4E4F-9987-712B5CC02AD3}"/>
    <cellStyle name="Total 3 2 6 4 3" xfId="10462" xr:uid="{52F1C40B-81A3-4984-853F-6F8961C0397C}"/>
    <cellStyle name="Total 3 2 6 4 4" xfId="18327" xr:uid="{110B4AA7-B538-48F9-A1F8-EBC3E0FB52F6}"/>
    <cellStyle name="Total 3 2 6 4 5" xfId="26334" xr:uid="{B828EED0-52EF-4A36-AD42-3BC3E4A46E3B}"/>
    <cellStyle name="Total 3 2 6 4 6" xfId="34157" xr:uid="{945F8209-8FF5-4F0B-9AC3-CDEC0B277E96}"/>
    <cellStyle name="Total 3 2 6 4 7" xfId="42118" xr:uid="{94F45065-C055-4277-B79D-7A1209E90EF0}"/>
    <cellStyle name="Total 3 2 6 5" xfId="2556" xr:uid="{D15C7F60-1652-4397-9A0F-F414BC59F70F}"/>
    <cellStyle name="Total 3 2 6 5 2" xfId="6612" xr:uid="{81C11062-FF0B-4760-99B7-9C0EFDC03601}"/>
    <cellStyle name="Total 3 2 6 5 2 2" xfId="14827" xr:uid="{1456BC50-B05D-4614-9882-D054EDBA0E70}"/>
    <cellStyle name="Total 3 2 6 5 2 3" xfId="22691" xr:uid="{278AC579-A34A-41A3-89DE-ECAD0A57ECDA}"/>
    <cellStyle name="Total 3 2 6 5 2 4" xfId="30671" xr:uid="{8449F96C-104E-406A-A28D-8550B9394359}"/>
    <cellStyle name="Total 3 2 6 5 2 5" xfId="38498" xr:uid="{660EE7D0-4786-422C-A489-9BAB4CD57EDF}"/>
    <cellStyle name="Total 3 2 6 5 2 6" xfId="46451" xr:uid="{ED8C4488-484A-4DA8-9D24-9C146D44E966}"/>
    <cellStyle name="Total 3 2 6 5 3" xfId="10782" xr:uid="{7BFFDE03-C2AE-4174-BC8B-D3F862D5B267}"/>
    <cellStyle name="Total 3 2 6 5 4" xfId="18647" xr:uid="{1751E8BA-BD52-4E4F-B8CB-BD178D2FB8C2}"/>
    <cellStyle name="Total 3 2 6 5 5" xfId="26650" xr:uid="{6CF405AB-7CB2-437F-9F1A-8CA43067766F}"/>
    <cellStyle name="Total 3 2 6 5 6" xfId="34477" xr:uid="{314FA6DF-DEB3-4685-A7AC-DBC49E53BA44}"/>
    <cellStyle name="Total 3 2 6 5 7" xfId="42438" xr:uid="{CBA5DC2B-48BA-4A26-ADB8-ED4A8FAAAAE6}"/>
    <cellStyle name="Total 3 2 6 6" xfId="2882" xr:uid="{181D6742-8889-45E4-A03D-C24BE58B07F6}"/>
    <cellStyle name="Total 3 2 6 6 2" xfId="6932" xr:uid="{38676E62-46C5-40AB-993F-36434ABCCE09}"/>
    <cellStyle name="Total 3 2 6 6 2 2" xfId="15147" xr:uid="{11DF0734-2725-48DE-9F94-0EEDAE63932F}"/>
    <cellStyle name="Total 3 2 6 6 2 3" xfId="23011" xr:uid="{147B2751-0939-4B0E-A7B5-A342A63B557B}"/>
    <cellStyle name="Total 3 2 6 6 2 4" xfId="30991" xr:uid="{861FFEED-7FE0-4FE4-9910-29814AB43E03}"/>
    <cellStyle name="Total 3 2 6 6 2 5" xfId="38818" xr:uid="{EA99060F-463C-416F-AEE3-E9F4B7FF1206}"/>
    <cellStyle name="Total 3 2 6 6 2 6" xfId="46771" xr:uid="{61BC86D8-6D26-4AB9-A586-2FEFD9C9DE9F}"/>
    <cellStyle name="Total 3 2 6 6 3" xfId="11108" xr:uid="{E3684307-4BA3-4315-B5AA-B7804E27E940}"/>
    <cellStyle name="Total 3 2 6 6 4" xfId="18973" xr:uid="{7413990F-812F-4C02-A37D-1C36BB38C11E}"/>
    <cellStyle name="Total 3 2 6 6 5" xfId="26976" xr:uid="{3D1B1763-A042-4974-BFC5-78B12435E3F0}"/>
    <cellStyle name="Total 3 2 6 6 6" xfId="34803" xr:uid="{9B07D3BF-C402-4A7E-AB5A-310C1BA3CDDD}"/>
    <cellStyle name="Total 3 2 6 6 7" xfId="42764" xr:uid="{CBBBE620-5B70-4E69-91DC-3E2528093BE7}"/>
    <cellStyle name="Total 3 2 6 7" xfId="3198" xr:uid="{6DA04D71-AE18-4D96-884F-FAAC836072FB}"/>
    <cellStyle name="Total 3 2 6 7 2" xfId="7231" xr:uid="{D15A0955-FB51-44B7-A954-1C9F5AFD0795}"/>
    <cellStyle name="Total 3 2 6 7 2 2" xfId="15446" xr:uid="{9872C8EE-0A83-4B1E-A992-81675D2D4B38}"/>
    <cellStyle name="Total 3 2 6 7 2 3" xfId="23310" xr:uid="{EE9B69BE-088E-4860-8A42-8F76D83EDC32}"/>
    <cellStyle name="Total 3 2 6 7 2 4" xfId="31290" xr:uid="{02344BFC-00E1-4274-A212-AD85F75547EA}"/>
    <cellStyle name="Total 3 2 6 7 2 5" xfId="39117" xr:uid="{CD3BF48E-BC66-4FBD-ABAB-7D84639998B9}"/>
    <cellStyle name="Total 3 2 6 7 2 6" xfId="47070" xr:uid="{E8A61DC6-7500-4AA5-8BBC-B3DE0F3DFCF5}"/>
    <cellStyle name="Total 3 2 6 7 3" xfId="11422" xr:uid="{C0A121FD-4C46-4E9D-B7B0-DBEE1482EB5C}"/>
    <cellStyle name="Total 3 2 6 7 4" xfId="19289" xr:uid="{72A2D5A4-9693-4EED-9EBB-7D893CA552BF}"/>
    <cellStyle name="Total 3 2 6 7 5" xfId="27289" xr:uid="{CB9E7960-ACA0-49CC-94C1-7006502EAB52}"/>
    <cellStyle name="Total 3 2 6 7 6" xfId="35119" xr:uid="{CCAC4B6D-C8D2-407A-926F-69423FC2A660}"/>
    <cellStyle name="Total 3 2 6 7 7" xfId="43080" xr:uid="{7E85F04E-D1B5-4D40-A22C-61E8C2842069}"/>
    <cellStyle name="Total 3 2 6 8" xfId="3511" xr:uid="{74255D3B-3629-405E-A2F5-059DCBB3EAC4}"/>
    <cellStyle name="Total 3 2 6 8 2" xfId="7539" xr:uid="{E443F915-6D78-427F-BB6D-D17DFF202D05}"/>
    <cellStyle name="Total 3 2 6 8 2 2" xfId="15754" xr:uid="{379208F7-0861-4B9D-A2BD-7FF459A45692}"/>
    <cellStyle name="Total 3 2 6 8 2 3" xfId="23618" xr:uid="{75005086-69CD-4E01-BCA9-35245B2AB845}"/>
    <cellStyle name="Total 3 2 6 8 2 4" xfId="31598" xr:uid="{253C0ED3-8E66-4CCD-9B0C-BC1853D3B023}"/>
    <cellStyle name="Total 3 2 6 8 2 5" xfId="39425" xr:uid="{12FBC5DF-DAA5-4E10-9F74-5D023471BD4C}"/>
    <cellStyle name="Total 3 2 6 8 2 6" xfId="47378" xr:uid="{5012A035-7C75-4119-8A46-E83935B813B4}"/>
    <cellStyle name="Total 3 2 6 8 3" xfId="11735" xr:uid="{E52A366C-D6C8-4AE2-B7FA-FB6432B85C01}"/>
    <cellStyle name="Total 3 2 6 8 4" xfId="19602" xr:uid="{CB58940C-2312-407E-8B97-E137452C72A2}"/>
    <cellStyle name="Total 3 2 6 8 5" xfId="27602" xr:uid="{5143B9FB-4749-4343-83F9-148E41E5C47A}"/>
    <cellStyle name="Total 3 2 6 8 6" xfId="35432" xr:uid="{1E47C89C-1CE5-4742-AFB4-AAECEE80DF62}"/>
    <cellStyle name="Total 3 2 6 8 7" xfId="43393" xr:uid="{37F1EAD5-6161-47DD-878D-5AEEC00770BE}"/>
    <cellStyle name="Total 3 2 6 9" xfId="3807" xr:uid="{A0F4A86C-5A48-4E14-80E2-7ADEB797621A}"/>
    <cellStyle name="Total 3 2 6 9 2" xfId="7835" xr:uid="{4A65B8A4-C61E-4375-B770-ACEC830018FD}"/>
    <cellStyle name="Total 3 2 6 9 2 2" xfId="16050" xr:uid="{03AA658F-FF41-4617-B6EB-EB799C323CDC}"/>
    <cellStyle name="Total 3 2 6 9 2 3" xfId="23914" xr:uid="{CDDC8D0C-8EFE-4AB8-A6B7-77F99E81CBFB}"/>
    <cellStyle name="Total 3 2 6 9 2 4" xfId="31894" xr:uid="{743019EF-93A2-41F4-B915-8A52D0289D9A}"/>
    <cellStyle name="Total 3 2 6 9 2 5" xfId="39721" xr:uid="{98A843E1-09B9-4727-B84D-CA7A05A14149}"/>
    <cellStyle name="Total 3 2 6 9 2 6" xfId="47674" xr:uid="{3404A192-3E89-4BD5-A4B7-61355D9EFFC6}"/>
    <cellStyle name="Total 3 2 6 9 3" xfId="12031" xr:uid="{70324DE9-A2C0-4A68-B01C-A1A07226C022}"/>
    <cellStyle name="Total 3 2 6 9 4" xfId="19898" xr:uid="{D7AE67D6-2AAC-4446-914D-C18AC8B1B7CB}"/>
    <cellStyle name="Total 3 2 6 9 5" xfId="27898" xr:uid="{EF082E2F-677B-42D8-9DB2-18D1DB7F2BE6}"/>
    <cellStyle name="Total 3 2 6 9 6" xfId="35728" xr:uid="{D17F5DDA-A640-486A-8161-B8D5349CF06F}"/>
    <cellStyle name="Total 3 2 6 9 7" xfId="43689" xr:uid="{08460D15-A246-49C2-92F0-BAE7FF9D2B2D}"/>
    <cellStyle name="Total 3 2 7" xfId="1320" xr:uid="{A51CBF5E-08A6-4F51-AB7D-1FAADAA9D053}"/>
    <cellStyle name="Total 3 2 7 2" xfId="5436" xr:uid="{3B17DFAF-790D-49AE-9657-500FE8B138A4}"/>
    <cellStyle name="Total 3 2 7 2 2" xfId="13651" xr:uid="{AA87FF86-23B0-4620-86D0-D343FFD2667A}"/>
    <cellStyle name="Total 3 2 7 2 3" xfId="21515" xr:uid="{87E0D398-F4FE-4604-8CBB-4B8A100A4E7A}"/>
    <cellStyle name="Total 3 2 7 2 4" xfId="29495" xr:uid="{3DB34B12-FA22-4B0C-B94C-C18E3B543049}"/>
    <cellStyle name="Total 3 2 7 2 5" xfId="37322" xr:uid="{0A38076E-CE54-4273-8277-A06BD6558591}"/>
    <cellStyle name="Total 3 2 7 2 6" xfId="45275" xr:uid="{7CB9A544-BDEC-4E62-AB44-17BC0D99C7EF}"/>
    <cellStyle name="Total 3 2 7 3" xfId="9549" xr:uid="{D1458F16-A79E-454A-9AB8-A750BC5FFB39}"/>
    <cellStyle name="Total 3 2 7 4" xfId="17411" xr:uid="{2C548FBB-9DF0-42FA-8A9A-E02B0FBA1CA1}"/>
    <cellStyle name="Total 3 2 7 5" xfId="25424" xr:uid="{61284529-AB9D-4FC6-8DE5-364014DEE321}"/>
    <cellStyle name="Total 3 2 7 6" xfId="33241" xr:uid="{64A039CB-D4EC-42C6-B78F-67A323840473}"/>
    <cellStyle name="Total 3 2 7 7" xfId="41202" xr:uid="{8B615421-089B-411C-B36B-AEFDFC3DC6A9}"/>
    <cellStyle name="Total 3 2 8" xfId="1663" xr:uid="{3AE6183F-CD20-403C-A0EF-992E0EE17A8C}"/>
    <cellStyle name="Total 3 2 8 2" xfId="5755" xr:uid="{EDB198DC-EF99-4CE7-89FA-7DE17157F9E2}"/>
    <cellStyle name="Total 3 2 8 2 2" xfId="13970" xr:uid="{7A1F95E8-4C9E-46E8-A463-D4EC28160280}"/>
    <cellStyle name="Total 3 2 8 2 3" xfId="21834" xr:uid="{83A6BFA0-5EEE-400C-A37D-0761DA633F96}"/>
    <cellStyle name="Total 3 2 8 2 4" xfId="29814" xr:uid="{B383FDB5-8E6C-429B-935C-73F7704E7376}"/>
    <cellStyle name="Total 3 2 8 2 5" xfId="37641" xr:uid="{A2D94635-FCC1-4D05-951D-EF2257A51F0A}"/>
    <cellStyle name="Total 3 2 8 2 6" xfId="45594" xr:uid="{E437B917-8BD5-49D4-85FD-BCFAFCE4A396}"/>
    <cellStyle name="Total 3 2 8 3" xfId="9890" xr:uid="{47810B6C-E9CA-47C3-A644-9965927F05BC}"/>
    <cellStyle name="Total 3 2 8 4" xfId="17754" xr:uid="{B48F1934-5BD9-4D06-BD45-BBB5944FC39E}"/>
    <cellStyle name="Total 3 2 8 5" xfId="25764" xr:uid="{10833D24-DBC6-4DA6-8B53-9FF761477BA8}"/>
    <cellStyle name="Total 3 2 8 6" xfId="33584" xr:uid="{BFB5CB71-7FB3-4B49-AD86-D3504DC792E9}"/>
    <cellStyle name="Total 3 2 8 7" xfId="41545" xr:uid="{41F6B257-89E3-4F9E-B613-8F93A230BC99}"/>
    <cellStyle name="Total 3 2 9" xfId="2001" xr:uid="{B64247FF-BFB8-4881-A11F-3CF3E228ACEF}"/>
    <cellStyle name="Total 3 2 9 2" xfId="6075" xr:uid="{9D558EEC-732F-4E3C-AE7E-98D0140676EA}"/>
    <cellStyle name="Total 3 2 9 2 2" xfId="14290" xr:uid="{472CD497-6075-464E-BBE4-0176D0B73C2F}"/>
    <cellStyle name="Total 3 2 9 2 3" xfId="22154" xr:uid="{F23B4B76-2480-4FE4-A307-BABC6F2E57BA}"/>
    <cellStyle name="Total 3 2 9 2 4" xfId="30134" xr:uid="{28F42EC6-531B-4C55-9E5C-78605A2F7E0C}"/>
    <cellStyle name="Total 3 2 9 2 5" xfId="37961" xr:uid="{0975FBBE-3A92-48E7-B5AA-80FF544BF603}"/>
    <cellStyle name="Total 3 2 9 2 6" xfId="45914" xr:uid="{18F5DAB4-6849-496D-92F1-FAF7F7622848}"/>
    <cellStyle name="Total 3 2 9 3" xfId="10227" xr:uid="{8C163898-64CB-4BA1-9EB8-7D2CD3163802}"/>
    <cellStyle name="Total 3 2 9 4" xfId="18092" xr:uid="{74B2BA0C-3D6B-42B1-B997-525C65CCAB0B}"/>
    <cellStyle name="Total 3 2 9 5" xfId="26099" xr:uid="{89AA4F65-6875-4AA5-888A-F25A925D7694}"/>
    <cellStyle name="Total 3 2 9 6" xfId="33922" xr:uid="{E758D18C-615C-4E7B-9453-009E35161D06}"/>
    <cellStyle name="Total 3 2 9 7" xfId="41883" xr:uid="{21DCAC36-CF0C-4654-9887-6B405BC2F05F}"/>
    <cellStyle name="Total 3 20" xfId="3239" xr:uid="{C11E63A9-AA37-458D-AE8C-7290381322E3}"/>
    <cellStyle name="Total 3 20 2" xfId="7268" xr:uid="{CE46EC99-B378-456A-BBEA-4B1FA881A401}"/>
    <cellStyle name="Total 3 20 2 2" xfId="15483" xr:uid="{73E503B2-84D0-48DA-A370-FC360B26F388}"/>
    <cellStyle name="Total 3 20 2 3" xfId="23347" xr:uid="{DFC6F3FA-065F-4306-9D99-36304ECBFA21}"/>
    <cellStyle name="Total 3 20 2 4" xfId="31327" xr:uid="{DAB06553-D092-4971-AFB0-20009BF0C27B}"/>
    <cellStyle name="Total 3 20 2 5" xfId="39154" xr:uid="{555E4E71-ACC2-42D7-B297-BCB7609FA823}"/>
    <cellStyle name="Total 3 20 2 6" xfId="47107" xr:uid="{797CFF2B-4436-4F68-A100-3BC8403EE64B}"/>
    <cellStyle name="Total 3 20 3" xfId="11463" xr:uid="{A000CE43-2840-4089-8B78-271F6104CFC5}"/>
    <cellStyle name="Total 3 20 4" xfId="19330" xr:uid="{5C502748-3EF1-429F-9D0E-5F477D70BB7E}"/>
    <cellStyle name="Total 3 20 5" xfId="27330" xr:uid="{145A4E34-0640-4E76-9478-777431E6D56D}"/>
    <cellStyle name="Total 3 20 6" xfId="35160" xr:uid="{BB2BA7F7-C1AA-453B-AB54-F59E0E05C9E2}"/>
    <cellStyle name="Total 3 20 7" xfId="43121" xr:uid="{1688902C-50E3-4197-9F7F-AB48E88E5510}"/>
    <cellStyle name="Total 3 21" xfId="3535" xr:uid="{2B761DD1-8AD1-462E-B6F2-32E7677E6A0D}"/>
    <cellStyle name="Total 3 21 2" xfId="7563" xr:uid="{B17BFF98-2E8F-4A6B-93C4-4D47EDDF3A51}"/>
    <cellStyle name="Total 3 21 2 2" xfId="15778" xr:uid="{9035E26D-271E-47A6-BE1C-7321FC3CF656}"/>
    <cellStyle name="Total 3 21 2 3" xfId="23642" xr:uid="{C74A3BC2-ECEA-4B86-BCF2-A8A6C604B3BB}"/>
    <cellStyle name="Total 3 21 2 4" xfId="31622" xr:uid="{E7912BC9-B9DF-464D-9EDD-E369E9409E17}"/>
    <cellStyle name="Total 3 21 2 5" xfId="39449" xr:uid="{3B2AEE5A-D477-43ED-A0F7-7779C60FA939}"/>
    <cellStyle name="Total 3 21 2 6" xfId="47402" xr:uid="{9AD446DD-8D4D-423D-8D30-4217B7DDA786}"/>
    <cellStyle name="Total 3 21 3" xfId="11759" xr:uid="{61CB64FF-2269-417E-B1A6-B3060FB5124C}"/>
    <cellStyle name="Total 3 21 4" xfId="19626" xr:uid="{842E5E8F-D3CD-4880-B691-FBDB35F50521}"/>
    <cellStyle name="Total 3 21 5" xfId="27626" xr:uid="{F9B4F1E2-EB2F-42C8-A6CC-A5067063E51C}"/>
    <cellStyle name="Total 3 21 6" xfId="35456" xr:uid="{FE3A0D4F-DD11-4DEA-8770-7B47D682D46B}"/>
    <cellStyle name="Total 3 21 7" xfId="43417" xr:uid="{642EFA4D-250A-47D8-ABD2-D5465EBB93A2}"/>
    <cellStyle name="Total 3 22" xfId="3829" xr:uid="{EE3C93E2-BC14-44B4-8BAE-D1982A247135}"/>
    <cellStyle name="Total 3 22 2" xfId="7857" xr:uid="{EB98F5B2-0749-45C9-A51A-EFDECD9F9E44}"/>
    <cellStyle name="Total 3 22 2 2" xfId="16072" xr:uid="{5C873BE8-3B16-400C-8403-44F6441181B0}"/>
    <cellStyle name="Total 3 22 2 3" xfId="23936" xr:uid="{E430F04C-EDAD-4D33-83B9-742DDCE670BF}"/>
    <cellStyle name="Total 3 22 2 4" xfId="31916" xr:uid="{CD481A0D-7E09-4582-AC6D-8D70FCEDAC38}"/>
    <cellStyle name="Total 3 22 2 5" xfId="39743" xr:uid="{E32BABA8-1438-4507-871D-7DA3D472B1BD}"/>
    <cellStyle name="Total 3 22 2 6" xfId="47696" xr:uid="{DCA1C957-481C-4D1B-951E-C623BEAD1C26}"/>
    <cellStyle name="Total 3 22 3" xfId="12053" xr:uid="{4E6DF006-6E69-42F0-9187-1B922941D80C}"/>
    <cellStyle name="Total 3 22 4" xfId="19920" xr:uid="{DC1E116B-46DD-4BCD-8BC8-39BC29EA8B4C}"/>
    <cellStyle name="Total 3 22 5" xfId="27920" xr:uid="{97A4D274-6481-4687-8EEC-DF7BD0304851}"/>
    <cellStyle name="Total 3 22 6" xfId="35750" xr:uid="{C4D8A8C8-22FE-4353-918C-C82D7164B81B}"/>
    <cellStyle name="Total 3 22 7" xfId="43711" xr:uid="{AF8AE2B0-C4B3-40A1-97ED-A91E3A3B14D9}"/>
    <cellStyle name="Total 3 23" xfId="4140" xr:uid="{10B2889D-F4B7-4586-A70A-D7BD15BB7729}"/>
    <cellStyle name="Total 3 23 2" xfId="8146" xr:uid="{B7A7FA41-5B93-4E08-B3B6-6E876A69A712}"/>
    <cellStyle name="Total 3 23 2 2" xfId="16361" xr:uid="{1961AC40-3303-4CEE-A8B4-57726AA6E907}"/>
    <cellStyle name="Total 3 23 2 3" xfId="24225" xr:uid="{37017915-D0C9-47B8-92EA-504BFBFEFE1B}"/>
    <cellStyle name="Total 3 23 2 4" xfId="32205" xr:uid="{1E48E6A9-5024-403B-96D7-A63FAF68708E}"/>
    <cellStyle name="Total 3 23 2 5" xfId="40032" xr:uid="{B8383403-03ED-42E0-B990-5DF16AFA9FFE}"/>
    <cellStyle name="Total 3 23 2 6" xfId="47985" xr:uid="{EE4B5102-7C31-4F6B-A07C-D95F9A17A9E1}"/>
    <cellStyle name="Total 3 23 3" xfId="12362" xr:uid="{8CA434CD-5F74-4228-AEAD-31F319C7995E}"/>
    <cellStyle name="Total 3 23 4" xfId="20231" xr:uid="{1B8CD3E1-35F1-472C-A0C7-6317A1C30CDD}"/>
    <cellStyle name="Total 3 23 5" xfId="28226" xr:uid="{F5DA36B4-8C1E-4CD4-8E9A-B60D2E7C16A6}"/>
    <cellStyle name="Total 3 23 6" xfId="36061" xr:uid="{2A6296C7-FECF-4757-AD18-D9D833D41EBE}"/>
    <cellStyle name="Total 3 23 7" xfId="44022" xr:uid="{23C4BF7D-C8D3-4DC3-9B14-409883EDB8AA}"/>
    <cellStyle name="Total 3 24" xfId="4419" xr:uid="{C59827BD-1837-4661-8B8A-69B001360067}"/>
    <cellStyle name="Total 3 24 2" xfId="8425" xr:uid="{E2D4CB3A-2D2E-4765-A3DC-59A8C57B416F}"/>
    <cellStyle name="Total 3 24 2 2" xfId="16640" xr:uid="{26E01201-2C93-47BD-8323-9689E3E535AB}"/>
    <cellStyle name="Total 3 24 2 3" xfId="24504" xr:uid="{CB5EF9CF-B5A9-49ED-AF87-DACA6FA0386D}"/>
    <cellStyle name="Total 3 24 2 4" xfId="32484" xr:uid="{380467A6-9741-41B2-AA23-13D711055224}"/>
    <cellStyle name="Total 3 24 2 5" xfId="40311" xr:uid="{CCB44748-A50C-4A50-B6E8-663F8E279F26}"/>
    <cellStyle name="Total 3 24 2 6" xfId="48264" xr:uid="{C398EAFE-5DF5-4DBA-B8D0-20ED290FF1C3}"/>
    <cellStyle name="Total 3 24 3" xfId="12641" xr:uid="{66D68F79-87D1-4A78-8C06-15CA343CDC26}"/>
    <cellStyle name="Total 3 24 4" xfId="20510" xr:uid="{E1535904-ABC7-4A73-BC47-2F208A50A5D7}"/>
    <cellStyle name="Total 3 24 5" xfId="28505" xr:uid="{08E4469A-8E11-494A-B48A-E090AD44AD07}"/>
    <cellStyle name="Total 3 24 6" xfId="36340" xr:uid="{6B4266B4-A82B-4EE9-A595-49CC4EF779A2}"/>
    <cellStyle name="Total 3 24 7" xfId="44301" xr:uid="{9F84520A-8BB8-4556-8DE0-0FAD556C0044}"/>
    <cellStyle name="Total 3 25" xfId="4991" xr:uid="{91D77CC8-54F6-4B1F-973D-F94582CD4A44}"/>
    <cellStyle name="Total 3 25 2" xfId="13209" xr:uid="{212B8E45-16EF-4588-AE31-703F2CEF2654}"/>
    <cellStyle name="Total 3 25 3" xfId="21075" xr:uid="{5F4F586D-0C9C-4200-96D7-BE041040A476}"/>
    <cellStyle name="Total 3 25 4" xfId="29058" xr:uid="{B094B8D7-775F-49E9-8642-C05659CD3257}"/>
    <cellStyle name="Total 3 25 5" xfId="36888" xr:uid="{DBF5B41B-62F7-4976-A9FC-386EAEB9DF48}"/>
    <cellStyle name="Total 3 25 6" xfId="44841" xr:uid="{42A1579E-81DF-4CD3-8646-AEB3FE561BE0}"/>
    <cellStyle name="Total 3 26" xfId="9071" xr:uid="{FCB9F604-C366-4CD7-AE2B-864477C0EAFA}"/>
    <cellStyle name="Total 3 27" xfId="16936" xr:uid="{6AD7CE78-4D7C-4B11-ADBC-4C3871E030E1}"/>
    <cellStyle name="Total 3 28" xfId="24960" xr:uid="{B3A1C0E1-8734-489C-8BB9-2C4814FE6977}"/>
    <cellStyle name="Total 3 29" xfId="32776" xr:uid="{79377815-65A9-4816-AE6C-E225368272E9}"/>
    <cellStyle name="Total 3 3" xfId="897" xr:uid="{7A42E4BE-C94D-4F5B-B025-9B7AD1C37630}"/>
    <cellStyle name="Total 3 3 10" xfId="2324" xr:uid="{DB7EB8C9-3D52-49E0-A493-BE20DA8F53BB}"/>
    <cellStyle name="Total 3 3 10 2" xfId="6391" xr:uid="{94DA7948-D223-466F-A93B-BAB87AE4AE18}"/>
    <cellStyle name="Total 3 3 10 2 2" xfId="14606" xr:uid="{E3950BB1-E079-48CC-9481-6573E93A8521}"/>
    <cellStyle name="Total 3 3 10 2 3" xfId="22470" xr:uid="{79113DFE-3D75-47BF-B4A0-DFE1EFBA07E5}"/>
    <cellStyle name="Total 3 3 10 2 4" xfId="30450" xr:uid="{BD8A036C-CE52-44B3-A4FC-BAE9E2880426}"/>
    <cellStyle name="Total 3 3 10 2 5" xfId="38277" xr:uid="{97AE406B-D184-466E-A74D-32C00730E408}"/>
    <cellStyle name="Total 3 3 10 2 6" xfId="46230" xr:uid="{308F4742-9AC0-40BE-B91A-2A28E6E71127}"/>
    <cellStyle name="Total 3 3 10 3" xfId="10550" xr:uid="{6842E385-67E1-4968-B93A-8577C7D1F72B}"/>
    <cellStyle name="Total 3 3 10 4" xfId="18415" xr:uid="{CE576966-F12C-49A9-8C2E-D05826EB6005}"/>
    <cellStyle name="Total 3 3 10 5" xfId="26421" xr:uid="{2F173569-1871-4843-87B3-F114F95A6253}"/>
    <cellStyle name="Total 3 3 10 6" xfId="34245" xr:uid="{8CFA5262-0EFF-4215-8FA2-5CF1B0EFFE3F}"/>
    <cellStyle name="Total 3 3 10 7" xfId="42206" xr:uid="{F645A523-0679-48F3-A44C-DFF20FCA0428}"/>
    <cellStyle name="Total 3 3 11" xfId="2655" xr:uid="{6C1962A3-BAFA-40C1-A882-034DF654E467}"/>
    <cellStyle name="Total 3 3 11 2" xfId="6705" xr:uid="{33B43382-ABE5-405E-B155-CFA7A030CEA0}"/>
    <cellStyle name="Total 3 3 11 2 2" xfId="14920" xr:uid="{0890AFB2-4583-4E58-BEE4-E2F53C2B73E6}"/>
    <cellStyle name="Total 3 3 11 2 3" xfId="22784" xr:uid="{C082F42C-338E-4465-B8B0-171B79AF4142}"/>
    <cellStyle name="Total 3 3 11 2 4" xfId="30764" xr:uid="{0C1E18C7-D317-4814-90C0-043E66ED8A01}"/>
    <cellStyle name="Total 3 3 11 2 5" xfId="38591" xr:uid="{687E9D92-BD0D-4030-ACD7-04A8D6D3D03C}"/>
    <cellStyle name="Total 3 3 11 2 6" xfId="46544" xr:uid="{8362B03F-34EF-4E79-AC07-1FED28362C5C}"/>
    <cellStyle name="Total 3 3 11 3" xfId="10881" xr:uid="{CEC70AC5-5A4A-4499-82B1-7178FCB8D2D0}"/>
    <cellStyle name="Total 3 3 11 4" xfId="18746" xr:uid="{A2622C05-07F2-4AD1-82D2-BB8A536E68F0}"/>
    <cellStyle name="Total 3 3 11 5" xfId="26749" xr:uid="{15578564-C3D6-42C6-BB5F-07B56FF5972C}"/>
    <cellStyle name="Total 3 3 11 6" xfId="34576" xr:uid="{5C3AA4EA-1357-45E6-8083-7AAE81420AF9}"/>
    <cellStyle name="Total 3 3 11 7" xfId="42537" xr:uid="{87C5D7D9-CDE0-4813-BDA8-D632CBF168F7}"/>
    <cellStyle name="Total 3 3 12" xfId="2966" xr:uid="{E0D654B7-CA43-4E73-BB3F-9DA073B22286}"/>
    <cellStyle name="Total 3 3 12 2" xfId="7010" xr:uid="{E2580EEF-62C0-4BE5-BE07-09335A3710D0}"/>
    <cellStyle name="Total 3 3 12 2 2" xfId="15225" xr:uid="{8216B502-C7E9-4FB1-8FBF-C189392DE268}"/>
    <cellStyle name="Total 3 3 12 2 3" xfId="23089" xr:uid="{FF3B4A5D-C1EB-49D7-8DA3-18182DF27ECB}"/>
    <cellStyle name="Total 3 3 12 2 4" xfId="31069" xr:uid="{EACB75E6-F891-4CCC-AA67-B04B38EA8659}"/>
    <cellStyle name="Total 3 3 12 2 5" xfId="38896" xr:uid="{382894B3-D5B6-4370-A34F-20405FA31226}"/>
    <cellStyle name="Total 3 3 12 2 6" xfId="46849" xr:uid="{CDD64BEE-B664-4196-8598-F765E0A6D698}"/>
    <cellStyle name="Total 3 3 12 3" xfId="11192" xr:uid="{2234DB6F-D210-4073-9A8E-4E3FF7D541BD}"/>
    <cellStyle name="Total 3 3 12 4" xfId="19057" xr:uid="{E99683EA-BAA9-4BF8-A671-1BB22D665612}"/>
    <cellStyle name="Total 3 3 12 5" xfId="27059" xr:uid="{7A031E6B-495D-4028-8476-C1477379A720}"/>
    <cellStyle name="Total 3 3 12 6" xfId="34887" xr:uid="{0C89D797-92AE-4F2A-AE89-8754CA060D8B}"/>
    <cellStyle name="Total 3 3 12 7" xfId="42848" xr:uid="{F4F2695B-EF8A-41AB-81A4-3A924CBB5D70}"/>
    <cellStyle name="Total 3 3 13" xfId="3288" xr:uid="{75343FCE-3F2C-4DA9-92DD-F5D5A68DE492}"/>
    <cellStyle name="Total 3 3 13 2" xfId="7316" xr:uid="{684C1243-C34C-4D9A-ADC2-0364463196FA}"/>
    <cellStyle name="Total 3 3 13 2 2" xfId="15531" xr:uid="{B0B116A4-CB63-4DBC-A0FF-AE0D7D1D3748}"/>
    <cellStyle name="Total 3 3 13 2 3" xfId="23395" xr:uid="{B641AEBA-EA49-40AC-91AE-C3F20D5225D1}"/>
    <cellStyle name="Total 3 3 13 2 4" xfId="31375" xr:uid="{1E8F010B-68EC-4ECC-984C-A9DD5CE22FEB}"/>
    <cellStyle name="Total 3 3 13 2 5" xfId="39202" xr:uid="{A19596AA-4D30-4781-BCD4-E78BDD72E247}"/>
    <cellStyle name="Total 3 3 13 2 6" xfId="47155" xr:uid="{C8868B1A-F83E-4891-AF2F-9C6F0FB2462B}"/>
    <cellStyle name="Total 3 3 13 3" xfId="11512" xr:uid="{0E285302-7D51-44F6-BFCE-8DD9224BA9DB}"/>
    <cellStyle name="Total 3 3 13 4" xfId="19379" xr:uid="{233BEAB9-B5E4-462A-9C14-B79B4761E31E}"/>
    <cellStyle name="Total 3 3 13 5" xfId="27379" xr:uid="{F4BD13AB-E075-4100-B598-637DBB1189F5}"/>
    <cellStyle name="Total 3 3 13 6" xfId="35209" xr:uid="{74585340-06F5-4935-B838-1E3B38C5934C}"/>
    <cellStyle name="Total 3 3 13 7" xfId="43170" xr:uid="{D12927CE-5BE2-4A03-8A23-3BB080EA4C9E}"/>
    <cellStyle name="Total 3 3 14" xfId="3581" xr:uid="{84096A29-22FE-499F-80A8-0BF7EF339625}"/>
    <cellStyle name="Total 3 3 14 2" xfId="7609" xr:uid="{9FB1C79F-7777-4C0E-AB69-866199A3BE32}"/>
    <cellStyle name="Total 3 3 14 2 2" xfId="15824" xr:uid="{7568EC11-7E9C-4A8A-8337-632384ECF1CE}"/>
    <cellStyle name="Total 3 3 14 2 3" xfId="23688" xr:uid="{72703B67-9936-4262-BC92-235B1A12FC12}"/>
    <cellStyle name="Total 3 3 14 2 4" xfId="31668" xr:uid="{AF24EA38-3AD7-4C76-8569-6C37B3CC48EE}"/>
    <cellStyle name="Total 3 3 14 2 5" xfId="39495" xr:uid="{58058542-8CDD-436B-A8DD-F3570D9A3C61}"/>
    <cellStyle name="Total 3 3 14 2 6" xfId="47448" xr:uid="{A4E2D5FB-E12E-4152-B6A2-5D920591D15A}"/>
    <cellStyle name="Total 3 3 14 3" xfId="11805" xr:uid="{5B08B1DC-AC53-45A9-AE40-3315D6C9D14F}"/>
    <cellStyle name="Total 3 3 14 4" xfId="19672" xr:uid="{05C2C392-ABBB-4940-8FCA-33D7E5E18672}"/>
    <cellStyle name="Total 3 3 14 5" xfId="27672" xr:uid="{FAE413EF-FF8B-4B6F-B170-65B4C648AE37}"/>
    <cellStyle name="Total 3 3 14 6" xfId="35502" xr:uid="{A3ED6038-E560-43E3-8547-3486D4B92C28}"/>
    <cellStyle name="Total 3 3 14 7" xfId="43463" xr:uid="{A94AA560-9F5E-4FC8-90D3-36172B7A32DD}"/>
    <cellStyle name="Total 3 3 15" xfId="3875" xr:uid="{7A53D591-4D47-467D-9B9F-F61147EB68AD}"/>
    <cellStyle name="Total 3 3 15 2" xfId="7897" xr:uid="{B19E84BE-8D54-4F04-AC01-6339A5C3350C}"/>
    <cellStyle name="Total 3 3 15 2 2" xfId="16112" xr:uid="{97823C28-D87B-4799-8AB5-80F45AEDE7F1}"/>
    <cellStyle name="Total 3 3 15 2 3" xfId="23976" xr:uid="{CAB63101-66D9-4B77-B355-DCE0FCE496FF}"/>
    <cellStyle name="Total 3 3 15 2 4" xfId="31956" xr:uid="{A685935D-F47C-4F84-9BAD-9A1A7C434C8F}"/>
    <cellStyle name="Total 3 3 15 2 5" xfId="39783" xr:uid="{C33DB966-AFF9-4495-82B9-22AC3A93A6D8}"/>
    <cellStyle name="Total 3 3 15 2 6" xfId="47736" xr:uid="{2A63E876-404F-4C42-9CF4-76DE13A67DED}"/>
    <cellStyle name="Total 3 3 15 3" xfId="12099" xr:uid="{400786FC-D91A-4FC6-9849-D43C7E4DE4DB}"/>
    <cellStyle name="Total 3 3 15 4" xfId="19966" xr:uid="{F2D442BC-3136-442A-AB87-EBE2F68522B2}"/>
    <cellStyle name="Total 3 3 15 5" xfId="27965" xr:uid="{2018EDA3-C34B-4AA0-A5C3-3C8EB0D76E00}"/>
    <cellStyle name="Total 3 3 15 6" xfId="35796" xr:uid="{4BCC3154-0B5C-4C0F-8B66-5A7648D3E2C8}"/>
    <cellStyle name="Total 3 3 15 7" xfId="43757" xr:uid="{E782B70A-9E75-4E96-8A10-D9F4DD8BE6BA}"/>
    <cellStyle name="Total 3 3 16" xfId="4177" xr:uid="{176A0C8C-C3C9-4B3C-A43C-25A558FE5B18}"/>
    <cellStyle name="Total 3 3 16 2" xfId="8183" xr:uid="{71883B31-E5C4-4884-9F33-594B02132A41}"/>
    <cellStyle name="Total 3 3 16 2 2" xfId="16398" xr:uid="{1C72057A-DB48-4822-88E8-5CBAB515EB18}"/>
    <cellStyle name="Total 3 3 16 2 3" xfId="24262" xr:uid="{8BDB69D8-6A23-4124-A129-D4AF8988225D}"/>
    <cellStyle name="Total 3 3 16 2 4" xfId="32242" xr:uid="{7D3471FB-E52F-4EF3-B908-E17B58EFC130}"/>
    <cellStyle name="Total 3 3 16 2 5" xfId="40069" xr:uid="{D0231717-B1CA-4A98-B1C7-0509349AB148}"/>
    <cellStyle name="Total 3 3 16 2 6" xfId="48022" xr:uid="{131195CF-D690-4DE2-917D-E767F7A8C49B}"/>
    <cellStyle name="Total 3 3 16 3" xfId="12399" xr:uid="{BD3D8700-92CD-49EE-9E12-4771642918AD}"/>
    <cellStyle name="Total 3 3 16 4" xfId="20268" xr:uid="{70E2E55E-5E92-457A-9306-E32D537C8E3F}"/>
    <cellStyle name="Total 3 3 16 5" xfId="28263" xr:uid="{49952FDE-75F5-4FF5-9727-5A05DD63728B}"/>
    <cellStyle name="Total 3 3 16 6" xfId="36098" xr:uid="{BCFDD682-F8BB-48D5-9FFC-67571095F42C}"/>
    <cellStyle name="Total 3 3 16 7" xfId="44059" xr:uid="{ACE7A058-6E75-4EEF-A7CA-145124420B87}"/>
    <cellStyle name="Total 3 3 17" xfId="4461" xr:uid="{F9719AFF-945C-4BB8-A725-34E282C9F167}"/>
    <cellStyle name="Total 3 3 17 2" xfId="8462" xr:uid="{EAD8C7AF-3AD5-4B1A-B77B-ACFD87D4E5C7}"/>
    <cellStyle name="Total 3 3 17 2 2" xfId="16677" xr:uid="{04D82A87-118C-4373-961B-0A57BF0B4129}"/>
    <cellStyle name="Total 3 3 17 2 3" xfId="24541" xr:uid="{5303BBC7-C6FA-4524-887B-D6E197D3FD68}"/>
    <cellStyle name="Total 3 3 17 2 4" xfId="32521" xr:uid="{D53F647A-73F9-4BDB-BC41-32AB1D865B58}"/>
    <cellStyle name="Total 3 3 17 2 5" xfId="40348" xr:uid="{F3B44AE2-8B31-4B7E-B26B-E115638E205E}"/>
    <cellStyle name="Total 3 3 17 2 6" xfId="48301" xr:uid="{0645F15D-EA89-45B6-9FEB-22BF5724E7F5}"/>
    <cellStyle name="Total 3 3 17 3" xfId="12683" xr:uid="{5C056EDA-B35F-479A-B1D7-25207DB7A71B}"/>
    <cellStyle name="Total 3 3 17 4" xfId="20552" xr:uid="{73C9590D-4D14-47B3-B236-01C4D4570108}"/>
    <cellStyle name="Total 3 3 17 5" xfId="28546" xr:uid="{62B173C2-35F1-49EA-9134-1A247093A223}"/>
    <cellStyle name="Total 3 3 17 6" xfId="36382" xr:uid="{B2BEBA04-9540-4DE9-9C66-A9A4B14AC779}"/>
    <cellStyle name="Total 3 3 17 7" xfId="44343" xr:uid="{25534A22-89D4-477E-ACE8-70475A2871FA}"/>
    <cellStyle name="Total 3 3 18" xfId="5039" xr:uid="{F9E4117A-1265-4456-BD8C-483834A00ACD}"/>
    <cellStyle name="Total 3 3 18 2" xfId="13254" xr:uid="{0608D59E-6699-438E-A69E-2F27CF2F0B4E}"/>
    <cellStyle name="Total 3 3 18 3" xfId="21118" xr:uid="{F4FE8002-5AF7-408E-B053-8532B4731548}"/>
    <cellStyle name="Total 3 3 18 4" xfId="29098" xr:uid="{F7EFC5AD-6B63-4651-9A4F-394701B6F3AA}"/>
    <cellStyle name="Total 3 3 18 5" xfId="36925" xr:uid="{D5B6D372-C0F7-4D26-BC8E-70299756483D}"/>
    <cellStyle name="Total 3 3 18 6" xfId="44878" xr:uid="{FCB30551-EAFD-4A1B-856F-CFDFF2C8E949}"/>
    <cellStyle name="Total 3 3 19" xfId="9126" xr:uid="{409511CD-AA26-4792-965F-987192B98CBF}"/>
    <cellStyle name="Total 3 3 2" xfId="969" xr:uid="{10497581-98DC-4112-A603-7FEA06287F15}"/>
    <cellStyle name="Total 3 3 2 10" xfId="3947" xr:uid="{6CD51CB7-C23B-4B98-BA06-2C7D0868A936}"/>
    <cellStyle name="Total 3 3 2 10 2" xfId="7966" xr:uid="{59378987-A2F1-4AC9-B031-736B17DB73F0}"/>
    <cellStyle name="Total 3 3 2 10 2 2" xfId="16181" xr:uid="{18B4A23D-AA3C-4C75-9A90-69B33E6DEE2E}"/>
    <cellStyle name="Total 3 3 2 10 2 3" xfId="24045" xr:uid="{80B5A806-8E0F-464D-9B6F-C217026CD7AA}"/>
    <cellStyle name="Total 3 3 2 10 2 4" xfId="32025" xr:uid="{06D05805-2132-4442-8A6D-65FB665AD625}"/>
    <cellStyle name="Total 3 3 2 10 2 5" xfId="39852" xr:uid="{9282F317-982A-4B33-B92B-ACE287B11FBF}"/>
    <cellStyle name="Total 3 3 2 10 2 6" xfId="47805" xr:uid="{F48451B8-3E3A-423E-AF23-E0E333761132}"/>
    <cellStyle name="Total 3 3 2 10 3" xfId="12169" xr:uid="{CB56F51B-F443-4FFE-8165-0A7880C03FD9}"/>
    <cellStyle name="Total 3 3 2 10 4" xfId="20038" xr:uid="{3A6DB46B-D31E-4B4C-9213-30C3540EDCD8}"/>
    <cellStyle name="Total 3 3 2 10 5" xfId="28035" xr:uid="{9310C7CF-0AD0-4D61-89B9-63F8425FAA4E}"/>
    <cellStyle name="Total 3 3 2 10 6" xfId="35868" xr:uid="{DB7D1F23-D8A5-4BDD-9C03-68EEBDC7A525}"/>
    <cellStyle name="Total 3 3 2 10 7" xfId="43829" xr:uid="{0311BC11-DA6B-466F-B3A4-352A085C5982}"/>
    <cellStyle name="Total 3 3 2 11" xfId="4246" xr:uid="{30CBF774-0392-4A27-9399-5D8CA0B9B520}"/>
    <cellStyle name="Total 3 3 2 11 2" xfId="8252" xr:uid="{ED364120-E747-41F7-B114-B2239C536018}"/>
    <cellStyle name="Total 3 3 2 11 2 2" xfId="16467" xr:uid="{28295EE9-2E68-4E7A-90D7-2678BA0AEE4A}"/>
    <cellStyle name="Total 3 3 2 11 2 3" xfId="24331" xr:uid="{F63EB009-37B3-4AEE-AF6A-578E930ACD9E}"/>
    <cellStyle name="Total 3 3 2 11 2 4" xfId="32311" xr:uid="{45D26C4A-3034-4FEF-8D14-FD654BEE61A0}"/>
    <cellStyle name="Total 3 3 2 11 2 5" xfId="40138" xr:uid="{0724A241-6938-429C-90C9-461247940017}"/>
    <cellStyle name="Total 3 3 2 11 2 6" xfId="48091" xr:uid="{20163525-2B00-4707-A0A3-EF0F941E25DC}"/>
    <cellStyle name="Total 3 3 2 11 3" xfId="12468" xr:uid="{CD15C994-B23B-4C0D-99C4-48CC11F04D04}"/>
    <cellStyle name="Total 3 3 2 11 4" xfId="20337" xr:uid="{88F77380-B7F2-4720-A2B0-294CCEBDCC5C}"/>
    <cellStyle name="Total 3 3 2 11 5" xfId="28332" xr:uid="{4B999B27-3EB3-4C04-828F-D7C1F4666AA9}"/>
    <cellStyle name="Total 3 3 2 11 6" xfId="36167" xr:uid="{F4D262EF-2D2C-48C9-B0BB-C11031FA6D90}"/>
    <cellStyle name="Total 3 3 2 11 7" xfId="44128" xr:uid="{B8143222-386A-49E3-8A79-13217C2383C7}"/>
    <cellStyle name="Total 3 3 2 12" xfId="4533" xr:uid="{90C4A2CB-B84B-4434-A160-6B21ED3755D7}"/>
    <cellStyle name="Total 3 3 2 12 2" xfId="8531" xr:uid="{FB69317B-AB0B-40FD-9E13-F509A2CD0512}"/>
    <cellStyle name="Total 3 3 2 12 2 2" xfId="16746" xr:uid="{959CED87-3C2E-42CE-9881-D67F4618A79B}"/>
    <cellStyle name="Total 3 3 2 12 2 3" xfId="24610" xr:uid="{512A81AA-9000-491D-9A9F-A40F9DAFE49E}"/>
    <cellStyle name="Total 3 3 2 12 2 4" xfId="32590" xr:uid="{3C12B890-E60D-45EE-AD10-981D2858067F}"/>
    <cellStyle name="Total 3 3 2 12 2 5" xfId="40417" xr:uid="{1D7E17D7-3737-421B-B02F-247375795F2F}"/>
    <cellStyle name="Total 3 3 2 12 2 6" xfId="48370" xr:uid="{5050951E-20F5-45EE-84F6-4BF352A54EF8}"/>
    <cellStyle name="Total 3 3 2 12 3" xfId="12754" xr:uid="{B25E2133-C36E-41C8-837D-0959BCA12514}"/>
    <cellStyle name="Total 3 3 2 12 4" xfId="20624" xr:uid="{324249E5-50B6-4E62-A932-1B06EF77ACE6}"/>
    <cellStyle name="Total 3 3 2 12 5" xfId="28617" xr:uid="{5059AAC7-A5EE-4B1E-A2FC-2DB03E744FF3}"/>
    <cellStyle name="Total 3 3 2 12 6" xfId="36454" xr:uid="{C5967B33-550B-44AC-9EF1-531C71DF95C9}"/>
    <cellStyle name="Total 3 3 2 12 7" xfId="44415" xr:uid="{6BC815C7-862F-4B16-91A6-B7BBF26C9BFC}"/>
    <cellStyle name="Total 3 3 2 13" xfId="5108" xr:uid="{F447CB91-FB5A-42A7-9D8D-1E3A4BDC7457}"/>
    <cellStyle name="Total 3 3 2 13 2" xfId="13323" xr:uid="{CEC6807B-6FAD-4F4D-9EBA-612B5EDF4379}"/>
    <cellStyle name="Total 3 3 2 13 3" xfId="21187" xr:uid="{63767187-D576-458B-A81E-E153250E370C}"/>
    <cellStyle name="Total 3 3 2 13 4" xfId="29167" xr:uid="{26114F44-4FCF-4A40-9ED2-D88DE4672504}"/>
    <cellStyle name="Total 3 3 2 13 5" xfId="36994" xr:uid="{9289CCC8-F5F9-43F2-8DEF-EBE0586B1AC9}"/>
    <cellStyle name="Total 3 3 2 13 6" xfId="44947" xr:uid="{BA2FAA08-DC6A-498D-9300-3D66471F18B7}"/>
    <cellStyle name="Total 3 3 2 14" xfId="9198" xr:uid="{210E2BBF-3D0A-4845-A366-AFC45B49C568}"/>
    <cellStyle name="Total 3 3 2 15" xfId="17060" xr:uid="{450ABB52-0895-4B28-87ED-A75C44CECCD9}"/>
    <cellStyle name="Total 3 3 2 16" xfId="25077" xr:uid="{DACB5769-8965-4BDB-9D25-0D32A4281E3D}"/>
    <cellStyle name="Total 3 3 2 17" xfId="32890" xr:uid="{643116EC-AD5B-44FD-A689-F155F3AEC5E0}"/>
    <cellStyle name="Total 3 3 2 18" xfId="40851" xr:uid="{74C3CE02-9170-4923-867C-64633810B859}"/>
    <cellStyle name="Total 3 3 2 2" xfId="1399" xr:uid="{634DE571-3A7F-4D48-88BA-D52A1248FBF7}"/>
    <cellStyle name="Total 3 3 2 2 2" xfId="5510" xr:uid="{078AB4EB-8481-4386-ACF3-72873608427A}"/>
    <cellStyle name="Total 3 3 2 2 2 2" xfId="13725" xr:uid="{25F869C7-1DAA-426C-8294-9844A32687D8}"/>
    <cellStyle name="Total 3 3 2 2 2 3" xfId="21589" xr:uid="{7F6C6156-6FF4-468C-AABB-90BC1EDC6EA4}"/>
    <cellStyle name="Total 3 3 2 2 2 4" xfId="29569" xr:uid="{C94FC177-69DF-499A-9826-3E33F503FC03}"/>
    <cellStyle name="Total 3 3 2 2 2 5" xfId="37396" xr:uid="{DCEA6498-815D-4E8F-9A7F-20D7BD618642}"/>
    <cellStyle name="Total 3 3 2 2 2 6" xfId="45349" xr:uid="{AF0DE138-D55D-4A93-A9CB-CEB1792A6D8D}"/>
    <cellStyle name="Total 3 3 2 2 3" xfId="9628" xr:uid="{02C590E9-39E7-4C54-AE5C-262AB60C27A9}"/>
    <cellStyle name="Total 3 3 2 2 4" xfId="17490" xr:uid="{0F606111-7544-419C-BC0A-0CEBAFACB046}"/>
    <cellStyle name="Total 3 3 2 2 5" xfId="25501" xr:uid="{3954763D-B9F7-41B2-B86B-98910AFF214F}"/>
    <cellStyle name="Total 3 3 2 2 6" xfId="33320" xr:uid="{3FCA1B1D-A190-4E7F-BEB1-4762702AD3C8}"/>
    <cellStyle name="Total 3 3 2 2 7" xfId="41281" xr:uid="{6834C422-A1BC-4FC2-A8B7-2CAFC7EC70A4}"/>
    <cellStyle name="Total 3 3 2 3" xfId="1742" xr:uid="{465D3C0B-BA55-4644-94F0-92996EF7F934}"/>
    <cellStyle name="Total 3 3 2 3 2" xfId="5829" xr:uid="{70A45DF1-5C75-4A97-A6BB-DF15EE990B89}"/>
    <cellStyle name="Total 3 3 2 3 2 2" xfId="14044" xr:uid="{DBD25636-E3B3-44BA-B28C-CB0E7794B52F}"/>
    <cellStyle name="Total 3 3 2 3 2 3" xfId="21908" xr:uid="{8CB27DF6-36D8-482F-AB14-B1D56008D2FC}"/>
    <cellStyle name="Total 3 3 2 3 2 4" xfId="29888" xr:uid="{9A0F7F8D-1C3B-426A-AEF8-7EF962D07695}"/>
    <cellStyle name="Total 3 3 2 3 2 5" xfId="37715" xr:uid="{F23D47D9-53AD-4AE1-BC40-7D94457E3368}"/>
    <cellStyle name="Total 3 3 2 3 2 6" xfId="45668" xr:uid="{EBC50A98-641F-46EB-9F17-25B66980C342}"/>
    <cellStyle name="Total 3 3 2 3 3" xfId="9968" xr:uid="{8250834A-F939-4A17-81B1-372076C13A21}"/>
    <cellStyle name="Total 3 3 2 3 4" xfId="17833" xr:uid="{BF1B1E18-CFA8-4698-956F-F6A930ECD928}"/>
    <cellStyle name="Total 3 3 2 3 5" xfId="25841" xr:uid="{6640513E-8A7D-4361-9F34-3EBBF0E9E893}"/>
    <cellStyle name="Total 3 3 2 3 6" xfId="33663" xr:uid="{CF1F71D4-B265-4C17-8F65-895320CD7A66}"/>
    <cellStyle name="Total 3 3 2 3 7" xfId="41624" xr:uid="{ACAF10D2-1E8E-4930-9AC5-3E5EF71A6149}"/>
    <cellStyle name="Total 3 3 2 4" xfId="2077" xr:uid="{C31AB57C-9AC1-4910-AF8D-EC91DD8F0ED1}"/>
    <cellStyle name="Total 3 3 2 4 2" xfId="6151" xr:uid="{76ABBF78-7F07-472B-9395-003A98E6B902}"/>
    <cellStyle name="Total 3 3 2 4 2 2" xfId="14366" xr:uid="{711A8A43-4DC7-4AD1-99BD-0EA7EE538D4C}"/>
    <cellStyle name="Total 3 3 2 4 2 3" xfId="22230" xr:uid="{003391D1-C1A9-41D2-8107-AF62901C3200}"/>
    <cellStyle name="Total 3 3 2 4 2 4" xfId="30210" xr:uid="{462FBA2E-AFA8-401D-BDFF-8A48189DB489}"/>
    <cellStyle name="Total 3 3 2 4 2 5" xfId="38037" xr:uid="{5A11DCEA-DE45-42AB-8E5E-47FAA8F1DBFF}"/>
    <cellStyle name="Total 3 3 2 4 2 6" xfId="45990" xr:uid="{BF56343B-2AE9-46D1-A963-90413589D3FA}"/>
    <cellStyle name="Total 3 3 2 4 3" xfId="10303" xr:uid="{F3E5A5AF-E333-40FF-897A-A916E78E6580}"/>
    <cellStyle name="Total 3 3 2 4 4" xfId="18168" xr:uid="{F1709666-6A18-430D-BB1A-14FD4DA62E93}"/>
    <cellStyle name="Total 3 3 2 4 5" xfId="26175" xr:uid="{0E922206-8EF1-4122-8F87-6D7692AF3A0B}"/>
    <cellStyle name="Total 3 3 2 4 6" xfId="33998" xr:uid="{1F861CC1-07B6-4E5E-AB3D-1E07B017C9B3}"/>
    <cellStyle name="Total 3 3 2 4 7" xfId="41959" xr:uid="{FC1996A0-482A-4782-8E42-EE7B378A46D3}"/>
    <cellStyle name="Total 3 3 2 5" xfId="2396" xr:uid="{6E1F8A3B-854B-4137-AFBB-60199188BA42}"/>
    <cellStyle name="Total 3 3 2 5 2" xfId="6460" xr:uid="{8C54500F-52CC-43F9-BCB6-A2FC26681B2F}"/>
    <cellStyle name="Total 3 3 2 5 2 2" xfId="14675" xr:uid="{4BE8B262-1FF8-4C55-9C19-ABECBEA4AC77}"/>
    <cellStyle name="Total 3 3 2 5 2 3" xfId="22539" xr:uid="{771CADB3-BC87-4B3C-8A6D-599F11083FC3}"/>
    <cellStyle name="Total 3 3 2 5 2 4" xfId="30519" xr:uid="{BC222B83-3DF6-42F0-B749-10A4E93BD5BE}"/>
    <cellStyle name="Total 3 3 2 5 2 5" xfId="38346" xr:uid="{CAA75AA8-8B84-462B-9700-0A0DE1C02727}"/>
    <cellStyle name="Total 3 3 2 5 2 6" xfId="46299" xr:uid="{1781E2E7-0821-4C97-9324-91A9D513E498}"/>
    <cellStyle name="Total 3 3 2 5 3" xfId="10622" xr:uid="{8AED38D7-3024-4F5F-89F3-F6284C2604C8}"/>
    <cellStyle name="Total 3 3 2 5 4" xfId="18487" xr:uid="{E70CDB87-1BCA-412A-8B93-BAA56B7E3397}"/>
    <cellStyle name="Total 3 3 2 5 5" xfId="26491" xr:uid="{63CE8A27-27C0-40B6-99EB-26F34BE349AE}"/>
    <cellStyle name="Total 3 3 2 5 6" xfId="34317" xr:uid="{4DBCB606-D58E-4B9F-A9BA-C94744DA4DD8}"/>
    <cellStyle name="Total 3 3 2 5 7" xfId="42278" xr:uid="{6859B892-DF3C-4371-9743-595DF9158C24}"/>
    <cellStyle name="Total 3 3 2 6" xfId="2725" xr:uid="{BF03FF72-47F4-4D49-A5A3-14DFE4358C1D}"/>
    <cellStyle name="Total 3 3 2 6 2" xfId="6775" xr:uid="{BA68351B-BC18-4057-A9FE-880554B35CFB}"/>
    <cellStyle name="Total 3 3 2 6 2 2" xfId="14990" xr:uid="{9E97CF8E-936C-43D8-98CE-B6DE425C72AD}"/>
    <cellStyle name="Total 3 3 2 6 2 3" xfId="22854" xr:uid="{09D09A56-821F-4AF9-A6F7-105F44CF3BD8}"/>
    <cellStyle name="Total 3 3 2 6 2 4" xfId="30834" xr:uid="{A7616B24-8A79-46DB-B5C2-6FD5650BD7F7}"/>
    <cellStyle name="Total 3 3 2 6 2 5" xfId="38661" xr:uid="{C8994175-F11A-48E0-9CAC-834B5DA43F74}"/>
    <cellStyle name="Total 3 3 2 6 2 6" xfId="46614" xr:uid="{52EC9B4E-EBC4-4B63-97E7-E0411A63DE40}"/>
    <cellStyle name="Total 3 3 2 6 3" xfId="10951" xr:uid="{CF02E0F1-C3CC-456A-8837-155866B22AA2}"/>
    <cellStyle name="Total 3 3 2 6 4" xfId="18816" xr:uid="{9D54D9A2-FE6D-49F9-BE7B-A14B3D698655}"/>
    <cellStyle name="Total 3 3 2 6 5" xfId="26819" xr:uid="{4F42BA83-DBFF-41F3-A53E-7C333A9BD996}"/>
    <cellStyle name="Total 3 3 2 6 6" xfId="34646" xr:uid="{208DB2D9-E3B6-44CD-AF16-B33D0F3E1912}"/>
    <cellStyle name="Total 3 3 2 6 7" xfId="42607" xr:uid="{A53382E2-7706-4289-B255-39F8DCF01065}"/>
    <cellStyle name="Total 3 3 2 7" xfId="3038" xr:uid="{5C80C033-1C43-4535-AC04-66C93CA1FBE4}"/>
    <cellStyle name="Total 3 3 2 7 2" xfId="7079" xr:uid="{09BD2117-2885-45FA-B60F-1CB61AB09F3B}"/>
    <cellStyle name="Total 3 3 2 7 2 2" xfId="15294" xr:uid="{27571C3E-E27E-42AB-AEFC-1CE2BFB6E264}"/>
    <cellStyle name="Total 3 3 2 7 2 3" xfId="23158" xr:uid="{EA796CE8-751D-4CD1-BD09-0C16E2DBEDD3}"/>
    <cellStyle name="Total 3 3 2 7 2 4" xfId="31138" xr:uid="{BF20835A-A728-4D09-9D6B-72392EED11BA}"/>
    <cellStyle name="Total 3 3 2 7 2 5" xfId="38965" xr:uid="{FD6C779E-1FF9-4BF9-97D7-D73294B0D4C8}"/>
    <cellStyle name="Total 3 3 2 7 2 6" xfId="46918" xr:uid="{E18C73E1-DDA4-4116-82AC-2F47A8A5A05B}"/>
    <cellStyle name="Total 3 3 2 7 3" xfId="11263" xr:uid="{5D36D716-F2B1-4365-9A67-19AEA0A1C1F1}"/>
    <cellStyle name="Total 3 3 2 7 4" xfId="19129" xr:uid="{598B073A-9EEC-4221-83DB-A80DB0502096}"/>
    <cellStyle name="Total 3 3 2 7 5" xfId="27129" xr:uid="{ECE5FF35-203A-4D40-940A-3A17256B7910}"/>
    <cellStyle name="Total 3 3 2 7 6" xfId="34959" xr:uid="{860DB5D4-E9A9-4F3C-8624-7958859B6980}"/>
    <cellStyle name="Total 3 3 2 7 7" xfId="42920" xr:uid="{4F8C5CE8-4529-41C1-9321-36CC0D1DD684}"/>
    <cellStyle name="Total 3 3 2 8" xfId="3358" xr:uid="{051CC76D-27F6-4699-AED4-29EACB1C16A0}"/>
    <cellStyle name="Total 3 3 2 8 2" xfId="7386" xr:uid="{511A063F-8AB8-4510-A5D7-1A1B2BC09972}"/>
    <cellStyle name="Total 3 3 2 8 2 2" xfId="15601" xr:uid="{B10DF8E3-A4A6-4A44-A769-42C0B4729138}"/>
    <cellStyle name="Total 3 3 2 8 2 3" xfId="23465" xr:uid="{EEDDEB7F-025B-45C7-A839-5DEE34F2F299}"/>
    <cellStyle name="Total 3 3 2 8 2 4" xfId="31445" xr:uid="{A9EBBC8E-9C1D-4222-A877-6C23AFED3E44}"/>
    <cellStyle name="Total 3 3 2 8 2 5" xfId="39272" xr:uid="{CA1CE75D-94C4-4FC6-A247-8217B564CE9E}"/>
    <cellStyle name="Total 3 3 2 8 2 6" xfId="47225" xr:uid="{0CE28518-8AE5-443D-8282-48A7D739670F}"/>
    <cellStyle name="Total 3 3 2 8 3" xfId="11582" xr:uid="{BD7BCC73-DD4F-4DA1-BB72-CF4C83B7EF1D}"/>
    <cellStyle name="Total 3 3 2 8 4" xfId="19449" xr:uid="{54187D2C-F0D2-4EDA-BB84-251311305C08}"/>
    <cellStyle name="Total 3 3 2 8 5" xfId="27449" xr:uid="{DD316C9E-EDC4-4CD8-AA00-82375371CD18}"/>
    <cellStyle name="Total 3 3 2 8 6" xfId="35279" xr:uid="{F347A661-3DE2-4FDA-8BB1-552EF86E85BB}"/>
    <cellStyle name="Total 3 3 2 8 7" xfId="43240" xr:uid="{06FF8CA4-F073-41D5-8A01-83DFB9BE2DE9}"/>
    <cellStyle name="Total 3 3 2 9" xfId="3652" xr:uid="{1F9088F0-292D-4FC8-B779-4FEAC828C3FB}"/>
    <cellStyle name="Total 3 3 2 9 2" xfId="7680" xr:uid="{82FCAAA7-F147-4E1E-8075-74FF07C7DA34}"/>
    <cellStyle name="Total 3 3 2 9 2 2" xfId="15895" xr:uid="{54216229-ED38-4012-8366-1DC50C4181A4}"/>
    <cellStyle name="Total 3 3 2 9 2 3" xfId="23759" xr:uid="{2399FF87-22FA-4B06-8A07-688665415F01}"/>
    <cellStyle name="Total 3 3 2 9 2 4" xfId="31739" xr:uid="{4685F438-B776-4A96-B51C-1F4B5C13093F}"/>
    <cellStyle name="Total 3 3 2 9 2 5" xfId="39566" xr:uid="{5F678150-1268-49F0-A33F-9AA5A6E540DF}"/>
    <cellStyle name="Total 3 3 2 9 2 6" xfId="47519" xr:uid="{10C9E248-9B93-4983-AAF3-D3C9BC4AEF53}"/>
    <cellStyle name="Total 3 3 2 9 3" xfId="11876" xr:uid="{019E9EEA-46E9-4DF4-85A6-DEE3AFEBF453}"/>
    <cellStyle name="Total 3 3 2 9 4" xfId="19743" xr:uid="{7AD20D4B-D55D-4933-B25D-E247D9B27A40}"/>
    <cellStyle name="Total 3 3 2 9 5" xfId="27743" xr:uid="{9D9A5EC0-3931-4336-BE24-54DFB4783FF2}"/>
    <cellStyle name="Total 3 3 2 9 6" xfId="35573" xr:uid="{33D048D2-8FDA-4611-8501-0141CA77F7B5}"/>
    <cellStyle name="Total 3 3 2 9 7" xfId="43534" xr:uid="{B60CC28F-07DA-4039-B9E1-8321260FAA76}"/>
    <cellStyle name="Total 3 3 20" xfId="16988" xr:uid="{9556F1F7-0C39-470C-A740-D4DFE37ED30E}"/>
    <cellStyle name="Total 3 3 21" xfId="25007" xr:uid="{3186B52C-D927-40E5-A6BF-AB4E454D274F}"/>
    <cellStyle name="Total 3 3 22" xfId="32818" xr:uid="{5FAAE0A1-9459-4E5F-B979-FD5D13025FFE}"/>
    <cellStyle name="Total 3 3 23" xfId="40779" xr:uid="{10031C90-726B-4C84-81C0-B804CF82A048}"/>
    <cellStyle name="Total 3 3 3" xfId="1012" xr:uid="{84236244-B6B5-4D0A-829F-83C8DF4937BB}"/>
    <cellStyle name="Total 3 3 3 10" xfId="3990" xr:uid="{65FE6E2F-5A78-4429-8C8E-54E83973BADA}"/>
    <cellStyle name="Total 3 3 3 10 2" xfId="8005" xr:uid="{CF67F019-E817-4F9B-A8AA-3280A95C9F8B}"/>
    <cellStyle name="Total 3 3 3 10 2 2" xfId="16220" xr:uid="{BAB23699-5CCE-4098-931E-5234E4DCEF2E}"/>
    <cellStyle name="Total 3 3 3 10 2 3" xfId="24084" xr:uid="{9F2A8DA5-3B0C-4081-B291-EF9E56C9864D}"/>
    <cellStyle name="Total 3 3 3 10 2 4" xfId="32064" xr:uid="{BC35F6C6-9433-419F-BE05-D78D6DB0A0E8}"/>
    <cellStyle name="Total 3 3 3 10 2 5" xfId="39891" xr:uid="{9659B0F4-FB73-4C28-96BF-9D5D02232CBD}"/>
    <cellStyle name="Total 3 3 3 10 2 6" xfId="47844" xr:uid="{C6717301-72E8-43CC-860F-D878ADFACA96}"/>
    <cellStyle name="Total 3 3 3 10 3" xfId="12212" xr:uid="{81A27A38-74EA-4B70-A97D-8091A0F6DE41}"/>
    <cellStyle name="Total 3 3 3 10 4" xfId="20081" xr:uid="{A11F4C35-C3B9-436C-8381-6912D28DB15A}"/>
    <cellStyle name="Total 3 3 3 10 5" xfId="28077" xr:uid="{C2417F59-EA35-4DA7-B515-1FB40AB68C06}"/>
    <cellStyle name="Total 3 3 3 10 6" xfId="35911" xr:uid="{686C0B3D-5FD7-4D85-819B-F104A94BA426}"/>
    <cellStyle name="Total 3 3 3 10 7" xfId="43872" xr:uid="{54B6F697-3B1E-46FE-89A1-EC521E81D139}"/>
    <cellStyle name="Total 3 3 3 11" xfId="4285" xr:uid="{D447C7AE-D537-46BD-AA7B-DFB61532E5F3}"/>
    <cellStyle name="Total 3 3 3 11 2" xfId="8291" xr:uid="{301D357C-8A05-4501-B931-DFB76038EC7E}"/>
    <cellStyle name="Total 3 3 3 11 2 2" xfId="16506" xr:uid="{A2DBDADE-3D0A-4988-8D67-A250F419C166}"/>
    <cellStyle name="Total 3 3 3 11 2 3" xfId="24370" xr:uid="{EA75C627-BB09-4A5E-927E-C648DBA3957B}"/>
    <cellStyle name="Total 3 3 3 11 2 4" xfId="32350" xr:uid="{CF5821CF-FD20-4E3D-AE3A-C00A6E1B9425}"/>
    <cellStyle name="Total 3 3 3 11 2 5" xfId="40177" xr:uid="{2FCC829C-94F8-46F1-8730-637241BE8181}"/>
    <cellStyle name="Total 3 3 3 11 2 6" xfId="48130" xr:uid="{F955ADD3-29C0-464F-8BBE-7FD5EA9CF720}"/>
    <cellStyle name="Total 3 3 3 11 3" xfId="12507" xr:uid="{8996C27B-1F6D-464C-B618-9BBB5D828544}"/>
    <cellStyle name="Total 3 3 3 11 4" xfId="20376" xr:uid="{6615324E-DA20-464B-A40C-9B9A2F2F71FF}"/>
    <cellStyle name="Total 3 3 3 11 5" xfId="28371" xr:uid="{9F186703-B687-4AF1-A756-20F859D6EC34}"/>
    <cellStyle name="Total 3 3 3 11 6" xfId="36206" xr:uid="{9449D187-9297-4105-8A75-5802127C93EE}"/>
    <cellStyle name="Total 3 3 3 11 7" xfId="44167" xr:uid="{EC86AAEC-4ED0-4A2A-87E9-BB4E22D3823D}"/>
    <cellStyle name="Total 3 3 3 12" xfId="4576" xr:uid="{4CC017EC-8594-4F46-BE1F-FDFDE48BF9DC}"/>
    <cellStyle name="Total 3 3 3 12 2" xfId="8570" xr:uid="{315C9395-A151-4EFF-87D0-98D1AE69C9B1}"/>
    <cellStyle name="Total 3 3 3 12 2 2" xfId="16785" xr:uid="{8552A213-72BF-4733-A6FB-F37DC9B51E99}"/>
    <cellStyle name="Total 3 3 3 12 2 3" xfId="24649" xr:uid="{1B1DE518-D6CE-44AF-BF07-E8E1D6FE93F8}"/>
    <cellStyle name="Total 3 3 3 12 2 4" xfId="32629" xr:uid="{85ADB63E-7BA9-44BB-8B50-C21329AAFD87}"/>
    <cellStyle name="Total 3 3 3 12 2 5" xfId="40456" xr:uid="{91411E47-220D-4541-B461-C30961E26ED2}"/>
    <cellStyle name="Total 3 3 3 12 2 6" xfId="48409" xr:uid="{65AB0104-E3BC-4C8A-ADBC-4BD132B541D3}"/>
    <cellStyle name="Total 3 3 3 12 3" xfId="12797" xr:uid="{BA3EDEC9-521C-4567-B6D2-A9A07CF80DCD}"/>
    <cellStyle name="Total 3 3 3 12 4" xfId="20667" xr:uid="{3F3BD892-9087-4D86-83E3-2D1DEC7EDAEF}"/>
    <cellStyle name="Total 3 3 3 12 5" xfId="28660" xr:uid="{8A1ED8D0-6508-4D8C-850A-09F75A9D277E}"/>
    <cellStyle name="Total 3 3 3 12 6" xfId="36497" xr:uid="{7A499546-8074-4238-A9C2-8A9B0453372B}"/>
    <cellStyle name="Total 3 3 3 12 7" xfId="44458" xr:uid="{F593AC5D-969F-43AA-A643-0065DBA9F38F}"/>
    <cellStyle name="Total 3 3 3 13" xfId="5147" xr:uid="{991CE809-4485-4027-98FF-0D3F11922E45}"/>
    <cellStyle name="Total 3 3 3 13 2" xfId="13362" xr:uid="{EA0AECFE-AEF7-4E91-BF04-595008CE450F}"/>
    <cellStyle name="Total 3 3 3 13 3" xfId="21226" xr:uid="{CC5A3BEE-5AD4-4024-9D53-E4776F39051F}"/>
    <cellStyle name="Total 3 3 3 13 4" xfId="29206" xr:uid="{939302E9-8340-42D7-B4FC-EA62E26B20A7}"/>
    <cellStyle name="Total 3 3 3 13 5" xfId="37033" xr:uid="{97485570-81CA-4A58-83C9-E81FC469344E}"/>
    <cellStyle name="Total 3 3 3 13 6" xfId="44986" xr:uid="{93CA7C55-C077-45FD-B097-56E1456E2E61}"/>
    <cellStyle name="Total 3 3 3 14" xfId="9241" xr:uid="{4B7B064E-F55A-44FF-A34A-555406853F79}"/>
    <cellStyle name="Total 3 3 3 15" xfId="17103" xr:uid="{0D39D0F5-98A9-40BE-9A7D-A103217B94AE}"/>
    <cellStyle name="Total 3 3 3 16" xfId="25120" xr:uid="{F14FDC00-9615-44E2-BC98-6C8A25281B22}"/>
    <cellStyle name="Total 3 3 3 17" xfId="32933" xr:uid="{1EAF6E28-7DA6-417F-B861-5AF7C0ACF946}"/>
    <cellStyle name="Total 3 3 3 18" xfId="40894" xr:uid="{4C051EEC-8AA8-421D-BC8C-0AA07AC62BCC}"/>
    <cellStyle name="Total 3 3 3 2" xfId="1442" xr:uid="{7DF34DDD-C9E4-4288-AF69-90E0452CE255}"/>
    <cellStyle name="Total 3 3 3 2 2" xfId="5549" xr:uid="{D61FF816-0CE7-4A77-972E-9E00794C7DC4}"/>
    <cellStyle name="Total 3 3 3 2 2 2" xfId="13764" xr:uid="{44D14848-507C-437C-9E35-70F671414CB7}"/>
    <cellStyle name="Total 3 3 3 2 2 3" xfId="21628" xr:uid="{58785126-8912-4AB2-93A0-1D6396AE0A21}"/>
    <cellStyle name="Total 3 3 3 2 2 4" xfId="29608" xr:uid="{A21D17A4-BE50-4489-A2B1-542CFD41155B}"/>
    <cellStyle name="Total 3 3 3 2 2 5" xfId="37435" xr:uid="{33CCCAB1-6409-401E-BB42-64BAE705ABE7}"/>
    <cellStyle name="Total 3 3 3 2 2 6" xfId="45388" xr:uid="{BF6CC640-AF90-40F6-908B-0138331B31B0}"/>
    <cellStyle name="Total 3 3 3 2 3" xfId="9671" xr:uid="{2C4E17A3-8CAF-4143-9275-E44B14D993A7}"/>
    <cellStyle name="Total 3 3 3 2 4" xfId="17533" xr:uid="{DD0F1AA0-907E-424A-B78A-93E3A42AAA0E}"/>
    <cellStyle name="Total 3 3 3 2 5" xfId="25544" xr:uid="{310A8C03-7FE0-4E4C-8859-CCA4247B6E04}"/>
    <cellStyle name="Total 3 3 3 2 6" xfId="33363" xr:uid="{67676568-AC01-456C-95AC-BB9CFB360476}"/>
    <cellStyle name="Total 3 3 3 2 7" xfId="41324" xr:uid="{55ADF0A0-5942-429A-8BC8-47A3629EE3D5}"/>
    <cellStyle name="Total 3 3 3 3" xfId="1785" xr:uid="{370793F5-A278-4B59-AD6A-2689ABA4F2C4}"/>
    <cellStyle name="Total 3 3 3 3 2" xfId="5868" xr:uid="{68F15E25-75CF-40C2-9B45-7F1E75F5E783}"/>
    <cellStyle name="Total 3 3 3 3 2 2" xfId="14083" xr:uid="{9313DBF4-9453-4AD4-927F-B850F0767CFE}"/>
    <cellStyle name="Total 3 3 3 3 2 3" xfId="21947" xr:uid="{039FE184-3C29-4F5E-AB64-6876860F96ED}"/>
    <cellStyle name="Total 3 3 3 3 2 4" xfId="29927" xr:uid="{8BE68805-9E6C-4CAB-B15E-4CAC18BCDE59}"/>
    <cellStyle name="Total 3 3 3 3 2 5" xfId="37754" xr:uid="{DE6C0EDD-7B6C-4804-BEAF-4BF29D6A124D}"/>
    <cellStyle name="Total 3 3 3 3 2 6" xfId="45707" xr:uid="{BC8CF301-CA53-4E26-A0AC-14223D63E7F9}"/>
    <cellStyle name="Total 3 3 3 3 3" xfId="10011" xr:uid="{B6C76594-DB3C-4767-86A1-299F018C22CA}"/>
    <cellStyle name="Total 3 3 3 3 4" xfId="17876" xr:uid="{3DBF21AF-2830-44F0-8244-A87C37D0AA01}"/>
    <cellStyle name="Total 3 3 3 3 5" xfId="25883" xr:uid="{E4BDF880-5B5F-4AEC-B972-A2432201AEBE}"/>
    <cellStyle name="Total 3 3 3 3 6" xfId="33706" xr:uid="{22C7D9BE-3629-4DEB-82A5-BA1FC68F71E4}"/>
    <cellStyle name="Total 3 3 3 3 7" xfId="41667" xr:uid="{C7FF52C6-60C0-4F16-B245-A2D8D8A7B1B5}"/>
    <cellStyle name="Total 3 3 3 4" xfId="2119" xr:uid="{B1F00E97-3340-4746-A466-8FD891ABC31B}"/>
    <cellStyle name="Total 3 3 3 4 2" xfId="6193" xr:uid="{7251E26A-DAD5-487A-93E0-E86C5045C5DB}"/>
    <cellStyle name="Total 3 3 3 4 2 2" xfId="14408" xr:uid="{5A6A5EF9-F86D-45DC-93F3-714C01B63D6B}"/>
    <cellStyle name="Total 3 3 3 4 2 3" xfId="22272" xr:uid="{23EC8A4B-D3C0-4112-8BF0-83374A08FD9B}"/>
    <cellStyle name="Total 3 3 3 4 2 4" xfId="30252" xr:uid="{1657918E-2EAC-4651-AA59-8D1BD109012A}"/>
    <cellStyle name="Total 3 3 3 4 2 5" xfId="38079" xr:uid="{AE9C78F8-717F-4A3A-87F1-5A29229DA536}"/>
    <cellStyle name="Total 3 3 3 4 2 6" xfId="46032" xr:uid="{6C6F2510-B097-45C0-A683-97AC42DC55AF}"/>
    <cellStyle name="Total 3 3 3 4 3" xfId="10345" xr:uid="{BFAD1EC5-764B-4735-856D-CA3ACFF76802}"/>
    <cellStyle name="Total 3 3 3 4 4" xfId="18210" xr:uid="{40227140-A86B-4C06-9D77-525DAD4C7023}"/>
    <cellStyle name="Total 3 3 3 4 5" xfId="26217" xr:uid="{7A3D8363-C1ED-46A1-9C91-52E9A7D59630}"/>
    <cellStyle name="Total 3 3 3 4 6" xfId="34040" xr:uid="{86A3A382-E550-49C7-90B5-46BB04FC1B13}"/>
    <cellStyle name="Total 3 3 3 4 7" xfId="42001" xr:uid="{A1305C71-4B55-4760-ABA9-F2F04E95FA7B}"/>
    <cellStyle name="Total 3 3 3 5" xfId="2439" xr:uid="{4DE09D6E-7506-4E9C-926B-5504D73A824C}"/>
    <cellStyle name="Total 3 3 3 5 2" xfId="6499" xr:uid="{98D4ED4A-A2C4-4549-B929-EF5D644EFBAF}"/>
    <cellStyle name="Total 3 3 3 5 2 2" xfId="14714" xr:uid="{35AF2FFE-60C1-41B1-A51A-17223BE16436}"/>
    <cellStyle name="Total 3 3 3 5 2 3" xfId="22578" xr:uid="{E1D7410B-13E3-456F-B6F7-95631A89DD7A}"/>
    <cellStyle name="Total 3 3 3 5 2 4" xfId="30558" xr:uid="{EFCB2836-F093-46F1-85AC-E34CDA2EFDB8}"/>
    <cellStyle name="Total 3 3 3 5 2 5" xfId="38385" xr:uid="{5CB3760F-AC53-42EB-B907-B9973706303C}"/>
    <cellStyle name="Total 3 3 3 5 2 6" xfId="46338" xr:uid="{03DAE3B0-7C23-4459-9188-79F0E169E37A}"/>
    <cellStyle name="Total 3 3 3 5 3" xfId="10665" xr:uid="{20FED45C-089C-4DC3-9F31-742B7ACBEA1B}"/>
    <cellStyle name="Total 3 3 3 5 4" xfId="18530" xr:uid="{7AEF6FEB-F0E8-41D1-89A6-80B999BFD98C}"/>
    <cellStyle name="Total 3 3 3 5 5" xfId="26533" xr:uid="{9920F555-B257-4BDA-8D1F-E050D44384EB}"/>
    <cellStyle name="Total 3 3 3 5 6" xfId="34360" xr:uid="{A23030B9-7EBD-4F9E-92C9-A04282CB87A7}"/>
    <cellStyle name="Total 3 3 3 5 7" xfId="42321" xr:uid="{1AC68C9F-32B0-49BA-8F4F-7AB5AA7B3000}"/>
    <cellStyle name="Total 3 3 3 6" xfId="2767" xr:uid="{5DCAD5E1-D124-4E0E-9981-1C7B47A997CE}"/>
    <cellStyle name="Total 3 3 3 6 2" xfId="6817" xr:uid="{F94FF061-58EF-4004-B5E9-DBF472CC4D78}"/>
    <cellStyle name="Total 3 3 3 6 2 2" xfId="15032" xr:uid="{E1467E17-AB80-4E2B-974A-F1A5B62CDC26}"/>
    <cellStyle name="Total 3 3 3 6 2 3" xfId="22896" xr:uid="{7D494E66-D898-4F28-BE0B-393DEF4BEC52}"/>
    <cellStyle name="Total 3 3 3 6 2 4" xfId="30876" xr:uid="{F0C4A1FF-824A-418F-A2D7-A65A3C25265E}"/>
    <cellStyle name="Total 3 3 3 6 2 5" xfId="38703" xr:uid="{B49A24F6-F1B4-465F-9EB7-B899A54A095A}"/>
    <cellStyle name="Total 3 3 3 6 2 6" xfId="46656" xr:uid="{DC1B4452-F5AA-4AC2-B9AD-6193D2B6C253}"/>
    <cellStyle name="Total 3 3 3 6 3" xfId="10993" xr:uid="{59DDF7EE-1CD5-497F-8B50-9E669A4462B2}"/>
    <cellStyle name="Total 3 3 3 6 4" xfId="18858" xr:uid="{B1C034A7-A177-4650-8C73-D34C42EDDDBF}"/>
    <cellStyle name="Total 3 3 3 6 5" xfId="26861" xr:uid="{E14BC30B-18E9-4101-B2C4-43D11BCF352F}"/>
    <cellStyle name="Total 3 3 3 6 6" xfId="34688" xr:uid="{29001BFA-B528-46D6-8179-0C3F46AAE946}"/>
    <cellStyle name="Total 3 3 3 6 7" xfId="42649" xr:uid="{1E69EAB0-4C5C-40EE-8045-B5A78B27C2E4}"/>
    <cellStyle name="Total 3 3 3 7" xfId="3081" xr:uid="{A22CEDCE-77AE-4322-8A1E-C8376E38EA65}"/>
    <cellStyle name="Total 3 3 3 7 2" xfId="7118" xr:uid="{B86115B0-2B4F-4134-A4F1-3700F0220F99}"/>
    <cellStyle name="Total 3 3 3 7 2 2" xfId="15333" xr:uid="{5FAEC471-A4FC-4A93-980A-2471E793FA8D}"/>
    <cellStyle name="Total 3 3 3 7 2 3" xfId="23197" xr:uid="{4CAFAF91-64CC-418D-8E21-5B884AB2378F}"/>
    <cellStyle name="Total 3 3 3 7 2 4" xfId="31177" xr:uid="{161966B3-777A-4C42-9F37-C483054C0F3A}"/>
    <cellStyle name="Total 3 3 3 7 2 5" xfId="39004" xr:uid="{16FB2436-EDD1-422E-8410-5290ED26B3D9}"/>
    <cellStyle name="Total 3 3 3 7 2 6" xfId="46957" xr:uid="{836430EC-C66C-4263-85AC-B1E39D65E0FC}"/>
    <cellStyle name="Total 3 3 3 7 3" xfId="11305" xr:uid="{AD3A27CD-1FD8-4B91-9D22-AB0E7A821F0D}"/>
    <cellStyle name="Total 3 3 3 7 4" xfId="19172" xr:uid="{751333AC-D3B0-4106-B78A-F49AA38CC228}"/>
    <cellStyle name="Total 3 3 3 7 5" xfId="27172" xr:uid="{C5C29763-C040-43D1-A727-8702A4151686}"/>
    <cellStyle name="Total 3 3 3 7 6" xfId="35002" xr:uid="{187EE2EC-284D-48FA-9FCC-0B056E6763C1}"/>
    <cellStyle name="Total 3 3 3 7 7" xfId="42963" xr:uid="{379EEC2E-B323-46DE-A25B-66FD164BC6E5}"/>
    <cellStyle name="Total 3 3 3 8" xfId="3397" xr:uid="{9F281133-40CE-4F27-BAC2-375D797A0917}"/>
    <cellStyle name="Total 3 3 3 8 2" xfId="7425" xr:uid="{09F3CC5E-1DFD-400C-934F-976C10CBA3B2}"/>
    <cellStyle name="Total 3 3 3 8 2 2" xfId="15640" xr:uid="{A8E5C447-3B6B-408A-BEC1-F8821449A581}"/>
    <cellStyle name="Total 3 3 3 8 2 3" xfId="23504" xr:uid="{E8F3AA45-C3D5-4D84-B5A0-5DDEB68353C1}"/>
    <cellStyle name="Total 3 3 3 8 2 4" xfId="31484" xr:uid="{684A3A0B-878C-4BC1-BA75-9B504F203EA0}"/>
    <cellStyle name="Total 3 3 3 8 2 5" xfId="39311" xr:uid="{5BAB5099-2C03-45BA-BD99-CC932E4E0038}"/>
    <cellStyle name="Total 3 3 3 8 2 6" xfId="47264" xr:uid="{A7BB5ADB-6651-4175-9798-D52A7D2A1B74}"/>
    <cellStyle name="Total 3 3 3 8 3" xfId="11621" xr:uid="{E5510AF9-5602-471B-942B-C72108EAE350}"/>
    <cellStyle name="Total 3 3 3 8 4" xfId="19488" xr:uid="{5012B948-57E1-487B-A347-4011AF9DE24E}"/>
    <cellStyle name="Total 3 3 3 8 5" xfId="27488" xr:uid="{0A8F71E7-5CA9-425A-BE8A-EBB6C53A1E26}"/>
    <cellStyle name="Total 3 3 3 8 6" xfId="35318" xr:uid="{B4F33080-3797-412A-8F59-74FDA9AB5A7F}"/>
    <cellStyle name="Total 3 3 3 8 7" xfId="43279" xr:uid="{100ACFD6-E392-47CD-8DFD-3D9086A05FE3}"/>
    <cellStyle name="Total 3 3 3 9" xfId="3692" xr:uid="{6F7E9834-C363-43CD-BD11-E85B59D84D8E}"/>
    <cellStyle name="Total 3 3 3 9 2" xfId="7720" xr:uid="{BDC2EAF0-4DAA-462A-A7CB-C62602EEA068}"/>
    <cellStyle name="Total 3 3 3 9 2 2" xfId="15935" xr:uid="{5072EDEF-4AB9-4F47-B58C-F73FD480FA1F}"/>
    <cellStyle name="Total 3 3 3 9 2 3" xfId="23799" xr:uid="{44EFF5C1-8973-44B2-9A3D-F0F01FEF0233}"/>
    <cellStyle name="Total 3 3 3 9 2 4" xfId="31779" xr:uid="{2C531579-E4FA-40CD-A146-D9526C48B6B0}"/>
    <cellStyle name="Total 3 3 3 9 2 5" xfId="39606" xr:uid="{03705AB1-D7D3-4E06-8E29-6CF6605660C4}"/>
    <cellStyle name="Total 3 3 3 9 2 6" xfId="47559" xr:uid="{5A12DC93-896F-4E70-83EB-533D6C0FDBC8}"/>
    <cellStyle name="Total 3 3 3 9 3" xfId="11916" xr:uid="{BFF753A8-D63D-4E67-B986-86F352886B56}"/>
    <cellStyle name="Total 3 3 3 9 4" xfId="19783" xr:uid="{D22FF7BA-FDEA-4BD6-B066-B802DE3BD81A}"/>
    <cellStyle name="Total 3 3 3 9 5" xfId="27783" xr:uid="{D1E8E033-A9A4-41B0-BD2C-4A626D97A752}"/>
    <cellStyle name="Total 3 3 3 9 6" xfId="35613" xr:uid="{D2A95E66-E876-4488-A144-AFD1E825B0B3}"/>
    <cellStyle name="Total 3 3 3 9 7" xfId="43574" xr:uid="{BC04CF74-2C2C-433E-A472-EAAFB0DF7BA1}"/>
    <cellStyle name="Total 3 3 4" xfId="1052" xr:uid="{BB57B603-30F5-4ABB-8961-DCB5FF210923}"/>
    <cellStyle name="Total 3 3 4 10" xfId="4030" xr:uid="{464825A1-64FF-4A68-B2EF-FAA5B7F028EE}"/>
    <cellStyle name="Total 3 3 4 10 2" xfId="8045" xr:uid="{8D8BFBC3-D1C1-436F-ADC9-4F836B91206A}"/>
    <cellStyle name="Total 3 3 4 10 2 2" xfId="16260" xr:uid="{020420B9-E6C3-4961-94B6-D145EE0DEF3E}"/>
    <cellStyle name="Total 3 3 4 10 2 3" xfId="24124" xr:uid="{40B3DD02-547E-437D-8570-6C4D5E245E83}"/>
    <cellStyle name="Total 3 3 4 10 2 4" xfId="32104" xr:uid="{0E13ACCB-73EA-40EE-BC79-D4288257BC34}"/>
    <cellStyle name="Total 3 3 4 10 2 5" xfId="39931" xr:uid="{38027482-70DC-45A3-A5EE-FB3FBD0559F3}"/>
    <cellStyle name="Total 3 3 4 10 2 6" xfId="47884" xr:uid="{63CA0A60-3D1C-4B8F-B5F9-2F149DAA40D8}"/>
    <cellStyle name="Total 3 3 4 10 3" xfId="12252" xr:uid="{7894C8ED-E9CC-4B80-A2EA-E995AEB946EA}"/>
    <cellStyle name="Total 3 3 4 10 4" xfId="20121" xr:uid="{F0133610-7CCB-490A-B956-23EABBE12078}"/>
    <cellStyle name="Total 3 3 4 10 5" xfId="28117" xr:uid="{6FC1E412-C4D7-4008-BF81-B4252FE4BE44}"/>
    <cellStyle name="Total 3 3 4 10 6" xfId="35951" xr:uid="{3FE0ED90-F4D5-44EB-8C46-F34BBA1C7992}"/>
    <cellStyle name="Total 3 3 4 10 7" xfId="43912" xr:uid="{75B1563A-2870-4B19-98E9-AC340CEFC4B3}"/>
    <cellStyle name="Total 3 3 4 11" xfId="4325" xr:uid="{41C9A5D9-5311-492F-A25B-B74DA9FE7742}"/>
    <cellStyle name="Total 3 3 4 11 2" xfId="8331" xr:uid="{FFEF2DF9-0898-43D8-880E-750C87844C89}"/>
    <cellStyle name="Total 3 3 4 11 2 2" xfId="16546" xr:uid="{69BB9867-6AAD-4DDE-81CF-7B36FC9B93A3}"/>
    <cellStyle name="Total 3 3 4 11 2 3" xfId="24410" xr:uid="{E5DCFD8E-B695-457C-908F-FB3516F36D42}"/>
    <cellStyle name="Total 3 3 4 11 2 4" xfId="32390" xr:uid="{D628E37C-BFD1-484D-84CA-1E2C3AC73267}"/>
    <cellStyle name="Total 3 3 4 11 2 5" xfId="40217" xr:uid="{5BE5CA11-81A0-4F4C-959C-2CD8D03B4B8B}"/>
    <cellStyle name="Total 3 3 4 11 2 6" xfId="48170" xr:uid="{295EA19A-5510-4ED6-B729-33FD383A5707}"/>
    <cellStyle name="Total 3 3 4 11 3" xfId="12547" xr:uid="{DCE0858A-23D4-496A-B242-40588AAB9F14}"/>
    <cellStyle name="Total 3 3 4 11 4" xfId="20416" xr:uid="{AF5C4D57-C545-4F33-A938-DD52DFBC9110}"/>
    <cellStyle name="Total 3 3 4 11 5" xfId="28411" xr:uid="{92F9FB4C-8094-4496-8C39-3A6514E4385B}"/>
    <cellStyle name="Total 3 3 4 11 6" xfId="36246" xr:uid="{34917739-95E1-49AC-8645-76EB2F3AA644}"/>
    <cellStyle name="Total 3 3 4 11 7" xfId="44207" xr:uid="{24102E82-8030-4E98-B4DA-1C73B2AC7BEE}"/>
    <cellStyle name="Total 3 3 4 12" xfId="4616" xr:uid="{F241A9E3-CBC8-413D-92CA-6AF3AD300933}"/>
    <cellStyle name="Total 3 3 4 12 2" xfId="8610" xr:uid="{0AB78BFE-9289-4FCB-A14F-30930EC9D135}"/>
    <cellStyle name="Total 3 3 4 12 2 2" xfId="16825" xr:uid="{A45E9B02-E931-4B01-9B9C-30DFEC5CF31A}"/>
    <cellStyle name="Total 3 3 4 12 2 3" xfId="24689" xr:uid="{B5726B89-4D4E-4F32-BEA8-D974223D7D33}"/>
    <cellStyle name="Total 3 3 4 12 2 4" xfId="32669" xr:uid="{A5E7A02E-D3EF-4293-9FE9-4FAEF458CC8F}"/>
    <cellStyle name="Total 3 3 4 12 2 5" xfId="40496" xr:uid="{74CF1E49-4FAB-4F40-B9B0-D615FBA352A4}"/>
    <cellStyle name="Total 3 3 4 12 2 6" xfId="48449" xr:uid="{C100AE46-045F-4FCC-B7A5-CDCCCEBF9D67}"/>
    <cellStyle name="Total 3 3 4 12 3" xfId="12837" xr:uid="{C2FC85B1-C0B2-486A-93A4-01A8910E15A7}"/>
    <cellStyle name="Total 3 3 4 12 4" xfId="20707" xr:uid="{0D0EA7CF-8A08-4F80-8563-741E23D69DF2}"/>
    <cellStyle name="Total 3 3 4 12 5" xfId="28700" xr:uid="{A2326909-D382-4253-999F-433CB25AC361}"/>
    <cellStyle name="Total 3 3 4 12 6" xfId="36537" xr:uid="{6AE1ACB9-281D-4D63-8A6D-ECB39289DD7B}"/>
    <cellStyle name="Total 3 3 4 12 7" xfId="44498" xr:uid="{24B4A1E5-432C-4AD0-B45F-3931F2798F74}"/>
    <cellStyle name="Total 3 3 4 13" xfId="5187" xr:uid="{39458AAA-016F-4417-A882-F6F05F489D9B}"/>
    <cellStyle name="Total 3 3 4 13 2" xfId="13402" xr:uid="{AF2A2EB8-6B17-49CD-A842-450DBDC29A04}"/>
    <cellStyle name="Total 3 3 4 13 3" xfId="21266" xr:uid="{067C0166-DE14-4A52-BAC7-9A25D7821420}"/>
    <cellStyle name="Total 3 3 4 13 4" xfId="29246" xr:uid="{32EED6B2-8FBE-4F95-8564-779F36F86C9B}"/>
    <cellStyle name="Total 3 3 4 13 5" xfId="37073" xr:uid="{83FB2280-3CE3-426C-8D83-5BB402D8E1D1}"/>
    <cellStyle name="Total 3 3 4 13 6" xfId="45026" xr:uid="{56DFE916-87AB-4300-8911-C5ECB120D682}"/>
    <cellStyle name="Total 3 3 4 14" xfId="9281" xr:uid="{9EDE5650-5826-4D2C-ABB2-ED4BFBE54F41}"/>
    <cellStyle name="Total 3 3 4 15" xfId="17143" xr:uid="{A69139E7-AC2C-4444-AD86-4492469492AB}"/>
    <cellStyle name="Total 3 3 4 16" xfId="25160" xr:uid="{3F8FD19D-0525-433B-BAD0-B9243182EA89}"/>
    <cellStyle name="Total 3 3 4 17" xfId="32973" xr:uid="{CA51322A-A36A-4A97-9C3D-802A45AEDA39}"/>
    <cellStyle name="Total 3 3 4 18" xfId="40934" xr:uid="{876480E8-E36A-4AD9-A02D-4E951245E7AA}"/>
    <cellStyle name="Total 3 3 4 2" xfId="1482" xr:uid="{8AA8A712-40B4-482F-B718-2A1C6CA59662}"/>
    <cellStyle name="Total 3 3 4 2 2" xfId="5589" xr:uid="{3DEC9593-5B83-4F86-BF1F-DCD9383DDE46}"/>
    <cellStyle name="Total 3 3 4 2 2 2" xfId="13804" xr:uid="{3F9B3797-D3E8-47C2-B255-6289712BA17E}"/>
    <cellStyle name="Total 3 3 4 2 2 3" xfId="21668" xr:uid="{9EB20271-FE23-4395-AA92-D43A59B50ECC}"/>
    <cellStyle name="Total 3 3 4 2 2 4" xfId="29648" xr:uid="{0D6A7BC3-04A5-4E5B-A60F-A28E8BFE57CE}"/>
    <cellStyle name="Total 3 3 4 2 2 5" xfId="37475" xr:uid="{909EB9A9-2205-4155-8A03-4CF0A2CBD7EF}"/>
    <cellStyle name="Total 3 3 4 2 2 6" xfId="45428" xr:uid="{8F32E113-4434-453F-BA2F-070A1A6EC6C8}"/>
    <cellStyle name="Total 3 3 4 2 3" xfId="9711" xr:uid="{71577057-96BE-4701-8785-D38991A12996}"/>
    <cellStyle name="Total 3 3 4 2 4" xfId="17573" xr:uid="{20A7D7B7-6BC0-436C-963A-650D1F88006B}"/>
    <cellStyle name="Total 3 3 4 2 5" xfId="25584" xr:uid="{AEC698FE-8799-4217-A3A4-F8E06E2D621D}"/>
    <cellStyle name="Total 3 3 4 2 6" xfId="33403" xr:uid="{F2E29A8F-A974-4FC8-8E1B-EDF409443D61}"/>
    <cellStyle name="Total 3 3 4 2 7" xfId="41364" xr:uid="{50393772-71ED-49D6-BDA9-B679BD8ACDFF}"/>
    <cellStyle name="Total 3 3 4 3" xfId="1825" xr:uid="{87DDCBF4-1C39-4949-9E25-E774D0AE8A21}"/>
    <cellStyle name="Total 3 3 4 3 2" xfId="5908" xr:uid="{09C9D76E-9258-41D1-8C97-8F8A6AAEFD68}"/>
    <cellStyle name="Total 3 3 4 3 2 2" xfId="14123" xr:uid="{772BCCF2-AE63-4E2C-843D-C7CB776F6AD3}"/>
    <cellStyle name="Total 3 3 4 3 2 3" xfId="21987" xr:uid="{86CC9CE9-3A94-419F-A924-181898F9856A}"/>
    <cellStyle name="Total 3 3 4 3 2 4" xfId="29967" xr:uid="{D13F42E8-62B9-400C-89CA-5B4220213728}"/>
    <cellStyle name="Total 3 3 4 3 2 5" xfId="37794" xr:uid="{D4C8A39C-652C-46F7-A295-0903CCFB8274}"/>
    <cellStyle name="Total 3 3 4 3 2 6" xfId="45747" xr:uid="{AE7A26E0-4E3B-4D29-A5B0-8B49B5AA89D8}"/>
    <cellStyle name="Total 3 3 4 3 3" xfId="10051" xr:uid="{0FC82DB9-66FC-428C-9CA9-3F7BB1DC5592}"/>
    <cellStyle name="Total 3 3 4 3 4" xfId="17916" xr:uid="{1737560B-FBD0-4F96-B484-3186FFD96735}"/>
    <cellStyle name="Total 3 3 4 3 5" xfId="25923" xr:uid="{BBDEBEA3-8651-4AF9-8911-8B3BF4868BAC}"/>
    <cellStyle name="Total 3 3 4 3 6" xfId="33746" xr:uid="{C9225576-8434-44DF-A2FA-84DEA19F9370}"/>
    <cellStyle name="Total 3 3 4 3 7" xfId="41707" xr:uid="{CD8DF9B8-6773-48AD-BD3A-4B2C5D6E3176}"/>
    <cellStyle name="Total 3 3 4 4" xfId="2159" xr:uid="{EF3E2398-89BD-4949-8097-407AB1C1AF5C}"/>
    <cellStyle name="Total 3 3 4 4 2" xfId="6233" xr:uid="{648A9842-8941-4AAB-B6A3-CB17ACB58389}"/>
    <cellStyle name="Total 3 3 4 4 2 2" xfId="14448" xr:uid="{E6DA82D9-E1F4-4774-96C0-AA02B43976D3}"/>
    <cellStyle name="Total 3 3 4 4 2 3" xfId="22312" xr:uid="{517D0FE5-62D9-482F-A1B9-C2B900D909EC}"/>
    <cellStyle name="Total 3 3 4 4 2 4" xfId="30292" xr:uid="{47FF361A-C50A-401E-B0D4-E88AB8889C5D}"/>
    <cellStyle name="Total 3 3 4 4 2 5" xfId="38119" xr:uid="{48B7AF27-0882-4B71-B94D-E36DA01B5990}"/>
    <cellStyle name="Total 3 3 4 4 2 6" xfId="46072" xr:uid="{421C8421-D7CE-4389-8CA2-E39A8C2EF597}"/>
    <cellStyle name="Total 3 3 4 4 3" xfId="10385" xr:uid="{08D0E7D7-1914-4222-BEEE-DA5745492282}"/>
    <cellStyle name="Total 3 3 4 4 4" xfId="18250" xr:uid="{6613BFF7-BC50-4010-AA9F-7808862C9625}"/>
    <cellStyle name="Total 3 3 4 4 5" xfId="26257" xr:uid="{4FA2A4DC-1888-40AB-B77A-0913BB7DB266}"/>
    <cellStyle name="Total 3 3 4 4 6" xfId="34080" xr:uid="{EEE06D28-B173-43E5-BD5B-56E4AE84E827}"/>
    <cellStyle name="Total 3 3 4 4 7" xfId="42041" xr:uid="{19D32EF4-AEDC-4232-8743-AF6B7C785FBD}"/>
    <cellStyle name="Total 3 3 4 5" xfId="2479" xr:uid="{D71581BE-5255-4053-80A1-BC3A924476EE}"/>
    <cellStyle name="Total 3 3 4 5 2" xfId="6539" xr:uid="{536C6BCF-39AD-4AFD-8E60-EB5F3BC9232A}"/>
    <cellStyle name="Total 3 3 4 5 2 2" xfId="14754" xr:uid="{7A3232BB-59BC-4968-B6A8-396D0C45D915}"/>
    <cellStyle name="Total 3 3 4 5 2 3" xfId="22618" xr:uid="{27D13588-D628-4CE0-97AC-4DFCF18565B3}"/>
    <cellStyle name="Total 3 3 4 5 2 4" xfId="30598" xr:uid="{3EF9B9AD-C717-4BE4-8ABE-F33BDCF9C286}"/>
    <cellStyle name="Total 3 3 4 5 2 5" xfId="38425" xr:uid="{7BB6A5FD-8C09-462E-82C9-A9CA463B48CE}"/>
    <cellStyle name="Total 3 3 4 5 2 6" xfId="46378" xr:uid="{F118CA5C-466B-4667-815A-1C69E07AB1AB}"/>
    <cellStyle name="Total 3 3 4 5 3" xfId="10705" xr:uid="{D97FB644-CA3B-4A0D-AF58-6E3638FED9D2}"/>
    <cellStyle name="Total 3 3 4 5 4" xfId="18570" xr:uid="{6450A513-E13D-4B3A-BAD8-786AF9BCE187}"/>
    <cellStyle name="Total 3 3 4 5 5" xfId="26573" xr:uid="{5498D87D-F4FD-4660-8E6C-FF575240CA0D}"/>
    <cellStyle name="Total 3 3 4 5 6" xfId="34400" xr:uid="{DBEE41C0-2E5A-4CDA-A20F-DA61C5E8DBAA}"/>
    <cellStyle name="Total 3 3 4 5 7" xfId="42361" xr:uid="{3779F7CC-87A4-4AB0-869A-2ABD168D5029}"/>
    <cellStyle name="Total 3 3 4 6" xfId="2807" xr:uid="{3383E0D0-F699-4DA7-8E75-C539F81F5CBF}"/>
    <cellStyle name="Total 3 3 4 6 2" xfId="6857" xr:uid="{A5E68925-F110-4B23-89A2-B95FE2F3E239}"/>
    <cellStyle name="Total 3 3 4 6 2 2" xfId="15072" xr:uid="{E3059867-9A54-4D82-828F-51D79D6ED84E}"/>
    <cellStyle name="Total 3 3 4 6 2 3" xfId="22936" xr:uid="{10E59CB2-44C0-47FD-8154-823284F28314}"/>
    <cellStyle name="Total 3 3 4 6 2 4" xfId="30916" xr:uid="{BD23B7DB-885B-4866-8AEF-556080BA1931}"/>
    <cellStyle name="Total 3 3 4 6 2 5" xfId="38743" xr:uid="{DC981BF7-6F7C-4E8E-8DEF-5F0AF52C074B}"/>
    <cellStyle name="Total 3 3 4 6 2 6" xfId="46696" xr:uid="{BE362E70-A53E-4051-BB44-93F37F739212}"/>
    <cellStyle name="Total 3 3 4 6 3" xfId="11033" xr:uid="{E0162441-6913-430C-BEBA-ADABD440E2AF}"/>
    <cellStyle name="Total 3 3 4 6 4" xfId="18898" xr:uid="{E27A70C9-E394-4EF9-A155-8D76F6A4A870}"/>
    <cellStyle name="Total 3 3 4 6 5" xfId="26901" xr:uid="{FF1AD887-5511-4CF7-81D3-2DE2490CAC67}"/>
    <cellStyle name="Total 3 3 4 6 6" xfId="34728" xr:uid="{968696C8-BC40-4AD7-90C3-6AB04F053EA3}"/>
    <cellStyle name="Total 3 3 4 6 7" xfId="42689" xr:uid="{D0E9FBAC-1364-40BB-A6AB-EB9B92AF7A20}"/>
    <cellStyle name="Total 3 3 4 7" xfId="3121" xr:uid="{6BFE33F0-5C28-4828-B4E7-576AEE46E2A6}"/>
    <cellStyle name="Total 3 3 4 7 2" xfId="7158" xr:uid="{D973A72A-973A-49CB-847C-234C9CC09330}"/>
    <cellStyle name="Total 3 3 4 7 2 2" xfId="15373" xr:uid="{F05CCF83-96C6-42D4-A311-C9ED249B7AA9}"/>
    <cellStyle name="Total 3 3 4 7 2 3" xfId="23237" xr:uid="{2E452A9C-A84C-49E3-8C61-59FD5556AE6E}"/>
    <cellStyle name="Total 3 3 4 7 2 4" xfId="31217" xr:uid="{9E2F697F-A8EA-4EF5-B9E3-91435DA5BC5B}"/>
    <cellStyle name="Total 3 3 4 7 2 5" xfId="39044" xr:uid="{7BB9FCA9-414D-427E-9D17-85ACDEE2D71D}"/>
    <cellStyle name="Total 3 3 4 7 2 6" xfId="46997" xr:uid="{DA94A00C-AA19-4BCC-83BC-01B6700DE151}"/>
    <cellStyle name="Total 3 3 4 7 3" xfId="11345" xr:uid="{7E084346-90DC-4E4F-B805-3D776416C81B}"/>
    <cellStyle name="Total 3 3 4 7 4" xfId="19212" xr:uid="{DB51998B-2072-4C5F-AA3B-2A14FF3529BF}"/>
    <cellStyle name="Total 3 3 4 7 5" xfId="27212" xr:uid="{5BA995F1-56C2-4D0D-BFD0-F35F2F8284B3}"/>
    <cellStyle name="Total 3 3 4 7 6" xfId="35042" xr:uid="{06D21CFD-EAE6-462C-B120-D12DF11A4392}"/>
    <cellStyle name="Total 3 3 4 7 7" xfId="43003" xr:uid="{C2A345F3-DBC5-442F-A500-042C7609FFF6}"/>
    <cellStyle name="Total 3 3 4 8" xfId="3437" xr:uid="{1EC8F20C-99C9-4A33-AC0E-47B38191FFB2}"/>
    <cellStyle name="Total 3 3 4 8 2" xfId="7465" xr:uid="{372D80DF-F788-4A76-A43C-0928E62D8803}"/>
    <cellStyle name="Total 3 3 4 8 2 2" xfId="15680" xr:uid="{C910CF71-1FB4-4C11-B201-742F20510D69}"/>
    <cellStyle name="Total 3 3 4 8 2 3" xfId="23544" xr:uid="{80814822-7BCD-4691-B0EB-C9FFD8192534}"/>
    <cellStyle name="Total 3 3 4 8 2 4" xfId="31524" xr:uid="{66D2DC8F-E2AB-4F67-A0BA-CD6A810EC2B9}"/>
    <cellStyle name="Total 3 3 4 8 2 5" xfId="39351" xr:uid="{54D99B20-3EA8-4D70-BE46-6B3783869266}"/>
    <cellStyle name="Total 3 3 4 8 2 6" xfId="47304" xr:uid="{3BA72C85-BBC3-4065-96A1-4680B6653404}"/>
    <cellStyle name="Total 3 3 4 8 3" xfId="11661" xr:uid="{16C34C28-A7DF-49D6-BA14-DAFBB1410034}"/>
    <cellStyle name="Total 3 3 4 8 4" xfId="19528" xr:uid="{77A3BB84-0D5C-4E1F-B430-C8857D875C78}"/>
    <cellStyle name="Total 3 3 4 8 5" xfId="27528" xr:uid="{E533926F-590D-4B02-8F0F-E8E42FC4E6CA}"/>
    <cellStyle name="Total 3 3 4 8 6" xfId="35358" xr:uid="{90AE0D67-C29B-4F48-A8AB-F991DAAA3B0A}"/>
    <cellStyle name="Total 3 3 4 8 7" xfId="43319" xr:uid="{77C74C32-754A-495E-BCB4-694F23CA7A5C}"/>
    <cellStyle name="Total 3 3 4 9" xfId="3732" xr:uid="{631187FF-D0B1-4270-9A4E-9BDC14FF1EEC}"/>
    <cellStyle name="Total 3 3 4 9 2" xfId="7760" xr:uid="{AE1E7BFB-B7C9-4114-91EC-0904AAC17568}"/>
    <cellStyle name="Total 3 3 4 9 2 2" xfId="15975" xr:uid="{7055C730-CE53-492B-A038-3FA496292A39}"/>
    <cellStyle name="Total 3 3 4 9 2 3" xfId="23839" xr:uid="{E06A9877-D0CE-4649-BCC0-E0FA7A7C479C}"/>
    <cellStyle name="Total 3 3 4 9 2 4" xfId="31819" xr:uid="{D5B6C610-831A-4847-80C6-25BCAA6ADAD9}"/>
    <cellStyle name="Total 3 3 4 9 2 5" xfId="39646" xr:uid="{B8D50FB7-4B77-4A58-9E0F-B46EA8BE5547}"/>
    <cellStyle name="Total 3 3 4 9 2 6" xfId="47599" xr:uid="{AF8A86A3-6D45-4134-9D10-BB26C611D540}"/>
    <cellStyle name="Total 3 3 4 9 3" xfId="11956" xr:uid="{8FA7D53B-6FA4-4531-A48D-A982F2726EAD}"/>
    <cellStyle name="Total 3 3 4 9 4" xfId="19823" xr:uid="{94082F5A-6727-4B64-BEAC-806B4209726B}"/>
    <cellStyle name="Total 3 3 4 9 5" xfId="27823" xr:uid="{7F463449-1FAA-48F0-95F6-BF0155A8A300}"/>
    <cellStyle name="Total 3 3 4 9 6" xfId="35653" xr:uid="{0A0C060C-EF37-4445-973D-95134F007C91}"/>
    <cellStyle name="Total 3 3 4 9 7" xfId="43614" xr:uid="{564FB469-46D8-4024-8872-18D4B9AABAEC}"/>
    <cellStyle name="Total 3 3 5" xfId="1095" xr:uid="{480FD43F-02C5-4979-9795-DAA4A380C279}"/>
    <cellStyle name="Total 3 3 5 10" xfId="4073" xr:uid="{6CACEA71-264D-460C-98C8-F8E2A5D8D375}"/>
    <cellStyle name="Total 3 3 5 10 2" xfId="8084" xr:uid="{C6F15A19-046F-465D-9D5D-E751011F4464}"/>
    <cellStyle name="Total 3 3 5 10 2 2" xfId="16299" xr:uid="{85D89C03-4E32-4700-951B-1E4B401F0909}"/>
    <cellStyle name="Total 3 3 5 10 2 3" xfId="24163" xr:uid="{1E5F414A-D8A4-4013-BC05-739807E41B1F}"/>
    <cellStyle name="Total 3 3 5 10 2 4" xfId="32143" xr:uid="{B826FA5A-8510-4389-AAF5-71884A0A9C25}"/>
    <cellStyle name="Total 3 3 5 10 2 5" xfId="39970" xr:uid="{D4DA4BDD-7729-4007-8F18-6C49D8069250}"/>
    <cellStyle name="Total 3 3 5 10 2 6" xfId="47923" xr:uid="{831A981E-0C2B-4A25-8EFB-9F89700B3BBF}"/>
    <cellStyle name="Total 3 3 5 10 3" xfId="12295" xr:uid="{0B1D5332-461D-42ED-B428-95F60F190A32}"/>
    <cellStyle name="Total 3 3 5 10 4" xfId="20164" xr:uid="{167AEF9E-13FB-459F-A1FF-261F4181B2F7}"/>
    <cellStyle name="Total 3 3 5 10 5" xfId="28160" xr:uid="{7905BE1A-841E-45F2-8874-481E4D005AE1}"/>
    <cellStyle name="Total 3 3 5 10 6" xfId="35994" xr:uid="{8CEF9B2D-6233-46D3-B75C-1912CDEB969B}"/>
    <cellStyle name="Total 3 3 5 10 7" xfId="43955" xr:uid="{DAE0E289-4D26-4F0D-A5D3-256576237F48}"/>
    <cellStyle name="Total 3 3 5 11" xfId="4364" xr:uid="{3692C2C6-6456-4341-B79C-CBEB496BAFF0}"/>
    <cellStyle name="Total 3 3 5 11 2" xfId="8370" xr:uid="{C0500978-FFCA-4077-83FD-8CCFBD69DC77}"/>
    <cellStyle name="Total 3 3 5 11 2 2" xfId="16585" xr:uid="{9BFEAA77-1145-4F2C-A0C1-95CC74060151}"/>
    <cellStyle name="Total 3 3 5 11 2 3" xfId="24449" xr:uid="{C0C69DA3-B95C-498D-BC7A-24032EFFF944}"/>
    <cellStyle name="Total 3 3 5 11 2 4" xfId="32429" xr:uid="{1DE93714-E1A6-4DC9-ACE4-80049180DC70}"/>
    <cellStyle name="Total 3 3 5 11 2 5" xfId="40256" xr:uid="{1ACFEB77-12C0-467A-89D7-ACAA904C03AF}"/>
    <cellStyle name="Total 3 3 5 11 2 6" xfId="48209" xr:uid="{5B1FB282-9D61-4E80-BA0E-5A7B40711C8B}"/>
    <cellStyle name="Total 3 3 5 11 3" xfId="12586" xr:uid="{C29BEDD2-7EDB-49B4-81CA-5102562C00AF}"/>
    <cellStyle name="Total 3 3 5 11 4" xfId="20455" xr:uid="{1A7CD4E9-AD90-468D-89C4-EAA298607AB7}"/>
    <cellStyle name="Total 3 3 5 11 5" xfId="28450" xr:uid="{AAFDA855-B71B-4D0C-828B-B0F7552B4B65}"/>
    <cellStyle name="Total 3 3 5 11 6" xfId="36285" xr:uid="{B1098ADD-897F-4C6E-8019-D027C7C13014}"/>
    <cellStyle name="Total 3 3 5 11 7" xfId="44246" xr:uid="{929B0F12-5230-4A25-913D-D198000A07A4}"/>
    <cellStyle name="Total 3 3 5 12" xfId="4659" xr:uid="{9DE50AFD-597F-4C0A-8C83-7FE3351EA96F}"/>
    <cellStyle name="Total 3 3 5 12 2" xfId="8649" xr:uid="{8F4C4ECF-6428-4FA4-A10D-5346E994F1F4}"/>
    <cellStyle name="Total 3 3 5 12 2 2" xfId="16864" xr:uid="{E9026BFB-53CB-4CD5-ADE5-DD6ACD8876C0}"/>
    <cellStyle name="Total 3 3 5 12 2 3" xfId="24728" xr:uid="{1F7B6BE8-25A9-45F5-BBF2-AFED44A635AC}"/>
    <cellStyle name="Total 3 3 5 12 2 4" xfId="32708" xr:uid="{7F91674C-183D-4D3A-84DF-6D49A2546155}"/>
    <cellStyle name="Total 3 3 5 12 2 5" xfId="40535" xr:uid="{AD1D01A8-86A3-4FF0-B7AE-2911C0DC4281}"/>
    <cellStyle name="Total 3 3 5 12 2 6" xfId="48488" xr:uid="{9196A061-FB65-4A3A-BF8E-5F66707F2BE7}"/>
    <cellStyle name="Total 3 3 5 12 3" xfId="12880" xr:uid="{F45035C6-A92D-4A4F-87E7-032E715DFCEA}"/>
    <cellStyle name="Total 3 3 5 12 4" xfId="20750" xr:uid="{394D5511-3D2E-4F74-A644-E1CE3417842B}"/>
    <cellStyle name="Total 3 3 5 12 5" xfId="28743" xr:uid="{C2EEC9D5-0645-411E-A245-273C11E06BCF}"/>
    <cellStyle name="Total 3 3 5 12 6" xfId="36580" xr:uid="{3F1DDFE2-78F8-4737-973F-7C887FCF651A}"/>
    <cellStyle name="Total 3 3 5 12 7" xfId="44541" xr:uid="{D2537300-775C-41B8-9B22-6745FAFE5F46}"/>
    <cellStyle name="Total 3 3 5 13" xfId="5226" xr:uid="{E440E23A-BF5E-4E61-AB80-022BB0FFF4B7}"/>
    <cellStyle name="Total 3 3 5 13 2" xfId="13441" xr:uid="{D8731C4A-904E-44A8-A34D-B3A855E60D24}"/>
    <cellStyle name="Total 3 3 5 13 3" xfId="21305" xr:uid="{1AA273A1-7441-49EA-8342-62723D67BAA7}"/>
    <cellStyle name="Total 3 3 5 13 4" xfId="29285" xr:uid="{D531248D-0B2C-451C-9BED-680233504509}"/>
    <cellStyle name="Total 3 3 5 13 5" xfId="37112" xr:uid="{091C08FC-0362-4819-800C-443ECD8A7147}"/>
    <cellStyle name="Total 3 3 5 13 6" xfId="45065" xr:uid="{199D79C5-58EC-40B8-AFDB-BD59AA33C6D0}"/>
    <cellStyle name="Total 3 3 5 14" xfId="9324" xr:uid="{45AB30D1-E58F-4A60-AC2B-F7762516B040}"/>
    <cellStyle name="Total 3 3 5 15" xfId="17186" xr:uid="{3A2A4DCA-F473-4B2E-8D78-5A30E045AB9A}"/>
    <cellStyle name="Total 3 3 5 16" xfId="25202" xr:uid="{3519573A-4C3C-45C3-BCA5-2F26BC121FE6}"/>
    <cellStyle name="Total 3 3 5 17" xfId="33016" xr:uid="{4DD01308-C182-4486-845B-B00E66A4B8F3}"/>
    <cellStyle name="Total 3 3 5 18" xfId="40977" xr:uid="{80C78EE0-ABD1-4DEB-A325-94D58390A275}"/>
    <cellStyle name="Total 3 3 5 2" xfId="1525" xr:uid="{89277C56-A292-4AD8-96C9-3DAEDB7B99FD}"/>
    <cellStyle name="Total 3 3 5 2 2" xfId="5628" xr:uid="{84860F28-F38D-43BD-BEB7-E10775CA9F14}"/>
    <cellStyle name="Total 3 3 5 2 2 2" xfId="13843" xr:uid="{CEF0C012-9B78-4B52-B604-380F980E5FA3}"/>
    <cellStyle name="Total 3 3 5 2 2 3" xfId="21707" xr:uid="{B178CBC4-9120-4EF9-A700-98321BFFB535}"/>
    <cellStyle name="Total 3 3 5 2 2 4" xfId="29687" xr:uid="{5D9B208C-918F-4DA7-BE8F-6A2C6B053F60}"/>
    <cellStyle name="Total 3 3 5 2 2 5" xfId="37514" xr:uid="{8F5B9E16-B1BC-42D3-B169-36C1531741EB}"/>
    <cellStyle name="Total 3 3 5 2 2 6" xfId="45467" xr:uid="{29444647-D708-41AE-9E31-169E1D42580A}"/>
    <cellStyle name="Total 3 3 5 2 3" xfId="9753" xr:uid="{DA1ED404-CCA1-4E72-B6A7-25B1EB23EF96}"/>
    <cellStyle name="Total 3 3 5 2 4" xfId="17616" xr:uid="{4CAD6FE2-D007-4688-96D6-57FB42662983}"/>
    <cellStyle name="Total 3 3 5 2 5" xfId="25627" xr:uid="{DCA7071B-C0A3-419D-BA6F-03E1F147CF95}"/>
    <cellStyle name="Total 3 3 5 2 6" xfId="33446" xr:uid="{E9CFD50D-BC76-4E04-A263-3037AF654D58}"/>
    <cellStyle name="Total 3 3 5 2 7" xfId="41407" xr:uid="{CA6ED738-14EB-4517-879C-272EF0B83237}"/>
    <cellStyle name="Total 3 3 5 3" xfId="1868" xr:uid="{871DF70F-6AEF-405C-874D-93E9485CCEBE}"/>
    <cellStyle name="Total 3 3 5 3 2" xfId="5947" xr:uid="{957C5A58-B25B-4249-8797-AA35D667B251}"/>
    <cellStyle name="Total 3 3 5 3 2 2" xfId="14162" xr:uid="{FCF9C1DF-44BB-4FF1-9557-07D003A7CA7D}"/>
    <cellStyle name="Total 3 3 5 3 2 3" xfId="22026" xr:uid="{495507E7-A82B-4082-8FD3-D155C9450B7A}"/>
    <cellStyle name="Total 3 3 5 3 2 4" xfId="30006" xr:uid="{16A71C18-FAAF-42FF-BE85-D421AB593704}"/>
    <cellStyle name="Total 3 3 5 3 2 5" xfId="37833" xr:uid="{105AC2A7-329E-48EA-B82A-B6DD5D5A0DB3}"/>
    <cellStyle name="Total 3 3 5 3 2 6" xfId="45786" xr:uid="{2E4C6E38-DF1A-4F02-BAF3-0F4DA4CF53FD}"/>
    <cellStyle name="Total 3 3 5 3 3" xfId="10094" xr:uid="{46451D12-0D2D-45B3-9046-4F6BA8433E3C}"/>
    <cellStyle name="Total 3 3 5 3 4" xfId="17959" xr:uid="{643E7C3A-2005-498E-9763-2B5076033636}"/>
    <cellStyle name="Total 3 3 5 3 5" xfId="25966" xr:uid="{64C95801-4295-46A3-9DC4-7155AE052E2A}"/>
    <cellStyle name="Total 3 3 5 3 6" xfId="33789" xr:uid="{890EE97C-3408-4CD2-8AEF-CA953DA13BD1}"/>
    <cellStyle name="Total 3 3 5 3 7" xfId="41750" xr:uid="{F0AC414C-2731-487C-8D55-487F5CAFD9E1}"/>
    <cellStyle name="Total 3 3 5 4" xfId="2202" xr:uid="{C5E50BD9-4D57-40ED-BE3E-7DE348594F6B}"/>
    <cellStyle name="Total 3 3 5 4 2" xfId="6276" xr:uid="{172E2645-7393-4839-99B9-C3B87D48D9C8}"/>
    <cellStyle name="Total 3 3 5 4 2 2" xfId="14491" xr:uid="{5C95F423-319B-4DF7-8BCC-AD3FEDAAB7A5}"/>
    <cellStyle name="Total 3 3 5 4 2 3" xfId="22355" xr:uid="{6667E691-ACD3-46F1-AFE8-EFB8C7005ECA}"/>
    <cellStyle name="Total 3 3 5 4 2 4" xfId="30335" xr:uid="{34B3C80F-9D22-46CA-BBD6-0A4E0160A366}"/>
    <cellStyle name="Total 3 3 5 4 2 5" xfId="38162" xr:uid="{36F1D3DB-BAA3-4022-8BE0-7B8ABF6C0DEE}"/>
    <cellStyle name="Total 3 3 5 4 2 6" xfId="46115" xr:uid="{CABD2C01-E178-4718-B071-41C1667AF7C2}"/>
    <cellStyle name="Total 3 3 5 4 3" xfId="10428" xr:uid="{2D99F58E-550B-412E-A457-FE68882944C2}"/>
    <cellStyle name="Total 3 3 5 4 4" xfId="18293" xr:uid="{7282465E-141A-4F5A-8BFF-85EC76C62AD1}"/>
    <cellStyle name="Total 3 3 5 4 5" xfId="26300" xr:uid="{99FC908A-2E68-4434-9418-9B49B628D094}"/>
    <cellStyle name="Total 3 3 5 4 6" xfId="34123" xr:uid="{BC323CA4-8B57-4D09-A781-FA090940DF57}"/>
    <cellStyle name="Total 3 3 5 4 7" xfId="42084" xr:uid="{7CB7051D-1DD4-44DD-A290-E00D584217F3}"/>
    <cellStyle name="Total 3 3 5 5" xfId="2522" xr:uid="{D2272339-091A-44DA-8720-2FC24AD588B1}"/>
    <cellStyle name="Total 3 3 5 5 2" xfId="6578" xr:uid="{26E5DB16-7360-4772-9E6E-6E5F8712586F}"/>
    <cellStyle name="Total 3 3 5 5 2 2" xfId="14793" xr:uid="{8778A592-BC96-4C6A-A3F1-F12FA356B31E}"/>
    <cellStyle name="Total 3 3 5 5 2 3" xfId="22657" xr:uid="{FF833395-BF5B-4036-BC3E-E7B36E47BD2D}"/>
    <cellStyle name="Total 3 3 5 5 2 4" xfId="30637" xr:uid="{43F6C20B-D41F-4AAD-9C49-F101F546C23F}"/>
    <cellStyle name="Total 3 3 5 5 2 5" xfId="38464" xr:uid="{D03B5757-5C0C-4993-A795-4B7871ED8C7C}"/>
    <cellStyle name="Total 3 3 5 5 2 6" xfId="46417" xr:uid="{83504DFA-FBF3-4200-A974-19137422DC24}"/>
    <cellStyle name="Total 3 3 5 5 3" xfId="10748" xr:uid="{624ACDA9-3322-4602-9B8E-86FF024F9B1F}"/>
    <cellStyle name="Total 3 3 5 5 4" xfId="18613" xr:uid="{AB7E39C9-5748-4635-86D4-4A46D118831E}"/>
    <cellStyle name="Total 3 3 5 5 5" xfId="26616" xr:uid="{90F115DF-73DE-4C5E-AF5E-686D7C4B9A6A}"/>
    <cellStyle name="Total 3 3 5 5 6" xfId="34443" xr:uid="{0869FA9A-CA8F-4116-B0D2-63C30099579B}"/>
    <cellStyle name="Total 3 3 5 5 7" xfId="42404" xr:uid="{CB2531C3-BF98-4154-9A4D-6B0C835B17C8}"/>
    <cellStyle name="Total 3 3 5 6" xfId="2848" xr:uid="{16B57BDB-C445-4C45-957F-1E3461E899AD}"/>
    <cellStyle name="Total 3 3 5 6 2" xfId="6898" xr:uid="{FD2DC511-13C1-4447-93AC-177E1966E5FE}"/>
    <cellStyle name="Total 3 3 5 6 2 2" xfId="15113" xr:uid="{1D557D8A-5015-4684-A820-577AFD04BAA8}"/>
    <cellStyle name="Total 3 3 5 6 2 3" xfId="22977" xr:uid="{D6BC9A01-A5BC-40F8-832B-7BAFF41D0E9C}"/>
    <cellStyle name="Total 3 3 5 6 2 4" xfId="30957" xr:uid="{6C60FB01-13A6-448A-96FA-DC3F90E3586C}"/>
    <cellStyle name="Total 3 3 5 6 2 5" xfId="38784" xr:uid="{ED7336E5-5929-4325-9B60-DAF29C2E801E}"/>
    <cellStyle name="Total 3 3 5 6 2 6" xfId="46737" xr:uid="{CA2105F1-8173-4C26-9F2F-9D2C21FC8C53}"/>
    <cellStyle name="Total 3 3 5 6 3" xfId="11074" xr:uid="{01A02970-C8BA-4D43-94F2-611FFE54960C}"/>
    <cellStyle name="Total 3 3 5 6 4" xfId="18939" xr:uid="{75C073A8-691A-4906-834E-C09BEB3D6B7B}"/>
    <cellStyle name="Total 3 3 5 6 5" xfId="26942" xr:uid="{94F73F0D-0CEE-47D1-8362-CC18C46262DF}"/>
    <cellStyle name="Total 3 3 5 6 6" xfId="34769" xr:uid="{ED71CDAD-5188-4BF7-8FF5-C3EF4236CC5B}"/>
    <cellStyle name="Total 3 3 5 6 7" xfId="42730" xr:uid="{4581BF11-7B82-447D-A4E9-B62D5A1AEA9C}"/>
    <cellStyle name="Total 3 3 5 7" xfId="3164" xr:uid="{A09AA743-D0B1-4B96-8867-A8740991BB77}"/>
    <cellStyle name="Total 3 3 5 7 2" xfId="7197" xr:uid="{FF4677A7-9F5F-4B3C-B4B9-38BA35D4C5F4}"/>
    <cellStyle name="Total 3 3 5 7 2 2" xfId="15412" xr:uid="{61975196-4FA9-4348-B683-22FF968D31CD}"/>
    <cellStyle name="Total 3 3 5 7 2 3" xfId="23276" xr:uid="{548DF11E-C3DC-430F-9450-EC03773B548C}"/>
    <cellStyle name="Total 3 3 5 7 2 4" xfId="31256" xr:uid="{6FBAFF26-7DBD-47CD-8B1A-118E86663CBF}"/>
    <cellStyle name="Total 3 3 5 7 2 5" xfId="39083" xr:uid="{B40906B3-5EEF-4C1F-B47B-ACDFDD6AFC6D}"/>
    <cellStyle name="Total 3 3 5 7 2 6" xfId="47036" xr:uid="{B74DA2FB-14EF-445F-B574-6873147EFAC9}"/>
    <cellStyle name="Total 3 3 5 7 3" xfId="11388" xr:uid="{1FC941C8-45EA-4E68-B521-A1F22EC5F638}"/>
    <cellStyle name="Total 3 3 5 7 4" xfId="19255" xr:uid="{35A4ED49-D7F4-45E5-98F6-B6782C17ECA6}"/>
    <cellStyle name="Total 3 3 5 7 5" xfId="27255" xr:uid="{1AD82446-F690-41EC-9AF5-57BF220A85EE}"/>
    <cellStyle name="Total 3 3 5 7 6" xfId="35085" xr:uid="{7045EB92-E36C-4C10-83B6-0490C8D7AC2B}"/>
    <cellStyle name="Total 3 3 5 7 7" xfId="43046" xr:uid="{2E61D187-ACC1-4063-8877-2A56FB7AF861}"/>
    <cellStyle name="Total 3 3 5 8" xfId="3477" xr:uid="{0F09D32D-A26E-48D3-96BE-E2ADD666AF5D}"/>
    <cellStyle name="Total 3 3 5 8 2" xfId="7505" xr:uid="{3D6DD5F7-8A46-4360-98E7-E480319A2E1D}"/>
    <cellStyle name="Total 3 3 5 8 2 2" xfId="15720" xr:uid="{6423E6D4-AAE6-49C2-A9AE-F7C73235378A}"/>
    <cellStyle name="Total 3 3 5 8 2 3" xfId="23584" xr:uid="{FEDE5A34-1152-421D-BBE1-1FD9876DB52E}"/>
    <cellStyle name="Total 3 3 5 8 2 4" xfId="31564" xr:uid="{2F1127C6-9457-485E-9034-E1B3B852C9E2}"/>
    <cellStyle name="Total 3 3 5 8 2 5" xfId="39391" xr:uid="{028556EF-0FDD-4784-AB6E-24EEC12198B4}"/>
    <cellStyle name="Total 3 3 5 8 2 6" xfId="47344" xr:uid="{FBBDDB10-6A64-4DE3-AF63-78AD4E5338A8}"/>
    <cellStyle name="Total 3 3 5 8 3" xfId="11701" xr:uid="{953993F9-F360-4138-8A43-5F67C59979B5}"/>
    <cellStyle name="Total 3 3 5 8 4" xfId="19568" xr:uid="{7C562673-8989-4876-926A-0C607FB71846}"/>
    <cellStyle name="Total 3 3 5 8 5" xfId="27568" xr:uid="{754DDBDC-44EE-4C7C-8311-CA498BA014B8}"/>
    <cellStyle name="Total 3 3 5 8 6" xfId="35398" xr:uid="{378E124D-DE3D-467C-9084-0CD4FE975022}"/>
    <cellStyle name="Total 3 3 5 8 7" xfId="43359" xr:uid="{9CA69B86-EA9B-40DB-95D9-258322537C5C}"/>
    <cellStyle name="Total 3 3 5 9" xfId="3773" xr:uid="{812216F8-6977-4A98-AA69-D42647B0DDBC}"/>
    <cellStyle name="Total 3 3 5 9 2" xfId="7801" xr:uid="{3BC79DAB-0808-42AF-A336-57E901A58535}"/>
    <cellStyle name="Total 3 3 5 9 2 2" xfId="16016" xr:uid="{984B1209-3804-4DCC-9612-38BCB4AAB6FB}"/>
    <cellStyle name="Total 3 3 5 9 2 3" xfId="23880" xr:uid="{6675F65C-0DA5-4E13-8C5A-6525879D51D9}"/>
    <cellStyle name="Total 3 3 5 9 2 4" xfId="31860" xr:uid="{D016C130-6252-4936-9492-405710B4CAF9}"/>
    <cellStyle name="Total 3 3 5 9 2 5" xfId="39687" xr:uid="{E48E8AF8-63AC-43E4-BCA0-760F0CE5931A}"/>
    <cellStyle name="Total 3 3 5 9 2 6" xfId="47640" xr:uid="{2933DCA8-5619-4F32-B7D1-AA7610761C4C}"/>
    <cellStyle name="Total 3 3 5 9 3" xfId="11997" xr:uid="{26562467-08BA-40C9-90DA-C21A00EA08DC}"/>
    <cellStyle name="Total 3 3 5 9 4" xfId="19864" xr:uid="{C65CD4BF-2E71-40D2-8115-FF035CCEE137}"/>
    <cellStyle name="Total 3 3 5 9 5" xfId="27864" xr:uid="{92A7D783-E008-47DA-8125-9BC88D7F2EDC}"/>
    <cellStyle name="Total 3 3 5 9 6" xfId="35694" xr:uid="{144EA450-6031-4184-86BB-81AD0FDD4A30}"/>
    <cellStyle name="Total 3 3 5 9 7" xfId="43655" xr:uid="{9FBD3B2D-7312-4844-AE7D-8FD312965327}"/>
    <cellStyle name="Total 3 3 6" xfId="1134" xr:uid="{7D774295-E8BB-42B4-8809-8CCFF6AD3812}"/>
    <cellStyle name="Total 3 3 6 10" xfId="4112" xr:uid="{E5464620-C6AA-4422-8A7C-DE91429D3679}"/>
    <cellStyle name="Total 3 3 6 10 2" xfId="8123" xr:uid="{ED3CCE73-A78F-4CAB-9355-682BE97648B6}"/>
    <cellStyle name="Total 3 3 6 10 2 2" xfId="16338" xr:uid="{27D0E78A-ED6F-4AD2-AF2E-629D44EB3DB9}"/>
    <cellStyle name="Total 3 3 6 10 2 3" xfId="24202" xr:uid="{6077E021-FB22-4908-81C7-2ADB45E1C456}"/>
    <cellStyle name="Total 3 3 6 10 2 4" xfId="32182" xr:uid="{C76E1324-9E9F-4B0B-B0B1-F4DF86BEDC1F}"/>
    <cellStyle name="Total 3 3 6 10 2 5" xfId="40009" xr:uid="{23DDBCFB-3CC1-44A6-8E69-4D5CB6B5C5F7}"/>
    <cellStyle name="Total 3 3 6 10 2 6" xfId="47962" xr:uid="{439C06A0-B475-418D-8176-1B863D5267CB}"/>
    <cellStyle name="Total 3 3 6 10 3" xfId="12334" xr:uid="{5C465445-9460-4D20-BDA3-5F336DDFB905}"/>
    <cellStyle name="Total 3 3 6 10 4" xfId="20203" xr:uid="{B8C6FD1F-3A1D-4065-98CF-3C96305E3608}"/>
    <cellStyle name="Total 3 3 6 10 5" xfId="28199" xr:uid="{1EE3FE62-E762-4D8C-9175-11BC704DD442}"/>
    <cellStyle name="Total 3 3 6 10 6" xfId="36033" xr:uid="{D0D535EE-C382-49FE-A5C7-FA3FD7FAEA82}"/>
    <cellStyle name="Total 3 3 6 10 7" xfId="43994" xr:uid="{EB02C8C8-18BB-4ADB-A49B-30EEC746B6F5}"/>
    <cellStyle name="Total 3 3 6 11" xfId="4403" xr:uid="{A1C7092D-9986-4A3E-A757-099197DCAC86}"/>
    <cellStyle name="Total 3 3 6 11 2" xfId="8409" xr:uid="{C2385AF3-DDA2-48FE-B2BE-1D5F0F627159}"/>
    <cellStyle name="Total 3 3 6 11 2 2" xfId="16624" xr:uid="{126D860E-D607-43C8-AFDC-DC28673A385F}"/>
    <cellStyle name="Total 3 3 6 11 2 3" xfId="24488" xr:uid="{1B427FA4-41A9-4DC8-B53F-2434164DF912}"/>
    <cellStyle name="Total 3 3 6 11 2 4" xfId="32468" xr:uid="{0BB35E91-ABA1-4A5F-8D64-05EB48A9FDCF}"/>
    <cellStyle name="Total 3 3 6 11 2 5" xfId="40295" xr:uid="{506B8B55-131D-4FB5-93AB-1AAB7D98FEF8}"/>
    <cellStyle name="Total 3 3 6 11 2 6" xfId="48248" xr:uid="{26D43747-D5EF-4337-8F1C-8256E620EEF1}"/>
    <cellStyle name="Total 3 3 6 11 3" xfId="12625" xr:uid="{489B1D98-60F8-45F4-93A8-152200CB66F5}"/>
    <cellStyle name="Total 3 3 6 11 4" xfId="20494" xr:uid="{98363549-8621-49CB-9EC8-1DAE3034B5E7}"/>
    <cellStyle name="Total 3 3 6 11 5" xfId="28489" xr:uid="{1756A501-A1EC-4397-80C6-EAFA42B7EBD5}"/>
    <cellStyle name="Total 3 3 6 11 6" xfId="36324" xr:uid="{BFFD05E1-A080-4F58-91EE-690483AD8BCE}"/>
    <cellStyle name="Total 3 3 6 11 7" xfId="44285" xr:uid="{65E25B05-8781-4FDE-B206-FF3A84A30B6C}"/>
    <cellStyle name="Total 3 3 6 12" xfId="4698" xr:uid="{A4E41885-D5AD-476F-955D-05DBB496A52D}"/>
    <cellStyle name="Total 3 3 6 12 2" xfId="8688" xr:uid="{4FB7A75A-AFEC-4B07-8BDB-7036E6F822F1}"/>
    <cellStyle name="Total 3 3 6 12 2 2" xfId="16903" xr:uid="{CF288799-E2A3-4628-BC32-0285226DDE5B}"/>
    <cellStyle name="Total 3 3 6 12 2 3" xfId="24767" xr:uid="{EC46399F-567A-4014-AF74-60FFB4E93C68}"/>
    <cellStyle name="Total 3 3 6 12 2 4" xfId="32747" xr:uid="{5D6FABDB-F833-4367-B166-5E0F03590BFB}"/>
    <cellStyle name="Total 3 3 6 12 2 5" xfId="40574" xr:uid="{DF467C9B-FB09-439B-8E8E-A069CC3647D0}"/>
    <cellStyle name="Total 3 3 6 12 2 6" xfId="48527" xr:uid="{3F53995E-384F-4CDA-A523-6889639F99D6}"/>
    <cellStyle name="Total 3 3 6 12 3" xfId="12919" xr:uid="{13EDC806-00A4-46BF-A371-6ABBC617C1C9}"/>
    <cellStyle name="Total 3 3 6 12 4" xfId="20789" xr:uid="{8E4D656D-283F-4533-B936-79489FABDC1F}"/>
    <cellStyle name="Total 3 3 6 12 5" xfId="28782" xr:uid="{E63F8ABC-D1F9-4C37-BCA6-6C1EC345279C}"/>
    <cellStyle name="Total 3 3 6 12 6" xfId="36619" xr:uid="{ED01CF3B-0776-4F82-AFB4-5DDBBF43DF37}"/>
    <cellStyle name="Total 3 3 6 12 7" xfId="44580" xr:uid="{1129A05F-3BBB-45A9-B6BC-7A404437DEE5}"/>
    <cellStyle name="Total 3 3 6 13" xfId="5265" xr:uid="{46D2BB5C-6759-42BE-83D4-3D40E11B1FA2}"/>
    <cellStyle name="Total 3 3 6 13 2" xfId="13480" xr:uid="{9ED6D08C-272B-442D-86E5-CADD46C8945E}"/>
    <cellStyle name="Total 3 3 6 13 3" xfId="21344" xr:uid="{2214DA4F-6B5C-4228-9F26-60D4F83248DE}"/>
    <cellStyle name="Total 3 3 6 13 4" xfId="29324" xr:uid="{67BE215E-F1C0-498B-BD73-10930C66127F}"/>
    <cellStyle name="Total 3 3 6 13 5" xfId="37151" xr:uid="{462FAB2E-9B47-4C6E-AFDE-CD638DE38EB2}"/>
    <cellStyle name="Total 3 3 6 13 6" xfId="45104" xr:uid="{2B447388-1AF1-4163-9023-6BAC7B195740}"/>
    <cellStyle name="Total 3 3 6 14" xfId="9363" xr:uid="{9AB020EA-8386-4E73-AFC0-7B6406AEDB4D}"/>
    <cellStyle name="Total 3 3 6 15" xfId="17225" xr:uid="{43B018CC-A96A-4723-A408-96D0C798F32C}"/>
    <cellStyle name="Total 3 3 6 16" xfId="25241" xr:uid="{E95B6D48-7838-4010-8A82-2BAEDC6AD6BF}"/>
    <cellStyle name="Total 3 3 6 17" xfId="33055" xr:uid="{E8B3A23F-C96A-4C61-A96D-4D9F59B95EC7}"/>
    <cellStyle name="Total 3 3 6 18" xfId="41016" xr:uid="{D6557F35-5E5A-4EAE-8A84-C69CFB3CC764}"/>
    <cellStyle name="Total 3 3 6 2" xfId="1564" xr:uid="{01CCE223-07C4-4466-A789-8EBAC8059FDE}"/>
    <cellStyle name="Total 3 3 6 2 2" xfId="5667" xr:uid="{80CE8E4E-88A1-4122-B8EF-451385E21323}"/>
    <cellStyle name="Total 3 3 6 2 2 2" xfId="13882" xr:uid="{4C10308F-C76D-4FE2-B2F8-6DAB4C84DF3E}"/>
    <cellStyle name="Total 3 3 6 2 2 3" xfId="21746" xr:uid="{459A2CFB-BE2D-48E7-AB30-A0B9703427BD}"/>
    <cellStyle name="Total 3 3 6 2 2 4" xfId="29726" xr:uid="{8B2D08E0-E720-4CF8-B202-085091FEECC0}"/>
    <cellStyle name="Total 3 3 6 2 2 5" xfId="37553" xr:uid="{90F650B5-DBFF-4771-A736-ED99338DF148}"/>
    <cellStyle name="Total 3 3 6 2 2 6" xfId="45506" xr:uid="{E81D526F-6213-467E-B4CC-5ABC64A5BA51}"/>
    <cellStyle name="Total 3 3 6 2 3" xfId="9792" xr:uid="{309B606E-0D5F-43EA-8F0A-9B2854914218}"/>
    <cellStyle name="Total 3 3 6 2 4" xfId="17655" xr:uid="{56BC88BF-612D-43B8-BC70-B03FCFDFFE18}"/>
    <cellStyle name="Total 3 3 6 2 5" xfId="25666" xr:uid="{B5ACA183-A648-4781-89D9-CDD75546C328}"/>
    <cellStyle name="Total 3 3 6 2 6" xfId="33485" xr:uid="{20080905-DCD0-4E93-9AF7-8ADDDFDAA4EF}"/>
    <cellStyle name="Total 3 3 6 2 7" xfId="41446" xr:uid="{743E92D7-1219-4944-A634-685255230315}"/>
    <cellStyle name="Total 3 3 6 3" xfId="1907" xr:uid="{9E904E04-849D-43B6-908C-A785BAB04446}"/>
    <cellStyle name="Total 3 3 6 3 2" xfId="5986" xr:uid="{10A5DE89-EB09-4EE0-9DFE-8B49FA42001C}"/>
    <cellStyle name="Total 3 3 6 3 2 2" xfId="14201" xr:uid="{37E6DEFB-11A3-479C-81A2-F2F50338254A}"/>
    <cellStyle name="Total 3 3 6 3 2 3" xfId="22065" xr:uid="{4CC7EDDC-DBA3-462D-BEFD-AEE17BD53707}"/>
    <cellStyle name="Total 3 3 6 3 2 4" xfId="30045" xr:uid="{1F9D6383-1143-4D09-9494-F2699C6469C0}"/>
    <cellStyle name="Total 3 3 6 3 2 5" xfId="37872" xr:uid="{E1BC85AA-D6D5-40DB-8957-6300C8E22466}"/>
    <cellStyle name="Total 3 3 6 3 2 6" xfId="45825" xr:uid="{681BE17C-551B-4C5E-A4A2-6097A296F0E1}"/>
    <cellStyle name="Total 3 3 6 3 3" xfId="10133" xr:uid="{C27F0836-57E0-49D8-A1CA-8B80656C4B09}"/>
    <cellStyle name="Total 3 3 6 3 4" xfId="17998" xr:uid="{98E80081-8B55-4FA4-A0EE-DD4044EA03E8}"/>
    <cellStyle name="Total 3 3 6 3 5" xfId="26005" xr:uid="{FD3F7961-FBBD-4292-917F-DBF85D4E8C11}"/>
    <cellStyle name="Total 3 3 6 3 6" xfId="33828" xr:uid="{38C62A7F-E573-4689-B797-B2B7EF4D2730}"/>
    <cellStyle name="Total 3 3 6 3 7" xfId="41789" xr:uid="{956D9B00-BA2F-4C3F-BE5A-F2AB02D7F96B}"/>
    <cellStyle name="Total 3 3 6 4" xfId="2241" xr:uid="{EDC5B823-2DC9-4ABC-8BE5-74450B1830CA}"/>
    <cellStyle name="Total 3 3 6 4 2" xfId="6315" xr:uid="{9DE902EA-5F88-4DF0-8F5A-697D126BA8EB}"/>
    <cellStyle name="Total 3 3 6 4 2 2" xfId="14530" xr:uid="{BC4FD67D-CEA0-419F-A7FB-987B3D674CC8}"/>
    <cellStyle name="Total 3 3 6 4 2 3" xfId="22394" xr:uid="{CA2C70E4-1EF1-4648-B6BF-2930B12E789A}"/>
    <cellStyle name="Total 3 3 6 4 2 4" xfId="30374" xr:uid="{1019D4F6-F283-4098-9A0E-305F2BC64987}"/>
    <cellStyle name="Total 3 3 6 4 2 5" xfId="38201" xr:uid="{FFBEDE63-E478-40D2-9D66-64158C31B747}"/>
    <cellStyle name="Total 3 3 6 4 2 6" xfId="46154" xr:uid="{92DEA77E-752B-4536-B458-047C4041D71C}"/>
    <cellStyle name="Total 3 3 6 4 3" xfId="10467" xr:uid="{BE412923-31B0-4586-A156-7AEB7D72A0AB}"/>
    <cellStyle name="Total 3 3 6 4 4" xfId="18332" xr:uid="{BCE9A0CD-F855-4D26-8E15-A021608270D7}"/>
    <cellStyle name="Total 3 3 6 4 5" xfId="26339" xr:uid="{7EC8220F-4BCF-4788-9725-713E20FBF4F5}"/>
    <cellStyle name="Total 3 3 6 4 6" xfId="34162" xr:uid="{13D38906-E87E-4C93-8954-84915167914E}"/>
    <cellStyle name="Total 3 3 6 4 7" xfId="42123" xr:uid="{ADF141ED-1270-483F-9426-630B3199D3A0}"/>
    <cellStyle name="Total 3 3 6 5" xfId="2561" xr:uid="{C6E99931-E7EE-409B-BAF4-E3F6ACEFFC8B}"/>
    <cellStyle name="Total 3 3 6 5 2" xfId="6617" xr:uid="{F2F314B5-9578-463B-8B54-469FF839E85E}"/>
    <cellStyle name="Total 3 3 6 5 2 2" xfId="14832" xr:uid="{8CB7C9A2-3E7B-4D1B-9003-F67CBBCF9BB8}"/>
    <cellStyle name="Total 3 3 6 5 2 3" xfId="22696" xr:uid="{B2FC8730-983D-4CCE-A545-B159F2EABF77}"/>
    <cellStyle name="Total 3 3 6 5 2 4" xfId="30676" xr:uid="{9EFEF2FF-21C1-4163-8691-20F52A21B126}"/>
    <cellStyle name="Total 3 3 6 5 2 5" xfId="38503" xr:uid="{02290D57-4817-4956-9E1B-8305BE80EC0B}"/>
    <cellStyle name="Total 3 3 6 5 2 6" xfId="46456" xr:uid="{56C9F66B-E6DF-46EF-A5B4-2734C846842F}"/>
    <cellStyle name="Total 3 3 6 5 3" xfId="10787" xr:uid="{7C80B961-A3AF-49C4-97B8-0EA5552D5E6F}"/>
    <cellStyle name="Total 3 3 6 5 4" xfId="18652" xr:uid="{0CA9F64C-5686-4812-AC66-0A81D32BB04C}"/>
    <cellStyle name="Total 3 3 6 5 5" xfId="26655" xr:uid="{4A98BE7A-1737-4108-BBBD-C8C89BB2ABC5}"/>
    <cellStyle name="Total 3 3 6 5 6" xfId="34482" xr:uid="{8CF3075D-B756-43CB-8CB0-427B6AB7AA11}"/>
    <cellStyle name="Total 3 3 6 5 7" xfId="42443" xr:uid="{1F316944-0DD1-430F-A573-96B5CDE24383}"/>
    <cellStyle name="Total 3 3 6 6" xfId="2887" xr:uid="{EB0BA77C-A2C2-4573-875A-6F534549B2C4}"/>
    <cellStyle name="Total 3 3 6 6 2" xfId="6937" xr:uid="{FD327FC0-BE7E-4FE6-BB95-59B89265D4B6}"/>
    <cellStyle name="Total 3 3 6 6 2 2" xfId="15152" xr:uid="{A3B64500-FB5B-4A68-8A90-F376D5A022E5}"/>
    <cellStyle name="Total 3 3 6 6 2 3" xfId="23016" xr:uid="{0B24936B-2687-4EE4-99F1-7A6E02AA44D5}"/>
    <cellStyle name="Total 3 3 6 6 2 4" xfId="30996" xr:uid="{2362340F-2360-4093-A9AD-326E6E256066}"/>
    <cellStyle name="Total 3 3 6 6 2 5" xfId="38823" xr:uid="{A1FDC710-A021-42A8-A542-C2DC82B328ED}"/>
    <cellStyle name="Total 3 3 6 6 2 6" xfId="46776" xr:uid="{4AD4FEF7-3150-4421-A121-2C602336BA2C}"/>
    <cellStyle name="Total 3 3 6 6 3" xfId="11113" xr:uid="{DE08EFEE-C699-464B-91F7-D5F0BD5FFDC0}"/>
    <cellStyle name="Total 3 3 6 6 4" xfId="18978" xr:uid="{625D8935-813D-4D09-96B6-6163DC0B245E}"/>
    <cellStyle name="Total 3 3 6 6 5" xfId="26981" xr:uid="{1E22D017-4DAF-41E0-B583-06E877DEDD49}"/>
    <cellStyle name="Total 3 3 6 6 6" xfId="34808" xr:uid="{8D2B6E30-60CE-4EF7-BE76-B4992AE45F51}"/>
    <cellStyle name="Total 3 3 6 6 7" xfId="42769" xr:uid="{F66273F2-3789-474D-90CA-F12F3CD6BCBF}"/>
    <cellStyle name="Total 3 3 6 7" xfId="3203" xr:uid="{45ED1761-DCC6-4210-A1AB-1F0700338024}"/>
    <cellStyle name="Total 3 3 6 7 2" xfId="7236" xr:uid="{D8B64FE8-5C2A-4A35-B212-718185BE4191}"/>
    <cellStyle name="Total 3 3 6 7 2 2" xfId="15451" xr:uid="{70DFE300-8701-48F0-B1A0-24BE5D00ECEF}"/>
    <cellStyle name="Total 3 3 6 7 2 3" xfId="23315" xr:uid="{7707A67B-7B9F-4A7C-B2EE-1C27E9E3772C}"/>
    <cellStyle name="Total 3 3 6 7 2 4" xfId="31295" xr:uid="{FFA737A0-C73F-40EC-A499-54E90C8ECFD0}"/>
    <cellStyle name="Total 3 3 6 7 2 5" xfId="39122" xr:uid="{26E2F714-53DC-448F-A412-35B7083FA4DB}"/>
    <cellStyle name="Total 3 3 6 7 2 6" xfId="47075" xr:uid="{48A69597-E1A4-41B7-8DCF-58CAA588ACB8}"/>
    <cellStyle name="Total 3 3 6 7 3" xfId="11427" xr:uid="{71BDE6D9-FF77-4265-BC7F-804DC702D697}"/>
    <cellStyle name="Total 3 3 6 7 4" xfId="19294" xr:uid="{0664CAC0-E9E3-482D-AFCA-3D53ADA85B1A}"/>
    <cellStyle name="Total 3 3 6 7 5" xfId="27294" xr:uid="{0EC03414-055F-4079-AC69-40AD6DEB8A79}"/>
    <cellStyle name="Total 3 3 6 7 6" xfId="35124" xr:uid="{5AB38DC7-653D-4FBB-B58D-67F8855F7C30}"/>
    <cellStyle name="Total 3 3 6 7 7" xfId="43085" xr:uid="{A35A21DD-BE73-4C62-9A8B-E8770A6D94D7}"/>
    <cellStyle name="Total 3 3 6 8" xfId="3516" xr:uid="{8DF52A6D-1887-4932-A657-601977E2D2EC}"/>
    <cellStyle name="Total 3 3 6 8 2" xfId="7544" xr:uid="{6AF826F7-CC27-4F7A-8476-E46F5347839F}"/>
    <cellStyle name="Total 3 3 6 8 2 2" xfId="15759" xr:uid="{B89E575E-0742-4E58-86D7-C3781CD46A8E}"/>
    <cellStyle name="Total 3 3 6 8 2 3" xfId="23623" xr:uid="{B275BF5B-EF9E-4132-9D4A-6A0D2B102379}"/>
    <cellStyle name="Total 3 3 6 8 2 4" xfId="31603" xr:uid="{4E81E69D-55BF-48C1-89C1-382EA1D2D5E3}"/>
    <cellStyle name="Total 3 3 6 8 2 5" xfId="39430" xr:uid="{43AFA888-490B-4D54-B769-908FC07080DB}"/>
    <cellStyle name="Total 3 3 6 8 2 6" xfId="47383" xr:uid="{33E41B20-90E0-4E93-9FAB-FF32D483F401}"/>
    <cellStyle name="Total 3 3 6 8 3" xfId="11740" xr:uid="{B0642B5C-2D3F-4E76-A05E-ED1528F0398D}"/>
    <cellStyle name="Total 3 3 6 8 4" xfId="19607" xr:uid="{18352C27-9418-4DB5-8A09-64D6DB3FAB42}"/>
    <cellStyle name="Total 3 3 6 8 5" xfId="27607" xr:uid="{8052052E-BA87-452A-B5A9-BE56915D7BDD}"/>
    <cellStyle name="Total 3 3 6 8 6" xfId="35437" xr:uid="{A7575F73-CC69-4E69-AA29-E65C48EC042D}"/>
    <cellStyle name="Total 3 3 6 8 7" xfId="43398" xr:uid="{A6C4487D-D888-409A-A84D-795651608914}"/>
    <cellStyle name="Total 3 3 6 9" xfId="3812" xr:uid="{B9AA23C8-4A24-40A7-A2F0-4E5502246438}"/>
    <cellStyle name="Total 3 3 6 9 2" xfId="7840" xr:uid="{D68A3705-2BC0-4BB9-AFDB-9CAF12AD059A}"/>
    <cellStyle name="Total 3 3 6 9 2 2" xfId="16055" xr:uid="{109F4645-D273-4BF0-AF4B-C43B0F6C71ED}"/>
    <cellStyle name="Total 3 3 6 9 2 3" xfId="23919" xr:uid="{94E15281-7504-4EC5-96ED-510EE086F0A6}"/>
    <cellStyle name="Total 3 3 6 9 2 4" xfId="31899" xr:uid="{1904D771-448D-4F05-862E-143EBA1DFB6F}"/>
    <cellStyle name="Total 3 3 6 9 2 5" xfId="39726" xr:uid="{1922DA6A-14B1-4A11-810A-DB5DDEFDA77E}"/>
    <cellStyle name="Total 3 3 6 9 2 6" xfId="47679" xr:uid="{7A1B4780-040B-41E1-B78F-9963DC491DE4}"/>
    <cellStyle name="Total 3 3 6 9 3" xfId="12036" xr:uid="{ED568B64-3EF0-465B-81E6-382E47B8C059}"/>
    <cellStyle name="Total 3 3 6 9 4" xfId="19903" xr:uid="{7AECC9BD-FDC3-495F-B52D-1EC122F971D2}"/>
    <cellStyle name="Total 3 3 6 9 5" xfId="27903" xr:uid="{8DC5AE23-7EA6-4B57-A124-6A4CE07297A3}"/>
    <cellStyle name="Total 3 3 6 9 6" xfId="35733" xr:uid="{259460E6-19D6-4C6F-B307-9C4294535C7D}"/>
    <cellStyle name="Total 3 3 6 9 7" xfId="43694" xr:uid="{A7D47D8A-D4D4-4C46-9199-2B1408B3A3BC}"/>
    <cellStyle name="Total 3 3 7" xfId="1327" xr:uid="{D9FE261D-C2B0-4CD1-98A9-BBD1677C8E12}"/>
    <cellStyle name="Total 3 3 7 2" xfId="5441" xr:uid="{0DDF5BDE-1F90-469A-AD08-EBB6F3B352BA}"/>
    <cellStyle name="Total 3 3 7 2 2" xfId="13656" xr:uid="{B690A4F0-2FCB-457E-B803-5E034D9486E0}"/>
    <cellStyle name="Total 3 3 7 2 3" xfId="21520" xr:uid="{9D0BA527-0CE3-401C-8A29-95FFF8675BC3}"/>
    <cellStyle name="Total 3 3 7 2 4" xfId="29500" xr:uid="{B686124E-8420-4FF0-AFB7-77A5C409B6D2}"/>
    <cellStyle name="Total 3 3 7 2 5" xfId="37327" xr:uid="{8BCC9543-97F1-47A9-AE3C-C418D8EB00A2}"/>
    <cellStyle name="Total 3 3 7 2 6" xfId="45280" xr:uid="{38905E3C-D905-4BF2-9E19-30C4B96554FE}"/>
    <cellStyle name="Total 3 3 7 3" xfId="9556" xr:uid="{559697B4-3643-4199-B25B-0428D3E863A1}"/>
    <cellStyle name="Total 3 3 7 4" xfId="17418" xr:uid="{2F7A4CE3-59DA-4AB4-AE4D-9D941DA2B93B}"/>
    <cellStyle name="Total 3 3 7 5" xfId="25431" xr:uid="{1E981B49-3900-478E-AB4A-7C2DC0D8AA0A}"/>
    <cellStyle name="Total 3 3 7 6" xfId="33248" xr:uid="{23EBC5FD-3951-4C50-B770-61608146E673}"/>
    <cellStyle name="Total 3 3 7 7" xfId="41209" xr:uid="{3202852F-219E-4A7C-9CC8-FAC5A42E8D19}"/>
    <cellStyle name="Total 3 3 8" xfId="1670" xr:uid="{DBEDDC86-0FCA-4635-B5EA-8C0694A03E85}"/>
    <cellStyle name="Total 3 3 8 2" xfId="5760" xr:uid="{D69086F4-C19F-4F7C-B303-82B1448ADA67}"/>
    <cellStyle name="Total 3 3 8 2 2" xfId="13975" xr:uid="{D6DD852C-1819-47E2-8C63-494C6656952D}"/>
    <cellStyle name="Total 3 3 8 2 3" xfId="21839" xr:uid="{53B77007-78CA-4F8A-BDF6-3DF31A8468AC}"/>
    <cellStyle name="Total 3 3 8 2 4" xfId="29819" xr:uid="{12A759B4-EAC2-4984-A113-924A8483BD77}"/>
    <cellStyle name="Total 3 3 8 2 5" xfId="37646" xr:uid="{0EB9E321-2380-4C3B-A498-02FC8BF6A68D}"/>
    <cellStyle name="Total 3 3 8 2 6" xfId="45599" xr:uid="{EB6379DE-3197-4F5D-8D0A-4EC096DC7FD9}"/>
    <cellStyle name="Total 3 3 8 3" xfId="9897" xr:uid="{52624C5F-49D6-4E3E-A5D6-0F6F71F8FB4E}"/>
    <cellStyle name="Total 3 3 8 4" xfId="17761" xr:uid="{9F2B190B-0943-494B-AC7F-8CAE11ACCF80}"/>
    <cellStyle name="Total 3 3 8 5" xfId="25771" xr:uid="{E0712BDB-421B-4519-98F6-2FBB717CE202}"/>
    <cellStyle name="Total 3 3 8 6" xfId="33591" xr:uid="{BD0E4F02-F25E-4223-BB49-78B53B7CEC98}"/>
    <cellStyle name="Total 3 3 8 7" xfId="41552" xr:uid="{D78B9F18-5E1D-467A-B2E2-460F4A406F68}"/>
    <cellStyle name="Total 3 3 9" xfId="2006" xr:uid="{7AFF6151-D615-4401-92CC-B8166D63EC3E}"/>
    <cellStyle name="Total 3 3 9 2" xfId="6080" xr:uid="{92AB9FF9-ABDF-4661-92B1-E92E3C587AED}"/>
    <cellStyle name="Total 3 3 9 2 2" xfId="14295" xr:uid="{DC98705B-806C-47A3-8A5C-387380A46AB8}"/>
    <cellStyle name="Total 3 3 9 2 3" xfId="22159" xr:uid="{07DCDC9D-2364-44FD-8EC2-5D976D0BB5E0}"/>
    <cellStyle name="Total 3 3 9 2 4" xfId="30139" xr:uid="{970A2B46-8D3C-45AE-A664-2BFF10402FF1}"/>
    <cellStyle name="Total 3 3 9 2 5" xfId="37966" xr:uid="{C55CEC36-A054-41B4-8A2A-A75647770236}"/>
    <cellStyle name="Total 3 3 9 2 6" xfId="45919" xr:uid="{EF86C53B-0106-4B13-AEC4-85A35128ED03}"/>
    <cellStyle name="Total 3 3 9 3" xfId="10232" xr:uid="{EEA29373-D646-47C4-A6CF-F3807C279359}"/>
    <cellStyle name="Total 3 3 9 4" xfId="18097" xr:uid="{ED758EC3-E1BB-46F5-BD32-5B1220A17F1F}"/>
    <cellStyle name="Total 3 3 9 5" xfId="26104" xr:uid="{B4615E0A-7C3D-414E-A527-890680010057}"/>
    <cellStyle name="Total 3 3 9 6" xfId="33927" xr:uid="{6D93E28B-73D6-408F-A69E-A0F29827031E}"/>
    <cellStyle name="Total 3 3 9 7" xfId="41888" xr:uid="{26C4488A-18B8-42FB-914A-BDBCE152A550}"/>
    <cellStyle name="Total 3 30" xfId="40737" xr:uid="{7656ACA5-8708-4476-9E81-44B184C27E96}"/>
    <cellStyle name="Total 3 4" xfId="900" xr:uid="{610FDA3C-1B34-4618-AF6A-71A90E682B33}"/>
    <cellStyle name="Total 3 4 10" xfId="2327" xr:uid="{EEABB518-0C87-4737-9741-EF581B64E90E}"/>
    <cellStyle name="Total 3 4 10 2" xfId="6394" xr:uid="{F9E057FE-D247-4206-BE8F-7B6EC93F2A12}"/>
    <cellStyle name="Total 3 4 10 2 2" xfId="14609" xr:uid="{87F6A9EC-E620-43A0-AE26-3EE293354610}"/>
    <cellStyle name="Total 3 4 10 2 3" xfId="22473" xr:uid="{25781AC4-0CFA-4CFF-BF1D-819ABDA67043}"/>
    <cellStyle name="Total 3 4 10 2 4" xfId="30453" xr:uid="{D798CECF-4F97-4B9B-A39E-815B0CFC3EE3}"/>
    <cellStyle name="Total 3 4 10 2 5" xfId="38280" xr:uid="{426AA22E-38EF-4F67-8BCD-A2DA593977BE}"/>
    <cellStyle name="Total 3 4 10 2 6" xfId="46233" xr:uid="{E3410146-2747-4C25-ACA5-CD42C67E07D1}"/>
    <cellStyle name="Total 3 4 10 3" xfId="10553" xr:uid="{1FA3DF15-1C67-4912-8BC0-C8A175C698CC}"/>
    <cellStyle name="Total 3 4 10 4" xfId="18418" xr:uid="{F14BF7EF-101C-4B15-82F9-6696BE5BD483}"/>
    <cellStyle name="Total 3 4 10 5" xfId="26424" xr:uid="{758C36F2-9F6E-47AF-8125-B988CFF1E2F2}"/>
    <cellStyle name="Total 3 4 10 6" xfId="34248" xr:uid="{C0E9672C-831C-43B8-9039-C4023FFB5BC3}"/>
    <cellStyle name="Total 3 4 10 7" xfId="42209" xr:uid="{B9A10E80-C16A-4CF1-8585-58C76FEA952E}"/>
    <cellStyle name="Total 3 4 11" xfId="2658" xr:uid="{169EE2F8-9A4B-421D-81E4-046EC93F27AB}"/>
    <cellStyle name="Total 3 4 11 2" xfId="6708" xr:uid="{8E77AA7A-3136-4FFB-901F-38FF9CD58E0D}"/>
    <cellStyle name="Total 3 4 11 2 2" xfId="14923" xr:uid="{FA0CF1DC-091B-46B4-8E6C-6C256E39E902}"/>
    <cellStyle name="Total 3 4 11 2 3" xfId="22787" xr:uid="{35EC2CC3-E2D1-409D-AFBE-3ABC254572E5}"/>
    <cellStyle name="Total 3 4 11 2 4" xfId="30767" xr:uid="{1732080F-816A-4B94-8261-ACABF1DB0BD0}"/>
    <cellStyle name="Total 3 4 11 2 5" xfId="38594" xr:uid="{3ABE0306-9FCA-4A06-AE01-4EBB7F749975}"/>
    <cellStyle name="Total 3 4 11 2 6" xfId="46547" xr:uid="{2A2F42F1-0988-49C0-BCB7-8E396BBEF3F0}"/>
    <cellStyle name="Total 3 4 11 3" xfId="10884" xr:uid="{B247526A-59B4-4D9C-82C5-E3D00DE73003}"/>
    <cellStyle name="Total 3 4 11 4" xfId="18749" xr:uid="{3A867C12-93D3-40BC-83B3-910358E0235B}"/>
    <cellStyle name="Total 3 4 11 5" xfId="26752" xr:uid="{1DA19B09-A165-4EB3-9BD0-B8BD3456153B}"/>
    <cellStyle name="Total 3 4 11 6" xfId="34579" xr:uid="{67FCCDD1-2085-4568-9517-438EC9714500}"/>
    <cellStyle name="Total 3 4 11 7" xfId="42540" xr:uid="{2210A52B-CCBE-451E-A869-F7F3A31E8EB4}"/>
    <cellStyle name="Total 3 4 12" xfId="2969" xr:uid="{32223A1E-34BF-4C4E-A311-AFDA9A78FBAD}"/>
    <cellStyle name="Total 3 4 12 2" xfId="7013" xr:uid="{850ABE6F-E533-4748-8991-1E0123150CFE}"/>
    <cellStyle name="Total 3 4 12 2 2" xfId="15228" xr:uid="{BE1DB646-F74B-4112-870A-4790EE902B62}"/>
    <cellStyle name="Total 3 4 12 2 3" xfId="23092" xr:uid="{F0E68254-22C1-428C-9BB7-1F640A3EE78D}"/>
    <cellStyle name="Total 3 4 12 2 4" xfId="31072" xr:uid="{BADC6FEF-929D-48BC-A386-1331263DA604}"/>
    <cellStyle name="Total 3 4 12 2 5" xfId="38899" xr:uid="{0ED13128-8065-4576-804E-A7137BB11CB8}"/>
    <cellStyle name="Total 3 4 12 2 6" xfId="46852" xr:uid="{B577314A-CD7A-4E9C-9EFE-870771AFB456}"/>
    <cellStyle name="Total 3 4 12 3" xfId="11195" xr:uid="{3E26CCD8-580C-4210-B3D3-EE23F2989A97}"/>
    <cellStyle name="Total 3 4 12 4" xfId="19060" xr:uid="{A8AA387C-A69D-4128-A773-B1682D3332E4}"/>
    <cellStyle name="Total 3 4 12 5" xfId="27062" xr:uid="{075EF24D-2B19-4811-A588-6233EA7474BF}"/>
    <cellStyle name="Total 3 4 12 6" xfId="34890" xr:uid="{6CC84A2D-C02E-4F1C-8EF6-6DF694F638C8}"/>
    <cellStyle name="Total 3 4 12 7" xfId="42851" xr:uid="{BA0FE437-B518-4B22-A463-3545C029F264}"/>
    <cellStyle name="Total 3 4 13" xfId="3291" xr:uid="{CC8687A4-C189-4AAE-85D5-2A1704228AF2}"/>
    <cellStyle name="Total 3 4 13 2" xfId="7319" xr:uid="{74F4F50A-2A39-4DD7-A340-E54A676B79EE}"/>
    <cellStyle name="Total 3 4 13 2 2" xfId="15534" xr:uid="{A03DB7FA-2082-4F72-B3B8-3870F8C169AA}"/>
    <cellStyle name="Total 3 4 13 2 3" xfId="23398" xr:uid="{147A56E5-7258-4395-9F06-950DED3A1B45}"/>
    <cellStyle name="Total 3 4 13 2 4" xfId="31378" xr:uid="{6408C4B4-2A06-4756-85DE-23C7F292CCB4}"/>
    <cellStyle name="Total 3 4 13 2 5" xfId="39205" xr:uid="{16E96349-554E-44D7-AD93-90876F38D660}"/>
    <cellStyle name="Total 3 4 13 2 6" xfId="47158" xr:uid="{BCDA575E-3E41-4BAB-A05A-975A2D9370C3}"/>
    <cellStyle name="Total 3 4 13 3" xfId="11515" xr:uid="{E6F8D6BA-46F3-4CB9-B3F0-45157E8464CE}"/>
    <cellStyle name="Total 3 4 13 4" xfId="19382" xr:uid="{A3EFCE77-8EEB-4840-AB63-1CFE03600A0B}"/>
    <cellStyle name="Total 3 4 13 5" xfId="27382" xr:uid="{A4598451-0A7B-43A8-A0F2-7953E95ADCF4}"/>
    <cellStyle name="Total 3 4 13 6" xfId="35212" xr:uid="{6E42E9D0-AADE-4355-A4C5-7115199955A7}"/>
    <cellStyle name="Total 3 4 13 7" xfId="43173" xr:uid="{0F74F6EF-CFE0-4D9A-A7A0-76D1123FFF7D}"/>
    <cellStyle name="Total 3 4 14" xfId="3584" xr:uid="{5A175DEE-EF55-493E-AE6D-E1655BBE4BB4}"/>
    <cellStyle name="Total 3 4 14 2" xfId="7612" xr:uid="{601DB5D6-8950-4350-BE71-7BD936F76BC9}"/>
    <cellStyle name="Total 3 4 14 2 2" xfId="15827" xr:uid="{A9EE5483-3180-41BB-9157-FFA750F7F30C}"/>
    <cellStyle name="Total 3 4 14 2 3" xfId="23691" xr:uid="{337D4F7D-A4A4-4293-9D28-4989ED2F5393}"/>
    <cellStyle name="Total 3 4 14 2 4" xfId="31671" xr:uid="{EA313DCE-62E4-4F8B-9049-2C2255D8D681}"/>
    <cellStyle name="Total 3 4 14 2 5" xfId="39498" xr:uid="{15851400-ECBE-410B-9E9A-3B80EBECA59F}"/>
    <cellStyle name="Total 3 4 14 2 6" xfId="47451" xr:uid="{E14C2DE1-8019-4A5F-A832-5BF81A61D5D8}"/>
    <cellStyle name="Total 3 4 14 3" xfId="11808" xr:uid="{D7A3A2BD-38BC-4714-A7E8-95701FA23AB1}"/>
    <cellStyle name="Total 3 4 14 4" xfId="19675" xr:uid="{4C70B6B4-6C2B-476B-8FA4-68BF5824C17C}"/>
    <cellStyle name="Total 3 4 14 5" xfId="27675" xr:uid="{F2DE9CA6-8B99-403A-9880-2996F8FA691A}"/>
    <cellStyle name="Total 3 4 14 6" xfId="35505" xr:uid="{5E1EC61B-06DF-4876-9CD7-B8A65663EECA}"/>
    <cellStyle name="Total 3 4 14 7" xfId="43466" xr:uid="{5F4A6F5F-601C-432E-A241-C8F1C5E59C48}"/>
    <cellStyle name="Total 3 4 15" xfId="3878" xr:uid="{DBC9DFD2-9ABE-4A3A-BF11-048680AAFE36}"/>
    <cellStyle name="Total 3 4 15 2" xfId="7900" xr:uid="{F0DFAEE3-2FF1-4279-B129-5494BEE54090}"/>
    <cellStyle name="Total 3 4 15 2 2" xfId="16115" xr:uid="{5A26A072-6131-41C9-B166-057259875DC5}"/>
    <cellStyle name="Total 3 4 15 2 3" xfId="23979" xr:uid="{521DDD7A-C524-47C7-AB87-E4334D83F317}"/>
    <cellStyle name="Total 3 4 15 2 4" xfId="31959" xr:uid="{0E912490-9E7F-427B-B1AD-75F4535985E0}"/>
    <cellStyle name="Total 3 4 15 2 5" xfId="39786" xr:uid="{DD75C2E2-3788-4E60-9888-7C398B5BDD91}"/>
    <cellStyle name="Total 3 4 15 2 6" xfId="47739" xr:uid="{DDD33493-0166-4E21-B429-164B71FCE542}"/>
    <cellStyle name="Total 3 4 15 3" xfId="12102" xr:uid="{2B760E13-FF70-4D1A-81F8-217052C1856C}"/>
    <cellStyle name="Total 3 4 15 4" xfId="19969" xr:uid="{CF6474D4-FE0E-41B1-ACE0-DCF19C150AB1}"/>
    <cellStyle name="Total 3 4 15 5" xfId="27968" xr:uid="{B2843439-E824-45E6-93D0-57FCC358BAFE}"/>
    <cellStyle name="Total 3 4 15 6" xfId="35799" xr:uid="{09772FE2-EEEB-4225-BC47-D7D2D5D17E60}"/>
    <cellStyle name="Total 3 4 15 7" xfId="43760" xr:uid="{4FF74A8F-6FC0-4819-A4DB-281960763EAC}"/>
    <cellStyle name="Total 3 4 16" xfId="4180" xr:uid="{5F36F6FA-DE81-4210-B0FD-4635810A5ABA}"/>
    <cellStyle name="Total 3 4 16 2" xfId="8186" xr:uid="{52837336-BEB0-4DEA-BEB3-27333ECEA9A8}"/>
    <cellStyle name="Total 3 4 16 2 2" xfId="16401" xr:uid="{B14003D0-3F86-4666-9C54-5D6227690D87}"/>
    <cellStyle name="Total 3 4 16 2 3" xfId="24265" xr:uid="{663ED492-1F3E-4B54-BF26-E2438B40ED80}"/>
    <cellStyle name="Total 3 4 16 2 4" xfId="32245" xr:uid="{270C5DD2-3E4C-421B-9A71-F6E754B61D19}"/>
    <cellStyle name="Total 3 4 16 2 5" xfId="40072" xr:uid="{E34AA33F-8A34-4DA5-81B0-21962B962C4B}"/>
    <cellStyle name="Total 3 4 16 2 6" xfId="48025" xr:uid="{87E72E85-CA6F-4239-9473-7B60713BB9C1}"/>
    <cellStyle name="Total 3 4 16 3" xfId="12402" xr:uid="{017CCE46-4F77-4979-9FCE-EE91F5F7A116}"/>
    <cellStyle name="Total 3 4 16 4" xfId="20271" xr:uid="{7A49FAED-F177-4FF7-9F42-CED5376B0EE2}"/>
    <cellStyle name="Total 3 4 16 5" xfId="28266" xr:uid="{0190D693-0592-4B9E-9D17-263C911E38BE}"/>
    <cellStyle name="Total 3 4 16 6" xfId="36101" xr:uid="{527BD7A7-8F60-4DA9-B5B0-1B8AB018BC99}"/>
    <cellStyle name="Total 3 4 16 7" xfId="44062" xr:uid="{0D4B0640-CB65-42D7-8201-E5856A9BD8A5}"/>
    <cellStyle name="Total 3 4 17" xfId="4464" xr:uid="{F3BDD92C-DD1C-48CC-97B2-6969ECD542E2}"/>
    <cellStyle name="Total 3 4 17 2" xfId="8465" xr:uid="{5028E4D0-DC75-43DF-A804-77FD092C6561}"/>
    <cellStyle name="Total 3 4 17 2 2" xfId="16680" xr:uid="{A57787DD-207C-49CE-9B8C-975671EEAACA}"/>
    <cellStyle name="Total 3 4 17 2 3" xfId="24544" xr:uid="{7CBE2A09-431D-4656-AD7D-894F9BDB31EC}"/>
    <cellStyle name="Total 3 4 17 2 4" xfId="32524" xr:uid="{40A15D67-201A-4F1D-BC2B-17A30B394D3F}"/>
    <cellStyle name="Total 3 4 17 2 5" xfId="40351" xr:uid="{1B168BA7-E4F9-4596-B7B2-7DABC3077290}"/>
    <cellStyle name="Total 3 4 17 2 6" xfId="48304" xr:uid="{1415A404-6EC5-474E-B762-80C3A3F59E02}"/>
    <cellStyle name="Total 3 4 17 3" xfId="12686" xr:uid="{CE13DA00-D75E-4B53-913D-F4B23DBA5D8E}"/>
    <cellStyle name="Total 3 4 17 4" xfId="20555" xr:uid="{3CA48F4B-DCD9-4AC6-98D6-C47A035BAE18}"/>
    <cellStyle name="Total 3 4 17 5" xfId="28549" xr:uid="{CB46C2C6-CF40-4F9E-9F31-104DE20E5C05}"/>
    <cellStyle name="Total 3 4 17 6" xfId="36385" xr:uid="{50B345C9-B100-4AF9-A417-EFA26BCDD098}"/>
    <cellStyle name="Total 3 4 17 7" xfId="44346" xr:uid="{AC3AD408-3EB8-4ABB-BC91-50C2038D6883}"/>
    <cellStyle name="Total 3 4 18" xfId="5042" xr:uid="{02CB57F1-3071-424D-B1C9-6B6FF00EA081}"/>
    <cellStyle name="Total 3 4 18 2" xfId="13257" xr:uid="{B4C4CB7A-4CEE-4361-A286-055B754F28AA}"/>
    <cellStyle name="Total 3 4 18 3" xfId="21121" xr:uid="{E67A4F4C-0A9D-44D5-892D-FA98E4187CB7}"/>
    <cellStyle name="Total 3 4 18 4" xfId="29101" xr:uid="{F84A1B11-F95C-46E4-9AF6-DACC21B8860B}"/>
    <cellStyle name="Total 3 4 18 5" xfId="36928" xr:uid="{D162453F-FAE5-4604-96BE-683ADD022734}"/>
    <cellStyle name="Total 3 4 18 6" xfId="44881" xr:uid="{5073CE6C-8BF7-4014-A985-75D3BF570126}"/>
    <cellStyle name="Total 3 4 19" xfId="9129" xr:uid="{D965D81A-C9DD-404B-B14F-2A6D83480A44}"/>
    <cellStyle name="Total 3 4 2" xfId="972" xr:uid="{7BD707D6-D679-4EF6-88A6-3B7B3280E386}"/>
    <cellStyle name="Total 3 4 2 10" xfId="3950" xr:uid="{212C4B4B-63D2-4A93-9F85-BAA04BE76E72}"/>
    <cellStyle name="Total 3 4 2 10 2" xfId="7969" xr:uid="{70B33357-4F4F-4F33-85FE-0DBDF2CE05E2}"/>
    <cellStyle name="Total 3 4 2 10 2 2" xfId="16184" xr:uid="{B31CC32B-5375-4A85-9642-328659293EE4}"/>
    <cellStyle name="Total 3 4 2 10 2 3" xfId="24048" xr:uid="{2EDFAD97-E546-4F3E-94E7-FCF09BC75D58}"/>
    <cellStyle name="Total 3 4 2 10 2 4" xfId="32028" xr:uid="{B701F0E9-7B8D-4B07-A394-B0C58D34A77F}"/>
    <cellStyle name="Total 3 4 2 10 2 5" xfId="39855" xr:uid="{CF57A4B9-A98C-4412-BDFB-5D219F47AC2D}"/>
    <cellStyle name="Total 3 4 2 10 2 6" xfId="47808" xr:uid="{A9268912-9688-4CB8-A724-F0EB0BF4C356}"/>
    <cellStyle name="Total 3 4 2 10 3" xfId="12172" xr:uid="{B2964B5D-77B0-47A6-8A04-651DF21F8009}"/>
    <cellStyle name="Total 3 4 2 10 4" xfId="20041" xr:uid="{4FCB07B2-777E-44D4-A609-E5D1B794BFC3}"/>
    <cellStyle name="Total 3 4 2 10 5" xfId="28038" xr:uid="{58C552E0-49AC-4DAD-8337-D20BCEFF8673}"/>
    <cellStyle name="Total 3 4 2 10 6" xfId="35871" xr:uid="{2C9EEC22-A81B-4F15-BB0E-02166A691E55}"/>
    <cellStyle name="Total 3 4 2 10 7" xfId="43832" xr:uid="{87C5A3E0-0F46-476B-9202-51CF2E680DB6}"/>
    <cellStyle name="Total 3 4 2 11" xfId="4249" xr:uid="{CF924954-1A3A-46F1-8CD4-02BC6074A02E}"/>
    <cellStyle name="Total 3 4 2 11 2" xfId="8255" xr:uid="{405FC48B-8248-4F4A-ADB2-C8CA1B648451}"/>
    <cellStyle name="Total 3 4 2 11 2 2" xfId="16470" xr:uid="{46D2B6EF-DCDE-4169-A511-0EF8331E6909}"/>
    <cellStyle name="Total 3 4 2 11 2 3" xfId="24334" xr:uid="{F0856C3A-A100-44A4-9F7B-0D2D0D4DA2C2}"/>
    <cellStyle name="Total 3 4 2 11 2 4" xfId="32314" xr:uid="{4347F6C9-12CA-47A8-9A72-3FC8DAECD76B}"/>
    <cellStyle name="Total 3 4 2 11 2 5" xfId="40141" xr:uid="{260FB2C7-C994-40C4-8805-5164390C7CF8}"/>
    <cellStyle name="Total 3 4 2 11 2 6" xfId="48094" xr:uid="{8B9A5804-5F1E-4AB2-BE81-834498D7EEB4}"/>
    <cellStyle name="Total 3 4 2 11 3" xfId="12471" xr:uid="{B6E15B3D-9EFF-4E2C-AC2D-A706B56765F9}"/>
    <cellStyle name="Total 3 4 2 11 4" xfId="20340" xr:uid="{961A26CF-281D-41AA-BFB4-3D5972170805}"/>
    <cellStyle name="Total 3 4 2 11 5" xfId="28335" xr:uid="{48DF8376-0EF0-43DB-9495-0A1C33A28EAC}"/>
    <cellStyle name="Total 3 4 2 11 6" xfId="36170" xr:uid="{F727F093-68E0-46AA-ADE8-4A00BC5C66CC}"/>
    <cellStyle name="Total 3 4 2 11 7" xfId="44131" xr:uid="{D5D628FA-1370-4E73-A387-E5EF2C89368D}"/>
    <cellStyle name="Total 3 4 2 12" xfId="4536" xr:uid="{30C070B0-6D23-4ADC-A5A7-7DE3DBC89F95}"/>
    <cellStyle name="Total 3 4 2 12 2" xfId="8534" xr:uid="{16C738B1-B378-4926-8070-B9F3281FD9BB}"/>
    <cellStyle name="Total 3 4 2 12 2 2" xfId="16749" xr:uid="{0F3E4C3D-8108-4126-9AAB-EEB45449152A}"/>
    <cellStyle name="Total 3 4 2 12 2 3" xfId="24613" xr:uid="{8F045CB2-5C1E-443C-A51E-9C82F0E5ABCB}"/>
    <cellStyle name="Total 3 4 2 12 2 4" xfId="32593" xr:uid="{3FB83677-2912-4C92-8B52-3F6FF8EF45BF}"/>
    <cellStyle name="Total 3 4 2 12 2 5" xfId="40420" xr:uid="{B31AA4D2-642C-4B5C-8DBF-62C3606F661D}"/>
    <cellStyle name="Total 3 4 2 12 2 6" xfId="48373" xr:uid="{72B45BC0-D37B-42B9-906A-7DEDA65C6DFC}"/>
    <cellStyle name="Total 3 4 2 12 3" xfId="12757" xr:uid="{70B1BA7E-C10D-4E8D-91B5-FBAF300500F6}"/>
    <cellStyle name="Total 3 4 2 12 4" xfId="20627" xr:uid="{74CA5B60-4CF2-41F5-816A-0E3A6D95CDA3}"/>
    <cellStyle name="Total 3 4 2 12 5" xfId="28620" xr:uid="{737B56B1-463F-420D-9B38-2E7863F5FE24}"/>
    <cellStyle name="Total 3 4 2 12 6" xfId="36457" xr:uid="{1C9F4E86-3298-4351-8C33-0E77E9D02CA7}"/>
    <cellStyle name="Total 3 4 2 12 7" xfId="44418" xr:uid="{CD121CC2-5C87-4A2A-9956-D0414F9CE359}"/>
    <cellStyle name="Total 3 4 2 13" xfId="5111" xr:uid="{C5E6E8D2-20F9-4109-8523-006F98072891}"/>
    <cellStyle name="Total 3 4 2 13 2" xfId="13326" xr:uid="{A7636E70-6D29-4A75-8B0B-1FB00781E643}"/>
    <cellStyle name="Total 3 4 2 13 3" xfId="21190" xr:uid="{7BEB2520-A152-4A92-8ADE-8039FAD78CA6}"/>
    <cellStyle name="Total 3 4 2 13 4" xfId="29170" xr:uid="{4360EEA2-1D72-41DD-9BEB-5A08B79EDC54}"/>
    <cellStyle name="Total 3 4 2 13 5" xfId="36997" xr:uid="{4088F65C-1DDA-412A-A3A5-4361D421FB57}"/>
    <cellStyle name="Total 3 4 2 13 6" xfId="44950" xr:uid="{FDA0E252-7A21-4595-ADE7-0DA79BE6DCEC}"/>
    <cellStyle name="Total 3 4 2 14" xfId="9201" xr:uid="{75B4E914-726C-4015-BAB6-228428B46054}"/>
    <cellStyle name="Total 3 4 2 15" xfId="17063" xr:uid="{99CD9B9D-B50C-4443-8779-A507ADBA5E28}"/>
    <cellStyle name="Total 3 4 2 16" xfId="25080" xr:uid="{3C5EA60B-84C8-45E6-9269-991D56C72F90}"/>
    <cellStyle name="Total 3 4 2 17" xfId="32893" xr:uid="{FD2CF07F-E306-46D5-A711-193260B30ACC}"/>
    <cellStyle name="Total 3 4 2 18" xfId="40854" xr:uid="{5CBE6504-430D-4D2B-B692-7F2335675ADE}"/>
    <cellStyle name="Total 3 4 2 2" xfId="1402" xr:uid="{85DCCDA7-9731-4813-8217-A86B0028CB0C}"/>
    <cellStyle name="Total 3 4 2 2 2" xfId="5513" xr:uid="{E0041F49-151C-4472-B52B-DE2F042121FC}"/>
    <cellStyle name="Total 3 4 2 2 2 2" xfId="13728" xr:uid="{42E4C023-C904-420E-9B3B-E2FE42BEA4E2}"/>
    <cellStyle name="Total 3 4 2 2 2 3" xfId="21592" xr:uid="{CE32521C-5FE6-464F-88AE-EE5AB7788B0D}"/>
    <cellStyle name="Total 3 4 2 2 2 4" xfId="29572" xr:uid="{C06F581D-4F01-40B9-82B7-8A75FC9B1126}"/>
    <cellStyle name="Total 3 4 2 2 2 5" xfId="37399" xr:uid="{A01C5540-ED6D-4E9D-AB6F-10DEB5D2B8E5}"/>
    <cellStyle name="Total 3 4 2 2 2 6" xfId="45352" xr:uid="{2387114C-1946-407E-A831-7E5A15847839}"/>
    <cellStyle name="Total 3 4 2 2 3" xfId="9631" xr:uid="{F307D706-0221-4D8A-B582-43581F7247B8}"/>
    <cellStyle name="Total 3 4 2 2 4" xfId="17493" xr:uid="{9721AE54-9D78-40BA-BC9C-85BA07DF546B}"/>
    <cellStyle name="Total 3 4 2 2 5" xfId="25504" xr:uid="{78FD93C8-9920-4C1F-A18F-828E3455C26C}"/>
    <cellStyle name="Total 3 4 2 2 6" xfId="33323" xr:uid="{A604345A-4335-425F-8EEE-371C18FAF884}"/>
    <cellStyle name="Total 3 4 2 2 7" xfId="41284" xr:uid="{DB76194F-EB8D-4207-98A1-711A41A76E11}"/>
    <cellStyle name="Total 3 4 2 3" xfId="1745" xr:uid="{8B41D5F4-9AC1-4DE4-B3D0-6EA7AE03890A}"/>
    <cellStyle name="Total 3 4 2 3 2" xfId="5832" xr:uid="{EFD40443-C411-40BB-8726-C32D77B80766}"/>
    <cellStyle name="Total 3 4 2 3 2 2" xfId="14047" xr:uid="{56F11A6C-01DD-462B-A4FE-76A85E660263}"/>
    <cellStyle name="Total 3 4 2 3 2 3" xfId="21911" xr:uid="{1F1C7E10-E45E-4F15-8ABE-0D4AE49E79B0}"/>
    <cellStyle name="Total 3 4 2 3 2 4" xfId="29891" xr:uid="{7383D0C4-8A9E-4882-B799-CB53D21DE605}"/>
    <cellStyle name="Total 3 4 2 3 2 5" xfId="37718" xr:uid="{F500247D-9CEC-4EFE-8594-DD5200926E23}"/>
    <cellStyle name="Total 3 4 2 3 2 6" xfId="45671" xr:uid="{F40B877F-B377-498A-B282-04B75C5B3A69}"/>
    <cellStyle name="Total 3 4 2 3 3" xfId="9971" xr:uid="{70B390E0-FCB8-4935-8E00-51BA1B5A3449}"/>
    <cellStyle name="Total 3 4 2 3 4" xfId="17836" xr:uid="{1FE6EBFD-D70D-40F0-9509-2168E26B6804}"/>
    <cellStyle name="Total 3 4 2 3 5" xfId="25844" xr:uid="{C8BE5291-3DF6-4F49-8BA6-C4600A6C2C43}"/>
    <cellStyle name="Total 3 4 2 3 6" xfId="33666" xr:uid="{205415A7-F1F6-44FD-8686-B97F7DAA07EE}"/>
    <cellStyle name="Total 3 4 2 3 7" xfId="41627" xr:uid="{FC4E459B-9F71-4CA4-A81A-867C0DAC33BA}"/>
    <cellStyle name="Total 3 4 2 4" xfId="2080" xr:uid="{98CC75C6-A3DE-4FD0-AFC5-178E6EC71E44}"/>
    <cellStyle name="Total 3 4 2 4 2" xfId="6154" xr:uid="{F3C3FF04-C599-4B8E-AC77-5EB84243292D}"/>
    <cellStyle name="Total 3 4 2 4 2 2" xfId="14369" xr:uid="{167B0490-1174-42F0-84CD-B90D0E106ABD}"/>
    <cellStyle name="Total 3 4 2 4 2 3" xfId="22233" xr:uid="{B4753225-C23C-46B7-BCE2-4BE19FF73869}"/>
    <cellStyle name="Total 3 4 2 4 2 4" xfId="30213" xr:uid="{4A088DF3-3C92-455B-8426-3164D490DF07}"/>
    <cellStyle name="Total 3 4 2 4 2 5" xfId="38040" xr:uid="{C4CB5AD3-16C7-4D3E-B12B-B9F34042A2C1}"/>
    <cellStyle name="Total 3 4 2 4 2 6" xfId="45993" xr:uid="{0CD59F9E-4B5F-4F6C-9AE9-19E3D62284E5}"/>
    <cellStyle name="Total 3 4 2 4 3" xfId="10306" xr:uid="{28FE1BF7-9409-40AC-976E-3D2504A45525}"/>
    <cellStyle name="Total 3 4 2 4 4" xfId="18171" xr:uid="{DA5A8415-0253-4175-ABD4-F066476594AA}"/>
    <cellStyle name="Total 3 4 2 4 5" xfId="26178" xr:uid="{B79B4447-3DCC-44D4-A7AB-B6A117DA72EC}"/>
    <cellStyle name="Total 3 4 2 4 6" xfId="34001" xr:uid="{A52DB6DF-8DFF-4E0A-ACE5-B4CA29F5A8E9}"/>
    <cellStyle name="Total 3 4 2 4 7" xfId="41962" xr:uid="{4A22F7A8-3293-466E-8E4E-9A42C358D160}"/>
    <cellStyle name="Total 3 4 2 5" xfId="2399" xr:uid="{EBAFD718-C490-467A-90D7-6C554A5C2141}"/>
    <cellStyle name="Total 3 4 2 5 2" xfId="6463" xr:uid="{1861B5AE-8AD8-453F-A26D-56787A6DE8CA}"/>
    <cellStyle name="Total 3 4 2 5 2 2" xfId="14678" xr:uid="{BD85EEFB-AB0B-44BE-BFE4-0B179309E985}"/>
    <cellStyle name="Total 3 4 2 5 2 3" xfId="22542" xr:uid="{4F21597E-B382-49EB-AE45-5E4BC66885D9}"/>
    <cellStyle name="Total 3 4 2 5 2 4" xfId="30522" xr:uid="{6DF1E70C-A86C-4DB1-B518-8A6E6056AA53}"/>
    <cellStyle name="Total 3 4 2 5 2 5" xfId="38349" xr:uid="{2155FFCA-F257-4648-A625-B30C66DA9763}"/>
    <cellStyle name="Total 3 4 2 5 2 6" xfId="46302" xr:uid="{68D080AE-8F7E-4484-8930-B05AD0546062}"/>
    <cellStyle name="Total 3 4 2 5 3" xfId="10625" xr:uid="{CF9A3822-ED62-4E07-96E9-49C2C6A8A81F}"/>
    <cellStyle name="Total 3 4 2 5 4" xfId="18490" xr:uid="{656D34C7-A9D4-4B24-9F3A-0DC68EC8D9DB}"/>
    <cellStyle name="Total 3 4 2 5 5" xfId="26494" xr:uid="{6E9710DF-250B-4A04-8F49-A69FF9324CF8}"/>
    <cellStyle name="Total 3 4 2 5 6" xfId="34320" xr:uid="{330E0CFB-4F89-436B-A1E2-D5DF0A03FB1B}"/>
    <cellStyle name="Total 3 4 2 5 7" xfId="42281" xr:uid="{896C8FA2-BAB5-4EEA-BC98-F8F4C2377A8A}"/>
    <cellStyle name="Total 3 4 2 6" xfId="2728" xr:uid="{3D1567A7-3D6C-4011-A7BA-C03972C10A52}"/>
    <cellStyle name="Total 3 4 2 6 2" xfId="6778" xr:uid="{C60F4F13-90A6-4F65-9AD2-FD74048E66E5}"/>
    <cellStyle name="Total 3 4 2 6 2 2" xfId="14993" xr:uid="{F309B42C-2539-44BF-9072-ED22BCC1954E}"/>
    <cellStyle name="Total 3 4 2 6 2 3" xfId="22857" xr:uid="{F850BA42-D673-49EC-8961-74150D01D6FA}"/>
    <cellStyle name="Total 3 4 2 6 2 4" xfId="30837" xr:uid="{661C056E-4E52-494F-B08B-CF50EA65E973}"/>
    <cellStyle name="Total 3 4 2 6 2 5" xfId="38664" xr:uid="{2E555F7A-FD10-4938-A8BE-AA35D8F87BFB}"/>
    <cellStyle name="Total 3 4 2 6 2 6" xfId="46617" xr:uid="{3CD65442-61FE-48A7-9D76-61F53981C63C}"/>
    <cellStyle name="Total 3 4 2 6 3" xfId="10954" xr:uid="{2201EC7D-D73D-468C-BB75-D0A42068E1C1}"/>
    <cellStyle name="Total 3 4 2 6 4" xfId="18819" xr:uid="{DC850BA2-3A06-4809-8AF4-F8BD97100657}"/>
    <cellStyle name="Total 3 4 2 6 5" xfId="26822" xr:uid="{8FBADD83-1A46-48DB-8787-F24CC7BAF996}"/>
    <cellStyle name="Total 3 4 2 6 6" xfId="34649" xr:uid="{5148D08C-DC4C-4C30-B69C-AA794A0FB02B}"/>
    <cellStyle name="Total 3 4 2 6 7" xfId="42610" xr:uid="{1D03C456-C5AF-457F-8C5D-42D6A5BADFCE}"/>
    <cellStyle name="Total 3 4 2 7" xfId="3041" xr:uid="{52B750FA-2A89-4CF5-BF24-876C7B06BDC0}"/>
    <cellStyle name="Total 3 4 2 7 2" xfId="7082" xr:uid="{25E9CB9A-7C85-4BF2-AC1C-BDAB8105D6A9}"/>
    <cellStyle name="Total 3 4 2 7 2 2" xfId="15297" xr:uid="{3CDE2569-3F27-4F44-AFA4-C6BA53FA0FAF}"/>
    <cellStyle name="Total 3 4 2 7 2 3" xfId="23161" xr:uid="{1A1A5D2D-E6F3-47B6-AAA7-0CE7113CC25E}"/>
    <cellStyle name="Total 3 4 2 7 2 4" xfId="31141" xr:uid="{F974CF98-F523-43F6-A801-5F8E3788D77B}"/>
    <cellStyle name="Total 3 4 2 7 2 5" xfId="38968" xr:uid="{DFE016F3-996F-4EF6-BE00-5D373C93A5A5}"/>
    <cellStyle name="Total 3 4 2 7 2 6" xfId="46921" xr:uid="{9CA967D2-7073-4DC7-95B2-B4BB82068F93}"/>
    <cellStyle name="Total 3 4 2 7 3" xfId="11266" xr:uid="{B2B32B5F-947E-4F6F-9617-5F91AE9D0070}"/>
    <cellStyle name="Total 3 4 2 7 4" xfId="19132" xr:uid="{74A4B5AF-BCD8-4185-82D9-5C0BA608D10A}"/>
    <cellStyle name="Total 3 4 2 7 5" xfId="27132" xr:uid="{F2445E03-8B6C-4EF6-90EF-4B81D1D57FC7}"/>
    <cellStyle name="Total 3 4 2 7 6" xfId="34962" xr:uid="{06CCC68C-0BD4-4192-A29D-A00D8114EB8F}"/>
    <cellStyle name="Total 3 4 2 7 7" xfId="42923" xr:uid="{FFAD847A-D31A-4742-BEFD-2A2495C352EF}"/>
    <cellStyle name="Total 3 4 2 8" xfId="3361" xr:uid="{EFCB6539-A0AF-4C35-83D1-32F716501219}"/>
    <cellStyle name="Total 3 4 2 8 2" xfId="7389" xr:uid="{0C5568B7-F7FC-4007-B2D9-84E1C96BBF8B}"/>
    <cellStyle name="Total 3 4 2 8 2 2" xfId="15604" xr:uid="{CDA79D8D-4A2F-405C-9EDD-DD9C1D9F8B43}"/>
    <cellStyle name="Total 3 4 2 8 2 3" xfId="23468" xr:uid="{7EAEE204-CDE3-4D27-B557-6D18029CCFB0}"/>
    <cellStyle name="Total 3 4 2 8 2 4" xfId="31448" xr:uid="{F9BD25C1-C16F-4F5D-971F-62CBC140A182}"/>
    <cellStyle name="Total 3 4 2 8 2 5" xfId="39275" xr:uid="{3814ED51-0521-4588-8EF7-D143E2650C8D}"/>
    <cellStyle name="Total 3 4 2 8 2 6" xfId="47228" xr:uid="{EA44A368-297B-4FAF-91C7-8CA9D12B6C18}"/>
    <cellStyle name="Total 3 4 2 8 3" xfId="11585" xr:uid="{7B431475-F918-4622-8471-9FD8D26C5305}"/>
    <cellStyle name="Total 3 4 2 8 4" xfId="19452" xr:uid="{42139C20-C471-4A12-BDF4-6FADC48B1989}"/>
    <cellStyle name="Total 3 4 2 8 5" xfId="27452" xr:uid="{885A06B5-2184-44B0-A123-1BF249F09338}"/>
    <cellStyle name="Total 3 4 2 8 6" xfId="35282" xr:uid="{3D84D342-7294-456E-8C4D-D67B14389093}"/>
    <cellStyle name="Total 3 4 2 8 7" xfId="43243" xr:uid="{8B149144-D276-4C29-B61C-793F171A3FF8}"/>
    <cellStyle name="Total 3 4 2 9" xfId="3655" xr:uid="{9377AED9-F8EC-4C0C-9C51-98FF2450DEE9}"/>
    <cellStyle name="Total 3 4 2 9 2" xfId="7683" xr:uid="{49241758-10DD-4DD9-BA8D-521184C52554}"/>
    <cellStyle name="Total 3 4 2 9 2 2" xfId="15898" xr:uid="{F0D21099-8547-4A2A-B33C-B811749D8145}"/>
    <cellStyle name="Total 3 4 2 9 2 3" xfId="23762" xr:uid="{8B9D5F16-445E-4C8A-A6D2-0F2477A9CD03}"/>
    <cellStyle name="Total 3 4 2 9 2 4" xfId="31742" xr:uid="{C9C1417C-AA86-4C3B-B853-AE1669807C9B}"/>
    <cellStyle name="Total 3 4 2 9 2 5" xfId="39569" xr:uid="{31E1F998-112F-4013-A52B-35B08E649C4B}"/>
    <cellStyle name="Total 3 4 2 9 2 6" xfId="47522" xr:uid="{7F422724-99E9-4F1B-8A47-804BA1118E06}"/>
    <cellStyle name="Total 3 4 2 9 3" xfId="11879" xr:uid="{92EA68E0-BAE5-4142-B0E8-5F5CAF496F72}"/>
    <cellStyle name="Total 3 4 2 9 4" xfId="19746" xr:uid="{5786F0E3-355F-4A84-AA87-9258024C4767}"/>
    <cellStyle name="Total 3 4 2 9 5" xfId="27746" xr:uid="{71604689-F404-42B2-8278-C89AA8E320C2}"/>
    <cellStyle name="Total 3 4 2 9 6" xfId="35576" xr:uid="{2FBFFB53-30FB-4140-BB59-5C22DD87BE30}"/>
    <cellStyle name="Total 3 4 2 9 7" xfId="43537" xr:uid="{7E92AD91-799F-40D1-8EB3-35361160727A}"/>
    <cellStyle name="Total 3 4 20" xfId="16991" xr:uid="{643F7CA8-9F24-48C0-87D5-1F459BE3E938}"/>
    <cellStyle name="Total 3 4 21" xfId="25010" xr:uid="{7FC30FCD-B874-4F65-ADC8-ECF69DE678E6}"/>
    <cellStyle name="Total 3 4 22" xfId="32821" xr:uid="{A0A03DE9-F0B2-4A9F-9FED-6F427DAC1A6D}"/>
    <cellStyle name="Total 3 4 23" xfId="40782" xr:uid="{8D473A41-A141-4699-AFCB-E8A7CDBDE6B7}"/>
    <cellStyle name="Total 3 4 3" xfId="1015" xr:uid="{620FA1D2-1B18-4FAC-9888-7D96EA020C34}"/>
    <cellStyle name="Total 3 4 3 10" xfId="3993" xr:uid="{B9AC2F3B-E916-45AE-A2AE-AEE0ADAD4A6D}"/>
    <cellStyle name="Total 3 4 3 10 2" xfId="8008" xr:uid="{6BB21E3D-974D-44DF-B7E0-06C9F1E06AD6}"/>
    <cellStyle name="Total 3 4 3 10 2 2" xfId="16223" xr:uid="{4BE522ED-673C-46CC-A880-7D48A235D364}"/>
    <cellStyle name="Total 3 4 3 10 2 3" xfId="24087" xr:uid="{EEFB1400-8185-4E7C-B76E-4939815366B2}"/>
    <cellStyle name="Total 3 4 3 10 2 4" xfId="32067" xr:uid="{9A8C83E7-C02D-4541-9497-9DDA24597CCD}"/>
    <cellStyle name="Total 3 4 3 10 2 5" xfId="39894" xr:uid="{C6945D34-2FB8-460A-97FC-6993F6B01A67}"/>
    <cellStyle name="Total 3 4 3 10 2 6" xfId="47847" xr:uid="{F1E19D1A-3CD2-40C6-A147-0085C76B9A7A}"/>
    <cellStyle name="Total 3 4 3 10 3" xfId="12215" xr:uid="{E2F78CE2-15C7-405F-A5CE-4F8D6A2E6E8D}"/>
    <cellStyle name="Total 3 4 3 10 4" xfId="20084" xr:uid="{61D787B3-E3C2-4270-BCFD-B9B11887C2CF}"/>
    <cellStyle name="Total 3 4 3 10 5" xfId="28080" xr:uid="{00C83DA9-F1FB-440F-A23C-A53D0532E493}"/>
    <cellStyle name="Total 3 4 3 10 6" xfId="35914" xr:uid="{EF5AC2B6-C43F-4B18-A594-3E84C13C91EC}"/>
    <cellStyle name="Total 3 4 3 10 7" xfId="43875" xr:uid="{EBC45A78-A369-4A9D-8892-052CB0CF09C4}"/>
    <cellStyle name="Total 3 4 3 11" xfId="4288" xr:uid="{C1700816-EC34-4FA7-9BBE-21F1CCD9798B}"/>
    <cellStyle name="Total 3 4 3 11 2" xfId="8294" xr:uid="{9E1788F8-F22A-439C-8993-E25469F323F4}"/>
    <cellStyle name="Total 3 4 3 11 2 2" xfId="16509" xr:uid="{8666AF4A-A892-4A5E-8F27-FF8BE61DDB92}"/>
    <cellStyle name="Total 3 4 3 11 2 3" xfId="24373" xr:uid="{C4AE42FC-B50B-414A-BFC1-4CB74EFE1100}"/>
    <cellStyle name="Total 3 4 3 11 2 4" xfId="32353" xr:uid="{16F4B874-2B89-480C-9255-B3B9E59D7AAE}"/>
    <cellStyle name="Total 3 4 3 11 2 5" xfId="40180" xr:uid="{2031650D-7C0B-4188-B3E9-E05CA64BED2E}"/>
    <cellStyle name="Total 3 4 3 11 2 6" xfId="48133" xr:uid="{5F9C06E7-A726-4E4C-8C6D-5846AF6B56E9}"/>
    <cellStyle name="Total 3 4 3 11 3" xfId="12510" xr:uid="{3B69704D-EB02-4F25-9A59-D6EE983923B0}"/>
    <cellStyle name="Total 3 4 3 11 4" xfId="20379" xr:uid="{3551C1C2-96DA-45FF-BCE0-0E98EB421243}"/>
    <cellStyle name="Total 3 4 3 11 5" xfId="28374" xr:uid="{04E04F72-5B4F-4478-9130-61F1880DB445}"/>
    <cellStyle name="Total 3 4 3 11 6" xfId="36209" xr:uid="{21C6D2C1-17E8-49A6-95F1-27F381B6C934}"/>
    <cellStyle name="Total 3 4 3 11 7" xfId="44170" xr:uid="{FE800893-BF37-45CF-8189-BAE320285E5B}"/>
    <cellStyle name="Total 3 4 3 12" xfId="4579" xr:uid="{06BCF59A-0668-40AC-8A8A-F9EA9EC0C979}"/>
    <cellStyle name="Total 3 4 3 12 2" xfId="8573" xr:uid="{E2EF4A5B-177F-4B6C-AC8F-7014C503766F}"/>
    <cellStyle name="Total 3 4 3 12 2 2" xfId="16788" xr:uid="{F4C3F99C-BC14-41EC-BCB7-0F36C4FF3B99}"/>
    <cellStyle name="Total 3 4 3 12 2 3" xfId="24652" xr:uid="{31F974EB-EA0C-4EDA-B74E-22354BC2BC61}"/>
    <cellStyle name="Total 3 4 3 12 2 4" xfId="32632" xr:uid="{28C92E0E-1202-4CBC-BE76-6D5044C9C002}"/>
    <cellStyle name="Total 3 4 3 12 2 5" xfId="40459" xr:uid="{B455DDCD-32C2-4592-841D-1821C76D51C4}"/>
    <cellStyle name="Total 3 4 3 12 2 6" xfId="48412" xr:uid="{9E250FDD-EA4A-4B32-990C-6F31F67D17EC}"/>
    <cellStyle name="Total 3 4 3 12 3" xfId="12800" xr:uid="{8BF013C2-4D90-4A6B-A153-F5C2906988EF}"/>
    <cellStyle name="Total 3 4 3 12 4" xfId="20670" xr:uid="{11DD9376-7F44-4555-9E38-EE648D8ED6FE}"/>
    <cellStyle name="Total 3 4 3 12 5" xfId="28663" xr:uid="{B4F7D967-6060-46BA-8348-DBA1C32C7501}"/>
    <cellStyle name="Total 3 4 3 12 6" xfId="36500" xr:uid="{B3D2DA87-5AD9-468E-89DC-765CB24A6DDB}"/>
    <cellStyle name="Total 3 4 3 12 7" xfId="44461" xr:uid="{35F62DD5-F908-4726-AFB9-771D7B4C2066}"/>
    <cellStyle name="Total 3 4 3 13" xfId="5150" xr:uid="{DE49FB55-48D0-4F0D-B762-3E280894D2A9}"/>
    <cellStyle name="Total 3 4 3 13 2" xfId="13365" xr:uid="{8E93429A-2F46-4AC9-95AD-3D74A7D514F1}"/>
    <cellStyle name="Total 3 4 3 13 3" xfId="21229" xr:uid="{C95961FC-258A-4DFD-A0F6-F0691308F0E6}"/>
    <cellStyle name="Total 3 4 3 13 4" xfId="29209" xr:uid="{FD58D85E-8BCB-4732-8577-9E92A6A16427}"/>
    <cellStyle name="Total 3 4 3 13 5" xfId="37036" xr:uid="{1B3ABE8F-5A2E-43D1-9F1C-15DAF31A67CD}"/>
    <cellStyle name="Total 3 4 3 13 6" xfId="44989" xr:uid="{97861440-CEDC-4B6E-A93C-8A428E25DABB}"/>
    <cellStyle name="Total 3 4 3 14" xfId="9244" xr:uid="{C1BC96BE-E2DD-4A60-B96D-2A3E8AAB09D0}"/>
    <cellStyle name="Total 3 4 3 15" xfId="17106" xr:uid="{8EBF785D-237B-4D14-A0AD-1453E85AFA6B}"/>
    <cellStyle name="Total 3 4 3 16" xfId="25123" xr:uid="{A37E058E-2CA1-47F9-8350-31BAA4A6CA9D}"/>
    <cellStyle name="Total 3 4 3 17" xfId="32936" xr:uid="{3C6A17AE-756D-4AD4-840D-407C5B88C8BD}"/>
    <cellStyle name="Total 3 4 3 18" xfId="40897" xr:uid="{22C1182F-F0E6-4A1B-A13F-DA0C0545178B}"/>
    <cellStyle name="Total 3 4 3 2" xfId="1445" xr:uid="{CFCF8B7F-513F-4303-8255-819CAC8E4FA1}"/>
    <cellStyle name="Total 3 4 3 2 2" xfId="5552" xr:uid="{830E32B1-2C6E-498B-988F-9E3092B6F26F}"/>
    <cellStyle name="Total 3 4 3 2 2 2" xfId="13767" xr:uid="{8E4FFBBE-BD4D-4919-B47A-D246D6BAA014}"/>
    <cellStyle name="Total 3 4 3 2 2 3" xfId="21631" xr:uid="{B69017A5-82E2-4034-BD76-778B5C589059}"/>
    <cellStyle name="Total 3 4 3 2 2 4" xfId="29611" xr:uid="{66417270-C278-4E3E-9DFC-10ACAE56A5E9}"/>
    <cellStyle name="Total 3 4 3 2 2 5" xfId="37438" xr:uid="{6A4822B5-66BA-4D99-8994-D897ACF9B5D8}"/>
    <cellStyle name="Total 3 4 3 2 2 6" xfId="45391" xr:uid="{7005DEE3-6CE1-470B-8735-BE2D69462F30}"/>
    <cellStyle name="Total 3 4 3 2 3" xfId="9674" xr:uid="{93A86ABE-F472-4B56-8716-E06725DD30FE}"/>
    <cellStyle name="Total 3 4 3 2 4" xfId="17536" xr:uid="{1D053F9B-B664-4039-B530-1E07843A43E9}"/>
    <cellStyle name="Total 3 4 3 2 5" xfId="25547" xr:uid="{8C4931E1-24FD-4B80-B44F-242ED68FF731}"/>
    <cellStyle name="Total 3 4 3 2 6" xfId="33366" xr:uid="{E979E586-E445-4FD5-9E69-69AB32AB9626}"/>
    <cellStyle name="Total 3 4 3 2 7" xfId="41327" xr:uid="{7E383BAC-3717-486E-82D9-92FBB7E663B5}"/>
    <cellStyle name="Total 3 4 3 3" xfId="1788" xr:uid="{612CEEBC-1126-4602-AD76-A9016DABCBEF}"/>
    <cellStyle name="Total 3 4 3 3 2" xfId="5871" xr:uid="{6909AD38-7D3A-4771-AA7B-B7A188C10397}"/>
    <cellStyle name="Total 3 4 3 3 2 2" xfId="14086" xr:uid="{D3C1AF1C-CC72-4D22-BFC5-4DD36857565E}"/>
    <cellStyle name="Total 3 4 3 3 2 3" xfId="21950" xr:uid="{89A4717D-5164-40E7-B735-9733C7635041}"/>
    <cellStyle name="Total 3 4 3 3 2 4" xfId="29930" xr:uid="{CD4C8EF6-8E3C-4609-A759-D98B023418CF}"/>
    <cellStyle name="Total 3 4 3 3 2 5" xfId="37757" xr:uid="{7DA9E6D0-9DEE-4D28-ABCF-7027C7F16088}"/>
    <cellStyle name="Total 3 4 3 3 2 6" xfId="45710" xr:uid="{E75D7FF0-AC41-4693-88A7-5F471B6281E0}"/>
    <cellStyle name="Total 3 4 3 3 3" xfId="10014" xr:uid="{1DE55856-04FB-4D47-B0FE-26D8361DCCA1}"/>
    <cellStyle name="Total 3 4 3 3 4" xfId="17879" xr:uid="{02A40993-614F-4D07-A889-8CBC2EB631CA}"/>
    <cellStyle name="Total 3 4 3 3 5" xfId="25886" xr:uid="{73431300-69A6-4A16-8548-8305203AA969}"/>
    <cellStyle name="Total 3 4 3 3 6" xfId="33709" xr:uid="{9BC63BE7-D889-4B80-B476-AF37C05963C7}"/>
    <cellStyle name="Total 3 4 3 3 7" xfId="41670" xr:uid="{DD3845BC-8E84-42E7-987A-B9C1ADD2602E}"/>
    <cellStyle name="Total 3 4 3 4" xfId="2122" xr:uid="{F35E81D4-AF0B-46A6-B69B-67B129A96AE1}"/>
    <cellStyle name="Total 3 4 3 4 2" xfId="6196" xr:uid="{0BC8454F-7C31-4BC6-9FBF-3B6D09B27162}"/>
    <cellStyle name="Total 3 4 3 4 2 2" xfId="14411" xr:uid="{F0E445BA-4743-424E-B786-09365C94EA4A}"/>
    <cellStyle name="Total 3 4 3 4 2 3" xfId="22275" xr:uid="{1AA1AA15-12E6-4774-9A08-9CDB2BCEF8DB}"/>
    <cellStyle name="Total 3 4 3 4 2 4" xfId="30255" xr:uid="{398D3664-3F8E-42AC-AD09-48C7783BCC97}"/>
    <cellStyle name="Total 3 4 3 4 2 5" xfId="38082" xr:uid="{04AC83F4-6D9B-4AFB-923B-BA94AFFD0FEE}"/>
    <cellStyle name="Total 3 4 3 4 2 6" xfId="46035" xr:uid="{FB07EA87-F942-4F43-8B92-0324A1C296DE}"/>
    <cellStyle name="Total 3 4 3 4 3" xfId="10348" xr:uid="{29F10630-D606-475A-96EC-98D4D4563C69}"/>
    <cellStyle name="Total 3 4 3 4 4" xfId="18213" xr:uid="{7E2DD614-3211-4226-B14E-AB8C83B83958}"/>
    <cellStyle name="Total 3 4 3 4 5" xfId="26220" xr:uid="{ED5BA749-97E2-438B-AE5D-E660596F6472}"/>
    <cellStyle name="Total 3 4 3 4 6" xfId="34043" xr:uid="{15FB9378-AEB2-4355-B0BB-45E55ADA33C6}"/>
    <cellStyle name="Total 3 4 3 4 7" xfId="42004" xr:uid="{DF288E4F-F1E0-4D8B-AF16-70BD1C96F3A3}"/>
    <cellStyle name="Total 3 4 3 5" xfId="2442" xr:uid="{BE0EA8F0-2A31-4272-9020-52539F7086A7}"/>
    <cellStyle name="Total 3 4 3 5 2" xfId="6502" xr:uid="{30868646-E9C3-4667-8306-6A3002F53DAF}"/>
    <cellStyle name="Total 3 4 3 5 2 2" xfId="14717" xr:uid="{0A63E591-07C0-47DF-9F1B-0999F0BE2B72}"/>
    <cellStyle name="Total 3 4 3 5 2 3" xfId="22581" xr:uid="{49D402D5-9695-4C14-9372-45027979D0F0}"/>
    <cellStyle name="Total 3 4 3 5 2 4" xfId="30561" xr:uid="{CDBB2999-9314-458E-AF70-0CD197ADFC4E}"/>
    <cellStyle name="Total 3 4 3 5 2 5" xfId="38388" xr:uid="{E193B95D-1FDA-4A19-A001-10C9967BE1C6}"/>
    <cellStyle name="Total 3 4 3 5 2 6" xfId="46341" xr:uid="{7B89D98D-8A5F-4771-ACC9-9974F642787E}"/>
    <cellStyle name="Total 3 4 3 5 3" xfId="10668" xr:uid="{3CC44F80-8D95-41A0-89CF-805CA190D620}"/>
    <cellStyle name="Total 3 4 3 5 4" xfId="18533" xr:uid="{103462BB-D892-4B55-8175-54B48B36C7E1}"/>
    <cellStyle name="Total 3 4 3 5 5" xfId="26536" xr:uid="{B659459D-E887-4454-9B08-4EE60023556F}"/>
    <cellStyle name="Total 3 4 3 5 6" xfId="34363" xr:uid="{3F8724CE-307F-4E0C-9FB6-61CF60E38DBA}"/>
    <cellStyle name="Total 3 4 3 5 7" xfId="42324" xr:uid="{EA469F0C-4EE3-4A75-9E09-5ED5DC8EAB02}"/>
    <cellStyle name="Total 3 4 3 6" xfId="2770" xr:uid="{A9045977-0FE1-4A3A-A392-E799560420C1}"/>
    <cellStyle name="Total 3 4 3 6 2" xfId="6820" xr:uid="{D6F5093A-06CD-4211-BA5F-93B4247BAF32}"/>
    <cellStyle name="Total 3 4 3 6 2 2" xfId="15035" xr:uid="{DE3249C5-8717-48AB-8147-344517D253C7}"/>
    <cellStyle name="Total 3 4 3 6 2 3" xfId="22899" xr:uid="{F9962DC4-02CC-4775-BCD4-ECCD188C9F57}"/>
    <cellStyle name="Total 3 4 3 6 2 4" xfId="30879" xr:uid="{A5700E22-B983-4B72-A351-02D2230B93E8}"/>
    <cellStyle name="Total 3 4 3 6 2 5" xfId="38706" xr:uid="{12E847A3-4E6C-4C1D-9022-32AB50848825}"/>
    <cellStyle name="Total 3 4 3 6 2 6" xfId="46659" xr:uid="{417F2387-E455-4FC0-A14A-4C4F84D76EDE}"/>
    <cellStyle name="Total 3 4 3 6 3" xfId="10996" xr:uid="{B0CE351D-9E78-4DA7-93A1-4D934238E830}"/>
    <cellStyle name="Total 3 4 3 6 4" xfId="18861" xr:uid="{05435F00-9C3C-484F-AD48-14F4242E816B}"/>
    <cellStyle name="Total 3 4 3 6 5" xfId="26864" xr:uid="{7EBA41D3-F39A-4C67-9BFF-8D3A0E9B3C3C}"/>
    <cellStyle name="Total 3 4 3 6 6" xfId="34691" xr:uid="{257E0AEC-391A-4590-851A-60142F894E37}"/>
    <cellStyle name="Total 3 4 3 6 7" xfId="42652" xr:uid="{CDDD28D1-96CC-4494-AD5D-320E31DC743E}"/>
    <cellStyle name="Total 3 4 3 7" xfId="3084" xr:uid="{7D8F2936-6865-4141-9CD0-CBD9355E211B}"/>
    <cellStyle name="Total 3 4 3 7 2" xfId="7121" xr:uid="{93D745F5-43C8-4430-83AF-7E93AAE8BD4A}"/>
    <cellStyle name="Total 3 4 3 7 2 2" xfId="15336" xr:uid="{0817A1B7-8321-498C-8554-D9C9B226DCD3}"/>
    <cellStyle name="Total 3 4 3 7 2 3" xfId="23200" xr:uid="{8793A113-79CE-4D25-9048-1009A5787852}"/>
    <cellStyle name="Total 3 4 3 7 2 4" xfId="31180" xr:uid="{A826CEEF-5E61-4E22-90A2-E59939971AC4}"/>
    <cellStyle name="Total 3 4 3 7 2 5" xfId="39007" xr:uid="{F917AF47-00D4-4011-946B-8806BA93E5C7}"/>
    <cellStyle name="Total 3 4 3 7 2 6" xfId="46960" xr:uid="{C4E0B632-A3BA-49EC-82A2-F96A636D8198}"/>
    <cellStyle name="Total 3 4 3 7 3" xfId="11308" xr:uid="{BE65C219-3A84-495B-B6D9-8F2329F5B034}"/>
    <cellStyle name="Total 3 4 3 7 4" xfId="19175" xr:uid="{3C2798C6-BD81-459F-BF1E-288EDD068CA9}"/>
    <cellStyle name="Total 3 4 3 7 5" xfId="27175" xr:uid="{02173109-C57F-4F0C-8004-32BD27CF8529}"/>
    <cellStyle name="Total 3 4 3 7 6" xfId="35005" xr:uid="{EEAE092A-C08D-47C8-8721-191C20A74F84}"/>
    <cellStyle name="Total 3 4 3 7 7" xfId="42966" xr:uid="{DF3E389D-BEE6-46BC-BC33-CD5A0DB5DD5F}"/>
    <cellStyle name="Total 3 4 3 8" xfId="3400" xr:uid="{C1729D1C-A562-4C3D-B3CF-A145FE8D8DF6}"/>
    <cellStyle name="Total 3 4 3 8 2" xfId="7428" xr:uid="{36539860-55DB-4A98-A11E-E83203A03502}"/>
    <cellStyle name="Total 3 4 3 8 2 2" xfId="15643" xr:uid="{7B51841F-E7C8-46E6-A481-ADBBCAA01C91}"/>
    <cellStyle name="Total 3 4 3 8 2 3" xfId="23507" xr:uid="{55AAB032-26E9-423E-A012-89F820BE2C6A}"/>
    <cellStyle name="Total 3 4 3 8 2 4" xfId="31487" xr:uid="{D1BFA67B-EF04-4D32-9859-5592F44E3627}"/>
    <cellStyle name="Total 3 4 3 8 2 5" xfId="39314" xr:uid="{FDC6B17C-2437-4615-B8D3-4578D21ED049}"/>
    <cellStyle name="Total 3 4 3 8 2 6" xfId="47267" xr:uid="{F091E284-7141-44E7-AFDF-9A28BE99FAA0}"/>
    <cellStyle name="Total 3 4 3 8 3" xfId="11624" xr:uid="{F326BF3A-5C58-4217-95DD-F59BB914D400}"/>
    <cellStyle name="Total 3 4 3 8 4" xfId="19491" xr:uid="{BFDDB983-9C79-41D5-8D61-C949368D1B11}"/>
    <cellStyle name="Total 3 4 3 8 5" xfId="27491" xr:uid="{DD8B433B-6F86-42A9-8AB7-A3E74FFC4F8C}"/>
    <cellStyle name="Total 3 4 3 8 6" xfId="35321" xr:uid="{4DD46CA0-8A39-420F-91B5-76EC2D5868C8}"/>
    <cellStyle name="Total 3 4 3 8 7" xfId="43282" xr:uid="{3F2E96C3-3B8D-4616-A448-01A4868F6AC8}"/>
    <cellStyle name="Total 3 4 3 9" xfId="3695" xr:uid="{7690968A-08A4-468B-BCC8-9728F6CC58C4}"/>
    <cellStyle name="Total 3 4 3 9 2" xfId="7723" xr:uid="{C8014B45-528A-4C9A-B4DE-4F9291A56311}"/>
    <cellStyle name="Total 3 4 3 9 2 2" xfId="15938" xr:uid="{C4FBFDE2-F3DA-416A-A620-72D8DD65A78F}"/>
    <cellStyle name="Total 3 4 3 9 2 3" xfId="23802" xr:uid="{D74A8662-0555-474B-A7FC-C9DADB25C01E}"/>
    <cellStyle name="Total 3 4 3 9 2 4" xfId="31782" xr:uid="{BBD587A2-7D08-4196-B8A4-0AA0E21EBE85}"/>
    <cellStyle name="Total 3 4 3 9 2 5" xfId="39609" xr:uid="{45D9D97C-AAAC-4C4E-9362-D72D823C70C0}"/>
    <cellStyle name="Total 3 4 3 9 2 6" xfId="47562" xr:uid="{358AF48C-BE95-4484-BC66-009CCF0F0D4B}"/>
    <cellStyle name="Total 3 4 3 9 3" xfId="11919" xr:uid="{E2890272-544B-4AA0-8543-E62128C45A43}"/>
    <cellStyle name="Total 3 4 3 9 4" xfId="19786" xr:uid="{7F447886-59BF-47C1-966A-E78652AAACE3}"/>
    <cellStyle name="Total 3 4 3 9 5" xfId="27786" xr:uid="{8C17B186-838B-496E-8CE1-C82E62A344F2}"/>
    <cellStyle name="Total 3 4 3 9 6" xfId="35616" xr:uid="{8049C3DE-5CA0-4382-8484-6EDEDF3309C4}"/>
    <cellStyle name="Total 3 4 3 9 7" xfId="43577" xr:uid="{FB013F06-62C6-4B43-A9C5-8D1E3F030567}"/>
    <cellStyle name="Total 3 4 4" xfId="1055" xr:uid="{C8087601-BED1-4F55-B4F8-233BCFFED920}"/>
    <cellStyle name="Total 3 4 4 10" xfId="4033" xr:uid="{01C7B21F-81EC-4D98-B712-43ECA5DFBDDE}"/>
    <cellStyle name="Total 3 4 4 10 2" xfId="8048" xr:uid="{CC6E01C8-76F5-4EF1-83FC-D32047E062F8}"/>
    <cellStyle name="Total 3 4 4 10 2 2" xfId="16263" xr:uid="{2069ADA9-038F-4D6E-8EDF-AB3B9F84D55E}"/>
    <cellStyle name="Total 3 4 4 10 2 3" xfId="24127" xr:uid="{28FF3333-6C96-43BE-8728-7C283443A799}"/>
    <cellStyle name="Total 3 4 4 10 2 4" xfId="32107" xr:uid="{4575AD87-539B-47CF-BCD4-6CD68BDAEF19}"/>
    <cellStyle name="Total 3 4 4 10 2 5" xfId="39934" xr:uid="{EA853619-772C-41F8-A52E-C93F631A2982}"/>
    <cellStyle name="Total 3 4 4 10 2 6" xfId="47887" xr:uid="{21BB1160-CAEF-4A28-9E93-B3380DF31866}"/>
    <cellStyle name="Total 3 4 4 10 3" xfId="12255" xr:uid="{901B49E4-B598-4BD1-83F6-C6BAA51AC170}"/>
    <cellStyle name="Total 3 4 4 10 4" xfId="20124" xr:uid="{0B010068-A59D-431C-83E4-86FF6CBBCBF0}"/>
    <cellStyle name="Total 3 4 4 10 5" xfId="28120" xr:uid="{7B20CEE8-972A-4185-A7F1-3DD0110693C2}"/>
    <cellStyle name="Total 3 4 4 10 6" xfId="35954" xr:uid="{1B9119DA-ADA6-440E-BDD9-9C2F2DF3A2EF}"/>
    <cellStyle name="Total 3 4 4 10 7" xfId="43915" xr:uid="{6F5CF0B4-3DC5-491D-82E4-CC01084609C1}"/>
    <cellStyle name="Total 3 4 4 11" xfId="4328" xr:uid="{270DA121-7F6E-42F9-B167-B4A58CF720F7}"/>
    <cellStyle name="Total 3 4 4 11 2" xfId="8334" xr:uid="{662FD656-5969-4951-B8E3-0193D19613B4}"/>
    <cellStyle name="Total 3 4 4 11 2 2" xfId="16549" xr:uid="{94B33624-5D8F-4824-AEA8-A981AEEA82A1}"/>
    <cellStyle name="Total 3 4 4 11 2 3" xfId="24413" xr:uid="{814849F0-6562-4886-9092-719285C55CC5}"/>
    <cellStyle name="Total 3 4 4 11 2 4" xfId="32393" xr:uid="{78E52005-0282-433A-A5B2-A5A7206CF9F0}"/>
    <cellStyle name="Total 3 4 4 11 2 5" xfId="40220" xr:uid="{EF53B886-2DE3-4065-BCA4-AACBD8CB6832}"/>
    <cellStyle name="Total 3 4 4 11 2 6" xfId="48173" xr:uid="{26899A40-4BD4-448B-82FE-0896EA564B7D}"/>
    <cellStyle name="Total 3 4 4 11 3" xfId="12550" xr:uid="{766E731A-3EF2-4861-93C9-2E21AA7F21BE}"/>
    <cellStyle name="Total 3 4 4 11 4" xfId="20419" xr:uid="{A11B488B-A276-4E68-ABCC-6D5FEA059A94}"/>
    <cellStyle name="Total 3 4 4 11 5" xfId="28414" xr:uid="{02CAD8E6-2AFB-488C-891A-908628D9BFEC}"/>
    <cellStyle name="Total 3 4 4 11 6" xfId="36249" xr:uid="{A9D393DB-44FE-4BB8-B35F-DC28565AA66F}"/>
    <cellStyle name="Total 3 4 4 11 7" xfId="44210" xr:uid="{2B9F2DA1-3AC4-47F5-9C21-8EA6B174DB3C}"/>
    <cellStyle name="Total 3 4 4 12" xfId="4619" xr:uid="{BBEBF2F5-43EA-4676-A9C4-D7D2A70F815E}"/>
    <cellStyle name="Total 3 4 4 12 2" xfId="8613" xr:uid="{ABE1AABB-F481-4983-A4FD-F550987C760F}"/>
    <cellStyle name="Total 3 4 4 12 2 2" xfId="16828" xr:uid="{0293231E-0B6D-425D-AC25-1EF0324ED681}"/>
    <cellStyle name="Total 3 4 4 12 2 3" xfId="24692" xr:uid="{29786FDF-FEF2-4F6A-B2C1-D5FD96A51E22}"/>
    <cellStyle name="Total 3 4 4 12 2 4" xfId="32672" xr:uid="{2E1E59EF-6572-44ED-A181-7A10B9DA9891}"/>
    <cellStyle name="Total 3 4 4 12 2 5" xfId="40499" xr:uid="{CF29EAFC-17E3-45F9-9D9A-378416557F4E}"/>
    <cellStyle name="Total 3 4 4 12 2 6" xfId="48452" xr:uid="{2664BA95-BFBD-4DD2-B1CA-7806B4A1EC66}"/>
    <cellStyle name="Total 3 4 4 12 3" xfId="12840" xr:uid="{167079C2-97D8-4A0D-BBA8-7DB2EDB0D8F8}"/>
    <cellStyle name="Total 3 4 4 12 4" xfId="20710" xr:uid="{B717998A-890B-4A12-A3AA-B914E9A85C18}"/>
    <cellStyle name="Total 3 4 4 12 5" xfId="28703" xr:uid="{6195D11B-9785-4A56-8B72-CF989314F2F5}"/>
    <cellStyle name="Total 3 4 4 12 6" xfId="36540" xr:uid="{F05C7885-86F7-4AA6-9F91-27499997CFFA}"/>
    <cellStyle name="Total 3 4 4 12 7" xfId="44501" xr:uid="{7F147454-BCA7-46C8-9F90-B38D6802FCC6}"/>
    <cellStyle name="Total 3 4 4 13" xfId="5190" xr:uid="{9A420AED-B724-48AF-872D-E09AA605D6F0}"/>
    <cellStyle name="Total 3 4 4 13 2" xfId="13405" xr:uid="{48F4F2BC-5424-42FA-A5C4-75EC1A09925C}"/>
    <cellStyle name="Total 3 4 4 13 3" xfId="21269" xr:uid="{ADE5D37A-1FCA-4401-AE2B-73E745867290}"/>
    <cellStyle name="Total 3 4 4 13 4" xfId="29249" xr:uid="{848F4421-C5BF-4225-872D-8C8D0930841D}"/>
    <cellStyle name="Total 3 4 4 13 5" xfId="37076" xr:uid="{B0D600D0-888D-4684-ADC4-76F1156AD5DF}"/>
    <cellStyle name="Total 3 4 4 13 6" xfId="45029" xr:uid="{2FFB2BB0-4F2C-46BC-9B72-3973FD0F8C7F}"/>
    <cellStyle name="Total 3 4 4 14" xfId="9284" xr:uid="{A9C51101-E274-4E2D-9481-2EB68640AF1F}"/>
    <cellStyle name="Total 3 4 4 15" xfId="17146" xr:uid="{BC855EA3-F240-455E-95B4-84A15723257B}"/>
    <cellStyle name="Total 3 4 4 16" xfId="25163" xr:uid="{AC02CC0C-285D-4361-AB88-A3770788D890}"/>
    <cellStyle name="Total 3 4 4 17" xfId="32976" xr:uid="{0CA7F8B2-96ED-4D4F-A78E-712CB6ED21E9}"/>
    <cellStyle name="Total 3 4 4 18" xfId="40937" xr:uid="{A63D842D-BA60-4FD5-9343-F8B7B4A70C11}"/>
    <cellStyle name="Total 3 4 4 2" xfId="1485" xr:uid="{FCBC1AA4-AE71-4712-A011-EE9368800B4E}"/>
    <cellStyle name="Total 3 4 4 2 2" xfId="5592" xr:uid="{268F9EF7-E446-45D8-952C-75AF395DA680}"/>
    <cellStyle name="Total 3 4 4 2 2 2" xfId="13807" xr:uid="{D314F153-8163-48DB-AE65-C55E53AAEB41}"/>
    <cellStyle name="Total 3 4 4 2 2 3" xfId="21671" xr:uid="{664998F6-73B3-4FCE-B538-E7E9C574107E}"/>
    <cellStyle name="Total 3 4 4 2 2 4" xfId="29651" xr:uid="{99473717-240B-47E5-900E-CA903D05D786}"/>
    <cellStyle name="Total 3 4 4 2 2 5" xfId="37478" xr:uid="{BC80C8B1-94AA-405C-B59E-039AA35C38E3}"/>
    <cellStyle name="Total 3 4 4 2 2 6" xfId="45431" xr:uid="{2ADE6032-9284-4331-BC30-FD2E452746FD}"/>
    <cellStyle name="Total 3 4 4 2 3" xfId="9714" xr:uid="{64572B71-F420-4725-9FD1-1D58AE44BB85}"/>
    <cellStyle name="Total 3 4 4 2 4" xfId="17576" xr:uid="{B900C9E1-91E0-43C8-BE3A-86EA1B9D4E27}"/>
    <cellStyle name="Total 3 4 4 2 5" xfId="25587" xr:uid="{1CD41B1E-009D-4989-95EE-36B52B6DA345}"/>
    <cellStyle name="Total 3 4 4 2 6" xfId="33406" xr:uid="{764FEEDE-F757-4FA4-B5C4-047F0E8EE7A4}"/>
    <cellStyle name="Total 3 4 4 2 7" xfId="41367" xr:uid="{623E5658-05B8-4631-B022-3BAA3C608C92}"/>
    <cellStyle name="Total 3 4 4 3" xfId="1828" xr:uid="{C2DA3DF9-6A6F-45C9-985A-B2CEE47E7DC1}"/>
    <cellStyle name="Total 3 4 4 3 2" xfId="5911" xr:uid="{2C167391-0A60-4290-8C1F-B7A52B8F6249}"/>
    <cellStyle name="Total 3 4 4 3 2 2" xfId="14126" xr:uid="{02514F69-66C0-4C5B-A3AA-DFBEE9A1D271}"/>
    <cellStyle name="Total 3 4 4 3 2 3" xfId="21990" xr:uid="{999DF055-1611-4C7B-9CE5-60723BE828CC}"/>
    <cellStyle name="Total 3 4 4 3 2 4" xfId="29970" xr:uid="{CB08BDA1-47F8-4F3B-A4DC-5F2EF894B962}"/>
    <cellStyle name="Total 3 4 4 3 2 5" xfId="37797" xr:uid="{2FC79A73-C02A-4400-AA03-955805C54D90}"/>
    <cellStyle name="Total 3 4 4 3 2 6" xfId="45750" xr:uid="{D3778F11-12F6-420B-9E9A-0331A42F81D2}"/>
    <cellStyle name="Total 3 4 4 3 3" xfId="10054" xr:uid="{615FF18B-F213-4058-AE76-2EF51DD37BB2}"/>
    <cellStyle name="Total 3 4 4 3 4" xfId="17919" xr:uid="{0969B133-881C-4DEC-8A18-E3085091B8E5}"/>
    <cellStyle name="Total 3 4 4 3 5" xfId="25926" xr:uid="{80F03953-0C84-496C-B84B-79776CE67DB0}"/>
    <cellStyle name="Total 3 4 4 3 6" xfId="33749" xr:uid="{49A7FE52-8A21-4B8B-BBC9-06A85FDC30A0}"/>
    <cellStyle name="Total 3 4 4 3 7" xfId="41710" xr:uid="{45A6638B-8AC9-4BE4-BDCC-E158F0316831}"/>
    <cellStyle name="Total 3 4 4 4" xfId="2162" xr:uid="{1E529028-8DB6-46C3-8B5C-2A438B3185F3}"/>
    <cellStyle name="Total 3 4 4 4 2" xfId="6236" xr:uid="{AF7A8A86-47DB-4B02-80DD-9861AE921DBF}"/>
    <cellStyle name="Total 3 4 4 4 2 2" xfId="14451" xr:uid="{D250AFFC-C154-4C53-B892-992128F26CEA}"/>
    <cellStyle name="Total 3 4 4 4 2 3" xfId="22315" xr:uid="{B25BE498-CB88-4F1B-874C-4762B0241A91}"/>
    <cellStyle name="Total 3 4 4 4 2 4" xfId="30295" xr:uid="{15AC3DF0-2A4F-4365-A412-319A729F6A06}"/>
    <cellStyle name="Total 3 4 4 4 2 5" xfId="38122" xr:uid="{F728A570-06BD-4629-8EF8-7A55827DDADD}"/>
    <cellStyle name="Total 3 4 4 4 2 6" xfId="46075" xr:uid="{4A34157D-16D5-4C96-979F-FFB40173079E}"/>
    <cellStyle name="Total 3 4 4 4 3" xfId="10388" xr:uid="{5EA5C7FA-A4C5-4819-84A2-E7B15504E2DE}"/>
    <cellStyle name="Total 3 4 4 4 4" xfId="18253" xr:uid="{141C5824-3480-4B48-B4EF-0FD09EF38753}"/>
    <cellStyle name="Total 3 4 4 4 5" xfId="26260" xr:uid="{380E90E0-8290-4A70-A5F0-777873190EAF}"/>
    <cellStyle name="Total 3 4 4 4 6" xfId="34083" xr:uid="{67732AF9-A503-41FC-BCD7-2D38AA99777E}"/>
    <cellStyle name="Total 3 4 4 4 7" xfId="42044" xr:uid="{790AF725-F93A-4DFA-B722-631DC6DA4D8E}"/>
    <cellStyle name="Total 3 4 4 5" xfId="2482" xr:uid="{95BBFD51-030E-4330-BD04-40317C0DD4EC}"/>
    <cellStyle name="Total 3 4 4 5 2" xfId="6542" xr:uid="{234A2655-42AD-48EB-8A77-B358369EDEB5}"/>
    <cellStyle name="Total 3 4 4 5 2 2" xfId="14757" xr:uid="{0FB42117-D3DE-4322-899C-71B502E74015}"/>
    <cellStyle name="Total 3 4 4 5 2 3" xfId="22621" xr:uid="{BDD4F416-A9D3-4ECD-BF8B-DDA39CE40232}"/>
    <cellStyle name="Total 3 4 4 5 2 4" xfId="30601" xr:uid="{AD15ED8F-8950-4EDB-B820-394197F822F4}"/>
    <cellStyle name="Total 3 4 4 5 2 5" xfId="38428" xr:uid="{5943AF31-C011-456A-9940-E25DDC9179B6}"/>
    <cellStyle name="Total 3 4 4 5 2 6" xfId="46381" xr:uid="{DD789FD3-A766-4663-B6D3-A097FBB3D064}"/>
    <cellStyle name="Total 3 4 4 5 3" xfId="10708" xr:uid="{16A1DF50-5BBD-468B-9C10-375CB1AEBD00}"/>
    <cellStyle name="Total 3 4 4 5 4" xfId="18573" xr:uid="{2C4A5669-A0BE-40B4-BBE6-5D0776AA42BF}"/>
    <cellStyle name="Total 3 4 4 5 5" xfId="26576" xr:uid="{971C8792-BF26-4C26-A014-F549B9F1D16E}"/>
    <cellStyle name="Total 3 4 4 5 6" xfId="34403" xr:uid="{DA472EAE-6B2F-4BB5-B9CE-23AB4E962892}"/>
    <cellStyle name="Total 3 4 4 5 7" xfId="42364" xr:uid="{1E1D3A46-9721-4D87-91E5-75AF89A80BFA}"/>
    <cellStyle name="Total 3 4 4 6" xfId="2810" xr:uid="{3F51C91D-15F0-4483-BE9C-2D6589B8C61E}"/>
    <cellStyle name="Total 3 4 4 6 2" xfId="6860" xr:uid="{B6AC2C0C-0A0A-4CE7-A0CE-39A0A2A9C941}"/>
    <cellStyle name="Total 3 4 4 6 2 2" xfId="15075" xr:uid="{2D5592B7-AA5A-4FD7-A092-DC2F8889E218}"/>
    <cellStyle name="Total 3 4 4 6 2 3" xfId="22939" xr:uid="{41B6999A-8AD0-4935-8863-941D452F2FA4}"/>
    <cellStyle name="Total 3 4 4 6 2 4" xfId="30919" xr:uid="{53851E03-6E94-4DC1-92B4-8A6D54D46D7C}"/>
    <cellStyle name="Total 3 4 4 6 2 5" xfId="38746" xr:uid="{367316E7-7A29-4285-A286-B7653EB3E7F3}"/>
    <cellStyle name="Total 3 4 4 6 2 6" xfId="46699" xr:uid="{B09137DE-A716-42F5-882D-F94A269A4B77}"/>
    <cellStyle name="Total 3 4 4 6 3" xfId="11036" xr:uid="{A7410A38-2B4F-46F6-B2BA-8937E41D676E}"/>
    <cellStyle name="Total 3 4 4 6 4" xfId="18901" xr:uid="{344BDD9D-CA47-4805-8D06-3E7EB499D913}"/>
    <cellStyle name="Total 3 4 4 6 5" xfId="26904" xr:uid="{B045DE23-686D-4F18-9898-4824D8C25B3E}"/>
    <cellStyle name="Total 3 4 4 6 6" xfId="34731" xr:uid="{1AE940CD-9044-4AA8-8E88-EF6AEA3E6864}"/>
    <cellStyle name="Total 3 4 4 6 7" xfId="42692" xr:uid="{F2C27160-3643-430C-A622-55729D49847D}"/>
    <cellStyle name="Total 3 4 4 7" xfId="3124" xr:uid="{01BCE365-8B00-47D1-B0B8-BE7ABDFA61BB}"/>
    <cellStyle name="Total 3 4 4 7 2" xfId="7161" xr:uid="{8871B5B5-8B2C-4A47-A689-86143142BD8E}"/>
    <cellStyle name="Total 3 4 4 7 2 2" xfId="15376" xr:uid="{32616BAB-E5BA-4AA5-9B9C-78E7537CDE50}"/>
    <cellStyle name="Total 3 4 4 7 2 3" xfId="23240" xr:uid="{D095DEE4-9A9C-4143-9814-88397869E034}"/>
    <cellStyle name="Total 3 4 4 7 2 4" xfId="31220" xr:uid="{D807C532-94A9-48BC-A684-DFD7BB718ABE}"/>
    <cellStyle name="Total 3 4 4 7 2 5" xfId="39047" xr:uid="{39C02A1C-E9F1-44D8-83F2-5874CCF78861}"/>
    <cellStyle name="Total 3 4 4 7 2 6" xfId="47000" xr:uid="{76F2FB57-64F7-4C4F-8F91-625136E17152}"/>
    <cellStyle name="Total 3 4 4 7 3" xfId="11348" xr:uid="{AE12D6CC-D364-4EEB-8DCA-E95D795CABFC}"/>
    <cellStyle name="Total 3 4 4 7 4" xfId="19215" xr:uid="{05FF5CD1-424E-4F22-AFF0-DB5356552626}"/>
    <cellStyle name="Total 3 4 4 7 5" xfId="27215" xr:uid="{C0E5198B-3F11-46CB-9F1D-176A0B87DAA1}"/>
    <cellStyle name="Total 3 4 4 7 6" xfId="35045" xr:uid="{3FB104CD-F8C0-40BD-8437-DA96B340C6BE}"/>
    <cellStyle name="Total 3 4 4 7 7" xfId="43006" xr:uid="{9769AF7B-E420-436F-9AEC-10E23DC27E62}"/>
    <cellStyle name="Total 3 4 4 8" xfId="3440" xr:uid="{640C4F08-6516-4FB4-B47F-383778EF4877}"/>
    <cellStyle name="Total 3 4 4 8 2" xfId="7468" xr:uid="{92E2D401-B3F8-445E-9892-2ABE4A4548DB}"/>
    <cellStyle name="Total 3 4 4 8 2 2" xfId="15683" xr:uid="{6A763FB6-F02F-4FB9-99B5-480E202B1D69}"/>
    <cellStyle name="Total 3 4 4 8 2 3" xfId="23547" xr:uid="{E9E0D86E-4DE2-43BA-8B03-E03CE985091E}"/>
    <cellStyle name="Total 3 4 4 8 2 4" xfId="31527" xr:uid="{37515E9D-E1E5-4632-A07F-B54650B80C5C}"/>
    <cellStyle name="Total 3 4 4 8 2 5" xfId="39354" xr:uid="{51A06D17-3DBC-469E-BF61-A3BCF790CF5A}"/>
    <cellStyle name="Total 3 4 4 8 2 6" xfId="47307" xr:uid="{D30DDEB0-A33F-4BA8-91F5-055B14CDDC3D}"/>
    <cellStyle name="Total 3 4 4 8 3" xfId="11664" xr:uid="{7DE32870-5B22-49B5-8665-9C651FE18CB1}"/>
    <cellStyle name="Total 3 4 4 8 4" xfId="19531" xr:uid="{DB87677A-179F-473C-9331-EB0765608F1C}"/>
    <cellStyle name="Total 3 4 4 8 5" xfId="27531" xr:uid="{5BAFD4CE-F802-4E40-B82E-C35178A9301C}"/>
    <cellStyle name="Total 3 4 4 8 6" xfId="35361" xr:uid="{EFFD78B3-EA55-472D-AB46-4F18A3F053A9}"/>
    <cellStyle name="Total 3 4 4 8 7" xfId="43322" xr:uid="{C764B237-CE51-4709-ACEC-7EEC14BB4425}"/>
    <cellStyle name="Total 3 4 4 9" xfId="3735" xr:uid="{31EADE66-CF62-45AB-93E7-0AD595C18568}"/>
    <cellStyle name="Total 3 4 4 9 2" xfId="7763" xr:uid="{98996462-4E1D-4A77-A7C4-69F9BDCE0BB9}"/>
    <cellStyle name="Total 3 4 4 9 2 2" xfId="15978" xr:uid="{57B3383A-4181-4194-97FB-D7206723A5A8}"/>
    <cellStyle name="Total 3 4 4 9 2 3" xfId="23842" xr:uid="{2BE3247C-E671-40EA-9492-CDFB5429035D}"/>
    <cellStyle name="Total 3 4 4 9 2 4" xfId="31822" xr:uid="{CB36E28A-B114-4BC7-9116-A777E240EE7D}"/>
    <cellStyle name="Total 3 4 4 9 2 5" xfId="39649" xr:uid="{37B8D6FC-CA86-4BEC-8D0E-5DFA263B29F7}"/>
    <cellStyle name="Total 3 4 4 9 2 6" xfId="47602" xr:uid="{7C748E63-06E0-4BE7-B2F4-4BD6EC698DDF}"/>
    <cellStyle name="Total 3 4 4 9 3" xfId="11959" xr:uid="{70B00BEB-34D5-4D4C-AEE1-F8614ADF62C4}"/>
    <cellStyle name="Total 3 4 4 9 4" xfId="19826" xr:uid="{C7749EFE-943F-4D1C-B319-2AE121140E27}"/>
    <cellStyle name="Total 3 4 4 9 5" xfId="27826" xr:uid="{9B29A818-2573-4BE5-8EBF-F4D0465D7F8C}"/>
    <cellStyle name="Total 3 4 4 9 6" xfId="35656" xr:uid="{8A68B278-7405-4F8B-B64B-0E4E56D04166}"/>
    <cellStyle name="Total 3 4 4 9 7" xfId="43617" xr:uid="{CFE66566-4DD2-4C05-A13D-F2AE0A2E045F}"/>
    <cellStyle name="Total 3 4 5" xfId="1098" xr:uid="{7460E77E-366A-4588-A9F1-319FA0AC28AC}"/>
    <cellStyle name="Total 3 4 5 10" xfId="4076" xr:uid="{3C879ADA-5420-4C67-B6D8-24CA4042A1CB}"/>
    <cellStyle name="Total 3 4 5 10 2" xfId="8087" xr:uid="{47633A6A-CEFF-425D-9F36-E70CBFB1D3CC}"/>
    <cellStyle name="Total 3 4 5 10 2 2" xfId="16302" xr:uid="{AC50164D-A714-4D12-9840-02D0FF3078F9}"/>
    <cellStyle name="Total 3 4 5 10 2 3" xfId="24166" xr:uid="{75BCA977-82B8-464E-93EF-61284F9D86C4}"/>
    <cellStyle name="Total 3 4 5 10 2 4" xfId="32146" xr:uid="{E99F746E-F71F-4F92-8662-D15F1E43A23B}"/>
    <cellStyle name="Total 3 4 5 10 2 5" xfId="39973" xr:uid="{8B4B962C-E9BD-45C3-9B7E-2547312DF1DE}"/>
    <cellStyle name="Total 3 4 5 10 2 6" xfId="47926" xr:uid="{499A9AC3-8FCD-4912-8E15-D048C80E784E}"/>
    <cellStyle name="Total 3 4 5 10 3" xfId="12298" xr:uid="{7BDD31C2-C08E-4393-8D8C-866A6889FD24}"/>
    <cellStyle name="Total 3 4 5 10 4" xfId="20167" xr:uid="{DE7E338E-A1BA-4D6E-A274-533F5F67C504}"/>
    <cellStyle name="Total 3 4 5 10 5" xfId="28163" xr:uid="{7E9FDD2B-C1D8-4216-8977-E97BD8B5B884}"/>
    <cellStyle name="Total 3 4 5 10 6" xfId="35997" xr:uid="{A04BDD50-67D4-43E0-82BA-5A8BB7A1FC27}"/>
    <cellStyle name="Total 3 4 5 10 7" xfId="43958" xr:uid="{F593E261-AB53-4123-AFC3-F8D811D03E3F}"/>
    <cellStyle name="Total 3 4 5 11" xfId="4367" xr:uid="{E37A836F-A733-4807-B09E-EC51E102352F}"/>
    <cellStyle name="Total 3 4 5 11 2" xfId="8373" xr:uid="{35D7B7A5-679E-4272-B64F-07C4B15BCFE6}"/>
    <cellStyle name="Total 3 4 5 11 2 2" xfId="16588" xr:uid="{469D478D-D91D-4326-8E1E-C66FC6A6C140}"/>
    <cellStyle name="Total 3 4 5 11 2 3" xfId="24452" xr:uid="{7A233F6C-FB94-43AE-AE84-B75F64DA5B50}"/>
    <cellStyle name="Total 3 4 5 11 2 4" xfId="32432" xr:uid="{C6B4633F-393B-404E-9ABD-098F02A22A6A}"/>
    <cellStyle name="Total 3 4 5 11 2 5" xfId="40259" xr:uid="{C4ADC4EB-2E0E-48EE-8856-CCB30771880B}"/>
    <cellStyle name="Total 3 4 5 11 2 6" xfId="48212" xr:uid="{87F7CCF8-4439-4CBF-B6D6-2AE4E649E497}"/>
    <cellStyle name="Total 3 4 5 11 3" xfId="12589" xr:uid="{C15CBD6A-E7F2-46B7-9599-2299D71EC308}"/>
    <cellStyle name="Total 3 4 5 11 4" xfId="20458" xr:uid="{738B4E3F-59C7-4699-9DBE-C11936C09EED}"/>
    <cellStyle name="Total 3 4 5 11 5" xfId="28453" xr:uid="{27A95FE4-7395-447C-A5B6-3EA355AD3CDF}"/>
    <cellStyle name="Total 3 4 5 11 6" xfId="36288" xr:uid="{5FF8284B-2357-41D7-85DA-98A0136E84BE}"/>
    <cellStyle name="Total 3 4 5 11 7" xfId="44249" xr:uid="{3C63046D-B9D9-4B72-86EE-E4974F1F4533}"/>
    <cellStyle name="Total 3 4 5 12" xfId="4662" xr:uid="{15F0F38F-1B60-4DCD-AFE2-F2EA034B12D6}"/>
    <cellStyle name="Total 3 4 5 12 2" xfId="8652" xr:uid="{AB152C56-56E3-4909-8E7B-CE33D156AF30}"/>
    <cellStyle name="Total 3 4 5 12 2 2" xfId="16867" xr:uid="{FA032AE5-54D4-49B6-9828-C9630A631E66}"/>
    <cellStyle name="Total 3 4 5 12 2 3" xfId="24731" xr:uid="{96216D9A-31FD-4865-B25F-9B513FB83415}"/>
    <cellStyle name="Total 3 4 5 12 2 4" xfId="32711" xr:uid="{2E8A57CA-65D4-4EC6-91F9-236254B1CB2E}"/>
    <cellStyle name="Total 3 4 5 12 2 5" xfId="40538" xr:uid="{932072D8-5482-494E-9B22-D9CF10087655}"/>
    <cellStyle name="Total 3 4 5 12 2 6" xfId="48491" xr:uid="{AD13439D-FA63-48BA-AD9B-A0113F378479}"/>
    <cellStyle name="Total 3 4 5 12 3" xfId="12883" xr:uid="{AF6945BA-144E-46FC-9944-3208A4EC6B79}"/>
    <cellStyle name="Total 3 4 5 12 4" xfId="20753" xr:uid="{109DE3DB-EB3B-4E58-B934-A96D49482BA6}"/>
    <cellStyle name="Total 3 4 5 12 5" xfId="28746" xr:uid="{13BF469D-3DCD-41CA-BAA7-0D473D2B5D06}"/>
    <cellStyle name="Total 3 4 5 12 6" xfId="36583" xr:uid="{EDC3AEF7-86A7-4C6A-BC24-41BB9BF2C3D3}"/>
    <cellStyle name="Total 3 4 5 12 7" xfId="44544" xr:uid="{6F9FB689-68C3-4D92-B85B-357D2DA074AC}"/>
    <cellStyle name="Total 3 4 5 13" xfId="5229" xr:uid="{752C1995-2058-4883-84E0-0A24110475FD}"/>
    <cellStyle name="Total 3 4 5 13 2" xfId="13444" xr:uid="{62B83B84-D080-495C-879E-F3D014DA7077}"/>
    <cellStyle name="Total 3 4 5 13 3" xfId="21308" xr:uid="{D76334BD-FBCD-4D5D-92D8-227581714543}"/>
    <cellStyle name="Total 3 4 5 13 4" xfId="29288" xr:uid="{D3D716D0-F829-4774-8BD6-26DF2C8D6DC5}"/>
    <cellStyle name="Total 3 4 5 13 5" xfId="37115" xr:uid="{F88FB655-1596-486F-8316-CD342E994B04}"/>
    <cellStyle name="Total 3 4 5 13 6" xfId="45068" xr:uid="{0E7EBFC1-6E13-4B1A-93D9-9B8D4F74DE9C}"/>
    <cellStyle name="Total 3 4 5 14" xfId="9327" xr:uid="{DB782FDC-5FD4-40C7-B809-6EC9EDF71192}"/>
    <cellStyle name="Total 3 4 5 15" xfId="17189" xr:uid="{4811D872-8BE6-4B0F-ACE7-D471FB8BAD8B}"/>
    <cellStyle name="Total 3 4 5 16" xfId="25205" xr:uid="{0F988B3B-846C-430A-BD2D-538C7A69B4E9}"/>
    <cellStyle name="Total 3 4 5 17" xfId="33019" xr:uid="{129B9CBF-F381-42CB-96FA-A358F3612EB8}"/>
    <cellStyle name="Total 3 4 5 18" xfId="40980" xr:uid="{17CC87EB-B08D-4991-B221-8E7C704CFEB6}"/>
    <cellStyle name="Total 3 4 5 2" xfId="1528" xr:uid="{7402D502-07DD-4EFB-A757-8E65ECAA972C}"/>
    <cellStyle name="Total 3 4 5 2 2" xfId="5631" xr:uid="{28893EA2-65F8-48ED-8989-380F982C7D77}"/>
    <cellStyle name="Total 3 4 5 2 2 2" xfId="13846" xr:uid="{56B14C32-C43A-420A-A7BE-D9514283566F}"/>
    <cellStyle name="Total 3 4 5 2 2 3" xfId="21710" xr:uid="{84FDC089-8A80-4C09-9E5A-859F5A8856BC}"/>
    <cellStyle name="Total 3 4 5 2 2 4" xfId="29690" xr:uid="{E72792A6-4C61-4931-939E-15860CF5A390}"/>
    <cellStyle name="Total 3 4 5 2 2 5" xfId="37517" xr:uid="{EBF14C94-E601-4D5C-B243-32A69D7B2387}"/>
    <cellStyle name="Total 3 4 5 2 2 6" xfId="45470" xr:uid="{5D6E19EE-4FD6-4C3B-A297-A4BB02EE0530}"/>
    <cellStyle name="Total 3 4 5 2 3" xfId="9756" xr:uid="{812C4B35-91D4-4D15-893E-6B331F5B9E87}"/>
    <cellStyle name="Total 3 4 5 2 4" xfId="17619" xr:uid="{EAD14ABD-4D61-4262-B8D1-1215E7C28893}"/>
    <cellStyle name="Total 3 4 5 2 5" xfId="25630" xr:uid="{D286581E-6A51-4831-A190-63136AB10A07}"/>
    <cellStyle name="Total 3 4 5 2 6" xfId="33449" xr:uid="{0E072FB4-E765-4001-B68D-83E28CED7328}"/>
    <cellStyle name="Total 3 4 5 2 7" xfId="41410" xr:uid="{F387654B-1903-45E8-8874-4E4F41363F5F}"/>
    <cellStyle name="Total 3 4 5 3" xfId="1871" xr:uid="{18AFC1A0-F17F-46DD-B414-F7DF596F06AB}"/>
    <cellStyle name="Total 3 4 5 3 2" xfId="5950" xr:uid="{69D259D5-5996-4B01-838B-817F423379EB}"/>
    <cellStyle name="Total 3 4 5 3 2 2" xfId="14165" xr:uid="{F223AC50-EEDB-4545-B19A-0251320B5BEC}"/>
    <cellStyle name="Total 3 4 5 3 2 3" xfId="22029" xr:uid="{AE016EFA-F583-43F8-8C3F-5F66823DDAF3}"/>
    <cellStyle name="Total 3 4 5 3 2 4" xfId="30009" xr:uid="{0729D6F3-C22C-4B11-BB0D-67E95266FEFC}"/>
    <cellStyle name="Total 3 4 5 3 2 5" xfId="37836" xr:uid="{C1763342-FAC0-4D12-BBDF-839F022F9188}"/>
    <cellStyle name="Total 3 4 5 3 2 6" xfId="45789" xr:uid="{DBD213DA-E07F-4660-8DF6-7BA0AC592256}"/>
    <cellStyle name="Total 3 4 5 3 3" xfId="10097" xr:uid="{7B49869D-3D60-4974-8C2F-896C74170F66}"/>
    <cellStyle name="Total 3 4 5 3 4" xfId="17962" xr:uid="{3C768481-64B8-43DB-B2B3-503B1F327078}"/>
    <cellStyle name="Total 3 4 5 3 5" xfId="25969" xr:uid="{D371D2AB-0676-452A-8DB2-2508FBFA3FF5}"/>
    <cellStyle name="Total 3 4 5 3 6" xfId="33792" xr:uid="{64F940E7-BBE7-4540-AE0D-22DD950691D5}"/>
    <cellStyle name="Total 3 4 5 3 7" xfId="41753" xr:uid="{63D27AEE-A2F9-43C2-BDBC-A8538E3455F2}"/>
    <cellStyle name="Total 3 4 5 4" xfId="2205" xr:uid="{2796C3D2-CBC7-4E64-A3CC-1BF0B92798AF}"/>
    <cellStyle name="Total 3 4 5 4 2" xfId="6279" xr:uid="{8EFBF8F8-DD80-4B7B-B31A-922D4F78F209}"/>
    <cellStyle name="Total 3 4 5 4 2 2" xfId="14494" xr:uid="{955B906C-BE21-437D-BA42-CF64514ACE00}"/>
    <cellStyle name="Total 3 4 5 4 2 3" xfId="22358" xr:uid="{CDE72090-9C2E-4F01-AA34-63F527040ACD}"/>
    <cellStyle name="Total 3 4 5 4 2 4" xfId="30338" xr:uid="{6DFA5F2D-8D93-43E5-BB93-844A69A49F65}"/>
    <cellStyle name="Total 3 4 5 4 2 5" xfId="38165" xr:uid="{FCC1E2E9-B20C-48FF-BA50-99EBCDEEF4F9}"/>
    <cellStyle name="Total 3 4 5 4 2 6" xfId="46118" xr:uid="{1112596D-E3FC-443F-9877-2B883FCAE85F}"/>
    <cellStyle name="Total 3 4 5 4 3" xfId="10431" xr:uid="{4A291993-47F8-4E34-8C02-993A5DB24579}"/>
    <cellStyle name="Total 3 4 5 4 4" xfId="18296" xr:uid="{56DB5578-1D68-491B-9278-4C2EB76C4879}"/>
    <cellStyle name="Total 3 4 5 4 5" xfId="26303" xr:uid="{A3D540E4-D527-4A14-BB44-6A43682F457B}"/>
    <cellStyle name="Total 3 4 5 4 6" xfId="34126" xr:uid="{242FBA3C-4B6F-4E14-A99E-7334CA841EB4}"/>
    <cellStyle name="Total 3 4 5 4 7" xfId="42087" xr:uid="{07867E2E-3DAB-4279-94D3-E7706FEA5400}"/>
    <cellStyle name="Total 3 4 5 5" xfId="2525" xr:uid="{37159E71-8B0F-4944-8C63-12E74FC0E36F}"/>
    <cellStyle name="Total 3 4 5 5 2" xfId="6581" xr:uid="{3036A2E4-7CE6-4859-851B-5078EDB6E384}"/>
    <cellStyle name="Total 3 4 5 5 2 2" xfId="14796" xr:uid="{7C05C50D-55E0-4F8B-B13F-772816E8D830}"/>
    <cellStyle name="Total 3 4 5 5 2 3" xfId="22660" xr:uid="{0AE138FE-5F0B-4892-A54C-6783A6E9EE57}"/>
    <cellStyle name="Total 3 4 5 5 2 4" xfId="30640" xr:uid="{0D95BDA1-0A03-41BE-968A-EFFE3C5EB2FA}"/>
    <cellStyle name="Total 3 4 5 5 2 5" xfId="38467" xr:uid="{87355CB3-5BAC-4B69-979B-333C17D048C4}"/>
    <cellStyle name="Total 3 4 5 5 2 6" xfId="46420" xr:uid="{50DBE701-3751-400C-8B7E-470609856CB7}"/>
    <cellStyle name="Total 3 4 5 5 3" xfId="10751" xr:uid="{165DB881-D6ED-4C77-A294-331BEF837B5D}"/>
    <cellStyle name="Total 3 4 5 5 4" xfId="18616" xr:uid="{9B24462A-B64D-4AA9-91D4-E4D6EFE55FA0}"/>
    <cellStyle name="Total 3 4 5 5 5" xfId="26619" xr:uid="{E6404AB2-2AB7-4C07-B0BB-9AA73073B368}"/>
    <cellStyle name="Total 3 4 5 5 6" xfId="34446" xr:uid="{054EF1FB-E327-45AA-B202-736564979885}"/>
    <cellStyle name="Total 3 4 5 5 7" xfId="42407" xr:uid="{4C033089-FAAF-4F14-A48A-01047CC7DC97}"/>
    <cellStyle name="Total 3 4 5 6" xfId="2851" xr:uid="{E48816F0-D801-41B6-AB8E-CAB39581F206}"/>
    <cellStyle name="Total 3 4 5 6 2" xfId="6901" xr:uid="{950EE7DC-0693-4B8E-914D-F0B2ED64962A}"/>
    <cellStyle name="Total 3 4 5 6 2 2" xfId="15116" xr:uid="{9FB01A20-3E9B-4FA9-9765-D6C050BD9477}"/>
    <cellStyle name="Total 3 4 5 6 2 3" xfId="22980" xr:uid="{5B1843EA-BB22-4EE4-BD76-B853270E1AC6}"/>
    <cellStyle name="Total 3 4 5 6 2 4" xfId="30960" xr:uid="{111E1A2B-4180-453F-9290-0AB9DF5944A3}"/>
    <cellStyle name="Total 3 4 5 6 2 5" xfId="38787" xr:uid="{70C8513A-C49B-4FC2-82CD-367F08D6059A}"/>
    <cellStyle name="Total 3 4 5 6 2 6" xfId="46740" xr:uid="{B5D983B3-D9C1-4516-8771-3A0A1F28B074}"/>
    <cellStyle name="Total 3 4 5 6 3" xfId="11077" xr:uid="{CB499FD2-EFFA-4500-B3C4-7F540F1A7B50}"/>
    <cellStyle name="Total 3 4 5 6 4" xfId="18942" xr:uid="{5DF31C68-C899-4AFF-BCBE-7BB96D78A408}"/>
    <cellStyle name="Total 3 4 5 6 5" xfId="26945" xr:uid="{84B5969A-69D8-4FCB-AE38-D72220942470}"/>
    <cellStyle name="Total 3 4 5 6 6" xfId="34772" xr:uid="{712BFDFC-A237-4B04-9358-E366324CE5EF}"/>
    <cellStyle name="Total 3 4 5 6 7" xfId="42733" xr:uid="{93C3933D-3854-4B97-84BC-EB66EFE060FB}"/>
    <cellStyle name="Total 3 4 5 7" xfId="3167" xr:uid="{F55E94F0-4991-4A12-9DB1-9FEA0AAB68AF}"/>
    <cellStyle name="Total 3 4 5 7 2" xfId="7200" xr:uid="{57FA564B-AF13-4CA8-99CF-F644A7AF6062}"/>
    <cellStyle name="Total 3 4 5 7 2 2" xfId="15415" xr:uid="{A6683DE6-7968-4436-B467-90F78CE0EEF9}"/>
    <cellStyle name="Total 3 4 5 7 2 3" xfId="23279" xr:uid="{39175F61-7C1B-458A-9DDF-DB2674199A36}"/>
    <cellStyle name="Total 3 4 5 7 2 4" xfId="31259" xr:uid="{B35BC01F-C070-4402-8D12-DF4205EB2847}"/>
    <cellStyle name="Total 3 4 5 7 2 5" xfId="39086" xr:uid="{6252A827-734B-4625-845F-BFE91657CA0D}"/>
    <cellStyle name="Total 3 4 5 7 2 6" xfId="47039" xr:uid="{475FE54E-05D6-4F73-8766-5A8F409A5A8E}"/>
    <cellStyle name="Total 3 4 5 7 3" xfId="11391" xr:uid="{5C839202-51C7-4554-9F47-F4396B01901E}"/>
    <cellStyle name="Total 3 4 5 7 4" xfId="19258" xr:uid="{6B74257D-8822-4ABA-995B-5469DBF93A5F}"/>
    <cellStyle name="Total 3 4 5 7 5" xfId="27258" xr:uid="{2CDCD451-9A09-4141-88B2-66E9E0727946}"/>
    <cellStyle name="Total 3 4 5 7 6" xfId="35088" xr:uid="{8B332B4C-2DCE-41D5-BA86-457115307041}"/>
    <cellStyle name="Total 3 4 5 7 7" xfId="43049" xr:uid="{8D27731C-6AA9-4F42-8D4F-3BDEFEA47CBE}"/>
    <cellStyle name="Total 3 4 5 8" xfId="3480" xr:uid="{82529203-D714-4437-8A29-60694BC24DDF}"/>
    <cellStyle name="Total 3 4 5 8 2" xfId="7508" xr:uid="{66E20BDA-EAB8-4CF5-90E4-BA9C4884B260}"/>
    <cellStyle name="Total 3 4 5 8 2 2" xfId="15723" xr:uid="{8BE24BFE-ABE9-4923-841C-25A28CE44E19}"/>
    <cellStyle name="Total 3 4 5 8 2 3" xfId="23587" xr:uid="{FB095BCC-B3EE-40CA-A940-024B1E2492DD}"/>
    <cellStyle name="Total 3 4 5 8 2 4" xfId="31567" xr:uid="{5F5EED85-D1E3-4DBE-AE6E-BCE706D7F035}"/>
    <cellStyle name="Total 3 4 5 8 2 5" xfId="39394" xr:uid="{5C25C199-39C6-4440-9564-D46BA07FCF16}"/>
    <cellStyle name="Total 3 4 5 8 2 6" xfId="47347" xr:uid="{F6C5B88E-6019-41B2-B36D-51F4C5C67DBC}"/>
    <cellStyle name="Total 3 4 5 8 3" xfId="11704" xr:uid="{FDADDCFB-B645-45A1-9F5A-2873B643C4BB}"/>
    <cellStyle name="Total 3 4 5 8 4" xfId="19571" xr:uid="{C7B54FD2-C523-47E9-8620-3887BAC3932C}"/>
    <cellStyle name="Total 3 4 5 8 5" xfId="27571" xr:uid="{61FA4581-FA9A-4ED0-ABDC-EB44F5AAE7AC}"/>
    <cellStyle name="Total 3 4 5 8 6" xfId="35401" xr:uid="{58180E47-2777-4D25-BA40-9458A72E7E1F}"/>
    <cellStyle name="Total 3 4 5 8 7" xfId="43362" xr:uid="{107B70D6-BE69-48CD-AA45-EEDDB9FFDF77}"/>
    <cellStyle name="Total 3 4 5 9" xfId="3776" xr:uid="{C2190568-1157-4CC4-A60B-E8E2AA9A2F6A}"/>
    <cellStyle name="Total 3 4 5 9 2" xfId="7804" xr:uid="{DC85664D-9F84-44D8-8126-72681C712BE4}"/>
    <cellStyle name="Total 3 4 5 9 2 2" xfId="16019" xr:uid="{F05BA89E-34B7-4F78-8B05-1DC9154E1F4F}"/>
    <cellStyle name="Total 3 4 5 9 2 3" xfId="23883" xr:uid="{DF56E135-5E49-4240-BF49-6E14BED18F6A}"/>
    <cellStyle name="Total 3 4 5 9 2 4" xfId="31863" xr:uid="{A4F61F54-F074-49C1-B984-629ABA883685}"/>
    <cellStyle name="Total 3 4 5 9 2 5" xfId="39690" xr:uid="{FC38BFFB-BF2F-4FD1-9618-C8E4FE3AA55C}"/>
    <cellStyle name="Total 3 4 5 9 2 6" xfId="47643" xr:uid="{AD38FF6A-6440-4463-B542-06957577C195}"/>
    <cellStyle name="Total 3 4 5 9 3" xfId="12000" xr:uid="{59236ECE-46A0-414A-B29F-9EE103AE4515}"/>
    <cellStyle name="Total 3 4 5 9 4" xfId="19867" xr:uid="{EC982B48-CD4F-4491-884F-1266C4D3A46C}"/>
    <cellStyle name="Total 3 4 5 9 5" xfId="27867" xr:uid="{BD9BF5E6-4F79-4D04-B10A-6F91D5C5F352}"/>
    <cellStyle name="Total 3 4 5 9 6" xfId="35697" xr:uid="{2299B927-C0E9-48C1-BE1D-724BE5EA61EE}"/>
    <cellStyle name="Total 3 4 5 9 7" xfId="43658" xr:uid="{EB7F4D4F-C9D6-489F-ABD5-49A3111A5404}"/>
    <cellStyle name="Total 3 4 6" xfId="1137" xr:uid="{65DAF22A-5640-467C-8697-BD76F5757B53}"/>
    <cellStyle name="Total 3 4 6 10" xfId="4115" xr:uid="{A18A1280-3733-48F1-AA4E-EFC20B03D2BF}"/>
    <cellStyle name="Total 3 4 6 10 2" xfId="8126" xr:uid="{AB9546C4-CBB6-4629-9A21-2F493643F194}"/>
    <cellStyle name="Total 3 4 6 10 2 2" xfId="16341" xr:uid="{887203F1-4E59-4009-8DA6-6CEC39868A4B}"/>
    <cellStyle name="Total 3 4 6 10 2 3" xfId="24205" xr:uid="{7CBF28D2-3B3F-4AA4-9E0C-6C63E291A577}"/>
    <cellStyle name="Total 3 4 6 10 2 4" xfId="32185" xr:uid="{FA77536F-5D8B-4C9B-886A-B75BDD5B99B4}"/>
    <cellStyle name="Total 3 4 6 10 2 5" xfId="40012" xr:uid="{0E1EB3F1-E321-48E6-8394-1CBB127813E0}"/>
    <cellStyle name="Total 3 4 6 10 2 6" xfId="47965" xr:uid="{46D63EC7-18D0-4CD5-9379-7B70903C966F}"/>
    <cellStyle name="Total 3 4 6 10 3" xfId="12337" xr:uid="{EB62751A-79C4-4F6D-8BBC-6B49B57269D6}"/>
    <cellStyle name="Total 3 4 6 10 4" xfId="20206" xr:uid="{F2C4DB17-C5A1-44F1-A485-09DA5F8D38DD}"/>
    <cellStyle name="Total 3 4 6 10 5" xfId="28202" xr:uid="{BD0D24C5-1BB4-42D8-8F57-DB535AB20FD3}"/>
    <cellStyle name="Total 3 4 6 10 6" xfId="36036" xr:uid="{5C62B522-545F-422D-B4DC-1381FC15906A}"/>
    <cellStyle name="Total 3 4 6 10 7" xfId="43997" xr:uid="{5181ED62-2AE1-45D8-B1A3-F6FCCF3D9A68}"/>
    <cellStyle name="Total 3 4 6 11" xfId="4406" xr:uid="{3F3363E9-167B-4EF1-81DE-6C8B80D726BB}"/>
    <cellStyle name="Total 3 4 6 11 2" xfId="8412" xr:uid="{C7C62FE0-D6F7-4820-A234-066DEDBBB3E1}"/>
    <cellStyle name="Total 3 4 6 11 2 2" xfId="16627" xr:uid="{B46630B4-88E3-4816-9C0D-3FA6D7101107}"/>
    <cellStyle name="Total 3 4 6 11 2 3" xfId="24491" xr:uid="{C8B9714E-BAEC-4431-8851-39B0AEA515D1}"/>
    <cellStyle name="Total 3 4 6 11 2 4" xfId="32471" xr:uid="{AFC3B8DF-B45B-464D-B8C1-CD041D333DE6}"/>
    <cellStyle name="Total 3 4 6 11 2 5" xfId="40298" xr:uid="{8D1FAC7A-7DC1-496D-83AC-87CA40353050}"/>
    <cellStyle name="Total 3 4 6 11 2 6" xfId="48251" xr:uid="{3B50F529-DBE5-41B5-A9D2-6FAADD970FF7}"/>
    <cellStyle name="Total 3 4 6 11 3" xfId="12628" xr:uid="{878B5190-F116-47DE-8E6F-4EA0884A3E44}"/>
    <cellStyle name="Total 3 4 6 11 4" xfId="20497" xr:uid="{4FE484EC-D701-4F82-8808-CF758975CCB7}"/>
    <cellStyle name="Total 3 4 6 11 5" xfId="28492" xr:uid="{28599F36-7677-4C3F-B3FD-102D26BB440D}"/>
    <cellStyle name="Total 3 4 6 11 6" xfId="36327" xr:uid="{9818A673-EB95-464D-9675-AF346974297C}"/>
    <cellStyle name="Total 3 4 6 11 7" xfId="44288" xr:uid="{5F42A479-6291-4649-8C0B-466E56570B3E}"/>
    <cellStyle name="Total 3 4 6 12" xfId="4701" xr:uid="{F70882D1-6973-4DC1-8613-D01B16CF0041}"/>
    <cellStyle name="Total 3 4 6 12 2" xfId="8691" xr:uid="{2F1F60F3-A5AA-48BF-A30B-A12C33B30630}"/>
    <cellStyle name="Total 3 4 6 12 2 2" xfId="16906" xr:uid="{C09F3260-D2F7-439C-BA8F-781E7E8A6B4D}"/>
    <cellStyle name="Total 3 4 6 12 2 3" xfId="24770" xr:uid="{6B0CDA84-1FEF-4A20-998D-57222FB5CC05}"/>
    <cellStyle name="Total 3 4 6 12 2 4" xfId="32750" xr:uid="{7A55B4BB-DAA6-4CF6-B41C-863E2D69529E}"/>
    <cellStyle name="Total 3 4 6 12 2 5" xfId="40577" xr:uid="{9E764085-034A-4FB1-A4E8-78058D0B869B}"/>
    <cellStyle name="Total 3 4 6 12 2 6" xfId="48530" xr:uid="{D6C175C0-1880-4B8B-9806-4D0C32DB87FC}"/>
    <cellStyle name="Total 3 4 6 12 3" xfId="12922" xr:uid="{43076EAC-BC14-4D79-85EB-EBA73F07EB89}"/>
    <cellStyle name="Total 3 4 6 12 4" xfId="20792" xr:uid="{BEC9126D-7CF6-4113-93FD-566E7A8CB765}"/>
    <cellStyle name="Total 3 4 6 12 5" xfId="28785" xr:uid="{4F2DE449-45AE-48D2-9F18-A9526D72DE13}"/>
    <cellStyle name="Total 3 4 6 12 6" xfId="36622" xr:uid="{4BFC04E6-44F2-4A24-B1C0-10FA1E676B85}"/>
    <cellStyle name="Total 3 4 6 12 7" xfId="44583" xr:uid="{7D2382DE-0C6E-4B34-841D-84F63C65A8D6}"/>
    <cellStyle name="Total 3 4 6 13" xfId="5268" xr:uid="{BA81DB1D-F25B-4661-BF94-756A7756207B}"/>
    <cellStyle name="Total 3 4 6 13 2" xfId="13483" xr:uid="{571D435C-A76B-448B-B556-E58DACE1C440}"/>
    <cellStyle name="Total 3 4 6 13 3" xfId="21347" xr:uid="{7C639EFB-732E-4B65-A80F-DBEFEBD77FD9}"/>
    <cellStyle name="Total 3 4 6 13 4" xfId="29327" xr:uid="{1F1D4F86-5B6C-447A-B8FB-5DE278CB507B}"/>
    <cellStyle name="Total 3 4 6 13 5" xfId="37154" xr:uid="{E9EBCAF4-8373-4C04-9B11-512A7EBE16F1}"/>
    <cellStyle name="Total 3 4 6 13 6" xfId="45107" xr:uid="{58C5C183-6C76-43E8-ADF2-F29A690F35A5}"/>
    <cellStyle name="Total 3 4 6 14" xfId="9366" xr:uid="{C34C6AE8-C666-405E-967A-E10EFB8D60E8}"/>
    <cellStyle name="Total 3 4 6 15" xfId="17228" xr:uid="{A84C5EBE-8EB3-472E-A8D7-7F1F18CE93B7}"/>
    <cellStyle name="Total 3 4 6 16" xfId="25244" xr:uid="{96894569-862D-42B4-8074-19D37A9E7EE1}"/>
    <cellStyle name="Total 3 4 6 17" xfId="33058" xr:uid="{B3914836-EEF0-455A-93BC-40955DFC7093}"/>
    <cellStyle name="Total 3 4 6 18" xfId="41019" xr:uid="{2709C136-29BC-4394-AD95-9CBC9AC6119D}"/>
    <cellStyle name="Total 3 4 6 2" xfId="1567" xr:uid="{FA310E61-D328-4820-B38E-3598E448532E}"/>
    <cellStyle name="Total 3 4 6 2 2" xfId="5670" xr:uid="{287060F0-D641-45FC-9D0C-C4C41F4A1B00}"/>
    <cellStyle name="Total 3 4 6 2 2 2" xfId="13885" xr:uid="{81D4676A-7468-48A2-9833-F3F0D6BD430E}"/>
    <cellStyle name="Total 3 4 6 2 2 3" xfId="21749" xr:uid="{B02D4995-7D14-472C-A325-3E649065C69A}"/>
    <cellStyle name="Total 3 4 6 2 2 4" xfId="29729" xr:uid="{FFB552E0-5B40-44F6-BDB6-592538369B40}"/>
    <cellStyle name="Total 3 4 6 2 2 5" xfId="37556" xr:uid="{C767F751-C0AD-4DAF-B5D6-8BAAF6ABB224}"/>
    <cellStyle name="Total 3 4 6 2 2 6" xfId="45509" xr:uid="{20515C3B-A9DC-4462-A0D2-77D0AC3AB39E}"/>
    <cellStyle name="Total 3 4 6 2 3" xfId="9795" xr:uid="{C7F8A9DC-23FA-4864-B12F-7D0EB9D0FF89}"/>
    <cellStyle name="Total 3 4 6 2 4" xfId="17658" xr:uid="{AC83AC76-FA9A-4182-BEEC-8BFC25E7085D}"/>
    <cellStyle name="Total 3 4 6 2 5" xfId="25669" xr:uid="{0D74EDA4-D801-4CC2-98F7-79790ADC4E63}"/>
    <cellStyle name="Total 3 4 6 2 6" xfId="33488" xr:uid="{09CD5828-EB53-4DBE-B0C4-BAFB8AA0BB07}"/>
    <cellStyle name="Total 3 4 6 2 7" xfId="41449" xr:uid="{78735B2E-9243-49B2-A40B-D5671BDB2E2E}"/>
    <cellStyle name="Total 3 4 6 3" xfId="1910" xr:uid="{D3337872-1504-4E2D-AD13-B8135856D6BB}"/>
    <cellStyle name="Total 3 4 6 3 2" xfId="5989" xr:uid="{2AEEF1EA-8A3D-4B19-B65B-0C85D2CBD302}"/>
    <cellStyle name="Total 3 4 6 3 2 2" xfId="14204" xr:uid="{DDFD0E6A-AE17-43B6-8642-004FBCEDE9AB}"/>
    <cellStyle name="Total 3 4 6 3 2 3" xfId="22068" xr:uid="{C3FDD442-2DDE-4A6B-B722-3CAEB1AD2B23}"/>
    <cellStyle name="Total 3 4 6 3 2 4" xfId="30048" xr:uid="{73F1B28A-AB88-45D8-8F8E-3B9159315338}"/>
    <cellStyle name="Total 3 4 6 3 2 5" xfId="37875" xr:uid="{BF4BF399-7F98-414C-9FC3-1F1834A0CF14}"/>
    <cellStyle name="Total 3 4 6 3 2 6" xfId="45828" xr:uid="{B6FF78A7-54C7-4478-B89F-458E0BA66950}"/>
    <cellStyle name="Total 3 4 6 3 3" xfId="10136" xr:uid="{F3015ABA-D053-4BE6-9082-1C1957C2EDDF}"/>
    <cellStyle name="Total 3 4 6 3 4" xfId="18001" xr:uid="{5876499F-02C1-429F-A21A-608E31199325}"/>
    <cellStyle name="Total 3 4 6 3 5" xfId="26008" xr:uid="{62A8E1D1-0E9C-4129-81E1-5C8243CF49C6}"/>
    <cellStyle name="Total 3 4 6 3 6" xfId="33831" xr:uid="{9A635ADA-550D-4B5A-8651-EEB3B2607F8F}"/>
    <cellStyle name="Total 3 4 6 3 7" xfId="41792" xr:uid="{D1AF7F4C-CD8A-47D2-8EB9-7A4AFE661794}"/>
    <cellStyle name="Total 3 4 6 4" xfId="2244" xr:uid="{B1E28D4B-9BF8-4A90-A858-C56EB0334455}"/>
    <cellStyle name="Total 3 4 6 4 2" xfId="6318" xr:uid="{039DB712-A4AB-4C80-B252-A0FA4A613B84}"/>
    <cellStyle name="Total 3 4 6 4 2 2" xfId="14533" xr:uid="{FF9B054D-80B0-4137-A135-AA170A5721E8}"/>
    <cellStyle name="Total 3 4 6 4 2 3" xfId="22397" xr:uid="{61B36F3A-5B7D-4DE7-9F47-453ED43E004A}"/>
    <cellStyle name="Total 3 4 6 4 2 4" xfId="30377" xr:uid="{C2B2129B-1F6C-46C1-9F63-4F4EB4AC7F92}"/>
    <cellStyle name="Total 3 4 6 4 2 5" xfId="38204" xr:uid="{11D139B8-FDE7-4F9C-8C1C-4462DB79AB45}"/>
    <cellStyle name="Total 3 4 6 4 2 6" xfId="46157" xr:uid="{5A11C3E0-A2AB-4C7C-8543-73794CFD55B8}"/>
    <cellStyle name="Total 3 4 6 4 3" xfId="10470" xr:uid="{9D7B0B80-3717-4597-8511-71B5A10D1E5B}"/>
    <cellStyle name="Total 3 4 6 4 4" xfId="18335" xr:uid="{6F9226DD-4130-40A2-B1F8-23E59D35DE17}"/>
    <cellStyle name="Total 3 4 6 4 5" xfId="26342" xr:uid="{D92ED979-837C-42A0-8452-A74C5E1FB111}"/>
    <cellStyle name="Total 3 4 6 4 6" xfId="34165" xr:uid="{5DE35CC4-126E-4A43-AB4B-FDCBB1E0866B}"/>
    <cellStyle name="Total 3 4 6 4 7" xfId="42126" xr:uid="{7813A3AD-4767-4174-B672-1D88DAC1A8F7}"/>
    <cellStyle name="Total 3 4 6 5" xfId="2564" xr:uid="{EC2AC718-9839-462F-B54B-704B8D874D46}"/>
    <cellStyle name="Total 3 4 6 5 2" xfId="6620" xr:uid="{4546C921-7323-49B0-88CB-F00075671BA4}"/>
    <cellStyle name="Total 3 4 6 5 2 2" xfId="14835" xr:uid="{F2ABFA40-5578-42FA-B997-7A650275C73F}"/>
    <cellStyle name="Total 3 4 6 5 2 3" xfId="22699" xr:uid="{00D3E242-AF7E-45C9-8CCA-3FE687CB17B3}"/>
    <cellStyle name="Total 3 4 6 5 2 4" xfId="30679" xr:uid="{83A69786-58A7-4DE3-887C-836D5373B516}"/>
    <cellStyle name="Total 3 4 6 5 2 5" xfId="38506" xr:uid="{57070FAE-3673-46CE-8BE2-8D9ACE334440}"/>
    <cellStyle name="Total 3 4 6 5 2 6" xfId="46459" xr:uid="{2AAA6355-DA0B-4A54-9384-5FB248916531}"/>
    <cellStyle name="Total 3 4 6 5 3" xfId="10790" xr:uid="{854CE352-3F19-41EB-BE8C-9884BA3BDD17}"/>
    <cellStyle name="Total 3 4 6 5 4" xfId="18655" xr:uid="{5445F4A7-7801-4F17-967B-AF2B028A29BB}"/>
    <cellStyle name="Total 3 4 6 5 5" xfId="26658" xr:uid="{4452FCDA-7D8E-44F8-8285-74798E829277}"/>
    <cellStyle name="Total 3 4 6 5 6" xfId="34485" xr:uid="{5AEEA7CC-09D8-4479-8575-6549171ADD5A}"/>
    <cellStyle name="Total 3 4 6 5 7" xfId="42446" xr:uid="{C2EF1F3A-B62A-41B0-A96F-DAB02892D3AC}"/>
    <cellStyle name="Total 3 4 6 6" xfId="2890" xr:uid="{5585BBC1-DBD2-4161-9925-C9912E73D19F}"/>
    <cellStyle name="Total 3 4 6 6 2" xfId="6940" xr:uid="{4BC9CFAC-C885-4ECC-9D57-343F0B62EF4D}"/>
    <cellStyle name="Total 3 4 6 6 2 2" xfId="15155" xr:uid="{2D9EFA4B-82C9-44C0-A66D-144777961FF3}"/>
    <cellStyle name="Total 3 4 6 6 2 3" xfId="23019" xr:uid="{B4A06949-1EC1-4A1D-B32A-6E61D135F9D1}"/>
    <cellStyle name="Total 3 4 6 6 2 4" xfId="30999" xr:uid="{4AA31163-DCA3-4C7B-8B62-A920B042426F}"/>
    <cellStyle name="Total 3 4 6 6 2 5" xfId="38826" xr:uid="{9AF0F7B9-3E46-4EDF-B57B-02E0303999AA}"/>
    <cellStyle name="Total 3 4 6 6 2 6" xfId="46779" xr:uid="{62A11DAF-92DC-4026-9604-DFA8AD86F5F7}"/>
    <cellStyle name="Total 3 4 6 6 3" xfId="11116" xr:uid="{D69239C1-EA4E-482E-B709-BFBEAADBC294}"/>
    <cellStyle name="Total 3 4 6 6 4" xfId="18981" xr:uid="{2A47D2E0-C357-43D1-85D6-FA9F3242D8CA}"/>
    <cellStyle name="Total 3 4 6 6 5" xfId="26984" xr:uid="{EDFE76C0-03B5-442C-848A-7AE2EC008554}"/>
    <cellStyle name="Total 3 4 6 6 6" xfId="34811" xr:uid="{B3E62717-3E7B-4AF5-9CD3-CD55033184C3}"/>
    <cellStyle name="Total 3 4 6 6 7" xfId="42772" xr:uid="{A9923A5D-0F14-4184-999D-AFC8ACF514E7}"/>
    <cellStyle name="Total 3 4 6 7" xfId="3206" xr:uid="{4A36A4F1-ECDD-41FC-999F-C1845355C67F}"/>
    <cellStyle name="Total 3 4 6 7 2" xfId="7239" xr:uid="{449BB765-D461-497F-8171-B1999C359E1B}"/>
    <cellStyle name="Total 3 4 6 7 2 2" xfId="15454" xr:uid="{2878AB2C-8C86-4CC7-8C20-F58B9AA34E3C}"/>
    <cellStyle name="Total 3 4 6 7 2 3" xfId="23318" xr:uid="{2BAF226A-BB2A-4DAF-B6B7-67FF69E2F0CC}"/>
    <cellStyle name="Total 3 4 6 7 2 4" xfId="31298" xr:uid="{4695FDB5-9AA2-4F51-AFA5-DA3C9F0C352C}"/>
    <cellStyle name="Total 3 4 6 7 2 5" xfId="39125" xr:uid="{898B770E-7436-4E2C-AB62-0C8BDE2690C0}"/>
    <cellStyle name="Total 3 4 6 7 2 6" xfId="47078" xr:uid="{9E2CDC9C-B4AD-4193-AF0F-B85415729F6E}"/>
    <cellStyle name="Total 3 4 6 7 3" xfId="11430" xr:uid="{3A72CFD7-B9F5-4805-B057-032B64C995A5}"/>
    <cellStyle name="Total 3 4 6 7 4" xfId="19297" xr:uid="{2D3EE4BE-2263-4D5D-AC1F-D601E651A275}"/>
    <cellStyle name="Total 3 4 6 7 5" xfId="27297" xr:uid="{7B26DB9E-D2D8-4301-A47B-11355472E406}"/>
    <cellStyle name="Total 3 4 6 7 6" xfId="35127" xr:uid="{88B04BDF-6930-493B-9B5C-949120783885}"/>
    <cellStyle name="Total 3 4 6 7 7" xfId="43088" xr:uid="{B7A21AE7-E773-4DCC-94A8-FEABC6536B4C}"/>
    <cellStyle name="Total 3 4 6 8" xfId="3519" xr:uid="{BBEDAB7D-4E17-402A-B9ED-B3C4CDCE7B19}"/>
    <cellStyle name="Total 3 4 6 8 2" xfId="7547" xr:uid="{87841FA7-1E7F-41F8-84F4-09BED4BED66D}"/>
    <cellStyle name="Total 3 4 6 8 2 2" xfId="15762" xr:uid="{5151A909-5B4C-4AFA-A8CB-55D29380D17E}"/>
    <cellStyle name="Total 3 4 6 8 2 3" xfId="23626" xr:uid="{0B68B981-FD42-4E78-881A-E2E90F56A573}"/>
    <cellStyle name="Total 3 4 6 8 2 4" xfId="31606" xr:uid="{6FD1F60C-E41F-48CD-A6A0-9D3449035DE0}"/>
    <cellStyle name="Total 3 4 6 8 2 5" xfId="39433" xr:uid="{1C550FFA-745B-42F8-AF1E-FEFFC5E0B054}"/>
    <cellStyle name="Total 3 4 6 8 2 6" xfId="47386" xr:uid="{38215385-C204-4123-A0FE-7C960E6AD14E}"/>
    <cellStyle name="Total 3 4 6 8 3" xfId="11743" xr:uid="{05BD54A6-60A2-4310-B715-98D11ABDD959}"/>
    <cellStyle name="Total 3 4 6 8 4" xfId="19610" xr:uid="{089E5849-7DA0-4A6C-92EC-8F1AF9060624}"/>
    <cellStyle name="Total 3 4 6 8 5" xfId="27610" xr:uid="{5153CF0A-1B4A-43C9-BDDE-6134E31FE01F}"/>
    <cellStyle name="Total 3 4 6 8 6" xfId="35440" xr:uid="{CF593B56-D594-42E2-A532-D4019D9F4029}"/>
    <cellStyle name="Total 3 4 6 8 7" xfId="43401" xr:uid="{1E485F4C-BB36-4351-B20D-BAC1E069636D}"/>
    <cellStyle name="Total 3 4 6 9" xfId="3815" xr:uid="{31A419AE-7DA0-49B9-9C79-9EA58DEF6AED}"/>
    <cellStyle name="Total 3 4 6 9 2" xfId="7843" xr:uid="{F7EE06DD-CC44-4BC8-A3B9-C36A46E1BD49}"/>
    <cellStyle name="Total 3 4 6 9 2 2" xfId="16058" xr:uid="{F8197F9C-BF2E-45E7-87C9-F94F920702A9}"/>
    <cellStyle name="Total 3 4 6 9 2 3" xfId="23922" xr:uid="{96CADAE8-FAC0-4DA8-BFEB-709EB2CDDEB2}"/>
    <cellStyle name="Total 3 4 6 9 2 4" xfId="31902" xr:uid="{34644F39-AB23-40E5-874B-E3CFB6A4689F}"/>
    <cellStyle name="Total 3 4 6 9 2 5" xfId="39729" xr:uid="{D9E9EBD3-7333-4F30-A6A5-2DAB3915032D}"/>
    <cellStyle name="Total 3 4 6 9 2 6" xfId="47682" xr:uid="{4C2B5D7B-13E1-426B-A5AF-48F39BE7EB92}"/>
    <cellStyle name="Total 3 4 6 9 3" xfId="12039" xr:uid="{9318867E-860A-4CBA-8332-2144B2A27B26}"/>
    <cellStyle name="Total 3 4 6 9 4" xfId="19906" xr:uid="{BB41EAAD-1C15-4EE6-90CD-94658F1D66BF}"/>
    <cellStyle name="Total 3 4 6 9 5" xfId="27906" xr:uid="{B94CEA5F-375E-43E7-BC14-53E8F247F0C9}"/>
    <cellStyle name="Total 3 4 6 9 6" xfId="35736" xr:uid="{E12E52AB-F925-4D40-A877-A08ABA761B43}"/>
    <cellStyle name="Total 3 4 6 9 7" xfId="43697" xr:uid="{4FDFF201-4DD9-43AB-89B9-1AB5B0AD5CA4}"/>
    <cellStyle name="Total 3 4 7" xfId="1330" xr:uid="{1423344E-FA06-43AE-9854-8BC72B5B2191}"/>
    <cellStyle name="Total 3 4 7 2" xfId="5444" xr:uid="{3DB88211-E9DC-4B5D-A56F-C937067E2701}"/>
    <cellStyle name="Total 3 4 7 2 2" xfId="13659" xr:uid="{334A6CBC-03F3-442E-BF60-7AAC0B76D7F5}"/>
    <cellStyle name="Total 3 4 7 2 3" xfId="21523" xr:uid="{0DFB402C-2FEE-40C1-BC28-9B8C77517284}"/>
    <cellStyle name="Total 3 4 7 2 4" xfId="29503" xr:uid="{6FE0DB3D-2EC9-4082-BACF-776B46C2D56D}"/>
    <cellStyle name="Total 3 4 7 2 5" xfId="37330" xr:uid="{4D24C989-318A-46C0-904C-4529CFF53570}"/>
    <cellStyle name="Total 3 4 7 2 6" xfId="45283" xr:uid="{7983371F-CD0F-448A-8771-862AD6D0C988}"/>
    <cellStyle name="Total 3 4 7 3" xfId="9559" xr:uid="{A0C8DFE0-3084-4469-9073-5824B68E81AA}"/>
    <cellStyle name="Total 3 4 7 4" xfId="17421" xr:uid="{8CEA4170-EF87-432B-B239-3F055E7BDC86}"/>
    <cellStyle name="Total 3 4 7 5" xfId="25434" xr:uid="{F64F65A2-658B-4CD3-9754-ED89BA8D79C4}"/>
    <cellStyle name="Total 3 4 7 6" xfId="33251" xr:uid="{59E8EB12-6C21-4B7B-9E30-3E5767DC6885}"/>
    <cellStyle name="Total 3 4 7 7" xfId="41212" xr:uid="{56AB3DD0-D2B2-4502-A7F3-7E54998300DB}"/>
    <cellStyle name="Total 3 4 8" xfId="1673" xr:uid="{D9D7434C-669D-4E8D-B36C-8E9074C5342F}"/>
    <cellStyle name="Total 3 4 8 2" xfId="5763" xr:uid="{46CFAB59-2FAC-43EE-BCC2-41C19BC48783}"/>
    <cellStyle name="Total 3 4 8 2 2" xfId="13978" xr:uid="{53C741FE-BBA3-47BC-BB8A-DA3D5EA2BFD0}"/>
    <cellStyle name="Total 3 4 8 2 3" xfId="21842" xr:uid="{72BB5F8F-EDA2-48D6-8595-16FC3DC169B3}"/>
    <cellStyle name="Total 3 4 8 2 4" xfId="29822" xr:uid="{CA4A3674-49A8-498F-9188-F7A123E6A03C}"/>
    <cellStyle name="Total 3 4 8 2 5" xfId="37649" xr:uid="{8EC1AE84-3D08-4FF9-89A5-CDF38937F6CF}"/>
    <cellStyle name="Total 3 4 8 2 6" xfId="45602" xr:uid="{A50DA40E-9C59-435A-B4F3-CBC0A7D7DA3C}"/>
    <cellStyle name="Total 3 4 8 3" xfId="9900" xr:uid="{6EA8E591-BB8B-409F-8FFF-A5DF02928A13}"/>
    <cellStyle name="Total 3 4 8 4" xfId="17764" xr:uid="{94474FC3-A077-4847-B67C-B7FCDB50C5AF}"/>
    <cellStyle name="Total 3 4 8 5" xfId="25774" xr:uid="{E6182EF4-EB6F-46FA-BEB1-BB06650D9E47}"/>
    <cellStyle name="Total 3 4 8 6" xfId="33594" xr:uid="{AB37D29F-F56C-45AD-94F7-E8C0045C7A35}"/>
    <cellStyle name="Total 3 4 8 7" xfId="41555" xr:uid="{2A720F9A-CD43-4A9D-9E24-327B4178D15D}"/>
    <cellStyle name="Total 3 4 9" xfId="2009" xr:uid="{AC32B455-9067-431A-B64D-FE11BE998707}"/>
    <cellStyle name="Total 3 4 9 2" xfId="6083" xr:uid="{3ECD8ED6-123C-4785-8D51-69EA9D264912}"/>
    <cellStyle name="Total 3 4 9 2 2" xfId="14298" xr:uid="{068AE01F-4D72-4594-A918-41A4781BC5C2}"/>
    <cellStyle name="Total 3 4 9 2 3" xfId="22162" xr:uid="{3FE5F877-B1E6-4FD9-A346-52D6D6CB34D6}"/>
    <cellStyle name="Total 3 4 9 2 4" xfId="30142" xr:uid="{7DEFEE0A-E529-463C-9CEA-D942AE40DE3E}"/>
    <cellStyle name="Total 3 4 9 2 5" xfId="37969" xr:uid="{75FD7551-5242-452E-A865-722A0AD2BEC1}"/>
    <cellStyle name="Total 3 4 9 2 6" xfId="45922" xr:uid="{E8D438D9-92E2-4DBC-B028-FCAC7E375112}"/>
    <cellStyle name="Total 3 4 9 3" xfId="10235" xr:uid="{85AEFABF-2AE3-491D-9F7B-91172BF2E749}"/>
    <cellStyle name="Total 3 4 9 4" xfId="18100" xr:uid="{8C468C6A-C01D-468B-8B2A-0CEDAE11EC6C}"/>
    <cellStyle name="Total 3 4 9 5" xfId="26107" xr:uid="{7A11FBB3-DD49-4DDC-BCEC-FF94B702F786}"/>
    <cellStyle name="Total 3 4 9 6" xfId="33930" xr:uid="{6D944F84-BD69-4977-8845-2C65C3A7E8EC}"/>
    <cellStyle name="Total 3 4 9 7" xfId="41891" xr:uid="{420B4081-0413-4CD7-A9FA-F7BB2E494D4A}"/>
    <cellStyle name="Total 3 5" xfId="903" xr:uid="{B4568D4B-7152-49AA-A3B0-66FD485A2616}"/>
    <cellStyle name="Total 3 5 10" xfId="2330" xr:uid="{F595648C-5D2F-463C-A6EC-80D4678C6071}"/>
    <cellStyle name="Total 3 5 10 2" xfId="6397" xr:uid="{ADE6DCFF-A576-4DD5-A2C5-17349417B05E}"/>
    <cellStyle name="Total 3 5 10 2 2" xfId="14612" xr:uid="{54C49908-D5F4-4D16-ACE4-7FDC501A28C8}"/>
    <cellStyle name="Total 3 5 10 2 3" xfId="22476" xr:uid="{6346B60C-8FF3-401A-94B2-2B004BD02FB3}"/>
    <cellStyle name="Total 3 5 10 2 4" xfId="30456" xr:uid="{2CE9BC28-D94B-413F-8DC5-009F85F279EA}"/>
    <cellStyle name="Total 3 5 10 2 5" xfId="38283" xr:uid="{75DD16E8-AF2C-4190-897C-1834A2826655}"/>
    <cellStyle name="Total 3 5 10 2 6" xfId="46236" xr:uid="{6E202DEA-8B04-471D-917A-8E6DB2504DC6}"/>
    <cellStyle name="Total 3 5 10 3" xfId="10556" xr:uid="{CC577781-205C-4B4E-9A19-E97F55B66D6C}"/>
    <cellStyle name="Total 3 5 10 4" xfId="18421" xr:uid="{39A49832-FD84-4249-82C0-ABDC2F1CE5C9}"/>
    <cellStyle name="Total 3 5 10 5" xfId="26427" xr:uid="{9620E498-077F-4EB8-A66C-6B20B4AF776C}"/>
    <cellStyle name="Total 3 5 10 6" xfId="34251" xr:uid="{7C0D790E-463F-46A9-BB8E-34F1CA3809EB}"/>
    <cellStyle name="Total 3 5 10 7" xfId="42212" xr:uid="{7C2A3FB2-4F46-4769-8D22-D89935ABFF86}"/>
    <cellStyle name="Total 3 5 11" xfId="2661" xr:uid="{16EFB5E2-B597-446F-93CD-E5958B8B6FC5}"/>
    <cellStyle name="Total 3 5 11 2" xfId="6711" xr:uid="{33FA8A86-15C0-4B80-A0FD-7FCC49B8B728}"/>
    <cellStyle name="Total 3 5 11 2 2" xfId="14926" xr:uid="{E97D2AB4-5D64-4C32-8BB5-4C3C35677E3F}"/>
    <cellStyle name="Total 3 5 11 2 3" xfId="22790" xr:uid="{D3FF7A70-FEF2-437B-BDC7-5A6D79B5BC41}"/>
    <cellStyle name="Total 3 5 11 2 4" xfId="30770" xr:uid="{E5559D8F-B85E-42E1-A010-D6C24BEEE33E}"/>
    <cellStyle name="Total 3 5 11 2 5" xfId="38597" xr:uid="{F9160F12-6213-4BE6-8900-95B9DD566A75}"/>
    <cellStyle name="Total 3 5 11 2 6" xfId="46550" xr:uid="{E0D5C28C-BBF0-458B-A95C-1D88D13947C2}"/>
    <cellStyle name="Total 3 5 11 3" xfId="10887" xr:uid="{90190D71-1E6A-4FFC-AD53-98F3370CD4CB}"/>
    <cellStyle name="Total 3 5 11 4" xfId="18752" xr:uid="{DD9878A4-371E-44AD-85D9-CC48AE48ABE5}"/>
    <cellStyle name="Total 3 5 11 5" xfId="26755" xr:uid="{66EF4BE6-05C3-45C6-93DF-767B07497FAA}"/>
    <cellStyle name="Total 3 5 11 6" xfId="34582" xr:uid="{0330B420-A3E1-4C54-939A-B7A14C674977}"/>
    <cellStyle name="Total 3 5 11 7" xfId="42543" xr:uid="{AA641F1C-92BC-4267-81A3-D973F434CFDA}"/>
    <cellStyle name="Total 3 5 12" xfId="2972" xr:uid="{8A3FF8AB-9ED0-4D9A-B0CD-EC1CC8134557}"/>
    <cellStyle name="Total 3 5 12 2" xfId="7016" xr:uid="{7A1C1BDE-B579-48C4-AF2D-CAE90BA3ECFC}"/>
    <cellStyle name="Total 3 5 12 2 2" xfId="15231" xr:uid="{336ADD0B-31DE-4933-B621-5A13B50304C6}"/>
    <cellStyle name="Total 3 5 12 2 3" xfId="23095" xr:uid="{38577F2A-B4EF-42B2-B80A-B35BB8F2CF64}"/>
    <cellStyle name="Total 3 5 12 2 4" xfId="31075" xr:uid="{1E2B88FF-EEAF-4B1D-962E-67D6B60CEC0C}"/>
    <cellStyle name="Total 3 5 12 2 5" xfId="38902" xr:uid="{19D95F19-0450-4067-8B02-7D0D5A03EC4A}"/>
    <cellStyle name="Total 3 5 12 2 6" xfId="46855" xr:uid="{077FAACC-EF9F-41EC-91F3-D3976FA37D80}"/>
    <cellStyle name="Total 3 5 12 3" xfId="11198" xr:uid="{CD8AA26A-86A5-4A48-B83D-96A35164C656}"/>
    <cellStyle name="Total 3 5 12 4" xfId="19063" xr:uid="{FF9343E9-BA48-49CB-920B-53CCC602035D}"/>
    <cellStyle name="Total 3 5 12 5" xfId="27065" xr:uid="{8CF6479F-3DDF-4EC9-86A4-7714265BEA6B}"/>
    <cellStyle name="Total 3 5 12 6" xfId="34893" xr:uid="{CB799548-DF0C-4850-B0F6-D9E92510D075}"/>
    <cellStyle name="Total 3 5 12 7" xfId="42854" xr:uid="{31EEB62D-4CA5-465E-81DA-041AF4EB2BF3}"/>
    <cellStyle name="Total 3 5 13" xfId="3294" xr:uid="{A1B95EC3-BF73-4A35-B5A4-9B2171670781}"/>
    <cellStyle name="Total 3 5 13 2" xfId="7322" xr:uid="{EA3A7186-5E9F-4584-8A05-928FC48CDF8F}"/>
    <cellStyle name="Total 3 5 13 2 2" xfId="15537" xr:uid="{F8988F81-15B3-47F1-827C-09DEB8F117E6}"/>
    <cellStyle name="Total 3 5 13 2 3" xfId="23401" xr:uid="{AC73A3B4-BF89-49B1-92C4-DC21CE3A408D}"/>
    <cellStyle name="Total 3 5 13 2 4" xfId="31381" xr:uid="{FFF74429-1EBF-46DC-9570-AAD9F0941BF9}"/>
    <cellStyle name="Total 3 5 13 2 5" xfId="39208" xr:uid="{55A07BD8-4A69-4FDB-86FC-AE0C09FDA171}"/>
    <cellStyle name="Total 3 5 13 2 6" xfId="47161" xr:uid="{4A354CF9-DC92-43BF-9C36-8FCBB82980F1}"/>
    <cellStyle name="Total 3 5 13 3" xfId="11518" xr:uid="{EDF6D449-8259-485E-9DE7-B1A0F276DF3E}"/>
    <cellStyle name="Total 3 5 13 4" xfId="19385" xr:uid="{56B8D6E4-CA35-473A-BFA7-933EE35DE09E}"/>
    <cellStyle name="Total 3 5 13 5" xfId="27385" xr:uid="{4E2B3541-CC0D-453F-A82A-C1F3EA95F285}"/>
    <cellStyle name="Total 3 5 13 6" xfId="35215" xr:uid="{9CCFB96A-5B2F-4287-8B7B-E661BE73CDC2}"/>
    <cellStyle name="Total 3 5 13 7" xfId="43176" xr:uid="{E704D10A-D9BF-4B63-B1F6-B2094669A369}"/>
    <cellStyle name="Total 3 5 14" xfId="3587" xr:uid="{BE107BB9-A1D6-4EC6-87C3-5D802D799334}"/>
    <cellStyle name="Total 3 5 14 2" xfId="7615" xr:uid="{84C59CAF-6534-4DD4-B892-8E5141C4F301}"/>
    <cellStyle name="Total 3 5 14 2 2" xfId="15830" xr:uid="{6760A076-EC50-4E70-BECA-77229C27F123}"/>
    <cellStyle name="Total 3 5 14 2 3" xfId="23694" xr:uid="{A4CF62EC-8E6D-4407-9F15-6EE8C7457455}"/>
    <cellStyle name="Total 3 5 14 2 4" xfId="31674" xr:uid="{834340F3-97DE-4DAF-9B36-FA5105844585}"/>
    <cellStyle name="Total 3 5 14 2 5" xfId="39501" xr:uid="{879F71A2-DCFF-427B-91C0-D0AAD0EFC31C}"/>
    <cellStyle name="Total 3 5 14 2 6" xfId="47454" xr:uid="{BB4DD974-D2FF-4CBD-BBAC-10FD4E2A2DB3}"/>
    <cellStyle name="Total 3 5 14 3" xfId="11811" xr:uid="{8BC66621-CB6C-4186-8412-E2B87F8EF1A6}"/>
    <cellStyle name="Total 3 5 14 4" xfId="19678" xr:uid="{7C672579-5504-4BF9-B22C-EF6C36AAAF4F}"/>
    <cellStyle name="Total 3 5 14 5" xfId="27678" xr:uid="{6B361A56-A1E3-41A5-83FC-4BC80116D350}"/>
    <cellStyle name="Total 3 5 14 6" xfId="35508" xr:uid="{D31B5171-9B50-4BCD-9BA4-009433D98626}"/>
    <cellStyle name="Total 3 5 14 7" xfId="43469" xr:uid="{BD0D13A1-B8B4-4E38-AE1E-329027B72217}"/>
    <cellStyle name="Total 3 5 15" xfId="3881" xr:uid="{75B4D624-4641-480B-B31A-E40523DBE70C}"/>
    <cellStyle name="Total 3 5 15 2" xfId="7903" xr:uid="{896C4229-BBA3-4C4C-A4E5-AF7870CECEDC}"/>
    <cellStyle name="Total 3 5 15 2 2" xfId="16118" xr:uid="{5C055862-A848-4A77-B30A-8EFD740851B8}"/>
    <cellStyle name="Total 3 5 15 2 3" xfId="23982" xr:uid="{5B347C48-5728-4542-AE1C-BBBF081EB5D9}"/>
    <cellStyle name="Total 3 5 15 2 4" xfId="31962" xr:uid="{D3189A27-00DC-44B1-AD01-279FD028D667}"/>
    <cellStyle name="Total 3 5 15 2 5" xfId="39789" xr:uid="{11A86C08-AB2F-4DCE-91BF-9EC48EB6B240}"/>
    <cellStyle name="Total 3 5 15 2 6" xfId="47742" xr:uid="{44ECC22F-8F1C-4F14-B33B-5C0146C23AA5}"/>
    <cellStyle name="Total 3 5 15 3" xfId="12105" xr:uid="{04F15638-BA8D-4C7C-ADD1-693A1D64801C}"/>
    <cellStyle name="Total 3 5 15 4" xfId="19972" xr:uid="{AD93ADA8-D3D2-4EDF-84EE-41BDE783EC2A}"/>
    <cellStyle name="Total 3 5 15 5" xfId="27971" xr:uid="{A07ACF63-F539-4233-862F-FC40514B5B25}"/>
    <cellStyle name="Total 3 5 15 6" xfId="35802" xr:uid="{23DAB249-DDD6-425D-A1AA-1D950C488542}"/>
    <cellStyle name="Total 3 5 15 7" xfId="43763" xr:uid="{080C0DE8-D77B-4893-9CF1-A56B71E33C75}"/>
    <cellStyle name="Total 3 5 16" xfId="4183" xr:uid="{ECF0C3BF-E255-4D60-A07D-4161D0F9CD52}"/>
    <cellStyle name="Total 3 5 16 2" xfId="8189" xr:uid="{F04AA9F0-0934-4D24-8E4A-5CF1FD194171}"/>
    <cellStyle name="Total 3 5 16 2 2" xfId="16404" xr:uid="{0C656D7A-9A1A-4185-8B81-107FEC44D4CF}"/>
    <cellStyle name="Total 3 5 16 2 3" xfId="24268" xr:uid="{194F0AEF-CFF6-4532-9E09-57FCE8302DA4}"/>
    <cellStyle name="Total 3 5 16 2 4" xfId="32248" xr:uid="{A4436826-68C7-4709-88E7-5627059F9978}"/>
    <cellStyle name="Total 3 5 16 2 5" xfId="40075" xr:uid="{8E67CE7F-4E69-4354-93EB-59D7CB2242A4}"/>
    <cellStyle name="Total 3 5 16 2 6" xfId="48028" xr:uid="{EE49E5B7-1619-403C-99BD-E19925A462F5}"/>
    <cellStyle name="Total 3 5 16 3" xfId="12405" xr:uid="{3FCE47EE-1000-4CD5-AE70-28C0E9AF33F0}"/>
    <cellStyle name="Total 3 5 16 4" xfId="20274" xr:uid="{76EF3545-00DD-4C92-9234-6979AA612DFE}"/>
    <cellStyle name="Total 3 5 16 5" xfId="28269" xr:uid="{2A99AA0C-114A-4DC4-A016-C21B5D9ED01B}"/>
    <cellStyle name="Total 3 5 16 6" xfId="36104" xr:uid="{F21B953A-F427-4BDD-A115-D957CFC25FF0}"/>
    <cellStyle name="Total 3 5 16 7" xfId="44065" xr:uid="{08D28717-15BC-4A55-900D-2E534406A7A3}"/>
    <cellStyle name="Total 3 5 17" xfId="4467" xr:uid="{C4827ADF-E63F-4C2D-A42F-194457648E7C}"/>
    <cellStyle name="Total 3 5 17 2" xfId="8468" xr:uid="{C85BE515-B8DE-4558-8E5D-7AEB3AE2EE8B}"/>
    <cellStyle name="Total 3 5 17 2 2" xfId="16683" xr:uid="{0B0BCC4A-FF9D-49ED-AF80-FA9F9D3F0F48}"/>
    <cellStyle name="Total 3 5 17 2 3" xfId="24547" xr:uid="{153FF48D-CF24-4101-AD52-48B5A4F4A5DC}"/>
    <cellStyle name="Total 3 5 17 2 4" xfId="32527" xr:uid="{C28DE988-FF7E-4B53-8F10-33578B16C7A4}"/>
    <cellStyle name="Total 3 5 17 2 5" xfId="40354" xr:uid="{ABD3BB3F-CB36-47F0-833B-8A25513075AC}"/>
    <cellStyle name="Total 3 5 17 2 6" xfId="48307" xr:uid="{92BC94F1-66FD-4541-B25F-3BC31595D125}"/>
    <cellStyle name="Total 3 5 17 3" xfId="12689" xr:uid="{BBA974C9-1361-4133-B602-26115F19E977}"/>
    <cellStyle name="Total 3 5 17 4" xfId="20558" xr:uid="{7F9109FD-0376-4172-9B2C-D8EFA318AC22}"/>
    <cellStyle name="Total 3 5 17 5" xfId="28552" xr:uid="{CBC207D0-EB1B-4A21-8BBB-C5B0CE72371A}"/>
    <cellStyle name="Total 3 5 17 6" xfId="36388" xr:uid="{F76DE84A-35DC-4F91-A846-3BC94465A6B1}"/>
    <cellStyle name="Total 3 5 17 7" xfId="44349" xr:uid="{4FFEBD80-F624-4F1D-92CA-F16B28FA2907}"/>
    <cellStyle name="Total 3 5 18" xfId="5045" xr:uid="{244DB9CC-0CB7-461A-82EA-D47C62BED1BA}"/>
    <cellStyle name="Total 3 5 18 2" xfId="13260" xr:uid="{ED15D3F3-649B-4ECE-AD47-590836590F77}"/>
    <cellStyle name="Total 3 5 18 3" xfId="21124" xr:uid="{51A4E977-C7F6-4356-9D56-CDA00ECF586C}"/>
    <cellStyle name="Total 3 5 18 4" xfId="29104" xr:uid="{5E743973-EE16-48EA-92A4-039B1969AFC0}"/>
    <cellStyle name="Total 3 5 18 5" xfId="36931" xr:uid="{544A290D-CB0D-4B8E-AACD-8233C10AE8C2}"/>
    <cellStyle name="Total 3 5 18 6" xfId="44884" xr:uid="{20F648BC-07DA-4923-9264-E0129FA35F07}"/>
    <cellStyle name="Total 3 5 19" xfId="9132" xr:uid="{1828D1F5-0EAF-4500-B5F4-F99BB48CCA45}"/>
    <cellStyle name="Total 3 5 2" xfId="975" xr:uid="{7CF591A2-69AF-4628-A109-953C0CB98F7E}"/>
    <cellStyle name="Total 3 5 2 10" xfId="3953" xr:uid="{5C67927B-8F2F-41D8-A7C2-3603E37A0EA3}"/>
    <cellStyle name="Total 3 5 2 10 2" xfId="7972" xr:uid="{703D4AE3-B5C4-4B70-B930-2D473AB548E4}"/>
    <cellStyle name="Total 3 5 2 10 2 2" xfId="16187" xr:uid="{A1B6BD01-A4D1-4C49-B020-CB90FB84A4D7}"/>
    <cellStyle name="Total 3 5 2 10 2 3" xfId="24051" xr:uid="{28CFEA8B-C8DF-48BD-9200-F2C30AF645D0}"/>
    <cellStyle name="Total 3 5 2 10 2 4" xfId="32031" xr:uid="{ECDF68CD-0B74-42B8-A9EF-4300F146E0F2}"/>
    <cellStyle name="Total 3 5 2 10 2 5" xfId="39858" xr:uid="{56FDADB6-53E8-475B-9DB6-8F204A35C1F6}"/>
    <cellStyle name="Total 3 5 2 10 2 6" xfId="47811" xr:uid="{40E96CB4-7B75-48A7-A0F8-5B15A8CA8FA8}"/>
    <cellStyle name="Total 3 5 2 10 3" xfId="12175" xr:uid="{89E46462-175D-4E66-99D2-57A409202742}"/>
    <cellStyle name="Total 3 5 2 10 4" xfId="20044" xr:uid="{42D0A00E-82D0-4A02-BEA0-683103524F77}"/>
    <cellStyle name="Total 3 5 2 10 5" xfId="28041" xr:uid="{61B84E1F-83C4-4D30-8219-C6598A0B398D}"/>
    <cellStyle name="Total 3 5 2 10 6" xfId="35874" xr:uid="{93801EB7-D5AE-4408-9D1D-E6C613B01303}"/>
    <cellStyle name="Total 3 5 2 10 7" xfId="43835" xr:uid="{14B7AB76-0E00-44AD-A390-4D5258D800C6}"/>
    <cellStyle name="Total 3 5 2 11" xfId="4252" xr:uid="{ADEE42A0-CD92-4554-8B88-866A4A84011F}"/>
    <cellStyle name="Total 3 5 2 11 2" xfId="8258" xr:uid="{9C13B6F1-313F-4FE2-90CF-E041B31254DB}"/>
    <cellStyle name="Total 3 5 2 11 2 2" xfId="16473" xr:uid="{F1C26A9A-09E7-4D0C-AF6B-7C49F183DC54}"/>
    <cellStyle name="Total 3 5 2 11 2 3" xfId="24337" xr:uid="{542A2812-D26E-4E61-B4F4-A8D140258256}"/>
    <cellStyle name="Total 3 5 2 11 2 4" xfId="32317" xr:uid="{06C6B123-1172-4DBC-B70E-6E9302A11580}"/>
    <cellStyle name="Total 3 5 2 11 2 5" xfId="40144" xr:uid="{933902FF-580F-45B4-A40A-4FB7067BABB7}"/>
    <cellStyle name="Total 3 5 2 11 2 6" xfId="48097" xr:uid="{144FBD8C-6018-4BE6-993C-4018313E47D1}"/>
    <cellStyle name="Total 3 5 2 11 3" xfId="12474" xr:uid="{32BB4FD8-1236-4660-AC0F-E7AC6496E8FA}"/>
    <cellStyle name="Total 3 5 2 11 4" xfId="20343" xr:uid="{0D1B7AE2-4B2A-463B-802F-4613073C548F}"/>
    <cellStyle name="Total 3 5 2 11 5" xfId="28338" xr:uid="{ECFDA31C-6737-414E-9F46-FBC8E6385138}"/>
    <cellStyle name="Total 3 5 2 11 6" xfId="36173" xr:uid="{63B050E5-B758-4418-8F51-66B304A9FC84}"/>
    <cellStyle name="Total 3 5 2 11 7" xfId="44134" xr:uid="{FC7572AA-C471-4B5C-ADC0-584A1876D422}"/>
    <cellStyle name="Total 3 5 2 12" xfId="4539" xr:uid="{D02A7A05-4C2A-4522-AF94-1E1F5C590B52}"/>
    <cellStyle name="Total 3 5 2 12 2" xfId="8537" xr:uid="{BD20728A-E40F-4A36-8A3A-45412C963479}"/>
    <cellStyle name="Total 3 5 2 12 2 2" xfId="16752" xr:uid="{A21FD8D5-AD61-429A-AC7C-B53062D6546E}"/>
    <cellStyle name="Total 3 5 2 12 2 3" xfId="24616" xr:uid="{1B91C6C2-54F7-4AB5-806F-C4BF91448D09}"/>
    <cellStyle name="Total 3 5 2 12 2 4" xfId="32596" xr:uid="{5F00969B-BDAB-4309-97D8-A10618D34305}"/>
    <cellStyle name="Total 3 5 2 12 2 5" xfId="40423" xr:uid="{44D0AC35-FD36-40AD-8510-76C6DF9E3457}"/>
    <cellStyle name="Total 3 5 2 12 2 6" xfId="48376" xr:uid="{8920C36F-A289-4025-904E-D16833ABF275}"/>
    <cellStyle name="Total 3 5 2 12 3" xfId="12760" xr:uid="{8695CA5A-0B11-4F65-B87B-BF77F5A872C3}"/>
    <cellStyle name="Total 3 5 2 12 4" xfId="20630" xr:uid="{C81E3D38-1C43-4C23-9BD9-F1D8B60D4B4E}"/>
    <cellStyle name="Total 3 5 2 12 5" xfId="28623" xr:uid="{C52E7B1A-F861-4B54-826A-99EC7920A881}"/>
    <cellStyle name="Total 3 5 2 12 6" xfId="36460" xr:uid="{C00028E0-8CCB-402C-B71B-BB9340535B96}"/>
    <cellStyle name="Total 3 5 2 12 7" xfId="44421" xr:uid="{07567773-294C-4B03-85E8-4879D5320030}"/>
    <cellStyle name="Total 3 5 2 13" xfId="5114" xr:uid="{9E9C5521-347E-4195-98EE-54E9F73076D3}"/>
    <cellStyle name="Total 3 5 2 13 2" xfId="13329" xr:uid="{39E1E18D-49D0-4CCC-B3DF-7ED9CEFF3A55}"/>
    <cellStyle name="Total 3 5 2 13 3" xfId="21193" xr:uid="{0941763B-8EC1-40BE-8FC9-5C601E0618D2}"/>
    <cellStyle name="Total 3 5 2 13 4" xfId="29173" xr:uid="{1FB5AFB4-DFF6-431F-83F5-A3D3E3178B40}"/>
    <cellStyle name="Total 3 5 2 13 5" xfId="37000" xr:uid="{6D045771-2CDE-45FE-8BF2-BD8AD537F8B0}"/>
    <cellStyle name="Total 3 5 2 13 6" xfId="44953" xr:uid="{49D26FE6-7BF5-44C6-8DB6-48DDD9410A0D}"/>
    <cellStyle name="Total 3 5 2 14" xfId="9204" xr:uid="{76175C4A-0C1F-4CD2-A95D-889C17137AF1}"/>
    <cellStyle name="Total 3 5 2 15" xfId="17066" xr:uid="{543E08F3-BD7A-40EF-901F-5C88FE20BDA4}"/>
    <cellStyle name="Total 3 5 2 16" xfId="25083" xr:uid="{CF4A3FED-4539-4D59-BEF9-E910F394ADB6}"/>
    <cellStyle name="Total 3 5 2 17" xfId="32896" xr:uid="{A38AA7CE-ED0E-4D8E-8017-43F31D037C29}"/>
    <cellStyle name="Total 3 5 2 18" xfId="40857" xr:uid="{1142D7D3-85C8-4F26-BFA1-66E75EB8B0F5}"/>
    <cellStyle name="Total 3 5 2 2" xfId="1405" xr:uid="{522DF0A9-C179-4F73-93E4-FCFD16E803F2}"/>
    <cellStyle name="Total 3 5 2 2 2" xfId="5516" xr:uid="{5ED79EAB-C700-4DA6-B715-543D655D9ED9}"/>
    <cellStyle name="Total 3 5 2 2 2 2" xfId="13731" xr:uid="{53F64B3A-DDD9-4548-85D2-DF27B6E96E45}"/>
    <cellStyle name="Total 3 5 2 2 2 3" xfId="21595" xr:uid="{945F75C6-A173-40E8-AC41-0471E30D3777}"/>
    <cellStyle name="Total 3 5 2 2 2 4" xfId="29575" xr:uid="{1CE7AEC3-F71A-400E-9CF8-C627CCCDAB0E}"/>
    <cellStyle name="Total 3 5 2 2 2 5" xfId="37402" xr:uid="{FC3872D1-23E9-4313-8F68-A620D7D5A1D8}"/>
    <cellStyle name="Total 3 5 2 2 2 6" xfId="45355" xr:uid="{96EF518D-D524-4182-AB71-74C623CD4E6F}"/>
    <cellStyle name="Total 3 5 2 2 3" xfId="9634" xr:uid="{28003FFC-E8D4-4FE6-914A-D5442AA8F777}"/>
    <cellStyle name="Total 3 5 2 2 4" xfId="17496" xr:uid="{A9450217-ED1D-4DD0-9DC1-FD380DBFA807}"/>
    <cellStyle name="Total 3 5 2 2 5" xfId="25507" xr:uid="{372FB596-BDFE-46A1-870B-0C437E38A42E}"/>
    <cellStyle name="Total 3 5 2 2 6" xfId="33326" xr:uid="{EB62FE87-AA86-4D5D-BD57-5FC0C719E714}"/>
    <cellStyle name="Total 3 5 2 2 7" xfId="41287" xr:uid="{4DAAF044-1CB3-4818-8FD1-002E8A5A2EFB}"/>
    <cellStyle name="Total 3 5 2 3" xfId="1748" xr:uid="{C5E55B66-46A6-4647-9C08-3442874D5132}"/>
    <cellStyle name="Total 3 5 2 3 2" xfId="5835" xr:uid="{FA1B753B-9A86-43A6-A6E2-A5F86E3198EB}"/>
    <cellStyle name="Total 3 5 2 3 2 2" xfId="14050" xr:uid="{9CC06182-E065-45F7-AF6B-407F45B9EC1B}"/>
    <cellStyle name="Total 3 5 2 3 2 3" xfId="21914" xr:uid="{9FF8E60A-DB1C-4255-85EA-38ABB0B5B995}"/>
    <cellStyle name="Total 3 5 2 3 2 4" xfId="29894" xr:uid="{795E6031-A7A7-43BA-86C4-B67402F4310D}"/>
    <cellStyle name="Total 3 5 2 3 2 5" xfId="37721" xr:uid="{E9DF62C2-371B-4ED6-AB85-DB4B8A3D4490}"/>
    <cellStyle name="Total 3 5 2 3 2 6" xfId="45674" xr:uid="{F7C45DE9-0EED-4AAE-A7B8-14F555A3BE7A}"/>
    <cellStyle name="Total 3 5 2 3 3" xfId="9974" xr:uid="{B9DEA171-37E1-41CE-9ECA-D831E705CA8E}"/>
    <cellStyle name="Total 3 5 2 3 4" xfId="17839" xr:uid="{1790A06E-39E0-4A04-83A3-AC209D1C6794}"/>
    <cellStyle name="Total 3 5 2 3 5" xfId="25847" xr:uid="{4F1F0F72-A7D9-4051-ADE6-58AE93D62FA7}"/>
    <cellStyle name="Total 3 5 2 3 6" xfId="33669" xr:uid="{5AA65A73-1D85-43F1-896E-0A493AA8E93E}"/>
    <cellStyle name="Total 3 5 2 3 7" xfId="41630" xr:uid="{E0BE2B70-16EB-4B20-B2D3-C0A89D6C6896}"/>
    <cellStyle name="Total 3 5 2 4" xfId="2083" xr:uid="{8727A001-95CC-41D8-BAA1-5D4D05216BF9}"/>
    <cellStyle name="Total 3 5 2 4 2" xfId="6157" xr:uid="{278685F1-A569-44A1-9279-D4D2D2ED86A4}"/>
    <cellStyle name="Total 3 5 2 4 2 2" xfId="14372" xr:uid="{AC4E98AC-E08C-4188-8E82-6D7EAAE3346F}"/>
    <cellStyle name="Total 3 5 2 4 2 3" xfId="22236" xr:uid="{E122BF0A-7793-468D-813E-B1BC551EA583}"/>
    <cellStyle name="Total 3 5 2 4 2 4" xfId="30216" xr:uid="{2AE05563-B0D5-4397-BB00-554D8AF297D8}"/>
    <cellStyle name="Total 3 5 2 4 2 5" xfId="38043" xr:uid="{D58FDB9A-7314-401B-983B-B4441021D098}"/>
    <cellStyle name="Total 3 5 2 4 2 6" xfId="45996" xr:uid="{ED8504C8-57EC-4E06-A031-9F4942D78B13}"/>
    <cellStyle name="Total 3 5 2 4 3" xfId="10309" xr:uid="{2DCC0DE7-6721-4BA2-AF9E-18891846B1B8}"/>
    <cellStyle name="Total 3 5 2 4 4" xfId="18174" xr:uid="{DF28DEF1-2BC8-4E2F-AC3D-9926887AAD91}"/>
    <cellStyle name="Total 3 5 2 4 5" xfId="26181" xr:uid="{7936BDA9-75BD-493E-996D-56F73F06380D}"/>
    <cellStyle name="Total 3 5 2 4 6" xfId="34004" xr:uid="{436A918E-AFD0-427D-92B8-ECC408902380}"/>
    <cellStyle name="Total 3 5 2 4 7" xfId="41965" xr:uid="{EDA88919-E453-40EA-9050-5FC77C8B4436}"/>
    <cellStyle name="Total 3 5 2 5" xfId="2402" xr:uid="{0D32CFA8-9724-42D6-AE7C-267D10144AE9}"/>
    <cellStyle name="Total 3 5 2 5 2" xfId="6466" xr:uid="{941DC934-9A2B-4C84-83C0-CEE53E69350D}"/>
    <cellStyle name="Total 3 5 2 5 2 2" xfId="14681" xr:uid="{5A363194-18E3-41C8-A0F9-7D65765F3440}"/>
    <cellStyle name="Total 3 5 2 5 2 3" xfId="22545" xr:uid="{EFAE137A-0D44-4A0F-A3CC-619BA4222059}"/>
    <cellStyle name="Total 3 5 2 5 2 4" xfId="30525" xr:uid="{1CF42F20-1493-46A4-A209-6B8F21667143}"/>
    <cellStyle name="Total 3 5 2 5 2 5" xfId="38352" xr:uid="{184C95CB-92CA-482A-AD75-985178E7461B}"/>
    <cellStyle name="Total 3 5 2 5 2 6" xfId="46305" xr:uid="{5FCA47CF-3096-4CAF-820B-CB257751E27A}"/>
    <cellStyle name="Total 3 5 2 5 3" xfId="10628" xr:uid="{6CC50B30-B1EB-4CD8-804C-1880642ACACA}"/>
    <cellStyle name="Total 3 5 2 5 4" xfId="18493" xr:uid="{9536909B-CF5A-4206-8F3B-A6E03831CBFA}"/>
    <cellStyle name="Total 3 5 2 5 5" xfId="26497" xr:uid="{39964A33-CD9B-4544-B691-50F7C564BD45}"/>
    <cellStyle name="Total 3 5 2 5 6" xfId="34323" xr:uid="{6261CF32-BEB7-4BB6-999C-F64D35F55DC0}"/>
    <cellStyle name="Total 3 5 2 5 7" xfId="42284" xr:uid="{0ACA67C7-1820-4FEA-B8B1-645A236294EB}"/>
    <cellStyle name="Total 3 5 2 6" xfId="2731" xr:uid="{08D58DE2-1EBC-4CEE-AA95-707D1FDC11D4}"/>
    <cellStyle name="Total 3 5 2 6 2" xfId="6781" xr:uid="{68585BF3-563B-4F4D-9A2B-40F53AAC4F63}"/>
    <cellStyle name="Total 3 5 2 6 2 2" xfId="14996" xr:uid="{2A3E3054-2415-425C-AC3B-3B29DDD43F97}"/>
    <cellStyle name="Total 3 5 2 6 2 3" xfId="22860" xr:uid="{52EB8CED-2A33-40B9-9177-725253CE14A5}"/>
    <cellStyle name="Total 3 5 2 6 2 4" xfId="30840" xr:uid="{471516C3-5BB7-43AF-946E-8062DDDAFD98}"/>
    <cellStyle name="Total 3 5 2 6 2 5" xfId="38667" xr:uid="{E012A579-B25D-4407-9698-279495C84F33}"/>
    <cellStyle name="Total 3 5 2 6 2 6" xfId="46620" xr:uid="{2E4706F6-3E7B-4432-956C-8DB0F9311058}"/>
    <cellStyle name="Total 3 5 2 6 3" xfId="10957" xr:uid="{60E3FE9E-EF9A-4C25-8C57-2D36B4DA0A8D}"/>
    <cellStyle name="Total 3 5 2 6 4" xfId="18822" xr:uid="{8D8ECE90-4022-4949-BC00-7CA1FA1A6A86}"/>
    <cellStyle name="Total 3 5 2 6 5" xfId="26825" xr:uid="{30A28DBA-45FC-4897-BFEB-9B025592AE94}"/>
    <cellStyle name="Total 3 5 2 6 6" xfId="34652" xr:uid="{2A314AC4-7FFF-4AFA-9F40-4DA237855E2A}"/>
    <cellStyle name="Total 3 5 2 6 7" xfId="42613" xr:uid="{E00B6F40-ED6A-4DDE-80C2-2AFACCEBDB95}"/>
    <cellStyle name="Total 3 5 2 7" xfId="3044" xr:uid="{83C279BB-C17C-41C5-AEE3-846E88D2B696}"/>
    <cellStyle name="Total 3 5 2 7 2" xfId="7085" xr:uid="{82D90738-C2BC-42B3-B628-AA0FF51527C8}"/>
    <cellStyle name="Total 3 5 2 7 2 2" xfId="15300" xr:uid="{D8542589-9FC7-4D45-88ED-8886C2CA6D12}"/>
    <cellStyle name="Total 3 5 2 7 2 3" xfId="23164" xr:uid="{774A5CC7-2470-4658-AC63-DC33E1B52859}"/>
    <cellStyle name="Total 3 5 2 7 2 4" xfId="31144" xr:uid="{B432AFC4-8CE5-4537-AD69-C3D6A93BAD38}"/>
    <cellStyle name="Total 3 5 2 7 2 5" xfId="38971" xr:uid="{3A8A9C3F-8107-4464-8E54-D85C0A7BFB75}"/>
    <cellStyle name="Total 3 5 2 7 2 6" xfId="46924" xr:uid="{BC47CDD1-0A68-4CB8-A893-667D0FC323B8}"/>
    <cellStyle name="Total 3 5 2 7 3" xfId="11269" xr:uid="{0BDDFB2B-E631-4D82-9525-6C5FE81EE7A9}"/>
    <cellStyle name="Total 3 5 2 7 4" xfId="19135" xr:uid="{77ECBA0A-9AFC-4059-8EE3-BE4ADF61337D}"/>
    <cellStyle name="Total 3 5 2 7 5" xfId="27135" xr:uid="{0ECDAA1F-331D-4982-85B6-09CC73161E04}"/>
    <cellStyle name="Total 3 5 2 7 6" xfId="34965" xr:uid="{E0D4844B-EE64-4097-B033-F0CF3616CE6D}"/>
    <cellStyle name="Total 3 5 2 7 7" xfId="42926" xr:uid="{3CA9F7D0-30C4-447F-A453-B49A241892A5}"/>
    <cellStyle name="Total 3 5 2 8" xfId="3364" xr:uid="{541C9BA9-2D60-49DB-B19F-34FABFE37834}"/>
    <cellStyle name="Total 3 5 2 8 2" xfId="7392" xr:uid="{0CE678F5-1720-4FE1-9E73-59BFABEBD64C}"/>
    <cellStyle name="Total 3 5 2 8 2 2" xfId="15607" xr:uid="{79C87C7E-02F8-47C2-A5BA-D2289EDA273D}"/>
    <cellStyle name="Total 3 5 2 8 2 3" xfId="23471" xr:uid="{BBAAF09F-F196-4A6F-B4EE-F36F9057C890}"/>
    <cellStyle name="Total 3 5 2 8 2 4" xfId="31451" xr:uid="{582879F4-C0A9-4007-AE16-E45EA3F8415D}"/>
    <cellStyle name="Total 3 5 2 8 2 5" xfId="39278" xr:uid="{2DD512DE-EFC7-4BA7-B743-60E80850954F}"/>
    <cellStyle name="Total 3 5 2 8 2 6" xfId="47231" xr:uid="{2582ADE1-CE5B-47FC-986F-160CADBBFE60}"/>
    <cellStyle name="Total 3 5 2 8 3" xfId="11588" xr:uid="{484B3ABC-A7B6-4BAC-B8FF-700A30E1CBB9}"/>
    <cellStyle name="Total 3 5 2 8 4" xfId="19455" xr:uid="{7D1C7F30-473A-4AFE-88E2-22730BE5614F}"/>
    <cellStyle name="Total 3 5 2 8 5" xfId="27455" xr:uid="{C7755C7B-5030-4CE3-80E2-06C2759E16E4}"/>
    <cellStyle name="Total 3 5 2 8 6" xfId="35285" xr:uid="{D67740B8-D28C-454E-85D4-0AC3082CF203}"/>
    <cellStyle name="Total 3 5 2 8 7" xfId="43246" xr:uid="{4B2FCD43-FC16-4BA3-B34F-9A121247597A}"/>
    <cellStyle name="Total 3 5 2 9" xfId="3658" xr:uid="{B80D938D-8893-4E13-9A83-9B83828EFE63}"/>
    <cellStyle name="Total 3 5 2 9 2" xfId="7686" xr:uid="{025CEE81-BC8D-46CF-A75B-C28CCFB1AED6}"/>
    <cellStyle name="Total 3 5 2 9 2 2" xfId="15901" xr:uid="{E50A5B2B-6288-4580-BB12-70773B734610}"/>
    <cellStyle name="Total 3 5 2 9 2 3" xfId="23765" xr:uid="{CD4C39BD-D99A-4C73-B6C0-E70BAD03FBC3}"/>
    <cellStyle name="Total 3 5 2 9 2 4" xfId="31745" xr:uid="{BEF2D704-E17E-4848-BA0E-E6ADB70D00BE}"/>
    <cellStyle name="Total 3 5 2 9 2 5" xfId="39572" xr:uid="{2874244B-A83F-4460-AD49-46F8F44B8C0F}"/>
    <cellStyle name="Total 3 5 2 9 2 6" xfId="47525" xr:uid="{FB809088-9E14-487F-A251-7DCB06E78EB9}"/>
    <cellStyle name="Total 3 5 2 9 3" xfId="11882" xr:uid="{EDD405E0-8F7D-4658-8B33-FC7821C56EDF}"/>
    <cellStyle name="Total 3 5 2 9 4" xfId="19749" xr:uid="{3BFE0E71-1FE9-4F00-9523-00C1AF85B7B6}"/>
    <cellStyle name="Total 3 5 2 9 5" xfId="27749" xr:uid="{F707FA28-CFB7-4F8F-9541-74D871F41261}"/>
    <cellStyle name="Total 3 5 2 9 6" xfId="35579" xr:uid="{802CE93E-3188-4112-8EFF-2F8C79C0F4C0}"/>
    <cellStyle name="Total 3 5 2 9 7" xfId="43540" xr:uid="{BCB74911-5D31-4D2C-BEA6-800F8D775E20}"/>
    <cellStyle name="Total 3 5 20" xfId="16994" xr:uid="{E69E6FBA-0F63-40F1-A90F-06B28282B4D8}"/>
    <cellStyle name="Total 3 5 21" xfId="25013" xr:uid="{2A4BF124-2F5B-4D9E-B91F-EA9FBAC259DF}"/>
    <cellStyle name="Total 3 5 22" xfId="32824" xr:uid="{2FE82447-134D-4C2A-A23E-7A1D062EB5C1}"/>
    <cellStyle name="Total 3 5 23" xfId="40785" xr:uid="{35A83B13-80F4-46A6-ADB8-6157E5D1FB94}"/>
    <cellStyle name="Total 3 5 3" xfId="1018" xr:uid="{1335B26A-7C52-498A-9225-D0411343AC55}"/>
    <cellStyle name="Total 3 5 3 10" xfId="3996" xr:uid="{A6372814-986C-46E0-A3B2-4051865E0867}"/>
    <cellStyle name="Total 3 5 3 10 2" xfId="8011" xr:uid="{8D623493-A2A6-4749-9BB1-87BD1D196174}"/>
    <cellStyle name="Total 3 5 3 10 2 2" xfId="16226" xr:uid="{00A5F4C0-5E07-42B8-BF7F-B8A044570F70}"/>
    <cellStyle name="Total 3 5 3 10 2 3" xfId="24090" xr:uid="{2267CF09-178F-475A-9059-936534F19D96}"/>
    <cellStyle name="Total 3 5 3 10 2 4" xfId="32070" xr:uid="{77D87B5C-B83E-4847-9C15-F2EFEF45B67D}"/>
    <cellStyle name="Total 3 5 3 10 2 5" xfId="39897" xr:uid="{24CA2B44-94B3-43F7-9319-CA6862C3B412}"/>
    <cellStyle name="Total 3 5 3 10 2 6" xfId="47850" xr:uid="{2A1EE637-1C6F-4DF2-9BFC-C21B670444EE}"/>
    <cellStyle name="Total 3 5 3 10 3" xfId="12218" xr:uid="{5DF630A6-3F62-4BDA-A1A2-E11DC936FB1B}"/>
    <cellStyle name="Total 3 5 3 10 4" xfId="20087" xr:uid="{07ACB3CD-90B1-49FB-9D32-3FCB7933D0EF}"/>
    <cellStyle name="Total 3 5 3 10 5" xfId="28083" xr:uid="{391032BD-B206-475E-9355-D418C3692D1C}"/>
    <cellStyle name="Total 3 5 3 10 6" xfId="35917" xr:uid="{6238A94E-7783-4590-8FED-58FB90E42D68}"/>
    <cellStyle name="Total 3 5 3 10 7" xfId="43878" xr:uid="{6AD8C6A1-09B4-4D64-845C-0108F1461EBB}"/>
    <cellStyle name="Total 3 5 3 11" xfId="4291" xr:uid="{BFF34BD3-3D87-42AF-AA71-BCEC6C2026DC}"/>
    <cellStyle name="Total 3 5 3 11 2" xfId="8297" xr:uid="{D0C23506-7020-48A3-8E15-9BE054FE5620}"/>
    <cellStyle name="Total 3 5 3 11 2 2" xfId="16512" xr:uid="{BCFBD29D-3C6F-4716-8FF1-80EA459BBB19}"/>
    <cellStyle name="Total 3 5 3 11 2 3" xfId="24376" xr:uid="{937A4974-55A9-4E09-BD9A-1F9A8974B7D6}"/>
    <cellStyle name="Total 3 5 3 11 2 4" xfId="32356" xr:uid="{9C18E590-C8DC-47D4-9045-EA6AB6861043}"/>
    <cellStyle name="Total 3 5 3 11 2 5" xfId="40183" xr:uid="{2671E115-F810-473C-8B38-A17915E8ED72}"/>
    <cellStyle name="Total 3 5 3 11 2 6" xfId="48136" xr:uid="{FFDC3E73-5F40-4609-AE1D-7271087739BD}"/>
    <cellStyle name="Total 3 5 3 11 3" xfId="12513" xr:uid="{99730AAD-175E-4554-9F2A-4532A55E39D8}"/>
    <cellStyle name="Total 3 5 3 11 4" xfId="20382" xr:uid="{3EEAB766-E417-4A40-9A44-210FE35DFBE9}"/>
    <cellStyle name="Total 3 5 3 11 5" xfId="28377" xr:uid="{B5D67A70-00B5-4F21-BF92-256A13BFCDE1}"/>
    <cellStyle name="Total 3 5 3 11 6" xfId="36212" xr:uid="{185F6D98-B666-4CDA-8160-ECC499E9BD43}"/>
    <cellStyle name="Total 3 5 3 11 7" xfId="44173" xr:uid="{1F9187EE-A061-403D-9DC3-15E6F9DDE07F}"/>
    <cellStyle name="Total 3 5 3 12" xfId="4582" xr:uid="{C14D192B-CABB-41AF-8EAB-B6E10AE7897A}"/>
    <cellStyle name="Total 3 5 3 12 2" xfId="8576" xr:uid="{C3BB0D1A-8996-4A9B-98D3-B67F529C5E03}"/>
    <cellStyle name="Total 3 5 3 12 2 2" xfId="16791" xr:uid="{6CF64C93-E102-4D29-B7A6-46D0DB8DEC73}"/>
    <cellStyle name="Total 3 5 3 12 2 3" xfId="24655" xr:uid="{D42E0CEE-1A17-41F2-81F7-419FE08F8345}"/>
    <cellStyle name="Total 3 5 3 12 2 4" xfId="32635" xr:uid="{E2C581BB-DD54-491E-8816-8EA63F9CD6E1}"/>
    <cellStyle name="Total 3 5 3 12 2 5" xfId="40462" xr:uid="{A6F33BEF-F1B4-4BDF-BE11-EF606A7B5D6D}"/>
    <cellStyle name="Total 3 5 3 12 2 6" xfId="48415" xr:uid="{CED44E9C-CAB7-4FDC-A2AC-81DB7543FD29}"/>
    <cellStyle name="Total 3 5 3 12 3" xfId="12803" xr:uid="{CBA37679-3F10-4DA1-B177-60EF4E435F20}"/>
    <cellStyle name="Total 3 5 3 12 4" xfId="20673" xr:uid="{21C1C010-E2EF-47D0-BB63-190FC97B276B}"/>
    <cellStyle name="Total 3 5 3 12 5" xfId="28666" xr:uid="{0C178D85-B749-4812-A35C-2C6F59C5DEEE}"/>
    <cellStyle name="Total 3 5 3 12 6" xfId="36503" xr:uid="{76DC1F08-D93A-479C-B0A0-239F1EE63EFA}"/>
    <cellStyle name="Total 3 5 3 12 7" xfId="44464" xr:uid="{AEC885EC-2927-4272-B3E5-4DFCFDE4689F}"/>
    <cellStyle name="Total 3 5 3 13" xfId="5153" xr:uid="{3681D4D9-D228-4122-AAE8-DC3268FC7895}"/>
    <cellStyle name="Total 3 5 3 13 2" xfId="13368" xr:uid="{B8BF5CDF-20C8-4F98-A6BE-9D21E6F37575}"/>
    <cellStyle name="Total 3 5 3 13 3" xfId="21232" xr:uid="{60D0EE54-05F1-47AC-A519-6FBFF1F4E9D0}"/>
    <cellStyle name="Total 3 5 3 13 4" xfId="29212" xr:uid="{7FE19ACA-7D3E-462B-8115-93A1AEF8D250}"/>
    <cellStyle name="Total 3 5 3 13 5" xfId="37039" xr:uid="{F676C366-2BA5-4AFE-B3BC-7906D61A6947}"/>
    <cellStyle name="Total 3 5 3 13 6" xfId="44992" xr:uid="{B6AC25A2-AEB4-4A10-ACD1-E67402405A27}"/>
    <cellStyle name="Total 3 5 3 14" xfId="9247" xr:uid="{203B56CE-FB3F-4332-85E7-F0AFA23C0B6F}"/>
    <cellStyle name="Total 3 5 3 15" xfId="17109" xr:uid="{7B0C2843-699F-4C6A-8314-461D1F94DDBF}"/>
    <cellStyle name="Total 3 5 3 16" xfId="25126" xr:uid="{6E5EF1DC-C1C4-41C8-AF0B-FEF40BF59C3B}"/>
    <cellStyle name="Total 3 5 3 17" xfId="32939" xr:uid="{779D8B08-0FA7-4161-BF68-7DD61EC592C1}"/>
    <cellStyle name="Total 3 5 3 18" xfId="40900" xr:uid="{D92E370D-0470-4FD5-883F-17C864508128}"/>
    <cellStyle name="Total 3 5 3 2" xfId="1448" xr:uid="{72AD76A4-6C61-4F9F-A0D0-7C6803697337}"/>
    <cellStyle name="Total 3 5 3 2 2" xfId="5555" xr:uid="{F071328F-F90A-4366-A5DF-1ABD7A2947A1}"/>
    <cellStyle name="Total 3 5 3 2 2 2" xfId="13770" xr:uid="{A2CAF09A-0394-4A7B-9A61-2840550F3DD6}"/>
    <cellStyle name="Total 3 5 3 2 2 3" xfId="21634" xr:uid="{C5A593C6-FC5B-43A0-90B9-44BB3F24D376}"/>
    <cellStyle name="Total 3 5 3 2 2 4" xfId="29614" xr:uid="{19C023C5-114B-488C-AFD9-35A6A8C55B51}"/>
    <cellStyle name="Total 3 5 3 2 2 5" xfId="37441" xr:uid="{D04968B1-C3CF-420E-9D18-944A9523622A}"/>
    <cellStyle name="Total 3 5 3 2 2 6" xfId="45394" xr:uid="{9C97E3E7-3DD6-40FF-9BB2-0CB4A5DD8F32}"/>
    <cellStyle name="Total 3 5 3 2 3" xfId="9677" xr:uid="{1DA64FB5-6B6E-44DD-BD70-ABC6669F8B17}"/>
    <cellStyle name="Total 3 5 3 2 4" xfId="17539" xr:uid="{49FBC2C0-4A6F-44C5-89D8-C80D66BF9D11}"/>
    <cellStyle name="Total 3 5 3 2 5" xfId="25550" xr:uid="{ED7B184F-3C23-4CB0-A44E-439B503EC233}"/>
    <cellStyle name="Total 3 5 3 2 6" xfId="33369" xr:uid="{07A822BD-F7DC-41CE-B402-AA2D9274365B}"/>
    <cellStyle name="Total 3 5 3 2 7" xfId="41330" xr:uid="{F7BC09CF-AF29-4EEA-A25B-9DDCB76F02CA}"/>
    <cellStyle name="Total 3 5 3 3" xfId="1791" xr:uid="{7E917048-8723-43DE-BBEF-B15D89FFA117}"/>
    <cellStyle name="Total 3 5 3 3 2" xfId="5874" xr:uid="{86C72960-9EEF-454E-A625-DE7039E9A1A1}"/>
    <cellStyle name="Total 3 5 3 3 2 2" xfId="14089" xr:uid="{26E134AB-5493-45E1-ACC7-849A4452B92B}"/>
    <cellStyle name="Total 3 5 3 3 2 3" xfId="21953" xr:uid="{D768AF47-E6D2-4A23-8213-E3B7B9562343}"/>
    <cellStyle name="Total 3 5 3 3 2 4" xfId="29933" xr:uid="{3791FF25-9D4F-490D-8A81-E20181B899E7}"/>
    <cellStyle name="Total 3 5 3 3 2 5" xfId="37760" xr:uid="{0C79F204-93A2-4663-8144-769259CC26AA}"/>
    <cellStyle name="Total 3 5 3 3 2 6" xfId="45713" xr:uid="{775C72F5-13B5-4882-914E-7118F0701127}"/>
    <cellStyle name="Total 3 5 3 3 3" xfId="10017" xr:uid="{D16E7FB6-EAAB-413F-81C8-20439029613E}"/>
    <cellStyle name="Total 3 5 3 3 4" xfId="17882" xr:uid="{98FAFBE1-045A-4952-8035-FDD0B92A7284}"/>
    <cellStyle name="Total 3 5 3 3 5" xfId="25889" xr:uid="{DFAC9B72-7875-4313-AEDF-6C6F52590E93}"/>
    <cellStyle name="Total 3 5 3 3 6" xfId="33712" xr:uid="{A7339F8B-44C7-47C8-BB38-74BF693D366C}"/>
    <cellStyle name="Total 3 5 3 3 7" xfId="41673" xr:uid="{6744FAE2-07D6-4DEA-B275-7068E7E7BADC}"/>
    <cellStyle name="Total 3 5 3 4" xfId="2125" xr:uid="{ED3E6EE9-FC8C-4052-8EA9-C82C7E56C162}"/>
    <cellStyle name="Total 3 5 3 4 2" xfId="6199" xr:uid="{CD00212B-BD76-4097-B2A2-D78F6E319A5B}"/>
    <cellStyle name="Total 3 5 3 4 2 2" xfId="14414" xr:uid="{8046A82C-9388-483E-B6BA-D94005178F66}"/>
    <cellStyle name="Total 3 5 3 4 2 3" xfId="22278" xr:uid="{8F733394-17C5-442B-BEC6-E97976460F5E}"/>
    <cellStyle name="Total 3 5 3 4 2 4" xfId="30258" xr:uid="{4C25F495-7C53-44F1-8EF2-72B56FF2E853}"/>
    <cellStyle name="Total 3 5 3 4 2 5" xfId="38085" xr:uid="{A9044472-4815-477D-BC08-CD38DA770624}"/>
    <cellStyle name="Total 3 5 3 4 2 6" xfId="46038" xr:uid="{70917912-74A7-4DCB-A0E6-682E5D0D877D}"/>
    <cellStyle name="Total 3 5 3 4 3" xfId="10351" xr:uid="{80C74E9A-5082-42D6-B367-682B79008455}"/>
    <cellStyle name="Total 3 5 3 4 4" xfId="18216" xr:uid="{5DDC7A6B-D2B5-4538-A496-B9DA67257F1A}"/>
    <cellStyle name="Total 3 5 3 4 5" xfId="26223" xr:uid="{42A1AC0E-AF04-4D95-8200-D6CF99DF4988}"/>
    <cellStyle name="Total 3 5 3 4 6" xfId="34046" xr:uid="{4FC2AF24-F1A5-4F3C-8432-DE5ED17272B7}"/>
    <cellStyle name="Total 3 5 3 4 7" xfId="42007" xr:uid="{8A037EC2-4039-47E6-8377-578D8757EAED}"/>
    <cellStyle name="Total 3 5 3 5" xfId="2445" xr:uid="{1E2B5F3A-737D-4C5D-9586-EC9B12E76E91}"/>
    <cellStyle name="Total 3 5 3 5 2" xfId="6505" xr:uid="{564F1E10-805F-44D6-9EDC-036B0A2CD1D7}"/>
    <cellStyle name="Total 3 5 3 5 2 2" xfId="14720" xr:uid="{D686CD53-411C-4D40-9911-1900DC765EE2}"/>
    <cellStyle name="Total 3 5 3 5 2 3" xfId="22584" xr:uid="{D10AFDA7-2C2E-443B-9BE3-8836AB12A9B2}"/>
    <cellStyle name="Total 3 5 3 5 2 4" xfId="30564" xr:uid="{D482E583-1B12-4AE9-83B5-DD77355B43B6}"/>
    <cellStyle name="Total 3 5 3 5 2 5" xfId="38391" xr:uid="{81AE0DAC-7976-40E4-9E3C-0FED473FF7F5}"/>
    <cellStyle name="Total 3 5 3 5 2 6" xfId="46344" xr:uid="{CC43A7C5-F482-4B1E-9BC5-A91EE5F8F0BA}"/>
    <cellStyle name="Total 3 5 3 5 3" xfId="10671" xr:uid="{1C089F3D-F4E3-4EA0-B6AB-43B1892C65F5}"/>
    <cellStyle name="Total 3 5 3 5 4" xfId="18536" xr:uid="{0B25253B-C292-445C-8F06-B6BB0215FF8B}"/>
    <cellStyle name="Total 3 5 3 5 5" xfId="26539" xr:uid="{94C1CBE0-BD58-4D8C-8926-4A7032DB59A3}"/>
    <cellStyle name="Total 3 5 3 5 6" xfId="34366" xr:uid="{FC406FC7-956C-4735-BB9A-4183E18D7887}"/>
    <cellStyle name="Total 3 5 3 5 7" xfId="42327" xr:uid="{25AF8647-B9F7-4D33-BA45-CC2A5E23AA50}"/>
    <cellStyle name="Total 3 5 3 6" xfId="2773" xr:uid="{157CAC96-5E2A-451D-8C03-215974558E92}"/>
    <cellStyle name="Total 3 5 3 6 2" xfId="6823" xr:uid="{2E82AFD6-2187-497E-BFEF-A01720CEB237}"/>
    <cellStyle name="Total 3 5 3 6 2 2" xfId="15038" xr:uid="{706CCB7A-C023-4D74-9891-B95412892B8F}"/>
    <cellStyle name="Total 3 5 3 6 2 3" xfId="22902" xr:uid="{2E831F3B-C374-4DB9-A887-5B7A64F41B53}"/>
    <cellStyle name="Total 3 5 3 6 2 4" xfId="30882" xr:uid="{FC9496E1-5452-47CE-9077-81692817E346}"/>
    <cellStyle name="Total 3 5 3 6 2 5" xfId="38709" xr:uid="{4CF962FA-E566-46A2-8352-B622DD513D31}"/>
    <cellStyle name="Total 3 5 3 6 2 6" xfId="46662" xr:uid="{7992DE85-82B8-46D9-BDD4-BB086DE787EF}"/>
    <cellStyle name="Total 3 5 3 6 3" xfId="10999" xr:uid="{254E8CB5-55AC-427F-B496-2629FE43B10E}"/>
    <cellStyle name="Total 3 5 3 6 4" xfId="18864" xr:uid="{8B690DF7-4ED3-4610-95A3-05D03A529945}"/>
    <cellStyle name="Total 3 5 3 6 5" xfId="26867" xr:uid="{802C8EB1-5A49-4A57-9308-09C0BAD5E12B}"/>
    <cellStyle name="Total 3 5 3 6 6" xfId="34694" xr:uid="{07525B77-BD12-4772-B50B-27DF6C6552AE}"/>
    <cellStyle name="Total 3 5 3 6 7" xfId="42655" xr:uid="{3F51A059-CFCA-4FB3-BAB1-F41E2A7A02DB}"/>
    <cellStyle name="Total 3 5 3 7" xfId="3087" xr:uid="{01A87DFD-DC26-4455-A626-44D179203E0F}"/>
    <cellStyle name="Total 3 5 3 7 2" xfId="7124" xr:uid="{5F8C4692-810D-48B6-87F2-B8A62F864E40}"/>
    <cellStyle name="Total 3 5 3 7 2 2" xfId="15339" xr:uid="{F8C6C2B9-D712-4980-8572-7B71442F9231}"/>
    <cellStyle name="Total 3 5 3 7 2 3" xfId="23203" xr:uid="{57453511-A201-439A-BF27-87042A16A9DF}"/>
    <cellStyle name="Total 3 5 3 7 2 4" xfId="31183" xr:uid="{A972569D-CE6A-437C-BABA-A97F88B99BC3}"/>
    <cellStyle name="Total 3 5 3 7 2 5" xfId="39010" xr:uid="{DCF7A63C-31AB-42F2-8ABF-0A0C7657FE69}"/>
    <cellStyle name="Total 3 5 3 7 2 6" xfId="46963" xr:uid="{E4C0467B-2404-4125-B5E9-252C4ACE26D3}"/>
    <cellStyle name="Total 3 5 3 7 3" xfId="11311" xr:uid="{F7A8BD28-E20F-4A5A-91D1-9B0261353D6F}"/>
    <cellStyle name="Total 3 5 3 7 4" xfId="19178" xr:uid="{DD9600D8-2FAC-490B-A9E6-CF998C4725B2}"/>
    <cellStyle name="Total 3 5 3 7 5" xfId="27178" xr:uid="{1497D547-60D8-4C6A-BABD-9DCC3B0356F6}"/>
    <cellStyle name="Total 3 5 3 7 6" xfId="35008" xr:uid="{B8C6C39B-6E9F-4979-9095-493541970AFD}"/>
    <cellStyle name="Total 3 5 3 7 7" xfId="42969" xr:uid="{408F532F-DC36-4B37-BBD9-EBD4BFC5168C}"/>
    <cellStyle name="Total 3 5 3 8" xfId="3403" xr:uid="{984BA476-C584-40E6-A721-3A397419AA93}"/>
    <cellStyle name="Total 3 5 3 8 2" xfId="7431" xr:uid="{21F80C93-586A-4C2D-A1EE-89CFAFA0DF4E}"/>
    <cellStyle name="Total 3 5 3 8 2 2" xfId="15646" xr:uid="{6FC106E9-7CFC-4A9A-9936-7099463AB949}"/>
    <cellStyle name="Total 3 5 3 8 2 3" xfId="23510" xr:uid="{2FE346A7-DC02-459A-BB6C-C18A1922F775}"/>
    <cellStyle name="Total 3 5 3 8 2 4" xfId="31490" xr:uid="{BC13D666-BAC7-452B-8847-32BC5AC15867}"/>
    <cellStyle name="Total 3 5 3 8 2 5" xfId="39317" xr:uid="{CDEA2103-1A4D-47D1-B47F-36E01DE33573}"/>
    <cellStyle name="Total 3 5 3 8 2 6" xfId="47270" xr:uid="{A1D5D9A6-C548-4D81-AA1C-44EFD7076C78}"/>
    <cellStyle name="Total 3 5 3 8 3" xfId="11627" xr:uid="{FA82DFDC-5161-4D0A-8CC2-9507C17554EB}"/>
    <cellStyle name="Total 3 5 3 8 4" xfId="19494" xr:uid="{29864C3B-E04D-48D0-B220-8D3DE1F9FD34}"/>
    <cellStyle name="Total 3 5 3 8 5" xfId="27494" xr:uid="{4D6A6C28-E1E4-4591-9F11-4260B01984F7}"/>
    <cellStyle name="Total 3 5 3 8 6" xfId="35324" xr:uid="{FB5165AB-D38E-44F2-B18C-492748AF78AB}"/>
    <cellStyle name="Total 3 5 3 8 7" xfId="43285" xr:uid="{9B5AD9BA-7FE8-494B-A0E3-2086A0EFC4D3}"/>
    <cellStyle name="Total 3 5 3 9" xfId="3698" xr:uid="{ED00883B-952B-4ED4-B5AE-03FCEA82F876}"/>
    <cellStyle name="Total 3 5 3 9 2" xfId="7726" xr:uid="{913C872A-CE12-43C6-8324-F42E5E88AB82}"/>
    <cellStyle name="Total 3 5 3 9 2 2" xfId="15941" xr:uid="{3632365C-B345-4289-BB5B-A3ED3671CAE0}"/>
    <cellStyle name="Total 3 5 3 9 2 3" xfId="23805" xr:uid="{CEFCEE16-3F32-49D7-930D-BE4F8D53C9D7}"/>
    <cellStyle name="Total 3 5 3 9 2 4" xfId="31785" xr:uid="{F28F57DE-85DC-430F-A0D2-C1CD960D3AF1}"/>
    <cellStyle name="Total 3 5 3 9 2 5" xfId="39612" xr:uid="{22A6B91E-8D99-4251-873B-34C668835A85}"/>
    <cellStyle name="Total 3 5 3 9 2 6" xfId="47565" xr:uid="{4F16BB3C-B11D-4159-8E05-98BC21713871}"/>
    <cellStyle name="Total 3 5 3 9 3" xfId="11922" xr:uid="{AB141F8F-3A4D-4BF7-93D2-D6B54DB34A3E}"/>
    <cellStyle name="Total 3 5 3 9 4" xfId="19789" xr:uid="{B4EBCCE9-6440-4B5E-9B04-6BF6D75C3AB2}"/>
    <cellStyle name="Total 3 5 3 9 5" xfId="27789" xr:uid="{09335D1B-1976-4D0B-9B28-C692D632A7B4}"/>
    <cellStyle name="Total 3 5 3 9 6" xfId="35619" xr:uid="{D486DE19-CC53-49BE-964F-6564BC78A878}"/>
    <cellStyle name="Total 3 5 3 9 7" xfId="43580" xr:uid="{6FEAFF65-AEC1-430B-9B0E-8931A0F0A437}"/>
    <cellStyle name="Total 3 5 4" xfId="1058" xr:uid="{9135174F-5A0A-4731-88BB-CFD9CA13D3EB}"/>
    <cellStyle name="Total 3 5 4 10" xfId="4036" xr:uid="{2EACE242-5910-4785-A48B-50B4D53E3DFC}"/>
    <cellStyle name="Total 3 5 4 10 2" xfId="8051" xr:uid="{6E0A1F33-53D3-45C6-B428-A8B6EE8499E3}"/>
    <cellStyle name="Total 3 5 4 10 2 2" xfId="16266" xr:uid="{8E1862C5-2BC5-45FC-8263-0661FADA6542}"/>
    <cellStyle name="Total 3 5 4 10 2 3" xfId="24130" xr:uid="{19D4C361-09A5-4742-A9B7-3FB5125AB122}"/>
    <cellStyle name="Total 3 5 4 10 2 4" xfId="32110" xr:uid="{29194F07-F968-4CC3-A7D2-0AB64F9B3F45}"/>
    <cellStyle name="Total 3 5 4 10 2 5" xfId="39937" xr:uid="{8E19ADE0-4EF0-4FEA-B921-7783FDE42B3F}"/>
    <cellStyle name="Total 3 5 4 10 2 6" xfId="47890" xr:uid="{1510AC46-E699-4D3D-B944-06A7D55F2571}"/>
    <cellStyle name="Total 3 5 4 10 3" xfId="12258" xr:uid="{0A72C497-DF8F-4974-9C01-FF8351262ACC}"/>
    <cellStyle name="Total 3 5 4 10 4" xfId="20127" xr:uid="{B79023A0-04EC-443C-B8F4-5122828427B5}"/>
    <cellStyle name="Total 3 5 4 10 5" xfId="28123" xr:uid="{E1C706AD-9EB1-4213-B91A-1F7B34A2906C}"/>
    <cellStyle name="Total 3 5 4 10 6" xfId="35957" xr:uid="{6A302809-2CEC-4F35-9940-F5B15CAF0484}"/>
    <cellStyle name="Total 3 5 4 10 7" xfId="43918" xr:uid="{6EA6D319-B078-4F9B-9752-03C3D50EFD5D}"/>
    <cellStyle name="Total 3 5 4 11" xfId="4331" xr:uid="{D59882D6-2219-46A7-9864-E9CA16600AB1}"/>
    <cellStyle name="Total 3 5 4 11 2" xfId="8337" xr:uid="{0EF0F1CC-9FA2-4768-8759-8DDD7C91C3E8}"/>
    <cellStyle name="Total 3 5 4 11 2 2" xfId="16552" xr:uid="{A7245A36-B9E6-44D1-BC4B-2A0384851A53}"/>
    <cellStyle name="Total 3 5 4 11 2 3" xfId="24416" xr:uid="{0D744869-5611-4EBA-878B-1F6E8E9306A7}"/>
    <cellStyle name="Total 3 5 4 11 2 4" xfId="32396" xr:uid="{A00713A4-AEF9-4D44-9B93-CF8A7A715E9B}"/>
    <cellStyle name="Total 3 5 4 11 2 5" xfId="40223" xr:uid="{9416BECE-4951-4FA2-8958-193583A8C02E}"/>
    <cellStyle name="Total 3 5 4 11 2 6" xfId="48176" xr:uid="{778B2BB8-0501-4AA1-9FE2-6D5CC63BF993}"/>
    <cellStyle name="Total 3 5 4 11 3" xfId="12553" xr:uid="{D7C50F81-8A23-46BA-8F10-2C2AD8709FDF}"/>
    <cellStyle name="Total 3 5 4 11 4" xfId="20422" xr:uid="{341E1675-E9CD-4BA7-A3B5-5DFA1993A72B}"/>
    <cellStyle name="Total 3 5 4 11 5" xfId="28417" xr:uid="{42B41B93-9371-4C42-91DC-E429CA9CB6DF}"/>
    <cellStyle name="Total 3 5 4 11 6" xfId="36252" xr:uid="{7F4F6807-FD5F-403E-8D3F-4955DEBE0370}"/>
    <cellStyle name="Total 3 5 4 11 7" xfId="44213" xr:uid="{97DA1A51-3560-40B7-B4FA-60A71B0E44FA}"/>
    <cellStyle name="Total 3 5 4 12" xfId="4622" xr:uid="{D9D49280-5CC9-481F-93E2-3A56AB45E66E}"/>
    <cellStyle name="Total 3 5 4 12 2" xfId="8616" xr:uid="{ED2DCF80-CDFE-4947-A8DB-CFDAF605C29B}"/>
    <cellStyle name="Total 3 5 4 12 2 2" xfId="16831" xr:uid="{6AF9BEA2-3EB0-4162-9608-85C4C32C27E5}"/>
    <cellStyle name="Total 3 5 4 12 2 3" xfId="24695" xr:uid="{2BA1F36C-A161-4296-B948-478F6D9B1D31}"/>
    <cellStyle name="Total 3 5 4 12 2 4" xfId="32675" xr:uid="{8CDB4695-C4B3-4E86-A78A-E6D9D0C6C8EA}"/>
    <cellStyle name="Total 3 5 4 12 2 5" xfId="40502" xr:uid="{AC6612AF-A446-40CE-BB75-1A48BB8420BC}"/>
    <cellStyle name="Total 3 5 4 12 2 6" xfId="48455" xr:uid="{7CF8B81F-3E32-4375-A27A-13343704914C}"/>
    <cellStyle name="Total 3 5 4 12 3" xfId="12843" xr:uid="{D0BEF43A-1BFC-4230-8029-2447094DFC8C}"/>
    <cellStyle name="Total 3 5 4 12 4" xfId="20713" xr:uid="{C6FEAE24-D091-4919-A492-4AE281DCFB59}"/>
    <cellStyle name="Total 3 5 4 12 5" xfId="28706" xr:uid="{BF02EB1F-69A7-4847-A462-12DA7E6EF233}"/>
    <cellStyle name="Total 3 5 4 12 6" xfId="36543" xr:uid="{4636C006-A891-41CE-9ADC-03217BDBFC06}"/>
    <cellStyle name="Total 3 5 4 12 7" xfId="44504" xr:uid="{0245B23D-3828-42BB-B142-120D10EEC2E7}"/>
    <cellStyle name="Total 3 5 4 13" xfId="5193" xr:uid="{C3A77AE3-DB72-4E1D-A072-0600EC2F43E3}"/>
    <cellStyle name="Total 3 5 4 13 2" xfId="13408" xr:uid="{0C1B9C17-A796-4F9A-B1AE-706AA77B5540}"/>
    <cellStyle name="Total 3 5 4 13 3" xfId="21272" xr:uid="{36C95FB1-0BA5-45C4-B5DF-933C946F70BF}"/>
    <cellStyle name="Total 3 5 4 13 4" xfId="29252" xr:uid="{E38B22A0-6330-41F4-8684-23C1BB268935}"/>
    <cellStyle name="Total 3 5 4 13 5" xfId="37079" xr:uid="{42F58037-F09B-4C1B-BF0C-E60284070853}"/>
    <cellStyle name="Total 3 5 4 13 6" xfId="45032" xr:uid="{410ABC71-FB3E-40D9-871B-CA274A5E6CC1}"/>
    <cellStyle name="Total 3 5 4 14" xfId="9287" xr:uid="{248348B7-1C84-4D75-9F0F-613CAC093ECD}"/>
    <cellStyle name="Total 3 5 4 15" xfId="17149" xr:uid="{59F9ABA4-38A4-4BFF-BCD9-E72399B7CD05}"/>
    <cellStyle name="Total 3 5 4 16" xfId="25166" xr:uid="{A726362A-8C85-4B56-89D6-BC753B812BC0}"/>
    <cellStyle name="Total 3 5 4 17" xfId="32979" xr:uid="{38862277-018D-465E-8C2A-F73F9E94C990}"/>
    <cellStyle name="Total 3 5 4 18" xfId="40940" xr:uid="{166E8CE6-BBD8-4AA3-A19D-AF360CACC4CF}"/>
    <cellStyle name="Total 3 5 4 2" xfId="1488" xr:uid="{C0CF3530-16A8-40F2-B379-BF5183E4B2D4}"/>
    <cellStyle name="Total 3 5 4 2 2" xfId="5595" xr:uid="{DBD31F39-7A09-4AB7-87DE-E021F61A873B}"/>
    <cellStyle name="Total 3 5 4 2 2 2" xfId="13810" xr:uid="{CF275067-5117-4B3C-848F-4979E1762B3A}"/>
    <cellStyle name="Total 3 5 4 2 2 3" xfId="21674" xr:uid="{9B665418-D8F8-40EC-976A-DB5BCCB79054}"/>
    <cellStyle name="Total 3 5 4 2 2 4" xfId="29654" xr:uid="{A46B10B2-A810-4423-B83C-571719193F2A}"/>
    <cellStyle name="Total 3 5 4 2 2 5" xfId="37481" xr:uid="{C6A808D3-EFC8-4E48-9A87-52FDA5ACDF97}"/>
    <cellStyle name="Total 3 5 4 2 2 6" xfId="45434" xr:uid="{331FA2BE-03D4-47CB-B66F-DD8B585A776E}"/>
    <cellStyle name="Total 3 5 4 2 3" xfId="9717" xr:uid="{246AE642-8EF8-4B67-BA27-AFC09630FC87}"/>
    <cellStyle name="Total 3 5 4 2 4" xfId="17579" xr:uid="{C16DAFEE-72A4-4DDF-BA9B-C74CD5A5296C}"/>
    <cellStyle name="Total 3 5 4 2 5" xfId="25590" xr:uid="{AB715B90-1FD3-4738-9D1B-C082DCF371F0}"/>
    <cellStyle name="Total 3 5 4 2 6" xfId="33409" xr:uid="{4B7ABF27-DEF9-4274-A39E-CFA2007ABA7B}"/>
    <cellStyle name="Total 3 5 4 2 7" xfId="41370" xr:uid="{C8239876-7E92-4231-A77F-794C8A1971C4}"/>
    <cellStyle name="Total 3 5 4 3" xfId="1831" xr:uid="{F63E3140-A7C0-4C42-AA11-5CD5281878D1}"/>
    <cellStyle name="Total 3 5 4 3 2" xfId="5914" xr:uid="{8F1BD53A-B3AB-43E3-A3F8-4FB185656B52}"/>
    <cellStyle name="Total 3 5 4 3 2 2" xfId="14129" xr:uid="{846B1BFA-A1CB-4C22-8A03-17FD7092DFB2}"/>
    <cellStyle name="Total 3 5 4 3 2 3" xfId="21993" xr:uid="{6B34D322-ACE9-4568-9B19-8BD2399A8C92}"/>
    <cellStyle name="Total 3 5 4 3 2 4" xfId="29973" xr:uid="{BB6FBFE8-784E-451D-A5C8-D392FFCE63EB}"/>
    <cellStyle name="Total 3 5 4 3 2 5" xfId="37800" xr:uid="{C6E185D1-8029-4DB6-8BBB-1F01A2312B8B}"/>
    <cellStyle name="Total 3 5 4 3 2 6" xfId="45753" xr:uid="{76137A32-CCE7-4BF4-9D2E-00994B25D9D1}"/>
    <cellStyle name="Total 3 5 4 3 3" xfId="10057" xr:uid="{23B0C7E9-3A0B-48F8-857E-DED12C47A7EC}"/>
    <cellStyle name="Total 3 5 4 3 4" xfId="17922" xr:uid="{DB4A64AF-D480-4249-AF97-9FFC0CDE3DBD}"/>
    <cellStyle name="Total 3 5 4 3 5" xfId="25929" xr:uid="{90AB26A0-F4ED-4EF3-992D-F692194BA7EB}"/>
    <cellStyle name="Total 3 5 4 3 6" xfId="33752" xr:uid="{B7CA7281-5285-4CD4-A1D7-0CAEB14823E6}"/>
    <cellStyle name="Total 3 5 4 3 7" xfId="41713" xr:uid="{88763D8E-6CC0-439C-BCC4-36C526DB24D7}"/>
    <cellStyle name="Total 3 5 4 4" xfId="2165" xr:uid="{A8EEAD12-74BC-4824-A31F-FF6479F046E7}"/>
    <cellStyle name="Total 3 5 4 4 2" xfId="6239" xr:uid="{30D46A25-E8AB-4E1B-B218-BEA8B28458FE}"/>
    <cellStyle name="Total 3 5 4 4 2 2" xfId="14454" xr:uid="{0CDA04A1-2CED-4AA6-8401-2A5408EC69D9}"/>
    <cellStyle name="Total 3 5 4 4 2 3" xfId="22318" xr:uid="{13BFBD59-2373-4940-A8A9-F1D363742B67}"/>
    <cellStyle name="Total 3 5 4 4 2 4" xfId="30298" xr:uid="{7C334CCB-1379-4938-9811-6F2B46EBCE4E}"/>
    <cellStyle name="Total 3 5 4 4 2 5" xfId="38125" xr:uid="{1899AD6E-E686-4208-B37F-AB92281A9DE5}"/>
    <cellStyle name="Total 3 5 4 4 2 6" xfId="46078" xr:uid="{42CB0583-1DAD-4F14-B9FF-C12EF0D7CAE2}"/>
    <cellStyle name="Total 3 5 4 4 3" xfId="10391" xr:uid="{08439CB7-25F3-451D-AD14-42E76ABAB025}"/>
    <cellStyle name="Total 3 5 4 4 4" xfId="18256" xr:uid="{5FA0E8F5-319D-4633-B841-30AAB2745E8F}"/>
    <cellStyle name="Total 3 5 4 4 5" xfId="26263" xr:uid="{7365861C-B739-4254-90BD-382575410224}"/>
    <cellStyle name="Total 3 5 4 4 6" xfId="34086" xr:uid="{7A8F0F3E-1299-404A-9C36-F703F7D405B3}"/>
    <cellStyle name="Total 3 5 4 4 7" xfId="42047" xr:uid="{07AE5B13-A7E0-48AC-93CD-ACE358EA5ECE}"/>
    <cellStyle name="Total 3 5 4 5" xfId="2485" xr:uid="{98F46FDF-A761-4C91-BC53-1C866CC6F6FC}"/>
    <cellStyle name="Total 3 5 4 5 2" xfId="6545" xr:uid="{AAD261D0-BFA3-41A3-80F0-F5CF21F4564D}"/>
    <cellStyle name="Total 3 5 4 5 2 2" xfId="14760" xr:uid="{70B6A7C4-A6E0-4F62-B8A2-A5FDBB8171BF}"/>
    <cellStyle name="Total 3 5 4 5 2 3" xfId="22624" xr:uid="{387478C3-283F-4460-B4AC-1402744A24B8}"/>
    <cellStyle name="Total 3 5 4 5 2 4" xfId="30604" xr:uid="{7EDCC9E4-D15C-4D50-BBC1-6E00443E2D27}"/>
    <cellStyle name="Total 3 5 4 5 2 5" xfId="38431" xr:uid="{4D9B3D50-4CDE-43FE-893A-51A6BCDCFEEB}"/>
    <cellStyle name="Total 3 5 4 5 2 6" xfId="46384" xr:uid="{7DF88B0D-55E2-4B79-B5F5-FD4CBFE6AE4F}"/>
    <cellStyle name="Total 3 5 4 5 3" xfId="10711" xr:uid="{6C60B456-1497-4CDC-A504-3E5735595486}"/>
    <cellStyle name="Total 3 5 4 5 4" xfId="18576" xr:uid="{081D6873-C244-4FB8-B76C-3412460EBF3A}"/>
    <cellStyle name="Total 3 5 4 5 5" xfId="26579" xr:uid="{8B8638DA-E2BE-4470-9BA5-3CDAA5B4CBD3}"/>
    <cellStyle name="Total 3 5 4 5 6" xfId="34406" xr:uid="{3A9F621C-12B7-465B-B4AF-C431C3E3C42B}"/>
    <cellStyle name="Total 3 5 4 5 7" xfId="42367" xr:uid="{73D88986-55EC-4DA1-A418-0870B547973A}"/>
    <cellStyle name="Total 3 5 4 6" xfId="2813" xr:uid="{DA328B14-F3B0-4333-BB37-87214147562E}"/>
    <cellStyle name="Total 3 5 4 6 2" xfId="6863" xr:uid="{4CB1606F-24E7-428D-943A-8AE579B34346}"/>
    <cellStyle name="Total 3 5 4 6 2 2" xfId="15078" xr:uid="{04114A38-E6FC-42F5-B9D6-F3AE6CCC60C6}"/>
    <cellStyle name="Total 3 5 4 6 2 3" xfId="22942" xr:uid="{47ED4B2D-4E87-458A-8966-D7DA326ED12D}"/>
    <cellStyle name="Total 3 5 4 6 2 4" xfId="30922" xr:uid="{D8AD0259-E566-4ABD-B460-EC5EAA84D0E0}"/>
    <cellStyle name="Total 3 5 4 6 2 5" xfId="38749" xr:uid="{97240444-DFE4-4ABD-8446-51C44B3A1121}"/>
    <cellStyle name="Total 3 5 4 6 2 6" xfId="46702" xr:uid="{B7BD5A69-67F0-43F8-BCE3-599379BCCAAE}"/>
    <cellStyle name="Total 3 5 4 6 3" xfId="11039" xr:uid="{D9A4C568-E5B9-418A-AE75-F58FD4EE2DA9}"/>
    <cellStyle name="Total 3 5 4 6 4" xfId="18904" xr:uid="{6CC80530-8F92-4437-B7E4-0060C059D6D3}"/>
    <cellStyle name="Total 3 5 4 6 5" xfId="26907" xr:uid="{2EC492FF-B9B2-431E-810B-AB5A5B1BA2C7}"/>
    <cellStyle name="Total 3 5 4 6 6" xfId="34734" xr:uid="{12F26858-8E09-49B7-AF93-E228E938544C}"/>
    <cellStyle name="Total 3 5 4 6 7" xfId="42695" xr:uid="{37468844-FCF0-4427-A2E6-DC44F9CB268C}"/>
    <cellStyle name="Total 3 5 4 7" xfId="3127" xr:uid="{3A3BAB51-7F23-42BA-BEB5-E4E5840E25DA}"/>
    <cellStyle name="Total 3 5 4 7 2" xfId="7164" xr:uid="{9EE10DA0-2D67-4C77-A935-9F0D78F0C7B4}"/>
    <cellStyle name="Total 3 5 4 7 2 2" xfId="15379" xr:uid="{01CD59B8-3065-485C-83FF-4E7AC31BED8D}"/>
    <cellStyle name="Total 3 5 4 7 2 3" xfId="23243" xr:uid="{85AF54AA-15BA-4681-A949-C0F701A61722}"/>
    <cellStyle name="Total 3 5 4 7 2 4" xfId="31223" xr:uid="{A42BE032-BA85-4782-BF5C-60D13F00758E}"/>
    <cellStyle name="Total 3 5 4 7 2 5" xfId="39050" xr:uid="{E077B31F-B2AD-4298-A807-2123BF36C80E}"/>
    <cellStyle name="Total 3 5 4 7 2 6" xfId="47003" xr:uid="{6EB9B793-A852-4FDC-9B84-01D51A792BC5}"/>
    <cellStyle name="Total 3 5 4 7 3" xfId="11351" xr:uid="{CDFACD73-D8A7-4E86-92CF-396A02499E26}"/>
    <cellStyle name="Total 3 5 4 7 4" xfId="19218" xr:uid="{9941D486-B0A2-453E-B144-A61BF0BE34CC}"/>
    <cellStyle name="Total 3 5 4 7 5" xfId="27218" xr:uid="{93130DC7-FEAF-4F4D-9E23-0E1DF34BC28D}"/>
    <cellStyle name="Total 3 5 4 7 6" xfId="35048" xr:uid="{23D866EB-A3BE-44D7-81E8-7711EFEE8AC3}"/>
    <cellStyle name="Total 3 5 4 7 7" xfId="43009" xr:uid="{1474347F-EF91-42E9-850D-9CC16E4BF99A}"/>
    <cellStyle name="Total 3 5 4 8" xfId="3443" xr:uid="{12AEAB4A-0952-4C39-A2B4-53C419F22015}"/>
    <cellStyle name="Total 3 5 4 8 2" xfId="7471" xr:uid="{A7629EF1-AF00-4E5D-B648-D898DB65B329}"/>
    <cellStyle name="Total 3 5 4 8 2 2" xfId="15686" xr:uid="{F7D3A1D5-DEE5-4C8C-8ECE-AD90F468D860}"/>
    <cellStyle name="Total 3 5 4 8 2 3" xfId="23550" xr:uid="{A09F54E5-1B4B-407C-BA84-239E096F72E6}"/>
    <cellStyle name="Total 3 5 4 8 2 4" xfId="31530" xr:uid="{1EE8930E-7A3D-4091-B68F-1A02F71C174A}"/>
    <cellStyle name="Total 3 5 4 8 2 5" xfId="39357" xr:uid="{7FCB5145-D156-4587-95EC-0C3209F4C09E}"/>
    <cellStyle name="Total 3 5 4 8 2 6" xfId="47310" xr:uid="{B08623D3-2667-49BD-9AF1-697B8AFABE68}"/>
    <cellStyle name="Total 3 5 4 8 3" xfId="11667" xr:uid="{B42031B5-BE34-452A-91BA-3BC986137BF0}"/>
    <cellStyle name="Total 3 5 4 8 4" xfId="19534" xr:uid="{D3EFC66D-3B11-4676-B458-3D95DA604493}"/>
    <cellStyle name="Total 3 5 4 8 5" xfId="27534" xr:uid="{4BC8376D-D895-453B-BFFD-5E6647F7B020}"/>
    <cellStyle name="Total 3 5 4 8 6" xfId="35364" xr:uid="{65AC592C-9F49-4EC7-B5DC-26E87EA2AA3C}"/>
    <cellStyle name="Total 3 5 4 8 7" xfId="43325" xr:uid="{575C5FBD-B6F7-4B9A-9042-F349C3D55015}"/>
    <cellStyle name="Total 3 5 4 9" xfId="3738" xr:uid="{A437D300-CBB7-466F-90F2-372675FBF102}"/>
    <cellStyle name="Total 3 5 4 9 2" xfId="7766" xr:uid="{8E26CB88-13F8-48D5-A99F-46A207EBE832}"/>
    <cellStyle name="Total 3 5 4 9 2 2" xfId="15981" xr:uid="{EA50A6CD-D977-4F9F-AFD8-FA788794B0A9}"/>
    <cellStyle name="Total 3 5 4 9 2 3" xfId="23845" xr:uid="{D7726B78-8DD9-4735-B8A5-FE3CEE65B9E7}"/>
    <cellStyle name="Total 3 5 4 9 2 4" xfId="31825" xr:uid="{3233BBEF-39D7-4340-8B32-81D83153037D}"/>
    <cellStyle name="Total 3 5 4 9 2 5" xfId="39652" xr:uid="{3AF4E40E-9E92-4C97-B561-E7AF204800CC}"/>
    <cellStyle name="Total 3 5 4 9 2 6" xfId="47605" xr:uid="{46CA03C5-D640-4BCF-80C8-3CD7189573AE}"/>
    <cellStyle name="Total 3 5 4 9 3" xfId="11962" xr:uid="{204A1D24-547D-4E5D-8AD2-9CCB55598EA6}"/>
    <cellStyle name="Total 3 5 4 9 4" xfId="19829" xr:uid="{E899A9B8-C44C-4A41-A0ED-BD5D8298229E}"/>
    <cellStyle name="Total 3 5 4 9 5" xfId="27829" xr:uid="{F48015C6-CD92-4550-8201-B9980AD5EA20}"/>
    <cellStyle name="Total 3 5 4 9 6" xfId="35659" xr:uid="{C819FAF9-F068-440C-807D-E865A1799FE9}"/>
    <cellStyle name="Total 3 5 4 9 7" xfId="43620" xr:uid="{E04E2E71-7852-4081-A89C-2BFCEB0CCF1A}"/>
    <cellStyle name="Total 3 5 5" xfId="1101" xr:uid="{2A20EB42-7975-42B5-92EF-58B165381F4B}"/>
    <cellStyle name="Total 3 5 5 10" xfId="4079" xr:uid="{8580C46B-22E3-4BCD-BC12-4D07E86F5F37}"/>
    <cellStyle name="Total 3 5 5 10 2" xfId="8090" xr:uid="{83F37421-DF25-48A3-A158-AF1990473C9E}"/>
    <cellStyle name="Total 3 5 5 10 2 2" xfId="16305" xr:uid="{38FE48B0-9F77-4396-9228-617BD0E989FD}"/>
    <cellStyle name="Total 3 5 5 10 2 3" xfId="24169" xr:uid="{E354AD44-B68C-4210-8EF0-04BE0202793C}"/>
    <cellStyle name="Total 3 5 5 10 2 4" xfId="32149" xr:uid="{B0C39C86-C986-407F-B84C-16C922F0424A}"/>
    <cellStyle name="Total 3 5 5 10 2 5" xfId="39976" xr:uid="{2CBDF3DB-4AD5-42C2-BAEA-DBE80AB34B19}"/>
    <cellStyle name="Total 3 5 5 10 2 6" xfId="47929" xr:uid="{2AFE38C9-5495-4A6E-86EC-9984CF5377CF}"/>
    <cellStyle name="Total 3 5 5 10 3" xfId="12301" xr:uid="{87FACC43-2E61-4062-A0C4-00B81F9DF3A0}"/>
    <cellStyle name="Total 3 5 5 10 4" xfId="20170" xr:uid="{1666A0DA-782A-4CF6-9E2C-280707C90371}"/>
    <cellStyle name="Total 3 5 5 10 5" xfId="28166" xr:uid="{B325BF37-C400-43D5-801A-9E1752749896}"/>
    <cellStyle name="Total 3 5 5 10 6" xfId="36000" xr:uid="{5E50492C-E46F-478D-8E8B-1E0263D050F6}"/>
    <cellStyle name="Total 3 5 5 10 7" xfId="43961" xr:uid="{056ADD72-9D7C-4A0E-8765-E228D5C5BAE7}"/>
    <cellStyle name="Total 3 5 5 11" xfId="4370" xr:uid="{8238D301-31DA-43A6-940C-E8F3917DD160}"/>
    <cellStyle name="Total 3 5 5 11 2" xfId="8376" xr:uid="{D419082A-9A0A-46D6-8B1B-9F06A32C57C9}"/>
    <cellStyle name="Total 3 5 5 11 2 2" xfId="16591" xr:uid="{BCA37452-0EC6-4366-8BF0-B0C2C440F193}"/>
    <cellStyle name="Total 3 5 5 11 2 3" xfId="24455" xr:uid="{A6AF19C6-1B47-48C9-9349-CA40F495A07E}"/>
    <cellStyle name="Total 3 5 5 11 2 4" xfId="32435" xr:uid="{8ADA1601-78A6-4090-9C4B-09451B1A25F6}"/>
    <cellStyle name="Total 3 5 5 11 2 5" xfId="40262" xr:uid="{CC1D3EFD-8C19-4D0A-B89F-66532B91027B}"/>
    <cellStyle name="Total 3 5 5 11 2 6" xfId="48215" xr:uid="{8EF3ED34-1425-4A54-BD36-0440FFFF321B}"/>
    <cellStyle name="Total 3 5 5 11 3" xfId="12592" xr:uid="{4EE68D3B-B39D-4672-A38D-E70B3C81999A}"/>
    <cellStyle name="Total 3 5 5 11 4" xfId="20461" xr:uid="{14A8BEFA-9A0B-4211-A579-7DD232DA4C05}"/>
    <cellStyle name="Total 3 5 5 11 5" xfId="28456" xr:uid="{05240A64-6F58-4ACB-8C2C-CDC4DCC22B9C}"/>
    <cellStyle name="Total 3 5 5 11 6" xfId="36291" xr:uid="{DD532B13-6AB5-4DA1-BD63-5F15BE1FCDC9}"/>
    <cellStyle name="Total 3 5 5 11 7" xfId="44252" xr:uid="{497C2342-19AE-4CB1-8C10-ABDD82C730DE}"/>
    <cellStyle name="Total 3 5 5 12" xfId="4665" xr:uid="{C4DCE65A-9774-415D-B083-7667F5C6B40C}"/>
    <cellStyle name="Total 3 5 5 12 2" xfId="8655" xr:uid="{0C62E32F-E709-4C65-82A8-9EB9245631E2}"/>
    <cellStyle name="Total 3 5 5 12 2 2" xfId="16870" xr:uid="{FF8F0667-F742-4089-9673-4DF7A2514C59}"/>
    <cellStyle name="Total 3 5 5 12 2 3" xfId="24734" xr:uid="{8929DA85-97F2-4AF8-B65D-0F1A307C5B7E}"/>
    <cellStyle name="Total 3 5 5 12 2 4" xfId="32714" xr:uid="{72D092B9-D3E5-4587-84FE-BCADCB870F9A}"/>
    <cellStyle name="Total 3 5 5 12 2 5" xfId="40541" xr:uid="{83AFF48B-D800-4789-98E1-6EA992588557}"/>
    <cellStyle name="Total 3 5 5 12 2 6" xfId="48494" xr:uid="{9344A440-D892-4F72-A57F-DC866D83CDFC}"/>
    <cellStyle name="Total 3 5 5 12 3" xfId="12886" xr:uid="{D01E40BF-D53A-44FD-8BB6-AF887498A5EC}"/>
    <cellStyle name="Total 3 5 5 12 4" xfId="20756" xr:uid="{F5FF16C9-7979-4DBA-8EF0-DA6308DBA5B4}"/>
    <cellStyle name="Total 3 5 5 12 5" xfId="28749" xr:uid="{C7840CBA-1284-4EBE-9AB5-4E8B6B5E8805}"/>
    <cellStyle name="Total 3 5 5 12 6" xfId="36586" xr:uid="{81ABAA93-BA29-4CAE-BB5E-2BB9C53CC056}"/>
    <cellStyle name="Total 3 5 5 12 7" xfId="44547" xr:uid="{6C4FEF6B-2363-4E33-A548-3513305B282F}"/>
    <cellStyle name="Total 3 5 5 13" xfId="5232" xr:uid="{999847C7-D5E9-4BF6-9FA3-442368AC9D1D}"/>
    <cellStyle name="Total 3 5 5 13 2" xfId="13447" xr:uid="{723AC469-D3FD-4122-871E-B44E61C9CE90}"/>
    <cellStyle name="Total 3 5 5 13 3" xfId="21311" xr:uid="{B1B0E87A-FDFD-42DB-BDCB-4E938C8DDE5F}"/>
    <cellStyle name="Total 3 5 5 13 4" xfId="29291" xr:uid="{32F19E2C-ECE1-4667-B676-4632F5105EDD}"/>
    <cellStyle name="Total 3 5 5 13 5" xfId="37118" xr:uid="{944B1516-0F07-436C-8A9A-D87E9C7D8DDF}"/>
    <cellStyle name="Total 3 5 5 13 6" xfId="45071" xr:uid="{7C801712-1B98-4C54-95F0-EC366F7E2B06}"/>
    <cellStyle name="Total 3 5 5 14" xfId="9330" xr:uid="{9131AD61-0EC2-4F5B-B3DB-229167302E7A}"/>
    <cellStyle name="Total 3 5 5 15" xfId="17192" xr:uid="{6E0EF124-4119-4122-972A-8A3B9DF3738E}"/>
    <cellStyle name="Total 3 5 5 16" xfId="25208" xr:uid="{8A5968B5-355C-43BA-85E9-2FEFAE3522C7}"/>
    <cellStyle name="Total 3 5 5 17" xfId="33022" xr:uid="{7573D324-0D64-4B80-9CAD-D3D3B5C6C722}"/>
    <cellStyle name="Total 3 5 5 18" xfId="40983" xr:uid="{7B26BDE5-F8C0-4584-AB61-E9A0DCEB9B32}"/>
    <cellStyle name="Total 3 5 5 2" xfId="1531" xr:uid="{56CED949-15B4-48CA-8CE2-DE2BCA95A25B}"/>
    <cellStyle name="Total 3 5 5 2 2" xfId="5634" xr:uid="{0FF07253-AA59-4F89-9A5A-A7B83B953493}"/>
    <cellStyle name="Total 3 5 5 2 2 2" xfId="13849" xr:uid="{25C28E82-BBA2-4174-A782-397159E174CA}"/>
    <cellStyle name="Total 3 5 5 2 2 3" xfId="21713" xr:uid="{041A1FD1-7ED3-4A3C-B1FD-0CD3EC326F86}"/>
    <cellStyle name="Total 3 5 5 2 2 4" xfId="29693" xr:uid="{6EB4D4E5-7C59-4DFB-A7E5-4B44D905BF2D}"/>
    <cellStyle name="Total 3 5 5 2 2 5" xfId="37520" xr:uid="{B361C98C-4D02-40A1-A39B-B1206BEE1504}"/>
    <cellStyle name="Total 3 5 5 2 2 6" xfId="45473" xr:uid="{2EF4ABAB-64D5-4E37-95E8-B0D5DA723BA9}"/>
    <cellStyle name="Total 3 5 5 2 3" xfId="9759" xr:uid="{FD2671D1-3C36-4873-98FD-CE0F0A915C09}"/>
    <cellStyle name="Total 3 5 5 2 4" xfId="17622" xr:uid="{7628FF8F-1259-4981-8F4E-4CFE3AF83984}"/>
    <cellStyle name="Total 3 5 5 2 5" xfId="25633" xr:uid="{98362FCD-9040-4C09-B0E7-7EF0677B3402}"/>
    <cellStyle name="Total 3 5 5 2 6" xfId="33452" xr:uid="{63C1903A-5885-47AD-8209-39CCA5C93E10}"/>
    <cellStyle name="Total 3 5 5 2 7" xfId="41413" xr:uid="{404911D6-D3BA-427D-96D5-94F07B7E1FFE}"/>
    <cellStyle name="Total 3 5 5 3" xfId="1874" xr:uid="{5F3D5237-545B-4B8B-951B-6C2AC0618EAA}"/>
    <cellStyle name="Total 3 5 5 3 2" xfId="5953" xr:uid="{A0127586-78D6-40E2-B886-DF14CA61870D}"/>
    <cellStyle name="Total 3 5 5 3 2 2" xfId="14168" xr:uid="{401BD2B5-69DB-425B-8455-41681040A9F8}"/>
    <cellStyle name="Total 3 5 5 3 2 3" xfId="22032" xr:uid="{ECA46904-7BE7-44BC-BC13-ABDF60FAFB20}"/>
    <cellStyle name="Total 3 5 5 3 2 4" xfId="30012" xr:uid="{5847AB46-9406-4C74-8B0B-87508E19DF45}"/>
    <cellStyle name="Total 3 5 5 3 2 5" xfId="37839" xr:uid="{1C4EC16F-F639-4689-A670-F917CE9E0CC4}"/>
    <cellStyle name="Total 3 5 5 3 2 6" xfId="45792" xr:uid="{85FA7653-7A16-45A3-9ABF-7CF9ED29C201}"/>
    <cellStyle name="Total 3 5 5 3 3" xfId="10100" xr:uid="{4EE01221-4E41-488D-831E-B65ABDB08FC7}"/>
    <cellStyle name="Total 3 5 5 3 4" xfId="17965" xr:uid="{006E4587-529B-4E8D-84FE-758F6D19C38A}"/>
    <cellStyle name="Total 3 5 5 3 5" xfId="25972" xr:uid="{74F7A64A-241D-4D6A-99C7-61547D3EE9B9}"/>
    <cellStyle name="Total 3 5 5 3 6" xfId="33795" xr:uid="{B0DBFCEF-57EB-404C-A245-D61D23965C33}"/>
    <cellStyle name="Total 3 5 5 3 7" xfId="41756" xr:uid="{7332C3F3-AEB7-4BAC-A5A2-4F488F8DA2BF}"/>
    <cellStyle name="Total 3 5 5 4" xfId="2208" xr:uid="{DACE564C-12DD-408B-9171-F9D8D18D651B}"/>
    <cellStyle name="Total 3 5 5 4 2" xfId="6282" xr:uid="{56BC8D38-02CE-4B2E-B41A-6B98579C7D4C}"/>
    <cellStyle name="Total 3 5 5 4 2 2" xfId="14497" xr:uid="{D0FC25FB-D8F9-4D73-88EE-0E82E3F34085}"/>
    <cellStyle name="Total 3 5 5 4 2 3" xfId="22361" xr:uid="{396800DC-DE78-4410-9E0C-BDA3D1157325}"/>
    <cellStyle name="Total 3 5 5 4 2 4" xfId="30341" xr:uid="{1C0B995E-4C0A-4DCC-B13B-2B67DED971FB}"/>
    <cellStyle name="Total 3 5 5 4 2 5" xfId="38168" xr:uid="{6A2FA870-DCD2-467A-A584-99A94B7A3461}"/>
    <cellStyle name="Total 3 5 5 4 2 6" xfId="46121" xr:uid="{26B6405D-73D0-4512-99DB-FBBC5E2AEB74}"/>
    <cellStyle name="Total 3 5 5 4 3" xfId="10434" xr:uid="{119E6BA5-86A9-4736-8BE7-E803356894AD}"/>
    <cellStyle name="Total 3 5 5 4 4" xfId="18299" xr:uid="{324A7067-5D0B-4D26-B1EC-3C452C961A9D}"/>
    <cellStyle name="Total 3 5 5 4 5" xfId="26306" xr:uid="{FEEEAC72-5829-4DC2-88E3-EAB998EF2073}"/>
    <cellStyle name="Total 3 5 5 4 6" xfId="34129" xr:uid="{AA896C97-6B2C-448E-B54E-E84CCA9A25A1}"/>
    <cellStyle name="Total 3 5 5 4 7" xfId="42090" xr:uid="{98E376AD-303E-4A5A-8DF5-B0AB01853F9C}"/>
    <cellStyle name="Total 3 5 5 5" xfId="2528" xr:uid="{3F028302-380D-44B9-8B19-492A0233AAD9}"/>
    <cellStyle name="Total 3 5 5 5 2" xfId="6584" xr:uid="{A5C88C40-2D81-4E7A-850D-3347B9AC3B20}"/>
    <cellStyle name="Total 3 5 5 5 2 2" xfId="14799" xr:uid="{C40546AF-9F33-4921-A083-6A358D3943AB}"/>
    <cellStyle name="Total 3 5 5 5 2 3" xfId="22663" xr:uid="{5C94B9A6-6796-4C0C-ADEC-9847C3E9B65E}"/>
    <cellStyle name="Total 3 5 5 5 2 4" xfId="30643" xr:uid="{1559F2F9-9C73-4BE8-99B4-421819DAB764}"/>
    <cellStyle name="Total 3 5 5 5 2 5" xfId="38470" xr:uid="{24BEF2A4-06B0-469F-A44C-0B03E0D66E14}"/>
    <cellStyle name="Total 3 5 5 5 2 6" xfId="46423" xr:uid="{BD63A560-35F5-4A85-9881-3D00DAE9AF5A}"/>
    <cellStyle name="Total 3 5 5 5 3" xfId="10754" xr:uid="{6FBB92FB-9454-449A-B58A-C305123FE7B1}"/>
    <cellStyle name="Total 3 5 5 5 4" xfId="18619" xr:uid="{1D277DC8-5317-4086-8912-1046C3130AE7}"/>
    <cellStyle name="Total 3 5 5 5 5" xfId="26622" xr:uid="{93FC3D86-2B94-472A-9AA5-B47AA7E3098B}"/>
    <cellStyle name="Total 3 5 5 5 6" xfId="34449" xr:uid="{F8C389C8-6C8D-4019-A567-FAFF11C46C36}"/>
    <cellStyle name="Total 3 5 5 5 7" xfId="42410" xr:uid="{D3D24A0A-436F-4A18-A4E6-3A97233C1D0E}"/>
    <cellStyle name="Total 3 5 5 6" xfId="2854" xr:uid="{1F66BF49-9661-4E27-99A8-5CA476CA292B}"/>
    <cellStyle name="Total 3 5 5 6 2" xfId="6904" xr:uid="{093F160B-F8A9-4856-B0AC-27FF7014B114}"/>
    <cellStyle name="Total 3 5 5 6 2 2" xfId="15119" xr:uid="{B29E571A-B43E-4943-B43A-57850062920F}"/>
    <cellStyle name="Total 3 5 5 6 2 3" xfId="22983" xr:uid="{C774952B-E1FA-402D-8316-5C9F4998F862}"/>
    <cellStyle name="Total 3 5 5 6 2 4" xfId="30963" xr:uid="{70089F18-4A50-4AEB-B2A6-FBAD88BB076A}"/>
    <cellStyle name="Total 3 5 5 6 2 5" xfId="38790" xr:uid="{1D24C12F-EA81-4226-A85A-F766095DA8BA}"/>
    <cellStyle name="Total 3 5 5 6 2 6" xfId="46743" xr:uid="{C87E1338-35A7-4127-AD4A-F1F0C9371531}"/>
    <cellStyle name="Total 3 5 5 6 3" xfId="11080" xr:uid="{0DF35D4E-842A-4719-9153-6CED924FF04A}"/>
    <cellStyle name="Total 3 5 5 6 4" xfId="18945" xr:uid="{FBC5D749-71E9-48BE-A9ED-DFC0E8E73CC0}"/>
    <cellStyle name="Total 3 5 5 6 5" xfId="26948" xr:uid="{85D707E0-D88C-451C-A72E-56DD1B58E651}"/>
    <cellStyle name="Total 3 5 5 6 6" xfId="34775" xr:uid="{9314C937-9517-434D-A2E6-B03FF77E4476}"/>
    <cellStyle name="Total 3 5 5 6 7" xfId="42736" xr:uid="{2C6DFBA9-1FB4-43BE-9B01-E6AB0BF0E3F0}"/>
    <cellStyle name="Total 3 5 5 7" xfId="3170" xr:uid="{CC44ECAB-5FEC-40A8-9D9B-E9922CDFF536}"/>
    <cellStyle name="Total 3 5 5 7 2" xfId="7203" xr:uid="{AF8F4AD1-7448-4C15-880C-A6D739090E3D}"/>
    <cellStyle name="Total 3 5 5 7 2 2" xfId="15418" xr:uid="{FFBCA678-D0DB-44B3-B45D-BBCFA6E4804E}"/>
    <cellStyle name="Total 3 5 5 7 2 3" xfId="23282" xr:uid="{72766901-6EB4-4786-A2AC-BC6141016CE9}"/>
    <cellStyle name="Total 3 5 5 7 2 4" xfId="31262" xr:uid="{82DE1F44-8899-45D5-9BA0-754908500DDC}"/>
    <cellStyle name="Total 3 5 5 7 2 5" xfId="39089" xr:uid="{36BDF951-D434-4CCA-9616-439F102A9513}"/>
    <cellStyle name="Total 3 5 5 7 2 6" xfId="47042" xr:uid="{61E681D6-B0CB-4E95-A2C4-1251FBE54CE9}"/>
    <cellStyle name="Total 3 5 5 7 3" xfId="11394" xr:uid="{8DDBFEFD-86C9-475E-9308-3A8306A94A50}"/>
    <cellStyle name="Total 3 5 5 7 4" xfId="19261" xr:uid="{5C2C2424-997C-4693-B16F-84B94B865DAB}"/>
    <cellStyle name="Total 3 5 5 7 5" xfId="27261" xr:uid="{1D659259-FA6F-40B4-A334-24BC1DD8E582}"/>
    <cellStyle name="Total 3 5 5 7 6" xfId="35091" xr:uid="{E58EC0E2-F6ED-448E-B8EC-A588AB8EDC63}"/>
    <cellStyle name="Total 3 5 5 7 7" xfId="43052" xr:uid="{84FE5A90-F8D2-4BF9-A5DF-6BC6622E72C8}"/>
    <cellStyle name="Total 3 5 5 8" xfId="3483" xr:uid="{0CE626E0-8C59-4337-BB0C-DC4DF36C5E27}"/>
    <cellStyle name="Total 3 5 5 8 2" xfId="7511" xr:uid="{2C02C21B-265F-4A29-8B8C-06179C6E79FD}"/>
    <cellStyle name="Total 3 5 5 8 2 2" xfId="15726" xr:uid="{F6C336F9-E2BA-4274-87E0-AC366F125E1D}"/>
    <cellStyle name="Total 3 5 5 8 2 3" xfId="23590" xr:uid="{D2D53C4E-2563-42D8-9770-52F6B597E5B0}"/>
    <cellStyle name="Total 3 5 5 8 2 4" xfId="31570" xr:uid="{ACDB6CE4-EB96-4952-B4CA-5A9EBBC09015}"/>
    <cellStyle name="Total 3 5 5 8 2 5" xfId="39397" xr:uid="{4DC9C4A7-672B-419C-A7CB-FE46D60435FF}"/>
    <cellStyle name="Total 3 5 5 8 2 6" xfId="47350" xr:uid="{838432B5-4FC8-4DEE-8314-EF892E69D832}"/>
    <cellStyle name="Total 3 5 5 8 3" xfId="11707" xr:uid="{8D7A4290-8161-4118-9CE1-1BA0DD2052BF}"/>
    <cellStyle name="Total 3 5 5 8 4" xfId="19574" xr:uid="{F57166B3-46E3-4B8D-95B8-E3B22EADE9FF}"/>
    <cellStyle name="Total 3 5 5 8 5" xfId="27574" xr:uid="{97FCDF66-2B1E-48EA-8B02-26BC47D01928}"/>
    <cellStyle name="Total 3 5 5 8 6" xfId="35404" xr:uid="{6172A283-3D6D-46AD-8B17-89A1E0067227}"/>
    <cellStyle name="Total 3 5 5 8 7" xfId="43365" xr:uid="{EDD2AAF5-7288-48EA-9B18-39AC08977B84}"/>
    <cellStyle name="Total 3 5 5 9" xfId="3779" xr:uid="{4F0BEFE1-F072-41D5-94DF-25FC516A5C5C}"/>
    <cellStyle name="Total 3 5 5 9 2" xfId="7807" xr:uid="{ACEC5CF6-9611-41C3-AEA8-B251B7EBC076}"/>
    <cellStyle name="Total 3 5 5 9 2 2" xfId="16022" xr:uid="{ACC0B9C1-9625-41AD-9828-BD112A8F7151}"/>
    <cellStyle name="Total 3 5 5 9 2 3" xfId="23886" xr:uid="{6106BFD0-82B0-4CBE-A817-6325E6C940A8}"/>
    <cellStyle name="Total 3 5 5 9 2 4" xfId="31866" xr:uid="{3DA8E9ED-922F-45C4-A6F8-BF909888BB85}"/>
    <cellStyle name="Total 3 5 5 9 2 5" xfId="39693" xr:uid="{319202C3-E5C3-491F-BC5E-2BDB67190E65}"/>
    <cellStyle name="Total 3 5 5 9 2 6" xfId="47646" xr:uid="{8A657741-D3F4-4D34-9784-69E652D569F5}"/>
    <cellStyle name="Total 3 5 5 9 3" xfId="12003" xr:uid="{2CC2355E-8CE1-47DF-8792-31EF015A2F0A}"/>
    <cellStyle name="Total 3 5 5 9 4" xfId="19870" xr:uid="{30CF11B6-FBB9-453F-AD34-40AB7CE4FD26}"/>
    <cellStyle name="Total 3 5 5 9 5" xfId="27870" xr:uid="{C694DA12-A028-45E8-AE8D-7BA1E7BFE63E}"/>
    <cellStyle name="Total 3 5 5 9 6" xfId="35700" xr:uid="{F4A49501-F1E2-41F9-BA3B-E1186F5E026A}"/>
    <cellStyle name="Total 3 5 5 9 7" xfId="43661" xr:uid="{0ED411F6-C1E8-4AD0-A6DA-0794C910F390}"/>
    <cellStyle name="Total 3 5 6" xfId="1140" xr:uid="{B7B2C62A-2870-405A-AB92-163350ED449B}"/>
    <cellStyle name="Total 3 5 6 10" xfId="4118" xr:uid="{8B87C1A4-308B-4D0B-BD04-1B158121729F}"/>
    <cellStyle name="Total 3 5 6 10 2" xfId="8129" xr:uid="{CDE8EF84-59BB-485D-B373-9B6219AB139F}"/>
    <cellStyle name="Total 3 5 6 10 2 2" xfId="16344" xr:uid="{9009EBED-4648-4E8C-979B-3EBC6122800D}"/>
    <cellStyle name="Total 3 5 6 10 2 3" xfId="24208" xr:uid="{EE646967-72CF-4EC2-B3C8-D922CDC3FE9F}"/>
    <cellStyle name="Total 3 5 6 10 2 4" xfId="32188" xr:uid="{B593FA15-E1D8-4C52-BAD3-D8D3B46F55F9}"/>
    <cellStyle name="Total 3 5 6 10 2 5" xfId="40015" xr:uid="{DEE574FC-6E4D-4655-AB57-F060E2CA2AE8}"/>
    <cellStyle name="Total 3 5 6 10 2 6" xfId="47968" xr:uid="{5F910010-75EC-40A3-BD9C-B250D302C4DA}"/>
    <cellStyle name="Total 3 5 6 10 3" xfId="12340" xr:uid="{2B8F8389-614E-4CE5-BBBA-D3347B45EB6E}"/>
    <cellStyle name="Total 3 5 6 10 4" xfId="20209" xr:uid="{359D5473-F30D-48F8-BEB5-3AAED705A689}"/>
    <cellStyle name="Total 3 5 6 10 5" xfId="28205" xr:uid="{7C2CA041-16CD-445B-B015-C642CDEAD02B}"/>
    <cellStyle name="Total 3 5 6 10 6" xfId="36039" xr:uid="{DCEEABC3-0D0D-4E09-87F0-F61542EDFB22}"/>
    <cellStyle name="Total 3 5 6 10 7" xfId="44000" xr:uid="{30751661-DEE0-4598-B93A-B80FF607C84E}"/>
    <cellStyle name="Total 3 5 6 11" xfId="4409" xr:uid="{81A71CA4-C9D6-4B89-92F8-2786AE0AFFFC}"/>
    <cellStyle name="Total 3 5 6 11 2" xfId="8415" xr:uid="{0622F844-C96C-465B-ABD6-BC08DE69C402}"/>
    <cellStyle name="Total 3 5 6 11 2 2" xfId="16630" xr:uid="{8073D903-68DE-4E2F-BA74-E23874BE0C75}"/>
    <cellStyle name="Total 3 5 6 11 2 3" xfId="24494" xr:uid="{3FB29B14-E2A4-4EBF-8754-38740BBBB8D0}"/>
    <cellStyle name="Total 3 5 6 11 2 4" xfId="32474" xr:uid="{6EBF5010-3277-4B50-9240-7C77F068B5D2}"/>
    <cellStyle name="Total 3 5 6 11 2 5" xfId="40301" xr:uid="{5BEC59B9-80E3-42F4-956D-90AE67BB2CE7}"/>
    <cellStyle name="Total 3 5 6 11 2 6" xfId="48254" xr:uid="{2BE412BE-C9D2-4E06-AF06-BA3A3542B729}"/>
    <cellStyle name="Total 3 5 6 11 3" xfId="12631" xr:uid="{D161E8B9-CAFE-4197-BD8D-762555198495}"/>
    <cellStyle name="Total 3 5 6 11 4" xfId="20500" xr:uid="{34A9F402-5680-4D01-B4F9-7D7A4B1B1C6A}"/>
    <cellStyle name="Total 3 5 6 11 5" xfId="28495" xr:uid="{091C4BDD-123A-4D44-B760-A274DEAF103F}"/>
    <cellStyle name="Total 3 5 6 11 6" xfId="36330" xr:uid="{9CA70241-8374-4C5B-B842-1AD3A6BCF888}"/>
    <cellStyle name="Total 3 5 6 11 7" xfId="44291" xr:uid="{34E9D02B-34D3-4990-999C-799FACD720FE}"/>
    <cellStyle name="Total 3 5 6 12" xfId="4704" xr:uid="{F95ADF5F-A8D0-443A-BF11-5954D24E949C}"/>
    <cellStyle name="Total 3 5 6 12 2" xfId="8694" xr:uid="{1620D56A-03E1-4836-8E9B-5685828417B4}"/>
    <cellStyle name="Total 3 5 6 12 2 2" xfId="16909" xr:uid="{8E7D204D-FC8F-4EA1-887B-7BBB0E839B78}"/>
    <cellStyle name="Total 3 5 6 12 2 3" xfId="24773" xr:uid="{0D50E30E-BFAD-4068-A422-D5E759EDE687}"/>
    <cellStyle name="Total 3 5 6 12 2 4" xfId="32753" xr:uid="{DA3512BD-3D01-4D66-87F7-2979EB22E249}"/>
    <cellStyle name="Total 3 5 6 12 2 5" xfId="40580" xr:uid="{FFA899AF-9192-45E7-B0AE-A13E0E7B3769}"/>
    <cellStyle name="Total 3 5 6 12 2 6" xfId="48533" xr:uid="{459589AD-6A5D-4712-B5CE-0FFFFA4CD871}"/>
    <cellStyle name="Total 3 5 6 12 3" xfId="12925" xr:uid="{7ED57566-4D92-46F4-8021-9E750AC7BB7E}"/>
    <cellStyle name="Total 3 5 6 12 4" xfId="20795" xr:uid="{D62A103E-681B-44BD-89D0-35EC15AD8907}"/>
    <cellStyle name="Total 3 5 6 12 5" xfId="28788" xr:uid="{8175E3A0-C60F-4D2F-AD7E-669C688A4376}"/>
    <cellStyle name="Total 3 5 6 12 6" xfId="36625" xr:uid="{B6D4982D-CA95-4110-AB28-6494021239C7}"/>
    <cellStyle name="Total 3 5 6 12 7" xfId="44586" xr:uid="{7B4689ED-3F49-44F2-8C12-59E6F8381653}"/>
    <cellStyle name="Total 3 5 6 13" xfId="5271" xr:uid="{B12B9F20-04A2-45C9-A246-BAE6C975E4D9}"/>
    <cellStyle name="Total 3 5 6 13 2" xfId="13486" xr:uid="{1D70845C-4B9F-4166-A2CB-8AB602094B45}"/>
    <cellStyle name="Total 3 5 6 13 3" xfId="21350" xr:uid="{1CE00D57-0472-48E7-992C-EF3EBEFE734C}"/>
    <cellStyle name="Total 3 5 6 13 4" xfId="29330" xr:uid="{E95C4873-E5C0-4358-944E-8230EF39F5A4}"/>
    <cellStyle name="Total 3 5 6 13 5" xfId="37157" xr:uid="{044D9889-C1FE-4545-BDDA-B1927CAC53A2}"/>
    <cellStyle name="Total 3 5 6 13 6" xfId="45110" xr:uid="{DFA9C2B9-373E-47F7-B8C5-734FA1758073}"/>
    <cellStyle name="Total 3 5 6 14" xfId="9369" xr:uid="{3A6608B8-6BB8-47D9-9DAD-0CA269EDA781}"/>
    <cellStyle name="Total 3 5 6 15" xfId="17231" xr:uid="{57BAEFD2-0E97-4973-BF67-DD60EFA5E530}"/>
    <cellStyle name="Total 3 5 6 16" xfId="25247" xr:uid="{2B60E8E6-F0FE-46D3-ABF2-55FE6A017AD3}"/>
    <cellStyle name="Total 3 5 6 17" xfId="33061" xr:uid="{C443BC5F-ADAA-42E6-86E2-CE4528BE9695}"/>
    <cellStyle name="Total 3 5 6 18" xfId="41022" xr:uid="{7C12F6F6-6A25-4100-922F-1575BA84A57B}"/>
    <cellStyle name="Total 3 5 6 2" xfId="1570" xr:uid="{62F3E8F5-724E-4903-8304-94E441C64A77}"/>
    <cellStyle name="Total 3 5 6 2 2" xfId="5673" xr:uid="{63BEEF2F-A96E-4C39-AF26-1EDE3FE1FC8A}"/>
    <cellStyle name="Total 3 5 6 2 2 2" xfId="13888" xr:uid="{21C1EC63-1B87-4FD1-A0C7-7A1881487226}"/>
    <cellStyle name="Total 3 5 6 2 2 3" xfId="21752" xr:uid="{A20F0360-C9E5-492A-933E-05C974EEC954}"/>
    <cellStyle name="Total 3 5 6 2 2 4" xfId="29732" xr:uid="{66DC47EC-523D-4597-A1EE-8EC510915B5A}"/>
    <cellStyle name="Total 3 5 6 2 2 5" xfId="37559" xr:uid="{1F46BA97-E245-411D-A0AD-7BD181B1962E}"/>
    <cellStyle name="Total 3 5 6 2 2 6" xfId="45512" xr:uid="{0714A83E-AABB-446A-A5E2-182C3EFA15E6}"/>
    <cellStyle name="Total 3 5 6 2 3" xfId="9798" xr:uid="{6A056D70-8775-484A-B0FF-4266E7049E67}"/>
    <cellStyle name="Total 3 5 6 2 4" xfId="17661" xr:uid="{C5B5403D-8640-4A42-90AD-554EF51CDC41}"/>
    <cellStyle name="Total 3 5 6 2 5" xfId="25672" xr:uid="{5A5705AB-7188-44C2-BC0B-5821FEE24413}"/>
    <cellStyle name="Total 3 5 6 2 6" xfId="33491" xr:uid="{501EA8D8-0F84-4DBB-BBFE-5D90ACC3603D}"/>
    <cellStyle name="Total 3 5 6 2 7" xfId="41452" xr:uid="{67596B2E-C80D-43E7-9B26-2C2044E18734}"/>
    <cellStyle name="Total 3 5 6 3" xfId="1913" xr:uid="{5DA7C601-A6E8-42EF-99AB-0387A7D15D60}"/>
    <cellStyle name="Total 3 5 6 3 2" xfId="5992" xr:uid="{0A4B8820-BA7D-4B05-835D-CFA1DA4263DA}"/>
    <cellStyle name="Total 3 5 6 3 2 2" xfId="14207" xr:uid="{A4C5D058-78EA-492D-BAA8-3E0E8E5DF8DF}"/>
    <cellStyle name="Total 3 5 6 3 2 3" xfId="22071" xr:uid="{A2115867-39B5-40E5-A91F-89824BCD1279}"/>
    <cellStyle name="Total 3 5 6 3 2 4" xfId="30051" xr:uid="{6F4732F4-A57D-4888-A3AF-6184E689DC42}"/>
    <cellStyle name="Total 3 5 6 3 2 5" xfId="37878" xr:uid="{35D81773-BCD5-4851-B3EB-C03C82D29E4D}"/>
    <cellStyle name="Total 3 5 6 3 2 6" xfId="45831" xr:uid="{BDB23769-CAD0-47DA-8517-13E9B34EC9BA}"/>
    <cellStyle name="Total 3 5 6 3 3" xfId="10139" xr:uid="{4D7C3CE0-2506-4A08-8084-94998DAA0AC3}"/>
    <cellStyle name="Total 3 5 6 3 4" xfId="18004" xr:uid="{FD942B5E-6E45-43BA-AB10-18E9C2114152}"/>
    <cellStyle name="Total 3 5 6 3 5" xfId="26011" xr:uid="{4F1BAFDC-4BF8-4EC4-871A-7D71B928BA05}"/>
    <cellStyle name="Total 3 5 6 3 6" xfId="33834" xr:uid="{6F319E3C-D52D-44AC-8E2B-EDFBA55CD04F}"/>
    <cellStyle name="Total 3 5 6 3 7" xfId="41795" xr:uid="{B64409DB-7871-426A-83AF-2CCB175AA26C}"/>
    <cellStyle name="Total 3 5 6 4" xfId="2247" xr:uid="{F3BED5BB-8AD7-4998-A1EE-C4D1595BBFAB}"/>
    <cellStyle name="Total 3 5 6 4 2" xfId="6321" xr:uid="{739C454C-52F5-488A-83C7-4AAA3BC7455D}"/>
    <cellStyle name="Total 3 5 6 4 2 2" xfId="14536" xr:uid="{28AE02E3-A539-4C29-9CD8-82ABB926A5D5}"/>
    <cellStyle name="Total 3 5 6 4 2 3" xfId="22400" xr:uid="{CA88023E-486A-41BE-BEA4-49C12AF90807}"/>
    <cellStyle name="Total 3 5 6 4 2 4" xfId="30380" xr:uid="{C69B09ED-2324-4713-9480-64813365BCA5}"/>
    <cellStyle name="Total 3 5 6 4 2 5" xfId="38207" xr:uid="{A1DA8AC6-3320-4026-8DA3-3F3B366D24A0}"/>
    <cellStyle name="Total 3 5 6 4 2 6" xfId="46160" xr:uid="{9977C991-D131-4AF5-8D5F-8CA1F5036FDE}"/>
    <cellStyle name="Total 3 5 6 4 3" xfId="10473" xr:uid="{BC98EC76-7C08-47AE-B108-A44A50C31873}"/>
    <cellStyle name="Total 3 5 6 4 4" xfId="18338" xr:uid="{5F416696-D2D6-48D0-ADBC-2BF0E7FDBA7F}"/>
    <cellStyle name="Total 3 5 6 4 5" xfId="26345" xr:uid="{FA1FD5DA-7614-4EE3-9340-7996ECE819CF}"/>
    <cellStyle name="Total 3 5 6 4 6" xfId="34168" xr:uid="{64EA6C45-7D24-4443-8817-2A8FBE4A4C96}"/>
    <cellStyle name="Total 3 5 6 4 7" xfId="42129" xr:uid="{BA405EEE-026C-497C-B56F-24F9A39EFE7A}"/>
    <cellStyle name="Total 3 5 6 5" xfId="2567" xr:uid="{0CDE2636-BD22-4181-8DA9-5640E86E37BE}"/>
    <cellStyle name="Total 3 5 6 5 2" xfId="6623" xr:uid="{B0EFDCAE-1D3E-4F8C-86CA-4FDCBE2F044B}"/>
    <cellStyle name="Total 3 5 6 5 2 2" xfId="14838" xr:uid="{955DDAEA-4469-4423-B0F6-FC24191DF4D1}"/>
    <cellStyle name="Total 3 5 6 5 2 3" xfId="22702" xr:uid="{9C8067F1-00DF-4205-81C8-CB0FB86D2382}"/>
    <cellStyle name="Total 3 5 6 5 2 4" xfId="30682" xr:uid="{1B2FE809-DE46-4E00-8686-8263E9FE55FF}"/>
    <cellStyle name="Total 3 5 6 5 2 5" xfId="38509" xr:uid="{4BF91DE6-71F7-47C1-8D31-E0E76FB39D5C}"/>
    <cellStyle name="Total 3 5 6 5 2 6" xfId="46462" xr:uid="{7A6A26DC-94A1-4B3E-9A9A-ACD2D0E3C512}"/>
    <cellStyle name="Total 3 5 6 5 3" xfId="10793" xr:uid="{248015F4-EA88-44F5-B90D-98E43C2E6FC0}"/>
    <cellStyle name="Total 3 5 6 5 4" xfId="18658" xr:uid="{832C3AA0-A793-4DF3-BFE8-A78CBB8FDAFE}"/>
    <cellStyle name="Total 3 5 6 5 5" xfId="26661" xr:uid="{FE6997B2-6ABB-44B6-B86A-7D458260EE31}"/>
    <cellStyle name="Total 3 5 6 5 6" xfId="34488" xr:uid="{91AE9519-1A19-430E-9733-D915A2B37F68}"/>
    <cellStyle name="Total 3 5 6 5 7" xfId="42449" xr:uid="{9CC5D83C-473A-4838-8234-89215B87702D}"/>
    <cellStyle name="Total 3 5 6 6" xfId="2893" xr:uid="{8892C702-CB67-492E-9CE9-6216438A6FC5}"/>
    <cellStyle name="Total 3 5 6 6 2" xfId="6943" xr:uid="{EB078629-B9C5-402C-91F9-C81DCD8844E2}"/>
    <cellStyle name="Total 3 5 6 6 2 2" xfId="15158" xr:uid="{88913E6A-2D10-4D8A-82EC-F403FDC234AB}"/>
    <cellStyle name="Total 3 5 6 6 2 3" xfId="23022" xr:uid="{76F2EB13-98E2-4C5B-B527-75A855D0EBD8}"/>
    <cellStyle name="Total 3 5 6 6 2 4" xfId="31002" xr:uid="{4BCB2390-6950-434B-A6D3-D1BF785BAA81}"/>
    <cellStyle name="Total 3 5 6 6 2 5" xfId="38829" xr:uid="{4F31F9FE-D45B-4563-893D-B1DBA135F062}"/>
    <cellStyle name="Total 3 5 6 6 2 6" xfId="46782" xr:uid="{78C3F3B9-4358-4A65-8F19-6B87CB674D7C}"/>
    <cellStyle name="Total 3 5 6 6 3" xfId="11119" xr:uid="{CA9C7D37-2BB6-455C-8075-2E87F4A76CC1}"/>
    <cellStyle name="Total 3 5 6 6 4" xfId="18984" xr:uid="{19D1C73B-F2DA-437A-86F5-375969D44BEB}"/>
    <cellStyle name="Total 3 5 6 6 5" xfId="26987" xr:uid="{2A62BC67-5ED8-44E2-8818-C15472D2CAD5}"/>
    <cellStyle name="Total 3 5 6 6 6" xfId="34814" xr:uid="{51D702E9-13B0-424A-9D1C-1BA0FA4A22EF}"/>
    <cellStyle name="Total 3 5 6 6 7" xfId="42775" xr:uid="{328168C9-F4C7-435F-AE0B-6B982DBF6D8C}"/>
    <cellStyle name="Total 3 5 6 7" xfId="3209" xr:uid="{9339A78B-6E15-4ED7-A76E-0E7B0964FD6F}"/>
    <cellStyle name="Total 3 5 6 7 2" xfId="7242" xr:uid="{4D0A4E84-0EBD-4FEB-94B8-7C46ED58CBB0}"/>
    <cellStyle name="Total 3 5 6 7 2 2" xfId="15457" xr:uid="{54D475A6-1506-4ECE-907B-57DA1B81918E}"/>
    <cellStyle name="Total 3 5 6 7 2 3" xfId="23321" xr:uid="{C8AC4071-FCAD-4CB8-AAAC-6CCF551A6967}"/>
    <cellStyle name="Total 3 5 6 7 2 4" xfId="31301" xr:uid="{D3BFD450-3669-4558-99DF-3A4C63FD2424}"/>
    <cellStyle name="Total 3 5 6 7 2 5" xfId="39128" xr:uid="{D6FD5181-1FA9-4559-BF07-172B3A76B8C4}"/>
    <cellStyle name="Total 3 5 6 7 2 6" xfId="47081" xr:uid="{4F8A6D02-F841-44EF-A423-530EE0FA4141}"/>
    <cellStyle name="Total 3 5 6 7 3" xfId="11433" xr:uid="{31B0DE97-3C9F-4E3C-AFDC-2B3D8F4D6221}"/>
    <cellStyle name="Total 3 5 6 7 4" xfId="19300" xr:uid="{E983F657-A2C1-4AEB-9C3F-0323269BEDEC}"/>
    <cellStyle name="Total 3 5 6 7 5" xfId="27300" xr:uid="{7A02C8D6-8F27-4FB7-ACF3-4910C08AF929}"/>
    <cellStyle name="Total 3 5 6 7 6" xfId="35130" xr:uid="{88B87D0A-BB93-4F5F-9600-7C99FA60C017}"/>
    <cellStyle name="Total 3 5 6 7 7" xfId="43091" xr:uid="{597D0C15-10D1-46F3-8AAE-4B02239C6A59}"/>
    <cellStyle name="Total 3 5 6 8" xfId="3522" xr:uid="{E3A359BF-3899-4F27-8E97-41394179DB56}"/>
    <cellStyle name="Total 3 5 6 8 2" xfId="7550" xr:uid="{EC85BA39-D294-4BC3-8A1F-68B3D65C0EFE}"/>
    <cellStyle name="Total 3 5 6 8 2 2" xfId="15765" xr:uid="{1323D178-8F2F-432C-B677-F9ABF80781B2}"/>
    <cellStyle name="Total 3 5 6 8 2 3" xfId="23629" xr:uid="{8C4B82F6-0067-4DC4-9DB7-A2B12FF5177F}"/>
    <cellStyle name="Total 3 5 6 8 2 4" xfId="31609" xr:uid="{53C60BE6-311E-4397-8A87-86C1C8160BA1}"/>
    <cellStyle name="Total 3 5 6 8 2 5" xfId="39436" xr:uid="{EEFC970F-8876-45B2-868F-721C562192F9}"/>
    <cellStyle name="Total 3 5 6 8 2 6" xfId="47389" xr:uid="{5935324D-D3F3-41E0-BCC0-EB51F9F0531F}"/>
    <cellStyle name="Total 3 5 6 8 3" xfId="11746" xr:uid="{41C746F9-8C63-45D6-A797-F1F754925123}"/>
    <cellStyle name="Total 3 5 6 8 4" xfId="19613" xr:uid="{20647B53-2614-48A4-8154-CC6DC306DD25}"/>
    <cellStyle name="Total 3 5 6 8 5" xfId="27613" xr:uid="{09878E47-2254-458E-A5E7-B6A0F03D9425}"/>
    <cellStyle name="Total 3 5 6 8 6" xfId="35443" xr:uid="{1FA0B908-1940-405B-9E55-0A3E26ADE1BA}"/>
    <cellStyle name="Total 3 5 6 8 7" xfId="43404" xr:uid="{61AA31CF-07ED-4090-A752-8E0EF6C4D4FC}"/>
    <cellStyle name="Total 3 5 6 9" xfId="3818" xr:uid="{7F3F4E1B-5E02-4935-956C-8F1ABA760DA3}"/>
    <cellStyle name="Total 3 5 6 9 2" xfId="7846" xr:uid="{6664D059-2B73-4D4F-9AE0-FCF07197C010}"/>
    <cellStyle name="Total 3 5 6 9 2 2" xfId="16061" xr:uid="{DD347DC2-9106-4391-9C01-B3C5F1DDAFCC}"/>
    <cellStyle name="Total 3 5 6 9 2 3" xfId="23925" xr:uid="{D95E47E8-9E47-465D-8BCA-0A5D659679B7}"/>
    <cellStyle name="Total 3 5 6 9 2 4" xfId="31905" xr:uid="{E698A99F-F9CD-4AE3-A3BE-265A21A384C2}"/>
    <cellStyle name="Total 3 5 6 9 2 5" xfId="39732" xr:uid="{D49563EE-56AF-427B-8CD7-42654584C578}"/>
    <cellStyle name="Total 3 5 6 9 2 6" xfId="47685" xr:uid="{55299F7F-818B-467E-9E29-454CFA13B2BA}"/>
    <cellStyle name="Total 3 5 6 9 3" xfId="12042" xr:uid="{98C0D22C-FC2B-4D16-B993-1257FC42E867}"/>
    <cellStyle name="Total 3 5 6 9 4" xfId="19909" xr:uid="{9658F596-3277-4B9E-BF3F-542B6B462E51}"/>
    <cellStyle name="Total 3 5 6 9 5" xfId="27909" xr:uid="{F5FD839B-0D09-45BA-B2E9-CADBE1887427}"/>
    <cellStyle name="Total 3 5 6 9 6" xfId="35739" xr:uid="{B3B18D32-2EDB-41B5-97D3-850E3E8ACD62}"/>
    <cellStyle name="Total 3 5 6 9 7" xfId="43700" xr:uid="{838C226F-6D1F-4505-B35F-142B38C76BA3}"/>
    <cellStyle name="Total 3 5 7" xfId="1333" xr:uid="{812EDB80-0EC0-400A-B7D8-A7299E7E172F}"/>
    <cellStyle name="Total 3 5 7 2" xfId="5447" xr:uid="{907FEF4C-603A-4717-831E-4DBDFBFECD9F}"/>
    <cellStyle name="Total 3 5 7 2 2" xfId="13662" xr:uid="{2749CDE2-00B0-4745-BE54-0F7C1A4C137D}"/>
    <cellStyle name="Total 3 5 7 2 3" xfId="21526" xr:uid="{2E7688C0-376B-415F-AF18-52F8A853804F}"/>
    <cellStyle name="Total 3 5 7 2 4" xfId="29506" xr:uid="{F34C89F4-307C-4B35-9FF6-D508A69A3BBC}"/>
    <cellStyle name="Total 3 5 7 2 5" xfId="37333" xr:uid="{B0388805-373C-4C1E-B544-072E2547CD98}"/>
    <cellStyle name="Total 3 5 7 2 6" xfId="45286" xr:uid="{F19AFBEB-9A32-4C13-8D3A-043211ABF7BC}"/>
    <cellStyle name="Total 3 5 7 3" xfId="9562" xr:uid="{CDD7156B-470C-4B1D-84A5-1497D386E19E}"/>
    <cellStyle name="Total 3 5 7 4" xfId="17424" xr:uid="{E058A561-23BB-4644-8C22-8C087E1A83A9}"/>
    <cellStyle name="Total 3 5 7 5" xfId="25437" xr:uid="{4E3EF306-355F-4E52-AEFA-860783D20289}"/>
    <cellStyle name="Total 3 5 7 6" xfId="33254" xr:uid="{967EF1A4-5DEB-4B5F-A40C-A0CFB8857403}"/>
    <cellStyle name="Total 3 5 7 7" xfId="41215" xr:uid="{8FFE5AD4-F0DA-4CAB-9F36-6353752D4B90}"/>
    <cellStyle name="Total 3 5 8" xfId="1676" xr:uid="{398A4F3C-745A-41F5-862C-A6134D3FA774}"/>
    <cellStyle name="Total 3 5 8 2" xfId="5766" xr:uid="{9E6C9EF8-5754-4C7D-8172-1BA9B24093B7}"/>
    <cellStyle name="Total 3 5 8 2 2" xfId="13981" xr:uid="{880AE0DE-E8E2-4F8D-B893-9AEA8AF4D416}"/>
    <cellStyle name="Total 3 5 8 2 3" xfId="21845" xr:uid="{7F6D7C19-2FA3-4682-88DB-1C8A9B3C24A3}"/>
    <cellStyle name="Total 3 5 8 2 4" xfId="29825" xr:uid="{977C6757-CEF9-4DB3-BEB7-17BC51FB5FCB}"/>
    <cellStyle name="Total 3 5 8 2 5" xfId="37652" xr:uid="{29806EBB-5343-401C-8E89-C303D9B04AF6}"/>
    <cellStyle name="Total 3 5 8 2 6" xfId="45605" xr:uid="{6ECB4638-FF13-4E15-B423-DE9564941CEA}"/>
    <cellStyle name="Total 3 5 8 3" xfId="9903" xr:uid="{1E9183A7-7533-45F6-A69E-456EEB98EEC8}"/>
    <cellStyle name="Total 3 5 8 4" xfId="17767" xr:uid="{C5CAF419-5D55-452C-970F-F7030B5D51C0}"/>
    <cellStyle name="Total 3 5 8 5" xfId="25777" xr:uid="{F5A4A1C1-AD3E-46CD-86A4-D36A7C3FC3E3}"/>
    <cellStyle name="Total 3 5 8 6" xfId="33597" xr:uid="{8F77487D-E290-40E3-89B8-718CF84D5BDD}"/>
    <cellStyle name="Total 3 5 8 7" xfId="41558" xr:uid="{F293A486-E206-408A-8529-0EF433F3DBC3}"/>
    <cellStyle name="Total 3 5 9" xfId="2012" xr:uid="{0BD45331-F435-454D-AE36-6D360DBDE23E}"/>
    <cellStyle name="Total 3 5 9 2" xfId="6086" xr:uid="{85B29AC5-D3F8-4920-B101-CE3F463772EF}"/>
    <cellStyle name="Total 3 5 9 2 2" xfId="14301" xr:uid="{B368E7FE-8484-4293-AC04-14DF7855288C}"/>
    <cellStyle name="Total 3 5 9 2 3" xfId="22165" xr:uid="{64D8B3CC-7492-4403-BC53-33B6A878A38B}"/>
    <cellStyle name="Total 3 5 9 2 4" xfId="30145" xr:uid="{4141E729-7ED7-48B6-B5CE-A4B5961A2620}"/>
    <cellStyle name="Total 3 5 9 2 5" xfId="37972" xr:uid="{F34733D1-CA82-4C5D-BA91-792D26CDD563}"/>
    <cellStyle name="Total 3 5 9 2 6" xfId="45925" xr:uid="{AFC1081A-BCC3-4032-AF6C-B1A26C128826}"/>
    <cellStyle name="Total 3 5 9 3" xfId="10238" xr:uid="{F8B33F80-A25B-40B3-B7D0-C30930D35429}"/>
    <cellStyle name="Total 3 5 9 4" xfId="18103" xr:uid="{B102F4A3-8AD5-45F0-A996-B23DE849DDEB}"/>
    <cellStyle name="Total 3 5 9 5" xfId="26110" xr:uid="{9145FA65-4FD6-4CDE-87FB-0D3CBE220EB1}"/>
    <cellStyle name="Total 3 5 9 6" xfId="33933" xr:uid="{E37473DE-7EF3-4504-BC2A-197C73F8B445}"/>
    <cellStyle name="Total 3 5 9 7" xfId="41894" xr:uid="{E2FD2ADB-66CB-458C-B033-8113136A4B87}"/>
    <cellStyle name="Total 3 6" xfId="904" xr:uid="{72F1AB4C-A6C9-4590-A0E9-2C7BD871EF1F}"/>
    <cellStyle name="Total 3 6 10" xfId="2331" xr:uid="{9D73AB17-DFDC-4C54-A097-5A3769AF57F5}"/>
    <cellStyle name="Total 3 6 10 2" xfId="6398" xr:uid="{BE8261CE-BC91-499F-8F23-1D49A5C16068}"/>
    <cellStyle name="Total 3 6 10 2 2" xfId="14613" xr:uid="{F13E00EC-F140-49FF-8B70-7A103603EB8F}"/>
    <cellStyle name="Total 3 6 10 2 3" xfId="22477" xr:uid="{CFD26D7E-BB38-4C1B-9632-56A3041BF299}"/>
    <cellStyle name="Total 3 6 10 2 4" xfId="30457" xr:uid="{B162D869-A28A-4C9C-8182-1E31540467A2}"/>
    <cellStyle name="Total 3 6 10 2 5" xfId="38284" xr:uid="{1A0E90C8-120C-4CE2-BB97-08DB3C0621C4}"/>
    <cellStyle name="Total 3 6 10 2 6" xfId="46237" xr:uid="{23998D7C-6E5A-48F4-BD4B-A2723FD3ACB8}"/>
    <cellStyle name="Total 3 6 10 3" xfId="10557" xr:uid="{CB91D928-2B7A-4E29-A79A-E1D0DB03DA83}"/>
    <cellStyle name="Total 3 6 10 4" xfId="18422" xr:uid="{D4F0F371-A144-49F2-BB2D-AE9F62762652}"/>
    <cellStyle name="Total 3 6 10 5" xfId="26428" xr:uid="{0C61E99D-5A97-4A5A-96CE-C1A8FF8B7759}"/>
    <cellStyle name="Total 3 6 10 6" xfId="34252" xr:uid="{1CF7EC39-FDC4-4149-A3DB-C6186E4464CD}"/>
    <cellStyle name="Total 3 6 10 7" xfId="42213" xr:uid="{A04FEE50-3854-46F8-A10A-5F8E54466C9C}"/>
    <cellStyle name="Total 3 6 11" xfId="2662" xr:uid="{A6294603-9D2E-47B0-9F34-AAD556E07CA1}"/>
    <cellStyle name="Total 3 6 11 2" xfId="6712" xr:uid="{0E1FA5FB-ADAF-4C83-B554-A30275ACC728}"/>
    <cellStyle name="Total 3 6 11 2 2" xfId="14927" xr:uid="{00AC804A-9D3B-4F62-9421-85C5A275AED1}"/>
    <cellStyle name="Total 3 6 11 2 3" xfId="22791" xr:uid="{D69F9774-BAFA-4C9A-8F75-241295824354}"/>
    <cellStyle name="Total 3 6 11 2 4" xfId="30771" xr:uid="{03BEC278-B8E8-49B0-8E32-14B8AEB3F0A9}"/>
    <cellStyle name="Total 3 6 11 2 5" xfId="38598" xr:uid="{BAED5049-6CE0-481B-863C-E4B465E1A5DA}"/>
    <cellStyle name="Total 3 6 11 2 6" xfId="46551" xr:uid="{2705C400-04B9-4760-BD46-5F867BE445FA}"/>
    <cellStyle name="Total 3 6 11 3" xfId="10888" xr:uid="{645DB3E8-5A11-4885-8DA6-F4D40AF4366E}"/>
    <cellStyle name="Total 3 6 11 4" xfId="18753" xr:uid="{1229F83F-922B-41C6-981C-02D29FF1C649}"/>
    <cellStyle name="Total 3 6 11 5" xfId="26756" xr:uid="{C7120896-5538-44AD-801F-CBCCEA9D0408}"/>
    <cellStyle name="Total 3 6 11 6" xfId="34583" xr:uid="{16F55169-72F0-4500-AF43-193FAE990E0F}"/>
    <cellStyle name="Total 3 6 11 7" xfId="42544" xr:uid="{B550BFA7-8E67-4EB2-B32E-99A20916B704}"/>
    <cellStyle name="Total 3 6 12" xfId="2973" xr:uid="{33F426E6-6CF4-46E4-B044-0715ABD7D09C}"/>
    <cellStyle name="Total 3 6 12 2" xfId="7017" xr:uid="{1F32BAB0-257C-4C78-97EE-2A207BD87025}"/>
    <cellStyle name="Total 3 6 12 2 2" xfId="15232" xr:uid="{2D561BED-8084-4002-9BDF-82172FC21653}"/>
    <cellStyle name="Total 3 6 12 2 3" xfId="23096" xr:uid="{44176BC8-5B77-4ADC-AF29-7D0090136562}"/>
    <cellStyle name="Total 3 6 12 2 4" xfId="31076" xr:uid="{57F12010-ACDB-4715-BC8E-2E2752FE730B}"/>
    <cellStyle name="Total 3 6 12 2 5" xfId="38903" xr:uid="{524E971F-D033-4A1B-A6A1-8ECCD0270274}"/>
    <cellStyle name="Total 3 6 12 2 6" xfId="46856" xr:uid="{AC29ABBD-C2C1-45A3-AD1A-C8A362EAAC92}"/>
    <cellStyle name="Total 3 6 12 3" xfId="11199" xr:uid="{1852D347-33CF-47B3-8E10-5D8123FB9019}"/>
    <cellStyle name="Total 3 6 12 4" xfId="19064" xr:uid="{AFAB2CD0-7A20-4960-8217-44394E47E2F9}"/>
    <cellStyle name="Total 3 6 12 5" xfId="27066" xr:uid="{F6504FF7-3B69-4914-B460-05F48ACED22C}"/>
    <cellStyle name="Total 3 6 12 6" xfId="34894" xr:uid="{76D6A01B-192F-437C-B4A0-6C07DBADCEA8}"/>
    <cellStyle name="Total 3 6 12 7" xfId="42855" xr:uid="{13EE1C46-66ED-4896-A87C-060CC5DF2A45}"/>
    <cellStyle name="Total 3 6 13" xfId="3295" xr:uid="{53AD6062-39E0-43E0-89E4-4222CBAAC1BB}"/>
    <cellStyle name="Total 3 6 13 2" xfId="7323" xr:uid="{40BB38AD-55BD-4464-9D41-2CF2303D57CD}"/>
    <cellStyle name="Total 3 6 13 2 2" xfId="15538" xr:uid="{3FF82DD7-DFEA-4E88-9A5D-BAF0616932D3}"/>
    <cellStyle name="Total 3 6 13 2 3" xfId="23402" xr:uid="{EF6D5C83-7DD1-47F7-A727-348EBEEABA86}"/>
    <cellStyle name="Total 3 6 13 2 4" xfId="31382" xr:uid="{7524A8D8-A2F7-48AB-998A-862F4C5F9526}"/>
    <cellStyle name="Total 3 6 13 2 5" xfId="39209" xr:uid="{75679557-6841-4391-8EBD-54F633196183}"/>
    <cellStyle name="Total 3 6 13 2 6" xfId="47162" xr:uid="{B8AA4D1C-3BC3-4A9E-AE1A-8A0800272CED}"/>
    <cellStyle name="Total 3 6 13 3" xfId="11519" xr:uid="{17083524-8FE0-47B3-9B09-07E680F55253}"/>
    <cellStyle name="Total 3 6 13 4" xfId="19386" xr:uid="{259DEF83-2ABD-4E1D-A23F-2E6C90DBA791}"/>
    <cellStyle name="Total 3 6 13 5" xfId="27386" xr:uid="{CF45DC8C-3FA0-4E85-82E4-593FD9803288}"/>
    <cellStyle name="Total 3 6 13 6" xfId="35216" xr:uid="{018DCB51-8341-49BC-89C6-B9AE7C862637}"/>
    <cellStyle name="Total 3 6 13 7" xfId="43177" xr:uid="{FF89D5F2-1A22-411C-B217-89B813439EDB}"/>
    <cellStyle name="Total 3 6 14" xfId="3588" xr:uid="{29D02216-85ED-444E-BFFB-ED7C514CD2FE}"/>
    <cellStyle name="Total 3 6 14 2" xfId="7616" xr:uid="{77671EE0-C448-472F-9827-FA510D0A9EEE}"/>
    <cellStyle name="Total 3 6 14 2 2" xfId="15831" xr:uid="{A6B51E6F-E46B-47B6-A005-76A1DEA09EB4}"/>
    <cellStyle name="Total 3 6 14 2 3" xfId="23695" xr:uid="{B27A33DC-30D0-4798-89C4-62674181D1A4}"/>
    <cellStyle name="Total 3 6 14 2 4" xfId="31675" xr:uid="{AC23D450-2288-4636-AA61-30240373527A}"/>
    <cellStyle name="Total 3 6 14 2 5" xfId="39502" xr:uid="{48DC031A-23E8-4FFE-8FA2-E2C129CC69F0}"/>
    <cellStyle name="Total 3 6 14 2 6" xfId="47455" xr:uid="{8E13C045-0DAE-4666-9F32-808BCA39CB23}"/>
    <cellStyle name="Total 3 6 14 3" xfId="11812" xr:uid="{22EB7C30-DD59-496E-8273-BFC22BF9E8B9}"/>
    <cellStyle name="Total 3 6 14 4" xfId="19679" xr:uid="{963747A4-0B88-447A-8EDB-BF266A206ADE}"/>
    <cellStyle name="Total 3 6 14 5" xfId="27679" xr:uid="{34A96BE1-134E-414E-868E-EBC872A4C1FB}"/>
    <cellStyle name="Total 3 6 14 6" xfId="35509" xr:uid="{E00022C5-C535-40F5-AEAB-09408510F634}"/>
    <cellStyle name="Total 3 6 14 7" xfId="43470" xr:uid="{F68E8AE3-5523-43DA-99AF-7535A68B88A0}"/>
    <cellStyle name="Total 3 6 15" xfId="3882" xr:uid="{E30B3094-F5C6-451E-9876-242FED9637CE}"/>
    <cellStyle name="Total 3 6 15 2" xfId="7904" xr:uid="{517B4714-C0C0-46C6-BC88-AD8152961ACA}"/>
    <cellStyle name="Total 3 6 15 2 2" xfId="16119" xr:uid="{CAB464DF-FB36-4DDA-8F2B-1358C1972916}"/>
    <cellStyle name="Total 3 6 15 2 3" xfId="23983" xr:uid="{C303C6B3-5968-409B-AA39-91AB3ACC1CF7}"/>
    <cellStyle name="Total 3 6 15 2 4" xfId="31963" xr:uid="{D5B6BFF2-7705-41C9-8396-31EF8B01FAA9}"/>
    <cellStyle name="Total 3 6 15 2 5" xfId="39790" xr:uid="{630FF51D-0719-4E35-905B-F3F581288228}"/>
    <cellStyle name="Total 3 6 15 2 6" xfId="47743" xr:uid="{6AE4A7D8-74DF-4280-A723-CEDF6D956F1C}"/>
    <cellStyle name="Total 3 6 15 3" xfId="12106" xr:uid="{5781A501-A5DD-4965-BB26-9BB498D32015}"/>
    <cellStyle name="Total 3 6 15 4" xfId="19973" xr:uid="{7A50FCFC-D0C0-4C18-A657-E4ADE19090E7}"/>
    <cellStyle name="Total 3 6 15 5" xfId="27972" xr:uid="{41EA9E6C-FCE9-43E7-93D3-BF29A85D82F1}"/>
    <cellStyle name="Total 3 6 15 6" xfId="35803" xr:uid="{67CC5A22-7CDF-44AF-98AB-02A3AA1EDC4B}"/>
    <cellStyle name="Total 3 6 15 7" xfId="43764" xr:uid="{CF42246D-0F9C-4B19-9D59-2D90EE267698}"/>
    <cellStyle name="Total 3 6 16" xfId="4184" xr:uid="{24054036-2F6A-40B9-80C8-6ED5FB99E4EC}"/>
    <cellStyle name="Total 3 6 16 2" xfId="8190" xr:uid="{8FFACA88-8A24-4ACC-82C3-CFAA0862F44F}"/>
    <cellStyle name="Total 3 6 16 2 2" xfId="16405" xr:uid="{20FE41DE-50C1-4353-B0EA-5BA71E8AA71D}"/>
    <cellStyle name="Total 3 6 16 2 3" xfId="24269" xr:uid="{8B1D04DF-B91F-4B29-BEC9-A9F4F72625EC}"/>
    <cellStyle name="Total 3 6 16 2 4" xfId="32249" xr:uid="{59CC38AD-6DE1-4FEA-96B1-CD758C3D96DB}"/>
    <cellStyle name="Total 3 6 16 2 5" xfId="40076" xr:uid="{5168C9BE-A51C-4576-AD24-6CC64AB39E4D}"/>
    <cellStyle name="Total 3 6 16 2 6" xfId="48029" xr:uid="{EFB6CD02-A917-439B-A8E1-FC8BD895D5CD}"/>
    <cellStyle name="Total 3 6 16 3" xfId="12406" xr:uid="{14F6A587-6E07-4C4E-8D91-C2EF88BA8F41}"/>
    <cellStyle name="Total 3 6 16 4" xfId="20275" xr:uid="{EEF65F56-16FB-40C2-9E8B-4ABC8CFA3A9E}"/>
    <cellStyle name="Total 3 6 16 5" xfId="28270" xr:uid="{4FD80D5A-7E60-49C1-991D-ECB93539AFA4}"/>
    <cellStyle name="Total 3 6 16 6" xfId="36105" xr:uid="{04A6FE9D-55D6-4782-B4EB-1F0265681565}"/>
    <cellStyle name="Total 3 6 16 7" xfId="44066" xr:uid="{88B46356-BE0D-44F8-BAE3-113D6BE1338C}"/>
    <cellStyle name="Total 3 6 17" xfId="4468" xr:uid="{E96BD54F-F63D-48D6-B7BB-4524F8A960E0}"/>
    <cellStyle name="Total 3 6 17 2" xfId="8469" xr:uid="{54CD41AF-19FD-4010-A3EC-D967197BF710}"/>
    <cellStyle name="Total 3 6 17 2 2" xfId="16684" xr:uid="{EEDA078B-C768-4E66-AC1F-29C1E7F4A67C}"/>
    <cellStyle name="Total 3 6 17 2 3" xfId="24548" xr:uid="{989F7D62-B642-47AB-8C28-12D26986A4ED}"/>
    <cellStyle name="Total 3 6 17 2 4" xfId="32528" xr:uid="{F1431D9D-EF26-4FCD-9571-49ACAAA3E24B}"/>
    <cellStyle name="Total 3 6 17 2 5" xfId="40355" xr:uid="{D49336FF-B760-405A-BBFA-139F96B1A83D}"/>
    <cellStyle name="Total 3 6 17 2 6" xfId="48308" xr:uid="{56365281-20BA-4037-ADF4-9CE808807113}"/>
    <cellStyle name="Total 3 6 17 3" xfId="12690" xr:uid="{787C39CA-0F43-4561-92D0-5252B1010EF4}"/>
    <cellStyle name="Total 3 6 17 4" xfId="20559" xr:uid="{41643CC0-40C5-483C-BD81-2DD0DBCF4F66}"/>
    <cellStyle name="Total 3 6 17 5" xfId="28553" xr:uid="{EEEA359C-F29C-472E-B18A-88F2A358AE3A}"/>
    <cellStyle name="Total 3 6 17 6" xfId="36389" xr:uid="{A0E17138-565F-4836-B0F9-E8E82AD14E5F}"/>
    <cellStyle name="Total 3 6 17 7" xfId="44350" xr:uid="{5E2BDA73-795D-4E33-B29C-52A68B638345}"/>
    <cellStyle name="Total 3 6 18" xfId="5046" xr:uid="{75CCA460-0BD6-418F-ADE7-982C0938393E}"/>
    <cellStyle name="Total 3 6 18 2" xfId="13261" xr:uid="{78F38683-BA71-455F-B8CA-FE8BD259897E}"/>
    <cellStyle name="Total 3 6 18 3" xfId="21125" xr:uid="{3792ECD0-150B-4376-93A0-831795749680}"/>
    <cellStyle name="Total 3 6 18 4" xfId="29105" xr:uid="{DEFAE2FB-ADEF-49F3-AF01-A65D29760ECB}"/>
    <cellStyle name="Total 3 6 18 5" xfId="36932" xr:uid="{F9ACA147-4029-4033-9F02-0AC58C442A0A}"/>
    <cellStyle name="Total 3 6 18 6" xfId="44885" xr:uid="{2A2CB141-3602-40EA-ACD3-41B15E259D00}"/>
    <cellStyle name="Total 3 6 19" xfId="9133" xr:uid="{8DA0AF81-BC1A-45AA-A45A-72125F5DE74D}"/>
    <cellStyle name="Total 3 6 2" xfId="976" xr:uid="{0129784B-B0C1-4207-BFFD-C2254024DC6B}"/>
    <cellStyle name="Total 3 6 2 10" xfId="3954" xr:uid="{13725A56-CDA5-440C-B2AE-5316033A59B9}"/>
    <cellStyle name="Total 3 6 2 10 2" xfId="7973" xr:uid="{F45BEF68-7B9A-46D4-A87D-6CE935B4A544}"/>
    <cellStyle name="Total 3 6 2 10 2 2" xfId="16188" xr:uid="{4CD9DE80-1964-4C19-AD46-AC0ACD0390CA}"/>
    <cellStyle name="Total 3 6 2 10 2 3" xfId="24052" xr:uid="{4DE15D6F-27F9-4C3F-B4B0-BDC9C0FF6618}"/>
    <cellStyle name="Total 3 6 2 10 2 4" xfId="32032" xr:uid="{565A43D0-6BEF-4264-A38A-DB5D277B2204}"/>
    <cellStyle name="Total 3 6 2 10 2 5" xfId="39859" xr:uid="{A95F1985-4318-4C2C-BA36-B322F8B91E46}"/>
    <cellStyle name="Total 3 6 2 10 2 6" xfId="47812" xr:uid="{DA6FB8E2-3278-414B-B932-0568FD196220}"/>
    <cellStyle name="Total 3 6 2 10 3" xfId="12176" xr:uid="{1D229042-7399-4565-B78F-CFA9798625F8}"/>
    <cellStyle name="Total 3 6 2 10 4" xfId="20045" xr:uid="{F3CA099E-85ED-4CA9-8C19-C96C36804627}"/>
    <cellStyle name="Total 3 6 2 10 5" xfId="28042" xr:uid="{EBD3FB5C-86DF-4D26-9511-DB4BE02BF80A}"/>
    <cellStyle name="Total 3 6 2 10 6" xfId="35875" xr:uid="{D9414590-E2D3-4DA4-B0B9-F423785B3AAF}"/>
    <cellStyle name="Total 3 6 2 10 7" xfId="43836" xr:uid="{BF391846-CE5E-4FC5-AD2A-9AA4197EE50E}"/>
    <cellStyle name="Total 3 6 2 11" xfId="4253" xr:uid="{997DE6FC-9F26-4790-9A3B-74F82D0D6897}"/>
    <cellStyle name="Total 3 6 2 11 2" xfId="8259" xr:uid="{1F9A70EC-1D5B-4163-94D4-CB91BFA6DE37}"/>
    <cellStyle name="Total 3 6 2 11 2 2" xfId="16474" xr:uid="{4D2BD6B0-6703-4C8B-AA06-7F008C3E0D3A}"/>
    <cellStyle name="Total 3 6 2 11 2 3" xfId="24338" xr:uid="{7E30AF3F-8458-4095-A7B8-ABE018A72ED7}"/>
    <cellStyle name="Total 3 6 2 11 2 4" xfId="32318" xr:uid="{B9119B96-3FEE-4405-907B-1EF0ED89FABC}"/>
    <cellStyle name="Total 3 6 2 11 2 5" xfId="40145" xr:uid="{79BC5AC3-818F-4433-8D0E-29506D0DD093}"/>
    <cellStyle name="Total 3 6 2 11 2 6" xfId="48098" xr:uid="{7CD1B51E-D046-4AA9-93DA-F07BC91EF2C5}"/>
    <cellStyle name="Total 3 6 2 11 3" xfId="12475" xr:uid="{0C625561-77BD-45A5-8C8C-60AA5F069E3B}"/>
    <cellStyle name="Total 3 6 2 11 4" xfId="20344" xr:uid="{49C713B1-2962-48B4-B08D-87384505B242}"/>
    <cellStyle name="Total 3 6 2 11 5" xfId="28339" xr:uid="{251186FE-47F4-4E37-A3A4-12E684E06B04}"/>
    <cellStyle name="Total 3 6 2 11 6" xfId="36174" xr:uid="{A3B61768-E0DE-4935-B942-9869DA5E4ED1}"/>
    <cellStyle name="Total 3 6 2 11 7" xfId="44135" xr:uid="{DC70D429-8209-48E8-9E7F-00BBD294B4C9}"/>
    <cellStyle name="Total 3 6 2 12" xfId="4540" xr:uid="{CE5B1822-5F8D-409E-BDF9-852A46F8A26D}"/>
    <cellStyle name="Total 3 6 2 12 2" xfId="8538" xr:uid="{0860BCD3-55DE-4D74-8D74-05AC20FA402D}"/>
    <cellStyle name="Total 3 6 2 12 2 2" xfId="16753" xr:uid="{A28A7508-7089-4870-8D11-9839B87AFC4F}"/>
    <cellStyle name="Total 3 6 2 12 2 3" xfId="24617" xr:uid="{3410F5B7-E254-4B9B-B905-12DB86CED94F}"/>
    <cellStyle name="Total 3 6 2 12 2 4" xfId="32597" xr:uid="{BE5C2C94-D24B-4D73-9366-45C89C6F4437}"/>
    <cellStyle name="Total 3 6 2 12 2 5" xfId="40424" xr:uid="{E6376BCA-1635-4F26-9A8F-E1CDD1443E95}"/>
    <cellStyle name="Total 3 6 2 12 2 6" xfId="48377" xr:uid="{973F0A5F-6150-4608-907D-BF1C0BD8A120}"/>
    <cellStyle name="Total 3 6 2 12 3" xfId="12761" xr:uid="{B9B3B4B8-30C7-4A08-B2F6-33750ECFA1EC}"/>
    <cellStyle name="Total 3 6 2 12 4" xfId="20631" xr:uid="{22D4C323-C248-42DB-8D54-3EEF6A1C1B8F}"/>
    <cellStyle name="Total 3 6 2 12 5" xfId="28624" xr:uid="{6AFB8154-386A-4540-861B-01CD4D9D819E}"/>
    <cellStyle name="Total 3 6 2 12 6" xfId="36461" xr:uid="{D9D47F8D-1824-4787-9F2A-D8D6F436F69C}"/>
    <cellStyle name="Total 3 6 2 12 7" xfId="44422" xr:uid="{1C7937AF-DBF2-4B52-8124-CEB5230F1866}"/>
    <cellStyle name="Total 3 6 2 13" xfId="5115" xr:uid="{B37753A5-EF4C-42AE-89D9-0F18A60E3FF0}"/>
    <cellStyle name="Total 3 6 2 13 2" xfId="13330" xr:uid="{1507A4B3-A762-4C01-83FE-551FC6FD1C33}"/>
    <cellStyle name="Total 3 6 2 13 3" xfId="21194" xr:uid="{CAA4C448-9062-480E-BF13-4F37C2F00038}"/>
    <cellStyle name="Total 3 6 2 13 4" xfId="29174" xr:uid="{80DDF485-5DB4-4052-8597-4817AB8922AA}"/>
    <cellStyle name="Total 3 6 2 13 5" xfId="37001" xr:uid="{9FCADDFD-D410-4F2E-8AA8-28183D5828FD}"/>
    <cellStyle name="Total 3 6 2 13 6" xfId="44954" xr:uid="{F3C8D8E4-697C-4C6B-A50E-68CAE6E0D7BC}"/>
    <cellStyle name="Total 3 6 2 14" xfId="9205" xr:uid="{E865D564-D795-4F8F-8B01-F32480CA0216}"/>
    <cellStyle name="Total 3 6 2 15" xfId="17067" xr:uid="{C8B91953-BE28-423A-8DEF-7CD30FF97037}"/>
    <cellStyle name="Total 3 6 2 16" xfId="25084" xr:uid="{1D484BDA-4A44-4322-9322-EE510DD9DCE3}"/>
    <cellStyle name="Total 3 6 2 17" xfId="32897" xr:uid="{85B9196F-4B57-42F5-AEAA-DA9C89CFE605}"/>
    <cellStyle name="Total 3 6 2 18" xfId="40858" xr:uid="{E1AAF251-5739-4746-8540-22A1D5264F5D}"/>
    <cellStyle name="Total 3 6 2 2" xfId="1406" xr:uid="{90F6928B-4D03-46FC-A963-53C770C011B8}"/>
    <cellStyle name="Total 3 6 2 2 2" xfId="5517" xr:uid="{D858487E-C423-4318-87E1-9CA9B64E83C6}"/>
    <cellStyle name="Total 3 6 2 2 2 2" xfId="13732" xr:uid="{C14B76D6-681E-4961-8326-267BDBBE5560}"/>
    <cellStyle name="Total 3 6 2 2 2 3" xfId="21596" xr:uid="{DB58CF95-324C-4CD6-B903-559186A3F52D}"/>
    <cellStyle name="Total 3 6 2 2 2 4" xfId="29576" xr:uid="{F36A306A-B5B0-4863-B361-A4A11140E011}"/>
    <cellStyle name="Total 3 6 2 2 2 5" xfId="37403" xr:uid="{79C9EAA7-F771-4A3F-A9B9-0B7E318985F2}"/>
    <cellStyle name="Total 3 6 2 2 2 6" xfId="45356" xr:uid="{6508DF72-7F75-4277-930D-7B5BC2D8A437}"/>
    <cellStyle name="Total 3 6 2 2 3" xfId="9635" xr:uid="{19755C0D-76B1-4187-A251-F39A3EE03D0C}"/>
    <cellStyle name="Total 3 6 2 2 4" xfId="17497" xr:uid="{AEDBF60A-D691-497B-A1EB-794A88A89E15}"/>
    <cellStyle name="Total 3 6 2 2 5" xfId="25508" xr:uid="{B139BF03-346D-4563-94B9-BB981DAB5B36}"/>
    <cellStyle name="Total 3 6 2 2 6" xfId="33327" xr:uid="{EC746B73-191A-4E0E-B30D-D99BC8B4B6E0}"/>
    <cellStyle name="Total 3 6 2 2 7" xfId="41288" xr:uid="{E925E35C-06B1-4D8D-8CEA-807894A3463F}"/>
    <cellStyle name="Total 3 6 2 3" xfId="1749" xr:uid="{4C375EB6-CB39-4CB6-8EC8-D5D660F4E858}"/>
    <cellStyle name="Total 3 6 2 3 2" xfId="5836" xr:uid="{8EA69C3F-CF3D-47EE-A997-B0AF5A57E086}"/>
    <cellStyle name="Total 3 6 2 3 2 2" xfId="14051" xr:uid="{7FAE5E3B-F3CE-4D10-8432-6CECFAE6837F}"/>
    <cellStyle name="Total 3 6 2 3 2 3" xfId="21915" xr:uid="{8CF53468-DC15-416B-9087-E9CFB920A297}"/>
    <cellStyle name="Total 3 6 2 3 2 4" xfId="29895" xr:uid="{BE153CE3-01C4-4851-AB28-F6685306C8DF}"/>
    <cellStyle name="Total 3 6 2 3 2 5" xfId="37722" xr:uid="{E07EF3E8-BA82-43E5-87FB-5354D618EC7F}"/>
    <cellStyle name="Total 3 6 2 3 2 6" xfId="45675" xr:uid="{1D0F2940-A75C-4B33-A70F-61B5CF6241B8}"/>
    <cellStyle name="Total 3 6 2 3 3" xfId="9975" xr:uid="{27CBA44C-F475-4050-8E62-54A7C56381B2}"/>
    <cellStyle name="Total 3 6 2 3 4" xfId="17840" xr:uid="{F8406836-60F0-4968-A83C-B30FB8D04495}"/>
    <cellStyle name="Total 3 6 2 3 5" xfId="25848" xr:uid="{1520D6B1-29B2-4FB5-8E47-78088FFB7991}"/>
    <cellStyle name="Total 3 6 2 3 6" xfId="33670" xr:uid="{00CE3CE8-E365-44C0-BBA3-10E649D441DD}"/>
    <cellStyle name="Total 3 6 2 3 7" xfId="41631" xr:uid="{E40F2D4E-9BB9-47A1-BAE9-8AD4BEA9CC79}"/>
    <cellStyle name="Total 3 6 2 4" xfId="2084" xr:uid="{F52E6960-198A-422A-994E-83B4A269C52B}"/>
    <cellStyle name="Total 3 6 2 4 2" xfId="6158" xr:uid="{87496698-87AA-407B-B4B2-EF2FB280387B}"/>
    <cellStyle name="Total 3 6 2 4 2 2" xfId="14373" xr:uid="{F9043554-5B73-4657-B32F-DABDD8A53922}"/>
    <cellStyle name="Total 3 6 2 4 2 3" xfId="22237" xr:uid="{DD1ED8C3-E880-4CF8-807C-FD734F903553}"/>
    <cellStyle name="Total 3 6 2 4 2 4" xfId="30217" xr:uid="{883A17FB-69D7-439E-BA30-BEF4A51CCD35}"/>
    <cellStyle name="Total 3 6 2 4 2 5" xfId="38044" xr:uid="{3C60020B-FB0A-4575-B7FE-71561CFF3B44}"/>
    <cellStyle name="Total 3 6 2 4 2 6" xfId="45997" xr:uid="{06CE1EBB-EE26-43CF-826A-C8F8A89E40AA}"/>
    <cellStyle name="Total 3 6 2 4 3" xfId="10310" xr:uid="{512A1B71-891D-4043-9C39-1C7F8E8599B8}"/>
    <cellStyle name="Total 3 6 2 4 4" xfId="18175" xr:uid="{F357B772-C165-4C02-B0BB-594B5EC24173}"/>
    <cellStyle name="Total 3 6 2 4 5" xfId="26182" xr:uid="{3CE345E9-D902-4881-B885-4127180DFF38}"/>
    <cellStyle name="Total 3 6 2 4 6" xfId="34005" xr:uid="{93CFD46A-F1DE-4DD7-9369-FC3992FE9D25}"/>
    <cellStyle name="Total 3 6 2 4 7" xfId="41966" xr:uid="{D67280EB-8D2D-4D4D-AFE1-CB02A4187D6B}"/>
    <cellStyle name="Total 3 6 2 5" xfId="2403" xr:uid="{3908BD3C-12F6-459A-9187-ACED29168FFA}"/>
    <cellStyle name="Total 3 6 2 5 2" xfId="6467" xr:uid="{E34719CC-44F9-411D-AF53-41124C583C5A}"/>
    <cellStyle name="Total 3 6 2 5 2 2" xfId="14682" xr:uid="{75AA0395-4F8B-45E0-AE9D-F3168DD6623C}"/>
    <cellStyle name="Total 3 6 2 5 2 3" xfId="22546" xr:uid="{BDEF0528-6B83-4FB0-99AB-2446049B555D}"/>
    <cellStyle name="Total 3 6 2 5 2 4" xfId="30526" xr:uid="{BFD7D404-34DF-41AE-8B9B-CBD855499A18}"/>
    <cellStyle name="Total 3 6 2 5 2 5" xfId="38353" xr:uid="{EBB596FE-ED38-492A-AEAA-FAFF78966C91}"/>
    <cellStyle name="Total 3 6 2 5 2 6" xfId="46306" xr:uid="{0B1B7B8C-AF1B-4E56-A66D-4501D9CC9CCD}"/>
    <cellStyle name="Total 3 6 2 5 3" xfId="10629" xr:uid="{25DC0C51-EB06-4C33-B8D8-D6AD0849F27A}"/>
    <cellStyle name="Total 3 6 2 5 4" xfId="18494" xr:uid="{ECBF90D9-2787-475E-9AF5-22A2B4862790}"/>
    <cellStyle name="Total 3 6 2 5 5" xfId="26498" xr:uid="{435F1494-664F-4F38-AE9A-1CFAF5251884}"/>
    <cellStyle name="Total 3 6 2 5 6" xfId="34324" xr:uid="{3D5745CC-20D9-4BEE-80EE-8D59223741E8}"/>
    <cellStyle name="Total 3 6 2 5 7" xfId="42285" xr:uid="{AE1B4A30-EF0D-4A68-8F38-287C73B1D904}"/>
    <cellStyle name="Total 3 6 2 6" xfId="2732" xr:uid="{9C6C13EC-61CA-4361-A704-EB6ED7EEBAAF}"/>
    <cellStyle name="Total 3 6 2 6 2" xfId="6782" xr:uid="{E0BDAB39-F6EC-499C-829E-AAC67A7F017A}"/>
    <cellStyle name="Total 3 6 2 6 2 2" xfId="14997" xr:uid="{4DFC6143-8147-4173-BE05-B9692B99B83F}"/>
    <cellStyle name="Total 3 6 2 6 2 3" xfId="22861" xr:uid="{913B3FE0-593A-4CF5-A5A6-D79AA7559220}"/>
    <cellStyle name="Total 3 6 2 6 2 4" xfId="30841" xr:uid="{5DDD718B-735A-4E1F-98EC-89C66537505D}"/>
    <cellStyle name="Total 3 6 2 6 2 5" xfId="38668" xr:uid="{FCDF599C-7130-4FC3-8659-E6A596D8CBE8}"/>
    <cellStyle name="Total 3 6 2 6 2 6" xfId="46621" xr:uid="{8E75B65F-E791-4427-B2BA-777F9234959B}"/>
    <cellStyle name="Total 3 6 2 6 3" xfId="10958" xr:uid="{450C1B8F-834A-4BD7-A7E1-50ED6D40A218}"/>
    <cellStyle name="Total 3 6 2 6 4" xfId="18823" xr:uid="{3C185B28-16C7-4722-9B04-FEAA9DFBB3CE}"/>
    <cellStyle name="Total 3 6 2 6 5" xfId="26826" xr:uid="{602B9F7B-01E9-4F24-B0D9-29ACE21F30C0}"/>
    <cellStyle name="Total 3 6 2 6 6" xfId="34653" xr:uid="{054C3BCD-59CE-4A4F-B602-262A400C7DAA}"/>
    <cellStyle name="Total 3 6 2 6 7" xfId="42614" xr:uid="{C72EDD4C-7C7E-47A1-AB3B-4E8022D10073}"/>
    <cellStyle name="Total 3 6 2 7" xfId="3045" xr:uid="{D83B30FC-947B-40E3-9F0A-0B3999A61CBA}"/>
    <cellStyle name="Total 3 6 2 7 2" xfId="7086" xr:uid="{80E25879-F22A-40A3-B972-1EC50F5A23B3}"/>
    <cellStyle name="Total 3 6 2 7 2 2" xfId="15301" xr:uid="{2BC0F408-0BC6-49CC-890C-F32F2B3FDFF3}"/>
    <cellStyle name="Total 3 6 2 7 2 3" xfId="23165" xr:uid="{29B87DAD-F104-4D2A-B871-0005E8FC77E8}"/>
    <cellStyle name="Total 3 6 2 7 2 4" xfId="31145" xr:uid="{64B2038D-54D0-4F44-B896-1408A342E5F4}"/>
    <cellStyle name="Total 3 6 2 7 2 5" xfId="38972" xr:uid="{6CA9E229-CDD6-4CE4-B305-BEA78A3DE1D9}"/>
    <cellStyle name="Total 3 6 2 7 2 6" xfId="46925" xr:uid="{787ADD8F-4E60-4838-A298-04869428CDB8}"/>
    <cellStyle name="Total 3 6 2 7 3" xfId="11270" xr:uid="{3B32BFD0-5A89-4A40-9EFF-D8B5D01FF526}"/>
    <cellStyle name="Total 3 6 2 7 4" xfId="19136" xr:uid="{0D98433A-BD63-4F9E-9C5F-8E147BF11DF8}"/>
    <cellStyle name="Total 3 6 2 7 5" xfId="27136" xr:uid="{B7487BBD-43CD-44B4-BB67-619D5872EC2D}"/>
    <cellStyle name="Total 3 6 2 7 6" xfId="34966" xr:uid="{6C25100E-151C-453A-B28A-C17C66CD8FE7}"/>
    <cellStyle name="Total 3 6 2 7 7" xfId="42927" xr:uid="{93D27599-4768-4349-A5C3-AD4CAD1F7298}"/>
    <cellStyle name="Total 3 6 2 8" xfId="3365" xr:uid="{427618B0-7DEB-4C4F-906F-3E93FAB1683A}"/>
    <cellStyle name="Total 3 6 2 8 2" xfId="7393" xr:uid="{4D3D4E01-9F89-43CA-8A43-C5F25B1DAB57}"/>
    <cellStyle name="Total 3 6 2 8 2 2" xfId="15608" xr:uid="{A5CCB685-50B2-4698-8506-0CF8410F5FE8}"/>
    <cellStyle name="Total 3 6 2 8 2 3" xfId="23472" xr:uid="{47062C58-A214-4594-A841-527F6A4A749F}"/>
    <cellStyle name="Total 3 6 2 8 2 4" xfId="31452" xr:uid="{C23599E3-BE5C-4353-8FA5-889FF61316A0}"/>
    <cellStyle name="Total 3 6 2 8 2 5" xfId="39279" xr:uid="{83545EB7-9F42-4C2F-88EB-8EDE41B868EA}"/>
    <cellStyle name="Total 3 6 2 8 2 6" xfId="47232" xr:uid="{2777A543-DBDA-45CF-8B94-D64DABAA8D02}"/>
    <cellStyle name="Total 3 6 2 8 3" xfId="11589" xr:uid="{1621FDF2-463B-4B4B-8740-C98DC2C08779}"/>
    <cellStyle name="Total 3 6 2 8 4" xfId="19456" xr:uid="{67057503-B421-403A-A5DF-65A9A6939ECB}"/>
    <cellStyle name="Total 3 6 2 8 5" xfId="27456" xr:uid="{13C48CCD-3194-4EFC-8149-5AC50AB97171}"/>
    <cellStyle name="Total 3 6 2 8 6" xfId="35286" xr:uid="{04E48B55-BDDE-4880-94C8-1EA5EC74B144}"/>
    <cellStyle name="Total 3 6 2 8 7" xfId="43247" xr:uid="{7E68C8BF-C768-40B6-809B-75AE08B6E24A}"/>
    <cellStyle name="Total 3 6 2 9" xfId="3659" xr:uid="{15B07FD4-A292-410B-9B40-EDCD9DEF8C7A}"/>
    <cellStyle name="Total 3 6 2 9 2" xfId="7687" xr:uid="{E9C08C32-3A24-4F55-A3A0-2B8DC8D732D9}"/>
    <cellStyle name="Total 3 6 2 9 2 2" xfId="15902" xr:uid="{4D7DF82C-99C1-4E6B-A3A3-5564EBBD1419}"/>
    <cellStyle name="Total 3 6 2 9 2 3" xfId="23766" xr:uid="{6596B9FD-B978-4E5F-8C31-C2DB3E68F37A}"/>
    <cellStyle name="Total 3 6 2 9 2 4" xfId="31746" xr:uid="{EA1F6C16-7404-49C2-A777-B03E1C8A834C}"/>
    <cellStyle name="Total 3 6 2 9 2 5" xfId="39573" xr:uid="{4177CE88-25FA-4BB2-8A3A-E4F184ED9B37}"/>
    <cellStyle name="Total 3 6 2 9 2 6" xfId="47526" xr:uid="{B5DA933B-44BD-435E-A0CE-E76BEB70F558}"/>
    <cellStyle name="Total 3 6 2 9 3" xfId="11883" xr:uid="{BC18EFB8-6FC1-4D69-8FFA-C48724DDE9D7}"/>
    <cellStyle name="Total 3 6 2 9 4" xfId="19750" xr:uid="{1D38F049-FC05-40E1-8C54-854B4C1561B0}"/>
    <cellStyle name="Total 3 6 2 9 5" xfId="27750" xr:uid="{DC6AA9BE-CDFF-49F0-B37A-1B57E2526AC8}"/>
    <cellStyle name="Total 3 6 2 9 6" xfId="35580" xr:uid="{11475286-1EFE-419B-895E-E330CBDCCCFF}"/>
    <cellStyle name="Total 3 6 2 9 7" xfId="43541" xr:uid="{39609762-8E08-4E95-A7B0-7B6DF9FB7A18}"/>
    <cellStyle name="Total 3 6 20" xfId="16995" xr:uid="{93929936-DA33-4994-948C-AF947EF96E75}"/>
    <cellStyle name="Total 3 6 21" xfId="25014" xr:uid="{713FC03B-BCED-48DE-8A5C-90C916854202}"/>
    <cellStyle name="Total 3 6 22" xfId="32825" xr:uid="{9F29437E-6FE8-4152-B882-A1369BBB4F38}"/>
    <cellStyle name="Total 3 6 23" xfId="40786" xr:uid="{AA94DD4E-6F59-4E23-AD0F-FC748857E95F}"/>
    <cellStyle name="Total 3 6 3" xfId="1019" xr:uid="{5774FF0E-51B0-4B84-AC50-9C8A515D6024}"/>
    <cellStyle name="Total 3 6 3 10" xfId="3997" xr:uid="{24FEE208-D3BA-43BE-A9F4-2619A39ABADB}"/>
    <cellStyle name="Total 3 6 3 10 2" xfId="8012" xr:uid="{BC32BD6F-F220-4911-98D2-8F95D0419FA8}"/>
    <cellStyle name="Total 3 6 3 10 2 2" xfId="16227" xr:uid="{A6530F43-1F80-45D0-86DE-C4ED51E901BA}"/>
    <cellStyle name="Total 3 6 3 10 2 3" xfId="24091" xr:uid="{14117527-326B-43D2-806E-7F2207810451}"/>
    <cellStyle name="Total 3 6 3 10 2 4" xfId="32071" xr:uid="{4CE969C9-87F5-424C-BA7F-B8BE3F4FA378}"/>
    <cellStyle name="Total 3 6 3 10 2 5" xfId="39898" xr:uid="{B0E87EBB-B61C-4CA9-8303-44AFF5B4C041}"/>
    <cellStyle name="Total 3 6 3 10 2 6" xfId="47851" xr:uid="{E860347B-8724-44BE-B000-04B6F8A3DDCA}"/>
    <cellStyle name="Total 3 6 3 10 3" xfId="12219" xr:uid="{6FBE9D04-F2D3-4EC8-B780-22F576BEAD1E}"/>
    <cellStyle name="Total 3 6 3 10 4" xfId="20088" xr:uid="{04C295BC-C8AB-4AC5-B296-55578FC7CD4C}"/>
    <cellStyle name="Total 3 6 3 10 5" xfId="28084" xr:uid="{B98C6E48-0460-4624-AFB9-4B5DED64C7E5}"/>
    <cellStyle name="Total 3 6 3 10 6" xfId="35918" xr:uid="{765033AA-BE19-4D75-9CF1-6698AD23A4E9}"/>
    <cellStyle name="Total 3 6 3 10 7" xfId="43879" xr:uid="{4917DA1A-31D5-4F2B-9AC7-2FB20B0C44C6}"/>
    <cellStyle name="Total 3 6 3 11" xfId="4292" xr:uid="{C74DC356-D6E4-4359-8AED-EED0D233A2FB}"/>
    <cellStyle name="Total 3 6 3 11 2" xfId="8298" xr:uid="{DC169ECF-1B1B-4618-9B6D-109B3F008FB5}"/>
    <cellStyle name="Total 3 6 3 11 2 2" xfId="16513" xr:uid="{F6A70A08-1DAB-4D65-A46D-6E6E5D61718B}"/>
    <cellStyle name="Total 3 6 3 11 2 3" xfId="24377" xr:uid="{E18CD441-47F5-4082-A21C-3B3CC944B15A}"/>
    <cellStyle name="Total 3 6 3 11 2 4" xfId="32357" xr:uid="{B02FC953-A067-4B59-9F0A-CD603B865306}"/>
    <cellStyle name="Total 3 6 3 11 2 5" xfId="40184" xr:uid="{AD70F382-EF4E-4271-ABC5-482B1AE9A09E}"/>
    <cellStyle name="Total 3 6 3 11 2 6" xfId="48137" xr:uid="{85D69641-5D88-4693-801E-CF5C4C83E198}"/>
    <cellStyle name="Total 3 6 3 11 3" xfId="12514" xr:uid="{B7B4BD63-1869-48C0-9522-908895FD194D}"/>
    <cellStyle name="Total 3 6 3 11 4" xfId="20383" xr:uid="{9D4F212C-0FE4-4343-9FDB-EB2A261E07B4}"/>
    <cellStyle name="Total 3 6 3 11 5" xfId="28378" xr:uid="{006924A5-9957-4934-A4C2-EF44197D86CD}"/>
    <cellStyle name="Total 3 6 3 11 6" xfId="36213" xr:uid="{EFC8ED0F-CBC6-457D-AB07-1E1277458330}"/>
    <cellStyle name="Total 3 6 3 11 7" xfId="44174" xr:uid="{912693DC-3497-4D59-BFFD-F8FC8A873943}"/>
    <cellStyle name="Total 3 6 3 12" xfId="4583" xr:uid="{EC5ABEDC-098D-413A-B885-F579E8AA528F}"/>
    <cellStyle name="Total 3 6 3 12 2" xfId="8577" xr:uid="{918F0188-E65B-4FF7-965B-92C64316D431}"/>
    <cellStyle name="Total 3 6 3 12 2 2" xfId="16792" xr:uid="{C2EC8F54-10F3-4459-90AF-57F1E351AF99}"/>
    <cellStyle name="Total 3 6 3 12 2 3" xfId="24656" xr:uid="{9FF04157-7043-4988-9FD8-82255DB19700}"/>
    <cellStyle name="Total 3 6 3 12 2 4" xfId="32636" xr:uid="{C0489233-61FF-477A-BCC7-1D0A7DD24E96}"/>
    <cellStyle name="Total 3 6 3 12 2 5" xfId="40463" xr:uid="{3FC97998-AB93-4C62-8483-11C33C2236E5}"/>
    <cellStyle name="Total 3 6 3 12 2 6" xfId="48416" xr:uid="{24A3587D-FCCC-48AF-BD7D-1AEE9EABAA42}"/>
    <cellStyle name="Total 3 6 3 12 3" xfId="12804" xr:uid="{91FE0D22-2A07-4D6B-9F07-4EA365A8971B}"/>
    <cellStyle name="Total 3 6 3 12 4" xfId="20674" xr:uid="{A4A73762-FCDC-48D0-970D-9288C1044973}"/>
    <cellStyle name="Total 3 6 3 12 5" xfId="28667" xr:uid="{F1A8E8DE-8254-43A1-A235-BEFB1BD0390D}"/>
    <cellStyle name="Total 3 6 3 12 6" xfId="36504" xr:uid="{7801C28C-65D7-4339-B7CC-610B5D08C5E9}"/>
    <cellStyle name="Total 3 6 3 12 7" xfId="44465" xr:uid="{CF1A7EF1-6B52-49D3-95AB-C6E257D640A4}"/>
    <cellStyle name="Total 3 6 3 13" xfId="5154" xr:uid="{DD44E3DF-39BE-4CA8-BE77-09CE39AC32C0}"/>
    <cellStyle name="Total 3 6 3 13 2" xfId="13369" xr:uid="{18B21644-79A2-4FA1-AAA7-6A04F5DA63B4}"/>
    <cellStyle name="Total 3 6 3 13 3" xfId="21233" xr:uid="{F55075DB-3A4D-44A6-BDFE-5DDEF7CFE946}"/>
    <cellStyle name="Total 3 6 3 13 4" xfId="29213" xr:uid="{CF12A2E9-23A4-400C-84B1-F2FB6806B1DB}"/>
    <cellStyle name="Total 3 6 3 13 5" xfId="37040" xr:uid="{7DD2E036-54F8-4CF5-A834-1462A273B4AF}"/>
    <cellStyle name="Total 3 6 3 13 6" xfId="44993" xr:uid="{8C585879-50DA-4924-B959-097C3003C561}"/>
    <cellStyle name="Total 3 6 3 14" xfId="9248" xr:uid="{F554DB22-6C13-4E69-8859-233E47044C07}"/>
    <cellStyle name="Total 3 6 3 15" xfId="17110" xr:uid="{F6B9B73F-F516-47C1-A98D-714E7336D9FD}"/>
    <cellStyle name="Total 3 6 3 16" xfId="25127" xr:uid="{F3162F01-FEE8-45BC-82F3-88EB627A2949}"/>
    <cellStyle name="Total 3 6 3 17" xfId="32940" xr:uid="{AE8810A3-F90D-4C26-BBD8-4F0DCAB5AA5E}"/>
    <cellStyle name="Total 3 6 3 18" xfId="40901" xr:uid="{DD22D1E2-4230-4D16-BD0B-7B84D5F98BDE}"/>
    <cellStyle name="Total 3 6 3 2" xfId="1449" xr:uid="{D876FF66-C1CF-4D4E-B1E6-27E7F656BB17}"/>
    <cellStyle name="Total 3 6 3 2 2" xfId="5556" xr:uid="{EA33B49C-8038-4A13-A0D5-06F3CFE1177A}"/>
    <cellStyle name="Total 3 6 3 2 2 2" xfId="13771" xr:uid="{0F1CC74C-DDDD-435C-90FF-2921CA4B4FC2}"/>
    <cellStyle name="Total 3 6 3 2 2 3" xfId="21635" xr:uid="{F01F30FF-6448-49ED-8FB9-2A7F8407D5AD}"/>
    <cellStyle name="Total 3 6 3 2 2 4" xfId="29615" xr:uid="{740D62D6-C357-4D64-96D2-34D092DCBBD4}"/>
    <cellStyle name="Total 3 6 3 2 2 5" xfId="37442" xr:uid="{2155F7E2-1364-4FAF-B4D9-C5891D088CD7}"/>
    <cellStyle name="Total 3 6 3 2 2 6" xfId="45395" xr:uid="{67EED893-D640-4402-A496-43EB6361BD06}"/>
    <cellStyle name="Total 3 6 3 2 3" xfId="9678" xr:uid="{E1699303-B198-44BE-943B-4FEBF303B7E3}"/>
    <cellStyle name="Total 3 6 3 2 4" xfId="17540" xr:uid="{6ACBFF0E-FC69-4785-9A46-F4FBA33DC35A}"/>
    <cellStyle name="Total 3 6 3 2 5" xfId="25551" xr:uid="{0B08B813-A4AF-42D6-81BF-1AB1EEF845EF}"/>
    <cellStyle name="Total 3 6 3 2 6" xfId="33370" xr:uid="{98A1503E-7D9B-45DB-A1EC-54A6392A107B}"/>
    <cellStyle name="Total 3 6 3 2 7" xfId="41331" xr:uid="{677CDA0A-240B-4873-AE3B-E115A0628665}"/>
    <cellStyle name="Total 3 6 3 3" xfId="1792" xr:uid="{66DE069B-838C-4E2D-BAB5-D4C7C71F0405}"/>
    <cellStyle name="Total 3 6 3 3 2" xfId="5875" xr:uid="{78D538C8-4C29-4990-B5F8-27866ECD83F1}"/>
    <cellStyle name="Total 3 6 3 3 2 2" xfId="14090" xr:uid="{12DC2E42-BB17-4B32-A68B-FE837FF5E6DF}"/>
    <cellStyle name="Total 3 6 3 3 2 3" xfId="21954" xr:uid="{7F5C7E09-900E-41DA-9829-9FBFB6D9B26D}"/>
    <cellStyle name="Total 3 6 3 3 2 4" xfId="29934" xr:uid="{E2CC921D-CB71-4382-B70E-DA5E8F9451CB}"/>
    <cellStyle name="Total 3 6 3 3 2 5" xfId="37761" xr:uid="{1C221522-01EB-4D6B-80D7-9B35CA15DE0B}"/>
    <cellStyle name="Total 3 6 3 3 2 6" xfId="45714" xr:uid="{17EFDFF3-99F9-4081-9EC1-E3DDCB1F4B43}"/>
    <cellStyle name="Total 3 6 3 3 3" xfId="10018" xr:uid="{89FC9AE0-DB48-45DF-BFD2-3FBB0F188353}"/>
    <cellStyle name="Total 3 6 3 3 4" xfId="17883" xr:uid="{6CA9B165-6029-4AA0-8B6A-62CEDC352FED}"/>
    <cellStyle name="Total 3 6 3 3 5" xfId="25890" xr:uid="{A7FDFA1F-538F-429F-8B0D-4BABF072472E}"/>
    <cellStyle name="Total 3 6 3 3 6" xfId="33713" xr:uid="{B5B11CBE-4427-4213-920B-099303CCD8EB}"/>
    <cellStyle name="Total 3 6 3 3 7" xfId="41674" xr:uid="{83DBB41A-9414-4174-A8D7-2FA5ADFD5ADA}"/>
    <cellStyle name="Total 3 6 3 4" xfId="2126" xr:uid="{052A07FC-CF48-42A4-A0D1-9D2A2ACF27D9}"/>
    <cellStyle name="Total 3 6 3 4 2" xfId="6200" xr:uid="{61F8E85C-9A8A-41FD-8E72-D38213ACED31}"/>
    <cellStyle name="Total 3 6 3 4 2 2" xfId="14415" xr:uid="{680F0012-6779-403D-8A0F-2761EFF971D0}"/>
    <cellStyle name="Total 3 6 3 4 2 3" xfId="22279" xr:uid="{26CB14F9-2093-4BB7-ABF6-A51B4E2FA94C}"/>
    <cellStyle name="Total 3 6 3 4 2 4" xfId="30259" xr:uid="{465BD164-DFF0-492C-8A79-FEA392C94953}"/>
    <cellStyle name="Total 3 6 3 4 2 5" xfId="38086" xr:uid="{A66F3DAD-00E1-4952-B1B4-BBBDA3B33F35}"/>
    <cellStyle name="Total 3 6 3 4 2 6" xfId="46039" xr:uid="{3C534F3A-E31E-472A-B969-C8EE34EA0C70}"/>
    <cellStyle name="Total 3 6 3 4 3" xfId="10352" xr:uid="{1AF56219-86CB-4AC5-BC02-B221672FF2FD}"/>
    <cellStyle name="Total 3 6 3 4 4" xfId="18217" xr:uid="{DB5C91B2-C929-49F9-94BC-7D7A2E9CBCC1}"/>
    <cellStyle name="Total 3 6 3 4 5" xfId="26224" xr:uid="{9FEA8379-E9D4-4F76-9EBC-9BDB04441687}"/>
    <cellStyle name="Total 3 6 3 4 6" xfId="34047" xr:uid="{5E2E2B4A-7A63-40C3-B392-91261CE3803D}"/>
    <cellStyle name="Total 3 6 3 4 7" xfId="42008" xr:uid="{CC2FA71C-ED48-4941-AC60-F47071E049B1}"/>
    <cellStyle name="Total 3 6 3 5" xfId="2446" xr:uid="{A017D9E9-77A4-486C-A79B-7514323E6E96}"/>
    <cellStyle name="Total 3 6 3 5 2" xfId="6506" xr:uid="{50F8168E-CACE-47FA-933D-4EDB614CE926}"/>
    <cellStyle name="Total 3 6 3 5 2 2" xfId="14721" xr:uid="{58B0FC2C-1993-4889-A7F2-00450333C79A}"/>
    <cellStyle name="Total 3 6 3 5 2 3" xfId="22585" xr:uid="{982BD400-C273-4DBE-BAF7-01A31434B6BE}"/>
    <cellStyle name="Total 3 6 3 5 2 4" xfId="30565" xr:uid="{D8E917AE-E68F-457F-9F44-9D78AA80C7BB}"/>
    <cellStyle name="Total 3 6 3 5 2 5" xfId="38392" xr:uid="{715170EF-0271-415E-AD37-3E23D5F5BBCC}"/>
    <cellStyle name="Total 3 6 3 5 2 6" xfId="46345" xr:uid="{88E6ED2D-F45D-47B7-920C-FC81CA939FCA}"/>
    <cellStyle name="Total 3 6 3 5 3" xfId="10672" xr:uid="{3BAB11BE-74A0-4F14-A336-F424366303D8}"/>
    <cellStyle name="Total 3 6 3 5 4" xfId="18537" xr:uid="{9FFAC8D0-E6B8-44B6-8D7E-D7D4B8F07DD5}"/>
    <cellStyle name="Total 3 6 3 5 5" xfId="26540" xr:uid="{F780ED4C-1F79-43B8-AF20-C05E4AF04B99}"/>
    <cellStyle name="Total 3 6 3 5 6" xfId="34367" xr:uid="{7E748BD3-FC88-4652-BB97-5EB22C460919}"/>
    <cellStyle name="Total 3 6 3 5 7" xfId="42328" xr:uid="{EF2527FC-FF72-4C59-8185-48574EF79085}"/>
    <cellStyle name="Total 3 6 3 6" xfId="2774" xr:uid="{DF402DEA-297C-4A9F-8074-A0927C5B6754}"/>
    <cellStyle name="Total 3 6 3 6 2" xfId="6824" xr:uid="{2FEBF78C-0C74-4784-BDAF-387FA9617AF7}"/>
    <cellStyle name="Total 3 6 3 6 2 2" xfId="15039" xr:uid="{FFFDFC5F-3AE1-421D-BD25-966C88DA026E}"/>
    <cellStyle name="Total 3 6 3 6 2 3" xfId="22903" xr:uid="{65198EBF-104B-4710-9822-DB0668552851}"/>
    <cellStyle name="Total 3 6 3 6 2 4" xfId="30883" xr:uid="{4A4896BA-0299-4036-88F5-7421423CE7D5}"/>
    <cellStyle name="Total 3 6 3 6 2 5" xfId="38710" xr:uid="{3CCAA2F2-AFB8-4E4B-B0A7-18E5329AC826}"/>
    <cellStyle name="Total 3 6 3 6 2 6" xfId="46663" xr:uid="{48BD0268-00C8-44EA-8DAB-7657D34B1262}"/>
    <cellStyle name="Total 3 6 3 6 3" xfId="11000" xr:uid="{1FD4709B-5F94-4548-9791-2813FA5E69E6}"/>
    <cellStyle name="Total 3 6 3 6 4" xfId="18865" xr:uid="{4CB79A4E-66C7-4037-ADD2-730A6B135602}"/>
    <cellStyle name="Total 3 6 3 6 5" xfId="26868" xr:uid="{A426BF1A-EB24-4521-BDA6-1AA4BE3537EA}"/>
    <cellStyle name="Total 3 6 3 6 6" xfId="34695" xr:uid="{8B9568DB-7A59-435B-90BF-B779F2500B0B}"/>
    <cellStyle name="Total 3 6 3 6 7" xfId="42656" xr:uid="{348410F3-0D57-486E-9EE6-7B2C327C0E89}"/>
    <cellStyle name="Total 3 6 3 7" xfId="3088" xr:uid="{74C55E81-B418-4F04-878C-FC9B65FDCA59}"/>
    <cellStyle name="Total 3 6 3 7 2" xfId="7125" xr:uid="{5DDCE4BE-41AC-49B2-9964-512110EBB7F0}"/>
    <cellStyle name="Total 3 6 3 7 2 2" xfId="15340" xr:uid="{B2AB8D8C-BE00-4101-8FB1-50B59174B3FB}"/>
    <cellStyle name="Total 3 6 3 7 2 3" xfId="23204" xr:uid="{69602226-E2E7-44C8-B801-9EFF939759D6}"/>
    <cellStyle name="Total 3 6 3 7 2 4" xfId="31184" xr:uid="{80DB52A3-2F30-415C-9D20-E60CF39EB659}"/>
    <cellStyle name="Total 3 6 3 7 2 5" xfId="39011" xr:uid="{A857EAAA-10DD-4F8D-AD79-AAF13D19B312}"/>
    <cellStyle name="Total 3 6 3 7 2 6" xfId="46964" xr:uid="{E898B625-D659-4E36-B562-42203619FFFB}"/>
    <cellStyle name="Total 3 6 3 7 3" xfId="11312" xr:uid="{9EF1F7DF-2337-4305-844E-A82C0B2DA659}"/>
    <cellStyle name="Total 3 6 3 7 4" xfId="19179" xr:uid="{CF587B27-D584-4235-A9BA-0677DCA5BB30}"/>
    <cellStyle name="Total 3 6 3 7 5" xfId="27179" xr:uid="{2F940AC7-4E6E-4494-BDB5-71EF592C6E5A}"/>
    <cellStyle name="Total 3 6 3 7 6" xfId="35009" xr:uid="{4CAFF04B-AF6D-423E-A826-50C499CD7BF1}"/>
    <cellStyle name="Total 3 6 3 7 7" xfId="42970" xr:uid="{0F68BC2E-6E70-4B80-912A-E2968E3FC3B2}"/>
    <cellStyle name="Total 3 6 3 8" xfId="3404" xr:uid="{6B3735BE-FA60-4AE2-9748-D99C69CE0FA9}"/>
    <cellStyle name="Total 3 6 3 8 2" xfId="7432" xr:uid="{4289CA4C-5ACE-4259-9558-CD21CABF7073}"/>
    <cellStyle name="Total 3 6 3 8 2 2" xfId="15647" xr:uid="{4A03F6C6-CAC6-4A93-AFC2-A782022F31F4}"/>
    <cellStyle name="Total 3 6 3 8 2 3" xfId="23511" xr:uid="{0CCA779B-0B77-4DF4-B19D-D05E36A3AE35}"/>
    <cellStyle name="Total 3 6 3 8 2 4" xfId="31491" xr:uid="{2B1D7F23-4645-4B6F-ACCA-479041BA6FF0}"/>
    <cellStyle name="Total 3 6 3 8 2 5" xfId="39318" xr:uid="{05F49C04-8B98-40EE-B3CD-C1EF24654EB3}"/>
    <cellStyle name="Total 3 6 3 8 2 6" xfId="47271" xr:uid="{9339D5B4-2087-4C35-8F06-9657D6CC8EE8}"/>
    <cellStyle name="Total 3 6 3 8 3" xfId="11628" xr:uid="{EB6DB144-C96E-4380-B4C6-142D834FE8C4}"/>
    <cellStyle name="Total 3 6 3 8 4" xfId="19495" xr:uid="{2D5D7412-C905-4E39-9D68-2C390E746855}"/>
    <cellStyle name="Total 3 6 3 8 5" xfId="27495" xr:uid="{CDEC60C9-33C8-42F9-8C36-545648A5F486}"/>
    <cellStyle name="Total 3 6 3 8 6" xfId="35325" xr:uid="{AD79D953-EE9E-44F8-9435-7BBF743CC12B}"/>
    <cellStyle name="Total 3 6 3 8 7" xfId="43286" xr:uid="{34C7F06A-78E8-4B37-B66C-FFC9E3E08398}"/>
    <cellStyle name="Total 3 6 3 9" xfId="3699" xr:uid="{15CD0E67-E847-44C2-AC48-A0EA73B90B8E}"/>
    <cellStyle name="Total 3 6 3 9 2" xfId="7727" xr:uid="{75013871-3900-4623-84CE-FBD43ED90AD5}"/>
    <cellStyle name="Total 3 6 3 9 2 2" xfId="15942" xr:uid="{09277FFA-9590-4744-B2EF-9D167B7D0832}"/>
    <cellStyle name="Total 3 6 3 9 2 3" xfId="23806" xr:uid="{A55C2D01-3FD6-477D-BD4D-4348EB6E930F}"/>
    <cellStyle name="Total 3 6 3 9 2 4" xfId="31786" xr:uid="{7317FD68-5FBB-4E92-AA80-BC6D5A6A3AAF}"/>
    <cellStyle name="Total 3 6 3 9 2 5" xfId="39613" xr:uid="{68213A6B-9B76-408F-A063-E34B881E5949}"/>
    <cellStyle name="Total 3 6 3 9 2 6" xfId="47566" xr:uid="{0C41AC79-DE3D-4395-B1B5-BE6DAB1B3935}"/>
    <cellStyle name="Total 3 6 3 9 3" xfId="11923" xr:uid="{BC4D79F0-0FD4-43FF-B579-7D5B573B9947}"/>
    <cellStyle name="Total 3 6 3 9 4" xfId="19790" xr:uid="{DEF0981C-1A88-49BE-808B-AC4985B9F494}"/>
    <cellStyle name="Total 3 6 3 9 5" xfId="27790" xr:uid="{BCDE62C6-9A5C-4BA9-9714-C368DD4A5C27}"/>
    <cellStyle name="Total 3 6 3 9 6" xfId="35620" xr:uid="{F291CFC2-40DF-4D18-9F11-4D6B578EC753}"/>
    <cellStyle name="Total 3 6 3 9 7" xfId="43581" xr:uid="{9178EEF6-E57C-45E3-A5B5-C694E8AFC0D3}"/>
    <cellStyle name="Total 3 6 4" xfId="1059" xr:uid="{5BF29E41-1A49-4CDB-8A6D-3E2AAA8B5B70}"/>
    <cellStyle name="Total 3 6 4 10" xfId="4037" xr:uid="{41CBCE21-9826-4F42-ABB3-89F8FC5C7842}"/>
    <cellStyle name="Total 3 6 4 10 2" xfId="8052" xr:uid="{C481FC7C-55D4-4B51-BD58-6B2F99006EAB}"/>
    <cellStyle name="Total 3 6 4 10 2 2" xfId="16267" xr:uid="{4DFA4E74-4598-4EA6-880E-3D246F575272}"/>
    <cellStyle name="Total 3 6 4 10 2 3" xfId="24131" xr:uid="{62D877E4-30CB-4AE1-BFDD-510AE41A83A6}"/>
    <cellStyle name="Total 3 6 4 10 2 4" xfId="32111" xr:uid="{B88B8E17-0C7D-43BB-8596-011FF5605857}"/>
    <cellStyle name="Total 3 6 4 10 2 5" xfId="39938" xr:uid="{8BB4C219-7AC3-494A-B2C7-D5C4044D1383}"/>
    <cellStyle name="Total 3 6 4 10 2 6" xfId="47891" xr:uid="{9CAAC560-8ED6-41A1-8A98-01424CC5B169}"/>
    <cellStyle name="Total 3 6 4 10 3" xfId="12259" xr:uid="{48EBD7C1-86DB-4AF8-9605-C0BC25CB556F}"/>
    <cellStyle name="Total 3 6 4 10 4" xfId="20128" xr:uid="{4BEB3417-2206-4A95-8213-E9027A8D3339}"/>
    <cellStyle name="Total 3 6 4 10 5" xfId="28124" xr:uid="{97BFEBF9-00F0-4FEC-8ABE-636696C71499}"/>
    <cellStyle name="Total 3 6 4 10 6" xfId="35958" xr:uid="{FE960970-D585-44A4-83EC-E72807BEB83B}"/>
    <cellStyle name="Total 3 6 4 10 7" xfId="43919" xr:uid="{F5C10F9E-713B-4BD5-95D0-93FD087196E0}"/>
    <cellStyle name="Total 3 6 4 11" xfId="4332" xr:uid="{88417B9D-6695-4A9D-AD22-DA22A22AE8E8}"/>
    <cellStyle name="Total 3 6 4 11 2" xfId="8338" xr:uid="{82CE636A-C24B-4B63-B767-A39B5C6C6BB1}"/>
    <cellStyle name="Total 3 6 4 11 2 2" xfId="16553" xr:uid="{AC25433C-416B-4F2C-B512-5AEF5320A139}"/>
    <cellStyle name="Total 3 6 4 11 2 3" xfId="24417" xr:uid="{7FA2877B-8257-47DE-BA73-969706271763}"/>
    <cellStyle name="Total 3 6 4 11 2 4" xfId="32397" xr:uid="{C69CC24E-A1A9-4491-960A-BB180050BAAA}"/>
    <cellStyle name="Total 3 6 4 11 2 5" xfId="40224" xr:uid="{B84819DA-60E2-455A-9F54-B8C2051AE164}"/>
    <cellStyle name="Total 3 6 4 11 2 6" xfId="48177" xr:uid="{7CAB95B7-8B76-4BBC-836F-A7E646BDD536}"/>
    <cellStyle name="Total 3 6 4 11 3" xfId="12554" xr:uid="{572CE2F5-33F2-4F67-B0D8-9E8C18C9D74B}"/>
    <cellStyle name="Total 3 6 4 11 4" xfId="20423" xr:uid="{AA8989D8-A33C-4527-95E2-1D40904A3066}"/>
    <cellStyle name="Total 3 6 4 11 5" xfId="28418" xr:uid="{AF5A876E-5B9C-46C3-841B-B1376CD02191}"/>
    <cellStyle name="Total 3 6 4 11 6" xfId="36253" xr:uid="{B45ABEFA-B7A3-4E1A-8F93-9FF60E142BBA}"/>
    <cellStyle name="Total 3 6 4 11 7" xfId="44214" xr:uid="{8F6DDE08-8D17-4C77-8CCC-886186A496D2}"/>
    <cellStyle name="Total 3 6 4 12" xfId="4623" xr:uid="{7631B5A1-AF70-487F-8535-505700CF4F12}"/>
    <cellStyle name="Total 3 6 4 12 2" xfId="8617" xr:uid="{1B1ECD2C-BDEB-48AC-8DE7-85C7CE5C99C6}"/>
    <cellStyle name="Total 3 6 4 12 2 2" xfId="16832" xr:uid="{2D804B4C-7E28-47CB-9E41-1D5C923C7363}"/>
    <cellStyle name="Total 3 6 4 12 2 3" xfId="24696" xr:uid="{D7C7E61F-AE18-4815-9D5B-4088FB7C5282}"/>
    <cellStyle name="Total 3 6 4 12 2 4" xfId="32676" xr:uid="{C3E3DFF0-519C-4F6B-AAC4-CC365581DA3F}"/>
    <cellStyle name="Total 3 6 4 12 2 5" xfId="40503" xr:uid="{C1C921DC-1F88-490E-9AF2-4995273D8A15}"/>
    <cellStyle name="Total 3 6 4 12 2 6" xfId="48456" xr:uid="{89C5C850-66EC-400F-9248-3C7FAC28910A}"/>
    <cellStyle name="Total 3 6 4 12 3" xfId="12844" xr:uid="{6A7519F3-3894-4F43-B807-9BE1D10FA3AA}"/>
    <cellStyle name="Total 3 6 4 12 4" xfId="20714" xr:uid="{8BEF6EB7-0853-49A2-BA43-3DDE6A042082}"/>
    <cellStyle name="Total 3 6 4 12 5" xfId="28707" xr:uid="{3E48A5EA-6A5D-47AD-968A-925AD971FA88}"/>
    <cellStyle name="Total 3 6 4 12 6" xfId="36544" xr:uid="{E215D6C3-E725-4104-B27E-3AB4E61DD4DC}"/>
    <cellStyle name="Total 3 6 4 12 7" xfId="44505" xr:uid="{4063FBBE-A6E9-4F53-A279-E17CF4AA0236}"/>
    <cellStyle name="Total 3 6 4 13" xfId="5194" xr:uid="{248AB896-8DB9-4F08-922F-A1CBD7A76AA0}"/>
    <cellStyle name="Total 3 6 4 13 2" xfId="13409" xr:uid="{F342A3B2-B884-4C70-BFD5-538E4AF3FF78}"/>
    <cellStyle name="Total 3 6 4 13 3" xfId="21273" xr:uid="{19B8BF0A-D8C4-421A-BDAE-5A1F56C0B473}"/>
    <cellStyle name="Total 3 6 4 13 4" xfId="29253" xr:uid="{19A725E0-E00E-4F83-B066-BB87C8B29CD0}"/>
    <cellStyle name="Total 3 6 4 13 5" xfId="37080" xr:uid="{893FCC6A-9496-4D34-8D85-84A3932544EA}"/>
    <cellStyle name="Total 3 6 4 13 6" xfId="45033" xr:uid="{0C38CC05-C129-4C32-AAC8-05FA36F5919C}"/>
    <cellStyle name="Total 3 6 4 14" xfId="9288" xr:uid="{4CEBB65C-0B9C-4CA5-B86C-F8EE6336083B}"/>
    <cellStyle name="Total 3 6 4 15" xfId="17150" xr:uid="{6C26D31E-E3B6-411A-9FA9-973E25E3B362}"/>
    <cellStyle name="Total 3 6 4 16" xfId="25167" xr:uid="{6AB49AA0-391D-4B93-8263-8CD375D4E07C}"/>
    <cellStyle name="Total 3 6 4 17" xfId="32980" xr:uid="{065880DE-A23B-4E33-BBA7-3DF39F053E98}"/>
    <cellStyle name="Total 3 6 4 18" xfId="40941" xr:uid="{28C57969-18A9-4BF8-9E3F-6DD67F961DFD}"/>
    <cellStyle name="Total 3 6 4 2" xfId="1489" xr:uid="{EC7FADD6-40F9-487F-A927-22950E15CA7B}"/>
    <cellStyle name="Total 3 6 4 2 2" xfId="5596" xr:uid="{E4ED7B41-CB07-4731-AAA5-589CCA00615C}"/>
    <cellStyle name="Total 3 6 4 2 2 2" xfId="13811" xr:uid="{EE9BA3DD-3666-423A-8F10-5BD0AD9FECAB}"/>
    <cellStyle name="Total 3 6 4 2 2 3" xfId="21675" xr:uid="{FC45986A-BD40-4322-8558-AD0224ABE8C2}"/>
    <cellStyle name="Total 3 6 4 2 2 4" xfId="29655" xr:uid="{564FFC0B-8CF8-4742-AFDC-C0FFE983E665}"/>
    <cellStyle name="Total 3 6 4 2 2 5" xfId="37482" xr:uid="{D5870C8B-91A8-4D6A-91A2-BB9D12DCE7DE}"/>
    <cellStyle name="Total 3 6 4 2 2 6" xfId="45435" xr:uid="{2A8E7F07-694C-4360-9343-9FB5982E5BBE}"/>
    <cellStyle name="Total 3 6 4 2 3" xfId="9718" xr:uid="{EAA6E114-0CF5-44C5-B5B0-4F52DA72660D}"/>
    <cellStyle name="Total 3 6 4 2 4" xfId="17580" xr:uid="{3DEDCB87-974A-4534-90B3-732072FB891C}"/>
    <cellStyle name="Total 3 6 4 2 5" xfId="25591" xr:uid="{3C66B28F-C901-434F-A439-8F345335DF95}"/>
    <cellStyle name="Total 3 6 4 2 6" xfId="33410" xr:uid="{153C3FE5-4F0C-4712-86C8-671990412229}"/>
    <cellStyle name="Total 3 6 4 2 7" xfId="41371" xr:uid="{7488FD37-7EA1-4C1C-9C40-A3E82AAEB56C}"/>
    <cellStyle name="Total 3 6 4 3" xfId="1832" xr:uid="{D5BD2FB2-8190-4495-84EB-853E4BAA0C3E}"/>
    <cellStyle name="Total 3 6 4 3 2" xfId="5915" xr:uid="{922056E4-5DE8-4954-B676-DAE315804C64}"/>
    <cellStyle name="Total 3 6 4 3 2 2" xfId="14130" xr:uid="{F91B7A69-CFFD-42B6-BDF6-F61C98D8F708}"/>
    <cellStyle name="Total 3 6 4 3 2 3" xfId="21994" xr:uid="{A97781BF-2918-41A3-BF5A-9ACEC272A2DF}"/>
    <cellStyle name="Total 3 6 4 3 2 4" xfId="29974" xr:uid="{321A65E8-B107-4BF9-9221-341FAC50FE31}"/>
    <cellStyle name="Total 3 6 4 3 2 5" xfId="37801" xr:uid="{28094EA9-9311-48DA-A75B-EE67A84D7B2F}"/>
    <cellStyle name="Total 3 6 4 3 2 6" xfId="45754" xr:uid="{7E452442-5EBE-4624-952A-D912D6539370}"/>
    <cellStyle name="Total 3 6 4 3 3" xfId="10058" xr:uid="{4FD983AC-4411-429D-AC24-4D5E0151FC89}"/>
    <cellStyle name="Total 3 6 4 3 4" xfId="17923" xr:uid="{CE80AD3E-E435-4D87-B111-779711993094}"/>
    <cellStyle name="Total 3 6 4 3 5" xfId="25930" xr:uid="{3AE507D1-F3D3-43BA-AB5F-9756B025423F}"/>
    <cellStyle name="Total 3 6 4 3 6" xfId="33753" xr:uid="{88078E73-B051-45A4-9E4F-5ADA8156FF01}"/>
    <cellStyle name="Total 3 6 4 3 7" xfId="41714" xr:uid="{CD8D76A0-4560-4F0F-9B0B-0AA6AC6C6260}"/>
    <cellStyle name="Total 3 6 4 4" xfId="2166" xr:uid="{70DDD79A-4448-419C-9B26-220F74861686}"/>
    <cellStyle name="Total 3 6 4 4 2" xfId="6240" xr:uid="{0C1F3EAD-57EF-4A6F-ACE4-A74E58CEBDFF}"/>
    <cellStyle name="Total 3 6 4 4 2 2" xfId="14455" xr:uid="{12ED1108-F8C7-415C-8A33-D9E2371BBD86}"/>
    <cellStyle name="Total 3 6 4 4 2 3" xfId="22319" xr:uid="{B7440C13-781B-4425-A19F-D08B8C3FE575}"/>
    <cellStyle name="Total 3 6 4 4 2 4" xfId="30299" xr:uid="{2F031193-24F8-480A-BBDC-FD819267E490}"/>
    <cellStyle name="Total 3 6 4 4 2 5" xfId="38126" xr:uid="{BECB5E9A-9BA7-4035-857E-14B1D078BC68}"/>
    <cellStyle name="Total 3 6 4 4 2 6" xfId="46079" xr:uid="{D7FDC441-DC6E-44E3-9895-D72DA88085D5}"/>
    <cellStyle name="Total 3 6 4 4 3" xfId="10392" xr:uid="{DF092477-F6F6-4D76-8DF2-9E1944290A26}"/>
    <cellStyle name="Total 3 6 4 4 4" xfId="18257" xr:uid="{D0682D73-B0F3-4D99-BDE1-D8773C492F25}"/>
    <cellStyle name="Total 3 6 4 4 5" xfId="26264" xr:uid="{0D40FB64-DE9F-4FD8-8930-6873F1ADB047}"/>
    <cellStyle name="Total 3 6 4 4 6" xfId="34087" xr:uid="{A1B27196-62F0-440A-B5F0-96931783923C}"/>
    <cellStyle name="Total 3 6 4 4 7" xfId="42048" xr:uid="{B217EDB0-911F-44E7-8714-F0BD4FBDBDBF}"/>
    <cellStyle name="Total 3 6 4 5" xfId="2486" xr:uid="{3E3AF96A-3CC7-467A-A2B2-7BF9D7717C30}"/>
    <cellStyle name="Total 3 6 4 5 2" xfId="6546" xr:uid="{BEDDD32C-5AD6-460F-8BC5-98D64D2709FD}"/>
    <cellStyle name="Total 3 6 4 5 2 2" xfId="14761" xr:uid="{737ABF5A-3A89-4154-9A81-478F4AADC212}"/>
    <cellStyle name="Total 3 6 4 5 2 3" xfId="22625" xr:uid="{89868B62-DEDE-454B-BE8B-16564F8B5800}"/>
    <cellStyle name="Total 3 6 4 5 2 4" xfId="30605" xr:uid="{2311432E-237D-4275-BD38-71FD2BE65523}"/>
    <cellStyle name="Total 3 6 4 5 2 5" xfId="38432" xr:uid="{BE08D246-0A2F-46C8-9A80-D61A485AF5C8}"/>
    <cellStyle name="Total 3 6 4 5 2 6" xfId="46385" xr:uid="{7AE2142A-8CEC-4F54-BE9C-1B5379C6E94A}"/>
    <cellStyle name="Total 3 6 4 5 3" xfId="10712" xr:uid="{8C358791-4E7D-4481-86ED-3E8CA6806BB1}"/>
    <cellStyle name="Total 3 6 4 5 4" xfId="18577" xr:uid="{F6728DAC-DC9C-4B12-98B2-40F2D08CDB81}"/>
    <cellStyle name="Total 3 6 4 5 5" xfId="26580" xr:uid="{0577B078-9B4D-4B30-BFF5-3D72FF1A8264}"/>
    <cellStyle name="Total 3 6 4 5 6" xfId="34407" xr:uid="{68FD1840-1FB8-4520-9870-4BE2D7DB31D1}"/>
    <cellStyle name="Total 3 6 4 5 7" xfId="42368" xr:uid="{76DDCA0F-C6FC-458B-B015-3DBF74321CB3}"/>
    <cellStyle name="Total 3 6 4 6" xfId="2814" xr:uid="{CFCB5CB4-3E54-425D-B5F7-4FF98D363ACE}"/>
    <cellStyle name="Total 3 6 4 6 2" xfId="6864" xr:uid="{550E4A49-0863-46CC-9001-1C2703B89D43}"/>
    <cellStyle name="Total 3 6 4 6 2 2" xfId="15079" xr:uid="{6D3BD8A4-EDA7-4F1A-AF10-422602616189}"/>
    <cellStyle name="Total 3 6 4 6 2 3" xfId="22943" xr:uid="{B5CE07E9-68B4-4758-846E-7AB4DBF4CEA5}"/>
    <cellStyle name="Total 3 6 4 6 2 4" xfId="30923" xr:uid="{8884B898-8171-4A8C-89FD-D7C2EBD2970D}"/>
    <cellStyle name="Total 3 6 4 6 2 5" xfId="38750" xr:uid="{897BABD5-C4EE-4B3F-885C-3F5C4D05926D}"/>
    <cellStyle name="Total 3 6 4 6 2 6" xfId="46703" xr:uid="{A48E1B5B-EB56-4245-8030-A08AC7B5A98A}"/>
    <cellStyle name="Total 3 6 4 6 3" xfId="11040" xr:uid="{CDC02DBD-5BB0-453E-9ABB-5782E46890DD}"/>
    <cellStyle name="Total 3 6 4 6 4" xfId="18905" xr:uid="{6CB5C5A9-D499-4932-A288-B2AC9E5FC171}"/>
    <cellStyle name="Total 3 6 4 6 5" xfId="26908" xr:uid="{8DCD0752-B412-42FD-A549-0F6B494BF5E1}"/>
    <cellStyle name="Total 3 6 4 6 6" xfId="34735" xr:uid="{B496BBCA-55A4-4F03-B419-C1B587502F0B}"/>
    <cellStyle name="Total 3 6 4 6 7" xfId="42696" xr:uid="{DF297708-B44C-412A-A532-3AAD4609EA44}"/>
    <cellStyle name="Total 3 6 4 7" xfId="3128" xr:uid="{E819E47D-8351-4F7F-ACDD-AA39B7482017}"/>
    <cellStyle name="Total 3 6 4 7 2" xfId="7165" xr:uid="{46077D38-685C-4C86-9085-996BF75D65E3}"/>
    <cellStyle name="Total 3 6 4 7 2 2" xfId="15380" xr:uid="{6C3DFAA6-2D78-40C8-A51E-D61E161D4B9A}"/>
    <cellStyle name="Total 3 6 4 7 2 3" xfId="23244" xr:uid="{A9DE44D4-3884-4E94-AD93-5C975D1B6235}"/>
    <cellStyle name="Total 3 6 4 7 2 4" xfId="31224" xr:uid="{BCC1782C-5F36-4E1F-9683-D9012F83E388}"/>
    <cellStyle name="Total 3 6 4 7 2 5" xfId="39051" xr:uid="{35023CDC-73F2-4149-A3B4-E463B499D230}"/>
    <cellStyle name="Total 3 6 4 7 2 6" xfId="47004" xr:uid="{71B2B14B-26C4-4CDB-9619-1F139EA70613}"/>
    <cellStyle name="Total 3 6 4 7 3" xfId="11352" xr:uid="{5C6E2E18-D443-4ED2-A5AE-39C3079FD2DF}"/>
    <cellStyle name="Total 3 6 4 7 4" xfId="19219" xr:uid="{2EC4141A-A213-4E07-A35B-C874D9AF0A49}"/>
    <cellStyle name="Total 3 6 4 7 5" xfId="27219" xr:uid="{AEB371F7-CCFD-4D39-AB9A-DC03095C5108}"/>
    <cellStyle name="Total 3 6 4 7 6" xfId="35049" xr:uid="{BBB3E4D5-AB15-4754-B5DA-A383ACDC80BF}"/>
    <cellStyle name="Total 3 6 4 7 7" xfId="43010" xr:uid="{AA412C8E-B8E0-448A-972B-6388C965DD2D}"/>
    <cellStyle name="Total 3 6 4 8" xfId="3444" xr:uid="{1322279F-9080-4CA3-9200-25CC92A88D75}"/>
    <cellStyle name="Total 3 6 4 8 2" xfId="7472" xr:uid="{B7E34CCA-1FFC-42A2-816A-FD3620A70B30}"/>
    <cellStyle name="Total 3 6 4 8 2 2" xfId="15687" xr:uid="{B4F6436E-E32E-4FB0-B86C-8F7C464021E2}"/>
    <cellStyle name="Total 3 6 4 8 2 3" xfId="23551" xr:uid="{29283515-434E-429B-90D4-01353B718C0B}"/>
    <cellStyle name="Total 3 6 4 8 2 4" xfId="31531" xr:uid="{20C4FD8C-1BB5-48FA-B6DD-F45FA508DB86}"/>
    <cellStyle name="Total 3 6 4 8 2 5" xfId="39358" xr:uid="{C3BE4E3E-5904-4AB8-B75D-DDCBCCFB60E6}"/>
    <cellStyle name="Total 3 6 4 8 2 6" xfId="47311" xr:uid="{BC9220AD-0F36-48F4-BBBB-EB4544F1A553}"/>
    <cellStyle name="Total 3 6 4 8 3" xfId="11668" xr:uid="{9EBDE854-212F-4327-9424-DF407153417F}"/>
    <cellStyle name="Total 3 6 4 8 4" xfId="19535" xr:uid="{AB8A8C05-08D2-40AF-873A-B6C6926A2439}"/>
    <cellStyle name="Total 3 6 4 8 5" xfId="27535" xr:uid="{CA77323F-5FFB-4512-B202-108C26F56BBE}"/>
    <cellStyle name="Total 3 6 4 8 6" xfId="35365" xr:uid="{0293027B-2B67-4CB8-B21E-8C3BF1B2BB97}"/>
    <cellStyle name="Total 3 6 4 8 7" xfId="43326" xr:uid="{99BCDF75-F264-4A1A-B8E9-F4A3EB6EC956}"/>
    <cellStyle name="Total 3 6 4 9" xfId="3739" xr:uid="{A0B5A266-37E6-4A73-9EF6-9F8D5E8264CC}"/>
    <cellStyle name="Total 3 6 4 9 2" xfId="7767" xr:uid="{413CEEDB-52AF-4A79-B53F-9096B1EAB741}"/>
    <cellStyle name="Total 3 6 4 9 2 2" xfId="15982" xr:uid="{4F47DF1A-3E6B-420F-B9CD-C31990CC854B}"/>
    <cellStyle name="Total 3 6 4 9 2 3" xfId="23846" xr:uid="{92DA0153-6DA4-4BDB-98C2-4F5095B29509}"/>
    <cellStyle name="Total 3 6 4 9 2 4" xfId="31826" xr:uid="{CA95C020-9856-42D4-8B0B-C7488DB2214C}"/>
    <cellStyle name="Total 3 6 4 9 2 5" xfId="39653" xr:uid="{9CA3063C-F10E-49AC-B94C-F06691899089}"/>
    <cellStyle name="Total 3 6 4 9 2 6" xfId="47606" xr:uid="{2D9EAD91-6389-47E5-8C70-694EECAED2E9}"/>
    <cellStyle name="Total 3 6 4 9 3" xfId="11963" xr:uid="{72227D11-E394-4F74-8A19-3BD1212147A2}"/>
    <cellStyle name="Total 3 6 4 9 4" xfId="19830" xr:uid="{D996F2FF-139F-46EC-A491-333E58F38BB8}"/>
    <cellStyle name="Total 3 6 4 9 5" xfId="27830" xr:uid="{09938E7D-AC69-48B3-8CB3-CB8EDFC148A3}"/>
    <cellStyle name="Total 3 6 4 9 6" xfId="35660" xr:uid="{7E7DEDAD-611B-47CE-88C0-A55CA95240C7}"/>
    <cellStyle name="Total 3 6 4 9 7" xfId="43621" xr:uid="{38D3336B-756E-4548-AFA1-8B5D9CE07CE5}"/>
    <cellStyle name="Total 3 6 5" xfId="1102" xr:uid="{A5D326D2-0D98-4BE9-9C25-E81EBBDD8535}"/>
    <cellStyle name="Total 3 6 5 10" xfId="4080" xr:uid="{EF550876-DA9C-4FB3-AA7B-AA8BD73F55B9}"/>
    <cellStyle name="Total 3 6 5 10 2" xfId="8091" xr:uid="{2B90E577-5DF1-4831-BE9B-2246BC23D7BF}"/>
    <cellStyle name="Total 3 6 5 10 2 2" xfId="16306" xr:uid="{86CEFD20-AA53-4A80-BD75-770C29D8EF3F}"/>
    <cellStyle name="Total 3 6 5 10 2 3" xfId="24170" xr:uid="{F391A386-92E0-458D-955D-F83AE5D52DFD}"/>
    <cellStyle name="Total 3 6 5 10 2 4" xfId="32150" xr:uid="{D32A8FD8-A856-401E-B6C7-62822584FB5E}"/>
    <cellStyle name="Total 3 6 5 10 2 5" xfId="39977" xr:uid="{84EA3C42-0AF8-4C7A-B76A-7C5D4161212D}"/>
    <cellStyle name="Total 3 6 5 10 2 6" xfId="47930" xr:uid="{935D3413-B5D8-4CE3-B20E-41D22FEC10E3}"/>
    <cellStyle name="Total 3 6 5 10 3" xfId="12302" xr:uid="{8013F2B3-7536-451B-AD21-EFA820C703D8}"/>
    <cellStyle name="Total 3 6 5 10 4" xfId="20171" xr:uid="{3DFB3D1B-48CA-427C-9D1A-4300C1112BF5}"/>
    <cellStyle name="Total 3 6 5 10 5" xfId="28167" xr:uid="{2DBCBFEC-5423-402B-A530-DF6D35FB852B}"/>
    <cellStyle name="Total 3 6 5 10 6" xfId="36001" xr:uid="{88DFFF24-0125-489A-BDF9-F27F671056BE}"/>
    <cellStyle name="Total 3 6 5 10 7" xfId="43962" xr:uid="{42FA31AF-8247-401D-AD09-35EB772FBFFD}"/>
    <cellStyle name="Total 3 6 5 11" xfId="4371" xr:uid="{4ED867BB-3A0E-4A46-829E-EAA75C0109AF}"/>
    <cellStyle name="Total 3 6 5 11 2" xfId="8377" xr:uid="{C37A550E-D0FD-4754-A460-7740BA1DDF26}"/>
    <cellStyle name="Total 3 6 5 11 2 2" xfId="16592" xr:uid="{4A2E4190-2351-4A67-939E-04768A96B180}"/>
    <cellStyle name="Total 3 6 5 11 2 3" xfId="24456" xr:uid="{507FFB65-4504-4A44-B616-13AFACDA48A7}"/>
    <cellStyle name="Total 3 6 5 11 2 4" xfId="32436" xr:uid="{E470D67B-31A4-4AA3-B191-2098334F68DA}"/>
    <cellStyle name="Total 3 6 5 11 2 5" xfId="40263" xr:uid="{1AEF7D39-65D4-4858-B6B5-A3E0226EE27A}"/>
    <cellStyle name="Total 3 6 5 11 2 6" xfId="48216" xr:uid="{44C7634F-4E1C-41E0-AE7C-9466F00E47B1}"/>
    <cellStyle name="Total 3 6 5 11 3" xfId="12593" xr:uid="{09125CF9-BE39-4270-8203-83E99C752159}"/>
    <cellStyle name="Total 3 6 5 11 4" xfId="20462" xr:uid="{F6880194-3608-4357-96D5-9625D3BEC1E7}"/>
    <cellStyle name="Total 3 6 5 11 5" xfId="28457" xr:uid="{FB53D0D1-8B4B-4420-A3A5-EF0AC0664F0E}"/>
    <cellStyle name="Total 3 6 5 11 6" xfId="36292" xr:uid="{2F0E0505-B26D-4D53-B1A0-39A92332FD1F}"/>
    <cellStyle name="Total 3 6 5 11 7" xfId="44253" xr:uid="{B200CD7A-0807-43F0-AB44-7DDF00C5664D}"/>
    <cellStyle name="Total 3 6 5 12" xfId="4666" xr:uid="{438A789C-EDCA-4769-BEE2-65568F59ADAF}"/>
    <cellStyle name="Total 3 6 5 12 2" xfId="8656" xr:uid="{C6630EF0-1184-43B3-8EEE-5152BA27A04E}"/>
    <cellStyle name="Total 3 6 5 12 2 2" xfId="16871" xr:uid="{9D3AE360-7C4A-4F55-B2A3-37DA5C0459A9}"/>
    <cellStyle name="Total 3 6 5 12 2 3" xfId="24735" xr:uid="{22B0EF16-BC0C-4A25-B7D3-9A11D4B433E8}"/>
    <cellStyle name="Total 3 6 5 12 2 4" xfId="32715" xr:uid="{41AD50D6-6D68-4D82-8C4F-22C88BF94A1D}"/>
    <cellStyle name="Total 3 6 5 12 2 5" xfId="40542" xr:uid="{62A08150-DEE2-4D2F-AA81-E04975474368}"/>
    <cellStyle name="Total 3 6 5 12 2 6" xfId="48495" xr:uid="{6204CA15-431F-4D5A-81CE-C2B820ACA833}"/>
    <cellStyle name="Total 3 6 5 12 3" xfId="12887" xr:uid="{C067CCD8-86FA-40C3-8540-A97F1B1B2A99}"/>
    <cellStyle name="Total 3 6 5 12 4" xfId="20757" xr:uid="{89D9485E-0746-4B59-BB66-599BCF81AE5F}"/>
    <cellStyle name="Total 3 6 5 12 5" xfId="28750" xr:uid="{66BFB35F-F1EB-4A24-8583-314C4A76CA7B}"/>
    <cellStyle name="Total 3 6 5 12 6" xfId="36587" xr:uid="{0C1737BA-B581-4334-B5CF-1077FC9EA75E}"/>
    <cellStyle name="Total 3 6 5 12 7" xfId="44548" xr:uid="{CFC7A461-9C55-4805-8C59-511E988A5FCA}"/>
    <cellStyle name="Total 3 6 5 13" xfId="5233" xr:uid="{53BD14A5-D11A-48A1-9CA5-762040AA081C}"/>
    <cellStyle name="Total 3 6 5 13 2" xfId="13448" xr:uid="{07C86535-52F0-4302-BDC8-609DD4CA8749}"/>
    <cellStyle name="Total 3 6 5 13 3" xfId="21312" xr:uid="{E80E73AB-5BFB-43F6-8D13-9EEC4892B3CA}"/>
    <cellStyle name="Total 3 6 5 13 4" xfId="29292" xr:uid="{3988C9FA-C257-4359-86A5-388FC7257C2D}"/>
    <cellStyle name="Total 3 6 5 13 5" xfId="37119" xr:uid="{4E1CC48D-A8D6-40DA-8C1B-57175FF3D678}"/>
    <cellStyle name="Total 3 6 5 13 6" xfId="45072" xr:uid="{2E092102-07AF-46D6-924B-D6E93093AA1C}"/>
    <cellStyle name="Total 3 6 5 14" xfId="9331" xr:uid="{07119B20-18DC-4C2E-BA03-4C2DA6BF9078}"/>
    <cellStyle name="Total 3 6 5 15" xfId="17193" xr:uid="{530FD11E-CB81-48B4-A8F3-96D9579B3F7C}"/>
    <cellStyle name="Total 3 6 5 16" xfId="25209" xr:uid="{BF46B63F-46AC-4C3C-9DA7-4B519BAF04A5}"/>
    <cellStyle name="Total 3 6 5 17" xfId="33023" xr:uid="{6A98FF87-BA2A-4ADC-A8FC-36BC5290C1A4}"/>
    <cellStyle name="Total 3 6 5 18" xfId="40984" xr:uid="{7BBC562C-8D0B-408D-830F-6EB540BC8E22}"/>
    <cellStyle name="Total 3 6 5 2" xfId="1532" xr:uid="{FDB5391C-7120-4012-8107-6C8DE2E4C544}"/>
    <cellStyle name="Total 3 6 5 2 2" xfId="5635" xr:uid="{4DC6A325-06B4-4100-AAD6-C2A224333271}"/>
    <cellStyle name="Total 3 6 5 2 2 2" xfId="13850" xr:uid="{50674BAF-4FC6-4212-B056-A9D411CCBF67}"/>
    <cellStyle name="Total 3 6 5 2 2 3" xfId="21714" xr:uid="{1E75B84C-E5AA-47A6-9918-CFFE6F76C49E}"/>
    <cellStyle name="Total 3 6 5 2 2 4" xfId="29694" xr:uid="{46292597-B24D-48D4-83B9-94D22A8EFF51}"/>
    <cellStyle name="Total 3 6 5 2 2 5" xfId="37521" xr:uid="{B70E957F-1A26-4E17-B3FE-E6912F170FE7}"/>
    <cellStyle name="Total 3 6 5 2 2 6" xfId="45474" xr:uid="{368B5FD3-AF20-4071-B122-91AD489EC34B}"/>
    <cellStyle name="Total 3 6 5 2 3" xfId="9760" xr:uid="{F8750D45-8959-4560-84E0-24573417CA75}"/>
    <cellStyle name="Total 3 6 5 2 4" xfId="17623" xr:uid="{C16FE9B1-73F7-417D-9B52-FCF832FDF653}"/>
    <cellStyle name="Total 3 6 5 2 5" xfId="25634" xr:uid="{A418040D-BA15-4544-BBA8-5C264AB4CEF0}"/>
    <cellStyle name="Total 3 6 5 2 6" xfId="33453" xr:uid="{22534938-5204-4A42-BD6C-75F049DA24A3}"/>
    <cellStyle name="Total 3 6 5 2 7" xfId="41414" xr:uid="{88BB7210-1E61-4331-B950-A168550EFE83}"/>
    <cellStyle name="Total 3 6 5 3" xfId="1875" xr:uid="{6EE8B5C4-D73F-4E73-9362-A7BAD8684B32}"/>
    <cellStyle name="Total 3 6 5 3 2" xfId="5954" xr:uid="{2A4D1017-2279-4177-94D2-6BCB266C9642}"/>
    <cellStyle name="Total 3 6 5 3 2 2" xfId="14169" xr:uid="{654BF566-1699-45A5-8AC7-2D9DEE616A84}"/>
    <cellStyle name="Total 3 6 5 3 2 3" xfId="22033" xr:uid="{0E9B9194-F4D0-479B-BC26-188D6CA11BD5}"/>
    <cellStyle name="Total 3 6 5 3 2 4" xfId="30013" xr:uid="{0AC485FF-36DD-491D-A960-7642B890A3AD}"/>
    <cellStyle name="Total 3 6 5 3 2 5" xfId="37840" xr:uid="{B59150BF-3F0C-42EA-9BC6-9203161F9D2C}"/>
    <cellStyle name="Total 3 6 5 3 2 6" xfId="45793" xr:uid="{A37F4FFF-3E72-4EE6-BDEA-D98D18E21834}"/>
    <cellStyle name="Total 3 6 5 3 3" xfId="10101" xr:uid="{892D9B4C-0979-4542-8703-982923BE0137}"/>
    <cellStyle name="Total 3 6 5 3 4" xfId="17966" xr:uid="{BB1A4C9E-54CC-42B4-9EC1-91542B4FC133}"/>
    <cellStyle name="Total 3 6 5 3 5" xfId="25973" xr:uid="{0747ACC1-A596-4714-A2B8-687C747A187E}"/>
    <cellStyle name="Total 3 6 5 3 6" xfId="33796" xr:uid="{1C80CD0F-289C-46AA-9792-A21C359F1BCB}"/>
    <cellStyle name="Total 3 6 5 3 7" xfId="41757" xr:uid="{EFA3C8E7-A5AD-4AE7-89A3-E82A0FBA9CAD}"/>
    <cellStyle name="Total 3 6 5 4" xfId="2209" xr:uid="{D4AD004A-7DF1-43AB-9B01-6FB794F534FD}"/>
    <cellStyle name="Total 3 6 5 4 2" xfId="6283" xr:uid="{AE5BAF4D-C10F-4318-9098-E110E9298FEF}"/>
    <cellStyle name="Total 3 6 5 4 2 2" xfId="14498" xr:uid="{A3BB565B-692B-4CC7-BE18-21777532D4B1}"/>
    <cellStyle name="Total 3 6 5 4 2 3" xfId="22362" xr:uid="{EE1EDAF3-5969-45DB-A07E-1FFE802B9368}"/>
    <cellStyle name="Total 3 6 5 4 2 4" xfId="30342" xr:uid="{11890423-ED95-485C-AD73-B16B29EC1C55}"/>
    <cellStyle name="Total 3 6 5 4 2 5" xfId="38169" xr:uid="{1F1FEC4B-4239-4F5A-9C4F-94157E4D1878}"/>
    <cellStyle name="Total 3 6 5 4 2 6" xfId="46122" xr:uid="{4926C568-0381-46E9-9B23-13433DB945CA}"/>
    <cellStyle name="Total 3 6 5 4 3" xfId="10435" xr:uid="{5EA7EE29-AD73-4250-AB5A-4E1915B11FA6}"/>
    <cellStyle name="Total 3 6 5 4 4" xfId="18300" xr:uid="{DB13926C-4A1D-4E9F-83C1-4499DEB10777}"/>
    <cellStyle name="Total 3 6 5 4 5" xfId="26307" xr:uid="{855A14BA-AC6F-4F10-A012-DFDC03525CCF}"/>
    <cellStyle name="Total 3 6 5 4 6" xfId="34130" xr:uid="{91086B68-85D8-4CC8-B963-021D0141B9F8}"/>
    <cellStyle name="Total 3 6 5 4 7" xfId="42091" xr:uid="{30508B41-2097-405D-8AE1-295DDAC37ADA}"/>
    <cellStyle name="Total 3 6 5 5" xfId="2529" xr:uid="{CAA538CB-DB6C-432F-AD66-C9D16105EBF1}"/>
    <cellStyle name="Total 3 6 5 5 2" xfId="6585" xr:uid="{A3DA940E-7F05-4410-963F-5DD451DB27F1}"/>
    <cellStyle name="Total 3 6 5 5 2 2" xfId="14800" xr:uid="{71C6F999-BAB5-48B9-B7C3-B114B0EEE61F}"/>
    <cellStyle name="Total 3 6 5 5 2 3" xfId="22664" xr:uid="{FC468DB7-A54E-40F3-8C8F-5DFF5975F30D}"/>
    <cellStyle name="Total 3 6 5 5 2 4" xfId="30644" xr:uid="{22D72F8E-0011-4355-8A11-C479EC3A3B5B}"/>
    <cellStyle name="Total 3 6 5 5 2 5" xfId="38471" xr:uid="{D3C22183-2371-4F54-8E68-8D6ABB0E7045}"/>
    <cellStyle name="Total 3 6 5 5 2 6" xfId="46424" xr:uid="{DA19CEAF-3AC8-4C3E-B28D-623027D472C7}"/>
    <cellStyle name="Total 3 6 5 5 3" xfId="10755" xr:uid="{951ECF42-C481-4F15-97B8-534E16FC345B}"/>
    <cellStyle name="Total 3 6 5 5 4" xfId="18620" xr:uid="{C6DAE3F7-5492-476A-A4D9-FDC85CAF0F01}"/>
    <cellStyle name="Total 3 6 5 5 5" xfId="26623" xr:uid="{163C505B-2CAD-4742-A59B-523C236D05CF}"/>
    <cellStyle name="Total 3 6 5 5 6" xfId="34450" xr:uid="{09266CED-D693-44BA-9D25-156461E0B775}"/>
    <cellStyle name="Total 3 6 5 5 7" xfId="42411" xr:uid="{88D4DAF1-0F5E-4258-A304-E994DEE268D0}"/>
    <cellStyle name="Total 3 6 5 6" xfId="2855" xr:uid="{D9187B67-BA54-4593-AE64-3652E6C4C22E}"/>
    <cellStyle name="Total 3 6 5 6 2" xfId="6905" xr:uid="{97009A8A-E7DC-4493-88D9-8E8FB96FD6BC}"/>
    <cellStyle name="Total 3 6 5 6 2 2" xfId="15120" xr:uid="{772B9EC1-101C-4F9D-AE7B-8C41059F8AAD}"/>
    <cellStyle name="Total 3 6 5 6 2 3" xfId="22984" xr:uid="{C48E1E50-7D0F-4C39-9C84-E139B4133AD4}"/>
    <cellStyle name="Total 3 6 5 6 2 4" xfId="30964" xr:uid="{E4C9A8B5-D93D-48E7-8D7A-070382E4CBFC}"/>
    <cellStyle name="Total 3 6 5 6 2 5" xfId="38791" xr:uid="{9A719B1F-6BF7-43BB-BAE5-EF11024B4A4C}"/>
    <cellStyle name="Total 3 6 5 6 2 6" xfId="46744" xr:uid="{17BFA2EA-412B-4C59-8BA9-4FFD4B253903}"/>
    <cellStyle name="Total 3 6 5 6 3" xfId="11081" xr:uid="{4865E5E3-9F00-4EA0-B0EF-AF7A1535D934}"/>
    <cellStyle name="Total 3 6 5 6 4" xfId="18946" xr:uid="{A7E9F39E-28A2-48E5-98EA-D5F159AE798C}"/>
    <cellStyle name="Total 3 6 5 6 5" xfId="26949" xr:uid="{F00D3574-11BF-4EDB-B4C8-42C791CBC642}"/>
    <cellStyle name="Total 3 6 5 6 6" xfId="34776" xr:uid="{7595226C-F151-443B-99C1-EF271F9F0F79}"/>
    <cellStyle name="Total 3 6 5 6 7" xfId="42737" xr:uid="{F59BD24D-2F88-4225-81F8-A30E07AEF66C}"/>
    <cellStyle name="Total 3 6 5 7" xfId="3171" xr:uid="{E31BD48E-0AAC-4D03-BD1A-2BF679648CE5}"/>
    <cellStyle name="Total 3 6 5 7 2" xfId="7204" xr:uid="{2F25852A-28B2-4FFA-99B5-B0E0F4C105D0}"/>
    <cellStyle name="Total 3 6 5 7 2 2" xfId="15419" xr:uid="{53CE98C0-6C3A-4B29-9914-1FB69159138F}"/>
    <cellStyle name="Total 3 6 5 7 2 3" xfId="23283" xr:uid="{39C8D444-32EF-43A1-8134-578FC42FE0F1}"/>
    <cellStyle name="Total 3 6 5 7 2 4" xfId="31263" xr:uid="{D637BA53-9B25-4944-9AAF-AD4C07E7A6C2}"/>
    <cellStyle name="Total 3 6 5 7 2 5" xfId="39090" xr:uid="{2288CF1E-D7F8-4500-9F00-D368CA8B2394}"/>
    <cellStyle name="Total 3 6 5 7 2 6" xfId="47043" xr:uid="{4F8A072E-E20B-47E9-BB7D-4F1382C845BB}"/>
    <cellStyle name="Total 3 6 5 7 3" xfId="11395" xr:uid="{2BCF719F-A1C2-406B-931D-A4767A7BB6B8}"/>
    <cellStyle name="Total 3 6 5 7 4" xfId="19262" xr:uid="{021B2BDA-892F-4EE2-AB83-B10CE38A345A}"/>
    <cellStyle name="Total 3 6 5 7 5" xfId="27262" xr:uid="{7AFFDFF0-27F2-42BF-9E6B-B8F2C8824380}"/>
    <cellStyle name="Total 3 6 5 7 6" xfId="35092" xr:uid="{FE1BDCA7-684E-4C90-90CB-94C9A0107DC3}"/>
    <cellStyle name="Total 3 6 5 7 7" xfId="43053" xr:uid="{4B5C38CA-F249-459F-99B3-653F69F2AAB5}"/>
    <cellStyle name="Total 3 6 5 8" xfId="3484" xr:uid="{0025923B-9D30-47FC-9A50-2D7EB1879A8A}"/>
    <cellStyle name="Total 3 6 5 8 2" xfId="7512" xr:uid="{5834D452-23AD-4A49-ADBD-F057355944F3}"/>
    <cellStyle name="Total 3 6 5 8 2 2" xfId="15727" xr:uid="{AE148F29-65B2-4FB1-BD5B-779A007FDE7D}"/>
    <cellStyle name="Total 3 6 5 8 2 3" xfId="23591" xr:uid="{E697CB98-A800-4D86-B886-8B1782266775}"/>
    <cellStyle name="Total 3 6 5 8 2 4" xfId="31571" xr:uid="{D354CD78-C170-4E61-BCAF-CF763DBE5023}"/>
    <cellStyle name="Total 3 6 5 8 2 5" xfId="39398" xr:uid="{9A3BBD7D-F4B4-4902-8D40-43AC3A552D77}"/>
    <cellStyle name="Total 3 6 5 8 2 6" xfId="47351" xr:uid="{EC354921-B560-4694-A61F-7317A5A1CE86}"/>
    <cellStyle name="Total 3 6 5 8 3" xfId="11708" xr:uid="{9D359042-F6CC-467B-A71D-B322070F9489}"/>
    <cellStyle name="Total 3 6 5 8 4" xfId="19575" xr:uid="{B8F1AF92-4662-4503-AE39-C44F151C203B}"/>
    <cellStyle name="Total 3 6 5 8 5" xfId="27575" xr:uid="{0AE4B5B7-7734-4D59-9C1A-9898C64DF034}"/>
    <cellStyle name="Total 3 6 5 8 6" xfId="35405" xr:uid="{D49B3681-B42F-4ECB-8CB3-2602F2AEC17B}"/>
    <cellStyle name="Total 3 6 5 8 7" xfId="43366" xr:uid="{15118C1A-50C8-482B-87DC-33DD6C7C438E}"/>
    <cellStyle name="Total 3 6 5 9" xfId="3780" xr:uid="{4854B781-0E2F-423F-90B3-806B0920E1D5}"/>
    <cellStyle name="Total 3 6 5 9 2" xfId="7808" xr:uid="{2821633A-7D65-477B-95B5-27832DCFFC1C}"/>
    <cellStyle name="Total 3 6 5 9 2 2" xfId="16023" xr:uid="{C9D99A0D-3CCF-44E8-8705-686D0B97B880}"/>
    <cellStyle name="Total 3 6 5 9 2 3" xfId="23887" xr:uid="{62193578-D491-4DD1-897B-B5777FC0B467}"/>
    <cellStyle name="Total 3 6 5 9 2 4" xfId="31867" xr:uid="{12D41317-183D-4C68-972D-13D59B35C1D3}"/>
    <cellStyle name="Total 3 6 5 9 2 5" xfId="39694" xr:uid="{4860C26A-03C2-4E39-98A0-B71B48FF7928}"/>
    <cellStyle name="Total 3 6 5 9 2 6" xfId="47647" xr:uid="{CA60D902-60D4-4B90-B456-9C7BD4F33CFB}"/>
    <cellStyle name="Total 3 6 5 9 3" xfId="12004" xr:uid="{724F8433-B0B8-4103-ACE8-03AE3013BB0C}"/>
    <cellStyle name="Total 3 6 5 9 4" xfId="19871" xr:uid="{54FBA653-B2D6-4016-89E9-0E941022536F}"/>
    <cellStyle name="Total 3 6 5 9 5" xfId="27871" xr:uid="{B24A3CCE-7230-46FB-8147-A994F95FB1EB}"/>
    <cellStyle name="Total 3 6 5 9 6" xfId="35701" xr:uid="{1B9945C6-36C3-4267-98DE-0546C804601D}"/>
    <cellStyle name="Total 3 6 5 9 7" xfId="43662" xr:uid="{6E3A3333-3A52-4F81-987B-8E7FF27C81B5}"/>
    <cellStyle name="Total 3 6 6" xfId="1141" xr:uid="{EE60D553-F74A-4F3F-A95E-59A84006C161}"/>
    <cellStyle name="Total 3 6 6 10" xfId="4119" xr:uid="{1A68A1E8-1373-4D1C-877C-8F93F28A6B6B}"/>
    <cellStyle name="Total 3 6 6 10 2" xfId="8130" xr:uid="{935D846F-B65D-4A07-BB30-0B8A8688E860}"/>
    <cellStyle name="Total 3 6 6 10 2 2" xfId="16345" xr:uid="{4051DE56-7516-48CB-9724-B9FF16B91CD5}"/>
    <cellStyle name="Total 3 6 6 10 2 3" xfId="24209" xr:uid="{1AA514AF-E195-4FC9-9941-EA6902F2F324}"/>
    <cellStyle name="Total 3 6 6 10 2 4" xfId="32189" xr:uid="{43B4EDF0-A4D0-46C2-895F-1B0A0830C078}"/>
    <cellStyle name="Total 3 6 6 10 2 5" xfId="40016" xr:uid="{5122C9D9-6EEC-4863-8348-DC376FD2ADF1}"/>
    <cellStyle name="Total 3 6 6 10 2 6" xfId="47969" xr:uid="{BED7E51B-DC3D-4C0F-BF35-5D03FCB80373}"/>
    <cellStyle name="Total 3 6 6 10 3" xfId="12341" xr:uid="{8203E2D6-30DF-4351-9E1A-A0C9B9BDB62D}"/>
    <cellStyle name="Total 3 6 6 10 4" xfId="20210" xr:uid="{A9DC5774-1DF6-4FF9-B883-8E2CFDADF50C}"/>
    <cellStyle name="Total 3 6 6 10 5" xfId="28206" xr:uid="{CE70AC82-B0BF-496A-9D69-3A9C2E277585}"/>
    <cellStyle name="Total 3 6 6 10 6" xfId="36040" xr:uid="{175CE085-BB88-4CAA-9ED2-E89308E7B9B4}"/>
    <cellStyle name="Total 3 6 6 10 7" xfId="44001" xr:uid="{2B0A51B9-4BD8-4B3C-A893-D116ACAFBEE4}"/>
    <cellStyle name="Total 3 6 6 11" xfId="4410" xr:uid="{9133523D-A49C-4597-AAF7-73FE0C271E5C}"/>
    <cellStyle name="Total 3 6 6 11 2" xfId="8416" xr:uid="{F39A2F47-93EC-4FAC-BBF8-FB38473FE981}"/>
    <cellStyle name="Total 3 6 6 11 2 2" xfId="16631" xr:uid="{5C61D315-7F72-4AD9-82A1-4E812903B59A}"/>
    <cellStyle name="Total 3 6 6 11 2 3" xfId="24495" xr:uid="{7DC4BF10-5691-440A-B783-5FEBDC5CF5CE}"/>
    <cellStyle name="Total 3 6 6 11 2 4" xfId="32475" xr:uid="{1734F381-F214-471B-877A-DF49E546273E}"/>
    <cellStyle name="Total 3 6 6 11 2 5" xfId="40302" xr:uid="{A5DA627D-AE15-4C77-BC6A-394981259513}"/>
    <cellStyle name="Total 3 6 6 11 2 6" xfId="48255" xr:uid="{77B23BA2-5755-47EF-9103-CA549C4F2BAC}"/>
    <cellStyle name="Total 3 6 6 11 3" xfId="12632" xr:uid="{51952710-3EC1-4136-B937-55E26E73E333}"/>
    <cellStyle name="Total 3 6 6 11 4" xfId="20501" xr:uid="{7A426AF2-A2CF-492A-A1B9-2E2D0539B06B}"/>
    <cellStyle name="Total 3 6 6 11 5" xfId="28496" xr:uid="{5DE3233A-1F71-43CB-879A-3037D0555B82}"/>
    <cellStyle name="Total 3 6 6 11 6" xfId="36331" xr:uid="{84938ACD-03CE-4403-B04C-6C3142C46FBB}"/>
    <cellStyle name="Total 3 6 6 11 7" xfId="44292" xr:uid="{BD45FFB9-17CB-49E0-BAD6-1276B2E28FCE}"/>
    <cellStyle name="Total 3 6 6 12" xfId="4705" xr:uid="{BDB7F612-B97F-494E-8136-A0F26A132296}"/>
    <cellStyle name="Total 3 6 6 12 2" xfId="8695" xr:uid="{135FECB9-78CC-46A4-B797-A5926DA958D9}"/>
    <cellStyle name="Total 3 6 6 12 2 2" xfId="16910" xr:uid="{F63EC58A-D83A-465A-B27C-2930086F1F5D}"/>
    <cellStyle name="Total 3 6 6 12 2 3" xfId="24774" xr:uid="{458B3C77-EF98-486D-880D-EF51F0D7E27B}"/>
    <cellStyle name="Total 3 6 6 12 2 4" xfId="32754" xr:uid="{B9E7C67F-15C4-485C-B001-1EFA6133B734}"/>
    <cellStyle name="Total 3 6 6 12 2 5" xfId="40581" xr:uid="{F2EB97D5-F477-4C92-A520-37DCA9C6D4B3}"/>
    <cellStyle name="Total 3 6 6 12 2 6" xfId="48534" xr:uid="{1D3A7C7B-0244-4F36-9A96-3C1FEDF9E836}"/>
    <cellStyle name="Total 3 6 6 12 3" xfId="12926" xr:uid="{0120B176-CC4A-47BC-AFE2-12614F837FD9}"/>
    <cellStyle name="Total 3 6 6 12 4" xfId="20796" xr:uid="{5D4F2825-2211-4E70-9774-F6B41F097A87}"/>
    <cellStyle name="Total 3 6 6 12 5" xfId="28789" xr:uid="{D1FFB1A5-21B5-4B45-BCC1-4919ECE9FDF1}"/>
    <cellStyle name="Total 3 6 6 12 6" xfId="36626" xr:uid="{B2FB6742-D7E2-4934-8D9A-3AAD5494BC70}"/>
    <cellStyle name="Total 3 6 6 12 7" xfId="44587" xr:uid="{D8C2FBCD-9F97-4394-B31C-C167148500E7}"/>
    <cellStyle name="Total 3 6 6 13" xfId="5272" xr:uid="{A6FE01C9-51EA-44AA-9761-93F00CB2BBAC}"/>
    <cellStyle name="Total 3 6 6 13 2" xfId="13487" xr:uid="{C50B6FB0-1444-485F-88C3-13A370E18CF6}"/>
    <cellStyle name="Total 3 6 6 13 3" xfId="21351" xr:uid="{FA880447-DE6D-4E01-88D9-88B4B07B9D86}"/>
    <cellStyle name="Total 3 6 6 13 4" xfId="29331" xr:uid="{6E9C8366-98C7-4A4C-B274-D677EB6113A1}"/>
    <cellStyle name="Total 3 6 6 13 5" xfId="37158" xr:uid="{74E1FBA9-F368-4D1B-8660-43D31233DE6C}"/>
    <cellStyle name="Total 3 6 6 13 6" xfId="45111" xr:uid="{DB866F31-91D1-4A35-A534-2E38BD78E406}"/>
    <cellStyle name="Total 3 6 6 14" xfId="9370" xr:uid="{5E8C8205-C837-46F0-BE53-C90A66B6D483}"/>
    <cellStyle name="Total 3 6 6 15" xfId="17232" xr:uid="{ADE2F8FE-B8C3-4889-A13E-EE0ED08C1FC8}"/>
    <cellStyle name="Total 3 6 6 16" xfId="25248" xr:uid="{EAE1E0E5-705C-46FB-83AC-43EB0089A9A1}"/>
    <cellStyle name="Total 3 6 6 17" xfId="33062" xr:uid="{2ED1FFFB-F21E-407F-B31C-34F2479309E0}"/>
    <cellStyle name="Total 3 6 6 18" xfId="41023" xr:uid="{331C708C-A2B5-4F86-BF39-4DB427874D98}"/>
    <cellStyle name="Total 3 6 6 2" xfId="1571" xr:uid="{5DD3D522-0956-4DDB-8A7C-47C8A936EAD4}"/>
    <cellStyle name="Total 3 6 6 2 2" xfId="5674" xr:uid="{25A06C3B-1588-4862-8D8A-544EA143B1DB}"/>
    <cellStyle name="Total 3 6 6 2 2 2" xfId="13889" xr:uid="{0F997948-9141-416C-8051-05E56A27B188}"/>
    <cellStyle name="Total 3 6 6 2 2 3" xfId="21753" xr:uid="{53A3E3DA-722D-455D-9E4B-3B6BA041FCC3}"/>
    <cellStyle name="Total 3 6 6 2 2 4" xfId="29733" xr:uid="{D37E2A90-A3BE-4F84-8478-E2AC7DFAA26F}"/>
    <cellStyle name="Total 3 6 6 2 2 5" xfId="37560" xr:uid="{30E36E28-BA51-4139-AAEF-F9C6E98DB598}"/>
    <cellStyle name="Total 3 6 6 2 2 6" xfId="45513" xr:uid="{7A814065-972A-4928-9D2E-2C52F73BB238}"/>
    <cellStyle name="Total 3 6 6 2 3" xfId="9799" xr:uid="{EAD18179-FC62-4C65-9540-88110FACD6D2}"/>
    <cellStyle name="Total 3 6 6 2 4" xfId="17662" xr:uid="{44C8AB9A-798E-4D4F-BD66-0BE83B8BEAF6}"/>
    <cellStyle name="Total 3 6 6 2 5" xfId="25673" xr:uid="{0101C844-5B07-4CF4-90E8-FA7D7E355038}"/>
    <cellStyle name="Total 3 6 6 2 6" xfId="33492" xr:uid="{6CE45B18-254D-432C-8B6A-46251EBABF2B}"/>
    <cellStyle name="Total 3 6 6 2 7" xfId="41453" xr:uid="{7EF50846-D247-478D-955F-6C0139B02A30}"/>
    <cellStyle name="Total 3 6 6 3" xfId="1914" xr:uid="{75AE5A27-A3DC-4142-97D8-1457761F37F4}"/>
    <cellStyle name="Total 3 6 6 3 2" xfId="5993" xr:uid="{EEE0B243-26C4-4794-9EF9-0F7401B3A6B1}"/>
    <cellStyle name="Total 3 6 6 3 2 2" xfId="14208" xr:uid="{60E250A3-977F-4596-949C-4427D1197C09}"/>
    <cellStyle name="Total 3 6 6 3 2 3" xfId="22072" xr:uid="{42AD983C-020B-41CE-A3AC-2C92D74326E6}"/>
    <cellStyle name="Total 3 6 6 3 2 4" xfId="30052" xr:uid="{C5CAFCFD-38F7-4F6D-9336-9D5196268662}"/>
    <cellStyle name="Total 3 6 6 3 2 5" xfId="37879" xr:uid="{DE66802A-7558-4047-A57D-4C17C1B6CE11}"/>
    <cellStyle name="Total 3 6 6 3 2 6" xfId="45832" xr:uid="{3888529A-51A7-4154-9525-BE7F6462808B}"/>
    <cellStyle name="Total 3 6 6 3 3" xfId="10140" xr:uid="{2E661551-A36F-4F5D-A79E-F5081B2B44B9}"/>
    <cellStyle name="Total 3 6 6 3 4" xfId="18005" xr:uid="{0829CE69-3761-43E0-B9B8-32F9186A761D}"/>
    <cellStyle name="Total 3 6 6 3 5" xfId="26012" xr:uid="{726F1919-59A7-4A86-8E92-0B0C291B4F60}"/>
    <cellStyle name="Total 3 6 6 3 6" xfId="33835" xr:uid="{CB39E375-E8AF-414D-83F6-9D4B825D9222}"/>
    <cellStyle name="Total 3 6 6 3 7" xfId="41796" xr:uid="{1DA89C3B-60E7-494B-80D3-1EA8BAE9860A}"/>
    <cellStyle name="Total 3 6 6 4" xfId="2248" xr:uid="{2E0A1072-7B29-49A2-A52B-1DF4A1EB8C5B}"/>
    <cellStyle name="Total 3 6 6 4 2" xfId="6322" xr:uid="{EA7137F5-3A05-4CB3-BC35-496CC99CC533}"/>
    <cellStyle name="Total 3 6 6 4 2 2" xfId="14537" xr:uid="{DD1FDB12-89BA-4D0D-91FC-50F477655DE8}"/>
    <cellStyle name="Total 3 6 6 4 2 3" xfId="22401" xr:uid="{E11A496F-E560-460B-9742-B03AE6806022}"/>
    <cellStyle name="Total 3 6 6 4 2 4" xfId="30381" xr:uid="{8C409D8C-7FE5-4987-B14B-4769FFB7AFD1}"/>
    <cellStyle name="Total 3 6 6 4 2 5" xfId="38208" xr:uid="{7262DA58-9EBB-475D-895B-D3C7C9055825}"/>
    <cellStyle name="Total 3 6 6 4 2 6" xfId="46161" xr:uid="{428FC097-CF92-437E-968B-1ABE6B5729BF}"/>
    <cellStyle name="Total 3 6 6 4 3" xfId="10474" xr:uid="{CFAF9864-6D34-4988-A232-BCFF5C81ED9D}"/>
    <cellStyle name="Total 3 6 6 4 4" xfId="18339" xr:uid="{5B192F7C-8603-47E5-B86B-C21E56C767D4}"/>
    <cellStyle name="Total 3 6 6 4 5" xfId="26346" xr:uid="{939078EC-B7E2-4F55-8924-C6949CBA9DE6}"/>
    <cellStyle name="Total 3 6 6 4 6" xfId="34169" xr:uid="{5E2CF1F7-EB1D-4F87-90CA-CB1DE425D3AC}"/>
    <cellStyle name="Total 3 6 6 4 7" xfId="42130" xr:uid="{9F5DDCB2-AE89-49DE-A935-4EEDE0A1503D}"/>
    <cellStyle name="Total 3 6 6 5" xfId="2568" xr:uid="{97589152-A500-4C17-BAA7-5D420DDEB38F}"/>
    <cellStyle name="Total 3 6 6 5 2" xfId="6624" xr:uid="{DA126835-FC91-41C6-8110-4FB8E55E265B}"/>
    <cellStyle name="Total 3 6 6 5 2 2" xfId="14839" xr:uid="{738FC293-C3C3-489E-8172-AA8207B47223}"/>
    <cellStyle name="Total 3 6 6 5 2 3" xfId="22703" xr:uid="{5C60F42A-0EAE-47D5-92C0-1429ED27E5D0}"/>
    <cellStyle name="Total 3 6 6 5 2 4" xfId="30683" xr:uid="{92976191-8C6A-4925-8B24-4C8AB7C678EB}"/>
    <cellStyle name="Total 3 6 6 5 2 5" xfId="38510" xr:uid="{93327385-5090-48B1-915D-8B944BFF90BB}"/>
    <cellStyle name="Total 3 6 6 5 2 6" xfId="46463" xr:uid="{5C12717E-B3E0-4F9A-B4D4-7A5DFD377E84}"/>
    <cellStyle name="Total 3 6 6 5 3" xfId="10794" xr:uid="{6D68B535-4527-40AF-AB6E-C746F0EE868A}"/>
    <cellStyle name="Total 3 6 6 5 4" xfId="18659" xr:uid="{B36649B0-5B15-4F60-A752-3309B810B4EF}"/>
    <cellStyle name="Total 3 6 6 5 5" xfId="26662" xr:uid="{6DA23E87-3AB0-42ED-81D6-8972DD714F4D}"/>
    <cellStyle name="Total 3 6 6 5 6" xfId="34489" xr:uid="{4FA5B75B-9A4A-4EB3-891D-C315FD195D19}"/>
    <cellStyle name="Total 3 6 6 5 7" xfId="42450" xr:uid="{410C0868-C5C1-4A12-9B3E-6394ED520FBC}"/>
    <cellStyle name="Total 3 6 6 6" xfId="2894" xr:uid="{9F45BC83-E11D-49E2-9C27-369A55D4C90C}"/>
    <cellStyle name="Total 3 6 6 6 2" xfId="6944" xr:uid="{3A953B09-8727-466C-8B29-3725A85A47DE}"/>
    <cellStyle name="Total 3 6 6 6 2 2" xfId="15159" xr:uid="{CCA6AF0B-3D07-4B4D-BD4C-659A421D58B9}"/>
    <cellStyle name="Total 3 6 6 6 2 3" xfId="23023" xr:uid="{6DBEA19C-03C0-4B5D-8133-F9CB3496ED32}"/>
    <cellStyle name="Total 3 6 6 6 2 4" xfId="31003" xr:uid="{661004E3-0389-402F-9667-2C04FDDCD81C}"/>
    <cellStyle name="Total 3 6 6 6 2 5" xfId="38830" xr:uid="{BBBF6EE3-D915-4601-9B5E-7B450B37DCBA}"/>
    <cellStyle name="Total 3 6 6 6 2 6" xfId="46783" xr:uid="{7A956353-56A8-471D-B838-1FD4D8576E08}"/>
    <cellStyle name="Total 3 6 6 6 3" xfId="11120" xr:uid="{AB754A27-94B6-43B9-BA62-354D3225B60F}"/>
    <cellStyle name="Total 3 6 6 6 4" xfId="18985" xr:uid="{A643B70A-3B56-4735-8075-76D4062824A2}"/>
    <cellStyle name="Total 3 6 6 6 5" xfId="26988" xr:uid="{40F31305-8742-4E5A-AAF4-563CE2FE7AC8}"/>
    <cellStyle name="Total 3 6 6 6 6" xfId="34815" xr:uid="{F2381E03-DBB6-4D03-B491-F0314885A874}"/>
    <cellStyle name="Total 3 6 6 6 7" xfId="42776" xr:uid="{991D14CD-022D-4523-BB33-8C3F5DD2AD96}"/>
    <cellStyle name="Total 3 6 6 7" xfId="3210" xr:uid="{5BAA1560-8096-46EE-9ADE-1B22F53E6FEF}"/>
    <cellStyle name="Total 3 6 6 7 2" xfId="7243" xr:uid="{AF601328-2457-4D34-ADA3-81074300697C}"/>
    <cellStyle name="Total 3 6 6 7 2 2" xfId="15458" xr:uid="{85FB1A14-89B7-4A49-A991-EACF9CC35780}"/>
    <cellStyle name="Total 3 6 6 7 2 3" xfId="23322" xr:uid="{FB811618-CF15-4C75-A5D2-DF6811E4DC4C}"/>
    <cellStyle name="Total 3 6 6 7 2 4" xfId="31302" xr:uid="{C9521108-988D-473D-9189-EA73EEC02E1E}"/>
    <cellStyle name="Total 3 6 6 7 2 5" xfId="39129" xr:uid="{68EBEF5A-AE83-477B-81A5-97B6EB7ED65A}"/>
    <cellStyle name="Total 3 6 6 7 2 6" xfId="47082" xr:uid="{B7D8D472-AECA-4988-A65D-0ABC9FB834EF}"/>
    <cellStyle name="Total 3 6 6 7 3" xfId="11434" xr:uid="{8BE04BD5-F3A9-41BA-9187-A19A191DA4BC}"/>
    <cellStyle name="Total 3 6 6 7 4" xfId="19301" xr:uid="{0AC8143C-FF26-47E8-A614-1AEDE36EE057}"/>
    <cellStyle name="Total 3 6 6 7 5" xfId="27301" xr:uid="{17B4382A-170C-4F3F-AA53-AD82782761D5}"/>
    <cellStyle name="Total 3 6 6 7 6" xfId="35131" xr:uid="{BF311C11-B8D8-4703-9695-75AE460ADF1F}"/>
    <cellStyle name="Total 3 6 6 7 7" xfId="43092" xr:uid="{5F90A722-DE17-4E8A-BDFF-F63738C6B961}"/>
    <cellStyle name="Total 3 6 6 8" xfId="3523" xr:uid="{2D3DF0DC-0F70-4110-9E72-8205C120EE08}"/>
    <cellStyle name="Total 3 6 6 8 2" xfId="7551" xr:uid="{CBC8F7D1-0267-40EB-9777-B64CA41810A5}"/>
    <cellStyle name="Total 3 6 6 8 2 2" xfId="15766" xr:uid="{9983F308-8172-4B98-85EF-B2CACA8C300B}"/>
    <cellStyle name="Total 3 6 6 8 2 3" xfId="23630" xr:uid="{E310B787-0736-4139-9504-FB7C723E762C}"/>
    <cellStyle name="Total 3 6 6 8 2 4" xfId="31610" xr:uid="{133C94FF-D236-4139-AE7D-D7857E34D14A}"/>
    <cellStyle name="Total 3 6 6 8 2 5" xfId="39437" xr:uid="{02215FF3-99DD-40B7-AE81-0DB0441E41E5}"/>
    <cellStyle name="Total 3 6 6 8 2 6" xfId="47390" xr:uid="{EC47B1BE-BBB1-49B8-BE47-4AAD1E4D84D0}"/>
    <cellStyle name="Total 3 6 6 8 3" xfId="11747" xr:uid="{07FC213B-77F9-4B9A-83D0-1224254D91C5}"/>
    <cellStyle name="Total 3 6 6 8 4" xfId="19614" xr:uid="{1EF31AE9-F4FC-4791-85BF-1DF6B7FF1722}"/>
    <cellStyle name="Total 3 6 6 8 5" xfId="27614" xr:uid="{4D9442C7-191D-4C00-AF28-D80437551095}"/>
    <cellStyle name="Total 3 6 6 8 6" xfId="35444" xr:uid="{700D24AA-8FFA-4118-B582-7F91F892E682}"/>
    <cellStyle name="Total 3 6 6 8 7" xfId="43405" xr:uid="{A5C7F654-0425-48B6-BEE2-EFF4C191323D}"/>
    <cellStyle name="Total 3 6 6 9" xfId="3819" xr:uid="{CD2282B3-1372-4079-8145-FE7CFC278128}"/>
    <cellStyle name="Total 3 6 6 9 2" xfId="7847" xr:uid="{69E773BD-90C8-46EA-9567-371724987E61}"/>
    <cellStyle name="Total 3 6 6 9 2 2" xfId="16062" xr:uid="{E420F2CE-EBF1-4CE2-BC62-11C3A177C73E}"/>
    <cellStyle name="Total 3 6 6 9 2 3" xfId="23926" xr:uid="{18F07693-D632-4288-938D-73AB7741CEAB}"/>
    <cellStyle name="Total 3 6 6 9 2 4" xfId="31906" xr:uid="{7F038632-E9FF-4F3C-8D4A-C0E5B4C69289}"/>
    <cellStyle name="Total 3 6 6 9 2 5" xfId="39733" xr:uid="{92336011-E7E1-401E-A2B9-F8D7F715F676}"/>
    <cellStyle name="Total 3 6 6 9 2 6" xfId="47686" xr:uid="{B5F01BC3-044A-4B79-8905-7D5F112A2623}"/>
    <cellStyle name="Total 3 6 6 9 3" xfId="12043" xr:uid="{9E615F96-21E0-473A-89CB-DAF0A861F48B}"/>
    <cellStyle name="Total 3 6 6 9 4" xfId="19910" xr:uid="{2DC947A2-4B91-46BF-B8B4-FE51C1A64D79}"/>
    <cellStyle name="Total 3 6 6 9 5" xfId="27910" xr:uid="{2DFBCEEB-7899-4E22-9683-68D98C4B3C3E}"/>
    <cellStyle name="Total 3 6 6 9 6" xfId="35740" xr:uid="{DAF3A229-14B1-4758-A8E9-5105CBDBA87E}"/>
    <cellStyle name="Total 3 6 6 9 7" xfId="43701" xr:uid="{B8855FBA-F4D0-403C-BCCC-B31BBC36CB1C}"/>
    <cellStyle name="Total 3 6 7" xfId="1334" xr:uid="{31B3806F-10A8-4BB7-8BB3-359EB1E35541}"/>
    <cellStyle name="Total 3 6 7 2" xfId="5448" xr:uid="{A6893FC7-22AC-4387-9FF8-AE661161D160}"/>
    <cellStyle name="Total 3 6 7 2 2" xfId="13663" xr:uid="{970E4EFB-B852-4C10-8978-3099804E0B90}"/>
    <cellStyle name="Total 3 6 7 2 3" xfId="21527" xr:uid="{10FD2C09-A42F-4EDB-82A7-9316CE0EC694}"/>
    <cellStyle name="Total 3 6 7 2 4" xfId="29507" xr:uid="{AF8512CE-5876-41FF-A32A-486D256FECA8}"/>
    <cellStyle name="Total 3 6 7 2 5" xfId="37334" xr:uid="{C3F2EA89-59A3-41A8-893F-A1A108C9A2A3}"/>
    <cellStyle name="Total 3 6 7 2 6" xfId="45287" xr:uid="{8767002F-CBE5-4462-91B7-775F844CC0D3}"/>
    <cellStyle name="Total 3 6 7 3" xfId="9563" xr:uid="{AB8EBB12-6BB2-4166-9414-ECF0D1FD85A5}"/>
    <cellStyle name="Total 3 6 7 4" xfId="17425" xr:uid="{48DA6144-65E0-4F1A-A3F1-E7660BEE20C8}"/>
    <cellStyle name="Total 3 6 7 5" xfId="25438" xr:uid="{A9E50384-FB81-4C0B-AF69-8796F27558D3}"/>
    <cellStyle name="Total 3 6 7 6" xfId="33255" xr:uid="{F4888F7E-14C3-43E1-8F15-A18D8765C2B0}"/>
    <cellStyle name="Total 3 6 7 7" xfId="41216" xr:uid="{47343F38-6D03-4F19-9B3F-DA8FB5CEF80C}"/>
    <cellStyle name="Total 3 6 8" xfId="1677" xr:uid="{52A3C011-D56D-4477-9B0D-ECD657B1E313}"/>
    <cellStyle name="Total 3 6 8 2" xfId="5767" xr:uid="{D700D913-0091-42CE-9B8C-DBF4B7E936DE}"/>
    <cellStyle name="Total 3 6 8 2 2" xfId="13982" xr:uid="{466BD3C6-70C2-4259-8257-0A9FCEA7A22D}"/>
    <cellStyle name="Total 3 6 8 2 3" xfId="21846" xr:uid="{27894BA9-6663-47E1-9C5E-926E1A267FD6}"/>
    <cellStyle name="Total 3 6 8 2 4" xfId="29826" xr:uid="{992B8162-3704-4FDD-977F-58A0AA4C5111}"/>
    <cellStyle name="Total 3 6 8 2 5" xfId="37653" xr:uid="{D744AC94-662B-4316-82FE-C595A1DB28B3}"/>
    <cellStyle name="Total 3 6 8 2 6" xfId="45606" xr:uid="{D016F6A9-FAA7-4DB5-B889-267B612484E1}"/>
    <cellStyle name="Total 3 6 8 3" xfId="9904" xr:uid="{FC817DC3-B649-4A70-8E83-9494A2566720}"/>
    <cellStyle name="Total 3 6 8 4" xfId="17768" xr:uid="{DE9217E0-36BA-4F1D-853B-F48E7B4D7CD5}"/>
    <cellStyle name="Total 3 6 8 5" xfId="25778" xr:uid="{1120DBA1-F8FA-4DE3-87CD-1877EE6693DF}"/>
    <cellStyle name="Total 3 6 8 6" xfId="33598" xr:uid="{DD8E6B9C-F313-4A49-8DF3-763E401F3649}"/>
    <cellStyle name="Total 3 6 8 7" xfId="41559" xr:uid="{DF228A31-8902-4653-8BD5-2B41C02960F5}"/>
    <cellStyle name="Total 3 6 9" xfId="2013" xr:uid="{4E090540-5826-49C4-BC3A-AA7433D364D7}"/>
    <cellStyle name="Total 3 6 9 2" xfId="6087" xr:uid="{3FD493F1-2A6A-4D4B-8FBD-35D67809A4C3}"/>
    <cellStyle name="Total 3 6 9 2 2" xfId="14302" xr:uid="{AD8235A2-59CA-49BF-81C9-B8F11C7970F0}"/>
    <cellStyle name="Total 3 6 9 2 3" xfId="22166" xr:uid="{A83B323A-220E-438E-A026-41D463D1DEF6}"/>
    <cellStyle name="Total 3 6 9 2 4" xfId="30146" xr:uid="{4AA68A21-DD08-4DF4-8EA3-CE00929F927A}"/>
    <cellStyle name="Total 3 6 9 2 5" xfId="37973" xr:uid="{4630F489-956F-40E4-B563-9D2C79A20DCA}"/>
    <cellStyle name="Total 3 6 9 2 6" xfId="45926" xr:uid="{2C6855B2-49B8-46CC-84BE-9FCF59CCF271}"/>
    <cellStyle name="Total 3 6 9 3" xfId="10239" xr:uid="{30ED8729-AA95-4C86-A01D-E82D41462961}"/>
    <cellStyle name="Total 3 6 9 4" xfId="18104" xr:uid="{6B1B652C-DC88-4124-AED5-CB1A69263538}"/>
    <cellStyle name="Total 3 6 9 5" xfId="26111" xr:uid="{0B35D082-BE8E-4B90-9762-29371DA92822}"/>
    <cellStyle name="Total 3 6 9 6" xfId="33934" xr:uid="{ADDBE7A4-B00C-4FA6-BDB7-C2CA64E6C921}"/>
    <cellStyle name="Total 3 6 9 7" xfId="41895" xr:uid="{80A8790D-293B-4C55-A409-B92A259C181F}"/>
    <cellStyle name="Total 3 7" xfId="906" xr:uid="{D3429A27-6347-4E39-885B-A4A18C68CCF5}"/>
    <cellStyle name="Total 3 7 10" xfId="2333" xr:uid="{F2B423D9-B9DC-4523-B8D1-E05E3DDD188A}"/>
    <cellStyle name="Total 3 7 10 2" xfId="6400" xr:uid="{A89293A1-7F38-4E37-82B8-7F8FF62C71ED}"/>
    <cellStyle name="Total 3 7 10 2 2" xfId="14615" xr:uid="{0F997741-9C78-4CAE-BA81-0B6B52187FC5}"/>
    <cellStyle name="Total 3 7 10 2 3" xfId="22479" xr:uid="{291E6A63-F097-49FD-8E66-7C689FC34F02}"/>
    <cellStyle name="Total 3 7 10 2 4" xfId="30459" xr:uid="{3CE57A48-A17B-4D1F-97CC-A63A70B789D4}"/>
    <cellStyle name="Total 3 7 10 2 5" xfId="38286" xr:uid="{B1A302B0-E5BF-4CC0-81AA-03DC672560CA}"/>
    <cellStyle name="Total 3 7 10 2 6" xfId="46239" xr:uid="{F78ADC90-1C74-435D-9982-F30218AEA215}"/>
    <cellStyle name="Total 3 7 10 3" xfId="10559" xr:uid="{2D9533E2-67AA-44D4-AC6D-6B398AC0AF42}"/>
    <cellStyle name="Total 3 7 10 4" xfId="18424" xr:uid="{D569D797-6EC9-4354-B9F6-F9435CAF8894}"/>
    <cellStyle name="Total 3 7 10 5" xfId="26430" xr:uid="{6A24C3A2-3028-47F5-A629-2C1A34D7B512}"/>
    <cellStyle name="Total 3 7 10 6" xfId="34254" xr:uid="{D68E2024-AF2A-481C-8D59-10262B15B192}"/>
    <cellStyle name="Total 3 7 10 7" xfId="42215" xr:uid="{4F20DC02-3240-4FEC-BC16-88C7709B30F8}"/>
    <cellStyle name="Total 3 7 11" xfId="2664" xr:uid="{46CFE3E5-AEE6-42C6-82A9-16EB13D75AF3}"/>
    <cellStyle name="Total 3 7 11 2" xfId="6714" xr:uid="{7A9D21E3-5A84-4891-9CFA-C4915225BFD8}"/>
    <cellStyle name="Total 3 7 11 2 2" xfId="14929" xr:uid="{900EA05D-4824-41CD-881E-8CD5C08AAD97}"/>
    <cellStyle name="Total 3 7 11 2 3" xfId="22793" xr:uid="{ADD04F84-842E-4597-A039-AAD13730AFAD}"/>
    <cellStyle name="Total 3 7 11 2 4" xfId="30773" xr:uid="{4B24303A-F0B5-42F3-8419-E498BB64D6AD}"/>
    <cellStyle name="Total 3 7 11 2 5" xfId="38600" xr:uid="{2BDDD02F-A7B7-46F1-A58E-4749151FE433}"/>
    <cellStyle name="Total 3 7 11 2 6" xfId="46553" xr:uid="{FE75CAA7-74F9-4450-BE70-705A6ABD3A5F}"/>
    <cellStyle name="Total 3 7 11 3" xfId="10890" xr:uid="{25E63397-D567-4CAC-ABDB-C2F47B894A3A}"/>
    <cellStyle name="Total 3 7 11 4" xfId="18755" xr:uid="{6D274A12-7136-4523-923F-DEFA9E411AC0}"/>
    <cellStyle name="Total 3 7 11 5" xfId="26758" xr:uid="{A5120C63-E4FA-4DC5-B8CB-4A343615B00F}"/>
    <cellStyle name="Total 3 7 11 6" xfId="34585" xr:uid="{C9B155EB-FA1C-4BD7-93D8-5D09F964855A}"/>
    <cellStyle name="Total 3 7 11 7" xfId="42546" xr:uid="{9323A955-1677-498D-95A1-4E7D86F43281}"/>
    <cellStyle name="Total 3 7 12" xfId="2975" xr:uid="{7879CF32-791E-450D-9A58-404980616E4C}"/>
    <cellStyle name="Total 3 7 12 2" xfId="7019" xr:uid="{F11D0E9D-7464-4067-B55E-628660A2DCDA}"/>
    <cellStyle name="Total 3 7 12 2 2" xfId="15234" xr:uid="{CBBDC905-9611-48D9-834C-0795BBED15A4}"/>
    <cellStyle name="Total 3 7 12 2 3" xfId="23098" xr:uid="{D8FA179C-BDE0-460B-8DF7-44B46BC507CC}"/>
    <cellStyle name="Total 3 7 12 2 4" xfId="31078" xr:uid="{58B3655A-8382-4321-873B-E050850420F8}"/>
    <cellStyle name="Total 3 7 12 2 5" xfId="38905" xr:uid="{2E3CDD26-BA98-4BF9-8E1E-90DB55A4C62B}"/>
    <cellStyle name="Total 3 7 12 2 6" xfId="46858" xr:uid="{6A9F4D66-105C-41E8-A774-0B0E32CD1BBB}"/>
    <cellStyle name="Total 3 7 12 3" xfId="11201" xr:uid="{FBB2C9F5-AF4D-4C82-BC53-AD815B2AC611}"/>
    <cellStyle name="Total 3 7 12 4" xfId="19066" xr:uid="{A98E3DDF-0405-4730-A83D-1D6BCFBFCBEB}"/>
    <cellStyle name="Total 3 7 12 5" xfId="27068" xr:uid="{0D8F6E2D-8E58-4F5A-B50C-9AD40640B3BA}"/>
    <cellStyle name="Total 3 7 12 6" xfId="34896" xr:uid="{8E031D9B-5491-43EF-9DB5-A092133CA1F6}"/>
    <cellStyle name="Total 3 7 12 7" xfId="42857" xr:uid="{C31A7F47-5997-41C6-873D-A85007AB5CDF}"/>
    <cellStyle name="Total 3 7 13" xfId="3297" xr:uid="{704F2C35-0C5F-48ED-ABEA-EA73EC7CE300}"/>
    <cellStyle name="Total 3 7 13 2" xfId="7325" xr:uid="{4ACE77F5-2872-45B3-84E8-102D9B92D15D}"/>
    <cellStyle name="Total 3 7 13 2 2" xfId="15540" xr:uid="{68D60AC3-D702-471B-923A-FA54AC9D095A}"/>
    <cellStyle name="Total 3 7 13 2 3" xfId="23404" xr:uid="{3AF66FAE-C3B6-49A9-973C-CECE58A1FA1C}"/>
    <cellStyle name="Total 3 7 13 2 4" xfId="31384" xr:uid="{4547B7FE-04FB-4FF6-9EAE-FCE8BB43EC8D}"/>
    <cellStyle name="Total 3 7 13 2 5" xfId="39211" xr:uid="{1293830E-D54B-467C-9D47-EEDB627E5457}"/>
    <cellStyle name="Total 3 7 13 2 6" xfId="47164" xr:uid="{CD7DB5F5-A4F3-44AB-802F-E5152B4ED049}"/>
    <cellStyle name="Total 3 7 13 3" xfId="11521" xr:uid="{209DC1DF-44DA-48A6-A5FA-64E287BD3C77}"/>
    <cellStyle name="Total 3 7 13 4" xfId="19388" xr:uid="{44C656CF-829E-475C-94C1-565A13586138}"/>
    <cellStyle name="Total 3 7 13 5" xfId="27388" xr:uid="{9AB76254-C0AA-4F2B-9F31-75E627B6CD92}"/>
    <cellStyle name="Total 3 7 13 6" xfId="35218" xr:uid="{5F0D06FF-99E1-41C1-874A-C857270BFB64}"/>
    <cellStyle name="Total 3 7 13 7" xfId="43179" xr:uid="{845FAD55-FE15-4254-A7F4-5B25F521E6F1}"/>
    <cellStyle name="Total 3 7 14" xfId="3590" xr:uid="{3CF85C6B-680B-44FD-A783-FA06439E4AA9}"/>
    <cellStyle name="Total 3 7 14 2" xfId="7618" xr:uid="{02F119EA-1C25-47A0-826D-820F9EC7CD2A}"/>
    <cellStyle name="Total 3 7 14 2 2" xfId="15833" xr:uid="{54851B91-CDF3-4CA3-8538-D92CDE377E73}"/>
    <cellStyle name="Total 3 7 14 2 3" xfId="23697" xr:uid="{3DDF7FA5-6D41-4C63-96D5-6AB6BE5CBAD4}"/>
    <cellStyle name="Total 3 7 14 2 4" xfId="31677" xr:uid="{B07BB576-E936-4E5B-B05E-6BE5ABFBDF95}"/>
    <cellStyle name="Total 3 7 14 2 5" xfId="39504" xr:uid="{5DDA5D39-DBAB-4F74-BCA7-7E81ACAD6062}"/>
    <cellStyle name="Total 3 7 14 2 6" xfId="47457" xr:uid="{E6AB5668-9045-46E5-BB2B-705A0A958C8F}"/>
    <cellStyle name="Total 3 7 14 3" xfId="11814" xr:uid="{4B02DED7-CBAD-4426-AC9D-C02C3E863544}"/>
    <cellStyle name="Total 3 7 14 4" xfId="19681" xr:uid="{1404B8EC-0EA0-4CB7-B12C-800FA64AD2A2}"/>
    <cellStyle name="Total 3 7 14 5" xfId="27681" xr:uid="{DF1DF272-10DB-499E-9986-297688DFB5E7}"/>
    <cellStyle name="Total 3 7 14 6" xfId="35511" xr:uid="{DC8CAC4A-1BB7-4D5A-AB48-75725214983C}"/>
    <cellStyle name="Total 3 7 14 7" xfId="43472" xr:uid="{2A34F7A1-26F2-4B56-8A35-BE8588185ACC}"/>
    <cellStyle name="Total 3 7 15" xfId="3884" xr:uid="{C5762E4D-A69A-4E2E-A793-C313EC4CE247}"/>
    <cellStyle name="Total 3 7 15 2" xfId="7906" xr:uid="{696E03A4-92D0-457F-9E12-D86C03372A86}"/>
    <cellStyle name="Total 3 7 15 2 2" xfId="16121" xr:uid="{380A4806-D359-4BD1-A529-35EF39E3562B}"/>
    <cellStyle name="Total 3 7 15 2 3" xfId="23985" xr:uid="{F286A1AC-4E99-4500-B17F-B7C5D5F4AAAB}"/>
    <cellStyle name="Total 3 7 15 2 4" xfId="31965" xr:uid="{3129526B-2E0A-4DF7-A9FD-48093B0AA51B}"/>
    <cellStyle name="Total 3 7 15 2 5" xfId="39792" xr:uid="{B1EA164D-03F1-4C5D-8088-52FFE3545459}"/>
    <cellStyle name="Total 3 7 15 2 6" xfId="47745" xr:uid="{DE72DCCE-605C-47D3-A092-28B317386E09}"/>
    <cellStyle name="Total 3 7 15 3" xfId="12108" xr:uid="{BB6597A4-C082-4176-A9CD-25662809B690}"/>
    <cellStyle name="Total 3 7 15 4" xfId="19975" xr:uid="{59EDE6A2-08E1-450C-887C-8AABA69F7451}"/>
    <cellStyle name="Total 3 7 15 5" xfId="27974" xr:uid="{035C7121-233B-45BF-8266-77F908AF7ACB}"/>
    <cellStyle name="Total 3 7 15 6" xfId="35805" xr:uid="{AFB87CB4-B09A-4BAA-BAB6-9CEA2FF38B3E}"/>
    <cellStyle name="Total 3 7 15 7" xfId="43766" xr:uid="{8596042D-53D7-4975-A74F-47FF53E39477}"/>
    <cellStyle name="Total 3 7 16" xfId="4186" xr:uid="{18BA4003-BAF0-49A0-A4E9-FF99235730EC}"/>
    <cellStyle name="Total 3 7 16 2" xfId="8192" xr:uid="{866CE8A2-16DD-4AAA-97E5-3E3681C0D119}"/>
    <cellStyle name="Total 3 7 16 2 2" xfId="16407" xr:uid="{1BB4DA1E-EB5D-482B-8102-6EC68812FEC4}"/>
    <cellStyle name="Total 3 7 16 2 3" xfId="24271" xr:uid="{8EF826DF-814D-4A22-AF40-59DECB7E1B13}"/>
    <cellStyle name="Total 3 7 16 2 4" xfId="32251" xr:uid="{01B070D0-E4E5-4378-BCA1-C3580D845760}"/>
    <cellStyle name="Total 3 7 16 2 5" xfId="40078" xr:uid="{A856C82A-D134-42BE-8B21-293E39491442}"/>
    <cellStyle name="Total 3 7 16 2 6" xfId="48031" xr:uid="{888B72FE-94C5-4107-9603-E0C18B2D1849}"/>
    <cellStyle name="Total 3 7 16 3" xfId="12408" xr:uid="{5701533F-CB70-461F-90A4-604E86E5213E}"/>
    <cellStyle name="Total 3 7 16 4" xfId="20277" xr:uid="{1338947D-EB2E-41C7-95DB-DC6A31B7357C}"/>
    <cellStyle name="Total 3 7 16 5" xfId="28272" xr:uid="{461F3FB5-9C39-4C09-83F6-4EAFB0D544C1}"/>
    <cellStyle name="Total 3 7 16 6" xfId="36107" xr:uid="{69C5AEB9-006A-4CF1-BD46-B40F0B269E05}"/>
    <cellStyle name="Total 3 7 16 7" xfId="44068" xr:uid="{455F3802-88D0-444C-8F8F-EF22FD3DD372}"/>
    <cellStyle name="Total 3 7 17" xfId="4470" xr:uid="{1FBEB406-3425-4D92-BD9A-DD4859159824}"/>
    <cellStyle name="Total 3 7 17 2" xfId="8471" xr:uid="{64ED6936-6BB7-4A33-8D3C-4F50C5D95A5B}"/>
    <cellStyle name="Total 3 7 17 2 2" xfId="16686" xr:uid="{3302BBBF-CAE4-4BFB-83FC-EE5202C488B2}"/>
    <cellStyle name="Total 3 7 17 2 3" xfId="24550" xr:uid="{49938521-CFE5-4E11-A102-60B07A3A6224}"/>
    <cellStyle name="Total 3 7 17 2 4" xfId="32530" xr:uid="{167577DE-D809-49DB-9B17-638B3AD29999}"/>
    <cellStyle name="Total 3 7 17 2 5" xfId="40357" xr:uid="{D5117049-4CD3-4FA5-88C0-5B2D126F89DF}"/>
    <cellStyle name="Total 3 7 17 2 6" xfId="48310" xr:uid="{6A23B433-3CE4-42B1-9655-15CC3B44C252}"/>
    <cellStyle name="Total 3 7 17 3" xfId="12692" xr:uid="{506264F0-E3AD-4BA2-A5A1-9C16661E5DFA}"/>
    <cellStyle name="Total 3 7 17 4" xfId="20561" xr:uid="{E5E522A6-AD04-4A54-8866-DAE9620D50D1}"/>
    <cellStyle name="Total 3 7 17 5" xfId="28555" xr:uid="{CA4DB01E-6359-4A14-A8B1-914615BD6708}"/>
    <cellStyle name="Total 3 7 17 6" xfId="36391" xr:uid="{AFD5F417-3D17-4713-84A0-D4D6B38BFCB2}"/>
    <cellStyle name="Total 3 7 17 7" xfId="44352" xr:uid="{36FC1AAD-7632-48F7-8668-BF028ADEB622}"/>
    <cellStyle name="Total 3 7 18" xfId="5048" xr:uid="{9C53E16F-1F89-4C3D-89E2-EE47A162180B}"/>
    <cellStyle name="Total 3 7 18 2" xfId="13263" xr:uid="{DF7899AF-2CEB-407A-B473-F75404A79715}"/>
    <cellStyle name="Total 3 7 18 3" xfId="21127" xr:uid="{71125ECA-E6E2-41A9-A444-A5A2258853EA}"/>
    <cellStyle name="Total 3 7 18 4" xfId="29107" xr:uid="{441E49FA-1FB3-450C-8BC6-2C6300F728E9}"/>
    <cellStyle name="Total 3 7 18 5" xfId="36934" xr:uid="{3B4F4466-E415-4E32-B83F-9A0E974714D2}"/>
    <cellStyle name="Total 3 7 18 6" xfId="44887" xr:uid="{957AF0B2-001B-43A2-9AAE-6A00B6D6543D}"/>
    <cellStyle name="Total 3 7 19" xfId="9135" xr:uid="{188981EA-1EC6-4CAD-B0B7-C3B38B443B22}"/>
    <cellStyle name="Total 3 7 2" xfId="978" xr:uid="{13B066E1-00DC-405D-BBC7-8AE3D02FB26A}"/>
    <cellStyle name="Total 3 7 2 10" xfId="3956" xr:uid="{273C742D-1637-4824-88B7-D5A8C5011FBF}"/>
    <cellStyle name="Total 3 7 2 10 2" xfId="7975" xr:uid="{D5D29FC4-6DF6-45DA-8958-C7C144D1B9C0}"/>
    <cellStyle name="Total 3 7 2 10 2 2" xfId="16190" xr:uid="{0CF3F762-C496-4CB0-994F-CB3A9D09EA19}"/>
    <cellStyle name="Total 3 7 2 10 2 3" xfId="24054" xr:uid="{994C90A0-2C05-4E5D-9911-E673C74694EA}"/>
    <cellStyle name="Total 3 7 2 10 2 4" xfId="32034" xr:uid="{0FFD1805-5CD3-4BEF-99EE-4E1FDD3568C3}"/>
    <cellStyle name="Total 3 7 2 10 2 5" xfId="39861" xr:uid="{00283B65-BAE3-42D0-9110-A97C943C8559}"/>
    <cellStyle name="Total 3 7 2 10 2 6" xfId="47814" xr:uid="{B41675A3-4B57-41BA-BBBA-AD8B41B04CC2}"/>
    <cellStyle name="Total 3 7 2 10 3" xfId="12178" xr:uid="{495C9905-B549-4B99-AC10-8EB9A41B5D04}"/>
    <cellStyle name="Total 3 7 2 10 4" xfId="20047" xr:uid="{0E6CECC0-FEE6-461D-9144-DB594273FFDA}"/>
    <cellStyle name="Total 3 7 2 10 5" xfId="28044" xr:uid="{1F40A316-8C4C-4ED9-B888-F31DE87FD64A}"/>
    <cellStyle name="Total 3 7 2 10 6" xfId="35877" xr:uid="{A44CB61A-F0B1-4BB5-8B1D-E459B962CC5C}"/>
    <cellStyle name="Total 3 7 2 10 7" xfId="43838" xr:uid="{EBAAA507-BD88-4BF0-A3E1-9BE253CF5544}"/>
    <cellStyle name="Total 3 7 2 11" xfId="4255" xr:uid="{535BDA1F-5ECC-4CC0-AFFA-67B2702CF66A}"/>
    <cellStyle name="Total 3 7 2 11 2" xfId="8261" xr:uid="{C0D0B642-2DBF-40BD-B949-37C37EB9FA91}"/>
    <cellStyle name="Total 3 7 2 11 2 2" xfId="16476" xr:uid="{FDD81563-146F-447A-9B63-071F025BE63B}"/>
    <cellStyle name="Total 3 7 2 11 2 3" xfId="24340" xr:uid="{ADB92E38-EE82-406B-8EF8-3C44EE394C56}"/>
    <cellStyle name="Total 3 7 2 11 2 4" xfId="32320" xr:uid="{EF93BE43-7DA7-4692-9B52-386806BE7154}"/>
    <cellStyle name="Total 3 7 2 11 2 5" xfId="40147" xr:uid="{05395650-B19B-46EC-AAA5-CEE9DCF40D2A}"/>
    <cellStyle name="Total 3 7 2 11 2 6" xfId="48100" xr:uid="{7C0A362D-2B4B-4EDB-B77E-722208C7BA85}"/>
    <cellStyle name="Total 3 7 2 11 3" xfId="12477" xr:uid="{9B596DF2-0065-4A0E-B372-FD1123268030}"/>
    <cellStyle name="Total 3 7 2 11 4" xfId="20346" xr:uid="{F5802D46-E799-4D08-8CCA-BA2FC140F635}"/>
    <cellStyle name="Total 3 7 2 11 5" xfId="28341" xr:uid="{4D2A6F9C-B824-4CF5-B6C5-5BA9AD745814}"/>
    <cellStyle name="Total 3 7 2 11 6" xfId="36176" xr:uid="{50D1A222-F7C8-4744-B410-2DC1873F1F25}"/>
    <cellStyle name="Total 3 7 2 11 7" xfId="44137" xr:uid="{48153F08-9510-4BA0-BA80-AECCE14FFE36}"/>
    <cellStyle name="Total 3 7 2 12" xfId="4542" xr:uid="{E77D389E-83A2-4339-BCD2-85B96B5A193F}"/>
    <cellStyle name="Total 3 7 2 12 2" xfId="8540" xr:uid="{909D3DD4-7704-4B0B-8C00-A6B3BB2ACD02}"/>
    <cellStyle name="Total 3 7 2 12 2 2" xfId="16755" xr:uid="{9DBE3E54-96C0-4F80-A13D-6B1C4AE7F728}"/>
    <cellStyle name="Total 3 7 2 12 2 3" xfId="24619" xr:uid="{3A23A606-E648-4122-9ABA-A6AF2307FF0C}"/>
    <cellStyle name="Total 3 7 2 12 2 4" xfId="32599" xr:uid="{FA91F6AA-B4C3-4095-8662-BB1470BF88EF}"/>
    <cellStyle name="Total 3 7 2 12 2 5" xfId="40426" xr:uid="{77891796-70F9-44F8-925D-981B36DE9EA0}"/>
    <cellStyle name="Total 3 7 2 12 2 6" xfId="48379" xr:uid="{9FABBC81-21B3-422D-8839-33428C57667D}"/>
    <cellStyle name="Total 3 7 2 12 3" xfId="12763" xr:uid="{46CD1B0A-0D41-4646-90FA-143B00D237E7}"/>
    <cellStyle name="Total 3 7 2 12 4" xfId="20633" xr:uid="{AF9295A2-5103-4D16-9175-3FBA73936E58}"/>
    <cellStyle name="Total 3 7 2 12 5" xfId="28626" xr:uid="{34AF81FF-A12A-4225-9139-B897E9DC0F21}"/>
    <cellStyle name="Total 3 7 2 12 6" xfId="36463" xr:uid="{DAA7A0C8-318E-43D7-920C-3F384EF95C13}"/>
    <cellStyle name="Total 3 7 2 12 7" xfId="44424" xr:uid="{5EC97A54-716B-40F4-AA99-6C6EE8C7A74A}"/>
    <cellStyle name="Total 3 7 2 13" xfId="5117" xr:uid="{C99DF050-407B-4185-AA84-48463F6492A2}"/>
    <cellStyle name="Total 3 7 2 13 2" xfId="13332" xr:uid="{92DAC925-B80E-4270-9E2D-B0423EB05FCF}"/>
    <cellStyle name="Total 3 7 2 13 3" xfId="21196" xr:uid="{5328344C-7387-468C-9B8F-C71C026D710E}"/>
    <cellStyle name="Total 3 7 2 13 4" xfId="29176" xr:uid="{F4A11EFF-9EFD-4CC2-A74C-106EF8180107}"/>
    <cellStyle name="Total 3 7 2 13 5" xfId="37003" xr:uid="{7D5F17AD-90E5-4C10-9964-6FDBF2339241}"/>
    <cellStyle name="Total 3 7 2 13 6" xfId="44956" xr:uid="{92B38290-F9DF-4B89-BDFB-FCA9F59AFD79}"/>
    <cellStyle name="Total 3 7 2 14" xfId="9207" xr:uid="{F6C0E2BB-FC22-41A8-8B0C-4DC5F2AB39D0}"/>
    <cellStyle name="Total 3 7 2 15" xfId="17069" xr:uid="{C6D4E521-6784-469F-8679-31FD059E31A1}"/>
    <cellStyle name="Total 3 7 2 16" xfId="25086" xr:uid="{5144FDEA-4459-4EFC-A402-59B5EF630BE3}"/>
    <cellStyle name="Total 3 7 2 17" xfId="32899" xr:uid="{668749B3-8B55-4141-92CC-2730158AA5BC}"/>
    <cellStyle name="Total 3 7 2 18" xfId="40860" xr:uid="{3248A239-02AE-48DD-83E5-C6A41F9D5D96}"/>
    <cellStyle name="Total 3 7 2 2" xfId="1408" xr:uid="{8EBB204A-7D64-4255-90DC-31B2950BF40B}"/>
    <cellStyle name="Total 3 7 2 2 2" xfId="5519" xr:uid="{76C75674-B8EA-46FC-8A14-7D874C995A39}"/>
    <cellStyle name="Total 3 7 2 2 2 2" xfId="13734" xr:uid="{562BAFF5-C23E-4472-8A9B-973EFB95D59B}"/>
    <cellStyle name="Total 3 7 2 2 2 3" xfId="21598" xr:uid="{6284F01D-AFE4-4097-A81E-9C68C0F1A51D}"/>
    <cellStyle name="Total 3 7 2 2 2 4" xfId="29578" xr:uid="{35F94CAF-4943-4553-87FA-A7819B54358A}"/>
    <cellStyle name="Total 3 7 2 2 2 5" xfId="37405" xr:uid="{C9C2C3DB-4863-4896-AD52-EE4E5F6D4AAD}"/>
    <cellStyle name="Total 3 7 2 2 2 6" xfId="45358" xr:uid="{E10F6684-079B-4D36-88D6-B3EE65A273BB}"/>
    <cellStyle name="Total 3 7 2 2 3" xfId="9637" xr:uid="{1C8A0AC9-01A9-4129-A901-0291D7792FFE}"/>
    <cellStyle name="Total 3 7 2 2 4" xfId="17499" xr:uid="{64AB6940-B197-4002-B03F-FCF3F48F80E8}"/>
    <cellStyle name="Total 3 7 2 2 5" xfId="25510" xr:uid="{2DFE9034-4DA0-4E28-891A-415960CDB0C9}"/>
    <cellStyle name="Total 3 7 2 2 6" xfId="33329" xr:uid="{EF611FF6-A39E-4DDA-B175-ECAA71EDF5B3}"/>
    <cellStyle name="Total 3 7 2 2 7" xfId="41290" xr:uid="{C7D44166-59D7-43EC-B7F7-4E11ACF6455C}"/>
    <cellStyle name="Total 3 7 2 3" xfId="1751" xr:uid="{03DFC94C-E654-44EE-8694-9E45D02E96A4}"/>
    <cellStyle name="Total 3 7 2 3 2" xfId="5838" xr:uid="{3A80EBF4-95BF-44FC-90F0-522DB6E96685}"/>
    <cellStyle name="Total 3 7 2 3 2 2" xfId="14053" xr:uid="{786F9BF0-AB90-483E-85B9-918CFCCDE40E}"/>
    <cellStyle name="Total 3 7 2 3 2 3" xfId="21917" xr:uid="{B94C61C9-284E-4402-AE92-FACD72F73AF8}"/>
    <cellStyle name="Total 3 7 2 3 2 4" xfId="29897" xr:uid="{6274E830-9B43-4E19-ABBD-89B484029303}"/>
    <cellStyle name="Total 3 7 2 3 2 5" xfId="37724" xr:uid="{463A6554-B93B-4050-9996-B38F1A295FE7}"/>
    <cellStyle name="Total 3 7 2 3 2 6" xfId="45677" xr:uid="{41C8D758-2776-45AC-9E0F-EB3CF5BCD8F1}"/>
    <cellStyle name="Total 3 7 2 3 3" xfId="9977" xr:uid="{0EC45774-0896-4444-A754-FF59F973FCC0}"/>
    <cellStyle name="Total 3 7 2 3 4" xfId="17842" xr:uid="{C0D364A7-B620-43ED-954A-5AFCFCC71939}"/>
    <cellStyle name="Total 3 7 2 3 5" xfId="25850" xr:uid="{D1D83727-D79F-4E36-8C4E-3100459B4DA7}"/>
    <cellStyle name="Total 3 7 2 3 6" xfId="33672" xr:uid="{5C14AA44-6B76-4970-A154-57765938F8A5}"/>
    <cellStyle name="Total 3 7 2 3 7" xfId="41633" xr:uid="{522B38F8-5033-49E5-91E2-E938DE381C70}"/>
    <cellStyle name="Total 3 7 2 4" xfId="2086" xr:uid="{7C5DAE93-F6C6-4430-9280-8CC84F9BF37B}"/>
    <cellStyle name="Total 3 7 2 4 2" xfId="6160" xr:uid="{9CD9EA28-262E-435E-9225-A8D67339820F}"/>
    <cellStyle name="Total 3 7 2 4 2 2" xfId="14375" xr:uid="{0F2C9ACD-6F42-4B1F-85EF-B205620CC9CF}"/>
    <cellStyle name="Total 3 7 2 4 2 3" xfId="22239" xr:uid="{9BA78701-B71A-46D3-B646-F83D4F973BAD}"/>
    <cellStyle name="Total 3 7 2 4 2 4" xfId="30219" xr:uid="{A60B0319-62A0-4DDF-82C5-592CC720620C}"/>
    <cellStyle name="Total 3 7 2 4 2 5" xfId="38046" xr:uid="{89D73E5A-529F-49E1-BA9C-B7BF0135A761}"/>
    <cellStyle name="Total 3 7 2 4 2 6" xfId="45999" xr:uid="{005EE67A-1E63-4E31-BFCE-B7589EDA1482}"/>
    <cellStyle name="Total 3 7 2 4 3" xfId="10312" xr:uid="{B684766A-D83A-42FE-945F-1936A30EF5F4}"/>
    <cellStyle name="Total 3 7 2 4 4" xfId="18177" xr:uid="{69E007FE-7517-496D-96BF-5FC05FF490D7}"/>
    <cellStyle name="Total 3 7 2 4 5" xfId="26184" xr:uid="{F3FE4724-8C57-4034-BA99-0A559AE7AB3E}"/>
    <cellStyle name="Total 3 7 2 4 6" xfId="34007" xr:uid="{DA858427-4219-4104-9D3E-4D673040EC51}"/>
    <cellStyle name="Total 3 7 2 4 7" xfId="41968" xr:uid="{EF402CCC-EA8D-4CB1-9EB4-2E7F271479F5}"/>
    <cellStyle name="Total 3 7 2 5" xfId="2405" xr:uid="{0457185C-ECA7-4AE5-B83F-2D7B949E4241}"/>
    <cellStyle name="Total 3 7 2 5 2" xfId="6469" xr:uid="{E6623FA8-A4F9-4D85-AF1B-0DC6B9D19598}"/>
    <cellStyle name="Total 3 7 2 5 2 2" xfId="14684" xr:uid="{9A448964-8D86-4EF2-BCF2-C39E6E223152}"/>
    <cellStyle name="Total 3 7 2 5 2 3" xfId="22548" xr:uid="{CDEBA3A8-F646-49DE-85DE-174144A7F492}"/>
    <cellStyle name="Total 3 7 2 5 2 4" xfId="30528" xr:uid="{C9FBC815-78C4-46CA-A5FE-B798396026E1}"/>
    <cellStyle name="Total 3 7 2 5 2 5" xfId="38355" xr:uid="{27F19F55-A40F-4D5C-9336-9E09729A1A37}"/>
    <cellStyle name="Total 3 7 2 5 2 6" xfId="46308" xr:uid="{4E685250-1638-439B-B2F2-1946A79853DA}"/>
    <cellStyle name="Total 3 7 2 5 3" xfId="10631" xr:uid="{1110C192-07A2-4FF7-8471-1B82BEC2800E}"/>
    <cellStyle name="Total 3 7 2 5 4" xfId="18496" xr:uid="{275B2A6E-584D-4CCC-B2D9-C46820ACF0EB}"/>
    <cellStyle name="Total 3 7 2 5 5" xfId="26500" xr:uid="{2CA3E2C5-7B48-4DCD-97C6-B9499AD104E5}"/>
    <cellStyle name="Total 3 7 2 5 6" xfId="34326" xr:uid="{629EEC92-856B-44A8-A3D8-3248868B5404}"/>
    <cellStyle name="Total 3 7 2 5 7" xfId="42287" xr:uid="{0C10CF48-9403-44FE-A73F-EC4CB56FE20E}"/>
    <cellStyle name="Total 3 7 2 6" xfId="2734" xr:uid="{3EF7525E-9741-409D-A266-BBE68CE2802C}"/>
    <cellStyle name="Total 3 7 2 6 2" xfId="6784" xr:uid="{31C809C3-6379-49CE-B8C0-494313357B5C}"/>
    <cellStyle name="Total 3 7 2 6 2 2" xfId="14999" xr:uid="{7BDE2BBF-813D-4C78-99F1-C11C39C60E53}"/>
    <cellStyle name="Total 3 7 2 6 2 3" xfId="22863" xr:uid="{4A87C2DA-0D9E-4B95-BFE0-E2CFF2554DDC}"/>
    <cellStyle name="Total 3 7 2 6 2 4" xfId="30843" xr:uid="{30EC4A40-35F2-4563-BD30-6BF75B7FA2DC}"/>
    <cellStyle name="Total 3 7 2 6 2 5" xfId="38670" xr:uid="{F1D7EC8A-A815-4E84-A997-6990ABC97786}"/>
    <cellStyle name="Total 3 7 2 6 2 6" xfId="46623" xr:uid="{47723FDF-45B9-4D1A-A8B1-DE2AE8382F96}"/>
    <cellStyle name="Total 3 7 2 6 3" xfId="10960" xr:uid="{1F93A093-47C4-49C6-B481-5D18245CD17E}"/>
    <cellStyle name="Total 3 7 2 6 4" xfId="18825" xr:uid="{9CB8D960-66F7-420C-A3A5-0523EAB87772}"/>
    <cellStyle name="Total 3 7 2 6 5" xfId="26828" xr:uid="{AE6FB155-8058-4033-B201-D73282ADE4ED}"/>
    <cellStyle name="Total 3 7 2 6 6" xfId="34655" xr:uid="{1F1F0534-907F-4B55-882F-584B76B6146A}"/>
    <cellStyle name="Total 3 7 2 6 7" xfId="42616" xr:uid="{C51410D0-0E91-4E4B-B7F1-0E4D35CA60C2}"/>
    <cellStyle name="Total 3 7 2 7" xfId="3047" xr:uid="{52A4B19C-0FDA-4CFA-81AE-9B155CA00CEA}"/>
    <cellStyle name="Total 3 7 2 7 2" xfId="7088" xr:uid="{F885237D-8958-4971-8A11-698FBEE744C2}"/>
    <cellStyle name="Total 3 7 2 7 2 2" xfId="15303" xr:uid="{76B6B450-258F-45F1-A469-A15E6066F7B7}"/>
    <cellStyle name="Total 3 7 2 7 2 3" xfId="23167" xr:uid="{06C06E29-4BFC-467B-AA8B-D51E0234304C}"/>
    <cellStyle name="Total 3 7 2 7 2 4" xfId="31147" xr:uid="{CAD304D6-DE5F-4B4E-8C04-08F02E66AFE9}"/>
    <cellStyle name="Total 3 7 2 7 2 5" xfId="38974" xr:uid="{A1EA63F6-BFFC-4634-B1B7-64D146A8209B}"/>
    <cellStyle name="Total 3 7 2 7 2 6" xfId="46927" xr:uid="{FFD385F8-B44E-4D20-93E3-2F9F7E80AD1F}"/>
    <cellStyle name="Total 3 7 2 7 3" xfId="11272" xr:uid="{4E6EAFAF-66A7-475F-B0D7-929AD0BCAC54}"/>
    <cellStyle name="Total 3 7 2 7 4" xfId="19138" xr:uid="{C2E07AE3-81F6-42D8-B551-6D1DC19FC377}"/>
    <cellStyle name="Total 3 7 2 7 5" xfId="27138" xr:uid="{95FA0B8E-BBBA-4761-A08A-DBB28804B4C2}"/>
    <cellStyle name="Total 3 7 2 7 6" xfId="34968" xr:uid="{D5AF5676-853E-4BB9-808B-16CD69A2C647}"/>
    <cellStyle name="Total 3 7 2 7 7" xfId="42929" xr:uid="{7070EBD5-9141-4A8B-BA40-B947F4780A70}"/>
    <cellStyle name="Total 3 7 2 8" xfId="3367" xr:uid="{C1927CED-4A3A-4883-A5E8-3768E338626C}"/>
    <cellStyle name="Total 3 7 2 8 2" xfId="7395" xr:uid="{82899812-5586-4E28-B349-7610D267985E}"/>
    <cellStyle name="Total 3 7 2 8 2 2" xfId="15610" xr:uid="{1FB0E99C-43A3-4942-87B6-E5C3D9042417}"/>
    <cellStyle name="Total 3 7 2 8 2 3" xfId="23474" xr:uid="{F79268FF-2384-4D92-B189-044B65DBE6DD}"/>
    <cellStyle name="Total 3 7 2 8 2 4" xfId="31454" xr:uid="{E2242B8F-8303-4902-B6B4-8FDCC8F04088}"/>
    <cellStyle name="Total 3 7 2 8 2 5" xfId="39281" xr:uid="{C0992CA4-6E23-4397-83F8-63B620C6F1D9}"/>
    <cellStyle name="Total 3 7 2 8 2 6" xfId="47234" xr:uid="{A87671CC-703A-47AA-8422-84C5C5564F22}"/>
    <cellStyle name="Total 3 7 2 8 3" xfId="11591" xr:uid="{736E7E90-EFD3-4EE0-9A4A-F7F7568B3482}"/>
    <cellStyle name="Total 3 7 2 8 4" xfId="19458" xr:uid="{0B03B0B8-A3E3-447B-A084-E90B0009D3F2}"/>
    <cellStyle name="Total 3 7 2 8 5" xfId="27458" xr:uid="{8B4DD194-3567-4716-A821-7C9B365F9E17}"/>
    <cellStyle name="Total 3 7 2 8 6" xfId="35288" xr:uid="{F5544E74-B641-43C4-8A1C-3371DBB945F4}"/>
    <cellStyle name="Total 3 7 2 8 7" xfId="43249" xr:uid="{6A846F73-F1DB-4890-8C49-EBA759AB0325}"/>
    <cellStyle name="Total 3 7 2 9" xfId="3661" xr:uid="{92937049-61BF-4438-986C-62EDBF357896}"/>
    <cellStyle name="Total 3 7 2 9 2" xfId="7689" xr:uid="{87C584E7-9DD8-452D-988C-97070D6B312A}"/>
    <cellStyle name="Total 3 7 2 9 2 2" xfId="15904" xr:uid="{F0D7881E-0F66-49EB-80CC-12959B5BED9E}"/>
    <cellStyle name="Total 3 7 2 9 2 3" xfId="23768" xr:uid="{6F2D6AF7-A8F1-4DCB-8E32-2F7A21A06097}"/>
    <cellStyle name="Total 3 7 2 9 2 4" xfId="31748" xr:uid="{31C34148-5778-4394-9ED7-FE2EFCCB67A9}"/>
    <cellStyle name="Total 3 7 2 9 2 5" xfId="39575" xr:uid="{D0A1EDEB-A771-4986-B67C-9C1377CB7B80}"/>
    <cellStyle name="Total 3 7 2 9 2 6" xfId="47528" xr:uid="{0202F37A-A0A3-46C7-9CD9-53F7204A2292}"/>
    <cellStyle name="Total 3 7 2 9 3" xfId="11885" xr:uid="{5BEC4515-2645-457F-87FD-C141D418D8B1}"/>
    <cellStyle name="Total 3 7 2 9 4" xfId="19752" xr:uid="{5E987F94-B7B9-4595-82D7-165EC0A16C9B}"/>
    <cellStyle name="Total 3 7 2 9 5" xfId="27752" xr:uid="{F560839E-03CC-4C3C-8FCB-D366006D72EF}"/>
    <cellStyle name="Total 3 7 2 9 6" xfId="35582" xr:uid="{98C5EBFC-B0B6-4AE7-AADC-F7C99F839D51}"/>
    <cellStyle name="Total 3 7 2 9 7" xfId="43543" xr:uid="{8F72ABD2-5EFB-4F3B-B578-E6216175EB74}"/>
    <cellStyle name="Total 3 7 20" xfId="16997" xr:uid="{A42BA37E-4E3A-4BCA-AD6E-2BECFAAB6A5B}"/>
    <cellStyle name="Total 3 7 21" xfId="25016" xr:uid="{93DE736A-D4F2-48C9-BE6F-69FE44D3F9F3}"/>
    <cellStyle name="Total 3 7 22" xfId="32827" xr:uid="{93A9AAF1-8FA6-4E2D-9DC7-C5AF911AD29A}"/>
    <cellStyle name="Total 3 7 23" xfId="40788" xr:uid="{D0CFD3BD-998A-4A0A-861B-6460571EEB48}"/>
    <cellStyle name="Total 3 7 3" xfId="1021" xr:uid="{00478820-935D-4781-AC44-4B119052F5B1}"/>
    <cellStyle name="Total 3 7 3 10" xfId="3999" xr:uid="{5A114A6F-4A4F-4A9A-81FD-B6B53BE5D0F4}"/>
    <cellStyle name="Total 3 7 3 10 2" xfId="8014" xr:uid="{4DFDB5D3-B267-4C81-90C9-64E8A48A66AF}"/>
    <cellStyle name="Total 3 7 3 10 2 2" xfId="16229" xr:uid="{6151914F-8725-4F96-9AF1-BADF41C31956}"/>
    <cellStyle name="Total 3 7 3 10 2 3" xfId="24093" xr:uid="{5CA01CEA-BD06-4151-B257-8FAB73B6715E}"/>
    <cellStyle name="Total 3 7 3 10 2 4" xfId="32073" xr:uid="{FAE62EB3-FDFB-4507-8B35-ABB914A4FB8E}"/>
    <cellStyle name="Total 3 7 3 10 2 5" xfId="39900" xr:uid="{21FFCFBB-C746-4E0F-9435-AA5800BE4625}"/>
    <cellStyle name="Total 3 7 3 10 2 6" xfId="47853" xr:uid="{BF38FBD4-971F-4A01-A237-EA265FCC53DE}"/>
    <cellStyle name="Total 3 7 3 10 3" xfId="12221" xr:uid="{9FEBB8E3-A032-483C-8416-C0EA4B7B4C8E}"/>
    <cellStyle name="Total 3 7 3 10 4" xfId="20090" xr:uid="{FC8F221C-04F6-45DC-B196-858AB9EFB2E4}"/>
    <cellStyle name="Total 3 7 3 10 5" xfId="28086" xr:uid="{5A3A6B01-24F8-4343-9E46-7EA774308FCD}"/>
    <cellStyle name="Total 3 7 3 10 6" xfId="35920" xr:uid="{2B2EEC58-A39F-4E7A-A318-44CCA11D36AE}"/>
    <cellStyle name="Total 3 7 3 10 7" xfId="43881" xr:uid="{B08D0839-C68B-43DB-9405-B83161074430}"/>
    <cellStyle name="Total 3 7 3 11" xfId="4294" xr:uid="{B6000F70-AA7C-419A-8FAB-1A81084475A6}"/>
    <cellStyle name="Total 3 7 3 11 2" xfId="8300" xr:uid="{F576DE74-6379-4312-9652-793B9F8D397C}"/>
    <cellStyle name="Total 3 7 3 11 2 2" xfId="16515" xr:uid="{89A04AC9-D9AA-432E-BE47-0981C9F70645}"/>
    <cellStyle name="Total 3 7 3 11 2 3" xfId="24379" xr:uid="{761D6171-B77F-4BF4-B1C8-EFDA03680370}"/>
    <cellStyle name="Total 3 7 3 11 2 4" xfId="32359" xr:uid="{7012BE31-E374-4BA2-8D5B-678CF57A65CE}"/>
    <cellStyle name="Total 3 7 3 11 2 5" xfId="40186" xr:uid="{B86C3FB4-AA64-490C-8899-27DAC6E9B632}"/>
    <cellStyle name="Total 3 7 3 11 2 6" xfId="48139" xr:uid="{19F217A7-515C-42F6-B12D-56F17D3142AF}"/>
    <cellStyle name="Total 3 7 3 11 3" xfId="12516" xr:uid="{73D97140-12E1-4429-9883-C6DB321469BC}"/>
    <cellStyle name="Total 3 7 3 11 4" xfId="20385" xr:uid="{D4DB7449-66CD-489B-BC61-C439BFD184D7}"/>
    <cellStyle name="Total 3 7 3 11 5" xfId="28380" xr:uid="{AA8E90ED-24ED-4A62-B554-3CEB7088420A}"/>
    <cellStyle name="Total 3 7 3 11 6" xfId="36215" xr:uid="{7ABCA622-606E-4B75-A84A-EDFB994FF846}"/>
    <cellStyle name="Total 3 7 3 11 7" xfId="44176" xr:uid="{5F2948B5-654E-4075-B4B5-2F02F3A1E58E}"/>
    <cellStyle name="Total 3 7 3 12" xfId="4585" xr:uid="{86201CEA-CB8C-40CC-BB5E-27EE45854632}"/>
    <cellStyle name="Total 3 7 3 12 2" xfId="8579" xr:uid="{76056DEC-6D40-4779-9D7D-26E65E50AB6C}"/>
    <cellStyle name="Total 3 7 3 12 2 2" xfId="16794" xr:uid="{95C22212-EFEF-4F62-9454-07AE7F01EE7F}"/>
    <cellStyle name="Total 3 7 3 12 2 3" xfId="24658" xr:uid="{A4812628-CF69-421E-AE88-50B950CF7729}"/>
    <cellStyle name="Total 3 7 3 12 2 4" xfId="32638" xr:uid="{BFBCFC9F-7DA9-444E-BFBB-5033F8EF77E7}"/>
    <cellStyle name="Total 3 7 3 12 2 5" xfId="40465" xr:uid="{9DAEF53B-B2CB-49AB-9319-DB13835E422A}"/>
    <cellStyle name="Total 3 7 3 12 2 6" xfId="48418" xr:uid="{130A59FF-675E-403A-856B-CA729290499D}"/>
    <cellStyle name="Total 3 7 3 12 3" xfId="12806" xr:uid="{BB10EDAD-00F4-40CA-930A-AE0239676E88}"/>
    <cellStyle name="Total 3 7 3 12 4" xfId="20676" xr:uid="{52CBD1F9-F90B-467E-930C-E960FB927BC7}"/>
    <cellStyle name="Total 3 7 3 12 5" xfId="28669" xr:uid="{23921715-DA8E-49A7-B9F6-BCEBBF736D90}"/>
    <cellStyle name="Total 3 7 3 12 6" xfId="36506" xr:uid="{E4FDE1DA-129C-408D-8B4A-093C8E076375}"/>
    <cellStyle name="Total 3 7 3 12 7" xfId="44467" xr:uid="{29163215-53A8-4F55-B00F-3EAB13661673}"/>
    <cellStyle name="Total 3 7 3 13" xfId="5156" xr:uid="{FB58763A-56ED-4A22-A576-C534D5AB60AB}"/>
    <cellStyle name="Total 3 7 3 13 2" xfId="13371" xr:uid="{40E1D784-80FD-4A91-93AD-EFEAF48C6D08}"/>
    <cellStyle name="Total 3 7 3 13 3" xfId="21235" xr:uid="{684948F4-C006-4EB3-A849-8C3381B12958}"/>
    <cellStyle name="Total 3 7 3 13 4" xfId="29215" xr:uid="{B01B50D1-749A-43B1-9B7C-44B361ED8D14}"/>
    <cellStyle name="Total 3 7 3 13 5" xfId="37042" xr:uid="{F05F20C2-7D96-48FD-AD83-E6E875EDADAF}"/>
    <cellStyle name="Total 3 7 3 13 6" xfId="44995" xr:uid="{EA8C3ED0-E759-462D-B1DA-B7B5FA6B7B8D}"/>
    <cellStyle name="Total 3 7 3 14" xfId="9250" xr:uid="{B1861600-3B65-4DA4-B6CC-A6958EC866E9}"/>
    <cellStyle name="Total 3 7 3 15" xfId="17112" xr:uid="{E4A8E825-FB54-4CC6-AA47-BB904E7D7CED}"/>
    <cellStyle name="Total 3 7 3 16" xfId="25129" xr:uid="{41D64BE5-86BC-4443-A7CA-B1FFEE79357F}"/>
    <cellStyle name="Total 3 7 3 17" xfId="32942" xr:uid="{EE949961-1FC9-4AA7-8CEE-F538C1A6D36B}"/>
    <cellStyle name="Total 3 7 3 18" xfId="40903" xr:uid="{EB9CD8E1-C4EE-42C7-9FB1-8B2052D0D795}"/>
    <cellStyle name="Total 3 7 3 2" xfId="1451" xr:uid="{0A0F51B0-5661-4203-A481-59B3E5F161F4}"/>
    <cellStyle name="Total 3 7 3 2 2" xfId="5558" xr:uid="{F0410C68-9E7C-4EC8-AFF8-66950459D7BD}"/>
    <cellStyle name="Total 3 7 3 2 2 2" xfId="13773" xr:uid="{0DCFF180-2E8B-406F-80BD-C6246BC132D1}"/>
    <cellStyle name="Total 3 7 3 2 2 3" xfId="21637" xr:uid="{C7A54B43-B599-4477-B5DA-6811B9E33C3A}"/>
    <cellStyle name="Total 3 7 3 2 2 4" xfId="29617" xr:uid="{80C3F12D-469D-4C8C-8F22-3EA709C40C62}"/>
    <cellStyle name="Total 3 7 3 2 2 5" xfId="37444" xr:uid="{86477004-19F2-4D0D-857E-1E4D89FFEA3E}"/>
    <cellStyle name="Total 3 7 3 2 2 6" xfId="45397" xr:uid="{78065FDC-C240-4ADD-8E70-2156149DD0A7}"/>
    <cellStyle name="Total 3 7 3 2 3" xfId="9680" xr:uid="{CBBA52C1-9E0A-421B-A5FB-ED5C5DEC32E8}"/>
    <cellStyle name="Total 3 7 3 2 4" xfId="17542" xr:uid="{86ECB093-759F-4E3C-8B64-251FDB8C0D47}"/>
    <cellStyle name="Total 3 7 3 2 5" xfId="25553" xr:uid="{F9BEE100-B2B7-4F1F-9313-AACE8B2402FD}"/>
    <cellStyle name="Total 3 7 3 2 6" xfId="33372" xr:uid="{B7F78732-5F89-463C-A4D9-A7E2706AE421}"/>
    <cellStyle name="Total 3 7 3 2 7" xfId="41333" xr:uid="{979FBEA2-11A5-43AC-8D79-149D0BE1B2F8}"/>
    <cellStyle name="Total 3 7 3 3" xfId="1794" xr:uid="{0D84507F-96CA-4632-8B0D-BB84125F96B1}"/>
    <cellStyle name="Total 3 7 3 3 2" xfId="5877" xr:uid="{9D6C0143-6537-46A7-94E4-604AC2E991F7}"/>
    <cellStyle name="Total 3 7 3 3 2 2" xfId="14092" xr:uid="{33A7A883-BE75-47DA-ACD0-78CE9C0B2D1F}"/>
    <cellStyle name="Total 3 7 3 3 2 3" xfId="21956" xr:uid="{140CCE67-1148-4836-9E21-253C34D606EC}"/>
    <cellStyle name="Total 3 7 3 3 2 4" xfId="29936" xr:uid="{BAC20B0F-8C0B-4F33-A358-511429BBD21B}"/>
    <cellStyle name="Total 3 7 3 3 2 5" xfId="37763" xr:uid="{2BDC726B-DDDB-4B58-B38A-D0D30097E33B}"/>
    <cellStyle name="Total 3 7 3 3 2 6" xfId="45716" xr:uid="{0A5F27A6-F8F3-442E-890B-F085A6DD8146}"/>
    <cellStyle name="Total 3 7 3 3 3" xfId="10020" xr:uid="{BBFC2D61-EE87-4EE1-BB3A-32EE7EEE4E7C}"/>
    <cellStyle name="Total 3 7 3 3 4" xfId="17885" xr:uid="{EF50FE4B-08DD-4067-90B4-61977A15EDCC}"/>
    <cellStyle name="Total 3 7 3 3 5" xfId="25892" xr:uid="{EC021DC5-907F-4C82-9311-35EEF363AD52}"/>
    <cellStyle name="Total 3 7 3 3 6" xfId="33715" xr:uid="{3D24FF14-803D-4C11-AC5B-0A9292EB929C}"/>
    <cellStyle name="Total 3 7 3 3 7" xfId="41676" xr:uid="{7968867F-2372-48BF-8067-56710F12A395}"/>
    <cellStyle name="Total 3 7 3 4" xfId="2128" xr:uid="{AC70769D-03D3-41EB-AE74-55CDF7D62CDC}"/>
    <cellStyle name="Total 3 7 3 4 2" xfId="6202" xr:uid="{FB6123CB-C4B5-47FB-8AA8-2B0F5D227837}"/>
    <cellStyle name="Total 3 7 3 4 2 2" xfId="14417" xr:uid="{BB5A204D-4431-41F5-9C07-8DB7F8CB5411}"/>
    <cellStyle name="Total 3 7 3 4 2 3" xfId="22281" xr:uid="{C63062C5-23FC-4C4A-B56E-9B8CEF7EDB70}"/>
    <cellStyle name="Total 3 7 3 4 2 4" xfId="30261" xr:uid="{CDCD7779-D0BC-4A09-AF65-D8993DDDD9A4}"/>
    <cellStyle name="Total 3 7 3 4 2 5" xfId="38088" xr:uid="{4D28BE7A-5EA6-4E54-AD93-C6BFBA502E16}"/>
    <cellStyle name="Total 3 7 3 4 2 6" xfId="46041" xr:uid="{6E666127-23E4-4DAB-9F45-411E0FAD583C}"/>
    <cellStyle name="Total 3 7 3 4 3" xfId="10354" xr:uid="{66FD7BFF-8132-4FF0-BEA0-C74809845F47}"/>
    <cellStyle name="Total 3 7 3 4 4" xfId="18219" xr:uid="{E729DB0A-8651-4D6C-85B1-4FA3FCFE29AB}"/>
    <cellStyle name="Total 3 7 3 4 5" xfId="26226" xr:uid="{E569BC52-EEC6-4936-807D-81A0F542C717}"/>
    <cellStyle name="Total 3 7 3 4 6" xfId="34049" xr:uid="{58778389-9EE7-4F86-9951-9489A0A6A870}"/>
    <cellStyle name="Total 3 7 3 4 7" xfId="42010" xr:uid="{4283F033-1485-47E3-9362-A63DDB2377F8}"/>
    <cellStyle name="Total 3 7 3 5" xfId="2448" xr:uid="{19852094-99BA-4782-B0B2-83E3E22EC873}"/>
    <cellStyle name="Total 3 7 3 5 2" xfId="6508" xr:uid="{98FDCA78-8369-4ED8-A6F6-F51F01EEEC3A}"/>
    <cellStyle name="Total 3 7 3 5 2 2" xfId="14723" xr:uid="{203C2D10-5BAD-49AB-9FAB-BC720328C4D3}"/>
    <cellStyle name="Total 3 7 3 5 2 3" xfId="22587" xr:uid="{D4A7E548-5EB8-45B2-B66F-6E0177FF9854}"/>
    <cellStyle name="Total 3 7 3 5 2 4" xfId="30567" xr:uid="{7C626DA6-7223-4544-90F5-6A535A143AB4}"/>
    <cellStyle name="Total 3 7 3 5 2 5" xfId="38394" xr:uid="{58960B6D-9A9E-4766-B95D-9EB197D72F10}"/>
    <cellStyle name="Total 3 7 3 5 2 6" xfId="46347" xr:uid="{E7A8F967-12BD-4728-9C23-36A1D8508D51}"/>
    <cellStyle name="Total 3 7 3 5 3" xfId="10674" xr:uid="{BB7D977B-014D-4558-BE7B-242EBCD8D442}"/>
    <cellStyle name="Total 3 7 3 5 4" xfId="18539" xr:uid="{83EA3A41-CBDD-49D0-9005-A9CD4431A758}"/>
    <cellStyle name="Total 3 7 3 5 5" xfId="26542" xr:uid="{08EAFF84-EC9C-4ADF-8B32-3E82CF43F4B2}"/>
    <cellStyle name="Total 3 7 3 5 6" xfId="34369" xr:uid="{7BAC6312-D89A-4597-8E52-7C2DF3389745}"/>
    <cellStyle name="Total 3 7 3 5 7" xfId="42330" xr:uid="{EFB38F52-38E8-4C77-B476-A5C3D483E3A7}"/>
    <cellStyle name="Total 3 7 3 6" xfId="2776" xr:uid="{ED650AD8-832A-4F7D-9ED2-BA8D85DB5120}"/>
    <cellStyle name="Total 3 7 3 6 2" xfId="6826" xr:uid="{A07860AB-FF86-4FB9-90BD-F033A8B88E8C}"/>
    <cellStyle name="Total 3 7 3 6 2 2" xfId="15041" xr:uid="{F1251452-9733-4645-B5C1-5ED435241EAB}"/>
    <cellStyle name="Total 3 7 3 6 2 3" xfId="22905" xr:uid="{E834E0C0-D858-4E7E-AABF-B3CA132B54AA}"/>
    <cellStyle name="Total 3 7 3 6 2 4" xfId="30885" xr:uid="{633F7B97-185F-4B62-BE21-F7821013C67E}"/>
    <cellStyle name="Total 3 7 3 6 2 5" xfId="38712" xr:uid="{B64434DC-CE3F-4C1B-AF4C-42809ED2EF43}"/>
    <cellStyle name="Total 3 7 3 6 2 6" xfId="46665" xr:uid="{74F23327-A803-4B83-B1CB-D0B0E5F155E6}"/>
    <cellStyle name="Total 3 7 3 6 3" xfId="11002" xr:uid="{A799DB2D-B284-4070-8C81-0038B58ADE56}"/>
    <cellStyle name="Total 3 7 3 6 4" xfId="18867" xr:uid="{A7C66971-1736-4CFF-8ED2-2A78626635F1}"/>
    <cellStyle name="Total 3 7 3 6 5" xfId="26870" xr:uid="{57288563-405E-48A3-9A1B-A6D00C528E23}"/>
    <cellStyle name="Total 3 7 3 6 6" xfId="34697" xr:uid="{AC7B84A9-A555-402C-93A4-E418E6EF9044}"/>
    <cellStyle name="Total 3 7 3 6 7" xfId="42658" xr:uid="{3376A7CA-105D-482A-8D17-A35257EB550C}"/>
    <cellStyle name="Total 3 7 3 7" xfId="3090" xr:uid="{87B5D601-E3C0-421F-89D9-FF670F159EA7}"/>
    <cellStyle name="Total 3 7 3 7 2" xfId="7127" xr:uid="{B504AFD4-132D-4A3F-842F-624192F4E19D}"/>
    <cellStyle name="Total 3 7 3 7 2 2" xfId="15342" xr:uid="{2D93FCE8-7DC6-4F94-B6ED-51C6E260DD64}"/>
    <cellStyle name="Total 3 7 3 7 2 3" xfId="23206" xr:uid="{E81E40D9-AD98-4B81-A0CF-B3B653017DFA}"/>
    <cellStyle name="Total 3 7 3 7 2 4" xfId="31186" xr:uid="{6A2E7823-7147-41F0-A201-2D5C111FAFB5}"/>
    <cellStyle name="Total 3 7 3 7 2 5" xfId="39013" xr:uid="{2F8D3BA6-25A3-4D31-A437-CC937B8DDAE6}"/>
    <cellStyle name="Total 3 7 3 7 2 6" xfId="46966" xr:uid="{16251454-7812-4BB4-A7B2-09939A629963}"/>
    <cellStyle name="Total 3 7 3 7 3" xfId="11314" xr:uid="{C56F1B8B-A7B8-4126-88CC-12201716FC5D}"/>
    <cellStyle name="Total 3 7 3 7 4" xfId="19181" xr:uid="{5C49ABE2-9E48-4AC3-8170-A60A07AEF11F}"/>
    <cellStyle name="Total 3 7 3 7 5" xfId="27181" xr:uid="{675F6281-F347-405C-9086-A01193028906}"/>
    <cellStyle name="Total 3 7 3 7 6" xfId="35011" xr:uid="{48F527C3-3FBE-4480-94B4-CFD9A66627E0}"/>
    <cellStyle name="Total 3 7 3 7 7" xfId="42972" xr:uid="{F96354CB-54AA-4C8A-8ABD-BAD0E3D77AD3}"/>
    <cellStyle name="Total 3 7 3 8" xfId="3406" xr:uid="{19103EA6-B9C8-4F78-8CDA-F87450A652A4}"/>
    <cellStyle name="Total 3 7 3 8 2" xfId="7434" xr:uid="{BCFE495A-C850-4F0B-8D87-6F6A7EC10068}"/>
    <cellStyle name="Total 3 7 3 8 2 2" xfId="15649" xr:uid="{1FB5A237-8F33-461B-BEA4-DF6E5D064FF2}"/>
    <cellStyle name="Total 3 7 3 8 2 3" xfId="23513" xr:uid="{D3E7B0D8-C88D-4E71-A56A-B95BB4FF92B9}"/>
    <cellStyle name="Total 3 7 3 8 2 4" xfId="31493" xr:uid="{867B9D92-1765-4119-ADCB-7D6B21C59D41}"/>
    <cellStyle name="Total 3 7 3 8 2 5" xfId="39320" xr:uid="{E93CE9E7-B775-426E-830E-D725605543C0}"/>
    <cellStyle name="Total 3 7 3 8 2 6" xfId="47273" xr:uid="{EB615145-28D8-48DA-ABFE-94A06324A41F}"/>
    <cellStyle name="Total 3 7 3 8 3" xfId="11630" xr:uid="{82DB9A82-C3BD-4DC7-AC39-9C52F8D87F2D}"/>
    <cellStyle name="Total 3 7 3 8 4" xfId="19497" xr:uid="{0609CB72-CB10-4897-94F2-E94FE3D81C11}"/>
    <cellStyle name="Total 3 7 3 8 5" xfId="27497" xr:uid="{03667BE7-B1ED-430E-9522-0B35F9B41E6F}"/>
    <cellStyle name="Total 3 7 3 8 6" xfId="35327" xr:uid="{F4D77562-0F26-4DE0-ADA7-D2FB911C0A58}"/>
    <cellStyle name="Total 3 7 3 8 7" xfId="43288" xr:uid="{4297968C-2483-4834-94E3-A41F3F10CFBE}"/>
    <cellStyle name="Total 3 7 3 9" xfId="3701" xr:uid="{048BD11F-360A-4F85-8001-E30A88F52DEE}"/>
    <cellStyle name="Total 3 7 3 9 2" xfId="7729" xr:uid="{BC8C72EE-1AFF-46D7-9EB9-92072695BC19}"/>
    <cellStyle name="Total 3 7 3 9 2 2" xfId="15944" xr:uid="{F5D0E5C5-1C79-44C2-A815-57443CAF1329}"/>
    <cellStyle name="Total 3 7 3 9 2 3" xfId="23808" xr:uid="{7820CBC1-D207-4A6B-958E-78252E64AC50}"/>
    <cellStyle name="Total 3 7 3 9 2 4" xfId="31788" xr:uid="{DE9839A9-B479-4055-9369-593DC7251F3F}"/>
    <cellStyle name="Total 3 7 3 9 2 5" xfId="39615" xr:uid="{89485259-D889-4705-9F2A-194BF26B29EC}"/>
    <cellStyle name="Total 3 7 3 9 2 6" xfId="47568" xr:uid="{E58D7298-423B-4585-8AD7-E2B91D001A59}"/>
    <cellStyle name="Total 3 7 3 9 3" xfId="11925" xr:uid="{DBA502B3-DE5F-4056-AFB8-BBBC09F1906C}"/>
    <cellStyle name="Total 3 7 3 9 4" xfId="19792" xr:uid="{A3F5D656-10A0-4DD9-998E-CFC576FC8B3D}"/>
    <cellStyle name="Total 3 7 3 9 5" xfId="27792" xr:uid="{F94B3A95-7EE9-4B04-97DA-6F47DE5E524A}"/>
    <cellStyle name="Total 3 7 3 9 6" xfId="35622" xr:uid="{9A48CF9F-EF26-4807-AA46-570AD8E8F6AA}"/>
    <cellStyle name="Total 3 7 3 9 7" xfId="43583" xr:uid="{2D61B377-D959-433C-81A5-6397D5C787A3}"/>
    <cellStyle name="Total 3 7 4" xfId="1061" xr:uid="{847EF94F-F776-44DC-84C3-7FE2272CB0F2}"/>
    <cellStyle name="Total 3 7 4 10" xfId="4039" xr:uid="{778CEC3C-48BE-4F10-B4AB-4BAC892BDAB6}"/>
    <cellStyle name="Total 3 7 4 10 2" xfId="8054" xr:uid="{9B7E63B5-7144-46D3-9996-1D532FAD4CDB}"/>
    <cellStyle name="Total 3 7 4 10 2 2" xfId="16269" xr:uid="{439713C1-8241-4D83-BCFF-F398F83DCE7C}"/>
    <cellStyle name="Total 3 7 4 10 2 3" xfId="24133" xr:uid="{2D2A5A07-603A-4ADF-9022-46C7FBF63347}"/>
    <cellStyle name="Total 3 7 4 10 2 4" xfId="32113" xr:uid="{13B47DAE-1BBB-405D-AB1C-929324DADFBC}"/>
    <cellStyle name="Total 3 7 4 10 2 5" xfId="39940" xr:uid="{7518CF37-5CFB-4F22-A946-0C26656BA062}"/>
    <cellStyle name="Total 3 7 4 10 2 6" xfId="47893" xr:uid="{1B5EDC14-1917-4A0D-A7B8-197A3B9734F3}"/>
    <cellStyle name="Total 3 7 4 10 3" xfId="12261" xr:uid="{8C097017-AD81-4711-B344-31DB92A03AEF}"/>
    <cellStyle name="Total 3 7 4 10 4" xfId="20130" xr:uid="{6223A768-4BB7-4E1E-B676-A56A9D4B9777}"/>
    <cellStyle name="Total 3 7 4 10 5" xfId="28126" xr:uid="{70855311-68F1-4C87-A754-2AD91ADF72A5}"/>
    <cellStyle name="Total 3 7 4 10 6" xfId="35960" xr:uid="{94B03578-630A-4295-949F-DF82AD759915}"/>
    <cellStyle name="Total 3 7 4 10 7" xfId="43921" xr:uid="{0C0C9688-B0F9-4BF5-AFCB-A667BDF5443F}"/>
    <cellStyle name="Total 3 7 4 11" xfId="4334" xr:uid="{7F068632-6313-4EF3-A251-35D603E28F9D}"/>
    <cellStyle name="Total 3 7 4 11 2" xfId="8340" xr:uid="{E120E054-B453-4ABD-A114-BE0630B6EC42}"/>
    <cellStyle name="Total 3 7 4 11 2 2" xfId="16555" xr:uid="{9BF524D0-8442-424B-BC94-D6F0630CFC0B}"/>
    <cellStyle name="Total 3 7 4 11 2 3" xfId="24419" xr:uid="{E82A5F0B-5C67-4594-80E4-ED39C6244AE2}"/>
    <cellStyle name="Total 3 7 4 11 2 4" xfId="32399" xr:uid="{F5F71A36-EDFD-42B0-98E6-91B9DB769CEB}"/>
    <cellStyle name="Total 3 7 4 11 2 5" xfId="40226" xr:uid="{7C20C976-8595-44A6-8549-58B52C764A85}"/>
    <cellStyle name="Total 3 7 4 11 2 6" xfId="48179" xr:uid="{AEB16E8E-6580-40A4-A3EC-3261BAD71F2F}"/>
    <cellStyle name="Total 3 7 4 11 3" xfId="12556" xr:uid="{8B7CA1D9-23C7-4E66-AD6A-888EFEF251D0}"/>
    <cellStyle name="Total 3 7 4 11 4" xfId="20425" xr:uid="{DD6D4BC1-CC3D-4727-BF15-96270AE8323D}"/>
    <cellStyle name="Total 3 7 4 11 5" xfId="28420" xr:uid="{78E93D36-D280-49FA-8C2E-655BB1BC605F}"/>
    <cellStyle name="Total 3 7 4 11 6" xfId="36255" xr:uid="{2AE83D04-0D51-4B27-BC11-DB9950C65BF5}"/>
    <cellStyle name="Total 3 7 4 11 7" xfId="44216" xr:uid="{D3914A8B-5B77-47CA-9858-2716BF03ED21}"/>
    <cellStyle name="Total 3 7 4 12" xfId="4625" xr:uid="{8BD53C90-0466-41DA-BFED-0DF4B2F7DCC3}"/>
    <cellStyle name="Total 3 7 4 12 2" xfId="8619" xr:uid="{A2AA3D63-5B84-4D97-A781-B4BA97BF4BE2}"/>
    <cellStyle name="Total 3 7 4 12 2 2" xfId="16834" xr:uid="{4C6481D1-1DDD-4B34-BF0D-420A9434EB18}"/>
    <cellStyle name="Total 3 7 4 12 2 3" xfId="24698" xr:uid="{3378F38D-D002-422E-A6E6-F19D15D8085E}"/>
    <cellStyle name="Total 3 7 4 12 2 4" xfId="32678" xr:uid="{CC529D86-615F-4368-8C09-EF7899A87B00}"/>
    <cellStyle name="Total 3 7 4 12 2 5" xfId="40505" xr:uid="{951ECB1F-2EC1-4955-AD8A-F79DDCFB3238}"/>
    <cellStyle name="Total 3 7 4 12 2 6" xfId="48458" xr:uid="{371B00B3-AD96-4FCE-A873-0E00C1FDD050}"/>
    <cellStyle name="Total 3 7 4 12 3" xfId="12846" xr:uid="{02E79E2A-2021-424C-A576-60F5975E2745}"/>
    <cellStyle name="Total 3 7 4 12 4" xfId="20716" xr:uid="{CDC0B85E-BE77-46C3-A209-AA189FE50DBE}"/>
    <cellStyle name="Total 3 7 4 12 5" xfId="28709" xr:uid="{F025AF4C-C639-4CD0-8C64-F223F1FCB452}"/>
    <cellStyle name="Total 3 7 4 12 6" xfId="36546" xr:uid="{D6716CE1-7478-4002-9C0D-92C7FC19851D}"/>
    <cellStyle name="Total 3 7 4 12 7" xfId="44507" xr:uid="{AB2DBE14-0419-49E0-A78A-C5C8F944012A}"/>
    <cellStyle name="Total 3 7 4 13" xfId="5196" xr:uid="{D52BCD35-AF27-48FC-9358-629ACB3A9302}"/>
    <cellStyle name="Total 3 7 4 13 2" xfId="13411" xr:uid="{79F12551-57C9-47C8-9A90-E5174BC284F0}"/>
    <cellStyle name="Total 3 7 4 13 3" xfId="21275" xr:uid="{B4967BE1-E1D1-44AB-8222-ABFB4DD4B122}"/>
    <cellStyle name="Total 3 7 4 13 4" xfId="29255" xr:uid="{E30EC60F-A04A-42F9-8F8B-CFD864AEE262}"/>
    <cellStyle name="Total 3 7 4 13 5" xfId="37082" xr:uid="{75BB241C-8E33-4F6A-9132-566F10B47CF5}"/>
    <cellStyle name="Total 3 7 4 13 6" xfId="45035" xr:uid="{A8350958-1BFE-4256-B5C1-7DA92516629D}"/>
    <cellStyle name="Total 3 7 4 14" xfId="9290" xr:uid="{1EE3B5E7-7514-428E-B32A-DBE455FA7A25}"/>
    <cellStyle name="Total 3 7 4 15" xfId="17152" xr:uid="{5BE2A420-401A-46B6-9E84-BBCFB35DED03}"/>
    <cellStyle name="Total 3 7 4 16" xfId="25169" xr:uid="{E7A84A1A-CB34-4CE7-AFF3-57274E3BA69A}"/>
    <cellStyle name="Total 3 7 4 17" xfId="32982" xr:uid="{142A5EAE-78FC-49E7-815D-BA4CE1BF7994}"/>
    <cellStyle name="Total 3 7 4 18" xfId="40943" xr:uid="{14B0CEF6-210D-468E-B462-2A93FAE91006}"/>
    <cellStyle name="Total 3 7 4 2" xfId="1491" xr:uid="{01FEDDFB-87C9-41CC-AC50-6B6290185508}"/>
    <cellStyle name="Total 3 7 4 2 2" xfId="5598" xr:uid="{8CB97118-0D28-4124-816F-828633A8B2CE}"/>
    <cellStyle name="Total 3 7 4 2 2 2" xfId="13813" xr:uid="{CF2FA65A-D704-410A-BC82-615187284261}"/>
    <cellStyle name="Total 3 7 4 2 2 3" xfId="21677" xr:uid="{A0A180D5-14E5-4A7F-BE58-BFD013FE6DDE}"/>
    <cellStyle name="Total 3 7 4 2 2 4" xfId="29657" xr:uid="{5F8E86E4-EAFF-4199-9EED-5A36B7C5504B}"/>
    <cellStyle name="Total 3 7 4 2 2 5" xfId="37484" xr:uid="{0B163FD3-A4E2-42D7-A8BE-CFE4640164FD}"/>
    <cellStyle name="Total 3 7 4 2 2 6" xfId="45437" xr:uid="{7F425797-47DD-4DCB-A7FE-F0A925C90854}"/>
    <cellStyle name="Total 3 7 4 2 3" xfId="9720" xr:uid="{F8A2467C-626C-4DC3-9647-CAD64C37E11E}"/>
    <cellStyle name="Total 3 7 4 2 4" xfId="17582" xr:uid="{172A9F30-3DF1-447E-9B20-6E3F05CD11FC}"/>
    <cellStyle name="Total 3 7 4 2 5" xfId="25593" xr:uid="{8713D70A-2AFB-4A23-9F24-F1D11D952521}"/>
    <cellStyle name="Total 3 7 4 2 6" xfId="33412" xr:uid="{215F4DAD-2ABE-4E55-8DFF-08201E9396A5}"/>
    <cellStyle name="Total 3 7 4 2 7" xfId="41373" xr:uid="{A5D00B49-DACA-4F1D-8033-0A8E71A01D8D}"/>
    <cellStyle name="Total 3 7 4 3" xfId="1834" xr:uid="{83161DD5-B823-401F-8A2E-4ED1CAA0226F}"/>
    <cellStyle name="Total 3 7 4 3 2" xfId="5917" xr:uid="{E8A88FA0-2120-4417-88A7-22F157D8154C}"/>
    <cellStyle name="Total 3 7 4 3 2 2" xfId="14132" xr:uid="{A9C84541-1B3E-488E-8F2D-9405CF6AD368}"/>
    <cellStyle name="Total 3 7 4 3 2 3" xfId="21996" xr:uid="{320C9ED4-A1EF-43FD-9A0C-E2C33B577643}"/>
    <cellStyle name="Total 3 7 4 3 2 4" xfId="29976" xr:uid="{03F79E66-8DF9-458C-81E5-27831E15F8D9}"/>
    <cellStyle name="Total 3 7 4 3 2 5" xfId="37803" xr:uid="{7030E4A9-80FE-44AC-B02C-BD10EC70721E}"/>
    <cellStyle name="Total 3 7 4 3 2 6" xfId="45756" xr:uid="{F012E02C-39B1-4DB3-ABA1-011120D0D543}"/>
    <cellStyle name="Total 3 7 4 3 3" xfId="10060" xr:uid="{1309C12B-AF6C-4660-BA5A-AEDBD897A331}"/>
    <cellStyle name="Total 3 7 4 3 4" xfId="17925" xr:uid="{5C5A109F-33E4-415F-8346-8C3244E0B8D6}"/>
    <cellStyle name="Total 3 7 4 3 5" xfId="25932" xr:uid="{2C6BF1ED-B832-4646-992B-39FA3332CF0E}"/>
    <cellStyle name="Total 3 7 4 3 6" xfId="33755" xr:uid="{0AA7C705-2D3F-414C-9FE4-C4D8CB04E5D6}"/>
    <cellStyle name="Total 3 7 4 3 7" xfId="41716" xr:uid="{752BEA00-9970-4D7A-87C7-6CC63714CBC4}"/>
    <cellStyle name="Total 3 7 4 4" xfId="2168" xr:uid="{2A131DAF-23B6-4D7B-98E6-5407768130A3}"/>
    <cellStyle name="Total 3 7 4 4 2" xfId="6242" xr:uid="{99D711BA-4E8D-4246-97E1-48D6216EF523}"/>
    <cellStyle name="Total 3 7 4 4 2 2" xfId="14457" xr:uid="{907BF24B-0DDA-4E48-B6BF-81707FB5BC34}"/>
    <cellStyle name="Total 3 7 4 4 2 3" xfId="22321" xr:uid="{C859FAB1-1426-45AA-A48A-2D1240D84555}"/>
    <cellStyle name="Total 3 7 4 4 2 4" xfId="30301" xr:uid="{AEB0BBC5-0F74-4F9D-8D39-C1DAC9EFB81D}"/>
    <cellStyle name="Total 3 7 4 4 2 5" xfId="38128" xr:uid="{03A34004-512C-4ACF-B95C-D740AA8BB506}"/>
    <cellStyle name="Total 3 7 4 4 2 6" xfId="46081" xr:uid="{FF27067D-C463-4F20-B67B-3EE36248E1C5}"/>
    <cellStyle name="Total 3 7 4 4 3" xfId="10394" xr:uid="{BCEDEF12-3AEA-4125-B6A8-D38B299E51EA}"/>
    <cellStyle name="Total 3 7 4 4 4" xfId="18259" xr:uid="{BC325B14-47C6-432F-9E5F-EE045824B5B7}"/>
    <cellStyle name="Total 3 7 4 4 5" xfId="26266" xr:uid="{B17BF4E0-D8C6-441B-A3A2-F1208A20162F}"/>
    <cellStyle name="Total 3 7 4 4 6" xfId="34089" xr:uid="{724B6F4B-6CBC-498A-8B39-3A95BC45AE86}"/>
    <cellStyle name="Total 3 7 4 4 7" xfId="42050" xr:uid="{6D84744F-E23D-4CC6-A35B-A369F1E385E8}"/>
    <cellStyle name="Total 3 7 4 5" xfId="2488" xr:uid="{D9F8D0EE-69D1-46A1-BDC9-86C3B7377F49}"/>
    <cellStyle name="Total 3 7 4 5 2" xfId="6548" xr:uid="{D7F24F37-ED29-4636-811D-9F68BB36AF76}"/>
    <cellStyle name="Total 3 7 4 5 2 2" xfId="14763" xr:uid="{568003AA-D96D-4795-BEB3-C73555EC50FB}"/>
    <cellStyle name="Total 3 7 4 5 2 3" xfId="22627" xr:uid="{9A9EFF96-57F9-4FF9-BDB5-1EB7C0AF49BD}"/>
    <cellStyle name="Total 3 7 4 5 2 4" xfId="30607" xr:uid="{64E35B68-4158-4285-ADCE-7557F8842FE7}"/>
    <cellStyle name="Total 3 7 4 5 2 5" xfId="38434" xr:uid="{6C55C8E3-70F9-41BD-8C7A-52EF2F6F8A2B}"/>
    <cellStyle name="Total 3 7 4 5 2 6" xfId="46387" xr:uid="{0DCC7A58-1926-488F-8B14-1A72D53C4F76}"/>
    <cellStyle name="Total 3 7 4 5 3" xfId="10714" xr:uid="{65A2D684-84C7-4F90-A87D-6792795219CB}"/>
    <cellStyle name="Total 3 7 4 5 4" xfId="18579" xr:uid="{3B837305-A5B0-478C-B9F0-C003DB893534}"/>
    <cellStyle name="Total 3 7 4 5 5" xfId="26582" xr:uid="{65B4D95C-D57A-4864-B9E8-6069CB401A32}"/>
    <cellStyle name="Total 3 7 4 5 6" xfId="34409" xr:uid="{CF549FA5-659E-422F-BE1F-2363CD59A3F5}"/>
    <cellStyle name="Total 3 7 4 5 7" xfId="42370" xr:uid="{157B1036-F36B-40AA-BA1C-E63FF5517938}"/>
    <cellStyle name="Total 3 7 4 6" xfId="2816" xr:uid="{6737803A-AE6A-464E-B739-1966405FFA34}"/>
    <cellStyle name="Total 3 7 4 6 2" xfId="6866" xr:uid="{6BAAF1A6-3246-443F-83B0-B6E5CAEEBB96}"/>
    <cellStyle name="Total 3 7 4 6 2 2" xfId="15081" xr:uid="{46545ED1-9B75-458C-9C9D-AD08581135D4}"/>
    <cellStyle name="Total 3 7 4 6 2 3" xfId="22945" xr:uid="{8A69364A-0030-4DB1-803E-7BB51467C8AB}"/>
    <cellStyle name="Total 3 7 4 6 2 4" xfId="30925" xr:uid="{089D9CA8-9A04-418F-9935-AFF0CDCE8F80}"/>
    <cellStyle name="Total 3 7 4 6 2 5" xfId="38752" xr:uid="{D7633B4F-1D76-412E-89AB-F9D133E26596}"/>
    <cellStyle name="Total 3 7 4 6 2 6" xfId="46705" xr:uid="{DF9742E9-454F-491B-AA6F-309200524C09}"/>
    <cellStyle name="Total 3 7 4 6 3" xfId="11042" xr:uid="{6E810C51-63C3-491F-9C14-4D2BCD48B1DC}"/>
    <cellStyle name="Total 3 7 4 6 4" xfId="18907" xr:uid="{D25800AC-DD42-48EA-96A9-F80587823852}"/>
    <cellStyle name="Total 3 7 4 6 5" xfId="26910" xr:uid="{A8A230D8-C175-4B81-A113-D3D29DB331C2}"/>
    <cellStyle name="Total 3 7 4 6 6" xfId="34737" xr:uid="{F6A0A2AB-BC4A-4153-AEE0-2DE51075F81D}"/>
    <cellStyle name="Total 3 7 4 6 7" xfId="42698" xr:uid="{36F08B7E-F0C7-4A4F-95DC-9EBC53612819}"/>
    <cellStyle name="Total 3 7 4 7" xfId="3130" xr:uid="{EAF126FA-7882-4787-BFFE-1ED08D53CF22}"/>
    <cellStyle name="Total 3 7 4 7 2" xfId="7167" xr:uid="{83812A7C-3D35-4337-AA11-A3D2113834C1}"/>
    <cellStyle name="Total 3 7 4 7 2 2" xfId="15382" xr:uid="{7FF1315D-3A8D-4124-A342-F6C4F3B1DF65}"/>
    <cellStyle name="Total 3 7 4 7 2 3" xfId="23246" xr:uid="{E876FAD1-D153-4A0E-B017-63E3C49CBDFB}"/>
    <cellStyle name="Total 3 7 4 7 2 4" xfId="31226" xr:uid="{8C7AF229-6EE9-4278-A24F-624EE17C923F}"/>
    <cellStyle name="Total 3 7 4 7 2 5" xfId="39053" xr:uid="{857B9361-E6D4-4781-9EEE-4060100239E2}"/>
    <cellStyle name="Total 3 7 4 7 2 6" xfId="47006" xr:uid="{D3FAC323-4E4F-4085-ADB7-617E5488B489}"/>
    <cellStyle name="Total 3 7 4 7 3" xfId="11354" xr:uid="{E3AD1ED1-0498-42A5-A296-0065000EA452}"/>
    <cellStyle name="Total 3 7 4 7 4" xfId="19221" xr:uid="{4043366A-D9CA-4E99-A215-E655A90BCB2E}"/>
    <cellStyle name="Total 3 7 4 7 5" xfId="27221" xr:uid="{99D1EBDB-9015-4C3C-835A-DDD1234F17BF}"/>
    <cellStyle name="Total 3 7 4 7 6" xfId="35051" xr:uid="{98DB6078-FBAD-4ABC-89F0-CA26969AF7B0}"/>
    <cellStyle name="Total 3 7 4 7 7" xfId="43012" xr:uid="{68E3AB76-C718-47E7-B0BF-DFDB77C558CC}"/>
    <cellStyle name="Total 3 7 4 8" xfId="3446" xr:uid="{7B5A36D7-3EAF-4B4A-8DC6-EFB11D1339B3}"/>
    <cellStyle name="Total 3 7 4 8 2" xfId="7474" xr:uid="{2977F782-BEF5-4DA3-BBA3-CA5EBC587BE5}"/>
    <cellStyle name="Total 3 7 4 8 2 2" xfId="15689" xr:uid="{9D35A61D-8A0D-4388-87F6-C06AD7060A14}"/>
    <cellStyle name="Total 3 7 4 8 2 3" xfId="23553" xr:uid="{8D8101A4-08A7-484D-994F-9BEAF8145CE3}"/>
    <cellStyle name="Total 3 7 4 8 2 4" xfId="31533" xr:uid="{B24965CB-9599-4175-84BA-72D5CE045D01}"/>
    <cellStyle name="Total 3 7 4 8 2 5" xfId="39360" xr:uid="{7BF54452-3611-42F1-A154-42358458BFB6}"/>
    <cellStyle name="Total 3 7 4 8 2 6" xfId="47313" xr:uid="{FCBC7EDF-1E1A-4B3C-80E7-B6AAE3D7B441}"/>
    <cellStyle name="Total 3 7 4 8 3" xfId="11670" xr:uid="{476505F4-6B37-4582-9412-E7F7877D44A7}"/>
    <cellStyle name="Total 3 7 4 8 4" xfId="19537" xr:uid="{7CC12A00-F4A4-4BE4-BC12-30DD98EA79B5}"/>
    <cellStyle name="Total 3 7 4 8 5" xfId="27537" xr:uid="{7196B729-818D-4ED0-A311-DA66DA21C5FE}"/>
    <cellStyle name="Total 3 7 4 8 6" xfId="35367" xr:uid="{50D9E8F9-CD16-4866-960B-D6098BA6901D}"/>
    <cellStyle name="Total 3 7 4 8 7" xfId="43328" xr:uid="{E9BF4786-B03A-460A-96EB-959D74A81E5D}"/>
    <cellStyle name="Total 3 7 4 9" xfId="3741" xr:uid="{66500D7A-F93A-4B20-AFFD-64474BC48856}"/>
    <cellStyle name="Total 3 7 4 9 2" xfId="7769" xr:uid="{51457F01-13BF-4FD2-A9E0-0EFEBD4CAFF0}"/>
    <cellStyle name="Total 3 7 4 9 2 2" xfId="15984" xr:uid="{B3895CBD-E76A-44C9-808C-91AEFFAC626A}"/>
    <cellStyle name="Total 3 7 4 9 2 3" xfId="23848" xr:uid="{82B7316C-8353-4C58-BB66-3325D27C06F3}"/>
    <cellStyle name="Total 3 7 4 9 2 4" xfId="31828" xr:uid="{204D1C1D-69F8-4604-803C-7D1FA65040A0}"/>
    <cellStyle name="Total 3 7 4 9 2 5" xfId="39655" xr:uid="{41714258-CC18-4ABE-B713-ED28C5D3AF6E}"/>
    <cellStyle name="Total 3 7 4 9 2 6" xfId="47608" xr:uid="{F56643DE-0FC0-4297-8E45-2C438EC07326}"/>
    <cellStyle name="Total 3 7 4 9 3" xfId="11965" xr:uid="{3CA60D33-F072-455F-BAEF-77541D4658C1}"/>
    <cellStyle name="Total 3 7 4 9 4" xfId="19832" xr:uid="{20EE6016-55BB-492B-AF3F-503607EE7D9C}"/>
    <cellStyle name="Total 3 7 4 9 5" xfId="27832" xr:uid="{3E0E01C7-B0E7-4BCD-9757-29FAA7530989}"/>
    <cellStyle name="Total 3 7 4 9 6" xfId="35662" xr:uid="{C5E26C1F-10D8-4552-8924-DC199B9D6A8C}"/>
    <cellStyle name="Total 3 7 4 9 7" xfId="43623" xr:uid="{4A7B0B57-F134-4DF6-B742-B02B9CDA71E3}"/>
    <cellStyle name="Total 3 7 5" xfId="1104" xr:uid="{2A9616D1-4FA8-4829-8576-60D39A77EB3B}"/>
    <cellStyle name="Total 3 7 5 10" xfId="4082" xr:uid="{FEC5A88D-0B01-43D7-9A28-7573534122D4}"/>
    <cellStyle name="Total 3 7 5 10 2" xfId="8093" xr:uid="{C220E65A-E1ED-4373-98E0-ECCA3CBA98EE}"/>
    <cellStyle name="Total 3 7 5 10 2 2" xfId="16308" xr:uid="{7B9ADDFE-6051-421A-A1B2-0A68236F02FD}"/>
    <cellStyle name="Total 3 7 5 10 2 3" xfId="24172" xr:uid="{51604C0B-CE6D-4A48-A01A-6520EE3FB10E}"/>
    <cellStyle name="Total 3 7 5 10 2 4" xfId="32152" xr:uid="{6AB12545-903B-4F7A-9F5B-62CD70409EBC}"/>
    <cellStyle name="Total 3 7 5 10 2 5" xfId="39979" xr:uid="{AD45EF4C-A358-4995-AD84-AD79647D98DF}"/>
    <cellStyle name="Total 3 7 5 10 2 6" xfId="47932" xr:uid="{8FF47C67-ADDB-40B7-A2AB-B263DF98EBD3}"/>
    <cellStyle name="Total 3 7 5 10 3" xfId="12304" xr:uid="{5BF477F1-C660-4046-BF79-6898CAF56BE4}"/>
    <cellStyle name="Total 3 7 5 10 4" xfId="20173" xr:uid="{091848E3-CA8F-4124-9E0D-47B25F061473}"/>
    <cellStyle name="Total 3 7 5 10 5" xfId="28169" xr:uid="{9EFD89D8-EC8B-4FB4-A477-48A26614AE65}"/>
    <cellStyle name="Total 3 7 5 10 6" xfId="36003" xr:uid="{8BF00FEF-66A1-48DC-AD3A-8B0181381483}"/>
    <cellStyle name="Total 3 7 5 10 7" xfId="43964" xr:uid="{3442009A-5A09-416F-BABD-FD8D79B8D41F}"/>
    <cellStyle name="Total 3 7 5 11" xfId="4373" xr:uid="{7248AC42-8D4E-4202-976E-EE44608D4589}"/>
    <cellStyle name="Total 3 7 5 11 2" xfId="8379" xr:uid="{527D6BED-F92A-4C5B-882C-5DC6CE24C38A}"/>
    <cellStyle name="Total 3 7 5 11 2 2" xfId="16594" xr:uid="{7C262311-FBED-4661-930A-7E3AF956B7D3}"/>
    <cellStyle name="Total 3 7 5 11 2 3" xfId="24458" xr:uid="{10EEF3D3-B193-4337-9400-12E221C66146}"/>
    <cellStyle name="Total 3 7 5 11 2 4" xfId="32438" xr:uid="{1231ED86-D718-489C-B1B7-102682F734AE}"/>
    <cellStyle name="Total 3 7 5 11 2 5" xfId="40265" xr:uid="{B4FBA58D-0BEC-418F-A3F6-F3135BE0ACC6}"/>
    <cellStyle name="Total 3 7 5 11 2 6" xfId="48218" xr:uid="{8EBB7213-FCBC-4C1E-80E6-62944C513D4F}"/>
    <cellStyle name="Total 3 7 5 11 3" xfId="12595" xr:uid="{861F62FC-2B18-40EE-BDA1-B58221999B85}"/>
    <cellStyle name="Total 3 7 5 11 4" xfId="20464" xr:uid="{5B8BDF1A-48AF-4A67-BEB7-53187DA508E4}"/>
    <cellStyle name="Total 3 7 5 11 5" xfId="28459" xr:uid="{622EED63-2F51-4720-AA1A-44E3FB2163FC}"/>
    <cellStyle name="Total 3 7 5 11 6" xfId="36294" xr:uid="{0F16763F-60C4-46FD-A88C-72CD0406CC23}"/>
    <cellStyle name="Total 3 7 5 11 7" xfId="44255" xr:uid="{9F7808D3-0A54-4596-92DE-EFECD5D4F85E}"/>
    <cellStyle name="Total 3 7 5 12" xfId="4668" xr:uid="{8B53867D-8440-4FDD-B163-F86199A65120}"/>
    <cellStyle name="Total 3 7 5 12 2" xfId="8658" xr:uid="{8DE186C8-DF49-4C29-82E8-3F1709B2ADBF}"/>
    <cellStyle name="Total 3 7 5 12 2 2" xfId="16873" xr:uid="{623C90C5-0250-4872-8B11-0B3CFD2F301F}"/>
    <cellStyle name="Total 3 7 5 12 2 3" xfId="24737" xr:uid="{86665561-A45D-4F14-A44F-42156481C6B6}"/>
    <cellStyle name="Total 3 7 5 12 2 4" xfId="32717" xr:uid="{19555297-FBC9-4751-ADB3-0167318A7125}"/>
    <cellStyle name="Total 3 7 5 12 2 5" xfId="40544" xr:uid="{8F05323B-24ED-449A-8F72-D9F231A141FD}"/>
    <cellStyle name="Total 3 7 5 12 2 6" xfId="48497" xr:uid="{181D0DE8-815D-4676-A83F-773E70751BF4}"/>
    <cellStyle name="Total 3 7 5 12 3" xfId="12889" xr:uid="{CD778084-BFF8-4FC3-B271-1F90C9D77879}"/>
    <cellStyle name="Total 3 7 5 12 4" xfId="20759" xr:uid="{11C0A371-1DF9-4F82-89F8-3EC10243DF9D}"/>
    <cellStyle name="Total 3 7 5 12 5" xfId="28752" xr:uid="{F5098C53-A90C-4E02-BAA8-EB4B859EC454}"/>
    <cellStyle name="Total 3 7 5 12 6" xfId="36589" xr:uid="{A991ECD0-7D3A-400E-9BB5-95B91C4C80FF}"/>
    <cellStyle name="Total 3 7 5 12 7" xfId="44550" xr:uid="{4C75D469-4A89-4385-B769-9E83412A74EB}"/>
    <cellStyle name="Total 3 7 5 13" xfId="5235" xr:uid="{0CB37676-F0AE-4A6F-A384-3FD43DC4B414}"/>
    <cellStyle name="Total 3 7 5 13 2" xfId="13450" xr:uid="{B9D53502-4CA8-4F1D-9712-8F2A22C2BA7C}"/>
    <cellStyle name="Total 3 7 5 13 3" xfId="21314" xr:uid="{460C4F77-44A3-44A6-B1CD-F5B66BE61678}"/>
    <cellStyle name="Total 3 7 5 13 4" xfId="29294" xr:uid="{C010C008-85F4-490F-AF53-485433E1F50E}"/>
    <cellStyle name="Total 3 7 5 13 5" xfId="37121" xr:uid="{624E38A0-D551-4A47-B137-53A64FB9E49F}"/>
    <cellStyle name="Total 3 7 5 13 6" xfId="45074" xr:uid="{B91C4D5F-C40B-4894-9072-728079321CD0}"/>
    <cellStyle name="Total 3 7 5 14" xfId="9333" xr:uid="{611A9137-9850-4A0A-A68E-535E3972BAF9}"/>
    <cellStyle name="Total 3 7 5 15" xfId="17195" xr:uid="{2575A747-E564-4A18-A090-FD394692CAC0}"/>
    <cellStyle name="Total 3 7 5 16" xfId="25211" xr:uid="{A0396E84-6315-46E4-8391-7F8D33D4E60D}"/>
    <cellStyle name="Total 3 7 5 17" xfId="33025" xr:uid="{9865620D-928E-40FE-977E-4C82792E5765}"/>
    <cellStyle name="Total 3 7 5 18" xfId="40986" xr:uid="{E0D42501-BF5F-49DA-8738-E5916983F426}"/>
    <cellStyle name="Total 3 7 5 2" xfId="1534" xr:uid="{CC3262C0-7D75-4FE7-B1E2-CE7572D1D2D4}"/>
    <cellStyle name="Total 3 7 5 2 2" xfId="5637" xr:uid="{E006E62A-C63A-4DEC-A33B-E5294780FD9A}"/>
    <cellStyle name="Total 3 7 5 2 2 2" xfId="13852" xr:uid="{A86A04C7-13FD-45F2-80B5-710D43F4ECFE}"/>
    <cellStyle name="Total 3 7 5 2 2 3" xfId="21716" xr:uid="{21A7B789-65D3-4451-B7A1-6F2F61C5218C}"/>
    <cellStyle name="Total 3 7 5 2 2 4" xfId="29696" xr:uid="{C0163173-FD63-49FD-844E-34C2A2C234CB}"/>
    <cellStyle name="Total 3 7 5 2 2 5" xfId="37523" xr:uid="{A52289F3-84DD-409F-A6ED-A25FFFA71BAD}"/>
    <cellStyle name="Total 3 7 5 2 2 6" xfId="45476" xr:uid="{0E1A4BC3-7A98-45A4-94CA-09353C196805}"/>
    <cellStyle name="Total 3 7 5 2 3" xfId="9762" xr:uid="{48FC41FF-B8DA-417C-B688-52C5D900CA71}"/>
    <cellStyle name="Total 3 7 5 2 4" xfId="17625" xr:uid="{7262AC8D-BCAB-4BD0-9386-DCEF9E51D9E9}"/>
    <cellStyle name="Total 3 7 5 2 5" xfId="25636" xr:uid="{42867D4F-C5CA-4E26-B409-043AA3B6D6D1}"/>
    <cellStyle name="Total 3 7 5 2 6" xfId="33455" xr:uid="{4EBBC099-661A-4A4B-AD24-4F5068EC4828}"/>
    <cellStyle name="Total 3 7 5 2 7" xfId="41416" xr:uid="{F94B09A0-BEC0-447A-8B01-955175D93B3B}"/>
    <cellStyle name="Total 3 7 5 3" xfId="1877" xr:uid="{764B75F1-EBEB-4743-BB4B-9BCBA435418F}"/>
    <cellStyle name="Total 3 7 5 3 2" xfId="5956" xr:uid="{75DC6349-2071-4C94-8084-58F2C39FA445}"/>
    <cellStyle name="Total 3 7 5 3 2 2" xfId="14171" xr:uid="{ED640CBF-70C3-4C31-BA3C-6F5711C04025}"/>
    <cellStyle name="Total 3 7 5 3 2 3" xfId="22035" xr:uid="{ACBE80F7-E397-4F55-AFDC-DDECD02B4A71}"/>
    <cellStyle name="Total 3 7 5 3 2 4" xfId="30015" xr:uid="{1F11649C-572D-40E0-B2B1-420AB0125AEC}"/>
    <cellStyle name="Total 3 7 5 3 2 5" xfId="37842" xr:uid="{E56CB3FB-BB24-42A0-95AD-C5E3B43AB024}"/>
    <cellStyle name="Total 3 7 5 3 2 6" xfId="45795" xr:uid="{6ACEA208-24BE-4658-8DAD-9E302E764E00}"/>
    <cellStyle name="Total 3 7 5 3 3" xfId="10103" xr:uid="{589C48A3-9D17-4486-8DC2-283629AC08B2}"/>
    <cellStyle name="Total 3 7 5 3 4" xfId="17968" xr:uid="{270D8A77-E25F-40D0-B641-52604CBE0AA3}"/>
    <cellStyle name="Total 3 7 5 3 5" xfId="25975" xr:uid="{E972043B-7C92-43F6-A9B0-5A3824F2AEB5}"/>
    <cellStyle name="Total 3 7 5 3 6" xfId="33798" xr:uid="{6F590E47-CA72-4230-8454-EFBA7294F11E}"/>
    <cellStyle name="Total 3 7 5 3 7" xfId="41759" xr:uid="{DB451EF0-E5A6-4CA0-A7D6-9E57853EBB62}"/>
    <cellStyle name="Total 3 7 5 4" xfId="2211" xr:uid="{0AF6552D-5E94-455D-806F-7D85FE13134A}"/>
    <cellStyle name="Total 3 7 5 4 2" xfId="6285" xr:uid="{3B27A464-10F5-45FE-9FEE-31DCDDCEC95D}"/>
    <cellStyle name="Total 3 7 5 4 2 2" xfId="14500" xr:uid="{0EE7ACC8-5E8F-463E-9AB0-46717EE07D5E}"/>
    <cellStyle name="Total 3 7 5 4 2 3" xfId="22364" xr:uid="{ADA8CD61-FAE5-42AA-A1DA-B5DFA42BFE9C}"/>
    <cellStyle name="Total 3 7 5 4 2 4" xfId="30344" xr:uid="{AED521B8-5604-4BD9-BE70-2286E25A84B0}"/>
    <cellStyle name="Total 3 7 5 4 2 5" xfId="38171" xr:uid="{BB2F1FF6-B40D-4EAB-8B63-1AF4AAA75C8B}"/>
    <cellStyle name="Total 3 7 5 4 2 6" xfId="46124" xr:uid="{56BCD401-DA07-4766-9C5F-4F59A3AF41FB}"/>
    <cellStyle name="Total 3 7 5 4 3" xfId="10437" xr:uid="{FCBC7FC8-15DB-4818-8DB9-A98D5CA5BF06}"/>
    <cellStyle name="Total 3 7 5 4 4" xfId="18302" xr:uid="{132BD555-42AF-49DB-A37E-D240754D7B17}"/>
    <cellStyle name="Total 3 7 5 4 5" xfId="26309" xr:uid="{02313F33-337D-4E35-B232-6C01371F99CF}"/>
    <cellStyle name="Total 3 7 5 4 6" xfId="34132" xr:uid="{1541863C-535D-430E-A600-32AA2013A9AE}"/>
    <cellStyle name="Total 3 7 5 4 7" xfId="42093" xr:uid="{18154B53-8CEA-427F-A788-FD687F6CEA8E}"/>
    <cellStyle name="Total 3 7 5 5" xfId="2531" xr:uid="{5E7314ED-0F18-4606-AF46-624591FB3568}"/>
    <cellStyle name="Total 3 7 5 5 2" xfId="6587" xr:uid="{88727BBC-FDBD-4FC9-BC77-9443008FD688}"/>
    <cellStyle name="Total 3 7 5 5 2 2" xfId="14802" xr:uid="{21DEC681-F5A6-4DBF-80E0-2D279B7143DE}"/>
    <cellStyle name="Total 3 7 5 5 2 3" xfId="22666" xr:uid="{7A7F9DBC-8E0C-4A19-A8CC-AD6F01BDF20C}"/>
    <cellStyle name="Total 3 7 5 5 2 4" xfId="30646" xr:uid="{BB3FD4B0-6158-495C-8C2D-65EE4EC42966}"/>
    <cellStyle name="Total 3 7 5 5 2 5" xfId="38473" xr:uid="{1A5CD87F-F484-41F5-A1DC-9787DDD3EE50}"/>
    <cellStyle name="Total 3 7 5 5 2 6" xfId="46426" xr:uid="{19F6C472-C7E6-4B77-9692-29B9A1545297}"/>
    <cellStyle name="Total 3 7 5 5 3" xfId="10757" xr:uid="{70293D8D-68F5-4082-80B6-DAFE2C18D248}"/>
    <cellStyle name="Total 3 7 5 5 4" xfId="18622" xr:uid="{920AD3B7-4565-4D7A-ADEA-5EE1A7896033}"/>
    <cellStyle name="Total 3 7 5 5 5" xfId="26625" xr:uid="{79595734-F0E5-4460-BEE4-5D54A053D642}"/>
    <cellStyle name="Total 3 7 5 5 6" xfId="34452" xr:uid="{8771C8E9-A307-4EA7-8709-59947ED0AF0D}"/>
    <cellStyle name="Total 3 7 5 5 7" xfId="42413" xr:uid="{A729EE24-E6D9-4289-A282-F135C72BB15C}"/>
    <cellStyle name="Total 3 7 5 6" xfId="2857" xr:uid="{2976D206-21DD-4254-9FC5-8420BA4C3281}"/>
    <cellStyle name="Total 3 7 5 6 2" xfId="6907" xr:uid="{6843253A-5B0A-4B23-B852-28B1BB97D1BA}"/>
    <cellStyle name="Total 3 7 5 6 2 2" xfId="15122" xr:uid="{A991DCCC-CEBE-4FCE-A2DD-734F4ACE4E3C}"/>
    <cellStyle name="Total 3 7 5 6 2 3" xfId="22986" xr:uid="{9A483887-8697-4C57-A8E4-D3379B0ED4C4}"/>
    <cellStyle name="Total 3 7 5 6 2 4" xfId="30966" xr:uid="{BC8C5F86-97D3-4835-B2D8-3C90D4BFD5CD}"/>
    <cellStyle name="Total 3 7 5 6 2 5" xfId="38793" xr:uid="{3338422B-B597-459C-AA4D-28DCF4A6BA88}"/>
    <cellStyle name="Total 3 7 5 6 2 6" xfId="46746" xr:uid="{F4EEDE92-2518-4229-9200-9A903DB1513F}"/>
    <cellStyle name="Total 3 7 5 6 3" xfId="11083" xr:uid="{071F7260-C1F1-4DC2-AF97-7F238B8AD2AB}"/>
    <cellStyle name="Total 3 7 5 6 4" xfId="18948" xr:uid="{C0F3C092-1BCD-4F8B-B763-8B0A8D88E00B}"/>
    <cellStyle name="Total 3 7 5 6 5" xfId="26951" xr:uid="{F0A733BD-694D-4084-98CC-89E828682D69}"/>
    <cellStyle name="Total 3 7 5 6 6" xfId="34778" xr:uid="{EF611F8C-33EA-4992-854D-EF1AF0E45C89}"/>
    <cellStyle name="Total 3 7 5 6 7" xfId="42739" xr:uid="{05216FE5-03F1-4E2C-AF8C-4108DC857953}"/>
    <cellStyle name="Total 3 7 5 7" xfId="3173" xr:uid="{659D3F2B-93CE-4851-8689-AF718632AA08}"/>
    <cellStyle name="Total 3 7 5 7 2" xfId="7206" xr:uid="{7E6C7903-2B1A-41C5-8C96-93FEF9D0ED8C}"/>
    <cellStyle name="Total 3 7 5 7 2 2" xfId="15421" xr:uid="{D6135D58-D4E1-44CD-A073-B920207E77D0}"/>
    <cellStyle name="Total 3 7 5 7 2 3" xfId="23285" xr:uid="{9F3B93F5-603F-43D6-A711-FD8FEB79DB34}"/>
    <cellStyle name="Total 3 7 5 7 2 4" xfId="31265" xr:uid="{34A91545-CB76-4787-8C48-5A951F4AAF01}"/>
    <cellStyle name="Total 3 7 5 7 2 5" xfId="39092" xr:uid="{9CB76E4E-473D-4693-82B2-0ED44B9FA65D}"/>
    <cellStyle name="Total 3 7 5 7 2 6" xfId="47045" xr:uid="{886F5891-014F-4979-A4E8-40AF972A93F1}"/>
    <cellStyle name="Total 3 7 5 7 3" xfId="11397" xr:uid="{35086214-3CED-4FB7-A52B-6C7F194C202A}"/>
    <cellStyle name="Total 3 7 5 7 4" xfId="19264" xr:uid="{5BE3B160-EB91-4B59-B768-2D9F70997EFC}"/>
    <cellStyle name="Total 3 7 5 7 5" xfId="27264" xr:uid="{1073E608-38AD-490A-ABA8-E9DBB7162602}"/>
    <cellStyle name="Total 3 7 5 7 6" xfId="35094" xr:uid="{7A55BD74-8BD4-4C8B-A5EF-468629D238AE}"/>
    <cellStyle name="Total 3 7 5 7 7" xfId="43055" xr:uid="{1C77E114-2003-48D9-A119-57FA5216FEF5}"/>
    <cellStyle name="Total 3 7 5 8" xfId="3486" xr:uid="{779CA712-F22C-456E-BE90-69CA175937E1}"/>
    <cellStyle name="Total 3 7 5 8 2" xfId="7514" xr:uid="{45853E6C-4350-4E41-8782-8787E9807E95}"/>
    <cellStyle name="Total 3 7 5 8 2 2" xfId="15729" xr:uid="{DB037083-2F5B-4D42-A2F7-1E09B8349BA2}"/>
    <cellStyle name="Total 3 7 5 8 2 3" xfId="23593" xr:uid="{AFE17361-2584-43F3-A14C-F1255DFCA397}"/>
    <cellStyle name="Total 3 7 5 8 2 4" xfId="31573" xr:uid="{D4B079BB-77B5-4112-B5B0-C0C156D06C19}"/>
    <cellStyle name="Total 3 7 5 8 2 5" xfId="39400" xr:uid="{6CA1E09D-3AE5-4CD9-B249-F9B55114AB2D}"/>
    <cellStyle name="Total 3 7 5 8 2 6" xfId="47353" xr:uid="{F3C2F7C3-76C4-4F0D-B4AD-5DB632E6F046}"/>
    <cellStyle name="Total 3 7 5 8 3" xfId="11710" xr:uid="{F421864F-8617-4C53-AAA2-956DFED373B3}"/>
    <cellStyle name="Total 3 7 5 8 4" xfId="19577" xr:uid="{C38A435B-1736-4E1B-A96B-F5E13D9F0B86}"/>
    <cellStyle name="Total 3 7 5 8 5" xfId="27577" xr:uid="{27927AD5-40A3-4641-AB52-F8F3A7C91FBB}"/>
    <cellStyle name="Total 3 7 5 8 6" xfId="35407" xr:uid="{CBDABFEB-81E7-4426-AF15-1BD65B260471}"/>
    <cellStyle name="Total 3 7 5 8 7" xfId="43368" xr:uid="{53E50AD1-3FF3-4473-BB5D-E05269737E40}"/>
    <cellStyle name="Total 3 7 5 9" xfId="3782" xr:uid="{78B42A30-5110-4BF1-BCED-A4EB15604058}"/>
    <cellStyle name="Total 3 7 5 9 2" xfId="7810" xr:uid="{E778CACA-9652-4FEC-82C9-323C7B1E2C21}"/>
    <cellStyle name="Total 3 7 5 9 2 2" xfId="16025" xr:uid="{22764343-42A3-4BF7-B006-6FAEE07E5246}"/>
    <cellStyle name="Total 3 7 5 9 2 3" xfId="23889" xr:uid="{EE542EF3-09AA-46C9-98B9-25E0548C613A}"/>
    <cellStyle name="Total 3 7 5 9 2 4" xfId="31869" xr:uid="{46BADAED-6C16-45A5-BD29-D7FBE1010C08}"/>
    <cellStyle name="Total 3 7 5 9 2 5" xfId="39696" xr:uid="{B2C8FE4A-FEBB-406F-90B1-E3E41DA7D2C0}"/>
    <cellStyle name="Total 3 7 5 9 2 6" xfId="47649" xr:uid="{9504AEF3-0576-4A60-94D4-0132E09D31DE}"/>
    <cellStyle name="Total 3 7 5 9 3" xfId="12006" xr:uid="{F191B32F-1358-45B5-BC2C-5230EB7547C5}"/>
    <cellStyle name="Total 3 7 5 9 4" xfId="19873" xr:uid="{B9CDF131-B739-458D-A31E-F7B5FCC2F7D4}"/>
    <cellStyle name="Total 3 7 5 9 5" xfId="27873" xr:uid="{628E25A5-22B2-41B6-83AC-A4C4259AAAE3}"/>
    <cellStyle name="Total 3 7 5 9 6" xfId="35703" xr:uid="{CD373B0F-72F1-4063-B608-531D2AAA3D1C}"/>
    <cellStyle name="Total 3 7 5 9 7" xfId="43664" xr:uid="{19DB7083-5AB3-4EE0-8C2D-89D1E1BD44E3}"/>
    <cellStyle name="Total 3 7 6" xfId="1143" xr:uid="{6243AA72-E2EC-4585-86A1-43A2A04206AB}"/>
    <cellStyle name="Total 3 7 6 10" xfId="4121" xr:uid="{A4C63403-A373-4868-9B41-48AAE5903A47}"/>
    <cellStyle name="Total 3 7 6 10 2" xfId="8132" xr:uid="{792BF5EC-F24C-413E-A99B-5C931B0CF77A}"/>
    <cellStyle name="Total 3 7 6 10 2 2" xfId="16347" xr:uid="{CDC90E4B-660D-4CC3-A671-F6EA23970C3A}"/>
    <cellStyle name="Total 3 7 6 10 2 3" xfId="24211" xr:uid="{B6D6932B-2D50-4C0F-98F1-294503E023E2}"/>
    <cellStyle name="Total 3 7 6 10 2 4" xfId="32191" xr:uid="{5269F154-26CC-4D10-9613-B74360B3049F}"/>
    <cellStyle name="Total 3 7 6 10 2 5" xfId="40018" xr:uid="{0C5E5773-9257-48D3-8E84-E50FBFB505C6}"/>
    <cellStyle name="Total 3 7 6 10 2 6" xfId="47971" xr:uid="{505AEFC3-E784-42E5-B489-6C16946B9302}"/>
    <cellStyle name="Total 3 7 6 10 3" xfId="12343" xr:uid="{A2481585-2ADE-42FF-8FB9-6538D5A89AFC}"/>
    <cellStyle name="Total 3 7 6 10 4" xfId="20212" xr:uid="{26EF150B-5E50-4BA0-AB12-A547DC606B57}"/>
    <cellStyle name="Total 3 7 6 10 5" xfId="28208" xr:uid="{54416411-2FA6-4EEF-8DE6-F0636C73B5CE}"/>
    <cellStyle name="Total 3 7 6 10 6" xfId="36042" xr:uid="{8D4AF624-905E-47F1-8E99-7F57E5249B8F}"/>
    <cellStyle name="Total 3 7 6 10 7" xfId="44003" xr:uid="{94714E4F-B8D1-4533-B621-00D533979ED4}"/>
    <cellStyle name="Total 3 7 6 11" xfId="4412" xr:uid="{1811EA9F-D759-4CCD-9B0B-A5130BF77CB3}"/>
    <cellStyle name="Total 3 7 6 11 2" xfId="8418" xr:uid="{45434758-38E2-4909-9E7E-D16A0A7BC1AF}"/>
    <cellStyle name="Total 3 7 6 11 2 2" xfId="16633" xr:uid="{232A4972-F362-404E-98BB-0E5BF99DC29E}"/>
    <cellStyle name="Total 3 7 6 11 2 3" xfId="24497" xr:uid="{B88D23D5-5AA2-4585-B5D2-F7733DDFF5A7}"/>
    <cellStyle name="Total 3 7 6 11 2 4" xfId="32477" xr:uid="{55D193EE-A34C-4CD1-A4E7-0F02DBB9DED7}"/>
    <cellStyle name="Total 3 7 6 11 2 5" xfId="40304" xr:uid="{D63180B1-3AF9-4CB7-B51B-05A076379635}"/>
    <cellStyle name="Total 3 7 6 11 2 6" xfId="48257" xr:uid="{586B1543-3946-4683-AF18-B06A3CFD0232}"/>
    <cellStyle name="Total 3 7 6 11 3" xfId="12634" xr:uid="{AE86E74F-E276-4E6B-B349-BB2372663EF9}"/>
    <cellStyle name="Total 3 7 6 11 4" xfId="20503" xr:uid="{A8F79FC2-233A-4ED0-AB77-7991E3F53088}"/>
    <cellStyle name="Total 3 7 6 11 5" xfId="28498" xr:uid="{C61358B8-A5A8-4211-917D-F60BB13AAB3B}"/>
    <cellStyle name="Total 3 7 6 11 6" xfId="36333" xr:uid="{C071BD08-DF4B-4857-93AD-9BA2A278AE9D}"/>
    <cellStyle name="Total 3 7 6 11 7" xfId="44294" xr:uid="{46A9D58A-6B8D-4F2B-98CE-37B8322F0D07}"/>
    <cellStyle name="Total 3 7 6 12" xfId="4707" xr:uid="{CE956CED-B1AB-4813-A319-5FBF333C252F}"/>
    <cellStyle name="Total 3 7 6 12 2" xfId="8697" xr:uid="{36103816-8175-4CD9-9BB9-1532EBEB0C8B}"/>
    <cellStyle name="Total 3 7 6 12 2 2" xfId="16912" xr:uid="{3ABD940A-542F-4B7C-AFDE-212412385A44}"/>
    <cellStyle name="Total 3 7 6 12 2 3" xfId="24776" xr:uid="{D47F1553-C7F9-4CA1-8C8E-375A6EC68868}"/>
    <cellStyle name="Total 3 7 6 12 2 4" xfId="32756" xr:uid="{82EF2C10-A463-4389-8D70-8CE855123A4E}"/>
    <cellStyle name="Total 3 7 6 12 2 5" xfId="40583" xr:uid="{F5AEEF71-2E60-496F-A3D0-E2E2973472DF}"/>
    <cellStyle name="Total 3 7 6 12 2 6" xfId="48536" xr:uid="{33D71900-F8F6-4CD9-8BAB-7401F75223EF}"/>
    <cellStyle name="Total 3 7 6 12 3" xfId="12928" xr:uid="{FBF45EE3-1DFB-463E-AB84-40491AAA6D14}"/>
    <cellStyle name="Total 3 7 6 12 4" xfId="20798" xr:uid="{6C801F00-94E7-4C3F-997D-DC4F1C20FC51}"/>
    <cellStyle name="Total 3 7 6 12 5" xfId="28791" xr:uid="{77752644-2537-48FA-85AB-AA5D37718204}"/>
    <cellStyle name="Total 3 7 6 12 6" xfId="36628" xr:uid="{B2EEA48E-C07B-45BE-9761-6B8C17BA1AAB}"/>
    <cellStyle name="Total 3 7 6 12 7" xfId="44589" xr:uid="{4B97DCB5-6D15-4B27-991C-BBA09592DB2E}"/>
    <cellStyle name="Total 3 7 6 13" xfId="5274" xr:uid="{7BDF6639-28D0-4C84-ADF4-DB648CEA284D}"/>
    <cellStyle name="Total 3 7 6 13 2" xfId="13489" xr:uid="{8DEA63B3-0536-45FA-A5E8-46DE7C6A0B1B}"/>
    <cellStyle name="Total 3 7 6 13 3" xfId="21353" xr:uid="{B79FA903-0239-4A10-8C14-C5182841346C}"/>
    <cellStyle name="Total 3 7 6 13 4" xfId="29333" xr:uid="{DD763DA1-5AA8-455B-B0B8-470735643675}"/>
    <cellStyle name="Total 3 7 6 13 5" xfId="37160" xr:uid="{F63EEBB8-6163-4722-930D-A91D1CCFAFD7}"/>
    <cellStyle name="Total 3 7 6 13 6" xfId="45113" xr:uid="{AAD2A152-40E7-4D58-A33D-69F8D99DD775}"/>
    <cellStyle name="Total 3 7 6 14" xfId="9372" xr:uid="{8A735073-77A9-4EC6-AD87-291A247B380B}"/>
    <cellStyle name="Total 3 7 6 15" xfId="17234" xr:uid="{89C9E3B8-825D-481D-8543-5FFA6E09E2CF}"/>
    <cellStyle name="Total 3 7 6 16" xfId="25250" xr:uid="{1C37FCB5-E4D0-4DA4-AF66-6F7C85665CD6}"/>
    <cellStyle name="Total 3 7 6 17" xfId="33064" xr:uid="{9E7E3D83-1F5D-4720-B13B-04F31EEA7F97}"/>
    <cellStyle name="Total 3 7 6 18" xfId="41025" xr:uid="{0D5D2C57-5A80-4CDE-8C9E-F5B1228A25AE}"/>
    <cellStyle name="Total 3 7 6 2" xfId="1573" xr:uid="{852155D7-9CB0-4D6F-9989-23AE9BFEA892}"/>
    <cellStyle name="Total 3 7 6 2 2" xfId="5676" xr:uid="{51DBD0DE-CA7E-4757-95BD-994722423B50}"/>
    <cellStyle name="Total 3 7 6 2 2 2" xfId="13891" xr:uid="{03D7EE9F-E86F-4D38-880C-EDB76D356288}"/>
    <cellStyle name="Total 3 7 6 2 2 3" xfId="21755" xr:uid="{D0CE0CC4-D1F6-4B7F-9F8D-10BA6BA24D36}"/>
    <cellStyle name="Total 3 7 6 2 2 4" xfId="29735" xr:uid="{D2F957FB-E72B-4B8A-8816-2EC7D5E213E3}"/>
    <cellStyle name="Total 3 7 6 2 2 5" xfId="37562" xr:uid="{E80585B5-D4DF-44F4-96B3-C55B2B74C1B8}"/>
    <cellStyle name="Total 3 7 6 2 2 6" xfId="45515" xr:uid="{D39EC45C-6C31-4E72-9B6E-527BA3A2196F}"/>
    <cellStyle name="Total 3 7 6 2 3" xfId="9801" xr:uid="{827B9800-E747-4392-A389-EFF8BD357E4E}"/>
    <cellStyle name="Total 3 7 6 2 4" xfId="17664" xr:uid="{7D3F3B67-1B36-4003-996D-317DC1864A61}"/>
    <cellStyle name="Total 3 7 6 2 5" xfId="25675" xr:uid="{EB745423-3B28-4B2C-859E-B0886D27FC6D}"/>
    <cellStyle name="Total 3 7 6 2 6" xfId="33494" xr:uid="{358D3148-6E6A-4003-ADD5-423A625B1BA2}"/>
    <cellStyle name="Total 3 7 6 2 7" xfId="41455" xr:uid="{D833D3BE-4CAD-46AD-858A-9B8982EEFE42}"/>
    <cellStyle name="Total 3 7 6 3" xfId="1916" xr:uid="{72FB7467-BFAF-4289-B26B-F2A0D210E68C}"/>
    <cellStyle name="Total 3 7 6 3 2" xfId="5995" xr:uid="{C1A9B725-F883-4E2F-A26F-C6BFFF53E86E}"/>
    <cellStyle name="Total 3 7 6 3 2 2" xfId="14210" xr:uid="{BCB9540F-3090-437C-AA2F-3B8D3908E323}"/>
    <cellStyle name="Total 3 7 6 3 2 3" xfId="22074" xr:uid="{5A7225A1-EEF6-406B-8CAB-56C4ABD5571F}"/>
    <cellStyle name="Total 3 7 6 3 2 4" xfId="30054" xr:uid="{4B08F78D-A954-4449-8843-1D6B3B481C43}"/>
    <cellStyle name="Total 3 7 6 3 2 5" xfId="37881" xr:uid="{12D8D104-986B-4CC8-840F-A0E465018F45}"/>
    <cellStyle name="Total 3 7 6 3 2 6" xfId="45834" xr:uid="{38BDD1B8-8A3B-4C8F-BA15-40E330AF7F26}"/>
    <cellStyle name="Total 3 7 6 3 3" xfId="10142" xr:uid="{263B1E15-9C4F-4016-AAD6-1C17D15958B3}"/>
    <cellStyle name="Total 3 7 6 3 4" xfId="18007" xr:uid="{DA249BD3-FBA5-4B10-B1AA-293609958ADD}"/>
    <cellStyle name="Total 3 7 6 3 5" xfId="26014" xr:uid="{127027D4-3FE4-4E30-BC7D-09A55B7FA820}"/>
    <cellStyle name="Total 3 7 6 3 6" xfId="33837" xr:uid="{6A912442-2BE7-4D53-AEC5-F5F70ED14434}"/>
    <cellStyle name="Total 3 7 6 3 7" xfId="41798" xr:uid="{A14A9155-439D-458B-8007-B0758FEEB4B6}"/>
    <cellStyle name="Total 3 7 6 4" xfId="2250" xr:uid="{B4BA634F-0F59-48F5-BCB6-CC7C169258E4}"/>
    <cellStyle name="Total 3 7 6 4 2" xfId="6324" xr:uid="{FF17E1D8-AFC0-48CF-8C90-0DA7B6F322F2}"/>
    <cellStyle name="Total 3 7 6 4 2 2" xfId="14539" xr:uid="{63A4F2AF-0635-440A-BFED-1F3624157658}"/>
    <cellStyle name="Total 3 7 6 4 2 3" xfId="22403" xr:uid="{F09B3EA7-76C4-4DCE-BB0E-BDD14867BBD7}"/>
    <cellStyle name="Total 3 7 6 4 2 4" xfId="30383" xr:uid="{E8648F65-561C-4169-9ECB-40C8028FDE80}"/>
    <cellStyle name="Total 3 7 6 4 2 5" xfId="38210" xr:uid="{79EB7603-9129-4FBA-AC26-CBBAAE22F6E0}"/>
    <cellStyle name="Total 3 7 6 4 2 6" xfId="46163" xr:uid="{D5EB148F-ED20-4E05-8406-ECE58248E7B0}"/>
    <cellStyle name="Total 3 7 6 4 3" xfId="10476" xr:uid="{67E39AB6-931C-466B-A2F0-19B038468D71}"/>
    <cellStyle name="Total 3 7 6 4 4" xfId="18341" xr:uid="{73FAF595-8E4E-4120-8250-D39B8742C2F9}"/>
    <cellStyle name="Total 3 7 6 4 5" xfId="26348" xr:uid="{A97F22BF-E618-4681-AAF5-7B50E6938DAC}"/>
    <cellStyle name="Total 3 7 6 4 6" xfId="34171" xr:uid="{0C31E898-E6F5-46C8-99FE-04385CA30D10}"/>
    <cellStyle name="Total 3 7 6 4 7" xfId="42132" xr:uid="{A123135F-CE2F-4756-AB61-77A4466213A9}"/>
    <cellStyle name="Total 3 7 6 5" xfId="2570" xr:uid="{5D9967E5-71ED-4880-A010-708BC5AD6BA9}"/>
    <cellStyle name="Total 3 7 6 5 2" xfId="6626" xr:uid="{6390E337-4883-4FCC-8FA1-C2B61316E6A9}"/>
    <cellStyle name="Total 3 7 6 5 2 2" xfId="14841" xr:uid="{8CFF2455-4A6D-4434-9BC4-79BBFB9D38E0}"/>
    <cellStyle name="Total 3 7 6 5 2 3" xfId="22705" xr:uid="{1F99462A-D961-4BD4-918D-8B2FDF287D76}"/>
    <cellStyle name="Total 3 7 6 5 2 4" xfId="30685" xr:uid="{42810D42-93DC-46A4-9D4C-81561EB006F9}"/>
    <cellStyle name="Total 3 7 6 5 2 5" xfId="38512" xr:uid="{F3CA4F18-D2D0-4098-B043-A148692BC80A}"/>
    <cellStyle name="Total 3 7 6 5 2 6" xfId="46465" xr:uid="{E722DDE1-B029-49B4-B646-3A5FD212823A}"/>
    <cellStyle name="Total 3 7 6 5 3" xfId="10796" xr:uid="{49EEFBDB-C7F3-4F37-87C0-1E5651C74655}"/>
    <cellStyle name="Total 3 7 6 5 4" xfId="18661" xr:uid="{185EC6CD-7C06-42AF-B19B-4C67917E529A}"/>
    <cellStyle name="Total 3 7 6 5 5" xfId="26664" xr:uid="{BB03AFF7-D64D-4C93-BEFF-E7D3D0FC8ED2}"/>
    <cellStyle name="Total 3 7 6 5 6" xfId="34491" xr:uid="{C83E78A6-18A1-4C2A-BA55-80985004C0FC}"/>
    <cellStyle name="Total 3 7 6 5 7" xfId="42452" xr:uid="{FC483B36-6FE9-4FC6-99A1-DA4479CE0AD6}"/>
    <cellStyle name="Total 3 7 6 6" xfId="2896" xr:uid="{BCB010D2-83FB-4C42-86C9-BA82DE1C8F19}"/>
    <cellStyle name="Total 3 7 6 6 2" xfId="6946" xr:uid="{E7CB2C7D-1767-4A78-AC01-65858983D0FB}"/>
    <cellStyle name="Total 3 7 6 6 2 2" xfId="15161" xr:uid="{7A305D57-EB32-4C32-A60C-E362680BC237}"/>
    <cellStyle name="Total 3 7 6 6 2 3" xfId="23025" xr:uid="{EB163B83-4639-446B-B107-E627350E43F7}"/>
    <cellStyle name="Total 3 7 6 6 2 4" xfId="31005" xr:uid="{96D0F4B3-D82D-4A06-A085-B0B3022EAF47}"/>
    <cellStyle name="Total 3 7 6 6 2 5" xfId="38832" xr:uid="{F1086BC8-BC91-483A-B99B-6093D413C53B}"/>
    <cellStyle name="Total 3 7 6 6 2 6" xfId="46785" xr:uid="{9557F514-D9EA-4918-86B6-6B7AC64FC2FF}"/>
    <cellStyle name="Total 3 7 6 6 3" xfId="11122" xr:uid="{B14CEFE5-CF20-4EB7-96BF-21F2A2FBAE4D}"/>
    <cellStyle name="Total 3 7 6 6 4" xfId="18987" xr:uid="{F18913A3-35CF-4CF2-9647-21A415DA462E}"/>
    <cellStyle name="Total 3 7 6 6 5" xfId="26990" xr:uid="{B24FB195-9409-40B1-BAF5-C940158F5146}"/>
    <cellStyle name="Total 3 7 6 6 6" xfId="34817" xr:uid="{52CE7C49-455C-456A-9C37-5CDCF2E10B66}"/>
    <cellStyle name="Total 3 7 6 6 7" xfId="42778" xr:uid="{04C8031E-C26F-45BC-A00C-33049E9FBA0E}"/>
    <cellStyle name="Total 3 7 6 7" xfId="3212" xr:uid="{963B77DB-44E2-4CF6-BCE6-855183ADFD27}"/>
    <cellStyle name="Total 3 7 6 7 2" xfId="7245" xr:uid="{A13BEAE2-2106-4020-85DD-22F068359DCB}"/>
    <cellStyle name="Total 3 7 6 7 2 2" xfId="15460" xr:uid="{9304E082-C44A-4061-83E4-2B0977F8358B}"/>
    <cellStyle name="Total 3 7 6 7 2 3" xfId="23324" xr:uid="{8F572664-BA5F-4CAF-8FE3-AEFC1C8955CA}"/>
    <cellStyle name="Total 3 7 6 7 2 4" xfId="31304" xr:uid="{D2B09186-19CA-4665-B9C7-84A14EA28C0C}"/>
    <cellStyle name="Total 3 7 6 7 2 5" xfId="39131" xr:uid="{562D1B17-4BA1-4A28-8C1C-2E691CD76286}"/>
    <cellStyle name="Total 3 7 6 7 2 6" xfId="47084" xr:uid="{1738A0AC-0783-4059-AF9A-E978FF36356F}"/>
    <cellStyle name="Total 3 7 6 7 3" xfId="11436" xr:uid="{320F9397-CEC1-4A24-AD38-95C4C2288564}"/>
    <cellStyle name="Total 3 7 6 7 4" xfId="19303" xr:uid="{0E2CA444-1F99-4B41-B5EA-58F8157645BC}"/>
    <cellStyle name="Total 3 7 6 7 5" xfId="27303" xr:uid="{71A23DC8-AF38-4349-810A-0C99B44DE3A3}"/>
    <cellStyle name="Total 3 7 6 7 6" xfId="35133" xr:uid="{436C5FD4-1127-4F74-A291-30EDCB1F7E3A}"/>
    <cellStyle name="Total 3 7 6 7 7" xfId="43094" xr:uid="{EAAF9F84-528E-4CA4-8003-A90EDF56467B}"/>
    <cellStyle name="Total 3 7 6 8" xfId="3525" xr:uid="{24400F8B-64E7-4B8C-8754-A07235457E2D}"/>
    <cellStyle name="Total 3 7 6 8 2" xfId="7553" xr:uid="{670994CF-7506-41C6-AE7A-65942052AF30}"/>
    <cellStyle name="Total 3 7 6 8 2 2" xfId="15768" xr:uid="{02673641-D7E3-441B-9EAF-E2EE97B8934B}"/>
    <cellStyle name="Total 3 7 6 8 2 3" xfId="23632" xr:uid="{6FFE03DF-7523-4438-8D50-11C61E75737E}"/>
    <cellStyle name="Total 3 7 6 8 2 4" xfId="31612" xr:uid="{40F6F4AF-062F-4014-B9E3-E1E9897C1485}"/>
    <cellStyle name="Total 3 7 6 8 2 5" xfId="39439" xr:uid="{6E46A41D-7AAF-4E08-9888-36C384B3A9DA}"/>
    <cellStyle name="Total 3 7 6 8 2 6" xfId="47392" xr:uid="{6186D9FD-CF7E-4B12-9B08-C48BC67AD8B0}"/>
    <cellStyle name="Total 3 7 6 8 3" xfId="11749" xr:uid="{D1097095-6593-45EE-8FB5-A2F4D8433A14}"/>
    <cellStyle name="Total 3 7 6 8 4" xfId="19616" xr:uid="{C4B5B13A-4268-4349-ADB6-8F7B1D18A11B}"/>
    <cellStyle name="Total 3 7 6 8 5" xfId="27616" xr:uid="{44475D7E-CA9A-4C06-B065-949B02CF5B1A}"/>
    <cellStyle name="Total 3 7 6 8 6" xfId="35446" xr:uid="{558A8EAC-FA72-4DDF-AF2F-2AD5F4C9B851}"/>
    <cellStyle name="Total 3 7 6 8 7" xfId="43407" xr:uid="{25DDFEA3-F183-4A52-8A37-1D2CBE1AF8CB}"/>
    <cellStyle name="Total 3 7 6 9" xfId="3821" xr:uid="{517F4AA5-27A9-4906-83F8-476F4901D6C8}"/>
    <cellStyle name="Total 3 7 6 9 2" xfId="7849" xr:uid="{D09C94AD-4A98-4041-AC03-6344CAC3BB30}"/>
    <cellStyle name="Total 3 7 6 9 2 2" xfId="16064" xr:uid="{8BBD4ED3-6318-4A2A-8F07-780F4B456172}"/>
    <cellStyle name="Total 3 7 6 9 2 3" xfId="23928" xr:uid="{6117D8D2-06EC-4427-ABEE-24CBAC039751}"/>
    <cellStyle name="Total 3 7 6 9 2 4" xfId="31908" xr:uid="{66F563E9-58E8-43C1-891A-581D9C634CC3}"/>
    <cellStyle name="Total 3 7 6 9 2 5" xfId="39735" xr:uid="{3F3D2AB4-A656-4C9D-8AA6-5B785C3063B9}"/>
    <cellStyle name="Total 3 7 6 9 2 6" xfId="47688" xr:uid="{1105F1C6-4E52-4D2F-A841-C130F60736B1}"/>
    <cellStyle name="Total 3 7 6 9 3" xfId="12045" xr:uid="{010C21D3-EDEB-4BA6-A3D3-7AF813DC741B}"/>
    <cellStyle name="Total 3 7 6 9 4" xfId="19912" xr:uid="{6F153FBD-B5B8-424D-9FA1-C8DD845704BC}"/>
    <cellStyle name="Total 3 7 6 9 5" xfId="27912" xr:uid="{498B4431-FFF9-4DA1-97BC-512D53389766}"/>
    <cellStyle name="Total 3 7 6 9 6" xfId="35742" xr:uid="{33D89B2A-2C4C-4822-B299-720C7518D7D7}"/>
    <cellStyle name="Total 3 7 6 9 7" xfId="43703" xr:uid="{66CDFA3A-C798-4BA4-A730-295C10C42B93}"/>
    <cellStyle name="Total 3 7 7" xfId="1336" xr:uid="{14D33228-ECF4-499E-97FC-BD5F3D254CB2}"/>
    <cellStyle name="Total 3 7 7 2" xfId="5450" xr:uid="{2E75BDD2-9FE7-49FC-A558-CE2956DE42DE}"/>
    <cellStyle name="Total 3 7 7 2 2" xfId="13665" xr:uid="{A827B145-605C-4D29-BED5-3FFA94652403}"/>
    <cellStyle name="Total 3 7 7 2 3" xfId="21529" xr:uid="{93489176-1D0B-4256-91D4-5A7D29DDC02F}"/>
    <cellStyle name="Total 3 7 7 2 4" xfId="29509" xr:uid="{59B5C4CC-6BC7-4F90-8DF5-3D16FF0E6DF0}"/>
    <cellStyle name="Total 3 7 7 2 5" xfId="37336" xr:uid="{D12C993F-6169-45BB-BD48-BA0147205B4D}"/>
    <cellStyle name="Total 3 7 7 2 6" xfId="45289" xr:uid="{356415DD-8E63-4479-9E25-9CC413006B1B}"/>
    <cellStyle name="Total 3 7 7 3" xfId="9565" xr:uid="{3225EB22-4536-41F6-B03B-715BE1A2169E}"/>
    <cellStyle name="Total 3 7 7 4" xfId="17427" xr:uid="{6EFF92D7-82A5-41B1-8A0A-E8541881BB4F}"/>
    <cellStyle name="Total 3 7 7 5" xfId="25440" xr:uid="{77F933BA-1BAE-414C-A924-232DE54876EE}"/>
    <cellStyle name="Total 3 7 7 6" xfId="33257" xr:uid="{68E53767-8D1D-4601-AB03-E1F28BCF65BA}"/>
    <cellStyle name="Total 3 7 7 7" xfId="41218" xr:uid="{2DA77481-28D7-4FCC-946F-EFEA9A74670B}"/>
    <cellStyle name="Total 3 7 8" xfId="1679" xr:uid="{BC25D3BA-251B-4B37-893F-114F040F20CC}"/>
    <cellStyle name="Total 3 7 8 2" xfId="5769" xr:uid="{EC96B7F9-1F37-497C-A79E-6822984EE346}"/>
    <cellStyle name="Total 3 7 8 2 2" xfId="13984" xr:uid="{8ACA8219-6718-4127-8DDA-86AF46B374F5}"/>
    <cellStyle name="Total 3 7 8 2 3" xfId="21848" xr:uid="{9FD4A0FF-5D14-4802-A333-C1E5372965D2}"/>
    <cellStyle name="Total 3 7 8 2 4" xfId="29828" xr:uid="{143D8DF6-10EE-4A86-9360-E86EFE3968B9}"/>
    <cellStyle name="Total 3 7 8 2 5" xfId="37655" xr:uid="{A552E121-E76B-4068-8AA2-ADA8C8CD0938}"/>
    <cellStyle name="Total 3 7 8 2 6" xfId="45608" xr:uid="{F3A3EAFE-9E1B-4816-AA3C-CB2C5ECD161A}"/>
    <cellStyle name="Total 3 7 8 3" xfId="9906" xr:uid="{4062EAB3-B60D-4922-9856-5A6822235195}"/>
    <cellStyle name="Total 3 7 8 4" xfId="17770" xr:uid="{6AB48874-06A8-4DDE-A24A-6F3E11528ADA}"/>
    <cellStyle name="Total 3 7 8 5" xfId="25780" xr:uid="{3FCA46FD-EC51-46BB-995C-974856192FAC}"/>
    <cellStyle name="Total 3 7 8 6" xfId="33600" xr:uid="{70533C84-DD9F-4655-B1B3-CF9A633AA221}"/>
    <cellStyle name="Total 3 7 8 7" xfId="41561" xr:uid="{10ADE331-D2D9-47B0-A3AC-7421A43AE1EA}"/>
    <cellStyle name="Total 3 7 9" xfId="2015" xr:uid="{6C922CD4-1D24-4A2D-A319-F622B46005CB}"/>
    <cellStyle name="Total 3 7 9 2" xfId="6089" xr:uid="{0C879611-0B7A-4876-933F-5CCB78585F13}"/>
    <cellStyle name="Total 3 7 9 2 2" xfId="14304" xr:uid="{CC603ED9-2FA8-4A6D-A946-0DFEBB5B8F5D}"/>
    <cellStyle name="Total 3 7 9 2 3" xfId="22168" xr:uid="{ED6A8FA7-E7C5-4503-BC93-15F6B6D4CB1F}"/>
    <cellStyle name="Total 3 7 9 2 4" xfId="30148" xr:uid="{E85C5F57-5455-46BA-A901-219C4B8A1934}"/>
    <cellStyle name="Total 3 7 9 2 5" xfId="37975" xr:uid="{1922CEEA-B449-4304-85DC-D4C3E1FDCBC1}"/>
    <cellStyle name="Total 3 7 9 2 6" xfId="45928" xr:uid="{59D56075-5B25-4A8A-8D4D-E82EE8E164FE}"/>
    <cellStyle name="Total 3 7 9 3" xfId="10241" xr:uid="{73C592A9-A322-4FD6-9631-0B2FBC6136A0}"/>
    <cellStyle name="Total 3 7 9 4" xfId="18106" xr:uid="{284013F1-9607-43AD-88AD-F9C2350D567C}"/>
    <cellStyle name="Total 3 7 9 5" xfId="26113" xr:uid="{F7148E5C-E58D-46DB-A2ED-CF00B80E88E3}"/>
    <cellStyle name="Total 3 7 9 6" xfId="33936" xr:uid="{12148A68-FF88-441A-9293-F413D8F13B03}"/>
    <cellStyle name="Total 3 7 9 7" xfId="41897" xr:uid="{0D713276-1D2D-406E-801A-2928E2DFA97E}"/>
    <cellStyle name="Total 3 8" xfId="909" xr:uid="{1F1ECAB5-BB39-4F62-A747-BE689582CEBB}"/>
    <cellStyle name="Total 3 8 10" xfId="2336" xr:uid="{45A337C4-51D4-4F0C-A3B1-33FFC078F7B7}"/>
    <cellStyle name="Total 3 8 10 2" xfId="6403" xr:uid="{C1E3F267-32A9-4F2F-AA16-541BA81E7356}"/>
    <cellStyle name="Total 3 8 10 2 2" xfId="14618" xr:uid="{553898B5-AB4A-4681-A638-1DE80E3A2551}"/>
    <cellStyle name="Total 3 8 10 2 3" xfId="22482" xr:uid="{1E9BA637-DF01-4502-ADCC-320B82708E11}"/>
    <cellStyle name="Total 3 8 10 2 4" xfId="30462" xr:uid="{65DC2190-A0B9-41A2-AF2D-8DE78CA2370B}"/>
    <cellStyle name="Total 3 8 10 2 5" xfId="38289" xr:uid="{ECE7677D-8B7A-4831-B43F-DE4FE8C7E92C}"/>
    <cellStyle name="Total 3 8 10 2 6" xfId="46242" xr:uid="{9B2C6F75-AABC-4FA1-91DF-BE90C667D843}"/>
    <cellStyle name="Total 3 8 10 3" xfId="10562" xr:uid="{17C94B47-DBBA-477D-BD3A-4C9699ECB1CE}"/>
    <cellStyle name="Total 3 8 10 4" xfId="18427" xr:uid="{ECAF494C-02D8-4F99-8FA3-4051AB59C9B9}"/>
    <cellStyle name="Total 3 8 10 5" xfId="26433" xr:uid="{9BC53BF7-A41C-4EF2-A438-1A2C04D119BE}"/>
    <cellStyle name="Total 3 8 10 6" xfId="34257" xr:uid="{0E0091A9-B310-4C4D-BF4B-EA8780077FEE}"/>
    <cellStyle name="Total 3 8 10 7" xfId="42218" xr:uid="{77DCDB82-DB4C-4416-AA79-803F48299250}"/>
    <cellStyle name="Total 3 8 11" xfId="2667" xr:uid="{AC7B1A5A-71DB-4B8B-B334-295ADEBF52F3}"/>
    <cellStyle name="Total 3 8 11 2" xfId="6717" xr:uid="{F2FEA0F9-B97C-4473-9FA3-CDB452E41CD7}"/>
    <cellStyle name="Total 3 8 11 2 2" xfId="14932" xr:uid="{9B9D85C8-2033-4522-A86F-5FF7E0275FDF}"/>
    <cellStyle name="Total 3 8 11 2 3" xfId="22796" xr:uid="{59ED90DC-0C48-4857-8CC9-11BBA01D6728}"/>
    <cellStyle name="Total 3 8 11 2 4" xfId="30776" xr:uid="{43A39941-81B1-483B-B4CE-0CF399623A08}"/>
    <cellStyle name="Total 3 8 11 2 5" xfId="38603" xr:uid="{2016E5FF-5432-44D3-B4DE-5180963307EE}"/>
    <cellStyle name="Total 3 8 11 2 6" xfId="46556" xr:uid="{0DFA5FD7-854F-46F8-AE59-8BFA58695B99}"/>
    <cellStyle name="Total 3 8 11 3" xfId="10893" xr:uid="{3BAC3118-4638-476D-9EF4-D07FF689341C}"/>
    <cellStyle name="Total 3 8 11 4" xfId="18758" xr:uid="{850A5FA1-A721-48D3-8944-DBCA5E846664}"/>
    <cellStyle name="Total 3 8 11 5" xfId="26761" xr:uid="{C432379E-F0AF-4D7B-A075-26773D0230EC}"/>
    <cellStyle name="Total 3 8 11 6" xfId="34588" xr:uid="{FCF5CDBA-CDDE-4E51-A6BE-355B0E02194F}"/>
    <cellStyle name="Total 3 8 11 7" xfId="42549" xr:uid="{F74FAFED-EBB0-41FA-9CF0-4BF25F54E6A4}"/>
    <cellStyle name="Total 3 8 12" xfId="2978" xr:uid="{951663AF-5083-48B4-92E0-F1B9F5605E4E}"/>
    <cellStyle name="Total 3 8 12 2" xfId="7022" xr:uid="{8D664011-9A81-439E-804C-17416381BAF5}"/>
    <cellStyle name="Total 3 8 12 2 2" xfId="15237" xr:uid="{C20F084D-9F49-4C41-81A6-C88C16F8F5A9}"/>
    <cellStyle name="Total 3 8 12 2 3" xfId="23101" xr:uid="{C5A7E54B-D429-4FF1-9B3F-65AFD7E7988D}"/>
    <cellStyle name="Total 3 8 12 2 4" xfId="31081" xr:uid="{58D1D479-C324-47AC-A6FD-EED945EBDB0E}"/>
    <cellStyle name="Total 3 8 12 2 5" xfId="38908" xr:uid="{15DEC423-6609-4D36-BACE-611016F87550}"/>
    <cellStyle name="Total 3 8 12 2 6" xfId="46861" xr:uid="{44E1501E-41D3-44A9-962B-0C7B2944DF5C}"/>
    <cellStyle name="Total 3 8 12 3" xfId="11204" xr:uid="{483E2911-BD52-4274-8804-B272885928C3}"/>
    <cellStyle name="Total 3 8 12 4" xfId="19069" xr:uid="{C2BEA9D8-F2DC-4BC8-BDBD-029CC1C52807}"/>
    <cellStyle name="Total 3 8 12 5" xfId="27071" xr:uid="{A9DF3459-358D-405C-B8D8-098B7C80AE44}"/>
    <cellStyle name="Total 3 8 12 6" xfId="34899" xr:uid="{85FEA3E1-BBFB-4D1F-A89F-0B29319C3C24}"/>
    <cellStyle name="Total 3 8 12 7" xfId="42860" xr:uid="{5625C5D5-F220-4CD7-AAC3-0E21D6F27B2D}"/>
    <cellStyle name="Total 3 8 13" xfId="3300" xr:uid="{8A598F1D-1CE9-400A-838B-384444F922DE}"/>
    <cellStyle name="Total 3 8 13 2" xfId="7328" xr:uid="{63FCA60A-ECE7-467B-A6ED-091A5FAC44E8}"/>
    <cellStyle name="Total 3 8 13 2 2" xfId="15543" xr:uid="{F4CDC1C3-B059-4937-BC6A-98E072E84A5F}"/>
    <cellStyle name="Total 3 8 13 2 3" xfId="23407" xr:uid="{29E2BA4E-530C-4BF1-A643-904E8E3E8E28}"/>
    <cellStyle name="Total 3 8 13 2 4" xfId="31387" xr:uid="{59C3E1B8-198D-4E48-A8C3-F4A755C8BF9E}"/>
    <cellStyle name="Total 3 8 13 2 5" xfId="39214" xr:uid="{23A3D836-A6B8-4F40-8C9F-9F93CEA2C870}"/>
    <cellStyle name="Total 3 8 13 2 6" xfId="47167" xr:uid="{E97AE18A-4BB2-4D98-84C5-347F6FB2B4D9}"/>
    <cellStyle name="Total 3 8 13 3" xfId="11524" xr:uid="{3A7E9958-0251-452A-BC58-41A07117165D}"/>
    <cellStyle name="Total 3 8 13 4" xfId="19391" xr:uid="{1BFCD820-C6BC-49E6-9F62-08320035ADB6}"/>
    <cellStyle name="Total 3 8 13 5" xfId="27391" xr:uid="{7B2DED47-D03C-4061-8D6B-C6829DC01B2E}"/>
    <cellStyle name="Total 3 8 13 6" xfId="35221" xr:uid="{AEB0EA02-126A-453E-A598-308B01DC26D1}"/>
    <cellStyle name="Total 3 8 13 7" xfId="43182" xr:uid="{43DD8D64-B577-4B18-BAF2-47EFDF667614}"/>
    <cellStyle name="Total 3 8 14" xfId="3593" xr:uid="{405B0B52-A212-4A35-8E1D-EF643F865658}"/>
    <cellStyle name="Total 3 8 14 2" xfId="7621" xr:uid="{BFD123FE-857B-484A-B5B7-D0181BBE28EC}"/>
    <cellStyle name="Total 3 8 14 2 2" xfId="15836" xr:uid="{74687024-DD3C-4D35-8F47-811E0C593FDC}"/>
    <cellStyle name="Total 3 8 14 2 3" xfId="23700" xr:uid="{90384F7F-E3BE-4970-93D5-628E6F20A522}"/>
    <cellStyle name="Total 3 8 14 2 4" xfId="31680" xr:uid="{F96BE5B2-023F-4448-BD3B-6C6A0D8B8A34}"/>
    <cellStyle name="Total 3 8 14 2 5" xfId="39507" xr:uid="{2F9C3187-9CFB-4F1B-AC79-C721D2CD46EC}"/>
    <cellStyle name="Total 3 8 14 2 6" xfId="47460" xr:uid="{41F92BA1-4FC1-49AF-B64F-D43A69E284F9}"/>
    <cellStyle name="Total 3 8 14 3" xfId="11817" xr:uid="{9BF4F2F8-FBA6-45CE-8D73-27ED5E02A32C}"/>
    <cellStyle name="Total 3 8 14 4" xfId="19684" xr:uid="{11C3663C-3507-4CDC-B198-1C5CA0D40B82}"/>
    <cellStyle name="Total 3 8 14 5" xfId="27684" xr:uid="{4762F687-AEAC-4846-B72D-35CEC0A638B2}"/>
    <cellStyle name="Total 3 8 14 6" xfId="35514" xr:uid="{EEA6442C-4488-467A-A3A7-24EABD1D0092}"/>
    <cellStyle name="Total 3 8 14 7" xfId="43475" xr:uid="{26364D79-0D75-4461-9C24-5F376ADADC40}"/>
    <cellStyle name="Total 3 8 15" xfId="3887" xr:uid="{6BC409B7-2F2A-4110-B34B-7A822CEF7858}"/>
    <cellStyle name="Total 3 8 15 2" xfId="7909" xr:uid="{209E6F62-F6B6-4057-BC26-4624E3379FD3}"/>
    <cellStyle name="Total 3 8 15 2 2" xfId="16124" xr:uid="{45E8AF27-1F5D-4734-8F7F-547A8BE105D2}"/>
    <cellStyle name="Total 3 8 15 2 3" xfId="23988" xr:uid="{CE7EABA4-AF82-45FB-9AAF-E61A2234B302}"/>
    <cellStyle name="Total 3 8 15 2 4" xfId="31968" xr:uid="{0E4BB393-C0E0-4A13-A13D-90FE3312371F}"/>
    <cellStyle name="Total 3 8 15 2 5" xfId="39795" xr:uid="{A7C4EE58-8391-40AD-ACB3-587B512BCD6A}"/>
    <cellStyle name="Total 3 8 15 2 6" xfId="47748" xr:uid="{B39F2DF6-1C53-4F25-BA39-6985FC6298CF}"/>
    <cellStyle name="Total 3 8 15 3" xfId="12111" xr:uid="{6ABD23C8-9068-4C9E-8D0A-F871D5D6C701}"/>
    <cellStyle name="Total 3 8 15 4" xfId="19978" xr:uid="{929FAF37-5073-451F-A605-520841454918}"/>
    <cellStyle name="Total 3 8 15 5" xfId="27977" xr:uid="{91B714F4-A0D6-4068-8560-B13FCFB2F48A}"/>
    <cellStyle name="Total 3 8 15 6" xfId="35808" xr:uid="{5E9336E7-756D-406C-9FCD-D8000C249269}"/>
    <cellStyle name="Total 3 8 15 7" xfId="43769" xr:uid="{FBF9E44A-1A67-437C-8DC1-3E1D217BD615}"/>
    <cellStyle name="Total 3 8 16" xfId="4189" xr:uid="{1E4694F6-DA9B-4566-99E6-EE1D3925435F}"/>
    <cellStyle name="Total 3 8 16 2" xfId="8195" xr:uid="{D66D0DD7-7793-489A-8606-5CDBB5F3A3D1}"/>
    <cellStyle name="Total 3 8 16 2 2" xfId="16410" xr:uid="{4C5B3887-B3E1-4A3D-B152-C5DB55D2C5D2}"/>
    <cellStyle name="Total 3 8 16 2 3" xfId="24274" xr:uid="{C867B5B6-E3C3-4410-A7D8-F4FA8AA2280B}"/>
    <cellStyle name="Total 3 8 16 2 4" xfId="32254" xr:uid="{A419D926-C55E-4618-9585-6737AD701E24}"/>
    <cellStyle name="Total 3 8 16 2 5" xfId="40081" xr:uid="{A9D5AE63-3067-4C27-88B6-127F1240E97E}"/>
    <cellStyle name="Total 3 8 16 2 6" xfId="48034" xr:uid="{8647B9EC-0A77-4153-A670-7C313E8E9D5A}"/>
    <cellStyle name="Total 3 8 16 3" xfId="12411" xr:uid="{B62ADA7A-50B4-4EA2-B358-7F4867042575}"/>
    <cellStyle name="Total 3 8 16 4" xfId="20280" xr:uid="{7033DA0A-4A7E-46F4-A01C-651BDCB00226}"/>
    <cellStyle name="Total 3 8 16 5" xfId="28275" xr:uid="{4AAEE705-3C5E-45D9-9BF0-B7F9B73F111B}"/>
    <cellStyle name="Total 3 8 16 6" xfId="36110" xr:uid="{71CE9554-2CC6-453E-8927-C905BE38D510}"/>
    <cellStyle name="Total 3 8 16 7" xfId="44071" xr:uid="{1DDC0957-8340-40D4-AF95-8308D35C6F72}"/>
    <cellStyle name="Total 3 8 17" xfId="4473" xr:uid="{01D4147A-A8E6-49F8-9502-BC1A40B8E79C}"/>
    <cellStyle name="Total 3 8 17 2" xfId="8474" xr:uid="{83DE1481-75EB-4993-91E9-D28C627EAB25}"/>
    <cellStyle name="Total 3 8 17 2 2" xfId="16689" xr:uid="{45F00D5D-E879-4DCF-80C4-2DAF044A33FC}"/>
    <cellStyle name="Total 3 8 17 2 3" xfId="24553" xr:uid="{74E88F78-BC1D-47D1-93EA-769586F6EA7E}"/>
    <cellStyle name="Total 3 8 17 2 4" xfId="32533" xr:uid="{BADE4268-A75D-4AEF-B472-84A637F7FA34}"/>
    <cellStyle name="Total 3 8 17 2 5" xfId="40360" xr:uid="{3015D64A-795B-4643-8E96-57E0800F9DE8}"/>
    <cellStyle name="Total 3 8 17 2 6" xfId="48313" xr:uid="{F026D88A-4BA7-405C-AA18-D6D335E23117}"/>
    <cellStyle name="Total 3 8 17 3" xfId="12695" xr:uid="{DA40C17D-C1CC-4504-8928-6CCDC1CF951C}"/>
    <cellStyle name="Total 3 8 17 4" xfId="20564" xr:uid="{21F4055A-94ED-4A95-B0F2-C0CF2B2A7EBE}"/>
    <cellStyle name="Total 3 8 17 5" xfId="28558" xr:uid="{8D31F971-0860-49AA-B860-3C556D95B750}"/>
    <cellStyle name="Total 3 8 17 6" xfId="36394" xr:uid="{6928F26D-0DB3-460E-A22A-A55A35A86E51}"/>
    <cellStyle name="Total 3 8 17 7" xfId="44355" xr:uid="{32097ECA-22AD-4FCD-86A9-E77D77F0280F}"/>
    <cellStyle name="Total 3 8 18" xfId="5051" xr:uid="{99F30ED4-D1EC-414F-9818-6CEDD8BA2C6D}"/>
    <cellStyle name="Total 3 8 18 2" xfId="13266" xr:uid="{EB02BF0C-3866-4A0B-B523-0B23A0715F3A}"/>
    <cellStyle name="Total 3 8 18 3" xfId="21130" xr:uid="{42748932-97F2-4360-A61A-D9FCF74957C1}"/>
    <cellStyle name="Total 3 8 18 4" xfId="29110" xr:uid="{70C18BF0-BE0B-4EFC-943F-A3253C24CE91}"/>
    <cellStyle name="Total 3 8 18 5" xfId="36937" xr:uid="{3069BAE3-9338-4115-858E-8FDFFE0174C9}"/>
    <cellStyle name="Total 3 8 18 6" xfId="44890" xr:uid="{627B6239-F85F-4FE7-8A4A-386920071931}"/>
    <cellStyle name="Total 3 8 19" xfId="9138" xr:uid="{B0A5312E-9205-4A8E-B124-BD44C29F2935}"/>
    <cellStyle name="Total 3 8 2" xfId="981" xr:uid="{F7D37FDE-91B6-4430-8676-BACB3E53C1D9}"/>
    <cellStyle name="Total 3 8 2 10" xfId="3959" xr:uid="{3E15C577-DDDB-4E39-A888-ACF856B5FEEE}"/>
    <cellStyle name="Total 3 8 2 10 2" xfId="7978" xr:uid="{32F3F204-9B34-4939-814C-20856DE4813B}"/>
    <cellStyle name="Total 3 8 2 10 2 2" xfId="16193" xr:uid="{58F209F6-1B67-47A9-9F83-531418A31FA6}"/>
    <cellStyle name="Total 3 8 2 10 2 3" xfId="24057" xr:uid="{06E79650-5D4F-4A13-A9F4-F457E80566B6}"/>
    <cellStyle name="Total 3 8 2 10 2 4" xfId="32037" xr:uid="{F7755C69-10F9-43C4-B73C-625016820C9B}"/>
    <cellStyle name="Total 3 8 2 10 2 5" xfId="39864" xr:uid="{AD3E76AF-585E-4343-A016-6D05A0AB050C}"/>
    <cellStyle name="Total 3 8 2 10 2 6" xfId="47817" xr:uid="{B1E3E7B7-5704-4D4D-993E-92C73B59194C}"/>
    <cellStyle name="Total 3 8 2 10 3" xfId="12181" xr:uid="{5B6A0554-AE3E-4E1E-AAC5-DFD6180B394E}"/>
    <cellStyle name="Total 3 8 2 10 4" xfId="20050" xr:uid="{F4232EA2-3A59-4564-8687-B91B27069E04}"/>
    <cellStyle name="Total 3 8 2 10 5" xfId="28047" xr:uid="{AD967DA1-8735-4A51-8133-0374503A4EFF}"/>
    <cellStyle name="Total 3 8 2 10 6" xfId="35880" xr:uid="{4FB21639-74C2-4006-9AF9-9304BE81A681}"/>
    <cellStyle name="Total 3 8 2 10 7" xfId="43841" xr:uid="{6AC299AF-F893-4128-97D9-8C5247B52290}"/>
    <cellStyle name="Total 3 8 2 11" xfId="4258" xr:uid="{8225FFB8-1883-40F5-9BF2-5436740E5B8A}"/>
    <cellStyle name="Total 3 8 2 11 2" xfId="8264" xr:uid="{F7B276F6-C511-40A1-BEC0-B78F51050DBC}"/>
    <cellStyle name="Total 3 8 2 11 2 2" xfId="16479" xr:uid="{05CC6855-73FF-4EE0-814F-796C391A298C}"/>
    <cellStyle name="Total 3 8 2 11 2 3" xfId="24343" xr:uid="{08AE458A-46F0-492F-8F8B-EB9091AE376E}"/>
    <cellStyle name="Total 3 8 2 11 2 4" xfId="32323" xr:uid="{E374D0BA-896E-447A-A831-B03597C0184D}"/>
    <cellStyle name="Total 3 8 2 11 2 5" xfId="40150" xr:uid="{044BF136-101E-4B7C-8677-23DE9679CD1D}"/>
    <cellStyle name="Total 3 8 2 11 2 6" xfId="48103" xr:uid="{0043851C-3E9E-444D-BAE4-8F8FFD67BF11}"/>
    <cellStyle name="Total 3 8 2 11 3" xfId="12480" xr:uid="{52E8E74C-FBB7-4620-9835-99104A46643E}"/>
    <cellStyle name="Total 3 8 2 11 4" xfId="20349" xr:uid="{4FE460D5-D6A7-41D7-917B-131DD3336D0F}"/>
    <cellStyle name="Total 3 8 2 11 5" xfId="28344" xr:uid="{AD605220-B7E9-4E66-AEBC-F2AAF947B0D5}"/>
    <cellStyle name="Total 3 8 2 11 6" xfId="36179" xr:uid="{575A5602-A64C-443B-95D9-A941E297F71C}"/>
    <cellStyle name="Total 3 8 2 11 7" xfId="44140" xr:uid="{1AF64CFB-E718-4F91-975E-0EE3649D0DC4}"/>
    <cellStyle name="Total 3 8 2 12" xfId="4545" xr:uid="{CED9D043-F51C-4ADA-9A25-F19A89874874}"/>
    <cellStyle name="Total 3 8 2 12 2" xfId="8543" xr:uid="{9195E487-192F-4913-B4CF-5CFA96FA6916}"/>
    <cellStyle name="Total 3 8 2 12 2 2" xfId="16758" xr:uid="{EFBD91BA-4A23-4C32-8E70-CB5A7ACAFFBA}"/>
    <cellStyle name="Total 3 8 2 12 2 3" xfId="24622" xr:uid="{645C228E-5ECC-45EA-BAA6-25A5F80EC90E}"/>
    <cellStyle name="Total 3 8 2 12 2 4" xfId="32602" xr:uid="{94C9146B-4911-46A7-AAA8-C53867785BAF}"/>
    <cellStyle name="Total 3 8 2 12 2 5" xfId="40429" xr:uid="{2E70E916-1291-4784-AC78-E77986D2F455}"/>
    <cellStyle name="Total 3 8 2 12 2 6" xfId="48382" xr:uid="{166D6960-440C-4360-9D9D-065655B40DCB}"/>
    <cellStyle name="Total 3 8 2 12 3" xfId="12766" xr:uid="{9F457C1C-2EF5-4359-B5C7-A4AB472DBC39}"/>
    <cellStyle name="Total 3 8 2 12 4" xfId="20636" xr:uid="{A339E904-9F2E-4089-B640-FD01BA081FCB}"/>
    <cellStyle name="Total 3 8 2 12 5" xfId="28629" xr:uid="{54DD2289-33F2-4BAC-B757-4549A8C52AFD}"/>
    <cellStyle name="Total 3 8 2 12 6" xfId="36466" xr:uid="{12B0428A-8048-40FE-871E-9D238E4621A1}"/>
    <cellStyle name="Total 3 8 2 12 7" xfId="44427" xr:uid="{2432F7E5-5718-4FB3-92E1-8D026D583F41}"/>
    <cellStyle name="Total 3 8 2 13" xfId="5120" xr:uid="{32A59216-6369-41CD-8747-523D4E4BF7C2}"/>
    <cellStyle name="Total 3 8 2 13 2" xfId="13335" xr:uid="{035B35DE-34FD-458C-9D15-AFC81ECE9974}"/>
    <cellStyle name="Total 3 8 2 13 3" xfId="21199" xr:uid="{16106A17-BF1E-4ACC-8040-FFC8947831DE}"/>
    <cellStyle name="Total 3 8 2 13 4" xfId="29179" xr:uid="{D9042AED-D630-4B70-A741-5B0B3D78A492}"/>
    <cellStyle name="Total 3 8 2 13 5" xfId="37006" xr:uid="{70F0C80E-15B0-4F88-9EF9-291DE3F84BDB}"/>
    <cellStyle name="Total 3 8 2 13 6" xfId="44959" xr:uid="{0C890E55-F6A0-427E-98C6-677452BF014C}"/>
    <cellStyle name="Total 3 8 2 14" xfId="9210" xr:uid="{3AEADA3B-F3EE-4BFD-8076-1A9DDECF9BE1}"/>
    <cellStyle name="Total 3 8 2 15" xfId="17072" xr:uid="{2DB3F422-ACBE-4E23-A26F-A74EA2216D6B}"/>
    <cellStyle name="Total 3 8 2 16" xfId="25089" xr:uid="{E11F6D9D-6E9C-42EE-8E67-555A9F40750E}"/>
    <cellStyle name="Total 3 8 2 17" xfId="32902" xr:uid="{D629B071-0D8D-4A7E-B3C5-60FA3067E4E8}"/>
    <cellStyle name="Total 3 8 2 18" xfId="40863" xr:uid="{AF4EA0A6-575E-4BC7-9609-7D3D948DE045}"/>
    <cellStyle name="Total 3 8 2 2" xfId="1411" xr:uid="{A55F6AAA-A5BC-4FD6-B864-FF74319098CC}"/>
    <cellStyle name="Total 3 8 2 2 2" xfId="5522" xr:uid="{78F68A10-3EFF-4C2B-B40C-25F47D85812C}"/>
    <cellStyle name="Total 3 8 2 2 2 2" xfId="13737" xr:uid="{FBD1DF7A-78A5-4730-A4E7-FD0B29C88312}"/>
    <cellStyle name="Total 3 8 2 2 2 3" xfId="21601" xr:uid="{2B93FE52-E940-4244-98E0-402717181255}"/>
    <cellStyle name="Total 3 8 2 2 2 4" xfId="29581" xr:uid="{6407E04D-15DC-4BA3-A55C-1A79032410C0}"/>
    <cellStyle name="Total 3 8 2 2 2 5" xfId="37408" xr:uid="{570A00EB-FBA2-4C79-9123-5FFD991642EB}"/>
    <cellStyle name="Total 3 8 2 2 2 6" xfId="45361" xr:uid="{3B6A496C-F398-46F7-AEC3-39B5A857E31C}"/>
    <cellStyle name="Total 3 8 2 2 3" xfId="9640" xr:uid="{0A68F3F7-AAAC-4598-A171-2DFDB18A105C}"/>
    <cellStyle name="Total 3 8 2 2 4" xfId="17502" xr:uid="{D5AE3241-FD1F-4794-800F-77EAF795F86E}"/>
    <cellStyle name="Total 3 8 2 2 5" xfId="25513" xr:uid="{C7C694EF-E0A7-4BD7-A6AE-EB23B0CC9E4E}"/>
    <cellStyle name="Total 3 8 2 2 6" xfId="33332" xr:uid="{6440E066-EA52-472D-A553-F52568B9D239}"/>
    <cellStyle name="Total 3 8 2 2 7" xfId="41293" xr:uid="{734B8787-B1C4-40BC-8A57-8CC1A846490C}"/>
    <cellStyle name="Total 3 8 2 3" xfId="1754" xr:uid="{E9DC1F2A-D7F7-41FB-A06A-BC14818A4479}"/>
    <cellStyle name="Total 3 8 2 3 2" xfId="5841" xr:uid="{306A11B3-5EF0-4EDA-B8FA-D16AACD50331}"/>
    <cellStyle name="Total 3 8 2 3 2 2" xfId="14056" xr:uid="{94AB4336-1E3F-42B6-A983-FAE5E7BE9046}"/>
    <cellStyle name="Total 3 8 2 3 2 3" xfId="21920" xr:uid="{227A240F-5976-4364-ADDB-821A0319AE6F}"/>
    <cellStyle name="Total 3 8 2 3 2 4" xfId="29900" xr:uid="{B268918C-14A4-41BB-B294-31F21F6B1733}"/>
    <cellStyle name="Total 3 8 2 3 2 5" xfId="37727" xr:uid="{5687DFDB-0D9B-45E2-9424-52057D54433E}"/>
    <cellStyle name="Total 3 8 2 3 2 6" xfId="45680" xr:uid="{BAD2B1F3-FBAD-48D1-8087-56D9BD288B60}"/>
    <cellStyle name="Total 3 8 2 3 3" xfId="9980" xr:uid="{AD054227-7B94-43FE-B236-1F44FCF625A2}"/>
    <cellStyle name="Total 3 8 2 3 4" xfId="17845" xr:uid="{726054B9-5D33-4312-A178-13C99A58E9A5}"/>
    <cellStyle name="Total 3 8 2 3 5" xfId="25853" xr:uid="{DABFE525-FF5C-4CE6-9377-77038D87FC76}"/>
    <cellStyle name="Total 3 8 2 3 6" xfId="33675" xr:uid="{86235E16-AC44-463B-9D4B-CAE80F51F66F}"/>
    <cellStyle name="Total 3 8 2 3 7" xfId="41636" xr:uid="{12B09038-6627-4E46-BE5B-C3B638FA418F}"/>
    <cellStyle name="Total 3 8 2 4" xfId="2089" xr:uid="{231BEB08-8498-449A-AD64-707E15FE9A02}"/>
    <cellStyle name="Total 3 8 2 4 2" xfId="6163" xr:uid="{E98C5C4B-C2E9-4D9B-86F3-30FAB7B8BF74}"/>
    <cellStyle name="Total 3 8 2 4 2 2" xfId="14378" xr:uid="{04E1BC0E-F4CA-4628-8F80-0A2A17772FCA}"/>
    <cellStyle name="Total 3 8 2 4 2 3" xfId="22242" xr:uid="{75AEEE59-FA2B-4B54-9D96-9D198429DB0E}"/>
    <cellStyle name="Total 3 8 2 4 2 4" xfId="30222" xr:uid="{D71ABBCC-E59B-428C-8FED-0AF747B69724}"/>
    <cellStyle name="Total 3 8 2 4 2 5" xfId="38049" xr:uid="{E1DE8853-DFB1-4600-B340-D8286449930A}"/>
    <cellStyle name="Total 3 8 2 4 2 6" xfId="46002" xr:uid="{C3790F04-1EE9-49FC-BAF5-339B4CA9385B}"/>
    <cellStyle name="Total 3 8 2 4 3" xfId="10315" xr:uid="{07AE045C-1055-425E-8FFD-CA0CF34C22B6}"/>
    <cellStyle name="Total 3 8 2 4 4" xfId="18180" xr:uid="{85C260C1-1BBC-47F4-9C04-83A23A211AB0}"/>
    <cellStyle name="Total 3 8 2 4 5" xfId="26187" xr:uid="{6596ECB8-99CC-4715-8FF5-73D77C7668B6}"/>
    <cellStyle name="Total 3 8 2 4 6" xfId="34010" xr:uid="{33D9BA51-820D-48EF-8F19-F1FB044257DA}"/>
    <cellStyle name="Total 3 8 2 4 7" xfId="41971" xr:uid="{7DD95FB5-3923-431B-BFE4-6CB6AC1EB780}"/>
    <cellStyle name="Total 3 8 2 5" xfId="2408" xr:uid="{EF5C8B7E-4214-4A1D-AB0E-DB39F1DEBDD9}"/>
    <cellStyle name="Total 3 8 2 5 2" xfId="6472" xr:uid="{764D6473-01F9-4E21-A71D-5FCC6C9AF866}"/>
    <cellStyle name="Total 3 8 2 5 2 2" xfId="14687" xr:uid="{7245D46A-4B4E-48BC-A9A8-2D18904B9768}"/>
    <cellStyle name="Total 3 8 2 5 2 3" xfId="22551" xr:uid="{31B3A38B-E61C-4400-BCFE-864391C1F701}"/>
    <cellStyle name="Total 3 8 2 5 2 4" xfId="30531" xr:uid="{05933779-12FF-454B-8E96-A4921A175F69}"/>
    <cellStyle name="Total 3 8 2 5 2 5" xfId="38358" xr:uid="{2FDE2F60-5E2C-4E8B-9B4B-EF44C9440D26}"/>
    <cellStyle name="Total 3 8 2 5 2 6" xfId="46311" xr:uid="{29290AEB-38AC-4734-8E52-5D643C315AD1}"/>
    <cellStyle name="Total 3 8 2 5 3" xfId="10634" xr:uid="{FEDEFF1B-751A-4F7D-A074-6C567A207533}"/>
    <cellStyle name="Total 3 8 2 5 4" xfId="18499" xr:uid="{AFB157A1-66B2-4032-AE85-BEB0E722ACB6}"/>
    <cellStyle name="Total 3 8 2 5 5" xfId="26503" xr:uid="{FEAC6D8B-26CF-4685-BA05-CFA961169FB3}"/>
    <cellStyle name="Total 3 8 2 5 6" xfId="34329" xr:uid="{0F6E64F4-1BDD-45F9-9954-81041A300FE0}"/>
    <cellStyle name="Total 3 8 2 5 7" xfId="42290" xr:uid="{F47F99CD-3AB1-4A3A-8C09-F71E927A57E9}"/>
    <cellStyle name="Total 3 8 2 6" xfId="2737" xr:uid="{358C6090-0076-4943-9CA4-E32557F10A45}"/>
    <cellStyle name="Total 3 8 2 6 2" xfId="6787" xr:uid="{2D03CD7E-14DD-4C9F-82E0-69C7CA429550}"/>
    <cellStyle name="Total 3 8 2 6 2 2" xfId="15002" xr:uid="{E1E8785E-93E6-4B7A-AE9F-CD866A3A1E7D}"/>
    <cellStyle name="Total 3 8 2 6 2 3" xfId="22866" xr:uid="{EA2D9470-BA8E-4F78-8880-EE0931DB6199}"/>
    <cellStyle name="Total 3 8 2 6 2 4" xfId="30846" xr:uid="{E9751E60-1238-4447-8FD9-E4B2A522BBE1}"/>
    <cellStyle name="Total 3 8 2 6 2 5" xfId="38673" xr:uid="{0C81FE22-7F3B-40DA-90B7-22849B5C7CAC}"/>
    <cellStyle name="Total 3 8 2 6 2 6" xfId="46626" xr:uid="{65074906-930F-4AC0-8A20-5DA0A857E6AC}"/>
    <cellStyle name="Total 3 8 2 6 3" xfId="10963" xr:uid="{9B9D52D3-23E4-4E2D-A065-9679594A70F7}"/>
    <cellStyle name="Total 3 8 2 6 4" xfId="18828" xr:uid="{0334F6D7-DB24-4E3A-ACC7-3E1F0AD4D938}"/>
    <cellStyle name="Total 3 8 2 6 5" xfId="26831" xr:uid="{2F90C482-9137-428C-A5B3-21FE594391A3}"/>
    <cellStyle name="Total 3 8 2 6 6" xfId="34658" xr:uid="{F876C074-A0AB-4034-A864-2004A59D6D47}"/>
    <cellStyle name="Total 3 8 2 6 7" xfId="42619" xr:uid="{61781B81-3D4B-4AD7-89B8-FBDCDD34D9AA}"/>
    <cellStyle name="Total 3 8 2 7" xfId="3050" xr:uid="{0E843199-C36C-4F7B-9BD0-AC7A4ADD763D}"/>
    <cellStyle name="Total 3 8 2 7 2" xfId="7091" xr:uid="{BB701A5C-4D1B-475D-B130-E9A0AC2EF9D3}"/>
    <cellStyle name="Total 3 8 2 7 2 2" xfId="15306" xr:uid="{5D04327D-29B7-4E22-9D82-43F4782CDD22}"/>
    <cellStyle name="Total 3 8 2 7 2 3" xfId="23170" xr:uid="{CBB02281-7BE4-49B3-9AAE-0E0BBA6685AF}"/>
    <cellStyle name="Total 3 8 2 7 2 4" xfId="31150" xr:uid="{F37D5E70-F6D8-449A-9511-3AA166E98825}"/>
    <cellStyle name="Total 3 8 2 7 2 5" xfId="38977" xr:uid="{81C137D6-A448-4A65-BDF5-149E93AFFB3B}"/>
    <cellStyle name="Total 3 8 2 7 2 6" xfId="46930" xr:uid="{A62EA97F-2F50-4BE6-95D4-DE0E6F1E7962}"/>
    <cellStyle name="Total 3 8 2 7 3" xfId="11275" xr:uid="{34E357DC-8D53-45EF-9D32-54F3E6379B2E}"/>
    <cellStyle name="Total 3 8 2 7 4" xfId="19141" xr:uid="{53ABA667-CC26-43E7-9B9A-2B624489AA45}"/>
    <cellStyle name="Total 3 8 2 7 5" xfId="27141" xr:uid="{276F58A7-9C02-4A9A-AE1F-E1DC0635E75D}"/>
    <cellStyle name="Total 3 8 2 7 6" xfId="34971" xr:uid="{B4B00AAF-9E66-4656-A15E-7140B4E5CA55}"/>
    <cellStyle name="Total 3 8 2 7 7" xfId="42932" xr:uid="{5B1F7984-24E5-4391-B29B-17853B578208}"/>
    <cellStyle name="Total 3 8 2 8" xfId="3370" xr:uid="{CC51E964-36C7-401E-8E69-FA0A336E62EA}"/>
    <cellStyle name="Total 3 8 2 8 2" xfId="7398" xr:uid="{1E2B95E6-26F6-4BEA-8534-F0E4135544BA}"/>
    <cellStyle name="Total 3 8 2 8 2 2" xfId="15613" xr:uid="{7F8EFA65-7875-43E6-8FAF-84FF293E2AFE}"/>
    <cellStyle name="Total 3 8 2 8 2 3" xfId="23477" xr:uid="{B9B2ED3C-84AC-4243-A472-FD57D35E7EF9}"/>
    <cellStyle name="Total 3 8 2 8 2 4" xfId="31457" xr:uid="{6D88EC20-927A-48EB-9549-8A2E59808C82}"/>
    <cellStyle name="Total 3 8 2 8 2 5" xfId="39284" xr:uid="{C3620296-A9D8-42A4-B09B-415AA84365D5}"/>
    <cellStyle name="Total 3 8 2 8 2 6" xfId="47237" xr:uid="{71EB4D8D-049C-4630-B4A6-BB32404D57DD}"/>
    <cellStyle name="Total 3 8 2 8 3" xfId="11594" xr:uid="{50E017E6-B096-45E1-871D-8D7CB0DF706C}"/>
    <cellStyle name="Total 3 8 2 8 4" xfId="19461" xr:uid="{CAE2E381-102A-474C-A298-0507EB4B053A}"/>
    <cellStyle name="Total 3 8 2 8 5" xfId="27461" xr:uid="{A2C2CE1B-5002-4BA8-8CF6-F98AC36E03EF}"/>
    <cellStyle name="Total 3 8 2 8 6" xfId="35291" xr:uid="{8D6FAD67-F1EC-4E9F-A043-C4A64A9E0B67}"/>
    <cellStyle name="Total 3 8 2 8 7" xfId="43252" xr:uid="{EC9944C8-2F3A-4342-AA4A-7DAF41BE9854}"/>
    <cellStyle name="Total 3 8 2 9" xfId="3664" xr:uid="{CDE9CAD3-D324-4929-88FC-4D8DE3713306}"/>
    <cellStyle name="Total 3 8 2 9 2" xfId="7692" xr:uid="{1E44C933-766E-4639-886C-513CB4235EDE}"/>
    <cellStyle name="Total 3 8 2 9 2 2" xfId="15907" xr:uid="{A7D7E1BC-9E4D-4826-8C54-EF401A2CD530}"/>
    <cellStyle name="Total 3 8 2 9 2 3" xfId="23771" xr:uid="{E8EAD3D4-8500-4198-83F6-83F409D87E8E}"/>
    <cellStyle name="Total 3 8 2 9 2 4" xfId="31751" xr:uid="{07433FF4-78E4-43E5-9FFC-6AEA27ADD633}"/>
    <cellStyle name="Total 3 8 2 9 2 5" xfId="39578" xr:uid="{81FC99F0-8698-458E-9944-9CA80CEA6181}"/>
    <cellStyle name="Total 3 8 2 9 2 6" xfId="47531" xr:uid="{51AFECD5-3E23-4136-A440-1140410A6AE1}"/>
    <cellStyle name="Total 3 8 2 9 3" xfId="11888" xr:uid="{967523AB-5A99-4A71-9604-887EE4E396FA}"/>
    <cellStyle name="Total 3 8 2 9 4" xfId="19755" xr:uid="{2E7D56EB-FA42-4CD9-8785-FCED1DE58378}"/>
    <cellStyle name="Total 3 8 2 9 5" xfId="27755" xr:uid="{9439F901-C965-4B42-8686-0F52E732C5CE}"/>
    <cellStyle name="Total 3 8 2 9 6" xfId="35585" xr:uid="{08A16E46-76EB-4897-A5E5-3B1830F4446A}"/>
    <cellStyle name="Total 3 8 2 9 7" xfId="43546" xr:uid="{70E8BFBB-3F6C-481E-88FF-6693195B334B}"/>
    <cellStyle name="Total 3 8 20" xfId="17000" xr:uid="{90D23D67-F39A-427D-8620-844339FD0667}"/>
    <cellStyle name="Total 3 8 21" xfId="25019" xr:uid="{C3A2A783-603E-4064-BCC7-77D76767B764}"/>
    <cellStyle name="Total 3 8 22" xfId="32830" xr:uid="{88A20D20-5B7E-413F-A048-B680C37A0BBD}"/>
    <cellStyle name="Total 3 8 23" xfId="40791" xr:uid="{F24FC61F-091D-43F7-9306-26A88B60991B}"/>
    <cellStyle name="Total 3 8 3" xfId="1024" xr:uid="{73C6AC52-5DC9-4F36-AB9C-C4EC9CF5EC85}"/>
    <cellStyle name="Total 3 8 3 10" xfId="4002" xr:uid="{006E2860-30FC-4C15-9C24-A768DB174B2A}"/>
    <cellStyle name="Total 3 8 3 10 2" xfId="8017" xr:uid="{D9289691-F688-45CD-9E69-DF5A66C481E5}"/>
    <cellStyle name="Total 3 8 3 10 2 2" xfId="16232" xr:uid="{38EA5865-F7C0-41C8-950A-AB6B89CD63A1}"/>
    <cellStyle name="Total 3 8 3 10 2 3" xfId="24096" xr:uid="{25BDE67B-7443-48A0-B266-AB1CE3CE500A}"/>
    <cellStyle name="Total 3 8 3 10 2 4" xfId="32076" xr:uid="{F3AB477B-48F5-4561-8BCC-9109537E7064}"/>
    <cellStyle name="Total 3 8 3 10 2 5" xfId="39903" xr:uid="{9B1EA9DD-6FAF-4315-8F04-62E891C4CA8E}"/>
    <cellStyle name="Total 3 8 3 10 2 6" xfId="47856" xr:uid="{6178835B-181E-427B-907F-4DA313872EEF}"/>
    <cellStyle name="Total 3 8 3 10 3" xfId="12224" xr:uid="{4A1CFFE0-5791-459A-8654-63B4C61DF1AB}"/>
    <cellStyle name="Total 3 8 3 10 4" xfId="20093" xr:uid="{FCC90963-1055-4DD3-9351-A58B5F12F7DE}"/>
    <cellStyle name="Total 3 8 3 10 5" xfId="28089" xr:uid="{5CC340BB-A9F4-4855-B596-4FC154531E3E}"/>
    <cellStyle name="Total 3 8 3 10 6" xfId="35923" xr:uid="{8E272E7A-CA95-419D-B334-B809B0699F29}"/>
    <cellStyle name="Total 3 8 3 10 7" xfId="43884" xr:uid="{8861C450-131D-4426-82D8-97F64CEC728A}"/>
    <cellStyle name="Total 3 8 3 11" xfId="4297" xr:uid="{A8E7076B-4918-49FF-A2E9-770773178F02}"/>
    <cellStyle name="Total 3 8 3 11 2" xfId="8303" xr:uid="{8B29D57F-E0D0-4151-BE26-718294F3610F}"/>
    <cellStyle name="Total 3 8 3 11 2 2" xfId="16518" xr:uid="{E7583B66-A14E-45FB-A32A-D697C57EAEB3}"/>
    <cellStyle name="Total 3 8 3 11 2 3" xfId="24382" xr:uid="{86EB7F8D-79A1-4DE7-A743-FEBC84BDC3AD}"/>
    <cellStyle name="Total 3 8 3 11 2 4" xfId="32362" xr:uid="{5FA3AD11-6C3A-43CF-962A-6025E39F2D74}"/>
    <cellStyle name="Total 3 8 3 11 2 5" xfId="40189" xr:uid="{0589B661-6E64-4471-B9EA-636E8F559137}"/>
    <cellStyle name="Total 3 8 3 11 2 6" xfId="48142" xr:uid="{0015C4F8-D6C7-4CB8-B20B-0FDE26D563F7}"/>
    <cellStyle name="Total 3 8 3 11 3" xfId="12519" xr:uid="{6802AFF7-B5BC-4295-9F12-ED8DF7CCDA45}"/>
    <cellStyle name="Total 3 8 3 11 4" xfId="20388" xr:uid="{3B859857-0745-45DB-8068-A8E87A6F5474}"/>
    <cellStyle name="Total 3 8 3 11 5" xfId="28383" xr:uid="{08F921A0-682A-415D-92B7-DEC049D839CF}"/>
    <cellStyle name="Total 3 8 3 11 6" xfId="36218" xr:uid="{D3350FD0-AC85-4EE9-99A1-B4A5C9D11E71}"/>
    <cellStyle name="Total 3 8 3 11 7" xfId="44179" xr:uid="{A48983F6-7237-437F-BCAE-B305C4C655D2}"/>
    <cellStyle name="Total 3 8 3 12" xfId="4588" xr:uid="{47AA3AF2-5F98-4BF4-96E9-9A920BAD24E7}"/>
    <cellStyle name="Total 3 8 3 12 2" xfId="8582" xr:uid="{5699D172-1FB4-4B80-8162-55EED45D005B}"/>
    <cellStyle name="Total 3 8 3 12 2 2" xfId="16797" xr:uid="{9FFFD8FE-7563-4F78-BFC6-BC2CE6E066FB}"/>
    <cellStyle name="Total 3 8 3 12 2 3" xfId="24661" xr:uid="{F25324DA-98FD-419F-AF8C-C55413FB878B}"/>
    <cellStyle name="Total 3 8 3 12 2 4" xfId="32641" xr:uid="{2D1C9F01-7F6A-4D9B-9448-58EC29020633}"/>
    <cellStyle name="Total 3 8 3 12 2 5" xfId="40468" xr:uid="{891775F8-970A-47C2-8622-8D4AAEBC094A}"/>
    <cellStyle name="Total 3 8 3 12 2 6" xfId="48421" xr:uid="{91B5DC28-F2E5-4F23-BADF-484A62AC18A3}"/>
    <cellStyle name="Total 3 8 3 12 3" xfId="12809" xr:uid="{6985D5AC-89E3-4686-8FBB-58DCB22F1AD8}"/>
    <cellStyle name="Total 3 8 3 12 4" xfId="20679" xr:uid="{B0017ADA-1E09-484A-943F-C63A8BCBA163}"/>
    <cellStyle name="Total 3 8 3 12 5" xfId="28672" xr:uid="{A90DBBD9-04E3-45C7-9FF3-49CDBB3B10AB}"/>
    <cellStyle name="Total 3 8 3 12 6" xfId="36509" xr:uid="{0FCE3522-FB98-48BD-88AA-2CC15799AE82}"/>
    <cellStyle name="Total 3 8 3 12 7" xfId="44470" xr:uid="{FA35408D-9EE6-4C4A-832D-3FC49314FB31}"/>
    <cellStyle name="Total 3 8 3 13" xfId="5159" xr:uid="{FC8BADE5-5EA4-4AC5-9C11-DD5AA460A8D6}"/>
    <cellStyle name="Total 3 8 3 13 2" xfId="13374" xr:uid="{7F1E8929-A124-4B8D-8D45-E99D730EA46D}"/>
    <cellStyle name="Total 3 8 3 13 3" xfId="21238" xr:uid="{EB8DF936-7115-4756-B7EF-25433B15B399}"/>
    <cellStyle name="Total 3 8 3 13 4" xfId="29218" xr:uid="{1D971EC8-8629-4A03-AB89-6D94D8420CFB}"/>
    <cellStyle name="Total 3 8 3 13 5" xfId="37045" xr:uid="{0DDF1A93-EB55-4E23-AE08-4652C1CD9C01}"/>
    <cellStyle name="Total 3 8 3 13 6" xfId="44998" xr:uid="{7C00C771-F027-4F95-9688-41C3F018C410}"/>
    <cellStyle name="Total 3 8 3 14" xfId="9253" xr:uid="{E7EE0D27-1878-49E4-894B-AC1A7D1308A4}"/>
    <cellStyle name="Total 3 8 3 15" xfId="17115" xr:uid="{CC93ED7E-3951-48DC-8C2E-CB4E8045C91A}"/>
    <cellStyle name="Total 3 8 3 16" xfId="25132" xr:uid="{371932A3-4EA7-4258-AD6D-EA6C501A7A66}"/>
    <cellStyle name="Total 3 8 3 17" xfId="32945" xr:uid="{BF1C9734-D145-4320-9093-A637EA8202E3}"/>
    <cellStyle name="Total 3 8 3 18" xfId="40906" xr:uid="{8B92B0E8-0331-444F-98CE-271DB90E872F}"/>
    <cellStyle name="Total 3 8 3 2" xfId="1454" xr:uid="{0DFBAA7E-5C3C-4319-B3AE-F8B880EF789D}"/>
    <cellStyle name="Total 3 8 3 2 2" xfId="5561" xr:uid="{A5A30CFB-2AE8-4E3B-96AE-B3DA0A9652DE}"/>
    <cellStyle name="Total 3 8 3 2 2 2" xfId="13776" xr:uid="{9F78FCAE-C7C8-41C2-8965-38614CA04FB5}"/>
    <cellStyle name="Total 3 8 3 2 2 3" xfId="21640" xr:uid="{CC1D204C-412D-4CF1-AFF6-CED4C3F32A5F}"/>
    <cellStyle name="Total 3 8 3 2 2 4" xfId="29620" xr:uid="{C0F4F684-8CA7-4A81-9723-36933EABD3D2}"/>
    <cellStyle name="Total 3 8 3 2 2 5" xfId="37447" xr:uid="{6515DF1B-4A17-481A-825C-2EF171BA428F}"/>
    <cellStyle name="Total 3 8 3 2 2 6" xfId="45400" xr:uid="{6C162C7D-C361-46BA-90D1-583B9DAE2EA6}"/>
    <cellStyle name="Total 3 8 3 2 3" xfId="9683" xr:uid="{8284C059-1579-40B9-A02C-9332478F9635}"/>
    <cellStyle name="Total 3 8 3 2 4" xfId="17545" xr:uid="{56163907-DE30-49A7-8C94-49EBB2A5A12B}"/>
    <cellStyle name="Total 3 8 3 2 5" xfId="25556" xr:uid="{BD586B08-6ACC-45A9-91BC-613365932608}"/>
    <cellStyle name="Total 3 8 3 2 6" xfId="33375" xr:uid="{2E961703-D65A-49D8-AE4C-DFD666A1E6C6}"/>
    <cellStyle name="Total 3 8 3 2 7" xfId="41336" xr:uid="{0C807074-F544-4EA3-B7C2-980C933EF1DC}"/>
    <cellStyle name="Total 3 8 3 3" xfId="1797" xr:uid="{2051E806-94AC-4637-A147-5EFC24F11EFC}"/>
    <cellStyle name="Total 3 8 3 3 2" xfId="5880" xr:uid="{56486DF1-D474-49AC-9BDF-E6C549BD04AE}"/>
    <cellStyle name="Total 3 8 3 3 2 2" xfId="14095" xr:uid="{6B9E3917-1905-498A-B4F8-E8FE0729298B}"/>
    <cellStyle name="Total 3 8 3 3 2 3" xfId="21959" xr:uid="{A81A1C14-B42C-4D1F-8EEC-4C3F10149849}"/>
    <cellStyle name="Total 3 8 3 3 2 4" xfId="29939" xr:uid="{02A49B50-CFA0-42F0-8296-99806D50A886}"/>
    <cellStyle name="Total 3 8 3 3 2 5" xfId="37766" xr:uid="{15EDD4A6-D86C-450E-A0B5-B7024DB5CE8C}"/>
    <cellStyle name="Total 3 8 3 3 2 6" xfId="45719" xr:uid="{E4305B52-97C8-4E34-99DD-EFAFF483D6AC}"/>
    <cellStyle name="Total 3 8 3 3 3" xfId="10023" xr:uid="{D45733B0-153A-48CD-A0AF-28ADCE52E358}"/>
    <cellStyle name="Total 3 8 3 3 4" xfId="17888" xr:uid="{7CCA2D6A-371C-4D8F-8E6A-EE037F3F79F0}"/>
    <cellStyle name="Total 3 8 3 3 5" xfId="25895" xr:uid="{14D749F6-DFC5-4458-AA67-0EF5DA1DD996}"/>
    <cellStyle name="Total 3 8 3 3 6" xfId="33718" xr:uid="{68D10E7B-7CBA-40B4-A42A-DC37F0825E2D}"/>
    <cellStyle name="Total 3 8 3 3 7" xfId="41679" xr:uid="{83CE581E-CA88-47A7-A689-73C124E60115}"/>
    <cellStyle name="Total 3 8 3 4" xfId="2131" xr:uid="{1601BED0-AEC0-4905-BCB8-44404ACCC906}"/>
    <cellStyle name="Total 3 8 3 4 2" xfId="6205" xr:uid="{7CE1F6CA-2E43-432B-A3F6-363079296DE4}"/>
    <cellStyle name="Total 3 8 3 4 2 2" xfId="14420" xr:uid="{415D75A7-AAD5-40D2-94D7-E605D2F03EBA}"/>
    <cellStyle name="Total 3 8 3 4 2 3" xfId="22284" xr:uid="{33389D49-C20B-477A-9DE9-A1044E2CD613}"/>
    <cellStyle name="Total 3 8 3 4 2 4" xfId="30264" xr:uid="{CDD45A20-A59B-46FB-88F8-3B6F6CA869F1}"/>
    <cellStyle name="Total 3 8 3 4 2 5" xfId="38091" xr:uid="{A22AA73F-10D4-4B98-A01F-05ED5CF36525}"/>
    <cellStyle name="Total 3 8 3 4 2 6" xfId="46044" xr:uid="{DCED30C7-417F-496A-A7EA-45D15E980C5D}"/>
    <cellStyle name="Total 3 8 3 4 3" xfId="10357" xr:uid="{0817ED8D-19C9-439F-BCB2-7A13102A435B}"/>
    <cellStyle name="Total 3 8 3 4 4" xfId="18222" xr:uid="{8069BEFE-37EB-4931-8F46-C131D53ECE63}"/>
    <cellStyle name="Total 3 8 3 4 5" xfId="26229" xr:uid="{E89ABA4B-3A58-43AB-958A-1963B1A339A2}"/>
    <cellStyle name="Total 3 8 3 4 6" xfId="34052" xr:uid="{1380E66F-C5E0-4032-8DBF-50E141C22D70}"/>
    <cellStyle name="Total 3 8 3 4 7" xfId="42013" xr:uid="{C38D7FFB-012F-49EC-AD9A-A6E47FDBF1BA}"/>
    <cellStyle name="Total 3 8 3 5" xfId="2451" xr:uid="{17E6F627-FEBE-4B0A-91E3-F811B13FF14A}"/>
    <cellStyle name="Total 3 8 3 5 2" xfId="6511" xr:uid="{7BBDD05B-FCB9-4BBA-A39E-83E0A6CA98F3}"/>
    <cellStyle name="Total 3 8 3 5 2 2" xfId="14726" xr:uid="{7CA80B55-2BC0-497D-95AA-EE4216E82272}"/>
    <cellStyle name="Total 3 8 3 5 2 3" xfId="22590" xr:uid="{FF28EA72-9B71-4D98-91A9-1B406EA07CFC}"/>
    <cellStyle name="Total 3 8 3 5 2 4" xfId="30570" xr:uid="{6E42A358-6CFA-44AB-ABD0-3091FD130551}"/>
    <cellStyle name="Total 3 8 3 5 2 5" xfId="38397" xr:uid="{D55D16A4-5840-42D8-8B71-373F935A7E2F}"/>
    <cellStyle name="Total 3 8 3 5 2 6" xfId="46350" xr:uid="{2A051340-5B23-4F1E-B2C5-BAE3B79B9E44}"/>
    <cellStyle name="Total 3 8 3 5 3" xfId="10677" xr:uid="{4EFC1141-7F8A-4C3B-980F-F9A4D43CEBBE}"/>
    <cellStyle name="Total 3 8 3 5 4" xfId="18542" xr:uid="{5C210136-E04E-4331-9B9C-2729B20679C4}"/>
    <cellStyle name="Total 3 8 3 5 5" xfId="26545" xr:uid="{165EB4A3-FAF8-41CC-A8C6-5E0EA651581A}"/>
    <cellStyle name="Total 3 8 3 5 6" xfId="34372" xr:uid="{08D963E0-FC9E-4C1A-A8AE-9334A5CFF650}"/>
    <cellStyle name="Total 3 8 3 5 7" xfId="42333" xr:uid="{7F5D881F-61BE-4A77-8BEC-8111FDD1327E}"/>
    <cellStyle name="Total 3 8 3 6" xfId="2779" xr:uid="{6D6C3003-B85B-46CC-B498-A25F39D630B4}"/>
    <cellStyle name="Total 3 8 3 6 2" xfId="6829" xr:uid="{08B767F7-5141-4ACB-B7B3-F71D8143F221}"/>
    <cellStyle name="Total 3 8 3 6 2 2" xfId="15044" xr:uid="{3FC2BAF6-033C-4621-AE21-C97129961397}"/>
    <cellStyle name="Total 3 8 3 6 2 3" xfId="22908" xr:uid="{0EE3B05F-EA8E-4CE3-82B6-E66D28A0A645}"/>
    <cellStyle name="Total 3 8 3 6 2 4" xfId="30888" xr:uid="{0954AFD2-7736-40B8-9120-26B4CEBC6C87}"/>
    <cellStyle name="Total 3 8 3 6 2 5" xfId="38715" xr:uid="{1C99F198-31A4-44F8-8564-852998B7B28B}"/>
    <cellStyle name="Total 3 8 3 6 2 6" xfId="46668" xr:uid="{5A65388C-E330-422C-B048-54B9200088E7}"/>
    <cellStyle name="Total 3 8 3 6 3" xfId="11005" xr:uid="{078219DE-79DA-4DB9-9F01-7720CF29F19B}"/>
    <cellStyle name="Total 3 8 3 6 4" xfId="18870" xr:uid="{392EA715-25A3-43F2-8893-8EB55D91BD05}"/>
    <cellStyle name="Total 3 8 3 6 5" xfId="26873" xr:uid="{C37FC7DD-34E6-4F08-B491-CBAD74072C7C}"/>
    <cellStyle name="Total 3 8 3 6 6" xfId="34700" xr:uid="{09A186F1-31C1-499B-92DB-6A530B9A26F8}"/>
    <cellStyle name="Total 3 8 3 6 7" xfId="42661" xr:uid="{C86B4785-C59C-4343-8F69-D1557969D3D0}"/>
    <cellStyle name="Total 3 8 3 7" xfId="3093" xr:uid="{98C8BBAC-044C-47EE-8636-15A1027536A8}"/>
    <cellStyle name="Total 3 8 3 7 2" xfId="7130" xr:uid="{8441D169-B242-4442-A1CC-5EAEBA76568B}"/>
    <cellStyle name="Total 3 8 3 7 2 2" xfId="15345" xr:uid="{8C77225A-58FA-4AF6-A8CA-656DFECF5B2D}"/>
    <cellStyle name="Total 3 8 3 7 2 3" xfId="23209" xr:uid="{A6A89BBF-CB17-4E2C-825C-E039F6DFB7EA}"/>
    <cellStyle name="Total 3 8 3 7 2 4" xfId="31189" xr:uid="{B6A53BF5-85CC-47FE-B504-B2388E08AC77}"/>
    <cellStyle name="Total 3 8 3 7 2 5" xfId="39016" xr:uid="{7483B72B-B3D3-4135-9DE2-A7CA2E00BBD0}"/>
    <cellStyle name="Total 3 8 3 7 2 6" xfId="46969" xr:uid="{33840C00-6FA7-4213-AC5B-20001F38CFFF}"/>
    <cellStyle name="Total 3 8 3 7 3" xfId="11317" xr:uid="{08270B1E-ECA1-4365-9E69-C7CC6698FF11}"/>
    <cellStyle name="Total 3 8 3 7 4" xfId="19184" xr:uid="{3EFC6B9E-364B-479D-9D9E-C5EFCDF5B4AF}"/>
    <cellStyle name="Total 3 8 3 7 5" xfId="27184" xr:uid="{01E85FC9-6A8A-4790-91A0-BA4B7E385994}"/>
    <cellStyle name="Total 3 8 3 7 6" xfId="35014" xr:uid="{54A2E6F3-D09C-4E1B-8083-CCBD7F8390A2}"/>
    <cellStyle name="Total 3 8 3 7 7" xfId="42975" xr:uid="{C0530981-8DC6-4173-B912-724EC340F90D}"/>
    <cellStyle name="Total 3 8 3 8" xfId="3409" xr:uid="{89EB2E4B-8F4D-4A58-8993-BF0CC3F44639}"/>
    <cellStyle name="Total 3 8 3 8 2" xfId="7437" xr:uid="{33D884A1-6342-43DA-B972-EF6FFD53ACF8}"/>
    <cellStyle name="Total 3 8 3 8 2 2" xfId="15652" xr:uid="{DFD1B311-BC87-4A63-932E-ACAB73426BD3}"/>
    <cellStyle name="Total 3 8 3 8 2 3" xfId="23516" xr:uid="{5B6B436C-4FC9-4312-A4DA-9C0C03294611}"/>
    <cellStyle name="Total 3 8 3 8 2 4" xfId="31496" xr:uid="{1F859BC6-FBDD-401A-98F3-560A0A9824FA}"/>
    <cellStyle name="Total 3 8 3 8 2 5" xfId="39323" xr:uid="{EF33AC2E-8BAA-4AC5-8AEA-BDD42F236841}"/>
    <cellStyle name="Total 3 8 3 8 2 6" xfId="47276" xr:uid="{74AF1C6E-CEB4-48E8-94A7-37F308D98716}"/>
    <cellStyle name="Total 3 8 3 8 3" xfId="11633" xr:uid="{C049681F-A4E4-4200-A7FD-05522E805B8F}"/>
    <cellStyle name="Total 3 8 3 8 4" xfId="19500" xr:uid="{0DBEEB1E-D153-455C-A475-7F5D4CEF7A0F}"/>
    <cellStyle name="Total 3 8 3 8 5" xfId="27500" xr:uid="{B2AD8828-2CDC-438F-88A6-C9C57765DC9E}"/>
    <cellStyle name="Total 3 8 3 8 6" xfId="35330" xr:uid="{FE1FE06F-2D58-434E-ADAD-2EDCB54159F5}"/>
    <cellStyle name="Total 3 8 3 8 7" xfId="43291" xr:uid="{66837B96-3A21-48AB-B962-547928920BB4}"/>
    <cellStyle name="Total 3 8 3 9" xfId="3704" xr:uid="{4C372EC0-E47F-4779-B273-9C22EEB6B6D6}"/>
    <cellStyle name="Total 3 8 3 9 2" xfId="7732" xr:uid="{9B4E33CA-4A17-4EDE-9F08-5F37326FF716}"/>
    <cellStyle name="Total 3 8 3 9 2 2" xfId="15947" xr:uid="{5271F663-1511-4BDD-B681-538833370616}"/>
    <cellStyle name="Total 3 8 3 9 2 3" xfId="23811" xr:uid="{34F059F2-C440-411F-BB81-C3CABA3DBD64}"/>
    <cellStyle name="Total 3 8 3 9 2 4" xfId="31791" xr:uid="{A1EBEF1E-34D8-40B1-9199-5BDC21BB0335}"/>
    <cellStyle name="Total 3 8 3 9 2 5" xfId="39618" xr:uid="{86DE1FBE-0234-49EC-BB0A-BE889A03B6FB}"/>
    <cellStyle name="Total 3 8 3 9 2 6" xfId="47571" xr:uid="{FA45D740-8947-4543-872C-0C8E4B210BD7}"/>
    <cellStyle name="Total 3 8 3 9 3" xfId="11928" xr:uid="{CC80A4FA-9DA0-4BA5-A992-856B7989F4BC}"/>
    <cellStyle name="Total 3 8 3 9 4" xfId="19795" xr:uid="{BDB81350-BB8F-491E-917C-AAE8FB1B4FD5}"/>
    <cellStyle name="Total 3 8 3 9 5" xfId="27795" xr:uid="{EC602F38-D0C1-41F0-919B-61E3A1A8DD7E}"/>
    <cellStyle name="Total 3 8 3 9 6" xfId="35625" xr:uid="{D50E9D07-B3B0-4C60-ADE1-570C31EE03BA}"/>
    <cellStyle name="Total 3 8 3 9 7" xfId="43586" xr:uid="{6506161B-1905-410E-88BA-1EEE26B8E57F}"/>
    <cellStyle name="Total 3 8 4" xfId="1064" xr:uid="{68EDCA39-D413-44A6-B291-5CA2E1860906}"/>
    <cellStyle name="Total 3 8 4 10" xfId="4042" xr:uid="{2D23497E-9619-449D-9530-EC5A88CBD424}"/>
    <cellStyle name="Total 3 8 4 10 2" xfId="8057" xr:uid="{568E6225-9F6F-4D35-BFC9-066EEED74DFB}"/>
    <cellStyle name="Total 3 8 4 10 2 2" xfId="16272" xr:uid="{E53F50F3-48A6-4B98-BF6F-1E5A45554A41}"/>
    <cellStyle name="Total 3 8 4 10 2 3" xfId="24136" xr:uid="{5156EC75-0707-4270-B7EE-5955EAAB3D68}"/>
    <cellStyle name="Total 3 8 4 10 2 4" xfId="32116" xr:uid="{F76DF455-2A96-4F9D-B977-F2F06405F286}"/>
    <cellStyle name="Total 3 8 4 10 2 5" xfId="39943" xr:uid="{919A320A-F9E1-4FFF-BB18-6194B291ACAE}"/>
    <cellStyle name="Total 3 8 4 10 2 6" xfId="47896" xr:uid="{ED0293FD-35F9-4B71-BA5E-B3B05C530630}"/>
    <cellStyle name="Total 3 8 4 10 3" xfId="12264" xr:uid="{AAA40D68-5647-4812-9CEE-DE887BA31AF2}"/>
    <cellStyle name="Total 3 8 4 10 4" xfId="20133" xr:uid="{518906AC-ABF0-49EE-83B4-A103413A1098}"/>
    <cellStyle name="Total 3 8 4 10 5" xfId="28129" xr:uid="{7F79CF43-BCEB-4940-B555-E854EF84AF67}"/>
    <cellStyle name="Total 3 8 4 10 6" xfId="35963" xr:uid="{80B2ADA9-8CAF-4C83-843E-3C5877F19FDB}"/>
    <cellStyle name="Total 3 8 4 10 7" xfId="43924" xr:uid="{1784D55E-363A-41CD-AA67-99A04990785B}"/>
    <cellStyle name="Total 3 8 4 11" xfId="4337" xr:uid="{E7586BBC-E531-46CF-BB7D-20C5D95664E1}"/>
    <cellStyle name="Total 3 8 4 11 2" xfId="8343" xr:uid="{AABA6D40-5363-4FA0-B689-829E003E99DF}"/>
    <cellStyle name="Total 3 8 4 11 2 2" xfId="16558" xr:uid="{C7244461-CAEC-4B94-BA7B-2B75F0F44A2A}"/>
    <cellStyle name="Total 3 8 4 11 2 3" xfId="24422" xr:uid="{1E1E1D2C-9F9D-404D-A428-D75EFFB5E931}"/>
    <cellStyle name="Total 3 8 4 11 2 4" xfId="32402" xr:uid="{F3D96674-F753-46A4-9E85-DAB744EC9858}"/>
    <cellStyle name="Total 3 8 4 11 2 5" xfId="40229" xr:uid="{72B20793-15C5-48B8-AB8E-52E153FEABB6}"/>
    <cellStyle name="Total 3 8 4 11 2 6" xfId="48182" xr:uid="{CA1F98C6-BC11-4319-90C7-4715F38CFC9F}"/>
    <cellStyle name="Total 3 8 4 11 3" xfId="12559" xr:uid="{CA626C70-F327-4C9D-A955-60043BB7A13E}"/>
    <cellStyle name="Total 3 8 4 11 4" xfId="20428" xr:uid="{BD0DD3FA-5E75-43E0-9826-286D29973C45}"/>
    <cellStyle name="Total 3 8 4 11 5" xfId="28423" xr:uid="{55FD0D87-1119-40A4-8665-F3940295B599}"/>
    <cellStyle name="Total 3 8 4 11 6" xfId="36258" xr:uid="{F2A6A0C5-B87C-442D-9BB5-FCB9B1B915E3}"/>
    <cellStyle name="Total 3 8 4 11 7" xfId="44219" xr:uid="{AD1EDC80-0E6A-435D-A372-6C085793AC8B}"/>
    <cellStyle name="Total 3 8 4 12" xfId="4628" xr:uid="{7FD29709-5493-4551-8D74-69D046512861}"/>
    <cellStyle name="Total 3 8 4 12 2" xfId="8622" xr:uid="{3C49190E-CA5F-4004-98E0-ADEF4DB3EF60}"/>
    <cellStyle name="Total 3 8 4 12 2 2" xfId="16837" xr:uid="{C25387DB-0E0D-4F00-9BFB-B30F728710F2}"/>
    <cellStyle name="Total 3 8 4 12 2 3" xfId="24701" xr:uid="{03FE5C8D-0BF4-4C36-8DAE-6DEA6A3E9AB9}"/>
    <cellStyle name="Total 3 8 4 12 2 4" xfId="32681" xr:uid="{C6A3C8C4-9F68-4CFC-AE6D-A3939683BB49}"/>
    <cellStyle name="Total 3 8 4 12 2 5" xfId="40508" xr:uid="{D7851833-C9C0-4DBE-A843-5D085F8787BB}"/>
    <cellStyle name="Total 3 8 4 12 2 6" xfId="48461" xr:uid="{80A63A36-EC85-4F2E-814D-8591AABDE324}"/>
    <cellStyle name="Total 3 8 4 12 3" xfId="12849" xr:uid="{B17425C1-50D1-488B-B88F-1112127A9619}"/>
    <cellStyle name="Total 3 8 4 12 4" xfId="20719" xr:uid="{F8A01A11-E4C7-4664-9B5B-59724E295ECB}"/>
    <cellStyle name="Total 3 8 4 12 5" xfId="28712" xr:uid="{4E6F525A-0E67-40C0-B277-D8E7EC0113C9}"/>
    <cellStyle name="Total 3 8 4 12 6" xfId="36549" xr:uid="{940CD814-6E2C-4268-80E5-991E75EDDCA6}"/>
    <cellStyle name="Total 3 8 4 12 7" xfId="44510" xr:uid="{EFCA8937-8D85-4A65-BEF8-56EFF7C7966B}"/>
    <cellStyle name="Total 3 8 4 13" xfId="5199" xr:uid="{AACE67A1-95A5-4360-874D-B80719433DD7}"/>
    <cellStyle name="Total 3 8 4 13 2" xfId="13414" xr:uid="{5416778A-3556-4EF0-BC73-1A8E88643136}"/>
    <cellStyle name="Total 3 8 4 13 3" xfId="21278" xr:uid="{F4921D2C-804A-4802-B657-E5BF5B0A3E01}"/>
    <cellStyle name="Total 3 8 4 13 4" xfId="29258" xr:uid="{623444D4-72D7-48E0-B8AD-E3AF45E35055}"/>
    <cellStyle name="Total 3 8 4 13 5" xfId="37085" xr:uid="{822DB953-35C9-4004-8F63-53F57FBB85FB}"/>
    <cellStyle name="Total 3 8 4 13 6" xfId="45038" xr:uid="{448C3D02-3EE5-4E6B-94BC-F24E0C470F8C}"/>
    <cellStyle name="Total 3 8 4 14" xfId="9293" xr:uid="{48CFFCA2-A999-4C05-B77B-BAE448CD8470}"/>
    <cellStyle name="Total 3 8 4 15" xfId="17155" xr:uid="{9FFB2437-689D-478A-99A7-9A6AC9D56C58}"/>
    <cellStyle name="Total 3 8 4 16" xfId="25172" xr:uid="{F0F58209-0C70-4815-A700-8176D52755B5}"/>
    <cellStyle name="Total 3 8 4 17" xfId="32985" xr:uid="{35171941-F09D-47E7-AE2E-D43E273777E4}"/>
    <cellStyle name="Total 3 8 4 18" xfId="40946" xr:uid="{64710CC8-1E3E-4F7F-BBFB-B1959D7C1DCE}"/>
    <cellStyle name="Total 3 8 4 2" xfId="1494" xr:uid="{8F6029CF-FFA3-4B07-B83B-80FE724C3701}"/>
    <cellStyle name="Total 3 8 4 2 2" xfId="5601" xr:uid="{B4547FA8-AB5C-47CB-84C5-71EA1AB381AA}"/>
    <cellStyle name="Total 3 8 4 2 2 2" xfId="13816" xr:uid="{A8F40F2B-A80A-4E13-B6A8-3D36CCF44879}"/>
    <cellStyle name="Total 3 8 4 2 2 3" xfId="21680" xr:uid="{3040B951-A4C6-42E8-831C-48662C300C73}"/>
    <cellStyle name="Total 3 8 4 2 2 4" xfId="29660" xr:uid="{492EE53F-8D89-48A6-AF4A-905E79F49F81}"/>
    <cellStyle name="Total 3 8 4 2 2 5" xfId="37487" xr:uid="{3F9C6695-E07E-46EB-9A33-FDE053B4180A}"/>
    <cellStyle name="Total 3 8 4 2 2 6" xfId="45440" xr:uid="{1BB553B5-EEAD-4F06-8FD6-B504E8A149F6}"/>
    <cellStyle name="Total 3 8 4 2 3" xfId="9723" xr:uid="{10AC2A73-F210-4E2F-BDE9-4CB44BF371C6}"/>
    <cellStyle name="Total 3 8 4 2 4" xfId="17585" xr:uid="{3835159F-69D4-4BB5-B465-EFB05DFE214C}"/>
    <cellStyle name="Total 3 8 4 2 5" xfId="25596" xr:uid="{371941E1-F61A-41A7-96C1-1863B1EA7B2A}"/>
    <cellStyle name="Total 3 8 4 2 6" xfId="33415" xr:uid="{26B8B3BF-90E7-4BD6-93B3-0CA6A341A833}"/>
    <cellStyle name="Total 3 8 4 2 7" xfId="41376" xr:uid="{0F28D693-770F-4D9D-9936-D73845C1A4AE}"/>
    <cellStyle name="Total 3 8 4 3" xfId="1837" xr:uid="{FE595D1E-AF88-42E4-8E8E-8D93EF4A81AC}"/>
    <cellStyle name="Total 3 8 4 3 2" xfId="5920" xr:uid="{4310E56C-B023-47F0-AB86-73BD36892D4C}"/>
    <cellStyle name="Total 3 8 4 3 2 2" xfId="14135" xr:uid="{3AEF3EFA-14C4-4665-A728-ECD6C994C70E}"/>
    <cellStyle name="Total 3 8 4 3 2 3" xfId="21999" xr:uid="{B2CAF7CB-68A2-4A00-BC2E-19761E600C5B}"/>
    <cellStyle name="Total 3 8 4 3 2 4" xfId="29979" xr:uid="{6CB8FE0D-3796-4E88-B215-9E10749987E1}"/>
    <cellStyle name="Total 3 8 4 3 2 5" xfId="37806" xr:uid="{6D7F32DC-B9A9-4D70-A177-9474658D5636}"/>
    <cellStyle name="Total 3 8 4 3 2 6" xfId="45759" xr:uid="{4310A875-4F9F-458C-BBA0-46CDF9C8CA92}"/>
    <cellStyle name="Total 3 8 4 3 3" xfId="10063" xr:uid="{B36C32BE-07A2-458F-AA3C-24FA9E7A241F}"/>
    <cellStyle name="Total 3 8 4 3 4" xfId="17928" xr:uid="{B7ABFC81-1D22-458E-ABA4-8656AE866D99}"/>
    <cellStyle name="Total 3 8 4 3 5" xfId="25935" xr:uid="{82D215FD-8099-4BDB-92E9-BBC0575C7372}"/>
    <cellStyle name="Total 3 8 4 3 6" xfId="33758" xr:uid="{C164A757-88F7-43FE-97F2-36C91788DFE7}"/>
    <cellStyle name="Total 3 8 4 3 7" xfId="41719" xr:uid="{635EF50C-42B0-4BC3-AE47-D3EE00FC73D0}"/>
    <cellStyle name="Total 3 8 4 4" xfId="2171" xr:uid="{588AFD19-1217-4DA8-9E0F-2CA459665A8C}"/>
    <cellStyle name="Total 3 8 4 4 2" xfId="6245" xr:uid="{4F131883-5299-4BE6-A8AF-F832AA50DD80}"/>
    <cellStyle name="Total 3 8 4 4 2 2" xfId="14460" xr:uid="{60B62424-273B-475E-9263-8148B54D8572}"/>
    <cellStyle name="Total 3 8 4 4 2 3" xfId="22324" xr:uid="{ED775406-EEFC-4618-8D2D-AC0A2C08BA2F}"/>
    <cellStyle name="Total 3 8 4 4 2 4" xfId="30304" xr:uid="{BFE56EF8-A283-4A4D-A910-CF6A9C088C3E}"/>
    <cellStyle name="Total 3 8 4 4 2 5" xfId="38131" xr:uid="{8CAFCDDD-D909-4046-A309-7142E37CC009}"/>
    <cellStyle name="Total 3 8 4 4 2 6" xfId="46084" xr:uid="{894BC5AE-DEB7-45B0-B9AE-0A2D77A1EF60}"/>
    <cellStyle name="Total 3 8 4 4 3" xfId="10397" xr:uid="{D1105768-E001-491C-AF67-211CD0D5D239}"/>
    <cellStyle name="Total 3 8 4 4 4" xfId="18262" xr:uid="{96404935-494C-42C2-BF22-25E2950FBEDF}"/>
    <cellStyle name="Total 3 8 4 4 5" xfId="26269" xr:uid="{2385268C-A9AF-4424-B5D4-BF443855CC00}"/>
    <cellStyle name="Total 3 8 4 4 6" xfId="34092" xr:uid="{BA895FDF-5705-4CA0-9F8D-6D9F70C6EA79}"/>
    <cellStyle name="Total 3 8 4 4 7" xfId="42053" xr:uid="{D4969D93-955D-4CFC-950C-4A6BB10A53BF}"/>
    <cellStyle name="Total 3 8 4 5" xfId="2491" xr:uid="{E23526BD-C096-4A82-A152-5A82F2CE59F2}"/>
    <cellStyle name="Total 3 8 4 5 2" xfId="6551" xr:uid="{3E79A361-3009-43CB-966C-1892EA40F2DB}"/>
    <cellStyle name="Total 3 8 4 5 2 2" xfId="14766" xr:uid="{4993A8BC-480B-4187-8009-C8D570BEA893}"/>
    <cellStyle name="Total 3 8 4 5 2 3" xfId="22630" xr:uid="{AFBFB438-4F30-4561-9FD8-ACC63CA5C396}"/>
    <cellStyle name="Total 3 8 4 5 2 4" xfId="30610" xr:uid="{4B684907-95F5-4ACF-BD85-50A8C0B34E5D}"/>
    <cellStyle name="Total 3 8 4 5 2 5" xfId="38437" xr:uid="{3D866DF8-A283-43BC-A7FB-C822E6DE0E29}"/>
    <cellStyle name="Total 3 8 4 5 2 6" xfId="46390" xr:uid="{4A5723B7-7324-4393-898B-D19DF2EB827A}"/>
    <cellStyle name="Total 3 8 4 5 3" xfId="10717" xr:uid="{3A4564C0-8B86-48B6-92D8-4095CFEFFDC5}"/>
    <cellStyle name="Total 3 8 4 5 4" xfId="18582" xr:uid="{E13F0497-1209-4A98-818E-59D083589F2D}"/>
    <cellStyle name="Total 3 8 4 5 5" xfId="26585" xr:uid="{246171E3-98AC-46D2-A58B-FDECF8FEB777}"/>
    <cellStyle name="Total 3 8 4 5 6" xfId="34412" xr:uid="{0DFE32C2-7703-4B43-82E4-4531F934DCCA}"/>
    <cellStyle name="Total 3 8 4 5 7" xfId="42373" xr:uid="{FDB5BC7D-5A0E-4C6E-829B-53D790F79E6C}"/>
    <cellStyle name="Total 3 8 4 6" xfId="2819" xr:uid="{A1F8B765-7241-4771-BCDB-63844312B6DA}"/>
    <cellStyle name="Total 3 8 4 6 2" xfId="6869" xr:uid="{1D1076BD-42F8-403C-8466-A7398B8B5AEE}"/>
    <cellStyle name="Total 3 8 4 6 2 2" xfId="15084" xr:uid="{2BD94C84-7627-4CAF-BA8D-57124BD597BC}"/>
    <cellStyle name="Total 3 8 4 6 2 3" xfId="22948" xr:uid="{3F988297-3241-4357-B117-F358C26E3A72}"/>
    <cellStyle name="Total 3 8 4 6 2 4" xfId="30928" xr:uid="{78A5E362-6A73-41FF-A5AA-275B67FC511E}"/>
    <cellStyle name="Total 3 8 4 6 2 5" xfId="38755" xr:uid="{09C5B464-00E2-4C15-AF4C-8D54B94A4874}"/>
    <cellStyle name="Total 3 8 4 6 2 6" xfId="46708" xr:uid="{2E1419FE-F3B6-4FF9-9726-1B4BB70DBD4A}"/>
    <cellStyle name="Total 3 8 4 6 3" xfId="11045" xr:uid="{0E53BBB9-8476-4A14-A67E-6425BD29EFC8}"/>
    <cellStyle name="Total 3 8 4 6 4" xfId="18910" xr:uid="{04734EEF-B23D-4F77-A5E1-680BA120F0A0}"/>
    <cellStyle name="Total 3 8 4 6 5" xfId="26913" xr:uid="{9DD2358C-B607-4685-A4B8-BD1A3E501D5E}"/>
    <cellStyle name="Total 3 8 4 6 6" xfId="34740" xr:uid="{F98A5ABC-A9E0-480B-833F-DD7F123B53B8}"/>
    <cellStyle name="Total 3 8 4 6 7" xfId="42701" xr:uid="{79E2C180-0A45-4FE5-8CCA-AA846135CCEE}"/>
    <cellStyle name="Total 3 8 4 7" xfId="3133" xr:uid="{467C4149-5F3E-449F-9C11-A7FB5CAE4F57}"/>
    <cellStyle name="Total 3 8 4 7 2" xfId="7170" xr:uid="{F059BB66-862F-4E4E-938E-3AE1DF40680E}"/>
    <cellStyle name="Total 3 8 4 7 2 2" xfId="15385" xr:uid="{D6917626-6193-4F74-9624-00704CC0AE6B}"/>
    <cellStyle name="Total 3 8 4 7 2 3" xfId="23249" xr:uid="{9D4A053C-0F06-46D0-87DB-A1D2176370B7}"/>
    <cellStyle name="Total 3 8 4 7 2 4" xfId="31229" xr:uid="{2F469440-E029-4283-B30C-FE6055A12564}"/>
    <cellStyle name="Total 3 8 4 7 2 5" xfId="39056" xr:uid="{1149CA30-E601-4E6D-80ED-E27FDBE46767}"/>
    <cellStyle name="Total 3 8 4 7 2 6" xfId="47009" xr:uid="{9D0A2913-2A3D-4374-93AE-E946A6DF7B7D}"/>
    <cellStyle name="Total 3 8 4 7 3" xfId="11357" xr:uid="{B9D5E776-960B-4BA6-9683-66833DCFC662}"/>
    <cellStyle name="Total 3 8 4 7 4" xfId="19224" xr:uid="{B9AA155A-251F-4D21-BF29-73653F875294}"/>
    <cellStyle name="Total 3 8 4 7 5" xfId="27224" xr:uid="{011F4338-D2AC-48BC-8828-BB668A2E6224}"/>
    <cellStyle name="Total 3 8 4 7 6" xfId="35054" xr:uid="{CA13E245-88F4-461A-854D-F0C11F478F74}"/>
    <cellStyle name="Total 3 8 4 7 7" xfId="43015" xr:uid="{0FB8BBAE-5652-4466-A1D6-0F1C8B897462}"/>
    <cellStyle name="Total 3 8 4 8" xfId="3449" xr:uid="{8FB7D14E-06A0-499F-A040-8722DFC9DAA9}"/>
    <cellStyle name="Total 3 8 4 8 2" xfId="7477" xr:uid="{2B801B62-B365-4C30-B1DA-761B8D733578}"/>
    <cellStyle name="Total 3 8 4 8 2 2" xfId="15692" xr:uid="{D22DE9D8-C76F-4610-9C77-6C837413564D}"/>
    <cellStyle name="Total 3 8 4 8 2 3" xfId="23556" xr:uid="{B5917D0B-99DA-4C30-A440-626F15CBC0BF}"/>
    <cellStyle name="Total 3 8 4 8 2 4" xfId="31536" xr:uid="{8F067DB1-F42F-4EC9-AA55-D9AE2E77B30D}"/>
    <cellStyle name="Total 3 8 4 8 2 5" xfId="39363" xr:uid="{4BD18DB0-EAA3-4D0F-9C2F-E9722B7EBEB3}"/>
    <cellStyle name="Total 3 8 4 8 2 6" xfId="47316" xr:uid="{812947B8-E004-4545-B7F8-BBEFB2DF6ED8}"/>
    <cellStyle name="Total 3 8 4 8 3" xfId="11673" xr:uid="{2E243048-E145-4602-A0CD-A61A180B3F4E}"/>
    <cellStyle name="Total 3 8 4 8 4" xfId="19540" xr:uid="{C363D8E7-FCF3-4D0F-AC90-5CBAB9A1C27A}"/>
    <cellStyle name="Total 3 8 4 8 5" xfId="27540" xr:uid="{376E850F-4B06-475B-BAF3-125590402579}"/>
    <cellStyle name="Total 3 8 4 8 6" xfId="35370" xr:uid="{B6E3ABC4-B888-4A77-B741-57628EF40D99}"/>
    <cellStyle name="Total 3 8 4 8 7" xfId="43331" xr:uid="{5AE57CFC-1D82-4AB7-83BB-9DEA516C5BDE}"/>
    <cellStyle name="Total 3 8 4 9" xfId="3744" xr:uid="{EA09BEA0-07ED-4CDF-AC0B-1518A1A5AB11}"/>
    <cellStyle name="Total 3 8 4 9 2" xfId="7772" xr:uid="{EF7CD900-9098-4C2E-B2FE-9E17FBCD64BB}"/>
    <cellStyle name="Total 3 8 4 9 2 2" xfId="15987" xr:uid="{0CDCE404-2C46-439F-A454-5970BF51BC99}"/>
    <cellStyle name="Total 3 8 4 9 2 3" xfId="23851" xr:uid="{0D49098A-B998-437E-8589-656ADC1F9DCE}"/>
    <cellStyle name="Total 3 8 4 9 2 4" xfId="31831" xr:uid="{6858479A-F2F7-4A42-A1F6-CF658E013A49}"/>
    <cellStyle name="Total 3 8 4 9 2 5" xfId="39658" xr:uid="{07E12E0B-7AE5-4027-8036-AB5AA6B61655}"/>
    <cellStyle name="Total 3 8 4 9 2 6" xfId="47611" xr:uid="{DF85E2BC-8153-4DB5-8674-72256AAF1068}"/>
    <cellStyle name="Total 3 8 4 9 3" xfId="11968" xr:uid="{FF485382-0377-43CD-8A88-2AFD0663B7CF}"/>
    <cellStyle name="Total 3 8 4 9 4" xfId="19835" xr:uid="{CB395B7C-72EE-4C7D-9CF3-71688F061491}"/>
    <cellStyle name="Total 3 8 4 9 5" xfId="27835" xr:uid="{F7E5E6E9-55C2-4CBD-801F-A24CCB27E53B}"/>
    <cellStyle name="Total 3 8 4 9 6" xfId="35665" xr:uid="{3CA1EFDF-7797-4EC8-B80E-6EEFF8801911}"/>
    <cellStyle name="Total 3 8 4 9 7" xfId="43626" xr:uid="{3095C45B-C917-49E9-B088-B4091A7F0675}"/>
    <cellStyle name="Total 3 8 5" xfId="1107" xr:uid="{58320B8D-C932-47E6-A46F-7EC942381444}"/>
    <cellStyle name="Total 3 8 5 10" xfId="4085" xr:uid="{90E13205-ABE0-4213-930B-EF0EFD7E6DA1}"/>
    <cellStyle name="Total 3 8 5 10 2" xfId="8096" xr:uid="{DB8DF62D-BA61-4A5C-A9EA-5E4DF0133CBF}"/>
    <cellStyle name="Total 3 8 5 10 2 2" xfId="16311" xr:uid="{7AA36A62-802D-4CB1-B079-A6EAE1F7F8A2}"/>
    <cellStyle name="Total 3 8 5 10 2 3" xfId="24175" xr:uid="{8CFDE587-CAF0-4358-B204-F252782BEAA5}"/>
    <cellStyle name="Total 3 8 5 10 2 4" xfId="32155" xr:uid="{D2DB9C9B-C599-40B5-97E7-11C8E5884105}"/>
    <cellStyle name="Total 3 8 5 10 2 5" xfId="39982" xr:uid="{B198FE9A-C9CA-4D16-8049-F03EA1D99732}"/>
    <cellStyle name="Total 3 8 5 10 2 6" xfId="47935" xr:uid="{385D806D-6E36-4B17-ACE9-F8057DC02FA6}"/>
    <cellStyle name="Total 3 8 5 10 3" xfId="12307" xr:uid="{99AD7303-B52D-4DD6-97FC-6EB5F33CDF96}"/>
    <cellStyle name="Total 3 8 5 10 4" xfId="20176" xr:uid="{4C2380DB-A075-4722-8BCE-853BC4CD5F74}"/>
    <cellStyle name="Total 3 8 5 10 5" xfId="28172" xr:uid="{3AB659AA-EB8F-490D-9DBD-674813B723DA}"/>
    <cellStyle name="Total 3 8 5 10 6" xfId="36006" xr:uid="{5CA8E6A9-4BE4-439F-8052-1C777C507115}"/>
    <cellStyle name="Total 3 8 5 10 7" xfId="43967" xr:uid="{E45EE1BE-956B-4D46-921E-7169BC93E4CC}"/>
    <cellStyle name="Total 3 8 5 11" xfId="4376" xr:uid="{61DA32F8-B142-400C-8DF5-2A588459D790}"/>
    <cellStyle name="Total 3 8 5 11 2" xfId="8382" xr:uid="{5BEC670D-481D-4034-B503-806029E715D5}"/>
    <cellStyle name="Total 3 8 5 11 2 2" xfId="16597" xr:uid="{40A16139-8E00-46A5-9C5D-84082FE27A24}"/>
    <cellStyle name="Total 3 8 5 11 2 3" xfId="24461" xr:uid="{BFD476F2-D033-472A-8A15-15BCE067713C}"/>
    <cellStyle name="Total 3 8 5 11 2 4" xfId="32441" xr:uid="{E4304E51-8A81-47A6-8396-29B6AF77B19D}"/>
    <cellStyle name="Total 3 8 5 11 2 5" xfId="40268" xr:uid="{DBC18332-B696-49FF-AA96-AEEF4819707E}"/>
    <cellStyle name="Total 3 8 5 11 2 6" xfId="48221" xr:uid="{A1E7FA00-DC63-4CDF-8E6B-259DB5491ACB}"/>
    <cellStyle name="Total 3 8 5 11 3" xfId="12598" xr:uid="{C875066B-0FB1-418E-B275-7A825599766F}"/>
    <cellStyle name="Total 3 8 5 11 4" xfId="20467" xr:uid="{AB7EA3CB-AFF6-47F9-BDA2-ACBD52C79591}"/>
    <cellStyle name="Total 3 8 5 11 5" xfId="28462" xr:uid="{D4B727F7-6B18-4606-BA8B-B9AE7E3A1749}"/>
    <cellStyle name="Total 3 8 5 11 6" xfId="36297" xr:uid="{F57167C8-2E89-444D-8343-937EBF476D40}"/>
    <cellStyle name="Total 3 8 5 11 7" xfId="44258" xr:uid="{23832743-D264-4217-8579-DA4CE9D886D2}"/>
    <cellStyle name="Total 3 8 5 12" xfId="4671" xr:uid="{E96147F5-162E-46B3-90E2-D3932CF4CEA7}"/>
    <cellStyle name="Total 3 8 5 12 2" xfId="8661" xr:uid="{9E18E845-EC90-4635-8163-81E1DE5759C3}"/>
    <cellStyle name="Total 3 8 5 12 2 2" xfId="16876" xr:uid="{DAAA304E-86BC-422B-8025-C49AA8D6D47D}"/>
    <cellStyle name="Total 3 8 5 12 2 3" xfId="24740" xr:uid="{9C865311-4BCC-4476-B638-3E8737258D8A}"/>
    <cellStyle name="Total 3 8 5 12 2 4" xfId="32720" xr:uid="{1DEAA3DD-CDCC-4686-A23A-3F832738E60C}"/>
    <cellStyle name="Total 3 8 5 12 2 5" xfId="40547" xr:uid="{DA952C61-16D3-4E52-A60D-91D2AD1FC1B4}"/>
    <cellStyle name="Total 3 8 5 12 2 6" xfId="48500" xr:uid="{4DCB7938-5EEA-4B8B-B8CF-2DBAAA158069}"/>
    <cellStyle name="Total 3 8 5 12 3" xfId="12892" xr:uid="{51AA1679-6DBE-47A8-916C-8310FAD4E985}"/>
    <cellStyle name="Total 3 8 5 12 4" xfId="20762" xr:uid="{DD06409B-7451-45FD-AFE1-3AAEBEF1DA53}"/>
    <cellStyle name="Total 3 8 5 12 5" xfId="28755" xr:uid="{AAB28447-E663-414C-8B71-884488E6775E}"/>
    <cellStyle name="Total 3 8 5 12 6" xfId="36592" xr:uid="{0B5A40AD-0A83-4564-A4EB-9DB4D6B9F4DC}"/>
    <cellStyle name="Total 3 8 5 12 7" xfId="44553" xr:uid="{F8B97675-D9EA-4B4C-B6FE-38BA2FD349B4}"/>
    <cellStyle name="Total 3 8 5 13" xfId="5238" xr:uid="{0663CD2F-FC4E-41BA-8649-4FA1B1AAE81B}"/>
    <cellStyle name="Total 3 8 5 13 2" xfId="13453" xr:uid="{3BCC5DE2-9EE2-4A0C-8892-505A65C38328}"/>
    <cellStyle name="Total 3 8 5 13 3" xfId="21317" xr:uid="{EEDA058E-F5DE-467C-9B5F-B2F503BAEE3B}"/>
    <cellStyle name="Total 3 8 5 13 4" xfId="29297" xr:uid="{A315094F-5CB1-48B4-9B56-A70C49B09933}"/>
    <cellStyle name="Total 3 8 5 13 5" xfId="37124" xr:uid="{2CC0233B-3591-466F-B6F5-EB808C7F74E6}"/>
    <cellStyle name="Total 3 8 5 13 6" xfId="45077" xr:uid="{7815FBAD-6A0C-4B60-AC05-23623FA08EE4}"/>
    <cellStyle name="Total 3 8 5 14" xfId="9336" xr:uid="{A71D4B46-CC88-46B3-8D53-8762D8A8D3D3}"/>
    <cellStyle name="Total 3 8 5 15" xfId="17198" xr:uid="{62DC820F-3B6E-490D-9275-85065D159080}"/>
    <cellStyle name="Total 3 8 5 16" xfId="25214" xr:uid="{CDFD0B30-5E94-4656-9E69-E1F824B98096}"/>
    <cellStyle name="Total 3 8 5 17" xfId="33028" xr:uid="{45BDDD93-FA26-4C12-B7D0-81F26BEE0DE2}"/>
    <cellStyle name="Total 3 8 5 18" xfId="40989" xr:uid="{0A17EF6F-CACD-4412-9104-5C0EA20A79A6}"/>
    <cellStyle name="Total 3 8 5 2" xfId="1537" xr:uid="{730D4290-9F8F-460A-9963-99647D033F7C}"/>
    <cellStyle name="Total 3 8 5 2 2" xfId="5640" xr:uid="{9432BDB5-BD36-469E-A10F-A157B5F10DBA}"/>
    <cellStyle name="Total 3 8 5 2 2 2" xfId="13855" xr:uid="{BB7D67F9-E753-4A32-9555-36279679FC44}"/>
    <cellStyle name="Total 3 8 5 2 2 3" xfId="21719" xr:uid="{D958EAD5-A09E-4E49-8AB3-53322C4E6F04}"/>
    <cellStyle name="Total 3 8 5 2 2 4" xfId="29699" xr:uid="{84474500-B49B-40B7-9159-3AC32D8D70CD}"/>
    <cellStyle name="Total 3 8 5 2 2 5" xfId="37526" xr:uid="{2E070B7B-B8B7-4222-8632-8002A44042AF}"/>
    <cellStyle name="Total 3 8 5 2 2 6" xfId="45479" xr:uid="{46FBF998-8F56-400E-9A34-0567E4F08411}"/>
    <cellStyle name="Total 3 8 5 2 3" xfId="9765" xr:uid="{A53295FB-DF4D-44D7-9B27-9043AA9FA2D2}"/>
    <cellStyle name="Total 3 8 5 2 4" xfId="17628" xr:uid="{AB171570-C5D6-49B3-B5FD-F89985E812F3}"/>
    <cellStyle name="Total 3 8 5 2 5" xfId="25639" xr:uid="{D3E102CE-C2BF-4010-B650-9D03EEB20B4F}"/>
    <cellStyle name="Total 3 8 5 2 6" xfId="33458" xr:uid="{FDF4EC31-D4A9-415A-BD3F-B7BA0DFD12D9}"/>
    <cellStyle name="Total 3 8 5 2 7" xfId="41419" xr:uid="{1DB67C5E-CD83-4A13-86DA-65158671A2DA}"/>
    <cellStyle name="Total 3 8 5 3" xfId="1880" xr:uid="{15F57288-CADA-444C-A54B-FA49B23DB721}"/>
    <cellStyle name="Total 3 8 5 3 2" xfId="5959" xr:uid="{59EB3A58-59B8-440E-A93C-BA4CB3CABD87}"/>
    <cellStyle name="Total 3 8 5 3 2 2" xfId="14174" xr:uid="{749CDFDA-924F-448A-9728-BF2936106717}"/>
    <cellStyle name="Total 3 8 5 3 2 3" xfId="22038" xr:uid="{28A90722-5EBD-4D29-82B3-56F1194BB2E7}"/>
    <cellStyle name="Total 3 8 5 3 2 4" xfId="30018" xr:uid="{9441D094-3570-4B8E-AD92-18062B40924B}"/>
    <cellStyle name="Total 3 8 5 3 2 5" xfId="37845" xr:uid="{2989C5CE-33E6-4EFC-9ED1-83CE3F7A1F9C}"/>
    <cellStyle name="Total 3 8 5 3 2 6" xfId="45798" xr:uid="{569606E2-E7D3-40C0-BD8A-C5F1BA0B97C6}"/>
    <cellStyle name="Total 3 8 5 3 3" xfId="10106" xr:uid="{1B4443D5-BA12-4C5F-9760-7EE843459E18}"/>
    <cellStyle name="Total 3 8 5 3 4" xfId="17971" xr:uid="{BE21DFA3-9680-40B6-A86B-2386BA809443}"/>
    <cellStyle name="Total 3 8 5 3 5" xfId="25978" xr:uid="{90FC799F-6413-435F-AA94-700DAFFAE2B2}"/>
    <cellStyle name="Total 3 8 5 3 6" xfId="33801" xr:uid="{D674213A-FBC0-4B60-AC8A-CEC634373C2C}"/>
    <cellStyle name="Total 3 8 5 3 7" xfId="41762" xr:uid="{C5A51311-F794-4EC5-A10D-A032B1A9178A}"/>
    <cellStyle name="Total 3 8 5 4" xfId="2214" xr:uid="{D541FFBE-FDD9-456A-BF97-D0BB5B843C7D}"/>
    <cellStyle name="Total 3 8 5 4 2" xfId="6288" xr:uid="{541EB60C-F8B6-48FC-9EDB-DBB23E78E2C8}"/>
    <cellStyle name="Total 3 8 5 4 2 2" xfId="14503" xr:uid="{3816182C-F4A9-490B-9DF0-357AB62C209D}"/>
    <cellStyle name="Total 3 8 5 4 2 3" xfId="22367" xr:uid="{C5F827C0-E190-4AB1-BE1F-535601DE241D}"/>
    <cellStyle name="Total 3 8 5 4 2 4" xfId="30347" xr:uid="{54917ED8-EDFF-4BB5-83F5-69C937070E81}"/>
    <cellStyle name="Total 3 8 5 4 2 5" xfId="38174" xr:uid="{70CC84C2-2A56-47B1-B259-CE1A88DEEBFF}"/>
    <cellStyle name="Total 3 8 5 4 2 6" xfId="46127" xr:uid="{E3AA2D62-9E82-4565-95F5-E357FCA17F95}"/>
    <cellStyle name="Total 3 8 5 4 3" xfId="10440" xr:uid="{37B105AA-FE71-4D62-93C8-A30BD6A4983A}"/>
    <cellStyle name="Total 3 8 5 4 4" xfId="18305" xr:uid="{B46E84E0-D887-4EA5-8831-CC9CA50F166D}"/>
    <cellStyle name="Total 3 8 5 4 5" xfId="26312" xr:uid="{F1BAC882-5121-4F9F-9742-8E0607D1DF40}"/>
    <cellStyle name="Total 3 8 5 4 6" xfId="34135" xr:uid="{C7FA3072-6E6E-4EC7-8D71-1A970E0F7070}"/>
    <cellStyle name="Total 3 8 5 4 7" xfId="42096" xr:uid="{C4A3A55D-D016-44D1-AE05-0CE017AFC31B}"/>
    <cellStyle name="Total 3 8 5 5" xfId="2534" xr:uid="{B4D9A726-FC97-46CB-95C3-39D6C4A53E8E}"/>
    <cellStyle name="Total 3 8 5 5 2" xfId="6590" xr:uid="{DE80C61D-5963-4A94-A186-A77F43A1CB69}"/>
    <cellStyle name="Total 3 8 5 5 2 2" xfId="14805" xr:uid="{2A416CB3-752B-4996-92A0-8BE797B58EDB}"/>
    <cellStyle name="Total 3 8 5 5 2 3" xfId="22669" xr:uid="{8C7F5030-29C9-4F91-BF0F-39CFA6818EBB}"/>
    <cellStyle name="Total 3 8 5 5 2 4" xfId="30649" xr:uid="{9FE2EC48-8DA7-4C88-B9CD-95527FEC54D8}"/>
    <cellStyle name="Total 3 8 5 5 2 5" xfId="38476" xr:uid="{DE2B4052-C6A9-4474-AC99-9AC799592944}"/>
    <cellStyle name="Total 3 8 5 5 2 6" xfId="46429" xr:uid="{B3680B4B-D6BA-4CDD-849F-5358A789FB93}"/>
    <cellStyle name="Total 3 8 5 5 3" xfId="10760" xr:uid="{2F8286EC-0FC8-4F29-B355-3D7084B7EC7D}"/>
    <cellStyle name="Total 3 8 5 5 4" xfId="18625" xr:uid="{79E5A94C-34FB-4133-978A-CF16EDC4A5B5}"/>
    <cellStyle name="Total 3 8 5 5 5" xfId="26628" xr:uid="{84D86654-EA62-4A27-89D8-44801DF8E278}"/>
    <cellStyle name="Total 3 8 5 5 6" xfId="34455" xr:uid="{6322AB98-6B0E-4E71-B4F2-5B4BE219386B}"/>
    <cellStyle name="Total 3 8 5 5 7" xfId="42416" xr:uid="{1930D0CB-D555-4724-A98E-122D94C7E42E}"/>
    <cellStyle name="Total 3 8 5 6" xfId="2860" xr:uid="{485F7FEE-0582-4D3E-B81D-3B938C3A022F}"/>
    <cellStyle name="Total 3 8 5 6 2" xfId="6910" xr:uid="{29908301-F364-4E28-AF59-85C360EA5922}"/>
    <cellStyle name="Total 3 8 5 6 2 2" xfId="15125" xr:uid="{3407C464-C0A9-47F4-A004-2BA30081296F}"/>
    <cellStyle name="Total 3 8 5 6 2 3" xfId="22989" xr:uid="{0AEAA56F-98AE-489F-BDBF-849CDE9F456F}"/>
    <cellStyle name="Total 3 8 5 6 2 4" xfId="30969" xr:uid="{6BDC8E0C-6A65-4276-B316-31FCD9B31F3A}"/>
    <cellStyle name="Total 3 8 5 6 2 5" xfId="38796" xr:uid="{AA9EC195-2344-46C1-9983-17E52F3555EE}"/>
    <cellStyle name="Total 3 8 5 6 2 6" xfId="46749" xr:uid="{F3C89523-9CA2-4945-BA32-0F075DBEC743}"/>
    <cellStyle name="Total 3 8 5 6 3" xfId="11086" xr:uid="{B548E5F5-F549-4849-BC60-C5F315B8F1BF}"/>
    <cellStyle name="Total 3 8 5 6 4" xfId="18951" xr:uid="{1CD3AB91-7FA3-496B-804D-642D5126BF02}"/>
    <cellStyle name="Total 3 8 5 6 5" xfId="26954" xr:uid="{3CEE77E1-1BC7-4646-9148-C88B8DABB04A}"/>
    <cellStyle name="Total 3 8 5 6 6" xfId="34781" xr:uid="{27F4EE32-4CDA-4950-9642-DA037DEA18B8}"/>
    <cellStyle name="Total 3 8 5 6 7" xfId="42742" xr:uid="{49F8CDC7-A7A3-4FDB-8E4F-DAEC2574DC5C}"/>
    <cellStyle name="Total 3 8 5 7" xfId="3176" xr:uid="{27FC9C8E-9BEC-4010-BB02-F923A7CDE5B3}"/>
    <cellStyle name="Total 3 8 5 7 2" xfId="7209" xr:uid="{EF684DB6-2E0B-4CB7-8CA6-142174731CDA}"/>
    <cellStyle name="Total 3 8 5 7 2 2" xfId="15424" xr:uid="{910E8E2B-CF0C-46E5-B238-8AA4F5F74B2F}"/>
    <cellStyle name="Total 3 8 5 7 2 3" xfId="23288" xr:uid="{9448C33D-06BD-4E45-884F-C99BD96F4E4C}"/>
    <cellStyle name="Total 3 8 5 7 2 4" xfId="31268" xr:uid="{4920850B-243C-4530-8C05-D6BBBB08D086}"/>
    <cellStyle name="Total 3 8 5 7 2 5" xfId="39095" xr:uid="{E3697417-472F-4C5E-A251-01B322CB5A9F}"/>
    <cellStyle name="Total 3 8 5 7 2 6" xfId="47048" xr:uid="{0501BBD3-C2E3-4E0B-887C-9B0CDFB219A8}"/>
    <cellStyle name="Total 3 8 5 7 3" xfId="11400" xr:uid="{882B21C0-0546-45B4-9B7D-94F04B96FD8D}"/>
    <cellStyle name="Total 3 8 5 7 4" xfId="19267" xr:uid="{910D9710-8DF7-4757-86BD-6BD395550C34}"/>
    <cellStyle name="Total 3 8 5 7 5" xfId="27267" xr:uid="{26ACC889-84AE-4A05-9EA2-B6C4C0A3BCFD}"/>
    <cellStyle name="Total 3 8 5 7 6" xfId="35097" xr:uid="{26744AD2-81D4-4674-9DE7-186734319182}"/>
    <cellStyle name="Total 3 8 5 7 7" xfId="43058" xr:uid="{0DA32A1B-54A2-49FB-8A5B-3CD6EA084FC6}"/>
    <cellStyle name="Total 3 8 5 8" xfId="3489" xr:uid="{92DB9534-9613-4800-B00D-00A46F2C4FD4}"/>
    <cellStyle name="Total 3 8 5 8 2" xfId="7517" xr:uid="{3E7DF3F3-5EC8-47E4-9882-7AB333E9877B}"/>
    <cellStyle name="Total 3 8 5 8 2 2" xfId="15732" xr:uid="{8EA1898E-3498-49F1-87EA-A8449E753C36}"/>
    <cellStyle name="Total 3 8 5 8 2 3" xfId="23596" xr:uid="{92484E03-2729-43AB-B9F2-50C4F506C0E8}"/>
    <cellStyle name="Total 3 8 5 8 2 4" xfId="31576" xr:uid="{E7BF7B70-A5B9-4ACF-B143-F9EDE4914E07}"/>
    <cellStyle name="Total 3 8 5 8 2 5" xfId="39403" xr:uid="{6A3241F7-251C-499E-A9C9-2C8CA38DEBA0}"/>
    <cellStyle name="Total 3 8 5 8 2 6" xfId="47356" xr:uid="{B38194BA-7F1B-4783-B868-C7FCD82BDD0A}"/>
    <cellStyle name="Total 3 8 5 8 3" xfId="11713" xr:uid="{E5279408-2F0A-4F3E-99A6-DCCEBE4315A3}"/>
    <cellStyle name="Total 3 8 5 8 4" xfId="19580" xr:uid="{29D6D11D-85DB-48A9-A76B-0F586BA28A7E}"/>
    <cellStyle name="Total 3 8 5 8 5" xfId="27580" xr:uid="{9D1998C6-F608-4368-AB58-235B121CD811}"/>
    <cellStyle name="Total 3 8 5 8 6" xfId="35410" xr:uid="{91A25D01-DF22-4C71-B69D-73E0FC14FD99}"/>
    <cellStyle name="Total 3 8 5 8 7" xfId="43371" xr:uid="{8C6E53E6-4C41-4291-99A1-A65342624BD6}"/>
    <cellStyle name="Total 3 8 5 9" xfId="3785" xr:uid="{D7CE7A6D-376C-4134-A551-8EAC5DC2ED1A}"/>
    <cellStyle name="Total 3 8 5 9 2" xfId="7813" xr:uid="{DFFE75A1-EFA6-4F0A-9FB6-96944DA32FE5}"/>
    <cellStyle name="Total 3 8 5 9 2 2" xfId="16028" xr:uid="{74D2C685-649B-4F19-986E-7E6701DEA124}"/>
    <cellStyle name="Total 3 8 5 9 2 3" xfId="23892" xr:uid="{11A4FDD3-22AB-48F9-AA60-A0F0CD00E08A}"/>
    <cellStyle name="Total 3 8 5 9 2 4" xfId="31872" xr:uid="{16E4B046-E7D7-4D98-AD16-86D2D102C9FF}"/>
    <cellStyle name="Total 3 8 5 9 2 5" xfId="39699" xr:uid="{87A978F9-FBFF-4A07-93D2-BCD117780368}"/>
    <cellStyle name="Total 3 8 5 9 2 6" xfId="47652" xr:uid="{F7939BEF-9C3A-4EF8-AA8C-2C6A041D5716}"/>
    <cellStyle name="Total 3 8 5 9 3" xfId="12009" xr:uid="{609CF59F-44FC-4C4D-8A1E-2476D9083BF7}"/>
    <cellStyle name="Total 3 8 5 9 4" xfId="19876" xr:uid="{F0E2324F-F456-452F-9BA0-9E57566A19C1}"/>
    <cellStyle name="Total 3 8 5 9 5" xfId="27876" xr:uid="{380DCE12-1A28-4D5E-88B8-CD5745A7000E}"/>
    <cellStyle name="Total 3 8 5 9 6" xfId="35706" xr:uid="{47705D02-002E-4461-B45E-131BFF9D0107}"/>
    <cellStyle name="Total 3 8 5 9 7" xfId="43667" xr:uid="{A3357B4C-A0D1-48D1-854B-0D382EF95741}"/>
    <cellStyle name="Total 3 8 6" xfId="1146" xr:uid="{D654CE21-BC9B-4D6A-9A9D-498209ECDBC2}"/>
    <cellStyle name="Total 3 8 6 10" xfId="4124" xr:uid="{CA518F9F-E124-4A9C-BA0C-B1A714546CE8}"/>
    <cellStyle name="Total 3 8 6 10 2" xfId="8135" xr:uid="{E6725304-536F-4C49-9497-4AF2B2597A92}"/>
    <cellStyle name="Total 3 8 6 10 2 2" xfId="16350" xr:uid="{EDC2063D-6DAF-4FB1-9DEB-6BDCCC48AA3B}"/>
    <cellStyle name="Total 3 8 6 10 2 3" xfId="24214" xr:uid="{DDF32A80-6579-4CFC-B7CE-C54AA80B3761}"/>
    <cellStyle name="Total 3 8 6 10 2 4" xfId="32194" xr:uid="{19B93CFF-4ADF-4989-8C90-7B9A6CF30D65}"/>
    <cellStyle name="Total 3 8 6 10 2 5" xfId="40021" xr:uid="{B0F22B7D-0AC1-4EFB-A219-2004285CBD79}"/>
    <cellStyle name="Total 3 8 6 10 2 6" xfId="47974" xr:uid="{BDE89EE1-C1C3-4AD3-947C-EC979B120199}"/>
    <cellStyle name="Total 3 8 6 10 3" xfId="12346" xr:uid="{9106E44B-20A8-4517-982B-E5DE11F046D0}"/>
    <cellStyle name="Total 3 8 6 10 4" xfId="20215" xr:uid="{04287FE0-1810-4006-8E18-7F8C90C2E347}"/>
    <cellStyle name="Total 3 8 6 10 5" xfId="28211" xr:uid="{B128FC72-C29D-4828-9829-3539BE6003D3}"/>
    <cellStyle name="Total 3 8 6 10 6" xfId="36045" xr:uid="{008BD91D-AC76-4BF4-B924-49F4845E72A2}"/>
    <cellStyle name="Total 3 8 6 10 7" xfId="44006" xr:uid="{96BAD6BC-85F7-4FD2-9321-418F1F1C1FDB}"/>
    <cellStyle name="Total 3 8 6 11" xfId="4415" xr:uid="{9C1F838D-5F01-4BF5-AAA0-7FFE590018DA}"/>
    <cellStyle name="Total 3 8 6 11 2" xfId="8421" xr:uid="{2C5B344F-FCAD-454C-9303-060E140BD54E}"/>
    <cellStyle name="Total 3 8 6 11 2 2" xfId="16636" xr:uid="{05525D4D-5B0C-4BC8-8DD2-FC1025EAED9B}"/>
    <cellStyle name="Total 3 8 6 11 2 3" xfId="24500" xr:uid="{2F6D6A7B-181F-47D6-86FD-5F50F7810C7A}"/>
    <cellStyle name="Total 3 8 6 11 2 4" xfId="32480" xr:uid="{1267EF87-D6B5-4786-B566-BDCB478850AC}"/>
    <cellStyle name="Total 3 8 6 11 2 5" xfId="40307" xr:uid="{357C0846-16DE-43A3-91E5-BE3AEB7B92AB}"/>
    <cellStyle name="Total 3 8 6 11 2 6" xfId="48260" xr:uid="{437D3AE1-9A0F-4567-A104-9D7BF1C64ABA}"/>
    <cellStyle name="Total 3 8 6 11 3" xfId="12637" xr:uid="{74A35B46-D21A-4F02-931A-40575F3F94B4}"/>
    <cellStyle name="Total 3 8 6 11 4" xfId="20506" xr:uid="{EB91E378-5411-4DEA-820C-F1737037D46B}"/>
    <cellStyle name="Total 3 8 6 11 5" xfId="28501" xr:uid="{E7D5183E-6C43-4726-B01C-BB121182C2B1}"/>
    <cellStyle name="Total 3 8 6 11 6" xfId="36336" xr:uid="{04197F03-8DAE-4684-8C4B-F53152162B2E}"/>
    <cellStyle name="Total 3 8 6 11 7" xfId="44297" xr:uid="{C57B31FE-CAF5-45E2-A9DD-A506AE1C346C}"/>
    <cellStyle name="Total 3 8 6 12" xfId="4710" xr:uid="{8A76E918-0113-48F1-8324-18361B478EE8}"/>
    <cellStyle name="Total 3 8 6 12 2" xfId="8700" xr:uid="{03C2306D-A2F4-4669-8834-9B08AD7C97E4}"/>
    <cellStyle name="Total 3 8 6 12 2 2" xfId="16915" xr:uid="{989B4D10-8CE0-4405-9D61-25C1E4D8D929}"/>
    <cellStyle name="Total 3 8 6 12 2 3" xfId="24779" xr:uid="{649EE561-1F99-4A6F-8280-034C619BCC32}"/>
    <cellStyle name="Total 3 8 6 12 2 4" xfId="32759" xr:uid="{C1A30C37-799A-4A15-B8BE-53183A09F459}"/>
    <cellStyle name="Total 3 8 6 12 2 5" xfId="40586" xr:uid="{EFEAB5B0-1A6F-4231-BE67-2BA06E3A2CFB}"/>
    <cellStyle name="Total 3 8 6 12 2 6" xfId="48539" xr:uid="{17ABBDA1-89C6-4CC4-8E11-8B6B334F86A8}"/>
    <cellStyle name="Total 3 8 6 12 3" xfId="12931" xr:uid="{81083BD5-09DC-4205-8675-EA724D694D55}"/>
    <cellStyle name="Total 3 8 6 12 4" xfId="20801" xr:uid="{234E7FCC-FF79-4BDE-A230-0D0E0FB60785}"/>
    <cellStyle name="Total 3 8 6 12 5" xfId="28794" xr:uid="{7553B2BA-2175-4178-969E-B709036E1064}"/>
    <cellStyle name="Total 3 8 6 12 6" xfId="36631" xr:uid="{EC7977DB-B428-44F6-99A8-90C23F406042}"/>
    <cellStyle name="Total 3 8 6 12 7" xfId="44592" xr:uid="{27C318FA-C340-42F4-8F96-90CA8857E635}"/>
    <cellStyle name="Total 3 8 6 13" xfId="5277" xr:uid="{AE2CCB8C-E10F-446B-B31E-2ABC28D39025}"/>
    <cellStyle name="Total 3 8 6 13 2" xfId="13492" xr:uid="{483C2B0A-DE9A-458C-968D-2F583338DD2F}"/>
    <cellStyle name="Total 3 8 6 13 3" xfId="21356" xr:uid="{6C185744-B401-4366-82D8-B74F13E27B4C}"/>
    <cellStyle name="Total 3 8 6 13 4" xfId="29336" xr:uid="{7EE28FF1-E18C-4174-AE42-4EBE89342F30}"/>
    <cellStyle name="Total 3 8 6 13 5" xfId="37163" xr:uid="{0143D5D2-732E-45B5-8490-87C2D90BD86C}"/>
    <cellStyle name="Total 3 8 6 13 6" xfId="45116" xr:uid="{A08E99AE-A133-4878-9E5C-2ED1E6DEE10C}"/>
    <cellStyle name="Total 3 8 6 14" xfId="9375" xr:uid="{016AC55C-625D-4A1B-BB9D-34FFB2F9F56F}"/>
    <cellStyle name="Total 3 8 6 15" xfId="17237" xr:uid="{264DD779-DBBC-4488-AA5F-427311E44D4B}"/>
    <cellStyle name="Total 3 8 6 16" xfId="25253" xr:uid="{997BF9A4-25E4-4866-A8B4-8EDF32100F17}"/>
    <cellStyle name="Total 3 8 6 17" xfId="33067" xr:uid="{AAF3399F-DB73-47B2-9E58-69AD2E00DB06}"/>
    <cellStyle name="Total 3 8 6 18" xfId="41028" xr:uid="{649E2BF2-109D-424B-A783-9E8C343371AA}"/>
    <cellStyle name="Total 3 8 6 2" xfId="1576" xr:uid="{E50DB26D-0BFA-4F5D-8B4F-5BCE21BD8E0B}"/>
    <cellStyle name="Total 3 8 6 2 2" xfId="5679" xr:uid="{D4770FBC-9322-4C88-8A6B-CCD51778C34A}"/>
    <cellStyle name="Total 3 8 6 2 2 2" xfId="13894" xr:uid="{AF059274-94C8-4BCD-B2D1-1A6481877277}"/>
    <cellStyle name="Total 3 8 6 2 2 3" xfId="21758" xr:uid="{C88F0A49-4E92-459D-9BC5-E0C0299C66C5}"/>
    <cellStyle name="Total 3 8 6 2 2 4" xfId="29738" xr:uid="{D92BA902-197D-43ED-8CF0-B4BA98622E17}"/>
    <cellStyle name="Total 3 8 6 2 2 5" xfId="37565" xr:uid="{228150F7-36EE-4F68-A7C3-97DA7EA580B5}"/>
    <cellStyle name="Total 3 8 6 2 2 6" xfId="45518" xr:uid="{1327D19E-DCB7-4AEB-ADEE-5747EB6D4CEF}"/>
    <cellStyle name="Total 3 8 6 2 3" xfId="9804" xr:uid="{B47BCCF3-115F-47EA-92B0-7CC97CEB65CB}"/>
    <cellStyle name="Total 3 8 6 2 4" xfId="17667" xr:uid="{ED94461D-06FA-4E65-8E12-A79EFE13FC07}"/>
    <cellStyle name="Total 3 8 6 2 5" xfId="25678" xr:uid="{E43B380C-81C5-47D9-B2FD-1BC22B18A209}"/>
    <cellStyle name="Total 3 8 6 2 6" xfId="33497" xr:uid="{CE820687-CCE6-428F-AC80-FE7AFE44C7F1}"/>
    <cellStyle name="Total 3 8 6 2 7" xfId="41458" xr:uid="{A8D3605D-8DAE-4D88-9000-389546B3E3E1}"/>
    <cellStyle name="Total 3 8 6 3" xfId="1919" xr:uid="{42A47273-FE27-4AD9-B0FB-78F239009F12}"/>
    <cellStyle name="Total 3 8 6 3 2" xfId="5998" xr:uid="{A4F14484-6256-47C5-9D56-88AB6B667404}"/>
    <cellStyle name="Total 3 8 6 3 2 2" xfId="14213" xr:uid="{833DCEA2-369C-41CC-846E-3B880818B5FF}"/>
    <cellStyle name="Total 3 8 6 3 2 3" xfId="22077" xr:uid="{BDC4A3D0-55E6-4F42-951D-ED905BA05428}"/>
    <cellStyle name="Total 3 8 6 3 2 4" xfId="30057" xr:uid="{4D5F76D5-4926-4A41-9DD4-C3D909ED1542}"/>
    <cellStyle name="Total 3 8 6 3 2 5" xfId="37884" xr:uid="{0606BF8E-12B2-42C6-9E85-915E20617758}"/>
    <cellStyle name="Total 3 8 6 3 2 6" xfId="45837" xr:uid="{07C54819-C02B-4E52-93D9-32DB5819AA97}"/>
    <cellStyle name="Total 3 8 6 3 3" xfId="10145" xr:uid="{FAE10150-B121-49BA-9911-80C5B35F7786}"/>
    <cellStyle name="Total 3 8 6 3 4" xfId="18010" xr:uid="{68D2582E-D982-4A75-BD1A-ADAF7DAE2BE7}"/>
    <cellStyle name="Total 3 8 6 3 5" xfId="26017" xr:uid="{EBD0E389-7597-4E12-B4F9-062BE6792E14}"/>
    <cellStyle name="Total 3 8 6 3 6" xfId="33840" xr:uid="{23EF3818-15C1-4AE6-A85C-A9EE6C09AC99}"/>
    <cellStyle name="Total 3 8 6 3 7" xfId="41801" xr:uid="{4B3B4BF2-4E2B-41E6-8A22-FC548FD3F52F}"/>
    <cellStyle name="Total 3 8 6 4" xfId="2253" xr:uid="{5CCAB726-5244-43A6-A30A-0BC9211ABA60}"/>
    <cellStyle name="Total 3 8 6 4 2" xfId="6327" xr:uid="{31282AE1-795A-4CF1-9C9F-01159854AAB9}"/>
    <cellStyle name="Total 3 8 6 4 2 2" xfId="14542" xr:uid="{357ED37A-2108-444F-9374-DC375D543383}"/>
    <cellStyle name="Total 3 8 6 4 2 3" xfId="22406" xr:uid="{9A62492D-E711-4820-BC06-48ED20FE7169}"/>
    <cellStyle name="Total 3 8 6 4 2 4" xfId="30386" xr:uid="{174E83EC-1505-4342-90FB-9E963A0C7D52}"/>
    <cellStyle name="Total 3 8 6 4 2 5" xfId="38213" xr:uid="{087A2C65-405F-473B-B608-04EB752FC503}"/>
    <cellStyle name="Total 3 8 6 4 2 6" xfId="46166" xr:uid="{36E3FD89-98B2-4869-A767-F4F6CBC2696F}"/>
    <cellStyle name="Total 3 8 6 4 3" xfId="10479" xr:uid="{5ED2E4EB-C700-4A36-8314-2EA40596104B}"/>
    <cellStyle name="Total 3 8 6 4 4" xfId="18344" xr:uid="{49A67B3B-4AD2-47D7-A171-82FC8EF8E101}"/>
    <cellStyle name="Total 3 8 6 4 5" xfId="26351" xr:uid="{6993DEA5-D963-45E0-A102-AB15A2B1659D}"/>
    <cellStyle name="Total 3 8 6 4 6" xfId="34174" xr:uid="{DE4AB241-AC0B-406F-BA1B-235DACAC9A55}"/>
    <cellStyle name="Total 3 8 6 4 7" xfId="42135" xr:uid="{BE359C27-18AF-470D-B1A2-89D629C36003}"/>
    <cellStyle name="Total 3 8 6 5" xfId="2573" xr:uid="{F359E67F-61C5-4100-95B6-A4FA007649F2}"/>
    <cellStyle name="Total 3 8 6 5 2" xfId="6629" xr:uid="{F9F174E8-0694-49DA-8CA9-6C1A8E726805}"/>
    <cellStyle name="Total 3 8 6 5 2 2" xfId="14844" xr:uid="{FB087909-6D98-478F-9A21-410E926C177E}"/>
    <cellStyle name="Total 3 8 6 5 2 3" xfId="22708" xr:uid="{7188B943-9AFF-45F4-8CDC-3EB647E61C5A}"/>
    <cellStyle name="Total 3 8 6 5 2 4" xfId="30688" xr:uid="{43CBA9F8-744A-42DC-8590-90C756F38548}"/>
    <cellStyle name="Total 3 8 6 5 2 5" xfId="38515" xr:uid="{7D139934-D347-4AC7-9C29-9804B2E9B5E4}"/>
    <cellStyle name="Total 3 8 6 5 2 6" xfId="46468" xr:uid="{C951CFB4-D42D-4FC7-A4A5-9A8478A65663}"/>
    <cellStyle name="Total 3 8 6 5 3" xfId="10799" xr:uid="{BB97BA80-8445-4BCC-8260-FEE86DDB83A8}"/>
    <cellStyle name="Total 3 8 6 5 4" xfId="18664" xr:uid="{52F76C80-566F-4ACE-A37B-A255BEA8E154}"/>
    <cellStyle name="Total 3 8 6 5 5" xfId="26667" xr:uid="{32D4248A-589B-4D09-BE60-7A91435D119C}"/>
    <cellStyle name="Total 3 8 6 5 6" xfId="34494" xr:uid="{6FAD68EE-F203-4848-9B97-3E7D5D12D2B4}"/>
    <cellStyle name="Total 3 8 6 5 7" xfId="42455" xr:uid="{0A6C7E2C-622C-474D-A860-6598A5D4E681}"/>
    <cellStyle name="Total 3 8 6 6" xfId="2899" xr:uid="{0F1F488E-4385-4C9D-9938-0E52ED497101}"/>
    <cellStyle name="Total 3 8 6 6 2" xfId="6949" xr:uid="{A51D1C38-AB23-4FD2-A69A-3B32FE25F950}"/>
    <cellStyle name="Total 3 8 6 6 2 2" xfId="15164" xr:uid="{7C7067BB-0F4E-4D03-AA14-41C51C826243}"/>
    <cellStyle name="Total 3 8 6 6 2 3" xfId="23028" xr:uid="{5E914DF7-20EA-4D78-B7C2-58512F6965CA}"/>
    <cellStyle name="Total 3 8 6 6 2 4" xfId="31008" xr:uid="{AB29B9D6-8442-4E75-9CB3-B4C94D1F183E}"/>
    <cellStyle name="Total 3 8 6 6 2 5" xfId="38835" xr:uid="{F53485D7-A0E3-4CEC-A01F-FB7B171759A9}"/>
    <cellStyle name="Total 3 8 6 6 2 6" xfId="46788" xr:uid="{FBEBF2B0-D231-4DA7-9285-6D25892FB989}"/>
    <cellStyle name="Total 3 8 6 6 3" xfId="11125" xr:uid="{056065FD-59FB-48E7-98CE-E8055782CF95}"/>
    <cellStyle name="Total 3 8 6 6 4" xfId="18990" xr:uid="{595BE5F0-9615-4899-9F78-FA1F4C9157B6}"/>
    <cellStyle name="Total 3 8 6 6 5" xfId="26993" xr:uid="{8D0F2A09-662C-4DBA-AEFD-1D45AA2F1FA3}"/>
    <cellStyle name="Total 3 8 6 6 6" xfId="34820" xr:uid="{9DD6927F-1620-4942-9B7A-3153ED1007CD}"/>
    <cellStyle name="Total 3 8 6 6 7" xfId="42781" xr:uid="{D2D7DE72-B2E8-4A6A-A6C0-6C2005C04378}"/>
    <cellStyle name="Total 3 8 6 7" xfId="3215" xr:uid="{2D283BB9-163D-47A0-BCC6-2CBB6AA5DA46}"/>
    <cellStyle name="Total 3 8 6 7 2" xfId="7248" xr:uid="{6E8CDA71-4E00-44B0-A6BC-214446A0064B}"/>
    <cellStyle name="Total 3 8 6 7 2 2" xfId="15463" xr:uid="{DD7F5BFA-DB28-41B2-94D0-1084170B9D87}"/>
    <cellStyle name="Total 3 8 6 7 2 3" xfId="23327" xr:uid="{D8309E4D-E1D1-4183-BDF6-299DF2CF2067}"/>
    <cellStyle name="Total 3 8 6 7 2 4" xfId="31307" xr:uid="{B8ED2541-8922-4355-8492-8BFC98250DE6}"/>
    <cellStyle name="Total 3 8 6 7 2 5" xfId="39134" xr:uid="{D7A1497F-C409-45BF-B472-DEC90A59CF94}"/>
    <cellStyle name="Total 3 8 6 7 2 6" xfId="47087" xr:uid="{B2D226B6-67F9-4D91-8044-C15FC029D1B4}"/>
    <cellStyle name="Total 3 8 6 7 3" xfId="11439" xr:uid="{B3A1C704-3DCF-418F-A003-E8C05ECDD23D}"/>
    <cellStyle name="Total 3 8 6 7 4" xfId="19306" xr:uid="{803D3523-9DA2-451A-A3CD-9AF4FFCF0D02}"/>
    <cellStyle name="Total 3 8 6 7 5" xfId="27306" xr:uid="{1D9023A9-9B6A-4D05-BB0C-237E5B876234}"/>
    <cellStyle name="Total 3 8 6 7 6" xfId="35136" xr:uid="{4AC64EF0-78DB-483C-8DD0-09FE854077D8}"/>
    <cellStyle name="Total 3 8 6 7 7" xfId="43097" xr:uid="{184D9845-FD52-44DF-91BD-0DE909508E6E}"/>
    <cellStyle name="Total 3 8 6 8" xfId="3528" xr:uid="{E840FC8E-1D76-4B29-89FA-A09D204438C3}"/>
    <cellStyle name="Total 3 8 6 8 2" xfId="7556" xr:uid="{F2E4E40E-22A1-4C8C-BC39-69DDAFB693EE}"/>
    <cellStyle name="Total 3 8 6 8 2 2" xfId="15771" xr:uid="{667A32D3-4C09-4DFF-B234-C8B08A64ECEB}"/>
    <cellStyle name="Total 3 8 6 8 2 3" xfId="23635" xr:uid="{FC6CC4C7-A4D2-47BD-94B2-66A2FF60BDB4}"/>
    <cellStyle name="Total 3 8 6 8 2 4" xfId="31615" xr:uid="{EEA01F54-54EF-4F9D-98AA-E7FFCD5909A5}"/>
    <cellStyle name="Total 3 8 6 8 2 5" xfId="39442" xr:uid="{6200A32B-89C2-490A-8D02-9C6B3E4CFCC9}"/>
    <cellStyle name="Total 3 8 6 8 2 6" xfId="47395" xr:uid="{E4D0BF3C-8510-410D-92C4-A3EB40C7FCF8}"/>
    <cellStyle name="Total 3 8 6 8 3" xfId="11752" xr:uid="{575F7C7F-D88F-4980-8DB3-628E6141384B}"/>
    <cellStyle name="Total 3 8 6 8 4" xfId="19619" xr:uid="{231B9DF6-4FFA-4A3B-962B-468228C4D526}"/>
    <cellStyle name="Total 3 8 6 8 5" xfId="27619" xr:uid="{0C2496D7-B85B-40EC-9FE2-85FB94345A5B}"/>
    <cellStyle name="Total 3 8 6 8 6" xfId="35449" xr:uid="{C8DA9120-4D9B-44FE-82A4-3C40EE33BE7F}"/>
    <cellStyle name="Total 3 8 6 8 7" xfId="43410" xr:uid="{B1024476-40E2-4E8A-B1F1-1F78759AA7A8}"/>
    <cellStyle name="Total 3 8 6 9" xfId="3824" xr:uid="{8F3839DE-4B5D-4FDF-AC99-188CB0B661D0}"/>
    <cellStyle name="Total 3 8 6 9 2" xfId="7852" xr:uid="{A2044BB1-6287-4E21-9E97-98AD37EEE539}"/>
    <cellStyle name="Total 3 8 6 9 2 2" xfId="16067" xr:uid="{CC52E5B6-20FB-4653-BF4C-50E22CFD65A0}"/>
    <cellStyle name="Total 3 8 6 9 2 3" xfId="23931" xr:uid="{548F92DE-2B73-4E37-91B9-EB58D8475761}"/>
    <cellStyle name="Total 3 8 6 9 2 4" xfId="31911" xr:uid="{89EABB2B-2C57-4C27-82A4-5D398DFF9E19}"/>
    <cellStyle name="Total 3 8 6 9 2 5" xfId="39738" xr:uid="{68890AB6-9103-41B3-B493-BF5F6CA17377}"/>
    <cellStyle name="Total 3 8 6 9 2 6" xfId="47691" xr:uid="{E9104EB1-408C-46C5-B89B-F5D084A04DB4}"/>
    <cellStyle name="Total 3 8 6 9 3" xfId="12048" xr:uid="{87D3CA95-5E92-4BC3-ACDA-30001A3C35ED}"/>
    <cellStyle name="Total 3 8 6 9 4" xfId="19915" xr:uid="{560BBE01-4611-4D9A-87C2-F56C003EB998}"/>
    <cellStyle name="Total 3 8 6 9 5" xfId="27915" xr:uid="{0B8070CC-40E5-4F55-AA6C-C197ED57E88B}"/>
    <cellStyle name="Total 3 8 6 9 6" xfId="35745" xr:uid="{5AB071FF-2CE0-46F8-9CD7-F5D566D7DE1C}"/>
    <cellStyle name="Total 3 8 6 9 7" xfId="43706" xr:uid="{994718A4-0112-44C9-BADC-7AC8851556F7}"/>
    <cellStyle name="Total 3 8 7" xfId="1339" xr:uid="{9065B82A-2F9D-46D4-BC4D-4CAD228B5485}"/>
    <cellStyle name="Total 3 8 7 2" xfId="5453" xr:uid="{48411A9A-4556-4E6E-A430-E2760E4B5BE5}"/>
    <cellStyle name="Total 3 8 7 2 2" xfId="13668" xr:uid="{AF30F974-69E8-4ACB-827E-62D283754FDA}"/>
    <cellStyle name="Total 3 8 7 2 3" xfId="21532" xr:uid="{D71A14D8-A6A5-48B1-A7FB-2D49FD2CD82E}"/>
    <cellStyle name="Total 3 8 7 2 4" xfId="29512" xr:uid="{6C630587-5080-4C34-BC34-1A77F25DCA23}"/>
    <cellStyle name="Total 3 8 7 2 5" xfId="37339" xr:uid="{9931A35C-7865-4679-9563-F0543A7717D3}"/>
    <cellStyle name="Total 3 8 7 2 6" xfId="45292" xr:uid="{9D5812C7-8B82-449D-8BF3-A5D5334976D5}"/>
    <cellStyle name="Total 3 8 7 3" xfId="9568" xr:uid="{19835F8D-496A-459A-BEB1-C4D9104BCCA7}"/>
    <cellStyle name="Total 3 8 7 4" xfId="17430" xr:uid="{54B6C56A-718A-48E5-BA90-57F8C81E5BC8}"/>
    <cellStyle name="Total 3 8 7 5" xfId="25443" xr:uid="{2057C1C5-4F08-4A6A-A698-B19DC5C6AD22}"/>
    <cellStyle name="Total 3 8 7 6" xfId="33260" xr:uid="{1DE73E60-9305-4BBD-880B-2147E4F5981A}"/>
    <cellStyle name="Total 3 8 7 7" xfId="41221" xr:uid="{E680096F-EA70-40DB-8872-15864CEC813B}"/>
    <cellStyle name="Total 3 8 8" xfId="1682" xr:uid="{C65C61BB-D3DD-4B14-AE0E-FC0A5176D8CE}"/>
    <cellStyle name="Total 3 8 8 2" xfId="5772" xr:uid="{5A4BACAB-DE72-4F26-9B69-68648E05A808}"/>
    <cellStyle name="Total 3 8 8 2 2" xfId="13987" xr:uid="{8BCC6BDC-0834-4A17-8588-0DFB00012F2B}"/>
    <cellStyle name="Total 3 8 8 2 3" xfId="21851" xr:uid="{A0C61371-B2FC-4AA2-8FC8-907030CA4614}"/>
    <cellStyle name="Total 3 8 8 2 4" xfId="29831" xr:uid="{3DE707AB-8963-41FE-A4B1-03CD0B0756BC}"/>
    <cellStyle name="Total 3 8 8 2 5" xfId="37658" xr:uid="{56DB9A91-EF50-4197-A2E8-C485A0B98D27}"/>
    <cellStyle name="Total 3 8 8 2 6" xfId="45611" xr:uid="{C29E6059-9EAF-4218-A2D0-DE6D48A97749}"/>
    <cellStyle name="Total 3 8 8 3" xfId="9909" xr:uid="{7C710C5F-B11A-47B1-ABBB-418380D90BCA}"/>
    <cellStyle name="Total 3 8 8 4" xfId="17773" xr:uid="{D4E33638-9CA2-43CE-BCF6-E181BCA62844}"/>
    <cellStyle name="Total 3 8 8 5" xfId="25783" xr:uid="{CD4081E3-51C4-4FA4-AF42-5BAE77E9FE2A}"/>
    <cellStyle name="Total 3 8 8 6" xfId="33603" xr:uid="{243B2EF8-3326-454A-9100-87F060BB5409}"/>
    <cellStyle name="Total 3 8 8 7" xfId="41564" xr:uid="{CDAA92FA-70D5-4195-8C02-6F27FFF42D4D}"/>
    <cellStyle name="Total 3 8 9" xfId="2018" xr:uid="{4D5CB3E6-DC1F-447F-BCBF-6F30F8F82DDF}"/>
    <cellStyle name="Total 3 8 9 2" xfId="6092" xr:uid="{313BF527-7CC8-4926-AD60-5A719241275B}"/>
    <cellStyle name="Total 3 8 9 2 2" xfId="14307" xr:uid="{EE39A9E2-B015-428E-BF91-AB86E7485A35}"/>
    <cellStyle name="Total 3 8 9 2 3" xfId="22171" xr:uid="{A031F6F4-B623-4279-A8B1-69B57AC2A8E7}"/>
    <cellStyle name="Total 3 8 9 2 4" xfId="30151" xr:uid="{A7C05ABC-47D8-4293-9022-92B483E3E21A}"/>
    <cellStyle name="Total 3 8 9 2 5" xfId="37978" xr:uid="{A61CBA9C-22F0-414D-BDE5-B6500EE70A6F}"/>
    <cellStyle name="Total 3 8 9 2 6" xfId="45931" xr:uid="{01B61A67-EA71-4426-9A89-08FE27084EE4}"/>
    <cellStyle name="Total 3 8 9 3" xfId="10244" xr:uid="{C5028242-F149-4D03-9412-5B8817D0CD66}"/>
    <cellStyle name="Total 3 8 9 4" xfId="18109" xr:uid="{09656C0E-3B1E-4BF3-8264-AD13332C8345}"/>
    <cellStyle name="Total 3 8 9 5" xfId="26116" xr:uid="{3175D61E-EF25-4562-990F-7899B8596FEC}"/>
    <cellStyle name="Total 3 8 9 6" xfId="33939" xr:uid="{43CB30E9-BF90-4163-8220-876C77FBC96E}"/>
    <cellStyle name="Total 3 8 9 7" xfId="41900" xr:uid="{48DE1867-8239-4F7C-B3FA-99F8586D09BF}"/>
    <cellStyle name="Total 3 9" xfId="923" xr:uid="{4F964108-7C95-423A-A36D-8F4D662AF146}"/>
    <cellStyle name="Total 3 9 10" xfId="3901" xr:uid="{66051233-D392-4A54-8C5C-38BFB52FDA95}"/>
    <cellStyle name="Total 3 9 10 2" xfId="7921" xr:uid="{DF163535-8CC3-489E-8237-57B5286E6711}"/>
    <cellStyle name="Total 3 9 10 2 2" xfId="16136" xr:uid="{3FB58C7E-9520-41FB-B43F-1CAFB972B85E}"/>
    <cellStyle name="Total 3 9 10 2 3" xfId="24000" xr:uid="{D36D48C5-6EEC-42A0-9443-F9EEC9319A47}"/>
    <cellStyle name="Total 3 9 10 2 4" xfId="31980" xr:uid="{5D6CCA5D-EDA8-4611-A46D-3B16BFB6EAF8}"/>
    <cellStyle name="Total 3 9 10 2 5" xfId="39807" xr:uid="{52E9CC2F-FFF0-4AA1-8641-8235C88A66A6}"/>
    <cellStyle name="Total 3 9 10 2 6" xfId="47760" xr:uid="{1E1C61C2-C91E-4D62-9A12-0F6F9DD699DE}"/>
    <cellStyle name="Total 3 9 10 3" xfId="12123" xr:uid="{571EF727-CE6F-4CED-B058-9C6FAB9929E5}"/>
    <cellStyle name="Total 3 9 10 4" xfId="19992" xr:uid="{B86E6092-5D2C-4BDC-AB96-8144B58443F7}"/>
    <cellStyle name="Total 3 9 10 5" xfId="27989" xr:uid="{1941F046-E389-4D3C-A8AB-1102F91ED682}"/>
    <cellStyle name="Total 3 9 10 6" xfId="35822" xr:uid="{48D59081-8745-44DA-A218-791D29F22138}"/>
    <cellStyle name="Total 3 9 10 7" xfId="43783" xr:uid="{D59877D5-D13E-464E-ABF4-5FBB07894FBA}"/>
    <cellStyle name="Total 3 9 11" xfId="4201" xr:uid="{A16DD71C-936C-4CBD-B89E-BC6BEEC1D8C8}"/>
    <cellStyle name="Total 3 9 11 2" xfId="8207" xr:uid="{C13FD087-B1C5-4255-B9DF-019FB24F4A3A}"/>
    <cellStyle name="Total 3 9 11 2 2" xfId="16422" xr:uid="{FE4E2B40-8167-4A92-8402-2040FEEDEAED}"/>
    <cellStyle name="Total 3 9 11 2 3" xfId="24286" xr:uid="{BD2FFB39-1A34-4BDE-80F0-47265F21F984}"/>
    <cellStyle name="Total 3 9 11 2 4" xfId="32266" xr:uid="{E7D33E39-53AF-42CA-B118-2F8F6E940A68}"/>
    <cellStyle name="Total 3 9 11 2 5" xfId="40093" xr:uid="{D04B1BA7-CD6C-4B50-BA56-EED6A9189E6C}"/>
    <cellStyle name="Total 3 9 11 2 6" xfId="48046" xr:uid="{E73F5EEC-C8DA-4C7A-94B3-727D3EACBE2D}"/>
    <cellStyle name="Total 3 9 11 3" xfId="12423" xr:uid="{7F630FDB-7F29-4F21-9012-F80887447757}"/>
    <cellStyle name="Total 3 9 11 4" xfId="20292" xr:uid="{5043635C-681F-4272-8389-D8F7F139D6D8}"/>
    <cellStyle name="Total 3 9 11 5" xfId="28287" xr:uid="{506E3645-8029-4E82-B13E-8B06827549B8}"/>
    <cellStyle name="Total 3 9 11 6" xfId="36122" xr:uid="{8578902B-0D85-4895-8CE9-1D4F519EE885}"/>
    <cellStyle name="Total 3 9 11 7" xfId="44083" xr:uid="{AA6C8C91-29A7-456A-8005-058F60F2DC46}"/>
    <cellStyle name="Total 3 9 12" xfId="4487" xr:uid="{2D734702-E76E-47EE-9B3D-8510C81AFAB1}"/>
    <cellStyle name="Total 3 9 12 2" xfId="8486" xr:uid="{2168F32F-C10C-4765-A120-3A4BF911E194}"/>
    <cellStyle name="Total 3 9 12 2 2" xfId="16701" xr:uid="{3CFD8BAC-CF6E-4DB7-85A6-ADDFBDF723DD}"/>
    <cellStyle name="Total 3 9 12 2 3" xfId="24565" xr:uid="{EDA08659-584F-4731-8F0A-14C38D27336B}"/>
    <cellStyle name="Total 3 9 12 2 4" xfId="32545" xr:uid="{9D5F1223-6372-4861-AF3D-A79ADE6AABBB}"/>
    <cellStyle name="Total 3 9 12 2 5" xfId="40372" xr:uid="{27936853-57E0-47E2-AB0C-0613ACA3B100}"/>
    <cellStyle name="Total 3 9 12 2 6" xfId="48325" xr:uid="{CD3FA511-15CF-4F0D-9A7E-A5F20E431B94}"/>
    <cellStyle name="Total 3 9 12 3" xfId="12708" xr:uid="{DD49F29E-35CC-4A92-95BB-E84F0B9C70DD}"/>
    <cellStyle name="Total 3 9 12 4" xfId="20578" xr:uid="{ECAD2275-0E33-401A-BE07-3DCDA8647874}"/>
    <cellStyle name="Total 3 9 12 5" xfId="28571" xr:uid="{19EF16F1-EACE-4FC1-BBE2-4D3AA5818899}"/>
    <cellStyle name="Total 3 9 12 6" xfId="36408" xr:uid="{96FD27CD-9E42-4968-AF89-AA439C0A2EF1}"/>
    <cellStyle name="Total 3 9 12 7" xfId="44369" xr:uid="{23EE1956-A4F6-4E1F-8236-D5C7363EAA0A}"/>
    <cellStyle name="Total 3 9 13" xfId="5063" xr:uid="{DD53E1BF-7AAF-4651-875C-320EBE4C71EE}"/>
    <cellStyle name="Total 3 9 13 2" xfId="13278" xr:uid="{388FD29F-2E06-4CFD-8D95-1A87F8BE62E9}"/>
    <cellStyle name="Total 3 9 13 3" xfId="21142" xr:uid="{4B04641F-578F-4219-9182-6353737CB26B}"/>
    <cellStyle name="Total 3 9 13 4" xfId="29122" xr:uid="{4783969C-ACD1-427D-8748-5C1D80B5ABB9}"/>
    <cellStyle name="Total 3 9 13 5" xfId="36949" xr:uid="{560655E8-D1E4-41C1-9EBB-B3E2F079611D}"/>
    <cellStyle name="Total 3 9 13 6" xfId="44902" xr:uid="{C7BDB471-8433-4D03-B361-7C0B17D461A8}"/>
    <cellStyle name="Total 3 9 14" xfId="9152" xr:uid="{8C250BAC-DC29-49BB-A663-3EC0B5644426}"/>
    <cellStyle name="Total 3 9 15" xfId="17014" xr:uid="{F64148F6-8C46-4A32-8821-0AFDB89DB827}"/>
    <cellStyle name="Total 3 9 16" xfId="25031" xr:uid="{63DD777D-CD1D-43E0-A486-3ADDD48597A7}"/>
    <cellStyle name="Total 3 9 17" xfId="32844" xr:uid="{9B16A700-37CC-4FD6-9BEF-8E72BD14C326}"/>
    <cellStyle name="Total 3 9 18" xfId="40805" xr:uid="{7C852692-149F-4723-AB8E-82C3B68E3235}"/>
    <cellStyle name="Total 3 9 2" xfId="1353" xr:uid="{7BF651B2-4B9F-469D-A93F-9EBF97FB39C2}"/>
    <cellStyle name="Total 3 9 2 2" xfId="5465" xr:uid="{15C7914A-C4B0-40EF-8E81-AE473795476B}"/>
    <cellStyle name="Total 3 9 2 2 2" xfId="13680" xr:uid="{89C79428-92B4-4D79-B662-E6820D2667AE}"/>
    <cellStyle name="Total 3 9 2 2 3" xfId="21544" xr:uid="{AEA18E56-BB62-4FBE-B77B-003DC6D24FBA}"/>
    <cellStyle name="Total 3 9 2 2 4" xfId="29524" xr:uid="{51D3F897-7725-467C-BA6B-BB5809A9BC77}"/>
    <cellStyle name="Total 3 9 2 2 5" xfId="37351" xr:uid="{66CE608E-5490-44D4-8261-D00D7AC49A56}"/>
    <cellStyle name="Total 3 9 2 2 6" xfId="45304" xr:uid="{61C37420-3012-4B1E-B1F6-C33353FDFA40}"/>
    <cellStyle name="Total 3 9 2 3" xfId="9582" xr:uid="{0C77930A-360D-4F6B-9BA1-F48BC9DB9A3D}"/>
    <cellStyle name="Total 3 9 2 4" xfId="17444" xr:uid="{9C379A84-DCD3-45D5-8937-6B4406F7F06C}"/>
    <cellStyle name="Total 3 9 2 5" xfId="25455" xr:uid="{685AB7B2-6037-47B8-B53A-0328B90DA720}"/>
    <cellStyle name="Total 3 9 2 6" xfId="33274" xr:uid="{8C9642AF-902D-4289-A21A-C08AFC20EAC5}"/>
    <cellStyle name="Total 3 9 2 7" xfId="41235" xr:uid="{75A988B4-A1CF-44B0-8702-280FA64E3062}"/>
    <cellStyle name="Total 3 9 3" xfId="1696" xr:uid="{E2855C84-C767-4337-824D-3BC1E6F18E3D}"/>
    <cellStyle name="Total 3 9 3 2" xfId="5784" xr:uid="{9178622A-8818-4DBA-8C8D-3BE9EE0A36D5}"/>
    <cellStyle name="Total 3 9 3 2 2" xfId="13999" xr:uid="{376EEBAB-33A2-48F7-8AFC-6C45E8E106CE}"/>
    <cellStyle name="Total 3 9 3 2 3" xfId="21863" xr:uid="{F0EBAE14-E582-4D47-A400-90773D5993B3}"/>
    <cellStyle name="Total 3 9 3 2 4" xfId="29843" xr:uid="{BC537CEE-C1E0-4774-93D9-592815A29335}"/>
    <cellStyle name="Total 3 9 3 2 5" xfId="37670" xr:uid="{1130370C-D7DB-402C-8811-D475BAB297A7}"/>
    <cellStyle name="Total 3 9 3 2 6" xfId="45623" xr:uid="{177A1F06-D201-4B1E-B759-176BE6758147}"/>
    <cellStyle name="Total 3 9 3 3" xfId="9922" xr:uid="{0A75D90F-1610-4933-94B4-C2FED4A1FA79}"/>
    <cellStyle name="Total 3 9 3 4" xfId="17787" xr:uid="{641CDD9B-2607-4C8B-BDB0-55F7D2612DAA}"/>
    <cellStyle name="Total 3 9 3 5" xfId="25795" xr:uid="{8BB11381-3A20-4DBA-A8E2-B19D4D84AEAC}"/>
    <cellStyle name="Total 3 9 3 6" xfId="33617" xr:uid="{AC890633-12BE-410E-B7C0-62F6B1106D1F}"/>
    <cellStyle name="Total 3 9 3 7" xfId="41578" xr:uid="{C5CBBBC3-DF58-48D9-9338-1ED5E51A56B8}"/>
    <cellStyle name="Total 3 9 4" xfId="2031" xr:uid="{58885DCF-3287-4E46-B507-1564D2F33BAD}"/>
    <cellStyle name="Total 3 9 4 2" xfId="6105" xr:uid="{147A546E-F56D-4253-950F-7C8A58E36543}"/>
    <cellStyle name="Total 3 9 4 2 2" xfId="14320" xr:uid="{AF232FC9-88A2-4BCC-99A3-6E8DEC23E2B5}"/>
    <cellStyle name="Total 3 9 4 2 3" xfId="22184" xr:uid="{36E0587D-F07B-4240-92A8-BB7DCA42772B}"/>
    <cellStyle name="Total 3 9 4 2 4" xfId="30164" xr:uid="{A1CFCBC1-62C6-451C-A88D-B8D4911CDBF3}"/>
    <cellStyle name="Total 3 9 4 2 5" xfId="37991" xr:uid="{B1DBDF53-EE28-4457-AC0E-7DDB9EE1FE03}"/>
    <cellStyle name="Total 3 9 4 2 6" xfId="45944" xr:uid="{A77B4D0E-9FA8-4521-9DF0-B0920ED2B16F}"/>
    <cellStyle name="Total 3 9 4 3" xfId="10257" xr:uid="{FDABED91-E113-4542-AF08-445A4B5593EF}"/>
    <cellStyle name="Total 3 9 4 4" xfId="18122" xr:uid="{F3615C68-D257-4247-B113-43489B12679A}"/>
    <cellStyle name="Total 3 9 4 5" xfId="26129" xr:uid="{8200E2A9-DFA6-48DA-9F47-4365D5549324}"/>
    <cellStyle name="Total 3 9 4 6" xfId="33952" xr:uid="{0BBF5C6F-D03D-4ADC-9CA9-012F6FD43875}"/>
    <cellStyle name="Total 3 9 4 7" xfId="41913" xr:uid="{51DF2919-BEE8-448D-A0BD-F3690C4F0183}"/>
    <cellStyle name="Total 3 9 5" xfId="2350" xr:uid="{B575C277-4BE8-4F86-BEE4-2435B2F7AE60}"/>
    <cellStyle name="Total 3 9 5 2" xfId="6415" xr:uid="{EF0B8519-CDC5-4810-8505-44888A4CA087}"/>
    <cellStyle name="Total 3 9 5 2 2" xfId="14630" xr:uid="{B574226D-2108-432F-B995-A28F75994425}"/>
    <cellStyle name="Total 3 9 5 2 3" xfId="22494" xr:uid="{F1808988-99F5-4209-8B86-6E1D9FA104A5}"/>
    <cellStyle name="Total 3 9 5 2 4" xfId="30474" xr:uid="{94BEEAD0-1018-4178-96C2-722860C4BC09}"/>
    <cellStyle name="Total 3 9 5 2 5" xfId="38301" xr:uid="{541A6821-72DA-4D57-BF94-F95BD743030F}"/>
    <cellStyle name="Total 3 9 5 2 6" xfId="46254" xr:uid="{65A0A7AD-F468-4E8F-9ACC-1796069775B2}"/>
    <cellStyle name="Total 3 9 5 3" xfId="10576" xr:uid="{CCB38C00-C981-4EF4-B021-ADBC855CE9A3}"/>
    <cellStyle name="Total 3 9 5 4" xfId="18441" xr:uid="{22E85912-AAAE-46FB-85D0-3D229B690802}"/>
    <cellStyle name="Total 3 9 5 5" xfId="26445" xr:uid="{CB352B72-C16D-4927-91F6-3D8CF0F0D6F6}"/>
    <cellStyle name="Total 3 9 5 6" xfId="34271" xr:uid="{5D1440D9-4F48-431D-8911-F0714904CDBD}"/>
    <cellStyle name="Total 3 9 5 7" xfId="42232" xr:uid="{5A478758-4F2F-4209-AF3F-CF1BE66A55B3}"/>
    <cellStyle name="Total 3 9 6" xfId="2679" xr:uid="{C24D443F-F642-4C1F-BC8C-122BC1F41E18}"/>
    <cellStyle name="Total 3 9 6 2" xfId="6729" xr:uid="{75D2192B-9E21-40A4-8C3B-611EFA62C595}"/>
    <cellStyle name="Total 3 9 6 2 2" xfId="14944" xr:uid="{DE35585A-5116-4649-9387-A0CE107AEDF8}"/>
    <cellStyle name="Total 3 9 6 2 3" xfId="22808" xr:uid="{43C37DA9-F3BA-48BF-9573-CF2EE25BF29B}"/>
    <cellStyle name="Total 3 9 6 2 4" xfId="30788" xr:uid="{AC93C9AF-85A1-4170-A3C1-D0D7948DBF15}"/>
    <cellStyle name="Total 3 9 6 2 5" xfId="38615" xr:uid="{CA319C65-71F6-4DCB-A889-9BC26D423358}"/>
    <cellStyle name="Total 3 9 6 2 6" xfId="46568" xr:uid="{00FAA9CB-9443-48C9-BEB4-C64E32DA7E3D}"/>
    <cellStyle name="Total 3 9 6 3" xfId="10905" xr:uid="{180CE242-C6C1-4589-A98B-3FC316C976DB}"/>
    <cellStyle name="Total 3 9 6 4" xfId="18770" xr:uid="{46FACB52-4313-4B52-BA9A-4C66D104EFB3}"/>
    <cellStyle name="Total 3 9 6 5" xfId="26773" xr:uid="{09A42102-8473-4D26-9387-DA23F089EACD}"/>
    <cellStyle name="Total 3 9 6 6" xfId="34600" xr:uid="{907C637E-3C41-4B66-B3CD-EEDEA5C9DE50}"/>
    <cellStyle name="Total 3 9 6 7" xfId="42561" xr:uid="{FB14FBF6-71E7-41EC-BE2F-6D5895BCE3BD}"/>
    <cellStyle name="Total 3 9 7" xfId="2992" xr:uid="{CEF5694C-C789-468C-800E-2755BB2C5480}"/>
    <cellStyle name="Total 3 9 7 2" xfId="7034" xr:uid="{EB0458B2-5E84-4F4A-BA71-0C267C2DC431}"/>
    <cellStyle name="Total 3 9 7 2 2" xfId="15249" xr:uid="{DB299226-DAC2-44A9-AAB1-EC2EA956EA4B}"/>
    <cellStyle name="Total 3 9 7 2 3" xfId="23113" xr:uid="{7C577755-0125-4D30-955C-73467AF1E2A8}"/>
    <cellStyle name="Total 3 9 7 2 4" xfId="31093" xr:uid="{8404717E-E738-4A26-BCE0-9CF7E4EFC822}"/>
    <cellStyle name="Total 3 9 7 2 5" xfId="38920" xr:uid="{0A7FB1D8-6490-4296-A7D4-B8019B0CA1FB}"/>
    <cellStyle name="Total 3 9 7 2 6" xfId="46873" xr:uid="{5C72D550-1AF8-4CDA-9D9D-47C0AA1A87E8}"/>
    <cellStyle name="Total 3 9 7 3" xfId="11217" xr:uid="{3086E53A-356B-4B5A-968E-D7E931F31028}"/>
    <cellStyle name="Total 3 9 7 4" xfId="19083" xr:uid="{2AF58A6F-156E-47C3-B954-321DEE66FCF1}"/>
    <cellStyle name="Total 3 9 7 5" xfId="27083" xr:uid="{9FECC0A8-8257-42CA-8F95-2735B2F2C287}"/>
    <cellStyle name="Total 3 9 7 6" xfId="34913" xr:uid="{A126ED70-9096-4C67-A81F-0ACC905B0087}"/>
    <cellStyle name="Total 3 9 7 7" xfId="42874" xr:uid="{2FBDCA84-018B-4867-BD07-C9B3221D692E}"/>
    <cellStyle name="Total 3 9 8" xfId="3313" xr:uid="{2D803C59-5EA4-4EAA-A355-A3FB2227054A}"/>
    <cellStyle name="Total 3 9 8 2" xfId="7341" xr:uid="{09CBEBB7-E0B3-4755-90DE-03DD8CC8496C}"/>
    <cellStyle name="Total 3 9 8 2 2" xfId="15556" xr:uid="{3FD489CE-97C6-4BA3-94E4-DB5488D0D89B}"/>
    <cellStyle name="Total 3 9 8 2 3" xfId="23420" xr:uid="{F2947C0A-B103-4745-8EAA-6860C64120ED}"/>
    <cellStyle name="Total 3 9 8 2 4" xfId="31400" xr:uid="{CCE4B61E-B1D8-4547-9EB9-3A468E3720A6}"/>
    <cellStyle name="Total 3 9 8 2 5" xfId="39227" xr:uid="{C12061E5-B5D6-4F66-8798-5E9C90778312}"/>
    <cellStyle name="Total 3 9 8 2 6" xfId="47180" xr:uid="{68EFD360-39B1-42D3-BE69-E8BF4C94C8DE}"/>
    <cellStyle name="Total 3 9 8 3" xfId="11537" xr:uid="{26377240-2D02-4D82-A085-18EA44E88896}"/>
    <cellStyle name="Total 3 9 8 4" xfId="19404" xr:uid="{7961844B-B944-4FE1-975E-5E42404241FE}"/>
    <cellStyle name="Total 3 9 8 5" xfId="27404" xr:uid="{933CAF8E-F87D-420E-82C8-71335B17FD27}"/>
    <cellStyle name="Total 3 9 8 6" xfId="35234" xr:uid="{6620D099-A263-46B6-BA32-52B81951D2BF}"/>
    <cellStyle name="Total 3 9 8 7" xfId="43195" xr:uid="{BE8E3625-D90E-4EB6-A3D0-89230EF0C338}"/>
    <cellStyle name="Total 3 9 9" xfId="3606" xr:uid="{67CEED6E-7038-4BE2-9E38-8DC5D6FB60EF}"/>
    <cellStyle name="Total 3 9 9 2" xfId="7634" xr:uid="{8E7E4702-480D-4BDA-B6D0-998641668B35}"/>
    <cellStyle name="Total 3 9 9 2 2" xfId="15849" xr:uid="{523BADF1-009E-4D4A-B458-AD4A3A8A25A4}"/>
    <cellStyle name="Total 3 9 9 2 3" xfId="23713" xr:uid="{2C96BE0F-C2F3-4ABE-8EDF-B3B981A68F89}"/>
    <cellStyle name="Total 3 9 9 2 4" xfId="31693" xr:uid="{661C9D2E-F3BA-481A-B08E-231EC16007C3}"/>
    <cellStyle name="Total 3 9 9 2 5" xfId="39520" xr:uid="{AE3FEF6F-622D-4DFB-A638-F4274CAA6495}"/>
    <cellStyle name="Total 3 9 9 2 6" xfId="47473" xr:uid="{E277F13D-D85B-4E6B-A770-1400794EF521}"/>
    <cellStyle name="Total 3 9 9 3" xfId="11830" xr:uid="{E185CCF1-A86F-4026-B67F-B05518EEEA4F}"/>
    <cellStyle name="Total 3 9 9 4" xfId="19697" xr:uid="{7037A1D8-B6CE-4E04-B1D0-D1D876815B33}"/>
    <cellStyle name="Total 3 9 9 5" xfId="27697" xr:uid="{6B2C13C6-5676-4210-A58E-CA9828367F2D}"/>
    <cellStyle name="Total 3 9 9 6" xfId="35527" xr:uid="{F0BC7820-6350-4719-B407-D041C314FE37}"/>
    <cellStyle name="Total 3 9 9 7" xfId="43488" xr:uid="{C02D00F5-F257-4FC4-B8A9-7CF72829A5DF}"/>
    <cellStyle name="Total 4" xfId="8706" xr:uid="{3195514F-1150-49AA-BAFE-A1C68EB38B21}"/>
    <cellStyle name="Total 4 2" xfId="16921" xr:uid="{AE7085B6-4332-4818-BC00-8ACA9FD1DCE0}"/>
    <cellStyle name="Total 4 3" xfId="24785" xr:uid="{6A45DB31-4C12-49A0-BECF-937D6BEB4B52}"/>
    <cellStyle name="Total 4 4" xfId="32764" xr:uid="{3E57A4BB-ED0C-46C1-B11C-F5C2F49F4528}"/>
    <cellStyle name="Total 4 5" xfId="40592" xr:uid="{2C7B5A41-13BB-486C-A58A-52B0FCCFA2AB}"/>
    <cellStyle name="Total 4 6" xfId="48544" xr:uid="{A32D345B-6F1C-46A3-981D-4126FECDB297}"/>
    <cellStyle name="v" xfId="234" xr:uid="{00000000-0005-0000-0000-0000F0000000}"/>
    <cellStyle name="v 2" xfId="235" xr:uid="{00000000-0005-0000-0000-0000F1000000}"/>
    <cellStyle name="Warning Text" xfId="15" builtinId="11" customBuiltin="1"/>
    <cellStyle name="Warning Text 2" xfId="496" xr:uid="{736D11B1-B9C0-433A-B135-86065D4D3EA2}"/>
  </cellStyles>
  <dxfs count="22">
    <dxf>
      <font>
        <strike val="0"/>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dxf>
    <dxf>
      <fill>
        <patternFill patternType="solid">
          <bgColor rgb="FFFFFF00"/>
        </patternFill>
      </fill>
    </dxf>
    <dxf>
      <font>
        <color theme="0"/>
      </font>
    </dxf>
    <dxf>
      <fill>
        <patternFill>
          <bgColor rgb="FFFFFF00"/>
        </patternFill>
      </fill>
    </dxf>
    <dxf>
      <font>
        <color theme="0"/>
      </font>
    </dxf>
    <dxf>
      <font>
        <color theme="0"/>
      </font>
    </dxf>
    <dxf>
      <fill>
        <patternFill patternType="solid">
          <bgColor rgb="FFFFFF00"/>
        </patternFill>
      </fill>
    </dxf>
    <dxf>
      <font>
        <color theme="0"/>
      </font>
    </dxf>
    <dxf>
      <fill>
        <patternFill patternType="solid">
          <bgColor rgb="FFFFFF00"/>
        </patternFill>
      </fill>
    </dxf>
    <dxf>
      <fill>
        <patternFill>
          <bgColor rgb="FFFF5050"/>
        </patternFill>
      </fill>
    </dxf>
    <dxf>
      <font>
        <color theme="0"/>
      </font>
    </dxf>
    <dxf>
      <fill>
        <patternFill patternType="solid">
          <bgColor rgb="FFFFFF00"/>
        </patternFill>
      </fill>
    </dxf>
    <dxf>
      <font>
        <color theme="0"/>
      </font>
    </dxf>
    <dxf>
      <fill>
        <patternFill>
          <bgColor rgb="FFFFFF00"/>
        </patternFill>
      </fill>
    </dxf>
    <dxf>
      <font>
        <color theme="0"/>
      </font>
    </dxf>
  </dxfs>
  <tableStyles count="0" defaultTableStyle="TableStyleMedium9" defaultPivotStyle="PivotStyleLight16"/>
  <colors>
    <mruColors>
      <color rgb="FFFFFF99"/>
      <color rgb="FF99FFCC"/>
      <color rgb="FFFF5050"/>
      <color rgb="FFFFFFCC"/>
      <color rgb="FF0000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07" Type="http://schemas.openxmlformats.org/officeDocument/2006/relationships/theme" Target="theme/theme1.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styles" Target="styles.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sharedStrings" Target="sharedStrings.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1" Type="http://schemas.openxmlformats.org/officeDocument/2006/relationships/image" Target="../media/image3.emf"/></Relationships>
</file>

<file path=xl/drawings/_rels/drawing6.xml.rels><?xml version="1.0" encoding="UTF-8" standalone="yes"?>
<Relationships xmlns="http://schemas.openxmlformats.org/package/2006/relationships"><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20</xdr:row>
      <xdr:rowOff>0</xdr:rowOff>
    </xdr:from>
    <xdr:to>
      <xdr:col>14</xdr:col>
      <xdr:colOff>170568</xdr:colOff>
      <xdr:row>37</xdr:row>
      <xdr:rowOff>85350</xdr:rowOff>
    </xdr:to>
    <xdr:pic>
      <xdr:nvPicPr>
        <xdr:cNvPr id="2" name="Picture 1">
          <a:extLst>
            <a:ext uri="{FF2B5EF4-FFF2-40B4-BE49-F238E27FC236}">
              <a16:creationId xmlns:a16="http://schemas.microsoft.com/office/drawing/2014/main" id="{7F3249B0-31CF-596A-D49F-1A6A9726DA84}"/>
            </a:ext>
          </a:extLst>
        </xdr:cNvPr>
        <xdr:cNvPicPr>
          <a:picLocks noChangeAspect="1"/>
        </xdr:cNvPicPr>
      </xdr:nvPicPr>
      <xdr:blipFill>
        <a:blip xmlns:r="http://schemas.openxmlformats.org/officeDocument/2006/relationships" r:embed="rId1"/>
        <a:stretch>
          <a:fillRect/>
        </a:stretch>
      </xdr:blipFill>
      <xdr:spPr>
        <a:xfrm>
          <a:off x="1847850" y="3600450"/>
          <a:ext cx="7057143" cy="3000000"/>
        </a:xfrm>
        <a:prstGeom prst="rect">
          <a:avLst/>
        </a:prstGeom>
        <a:ln>
          <a:solidFill>
            <a:schemeClr val="tx1"/>
          </a:solidFill>
        </a:ln>
      </xdr:spPr>
    </xdr:pic>
    <xdr:clientData/>
  </xdr:twoCellAnchor>
  <xdr:twoCellAnchor editAs="oneCell">
    <xdr:from>
      <xdr:col>14</xdr:col>
      <xdr:colOff>0</xdr:colOff>
      <xdr:row>20</xdr:row>
      <xdr:rowOff>0</xdr:rowOff>
    </xdr:from>
    <xdr:to>
      <xdr:col>22</xdr:col>
      <xdr:colOff>170819</xdr:colOff>
      <xdr:row>47</xdr:row>
      <xdr:rowOff>151802</xdr:rowOff>
    </xdr:to>
    <xdr:pic>
      <xdr:nvPicPr>
        <xdr:cNvPr id="3" name="Picture 2">
          <a:extLst>
            <a:ext uri="{FF2B5EF4-FFF2-40B4-BE49-F238E27FC236}">
              <a16:creationId xmlns:a16="http://schemas.microsoft.com/office/drawing/2014/main" id="{BA53F370-9937-C3D2-57C0-97DC676F67EE}"/>
            </a:ext>
          </a:extLst>
        </xdr:cNvPr>
        <xdr:cNvPicPr>
          <a:picLocks noChangeAspect="1"/>
        </xdr:cNvPicPr>
      </xdr:nvPicPr>
      <xdr:blipFill>
        <a:blip xmlns:r="http://schemas.openxmlformats.org/officeDocument/2006/relationships" r:embed="rId2"/>
        <a:stretch>
          <a:fillRect/>
        </a:stretch>
      </xdr:blipFill>
      <xdr:spPr>
        <a:xfrm>
          <a:off x="8734425" y="3600450"/>
          <a:ext cx="5047619" cy="4780952"/>
        </a:xfrm>
        <a:prstGeom prst="rect">
          <a:avLst/>
        </a:prstGeom>
        <a:ln>
          <a:solidFill>
            <a:schemeClr val="tx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0</xdr:colOff>
      <xdr:row>16</xdr:row>
      <xdr:rowOff>0</xdr:rowOff>
    </xdr:from>
    <xdr:to>
      <xdr:col>18</xdr:col>
      <xdr:colOff>371475</xdr:colOff>
      <xdr:row>53</xdr:row>
      <xdr:rowOff>0</xdr:rowOff>
    </xdr:to>
    <xdr:pic>
      <xdr:nvPicPr>
        <xdr:cNvPr id="2" name="Picture 1">
          <a:extLst>
            <a:ext uri="{FF2B5EF4-FFF2-40B4-BE49-F238E27FC236}">
              <a16:creationId xmlns:a16="http://schemas.microsoft.com/office/drawing/2014/main" id="{B8817596-B525-45D4-9571-9CBCD78073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72450" y="3048000"/>
          <a:ext cx="5248275" cy="70485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257175</xdr:colOff>
      <xdr:row>8</xdr:row>
      <xdr:rowOff>66675</xdr:rowOff>
    </xdr:from>
    <xdr:to>
      <xdr:col>6</xdr:col>
      <xdr:colOff>561601</xdr:colOff>
      <xdr:row>37</xdr:row>
      <xdr:rowOff>8911</xdr:rowOff>
    </xdr:to>
    <xdr:pic>
      <xdr:nvPicPr>
        <xdr:cNvPr id="2" name="Picture 1">
          <a:extLst>
            <a:ext uri="{FF2B5EF4-FFF2-40B4-BE49-F238E27FC236}">
              <a16:creationId xmlns:a16="http://schemas.microsoft.com/office/drawing/2014/main" id="{13A76AA7-D260-4EA7-61BE-75C67DD400D3}"/>
            </a:ext>
          </a:extLst>
        </xdr:cNvPr>
        <xdr:cNvPicPr>
          <a:picLocks noChangeAspect="1"/>
        </xdr:cNvPicPr>
      </xdr:nvPicPr>
      <xdr:blipFill>
        <a:blip xmlns:r="http://schemas.openxmlformats.org/officeDocument/2006/relationships" r:embed="rId1"/>
        <a:stretch>
          <a:fillRect/>
        </a:stretch>
      </xdr:blipFill>
      <xdr:spPr>
        <a:xfrm>
          <a:off x="2105025" y="1495425"/>
          <a:ext cx="2990476" cy="4914286"/>
        </a:xfrm>
        <a:prstGeom prst="rect">
          <a:avLst/>
        </a:prstGeom>
        <a:ln>
          <a:solidFill>
            <a:schemeClr val="tx1"/>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0</xdr:colOff>
      <xdr:row>16</xdr:row>
      <xdr:rowOff>0</xdr:rowOff>
    </xdr:from>
    <xdr:to>
      <xdr:col>25</xdr:col>
      <xdr:colOff>219075</xdr:colOff>
      <xdr:row>79</xdr:row>
      <xdr:rowOff>57150</xdr:rowOff>
    </xdr:to>
    <xdr:pic>
      <xdr:nvPicPr>
        <xdr:cNvPr id="3" name="Picture 2">
          <a:extLst>
            <a:ext uri="{FF2B5EF4-FFF2-40B4-BE49-F238E27FC236}">
              <a16:creationId xmlns:a16="http://schemas.microsoft.com/office/drawing/2014/main" id="{BE9E39D3-CC13-4660-8DDE-5B9E0AFDBF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82050" y="3048000"/>
          <a:ext cx="8753475" cy="1205865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41</xdr:row>
      <xdr:rowOff>0</xdr:rowOff>
    </xdr:from>
    <xdr:to>
      <xdr:col>7</xdr:col>
      <xdr:colOff>257175</xdr:colOff>
      <xdr:row>82</xdr:row>
      <xdr:rowOff>19050</xdr:rowOff>
    </xdr:to>
    <xdr:pic>
      <xdr:nvPicPr>
        <xdr:cNvPr id="2" name="Picture 1">
          <a:extLst>
            <a:ext uri="{FF2B5EF4-FFF2-40B4-BE49-F238E27FC236}">
              <a16:creationId xmlns:a16="http://schemas.microsoft.com/office/drawing/2014/main" id="{3B98E9A2-E1D2-683D-AA21-32688D6BBE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6315075"/>
          <a:ext cx="5248275" cy="704850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40</xdr:row>
      <xdr:rowOff>0</xdr:rowOff>
    </xdr:from>
    <xdr:to>
      <xdr:col>11</xdr:col>
      <xdr:colOff>447675</xdr:colOff>
      <xdr:row>110</xdr:row>
      <xdr:rowOff>57150</xdr:rowOff>
    </xdr:to>
    <xdr:pic>
      <xdr:nvPicPr>
        <xdr:cNvPr id="2" name="Picture 1">
          <a:extLst>
            <a:ext uri="{FF2B5EF4-FFF2-40B4-BE49-F238E27FC236}">
              <a16:creationId xmlns:a16="http://schemas.microsoft.com/office/drawing/2014/main" id="{651E5518-1058-39C6-624C-69DFB854711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5972175"/>
          <a:ext cx="8753475" cy="12058650"/>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4</xdr:col>
      <xdr:colOff>2218655</xdr:colOff>
      <xdr:row>36</xdr:row>
      <xdr:rowOff>171150</xdr:rowOff>
    </xdr:to>
    <xdr:pic>
      <xdr:nvPicPr>
        <xdr:cNvPr id="2" name="Picture 1">
          <a:extLst>
            <a:ext uri="{FF2B5EF4-FFF2-40B4-BE49-F238E27FC236}">
              <a16:creationId xmlns:a16="http://schemas.microsoft.com/office/drawing/2014/main" id="{FCA170DC-F3E3-68F5-6A7F-951986258F85}"/>
            </a:ext>
          </a:extLst>
        </xdr:cNvPr>
        <xdr:cNvPicPr>
          <a:picLocks noChangeAspect="1"/>
        </xdr:cNvPicPr>
      </xdr:nvPicPr>
      <xdr:blipFill>
        <a:blip xmlns:r="http://schemas.openxmlformats.org/officeDocument/2006/relationships" r:embed="rId1"/>
        <a:stretch>
          <a:fillRect/>
        </a:stretch>
      </xdr:blipFill>
      <xdr:spPr>
        <a:xfrm>
          <a:off x="238125" y="3733800"/>
          <a:ext cx="5361905" cy="2400000"/>
        </a:xfrm>
        <a:prstGeom prst="rect">
          <a:avLst/>
        </a:prstGeom>
        <a:ln>
          <a:solidFill>
            <a:schemeClr val="tx1"/>
          </a:solid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5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14"/>
  <sheetViews>
    <sheetView showGridLines="0" zoomScaleNormal="100" workbookViewId="0">
      <pane ySplit="6" topLeftCell="A7" activePane="bottomLeft" state="frozen"/>
      <selection pane="bottomLeft" activeCell="C14" sqref="C14"/>
    </sheetView>
  </sheetViews>
  <sheetFormatPr defaultColWidth="9.140625" defaultRowHeight="15.6"/>
  <cols>
    <col min="1" max="1" width="13.42578125" style="352" bestFit="1" customWidth="1"/>
    <col min="2" max="2" width="2.42578125" style="168" customWidth="1"/>
    <col min="3" max="3" width="11.85546875" style="2" bestFit="1" customWidth="1"/>
    <col min="4" max="4" width="9.140625" style="168"/>
    <col min="5" max="5" width="11.85546875" style="168" bestFit="1" customWidth="1"/>
    <col min="6" max="16384" width="9.140625" style="168"/>
  </cols>
  <sheetData>
    <row r="3" spans="1:5">
      <c r="A3" s="352" t="s">
        <v>0</v>
      </c>
      <c r="B3" s="352"/>
      <c r="C3" s="2" t="s">
        <v>1</v>
      </c>
      <c r="D3" s="776"/>
      <c r="E3" s="776"/>
    </row>
    <row r="4" spans="1:5">
      <c r="A4" s="352" t="s">
        <v>2</v>
      </c>
      <c r="B4" s="776"/>
      <c r="C4" s="776"/>
      <c r="D4" s="776"/>
      <c r="E4" s="352" t="s">
        <v>3</v>
      </c>
    </row>
    <row r="5" spans="1:5">
      <c r="A5" s="421" t="s">
        <v>4</v>
      </c>
      <c r="B5" s="776"/>
      <c r="C5" s="420">
        <v>44783</v>
      </c>
      <c r="D5" s="776"/>
      <c r="E5" s="420" t="s">
        <v>5</v>
      </c>
    </row>
    <row r="6" spans="1:5">
      <c r="A6" s="421" t="s">
        <v>6</v>
      </c>
      <c r="B6" s="776"/>
      <c r="C6" s="420">
        <v>45260</v>
      </c>
      <c r="D6" s="776"/>
      <c r="E6" s="420" t="s">
        <v>5</v>
      </c>
    </row>
    <row r="7" spans="1:5">
      <c r="A7" s="776"/>
      <c r="B7" s="776"/>
      <c r="D7" s="776"/>
      <c r="E7" s="776"/>
    </row>
    <row r="8" spans="1:5">
      <c r="A8" s="352" t="s">
        <v>7</v>
      </c>
      <c r="B8" s="776"/>
      <c r="C8" s="2" t="s">
        <v>8</v>
      </c>
      <c r="D8" s="776"/>
      <c r="E8" s="776"/>
    </row>
    <row r="9" spans="1:5">
      <c r="A9" s="352" t="s">
        <v>9</v>
      </c>
      <c r="B9" s="776"/>
      <c r="C9" s="420">
        <v>45343</v>
      </c>
      <c r="D9" s="776"/>
      <c r="E9" s="776"/>
    </row>
    <row r="11" spans="1:5">
      <c r="A11" s="352" t="s">
        <v>10</v>
      </c>
      <c r="B11" s="776"/>
      <c r="C11" s="2" t="s">
        <v>11</v>
      </c>
      <c r="D11" s="776"/>
      <c r="E11" s="776"/>
    </row>
    <row r="12" spans="1:5">
      <c r="A12" s="352" t="s">
        <v>9</v>
      </c>
      <c r="B12" s="776"/>
      <c r="C12" s="420">
        <v>45352</v>
      </c>
      <c r="D12" s="776"/>
      <c r="E12" s="776"/>
    </row>
    <row r="14" spans="1:5" ht="31.15">
      <c r="A14" s="925" t="s">
        <v>12</v>
      </c>
      <c r="B14" s="776"/>
      <c r="C14" s="945" t="s">
        <v>13</v>
      </c>
      <c r="D14" s="776"/>
      <c r="E14" s="776"/>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O144"/>
  <sheetViews>
    <sheetView showGridLines="0" workbookViewId="0">
      <pane ySplit="7" topLeftCell="A30" activePane="bottomLeft" state="frozen"/>
      <selection pane="bottomLeft" activeCell="G36" sqref="G36"/>
    </sheetView>
  </sheetViews>
  <sheetFormatPr defaultColWidth="9.140625" defaultRowHeight="15.6"/>
  <cols>
    <col min="1" max="1" width="3.7109375" style="448" customWidth="1"/>
    <col min="2" max="2" width="14" style="448" customWidth="1"/>
    <col min="3" max="3" width="65.85546875" style="582" customWidth="1"/>
    <col min="4" max="4" width="22.5703125" style="583" bestFit="1" customWidth="1"/>
    <col min="5" max="5" width="26.42578125" style="448" customWidth="1"/>
    <col min="6" max="6" width="12.85546875" style="448" bestFit="1" customWidth="1"/>
    <col min="7" max="7" width="12.85546875" style="448" customWidth="1"/>
    <col min="8" max="8" width="10.7109375" style="448" customWidth="1"/>
    <col min="9" max="9" width="12.140625" style="448" customWidth="1"/>
    <col min="10" max="10" width="10.140625" style="448" customWidth="1"/>
    <col min="11" max="16384" width="9.140625" style="448"/>
  </cols>
  <sheetData>
    <row r="1" spans="2:15">
      <c r="B1" s="566"/>
      <c r="C1" s="567"/>
      <c r="D1" s="568"/>
      <c r="E1" s="1290"/>
      <c r="F1" s="1290"/>
      <c r="G1" s="1290"/>
      <c r="H1" s="1290"/>
      <c r="I1" s="464"/>
      <c r="J1" s="1291"/>
      <c r="K1" s="1290"/>
      <c r="L1" s="1290"/>
      <c r="M1" s="446"/>
      <c r="N1" s="1290"/>
      <c r="O1" s="1290"/>
    </row>
    <row r="2" spans="2:15">
      <c r="B2" s="17" t="s">
        <v>14</v>
      </c>
      <c r="C2" s="564" t="str">
        <f>Info!C3</f>
        <v>Forest Car Company Ltd</v>
      </c>
      <c r="D2" s="17" t="s">
        <v>15</v>
      </c>
      <c r="E2" s="17" t="str">
        <f>Info!C8</f>
        <v>Aratee</v>
      </c>
      <c r="F2" s="17"/>
      <c r="G2" s="18"/>
      <c r="H2" s="1292"/>
      <c r="I2" s="1292"/>
      <c r="J2" s="947"/>
      <c r="K2" s="947"/>
      <c r="L2" s="1292"/>
      <c r="M2" s="1292"/>
      <c r="N2" s="533"/>
      <c r="O2" s="1292"/>
    </row>
    <row r="3" spans="2:15">
      <c r="B3" s="17" t="s">
        <v>16</v>
      </c>
      <c r="C3" s="565">
        <f>Info!C6</f>
        <v>45260</v>
      </c>
      <c r="D3" s="17" t="s">
        <v>17</v>
      </c>
      <c r="E3" s="17" t="str">
        <f>Info!C11</f>
        <v>Mitesh</v>
      </c>
      <c r="F3" s="17"/>
      <c r="G3" s="18"/>
      <c r="H3" s="1292"/>
      <c r="I3" s="1292"/>
      <c r="J3" s="947"/>
      <c r="K3" s="947"/>
      <c r="L3" s="1292"/>
      <c r="M3" s="1292"/>
      <c r="N3" s="534"/>
      <c r="O3" s="1292"/>
    </row>
    <row r="4" spans="2:15">
      <c r="B4" s="1290"/>
      <c r="C4" s="1293"/>
      <c r="D4" s="1294"/>
      <c r="E4" s="1290"/>
      <c r="F4" s="1290"/>
      <c r="G4" s="1290"/>
      <c r="H4" s="1290"/>
      <c r="I4" s="1290"/>
      <c r="J4" s="1290"/>
      <c r="K4" s="1290"/>
      <c r="L4" s="1290"/>
      <c r="M4" s="446"/>
      <c r="N4" s="1290"/>
      <c r="O4" s="1290"/>
    </row>
    <row r="5" spans="2:15">
      <c r="B5" s="570" t="s">
        <v>18</v>
      </c>
      <c r="C5" s="1293"/>
      <c r="D5" s="1294"/>
      <c r="E5" s="1290"/>
      <c r="F5" s="1290"/>
      <c r="G5" s="1290"/>
      <c r="H5" s="1290"/>
      <c r="I5" s="1290"/>
      <c r="J5" s="1290"/>
      <c r="K5" s="1290"/>
      <c r="L5" s="1290"/>
      <c r="M5" s="571"/>
      <c r="N5" s="1290"/>
      <c r="O5" s="1290"/>
    </row>
    <row r="6" spans="2:15" ht="16.149999999999999" thickBot="1">
      <c r="B6" s="570"/>
      <c r="C6" s="1293"/>
      <c r="D6" s="1294"/>
      <c r="E6" s="1290"/>
      <c r="F6" s="1290"/>
      <c r="G6" s="1290"/>
      <c r="H6" s="1290"/>
      <c r="I6" s="1290"/>
      <c r="J6" s="1290"/>
      <c r="K6" s="1290"/>
      <c r="L6" s="1290"/>
      <c r="M6" s="571"/>
      <c r="N6" s="1290"/>
      <c r="O6" s="1290"/>
    </row>
    <row r="7" spans="2:15" ht="16.149999999999999" thickBot="1">
      <c r="B7" s="572" t="s">
        <v>19</v>
      </c>
      <c r="C7" s="572" t="s">
        <v>20</v>
      </c>
      <c r="D7" s="572" t="s">
        <v>21</v>
      </c>
      <c r="E7" s="572" t="s">
        <v>22</v>
      </c>
      <c r="F7" s="1290"/>
      <c r="G7" s="1290"/>
      <c r="H7" s="1290"/>
      <c r="I7" s="1290"/>
      <c r="J7" s="1290"/>
      <c r="K7" s="1290"/>
      <c r="L7" s="1290"/>
      <c r="M7" s="571"/>
      <c r="N7" s="1290"/>
      <c r="O7" s="1290"/>
    </row>
    <row r="8" spans="2:15">
      <c r="B8" s="573" t="s">
        <v>23</v>
      </c>
      <c r="C8" s="574" t="s">
        <v>24</v>
      </c>
      <c r="D8" s="575"/>
      <c r="E8" s="1295"/>
      <c r="F8" s="1292"/>
      <c r="G8" s="1292"/>
      <c r="H8" s="1292"/>
      <c r="I8" s="1292"/>
      <c r="J8" s="1292"/>
      <c r="K8" s="1292"/>
      <c r="L8" s="1292"/>
      <c r="M8" s="1292"/>
      <c r="N8" s="1292"/>
      <c r="O8" s="1292"/>
    </row>
    <row r="9" spans="2:15">
      <c r="B9" s="1029"/>
      <c r="C9" s="1027"/>
      <c r="D9" s="1029"/>
      <c r="E9" s="1029"/>
      <c r="F9" s="1292"/>
      <c r="G9" s="1292"/>
      <c r="H9" s="1292"/>
      <c r="I9" s="1292"/>
      <c r="J9" s="1292"/>
      <c r="K9" s="1292"/>
      <c r="L9" s="1292"/>
      <c r="M9" s="1292"/>
      <c r="N9" s="1292"/>
      <c r="O9" s="1292"/>
    </row>
    <row r="10" spans="2:15">
      <c r="B10" s="576">
        <v>1</v>
      </c>
      <c r="C10" s="577" t="s">
        <v>25</v>
      </c>
      <c r="D10" s="578"/>
      <c r="E10" s="1029"/>
      <c r="F10" s="1292"/>
      <c r="G10" s="1292"/>
      <c r="H10" s="1292"/>
      <c r="I10" s="1292"/>
      <c r="J10" s="1292"/>
      <c r="K10" s="1292"/>
      <c r="L10" s="1292"/>
      <c r="M10" s="1292"/>
      <c r="N10" s="1292"/>
      <c r="O10" s="1292"/>
    </row>
    <row r="11" spans="2:15" ht="78">
      <c r="B11" s="1029"/>
      <c r="C11" s="1026" t="s">
        <v>26</v>
      </c>
      <c r="D11" s="511"/>
      <c r="E11" s="1029"/>
      <c r="F11" s="1292"/>
      <c r="G11" s="1292"/>
      <c r="H11" s="1292"/>
      <c r="I11" s="1292"/>
      <c r="J11" s="1292"/>
      <c r="K11" s="1292"/>
      <c r="L11" s="1292"/>
      <c r="M11" s="1292"/>
      <c r="N11" s="1292"/>
      <c r="O11" s="1292"/>
    </row>
    <row r="12" spans="2:15">
      <c r="B12" s="1029"/>
      <c r="C12" s="1026"/>
      <c r="D12" s="511"/>
      <c r="E12" s="1029"/>
      <c r="F12" s="1292"/>
      <c r="G12" s="1292"/>
      <c r="H12" s="1292"/>
      <c r="I12" s="1292"/>
      <c r="J12" s="1292"/>
      <c r="K12" s="1292"/>
      <c r="L12" s="1292"/>
      <c r="M12" s="1292"/>
      <c r="N12" s="1292"/>
      <c r="O12" s="1292"/>
    </row>
    <row r="13" spans="2:15" ht="31.15">
      <c r="B13" s="1029"/>
      <c r="C13" s="752" t="s">
        <v>27</v>
      </c>
      <c r="D13" s="511"/>
      <c r="E13" s="1029"/>
      <c r="F13" s="1292"/>
      <c r="G13" s="1292"/>
      <c r="H13" s="1292"/>
      <c r="I13" s="1292"/>
      <c r="J13" s="1292"/>
      <c r="K13" s="1292"/>
      <c r="L13" s="1292"/>
      <c r="M13" s="1292"/>
      <c r="N13" s="1292"/>
      <c r="O13" s="1292"/>
    </row>
    <row r="14" spans="2:15">
      <c r="B14" s="1029"/>
      <c r="C14" s="1026"/>
      <c r="D14" s="511"/>
      <c r="E14" s="1029"/>
      <c r="F14" s="1292"/>
      <c r="G14" s="1292"/>
      <c r="H14" s="1292"/>
      <c r="I14" s="1292"/>
      <c r="J14" s="1292"/>
      <c r="K14" s="1292"/>
      <c r="L14" s="1292"/>
      <c r="M14" s="1292"/>
      <c r="N14" s="1292"/>
      <c r="O14" s="1292"/>
    </row>
    <row r="15" spans="2:15" ht="31.15">
      <c r="B15" s="1029"/>
      <c r="C15" s="752" t="s">
        <v>28</v>
      </c>
      <c r="D15" s="511"/>
      <c r="E15" s="1029"/>
      <c r="F15" s="1292"/>
      <c r="G15" s="1292"/>
      <c r="H15" s="1292"/>
      <c r="I15" s="1292"/>
      <c r="J15" s="1292"/>
      <c r="K15" s="1292"/>
      <c r="L15" s="1292"/>
      <c r="M15" s="1292"/>
      <c r="N15" s="1292"/>
      <c r="O15" s="1292"/>
    </row>
    <row r="16" spans="2:15">
      <c r="B16" s="1029"/>
      <c r="C16" s="1026"/>
      <c r="D16" s="511"/>
      <c r="E16" s="1029"/>
      <c r="F16" s="1292"/>
      <c r="G16" s="1292"/>
      <c r="H16" s="1292"/>
      <c r="I16" s="1292"/>
      <c r="J16" s="1292"/>
      <c r="K16" s="1292"/>
      <c r="L16" s="1292"/>
      <c r="M16" s="1292"/>
      <c r="N16" s="1292"/>
      <c r="O16" s="1292"/>
    </row>
    <row r="17" spans="2:13">
      <c r="B17" s="576" t="s">
        <v>29</v>
      </c>
      <c r="C17" s="577" t="s">
        <v>30</v>
      </c>
      <c r="D17" s="578"/>
      <c r="E17" s="578"/>
      <c r="F17" s="1292"/>
      <c r="G17" s="1292"/>
      <c r="H17" s="1292"/>
      <c r="I17" s="1292"/>
      <c r="J17" s="1292"/>
      <c r="K17" s="1292"/>
      <c r="L17" s="1292"/>
      <c r="M17" s="1292"/>
    </row>
    <row r="18" spans="2:13">
      <c r="B18" s="1029"/>
      <c r="C18" s="1027"/>
      <c r="D18" s="1029"/>
      <c r="E18" s="1029"/>
      <c r="F18" s="1292"/>
      <c r="G18" s="1292"/>
      <c r="H18" s="1292"/>
      <c r="I18" s="1292"/>
      <c r="J18" s="1292"/>
      <c r="K18" s="1292"/>
      <c r="L18" s="1292"/>
      <c r="M18" s="1292"/>
    </row>
    <row r="19" spans="2:13">
      <c r="B19" s="576">
        <f>+B10+1</f>
        <v>2</v>
      </c>
      <c r="C19" s="577" t="s">
        <v>31</v>
      </c>
      <c r="D19" s="578"/>
      <c r="E19" s="1029"/>
      <c r="F19" s="1292"/>
      <c r="G19" s="1292"/>
      <c r="H19" s="1292"/>
      <c r="I19" s="1292"/>
      <c r="J19" s="1292"/>
      <c r="K19" s="1292"/>
      <c r="L19" s="1292"/>
      <c r="M19" s="1292"/>
    </row>
    <row r="20" spans="2:13" hidden="1">
      <c r="B20" s="1029"/>
      <c r="C20" s="1027"/>
      <c r="D20" s="1029"/>
      <c r="E20" s="1029"/>
      <c r="F20" s="1292"/>
      <c r="G20" s="1292"/>
      <c r="H20" s="1292"/>
      <c r="I20" s="1292"/>
      <c r="J20" s="1292"/>
      <c r="K20" s="1292"/>
      <c r="L20" s="1292"/>
      <c r="M20" s="1292"/>
    </row>
    <row r="21" spans="2:13" hidden="1">
      <c r="B21" s="576" t="s">
        <v>32</v>
      </c>
      <c r="C21" s="577" t="s">
        <v>33</v>
      </c>
      <c r="D21" s="1029"/>
      <c r="E21" s="1029"/>
      <c r="F21" s="1292"/>
      <c r="G21" s="1292"/>
      <c r="H21" s="1292"/>
      <c r="I21" s="1292"/>
      <c r="J21" s="1292"/>
      <c r="K21" s="1292"/>
      <c r="L21" s="1292"/>
      <c r="M21" s="1292"/>
    </row>
    <row r="22" spans="2:13" hidden="1">
      <c r="B22" s="576"/>
      <c r="C22" s="1296"/>
      <c r="D22" s="511" t="s">
        <v>34</v>
      </c>
      <c r="E22" s="1029"/>
      <c r="F22" s="1297"/>
      <c r="G22" s="1297"/>
      <c r="H22" s="1297"/>
      <c r="I22" s="1297"/>
      <c r="J22" s="1297"/>
      <c r="K22" s="1297"/>
      <c r="L22" s="1292"/>
      <c r="M22" s="530"/>
    </row>
    <row r="23" spans="2:13" hidden="1">
      <c r="B23" s="1029"/>
      <c r="C23" s="1027"/>
      <c r="D23" s="1029"/>
      <c r="E23" s="1029"/>
      <c r="F23" s="1297"/>
      <c r="G23" s="1297"/>
      <c r="H23" s="1297"/>
      <c r="I23" s="1297"/>
      <c r="J23" s="1297"/>
      <c r="K23" s="1297"/>
      <c r="L23" s="1292"/>
      <c r="M23" s="1292"/>
    </row>
    <row r="24" spans="2:13">
      <c r="B24" s="576" t="s">
        <v>35</v>
      </c>
      <c r="C24" s="577" t="s">
        <v>36</v>
      </c>
      <c r="D24" s="578"/>
      <c r="E24" s="1029"/>
      <c r="F24" s="1292"/>
      <c r="G24" s="1292"/>
      <c r="H24" s="1292"/>
      <c r="I24" s="1292"/>
      <c r="J24" s="1292"/>
      <c r="K24" s="1292"/>
      <c r="L24" s="1292"/>
      <c r="M24" s="1292"/>
    </row>
    <row r="25" spans="2:13">
      <c r="B25" s="576"/>
      <c r="C25" s="577"/>
      <c r="D25" s="578"/>
      <c r="E25" s="1029"/>
      <c r="F25" s="1292"/>
      <c r="G25" s="1292"/>
      <c r="H25" s="1292"/>
      <c r="I25" s="1292"/>
      <c r="J25" s="1292"/>
      <c r="K25" s="1292"/>
      <c r="L25" s="1292"/>
      <c r="M25" s="1292"/>
    </row>
    <row r="26" spans="2:13">
      <c r="B26" s="576"/>
      <c r="C26" s="577" t="s">
        <v>37</v>
      </c>
      <c r="D26" s="579" t="s">
        <v>38</v>
      </c>
      <c r="E26" s="1029"/>
      <c r="F26" s="1292"/>
      <c r="G26" s="1292"/>
      <c r="H26" s="1292"/>
      <c r="I26" s="1292"/>
      <c r="J26" s="1292"/>
      <c r="K26" s="1292"/>
      <c r="L26" s="1292"/>
      <c r="M26" s="1292"/>
    </row>
    <row r="27" spans="2:13" ht="31.15">
      <c r="B27" s="576"/>
      <c r="C27" s="1027" t="s">
        <v>39</v>
      </c>
      <c r="D27" s="580" t="s">
        <v>40</v>
      </c>
      <c r="E27" s="1029"/>
      <c r="F27" s="1292"/>
      <c r="G27" s="1292"/>
      <c r="H27" s="1292"/>
      <c r="I27" s="1292"/>
      <c r="J27" s="1292"/>
      <c r="K27" s="1292"/>
      <c r="L27" s="1292"/>
      <c r="M27" s="1292"/>
    </row>
    <row r="28" spans="2:13">
      <c r="B28" s="576"/>
      <c r="C28" s="1027"/>
      <c r="D28" s="580"/>
      <c r="E28" s="1029"/>
      <c r="F28" s="1292"/>
      <c r="G28" s="1292"/>
      <c r="H28" s="1292"/>
      <c r="I28" s="1292"/>
      <c r="J28" s="1292"/>
      <c r="K28" s="1292"/>
      <c r="L28" s="1292"/>
      <c r="M28" s="1292"/>
    </row>
    <row r="29" spans="2:13">
      <c r="B29" s="576"/>
      <c r="C29" s="577" t="s">
        <v>41</v>
      </c>
      <c r="D29" s="580" t="s">
        <v>42</v>
      </c>
      <c r="E29" s="1029"/>
      <c r="F29" s="1292"/>
      <c r="G29" s="1292"/>
      <c r="H29" s="1292"/>
      <c r="I29" s="1292"/>
      <c r="J29" s="1292"/>
      <c r="K29" s="1292"/>
      <c r="L29" s="1292"/>
      <c r="M29" s="1292"/>
    </row>
    <row r="30" spans="2:13" ht="31.15">
      <c r="B30" s="576"/>
      <c r="C30" s="1027" t="s">
        <v>43</v>
      </c>
      <c r="D30" s="576"/>
      <c r="E30" s="1029"/>
      <c r="F30" s="1292"/>
      <c r="G30" s="1292"/>
      <c r="H30" s="1292"/>
      <c r="I30" s="1292"/>
      <c r="J30" s="1292"/>
      <c r="K30" s="1292"/>
      <c r="L30" s="1292"/>
      <c r="M30" s="1292"/>
    </row>
    <row r="31" spans="2:13">
      <c r="B31" s="1029"/>
      <c r="C31" s="1027"/>
      <c r="D31" s="1029"/>
      <c r="E31" s="1029"/>
      <c r="F31" s="1292"/>
      <c r="G31" s="1292"/>
      <c r="H31" s="1292"/>
      <c r="I31" s="1292"/>
      <c r="J31" s="1292"/>
      <c r="K31" s="1292"/>
      <c r="L31" s="1292"/>
      <c r="M31" s="1292"/>
    </row>
    <row r="32" spans="2:13">
      <c r="B32" s="576">
        <f>+B19+1</f>
        <v>3</v>
      </c>
      <c r="C32" s="577" t="s">
        <v>44</v>
      </c>
      <c r="D32" s="578"/>
      <c r="E32" s="1029"/>
      <c r="F32" s="1292"/>
      <c r="G32" s="1292"/>
      <c r="H32" s="1292"/>
      <c r="I32" s="1292"/>
      <c r="J32" s="1292"/>
      <c r="K32" s="1292"/>
      <c r="L32" s="1292"/>
      <c r="M32" s="1292"/>
    </row>
    <row r="33" spans="2:5">
      <c r="B33" s="576"/>
      <c r="C33" s="1027" t="s">
        <v>45</v>
      </c>
      <c r="D33" s="1028" t="s">
        <v>46</v>
      </c>
      <c r="E33" s="1029"/>
    </row>
    <row r="34" spans="2:5">
      <c r="B34" s="1029"/>
      <c r="C34" s="1027"/>
      <c r="D34" s="1029"/>
      <c r="E34" s="1029"/>
    </row>
    <row r="35" spans="2:5">
      <c r="B35" s="576">
        <f>+B32+1</f>
        <v>4</v>
      </c>
      <c r="C35" s="577" t="s">
        <v>47</v>
      </c>
      <c r="D35" s="578"/>
      <c r="E35" s="1029"/>
    </row>
    <row r="36" spans="2:5">
      <c r="B36" s="576"/>
      <c r="C36" s="1027" t="s">
        <v>48</v>
      </c>
      <c r="D36" s="580" t="s">
        <v>49</v>
      </c>
      <c r="E36" s="1029"/>
    </row>
    <row r="37" spans="2:5">
      <c r="B37" s="1029"/>
      <c r="C37" s="1027"/>
      <c r="D37" s="1029"/>
      <c r="E37" s="1029"/>
    </row>
    <row r="38" spans="2:5" hidden="1">
      <c r="B38" s="576">
        <v>5</v>
      </c>
      <c r="C38" s="577" t="s">
        <v>50</v>
      </c>
      <c r="D38" s="578"/>
      <c r="E38" s="1029"/>
    </row>
    <row r="39" spans="2:5" hidden="1">
      <c r="B39" s="576"/>
      <c r="C39" s="1027"/>
      <c r="D39" s="580" t="s">
        <v>51</v>
      </c>
      <c r="E39" s="1029"/>
    </row>
    <row r="40" spans="2:5" hidden="1">
      <c r="B40" s="1029"/>
      <c r="C40" s="1026"/>
      <c r="D40" s="1292"/>
      <c r="E40" s="1298"/>
    </row>
    <row r="41" spans="2:5" hidden="1">
      <c r="B41" s="1029"/>
      <c r="C41" s="1027"/>
      <c r="D41" s="1029"/>
      <c r="E41" s="1029"/>
    </row>
    <row r="42" spans="2:5" hidden="1">
      <c r="B42" s="576">
        <f>B38+1</f>
        <v>6</v>
      </c>
      <c r="C42" s="577" t="s">
        <v>52</v>
      </c>
      <c r="D42" s="1029"/>
      <c r="E42" s="1029"/>
    </row>
    <row r="43" spans="2:5" hidden="1">
      <c r="B43" s="1029"/>
      <c r="C43" s="1027"/>
      <c r="D43" s="747" t="s">
        <v>53</v>
      </c>
      <c r="E43" s="1029"/>
    </row>
    <row r="44" spans="2:5" hidden="1">
      <c r="B44" s="1029"/>
      <c r="C44" s="1299"/>
      <c r="D44" s="747"/>
      <c r="E44" s="1029"/>
    </row>
    <row r="45" spans="2:5" hidden="1">
      <c r="B45" s="1029"/>
      <c r="C45" s="1300"/>
      <c r="D45" s="747"/>
      <c r="E45" s="1029"/>
    </row>
    <row r="46" spans="2:5" hidden="1">
      <c r="B46" s="1029"/>
      <c r="C46" s="1300"/>
      <c r="D46" s="747"/>
      <c r="E46" s="1029"/>
    </row>
    <row r="47" spans="2:5" hidden="1">
      <c r="B47" s="1029"/>
      <c r="C47" s="1300"/>
      <c r="D47" s="747"/>
      <c r="E47" s="1029"/>
    </row>
    <row r="48" spans="2:5" hidden="1">
      <c r="B48" s="576"/>
      <c r="C48" s="1027"/>
      <c r="D48" s="579"/>
      <c r="E48" s="1029"/>
    </row>
    <row r="49" spans="2:11" hidden="1">
      <c r="B49" s="576">
        <f>B42+1</f>
        <v>7</v>
      </c>
      <c r="C49" s="577" t="s">
        <v>54</v>
      </c>
      <c r="D49" s="579"/>
      <c r="E49" s="1029"/>
      <c r="F49" s="1292"/>
      <c r="G49" s="1292"/>
      <c r="H49" s="1292"/>
      <c r="I49" s="1292"/>
      <c r="J49" s="1292"/>
      <c r="K49" s="1292"/>
    </row>
    <row r="50" spans="2:11" hidden="1">
      <c r="B50" s="576"/>
      <c r="C50" s="1027"/>
      <c r="D50" s="748" t="s">
        <v>55</v>
      </c>
      <c r="E50" s="1029"/>
      <c r="F50" s="1292"/>
      <c r="G50" s="1292"/>
      <c r="H50" s="1292"/>
      <c r="I50" s="1292"/>
      <c r="J50" s="1292"/>
      <c r="K50" s="1292"/>
    </row>
    <row r="51" spans="2:11">
      <c r="B51" s="576">
        <f>+B35+1</f>
        <v>5</v>
      </c>
      <c r="C51" s="577" t="s">
        <v>56</v>
      </c>
      <c r="D51" s="1029"/>
      <c r="E51" s="1029"/>
      <c r="F51" s="1292"/>
      <c r="G51" s="1292"/>
      <c r="H51" s="1292"/>
      <c r="I51" s="1292"/>
      <c r="J51" s="1292"/>
      <c r="K51" s="1292"/>
    </row>
    <row r="52" spans="2:11">
      <c r="B52" s="576"/>
      <c r="C52" s="1016" t="s">
        <v>57</v>
      </c>
      <c r="D52" s="1029"/>
      <c r="E52" s="1029"/>
      <c r="F52" s="1292"/>
      <c r="G52" s="1292"/>
      <c r="H52" s="1292"/>
      <c r="I52" s="1292"/>
      <c r="J52" s="1292"/>
      <c r="K52" s="1292"/>
    </row>
    <row r="53" spans="2:11" ht="31.15">
      <c r="B53" s="576"/>
      <c r="C53" s="1027" t="s">
        <v>58</v>
      </c>
      <c r="D53" s="1029"/>
      <c r="E53" s="1029"/>
      <c r="F53" s="1292"/>
      <c r="G53" s="1292"/>
      <c r="H53" s="1292"/>
      <c r="I53" s="1292"/>
      <c r="J53" s="1292"/>
      <c r="K53" s="1292"/>
    </row>
    <row r="54" spans="2:11">
      <c r="B54" s="576"/>
      <c r="C54" s="1027"/>
      <c r="D54" s="1029"/>
      <c r="E54" s="1029"/>
      <c r="F54" s="1292"/>
      <c r="G54" s="1292"/>
      <c r="H54" s="1292"/>
      <c r="I54" s="1292"/>
      <c r="J54" s="1292"/>
      <c r="K54" s="1292"/>
    </row>
    <row r="55" spans="2:11">
      <c r="B55" s="576"/>
      <c r="C55" s="1016" t="s">
        <v>59</v>
      </c>
      <c r="D55" s="1029"/>
      <c r="E55" s="1029"/>
      <c r="F55" s="1292"/>
      <c r="G55" s="1292"/>
      <c r="H55" s="1292"/>
      <c r="I55" s="1292"/>
      <c r="J55" s="1292"/>
      <c r="K55" s="1292"/>
    </row>
    <row r="56" spans="2:11" ht="31.15">
      <c r="B56" s="576"/>
      <c r="C56" s="1027" t="s">
        <v>60</v>
      </c>
      <c r="D56" s="1029"/>
      <c r="E56" s="1029"/>
      <c r="F56" s="1292"/>
      <c r="G56" s="1292"/>
      <c r="H56" s="1292"/>
      <c r="I56" s="1292"/>
      <c r="J56" s="1292"/>
      <c r="K56" s="1292"/>
    </row>
    <row r="57" spans="2:11">
      <c r="B57" s="576"/>
      <c r="C57" s="1027"/>
      <c r="D57" s="1029"/>
      <c r="E57" s="1029"/>
      <c r="F57" s="1292"/>
      <c r="G57" s="1292"/>
      <c r="H57" s="1292"/>
      <c r="I57" s="1292"/>
      <c r="J57" s="1292"/>
      <c r="K57" s="1292"/>
    </row>
    <row r="58" spans="2:11">
      <c r="B58" s="576"/>
      <c r="C58" s="577" t="s">
        <v>61</v>
      </c>
      <c r="D58" s="1029"/>
      <c r="E58" s="1029"/>
      <c r="F58" s="1292"/>
      <c r="G58" s="1292"/>
      <c r="H58" s="1292"/>
      <c r="I58" s="1292"/>
      <c r="J58" s="1292"/>
      <c r="K58" s="1292"/>
    </row>
    <row r="59" spans="2:11">
      <c r="B59" s="576"/>
      <c r="C59" s="1027" t="s">
        <v>62</v>
      </c>
      <c r="D59" s="579" t="s">
        <v>63</v>
      </c>
      <c r="E59" s="1029"/>
      <c r="F59" s="1292"/>
      <c r="G59" s="1292"/>
      <c r="H59" s="1292"/>
      <c r="I59" s="1292"/>
      <c r="J59" s="1292"/>
      <c r="K59" s="1292"/>
    </row>
    <row r="60" spans="2:11" ht="78">
      <c r="B60" s="576"/>
      <c r="C60" s="1026" t="s">
        <v>64</v>
      </c>
      <c r="D60" s="1029"/>
      <c r="E60" s="1029"/>
      <c r="F60" s="1292"/>
      <c r="G60" s="1292"/>
      <c r="H60" s="1292"/>
      <c r="I60" s="1292"/>
      <c r="J60" s="1292"/>
      <c r="K60" s="1292"/>
    </row>
    <row r="61" spans="2:11">
      <c r="B61" s="576"/>
      <c r="C61" s="577" t="s">
        <v>65</v>
      </c>
      <c r="D61" s="579"/>
      <c r="E61" s="1029"/>
      <c r="F61" s="1292"/>
      <c r="G61" s="1292"/>
      <c r="H61" s="1292"/>
      <c r="I61" s="1292"/>
      <c r="J61" s="1292"/>
      <c r="K61" s="1292"/>
    </row>
    <row r="62" spans="2:11">
      <c r="B62" s="576"/>
      <c r="C62" s="1027"/>
      <c r="D62" s="748"/>
      <c r="E62" s="1029"/>
      <c r="F62" s="1292"/>
      <c r="G62" s="1292"/>
      <c r="H62" s="1292"/>
      <c r="I62" s="1292"/>
      <c r="J62" s="1292"/>
      <c r="K62" s="1292"/>
    </row>
    <row r="63" spans="2:11">
      <c r="B63" s="576">
        <f>+B51+1</f>
        <v>6</v>
      </c>
      <c r="C63" s="577" t="s">
        <v>66</v>
      </c>
      <c r="D63" s="579" t="s">
        <v>67</v>
      </c>
      <c r="E63" s="1029"/>
      <c r="F63" s="1292"/>
      <c r="G63" s="1292"/>
      <c r="H63" s="1292"/>
      <c r="I63" s="1292"/>
      <c r="J63" s="1292"/>
      <c r="K63" s="1292"/>
    </row>
    <row r="64" spans="2:11">
      <c r="B64" s="576"/>
      <c r="C64" s="1027" t="s">
        <v>68</v>
      </c>
      <c r="D64" s="579" t="s">
        <v>69</v>
      </c>
      <c r="E64" s="1029"/>
      <c r="F64" s="1297"/>
      <c r="G64" s="1297"/>
      <c r="H64" s="1297"/>
      <c r="I64" s="1297"/>
      <c r="J64" s="1297"/>
      <c r="K64" s="1297"/>
    </row>
    <row r="65" spans="2:11">
      <c r="B65" s="1029"/>
      <c r="C65" s="1026"/>
      <c r="D65" s="1292"/>
      <c r="E65" s="1029"/>
      <c r="F65" s="1297"/>
      <c r="G65" s="1297"/>
      <c r="H65" s="1297"/>
      <c r="I65" s="1297"/>
      <c r="J65" s="1297"/>
      <c r="K65" s="1297"/>
    </row>
    <row r="66" spans="2:11" hidden="1">
      <c r="B66" s="576">
        <f>+B63+1</f>
        <v>7</v>
      </c>
      <c r="C66" s="577" t="s">
        <v>70</v>
      </c>
      <c r="D66" s="579"/>
      <c r="E66" s="1029"/>
      <c r="F66" s="1292"/>
      <c r="G66" s="1292"/>
      <c r="H66" s="1292"/>
      <c r="I66" s="1292"/>
      <c r="J66" s="1292"/>
      <c r="K66" s="1292"/>
    </row>
    <row r="67" spans="2:11" hidden="1">
      <c r="B67" s="576"/>
      <c r="C67" s="1027"/>
      <c r="D67" s="579"/>
      <c r="E67" s="1029"/>
      <c r="F67" s="1292"/>
      <c r="G67" s="1292"/>
      <c r="H67" s="1292"/>
      <c r="I67" s="1292"/>
      <c r="J67" s="1292"/>
      <c r="K67" s="1292"/>
    </row>
    <row r="68" spans="2:11" hidden="1">
      <c r="B68" s="1029"/>
      <c r="C68" s="1026"/>
      <c r="D68" s="579" t="s">
        <v>71</v>
      </c>
      <c r="E68" s="1029"/>
      <c r="F68" s="1292"/>
      <c r="G68" s="1292"/>
      <c r="H68" s="1292"/>
      <c r="I68" s="1292"/>
      <c r="J68" s="1292"/>
      <c r="K68" s="1292"/>
    </row>
    <row r="69" spans="2:11" hidden="1">
      <c r="B69" s="1029"/>
      <c r="C69" s="1027"/>
      <c r="D69" s="1029"/>
      <c r="E69" s="1029"/>
      <c r="F69" s="1292"/>
      <c r="G69" s="1292"/>
      <c r="H69" s="1292"/>
      <c r="I69" s="1292"/>
      <c r="J69" s="1292"/>
      <c r="K69" s="1292"/>
    </row>
    <row r="70" spans="2:11" hidden="1">
      <c r="B70" s="576">
        <f>+B66+1</f>
        <v>8</v>
      </c>
      <c r="C70" s="577" t="s">
        <v>56</v>
      </c>
      <c r="D70" s="1029"/>
      <c r="E70" s="1029"/>
      <c r="F70" s="1292"/>
      <c r="G70" s="1292"/>
      <c r="H70" s="1292"/>
      <c r="I70" s="1292"/>
      <c r="J70" s="1292"/>
      <c r="K70" s="1292"/>
    </row>
    <row r="71" spans="2:11" hidden="1">
      <c r="B71" s="576"/>
      <c r="C71" s="564"/>
      <c r="D71" s="1029"/>
      <c r="E71" s="1029"/>
      <c r="F71" s="1292"/>
      <c r="G71" s="1292"/>
      <c r="H71" s="1292"/>
      <c r="I71" s="1292"/>
      <c r="J71" s="1292"/>
      <c r="K71" s="1292"/>
    </row>
    <row r="72" spans="2:11" hidden="1">
      <c r="B72" s="576"/>
      <c r="C72" s="1027"/>
      <c r="D72" s="1029"/>
      <c r="E72" s="1029"/>
      <c r="F72" s="1292"/>
      <c r="G72" s="1292"/>
      <c r="H72" s="1292"/>
      <c r="I72" s="1292"/>
      <c r="J72" s="1292"/>
      <c r="K72" s="1292"/>
    </row>
    <row r="73" spans="2:11" hidden="1">
      <c r="B73" s="576"/>
      <c r="C73" s="1027"/>
      <c r="D73" s="1029"/>
      <c r="E73" s="1029"/>
      <c r="F73" s="1292"/>
      <c r="G73" s="1292"/>
      <c r="H73" s="1292"/>
      <c r="I73" s="1292"/>
      <c r="J73" s="1292"/>
      <c r="K73" s="1292"/>
    </row>
    <row r="74" spans="2:11" hidden="1">
      <c r="B74" s="576"/>
      <c r="C74" s="1027"/>
      <c r="D74" s="1029"/>
      <c r="E74" s="1029"/>
      <c r="F74" s="1292"/>
      <c r="G74" s="1292"/>
      <c r="H74" s="1292"/>
      <c r="I74" s="1292"/>
      <c r="J74" s="1292"/>
      <c r="K74" s="1292"/>
    </row>
    <row r="75" spans="2:11" hidden="1">
      <c r="B75" s="576"/>
      <c r="C75" s="577"/>
      <c r="D75" s="579" t="s">
        <v>63</v>
      </c>
      <c r="E75" s="1029"/>
      <c r="F75" s="1292"/>
      <c r="G75" s="1292"/>
      <c r="H75" s="1292"/>
      <c r="I75" s="1292"/>
      <c r="J75" s="1292"/>
      <c r="K75" s="1292"/>
    </row>
    <row r="76" spans="2:11" hidden="1">
      <c r="B76" s="576"/>
      <c r="C76" s="577"/>
      <c r="D76" s="1029"/>
      <c r="E76" s="1029"/>
      <c r="F76" s="1292"/>
      <c r="G76" s="1292"/>
      <c r="H76" s="1292"/>
      <c r="I76" s="1292"/>
      <c r="J76" s="1292"/>
      <c r="K76" s="1292"/>
    </row>
    <row r="77" spans="2:11" hidden="1">
      <c r="B77" s="576"/>
      <c r="C77" s="1027"/>
      <c r="D77" s="579"/>
      <c r="E77" s="1029"/>
      <c r="F77" s="1292"/>
      <c r="G77" s="1292"/>
      <c r="H77" s="1292"/>
      <c r="I77" s="1292"/>
      <c r="J77" s="1292"/>
      <c r="K77" s="1292"/>
    </row>
    <row r="78" spans="2:11" hidden="1">
      <c r="B78" s="1029"/>
      <c r="C78" s="1027"/>
      <c r="D78" s="1029"/>
      <c r="E78" s="1029"/>
      <c r="F78" s="1292"/>
      <c r="G78" s="1292"/>
      <c r="H78" s="1292"/>
      <c r="I78" s="1292"/>
      <c r="J78" s="1292"/>
      <c r="K78" s="1292"/>
    </row>
    <row r="79" spans="2:11">
      <c r="B79" s="576">
        <f>+B63+1</f>
        <v>7</v>
      </c>
      <c r="C79" s="577" t="s">
        <v>72</v>
      </c>
      <c r="D79" s="578"/>
      <c r="E79" s="1029"/>
      <c r="F79" s="1292"/>
      <c r="G79" s="1292"/>
      <c r="H79" s="1292"/>
      <c r="I79" s="1292"/>
      <c r="J79" s="1292"/>
      <c r="K79" s="1292"/>
    </row>
    <row r="80" spans="2:11">
      <c r="B80" s="576"/>
      <c r="C80" s="1027" t="s">
        <v>73</v>
      </c>
      <c r="D80" s="580" t="s">
        <v>74</v>
      </c>
      <c r="E80" s="1029"/>
      <c r="F80" s="1292"/>
      <c r="G80" s="1292"/>
      <c r="H80" s="1292"/>
      <c r="I80" s="1292"/>
      <c r="J80" s="1292"/>
      <c r="K80" s="1292"/>
    </row>
    <row r="81" spans="2:5">
      <c r="B81" s="1029"/>
      <c r="C81" s="1027"/>
      <c r="D81" s="1029"/>
      <c r="E81" s="1029"/>
    </row>
    <row r="82" spans="2:5" hidden="1">
      <c r="B82" s="576">
        <f>+B79+1</f>
        <v>8</v>
      </c>
      <c r="C82" s="577" t="s">
        <v>75</v>
      </c>
      <c r="D82" s="578"/>
      <c r="E82" s="1029"/>
    </row>
    <row r="83" spans="2:5" hidden="1">
      <c r="B83" s="576"/>
      <c r="C83" s="1027"/>
      <c r="D83" s="578"/>
      <c r="E83" s="1029"/>
    </row>
    <row r="84" spans="2:5" hidden="1">
      <c r="B84" s="1029"/>
      <c r="C84" s="1026"/>
      <c r="D84" s="580" t="s">
        <v>76</v>
      </c>
      <c r="E84" s="1298"/>
    </row>
    <row r="85" spans="2:5" hidden="1">
      <c r="B85" s="1029"/>
      <c r="C85" s="1026"/>
      <c r="D85" s="580"/>
      <c r="E85" s="1298"/>
    </row>
    <row r="86" spans="2:5">
      <c r="B86" s="576">
        <f>+B79+1</f>
        <v>8</v>
      </c>
      <c r="C86" s="752" t="s">
        <v>77</v>
      </c>
      <c r="D86" s="580"/>
      <c r="E86" s="1298"/>
    </row>
    <row r="87" spans="2:5">
      <c r="B87" s="1029"/>
      <c r="C87" s="1027" t="s">
        <v>78</v>
      </c>
      <c r="D87" s="749" t="s">
        <v>79</v>
      </c>
      <c r="E87" s="1298"/>
    </row>
    <row r="88" spans="2:5">
      <c r="B88" s="1029"/>
      <c r="C88" s="1026"/>
      <c r="D88" s="1292"/>
      <c r="E88" s="1298"/>
    </row>
    <row r="89" spans="2:5" hidden="1">
      <c r="B89" s="576">
        <f>B86+1</f>
        <v>9</v>
      </c>
      <c r="C89" s="577" t="s">
        <v>80</v>
      </c>
      <c r="D89" s="580"/>
      <c r="E89" s="1298"/>
    </row>
    <row r="90" spans="2:5" hidden="1">
      <c r="B90" s="576"/>
      <c r="C90" s="1027"/>
      <c r="D90" s="580"/>
      <c r="E90" s="1298"/>
    </row>
    <row r="91" spans="2:5" hidden="1">
      <c r="B91" s="1029"/>
      <c r="C91" s="1027"/>
      <c r="D91" s="580" t="s">
        <v>81</v>
      </c>
      <c r="E91" s="1298"/>
    </row>
    <row r="92" spans="2:5">
      <c r="B92" s="576">
        <f>+B86+1</f>
        <v>9</v>
      </c>
      <c r="C92" s="577" t="s">
        <v>82</v>
      </c>
      <c r="D92" s="580"/>
      <c r="E92" s="1298"/>
    </row>
    <row r="93" spans="2:5" ht="31.15">
      <c r="B93" s="1029"/>
      <c r="C93" s="1027" t="s">
        <v>83</v>
      </c>
      <c r="D93" s="749" t="s">
        <v>84</v>
      </c>
      <c r="E93" s="1298"/>
    </row>
    <row r="94" spans="2:5">
      <c r="B94" s="1029"/>
      <c r="C94" s="1027"/>
      <c r="D94" s="580"/>
      <c r="E94" s="1298"/>
    </row>
    <row r="95" spans="2:5">
      <c r="B95" s="576">
        <f>+B92+1</f>
        <v>10</v>
      </c>
      <c r="C95" s="577" t="s">
        <v>85</v>
      </c>
      <c r="D95" s="580"/>
      <c r="E95" s="1029"/>
    </row>
    <row r="96" spans="2:5">
      <c r="B96" s="576"/>
      <c r="C96" s="1027" t="s">
        <v>86</v>
      </c>
      <c r="D96" s="580" t="s">
        <v>87</v>
      </c>
      <c r="E96" s="1029"/>
    </row>
    <row r="97" spans="2:5">
      <c r="B97" s="576"/>
      <c r="C97" s="1027"/>
      <c r="D97" s="580"/>
      <c r="E97" s="1029"/>
    </row>
    <row r="98" spans="2:5">
      <c r="B98" s="576">
        <f>+B95+1</f>
        <v>11</v>
      </c>
      <c r="C98" s="577" t="s">
        <v>88</v>
      </c>
      <c r="D98" s="580"/>
      <c r="E98" s="1029"/>
    </row>
    <row r="99" spans="2:5">
      <c r="B99" s="576"/>
      <c r="C99" s="1027" t="s">
        <v>89</v>
      </c>
      <c r="D99" s="580"/>
      <c r="E99" s="1029"/>
    </row>
    <row r="100" spans="2:5" ht="140.44999999999999">
      <c r="B100" s="1029"/>
      <c r="C100" s="1030" t="s">
        <v>90</v>
      </c>
      <c r="D100" s="580" t="s">
        <v>91</v>
      </c>
      <c r="E100" s="1029"/>
    </row>
    <row r="101" spans="2:5" hidden="1">
      <c r="B101" s="1029"/>
      <c r="C101" s="1027"/>
      <c r="D101" s="580"/>
      <c r="E101" s="1029"/>
    </row>
    <row r="102" spans="2:5" hidden="1">
      <c r="B102" s="576">
        <f>+B98+1</f>
        <v>12</v>
      </c>
      <c r="C102" s="577" t="s">
        <v>92</v>
      </c>
      <c r="D102" s="580"/>
      <c r="E102" s="1029"/>
    </row>
    <row r="103" spans="2:5" hidden="1">
      <c r="B103" s="1029"/>
      <c r="C103" s="1026"/>
      <c r="D103" s="749" t="s">
        <v>93</v>
      </c>
      <c r="E103" s="1029"/>
    </row>
    <row r="104" spans="2:5" hidden="1">
      <c r="B104" s="1029"/>
      <c r="C104" s="1027"/>
      <c r="D104" s="580"/>
      <c r="E104" s="1029"/>
    </row>
    <row r="105" spans="2:5" hidden="1">
      <c r="B105" s="1029"/>
      <c r="C105" s="751"/>
      <c r="D105" s="580"/>
      <c r="E105" s="1029"/>
    </row>
    <row r="106" spans="2:5" hidden="1">
      <c r="B106" s="1029"/>
      <c r="C106" s="751"/>
      <c r="D106" s="580"/>
      <c r="E106" s="1029"/>
    </row>
    <row r="107" spans="2:5" hidden="1">
      <c r="B107" s="1029"/>
      <c r="C107" s="751"/>
      <c r="D107" s="580"/>
      <c r="E107" s="1029"/>
    </row>
    <row r="108" spans="2:5" hidden="1">
      <c r="B108" s="1029"/>
      <c r="C108" s="1027"/>
      <c r="D108" s="580"/>
      <c r="E108" s="1029"/>
    </row>
    <row r="109" spans="2:5" hidden="1">
      <c r="B109" s="576">
        <f>B102+1</f>
        <v>13</v>
      </c>
      <c r="C109" s="577" t="s">
        <v>94</v>
      </c>
      <c r="D109" s="580"/>
      <c r="E109" s="1029"/>
    </row>
    <row r="110" spans="2:5" hidden="1">
      <c r="B110" s="1029"/>
      <c r="C110" s="1027"/>
      <c r="D110" s="749" t="s">
        <v>95</v>
      </c>
      <c r="E110" s="1029"/>
    </row>
    <row r="111" spans="2:5" hidden="1">
      <c r="B111" s="1029"/>
      <c r="C111" s="1027"/>
      <c r="D111" s="749"/>
      <c r="E111" s="1029"/>
    </row>
    <row r="112" spans="2:5" hidden="1">
      <c r="B112" s="576">
        <f>B109+1</f>
        <v>14</v>
      </c>
      <c r="C112" s="577" t="s">
        <v>96</v>
      </c>
      <c r="D112" s="749"/>
      <c r="E112" s="1029"/>
    </row>
    <row r="113" spans="2:5" hidden="1">
      <c r="B113" s="1029"/>
      <c r="C113" s="1027"/>
      <c r="D113" s="749" t="s">
        <v>97</v>
      </c>
      <c r="E113" s="1029"/>
    </row>
    <row r="114" spans="2:5" hidden="1">
      <c r="B114" s="1029"/>
      <c r="C114" s="1027"/>
      <c r="D114" s="580"/>
      <c r="E114" s="1029"/>
    </row>
    <row r="115" spans="2:5" hidden="1">
      <c r="B115" s="576" t="s">
        <v>98</v>
      </c>
      <c r="C115" s="577" t="s">
        <v>99</v>
      </c>
      <c r="D115" s="580"/>
      <c r="E115" s="1029"/>
    </row>
    <row r="116" spans="2:5" hidden="1">
      <c r="B116" s="1029"/>
      <c r="C116" s="1027"/>
      <c r="D116" s="580"/>
      <c r="E116" s="1029"/>
    </row>
    <row r="117" spans="2:5" hidden="1">
      <c r="B117" s="576">
        <f>B112+1</f>
        <v>15</v>
      </c>
      <c r="C117" s="577"/>
      <c r="D117" s="580"/>
      <c r="E117" s="1029"/>
    </row>
    <row r="118" spans="2:5" hidden="1">
      <c r="B118" s="576"/>
      <c r="C118" s="1027"/>
      <c r="D118" s="580"/>
      <c r="E118" s="1029"/>
    </row>
    <row r="119" spans="2:5" hidden="1">
      <c r="B119" s="1029"/>
      <c r="C119" s="577"/>
      <c r="D119" s="580"/>
      <c r="E119" s="1298"/>
    </row>
    <row r="120" spans="2:5" hidden="1">
      <c r="B120" s="1029"/>
      <c r="C120" s="1027"/>
      <c r="D120" s="580"/>
      <c r="E120" s="1029"/>
    </row>
    <row r="121" spans="2:5" hidden="1">
      <c r="B121" s="576">
        <f>B117+1</f>
        <v>16</v>
      </c>
      <c r="C121" s="577"/>
      <c r="D121" s="580"/>
      <c r="E121" s="1029"/>
    </row>
    <row r="122" spans="2:5" hidden="1">
      <c r="B122" s="576"/>
      <c r="C122" s="1027"/>
      <c r="D122" s="580"/>
      <c r="E122" s="1029"/>
    </row>
    <row r="123" spans="2:5" hidden="1">
      <c r="B123" s="1029"/>
      <c r="C123" s="1026"/>
      <c r="D123" s="580"/>
      <c r="E123" s="1298"/>
    </row>
    <row r="124" spans="2:5" hidden="1">
      <c r="B124" s="576">
        <f>B121+1</f>
        <v>17</v>
      </c>
      <c r="C124" s="577"/>
      <c r="D124" s="580"/>
      <c r="E124" s="1029"/>
    </row>
    <row r="125" spans="2:5" hidden="1">
      <c r="B125" s="576"/>
      <c r="C125" s="1027"/>
      <c r="D125" s="580"/>
      <c r="E125" s="1029"/>
    </row>
    <row r="126" spans="2:5" hidden="1">
      <c r="B126" s="576"/>
      <c r="C126" s="751"/>
      <c r="D126" s="580"/>
      <c r="E126" s="1029"/>
    </row>
    <row r="127" spans="2:5" hidden="1">
      <c r="B127" s="1029"/>
      <c r="C127" s="1026"/>
      <c r="D127" s="580"/>
      <c r="E127" s="1029"/>
    </row>
    <row r="128" spans="2:5" hidden="1">
      <c r="B128" s="576">
        <f>B124+1</f>
        <v>18</v>
      </c>
      <c r="C128" s="577"/>
      <c r="D128" s="580"/>
      <c r="E128" s="1029"/>
    </row>
    <row r="129" spans="2:5" hidden="1">
      <c r="B129" s="576"/>
      <c r="C129" s="577"/>
      <c r="D129" s="580"/>
      <c r="E129" s="1029"/>
    </row>
    <row r="130" spans="2:5" hidden="1">
      <c r="B130" s="1029"/>
      <c r="C130" s="1027"/>
      <c r="D130" s="1029"/>
      <c r="E130" s="1029"/>
    </row>
    <row r="131" spans="2:5" hidden="1">
      <c r="B131" s="576">
        <f>B128+1</f>
        <v>19</v>
      </c>
      <c r="C131" s="577"/>
      <c r="D131" s="1029"/>
      <c r="E131" s="1029"/>
    </row>
    <row r="132" spans="2:5" ht="57" hidden="1" customHeight="1">
      <c r="B132" s="576"/>
      <c r="C132" s="1027"/>
      <c r="D132" s="747" t="s">
        <v>42</v>
      </c>
      <c r="E132" s="1029"/>
    </row>
    <row r="133" spans="2:5" hidden="1">
      <c r="B133" s="1029"/>
      <c r="C133" s="1026"/>
      <c r="D133" s="1029"/>
      <c r="E133" s="1029"/>
    </row>
    <row r="134" spans="2:5" hidden="1">
      <c r="B134" s="576">
        <f>B131+1</f>
        <v>20</v>
      </c>
      <c r="C134" s="752"/>
      <c r="D134" s="1029"/>
      <c r="E134" s="1029"/>
    </row>
    <row r="135" spans="2:5" hidden="1">
      <c r="B135" s="1029"/>
      <c r="C135" s="1026"/>
      <c r="D135" s="1029"/>
      <c r="E135" s="1029"/>
    </row>
    <row r="136" spans="2:5" hidden="1">
      <c r="B136" s="1029"/>
      <c r="C136" s="1026"/>
      <c r="D136" s="1029"/>
      <c r="E136" s="1029"/>
    </row>
    <row r="137" spans="2:5" hidden="1">
      <c r="B137" s="576">
        <f>B134+1</f>
        <v>21</v>
      </c>
      <c r="C137" s="577"/>
      <c r="D137" s="1029"/>
      <c r="E137" s="1029"/>
    </row>
    <row r="138" spans="2:5" hidden="1">
      <c r="B138" s="576"/>
      <c r="C138" s="1026"/>
      <c r="D138" s="1029"/>
      <c r="E138" s="1029"/>
    </row>
    <row r="139" spans="2:5" hidden="1">
      <c r="B139" s="1029"/>
      <c r="C139" s="1026"/>
      <c r="D139" s="1029"/>
      <c r="E139" s="1029"/>
    </row>
    <row r="140" spans="2:5" hidden="1">
      <c r="B140" s="1029"/>
      <c r="C140" s="1026"/>
      <c r="D140" s="1029"/>
      <c r="E140" s="1029"/>
    </row>
    <row r="141" spans="2:5" hidden="1">
      <c r="B141" s="576">
        <f>B137+1</f>
        <v>22</v>
      </c>
      <c r="C141" s="577"/>
      <c r="D141" s="1029"/>
      <c r="E141" s="1029"/>
    </row>
    <row r="142" spans="2:5" hidden="1">
      <c r="B142" s="576"/>
      <c r="C142" s="577"/>
      <c r="D142" s="1029"/>
      <c r="E142" s="1029"/>
    </row>
    <row r="143" spans="2:5" hidden="1">
      <c r="B143" s="576"/>
      <c r="C143" s="577"/>
      <c r="D143" s="1029"/>
      <c r="E143" s="1029"/>
    </row>
    <row r="144" spans="2:5" ht="16.149999999999999" thickBot="1">
      <c r="B144" s="581"/>
      <c r="C144" s="1301"/>
      <c r="D144" s="1302"/>
      <c r="E144" s="1302"/>
    </row>
  </sheetData>
  <sheetProtection formatCells="0" formatColumns="0" formatRows="0" insertColumns="0" insertRows="0" insertHyperlinks="0" deleteColumns="0" deleteRows="0" sort="0" autoFilter="0" pivotTables="0"/>
  <hyperlinks>
    <hyperlink ref="D22" location="'F1 - Intangible FA'!B5" display="Fixed Assets - Intangible" xr:uid="{00000000-0004-0000-0200-000000000000}"/>
    <hyperlink ref="D27" location="'F4 - FAR'!C5" display="'F4 - FAR'!C5" xr:uid="{00000000-0004-0000-0200-000001000000}"/>
    <hyperlink ref="D26" location="'F2 - Tangible FA'!C5" display="'F2 - Tangible FA'!C5" xr:uid="{00000000-0004-0000-0200-000002000000}"/>
    <hyperlink ref="D36" location="'C2-1 - Trade debtors'!G12" display="'C2-1 - Trade debtors'!G12" xr:uid="{00000000-0004-0000-0200-000003000000}"/>
    <hyperlink ref="D39" location="'C2-2 - Other debtors'!F12" display="'C2-2 - Other debtors'!F12" xr:uid="{00000000-0004-0000-0200-000004000000}"/>
    <hyperlink ref="D80" location="'C4-1 - Trade creditors'!F12" display="'C4-1 - Trade creditors'!F12" xr:uid="{00000000-0004-0000-0200-000005000000}"/>
    <hyperlink ref="D84" location="'C4-5 - Other creditors'!F11" display="'C4-5 - Other creditors'!F11" xr:uid="{00000000-0004-0000-0200-000006000000}"/>
    <hyperlink ref="D91" location="'C4-6 - Accruals'!F20" display="'C4-6 - Accruals'!F20" xr:uid="{00000000-0004-0000-0200-000007000000}"/>
    <hyperlink ref="D63" location="'C4-2 - VAT'!G14" display="'C4-2 - VAT'!G14" xr:uid="{00000000-0004-0000-0200-000008000000}"/>
    <hyperlink ref="D64" location="'VAT Rec'!E40" display="'VAT Rec'!E40" xr:uid="{00000000-0004-0000-0200-000009000000}"/>
    <hyperlink ref="D68" location="'C2-3 - Prepayments'!G13" display="'C2-3 - Prepayments'!G13" xr:uid="{00000000-0004-0000-0200-00000A000000}"/>
    <hyperlink ref="D29" location="Reallocations!J11" display="Reallocations!J11" xr:uid="{00000000-0004-0000-0200-00000B000000}"/>
    <hyperlink ref="D33" location="'C1 - Stock'!I6" display="'C1 - Stock'!I6" xr:uid="{00000000-0004-0000-0200-00000C000000}"/>
    <hyperlink ref="D43" location="'C2-5 - Other debtors-Inter co.'!B5" display="Other Debtors - Inter company" xr:uid="{00000000-0004-0000-0200-00000D000000}"/>
    <hyperlink ref="D50" location="'C2-6 - CIS'!D4" display="'C2-6 - CIS'!D4" xr:uid="{00000000-0004-0000-0200-00000E000000}"/>
    <hyperlink ref="D75" location="'C3 - Bank &amp; Cash'!C5" display="'C3 - Bank &amp; Cash'!C5" xr:uid="{00000000-0004-0000-0200-00000F000000}"/>
    <hyperlink ref="D87" location="'C4-4 - PAYE-NI'!D5" display="C4-4 - PAYE/NIC" xr:uid="{00000000-0004-0000-0200-000010000000}"/>
    <hyperlink ref="D100" location="'C4-7 - DCA'!D5" display="'C4-7 - DCA'!D5" xr:uid="{00000000-0004-0000-0200-000011000000}"/>
    <hyperlink ref="D96" location="'C4-3 - CT'!D4" display="'C4-3 - CT'!D4" xr:uid="{00000000-0004-0000-0200-000012000000}"/>
    <hyperlink ref="D103" location="'C4-9 - HP &lt; 1'!E5" display="'C4-9 - HP &lt; 1'!E5" xr:uid="{00000000-0004-0000-0200-000013000000}"/>
    <hyperlink ref="D110" location="'L1 - Loan &gt; 1'!D5" display="'L1 - Loan &gt; 1'!D5" xr:uid="{00000000-0004-0000-0200-000014000000}"/>
    <hyperlink ref="D113" location="'D - Deferred tax'!E4" display="'D - Deferred tax'!E4" xr:uid="{00000000-0004-0000-0200-000015000000}"/>
    <hyperlink ref="D132" location="Reallocations!J5" display="Reallocations!J5" xr:uid="{00000000-0004-0000-0200-000016000000}"/>
    <hyperlink ref="D59" location="'C3 - Bank &amp; Cash'!C5" display="'C3 - Bank &amp; Cash'!C5" xr:uid="{A716DA01-A843-494A-A7E6-527771B95754}"/>
    <hyperlink ref="D93" location="'C4-10 - Net wages'!H18" display="'C4-10 - Net wages'!H18" xr:uid="{845F44BC-D05A-4BD5-ABFE-F841761636DF}"/>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tint="0.39997558519241921"/>
  </sheetPr>
  <dimension ref="A1:I1610"/>
  <sheetViews>
    <sheetView workbookViewId="0">
      <pane ySplit="9" topLeftCell="A1602" activePane="bottomLeft" state="frozen"/>
      <selection pane="bottomLeft" activeCell="D1613" sqref="D1613"/>
    </sheetView>
  </sheetViews>
  <sheetFormatPr defaultColWidth="9.140625" defaultRowHeight="13.15" outlineLevelRow="2"/>
  <cols>
    <col min="1" max="1" width="9.85546875" style="912" customWidth="1"/>
    <col min="2" max="2" width="18.5703125" style="912" bestFit="1" customWidth="1"/>
    <col min="3" max="3" width="11.42578125" style="912" customWidth="1"/>
    <col min="4" max="4" width="28.42578125" style="912" customWidth="1"/>
    <col min="5" max="5" width="11.7109375" style="912" bestFit="1" customWidth="1"/>
    <col min="6" max="6" width="11.85546875" style="912" bestFit="1" customWidth="1"/>
    <col min="7" max="7" width="10.28515625" style="912" customWidth="1"/>
    <col min="8" max="8" width="11.85546875" style="912" bestFit="1" customWidth="1"/>
    <col min="9" max="16384" width="9.140625" style="912"/>
  </cols>
  <sheetData>
    <row r="1" spans="1:9" ht="15" customHeight="1">
      <c r="A1" s="806" t="s">
        <v>100</v>
      </c>
      <c r="B1" s="807" t="str">
        <f>Info!C3</f>
        <v>Forest Car Company Ltd</v>
      </c>
      <c r="C1" s="808"/>
      <c r="D1" s="809"/>
      <c r="E1" s="809"/>
      <c r="F1" s="810" t="s">
        <v>101</v>
      </c>
      <c r="G1" s="811" t="str">
        <f>+Info!C8</f>
        <v>Aratee</v>
      </c>
    </row>
    <row r="2" spans="1:9" ht="15" customHeight="1">
      <c r="A2" s="812" t="s">
        <v>102</v>
      </c>
      <c r="B2" s="813">
        <v>7033</v>
      </c>
      <c r="C2" s="814"/>
      <c r="D2" s="815"/>
      <c r="E2" s="815"/>
      <c r="F2" s="810" t="s">
        <v>9</v>
      </c>
      <c r="G2" s="816">
        <f>+Info!C9</f>
        <v>45343</v>
      </c>
    </row>
    <row r="3" spans="1:9" ht="15" customHeight="1">
      <c r="A3" s="817" t="s">
        <v>103</v>
      </c>
      <c r="B3" s="818"/>
      <c r="C3" s="822">
        <f>Info!C5</f>
        <v>44783</v>
      </c>
      <c r="D3" s="815"/>
      <c r="E3" s="815"/>
      <c r="F3" s="810"/>
      <c r="G3" s="819"/>
    </row>
    <row r="4" spans="1:9" ht="15" customHeight="1">
      <c r="A4" s="820" t="s">
        <v>104</v>
      </c>
      <c r="B4" s="821"/>
      <c r="C4" s="822">
        <f>Info!C6</f>
        <v>45260</v>
      </c>
      <c r="D4" s="821"/>
      <c r="E4" s="815"/>
      <c r="F4" s="810" t="s">
        <v>105</v>
      </c>
      <c r="G4" s="823" t="str">
        <f>+Info!C11</f>
        <v>Mitesh</v>
      </c>
    </row>
    <row r="5" spans="1:9" ht="15" customHeight="1" thickBot="1">
      <c r="A5" s="824"/>
      <c r="B5" s="825"/>
      <c r="C5" s="825"/>
      <c r="D5" s="825"/>
      <c r="E5" s="825"/>
      <c r="F5" s="826" t="s">
        <v>9</v>
      </c>
      <c r="G5" s="827">
        <f>+Info!C12</f>
        <v>45352</v>
      </c>
    </row>
    <row r="7" spans="1:9" ht="15" customHeight="1">
      <c r="A7" s="828"/>
      <c r="B7" s="828" t="s">
        <v>106</v>
      </c>
      <c r="C7" s="828"/>
      <c r="D7" s="828"/>
      <c r="E7" s="828"/>
      <c r="F7" s="828"/>
      <c r="G7" s="828"/>
      <c r="H7" s="828"/>
    </row>
    <row r="8" spans="1:9" ht="15" customHeight="1">
      <c r="B8" s="814"/>
    </row>
    <row r="9" spans="1:9">
      <c r="A9" s="829" t="s">
        <v>107</v>
      </c>
      <c r="B9" s="829" t="s">
        <v>108</v>
      </c>
      <c r="C9" s="829" t="s">
        <v>109</v>
      </c>
      <c r="D9" s="829" t="s">
        <v>20</v>
      </c>
      <c r="E9" s="829" t="s">
        <v>110</v>
      </c>
      <c r="F9" s="829" t="s">
        <v>111</v>
      </c>
      <c r="G9" s="829" t="s">
        <v>112</v>
      </c>
      <c r="H9" s="829" t="s">
        <v>113</v>
      </c>
    </row>
    <row r="10" spans="1:9" ht="15" customHeight="1" outlineLevel="1">
      <c r="B10" s="913"/>
      <c r="C10" s="914"/>
      <c r="D10" s="915"/>
      <c r="E10" s="830"/>
      <c r="F10" s="916"/>
      <c r="G10" s="916"/>
      <c r="H10" s="917"/>
    </row>
    <row r="11" spans="1:9" outlineLevel="2">
      <c r="A11" s="913">
        <v>19</v>
      </c>
      <c r="B11" s="912" t="s">
        <v>114</v>
      </c>
      <c r="C11" s="1035">
        <v>44901</v>
      </c>
      <c r="D11" s="912" t="s">
        <v>115</v>
      </c>
      <c r="E11" s="1036">
        <v>27</v>
      </c>
      <c r="F11" s="922">
        <v>2000</v>
      </c>
      <c r="G11" s="922">
        <v>0</v>
      </c>
      <c r="H11" s="922">
        <v>2000</v>
      </c>
      <c r="I11" s="912" t="str">
        <f>VLOOKUP($E11,ETB!$B$66:$C$674,2,0)</f>
        <v>Purchases</v>
      </c>
    </row>
    <row r="12" spans="1:9" outlineLevel="2">
      <c r="A12" s="913">
        <v>74</v>
      </c>
      <c r="B12" s="912" t="s">
        <v>116</v>
      </c>
      <c r="C12" s="1035">
        <v>44994</v>
      </c>
      <c r="D12" s="912" t="s">
        <v>117</v>
      </c>
      <c r="E12" s="1036">
        <v>27</v>
      </c>
      <c r="F12" s="922">
        <v>2500</v>
      </c>
      <c r="G12" s="922">
        <v>0</v>
      </c>
      <c r="H12" s="922">
        <v>2500</v>
      </c>
      <c r="I12" s="912" t="str">
        <f>VLOOKUP($E12,ETB!$B$66:$C$674,2,0)</f>
        <v>Purchases</v>
      </c>
    </row>
    <row r="13" spans="1:9" outlineLevel="2">
      <c r="A13" s="913">
        <v>187</v>
      </c>
      <c r="B13" s="912" t="s">
        <v>118</v>
      </c>
      <c r="C13" s="1035">
        <v>45170</v>
      </c>
      <c r="D13" s="912" t="s">
        <v>119</v>
      </c>
      <c r="E13" s="1036">
        <v>27</v>
      </c>
      <c r="F13" s="922">
        <v>900</v>
      </c>
      <c r="G13" s="922">
        <v>0</v>
      </c>
      <c r="H13" s="922">
        <v>900</v>
      </c>
      <c r="I13" s="912" t="str">
        <f>VLOOKUP($E13,ETB!$B$66:$C$674,2,0)</f>
        <v>Purchases</v>
      </c>
    </row>
    <row r="14" spans="1:9" outlineLevel="2">
      <c r="A14" s="913">
        <v>3</v>
      </c>
      <c r="B14" s="912" t="s">
        <v>120</v>
      </c>
      <c r="C14" s="1035">
        <v>44872</v>
      </c>
      <c r="D14" s="912" t="s">
        <v>121</v>
      </c>
      <c r="E14" s="1036">
        <v>27</v>
      </c>
      <c r="F14" s="922">
        <v>3500</v>
      </c>
      <c r="G14" s="922">
        <v>0</v>
      </c>
      <c r="H14" s="922">
        <v>3500</v>
      </c>
      <c r="I14" s="912" t="str">
        <f>VLOOKUP($E14,ETB!$B$66:$C$674,2,0)</f>
        <v>Purchases</v>
      </c>
    </row>
    <row r="15" spans="1:9" outlineLevel="2">
      <c r="A15" s="913">
        <v>40</v>
      </c>
      <c r="B15" s="912" t="s">
        <v>122</v>
      </c>
      <c r="C15" s="1035">
        <v>44942</v>
      </c>
      <c r="D15" s="912" t="s">
        <v>123</v>
      </c>
      <c r="E15" s="1036">
        <v>27</v>
      </c>
      <c r="F15" s="922">
        <v>3500</v>
      </c>
      <c r="G15" s="922">
        <v>0</v>
      </c>
      <c r="H15" s="922">
        <v>3500</v>
      </c>
      <c r="I15" s="912" t="str">
        <f>VLOOKUP($E15,ETB!$B$66:$C$674,2,0)</f>
        <v>Purchases</v>
      </c>
    </row>
    <row r="16" spans="1:9" outlineLevel="2">
      <c r="A16" s="913">
        <v>43</v>
      </c>
      <c r="B16" s="912" t="s">
        <v>122</v>
      </c>
      <c r="C16" s="1035">
        <v>44943</v>
      </c>
      <c r="D16" s="912" t="s">
        <v>123</v>
      </c>
      <c r="E16" s="1036">
        <v>27</v>
      </c>
      <c r="F16" s="922">
        <v>1700</v>
      </c>
      <c r="G16" s="922">
        <v>0</v>
      </c>
      <c r="H16" s="922">
        <v>1700</v>
      </c>
      <c r="I16" s="912" t="str">
        <f>VLOOKUP($E16,ETB!$B$66:$C$674,2,0)</f>
        <v>Purchases</v>
      </c>
    </row>
    <row r="17" spans="1:9" outlineLevel="2">
      <c r="A17" s="913">
        <v>56</v>
      </c>
      <c r="B17" s="912" t="s">
        <v>122</v>
      </c>
      <c r="C17" s="1035">
        <v>44969</v>
      </c>
      <c r="D17" s="912" t="s">
        <v>123</v>
      </c>
      <c r="E17" s="1036">
        <v>27</v>
      </c>
      <c r="F17" s="922">
        <v>300</v>
      </c>
      <c r="G17" s="922">
        <v>0</v>
      </c>
      <c r="H17" s="922">
        <v>300</v>
      </c>
      <c r="I17" s="912" t="str">
        <f>VLOOKUP($E17,ETB!$B$66:$C$674,2,0)</f>
        <v>Purchases</v>
      </c>
    </row>
    <row r="18" spans="1:9" outlineLevel="2">
      <c r="A18" s="913">
        <v>231</v>
      </c>
      <c r="B18" s="912" t="s">
        <v>124</v>
      </c>
      <c r="C18" s="1035">
        <v>45170</v>
      </c>
      <c r="D18" s="912" t="s">
        <v>123</v>
      </c>
      <c r="E18" s="1036">
        <v>27</v>
      </c>
      <c r="F18" s="922">
        <v>1600</v>
      </c>
      <c r="G18" s="922">
        <v>0</v>
      </c>
      <c r="H18" s="922">
        <v>1600</v>
      </c>
      <c r="I18" s="912" t="str">
        <f>VLOOKUP($E18,ETB!$B$66:$C$674,2,0)</f>
        <v>Purchases</v>
      </c>
    </row>
    <row r="19" spans="1:9" outlineLevel="2">
      <c r="A19" s="913">
        <v>215</v>
      </c>
      <c r="B19" s="912" t="s">
        <v>125</v>
      </c>
      <c r="C19" s="1035">
        <v>45183</v>
      </c>
      <c r="D19" s="912" t="s">
        <v>126</v>
      </c>
      <c r="E19" s="1036">
        <v>27</v>
      </c>
      <c r="F19" s="922">
        <v>2350</v>
      </c>
      <c r="G19" s="922">
        <v>0</v>
      </c>
      <c r="H19" s="922">
        <v>2350</v>
      </c>
      <c r="I19" s="912" t="str">
        <f>VLOOKUP($E19,ETB!$B$66:$C$674,2,0)</f>
        <v>Purchases</v>
      </c>
    </row>
    <row r="20" spans="1:9" outlineLevel="2">
      <c r="A20" s="913">
        <v>144</v>
      </c>
      <c r="B20" s="912" t="s">
        <v>127</v>
      </c>
      <c r="C20" s="1035">
        <v>45079</v>
      </c>
      <c r="D20" s="912" t="s">
        <v>128</v>
      </c>
      <c r="E20" s="1036">
        <v>27</v>
      </c>
      <c r="F20" s="922">
        <v>800</v>
      </c>
      <c r="G20" s="922">
        <v>0</v>
      </c>
      <c r="H20" s="922">
        <v>800</v>
      </c>
      <c r="I20" s="912" t="str">
        <f>VLOOKUP($E20,ETB!$B$66:$C$674,2,0)</f>
        <v>Purchases</v>
      </c>
    </row>
    <row r="21" spans="1:9" outlineLevel="2">
      <c r="A21" s="913">
        <v>217</v>
      </c>
      <c r="B21" s="912" t="s">
        <v>129</v>
      </c>
      <c r="C21" s="1035">
        <v>45177</v>
      </c>
      <c r="D21" s="912" t="s">
        <v>130</v>
      </c>
      <c r="E21" s="1036">
        <v>27</v>
      </c>
      <c r="F21" s="922">
        <v>3900</v>
      </c>
      <c r="G21" s="922">
        <v>0</v>
      </c>
      <c r="H21" s="922">
        <v>3900</v>
      </c>
      <c r="I21" s="912" t="str">
        <f>VLOOKUP($E21,ETB!$B$66:$C$674,2,0)</f>
        <v>Purchases</v>
      </c>
    </row>
    <row r="22" spans="1:9" outlineLevel="2">
      <c r="A22" s="913">
        <v>1</v>
      </c>
      <c r="B22" s="912" t="s">
        <v>131</v>
      </c>
      <c r="C22" s="1035">
        <v>44870</v>
      </c>
      <c r="D22" s="912" t="s">
        <v>132</v>
      </c>
      <c r="E22" s="1036">
        <v>27</v>
      </c>
      <c r="F22" s="922">
        <v>1500</v>
      </c>
      <c r="G22" s="922">
        <v>0</v>
      </c>
      <c r="H22" s="922">
        <v>1500</v>
      </c>
      <c r="I22" s="912" t="str">
        <f>VLOOKUP($E22,ETB!$B$66:$C$674,2,0)</f>
        <v>Purchases</v>
      </c>
    </row>
    <row r="23" spans="1:9" outlineLevel="2">
      <c r="A23" s="913">
        <v>163</v>
      </c>
      <c r="B23" s="912" t="s">
        <v>133</v>
      </c>
      <c r="C23" s="1035">
        <v>45084</v>
      </c>
      <c r="D23" s="912" t="s">
        <v>134</v>
      </c>
      <c r="E23" s="1036">
        <v>27</v>
      </c>
      <c r="F23" s="922">
        <v>1400</v>
      </c>
      <c r="G23" s="922">
        <v>0</v>
      </c>
      <c r="H23" s="922">
        <v>1400</v>
      </c>
      <c r="I23" s="912" t="str">
        <f>VLOOKUP($E23,ETB!$B$66:$C$674,2,0)</f>
        <v>Purchases</v>
      </c>
    </row>
    <row r="24" spans="1:9" outlineLevel="2">
      <c r="A24" s="913">
        <v>23</v>
      </c>
      <c r="B24" s="912" t="s">
        <v>135</v>
      </c>
      <c r="C24" s="1035">
        <v>44903</v>
      </c>
      <c r="D24" s="912" t="s">
        <v>136</v>
      </c>
      <c r="E24" s="1036">
        <v>27</v>
      </c>
      <c r="F24" s="922">
        <v>1500</v>
      </c>
      <c r="G24" s="922">
        <v>0</v>
      </c>
      <c r="H24" s="922">
        <v>1500</v>
      </c>
      <c r="I24" s="912" t="str">
        <f>VLOOKUP($E24,ETB!$B$66:$C$674,2,0)</f>
        <v>Purchases</v>
      </c>
    </row>
    <row r="25" spans="1:9" outlineLevel="2">
      <c r="A25" s="913">
        <v>198</v>
      </c>
      <c r="B25" s="912" t="s">
        <v>137</v>
      </c>
      <c r="C25" s="1035">
        <v>45172</v>
      </c>
      <c r="D25" s="912" t="s">
        <v>138</v>
      </c>
      <c r="E25" s="1036">
        <v>27</v>
      </c>
      <c r="F25" s="922">
        <v>4800</v>
      </c>
      <c r="G25" s="922">
        <v>0</v>
      </c>
      <c r="H25" s="922">
        <v>4800</v>
      </c>
      <c r="I25" s="912" t="str">
        <f>VLOOKUP($E25,ETB!$B$66:$C$674,2,0)</f>
        <v>Purchases</v>
      </c>
    </row>
    <row r="26" spans="1:9" outlineLevel="2">
      <c r="A26" s="913">
        <v>238</v>
      </c>
      <c r="B26" s="912" t="s">
        <v>139</v>
      </c>
      <c r="C26" s="1035">
        <v>45170</v>
      </c>
      <c r="D26" s="912" t="s">
        <v>140</v>
      </c>
      <c r="E26" s="1036">
        <v>27</v>
      </c>
      <c r="F26" s="922">
        <v>1500</v>
      </c>
      <c r="G26" s="922">
        <v>0</v>
      </c>
      <c r="H26" s="922">
        <v>1500</v>
      </c>
      <c r="I26" s="912" t="str">
        <f>VLOOKUP($E26,ETB!$B$66:$C$674,2,0)</f>
        <v>Purchases</v>
      </c>
    </row>
    <row r="27" spans="1:9" outlineLevel="2">
      <c r="A27" s="913">
        <v>35</v>
      </c>
      <c r="B27" s="912" t="s">
        <v>141</v>
      </c>
      <c r="C27" s="1035">
        <v>44936</v>
      </c>
      <c r="D27" s="912" t="s">
        <v>142</v>
      </c>
      <c r="E27" s="1036">
        <v>27</v>
      </c>
      <c r="F27" s="922">
        <v>300</v>
      </c>
      <c r="G27" s="922">
        <v>0</v>
      </c>
      <c r="H27" s="922">
        <v>300</v>
      </c>
      <c r="I27" s="912" t="str">
        <f>VLOOKUP($E27,ETB!$B$66:$C$674,2,0)</f>
        <v>Purchases</v>
      </c>
    </row>
    <row r="28" spans="1:9" outlineLevel="2">
      <c r="A28" s="913">
        <v>7</v>
      </c>
      <c r="B28" s="912" t="s">
        <v>143</v>
      </c>
      <c r="C28" s="1035">
        <v>44899</v>
      </c>
      <c r="D28" s="912" t="s">
        <v>144</v>
      </c>
      <c r="E28" s="1036">
        <v>27</v>
      </c>
      <c r="F28" s="922">
        <v>2500</v>
      </c>
      <c r="G28" s="922">
        <v>0</v>
      </c>
      <c r="H28" s="922">
        <v>2500</v>
      </c>
      <c r="I28" s="912" t="str">
        <f>VLOOKUP($E28,ETB!$B$66:$C$674,2,0)</f>
        <v>Purchases</v>
      </c>
    </row>
    <row r="29" spans="1:9" outlineLevel="2">
      <c r="A29" s="913">
        <v>179</v>
      </c>
      <c r="B29" s="912" t="s">
        <v>145</v>
      </c>
      <c r="C29" s="1035">
        <v>45209</v>
      </c>
      <c r="D29" s="912" t="s">
        <v>146</v>
      </c>
      <c r="E29" s="1036">
        <v>27</v>
      </c>
      <c r="F29" s="922">
        <v>3500</v>
      </c>
      <c r="G29" s="922">
        <v>0</v>
      </c>
      <c r="H29" s="922">
        <v>3500</v>
      </c>
      <c r="I29" s="912" t="str">
        <f>VLOOKUP($E29,ETB!$B$66:$C$674,2,0)</f>
        <v>Purchases</v>
      </c>
    </row>
    <row r="30" spans="1:9" outlineLevel="2">
      <c r="A30" s="913">
        <v>8</v>
      </c>
      <c r="B30" s="912" t="s">
        <v>147</v>
      </c>
      <c r="C30" s="1035">
        <v>44900</v>
      </c>
      <c r="D30" s="912" t="s">
        <v>148</v>
      </c>
      <c r="E30" s="1036">
        <v>27</v>
      </c>
      <c r="F30" s="922">
        <v>3800</v>
      </c>
      <c r="G30" s="922">
        <v>0</v>
      </c>
      <c r="H30" s="922">
        <v>3800</v>
      </c>
      <c r="I30" s="912" t="str">
        <f>VLOOKUP($E30,ETB!$B$66:$C$674,2,0)</f>
        <v>Purchases</v>
      </c>
    </row>
    <row r="31" spans="1:9" outlineLevel="2">
      <c r="A31" s="913">
        <v>123</v>
      </c>
      <c r="B31" s="912" t="s">
        <v>149</v>
      </c>
      <c r="C31" s="1035">
        <v>45079</v>
      </c>
      <c r="D31" s="912" t="s">
        <v>150</v>
      </c>
      <c r="E31" s="1036">
        <v>27</v>
      </c>
      <c r="F31" s="922">
        <v>3500</v>
      </c>
      <c r="G31" s="922">
        <v>0</v>
      </c>
      <c r="H31" s="922">
        <v>3500</v>
      </c>
      <c r="I31" s="912" t="str">
        <f>VLOOKUP($E31,ETB!$B$66:$C$674,2,0)</f>
        <v>Purchases</v>
      </c>
    </row>
    <row r="32" spans="1:9" outlineLevel="2">
      <c r="A32" s="913">
        <v>222</v>
      </c>
      <c r="B32" s="912" t="s">
        <v>151</v>
      </c>
      <c r="C32" s="1035">
        <v>45233</v>
      </c>
      <c r="D32" s="912" t="s">
        <v>152</v>
      </c>
      <c r="E32" s="1036">
        <v>27</v>
      </c>
      <c r="F32" s="922">
        <v>1500</v>
      </c>
      <c r="G32" s="922">
        <v>0</v>
      </c>
      <c r="H32" s="922">
        <v>1500</v>
      </c>
      <c r="I32" s="912" t="str">
        <f>VLOOKUP($E32,ETB!$B$66:$C$674,2,0)</f>
        <v>Purchases</v>
      </c>
    </row>
    <row r="33" spans="1:9" outlineLevel="2">
      <c r="A33" s="913">
        <v>241</v>
      </c>
      <c r="B33" s="912" t="s">
        <v>153</v>
      </c>
      <c r="C33" s="1035">
        <v>45170</v>
      </c>
      <c r="D33" s="912" t="s">
        <v>154</v>
      </c>
      <c r="E33" s="1036">
        <v>27</v>
      </c>
      <c r="F33" s="922">
        <v>600</v>
      </c>
      <c r="G33" s="922">
        <v>0</v>
      </c>
      <c r="H33" s="922">
        <v>600</v>
      </c>
      <c r="I33" s="912" t="str">
        <f>VLOOKUP($E33,ETB!$B$66:$C$674,2,0)</f>
        <v>Purchases</v>
      </c>
    </row>
    <row r="34" spans="1:9" outlineLevel="2">
      <c r="A34" s="913">
        <v>154</v>
      </c>
      <c r="B34" s="912" t="s">
        <v>155</v>
      </c>
      <c r="C34" s="1035">
        <v>45096</v>
      </c>
      <c r="D34" s="912" t="s">
        <v>156</v>
      </c>
      <c r="E34" s="1036">
        <v>27</v>
      </c>
      <c r="F34" s="922">
        <v>3500</v>
      </c>
      <c r="G34" s="922">
        <v>0</v>
      </c>
      <c r="H34" s="922">
        <v>3500</v>
      </c>
      <c r="I34" s="912" t="str">
        <f>VLOOKUP($E34,ETB!$B$66:$C$674,2,0)</f>
        <v>Purchases</v>
      </c>
    </row>
    <row r="35" spans="1:9" outlineLevel="2">
      <c r="A35" s="913">
        <v>133</v>
      </c>
      <c r="B35" s="912" t="s">
        <v>157</v>
      </c>
      <c r="C35" s="1035">
        <v>45149</v>
      </c>
      <c r="D35" s="912" t="s">
        <v>158</v>
      </c>
      <c r="E35" s="1036">
        <v>27</v>
      </c>
      <c r="F35" s="922">
        <v>1900</v>
      </c>
      <c r="G35" s="922">
        <v>0</v>
      </c>
      <c r="H35" s="922">
        <v>1900</v>
      </c>
      <c r="I35" s="912" t="str">
        <f>VLOOKUP($E35,ETB!$B$66:$C$674,2,0)</f>
        <v>Purchases</v>
      </c>
    </row>
    <row r="36" spans="1:9" outlineLevel="2">
      <c r="A36" s="913">
        <v>209</v>
      </c>
      <c r="B36" s="912" t="s">
        <v>159</v>
      </c>
      <c r="C36" s="1035">
        <v>45195</v>
      </c>
      <c r="D36" s="912" t="s">
        <v>160</v>
      </c>
      <c r="E36" s="1036">
        <v>27</v>
      </c>
      <c r="F36" s="922">
        <v>2500</v>
      </c>
      <c r="G36" s="922">
        <v>0</v>
      </c>
      <c r="H36" s="922">
        <v>2500</v>
      </c>
      <c r="I36" s="912" t="str">
        <f>VLOOKUP($E36,ETB!$B$66:$C$674,2,0)</f>
        <v>Purchases</v>
      </c>
    </row>
    <row r="37" spans="1:9" outlineLevel="2">
      <c r="A37" s="913">
        <v>211</v>
      </c>
      <c r="B37" s="912" t="s">
        <v>161</v>
      </c>
      <c r="C37" s="1035">
        <v>45172</v>
      </c>
      <c r="D37" s="912" t="s">
        <v>162</v>
      </c>
      <c r="E37" s="1036">
        <v>27</v>
      </c>
      <c r="F37" s="922">
        <v>6000</v>
      </c>
      <c r="G37" s="922">
        <v>0</v>
      </c>
      <c r="H37" s="922">
        <v>6000</v>
      </c>
      <c r="I37" s="912" t="str">
        <f>VLOOKUP($E37,ETB!$B$66:$C$674,2,0)</f>
        <v>Purchases</v>
      </c>
    </row>
    <row r="38" spans="1:9" outlineLevel="2">
      <c r="A38" s="913">
        <v>232</v>
      </c>
      <c r="B38" s="912" t="s">
        <v>163</v>
      </c>
      <c r="C38" s="1035">
        <v>45171</v>
      </c>
      <c r="D38" s="912" t="s">
        <v>164</v>
      </c>
      <c r="E38" s="1036">
        <v>27</v>
      </c>
      <c r="F38" s="922">
        <v>2500</v>
      </c>
      <c r="G38" s="922">
        <v>0</v>
      </c>
      <c r="H38" s="922">
        <v>2500</v>
      </c>
      <c r="I38" s="912" t="str">
        <f>VLOOKUP($E38,ETB!$B$66:$C$674,2,0)</f>
        <v>Purchases</v>
      </c>
    </row>
    <row r="39" spans="1:9" outlineLevel="2">
      <c r="A39" s="913">
        <v>96</v>
      </c>
      <c r="B39" s="912" t="s">
        <v>165</v>
      </c>
      <c r="C39" s="1035">
        <v>44994</v>
      </c>
      <c r="D39" s="912" t="s">
        <v>166</v>
      </c>
      <c r="E39" s="1036">
        <v>27</v>
      </c>
      <c r="F39" s="922">
        <v>1100</v>
      </c>
      <c r="G39" s="922">
        <v>0</v>
      </c>
      <c r="H39" s="922">
        <v>1100</v>
      </c>
      <c r="I39" s="912" t="str">
        <f>VLOOKUP($E39,ETB!$B$66:$C$674,2,0)</f>
        <v>Purchases</v>
      </c>
    </row>
    <row r="40" spans="1:9" outlineLevel="2">
      <c r="A40" s="913">
        <v>98</v>
      </c>
      <c r="B40" s="912" t="s">
        <v>167</v>
      </c>
      <c r="C40" s="1035">
        <v>44993</v>
      </c>
      <c r="D40" s="912" t="s">
        <v>168</v>
      </c>
      <c r="E40" s="1036">
        <v>27</v>
      </c>
      <c r="F40" s="922">
        <v>1450</v>
      </c>
      <c r="G40" s="922">
        <v>0</v>
      </c>
      <c r="H40" s="922">
        <v>1450</v>
      </c>
      <c r="I40" s="912" t="str">
        <f>VLOOKUP($E40,ETB!$B$66:$C$674,2,0)</f>
        <v>Purchases</v>
      </c>
    </row>
    <row r="41" spans="1:9" outlineLevel="2">
      <c r="A41" s="913">
        <v>121</v>
      </c>
      <c r="B41" s="912" t="s">
        <v>169</v>
      </c>
      <c r="C41" s="1035">
        <v>45138</v>
      </c>
      <c r="D41" s="912" t="s">
        <v>170</v>
      </c>
      <c r="E41" s="1036">
        <v>27</v>
      </c>
      <c r="F41" s="922">
        <v>3500</v>
      </c>
      <c r="G41" s="922">
        <v>0</v>
      </c>
      <c r="H41" s="922">
        <v>3500</v>
      </c>
      <c r="I41" s="912" t="str">
        <f>VLOOKUP($E41,ETB!$B$66:$C$674,2,0)</f>
        <v>Purchases</v>
      </c>
    </row>
    <row r="42" spans="1:9" outlineLevel="2">
      <c r="A42" s="913">
        <v>244</v>
      </c>
      <c r="B42" s="912" t="s">
        <v>171</v>
      </c>
      <c r="C42" s="1035">
        <v>45176</v>
      </c>
      <c r="D42" s="912" t="s">
        <v>172</v>
      </c>
      <c r="E42" s="1036">
        <v>27</v>
      </c>
      <c r="F42" s="922">
        <v>1538.8</v>
      </c>
      <c r="G42" s="922">
        <v>0</v>
      </c>
      <c r="H42" s="922">
        <v>1538.8</v>
      </c>
      <c r="I42" s="912" t="str">
        <f>VLOOKUP($E42,ETB!$B$66:$C$674,2,0)</f>
        <v>Purchases</v>
      </c>
    </row>
    <row r="43" spans="1:9" outlineLevel="2">
      <c r="A43" s="913">
        <v>208</v>
      </c>
      <c r="B43" s="912" t="s">
        <v>173</v>
      </c>
      <c r="C43" s="1035">
        <v>45177</v>
      </c>
      <c r="D43" s="912" t="s">
        <v>174</v>
      </c>
      <c r="E43" s="1036">
        <v>27</v>
      </c>
      <c r="F43" s="922">
        <v>2900</v>
      </c>
      <c r="G43" s="922">
        <v>0</v>
      </c>
      <c r="H43" s="922">
        <v>2900</v>
      </c>
      <c r="I43" s="912" t="str">
        <f>VLOOKUP($E43,ETB!$B$66:$C$674,2,0)</f>
        <v>Purchases</v>
      </c>
    </row>
    <row r="44" spans="1:9" outlineLevel="2">
      <c r="A44" s="913">
        <v>75</v>
      </c>
      <c r="B44" s="912" t="s">
        <v>175</v>
      </c>
      <c r="C44" s="1035">
        <v>44986</v>
      </c>
      <c r="D44" s="912" t="s">
        <v>176</v>
      </c>
      <c r="E44" s="1036">
        <v>27</v>
      </c>
      <c r="F44" s="922">
        <v>2000</v>
      </c>
      <c r="G44" s="922">
        <v>0</v>
      </c>
      <c r="H44" s="922">
        <v>2000</v>
      </c>
      <c r="I44" s="912" t="str">
        <f>VLOOKUP($E44,ETB!$B$66:$C$674,2,0)</f>
        <v>Purchases</v>
      </c>
    </row>
    <row r="45" spans="1:9" outlineLevel="2">
      <c r="A45" s="913">
        <v>69</v>
      </c>
      <c r="B45" s="912" t="s">
        <v>177</v>
      </c>
      <c r="C45" s="1035">
        <v>45038</v>
      </c>
      <c r="D45" s="912" t="s">
        <v>178</v>
      </c>
      <c r="E45" s="1036">
        <v>27</v>
      </c>
      <c r="F45" s="922">
        <v>3300</v>
      </c>
      <c r="G45" s="922">
        <v>0</v>
      </c>
      <c r="H45" s="922">
        <v>3300</v>
      </c>
      <c r="I45" s="912" t="str">
        <f>VLOOKUP($E45,ETB!$B$66:$C$674,2,0)</f>
        <v>Purchases</v>
      </c>
    </row>
    <row r="46" spans="1:9" outlineLevel="2">
      <c r="A46" s="913">
        <v>81</v>
      </c>
      <c r="B46" s="912" t="s">
        <v>179</v>
      </c>
      <c r="C46" s="1035">
        <v>45007</v>
      </c>
      <c r="D46" s="912" t="s">
        <v>180</v>
      </c>
      <c r="E46" s="1036">
        <v>27</v>
      </c>
      <c r="F46" s="922">
        <v>2400</v>
      </c>
      <c r="G46" s="922">
        <v>0</v>
      </c>
      <c r="H46" s="922">
        <v>2400</v>
      </c>
      <c r="I46" s="912" t="str">
        <f>VLOOKUP($E46,ETB!$B$66:$C$674,2,0)</f>
        <v>Purchases</v>
      </c>
    </row>
    <row r="47" spans="1:9" outlineLevel="2">
      <c r="A47" s="913">
        <v>112</v>
      </c>
      <c r="B47" s="912" t="s">
        <v>181</v>
      </c>
      <c r="C47" s="1035">
        <v>45078</v>
      </c>
      <c r="D47" s="912" t="s">
        <v>182</v>
      </c>
      <c r="E47" s="1036">
        <v>27</v>
      </c>
      <c r="F47" s="922">
        <v>2500</v>
      </c>
      <c r="G47" s="922">
        <v>0</v>
      </c>
      <c r="H47" s="922">
        <v>2500</v>
      </c>
      <c r="I47" s="912" t="str">
        <f>VLOOKUP($E47,ETB!$B$66:$C$674,2,0)</f>
        <v>Purchases</v>
      </c>
    </row>
    <row r="48" spans="1:9" outlineLevel="2">
      <c r="A48" s="913">
        <v>12</v>
      </c>
      <c r="B48" s="912" t="s">
        <v>183</v>
      </c>
      <c r="C48" s="1035">
        <v>44900</v>
      </c>
      <c r="D48" s="912" t="s">
        <v>184</v>
      </c>
      <c r="E48" s="1036">
        <v>27</v>
      </c>
      <c r="F48" s="922">
        <v>1200</v>
      </c>
      <c r="G48" s="922">
        <v>0</v>
      </c>
      <c r="H48" s="922">
        <v>1200</v>
      </c>
      <c r="I48" s="912" t="str">
        <f>VLOOKUP($E48,ETB!$B$66:$C$674,2,0)</f>
        <v>Purchases</v>
      </c>
    </row>
    <row r="49" spans="1:9" outlineLevel="2">
      <c r="A49" s="913">
        <v>4</v>
      </c>
      <c r="B49" s="912" t="s">
        <v>185</v>
      </c>
      <c r="C49" s="1035">
        <v>44893</v>
      </c>
      <c r="D49" s="912" t="s">
        <v>186</v>
      </c>
      <c r="E49" s="1036">
        <v>27</v>
      </c>
      <c r="F49" s="922">
        <v>1600</v>
      </c>
      <c r="G49" s="922">
        <v>0</v>
      </c>
      <c r="H49" s="922">
        <v>1600</v>
      </c>
      <c r="I49" s="912" t="str">
        <f>VLOOKUP($E49,ETB!$B$66:$C$674,2,0)</f>
        <v>Purchases</v>
      </c>
    </row>
    <row r="50" spans="1:9" outlineLevel="2">
      <c r="A50" s="913">
        <v>100</v>
      </c>
      <c r="B50" s="912" t="s">
        <v>187</v>
      </c>
      <c r="C50" s="1035">
        <v>44990</v>
      </c>
      <c r="D50" s="912" t="s">
        <v>188</v>
      </c>
      <c r="E50" s="1036">
        <v>27</v>
      </c>
      <c r="F50" s="922">
        <v>1700</v>
      </c>
      <c r="G50" s="922">
        <v>0</v>
      </c>
      <c r="H50" s="922">
        <v>1700</v>
      </c>
      <c r="I50" s="912" t="str">
        <f>VLOOKUP($E50,ETB!$B$66:$C$674,2,0)</f>
        <v>Purchases</v>
      </c>
    </row>
    <row r="51" spans="1:9" outlineLevel="2">
      <c r="A51" s="913">
        <v>17</v>
      </c>
      <c r="B51" s="912" t="s">
        <v>189</v>
      </c>
      <c r="C51" s="1035">
        <v>44901</v>
      </c>
      <c r="D51" s="912" t="s">
        <v>190</v>
      </c>
      <c r="E51" s="1036">
        <v>27</v>
      </c>
      <c r="F51" s="922">
        <v>3200</v>
      </c>
      <c r="G51" s="922">
        <v>0</v>
      </c>
      <c r="H51" s="922">
        <v>3200</v>
      </c>
      <c r="I51" s="912" t="str">
        <f>VLOOKUP($E51,ETB!$B$66:$C$674,2,0)</f>
        <v>Purchases</v>
      </c>
    </row>
    <row r="52" spans="1:9" outlineLevel="2">
      <c r="A52" s="913">
        <v>122</v>
      </c>
      <c r="B52" s="912" t="s">
        <v>191</v>
      </c>
      <c r="C52" s="1035">
        <v>45078</v>
      </c>
      <c r="D52" s="912" t="s">
        <v>192</v>
      </c>
      <c r="E52" s="1036">
        <v>27</v>
      </c>
      <c r="F52" s="922">
        <v>1900</v>
      </c>
      <c r="G52" s="922">
        <v>0</v>
      </c>
      <c r="H52" s="922">
        <v>1900</v>
      </c>
      <c r="I52" s="912" t="str">
        <f>VLOOKUP($E52,ETB!$B$66:$C$674,2,0)</f>
        <v>Purchases</v>
      </c>
    </row>
    <row r="53" spans="1:9" outlineLevel="2">
      <c r="A53" s="913">
        <v>196</v>
      </c>
      <c r="B53" s="912" t="s">
        <v>193</v>
      </c>
      <c r="C53" s="1035">
        <v>45172</v>
      </c>
      <c r="D53" s="912" t="s">
        <v>194</v>
      </c>
      <c r="E53" s="1036">
        <v>27</v>
      </c>
      <c r="F53" s="922">
        <v>2400</v>
      </c>
      <c r="G53" s="922">
        <v>0</v>
      </c>
      <c r="H53" s="922">
        <v>2400</v>
      </c>
      <c r="I53" s="912" t="str">
        <f>VLOOKUP($E53,ETB!$B$66:$C$674,2,0)</f>
        <v>Purchases</v>
      </c>
    </row>
    <row r="54" spans="1:9" outlineLevel="2">
      <c r="A54" s="913">
        <v>64</v>
      </c>
      <c r="B54" s="912" t="s">
        <v>195</v>
      </c>
      <c r="C54" s="1035">
        <v>45021</v>
      </c>
      <c r="D54" s="912" t="s">
        <v>196</v>
      </c>
      <c r="E54" s="1036">
        <v>27</v>
      </c>
      <c r="F54" s="922">
        <v>300</v>
      </c>
      <c r="G54" s="922">
        <v>0</v>
      </c>
      <c r="H54" s="922">
        <v>300</v>
      </c>
      <c r="I54" s="912" t="str">
        <f>VLOOKUP($E54,ETB!$B$66:$C$674,2,0)</f>
        <v>Purchases</v>
      </c>
    </row>
    <row r="55" spans="1:9" outlineLevel="2">
      <c r="A55" s="913">
        <v>116</v>
      </c>
      <c r="B55" s="912" t="s">
        <v>197</v>
      </c>
      <c r="C55" s="1035">
        <v>45083</v>
      </c>
      <c r="D55" s="912" t="s">
        <v>198</v>
      </c>
      <c r="E55" s="1036">
        <v>27</v>
      </c>
      <c r="F55" s="922">
        <v>2900</v>
      </c>
      <c r="G55" s="922">
        <v>0</v>
      </c>
      <c r="H55" s="922">
        <v>2900</v>
      </c>
      <c r="I55" s="912" t="str">
        <f>VLOOKUP($E55,ETB!$B$66:$C$674,2,0)</f>
        <v>Purchases</v>
      </c>
    </row>
    <row r="56" spans="1:9" outlineLevel="2">
      <c r="A56" s="913">
        <v>225</v>
      </c>
      <c r="B56" s="912" t="s">
        <v>199</v>
      </c>
      <c r="C56" s="1035">
        <v>45195</v>
      </c>
      <c r="D56" s="912" t="s">
        <v>200</v>
      </c>
      <c r="E56" s="1036">
        <v>27</v>
      </c>
      <c r="F56" s="922">
        <v>1200</v>
      </c>
      <c r="G56" s="922">
        <v>0</v>
      </c>
      <c r="H56" s="922">
        <v>1200</v>
      </c>
      <c r="I56" s="912" t="str">
        <f>VLOOKUP($E56,ETB!$B$66:$C$674,2,0)</f>
        <v>Purchases</v>
      </c>
    </row>
    <row r="57" spans="1:9" outlineLevel="2">
      <c r="A57" s="913">
        <v>192</v>
      </c>
      <c r="B57" s="912" t="s">
        <v>201</v>
      </c>
      <c r="C57" s="1035">
        <v>45180</v>
      </c>
      <c r="D57" s="912" t="s">
        <v>202</v>
      </c>
      <c r="E57" s="1036">
        <v>27</v>
      </c>
      <c r="F57" s="922">
        <v>3400</v>
      </c>
      <c r="G57" s="922">
        <v>0</v>
      </c>
      <c r="H57" s="922">
        <v>3400</v>
      </c>
      <c r="I57" s="912" t="str">
        <f>VLOOKUP($E57,ETB!$B$66:$C$674,2,0)</f>
        <v>Purchases</v>
      </c>
    </row>
    <row r="58" spans="1:9" outlineLevel="2">
      <c r="A58" s="913">
        <v>185</v>
      </c>
      <c r="B58" s="912" t="s">
        <v>203</v>
      </c>
      <c r="C58" s="1035">
        <v>45172</v>
      </c>
      <c r="D58" s="912" t="s">
        <v>204</v>
      </c>
      <c r="E58" s="1036">
        <v>27</v>
      </c>
      <c r="F58" s="922">
        <v>5800</v>
      </c>
      <c r="G58" s="922">
        <v>0</v>
      </c>
      <c r="H58" s="922">
        <v>5800</v>
      </c>
      <c r="I58" s="912" t="str">
        <f>VLOOKUP($E58,ETB!$B$66:$C$674,2,0)</f>
        <v>Purchases</v>
      </c>
    </row>
    <row r="59" spans="1:9" outlineLevel="2">
      <c r="A59" s="913">
        <v>193</v>
      </c>
      <c r="B59" s="912" t="s">
        <v>205</v>
      </c>
      <c r="C59" s="1035">
        <v>45172</v>
      </c>
      <c r="D59" s="912" t="s">
        <v>206</v>
      </c>
      <c r="E59" s="1036">
        <v>27</v>
      </c>
      <c r="F59" s="922">
        <v>1450</v>
      </c>
      <c r="G59" s="922">
        <v>0</v>
      </c>
      <c r="H59" s="922">
        <v>1450</v>
      </c>
      <c r="I59" s="912" t="str">
        <f>VLOOKUP($E59,ETB!$B$66:$C$674,2,0)</f>
        <v>Purchases</v>
      </c>
    </row>
    <row r="60" spans="1:9" outlineLevel="2">
      <c r="A60" s="913">
        <v>167</v>
      </c>
      <c r="B60" s="912" t="s">
        <v>207</v>
      </c>
      <c r="C60" s="1035">
        <v>45084</v>
      </c>
      <c r="D60" s="912" t="s">
        <v>208</v>
      </c>
      <c r="E60" s="1036">
        <v>27</v>
      </c>
      <c r="F60" s="922">
        <v>1400</v>
      </c>
      <c r="G60" s="922">
        <v>0</v>
      </c>
      <c r="H60" s="922">
        <v>1400</v>
      </c>
      <c r="I60" s="912" t="str">
        <f>VLOOKUP($E60,ETB!$B$66:$C$674,2,0)</f>
        <v>Purchases</v>
      </c>
    </row>
    <row r="61" spans="1:9" outlineLevel="2">
      <c r="A61" s="913">
        <v>146</v>
      </c>
      <c r="B61" s="912" t="s">
        <v>209</v>
      </c>
      <c r="C61" s="1035">
        <v>45078</v>
      </c>
      <c r="D61" s="912" t="s">
        <v>210</v>
      </c>
      <c r="E61" s="1036">
        <v>27</v>
      </c>
      <c r="F61" s="922">
        <v>2400</v>
      </c>
      <c r="G61" s="922">
        <v>0</v>
      </c>
      <c r="H61" s="922">
        <v>2400</v>
      </c>
      <c r="I61" s="912" t="str">
        <f>VLOOKUP($E61,ETB!$B$66:$C$674,2,0)</f>
        <v>Purchases</v>
      </c>
    </row>
    <row r="62" spans="1:9" outlineLevel="2">
      <c r="A62" s="913">
        <v>6</v>
      </c>
      <c r="B62" s="912" t="s">
        <v>211</v>
      </c>
      <c r="C62" s="1035">
        <v>44898</v>
      </c>
      <c r="D62" s="912" t="s">
        <v>212</v>
      </c>
      <c r="E62" s="1036">
        <v>27</v>
      </c>
      <c r="F62" s="922">
        <v>1000</v>
      </c>
      <c r="G62" s="922">
        <v>0</v>
      </c>
      <c r="H62" s="922">
        <v>1000</v>
      </c>
      <c r="I62" s="912" t="str">
        <f>VLOOKUP($E62,ETB!$B$66:$C$674,2,0)</f>
        <v>Purchases</v>
      </c>
    </row>
    <row r="63" spans="1:9" outlineLevel="2">
      <c r="A63" s="913">
        <v>66</v>
      </c>
      <c r="B63" s="912" t="s">
        <v>213</v>
      </c>
      <c r="C63" s="1035">
        <v>45006</v>
      </c>
      <c r="D63" s="912" t="s">
        <v>214</v>
      </c>
      <c r="E63" s="1036">
        <v>27</v>
      </c>
      <c r="F63" s="922">
        <v>1500</v>
      </c>
      <c r="G63" s="922">
        <v>0</v>
      </c>
      <c r="H63" s="922">
        <v>1500</v>
      </c>
      <c r="I63" s="912" t="str">
        <f>VLOOKUP($E63,ETB!$B$66:$C$674,2,0)</f>
        <v>Purchases</v>
      </c>
    </row>
    <row r="64" spans="1:9" outlineLevel="2">
      <c r="A64" s="913">
        <v>31</v>
      </c>
      <c r="B64" s="912" t="s">
        <v>122</v>
      </c>
      <c r="C64" s="1035">
        <v>44930</v>
      </c>
      <c r="D64" s="912" t="s">
        <v>215</v>
      </c>
      <c r="E64" s="1036">
        <v>27</v>
      </c>
      <c r="F64" s="922">
        <v>470</v>
      </c>
      <c r="G64" s="922">
        <v>0</v>
      </c>
      <c r="H64" s="922">
        <v>470</v>
      </c>
      <c r="I64" s="912" t="str">
        <f>VLOOKUP($E64,ETB!$B$66:$C$674,2,0)</f>
        <v>Purchases</v>
      </c>
    </row>
    <row r="65" spans="1:9" outlineLevel="2">
      <c r="A65" s="913">
        <v>32</v>
      </c>
      <c r="B65" s="912" t="s">
        <v>216</v>
      </c>
      <c r="C65" s="1035">
        <v>44935</v>
      </c>
      <c r="D65" s="912" t="s">
        <v>215</v>
      </c>
      <c r="E65" s="1036">
        <v>27</v>
      </c>
      <c r="F65" s="922">
        <v>500</v>
      </c>
      <c r="G65" s="922">
        <v>0</v>
      </c>
      <c r="H65" s="922">
        <v>500</v>
      </c>
      <c r="I65" s="912" t="str">
        <f>VLOOKUP($E65,ETB!$B$66:$C$674,2,0)</f>
        <v>Purchases</v>
      </c>
    </row>
    <row r="66" spans="1:9" outlineLevel="2">
      <c r="A66" s="913">
        <v>54</v>
      </c>
      <c r="B66" s="912" t="s">
        <v>217</v>
      </c>
      <c r="C66" s="1035">
        <v>44961</v>
      </c>
      <c r="D66" s="912" t="s">
        <v>215</v>
      </c>
      <c r="E66" s="1036">
        <v>27</v>
      </c>
      <c r="F66" s="922">
        <v>450</v>
      </c>
      <c r="G66" s="922">
        <v>0</v>
      </c>
      <c r="H66" s="922">
        <v>450</v>
      </c>
      <c r="I66" s="912" t="str">
        <f>VLOOKUP($E66,ETB!$B$66:$C$674,2,0)</f>
        <v>Purchases</v>
      </c>
    </row>
    <row r="67" spans="1:9" outlineLevel="2">
      <c r="A67" s="913">
        <v>148</v>
      </c>
      <c r="B67" s="912" t="s">
        <v>218</v>
      </c>
      <c r="C67" s="1035">
        <v>45162</v>
      </c>
      <c r="D67" s="912" t="s">
        <v>219</v>
      </c>
      <c r="E67" s="1036">
        <v>27</v>
      </c>
      <c r="F67" s="922">
        <v>2950</v>
      </c>
      <c r="G67" s="922">
        <v>0</v>
      </c>
      <c r="H67" s="922">
        <v>2950</v>
      </c>
      <c r="I67" s="912" t="str">
        <f>VLOOKUP($E67,ETB!$B$66:$C$674,2,0)</f>
        <v>Purchases</v>
      </c>
    </row>
    <row r="68" spans="1:9" outlineLevel="2">
      <c r="A68" s="913">
        <v>171</v>
      </c>
      <c r="B68" s="912" t="s">
        <v>220</v>
      </c>
      <c r="C68" s="1035">
        <v>45247</v>
      </c>
      <c r="D68" s="912" t="s">
        <v>221</v>
      </c>
      <c r="E68" s="1036">
        <v>27</v>
      </c>
      <c r="F68" s="922">
        <v>1816</v>
      </c>
      <c r="G68" s="922">
        <v>0</v>
      </c>
      <c r="H68" s="922">
        <v>1816</v>
      </c>
      <c r="I68" s="912" t="str">
        <f>VLOOKUP($E68,ETB!$B$66:$C$674,2,0)</f>
        <v>Purchases</v>
      </c>
    </row>
    <row r="69" spans="1:9" outlineLevel="2">
      <c r="A69" s="913">
        <v>184</v>
      </c>
      <c r="B69" s="912" t="s">
        <v>222</v>
      </c>
      <c r="C69" s="1035">
        <v>45232</v>
      </c>
      <c r="D69" s="912" t="s">
        <v>221</v>
      </c>
      <c r="E69" s="1036">
        <v>27</v>
      </c>
      <c r="F69" s="922">
        <v>2783.2</v>
      </c>
      <c r="G69" s="922">
        <v>0</v>
      </c>
      <c r="H69" s="922">
        <v>2783.2</v>
      </c>
      <c r="I69" s="912" t="str">
        <f>VLOOKUP($E69,ETB!$B$66:$C$674,2,0)</f>
        <v>Purchases</v>
      </c>
    </row>
    <row r="70" spans="1:9" outlineLevel="2">
      <c r="A70" s="913">
        <v>207</v>
      </c>
      <c r="B70" s="912" t="s">
        <v>223</v>
      </c>
      <c r="C70" s="1035">
        <v>45232</v>
      </c>
      <c r="D70" s="912" t="s">
        <v>221</v>
      </c>
      <c r="E70" s="1036">
        <v>27</v>
      </c>
      <c r="F70" s="922">
        <v>2427.1999999999998</v>
      </c>
      <c r="G70" s="922">
        <v>0</v>
      </c>
      <c r="H70" s="922">
        <v>2427.1999999999998</v>
      </c>
      <c r="I70" s="912" t="str">
        <f>VLOOKUP($E70,ETB!$B$66:$C$674,2,0)</f>
        <v>Purchases</v>
      </c>
    </row>
    <row r="71" spans="1:9" outlineLevel="2">
      <c r="A71" s="913">
        <v>223</v>
      </c>
      <c r="B71" s="912" t="s">
        <v>224</v>
      </c>
      <c r="C71" s="1035">
        <v>45233</v>
      </c>
      <c r="D71" s="912" t="s">
        <v>221</v>
      </c>
      <c r="E71" s="1036">
        <v>27</v>
      </c>
      <c r="F71" s="922">
        <v>13634</v>
      </c>
      <c r="G71" s="922">
        <v>0</v>
      </c>
      <c r="H71" s="922">
        <v>13634</v>
      </c>
      <c r="I71" s="912" t="str">
        <f>VLOOKUP($E71,ETB!$B$66:$C$674,2,0)</f>
        <v>Purchases</v>
      </c>
    </row>
    <row r="72" spans="1:9" outlineLevel="2">
      <c r="A72" s="913">
        <v>240</v>
      </c>
      <c r="B72" s="912" t="s">
        <v>225</v>
      </c>
      <c r="C72" s="1035">
        <v>45232</v>
      </c>
      <c r="D72" s="912" t="s">
        <v>221</v>
      </c>
      <c r="E72" s="1036">
        <v>27</v>
      </c>
      <c r="F72" s="922">
        <v>852.6</v>
      </c>
      <c r="G72" s="922">
        <v>0</v>
      </c>
      <c r="H72" s="922">
        <v>852.6</v>
      </c>
      <c r="I72" s="912" t="str">
        <f>VLOOKUP($E72,ETB!$B$66:$C$674,2,0)</f>
        <v>Purchases</v>
      </c>
    </row>
    <row r="73" spans="1:9" outlineLevel="2">
      <c r="A73" s="913">
        <v>220</v>
      </c>
      <c r="B73" s="912" t="s">
        <v>226</v>
      </c>
      <c r="C73" s="1035">
        <v>45195</v>
      </c>
      <c r="D73" s="912" t="s">
        <v>227</v>
      </c>
      <c r="E73" s="1036">
        <v>27</v>
      </c>
      <c r="F73" s="922">
        <v>1800</v>
      </c>
      <c r="G73" s="922">
        <v>0</v>
      </c>
      <c r="H73" s="922">
        <v>1800</v>
      </c>
      <c r="I73" s="912" t="str">
        <f>VLOOKUP($E73,ETB!$B$66:$C$674,2,0)</f>
        <v>Purchases</v>
      </c>
    </row>
    <row r="74" spans="1:9" outlineLevel="2">
      <c r="A74" s="913">
        <v>242</v>
      </c>
      <c r="B74" s="912" t="s">
        <v>228</v>
      </c>
      <c r="C74" s="1035">
        <v>45170</v>
      </c>
      <c r="D74" s="912" t="s">
        <v>229</v>
      </c>
      <c r="E74" s="1036">
        <v>27</v>
      </c>
      <c r="F74" s="922">
        <v>2000</v>
      </c>
      <c r="G74" s="922">
        <v>0</v>
      </c>
      <c r="H74" s="922">
        <v>2000</v>
      </c>
      <c r="I74" s="912" t="str">
        <f>VLOOKUP($E74,ETB!$B$66:$C$674,2,0)</f>
        <v>Purchases</v>
      </c>
    </row>
    <row r="75" spans="1:9" outlineLevel="2">
      <c r="A75" s="913">
        <v>73</v>
      </c>
      <c r="B75" s="912" t="s">
        <v>230</v>
      </c>
      <c r="C75" s="1035">
        <v>44991</v>
      </c>
      <c r="D75" s="912" t="s">
        <v>231</v>
      </c>
      <c r="E75" s="1036">
        <v>27</v>
      </c>
      <c r="F75" s="922">
        <v>1300</v>
      </c>
      <c r="G75" s="922">
        <v>0</v>
      </c>
      <c r="H75" s="922">
        <v>1300</v>
      </c>
      <c r="I75" s="912" t="str">
        <f>VLOOKUP($E75,ETB!$B$66:$C$674,2,0)</f>
        <v>Purchases</v>
      </c>
    </row>
    <row r="76" spans="1:9" outlineLevel="2">
      <c r="A76" s="913">
        <v>84</v>
      </c>
      <c r="B76" s="912" t="s">
        <v>232</v>
      </c>
      <c r="C76" s="1035">
        <v>45012</v>
      </c>
      <c r="D76" s="912" t="s">
        <v>233</v>
      </c>
      <c r="E76" s="1036">
        <v>27</v>
      </c>
      <c r="F76" s="922">
        <v>2800</v>
      </c>
      <c r="G76" s="922">
        <v>0</v>
      </c>
      <c r="H76" s="922">
        <v>2800</v>
      </c>
      <c r="I76" s="912" t="str">
        <f>VLOOKUP($E76,ETB!$B$66:$C$674,2,0)</f>
        <v>Purchases</v>
      </c>
    </row>
    <row r="77" spans="1:9" outlineLevel="2">
      <c r="A77" s="913">
        <v>139</v>
      </c>
      <c r="B77" s="912" t="s">
        <v>234</v>
      </c>
      <c r="C77" s="1035">
        <v>45084</v>
      </c>
      <c r="D77" s="912" t="s">
        <v>235</v>
      </c>
      <c r="E77" s="1036">
        <v>27</v>
      </c>
      <c r="F77" s="922">
        <v>2500</v>
      </c>
      <c r="G77" s="922">
        <v>0</v>
      </c>
      <c r="H77" s="922">
        <v>2500</v>
      </c>
      <c r="I77" s="912" t="str">
        <f>VLOOKUP($E77,ETB!$B$66:$C$674,2,0)</f>
        <v>Purchases</v>
      </c>
    </row>
    <row r="78" spans="1:9" outlineLevel="2">
      <c r="A78" s="913">
        <v>119</v>
      </c>
      <c r="B78" s="912" t="s">
        <v>236</v>
      </c>
      <c r="C78" s="1035">
        <v>45162</v>
      </c>
      <c r="D78" s="912" t="s">
        <v>237</v>
      </c>
      <c r="E78" s="1036">
        <v>27</v>
      </c>
      <c r="F78" s="922">
        <v>1400</v>
      </c>
      <c r="G78" s="922">
        <v>0</v>
      </c>
      <c r="H78" s="922">
        <v>1400</v>
      </c>
      <c r="I78" s="912" t="str">
        <f>VLOOKUP($E78,ETB!$B$66:$C$674,2,0)</f>
        <v>Purchases</v>
      </c>
    </row>
    <row r="79" spans="1:9" outlineLevel="2">
      <c r="A79" s="913">
        <v>72</v>
      </c>
      <c r="B79" s="912" t="s">
        <v>238</v>
      </c>
      <c r="C79" s="1035">
        <v>45038</v>
      </c>
      <c r="D79" s="912" t="s">
        <v>239</v>
      </c>
      <c r="E79" s="1036">
        <v>27</v>
      </c>
      <c r="F79" s="922">
        <v>300</v>
      </c>
      <c r="G79" s="922">
        <v>0</v>
      </c>
      <c r="H79" s="922">
        <v>300</v>
      </c>
      <c r="I79" s="912" t="str">
        <f>VLOOKUP($E79,ETB!$B$66:$C$674,2,0)</f>
        <v>Purchases</v>
      </c>
    </row>
    <row r="80" spans="1:9" outlineLevel="2">
      <c r="A80" s="913">
        <v>102</v>
      </c>
      <c r="B80" s="912" t="s">
        <v>240</v>
      </c>
      <c r="C80" s="1035">
        <v>44999</v>
      </c>
      <c r="D80" s="912" t="s">
        <v>241</v>
      </c>
      <c r="E80" s="1036">
        <v>27</v>
      </c>
      <c r="F80" s="922">
        <v>2500</v>
      </c>
      <c r="G80" s="922">
        <v>0</v>
      </c>
      <c r="H80" s="922">
        <v>2500</v>
      </c>
      <c r="I80" s="912" t="str">
        <f>VLOOKUP($E80,ETB!$B$66:$C$674,2,0)</f>
        <v>Purchases</v>
      </c>
    </row>
    <row r="81" spans="1:9" outlineLevel="2">
      <c r="A81" s="913">
        <v>71</v>
      </c>
      <c r="B81" s="912" t="s">
        <v>242</v>
      </c>
      <c r="C81" s="1035">
        <v>45030</v>
      </c>
      <c r="D81" s="912" t="s">
        <v>243</v>
      </c>
      <c r="E81" s="1036">
        <v>27</v>
      </c>
      <c r="F81" s="922">
        <v>2600</v>
      </c>
      <c r="G81" s="922">
        <v>0</v>
      </c>
      <c r="H81" s="922">
        <v>2600</v>
      </c>
      <c r="I81" s="912" t="str">
        <f>VLOOKUP($E81,ETB!$B$66:$C$674,2,0)</f>
        <v>Purchases</v>
      </c>
    </row>
    <row r="82" spans="1:9" outlineLevel="2">
      <c r="A82" s="913">
        <v>201</v>
      </c>
      <c r="B82" s="912" t="s">
        <v>244</v>
      </c>
      <c r="C82" s="1035">
        <v>45187</v>
      </c>
      <c r="D82" s="912" t="s">
        <v>245</v>
      </c>
      <c r="E82" s="1036">
        <v>27</v>
      </c>
      <c r="F82" s="922">
        <v>2000</v>
      </c>
      <c r="G82" s="922">
        <v>0</v>
      </c>
      <c r="H82" s="922">
        <v>2000</v>
      </c>
      <c r="I82" s="912" t="str">
        <f>VLOOKUP($E82,ETB!$B$66:$C$674,2,0)</f>
        <v>Purchases</v>
      </c>
    </row>
    <row r="83" spans="1:9" outlineLevel="2">
      <c r="A83" s="913">
        <v>80</v>
      </c>
      <c r="B83" s="912" t="s">
        <v>246</v>
      </c>
      <c r="C83" s="1035">
        <v>44986</v>
      </c>
      <c r="D83" s="912" t="s">
        <v>247</v>
      </c>
      <c r="E83" s="1036">
        <v>27</v>
      </c>
      <c r="F83" s="922">
        <v>1500</v>
      </c>
      <c r="G83" s="922">
        <v>0</v>
      </c>
      <c r="H83" s="922">
        <v>1500</v>
      </c>
      <c r="I83" s="912" t="str">
        <f>VLOOKUP($E83,ETB!$B$66:$C$674,2,0)</f>
        <v>Purchases</v>
      </c>
    </row>
    <row r="84" spans="1:9" outlineLevel="2">
      <c r="A84" s="913">
        <v>169</v>
      </c>
      <c r="B84" s="912" t="s">
        <v>248</v>
      </c>
      <c r="C84" s="1035">
        <v>45079</v>
      </c>
      <c r="D84" s="912" t="s">
        <v>249</v>
      </c>
      <c r="E84" s="1036">
        <v>27</v>
      </c>
      <c r="F84" s="922">
        <v>2600</v>
      </c>
      <c r="G84" s="922">
        <v>0</v>
      </c>
      <c r="H84" s="922">
        <v>2600</v>
      </c>
      <c r="I84" s="912" t="str">
        <f>VLOOKUP($E84,ETB!$B$66:$C$674,2,0)</f>
        <v>Purchases</v>
      </c>
    </row>
    <row r="85" spans="1:9" outlineLevel="2">
      <c r="A85" s="913">
        <v>77</v>
      </c>
      <c r="B85" s="912" t="s">
        <v>250</v>
      </c>
      <c r="C85" s="1035">
        <v>45030</v>
      </c>
      <c r="D85" s="912" t="s">
        <v>251</v>
      </c>
      <c r="E85" s="1036">
        <v>27</v>
      </c>
      <c r="F85" s="922">
        <v>1900</v>
      </c>
      <c r="G85" s="922">
        <v>0</v>
      </c>
      <c r="H85" s="922">
        <v>1900</v>
      </c>
      <c r="I85" s="912" t="str">
        <f>VLOOKUP($E85,ETB!$B$66:$C$674,2,0)</f>
        <v>Purchases</v>
      </c>
    </row>
    <row r="86" spans="1:9" outlineLevel="2">
      <c r="A86" s="913">
        <v>156</v>
      </c>
      <c r="B86" s="912" t="s">
        <v>252</v>
      </c>
      <c r="C86" s="1035">
        <v>45079</v>
      </c>
      <c r="D86" s="912" t="s">
        <v>253</v>
      </c>
      <c r="E86" s="1036">
        <v>27</v>
      </c>
      <c r="F86" s="922">
        <v>700</v>
      </c>
      <c r="G86" s="922">
        <v>0</v>
      </c>
      <c r="H86" s="922">
        <v>700</v>
      </c>
      <c r="I86" s="912" t="str">
        <f>VLOOKUP($E86,ETB!$B$66:$C$674,2,0)</f>
        <v>Purchases</v>
      </c>
    </row>
    <row r="87" spans="1:9" outlineLevel="2">
      <c r="A87" s="913">
        <v>83</v>
      </c>
      <c r="B87" s="912" t="s">
        <v>254</v>
      </c>
      <c r="C87" s="1035">
        <v>45027</v>
      </c>
      <c r="D87" s="912" t="s">
        <v>255</v>
      </c>
      <c r="E87" s="1036">
        <v>27</v>
      </c>
      <c r="F87" s="922">
        <v>3800</v>
      </c>
      <c r="G87" s="922">
        <v>0</v>
      </c>
      <c r="H87" s="922">
        <v>3800</v>
      </c>
      <c r="I87" s="912" t="str">
        <f>VLOOKUP($E87,ETB!$B$66:$C$674,2,0)</f>
        <v>Purchases</v>
      </c>
    </row>
    <row r="88" spans="1:9" outlineLevel="2">
      <c r="A88" s="913">
        <v>129</v>
      </c>
      <c r="B88" s="912" t="s">
        <v>256</v>
      </c>
      <c r="C88" s="1035">
        <v>45126</v>
      </c>
      <c r="D88" s="912" t="s">
        <v>257</v>
      </c>
      <c r="E88" s="1036">
        <v>27</v>
      </c>
      <c r="F88" s="922">
        <v>1000</v>
      </c>
      <c r="G88" s="922">
        <v>0</v>
      </c>
      <c r="H88" s="922">
        <v>1000</v>
      </c>
      <c r="I88" s="912" t="str">
        <f>VLOOKUP($E88,ETB!$B$66:$C$674,2,0)</f>
        <v>Purchases</v>
      </c>
    </row>
    <row r="89" spans="1:9" outlineLevel="2">
      <c r="A89" s="913">
        <v>175</v>
      </c>
      <c r="B89" s="912" t="s">
        <v>258</v>
      </c>
      <c r="C89" s="1035">
        <v>45207</v>
      </c>
      <c r="D89" s="912" t="s">
        <v>259</v>
      </c>
      <c r="E89" s="1036">
        <v>27</v>
      </c>
      <c r="F89" s="922">
        <v>2500</v>
      </c>
      <c r="G89" s="922">
        <v>0</v>
      </c>
      <c r="H89" s="922">
        <v>2500</v>
      </c>
      <c r="I89" s="912" t="str">
        <f>VLOOKUP($E89,ETB!$B$66:$C$674,2,0)</f>
        <v>Purchases</v>
      </c>
    </row>
    <row r="90" spans="1:9" outlineLevel="2">
      <c r="A90" s="913">
        <v>130</v>
      </c>
      <c r="B90" s="912" t="s">
        <v>260</v>
      </c>
      <c r="C90" s="1035">
        <v>45091</v>
      </c>
      <c r="D90" s="912" t="s">
        <v>261</v>
      </c>
      <c r="E90" s="1036">
        <v>27</v>
      </c>
      <c r="F90" s="922">
        <v>2000</v>
      </c>
      <c r="G90" s="922">
        <v>0</v>
      </c>
      <c r="H90" s="922">
        <v>2000</v>
      </c>
      <c r="I90" s="912" t="str">
        <f>VLOOKUP($E90,ETB!$B$66:$C$674,2,0)</f>
        <v>Purchases</v>
      </c>
    </row>
    <row r="91" spans="1:9" outlineLevel="2">
      <c r="A91" s="913">
        <v>124</v>
      </c>
      <c r="B91" s="912" t="s">
        <v>262</v>
      </c>
      <c r="C91" s="1035">
        <v>45079</v>
      </c>
      <c r="D91" s="912" t="s">
        <v>263</v>
      </c>
      <c r="E91" s="1036">
        <v>27</v>
      </c>
      <c r="F91" s="922">
        <v>2800</v>
      </c>
      <c r="G91" s="922">
        <v>0</v>
      </c>
      <c r="H91" s="922">
        <v>2800</v>
      </c>
      <c r="I91" s="912" t="str">
        <f>VLOOKUP($E91,ETB!$B$66:$C$674,2,0)</f>
        <v>Purchases</v>
      </c>
    </row>
    <row r="92" spans="1:9" outlineLevel="2">
      <c r="A92" s="913">
        <v>114</v>
      </c>
      <c r="B92" s="912" t="s">
        <v>264</v>
      </c>
      <c r="C92" s="1035">
        <v>45082</v>
      </c>
      <c r="D92" s="912" t="s">
        <v>265</v>
      </c>
      <c r="E92" s="1036">
        <v>27</v>
      </c>
      <c r="F92" s="922">
        <v>2200</v>
      </c>
      <c r="G92" s="922">
        <v>0</v>
      </c>
      <c r="H92" s="922">
        <v>2200</v>
      </c>
      <c r="I92" s="912" t="str">
        <f>VLOOKUP($E92,ETB!$B$66:$C$674,2,0)</f>
        <v>Purchases</v>
      </c>
    </row>
    <row r="93" spans="1:9" outlineLevel="2">
      <c r="A93" s="913">
        <v>153</v>
      </c>
      <c r="B93" s="912" t="s">
        <v>266</v>
      </c>
      <c r="C93" s="1035">
        <v>45091</v>
      </c>
      <c r="D93" s="912" t="s">
        <v>267</v>
      </c>
      <c r="E93" s="1036">
        <v>27</v>
      </c>
      <c r="F93" s="922">
        <v>2300</v>
      </c>
      <c r="G93" s="922">
        <v>0</v>
      </c>
      <c r="H93" s="922">
        <v>2300</v>
      </c>
      <c r="I93" s="912" t="str">
        <f>VLOOKUP($E93,ETB!$B$66:$C$674,2,0)</f>
        <v>Purchases</v>
      </c>
    </row>
    <row r="94" spans="1:9" outlineLevel="2">
      <c r="A94" s="913">
        <v>79</v>
      </c>
      <c r="B94" s="912" t="s">
        <v>268</v>
      </c>
      <c r="C94" s="1035">
        <v>45021</v>
      </c>
      <c r="D94" s="912" t="s">
        <v>269</v>
      </c>
      <c r="E94" s="1036">
        <v>27</v>
      </c>
      <c r="F94" s="922">
        <v>800</v>
      </c>
      <c r="G94" s="922">
        <v>0</v>
      </c>
      <c r="H94" s="922">
        <v>800</v>
      </c>
      <c r="I94" s="912" t="str">
        <f>VLOOKUP($E94,ETB!$B$66:$C$674,2,0)</f>
        <v>Purchases</v>
      </c>
    </row>
    <row r="95" spans="1:9" outlineLevel="2">
      <c r="A95" s="913">
        <v>91</v>
      </c>
      <c r="B95" s="912" t="s">
        <v>270</v>
      </c>
      <c r="C95" s="1035">
        <v>44999</v>
      </c>
      <c r="D95" s="912" t="s">
        <v>271</v>
      </c>
      <c r="E95" s="1036">
        <v>27</v>
      </c>
      <c r="F95" s="922">
        <v>420</v>
      </c>
      <c r="G95" s="922">
        <v>0</v>
      </c>
      <c r="H95" s="922">
        <v>420</v>
      </c>
      <c r="I95" s="912" t="str">
        <f>VLOOKUP($E95,ETB!$B$66:$C$674,2,0)</f>
        <v>Purchases</v>
      </c>
    </row>
    <row r="96" spans="1:9" outlineLevel="2">
      <c r="A96" s="913">
        <v>128</v>
      </c>
      <c r="B96" s="912" t="s">
        <v>272</v>
      </c>
      <c r="C96" s="1035">
        <v>45134</v>
      </c>
      <c r="D96" s="912" t="s">
        <v>273</v>
      </c>
      <c r="E96" s="1036">
        <v>27</v>
      </c>
      <c r="F96" s="922">
        <v>2000</v>
      </c>
      <c r="G96" s="922">
        <v>0</v>
      </c>
      <c r="H96" s="922">
        <v>2000</v>
      </c>
      <c r="I96" s="912" t="str">
        <f>VLOOKUP($E96,ETB!$B$66:$C$674,2,0)</f>
        <v>Purchases</v>
      </c>
    </row>
    <row r="97" spans="1:9" outlineLevel="2">
      <c r="A97" s="913">
        <v>141</v>
      </c>
      <c r="B97" s="912" t="s">
        <v>274</v>
      </c>
      <c r="C97" s="1035">
        <v>45086</v>
      </c>
      <c r="D97" s="912" t="s">
        <v>275</v>
      </c>
      <c r="E97" s="1036">
        <v>27</v>
      </c>
      <c r="F97" s="922">
        <v>4000</v>
      </c>
      <c r="G97" s="922">
        <v>0</v>
      </c>
      <c r="H97" s="922">
        <v>4000</v>
      </c>
      <c r="I97" s="912" t="str">
        <f>VLOOKUP($E97,ETB!$B$66:$C$674,2,0)</f>
        <v>Purchases</v>
      </c>
    </row>
    <row r="98" spans="1:9" outlineLevel="2">
      <c r="A98" s="913">
        <v>88</v>
      </c>
      <c r="B98" s="912" t="s">
        <v>276</v>
      </c>
      <c r="C98" s="1035">
        <v>45030</v>
      </c>
      <c r="D98" s="912" t="s">
        <v>277</v>
      </c>
      <c r="E98" s="1036">
        <v>27</v>
      </c>
      <c r="F98" s="922">
        <v>300</v>
      </c>
      <c r="G98" s="922">
        <v>0</v>
      </c>
      <c r="H98" s="922">
        <v>300</v>
      </c>
      <c r="I98" s="912" t="str">
        <f>VLOOKUP($E98,ETB!$B$66:$C$674,2,0)</f>
        <v>Purchases</v>
      </c>
    </row>
    <row r="99" spans="1:9" outlineLevel="2">
      <c r="A99" s="913">
        <v>147</v>
      </c>
      <c r="B99" s="912" t="s">
        <v>278</v>
      </c>
      <c r="C99" s="1035">
        <v>45082</v>
      </c>
      <c r="D99" s="912" t="s">
        <v>279</v>
      </c>
      <c r="E99" s="1036">
        <v>27</v>
      </c>
      <c r="F99" s="922">
        <v>3300</v>
      </c>
      <c r="G99" s="922">
        <v>0</v>
      </c>
      <c r="H99" s="922">
        <v>3300</v>
      </c>
      <c r="I99" s="912" t="str">
        <f>VLOOKUP($E99,ETB!$B$66:$C$674,2,0)</f>
        <v>Purchases</v>
      </c>
    </row>
    <row r="100" spans="1:9" outlineLevel="2">
      <c r="A100" s="913">
        <v>29</v>
      </c>
      <c r="B100" s="912" t="s">
        <v>280</v>
      </c>
      <c r="C100" s="1035">
        <v>44915</v>
      </c>
      <c r="D100" s="912" t="s">
        <v>281</v>
      </c>
      <c r="E100" s="1036">
        <v>27</v>
      </c>
      <c r="F100" s="922">
        <v>250</v>
      </c>
      <c r="G100" s="922">
        <v>0</v>
      </c>
      <c r="H100" s="922">
        <v>250</v>
      </c>
      <c r="I100" s="912" t="str">
        <f>VLOOKUP($E100,ETB!$B$66:$C$674,2,0)</f>
        <v>Purchases</v>
      </c>
    </row>
    <row r="101" spans="1:9" outlineLevel="2">
      <c r="A101" s="913">
        <v>159</v>
      </c>
      <c r="B101" s="912" t="s">
        <v>282</v>
      </c>
      <c r="C101" s="1035">
        <v>45085</v>
      </c>
      <c r="D101" s="912" t="s">
        <v>283</v>
      </c>
      <c r="E101" s="1036">
        <v>27</v>
      </c>
      <c r="F101" s="922">
        <v>1300</v>
      </c>
      <c r="G101" s="922">
        <v>0</v>
      </c>
      <c r="H101" s="922">
        <v>1300</v>
      </c>
      <c r="I101" s="912" t="str">
        <f>VLOOKUP($E101,ETB!$B$66:$C$674,2,0)</f>
        <v>Purchases</v>
      </c>
    </row>
    <row r="102" spans="1:9" outlineLevel="2">
      <c r="A102" s="913">
        <v>205</v>
      </c>
      <c r="B102" s="912" t="s">
        <v>284</v>
      </c>
      <c r="C102" s="1035">
        <v>45224</v>
      </c>
      <c r="D102" s="912" t="s">
        <v>285</v>
      </c>
      <c r="E102" s="1036">
        <v>27</v>
      </c>
      <c r="F102" s="922">
        <v>1900</v>
      </c>
      <c r="G102" s="922">
        <v>0</v>
      </c>
      <c r="H102" s="922">
        <v>1900</v>
      </c>
      <c r="I102" s="912" t="str">
        <f>VLOOKUP($E102,ETB!$B$66:$C$674,2,0)</f>
        <v>Purchases</v>
      </c>
    </row>
    <row r="103" spans="1:9" outlineLevel="2">
      <c r="A103" s="913">
        <v>230</v>
      </c>
      <c r="B103" s="912" t="s">
        <v>286</v>
      </c>
      <c r="C103" s="1035">
        <v>45187</v>
      </c>
      <c r="D103" s="912" t="s">
        <v>287</v>
      </c>
      <c r="E103" s="1036">
        <v>27</v>
      </c>
      <c r="F103" s="922">
        <v>1200</v>
      </c>
      <c r="G103" s="922">
        <v>0</v>
      </c>
      <c r="H103" s="922">
        <v>1200</v>
      </c>
      <c r="I103" s="912" t="str">
        <f>VLOOKUP($E103,ETB!$B$66:$C$674,2,0)</f>
        <v>Purchases</v>
      </c>
    </row>
    <row r="104" spans="1:9" outlineLevel="2">
      <c r="A104" s="913">
        <v>24</v>
      </c>
      <c r="B104" s="912" t="s">
        <v>288</v>
      </c>
      <c r="C104" s="1035">
        <v>44907</v>
      </c>
      <c r="D104" s="912" t="s">
        <v>289</v>
      </c>
      <c r="E104" s="1036">
        <v>27</v>
      </c>
      <c r="F104" s="922">
        <v>300</v>
      </c>
      <c r="G104" s="922">
        <v>0</v>
      </c>
      <c r="H104" s="922">
        <v>300</v>
      </c>
      <c r="I104" s="912" t="str">
        <f>VLOOKUP($E104,ETB!$B$66:$C$674,2,0)</f>
        <v>Purchases</v>
      </c>
    </row>
    <row r="105" spans="1:9" outlineLevel="2">
      <c r="A105" s="913">
        <v>134</v>
      </c>
      <c r="B105" s="912" t="s">
        <v>290</v>
      </c>
      <c r="C105" s="1035">
        <v>45079</v>
      </c>
      <c r="D105" s="912" t="s">
        <v>291</v>
      </c>
      <c r="E105" s="1036">
        <v>27</v>
      </c>
      <c r="F105" s="922">
        <v>3500</v>
      </c>
      <c r="G105" s="922">
        <v>0</v>
      </c>
      <c r="H105" s="922">
        <v>3500</v>
      </c>
      <c r="I105" s="912" t="str">
        <f>VLOOKUP($E105,ETB!$B$66:$C$674,2,0)</f>
        <v>Purchases</v>
      </c>
    </row>
    <row r="106" spans="1:9" outlineLevel="2">
      <c r="A106" s="913">
        <v>140</v>
      </c>
      <c r="B106" s="912" t="s">
        <v>292</v>
      </c>
      <c r="C106" s="1035">
        <v>45126</v>
      </c>
      <c r="D106" s="912" t="s">
        <v>293</v>
      </c>
      <c r="E106" s="1036">
        <v>27</v>
      </c>
      <c r="F106" s="922">
        <v>3500</v>
      </c>
      <c r="G106" s="922">
        <v>0</v>
      </c>
      <c r="H106" s="922">
        <v>3500</v>
      </c>
      <c r="I106" s="912" t="str">
        <f>VLOOKUP($E106,ETB!$B$66:$C$674,2,0)</f>
        <v>Purchases</v>
      </c>
    </row>
    <row r="107" spans="1:9" outlineLevel="2">
      <c r="A107" s="913">
        <v>183</v>
      </c>
      <c r="B107" s="912" t="s">
        <v>294</v>
      </c>
      <c r="C107" s="1035">
        <v>45170</v>
      </c>
      <c r="D107" s="912" t="s">
        <v>295</v>
      </c>
      <c r="E107" s="1036">
        <v>27</v>
      </c>
      <c r="F107" s="922">
        <v>5200</v>
      </c>
      <c r="G107" s="922">
        <v>0</v>
      </c>
      <c r="H107" s="922">
        <v>5200</v>
      </c>
      <c r="I107" s="912" t="str">
        <f>VLOOKUP($E107,ETB!$B$66:$C$674,2,0)</f>
        <v>Purchases</v>
      </c>
    </row>
    <row r="108" spans="1:9" outlineLevel="2">
      <c r="A108" s="913">
        <v>224</v>
      </c>
      <c r="B108" s="912" t="s">
        <v>296</v>
      </c>
      <c r="C108" s="1035">
        <v>45219</v>
      </c>
      <c r="D108" s="912" t="s">
        <v>297</v>
      </c>
      <c r="E108" s="1036">
        <v>27</v>
      </c>
      <c r="F108" s="922">
        <v>1500</v>
      </c>
      <c r="G108" s="922">
        <v>0</v>
      </c>
      <c r="H108" s="922">
        <v>1500</v>
      </c>
      <c r="I108" s="912" t="str">
        <f>VLOOKUP($E108,ETB!$B$66:$C$674,2,0)</f>
        <v>Purchases</v>
      </c>
    </row>
    <row r="109" spans="1:9" outlineLevel="2">
      <c r="A109" s="913">
        <v>218</v>
      </c>
      <c r="B109" s="912" t="s">
        <v>298</v>
      </c>
      <c r="C109" s="1035">
        <v>45187</v>
      </c>
      <c r="D109" s="912" t="s">
        <v>299</v>
      </c>
      <c r="E109" s="1036">
        <v>27</v>
      </c>
      <c r="F109" s="922">
        <v>1800</v>
      </c>
      <c r="G109" s="922">
        <v>0</v>
      </c>
      <c r="H109" s="922">
        <v>1800</v>
      </c>
      <c r="I109" s="912" t="str">
        <f>VLOOKUP($E109,ETB!$B$66:$C$674,2,0)</f>
        <v>Purchases</v>
      </c>
    </row>
    <row r="110" spans="1:9" outlineLevel="2">
      <c r="A110" s="913">
        <v>92</v>
      </c>
      <c r="B110" s="912" t="s">
        <v>300</v>
      </c>
      <c r="C110" s="1035">
        <v>44992</v>
      </c>
      <c r="D110" s="912" t="s">
        <v>301</v>
      </c>
      <c r="E110" s="1036">
        <v>27</v>
      </c>
      <c r="F110" s="922">
        <v>5500</v>
      </c>
      <c r="G110" s="922">
        <v>0</v>
      </c>
      <c r="H110" s="922">
        <v>5500</v>
      </c>
      <c r="I110" s="912" t="str">
        <f>VLOOKUP($E110,ETB!$B$66:$C$674,2,0)</f>
        <v>Purchases</v>
      </c>
    </row>
    <row r="111" spans="1:9" outlineLevel="2">
      <c r="A111" s="913">
        <v>213</v>
      </c>
      <c r="B111" s="912" t="s">
        <v>302</v>
      </c>
      <c r="C111" s="1035">
        <v>45219</v>
      </c>
      <c r="D111" s="912" t="s">
        <v>303</v>
      </c>
      <c r="E111" s="1036">
        <v>27</v>
      </c>
      <c r="F111" s="922">
        <v>2900</v>
      </c>
      <c r="G111" s="922">
        <v>0</v>
      </c>
      <c r="H111" s="922">
        <v>2900</v>
      </c>
      <c r="I111" s="912" t="str">
        <f>VLOOKUP($E111,ETB!$B$66:$C$674,2,0)</f>
        <v>Purchases</v>
      </c>
    </row>
    <row r="112" spans="1:9" outlineLevel="2">
      <c r="A112" s="913">
        <v>155</v>
      </c>
      <c r="B112" s="912" t="s">
        <v>304</v>
      </c>
      <c r="C112" s="1035">
        <v>45121</v>
      </c>
      <c r="D112" s="912" t="s">
        <v>305</v>
      </c>
      <c r="E112" s="1036">
        <v>27</v>
      </c>
      <c r="F112" s="922">
        <v>1100</v>
      </c>
      <c r="G112" s="922">
        <v>0</v>
      </c>
      <c r="H112" s="922">
        <v>1100</v>
      </c>
      <c r="I112" s="912" t="str">
        <f>VLOOKUP($E112,ETB!$B$66:$C$674,2,0)</f>
        <v>Purchases</v>
      </c>
    </row>
    <row r="113" spans="1:9" outlineLevel="2">
      <c r="A113" s="913">
        <v>227</v>
      </c>
      <c r="B113" s="912" t="s">
        <v>306</v>
      </c>
      <c r="C113" s="1035">
        <v>45175</v>
      </c>
      <c r="D113" s="912" t="s">
        <v>307</v>
      </c>
      <c r="E113" s="1036">
        <v>27</v>
      </c>
      <c r="F113" s="922">
        <v>3500</v>
      </c>
      <c r="G113" s="922">
        <v>0</v>
      </c>
      <c r="H113" s="922">
        <v>3500</v>
      </c>
      <c r="I113" s="912" t="str">
        <f>VLOOKUP($E113,ETB!$B$66:$C$674,2,0)</f>
        <v>Purchases</v>
      </c>
    </row>
    <row r="114" spans="1:9" outlineLevel="2">
      <c r="A114" s="913">
        <v>177</v>
      </c>
      <c r="B114" s="912" t="s">
        <v>308</v>
      </c>
      <c r="C114" s="1035">
        <v>45172</v>
      </c>
      <c r="D114" s="912" t="s">
        <v>309</v>
      </c>
      <c r="E114" s="1036">
        <v>27</v>
      </c>
      <c r="F114" s="922">
        <v>1500</v>
      </c>
      <c r="G114" s="922">
        <v>0</v>
      </c>
      <c r="H114" s="922">
        <v>1500</v>
      </c>
      <c r="I114" s="912" t="str">
        <f>VLOOKUP($E114,ETB!$B$66:$C$674,2,0)</f>
        <v>Purchases</v>
      </c>
    </row>
    <row r="115" spans="1:9" outlineLevel="2">
      <c r="A115" s="913">
        <v>78</v>
      </c>
      <c r="B115" s="912" t="s">
        <v>310</v>
      </c>
      <c r="C115" s="1035">
        <v>44992</v>
      </c>
      <c r="D115" s="912" t="s">
        <v>311</v>
      </c>
      <c r="E115" s="1036">
        <v>27</v>
      </c>
      <c r="F115" s="922">
        <v>2000</v>
      </c>
      <c r="G115" s="922">
        <v>0</v>
      </c>
      <c r="H115" s="922">
        <v>2000</v>
      </c>
      <c r="I115" s="912" t="str">
        <f>VLOOKUP($E115,ETB!$B$66:$C$674,2,0)</f>
        <v>Purchases</v>
      </c>
    </row>
    <row r="116" spans="1:9" outlineLevel="2">
      <c r="A116" s="913">
        <v>138</v>
      </c>
      <c r="B116" s="912" t="s">
        <v>312</v>
      </c>
      <c r="C116" s="1035">
        <v>45078</v>
      </c>
      <c r="D116" s="912" t="s">
        <v>313</v>
      </c>
      <c r="E116" s="1036">
        <v>27</v>
      </c>
      <c r="F116" s="922">
        <v>1000</v>
      </c>
      <c r="G116" s="922">
        <v>0</v>
      </c>
      <c r="H116" s="922">
        <v>1000</v>
      </c>
      <c r="I116" s="912" t="str">
        <f>VLOOKUP($E116,ETB!$B$66:$C$674,2,0)</f>
        <v>Purchases</v>
      </c>
    </row>
    <row r="117" spans="1:9" outlineLevel="2">
      <c r="A117" s="913">
        <v>229</v>
      </c>
      <c r="B117" s="912" t="s">
        <v>314</v>
      </c>
      <c r="C117" s="1035">
        <v>45189</v>
      </c>
      <c r="D117" s="912" t="s">
        <v>315</v>
      </c>
      <c r="E117" s="1036">
        <v>27</v>
      </c>
      <c r="F117" s="922">
        <v>2400</v>
      </c>
      <c r="G117" s="922">
        <v>0</v>
      </c>
      <c r="H117" s="922">
        <v>2400</v>
      </c>
      <c r="I117" s="912" t="str">
        <f>VLOOKUP($E117,ETB!$B$66:$C$674,2,0)</f>
        <v>Purchases</v>
      </c>
    </row>
    <row r="118" spans="1:9" outlineLevel="2">
      <c r="A118" s="913">
        <v>160</v>
      </c>
      <c r="B118" s="912" t="s">
        <v>316</v>
      </c>
      <c r="C118" s="1035">
        <v>45084</v>
      </c>
      <c r="D118" s="912" t="s">
        <v>317</v>
      </c>
      <c r="E118" s="1036">
        <v>27</v>
      </c>
      <c r="F118" s="922">
        <v>1400</v>
      </c>
      <c r="G118" s="922">
        <v>0</v>
      </c>
      <c r="H118" s="922">
        <v>1400</v>
      </c>
      <c r="I118" s="912" t="str">
        <f>VLOOKUP($E118,ETB!$B$66:$C$674,2,0)</f>
        <v>Purchases</v>
      </c>
    </row>
    <row r="119" spans="1:9" outlineLevel="2">
      <c r="A119" s="913">
        <v>94</v>
      </c>
      <c r="B119" s="912" t="s">
        <v>318</v>
      </c>
      <c r="C119" s="1035">
        <v>44999</v>
      </c>
      <c r="D119" s="912" t="s">
        <v>319</v>
      </c>
      <c r="E119" s="1036">
        <v>27</v>
      </c>
      <c r="F119" s="922">
        <v>300</v>
      </c>
      <c r="G119" s="922">
        <v>0</v>
      </c>
      <c r="H119" s="922">
        <v>300</v>
      </c>
      <c r="I119" s="912" t="str">
        <f>VLOOKUP($E119,ETB!$B$66:$C$674,2,0)</f>
        <v>Purchases</v>
      </c>
    </row>
    <row r="120" spans="1:9" outlineLevel="2">
      <c r="A120" s="913">
        <v>113</v>
      </c>
      <c r="B120" s="912" t="s">
        <v>320</v>
      </c>
      <c r="C120" s="1035">
        <v>45104</v>
      </c>
      <c r="D120" s="912" t="s">
        <v>321</v>
      </c>
      <c r="E120" s="1036">
        <v>27</v>
      </c>
      <c r="F120" s="922">
        <v>2500</v>
      </c>
      <c r="G120" s="922">
        <v>0</v>
      </c>
      <c r="H120" s="922">
        <v>2500</v>
      </c>
      <c r="I120" s="912" t="str">
        <f>VLOOKUP($E120,ETB!$B$66:$C$674,2,0)</f>
        <v>Purchases</v>
      </c>
    </row>
    <row r="121" spans="1:9" outlineLevel="2">
      <c r="A121" s="913">
        <v>158</v>
      </c>
      <c r="B121" s="912" t="s">
        <v>322</v>
      </c>
      <c r="C121" s="1035">
        <v>45126</v>
      </c>
      <c r="D121" s="912" t="s">
        <v>323</v>
      </c>
      <c r="E121" s="1036">
        <v>27</v>
      </c>
      <c r="F121" s="922">
        <v>1500</v>
      </c>
      <c r="G121" s="922">
        <v>0</v>
      </c>
      <c r="H121" s="922">
        <v>1500</v>
      </c>
      <c r="I121" s="912" t="str">
        <f>VLOOKUP($E121,ETB!$B$66:$C$674,2,0)</f>
        <v>Purchases</v>
      </c>
    </row>
    <row r="122" spans="1:9" outlineLevel="2">
      <c r="A122" s="913">
        <v>111</v>
      </c>
      <c r="B122" s="912" t="s">
        <v>324</v>
      </c>
      <c r="C122" s="1035">
        <v>45124</v>
      </c>
      <c r="D122" s="912" t="s">
        <v>325</v>
      </c>
      <c r="E122" s="1036">
        <v>27</v>
      </c>
      <c r="F122" s="922">
        <v>3000</v>
      </c>
      <c r="G122" s="922">
        <v>0</v>
      </c>
      <c r="H122" s="922">
        <v>3000</v>
      </c>
      <c r="I122" s="912" t="str">
        <f>VLOOKUP($E122,ETB!$B$66:$C$674,2,0)</f>
        <v>Purchases</v>
      </c>
    </row>
    <row r="123" spans="1:9" outlineLevel="2">
      <c r="A123" s="913">
        <v>233</v>
      </c>
      <c r="B123" s="912" t="s">
        <v>326</v>
      </c>
      <c r="C123" s="1035">
        <v>45174</v>
      </c>
      <c r="D123" s="912" t="s">
        <v>327</v>
      </c>
      <c r="E123" s="1036">
        <v>27</v>
      </c>
      <c r="F123" s="922">
        <v>650</v>
      </c>
      <c r="G123" s="922">
        <v>0</v>
      </c>
      <c r="H123" s="922">
        <v>650</v>
      </c>
      <c r="I123" s="912" t="str">
        <f>VLOOKUP($E123,ETB!$B$66:$C$674,2,0)</f>
        <v>Purchases</v>
      </c>
    </row>
    <row r="124" spans="1:9" outlineLevel="2">
      <c r="A124" s="913">
        <v>243</v>
      </c>
      <c r="B124" s="912" t="s">
        <v>171</v>
      </c>
      <c r="C124" s="1035">
        <v>45217</v>
      </c>
      <c r="D124" s="912" t="s">
        <v>171</v>
      </c>
      <c r="E124" s="1036">
        <v>27</v>
      </c>
      <c r="F124" s="922">
        <v>14039</v>
      </c>
      <c r="G124" s="922">
        <v>0</v>
      </c>
      <c r="H124" s="922">
        <v>14039</v>
      </c>
      <c r="I124" s="912" t="str">
        <f>VLOOKUP($E124,ETB!$B$66:$C$674,2,0)</f>
        <v>Purchases</v>
      </c>
    </row>
    <row r="125" spans="1:9" outlineLevel="2">
      <c r="A125" s="913">
        <v>120</v>
      </c>
      <c r="B125" s="912" t="s">
        <v>328</v>
      </c>
      <c r="C125" s="1035">
        <v>45154</v>
      </c>
      <c r="D125" s="912" t="s">
        <v>329</v>
      </c>
      <c r="E125" s="1036">
        <v>27</v>
      </c>
      <c r="F125" s="922">
        <v>5000</v>
      </c>
      <c r="G125" s="922">
        <v>0</v>
      </c>
      <c r="H125" s="922">
        <v>5000</v>
      </c>
      <c r="I125" s="912" t="str">
        <f>VLOOKUP($E125,ETB!$B$66:$C$674,2,0)</f>
        <v>Purchases</v>
      </c>
    </row>
    <row r="126" spans="1:9" outlineLevel="2">
      <c r="A126" s="913">
        <v>118</v>
      </c>
      <c r="B126" s="912" t="s">
        <v>330</v>
      </c>
      <c r="C126" s="1035">
        <v>45086</v>
      </c>
      <c r="D126" s="912" t="s">
        <v>331</v>
      </c>
      <c r="E126" s="1036">
        <v>27</v>
      </c>
      <c r="F126" s="922">
        <v>2400</v>
      </c>
      <c r="G126" s="922">
        <v>0</v>
      </c>
      <c r="H126" s="922">
        <v>2400</v>
      </c>
      <c r="I126" s="912" t="str">
        <f>VLOOKUP($E126,ETB!$B$66:$C$674,2,0)</f>
        <v>Purchases</v>
      </c>
    </row>
    <row r="127" spans="1:9" outlineLevel="2">
      <c r="A127" s="913">
        <v>178</v>
      </c>
      <c r="B127" s="912" t="s">
        <v>332</v>
      </c>
      <c r="C127" s="1035">
        <v>45170</v>
      </c>
      <c r="D127" s="912" t="s">
        <v>333</v>
      </c>
      <c r="E127" s="1036">
        <v>27</v>
      </c>
      <c r="F127" s="922">
        <v>1000</v>
      </c>
      <c r="G127" s="922">
        <v>0</v>
      </c>
      <c r="H127" s="922">
        <v>1000</v>
      </c>
      <c r="I127" s="912" t="str">
        <f>VLOOKUP($E127,ETB!$B$66:$C$674,2,0)</f>
        <v>Purchases</v>
      </c>
    </row>
    <row r="128" spans="1:9" outlineLevel="2">
      <c r="A128" s="913">
        <v>137</v>
      </c>
      <c r="B128" s="912" t="s">
        <v>334</v>
      </c>
      <c r="C128" s="1035">
        <v>45085</v>
      </c>
      <c r="D128" s="912" t="s">
        <v>335</v>
      </c>
      <c r="E128" s="1036">
        <v>27</v>
      </c>
      <c r="F128" s="922">
        <v>1500</v>
      </c>
      <c r="G128" s="922">
        <v>0</v>
      </c>
      <c r="H128" s="922">
        <v>1500</v>
      </c>
      <c r="I128" s="912" t="str">
        <f>VLOOKUP($E128,ETB!$B$66:$C$674,2,0)</f>
        <v>Purchases</v>
      </c>
    </row>
    <row r="129" spans="1:9" outlineLevel="2">
      <c r="A129" s="913">
        <v>44</v>
      </c>
      <c r="B129" s="912" t="s">
        <v>336</v>
      </c>
      <c r="C129" s="1035">
        <v>44946</v>
      </c>
      <c r="D129" s="912" t="s">
        <v>337</v>
      </c>
      <c r="E129" s="1036">
        <v>27</v>
      </c>
      <c r="F129" s="922">
        <v>1500</v>
      </c>
      <c r="G129" s="922">
        <v>0</v>
      </c>
      <c r="H129" s="922">
        <v>1500</v>
      </c>
      <c r="I129" s="912" t="str">
        <f>VLOOKUP($E129,ETB!$B$66:$C$674,2,0)</f>
        <v>Purchases</v>
      </c>
    </row>
    <row r="130" spans="1:9" outlineLevel="2">
      <c r="A130" s="913">
        <v>26</v>
      </c>
      <c r="B130" s="912" t="s">
        <v>338</v>
      </c>
      <c r="C130" s="1035">
        <v>44911</v>
      </c>
      <c r="D130" s="912" t="s">
        <v>339</v>
      </c>
      <c r="E130" s="1036">
        <v>27</v>
      </c>
      <c r="F130" s="922">
        <v>250</v>
      </c>
      <c r="G130" s="922">
        <v>0</v>
      </c>
      <c r="H130" s="922">
        <v>250</v>
      </c>
      <c r="I130" s="912" t="str">
        <f>VLOOKUP($E130,ETB!$B$66:$C$674,2,0)</f>
        <v>Purchases</v>
      </c>
    </row>
    <row r="131" spans="1:9" outlineLevel="2">
      <c r="A131" s="913">
        <v>237</v>
      </c>
      <c r="B131" s="912" t="s">
        <v>340</v>
      </c>
      <c r="C131" s="1035">
        <v>45184</v>
      </c>
      <c r="D131" s="912" t="s">
        <v>341</v>
      </c>
      <c r="E131" s="1036">
        <v>27</v>
      </c>
      <c r="F131" s="922">
        <v>600</v>
      </c>
      <c r="G131" s="922">
        <v>0</v>
      </c>
      <c r="H131" s="922">
        <v>600</v>
      </c>
      <c r="I131" s="912" t="str">
        <f>VLOOKUP($E131,ETB!$B$66:$C$674,2,0)</f>
        <v>Purchases</v>
      </c>
    </row>
    <row r="132" spans="1:9" outlineLevel="2">
      <c r="A132" s="913">
        <v>135</v>
      </c>
      <c r="B132" s="912" t="s">
        <v>342</v>
      </c>
      <c r="C132" s="1035">
        <v>45124</v>
      </c>
      <c r="D132" s="912" t="s">
        <v>343</v>
      </c>
      <c r="E132" s="1036">
        <v>27</v>
      </c>
      <c r="F132" s="922">
        <v>1800</v>
      </c>
      <c r="G132" s="922">
        <v>0</v>
      </c>
      <c r="H132" s="922">
        <v>1800</v>
      </c>
      <c r="I132" s="912" t="str">
        <f>VLOOKUP($E132,ETB!$B$66:$C$674,2,0)</f>
        <v>Purchases</v>
      </c>
    </row>
    <row r="133" spans="1:9" outlineLevel="2">
      <c r="A133" s="913">
        <v>149</v>
      </c>
      <c r="B133" s="912" t="s">
        <v>344</v>
      </c>
      <c r="C133" s="1035">
        <v>45079</v>
      </c>
      <c r="D133" s="912" t="s">
        <v>345</v>
      </c>
      <c r="E133" s="1036">
        <v>27</v>
      </c>
      <c r="F133" s="922">
        <v>2200</v>
      </c>
      <c r="G133" s="922">
        <v>0</v>
      </c>
      <c r="H133" s="922">
        <v>2200</v>
      </c>
      <c r="I133" s="912" t="str">
        <f>VLOOKUP($E133,ETB!$B$66:$C$674,2,0)</f>
        <v>Purchases</v>
      </c>
    </row>
    <row r="134" spans="1:9" outlineLevel="2">
      <c r="A134" s="913">
        <v>189</v>
      </c>
      <c r="B134" s="912" t="s">
        <v>346</v>
      </c>
      <c r="C134" s="1035">
        <v>45187</v>
      </c>
      <c r="D134" s="912" t="s">
        <v>347</v>
      </c>
      <c r="E134" s="1036">
        <v>27</v>
      </c>
      <c r="F134" s="922">
        <v>1850</v>
      </c>
      <c r="G134" s="922">
        <v>0</v>
      </c>
      <c r="H134" s="922">
        <v>1850</v>
      </c>
      <c r="I134" s="912" t="str">
        <f>VLOOKUP($E134,ETB!$B$66:$C$674,2,0)</f>
        <v>Purchases</v>
      </c>
    </row>
    <row r="135" spans="1:9" outlineLevel="2">
      <c r="A135" s="913">
        <v>5</v>
      </c>
      <c r="B135" s="912" t="s">
        <v>122</v>
      </c>
      <c r="C135" s="1035">
        <v>44896</v>
      </c>
      <c r="D135" s="912" t="s">
        <v>348</v>
      </c>
      <c r="E135" s="1036">
        <v>27</v>
      </c>
      <c r="F135" s="922">
        <v>2200</v>
      </c>
      <c r="G135" s="922">
        <v>0</v>
      </c>
      <c r="H135" s="922">
        <v>2200</v>
      </c>
      <c r="I135" s="912" t="str">
        <f>VLOOKUP($E135,ETB!$B$66:$C$674,2,0)</f>
        <v>Purchases</v>
      </c>
    </row>
    <row r="136" spans="1:9" outlineLevel="2">
      <c r="A136" s="913">
        <v>13</v>
      </c>
      <c r="B136" s="912" t="s">
        <v>122</v>
      </c>
      <c r="C136" s="1035">
        <v>44900</v>
      </c>
      <c r="D136" s="912" t="s">
        <v>348</v>
      </c>
      <c r="E136" s="1036">
        <v>27</v>
      </c>
      <c r="F136" s="922">
        <v>1200</v>
      </c>
      <c r="G136" s="922">
        <v>0</v>
      </c>
      <c r="H136" s="922">
        <v>1200</v>
      </c>
      <c r="I136" s="912" t="str">
        <f>VLOOKUP($E136,ETB!$B$66:$C$674,2,0)</f>
        <v>Purchases</v>
      </c>
    </row>
    <row r="137" spans="1:9" outlineLevel="2">
      <c r="A137" s="913">
        <v>14</v>
      </c>
      <c r="B137" s="912" t="s">
        <v>122</v>
      </c>
      <c r="C137" s="1035">
        <v>44900</v>
      </c>
      <c r="D137" s="912" t="s">
        <v>348</v>
      </c>
      <c r="E137" s="1036">
        <v>27</v>
      </c>
      <c r="F137" s="922">
        <v>2500</v>
      </c>
      <c r="G137" s="922">
        <v>0</v>
      </c>
      <c r="H137" s="922">
        <v>2500</v>
      </c>
      <c r="I137" s="912" t="str">
        <f>VLOOKUP($E137,ETB!$B$66:$C$674,2,0)</f>
        <v>Purchases</v>
      </c>
    </row>
    <row r="138" spans="1:9" outlineLevel="2">
      <c r="A138" s="913">
        <v>20</v>
      </c>
      <c r="B138" s="912" t="s">
        <v>122</v>
      </c>
      <c r="C138" s="1035">
        <v>44901</v>
      </c>
      <c r="D138" s="912" t="s">
        <v>348</v>
      </c>
      <c r="E138" s="1036">
        <v>27</v>
      </c>
      <c r="F138" s="922">
        <v>1000</v>
      </c>
      <c r="G138" s="922">
        <v>0</v>
      </c>
      <c r="H138" s="922">
        <v>1000</v>
      </c>
      <c r="I138" s="912" t="str">
        <f>VLOOKUP($E138,ETB!$B$66:$C$674,2,0)</f>
        <v>Purchases</v>
      </c>
    </row>
    <row r="139" spans="1:9" outlineLevel="2">
      <c r="A139" s="913">
        <v>21</v>
      </c>
      <c r="B139" s="912" t="s">
        <v>122</v>
      </c>
      <c r="C139" s="1035">
        <v>44901</v>
      </c>
      <c r="D139" s="912" t="s">
        <v>348</v>
      </c>
      <c r="E139" s="1036">
        <v>27</v>
      </c>
      <c r="F139" s="922">
        <v>1000</v>
      </c>
      <c r="G139" s="922">
        <v>0</v>
      </c>
      <c r="H139" s="922">
        <v>1000</v>
      </c>
      <c r="I139" s="912" t="str">
        <f>VLOOKUP($E139,ETB!$B$66:$C$674,2,0)</f>
        <v>Purchases</v>
      </c>
    </row>
    <row r="140" spans="1:9" outlineLevel="2">
      <c r="A140" s="913">
        <v>22</v>
      </c>
      <c r="B140" s="912" t="s">
        <v>122</v>
      </c>
      <c r="C140" s="1035">
        <v>44901</v>
      </c>
      <c r="D140" s="912" t="s">
        <v>348</v>
      </c>
      <c r="E140" s="1036">
        <v>27</v>
      </c>
      <c r="F140" s="922">
        <v>1200</v>
      </c>
      <c r="G140" s="922">
        <v>0</v>
      </c>
      <c r="H140" s="922">
        <v>1200</v>
      </c>
      <c r="I140" s="912" t="str">
        <f>VLOOKUP($E140,ETB!$B$66:$C$674,2,0)</f>
        <v>Purchases</v>
      </c>
    </row>
    <row r="141" spans="1:9" outlineLevel="2">
      <c r="A141" s="913">
        <v>27</v>
      </c>
      <c r="B141" s="912" t="s">
        <v>122</v>
      </c>
      <c r="C141" s="1035">
        <v>44913</v>
      </c>
      <c r="D141" s="912" t="s">
        <v>348</v>
      </c>
      <c r="E141" s="1036">
        <v>27</v>
      </c>
      <c r="F141" s="922">
        <v>2500</v>
      </c>
      <c r="G141" s="922">
        <v>0</v>
      </c>
      <c r="H141" s="922">
        <v>2500</v>
      </c>
      <c r="I141" s="912" t="str">
        <f>VLOOKUP($E141,ETB!$B$66:$C$674,2,0)</f>
        <v>Purchases</v>
      </c>
    </row>
    <row r="142" spans="1:9" outlineLevel="2">
      <c r="A142" s="913">
        <v>28</v>
      </c>
      <c r="B142" s="912" t="s">
        <v>122</v>
      </c>
      <c r="C142" s="1035">
        <v>44914</v>
      </c>
      <c r="D142" s="912" t="s">
        <v>348</v>
      </c>
      <c r="E142" s="1036">
        <v>27</v>
      </c>
      <c r="F142" s="922">
        <v>700</v>
      </c>
      <c r="G142" s="922">
        <v>0</v>
      </c>
      <c r="H142" s="922">
        <v>700</v>
      </c>
      <c r="I142" s="912" t="str">
        <f>VLOOKUP($E142,ETB!$B$66:$C$674,2,0)</f>
        <v>Purchases</v>
      </c>
    </row>
    <row r="143" spans="1:9" outlineLevel="2">
      <c r="A143" s="913">
        <v>39</v>
      </c>
      <c r="B143" s="912" t="s">
        <v>122</v>
      </c>
      <c r="C143" s="1035">
        <v>44936</v>
      </c>
      <c r="D143" s="912" t="s">
        <v>348</v>
      </c>
      <c r="E143" s="1036">
        <v>27</v>
      </c>
      <c r="F143" s="922">
        <v>800</v>
      </c>
      <c r="G143" s="922">
        <v>0</v>
      </c>
      <c r="H143" s="922">
        <v>800</v>
      </c>
      <c r="I143" s="912" t="str">
        <f>VLOOKUP($E143,ETB!$B$66:$C$674,2,0)</f>
        <v>Purchases</v>
      </c>
    </row>
    <row r="144" spans="1:9" outlineLevel="2">
      <c r="A144" s="913">
        <v>46</v>
      </c>
      <c r="B144" s="912" t="s">
        <v>122</v>
      </c>
      <c r="C144" s="1035">
        <v>44946</v>
      </c>
      <c r="D144" s="912" t="s">
        <v>348</v>
      </c>
      <c r="E144" s="1036">
        <v>27</v>
      </c>
      <c r="F144" s="922">
        <v>800</v>
      </c>
      <c r="G144" s="922">
        <v>0</v>
      </c>
      <c r="H144" s="922">
        <v>800</v>
      </c>
      <c r="I144" s="912" t="str">
        <f>VLOOKUP($E144,ETB!$B$66:$C$674,2,0)</f>
        <v>Purchases</v>
      </c>
    </row>
    <row r="145" spans="1:9" outlineLevel="2">
      <c r="A145" s="913">
        <v>47</v>
      </c>
      <c r="B145" s="912" t="s">
        <v>122</v>
      </c>
      <c r="C145" s="1035">
        <v>44946</v>
      </c>
      <c r="D145" s="912" t="s">
        <v>348</v>
      </c>
      <c r="E145" s="1036">
        <v>27</v>
      </c>
      <c r="F145" s="922">
        <v>3000</v>
      </c>
      <c r="G145" s="922">
        <v>0</v>
      </c>
      <c r="H145" s="922">
        <v>3000</v>
      </c>
      <c r="I145" s="912" t="str">
        <f>VLOOKUP($E145,ETB!$B$66:$C$674,2,0)</f>
        <v>Purchases</v>
      </c>
    </row>
    <row r="146" spans="1:9" outlineLevel="2">
      <c r="A146" s="913">
        <v>48</v>
      </c>
      <c r="B146" s="912" t="s">
        <v>122</v>
      </c>
      <c r="C146" s="1035">
        <v>44950</v>
      </c>
      <c r="D146" s="912" t="s">
        <v>348</v>
      </c>
      <c r="E146" s="1036">
        <v>27</v>
      </c>
      <c r="F146" s="922">
        <v>3000</v>
      </c>
      <c r="G146" s="922">
        <v>0</v>
      </c>
      <c r="H146" s="922">
        <v>3000</v>
      </c>
      <c r="I146" s="912" t="str">
        <f>VLOOKUP($E146,ETB!$B$66:$C$674,2,0)</f>
        <v>Purchases</v>
      </c>
    </row>
    <row r="147" spans="1:9" outlineLevel="2">
      <c r="A147" s="913">
        <v>49</v>
      </c>
      <c r="B147" s="912" t="s">
        <v>122</v>
      </c>
      <c r="C147" s="1035">
        <v>44950</v>
      </c>
      <c r="D147" s="912" t="s">
        <v>348</v>
      </c>
      <c r="E147" s="1036">
        <v>27</v>
      </c>
      <c r="F147" s="922">
        <v>2200</v>
      </c>
      <c r="G147" s="922">
        <v>0</v>
      </c>
      <c r="H147" s="922">
        <v>2200</v>
      </c>
      <c r="I147" s="912" t="str">
        <f>VLOOKUP($E147,ETB!$B$66:$C$674,2,0)</f>
        <v>Purchases</v>
      </c>
    </row>
    <row r="148" spans="1:9" outlineLevel="2">
      <c r="A148" s="913">
        <v>52</v>
      </c>
      <c r="B148" s="912" t="s">
        <v>122</v>
      </c>
      <c r="C148" s="1035">
        <v>44954</v>
      </c>
      <c r="D148" s="912" t="s">
        <v>348</v>
      </c>
      <c r="E148" s="1036">
        <v>27</v>
      </c>
      <c r="F148" s="922">
        <v>800</v>
      </c>
      <c r="G148" s="922">
        <v>0</v>
      </c>
      <c r="H148" s="922">
        <v>800</v>
      </c>
      <c r="I148" s="912" t="str">
        <f>VLOOKUP($E148,ETB!$B$66:$C$674,2,0)</f>
        <v>Purchases</v>
      </c>
    </row>
    <row r="149" spans="1:9" outlineLevel="2">
      <c r="A149" s="913">
        <v>53</v>
      </c>
      <c r="B149" s="912" t="s">
        <v>122</v>
      </c>
      <c r="C149" s="1035">
        <v>44955</v>
      </c>
      <c r="D149" s="912" t="s">
        <v>348</v>
      </c>
      <c r="E149" s="1036">
        <v>27</v>
      </c>
      <c r="F149" s="922">
        <v>1000</v>
      </c>
      <c r="G149" s="922">
        <v>0</v>
      </c>
      <c r="H149" s="922">
        <v>1000</v>
      </c>
      <c r="I149" s="912" t="str">
        <f>VLOOKUP($E149,ETB!$B$66:$C$674,2,0)</f>
        <v>Purchases</v>
      </c>
    </row>
    <row r="150" spans="1:9" outlineLevel="2">
      <c r="A150" s="913">
        <v>57</v>
      </c>
      <c r="B150" s="912" t="s">
        <v>122</v>
      </c>
      <c r="C150" s="1035">
        <v>44969</v>
      </c>
      <c r="D150" s="912" t="s">
        <v>348</v>
      </c>
      <c r="E150" s="1036">
        <v>27</v>
      </c>
      <c r="F150" s="922">
        <v>1000</v>
      </c>
      <c r="G150" s="922">
        <v>0</v>
      </c>
      <c r="H150" s="922">
        <v>1000</v>
      </c>
      <c r="I150" s="912" t="str">
        <f>VLOOKUP($E150,ETB!$B$66:$C$674,2,0)</f>
        <v>Purchases</v>
      </c>
    </row>
    <row r="151" spans="1:9" outlineLevel="2">
      <c r="A151" s="913">
        <v>58</v>
      </c>
      <c r="B151" s="912" t="s">
        <v>122</v>
      </c>
      <c r="C151" s="1035">
        <v>44974</v>
      </c>
      <c r="D151" s="912" t="s">
        <v>348</v>
      </c>
      <c r="E151" s="1036">
        <v>27</v>
      </c>
      <c r="F151" s="922">
        <v>1500</v>
      </c>
      <c r="G151" s="922">
        <v>0</v>
      </c>
      <c r="H151" s="922">
        <v>1500</v>
      </c>
      <c r="I151" s="912" t="str">
        <f>VLOOKUP($E151,ETB!$B$66:$C$674,2,0)</f>
        <v>Purchases</v>
      </c>
    </row>
    <row r="152" spans="1:9" outlineLevel="2">
      <c r="A152" s="913">
        <v>59</v>
      </c>
      <c r="B152" s="912" t="s">
        <v>122</v>
      </c>
      <c r="C152" s="1035">
        <v>44974</v>
      </c>
      <c r="D152" s="912" t="s">
        <v>348</v>
      </c>
      <c r="E152" s="1036">
        <v>27</v>
      </c>
      <c r="F152" s="922">
        <v>800</v>
      </c>
      <c r="G152" s="922">
        <v>0</v>
      </c>
      <c r="H152" s="922">
        <v>800</v>
      </c>
      <c r="I152" s="912" t="str">
        <f>VLOOKUP($E152,ETB!$B$66:$C$674,2,0)</f>
        <v>Purchases</v>
      </c>
    </row>
    <row r="153" spans="1:9" outlineLevel="2">
      <c r="A153" s="913">
        <v>60</v>
      </c>
      <c r="B153" s="912" t="s">
        <v>122</v>
      </c>
      <c r="C153" s="1035">
        <v>44974</v>
      </c>
      <c r="D153" s="912" t="s">
        <v>348</v>
      </c>
      <c r="E153" s="1036">
        <v>27</v>
      </c>
      <c r="F153" s="922">
        <v>800</v>
      </c>
      <c r="G153" s="922">
        <v>0</v>
      </c>
      <c r="H153" s="922">
        <v>800</v>
      </c>
      <c r="I153" s="912" t="str">
        <f>VLOOKUP($E153,ETB!$B$66:$C$674,2,0)</f>
        <v>Purchases</v>
      </c>
    </row>
    <row r="154" spans="1:9" outlineLevel="2">
      <c r="A154" s="913">
        <v>103</v>
      </c>
      <c r="B154" s="912" t="s">
        <v>349</v>
      </c>
      <c r="C154" s="1035">
        <v>44986</v>
      </c>
      <c r="D154" s="912" t="s">
        <v>348</v>
      </c>
      <c r="E154" s="1036">
        <v>27</v>
      </c>
      <c r="F154" s="922">
        <v>1000</v>
      </c>
      <c r="G154" s="922">
        <v>0</v>
      </c>
      <c r="H154" s="922">
        <v>1000</v>
      </c>
      <c r="I154" s="912" t="str">
        <f>VLOOKUP($E154,ETB!$B$66:$C$674,2,0)</f>
        <v>Purchases</v>
      </c>
    </row>
    <row r="155" spans="1:9" outlineLevel="2">
      <c r="A155" s="913">
        <v>9</v>
      </c>
      <c r="B155" s="912" t="s">
        <v>350</v>
      </c>
      <c r="C155" s="1035">
        <v>44900</v>
      </c>
      <c r="D155" s="912" t="s">
        <v>348</v>
      </c>
      <c r="E155" s="1036">
        <v>27</v>
      </c>
      <c r="F155" s="922">
        <v>800</v>
      </c>
      <c r="G155" s="922">
        <v>0</v>
      </c>
      <c r="H155" s="922">
        <v>800</v>
      </c>
      <c r="I155" s="912" t="str">
        <f>VLOOKUP($E155,ETB!$B$66:$C$674,2,0)</f>
        <v>Purchases</v>
      </c>
    </row>
    <row r="156" spans="1:9" outlineLevel="2">
      <c r="A156" s="913">
        <v>55</v>
      </c>
      <c r="B156" s="912" t="s">
        <v>351</v>
      </c>
      <c r="C156" s="1035">
        <v>44969</v>
      </c>
      <c r="D156" s="912" t="s">
        <v>348</v>
      </c>
      <c r="E156" s="1036">
        <v>27</v>
      </c>
      <c r="F156" s="922">
        <v>800</v>
      </c>
      <c r="G156" s="922">
        <v>0</v>
      </c>
      <c r="H156" s="922">
        <v>800</v>
      </c>
      <c r="I156" s="912" t="str">
        <f>VLOOKUP($E156,ETB!$B$66:$C$674,2,0)</f>
        <v>Purchases</v>
      </c>
    </row>
    <row r="157" spans="1:9" outlineLevel="2">
      <c r="A157" s="913">
        <v>50</v>
      </c>
      <c r="B157" s="912" t="s">
        <v>352</v>
      </c>
      <c r="C157" s="1035">
        <v>44954</v>
      </c>
      <c r="D157" s="912" t="s">
        <v>348</v>
      </c>
      <c r="E157" s="1036">
        <v>27</v>
      </c>
      <c r="F157" s="922">
        <v>900</v>
      </c>
      <c r="G157" s="922">
        <v>0</v>
      </c>
      <c r="H157" s="922">
        <v>900</v>
      </c>
      <c r="I157" s="912" t="str">
        <f>VLOOKUP($E157,ETB!$B$66:$C$674,2,0)</f>
        <v>Purchases</v>
      </c>
    </row>
    <row r="158" spans="1:9" outlineLevel="2">
      <c r="A158" s="913">
        <v>10</v>
      </c>
      <c r="B158" s="912" t="s">
        <v>353</v>
      </c>
      <c r="C158" s="1035">
        <v>44900</v>
      </c>
      <c r="D158" s="912" t="s">
        <v>348</v>
      </c>
      <c r="E158" s="1036">
        <v>27</v>
      </c>
      <c r="F158" s="922">
        <v>3500</v>
      </c>
      <c r="G158" s="922">
        <v>0</v>
      </c>
      <c r="H158" s="922">
        <v>3500</v>
      </c>
      <c r="I158" s="912" t="str">
        <f>VLOOKUP($E158,ETB!$B$66:$C$674,2,0)</f>
        <v>Purchases</v>
      </c>
    </row>
    <row r="159" spans="1:9" outlineLevel="2">
      <c r="A159" s="913">
        <v>16</v>
      </c>
      <c r="B159" s="912" t="s">
        <v>354</v>
      </c>
      <c r="C159" s="1035">
        <v>44901</v>
      </c>
      <c r="D159" s="912" t="s">
        <v>348</v>
      </c>
      <c r="E159" s="1036">
        <v>27</v>
      </c>
      <c r="F159" s="922">
        <v>800</v>
      </c>
      <c r="G159" s="922">
        <v>0</v>
      </c>
      <c r="H159" s="922">
        <v>800</v>
      </c>
      <c r="I159" s="912" t="str">
        <f>VLOOKUP($E159,ETB!$B$66:$C$674,2,0)</f>
        <v>Purchases</v>
      </c>
    </row>
    <row r="160" spans="1:9" outlineLevel="2">
      <c r="A160" s="913">
        <v>51</v>
      </c>
      <c r="B160" s="912" t="s">
        <v>355</v>
      </c>
      <c r="C160" s="1035">
        <v>44954</v>
      </c>
      <c r="D160" s="912" t="s">
        <v>348</v>
      </c>
      <c r="E160" s="1036">
        <v>27</v>
      </c>
      <c r="F160" s="922">
        <v>800</v>
      </c>
      <c r="G160" s="922">
        <v>0</v>
      </c>
      <c r="H160" s="922">
        <v>800</v>
      </c>
      <c r="I160" s="912" t="str">
        <f>VLOOKUP($E160,ETB!$B$66:$C$674,2,0)</f>
        <v>Purchases</v>
      </c>
    </row>
    <row r="161" spans="1:9" outlineLevel="2">
      <c r="A161" s="913">
        <v>25</v>
      </c>
      <c r="B161" s="912" t="s">
        <v>356</v>
      </c>
      <c r="C161" s="1035">
        <v>44910</v>
      </c>
      <c r="D161" s="912" t="s">
        <v>348</v>
      </c>
      <c r="E161" s="1036">
        <v>27</v>
      </c>
      <c r="F161" s="922">
        <v>800</v>
      </c>
      <c r="G161" s="922">
        <v>0</v>
      </c>
      <c r="H161" s="922">
        <v>800</v>
      </c>
      <c r="I161" s="912" t="str">
        <f>VLOOKUP($E161,ETB!$B$66:$C$674,2,0)</f>
        <v>Purchases</v>
      </c>
    </row>
    <row r="162" spans="1:9" outlineLevel="2">
      <c r="A162" s="913">
        <v>11</v>
      </c>
      <c r="B162" s="912" t="s">
        <v>357</v>
      </c>
      <c r="C162" s="1035">
        <v>44900</v>
      </c>
      <c r="D162" s="912" t="s">
        <v>348</v>
      </c>
      <c r="E162" s="1036">
        <v>27</v>
      </c>
      <c r="F162" s="922">
        <v>1400</v>
      </c>
      <c r="G162" s="922">
        <v>0</v>
      </c>
      <c r="H162" s="922">
        <v>1400</v>
      </c>
      <c r="I162" s="912" t="str">
        <f>VLOOKUP($E162,ETB!$B$66:$C$674,2,0)</f>
        <v>Purchases</v>
      </c>
    </row>
    <row r="163" spans="1:9" outlineLevel="2">
      <c r="A163" s="913">
        <v>36</v>
      </c>
      <c r="B163" s="912" t="s">
        <v>358</v>
      </c>
      <c r="C163" s="1035">
        <v>44936</v>
      </c>
      <c r="D163" s="912" t="s">
        <v>348</v>
      </c>
      <c r="E163" s="1036">
        <v>27</v>
      </c>
      <c r="F163" s="922">
        <v>3100</v>
      </c>
      <c r="G163" s="922">
        <v>0</v>
      </c>
      <c r="H163" s="922">
        <v>3100</v>
      </c>
      <c r="I163" s="912" t="str">
        <f>VLOOKUP($E163,ETB!$B$66:$C$674,2,0)</f>
        <v>Purchases</v>
      </c>
    </row>
    <row r="164" spans="1:9" outlineLevel="2">
      <c r="A164" s="913">
        <v>37</v>
      </c>
      <c r="B164" s="912" t="s">
        <v>359</v>
      </c>
      <c r="C164" s="1035">
        <v>44936</v>
      </c>
      <c r="D164" s="912" t="s">
        <v>348</v>
      </c>
      <c r="E164" s="1036">
        <v>27</v>
      </c>
      <c r="F164" s="922">
        <v>700</v>
      </c>
      <c r="G164" s="922">
        <v>0</v>
      </c>
      <c r="H164" s="922">
        <v>700</v>
      </c>
      <c r="I164" s="912" t="str">
        <f>VLOOKUP($E164,ETB!$B$66:$C$674,2,0)</f>
        <v>Purchases</v>
      </c>
    </row>
    <row r="165" spans="1:9" outlineLevel="2">
      <c r="A165" s="913">
        <v>33</v>
      </c>
      <c r="B165" s="912" t="s">
        <v>360</v>
      </c>
      <c r="C165" s="1035">
        <v>44936</v>
      </c>
      <c r="D165" s="912" t="s">
        <v>348</v>
      </c>
      <c r="E165" s="1036">
        <v>27</v>
      </c>
      <c r="F165" s="922">
        <v>800</v>
      </c>
      <c r="G165" s="922">
        <v>0</v>
      </c>
      <c r="H165" s="922">
        <v>800</v>
      </c>
      <c r="I165" s="912" t="str">
        <f>VLOOKUP($E165,ETB!$B$66:$C$674,2,0)</f>
        <v>Purchases</v>
      </c>
    </row>
    <row r="166" spans="1:9" outlineLevel="2">
      <c r="A166" s="913">
        <v>18</v>
      </c>
      <c r="B166" s="912" t="s">
        <v>361</v>
      </c>
      <c r="C166" s="1035">
        <v>44901</v>
      </c>
      <c r="D166" s="912" t="s">
        <v>348</v>
      </c>
      <c r="E166" s="1036">
        <v>27</v>
      </c>
      <c r="F166" s="922">
        <v>3000</v>
      </c>
      <c r="G166" s="922">
        <v>0</v>
      </c>
      <c r="H166" s="922">
        <v>3000</v>
      </c>
      <c r="I166" s="912" t="str">
        <f>VLOOKUP($E166,ETB!$B$66:$C$674,2,0)</f>
        <v>Purchases</v>
      </c>
    </row>
    <row r="167" spans="1:9" outlineLevel="2">
      <c r="A167" s="913">
        <v>42</v>
      </c>
      <c r="B167" s="912" t="s">
        <v>362</v>
      </c>
      <c r="C167" s="1035">
        <v>44943</v>
      </c>
      <c r="D167" s="912" t="s">
        <v>348</v>
      </c>
      <c r="E167" s="1036">
        <v>27</v>
      </c>
      <c r="F167" s="922">
        <v>800</v>
      </c>
      <c r="G167" s="922">
        <v>0</v>
      </c>
      <c r="H167" s="922">
        <v>800</v>
      </c>
      <c r="I167" s="912" t="str">
        <f>VLOOKUP($E167,ETB!$B$66:$C$674,2,0)</f>
        <v>Purchases</v>
      </c>
    </row>
    <row r="168" spans="1:9" outlineLevel="2">
      <c r="A168" s="913">
        <v>61</v>
      </c>
      <c r="B168" s="912" t="s">
        <v>363</v>
      </c>
      <c r="C168" s="1035">
        <v>44980</v>
      </c>
      <c r="D168" s="912" t="s">
        <v>348</v>
      </c>
      <c r="E168" s="1036">
        <v>27</v>
      </c>
      <c r="F168" s="922">
        <v>800</v>
      </c>
      <c r="G168" s="922">
        <v>0</v>
      </c>
      <c r="H168" s="922">
        <v>800</v>
      </c>
      <c r="I168" s="912" t="str">
        <f>VLOOKUP($E168,ETB!$B$66:$C$674,2,0)</f>
        <v>Purchases</v>
      </c>
    </row>
    <row r="169" spans="1:9" outlineLevel="2">
      <c r="A169" s="913">
        <v>38</v>
      </c>
      <c r="B169" s="912" t="s">
        <v>364</v>
      </c>
      <c r="C169" s="1035">
        <v>44936</v>
      </c>
      <c r="D169" s="912" t="s">
        <v>348</v>
      </c>
      <c r="E169" s="1036">
        <v>27</v>
      </c>
      <c r="F169" s="922">
        <v>1100</v>
      </c>
      <c r="G169" s="922">
        <v>0</v>
      </c>
      <c r="H169" s="922">
        <v>1100</v>
      </c>
      <c r="I169" s="912" t="str">
        <f>VLOOKUP($E169,ETB!$B$66:$C$674,2,0)</f>
        <v>Purchases</v>
      </c>
    </row>
    <row r="170" spans="1:9" outlineLevel="2">
      <c r="A170" s="913">
        <v>45</v>
      </c>
      <c r="B170" s="912" t="s">
        <v>365</v>
      </c>
      <c r="C170" s="1035">
        <v>44946</v>
      </c>
      <c r="D170" s="912" t="s">
        <v>348</v>
      </c>
      <c r="E170" s="1036">
        <v>27</v>
      </c>
      <c r="F170" s="922">
        <v>2000</v>
      </c>
      <c r="G170" s="922">
        <v>0</v>
      </c>
      <c r="H170" s="922">
        <v>2000</v>
      </c>
      <c r="I170" s="912" t="str">
        <f>VLOOKUP($E170,ETB!$B$66:$C$674,2,0)</f>
        <v>Purchases</v>
      </c>
    </row>
    <row r="171" spans="1:9" outlineLevel="2">
      <c r="A171" s="913">
        <v>15</v>
      </c>
      <c r="B171" s="912" t="s">
        <v>366</v>
      </c>
      <c r="C171" s="1035">
        <v>44901</v>
      </c>
      <c r="D171" s="912" t="s">
        <v>348</v>
      </c>
      <c r="E171" s="1036">
        <v>27</v>
      </c>
      <c r="F171" s="922">
        <v>3500</v>
      </c>
      <c r="G171" s="922">
        <v>0</v>
      </c>
      <c r="H171" s="922">
        <v>3500</v>
      </c>
      <c r="I171" s="912" t="str">
        <f>VLOOKUP($E171,ETB!$B$66:$C$674,2,0)</f>
        <v>Purchases</v>
      </c>
    </row>
    <row r="172" spans="1:9" outlineLevel="2">
      <c r="A172" s="913">
        <v>41</v>
      </c>
      <c r="B172" s="912" t="s">
        <v>367</v>
      </c>
      <c r="C172" s="1035">
        <v>44943</v>
      </c>
      <c r="D172" s="912" t="s">
        <v>348</v>
      </c>
      <c r="E172" s="1036">
        <v>27</v>
      </c>
      <c r="F172" s="922">
        <v>850</v>
      </c>
      <c r="G172" s="922">
        <v>0</v>
      </c>
      <c r="H172" s="922">
        <v>850</v>
      </c>
      <c r="I172" s="912" t="str">
        <f>VLOOKUP($E172,ETB!$B$66:$C$674,2,0)</f>
        <v>Purchases</v>
      </c>
    </row>
    <row r="173" spans="1:9" outlineLevel="2">
      <c r="A173" s="913">
        <v>115</v>
      </c>
      <c r="B173" s="912" t="s">
        <v>368</v>
      </c>
      <c r="C173" s="1035">
        <v>45078</v>
      </c>
      <c r="D173" s="912" t="s">
        <v>348</v>
      </c>
      <c r="E173" s="1036">
        <v>27</v>
      </c>
      <c r="F173" s="922">
        <v>800</v>
      </c>
      <c r="G173" s="922">
        <v>0</v>
      </c>
      <c r="H173" s="922">
        <v>800</v>
      </c>
      <c r="I173" s="912" t="str">
        <f>VLOOKUP($E173,ETB!$B$66:$C$674,2,0)</f>
        <v>Purchases</v>
      </c>
    </row>
    <row r="174" spans="1:9" outlineLevel="2">
      <c r="A174" s="913">
        <v>117</v>
      </c>
      <c r="B174" s="912" t="s">
        <v>369</v>
      </c>
      <c r="C174" s="1035">
        <v>45167</v>
      </c>
      <c r="D174" s="912" t="s">
        <v>348</v>
      </c>
      <c r="E174" s="1036">
        <v>27</v>
      </c>
      <c r="F174" s="922">
        <v>4630</v>
      </c>
      <c r="G174" s="922">
        <v>0</v>
      </c>
      <c r="H174" s="922">
        <v>4630</v>
      </c>
      <c r="I174" s="912" t="str">
        <f>VLOOKUP($E174,ETB!$B$66:$C$674,2,0)</f>
        <v>Purchases</v>
      </c>
    </row>
    <row r="175" spans="1:9" outlineLevel="2">
      <c r="A175" s="913">
        <v>125</v>
      </c>
      <c r="B175" s="912" t="s">
        <v>370</v>
      </c>
      <c r="C175" s="1035">
        <v>45124</v>
      </c>
      <c r="D175" s="912" t="s">
        <v>348</v>
      </c>
      <c r="E175" s="1036">
        <v>27</v>
      </c>
      <c r="F175" s="922">
        <v>2500</v>
      </c>
      <c r="G175" s="922">
        <v>0</v>
      </c>
      <c r="H175" s="922">
        <v>2500</v>
      </c>
      <c r="I175" s="912" t="str">
        <f>VLOOKUP($E175,ETB!$B$66:$C$674,2,0)</f>
        <v>Purchases</v>
      </c>
    </row>
    <row r="176" spans="1:9" outlineLevel="2">
      <c r="A176" s="913">
        <v>126</v>
      </c>
      <c r="B176" s="912" t="s">
        <v>371</v>
      </c>
      <c r="C176" s="1035">
        <v>45162</v>
      </c>
      <c r="D176" s="912" t="s">
        <v>348</v>
      </c>
      <c r="E176" s="1036">
        <v>27</v>
      </c>
      <c r="F176" s="922">
        <v>5405</v>
      </c>
      <c r="G176" s="922">
        <v>0</v>
      </c>
      <c r="H176" s="922">
        <v>5405</v>
      </c>
      <c r="I176" s="912" t="str">
        <f>VLOOKUP($E176,ETB!$B$66:$C$674,2,0)</f>
        <v>Purchases</v>
      </c>
    </row>
    <row r="177" spans="1:9" outlineLevel="2">
      <c r="A177" s="913">
        <v>127</v>
      </c>
      <c r="B177" s="912" t="s">
        <v>372</v>
      </c>
      <c r="C177" s="1035">
        <v>45134</v>
      </c>
      <c r="D177" s="912" t="s">
        <v>348</v>
      </c>
      <c r="E177" s="1036">
        <v>27</v>
      </c>
      <c r="F177" s="922">
        <v>3840</v>
      </c>
      <c r="G177" s="922">
        <v>0</v>
      </c>
      <c r="H177" s="922">
        <v>3840</v>
      </c>
      <c r="I177" s="912" t="str">
        <f>VLOOKUP($E177,ETB!$B$66:$C$674,2,0)</f>
        <v>Purchases</v>
      </c>
    </row>
    <row r="178" spans="1:9" outlineLevel="2">
      <c r="A178" s="913">
        <v>131</v>
      </c>
      <c r="B178" s="912" t="s">
        <v>373</v>
      </c>
      <c r="C178" s="1035">
        <v>45149</v>
      </c>
      <c r="D178" s="912" t="s">
        <v>348</v>
      </c>
      <c r="E178" s="1036">
        <v>27</v>
      </c>
      <c r="F178" s="922">
        <v>2525</v>
      </c>
      <c r="G178" s="922">
        <v>0</v>
      </c>
      <c r="H178" s="922">
        <v>2525</v>
      </c>
      <c r="I178" s="912" t="str">
        <f>VLOOKUP($E178,ETB!$B$66:$C$674,2,0)</f>
        <v>Purchases</v>
      </c>
    </row>
    <row r="179" spans="1:9" outlineLevel="2">
      <c r="A179" s="913">
        <v>132</v>
      </c>
      <c r="B179" s="912" t="s">
        <v>374</v>
      </c>
      <c r="C179" s="1035">
        <v>45162</v>
      </c>
      <c r="D179" s="912" t="s">
        <v>348</v>
      </c>
      <c r="E179" s="1036">
        <v>27</v>
      </c>
      <c r="F179" s="922">
        <v>5410</v>
      </c>
      <c r="G179" s="922">
        <v>0</v>
      </c>
      <c r="H179" s="922">
        <v>5410</v>
      </c>
      <c r="I179" s="912" t="str">
        <f>VLOOKUP($E179,ETB!$B$66:$C$674,2,0)</f>
        <v>Purchases</v>
      </c>
    </row>
    <row r="180" spans="1:9" outlineLevel="2">
      <c r="A180" s="913">
        <v>142</v>
      </c>
      <c r="B180" s="912" t="s">
        <v>375</v>
      </c>
      <c r="C180" s="1035">
        <v>45149</v>
      </c>
      <c r="D180" s="912" t="s">
        <v>348</v>
      </c>
      <c r="E180" s="1036">
        <v>27</v>
      </c>
      <c r="F180" s="922">
        <v>4600</v>
      </c>
      <c r="G180" s="922">
        <v>0</v>
      </c>
      <c r="H180" s="922">
        <v>4600</v>
      </c>
      <c r="I180" s="912" t="str">
        <f>VLOOKUP($E180,ETB!$B$66:$C$674,2,0)</f>
        <v>Purchases</v>
      </c>
    </row>
    <row r="181" spans="1:9" outlineLevel="2">
      <c r="A181" s="913">
        <v>143</v>
      </c>
      <c r="B181" s="912" t="s">
        <v>376</v>
      </c>
      <c r="C181" s="1035">
        <v>45126</v>
      </c>
      <c r="D181" s="912" t="s">
        <v>348</v>
      </c>
      <c r="E181" s="1036">
        <v>27</v>
      </c>
      <c r="F181" s="922">
        <v>1000</v>
      </c>
      <c r="G181" s="922">
        <v>0</v>
      </c>
      <c r="H181" s="922">
        <v>1000</v>
      </c>
      <c r="I181" s="912" t="str">
        <f>VLOOKUP($E181,ETB!$B$66:$C$674,2,0)</f>
        <v>Purchases</v>
      </c>
    </row>
    <row r="182" spans="1:9" outlineLevel="2">
      <c r="A182" s="913">
        <v>145</v>
      </c>
      <c r="B182" s="912" t="s">
        <v>377</v>
      </c>
      <c r="C182" s="1035">
        <v>45149</v>
      </c>
      <c r="D182" s="912" t="s">
        <v>348</v>
      </c>
      <c r="E182" s="1036">
        <v>27</v>
      </c>
      <c r="F182" s="922">
        <v>1965</v>
      </c>
      <c r="G182" s="922">
        <v>0</v>
      </c>
      <c r="H182" s="922">
        <v>1965</v>
      </c>
      <c r="I182" s="912" t="str">
        <f>VLOOKUP($E182,ETB!$B$66:$C$674,2,0)</f>
        <v>Purchases</v>
      </c>
    </row>
    <row r="183" spans="1:9" outlineLevel="2">
      <c r="A183" s="913">
        <v>150</v>
      </c>
      <c r="B183" s="912" t="s">
        <v>378</v>
      </c>
      <c r="C183" s="1035">
        <v>45153</v>
      </c>
      <c r="D183" s="912" t="s">
        <v>348</v>
      </c>
      <c r="E183" s="1036">
        <v>27</v>
      </c>
      <c r="F183" s="922">
        <v>2000</v>
      </c>
      <c r="G183" s="922">
        <v>0</v>
      </c>
      <c r="H183" s="922">
        <v>2000</v>
      </c>
      <c r="I183" s="912" t="str">
        <f>VLOOKUP($E183,ETB!$B$66:$C$674,2,0)</f>
        <v>Purchases</v>
      </c>
    </row>
    <row r="184" spans="1:9" outlineLevel="2">
      <c r="A184" s="913">
        <v>151</v>
      </c>
      <c r="B184" s="912" t="s">
        <v>379</v>
      </c>
      <c r="C184" s="1035">
        <v>45126</v>
      </c>
      <c r="D184" s="912" t="s">
        <v>348</v>
      </c>
      <c r="E184" s="1036">
        <v>27</v>
      </c>
      <c r="F184" s="922">
        <v>2900</v>
      </c>
      <c r="G184" s="922">
        <v>0</v>
      </c>
      <c r="H184" s="922">
        <v>2900</v>
      </c>
      <c r="I184" s="912" t="str">
        <f>VLOOKUP($E184,ETB!$B$66:$C$674,2,0)</f>
        <v>Purchases</v>
      </c>
    </row>
    <row r="185" spans="1:9" outlineLevel="2">
      <c r="A185" s="913">
        <v>152</v>
      </c>
      <c r="B185" s="912" t="s">
        <v>380</v>
      </c>
      <c r="C185" s="1035">
        <v>45084</v>
      </c>
      <c r="D185" s="912" t="s">
        <v>348</v>
      </c>
      <c r="E185" s="1036">
        <v>27</v>
      </c>
      <c r="F185" s="922">
        <v>3000</v>
      </c>
      <c r="G185" s="922">
        <v>0</v>
      </c>
      <c r="H185" s="922">
        <v>3000</v>
      </c>
      <c r="I185" s="912" t="str">
        <f>VLOOKUP($E185,ETB!$B$66:$C$674,2,0)</f>
        <v>Purchases</v>
      </c>
    </row>
    <row r="186" spans="1:9" outlineLevel="2">
      <c r="A186" s="913">
        <v>157</v>
      </c>
      <c r="B186" s="912" t="s">
        <v>381</v>
      </c>
      <c r="C186" s="1035">
        <v>45079</v>
      </c>
      <c r="D186" s="912" t="s">
        <v>348</v>
      </c>
      <c r="E186" s="1036">
        <v>27</v>
      </c>
      <c r="F186" s="922">
        <v>800</v>
      </c>
      <c r="G186" s="922">
        <v>0</v>
      </c>
      <c r="H186" s="922">
        <v>800</v>
      </c>
      <c r="I186" s="912" t="str">
        <f>VLOOKUP($E186,ETB!$B$66:$C$674,2,0)</f>
        <v>Purchases</v>
      </c>
    </row>
    <row r="187" spans="1:9" outlineLevel="2">
      <c r="A187" s="913">
        <v>161</v>
      </c>
      <c r="B187" s="912" t="s">
        <v>382</v>
      </c>
      <c r="C187" s="1035">
        <v>45138</v>
      </c>
      <c r="D187" s="912" t="s">
        <v>348</v>
      </c>
      <c r="E187" s="1036">
        <v>27</v>
      </c>
      <c r="F187" s="922">
        <v>4085</v>
      </c>
      <c r="G187" s="922">
        <v>0</v>
      </c>
      <c r="H187" s="922">
        <v>4085</v>
      </c>
      <c r="I187" s="912" t="str">
        <f>VLOOKUP($E187,ETB!$B$66:$C$674,2,0)</f>
        <v>Purchases</v>
      </c>
    </row>
    <row r="188" spans="1:9" outlineLevel="2">
      <c r="A188" s="913">
        <v>162</v>
      </c>
      <c r="B188" s="912" t="s">
        <v>383</v>
      </c>
      <c r="C188" s="1035">
        <v>45091</v>
      </c>
      <c r="D188" s="912" t="s">
        <v>348</v>
      </c>
      <c r="E188" s="1036">
        <v>27</v>
      </c>
      <c r="F188" s="922">
        <v>2200</v>
      </c>
      <c r="G188" s="922">
        <v>0</v>
      </c>
      <c r="H188" s="922">
        <v>2200</v>
      </c>
      <c r="I188" s="912" t="str">
        <f>VLOOKUP($E188,ETB!$B$66:$C$674,2,0)</f>
        <v>Purchases</v>
      </c>
    </row>
    <row r="189" spans="1:9" outlineLevel="2">
      <c r="A189" s="913">
        <v>164</v>
      </c>
      <c r="B189" s="912" t="s">
        <v>384</v>
      </c>
      <c r="C189" s="1035">
        <v>45126</v>
      </c>
      <c r="D189" s="912" t="s">
        <v>348</v>
      </c>
      <c r="E189" s="1036">
        <v>27</v>
      </c>
      <c r="F189" s="922">
        <v>3000</v>
      </c>
      <c r="G189" s="922">
        <v>0</v>
      </c>
      <c r="H189" s="922">
        <v>3000</v>
      </c>
      <c r="I189" s="912" t="str">
        <f>VLOOKUP($E189,ETB!$B$66:$C$674,2,0)</f>
        <v>Purchases</v>
      </c>
    </row>
    <row r="190" spans="1:9" outlineLevel="2">
      <c r="A190" s="913">
        <v>165</v>
      </c>
      <c r="B190" s="912" t="s">
        <v>385</v>
      </c>
      <c r="C190" s="1035">
        <v>45084</v>
      </c>
      <c r="D190" s="912" t="s">
        <v>348</v>
      </c>
      <c r="E190" s="1036">
        <v>27</v>
      </c>
      <c r="F190" s="922">
        <v>2600</v>
      </c>
      <c r="G190" s="922">
        <v>0</v>
      </c>
      <c r="H190" s="922">
        <v>2600</v>
      </c>
      <c r="I190" s="912" t="str">
        <f>VLOOKUP($E190,ETB!$B$66:$C$674,2,0)</f>
        <v>Purchases</v>
      </c>
    </row>
    <row r="191" spans="1:9" outlineLevel="2">
      <c r="A191" s="913">
        <v>166</v>
      </c>
      <c r="B191" s="912" t="s">
        <v>386</v>
      </c>
      <c r="C191" s="1035">
        <v>45084</v>
      </c>
      <c r="D191" s="912" t="s">
        <v>348</v>
      </c>
      <c r="E191" s="1036">
        <v>27</v>
      </c>
      <c r="F191" s="922">
        <v>2600</v>
      </c>
      <c r="G191" s="922">
        <v>0</v>
      </c>
      <c r="H191" s="922">
        <v>2600</v>
      </c>
      <c r="I191" s="912" t="str">
        <f>VLOOKUP($E191,ETB!$B$66:$C$674,2,0)</f>
        <v>Purchases</v>
      </c>
    </row>
    <row r="192" spans="1:9" outlineLevel="2">
      <c r="A192" s="913">
        <v>168</v>
      </c>
      <c r="B192" s="912" t="s">
        <v>387</v>
      </c>
      <c r="C192" s="1035">
        <v>45167</v>
      </c>
      <c r="D192" s="912" t="s">
        <v>348</v>
      </c>
      <c r="E192" s="1036">
        <v>27</v>
      </c>
      <c r="F192" s="922">
        <v>1405</v>
      </c>
      <c r="G192" s="922">
        <v>0</v>
      </c>
      <c r="H192" s="922">
        <v>1405</v>
      </c>
      <c r="I192" s="912" t="str">
        <f>VLOOKUP($E192,ETB!$B$66:$C$674,2,0)</f>
        <v>Purchases</v>
      </c>
    </row>
    <row r="193" spans="1:9" outlineLevel="2">
      <c r="A193" s="913">
        <v>170</v>
      </c>
      <c r="B193" s="912" t="s">
        <v>388</v>
      </c>
      <c r="C193" s="1035">
        <v>45167</v>
      </c>
      <c r="D193" s="912" t="s">
        <v>348</v>
      </c>
      <c r="E193" s="1036">
        <v>27</v>
      </c>
      <c r="F193" s="922">
        <v>1525</v>
      </c>
      <c r="G193" s="922">
        <v>0</v>
      </c>
      <c r="H193" s="922">
        <v>1525</v>
      </c>
      <c r="I193" s="912" t="str">
        <f>VLOOKUP($E193,ETB!$B$66:$C$674,2,0)</f>
        <v>Purchases</v>
      </c>
    </row>
    <row r="194" spans="1:9" outlineLevel="2">
      <c r="A194" s="913">
        <v>62</v>
      </c>
      <c r="B194" s="912" t="s">
        <v>389</v>
      </c>
      <c r="C194" s="1035">
        <v>44986</v>
      </c>
      <c r="D194" s="912" t="s">
        <v>348</v>
      </c>
      <c r="E194" s="1036">
        <v>27</v>
      </c>
      <c r="F194" s="922">
        <v>3350</v>
      </c>
      <c r="G194" s="922">
        <v>0</v>
      </c>
      <c r="H194" s="922">
        <v>3350</v>
      </c>
      <c r="I194" s="912" t="str">
        <f>VLOOKUP($E194,ETB!$B$66:$C$674,2,0)</f>
        <v>Purchases</v>
      </c>
    </row>
    <row r="195" spans="1:9" outlineLevel="2">
      <c r="A195" s="913">
        <v>67</v>
      </c>
      <c r="B195" s="912" t="s">
        <v>390</v>
      </c>
      <c r="C195" s="1035">
        <v>44986</v>
      </c>
      <c r="D195" s="912" t="s">
        <v>348</v>
      </c>
      <c r="E195" s="1036">
        <v>27</v>
      </c>
      <c r="F195" s="922">
        <v>2400</v>
      </c>
      <c r="G195" s="922">
        <v>0</v>
      </c>
      <c r="H195" s="922">
        <v>2400</v>
      </c>
      <c r="I195" s="912" t="str">
        <f>VLOOKUP($E195,ETB!$B$66:$C$674,2,0)</f>
        <v>Purchases</v>
      </c>
    </row>
    <row r="196" spans="1:9" outlineLevel="2">
      <c r="A196" s="913">
        <v>68</v>
      </c>
      <c r="B196" s="912" t="s">
        <v>391</v>
      </c>
      <c r="C196" s="1035">
        <v>44976</v>
      </c>
      <c r="D196" s="912" t="s">
        <v>348</v>
      </c>
      <c r="E196" s="1036">
        <v>27</v>
      </c>
      <c r="F196" s="922">
        <v>2600</v>
      </c>
      <c r="G196" s="922">
        <v>0</v>
      </c>
      <c r="H196" s="922">
        <v>2600</v>
      </c>
      <c r="I196" s="912" t="str">
        <f>VLOOKUP($E196,ETB!$B$66:$C$674,2,0)</f>
        <v>Purchases</v>
      </c>
    </row>
    <row r="197" spans="1:9" outlineLevel="2">
      <c r="A197" s="913">
        <v>70</v>
      </c>
      <c r="B197" s="912" t="s">
        <v>392</v>
      </c>
      <c r="C197" s="1035">
        <v>45012</v>
      </c>
      <c r="D197" s="912" t="s">
        <v>348</v>
      </c>
      <c r="E197" s="1036">
        <v>27</v>
      </c>
      <c r="F197" s="922">
        <v>2000</v>
      </c>
      <c r="G197" s="922">
        <v>0</v>
      </c>
      <c r="H197" s="922">
        <v>2000</v>
      </c>
      <c r="I197" s="912" t="str">
        <f>VLOOKUP($E197,ETB!$B$66:$C$674,2,0)</f>
        <v>Purchases</v>
      </c>
    </row>
    <row r="198" spans="1:9" outlineLevel="2">
      <c r="A198" s="913">
        <v>76</v>
      </c>
      <c r="B198" s="912" t="s">
        <v>393</v>
      </c>
      <c r="C198" s="1035">
        <v>45006</v>
      </c>
      <c r="D198" s="912" t="s">
        <v>348</v>
      </c>
      <c r="E198" s="1036">
        <v>27</v>
      </c>
      <c r="F198" s="922">
        <v>2500</v>
      </c>
      <c r="G198" s="922">
        <v>0</v>
      </c>
      <c r="H198" s="922">
        <v>2500</v>
      </c>
      <c r="I198" s="912" t="str">
        <f>VLOOKUP($E198,ETB!$B$66:$C$674,2,0)</f>
        <v>Purchases</v>
      </c>
    </row>
    <row r="199" spans="1:9" outlineLevel="2">
      <c r="A199" s="913">
        <v>82</v>
      </c>
      <c r="B199" s="912" t="s">
        <v>394</v>
      </c>
      <c r="C199" s="1035">
        <v>44999</v>
      </c>
      <c r="D199" s="912" t="s">
        <v>348</v>
      </c>
      <c r="E199" s="1036">
        <v>27</v>
      </c>
      <c r="F199" s="922">
        <v>1700</v>
      </c>
      <c r="G199" s="922">
        <v>0</v>
      </c>
      <c r="H199" s="922">
        <v>1700</v>
      </c>
      <c r="I199" s="912" t="str">
        <f>VLOOKUP($E199,ETB!$B$66:$C$674,2,0)</f>
        <v>Purchases</v>
      </c>
    </row>
    <row r="200" spans="1:9" outlineLevel="2">
      <c r="A200" s="913">
        <v>85</v>
      </c>
      <c r="B200" s="912" t="s">
        <v>395</v>
      </c>
      <c r="C200" s="1035">
        <v>45006</v>
      </c>
      <c r="D200" s="912" t="s">
        <v>348</v>
      </c>
      <c r="E200" s="1036">
        <v>27</v>
      </c>
      <c r="F200" s="922">
        <v>800</v>
      </c>
      <c r="G200" s="922">
        <v>0</v>
      </c>
      <c r="H200" s="922">
        <v>800</v>
      </c>
      <c r="I200" s="912" t="str">
        <f>VLOOKUP($E200,ETB!$B$66:$C$674,2,0)</f>
        <v>Purchases</v>
      </c>
    </row>
    <row r="201" spans="1:9" outlineLevel="2">
      <c r="A201" s="913">
        <v>86</v>
      </c>
      <c r="B201" s="912" t="s">
        <v>396</v>
      </c>
      <c r="C201" s="1035">
        <v>44993</v>
      </c>
      <c r="D201" s="912" t="s">
        <v>348</v>
      </c>
      <c r="E201" s="1036">
        <v>27</v>
      </c>
      <c r="F201" s="922">
        <v>1900</v>
      </c>
      <c r="G201" s="922">
        <v>0</v>
      </c>
      <c r="H201" s="922">
        <v>1900</v>
      </c>
      <c r="I201" s="912" t="str">
        <f>VLOOKUP($E201,ETB!$B$66:$C$674,2,0)</f>
        <v>Purchases</v>
      </c>
    </row>
    <row r="202" spans="1:9" outlineLevel="2">
      <c r="A202" s="913">
        <v>87</v>
      </c>
      <c r="B202" s="912" t="s">
        <v>397</v>
      </c>
      <c r="C202" s="1035">
        <v>45007</v>
      </c>
      <c r="D202" s="912" t="s">
        <v>348</v>
      </c>
      <c r="E202" s="1036">
        <v>27</v>
      </c>
      <c r="F202" s="922">
        <v>1900</v>
      </c>
      <c r="G202" s="922">
        <v>0</v>
      </c>
      <c r="H202" s="922">
        <v>1900</v>
      </c>
      <c r="I202" s="912" t="str">
        <f>VLOOKUP($E202,ETB!$B$66:$C$674,2,0)</f>
        <v>Purchases</v>
      </c>
    </row>
    <row r="203" spans="1:9" outlineLevel="2">
      <c r="A203" s="913">
        <v>89</v>
      </c>
      <c r="B203" s="912" t="s">
        <v>398</v>
      </c>
      <c r="C203" s="1035">
        <v>44994</v>
      </c>
      <c r="D203" s="912" t="s">
        <v>348</v>
      </c>
      <c r="E203" s="1036">
        <v>27</v>
      </c>
      <c r="F203" s="922">
        <v>1300</v>
      </c>
      <c r="G203" s="922">
        <v>0</v>
      </c>
      <c r="H203" s="922">
        <v>1300</v>
      </c>
      <c r="I203" s="912" t="str">
        <f>VLOOKUP($E203,ETB!$B$66:$C$674,2,0)</f>
        <v>Purchases</v>
      </c>
    </row>
    <row r="204" spans="1:9" outlineLevel="2">
      <c r="A204" s="913">
        <v>90</v>
      </c>
      <c r="B204" s="912" t="s">
        <v>399</v>
      </c>
      <c r="C204" s="1035">
        <v>45009</v>
      </c>
      <c r="D204" s="912" t="s">
        <v>348</v>
      </c>
      <c r="E204" s="1036">
        <v>27</v>
      </c>
      <c r="F204" s="922">
        <v>1000</v>
      </c>
      <c r="G204" s="922">
        <v>0</v>
      </c>
      <c r="H204" s="922">
        <v>1000</v>
      </c>
      <c r="I204" s="912" t="str">
        <f>VLOOKUP($E204,ETB!$B$66:$C$674,2,0)</f>
        <v>Purchases</v>
      </c>
    </row>
    <row r="205" spans="1:9" outlineLevel="2">
      <c r="A205" s="913">
        <v>95</v>
      </c>
      <c r="B205" s="912" t="s">
        <v>400</v>
      </c>
      <c r="C205" s="1035">
        <v>45002</v>
      </c>
      <c r="D205" s="912" t="s">
        <v>348</v>
      </c>
      <c r="E205" s="1036">
        <v>27</v>
      </c>
      <c r="F205" s="922">
        <v>1500</v>
      </c>
      <c r="G205" s="922">
        <v>0</v>
      </c>
      <c r="H205" s="922">
        <v>1500</v>
      </c>
      <c r="I205" s="912" t="str">
        <f>VLOOKUP($E205,ETB!$B$66:$C$674,2,0)</f>
        <v>Purchases</v>
      </c>
    </row>
    <row r="206" spans="1:9" outlineLevel="2">
      <c r="A206" s="913">
        <v>97</v>
      </c>
      <c r="B206" s="912" t="s">
        <v>401</v>
      </c>
      <c r="C206" s="1035">
        <v>44986</v>
      </c>
      <c r="D206" s="912" t="s">
        <v>348</v>
      </c>
      <c r="E206" s="1036">
        <v>27</v>
      </c>
      <c r="F206" s="922">
        <v>1400</v>
      </c>
      <c r="G206" s="922">
        <v>0</v>
      </c>
      <c r="H206" s="922">
        <v>1400</v>
      </c>
      <c r="I206" s="912" t="str">
        <f>VLOOKUP($E206,ETB!$B$66:$C$674,2,0)</f>
        <v>Purchases</v>
      </c>
    </row>
    <row r="207" spans="1:9" outlineLevel="2">
      <c r="A207" s="913">
        <v>99</v>
      </c>
      <c r="B207" s="912" t="s">
        <v>402</v>
      </c>
      <c r="C207" s="1035">
        <v>45013</v>
      </c>
      <c r="D207" s="912" t="s">
        <v>348</v>
      </c>
      <c r="E207" s="1036">
        <v>27</v>
      </c>
      <c r="F207" s="922">
        <v>2000</v>
      </c>
      <c r="G207" s="922">
        <v>0</v>
      </c>
      <c r="H207" s="922">
        <v>2000</v>
      </c>
      <c r="I207" s="912" t="str">
        <f>VLOOKUP($E207,ETB!$B$66:$C$674,2,0)</f>
        <v>Purchases</v>
      </c>
    </row>
    <row r="208" spans="1:9" outlineLevel="2">
      <c r="A208" s="913">
        <v>101</v>
      </c>
      <c r="B208" s="912" t="s">
        <v>403</v>
      </c>
      <c r="C208" s="1035">
        <v>44986</v>
      </c>
      <c r="D208" s="912" t="s">
        <v>348</v>
      </c>
      <c r="E208" s="1036">
        <v>27</v>
      </c>
      <c r="F208" s="922">
        <v>1700</v>
      </c>
      <c r="G208" s="922">
        <v>0</v>
      </c>
      <c r="H208" s="922">
        <v>1700</v>
      </c>
      <c r="I208" s="912" t="str">
        <f>VLOOKUP($E208,ETB!$B$66:$C$674,2,0)</f>
        <v>Purchases</v>
      </c>
    </row>
    <row r="209" spans="1:9" outlineLevel="2">
      <c r="A209" s="913">
        <v>104</v>
      </c>
      <c r="B209" s="912" t="s">
        <v>404</v>
      </c>
      <c r="C209" s="1035">
        <v>45030</v>
      </c>
      <c r="D209" s="912" t="s">
        <v>348</v>
      </c>
      <c r="E209" s="1036">
        <v>27</v>
      </c>
      <c r="F209" s="922">
        <v>3700</v>
      </c>
      <c r="G209" s="922">
        <v>0</v>
      </c>
      <c r="H209" s="922">
        <v>3700</v>
      </c>
      <c r="I209" s="912" t="str">
        <f>VLOOKUP($E209,ETB!$B$66:$C$674,2,0)</f>
        <v>Purchases</v>
      </c>
    </row>
    <row r="210" spans="1:9" outlineLevel="2">
      <c r="A210" s="913">
        <v>105</v>
      </c>
      <c r="B210" s="912" t="s">
        <v>405</v>
      </c>
      <c r="C210" s="1035">
        <v>45043</v>
      </c>
      <c r="D210" s="912" t="s">
        <v>348</v>
      </c>
      <c r="E210" s="1036">
        <v>27</v>
      </c>
      <c r="F210" s="922">
        <v>2300</v>
      </c>
      <c r="G210" s="922">
        <v>0</v>
      </c>
      <c r="H210" s="922">
        <v>2300</v>
      </c>
      <c r="I210" s="912" t="str">
        <f>VLOOKUP($E210,ETB!$B$66:$C$674,2,0)</f>
        <v>Purchases</v>
      </c>
    </row>
    <row r="211" spans="1:9" outlineLevel="2">
      <c r="A211" s="913">
        <v>106</v>
      </c>
      <c r="B211" s="912" t="s">
        <v>406</v>
      </c>
      <c r="C211" s="1035">
        <v>45008</v>
      </c>
      <c r="D211" s="912" t="s">
        <v>348</v>
      </c>
      <c r="E211" s="1036">
        <v>27</v>
      </c>
      <c r="F211" s="922">
        <v>800</v>
      </c>
      <c r="G211" s="922">
        <v>0</v>
      </c>
      <c r="H211" s="922">
        <v>800</v>
      </c>
      <c r="I211" s="912" t="str">
        <f>VLOOKUP($E211,ETB!$B$66:$C$674,2,0)</f>
        <v>Purchases</v>
      </c>
    </row>
    <row r="212" spans="1:9" outlineLevel="2">
      <c r="A212" s="913">
        <v>107</v>
      </c>
      <c r="B212" s="912" t="s">
        <v>407</v>
      </c>
      <c r="C212" s="1035">
        <v>45076</v>
      </c>
      <c r="D212" s="912" t="s">
        <v>348</v>
      </c>
      <c r="E212" s="1036">
        <v>27</v>
      </c>
      <c r="F212" s="922">
        <v>3400</v>
      </c>
      <c r="G212" s="922">
        <v>0</v>
      </c>
      <c r="H212" s="922">
        <v>3400</v>
      </c>
      <c r="I212" s="912" t="str">
        <f>VLOOKUP($E212,ETB!$B$66:$C$674,2,0)</f>
        <v>Purchases</v>
      </c>
    </row>
    <row r="213" spans="1:9" outlineLevel="2">
      <c r="A213" s="913">
        <v>108</v>
      </c>
      <c r="B213" s="912" t="s">
        <v>408</v>
      </c>
      <c r="C213" s="1035">
        <v>45042</v>
      </c>
      <c r="D213" s="912" t="s">
        <v>348</v>
      </c>
      <c r="E213" s="1036">
        <v>27</v>
      </c>
      <c r="F213" s="922">
        <v>2200</v>
      </c>
      <c r="G213" s="922">
        <v>0</v>
      </c>
      <c r="H213" s="922">
        <v>2200</v>
      </c>
      <c r="I213" s="912" t="str">
        <f>VLOOKUP($E213,ETB!$B$66:$C$674,2,0)</f>
        <v>Purchases</v>
      </c>
    </row>
    <row r="214" spans="1:9" outlineLevel="2">
      <c r="A214" s="913">
        <v>109</v>
      </c>
      <c r="B214" s="912" t="s">
        <v>409</v>
      </c>
      <c r="C214" s="1035">
        <v>45038</v>
      </c>
      <c r="D214" s="912" t="s">
        <v>348</v>
      </c>
      <c r="E214" s="1036">
        <v>27</v>
      </c>
      <c r="F214" s="922">
        <v>3000</v>
      </c>
      <c r="G214" s="922">
        <v>0</v>
      </c>
      <c r="H214" s="922">
        <v>3000</v>
      </c>
      <c r="I214" s="912" t="str">
        <f>VLOOKUP($E214,ETB!$B$66:$C$674,2,0)</f>
        <v>Purchases</v>
      </c>
    </row>
    <row r="215" spans="1:9" outlineLevel="2">
      <c r="A215" s="913">
        <v>110</v>
      </c>
      <c r="B215" s="912" t="s">
        <v>410</v>
      </c>
      <c r="C215" s="1035">
        <v>45008</v>
      </c>
      <c r="D215" s="912" t="s">
        <v>348</v>
      </c>
      <c r="E215" s="1036">
        <v>27</v>
      </c>
      <c r="F215" s="922">
        <v>2000</v>
      </c>
      <c r="G215" s="922">
        <v>0</v>
      </c>
      <c r="H215" s="922">
        <v>2000</v>
      </c>
      <c r="I215" s="912" t="str">
        <f>VLOOKUP($E215,ETB!$B$66:$C$674,2,0)</f>
        <v>Purchases</v>
      </c>
    </row>
    <row r="216" spans="1:9" outlineLevel="2">
      <c r="A216" s="913">
        <v>180</v>
      </c>
      <c r="B216" s="912" t="s">
        <v>411</v>
      </c>
      <c r="C216" s="1035">
        <v>45182</v>
      </c>
      <c r="D216" s="912" t="s">
        <v>348</v>
      </c>
      <c r="E216" s="1036">
        <v>27</v>
      </c>
      <c r="F216" s="922">
        <v>4140</v>
      </c>
      <c r="G216" s="922">
        <v>0</v>
      </c>
      <c r="H216" s="922">
        <v>4140</v>
      </c>
      <c r="I216" s="912" t="str">
        <f>VLOOKUP($E216,ETB!$B$66:$C$674,2,0)</f>
        <v>Purchases</v>
      </c>
    </row>
    <row r="217" spans="1:9" outlineLevel="2">
      <c r="A217" s="913">
        <v>181</v>
      </c>
      <c r="B217" s="912" t="s">
        <v>412</v>
      </c>
      <c r="C217" s="1035">
        <v>45222</v>
      </c>
      <c r="D217" s="912" t="s">
        <v>348</v>
      </c>
      <c r="E217" s="1036">
        <v>27</v>
      </c>
      <c r="F217" s="922">
        <v>640</v>
      </c>
      <c r="G217" s="922">
        <v>0</v>
      </c>
      <c r="H217" s="922">
        <v>640</v>
      </c>
      <c r="I217" s="912" t="str">
        <f>VLOOKUP($E217,ETB!$B$66:$C$674,2,0)</f>
        <v>Purchases</v>
      </c>
    </row>
    <row r="218" spans="1:9" outlineLevel="2">
      <c r="A218" s="913">
        <v>182</v>
      </c>
      <c r="B218" s="912" t="s">
        <v>413</v>
      </c>
      <c r="C218" s="1035">
        <v>45238</v>
      </c>
      <c r="D218" s="912" t="s">
        <v>348</v>
      </c>
      <c r="E218" s="1036">
        <v>27</v>
      </c>
      <c r="F218" s="922">
        <v>1850</v>
      </c>
      <c r="G218" s="922">
        <v>0</v>
      </c>
      <c r="H218" s="922">
        <v>1850</v>
      </c>
      <c r="I218" s="912" t="str">
        <f>VLOOKUP($E218,ETB!$B$66:$C$674,2,0)</f>
        <v>Purchases</v>
      </c>
    </row>
    <row r="219" spans="1:9" outlineLevel="2">
      <c r="A219" s="913">
        <v>172</v>
      </c>
      <c r="B219" s="912" t="s">
        <v>414</v>
      </c>
      <c r="C219" s="1035">
        <v>45201</v>
      </c>
      <c r="D219" s="912" t="s">
        <v>348</v>
      </c>
      <c r="E219" s="1036">
        <v>27</v>
      </c>
      <c r="F219" s="922">
        <v>3125</v>
      </c>
      <c r="G219" s="922">
        <v>0</v>
      </c>
      <c r="H219" s="922">
        <v>3125</v>
      </c>
      <c r="I219" s="912" t="str">
        <f>VLOOKUP($E219,ETB!$B$66:$C$674,2,0)</f>
        <v>Purchases</v>
      </c>
    </row>
    <row r="220" spans="1:9" outlineLevel="2">
      <c r="A220" s="913">
        <v>186</v>
      </c>
      <c r="B220" s="912" t="s">
        <v>415</v>
      </c>
      <c r="C220" s="1035">
        <v>45195</v>
      </c>
      <c r="D220" s="912" t="s">
        <v>348</v>
      </c>
      <c r="E220" s="1036">
        <v>27</v>
      </c>
      <c r="F220" s="922">
        <v>6450</v>
      </c>
      <c r="G220" s="922">
        <v>0</v>
      </c>
      <c r="H220" s="922">
        <v>6450</v>
      </c>
      <c r="I220" s="912" t="str">
        <f>VLOOKUP($E220,ETB!$B$66:$C$674,2,0)</f>
        <v>Purchases</v>
      </c>
    </row>
    <row r="221" spans="1:9" outlineLevel="2">
      <c r="A221" s="913">
        <v>188</v>
      </c>
      <c r="B221" s="912" t="s">
        <v>416</v>
      </c>
      <c r="C221" s="1035">
        <v>45222</v>
      </c>
      <c r="D221" s="912" t="s">
        <v>348</v>
      </c>
      <c r="E221" s="1036">
        <v>27</v>
      </c>
      <c r="F221" s="922">
        <v>4000</v>
      </c>
      <c r="G221" s="922">
        <v>0</v>
      </c>
      <c r="H221" s="922">
        <v>4000</v>
      </c>
      <c r="I221" s="912" t="str">
        <f>VLOOKUP($E221,ETB!$B$66:$C$674,2,0)</f>
        <v>Purchases</v>
      </c>
    </row>
    <row r="222" spans="1:9" outlineLevel="2">
      <c r="A222" s="913">
        <v>190</v>
      </c>
      <c r="B222" s="912" t="s">
        <v>417</v>
      </c>
      <c r="C222" s="1035">
        <v>45217</v>
      </c>
      <c r="D222" s="912" t="s">
        <v>348</v>
      </c>
      <c r="E222" s="1036">
        <v>27</v>
      </c>
      <c r="F222" s="922">
        <v>3785</v>
      </c>
      <c r="G222" s="922">
        <v>0</v>
      </c>
      <c r="H222" s="922">
        <v>3785</v>
      </c>
      <c r="I222" s="912" t="str">
        <f>VLOOKUP($E222,ETB!$B$66:$C$674,2,0)</f>
        <v>Purchases</v>
      </c>
    </row>
    <row r="223" spans="1:9" outlineLevel="2">
      <c r="A223" s="913">
        <v>191</v>
      </c>
      <c r="B223" s="912" t="s">
        <v>418</v>
      </c>
      <c r="C223" s="1035">
        <v>45197</v>
      </c>
      <c r="D223" s="912" t="s">
        <v>348</v>
      </c>
      <c r="E223" s="1036">
        <v>27</v>
      </c>
      <c r="F223" s="922">
        <v>1100</v>
      </c>
      <c r="G223" s="922">
        <v>0</v>
      </c>
      <c r="H223" s="922">
        <v>1100</v>
      </c>
      <c r="I223" s="912" t="str">
        <f>VLOOKUP($E223,ETB!$B$66:$C$674,2,0)</f>
        <v>Purchases</v>
      </c>
    </row>
    <row r="224" spans="1:9" outlineLevel="2">
      <c r="A224" s="913">
        <v>173</v>
      </c>
      <c r="B224" s="912" t="s">
        <v>419</v>
      </c>
      <c r="C224" s="1035">
        <v>45209</v>
      </c>
      <c r="D224" s="912" t="s">
        <v>348</v>
      </c>
      <c r="E224" s="1036">
        <v>27</v>
      </c>
      <c r="F224" s="922">
        <v>3060</v>
      </c>
      <c r="G224" s="922">
        <v>0</v>
      </c>
      <c r="H224" s="922">
        <v>3060</v>
      </c>
      <c r="I224" s="912" t="str">
        <f>VLOOKUP($E224,ETB!$B$66:$C$674,2,0)</f>
        <v>Purchases</v>
      </c>
    </row>
    <row r="225" spans="1:9" outlineLevel="2">
      <c r="A225" s="913">
        <v>194</v>
      </c>
      <c r="B225" s="912" t="s">
        <v>420</v>
      </c>
      <c r="C225" s="1035">
        <v>45187</v>
      </c>
      <c r="D225" s="912" t="s">
        <v>348</v>
      </c>
      <c r="E225" s="1036">
        <v>27</v>
      </c>
      <c r="F225" s="922">
        <v>3000</v>
      </c>
      <c r="G225" s="922">
        <v>0</v>
      </c>
      <c r="H225" s="922">
        <v>3000</v>
      </c>
      <c r="I225" s="912" t="str">
        <f>VLOOKUP($E225,ETB!$B$66:$C$674,2,0)</f>
        <v>Purchases</v>
      </c>
    </row>
    <row r="226" spans="1:9" outlineLevel="2">
      <c r="A226" s="913">
        <v>195</v>
      </c>
      <c r="B226" s="912" t="s">
        <v>421</v>
      </c>
      <c r="C226" s="1035">
        <v>45191</v>
      </c>
      <c r="D226" s="912" t="s">
        <v>348</v>
      </c>
      <c r="E226" s="1036">
        <v>27</v>
      </c>
      <c r="F226" s="922">
        <v>1740</v>
      </c>
      <c r="G226" s="922">
        <v>0</v>
      </c>
      <c r="H226" s="922">
        <v>1740</v>
      </c>
      <c r="I226" s="912" t="str">
        <f>VLOOKUP($E226,ETB!$B$66:$C$674,2,0)</f>
        <v>Purchases</v>
      </c>
    </row>
    <row r="227" spans="1:9" outlineLevel="2">
      <c r="A227" s="913">
        <v>197</v>
      </c>
      <c r="B227" s="912" t="s">
        <v>422</v>
      </c>
      <c r="C227" s="1035">
        <v>45222</v>
      </c>
      <c r="D227" s="912" t="s">
        <v>348</v>
      </c>
      <c r="E227" s="1036">
        <v>27</v>
      </c>
      <c r="F227" s="922">
        <v>2665</v>
      </c>
      <c r="G227" s="922">
        <v>0</v>
      </c>
      <c r="H227" s="922">
        <v>2665</v>
      </c>
      <c r="I227" s="912" t="str">
        <f>VLOOKUP($E227,ETB!$B$66:$C$674,2,0)</f>
        <v>Purchases</v>
      </c>
    </row>
    <row r="228" spans="1:9" outlineLevel="2">
      <c r="A228" s="913">
        <v>199</v>
      </c>
      <c r="B228" s="912" t="s">
        <v>423</v>
      </c>
      <c r="C228" s="1035">
        <v>45217</v>
      </c>
      <c r="D228" s="912" t="s">
        <v>348</v>
      </c>
      <c r="E228" s="1036">
        <v>27</v>
      </c>
      <c r="F228" s="922">
        <v>1578</v>
      </c>
      <c r="G228" s="922">
        <v>0</v>
      </c>
      <c r="H228" s="922">
        <v>1578</v>
      </c>
      <c r="I228" s="912" t="str">
        <f>VLOOKUP($E228,ETB!$B$66:$C$674,2,0)</f>
        <v>Purchases</v>
      </c>
    </row>
    <row r="229" spans="1:9" outlineLevel="2">
      <c r="A229" s="913">
        <v>202</v>
      </c>
      <c r="B229" s="912" t="s">
        <v>424</v>
      </c>
      <c r="C229" s="1035">
        <v>45201</v>
      </c>
      <c r="D229" s="912" t="s">
        <v>348</v>
      </c>
      <c r="E229" s="1036">
        <v>27</v>
      </c>
      <c r="F229" s="922">
        <v>1885</v>
      </c>
      <c r="G229" s="922">
        <v>0</v>
      </c>
      <c r="H229" s="922">
        <v>1885</v>
      </c>
      <c r="I229" s="912" t="str">
        <f>VLOOKUP($E229,ETB!$B$66:$C$674,2,0)</f>
        <v>Purchases</v>
      </c>
    </row>
    <row r="230" spans="1:9" outlineLevel="2">
      <c r="A230" s="913">
        <v>203</v>
      </c>
      <c r="B230" s="912" t="s">
        <v>425</v>
      </c>
      <c r="C230" s="1035">
        <v>45209</v>
      </c>
      <c r="D230" s="912" t="s">
        <v>348</v>
      </c>
      <c r="E230" s="1036">
        <v>27</v>
      </c>
      <c r="F230" s="922">
        <v>3000</v>
      </c>
      <c r="G230" s="922">
        <v>0</v>
      </c>
      <c r="H230" s="922">
        <v>3000</v>
      </c>
      <c r="I230" s="912" t="str">
        <f>VLOOKUP($E230,ETB!$B$66:$C$674,2,0)</f>
        <v>Purchases</v>
      </c>
    </row>
    <row r="231" spans="1:9" outlineLevel="2">
      <c r="A231" s="913">
        <v>206</v>
      </c>
      <c r="B231" s="912" t="s">
        <v>426</v>
      </c>
      <c r="C231" s="1035">
        <v>45198</v>
      </c>
      <c r="D231" s="912" t="s">
        <v>348</v>
      </c>
      <c r="E231" s="1036">
        <v>27</v>
      </c>
      <c r="F231" s="922">
        <v>1250</v>
      </c>
      <c r="G231" s="922">
        <v>0</v>
      </c>
      <c r="H231" s="922">
        <v>1250</v>
      </c>
      <c r="I231" s="912" t="str">
        <f>VLOOKUP($E231,ETB!$B$66:$C$674,2,0)</f>
        <v>Purchases</v>
      </c>
    </row>
    <row r="232" spans="1:9" outlineLevel="2">
      <c r="A232" s="913">
        <v>210</v>
      </c>
      <c r="B232" s="912" t="s">
        <v>427</v>
      </c>
      <c r="C232" s="1035">
        <v>45217</v>
      </c>
      <c r="D232" s="912" t="s">
        <v>348</v>
      </c>
      <c r="E232" s="1036">
        <v>27</v>
      </c>
      <c r="F232" s="922">
        <v>710</v>
      </c>
      <c r="G232" s="922">
        <v>0</v>
      </c>
      <c r="H232" s="922">
        <v>710</v>
      </c>
      <c r="I232" s="912" t="str">
        <f>VLOOKUP($E232,ETB!$B$66:$C$674,2,0)</f>
        <v>Purchases</v>
      </c>
    </row>
    <row r="233" spans="1:9" outlineLevel="2">
      <c r="A233" s="913">
        <v>212</v>
      </c>
      <c r="B233" s="912" t="s">
        <v>428</v>
      </c>
      <c r="C233" s="1035">
        <v>45229</v>
      </c>
      <c r="D233" s="912" t="s">
        <v>348</v>
      </c>
      <c r="E233" s="1036">
        <v>27</v>
      </c>
      <c r="F233" s="922">
        <v>2600</v>
      </c>
      <c r="G233" s="922">
        <v>0</v>
      </c>
      <c r="H233" s="922">
        <v>2600</v>
      </c>
      <c r="I233" s="912" t="str">
        <f>VLOOKUP($E233,ETB!$B$66:$C$674,2,0)</f>
        <v>Purchases</v>
      </c>
    </row>
    <row r="234" spans="1:9" outlineLevel="2">
      <c r="A234" s="913">
        <v>174</v>
      </c>
      <c r="B234" s="912" t="s">
        <v>429</v>
      </c>
      <c r="C234" s="1035">
        <v>45209</v>
      </c>
      <c r="D234" s="912" t="s">
        <v>348</v>
      </c>
      <c r="E234" s="1036">
        <v>27</v>
      </c>
      <c r="F234" s="922">
        <v>1925</v>
      </c>
      <c r="G234" s="922">
        <v>0</v>
      </c>
      <c r="H234" s="922">
        <v>1925</v>
      </c>
      <c r="I234" s="912" t="str">
        <f>VLOOKUP($E234,ETB!$B$66:$C$674,2,0)</f>
        <v>Purchases</v>
      </c>
    </row>
    <row r="235" spans="1:9" outlineLevel="2">
      <c r="A235" s="913">
        <v>219</v>
      </c>
      <c r="B235" s="912" t="s">
        <v>430</v>
      </c>
      <c r="C235" s="1035">
        <v>45229</v>
      </c>
      <c r="D235" s="912" t="s">
        <v>348</v>
      </c>
      <c r="E235" s="1036">
        <v>27</v>
      </c>
      <c r="F235" s="922">
        <v>900</v>
      </c>
      <c r="G235" s="922">
        <v>0</v>
      </c>
      <c r="H235" s="922">
        <v>900</v>
      </c>
      <c r="I235" s="912" t="str">
        <f>VLOOKUP($E235,ETB!$B$66:$C$674,2,0)</f>
        <v>Purchases</v>
      </c>
    </row>
    <row r="236" spans="1:9" outlineLevel="2">
      <c r="A236" s="913">
        <v>221</v>
      </c>
      <c r="B236" s="912" t="s">
        <v>431</v>
      </c>
      <c r="C236" s="1035">
        <v>45233</v>
      </c>
      <c r="D236" s="912" t="s">
        <v>348</v>
      </c>
      <c r="E236" s="1036">
        <v>27</v>
      </c>
      <c r="F236" s="922">
        <v>1225</v>
      </c>
      <c r="G236" s="922">
        <v>0</v>
      </c>
      <c r="H236" s="922">
        <v>1225</v>
      </c>
      <c r="I236" s="912" t="str">
        <f>VLOOKUP($E236,ETB!$B$66:$C$674,2,0)</f>
        <v>Purchases</v>
      </c>
    </row>
    <row r="237" spans="1:9" outlineLevel="2">
      <c r="A237" s="913">
        <v>226</v>
      </c>
      <c r="B237" s="912" t="s">
        <v>432</v>
      </c>
      <c r="C237" s="1035">
        <v>45229</v>
      </c>
      <c r="D237" s="912" t="s">
        <v>348</v>
      </c>
      <c r="E237" s="1036">
        <v>27</v>
      </c>
      <c r="F237" s="922">
        <v>720</v>
      </c>
      <c r="G237" s="922">
        <v>0</v>
      </c>
      <c r="H237" s="922">
        <v>720</v>
      </c>
      <c r="I237" s="912" t="str">
        <f>VLOOKUP($E237,ETB!$B$66:$C$674,2,0)</f>
        <v>Purchases</v>
      </c>
    </row>
    <row r="238" spans="1:9" outlineLevel="2">
      <c r="A238" s="913">
        <v>228</v>
      </c>
      <c r="B238" s="912" t="s">
        <v>433</v>
      </c>
      <c r="C238" s="1035">
        <v>45217</v>
      </c>
      <c r="D238" s="912" t="s">
        <v>348</v>
      </c>
      <c r="E238" s="1036">
        <v>27</v>
      </c>
      <c r="F238" s="922">
        <v>1334</v>
      </c>
      <c r="G238" s="922">
        <v>0</v>
      </c>
      <c r="H238" s="922">
        <v>1334</v>
      </c>
      <c r="I238" s="912" t="str">
        <f>VLOOKUP($E238,ETB!$B$66:$C$674,2,0)</f>
        <v>Purchases</v>
      </c>
    </row>
    <row r="239" spans="1:9" outlineLevel="2">
      <c r="A239" s="913">
        <v>176</v>
      </c>
      <c r="B239" s="912" t="s">
        <v>434</v>
      </c>
      <c r="C239" s="1035">
        <v>45217</v>
      </c>
      <c r="D239" s="912" t="s">
        <v>348</v>
      </c>
      <c r="E239" s="1036">
        <v>27</v>
      </c>
      <c r="F239" s="922">
        <v>510</v>
      </c>
      <c r="G239" s="922">
        <v>0</v>
      </c>
      <c r="H239" s="922">
        <v>510</v>
      </c>
      <c r="I239" s="912" t="str">
        <f>VLOOKUP($E239,ETB!$B$66:$C$674,2,0)</f>
        <v>Purchases</v>
      </c>
    </row>
    <row r="240" spans="1:9" outlineLevel="2">
      <c r="A240" s="913">
        <v>234</v>
      </c>
      <c r="B240" s="912" t="s">
        <v>435</v>
      </c>
      <c r="C240" s="1035">
        <v>45224</v>
      </c>
      <c r="D240" s="912" t="s">
        <v>348</v>
      </c>
      <c r="E240" s="1036">
        <v>27</v>
      </c>
      <c r="F240" s="922">
        <v>5175</v>
      </c>
      <c r="G240" s="922">
        <v>0</v>
      </c>
      <c r="H240" s="922">
        <v>5175</v>
      </c>
      <c r="I240" s="912" t="str">
        <f>VLOOKUP($E240,ETB!$B$66:$C$674,2,0)</f>
        <v>Purchases</v>
      </c>
    </row>
    <row r="241" spans="1:9" outlineLevel="2">
      <c r="A241" s="913">
        <v>236</v>
      </c>
      <c r="B241" s="912" t="s">
        <v>436</v>
      </c>
      <c r="C241" s="1035">
        <v>45233</v>
      </c>
      <c r="D241" s="912" t="s">
        <v>348</v>
      </c>
      <c r="E241" s="1036">
        <v>27</v>
      </c>
      <c r="F241" s="922">
        <v>720</v>
      </c>
      <c r="G241" s="922">
        <v>0</v>
      </c>
      <c r="H241" s="922">
        <v>720</v>
      </c>
      <c r="I241" s="912" t="str">
        <f>VLOOKUP($E241,ETB!$B$66:$C$674,2,0)</f>
        <v>Purchases</v>
      </c>
    </row>
    <row r="242" spans="1:9" outlineLevel="2">
      <c r="A242" s="913">
        <v>239</v>
      </c>
      <c r="B242" s="912" t="s">
        <v>437</v>
      </c>
      <c r="C242" s="1035">
        <v>45212</v>
      </c>
      <c r="D242" s="912" t="s">
        <v>348</v>
      </c>
      <c r="E242" s="1036">
        <v>27</v>
      </c>
      <c r="F242" s="922">
        <v>620</v>
      </c>
      <c r="G242" s="922">
        <v>0</v>
      </c>
      <c r="H242" s="922">
        <v>620</v>
      </c>
      <c r="I242" s="912" t="str">
        <f>VLOOKUP($E242,ETB!$B$66:$C$674,2,0)</f>
        <v>Purchases</v>
      </c>
    </row>
    <row r="243" spans="1:9" outlineLevel="2">
      <c r="A243" s="913">
        <v>34</v>
      </c>
      <c r="B243" s="912" t="s">
        <v>438</v>
      </c>
      <c r="C243" s="1035">
        <v>44936</v>
      </c>
      <c r="D243" s="912" t="s">
        <v>439</v>
      </c>
      <c r="E243" s="1036">
        <v>27</v>
      </c>
      <c r="F243" s="922">
        <v>2500</v>
      </c>
      <c r="G243" s="922">
        <v>0</v>
      </c>
      <c r="H243" s="922">
        <v>2500</v>
      </c>
      <c r="I243" s="912" t="str">
        <f>VLOOKUP($E243,ETB!$B$66:$C$674,2,0)</f>
        <v>Purchases</v>
      </c>
    </row>
    <row r="244" spans="1:9" outlineLevel="2">
      <c r="A244" s="913">
        <v>63</v>
      </c>
      <c r="B244" s="912" t="s">
        <v>440</v>
      </c>
      <c r="C244" s="1035">
        <v>45012</v>
      </c>
      <c r="D244" s="912" t="s">
        <v>441</v>
      </c>
      <c r="E244" s="1036">
        <v>27</v>
      </c>
      <c r="F244" s="922">
        <v>1450</v>
      </c>
      <c r="G244" s="922">
        <v>0</v>
      </c>
      <c r="H244" s="922">
        <v>1450</v>
      </c>
      <c r="I244" s="912" t="str">
        <f>VLOOKUP($E244,ETB!$B$66:$C$674,2,0)</f>
        <v>Purchases</v>
      </c>
    </row>
    <row r="245" spans="1:9" outlineLevel="2">
      <c r="A245" s="913">
        <v>235</v>
      </c>
      <c r="B245" s="912" t="s">
        <v>442</v>
      </c>
      <c r="C245" s="1035">
        <v>45184</v>
      </c>
      <c r="D245" s="912" t="s">
        <v>443</v>
      </c>
      <c r="E245" s="1036">
        <v>27</v>
      </c>
      <c r="F245" s="922">
        <v>200</v>
      </c>
      <c r="G245" s="922">
        <v>0</v>
      </c>
      <c r="H245" s="922">
        <v>200</v>
      </c>
      <c r="I245" s="912" t="str">
        <f>VLOOKUP($E245,ETB!$B$66:$C$674,2,0)</f>
        <v>Purchases</v>
      </c>
    </row>
    <row r="246" spans="1:9" outlineLevel="2">
      <c r="A246" s="913">
        <v>65</v>
      </c>
      <c r="B246" s="912" t="s">
        <v>444</v>
      </c>
      <c r="C246" s="1035">
        <v>44994</v>
      </c>
      <c r="D246" s="912" t="s">
        <v>445</v>
      </c>
      <c r="E246" s="1036">
        <v>27</v>
      </c>
      <c r="F246" s="922">
        <v>1800</v>
      </c>
      <c r="G246" s="922">
        <v>0</v>
      </c>
      <c r="H246" s="922">
        <v>1800</v>
      </c>
      <c r="I246" s="912" t="str">
        <f>VLOOKUP($E246,ETB!$B$66:$C$674,2,0)</f>
        <v>Purchases</v>
      </c>
    </row>
    <row r="247" spans="1:9" outlineLevel="2">
      <c r="A247" s="913">
        <v>214</v>
      </c>
      <c r="B247" s="912" t="s">
        <v>446</v>
      </c>
      <c r="C247" s="1035">
        <v>45187</v>
      </c>
      <c r="D247" s="912" t="s">
        <v>447</v>
      </c>
      <c r="E247" s="1036">
        <v>27</v>
      </c>
      <c r="F247" s="922">
        <v>1400</v>
      </c>
      <c r="G247" s="922">
        <v>0</v>
      </c>
      <c r="H247" s="922">
        <v>1400</v>
      </c>
      <c r="I247" s="912" t="str">
        <f>VLOOKUP($E247,ETB!$B$66:$C$674,2,0)</f>
        <v>Purchases</v>
      </c>
    </row>
    <row r="248" spans="1:9" outlineLevel="2">
      <c r="A248" s="913">
        <v>216</v>
      </c>
      <c r="B248" s="912" t="s">
        <v>448</v>
      </c>
      <c r="C248" s="1035">
        <v>45177</v>
      </c>
      <c r="D248" s="912" t="s">
        <v>449</v>
      </c>
      <c r="E248" s="1036">
        <v>27</v>
      </c>
      <c r="F248" s="922">
        <v>13800</v>
      </c>
      <c r="G248" s="922">
        <v>0</v>
      </c>
      <c r="H248" s="922">
        <v>13800</v>
      </c>
      <c r="I248" s="912" t="str">
        <f>VLOOKUP($E248,ETB!$B$66:$C$674,2,0)</f>
        <v>Purchases</v>
      </c>
    </row>
    <row r="249" spans="1:9" outlineLevel="2">
      <c r="A249" s="913">
        <v>200</v>
      </c>
      <c r="B249" s="912" t="s">
        <v>450</v>
      </c>
      <c r="C249" s="1035">
        <v>45170</v>
      </c>
      <c r="D249" s="912" t="s">
        <v>451</v>
      </c>
      <c r="E249" s="1036">
        <v>27</v>
      </c>
      <c r="F249" s="922">
        <v>1500</v>
      </c>
      <c r="G249" s="922">
        <v>0</v>
      </c>
      <c r="H249" s="922">
        <v>1500</v>
      </c>
      <c r="I249" s="912" t="str">
        <f>VLOOKUP($E249,ETB!$B$66:$C$674,2,0)</f>
        <v>Purchases</v>
      </c>
    </row>
    <row r="250" spans="1:9" outlineLevel="2">
      <c r="A250" s="913">
        <v>2</v>
      </c>
      <c r="B250" s="912" t="s">
        <v>452</v>
      </c>
      <c r="C250" s="1035">
        <v>44871</v>
      </c>
      <c r="D250" s="912" t="s">
        <v>453</v>
      </c>
      <c r="E250" s="1036">
        <v>27</v>
      </c>
      <c r="F250" s="922">
        <v>1000</v>
      </c>
      <c r="G250" s="922">
        <v>0</v>
      </c>
      <c r="H250" s="922">
        <v>1000</v>
      </c>
      <c r="I250" s="912" t="str">
        <f>VLOOKUP($E250,ETB!$B$66:$C$674,2,0)</f>
        <v>Purchases</v>
      </c>
    </row>
    <row r="251" spans="1:9" outlineLevel="2">
      <c r="A251" s="913">
        <v>93</v>
      </c>
      <c r="B251" s="912" t="s">
        <v>454</v>
      </c>
      <c r="C251" s="1035">
        <v>44986</v>
      </c>
      <c r="D251" s="912" t="s">
        <v>455</v>
      </c>
      <c r="E251" s="1036">
        <v>27</v>
      </c>
      <c r="F251" s="922">
        <v>550</v>
      </c>
      <c r="G251" s="922">
        <v>0</v>
      </c>
      <c r="H251" s="922">
        <v>550</v>
      </c>
      <c r="I251" s="912" t="str">
        <f>VLOOKUP($E251,ETB!$B$66:$C$674,2,0)</f>
        <v>Purchases</v>
      </c>
    </row>
    <row r="252" spans="1:9" outlineLevel="2">
      <c r="A252" s="913">
        <v>30</v>
      </c>
      <c r="B252" s="912" t="s">
        <v>456</v>
      </c>
      <c r="C252" s="1035">
        <v>44927</v>
      </c>
      <c r="D252" s="912" t="s">
        <v>457</v>
      </c>
      <c r="E252" s="1036">
        <v>27</v>
      </c>
      <c r="F252" s="922">
        <v>3000</v>
      </c>
      <c r="G252" s="922">
        <v>0</v>
      </c>
      <c r="H252" s="922">
        <v>3000</v>
      </c>
      <c r="I252" s="912" t="str">
        <f>VLOOKUP($E252,ETB!$B$66:$C$674,2,0)</f>
        <v>Purchases</v>
      </c>
    </row>
    <row r="253" spans="1:9" outlineLevel="2">
      <c r="A253" s="913">
        <v>136</v>
      </c>
      <c r="B253" s="912" t="s">
        <v>458</v>
      </c>
      <c r="C253" s="1035">
        <v>45085</v>
      </c>
      <c r="D253" s="912" t="s">
        <v>459</v>
      </c>
      <c r="E253" s="1036">
        <v>27</v>
      </c>
      <c r="F253" s="922">
        <v>3000</v>
      </c>
      <c r="G253" s="922">
        <v>0</v>
      </c>
      <c r="H253" s="922">
        <v>3000</v>
      </c>
      <c r="I253" s="912" t="str">
        <f>VLOOKUP($E253,ETB!$B$66:$C$674,2,0)</f>
        <v>Purchases</v>
      </c>
    </row>
    <row r="254" spans="1:9" outlineLevel="2">
      <c r="A254" s="913">
        <v>204</v>
      </c>
      <c r="B254" s="912" t="s">
        <v>460</v>
      </c>
      <c r="C254" s="1035">
        <v>45174</v>
      </c>
      <c r="D254" s="912" t="s">
        <v>461</v>
      </c>
      <c r="E254" s="1036">
        <v>27</v>
      </c>
      <c r="F254" s="922">
        <v>2400</v>
      </c>
      <c r="G254" s="922">
        <v>0</v>
      </c>
      <c r="H254" s="922">
        <v>2400</v>
      </c>
      <c r="I254" s="912" t="str">
        <f>VLOOKUP($E254,ETB!$B$66:$C$674,2,0)</f>
        <v>Purchases</v>
      </c>
    </row>
    <row r="255" spans="1:9" outlineLevel="2">
      <c r="A255" s="913"/>
      <c r="C255" s="1035"/>
      <c r="E255" s="1036"/>
      <c r="F255" s="922"/>
      <c r="G255" s="922"/>
      <c r="H255" s="922"/>
    </row>
    <row r="256" spans="1:9" ht="13.9" outlineLevel="1" thickBot="1">
      <c r="A256" s="913"/>
      <c r="C256" s="1035"/>
      <c r="E256" s="1037" t="s">
        <v>462</v>
      </c>
      <c r="F256" s="1038">
        <f>SUBTOTAL(9,F11:F254)</f>
        <v>532927.80000000005</v>
      </c>
      <c r="G256" s="1038">
        <f>SUBTOTAL(9,G11:G254)</f>
        <v>0</v>
      </c>
      <c r="H256" s="1038">
        <f>SUBTOTAL(9,H11:H254)</f>
        <v>532927.80000000005</v>
      </c>
    </row>
    <row r="257" spans="1:9" ht="13.9" outlineLevel="1" thickTop="1">
      <c r="A257" s="913"/>
      <c r="C257" s="1035"/>
      <c r="E257" s="1036"/>
      <c r="F257" s="1039"/>
      <c r="G257" s="1039"/>
      <c r="H257" s="1039"/>
    </row>
    <row r="258" spans="1:9" outlineLevel="2">
      <c r="A258" s="913">
        <v>1406</v>
      </c>
      <c r="B258" s="913">
        <v>1218</v>
      </c>
      <c r="C258" s="1035">
        <v>45226</v>
      </c>
      <c r="D258" s="912" t="s">
        <v>463</v>
      </c>
      <c r="E258" s="1036">
        <v>54</v>
      </c>
      <c r="F258" s="922">
        <v>630</v>
      </c>
      <c r="G258" s="922">
        <v>126</v>
      </c>
      <c r="H258" s="922">
        <v>756</v>
      </c>
      <c r="I258" s="912" t="str">
        <f>VLOOKUP($E258,ETB!$B$66:$C$674,2,0)</f>
        <v>Direct cost</v>
      </c>
    </row>
    <row r="259" spans="1:9" outlineLevel="2">
      <c r="A259" s="913">
        <v>1041</v>
      </c>
      <c r="B259" s="913">
        <v>834</v>
      </c>
      <c r="C259" s="1035">
        <v>45110</v>
      </c>
      <c r="D259" s="912" t="s">
        <v>464</v>
      </c>
      <c r="E259" s="1036">
        <v>54</v>
      </c>
      <c r="F259" s="922">
        <v>2.7800000000000002</v>
      </c>
      <c r="G259" s="922">
        <v>0.55000000000000004</v>
      </c>
      <c r="H259" s="922">
        <v>3.33</v>
      </c>
      <c r="I259" s="912" t="str">
        <f>VLOOKUP($E259,ETB!$B$66:$C$674,2,0)</f>
        <v>Direct cost</v>
      </c>
    </row>
    <row r="260" spans="1:9" outlineLevel="2">
      <c r="A260" s="913">
        <v>1042</v>
      </c>
      <c r="B260" s="913">
        <v>835</v>
      </c>
      <c r="C260" s="1035">
        <v>45084</v>
      </c>
      <c r="D260" s="912" t="s">
        <v>464</v>
      </c>
      <c r="E260" s="1036">
        <v>54</v>
      </c>
      <c r="F260" s="922">
        <v>15.530000000000001</v>
      </c>
      <c r="G260" s="922">
        <v>3.1</v>
      </c>
      <c r="H260" s="922">
        <v>18.630000000000003</v>
      </c>
      <c r="I260" s="912" t="str">
        <f>VLOOKUP($E260,ETB!$B$66:$C$674,2,0)</f>
        <v>Direct cost</v>
      </c>
    </row>
    <row r="261" spans="1:9" outlineLevel="2">
      <c r="A261" s="913">
        <v>1043</v>
      </c>
      <c r="B261" s="913">
        <v>836</v>
      </c>
      <c r="C261" s="1035">
        <v>45104</v>
      </c>
      <c r="D261" s="912" t="s">
        <v>464</v>
      </c>
      <c r="E261" s="1036">
        <v>54</v>
      </c>
      <c r="F261" s="922">
        <v>18.95</v>
      </c>
      <c r="G261" s="922">
        <v>3.79</v>
      </c>
      <c r="H261" s="922">
        <v>22.74</v>
      </c>
      <c r="I261" s="912" t="str">
        <f>VLOOKUP($E261,ETB!$B$66:$C$674,2,0)</f>
        <v>Direct cost</v>
      </c>
    </row>
    <row r="262" spans="1:9" outlineLevel="2">
      <c r="A262" s="913">
        <v>1044</v>
      </c>
      <c r="B262" s="913">
        <v>837</v>
      </c>
      <c r="C262" s="1035">
        <v>45093</v>
      </c>
      <c r="D262" s="912" t="s">
        <v>464</v>
      </c>
      <c r="E262" s="1036">
        <v>54</v>
      </c>
      <c r="F262" s="922">
        <v>26.630000000000003</v>
      </c>
      <c r="G262" s="922">
        <v>5.32</v>
      </c>
      <c r="H262" s="922">
        <v>31.950000000000003</v>
      </c>
      <c r="I262" s="912" t="str">
        <f>VLOOKUP($E262,ETB!$B$66:$C$674,2,0)</f>
        <v>Direct cost</v>
      </c>
    </row>
    <row r="263" spans="1:9" outlineLevel="2">
      <c r="A263" s="913">
        <v>1045</v>
      </c>
      <c r="B263" s="913">
        <v>838</v>
      </c>
      <c r="C263" s="1035">
        <v>45096</v>
      </c>
      <c r="D263" s="912" t="s">
        <v>464</v>
      </c>
      <c r="E263" s="1036">
        <v>54</v>
      </c>
      <c r="F263" s="922">
        <v>2.7399999999999998</v>
      </c>
      <c r="G263" s="922">
        <v>0.55000000000000004</v>
      </c>
      <c r="H263" s="922">
        <v>3.29</v>
      </c>
      <c r="I263" s="912" t="str">
        <f>VLOOKUP($E263,ETB!$B$66:$C$674,2,0)</f>
        <v>Direct cost</v>
      </c>
    </row>
    <row r="264" spans="1:9" outlineLevel="2">
      <c r="A264" s="913">
        <v>1046</v>
      </c>
      <c r="B264" s="913">
        <v>839</v>
      </c>
      <c r="C264" s="1035">
        <v>45118</v>
      </c>
      <c r="D264" s="912" t="s">
        <v>464</v>
      </c>
      <c r="E264" s="1036">
        <v>54</v>
      </c>
      <c r="F264" s="922">
        <v>12.49</v>
      </c>
      <c r="G264" s="922">
        <v>2.5</v>
      </c>
      <c r="H264" s="922">
        <v>14.99</v>
      </c>
      <c r="I264" s="912" t="str">
        <f>VLOOKUP($E264,ETB!$B$66:$C$674,2,0)</f>
        <v>Direct cost</v>
      </c>
    </row>
    <row r="265" spans="1:9" outlineLevel="2">
      <c r="A265" s="913">
        <v>1047</v>
      </c>
      <c r="B265" s="913">
        <v>840</v>
      </c>
      <c r="C265" s="1035">
        <v>45093</v>
      </c>
      <c r="D265" s="912" t="s">
        <v>464</v>
      </c>
      <c r="E265" s="1036">
        <v>54</v>
      </c>
      <c r="F265" s="922">
        <v>23.28</v>
      </c>
      <c r="G265" s="922">
        <v>4.66</v>
      </c>
      <c r="H265" s="922">
        <v>27.94</v>
      </c>
      <c r="I265" s="912" t="str">
        <f>VLOOKUP($E265,ETB!$B$66:$C$674,2,0)</f>
        <v>Direct cost</v>
      </c>
    </row>
    <row r="266" spans="1:9" outlineLevel="2">
      <c r="A266" s="913">
        <v>1048</v>
      </c>
      <c r="B266" s="913">
        <v>841</v>
      </c>
      <c r="C266" s="1035">
        <v>45125</v>
      </c>
      <c r="D266" s="912" t="s">
        <v>464</v>
      </c>
      <c r="E266" s="1036">
        <v>54</v>
      </c>
      <c r="F266" s="922">
        <v>13.330000000000002</v>
      </c>
      <c r="G266" s="922">
        <v>2.66</v>
      </c>
      <c r="H266" s="922">
        <v>15.990000000000002</v>
      </c>
      <c r="I266" s="912" t="str">
        <f>VLOOKUP($E266,ETB!$B$66:$C$674,2,0)</f>
        <v>Direct cost</v>
      </c>
    </row>
    <row r="267" spans="1:9" outlineLevel="2">
      <c r="A267" s="913">
        <v>1049</v>
      </c>
      <c r="B267" s="913">
        <v>842</v>
      </c>
      <c r="C267" s="1035">
        <v>45125</v>
      </c>
      <c r="D267" s="912" t="s">
        <v>464</v>
      </c>
      <c r="E267" s="1036">
        <v>54</v>
      </c>
      <c r="F267" s="922">
        <v>7.7900000000000009</v>
      </c>
      <c r="G267" s="922">
        <v>1.56</v>
      </c>
      <c r="H267" s="922">
        <v>9.3500000000000014</v>
      </c>
      <c r="I267" s="912" t="str">
        <f>VLOOKUP($E267,ETB!$B$66:$C$674,2,0)</f>
        <v>Direct cost</v>
      </c>
    </row>
    <row r="268" spans="1:9" outlineLevel="2">
      <c r="A268" s="913">
        <v>1050</v>
      </c>
      <c r="B268" s="913">
        <v>843</v>
      </c>
      <c r="C268" s="1035">
        <v>45125</v>
      </c>
      <c r="D268" s="912" t="s">
        <v>464</v>
      </c>
      <c r="E268" s="1036">
        <v>54</v>
      </c>
      <c r="F268" s="922">
        <v>5.58</v>
      </c>
      <c r="G268" s="922">
        <v>1.1099999999999999</v>
      </c>
      <c r="H268" s="922">
        <v>6.6899999999999995</v>
      </c>
      <c r="I268" s="912" t="str">
        <f>VLOOKUP($E268,ETB!$B$66:$C$674,2,0)</f>
        <v>Direct cost</v>
      </c>
    </row>
    <row r="269" spans="1:9" outlineLevel="2">
      <c r="A269" s="913">
        <v>1051</v>
      </c>
      <c r="B269" s="913">
        <v>844</v>
      </c>
      <c r="C269" s="1035">
        <v>45159</v>
      </c>
      <c r="D269" s="912" t="s">
        <v>464</v>
      </c>
      <c r="E269" s="1036">
        <v>54</v>
      </c>
      <c r="F269" s="922">
        <v>65.38</v>
      </c>
      <c r="G269" s="922">
        <v>13.069999999999999</v>
      </c>
      <c r="H269" s="922">
        <v>78.449999999999989</v>
      </c>
      <c r="I269" s="912" t="str">
        <f>VLOOKUP($E269,ETB!$B$66:$C$674,2,0)</f>
        <v>Direct cost</v>
      </c>
    </row>
    <row r="270" spans="1:9" outlineLevel="2">
      <c r="A270" s="913">
        <v>1052</v>
      </c>
      <c r="B270" s="913">
        <v>845</v>
      </c>
      <c r="C270" s="1035">
        <v>45096</v>
      </c>
      <c r="D270" s="912" t="s">
        <v>464</v>
      </c>
      <c r="E270" s="1036">
        <v>54</v>
      </c>
      <c r="F270" s="922">
        <v>12.65</v>
      </c>
      <c r="G270" s="922">
        <v>2.5300000000000002</v>
      </c>
      <c r="H270" s="922">
        <v>15.18</v>
      </c>
      <c r="I270" s="912" t="str">
        <f>VLOOKUP($E270,ETB!$B$66:$C$674,2,0)</f>
        <v>Direct cost</v>
      </c>
    </row>
    <row r="271" spans="1:9" outlineLevel="2">
      <c r="A271" s="913">
        <v>1053</v>
      </c>
      <c r="B271" s="913">
        <v>846</v>
      </c>
      <c r="C271" s="1035">
        <v>45096</v>
      </c>
      <c r="D271" s="912" t="s">
        <v>464</v>
      </c>
      <c r="E271" s="1036">
        <v>54</v>
      </c>
      <c r="F271" s="922">
        <v>8.33</v>
      </c>
      <c r="G271" s="922">
        <v>1.6600000000000001</v>
      </c>
      <c r="H271" s="922">
        <v>9.99</v>
      </c>
      <c r="I271" s="912" t="str">
        <f>VLOOKUP($E271,ETB!$B$66:$C$674,2,0)</f>
        <v>Direct cost</v>
      </c>
    </row>
    <row r="272" spans="1:9" outlineLevel="2">
      <c r="A272" s="913">
        <v>1054</v>
      </c>
      <c r="B272" s="913">
        <v>847</v>
      </c>
      <c r="C272" s="1035">
        <v>45097</v>
      </c>
      <c r="D272" s="912" t="s">
        <v>464</v>
      </c>
      <c r="E272" s="1036">
        <v>54</v>
      </c>
      <c r="F272" s="922">
        <v>6.75</v>
      </c>
      <c r="G272" s="922">
        <v>1.35</v>
      </c>
      <c r="H272" s="922">
        <v>8.1</v>
      </c>
      <c r="I272" s="912" t="str">
        <f>VLOOKUP($E272,ETB!$B$66:$C$674,2,0)</f>
        <v>Direct cost</v>
      </c>
    </row>
    <row r="273" spans="1:9" outlineLevel="2">
      <c r="A273" s="913">
        <v>1055</v>
      </c>
      <c r="B273" s="913">
        <v>848</v>
      </c>
      <c r="C273" s="1035">
        <v>45128</v>
      </c>
      <c r="D273" s="912" t="s">
        <v>464</v>
      </c>
      <c r="E273" s="1036">
        <v>54</v>
      </c>
      <c r="F273" s="922">
        <v>38.980000000000004</v>
      </c>
      <c r="G273" s="922">
        <v>7.8</v>
      </c>
      <c r="H273" s="922">
        <v>46.78</v>
      </c>
      <c r="I273" s="912" t="str">
        <f>VLOOKUP($E273,ETB!$B$66:$C$674,2,0)</f>
        <v>Direct cost</v>
      </c>
    </row>
    <row r="274" spans="1:9" outlineLevel="2">
      <c r="A274" s="913">
        <v>1056</v>
      </c>
      <c r="B274" s="913">
        <v>849</v>
      </c>
      <c r="C274" s="1035">
        <v>45160</v>
      </c>
      <c r="D274" s="912" t="s">
        <v>464</v>
      </c>
      <c r="E274" s="1036">
        <v>54</v>
      </c>
      <c r="F274" s="922">
        <v>3.3299999999999996</v>
      </c>
      <c r="G274" s="922">
        <v>0.65999999999999992</v>
      </c>
      <c r="H274" s="922">
        <v>3.9899999999999993</v>
      </c>
      <c r="I274" s="912" t="str">
        <f>VLOOKUP($E274,ETB!$B$66:$C$674,2,0)</f>
        <v>Direct cost</v>
      </c>
    </row>
    <row r="275" spans="1:9" outlineLevel="2">
      <c r="A275" s="913">
        <v>1057</v>
      </c>
      <c r="B275" s="913">
        <v>850</v>
      </c>
      <c r="C275" s="1035">
        <v>45162</v>
      </c>
      <c r="D275" s="912" t="s">
        <v>464</v>
      </c>
      <c r="E275" s="1036">
        <v>54</v>
      </c>
      <c r="F275" s="922">
        <v>9.16</v>
      </c>
      <c r="G275" s="922">
        <v>1.83</v>
      </c>
      <c r="H275" s="922">
        <v>10.99</v>
      </c>
      <c r="I275" s="912" t="str">
        <f>VLOOKUP($E275,ETB!$B$66:$C$674,2,0)</f>
        <v>Direct cost</v>
      </c>
    </row>
    <row r="276" spans="1:9" outlineLevel="2">
      <c r="A276" s="913">
        <v>1058</v>
      </c>
      <c r="B276" s="913">
        <v>851</v>
      </c>
      <c r="C276" s="1035">
        <v>45103</v>
      </c>
      <c r="D276" s="912" t="s">
        <v>464</v>
      </c>
      <c r="E276" s="1036">
        <v>54</v>
      </c>
      <c r="F276" s="922">
        <v>8.33</v>
      </c>
      <c r="G276" s="922">
        <v>1.6600000000000001</v>
      </c>
      <c r="H276" s="922">
        <v>9.99</v>
      </c>
      <c r="I276" s="912" t="str">
        <f>VLOOKUP($E276,ETB!$B$66:$C$674,2,0)</f>
        <v>Direct cost</v>
      </c>
    </row>
    <row r="277" spans="1:9" outlineLevel="2">
      <c r="A277" s="913">
        <v>1059</v>
      </c>
      <c r="B277" s="913">
        <v>852</v>
      </c>
      <c r="C277" s="1035">
        <v>45106</v>
      </c>
      <c r="D277" s="912" t="s">
        <v>464</v>
      </c>
      <c r="E277" s="1036">
        <v>54</v>
      </c>
      <c r="F277" s="922">
        <v>10.83</v>
      </c>
      <c r="G277" s="922">
        <v>2.16</v>
      </c>
      <c r="H277" s="922">
        <v>12.99</v>
      </c>
      <c r="I277" s="912" t="str">
        <f>VLOOKUP($E277,ETB!$B$66:$C$674,2,0)</f>
        <v>Direct cost</v>
      </c>
    </row>
    <row r="278" spans="1:9" outlineLevel="2">
      <c r="A278" s="913">
        <v>1060</v>
      </c>
      <c r="B278" s="913">
        <v>853</v>
      </c>
      <c r="C278" s="1035">
        <v>45138</v>
      </c>
      <c r="D278" s="912" t="s">
        <v>464</v>
      </c>
      <c r="E278" s="1036">
        <v>54</v>
      </c>
      <c r="F278" s="922">
        <v>11.120000000000001</v>
      </c>
      <c r="G278" s="922">
        <v>2.2199999999999998</v>
      </c>
      <c r="H278" s="922">
        <v>13.34</v>
      </c>
      <c r="I278" s="912" t="str">
        <f>VLOOKUP($E278,ETB!$B$66:$C$674,2,0)</f>
        <v>Direct cost</v>
      </c>
    </row>
    <row r="279" spans="1:9" outlineLevel="2">
      <c r="A279" s="913">
        <v>1068</v>
      </c>
      <c r="B279" s="913">
        <v>862</v>
      </c>
      <c r="C279" s="1035">
        <v>45156</v>
      </c>
      <c r="D279" s="912" t="s">
        <v>464</v>
      </c>
      <c r="E279" s="1036">
        <v>54</v>
      </c>
      <c r="F279" s="922">
        <v>172.47</v>
      </c>
      <c r="G279" s="922">
        <v>34.5</v>
      </c>
      <c r="H279" s="922">
        <v>206.97</v>
      </c>
      <c r="I279" s="912" t="str">
        <f>VLOOKUP($E279,ETB!$B$66:$C$674,2,0)</f>
        <v>Direct cost</v>
      </c>
    </row>
    <row r="280" spans="1:9" outlineLevel="2">
      <c r="A280" s="913">
        <v>1069</v>
      </c>
      <c r="B280" s="913">
        <v>863</v>
      </c>
      <c r="C280" s="1035">
        <v>45103</v>
      </c>
      <c r="D280" s="912" t="s">
        <v>464</v>
      </c>
      <c r="E280" s="1036">
        <v>54</v>
      </c>
      <c r="F280" s="922">
        <v>8.32</v>
      </c>
      <c r="G280" s="922">
        <v>1.67</v>
      </c>
      <c r="H280" s="922">
        <v>9.99</v>
      </c>
      <c r="I280" s="912" t="str">
        <f>VLOOKUP($E280,ETB!$B$66:$C$674,2,0)</f>
        <v>Direct cost</v>
      </c>
    </row>
    <row r="281" spans="1:9" outlineLevel="2">
      <c r="A281" s="913">
        <v>1070</v>
      </c>
      <c r="B281" s="913">
        <v>864</v>
      </c>
      <c r="C281" s="1035">
        <v>45092</v>
      </c>
      <c r="D281" s="912" t="s">
        <v>464</v>
      </c>
      <c r="E281" s="1036">
        <v>54</v>
      </c>
      <c r="F281" s="922">
        <v>10.790000000000001</v>
      </c>
      <c r="G281" s="922">
        <v>2.16</v>
      </c>
      <c r="H281" s="922">
        <v>12.950000000000001</v>
      </c>
      <c r="I281" s="912" t="str">
        <f>VLOOKUP($E281,ETB!$B$66:$C$674,2,0)</f>
        <v>Direct cost</v>
      </c>
    </row>
    <row r="282" spans="1:9" outlineLevel="2">
      <c r="A282" s="913">
        <v>1071</v>
      </c>
      <c r="B282" s="913">
        <v>865</v>
      </c>
      <c r="C282" s="1035">
        <v>45092</v>
      </c>
      <c r="D282" s="912" t="s">
        <v>464</v>
      </c>
      <c r="E282" s="1036">
        <v>54</v>
      </c>
      <c r="F282" s="922">
        <v>12.49</v>
      </c>
      <c r="G282" s="922">
        <v>2.5</v>
      </c>
      <c r="H282" s="922">
        <v>14.99</v>
      </c>
      <c r="I282" s="912" t="str">
        <f>VLOOKUP($E282,ETB!$B$66:$C$674,2,0)</f>
        <v>Direct cost</v>
      </c>
    </row>
    <row r="283" spans="1:9" outlineLevel="2">
      <c r="A283" s="913">
        <v>1425</v>
      </c>
      <c r="B283" s="913">
        <v>1238</v>
      </c>
      <c r="C283" s="1035">
        <v>45260</v>
      </c>
      <c r="D283" s="912" t="s">
        <v>464</v>
      </c>
      <c r="E283" s="1036">
        <v>54</v>
      </c>
      <c r="F283" s="922">
        <v>149.99</v>
      </c>
      <c r="G283" s="922">
        <v>30</v>
      </c>
      <c r="H283" s="922">
        <v>179.99</v>
      </c>
      <c r="I283" s="912" t="str">
        <f>VLOOKUP($E283,ETB!$B$66:$C$674,2,0)</f>
        <v>Direct cost</v>
      </c>
    </row>
    <row r="284" spans="1:9" outlineLevel="2">
      <c r="A284" s="913">
        <v>1426</v>
      </c>
      <c r="B284" s="913">
        <v>1239</v>
      </c>
      <c r="C284" s="1035">
        <v>45250</v>
      </c>
      <c r="D284" s="912" t="s">
        <v>464</v>
      </c>
      <c r="E284" s="1036">
        <v>54</v>
      </c>
      <c r="F284" s="922">
        <v>180.73</v>
      </c>
      <c r="G284" s="922">
        <v>36.14</v>
      </c>
      <c r="H284" s="922">
        <v>216.87</v>
      </c>
      <c r="I284" s="912" t="str">
        <f>VLOOKUP($E284,ETB!$B$66:$C$674,2,0)</f>
        <v>Direct cost</v>
      </c>
    </row>
    <row r="285" spans="1:9" outlineLevel="2">
      <c r="A285" s="913">
        <v>1427</v>
      </c>
      <c r="B285" s="913">
        <v>1240</v>
      </c>
      <c r="C285" s="1035">
        <v>45173</v>
      </c>
      <c r="D285" s="912" t="s">
        <v>464</v>
      </c>
      <c r="E285" s="1036">
        <v>54</v>
      </c>
      <c r="F285" s="922">
        <v>5.01</v>
      </c>
      <c r="G285" s="922">
        <v>1</v>
      </c>
      <c r="H285" s="922">
        <v>6.01</v>
      </c>
      <c r="I285" s="912" t="str">
        <f>VLOOKUP($E285,ETB!$B$66:$C$674,2,0)</f>
        <v>Direct cost</v>
      </c>
    </row>
    <row r="286" spans="1:9" outlineLevel="2">
      <c r="A286" s="913">
        <v>1428</v>
      </c>
      <c r="B286" s="913">
        <v>1241</v>
      </c>
      <c r="C286" s="1035">
        <v>45180</v>
      </c>
      <c r="D286" s="912" t="s">
        <v>464</v>
      </c>
      <c r="E286" s="1036">
        <v>54</v>
      </c>
      <c r="F286" s="922">
        <v>5</v>
      </c>
      <c r="G286" s="922">
        <v>1</v>
      </c>
      <c r="H286" s="922">
        <v>6</v>
      </c>
      <c r="I286" s="912" t="str">
        <f>VLOOKUP($E286,ETB!$B$66:$C$674,2,0)</f>
        <v>Direct cost</v>
      </c>
    </row>
    <row r="287" spans="1:9" outlineLevel="2">
      <c r="A287" s="913">
        <v>1429</v>
      </c>
      <c r="B287" s="913">
        <v>1242</v>
      </c>
      <c r="C287" s="1035">
        <v>45231</v>
      </c>
      <c r="D287" s="912" t="s">
        <v>464</v>
      </c>
      <c r="E287" s="1036">
        <v>54</v>
      </c>
      <c r="F287" s="922">
        <v>2.5</v>
      </c>
      <c r="G287" s="922">
        <v>0.5</v>
      </c>
      <c r="H287" s="922">
        <v>3</v>
      </c>
      <c r="I287" s="912" t="str">
        <f>VLOOKUP($E287,ETB!$B$66:$C$674,2,0)</f>
        <v>Direct cost</v>
      </c>
    </row>
    <row r="288" spans="1:9" outlineLevel="2">
      <c r="A288" s="913">
        <v>1430</v>
      </c>
      <c r="B288" s="913">
        <v>1243</v>
      </c>
      <c r="C288" s="1035">
        <v>45231</v>
      </c>
      <c r="D288" s="912" t="s">
        <v>464</v>
      </c>
      <c r="E288" s="1036">
        <v>54</v>
      </c>
      <c r="F288" s="922">
        <v>5.9700000000000006</v>
      </c>
      <c r="G288" s="922">
        <v>1.19</v>
      </c>
      <c r="H288" s="922">
        <v>7.16</v>
      </c>
      <c r="I288" s="912" t="str">
        <f>VLOOKUP($E288,ETB!$B$66:$C$674,2,0)</f>
        <v>Direct cost</v>
      </c>
    </row>
    <row r="289" spans="1:9" outlineLevel="2">
      <c r="A289" s="913">
        <v>1431</v>
      </c>
      <c r="B289" s="913">
        <v>1244</v>
      </c>
      <c r="C289" s="1035">
        <v>45247</v>
      </c>
      <c r="D289" s="912" t="s">
        <v>464</v>
      </c>
      <c r="E289" s="1036">
        <v>54</v>
      </c>
      <c r="F289" s="922">
        <v>16.669999999999998</v>
      </c>
      <c r="G289" s="922">
        <v>3.3299999999999996</v>
      </c>
      <c r="H289" s="922">
        <v>19.999999999999996</v>
      </c>
      <c r="I289" s="912" t="str">
        <f>VLOOKUP($E289,ETB!$B$66:$C$674,2,0)</f>
        <v>Direct cost</v>
      </c>
    </row>
    <row r="290" spans="1:9" outlineLevel="2">
      <c r="A290" s="913">
        <v>1432</v>
      </c>
      <c r="B290" s="913">
        <v>1245</v>
      </c>
      <c r="C290" s="1035">
        <v>45201</v>
      </c>
      <c r="D290" s="912" t="s">
        <v>464</v>
      </c>
      <c r="E290" s="1036">
        <v>54</v>
      </c>
      <c r="F290" s="922">
        <v>37.04</v>
      </c>
      <c r="G290" s="922">
        <v>7.4099999999999993</v>
      </c>
      <c r="H290" s="922">
        <v>44.449999999999996</v>
      </c>
      <c r="I290" s="912" t="str">
        <f>VLOOKUP($E290,ETB!$B$66:$C$674,2,0)</f>
        <v>Direct cost</v>
      </c>
    </row>
    <row r="291" spans="1:9" outlineLevel="2">
      <c r="A291" s="913">
        <v>1433</v>
      </c>
      <c r="B291" s="913">
        <v>1246</v>
      </c>
      <c r="C291" s="1035">
        <v>45173</v>
      </c>
      <c r="D291" s="912" t="s">
        <v>464</v>
      </c>
      <c r="E291" s="1036">
        <v>54</v>
      </c>
      <c r="F291" s="922">
        <v>11.58</v>
      </c>
      <c r="G291" s="922">
        <v>2.31</v>
      </c>
      <c r="H291" s="922">
        <v>13.89</v>
      </c>
      <c r="I291" s="912" t="str">
        <f>VLOOKUP($E291,ETB!$B$66:$C$674,2,0)</f>
        <v>Direct cost</v>
      </c>
    </row>
    <row r="292" spans="1:9" outlineLevel="2">
      <c r="A292" s="913">
        <v>1434</v>
      </c>
      <c r="B292" s="913">
        <v>1247</v>
      </c>
      <c r="C292" s="1035">
        <v>45233</v>
      </c>
      <c r="D292" s="912" t="s">
        <v>464</v>
      </c>
      <c r="E292" s="1036">
        <v>54</v>
      </c>
      <c r="F292" s="922">
        <v>25.830000000000002</v>
      </c>
      <c r="G292" s="922">
        <v>5.16</v>
      </c>
      <c r="H292" s="922">
        <v>30.990000000000002</v>
      </c>
      <c r="I292" s="912" t="str">
        <f>VLOOKUP($E292,ETB!$B$66:$C$674,2,0)</f>
        <v>Direct cost</v>
      </c>
    </row>
    <row r="293" spans="1:9" outlineLevel="2">
      <c r="A293" s="913">
        <v>1435</v>
      </c>
      <c r="B293" s="913">
        <v>1248</v>
      </c>
      <c r="C293" s="1035">
        <v>45202</v>
      </c>
      <c r="D293" s="912" t="s">
        <v>464</v>
      </c>
      <c r="E293" s="1036">
        <v>54</v>
      </c>
      <c r="F293" s="922">
        <v>57.489999999999995</v>
      </c>
      <c r="G293" s="922">
        <v>11.5</v>
      </c>
      <c r="H293" s="922">
        <v>68.989999999999995</v>
      </c>
      <c r="I293" s="912" t="str">
        <f>VLOOKUP($E293,ETB!$B$66:$C$674,2,0)</f>
        <v>Direct cost</v>
      </c>
    </row>
    <row r="294" spans="1:9" outlineLevel="2">
      <c r="A294" s="913">
        <v>1436</v>
      </c>
      <c r="B294" s="913">
        <v>1249</v>
      </c>
      <c r="C294" s="1035">
        <v>45173</v>
      </c>
      <c r="D294" s="912" t="s">
        <v>464</v>
      </c>
      <c r="E294" s="1036">
        <v>54</v>
      </c>
      <c r="F294" s="922">
        <v>16.66</v>
      </c>
      <c r="G294" s="922">
        <v>3.3299999999999996</v>
      </c>
      <c r="H294" s="922">
        <v>19.989999999999998</v>
      </c>
      <c r="I294" s="912" t="str">
        <f>VLOOKUP($E294,ETB!$B$66:$C$674,2,0)</f>
        <v>Direct cost</v>
      </c>
    </row>
    <row r="295" spans="1:9" outlineLevel="2">
      <c r="A295" s="913">
        <v>1437</v>
      </c>
      <c r="B295" s="913">
        <v>1250</v>
      </c>
      <c r="C295" s="1035">
        <v>45174</v>
      </c>
      <c r="D295" s="912" t="s">
        <v>464</v>
      </c>
      <c r="E295" s="1036">
        <v>54</v>
      </c>
      <c r="F295" s="922">
        <v>101.66</v>
      </c>
      <c r="G295" s="922">
        <v>20.330000000000002</v>
      </c>
      <c r="H295" s="922">
        <v>121.99</v>
      </c>
      <c r="I295" s="912" t="str">
        <f>VLOOKUP($E295,ETB!$B$66:$C$674,2,0)</f>
        <v>Direct cost</v>
      </c>
    </row>
    <row r="296" spans="1:9" outlineLevel="2">
      <c r="A296" s="913">
        <v>1438</v>
      </c>
      <c r="B296" s="913">
        <v>1251</v>
      </c>
      <c r="C296" s="1035">
        <v>45175</v>
      </c>
      <c r="D296" s="912" t="s">
        <v>464</v>
      </c>
      <c r="E296" s="1036">
        <v>54</v>
      </c>
      <c r="F296" s="922">
        <v>80.83</v>
      </c>
      <c r="G296" s="922">
        <v>16.16</v>
      </c>
      <c r="H296" s="922">
        <v>96.99</v>
      </c>
      <c r="I296" s="912" t="str">
        <f>VLOOKUP($E296,ETB!$B$66:$C$674,2,0)</f>
        <v>Direct cost</v>
      </c>
    </row>
    <row r="297" spans="1:9" outlineLevel="2">
      <c r="A297" s="913">
        <v>1439</v>
      </c>
      <c r="B297" s="913">
        <v>1252</v>
      </c>
      <c r="C297" s="1035">
        <v>45208</v>
      </c>
      <c r="D297" s="912" t="s">
        <v>464</v>
      </c>
      <c r="E297" s="1036">
        <v>54</v>
      </c>
      <c r="F297" s="922">
        <v>72.87</v>
      </c>
      <c r="G297" s="922">
        <v>14.569999999999999</v>
      </c>
      <c r="H297" s="922">
        <v>87.44</v>
      </c>
      <c r="I297" s="912" t="str">
        <f>VLOOKUP($E297,ETB!$B$66:$C$674,2,0)</f>
        <v>Direct cost</v>
      </c>
    </row>
    <row r="298" spans="1:9" outlineLevel="2">
      <c r="A298" s="913">
        <v>1440</v>
      </c>
      <c r="B298" s="913">
        <v>1253</v>
      </c>
      <c r="C298" s="1035">
        <v>45208</v>
      </c>
      <c r="D298" s="912" t="s">
        <v>464</v>
      </c>
      <c r="E298" s="1036">
        <v>54</v>
      </c>
      <c r="F298" s="922">
        <v>7.99</v>
      </c>
      <c r="G298" s="922">
        <v>1.6</v>
      </c>
      <c r="H298" s="922">
        <v>9.59</v>
      </c>
      <c r="I298" s="912" t="str">
        <f>VLOOKUP($E298,ETB!$B$66:$C$674,2,0)</f>
        <v>Direct cost</v>
      </c>
    </row>
    <row r="299" spans="1:9" outlineLevel="2">
      <c r="A299" s="913">
        <v>1441</v>
      </c>
      <c r="B299" s="913">
        <v>1254</v>
      </c>
      <c r="C299" s="1035">
        <v>45180</v>
      </c>
      <c r="D299" s="912" t="s">
        <v>464</v>
      </c>
      <c r="E299" s="1036">
        <v>54</v>
      </c>
      <c r="F299" s="922">
        <v>15.830000000000002</v>
      </c>
      <c r="G299" s="922">
        <v>3.16</v>
      </c>
      <c r="H299" s="922">
        <v>18.990000000000002</v>
      </c>
      <c r="I299" s="912" t="str">
        <f>VLOOKUP($E299,ETB!$B$66:$C$674,2,0)</f>
        <v>Direct cost</v>
      </c>
    </row>
    <row r="300" spans="1:9" outlineLevel="2">
      <c r="A300" s="913">
        <v>1442</v>
      </c>
      <c r="B300" s="913">
        <v>1255</v>
      </c>
      <c r="C300" s="1035">
        <v>45180</v>
      </c>
      <c r="D300" s="912" t="s">
        <v>464</v>
      </c>
      <c r="E300" s="1036">
        <v>54</v>
      </c>
      <c r="F300" s="922">
        <v>9.0599999999999987</v>
      </c>
      <c r="G300" s="922">
        <v>1.81</v>
      </c>
      <c r="H300" s="922">
        <v>10.87</v>
      </c>
      <c r="I300" s="912" t="str">
        <f>VLOOKUP($E300,ETB!$B$66:$C$674,2,0)</f>
        <v>Direct cost</v>
      </c>
    </row>
    <row r="301" spans="1:9" outlineLevel="2">
      <c r="A301" s="913">
        <v>1443</v>
      </c>
      <c r="B301" s="913">
        <v>1256</v>
      </c>
      <c r="C301" s="1035">
        <v>45244</v>
      </c>
      <c r="D301" s="912" t="s">
        <v>464</v>
      </c>
      <c r="E301" s="1036">
        <v>54</v>
      </c>
      <c r="F301" s="922">
        <v>31.919999999999998</v>
      </c>
      <c r="G301" s="922">
        <v>6.38</v>
      </c>
      <c r="H301" s="922">
        <v>38.299999999999997</v>
      </c>
      <c r="I301" s="912" t="str">
        <f>VLOOKUP($E301,ETB!$B$66:$C$674,2,0)</f>
        <v>Direct cost</v>
      </c>
    </row>
    <row r="302" spans="1:9" outlineLevel="2">
      <c r="A302" s="913">
        <v>1444</v>
      </c>
      <c r="B302" s="913">
        <v>1257</v>
      </c>
      <c r="C302" s="1035">
        <v>45215</v>
      </c>
      <c r="D302" s="912" t="s">
        <v>464</v>
      </c>
      <c r="E302" s="1036">
        <v>54</v>
      </c>
      <c r="F302" s="922">
        <v>24.16</v>
      </c>
      <c r="G302" s="922">
        <v>4.83</v>
      </c>
      <c r="H302" s="922">
        <v>28.990000000000002</v>
      </c>
      <c r="I302" s="912" t="str">
        <f>VLOOKUP($E302,ETB!$B$66:$C$674,2,0)</f>
        <v>Direct cost</v>
      </c>
    </row>
    <row r="303" spans="1:9" outlineLevel="2">
      <c r="A303" s="913">
        <v>1445</v>
      </c>
      <c r="B303" s="913">
        <v>1258</v>
      </c>
      <c r="C303" s="1035">
        <v>45244</v>
      </c>
      <c r="D303" s="912" t="s">
        <v>464</v>
      </c>
      <c r="E303" s="1036">
        <v>54</v>
      </c>
      <c r="F303" s="922">
        <v>16.66</v>
      </c>
      <c r="G303" s="922">
        <v>3.3299999999999996</v>
      </c>
      <c r="H303" s="922">
        <v>19.989999999999998</v>
      </c>
      <c r="I303" s="912" t="str">
        <f>VLOOKUP($E303,ETB!$B$66:$C$674,2,0)</f>
        <v>Direct cost</v>
      </c>
    </row>
    <row r="304" spans="1:9" outlineLevel="2">
      <c r="A304" s="913">
        <v>1446</v>
      </c>
      <c r="B304" s="913">
        <v>1259</v>
      </c>
      <c r="C304" s="1035">
        <v>45215</v>
      </c>
      <c r="D304" s="912" t="s">
        <v>464</v>
      </c>
      <c r="E304" s="1036">
        <v>54</v>
      </c>
      <c r="F304" s="922">
        <v>9.58</v>
      </c>
      <c r="G304" s="922">
        <v>1.92</v>
      </c>
      <c r="H304" s="922">
        <v>11.5</v>
      </c>
      <c r="I304" s="912" t="str">
        <f>VLOOKUP($E304,ETB!$B$66:$C$674,2,0)</f>
        <v>Direct cost</v>
      </c>
    </row>
    <row r="305" spans="1:9" outlineLevel="2">
      <c r="A305" s="913">
        <v>1447</v>
      </c>
      <c r="B305" s="913">
        <v>1260</v>
      </c>
      <c r="C305" s="1035">
        <v>45184</v>
      </c>
      <c r="D305" s="912" t="s">
        <v>464</v>
      </c>
      <c r="E305" s="1036">
        <v>54</v>
      </c>
      <c r="F305" s="922">
        <v>52.67</v>
      </c>
      <c r="G305" s="922">
        <v>10.53</v>
      </c>
      <c r="H305" s="922">
        <v>63.2</v>
      </c>
      <c r="I305" s="912" t="str">
        <f>VLOOKUP($E305,ETB!$B$66:$C$674,2,0)</f>
        <v>Direct cost</v>
      </c>
    </row>
    <row r="306" spans="1:9" outlineLevel="2">
      <c r="A306" s="913">
        <v>1448</v>
      </c>
      <c r="B306" s="913">
        <v>1261</v>
      </c>
      <c r="C306" s="1035">
        <v>45184</v>
      </c>
      <c r="D306" s="912" t="s">
        <v>464</v>
      </c>
      <c r="E306" s="1036">
        <v>54</v>
      </c>
      <c r="F306" s="922">
        <v>6.6599999999999993</v>
      </c>
      <c r="G306" s="922">
        <v>1.33</v>
      </c>
      <c r="H306" s="922">
        <v>7.9899999999999993</v>
      </c>
      <c r="I306" s="912" t="str">
        <f>VLOOKUP($E306,ETB!$B$66:$C$674,2,0)</f>
        <v>Direct cost</v>
      </c>
    </row>
    <row r="307" spans="1:9" outlineLevel="2">
      <c r="A307" s="913">
        <v>1449</v>
      </c>
      <c r="B307" s="913">
        <v>1262</v>
      </c>
      <c r="C307" s="1035">
        <v>45250</v>
      </c>
      <c r="D307" s="912" t="s">
        <v>464</v>
      </c>
      <c r="E307" s="1036">
        <v>54</v>
      </c>
      <c r="F307" s="922">
        <v>121.66</v>
      </c>
      <c r="G307" s="922">
        <v>24.330000000000002</v>
      </c>
      <c r="H307" s="922">
        <v>145.99</v>
      </c>
      <c r="I307" s="912" t="str">
        <f>VLOOKUP($E307,ETB!$B$66:$C$674,2,0)</f>
        <v>Direct cost</v>
      </c>
    </row>
    <row r="308" spans="1:9" outlineLevel="2">
      <c r="A308" s="913">
        <v>1450</v>
      </c>
      <c r="B308" s="913">
        <v>1263</v>
      </c>
      <c r="C308" s="1035">
        <v>45250</v>
      </c>
      <c r="D308" s="912" t="s">
        <v>464</v>
      </c>
      <c r="E308" s="1036">
        <v>54</v>
      </c>
      <c r="F308" s="922">
        <v>13.330000000000002</v>
      </c>
      <c r="G308" s="922">
        <v>2.66</v>
      </c>
      <c r="H308" s="922">
        <v>15.990000000000002</v>
      </c>
      <c r="I308" s="912" t="str">
        <f>VLOOKUP($E308,ETB!$B$66:$C$674,2,0)</f>
        <v>Direct cost</v>
      </c>
    </row>
    <row r="309" spans="1:9" outlineLevel="2">
      <c r="A309" s="913">
        <v>1451</v>
      </c>
      <c r="B309" s="913">
        <v>1264</v>
      </c>
      <c r="C309" s="1035">
        <v>45218</v>
      </c>
      <c r="D309" s="912" t="s">
        <v>464</v>
      </c>
      <c r="E309" s="1036">
        <v>54</v>
      </c>
      <c r="F309" s="922">
        <v>16.509999999999998</v>
      </c>
      <c r="G309" s="922">
        <v>3.3</v>
      </c>
      <c r="H309" s="922">
        <v>19.809999999999999</v>
      </c>
      <c r="I309" s="912" t="str">
        <f>VLOOKUP($E309,ETB!$B$66:$C$674,2,0)</f>
        <v>Direct cost</v>
      </c>
    </row>
    <row r="310" spans="1:9" outlineLevel="2">
      <c r="A310" s="913">
        <v>1452</v>
      </c>
      <c r="B310" s="913">
        <v>1265</v>
      </c>
      <c r="C310" s="1035">
        <v>45252</v>
      </c>
      <c r="D310" s="912" t="s">
        <v>464</v>
      </c>
      <c r="E310" s="1036">
        <v>54</v>
      </c>
      <c r="F310" s="922">
        <v>6.9599999999999991</v>
      </c>
      <c r="G310" s="922">
        <v>1.3900000000000001</v>
      </c>
      <c r="H310" s="922">
        <v>8.35</v>
      </c>
      <c r="I310" s="912" t="str">
        <f>VLOOKUP($E310,ETB!$B$66:$C$674,2,0)</f>
        <v>Direct cost</v>
      </c>
    </row>
    <row r="311" spans="1:9" outlineLevel="2">
      <c r="A311" s="913">
        <v>1453</v>
      </c>
      <c r="B311" s="913">
        <v>1266</v>
      </c>
      <c r="C311" s="1035">
        <v>45257</v>
      </c>
      <c r="D311" s="912" t="s">
        <v>464</v>
      </c>
      <c r="E311" s="1036">
        <v>54</v>
      </c>
      <c r="F311" s="922">
        <v>16.66</v>
      </c>
      <c r="G311" s="922">
        <v>3.3299999999999996</v>
      </c>
      <c r="H311" s="922">
        <v>19.989999999999998</v>
      </c>
      <c r="I311" s="912" t="str">
        <f>VLOOKUP($E311,ETB!$B$66:$C$674,2,0)</f>
        <v>Direct cost</v>
      </c>
    </row>
    <row r="312" spans="1:9" outlineLevel="2">
      <c r="A312" s="913">
        <v>1454</v>
      </c>
      <c r="B312" s="913">
        <v>1267</v>
      </c>
      <c r="C312" s="1035">
        <v>45257</v>
      </c>
      <c r="D312" s="912" t="s">
        <v>464</v>
      </c>
      <c r="E312" s="1036">
        <v>54</v>
      </c>
      <c r="F312" s="922">
        <v>25.830000000000002</v>
      </c>
      <c r="G312" s="922">
        <v>5.16</v>
      </c>
      <c r="H312" s="922">
        <v>30.990000000000002</v>
      </c>
      <c r="I312" s="912" t="str">
        <f>VLOOKUP($E312,ETB!$B$66:$C$674,2,0)</f>
        <v>Direct cost</v>
      </c>
    </row>
    <row r="313" spans="1:9" outlineLevel="2">
      <c r="A313" s="913">
        <v>1455</v>
      </c>
      <c r="B313" s="913">
        <v>1268</v>
      </c>
      <c r="C313" s="1035">
        <v>45257</v>
      </c>
      <c r="D313" s="912" t="s">
        <v>464</v>
      </c>
      <c r="E313" s="1036">
        <v>54</v>
      </c>
      <c r="F313" s="922">
        <v>17.66</v>
      </c>
      <c r="G313" s="922">
        <v>3.53</v>
      </c>
      <c r="H313" s="922">
        <v>21.19</v>
      </c>
      <c r="I313" s="912" t="str">
        <f>VLOOKUP($E313,ETB!$B$66:$C$674,2,0)</f>
        <v>Direct cost</v>
      </c>
    </row>
    <row r="314" spans="1:9" outlineLevel="2">
      <c r="A314" s="913">
        <v>1456</v>
      </c>
      <c r="B314" s="913">
        <v>1269</v>
      </c>
      <c r="C314" s="1035">
        <v>45258</v>
      </c>
      <c r="D314" s="912" t="s">
        <v>464</v>
      </c>
      <c r="E314" s="1036">
        <v>54</v>
      </c>
      <c r="F314" s="922">
        <v>23.330000000000002</v>
      </c>
      <c r="G314" s="922">
        <v>4.66</v>
      </c>
      <c r="H314" s="922">
        <v>27.990000000000002</v>
      </c>
      <c r="I314" s="912" t="str">
        <f>VLOOKUP($E314,ETB!$B$66:$C$674,2,0)</f>
        <v>Direct cost</v>
      </c>
    </row>
    <row r="315" spans="1:9" outlineLevel="2">
      <c r="A315" s="913">
        <v>1457</v>
      </c>
      <c r="B315" s="913">
        <v>1270</v>
      </c>
      <c r="C315" s="1035">
        <v>45197</v>
      </c>
      <c r="D315" s="912" t="s">
        <v>464</v>
      </c>
      <c r="E315" s="1036">
        <v>54</v>
      </c>
      <c r="F315" s="922">
        <v>8.49</v>
      </c>
      <c r="G315" s="922">
        <v>1.7</v>
      </c>
      <c r="H315" s="922">
        <v>10.19</v>
      </c>
      <c r="I315" s="912" t="str">
        <f>VLOOKUP($E315,ETB!$B$66:$C$674,2,0)</f>
        <v>Direct cost</v>
      </c>
    </row>
    <row r="316" spans="1:9" outlineLevel="2">
      <c r="A316" s="913">
        <v>1458</v>
      </c>
      <c r="B316" s="913">
        <v>1271</v>
      </c>
      <c r="C316" s="1035">
        <v>45197</v>
      </c>
      <c r="D316" s="912" t="s">
        <v>464</v>
      </c>
      <c r="E316" s="1036">
        <v>54</v>
      </c>
      <c r="F316" s="922">
        <v>8.33</v>
      </c>
      <c r="G316" s="922">
        <v>1.6600000000000001</v>
      </c>
      <c r="H316" s="922">
        <v>9.99</v>
      </c>
      <c r="I316" s="912" t="str">
        <f>VLOOKUP($E316,ETB!$B$66:$C$674,2,0)</f>
        <v>Direct cost</v>
      </c>
    </row>
    <row r="317" spans="1:9" outlineLevel="2">
      <c r="A317" s="913">
        <v>1459</v>
      </c>
      <c r="B317" s="913">
        <v>1272</v>
      </c>
      <c r="C317" s="1035">
        <v>45260</v>
      </c>
      <c r="D317" s="912" t="s">
        <v>464</v>
      </c>
      <c r="E317" s="1036">
        <v>54</v>
      </c>
      <c r="F317" s="922">
        <v>33.31</v>
      </c>
      <c r="G317" s="922">
        <v>6.6599999999999993</v>
      </c>
      <c r="H317" s="922">
        <v>39.97</v>
      </c>
      <c r="I317" s="912" t="str">
        <f>VLOOKUP($E317,ETB!$B$66:$C$674,2,0)</f>
        <v>Direct cost</v>
      </c>
    </row>
    <row r="318" spans="1:9" outlineLevel="2">
      <c r="A318" s="913">
        <v>1460</v>
      </c>
      <c r="B318" s="913">
        <v>1273</v>
      </c>
      <c r="C318" s="1035">
        <v>45201</v>
      </c>
      <c r="D318" s="912" t="s">
        <v>464</v>
      </c>
      <c r="E318" s="1036">
        <v>54</v>
      </c>
      <c r="F318" s="922">
        <v>11.64</v>
      </c>
      <c r="G318" s="922">
        <v>2.33</v>
      </c>
      <c r="H318" s="922">
        <v>13.97</v>
      </c>
      <c r="I318" s="912" t="str">
        <f>VLOOKUP($E318,ETB!$B$66:$C$674,2,0)</f>
        <v>Direct cost</v>
      </c>
    </row>
    <row r="319" spans="1:9" outlineLevel="2">
      <c r="A319" s="913">
        <v>1461</v>
      </c>
      <c r="B319" s="913">
        <v>1274</v>
      </c>
      <c r="C319" s="1035">
        <v>45260</v>
      </c>
      <c r="D319" s="912" t="s">
        <v>464</v>
      </c>
      <c r="E319" s="1036">
        <v>54</v>
      </c>
      <c r="F319" s="922">
        <v>9.58</v>
      </c>
      <c r="G319" s="922">
        <v>1.9100000000000001</v>
      </c>
      <c r="H319" s="922">
        <v>11.49</v>
      </c>
      <c r="I319" s="912" t="str">
        <f>VLOOKUP($E319,ETB!$B$66:$C$674,2,0)</f>
        <v>Direct cost</v>
      </c>
    </row>
    <row r="320" spans="1:9" outlineLevel="2">
      <c r="A320" s="913">
        <v>1407</v>
      </c>
      <c r="B320" s="913">
        <v>1220</v>
      </c>
      <c r="C320" s="1035">
        <v>45212</v>
      </c>
      <c r="D320" s="912" t="s">
        <v>465</v>
      </c>
      <c r="E320" s="1036">
        <v>54</v>
      </c>
      <c r="F320" s="922">
        <v>58.33</v>
      </c>
      <c r="G320" s="922">
        <v>11.67</v>
      </c>
      <c r="H320" s="922">
        <v>70</v>
      </c>
      <c r="I320" s="912" t="str">
        <f>VLOOKUP($E320,ETB!$B$66:$C$674,2,0)</f>
        <v>Direct cost</v>
      </c>
    </row>
    <row r="321" spans="1:9" outlineLevel="2">
      <c r="A321" s="913">
        <v>251</v>
      </c>
      <c r="B321" s="913">
        <v>7</v>
      </c>
      <c r="C321" s="1035">
        <v>44971</v>
      </c>
      <c r="D321" s="912" t="s">
        <v>466</v>
      </c>
      <c r="E321" s="1036">
        <v>54</v>
      </c>
      <c r="F321" s="922">
        <v>73.33</v>
      </c>
      <c r="G321" s="922">
        <v>14.66</v>
      </c>
      <c r="H321" s="922">
        <v>87.99</v>
      </c>
      <c r="I321" s="912" t="str">
        <f>VLOOKUP($E321,ETB!$B$66:$C$674,2,0)</f>
        <v>Direct cost</v>
      </c>
    </row>
    <row r="322" spans="1:9" outlineLevel="2">
      <c r="A322" s="913">
        <v>252</v>
      </c>
      <c r="B322" s="913">
        <v>8</v>
      </c>
      <c r="C322" s="1035">
        <v>44945</v>
      </c>
      <c r="D322" s="912" t="s">
        <v>466</v>
      </c>
      <c r="E322" s="1036">
        <v>54</v>
      </c>
      <c r="F322" s="922">
        <v>13.330000000000002</v>
      </c>
      <c r="G322" s="922">
        <v>2.66</v>
      </c>
      <c r="H322" s="922">
        <v>15.990000000000002</v>
      </c>
      <c r="I322" s="912" t="str">
        <f>VLOOKUP($E322,ETB!$B$66:$C$674,2,0)</f>
        <v>Direct cost</v>
      </c>
    </row>
    <row r="323" spans="1:9" outlineLevel="2">
      <c r="A323" s="913">
        <v>1405</v>
      </c>
      <c r="B323" s="913">
        <v>1217</v>
      </c>
      <c r="C323" s="1035">
        <v>45251</v>
      </c>
      <c r="D323" s="912" t="s">
        <v>467</v>
      </c>
      <c r="E323" s="1036">
        <v>54</v>
      </c>
      <c r="F323" s="922">
        <v>16.669999999999998</v>
      </c>
      <c r="G323" s="922">
        <v>3.3299999999999996</v>
      </c>
      <c r="H323" s="922">
        <v>19.999999999999996</v>
      </c>
      <c r="I323" s="912" t="str">
        <f>VLOOKUP($E323,ETB!$B$66:$C$674,2,0)</f>
        <v>Direct cost</v>
      </c>
    </row>
    <row r="324" spans="1:9" outlineLevel="2">
      <c r="A324" s="913">
        <v>406</v>
      </c>
      <c r="B324" s="913">
        <v>114</v>
      </c>
      <c r="C324" s="1035">
        <v>44996</v>
      </c>
      <c r="D324" s="912" t="s">
        <v>468</v>
      </c>
      <c r="E324" s="1036">
        <v>54</v>
      </c>
      <c r="F324" s="922">
        <v>574.54999999999995</v>
      </c>
      <c r="G324" s="922">
        <v>0</v>
      </c>
      <c r="H324" s="922">
        <v>574.54999999999995</v>
      </c>
      <c r="I324" s="912" t="str">
        <f>VLOOKUP($E324,ETB!$B$66:$C$674,2,0)</f>
        <v>Direct cost</v>
      </c>
    </row>
    <row r="325" spans="1:9" outlineLevel="2">
      <c r="A325" s="913">
        <v>344</v>
      </c>
      <c r="B325" s="913">
        <v>117</v>
      </c>
      <c r="C325" s="1035">
        <v>44946</v>
      </c>
      <c r="D325" s="912" t="s">
        <v>468</v>
      </c>
      <c r="E325" s="1036">
        <v>54</v>
      </c>
      <c r="F325" s="922">
        <v>235</v>
      </c>
      <c r="G325" s="922">
        <v>0</v>
      </c>
      <c r="H325" s="922">
        <v>235</v>
      </c>
      <c r="I325" s="912" t="str">
        <f>VLOOKUP($E325,ETB!$B$66:$C$674,2,0)</f>
        <v>Direct cost</v>
      </c>
    </row>
    <row r="326" spans="1:9" outlineLevel="2">
      <c r="A326" s="913">
        <v>345</v>
      </c>
      <c r="B326" s="913">
        <v>118</v>
      </c>
      <c r="C326" s="1035">
        <v>44954</v>
      </c>
      <c r="D326" s="912" t="s">
        <v>468</v>
      </c>
      <c r="E326" s="1036">
        <v>54</v>
      </c>
      <c r="F326" s="922">
        <v>171</v>
      </c>
      <c r="G326" s="922">
        <v>0</v>
      </c>
      <c r="H326" s="922">
        <v>171</v>
      </c>
      <c r="I326" s="912" t="str">
        <f>VLOOKUP($E326,ETB!$B$66:$C$674,2,0)</f>
        <v>Direct cost</v>
      </c>
    </row>
    <row r="327" spans="1:9" outlineLevel="2">
      <c r="A327" s="913">
        <v>346</v>
      </c>
      <c r="B327" s="913">
        <v>119</v>
      </c>
      <c r="C327" s="1035">
        <v>44965</v>
      </c>
      <c r="D327" s="912" t="s">
        <v>468</v>
      </c>
      <c r="E327" s="1036">
        <v>54</v>
      </c>
      <c r="F327" s="922">
        <v>1038.6299999999999</v>
      </c>
      <c r="G327" s="922">
        <v>0</v>
      </c>
      <c r="H327" s="922">
        <v>1038.6299999999999</v>
      </c>
      <c r="I327" s="912" t="str">
        <f>VLOOKUP($E327,ETB!$B$66:$C$674,2,0)</f>
        <v>Direct cost</v>
      </c>
    </row>
    <row r="328" spans="1:9" outlineLevel="2">
      <c r="A328" s="913">
        <v>347</v>
      </c>
      <c r="B328" s="913">
        <v>120</v>
      </c>
      <c r="C328" s="1035">
        <v>44967</v>
      </c>
      <c r="D328" s="912" t="s">
        <v>468</v>
      </c>
      <c r="E328" s="1036">
        <v>54</v>
      </c>
      <c r="F328" s="922">
        <v>190</v>
      </c>
      <c r="G328" s="922">
        <v>0</v>
      </c>
      <c r="H328" s="922">
        <v>190</v>
      </c>
      <c r="I328" s="912" t="str">
        <f>VLOOKUP($E328,ETB!$B$66:$C$674,2,0)</f>
        <v>Direct cost</v>
      </c>
    </row>
    <row r="329" spans="1:9" outlineLevel="2">
      <c r="A329" s="913">
        <v>348</v>
      </c>
      <c r="B329" s="913">
        <v>121</v>
      </c>
      <c r="C329" s="1035">
        <v>44981</v>
      </c>
      <c r="D329" s="912" t="s">
        <v>468</v>
      </c>
      <c r="E329" s="1036">
        <v>54</v>
      </c>
      <c r="F329" s="922">
        <v>370.4</v>
      </c>
      <c r="G329" s="922">
        <v>0</v>
      </c>
      <c r="H329" s="922">
        <v>370.4</v>
      </c>
      <c r="I329" s="912" t="str">
        <f>VLOOKUP($E329,ETB!$B$66:$C$674,2,0)</f>
        <v>Direct cost</v>
      </c>
    </row>
    <row r="330" spans="1:9" outlineLevel="2">
      <c r="A330" s="913">
        <v>407</v>
      </c>
      <c r="B330" s="913">
        <v>122</v>
      </c>
      <c r="C330" s="1035">
        <v>44990</v>
      </c>
      <c r="D330" s="912" t="s">
        <v>468</v>
      </c>
      <c r="E330" s="1036">
        <v>54</v>
      </c>
      <c r="F330" s="922">
        <v>839.2</v>
      </c>
      <c r="G330" s="922">
        <v>0</v>
      </c>
      <c r="H330" s="922">
        <v>839.2</v>
      </c>
      <c r="I330" s="912" t="str">
        <f>VLOOKUP($E330,ETB!$B$66:$C$674,2,0)</f>
        <v>Direct cost</v>
      </c>
    </row>
    <row r="331" spans="1:9" outlineLevel="2">
      <c r="A331" s="913">
        <v>400</v>
      </c>
      <c r="B331" s="913">
        <v>178</v>
      </c>
      <c r="C331" s="1035">
        <v>44927</v>
      </c>
      <c r="D331" s="912" t="s">
        <v>468</v>
      </c>
      <c r="E331" s="1036">
        <v>54</v>
      </c>
      <c r="F331" s="922">
        <v>280</v>
      </c>
      <c r="G331" s="922">
        <v>0</v>
      </c>
      <c r="H331" s="922">
        <v>280</v>
      </c>
      <c r="I331" s="912" t="str">
        <f>VLOOKUP($E331,ETB!$B$66:$C$674,2,0)</f>
        <v>Direct cost</v>
      </c>
    </row>
    <row r="332" spans="1:9" outlineLevel="2">
      <c r="A332" s="913">
        <v>409</v>
      </c>
      <c r="B332" s="913">
        <v>190</v>
      </c>
      <c r="C332" s="1035">
        <v>45030</v>
      </c>
      <c r="D332" s="912" t="s">
        <v>468</v>
      </c>
      <c r="E332" s="1036">
        <v>54</v>
      </c>
      <c r="F332" s="922">
        <v>360.15999999999997</v>
      </c>
      <c r="G332" s="922">
        <v>0</v>
      </c>
      <c r="H332" s="922">
        <v>360.15999999999997</v>
      </c>
      <c r="I332" s="912" t="str">
        <f>VLOOKUP($E332,ETB!$B$66:$C$674,2,0)</f>
        <v>Direct cost</v>
      </c>
    </row>
    <row r="333" spans="1:9" outlineLevel="2">
      <c r="A333" s="913">
        <v>410</v>
      </c>
      <c r="B333" s="913">
        <v>191</v>
      </c>
      <c r="C333" s="1035">
        <v>45022</v>
      </c>
      <c r="D333" s="912" t="s">
        <v>468</v>
      </c>
      <c r="E333" s="1036">
        <v>54</v>
      </c>
      <c r="F333" s="922">
        <v>584.75</v>
      </c>
      <c r="G333" s="922">
        <v>0</v>
      </c>
      <c r="H333" s="922">
        <v>584.75</v>
      </c>
      <c r="I333" s="912" t="str">
        <f>VLOOKUP($E333,ETB!$B$66:$C$674,2,0)</f>
        <v>Direct cost</v>
      </c>
    </row>
    <row r="334" spans="1:9" outlineLevel="2">
      <c r="A334" s="913">
        <v>411</v>
      </c>
      <c r="B334" s="913">
        <v>192</v>
      </c>
      <c r="C334" s="1035">
        <v>45037</v>
      </c>
      <c r="D334" s="912" t="s">
        <v>468</v>
      </c>
      <c r="E334" s="1036">
        <v>54</v>
      </c>
      <c r="F334" s="922">
        <v>685</v>
      </c>
      <c r="G334" s="922">
        <v>0</v>
      </c>
      <c r="H334" s="922">
        <v>685</v>
      </c>
      <c r="I334" s="912" t="str">
        <f>VLOOKUP($E334,ETB!$B$66:$C$674,2,0)</f>
        <v>Direct cost</v>
      </c>
    </row>
    <row r="335" spans="1:9" outlineLevel="2">
      <c r="A335" s="913">
        <v>693</v>
      </c>
      <c r="B335" s="913">
        <v>193</v>
      </c>
      <c r="C335" s="1035">
        <v>45080</v>
      </c>
      <c r="D335" s="912" t="s">
        <v>468</v>
      </c>
      <c r="E335" s="1036">
        <v>54</v>
      </c>
      <c r="F335" s="922">
        <v>1044.7</v>
      </c>
      <c r="G335" s="922">
        <v>0</v>
      </c>
      <c r="H335" s="922">
        <v>1044.7</v>
      </c>
      <c r="I335" s="912" t="str">
        <f>VLOOKUP($E335,ETB!$B$66:$C$674,2,0)</f>
        <v>Direct cost</v>
      </c>
    </row>
    <row r="336" spans="1:9" outlineLevel="2">
      <c r="A336" s="913">
        <v>412</v>
      </c>
      <c r="B336" s="913">
        <v>194</v>
      </c>
      <c r="C336" s="1035">
        <v>45045</v>
      </c>
      <c r="D336" s="912" t="s">
        <v>468</v>
      </c>
      <c r="E336" s="1036">
        <v>54</v>
      </c>
      <c r="F336" s="922">
        <v>770.58999999999992</v>
      </c>
      <c r="G336" s="922">
        <v>0</v>
      </c>
      <c r="H336" s="922">
        <v>770.58999999999992</v>
      </c>
      <c r="I336" s="912" t="str">
        <f>VLOOKUP($E336,ETB!$B$66:$C$674,2,0)</f>
        <v>Direct cost</v>
      </c>
    </row>
    <row r="337" spans="1:9" outlineLevel="2">
      <c r="A337" s="913">
        <v>682</v>
      </c>
      <c r="B337" s="913">
        <v>469</v>
      </c>
      <c r="C337" s="1035">
        <v>45012</v>
      </c>
      <c r="D337" s="912" t="s">
        <v>468</v>
      </c>
      <c r="E337" s="1036">
        <v>54</v>
      </c>
      <c r="F337" s="922">
        <v>1153.8</v>
      </c>
      <c r="G337" s="922">
        <v>0</v>
      </c>
      <c r="H337" s="922">
        <v>1153.8</v>
      </c>
      <c r="I337" s="912" t="str">
        <f>VLOOKUP($E337,ETB!$B$66:$C$674,2,0)</f>
        <v>Direct cost</v>
      </c>
    </row>
    <row r="338" spans="1:9" outlineLevel="2">
      <c r="A338" s="913">
        <v>683</v>
      </c>
      <c r="B338" s="913">
        <v>470</v>
      </c>
      <c r="C338" s="1035">
        <v>45019</v>
      </c>
      <c r="D338" s="912" t="s">
        <v>468</v>
      </c>
      <c r="E338" s="1036">
        <v>54</v>
      </c>
      <c r="F338" s="922">
        <v>787.65</v>
      </c>
      <c r="G338" s="922">
        <v>0</v>
      </c>
      <c r="H338" s="922">
        <v>787.65</v>
      </c>
      <c r="I338" s="912" t="str">
        <f>VLOOKUP($E338,ETB!$B$66:$C$674,2,0)</f>
        <v>Direct cost</v>
      </c>
    </row>
    <row r="339" spans="1:9" outlineLevel="2">
      <c r="A339" s="913">
        <v>848</v>
      </c>
      <c r="B339" s="913">
        <v>638</v>
      </c>
      <c r="C339" s="1035">
        <v>45086</v>
      </c>
      <c r="D339" s="912" t="s">
        <v>468</v>
      </c>
      <c r="E339" s="1036">
        <v>54</v>
      </c>
      <c r="F339" s="922">
        <v>1038</v>
      </c>
      <c r="G339" s="922">
        <v>0</v>
      </c>
      <c r="H339" s="922">
        <v>1038</v>
      </c>
      <c r="I339" s="912" t="str">
        <f>VLOOKUP($E339,ETB!$B$66:$C$674,2,0)</f>
        <v>Direct cost</v>
      </c>
    </row>
    <row r="340" spans="1:9" outlineLevel="2">
      <c r="A340" s="913">
        <v>849</v>
      </c>
      <c r="B340" s="913">
        <v>639</v>
      </c>
      <c r="C340" s="1035">
        <v>45100</v>
      </c>
      <c r="D340" s="912" t="s">
        <v>468</v>
      </c>
      <c r="E340" s="1036">
        <v>54</v>
      </c>
      <c r="F340" s="922">
        <v>701.6</v>
      </c>
      <c r="G340" s="922">
        <v>0</v>
      </c>
      <c r="H340" s="922">
        <v>701.6</v>
      </c>
      <c r="I340" s="912" t="str">
        <f>VLOOKUP($E340,ETB!$B$66:$C$674,2,0)</f>
        <v>Direct cost</v>
      </c>
    </row>
    <row r="341" spans="1:9" outlineLevel="2">
      <c r="A341" s="913">
        <v>850</v>
      </c>
      <c r="B341" s="913">
        <v>640</v>
      </c>
      <c r="C341" s="1035">
        <v>45107</v>
      </c>
      <c r="D341" s="912" t="s">
        <v>468</v>
      </c>
      <c r="E341" s="1036">
        <v>54</v>
      </c>
      <c r="F341" s="922">
        <v>842.64</v>
      </c>
      <c r="G341" s="922">
        <v>0</v>
      </c>
      <c r="H341" s="922">
        <v>842.64</v>
      </c>
      <c r="I341" s="912" t="str">
        <f>VLOOKUP($E341,ETB!$B$66:$C$674,2,0)</f>
        <v>Direct cost</v>
      </c>
    </row>
    <row r="342" spans="1:9" outlineLevel="2">
      <c r="A342" s="913">
        <v>851</v>
      </c>
      <c r="B342" s="913">
        <v>641</v>
      </c>
      <c r="C342" s="1035">
        <v>45121</v>
      </c>
      <c r="D342" s="912" t="s">
        <v>468</v>
      </c>
      <c r="E342" s="1036">
        <v>54</v>
      </c>
      <c r="F342" s="922">
        <v>460</v>
      </c>
      <c r="G342" s="922">
        <v>0</v>
      </c>
      <c r="H342" s="922">
        <v>460</v>
      </c>
      <c r="I342" s="912" t="str">
        <f>VLOOKUP($E342,ETB!$B$66:$C$674,2,0)</f>
        <v>Direct cost</v>
      </c>
    </row>
    <row r="343" spans="1:9" outlineLevel="2">
      <c r="A343" s="913">
        <v>852</v>
      </c>
      <c r="B343" s="913">
        <v>642</v>
      </c>
      <c r="C343" s="1035">
        <v>45130</v>
      </c>
      <c r="D343" s="912" t="s">
        <v>468</v>
      </c>
      <c r="E343" s="1036">
        <v>54</v>
      </c>
      <c r="F343" s="922">
        <v>961.99</v>
      </c>
      <c r="G343" s="922">
        <v>0</v>
      </c>
      <c r="H343" s="922">
        <v>961.99</v>
      </c>
      <c r="I343" s="912" t="str">
        <f>VLOOKUP($E343,ETB!$B$66:$C$674,2,0)</f>
        <v>Direct cost</v>
      </c>
    </row>
    <row r="344" spans="1:9" outlineLevel="2">
      <c r="A344" s="913">
        <v>853</v>
      </c>
      <c r="B344" s="913">
        <v>643</v>
      </c>
      <c r="C344" s="1035">
        <v>45150</v>
      </c>
      <c r="D344" s="912" t="s">
        <v>468</v>
      </c>
      <c r="E344" s="1036">
        <v>54</v>
      </c>
      <c r="F344" s="922">
        <v>702</v>
      </c>
      <c r="G344" s="922">
        <v>0</v>
      </c>
      <c r="H344" s="922">
        <v>702</v>
      </c>
      <c r="I344" s="912" t="str">
        <f>VLOOKUP($E344,ETB!$B$66:$C$674,2,0)</f>
        <v>Direct cost</v>
      </c>
    </row>
    <row r="345" spans="1:9" outlineLevel="2">
      <c r="A345" s="913">
        <v>1072</v>
      </c>
      <c r="B345" s="913">
        <v>867</v>
      </c>
      <c r="C345" s="1035">
        <v>45164</v>
      </c>
      <c r="D345" s="912" t="s">
        <v>468</v>
      </c>
      <c r="E345" s="1036">
        <v>54</v>
      </c>
      <c r="F345" s="922">
        <v>1207.8799999999999</v>
      </c>
      <c r="G345" s="922">
        <v>0</v>
      </c>
      <c r="H345" s="922">
        <v>1207.8799999999999</v>
      </c>
      <c r="I345" s="912" t="str">
        <f>VLOOKUP($E345,ETB!$B$66:$C$674,2,0)</f>
        <v>Direct cost</v>
      </c>
    </row>
    <row r="346" spans="1:9" outlineLevel="2">
      <c r="A346" s="913">
        <v>1536</v>
      </c>
      <c r="B346" s="913">
        <v>1405</v>
      </c>
      <c r="C346" s="1035">
        <v>45254</v>
      </c>
      <c r="D346" s="912" t="s">
        <v>468</v>
      </c>
      <c r="E346" s="1036">
        <v>54</v>
      </c>
      <c r="F346" s="922">
        <v>1595.84</v>
      </c>
      <c r="G346" s="922">
        <v>0</v>
      </c>
      <c r="H346" s="922">
        <v>1595.84</v>
      </c>
      <c r="I346" s="912" t="str">
        <f>VLOOKUP($E346,ETB!$B$66:$C$674,2,0)</f>
        <v>Direct cost</v>
      </c>
    </row>
    <row r="347" spans="1:9" outlineLevel="2">
      <c r="A347" s="913">
        <v>1537</v>
      </c>
      <c r="B347" s="913">
        <v>1406</v>
      </c>
      <c r="C347" s="1035">
        <v>45180</v>
      </c>
      <c r="D347" s="912" t="s">
        <v>468</v>
      </c>
      <c r="E347" s="1036">
        <v>54</v>
      </c>
      <c r="F347" s="922">
        <v>1263.06</v>
      </c>
      <c r="G347" s="922">
        <v>0</v>
      </c>
      <c r="H347" s="922">
        <v>1263.06</v>
      </c>
      <c r="I347" s="912" t="str">
        <f>VLOOKUP($E347,ETB!$B$66:$C$674,2,0)</f>
        <v>Direct cost</v>
      </c>
    </row>
    <row r="348" spans="1:9" outlineLevel="2">
      <c r="A348" s="913">
        <v>1538</v>
      </c>
      <c r="B348" s="913">
        <v>1407</v>
      </c>
      <c r="C348" s="1035">
        <v>45197</v>
      </c>
      <c r="D348" s="912" t="s">
        <v>468</v>
      </c>
      <c r="E348" s="1036">
        <v>54</v>
      </c>
      <c r="F348" s="922">
        <v>2755.2799999999997</v>
      </c>
      <c r="G348" s="922">
        <v>0</v>
      </c>
      <c r="H348" s="922">
        <v>2755.2799999999997</v>
      </c>
      <c r="I348" s="912" t="str">
        <f>VLOOKUP($E348,ETB!$B$66:$C$674,2,0)</f>
        <v>Direct cost</v>
      </c>
    </row>
    <row r="349" spans="1:9" outlineLevel="2">
      <c r="A349" s="913">
        <v>1539</v>
      </c>
      <c r="B349" s="913">
        <v>1408</v>
      </c>
      <c r="C349" s="1035">
        <v>45228</v>
      </c>
      <c r="D349" s="912" t="s">
        <v>468</v>
      </c>
      <c r="E349" s="1036">
        <v>54</v>
      </c>
      <c r="F349" s="922">
        <v>1290.69</v>
      </c>
      <c r="G349" s="922">
        <v>0</v>
      </c>
      <c r="H349" s="922">
        <v>1290.69</v>
      </c>
      <c r="I349" s="912" t="str">
        <f>VLOOKUP($E349,ETB!$B$66:$C$674,2,0)</f>
        <v>Direct cost</v>
      </c>
    </row>
    <row r="350" spans="1:9" outlineLevel="2">
      <c r="A350" s="913">
        <v>1540</v>
      </c>
      <c r="B350" s="913">
        <v>1409</v>
      </c>
      <c r="C350" s="1035">
        <v>45209</v>
      </c>
      <c r="D350" s="912" t="s">
        <v>468</v>
      </c>
      <c r="E350" s="1036">
        <v>54</v>
      </c>
      <c r="F350" s="922">
        <v>345</v>
      </c>
      <c r="G350" s="922">
        <v>0</v>
      </c>
      <c r="H350" s="922">
        <v>345</v>
      </c>
      <c r="I350" s="912" t="str">
        <f>VLOOKUP($E350,ETB!$B$66:$C$674,2,0)</f>
        <v>Direct cost</v>
      </c>
    </row>
    <row r="351" spans="1:9" outlineLevel="2">
      <c r="A351" s="913">
        <v>1541</v>
      </c>
      <c r="B351" s="913">
        <v>1410</v>
      </c>
      <c r="C351" s="1035">
        <v>45210</v>
      </c>
      <c r="D351" s="912" t="s">
        <v>468</v>
      </c>
      <c r="E351" s="1036">
        <v>54</v>
      </c>
      <c r="F351" s="922">
        <v>345</v>
      </c>
      <c r="G351" s="922">
        <v>0</v>
      </c>
      <c r="H351" s="922">
        <v>345</v>
      </c>
      <c r="I351" s="912" t="str">
        <f>VLOOKUP($E351,ETB!$B$66:$C$674,2,0)</f>
        <v>Direct cost</v>
      </c>
    </row>
    <row r="352" spans="1:9" outlineLevel="2">
      <c r="A352" s="913">
        <v>1542</v>
      </c>
      <c r="B352" s="913">
        <v>1411</v>
      </c>
      <c r="C352" s="1035">
        <v>45242</v>
      </c>
      <c r="D352" s="912" t="s">
        <v>468</v>
      </c>
      <c r="E352" s="1036">
        <v>54</v>
      </c>
      <c r="F352" s="922">
        <v>1220</v>
      </c>
      <c r="G352" s="922">
        <v>0</v>
      </c>
      <c r="H352" s="922">
        <v>1220</v>
      </c>
      <c r="I352" s="912" t="str">
        <f>VLOOKUP($E352,ETB!$B$66:$C$674,2,0)</f>
        <v>Direct cost</v>
      </c>
    </row>
    <row r="353" spans="1:9" outlineLevel="2">
      <c r="A353" s="913">
        <v>402</v>
      </c>
      <c r="B353" s="913">
        <v>180</v>
      </c>
      <c r="C353" s="1035">
        <v>44927</v>
      </c>
      <c r="D353" s="912" t="s">
        <v>469</v>
      </c>
      <c r="E353" s="1036">
        <v>54</v>
      </c>
      <c r="F353" s="922">
        <v>123.33</v>
      </c>
      <c r="G353" s="922">
        <v>24.669999999999998</v>
      </c>
      <c r="H353" s="922">
        <v>148</v>
      </c>
      <c r="I353" s="912" t="str">
        <f>VLOOKUP($E353,ETB!$B$66:$C$674,2,0)</f>
        <v>Direct cost</v>
      </c>
    </row>
    <row r="354" spans="1:9" outlineLevel="2">
      <c r="A354" s="913">
        <v>403</v>
      </c>
      <c r="B354" s="913">
        <v>181</v>
      </c>
      <c r="C354" s="1035">
        <v>44963</v>
      </c>
      <c r="D354" s="912" t="s">
        <v>469</v>
      </c>
      <c r="E354" s="1036">
        <v>54</v>
      </c>
      <c r="F354" s="922">
        <v>130</v>
      </c>
      <c r="G354" s="922">
        <v>26</v>
      </c>
      <c r="H354" s="922">
        <v>156</v>
      </c>
      <c r="I354" s="912" t="str">
        <f>VLOOKUP($E354,ETB!$B$66:$C$674,2,0)</f>
        <v>Direct cost</v>
      </c>
    </row>
    <row r="355" spans="1:9" outlineLevel="2">
      <c r="A355" s="913">
        <v>404</v>
      </c>
      <c r="B355" s="913">
        <v>182</v>
      </c>
      <c r="C355" s="1035">
        <v>44965</v>
      </c>
      <c r="D355" s="912" t="s">
        <v>469</v>
      </c>
      <c r="E355" s="1036">
        <v>54</v>
      </c>
      <c r="F355" s="922">
        <v>47.5</v>
      </c>
      <c r="G355" s="922">
        <v>9.5</v>
      </c>
      <c r="H355" s="922">
        <v>57</v>
      </c>
      <c r="I355" s="912" t="str">
        <f>VLOOKUP($E355,ETB!$B$66:$C$674,2,0)</f>
        <v>Direct cost</v>
      </c>
    </row>
    <row r="356" spans="1:9" outlineLevel="2">
      <c r="A356" s="913">
        <v>405</v>
      </c>
      <c r="B356" s="913">
        <v>183</v>
      </c>
      <c r="C356" s="1035">
        <v>44927</v>
      </c>
      <c r="D356" s="912" t="s">
        <v>469</v>
      </c>
      <c r="E356" s="1036">
        <v>54</v>
      </c>
      <c r="F356" s="922">
        <v>130</v>
      </c>
      <c r="G356" s="922">
        <v>26</v>
      </c>
      <c r="H356" s="922">
        <v>156</v>
      </c>
      <c r="I356" s="912" t="str">
        <f>VLOOKUP($E356,ETB!$B$66:$C$674,2,0)</f>
        <v>Direct cost</v>
      </c>
    </row>
    <row r="357" spans="1:9" outlineLevel="2">
      <c r="A357" s="913">
        <v>684</v>
      </c>
      <c r="B357" s="913">
        <v>471</v>
      </c>
      <c r="C357" s="1035">
        <v>45006</v>
      </c>
      <c r="D357" s="912" t="s">
        <v>469</v>
      </c>
      <c r="E357" s="1036">
        <v>54</v>
      </c>
      <c r="F357" s="922">
        <v>110</v>
      </c>
      <c r="G357" s="922">
        <v>22</v>
      </c>
      <c r="H357" s="922">
        <v>132</v>
      </c>
      <c r="I357" s="912" t="str">
        <f>VLOOKUP($E357,ETB!$B$66:$C$674,2,0)</f>
        <v>Direct cost</v>
      </c>
    </row>
    <row r="358" spans="1:9" outlineLevel="2">
      <c r="A358" s="913">
        <v>685</v>
      </c>
      <c r="B358" s="913">
        <v>472</v>
      </c>
      <c r="C358" s="1035">
        <v>44998</v>
      </c>
      <c r="D358" s="912" t="s">
        <v>469</v>
      </c>
      <c r="E358" s="1036">
        <v>54</v>
      </c>
      <c r="F358" s="922">
        <v>160</v>
      </c>
      <c r="G358" s="922">
        <v>32</v>
      </c>
      <c r="H358" s="922">
        <v>192</v>
      </c>
      <c r="I358" s="912" t="str">
        <f>VLOOKUP($E358,ETB!$B$66:$C$674,2,0)</f>
        <v>Direct cost</v>
      </c>
    </row>
    <row r="359" spans="1:9" outlineLevel="2">
      <c r="A359" s="913">
        <v>1062</v>
      </c>
      <c r="B359" s="913">
        <v>855</v>
      </c>
      <c r="C359" s="1035">
        <v>45159</v>
      </c>
      <c r="D359" s="912" t="s">
        <v>469</v>
      </c>
      <c r="E359" s="1036">
        <v>54</v>
      </c>
      <c r="F359" s="922">
        <v>194.17000000000002</v>
      </c>
      <c r="G359" s="922">
        <v>38.83</v>
      </c>
      <c r="H359" s="922">
        <v>233</v>
      </c>
      <c r="I359" s="912" t="str">
        <f>VLOOKUP($E359,ETB!$B$66:$C$674,2,0)</f>
        <v>Direct cost</v>
      </c>
    </row>
    <row r="360" spans="1:9" outlineLevel="2">
      <c r="A360" s="913">
        <v>1063</v>
      </c>
      <c r="B360" s="913">
        <v>856</v>
      </c>
      <c r="C360" s="1035">
        <v>45167</v>
      </c>
      <c r="D360" s="912" t="s">
        <v>469</v>
      </c>
      <c r="E360" s="1036">
        <v>54</v>
      </c>
      <c r="F360" s="922">
        <v>130</v>
      </c>
      <c r="G360" s="922">
        <v>26</v>
      </c>
      <c r="H360" s="922">
        <v>156</v>
      </c>
      <c r="I360" s="912" t="str">
        <f>VLOOKUP($E360,ETB!$B$66:$C$674,2,0)</f>
        <v>Direct cost</v>
      </c>
    </row>
    <row r="361" spans="1:9" outlineLevel="2">
      <c r="A361" s="913">
        <v>1064</v>
      </c>
      <c r="B361" s="913">
        <v>857</v>
      </c>
      <c r="C361" s="1035">
        <v>45131</v>
      </c>
      <c r="D361" s="912" t="s">
        <v>469</v>
      </c>
      <c r="E361" s="1036">
        <v>54</v>
      </c>
      <c r="F361" s="922">
        <v>194.17000000000002</v>
      </c>
      <c r="G361" s="922">
        <v>38.83</v>
      </c>
      <c r="H361" s="922">
        <v>233</v>
      </c>
      <c r="I361" s="912" t="str">
        <f>VLOOKUP($E361,ETB!$B$66:$C$674,2,0)</f>
        <v>Direct cost</v>
      </c>
    </row>
    <row r="362" spans="1:9" outlineLevel="2">
      <c r="A362" s="913">
        <v>1065</v>
      </c>
      <c r="B362" s="913">
        <v>858</v>
      </c>
      <c r="C362" s="1035">
        <v>45154</v>
      </c>
      <c r="D362" s="912" t="s">
        <v>469</v>
      </c>
      <c r="E362" s="1036">
        <v>54</v>
      </c>
      <c r="F362" s="922">
        <v>47.5</v>
      </c>
      <c r="G362" s="922">
        <v>9.5</v>
      </c>
      <c r="H362" s="922">
        <v>57</v>
      </c>
      <c r="I362" s="912" t="str">
        <f>VLOOKUP($E362,ETB!$B$66:$C$674,2,0)</f>
        <v>Direct cost</v>
      </c>
    </row>
    <row r="363" spans="1:9" outlineLevel="2">
      <c r="A363" s="913">
        <v>1066</v>
      </c>
      <c r="B363" s="913">
        <v>859</v>
      </c>
      <c r="C363" s="1035">
        <v>45159</v>
      </c>
      <c r="D363" s="912" t="s">
        <v>469</v>
      </c>
      <c r="E363" s="1036">
        <v>54</v>
      </c>
      <c r="F363" s="922">
        <v>8.33</v>
      </c>
      <c r="G363" s="922">
        <v>1.67</v>
      </c>
      <c r="H363" s="922">
        <v>10</v>
      </c>
      <c r="I363" s="912" t="str">
        <f>VLOOKUP($E363,ETB!$B$66:$C$674,2,0)</f>
        <v>Direct cost</v>
      </c>
    </row>
    <row r="364" spans="1:9" outlineLevel="2">
      <c r="A364" s="913">
        <v>686</v>
      </c>
      <c r="B364" s="913">
        <v>473</v>
      </c>
      <c r="C364" s="1035">
        <v>44994</v>
      </c>
      <c r="D364" s="912" t="s">
        <v>470</v>
      </c>
      <c r="E364" s="1036">
        <v>54</v>
      </c>
      <c r="F364" s="922">
        <v>6</v>
      </c>
      <c r="G364" s="922">
        <v>0</v>
      </c>
      <c r="H364" s="922">
        <v>6</v>
      </c>
      <c r="I364" s="912" t="str">
        <f>VLOOKUP($E364,ETB!$B$66:$C$674,2,0)</f>
        <v>Direct cost</v>
      </c>
    </row>
    <row r="365" spans="1:9" outlineLevel="2">
      <c r="A365" s="913">
        <v>687</v>
      </c>
      <c r="B365" s="913">
        <v>474</v>
      </c>
      <c r="C365" s="1035">
        <v>44998</v>
      </c>
      <c r="D365" s="912" t="s">
        <v>470</v>
      </c>
      <c r="E365" s="1036">
        <v>54</v>
      </c>
      <c r="F365" s="922">
        <v>3</v>
      </c>
      <c r="G365" s="922">
        <v>0</v>
      </c>
      <c r="H365" s="922">
        <v>3</v>
      </c>
      <c r="I365" s="912" t="str">
        <f>VLOOKUP($E365,ETB!$B$66:$C$674,2,0)</f>
        <v>Direct cost</v>
      </c>
    </row>
    <row r="366" spans="1:9" outlineLevel="2">
      <c r="A366" s="913">
        <v>688</v>
      </c>
      <c r="B366" s="913">
        <v>475</v>
      </c>
      <c r="C366" s="1035">
        <v>44998</v>
      </c>
      <c r="D366" s="912" t="s">
        <v>470</v>
      </c>
      <c r="E366" s="1036">
        <v>54</v>
      </c>
      <c r="F366" s="922">
        <v>6</v>
      </c>
      <c r="G366" s="922">
        <v>0</v>
      </c>
      <c r="H366" s="922">
        <v>6</v>
      </c>
      <c r="I366" s="912" t="str">
        <f>VLOOKUP($E366,ETB!$B$66:$C$674,2,0)</f>
        <v>Direct cost</v>
      </c>
    </row>
    <row r="367" spans="1:9" outlineLevel="2">
      <c r="A367" s="913">
        <v>975</v>
      </c>
      <c r="B367" s="913">
        <v>766</v>
      </c>
      <c r="C367" s="1035">
        <v>45120</v>
      </c>
      <c r="D367" s="912" t="s">
        <v>470</v>
      </c>
      <c r="E367" s="1036">
        <v>54</v>
      </c>
      <c r="F367" s="922">
        <v>2.5</v>
      </c>
      <c r="G367" s="922">
        <v>0</v>
      </c>
      <c r="H367" s="922">
        <v>2.5</v>
      </c>
      <c r="I367" s="912" t="str">
        <f>VLOOKUP($E367,ETB!$B$66:$C$674,2,0)</f>
        <v>Direct cost</v>
      </c>
    </row>
    <row r="368" spans="1:9" outlineLevel="2">
      <c r="A368" s="913">
        <v>976</v>
      </c>
      <c r="B368" s="913">
        <v>767</v>
      </c>
      <c r="C368" s="1035">
        <v>45121</v>
      </c>
      <c r="D368" s="912" t="s">
        <v>470</v>
      </c>
      <c r="E368" s="1036">
        <v>54</v>
      </c>
      <c r="F368" s="922">
        <v>2.5</v>
      </c>
      <c r="G368" s="922">
        <v>0</v>
      </c>
      <c r="H368" s="922">
        <v>2.5</v>
      </c>
      <c r="I368" s="912" t="str">
        <f>VLOOKUP($E368,ETB!$B$66:$C$674,2,0)</f>
        <v>Direct cost</v>
      </c>
    </row>
    <row r="369" spans="1:9" outlineLevel="2">
      <c r="A369" s="913">
        <v>690</v>
      </c>
      <c r="B369" s="913">
        <v>477</v>
      </c>
      <c r="C369" s="1035">
        <v>45048</v>
      </c>
      <c r="D369" s="912" t="s">
        <v>471</v>
      </c>
      <c r="E369" s="1036">
        <v>54</v>
      </c>
      <c r="F369" s="922">
        <v>25.369999999999997</v>
      </c>
      <c r="G369" s="922">
        <v>0</v>
      </c>
      <c r="H369" s="922">
        <v>25.369999999999997</v>
      </c>
      <c r="I369" s="912" t="str">
        <f>VLOOKUP($E369,ETB!$B$66:$C$674,2,0)</f>
        <v>Direct cost</v>
      </c>
    </row>
    <row r="370" spans="1:9" outlineLevel="2">
      <c r="A370" s="913">
        <v>691</v>
      </c>
      <c r="B370" s="913">
        <v>478</v>
      </c>
      <c r="C370" s="1035">
        <v>45006</v>
      </c>
      <c r="D370" s="912" t="s">
        <v>471</v>
      </c>
      <c r="E370" s="1036">
        <v>54</v>
      </c>
      <c r="F370" s="922">
        <v>25.43</v>
      </c>
      <c r="G370" s="922">
        <v>0</v>
      </c>
      <c r="H370" s="922">
        <v>25.43</v>
      </c>
      <c r="I370" s="912" t="str">
        <f>VLOOKUP($E370,ETB!$B$66:$C$674,2,0)</f>
        <v>Direct cost</v>
      </c>
    </row>
    <row r="371" spans="1:9" outlineLevel="2">
      <c r="A371" s="913">
        <v>977</v>
      </c>
      <c r="B371" s="913">
        <v>768</v>
      </c>
      <c r="C371" s="1035">
        <v>45078</v>
      </c>
      <c r="D371" s="912" t="s">
        <v>471</v>
      </c>
      <c r="E371" s="1036">
        <v>54</v>
      </c>
      <c r="F371" s="922">
        <v>25.369999999999997</v>
      </c>
      <c r="G371" s="922">
        <v>0</v>
      </c>
      <c r="H371" s="922">
        <v>25.369999999999997</v>
      </c>
      <c r="I371" s="912" t="str">
        <f>VLOOKUP($E371,ETB!$B$66:$C$674,2,0)</f>
        <v>Direct cost</v>
      </c>
    </row>
    <row r="372" spans="1:9" outlineLevel="2">
      <c r="A372" s="913">
        <v>978</v>
      </c>
      <c r="B372" s="913">
        <v>769</v>
      </c>
      <c r="C372" s="1035">
        <v>45110</v>
      </c>
      <c r="D372" s="912" t="s">
        <v>471</v>
      </c>
      <c r="E372" s="1036">
        <v>54</v>
      </c>
      <c r="F372" s="922">
        <v>25.369999999999997</v>
      </c>
      <c r="G372" s="922">
        <v>0</v>
      </c>
      <c r="H372" s="922">
        <v>25.369999999999997</v>
      </c>
      <c r="I372" s="912" t="str">
        <f>VLOOKUP($E372,ETB!$B$66:$C$674,2,0)</f>
        <v>Direct cost</v>
      </c>
    </row>
    <row r="373" spans="1:9" outlineLevel="2">
      <c r="A373" s="913">
        <v>979</v>
      </c>
      <c r="B373" s="913">
        <v>770</v>
      </c>
      <c r="C373" s="1035">
        <v>45139</v>
      </c>
      <c r="D373" s="912" t="s">
        <v>471</v>
      </c>
      <c r="E373" s="1036">
        <v>54</v>
      </c>
      <c r="F373" s="922">
        <v>25.369999999999997</v>
      </c>
      <c r="G373" s="922">
        <v>0</v>
      </c>
      <c r="H373" s="922">
        <v>25.369999999999997</v>
      </c>
      <c r="I373" s="912" t="str">
        <f>VLOOKUP($E373,ETB!$B$66:$C$674,2,0)</f>
        <v>Direct cost</v>
      </c>
    </row>
    <row r="374" spans="1:9" outlineLevel="2">
      <c r="A374" s="913">
        <v>1465</v>
      </c>
      <c r="B374" s="913">
        <v>1278</v>
      </c>
      <c r="C374" s="1035">
        <v>45170</v>
      </c>
      <c r="D374" s="912" t="s">
        <v>471</v>
      </c>
      <c r="E374" s="1036">
        <v>54</v>
      </c>
      <c r="F374" s="922">
        <v>25.369999999999997</v>
      </c>
      <c r="G374" s="922">
        <v>0</v>
      </c>
      <c r="H374" s="922">
        <v>25.369999999999997</v>
      </c>
      <c r="I374" s="912" t="str">
        <f>VLOOKUP($E374,ETB!$B$66:$C$674,2,0)</f>
        <v>Direct cost</v>
      </c>
    </row>
    <row r="375" spans="1:9" outlineLevel="2">
      <c r="A375" s="913">
        <v>1466</v>
      </c>
      <c r="B375" s="913">
        <v>1279</v>
      </c>
      <c r="C375" s="1035">
        <v>45201</v>
      </c>
      <c r="D375" s="912" t="s">
        <v>471</v>
      </c>
      <c r="E375" s="1036">
        <v>54</v>
      </c>
      <c r="F375" s="922">
        <v>25.369999999999997</v>
      </c>
      <c r="G375" s="922">
        <v>0</v>
      </c>
      <c r="H375" s="922">
        <v>25.369999999999997</v>
      </c>
      <c r="I375" s="912" t="str">
        <f>VLOOKUP($E375,ETB!$B$66:$C$674,2,0)</f>
        <v>Direct cost</v>
      </c>
    </row>
    <row r="376" spans="1:9" outlineLevel="2">
      <c r="A376" s="913">
        <v>1467</v>
      </c>
      <c r="B376" s="913">
        <v>1280</v>
      </c>
      <c r="C376" s="1035">
        <v>45236</v>
      </c>
      <c r="D376" s="912" t="s">
        <v>471</v>
      </c>
      <c r="E376" s="1036">
        <v>54</v>
      </c>
      <c r="F376" s="922">
        <v>25.369999999999997</v>
      </c>
      <c r="G376" s="922">
        <v>0</v>
      </c>
      <c r="H376" s="922">
        <v>25.369999999999997</v>
      </c>
      <c r="I376" s="912" t="str">
        <f>VLOOKUP($E376,ETB!$B$66:$C$674,2,0)</f>
        <v>Direct cost</v>
      </c>
    </row>
    <row r="377" spans="1:9" outlineLevel="2">
      <c r="A377" s="913">
        <v>689</v>
      </c>
      <c r="B377" s="913" t="s">
        <v>472</v>
      </c>
      <c r="C377" s="1035">
        <v>45019</v>
      </c>
      <c r="D377" s="912" t="s">
        <v>471</v>
      </c>
      <c r="E377" s="1036">
        <v>54</v>
      </c>
      <c r="F377" s="922">
        <v>25.369999999999997</v>
      </c>
      <c r="G377" s="922">
        <v>0</v>
      </c>
      <c r="H377" s="922">
        <v>25.369999999999997</v>
      </c>
      <c r="I377" s="912" t="str">
        <f>VLOOKUP($E377,ETB!$B$66:$C$674,2,0)</f>
        <v>Direct cost</v>
      </c>
    </row>
    <row r="378" spans="1:9" outlineLevel="2">
      <c r="A378" s="913">
        <v>310</v>
      </c>
      <c r="B378" s="913">
        <v>67</v>
      </c>
      <c r="C378" s="1035">
        <v>44945</v>
      </c>
      <c r="D378" s="912" t="s">
        <v>473</v>
      </c>
      <c r="E378" s="1036">
        <v>54</v>
      </c>
      <c r="F378" s="922">
        <v>112.92</v>
      </c>
      <c r="G378" s="922">
        <v>22.580000000000002</v>
      </c>
      <c r="H378" s="922">
        <v>135.5</v>
      </c>
      <c r="I378" s="912" t="str">
        <f>VLOOKUP($E378,ETB!$B$66:$C$674,2,0)</f>
        <v>Direct cost</v>
      </c>
    </row>
    <row r="379" spans="1:9" outlineLevel="2">
      <c r="A379" s="913">
        <v>311</v>
      </c>
      <c r="B379" s="913">
        <v>70</v>
      </c>
      <c r="C379" s="1035">
        <v>44927</v>
      </c>
      <c r="D379" s="912" t="s">
        <v>473</v>
      </c>
      <c r="E379" s="1036">
        <v>54</v>
      </c>
      <c r="F379" s="922">
        <v>13.9</v>
      </c>
      <c r="G379" s="922">
        <v>0</v>
      </c>
      <c r="H379" s="922">
        <v>13.9</v>
      </c>
      <c r="I379" s="912" t="str">
        <f>VLOOKUP($E379,ETB!$B$66:$C$674,2,0)</f>
        <v>Direct cost</v>
      </c>
    </row>
    <row r="380" spans="1:9" outlineLevel="2">
      <c r="A380" s="913">
        <v>312</v>
      </c>
      <c r="B380" s="913">
        <v>71</v>
      </c>
      <c r="C380" s="1035">
        <v>44927</v>
      </c>
      <c r="D380" s="912" t="s">
        <v>473</v>
      </c>
      <c r="E380" s="1036">
        <v>54</v>
      </c>
      <c r="F380" s="922">
        <v>39.950000000000003</v>
      </c>
      <c r="G380" s="922">
        <v>0</v>
      </c>
      <c r="H380" s="922">
        <v>39.950000000000003</v>
      </c>
      <c r="I380" s="912" t="str">
        <f>VLOOKUP($E380,ETB!$B$66:$C$674,2,0)</f>
        <v>Direct cost</v>
      </c>
    </row>
    <row r="381" spans="1:9" outlineLevel="2">
      <c r="A381" s="913">
        <v>313</v>
      </c>
      <c r="B381" s="913">
        <v>72</v>
      </c>
      <c r="C381" s="1035">
        <v>44972</v>
      </c>
      <c r="D381" s="912" t="s">
        <v>473</v>
      </c>
      <c r="E381" s="1036">
        <v>54</v>
      </c>
      <c r="F381" s="922">
        <v>40.619999999999997</v>
      </c>
      <c r="G381" s="922">
        <v>8.120000000000001</v>
      </c>
      <c r="H381" s="922">
        <v>48.739999999999995</v>
      </c>
      <c r="I381" s="912" t="str">
        <f>VLOOKUP($E381,ETB!$B$66:$C$674,2,0)</f>
        <v>Direct cost</v>
      </c>
    </row>
    <row r="382" spans="1:9" outlineLevel="2">
      <c r="A382" s="913">
        <v>314</v>
      </c>
      <c r="B382" s="913">
        <v>74</v>
      </c>
      <c r="C382" s="1035">
        <v>44966</v>
      </c>
      <c r="D382" s="912" t="s">
        <v>473</v>
      </c>
      <c r="E382" s="1036">
        <v>54</v>
      </c>
      <c r="F382" s="922">
        <v>26.830000000000002</v>
      </c>
      <c r="G382" s="922">
        <v>5.36</v>
      </c>
      <c r="H382" s="922">
        <v>32.190000000000005</v>
      </c>
      <c r="I382" s="912" t="str">
        <f>VLOOKUP($E382,ETB!$B$66:$C$674,2,0)</f>
        <v>Direct cost</v>
      </c>
    </row>
    <row r="383" spans="1:9" outlineLevel="2">
      <c r="A383" s="913">
        <v>328</v>
      </c>
      <c r="B383" s="913">
        <v>96</v>
      </c>
      <c r="C383" s="1035">
        <v>44981</v>
      </c>
      <c r="D383" s="912" t="s">
        <v>473</v>
      </c>
      <c r="E383" s="1036">
        <v>54</v>
      </c>
      <c r="F383" s="922">
        <v>29.919999999999998</v>
      </c>
      <c r="G383" s="922">
        <v>5.9799999999999995</v>
      </c>
      <c r="H383" s="922">
        <v>35.9</v>
      </c>
      <c r="I383" s="912" t="str">
        <f>VLOOKUP($E383,ETB!$B$66:$C$674,2,0)</f>
        <v>Direct cost</v>
      </c>
    </row>
    <row r="384" spans="1:9" outlineLevel="2">
      <c r="A384" s="913">
        <v>349</v>
      </c>
      <c r="B384" s="913">
        <v>123</v>
      </c>
      <c r="C384" s="1035">
        <v>44972</v>
      </c>
      <c r="D384" s="912" t="s">
        <v>473</v>
      </c>
      <c r="E384" s="1036">
        <v>54</v>
      </c>
      <c r="F384" s="922">
        <v>21.46</v>
      </c>
      <c r="G384" s="922">
        <v>4.29</v>
      </c>
      <c r="H384" s="922">
        <v>25.75</v>
      </c>
      <c r="I384" s="912" t="str">
        <f>VLOOKUP($E384,ETB!$B$66:$C$674,2,0)</f>
        <v>Direct cost</v>
      </c>
    </row>
    <row r="385" spans="1:9" outlineLevel="2">
      <c r="A385" s="913">
        <v>350</v>
      </c>
      <c r="B385" s="913">
        <v>124</v>
      </c>
      <c r="C385" s="1035">
        <v>44972</v>
      </c>
      <c r="D385" s="912" t="s">
        <v>473</v>
      </c>
      <c r="E385" s="1036">
        <v>54</v>
      </c>
      <c r="F385" s="922">
        <v>19.16</v>
      </c>
      <c r="G385" s="922">
        <v>3.8299999999999996</v>
      </c>
      <c r="H385" s="922">
        <v>22.99</v>
      </c>
      <c r="I385" s="912" t="str">
        <f>VLOOKUP($E385,ETB!$B$66:$C$674,2,0)</f>
        <v>Direct cost</v>
      </c>
    </row>
    <row r="386" spans="1:9" outlineLevel="2">
      <c r="A386" s="913">
        <v>351</v>
      </c>
      <c r="B386" s="913">
        <v>125</v>
      </c>
      <c r="C386" s="1035">
        <v>44971</v>
      </c>
      <c r="D386" s="912" t="s">
        <v>473</v>
      </c>
      <c r="E386" s="1036">
        <v>54</v>
      </c>
      <c r="F386" s="922">
        <v>73.33</v>
      </c>
      <c r="G386" s="922">
        <v>14.66</v>
      </c>
      <c r="H386" s="922">
        <v>87.99</v>
      </c>
      <c r="I386" s="912" t="str">
        <f>VLOOKUP($E386,ETB!$B$66:$C$674,2,0)</f>
        <v>Direct cost</v>
      </c>
    </row>
    <row r="387" spans="1:9" outlineLevel="2">
      <c r="A387" s="913">
        <v>352</v>
      </c>
      <c r="B387" s="913">
        <v>126</v>
      </c>
      <c r="C387" s="1035">
        <v>44948</v>
      </c>
      <c r="D387" s="912" t="s">
        <v>473</v>
      </c>
      <c r="E387" s="1036">
        <v>54</v>
      </c>
      <c r="F387" s="922">
        <v>83.33</v>
      </c>
      <c r="G387" s="922">
        <v>16.669999999999998</v>
      </c>
      <c r="H387" s="922">
        <v>100</v>
      </c>
      <c r="I387" s="912" t="str">
        <f>VLOOKUP($E387,ETB!$B$66:$C$674,2,0)</f>
        <v>Direct cost</v>
      </c>
    </row>
    <row r="388" spans="1:9" outlineLevel="2">
      <c r="A388" s="913">
        <v>353</v>
      </c>
      <c r="B388" s="913">
        <v>127</v>
      </c>
      <c r="C388" s="1035">
        <v>44945</v>
      </c>
      <c r="D388" s="912" t="s">
        <v>473</v>
      </c>
      <c r="E388" s="1036">
        <v>54</v>
      </c>
      <c r="F388" s="922">
        <v>13.330000000000002</v>
      </c>
      <c r="G388" s="922">
        <v>2.66</v>
      </c>
      <c r="H388" s="922">
        <v>15.990000000000002</v>
      </c>
      <c r="I388" s="912" t="str">
        <f>VLOOKUP($E388,ETB!$B$66:$C$674,2,0)</f>
        <v>Direct cost</v>
      </c>
    </row>
    <row r="389" spans="1:9" outlineLevel="2">
      <c r="A389" s="913">
        <v>354</v>
      </c>
      <c r="B389" s="913">
        <v>128</v>
      </c>
      <c r="C389" s="1035">
        <v>44945</v>
      </c>
      <c r="D389" s="912" t="s">
        <v>473</v>
      </c>
      <c r="E389" s="1036">
        <v>54</v>
      </c>
      <c r="F389" s="922">
        <v>32.450000000000003</v>
      </c>
      <c r="G389" s="922">
        <v>6.49</v>
      </c>
      <c r="H389" s="922">
        <v>38.940000000000005</v>
      </c>
      <c r="I389" s="912" t="str">
        <f>VLOOKUP($E389,ETB!$B$66:$C$674,2,0)</f>
        <v>Direct cost</v>
      </c>
    </row>
    <row r="390" spans="1:9" outlineLevel="2">
      <c r="A390" s="913">
        <v>355</v>
      </c>
      <c r="B390" s="913">
        <v>129</v>
      </c>
      <c r="C390" s="1035">
        <v>44945</v>
      </c>
      <c r="D390" s="912" t="s">
        <v>473</v>
      </c>
      <c r="E390" s="1036">
        <v>54</v>
      </c>
      <c r="F390" s="922">
        <v>33.130000000000003</v>
      </c>
      <c r="G390" s="922">
        <v>6.62</v>
      </c>
      <c r="H390" s="922">
        <v>39.75</v>
      </c>
      <c r="I390" s="912" t="str">
        <f>VLOOKUP($E390,ETB!$B$66:$C$674,2,0)</f>
        <v>Direct cost</v>
      </c>
    </row>
    <row r="391" spans="1:9" outlineLevel="2">
      <c r="A391" s="913">
        <v>356</v>
      </c>
      <c r="B391" s="913">
        <v>130</v>
      </c>
      <c r="C391" s="1035">
        <v>44945</v>
      </c>
      <c r="D391" s="912" t="s">
        <v>473</v>
      </c>
      <c r="E391" s="1036">
        <v>54</v>
      </c>
      <c r="F391" s="922">
        <v>20.830000000000002</v>
      </c>
      <c r="G391" s="922">
        <v>4.16</v>
      </c>
      <c r="H391" s="922">
        <v>24.990000000000002</v>
      </c>
      <c r="I391" s="912" t="str">
        <f>VLOOKUP($E391,ETB!$B$66:$C$674,2,0)</f>
        <v>Direct cost</v>
      </c>
    </row>
    <row r="392" spans="1:9" outlineLevel="2">
      <c r="A392" s="913">
        <v>357</v>
      </c>
      <c r="B392" s="913">
        <v>131</v>
      </c>
      <c r="C392" s="1035">
        <v>44945</v>
      </c>
      <c r="D392" s="912" t="s">
        <v>473</v>
      </c>
      <c r="E392" s="1036">
        <v>54</v>
      </c>
      <c r="F392" s="922">
        <v>15.49</v>
      </c>
      <c r="G392" s="922">
        <v>3.1</v>
      </c>
      <c r="H392" s="922">
        <v>18.59</v>
      </c>
      <c r="I392" s="912" t="str">
        <f>VLOOKUP($E392,ETB!$B$66:$C$674,2,0)</f>
        <v>Direct cost</v>
      </c>
    </row>
    <row r="393" spans="1:9" outlineLevel="2">
      <c r="A393" s="913">
        <v>358</v>
      </c>
      <c r="B393" s="913">
        <v>132</v>
      </c>
      <c r="C393" s="1035">
        <v>44942</v>
      </c>
      <c r="D393" s="912" t="s">
        <v>473</v>
      </c>
      <c r="E393" s="1036">
        <v>54</v>
      </c>
      <c r="F393" s="922">
        <v>123.92999999999999</v>
      </c>
      <c r="G393" s="922">
        <v>24.79</v>
      </c>
      <c r="H393" s="922">
        <v>148.72</v>
      </c>
      <c r="I393" s="912" t="str">
        <f>VLOOKUP($E393,ETB!$B$66:$C$674,2,0)</f>
        <v>Direct cost</v>
      </c>
    </row>
    <row r="394" spans="1:9" outlineLevel="2">
      <c r="A394" s="913">
        <v>359</v>
      </c>
      <c r="B394" s="913">
        <v>133</v>
      </c>
      <c r="C394" s="1035">
        <v>44949</v>
      </c>
      <c r="D394" s="912" t="s">
        <v>473</v>
      </c>
      <c r="E394" s="1036">
        <v>54</v>
      </c>
      <c r="F394" s="922">
        <v>165.82999999999998</v>
      </c>
      <c r="G394" s="922">
        <v>33.17</v>
      </c>
      <c r="H394" s="922">
        <v>199</v>
      </c>
      <c r="I394" s="912" t="str">
        <f>VLOOKUP($E394,ETB!$B$66:$C$674,2,0)</f>
        <v>Direct cost</v>
      </c>
    </row>
    <row r="395" spans="1:9" outlineLevel="2">
      <c r="A395" s="913">
        <v>360</v>
      </c>
      <c r="B395" s="913">
        <v>134</v>
      </c>
      <c r="C395" s="1035">
        <v>44978</v>
      </c>
      <c r="D395" s="912" t="s">
        <v>473</v>
      </c>
      <c r="E395" s="1036">
        <v>54</v>
      </c>
      <c r="F395" s="922">
        <v>22.490000000000002</v>
      </c>
      <c r="G395" s="922">
        <v>4.5</v>
      </c>
      <c r="H395" s="922">
        <v>26.990000000000002</v>
      </c>
      <c r="I395" s="912" t="str">
        <f>VLOOKUP($E395,ETB!$B$66:$C$674,2,0)</f>
        <v>Direct cost</v>
      </c>
    </row>
    <row r="396" spans="1:9" outlineLevel="2">
      <c r="A396" s="913">
        <v>361</v>
      </c>
      <c r="B396" s="913">
        <v>136</v>
      </c>
      <c r="C396" s="1035">
        <v>44985</v>
      </c>
      <c r="D396" s="912" t="s">
        <v>473</v>
      </c>
      <c r="E396" s="1036">
        <v>54</v>
      </c>
      <c r="F396" s="922">
        <v>108.33</v>
      </c>
      <c r="G396" s="922">
        <v>21.66</v>
      </c>
      <c r="H396" s="922">
        <v>129.99</v>
      </c>
      <c r="I396" s="912" t="str">
        <f>VLOOKUP($E396,ETB!$B$66:$C$674,2,0)</f>
        <v>Direct cost</v>
      </c>
    </row>
    <row r="397" spans="1:9" outlineLevel="2">
      <c r="A397" s="913">
        <v>362</v>
      </c>
      <c r="B397" s="913">
        <v>137</v>
      </c>
      <c r="C397" s="1035">
        <v>44985</v>
      </c>
      <c r="D397" s="912" t="s">
        <v>473</v>
      </c>
      <c r="E397" s="1036">
        <v>54</v>
      </c>
      <c r="F397" s="922">
        <v>56.25</v>
      </c>
      <c r="G397" s="922">
        <v>11.25</v>
      </c>
      <c r="H397" s="922">
        <v>67.5</v>
      </c>
      <c r="I397" s="912" t="str">
        <f>VLOOKUP($E397,ETB!$B$66:$C$674,2,0)</f>
        <v>Direct cost</v>
      </c>
    </row>
    <row r="398" spans="1:9" outlineLevel="2">
      <c r="A398" s="913">
        <v>363</v>
      </c>
      <c r="B398" s="913">
        <v>138</v>
      </c>
      <c r="C398" s="1035">
        <v>44979</v>
      </c>
      <c r="D398" s="912" t="s">
        <v>473</v>
      </c>
      <c r="E398" s="1036">
        <v>54</v>
      </c>
      <c r="F398" s="922">
        <v>83.33</v>
      </c>
      <c r="G398" s="922">
        <v>16.66</v>
      </c>
      <c r="H398" s="922">
        <v>99.99</v>
      </c>
      <c r="I398" s="912" t="str">
        <f>VLOOKUP($E398,ETB!$B$66:$C$674,2,0)</f>
        <v>Direct cost</v>
      </c>
    </row>
    <row r="399" spans="1:9" outlineLevel="2">
      <c r="A399" s="913">
        <v>364</v>
      </c>
      <c r="B399" s="913">
        <v>139</v>
      </c>
      <c r="C399" s="1035">
        <v>44985</v>
      </c>
      <c r="D399" s="912" t="s">
        <v>473</v>
      </c>
      <c r="E399" s="1036">
        <v>54</v>
      </c>
      <c r="F399" s="922">
        <v>148.75</v>
      </c>
      <c r="G399" s="922">
        <v>29.75</v>
      </c>
      <c r="H399" s="922">
        <v>178.5</v>
      </c>
      <c r="I399" s="912" t="str">
        <f>VLOOKUP($E399,ETB!$B$66:$C$674,2,0)</f>
        <v>Direct cost</v>
      </c>
    </row>
    <row r="400" spans="1:9" outlineLevel="2">
      <c r="A400" s="913">
        <v>365</v>
      </c>
      <c r="B400" s="913">
        <v>140</v>
      </c>
      <c r="C400" s="1035">
        <v>44974</v>
      </c>
      <c r="D400" s="912" t="s">
        <v>473</v>
      </c>
      <c r="E400" s="1036">
        <v>54</v>
      </c>
      <c r="F400" s="922">
        <v>9.16</v>
      </c>
      <c r="G400" s="922">
        <v>1.83</v>
      </c>
      <c r="H400" s="922">
        <v>10.99</v>
      </c>
      <c r="I400" s="912" t="str">
        <f>VLOOKUP($E400,ETB!$B$66:$C$674,2,0)</f>
        <v>Direct cost</v>
      </c>
    </row>
    <row r="401" spans="1:9" outlineLevel="2">
      <c r="A401" s="913">
        <v>366</v>
      </c>
      <c r="B401" s="913">
        <v>141</v>
      </c>
      <c r="C401" s="1035">
        <v>44927</v>
      </c>
      <c r="D401" s="912" t="s">
        <v>473</v>
      </c>
      <c r="E401" s="1036">
        <v>54</v>
      </c>
      <c r="F401" s="922">
        <v>11.58</v>
      </c>
      <c r="G401" s="922">
        <v>2.3199999999999998</v>
      </c>
      <c r="H401" s="922">
        <v>13.9</v>
      </c>
      <c r="I401" s="912" t="str">
        <f>VLOOKUP($E401,ETB!$B$66:$C$674,2,0)</f>
        <v>Direct cost</v>
      </c>
    </row>
    <row r="402" spans="1:9" outlineLevel="2">
      <c r="A402" s="913">
        <v>367</v>
      </c>
      <c r="B402" s="913">
        <v>142</v>
      </c>
      <c r="C402" s="1035">
        <v>44950</v>
      </c>
      <c r="D402" s="912" t="s">
        <v>473</v>
      </c>
      <c r="E402" s="1036">
        <v>54</v>
      </c>
      <c r="F402" s="922">
        <v>21.66</v>
      </c>
      <c r="G402" s="922">
        <v>4.33</v>
      </c>
      <c r="H402" s="922">
        <v>25.990000000000002</v>
      </c>
      <c r="I402" s="912" t="str">
        <f>VLOOKUP($E402,ETB!$B$66:$C$674,2,0)</f>
        <v>Direct cost</v>
      </c>
    </row>
    <row r="403" spans="1:9" outlineLevel="2">
      <c r="A403" s="913">
        <v>368</v>
      </c>
      <c r="B403" s="913">
        <v>144</v>
      </c>
      <c r="C403" s="1035">
        <v>44927</v>
      </c>
      <c r="D403" s="912" t="s">
        <v>473</v>
      </c>
      <c r="E403" s="1036">
        <v>54</v>
      </c>
      <c r="F403" s="922">
        <v>33.29</v>
      </c>
      <c r="G403" s="922">
        <v>6.6599999999999993</v>
      </c>
      <c r="H403" s="922">
        <v>39.949999999999996</v>
      </c>
      <c r="I403" s="912" t="str">
        <f>VLOOKUP($E403,ETB!$B$66:$C$674,2,0)</f>
        <v>Direct cost</v>
      </c>
    </row>
    <row r="404" spans="1:9" outlineLevel="2">
      <c r="A404" s="913">
        <v>369</v>
      </c>
      <c r="B404" s="913">
        <v>145</v>
      </c>
      <c r="C404" s="1035">
        <v>44963</v>
      </c>
      <c r="D404" s="912" t="s">
        <v>473</v>
      </c>
      <c r="E404" s="1036">
        <v>54</v>
      </c>
      <c r="F404" s="922">
        <v>33.32</v>
      </c>
      <c r="G404" s="922">
        <v>6.6599999999999993</v>
      </c>
      <c r="H404" s="922">
        <v>39.979999999999997</v>
      </c>
      <c r="I404" s="912" t="str">
        <f>VLOOKUP($E404,ETB!$B$66:$C$674,2,0)</f>
        <v>Direct cost</v>
      </c>
    </row>
    <row r="405" spans="1:9" outlineLevel="2">
      <c r="A405" s="913">
        <v>370</v>
      </c>
      <c r="B405" s="913">
        <v>146</v>
      </c>
      <c r="C405" s="1035">
        <v>44943</v>
      </c>
      <c r="D405" s="912" t="s">
        <v>473</v>
      </c>
      <c r="E405" s="1036">
        <v>54</v>
      </c>
      <c r="F405" s="922">
        <v>37.5</v>
      </c>
      <c r="G405" s="922">
        <v>7.5</v>
      </c>
      <c r="H405" s="922">
        <v>45</v>
      </c>
      <c r="I405" s="912" t="str">
        <f>VLOOKUP($E405,ETB!$B$66:$C$674,2,0)</f>
        <v>Direct cost</v>
      </c>
    </row>
    <row r="406" spans="1:9" outlineLevel="2">
      <c r="A406" s="913">
        <v>415</v>
      </c>
      <c r="B406" s="913">
        <v>197</v>
      </c>
      <c r="C406" s="1035">
        <v>45036</v>
      </c>
      <c r="D406" s="912" t="s">
        <v>473</v>
      </c>
      <c r="E406" s="1036">
        <v>54</v>
      </c>
      <c r="F406" s="922">
        <v>37.93</v>
      </c>
      <c r="G406" s="922">
        <v>0</v>
      </c>
      <c r="H406" s="922">
        <v>37.93</v>
      </c>
      <c r="I406" s="912" t="str">
        <f>VLOOKUP($E406,ETB!$B$66:$C$674,2,0)</f>
        <v>Direct cost</v>
      </c>
    </row>
    <row r="407" spans="1:9" outlineLevel="2">
      <c r="A407" s="913">
        <v>416</v>
      </c>
      <c r="B407" s="913">
        <v>198</v>
      </c>
      <c r="C407" s="1035">
        <v>45040</v>
      </c>
      <c r="D407" s="912" t="s">
        <v>473</v>
      </c>
      <c r="E407" s="1036">
        <v>54</v>
      </c>
      <c r="F407" s="922">
        <v>400</v>
      </c>
      <c r="G407" s="922">
        <v>0</v>
      </c>
      <c r="H407" s="922">
        <v>400</v>
      </c>
      <c r="I407" s="912" t="str">
        <f>VLOOKUP($E407,ETB!$B$66:$C$674,2,0)</f>
        <v>Direct cost</v>
      </c>
    </row>
    <row r="408" spans="1:9" outlineLevel="2">
      <c r="A408" s="913">
        <v>417</v>
      </c>
      <c r="B408" s="913">
        <v>199</v>
      </c>
      <c r="C408" s="1035">
        <v>45027</v>
      </c>
      <c r="D408" s="912" t="s">
        <v>473</v>
      </c>
      <c r="E408" s="1036">
        <v>54</v>
      </c>
      <c r="F408" s="922">
        <v>19.940000000000001</v>
      </c>
      <c r="G408" s="922">
        <v>0</v>
      </c>
      <c r="H408" s="922">
        <v>19.940000000000001</v>
      </c>
      <c r="I408" s="912" t="str">
        <f>VLOOKUP($E408,ETB!$B$66:$C$674,2,0)</f>
        <v>Direct cost</v>
      </c>
    </row>
    <row r="409" spans="1:9" outlineLevel="2">
      <c r="A409" s="913">
        <v>418</v>
      </c>
      <c r="B409" s="913">
        <v>200</v>
      </c>
      <c r="C409" s="1035">
        <v>44999</v>
      </c>
      <c r="D409" s="912" t="s">
        <v>473</v>
      </c>
      <c r="E409" s="1036">
        <v>54</v>
      </c>
      <c r="F409" s="922">
        <v>80</v>
      </c>
      <c r="G409" s="922">
        <v>0</v>
      </c>
      <c r="H409" s="922">
        <v>80</v>
      </c>
      <c r="I409" s="912" t="str">
        <f>VLOOKUP($E409,ETB!$B$66:$C$674,2,0)</f>
        <v>Direct cost</v>
      </c>
    </row>
    <row r="410" spans="1:9" outlineLevel="2">
      <c r="A410" s="913">
        <v>419</v>
      </c>
      <c r="B410" s="913">
        <v>201</v>
      </c>
      <c r="C410" s="1035">
        <v>45066</v>
      </c>
      <c r="D410" s="912" t="s">
        <v>473</v>
      </c>
      <c r="E410" s="1036">
        <v>54</v>
      </c>
      <c r="F410" s="922">
        <v>34.69</v>
      </c>
      <c r="G410" s="922">
        <v>0</v>
      </c>
      <c r="H410" s="922">
        <v>34.69</v>
      </c>
      <c r="I410" s="912" t="str">
        <f>VLOOKUP($E410,ETB!$B$66:$C$674,2,0)</f>
        <v>Direct cost</v>
      </c>
    </row>
    <row r="411" spans="1:9" outlineLevel="2">
      <c r="A411" s="913">
        <v>420</v>
      </c>
      <c r="B411" s="913">
        <v>202</v>
      </c>
      <c r="C411" s="1035">
        <v>45076</v>
      </c>
      <c r="D411" s="912" t="s">
        <v>473</v>
      </c>
      <c r="E411" s="1036">
        <v>54</v>
      </c>
      <c r="F411" s="922">
        <v>19.66</v>
      </c>
      <c r="G411" s="922">
        <v>0</v>
      </c>
      <c r="H411" s="922">
        <v>19.66</v>
      </c>
      <c r="I411" s="912" t="str">
        <f>VLOOKUP($E411,ETB!$B$66:$C$674,2,0)</f>
        <v>Direct cost</v>
      </c>
    </row>
    <row r="412" spans="1:9" outlineLevel="2">
      <c r="A412" s="913">
        <v>421</v>
      </c>
      <c r="B412" s="913">
        <v>203</v>
      </c>
      <c r="C412" s="1035">
        <v>45001</v>
      </c>
      <c r="D412" s="912" t="s">
        <v>473</v>
      </c>
      <c r="E412" s="1036">
        <v>54</v>
      </c>
      <c r="F412" s="922">
        <v>225</v>
      </c>
      <c r="G412" s="922">
        <v>0</v>
      </c>
      <c r="H412" s="922">
        <v>225</v>
      </c>
      <c r="I412" s="912" t="str">
        <f>VLOOKUP($E412,ETB!$B$66:$C$674,2,0)</f>
        <v>Direct cost</v>
      </c>
    </row>
    <row r="413" spans="1:9" outlineLevel="2">
      <c r="A413" s="913">
        <v>422</v>
      </c>
      <c r="B413" s="913">
        <v>204</v>
      </c>
      <c r="C413" s="1035">
        <v>45044</v>
      </c>
      <c r="D413" s="912" t="s">
        <v>473</v>
      </c>
      <c r="E413" s="1036">
        <v>54</v>
      </c>
      <c r="F413" s="922">
        <v>24.990000000000002</v>
      </c>
      <c r="G413" s="922">
        <v>0</v>
      </c>
      <c r="H413" s="922">
        <v>24.990000000000002</v>
      </c>
      <c r="I413" s="912" t="str">
        <f>VLOOKUP($E413,ETB!$B$66:$C$674,2,0)</f>
        <v>Direct cost</v>
      </c>
    </row>
    <row r="414" spans="1:9" outlineLevel="2">
      <c r="A414" s="913">
        <v>423</v>
      </c>
      <c r="B414" s="913">
        <v>205</v>
      </c>
      <c r="C414" s="1035">
        <v>45014</v>
      </c>
      <c r="D414" s="912" t="s">
        <v>473</v>
      </c>
      <c r="E414" s="1036">
        <v>54</v>
      </c>
      <c r="F414" s="922">
        <v>170</v>
      </c>
      <c r="G414" s="922">
        <v>0</v>
      </c>
      <c r="H414" s="922">
        <v>170</v>
      </c>
      <c r="I414" s="912" t="str">
        <f>VLOOKUP($E414,ETB!$B$66:$C$674,2,0)</f>
        <v>Direct cost</v>
      </c>
    </row>
    <row r="415" spans="1:9" outlineLevel="2">
      <c r="A415" s="913">
        <v>424</v>
      </c>
      <c r="B415" s="913">
        <v>206</v>
      </c>
      <c r="C415" s="1035">
        <v>45066</v>
      </c>
      <c r="D415" s="912" t="s">
        <v>473</v>
      </c>
      <c r="E415" s="1036">
        <v>54</v>
      </c>
      <c r="F415" s="922">
        <v>35.489999999999995</v>
      </c>
      <c r="G415" s="922">
        <v>0</v>
      </c>
      <c r="H415" s="922">
        <v>35.489999999999995</v>
      </c>
      <c r="I415" s="912" t="str">
        <f>VLOOKUP($E415,ETB!$B$66:$C$674,2,0)</f>
        <v>Direct cost</v>
      </c>
    </row>
    <row r="416" spans="1:9" outlineLevel="2">
      <c r="A416" s="913">
        <v>425</v>
      </c>
      <c r="B416" s="913">
        <v>207</v>
      </c>
      <c r="C416" s="1035">
        <v>45021</v>
      </c>
      <c r="D416" s="912" t="s">
        <v>473</v>
      </c>
      <c r="E416" s="1036">
        <v>54</v>
      </c>
      <c r="F416" s="922">
        <v>79.900000000000006</v>
      </c>
      <c r="G416" s="922">
        <v>0</v>
      </c>
      <c r="H416" s="922">
        <v>79.900000000000006</v>
      </c>
      <c r="I416" s="912" t="str">
        <f>VLOOKUP($E416,ETB!$B$66:$C$674,2,0)</f>
        <v>Direct cost</v>
      </c>
    </row>
    <row r="417" spans="1:9" outlineLevel="2">
      <c r="A417" s="913">
        <v>426</v>
      </c>
      <c r="B417" s="913">
        <v>208</v>
      </c>
      <c r="C417" s="1035">
        <v>45041</v>
      </c>
      <c r="D417" s="912" t="s">
        <v>473</v>
      </c>
      <c r="E417" s="1036">
        <v>54</v>
      </c>
      <c r="F417" s="922">
        <v>19.580000000000002</v>
      </c>
      <c r="G417" s="922">
        <v>0</v>
      </c>
      <c r="H417" s="922">
        <v>19.580000000000002</v>
      </c>
      <c r="I417" s="912" t="str">
        <f>VLOOKUP($E417,ETB!$B$66:$C$674,2,0)</f>
        <v>Direct cost</v>
      </c>
    </row>
    <row r="418" spans="1:9" outlineLevel="2">
      <c r="A418" s="913">
        <v>427</v>
      </c>
      <c r="B418" s="913">
        <v>209</v>
      </c>
      <c r="C418" s="1035">
        <v>45001</v>
      </c>
      <c r="D418" s="912" t="s">
        <v>473</v>
      </c>
      <c r="E418" s="1036">
        <v>54</v>
      </c>
      <c r="F418" s="922">
        <v>35</v>
      </c>
      <c r="G418" s="922">
        <v>0</v>
      </c>
      <c r="H418" s="922">
        <v>35</v>
      </c>
      <c r="I418" s="912" t="str">
        <f>VLOOKUP($E418,ETB!$B$66:$C$674,2,0)</f>
        <v>Direct cost</v>
      </c>
    </row>
    <row r="419" spans="1:9" outlineLevel="2">
      <c r="A419" s="913">
        <v>428</v>
      </c>
      <c r="B419" s="913">
        <v>210</v>
      </c>
      <c r="C419" s="1035">
        <v>45023</v>
      </c>
      <c r="D419" s="912" t="s">
        <v>473</v>
      </c>
      <c r="E419" s="1036">
        <v>54</v>
      </c>
      <c r="F419" s="922">
        <v>14.23</v>
      </c>
      <c r="G419" s="922">
        <v>0</v>
      </c>
      <c r="H419" s="922">
        <v>14.23</v>
      </c>
      <c r="I419" s="912" t="str">
        <f>VLOOKUP($E419,ETB!$B$66:$C$674,2,0)</f>
        <v>Direct cost</v>
      </c>
    </row>
    <row r="420" spans="1:9" outlineLevel="2">
      <c r="A420" s="913">
        <v>429</v>
      </c>
      <c r="B420" s="913">
        <v>211</v>
      </c>
      <c r="C420" s="1035">
        <v>45001</v>
      </c>
      <c r="D420" s="912" t="s">
        <v>473</v>
      </c>
      <c r="E420" s="1036">
        <v>54</v>
      </c>
      <c r="F420" s="922">
        <v>93</v>
      </c>
      <c r="G420" s="922">
        <v>0</v>
      </c>
      <c r="H420" s="922">
        <v>93</v>
      </c>
      <c r="I420" s="912" t="str">
        <f>VLOOKUP($E420,ETB!$B$66:$C$674,2,0)</f>
        <v>Direct cost</v>
      </c>
    </row>
    <row r="421" spans="1:9" outlineLevel="2">
      <c r="A421" s="913">
        <v>430</v>
      </c>
      <c r="B421" s="913">
        <v>212</v>
      </c>
      <c r="C421" s="1035">
        <v>45020</v>
      </c>
      <c r="D421" s="912" t="s">
        <v>473</v>
      </c>
      <c r="E421" s="1036">
        <v>54</v>
      </c>
      <c r="F421" s="922">
        <v>79</v>
      </c>
      <c r="G421" s="922">
        <v>0</v>
      </c>
      <c r="H421" s="922">
        <v>79</v>
      </c>
      <c r="I421" s="912" t="str">
        <f>VLOOKUP($E421,ETB!$B$66:$C$674,2,0)</f>
        <v>Direct cost</v>
      </c>
    </row>
    <row r="422" spans="1:9" outlineLevel="2">
      <c r="A422" s="913">
        <v>431</v>
      </c>
      <c r="B422" s="913">
        <v>213</v>
      </c>
      <c r="C422" s="1035">
        <v>44986</v>
      </c>
      <c r="D422" s="912" t="s">
        <v>473</v>
      </c>
      <c r="E422" s="1036">
        <v>54</v>
      </c>
      <c r="F422" s="922">
        <v>150</v>
      </c>
      <c r="G422" s="922">
        <v>0</v>
      </c>
      <c r="H422" s="922">
        <v>150</v>
      </c>
      <c r="I422" s="912" t="str">
        <f>VLOOKUP($E422,ETB!$B$66:$C$674,2,0)</f>
        <v>Direct cost</v>
      </c>
    </row>
    <row r="423" spans="1:9" outlineLevel="2">
      <c r="A423" s="913">
        <v>432</v>
      </c>
      <c r="B423" s="913">
        <v>214</v>
      </c>
      <c r="C423" s="1035">
        <v>44986</v>
      </c>
      <c r="D423" s="912" t="s">
        <v>473</v>
      </c>
      <c r="E423" s="1036">
        <v>54</v>
      </c>
      <c r="F423" s="922">
        <v>101.39</v>
      </c>
      <c r="G423" s="922">
        <v>0</v>
      </c>
      <c r="H423" s="922">
        <v>101.39</v>
      </c>
      <c r="I423" s="912" t="str">
        <f>VLOOKUP($E423,ETB!$B$66:$C$674,2,0)</f>
        <v>Direct cost</v>
      </c>
    </row>
    <row r="424" spans="1:9" outlineLevel="2">
      <c r="A424" s="913">
        <v>433</v>
      </c>
      <c r="B424" s="913">
        <v>215</v>
      </c>
      <c r="C424" s="1035">
        <v>44991</v>
      </c>
      <c r="D424" s="912" t="s">
        <v>473</v>
      </c>
      <c r="E424" s="1036">
        <v>54</v>
      </c>
      <c r="F424" s="922">
        <v>21.59</v>
      </c>
      <c r="G424" s="922">
        <v>0</v>
      </c>
      <c r="H424" s="922">
        <v>21.59</v>
      </c>
      <c r="I424" s="912" t="str">
        <f>VLOOKUP($E424,ETB!$B$66:$C$674,2,0)</f>
        <v>Direct cost</v>
      </c>
    </row>
    <row r="425" spans="1:9" outlineLevel="2">
      <c r="A425" s="913">
        <v>434</v>
      </c>
      <c r="B425" s="913">
        <v>216</v>
      </c>
      <c r="C425" s="1035">
        <v>44995</v>
      </c>
      <c r="D425" s="912" t="s">
        <v>473</v>
      </c>
      <c r="E425" s="1036">
        <v>54</v>
      </c>
      <c r="F425" s="922">
        <v>44.5</v>
      </c>
      <c r="G425" s="922">
        <v>0</v>
      </c>
      <c r="H425" s="922">
        <v>44.5</v>
      </c>
      <c r="I425" s="912" t="str">
        <f>VLOOKUP($E425,ETB!$B$66:$C$674,2,0)</f>
        <v>Direct cost</v>
      </c>
    </row>
    <row r="426" spans="1:9" outlineLevel="2">
      <c r="A426" s="913">
        <v>435</v>
      </c>
      <c r="B426" s="913">
        <v>217</v>
      </c>
      <c r="C426" s="1035">
        <v>45001</v>
      </c>
      <c r="D426" s="912" t="s">
        <v>473</v>
      </c>
      <c r="E426" s="1036">
        <v>54</v>
      </c>
      <c r="F426" s="922">
        <v>43</v>
      </c>
      <c r="G426" s="922">
        <v>0</v>
      </c>
      <c r="H426" s="922">
        <v>43</v>
      </c>
      <c r="I426" s="912" t="str">
        <f>VLOOKUP($E426,ETB!$B$66:$C$674,2,0)</f>
        <v>Direct cost</v>
      </c>
    </row>
    <row r="427" spans="1:9" outlineLevel="2">
      <c r="A427" s="913">
        <v>436</v>
      </c>
      <c r="B427" s="913">
        <v>218</v>
      </c>
      <c r="C427" s="1035">
        <v>45014</v>
      </c>
      <c r="D427" s="912" t="s">
        <v>473</v>
      </c>
      <c r="E427" s="1036">
        <v>54</v>
      </c>
      <c r="F427" s="922">
        <v>13.11</v>
      </c>
      <c r="G427" s="922">
        <v>0</v>
      </c>
      <c r="H427" s="922">
        <v>13.11</v>
      </c>
      <c r="I427" s="912" t="str">
        <f>VLOOKUP($E427,ETB!$B$66:$C$674,2,0)</f>
        <v>Direct cost</v>
      </c>
    </row>
    <row r="428" spans="1:9" outlineLevel="2">
      <c r="A428" s="913">
        <v>437</v>
      </c>
      <c r="B428" s="913">
        <v>219</v>
      </c>
      <c r="C428" s="1035">
        <v>45020</v>
      </c>
      <c r="D428" s="912" t="s">
        <v>473</v>
      </c>
      <c r="E428" s="1036">
        <v>54</v>
      </c>
      <c r="F428" s="922">
        <v>59.989999999999995</v>
      </c>
      <c r="G428" s="922">
        <v>0</v>
      </c>
      <c r="H428" s="922">
        <v>59.989999999999995</v>
      </c>
      <c r="I428" s="912" t="str">
        <f>VLOOKUP($E428,ETB!$B$66:$C$674,2,0)</f>
        <v>Direct cost</v>
      </c>
    </row>
    <row r="429" spans="1:9" outlineLevel="2">
      <c r="A429" s="913">
        <v>438</v>
      </c>
      <c r="B429" s="913">
        <v>220</v>
      </c>
      <c r="C429" s="1035">
        <v>45076</v>
      </c>
      <c r="D429" s="912" t="s">
        <v>473</v>
      </c>
      <c r="E429" s="1036">
        <v>54</v>
      </c>
      <c r="F429" s="922">
        <v>66.97</v>
      </c>
      <c r="G429" s="922">
        <v>0</v>
      </c>
      <c r="H429" s="922">
        <v>66.97</v>
      </c>
      <c r="I429" s="912" t="str">
        <f>VLOOKUP($E429,ETB!$B$66:$C$674,2,0)</f>
        <v>Direct cost</v>
      </c>
    </row>
    <row r="430" spans="1:9" outlineLevel="2">
      <c r="A430" s="913">
        <v>439</v>
      </c>
      <c r="B430" s="913">
        <v>221</v>
      </c>
      <c r="C430" s="1035">
        <v>45024</v>
      </c>
      <c r="D430" s="912" t="s">
        <v>473</v>
      </c>
      <c r="E430" s="1036">
        <v>54</v>
      </c>
      <c r="F430" s="922">
        <v>38.989999999999995</v>
      </c>
      <c r="G430" s="922">
        <v>0</v>
      </c>
      <c r="H430" s="922">
        <v>38.989999999999995</v>
      </c>
      <c r="I430" s="912" t="str">
        <f>VLOOKUP($E430,ETB!$B$66:$C$674,2,0)</f>
        <v>Direct cost</v>
      </c>
    </row>
    <row r="431" spans="1:9" outlineLevel="2">
      <c r="A431" s="913">
        <v>440</v>
      </c>
      <c r="B431" s="913">
        <v>222</v>
      </c>
      <c r="C431" s="1035">
        <v>45014</v>
      </c>
      <c r="D431" s="912" t="s">
        <v>473</v>
      </c>
      <c r="E431" s="1036">
        <v>54</v>
      </c>
      <c r="F431" s="922">
        <v>15.1</v>
      </c>
      <c r="G431" s="922">
        <v>0</v>
      </c>
      <c r="H431" s="922">
        <v>15.1</v>
      </c>
      <c r="I431" s="912" t="str">
        <f>VLOOKUP($E431,ETB!$B$66:$C$674,2,0)</f>
        <v>Direct cost</v>
      </c>
    </row>
    <row r="432" spans="1:9" outlineLevel="2">
      <c r="A432" s="913">
        <v>441</v>
      </c>
      <c r="B432" s="913">
        <v>223</v>
      </c>
      <c r="C432" s="1035">
        <v>45019</v>
      </c>
      <c r="D432" s="912" t="s">
        <v>473</v>
      </c>
      <c r="E432" s="1036">
        <v>54</v>
      </c>
      <c r="F432" s="922">
        <v>56.070000000000007</v>
      </c>
      <c r="G432" s="922">
        <v>0</v>
      </c>
      <c r="H432" s="922">
        <v>56.070000000000007</v>
      </c>
      <c r="I432" s="912" t="str">
        <f>VLOOKUP($E432,ETB!$B$66:$C$674,2,0)</f>
        <v>Direct cost</v>
      </c>
    </row>
    <row r="433" spans="1:9" outlineLevel="2">
      <c r="A433" s="913">
        <v>442</v>
      </c>
      <c r="B433" s="913">
        <v>224</v>
      </c>
      <c r="C433" s="1035">
        <v>45009</v>
      </c>
      <c r="D433" s="912" t="s">
        <v>473</v>
      </c>
      <c r="E433" s="1036">
        <v>54</v>
      </c>
      <c r="F433" s="922">
        <v>110.96</v>
      </c>
      <c r="G433" s="922">
        <v>0</v>
      </c>
      <c r="H433" s="922">
        <v>110.96</v>
      </c>
      <c r="I433" s="912" t="str">
        <f>VLOOKUP($E433,ETB!$B$66:$C$674,2,0)</f>
        <v>Direct cost</v>
      </c>
    </row>
    <row r="434" spans="1:9" outlineLevel="2">
      <c r="A434" s="913">
        <v>500</v>
      </c>
      <c r="B434" s="913">
        <v>282</v>
      </c>
      <c r="C434" s="1035">
        <v>45049</v>
      </c>
      <c r="D434" s="912" t="s">
        <v>473</v>
      </c>
      <c r="E434" s="1036">
        <v>54</v>
      </c>
      <c r="F434" s="922">
        <v>119.97999999999999</v>
      </c>
      <c r="G434" s="922">
        <v>0</v>
      </c>
      <c r="H434" s="922">
        <v>119.97999999999999</v>
      </c>
      <c r="I434" s="912" t="str">
        <f>VLOOKUP($E434,ETB!$B$66:$C$674,2,0)</f>
        <v>Direct cost</v>
      </c>
    </row>
    <row r="435" spans="1:9" outlineLevel="2">
      <c r="A435" s="913">
        <v>802</v>
      </c>
      <c r="B435" s="913">
        <v>592</v>
      </c>
      <c r="C435" s="1035">
        <v>45085</v>
      </c>
      <c r="D435" s="912" t="s">
        <v>473</v>
      </c>
      <c r="E435" s="1036">
        <v>54</v>
      </c>
      <c r="F435" s="922">
        <v>16.95</v>
      </c>
      <c r="G435" s="922">
        <v>0</v>
      </c>
      <c r="H435" s="922">
        <v>16.95</v>
      </c>
      <c r="I435" s="912" t="str">
        <f>VLOOKUP($E435,ETB!$B$66:$C$674,2,0)</f>
        <v>Direct cost</v>
      </c>
    </row>
    <row r="436" spans="1:9" outlineLevel="2">
      <c r="A436" s="913">
        <v>803</v>
      </c>
      <c r="B436" s="913">
        <v>593</v>
      </c>
      <c r="C436" s="1035">
        <v>45126</v>
      </c>
      <c r="D436" s="912" t="s">
        <v>473</v>
      </c>
      <c r="E436" s="1036">
        <v>54</v>
      </c>
      <c r="F436" s="922">
        <v>1.95</v>
      </c>
      <c r="G436" s="922">
        <v>0</v>
      </c>
      <c r="H436" s="922">
        <v>1.95</v>
      </c>
      <c r="I436" s="912" t="str">
        <f>VLOOKUP($E436,ETB!$B$66:$C$674,2,0)</f>
        <v>Direct cost</v>
      </c>
    </row>
    <row r="437" spans="1:9" outlineLevel="2">
      <c r="A437" s="913">
        <v>804</v>
      </c>
      <c r="B437" s="913">
        <v>594</v>
      </c>
      <c r="C437" s="1035">
        <v>45110</v>
      </c>
      <c r="D437" s="912" t="s">
        <v>473</v>
      </c>
      <c r="E437" s="1036">
        <v>54</v>
      </c>
      <c r="F437" s="922">
        <v>44.989999999999995</v>
      </c>
      <c r="G437" s="922">
        <v>0</v>
      </c>
      <c r="H437" s="922">
        <v>44.989999999999995</v>
      </c>
      <c r="I437" s="912" t="str">
        <f>VLOOKUP($E437,ETB!$B$66:$C$674,2,0)</f>
        <v>Direct cost</v>
      </c>
    </row>
    <row r="438" spans="1:9" outlineLevel="2">
      <c r="A438" s="913">
        <v>805</v>
      </c>
      <c r="B438" s="913">
        <v>595</v>
      </c>
      <c r="C438" s="1035">
        <v>45127</v>
      </c>
      <c r="D438" s="912" t="s">
        <v>473</v>
      </c>
      <c r="E438" s="1036">
        <v>54</v>
      </c>
      <c r="F438" s="922">
        <v>109</v>
      </c>
      <c r="G438" s="922">
        <v>0</v>
      </c>
      <c r="H438" s="922">
        <v>109</v>
      </c>
      <c r="I438" s="912" t="str">
        <f>VLOOKUP($E438,ETB!$B$66:$C$674,2,0)</f>
        <v>Direct cost</v>
      </c>
    </row>
    <row r="439" spans="1:9" outlineLevel="2">
      <c r="A439" s="913">
        <v>806</v>
      </c>
      <c r="B439" s="913">
        <v>596</v>
      </c>
      <c r="C439" s="1035">
        <v>45078</v>
      </c>
      <c r="D439" s="912" t="s">
        <v>473</v>
      </c>
      <c r="E439" s="1036">
        <v>54</v>
      </c>
      <c r="F439" s="922">
        <v>66.97</v>
      </c>
      <c r="G439" s="922">
        <v>0</v>
      </c>
      <c r="H439" s="922">
        <v>66.97</v>
      </c>
      <c r="I439" s="912" t="str">
        <f>VLOOKUP($E439,ETB!$B$66:$C$674,2,0)</f>
        <v>Direct cost</v>
      </c>
    </row>
    <row r="440" spans="1:9" outlineLevel="2">
      <c r="A440" s="913">
        <v>807</v>
      </c>
      <c r="B440" s="913">
        <v>597</v>
      </c>
      <c r="C440" s="1035">
        <v>45078</v>
      </c>
      <c r="D440" s="912" t="s">
        <v>473</v>
      </c>
      <c r="E440" s="1036">
        <v>54</v>
      </c>
      <c r="F440" s="922">
        <v>119.97999999999999</v>
      </c>
      <c r="G440" s="922">
        <v>0</v>
      </c>
      <c r="H440" s="922">
        <v>119.97999999999999</v>
      </c>
      <c r="I440" s="912" t="str">
        <f>VLOOKUP($E440,ETB!$B$66:$C$674,2,0)</f>
        <v>Direct cost</v>
      </c>
    </row>
    <row r="441" spans="1:9" outlineLevel="2">
      <c r="A441" s="913">
        <v>808</v>
      </c>
      <c r="B441" s="913">
        <v>598</v>
      </c>
      <c r="C441" s="1035">
        <v>45092</v>
      </c>
      <c r="D441" s="912" t="s">
        <v>473</v>
      </c>
      <c r="E441" s="1036">
        <v>54</v>
      </c>
      <c r="F441" s="922">
        <v>450</v>
      </c>
      <c r="G441" s="922">
        <v>0</v>
      </c>
      <c r="H441" s="922">
        <v>450</v>
      </c>
      <c r="I441" s="912" t="str">
        <f>VLOOKUP($E441,ETB!$B$66:$C$674,2,0)</f>
        <v>Direct cost</v>
      </c>
    </row>
    <row r="442" spans="1:9" outlineLevel="2">
      <c r="A442" s="913">
        <v>809</v>
      </c>
      <c r="B442" s="913">
        <v>599</v>
      </c>
      <c r="C442" s="1035">
        <v>45078</v>
      </c>
      <c r="D442" s="912" t="s">
        <v>473</v>
      </c>
      <c r="E442" s="1036">
        <v>54</v>
      </c>
      <c r="F442" s="922">
        <v>34.69</v>
      </c>
      <c r="G442" s="922">
        <v>0</v>
      </c>
      <c r="H442" s="922">
        <v>34.69</v>
      </c>
      <c r="I442" s="912" t="str">
        <f>VLOOKUP($E442,ETB!$B$66:$C$674,2,0)</f>
        <v>Direct cost</v>
      </c>
    </row>
    <row r="443" spans="1:9" outlineLevel="2">
      <c r="A443" s="913">
        <v>810</v>
      </c>
      <c r="B443" s="913">
        <v>600</v>
      </c>
      <c r="C443" s="1035">
        <v>45092</v>
      </c>
      <c r="D443" s="912" t="s">
        <v>473</v>
      </c>
      <c r="E443" s="1036">
        <v>54</v>
      </c>
      <c r="F443" s="922">
        <v>379.99</v>
      </c>
      <c r="G443" s="922">
        <v>0</v>
      </c>
      <c r="H443" s="922">
        <v>379.99</v>
      </c>
      <c r="I443" s="912" t="str">
        <f>VLOOKUP($E443,ETB!$B$66:$C$674,2,0)</f>
        <v>Direct cost</v>
      </c>
    </row>
    <row r="444" spans="1:9" outlineLevel="2">
      <c r="A444" s="913">
        <v>811</v>
      </c>
      <c r="B444" s="913">
        <v>601</v>
      </c>
      <c r="C444" s="1035">
        <v>45117</v>
      </c>
      <c r="D444" s="912" t="s">
        <v>473</v>
      </c>
      <c r="E444" s="1036">
        <v>54</v>
      </c>
      <c r="F444" s="922">
        <v>60</v>
      </c>
      <c r="G444" s="922">
        <v>0</v>
      </c>
      <c r="H444" s="922">
        <v>60</v>
      </c>
      <c r="I444" s="912" t="str">
        <f>VLOOKUP($E444,ETB!$B$66:$C$674,2,0)</f>
        <v>Direct cost</v>
      </c>
    </row>
    <row r="445" spans="1:9" outlineLevel="2">
      <c r="A445" s="913">
        <v>812</v>
      </c>
      <c r="B445" s="913">
        <v>602</v>
      </c>
      <c r="C445" s="1035">
        <v>45122</v>
      </c>
      <c r="D445" s="912" t="s">
        <v>473</v>
      </c>
      <c r="E445" s="1036">
        <v>54</v>
      </c>
      <c r="F445" s="922">
        <v>85.4</v>
      </c>
      <c r="G445" s="922">
        <v>0</v>
      </c>
      <c r="H445" s="922">
        <v>85.4</v>
      </c>
      <c r="I445" s="912" t="str">
        <f>VLOOKUP($E445,ETB!$B$66:$C$674,2,0)</f>
        <v>Direct cost</v>
      </c>
    </row>
    <row r="446" spans="1:9" outlineLevel="2">
      <c r="A446" s="913">
        <v>813</v>
      </c>
      <c r="B446" s="913">
        <v>603</v>
      </c>
      <c r="C446" s="1035">
        <v>45099</v>
      </c>
      <c r="D446" s="912" t="s">
        <v>473</v>
      </c>
      <c r="E446" s="1036">
        <v>54</v>
      </c>
      <c r="F446" s="922">
        <v>379.99</v>
      </c>
      <c r="G446" s="922">
        <v>0</v>
      </c>
      <c r="H446" s="922">
        <v>379.99</v>
      </c>
      <c r="I446" s="912" t="str">
        <f>VLOOKUP($E446,ETB!$B$66:$C$674,2,0)</f>
        <v>Direct cost</v>
      </c>
    </row>
    <row r="447" spans="1:9" outlineLevel="2">
      <c r="A447" s="913">
        <v>814</v>
      </c>
      <c r="B447" s="913">
        <v>604</v>
      </c>
      <c r="C447" s="1035">
        <v>45124</v>
      </c>
      <c r="D447" s="912" t="s">
        <v>473</v>
      </c>
      <c r="E447" s="1036">
        <v>54</v>
      </c>
      <c r="F447" s="922">
        <v>155</v>
      </c>
      <c r="G447" s="922">
        <v>0</v>
      </c>
      <c r="H447" s="922">
        <v>155</v>
      </c>
      <c r="I447" s="912" t="str">
        <f>VLOOKUP($E447,ETB!$B$66:$C$674,2,0)</f>
        <v>Direct cost</v>
      </c>
    </row>
    <row r="448" spans="1:9" outlineLevel="2">
      <c r="A448" s="913">
        <v>815</v>
      </c>
      <c r="B448" s="913">
        <v>605</v>
      </c>
      <c r="C448" s="1035">
        <v>45126</v>
      </c>
      <c r="D448" s="912" t="s">
        <v>473</v>
      </c>
      <c r="E448" s="1036">
        <v>54</v>
      </c>
      <c r="F448" s="922">
        <v>17.990000000000002</v>
      </c>
      <c r="G448" s="922">
        <v>0</v>
      </c>
      <c r="H448" s="922">
        <v>17.990000000000002</v>
      </c>
      <c r="I448" s="912" t="str">
        <f>VLOOKUP($E448,ETB!$B$66:$C$674,2,0)</f>
        <v>Direct cost</v>
      </c>
    </row>
    <row r="449" spans="1:9" outlineLevel="2">
      <c r="A449" s="913">
        <v>816</v>
      </c>
      <c r="B449" s="913">
        <v>606</v>
      </c>
      <c r="C449" s="1035">
        <v>45078</v>
      </c>
      <c r="D449" s="912" t="s">
        <v>473</v>
      </c>
      <c r="E449" s="1036">
        <v>54</v>
      </c>
      <c r="F449" s="922">
        <v>19.66</v>
      </c>
      <c r="G449" s="922">
        <v>0</v>
      </c>
      <c r="H449" s="922">
        <v>19.66</v>
      </c>
      <c r="I449" s="912" t="str">
        <f>VLOOKUP($E449,ETB!$B$66:$C$674,2,0)</f>
        <v>Direct cost</v>
      </c>
    </row>
    <row r="450" spans="1:9" outlineLevel="2">
      <c r="A450" s="913">
        <v>817</v>
      </c>
      <c r="B450" s="913">
        <v>607</v>
      </c>
      <c r="C450" s="1035">
        <v>45084</v>
      </c>
      <c r="D450" s="912" t="s">
        <v>473</v>
      </c>
      <c r="E450" s="1036">
        <v>54</v>
      </c>
      <c r="F450" s="922">
        <v>135</v>
      </c>
      <c r="G450" s="922">
        <v>0</v>
      </c>
      <c r="H450" s="922">
        <v>135</v>
      </c>
      <c r="I450" s="912" t="str">
        <f>VLOOKUP($E450,ETB!$B$66:$C$674,2,0)</f>
        <v>Direct cost</v>
      </c>
    </row>
    <row r="451" spans="1:9" outlineLevel="2">
      <c r="A451" s="913">
        <v>818</v>
      </c>
      <c r="B451" s="913">
        <v>608</v>
      </c>
      <c r="C451" s="1035">
        <v>45111</v>
      </c>
      <c r="D451" s="912" t="s">
        <v>473</v>
      </c>
      <c r="E451" s="1036">
        <v>54</v>
      </c>
      <c r="F451" s="922">
        <v>12.49</v>
      </c>
      <c r="G451" s="922">
        <v>2.5</v>
      </c>
      <c r="H451" s="922">
        <v>14.99</v>
      </c>
      <c r="I451" s="912" t="str">
        <f>VLOOKUP($E451,ETB!$B$66:$C$674,2,0)</f>
        <v>Direct cost</v>
      </c>
    </row>
    <row r="452" spans="1:9" outlineLevel="2">
      <c r="A452" s="913">
        <v>819</v>
      </c>
      <c r="B452" s="913">
        <v>609</v>
      </c>
      <c r="C452" s="1035">
        <v>45104</v>
      </c>
      <c r="D452" s="912" t="s">
        <v>473</v>
      </c>
      <c r="E452" s="1036">
        <v>54</v>
      </c>
      <c r="F452" s="922">
        <v>17.59</v>
      </c>
      <c r="G452" s="922">
        <v>3.5200000000000005</v>
      </c>
      <c r="H452" s="922">
        <v>21.11</v>
      </c>
      <c r="I452" s="912" t="str">
        <f>VLOOKUP($E452,ETB!$B$66:$C$674,2,0)</f>
        <v>Direct cost</v>
      </c>
    </row>
    <row r="453" spans="1:9" outlineLevel="2">
      <c r="A453" s="913">
        <v>820</v>
      </c>
      <c r="B453" s="913">
        <v>610</v>
      </c>
      <c r="C453" s="1035">
        <v>45124</v>
      </c>
      <c r="D453" s="912" t="s">
        <v>473</v>
      </c>
      <c r="E453" s="1036">
        <v>54</v>
      </c>
      <c r="F453" s="922">
        <v>25</v>
      </c>
      <c r="G453" s="922">
        <v>0</v>
      </c>
      <c r="H453" s="922">
        <v>25</v>
      </c>
      <c r="I453" s="912" t="str">
        <f>VLOOKUP($E453,ETB!$B$66:$C$674,2,0)</f>
        <v>Direct cost</v>
      </c>
    </row>
    <row r="454" spans="1:9" outlineLevel="2">
      <c r="A454" s="913">
        <v>821</v>
      </c>
      <c r="B454" s="913">
        <v>611</v>
      </c>
      <c r="C454" s="1035">
        <v>45110</v>
      </c>
      <c r="D454" s="912" t="s">
        <v>473</v>
      </c>
      <c r="E454" s="1036">
        <v>54</v>
      </c>
      <c r="F454" s="922">
        <v>249.99</v>
      </c>
      <c r="G454" s="922">
        <v>0</v>
      </c>
      <c r="H454" s="922">
        <v>249.99</v>
      </c>
      <c r="I454" s="912" t="str">
        <f>VLOOKUP($E454,ETB!$B$66:$C$674,2,0)</f>
        <v>Direct cost</v>
      </c>
    </row>
    <row r="455" spans="1:9" outlineLevel="2">
      <c r="A455" s="913">
        <v>822</v>
      </c>
      <c r="B455" s="913">
        <v>612</v>
      </c>
      <c r="C455" s="1035">
        <v>45125</v>
      </c>
      <c r="D455" s="912" t="s">
        <v>473</v>
      </c>
      <c r="E455" s="1036">
        <v>54</v>
      </c>
      <c r="F455" s="922">
        <v>9.99</v>
      </c>
      <c r="G455" s="922">
        <v>0</v>
      </c>
      <c r="H455" s="922">
        <v>9.99</v>
      </c>
      <c r="I455" s="912" t="str">
        <f>VLOOKUP($E455,ETB!$B$66:$C$674,2,0)</f>
        <v>Direct cost</v>
      </c>
    </row>
    <row r="456" spans="1:9" outlineLevel="2">
      <c r="A456" s="913">
        <v>823</v>
      </c>
      <c r="B456" s="913">
        <v>613</v>
      </c>
      <c r="C456" s="1035">
        <v>45086</v>
      </c>
      <c r="D456" s="912" t="s">
        <v>473</v>
      </c>
      <c r="E456" s="1036">
        <v>54</v>
      </c>
      <c r="F456" s="922">
        <v>49.94</v>
      </c>
      <c r="G456" s="922">
        <v>0</v>
      </c>
      <c r="H456" s="922">
        <v>49.94</v>
      </c>
      <c r="I456" s="912" t="str">
        <f>VLOOKUP($E456,ETB!$B$66:$C$674,2,0)</f>
        <v>Direct cost</v>
      </c>
    </row>
    <row r="457" spans="1:9" outlineLevel="2">
      <c r="A457" s="913">
        <v>824</v>
      </c>
      <c r="B457" s="913">
        <v>614</v>
      </c>
      <c r="C457" s="1035">
        <v>45122</v>
      </c>
      <c r="D457" s="912" t="s">
        <v>473</v>
      </c>
      <c r="E457" s="1036">
        <v>54</v>
      </c>
      <c r="F457" s="922">
        <v>44</v>
      </c>
      <c r="G457" s="922">
        <v>0</v>
      </c>
      <c r="H457" s="922">
        <v>44</v>
      </c>
      <c r="I457" s="912" t="str">
        <f>VLOOKUP($E457,ETB!$B$66:$C$674,2,0)</f>
        <v>Direct cost</v>
      </c>
    </row>
    <row r="458" spans="1:9" outlineLevel="2">
      <c r="A458" s="913">
        <v>825</v>
      </c>
      <c r="B458" s="913">
        <v>615</v>
      </c>
      <c r="C458" s="1035">
        <v>45078</v>
      </c>
      <c r="D458" s="912" t="s">
        <v>473</v>
      </c>
      <c r="E458" s="1036">
        <v>54</v>
      </c>
      <c r="F458" s="922">
        <v>35.489999999999995</v>
      </c>
      <c r="G458" s="922">
        <v>0</v>
      </c>
      <c r="H458" s="922">
        <v>35.489999999999995</v>
      </c>
      <c r="I458" s="912" t="str">
        <f>VLOOKUP($E458,ETB!$B$66:$C$674,2,0)</f>
        <v>Direct cost</v>
      </c>
    </row>
    <row r="459" spans="1:9" outlineLevel="2">
      <c r="A459" s="913">
        <v>826</v>
      </c>
      <c r="B459" s="913">
        <v>616</v>
      </c>
      <c r="C459" s="1035">
        <v>45093</v>
      </c>
      <c r="D459" s="912" t="s">
        <v>473</v>
      </c>
      <c r="E459" s="1036">
        <v>54</v>
      </c>
      <c r="F459" s="922">
        <v>10.66</v>
      </c>
      <c r="G459" s="922">
        <v>2.13</v>
      </c>
      <c r="H459" s="922">
        <v>12.79</v>
      </c>
      <c r="I459" s="912" t="str">
        <f>VLOOKUP($E459,ETB!$B$66:$C$674,2,0)</f>
        <v>Direct cost</v>
      </c>
    </row>
    <row r="460" spans="1:9" outlineLevel="2">
      <c r="A460" s="913">
        <v>827</v>
      </c>
      <c r="B460" s="913">
        <v>617</v>
      </c>
      <c r="C460" s="1035">
        <v>45118</v>
      </c>
      <c r="D460" s="912" t="s">
        <v>473</v>
      </c>
      <c r="E460" s="1036">
        <v>54</v>
      </c>
      <c r="F460" s="922">
        <v>25</v>
      </c>
      <c r="G460" s="922">
        <v>0</v>
      </c>
      <c r="H460" s="922">
        <v>25</v>
      </c>
      <c r="I460" s="912" t="str">
        <f>VLOOKUP($E460,ETB!$B$66:$C$674,2,0)</f>
        <v>Direct cost</v>
      </c>
    </row>
    <row r="461" spans="1:9" outlineLevel="2">
      <c r="A461" s="913">
        <v>1002</v>
      </c>
      <c r="B461" s="913">
        <v>793</v>
      </c>
      <c r="C461" s="1035">
        <v>45099</v>
      </c>
      <c r="D461" s="912" t="s">
        <v>473</v>
      </c>
      <c r="E461" s="1036">
        <v>54</v>
      </c>
      <c r="F461" s="922">
        <v>30.330000000000002</v>
      </c>
      <c r="G461" s="922">
        <v>0</v>
      </c>
      <c r="H461" s="922">
        <v>30.330000000000002</v>
      </c>
      <c r="I461" s="912" t="str">
        <f>VLOOKUP($E461,ETB!$B$66:$C$674,2,0)</f>
        <v>Direct cost</v>
      </c>
    </row>
    <row r="462" spans="1:9" outlineLevel="2">
      <c r="A462" s="913">
        <v>1003</v>
      </c>
      <c r="B462" s="913">
        <v>794</v>
      </c>
      <c r="C462" s="1035">
        <v>45118</v>
      </c>
      <c r="D462" s="912" t="s">
        <v>473</v>
      </c>
      <c r="E462" s="1036">
        <v>54</v>
      </c>
      <c r="F462" s="922">
        <v>25</v>
      </c>
      <c r="G462" s="922">
        <v>0</v>
      </c>
      <c r="H462" s="922">
        <v>25</v>
      </c>
      <c r="I462" s="912" t="str">
        <f>VLOOKUP($E462,ETB!$B$66:$C$674,2,0)</f>
        <v>Direct cost</v>
      </c>
    </row>
    <row r="463" spans="1:9" outlineLevel="2">
      <c r="A463" s="913">
        <v>1004</v>
      </c>
      <c r="B463" s="913">
        <v>795</v>
      </c>
      <c r="C463" s="1035">
        <v>45135</v>
      </c>
      <c r="D463" s="912" t="s">
        <v>473</v>
      </c>
      <c r="E463" s="1036">
        <v>54</v>
      </c>
      <c r="F463" s="922">
        <v>14.99</v>
      </c>
      <c r="G463" s="922">
        <v>0</v>
      </c>
      <c r="H463" s="922">
        <v>14.99</v>
      </c>
      <c r="I463" s="912" t="str">
        <f>VLOOKUP($E463,ETB!$B$66:$C$674,2,0)</f>
        <v>Direct cost</v>
      </c>
    </row>
    <row r="464" spans="1:9" outlineLevel="2">
      <c r="A464" s="913">
        <v>1005</v>
      </c>
      <c r="B464" s="913">
        <v>796</v>
      </c>
      <c r="C464" s="1035">
        <v>45120</v>
      </c>
      <c r="D464" s="912" t="s">
        <v>473</v>
      </c>
      <c r="E464" s="1036">
        <v>54</v>
      </c>
      <c r="F464" s="922">
        <v>148.24</v>
      </c>
      <c r="G464" s="922">
        <v>0</v>
      </c>
      <c r="H464" s="922">
        <v>148.24</v>
      </c>
      <c r="I464" s="912" t="str">
        <f>VLOOKUP($E464,ETB!$B$66:$C$674,2,0)</f>
        <v>Direct cost</v>
      </c>
    </row>
    <row r="465" spans="1:9" outlineLevel="2">
      <c r="A465" s="913">
        <v>1006</v>
      </c>
      <c r="B465" s="913">
        <v>797</v>
      </c>
      <c r="C465" s="1035">
        <v>45126</v>
      </c>
      <c r="D465" s="912" t="s">
        <v>473</v>
      </c>
      <c r="E465" s="1036">
        <v>54</v>
      </c>
      <c r="F465" s="922">
        <v>0.08</v>
      </c>
      <c r="G465" s="922">
        <v>0</v>
      </c>
      <c r="H465" s="922">
        <v>0.08</v>
      </c>
      <c r="I465" s="912" t="str">
        <f>VLOOKUP($E465,ETB!$B$66:$C$674,2,0)</f>
        <v>Direct cost</v>
      </c>
    </row>
    <row r="466" spans="1:9" outlineLevel="2">
      <c r="A466" s="913">
        <v>1007</v>
      </c>
      <c r="B466" s="913">
        <v>798</v>
      </c>
      <c r="C466" s="1035">
        <v>45085</v>
      </c>
      <c r="D466" s="912" t="s">
        <v>473</v>
      </c>
      <c r="E466" s="1036">
        <v>54</v>
      </c>
      <c r="F466" s="922">
        <v>135</v>
      </c>
      <c r="G466" s="922">
        <v>0</v>
      </c>
      <c r="H466" s="922">
        <v>135</v>
      </c>
      <c r="I466" s="912" t="str">
        <f>VLOOKUP($E466,ETB!$B$66:$C$674,2,0)</f>
        <v>Direct cost</v>
      </c>
    </row>
    <row r="467" spans="1:9" outlineLevel="2">
      <c r="A467" s="913">
        <v>1008</v>
      </c>
      <c r="B467" s="913">
        <v>799</v>
      </c>
      <c r="C467" s="1035">
        <v>45156</v>
      </c>
      <c r="D467" s="912" t="s">
        <v>473</v>
      </c>
      <c r="E467" s="1036">
        <v>54</v>
      </c>
      <c r="F467" s="922">
        <v>70</v>
      </c>
      <c r="G467" s="922">
        <v>0</v>
      </c>
      <c r="H467" s="922">
        <v>70</v>
      </c>
      <c r="I467" s="912" t="str">
        <f>VLOOKUP($E467,ETB!$B$66:$C$674,2,0)</f>
        <v>Direct cost</v>
      </c>
    </row>
    <row r="468" spans="1:9" outlineLevel="2">
      <c r="A468" s="913">
        <v>1009</v>
      </c>
      <c r="B468" s="913">
        <v>800</v>
      </c>
      <c r="C468" s="1035">
        <v>45161</v>
      </c>
      <c r="D468" s="912" t="s">
        <v>473</v>
      </c>
      <c r="E468" s="1036">
        <v>54</v>
      </c>
      <c r="F468" s="922">
        <v>76.960000000000008</v>
      </c>
      <c r="G468" s="922">
        <v>0</v>
      </c>
      <c r="H468" s="922">
        <v>76.960000000000008</v>
      </c>
      <c r="I468" s="912" t="str">
        <f>VLOOKUP($E468,ETB!$B$66:$C$674,2,0)</f>
        <v>Direct cost</v>
      </c>
    </row>
    <row r="469" spans="1:9" outlineLevel="2">
      <c r="A469" s="913">
        <v>1010</v>
      </c>
      <c r="B469" s="913">
        <v>803</v>
      </c>
      <c r="C469" s="1035">
        <v>45111</v>
      </c>
      <c r="D469" s="912" t="s">
        <v>473</v>
      </c>
      <c r="E469" s="1036">
        <v>54</v>
      </c>
      <c r="F469" s="922">
        <v>12.49</v>
      </c>
      <c r="G469" s="922">
        <v>2.5</v>
      </c>
      <c r="H469" s="922">
        <v>14.99</v>
      </c>
      <c r="I469" s="912" t="str">
        <f>VLOOKUP($E469,ETB!$B$66:$C$674,2,0)</f>
        <v>Direct cost</v>
      </c>
    </row>
    <row r="470" spans="1:9" outlineLevel="2">
      <c r="A470" s="913">
        <v>1011</v>
      </c>
      <c r="B470" s="913">
        <v>804</v>
      </c>
      <c r="C470" s="1035">
        <v>45149</v>
      </c>
      <c r="D470" s="912" t="s">
        <v>473</v>
      </c>
      <c r="E470" s="1036">
        <v>54</v>
      </c>
      <c r="F470" s="922">
        <v>40</v>
      </c>
      <c r="G470" s="922">
        <v>0</v>
      </c>
      <c r="H470" s="922">
        <v>40</v>
      </c>
      <c r="I470" s="912" t="str">
        <f>VLOOKUP($E470,ETB!$B$66:$C$674,2,0)</f>
        <v>Direct cost</v>
      </c>
    </row>
    <row r="471" spans="1:9" outlineLevel="2">
      <c r="A471" s="913">
        <v>1012</v>
      </c>
      <c r="B471" s="913">
        <v>805</v>
      </c>
      <c r="C471" s="1035">
        <v>45162</v>
      </c>
      <c r="D471" s="912" t="s">
        <v>473</v>
      </c>
      <c r="E471" s="1036">
        <v>54</v>
      </c>
      <c r="F471" s="922">
        <v>279</v>
      </c>
      <c r="G471" s="922">
        <v>0</v>
      </c>
      <c r="H471" s="922">
        <v>279</v>
      </c>
      <c r="I471" s="912" t="str">
        <f>VLOOKUP($E471,ETB!$B$66:$C$674,2,0)</f>
        <v>Direct cost</v>
      </c>
    </row>
    <row r="472" spans="1:9" outlineLevel="2">
      <c r="A472" s="913">
        <v>1013</v>
      </c>
      <c r="B472" s="913">
        <v>806</v>
      </c>
      <c r="C472" s="1035">
        <v>45105</v>
      </c>
      <c r="D472" s="912" t="s">
        <v>473</v>
      </c>
      <c r="E472" s="1036">
        <v>54</v>
      </c>
      <c r="F472" s="922">
        <v>17.59</v>
      </c>
      <c r="G472" s="922">
        <v>3.5200000000000005</v>
      </c>
      <c r="H472" s="922">
        <v>21.11</v>
      </c>
      <c r="I472" s="912" t="str">
        <f>VLOOKUP($E472,ETB!$B$66:$C$674,2,0)</f>
        <v>Direct cost</v>
      </c>
    </row>
    <row r="473" spans="1:9" outlineLevel="2">
      <c r="A473" s="913">
        <v>1014</v>
      </c>
      <c r="B473" s="913">
        <v>807</v>
      </c>
      <c r="C473" s="1035">
        <v>45140</v>
      </c>
      <c r="D473" s="912" t="s">
        <v>473</v>
      </c>
      <c r="E473" s="1036">
        <v>54</v>
      </c>
      <c r="F473" s="922">
        <v>99.99</v>
      </c>
      <c r="G473" s="922">
        <v>0</v>
      </c>
      <c r="H473" s="922">
        <v>99.99</v>
      </c>
      <c r="I473" s="912" t="str">
        <f>VLOOKUP($E473,ETB!$B$66:$C$674,2,0)</f>
        <v>Direct cost</v>
      </c>
    </row>
    <row r="474" spans="1:9" outlineLevel="2">
      <c r="A474" s="913">
        <v>1015</v>
      </c>
      <c r="B474" s="913">
        <v>808</v>
      </c>
      <c r="C474" s="1035">
        <v>45169</v>
      </c>
      <c r="D474" s="912" t="s">
        <v>473</v>
      </c>
      <c r="E474" s="1036">
        <v>54</v>
      </c>
      <c r="F474" s="922">
        <v>19.990000000000002</v>
      </c>
      <c r="G474" s="922">
        <v>4</v>
      </c>
      <c r="H474" s="922">
        <v>23.990000000000002</v>
      </c>
      <c r="I474" s="912" t="str">
        <f>VLOOKUP($E474,ETB!$B$66:$C$674,2,0)</f>
        <v>Direct cost</v>
      </c>
    </row>
    <row r="475" spans="1:9" outlineLevel="2">
      <c r="A475" s="913">
        <v>1016</v>
      </c>
      <c r="B475" s="913">
        <v>809</v>
      </c>
      <c r="C475" s="1035">
        <v>45126</v>
      </c>
      <c r="D475" s="912" t="s">
        <v>473</v>
      </c>
      <c r="E475" s="1036">
        <v>54</v>
      </c>
      <c r="F475" s="922">
        <v>9.99</v>
      </c>
      <c r="G475" s="922">
        <v>0</v>
      </c>
      <c r="H475" s="922">
        <v>9.99</v>
      </c>
      <c r="I475" s="912" t="str">
        <f>VLOOKUP($E475,ETB!$B$66:$C$674,2,0)</f>
        <v>Direct cost</v>
      </c>
    </row>
    <row r="476" spans="1:9" outlineLevel="2">
      <c r="A476" s="913">
        <v>1017</v>
      </c>
      <c r="B476" s="913">
        <v>810</v>
      </c>
      <c r="C476" s="1035">
        <v>45148</v>
      </c>
      <c r="D476" s="912" t="s">
        <v>473</v>
      </c>
      <c r="E476" s="1036">
        <v>54</v>
      </c>
      <c r="F476" s="922">
        <v>22</v>
      </c>
      <c r="G476" s="922">
        <v>0</v>
      </c>
      <c r="H476" s="922">
        <v>22</v>
      </c>
      <c r="I476" s="912" t="str">
        <f>VLOOKUP($E476,ETB!$B$66:$C$674,2,0)</f>
        <v>Direct cost</v>
      </c>
    </row>
    <row r="477" spans="1:9" outlineLevel="2">
      <c r="A477" s="913">
        <v>1018</v>
      </c>
      <c r="B477" s="913">
        <v>811</v>
      </c>
      <c r="C477" s="1035">
        <v>45156</v>
      </c>
      <c r="D477" s="912" t="s">
        <v>473</v>
      </c>
      <c r="E477" s="1036">
        <v>54</v>
      </c>
      <c r="F477" s="922">
        <v>80</v>
      </c>
      <c r="G477" s="922">
        <v>0</v>
      </c>
      <c r="H477" s="922">
        <v>80</v>
      </c>
      <c r="I477" s="912" t="str">
        <f>VLOOKUP($E477,ETB!$B$66:$C$674,2,0)</f>
        <v>Direct cost</v>
      </c>
    </row>
    <row r="478" spans="1:9" outlineLevel="2">
      <c r="A478" s="913">
        <v>1019</v>
      </c>
      <c r="B478" s="913">
        <v>812</v>
      </c>
      <c r="C478" s="1035">
        <v>45162</v>
      </c>
      <c r="D478" s="912" t="s">
        <v>473</v>
      </c>
      <c r="E478" s="1036">
        <v>54</v>
      </c>
      <c r="F478" s="922">
        <v>115</v>
      </c>
      <c r="G478" s="922">
        <v>0</v>
      </c>
      <c r="H478" s="922">
        <v>115</v>
      </c>
      <c r="I478" s="912" t="str">
        <f>VLOOKUP($E478,ETB!$B$66:$C$674,2,0)</f>
        <v>Direct cost</v>
      </c>
    </row>
    <row r="479" spans="1:9" outlineLevel="2">
      <c r="A479" s="913">
        <v>1020</v>
      </c>
      <c r="B479" s="913">
        <v>813</v>
      </c>
      <c r="C479" s="1035">
        <v>45156</v>
      </c>
      <c r="D479" s="912" t="s">
        <v>473</v>
      </c>
      <c r="E479" s="1036">
        <v>54</v>
      </c>
      <c r="F479" s="922">
        <v>155</v>
      </c>
      <c r="G479" s="922">
        <v>0</v>
      </c>
      <c r="H479" s="922">
        <v>155</v>
      </c>
      <c r="I479" s="912" t="str">
        <f>VLOOKUP($E479,ETB!$B$66:$C$674,2,0)</f>
        <v>Direct cost</v>
      </c>
    </row>
    <row r="480" spans="1:9" outlineLevel="2">
      <c r="A480" s="913">
        <v>1021</v>
      </c>
      <c r="B480" s="913">
        <v>814</v>
      </c>
      <c r="C480" s="1035">
        <v>45168</v>
      </c>
      <c r="D480" s="912" t="s">
        <v>473</v>
      </c>
      <c r="E480" s="1036">
        <v>54</v>
      </c>
      <c r="F480" s="922">
        <v>120</v>
      </c>
      <c r="G480" s="922">
        <v>0</v>
      </c>
      <c r="H480" s="922">
        <v>120</v>
      </c>
      <c r="I480" s="912" t="str">
        <f>VLOOKUP($E480,ETB!$B$66:$C$674,2,0)</f>
        <v>Direct cost</v>
      </c>
    </row>
    <row r="481" spans="1:9" outlineLevel="2">
      <c r="A481" s="913">
        <v>1022</v>
      </c>
      <c r="B481" s="913">
        <v>815</v>
      </c>
      <c r="C481" s="1035">
        <v>45156</v>
      </c>
      <c r="D481" s="912" t="s">
        <v>473</v>
      </c>
      <c r="E481" s="1036">
        <v>54</v>
      </c>
      <c r="F481" s="922">
        <v>160</v>
      </c>
      <c r="G481" s="922">
        <v>0</v>
      </c>
      <c r="H481" s="922">
        <v>160</v>
      </c>
      <c r="I481" s="912" t="str">
        <f>VLOOKUP($E481,ETB!$B$66:$C$674,2,0)</f>
        <v>Direct cost</v>
      </c>
    </row>
    <row r="482" spans="1:9" outlineLevel="2">
      <c r="A482" s="913">
        <v>1023</v>
      </c>
      <c r="B482" s="913">
        <v>816</v>
      </c>
      <c r="C482" s="1035">
        <v>45160</v>
      </c>
      <c r="D482" s="912" t="s">
        <v>473</v>
      </c>
      <c r="E482" s="1036">
        <v>54</v>
      </c>
      <c r="F482" s="922">
        <v>229</v>
      </c>
      <c r="G482" s="922">
        <v>0</v>
      </c>
      <c r="H482" s="922">
        <v>229</v>
      </c>
      <c r="I482" s="912" t="str">
        <f>VLOOKUP($E482,ETB!$B$66:$C$674,2,0)</f>
        <v>Direct cost</v>
      </c>
    </row>
    <row r="483" spans="1:9" outlineLevel="2">
      <c r="A483" s="913">
        <v>1024</v>
      </c>
      <c r="B483" s="913">
        <v>817</v>
      </c>
      <c r="C483" s="1035">
        <v>45142</v>
      </c>
      <c r="D483" s="912" t="s">
        <v>473</v>
      </c>
      <c r="E483" s="1036">
        <v>54</v>
      </c>
      <c r="F483" s="922">
        <v>39.880000000000003</v>
      </c>
      <c r="G483" s="922">
        <v>0</v>
      </c>
      <c r="H483" s="922">
        <v>39.880000000000003</v>
      </c>
      <c r="I483" s="912" t="str">
        <f>VLOOKUP($E483,ETB!$B$66:$C$674,2,0)</f>
        <v>Direct cost</v>
      </c>
    </row>
    <row r="484" spans="1:9" outlineLevel="2">
      <c r="A484" s="913">
        <v>1025</v>
      </c>
      <c r="B484" s="913">
        <v>818</v>
      </c>
      <c r="C484" s="1035">
        <v>45160</v>
      </c>
      <c r="D484" s="912" t="s">
        <v>473</v>
      </c>
      <c r="E484" s="1036">
        <v>54</v>
      </c>
      <c r="F484" s="922">
        <v>25.99</v>
      </c>
      <c r="G484" s="922">
        <v>0</v>
      </c>
      <c r="H484" s="922">
        <v>25.99</v>
      </c>
      <c r="I484" s="912" t="str">
        <f>VLOOKUP($E484,ETB!$B$66:$C$674,2,0)</f>
        <v>Direct cost</v>
      </c>
    </row>
    <row r="485" spans="1:9" outlineLevel="2">
      <c r="A485" s="913">
        <v>1026</v>
      </c>
      <c r="B485" s="913">
        <v>819</v>
      </c>
      <c r="C485" s="1035">
        <v>45160</v>
      </c>
      <c r="D485" s="912" t="s">
        <v>473</v>
      </c>
      <c r="E485" s="1036">
        <v>54</v>
      </c>
      <c r="F485" s="922">
        <v>10.25</v>
      </c>
      <c r="G485" s="922">
        <v>0</v>
      </c>
      <c r="H485" s="922">
        <v>10.25</v>
      </c>
      <c r="I485" s="912" t="str">
        <f>VLOOKUP($E485,ETB!$B$66:$C$674,2,0)</f>
        <v>Direct cost</v>
      </c>
    </row>
    <row r="486" spans="1:9" outlineLevel="2">
      <c r="A486" s="913">
        <v>1027</v>
      </c>
      <c r="B486" s="913">
        <v>820</v>
      </c>
      <c r="C486" s="1035">
        <v>45162</v>
      </c>
      <c r="D486" s="912" t="s">
        <v>473</v>
      </c>
      <c r="E486" s="1036">
        <v>54</v>
      </c>
      <c r="F486" s="922">
        <v>10.99</v>
      </c>
      <c r="G486" s="922">
        <v>0</v>
      </c>
      <c r="H486" s="922">
        <v>10.99</v>
      </c>
      <c r="I486" s="912" t="str">
        <f>VLOOKUP($E486,ETB!$B$66:$C$674,2,0)</f>
        <v>Direct cost</v>
      </c>
    </row>
    <row r="487" spans="1:9" outlineLevel="2">
      <c r="A487" s="913">
        <v>1028</v>
      </c>
      <c r="B487" s="913">
        <v>821</v>
      </c>
      <c r="C487" s="1035">
        <v>45156</v>
      </c>
      <c r="D487" s="912" t="s">
        <v>473</v>
      </c>
      <c r="E487" s="1036">
        <v>54</v>
      </c>
      <c r="F487" s="922">
        <v>15</v>
      </c>
      <c r="G487" s="922">
        <v>0</v>
      </c>
      <c r="H487" s="922">
        <v>15</v>
      </c>
      <c r="I487" s="912" t="str">
        <f>VLOOKUP($E487,ETB!$B$66:$C$674,2,0)</f>
        <v>Direct cost</v>
      </c>
    </row>
    <row r="488" spans="1:9" outlineLevel="2">
      <c r="A488" s="913">
        <v>1029</v>
      </c>
      <c r="B488" s="913">
        <v>822</v>
      </c>
      <c r="C488" s="1035">
        <v>45142</v>
      </c>
      <c r="D488" s="912" t="s">
        <v>473</v>
      </c>
      <c r="E488" s="1036">
        <v>54</v>
      </c>
      <c r="F488" s="922">
        <v>40</v>
      </c>
      <c r="G488" s="922">
        <v>0</v>
      </c>
      <c r="H488" s="922">
        <v>40</v>
      </c>
      <c r="I488" s="912" t="str">
        <f>VLOOKUP($E488,ETB!$B$66:$C$674,2,0)</f>
        <v>Direct cost</v>
      </c>
    </row>
    <row r="489" spans="1:9" outlineLevel="2">
      <c r="A489" s="913">
        <v>1030</v>
      </c>
      <c r="B489" s="913">
        <v>823</v>
      </c>
      <c r="C489" s="1035">
        <v>45156</v>
      </c>
      <c r="D489" s="912" t="s">
        <v>473</v>
      </c>
      <c r="E489" s="1036">
        <v>54</v>
      </c>
      <c r="F489" s="922">
        <v>34</v>
      </c>
      <c r="G489" s="922">
        <v>0</v>
      </c>
      <c r="H489" s="922">
        <v>34</v>
      </c>
      <c r="I489" s="912" t="str">
        <f>VLOOKUP($E489,ETB!$B$66:$C$674,2,0)</f>
        <v>Direct cost</v>
      </c>
    </row>
    <row r="490" spans="1:9" outlineLevel="2">
      <c r="A490" s="913">
        <v>1031</v>
      </c>
      <c r="B490" s="913">
        <v>824</v>
      </c>
      <c r="C490" s="1035">
        <v>45140</v>
      </c>
      <c r="D490" s="912" t="s">
        <v>473</v>
      </c>
      <c r="E490" s="1036">
        <v>54</v>
      </c>
      <c r="F490" s="922">
        <v>8.49</v>
      </c>
      <c r="G490" s="922">
        <v>1.7</v>
      </c>
      <c r="H490" s="922">
        <v>10.19</v>
      </c>
      <c r="I490" s="912" t="str">
        <f>VLOOKUP($E490,ETB!$B$66:$C$674,2,0)</f>
        <v>Direct cost</v>
      </c>
    </row>
    <row r="491" spans="1:9" outlineLevel="2">
      <c r="A491" s="913">
        <v>1032</v>
      </c>
      <c r="B491" s="913">
        <v>825</v>
      </c>
      <c r="C491" s="1035">
        <v>45142</v>
      </c>
      <c r="D491" s="912" t="s">
        <v>473</v>
      </c>
      <c r="E491" s="1036">
        <v>54</v>
      </c>
      <c r="F491" s="922">
        <v>30.24</v>
      </c>
      <c r="G491" s="922">
        <v>0</v>
      </c>
      <c r="H491" s="922">
        <v>30.24</v>
      </c>
      <c r="I491" s="912" t="str">
        <f>VLOOKUP($E491,ETB!$B$66:$C$674,2,0)</f>
        <v>Direct cost</v>
      </c>
    </row>
    <row r="492" spans="1:9" outlineLevel="2">
      <c r="A492" s="913">
        <v>1033</v>
      </c>
      <c r="B492" s="913">
        <v>826</v>
      </c>
      <c r="C492" s="1035">
        <v>45145</v>
      </c>
      <c r="D492" s="912" t="s">
        <v>473</v>
      </c>
      <c r="E492" s="1036">
        <v>54</v>
      </c>
      <c r="F492" s="922">
        <v>144.99</v>
      </c>
      <c r="G492" s="922">
        <v>0</v>
      </c>
      <c r="H492" s="922">
        <v>144.99</v>
      </c>
      <c r="I492" s="912" t="str">
        <f>VLOOKUP($E492,ETB!$B$66:$C$674,2,0)</f>
        <v>Direct cost</v>
      </c>
    </row>
    <row r="493" spans="1:9" outlineLevel="2">
      <c r="A493" s="913">
        <v>1034</v>
      </c>
      <c r="B493" s="913">
        <v>827</v>
      </c>
      <c r="C493" s="1035">
        <v>45169</v>
      </c>
      <c r="D493" s="912" t="s">
        <v>473</v>
      </c>
      <c r="E493" s="1036">
        <v>54</v>
      </c>
      <c r="F493" s="922">
        <v>139.99</v>
      </c>
      <c r="G493" s="922">
        <v>0</v>
      </c>
      <c r="H493" s="922">
        <v>139.99</v>
      </c>
      <c r="I493" s="912" t="str">
        <f>VLOOKUP($E493,ETB!$B$66:$C$674,2,0)</f>
        <v>Direct cost</v>
      </c>
    </row>
    <row r="494" spans="1:9" outlineLevel="2">
      <c r="A494" s="913">
        <v>1035</v>
      </c>
      <c r="B494" s="913">
        <v>828</v>
      </c>
      <c r="C494" s="1035">
        <v>45100</v>
      </c>
      <c r="D494" s="912" t="s">
        <v>473</v>
      </c>
      <c r="E494" s="1036">
        <v>54</v>
      </c>
      <c r="F494" s="922">
        <v>379.99</v>
      </c>
      <c r="G494" s="922">
        <v>0</v>
      </c>
      <c r="H494" s="922">
        <v>379.99</v>
      </c>
      <c r="I494" s="912" t="str">
        <f>VLOOKUP($E494,ETB!$B$66:$C$674,2,0)</f>
        <v>Direct cost</v>
      </c>
    </row>
    <row r="495" spans="1:9" outlineLevel="2">
      <c r="A495" s="913">
        <v>1036</v>
      </c>
      <c r="B495" s="913">
        <v>829</v>
      </c>
      <c r="C495" s="1035">
        <v>45155</v>
      </c>
      <c r="D495" s="912" t="s">
        <v>473</v>
      </c>
      <c r="E495" s="1036">
        <v>54</v>
      </c>
      <c r="F495" s="922">
        <v>10.66</v>
      </c>
      <c r="G495" s="922">
        <v>2.13</v>
      </c>
      <c r="H495" s="922">
        <v>12.79</v>
      </c>
      <c r="I495" s="912" t="str">
        <f>VLOOKUP($E495,ETB!$B$66:$C$674,2,0)</f>
        <v>Direct cost</v>
      </c>
    </row>
    <row r="496" spans="1:9" outlineLevel="2">
      <c r="A496" s="913">
        <v>1037</v>
      </c>
      <c r="B496" s="913">
        <v>830</v>
      </c>
      <c r="C496" s="1035">
        <v>45169</v>
      </c>
      <c r="D496" s="912" t="s">
        <v>473</v>
      </c>
      <c r="E496" s="1036">
        <v>54</v>
      </c>
      <c r="F496" s="922">
        <v>180</v>
      </c>
      <c r="G496" s="922">
        <v>0</v>
      </c>
      <c r="H496" s="922">
        <v>180</v>
      </c>
      <c r="I496" s="912" t="str">
        <f>VLOOKUP($E496,ETB!$B$66:$C$674,2,0)</f>
        <v>Direct cost</v>
      </c>
    </row>
    <row r="497" spans="1:9" outlineLevel="2">
      <c r="A497" s="913">
        <v>1038</v>
      </c>
      <c r="B497" s="913">
        <v>831</v>
      </c>
      <c r="C497" s="1035">
        <v>45160</v>
      </c>
      <c r="D497" s="912" t="s">
        <v>473</v>
      </c>
      <c r="E497" s="1036">
        <v>54</v>
      </c>
      <c r="F497" s="922">
        <v>345</v>
      </c>
      <c r="G497" s="922">
        <v>0</v>
      </c>
      <c r="H497" s="922">
        <v>345</v>
      </c>
      <c r="I497" s="912" t="str">
        <f>VLOOKUP($E497,ETB!$B$66:$C$674,2,0)</f>
        <v>Direct cost</v>
      </c>
    </row>
    <row r="498" spans="1:9" outlineLevel="2">
      <c r="A498" s="913">
        <v>1039</v>
      </c>
      <c r="B498" s="913">
        <v>832</v>
      </c>
      <c r="C498" s="1035">
        <v>45160</v>
      </c>
      <c r="D498" s="912" t="s">
        <v>473</v>
      </c>
      <c r="E498" s="1036">
        <v>54</v>
      </c>
      <c r="F498" s="922">
        <v>54.989999999999995</v>
      </c>
      <c r="G498" s="922">
        <v>0</v>
      </c>
      <c r="H498" s="922">
        <v>54.989999999999995</v>
      </c>
      <c r="I498" s="912" t="str">
        <f>VLOOKUP($E498,ETB!$B$66:$C$674,2,0)</f>
        <v>Direct cost</v>
      </c>
    </row>
    <row r="499" spans="1:9" outlineLevel="2">
      <c r="A499" s="913">
        <v>1040</v>
      </c>
      <c r="B499" s="913">
        <v>833</v>
      </c>
      <c r="C499" s="1035">
        <v>45169</v>
      </c>
      <c r="D499" s="912" t="s">
        <v>473</v>
      </c>
      <c r="E499" s="1036">
        <v>54</v>
      </c>
      <c r="F499" s="922">
        <v>78</v>
      </c>
      <c r="G499" s="922">
        <v>0</v>
      </c>
      <c r="H499" s="922">
        <v>78</v>
      </c>
      <c r="I499" s="912" t="str">
        <f>VLOOKUP($E499,ETB!$B$66:$C$674,2,0)</f>
        <v>Direct cost</v>
      </c>
    </row>
    <row r="500" spans="1:9" outlineLevel="2">
      <c r="A500" s="913">
        <v>1073</v>
      </c>
      <c r="B500" s="913">
        <v>868</v>
      </c>
      <c r="C500" s="1035">
        <v>45168</v>
      </c>
      <c r="D500" s="912" t="s">
        <v>473</v>
      </c>
      <c r="E500" s="1036">
        <v>54</v>
      </c>
      <c r="F500" s="922">
        <v>116.66</v>
      </c>
      <c r="G500" s="922">
        <v>23.330000000000002</v>
      </c>
      <c r="H500" s="922">
        <v>139.99</v>
      </c>
      <c r="I500" s="912" t="str">
        <f>VLOOKUP($E500,ETB!$B$66:$C$674,2,0)</f>
        <v>Direct cost</v>
      </c>
    </row>
    <row r="501" spans="1:9" outlineLevel="2">
      <c r="A501" s="913">
        <v>1074</v>
      </c>
      <c r="B501" s="913">
        <v>869</v>
      </c>
      <c r="C501" s="1035">
        <v>45159</v>
      </c>
      <c r="D501" s="912" t="s">
        <v>473</v>
      </c>
      <c r="E501" s="1036">
        <v>54</v>
      </c>
      <c r="F501" s="922">
        <v>36.239999999999995</v>
      </c>
      <c r="G501" s="922">
        <v>0</v>
      </c>
      <c r="H501" s="922">
        <v>36.239999999999995</v>
      </c>
      <c r="I501" s="912" t="str">
        <f>VLOOKUP($E501,ETB!$B$66:$C$674,2,0)</f>
        <v>Direct cost</v>
      </c>
    </row>
    <row r="502" spans="1:9" outlineLevel="2">
      <c r="A502" s="913">
        <v>1075</v>
      </c>
      <c r="B502" s="913">
        <v>870</v>
      </c>
      <c r="C502" s="1035">
        <v>45155</v>
      </c>
      <c r="D502" s="912" t="s">
        <v>473</v>
      </c>
      <c r="E502" s="1036">
        <v>54</v>
      </c>
      <c r="F502" s="922">
        <v>150</v>
      </c>
      <c r="G502" s="922">
        <v>0</v>
      </c>
      <c r="H502" s="922">
        <v>150</v>
      </c>
      <c r="I502" s="912" t="str">
        <f>VLOOKUP($E502,ETB!$B$66:$C$674,2,0)</f>
        <v>Direct cost</v>
      </c>
    </row>
    <row r="503" spans="1:9" outlineLevel="2">
      <c r="A503" s="913">
        <v>1076</v>
      </c>
      <c r="B503" s="913">
        <v>871</v>
      </c>
      <c r="C503" s="1035">
        <v>45169</v>
      </c>
      <c r="D503" s="912" t="s">
        <v>473</v>
      </c>
      <c r="E503" s="1036">
        <v>54</v>
      </c>
      <c r="F503" s="922">
        <v>90.99</v>
      </c>
      <c r="G503" s="922">
        <v>0</v>
      </c>
      <c r="H503" s="922">
        <v>90.99</v>
      </c>
      <c r="I503" s="912" t="str">
        <f>VLOOKUP($E503,ETB!$B$66:$C$674,2,0)</f>
        <v>Direct cost</v>
      </c>
    </row>
    <row r="504" spans="1:9" outlineLevel="2">
      <c r="A504" s="913">
        <v>1077</v>
      </c>
      <c r="B504" s="913">
        <v>872</v>
      </c>
      <c r="C504" s="1035">
        <v>45169</v>
      </c>
      <c r="D504" s="912" t="s">
        <v>473</v>
      </c>
      <c r="E504" s="1036">
        <v>54</v>
      </c>
      <c r="F504" s="922">
        <v>103.92999999999999</v>
      </c>
      <c r="G504" s="922">
        <v>0</v>
      </c>
      <c r="H504" s="922">
        <v>103.92999999999999</v>
      </c>
      <c r="I504" s="912" t="str">
        <f>VLOOKUP($E504,ETB!$B$66:$C$674,2,0)</f>
        <v>Direct cost</v>
      </c>
    </row>
    <row r="505" spans="1:9" outlineLevel="2">
      <c r="A505" s="913">
        <v>1078</v>
      </c>
      <c r="B505" s="913">
        <v>874</v>
      </c>
      <c r="C505" s="1035">
        <v>45160</v>
      </c>
      <c r="D505" s="912" t="s">
        <v>473</v>
      </c>
      <c r="E505" s="1036">
        <v>54</v>
      </c>
      <c r="F505" s="922">
        <v>88.78</v>
      </c>
      <c r="G505" s="922">
        <v>12.830000000000002</v>
      </c>
      <c r="H505" s="922">
        <v>101.61</v>
      </c>
      <c r="I505" s="912" t="str">
        <f>VLOOKUP($E505,ETB!$B$66:$C$674,2,0)</f>
        <v>Direct cost</v>
      </c>
    </row>
    <row r="506" spans="1:9" outlineLevel="2">
      <c r="A506" s="913">
        <v>1193</v>
      </c>
      <c r="B506" s="913">
        <v>1001</v>
      </c>
      <c r="C506" s="1035">
        <v>45223</v>
      </c>
      <c r="D506" s="912" t="s">
        <v>473</v>
      </c>
      <c r="E506" s="1036">
        <v>54</v>
      </c>
      <c r="F506" s="922">
        <v>7.74</v>
      </c>
      <c r="G506" s="922">
        <v>1.55</v>
      </c>
      <c r="H506" s="922">
        <v>9.2900000000000009</v>
      </c>
      <c r="I506" s="912" t="str">
        <f>VLOOKUP($E506,ETB!$B$66:$C$674,2,0)</f>
        <v>Direct cost</v>
      </c>
    </row>
    <row r="507" spans="1:9" outlineLevel="2">
      <c r="A507" s="913">
        <v>1194</v>
      </c>
      <c r="B507" s="913">
        <v>1002</v>
      </c>
      <c r="C507" s="1035">
        <v>45183</v>
      </c>
      <c r="D507" s="912" t="s">
        <v>473</v>
      </c>
      <c r="E507" s="1036">
        <v>54</v>
      </c>
      <c r="F507" s="922">
        <v>20.830000000000002</v>
      </c>
      <c r="G507" s="922">
        <v>4.17</v>
      </c>
      <c r="H507" s="922">
        <v>25</v>
      </c>
      <c r="I507" s="912" t="str">
        <f>VLOOKUP($E507,ETB!$B$66:$C$674,2,0)</f>
        <v>Direct cost</v>
      </c>
    </row>
    <row r="508" spans="1:9" outlineLevel="2">
      <c r="A508" s="913">
        <v>1195</v>
      </c>
      <c r="B508" s="913">
        <v>1003</v>
      </c>
      <c r="C508" s="1035">
        <v>45246</v>
      </c>
      <c r="D508" s="912" t="s">
        <v>473</v>
      </c>
      <c r="E508" s="1036">
        <v>54</v>
      </c>
      <c r="F508" s="922">
        <v>20.830000000000002</v>
      </c>
      <c r="G508" s="922">
        <v>4.17</v>
      </c>
      <c r="H508" s="922">
        <v>25</v>
      </c>
      <c r="I508" s="912" t="str">
        <f>VLOOKUP($E508,ETB!$B$66:$C$674,2,0)</f>
        <v>Direct cost</v>
      </c>
    </row>
    <row r="509" spans="1:9" outlineLevel="2">
      <c r="A509" s="913">
        <v>1196</v>
      </c>
      <c r="B509" s="913">
        <v>1004</v>
      </c>
      <c r="C509" s="1035">
        <v>45170</v>
      </c>
      <c r="D509" s="912" t="s">
        <v>473</v>
      </c>
      <c r="E509" s="1036">
        <v>54</v>
      </c>
      <c r="F509" s="922">
        <v>19.990000000000002</v>
      </c>
      <c r="G509" s="922">
        <v>4</v>
      </c>
      <c r="H509" s="922">
        <v>23.990000000000002</v>
      </c>
      <c r="I509" s="912" t="str">
        <f>VLOOKUP($E509,ETB!$B$66:$C$674,2,0)</f>
        <v>Direct cost</v>
      </c>
    </row>
    <row r="510" spans="1:9" outlineLevel="2">
      <c r="A510" s="913">
        <v>1197</v>
      </c>
      <c r="B510" s="913">
        <v>1005</v>
      </c>
      <c r="C510" s="1035">
        <v>45224</v>
      </c>
      <c r="D510" s="912" t="s">
        <v>473</v>
      </c>
      <c r="E510" s="1036">
        <v>54</v>
      </c>
      <c r="F510" s="922">
        <v>16.66</v>
      </c>
      <c r="G510" s="922">
        <v>3.3299999999999996</v>
      </c>
      <c r="H510" s="922">
        <v>19.989999999999998</v>
      </c>
      <c r="I510" s="912" t="str">
        <f>VLOOKUP($E510,ETB!$B$66:$C$674,2,0)</f>
        <v>Direct cost</v>
      </c>
    </row>
    <row r="511" spans="1:9" outlineLevel="2">
      <c r="A511" s="913">
        <v>1198</v>
      </c>
      <c r="B511" s="913">
        <v>1006</v>
      </c>
      <c r="C511" s="1035">
        <v>45225</v>
      </c>
      <c r="D511" s="912" t="s">
        <v>473</v>
      </c>
      <c r="E511" s="1036">
        <v>54</v>
      </c>
      <c r="F511" s="922">
        <v>4.79</v>
      </c>
      <c r="G511" s="922">
        <v>0.96</v>
      </c>
      <c r="H511" s="922">
        <v>5.75</v>
      </c>
      <c r="I511" s="912" t="str">
        <f>VLOOKUP($E511,ETB!$B$66:$C$674,2,0)</f>
        <v>Direct cost</v>
      </c>
    </row>
    <row r="512" spans="1:9" outlineLevel="2">
      <c r="A512" s="913">
        <v>1199</v>
      </c>
      <c r="B512" s="913">
        <v>1007</v>
      </c>
      <c r="C512" s="1035">
        <v>45234</v>
      </c>
      <c r="D512" s="912" t="s">
        <v>473</v>
      </c>
      <c r="E512" s="1036">
        <v>54</v>
      </c>
      <c r="F512" s="922">
        <v>35.79</v>
      </c>
      <c r="G512" s="922">
        <v>7.1599999999999993</v>
      </c>
      <c r="H512" s="922">
        <v>42.949999999999996</v>
      </c>
      <c r="I512" s="912" t="str">
        <f>VLOOKUP($E512,ETB!$B$66:$C$674,2,0)</f>
        <v>Direct cost</v>
      </c>
    </row>
    <row r="513" spans="1:9" outlineLevel="2">
      <c r="A513" s="913">
        <v>1200</v>
      </c>
      <c r="B513" s="913">
        <v>1008</v>
      </c>
      <c r="C513" s="1035">
        <v>45241</v>
      </c>
      <c r="D513" s="912" t="s">
        <v>473</v>
      </c>
      <c r="E513" s="1036">
        <v>54</v>
      </c>
      <c r="F513" s="922">
        <v>7.4</v>
      </c>
      <c r="G513" s="922">
        <v>1.48</v>
      </c>
      <c r="H513" s="922">
        <v>8.8800000000000008</v>
      </c>
      <c r="I513" s="912" t="str">
        <f>VLOOKUP($E513,ETB!$B$66:$C$674,2,0)</f>
        <v>Direct cost</v>
      </c>
    </row>
    <row r="514" spans="1:9" outlineLevel="2">
      <c r="A514" s="913">
        <v>1201</v>
      </c>
      <c r="B514" s="913">
        <v>1009</v>
      </c>
      <c r="C514" s="1035">
        <v>45199</v>
      </c>
      <c r="D514" s="912" t="s">
        <v>473</v>
      </c>
      <c r="E514" s="1036">
        <v>54</v>
      </c>
      <c r="F514" s="922">
        <v>541.66999999999996</v>
      </c>
      <c r="G514" s="922">
        <v>108.33</v>
      </c>
      <c r="H514" s="922">
        <v>650</v>
      </c>
      <c r="I514" s="912" t="str">
        <f>VLOOKUP($E514,ETB!$B$66:$C$674,2,0)</f>
        <v>Direct cost</v>
      </c>
    </row>
    <row r="515" spans="1:9" outlineLevel="2">
      <c r="A515" s="913">
        <v>1202</v>
      </c>
      <c r="B515" s="913">
        <v>1010</v>
      </c>
      <c r="C515" s="1035">
        <v>45218</v>
      </c>
      <c r="D515" s="912" t="s">
        <v>473</v>
      </c>
      <c r="E515" s="1036">
        <v>54</v>
      </c>
      <c r="F515" s="922">
        <v>99.97999999999999</v>
      </c>
      <c r="G515" s="922">
        <v>20</v>
      </c>
      <c r="H515" s="922">
        <v>119.97999999999999</v>
      </c>
      <c r="I515" s="912" t="str">
        <f>VLOOKUP($E515,ETB!$B$66:$C$674,2,0)</f>
        <v>Direct cost</v>
      </c>
    </row>
    <row r="516" spans="1:9" outlineLevel="2">
      <c r="A516" s="913">
        <v>1203</v>
      </c>
      <c r="B516" s="913">
        <v>1011</v>
      </c>
      <c r="C516" s="1035">
        <v>45223</v>
      </c>
      <c r="D516" s="912" t="s">
        <v>473</v>
      </c>
      <c r="E516" s="1036">
        <v>54</v>
      </c>
      <c r="F516" s="922">
        <v>10.74</v>
      </c>
      <c r="G516" s="922">
        <v>2.15</v>
      </c>
      <c r="H516" s="922">
        <v>12.89</v>
      </c>
      <c r="I516" s="912" t="str">
        <f>VLOOKUP($E516,ETB!$B$66:$C$674,2,0)</f>
        <v>Direct cost</v>
      </c>
    </row>
    <row r="517" spans="1:9" outlineLevel="2">
      <c r="A517" s="913">
        <v>1204</v>
      </c>
      <c r="B517" s="913">
        <v>1012</v>
      </c>
      <c r="C517" s="1035">
        <v>45232</v>
      </c>
      <c r="D517" s="912" t="s">
        <v>473</v>
      </c>
      <c r="E517" s="1036">
        <v>54</v>
      </c>
      <c r="F517" s="922">
        <v>13.330000000000002</v>
      </c>
      <c r="G517" s="922">
        <v>2.67</v>
      </c>
      <c r="H517" s="922">
        <v>16</v>
      </c>
      <c r="I517" s="912" t="str">
        <f>VLOOKUP($E517,ETB!$B$66:$C$674,2,0)</f>
        <v>Direct cost</v>
      </c>
    </row>
    <row r="518" spans="1:9" outlineLevel="2">
      <c r="A518" s="913">
        <v>1205</v>
      </c>
      <c r="B518" s="913">
        <v>1013</v>
      </c>
      <c r="C518" s="1035">
        <v>45236</v>
      </c>
      <c r="D518" s="912" t="s">
        <v>473</v>
      </c>
      <c r="E518" s="1036">
        <v>54</v>
      </c>
      <c r="F518" s="922">
        <v>20.830000000000002</v>
      </c>
      <c r="G518" s="922">
        <v>4.17</v>
      </c>
      <c r="H518" s="922">
        <v>25</v>
      </c>
      <c r="I518" s="912" t="str">
        <f>VLOOKUP($E518,ETB!$B$66:$C$674,2,0)</f>
        <v>Direct cost</v>
      </c>
    </row>
    <row r="519" spans="1:9" outlineLevel="2">
      <c r="A519" s="913">
        <v>1206</v>
      </c>
      <c r="B519" s="913">
        <v>1014</v>
      </c>
      <c r="C519" s="1035">
        <v>45244</v>
      </c>
      <c r="D519" s="912" t="s">
        <v>473</v>
      </c>
      <c r="E519" s="1036">
        <v>54</v>
      </c>
      <c r="F519" s="922">
        <v>540.83000000000004</v>
      </c>
      <c r="G519" s="922">
        <v>108.17</v>
      </c>
      <c r="H519" s="922">
        <v>649</v>
      </c>
      <c r="I519" s="912" t="str">
        <f>VLOOKUP($E519,ETB!$B$66:$C$674,2,0)</f>
        <v>Direct cost</v>
      </c>
    </row>
    <row r="520" spans="1:9" outlineLevel="2">
      <c r="A520" s="913">
        <v>1207</v>
      </c>
      <c r="B520" s="913">
        <v>1015</v>
      </c>
      <c r="C520" s="1035">
        <v>45170</v>
      </c>
      <c r="D520" s="912" t="s">
        <v>473</v>
      </c>
      <c r="E520" s="1036">
        <v>54</v>
      </c>
      <c r="F520" s="922">
        <v>100</v>
      </c>
      <c r="G520" s="922">
        <v>20</v>
      </c>
      <c r="H520" s="922">
        <v>120</v>
      </c>
      <c r="I520" s="912" t="str">
        <f>VLOOKUP($E520,ETB!$B$66:$C$674,2,0)</f>
        <v>Direct cost</v>
      </c>
    </row>
    <row r="521" spans="1:9" outlineLevel="2">
      <c r="A521" s="913">
        <v>1208</v>
      </c>
      <c r="B521" s="913">
        <v>1016</v>
      </c>
      <c r="C521" s="1035">
        <v>45182</v>
      </c>
      <c r="D521" s="912" t="s">
        <v>473</v>
      </c>
      <c r="E521" s="1036">
        <v>54</v>
      </c>
      <c r="F521" s="922">
        <v>312.5</v>
      </c>
      <c r="G521" s="922">
        <v>62.5</v>
      </c>
      <c r="H521" s="922">
        <v>375</v>
      </c>
      <c r="I521" s="912" t="str">
        <f>VLOOKUP($E521,ETB!$B$66:$C$674,2,0)</f>
        <v>Direct cost</v>
      </c>
    </row>
    <row r="522" spans="1:9" outlineLevel="2">
      <c r="A522" s="913">
        <v>1209</v>
      </c>
      <c r="B522" s="913">
        <v>1017</v>
      </c>
      <c r="C522" s="1035">
        <v>45233</v>
      </c>
      <c r="D522" s="912" t="s">
        <v>473</v>
      </c>
      <c r="E522" s="1036">
        <v>54</v>
      </c>
      <c r="F522" s="922">
        <v>13.330000000000002</v>
      </c>
      <c r="G522" s="922">
        <v>2.67</v>
      </c>
      <c r="H522" s="922">
        <v>16</v>
      </c>
      <c r="I522" s="912" t="str">
        <f>VLOOKUP($E522,ETB!$B$66:$C$674,2,0)</f>
        <v>Direct cost</v>
      </c>
    </row>
    <row r="523" spans="1:9" outlineLevel="2">
      <c r="A523" s="913">
        <v>1210</v>
      </c>
      <c r="B523" s="913">
        <v>1018</v>
      </c>
      <c r="C523" s="1035">
        <v>45224</v>
      </c>
      <c r="D523" s="912" t="s">
        <v>473</v>
      </c>
      <c r="E523" s="1036">
        <v>54</v>
      </c>
      <c r="F523" s="922">
        <v>8.66</v>
      </c>
      <c r="G523" s="922">
        <v>1.73</v>
      </c>
      <c r="H523" s="922">
        <v>10.39</v>
      </c>
      <c r="I523" s="912" t="str">
        <f>VLOOKUP($E523,ETB!$B$66:$C$674,2,0)</f>
        <v>Direct cost</v>
      </c>
    </row>
    <row r="524" spans="1:9" outlineLevel="2">
      <c r="A524" s="913">
        <v>1211</v>
      </c>
      <c r="B524" s="913">
        <v>1019</v>
      </c>
      <c r="C524" s="1035">
        <v>45245</v>
      </c>
      <c r="D524" s="912" t="s">
        <v>473</v>
      </c>
      <c r="E524" s="1036">
        <v>54</v>
      </c>
      <c r="F524" s="922">
        <v>7.9799999999999995</v>
      </c>
      <c r="G524" s="922">
        <v>1.6</v>
      </c>
      <c r="H524" s="922">
        <v>9.58</v>
      </c>
      <c r="I524" s="912" t="str">
        <f>VLOOKUP($E524,ETB!$B$66:$C$674,2,0)</f>
        <v>Direct cost</v>
      </c>
    </row>
    <row r="525" spans="1:9" outlineLevel="2">
      <c r="A525" s="913">
        <v>1212</v>
      </c>
      <c r="B525" s="913">
        <v>1020</v>
      </c>
      <c r="C525" s="1035">
        <v>45170</v>
      </c>
      <c r="D525" s="912" t="s">
        <v>473</v>
      </c>
      <c r="E525" s="1036">
        <v>54</v>
      </c>
      <c r="F525" s="922">
        <v>75.83</v>
      </c>
      <c r="G525" s="922">
        <v>15.169999999999998</v>
      </c>
      <c r="H525" s="922">
        <v>91</v>
      </c>
      <c r="I525" s="912" t="str">
        <f>VLOOKUP($E525,ETB!$B$66:$C$674,2,0)</f>
        <v>Direct cost</v>
      </c>
    </row>
    <row r="526" spans="1:9" outlineLevel="2">
      <c r="A526" s="913">
        <v>1213</v>
      </c>
      <c r="B526" s="913">
        <v>1021</v>
      </c>
      <c r="C526" s="1035">
        <v>45251</v>
      </c>
      <c r="D526" s="912" t="s">
        <v>473</v>
      </c>
      <c r="E526" s="1036">
        <v>54</v>
      </c>
      <c r="F526" s="922">
        <v>16.669999999999998</v>
      </c>
      <c r="G526" s="922">
        <v>3.3299999999999996</v>
      </c>
      <c r="H526" s="922">
        <v>19.999999999999996</v>
      </c>
      <c r="I526" s="912" t="str">
        <f>VLOOKUP($E526,ETB!$B$66:$C$674,2,0)</f>
        <v>Direct cost</v>
      </c>
    </row>
    <row r="527" spans="1:9" outlineLevel="2">
      <c r="A527" s="913">
        <v>1214</v>
      </c>
      <c r="B527" s="913">
        <v>1022</v>
      </c>
      <c r="C527" s="1035">
        <v>45224</v>
      </c>
      <c r="D527" s="912" t="s">
        <v>473</v>
      </c>
      <c r="E527" s="1036">
        <v>54</v>
      </c>
      <c r="F527" s="922">
        <v>185.82999999999998</v>
      </c>
      <c r="G527" s="922">
        <v>37.17</v>
      </c>
      <c r="H527" s="922">
        <v>223</v>
      </c>
      <c r="I527" s="912" t="str">
        <f>VLOOKUP($E527,ETB!$B$66:$C$674,2,0)</f>
        <v>Direct cost</v>
      </c>
    </row>
    <row r="528" spans="1:9" outlineLevel="2">
      <c r="A528" s="913">
        <v>1215</v>
      </c>
      <c r="B528" s="913">
        <v>1023</v>
      </c>
      <c r="C528" s="1035">
        <v>45229</v>
      </c>
      <c r="D528" s="912" t="s">
        <v>473</v>
      </c>
      <c r="E528" s="1036">
        <v>54</v>
      </c>
      <c r="F528" s="922">
        <v>5.33</v>
      </c>
      <c r="G528" s="922">
        <v>1.0699999999999998</v>
      </c>
      <c r="H528" s="922">
        <v>6.4</v>
      </c>
      <c r="I528" s="912" t="str">
        <f>VLOOKUP($E528,ETB!$B$66:$C$674,2,0)</f>
        <v>Direct cost</v>
      </c>
    </row>
    <row r="529" spans="1:9" outlineLevel="2">
      <c r="A529" s="913">
        <v>1216</v>
      </c>
      <c r="B529" s="913">
        <v>1024</v>
      </c>
      <c r="C529" s="1035">
        <v>45183</v>
      </c>
      <c r="D529" s="912" t="s">
        <v>473</v>
      </c>
      <c r="E529" s="1036">
        <v>54</v>
      </c>
      <c r="F529" s="922">
        <v>124.96</v>
      </c>
      <c r="G529" s="922">
        <v>24.990000000000002</v>
      </c>
      <c r="H529" s="922">
        <v>149.94999999999999</v>
      </c>
      <c r="I529" s="912" t="str">
        <f>VLOOKUP($E529,ETB!$B$66:$C$674,2,0)</f>
        <v>Direct cost</v>
      </c>
    </row>
    <row r="530" spans="1:9" outlineLevel="2">
      <c r="A530" s="913">
        <v>1217</v>
      </c>
      <c r="B530" s="913">
        <v>1025</v>
      </c>
      <c r="C530" s="1035">
        <v>45212</v>
      </c>
      <c r="D530" s="912" t="s">
        <v>473</v>
      </c>
      <c r="E530" s="1036">
        <v>54</v>
      </c>
      <c r="F530" s="922">
        <v>58.33</v>
      </c>
      <c r="G530" s="922">
        <v>11.67</v>
      </c>
      <c r="H530" s="922">
        <v>70</v>
      </c>
      <c r="I530" s="912" t="str">
        <f>VLOOKUP($E530,ETB!$B$66:$C$674,2,0)</f>
        <v>Direct cost</v>
      </c>
    </row>
    <row r="531" spans="1:9" outlineLevel="2">
      <c r="A531" s="913">
        <v>1218</v>
      </c>
      <c r="B531" s="913">
        <v>1026</v>
      </c>
      <c r="C531" s="1035">
        <v>45226</v>
      </c>
      <c r="D531" s="912" t="s">
        <v>473</v>
      </c>
      <c r="E531" s="1036">
        <v>54</v>
      </c>
      <c r="F531" s="922">
        <v>29.169999999999998</v>
      </c>
      <c r="G531" s="922">
        <v>5.83</v>
      </c>
      <c r="H531" s="922">
        <v>35</v>
      </c>
      <c r="I531" s="912" t="str">
        <f>VLOOKUP($E531,ETB!$B$66:$C$674,2,0)</f>
        <v>Direct cost</v>
      </c>
    </row>
    <row r="532" spans="1:9" outlineLevel="2">
      <c r="A532" s="913">
        <v>1219</v>
      </c>
      <c r="B532" s="913">
        <v>1027</v>
      </c>
      <c r="C532" s="1035">
        <v>45214</v>
      </c>
      <c r="D532" s="912" t="s">
        <v>473</v>
      </c>
      <c r="E532" s="1036">
        <v>54</v>
      </c>
      <c r="F532" s="922">
        <v>56.67</v>
      </c>
      <c r="G532" s="922">
        <v>11.33</v>
      </c>
      <c r="H532" s="922">
        <v>68</v>
      </c>
      <c r="I532" s="912" t="str">
        <f>VLOOKUP($E532,ETB!$B$66:$C$674,2,0)</f>
        <v>Direct cost</v>
      </c>
    </row>
    <row r="533" spans="1:9" outlineLevel="2">
      <c r="A533" s="913">
        <v>1220</v>
      </c>
      <c r="B533" s="913">
        <v>1028</v>
      </c>
      <c r="C533" s="1035">
        <v>45239</v>
      </c>
      <c r="D533" s="912" t="s">
        <v>473</v>
      </c>
      <c r="E533" s="1036">
        <v>54</v>
      </c>
      <c r="F533" s="922">
        <v>4.1500000000000004</v>
      </c>
      <c r="G533" s="922">
        <v>0.83000000000000007</v>
      </c>
      <c r="H533" s="922">
        <v>4.9800000000000004</v>
      </c>
      <c r="I533" s="912" t="str">
        <f>VLOOKUP($E533,ETB!$B$66:$C$674,2,0)</f>
        <v>Direct cost</v>
      </c>
    </row>
    <row r="534" spans="1:9" outlineLevel="2">
      <c r="A534" s="913">
        <v>1221</v>
      </c>
      <c r="B534" s="913">
        <v>1029</v>
      </c>
      <c r="C534" s="1035">
        <v>45245</v>
      </c>
      <c r="D534" s="912" t="s">
        <v>473</v>
      </c>
      <c r="E534" s="1036">
        <v>54</v>
      </c>
      <c r="F534" s="922">
        <v>24.990000000000002</v>
      </c>
      <c r="G534" s="922">
        <v>5</v>
      </c>
      <c r="H534" s="922">
        <v>29.990000000000002</v>
      </c>
      <c r="I534" s="912" t="str">
        <f>VLOOKUP($E534,ETB!$B$66:$C$674,2,0)</f>
        <v>Direct cost</v>
      </c>
    </row>
    <row r="535" spans="1:9" outlineLevel="2">
      <c r="A535" s="913">
        <v>1222</v>
      </c>
      <c r="B535" s="913">
        <v>1030</v>
      </c>
      <c r="C535" s="1035">
        <v>45184</v>
      </c>
      <c r="D535" s="912" t="s">
        <v>473</v>
      </c>
      <c r="E535" s="1036">
        <v>54</v>
      </c>
      <c r="F535" s="922">
        <v>81.72</v>
      </c>
      <c r="G535" s="922">
        <v>16.34</v>
      </c>
      <c r="H535" s="922">
        <v>98.06</v>
      </c>
      <c r="I535" s="912" t="str">
        <f>VLOOKUP($E535,ETB!$B$66:$C$674,2,0)</f>
        <v>Direct cost</v>
      </c>
    </row>
    <row r="536" spans="1:9" outlineLevel="2">
      <c r="A536" s="913">
        <v>1223</v>
      </c>
      <c r="B536" s="913">
        <v>1031</v>
      </c>
      <c r="C536" s="1035">
        <v>45173</v>
      </c>
      <c r="D536" s="912" t="s">
        <v>473</v>
      </c>
      <c r="E536" s="1036">
        <v>54</v>
      </c>
      <c r="F536" s="922">
        <v>26.85</v>
      </c>
      <c r="G536" s="922">
        <v>5.37</v>
      </c>
      <c r="H536" s="922">
        <v>32.22</v>
      </c>
      <c r="I536" s="912" t="str">
        <f>VLOOKUP($E536,ETB!$B$66:$C$674,2,0)</f>
        <v>Direct cost</v>
      </c>
    </row>
    <row r="537" spans="1:9" outlineLevel="2">
      <c r="A537" s="913">
        <v>1224</v>
      </c>
      <c r="B537" s="913">
        <v>1032</v>
      </c>
      <c r="C537" s="1035">
        <v>45180</v>
      </c>
      <c r="D537" s="912" t="s">
        <v>473</v>
      </c>
      <c r="E537" s="1036">
        <v>54</v>
      </c>
      <c r="F537" s="922">
        <v>145.82999999999998</v>
      </c>
      <c r="G537" s="922">
        <v>29.169999999999998</v>
      </c>
      <c r="H537" s="922">
        <v>174.99999999999997</v>
      </c>
      <c r="I537" s="912" t="str">
        <f>VLOOKUP($E537,ETB!$B$66:$C$674,2,0)</f>
        <v>Direct cost</v>
      </c>
    </row>
    <row r="538" spans="1:9" outlineLevel="2">
      <c r="A538" s="913">
        <v>1225</v>
      </c>
      <c r="B538" s="913">
        <v>1033</v>
      </c>
      <c r="C538" s="1035">
        <v>45189</v>
      </c>
      <c r="D538" s="912" t="s">
        <v>473</v>
      </c>
      <c r="E538" s="1036">
        <v>54</v>
      </c>
      <c r="F538" s="922">
        <v>22.919999999999998</v>
      </c>
      <c r="G538" s="922">
        <v>4.58</v>
      </c>
      <c r="H538" s="922">
        <v>27.5</v>
      </c>
      <c r="I538" s="912" t="str">
        <f>VLOOKUP($E538,ETB!$B$66:$C$674,2,0)</f>
        <v>Direct cost</v>
      </c>
    </row>
    <row r="539" spans="1:9" outlineLevel="2">
      <c r="A539" s="913">
        <v>1226</v>
      </c>
      <c r="B539" s="913">
        <v>1034</v>
      </c>
      <c r="C539" s="1035">
        <v>45211</v>
      </c>
      <c r="D539" s="912" t="s">
        <v>473</v>
      </c>
      <c r="E539" s="1036">
        <v>54</v>
      </c>
      <c r="F539" s="922">
        <v>7.49</v>
      </c>
      <c r="G539" s="922">
        <v>1.5</v>
      </c>
      <c r="H539" s="922">
        <v>8.99</v>
      </c>
      <c r="I539" s="912" t="str">
        <f>VLOOKUP($E539,ETB!$B$66:$C$674,2,0)</f>
        <v>Direct cost</v>
      </c>
    </row>
    <row r="540" spans="1:9" outlineLevel="2">
      <c r="A540" s="913">
        <v>1227</v>
      </c>
      <c r="B540" s="913">
        <v>1035</v>
      </c>
      <c r="C540" s="1035">
        <v>45248</v>
      </c>
      <c r="D540" s="912" t="s">
        <v>473</v>
      </c>
      <c r="E540" s="1036">
        <v>54</v>
      </c>
      <c r="F540" s="922">
        <v>74.989999999999995</v>
      </c>
      <c r="G540" s="922">
        <v>15</v>
      </c>
      <c r="H540" s="922">
        <v>89.99</v>
      </c>
      <c r="I540" s="912" t="str">
        <f>VLOOKUP($E540,ETB!$B$66:$C$674,2,0)</f>
        <v>Direct cost</v>
      </c>
    </row>
    <row r="541" spans="1:9" outlineLevel="2">
      <c r="A541" s="913">
        <v>1228</v>
      </c>
      <c r="B541" s="913">
        <v>1036</v>
      </c>
      <c r="C541" s="1035">
        <v>45170</v>
      </c>
      <c r="D541" s="912" t="s">
        <v>473</v>
      </c>
      <c r="E541" s="1036">
        <v>54</v>
      </c>
      <c r="F541" s="922">
        <v>133</v>
      </c>
      <c r="G541" s="922">
        <v>26.6</v>
      </c>
      <c r="H541" s="922">
        <v>159.6</v>
      </c>
      <c r="I541" s="912" t="str">
        <f>VLOOKUP($E541,ETB!$B$66:$C$674,2,0)</f>
        <v>Direct cost</v>
      </c>
    </row>
    <row r="542" spans="1:9" outlineLevel="2">
      <c r="A542" s="913">
        <v>1229</v>
      </c>
      <c r="B542" s="913">
        <v>1037</v>
      </c>
      <c r="C542" s="1035">
        <v>45234</v>
      </c>
      <c r="D542" s="912" t="s">
        <v>473</v>
      </c>
      <c r="E542" s="1036">
        <v>54</v>
      </c>
      <c r="F542" s="922">
        <v>38.29</v>
      </c>
      <c r="G542" s="922">
        <v>7.6599999999999993</v>
      </c>
      <c r="H542" s="922">
        <v>45.949999999999996</v>
      </c>
      <c r="I542" s="912" t="str">
        <f>VLOOKUP($E542,ETB!$B$66:$C$674,2,0)</f>
        <v>Direct cost</v>
      </c>
    </row>
    <row r="543" spans="1:9" outlineLevel="2">
      <c r="A543" s="913">
        <v>1230</v>
      </c>
      <c r="B543" s="913">
        <v>1038</v>
      </c>
      <c r="C543" s="1035">
        <v>45259</v>
      </c>
      <c r="D543" s="912" t="s">
        <v>473</v>
      </c>
      <c r="E543" s="1036">
        <v>54</v>
      </c>
      <c r="F543" s="922">
        <v>55</v>
      </c>
      <c r="G543" s="922">
        <v>11</v>
      </c>
      <c r="H543" s="922">
        <v>66</v>
      </c>
      <c r="I543" s="912" t="str">
        <f>VLOOKUP($E543,ETB!$B$66:$C$674,2,0)</f>
        <v>Direct cost</v>
      </c>
    </row>
    <row r="544" spans="1:9" outlineLevel="2">
      <c r="A544" s="913">
        <v>1231</v>
      </c>
      <c r="B544" s="913">
        <v>1039</v>
      </c>
      <c r="C544" s="1035">
        <v>45208</v>
      </c>
      <c r="D544" s="912" t="s">
        <v>473</v>
      </c>
      <c r="E544" s="1036">
        <v>54</v>
      </c>
      <c r="F544" s="922">
        <v>36.58</v>
      </c>
      <c r="G544" s="922">
        <v>7.32</v>
      </c>
      <c r="H544" s="922">
        <v>43.9</v>
      </c>
      <c r="I544" s="912" t="str">
        <f>VLOOKUP($E544,ETB!$B$66:$C$674,2,0)</f>
        <v>Direct cost</v>
      </c>
    </row>
    <row r="545" spans="1:9" outlineLevel="2">
      <c r="A545" s="913">
        <v>1232</v>
      </c>
      <c r="B545" s="913">
        <v>1040</v>
      </c>
      <c r="C545" s="1035">
        <v>45219</v>
      </c>
      <c r="D545" s="912" t="s">
        <v>473</v>
      </c>
      <c r="E545" s="1036">
        <v>54</v>
      </c>
      <c r="F545" s="922">
        <v>39.989999999999995</v>
      </c>
      <c r="G545" s="922">
        <v>8</v>
      </c>
      <c r="H545" s="922">
        <v>47.989999999999995</v>
      </c>
      <c r="I545" s="912" t="str">
        <f>VLOOKUP($E545,ETB!$B$66:$C$674,2,0)</f>
        <v>Direct cost</v>
      </c>
    </row>
    <row r="546" spans="1:9" outlineLevel="2">
      <c r="A546" s="913">
        <v>1233</v>
      </c>
      <c r="B546" s="913">
        <v>1041</v>
      </c>
      <c r="C546" s="1035">
        <v>45212</v>
      </c>
      <c r="D546" s="912" t="s">
        <v>473</v>
      </c>
      <c r="E546" s="1036">
        <v>54</v>
      </c>
      <c r="F546" s="922">
        <v>9.9599999999999991</v>
      </c>
      <c r="G546" s="922">
        <v>1.9899999999999998</v>
      </c>
      <c r="H546" s="922">
        <v>11.95</v>
      </c>
      <c r="I546" s="912" t="str">
        <f>VLOOKUP($E546,ETB!$B$66:$C$674,2,0)</f>
        <v>Direct cost</v>
      </c>
    </row>
    <row r="547" spans="1:9" outlineLevel="2">
      <c r="A547" s="913">
        <v>1234</v>
      </c>
      <c r="B547" s="913">
        <v>1042</v>
      </c>
      <c r="C547" s="1035">
        <v>45218</v>
      </c>
      <c r="D547" s="912" t="s">
        <v>473</v>
      </c>
      <c r="E547" s="1036">
        <v>54</v>
      </c>
      <c r="F547" s="922">
        <v>19.990000000000002</v>
      </c>
      <c r="G547" s="922">
        <v>4</v>
      </c>
      <c r="H547" s="922">
        <v>23.990000000000002</v>
      </c>
      <c r="I547" s="912" t="str">
        <f>VLOOKUP($E547,ETB!$B$66:$C$674,2,0)</f>
        <v>Direct cost</v>
      </c>
    </row>
    <row r="548" spans="1:9" outlineLevel="2">
      <c r="A548" s="913">
        <v>1235</v>
      </c>
      <c r="B548" s="913">
        <v>1043</v>
      </c>
      <c r="C548" s="1035">
        <v>45184</v>
      </c>
      <c r="D548" s="912" t="s">
        <v>473</v>
      </c>
      <c r="E548" s="1036">
        <v>54</v>
      </c>
      <c r="F548" s="922">
        <v>19</v>
      </c>
      <c r="G548" s="922">
        <v>0</v>
      </c>
      <c r="H548" s="922">
        <v>19</v>
      </c>
      <c r="I548" s="912" t="str">
        <f>VLOOKUP($E548,ETB!$B$66:$C$674,2,0)</f>
        <v>Direct cost</v>
      </c>
    </row>
    <row r="549" spans="1:9" outlineLevel="2">
      <c r="A549" s="913">
        <v>1236</v>
      </c>
      <c r="B549" s="913">
        <v>1044</v>
      </c>
      <c r="C549" s="1035">
        <v>45217</v>
      </c>
      <c r="D549" s="912" t="s">
        <v>473</v>
      </c>
      <c r="E549" s="1036">
        <v>54</v>
      </c>
      <c r="F549" s="922">
        <v>22.91</v>
      </c>
      <c r="G549" s="922">
        <v>4.58</v>
      </c>
      <c r="H549" s="922">
        <v>27.490000000000002</v>
      </c>
      <c r="I549" s="912" t="str">
        <f>VLOOKUP($E549,ETB!$B$66:$C$674,2,0)</f>
        <v>Direct cost</v>
      </c>
    </row>
    <row r="550" spans="1:9" outlineLevel="2">
      <c r="A550" s="913">
        <v>1237</v>
      </c>
      <c r="B550" s="913">
        <v>1045</v>
      </c>
      <c r="C550" s="1035">
        <v>45218</v>
      </c>
      <c r="D550" s="912" t="s">
        <v>473</v>
      </c>
      <c r="E550" s="1036">
        <v>54</v>
      </c>
      <c r="F550" s="922">
        <v>14.959999999999999</v>
      </c>
      <c r="G550" s="922">
        <v>2.9899999999999998</v>
      </c>
      <c r="H550" s="922">
        <v>17.95</v>
      </c>
      <c r="I550" s="912" t="str">
        <f>VLOOKUP($E550,ETB!$B$66:$C$674,2,0)</f>
        <v>Direct cost</v>
      </c>
    </row>
    <row r="551" spans="1:9" outlineLevel="2">
      <c r="A551" s="913">
        <v>1238</v>
      </c>
      <c r="B551" s="913">
        <v>1046</v>
      </c>
      <c r="C551" s="1035">
        <v>45170</v>
      </c>
      <c r="D551" s="912" t="s">
        <v>473</v>
      </c>
      <c r="E551" s="1036">
        <v>54</v>
      </c>
      <c r="F551" s="922">
        <v>116.66</v>
      </c>
      <c r="G551" s="922">
        <v>23.330000000000002</v>
      </c>
      <c r="H551" s="922">
        <v>139.99</v>
      </c>
      <c r="I551" s="912" t="str">
        <f>VLOOKUP($E551,ETB!$B$66:$C$674,2,0)</f>
        <v>Direct cost</v>
      </c>
    </row>
    <row r="552" spans="1:9" outlineLevel="2">
      <c r="A552" s="913">
        <v>1239</v>
      </c>
      <c r="B552" s="913">
        <v>1047</v>
      </c>
      <c r="C552" s="1035">
        <v>45174</v>
      </c>
      <c r="D552" s="912" t="s">
        <v>473</v>
      </c>
      <c r="E552" s="1036">
        <v>54</v>
      </c>
      <c r="F552" s="922">
        <v>208.33</v>
      </c>
      <c r="G552" s="922">
        <v>41.67</v>
      </c>
      <c r="H552" s="922">
        <v>250</v>
      </c>
      <c r="I552" s="912" t="str">
        <f>VLOOKUP($E552,ETB!$B$66:$C$674,2,0)</f>
        <v>Direct cost</v>
      </c>
    </row>
    <row r="553" spans="1:9" outlineLevel="2">
      <c r="A553" s="913">
        <v>1240</v>
      </c>
      <c r="B553" s="913">
        <v>1048</v>
      </c>
      <c r="C553" s="1035">
        <v>45194</v>
      </c>
      <c r="D553" s="912" t="s">
        <v>473</v>
      </c>
      <c r="E553" s="1036">
        <v>54</v>
      </c>
      <c r="F553" s="922">
        <v>47.07</v>
      </c>
      <c r="G553" s="922">
        <v>9.41</v>
      </c>
      <c r="H553" s="922">
        <v>56.480000000000004</v>
      </c>
      <c r="I553" s="912" t="str">
        <f>VLOOKUP($E553,ETB!$B$66:$C$674,2,0)</f>
        <v>Direct cost</v>
      </c>
    </row>
    <row r="554" spans="1:9" outlineLevel="2">
      <c r="A554" s="913">
        <v>1241</v>
      </c>
      <c r="B554" s="913">
        <v>1049</v>
      </c>
      <c r="C554" s="1035">
        <v>45208</v>
      </c>
      <c r="D554" s="912" t="s">
        <v>473</v>
      </c>
      <c r="E554" s="1036">
        <v>54</v>
      </c>
      <c r="F554" s="922">
        <v>18.29</v>
      </c>
      <c r="G554" s="922">
        <v>3.66</v>
      </c>
      <c r="H554" s="922">
        <v>21.95</v>
      </c>
      <c r="I554" s="912" t="str">
        <f>VLOOKUP($E554,ETB!$B$66:$C$674,2,0)</f>
        <v>Direct cost</v>
      </c>
    </row>
    <row r="555" spans="1:9" outlineLevel="2">
      <c r="A555" s="913">
        <v>1242</v>
      </c>
      <c r="B555" s="913">
        <v>1050</v>
      </c>
      <c r="C555" s="1035">
        <v>45225</v>
      </c>
      <c r="D555" s="912" t="s">
        <v>473</v>
      </c>
      <c r="E555" s="1036">
        <v>54</v>
      </c>
      <c r="F555" s="922">
        <v>20.830000000000002</v>
      </c>
      <c r="G555" s="922">
        <v>4.17</v>
      </c>
      <c r="H555" s="922">
        <v>25</v>
      </c>
      <c r="I555" s="912" t="str">
        <f>VLOOKUP($E555,ETB!$B$66:$C$674,2,0)</f>
        <v>Direct cost</v>
      </c>
    </row>
    <row r="556" spans="1:9" outlineLevel="2">
      <c r="A556" s="913">
        <v>1243</v>
      </c>
      <c r="B556" s="913">
        <v>1051</v>
      </c>
      <c r="C556" s="1035">
        <v>45233</v>
      </c>
      <c r="D556" s="912" t="s">
        <v>473</v>
      </c>
      <c r="E556" s="1036">
        <v>54</v>
      </c>
      <c r="F556" s="922">
        <v>19.16</v>
      </c>
      <c r="G556" s="922">
        <v>3.8299999999999996</v>
      </c>
      <c r="H556" s="922">
        <v>22.99</v>
      </c>
      <c r="I556" s="912" t="str">
        <f>VLOOKUP($E556,ETB!$B$66:$C$674,2,0)</f>
        <v>Direct cost</v>
      </c>
    </row>
    <row r="557" spans="1:9" outlineLevel="2">
      <c r="A557" s="913">
        <v>1244</v>
      </c>
      <c r="B557" s="913">
        <v>1052</v>
      </c>
      <c r="C557" s="1035">
        <v>45258</v>
      </c>
      <c r="D557" s="912" t="s">
        <v>473</v>
      </c>
      <c r="E557" s="1036">
        <v>54</v>
      </c>
      <c r="F557" s="922">
        <v>9.99</v>
      </c>
      <c r="G557" s="922">
        <v>2</v>
      </c>
      <c r="H557" s="922">
        <v>11.99</v>
      </c>
      <c r="I557" s="912" t="str">
        <f>VLOOKUP($E557,ETB!$B$66:$C$674,2,0)</f>
        <v>Direct cost</v>
      </c>
    </row>
    <row r="558" spans="1:9" outlineLevel="2">
      <c r="A558" s="913">
        <v>1245</v>
      </c>
      <c r="B558" s="913">
        <v>1053</v>
      </c>
      <c r="C558" s="1035">
        <v>45233</v>
      </c>
      <c r="D558" s="912" t="s">
        <v>473</v>
      </c>
      <c r="E558" s="1036">
        <v>54</v>
      </c>
      <c r="F558" s="922">
        <v>9.93</v>
      </c>
      <c r="G558" s="922">
        <v>1.9899999999999998</v>
      </c>
      <c r="H558" s="922">
        <v>11.92</v>
      </c>
      <c r="I558" s="912" t="str">
        <f>VLOOKUP($E558,ETB!$B$66:$C$674,2,0)</f>
        <v>Direct cost</v>
      </c>
    </row>
    <row r="559" spans="1:9" outlineLevel="2">
      <c r="A559" s="913">
        <v>1246</v>
      </c>
      <c r="B559" s="913">
        <v>1054</v>
      </c>
      <c r="C559" s="1035">
        <v>45256</v>
      </c>
      <c r="D559" s="912" t="s">
        <v>473</v>
      </c>
      <c r="E559" s="1036">
        <v>54</v>
      </c>
      <c r="F559" s="922">
        <v>174.95999999999998</v>
      </c>
      <c r="G559" s="922">
        <v>34.989999999999995</v>
      </c>
      <c r="H559" s="922">
        <v>209.95</v>
      </c>
      <c r="I559" s="912" t="str">
        <f>VLOOKUP($E559,ETB!$B$66:$C$674,2,0)</f>
        <v>Direct cost</v>
      </c>
    </row>
    <row r="560" spans="1:9" outlineLevel="2">
      <c r="A560" s="913">
        <v>1247</v>
      </c>
      <c r="B560" s="913">
        <v>1055</v>
      </c>
      <c r="C560" s="1035">
        <v>45218</v>
      </c>
      <c r="D560" s="912" t="s">
        <v>473</v>
      </c>
      <c r="E560" s="1036">
        <v>54</v>
      </c>
      <c r="F560" s="922">
        <v>8.24</v>
      </c>
      <c r="G560" s="922">
        <v>1.65</v>
      </c>
      <c r="H560" s="922">
        <v>9.89</v>
      </c>
      <c r="I560" s="912" t="str">
        <f>VLOOKUP($E560,ETB!$B$66:$C$674,2,0)</f>
        <v>Direct cost</v>
      </c>
    </row>
    <row r="561" spans="1:9" outlineLevel="2">
      <c r="A561" s="913">
        <v>1248</v>
      </c>
      <c r="B561" s="913">
        <v>1056</v>
      </c>
      <c r="C561" s="1035">
        <v>45231</v>
      </c>
      <c r="D561" s="912" t="s">
        <v>473</v>
      </c>
      <c r="E561" s="1036">
        <v>54</v>
      </c>
      <c r="F561" s="922">
        <v>3.9899999999999998</v>
      </c>
      <c r="G561" s="922">
        <v>0.8</v>
      </c>
      <c r="H561" s="922">
        <v>4.79</v>
      </c>
      <c r="I561" s="912" t="str">
        <f>VLOOKUP($E561,ETB!$B$66:$C$674,2,0)</f>
        <v>Direct cost</v>
      </c>
    </row>
    <row r="562" spans="1:9" outlineLevel="2">
      <c r="A562" s="913">
        <v>1249</v>
      </c>
      <c r="B562" s="913">
        <v>1057</v>
      </c>
      <c r="C562" s="1035">
        <v>45253</v>
      </c>
      <c r="D562" s="912" t="s">
        <v>473</v>
      </c>
      <c r="E562" s="1036">
        <v>54</v>
      </c>
      <c r="F562" s="922">
        <v>25</v>
      </c>
      <c r="G562" s="922">
        <v>5</v>
      </c>
      <c r="H562" s="922">
        <v>30</v>
      </c>
      <c r="I562" s="912" t="str">
        <f>VLOOKUP($E562,ETB!$B$66:$C$674,2,0)</f>
        <v>Direct cost</v>
      </c>
    </row>
    <row r="563" spans="1:9" outlineLevel="2">
      <c r="A563" s="913">
        <v>1250</v>
      </c>
      <c r="B563" s="913">
        <v>1058</v>
      </c>
      <c r="C563" s="1035">
        <v>45170</v>
      </c>
      <c r="D563" s="912" t="s">
        <v>473</v>
      </c>
      <c r="E563" s="1036">
        <v>54</v>
      </c>
      <c r="F563" s="922">
        <v>65</v>
      </c>
      <c r="G563" s="922">
        <v>13</v>
      </c>
      <c r="H563" s="922">
        <v>78</v>
      </c>
      <c r="I563" s="912" t="str">
        <f>VLOOKUP($E563,ETB!$B$66:$C$674,2,0)</f>
        <v>Direct cost</v>
      </c>
    </row>
    <row r="564" spans="1:9" outlineLevel="2">
      <c r="A564" s="913">
        <v>1251</v>
      </c>
      <c r="B564" s="913">
        <v>1059</v>
      </c>
      <c r="C564" s="1035">
        <v>45170</v>
      </c>
      <c r="D564" s="912" t="s">
        <v>473</v>
      </c>
      <c r="E564" s="1036">
        <v>54</v>
      </c>
      <c r="F564" s="922">
        <v>86.61</v>
      </c>
      <c r="G564" s="922">
        <v>17.32</v>
      </c>
      <c r="H564" s="922">
        <v>103.93</v>
      </c>
      <c r="I564" s="912" t="str">
        <f>VLOOKUP($E564,ETB!$B$66:$C$674,2,0)</f>
        <v>Direct cost</v>
      </c>
    </row>
    <row r="565" spans="1:9" outlineLevel="2">
      <c r="A565" s="913">
        <v>1252</v>
      </c>
      <c r="B565" s="913">
        <v>1060</v>
      </c>
      <c r="C565" s="1035">
        <v>45211</v>
      </c>
      <c r="D565" s="912" t="s">
        <v>473</v>
      </c>
      <c r="E565" s="1036">
        <v>54</v>
      </c>
      <c r="F565" s="922">
        <v>116.67</v>
      </c>
      <c r="G565" s="922">
        <v>23.330000000000002</v>
      </c>
      <c r="H565" s="922">
        <v>140</v>
      </c>
      <c r="I565" s="912" t="str">
        <f>VLOOKUP($E565,ETB!$B$66:$C$674,2,0)</f>
        <v>Direct cost</v>
      </c>
    </row>
    <row r="566" spans="1:9" outlineLevel="2">
      <c r="A566" s="913">
        <v>1253</v>
      </c>
      <c r="B566" s="913">
        <v>1061</v>
      </c>
      <c r="C566" s="1035">
        <v>45220</v>
      </c>
      <c r="D566" s="912" t="s">
        <v>473</v>
      </c>
      <c r="E566" s="1036">
        <v>54</v>
      </c>
      <c r="F566" s="922">
        <v>15.830000000000002</v>
      </c>
      <c r="G566" s="922">
        <v>3.17</v>
      </c>
      <c r="H566" s="922">
        <v>19</v>
      </c>
      <c r="I566" s="912" t="str">
        <f>VLOOKUP($E566,ETB!$B$66:$C$674,2,0)</f>
        <v>Direct cost</v>
      </c>
    </row>
    <row r="567" spans="1:9" outlineLevel="2">
      <c r="A567" s="913">
        <v>1254</v>
      </c>
      <c r="B567" s="913">
        <v>1062</v>
      </c>
      <c r="C567" s="1035">
        <v>45170</v>
      </c>
      <c r="D567" s="912" t="s">
        <v>473</v>
      </c>
      <c r="E567" s="1036">
        <v>54</v>
      </c>
      <c r="F567" s="922">
        <v>287.5</v>
      </c>
      <c r="G567" s="922">
        <v>57.5</v>
      </c>
      <c r="H567" s="922">
        <v>345</v>
      </c>
      <c r="I567" s="912" t="str">
        <f>VLOOKUP($E567,ETB!$B$66:$C$674,2,0)</f>
        <v>Direct cost</v>
      </c>
    </row>
    <row r="568" spans="1:9" outlineLevel="2">
      <c r="A568" s="913">
        <v>1255</v>
      </c>
      <c r="B568" s="913">
        <v>1063</v>
      </c>
      <c r="C568" s="1035">
        <v>45181</v>
      </c>
      <c r="D568" s="912" t="s">
        <v>473</v>
      </c>
      <c r="E568" s="1036">
        <v>54</v>
      </c>
      <c r="F568" s="922">
        <v>7.1400000000000006</v>
      </c>
      <c r="G568" s="922">
        <v>1.4300000000000002</v>
      </c>
      <c r="H568" s="922">
        <v>8.57</v>
      </c>
      <c r="I568" s="912" t="str">
        <f>VLOOKUP($E568,ETB!$B$66:$C$674,2,0)</f>
        <v>Direct cost</v>
      </c>
    </row>
    <row r="569" spans="1:9" outlineLevel="2">
      <c r="A569" s="913">
        <v>1256</v>
      </c>
      <c r="B569" s="913">
        <v>1064</v>
      </c>
      <c r="C569" s="1035">
        <v>45203</v>
      </c>
      <c r="D569" s="912" t="s">
        <v>473</v>
      </c>
      <c r="E569" s="1036">
        <v>54</v>
      </c>
      <c r="F569" s="922">
        <v>65.5</v>
      </c>
      <c r="G569" s="922">
        <v>13.1</v>
      </c>
      <c r="H569" s="922">
        <v>78.599999999999994</v>
      </c>
      <c r="I569" s="912" t="str">
        <f>VLOOKUP($E569,ETB!$B$66:$C$674,2,0)</f>
        <v>Direct cost</v>
      </c>
    </row>
    <row r="570" spans="1:9" outlineLevel="2">
      <c r="A570" s="913">
        <v>1257</v>
      </c>
      <c r="B570" s="913">
        <v>1065</v>
      </c>
      <c r="C570" s="1035">
        <v>45209</v>
      </c>
      <c r="D570" s="912" t="s">
        <v>473</v>
      </c>
      <c r="E570" s="1036">
        <v>54</v>
      </c>
      <c r="F570" s="922">
        <v>19.16</v>
      </c>
      <c r="G570" s="922">
        <v>3.8299999999999996</v>
      </c>
      <c r="H570" s="922">
        <v>22.99</v>
      </c>
      <c r="I570" s="912" t="str">
        <f>VLOOKUP($E570,ETB!$B$66:$C$674,2,0)</f>
        <v>Direct cost</v>
      </c>
    </row>
    <row r="571" spans="1:9" outlineLevel="2">
      <c r="A571" s="913">
        <v>1258</v>
      </c>
      <c r="B571" s="913">
        <v>1066</v>
      </c>
      <c r="C571" s="1035">
        <v>45218</v>
      </c>
      <c r="D571" s="912" t="s">
        <v>473</v>
      </c>
      <c r="E571" s="1036">
        <v>54</v>
      </c>
      <c r="F571" s="922">
        <v>13.080000000000002</v>
      </c>
      <c r="G571" s="922">
        <v>2.62</v>
      </c>
      <c r="H571" s="922">
        <v>15.700000000000003</v>
      </c>
      <c r="I571" s="912" t="str">
        <f>VLOOKUP($E571,ETB!$B$66:$C$674,2,0)</f>
        <v>Direct cost</v>
      </c>
    </row>
    <row r="572" spans="1:9" outlineLevel="2">
      <c r="A572" s="913">
        <v>1259</v>
      </c>
      <c r="B572" s="913">
        <v>1067</v>
      </c>
      <c r="C572" s="1035">
        <v>45241</v>
      </c>
      <c r="D572" s="912" t="s">
        <v>473</v>
      </c>
      <c r="E572" s="1036">
        <v>54</v>
      </c>
      <c r="F572" s="922">
        <v>49.989999999999995</v>
      </c>
      <c r="G572" s="922">
        <v>10</v>
      </c>
      <c r="H572" s="922">
        <v>59.989999999999995</v>
      </c>
      <c r="I572" s="912" t="str">
        <f>VLOOKUP($E572,ETB!$B$66:$C$674,2,0)</f>
        <v>Direct cost</v>
      </c>
    </row>
    <row r="573" spans="1:9" outlineLevel="2">
      <c r="A573" s="913">
        <v>343</v>
      </c>
      <c r="B573" s="913">
        <v>116</v>
      </c>
      <c r="C573" s="1035">
        <v>44938</v>
      </c>
      <c r="D573" s="912" t="s">
        <v>474</v>
      </c>
      <c r="E573" s="1036">
        <v>54</v>
      </c>
      <c r="F573" s="922">
        <v>363.21</v>
      </c>
      <c r="G573" s="922">
        <v>72.64</v>
      </c>
      <c r="H573" s="922">
        <v>435.84999999999997</v>
      </c>
      <c r="I573" s="912" t="str">
        <f>VLOOKUP($E573,ETB!$B$66:$C$674,2,0)</f>
        <v>Direct cost</v>
      </c>
    </row>
    <row r="574" spans="1:9" outlineLevel="2">
      <c r="A574" s="913">
        <v>254</v>
      </c>
      <c r="B574" s="913">
        <v>10</v>
      </c>
      <c r="C574" s="1035">
        <v>44946</v>
      </c>
      <c r="D574" s="912" t="s">
        <v>475</v>
      </c>
      <c r="E574" s="1036">
        <v>54</v>
      </c>
      <c r="F574" s="922">
        <v>22.02</v>
      </c>
      <c r="G574" s="922">
        <v>4.4000000000000004</v>
      </c>
      <c r="H574" s="922">
        <v>26.42</v>
      </c>
      <c r="I574" s="912" t="str">
        <f>VLOOKUP($E574,ETB!$B$66:$C$674,2,0)</f>
        <v>Direct cost</v>
      </c>
    </row>
    <row r="575" spans="1:9" outlineLevel="2">
      <c r="A575" s="913">
        <v>258</v>
      </c>
      <c r="B575" s="913">
        <v>14</v>
      </c>
      <c r="C575" s="1035">
        <v>44967</v>
      </c>
      <c r="D575" s="912" t="s">
        <v>476</v>
      </c>
      <c r="E575" s="1036">
        <v>54</v>
      </c>
      <c r="F575" s="922">
        <v>420</v>
      </c>
      <c r="G575" s="922">
        <v>84</v>
      </c>
      <c r="H575" s="922">
        <v>504</v>
      </c>
      <c r="I575" s="912" t="str">
        <f>VLOOKUP($E575,ETB!$B$66:$C$674,2,0)</f>
        <v>Direct cost</v>
      </c>
    </row>
    <row r="576" spans="1:9" outlineLevel="2">
      <c r="A576" s="913">
        <v>665</v>
      </c>
      <c r="B576" s="913">
        <v>450</v>
      </c>
      <c r="C576" s="1035">
        <v>44986</v>
      </c>
      <c r="D576" s="912" t="s">
        <v>477</v>
      </c>
      <c r="E576" s="1036">
        <v>54</v>
      </c>
      <c r="F576" s="922">
        <v>219.9</v>
      </c>
      <c r="G576" s="922">
        <v>43.980000000000004</v>
      </c>
      <c r="H576" s="922">
        <v>263.88</v>
      </c>
      <c r="I576" s="912" t="str">
        <f>VLOOKUP($E576,ETB!$B$66:$C$674,2,0)</f>
        <v>Direct cost</v>
      </c>
    </row>
    <row r="577" spans="1:9" outlineLevel="2">
      <c r="A577" s="913">
        <v>1506</v>
      </c>
      <c r="B577" s="913">
        <v>1319</v>
      </c>
      <c r="C577" s="1035">
        <v>45208</v>
      </c>
      <c r="D577" s="912" t="s">
        <v>478</v>
      </c>
      <c r="E577" s="1036">
        <v>54</v>
      </c>
      <c r="F577" s="922">
        <v>1112</v>
      </c>
      <c r="G577" s="922">
        <v>222.4</v>
      </c>
      <c r="H577" s="922">
        <v>1334.4</v>
      </c>
      <c r="I577" s="912" t="str">
        <f>VLOOKUP($E577,ETB!$B$66:$C$674,2,0)</f>
        <v>Direct cost</v>
      </c>
    </row>
    <row r="578" spans="1:9" outlineLevel="2">
      <c r="A578" s="913">
        <v>1507</v>
      </c>
      <c r="B578" s="913">
        <v>1320</v>
      </c>
      <c r="C578" s="1035">
        <v>45230</v>
      </c>
      <c r="D578" s="912" t="s">
        <v>478</v>
      </c>
      <c r="E578" s="1036">
        <v>54</v>
      </c>
      <c r="F578" s="922">
        <v>1500</v>
      </c>
      <c r="G578" s="922">
        <v>300</v>
      </c>
      <c r="H578" s="922">
        <v>1800</v>
      </c>
      <c r="I578" s="912" t="str">
        <f>VLOOKUP($E578,ETB!$B$66:$C$674,2,0)</f>
        <v>Direct cost</v>
      </c>
    </row>
    <row r="579" spans="1:9" outlineLevel="2">
      <c r="A579" s="913">
        <v>1264</v>
      </c>
      <c r="B579" s="913">
        <v>1072</v>
      </c>
      <c r="C579" s="1035">
        <v>45203</v>
      </c>
      <c r="D579" s="912" t="s">
        <v>479</v>
      </c>
      <c r="E579" s="1036">
        <v>54</v>
      </c>
      <c r="F579" s="922">
        <v>65.5</v>
      </c>
      <c r="G579" s="922">
        <v>13.1</v>
      </c>
      <c r="H579" s="922">
        <v>78.599999999999994</v>
      </c>
      <c r="I579" s="912" t="str">
        <f>VLOOKUP($E579,ETB!$B$66:$C$674,2,0)</f>
        <v>Direct cost</v>
      </c>
    </row>
    <row r="580" spans="1:9" outlineLevel="2">
      <c r="A580" s="913">
        <v>259</v>
      </c>
      <c r="B580" s="913">
        <v>15</v>
      </c>
      <c r="C580" s="1035">
        <v>44980</v>
      </c>
      <c r="D580" s="912" t="s">
        <v>480</v>
      </c>
      <c r="E580" s="1036">
        <v>54</v>
      </c>
      <c r="F580" s="922">
        <v>29.919999999999998</v>
      </c>
      <c r="G580" s="922">
        <v>5.9799999999999995</v>
      </c>
      <c r="H580" s="922">
        <v>35.9</v>
      </c>
      <c r="I580" s="912" t="str">
        <f>VLOOKUP($E580,ETB!$B$66:$C$674,2,0)</f>
        <v>Direct cost</v>
      </c>
    </row>
    <row r="581" spans="1:9" outlineLevel="2">
      <c r="A581" s="913">
        <v>846</v>
      </c>
      <c r="B581" s="913">
        <v>636</v>
      </c>
      <c r="C581" s="1035">
        <v>45078</v>
      </c>
      <c r="D581" s="912" t="s">
        <v>481</v>
      </c>
      <c r="E581" s="1036">
        <v>54</v>
      </c>
      <c r="F581" s="922">
        <v>118.75</v>
      </c>
      <c r="G581" s="922">
        <v>23.75</v>
      </c>
      <c r="H581" s="922">
        <v>142.5</v>
      </c>
      <c r="I581" s="912" t="str">
        <f>VLOOKUP($E581,ETB!$B$66:$C$674,2,0)</f>
        <v>Direct cost</v>
      </c>
    </row>
    <row r="582" spans="1:9" outlineLevel="2">
      <c r="A582" s="913">
        <v>847</v>
      </c>
      <c r="B582" s="913">
        <v>637</v>
      </c>
      <c r="C582" s="1035">
        <v>45131</v>
      </c>
      <c r="D582" s="912" t="s">
        <v>481</v>
      </c>
      <c r="E582" s="1036">
        <v>54</v>
      </c>
      <c r="F582" s="922">
        <v>95</v>
      </c>
      <c r="G582" s="922">
        <v>19</v>
      </c>
      <c r="H582" s="922">
        <v>114</v>
      </c>
      <c r="I582" s="912" t="str">
        <f>VLOOKUP($E582,ETB!$B$66:$C$674,2,0)</f>
        <v>Direct cost</v>
      </c>
    </row>
    <row r="583" spans="1:9" outlineLevel="2">
      <c r="A583" s="913">
        <v>1067</v>
      </c>
      <c r="B583" s="913">
        <v>860</v>
      </c>
      <c r="C583" s="1035">
        <v>45152</v>
      </c>
      <c r="D583" s="912" t="s">
        <v>481</v>
      </c>
      <c r="E583" s="1036">
        <v>54</v>
      </c>
      <c r="F583" s="922">
        <v>555.21</v>
      </c>
      <c r="G583" s="922">
        <v>111.04</v>
      </c>
      <c r="H583" s="922">
        <v>666.25</v>
      </c>
      <c r="I583" s="912" t="str">
        <f>VLOOKUP($E583,ETB!$B$66:$C$674,2,0)</f>
        <v>Direct cost</v>
      </c>
    </row>
    <row r="584" spans="1:9" outlineLevel="2">
      <c r="A584" s="913">
        <v>1366</v>
      </c>
      <c r="B584" s="913">
        <v>1177</v>
      </c>
      <c r="C584" s="1035">
        <v>45232</v>
      </c>
      <c r="D584" s="912" t="s">
        <v>481</v>
      </c>
      <c r="E584" s="1036">
        <v>54</v>
      </c>
      <c r="F584" s="922">
        <v>332.5</v>
      </c>
      <c r="G584" s="922">
        <v>66.5</v>
      </c>
      <c r="H584" s="922">
        <v>399</v>
      </c>
      <c r="I584" s="912" t="str">
        <f>VLOOKUP($E584,ETB!$B$66:$C$674,2,0)</f>
        <v>Direct cost</v>
      </c>
    </row>
    <row r="585" spans="1:9" outlineLevel="2">
      <c r="A585" s="913">
        <v>414</v>
      </c>
      <c r="B585" s="913">
        <v>196</v>
      </c>
      <c r="C585" s="1035">
        <v>45027</v>
      </c>
      <c r="D585" s="912" t="s">
        <v>482</v>
      </c>
      <c r="E585" s="1036">
        <v>54</v>
      </c>
      <c r="F585" s="922">
        <v>16.619999999999997</v>
      </c>
      <c r="G585" s="922">
        <v>3.3200000000000003</v>
      </c>
      <c r="H585" s="922">
        <v>19.939999999999998</v>
      </c>
      <c r="I585" s="912" t="str">
        <f>VLOOKUP($E585,ETB!$B$66:$C$674,2,0)</f>
        <v>Direct cost</v>
      </c>
    </row>
    <row r="586" spans="1:9" outlineLevel="2">
      <c r="A586" s="913">
        <v>309</v>
      </c>
      <c r="B586" s="913">
        <v>65</v>
      </c>
      <c r="C586" s="1035">
        <v>44979</v>
      </c>
      <c r="D586" s="912" t="s">
        <v>483</v>
      </c>
      <c r="E586" s="1036">
        <v>54</v>
      </c>
      <c r="F586" s="922">
        <v>128.24</v>
      </c>
      <c r="G586" s="922">
        <v>25.65</v>
      </c>
      <c r="H586" s="922">
        <v>153.89000000000001</v>
      </c>
      <c r="I586" s="912" t="str">
        <f>VLOOKUP($E586,ETB!$B$66:$C$674,2,0)</f>
        <v>Direct cost</v>
      </c>
    </row>
    <row r="587" spans="1:9" outlineLevel="2">
      <c r="A587" s="913">
        <v>854</v>
      </c>
      <c r="B587" s="913">
        <v>644</v>
      </c>
      <c r="C587" s="1035">
        <v>45132</v>
      </c>
      <c r="D587" s="912" t="s">
        <v>484</v>
      </c>
      <c r="E587" s="1036">
        <v>54</v>
      </c>
      <c r="F587" s="922">
        <v>220.51</v>
      </c>
      <c r="G587" s="922">
        <v>44.1</v>
      </c>
      <c r="H587" s="922">
        <v>264.61</v>
      </c>
      <c r="I587" s="912" t="str">
        <f>VLOOKUP($E587,ETB!$B$66:$C$674,2,0)</f>
        <v>Direct cost</v>
      </c>
    </row>
    <row r="588" spans="1:9" outlineLevel="2">
      <c r="A588" s="913">
        <v>1363</v>
      </c>
      <c r="B588" s="913">
        <v>1174</v>
      </c>
      <c r="C588" s="1035">
        <v>45174</v>
      </c>
      <c r="D588" s="912" t="s">
        <v>484</v>
      </c>
      <c r="E588" s="1036">
        <v>54</v>
      </c>
      <c r="F588" s="922">
        <v>-115.05999999999999</v>
      </c>
      <c r="G588" s="922">
        <v>-23.009999999999998</v>
      </c>
      <c r="H588" s="922">
        <v>-138.07</v>
      </c>
      <c r="I588" s="912" t="str">
        <f>VLOOKUP($E588,ETB!$B$66:$C$674,2,0)</f>
        <v>Direct cost</v>
      </c>
    </row>
    <row r="589" spans="1:9" outlineLevel="2">
      <c r="A589" s="913">
        <v>1367</v>
      </c>
      <c r="B589" s="913">
        <v>1179</v>
      </c>
      <c r="C589" s="1035">
        <v>45175</v>
      </c>
      <c r="D589" s="912" t="s">
        <v>485</v>
      </c>
      <c r="E589" s="1036">
        <v>54</v>
      </c>
      <c r="F589" s="922">
        <v>108</v>
      </c>
      <c r="G589" s="922">
        <v>13.6</v>
      </c>
      <c r="H589" s="922">
        <v>121.6</v>
      </c>
      <c r="I589" s="912" t="str">
        <f>VLOOKUP($E589,ETB!$B$66:$C$674,2,0)</f>
        <v>Direct cost</v>
      </c>
    </row>
    <row r="590" spans="1:9" outlineLevel="2">
      <c r="A590" s="913">
        <v>1368</v>
      </c>
      <c r="B590" s="913">
        <v>1180</v>
      </c>
      <c r="C590" s="1035">
        <v>45175</v>
      </c>
      <c r="D590" s="912" t="s">
        <v>485</v>
      </c>
      <c r="E590" s="1036">
        <v>54</v>
      </c>
      <c r="F590" s="922">
        <v>239.58</v>
      </c>
      <c r="G590" s="922">
        <v>39.92</v>
      </c>
      <c r="H590" s="922">
        <v>279.5</v>
      </c>
      <c r="I590" s="912" t="str">
        <f>VLOOKUP($E590,ETB!$B$66:$C$674,2,0)</f>
        <v>Direct cost</v>
      </c>
    </row>
    <row r="591" spans="1:9" outlineLevel="2">
      <c r="A591" s="913">
        <v>1369</v>
      </c>
      <c r="B591" s="913">
        <v>1181</v>
      </c>
      <c r="C591" s="1035">
        <v>45170</v>
      </c>
      <c r="D591" s="912" t="s">
        <v>485</v>
      </c>
      <c r="E591" s="1036">
        <v>54</v>
      </c>
      <c r="F591" s="922">
        <v>284.35000000000002</v>
      </c>
      <c r="G591" s="922">
        <v>48.87</v>
      </c>
      <c r="H591" s="922">
        <v>333.22</v>
      </c>
      <c r="I591" s="912" t="str">
        <f>VLOOKUP($E591,ETB!$B$66:$C$674,2,0)</f>
        <v>Direct cost</v>
      </c>
    </row>
    <row r="592" spans="1:9" outlineLevel="2">
      <c r="A592" s="913">
        <v>1370</v>
      </c>
      <c r="B592" s="913">
        <v>1182</v>
      </c>
      <c r="C592" s="1035">
        <v>45170</v>
      </c>
      <c r="D592" s="912" t="s">
        <v>485</v>
      </c>
      <c r="E592" s="1036">
        <v>54</v>
      </c>
      <c r="F592" s="922">
        <v>119.88</v>
      </c>
      <c r="G592" s="922">
        <v>15.98</v>
      </c>
      <c r="H592" s="922">
        <v>135.85999999999999</v>
      </c>
      <c r="I592" s="912" t="str">
        <f>VLOOKUP($E592,ETB!$B$66:$C$674,2,0)</f>
        <v>Direct cost</v>
      </c>
    </row>
    <row r="593" spans="1:9" outlineLevel="2">
      <c r="A593" s="913">
        <v>1371</v>
      </c>
      <c r="B593" s="913">
        <v>1183</v>
      </c>
      <c r="C593" s="1035">
        <v>45170</v>
      </c>
      <c r="D593" s="912" t="s">
        <v>485</v>
      </c>
      <c r="E593" s="1036">
        <v>54</v>
      </c>
      <c r="F593" s="922">
        <v>40</v>
      </c>
      <c r="G593" s="922">
        <v>0</v>
      </c>
      <c r="H593" s="922">
        <v>40</v>
      </c>
      <c r="I593" s="912" t="str">
        <f>VLOOKUP($E593,ETB!$B$66:$C$674,2,0)</f>
        <v>Direct cost</v>
      </c>
    </row>
    <row r="594" spans="1:9" outlineLevel="2">
      <c r="A594" s="913">
        <v>1372</v>
      </c>
      <c r="B594" s="913">
        <v>1184</v>
      </c>
      <c r="C594" s="1035">
        <v>45170</v>
      </c>
      <c r="D594" s="912" t="s">
        <v>485</v>
      </c>
      <c r="E594" s="1036">
        <v>54</v>
      </c>
      <c r="F594" s="922">
        <v>40</v>
      </c>
      <c r="G594" s="922">
        <v>0</v>
      </c>
      <c r="H594" s="922">
        <v>40</v>
      </c>
      <c r="I594" s="912" t="str">
        <f>VLOOKUP($E594,ETB!$B$66:$C$674,2,0)</f>
        <v>Direct cost</v>
      </c>
    </row>
    <row r="595" spans="1:9" outlineLevel="2">
      <c r="A595" s="913">
        <v>1373</v>
      </c>
      <c r="B595" s="913">
        <v>1185</v>
      </c>
      <c r="C595" s="1035">
        <v>45198</v>
      </c>
      <c r="D595" s="912" t="s">
        <v>485</v>
      </c>
      <c r="E595" s="1036">
        <v>54</v>
      </c>
      <c r="F595" s="922">
        <v>230.59</v>
      </c>
      <c r="G595" s="922">
        <v>38.11</v>
      </c>
      <c r="H595" s="922">
        <v>268.7</v>
      </c>
      <c r="I595" s="912" t="str">
        <f>VLOOKUP($E595,ETB!$B$66:$C$674,2,0)</f>
        <v>Direct cost</v>
      </c>
    </row>
    <row r="596" spans="1:9" outlineLevel="2">
      <c r="A596" s="913">
        <v>1374</v>
      </c>
      <c r="B596" s="913">
        <v>1186</v>
      </c>
      <c r="C596" s="1035">
        <v>45198</v>
      </c>
      <c r="D596" s="912" t="s">
        <v>485</v>
      </c>
      <c r="E596" s="1036">
        <v>54</v>
      </c>
      <c r="F596" s="922">
        <v>40</v>
      </c>
      <c r="G596" s="922">
        <v>0</v>
      </c>
      <c r="H596" s="922">
        <v>40</v>
      </c>
      <c r="I596" s="912" t="str">
        <f>VLOOKUP($E596,ETB!$B$66:$C$674,2,0)</f>
        <v>Direct cost</v>
      </c>
    </row>
    <row r="597" spans="1:9" outlineLevel="2">
      <c r="A597" s="913">
        <v>1375</v>
      </c>
      <c r="B597" s="913">
        <v>1187</v>
      </c>
      <c r="C597" s="1035">
        <v>45197</v>
      </c>
      <c r="D597" s="912" t="s">
        <v>485</v>
      </c>
      <c r="E597" s="1036">
        <v>54</v>
      </c>
      <c r="F597" s="922">
        <v>154.9</v>
      </c>
      <c r="G597" s="922">
        <v>22.98</v>
      </c>
      <c r="H597" s="922">
        <v>177.88</v>
      </c>
      <c r="I597" s="912" t="str">
        <f>VLOOKUP($E597,ETB!$B$66:$C$674,2,0)</f>
        <v>Direct cost</v>
      </c>
    </row>
    <row r="598" spans="1:9" outlineLevel="2">
      <c r="A598" s="913">
        <v>1376</v>
      </c>
      <c r="B598" s="913">
        <v>1188</v>
      </c>
      <c r="C598" s="1035">
        <v>45198</v>
      </c>
      <c r="D598" s="912" t="s">
        <v>485</v>
      </c>
      <c r="E598" s="1036">
        <v>54</v>
      </c>
      <c r="F598" s="922">
        <v>40</v>
      </c>
      <c r="G598" s="922">
        <v>0</v>
      </c>
      <c r="H598" s="922">
        <v>40</v>
      </c>
      <c r="I598" s="912" t="str">
        <f>VLOOKUP($E598,ETB!$B$66:$C$674,2,0)</f>
        <v>Direct cost</v>
      </c>
    </row>
    <row r="599" spans="1:9" outlineLevel="2">
      <c r="A599" s="913">
        <v>1377</v>
      </c>
      <c r="B599" s="913">
        <v>1189</v>
      </c>
      <c r="C599" s="1035">
        <v>45198</v>
      </c>
      <c r="D599" s="912" t="s">
        <v>485</v>
      </c>
      <c r="E599" s="1036">
        <v>54</v>
      </c>
      <c r="F599" s="922">
        <v>40</v>
      </c>
      <c r="G599" s="922">
        <v>0</v>
      </c>
      <c r="H599" s="922">
        <v>40</v>
      </c>
      <c r="I599" s="912" t="str">
        <f>VLOOKUP($E599,ETB!$B$66:$C$674,2,0)</f>
        <v>Direct cost</v>
      </c>
    </row>
    <row r="600" spans="1:9" outlineLevel="2">
      <c r="A600" s="913">
        <v>1378</v>
      </c>
      <c r="B600" s="913">
        <v>1190</v>
      </c>
      <c r="C600" s="1035">
        <v>45197</v>
      </c>
      <c r="D600" s="912" t="s">
        <v>485</v>
      </c>
      <c r="E600" s="1036">
        <v>54</v>
      </c>
      <c r="F600" s="922">
        <v>352.2</v>
      </c>
      <c r="G600" s="922">
        <v>62.44</v>
      </c>
      <c r="H600" s="922">
        <v>414.64</v>
      </c>
      <c r="I600" s="912" t="str">
        <f>VLOOKUP($E600,ETB!$B$66:$C$674,2,0)</f>
        <v>Direct cost</v>
      </c>
    </row>
    <row r="601" spans="1:9" outlineLevel="2">
      <c r="A601" s="913">
        <v>1379</v>
      </c>
      <c r="B601" s="913">
        <v>1191</v>
      </c>
      <c r="C601" s="1035">
        <v>45198</v>
      </c>
      <c r="D601" s="912" t="s">
        <v>485</v>
      </c>
      <c r="E601" s="1036">
        <v>54</v>
      </c>
      <c r="F601" s="922">
        <v>55.5</v>
      </c>
      <c r="G601" s="922">
        <v>0</v>
      </c>
      <c r="H601" s="922">
        <v>55.5</v>
      </c>
      <c r="I601" s="912" t="str">
        <f>VLOOKUP($E601,ETB!$B$66:$C$674,2,0)</f>
        <v>Direct cost</v>
      </c>
    </row>
    <row r="602" spans="1:9" outlineLevel="2">
      <c r="A602" s="913">
        <v>1380</v>
      </c>
      <c r="B602" s="913">
        <v>1192</v>
      </c>
      <c r="C602" s="1035">
        <v>45188</v>
      </c>
      <c r="D602" s="912" t="s">
        <v>485</v>
      </c>
      <c r="E602" s="1036">
        <v>54</v>
      </c>
      <c r="F602" s="922">
        <v>40</v>
      </c>
      <c r="G602" s="922">
        <v>0</v>
      </c>
      <c r="H602" s="922">
        <v>40</v>
      </c>
      <c r="I602" s="912" t="str">
        <f>VLOOKUP($E602,ETB!$B$66:$C$674,2,0)</f>
        <v>Direct cost</v>
      </c>
    </row>
    <row r="603" spans="1:9" outlineLevel="2">
      <c r="A603" s="913">
        <v>1381</v>
      </c>
      <c r="B603" s="913">
        <v>1193</v>
      </c>
      <c r="C603" s="1035">
        <v>45170</v>
      </c>
      <c r="D603" s="912" t="s">
        <v>485</v>
      </c>
      <c r="E603" s="1036">
        <v>54</v>
      </c>
      <c r="F603" s="922">
        <v>40</v>
      </c>
      <c r="G603" s="922">
        <v>0</v>
      </c>
      <c r="H603" s="922">
        <v>40</v>
      </c>
      <c r="I603" s="912" t="str">
        <f>VLOOKUP($E603,ETB!$B$66:$C$674,2,0)</f>
        <v>Direct cost</v>
      </c>
    </row>
    <row r="604" spans="1:9" outlineLevel="2">
      <c r="A604" s="913">
        <v>1508</v>
      </c>
      <c r="B604" s="913">
        <v>1321</v>
      </c>
      <c r="C604" s="1035">
        <v>45202</v>
      </c>
      <c r="D604" s="912" t="s">
        <v>485</v>
      </c>
      <c r="E604" s="1036">
        <v>54</v>
      </c>
      <c r="F604" s="922">
        <v>253.5</v>
      </c>
      <c r="G604" s="922">
        <v>42.7</v>
      </c>
      <c r="H604" s="922">
        <v>296.2</v>
      </c>
      <c r="I604" s="912" t="str">
        <f>VLOOKUP($E604,ETB!$B$66:$C$674,2,0)</f>
        <v>Direct cost</v>
      </c>
    </row>
    <row r="605" spans="1:9" outlineLevel="2">
      <c r="A605" s="913">
        <v>1509</v>
      </c>
      <c r="B605" s="913">
        <v>1322</v>
      </c>
      <c r="C605" s="1035">
        <v>45203</v>
      </c>
      <c r="D605" s="912" t="s">
        <v>485</v>
      </c>
      <c r="E605" s="1036">
        <v>54</v>
      </c>
      <c r="F605" s="922">
        <v>181.42000000000002</v>
      </c>
      <c r="G605" s="922">
        <v>28.28</v>
      </c>
      <c r="H605" s="922">
        <v>209.70000000000002</v>
      </c>
      <c r="I605" s="912" t="str">
        <f>VLOOKUP($E605,ETB!$B$66:$C$674,2,0)</f>
        <v>Direct cost</v>
      </c>
    </row>
    <row r="606" spans="1:9" outlineLevel="2">
      <c r="A606" s="913">
        <v>1510</v>
      </c>
      <c r="B606" s="913">
        <v>1323</v>
      </c>
      <c r="C606" s="1035">
        <v>45204</v>
      </c>
      <c r="D606" s="912" t="s">
        <v>485</v>
      </c>
      <c r="E606" s="1036">
        <v>54</v>
      </c>
      <c r="F606" s="922">
        <v>40</v>
      </c>
      <c r="G606" s="922">
        <v>0</v>
      </c>
      <c r="H606" s="922">
        <v>40</v>
      </c>
      <c r="I606" s="912" t="str">
        <f>VLOOKUP($E606,ETB!$B$66:$C$674,2,0)</f>
        <v>Direct cost</v>
      </c>
    </row>
    <row r="607" spans="1:9" outlineLevel="2">
      <c r="A607" s="913">
        <v>1511</v>
      </c>
      <c r="B607" s="913">
        <v>1324</v>
      </c>
      <c r="C607" s="1035">
        <v>45211</v>
      </c>
      <c r="D607" s="912" t="s">
        <v>485</v>
      </c>
      <c r="E607" s="1036">
        <v>54</v>
      </c>
      <c r="F607" s="922">
        <v>40</v>
      </c>
      <c r="G607" s="922">
        <v>0</v>
      </c>
      <c r="H607" s="922">
        <v>40</v>
      </c>
      <c r="I607" s="912" t="str">
        <f>VLOOKUP($E607,ETB!$B$66:$C$674,2,0)</f>
        <v>Direct cost</v>
      </c>
    </row>
    <row r="608" spans="1:9" outlineLevel="2">
      <c r="A608" s="913">
        <v>1512</v>
      </c>
      <c r="B608" s="913">
        <v>1325</v>
      </c>
      <c r="C608" s="1035">
        <v>45230</v>
      </c>
      <c r="D608" s="912" t="s">
        <v>485</v>
      </c>
      <c r="E608" s="1036">
        <v>54</v>
      </c>
      <c r="F608" s="922">
        <v>228.08</v>
      </c>
      <c r="G608" s="922">
        <v>37.619999999999997</v>
      </c>
      <c r="H608" s="922">
        <v>265.7</v>
      </c>
      <c r="I608" s="912" t="str">
        <f>VLOOKUP($E608,ETB!$B$66:$C$674,2,0)</f>
        <v>Direct cost</v>
      </c>
    </row>
    <row r="609" spans="1:9" outlineLevel="2">
      <c r="A609" s="913">
        <v>1513</v>
      </c>
      <c r="B609" s="913">
        <v>1326</v>
      </c>
      <c r="C609" s="1035">
        <v>45218</v>
      </c>
      <c r="D609" s="912" t="s">
        <v>485</v>
      </c>
      <c r="E609" s="1036">
        <v>54</v>
      </c>
      <c r="F609" s="922">
        <v>40</v>
      </c>
      <c r="G609" s="922">
        <v>0</v>
      </c>
      <c r="H609" s="922">
        <v>40</v>
      </c>
      <c r="I609" s="912" t="str">
        <f>VLOOKUP($E609,ETB!$B$66:$C$674,2,0)</f>
        <v>Direct cost</v>
      </c>
    </row>
    <row r="610" spans="1:9" outlineLevel="2">
      <c r="A610" s="913">
        <v>938</v>
      </c>
      <c r="B610" s="913">
        <v>729</v>
      </c>
      <c r="C610" s="1035">
        <v>45093</v>
      </c>
      <c r="D610" s="912" t="s">
        <v>486</v>
      </c>
      <c r="E610" s="1036">
        <v>54</v>
      </c>
      <c r="F610" s="922">
        <v>91.69</v>
      </c>
      <c r="G610" s="922">
        <v>18.34</v>
      </c>
      <c r="H610" s="922">
        <v>110.03</v>
      </c>
      <c r="I610" s="912" t="str">
        <f>VLOOKUP($E610,ETB!$B$66:$C$674,2,0)</f>
        <v>Direct cost</v>
      </c>
    </row>
    <row r="611" spans="1:9" outlineLevel="2">
      <c r="A611" s="913">
        <v>1543</v>
      </c>
      <c r="B611" s="913">
        <v>1412</v>
      </c>
      <c r="C611" s="1035">
        <v>45173</v>
      </c>
      <c r="D611" s="912" t="s">
        <v>486</v>
      </c>
      <c r="E611" s="1036">
        <v>54</v>
      </c>
      <c r="F611" s="922">
        <v>170</v>
      </c>
      <c r="G611" s="922">
        <v>0</v>
      </c>
      <c r="H611" s="922">
        <v>170</v>
      </c>
      <c r="I611" s="912" t="str">
        <f>VLOOKUP($E611,ETB!$B$66:$C$674,2,0)</f>
        <v>Direct cost</v>
      </c>
    </row>
    <row r="612" spans="1:9" outlineLevel="2">
      <c r="A612" s="913">
        <v>336</v>
      </c>
      <c r="B612" s="913">
        <v>106</v>
      </c>
      <c r="C612" s="1035">
        <v>44980</v>
      </c>
      <c r="D612" s="912" t="s">
        <v>487</v>
      </c>
      <c r="E612" s="1036">
        <v>54</v>
      </c>
      <c r="F612" s="922">
        <v>200</v>
      </c>
      <c r="G612" s="922">
        <v>0</v>
      </c>
      <c r="H612" s="922">
        <v>200</v>
      </c>
      <c r="I612" s="912" t="str">
        <f>VLOOKUP($E612,ETB!$B$66:$C$674,2,0)</f>
        <v>Direct cost</v>
      </c>
    </row>
    <row r="613" spans="1:9" outlineLevel="2">
      <c r="A613" s="913">
        <v>245</v>
      </c>
      <c r="B613" s="913">
        <v>1</v>
      </c>
      <c r="C613" s="1035">
        <v>44978</v>
      </c>
      <c r="D613" s="912" t="s">
        <v>488</v>
      </c>
      <c r="E613" s="1036">
        <v>54</v>
      </c>
      <c r="F613" s="922">
        <v>59.85</v>
      </c>
      <c r="G613" s="922">
        <v>11.97</v>
      </c>
      <c r="H613" s="922">
        <v>71.820000000000007</v>
      </c>
      <c r="I613" s="912" t="str">
        <f>VLOOKUP($E613,ETB!$B$66:$C$674,2,0)</f>
        <v>Direct cost</v>
      </c>
    </row>
    <row r="614" spans="1:9" outlineLevel="2">
      <c r="A614" s="913">
        <v>246</v>
      </c>
      <c r="B614" s="913">
        <v>2</v>
      </c>
      <c r="C614" s="1035">
        <v>44973</v>
      </c>
      <c r="D614" s="912" t="s">
        <v>488</v>
      </c>
      <c r="E614" s="1036">
        <v>54</v>
      </c>
      <c r="F614" s="922">
        <v>393.13</v>
      </c>
      <c r="G614" s="922">
        <v>78.63</v>
      </c>
      <c r="H614" s="922">
        <v>471.76</v>
      </c>
      <c r="I614" s="912" t="str">
        <f>VLOOKUP($E614,ETB!$B$66:$C$674,2,0)</f>
        <v>Direct cost</v>
      </c>
    </row>
    <row r="615" spans="1:9" outlineLevel="2">
      <c r="A615" s="913">
        <v>247</v>
      </c>
      <c r="B615" s="913">
        <v>3</v>
      </c>
      <c r="C615" s="1035">
        <v>44978</v>
      </c>
      <c r="D615" s="912" t="s">
        <v>488</v>
      </c>
      <c r="E615" s="1036">
        <v>54</v>
      </c>
      <c r="F615" s="922">
        <v>20.100000000000001</v>
      </c>
      <c r="G615" s="922">
        <v>4.0200000000000005</v>
      </c>
      <c r="H615" s="922">
        <v>24.12</v>
      </c>
      <c r="I615" s="912" t="str">
        <f>VLOOKUP($E615,ETB!$B$66:$C$674,2,0)</f>
        <v>Direct cost</v>
      </c>
    </row>
    <row r="616" spans="1:9" outlineLevel="2">
      <c r="A616" s="913">
        <v>248</v>
      </c>
      <c r="B616" s="913">
        <v>4</v>
      </c>
      <c r="C616" s="1035">
        <v>44984</v>
      </c>
      <c r="D616" s="912" t="s">
        <v>488</v>
      </c>
      <c r="E616" s="1036">
        <v>54</v>
      </c>
      <c r="F616" s="922">
        <v>16.2</v>
      </c>
      <c r="G616" s="922">
        <v>3.2399999999999998</v>
      </c>
      <c r="H616" s="922">
        <v>19.439999999999998</v>
      </c>
      <c r="I616" s="912" t="str">
        <f>VLOOKUP($E616,ETB!$B$66:$C$674,2,0)</f>
        <v>Direct cost</v>
      </c>
    </row>
    <row r="617" spans="1:9" outlineLevel="2">
      <c r="A617" s="913">
        <v>249</v>
      </c>
      <c r="B617" s="913">
        <v>5</v>
      </c>
      <c r="C617" s="1035">
        <v>44982</v>
      </c>
      <c r="D617" s="912" t="s">
        <v>488</v>
      </c>
      <c r="E617" s="1036">
        <v>54</v>
      </c>
      <c r="F617" s="922">
        <v>7.95</v>
      </c>
      <c r="G617" s="922">
        <v>1.59</v>
      </c>
      <c r="H617" s="922">
        <v>9.5400000000000009</v>
      </c>
      <c r="I617" s="912" t="str">
        <f>VLOOKUP($E617,ETB!$B$66:$C$674,2,0)</f>
        <v>Direct cost</v>
      </c>
    </row>
    <row r="618" spans="1:9" outlineLevel="2">
      <c r="A618" s="913">
        <v>250</v>
      </c>
      <c r="B618" s="913">
        <v>6</v>
      </c>
      <c r="C618" s="1035">
        <v>44981</v>
      </c>
      <c r="D618" s="912" t="s">
        <v>488</v>
      </c>
      <c r="E618" s="1036">
        <v>54</v>
      </c>
      <c r="F618" s="922">
        <v>22.14</v>
      </c>
      <c r="G618" s="922">
        <v>4.43</v>
      </c>
      <c r="H618" s="922">
        <v>26.57</v>
      </c>
      <c r="I618" s="912" t="str">
        <f>VLOOKUP($E618,ETB!$B$66:$C$674,2,0)</f>
        <v>Direct cost</v>
      </c>
    </row>
    <row r="619" spans="1:9" outlineLevel="2">
      <c r="A619" s="913">
        <v>255</v>
      </c>
      <c r="B619" s="913">
        <v>11</v>
      </c>
      <c r="C619" s="1035">
        <v>44977</v>
      </c>
      <c r="D619" s="912" t="s">
        <v>488</v>
      </c>
      <c r="E619" s="1036">
        <v>54</v>
      </c>
      <c r="F619" s="922">
        <v>11.99</v>
      </c>
      <c r="G619" s="922">
        <v>2.4</v>
      </c>
      <c r="H619" s="922">
        <v>14.39</v>
      </c>
      <c r="I619" s="912" t="str">
        <f>VLOOKUP($E619,ETB!$B$66:$C$674,2,0)</f>
        <v>Direct cost</v>
      </c>
    </row>
    <row r="620" spans="1:9" outlineLevel="2">
      <c r="A620" s="913">
        <v>256</v>
      </c>
      <c r="B620" s="913">
        <v>12</v>
      </c>
      <c r="C620" s="1035">
        <v>44974</v>
      </c>
      <c r="D620" s="912" t="s">
        <v>488</v>
      </c>
      <c r="E620" s="1036">
        <v>54</v>
      </c>
      <c r="F620" s="922">
        <v>316.95999999999998</v>
      </c>
      <c r="G620" s="922">
        <v>63.39</v>
      </c>
      <c r="H620" s="922">
        <v>380.34999999999997</v>
      </c>
      <c r="I620" s="912" t="str">
        <f>VLOOKUP($E620,ETB!$B$66:$C$674,2,0)</f>
        <v>Direct cost</v>
      </c>
    </row>
    <row r="621" spans="1:9" outlineLevel="2">
      <c r="A621" s="913">
        <v>257</v>
      </c>
      <c r="B621" s="913">
        <v>13</v>
      </c>
      <c r="C621" s="1035">
        <v>44978</v>
      </c>
      <c r="D621" s="912" t="s">
        <v>488</v>
      </c>
      <c r="E621" s="1036">
        <v>54</v>
      </c>
      <c r="F621" s="922">
        <v>70.97999999999999</v>
      </c>
      <c r="G621" s="922">
        <v>14.2</v>
      </c>
      <c r="H621" s="922">
        <v>85.179999999999993</v>
      </c>
      <c r="I621" s="912" t="str">
        <f>VLOOKUP($E621,ETB!$B$66:$C$674,2,0)</f>
        <v>Direct cost</v>
      </c>
    </row>
    <row r="622" spans="1:9" outlineLevel="2">
      <c r="A622" s="913">
        <v>306</v>
      </c>
      <c r="B622" s="913">
        <v>62</v>
      </c>
      <c r="C622" s="1035">
        <v>44985</v>
      </c>
      <c r="D622" s="912" t="s">
        <v>488</v>
      </c>
      <c r="E622" s="1036">
        <v>54</v>
      </c>
      <c r="F622" s="922">
        <v>-42.25</v>
      </c>
      <c r="G622" s="922">
        <v>-8.4499999999999993</v>
      </c>
      <c r="H622" s="922">
        <v>-50.7</v>
      </c>
      <c r="I622" s="912" t="str">
        <f>VLOOKUP($E622,ETB!$B$66:$C$674,2,0)</f>
        <v>Direct cost</v>
      </c>
    </row>
    <row r="623" spans="1:9" outlineLevel="2">
      <c r="A623" s="913">
        <v>307</v>
      </c>
      <c r="B623" s="913">
        <v>63</v>
      </c>
      <c r="C623" s="1035">
        <v>44984</v>
      </c>
      <c r="D623" s="912" t="s">
        <v>488</v>
      </c>
      <c r="E623" s="1036">
        <v>54</v>
      </c>
      <c r="F623" s="922">
        <v>29.560000000000002</v>
      </c>
      <c r="G623" s="922">
        <v>5.91</v>
      </c>
      <c r="H623" s="922">
        <v>35.47</v>
      </c>
      <c r="I623" s="912" t="str">
        <f>VLOOKUP($E623,ETB!$B$66:$C$674,2,0)</f>
        <v>Direct cost</v>
      </c>
    </row>
    <row r="624" spans="1:9" outlineLevel="2">
      <c r="A624" s="913">
        <v>308</v>
      </c>
      <c r="B624" s="913">
        <v>64</v>
      </c>
      <c r="C624" s="1035">
        <v>44985</v>
      </c>
      <c r="D624" s="912" t="s">
        <v>488</v>
      </c>
      <c r="E624" s="1036">
        <v>54</v>
      </c>
      <c r="F624" s="922">
        <v>26.910000000000004</v>
      </c>
      <c r="G624" s="922">
        <v>5.38</v>
      </c>
      <c r="H624" s="922">
        <v>32.290000000000006</v>
      </c>
      <c r="I624" s="912" t="str">
        <f>VLOOKUP($E624,ETB!$B$66:$C$674,2,0)</f>
        <v>Direct cost</v>
      </c>
    </row>
    <row r="625" spans="1:9" outlineLevel="2">
      <c r="A625" s="913">
        <v>502</v>
      </c>
      <c r="B625" s="913">
        <v>284</v>
      </c>
      <c r="C625" s="1035">
        <v>44995</v>
      </c>
      <c r="D625" s="912" t="s">
        <v>488</v>
      </c>
      <c r="E625" s="1036">
        <v>54</v>
      </c>
      <c r="F625" s="922">
        <v>-8.26</v>
      </c>
      <c r="G625" s="922">
        <v>-1.65</v>
      </c>
      <c r="H625" s="922">
        <v>-9.91</v>
      </c>
      <c r="I625" s="912" t="str">
        <f>VLOOKUP($E625,ETB!$B$66:$C$674,2,0)</f>
        <v>Direct cost</v>
      </c>
    </row>
    <row r="626" spans="1:9" outlineLevel="2">
      <c r="A626" s="913">
        <v>503</v>
      </c>
      <c r="B626" s="913">
        <v>285</v>
      </c>
      <c r="C626" s="1035">
        <v>45044</v>
      </c>
      <c r="D626" s="912" t="s">
        <v>488</v>
      </c>
      <c r="E626" s="1036">
        <v>54</v>
      </c>
      <c r="F626" s="922">
        <v>-48.839999999999996</v>
      </c>
      <c r="G626" s="922">
        <v>-9.77</v>
      </c>
      <c r="H626" s="922">
        <v>-58.61</v>
      </c>
      <c r="I626" s="912" t="str">
        <f>VLOOKUP($E626,ETB!$B$66:$C$674,2,0)</f>
        <v>Direct cost</v>
      </c>
    </row>
    <row r="627" spans="1:9" outlineLevel="2">
      <c r="A627" s="913">
        <v>504</v>
      </c>
      <c r="B627" s="913">
        <v>286</v>
      </c>
      <c r="C627" s="1035">
        <v>44995</v>
      </c>
      <c r="D627" s="912" t="s">
        <v>488</v>
      </c>
      <c r="E627" s="1036">
        <v>54</v>
      </c>
      <c r="F627" s="922">
        <v>-9.9400000000000013</v>
      </c>
      <c r="G627" s="922">
        <v>-1.9899999999999998</v>
      </c>
      <c r="H627" s="922">
        <v>-11.930000000000001</v>
      </c>
      <c r="I627" s="912" t="str">
        <f>VLOOKUP($E627,ETB!$B$66:$C$674,2,0)</f>
        <v>Direct cost</v>
      </c>
    </row>
    <row r="628" spans="1:9" outlineLevel="2">
      <c r="A628" s="913">
        <v>505</v>
      </c>
      <c r="B628" s="913">
        <v>287</v>
      </c>
      <c r="C628" s="1035">
        <v>45062</v>
      </c>
      <c r="D628" s="912" t="s">
        <v>488</v>
      </c>
      <c r="E628" s="1036">
        <v>54</v>
      </c>
      <c r="F628" s="922">
        <v>-10.75</v>
      </c>
      <c r="G628" s="922">
        <v>-2.15</v>
      </c>
      <c r="H628" s="922">
        <v>-12.9</v>
      </c>
      <c r="I628" s="912" t="str">
        <f>VLOOKUP($E628,ETB!$B$66:$C$674,2,0)</f>
        <v>Direct cost</v>
      </c>
    </row>
    <row r="629" spans="1:9" outlineLevel="2">
      <c r="A629" s="913">
        <v>506</v>
      </c>
      <c r="B629" s="913">
        <v>288</v>
      </c>
      <c r="C629" s="1035">
        <v>45019</v>
      </c>
      <c r="D629" s="912" t="s">
        <v>488</v>
      </c>
      <c r="E629" s="1036">
        <v>54</v>
      </c>
      <c r="F629" s="922">
        <v>-14.49</v>
      </c>
      <c r="G629" s="922">
        <v>-2.9</v>
      </c>
      <c r="H629" s="922">
        <v>-17.39</v>
      </c>
      <c r="I629" s="912" t="str">
        <f>VLOOKUP($E629,ETB!$B$66:$C$674,2,0)</f>
        <v>Direct cost</v>
      </c>
    </row>
    <row r="630" spans="1:9" outlineLevel="2">
      <c r="A630" s="913">
        <v>507</v>
      </c>
      <c r="B630" s="913">
        <v>289</v>
      </c>
      <c r="C630" s="1035">
        <v>44994</v>
      </c>
      <c r="D630" s="912" t="s">
        <v>488</v>
      </c>
      <c r="E630" s="1036">
        <v>54</v>
      </c>
      <c r="F630" s="922">
        <v>11.99</v>
      </c>
      <c r="G630" s="922">
        <v>2.4</v>
      </c>
      <c r="H630" s="922">
        <v>14.39</v>
      </c>
      <c r="I630" s="912" t="str">
        <f>VLOOKUP($E630,ETB!$B$66:$C$674,2,0)</f>
        <v>Direct cost</v>
      </c>
    </row>
    <row r="631" spans="1:9" outlineLevel="2">
      <c r="A631" s="913">
        <v>508</v>
      </c>
      <c r="B631" s="913">
        <v>290</v>
      </c>
      <c r="C631" s="1035">
        <v>44986</v>
      </c>
      <c r="D631" s="912" t="s">
        <v>488</v>
      </c>
      <c r="E631" s="1036">
        <v>54</v>
      </c>
      <c r="F631" s="922">
        <v>100.74</v>
      </c>
      <c r="G631" s="922">
        <v>20.149999999999999</v>
      </c>
      <c r="H631" s="922">
        <v>120.88999999999999</v>
      </c>
      <c r="I631" s="912" t="str">
        <f>VLOOKUP($E631,ETB!$B$66:$C$674,2,0)</f>
        <v>Direct cost</v>
      </c>
    </row>
    <row r="632" spans="1:9" outlineLevel="2">
      <c r="A632" s="913">
        <v>509</v>
      </c>
      <c r="B632" s="913">
        <v>291</v>
      </c>
      <c r="C632" s="1035">
        <v>44994</v>
      </c>
      <c r="D632" s="912" t="s">
        <v>488</v>
      </c>
      <c r="E632" s="1036">
        <v>54</v>
      </c>
      <c r="F632" s="922">
        <v>10.15</v>
      </c>
      <c r="G632" s="922">
        <v>2.0300000000000002</v>
      </c>
      <c r="H632" s="922">
        <v>12.18</v>
      </c>
      <c r="I632" s="912" t="str">
        <f>VLOOKUP($E632,ETB!$B$66:$C$674,2,0)</f>
        <v>Direct cost</v>
      </c>
    </row>
    <row r="633" spans="1:9" outlineLevel="2">
      <c r="A633" s="913">
        <v>510</v>
      </c>
      <c r="B633" s="913">
        <v>292</v>
      </c>
      <c r="C633" s="1035">
        <v>45042</v>
      </c>
      <c r="D633" s="912" t="s">
        <v>488</v>
      </c>
      <c r="E633" s="1036">
        <v>54</v>
      </c>
      <c r="F633" s="922">
        <v>31.65</v>
      </c>
      <c r="G633" s="922">
        <v>6.33</v>
      </c>
      <c r="H633" s="922">
        <v>37.979999999999997</v>
      </c>
      <c r="I633" s="912" t="str">
        <f>VLOOKUP($E633,ETB!$B$66:$C$674,2,0)</f>
        <v>Direct cost</v>
      </c>
    </row>
    <row r="634" spans="1:9" outlineLevel="2">
      <c r="A634" s="913">
        <v>511</v>
      </c>
      <c r="B634" s="913">
        <v>293</v>
      </c>
      <c r="C634" s="1035">
        <v>45001</v>
      </c>
      <c r="D634" s="912" t="s">
        <v>488</v>
      </c>
      <c r="E634" s="1036">
        <v>54</v>
      </c>
      <c r="F634" s="922">
        <v>68.710000000000008</v>
      </c>
      <c r="G634" s="922">
        <v>13.74</v>
      </c>
      <c r="H634" s="922">
        <v>82.45</v>
      </c>
      <c r="I634" s="912" t="str">
        <f>VLOOKUP($E634,ETB!$B$66:$C$674,2,0)</f>
        <v>Direct cost</v>
      </c>
    </row>
    <row r="635" spans="1:9" outlineLevel="2">
      <c r="A635" s="913">
        <v>512</v>
      </c>
      <c r="B635" s="913">
        <v>294</v>
      </c>
      <c r="C635" s="1035">
        <v>45016</v>
      </c>
      <c r="D635" s="912" t="s">
        <v>488</v>
      </c>
      <c r="E635" s="1036">
        <v>54</v>
      </c>
      <c r="F635" s="922">
        <v>82.61</v>
      </c>
      <c r="G635" s="922">
        <v>16.52</v>
      </c>
      <c r="H635" s="922">
        <v>99.13</v>
      </c>
      <c r="I635" s="912" t="str">
        <f>VLOOKUP($E635,ETB!$B$66:$C$674,2,0)</f>
        <v>Direct cost</v>
      </c>
    </row>
    <row r="636" spans="1:9" outlineLevel="2">
      <c r="A636" s="913">
        <v>513</v>
      </c>
      <c r="B636" s="913">
        <v>295</v>
      </c>
      <c r="C636" s="1035">
        <v>45069</v>
      </c>
      <c r="D636" s="912" t="s">
        <v>488</v>
      </c>
      <c r="E636" s="1036">
        <v>54</v>
      </c>
      <c r="F636" s="922">
        <v>23.55</v>
      </c>
      <c r="G636" s="922">
        <v>4.71</v>
      </c>
      <c r="H636" s="922">
        <v>28.26</v>
      </c>
      <c r="I636" s="912" t="str">
        <f>VLOOKUP($E636,ETB!$B$66:$C$674,2,0)</f>
        <v>Direct cost</v>
      </c>
    </row>
    <row r="637" spans="1:9" outlineLevel="2">
      <c r="A637" s="913">
        <v>514</v>
      </c>
      <c r="B637" s="913">
        <v>296</v>
      </c>
      <c r="C637" s="1035">
        <v>45009</v>
      </c>
      <c r="D637" s="912" t="s">
        <v>488</v>
      </c>
      <c r="E637" s="1036">
        <v>54</v>
      </c>
      <c r="F637" s="922">
        <v>8.24</v>
      </c>
      <c r="G637" s="922">
        <v>1.65</v>
      </c>
      <c r="H637" s="922">
        <v>9.89</v>
      </c>
      <c r="I637" s="912" t="str">
        <f>VLOOKUP($E637,ETB!$B$66:$C$674,2,0)</f>
        <v>Direct cost</v>
      </c>
    </row>
    <row r="638" spans="1:9" outlineLevel="2">
      <c r="A638" s="913">
        <v>515</v>
      </c>
      <c r="B638" s="913">
        <v>297</v>
      </c>
      <c r="C638" s="1035">
        <v>45016</v>
      </c>
      <c r="D638" s="912" t="s">
        <v>488</v>
      </c>
      <c r="E638" s="1036">
        <v>54</v>
      </c>
      <c r="F638" s="922">
        <v>5.0600000000000005</v>
      </c>
      <c r="G638" s="922">
        <v>1.01</v>
      </c>
      <c r="H638" s="922">
        <v>6.07</v>
      </c>
      <c r="I638" s="912" t="str">
        <f>VLOOKUP($E638,ETB!$B$66:$C$674,2,0)</f>
        <v>Direct cost</v>
      </c>
    </row>
    <row r="639" spans="1:9" outlineLevel="2">
      <c r="A639" s="913">
        <v>516</v>
      </c>
      <c r="B639" s="913">
        <v>298</v>
      </c>
      <c r="C639" s="1035">
        <v>45000</v>
      </c>
      <c r="D639" s="912" t="s">
        <v>488</v>
      </c>
      <c r="E639" s="1036">
        <v>54</v>
      </c>
      <c r="F639" s="922">
        <v>32.010000000000005</v>
      </c>
      <c r="G639" s="922">
        <v>6.4</v>
      </c>
      <c r="H639" s="922">
        <v>38.410000000000004</v>
      </c>
      <c r="I639" s="912" t="str">
        <f>VLOOKUP($E639,ETB!$B$66:$C$674,2,0)</f>
        <v>Direct cost</v>
      </c>
    </row>
    <row r="640" spans="1:9" outlineLevel="2">
      <c r="A640" s="913">
        <v>517</v>
      </c>
      <c r="B640" s="913">
        <v>299</v>
      </c>
      <c r="C640" s="1035">
        <v>45012</v>
      </c>
      <c r="D640" s="912" t="s">
        <v>488</v>
      </c>
      <c r="E640" s="1036">
        <v>54</v>
      </c>
      <c r="F640" s="922">
        <v>39.96</v>
      </c>
      <c r="G640" s="922">
        <v>7.99</v>
      </c>
      <c r="H640" s="922">
        <v>47.95</v>
      </c>
      <c r="I640" s="912" t="str">
        <f>VLOOKUP($E640,ETB!$B$66:$C$674,2,0)</f>
        <v>Direct cost</v>
      </c>
    </row>
    <row r="641" spans="1:9" outlineLevel="2">
      <c r="A641" s="913">
        <v>518</v>
      </c>
      <c r="B641" s="913">
        <v>300</v>
      </c>
      <c r="C641" s="1035">
        <v>45068</v>
      </c>
      <c r="D641" s="912" t="s">
        <v>488</v>
      </c>
      <c r="E641" s="1036">
        <v>54</v>
      </c>
      <c r="F641" s="922">
        <v>39.96</v>
      </c>
      <c r="G641" s="922">
        <v>7.99</v>
      </c>
      <c r="H641" s="922">
        <v>47.95</v>
      </c>
      <c r="I641" s="912" t="str">
        <f>VLOOKUP($E641,ETB!$B$66:$C$674,2,0)</f>
        <v>Direct cost</v>
      </c>
    </row>
    <row r="642" spans="1:9" outlineLevel="2">
      <c r="A642" s="913">
        <v>519</v>
      </c>
      <c r="B642" s="913">
        <v>301</v>
      </c>
      <c r="C642" s="1035">
        <v>45049</v>
      </c>
      <c r="D642" s="912" t="s">
        <v>488</v>
      </c>
      <c r="E642" s="1036">
        <v>54</v>
      </c>
      <c r="F642" s="922">
        <v>18.77</v>
      </c>
      <c r="G642" s="922">
        <v>3.75</v>
      </c>
      <c r="H642" s="922">
        <v>22.52</v>
      </c>
      <c r="I642" s="912" t="str">
        <f>VLOOKUP($E642,ETB!$B$66:$C$674,2,0)</f>
        <v>Direct cost</v>
      </c>
    </row>
    <row r="643" spans="1:9" outlineLevel="2">
      <c r="A643" s="913">
        <v>520</v>
      </c>
      <c r="B643" s="913">
        <v>302</v>
      </c>
      <c r="C643" s="1035">
        <v>45049</v>
      </c>
      <c r="D643" s="912" t="s">
        <v>488</v>
      </c>
      <c r="E643" s="1036">
        <v>54</v>
      </c>
      <c r="F643" s="922">
        <v>42.489999999999995</v>
      </c>
      <c r="G643" s="922">
        <v>8.5</v>
      </c>
      <c r="H643" s="922">
        <v>50.989999999999995</v>
      </c>
      <c r="I643" s="912" t="str">
        <f>VLOOKUP($E643,ETB!$B$66:$C$674,2,0)</f>
        <v>Direct cost</v>
      </c>
    </row>
    <row r="644" spans="1:9" outlineLevel="2">
      <c r="A644" s="913">
        <v>521</v>
      </c>
      <c r="B644" s="913">
        <v>303</v>
      </c>
      <c r="C644" s="1035">
        <v>45013</v>
      </c>
      <c r="D644" s="912" t="s">
        <v>488</v>
      </c>
      <c r="E644" s="1036">
        <v>54</v>
      </c>
      <c r="F644" s="922">
        <v>11.629999999999999</v>
      </c>
      <c r="G644" s="922">
        <v>2.33</v>
      </c>
      <c r="H644" s="922">
        <v>13.959999999999999</v>
      </c>
      <c r="I644" s="912" t="str">
        <f>VLOOKUP($E644,ETB!$B$66:$C$674,2,0)</f>
        <v>Direct cost</v>
      </c>
    </row>
    <row r="645" spans="1:9" outlineLevel="2">
      <c r="A645" s="913">
        <v>522</v>
      </c>
      <c r="B645" s="913">
        <v>304</v>
      </c>
      <c r="C645" s="1035">
        <v>44992</v>
      </c>
      <c r="D645" s="912" t="s">
        <v>488</v>
      </c>
      <c r="E645" s="1036">
        <v>54</v>
      </c>
      <c r="F645" s="922">
        <v>26.54</v>
      </c>
      <c r="G645" s="922">
        <v>5.3100000000000005</v>
      </c>
      <c r="H645" s="922">
        <v>31.85</v>
      </c>
      <c r="I645" s="912" t="str">
        <f>VLOOKUP($E645,ETB!$B$66:$C$674,2,0)</f>
        <v>Direct cost</v>
      </c>
    </row>
    <row r="646" spans="1:9" outlineLevel="2">
      <c r="A646" s="913">
        <v>523</v>
      </c>
      <c r="B646" s="913">
        <v>305</v>
      </c>
      <c r="C646" s="1035">
        <v>45059</v>
      </c>
      <c r="D646" s="912" t="s">
        <v>488</v>
      </c>
      <c r="E646" s="1036">
        <v>54</v>
      </c>
      <c r="F646" s="922">
        <v>8.66</v>
      </c>
      <c r="G646" s="922">
        <v>1.73</v>
      </c>
      <c r="H646" s="922">
        <v>10.39</v>
      </c>
      <c r="I646" s="912" t="str">
        <f>VLOOKUP($E646,ETB!$B$66:$C$674,2,0)</f>
        <v>Direct cost</v>
      </c>
    </row>
    <row r="647" spans="1:9" outlineLevel="2">
      <c r="A647" s="913">
        <v>524</v>
      </c>
      <c r="B647" s="913">
        <v>306</v>
      </c>
      <c r="C647" s="1035">
        <v>44987</v>
      </c>
      <c r="D647" s="912" t="s">
        <v>488</v>
      </c>
      <c r="E647" s="1036">
        <v>54</v>
      </c>
      <c r="F647" s="922">
        <v>22.5</v>
      </c>
      <c r="G647" s="922">
        <v>4.5</v>
      </c>
      <c r="H647" s="922">
        <v>27</v>
      </c>
      <c r="I647" s="912" t="str">
        <f>VLOOKUP($E647,ETB!$B$66:$C$674,2,0)</f>
        <v>Direct cost</v>
      </c>
    </row>
    <row r="648" spans="1:9" outlineLevel="2">
      <c r="A648" s="913">
        <v>525</v>
      </c>
      <c r="B648" s="913">
        <v>307</v>
      </c>
      <c r="C648" s="1035">
        <v>45014</v>
      </c>
      <c r="D648" s="912" t="s">
        <v>488</v>
      </c>
      <c r="E648" s="1036">
        <v>54</v>
      </c>
      <c r="F648" s="922">
        <v>19.059999999999999</v>
      </c>
      <c r="G648" s="922">
        <v>3.81</v>
      </c>
      <c r="H648" s="922">
        <v>22.869999999999997</v>
      </c>
      <c r="I648" s="912" t="str">
        <f>VLOOKUP($E648,ETB!$B$66:$C$674,2,0)</f>
        <v>Direct cost</v>
      </c>
    </row>
    <row r="649" spans="1:9" outlineLevel="2">
      <c r="A649" s="913">
        <v>526</v>
      </c>
      <c r="B649" s="913">
        <v>308</v>
      </c>
      <c r="C649" s="1035">
        <v>44991</v>
      </c>
      <c r="D649" s="912" t="s">
        <v>488</v>
      </c>
      <c r="E649" s="1036">
        <v>54</v>
      </c>
      <c r="F649" s="922">
        <v>9.33</v>
      </c>
      <c r="G649" s="922">
        <v>1.8699999999999999</v>
      </c>
      <c r="H649" s="922">
        <v>11.2</v>
      </c>
      <c r="I649" s="912" t="str">
        <f>VLOOKUP($E649,ETB!$B$66:$C$674,2,0)</f>
        <v>Direct cost</v>
      </c>
    </row>
    <row r="650" spans="1:9" outlineLevel="2">
      <c r="A650" s="913">
        <v>527</v>
      </c>
      <c r="B650" s="913">
        <v>309</v>
      </c>
      <c r="C650" s="1035">
        <v>45001</v>
      </c>
      <c r="D650" s="912" t="s">
        <v>488</v>
      </c>
      <c r="E650" s="1036">
        <v>54</v>
      </c>
      <c r="F650" s="922">
        <v>14.319999999999999</v>
      </c>
      <c r="G650" s="922">
        <v>2.8600000000000003</v>
      </c>
      <c r="H650" s="922">
        <v>17.18</v>
      </c>
      <c r="I650" s="912" t="str">
        <f>VLOOKUP($E650,ETB!$B$66:$C$674,2,0)</f>
        <v>Direct cost</v>
      </c>
    </row>
    <row r="651" spans="1:9" outlineLevel="2">
      <c r="A651" s="913">
        <v>528</v>
      </c>
      <c r="B651" s="913">
        <v>310</v>
      </c>
      <c r="C651" s="1035">
        <v>45001</v>
      </c>
      <c r="D651" s="912" t="s">
        <v>488</v>
      </c>
      <c r="E651" s="1036">
        <v>54</v>
      </c>
      <c r="F651" s="922">
        <v>15.62</v>
      </c>
      <c r="G651" s="922">
        <v>3.12</v>
      </c>
      <c r="H651" s="922">
        <v>18.739999999999998</v>
      </c>
      <c r="I651" s="912" t="str">
        <f>VLOOKUP($E651,ETB!$B$66:$C$674,2,0)</f>
        <v>Direct cost</v>
      </c>
    </row>
    <row r="652" spans="1:9" outlineLevel="2">
      <c r="A652" s="913">
        <v>529</v>
      </c>
      <c r="B652" s="913">
        <v>311</v>
      </c>
      <c r="C652" s="1035">
        <v>44988</v>
      </c>
      <c r="D652" s="912" t="s">
        <v>488</v>
      </c>
      <c r="E652" s="1036">
        <v>54</v>
      </c>
      <c r="F652" s="922">
        <v>15.51</v>
      </c>
      <c r="G652" s="922">
        <v>3.1</v>
      </c>
      <c r="H652" s="922">
        <v>18.61</v>
      </c>
      <c r="I652" s="912" t="str">
        <f>VLOOKUP($E652,ETB!$B$66:$C$674,2,0)</f>
        <v>Direct cost</v>
      </c>
    </row>
    <row r="653" spans="1:9" outlineLevel="2">
      <c r="A653" s="913">
        <v>530</v>
      </c>
      <c r="B653" s="913">
        <v>312</v>
      </c>
      <c r="C653" s="1035">
        <v>44991</v>
      </c>
      <c r="D653" s="912" t="s">
        <v>488</v>
      </c>
      <c r="E653" s="1036">
        <v>54</v>
      </c>
      <c r="F653" s="922">
        <v>15.62</v>
      </c>
      <c r="G653" s="922">
        <v>3.12</v>
      </c>
      <c r="H653" s="922">
        <v>18.739999999999998</v>
      </c>
      <c r="I653" s="912" t="str">
        <f>VLOOKUP($E653,ETB!$B$66:$C$674,2,0)</f>
        <v>Direct cost</v>
      </c>
    </row>
    <row r="654" spans="1:9" outlineLevel="2">
      <c r="A654" s="913">
        <v>531</v>
      </c>
      <c r="B654" s="913">
        <v>313</v>
      </c>
      <c r="C654" s="1035">
        <v>44991</v>
      </c>
      <c r="D654" s="912" t="s">
        <v>488</v>
      </c>
      <c r="E654" s="1036">
        <v>54</v>
      </c>
      <c r="F654" s="922">
        <v>13.45</v>
      </c>
      <c r="G654" s="922">
        <v>2.69</v>
      </c>
      <c r="H654" s="922">
        <v>16.14</v>
      </c>
      <c r="I654" s="912" t="str">
        <f>VLOOKUP($E654,ETB!$B$66:$C$674,2,0)</f>
        <v>Direct cost</v>
      </c>
    </row>
    <row r="655" spans="1:9" outlineLevel="2">
      <c r="A655" s="913">
        <v>532</v>
      </c>
      <c r="B655" s="913">
        <v>314</v>
      </c>
      <c r="C655" s="1035">
        <v>44995</v>
      </c>
      <c r="D655" s="912" t="s">
        <v>488</v>
      </c>
      <c r="E655" s="1036">
        <v>54</v>
      </c>
      <c r="F655" s="922">
        <v>17.380000000000003</v>
      </c>
      <c r="G655" s="922">
        <v>3.4799999999999995</v>
      </c>
      <c r="H655" s="922">
        <v>20.860000000000003</v>
      </c>
      <c r="I655" s="912" t="str">
        <f>VLOOKUP($E655,ETB!$B$66:$C$674,2,0)</f>
        <v>Direct cost</v>
      </c>
    </row>
    <row r="656" spans="1:9" outlineLevel="2">
      <c r="A656" s="913">
        <v>533</v>
      </c>
      <c r="B656" s="913">
        <v>315</v>
      </c>
      <c r="C656" s="1035">
        <v>45001</v>
      </c>
      <c r="D656" s="912" t="s">
        <v>488</v>
      </c>
      <c r="E656" s="1036">
        <v>54</v>
      </c>
      <c r="F656" s="922">
        <v>16.580000000000002</v>
      </c>
      <c r="G656" s="922">
        <v>3.3200000000000003</v>
      </c>
      <c r="H656" s="922">
        <v>19.900000000000002</v>
      </c>
      <c r="I656" s="912" t="str">
        <f>VLOOKUP($E656,ETB!$B$66:$C$674,2,0)</f>
        <v>Direct cost</v>
      </c>
    </row>
    <row r="657" spans="1:9" outlineLevel="2">
      <c r="A657" s="913">
        <v>534</v>
      </c>
      <c r="B657" s="913">
        <v>316</v>
      </c>
      <c r="C657" s="1035">
        <v>45009</v>
      </c>
      <c r="D657" s="912" t="s">
        <v>488</v>
      </c>
      <c r="E657" s="1036">
        <v>54</v>
      </c>
      <c r="F657" s="922">
        <v>19.440000000000001</v>
      </c>
      <c r="G657" s="922">
        <v>3.8899999999999997</v>
      </c>
      <c r="H657" s="922">
        <v>23.330000000000002</v>
      </c>
      <c r="I657" s="912" t="str">
        <f>VLOOKUP($E657,ETB!$B$66:$C$674,2,0)</f>
        <v>Direct cost</v>
      </c>
    </row>
    <row r="658" spans="1:9" outlineLevel="2">
      <c r="A658" s="913">
        <v>535</v>
      </c>
      <c r="B658" s="913">
        <v>317</v>
      </c>
      <c r="C658" s="1035">
        <v>45062</v>
      </c>
      <c r="D658" s="912" t="s">
        <v>488</v>
      </c>
      <c r="E658" s="1036">
        <v>54</v>
      </c>
      <c r="F658" s="922">
        <v>-15.040000000000001</v>
      </c>
      <c r="G658" s="922">
        <v>-3.0100000000000002</v>
      </c>
      <c r="H658" s="922">
        <v>-18.05</v>
      </c>
      <c r="I658" s="912" t="str">
        <f>VLOOKUP($E658,ETB!$B$66:$C$674,2,0)</f>
        <v>Direct cost</v>
      </c>
    </row>
    <row r="659" spans="1:9" outlineLevel="2">
      <c r="A659" s="913">
        <v>536</v>
      </c>
      <c r="B659" s="913">
        <v>318</v>
      </c>
      <c r="C659" s="1035">
        <v>45009</v>
      </c>
      <c r="D659" s="912" t="s">
        <v>488</v>
      </c>
      <c r="E659" s="1036">
        <v>54</v>
      </c>
      <c r="F659" s="922">
        <v>-27.68</v>
      </c>
      <c r="G659" s="922">
        <v>-5.54</v>
      </c>
      <c r="H659" s="922">
        <v>-33.22</v>
      </c>
      <c r="I659" s="912" t="str">
        <f>VLOOKUP($E659,ETB!$B$66:$C$674,2,0)</f>
        <v>Direct cost</v>
      </c>
    </row>
    <row r="660" spans="1:9" outlineLevel="2">
      <c r="A660" s="913">
        <v>537</v>
      </c>
      <c r="B660" s="913">
        <v>319</v>
      </c>
      <c r="C660" s="1035">
        <v>45022</v>
      </c>
      <c r="D660" s="912" t="s">
        <v>488</v>
      </c>
      <c r="E660" s="1036">
        <v>54</v>
      </c>
      <c r="F660" s="922">
        <v>75.09</v>
      </c>
      <c r="G660" s="922">
        <v>15.02</v>
      </c>
      <c r="H660" s="922">
        <v>90.11</v>
      </c>
      <c r="I660" s="912" t="str">
        <f>VLOOKUP($E660,ETB!$B$66:$C$674,2,0)</f>
        <v>Direct cost</v>
      </c>
    </row>
    <row r="661" spans="1:9" outlineLevel="2">
      <c r="A661" s="913">
        <v>538</v>
      </c>
      <c r="B661" s="913">
        <v>320</v>
      </c>
      <c r="C661" s="1035">
        <v>45048</v>
      </c>
      <c r="D661" s="912" t="s">
        <v>488</v>
      </c>
      <c r="E661" s="1036">
        <v>54</v>
      </c>
      <c r="F661" s="922">
        <v>10.23</v>
      </c>
      <c r="G661" s="922">
        <v>2.0499999999999998</v>
      </c>
      <c r="H661" s="922">
        <v>12.280000000000001</v>
      </c>
      <c r="I661" s="912" t="str">
        <f>VLOOKUP($E661,ETB!$B$66:$C$674,2,0)</f>
        <v>Direct cost</v>
      </c>
    </row>
    <row r="662" spans="1:9" outlineLevel="2">
      <c r="A662" s="913">
        <v>539</v>
      </c>
      <c r="B662" s="913">
        <v>321</v>
      </c>
      <c r="C662" s="1035">
        <v>44995</v>
      </c>
      <c r="D662" s="912" t="s">
        <v>488</v>
      </c>
      <c r="E662" s="1036">
        <v>54</v>
      </c>
      <c r="F662" s="922">
        <v>15.5</v>
      </c>
      <c r="G662" s="922">
        <v>3.1</v>
      </c>
      <c r="H662" s="922">
        <v>18.600000000000001</v>
      </c>
      <c r="I662" s="912" t="str">
        <f>VLOOKUP($E662,ETB!$B$66:$C$674,2,0)</f>
        <v>Direct cost</v>
      </c>
    </row>
    <row r="663" spans="1:9" outlineLevel="2">
      <c r="A663" s="913">
        <v>540</v>
      </c>
      <c r="B663" s="913">
        <v>322</v>
      </c>
      <c r="C663" s="1035">
        <v>45061</v>
      </c>
      <c r="D663" s="912" t="s">
        <v>488</v>
      </c>
      <c r="E663" s="1036">
        <v>54</v>
      </c>
      <c r="F663" s="922">
        <v>64.539999999999992</v>
      </c>
      <c r="G663" s="922">
        <v>12.91</v>
      </c>
      <c r="H663" s="922">
        <v>77.449999999999989</v>
      </c>
      <c r="I663" s="912" t="str">
        <f>VLOOKUP($E663,ETB!$B$66:$C$674,2,0)</f>
        <v>Direct cost</v>
      </c>
    </row>
    <row r="664" spans="1:9" outlineLevel="2">
      <c r="A664" s="913">
        <v>541</v>
      </c>
      <c r="B664" s="913">
        <v>323</v>
      </c>
      <c r="C664" s="1035">
        <v>45019</v>
      </c>
      <c r="D664" s="912" t="s">
        <v>488</v>
      </c>
      <c r="E664" s="1036">
        <v>54</v>
      </c>
      <c r="F664" s="922">
        <v>15.469999999999999</v>
      </c>
      <c r="G664" s="922">
        <v>3.09</v>
      </c>
      <c r="H664" s="922">
        <v>18.559999999999999</v>
      </c>
      <c r="I664" s="912" t="str">
        <f>VLOOKUP($E664,ETB!$B$66:$C$674,2,0)</f>
        <v>Direct cost</v>
      </c>
    </row>
    <row r="665" spans="1:9" outlineLevel="2">
      <c r="A665" s="913">
        <v>542</v>
      </c>
      <c r="B665" s="913">
        <v>324</v>
      </c>
      <c r="C665" s="1035">
        <v>44996</v>
      </c>
      <c r="D665" s="912" t="s">
        <v>488</v>
      </c>
      <c r="E665" s="1036">
        <v>54</v>
      </c>
      <c r="F665" s="922">
        <v>13.680000000000001</v>
      </c>
      <c r="G665" s="922">
        <v>2.7399999999999998</v>
      </c>
      <c r="H665" s="922">
        <v>16.420000000000002</v>
      </c>
      <c r="I665" s="912" t="str">
        <f>VLOOKUP($E665,ETB!$B$66:$C$674,2,0)</f>
        <v>Direct cost</v>
      </c>
    </row>
    <row r="666" spans="1:9" outlineLevel="2">
      <c r="A666" s="913">
        <v>543</v>
      </c>
      <c r="B666" s="913">
        <v>325</v>
      </c>
      <c r="C666" s="1035">
        <v>45019</v>
      </c>
      <c r="D666" s="912" t="s">
        <v>488</v>
      </c>
      <c r="E666" s="1036">
        <v>54</v>
      </c>
      <c r="F666" s="922">
        <v>14.59</v>
      </c>
      <c r="G666" s="922">
        <v>2.92</v>
      </c>
      <c r="H666" s="922">
        <v>17.509999999999998</v>
      </c>
      <c r="I666" s="912" t="str">
        <f>VLOOKUP($E666,ETB!$B$66:$C$674,2,0)</f>
        <v>Direct cost</v>
      </c>
    </row>
    <row r="667" spans="1:9" outlineLevel="2">
      <c r="A667" s="913">
        <v>544</v>
      </c>
      <c r="B667" s="913">
        <v>326</v>
      </c>
      <c r="C667" s="1035">
        <v>45017</v>
      </c>
      <c r="D667" s="912" t="s">
        <v>488</v>
      </c>
      <c r="E667" s="1036">
        <v>54</v>
      </c>
      <c r="F667" s="922">
        <v>13.5</v>
      </c>
      <c r="G667" s="922">
        <v>2.7</v>
      </c>
      <c r="H667" s="922">
        <v>16.2</v>
      </c>
      <c r="I667" s="912" t="str">
        <f>VLOOKUP($E667,ETB!$B$66:$C$674,2,0)</f>
        <v>Direct cost</v>
      </c>
    </row>
    <row r="668" spans="1:9" outlineLevel="2">
      <c r="A668" s="913">
        <v>545</v>
      </c>
      <c r="B668" s="913">
        <v>327</v>
      </c>
      <c r="C668" s="1035">
        <v>45024</v>
      </c>
      <c r="D668" s="912" t="s">
        <v>488</v>
      </c>
      <c r="E668" s="1036">
        <v>54</v>
      </c>
      <c r="F668" s="922">
        <v>13.52</v>
      </c>
      <c r="G668" s="922">
        <v>2.7</v>
      </c>
      <c r="H668" s="922">
        <v>16.22</v>
      </c>
      <c r="I668" s="912" t="str">
        <f>VLOOKUP($E668,ETB!$B$66:$C$674,2,0)</f>
        <v>Direct cost</v>
      </c>
    </row>
    <row r="669" spans="1:9" outlineLevel="2">
      <c r="A669" s="913">
        <v>546</v>
      </c>
      <c r="B669" s="913">
        <v>328</v>
      </c>
      <c r="C669" s="1035">
        <v>45007</v>
      </c>
      <c r="D669" s="912" t="s">
        <v>488</v>
      </c>
      <c r="E669" s="1036">
        <v>54</v>
      </c>
      <c r="F669" s="922">
        <v>16.18</v>
      </c>
      <c r="G669" s="922">
        <v>3.2399999999999998</v>
      </c>
      <c r="H669" s="922">
        <v>19.419999999999998</v>
      </c>
      <c r="I669" s="912" t="str">
        <f>VLOOKUP($E669,ETB!$B$66:$C$674,2,0)</f>
        <v>Direct cost</v>
      </c>
    </row>
    <row r="670" spans="1:9" outlineLevel="2">
      <c r="A670" s="913">
        <v>547</v>
      </c>
      <c r="B670" s="913">
        <v>329</v>
      </c>
      <c r="C670" s="1035">
        <v>45009</v>
      </c>
      <c r="D670" s="912" t="s">
        <v>488</v>
      </c>
      <c r="E670" s="1036">
        <v>54</v>
      </c>
      <c r="F670" s="922">
        <v>13.59</v>
      </c>
      <c r="G670" s="922">
        <v>2.7199999999999998</v>
      </c>
      <c r="H670" s="922">
        <v>16.309999999999999</v>
      </c>
      <c r="I670" s="912" t="str">
        <f>VLOOKUP($E670,ETB!$B$66:$C$674,2,0)</f>
        <v>Direct cost</v>
      </c>
    </row>
    <row r="671" spans="1:9" outlineLevel="2">
      <c r="A671" s="913">
        <v>548</v>
      </c>
      <c r="B671" s="913">
        <v>330</v>
      </c>
      <c r="C671" s="1035">
        <v>45007</v>
      </c>
      <c r="D671" s="912" t="s">
        <v>488</v>
      </c>
      <c r="E671" s="1036">
        <v>54</v>
      </c>
      <c r="F671" s="922">
        <v>19.440000000000001</v>
      </c>
      <c r="G671" s="922">
        <v>3.8899999999999997</v>
      </c>
      <c r="H671" s="922">
        <v>23.330000000000002</v>
      </c>
      <c r="I671" s="912" t="str">
        <f>VLOOKUP($E671,ETB!$B$66:$C$674,2,0)</f>
        <v>Direct cost</v>
      </c>
    </row>
    <row r="672" spans="1:9" outlineLevel="2">
      <c r="A672" s="913">
        <v>694</v>
      </c>
      <c r="B672" s="913">
        <v>331</v>
      </c>
      <c r="C672" s="1035">
        <v>45078</v>
      </c>
      <c r="D672" s="912" t="s">
        <v>488</v>
      </c>
      <c r="E672" s="1036">
        <v>54</v>
      </c>
      <c r="F672" s="922">
        <v>14.209999999999999</v>
      </c>
      <c r="G672" s="922">
        <v>2.84</v>
      </c>
      <c r="H672" s="922">
        <v>17.049999999999997</v>
      </c>
      <c r="I672" s="912" t="str">
        <f>VLOOKUP($E672,ETB!$B$66:$C$674,2,0)</f>
        <v>Direct cost</v>
      </c>
    </row>
    <row r="673" spans="1:9" outlineLevel="2">
      <c r="A673" s="913">
        <v>549</v>
      </c>
      <c r="B673" s="913">
        <v>332</v>
      </c>
      <c r="C673" s="1035">
        <v>45007</v>
      </c>
      <c r="D673" s="912" t="s">
        <v>488</v>
      </c>
      <c r="E673" s="1036">
        <v>54</v>
      </c>
      <c r="F673" s="922">
        <v>13.59</v>
      </c>
      <c r="G673" s="922">
        <v>2.7199999999999998</v>
      </c>
      <c r="H673" s="922">
        <v>16.309999999999999</v>
      </c>
      <c r="I673" s="912" t="str">
        <f>VLOOKUP($E673,ETB!$B$66:$C$674,2,0)</f>
        <v>Direct cost</v>
      </c>
    </row>
    <row r="674" spans="1:9" outlineLevel="2">
      <c r="A674" s="913">
        <v>550</v>
      </c>
      <c r="B674" s="913">
        <v>333</v>
      </c>
      <c r="C674" s="1035">
        <v>45020</v>
      </c>
      <c r="D674" s="912" t="s">
        <v>488</v>
      </c>
      <c r="E674" s="1036">
        <v>54</v>
      </c>
      <c r="F674" s="922">
        <v>19.77</v>
      </c>
      <c r="G674" s="922">
        <v>3.95</v>
      </c>
      <c r="H674" s="922">
        <v>23.72</v>
      </c>
      <c r="I674" s="912" t="str">
        <f>VLOOKUP($E674,ETB!$B$66:$C$674,2,0)</f>
        <v>Direct cost</v>
      </c>
    </row>
    <row r="675" spans="1:9" outlineLevel="2">
      <c r="A675" s="913">
        <v>551</v>
      </c>
      <c r="B675" s="913">
        <v>334</v>
      </c>
      <c r="C675" s="1035">
        <v>45064</v>
      </c>
      <c r="D675" s="912" t="s">
        <v>488</v>
      </c>
      <c r="E675" s="1036">
        <v>54</v>
      </c>
      <c r="F675" s="922">
        <v>23.46</v>
      </c>
      <c r="G675" s="922">
        <v>4.6899999999999995</v>
      </c>
      <c r="H675" s="922">
        <v>28.15</v>
      </c>
      <c r="I675" s="912" t="str">
        <f>VLOOKUP($E675,ETB!$B$66:$C$674,2,0)</f>
        <v>Direct cost</v>
      </c>
    </row>
    <row r="676" spans="1:9" outlineLevel="2">
      <c r="A676" s="913">
        <v>552</v>
      </c>
      <c r="B676" s="913">
        <v>335</v>
      </c>
      <c r="C676" s="1035">
        <v>45071</v>
      </c>
      <c r="D676" s="912" t="s">
        <v>488</v>
      </c>
      <c r="E676" s="1036">
        <v>54</v>
      </c>
      <c r="F676" s="922">
        <v>16.080000000000002</v>
      </c>
      <c r="G676" s="922">
        <v>3.22</v>
      </c>
      <c r="H676" s="922">
        <v>19.3</v>
      </c>
      <c r="I676" s="912" t="str">
        <f>VLOOKUP($E676,ETB!$B$66:$C$674,2,0)</f>
        <v>Direct cost</v>
      </c>
    </row>
    <row r="677" spans="1:9" outlineLevel="2">
      <c r="A677" s="913">
        <v>553</v>
      </c>
      <c r="B677" s="913">
        <v>336</v>
      </c>
      <c r="C677" s="1035">
        <v>44992</v>
      </c>
      <c r="D677" s="912" t="s">
        <v>488</v>
      </c>
      <c r="E677" s="1036">
        <v>54</v>
      </c>
      <c r="F677" s="922">
        <v>18.52</v>
      </c>
      <c r="G677" s="922">
        <v>3.7</v>
      </c>
      <c r="H677" s="922">
        <v>22.22</v>
      </c>
      <c r="I677" s="912" t="str">
        <f>VLOOKUP($E677,ETB!$B$66:$C$674,2,0)</f>
        <v>Direct cost</v>
      </c>
    </row>
    <row r="678" spans="1:9" outlineLevel="2">
      <c r="A678" s="913">
        <v>554</v>
      </c>
      <c r="B678" s="913">
        <v>337</v>
      </c>
      <c r="C678" s="1035">
        <v>45019</v>
      </c>
      <c r="D678" s="912" t="s">
        <v>488</v>
      </c>
      <c r="E678" s="1036">
        <v>54</v>
      </c>
      <c r="F678" s="922">
        <v>17.869999999999997</v>
      </c>
      <c r="G678" s="922">
        <v>3.5700000000000003</v>
      </c>
      <c r="H678" s="922">
        <v>21.439999999999998</v>
      </c>
      <c r="I678" s="912" t="str">
        <f>VLOOKUP($E678,ETB!$B$66:$C$674,2,0)</f>
        <v>Direct cost</v>
      </c>
    </row>
    <row r="679" spans="1:9" outlineLevel="2">
      <c r="A679" s="913">
        <v>555</v>
      </c>
      <c r="B679" s="913">
        <v>338</v>
      </c>
      <c r="C679" s="1035">
        <v>45049</v>
      </c>
      <c r="D679" s="912" t="s">
        <v>488</v>
      </c>
      <c r="E679" s="1036">
        <v>54</v>
      </c>
      <c r="F679" s="922">
        <v>19.54</v>
      </c>
      <c r="G679" s="922">
        <v>3.91</v>
      </c>
      <c r="H679" s="922">
        <v>23.45</v>
      </c>
      <c r="I679" s="912" t="str">
        <f>VLOOKUP($E679,ETB!$B$66:$C$674,2,0)</f>
        <v>Direct cost</v>
      </c>
    </row>
    <row r="680" spans="1:9" outlineLevel="2">
      <c r="A680" s="913">
        <v>556</v>
      </c>
      <c r="B680" s="913">
        <v>339</v>
      </c>
      <c r="C680" s="1035">
        <v>45048</v>
      </c>
      <c r="D680" s="912" t="s">
        <v>488</v>
      </c>
      <c r="E680" s="1036">
        <v>54</v>
      </c>
      <c r="F680" s="922">
        <v>5.74</v>
      </c>
      <c r="G680" s="922">
        <v>1.1499999999999999</v>
      </c>
      <c r="H680" s="922">
        <v>6.8900000000000006</v>
      </c>
      <c r="I680" s="912" t="str">
        <f>VLOOKUP($E680,ETB!$B$66:$C$674,2,0)</f>
        <v>Direct cost</v>
      </c>
    </row>
    <row r="681" spans="1:9" outlineLevel="2">
      <c r="A681" s="913">
        <v>557</v>
      </c>
      <c r="B681" s="913">
        <v>340</v>
      </c>
      <c r="C681" s="1035">
        <v>45019</v>
      </c>
      <c r="D681" s="912" t="s">
        <v>488</v>
      </c>
      <c r="E681" s="1036">
        <v>54</v>
      </c>
      <c r="F681" s="922">
        <v>16.080000000000002</v>
      </c>
      <c r="G681" s="922">
        <v>3.22</v>
      </c>
      <c r="H681" s="922">
        <v>19.3</v>
      </c>
      <c r="I681" s="912" t="str">
        <f>VLOOKUP($E681,ETB!$B$66:$C$674,2,0)</f>
        <v>Direct cost</v>
      </c>
    </row>
    <row r="682" spans="1:9" outlineLevel="2">
      <c r="A682" s="913">
        <v>558</v>
      </c>
      <c r="B682" s="913">
        <v>341</v>
      </c>
      <c r="C682" s="1035">
        <v>45050</v>
      </c>
      <c r="D682" s="912" t="s">
        <v>488</v>
      </c>
      <c r="E682" s="1036">
        <v>54</v>
      </c>
      <c r="F682" s="922">
        <v>34.81</v>
      </c>
      <c r="G682" s="922">
        <v>6.9599999999999991</v>
      </c>
      <c r="H682" s="922">
        <v>41.77</v>
      </c>
      <c r="I682" s="912" t="str">
        <f>VLOOKUP($E682,ETB!$B$66:$C$674,2,0)</f>
        <v>Direct cost</v>
      </c>
    </row>
    <row r="683" spans="1:9" outlineLevel="2">
      <c r="A683" s="913">
        <v>559</v>
      </c>
      <c r="B683" s="913">
        <v>342</v>
      </c>
      <c r="C683" s="1035">
        <v>45006</v>
      </c>
      <c r="D683" s="912" t="s">
        <v>488</v>
      </c>
      <c r="E683" s="1036">
        <v>54</v>
      </c>
      <c r="F683" s="922">
        <v>72.31</v>
      </c>
      <c r="G683" s="922">
        <v>14.459999999999999</v>
      </c>
      <c r="H683" s="922">
        <v>86.77</v>
      </c>
      <c r="I683" s="912" t="str">
        <f>VLOOKUP($E683,ETB!$B$66:$C$674,2,0)</f>
        <v>Direct cost</v>
      </c>
    </row>
    <row r="684" spans="1:9" outlineLevel="2">
      <c r="A684" s="913">
        <v>560</v>
      </c>
      <c r="B684" s="913">
        <v>343</v>
      </c>
      <c r="C684" s="1035">
        <v>45040</v>
      </c>
      <c r="D684" s="912" t="s">
        <v>488</v>
      </c>
      <c r="E684" s="1036">
        <v>54</v>
      </c>
      <c r="F684" s="922">
        <v>52.77</v>
      </c>
      <c r="G684" s="922">
        <v>10.55</v>
      </c>
      <c r="H684" s="922">
        <v>63.320000000000007</v>
      </c>
      <c r="I684" s="912" t="str">
        <f>VLOOKUP($E684,ETB!$B$66:$C$674,2,0)</f>
        <v>Direct cost</v>
      </c>
    </row>
    <row r="685" spans="1:9" outlineLevel="2">
      <c r="A685" s="913">
        <v>561</v>
      </c>
      <c r="B685" s="913">
        <v>344</v>
      </c>
      <c r="C685" s="1035">
        <v>44999</v>
      </c>
      <c r="D685" s="912" t="s">
        <v>488</v>
      </c>
      <c r="E685" s="1036">
        <v>54</v>
      </c>
      <c r="F685" s="922">
        <v>119.08</v>
      </c>
      <c r="G685" s="922">
        <v>23.82</v>
      </c>
      <c r="H685" s="922">
        <v>142.9</v>
      </c>
      <c r="I685" s="912" t="str">
        <f>VLOOKUP($E685,ETB!$B$66:$C$674,2,0)</f>
        <v>Direct cost</v>
      </c>
    </row>
    <row r="686" spans="1:9" outlineLevel="2">
      <c r="A686" s="913">
        <v>562</v>
      </c>
      <c r="B686" s="913">
        <v>345</v>
      </c>
      <c r="C686" s="1035">
        <v>45028</v>
      </c>
      <c r="D686" s="912" t="s">
        <v>488</v>
      </c>
      <c r="E686" s="1036">
        <v>54</v>
      </c>
      <c r="F686" s="922">
        <v>9.4</v>
      </c>
      <c r="G686" s="922">
        <v>1.8800000000000001</v>
      </c>
      <c r="H686" s="922">
        <v>11.280000000000001</v>
      </c>
      <c r="I686" s="912" t="str">
        <f>VLOOKUP($E686,ETB!$B$66:$C$674,2,0)</f>
        <v>Direct cost</v>
      </c>
    </row>
    <row r="687" spans="1:9" outlineLevel="2">
      <c r="A687" s="913">
        <v>563</v>
      </c>
      <c r="B687" s="913">
        <v>346</v>
      </c>
      <c r="C687" s="1035">
        <v>45059</v>
      </c>
      <c r="D687" s="912" t="s">
        <v>488</v>
      </c>
      <c r="E687" s="1036">
        <v>54</v>
      </c>
      <c r="F687" s="922">
        <v>32.019999999999996</v>
      </c>
      <c r="G687" s="922">
        <v>6.4</v>
      </c>
      <c r="H687" s="922">
        <v>38.419999999999995</v>
      </c>
      <c r="I687" s="912" t="str">
        <f>VLOOKUP($E687,ETB!$B$66:$C$674,2,0)</f>
        <v>Direct cost</v>
      </c>
    </row>
    <row r="688" spans="1:9" outlineLevel="2">
      <c r="A688" s="913">
        <v>564</v>
      </c>
      <c r="B688" s="913">
        <v>347</v>
      </c>
      <c r="C688" s="1035">
        <v>45058</v>
      </c>
      <c r="D688" s="912" t="s">
        <v>488</v>
      </c>
      <c r="E688" s="1036">
        <v>54</v>
      </c>
      <c r="F688" s="922">
        <v>10.75</v>
      </c>
      <c r="G688" s="922">
        <v>2.15</v>
      </c>
      <c r="H688" s="922">
        <v>12.9</v>
      </c>
      <c r="I688" s="912" t="str">
        <f>VLOOKUP($E688,ETB!$B$66:$C$674,2,0)</f>
        <v>Direct cost</v>
      </c>
    </row>
    <row r="689" spans="1:9" outlineLevel="2">
      <c r="A689" s="913">
        <v>565</v>
      </c>
      <c r="B689" s="913">
        <v>348</v>
      </c>
      <c r="C689" s="1035">
        <v>45003</v>
      </c>
      <c r="D689" s="912" t="s">
        <v>488</v>
      </c>
      <c r="E689" s="1036">
        <v>54</v>
      </c>
      <c r="F689" s="922">
        <v>16.18</v>
      </c>
      <c r="G689" s="922">
        <v>3.2399999999999998</v>
      </c>
      <c r="H689" s="922">
        <v>19.419999999999998</v>
      </c>
      <c r="I689" s="912" t="str">
        <f>VLOOKUP($E689,ETB!$B$66:$C$674,2,0)</f>
        <v>Direct cost</v>
      </c>
    </row>
    <row r="690" spans="1:9" outlineLevel="2">
      <c r="A690" s="913">
        <v>566</v>
      </c>
      <c r="B690" s="913">
        <v>349</v>
      </c>
      <c r="C690" s="1035">
        <v>45015</v>
      </c>
      <c r="D690" s="912" t="s">
        <v>488</v>
      </c>
      <c r="E690" s="1036">
        <v>54</v>
      </c>
      <c r="F690" s="922">
        <v>56.510000000000005</v>
      </c>
      <c r="G690" s="922">
        <v>11.3</v>
      </c>
      <c r="H690" s="922">
        <v>67.81</v>
      </c>
      <c r="I690" s="912" t="str">
        <f>VLOOKUP($E690,ETB!$B$66:$C$674,2,0)</f>
        <v>Direct cost</v>
      </c>
    </row>
    <row r="691" spans="1:9" outlineLevel="2">
      <c r="A691" s="913">
        <v>567</v>
      </c>
      <c r="B691" s="913">
        <v>350</v>
      </c>
      <c r="C691" s="1035">
        <v>45050</v>
      </c>
      <c r="D691" s="912" t="s">
        <v>488</v>
      </c>
      <c r="E691" s="1036">
        <v>54</v>
      </c>
      <c r="F691" s="922">
        <v>32.6</v>
      </c>
      <c r="G691" s="922">
        <v>6.5200000000000005</v>
      </c>
      <c r="H691" s="922">
        <v>39.120000000000005</v>
      </c>
      <c r="I691" s="912" t="str">
        <f>VLOOKUP($E691,ETB!$B$66:$C$674,2,0)</f>
        <v>Direct cost</v>
      </c>
    </row>
    <row r="692" spans="1:9" outlineLevel="2">
      <c r="A692" s="913">
        <v>568</v>
      </c>
      <c r="B692" s="913">
        <v>351</v>
      </c>
      <c r="C692" s="1035">
        <v>45001</v>
      </c>
      <c r="D692" s="912" t="s">
        <v>488</v>
      </c>
      <c r="E692" s="1036">
        <v>54</v>
      </c>
      <c r="F692" s="922">
        <v>25.97</v>
      </c>
      <c r="G692" s="922">
        <v>5.1899999999999995</v>
      </c>
      <c r="H692" s="922">
        <v>31.159999999999997</v>
      </c>
      <c r="I692" s="912" t="str">
        <f>VLOOKUP($E692,ETB!$B$66:$C$674,2,0)</f>
        <v>Direct cost</v>
      </c>
    </row>
    <row r="693" spans="1:9" outlineLevel="2">
      <c r="A693" s="913">
        <v>569</v>
      </c>
      <c r="B693" s="913">
        <v>352</v>
      </c>
      <c r="C693" s="1035">
        <v>45061</v>
      </c>
      <c r="D693" s="912" t="s">
        <v>488</v>
      </c>
      <c r="E693" s="1036">
        <v>54</v>
      </c>
      <c r="F693" s="922">
        <v>24.080000000000002</v>
      </c>
      <c r="G693" s="922">
        <v>4.82</v>
      </c>
      <c r="H693" s="922">
        <v>28.900000000000002</v>
      </c>
      <c r="I693" s="912" t="str">
        <f>VLOOKUP($E693,ETB!$B$66:$C$674,2,0)</f>
        <v>Direct cost</v>
      </c>
    </row>
    <row r="694" spans="1:9" outlineLevel="2">
      <c r="A694" s="913">
        <v>570</v>
      </c>
      <c r="B694" s="913">
        <v>353</v>
      </c>
      <c r="C694" s="1035">
        <v>44988</v>
      </c>
      <c r="D694" s="912" t="s">
        <v>488</v>
      </c>
      <c r="E694" s="1036">
        <v>54</v>
      </c>
      <c r="F694" s="922">
        <v>25.77</v>
      </c>
      <c r="G694" s="922">
        <v>5.15</v>
      </c>
      <c r="H694" s="922">
        <v>30.92</v>
      </c>
      <c r="I694" s="912" t="str">
        <f>VLOOKUP($E694,ETB!$B$66:$C$674,2,0)</f>
        <v>Direct cost</v>
      </c>
    </row>
    <row r="695" spans="1:9" outlineLevel="2">
      <c r="A695" s="913">
        <v>571</v>
      </c>
      <c r="B695" s="913">
        <v>354</v>
      </c>
      <c r="C695" s="1035">
        <v>45049</v>
      </c>
      <c r="D695" s="912" t="s">
        <v>488</v>
      </c>
      <c r="E695" s="1036">
        <v>54</v>
      </c>
      <c r="F695" s="922">
        <v>18.259999999999998</v>
      </c>
      <c r="G695" s="922">
        <v>3.65</v>
      </c>
      <c r="H695" s="922">
        <v>21.909999999999997</v>
      </c>
      <c r="I695" s="912" t="str">
        <f>VLOOKUP($E695,ETB!$B$66:$C$674,2,0)</f>
        <v>Direct cost</v>
      </c>
    </row>
    <row r="696" spans="1:9" outlineLevel="2">
      <c r="A696" s="913">
        <v>572</v>
      </c>
      <c r="B696" s="913">
        <v>355</v>
      </c>
      <c r="C696" s="1035">
        <v>45019</v>
      </c>
      <c r="D696" s="912" t="s">
        <v>488</v>
      </c>
      <c r="E696" s="1036">
        <v>54</v>
      </c>
      <c r="F696" s="922">
        <v>15.459999999999999</v>
      </c>
      <c r="G696" s="922">
        <v>3.09</v>
      </c>
      <c r="H696" s="922">
        <v>18.549999999999997</v>
      </c>
      <c r="I696" s="912" t="str">
        <f>VLOOKUP($E696,ETB!$B$66:$C$674,2,0)</f>
        <v>Direct cost</v>
      </c>
    </row>
    <row r="697" spans="1:9" outlineLevel="2">
      <c r="A697" s="913">
        <v>573</v>
      </c>
      <c r="B697" s="913">
        <v>356</v>
      </c>
      <c r="C697" s="1035">
        <v>45019</v>
      </c>
      <c r="D697" s="912" t="s">
        <v>488</v>
      </c>
      <c r="E697" s="1036">
        <v>54</v>
      </c>
      <c r="F697" s="922">
        <v>14.49</v>
      </c>
      <c r="G697" s="922">
        <v>2.9</v>
      </c>
      <c r="H697" s="922">
        <v>17.39</v>
      </c>
      <c r="I697" s="912" t="str">
        <f>VLOOKUP($E697,ETB!$B$66:$C$674,2,0)</f>
        <v>Direct cost</v>
      </c>
    </row>
    <row r="698" spans="1:9" outlineLevel="2">
      <c r="A698" s="913">
        <v>574</v>
      </c>
      <c r="B698" s="913">
        <v>357</v>
      </c>
      <c r="C698" s="1035">
        <v>45070</v>
      </c>
      <c r="D698" s="912" t="s">
        <v>488</v>
      </c>
      <c r="E698" s="1036">
        <v>54</v>
      </c>
      <c r="F698" s="922">
        <v>13.41</v>
      </c>
      <c r="G698" s="922">
        <v>2.68</v>
      </c>
      <c r="H698" s="922">
        <v>16.09</v>
      </c>
      <c r="I698" s="912" t="str">
        <f>VLOOKUP($E698,ETB!$B$66:$C$674,2,0)</f>
        <v>Direct cost</v>
      </c>
    </row>
    <row r="699" spans="1:9" outlineLevel="2">
      <c r="A699" s="913">
        <v>575</v>
      </c>
      <c r="B699" s="913">
        <v>358</v>
      </c>
      <c r="C699" s="1035">
        <v>45069</v>
      </c>
      <c r="D699" s="912" t="s">
        <v>488</v>
      </c>
      <c r="E699" s="1036">
        <v>54</v>
      </c>
      <c r="F699" s="922">
        <v>21.080000000000002</v>
      </c>
      <c r="G699" s="922">
        <v>4.2200000000000006</v>
      </c>
      <c r="H699" s="922">
        <v>25.300000000000004</v>
      </c>
      <c r="I699" s="912" t="str">
        <f>VLOOKUP($E699,ETB!$B$66:$C$674,2,0)</f>
        <v>Direct cost</v>
      </c>
    </row>
    <row r="700" spans="1:9" outlineLevel="2">
      <c r="A700" s="913">
        <v>576</v>
      </c>
      <c r="B700" s="913">
        <v>359</v>
      </c>
      <c r="C700" s="1035">
        <v>45016</v>
      </c>
      <c r="D700" s="912" t="s">
        <v>488</v>
      </c>
      <c r="E700" s="1036">
        <v>54</v>
      </c>
      <c r="F700" s="922">
        <v>30.080000000000002</v>
      </c>
      <c r="G700" s="922">
        <v>6.0200000000000005</v>
      </c>
      <c r="H700" s="922">
        <v>36.1</v>
      </c>
      <c r="I700" s="912" t="str">
        <f>VLOOKUP($E700,ETB!$B$66:$C$674,2,0)</f>
        <v>Direct cost</v>
      </c>
    </row>
    <row r="701" spans="1:9" outlineLevel="2">
      <c r="A701" s="913">
        <v>577</v>
      </c>
      <c r="B701" s="913">
        <v>360</v>
      </c>
      <c r="C701" s="1035">
        <v>45001</v>
      </c>
      <c r="D701" s="912" t="s">
        <v>488</v>
      </c>
      <c r="E701" s="1036">
        <v>54</v>
      </c>
      <c r="F701" s="922">
        <v>16.14</v>
      </c>
      <c r="G701" s="922">
        <v>3.2299999999999995</v>
      </c>
      <c r="H701" s="922">
        <v>19.37</v>
      </c>
      <c r="I701" s="912" t="str">
        <f>VLOOKUP($E701,ETB!$B$66:$C$674,2,0)</f>
        <v>Direct cost</v>
      </c>
    </row>
    <row r="702" spans="1:9" outlineLevel="2">
      <c r="A702" s="913">
        <v>578</v>
      </c>
      <c r="B702" s="913">
        <v>361</v>
      </c>
      <c r="C702" s="1035">
        <v>45042</v>
      </c>
      <c r="D702" s="912" t="s">
        <v>488</v>
      </c>
      <c r="E702" s="1036">
        <v>54</v>
      </c>
      <c r="F702" s="922">
        <v>44.44</v>
      </c>
      <c r="G702" s="922">
        <v>8.89</v>
      </c>
      <c r="H702" s="922">
        <v>53.33</v>
      </c>
      <c r="I702" s="912" t="str">
        <f>VLOOKUP($E702,ETB!$B$66:$C$674,2,0)</f>
        <v>Direct cost</v>
      </c>
    </row>
    <row r="703" spans="1:9" outlineLevel="2">
      <c r="A703" s="913">
        <v>579</v>
      </c>
      <c r="B703" s="913">
        <v>362</v>
      </c>
      <c r="C703" s="1035">
        <v>45006</v>
      </c>
      <c r="D703" s="912" t="s">
        <v>488</v>
      </c>
      <c r="E703" s="1036">
        <v>54</v>
      </c>
      <c r="F703" s="922">
        <v>15.62</v>
      </c>
      <c r="G703" s="922">
        <v>3.12</v>
      </c>
      <c r="H703" s="922">
        <v>18.739999999999998</v>
      </c>
      <c r="I703" s="912" t="str">
        <f>VLOOKUP($E703,ETB!$B$66:$C$674,2,0)</f>
        <v>Direct cost</v>
      </c>
    </row>
    <row r="704" spans="1:9" outlineLevel="2">
      <c r="A704" s="913">
        <v>580</v>
      </c>
      <c r="B704" s="913">
        <v>363</v>
      </c>
      <c r="C704" s="1035">
        <v>45063</v>
      </c>
      <c r="D704" s="912" t="s">
        <v>488</v>
      </c>
      <c r="E704" s="1036">
        <v>54</v>
      </c>
      <c r="F704" s="922">
        <v>20.869999999999997</v>
      </c>
      <c r="G704" s="922">
        <v>4.17</v>
      </c>
      <c r="H704" s="922">
        <v>25.04</v>
      </c>
      <c r="I704" s="912" t="str">
        <f>VLOOKUP($E704,ETB!$B$66:$C$674,2,0)</f>
        <v>Direct cost</v>
      </c>
    </row>
    <row r="705" spans="1:9" outlineLevel="2">
      <c r="A705" s="913">
        <v>581</v>
      </c>
      <c r="B705" s="913">
        <v>364</v>
      </c>
      <c r="C705" s="1035">
        <v>45009</v>
      </c>
      <c r="D705" s="912" t="s">
        <v>488</v>
      </c>
      <c r="E705" s="1036">
        <v>54</v>
      </c>
      <c r="F705" s="922">
        <v>46.75</v>
      </c>
      <c r="G705" s="922">
        <v>9.35</v>
      </c>
      <c r="H705" s="922">
        <v>56.1</v>
      </c>
      <c r="I705" s="912" t="str">
        <f>VLOOKUP($E705,ETB!$B$66:$C$674,2,0)</f>
        <v>Direct cost</v>
      </c>
    </row>
    <row r="706" spans="1:9" outlineLevel="2">
      <c r="A706" s="913">
        <v>582</v>
      </c>
      <c r="B706" s="913">
        <v>365</v>
      </c>
      <c r="C706" s="1035">
        <v>45009</v>
      </c>
      <c r="D706" s="912" t="s">
        <v>488</v>
      </c>
      <c r="E706" s="1036">
        <v>54</v>
      </c>
      <c r="F706" s="922">
        <v>15.62</v>
      </c>
      <c r="G706" s="922">
        <v>3.12</v>
      </c>
      <c r="H706" s="922">
        <v>18.739999999999998</v>
      </c>
      <c r="I706" s="912" t="str">
        <f>VLOOKUP($E706,ETB!$B$66:$C$674,2,0)</f>
        <v>Direct cost</v>
      </c>
    </row>
    <row r="707" spans="1:9" outlineLevel="2">
      <c r="A707" s="913">
        <v>583</v>
      </c>
      <c r="B707" s="913">
        <v>366</v>
      </c>
      <c r="C707" s="1035">
        <v>45044</v>
      </c>
      <c r="D707" s="912" t="s">
        <v>488</v>
      </c>
      <c r="E707" s="1036">
        <v>54</v>
      </c>
      <c r="F707" s="922">
        <v>20.380000000000003</v>
      </c>
      <c r="G707" s="922">
        <v>4.08</v>
      </c>
      <c r="H707" s="922">
        <v>24.46</v>
      </c>
      <c r="I707" s="912" t="str">
        <f>VLOOKUP($E707,ETB!$B$66:$C$674,2,0)</f>
        <v>Direct cost</v>
      </c>
    </row>
    <row r="708" spans="1:9" outlineLevel="2">
      <c r="A708" s="913">
        <v>584</v>
      </c>
      <c r="B708" s="913">
        <v>367</v>
      </c>
      <c r="C708" s="1035">
        <v>45069</v>
      </c>
      <c r="D708" s="912" t="s">
        <v>488</v>
      </c>
      <c r="E708" s="1036">
        <v>54</v>
      </c>
      <c r="F708" s="922">
        <v>62.98</v>
      </c>
      <c r="G708" s="922">
        <v>12.6</v>
      </c>
      <c r="H708" s="922">
        <v>75.58</v>
      </c>
      <c r="I708" s="912" t="str">
        <f>VLOOKUP($E708,ETB!$B$66:$C$674,2,0)</f>
        <v>Direct cost</v>
      </c>
    </row>
    <row r="709" spans="1:9" outlineLevel="2">
      <c r="A709" s="913">
        <v>585</v>
      </c>
      <c r="B709" s="913">
        <v>368</v>
      </c>
      <c r="C709" s="1035">
        <v>45049</v>
      </c>
      <c r="D709" s="912" t="s">
        <v>488</v>
      </c>
      <c r="E709" s="1036">
        <v>54</v>
      </c>
      <c r="F709" s="922">
        <v>54.070000000000007</v>
      </c>
      <c r="G709" s="922">
        <v>10.809999999999999</v>
      </c>
      <c r="H709" s="922">
        <v>64.88000000000001</v>
      </c>
      <c r="I709" s="912" t="str">
        <f>VLOOKUP($E709,ETB!$B$66:$C$674,2,0)</f>
        <v>Direct cost</v>
      </c>
    </row>
    <row r="710" spans="1:9" outlineLevel="2">
      <c r="A710" s="913">
        <v>586</v>
      </c>
      <c r="B710" s="913">
        <v>369</v>
      </c>
      <c r="C710" s="1035">
        <v>45009</v>
      </c>
      <c r="D710" s="912" t="s">
        <v>488</v>
      </c>
      <c r="E710" s="1036">
        <v>54</v>
      </c>
      <c r="F710" s="922">
        <v>27.68</v>
      </c>
      <c r="G710" s="922">
        <v>5.54</v>
      </c>
      <c r="H710" s="922">
        <v>33.22</v>
      </c>
      <c r="I710" s="912" t="str">
        <f>VLOOKUP($E710,ETB!$B$66:$C$674,2,0)</f>
        <v>Direct cost</v>
      </c>
    </row>
    <row r="711" spans="1:9" outlineLevel="2">
      <c r="A711" s="913">
        <v>587</v>
      </c>
      <c r="B711" s="913">
        <v>370</v>
      </c>
      <c r="C711" s="1035">
        <v>45017</v>
      </c>
      <c r="D711" s="912" t="s">
        <v>488</v>
      </c>
      <c r="E711" s="1036">
        <v>54</v>
      </c>
      <c r="F711" s="922">
        <v>15.62</v>
      </c>
      <c r="G711" s="922">
        <v>3.12</v>
      </c>
      <c r="H711" s="922">
        <v>18.739999999999998</v>
      </c>
      <c r="I711" s="912" t="str">
        <f>VLOOKUP($E711,ETB!$B$66:$C$674,2,0)</f>
        <v>Direct cost</v>
      </c>
    </row>
    <row r="712" spans="1:9" outlineLevel="2">
      <c r="A712" s="913">
        <v>588</v>
      </c>
      <c r="B712" s="913">
        <v>371</v>
      </c>
      <c r="C712" s="1035">
        <v>44996</v>
      </c>
      <c r="D712" s="912" t="s">
        <v>488</v>
      </c>
      <c r="E712" s="1036">
        <v>54</v>
      </c>
      <c r="F712" s="922">
        <v>14.6</v>
      </c>
      <c r="G712" s="922">
        <v>2.92</v>
      </c>
      <c r="H712" s="922">
        <v>17.52</v>
      </c>
      <c r="I712" s="912" t="str">
        <f>VLOOKUP($E712,ETB!$B$66:$C$674,2,0)</f>
        <v>Direct cost</v>
      </c>
    </row>
    <row r="713" spans="1:9" outlineLevel="2">
      <c r="A713" s="913">
        <v>589</v>
      </c>
      <c r="B713" s="913">
        <v>372</v>
      </c>
      <c r="C713" s="1035">
        <v>45050</v>
      </c>
      <c r="D713" s="912" t="s">
        <v>488</v>
      </c>
      <c r="E713" s="1036">
        <v>54</v>
      </c>
      <c r="F713" s="922">
        <v>18.169999999999998</v>
      </c>
      <c r="G713" s="922">
        <v>3.63</v>
      </c>
      <c r="H713" s="922">
        <v>21.799999999999997</v>
      </c>
      <c r="I713" s="912" t="str">
        <f>VLOOKUP($E713,ETB!$B$66:$C$674,2,0)</f>
        <v>Direct cost</v>
      </c>
    </row>
    <row r="714" spans="1:9" outlineLevel="2">
      <c r="A714" s="913">
        <v>590</v>
      </c>
      <c r="B714" s="913">
        <v>373</v>
      </c>
      <c r="C714" s="1035">
        <v>45069</v>
      </c>
      <c r="D714" s="912" t="s">
        <v>488</v>
      </c>
      <c r="E714" s="1036">
        <v>54</v>
      </c>
      <c r="F714" s="922">
        <v>21.81</v>
      </c>
      <c r="G714" s="922">
        <v>4.3600000000000003</v>
      </c>
      <c r="H714" s="922">
        <v>26.169999999999998</v>
      </c>
      <c r="I714" s="912" t="str">
        <f>VLOOKUP($E714,ETB!$B$66:$C$674,2,0)</f>
        <v>Direct cost</v>
      </c>
    </row>
    <row r="715" spans="1:9" outlineLevel="2">
      <c r="A715" s="913">
        <v>591</v>
      </c>
      <c r="B715" s="913">
        <v>374</v>
      </c>
      <c r="C715" s="1035">
        <v>45010</v>
      </c>
      <c r="D715" s="912" t="s">
        <v>488</v>
      </c>
      <c r="E715" s="1036">
        <v>54</v>
      </c>
      <c r="F715" s="922">
        <v>14.99</v>
      </c>
      <c r="G715" s="922">
        <v>3</v>
      </c>
      <c r="H715" s="922">
        <v>17.990000000000002</v>
      </c>
      <c r="I715" s="912" t="str">
        <f>VLOOKUP($E715,ETB!$B$66:$C$674,2,0)</f>
        <v>Direct cost</v>
      </c>
    </row>
    <row r="716" spans="1:9" outlineLevel="2">
      <c r="A716" s="913">
        <v>592</v>
      </c>
      <c r="B716" s="913">
        <v>375</v>
      </c>
      <c r="C716" s="1035">
        <v>45030</v>
      </c>
      <c r="D716" s="912" t="s">
        <v>488</v>
      </c>
      <c r="E716" s="1036">
        <v>54</v>
      </c>
      <c r="F716" s="922">
        <v>15.969999999999999</v>
      </c>
      <c r="G716" s="922">
        <v>3.19</v>
      </c>
      <c r="H716" s="922">
        <v>19.16</v>
      </c>
      <c r="I716" s="912" t="str">
        <f>VLOOKUP($E716,ETB!$B$66:$C$674,2,0)</f>
        <v>Direct cost</v>
      </c>
    </row>
    <row r="717" spans="1:9" outlineLevel="2">
      <c r="A717" s="913">
        <v>593</v>
      </c>
      <c r="B717" s="913">
        <v>376</v>
      </c>
      <c r="C717" s="1035">
        <v>45071</v>
      </c>
      <c r="D717" s="912" t="s">
        <v>488</v>
      </c>
      <c r="E717" s="1036">
        <v>54</v>
      </c>
      <c r="F717" s="922">
        <v>68.58</v>
      </c>
      <c r="G717" s="922">
        <v>13.719999999999999</v>
      </c>
      <c r="H717" s="922">
        <v>82.3</v>
      </c>
      <c r="I717" s="912" t="str">
        <f>VLOOKUP($E717,ETB!$B$66:$C$674,2,0)</f>
        <v>Direct cost</v>
      </c>
    </row>
    <row r="718" spans="1:9" outlineLevel="2">
      <c r="A718" s="913">
        <v>594</v>
      </c>
      <c r="B718" s="913">
        <v>377</v>
      </c>
      <c r="C718" s="1035">
        <v>45070</v>
      </c>
      <c r="D718" s="912" t="s">
        <v>488</v>
      </c>
      <c r="E718" s="1036">
        <v>54</v>
      </c>
      <c r="F718" s="922">
        <v>62.970000000000006</v>
      </c>
      <c r="G718" s="922">
        <v>12.59</v>
      </c>
      <c r="H718" s="922">
        <v>75.56</v>
      </c>
      <c r="I718" s="912" t="str">
        <f>VLOOKUP($E718,ETB!$B$66:$C$674,2,0)</f>
        <v>Direct cost</v>
      </c>
    </row>
    <row r="719" spans="1:9" outlineLevel="2">
      <c r="A719" s="913">
        <v>595</v>
      </c>
      <c r="B719" s="913">
        <v>378</v>
      </c>
      <c r="C719" s="1035">
        <v>45020</v>
      </c>
      <c r="D719" s="912" t="s">
        <v>488</v>
      </c>
      <c r="E719" s="1036">
        <v>54</v>
      </c>
      <c r="F719" s="922">
        <v>8.9499999999999993</v>
      </c>
      <c r="G719" s="922">
        <v>1.7899999999999998</v>
      </c>
      <c r="H719" s="922">
        <v>10.739999999999998</v>
      </c>
      <c r="I719" s="912" t="str">
        <f>VLOOKUP($E719,ETB!$B$66:$C$674,2,0)</f>
        <v>Direct cost</v>
      </c>
    </row>
    <row r="720" spans="1:9" outlineLevel="2">
      <c r="A720" s="913">
        <v>596</v>
      </c>
      <c r="B720" s="913">
        <v>379</v>
      </c>
      <c r="C720" s="1035">
        <v>45010</v>
      </c>
      <c r="D720" s="912" t="s">
        <v>488</v>
      </c>
      <c r="E720" s="1036">
        <v>54</v>
      </c>
      <c r="F720" s="922">
        <v>9.91</v>
      </c>
      <c r="G720" s="922">
        <v>1.98</v>
      </c>
      <c r="H720" s="922">
        <v>11.89</v>
      </c>
      <c r="I720" s="912" t="str">
        <f>VLOOKUP($E720,ETB!$B$66:$C$674,2,0)</f>
        <v>Direct cost</v>
      </c>
    </row>
    <row r="721" spans="1:9" outlineLevel="2">
      <c r="A721" s="913">
        <v>597</v>
      </c>
      <c r="B721" s="913">
        <v>380</v>
      </c>
      <c r="C721" s="1035">
        <v>45007</v>
      </c>
      <c r="D721" s="912" t="s">
        <v>488</v>
      </c>
      <c r="E721" s="1036">
        <v>54</v>
      </c>
      <c r="F721" s="922">
        <v>18.05</v>
      </c>
      <c r="G721" s="922">
        <v>3.6100000000000003</v>
      </c>
      <c r="H721" s="922">
        <v>21.66</v>
      </c>
      <c r="I721" s="912" t="str">
        <f>VLOOKUP($E721,ETB!$B$66:$C$674,2,0)</f>
        <v>Direct cost</v>
      </c>
    </row>
    <row r="722" spans="1:9" outlineLevel="2">
      <c r="A722" s="913">
        <v>598</v>
      </c>
      <c r="B722" s="913">
        <v>381</v>
      </c>
      <c r="C722" s="1035">
        <v>45036</v>
      </c>
      <c r="D722" s="912" t="s">
        <v>488</v>
      </c>
      <c r="E722" s="1036">
        <v>54</v>
      </c>
      <c r="F722" s="922">
        <v>8.9499999999999993</v>
      </c>
      <c r="G722" s="922">
        <v>1.7899999999999998</v>
      </c>
      <c r="H722" s="922">
        <v>10.739999999999998</v>
      </c>
      <c r="I722" s="912" t="str">
        <f>VLOOKUP($E722,ETB!$B$66:$C$674,2,0)</f>
        <v>Direct cost</v>
      </c>
    </row>
    <row r="723" spans="1:9" outlineLevel="2">
      <c r="A723" s="913">
        <v>599</v>
      </c>
      <c r="B723" s="913">
        <v>382</v>
      </c>
      <c r="C723" s="1035">
        <v>45033</v>
      </c>
      <c r="D723" s="912" t="s">
        <v>488</v>
      </c>
      <c r="E723" s="1036">
        <v>54</v>
      </c>
      <c r="F723" s="922">
        <v>28.53</v>
      </c>
      <c r="G723" s="922">
        <v>5.71</v>
      </c>
      <c r="H723" s="922">
        <v>34.24</v>
      </c>
      <c r="I723" s="912" t="str">
        <f>VLOOKUP($E723,ETB!$B$66:$C$674,2,0)</f>
        <v>Direct cost</v>
      </c>
    </row>
    <row r="724" spans="1:9" outlineLevel="2">
      <c r="A724" s="913">
        <v>600</v>
      </c>
      <c r="B724" s="913">
        <v>383</v>
      </c>
      <c r="C724" s="1035">
        <v>45019</v>
      </c>
      <c r="D724" s="912" t="s">
        <v>488</v>
      </c>
      <c r="E724" s="1036">
        <v>54</v>
      </c>
      <c r="F724" s="922">
        <v>70.37</v>
      </c>
      <c r="G724" s="922">
        <v>14.069999999999999</v>
      </c>
      <c r="H724" s="922">
        <v>84.44</v>
      </c>
      <c r="I724" s="912" t="str">
        <f>VLOOKUP($E724,ETB!$B$66:$C$674,2,0)</f>
        <v>Direct cost</v>
      </c>
    </row>
    <row r="725" spans="1:9" outlineLevel="2">
      <c r="A725" s="913">
        <v>601</v>
      </c>
      <c r="B725" s="913">
        <v>384</v>
      </c>
      <c r="C725" s="1035">
        <v>45038</v>
      </c>
      <c r="D725" s="912" t="s">
        <v>488</v>
      </c>
      <c r="E725" s="1036">
        <v>54</v>
      </c>
      <c r="F725" s="922">
        <v>15.8</v>
      </c>
      <c r="G725" s="922">
        <v>3.16</v>
      </c>
      <c r="H725" s="922">
        <v>18.96</v>
      </c>
      <c r="I725" s="912" t="str">
        <f>VLOOKUP($E725,ETB!$B$66:$C$674,2,0)</f>
        <v>Direct cost</v>
      </c>
    </row>
    <row r="726" spans="1:9" outlineLevel="2">
      <c r="A726" s="913">
        <v>602</v>
      </c>
      <c r="B726" s="913">
        <v>385</v>
      </c>
      <c r="C726" s="1035">
        <v>45051</v>
      </c>
      <c r="D726" s="912" t="s">
        <v>488</v>
      </c>
      <c r="E726" s="1036">
        <v>54</v>
      </c>
      <c r="F726" s="922">
        <v>21.8</v>
      </c>
      <c r="G726" s="922">
        <v>4.3600000000000003</v>
      </c>
      <c r="H726" s="922">
        <v>26.16</v>
      </c>
      <c r="I726" s="912" t="str">
        <f>VLOOKUP($E726,ETB!$B$66:$C$674,2,0)</f>
        <v>Direct cost</v>
      </c>
    </row>
    <row r="727" spans="1:9" outlineLevel="2">
      <c r="A727" s="913">
        <v>603</v>
      </c>
      <c r="B727" s="913">
        <v>386</v>
      </c>
      <c r="C727" s="1035">
        <v>45044</v>
      </c>
      <c r="D727" s="912" t="s">
        <v>488</v>
      </c>
      <c r="E727" s="1036">
        <v>54</v>
      </c>
      <c r="F727" s="922">
        <v>12.28</v>
      </c>
      <c r="G727" s="922">
        <v>2.46</v>
      </c>
      <c r="H727" s="922">
        <v>14.739999999999998</v>
      </c>
      <c r="I727" s="912" t="str">
        <f>VLOOKUP($E727,ETB!$B$66:$C$674,2,0)</f>
        <v>Direct cost</v>
      </c>
    </row>
    <row r="728" spans="1:9" outlineLevel="2">
      <c r="A728" s="913">
        <v>604</v>
      </c>
      <c r="B728" s="913">
        <v>387</v>
      </c>
      <c r="C728" s="1035">
        <v>45070</v>
      </c>
      <c r="D728" s="912" t="s">
        <v>488</v>
      </c>
      <c r="E728" s="1036">
        <v>54</v>
      </c>
      <c r="F728" s="922">
        <v>4.83</v>
      </c>
      <c r="G728" s="922">
        <v>0.97</v>
      </c>
      <c r="H728" s="922">
        <v>5.8</v>
      </c>
      <c r="I728" s="912" t="str">
        <f>VLOOKUP($E728,ETB!$B$66:$C$674,2,0)</f>
        <v>Direct cost</v>
      </c>
    </row>
    <row r="729" spans="1:9" outlineLevel="2">
      <c r="A729" s="913">
        <v>605</v>
      </c>
      <c r="B729" s="913">
        <v>388</v>
      </c>
      <c r="C729" s="1035">
        <v>45021</v>
      </c>
      <c r="D729" s="912" t="s">
        <v>488</v>
      </c>
      <c r="E729" s="1036">
        <v>54</v>
      </c>
      <c r="F729" s="922">
        <v>97.820000000000007</v>
      </c>
      <c r="G729" s="922">
        <v>19.559999999999999</v>
      </c>
      <c r="H729" s="922">
        <v>117.38000000000001</v>
      </c>
      <c r="I729" s="912" t="str">
        <f>VLOOKUP($E729,ETB!$B$66:$C$674,2,0)</f>
        <v>Direct cost</v>
      </c>
    </row>
    <row r="730" spans="1:9" outlineLevel="2">
      <c r="A730" s="913">
        <v>606</v>
      </c>
      <c r="B730" s="913">
        <v>389</v>
      </c>
      <c r="C730" s="1035">
        <v>45009</v>
      </c>
      <c r="D730" s="912" t="s">
        <v>488</v>
      </c>
      <c r="E730" s="1036">
        <v>54</v>
      </c>
      <c r="F730" s="922">
        <v>18.78</v>
      </c>
      <c r="G730" s="922">
        <v>3.7600000000000002</v>
      </c>
      <c r="H730" s="922">
        <v>22.540000000000003</v>
      </c>
      <c r="I730" s="912" t="str">
        <f>VLOOKUP($E730,ETB!$B$66:$C$674,2,0)</f>
        <v>Direct cost</v>
      </c>
    </row>
    <row r="731" spans="1:9" outlineLevel="2">
      <c r="A731" s="913">
        <v>607</v>
      </c>
      <c r="B731" s="913">
        <v>390</v>
      </c>
      <c r="C731" s="1035">
        <v>45044</v>
      </c>
      <c r="D731" s="912" t="s">
        <v>488</v>
      </c>
      <c r="E731" s="1036">
        <v>54</v>
      </c>
      <c r="F731" s="922">
        <v>-72.010000000000005</v>
      </c>
      <c r="G731" s="922">
        <v>-14.4</v>
      </c>
      <c r="H731" s="922">
        <v>-86.410000000000011</v>
      </c>
      <c r="I731" s="912" t="str">
        <f>VLOOKUP($E731,ETB!$B$66:$C$674,2,0)</f>
        <v>Direct cost</v>
      </c>
    </row>
    <row r="732" spans="1:9" outlineLevel="2">
      <c r="A732" s="913">
        <v>608</v>
      </c>
      <c r="B732" s="913">
        <v>391</v>
      </c>
      <c r="C732" s="1035">
        <v>45019</v>
      </c>
      <c r="D732" s="912" t="s">
        <v>488</v>
      </c>
      <c r="E732" s="1036">
        <v>54</v>
      </c>
      <c r="F732" s="922">
        <v>-70.37</v>
      </c>
      <c r="G732" s="922">
        <v>-14.069999999999999</v>
      </c>
      <c r="H732" s="922">
        <v>-84.44</v>
      </c>
      <c r="I732" s="912" t="str">
        <f>VLOOKUP($E732,ETB!$B$66:$C$674,2,0)</f>
        <v>Direct cost</v>
      </c>
    </row>
    <row r="733" spans="1:9" outlineLevel="2">
      <c r="A733" s="913">
        <v>609</v>
      </c>
      <c r="B733" s="913">
        <v>392</v>
      </c>
      <c r="C733" s="1035">
        <v>44991</v>
      </c>
      <c r="D733" s="912" t="s">
        <v>488</v>
      </c>
      <c r="E733" s="1036">
        <v>54</v>
      </c>
      <c r="F733" s="922">
        <v>25.75</v>
      </c>
      <c r="G733" s="922">
        <v>5.15</v>
      </c>
      <c r="H733" s="922">
        <v>30.9</v>
      </c>
      <c r="I733" s="912" t="str">
        <f>VLOOKUP($E733,ETB!$B$66:$C$674,2,0)</f>
        <v>Direct cost</v>
      </c>
    </row>
    <row r="734" spans="1:9" outlineLevel="2">
      <c r="A734" s="913">
        <v>610</v>
      </c>
      <c r="B734" s="913">
        <v>393</v>
      </c>
      <c r="C734" s="1035">
        <v>45044</v>
      </c>
      <c r="D734" s="912" t="s">
        <v>488</v>
      </c>
      <c r="E734" s="1036">
        <v>54</v>
      </c>
      <c r="F734" s="922">
        <v>24.16</v>
      </c>
      <c r="G734" s="922">
        <v>4.83</v>
      </c>
      <c r="H734" s="922">
        <v>28.990000000000002</v>
      </c>
      <c r="I734" s="912" t="str">
        <f>VLOOKUP($E734,ETB!$B$66:$C$674,2,0)</f>
        <v>Direct cost</v>
      </c>
    </row>
    <row r="735" spans="1:9" outlineLevel="2">
      <c r="A735" s="913">
        <v>611</v>
      </c>
      <c r="B735" s="913">
        <v>394</v>
      </c>
      <c r="C735" s="1035">
        <v>45050</v>
      </c>
      <c r="D735" s="912" t="s">
        <v>488</v>
      </c>
      <c r="E735" s="1036">
        <v>54</v>
      </c>
      <c r="F735" s="922">
        <v>140.80000000000001</v>
      </c>
      <c r="G735" s="922">
        <v>28.160000000000004</v>
      </c>
      <c r="H735" s="922">
        <v>168.96</v>
      </c>
      <c r="I735" s="912" t="str">
        <f>VLOOKUP($E735,ETB!$B$66:$C$674,2,0)</f>
        <v>Direct cost</v>
      </c>
    </row>
    <row r="736" spans="1:9" outlineLevel="2">
      <c r="A736" s="913">
        <v>695</v>
      </c>
      <c r="B736" s="913">
        <v>395</v>
      </c>
      <c r="C736" s="1035">
        <v>45078</v>
      </c>
      <c r="D736" s="912" t="s">
        <v>488</v>
      </c>
      <c r="E736" s="1036">
        <v>54</v>
      </c>
      <c r="F736" s="922">
        <v>17.380000000000003</v>
      </c>
      <c r="G736" s="922">
        <v>3.4799999999999995</v>
      </c>
      <c r="H736" s="922">
        <v>20.860000000000003</v>
      </c>
      <c r="I736" s="912" t="str">
        <f>VLOOKUP($E736,ETB!$B$66:$C$674,2,0)</f>
        <v>Direct cost</v>
      </c>
    </row>
    <row r="737" spans="1:9" outlineLevel="2">
      <c r="A737" s="913">
        <v>612</v>
      </c>
      <c r="B737" s="913">
        <v>396</v>
      </c>
      <c r="C737" s="1035">
        <v>45006</v>
      </c>
      <c r="D737" s="912" t="s">
        <v>488</v>
      </c>
      <c r="E737" s="1036">
        <v>54</v>
      </c>
      <c r="F737" s="922">
        <v>39.130000000000003</v>
      </c>
      <c r="G737" s="922">
        <v>7.83</v>
      </c>
      <c r="H737" s="922">
        <v>46.96</v>
      </c>
      <c r="I737" s="912" t="str">
        <f>VLOOKUP($E737,ETB!$B$66:$C$674,2,0)</f>
        <v>Direct cost</v>
      </c>
    </row>
    <row r="738" spans="1:9" outlineLevel="2">
      <c r="A738" s="913">
        <v>613</v>
      </c>
      <c r="B738" s="913">
        <v>397</v>
      </c>
      <c r="C738" s="1035">
        <v>45001</v>
      </c>
      <c r="D738" s="912" t="s">
        <v>488</v>
      </c>
      <c r="E738" s="1036">
        <v>54</v>
      </c>
      <c r="F738" s="922">
        <v>85.63</v>
      </c>
      <c r="G738" s="922">
        <v>17.130000000000003</v>
      </c>
      <c r="H738" s="922">
        <v>102.75999999999999</v>
      </c>
      <c r="I738" s="912" t="str">
        <f>VLOOKUP($E738,ETB!$B$66:$C$674,2,0)</f>
        <v>Direct cost</v>
      </c>
    </row>
    <row r="739" spans="1:9" outlineLevel="2">
      <c r="A739" s="913">
        <v>614</v>
      </c>
      <c r="B739" s="913">
        <v>398</v>
      </c>
      <c r="C739" s="1035">
        <v>45048</v>
      </c>
      <c r="D739" s="912" t="s">
        <v>488</v>
      </c>
      <c r="E739" s="1036">
        <v>54</v>
      </c>
      <c r="F739" s="922">
        <v>111.46</v>
      </c>
      <c r="G739" s="922">
        <v>22.29</v>
      </c>
      <c r="H739" s="922">
        <v>133.75</v>
      </c>
      <c r="I739" s="912" t="str">
        <f>VLOOKUP($E739,ETB!$B$66:$C$674,2,0)</f>
        <v>Direct cost</v>
      </c>
    </row>
    <row r="740" spans="1:9" outlineLevel="2">
      <c r="A740" s="913">
        <v>615</v>
      </c>
      <c r="B740" s="913">
        <v>399</v>
      </c>
      <c r="C740" s="1035">
        <v>44991</v>
      </c>
      <c r="D740" s="912" t="s">
        <v>488</v>
      </c>
      <c r="E740" s="1036">
        <v>54</v>
      </c>
      <c r="F740" s="922">
        <v>42.510000000000005</v>
      </c>
      <c r="G740" s="922">
        <v>8.5</v>
      </c>
      <c r="H740" s="922">
        <v>51.010000000000005</v>
      </c>
      <c r="I740" s="912" t="str">
        <f>VLOOKUP($E740,ETB!$B$66:$C$674,2,0)</f>
        <v>Direct cost</v>
      </c>
    </row>
    <row r="741" spans="1:9" outlineLevel="2">
      <c r="A741" s="913">
        <v>616</v>
      </c>
      <c r="B741" s="913">
        <v>400</v>
      </c>
      <c r="C741" s="1035">
        <v>45015</v>
      </c>
      <c r="D741" s="912" t="s">
        <v>488</v>
      </c>
      <c r="E741" s="1036">
        <v>54</v>
      </c>
      <c r="F741" s="922">
        <v>30.580000000000002</v>
      </c>
      <c r="G741" s="922">
        <v>6.12</v>
      </c>
      <c r="H741" s="922">
        <v>36.700000000000003</v>
      </c>
      <c r="I741" s="912" t="str">
        <f>VLOOKUP($E741,ETB!$B$66:$C$674,2,0)</f>
        <v>Direct cost</v>
      </c>
    </row>
    <row r="742" spans="1:9" outlineLevel="2">
      <c r="A742" s="913">
        <v>617</v>
      </c>
      <c r="B742" s="913">
        <v>401</v>
      </c>
      <c r="C742" s="1035">
        <v>45042</v>
      </c>
      <c r="D742" s="912" t="s">
        <v>488</v>
      </c>
      <c r="E742" s="1036">
        <v>54</v>
      </c>
      <c r="F742" s="922">
        <v>91.33</v>
      </c>
      <c r="G742" s="922">
        <v>18.27</v>
      </c>
      <c r="H742" s="922">
        <v>109.6</v>
      </c>
      <c r="I742" s="912" t="str">
        <f>VLOOKUP($E742,ETB!$B$66:$C$674,2,0)</f>
        <v>Direct cost</v>
      </c>
    </row>
    <row r="743" spans="1:9" outlineLevel="2">
      <c r="A743" s="913">
        <v>618</v>
      </c>
      <c r="B743" s="913">
        <v>402</v>
      </c>
      <c r="C743" s="1035">
        <v>44992</v>
      </c>
      <c r="D743" s="912" t="s">
        <v>488</v>
      </c>
      <c r="E743" s="1036">
        <v>54</v>
      </c>
      <c r="F743" s="922">
        <v>42.510000000000005</v>
      </c>
      <c r="G743" s="922">
        <v>8.5</v>
      </c>
      <c r="H743" s="922">
        <v>51.010000000000005</v>
      </c>
      <c r="I743" s="912" t="str">
        <f>VLOOKUP($E743,ETB!$B$66:$C$674,2,0)</f>
        <v>Direct cost</v>
      </c>
    </row>
    <row r="744" spans="1:9" outlineLevel="2">
      <c r="A744" s="913">
        <v>619</v>
      </c>
      <c r="B744" s="913">
        <v>403</v>
      </c>
      <c r="C744" s="1035">
        <v>44993</v>
      </c>
      <c r="D744" s="912" t="s">
        <v>488</v>
      </c>
      <c r="E744" s="1036">
        <v>54</v>
      </c>
      <c r="F744" s="922">
        <v>153.65</v>
      </c>
      <c r="G744" s="922">
        <v>30.73</v>
      </c>
      <c r="H744" s="922">
        <v>184.38</v>
      </c>
      <c r="I744" s="912" t="str">
        <f>VLOOKUP($E744,ETB!$B$66:$C$674,2,0)</f>
        <v>Direct cost</v>
      </c>
    </row>
    <row r="745" spans="1:9" outlineLevel="2">
      <c r="A745" s="913">
        <v>620</v>
      </c>
      <c r="B745" s="913">
        <v>404</v>
      </c>
      <c r="C745" s="1035">
        <v>45021</v>
      </c>
      <c r="D745" s="912" t="s">
        <v>488</v>
      </c>
      <c r="E745" s="1036">
        <v>54</v>
      </c>
      <c r="F745" s="922">
        <v>48.339999999999996</v>
      </c>
      <c r="G745" s="922">
        <v>9.67</v>
      </c>
      <c r="H745" s="922">
        <v>58.01</v>
      </c>
      <c r="I745" s="912" t="str">
        <f>VLOOKUP($E745,ETB!$B$66:$C$674,2,0)</f>
        <v>Direct cost</v>
      </c>
    </row>
    <row r="746" spans="1:9" outlineLevel="2">
      <c r="A746" s="913">
        <v>621</v>
      </c>
      <c r="B746" s="913">
        <v>405</v>
      </c>
      <c r="C746" s="1035">
        <v>45050</v>
      </c>
      <c r="D746" s="912" t="s">
        <v>488</v>
      </c>
      <c r="E746" s="1036">
        <v>54</v>
      </c>
      <c r="F746" s="922">
        <v>16.330000000000002</v>
      </c>
      <c r="G746" s="922">
        <v>3.2700000000000005</v>
      </c>
      <c r="H746" s="922">
        <v>19.600000000000001</v>
      </c>
      <c r="I746" s="912" t="str">
        <f>VLOOKUP($E746,ETB!$B$66:$C$674,2,0)</f>
        <v>Direct cost</v>
      </c>
    </row>
    <row r="747" spans="1:9" outlineLevel="2">
      <c r="A747" s="913">
        <v>622</v>
      </c>
      <c r="B747" s="913">
        <v>406</v>
      </c>
      <c r="C747" s="1035">
        <v>45001</v>
      </c>
      <c r="D747" s="912" t="s">
        <v>488</v>
      </c>
      <c r="E747" s="1036">
        <v>54</v>
      </c>
      <c r="F747" s="922">
        <v>168.92000000000002</v>
      </c>
      <c r="G747" s="922">
        <v>33.78</v>
      </c>
      <c r="H747" s="922">
        <v>202.70000000000002</v>
      </c>
      <c r="I747" s="912" t="str">
        <f>VLOOKUP($E747,ETB!$B$66:$C$674,2,0)</f>
        <v>Direct cost</v>
      </c>
    </row>
    <row r="748" spans="1:9" outlineLevel="2">
      <c r="A748" s="913">
        <v>623</v>
      </c>
      <c r="B748" s="913">
        <v>407</v>
      </c>
      <c r="C748" s="1035">
        <v>45050</v>
      </c>
      <c r="D748" s="912" t="s">
        <v>488</v>
      </c>
      <c r="E748" s="1036">
        <v>54</v>
      </c>
      <c r="F748" s="922">
        <v>44.37</v>
      </c>
      <c r="G748" s="922">
        <v>8.870000000000001</v>
      </c>
      <c r="H748" s="922">
        <v>53.239999999999995</v>
      </c>
      <c r="I748" s="912" t="str">
        <f>VLOOKUP($E748,ETB!$B$66:$C$674,2,0)</f>
        <v>Direct cost</v>
      </c>
    </row>
    <row r="749" spans="1:9" outlineLevel="2">
      <c r="A749" s="913">
        <v>696</v>
      </c>
      <c r="B749" s="913">
        <v>408</v>
      </c>
      <c r="C749" s="1035">
        <v>45078</v>
      </c>
      <c r="D749" s="912" t="s">
        <v>488</v>
      </c>
      <c r="E749" s="1036">
        <v>54</v>
      </c>
      <c r="F749" s="922">
        <v>52.33</v>
      </c>
      <c r="G749" s="922">
        <v>10.47</v>
      </c>
      <c r="H749" s="922">
        <v>62.8</v>
      </c>
      <c r="I749" s="912" t="str">
        <f>VLOOKUP($E749,ETB!$B$66:$C$674,2,0)</f>
        <v>Direct cost</v>
      </c>
    </row>
    <row r="750" spans="1:9" outlineLevel="2">
      <c r="A750" s="913">
        <v>624</v>
      </c>
      <c r="B750" s="913">
        <v>409</v>
      </c>
      <c r="C750" s="1035">
        <v>44986</v>
      </c>
      <c r="D750" s="912" t="s">
        <v>488</v>
      </c>
      <c r="E750" s="1036">
        <v>54</v>
      </c>
      <c r="F750" s="922">
        <v>85.4</v>
      </c>
      <c r="G750" s="922">
        <v>17.080000000000002</v>
      </c>
      <c r="H750" s="922">
        <v>102.48</v>
      </c>
      <c r="I750" s="912" t="str">
        <f>VLOOKUP($E750,ETB!$B$66:$C$674,2,0)</f>
        <v>Direct cost</v>
      </c>
    </row>
    <row r="751" spans="1:9" outlineLevel="2">
      <c r="A751" s="913">
        <v>625</v>
      </c>
      <c r="B751" s="913">
        <v>410</v>
      </c>
      <c r="C751" s="1035">
        <v>45050</v>
      </c>
      <c r="D751" s="912" t="s">
        <v>488</v>
      </c>
      <c r="E751" s="1036">
        <v>54</v>
      </c>
      <c r="F751" s="922">
        <v>13.48</v>
      </c>
      <c r="G751" s="922">
        <v>2.7</v>
      </c>
      <c r="H751" s="922">
        <v>16.18</v>
      </c>
      <c r="I751" s="912" t="str">
        <f>VLOOKUP($E751,ETB!$B$66:$C$674,2,0)</f>
        <v>Direct cost</v>
      </c>
    </row>
    <row r="752" spans="1:9" outlineLevel="2">
      <c r="A752" s="913">
        <v>626</v>
      </c>
      <c r="B752" s="913">
        <v>411</v>
      </c>
      <c r="C752" s="1035">
        <v>45021</v>
      </c>
      <c r="D752" s="912" t="s">
        <v>488</v>
      </c>
      <c r="E752" s="1036">
        <v>54</v>
      </c>
      <c r="F752" s="922">
        <v>117.35</v>
      </c>
      <c r="G752" s="922">
        <v>23.47</v>
      </c>
      <c r="H752" s="922">
        <v>140.82</v>
      </c>
      <c r="I752" s="912" t="str">
        <f>VLOOKUP($E752,ETB!$B$66:$C$674,2,0)</f>
        <v>Direct cost</v>
      </c>
    </row>
    <row r="753" spans="1:9" outlineLevel="2">
      <c r="A753" s="913">
        <v>627</v>
      </c>
      <c r="B753" s="913">
        <v>412</v>
      </c>
      <c r="C753" s="1035">
        <v>45033</v>
      </c>
      <c r="D753" s="912" t="s">
        <v>488</v>
      </c>
      <c r="E753" s="1036">
        <v>54</v>
      </c>
      <c r="F753" s="922">
        <v>136.49</v>
      </c>
      <c r="G753" s="922">
        <v>27.3</v>
      </c>
      <c r="H753" s="922">
        <v>163.79000000000002</v>
      </c>
      <c r="I753" s="912" t="str">
        <f>VLOOKUP($E753,ETB!$B$66:$C$674,2,0)</f>
        <v>Direct cost</v>
      </c>
    </row>
    <row r="754" spans="1:9" outlineLevel="2">
      <c r="A754" s="913">
        <v>628</v>
      </c>
      <c r="B754" s="913">
        <v>413</v>
      </c>
      <c r="C754" s="1035">
        <v>45062</v>
      </c>
      <c r="D754" s="912" t="s">
        <v>488</v>
      </c>
      <c r="E754" s="1036">
        <v>54</v>
      </c>
      <c r="F754" s="922">
        <v>55.070000000000007</v>
      </c>
      <c r="G754" s="922">
        <v>11.01</v>
      </c>
      <c r="H754" s="922">
        <v>66.080000000000013</v>
      </c>
      <c r="I754" s="912" t="str">
        <f>VLOOKUP($E754,ETB!$B$66:$C$674,2,0)</f>
        <v>Direct cost</v>
      </c>
    </row>
    <row r="755" spans="1:9" outlineLevel="2">
      <c r="A755" s="913">
        <v>629</v>
      </c>
      <c r="B755" s="913">
        <v>414</v>
      </c>
      <c r="C755" s="1035">
        <v>45036</v>
      </c>
      <c r="D755" s="912" t="s">
        <v>488</v>
      </c>
      <c r="E755" s="1036">
        <v>54</v>
      </c>
      <c r="F755" s="922">
        <v>28.96</v>
      </c>
      <c r="G755" s="922">
        <v>5.79</v>
      </c>
      <c r="H755" s="922">
        <v>34.75</v>
      </c>
      <c r="I755" s="912" t="str">
        <f>VLOOKUP($E755,ETB!$B$66:$C$674,2,0)</f>
        <v>Direct cost</v>
      </c>
    </row>
    <row r="756" spans="1:9" outlineLevel="2">
      <c r="A756" s="913">
        <v>630</v>
      </c>
      <c r="B756" s="913">
        <v>415</v>
      </c>
      <c r="C756" s="1035">
        <v>45055</v>
      </c>
      <c r="D756" s="912" t="s">
        <v>488</v>
      </c>
      <c r="E756" s="1036">
        <v>54</v>
      </c>
      <c r="F756" s="922">
        <v>47.6</v>
      </c>
      <c r="G756" s="922">
        <v>9.52</v>
      </c>
      <c r="H756" s="922">
        <v>57.120000000000005</v>
      </c>
      <c r="I756" s="912" t="str">
        <f>VLOOKUP($E756,ETB!$B$66:$C$674,2,0)</f>
        <v>Direct cost</v>
      </c>
    </row>
    <row r="757" spans="1:9" outlineLevel="2">
      <c r="A757" s="913">
        <v>631</v>
      </c>
      <c r="B757" s="913">
        <v>416</v>
      </c>
      <c r="C757" s="1035">
        <v>45063</v>
      </c>
      <c r="D757" s="912" t="s">
        <v>488</v>
      </c>
      <c r="E757" s="1036">
        <v>54</v>
      </c>
      <c r="F757" s="922">
        <v>118.66</v>
      </c>
      <c r="G757" s="922">
        <v>23.73</v>
      </c>
      <c r="H757" s="922">
        <v>142.38999999999999</v>
      </c>
      <c r="I757" s="912" t="str">
        <f>VLOOKUP($E757,ETB!$B$66:$C$674,2,0)</f>
        <v>Direct cost</v>
      </c>
    </row>
    <row r="758" spans="1:9" outlineLevel="2">
      <c r="A758" s="913">
        <v>632</v>
      </c>
      <c r="B758" s="913">
        <v>417</v>
      </c>
      <c r="C758" s="1035">
        <v>45050</v>
      </c>
      <c r="D758" s="912" t="s">
        <v>488</v>
      </c>
      <c r="E758" s="1036">
        <v>54</v>
      </c>
      <c r="F758" s="922">
        <v>35.519999999999996</v>
      </c>
      <c r="G758" s="922">
        <v>7.1</v>
      </c>
      <c r="H758" s="922">
        <v>42.62</v>
      </c>
      <c r="I758" s="912" t="str">
        <f>VLOOKUP($E758,ETB!$B$66:$C$674,2,0)</f>
        <v>Direct cost</v>
      </c>
    </row>
    <row r="759" spans="1:9" outlineLevel="2">
      <c r="A759" s="913">
        <v>633</v>
      </c>
      <c r="B759" s="913">
        <v>418</v>
      </c>
      <c r="C759" s="1035">
        <v>45002</v>
      </c>
      <c r="D759" s="912" t="s">
        <v>488</v>
      </c>
      <c r="E759" s="1036">
        <v>54</v>
      </c>
      <c r="F759" s="922">
        <v>23.27</v>
      </c>
      <c r="G759" s="922">
        <v>4.6500000000000004</v>
      </c>
      <c r="H759" s="922">
        <v>27.92</v>
      </c>
      <c r="I759" s="912" t="str">
        <f>VLOOKUP($E759,ETB!$B$66:$C$674,2,0)</f>
        <v>Direct cost</v>
      </c>
    </row>
    <row r="760" spans="1:9" outlineLevel="2">
      <c r="A760" s="913">
        <v>634</v>
      </c>
      <c r="B760" s="913">
        <v>419</v>
      </c>
      <c r="C760" s="1035">
        <v>45057</v>
      </c>
      <c r="D760" s="912" t="s">
        <v>488</v>
      </c>
      <c r="E760" s="1036">
        <v>54</v>
      </c>
      <c r="F760" s="922">
        <v>73.13</v>
      </c>
      <c r="G760" s="922">
        <v>14.63</v>
      </c>
      <c r="H760" s="922">
        <v>87.759999999999991</v>
      </c>
      <c r="I760" s="912" t="str">
        <f>VLOOKUP($E760,ETB!$B$66:$C$674,2,0)</f>
        <v>Direct cost</v>
      </c>
    </row>
    <row r="761" spans="1:9" outlineLevel="2">
      <c r="A761" s="913">
        <v>635</v>
      </c>
      <c r="B761" s="913">
        <v>420</v>
      </c>
      <c r="C761" s="1035">
        <v>45070</v>
      </c>
      <c r="D761" s="912" t="s">
        <v>488</v>
      </c>
      <c r="E761" s="1036">
        <v>54</v>
      </c>
      <c r="F761" s="922">
        <v>132.38</v>
      </c>
      <c r="G761" s="922">
        <v>26.48</v>
      </c>
      <c r="H761" s="922">
        <v>158.85999999999999</v>
      </c>
      <c r="I761" s="912" t="str">
        <f>VLOOKUP($E761,ETB!$B$66:$C$674,2,0)</f>
        <v>Direct cost</v>
      </c>
    </row>
    <row r="762" spans="1:9" outlineLevel="2">
      <c r="A762" s="913">
        <v>636</v>
      </c>
      <c r="B762" s="913">
        <v>421</v>
      </c>
      <c r="C762" s="1035">
        <v>45001</v>
      </c>
      <c r="D762" s="912" t="s">
        <v>488</v>
      </c>
      <c r="E762" s="1036">
        <v>54</v>
      </c>
      <c r="F762" s="922">
        <v>14.319999999999999</v>
      </c>
      <c r="G762" s="922">
        <v>2.8600000000000003</v>
      </c>
      <c r="H762" s="922">
        <v>17.18</v>
      </c>
      <c r="I762" s="912" t="str">
        <f>VLOOKUP($E762,ETB!$B$66:$C$674,2,0)</f>
        <v>Direct cost</v>
      </c>
    </row>
    <row r="763" spans="1:9" outlineLevel="2">
      <c r="A763" s="913">
        <v>637</v>
      </c>
      <c r="B763" s="913">
        <v>422</v>
      </c>
      <c r="C763" s="1035">
        <v>45055</v>
      </c>
      <c r="D763" s="912" t="s">
        <v>488</v>
      </c>
      <c r="E763" s="1036">
        <v>54</v>
      </c>
      <c r="F763" s="922">
        <v>154.05000000000001</v>
      </c>
      <c r="G763" s="922">
        <v>30.810000000000002</v>
      </c>
      <c r="H763" s="922">
        <v>184.86</v>
      </c>
      <c r="I763" s="912" t="str">
        <f>VLOOKUP($E763,ETB!$B$66:$C$674,2,0)</f>
        <v>Direct cost</v>
      </c>
    </row>
    <row r="764" spans="1:9" outlineLevel="2">
      <c r="A764" s="913">
        <v>638</v>
      </c>
      <c r="B764" s="913">
        <v>423</v>
      </c>
      <c r="C764" s="1035">
        <v>45048</v>
      </c>
      <c r="D764" s="912" t="s">
        <v>488</v>
      </c>
      <c r="E764" s="1036">
        <v>54</v>
      </c>
      <c r="F764" s="922">
        <v>60.820000000000007</v>
      </c>
      <c r="G764" s="922">
        <v>12.16</v>
      </c>
      <c r="H764" s="922">
        <v>72.98</v>
      </c>
      <c r="I764" s="912" t="str">
        <f>VLOOKUP($E764,ETB!$B$66:$C$674,2,0)</f>
        <v>Direct cost</v>
      </c>
    </row>
    <row r="765" spans="1:9" outlineLevel="2">
      <c r="A765" s="913">
        <v>639</v>
      </c>
      <c r="B765" s="913">
        <v>424</v>
      </c>
      <c r="C765" s="1035">
        <v>45009</v>
      </c>
      <c r="D765" s="912" t="s">
        <v>488</v>
      </c>
      <c r="E765" s="1036">
        <v>54</v>
      </c>
      <c r="F765" s="922">
        <v>105.60999999999999</v>
      </c>
      <c r="G765" s="922">
        <v>21.119999999999997</v>
      </c>
      <c r="H765" s="922">
        <v>126.72999999999999</v>
      </c>
      <c r="I765" s="912" t="str">
        <f>VLOOKUP($E765,ETB!$B$66:$C$674,2,0)</f>
        <v>Direct cost</v>
      </c>
    </row>
    <row r="766" spans="1:9" outlineLevel="2">
      <c r="A766" s="913">
        <v>640</v>
      </c>
      <c r="B766" s="913">
        <v>425</v>
      </c>
      <c r="C766" s="1035">
        <v>45050</v>
      </c>
      <c r="D766" s="912" t="s">
        <v>488</v>
      </c>
      <c r="E766" s="1036">
        <v>54</v>
      </c>
      <c r="F766" s="922">
        <v>41.55</v>
      </c>
      <c r="G766" s="922">
        <v>8.3099999999999987</v>
      </c>
      <c r="H766" s="922">
        <v>49.86</v>
      </c>
      <c r="I766" s="912" t="str">
        <f>VLOOKUP($E766,ETB!$B$66:$C$674,2,0)</f>
        <v>Direct cost</v>
      </c>
    </row>
    <row r="767" spans="1:9" outlineLevel="2">
      <c r="A767" s="913">
        <v>641</v>
      </c>
      <c r="B767" s="913">
        <v>426</v>
      </c>
      <c r="C767" s="1035">
        <v>45061</v>
      </c>
      <c r="D767" s="912" t="s">
        <v>488</v>
      </c>
      <c r="E767" s="1036">
        <v>54</v>
      </c>
      <c r="F767" s="922">
        <v>106.17999999999999</v>
      </c>
      <c r="G767" s="922">
        <v>21.240000000000002</v>
      </c>
      <c r="H767" s="922">
        <v>127.41999999999999</v>
      </c>
      <c r="I767" s="912" t="str">
        <f>VLOOKUP($E767,ETB!$B$66:$C$674,2,0)</f>
        <v>Direct cost</v>
      </c>
    </row>
    <row r="768" spans="1:9" outlineLevel="2">
      <c r="A768" s="913">
        <v>646</v>
      </c>
      <c r="B768" s="913">
        <v>431</v>
      </c>
      <c r="C768" s="1035">
        <v>44992</v>
      </c>
      <c r="D768" s="912" t="s">
        <v>488</v>
      </c>
      <c r="E768" s="1036">
        <v>54</v>
      </c>
      <c r="F768" s="922">
        <v>-42.510000000000005</v>
      </c>
      <c r="G768" s="922">
        <v>-8.5</v>
      </c>
      <c r="H768" s="922">
        <v>-51.010000000000005</v>
      </c>
      <c r="I768" s="912" t="str">
        <f>VLOOKUP($E768,ETB!$B$66:$C$674,2,0)</f>
        <v>Direct cost</v>
      </c>
    </row>
    <row r="769" spans="1:9" outlineLevel="2">
      <c r="A769" s="913">
        <v>647</v>
      </c>
      <c r="B769" s="913">
        <v>432</v>
      </c>
      <c r="C769" s="1035">
        <v>44995</v>
      </c>
      <c r="D769" s="912" t="s">
        <v>488</v>
      </c>
      <c r="E769" s="1036">
        <v>54</v>
      </c>
      <c r="F769" s="922">
        <v>-45.06</v>
      </c>
      <c r="G769" s="922">
        <v>-9.01</v>
      </c>
      <c r="H769" s="922">
        <v>-54.07</v>
      </c>
      <c r="I769" s="912" t="str">
        <f>VLOOKUP($E769,ETB!$B$66:$C$674,2,0)</f>
        <v>Direct cost</v>
      </c>
    </row>
    <row r="770" spans="1:9" outlineLevel="2">
      <c r="A770" s="913">
        <v>648</v>
      </c>
      <c r="B770" s="913">
        <v>433</v>
      </c>
      <c r="C770" s="1035">
        <v>45014</v>
      </c>
      <c r="D770" s="912" t="s">
        <v>488</v>
      </c>
      <c r="E770" s="1036">
        <v>54</v>
      </c>
      <c r="F770" s="922">
        <v>-45.47</v>
      </c>
      <c r="G770" s="922">
        <v>-9.09</v>
      </c>
      <c r="H770" s="922">
        <v>-54.56</v>
      </c>
      <c r="I770" s="912" t="str">
        <f>VLOOKUP($E770,ETB!$B$66:$C$674,2,0)</f>
        <v>Direct cost</v>
      </c>
    </row>
    <row r="771" spans="1:9" outlineLevel="2">
      <c r="A771" s="913">
        <v>649</v>
      </c>
      <c r="B771" s="913">
        <v>434</v>
      </c>
      <c r="C771" s="1035">
        <v>44992</v>
      </c>
      <c r="D771" s="912" t="s">
        <v>488</v>
      </c>
      <c r="E771" s="1036">
        <v>54</v>
      </c>
      <c r="F771" s="922">
        <v>-120.54</v>
      </c>
      <c r="G771" s="922">
        <v>-24.11</v>
      </c>
      <c r="H771" s="922">
        <v>-144.65</v>
      </c>
      <c r="I771" s="912" t="str">
        <f>VLOOKUP($E771,ETB!$B$66:$C$674,2,0)</f>
        <v>Direct cost</v>
      </c>
    </row>
    <row r="772" spans="1:9" outlineLevel="2">
      <c r="A772" s="913">
        <v>650</v>
      </c>
      <c r="B772" s="913">
        <v>435</v>
      </c>
      <c r="C772" s="1035">
        <v>45020</v>
      </c>
      <c r="D772" s="912" t="s">
        <v>488</v>
      </c>
      <c r="E772" s="1036">
        <v>54</v>
      </c>
      <c r="F772" s="922">
        <v>-40.660000000000004</v>
      </c>
      <c r="G772" s="922">
        <v>-8.129999999999999</v>
      </c>
      <c r="H772" s="922">
        <v>-48.790000000000006</v>
      </c>
      <c r="I772" s="912" t="str">
        <f>VLOOKUP($E772,ETB!$B$66:$C$674,2,0)</f>
        <v>Direct cost</v>
      </c>
    </row>
    <row r="773" spans="1:9" outlineLevel="2">
      <c r="A773" s="913">
        <v>651</v>
      </c>
      <c r="B773" s="913">
        <v>436</v>
      </c>
      <c r="C773" s="1035">
        <v>45055</v>
      </c>
      <c r="D773" s="912" t="s">
        <v>488</v>
      </c>
      <c r="E773" s="1036">
        <v>54</v>
      </c>
      <c r="F773" s="922">
        <v>-69.88</v>
      </c>
      <c r="G773" s="922">
        <v>-13.98</v>
      </c>
      <c r="H773" s="922">
        <v>-83.86</v>
      </c>
      <c r="I773" s="912" t="str">
        <f>VLOOKUP($E773,ETB!$B$66:$C$674,2,0)</f>
        <v>Direct cost</v>
      </c>
    </row>
    <row r="774" spans="1:9" outlineLevel="2">
      <c r="A774" s="913">
        <v>652</v>
      </c>
      <c r="B774" s="913">
        <v>437</v>
      </c>
      <c r="C774" s="1035">
        <v>45020</v>
      </c>
      <c r="D774" s="912" t="s">
        <v>488</v>
      </c>
      <c r="E774" s="1036">
        <v>54</v>
      </c>
      <c r="F774" s="922">
        <v>-169.85999999999999</v>
      </c>
      <c r="G774" s="922">
        <v>-33.97</v>
      </c>
      <c r="H774" s="922">
        <v>-203.82999999999998</v>
      </c>
      <c r="I774" s="912" t="str">
        <f>VLOOKUP($E774,ETB!$B$66:$C$674,2,0)</f>
        <v>Direct cost</v>
      </c>
    </row>
    <row r="775" spans="1:9" outlineLevel="2">
      <c r="A775" s="913">
        <v>672</v>
      </c>
      <c r="B775" s="913">
        <v>458</v>
      </c>
      <c r="C775" s="1035">
        <v>45071</v>
      </c>
      <c r="D775" s="912" t="s">
        <v>488</v>
      </c>
      <c r="E775" s="1036">
        <v>54</v>
      </c>
      <c r="F775" s="922">
        <v>-63.160000000000004</v>
      </c>
      <c r="G775" s="922">
        <v>-12.629999999999999</v>
      </c>
      <c r="H775" s="922">
        <v>-75.790000000000006</v>
      </c>
      <c r="I775" s="912" t="str">
        <f>VLOOKUP($E775,ETB!$B$66:$C$674,2,0)</f>
        <v>Direct cost</v>
      </c>
    </row>
    <row r="776" spans="1:9" outlineLevel="2">
      <c r="A776" s="913">
        <v>673</v>
      </c>
      <c r="B776" s="913">
        <v>459</v>
      </c>
      <c r="C776" s="1035">
        <v>44992</v>
      </c>
      <c r="D776" s="912" t="s">
        <v>488</v>
      </c>
      <c r="E776" s="1036">
        <v>54</v>
      </c>
      <c r="F776" s="922">
        <v>29.060000000000002</v>
      </c>
      <c r="G776" s="922">
        <v>5.8100000000000005</v>
      </c>
      <c r="H776" s="922">
        <v>34.870000000000005</v>
      </c>
      <c r="I776" s="912" t="str">
        <f>VLOOKUP($E776,ETB!$B$66:$C$674,2,0)</f>
        <v>Direct cost</v>
      </c>
    </row>
    <row r="777" spans="1:9" outlineLevel="2">
      <c r="A777" s="913">
        <v>829</v>
      </c>
      <c r="B777" s="913">
        <v>619</v>
      </c>
      <c r="C777" s="1035">
        <v>45085</v>
      </c>
      <c r="D777" s="912" t="s">
        <v>488</v>
      </c>
      <c r="E777" s="1036">
        <v>54</v>
      </c>
      <c r="F777" s="922">
        <v>-17.380000000000003</v>
      </c>
      <c r="G777" s="922">
        <v>-3.4799999999999995</v>
      </c>
      <c r="H777" s="922">
        <v>-20.860000000000003</v>
      </c>
      <c r="I777" s="912" t="str">
        <f>VLOOKUP($E777,ETB!$B$66:$C$674,2,0)</f>
        <v>Direct cost</v>
      </c>
    </row>
    <row r="778" spans="1:9" outlineLevel="2">
      <c r="A778" s="913">
        <v>830</v>
      </c>
      <c r="B778" s="913">
        <v>620</v>
      </c>
      <c r="C778" s="1035">
        <v>45091</v>
      </c>
      <c r="D778" s="912" t="s">
        <v>488</v>
      </c>
      <c r="E778" s="1036">
        <v>54</v>
      </c>
      <c r="F778" s="922">
        <v>-20.75</v>
      </c>
      <c r="G778" s="922">
        <v>-4.1500000000000004</v>
      </c>
      <c r="H778" s="922">
        <v>-24.9</v>
      </c>
      <c r="I778" s="912" t="str">
        <f>VLOOKUP($E778,ETB!$B$66:$C$674,2,0)</f>
        <v>Direct cost</v>
      </c>
    </row>
    <row r="779" spans="1:9" outlineLevel="2">
      <c r="A779" s="913">
        <v>831</v>
      </c>
      <c r="B779" s="913">
        <v>621</v>
      </c>
      <c r="C779" s="1035">
        <v>45097</v>
      </c>
      <c r="D779" s="912" t="s">
        <v>488</v>
      </c>
      <c r="E779" s="1036">
        <v>54</v>
      </c>
      <c r="F779" s="922">
        <v>-28.360000000000003</v>
      </c>
      <c r="G779" s="922">
        <v>-5.67</v>
      </c>
      <c r="H779" s="922">
        <v>-34.03</v>
      </c>
      <c r="I779" s="912" t="str">
        <f>VLOOKUP($E779,ETB!$B$66:$C$674,2,0)</f>
        <v>Direct cost</v>
      </c>
    </row>
    <row r="780" spans="1:9" outlineLevel="2">
      <c r="A780" s="913">
        <v>832</v>
      </c>
      <c r="B780" s="913">
        <v>622</v>
      </c>
      <c r="C780" s="1035">
        <v>45119</v>
      </c>
      <c r="D780" s="912" t="s">
        <v>488</v>
      </c>
      <c r="E780" s="1036">
        <v>54</v>
      </c>
      <c r="F780" s="922">
        <v>-14.41</v>
      </c>
      <c r="G780" s="922">
        <v>-2.88</v>
      </c>
      <c r="H780" s="922">
        <v>-17.29</v>
      </c>
      <c r="I780" s="912" t="str">
        <f>VLOOKUP($E780,ETB!$B$66:$C$674,2,0)</f>
        <v>Direct cost</v>
      </c>
    </row>
    <row r="781" spans="1:9" outlineLevel="2">
      <c r="A781" s="913">
        <v>833</v>
      </c>
      <c r="B781" s="913">
        <v>623</v>
      </c>
      <c r="C781" s="1035">
        <v>45126</v>
      </c>
      <c r="D781" s="912" t="s">
        <v>488</v>
      </c>
      <c r="E781" s="1036">
        <v>54</v>
      </c>
      <c r="F781" s="922">
        <v>-26.2</v>
      </c>
      <c r="G781" s="922">
        <v>-5.24</v>
      </c>
      <c r="H781" s="922">
        <v>-31.439999999999998</v>
      </c>
      <c r="I781" s="912" t="str">
        <f>VLOOKUP($E781,ETB!$B$66:$C$674,2,0)</f>
        <v>Direct cost</v>
      </c>
    </row>
    <row r="782" spans="1:9" outlineLevel="2">
      <c r="A782" s="913">
        <v>834</v>
      </c>
      <c r="B782" s="913">
        <v>624</v>
      </c>
      <c r="C782" s="1035">
        <v>45135</v>
      </c>
      <c r="D782" s="912" t="s">
        <v>488</v>
      </c>
      <c r="E782" s="1036">
        <v>54</v>
      </c>
      <c r="F782" s="922">
        <v>-10.5</v>
      </c>
      <c r="G782" s="922">
        <v>-2.1</v>
      </c>
      <c r="H782" s="922">
        <v>-12.6</v>
      </c>
      <c r="I782" s="912" t="str">
        <f>VLOOKUP($E782,ETB!$B$66:$C$674,2,0)</f>
        <v>Direct cost</v>
      </c>
    </row>
    <row r="783" spans="1:9" outlineLevel="2">
      <c r="A783" s="913">
        <v>835</v>
      </c>
      <c r="B783" s="913">
        <v>625</v>
      </c>
      <c r="C783" s="1035">
        <v>45147</v>
      </c>
      <c r="D783" s="912" t="s">
        <v>488</v>
      </c>
      <c r="E783" s="1036">
        <v>54</v>
      </c>
      <c r="F783" s="922">
        <v>-14.65</v>
      </c>
      <c r="G783" s="922">
        <v>-2.93</v>
      </c>
      <c r="H783" s="922">
        <v>-17.580000000000002</v>
      </c>
      <c r="I783" s="912" t="str">
        <f>VLOOKUP($E783,ETB!$B$66:$C$674,2,0)</f>
        <v>Direct cost</v>
      </c>
    </row>
    <row r="784" spans="1:9" outlineLevel="2">
      <c r="A784" s="913">
        <v>836</v>
      </c>
      <c r="B784" s="913">
        <v>626</v>
      </c>
      <c r="C784" s="1035">
        <v>45149</v>
      </c>
      <c r="D784" s="912" t="s">
        <v>488</v>
      </c>
      <c r="E784" s="1036">
        <v>54</v>
      </c>
      <c r="F784" s="922">
        <v>-11.97</v>
      </c>
      <c r="G784" s="922">
        <v>-2.3899999999999997</v>
      </c>
      <c r="H784" s="922">
        <v>-14.36</v>
      </c>
      <c r="I784" s="912" t="str">
        <f>VLOOKUP($E784,ETB!$B$66:$C$674,2,0)</f>
        <v>Direct cost</v>
      </c>
    </row>
    <row r="785" spans="1:9" outlineLevel="2">
      <c r="A785" s="913">
        <v>837</v>
      </c>
      <c r="B785" s="913">
        <v>627</v>
      </c>
      <c r="C785" s="1035">
        <v>45149</v>
      </c>
      <c r="D785" s="912" t="s">
        <v>488</v>
      </c>
      <c r="E785" s="1036">
        <v>54</v>
      </c>
      <c r="F785" s="922">
        <v>-55.2</v>
      </c>
      <c r="G785" s="922">
        <v>-11.040000000000001</v>
      </c>
      <c r="H785" s="922">
        <v>-66.240000000000009</v>
      </c>
      <c r="I785" s="912" t="str">
        <f>VLOOKUP($E785,ETB!$B$66:$C$674,2,0)</f>
        <v>Direct cost</v>
      </c>
    </row>
    <row r="786" spans="1:9" outlineLevel="2">
      <c r="A786" s="913">
        <v>838</v>
      </c>
      <c r="B786" s="913">
        <v>628</v>
      </c>
      <c r="C786" s="1035">
        <v>45152</v>
      </c>
      <c r="D786" s="912" t="s">
        <v>488</v>
      </c>
      <c r="E786" s="1036">
        <v>54</v>
      </c>
      <c r="F786" s="922">
        <v>-8.9499999999999993</v>
      </c>
      <c r="G786" s="922">
        <v>-1.7899999999999998</v>
      </c>
      <c r="H786" s="922">
        <v>-10.739999999999998</v>
      </c>
      <c r="I786" s="912" t="str">
        <f>VLOOKUP($E786,ETB!$B$66:$C$674,2,0)</f>
        <v>Direct cost</v>
      </c>
    </row>
    <row r="787" spans="1:9" outlineLevel="2">
      <c r="A787" s="913">
        <v>839</v>
      </c>
      <c r="B787" s="913">
        <v>629</v>
      </c>
      <c r="C787" s="1035">
        <v>45159</v>
      </c>
      <c r="D787" s="912" t="s">
        <v>488</v>
      </c>
      <c r="E787" s="1036">
        <v>54</v>
      </c>
      <c r="F787" s="922">
        <v>-5.74</v>
      </c>
      <c r="G787" s="922">
        <v>-1.1499999999999999</v>
      </c>
      <c r="H787" s="922">
        <v>-6.8900000000000006</v>
      </c>
      <c r="I787" s="912" t="str">
        <f>VLOOKUP($E787,ETB!$B$66:$C$674,2,0)</f>
        <v>Direct cost</v>
      </c>
    </row>
    <row r="788" spans="1:9" outlineLevel="2">
      <c r="A788" s="913">
        <v>840</v>
      </c>
      <c r="B788" s="913">
        <v>630</v>
      </c>
      <c r="C788" s="1035">
        <v>45163</v>
      </c>
      <c r="D788" s="912" t="s">
        <v>488</v>
      </c>
      <c r="E788" s="1036">
        <v>54</v>
      </c>
      <c r="F788" s="922">
        <v>-12.36</v>
      </c>
      <c r="G788" s="922">
        <v>-2.4699999999999998</v>
      </c>
      <c r="H788" s="922">
        <v>-14.829999999999998</v>
      </c>
      <c r="I788" s="912" t="str">
        <f>VLOOKUP($E788,ETB!$B$66:$C$674,2,0)</f>
        <v>Direct cost</v>
      </c>
    </row>
    <row r="789" spans="1:9" outlineLevel="2">
      <c r="A789" s="913">
        <v>841</v>
      </c>
      <c r="B789" s="913">
        <v>631</v>
      </c>
      <c r="C789" s="1035">
        <v>45164</v>
      </c>
      <c r="D789" s="912" t="s">
        <v>488</v>
      </c>
      <c r="E789" s="1036">
        <v>54</v>
      </c>
      <c r="F789" s="922">
        <v>-139.15</v>
      </c>
      <c r="G789" s="922">
        <v>-27.830000000000002</v>
      </c>
      <c r="H789" s="922">
        <v>-166.98000000000002</v>
      </c>
      <c r="I789" s="912" t="str">
        <f>VLOOKUP($E789,ETB!$B$66:$C$674,2,0)</f>
        <v>Direct cost</v>
      </c>
    </row>
    <row r="790" spans="1:9" outlineLevel="2">
      <c r="A790" s="913">
        <v>855</v>
      </c>
      <c r="B790" s="913">
        <v>645</v>
      </c>
      <c r="C790" s="1035">
        <v>45082</v>
      </c>
      <c r="D790" s="912" t="s">
        <v>488</v>
      </c>
      <c r="E790" s="1036">
        <v>54</v>
      </c>
      <c r="F790" s="922">
        <v>13.52</v>
      </c>
      <c r="G790" s="922">
        <v>2.7</v>
      </c>
      <c r="H790" s="922">
        <v>16.22</v>
      </c>
      <c r="I790" s="912" t="str">
        <f>VLOOKUP($E790,ETB!$B$66:$C$674,2,0)</f>
        <v>Direct cost</v>
      </c>
    </row>
    <row r="791" spans="1:9" outlineLevel="2">
      <c r="A791" s="913">
        <v>856</v>
      </c>
      <c r="B791" s="913">
        <v>646</v>
      </c>
      <c r="C791" s="1035">
        <v>45082</v>
      </c>
      <c r="D791" s="912" t="s">
        <v>488</v>
      </c>
      <c r="E791" s="1036">
        <v>54</v>
      </c>
      <c r="F791" s="922">
        <v>13.89</v>
      </c>
      <c r="G791" s="922">
        <v>2.7800000000000002</v>
      </c>
      <c r="H791" s="922">
        <v>16.670000000000002</v>
      </c>
      <c r="I791" s="912" t="str">
        <f>VLOOKUP($E791,ETB!$B$66:$C$674,2,0)</f>
        <v>Direct cost</v>
      </c>
    </row>
    <row r="792" spans="1:9" outlineLevel="2">
      <c r="A792" s="913">
        <v>857</v>
      </c>
      <c r="B792" s="913">
        <v>647</v>
      </c>
      <c r="C792" s="1035">
        <v>45082</v>
      </c>
      <c r="D792" s="912" t="s">
        <v>488</v>
      </c>
      <c r="E792" s="1036">
        <v>54</v>
      </c>
      <c r="F792" s="922">
        <v>86.95</v>
      </c>
      <c r="G792" s="922">
        <v>17.39</v>
      </c>
      <c r="H792" s="922">
        <v>104.34</v>
      </c>
      <c r="I792" s="912" t="str">
        <f>VLOOKUP($E792,ETB!$B$66:$C$674,2,0)</f>
        <v>Direct cost</v>
      </c>
    </row>
    <row r="793" spans="1:9" outlineLevel="2">
      <c r="A793" s="913">
        <v>858</v>
      </c>
      <c r="B793" s="913">
        <v>648</v>
      </c>
      <c r="C793" s="1035">
        <v>45083</v>
      </c>
      <c r="D793" s="912" t="s">
        <v>488</v>
      </c>
      <c r="E793" s="1036">
        <v>54</v>
      </c>
      <c r="F793" s="922">
        <v>68.070000000000007</v>
      </c>
      <c r="G793" s="922">
        <v>13.61</v>
      </c>
      <c r="H793" s="922">
        <v>81.680000000000007</v>
      </c>
      <c r="I793" s="912" t="str">
        <f>VLOOKUP($E793,ETB!$B$66:$C$674,2,0)</f>
        <v>Direct cost</v>
      </c>
    </row>
    <row r="794" spans="1:9" outlineLevel="2">
      <c r="A794" s="913">
        <v>859</v>
      </c>
      <c r="B794" s="913">
        <v>649</v>
      </c>
      <c r="C794" s="1035">
        <v>45083</v>
      </c>
      <c r="D794" s="912" t="s">
        <v>488</v>
      </c>
      <c r="E794" s="1036">
        <v>54</v>
      </c>
      <c r="F794" s="922">
        <v>43.83</v>
      </c>
      <c r="G794" s="922">
        <v>8.77</v>
      </c>
      <c r="H794" s="922">
        <v>52.599999999999994</v>
      </c>
      <c r="I794" s="912" t="str">
        <f>VLOOKUP($E794,ETB!$B$66:$C$674,2,0)</f>
        <v>Direct cost</v>
      </c>
    </row>
    <row r="795" spans="1:9" outlineLevel="2">
      <c r="A795" s="913">
        <v>860</v>
      </c>
      <c r="B795" s="913">
        <v>650</v>
      </c>
      <c r="C795" s="1035">
        <v>45083</v>
      </c>
      <c r="D795" s="912" t="s">
        <v>488</v>
      </c>
      <c r="E795" s="1036">
        <v>54</v>
      </c>
      <c r="F795" s="922">
        <v>20.759999999999998</v>
      </c>
      <c r="G795" s="922">
        <v>4.1500000000000004</v>
      </c>
      <c r="H795" s="922">
        <v>24.909999999999997</v>
      </c>
      <c r="I795" s="912" t="str">
        <f>VLOOKUP($E795,ETB!$B$66:$C$674,2,0)</f>
        <v>Direct cost</v>
      </c>
    </row>
    <row r="796" spans="1:9" outlineLevel="2">
      <c r="A796" s="913">
        <v>861</v>
      </c>
      <c r="B796" s="913">
        <v>651</v>
      </c>
      <c r="C796" s="1035">
        <v>45084</v>
      </c>
      <c r="D796" s="912" t="s">
        <v>488</v>
      </c>
      <c r="E796" s="1036">
        <v>54</v>
      </c>
      <c r="F796" s="922">
        <v>74.91</v>
      </c>
      <c r="G796" s="922">
        <v>14.98</v>
      </c>
      <c r="H796" s="922">
        <v>89.89</v>
      </c>
      <c r="I796" s="912" t="str">
        <f>VLOOKUP($E796,ETB!$B$66:$C$674,2,0)</f>
        <v>Direct cost</v>
      </c>
    </row>
    <row r="797" spans="1:9" outlineLevel="2">
      <c r="A797" s="913">
        <v>862</v>
      </c>
      <c r="B797" s="913">
        <v>652</v>
      </c>
      <c r="C797" s="1035">
        <v>45084</v>
      </c>
      <c r="D797" s="912" t="s">
        <v>488</v>
      </c>
      <c r="E797" s="1036">
        <v>54</v>
      </c>
      <c r="F797" s="922">
        <v>26.96</v>
      </c>
      <c r="G797" s="922">
        <v>5.39</v>
      </c>
      <c r="H797" s="922">
        <v>32.35</v>
      </c>
      <c r="I797" s="912" t="str">
        <f>VLOOKUP($E797,ETB!$B$66:$C$674,2,0)</f>
        <v>Direct cost</v>
      </c>
    </row>
    <row r="798" spans="1:9" outlineLevel="2">
      <c r="A798" s="913">
        <v>863</v>
      </c>
      <c r="B798" s="913">
        <v>653</v>
      </c>
      <c r="C798" s="1035">
        <v>45085</v>
      </c>
      <c r="D798" s="912" t="s">
        <v>488</v>
      </c>
      <c r="E798" s="1036">
        <v>54</v>
      </c>
      <c r="F798" s="922">
        <v>125.2</v>
      </c>
      <c r="G798" s="922">
        <v>25.04</v>
      </c>
      <c r="H798" s="922">
        <v>150.24</v>
      </c>
      <c r="I798" s="912" t="str">
        <f>VLOOKUP($E798,ETB!$B$66:$C$674,2,0)</f>
        <v>Direct cost</v>
      </c>
    </row>
    <row r="799" spans="1:9" outlineLevel="2">
      <c r="A799" s="913">
        <v>864</v>
      </c>
      <c r="B799" s="913">
        <v>654</v>
      </c>
      <c r="C799" s="1035">
        <v>45085</v>
      </c>
      <c r="D799" s="912" t="s">
        <v>488</v>
      </c>
      <c r="E799" s="1036">
        <v>54</v>
      </c>
      <c r="F799" s="922">
        <v>48.260000000000005</v>
      </c>
      <c r="G799" s="922">
        <v>9.65</v>
      </c>
      <c r="H799" s="922">
        <v>57.910000000000004</v>
      </c>
      <c r="I799" s="912" t="str">
        <f>VLOOKUP($E799,ETB!$B$66:$C$674,2,0)</f>
        <v>Direct cost</v>
      </c>
    </row>
    <row r="800" spans="1:9" outlineLevel="2">
      <c r="A800" s="913">
        <v>865</v>
      </c>
      <c r="B800" s="913">
        <v>655</v>
      </c>
      <c r="C800" s="1035">
        <v>45085</v>
      </c>
      <c r="D800" s="912" t="s">
        <v>488</v>
      </c>
      <c r="E800" s="1036">
        <v>54</v>
      </c>
      <c r="F800" s="922">
        <v>69.099999999999994</v>
      </c>
      <c r="G800" s="922">
        <v>13.819999999999999</v>
      </c>
      <c r="H800" s="922">
        <v>82.919999999999987</v>
      </c>
      <c r="I800" s="912" t="str">
        <f>VLOOKUP($E800,ETB!$B$66:$C$674,2,0)</f>
        <v>Direct cost</v>
      </c>
    </row>
    <row r="801" spans="1:9" outlineLevel="2">
      <c r="A801" s="913">
        <v>866</v>
      </c>
      <c r="B801" s="913">
        <v>656</v>
      </c>
      <c r="C801" s="1035">
        <v>45089</v>
      </c>
      <c r="D801" s="912" t="s">
        <v>488</v>
      </c>
      <c r="E801" s="1036">
        <v>54</v>
      </c>
      <c r="F801" s="922">
        <v>60.15</v>
      </c>
      <c r="G801" s="922">
        <v>12.03</v>
      </c>
      <c r="H801" s="922">
        <v>72.179999999999993</v>
      </c>
      <c r="I801" s="912" t="str">
        <f>VLOOKUP($E801,ETB!$B$66:$C$674,2,0)</f>
        <v>Direct cost</v>
      </c>
    </row>
    <row r="802" spans="1:9" outlineLevel="2">
      <c r="A802" s="913">
        <v>867</v>
      </c>
      <c r="B802" s="913">
        <v>657</v>
      </c>
      <c r="C802" s="1035">
        <v>45089</v>
      </c>
      <c r="D802" s="912" t="s">
        <v>488</v>
      </c>
      <c r="E802" s="1036">
        <v>54</v>
      </c>
      <c r="F802" s="922">
        <v>16.64</v>
      </c>
      <c r="G802" s="922">
        <v>3.3299999999999996</v>
      </c>
      <c r="H802" s="922">
        <v>19.97</v>
      </c>
      <c r="I802" s="912" t="str">
        <f>VLOOKUP($E802,ETB!$B$66:$C$674,2,0)</f>
        <v>Direct cost</v>
      </c>
    </row>
    <row r="803" spans="1:9" outlineLevel="2">
      <c r="A803" s="913">
        <v>868</v>
      </c>
      <c r="B803" s="913">
        <v>658</v>
      </c>
      <c r="C803" s="1035">
        <v>45089</v>
      </c>
      <c r="D803" s="912" t="s">
        <v>488</v>
      </c>
      <c r="E803" s="1036">
        <v>54</v>
      </c>
      <c r="F803" s="922">
        <v>16.46</v>
      </c>
      <c r="G803" s="922">
        <v>3.29</v>
      </c>
      <c r="H803" s="922">
        <v>19.75</v>
      </c>
      <c r="I803" s="912" t="str">
        <f>VLOOKUP($E803,ETB!$B$66:$C$674,2,0)</f>
        <v>Direct cost</v>
      </c>
    </row>
    <row r="804" spans="1:9" outlineLevel="2">
      <c r="A804" s="913">
        <v>869</v>
      </c>
      <c r="B804" s="913">
        <v>659</v>
      </c>
      <c r="C804" s="1035">
        <v>45089</v>
      </c>
      <c r="D804" s="912" t="s">
        <v>488</v>
      </c>
      <c r="E804" s="1036">
        <v>54</v>
      </c>
      <c r="F804" s="922">
        <v>13.52</v>
      </c>
      <c r="G804" s="922">
        <v>2.7</v>
      </c>
      <c r="H804" s="922">
        <v>16.22</v>
      </c>
      <c r="I804" s="912" t="str">
        <f>VLOOKUP($E804,ETB!$B$66:$C$674,2,0)</f>
        <v>Direct cost</v>
      </c>
    </row>
    <row r="805" spans="1:9" outlineLevel="2">
      <c r="A805" s="913">
        <v>870</v>
      </c>
      <c r="B805" s="913">
        <v>660</v>
      </c>
      <c r="C805" s="1035">
        <v>45089</v>
      </c>
      <c r="D805" s="912" t="s">
        <v>488</v>
      </c>
      <c r="E805" s="1036">
        <v>54</v>
      </c>
      <c r="F805" s="922">
        <v>67.97</v>
      </c>
      <c r="G805" s="922">
        <v>13.59</v>
      </c>
      <c r="H805" s="922">
        <v>81.56</v>
      </c>
      <c r="I805" s="912" t="str">
        <f>VLOOKUP($E805,ETB!$B$66:$C$674,2,0)</f>
        <v>Direct cost</v>
      </c>
    </row>
    <row r="806" spans="1:9" outlineLevel="2">
      <c r="A806" s="913">
        <v>871</v>
      </c>
      <c r="B806" s="913">
        <v>661</v>
      </c>
      <c r="C806" s="1035">
        <v>45090</v>
      </c>
      <c r="D806" s="912" t="s">
        <v>488</v>
      </c>
      <c r="E806" s="1036">
        <v>54</v>
      </c>
      <c r="F806" s="922">
        <v>10.83</v>
      </c>
      <c r="G806" s="922">
        <v>2.17</v>
      </c>
      <c r="H806" s="922">
        <v>13</v>
      </c>
      <c r="I806" s="912" t="str">
        <f>VLOOKUP($E806,ETB!$B$66:$C$674,2,0)</f>
        <v>Direct cost</v>
      </c>
    </row>
    <row r="807" spans="1:9" outlineLevel="2">
      <c r="A807" s="913">
        <v>872</v>
      </c>
      <c r="B807" s="913">
        <v>662</v>
      </c>
      <c r="C807" s="1035">
        <v>45091</v>
      </c>
      <c r="D807" s="912" t="s">
        <v>488</v>
      </c>
      <c r="E807" s="1036">
        <v>54</v>
      </c>
      <c r="F807" s="922">
        <v>17.52</v>
      </c>
      <c r="G807" s="922">
        <v>3.5</v>
      </c>
      <c r="H807" s="922">
        <v>21.02</v>
      </c>
      <c r="I807" s="912" t="str">
        <f>VLOOKUP($E807,ETB!$B$66:$C$674,2,0)</f>
        <v>Direct cost</v>
      </c>
    </row>
    <row r="808" spans="1:9" outlineLevel="2">
      <c r="A808" s="913">
        <v>873</v>
      </c>
      <c r="B808" s="913">
        <v>663</v>
      </c>
      <c r="C808" s="1035">
        <v>45091</v>
      </c>
      <c r="D808" s="912" t="s">
        <v>488</v>
      </c>
      <c r="E808" s="1036">
        <v>54</v>
      </c>
      <c r="F808" s="922">
        <v>13.4</v>
      </c>
      <c r="G808" s="922">
        <v>2.68</v>
      </c>
      <c r="H808" s="922">
        <v>16.080000000000002</v>
      </c>
      <c r="I808" s="912" t="str">
        <f>VLOOKUP($E808,ETB!$B$66:$C$674,2,0)</f>
        <v>Direct cost</v>
      </c>
    </row>
    <row r="809" spans="1:9" outlineLevel="2">
      <c r="A809" s="913">
        <v>874</v>
      </c>
      <c r="B809" s="913">
        <v>664</v>
      </c>
      <c r="C809" s="1035">
        <v>45091</v>
      </c>
      <c r="D809" s="912" t="s">
        <v>488</v>
      </c>
      <c r="E809" s="1036">
        <v>54</v>
      </c>
      <c r="F809" s="922">
        <v>109.77000000000001</v>
      </c>
      <c r="G809" s="922">
        <v>21.95</v>
      </c>
      <c r="H809" s="922">
        <v>131.72</v>
      </c>
      <c r="I809" s="912" t="str">
        <f>VLOOKUP($E809,ETB!$B$66:$C$674,2,0)</f>
        <v>Direct cost</v>
      </c>
    </row>
    <row r="810" spans="1:9" outlineLevel="2">
      <c r="A810" s="913">
        <v>875</v>
      </c>
      <c r="B810" s="913">
        <v>665</v>
      </c>
      <c r="C810" s="1035">
        <v>45093</v>
      </c>
      <c r="D810" s="912" t="s">
        <v>488</v>
      </c>
      <c r="E810" s="1036">
        <v>54</v>
      </c>
      <c r="F810" s="922">
        <v>21.080000000000002</v>
      </c>
      <c r="G810" s="922">
        <v>4.2200000000000006</v>
      </c>
      <c r="H810" s="922">
        <v>25.300000000000004</v>
      </c>
      <c r="I810" s="912" t="str">
        <f>VLOOKUP($E810,ETB!$B$66:$C$674,2,0)</f>
        <v>Direct cost</v>
      </c>
    </row>
    <row r="811" spans="1:9" outlineLevel="2">
      <c r="A811" s="913">
        <v>876</v>
      </c>
      <c r="B811" s="913">
        <v>666</v>
      </c>
      <c r="C811" s="1035">
        <v>45113</v>
      </c>
      <c r="D811" s="912" t="s">
        <v>488</v>
      </c>
      <c r="E811" s="1036">
        <v>54</v>
      </c>
      <c r="F811" s="922">
        <v>350.21999999999997</v>
      </c>
      <c r="G811" s="922">
        <v>70.039999999999992</v>
      </c>
      <c r="H811" s="922">
        <v>420.26</v>
      </c>
      <c r="I811" s="912" t="str">
        <f>VLOOKUP($E811,ETB!$B$66:$C$674,2,0)</f>
        <v>Direct cost</v>
      </c>
    </row>
    <row r="812" spans="1:9" outlineLevel="2">
      <c r="A812" s="913">
        <v>877</v>
      </c>
      <c r="B812" s="913">
        <v>667</v>
      </c>
      <c r="C812" s="1035">
        <v>45114</v>
      </c>
      <c r="D812" s="912" t="s">
        <v>488</v>
      </c>
      <c r="E812" s="1036">
        <v>54</v>
      </c>
      <c r="F812" s="922">
        <v>41.589999999999996</v>
      </c>
      <c r="G812" s="922">
        <v>8.32</v>
      </c>
      <c r="H812" s="922">
        <v>49.91</v>
      </c>
      <c r="I812" s="912" t="str">
        <f>VLOOKUP($E812,ETB!$B$66:$C$674,2,0)</f>
        <v>Direct cost</v>
      </c>
    </row>
    <row r="813" spans="1:9" outlineLevel="2">
      <c r="A813" s="913">
        <v>878</v>
      </c>
      <c r="B813" s="913">
        <v>668</v>
      </c>
      <c r="C813" s="1035">
        <v>45117</v>
      </c>
      <c r="D813" s="912" t="s">
        <v>488</v>
      </c>
      <c r="E813" s="1036">
        <v>54</v>
      </c>
      <c r="F813" s="922">
        <v>261.08000000000004</v>
      </c>
      <c r="G813" s="922">
        <v>52.220000000000006</v>
      </c>
      <c r="H813" s="922">
        <v>313.30000000000007</v>
      </c>
      <c r="I813" s="912" t="str">
        <f>VLOOKUP($E813,ETB!$B$66:$C$674,2,0)</f>
        <v>Direct cost</v>
      </c>
    </row>
    <row r="814" spans="1:9" outlineLevel="2">
      <c r="A814" s="913">
        <v>879</v>
      </c>
      <c r="B814" s="913">
        <v>669</v>
      </c>
      <c r="C814" s="1035">
        <v>45117</v>
      </c>
      <c r="D814" s="912" t="s">
        <v>488</v>
      </c>
      <c r="E814" s="1036">
        <v>54</v>
      </c>
      <c r="F814" s="922">
        <v>27.26</v>
      </c>
      <c r="G814" s="922">
        <v>5.45</v>
      </c>
      <c r="H814" s="922">
        <v>32.71</v>
      </c>
      <c r="I814" s="912" t="str">
        <f>VLOOKUP($E814,ETB!$B$66:$C$674,2,0)</f>
        <v>Direct cost</v>
      </c>
    </row>
    <row r="815" spans="1:9" outlineLevel="2">
      <c r="A815" s="913">
        <v>880</v>
      </c>
      <c r="B815" s="913">
        <v>670</v>
      </c>
      <c r="C815" s="1035">
        <v>45119</v>
      </c>
      <c r="D815" s="912" t="s">
        <v>488</v>
      </c>
      <c r="E815" s="1036">
        <v>54</v>
      </c>
      <c r="F815" s="922">
        <v>15.690000000000001</v>
      </c>
      <c r="G815" s="922">
        <v>3.1399999999999997</v>
      </c>
      <c r="H815" s="922">
        <v>18.830000000000002</v>
      </c>
      <c r="I815" s="912" t="str">
        <f>VLOOKUP($E815,ETB!$B$66:$C$674,2,0)</f>
        <v>Direct cost</v>
      </c>
    </row>
    <row r="816" spans="1:9" outlineLevel="2">
      <c r="A816" s="913">
        <v>881</v>
      </c>
      <c r="B816" s="913">
        <v>671</v>
      </c>
      <c r="C816" s="1035">
        <v>45121</v>
      </c>
      <c r="D816" s="912" t="s">
        <v>488</v>
      </c>
      <c r="E816" s="1036">
        <v>54</v>
      </c>
      <c r="F816" s="922">
        <v>69.36</v>
      </c>
      <c r="G816" s="922">
        <v>13.87</v>
      </c>
      <c r="H816" s="922">
        <v>83.23</v>
      </c>
      <c r="I816" s="912" t="str">
        <f>VLOOKUP($E816,ETB!$B$66:$C$674,2,0)</f>
        <v>Direct cost</v>
      </c>
    </row>
    <row r="817" spans="1:9" outlineLevel="2">
      <c r="A817" s="913">
        <v>882</v>
      </c>
      <c r="B817" s="913">
        <v>672</v>
      </c>
      <c r="C817" s="1035">
        <v>45121</v>
      </c>
      <c r="D817" s="912" t="s">
        <v>488</v>
      </c>
      <c r="E817" s="1036">
        <v>54</v>
      </c>
      <c r="F817" s="922">
        <v>12.08</v>
      </c>
      <c r="G817" s="922">
        <v>2.42</v>
      </c>
      <c r="H817" s="922">
        <v>14.5</v>
      </c>
      <c r="I817" s="912" t="str">
        <f>VLOOKUP($E817,ETB!$B$66:$C$674,2,0)</f>
        <v>Direct cost</v>
      </c>
    </row>
    <row r="818" spans="1:9" outlineLevel="2">
      <c r="A818" s="913">
        <v>883</v>
      </c>
      <c r="B818" s="913">
        <v>673</v>
      </c>
      <c r="C818" s="1035">
        <v>45124</v>
      </c>
      <c r="D818" s="912" t="s">
        <v>488</v>
      </c>
      <c r="E818" s="1036">
        <v>54</v>
      </c>
      <c r="F818" s="922">
        <v>28.160000000000004</v>
      </c>
      <c r="G818" s="922">
        <v>5.63</v>
      </c>
      <c r="H818" s="922">
        <v>33.790000000000006</v>
      </c>
      <c r="I818" s="912" t="str">
        <f>VLOOKUP($E818,ETB!$B$66:$C$674,2,0)</f>
        <v>Direct cost</v>
      </c>
    </row>
    <row r="819" spans="1:9" outlineLevel="2">
      <c r="A819" s="913">
        <v>884</v>
      </c>
      <c r="B819" s="913">
        <v>674</v>
      </c>
      <c r="C819" s="1035">
        <v>45125</v>
      </c>
      <c r="D819" s="912" t="s">
        <v>488</v>
      </c>
      <c r="E819" s="1036">
        <v>54</v>
      </c>
      <c r="F819" s="922">
        <v>85.31</v>
      </c>
      <c r="G819" s="922">
        <v>17.059999999999999</v>
      </c>
      <c r="H819" s="922">
        <v>102.37</v>
      </c>
      <c r="I819" s="912" t="str">
        <f>VLOOKUP($E819,ETB!$B$66:$C$674,2,0)</f>
        <v>Direct cost</v>
      </c>
    </row>
    <row r="820" spans="1:9" outlineLevel="2">
      <c r="A820" s="913">
        <v>885</v>
      </c>
      <c r="B820" s="913">
        <v>675</v>
      </c>
      <c r="C820" s="1035">
        <v>45125</v>
      </c>
      <c r="D820" s="912" t="s">
        <v>488</v>
      </c>
      <c r="E820" s="1036">
        <v>54</v>
      </c>
      <c r="F820" s="922">
        <v>73.260000000000005</v>
      </c>
      <c r="G820" s="922">
        <v>14.65</v>
      </c>
      <c r="H820" s="922">
        <v>87.910000000000011</v>
      </c>
      <c r="I820" s="912" t="str">
        <f>VLOOKUP($E820,ETB!$B$66:$C$674,2,0)</f>
        <v>Direct cost</v>
      </c>
    </row>
    <row r="821" spans="1:9" outlineLevel="2">
      <c r="A821" s="913">
        <v>886</v>
      </c>
      <c r="B821" s="913">
        <v>676</v>
      </c>
      <c r="C821" s="1035">
        <v>45125</v>
      </c>
      <c r="D821" s="912" t="s">
        <v>488</v>
      </c>
      <c r="E821" s="1036">
        <v>54</v>
      </c>
      <c r="F821" s="922">
        <v>15.89</v>
      </c>
      <c r="G821" s="922">
        <v>3.18</v>
      </c>
      <c r="H821" s="922">
        <v>19.07</v>
      </c>
      <c r="I821" s="912" t="str">
        <f>VLOOKUP($E821,ETB!$B$66:$C$674,2,0)</f>
        <v>Direct cost</v>
      </c>
    </row>
    <row r="822" spans="1:9" outlineLevel="2">
      <c r="A822" s="913">
        <v>887</v>
      </c>
      <c r="B822" s="913">
        <v>677</v>
      </c>
      <c r="C822" s="1035">
        <v>45125</v>
      </c>
      <c r="D822" s="912" t="s">
        <v>488</v>
      </c>
      <c r="E822" s="1036">
        <v>54</v>
      </c>
      <c r="F822" s="922">
        <v>19.98</v>
      </c>
      <c r="G822" s="922">
        <v>4</v>
      </c>
      <c r="H822" s="922">
        <v>23.98</v>
      </c>
      <c r="I822" s="912" t="str">
        <f>VLOOKUP($E822,ETB!$B$66:$C$674,2,0)</f>
        <v>Direct cost</v>
      </c>
    </row>
    <row r="823" spans="1:9" outlineLevel="2">
      <c r="A823" s="913">
        <v>888</v>
      </c>
      <c r="B823" s="913">
        <v>678</v>
      </c>
      <c r="C823" s="1035">
        <v>45126</v>
      </c>
      <c r="D823" s="912" t="s">
        <v>488</v>
      </c>
      <c r="E823" s="1036">
        <v>54</v>
      </c>
      <c r="F823" s="922">
        <v>23.64</v>
      </c>
      <c r="G823" s="922">
        <v>4.7299999999999995</v>
      </c>
      <c r="H823" s="922">
        <v>28.37</v>
      </c>
      <c r="I823" s="912" t="str">
        <f>VLOOKUP($E823,ETB!$B$66:$C$674,2,0)</f>
        <v>Direct cost</v>
      </c>
    </row>
    <row r="824" spans="1:9" outlineLevel="2">
      <c r="A824" s="913">
        <v>889</v>
      </c>
      <c r="B824" s="913">
        <v>679</v>
      </c>
      <c r="C824" s="1035">
        <v>45128</v>
      </c>
      <c r="D824" s="912" t="s">
        <v>488</v>
      </c>
      <c r="E824" s="1036">
        <v>54</v>
      </c>
      <c r="F824" s="922">
        <v>18.830000000000002</v>
      </c>
      <c r="G824" s="922">
        <v>3.7700000000000005</v>
      </c>
      <c r="H824" s="922">
        <v>22.6</v>
      </c>
      <c r="I824" s="912" t="str">
        <f>VLOOKUP($E824,ETB!$B$66:$C$674,2,0)</f>
        <v>Direct cost</v>
      </c>
    </row>
    <row r="825" spans="1:9" outlineLevel="2">
      <c r="A825" s="913">
        <v>890</v>
      </c>
      <c r="B825" s="913">
        <v>680</v>
      </c>
      <c r="C825" s="1035">
        <v>45128</v>
      </c>
      <c r="D825" s="912" t="s">
        <v>488</v>
      </c>
      <c r="E825" s="1036">
        <v>54</v>
      </c>
      <c r="F825" s="922">
        <v>17.899999999999999</v>
      </c>
      <c r="G825" s="922">
        <v>3.5799999999999996</v>
      </c>
      <c r="H825" s="922">
        <v>21.479999999999997</v>
      </c>
      <c r="I825" s="912" t="str">
        <f>VLOOKUP($E825,ETB!$B$66:$C$674,2,0)</f>
        <v>Direct cost</v>
      </c>
    </row>
    <row r="826" spans="1:9" outlineLevel="2">
      <c r="A826" s="913">
        <v>891</v>
      </c>
      <c r="B826" s="913">
        <v>681</v>
      </c>
      <c r="C826" s="1035">
        <v>45128</v>
      </c>
      <c r="D826" s="912" t="s">
        <v>488</v>
      </c>
      <c r="E826" s="1036">
        <v>54</v>
      </c>
      <c r="F826" s="922">
        <v>17.59</v>
      </c>
      <c r="G826" s="922">
        <v>3.5200000000000005</v>
      </c>
      <c r="H826" s="922">
        <v>21.11</v>
      </c>
      <c r="I826" s="912" t="str">
        <f>VLOOKUP($E826,ETB!$B$66:$C$674,2,0)</f>
        <v>Direct cost</v>
      </c>
    </row>
    <row r="827" spans="1:9" outlineLevel="2">
      <c r="A827" s="913">
        <v>892</v>
      </c>
      <c r="B827" s="913">
        <v>682</v>
      </c>
      <c r="C827" s="1035">
        <v>45128</v>
      </c>
      <c r="D827" s="912" t="s">
        <v>488</v>
      </c>
      <c r="E827" s="1036">
        <v>54</v>
      </c>
      <c r="F827" s="922">
        <v>21.419999999999998</v>
      </c>
      <c r="G827" s="922">
        <v>4.2799999999999994</v>
      </c>
      <c r="H827" s="922">
        <v>25.699999999999996</v>
      </c>
      <c r="I827" s="912" t="str">
        <f>VLOOKUP($E827,ETB!$B$66:$C$674,2,0)</f>
        <v>Direct cost</v>
      </c>
    </row>
    <row r="828" spans="1:9" outlineLevel="2">
      <c r="A828" s="913">
        <v>893</v>
      </c>
      <c r="B828" s="913">
        <v>683</v>
      </c>
      <c r="C828" s="1035">
        <v>45131</v>
      </c>
      <c r="D828" s="912" t="s">
        <v>488</v>
      </c>
      <c r="E828" s="1036">
        <v>54</v>
      </c>
      <c r="F828" s="922">
        <v>25.1</v>
      </c>
      <c r="G828" s="922">
        <v>5.0200000000000005</v>
      </c>
      <c r="H828" s="922">
        <v>30.12</v>
      </c>
      <c r="I828" s="912" t="str">
        <f>VLOOKUP($E828,ETB!$B$66:$C$674,2,0)</f>
        <v>Direct cost</v>
      </c>
    </row>
    <row r="829" spans="1:9" outlineLevel="2">
      <c r="A829" s="913">
        <v>894</v>
      </c>
      <c r="B829" s="913">
        <v>684</v>
      </c>
      <c r="C829" s="1035">
        <v>45131</v>
      </c>
      <c r="D829" s="912" t="s">
        <v>488</v>
      </c>
      <c r="E829" s="1036">
        <v>54</v>
      </c>
      <c r="F829" s="922">
        <v>41.46</v>
      </c>
      <c r="G829" s="922">
        <v>8.2900000000000009</v>
      </c>
      <c r="H829" s="922">
        <v>49.75</v>
      </c>
      <c r="I829" s="912" t="str">
        <f>VLOOKUP($E829,ETB!$B$66:$C$674,2,0)</f>
        <v>Direct cost</v>
      </c>
    </row>
    <row r="830" spans="1:9" outlineLevel="2">
      <c r="A830" s="913">
        <v>895</v>
      </c>
      <c r="B830" s="913">
        <v>685</v>
      </c>
      <c r="C830" s="1035">
        <v>45132</v>
      </c>
      <c r="D830" s="912" t="s">
        <v>488</v>
      </c>
      <c r="E830" s="1036">
        <v>54</v>
      </c>
      <c r="F830" s="922">
        <v>15.62</v>
      </c>
      <c r="G830" s="922">
        <v>3.12</v>
      </c>
      <c r="H830" s="922">
        <v>18.739999999999998</v>
      </c>
      <c r="I830" s="912" t="str">
        <f>VLOOKUP($E830,ETB!$B$66:$C$674,2,0)</f>
        <v>Direct cost</v>
      </c>
    </row>
    <row r="831" spans="1:9" outlineLevel="2">
      <c r="A831" s="913">
        <v>896</v>
      </c>
      <c r="B831" s="913">
        <v>686</v>
      </c>
      <c r="C831" s="1035">
        <v>45132</v>
      </c>
      <c r="D831" s="912" t="s">
        <v>488</v>
      </c>
      <c r="E831" s="1036">
        <v>54</v>
      </c>
      <c r="F831" s="922">
        <v>27.26</v>
      </c>
      <c r="G831" s="922">
        <v>5.45</v>
      </c>
      <c r="H831" s="922">
        <v>32.71</v>
      </c>
      <c r="I831" s="912" t="str">
        <f>VLOOKUP($E831,ETB!$B$66:$C$674,2,0)</f>
        <v>Direct cost</v>
      </c>
    </row>
    <row r="832" spans="1:9" outlineLevel="2">
      <c r="A832" s="913">
        <v>897</v>
      </c>
      <c r="B832" s="913">
        <v>687</v>
      </c>
      <c r="C832" s="1035">
        <v>45132</v>
      </c>
      <c r="D832" s="912" t="s">
        <v>488</v>
      </c>
      <c r="E832" s="1036">
        <v>54</v>
      </c>
      <c r="F832" s="922">
        <v>12.36</v>
      </c>
      <c r="G832" s="922">
        <v>2.4699999999999998</v>
      </c>
      <c r="H832" s="922">
        <v>14.829999999999998</v>
      </c>
      <c r="I832" s="912" t="str">
        <f>VLOOKUP($E832,ETB!$B$66:$C$674,2,0)</f>
        <v>Direct cost</v>
      </c>
    </row>
    <row r="833" spans="1:9" outlineLevel="2">
      <c r="A833" s="913">
        <v>898</v>
      </c>
      <c r="B833" s="913">
        <v>688</v>
      </c>
      <c r="C833" s="1035">
        <v>45132</v>
      </c>
      <c r="D833" s="912" t="s">
        <v>488</v>
      </c>
      <c r="E833" s="1036">
        <v>54</v>
      </c>
      <c r="F833" s="922">
        <v>22.43</v>
      </c>
      <c r="G833" s="922">
        <v>4.49</v>
      </c>
      <c r="H833" s="922">
        <v>26.92</v>
      </c>
      <c r="I833" s="912" t="str">
        <f>VLOOKUP($E833,ETB!$B$66:$C$674,2,0)</f>
        <v>Direct cost</v>
      </c>
    </row>
    <row r="834" spans="1:9" outlineLevel="2">
      <c r="A834" s="913">
        <v>899</v>
      </c>
      <c r="B834" s="913">
        <v>689</v>
      </c>
      <c r="C834" s="1035">
        <v>45133</v>
      </c>
      <c r="D834" s="912" t="s">
        <v>488</v>
      </c>
      <c r="E834" s="1036">
        <v>54</v>
      </c>
      <c r="F834" s="922">
        <v>42.35</v>
      </c>
      <c r="G834" s="922">
        <v>8.4700000000000006</v>
      </c>
      <c r="H834" s="922">
        <v>50.82</v>
      </c>
      <c r="I834" s="912" t="str">
        <f>VLOOKUP($E834,ETB!$B$66:$C$674,2,0)</f>
        <v>Direct cost</v>
      </c>
    </row>
    <row r="835" spans="1:9" outlineLevel="2">
      <c r="A835" s="913">
        <v>900</v>
      </c>
      <c r="B835" s="913">
        <v>690</v>
      </c>
      <c r="C835" s="1035">
        <v>45134</v>
      </c>
      <c r="D835" s="912" t="s">
        <v>488</v>
      </c>
      <c r="E835" s="1036">
        <v>54</v>
      </c>
      <c r="F835" s="922">
        <v>17.46</v>
      </c>
      <c r="G835" s="922">
        <v>3.4899999999999998</v>
      </c>
      <c r="H835" s="922">
        <v>20.95</v>
      </c>
      <c r="I835" s="912" t="str">
        <f>VLOOKUP($E835,ETB!$B$66:$C$674,2,0)</f>
        <v>Direct cost</v>
      </c>
    </row>
    <row r="836" spans="1:9" outlineLevel="2">
      <c r="A836" s="913">
        <v>901</v>
      </c>
      <c r="B836" s="913">
        <v>691</v>
      </c>
      <c r="C836" s="1035">
        <v>45143</v>
      </c>
      <c r="D836" s="912" t="s">
        <v>488</v>
      </c>
      <c r="E836" s="1036">
        <v>54</v>
      </c>
      <c r="F836" s="922">
        <v>19.82</v>
      </c>
      <c r="G836" s="922">
        <v>3.96</v>
      </c>
      <c r="H836" s="922">
        <v>23.78</v>
      </c>
      <c r="I836" s="912" t="str">
        <f>VLOOKUP($E836,ETB!$B$66:$C$674,2,0)</f>
        <v>Direct cost</v>
      </c>
    </row>
    <row r="837" spans="1:9" outlineLevel="2">
      <c r="A837" s="913">
        <v>902</v>
      </c>
      <c r="B837" s="913">
        <v>692</v>
      </c>
      <c r="C837" s="1035">
        <v>45143</v>
      </c>
      <c r="D837" s="912" t="s">
        <v>488</v>
      </c>
      <c r="E837" s="1036">
        <v>54</v>
      </c>
      <c r="F837" s="922">
        <v>17.759999999999998</v>
      </c>
      <c r="G837" s="922">
        <v>3.55</v>
      </c>
      <c r="H837" s="922">
        <v>21.31</v>
      </c>
      <c r="I837" s="912" t="str">
        <f>VLOOKUP($E837,ETB!$B$66:$C$674,2,0)</f>
        <v>Direct cost</v>
      </c>
    </row>
    <row r="838" spans="1:9" outlineLevel="2">
      <c r="A838" s="913">
        <v>903</v>
      </c>
      <c r="B838" s="913">
        <v>693</v>
      </c>
      <c r="C838" s="1035">
        <v>45145</v>
      </c>
      <c r="D838" s="912" t="s">
        <v>488</v>
      </c>
      <c r="E838" s="1036">
        <v>54</v>
      </c>
      <c r="F838" s="922">
        <v>18.21</v>
      </c>
      <c r="G838" s="922">
        <v>3.6399999999999997</v>
      </c>
      <c r="H838" s="922">
        <v>21.85</v>
      </c>
      <c r="I838" s="912" t="str">
        <f>VLOOKUP($E838,ETB!$B$66:$C$674,2,0)</f>
        <v>Direct cost</v>
      </c>
    </row>
    <row r="839" spans="1:9" outlineLevel="2">
      <c r="A839" s="913">
        <v>904</v>
      </c>
      <c r="B839" s="913">
        <v>694</v>
      </c>
      <c r="C839" s="1035">
        <v>45145</v>
      </c>
      <c r="D839" s="912" t="s">
        <v>488</v>
      </c>
      <c r="E839" s="1036">
        <v>54</v>
      </c>
      <c r="F839" s="922">
        <v>17.690000000000001</v>
      </c>
      <c r="G839" s="922">
        <v>3.54</v>
      </c>
      <c r="H839" s="922">
        <v>21.23</v>
      </c>
      <c r="I839" s="912" t="str">
        <f>VLOOKUP($E839,ETB!$B$66:$C$674,2,0)</f>
        <v>Direct cost</v>
      </c>
    </row>
    <row r="840" spans="1:9" outlineLevel="2">
      <c r="A840" s="913">
        <v>905</v>
      </c>
      <c r="B840" s="913">
        <v>695</v>
      </c>
      <c r="C840" s="1035">
        <v>45145</v>
      </c>
      <c r="D840" s="912" t="s">
        <v>488</v>
      </c>
      <c r="E840" s="1036">
        <v>54</v>
      </c>
      <c r="F840" s="922">
        <v>19.48</v>
      </c>
      <c r="G840" s="922">
        <v>3.9</v>
      </c>
      <c r="H840" s="922">
        <v>23.38</v>
      </c>
      <c r="I840" s="912" t="str">
        <f>VLOOKUP($E840,ETB!$B$66:$C$674,2,0)</f>
        <v>Direct cost</v>
      </c>
    </row>
    <row r="841" spans="1:9" outlineLevel="2">
      <c r="A841" s="913">
        <v>906</v>
      </c>
      <c r="B841" s="913">
        <v>696</v>
      </c>
      <c r="C841" s="1035">
        <v>45146</v>
      </c>
      <c r="D841" s="912" t="s">
        <v>488</v>
      </c>
      <c r="E841" s="1036">
        <v>54</v>
      </c>
      <c r="F841" s="922">
        <v>31.18</v>
      </c>
      <c r="G841" s="922">
        <v>6.24</v>
      </c>
      <c r="H841" s="922">
        <v>37.42</v>
      </c>
      <c r="I841" s="912" t="str">
        <f>VLOOKUP($E841,ETB!$B$66:$C$674,2,0)</f>
        <v>Direct cost</v>
      </c>
    </row>
    <row r="842" spans="1:9" outlineLevel="2">
      <c r="A842" s="913">
        <v>907</v>
      </c>
      <c r="B842" s="913">
        <v>697</v>
      </c>
      <c r="C842" s="1035">
        <v>45147</v>
      </c>
      <c r="D842" s="912" t="s">
        <v>488</v>
      </c>
      <c r="E842" s="1036">
        <v>54</v>
      </c>
      <c r="F842" s="922">
        <v>87.3</v>
      </c>
      <c r="G842" s="922">
        <v>17.46</v>
      </c>
      <c r="H842" s="922">
        <v>104.75999999999999</v>
      </c>
      <c r="I842" s="912" t="str">
        <f>VLOOKUP($E842,ETB!$B$66:$C$674,2,0)</f>
        <v>Direct cost</v>
      </c>
    </row>
    <row r="843" spans="1:9" outlineLevel="2">
      <c r="A843" s="913">
        <v>908</v>
      </c>
      <c r="B843" s="913">
        <v>698</v>
      </c>
      <c r="C843" s="1035">
        <v>45147</v>
      </c>
      <c r="D843" s="912" t="s">
        <v>488</v>
      </c>
      <c r="E843" s="1036">
        <v>54</v>
      </c>
      <c r="F843" s="922">
        <v>83.28</v>
      </c>
      <c r="G843" s="922">
        <v>16.66</v>
      </c>
      <c r="H843" s="922">
        <v>99.94</v>
      </c>
      <c r="I843" s="912" t="str">
        <f>VLOOKUP($E843,ETB!$B$66:$C$674,2,0)</f>
        <v>Direct cost</v>
      </c>
    </row>
    <row r="844" spans="1:9" outlineLevel="2">
      <c r="A844" s="913">
        <v>909</v>
      </c>
      <c r="B844" s="913">
        <v>699</v>
      </c>
      <c r="C844" s="1035">
        <v>45147</v>
      </c>
      <c r="D844" s="912" t="s">
        <v>488</v>
      </c>
      <c r="E844" s="1036">
        <v>54</v>
      </c>
      <c r="F844" s="922">
        <v>18.29</v>
      </c>
      <c r="G844" s="922">
        <v>3.66</v>
      </c>
      <c r="H844" s="922">
        <v>21.95</v>
      </c>
      <c r="I844" s="912" t="str">
        <f>VLOOKUP($E844,ETB!$B$66:$C$674,2,0)</f>
        <v>Direct cost</v>
      </c>
    </row>
    <row r="845" spans="1:9" outlineLevel="2">
      <c r="A845" s="913">
        <v>910</v>
      </c>
      <c r="B845" s="913">
        <v>700</v>
      </c>
      <c r="C845" s="1035">
        <v>45147</v>
      </c>
      <c r="D845" s="912" t="s">
        <v>488</v>
      </c>
      <c r="E845" s="1036">
        <v>54</v>
      </c>
      <c r="F845" s="922">
        <v>17.669999999999998</v>
      </c>
      <c r="G845" s="922">
        <v>3.53</v>
      </c>
      <c r="H845" s="922">
        <v>21.2</v>
      </c>
      <c r="I845" s="912" t="str">
        <f>VLOOKUP($E845,ETB!$B$66:$C$674,2,0)</f>
        <v>Direct cost</v>
      </c>
    </row>
    <row r="846" spans="1:9" outlineLevel="2">
      <c r="A846" s="913">
        <v>911</v>
      </c>
      <c r="B846" s="913">
        <v>701</v>
      </c>
      <c r="C846" s="1035">
        <v>45148</v>
      </c>
      <c r="D846" s="912" t="s">
        <v>488</v>
      </c>
      <c r="E846" s="1036">
        <v>54</v>
      </c>
      <c r="F846" s="922">
        <v>12.6</v>
      </c>
      <c r="G846" s="922">
        <v>2.52</v>
      </c>
      <c r="H846" s="922">
        <v>15.12</v>
      </c>
      <c r="I846" s="912" t="str">
        <f>VLOOKUP($E846,ETB!$B$66:$C$674,2,0)</f>
        <v>Direct cost</v>
      </c>
    </row>
    <row r="847" spans="1:9" outlineLevel="2">
      <c r="A847" s="913">
        <v>912</v>
      </c>
      <c r="B847" s="913">
        <v>702</v>
      </c>
      <c r="C847" s="1035">
        <v>45148</v>
      </c>
      <c r="D847" s="912" t="s">
        <v>488</v>
      </c>
      <c r="E847" s="1036">
        <v>54</v>
      </c>
      <c r="F847" s="922">
        <v>72.66</v>
      </c>
      <c r="G847" s="922">
        <v>14.530000000000001</v>
      </c>
      <c r="H847" s="922">
        <v>87.19</v>
      </c>
      <c r="I847" s="912" t="str">
        <f>VLOOKUP($E847,ETB!$B$66:$C$674,2,0)</f>
        <v>Direct cost</v>
      </c>
    </row>
    <row r="848" spans="1:9" outlineLevel="2">
      <c r="A848" s="913">
        <v>913</v>
      </c>
      <c r="B848" s="913">
        <v>703</v>
      </c>
      <c r="C848" s="1035">
        <v>45149</v>
      </c>
      <c r="D848" s="912" t="s">
        <v>488</v>
      </c>
      <c r="E848" s="1036">
        <v>54</v>
      </c>
      <c r="F848" s="922">
        <v>15.969999999999999</v>
      </c>
      <c r="G848" s="922">
        <v>3.19</v>
      </c>
      <c r="H848" s="922">
        <v>19.16</v>
      </c>
      <c r="I848" s="912" t="str">
        <f>VLOOKUP($E848,ETB!$B$66:$C$674,2,0)</f>
        <v>Direct cost</v>
      </c>
    </row>
    <row r="849" spans="1:9" outlineLevel="2">
      <c r="A849" s="913">
        <v>914</v>
      </c>
      <c r="B849" s="913">
        <v>704</v>
      </c>
      <c r="C849" s="1035">
        <v>45149</v>
      </c>
      <c r="D849" s="912" t="s">
        <v>488</v>
      </c>
      <c r="E849" s="1036">
        <v>54</v>
      </c>
      <c r="F849" s="922">
        <v>16</v>
      </c>
      <c r="G849" s="922">
        <v>3.2</v>
      </c>
      <c r="H849" s="922">
        <v>19.2</v>
      </c>
      <c r="I849" s="912" t="str">
        <f>VLOOKUP($E849,ETB!$B$66:$C$674,2,0)</f>
        <v>Direct cost</v>
      </c>
    </row>
    <row r="850" spans="1:9" outlineLevel="2">
      <c r="A850" s="913">
        <v>915</v>
      </c>
      <c r="B850" s="913">
        <v>705</v>
      </c>
      <c r="C850" s="1035">
        <v>45149</v>
      </c>
      <c r="D850" s="912" t="s">
        <v>488</v>
      </c>
      <c r="E850" s="1036">
        <v>54</v>
      </c>
      <c r="F850" s="922">
        <v>15.969999999999999</v>
      </c>
      <c r="G850" s="922">
        <v>3.19</v>
      </c>
      <c r="H850" s="922">
        <v>19.16</v>
      </c>
      <c r="I850" s="912" t="str">
        <f>VLOOKUP($E850,ETB!$B$66:$C$674,2,0)</f>
        <v>Direct cost</v>
      </c>
    </row>
    <row r="851" spans="1:9" outlineLevel="2">
      <c r="A851" s="913">
        <v>916</v>
      </c>
      <c r="B851" s="913">
        <v>706</v>
      </c>
      <c r="C851" s="1035">
        <v>45152</v>
      </c>
      <c r="D851" s="912" t="s">
        <v>488</v>
      </c>
      <c r="E851" s="1036">
        <v>54</v>
      </c>
      <c r="F851" s="922">
        <v>75.77000000000001</v>
      </c>
      <c r="G851" s="922">
        <v>15.15</v>
      </c>
      <c r="H851" s="922">
        <v>90.920000000000016</v>
      </c>
      <c r="I851" s="912" t="str">
        <f>VLOOKUP($E851,ETB!$B$66:$C$674,2,0)</f>
        <v>Direct cost</v>
      </c>
    </row>
    <row r="852" spans="1:9" outlineLevel="2">
      <c r="A852" s="913">
        <v>917</v>
      </c>
      <c r="B852" s="913">
        <v>707</v>
      </c>
      <c r="C852" s="1035">
        <v>45153</v>
      </c>
      <c r="D852" s="912" t="s">
        <v>488</v>
      </c>
      <c r="E852" s="1036">
        <v>54</v>
      </c>
      <c r="F852" s="922">
        <v>198.20999999999998</v>
      </c>
      <c r="G852" s="922">
        <v>39.64</v>
      </c>
      <c r="H852" s="922">
        <v>237.84999999999997</v>
      </c>
      <c r="I852" s="912" t="str">
        <f>VLOOKUP($E852,ETB!$B$66:$C$674,2,0)</f>
        <v>Direct cost</v>
      </c>
    </row>
    <row r="853" spans="1:9" outlineLevel="2">
      <c r="A853" s="913">
        <v>918</v>
      </c>
      <c r="B853" s="913">
        <v>708</v>
      </c>
      <c r="C853" s="1035">
        <v>45153</v>
      </c>
      <c r="D853" s="912" t="s">
        <v>488</v>
      </c>
      <c r="E853" s="1036">
        <v>54</v>
      </c>
      <c r="F853" s="922">
        <v>13.09</v>
      </c>
      <c r="G853" s="922">
        <v>2.62</v>
      </c>
      <c r="H853" s="922">
        <v>15.71</v>
      </c>
      <c r="I853" s="912" t="str">
        <f>VLOOKUP($E853,ETB!$B$66:$C$674,2,0)</f>
        <v>Direct cost</v>
      </c>
    </row>
    <row r="854" spans="1:9" outlineLevel="2">
      <c r="A854" s="913">
        <v>919</v>
      </c>
      <c r="B854" s="913">
        <v>709</v>
      </c>
      <c r="C854" s="1035">
        <v>45153</v>
      </c>
      <c r="D854" s="912" t="s">
        <v>488</v>
      </c>
      <c r="E854" s="1036">
        <v>54</v>
      </c>
      <c r="F854" s="922">
        <v>13.89</v>
      </c>
      <c r="G854" s="922">
        <v>2.7800000000000002</v>
      </c>
      <c r="H854" s="922">
        <v>16.670000000000002</v>
      </c>
      <c r="I854" s="912" t="str">
        <f>VLOOKUP($E854,ETB!$B$66:$C$674,2,0)</f>
        <v>Direct cost</v>
      </c>
    </row>
    <row r="855" spans="1:9" outlineLevel="2">
      <c r="A855" s="913">
        <v>920</v>
      </c>
      <c r="B855" s="913">
        <v>710</v>
      </c>
      <c r="C855" s="1035">
        <v>45153</v>
      </c>
      <c r="D855" s="912" t="s">
        <v>488</v>
      </c>
      <c r="E855" s="1036">
        <v>54</v>
      </c>
      <c r="F855" s="922">
        <v>85.070000000000007</v>
      </c>
      <c r="G855" s="922">
        <v>17.009999999999998</v>
      </c>
      <c r="H855" s="922">
        <v>102.08000000000001</v>
      </c>
      <c r="I855" s="912" t="str">
        <f>VLOOKUP($E855,ETB!$B$66:$C$674,2,0)</f>
        <v>Direct cost</v>
      </c>
    </row>
    <row r="856" spans="1:9" outlineLevel="2">
      <c r="A856" s="913">
        <v>921</v>
      </c>
      <c r="B856" s="913">
        <v>711</v>
      </c>
      <c r="C856" s="1035">
        <v>45155</v>
      </c>
      <c r="D856" s="912" t="s">
        <v>488</v>
      </c>
      <c r="E856" s="1036">
        <v>54</v>
      </c>
      <c r="F856" s="922">
        <v>61.77</v>
      </c>
      <c r="G856" s="922">
        <v>12.35</v>
      </c>
      <c r="H856" s="922">
        <v>74.12</v>
      </c>
      <c r="I856" s="912" t="str">
        <f>VLOOKUP($E856,ETB!$B$66:$C$674,2,0)</f>
        <v>Direct cost</v>
      </c>
    </row>
    <row r="857" spans="1:9" outlineLevel="2">
      <c r="A857" s="913">
        <v>922</v>
      </c>
      <c r="B857" s="913">
        <v>712</v>
      </c>
      <c r="C857" s="1035">
        <v>45159</v>
      </c>
      <c r="D857" s="912" t="s">
        <v>488</v>
      </c>
      <c r="E857" s="1036">
        <v>54</v>
      </c>
      <c r="F857" s="922">
        <v>19.48</v>
      </c>
      <c r="G857" s="922">
        <v>3.9</v>
      </c>
      <c r="H857" s="922">
        <v>23.38</v>
      </c>
      <c r="I857" s="912" t="str">
        <f>VLOOKUP($E857,ETB!$B$66:$C$674,2,0)</f>
        <v>Direct cost</v>
      </c>
    </row>
    <row r="858" spans="1:9" outlineLevel="2">
      <c r="A858" s="913">
        <v>923</v>
      </c>
      <c r="B858" s="913">
        <v>713</v>
      </c>
      <c r="C858" s="1035">
        <v>45159</v>
      </c>
      <c r="D858" s="912" t="s">
        <v>488</v>
      </c>
      <c r="E858" s="1036">
        <v>54</v>
      </c>
      <c r="F858" s="922">
        <v>13.4</v>
      </c>
      <c r="G858" s="922">
        <v>2.68</v>
      </c>
      <c r="H858" s="922">
        <v>16.080000000000002</v>
      </c>
      <c r="I858" s="912" t="str">
        <f>VLOOKUP($E858,ETB!$B$66:$C$674,2,0)</f>
        <v>Direct cost</v>
      </c>
    </row>
    <row r="859" spans="1:9" outlineLevel="2">
      <c r="A859" s="913">
        <v>924</v>
      </c>
      <c r="B859" s="913">
        <v>714</v>
      </c>
      <c r="C859" s="1035">
        <v>45160</v>
      </c>
      <c r="D859" s="912" t="s">
        <v>488</v>
      </c>
      <c r="E859" s="1036">
        <v>54</v>
      </c>
      <c r="F859" s="922">
        <v>30.32</v>
      </c>
      <c r="G859" s="922">
        <v>6.0600000000000005</v>
      </c>
      <c r="H859" s="922">
        <v>36.380000000000003</v>
      </c>
      <c r="I859" s="912" t="str">
        <f>VLOOKUP($E859,ETB!$B$66:$C$674,2,0)</f>
        <v>Direct cost</v>
      </c>
    </row>
    <row r="860" spans="1:9" outlineLevel="2">
      <c r="A860" s="913">
        <v>925</v>
      </c>
      <c r="B860" s="913">
        <v>715</v>
      </c>
      <c r="C860" s="1035">
        <v>45161</v>
      </c>
      <c r="D860" s="912" t="s">
        <v>488</v>
      </c>
      <c r="E860" s="1036">
        <v>54</v>
      </c>
      <c r="F860" s="922">
        <v>28.73</v>
      </c>
      <c r="G860" s="922">
        <v>5.75</v>
      </c>
      <c r="H860" s="922">
        <v>34.480000000000004</v>
      </c>
      <c r="I860" s="912" t="str">
        <f>VLOOKUP($E860,ETB!$B$66:$C$674,2,0)</f>
        <v>Direct cost</v>
      </c>
    </row>
    <row r="861" spans="1:9" outlineLevel="2">
      <c r="A861" s="913">
        <v>926</v>
      </c>
      <c r="B861" s="913">
        <v>716</v>
      </c>
      <c r="C861" s="1035">
        <v>45161</v>
      </c>
      <c r="D861" s="912" t="s">
        <v>488</v>
      </c>
      <c r="E861" s="1036">
        <v>54</v>
      </c>
      <c r="F861" s="922">
        <v>5.85</v>
      </c>
      <c r="G861" s="922">
        <v>1.17</v>
      </c>
      <c r="H861" s="922">
        <v>7.02</v>
      </c>
      <c r="I861" s="912" t="str">
        <f>VLOOKUP($E861,ETB!$B$66:$C$674,2,0)</f>
        <v>Direct cost</v>
      </c>
    </row>
    <row r="862" spans="1:9" outlineLevel="2">
      <c r="A862" s="913">
        <v>927</v>
      </c>
      <c r="B862" s="913">
        <v>717</v>
      </c>
      <c r="C862" s="1035">
        <v>45162</v>
      </c>
      <c r="D862" s="912" t="s">
        <v>488</v>
      </c>
      <c r="E862" s="1036">
        <v>54</v>
      </c>
      <c r="F862" s="922">
        <v>22.3</v>
      </c>
      <c r="G862" s="922">
        <v>4.46</v>
      </c>
      <c r="H862" s="922">
        <v>26.76</v>
      </c>
      <c r="I862" s="912" t="str">
        <f>VLOOKUP($E862,ETB!$B$66:$C$674,2,0)</f>
        <v>Direct cost</v>
      </c>
    </row>
    <row r="863" spans="1:9" outlineLevel="2">
      <c r="A863" s="913">
        <v>928</v>
      </c>
      <c r="B863" s="913">
        <v>718</v>
      </c>
      <c r="C863" s="1035">
        <v>45162</v>
      </c>
      <c r="D863" s="912" t="s">
        <v>488</v>
      </c>
      <c r="E863" s="1036">
        <v>54</v>
      </c>
      <c r="F863" s="922">
        <v>12.36</v>
      </c>
      <c r="G863" s="922">
        <v>2.4699999999999998</v>
      </c>
      <c r="H863" s="922">
        <v>14.829999999999998</v>
      </c>
      <c r="I863" s="912" t="str">
        <f>VLOOKUP($E863,ETB!$B$66:$C$674,2,0)</f>
        <v>Direct cost</v>
      </c>
    </row>
    <row r="864" spans="1:9" outlineLevel="2">
      <c r="A864" s="913">
        <v>929</v>
      </c>
      <c r="B864" s="913">
        <v>719</v>
      </c>
      <c r="C864" s="1035">
        <v>45163</v>
      </c>
      <c r="D864" s="912" t="s">
        <v>488</v>
      </c>
      <c r="E864" s="1036">
        <v>54</v>
      </c>
      <c r="F864" s="922">
        <v>12.36</v>
      </c>
      <c r="G864" s="922">
        <v>2.4699999999999998</v>
      </c>
      <c r="H864" s="922">
        <v>14.829999999999998</v>
      </c>
      <c r="I864" s="912" t="str">
        <f>VLOOKUP($E864,ETB!$B$66:$C$674,2,0)</f>
        <v>Direct cost</v>
      </c>
    </row>
    <row r="865" spans="1:9" outlineLevel="2">
      <c r="A865" s="913">
        <v>930</v>
      </c>
      <c r="B865" s="913">
        <v>720</v>
      </c>
      <c r="C865" s="1035">
        <v>45163</v>
      </c>
      <c r="D865" s="912" t="s">
        <v>488</v>
      </c>
      <c r="E865" s="1036">
        <v>54</v>
      </c>
      <c r="F865" s="922">
        <v>27.26</v>
      </c>
      <c r="G865" s="922">
        <v>5.45</v>
      </c>
      <c r="H865" s="922">
        <v>32.71</v>
      </c>
      <c r="I865" s="912" t="str">
        <f>VLOOKUP($E865,ETB!$B$66:$C$674,2,0)</f>
        <v>Direct cost</v>
      </c>
    </row>
    <row r="866" spans="1:9" outlineLevel="2">
      <c r="A866" s="913">
        <v>931</v>
      </c>
      <c r="B866" s="913">
        <v>721</v>
      </c>
      <c r="C866" s="1035">
        <v>45163</v>
      </c>
      <c r="D866" s="912" t="s">
        <v>488</v>
      </c>
      <c r="E866" s="1036">
        <v>54</v>
      </c>
      <c r="F866" s="922">
        <v>9.6999999999999993</v>
      </c>
      <c r="G866" s="922">
        <v>1.94</v>
      </c>
      <c r="H866" s="922">
        <v>11.639999999999999</v>
      </c>
      <c r="I866" s="912" t="str">
        <f>VLOOKUP($E866,ETB!$B$66:$C$674,2,0)</f>
        <v>Direct cost</v>
      </c>
    </row>
    <row r="867" spans="1:9" outlineLevel="2">
      <c r="A867" s="913">
        <v>932</v>
      </c>
      <c r="B867" s="913">
        <v>722</v>
      </c>
      <c r="C867" s="1035">
        <v>45163</v>
      </c>
      <c r="D867" s="912" t="s">
        <v>488</v>
      </c>
      <c r="E867" s="1036">
        <v>54</v>
      </c>
      <c r="F867" s="922">
        <v>20.81</v>
      </c>
      <c r="G867" s="922">
        <v>4.16</v>
      </c>
      <c r="H867" s="922">
        <v>24.97</v>
      </c>
      <c r="I867" s="912" t="str">
        <f>VLOOKUP($E867,ETB!$B$66:$C$674,2,0)</f>
        <v>Direct cost</v>
      </c>
    </row>
    <row r="868" spans="1:9" outlineLevel="2">
      <c r="A868" s="913">
        <v>933</v>
      </c>
      <c r="B868" s="913">
        <v>723</v>
      </c>
      <c r="C868" s="1035">
        <v>45167</v>
      </c>
      <c r="D868" s="912" t="s">
        <v>488</v>
      </c>
      <c r="E868" s="1036">
        <v>54</v>
      </c>
      <c r="F868" s="922">
        <v>21.57</v>
      </c>
      <c r="G868" s="922">
        <v>4.3100000000000005</v>
      </c>
      <c r="H868" s="922">
        <v>25.880000000000003</v>
      </c>
      <c r="I868" s="912" t="str">
        <f>VLOOKUP($E868,ETB!$B$66:$C$674,2,0)</f>
        <v>Direct cost</v>
      </c>
    </row>
    <row r="869" spans="1:9" outlineLevel="2">
      <c r="A869" s="913">
        <v>934</v>
      </c>
      <c r="B869" s="913">
        <v>724</v>
      </c>
      <c r="C869" s="1035">
        <v>45167</v>
      </c>
      <c r="D869" s="912" t="s">
        <v>488</v>
      </c>
      <c r="E869" s="1036">
        <v>54</v>
      </c>
      <c r="F869" s="922">
        <v>15.969999999999999</v>
      </c>
      <c r="G869" s="922">
        <v>3.19</v>
      </c>
      <c r="H869" s="922">
        <v>19.16</v>
      </c>
      <c r="I869" s="912" t="str">
        <f>VLOOKUP($E869,ETB!$B$66:$C$674,2,0)</f>
        <v>Direct cost</v>
      </c>
    </row>
    <row r="870" spans="1:9" outlineLevel="2">
      <c r="A870" s="913">
        <v>935</v>
      </c>
      <c r="B870" s="913">
        <v>725</v>
      </c>
      <c r="C870" s="1035">
        <v>45167</v>
      </c>
      <c r="D870" s="912" t="s">
        <v>488</v>
      </c>
      <c r="E870" s="1036">
        <v>54</v>
      </c>
      <c r="F870" s="922">
        <v>36.89</v>
      </c>
      <c r="G870" s="922">
        <v>7.38</v>
      </c>
      <c r="H870" s="922">
        <v>44.27</v>
      </c>
      <c r="I870" s="912" t="str">
        <f>VLOOKUP($E870,ETB!$B$66:$C$674,2,0)</f>
        <v>Direct cost</v>
      </c>
    </row>
    <row r="871" spans="1:9" outlineLevel="2">
      <c r="A871" s="913">
        <v>936</v>
      </c>
      <c r="B871" s="913">
        <v>726</v>
      </c>
      <c r="C871" s="1035">
        <v>45168</v>
      </c>
      <c r="D871" s="912" t="s">
        <v>488</v>
      </c>
      <c r="E871" s="1036">
        <v>54</v>
      </c>
      <c r="F871" s="922">
        <v>25.35</v>
      </c>
      <c r="G871" s="922">
        <v>5.07</v>
      </c>
      <c r="H871" s="922">
        <v>30.42</v>
      </c>
      <c r="I871" s="912" t="str">
        <f>VLOOKUP($E871,ETB!$B$66:$C$674,2,0)</f>
        <v>Direct cost</v>
      </c>
    </row>
    <row r="872" spans="1:9" outlineLevel="2">
      <c r="A872" s="913">
        <v>937</v>
      </c>
      <c r="B872" s="913">
        <v>727</v>
      </c>
      <c r="C872" s="1035">
        <v>45169</v>
      </c>
      <c r="D872" s="912" t="s">
        <v>488</v>
      </c>
      <c r="E872" s="1036">
        <v>54</v>
      </c>
      <c r="F872" s="922">
        <v>157.38</v>
      </c>
      <c r="G872" s="922">
        <v>31.48</v>
      </c>
      <c r="H872" s="922">
        <v>188.85999999999999</v>
      </c>
      <c r="I872" s="912" t="str">
        <f>VLOOKUP($E872,ETB!$B$66:$C$674,2,0)</f>
        <v>Direct cost</v>
      </c>
    </row>
    <row r="873" spans="1:9" outlineLevel="2">
      <c r="A873" s="913">
        <v>1260</v>
      </c>
      <c r="B873" s="913">
        <v>1068</v>
      </c>
      <c r="C873" s="1035">
        <v>45257</v>
      </c>
      <c r="D873" s="912" t="s">
        <v>488</v>
      </c>
      <c r="E873" s="1036">
        <v>54</v>
      </c>
      <c r="F873" s="922">
        <v>23.22</v>
      </c>
      <c r="G873" s="922">
        <v>4.6399999999999997</v>
      </c>
      <c r="H873" s="922">
        <v>27.86</v>
      </c>
      <c r="I873" s="912" t="str">
        <f>VLOOKUP($E873,ETB!$B$66:$C$674,2,0)</f>
        <v>Direct cost</v>
      </c>
    </row>
    <row r="874" spans="1:9" outlineLevel="2">
      <c r="A874" s="913">
        <v>1261</v>
      </c>
      <c r="B874" s="913">
        <v>1069</v>
      </c>
      <c r="C874" s="1035">
        <v>45257</v>
      </c>
      <c r="D874" s="912" t="s">
        <v>488</v>
      </c>
      <c r="E874" s="1036">
        <v>54</v>
      </c>
      <c r="F874" s="922">
        <v>30.47</v>
      </c>
      <c r="G874" s="922">
        <v>6.09</v>
      </c>
      <c r="H874" s="922">
        <v>36.56</v>
      </c>
      <c r="I874" s="912" t="str">
        <f>VLOOKUP($E874,ETB!$B$66:$C$674,2,0)</f>
        <v>Direct cost</v>
      </c>
    </row>
    <row r="875" spans="1:9" outlineLevel="2">
      <c r="A875" s="913">
        <v>1262</v>
      </c>
      <c r="B875" s="913">
        <v>1070</v>
      </c>
      <c r="C875" s="1035">
        <v>45259</v>
      </c>
      <c r="D875" s="912" t="s">
        <v>488</v>
      </c>
      <c r="E875" s="1036">
        <v>54</v>
      </c>
      <c r="F875" s="922">
        <v>81.900000000000006</v>
      </c>
      <c r="G875" s="922">
        <v>16.380000000000003</v>
      </c>
      <c r="H875" s="922">
        <v>98.28</v>
      </c>
      <c r="I875" s="912" t="str">
        <f>VLOOKUP($E875,ETB!$B$66:$C$674,2,0)</f>
        <v>Direct cost</v>
      </c>
    </row>
    <row r="876" spans="1:9" outlineLevel="2">
      <c r="A876" s="913">
        <v>1263</v>
      </c>
      <c r="B876" s="913">
        <v>1071</v>
      </c>
      <c r="C876" s="1035">
        <v>45260</v>
      </c>
      <c r="D876" s="912" t="s">
        <v>488</v>
      </c>
      <c r="E876" s="1036">
        <v>54</v>
      </c>
      <c r="F876" s="922">
        <v>10.78</v>
      </c>
      <c r="G876" s="922">
        <v>2.16</v>
      </c>
      <c r="H876" s="922">
        <v>12.94</v>
      </c>
      <c r="I876" s="912" t="str">
        <f>VLOOKUP($E876,ETB!$B$66:$C$674,2,0)</f>
        <v>Direct cost</v>
      </c>
    </row>
    <row r="877" spans="1:9" outlineLevel="2">
      <c r="A877" s="913">
        <v>1265</v>
      </c>
      <c r="B877" s="913">
        <v>1073</v>
      </c>
      <c r="C877" s="1035">
        <v>45173</v>
      </c>
      <c r="D877" s="912" t="s">
        <v>488</v>
      </c>
      <c r="E877" s="1036">
        <v>54</v>
      </c>
      <c r="F877" s="922">
        <v>36.67</v>
      </c>
      <c r="G877" s="922">
        <v>7.33</v>
      </c>
      <c r="H877" s="922">
        <v>44</v>
      </c>
      <c r="I877" s="912" t="str">
        <f>VLOOKUP($E877,ETB!$B$66:$C$674,2,0)</f>
        <v>Direct cost</v>
      </c>
    </row>
    <row r="878" spans="1:9" outlineLevel="2">
      <c r="A878" s="913">
        <v>1266</v>
      </c>
      <c r="B878" s="913">
        <v>1074</v>
      </c>
      <c r="C878" s="1035">
        <v>45174</v>
      </c>
      <c r="D878" s="912" t="s">
        <v>488</v>
      </c>
      <c r="E878" s="1036">
        <v>54</v>
      </c>
      <c r="F878" s="922">
        <v>49.92</v>
      </c>
      <c r="G878" s="922">
        <v>9.98</v>
      </c>
      <c r="H878" s="922">
        <v>59.900000000000006</v>
      </c>
      <c r="I878" s="912" t="str">
        <f>VLOOKUP($E878,ETB!$B$66:$C$674,2,0)</f>
        <v>Direct cost</v>
      </c>
    </row>
    <row r="879" spans="1:9" outlineLevel="2">
      <c r="A879" s="913">
        <v>1267</v>
      </c>
      <c r="B879" s="913">
        <v>1075</v>
      </c>
      <c r="C879" s="1035">
        <v>45175</v>
      </c>
      <c r="D879" s="912" t="s">
        <v>488</v>
      </c>
      <c r="E879" s="1036">
        <v>54</v>
      </c>
      <c r="F879" s="922">
        <v>21.81</v>
      </c>
      <c r="G879" s="922">
        <v>4.3600000000000003</v>
      </c>
      <c r="H879" s="922">
        <v>26.169999999999998</v>
      </c>
      <c r="I879" s="912" t="str">
        <f>VLOOKUP($E879,ETB!$B$66:$C$674,2,0)</f>
        <v>Direct cost</v>
      </c>
    </row>
    <row r="880" spans="1:9" outlineLevel="2">
      <c r="A880" s="913">
        <v>1268</v>
      </c>
      <c r="B880" s="913">
        <v>1076</v>
      </c>
      <c r="C880" s="1035">
        <v>45176</v>
      </c>
      <c r="D880" s="912" t="s">
        <v>488</v>
      </c>
      <c r="E880" s="1036">
        <v>54</v>
      </c>
      <c r="F880" s="922">
        <v>19.77</v>
      </c>
      <c r="G880" s="922">
        <v>3.95</v>
      </c>
      <c r="H880" s="922">
        <v>23.72</v>
      </c>
      <c r="I880" s="912" t="str">
        <f>VLOOKUP($E880,ETB!$B$66:$C$674,2,0)</f>
        <v>Direct cost</v>
      </c>
    </row>
    <row r="881" spans="1:9" outlineLevel="2">
      <c r="A881" s="913">
        <v>1269</v>
      </c>
      <c r="B881" s="913">
        <v>1077</v>
      </c>
      <c r="C881" s="1035">
        <v>45177</v>
      </c>
      <c r="D881" s="912" t="s">
        <v>488</v>
      </c>
      <c r="E881" s="1036">
        <v>54</v>
      </c>
      <c r="F881" s="922">
        <v>17.690000000000001</v>
      </c>
      <c r="G881" s="922">
        <v>3.54</v>
      </c>
      <c r="H881" s="922">
        <v>21.23</v>
      </c>
      <c r="I881" s="912" t="str">
        <f>VLOOKUP($E881,ETB!$B$66:$C$674,2,0)</f>
        <v>Direct cost</v>
      </c>
    </row>
    <row r="882" spans="1:9" outlineLevel="2">
      <c r="A882" s="913">
        <v>1270</v>
      </c>
      <c r="B882" s="913">
        <v>1078</v>
      </c>
      <c r="C882" s="1035">
        <v>45177</v>
      </c>
      <c r="D882" s="912" t="s">
        <v>488</v>
      </c>
      <c r="E882" s="1036">
        <v>54</v>
      </c>
      <c r="F882" s="922">
        <v>17.690000000000001</v>
      </c>
      <c r="G882" s="922">
        <v>3.54</v>
      </c>
      <c r="H882" s="922">
        <v>21.23</v>
      </c>
      <c r="I882" s="912" t="str">
        <f>VLOOKUP($E882,ETB!$B$66:$C$674,2,0)</f>
        <v>Direct cost</v>
      </c>
    </row>
    <row r="883" spans="1:9" outlineLevel="2">
      <c r="A883" s="913">
        <v>1271</v>
      </c>
      <c r="B883" s="913">
        <v>1079</v>
      </c>
      <c r="C883" s="1035">
        <v>45177</v>
      </c>
      <c r="D883" s="912" t="s">
        <v>488</v>
      </c>
      <c r="E883" s="1036">
        <v>54</v>
      </c>
      <c r="F883" s="922">
        <v>14.469999999999999</v>
      </c>
      <c r="G883" s="922">
        <v>2.8899999999999997</v>
      </c>
      <c r="H883" s="922">
        <v>17.36</v>
      </c>
      <c r="I883" s="912" t="str">
        <f>VLOOKUP($E883,ETB!$B$66:$C$674,2,0)</f>
        <v>Direct cost</v>
      </c>
    </row>
    <row r="884" spans="1:9" outlineLevel="2">
      <c r="A884" s="913">
        <v>1272</v>
      </c>
      <c r="B884" s="913">
        <v>1080</v>
      </c>
      <c r="C884" s="1035">
        <v>45177</v>
      </c>
      <c r="D884" s="912" t="s">
        <v>488</v>
      </c>
      <c r="E884" s="1036">
        <v>54</v>
      </c>
      <c r="F884" s="922">
        <v>22.3</v>
      </c>
      <c r="G884" s="922">
        <v>4.46</v>
      </c>
      <c r="H884" s="922">
        <v>26.76</v>
      </c>
      <c r="I884" s="912" t="str">
        <f>VLOOKUP($E884,ETB!$B$66:$C$674,2,0)</f>
        <v>Direct cost</v>
      </c>
    </row>
    <row r="885" spans="1:9" outlineLevel="2">
      <c r="A885" s="913">
        <v>1273</v>
      </c>
      <c r="B885" s="913">
        <v>1081</v>
      </c>
      <c r="C885" s="1035">
        <v>45218</v>
      </c>
      <c r="D885" s="912" t="s">
        <v>488</v>
      </c>
      <c r="E885" s="1036">
        <v>54</v>
      </c>
      <c r="F885" s="922">
        <v>-23.32</v>
      </c>
      <c r="G885" s="922">
        <v>-4.66</v>
      </c>
      <c r="H885" s="922">
        <v>-27.98</v>
      </c>
      <c r="I885" s="912" t="str">
        <f>VLOOKUP($E885,ETB!$B$66:$C$674,2,0)</f>
        <v>Direct cost</v>
      </c>
    </row>
    <row r="886" spans="1:9" outlineLevel="2">
      <c r="A886" s="913">
        <v>1274</v>
      </c>
      <c r="B886" s="913">
        <v>1082</v>
      </c>
      <c r="C886" s="1035">
        <v>45229</v>
      </c>
      <c r="D886" s="912" t="s">
        <v>488</v>
      </c>
      <c r="E886" s="1036">
        <v>54</v>
      </c>
      <c r="F886" s="922">
        <v>-105.38</v>
      </c>
      <c r="G886" s="922">
        <v>-21.080000000000002</v>
      </c>
      <c r="H886" s="922">
        <v>-126.46</v>
      </c>
      <c r="I886" s="912" t="str">
        <f>VLOOKUP($E886,ETB!$B$66:$C$674,2,0)</f>
        <v>Direct cost</v>
      </c>
    </row>
    <row r="887" spans="1:9" outlineLevel="2">
      <c r="A887" s="913">
        <v>1275</v>
      </c>
      <c r="B887" s="913">
        <v>1083</v>
      </c>
      <c r="C887" s="1035">
        <v>45236</v>
      </c>
      <c r="D887" s="912" t="s">
        <v>488</v>
      </c>
      <c r="E887" s="1036">
        <v>54</v>
      </c>
      <c r="F887" s="922">
        <v>-61.679999999999993</v>
      </c>
      <c r="G887" s="922">
        <v>-12.34</v>
      </c>
      <c r="H887" s="922">
        <v>-74.02</v>
      </c>
      <c r="I887" s="912" t="str">
        <f>VLOOKUP($E887,ETB!$B$66:$C$674,2,0)</f>
        <v>Direct cost</v>
      </c>
    </row>
    <row r="888" spans="1:9" outlineLevel="2">
      <c r="A888" s="913">
        <v>1276</v>
      </c>
      <c r="B888" s="913">
        <v>1084</v>
      </c>
      <c r="C888" s="1035">
        <v>45236</v>
      </c>
      <c r="D888" s="912" t="s">
        <v>488</v>
      </c>
      <c r="E888" s="1036">
        <v>54</v>
      </c>
      <c r="F888" s="922">
        <v>-13.1</v>
      </c>
      <c r="G888" s="922">
        <v>-2.62</v>
      </c>
      <c r="H888" s="922">
        <v>-15.719999999999999</v>
      </c>
      <c r="I888" s="912" t="str">
        <f>VLOOKUP($E888,ETB!$B$66:$C$674,2,0)</f>
        <v>Direct cost</v>
      </c>
    </row>
    <row r="889" spans="1:9" outlineLevel="2">
      <c r="A889" s="913">
        <v>1277</v>
      </c>
      <c r="B889" s="913">
        <v>1085</v>
      </c>
      <c r="C889" s="1035">
        <v>45237</v>
      </c>
      <c r="D889" s="912" t="s">
        <v>488</v>
      </c>
      <c r="E889" s="1036">
        <v>54</v>
      </c>
      <c r="F889" s="922">
        <v>-20.54</v>
      </c>
      <c r="G889" s="922">
        <v>-4.1100000000000003</v>
      </c>
      <c r="H889" s="922">
        <v>-24.65</v>
      </c>
      <c r="I889" s="912" t="str">
        <f>VLOOKUP($E889,ETB!$B$66:$C$674,2,0)</f>
        <v>Direct cost</v>
      </c>
    </row>
    <row r="890" spans="1:9" outlineLevel="2">
      <c r="A890" s="913">
        <v>1278</v>
      </c>
      <c r="B890" s="913">
        <v>1086</v>
      </c>
      <c r="C890" s="1035">
        <v>45245</v>
      </c>
      <c r="D890" s="912" t="s">
        <v>488</v>
      </c>
      <c r="E890" s="1036">
        <v>54</v>
      </c>
      <c r="F890" s="922">
        <v>-119.7</v>
      </c>
      <c r="G890" s="922">
        <v>-23.94</v>
      </c>
      <c r="H890" s="922">
        <v>-143.64000000000001</v>
      </c>
      <c r="I890" s="912" t="str">
        <f>VLOOKUP($E890,ETB!$B$66:$C$674,2,0)</f>
        <v>Direct cost</v>
      </c>
    </row>
    <row r="891" spans="1:9" outlineLevel="2">
      <c r="A891" s="913">
        <v>1279</v>
      </c>
      <c r="B891" s="913">
        <v>1087</v>
      </c>
      <c r="C891" s="1035">
        <v>45245</v>
      </c>
      <c r="D891" s="912" t="s">
        <v>488</v>
      </c>
      <c r="E891" s="1036">
        <v>54</v>
      </c>
      <c r="F891" s="922">
        <v>-30.72</v>
      </c>
      <c r="G891" s="922">
        <v>-6.14</v>
      </c>
      <c r="H891" s="922">
        <v>-36.86</v>
      </c>
      <c r="I891" s="912" t="str">
        <f>VLOOKUP($E891,ETB!$B$66:$C$674,2,0)</f>
        <v>Direct cost</v>
      </c>
    </row>
    <row r="892" spans="1:9" outlineLevel="2">
      <c r="A892" s="913">
        <v>1280</v>
      </c>
      <c r="B892" s="913">
        <v>1088</v>
      </c>
      <c r="C892" s="1035">
        <v>45245</v>
      </c>
      <c r="D892" s="912" t="s">
        <v>488</v>
      </c>
      <c r="E892" s="1036">
        <v>54</v>
      </c>
      <c r="F892" s="922">
        <v>-17</v>
      </c>
      <c r="G892" s="922">
        <v>-3.4</v>
      </c>
      <c r="H892" s="922">
        <v>-20.399999999999999</v>
      </c>
      <c r="I892" s="912" t="str">
        <f>VLOOKUP($E892,ETB!$B$66:$C$674,2,0)</f>
        <v>Direct cost</v>
      </c>
    </row>
    <row r="893" spans="1:9" outlineLevel="2">
      <c r="A893" s="913">
        <v>1281</v>
      </c>
      <c r="B893" s="913">
        <v>1089</v>
      </c>
      <c r="C893" s="1035">
        <v>45254</v>
      </c>
      <c r="D893" s="912" t="s">
        <v>488</v>
      </c>
      <c r="E893" s="1036">
        <v>54</v>
      </c>
      <c r="F893" s="922">
        <v>-15.169999999999998</v>
      </c>
      <c r="G893" s="922">
        <v>-3.0300000000000002</v>
      </c>
      <c r="H893" s="922">
        <v>-18.2</v>
      </c>
      <c r="I893" s="912" t="str">
        <f>VLOOKUP($E893,ETB!$B$66:$C$674,2,0)</f>
        <v>Direct cost</v>
      </c>
    </row>
    <row r="894" spans="1:9" outlineLevel="2">
      <c r="A894" s="913">
        <v>1282</v>
      </c>
      <c r="B894" s="913">
        <v>1090</v>
      </c>
      <c r="C894" s="1035">
        <v>45257</v>
      </c>
      <c r="D894" s="912" t="s">
        <v>488</v>
      </c>
      <c r="E894" s="1036">
        <v>54</v>
      </c>
      <c r="F894" s="922">
        <v>-23.22</v>
      </c>
      <c r="G894" s="922">
        <v>-4.6399999999999997</v>
      </c>
      <c r="H894" s="922">
        <v>-27.86</v>
      </c>
      <c r="I894" s="912" t="str">
        <f>VLOOKUP($E894,ETB!$B$66:$C$674,2,0)</f>
        <v>Direct cost</v>
      </c>
    </row>
    <row r="895" spans="1:9" outlineLevel="2">
      <c r="A895" s="913">
        <v>1283</v>
      </c>
      <c r="B895" s="913">
        <v>1091</v>
      </c>
      <c r="C895" s="1035">
        <v>45178</v>
      </c>
      <c r="D895" s="912" t="s">
        <v>488</v>
      </c>
      <c r="E895" s="1036">
        <v>54</v>
      </c>
      <c r="F895" s="922">
        <v>23.14</v>
      </c>
      <c r="G895" s="922">
        <v>4.63</v>
      </c>
      <c r="H895" s="922">
        <v>27.77</v>
      </c>
      <c r="I895" s="912" t="str">
        <f>VLOOKUP($E895,ETB!$B$66:$C$674,2,0)</f>
        <v>Direct cost</v>
      </c>
    </row>
    <row r="896" spans="1:9" outlineLevel="2">
      <c r="A896" s="913">
        <v>1284</v>
      </c>
      <c r="B896" s="913">
        <v>1092</v>
      </c>
      <c r="C896" s="1035">
        <v>45180</v>
      </c>
      <c r="D896" s="912" t="s">
        <v>488</v>
      </c>
      <c r="E896" s="1036">
        <v>54</v>
      </c>
      <c r="F896" s="922">
        <v>2.9899999999999998</v>
      </c>
      <c r="G896" s="922">
        <v>0.6</v>
      </c>
      <c r="H896" s="922">
        <v>3.59</v>
      </c>
      <c r="I896" s="912" t="str">
        <f>VLOOKUP($E896,ETB!$B$66:$C$674,2,0)</f>
        <v>Direct cost</v>
      </c>
    </row>
    <row r="897" spans="1:9" outlineLevel="2">
      <c r="A897" s="913">
        <v>1285</v>
      </c>
      <c r="B897" s="913">
        <v>1093</v>
      </c>
      <c r="C897" s="1035">
        <v>45181</v>
      </c>
      <c r="D897" s="912" t="s">
        <v>488</v>
      </c>
      <c r="E897" s="1036">
        <v>54</v>
      </c>
      <c r="F897" s="922">
        <v>19.82</v>
      </c>
      <c r="G897" s="922">
        <v>3.96</v>
      </c>
      <c r="H897" s="922">
        <v>23.78</v>
      </c>
      <c r="I897" s="912" t="str">
        <f>VLOOKUP($E897,ETB!$B$66:$C$674,2,0)</f>
        <v>Direct cost</v>
      </c>
    </row>
    <row r="898" spans="1:9" outlineLevel="2">
      <c r="A898" s="913">
        <v>1286</v>
      </c>
      <c r="B898" s="913">
        <v>1094</v>
      </c>
      <c r="C898" s="1035">
        <v>45183</v>
      </c>
      <c r="D898" s="912" t="s">
        <v>488</v>
      </c>
      <c r="E898" s="1036">
        <v>54</v>
      </c>
      <c r="F898" s="922">
        <v>74.349999999999994</v>
      </c>
      <c r="G898" s="922">
        <v>14.87</v>
      </c>
      <c r="H898" s="922">
        <v>89.22</v>
      </c>
      <c r="I898" s="912" t="str">
        <f>VLOOKUP($E898,ETB!$B$66:$C$674,2,0)</f>
        <v>Direct cost</v>
      </c>
    </row>
    <row r="899" spans="1:9" outlineLevel="2">
      <c r="A899" s="913">
        <v>1287</v>
      </c>
      <c r="B899" s="913">
        <v>1095</v>
      </c>
      <c r="C899" s="1035">
        <v>45184</v>
      </c>
      <c r="D899" s="912" t="s">
        <v>488</v>
      </c>
      <c r="E899" s="1036">
        <v>54</v>
      </c>
      <c r="F899" s="922">
        <v>76.599999999999994</v>
      </c>
      <c r="G899" s="922">
        <v>15.319999999999999</v>
      </c>
      <c r="H899" s="922">
        <v>91.919999999999987</v>
      </c>
      <c r="I899" s="912" t="str">
        <f>VLOOKUP($E899,ETB!$B$66:$C$674,2,0)</f>
        <v>Direct cost</v>
      </c>
    </row>
    <row r="900" spans="1:9" outlineLevel="2">
      <c r="A900" s="913">
        <v>1288</v>
      </c>
      <c r="B900" s="913">
        <v>1096</v>
      </c>
      <c r="C900" s="1035">
        <v>45185</v>
      </c>
      <c r="D900" s="912" t="s">
        <v>488</v>
      </c>
      <c r="E900" s="1036">
        <v>54</v>
      </c>
      <c r="F900" s="922">
        <v>17.47</v>
      </c>
      <c r="G900" s="922">
        <v>3.4899999999999998</v>
      </c>
      <c r="H900" s="922">
        <v>20.959999999999997</v>
      </c>
      <c r="I900" s="912" t="str">
        <f>VLOOKUP($E900,ETB!$B$66:$C$674,2,0)</f>
        <v>Direct cost</v>
      </c>
    </row>
    <row r="901" spans="1:9" outlineLevel="2">
      <c r="A901" s="913">
        <v>1289</v>
      </c>
      <c r="B901" s="913">
        <v>1097</v>
      </c>
      <c r="C901" s="1035">
        <v>45185</v>
      </c>
      <c r="D901" s="912" t="s">
        <v>488</v>
      </c>
      <c r="E901" s="1036">
        <v>54</v>
      </c>
      <c r="F901" s="922">
        <v>17.899999999999999</v>
      </c>
      <c r="G901" s="922">
        <v>3.5799999999999996</v>
      </c>
      <c r="H901" s="922">
        <v>21.479999999999997</v>
      </c>
      <c r="I901" s="912" t="str">
        <f>VLOOKUP($E901,ETB!$B$66:$C$674,2,0)</f>
        <v>Direct cost</v>
      </c>
    </row>
    <row r="902" spans="1:9" outlineLevel="2">
      <c r="A902" s="913">
        <v>1290</v>
      </c>
      <c r="B902" s="913">
        <v>1098</v>
      </c>
      <c r="C902" s="1035">
        <v>45185</v>
      </c>
      <c r="D902" s="912" t="s">
        <v>488</v>
      </c>
      <c r="E902" s="1036">
        <v>54</v>
      </c>
      <c r="F902" s="922">
        <v>12.77</v>
      </c>
      <c r="G902" s="922">
        <v>2.5499999999999998</v>
      </c>
      <c r="H902" s="922">
        <v>15.32</v>
      </c>
      <c r="I902" s="912" t="str">
        <f>VLOOKUP($E902,ETB!$B$66:$C$674,2,0)</f>
        <v>Direct cost</v>
      </c>
    </row>
    <row r="903" spans="1:9" outlineLevel="2">
      <c r="A903" s="913">
        <v>1291</v>
      </c>
      <c r="B903" s="913">
        <v>1099</v>
      </c>
      <c r="C903" s="1035">
        <v>45187</v>
      </c>
      <c r="D903" s="912" t="s">
        <v>488</v>
      </c>
      <c r="E903" s="1036">
        <v>54</v>
      </c>
      <c r="F903" s="922">
        <v>74.349999999999994</v>
      </c>
      <c r="G903" s="922">
        <v>14.87</v>
      </c>
      <c r="H903" s="922">
        <v>89.22</v>
      </c>
      <c r="I903" s="912" t="str">
        <f>VLOOKUP($E903,ETB!$B$66:$C$674,2,0)</f>
        <v>Direct cost</v>
      </c>
    </row>
    <row r="904" spans="1:9" outlineLevel="2">
      <c r="A904" s="913">
        <v>1292</v>
      </c>
      <c r="B904" s="913">
        <v>1100</v>
      </c>
      <c r="C904" s="1035">
        <v>45190</v>
      </c>
      <c r="D904" s="912" t="s">
        <v>488</v>
      </c>
      <c r="E904" s="1036">
        <v>54</v>
      </c>
      <c r="F904" s="922">
        <v>11.120000000000001</v>
      </c>
      <c r="G904" s="922">
        <v>2.2199999999999998</v>
      </c>
      <c r="H904" s="922">
        <v>13.34</v>
      </c>
      <c r="I904" s="912" t="str">
        <f>VLOOKUP($E904,ETB!$B$66:$C$674,2,0)</f>
        <v>Direct cost</v>
      </c>
    </row>
    <row r="905" spans="1:9" outlineLevel="2">
      <c r="A905" s="913">
        <v>1293</v>
      </c>
      <c r="B905" s="913">
        <v>1101</v>
      </c>
      <c r="C905" s="1035">
        <v>45194</v>
      </c>
      <c r="D905" s="912" t="s">
        <v>488</v>
      </c>
      <c r="E905" s="1036">
        <v>54</v>
      </c>
      <c r="F905" s="922">
        <v>92.74</v>
      </c>
      <c r="G905" s="922">
        <v>18.55</v>
      </c>
      <c r="H905" s="922">
        <v>111.28999999999999</v>
      </c>
      <c r="I905" s="912" t="str">
        <f>VLOOKUP($E905,ETB!$B$66:$C$674,2,0)</f>
        <v>Direct cost</v>
      </c>
    </row>
    <row r="906" spans="1:9" outlineLevel="2">
      <c r="A906" s="913">
        <v>1294</v>
      </c>
      <c r="B906" s="913">
        <v>1102</v>
      </c>
      <c r="C906" s="1035">
        <v>45194</v>
      </c>
      <c r="D906" s="912" t="s">
        <v>488</v>
      </c>
      <c r="E906" s="1036">
        <v>54</v>
      </c>
      <c r="F906" s="922">
        <v>24.759999999999998</v>
      </c>
      <c r="G906" s="922">
        <v>4.95</v>
      </c>
      <c r="H906" s="922">
        <v>29.709999999999997</v>
      </c>
      <c r="I906" s="912" t="str">
        <f>VLOOKUP($E906,ETB!$B$66:$C$674,2,0)</f>
        <v>Direct cost</v>
      </c>
    </row>
    <row r="907" spans="1:9" outlineLevel="2">
      <c r="A907" s="913">
        <v>1295</v>
      </c>
      <c r="B907" s="913">
        <v>1103</v>
      </c>
      <c r="C907" s="1035">
        <v>45194</v>
      </c>
      <c r="D907" s="912" t="s">
        <v>488</v>
      </c>
      <c r="E907" s="1036">
        <v>54</v>
      </c>
      <c r="F907" s="922">
        <v>14.41</v>
      </c>
      <c r="G907" s="922">
        <v>2.88</v>
      </c>
      <c r="H907" s="922">
        <v>17.29</v>
      </c>
      <c r="I907" s="912" t="str">
        <f>VLOOKUP($E907,ETB!$B$66:$C$674,2,0)</f>
        <v>Direct cost</v>
      </c>
    </row>
    <row r="908" spans="1:9" outlineLevel="2">
      <c r="A908" s="913">
        <v>1296</v>
      </c>
      <c r="B908" s="913">
        <v>1104</v>
      </c>
      <c r="C908" s="1035">
        <v>45194</v>
      </c>
      <c r="D908" s="912" t="s">
        <v>488</v>
      </c>
      <c r="E908" s="1036">
        <v>54</v>
      </c>
      <c r="F908" s="922">
        <v>15.969999999999999</v>
      </c>
      <c r="G908" s="922">
        <v>3.19</v>
      </c>
      <c r="H908" s="922">
        <v>19.16</v>
      </c>
      <c r="I908" s="912" t="str">
        <f>VLOOKUP($E908,ETB!$B$66:$C$674,2,0)</f>
        <v>Direct cost</v>
      </c>
    </row>
    <row r="909" spans="1:9" outlineLevel="2">
      <c r="A909" s="913">
        <v>1297</v>
      </c>
      <c r="B909" s="913">
        <v>1105</v>
      </c>
      <c r="C909" s="1035">
        <v>45194</v>
      </c>
      <c r="D909" s="912" t="s">
        <v>488</v>
      </c>
      <c r="E909" s="1036">
        <v>54</v>
      </c>
      <c r="F909" s="922">
        <v>15.969999999999999</v>
      </c>
      <c r="G909" s="922">
        <v>3.19</v>
      </c>
      <c r="H909" s="922">
        <v>19.16</v>
      </c>
      <c r="I909" s="912" t="str">
        <f>VLOOKUP($E909,ETB!$B$66:$C$674,2,0)</f>
        <v>Direct cost</v>
      </c>
    </row>
    <row r="910" spans="1:9" outlineLevel="2">
      <c r="A910" s="913">
        <v>1298</v>
      </c>
      <c r="B910" s="913">
        <v>1106</v>
      </c>
      <c r="C910" s="1035">
        <v>45197</v>
      </c>
      <c r="D910" s="912" t="s">
        <v>488</v>
      </c>
      <c r="E910" s="1036">
        <v>54</v>
      </c>
      <c r="F910" s="922">
        <v>13.84</v>
      </c>
      <c r="G910" s="922">
        <v>2.77</v>
      </c>
      <c r="H910" s="922">
        <v>16.61</v>
      </c>
      <c r="I910" s="912" t="str">
        <f>VLOOKUP($E910,ETB!$B$66:$C$674,2,0)</f>
        <v>Direct cost</v>
      </c>
    </row>
    <row r="911" spans="1:9" outlineLevel="2">
      <c r="A911" s="913">
        <v>1299</v>
      </c>
      <c r="B911" s="913">
        <v>1107</v>
      </c>
      <c r="C911" s="1035">
        <v>45198</v>
      </c>
      <c r="D911" s="912" t="s">
        <v>488</v>
      </c>
      <c r="E911" s="1036">
        <v>54</v>
      </c>
      <c r="F911" s="922">
        <v>11.809999999999999</v>
      </c>
      <c r="G911" s="922">
        <v>2.3600000000000003</v>
      </c>
      <c r="H911" s="922">
        <v>14.169999999999998</v>
      </c>
      <c r="I911" s="912" t="str">
        <f>VLOOKUP($E911,ETB!$B$66:$C$674,2,0)</f>
        <v>Direct cost</v>
      </c>
    </row>
    <row r="912" spans="1:9" outlineLevel="2">
      <c r="A912" s="913">
        <v>1300</v>
      </c>
      <c r="B912" s="913">
        <v>1108</v>
      </c>
      <c r="C912" s="1035">
        <v>45198</v>
      </c>
      <c r="D912" s="912" t="s">
        <v>488</v>
      </c>
      <c r="E912" s="1036">
        <v>54</v>
      </c>
      <c r="F912" s="922">
        <v>10.93</v>
      </c>
      <c r="G912" s="922">
        <v>2.19</v>
      </c>
      <c r="H912" s="922">
        <v>13.12</v>
      </c>
      <c r="I912" s="912" t="str">
        <f>VLOOKUP($E912,ETB!$B$66:$C$674,2,0)</f>
        <v>Direct cost</v>
      </c>
    </row>
    <row r="913" spans="1:9" outlineLevel="2">
      <c r="A913" s="913">
        <v>1301</v>
      </c>
      <c r="B913" s="913">
        <v>1109</v>
      </c>
      <c r="C913" s="1035">
        <v>45198</v>
      </c>
      <c r="D913" s="912" t="s">
        <v>488</v>
      </c>
      <c r="E913" s="1036">
        <v>54</v>
      </c>
      <c r="F913" s="922">
        <v>19.98</v>
      </c>
      <c r="G913" s="922">
        <v>4</v>
      </c>
      <c r="H913" s="922">
        <v>23.98</v>
      </c>
      <c r="I913" s="912" t="str">
        <f>VLOOKUP($E913,ETB!$B$66:$C$674,2,0)</f>
        <v>Direct cost</v>
      </c>
    </row>
    <row r="914" spans="1:9" outlineLevel="2">
      <c r="A914" s="913">
        <v>1302</v>
      </c>
      <c r="B914" s="913">
        <v>1110</v>
      </c>
      <c r="C914" s="1035">
        <v>45198</v>
      </c>
      <c r="D914" s="912" t="s">
        <v>488</v>
      </c>
      <c r="E914" s="1036">
        <v>54</v>
      </c>
      <c r="F914" s="922">
        <v>20.23</v>
      </c>
      <c r="G914" s="922">
        <v>4.05</v>
      </c>
      <c r="H914" s="922">
        <v>24.28</v>
      </c>
      <c r="I914" s="912" t="str">
        <f>VLOOKUP($E914,ETB!$B$66:$C$674,2,0)</f>
        <v>Direct cost</v>
      </c>
    </row>
    <row r="915" spans="1:9" outlineLevel="2">
      <c r="A915" s="913">
        <v>1303</v>
      </c>
      <c r="B915" s="913">
        <v>1111</v>
      </c>
      <c r="C915" s="1035">
        <v>45198</v>
      </c>
      <c r="D915" s="912" t="s">
        <v>488</v>
      </c>
      <c r="E915" s="1036">
        <v>54</v>
      </c>
      <c r="F915" s="922">
        <v>16.100000000000001</v>
      </c>
      <c r="G915" s="922">
        <v>3.22</v>
      </c>
      <c r="H915" s="922">
        <v>19.32</v>
      </c>
      <c r="I915" s="912" t="str">
        <f>VLOOKUP($E915,ETB!$B$66:$C$674,2,0)</f>
        <v>Direct cost</v>
      </c>
    </row>
    <row r="916" spans="1:9" outlineLevel="2">
      <c r="A916" s="913">
        <v>1304</v>
      </c>
      <c r="B916" s="913">
        <v>1112</v>
      </c>
      <c r="C916" s="1035">
        <v>45202</v>
      </c>
      <c r="D916" s="912" t="s">
        <v>488</v>
      </c>
      <c r="E916" s="1036">
        <v>54</v>
      </c>
      <c r="F916" s="922">
        <v>6.9</v>
      </c>
      <c r="G916" s="922">
        <v>1.3800000000000001</v>
      </c>
      <c r="H916" s="922">
        <v>8.2800000000000011</v>
      </c>
      <c r="I916" s="912" t="str">
        <f>VLOOKUP($E916,ETB!$B$66:$C$674,2,0)</f>
        <v>Direct cost</v>
      </c>
    </row>
    <row r="917" spans="1:9" outlineLevel="2">
      <c r="A917" s="913">
        <v>1305</v>
      </c>
      <c r="B917" s="913">
        <v>1113</v>
      </c>
      <c r="C917" s="1035">
        <v>45206</v>
      </c>
      <c r="D917" s="912" t="s">
        <v>488</v>
      </c>
      <c r="E917" s="1036">
        <v>54</v>
      </c>
      <c r="F917" s="922">
        <v>18.64</v>
      </c>
      <c r="G917" s="922">
        <v>3.7299999999999995</v>
      </c>
      <c r="H917" s="922">
        <v>22.37</v>
      </c>
      <c r="I917" s="912" t="str">
        <f>VLOOKUP($E917,ETB!$B$66:$C$674,2,0)</f>
        <v>Direct cost</v>
      </c>
    </row>
    <row r="918" spans="1:9" outlineLevel="2">
      <c r="A918" s="913">
        <v>1306</v>
      </c>
      <c r="B918" s="913">
        <v>1114</v>
      </c>
      <c r="C918" s="1035">
        <v>45209</v>
      </c>
      <c r="D918" s="912" t="s">
        <v>488</v>
      </c>
      <c r="E918" s="1036">
        <v>54</v>
      </c>
      <c r="F918" s="922">
        <v>15.219999999999999</v>
      </c>
      <c r="G918" s="922">
        <v>3.04</v>
      </c>
      <c r="H918" s="922">
        <v>18.259999999999998</v>
      </c>
      <c r="I918" s="912" t="str">
        <f>VLOOKUP($E918,ETB!$B$66:$C$674,2,0)</f>
        <v>Direct cost</v>
      </c>
    </row>
    <row r="919" spans="1:9" outlineLevel="2">
      <c r="A919" s="913">
        <v>1307</v>
      </c>
      <c r="B919" s="913">
        <v>1115</v>
      </c>
      <c r="C919" s="1035">
        <v>45209</v>
      </c>
      <c r="D919" s="912" t="s">
        <v>488</v>
      </c>
      <c r="E919" s="1036">
        <v>54</v>
      </c>
      <c r="F919" s="922">
        <v>14.330000000000002</v>
      </c>
      <c r="G919" s="922">
        <v>2.87</v>
      </c>
      <c r="H919" s="922">
        <v>17.200000000000003</v>
      </c>
      <c r="I919" s="912" t="str">
        <f>VLOOKUP($E919,ETB!$B$66:$C$674,2,0)</f>
        <v>Direct cost</v>
      </c>
    </row>
    <row r="920" spans="1:9" outlineLevel="2">
      <c r="A920" s="913">
        <v>1308</v>
      </c>
      <c r="B920" s="913">
        <v>1116</v>
      </c>
      <c r="C920" s="1035">
        <v>45209</v>
      </c>
      <c r="D920" s="912" t="s">
        <v>488</v>
      </c>
      <c r="E920" s="1036">
        <v>54</v>
      </c>
      <c r="F920" s="922">
        <v>17.7</v>
      </c>
      <c r="G920" s="922">
        <v>3.54</v>
      </c>
      <c r="H920" s="922">
        <v>21.24</v>
      </c>
      <c r="I920" s="912" t="str">
        <f>VLOOKUP($E920,ETB!$B$66:$C$674,2,0)</f>
        <v>Direct cost</v>
      </c>
    </row>
    <row r="921" spans="1:9" outlineLevel="2">
      <c r="A921" s="913">
        <v>1309</v>
      </c>
      <c r="B921" s="913">
        <v>1117</v>
      </c>
      <c r="C921" s="1035">
        <v>45209</v>
      </c>
      <c r="D921" s="912" t="s">
        <v>488</v>
      </c>
      <c r="E921" s="1036">
        <v>54</v>
      </c>
      <c r="F921" s="922">
        <v>14.59</v>
      </c>
      <c r="G921" s="922">
        <v>2.92</v>
      </c>
      <c r="H921" s="922">
        <v>17.509999999999998</v>
      </c>
      <c r="I921" s="912" t="str">
        <f>VLOOKUP($E921,ETB!$B$66:$C$674,2,0)</f>
        <v>Direct cost</v>
      </c>
    </row>
    <row r="922" spans="1:9" outlineLevel="2">
      <c r="A922" s="913">
        <v>1310</v>
      </c>
      <c r="B922" s="913">
        <v>1118</v>
      </c>
      <c r="C922" s="1035">
        <v>45211</v>
      </c>
      <c r="D922" s="912" t="s">
        <v>488</v>
      </c>
      <c r="E922" s="1036">
        <v>54</v>
      </c>
      <c r="F922" s="922">
        <v>19.84</v>
      </c>
      <c r="G922" s="922">
        <v>3.97</v>
      </c>
      <c r="H922" s="922">
        <v>23.81</v>
      </c>
      <c r="I922" s="912" t="str">
        <f>VLOOKUP($E922,ETB!$B$66:$C$674,2,0)</f>
        <v>Direct cost</v>
      </c>
    </row>
    <row r="923" spans="1:9" outlineLevel="2">
      <c r="A923" s="913">
        <v>1311</v>
      </c>
      <c r="B923" s="913">
        <v>1119</v>
      </c>
      <c r="C923" s="1035">
        <v>45215</v>
      </c>
      <c r="D923" s="912" t="s">
        <v>488</v>
      </c>
      <c r="E923" s="1036">
        <v>54</v>
      </c>
      <c r="F923" s="922">
        <v>25.889999999999997</v>
      </c>
      <c r="G923" s="922">
        <v>5.18</v>
      </c>
      <c r="H923" s="922">
        <v>31.069999999999997</v>
      </c>
      <c r="I923" s="912" t="str">
        <f>VLOOKUP($E923,ETB!$B$66:$C$674,2,0)</f>
        <v>Direct cost</v>
      </c>
    </row>
    <row r="924" spans="1:9" outlineLevel="2">
      <c r="A924" s="913">
        <v>1312</v>
      </c>
      <c r="B924" s="913">
        <v>1120</v>
      </c>
      <c r="C924" s="1035">
        <v>45215</v>
      </c>
      <c r="D924" s="912" t="s">
        <v>488</v>
      </c>
      <c r="E924" s="1036">
        <v>54</v>
      </c>
      <c r="F924" s="922">
        <v>23.46</v>
      </c>
      <c r="G924" s="922">
        <v>4.6899999999999995</v>
      </c>
      <c r="H924" s="922">
        <v>28.15</v>
      </c>
      <c r="I924" s="912" t="str">
        <f>VLOOKUP($E924,ETB!$B$66:$C$674,2,0)</f>
        <v>Direct cost</v>
      </c>
    </row>
    <row r="925" spans="1:9" outlineLevel="2">
      <c r="A925" s="913">
        <v>1313</v>
      </c>
      <c r="B925" s="913">
        <v>1121</v>
      </c>
      <c r="C925" s="1035">
        <v>45215</v>
      </c>
      <c r="D925" s="912" t="s">
        <v>488</v>
      </c>
      <c r="E925" s="1036">
        <v>54</v>
      </c>
      <c r="F925" s="922">
        <v>45.93</v>
      </c>
      <c r="G925" s="922">
        <v>9.1900000000000013</v>
      </c>
      <c r="H925" s="922">
        <v>55.120000000000005</v>
      </c>
      <c r="I925" s="912" t="str">
        <f>VLOOKUP($E925,ETB!$B$66:$C$674,2,0)</f>
        <v>Direct cost</v>
      </c>
    </row>
    <row r="926" spans="1:9" outlineLevel="2">
      <c r="A926" s="913">
        <v>1314</v>
      </c>
      <c r="B926" s="913">
        <v>1122</v>
      </c>
      <c r="C926" s="1035">
        <v>45216</v>
      </c>
      <c r="D926" s="912" t="s">
        <v>488</v>
      </c>
      <c r="E926" s="1036">
        <v>54</v>
      </c>
      <c r="F926" s="922">
        <v>25.7</v>
      </c>
      <c r="G926" s="922">
        <v>5.14</v>
      </c>
      <c r="H926" s="922">
        <v>30.84</v>
      </c>
      <c r="I926" s="912" t="str">
        <f>VLOOKUP($E926,ETB!$B$66:$C$674,2,0)</f>
        <v>Direct cost</v>
      </c>
    </row>
    <row r="927" spans="1:9" outlineLevel="2">
      <c r="A927" s="913">
        <v>1315</v>
      </c>
      <c r="B927" s="913">
        <v>1123</v>
      </c>
      <c r="C927" s="1035">
        <v>45216</v>
      </c>
      <c r="D927" s="912" t="s">
        <v>488</v>
      </c>
      <c r="E927" s="1036">
        <v>54</v>
      </c>
      <c r="F927" s="922">
        <v>31.919999999999998</v>
      </c>
      <c r="G927" s="922">
        <v>6.38</v>
      </c>
      <c r="H927" s="922">
        <v>38.299999999999997</v>
      </c>
      <c r="I927" s="912" t="str">
        <f>VLOOKUP($E927,ETB!$B$66:$C$674,2,0)</f>
        <v>Direct cost</v>
      </c>
    </row>
    <row r="928" spans="1:9" outlineLevel="2">
      <c r="A928" s="913">
        <v>1316</v>
      </c>
      <c r="B928" s="913">
        <v>1124</v>
      </c>
      <c r="C928" s="1035">
        <v>45216</v>
      </c>
      <c r="D928" s="912" t="s">
        <v>488</v>
      </c>
      <c r="E928" s="1036">
        <v>54</v>
      </c>
      <c r="F928" s="922">
        <v>12.18</v>
      </c>
      <c r="G928" s="922">
        <v>2.44</v>
      </c>
      <c r="H928" s="922">
        <v>14.62</v>
      </c>
      <c r="I928" s="912" t="str">
        <f>VLOOKUP($E928,ETB!$B$66:$C$674,2,0)</f>
        <v>Direct cost</v>
      </c>
    </row>
    <row r="929" spans="1:9" outlineLevel="2">
      <c r="A929" s="913">
        <v>1317</v>
      </c>
      <c r="B929" s="913">
        <v>1125</v>
      </c>
      <c r="C929" s="1035">
        <v>45217</v>
      </c>
      <c r="D929" s="912" t="s">
        <v>488</v>
      </c>
      <c r="E929" s="1036">
        <v>54</v>
      </c>
      <c r="F929" s="922">
        <v>20.830000000000002</v>
      </c>
      <c r="G929" s="922">
        <v>4.17</v>
      </c>
      <c r="H929" s="922">
        <v>25</v>
      </c>
      <c r="I929" s="912" t="str">
        <f>VLOOKUP($E929,ETB!$B$66:$C$674,2,0)</f>
        <v>Direct cost</v>
      </c>
    </row>
    <row r="930" spans="1:9" outlineLevel="2">
      <c r="A930" s="913">
        <v>1318</v>
      </c>
      <c r="B930" s="913">
        <v>1126</v>
      </c>
      <c r="C930" s="1035">
        <v>45217</v>
      </c>
      <c r="D930" s="912" t="s">
        <v>488</v>
      </c>
      <c r="E930" s="1036">
        <v>54</v>
      </c>
      <c r="F930" s="922">
        <v>16.080000000000002</v>
      </c>
      <c r="G930" s="922">
        <v>3.22</v>
      </c>
      <c r="H930" s="922">
        <v>19.3</v>
      </c>
      <c r="I930" s="912" t="str">
        <f>VLOOKUP($E930,ETB!$B$66:$C$674,2,0)</f>
        <v>Direct cost</v>
      </c>
    </row>
    <row r="931" spans="1:9" outlineLevel="2">
      <c r="A931" s="913">
        <v>1319</v>
      </c>
      <c r="B931" s="913">
        <v>1127</v>
      </c>
      <c r="C931" s="1035">
        <v>45217</v>
      </c>
      <c r="D931" s="912" t="s">
        <v>488</v>
      </c>
      <c r="E931" s="1036">
        <v>54</v>
      </c>
      <c r="F931" s="922">
        <v>16.080000000000002</v>
      </c>
      <c r="G931" s="922">
        <v>3.22</v>
      </c>
      <c r="H931" s="922">
        <v>19.3</v>
      </c>
      <c r="I931" s="912" t="str">
        <f>VLOOKUP($E931,ETB!$B$66:$C$674,2,0)</f>
        <v>Direct cost</v>
      </c>
    </row>
    <row r="932" spans="1:9" outlineLevel="2">
      <c r="A932" s="913">
        <v>1320</v>
      </c>
      <c r="B932" s="913">
        <v>1128</v>
      </c>
      <c r="C932" s="1035">
        <v>45218</v>
      </c>
      <c r="D932" s="912" t="s">
        <v>488</v>
      </c>
      <c r="E932" s="1036">
        <v>54</v>
      </c>
      <c r="F932" s="922">
        <v>17.03</v>
      </c>
      <c r="G932" s="922">
        <v>3.41</v>
      </c>
      <c r="H932" s="922">
        <v>20.440000000000001</v>
      </c>
      <c r="I932" s="912" t="str">
        <f>VLOOKUP($E932,ETB!$B$66:$C$674,2,0)</f>
        <v>Direct cost</v>
      </c>
    </row>
    <row r="933" spans="1:9" outlineLevel="2">
      <c r="A933" s="913">
        <v>1321</v>
      </c>
      <c r="B933" s="913">
        <v>1129</v>
      </c>
      <c r="C933" s="1035">
        <v>45223</v>
      </c>
      <c r="D933" s="912" t="s">
        <v>488</v>
      </c>
      <c r="E933" s="1036">
        <v>54</v>
      </c>
      <c r="F933" s="922">
        <v>22</v>
      </c>
      <c r="G933" s="922">
        <v>4.4000000000000004</v>
      </c>
      <c r="H933" s="922">
        <v>26.4</v>
      </c>
      <c r="I933" s="912" t="str">
        <f>VLOOKUP($E933,ETB!$B$66:$C$674,2,0)</f>
        <v>Direct cost</v>
      </c>
    </row>
    <row r="934" spans="1:9" outlineLevel="2">
      <c r="A934" s="913">
        <v>1322</v>
      </c>
      <c r="B934" s="913">
        <v>1130</v>
      </c>
      <c r="C934" s="1035">
        <v>45224</v>
      </c>
      <c r="D934" s="912" t="s">
        <v>488</v>
      </c>
      <c r="E934" s="1036">
        <v>54</v>
      </c>
      <c r="F934" s="922">
        <v>22</v>
      </c>
      <c r="G934" s="922">
        <v>4.4000000000000004</v>
      </c>
      <c r="H934" s="922">
        <v>26.4</v>
      </c>
      <c r="I934" s="912" t="str">
        <f>VLOOKUP($E934,ETB!$B$66:$C$674,2,0)</f>
        <v>Direct cost</v>
      </c>
    </row>
    <row r="935" spans="1:9" outlineLevel="2">
      <c r="A935" s="913">
        <v>1323</v>
      </c>
      <c r="B935" s="913">
        <v>1131</v>
      </c>
      <c r="C935" s="1035">
        <v>45224</v>
      </c>
      <c r="D935" s="912" t="s">
        <v>488</v>
      </c>
      <c r="E935" s="1036">
        <v>54</v>
      </c>
      <c r="F935" s="922">
        <v>17.73</v>
      </c>
      <c r="G935" s="922">
        <v>3.55</v>
      </c>
      <c r="H935" s="922">
        <v>21.28</v>
      </c>
      <c r="I935" s="912" t="str">
        <f>VLOOKUP($E935,ETB!$B$66:$C$674,2,0)</f>
        <v>Direct cost</v>
      </c>
    </row>
    <row r="936" spans="1:9" outlineLevel="2">
      <c r="A936" s="913">
        <v>1324</v>
      </c>
      <c r="B936" s="913">
        <v>1132</v>
      </c>
      <c r="C936" s="1035">
        <v>45224</v>
      </c>
      <c r="D936" s="912" t="s">
        <v>488</v>
      </c>
      <c r="E936" s="1036">
        <v>54</v>
      </c>
      <c r="F936" s="922">
        <v>20.54</v>
      </c>
      <c r="G936" s="922">
        <v>4.1100000000000003</v>
      </c>
      <c r="H936" s="922">
        <v>24.65</v>
      </c>
      <c r="I936" s="912" t="str">
        <f>VLOOKUP($E936,ETB!$B$66:$C$674,2,0)</f>
        <v>Direct cost</v>
      </c>
    </row>
    <row r="937" spans="1:9" outlineLevel="2">
      <c r="A937" s="913">
        <v>1325</v>
      </c>
      <c r="B937" s="913">
        <v>1133</v>
      </c>
      <c r="C937" s="1035">
        <v>45225</v>
      </c>
      <c r="D937" s="912" t="s">
        <v>488</v>
      </c>
      <c r="E937" s="1036">
        <v>54</v>
      </c>
      <c r="F937" s="922">
        <v>406.09000000000003</v>
      </c>
      <c r="G937" s="922">
        <v>81.22</v>
      </c>
      <c r="H937" s="922">
        <v>487.31000000000006</v>
      </c>
      <c r="I937" s="912" t="str">
        <f>VLOOKUP($E937,ETB!$B$66:$C$674,2,0)</f>
        <v>Direct cost</v>
      </c>
    </row>
    <row r="938" spans="1:9" outlineLevel="2">
      <c r="A938" s="913">
        <v>1326</v>
      </c>
      <c r="B938" s="913">
        <v>1134</v>
      </c>
      <c r="C938" s="1035">
        <v>45225</v>
      </c>
      <c r="D938" s="912" t="s">
        <v>488</v>
      </c>
      <c r="E938" s="1036">
        <v>54</v>
      </c>
      <c r="F938" s="922">
        <v>93.22</v>
      </c>
      <c r="G938" s="922">
        <v>18.64</v>
      </c>
      <c r="H938" s="922">
        <v>111.86</v>
      </c>
      <c r="I938" s="912" t="str">
        <f>VLOOKUP($E938,ETB!$B$66:$C$674,2,0)</f>
        <v>Direct cost</v>
      </c>
    </row>
    <row r="939" spans="1:9" outlineLevel="2">
      <c r="A939" s="913">
        <v>1327</v>
      </c>
      <c r="B939" s="913">
        <v>1135</v>
      </c>
      <c r="C939" s="1035">
        <v>45225</v>
      </c>
      <c r="D939" s="912" t="s">
        <v>488</v>
      </c>
      <c r="E939" s="1036">
        <v>54</v>
      </c>
      <c r="F939" s="922">
        <v>77.099999999999994</v>
      </c>
      <c r="G939" s="922">
        <v>15.419999999999998</v>
      </c>
      <c r="H939" s="922">
        <v>92.52</v>
      </c>
      <c r="I939" s="912" t="str">
        <f>VLOOKUP($E939,ETB!$B$66:$C$674,2,0)</f>
        <v>Direct cost</v>
      </c>
    </row>
    <row r="940" spans="1:9" outlineLevel="2">
      <c r="A940" s="913">
        <v>1328</v>
      </c>
      <c r="B940" s="913">
        <v>1136</v>
      </c>
      <c r="C940" s="1035">
        <v>45229</v>
      </c>
      <c r="D940" s="912" t="s">
        <v>488</v>
      </c>
      <c r="E940" s="1036">
        <v>54</v>
      </c>
      <c r="F940" s="922">
        <v>20.54</v>
      </c>
      <c r="G940" s="922">
        <v>4.1100000000000003</v>
      </c>
      <c r="H940" s="922">
        <v>24.65</v>
      </c>
      <c r="I940" s="912" t="str">
        <f>VLOOKUP($E940,ETB!$B$66:$C$674,2,0)</f>
        <v>Direct cost</v>
      </c>
    </row>
    <row r="941" spans="1:9" outlineLevel="2">
      <c r="A941" s="913">
        <v>1329</v>
      </c>
      <c r="B941" s="913">
        <v>1137</v>
      </c>
      <c r="C941" s="1035">
        <v>45230</v>
      </c>
      <c r="D941" s="912" t="s">
        <v>488</v>
      </c>
      <c r="E941" s="1036">
        <v>54</v>
      </c>
      <c r="F941" s="922">
        <v>40.69</v>
      </c>
      <c r="G941" s="922">
        <v>8.14</v>
      </c>
      <c r="H941" s="922">
        <v>48.83</v>
      </c>
      <c r="I941" s="912" t="str">
        <f>VLOOKUP($E941,ETB!$B$66:$C$674,2,0)</f>
        <v>Direct cost</v>
      </c>
    </row>
    <row r="942" spans="1:9" outlineLevel="2">
      <c r="A942" s="913">
        <v>1330</v>
      </c>
      <c r="B942" s="913">
        <v>1138</v>
      </c>
      <c r="C942" s="1035">
        <v>45230</v>
      </c>
      <c r="D942" s="912" t="s">
        <v>488</v>
      </c>
      <c r="E942" s="1036">
        <v>54</v>
      </c>
      <c r="F942" s="922">
        <v>74.510000000000005</v>
      </c>
      <c r="G942" s="922">
        <v>14.9</v>
      </c>
      <c r="H942" s="922">
        <v>89.410000000000011</v>
      </c>
      <c r="I942" s="912" t="str">
        <f>VLOOKUP($E942,ETB!$B$66:$C$674,2,0)</f>
        <v>Direct cost</v>
      </c>
    </row>
    <row r="943" spans="1:9" outlineLevel="2">
      <c r="A943" s="913">
        <v>1331</v>
      </c>
      <c r="B943" s="913">
        <v>1139</v>
      </c>
      <c r="C943" s="1035">
        <v>45230</v>
      </c>
      <c r="D943" s="912" t="s">
        <v>488</v>
      </c>
      <c r="E943" s="1036">
        <v>54</v>
      </c>
      <c r="F943" s="922">
        <v>38.68</v>
      </c>
      <c r="G943" s="922">
        <v>7.74</v>
      </c>
      <c r="H943" s="922">
        <v>46.42</v>
      </c>
      <c r="I943" s="912" t="str">
        <f>VLOOKUP($E943,ETB!$B$66:$C$674,2,0)</f>
        <v>Direct cost</v>
      </c>
    </row>
    <row r="944" spans="1:9" outlineLevel="2">
      <c r="A944" s="913">
        <v>1332</v>
      </c>
      <c r="B944" s="913">
        <v>1140</v>
      </c>
      <c r="C944" s="1035">
        <v>45230</v>
      </c>
      <c r="D944" s="912" t="s">
        <v>488</v>
      </c>
      <c r="E944" s="1036">
        <v>54</v>
      </c>
      <c r="F944" s="922">
        <v>16.72</v>
      </c>
      <c r="G944" s="922">
        <v>3.34</v>
      </c>
      <c r="H944" s="922">
        <v>20.059999999999999</v>
      </c>
      <c r="I944" s="912" t="str">
        <f>VLOOKUP($E944,ETB!$B$66:$C$674,2,0)</f>
        <v>Direct cost</v>
      </c>
    </row>
    <row r="945" spans="1:9" outlineLevel="2">
      <c r="A945" s="913">
        <v>1333</v>
      </c>
      <c r="B945" s="913">
        <v>1141</v>
      </c>
      <c r="C945" s="1035">
        <v>45230</v>
      </c>
      <c r="D945" s="912" t="s">
        <v>488</v>
      </c>
      <c r="E945" s="1036">
        <v>54</v>
      </c>
      <c r="F945" s="922">
        <v>16.100000000000001</v>
      </c>
      <c r="G945" s="922">
        <v>3.22</v>
      </c>
      <c r="H945" s="922">
        <v>19.32</v>
      </c>
      <c r="I945" s="912" t="str">
        <f>VLOOKUP($E945,ETB!$B$66:$C$674,2,0)</f>
        <v>Direct cost</v>
      </c>
    </row>
    <row r="946" spans="1:9" outlineLevel="2">
      <c r="A946" s="913">
        <v>1334</v>
      </c>
      <c r="B946" s="913">
        <v>1142</v>
      </c>
      <c r="C946" s="1035">
        <v>45230</v>
      </c>
      <c r="D946" s="912" t="s">
        <v>488</v>
      </c>
      <c r="E946" s="1036">
        <v>54</v>
      </c>
      <c r="F946" s="922">
        <v>17.84</v>
      </c>
      <c r="G946" s="922">
        <v>3.5700000000000003</v>
      </c>
      <c r="H946" s="922">
        <v>21.41</v>
      </c>
      <c r="I946" s="912" t="str">
        <f>VLOOKUP($E946,ETB!$B$66:$C$674,2,0)</f>
        <v>Direct cost</v>
      </c>
    </row>
    <row r="947" spans="1:9" outlineLevel="2">
      <c r="A947" s="913">
        <v>1335</v>
      </c>
      <c r="B947" s="913">
        <v>1143</v>
      </c>
      <c r="C947" s="1035">
        <v>45230</v>
      </c>
      <c r="D947" s="912" t="s">
        <v>488</v>
      </c>
      <c r="E947" s="1036">
        <v>54</v>
      </c>
      <c r="F947" s="922">
        <v>23.78</v>
      </c>
      <c r="G947" s="922">
        <v>4.76</v>
      </c>
      <c r="H947" s="922">
        <v>28.54</v>
      </c>
      <c r="I947" s="912" t="str">
        <f>VLOOKUP($E947,ETB!$B$66:$C$674,2,0)</f>
        <v>Direct cost</v>
      </c>
    </row>
    <row r="948" spans="1:9" outlineLevel="2">
      <c r="A948" s="913">
        <v>1336</v>
      </c>
      <c r="B948" s="913">
        <v>1144</v>
      </c>
      <c r="C948" s="1035">
        <v>45231</v>
      </c>
      <c r="D948" s="912" t="s">
        <v>488</v>
      </c>
      <c r="E948" s="1036">
        <v>54</v>
      </c>
      <c r="F948" s="922">
        <v>118.83</v>
      </c>
      <c r="G948" s="922">
        <v>23.77</v>
      </c>
      <c r="H948" s="922">
        <v>142.6</v>
      </c>
      <c r="I948" s="912" t="str">
        <f>VLOOKUP($E948,ETB!$B$66:$C$674,2,0)</f>
        <v>Direct cost</v>
      </c>
    </row>
    <row r="949" spans="1:9" outlineLevel="2">
      <c r="A949" s="913">
        <v>1337</v>
      </c>
      <c r="B949" s="913">
        <v>1145</v>
      </c>
      <c r="C949" s="1035">
        <v>45231</v>
      </c>
      <c r="D949" s="912" t="s">
        <v>488</v>
      </c>
      <c r="E949" s="1036">
        <v>54</v>
      </c>
      <c r="F949" s="922">
        <v>16.52</v>
      </c>
      <c r="G949" s="922">
        <v>3.3</v>
      </c>
      <c r="H949" s="922">
        <v>19.82</v>
      </c>
      <c r="I949" s="912" t="str">
        <f>VLOOKUP($E949,ETB!$B$66:$C$674,2,0)</f>
        <v>Direct cost</v>
      </c>
    </row>
    <row r="950" spans="1:9" outlineLevel="2">
      <c r="A950" s="913">
        <v>1338</v>
      </c>
      <c r="B950" s="913">
        <v>1146</v>
      </c>
      <c r="C950" s="1035">
        <v>45237</v>
      </c>
      <c r="D950" s="912" t="s">
        <v>488</v>
      </c>
      <c r="E950" s="1036">
        <v>54</v>
      </c>
      <c r="F950" s="922">
        <v>6.08</v>
      </c>
      <c r="G950" s="922">
        <v>1.22</v>
      </c>
      <c r="H950" s="922">
        <v>7.3</v>
      </c>
      <c r="I950" s="912" t="str">
        <f>VLOOKUP($E950,ETB!$B$66:$C$674,2,0)</f>
        <v>Direct cost</v>
      </c>
    </row>
    <row r="951" spans="1:9" outlineLevel="2">
      <c r="A951" s="913">
        <v>1339</v>
      </c>
      <c r="B951" s="913">
        <v>1147</v>
      </c>
      <c r="C951" s="1035">
        <v>45239</v>
      </c>
      <c r="D951" s="912" t="s">
        <v>488</v>
      </c>
      <c r="E951" s="1036">
        <v>54</v>
      </c>
      <c r="F951" s="922">
        <v>119.7</v>
      </c>
      <c r="G951" s="922">
        <v>23.94</v>
      </c>
      <c r="H951" s="922">
        <v>143.64000000000001</v>
      </c>
      <c r="I951" s="912" t="str">
        <f>VLOOKUP($E951,ETB!$B$66:$C$674,2,0)</f>
        <v>Direct cost</v>
      </c>
    </row>
    <row r="952" spans="1:9" outlineLevel="2">
      <c r="A952" s="913">
        <v>1340</v>
      </c>
      <c r="B952" s="913">
        <v>1148</v>
      </c>
      <c r="C952" s="1035">
        <v>45239</v>
      </c>
      <c r="D952" s="912" t="s">
        <v>488</v>
      </c>
      <c r="E952" s="1036">
        <v>54</v>
      </c>
      <c r="F952" s="922">
        <v>13.690000000000001</v>
      </c>
      <c r="G952" s="922">
        <v>2.7399999999999998</v>
      </c>
      <c r="H952" s="922">
        <v>16.43</v>
      </c>
      <c r="I952" s="912" t="str">
        <f>VLOOKUP($E952,ETB!$B$66:$C$674,2,0)</f>
        <v>Direct cost</v>
      </c>
    </row>
    <row r="953" spans="1:9" outlineLevel="2">
      <c r="A953" s="913">
        <v>1341</v>
      </c>
      <c r="B953" s="913">
        <v>1149</v>
      </c>
      <c r="C953" s="1035">
        <v>45239</v>
      </c>
      <c r="D953" s="912" t="s">
        <v>488</v>
      </c>
      <c r="E953" s="1036">
        <v>54</v>
      </c>
      <c r="F953" s="922">
        <v>6.7700000000000005</v>
      </c>
      <c r="G953" s="922">
        <v>1.35</v>
      </c>
      <c r="H953" s="922">
        <v>8.120000000000001</v>
      </c>
      <c r="I953" s="912" t="str">
        <f>VLOOKUP($E953,ETB!$B$66:$C$674,2,0)</f>
        <v>Direct cost</v>
      </c>
    </row>
    <row r="954" spans="1:9" outlineLevel="2">
      <c r="A954" s="913">
        <v>1342</v>
      </c>
      <c r="B954" s="913">
        <v>1150</v>
      </c>
      <c r="C954" s="1035">
        <v>45239</v>
      </c>
      <c r="D954" s="912" t="s">
        <v>488</v>
      </c>
      <c r="E954" s="1036">
        <v>54</v>
      </c>
      <c r="F954" s="922">
        <v>100.92</v>
      </c>
      <c r="G954" s="922">
        <v>20.18</v>
      </c>
      <c r="H954" s="922">
        <v>121.1</v>
      </c>
      <c r="I954" s="912" t="str">
        <f>VLOOKUP($E954,ETB!$B$66:$C$674,2,0)</f>
        <v>Direct cost</v>
      </c>
    </row>
    <row r="955" spans="1:9" outlineLevel="2">
      <c r="A955" s="913">
        <v>1343</v>
      </c>
      <c r="B955" s="913">
        <v>1151</v>
      </c>
      <c r="C955" s="1035">
        <v>45240</v>
      </c>
      <c r="D955" s="912" t="s">
        <v>488</v>
      </c>
      <c r="E955" s="1036">
        <v>54</v>
      </c>
      <c r="F955" s="922">
        <v>24</v>
      </c>
      <c r="G955" s="922">
        <v>4.8</v>
      </c>
      <c r="H955" s="922">
        <v>28.8</v>
      </c>
      <c r="I955" s="912" t="str">
        <f>VLOOKUP($E955,ETB!$B$66:$C$674,2,0)</f>
        <v>Direct cost</v>
      </c>
    </row>
    <row r="956" spans="1:9" outlineLevel="2">
      <c r="A956" s="913">
        <v>1344</v>
      </c>
      <c r="B956" s="913">
        <v>1152</v>
      </c>
      <c r="C956" s="1035">
        <v>45243</v>
      </c>
      <c r="D956" s="912" t="s">
        <v>488</v>
      </c>
      <c r="E956" s="1036">
        <v>54</v>
      </c>
      <c r="F956" s="922">
        <v>17</v>
      </c>
      <c r="G956" s="922">
        <v>3.4</v>
      </c>
      <c r="H956" s="922">
        <v>20.399999999999999</v>
      </c>
      <c r="I956" s="912" t="str">
        <f>VLOOKUP($E956,ETB!$B$66:$C$674,2,0)</f>
        <v>Direct cost</v>
      </c>
    </row>
    <row r="957" spans="1:9" outlineLevel="2">
      <c r="A957" s="913">
        <v>1345</v>
      </c>
      <c r="B957" s="913">
        <v>1153</v>
      </c>
      <c r="C957" s="1035">
        <v>45244</v>
      </c>
      <c r="D957" s="912" t="s">
        <v>488</v>
      </c>
      <c r="E957" s="1036">
        <v>54</v>
      </c>
      <c r="F957" s="922">
        <v>16.059999999999999</v>
      </c>
      <c r="G957" s="922">
        <v>3.21</v>
      </c>
      <c r="H957" s="922">
        <v>19.27</v>
      </c>
      <c r="I957" s="912" t="str">
        <f>VLOOKUP($E957,ETB!$B$66:$C$674,2,0)</f>
        <v>Direct cost</v>
      </c>
    </row>
    <row r="958" spans="1:9" outlineLevel="2">
      <c r="A958" s="913">
        <v>1346</v>
      </c>
      <c r="B958" s="913">
        <v>1154</v>
      </c>
      <c r="C958" s="1035">
        <v>45244</v>
      </c>
      <c r="D958" s="912" t="s">
        <v>488</v>
      </c>
      <c r="E958" s="1036">
        <v>54</v>
      </c>
      <c r="F958" s="922">
        <v>27.03</v>
      </c>
      <c r="G958" s="922">
        <v>5.41</v>
      </c>
      <c r="H958" s="922">
        <v>32.44</v>
      </c>
      <c r="I958" s="912" t="str">
        <f>VLOOKUP($E958,ETB!$B$66:$C$674,2,0)</f>
        <v>Direct cost</v>
      </c>
    </row>
    <row r="959" spans="1:9" outlineLevel="2">
      <c r="A959" s="913">
        <v>1347</v>
      </c>
      <c r="B959" s="913">
        <v>1155</v>
      </c>
      <c r="C959" s="1035">
        <v>45244</v>
      </c>
      <c r="D959" s="912" t="s">
        <v>488</v>
      </c>
      <c r="E959" s="1036">
        <v>54</v>
      </c>
      <c r="F959" s="922">
        <v>5.14</v>
      </c>
      <c r="G959" s="922">
        <v>1.03</v>
      </c>
      <c r="H959" s="922">
        <v>6.17</v>
      </c>
      <c r="I959" s="912" t="str">
        <f>VLOOKUP($E959,ETB!$B$66:$C$674,2,0)</f>
        <v>Direct cost</v>
      </c>
    </row>
    <row r="960" spans="1:9" outlineLevel="2">
      <c r="A960" s="913">
        <v>1348</v>
      </c>
      <c r="B960" s="913">
        <v>1156</v>
      </c>
      <c r="C960" s="1035">
        <v>45245</v>
      </c>
      <c r="D960" s="912" t="s">
        <v>488</v>
      </c>
      <c r="E960" s="1036">
        <v>54</v>
      </c>
      <c r="F960" s="922">
        <v>23.78</v>
      </c>
      <c r="G960" s="922">
        <v>4.76</v>
      </c>
      <c r="H960" s="922">
        <v>28.54</v>
      </c>
      <c r="I960" s="912" t="str">
        <f>VLOOKUP($E960,ETB!$B$66:$C$674,2,0)</f>
        <v>Direct cost</v>
      </c>
    </row>
    <row r="961" spans="1:9" outlineLevel="2">
      <c r="A961" s="913">
        <v>1349</v>
      </c>
      <c r="B961" s="913">
        <v>1157</v>
      </c>
      <c r="C961" s="1035">
        <v>45246</v>
      </c>
      <c r="D961" s="912" t="s">
        <v>488</v>
      </c>
      <c r="E961" s="1036">
        <v>54</v>
      </c>
      <c r="F961" s="922">
        <v>41.93</v>
      </c>
      <c r="G961" s="922">
        <v>8.39</v>
      </c>
      <c r="H961" s="922">
        <v>50.32</v>
      </c>
      <c r="I961" s="912" t="str">
        <f>VLOOKUP($E961,ETB!$B$66:$C$674,2,0)</f>
        <v>Direct cost</v>
      </c>
    </row>
    <row r="962" spans="1:9" outlineLevel="2">
      <c r="A962" s="913">
        <v>1350</v>
      </c>
      <c r="B962" s="913">
        <v>1158</v>
      </c>
      <c r="C962" s="1035">
        <v>45246</v>
      </c>
      <c r="D962" s="912" t="s">
        <v>488</v>
      </c>
      <c r="E962" s="1036">
        <v>54</v>
      </c>
      <c r="F962" s="922">
        <v>14.13</v>
      </c>
      <c r="G962" s="922">
        <v>2.83</v>
      </c>
      <c r="H962" s="922">
        <v>16.96</v>
      </c>
      <c r="I962" s="912" t="str">
        <f>VLOOKUP($E962,ETB!$B$66:$C$674,2,0)</f>
        <v>Direct cost</v>
      </c>
    </row>
    <row r="963" spans="1:9" outlineLevel="2">
      <c r="A963" s="913">
        <v>1351</v>
      </c>
      <c r="B963" s="913">
        <v>1159</v>
      </c>
      <c r="C963" s="1035">
        <v>45246</v>
      </c>
      <c r="D963" s="912" t="s">
        <v>488</v>
      </c>
      <c r="E963" s="1036">
        <v>54</v>
      </c>
      <c r="F963" s="922">
        <v>123.95</v>
      </c>
      <c r="G963" s="922">
        <v>24.79</v>
      </c>
      <c r="H963" s="922">
        <v>148.74</v>
      </c>
      <c r="I963" s="912" t="str">
        <f>VLOOKUP($E963,ETB!$B$66:$C$674,2,0)</f>
        <v>Direct cost</v>
      </c>
    </row>
    <row r="964" spans="1:9" outlineLevel="2">
      <c r="A964" s="913">
        <v>1352</v>
      </c>
      <c r="B964" s="913">
        <v>1160</v>
      </c>
      <c r="C964" s="1035">
        <v>45246</v>
      </c>
      <c r="D964" s="912" t="s">
        <v>488</v>
      </c>
      <c r="E964" s="1036">
        <v>54</v>
      </c>
      <c r="F964" s="922">
        <v>56.85</v>
      </c>
      <c r="G964" s="922">
        <v>11.370000000000001</v>
      </c>
      <c r="H964" s="922">
        <v>68.22</v>
      </c>
      <c r="I964" s="912" t="str">
        <f>VLOOKUP($E964,ETB!$B$66:$C$674,2,0)</f>
        <v>Direct cost</v>
      </c>
    </row>
    <row r="965" spans="1:9" outlineLevel="2">
      <c r="A965" s="913">
        <v>1353</v>
      </c>
      <c r="B965" s="913">
        <v>1161</v>
      </c>
      <c r="C965" s="1035">
        <v>45250</v>
      </c>
      <c r="D965" s="912" t="s">
        <v>488</v>
      </c>
      <c r="E965" s="1036">
        <v>54</v>
      </c>
      <c r="F965" s="922">
        <v>16.36</v>
      </c>
      <c r="G965" s="922">
        <v>3.2700000000000005</v>
      </c>
      <c r="H965" s="922">
        <v>19.63</v>
      </c>
      <c r="I965" s="912" t="str">
        <f>VLOOKUP($E965,ETB!$B$66:$C$674,2,0)</f>
        <v>Direct cost</v>
      </c>
    </row>
    <row r="966" spans="1:9" outlineLevel="2">
      <c r="A966" s="913">
        <v>1354</v>
      </c>
      <c r="B966" s="913">
        <v>1162</v>
      </c>
      <c r="C966" s="1035">
        <v>45250</v>
      </c>
      <c r="D966" s="912" t="s">
        <v>488</v>
      </c>
      <c r="E966" s="1036">
        <v>54</v>
      </c>
      <c r="F966" s="922">
        <v>17.059999999999999</v>
      </c>
      <c r="G966" s="922">
        <v>3.41</v>
      </c>
      <c r="H966" s="922">
        <v>20.47</v>
      </c>
      <c r="I966" s="912" t="str">
        <f>VLOOKUP($E966,ETB!$B$66:$C$674,2,0)</f>
        <v>Direct cost</v>
      </c>
    </row>
    <row r="967" spans="1:9" outlineLevel="2">
      <c r="A967" s="913">
        <v>1355</v>
      </c>
      <c r="B967" s="913">
        <v>1163</v>
      </c>
      <c r="C967" s="1035">
        <v>45252</v>
      </c>
      <c r="D967" s="912" t="s">
        <v>488</v>
      </c>
      <c r="E967" s="1036">
        <v>54</v>
      </c>
      <c r="F967" s="922">
        <v>143.69999999999999</v>
      </c>
      <c r="G967" s="922">
        <v>28.74</v>
      </c>
      <c r="H967" s="922">
        <v>172.44</v>
      </c>
      <c r="I967" s="912" t="str">
        <f>VLOOKUP($E967,ETB!$B$66:$C$674,2,0)</f>
        <v>Direct cost</v>
      </c>
    </row>
    <row r="968" spans="1:9" outlineLevel="2">
      <c r="A968" s="913">
        <v>1356</v>
      </c>
      <c r="B968" s="913">
        <v>1164</v>
      </c>
      <c r="C968" s="1035">
        <v>45253</v>
      </c>
      <c r="D968" s="912" t="s">
        <v>488</v>
      </c>
      <c r="E968" s="1036">
        <v>54</v>
      </c>
      <c r="F968" s="922">
        <v>23.22</v>
      </c>
      <c r="G968" s="922">
        <v>4.6399999999999997</v>
      </c>
      <c r="H968" s="922">
        <v>27.86</v>
      </c>
      <c r="I968" s="912" t="str">
        <f>VLOOKUP($E968,ETB!$B$66:$C$674,2,0)</f>
        <v>Direct cost</v>
      </c>
    </row>
    <row r="969" spans="1:9" outlineLevel="2">
      <c r="A969" s="913">
        <v>1357</v>
      </c>
      <c r="B969" s="913">
        <v>1165</v>
      </c>
      <c r="C969" s="1035">
        <v>45253</v>
      </c>
      <c r="D969" s="912" t="s">
        <v>488</v>
      </c>
      <c r="E969" s="1036">
        <v>54</v>
      </c>
      <c r="F969" s="922">
        <v>20.259999999999998</v>
      </c>
      <c r="G969" s="922">
        <v>4.05</v>
      </c>
      <c r="H969" s="922">
        <v>24.31</v>
      </c>
      <c r="I969" s="912" t="str">
        <f>VLOOKUP($E969,ETB!$B$66:$C$674,2,0)</f>
        <v>Direct cost</v>
      </c>
    </row>
    <row r="970" spans="1:9" outlineLevel="2">
      <c r="A970" s="913">
        <v>1358</v>
      </c>
      <c r="B970" s="913">
        <v>1166</v>
      </c>
      <c r="C970" s="1035">
        <v>45254</v>
      </c>
      <c r="D970" s="912" t="s">
        <v>488</v>
      </c>
      <c r="E970" s="1036">
        <v>54</v>
      </c>
      <c r="F970" s="922">
        <v>19.48</v>
      </c>
      <c r="G970" s="922">
        <v>3.9</v>
      </c>
      <c r="H970" s="922">
        <v>23.38</v>
      </c>
      <c r="I970" s="912" t="str">
        <f>VLOOKUP($E970,ETB!$B$66:$C$674,2,0)</f>
        <v>Direct cost</v>
      </c>
    </row>
    <row r="971" spans="1:9" outlineLevel="2">
      <c r="A971" s="913">
        <v>1359</v>
      </c>
      <c r="B971" s="913">
        <v>1167</v>
      </c>
      <c r="C971" s="1035">
        <v>45257</v>
      </c>
      <c r="D971" s="912" t="s">
        <v>488</v>
      </c>
      <c r="E971" s="1036">
        <v>54</v>
      </c>
      <c r="F971" s="922">
        <v>20.91</v>
      </c>
      <c r="G971" s="922">
        <v>4.18</v>
      </c>
      <c r="H971" s="922">
        <v>25.09</v>
      </c>
      <c r="I971" s="912" t="str">
        <f>VLOOKUP($E971,ETB!$B$66:$C$674,2,0)</f>
        <v>Direct cost</v>
      </c>
    </row>
    <row r="972" spans="1:9" outlineLevel="2">
      <c r="A972" s="913">
        <v>1360</v>
      </c>
      <c r="B972" s="913">
        <v>1168</v>
      </c>
      <c r="C972" s="1035">
        <v>45260</v>
      </c>
      <c r="D972" s="912" t="s">
        <v>488</v>
      </c>
      <c r="E972" s="1036">
        <v>54</v>
      </c>
      <c r="F972" s="922">
        <v>52.73</v>
      </c>
      <c r="G972" s="922">
        <v>10.55</v>
      </c>
      <c r="H972" s="922">
        <v>63.28</v>
      </c>
      <c r="I972" s="912" t="str">
        <f>VLOOKUP($E972,ETB!$B$66:$C$674,2,0)</f>
        <v>Direct cost</v>
      </c>
    </row>
    <row r="973" spans="1:9" outlineLevel="2">
      <c r="A973" s="913">
        <v>1361</v>
      </c>
      <c r="B973" s="913">
        <v>1169</v>
      </c>
      <c r="C973" s="1035">
        <v>45260</v>
      </c>
      <c r="D973" s="912" t="s">
        <v>488</v>
      </c>
      <c r="E973" s="1036">
        <v>54</v>
      </c>
      <c r="F973" s="922">
        <v>156</v>
      </c>
      <c r="G973" s="922">
        <v>31.2</v>
      </c>
      <c r="H973" s="922">
        <v>187.2</v>
      </c>
      <c r="I973" s="912" t="str">
        <f>VLOOKUP($E973,ETB!$B$66:$C$674,2,0)</f>
        <v>Direct cost</v>
      </c>
    </row>
    <row r="974" spans="1:9" outlineLevel="2">
      <c r="A974" s="913">
        <v>1362</v>
      </c>
      <c r="B974" s="913">
        <v>1170</v>
      </c>
      <c r="C974" s="1035">
        <v>45260</v>
      </c>
      <c r="D974" s="912" t="s">
        <v>488</v>
      </c>
      <c r="E974" s="1036">
        <v>54</v>
      </c>
      <c r="F974" s="922">
        <v>19.52</v>
      </c>
      <c r="G974" s="922">
        <v>3.9</v>
      </c>
      <c r="H974" s="922">
        <v>23.419999999999998</v>
      </c>
      <c r="I974" s="912" t="str">
        <f>VLOOKUP($E974,ETB!$B$66:$C$674,2,0)</f>
        <v>Direct cost</v>
      </c>
    </row>
    <row r="975" spans="1:9" outlineLevel="2">
      <c r="A975" s="913">
        <v>1392</v>
      </c>
      <c r="B975" s="913">
        <v>1204</v>
      </c>
      <c r="C975" s="1035">
        <v>45173</v>
      </c>
      <c r="D975" s="912" t="s">
        <v>488</v>
      </c>
      <c r="E975" s="1036">
        <v>54</v>
      </c>
      <c r="F975" s="922">
        <v>-167.52</v>
      </c>
      <c r="G975" s="922">
        <v>-33.5</v>
      </c>
      <c r="H975" s="922">
        <v>-201.02</v>
      </c>
      <c r="I975" s="912" t="str">
        <f>VLOOKUP($E975,ETB!$B$66:$C$674,2,0)</f>
        <v>Direct cost</v>
      </c>
    </row>
    <row r="976" spans="1:9" outlineLevel="2">
      <c r="A976" s="913">
        <v>1393</v>
      </c>
      <c r="B976" s="913">
        <v>1205</v>
      </c>
      <c r="C976" s="1035">
        <v>45195</v>
      </c>
      <c r="D976" s="912" t="s">
        <v>488</v>
      </c>
      <c r="E976" s="1036">
        <v>54</v>
      </c>
      <c r="F976" s="922">
        <v>-15.969999999999999</v>
      </c>
      <c r="G976" s="922">
        <v>-3.19</v>
      </c>
      <c r="H976" s="922">
        <v>-19.16</v>
      </c>
      <c r="I976" s="912" t="str">
        <f>VLOOKUP($E976,ETB!$B$66:$C$674,2,0)</f>
        <v>Direct cost</v>
      </c>
    </row>
    <row r="977" spans="1:9" outlineLevel="2">
      <c r="A977" s="913">
        <v>1394</v>
      </c>
      <c r="B977" s="913">
        <v>1206</v>
      </c>
      <c r="C977" s="1035">
        <v>45197</v>
      </c>
      <c r="D977" s="912" t="s">
        <v>488</v>
      </c>
      <c r="E977" s="1036">
        <v>54</v>
      </c>
      <c r="F977" s="922">
        <v>-37.980000000000004</v>
      </c>
      <c r="G977" s="922">
        <v>-7.6</v>
      </c>
      <c r="H977" s="922">
        <v>-45.580000000000005</v>
      </c>
      <c r="I977" s="912" t="str">
        <f>VLOOKUP($E977,ETB!$B$66:$C$674,2,0)</f>
        <v>Direct cost</v>
      </c>
    </row>
    <row r="978" spans="1:9" outlineLevel="2">
      <c r="A978" s="913">
        <v>1395</v>
      </c>
      <c r="B978" s="913">
        <v>1207</v>
      </c>
      <c r="C978" s="1035">
        <v>45209</v>
      </c>
      <c r="D978" s="912" t="s">
        <v>488</v>
      </c>
      <c r="E978" s="1036">
        <v>54</v>
      </c>
      <c r="F978" s="922">
        <v>-89.47999999999999</v>
      </c>
      <c r="G978" s="922">
        <v>-17.899999999999999</v>
      </c>
      <c r="H978" s="922">
        <v>-107.38</v>
      </c>
      <c r="I978" s="912" t="str">
        <f>VLOOKUP($E978,ETB!$B$66:$C$674,2,0)</f>
        <v>Direct cost</v>
      </c>
    </row>
    <row r="979" spans="1:9" outlineLevel="2">
      <c r="A979" s="913">
        <v>413</v>
      </c>
      <c r="B979" s="913">
        <v>195</v>
      </c>
      <c r="C979" s="1035">
        <v>44986</v>
      </c>
      <c r="D979" s="912" t="s">
        <v>489</v>
      </c>
      <c r="E979" s="1036">
        <v>54</v>
      </c>
      <c r="F979" s="922">
        <v>34.989999999999995</v>
      </c>
      <c r="G979" s="922">
        <v>7</v>
      </c>
      <c r="H979" s="922">
        <v>41.989999999999995</v>
      </c>
      <c r="I979" s="912" t="str">
        <f>VLOOKUP($E979,ETB!$B$66:$C$674,2,0)</f>
        <v>Direct cost</v>
      </c>
    </row>
    <row r="980" spans="1:9" outlineLevel="2">
      <c r="A980" s="913">
        <v>643</v>
      </c>
      <c r="B980" s="913">
        <v>428</v>
      </c>
      <c r="C980" s="1035">
        <v>45000</v>
      </c>
      <c r="D980" s="912" t="s">
        <v>490</v>
      </c>
      <c r="E980" s="1036">
        <v>54</v>
      </c>
      <c r="F980" s="922">
        <v>109.25</v>
      </c>
      <c r="G980" s="922">
        <v>21.85</v>
      </c>
      <c r="H980" s="922">
        <v>131.1</v>
      </c>
      <c r="I980" s="912" t="str">
        <f>VLOOKUP($E980,ETB!$B$66:$C$674,2,0)</f>
        <v>Direct cost</v>
      </c>
    </row>
    <row r="981" spans="1:9" outlineLevel="2">
      <c r="A981" s="913">
        <v>373</v>
      </c>
      <c r="B981" s="913">
        <v>151</v>
      </c>
      <c r="C981" s="1035">
        <v>44957</v>
      </c>
      <c r="D981" s="912" t="s">
        <v>491</v>
      </c>
      <c r="E981" s="1036">
        <v>54</v>
      </c>
      <c r="F981" s="922">
        <v>3573.1400000000003</v>
      </c>
      <c r="G981" s="922">
        <v>0</v>
      </c>
      <c r="H981" s="922">
        <v>3573.1400000000003</v>
      </c>
      <c r="I981" s="912" t="str">
        <f>VLOOKUP($E981,ETB!$B$66:$C$674,2,0)</f>
        <v>Direct cost</v>
      </c>
    </row>
    <row r="982" spans="1:9" outlineLevel="2">
      <c r="A982" s="913">
        <v>374</v>
      </c>
      <c r="B982" s="913">
        <v>152</v>
      </c>
      <c r="C982" s="1035">
        <v>44927</v>
      </c>
      <c r="D982" s="912" t="s">
        <v>491</v>
      </c>
      <c r="E982" s="1036">
        <v>54</v>
      </c>
      <c r="F982" s="922">
        <v>5162.37</v>
      </c>
      <c r="G982" s="922">
        <v>0</v>
      </c>
      <c r="H982" s="922">
        <v>5162.37</v>
      </c>
      <c r="I982" s="912" t="str">
        <f>VLOOKUP($E982,ETB!$B$66:$C$674,2,0)</f>
        <v>Direct cost</v>
      </c>
    </row>
    <row r="983" spans="1:9" outlineLevel="2">
      <c r="A983" s="913">
        <v>375</v>
      </c>
      <c r="B983" s="913">
        <v>153</v>
      </c>
      <c r="C983" s="1035">
        <v>44984</v>
      </c>
      <c r="D983" s="912" t="s">
        <v>491</v>
      </c>
      <c r="E983" s="1036">
        <v>54</v>
      </c>
      <c r="F983" s="922">
        <v>5742.0300000000007</v>
      </c>
      <c r="G983" s="922">
        <v>0</v>
      </c>
      <c r="H983" s="922">
        <v>5742.0300000000007</v>
      </c>
      <c r="I983" s="912" t="str">
        <f>VLOOKUP($E983,ETB!$B$66:$C$674,2,0)</f>
        <v>Direct cost</v>
      </c>
    </row>
    <row r="984" spans="1:9" outlineLevel="2">
      <c r="A984" s="913">
        <v>671</v>
      </c>
      <c r="B984" s="913">
        <v>457</v>
      </c>
      <c r="C984" s="1035">
        <v>45016</v>
      </c>
      <c r="D984" s="912" t="s">
        <v>491</v>
      </c>
      <c r="E984" s="1036">
        <v>54</v>
      </c>
      <c r="F984" s="922">
        <v>5482.11</v>
      </c>
      <c r="G984" s="922">
        <v>0</v>
      </c>
      <c r="H984" s="922">
        <v>5482.11</v>
      </c>
      <c r="I984" s="912" t="str">
        <f>VLOOKUP($E984,ETB!$B$66:$C$674,2,0)</f>
        <v>Direct cost</v>
      </c>
    </row>
    <row r="985" spans="1:9" outlineLevel="2">
      <c r="A985" s="913">
        <v>692</v>
      </c>
      <c r="B985" s="913">
        <v>479</v>
      </c>
      <c r="C985" s="1035">
        <v>45050</v>
      </c>
      <c r="D985" s="912" t="s">
        <v>491</v>
      </c>
      <c r="E985" s="1036">
        <v>54</v>
      </c>
      <c r="F985" s="922">
        <v>5030.16</v>
      </c>
      <c r="G985" s="922">
        <v>0</v>
      </c>
      <c r="H985" s="922">
        <v>5030.16</v>
      </c>
      <c r="I985" s="912" t="str">
        <f>VLOOKUP($E985,ETB!$B$66:$C$674,2,0)</f>
        <v>Direct cost</v>
      </c>
    </row>
    <row r="986" spans="1:9" outlineLevel="2">
      <c r="A986" s="913">
        <v>828</v>
      </c>
      <c r="B986" s="913">
        <v>618</v>
      </c>
      <c r="C986" s="1035">
        <v>45163</v>
      </c>
      <c r="D986" s="912" t="s">
        <v>491</v>
      </c>
      <c r="E986" s="1036">
        <v>54</v>
      </c>
      <c r="F986" s="922">
        <v>621.03</v>
      </c>
      <c r="G986" s="922">
        <v>124.21</v>
      </c>
      <c r="H986" s="922">
        <v>745.24</v>
      </c>
      <c r="I986" s="912" t="str">
        <f>VLOOKUP($E986,ETB!$B$66:$C$674,2,0)</f>
        <v>Direct cost</v>
      </c>
    </row>
    <row r="987" spans="1:9" outlineLevel="2">
      <c r="A987" s="913">
        <v>944</v>
      </c>
      <c r="B987" s="913">
        <v>735</v>
      </c>
      <c r="C987" s="1035">
        <v>45145</v>
      </c>
      <c r="D987" s="912" t="s">
        <v>491</v>
      </c>
      <c r="E987" s="1036">
        <v>54</v>
      </c>
      <c r="F987" s="922">
        <v>462.03000000000003</v>
      </c>
      <c r="G987" s="922">
        <v>92.41</v>
      </c>
      <c r="H987" s="922">
        <v>554.44000000000005</v>
      </c>
      <c r="I987" s="912" t="str">
        <f>VLOOKUP($E987,ETB!$B$66:$C$674,2,0)</f>
        <v>Direct cost</v>
      </c>
    </row>
    <row r="988" spans="1:9" outlineLevel="2">
      <c r="A988" s="913">
        <v>945</v>
      </c>
      <c r="B988" s="913">
        <v>736</v>
      </c>
      <c r="C988" s="1035">
        <v>45152</v>
      </c>
      <c r="D988" s="912" t="s">
        <v>491</v>
      </c>
      <c r="E988" s="1036">
        <v>54</v>
      </c>
      <c r="F988" s="922">
        <v>1518.76</v>
      </c>
      <c r="G988" s="922">
        <v>303.75</v>
      </c>
      <c r="H988" s="922">
        <v>1822.51</v>
      </c>
      <c r="I988" s="912" t="str">
        <f>VLOOKUP($E988,ETB!$B$66:$C$674,2,0)</f>
        <v>Direct cost</v>
      </c>
    </row>
    <row r="989" spans="1:9" outlineLevel="2">
      <c r="A989" s="913">
        <v>946</v>
      </c>
      <c r="B989" s="913">
        <v>737</v>
      </c>
      <c r="C989" s="1035">
        <v>45078</v>
      </c>
      <c r="D989" s="912" t="s">
        <v>491</v>
      </c>
      <c r="E989" s="1036">
        <v>54</v>
      </c>
      <c r="F989" s="922">
        <v>5566.4</v>
      </c>
      <c r="G989" s="922">
        <v>1391.6</v>
      </c>
      <c r="H989" s="922">
        <v>6958</v>
      </c>
      <c r="I989" s="912" t="str">
        <f>VLOOKUP($E989,ETB!$B$66:$C$674,2,0)</f>
        <v>Direct cost</v>
      </c>
    </row>
    <row r="990" spans="1:9" outlineLevel="2">
      <c r="A990" s="913">
        <v>947</v>
      </c>
      <c r="B990" s="913">
        <v>738</v>
      </c>
      <c r="C990" s="1035">
        <v>45117</v>
      </c>
      <c r="D990" s="912" t="s">
        <v>491</v>
      </c>
      <c r="E990" s="1036">
        <v>54</v>
      </c>
      <c r="F990" s="922">
        <v>2697.43</v>
      </c>
      <c r="G990" s="922">
        <v>539.49</v>
      </c>
      <c r="H990" s="922">
        <v>3236.92</v>
      </c>
      <c r="I990" s="912" t="str">
        <f>VLOOKUP($E990,ETB!$B$66:$C$674,2,0)</f>
        <v>Direct cost</v>
      </c>
    </row>
    <row r="991" spans="1:9" outlineLevel="2">
      <c r="A991" s="913">
        <v>948</v>
      </c>
      <c r="B991" s="913">
        <v>739</v>
      </c>
      <c r="C991" s="1035">
        <v>45128</v>
      </c>
      <c r="D991" s="912" t="s">
        <v>491</v>
      </c>
      <c r="E991" s="1036">
        <v>54</v>
      </c>
      <c r="F991" s="922">
        <v>862.9</v>
      </c>
      <c r="G991" s="922">
        <v>172.57999999999998</v>
      </c>
      <c r="H991" s="922">
        <v>1035.48</v>
      </c>
      <c r="I991" s="912" t="str">
        <f>VLOOKUP($E991,ETB!$B$66:$C$674,2,0)</f>
        <v>Direct cost</v>
      </c>
    </row>
    <row r="992" spans="1:9" outlineLevel="2">
      <c r="A992" s="913">
        <v>949</v>
      </c>
      <c r="B992" s="913">
        <v>740</v>
      </c>
      <c r="C992" s="1035">
        <v>45135</v>
      </c>
      <c r="D992" s="912" t="s">
        <v>491</v>
      </c>
      <c r="E992" s="1036">
        <v>54</v>
      </c>
      <c r="F992" s="922">
        <v>655.73</v>
      </c>
      <c r="G992" s="922">
        <v>131.15</v>
      </c>
      <c r="H992" s="922">
        <v>786.88</v>
      </c>
      <c r="I992" s="912" t="str">
        <f>VLOOKUP($E992,ETB!$B$66:$C$674,2,0)</f>
        <v>Direct cost</v>
      </c>
    </row>
    <row r="993" spans="1:9" outlineLevel="2">
      <c r="A993" s="913">
        <v>950</v>
      </c>
      <c r="B993" s="913">
        <v>741</v>
      </c>
      <c r="C993" s="1035">
        <v>45152</v>
      </c>
      <c r="D993" s="912" t="s">
        <v>491</v>
      </c>
      <c r="E993" s="1036">
        <v>54</v>
      </c>
      <c r="F993" s="922">
        <v>827.26</v>
      </c>
      <c r="G993" s="922">
        <v>165.45</v>
      </c>
      <c r="H993" s="922">
        <v>992.71</v>
      </c>
      <c r="I993" s="912" t="str">
        <f>VLOOKUP($E993,ETB!$B$66:$C$674,2,0)</f>
        <v>Direct cost</v>
      </c>
    </row>
    <row r="994" spans="1:9" outlineLevel="2">
      <c r="A994" s="913">
        <v>1514</v>
      </c>
      <c r="B994" s="913">
        <v>1327</v>
      </c>
      <c r="C994" s="1035">
        <v>45243</v>
      </c>
      <c r="D994" s="912" t="s">
        <v>491</v>
      </c>
      <c r="E994" s="1036">
        <v>54</v>
      </c>
      <c r="F994" s="922">
        <v>1447.41</v>
      </c>
      <c r="G994" s="922">
        <v>289.48</v>
      </c>
      <c r="H994" s="922">
        <v>1736.89</v>
      </c>
      <c r="I994" s="912" t="str">
        <f>VLOOKUP($E994,ETB!$B$66:$C$674,2,0)</f>
        <v>Direct cost</v>
      </c>
    </row>
    <row r="995" spans="1:9" outlineLevel="2">
      <c r="A995" s="913">
        <v>1515</v>
      </c>
      <c r="B995" s="913">
        <v>1329</v>
      </c>
      <c r="C995" s="1035">
        <v>45170</v>
      </c>
      <c r="D995" s="912" t="s">
        <v>491</v>
      </c>
      <c r="E995" s="1036">
        <v>54</v>
      </c>
      <c r="F995" s="922">
        <v>1260.73</v>
      </c>
      <c r="G995" s="922">
        <v>252.15</v>
      </c>
      <c r="H995" s="922">
        <v>1512.88</v>
      </c>
      <c r="I995" s="912" t="str">
        <f>VLOOKUP($E995,ETB!$B$66:$C$674,2,0)</f>
        <v>Direct cost</v>
      </c>
    </row>
    <row r="996" spans="1:9" outlineLevel="2">
      <c r="A996" s="913">
        <v>1516</v>
      </c>
      <c r="B996" s="913">
        <v>1330</v>
      </c>
      <c r="C996" s="1035">
        <v>45187</v>
      </c>
      <c r="D996" s="912" t="s">
        <v>491</v>
      </c>
      <c r="E996" s="1036">
        <v>54</v>
      </c>
      <c r="F996" s="922">
        <v>469.53000000000003</v>
      </c>
      <c r="G996" s="922">
        <v>93.91</v>
      </c>
      <c r="H996" s="922">
        <v>563.44000000000005</v>
      </c>
      <c r="I996" s="912" t="str">
        <f>VLOOKUP($E996,ETB!$B$66:$C$674,2,0)</f>
        <v>Direct cost</v>
      </c>
    </row>
    <row r="997" spans="1:9" outlineLevel="2">
      <c r="A997" s="913">
        <v>1517</v>
      </c>
      <c r="B997" s="913">
        <v>1331</v>
      </c>
      <c r="C997" s="1035">
        <v>45191</v>
      </c>
      <c r="D997" s="912" t="s">
        <v>491</v>
      </c>
      <c r="E997" s="1036">
        <v>54</v>
      </c>
      <c r="F997" s="922">
        <v>1306.25</v>
      </c>
      <c r="G997" s="922">
        <v>261.25</v>
      </c>
      <c r="H997" s="922">
        <v>1567.5</v>
      </c>
      <c r="I997" s="912" t="str">
        <f>VLOOKUP($E997,ETB!$B$66:$C$674,2,0)</f>
        <v>Direct cost</v>
      </c>
    </row>
    <row r="998" spans="1:9" outlineLevel="2">
      <c r="A998" s="913">
        <v>1518</v>
      </c>
      <c r="B998" s="913">
        <v>1332</v>
      </c>
      <c r="C998" s="1035">
        <v>45198</v>
      </c>
      <c r="D998" s="912" t="s">
        <v>491</v>
      </c>
      <c r="E998" s="1036">
        <v>54</v>
      </c>
      <c r="F998" s="922">
        <v>1129.73</v>
      </c>
      <c r="G998" s="922">
        <v>225.95</v>
      </c>
      <c r="H998" s="922">
        <v>1355.68</v>
      </c>
      <c r="I998" s="912" t="str">
        <f>VLOOKUP($E998,ETB!$B$66:$C$674,2,0)</f>
        <v>Direct cost</v>
      </c>
    </row>
    <row r="999" spans="1:9" outlineLevel="2">
      <c r="A999" s="913">
        <v>1519</v>
      </c>
      <c r="B999" s="913">
        <v>1333</v>
      </c>
      <c r="C999" s="1035">
        <v>45208</v>
      </c>
      <c r="D999" s="912" t="s">
        <v>491</v>
      </c>
      <c r="E999" s="1036">
        <v>54</v>
      </c>
      <c r="F999" s="922">
        <v>975.36</v>
      </c>
      <c r="G999" s="922">
        <v>195.07</v>
      </c>
      <c r="H999" s="922">
        <v>1170.43</v>
      </c>
      <c r="I999" s="912" t="str">
        <f>VLOOKUP($E999,ETB!$B$66:$C$674,2,0)</f>
        <v>Direct cost</v>
      </c>
    </row>
    <row r="1000" spans="1:9" outlineLevel="2">
      <c r="A1000" s="913">
        <v>1520</v>
      </c>
      <c r="B1000" s="913">
        <v>1334</v>
      </c>
      <c r="C1000" s="1035">
        <v>45254</v>
      </c>
      <c r="D1000" s="912" t="s">
        <v>491</v>
      </c>
      <c r="E1000" s="1036">
        <v>54</v>
      </c>
      <c r="F1000" s="922">
        <v>375.65</v>
      </c>
      <c r="G1000" s="922">
        <v>75.13</v>
      </c>
      <c r="H1000" s="922">
        <v>450.78</v>
      </c>
      <c r="I1000" s="912" t="str">
        <f>VLOOKUP($E1000,ETB!$B$66:$C$674,2,0)</f>
        <v>Direct cost</v>
      </c>
    </row>
    <row r="1001" spans="1:9" outlineLevel="2">
      <c r="A1001" s="913">
        <v>1521</v>
      </c>
      <c r="B1001" s="913">
        <v>1335</v>
      </c>
      <c r="C1001" s="1035">
        <v>45204</v>
      </c>
      <c r="D1001" s="912" t="s">
        <v>491</v>
      </c>
      <c r="E1001" s="1036">
        <v>54</v>
      </c>
      <c r="F1001" s="922">
        <v>67</v>
      </c>
      <c r="G1001" s="922">
        <v>13.4</v>
      </c>
      <c r="H1001" s="922">
        <v>80.400000000000006</v>
      </c>
      <c r="I1001" s="912" t="str">
        <f>VLOOKUP($E1001,ETB!$B$66:$C$674,2,0)</f>
        <v>Direct cost</v>
      </c>
    </row>
    <row r="1002" spans="1:9" outlineLevel="2">
      <c r="A1002" s="913">
        <v>1522</v>
      </c>
      <c r="B1002" s="913">
        <v>1336</v>
      </c>
      <c r="C1002" s="1035">
        <v>45202</v>
      </c>
      <c r="D1002" s="912" t="s">
        <v>491</v>
      </c>
      <c r="E1002" s="1036">
        <v>54</v>
      </c>
      <c r="F1002" s="922">
        <v>190.15</v>
      </c>
      <c r="G1002" s="922">
        <v>38.03</v>
      </c>
      <c r="H1002" s="922">
        <v>228.18</v>
      </c>
      <c r="I1002" s="912" t="str">
        <f>VLOOKUP($E1002,ETB!$B$66:$C$674,2,0)</f>
        <v>Direct cost</v>
      </c>
    </row>
    <row r="1003" spans="1:9" outlineLevel="2">
      <c r="A1003" s="913">
        <v>1523</v>
      </c>
      <c r="B1003" s="913">
        <v>1337</v>
      </c>
      <c r="C1003" s="1035">
        <v>45201</v>
      </c>
      <c r="D1003" s="912" t="s">
        <v>491</v>
      </c>
      <c r="E1003" s="1036">
        <v>54</v>
      </c>
      <c r="F1003" s="922">
        <v>159.25</v>
      </c>
      <c r="G1003" s="922">
        <v>31.85</v>
      </c>
      <c r="H1003" s="922">
        <v>191.1</v>
      </c>
      <c r="I1003" s="912" t="str">
        <f>VLOOKUP($E1003,ETB!$B$66:$C$674,2,0)</f>
        <v>Direct cost</v>
      </c>
    </row>
    <row r="1004" spans="1:9" outlineLevel="2">
      <c r="A1004" s="913">
        <v>1524</v>
      </c>
      <c r="B1004" s="913">
        <v>1338</v>
      </c>
      <c r="C1004" s="1035">
        <v>45201</v>
      </c>
      <c r="D1004" s="912" t="s">
        <v>491</v>
      </c>
      <c r="E1004" s="1036">
        <v>54</v>
      </c>
      <c r="F1004" s="922">
        <v>135.85</v>
      </c>
      <c r="G1004" s="922">
        <v>27.169999999999998</v>
      </c>
      <c r="H1004" s="922">
        <v>163.01999999999998</v>
      </c>
      <c r="I1004" s="912" t="str">
        <f>VLOOKUP($E1004,ETB!$B$66:$C$674,2,0)</f>
        <v>Direct cost</v>
      </c>
    </row>
    <row r="1005" spans="1:9" outlineLevel="2">
      <c r="A1005" s="913">
        <v>1525</v>
      </c>
      <c r="B1005" s="913">
        <v>1339</v>
      </c>
      <c r="C1005" s="1035">
        <v>45201</v>
      </c>
      <c r="D1005" s="912" t="s">
        <v>491</v>
      </c>
      <c r="E1005" s="1036">
        <v>54</v>
      </c>
      <c r="F1005" s="922">
        <v>148.43</v>
      </c>
      <c r="G1005" s="922">
        <v>29.689999999999998</v>
      </c>
      <c r="H1005" s="922">
        <v>178.12</v>
      </c>
      <c r="I1005" s="912" t="str">
        <f>VLOOKUP($E1005,ETB!$B$66:$C$674,2,0)</f>
        <v>Direct cost</v>
      </c>
    </row>
    <row r="1006" spans="1:9" outlineLevel="2">
      <c r="A1006" s="913">
        <v>1526</v>
      </c>
      <c r="B1006" s="913">
        <v>1340</v>
      </c>
      <c r="C1006" s="1035">
        <v>45226</v>
      </c>
      <c r="D1006" s="912" t="s">
        <v>491</v>
      </c>
      <c r="E1006" s="1036">
        <v>54</v>
      </c>
      <c r="F1006" s="922">
        <v>331.3</v>
      </c>
      <c r="G1006" s="922">
        <v>66.260000000000005</v>
      </c>
      <c r="H1006" s="922">
        <v>397.56</v>
      </c>
      <c r="I1006" s="912" t="str">
        <f>VLOOKUP($E1006,ETB!$B$66:$C$674,2,0)</f>
        <v>Direct cost</v>
      </c>
    </row>
    <row r="1007" spans="1:9" outlineLevel="2">
      <c r="A1007" s="913">
        <v>1527</v>
      </c>
      <c r="B1007" s="913">
        <v>1341</v>
      </c>
      <c r="C1007" s="1035">
        <v>45233</v>
      </c>
      <c r="D1007" s="912" t="s">
        <v>491</v>
      </c>
      <c r="E1007" s="1036">
        <v>54</v>
      </c>
      <c r="F1007" s="922">
        <v>1526.7</v>
      </c>
      <c r="G1007" s="922">
        <v>305.34000000000003</v>
      </c>
      <c r="H1007" s="922">
        <v>1832.04</v>
      </c>
      <c r="I1007" s="912" t="str">
        <f>VLOOKUP($E1007,ETB!$B$66:$C$674,2,0)</f>
        <v>Direct cost</v>
      </c>
    </row>
    <row r="1008" spans="1:9" outlineLevel="2">
      <c r="A1008" s="913">
        <v>1528</v>
      </c>
      <c r="B1008" s="913">
        <v>1342</v>
      </c>
      <c r="C1008" s="1035">
        <v>45247</v>
      </c>
      <c r="D1008" s="912" t="s">
        <v>491</v>
      </c>
      <c r="E1008" s="1036">
        <v>54</v>
      </c>
      <c r="F1008" s="922">
        <v>730.62</v>
      </c>
      <c r="G1008" s="922">
        <v>146.12</v>
      </c>
      <c r="H1008" s="922">
        <v>876.74</v>
      </c>
      <c r="I1008" s="912" t="str">
        <f>VLOOKUP($E1008,ETB!$B$66:$C$674,2,0)</f>
        <v>Direct cost</v>
      </c>
    </row>
    <row r="1009" spans="1:9" outlineLevel="2">
      <c r="A1009" s="913">
        <v>842</v>
      </c>
      <c r="B1009" s="913">
        <v>632</v>
      </c>
      <c r="C1009" s="1035">
        <v>45146</v>
      </c>
      <c r="D1009" s="912" t="s">
        <v>492</v>
      </c>
      <c r="E1009" s="1036">
        <v>54</v>
      </c>
      <c r="F1009" s="922">
        <v>210</v>
      </c>
      <c r="G1009" s="922">
        <v>0</v>
      </c>
      <c r="H1009" s="922">
        <v>210</v>
      </c>
      <c r="I1009" s="912" t="str">
        <f>VLOOKUP($E1009,ETB!$B$66:$C$674,2,0)</f>
        <v>Direct cost</v>
      </c>
    </row>
    <row r="1010" spans="1:9" outlineLevel="2">
      <c r="A1010" s="913">
        <v>843</v>
      </c>
      <c r="B1010" s="913">
        <v>633</v>
      </c>
      <c r="C1010" s="1035">
        <v>45152</v>
      </c>
      <c r="D1010" s="912" t="s">
        <v>492</v>
      </c>
      <c r="E1010" s="1036">
        <v>54</v>
      </c>
      <c r="F1010" s="922">
        <v>240</v>
      </c>
      <c r="G1010" s="922">
        <v>0</v>
      </c>
      <c r="H1010" s="922">
        <v>240</v>
      </c>
      <c r="I1010" s="912" t="str">
        <f>VLOOKUP($E1010,ETB!$B$66:$C$674,2,0)</f>
        <v>Direct cost</v>
      </c>
    </row>
    <row r="1011" spans="1:9" outlineLevel="2">
      <c r="A1011" s="913">
        <v>844</v>
      </c>
      <c r="B1011" s="913">
        <v>634</v>
      </c>
      <c r="C1011" s="1035">
        <v>45156</v>
      </c>
      <c r="D1011" s="912" t="s">
        <v>492</v>
      </c>
      <c r="E1011" s="1036">
        <v>54</v>
      </c>
      <c r="F1011" s="922">
        <v>320</v>
      </c>
      <c r="G1011" s="922">
        <v>0</v>
      </c>
      <c r="H1011" s="922">
        <v>320</v>
      </c>
      <c r="I1011" s="912" t="str">
        <f>VLOOKUP($E1011,ETB!$B$66:$C$674,2,0)</f>
        <v>Direct cost</v>
      </c>
    </row>
    <row r="1012" spans="1:9" outlineLevel="2">
      <c r="A1012" s="913">
        <v>845</v>
      </c>
      <c r="B1012" s="913">
        <v>635</v>
      </c>
      <c r="C1012" s="1035">
        <v>45163</v>
      </c>
      <c r="D1012" s="912" t="s">
        <v>492</v>
      </c>
      <c r="E1012" s="1036">
        <v>54</v>
      </c>
      <c r="F1012" s="922">
        <v>280</v>
      </c>
      <c r="G1012" s="922">
        <v>0</v>
      </c>
      <c r="H1012" s="922">
        <v>280</v>
      </c>
      <c r="I1012" s="912" t="str">
        <f>VLOOKUP($E1012,ETB!$B$66:$C$674,2,0)</f>
        <v>Direct cost</v>
      </c>
    </row>
    <row r="1013" spans="1:9" outlineLevel="2">
      <c r="A1013" s="913">
        <v>1390</v>
      </c>
      <c r="B1013" s="913">
        <v>1202</v>
      </c>
      <c r="C1013" s="1035">
        <v>45170</v>
      </c>
      <c r="D1013" s="912" t="s">
        <v>492</v>
      </c>
      <c r="E1013" s="1036">
        <v>54</v>
      </c>
      <c r="F1013" s="922">
        <v>170</v>
      </c>
      <c r="G1013" s="922">
        <v>0</v>
      </c>
      <c r="H1013" s="922">
        <v>170</v>
      </c>
      <c r="I1013" s="912" t="str">
        <f>VLOOKUP($E1013,ETB!$B$66:$C$674,2,0)</f>
        <v>Direct cost</v>
      </c>
    </row>
    <row r="1014" spans="1:9" outlineLevel="2">
      <c r="A1014" s="913">
        <v>1391</v>
      </c>
      <c r="B1014" s="913">
        <v>1203</v>
      </c>
      <c r="C1014" s="1035">
        <v>45177</v>
      </c>
      <c r="D1014" s="912" t="s">
        <v>492</v>
      </c>
      <c r="E1014" s="1036">
        <v>54</v>
      </c>
      <c r="F1014" s="922">
        <v>670</v>
      </c>
      <c r="G1014" s="922">
        <v>0</v>
      </c>
      <c r="H1014" s="922">
        <v>670</v>
      </c>
      <c r="I1014" s="912" t="str">
        <f>VLOOKUP($E1014,ETB!$B$66:$C$674,2,0)</f>
        <v>Direct cost</v>
      </c>
    </row>
    <row r="1015" spans="1:9" outlineLevel="2">
      <c r="A1015" s="913">
        <v>1396</v>
      </c>
      <c r="B1015" s="913">
        <v>1208</v>
      </c>
      <c r="C1015" s="1035">
        <v>45184</v>
      </c>
      <c r="D1015" s="912" t="s">
        <v>492</v>
      </c>
      <c r="E1015" s="1036">
        <v>54</v>
      </c>
      <c r="F1015" s="922">
        <v>140</v>
      </c>
      <c r="G1015" s="922">
        <v>0</v>
      </c>
      <c r="H1015" s="922">
        <v>140</v>
      </c>
      <c r="I1015" s="912" t="str">
        <f>VLOOKUP($E1015,ETB!$B$66:$C$674,2,0)</f>
        <v>Direct cost</v>
      </c>
    </row>
    <row r="1016" spans="1:9" outlineLevel="2">
      <c r="A1016" s="913">
        <v>1397</v>
      </c>
      <c r="B1016" s="913">
        <v>1209</v>
      </c>
      <c r="C1016" s="1035">
        <v>45191</v>
      </c>
      <c r="D1016" s="912" t="s">
        <v>492</v>
      </c>
      <c r="E1016" s="1036">
        <v>54</v>
      </c>
      <c r="F1016" s="922">
        <v>210</v>
      </c>
      <c r="G1016" s="922">
        <v>0</v>
      </c>
      <c r="H1016" s="922">
        <v>210</v>
      </c>
      <c r="I1016" s="912" t="str">
        <f>VLOOKUP($E1016,ETB!$B$66:$C$674,2,0)</f>
        <v>Direct cost</v>
      </c>
    </row>
    <row r="1017" spans="1:9" outlineLevel="2">
      <c r="A1017" s="913">
        <v>1398</v>
      </c>
      <c r="B1017" s="913">
        <v>1210</v>
      </c>
      <c r="C1017" s="1035">
        <v>45198</v>
      </c>
      <c r="D1017" s="912" t="s">
        <v>492</v>
      </c>
      <c r="E1017" s="1036">
        <v>54</v>
      </c>
      <c r="F1017" s="922">
        <v>340</v>
      </c>
      <c r="G1017" s="922">
        <v>0</v>
      </c>
      <c r="H1017" s="922">
        <v>340</v>
      </c>
      <c r="I1017" s="912" t="str">
        <f>VLOOKUP($E1017,ETB!$B$66:$C$674,2,0)</f>
        <v>Direct cost</v>
      </c>
    </row>
    <row r="1018" spans="1:9" outlineLevel="2">
      <c r="A1018" s="913">
        <v>1399</v>
      </c>
      <c r="B1018" s="913">
        <v>1211</v>
      </c>
      <c r="C1018" s="1035">
        <v>45205</v>
      </c>
      <c r="D1018" s="912" t="s">
        <v>492</v>
      </c>
      <c r="E1018" s="1036">
        <v>54</v>
      </c>
      <c r="F1018" s="922">
        <v>70</v>
      </c>
      <c r="G1018" s="922">
        <v>0</v>
      </c>
      <c r="H1018" s="922">
        <v>70</v>
      </c>
      <c r="I1018" s="912" t="str">
        <f>VLOOKUP($E1018,ETB!$B$66:$C$674,2,0)</f>
        <v>Direct cost</v>
      </c>
    </row>
    <row r="1019" spans="1:9" outlineLevel="2">
      <c r="A1019" s="913">
        <v>1400</v>
      </c>
      <c r="B1019" s="913">
        <v>1212</v>
      </c>
      <c r="C1019" s="1035">
        <v>45212</v>
      </c>
      <c r="D1019" s="912" t="s">
        <v>492</v>
      </c>
      <c r="E1019" s="1036">
        <v>54</v>
      </c>
      <c r="F1019" s="922">
        <v>70</v>
      </c>
      <c r="G1019" s="922">
        <v>0</v>
      </c>
      <c r="H1019" s="922">
        <v>70</v>
      </c>
      <c r="I1019" s="912" t="str">
        <f>VLOOKUP($E1019,ETB!$B$66:$C$674,2,0)</f>
        <v>Direct cost</v>
      </c>
    </row>
    <row r="1020" spans="1:9" outlineLevel="2">
      <c r="A1020" s="913">
        <v>1401</v>
      </c>
      <c r="B1020" s="913">
        <v>1213</v>
      </c>
      <c r="C1020" s="1035">
        <v>45212</v>
      </c>
      <c r="D1020" s="912" t="s">
        <v>492</v>
      </c>
      <c r="E1020" s="1036">
        <v>54</v>
      </c>
      <c r="F1020" s="922">
        <v>70</v>
      </c>
      <c r="G1020" s="922">
        <v>0</v>
      </c>
      <c r="H1020" s="922">
        <v>70</v>
      </c>
      <c r="I1020" s="912" t="str">
        <f>VLOOKUP($E1020,ETB!$B$66:$C$674,2,0)</f>
        <v>Direct cost</v>
      </c>
    </row>
    <row r="1021" spans="1:9" outlineLevel="2">
      <c r="A1021" s="913">
        <v>1402</v>
      </c>
      <c r="B1021" s="913">
        <v>1214</v>
      </c>
      <c r="C1021" s="1035">
        <v>45218</v>
      </c>
      <c r="D1021" s="912" t="s">
        <v>492</v>
      </c>
      <c r="E1021" s="1036">
        <v>54</v>
      </c>
      <c r="F1021" s="922">
        <v>280</v>
      </c>
      <c r="G1021" s="922">
        <v>0</v>
      </c>
      <c r="H1021" s="922">
        <v>280</v>
      </c>
      <c r="I1021" s="912" t="str">
        <f>VLOOKUP($E1021,ETB!$B$66:$C$674,2,0)</f>
        <v>Direct cost</v>
      </c>
    </row>
    <row r="1022" spans="1:9" outlineLevel="2">
      <c r="A1022" s="913">
        <v>1403</v>
      </c>
      <c r="B1022" s="913">
        <v>1215</v>
      </c>
      <c r="C1022" s="1035">
        <v>45233</v>
      </c>
      <c r="D1022" s="912" t="s">
        <v>492</v>
      </c>
      <c r="E1022" s="1036">
        <v>54</v>
      </c>
      <c r="F1022" s="922">
        <v>290</v>
      </c>
      <c r="G1022" s="922">
        <v>0</v>
      </c>
      <c r="H1022" s="922">
        <v>290</v>
      </c>
      <c r="I1022" s="912" t="str">
        <f>VLOOKUP($E1022,ETB!$B$66:$C$674,2,0)</f>
        <v>Direct cost</v>
      </c>
    </row>
    <row r="1023" spans="1:9" outlineLevel="2">
      <c r="A1023" s="913">
        <v>1404</v>
      </c>
      <c r="B1023" s="913">
        <v>1216</v>
      </c>
      <c r="C1023" s="1035">
        <v>45240</v>
      </c>
      <c r="D1023" s="912" t="s">
        <v>492</v>
      </c>
      <c r="E1023" s="1036">
        <v>54</v>
      </c>
      <c r="F1023" s="922">
        <v>240</v>
      </c>
      <c r="G1023" s="922">
        <v>0</v>
      </c>
      <c r="H1023" s="922">
        <v>240</v>
      </c>
      <c r="I1023" s="912" t="str">
        <f>VLOOKUP($E1023,ETB!$B$66:$C$674,2,0)</f>
        <v>Direct cost</v>
      </c>
    </row>
    <row r="1024" spans="1:9" outlineLevel="2">
      <c r="A1024" s="913">
        <v>342</v>
      </c>
      <c r="B1024" s="913">
        <v>115</v>
      </c>
      <c r="C1024" s="1035">
        <v>44985</v>
      </c>
      <c r="D1024" s="912" t="s">
        <v>493</v>
      </c>
      <c r="E1024" s="1036">
        <v>54</v>
      </c>
      <c r="F1024" s="922">
        <v>170</v>
      </c>
      <c r="G1024" s="922">
        <v>34</v>
      </c>
      <c r="H1024" s="922">
        <v>204</v>
      </c>
      <c r="I1024" s="912" t="str">
        <f>VLOOKUP($E1024,ETB!$B$66:$C$674,2,0)</f>
        <v>Direct cost</v>
      </c>
    </row>
    <row r="1025" spans="1:9" outlineLevel="2">
      <c r="A1025" s="913">
        <v>995</v>
      </c>
      <c r="B1025" s="913">
        <v>786</v>
      </c>
      <c r="C1025" s="1035">
        <v>45078</v>
      </c>
      <c r="D1025" s="912" t="s">
        <v>493</v>
      </c>
      <c r="E1025" s="1036">
        <v>54</v>
      </c>
      <c r="F1025" s="922">
        <v>480</v>
      </c>
      <c r="G1025" s="922">
        <v>96</v>
      </c>
      <c r="H1025" s="922">
        <v>576</v>
      </c>
      <c r="I1025" s="912" t="str">
        <f>VLOOKUP($E1025,ETB!$B$66:$C$674,2,0)</f>
        <v>Direct cost</v>
      </c>
    </row>
    <row r="1026" spans="1:9" outlineLevel="2">
      <c r="A1026" s="913">
        <v>996</v>
      </c>
      <c r="B1026" s="913">
        <v>787</v>
      </c>
      <c r="C1026" s="1035">
        <v>45092</v>
      </c>
      <c r="D1026" s="912" t="s">
        <v>493</v>
      </c>
      <c r="E1026" s="1036">
        <v>54</v>
      </c>
      <c r="F1026" s="922">
        <v>480</v>
      </c>
      <c r="G1026" s="922">
        <v>96</v>
      </c>
      <c r="H1026" s="922">
        <v>576</v>
      </c>
      <c r="I1026" s="912" t="str">
        <f>VLOOKUP($E1026,ETB!$B$66:$C$674,2,0)</f>
        <v>Direct cost</v>
      </c>
    </row>
    <row r="1027" spans="1:9" outlineLevel="2">
      <c r="A1027" s="913">
        <v>997</v>
      </c>
      <c r="B1027" s="913">
        <v>788</v>
      </c>
      <c r="C1027" s="1035">
        <v>45106</v>
      </c>
      <c r="D1027" s="912" t="s">
        <v>493</v>
      </c>
      <c r="E1027" s="1036">
        <v>54</v>
      </c>
      <c r="F1027" s="922">
        <v>600</v>
      </c>
      <c r="G1027" s="922">
        <v>120</v>
      </c>
      <c r="H1027" s="922">
        <v>720</v>
      </c>
      <c r="I1027" s="912" t="str">
        <f>VLOOKUP($E1027,ETB!$B$66:$C$674,2,0)</f>
        <v>Direct cost</v>
      </c>
    </row>
    <row r="1028" spans="1:9" outlineLevel="2">
      <c r="A1028" s="913">
        <v>998</v>
      </c>
      <c r="B1028" s="913">
        <v>789</v>
      </c>
      <c r="C1028" s="1035">
        <v>45107</v>
      </c>
      <c r="D1028" s="912" t="s">
        <v>493</v>
      </c>
      <c r="E1028" s="1036">
        <v>54</v>
      </c>
      <c r="F1028" s="922">
        <v>180</v>
      </c>
      <c r="G1028" s="922">
        <v>36</v>
      </c>
      <c r="H1028" s="922">
        <v>216</v>
      </c>
      <c r="I1028" s="912" t="str">
        <f>VLOOKUP($E1028,ETB!$B$66:$C$674,2,0)</f>
        <v>Direct cost</v>
      </c>
    </row>
    <row r="1029" spans="1:9" outlineLevel="2">
      <c r="A1029" s="913">
        <v>999</v>
      </c>
      <c r="B1029" s="913">
        <v>790</v>
      </c>
      <c r="C1029" s="1035">
        <v>45128</v>
      </c>
      <c r="D1029" s="912" t="s">
        <v>493</v>
      </c>
      <c r="E1029" s="1036">
        <v>54</v>
      </c>
      <c r="F1029" s="922">
        <v>480</v>
      </c>
      <c r="G1029" s="922">
        <v>96</v>
      </c>
      <c r="H1029" s="922">
        <v>576</v>
      </c>
      <c r="I1029" s="912" t="str">
        <f>VLOOKUP($E1029,ETB!$B$66:$C$674,2,0)</f>
        <v>Direct cost</v>
      </c>
    </row>
    <row r="1030" spans="1:9" outlineLevel="2">
      <c r="A1030" s="913">
        <v>1000</v>
      </c>
      <c r="B1030" s="913">
        <v>791</v>
      </c>
      <c r="C1030" s="1035">
        <v>45138</v>
      </c>
      <c r="D1030" s="912" t="s">
        <v>493</v>
      </c>
      <c r="E1030" s="1036">
        <v>54</v>
      </c>
      <c r="F1030" s="922">
        <v>240</v>
      </c>
      <c r="G1030" s="922">
        <v>48</v>
      </c>
      <c r="H1030" s="922">
        <v>288</v>
      </c>
      <c r="I1030" s="912" t="str">
        <f>VLOOKUP($E1030,ETB!$B$66:$C$674,2,0)</f>
        <v>Direct cost</v>
      </c>
    </row>
    <row r="1031" spans="1:9" outlineLevel="2">
      <c r="A1031" s="913">
        <v>1001</v>
      </c>
      <c r="B1031" s="913">
        <v>792</v>
      </c>
      <c r="C1031" s="1035">
        <v>45159</v>
      </c>
      <c r="D1031" s="912" t="s">
        <v>493</v>
      </c>
      <c r="E1031" s="1036">
        <v>54</v>
      </c>
      <c r="F1031" s="922">
        <v>420</v>
      </c>
      <c r="G1031" s="922">
        <v>84</v>
      </c>
      <c r="H1031" s="922">
        <v>504</v>
      </c>
      <c r="I1031" s="912" t="str">
        <f>VLOOKUP($E1031,ETB!$B$66:$C$674,2,0)</f>
        <v>Direct cost</v>
      </c>
    </row>
    <row r="1032" spans="1:9" outlineLevel="2">
      <c r="A1032" s="913">
        <v>1529</v>
      </c>
      <c r="B1032" s="913">
        <v>1344</v>
      </c>
      <c r="C1032" s="1035">
        <v>45199</v>
      </c>
      <c r="D1032" s="912" t="s">
        <v>493</v>
      </c>
      <c r="E1032" s="1036">
        <v>54</v>
      </c>
      <c r="F1032" s="922">
        <v>684</v>
      </c>
      <c r="G1032" s="922">
        <v>136.80000000000001</v>
      </c>
      <c r="H1032" s="922">
        <v>820.8</v>
      </c>
      <c r="I1032" s="912" t="str">
        <f>VLOOKUP($E1032,ETB!$B$66:$C$674,2,0)</f>
        <v>Direct cost</v>
      </c>
    </row>
    <row r="1033" spans="1:9" outlineLevel="2">
      <c r="A1033" s="913">
        <v>1530</v>
      </c>
      <c r="B1033" s="913">
        <v>1345</v>
      </c>
      <c r="C1033" s="1035">
        <v>45225</v>
      </c>
      <c r="D1033" s="912" t="s">
        <v>493</v>
      </c>
      <c r="E1033" s="1036">
        <v>54</v>
      </c>
      <c r="F1033" s="922">
        <v>480</v>
      </c>
      <c r="G1033" s="922">
        <v>96</v>
      </c>
      <c r="H1033" s="922">
        <v>576</v>
      </c>
      <c r="I1033" s="912" t="str">
        <f>VLOOKUP($E1033,ETB!$B$66:$C$674,2,0)</f>
        <v>Direct cost</v>
      </c>
    </row>
    <row r="1034" spans="1:9" outlineLevel="2">
      <c r="A1034" s="913">
        <v>1531</v>
      </c>
      <c r="B1034" s="913">
        <v>1346</v>
      </c>
      <c r="C1034" s="1035">
        <v>45216</v>
      </c>
      <c r="D1034" s="912" t="s">
        <v>493</v>
      </c>
      <c r="E1034" s="1036">
        <v>54</v>
      </c>
      <c r="F1034" s="922">
        <v>644</v>
      </c>
      <c r="G1034" s="922">
        <v>128.80000000000001</v>
      </c>
      <c r="H1034" s="922">
        <v>772.8</v>
      </c>
      <c r="I1034" s="912" t="str">
        <f>VLOOKUP($E1034,ETB!$B$66:$C$674,2,0)</f>
        <v>Direct cost</v>
      </c>
    </row>
    <row r="1035" spans="1:9" outlineLevel="2">
      <c r="A1035" s="913">
        <v>1532</v>
      </c>
      <c r="B1035" s="913">
        <v>1347</v>
      </c>
      <c r="C1035" s="1035">
        <v>45195</v>
      </c>
      <c r="D1035" s="912" t="s">
        <v>493</v>
      </c>
      <c r="E1035" s="1036">
        <v>54</v>
      </c>
      <c r="F1035" s="922">
        <v>660</v>
      </c>
      <c r="G1035" s="922">
        <v>132</v>
      </c>
      <c r="H1035" s="922">
        <v>792</v>
      </c>
      <c r="I1035" s="912" t="str">
        <f>VLOOKUP($E1035,ETB!$B$66:$C$674,2,0)</f>
        <v>Direct cost</v>
      </c>
    </row>
    <row r="1036" spans="1:9" outlineLevel="2">
      <c r="A1036" s="913">
        <v>1533</v>
      </c>
      <c r="B1036" s="913">
        <v>1348</v>
      </c>
      <c r="C1036" s="1035">
        <v>45230</v>
      </c>
      <c r="D1036" s="912" t="s">
        <v>493</v>
      </c>
      <c r="E1036" s="1036">
        <v>54</v>
      </c>
      <c r="F1036" s="922">
        <v>420</v>
      </c>
      <c r="G1036" s="922">
        <v>84</v>
      </c>
      <c r="H1036" s="922">
        <v>504</v>
      </c>
      <c r="I1036" s="912" t="str">
        <f>VLOOKUP($E1036,ETB!$B$66:$C$674,2,0)</f>
        <v>Direct cost</v>
      </c>
    </row>
    <row r="1037" spans="1:9" outlineLevel="2">
      <c r="A1037" s="913">
        <v>1534</v>
      </c>
      <c r="B1037" s="913">
        <v>1349</v>
      </c>
      <c r="C1037" s="1035">
        <v>45170</v>
      </c>
      <c r="D1037" s="912" t="s">
        <v>493</v>
      </c>
      <c r="E1037" s="1036">
        <v>54</v>
      </c>
      <c r="F1037" s="922">
        <v>480</v>
      </c>
      <c r="G1037" s="922">
        <v>96</v>
      </c>
      <c r="H1037" s="922">
        <v>576</v>
      </c>
      <c r="I1037" s="912" t="str">
        <f>VLOOKUP($E1037,ETB!$B$66:$C$674,2,0)</f>
        <v>Direct cost</v>
      </c>
    </row>
    <row r="1038" spans="1:9" outlineLevel="2">
      <c r="A1038" s="913">
        <v>1535</v>
      </c>
      <c r="B1038" s="913">
        <v>1350</v>
      </c>
      <c r="C1038" s="1035">
        <v>45256</v>
      </c>
      <c r="D1038" s="912" t="s">
        <v>493</v>
      </c>
      <c r="E1038" s="1036">
        <v>54</v>
      </c>
      <c r="F1038" s="922">
        <v>504</v>
      </c>
      <c r="G1038" s="922">
        <v>100.8</v>
      </c>
      <c r="H1038" s="922">
        <v>604.79999999999995</v>
      </c>
      <c r="I1038" s="912" t="str">
        <f>VLOOKUP($E1038,ETB!$B$66:$C$674,2,0)</f>
        <v>Direct cost</v>
      </c>
    </row>
    <row r="1039" spans="1:9" outlineLevel="2">
      <c r="A1039" s="913">
        <v>275</v>
      </c>
      <c r="B1039" s="913">
        <v>31</v>
      </c>
      <c r="C1039" s="1035">
        <v>44966</v>
      </c>
      <c r="D1039" s="912" t="s">
        <v>494</v>
      </c>
      <c r="E1039" s="1036">
        <v>54</v>
      </c>
      <c r="F1039" s="922">
        <v>150</v>
      </c>
      <c r="G1039" s="922">
        <v>0</v>
      </c>
      <c r="H1039" s="922">
        <v>150</v>
      </c>
      <c r="I1039" s="912" t="str">
        <f>VLOOKUP($E1039,ETB!$B$66:$C$674,2,0)</f>
        <v>Direct cost</v>
      </c>
    </row>
    <row r="1040" spans="1:9" outlineLevel="2">
      <c r="A1040" s="913">
        <v>401</v>
      </c>
      <c r="B1040" s="913">
        <v>179</v>
      </c>
      <c r="C1040" s="1035">
        <v>44965</v>
      </c>
      <c r="D1040" s="912" t="s">
        <v>494</v>
      </c>
      <c r="E1040" s="1036">
        <v>54</v>
      </c>
      <c r="F1040" s="922">
        <v>60</v>
      </c>
      <c r="G1040" s="922">
        <v>0</v>
      </c>
      <c r="H1040" s="922">
        <v>60</v>
      </c>
      <c r="I1040" s="912" t="str">
        <f>VLOOKUP($E1040,ETB!$B$66:$C$674,2,0)</f>
        <v>Direct cost</v>
      </c>
    </row>
    <row r="1041" spans="1:9" outlineLevel="2">
      <c r="A1041" s="913"/>
      <c r="B1041" s="913"/>
      <c r="C1041" s="1035"/>
      <c r="E1041" s="1036"/>
      <c r="F1041" s="922"/>
      <c r="G1041" s="922"/>
      <c r="H1041" s="922"/>
    </row>
    <row r="1042" spans="1:9" ht="13.9" outlineLevel="1" thickBot="1">
      <c r="A1042" s="913"/>
      <c r="B1042" s="913"/>
      <c r="C1042" s="1035"/>
      <c r="E1042" s="1037" t="s">
        <v>495</v>
      </c>
      <c r="F1042" s="1038">
        <f>SUBTOTAL(9,F258:F1040)</f>
        <v>121276.14999999992</v>
      </c>
      <c r="G1042" s="1038">
        <f>SUBTOTAL(9,G258:G1040)</f>
        <v>12006.699999999997</v>
      </c>
      <c r="H1042" s="1038">
        <f>SUBTOTAL(9,H258:H1040)</f>
        <v>133282.84999999998</v>
      </c>
    </row>
    <row r="1043" spans="1:9" ht="13.9" outlineLevel="1" thickTop="1">
      <c r="A1043" s="913"/>
      <c r="B1043" s="913"/>
      <c r="C1043" s="1035"/>
      <c r="E1043" s="1036"/>
      <c r="F1043" s="1039"/>
      <c r="G1043" s="1039"/>
      <c r="H1043" s="1039"/>
    </row>
    <row r="1044" spans="1:9" outlineLevel="2">
      <c r="A1044" s="913">
        <v>277</v>
      </c>
      <c r="B1044" s="913">
        <v>33</v>
      </c>
      <c r="C1044" s="1035">
        <v>44971</v>
      </c>
      <c r="D1044" s="912" t="s">
        <v>496</v>
      </c>
      <c r="E1044" s="1036">
        <v>261</v>
      </c>
      <c r="F1044" s="922">
        <v>227.94</v>
      </c>
      <c r="G1044" s="922">
        <v>45.589999999999996</v>
      </c>
      <c r="H1044" s="922">
        <v>273.52999999999997</v>
      </c>
      <c r="I1044" s="912" t="str">
        <f>VLOOKUP($E1044,ETB!$B$66:$C$674,2,0)</f>
        <v>Refreshments</v>
      </c>
    </row>
    <row r="1045" spans="1:9" outlineLevel="2">
      <c r="A1045" s="913">
        <v>337</v>
      </c>
      <c r="B1045" s="913">
        <v>107</v>
      </c>
      <c r="C1045" s="1035">
        <v>44927</v>
      </c>
      <c r="D1045" s="912" t="s">
        <v>496</v>
      </c>
      <c r="E1045" s="1036">
        <v>261</v>
      </c>
      <c r="F1045" s="922">
        <v>472.68999999999994</v>
      </c>
      <c r="G1045" s="922">
        <v>84.92</v>
      </c>
      <c r="H1045" s="922">
        <v>557.6099999999999</v>
      </c>
      <c r="I1045" s="912" t="str">
        <f>VLOOKUP($E1045,ETB!$B$66:$C$674,2,0)</f>
        <v>Refreshments</v>
      </c>
    </row>
    <row r="1046" spans="1:9" outlineLevel="2">
      <c r="A1046" s="913">
        <v>666</v>
      </c>
      <c r="B1046" s="913">
        <v>451</v>
      </c>
      <c r="C1046" s="1035">
        <v>44994</v>
      </c>
      <c r="D1046" s="912" t="s">
        <v>496</v>
      </c>
      <c r="E1046" s="1036">
        <v>261</v>
      </c>
      <c r="F1046" s="922">
        <v>301.31</v>
      </c>
      <c r="G1046" s="922">
        <v>53.929999999999993</v>
      </c>
      <c r="H1046" s="922">
        <v>355.24</v>
      </c>
      <c r="I1046" s="912" t="str">
        <f>VLOOKUP($E1046,ETB!$B$66:$C$674,2,0)</f>
        <v>Refreshments</v>
      </c>
    </row>
    <row r="1047" spans="1:9" outlineLevel="2">
      <c r="A1047" s="913">
        <v>667</v>
      </c>
      <c r="B1047" s="913">
        <v>452</v>
      </c>
      <c r="C1047" s="1035">
        <v>45048</v>
      </c>
      <c r="D1047" s="912" t="s">
        <v>496</v>
      </c>
      <c r="E1047" s="1036">
        <v>261</v>
      </c>
      <c r="F1047" s="922">
        <v>512.72</v>
      </c>
      <c r="G1047" s="922">
        <v>98.08</v>
      </c>
      <c r="H1047" s="922">
        <v>610.80000000000007</v>
      </c>
      <c r="I1047" s="912" t="str">
        <f>VLOOKUP($E1047,ETB!$B$66:$C$674,2,0)</f>
        <v>Refreshments</v>
      </c>
    </row>
    <row r="1048" spans="1:9" outlineLevel="2">
      <c r="A1048" s="913">
        <v>681</v>
      </c>
      <c r="B1048" s="913">
        <v>468</v>
      </c>
      <c r="C1048" s="1035">
        <v>45027</v>
      </c>
      <c r="D1048" s="912" t="s">
        <v>496</v>
      </c>
      <c r="E1048" s="1036">
        <v>261</v>
      </c>
      <c r="F1048" s="922">
        <v>331.88</v>
      </c>
      <c r="G1048" s="922">
        <v>66.38</v>
      </c>
      <c r="H1048" s="922">
        <v>398.26</v>
      </c>
      <c r="I1048" s="912" t="str">
        <f>VLOOKUP($E1048,ETB!$B$66:$C$674,2,0)</f>
        <v>Refreshments</v>
      </c>
    </row>
    <row r="1049" spans="1:9" outlineLevel="2">
      <c r="A1049" s="913">
        <v>260</v>
      </c>
      <c r="B1049" s="913">
        <v>16</v>
      </c>
      <c r="C1049" s="1035">
        <v>44945</v>
      </c>
      <c r="D1049" s="912" t="s">
        <v>497</v>
      </c>
      <c r="E1049" s="1036">
        <v>261</v>
      </c>
      <c r="F1049" s="922">
        <v>57</v>
      </c>
      <c r="G1049" s="922">
        <v>0</v>
      </c>
      <c r="H1049" s="922">
        <v>57</v>
      </c>
      <c r="I1049" s="912" t="str">
        <f>VLOOKUP($E1049,ETB!$B$66:$C$674,2,0)</f>
        <v>Refreshments</v>
      </c>
    </row>
    <row r="1050" spans="1:9" outlineLevel="2">
      <c r="A1050" s="913">
        <v>261</v>
      </c>
      <c r="B1050" s="913">
        <v>17</v>
      </c>
      <c r="C1050" s="1035">
        <v>44945</v>
      </c>
      <c r="D1050" s="912" t="s">
        <v>497</v>
      </c>
      <c r="E1050" s="1036">
        <v>261</v>
      </c>
      <c r="F1050" s="922">
        <v>38</v>
      </c>
      <c r="G1050" s="922">
        <v>0</v>
      </c>
      <c r="H1050" s="922">
        <v>38</v>
      </c>
      <c r="I1050" s="912" t="str">
        <f>VLOOKUP($E1050,ETB!$B$66:$C$674,2,0)</f>
        <v>Refreshments</v>
      </c>
    </row>
    <row r="1051" spans="1:9" outlineLevel="2">
      <c r="A1051" s="913">
        <v>263</v>
      </c>
      <c r="B1051" s="913">
        <v>19</v>
      </c>
      <c r="C1051" s="1035">
        <v>44951</v>
      </c>
      <c r="D1051" s="912" t="s">
        <v>497</v>
      </c>
      <c r="E1051" s="1036">
        <v>261</v>
      </c>
      <c r="F1051" s="922">
        <v>85.12</v>
      </c>
      <c r="G1051" s="922">
        <v>17.03</v>
      </c>
      <c r="H1051" s="922">
        <v>102.15</v>
      </c>
      <c r="I1051" s="912" t="str">
        <f>VLOOKUP($E1051,ETB!$B$66:$C$674,2,0)</f>
        <v>Refreshments</v>
      </c>
    </row>
    <row r="1052" spans="1:9" outlineLevel="2">
      <c r="A1052" s="913">
        <v>268</v>
      </c>
      <c r="B1052" s="913">
        <v>24</v>
      </c>
      <c r="C1052" s="1035">
        <v>44962</v>
      </c>
      <c r="D1052" s="912" t="s">
        <v>497</v>
      </c>
      <c r="E1052" s="1036">
        <v>261</v>
      </c>
      <c r="F1052" s="922">
        <v>291.65999999999997</v>
      </c>
      <c r="G1052" s="922">
        <v>0</v>
      </c>
      <c r="H1052" s="922">
        <v>291.65999999999997</v>
      </c>
      <c r="I1052" s="912" t="str">
        <f>VLOOKUP($E1052,ETB!$B$66:$C$674,2,0)</f>
        <v>Refreshments</v>
      </c>
    </row>
    <row r="1053" spans="1:9" outlineLevel="2">
      <c r="A1053" s="913">
        <v>269</v>
      </c>
      <c r="B1053" s="913">
        <v>25</v>
      </c>
      <c r="C1053" s="1035">
        <v>44953</v>
      </c>
      <c r="D1053" s="912" t="s">
        <v>497</v>
      </c>
      <c r="E1053" s="1036">
        <v>261</v>
      </c>
      <c r="F1053" s="922">
        <v>30.04</v>
      </c>
      <c r="G1053" s="922">
        <v>6.01</v>
      </c>
      <c r="H1053" s="922">
        <v>36.049999999999997</v>
      </c>
      <c r="I1053" s="912" t="str">
        <f>VLOOKUP($E1053,ETB!$B$66:$C$674,2,0)</f>
        <v>Refreshments</v>
      </c>
    </row>
    <row r="1054" spans="1:9" outlineLevel="2">
      <c r="A1054" s="913">
        <v>271</v>
      </c>
      <c r="B1054" s="913">
        <v>27</v>
      </c>
      <c r="C1054" s="1035">
        <v>44971</v>
      </c>
      <c r="D1054" s="912" t="s">
        <v>497</v>
      </c>
      <c r="E1054" s="1036">
        <v>261</v>
      </c>
      <c r="F1054" s="922">
        <v>96.58</v>
      </c>
      <c r="G1054" s="922">
        <v>0</v>
      </c>
      <c r="H1054" s="922">
        <v>96.58</v>
      </c>
      <c r="I1054" s="912" t="str">
        <f>VLOOKUP($E1054,ETB!$B$66:$C$674,2,0)</f>
        <v>Refreshments</v>
      </c>
    </row>
    <row r="1055" spans="1:9" outlineLevel="2">
      <c r="A1055" s="913">
        <v>272</v>
      </c>
      <c r="B1055" s="913">
        <v>28</v>
      </c>
      <c r="C1055" s="1035">
        <v>44927</v>
      </c>
      <c r="D1055" s="912" t="s">
        <v>497</v>
      </c>
      <c r="E1055" s="1036">
        <v>261</v>
      </c>
      <c r="F1055" s="922">
        <v>7.69</v>
      </c>
      <c r="G1055" s="922">
        <v>0</v>
      </c>
      <c r="H1055" s="922">
        <v>7.69</v>
      </c>
      <c r="I1055" s="912" t="str">
        <f>VLOOKUP($E1055,ETB!$B$66:$C$674,2,0)</f>
        <v>Refreshments</v>
      </c>
    </row>
    <row r="1056" spans="1:9" outlineLevel="2">
      <c r="A1056" s="913">
        <v>273</v>
      </c>
      <c r="B1056" s="913">
        <v>29</v>
      </c>
      <c r="C1056" s="1035">
        <v>44943</v>
      </c>
      <c r="D1056" s="912" t="s">
        <v>497</v>
      </c>
      <c r="E1056" s="1036">
        <v>261</v>
      </c>
      <c r="F1056" s="922">
        <v>131.65</v>
      </c>
      <c r="G1056" s="922">
        <v>11.47</v>
      </c>
      <c r="H1056" s="922">
        <v>143.12</v>
      </c>
      <c r="I1056" s="912" t="str">
        <f>VLOOKUP($E1056,ETB!$B$66:$C$674,2,0)</f>
        <v>Refreshments</v>
      </c>
    </row>
    <row r="1057" spans="1:9" outlineLevel="2">
      <c r="A1057" s="913">
        <v>334</v>
      </c>
      <c r="B1057" s="913">
        <v>104</v>
      </c>
      <c r="C1057" s="1035">
        <v>44927</v>
      </c>
      <c r="D1057" s="912" t="s">
        <v>497</v>
      </c>
      <c r="E1057" s="1036">
        <v>261</v>
      </c>
      <c r="F1057" s="922">
        <v>230</v>
      </c>
      <c r="G1057" s="922">
        <v>0</v>
      </c>
      <c r="H1057" s="922">
        <v>230</v>
      </c>
      <c r="I1057" s="912" t="str">
        <f>VLOOKUP($E1057,ETB!$B$66:$C$674,2,0)</f>
        <v>Refreshments</v>
      </c>
    </row>
    <row r="1058" spans="1:9" outlineLevel="2">
      <c r="A1058" s="913">
        <v>335</v>
      </c>
      <c r="B1058" s="913">
        <v>105</v>
      </c>
      <c r="C1058" s="1035">
        <v>44954</v>
      </c>
      <c r="D1058" s="912" t="s">
        <v>497</v>
      </c>
      <c r="E1058" s="1036">
        <v>261</v>
      </c>
      <c r="F1058" s="922">
        <v>45</v>
      </c>
      <c r="G1058" s="922">
        <v>0</v>
      </c>
      <c r="H1058" s="922">
        <v>45</v>
      </c>
      <c r="I1058" s="912" t="str">
        <f>VLOOKUP($E1058,ETB!$B$66:$C$674,2,0)</f>
        <v>Refreshments</v>
      </c>
    </row>
    <row r="1059" spans="1:9" outlineLevel="2">
      <c r="A1059" s="913">
        <v>653</v>
      </c>
      <c r="B1059" s="913">
        <v>438</v>
      </c>
      <c r="C1059" s="1035">
        <v>45047</v>
      </c>
      <c r="D1059" s="912" t="s">
        <v>497</v>
      </c>
      <c r="E1059" s="1036">
        <v>261</v>
      </c>
      <c r="F1059" s="922">
        <v>27.85</v>
      </c>
      <c r="G1059" s="922">
        <v>5.57</v>
      </c>
      <c r="H1059" s="922">
        <v>33.42</v>
      </c>
      <c r="I1059" s="912" t="str">
        <f>VLOOKUP($E1059,ETB!$B$66:$C$674,2,0)</f>
        <v>Refreshments</v>
      </c>
    </row>
    <row r="1060" spans="1:9" outlineLevel="2">
      <c r="A1060" s="913">
        <v>655</v>
      </c>
      <c r="B1060" s="913">
        <v>440</v>
      </c>
      <c r="C1060" s="1035">
        <v>45038</v>
      </c>
      <c r="D1060" s="912" t="s">
        <v>497</v>
      </c>
      <c r="E1060" s="1036">
        <v>261</v>
      </c>
      <c r="F1060" s="922">
        <v>146.18</v>
      </c>
      <c r="G1060" s="922">
        <v>0</v>
      </c>
      <c r="H1060" s="922">
        <v>146.18</v>
      </c>
      <c r="I1060" s="912" t="str">
        <f>VLOOKUP($E1060,ETB!$B$66:$C$674,2,0)</f>
        <v>Refreshments</v>
      </c>
    </row>
    <row r="1061" spans="1:9" outlineLevel="2">
      <c r="A1061" s="913">
        <v>660</v>
      </c>
      <c r="B1061" s="913">
        <v>445</v>
      </c>
      <c r="C1061" s="1035">
        <v>44986</v>
      </c>
      <c r="D1061" s="912" t="s">
        <v>497</v>
      </c>
      <c r="E1061" s="1036">
        <v>261</v>
      </c>
      <c r="F1061" s="922">
        <v>32.200000000000003</v>
      </c>
      <c r="G1061" s="922">
        <v>0</v>
      </c>
      <c r="H1061" s="922">
        <v>32.200000000000003</v>
      </c>
      <c r="I1061" s="912" t="str">
        <f>VLOOKUP($E1061,ETB!$B$66:$C$674,2,0)</f>
        <v>Refreshments</v>
      </c>
    </row>
    <row r="1062" spans="1:9" outlineLevel="2">
      <c r="A1062" s="913">
        <v>661</v>
      </c>
      <c r="B1062" s="913">
        <v>446</v>
      </c>
      <c r="C1062" s="1035">
        <v>45037</v>
      </c>
      <c r="D1062" s="912" t="s">
        <v>497</v>
      </c>
      <c r="E1062" s="1036">
        <v>261</v>
      </c>
      <c r="F1062" s="922">
        <v>50</v>
      </c>
      <c r="G1062" s="922">
        <v>0</v>
      </c>
      <c r="H1062" s="922">
        <v>50</v>
      </c>
      <c r="I1062" s="912" t="str">
        <f>VLOOKUP($E1062,ETB!$B$66:$C$674,2,0)</f>
        <v>Refreshments</v>
      </c>
    </row>
    <row r="1063" spans="1:9" outlineLevel="2">
      <c r="A1063" s="913">
        <v>663</v>
      </c>
      <c r="B1063" s="913">
        <v>448</v>
      </c>
      <c r="C1063" s="1035">
        <v>45011</v>
      </c>
      <c r="D1063" s="912" t="s">
        <v>497</v>
      </c>
      <c r="E1063" s="1036">
        <v>261</v>
      </c>
      <c r="F1063" s="922">
        <v>100</v>
      </c>
      <c r="G1063" s="922">
        <v>0</v>
      </c>
      <c r="H1063" s="922">
        <v>100</v>
      </c>
      <c r="I1063" s="912" t="str">
        <f>VLOOKUP($E1063,ETB!$B$66:$C$674,2,0)</f>
        <v>Refreshments</v>
      </c>
    </row>
    <row r="1064" spans="1:9" outlineLevel="2">
      <c r="A1064" s="913">
        <v>664</v>
      </c>
      <c r="B1064" s="913">
        <v>449</v>
      </c>
      <c r="C1064" s="1035">
        <v>45007</v>
      </c>
      <c r="D1064" s="912" t="s">
        <v>497</v>
      </c>
      <c r="E1064" s="1036">
        <v>261</v>
      </c>
      <c r="F1064" s="922">
        <v>100</v>
      </c>
      <c r="G1064" s="922">
        <v>0</v>
      </c>
      <c r="H1064" s="922">
        <v>100</v>
      </c>
      <c r="I1064" s="912" t="str">
        <f>VLOOKUP($E1064,ETB!$B$66:$C$674,2,0)</f>
        <v>Refreshments</v>
      </c>
    </row>
    <row r="1065" spans="1:9" outlineLevel="2">
      <c r="A1065" s="913">
        <v>669</v>
      </c>
      <c r="B1065" s="913">
        <v>454</v>
      </c>
      <c r="C1065" s="1035">
        <v>45011</v>
      </c>
      <c r="D1065" s="912" t="s">
        <v>497</v>
      </c>
      <c r="E1065" s="1036">
        <v>261</v>
      </c>
      <c r="F1065" s="922">
        <v>100</v>
      </c>
      <c r="G1065" s="922">
        <v>0</v>
      </c>
      <c r="H1065" s="922">
        <v>100</v>
      </c>
      <c r="I1065" s="912" t="str">
        <f>VLOOKUP($E1065,ETB!$B$66:$C$674,2,0)</f>
        <v>Refreshments</v>
      </c>
    </row>
    <row r="1066" spans="1:9" outlineLevel="2">
      <c r="A1066" s="913">
        <v>670</v>
      </c>
      <c r="B1066" s="913">
        <v>455</v>
      </c>
      <c r="C1066" s="1035">
        <v>44986</v>
      </c>
      <c r="D1066" s="912" t="s">
        <v>497</v>
      </c>
      <c r="E1066" s="1036">
        <v>261</v>
      </c>
      <c r="F1066" s="922">
        <v>186.78</v>
      </c>
      <c r="G1066" s="922">
        <v>0</v>
      </c>
      <c r="H1066" s="922">
        <v>186.78</v>
      </c>
      <c r="I1066" s="912" t="str">
        <f>VLOOKUP($E1066,ETB!$B$66:$C$674,2,0)</f>
        <v>Refreshments</v>
      </c>
    </row>
    <row r="1067" spans="1:9" outlineLevel="2">
      <c r="A1067" s="913">
        <v>697</v>
      </c>
      <c r="B1067" s="913">
        <v>456</v>
      </c>
      <c r="C1067" s="1035">
        <v>45081</v>
      </c>
      <c r="D1067" s="912" t="s">
        <v>497</v>
      </c>
      <c r="E1067" s="1036">
        <v>261</v>
      </c>
      <c r="F1067" s="922">
        <v>387.99</v>
      </c>
      <c r="G1067" s="922">
        <v>67.52000000000001</v>
      </c>
      <c r="H1067" s="922">
        <v>455.51</v>
      </c>
      <c r="I1067" s="912" t="str">
        <f>VLOOKUP($E1067,ETB!$B$66:$C$674,2,0)</f>
        <v>Refreshments</v>
      </c>
    </row>
    <row r="1068" spans="1:9" outlineLevel="2">
      <c r="A1068" s="913">
        <v>953</v>
      </c>
      <c r="B1068" s="913">
        <v>744</v>
      </c>
      <c r="C1068" s="1035">
        <v>45092</v>
      </c>
      <c r="D1068" s="912" t="s">
        <v>497</v>
      </c>
      <c r="E1068" s="1036">
        <v>261</v>
      </c>
      <c r="F1068" s="922">
        <v>1383.6100000000001</v>
      </c>
      <c r="G1068" s="922">
        <v>263.99</v>
      </c>
      <c r="H1068" s="922">
        <v>1647.6000000000001</v>
      </c>
      <c r="I1068" s="912" t="str">
        <f>VLOOKUP($E1068,ETB!$B$66:$C$674,2,0)</f>
        <v>Refreshments</v>
      </c>
    </row>
    <row r="1069" spans="1:9" outlineLevel="2">
      <c r="A1069" s="913">
        <v>956</v>
      </c>
      <c r="B1069" s="913">
        <v>747</v>
      </c>
      <c r="C1069" s="1035">
        <v>45122</v>
      </c>
      <c r="D1069" s="912" t="s">
        <v>497</v>
      </c>
      <c r="E1069" s="1036">
        <v>261</v>
      </c>
      <c r="F1069" s="922">
        <v>5.2299999999999995</v>
      </c>
      <c r="G1069" s="922">
        <v>1.05</v>
      </c>
      <c r="H1069" s="922">
        <v>6.2799999999999994</v>
      </c>
      <c r="I1069" s="912" t="str">
        <f>VLOOKUP($E1069,ETB!$B$66:$C$674,2,0)</f>
        <v>Refreshments</v>
      </c>
    </row>
    <row r="1070" spans="1:9" outlineLevel="2">
      <c r="A1070" s="913">
        <v>958</v>
      </c>
      <c r="B1070" s="913">
        <v>749</v>
      </c>
      <c r="C1070" s="1035">
        <v>45156</v>
      </c>
      <c r="D1070" s="912" t="s">
        <v>497</v>
      </c>
      <c r="E1070" s="1036">
        <v>261</v>
      </c>
      <c r="F1070" s="922">
        <v>361.45</v>
      </c>
      <c r="G1070" s="922">
        <v>49.33</v>
      </c>
      <c r="H1070" s="922">
        <v>410.78</v>
      </c>
      <c r="I1070" s="912" t="str">
        <f>VLOOKUP($E1070,ETB!$B$66:$C$674,2,0)</f>
        <v>Refreshments</v>
      </c>
    </row>
    <row r="1071" spans="1:9" outlineLevel="2">
      <c r="A1071" s="913">
        <v>960</v>
      </c>
      <c r="B1071" s="913">
        <v>751</v>
      </c>
      <c r="C1071" s="1035">
        <v>45147</v>
      </c>
      <c r="D1071" s="912" t="s">
        <v>497</v>
      </c>
      <c r="E1071" s="1036">
        <v>261</v>
      </c>
      <c r="F1071" s="922">
        <v>12.3</v>
      </c>
      <c r="G1071" s="922">
        <v>2.46</v>
      </c>
      <c r="H1071" s="922">
        <v>14.760000000000002</v>
      </c>
      <c r="I1071" s="912" t="str">
        <f>VLOOKUP($E1071,ETB!$B$66:$C$674,2,0)</f>
        <v>Refreshments</v>
      </c>
    </row>
    <row r="1072" spans="1:9" outlineLevel="2">
      <c r="A1072" s="913">
        <v>961</v>
      </c>
      <c r="B1072" s="913">
        <v>752</v>
      </c>
      <c r="C1072" s="1035">
        <v>45146</v>
      </c>
      <c r="D1072" s="912" t="s">
        <v>497</v>
      </c>
      <c r="E1072" s="1036">
        <v>261</v>
      </c>
      <c r="F1072" s="922">
        <v>49.67</v>
      </c>
      <c r="G1072" s="922">
        <v>9.93</v>
      </c>
      <c r="H1072" s="922">
        <v>59.6</v>
      </c>
      <c r="I1072" s="912" t="str">
        <f>VLOOKUP($E1072,ETB!$B$66:$C$674,2,0)</f>
        <v>Refreshments</v>
      </c>
    </row>
    <row r="1073" spans="1:9" outlineLevel="2">
      <c r="A1073" s="913">
        <v>982</v>
      </c>
      <c r="B1073" s="913">
        <v>773</v>
      </c>
      <c r="C1073" s="1035">
        <v>45093</v>
      </c>
      <c r="D1073" s="912" t="s">
        <v>497</v>
      </c>
      <c r="E1073" s="1036">
        <v>261</v>
      </c>
      <c r="F1073" s="922">
        <v>34.56</v>
      </c>
      <c r="G1073" s="922">
        <v>6.9099999999999993</v>
      </c>
      <c r="H1073" s="922">
        <v>41.47</v>
      </c>
      <c r="I1073" s="912" t="str">
        <f>VLOOKUP($E1073,ETB!$B$66:$C$674,2,0)</f>
        <v>Refreshments</v>
      </c>
    </row>
    <row r="1074" spans="1:9" outlineLevel="2">
      <c r="A1074" s="913">
        <v>983</v>
      </c>
      <c r="B1074" s="913">
        <v>774</v>
      </c>
      <c r="C1074" s="1035">
        <v>45096</v>
      </c>
      <c r="D1074" s="912" t="s">
        <v>497</v>
      </c>
      <c r="E1074" s="1036">
        <v>261</v>
      </c>
      <c r="F1074" s="922">
        <v>26.560000000000002</v>
      </c>
      <c r="G1074" s="922">
        <v>5.3100000000000005</v>
      </c>
      <c r="H1074" s="922">
        <v>31.870000000000005</v>
      </c>
      <c r="I1074" s="912" t="str">
        <f>VLOOKUP($E1074,ETB!$B$66:$C$674,2,0)</f>
        <v>Refreshments</v>
      </c>
    </row>
    <row r="1075" spans="1:9" outlineLevel="2">
      <c r="A1075" s="913">
        <v>984</v>
      </c>
      <c r="B1075" s="913">
        <v>775</v>
      </c>
      <c r="C1075" s="1035">
        <v>45138</v>
      </c>
      <c r="D1075" s="912" t="s">
        <v>497</v>
      </c>
      <c r="E1075" s="1036">
        <v>261</v>
      </c>
      <c r="F1075" s="922">
        <v>27.02</v>
      </c>
      <c r="G1075" s="922">
        <v>5.4</v>
      </c>
      <c r="H1075" s="922">
        <v>32.42</v>
      </c>
      <c r="I1075" s="912" t="str">
        <f>VLOOKUP($E1075,ETB!$B$66:$C$674,2,0)</f>
        <v>Refreshments</v>
      </c>
    </row>
    <row r="1076" spans="1:9" outlineLevel="2">
      <c r="A1076" s="913">
        <v>985</v>
      </c>
      <c r="B1076" s="913">
        <v>776</v>
      </c>
      <c r="C1076" s="1035">
        <v>45103</v>
      </c>
      <c r="D1076" s="912" t="s">
        <v>497</v>
      </c>
      <c r="E1076" s="1036">
        <v>261</v>
      </c>
      <c r="F1076" s="922">
        <v>35.130000000000003</v>
      </c>
      <c r="G1076" s="922">
        <v>7.0299999999999994</v>
      </c>
      <c r="H1076" s="922">
        <v>42.160000000000004</v>
      </c>
      <c r="I1076" s="912" t="str">
        <f>VLOOKUP($E1076,ETB!$B$66:$C$674,2,0)</f>
        <v>Refreshments</v>
      </c>
    </row>
    <row r="1077" spans="1:9" outlineLevel="2">
      <c r="A1077" s="913">
        <v>993</v>
      </c>
      <c r="B1077" s="913">
        <v>784</v>
      </c>
      <c r="C1077" s="1035">
        <v>45092</v>
      </c>
      <c r="D1077" s="912" t="s">
        <v>497</v>
      </c>
      <c r="E1077" s="1036">
        <v>261</v>
      </c>
      <c r="F1077" s="922">
        <v>4.25</v>
      </c>
      <c r="G1077" s="922">
        <v>0.85</v>
      </c>
      <c r="H1077" s="922">
        <v>5.0999999999999996</v>
      </c>
      <c r="I1077" s="912" t="str">
        <f>VLOOKUP($E1077,ETB!$B$66:$C$674,2,0)</f>
        <v>Refreshments</v>
      </c>
    </row>
    <row r="1078" spans="1:9" outlineLevel="2">
      <c r="A1078" s="913">
        <v>994</v>
      </c>
      <c r="B1078" s="913">
        <v>785</v>
      </c>
      <c r="C1078" s="1035">
        <v>45096</v>
      </c>
      <c r="D1078" s="912" t="s">
        <v>497</v>
      </c>
      <c r="E1078" s="1036">
        <v>261</v>
      </c>
      <c r="F1078" s="922">
        <v>20.880000000000003</v>
      </c>
      <c r="G1078" s="922">
        <v>4.18</v>
      </c>
      <c r="H1078" s="922">
        <v>25.060000000000002</v>
      </c>
      <c r="I1078" s="912" t="str">
        <f>VLOOKUP($E1078,ETB!$B$66:$C$674,2,0)</f>
        <v>Refreshments</v>
      </c>
    </row>
    <row r="1079" spans="1:9" outlineLevel="2">
      <c r="A1079" s="913">
        <v>1061</v>
      </c>
      <c r="B1079" s="913">
        <v>854</v>
      </c>
      <c r="C1079" s="1035">
        <v>45159</v>
      </c>
      <c r="D1079" s="912" t="s">
        <v>497</v>
      </c>
      <c r="E1079" s="1036">
        <v>261</v>
      </c>
      <c r="F1079" s="922">
        <v>33.700000000000003</v>
      </c>
      <c r="G1079" s="922">
        <v>0</v>
      </c>
      <c r="H1079" s="922">
        <v>33.700000000000003</v>
      </c>
      <c r="I1079" s="912" t="str">
        <f>VLOOKUP($E1079,ETB!$B$66:$C$674,2,0)</f>
        <v>Refreshments</v>
      </c>
    </row>
    <row r="1080" spans="1:9" outlineLevel="2">
      <c r="A1080" s="913">
        <v>1411</v>
      </c>
      <c r="B1080" s="913">
        <v>1224</v>
      </c>
      <c r="C1080" s="1035">
        <v>45249</v>
      </c>
      <c r="D1080" s="912" t="s">
        <v>497</v>
      </c>
      <c r="E1080" s="1036">
        <v>261</v>
      </c>
      <c r="F1080" s="922">
        <v>26.619999999999997</v>
      </c>
      <c r="G1080" s="922">
        <v>5.32</v>
      </c>
      <c r="H1080" s="922">
        <v>31.939999999999998</v>
      </c>
      <c r="I1080" s="912" t="str">
        <f>VLOOKUP($E1080,ETB!$B$66:$C$674,2,0)</f>
        <v>Refreshments</v>
      </c>
    </row>
    <row r="1081" spans="1:9" outlineLevel="2">
      <c r="A1081" s="913">
        <v>1416</v>
      </c>
      <c r="B1081" s="913">
        <v>1229</v>
      </c>
      <c r="C1081" s="1035">
        <v>45210</v>
      </c>
      <c r="D1081" s="912" t="s">
        <v>497</v>
      </c>
      <c r="E1081" s="1036">
        <v>261</v>
      </c>
      <c r="F1081" s="922">
        <v>44.739999999999995</v>
      </c>
      <c r="G1081" s="922">
        <v>0</v>
      </c>
      <c r="H1081" s="922">
        <v>44.739999999999995</v>
      </c>
      <c r="I1081" s="912" t="str">
        <f>VLOOKUP($E1081,ETB!$B$66:$C$674,2,0)</f>
        <v>Refreshments</v>
      </c>
    </row>
    <row r="1082" spans="1:9" outlineLevel="2">
      <c r="A1082" s="913">
        <v>1481</v>
      </c>
      <c r="B1082" s="913">
        <v>1294</v>
      </c>
      <c r="C1082" s="1035">
        <v>45231</v>
      </c>
      <c r="D1082" s="912" t="s">
        <v>497</v>
      </c>
      <c r="E1082" s="1036">
        <v>261</v>
      </c>
      <c r="F1082" s="922">
        <v>17.8</v>
      </c>
      <c r="G1082" s="922">
        <v>0</v>
      </c>
      <c r="H1082" s="922">
        <v>17.8</v>
      </c>
      <c r="I1082" s="912" t="str">
        <f>VLOOKUP($E1082,ETB!$B$66:$C$674,2,0)</f>
        <v>Refreshments</v>
      </c>
    </row>
    <row r="1083" spans="1:9" outlineLevel="2">
      <c r="A1083" s="913">
        <v>1482</v>
      </c>
      <c r="B1083" s="913">
        <v>1295</v>
      </c>
      <c r="C1083" s="1035">
        <v>45174</v>
      </c>
      <c r="D1083" s="912" t="s">
        <v>497</v>
      </c>
      <c r="E1083" s="1036">
        <v>261</v>
      </c>
      <c r="F1083" s="922">
        <v>10.629999999999999</v>
      </c>
      <c r="G1083" s="922">
        <v>2.13</v>
      </c>
      <c r="H1083" s="922">
        <v>12.759999999999998</v>
      </c>
      <c r="I1083" s="912" t="str">
        <f>VLOOKUP($E1083,ETB!$B$66:$C$674,2,0)</f>
        <v>Refreshments</v>
      </c>
    </row>
    <row r="1084" spans="1:9" outlineLevel="2">
      <c r="A1084" s="913">
        <v>1483</v>
      </c>
      <c r="B1084" s="913">
        <v>1296</v>
      </c>
      <c r="C1084" s="1035">
        <v>45177</v>
      </c>
      <c r="D1084" s="912" t="s">
        <v>497</v>
      </c>
      <c r="E1084" s="1036">
        <v>261</v>
      </c>
      <c r="F1084" s="922">
        <v>19</v>
      </c>
      <c r="G1084" s="922">
        <v>3.8</v>
      </c>
      <c r="H1084" s="922">
        <v>22.8</v>
      </c>
      <c r="I1084" s="912" t="str">
        <f>VLOOKUP($E1084,ETB!$B$66:$C$674,2,0)</f>
        <v>Refreshments</v>
      </c>
    </row>
    <row r="1085" spans="1:9" outlineLevel="2">
      <c r="A1085" s="913">
        <v>1484</v>
      </c>
      <c r="B1085" s="913">
        <v>1297</v>
      </c>
      <c r="C1085" s="1035">
        <v>45179</v>
      </c>
      <c r="D1085" s="912" t="s">
        <v>497</v>
      </c>
      <c r="E1085" s="1036">
        <v>261</v>
      </c>
      <c r="F1085" s="922">
        <v>11.64</v>
      </c>
      <c r="G1085" s="922">
        <v>2.33</v>
      </c>
      <c r="H1085" s="922">
        <v>13.97</v>
      </c>
      <c r="I1085" s="912" t="str">
        <f>VLOOKUP($E1085,ETB!$B$66:$C$674,2,0)</f>
        <v>Refreshments</v>
      </c>
    </row>
    <row r="1086" spans="1:9" outlineLevel="2">
      <c r="A1086" s="913">
        <v>1485</v>
      </c>
      <c r="B1086" s="913">
        <v>1298</v>
      </c>
      <c r="C1086" s="1035">
        <v>45216</v>
      </c>
      <c r="D1086" s="912" t="s">
        <v>497</v>
      </c>
      <c r="E1086" s="1036">
        <v>261</v>
      </c>
      <c r="F1086" s="922">
        <v>13.280000000000001</v>
      </c>
      <c r="G1086" s="922">
        <v>2.66</v>
      </c>
      <c r="H1086" s="922">
        <v>15.940000000000001</v>
      </c>
      <c r="I1086" s="912" t="str">
        <f>VLOOKUP($E1086,ETB!$B$66:$C$674,2,0)</f>
        <v>Refreshments</v>
      </c>
    </row>
    <row r="1087" spans="1:9" outlineLevel="2">
      <c r="A1087" s="913">
        <v>1486</v>
      </c>
      <c r="B1087" s="913">
        <v>1299</v>
      </c>
      <c r="C1087" s="1035">
        <v>45229</v>
      </c>
      <c r="D1087" s="912" t="s">
        <v>497</v>
      </c>
      <c r="E1087" s="1036">
        <v>261</v>
      </c>
      <c r="F1087" s="922">
        <v>20.830000000000002</v>
      </c>
      <c r="G1087" s="922">
        <v>4.17</v>
      </c>
      <c r="H1087" s="922">
        <v>25</v>
      </c>
      <c r="I1087" s="912" t="str">
        <f>VLOOKUP($E1087,ETB!$B$66:$C$674,2,0)</f>
        <v>Refreshments</v>
      </c>
    </row>
    <row r="1088" spans="1:9" outlineLevel="2">
      <c r="A1088" s="913">
        <v>1490</v>
      </c>
      <c r="B1088" s="913">
        <v>1303</v>
      </c>
      <c r="C1088" s="1035">
        <v>45231</v>
      </c>
      <c r="D1088" s="912" t="s">
        <v>497</v>
      </c>
      <c r="E1088" s="1036">
        <v>261</v>
      </c>
      <c r="F1088" s="922">
        <v>32.46</v>
      </c>
      <c r="G1088" s="922">
        <v>0</v>
      </c>
      <c r="H1088" s="922">
        <v>32.46</v>
      </c>
      <c r="I1088" s="912" t="str">
        <f>VLOOKUP($E1088,ETB!$B$66:$C$674,2,0)</f>
        <v>Refreshments</v>
      </c>
    </row>
    <row r="1089" spans="1:9" outlineLevel="2">
      <c r="A1089" s="913">
        <v>1492</v>
      </c>
      <c r="B1089" s="913">
        <v>1305</v>
      </c>
      <c r="C1089" s="1035">
        <v>45243</v>
      </c>
      <c r="D1089" s="912" t="s">
        <v>497</v>
      </c>
      <c r="E1089" s="1036">
        <v>261</v>
      </c>
      <c r="F1089" s="922">
        <v>25.25</v>
      </c>
      <c r="G1089" s="922">
        <v>0</v>
      </c>
      <c r="H1089" s="922">
        <v>25.25</v>
      </c>
      <c r="I1089" s="912" t="str">
        <f>VLOOKUP($E1089,ETB!$B$66:$C$674,2,0)</f>
        <v>Refreshments</v>
      </c>
    </row>
    <row r="1090" spans="1:9" outlineLevel="2">
      <c r="A1090" s="913">
        <v>1493</v>
      </c>
      <c r="B1090" s="913">
        <v>1306</v>
      </c>
      <c r="C1090" s="1035">
        <v>45247</v>
      </c>
      <c r="D1090" s="912" t="s">
        <v>497</v>
      </c>
      <c r="E1090" s="1036">
        <v>261</v>
      </c>
      <c r="F1090" s="922">
        <v>30.35</v>
      </c>
      <c r="G1090" s="922">
        <v>0</v>
      </c>
      <c r="H1090" s="922">
        <v>30.35</v>
      </c>
      <c r="I1090" s="912" t="str">
        <f>VLOOKUP($E1090,ETB!$B$66:$C$674,2,0)</f>
        <v>Refreshments</v>
      </c>
    </row>
    <row r="1091" spans="1:9" outlineLevel="2">
      <c r="A1091" s="913">
        <v>1494</v>
      </c>
      <c r="B1091" s="913">
        <v>1307</v>
      </c>
      <c r="C1091" s="1035">
        <v>45247</v>
      </c>
      <c r="D1091" s="912" t="s">
        <v>497</v>
      </c>
      <c r="E1091" s="1036">
        <v>261</v>
      </c>
      <c r="F1091" s="922">
        <v>35.239999999999995</v>
      </c>
      <c r="G1091" s="922">
        <v>0</v>
      </c>
      <c r="H1091" s="922">
        <v>35.239999999999995</v>
      </c>
      <c r="I1091" s="912" t="str">
        <f>VLOOKUP($E1091,ETB!$B$66:$C$674,2,0)</f>
        <v>Refreshments</v>
      </c>
    </row>
    <row r="1092" spans="1:9" outlineLevel="2">
      <c r="A1092" s="913">
        <v>1495</v>
      </c>
      <c r="B1092" s="913">
        <v>1308</v>
      </c>
      <c r="C1092" s="1035">
        <v>45201</v>
      </c>
      <c r="D1092" s="912" t="s">
        <v>497</v>
      </c>
      <c r="E1092" s="1036">
        <v>261</v>
      </c>
      <c r="F1092" s="922">
        <v>82.69</v>
      </c>
      <c r="G1092" s="922">
        <v>0</v>
      </c>
      <c r="H1092" s="922">
        <v>82.69</v>
      </c>
      <c r="I1092" s="912" t="str">
        <f>VLOOKUP($E1092,ETB!$B$66:$C$674,2,0)</f>
        <v>Refreshments</v>
      </c>
    </row>
    <row r="1093" spans="1:9" outlineLevel="2">
      <c r="A1093" s="913">
        <v>1496</v>
      </c>
      <c r="B1093" s="913">
        <v>1309</v>
      </c>
      <c r="C1093" s="1035">
        <v>45230</v>
      </c>
      <c r="D1093" s="912" t="s">
        <v>497</v>
      </c>
      <c r="E1093" s="1036">
        <v>261</v>
      </c>
      <c r="F1093" s="922">
        <v>26.72</v>
      </c>
      <c r="G1093" s="922">
        <v>0</v>
      </c>
      <c r="H1093" s="922">
        <v>26.72</v>
      </c>
      <c r="I1093" s="912" t="str">
        <f>VLOOKUP($E1093,ETB!$B$66:$C$674,2,0)</f>
        <v>Refreshments</v>
      </c>
    </row>
    <row r="1094" spans="1:9" outlineLevel="2">
      <c r="A1094" s="913">
        <v>1499</v>
      </c>
      <c r="B1094" s="913">
        <v>1312</v>
      </c>
      <c r="C1094" s="1035">
        <v>45173</v>
      </c>
      <c r="D1094" s="912" t="s">
        <v>497</v>
      </c>
      <c r="E1094" s="1036">
        <v>261</v>
      </c>
      <c r="F1094" s="922">
        <v>83.84</v>
      </c>
      <c r="G1094" s="922">
        <v>0</v>
      </c>
      <c r="H1094" s="922">
        <v>83.84</v>
      </c>
      <c r="I1094" s="912" t="str">
        <f>VLOOKUP($E1094,ETB!$B$66:$C$674,2,0)</f>
        <v>Refreshments</v>
      </c>
    </row>
    <row r="1095" spans="1:9" outlineLevel="2">
      <c r="A1095" s="913">
        <v>1500</v>
      </c>
      <c r="B1095" s="913">
        <v>1313</v>
      </c>
      <c r="C1095" s="1035">
        <v>45222</v>
      </c>
      <c r="D1095" s="912" t="s">
        <v>497</v>
      </c>
      <c r="E1095" s="1036">
        <v>261</v>
      </c>
      <c r="F1095" s="922">
        <v>33.96</v>
      </c>
      <c r="G1095" s="922">
        <v>0</v>
      </c>
      <c r="H1095" s="922">
        <v>33.96</v>
      </c>
      <c r="I1095" s="912" t="str">
        <f>VLOOKUP($E1095,ETB!$B$66:$C$674,2,0)</f>
        <v>Refreshments</v>
      </c>
    </row>
    <row r="1096" spans="1:9" outlineLevel="2">
      <c r="A1096" s="913">
        <v>959</v>
      </c>
      <c r="B1096" s="913">
        <v>750</v>
      </c>
      <c r="C1096" s="1035">
        <v>45153</v>
      </c>
      <c r="D1096" s="912" t="s">
        <v>486</v>
      </c>
      <c r="E1096" s="1036">
        <v>261</v>
      </c>
      <c r="F1096" s="922">
        <v>24</v>
      </c>
      <c r="G1096" s="922">
        <v>0</v>
      </c>
      <c r="H1096" s="922">
        <v>24</v>
      </c>
      <c r="I1096" s="912" t="str">
        <f>VLOOKUP($E1096,ETB!$B$66:$C$674,2,0)</f>
        <v>Refreshments</v>
      </c>
    </row>
    <row r="1097" spans="1:9" outlineLevel="2">
      <c r="A1097" s="913">
        <v>1491</v>
      </c>
      <c r="B1097" s="913">
        <v>1304</v>
      </c>
      <c r="C1097" s="1035">
        <v>45250</v>
      </c>
      <c r="D1097" s="912" t="s">
        <v>486</v>
      </c>
      <c r="E1097" s="1036">
        <v>261</v>
      </c>
      <c r="F1097" s="922">
        <v>35.94</v>
      </c>
      <c r="G1097" s="922">
        <v>0</v>
      </c>
      <c r="H1097" s="922">
        <v>35.94</v>
      </c>
      <c r="I1097" s="912" t="str">
        <f>VLOOKUP($E1097,ETB!$B$66:$C$674,2,0)</f>
        <v>Refreshments</v>
      </c>
    </row>
    <row r="1098" spans="1:9" outlineLevel="2">
      <c r="A1098" s="913"/>
      <c r="B1098" s="913"/>
      <c r="C1098" s="1035"/>
      <c r="E1098" s="1036"/>
      <c r="F1098" s="922"/>
      <c r="G1098" s="922"/>
      <c r="H1098" s="922"/>
    </row>
    <row r="1099" spans="1:9" ht="13.9" outlineLevel="1" thickBot="1">
      <c r="A1099" s="913"/>
      <c r="B1099" s="913"/>
      <c r="C1099" s="1035"/>
      <c r="E1099" s="1037" t="s">
        <v>498</v>
      </c>
      <c r="F1099" s="1038">
        <f>SUBTOTAL(9,F1044:F1097)</f>
        <v>6559.63</v>
      </c>
      <c r="G1099" s="1038">
        <f>SUBTOTAL(9,G1044:G1097)</f>
        <v>833.3499999999998</v>
      </c>
      <c r="H1099" s="1038">
        <f>SUBTOTAL(9,H1044:H1097)</f>
        <v>7392.9800000000005</v>
      </c>
    </row>
    <row r="1100" spans="1:9" ht="13.9" outlineLevel="1" thickTop="1">
      <c r="A1100" s="913"/>
      <c r="B1100" s="913"/>
      <c r="C1100" s="1035"/>
      <c r="E1100" s="1036"/>
      <c r="F1100" s="1039"/>
      <c r="G1100" s="1039"/>
      <c r="H1100" s="1039"/>
    </row>
    <row r="1101" spans="1:9" outlineLevel="2">
      <c r="A1101" s="913">
        <v>266</v>
      </c>
      <c r="B1101" s="913">
        <v>22</v>
      </c>
      <c r="C1101" s="1035">
        <v>44978</v>
      </c>
      <c r="D1101" s="912" t="s">
        <v>499</v>
      </c>
      <c r="E1101" s="1036">
        <v>264</v>
      </c>
      <c r="F1101" s="922">
        <v>5.55</v>
      </c>
      <c r="G1101" s="922">
        <v>0</v>
      </c>
      <c r="H1101" s="922">
        <v>5.55</v>
      </c>
      <c r="I1101" s="912" t="str">
        <f>VLOOKUP($E1101,ETB!$B$66:$C$674,2,0)</f>
        <v>Printing, Post and Stationery</v>
      </c>
    </row>
    <row r="1102" spans="1:9" outlineLevel="2">
      <c r="A1102" s="913">
        <v>1487</v>
      </c>
      <c r="B1102" s="913">
        <v>1300</v>
      </c>
      <c r="C1102" s="1035">
        <v>45236</v>
      </c>
      <c r="D1102" s="912" t="s">
        <v>486</v>
      </c>
      <c r="E1102" s="1036">
        <v>264</v>
      </c>
      <c r="F1102" s="922">
        <v>166.67000000000002</v>
      </c>
      <c r="G1102" s="922">
        <v>33.33</v>
      </c>
      <c r="H1102" s="922">
        <v>200</v>
      </c>
      <c r="I1102" s="912" t="str">
        <f>VLOOKUP($E1102,ETB!$B$66:$C$674,2,0)</f>
        <v>Printing, Post and Stationery</v>
      </c>
    </row>
    <row r="1103" spans="1:9" outlineLevel="2">
      <c r="A1103" s="913">
        <v>1544</v>
      </c>
      <c r="B1103" s="913">
        <v>1413</v>
      </c>
      <c r="C1103" s="1035">
        <v>45182</v>
      </c>
      <c r="D1103" s="912" t="s">
        <v>486</v>
      </c>
      <c r="E1103" s="1036">
        <v>264</v>
      </c>
      <c r="F1103" s="922">
        <v>720</v>
      </c>
      <c r="G1103" s="922">
        <v>0</v>
      </c>
      <c r="H1103" s="922">
        <v>720</v>
      </c>
      <c r="I1103" s="912" t="str">
        <f>VLOOKUP($E1103,ETB!$B$66:$C$674,2,0)</f>
        <v>Printing, Post and Stationery</v>
      </c>
    </row>
    <row r="1104" spans="1:9" outlineLevel="2">
      <c r="A1104" s="913"/>
      <c r="B1104" s="913"/>
      <c r="C1104" s="1035"/>
      <c r="E1104" s="1036"/>
      <c r="F1104" s="922"/>
      <c r="G1104" s="922"/>
      <c r="H1104" s="922"/>
    </row>
    <row r="1105" spans="1:9" ht="13.9" outlineLevel="1" thickBot="1">
      <c r="A1105" s="913"/>
      <c r="B1105" s="913"/>
      <c r="C1105" s="1035"/>
      <c r="E1105" s="1037" t="s">
        <v>500</v>
      </c>
      <c r="F1105" s="1038">
        <f>SUBTOTAL(9,F1101:F1103)</f>
        <v>892.22</v>
      </c>
      <c r="G1105" s="1038">
        <f>SUBTOTAL(9,G1101:G1103)</f>
        <v>33.33</v>
      </c>
      <c r="H1105" s="1038">
        <f>SUBTOTAL(9,H1101:H1103)</f>
        <v>925.55</v>
      </c>
    </row>
    <row r="1106" spans="1:9" ht="13.9" outlineLevel="1" thickTop="1">
      <c r="A1106" s="913"/>
      <c r="B1106" s="913"/>
      <c r="C1106" s="1035"/>
      <c r="E1106" s="1036"/>
      <c r="F1106" s="1039"/>
      <c r="G1106" s="1039"/>
      <c r="H1106" s="1039"/>
    </row>
    <row r="1107" spans="1:9" outlineLevel="2">
      <c r="A1107" s="913">
        <v>279</v>
      </c>
      <c r="B1107" s="913">
        <v>35</v>
      </c>
      <c r="C1107" s="1035">
        <v>44962</v>
      </c>
      <c r="D1107" s="912" t="s">
        <v>501</v>
      </c>
      <c r="E1107" s="1036">
        <v>265</v>
      </c>
      <c r="F1107" s="922">
        <v>28.5</v>
      </c>
      <c r="G1107" s="922">
        <v>5.7</v>
      </c>
      <c r="H1107" s="922">
        <v>34.200000000000003</v>
      </c>
      <c r="I1107" s="912" t="str">
        <f>VLOOKUP($E1107,ETB!$B$66:$C$674,2,0)</f>
        <v>Advertising</v>
      </c>
    </row>
    <row r="1108" spans="1:9" outlineLevel="2">
      <c r="A1108" s="913">
        <v>280</v>
      </c>
      <c r="B1108" s="913">
        <v>36</v>
      </c>
      <c r="C1108" s="1035">
        <v>44963</v>
      </c>
      <c r="D1108" s="912" t="s">
        <v>501</v>
      </c>
      <c r="E1108" s="1036">
        <v>265</v>
      </c>
      <c r="F1108" s="922">
        <v>28.5</v>
      </c>
      <c r="G1108" s="922">
        <v>5.7</v>
      </c>
      <c r="H1108" s="922">
        <v>34.200000000000003</v>
      </c>
      <c r="I1108" s="912" t="str">
        <f>VLOOKUP($E1108,ETB!$B$66:$C$674,2,0)</f>
        <v>Advertising</v>
      </c>
    </row>
    <row r="1109" spans="1:9" outlineLevel="2">
      <c r="A1109" s="913">
        <v>281</v>
      </c>
      <c r="B1109" s="913">
        <v>37</v>
      </c>
      <c r="C1109" s="1035">
        <v>44964</v>
      </c>
      <c r="D1109" s="912" t="s">
        <v>501</v>
      </c>
      <c r="E1109" s="1036">
        <v>265</v>
      </c>
      <c r="F1109" s="922">
        <v>17.25</v>
      </c>
      <c r="G1109" s="922">
        <v>3.45</v>
      </c>
      <c r="H1109" s="922">
        <v>20.7</v>
      </c>
      <c r="I1109" s="912" t="str">
        <f>VLOOKUP($E1109,ETB!$B$66:$C$674,2,0)</f>
        <v>Advertising</v>
      </c>
    </row>
    <row r="1110" spans="1:9" outlineLevel="2">
      <c r="A1110" s="913">
        <v>282</v>
      </c>
      <c r="B1110" s="913">
        <v>38</v>
      </c>
      <c r="C1110" s="1035">
        <v>44966</v>
      </c>
      <c r="D1110" s="912" t="s">
        <v>501</v>
      </c>
      <c r="E1110" s="1036">
        <v>265</v>
      </c>
      <c r="F1110" s="922">
        <v>17.25</v>
      </c>
      <c r="G1110" s="922">
        <v>3.45</v>
      </c>
      <c r="H1110" s="922">
        <v>20.7</v>
      </c>
      <c r="I1110" s="912" t="str">
        <f>VLOOKUP($E1110,ETB!$B$66:$C$674,2,0)</f>
        <v>Advertising</v>
      </c>
    </row>
    <row r="1111" spans="1:9" outlineLevel="2">
      <c r="A1111" s="913">
        <v>283</v>
      </c>
      <c r="B1111" s="913">
        <v>39</v>
      </c>
      <c r="C1111" s="1035">
        <v>44971</v>
      </c>
      <c r="D1111" s="912" t="s">
        <v>501</v>
      </c>
      <c r="E1111" s="1036">
        <v>265</v>
      </c>
      <c r="F1111" s="922">
        <v>17.25</v>
      </c>
      <c r="G1111" s="922">
        <v>3.45</v>
      </c>
      <c r="H1111" s="922">
        <v>20.7</v>
      </c>
      <c r="I1111" s="912" t="str">
        <f>VLOOKUP($E1111,ETB!$B$66:$C$674,2,0)</f>
        <v>Advertising</v>
      </c>
    </row>
    <row r="1112" spans="1:9" outlineLevel="2">
      <c r="A1112" s="913">
        <v>284</v>
      </c>
      <c r="B1112" s="913">
        <v>40</v>
      </c>
      <c r="C1112" s="1035">
        <v>44941</v>
      </c>
      <c r="D1112" s="912" t="s">
        <v>501</v>
      </c>
      <c r="E1112" s="1036">
        <v>265</v>
      </c>
      <c r="F1112" s="922">
        <v>22.5</v>
      </c>
      <c r="G1112" s="922">
        <v>4.5</v>
      </c>
      <c r="H1112" s="922">
        <v>27</v>
      </c>
      <c r="I1112" s="912" t="str">
        <f>VLOOKUP($E1112,ETB!$B$66:$C$674,2,0)</f>
        <v>Advertising</v>
      </c>
    </row>
    <row r="1113" spans="1:9" outlineLevel="2">
      <c r="A1113" s="913">
        <v>285</v>
      </c>
      <c r="B1113" s="913">
        <v>41</v>
      </c>
      <c r="C1113" s="1035">
        <v>44945</v>
      </c>
      <c r="D1113" s="912" t="s">
        <v>501</v>
      </c>
      <c r="E1113" s="1036">
        <v>265</v>
      </c>
      <c r="F1113" s="922">
        <v>17.25</v>
      </c>
      <c r="G1113" s="922">
        <v>3.45</v>
      </c>
      <c r="H1113" s="922">
        <v>20.7</v>
      </c>
      <c r="I1113" s="912" t="str">
        <f>VLOOKUP($E1113,ETB!$B$66:$C$674,2,0)</f>
        <v>Advertising</v>
      </c>
    </row>
    <row r="1114" spans="1:9" outlineLevel="2">
      <c r="A1114" s="913">
        <v>286</v>
      </c>
      <c r="B1114" s="913">
        <v>42</v>
      </c>
      <c r="C1114" s="1035">
        <v>44945</v>
      </c>
      <c r="D1114" s="912" t="s">
        <v>501</v>
      </c>
      <c r="E1114" s="1036">
        <v>265</v>
      </c>
      <c r="F1114" s="922">
        <v>29.95</v>
      </c>
      <c r="G1114" s="922">
        <v>5.99</v>
      </c>
      <c r="H1114" s="922">
        <v>35.94</v>
      </c>
      <c r="I1114" s="912" t="str">
        <f>VLOOKUP($E1114,ETB!$B$66:$C$674,2,0)</f>
        <v>Advertising</v>
      </c>
    </row>
    <row r="1115" spans="1:9" outlineLevel="2">
      <c r="A1115" s="913">
        <v>287</v>
      </c>
      <c r="B1115" s="913">
        <v>43</v>
      </c>
      <c r="C1115" s="1035">
        <v>44950</v>
      </c>
      <c r="D1115" s="912" t="s">
        <v>501</v>
      </c>
      <c r="E1115" s="1036">
        <v>265</v>
      </c>
      <c r="F1115" s="922">
        <v>17.25</v>
      </c>
      <c r="G1115" s="922">
        <v>3.45</v>
      </c>
      <c r="H1115" s="922">
        <v>20.7</v>
      </c>
      <c r="I1115" s="912" t="str">
        <f>VLOOKUP($E1115,ETB!$B$66:$C$674,2,0)</f>
        <v>Advertising</v>
      </c>
    </row>
    <row r="1116" spans="1:9" outlineLevel="2">
      <c r="A1116" s="913">
        <v>288</v>
      </c>
      <c r="B1116" s="913">
        <v>44</v>
      </c>
      <c r="C1116" s="1035">
        <v>44952</v>
      </c>
      <c r="D1116" s="912" t="s">
        <v>501</v>
      </c>
      <c r="E1116" s="1036">
        <v>265</v>
      </c>
      <c r="F1116" s="922">
        <v>22.5</v>
      </c>
      <c r="G1116" s="922">
        <v>4.5</v>
      </c>
      <c r="H1116" s="922">
        <v>27</v>
      </c>
      <c r="I1116" s="912" t="str">
        <f>VLOOKUP($E1116,ETB!$B$66:$C$674,2,0)</f>
        <v>Advertising</v>
      </c>
    </row>
    <row r="1117" spans="1:9" outlineLevel="2">
      <c r="A1117" s="913">
        <v>289</v>
      </c>
      <c r="B1117" s="913">
        <v>45</v>
      </c>
      <c r="C1117" s="1035">
        <v>44962</v>
      </c>
      <c r="D1117" s="912" t="s">
        <v>501</v>
      </c>
      <c r="E1117" s="1036">
        <v>265</v>
      </c>
      <c r="F1117" s="922">
        <v>28.5</v>
      </c>
      <c r="G1117" s="922">
        <v>5.7</v>
      </c>
      <c r="H1117" s="922">
        <v>34.200000000000003</v>
      </c>
      <c r="I1117" s="912" t="str">
        <f>VLOOKUP($E1117,ETB!$B$66:$C$674,2,0)</f>
        <v>Advertising</v>
      </c>
    </row>
    <row r="1118" spans="1:9" outlineLevel="2">
      <c r="A1118" s="913">
        <v>290</v>
      </c>
      <c r="B1118" s="913">
        <v>46</v>
      </c>
      <c r="C1118" s="1035">
        <v>44963</v>
      </c>
      <c r="D1118" s="912" t="s">
        <v>501</v>
      </c>
      <c r="E1118" s="1036">
        <v>265</v>
      </c>
      <c r="F1118" s="922">
        <v>22.5</v>
      </c>
      <c r="G1118" s="922">
        <v>4.5</v>
      </c>
      <c r="H1118" s="922">
        <v>27</v>
      </c>
      <c r="I1118" s="912" t="str">
        <f>VLOOKUP($E1118,ETB!$B$66:$C$674,2,0)</f>
        <v>Advertising</v>
      </c>
    </row>
    <row r="1119" spans="1:9" outlineLevel="2">
      <c r="A1119" s="913">
        <v>291</v>
      </c>
      <c r="B1119" s="913">
        <v>47</v>
      </c>
      <c r="C1119" s="1035">
        <v>44964</v>
      </c>
      <c r="D1119" s="912" t="s">
        <v>501</v>
      </c>
      <c r="E1119" s="1036">
        <v>265</v>
      </c>
      <c r="F1119" s="922">
        <v>28.5</v>
      </c>
      <c r="G1119" s="922">
        <v>5.7</v>
      </c>
      <c r="H1119" s="922">
        <v>34.200000000000003</v>
      </c>
      <c r="I1119" s="912" t="str">
        <f>VLOOKUP($E1119,ETB!$B$66:$C$674,2,0)</f>
        <v>Advertising</v>
      </c>
    </row>
    <row r="1120" spans="1:9" outlineLevel="2">
      <c r="A1120" s="913">
        <v>292</v>
      </c>
      <c r="B1120" s="913">
        <v>48</v>
      </c>
      <c r="C1120" s="1035">
        <v>44966</v>
      </c>
      <c r="D1120" s="912" t="s">
        <v>501</v>
      </c>
      <c r="E1120" s="1036">
        <v>265</v>
      </c>
      <c r="F1120" s="922">
        <v>17.25</v>
      </c>
      <c r="G1120" s="922">
        <v>3.45</v>
      </c>
      <c r="H1120" s="922">
        <v>20.7</v>
      </c>
      <c r="I1120" s="912" t="str">
        <f>VLOOKUP($E1120,ETB!$B$66:$C$674,2,0)</f>
        <v>Advertising</v>
      </c>
    </row>
    <row r="1121" spans="1:9" outlineLevel="2">
      <c r="A1121" s="913">
        <v>293</v>
      </c>
      <c r="B1121" s="913">
        <v>49</v>
      </c>
      <c r="C1121" s="1035">
        <v>44971</v>
      </c>
      <c r="D1121" s="912" t="s">
        <v>501</v>
      </c>
      <c r="E1121" s="1036">
        <v>265</v>
      </c>
      <c r="F1121" s="922">
        <v>22.5</v>
      </c>
      <c r="G1121" s="922">
        <v>4.5</v>
      </c>
      <c r="H1121" s="922">
        <v>27</v>
      </c>
      <c r="I1121" s="912" t="str">
        <f>VLOOKUP($E1121,ETB!$B$66:$C$674,2,0)</f>
        <v>Advertising</v>
      </c>
    </row>
    <row r="1122" spans="1:9" outlineLevel="2">
      <c r="A1122" s="913">
        <v>294</v>
      </c>
      <c r="B1122" s="913">
        <v>50</v>
      </c>
      <c r="C1122" s="1035">
        <v>44950</v>
      </c>
      <c r="D1122" s="912" t="s">
        <v>501</v>
      </c>
      <c r="E1122" s="1036">
        <v>265</v>
      </c>
      <c r="F1122" s="922">
        <v>28.5</v>
      </c>
      <c r="G1122" s="922">
        <v>5.7</v>
      </c>
      <c r="H1122" s="922">
        <v>34.200000000000003</v>
      </c>
      <c r="I1122" s="912" t="str">
        <f>VLOOKUP($E1122,ETB!$B$66:$C$674,2,0)</f>
        <v>Advertising</v>
      </c>
    </row>
    <row r="1123" spans="1:9" outlineLevel="2">
      <c r="A1123" s="913">
        <v>295</v>
      </c>
      <c r="B1123" s="913">
        <v>51</v>
      </c>
      <c r="C1123" s="1035">
        <v>44952</v>
      </c>
      <c r="D1123" s="912" t="s">
        <v>501</v>
      </c>
      <c r="E1123" s="1036">
        <v>265</v>
      </c>
      <c r="F1123" s="922">
        <v>17.25</v>
      </c>
      <c r="G1123" s="922">
        <v>3.45</v>
      </c>
      <c r="H1123" s="922">
        <v>20.7</v>
      </c>
      <c r="I1123" s="912" t="str">
        <f>VLOOKUP($E1123,ETB!$B$66:$C$674,2,0)</f>
        <v>Advertising</v>
      </c>
    </row>
    <row r="1124" spans="1:9" outlineLevel="2">
      <c r="A1124" s="913">
        <v>296</v>
      </c>
      <c r="B1124" s="913">
        <v>52</v>
      </c>
      <c r="C1124" s="1035">
        <v>44963</v>
      </c>
      <c r="D1124" s="912" t="s">
        <v>501</v>
      </c>
      <c r="E1124" s="1036">
        <v>265</v>
      </c>
      <c r="F1124" s="922">
        <v>22.5</v>
      </c>
      <c r="G1124" s="922">
        <v>4.5</v>
      </c>
      <c r="H1124" s="922">
        <v>27</v>
      </c>
      <c r="I1124" s="912" t="str">
        <f>VLOOKUP($E1124,ETB!$B$66:$C$674,2,0)</f>
        <v>Advertising</v>
      </c>
    </row>
    <row r="1125" spans="1:9" outlineLevel="2">
      <c r="A1125" s="913">
        <v>297</v>
      </c>
      <c r="B1125" s="913">
        <v>53</v>
      </c>
      <c r="C1125" s="1035">
        <v>44964</v>
      </c>
      <c r="D1125" s="912" t="s">
        <v>501</v>
      </c>
      <c r="E1125" s="1036">
        <v>265</v>
      </c>
      <c r="F1125" s="922">
        <v>17.25</v>
      </c>
      <c r="G1125" s="922">
        <v>3.45</v>
      </c>
      <c r="H1125" s="922">
        <v>20.7</v>
      </c>
      <c r="I1125" s="912" t="str">
        <f>VLOOKUP($E1125,ETB!$B$66:$C$674,2,0)</f>
        <v>Advertising</v>
      </c>
    </row>
    <row r="1126" spans="1:9" outlineLevel="2">
      <c r="A1126" s="913">
        <v>298</v>
      </c>
      <c r="B1126" s="913">
        <v>54</v>
      </c>
      <c r="C1126" s="1035">
        <v>44966</v>
      </c>
      <c r="D1126" s="912" t="s">
        <v>501</v>
      </c>
      <c r="E1126" s="1036">
        <v>265</v>
      </c>
      <c r="F1126" s="922">
        <v>22.5</v>
      </c>
      <c r="G1126" s="922">
        <v>4.5</v>
      </c>
      <c r="H1126" s="922">
        <v>27</v>
      </c>
      <c r="I1126" s="912" t="str">
        <f>VLOOKUP($E1126,ETB!$B$66:$C$674,2,0)</f>
        <v>Advertising</v>
      </c>
    </row>
    <row r="1127" spans="1:9" outlineLevel="2">
      <c r="A1127" s="913">
        <v>299</v>
      </c>
      <c r="B1127" s="913">
        <v>55</v>
      </c>
      <c r="C1127" s="1035">
        <v>44971</v>
      </c>
      <c r="D1127" s="912" t="s">
        <v>501</v>
      </c>
      <c r="E1127" s="1036">
        <v>265</v>
      </c>
      <c r="F1127" s="922">
        <v>35.5</v>
      </c>
      <c r="G1127" s="922">
        <v>7.1</v>
      </c>
      <c r="H1127" s="922">
        <v>42.6</v>
      </c>
      <c r="I1127" s="912" t="str">
        <f>VLOOKUP($E1127,ETB!$B$66:$C$674,2,0)</f>
        <v>Advertising</v>
      </c>
    </row>
    <row r="1128" spans="1:9" outlineLevel="2">
      <c r="A1128" s="913">
        <v>300</v>
      </c>
      <c r="B1128" s="913">
        <v>56</v>
      </c>
      <c r="C1128" s="1035">
        <v>44950</v>
      </c>
      <c r="D1128" s="912" t="s">
        <v>501</v>
      </c>
      <c r="E1128" s="1036">
        <v>265</v>
      </c>
      <c r="F1128" s="922">
        <v>17.25</v>
      </c>
      <c r="G1128" s="922">
        <v>3.45</v>
      </c>
      <c r="H1128" s="922">
        <v>20.7</v>
      </c>
      <c r="I1128" s="912" t="str">
        <f>VLOOKUP($E1128,ETB!$B$66:$C$674,2,0)</f>
        <v>Advertising</v>
      </c>
    </row>
    <row r="1129" spans="1:9" outlineLevel="2">
      <c r="A1129" s="913">
        <v>301</v>
      </c>
      <c r="B1129" s="913">
        <v>57</v>
      </c>
      <c r="C1129" s="1035">
        <v>44963</v>
      </c>
      <c r="D1129" s="912" t="s">
        <v>501</v>
      </c>
      <c r="E1129" s="1036">
        <v>265</v>
      </c>
      <c r="F1129" s="922">
        <v>28.5</v>
      </c>
      <c r="G1129" s="922">
        <v>5.7</v>
      </c>
      <c r="H1129" s="922">
        <v>34.200000000000003</v>
      </c>
      <c r="I1129" s="912" t="str">
        <f>VLOOKUP($E1129,ETB!$B$66:$C$674,2,0)</f>
        <v>Advertising</v>
      </c>
    </row>
    <row r="1130" spans="1:9" outlineLevel="2">
      <c r="A1130" s="913">
        <v>302</v>
      </c>
      <c r="B1130" s="913">
        <v>58</v>
      </c>
      <c r="C1130" s="1035">
        <v>44966</v>
      </c>
      <c r="D1130" s="912" t="s">
        <v>501</v>
      </c>
      <c r="E1130" s="1036">
        <v>265</v>
      </c>
      <c r="F1130" s="922">
        <v>28.5</v>
      </c>
      <c r="G1130" s="922">
        <v>5.7</v>
      </c>
      <c r="H1130" s="922">
        <v>34.200000000000003</v>
      </c>
      <c r="I1130" s="912" t="str">
        <f>VLOOKUP($E1130,ETB!$B$66:$C$674,2,0)</f>
        <v>Advertising</v>
      </c>
    </row>
    <row r="1131" spans="1:9" outlineLevel="2">
      <c r="A1131" s="913">
        <v>303</v>
      </c>
      <c r="B1131" s="913">
        <v>59</v>
      </c>
      <c r="C1131" s="1035">
        <v>44963</v>
      </c>
      <c r="D1131" s="912" t="s">
        <v>501</v>
      </c>
      <c r="E1131" s="1036">
        <v>265</v>
      </c>
      <c r="F1131" s="922">
        <v>17.25</v>
      </c>
      <c r="G1131" s="922">
        <v>3.45</v>
      </c>
      <c r="H1131" s="922">
        <v>20.7</v>
      </c>
      <c r="I1131" s="912" t="str">
        <f>VLOOKUP($E1131,ETB!$B$66:$C$674,2,0)</f>
        <v>Advertising</v>
      </c>
    </row>
    <row r="1132" spans="1:9" outlineLevel="2">
      <c r="A1132" s="913">
        <v>304</v>
      </c>
      <c r="B1132" s="913">
        <v>60</v>
      </c>
      <c r="C1132" s="1035">
        <v>44966</v>
      </c>
      <c r="D1132" s="912" t="s">
        <v>501</v>
      </c>
      <c r="E1132" s="1036">
        <v>265</v>
      </c>
      <c r="F1132" s="922">
        <v>22.5</v>
      </c>
      <c r="G1132" s="922">
        <v>4.5</v>
      </c>
      <c r="H1132" s="922">
        <v>27</v>
      </c>
      <c r="I1132" s="912" t="str">
        <f>VLOOKUP($E1132,ETB!$B$66:$C$674,2,0)</f>
        <v>Advertising</v>
      </c>
    </row>
    <row r="1133" spans="1:9" outlineLevel="2">
      <c r="A1133" s="913">
        <v>305</v>
      </c>
      <c r="B1133" s="913">
        <v>61</v>
      </c>
      <c r="C1133" s="1035">
        <v>44966</v>
      </c>
      <c r="D1133" s="912" t="s">
        <v>501</v>
      </c>
      <c r="E1133" s="1036">
        <v>265</v>
      </c>
      <c r="F1133" s="922">
        <v>22.5</v>
      </c>
      <c r="G1133" s="922">
        <v>4.5</v>
      </c>
      <c r="H1133" s="922">
        <v>27</v>
      </c>
      <c r="I1133" s="912" t="str">
        <f>VLOOKUP($E1133,ETB!$B$66:$C$674,2,0)</f>
        <v>Advertising</v>
      </c>
    </row>
    <row r="1134" spans="1:9" outlineLevel="2">
      <c r="A1134" s="913">
        <v>316</v>
      </c>
      <c r="B1134" s="913">
        <v>80</v>
      </c>
      <c r="C1134" s="1035">
        <v>44972</v>
      </c>
      <c r="D1134" s="912" t="s">
        <v>501</v>
      </c>
      <c r="E1134" s="1036">
        <v>265</v>
      </c>
      <c r="F1134" s="922">
        <v>22.5</v>
      </c>
      <c r="G1134" s="922">
        <v>4.5</v>
      </c>
      <c r="H1134" s="922">
        <v>27</v>
      </c>
      <c r="I1134" s="912" t="str">
        <f>VLOOKUP($E1134,ETB!$B$66:$C$674,2,0)</f>
        <v>Advertising</v>
      </c>
    </row>
    <row r="1135" spans="1:9" outlineLevel="2">
      <c r="A1135" s="913">
        <v>317</v>
      </c>
      <c r="B1135" s="913">
        <v>82</v>
      </c>
      <c r="C1135" s="1035">
        <v>44978</v>
      </c>
      <c r="D1135" s="912" t="s">
        <v>501</v>
      </c>
      <c r="E1135" s="1036">
        <v>265</v>
      </c>
      <c r="F1135" s="922">
        <v>17.25</v>
      </c>
      <c r="G1135" s="922">
        <v>3.45</v>
      </c>
      <c r="H1135" s="922">
        <v>20.7</v>
      </c>
      <c r="I1135" s="912" t="str">
        <f>VLOOKUP($E1135,ETB!$B$66:$C$674,2,0)</f>
        <v>Advertising</v>
      </c>
    </row>
    <row r="1136" spans="1:9" outlineLevel="2">
      <c r="A1136" s="913">
        <v>318</v>
      </c>
      <c r="B1136" s="913">
        <v>83</v>
      </c>
      <c r="C1136" s="1035">
        <v>44980</v>
      </c>
      <c r="D1136" s="912" t="s">
        <v>501</v>
      </c>
      <c r="E1136" s="1036">
        <v>265</v>
      </c>
      <c r="F1136" s="922">
        <v>28.5</v>
      </c>
      <c r="G1136" s="922">
        <v>5.7</v>
      </c>
      <c r="H1136" s="922">
        <v>34.200000000000003</v>
      </c>
      <c r="I1136" s="912" t="str">
        <f>VLOOKUP($E1136,ETB!$B$66:$C$674,2,0)</f>
        <v>Advertising</v>
      </c>
    </row>
    <row r="1137" spans="1:9" outlineLevel="2">
      <c r="A1137" s="913">
        <v>319</v>
      </c>
      <c r="B1137" s="913">
        <v>84</v>
      </c>
      <c r="C1137" s="1035">
        <v>44980</v>
      </c>
      <c r="D1137" s="912" t="s">
        <v>501</v>
      </c>
      <c r="E1137" s="1036">
        <v>265</v>
      </c>
      <c r="F1137" s="922">
        <v>22.5</v>
      </c>
      <c r="G1137" s="922">
        <v>4.5</v>
      </c>
      <c r="H1137" s="922">
        <v>27</v>
      </c>
      <c r="I1137" s="912" t="str">
        <f>VLOOKUP($E1137,ETB!$B$66:$C$674,2,0)</f>
        <v>Advertising</v>
      </c>
    </row>
    <row r="1138" spans="1:9" outlineLevel="2">
      <c r="A1138" s="913">
        <v>320</v>
      </c>
      <c r="B1138" s="913">
        <v>85</v>
      </c>
      <c r="C1138" s="1035">
        <v>44980</v>
      </c>
      <c r="D1138" s="912" t="s">
        <v>501</v>
      </c>
      <c r="E1138" s="1036">
        <v>265</v>
      </c>
      <c r="F1138" s="922">
        <v>22.5</v>
      </c>
      <c r="G1138" s="922">
        <v>4.5</v>
      </c>
      <c r="H1138" s="922">
        <v>27</v>
      </c>
      <c r="I1138" s="912" t="str">
        <f>VLOOKUP($E1138,ETB!$B$66:$C$674,2,0)</f>
        <v>Advertising</v>
      </c>
    </row>
    <row r="1139" spans="1:9" outlineLevel="2">
      <c r="A1139" s="913">
        <v>321</v>
      </c>
      <c r="B1139" s="913">
        <v>86</v>
      </c>
      <c r="C1139" s="1035">
        <v>44980</v>
      </c>
      <c r="D1139" s="912" t="s">
        <v>501</v>
      </c>
      <c r="E1139" s="1036">
        <v>265</v>
      </c>
      <c r="F1139" s="922">
        <v>17.25</v>
      </c>
      <c r="G1139" s="922">
        <v>3.45</v>
      </c>
      <c r="H1139" s="922">
        <v>20.7</v>
      </c>
      <c r="I1139" s="912" t="str">
        <f>VLOOKUP($E1139,ETB!$B$66:$C$674,2,0)</f>
        <v>Advertising</v>
      </c>
    </row>
    <row r="1140" spans="1:9" outlineLevel="2">
      <c r="A1140" s="913">
        <v>322</v>
      </c>
      <c r="B1140" s="913">
        <v>87</v>
      </c>
      <c r="C1140" s="1035">
        <v>44980</v>
      </c>
      <c r="D1140" s="912" t="s">
        <v>501</v>
      </c>
      <c r="E1140" s="1036">
        <v>265</v>
      </c>
      <c r="F1140" s="922">
        <v>22.5</v>
      </c>
      <c r="G1140" s="922">
        <v>4.5</v>
      </c>
      <c r="H1140" s="922">
        <v>27</v>
      </c>
      <c r="I1140" s="912" t="str">
        <f>VLOOKUP($E1140,ETB!$B$66:$C$674,2,0)</f>
        <v>Advertising</v>
      </c>
    </row>
    <row r="1141" spans="1:9" outlineLevel="2">
      <c r="A1141" s="913">
        <v>323</v>
      </c>
      <c r="B1141" s="913">
        <v>88</v>
      </c>
      <c r="C1141" s="1035">
        <v>44981</v>
      </c>
      <c r="D1141" s="912" t="s">
        <v>501</v>
      </c>
      <c r="E1141" s="1036">
        <v>265</v>
      </c>
      <c r="F1141" s="922">
        <v>22.5</v>
      </c>
      <c r="G1141" s="922">
        <v>4.5</v>
      </c>
      <c r="H1141" s="922">
        <v>27</v>
      </c>
      <c r="I1141" s="912" t="str">
        <f>VLOOKUP($E1141,ETB!$B$66:$C$674,2,0)</f>
        <v>Advertising</v>
      </c>
    </row>
    <row r="1142" spans="1:9" outlineLevel="2">
      <c r="A1142" s="913">
        <v>324</v>
      </c>
      <c r="B1142" s="913">
        <v>89</v>
      </c>
      <c r="C1142" s="1035">
        <v>44982</v>
      </c>
      <c r="D1142" s="912" t="s">
        <v>501</v>
      </c>
      <c r="E1142" s="1036">
        <v>265</v>
      </c>
      <c r="F1142" s="922">
        <v>17.25</v>
      </c>
      <c r="G1142" s="922">
        <v>3.45</v>
      </c>
      <c r="H1142" s="922">
        <v>20.7</v>
      </c>
      <c r="I1142" s="912" t="str">
        <f>VLOOKUP($E1142,ETB!$B$66:$C$674,2,0)</f>
        <v>Advertising</v>
      </c>
    </row>
    <row r="1143" spans="1:9" outlineLevel="2">
      <c r="A1143" s="913">
        <v>325</v>
      </c>
      <c r="B1143" s="913">
        <v>90</v>
      </c>
      <c r="C1143" s="1035">
        <v>44985</v>
      </c>
      <c r="D1143" s="912" t="s">
        <v>501</v>
      </c>
      <c r="E1143" s="1036">
        <v>265</v>
      </c>
      <c r="F1143" s="922">
        <v>17.25</v>
      </c>
      <c r="G1143" s="922">
        <v>3.45</v>
      </c>
      <c r="H1143" s="922">
        <v>20.7</v>
      </c>
      <c r="I1143" s="912" t="str">
        <f>VLOOKUP($E1143,ETB!$B$66:$C$674,2,0)</f>
        <v>Advertising</v>
      </c>
    </row>
    <row r="1144" spans="1:9" outlineLevel="2">
      <c r="A1144" s="913">
        <v>326</v>
      </c>
      <c r="B1144" s="913">
        <v>91</v>
      </c>
      <c r="C1144" s="1035">
        <v>44972</v>
      </c>
      <c r="D1144" s="912" t="s">
        <v>501</v>
      </c>
      <c r="E1144" s="1036">
        <v>265</v>
      </c>
      <c r="F1144" s="922">
        <v>17.25</v>
      </c>
      <c r="G1144" s="922">
        <v>3.45</v>
      </c>
      <c r="H1144" s="922">
        <v>20.7</v>
      </c>
      <c r="I1144" s="912" t="str">
        <f>VLOOKUP($E1144,ETB!$B$66:$C$674,2,0)</f>
        <v>Advertising</v>
      </c>
    </row>
    <row r="1145" spans="1:9" outlineLevel="2">
      <c r="A1145" s="913">
        <v>327</v>
      </c>
      <c r="B1145" s="913">
        <v>95</v>
      </c>
      <c r="C1145" s="1035">
        <v>44975</v>
      </c>
      <c r="D1145" s="912" t="s">
        <v>501</v>
      </c>
      <c r="E1145" s="1036">
        <v>265</v>
      </c>
      <c r="F1145" s="922">
        <v>17.25</v>
      </c>
      <c r="G1145" s="922">
        <v>3.45</v>
      </c>
      <c r="H1145" s="922">
        <v>20.7</v>
      </c>
      <c r="I1145" s="912" t="str">
        <f>VLOOKUP($E1145,ETB!$B$66:$C$674,2,0)</f>
        <v>Advertising</v>
      </c>
    </row>
    <row r="1146" spans="1:9" outlineLevel="2">
      <c r="A1146" s="913">
        <v>329</v>
      </c>
      <c r="B1146" s="913">
        <v>97</v>
      </c>
      <c r="C1146" s="1035">
        <v>44975</v>
      </c>
      <c r="D1146" s="912" t="s">
        <v>501</v>
      </c>
      <c r="E1146" s="1036">
        <v>265</v>
      </c>
      <c r="F1146" s="922">
        <v>28.5</v>
      </c>
      <c r="G1146" s="922">
        <v>5.7</v>
      </c>
      <c r="H1146" s="922">
        <v>34.200000000000003</v>
      </c>
      <c r="I1146" s="912" t="str">
        <f>VLOOKUP($E1146,ETB!$B$66:$C$674,2,0)</f>
        <v>Advertising</v>
      </c>
    </row>
    <row r="1147" spans="1:9" outlineLevel="2">
      <c r="A1147" s="913">
        <v>330</v>
      </c>
      <c r="B1147" s="913">
        <v>99</v>
      </c>
      <c r="C1147" s="1035">
        <v>44977</v>
      </c>
      <c r="D1147" s="912" t="s">
        <v>501</v>
      </c>
      <c r="E1147" s="1036">
        <v>265</v>
      </c>
      <c r="F1147" s="922">
        <v>22.5</v>
      </c>
      <c r="G1147" s="922">
        <v>4.5</v>
      </c>
      <c r="H1147" s="922">
        <v>27</v>
      </c>
      <c r="I1147" s="912" t="str">
        <f>VLOOKUP($E1147,ETB!$B$66:$C$674,2,0)</f>
        <v>Advertising</v>
      </c>
    </row>
    <row r="1148" spans="1:9" outlineLevel="2">
      <c r="A1148" s="913">
        <v>331</v>
      </c>
      <c r="B1148" s="913">
        <v>101</v>
      </c>
      <c r="C1148" s="1035">
        <v>44977</v>
      </c>
      <c r="D1148" s="912" t="s">
        <v>501</v>
      </c>
      <c r="E1148" s="1036">
        <v>265</v>
      </c>
      <c r="F1148" s="922">
        <v>22.5</v>
      </c>
      <c r="G1148" s="922">
        <v>4.5</v>
      </c>
      <c r="H1148" s="922">
        <v>27</v>
      </c>
      <c r="I1148" s="912" t="str">
        <f>VLOOKUP($E1148,ETB!$B$66:$C$674,2,0)</f>
        <v>Advertising</v>
      </c>
    </row>
    <row r="1149" spans="1:9" outlineLevel="2">
      <c r="A1149" s="913">
        <v>332</v>
      </c>
      <c r="B1149" s="913">
        <v>102</v>
      </c>
      <c r="C1149" s="1035">
        <v>44978</v>
      </c>
      <c r="D1149" s="912" t="s">
        <v>501</v>
      </c>
      <c r="E1149" s="1036">
        <v>265</v>
      </c>
      <c r="F1149" s="922">
        <v>22.5</v>
      </c>
      <c r="G1149" s="922">
        <v>4.5</v>
      </c>
      <c r="H1149" s="922">
        <v>27</v>
      </c>
      <c r="I1149" s="912" t="str">
        <f>VLOOKUP($E1149,ETB!$B$66:$C$674,2,0)</f>
        <v>Advertising</v>
      </c>
    </row>
    <row r="1150" spans="1:9" outlineLevel="2">
      <c r="A1150" s="913">
        <v>333</v>
      </c>
      <c r="B1150" s="913">
        <v>103</v>
      </c>
      <c r="C1150" s="1035">
        <v>44978</v>
      </c>
      <c r="D1150" s="912" t="s">
        <v>501</v>
      </c>
      <c r="E1150" s="1036">
        <v>265</v>
      </c>
      <c r="F1150" s="922">
        <v>28.5</v>
      </c>
      <c r="G1150" s="922">
        <v>5.7</v>
      </c>
      <c r="H1150" s="922">
        <v>34.200000000000003</v>
      </c>
      <c r="I1150" s="912" t="str">
        <f>VLOOKUP($E1150,ETB!$B$66:$C$674,2,0)</f>
        <v>Advertising</v>
      </c>
    </row>
    <row r="1151" spans="1:9" outlineLevel="2">
      <c r="A1151" s="913">
        <v>372</v>
      </c>
      <c r="B1151" s="913">
        <v>150</v>
      </c>
      <c r="C1151" s="1035">
        <v>44973</v>
      </c>
      <c r="D1151" s="912" t="s">
        <v>501</v>
      </c>
      <c r="E1151" s="1036">
        <v>265</v>
      </c>
      <c r="F1151" s="922">
        <v>17.25</v>
      </c>
      <c r="G1151" s="922">
        <v>3.45</v>
      </c>
      <c r="H1151" s="922">
        <v>20.7</v>
      </c>
      <c r="I1151" s="912" t="str">
        <f>VLOOKUP($E1151,ETB!$B$66:$C$674,2,0)</f>
        <v>Advertising</v>
      </c>
    </row>
    <row r="1152" spans="1:9" outlineLevel="2">
      <c r="A1152" s="913">
        <v>376</v>
      </c>
      <c r="B1152" s="913">
        <v>154</v>
      </c>
      <c r="C1152" s="1035">
        <v>44927</v>
      </c>
      <c r="D1152" s="912" t="s">
        <v>501</v>
      </c>
      <c r="E1152" s="1036">
        <v>265</v>
      </c>
      <c r="F1152" s="922">
        <v>17.25</v>
      </c>
      <c r="G1152" s="922">
        <v>3.45</v>
      </c>
      <c r="H1152" s="922">
        <v>20.7</v>
      </c>
      <c r="I1152" s="912" t="str">
        <f>VLOOKUP($E1152,ETB!$B$66:$C$674,2,0)</f>
        <v>Advertising</v>
      </c>
    </row>
    <row r="1153" spans="1:9" outlineLevel="2">
      <c r="A1153" s="913">
        <v>377</v>
      </c>
      <c r="B1153" s="913">
        <v>155</v>
      </c>
      <c r="C1153" s="1035">
        <v>44927</v>
      </c>
      <c r="D1153" s="912" t="s">
        <v>501</v>
      </c>
      <c r="E1153" s="1036">
        <v>265</v>
      </c>
      <c r="F1153" s="922">
        <v>17.25</v>
      </c>
      <c r="G1153" s="922">
        <v>3.45</v>
      </c>
      <c r="H1153" s="922">
        <v>20.7</v>
      </c>
      <c r="I1153" s="912" t="str">
        <f>VLOOKUP($E1153,ETB!$B$66:$C$674,2,0)</f>
        <v>Advertising</v>
      </c>
    </row>
    <row r="1154" spans="1:9" outlineLevel="2">
      <c r="A1154" s="913">
        <v>378</v>
      </c>
      <c r="B1154" s="913">
        <v>156</v>
      </c>
      <c r="C1154" s="1035">
        <v>44927</v>
      </c>
      <c r="D1154" s="912" t="s">
        <v>501</v>
      </c>
      <c r="E1154" s="1036">
        <v>265</v>
      </c>
      <c r="F1154" s="922">
        <v>28.5</v>
      </c>
      <c r="G1154" s="922">
        <v>5.7</v>
      </c>
      <c r="H1154" s="922">
        <v>34.200000000000003</v>
      </c>
      <c r="I1154" s="912" t="str">
        <f>VLOOKUP($E1154,ETB!$B$66:$C$674,2,0)</f>
        <v>Advertising</v>
      </c>
    </row>
    <row r="1155" spans="1:9" outlineLevel="2">
      <c r="A1155" s="913">
        <v>379</v>
      </c>
      <c r="B1155" s="913">
        <v>157</v>
      </c>
      <c r="C1155" s="1035">
        <v>44927</v>
      </c>
      <c r="D1155" s="912" t="s">
        <v>501</v>
      </c>
      <c r="E1155" s="1036">
        <v>265</v>
      </c>
      <c r="F1155" s="922">
        <v>29.95</v>
      </c>
      <c r="G1155" s="922">
        <v>5.99</v>
      </c>
      <c r="H1155" s="922">
        <v>35.94</v>
      </c>
      <c r="I1155" s="912" t="str">
        <f>VLOOKUP($E1155,ETB!$B$66:$C$674,2,0)</f>
        <v>Advertising</v>
      </c>
    </row>
    <row r="1156" spans="1:9" outlineLevel="2">
      <c r="A1156" s="913">
        <v>380</v>
      </c>
      <c r="B1156" s="913">
        <v>158</v>
      </c>
      <c r="C1156" s="1035">
        <v>44930</v>
      </c>
      <c r="D1156" s="912" t="s">
        <v>501</v>
      </c>
      <c r="E1156" s="1036">
        <v>265</v>
      </c>
      <c r="F1156" s="922">
        <v>17.25</v>
      </c>
      <c r="G1156" s="922">
        <v>3.45</v>
      </c>
      <c r="H1156" s="922">
        <v>20.7</v>
      </c>
      <c r="I1156" s="912" t="str">
        <f>VLOOKUP($E1156,ETB!$B$66:$C$674,2,0)</f>
        <v>Advertising</v>
      </c>
    </row>
    <row r="1157" spans="1:9" outlineLevel="2">
      <c r="A1157" s="913">
        <v>381</v>
      </c>
      <c r="B1157" s="913">
        <v>159</v>
      </c>
      <c r="C1157" s="1035">
        <v>44930</v>
      </c>
      <c r="D1157" s="912" t="s">
        <v>501</v>
      </c>
      <c r="E1157" s="1036">
        <v>265</v>
      </c>
      <c r="F1157" s="922">
        <v>17.25</v>
      </c>
      <c r="G1157" s="922">
        <v>3.45</v>
      </c>
      <c r="H1157" s="922">
        <v>20.7</v>
      </c>
      <c r="I1157" s="912" t="str">
        <f>VLOOKUP($E1157,ETB!$B$66:$C$674,2,0)</f>
        <v>Advertising</v>
      </c>
    </row>
    <row r="1158" spans="1:9" outlineLevel="2">
      <c r="A1158" s="913">
        <v>382</v>
      </c>
      <c r="B1158" s="913">
        <v>160</v>
      </c>
      <c r="C1158" s="1035">
        <v>44930</v>
      </c>
      <c r="D1158" s="912" t="s">
        <v>501</v>
      </c>
      <c r="E1158" s="1036">
        <v>265</v>
      </c>
      <c r="F1158" s="922">
        <v>17.25</v>
      </c>
      <c r="G1158" s="922">
        <v>3.45</v>
      </c>
      <c r="H1158" s="922">
        <v>20.7</v>
      </c>
      <c r="I1158" s="912" t="str">
        <f>VLOOKUP($E1158,ETB!$B$66:$C$674,2,0)</f>
        <v>Advertising</v>
      </c>
    </row>
    <row r="1159" spans="1:9" outlineLevel="2">
      <c r="A1159" s="913">
        <v>383</v>
      </c>
      <c r="B1159" s="913">
        <v>161</v>
      </c>
      <c r="C1159" s="1035">
        <v>44930</v>
      </c>
      <c r="D1159" s="912" t="s">
        <v>501</v>
      </c>
      <c r="E1159" s="1036">
        <v>265</v>
      </c>
      <c r="F1159" s="922">
        <v>17.25</v>
      </c>
      <c r="G1159" s="922">
        <v>3.45</v>
      </c>
      <c r="H1159" s="922">
        <v>20.7</v>
      </c>
      <c r="I1159" s="912" t="str">
        <f>VLOOKUP($E1159,ETB!$B$66:$C$674,2,0)</f>
        <v>Advertising</v>
      </c>
    </row>
    <row r="1160" spans="1:9" outlineLevel="2">
      <c r="A1160" s="913">
        <v>384</v>
      </c>
      <c r="B1160" s="913">
        <v>162</v>
      </c>
      <c r="C1160" s="1035">
        <v>44930</v>
      </c>
      <c r="D1160" s="912" t="s">
        <v>501</v>
      </c>
      <c r="E1160" s="1036">
        <v>265</v>
      </c>
      <c r="F1160" s="922">
        <v>22.5</v>
      </c>
      <c r="G1160" s="922">
        <v>4.5</v>
      </c>
      <c r="H1160" s="922">
        <v>27</v>
      </c>
      <c r="I1160" s="912" t="str">
        <f>VLOOKUP($E1160,ETB!$B$66:$C$674,2,0)</f>
        <v>Advertising</v>
      </c>
    </row>
    <row r="1161" spans="1:9" outlineLevel="2">
      <c r="A1161" s="913">
        <v>385</v>
      </c>
      <c r="B1161" s="913">
        <v>163</v>
      </c>
      <c r="C1161" s="1035">
        <v>44930</v>
      </c>
      <c r="D1161" s="912" t="s">
        <v>501</v>
      </c>
      <c r="E1161" s="1036">
        <v>265</v>
      </c>
      <c r="F1161" s="922">
        <v>22.5</v>
      </c>
      <c r="G1161" s="922">
        <v>4.5</v>
      </c>
      <c r="H1161" s="922">
        <v>27</v>
      </c>
      <c r="I1161" s="912" t="str">
        <f>VLOOKUP($E1161,ETB!$B$66:$C$674,2,0)</f>
        <v>Advertising</v>
      </c>
    </row>
    <row r="1162" spans="1:9" outlineLevel="2">
      <c r="A1162" s="913">
        <v>386</v>
      </c>
      <c r="B1162" s="913">
        <v>164</v>
      </c>
      <c r="C1162" s="1035">
        <v>44930</v>
      </c>
      <c r="D1162" s="912" t="s">
        <v>501</v>
      </c>
      <c r="E1162" s="1036">
        <v>265</v>
      </c>
      <c r="F1162" s="922">
        <v>28.5</v>
      </c>
      <c r="G1162" s="922">
        <v>5.7</v>
      </c>
      <c r="H1162" s="922">
        <v>34.200000000000003</v>
      </c>
      <c r="I1162" s="912" t="str">
        <f>VLOOKUP($E1162,ETB!$B$66:$C$674,2,0)</f>
        <v>Advertising</v>
      </c>
    </row>
    <row r="1163" spans="1:9" outlineLevel="2">
      <c r="A1163" s="913">
        <v>387</v>
      </c>
      <c r="B1163" s="913">
        <v>165</v>
      </c>
      <c r="C1163" s="1035">
        <v>44932</v>
      </c>
      <c r="D1163" s="912" t="s">
        <v>501</v>
      </c>
      <c r="E1163" s="1036">
        <v>265</v>
      </c>
      <c r="F1163" s="922">
        <v>17.25</v>
      </c>
      <c r="G1163" s="922">
        <v>3.45</v>
      </c>
      <c r="H1163" s="922">
        <v>20.7</v>
      </c>
      <c r="I1163" s="912" t="str">
        <f>VLOOKUP($E1163,ETB!$B$66:$C$674,2,0)</f>
        <v>Advertising</v>
      </c>
    </row>
    <row r="1164" spans="1:9" outlineLevel="2">
      <c r="A1164" s="913">
        <v>388</v>
      </c>
      <c r="B1164" s="913">
        <v>166</v>
      </c>
      <c r="C1164" s="1035">
        <v>44932</v>
      </c>
      <c r="D1164" s="912" t="s">
        <v>501</v>
      </c>
      <c r="E1164" s="1036">
        <v>265</v>
      </c>
      <c r="F1164" s="922">
        <v>22.5</v>
      </c>
      <c r="G1164" s="922">
        <v>4.5</v>
      </c>
      <c r="H1164" s="922">
        <v>27</v>
      </c>
      <c r="I1164" s="912" t="str">
        <f>VLOOKUP($E1164,ETB!$B$66:$C$674,2,0)</f>
        <v>Advertising</v>
      </c>
    </row>
    <row r="1165" spans="1:9" outlineLevel="2">
      <c r="A1165" s="913">
        <v>389</v>
      </c>
      <c r="B1165" s="913">
        <v>167</v>
      </c>
      <c r="C1165" s="1035">
        <v>44932</v>
      </c>
      <c r="D1165" s="912" t="s">
        <v>501</v>
      </c>
      <c r="E1165" s="1036">
        <v>265</v>
      </c>
      <c r="F1165" s="922">
        <v>28.5</v>
      </c>
      <c r="G1165" s="922">
        <v>5.7</v>
      </c>
      <c r="H1165" s="922">
        <v>34.200000000000003</v>
      </c>
      <c r="I1165" s="912" t="str">
        <f>VLOOKUP($E1165,ETB!$B$66:$C$674,2,0)</f>
        <v>Advertising</v>
      </c>
    </row>
    <row r="1166" spans="1:9" outlineLevel="2">
      <c r="A1166" s="913">
        <v>390</v>
      </c>
      <c r="B1166" s="913">
        <v>168</v>
      </c>
      <c r="C1166" s="1035">
        <v>44932</v>
      </c>
      <c r="D1166" s="912" t="s">
        <v>501</v>
      </c>
      <c r="E1166" s="1036">
        <v>265</v>
      </c>
      <c r="F1166" s="922">
        <v>29.95</v>
      </c>
      <c r="G1166" s="922">
        <v>5.99</v>
      </c>
      <c r="H1166" s="922">
        <v>35.94</v>
      </c>
      <c r="I1166" s="912" t="str">
        <f>VLOOKUP($E1166,ETB!$B$66:$C$674,2,0)</f>
        <v>Advertising</v>
      </c>
    </row>
    <row r="1167" spans="1:9" outlineLevel="2">
      <c r="A1167" s="913">
        <v>391</v>
      </c>
      <c r="B1167" s="913">
        <v>169</v>
      </c>
      <c r="C1167" s="1035">
        <v>44935</v>
      </c>
      <c r="D1167" s="912" t="s">
        <v>501</v>
      </c>
      <c r="E1167" s="1036">
        <v>265</v>
      </c>
      <c r="F1167" s="922">
        <v>22.5</v>
      </c>
      <c r="G1167" s="922">
        <v>4.5</v>
      </c>
      <c r="H1167" s="922">
        <v>27</v>
      </c>
      <c r="I1167" s="912" t="str">
        <f>VLOOKUP($E1167,ETB!$B$66:$C$674,2,0)</f>
        <v>Advertising</v>
      </c>
    </row>
    <row r="1168" spans="1:9" outlineLevel="2">
      <c r="A1168" s="913">
        <v>392</v>
      </c>
      <c r="B1168" s="913">
        <v>170</v>
      </c>
      <c r="C1168" s="1035">
        <v>44935</v>
      </c>
      <c r="D1168" s="912" t="s">
        <v>501</v>
      </c>
      <c r="E1168" s="1036">
        <v>265</v>
      </c>
      <c r="F1168" s="922">
        <v>28.5</v>
      </c>
      <c r="G1168" s="922">
        <v>5.7</v>
      </c>
      <c r="H1168" s="922">
        <v>34.200000000000003</v>
      </c>
      <c r="I1168" s="912" t="str">
        <f>VLOOKUP($E1168,ETB!$B$66:$C$674,2,0)</f>
        <v>Advertising</v>
      </c>
    </row>
    <row r="1169" spans="1:9" outlineLevel="2">
      <c r="A1169" s="913">
        <v>393</v>
      </c>
      <c r="B1169" s="913">
        <v>171</v>
      </c>
      <c r="C1169" s="1035">
        <v>44936</v>
      </c>
      <c r="D1169" s="912" t="s">
        <v>501</v>
      </c>
      <c r="E1169" s="1036">
        <v>265</v>
      </c>
      <c r="F1169" s="922">
        <v>22.5</v>
      </c>
      <c r="G1169" s="922">
        <v>4.5</v>
      </c>
      <c r="H1169" s="922">
        <v>27</v>
      </c>
      <c r="I1169" s="912" t="str">
        <f>VLOOKUP($E1169,ETB!$B$66:$C$674,2,0)</f>
        <v>Advertising</v>
      </c>
    </row>
    <row r="1170" spans="1:9" outlineLevel="2">
      <c r="A1170" s="913">
        <v>394</v>
      </c>
      <c r="B1170" s="913">
        <v>172</v>
      </c>
      <c r="C1170" s="1035">
        <v>44936</v>
      </c>
      <c r="D1170" s="912" t="s">
        <v>501</v>
      </c>
      <c r="E1170" s="1036">
        <v>265</v>
      </c>
      <c r="F1170" s="922">
        <v>22.5</v>
      </c>
      <c r="G1170" s="922">
        <v>4.5</v>
      </c>
      <c r="H1170" s="922">
        <v>27</v>
      </c>
      <c r="I1170" s="912" t="str">
        <f>VLOOKUP($E1170,ETB!$B$66:$C$674,2,0)</f>
        <v>Advertising</v>
      </c>
    </row>
    <row r="1171" spans="1:9" outlineLevel="2">
      <c r="A1171" s="913">
        <v>395</v>
      </c>
      <c r="B1171" s="913">
        <v>173</v>
      </c>
      <c r="C1171" s="1035">
        <v>44938</v>
      </c>
      <c r="D1171" s="912" t="s">
        <v>501</v>
      </c>
      <c r="E1171" s="1036">
        <v>265</v>
      </c>
      <c r="F1171" s="922">
        <v>17.25</v>
      </c>
      <c r="G1171" s="922">
        <v>3.45</v>
      </c>
      <c r="H1171" s="922">
        <v>20.7</v>
      </c>
      <c r="I1171" s="912" t="str">
        <f>VLOOKUP($E1171,ETB!$B$66:$C$674,2,0)</f>
        <v>Advertising</v>
      </c>
    </row>
    <row r="1172" spans="1:9" outlineLevel="2">
      <c r="A1172" s="913">
        <v>396</v>
      </c>
      <c r="B1172" s="913">
        <v>174</v>
      </c>
      <c r="C1172" s="1035">
        <v>44938</v>
      </c>
      <c r="D1172" s="912" t="s">
        <v>501</v>
      </c>
      <c r="E1172" s="1036">
        <v>265</v>
      </c>
      <c r="F1172" s="922">
        <v>28.5</v>
      </c>
      <c r="G1172" s="922">
        <v>5.7</v>
      </c>
      <c r="H1172" s="922">
        <v>34.200000000000003</v>
      </c>
      <c r="I1172" s="912" t="str">
        <f>VLOOKUP($E1172,ETB!$B$66:$C$674,2,0)</f>
        <v>Advertising</v>
      </c>
    </row>
    <row r="1173" spans="1:9" outlineLevel="2">
      <c r="A1173" s="913">
        <v>397</v>
      </c>
      <c r="B1173" s="913">
        <v>175</v>
      </c>
      <c r="C1173" s="1035">
        <v>44939</v>
      </c>
      <c r="D1173" s="912" t="s">
        <v>501</v>
      </c>
      <c r="E1173" s="1036">
        <v>265</v>
      </c>
      <c r="F1173" s="922">
        <v>28.5</v>
      </c>
      <c r="G1173" s="922">
        <v>5.7</v>
      </c>
      <c r="H1173" s="922">
        <v>34.200000000000003</v>
      </c>
      <c r="I1173" s="912" t="str">
        <f>VLOOKUP($E1173,ETB!$B$66:$C$674,2,0)</f>
        <v>Advertising</v>
      </c>
    </row>
    <row r="1174" spans="1:9" outlineLevel="2">
      <c r="A1174" s="913">
        <v>398</v>
      </c>
      <c r="B1174" s="913">
        <v>176</v>
      </c>
      <c r="C1174" s="1035">
        <v>44942</v>
      </c>
      <c r="D1174" s="912" t="s">
        <v>501</v>
      </c>
      <c r="E1174" s="1036">
        <v>265</v>
      </c>
      <c r="F1174" s="922">
        <v>22.5</v>
      </c>
      <c r="G1174" s="922">
        <v>4.5</v>
      </c>
      <c r="H1174" s="922">
        <v>27</v>
      </c>
      <c r="I1174" s="912" t="str">
        <f>VLOOKUP($E1174,ETB!$B$66:$C$674,2,0)</f>
        <v>Advertising</v>
      </c>
    </row>
    <row r="1175" spans="1:9" outlineLevel="2">
      <c r="A1175" s="913">
        <v>399</v>
      </c>
      <c r="B1175" s="913">
        <v>177</v>
      </c>
      <c r="C1175" s="1035">
        <v>44942</v>
      </c>
      <c r="D1175" s="912" t="s">
        <v>501</v>
      </c>
      <c r="E1175" s="1036">
        <v>265</v>
      </c>
      <c r="F1175" s="922">
        <v>35.5</v>
      </c>
      <c r="G1175" s="922">
        <v>7.1</v>
      </c>
      <c r="H1175" s="922">
        <v>42.6</v>
      </c>
      <c r="I1175" s="912" t="str">
        <f>VLOOKUP($E1175,ETB!$B$66:$C$674,2,0)</f>
        <v>Advertising</v>
      </c>
    </row>
    <row r="1176" spans="1:9" outlineLevel="2">
      <c r="A1176" s="913">
        <v>443</v>
      </c>
      <c r="B1176" s="913">
        <v>225</v>
      </c>
      <c r="C1176" s="1035">
        <v>45005</v>
      </c>
      <c r="D1176" s="912" t="s">
        <v>501</v>
      </c>
      <c r="E1176" s="1036">
        <v>265</v>
      </c>
      <c r="F1176" s="922">
        <v>22.5</v>
      </c>
      <c r="G1176" s="922">
        <v>4.5</v>
      </c>
      <c r="H1176" s="922">
        <v>27</v>
      </c>
      <c r="I1176" s="912" t="str">
        <f>VLOOKUP($E1176,ETB!$B$66:$C$674,2,0)</f>
        <v>Advertising</v>
      </c>
    </row>
    <row r="1177" spans="1:9" outlineLevel="2">
      <c r="A1177" s="913">
        <v>444</v>
      </c>
      <c r="B1177" s="913">
        <v>226</v>
      </c>
      <c r="C1177" s="1035">
        <v>45042</v>
      </c>
      <c r="D1177" s="912" t="s">
        <v>501</v>
      </c>
      <c r="E1177" s="1036">
        <v>265</v>
      </c>
      <c r="F1177" s="922">
        <v>22.5</v>
      </c>
      <c r="G1177" s="922">
        <v>4.5</v>
      </c>
      <c r="H1177" s="922">
        <v>27</v>
      </c>
      <c r="I1177" s="912" t="str">
        <f>VLOOKUP($E1177,ETB!$B$66:$C$674,2,0)</f>
        <v>Advertising</v>
      </c>
    </row>
    <row r="1178" spans="1:9" outlineLevel="2">
      <c r="A1178" s="913">
        <v>445</v>
      </c>
      <c r="B1178" s="913">
        <v>227</v>
      </c>
      <c r="C1178" s="1035">
        <v>45071</v>
      </c>
      <c r="D1178" s="912" t="s">
        <v>501</v>
      </c>
      <c r="E1178" s="1036">
        <v>265</v>
      </c>
      <c r="F1178" s="922">
        <v>22.5</v>
      </c>
      <c r="G1178" s="922">
        <v>4.5</v>
      </c>
      <c r="H1178" s="922">
        <v>27</v>
      </c>
      <c r="I1178" s="912" t="str">
        <f>VLOOKUP($E1178,ETB!$B$66:$C$674,2,0)</f>
        <v>Advertising</v>
      </c>
    </row>
    <row r="1179" spans="1:9" outlineLevel="2">
      <c r="A1179" s="913">
        <v>446</v>
      </c>
      <c r="B1179" s="913">
        <v>228</v>
      </c>
      <c r="C1179" s="1035">
        <v>45056</v>
      </c>
      <c r="D1179" s="912" t="s">
        <v>501</v>
      </c>
      <c r="E1179" s="1036">
        <v>265</v>
      </c>
      <c r="F1179" s="922">
        <v>22.5</v>
      </c>
      <c r="G1179" s="922">
        <v>4.5</v>
      </c>
      <c r="H1179" s="922">
        <v>27</v>
      </c>
      <c r="I1179" s="912" t="str">
        <f>VLOOKUP($E1179,ETB!$B$66:$C$674,2,0)</f>
        <v>Advertising</v>
      </c>
    </row>
    <row r="1180" spans="1:9" outlineLevel="2">
      <c r="A1180" s="913">
        <v>447</v>
      </c>
      <c r="B1180" s="913">
        <v>229</v>
      </c>
      <c r="C1180" s="1035">
        <v>45028</v>
      </c>
      <c r="D1180" s="912" t="s">
        <v>501</v>
      </c>
      <c r="E1180" s="1036">
        <v>265</v>
      </c>
      <c r="F1180" s="922">
        <v>22.5</v>
      </c>
      <c r="G1180" s="922">
        <v>4.5</v>
      </c>
      <c r="H1180" s="922">
        <v>27</v>
      </c>
      <c r="I1180" s="912" t="str">
        <f>VLOOKUP($E1180,ETB!$B$66:$C$674,2,0)</f>
        <v>Advertising</v>
      </c>
    </row>
    <row r="1181" spans="1:9" outlineLevel="2">
      <c r="A1181" s="913">
        <v>448</v>
      </c>
      <c r="B1181" s="913">
        <v>230</v>
      </c>
      <c r="C1181" s="1035">
        <v>45055</v>
      </c>
      <c r="D1181" s="912" t="s">
        <v>501</v>
      </c>
      <c r="E1181" s="1036">
        <v>265</v>
      </c>
      <c r="F1181" s="922">
        <v>22.5</v>
      </c>
      <c r="G1181" s="922">
        <v>4.5</v>
      </c>
      <c r="H1181" s="922">
        <v>27</v>
      </c>
      <c r="I1181" s="912" t="str">
        <f>VLOOKUP($E1181,ETB!$B$66:$C$674,2,0)</f>
        <v>Advertising</v>
      </c>
    </row>
    <row r="1182" spans="1:9" outlineLevel="2">
      <c r="A1182" s="913">
        <v>449</v>
      </c>
      <c r="B1182" s="913">
        <v>231</v>
      </c>
      <c r="C1182" s="1035">
        <v>45069</v>
      </c>
      <c r="D1182" s="912" t="s">
        <v>501</v>
      </c>
      <c r="E1182" s="1036">
        <v>265</v>
      </c>
      <c r="F1182" s="922">
        <v>22.5</v>
      </c>
      <c r="G1182" s="922">
        <v>4.5</v>
      </c>
      <c r="H1182" s="922">
        <v>27</v>
      </c>
      <c r="I1182" s="912" t="str">
        <f>VLOOKUP($E1182,ETB!$B$66:$C$674,2,0)</f>
        <v>Advertising</v>
      </c>
    </row>
    <row r="1183" spans="1:9" outlineLevel="2">
      <c r="A1183" s="913">
        <v>450</v>
      </c>
      <c r="B1183" s="913">
        <v>232</v>
      </c>
      <c r="C1183" s="1035">
        <v>45033</v>
      </c>
      <c r="D1183" s="912" t="s">
        <v>501</v>
      </c>
      <c r="E1183" s="1036">
        <v>265</v>
      </c>
      <c r="F1183" s="922">
        <v>22.5</v>
      </c>
      <c r="G1183" s="922">
        <v>4.5</v>
      </c>
      <c r="H1183" s="922">
        <v>27</v>
      </c>
      <c r="I1183" s="912" t="str">
        <f>VLOOKUP($E1183,ETB!$B$66:$C$674,2,0)</f>
        <v>Advertising</v>
      </c>
    </row>
    <row r="1184" spans="1:9" outlineLevel="2">
      <c r="A1184" s="913">
        <v>451</v>
      </c>
      <c r="B1184" s="913">
        <v>233</v>
      </c>
      <c r="C1184" s="1035">
        <v>45043</v>
      </c>
      <c r="D1184" s="912" t="s">
        <v>501</v>
      </c>
      <c r="E1184" s="1036">
        <v>265</v>
      </c>
      <c r="F1184" s="922">
        <v>17.25</v>
      </c>
      <c r="G1184" s="922">
        <v>3.45</v>
      </c>
      <c r="H1184" s="922">
        <v>20.7</v>
      </c>
      <c r="I1184" s="912" t="str">
        <f>VLOOKUP($E1184,ETB!$B$66:$C$674,2,0)</f>
        <v>Advertising</v>
      </c>
    </row>
    <row r="1185" spans="1:9" outlineLevel="2">
      <c r="A1185" s="913">
        <v>452</v>
      </c>
      <c r="B1185" s="913">
        <v>234</v>
      </c>
      <c r="C1185" s="1035">
        <v>45026</v>
      </c>
      <c r="D1185" s="912" t="s">
        <v>501</v>
      </c>
      <c r="E1185" s="1036">
        <v>265</v>
      </c>
      <c r="F1185" s="922">
        <v>35.5</v>
      </c>
      <c r="G1185" s="922">
        <v>7.1</v>
      </c>
      <c r="H1185" s="922">
        <v>42.6</v>
      </c>
      <c r="I1185" s="912" t="str">
        <f>VLOOKUP($E1185,ETB!$B$66:$C$674,2,0)</f>
        <v>Advertising</v>
      </c>
    </row>
    <row r="1186" spans="1:9" outlineLevel="2">
      <c r="A1186" s="913">
        <v>453</v>
      </c>
      <c r="B1186" s="913">
        <v>235</v>
      </c>
      <c r="C1186" s="1035">
        <v>45026</v>
      </c>
      <c r="D1186" s="912" t="s">
        <v>501</v>
      </c>
      <c r="E1186" s="1036">
        <v>265</v>
      </c>
      <c r="F1186" s="922">
        <v>22.5</v>
      </c>
      <c r="G1186" s="922">
        <v>4.5</v>
      </c>
      <c r="H1186" s="922">
        <v>27</v>
      </c>
      <c r="I1186" s="912" t="str">
        <f>VLOOKUP($E1186,ETB!$B$66:$C$674,2,0)</f>
        <v>Advertising</v>
      </c>
    </row>
    <row r="1187" spans="1:9" outlineLevel="2">
      <c r="A1187" s="913">
        <v>454</v>
      </c>
      <c r="B1187" s="913">
        <v>236</v>
      </c>
      <c r="C1187" s="1035">
        <v>45026</v>
      </c>
      <c r="D1187" s="912" t="s">
        <v>501</v>
      </c>
      <c r="E1187" s="1036">
        <v>265</v>
      </c>
      <c r="F1187" s="922">
        <v>22.5</v>
      </c>
      <c r="G1187" s="922">
        <v>4.5</v>
      </c>
      <c r="H1187" s="922">
        <v>27</v>
      </c>
      <c r="I1187" s="912" t="str">
        <f>VLOOKUP($E1187,ETB!$B$66:$C$674,2,0)</f>
        <v>Advertising</v>
      </c>
    </row>
    <row r="1188" spans="1:9" outlineLevel="2">
      <c r="A1188" s="913">
        <v>455</v>
      </c>
      <c r="B1188" s="913">
        <v>237</v>
      </c>
      <c r="C1188" s="1035">
        <v>45040</v>
      </c>
      <c r="D1188" s="912" t="s">
        <v>501</v>
      </c>
      <c r="E1188" s="1036">
        <v>265</v>
      </c>
      <c r="F1188" s="922">
        <v>35.5</v>
      </c>
      <c r="G1188" s="922">
        <v>7.1</v>
      </c>
      <c r="H1188" s="922">
        <v>42.6</v>
      </c>
      <c r="I1188" s="912" t="str">
        <f>VLOOKUP($E1188,ETB!$B$66:$C$674,2,0)</f>
        <v>Advertising</v>
      </c>
    </row>
    <row r="1189" spans="1:9" outlineLevel="2">
      <c r="A1189" s="913">
        <v>456</v>
      </c>
      <c r="B1189" s="913">
        <v>238</v>
      </c>
      <c r="C1189" s="1035">
        <v>45064</v>
      </c>
      <c r="D1189" s="912" t="s">
        <v>501</v>
      </c>
      <c r="E1189" s="1036">
        <v>265</v>
      </c>
      <c r="F1189" s="922">
        <v>9.9499999999999993</v>
      </c>
      <c r="G1189" s="922">
        <v>1.9899999999999998</v>
      </c>
      <c r="H1189" s="922">
        <v>11.94</v>
      </c>
      <c r="I1189" s="912" t="str">
        <f>VLOOKUP($E1189,ETB!$B$66:$C$674,2,0)</f>
        <v>Advertising</v>
      </c>
    </row>
    <row r="1190" spans="1:9" outlineLevel="2">
      <c r="A1190" s="913">
        <v>457</v>
      </c>
      <c r="B1190" s="913">
        <v>239</v>
      </c>
      <c r="C1190" s="1035">
        <v>45077</v>
      </c>
      <c r="D1190" s="912" t="s">
        <v>501</v>
      </c>
      <c r="E1190" s="1036">
        <v>265</v>
      </c>
      <c r="F1190" s="922">
        <v>22.5</v>
      </c>
      <c r="G1190" s="922">
        <v>4.5</v>
      </c>
      <c r="H1190" s="922">
        <v>27</v>
      </c>
      <c r="I1190" s="912" t="str">
        <f>VLOOKUP($E1190,ETB!$B$66:$C$674,2,0)</f>
        <v>Advertising</v>
      </c>
    </row>
    <row r="1191" spans="1:9" outlineLevel="2">
      <c r="A1191" s="913">
        <v>458</v>
      </c>
      <c r="B1191" s="913">
        <v>240</v>
      </c>
      <c r="C1191" s="1035">
        <v>45039</v>
      </c>
      <c r="D1191" s="912" t="s">
        <v>501</v>
      </c>
      <c r="E1191" s="1036">
        <v>265</v>
      </c>
      <c r="F1191" s="922">
        <v>9.9499999999999993</v>
      </c>
      <c r="G1191" s="922">
        <v>1.9899999999999998</v>
      </c>
      <c r="H1191" s="922">
        <v>11.94</v>
      </c>
      <c r="I1191" s="912" t="str">
        <f>VLOOKUP($E1191,ETB!$B$66:$C$674,2,0)</f>
        <v>Advertising</v>
      </c>
    </row>
    <row r="1192" spans="1:9" outlineLevel="2">
      <c r="A1192" s="913">
        <v>459</v>
      </c>
      <c r="B1192" s="913">
        <v>241</v>
      </c>
      <c r="C1192" s="1035">
        <v>45056</v>
      </c>
      <c r="D1192" s="912" t="s">
        <v>501</v>
      </c>
      <c r="E1192" s="1036">
        <v>265</v>
      </c>
      <c r="F1192" s="922">
        <v>22.5</v>
      </c>
      <c r="G1192" s="922">
        <v>4.5</v>
      </c>
      <c r="H1192" s="922">
        <v>27</v>
      </c>
      <c r="I1192" s="912" t="str">
        <f>VLOOKUP($E1192,ETB!$B$66:$C$674,2,0)</f>
        <v>Advertising</v>
      </c>
    </row>
    <row r="1193" spans="1:9" outlineLevel="2">
      <c r="A1193" s="913">
        <v>460</v>
      </c>
      <c r="B1193" s="913">
        <v>242</v>
      </c>
      <c r="C1193" s="1035">
        <v>45076</v>
      </c>
      <c r="D1193" s="912" t="s">
        <v>501</v>
      </c>
      <c r="E1193" s="1036">
        <v>265</v>
      </c>
      <c r="F1193" s="922">
        <v>17.25</v>
      </c>
      <c r="G1193" s="922">
        <v>3.45</v>
      </c>
      <c r="H1193" s="922">
        <v>20.7</v>
      </c>
      <c r="I1193" s="912" t="str">
        <f>VLOOKUP($E1193,ETB!$B$66:$C$674,2,0)</f>
        <v>Advertising</v>
      </c>
    </row>
    <row r="1194" spans="1:9" outlineLevel="2">
      <c r="A1194" s="913">
        <v>461</v>
      </c>
      <c r="B1194" s="913">
        <v>243</v>
      </c>
      <c r="C1194" s="1035">
        <v>45035</v>
      </c>
      <c r="D1194" s="912" t="s">
        <v>501</v>
      </c>
      <c r="E1194" s="1036">
        <v>265</v>
      </c>
      <c r="F1194" s="922">
        <v>22.5</v>
      </c>
      <c r="G1194" s="922">
        <v>4.5</v>
      </c>
      <c r="H1194" s="922">
        <v>27</v>
      </c>
      <c r="I1194" s="912" t="str">
        <f>VLOOKUP($E1194,ETB!$B$66:$C$674,2,0)</f>
        <v>Advertising</v>
      </c>
    </row>
    <row r="1195" spans="1:9" outlineLevel="2">
      <c r="A1195" s="913">
        <v>462</v>
      </c>
      <c r="B1195" s="913">
        <v>244</v>
      </c>
      <c r="C1195" s="1035">
        <v>45038</v>
      </c>
      <c r="D1195" s="912" t="s">
        <v>501</v>
      </c>
      <c r="E1195" s="1036">
        <v>265</v>
      </c>
      <c r="F1195" s="922">
        <v>28.5</v>
      </c>
      <c r="G1195" s="922">
        <v>5.7</v>
      </c>
      <c r="H1195" s="922">
        <v>34.200000000000003</v>
      </c>
      <c r="I1195" s="912" t="str">
        <f>VLOOKUP($E1195,ETB!$B$66:$C$674,2,0)</f>
        <v>Advertising</v>
      </c>
    </row>
    <row r="1196" spans="1:9" outlineLevel="2">
      <c r="A1196" s="913">
        <v>463</v>
      </c>
      <c r="B1196" s="913">
        <v>245</v>
      </c>
      <c r="C1196" s="1035">
        <v>45049</v>
      </c>
      <c r="D1196" s="912" t="s">
        <v>501</v>
      </c>
      <c r="E1196" s="1036">
        <v>265</v>
      </c>
      <c r="F1196" s="922">
        <v>17.25</v>
      </c>
      <c r="G1196" s="922">
        <v>3.45</v>
      </c>
      <c r="H1196" s="922">
        <v>20.7</v>
      </c>
      <c r="I1196" s="912" t="str">
        <f>VLOOKUP($E1196,ETB!$B$66:$C$674,2,0)</f>
        <v>Advertising</v>
      </c>
    </row>
    <row r="1197" spans="1:9" outlineLevel="2">
      <c r="A1197" s="913">
        <v>464</v>
      </c>
      <c r="B1197" s="913">
        <v>246</v>
      </c>
      <c r="C1197" s="1035">
        <v>45055</v>
      </c>
      <c r="D1197" s="912" t="s">
        <v>501</v>
      </c>
      <c r="E1197" s="1036">
        <v>265</v>
      </c>
      <c r="F1197" s="922">
        <v>22.5</v>
      </c>
      <c r="G1197" s="922">
        <v>4.5</v>
      </c>
      <c r="H1197" s="922">
        <v>27</v>
      </c>
      <c r="I1197" s="912" t="str">
        <f>VLOOKUP($E1197,ETB!$B$66:$C$674,2,0)</f>
        <v>Advertising</v>
      </c>
    </row>
    <row r="1198" spans="1:9" outlineLevel="2">
      <c r="A1198" s="913">
        <v>465</v>
      </c>
      <c r="B1198" s="913">
        <v>247</v>
      </c>
      <c r="C1198" s="1035">
        <v>45055</v>
      </c>
      <c r="D1198" s="912" t="s">
        <v>501</v>
      </c>
      <c r="E1198" s="1036">
        <v>265</v>
      </c>
      <c r="F1198" s="922">
        <v>28.5</v>
      </c>
      <c r="G1198" s="922">
        <v>5.7</v>
      </c>
      <c r="H1198" s="922">
        <v>34.200000000000003</v>
      </c>
      <c r="I1198" s="912" t="str">
        <f>VLOOKUP($E1198,ETB!$B$66:$C$674,2,0)</f>
        <v>Advertising</v>
      </c>
    </row>
    <row r="1199" spans="1:9" outlineLevel="2">
      <c r="A1199" s="913">
        <v>466</v>
      </c>
      <c r="B1199" s="913">
        <v>248</v>
      </c>
      <c r="C1199" s="1035">
        <v>45064</v>
      </c>
      <c r="D1199" s="912" t="s">
        <v>501</v>
      </c>
      <c r="E1199" s="1036">
        <v>265</v>
      </c>
      <c r="F1199" s="922">
        <v>22.5</v>
      </c>
      <c r="G1199" s="922">
        <v>4.5</v>
      </c>
      <c r="H1199" s="922">
        <v>27</v>
      </c>
      <c r="I1199" s="912" t="str">
        <f>VLOOKUP($E1199,ETB!$B$66:$C$674,2,0)</f>
        <v>Advertising</v>
      </c>
    </row>
    <row r="1200" spans="1:9" outlineLevel="2">
      <c r="A1200" s="913">
        <v>467</v>
      </c>
      <c r="B1200" s="913">
        <v>249</v>
      </c>
      <c r="C1200" s="1035">
        <v>45035</v>
      </c>
      <c r="D1200" s="912" t="s">
        <v>501</v>
      </c>
      <c r="E1200" s="1036">
        <v>265</v>
      </c>
      <c r="F1200" s="922">
        <v>17.25</v>
      </c>
      <c r="G1200" s="922">
        <v>3.45</v>
      </c>
      <c r="H1200" s="922">
        <v>20.7</v>
      </c>
      <c r="I1200" s="912" t="str">
        <f>VLOOKUP($E1200,ETB!$B$66:$C$674,2,0)</f>
        <v>Advertising</v>
      </c>
    </row>
    <row r="1201" spans="1:9" outlineLevel="2">
      <c r="A1201" s="913">
        <v>468</v>
      </c>
      <c r="B1201" s="913">
        <v>250</v>
      </c>
      <c r="C1201" s="1035">
        <v>45044</v>
      </c>
      <c r="D1201" s="912" t="s">
        <v>501</v>
      </c>
      <c r="E1201" s="1036">
        <v>265</v>
      </c>
      <c r="F1201" s="922">
        <v>17.25</v>
      </c>
      <c r="G1201" s="922">
        <v>3.45</v>
      </c>
      <c r="H1201" s="922">
        <v>20.7</v>
      </c>
      <c r="I1201" s="912" t="str">
        <f>VLOOKUP($E1201,ETB!$B$66:$C$674,2,0)</f>
        <v>Advertising</v>
      </c>
    </row>
    <row r="1202" spans="1:9" outlineLevel="2">
      <c r="A1202" s="913">
        <v>469</v>
      </c>
      <c r="B1202" s="913">
        <v>251</v>
      </c>
      <c r="C1202" s="1035">
        <v>45062</v>
      </c>
      <c r="D1202" s="912" t="s">
        <v>501</v>
      </c>
      <c r="E1202" s="1036">
        <v>265</v>
      </c>
      <c r="F1202" s="922">
        <v>17.25</v>
      </c>
      <c r="G1202" s="922">
        <v>3.45</v>
      </c>
      <c r="H1202" s="922">
        <v>20.7</v>
      </c>
      <c r="I1202" s="912" t="str">
        <f>VLOOKUP($E1202,ETB!$B$66:$C$674,2,0)</f>
        <v>Advertising</v>
      </c>
    </row>
    <row r="1203" spans="1:9" outlineLevel="2">
      <c r="A1203" s="913">
        <v>470</v>
      </c>
      <c r="B1203" s="913">
        <v>252</v>
      </c>
      <c r="C1203" s="1035">
        <v>45069</v>
      </c>
      <c r="D1203" s="912" t="s">
        <v>501</v>
      </c>
      <c r="E1203" s="1036">
        <v>265</v>
      </c>
      <c r="F1203" s="922">
        <v>22.5</v>
      </c>
      <c r="G1203" s="922">
        <v>4.5</v>
      </c>
      <c r="H1203" s="922">
        <v>27</v>
      </c>
      <c r="I1203" s="912" t="str">
        <f>VLOOKUP($E1203,ETB!$B$66:$C$674,2,0)</f>
        <v>Advertising</v>
      </c>
    </row>
    <row r="1204" spans="1:9" outlineLevel="2">
      <c r="A1204" s="913">
        <v>471</v>
      </c>
      <c r="B1204" s="913">
        <v>253</v>
      </c>
      <c r="C1204" s="1035">
        <v>45026</v>
      </c>
      <c r="D1204" s="912" t="s">
        <v>501</v>
      </c>
      <c r="E1204" s="1036">
        <v>265</v>
      </c>
      <c r="F1204" s="922">
        <v>17.25</v>
      </c>
      <c r="G1204" s="922">
        <v>3.45</v>
      </c>
      <c r="H1204" s="922">
        <v>20.7</v>
      </c>
      <c r="I1204" s="912" t="str">
        <f>VLOOKUP($E1204,ETB!$B$66:$C$674,2,0)</f>
        <v>Advertising</v>
      </c>
    </row>
    <row r="1205" spans="1:9" outlineLevel="2">
      <c r="A1205" s="913">
        <v>472</v>
      </c>
      <c r="B1205" s="913">
        <v>254</v>
      </c>
      <c r="C1205" s="1035">
        <v>45029</v>
      </c>
      <c r="D1205" s="912" t="s">
        <v>501</v>
      </c>
      <c r="E1205" s="1036">
        <v>265</v>
      </c>
      <c r="F1205" s="922">
        <v>28.5</v>
      </c>
      <c r="G1205" s="922">
        <v>5.7</v>
      </c>
      <c r="H1205" s="922">
        <v>34.200000000000003</v>
      </c>
      <c r="I1205" s="912" t="str">
        <f>VLOOKUP($E1205,ETB!$B$66:$C$674,2,0)</f>
        <v>Advertising</v>
      </c>
    </row>
    <row r="1206" spans="1:9" outlineLevel="2">
      <c r="A1206" s="913">
        <v>473</v>
      </c>
      <c r="B1206" s="913">
        <v>255</v>
      </c>
      <c r="C1206" s="1035">
        <v>45042</v>
      </c>
      <c r="D1206" s="912" t="s">
        <v>501</v>
      </c>
      <c r="E1206" s="1036">
        <v>265</v>
      </c>
      <c r="F1206" s="922">
        <v>28.5</v>
      </c>
      <c r="G1206" s="922">
        <v>5.7</v>
      </c>
      <c r="H1206" s="922">
        <v>34.200000000000003</v>
      </c>
      <c r="I1206" s="912" t="str">
        <f>VLOOKUP($E1206,ETB!$B$66:$C$674,2,0)</f>
        <v>Advertising</v>
      </c>
    </row>
    <row r="1207" spans="1:9" outlineLevel="2">
      <c r="A1207" s="913">
        <v>474</v>
      </c>
      <c r="B1207" s="913">
        <v>256</v>
      </c>
      <c r="C1207" s="1035">
        <v>45071</v>
      </c>
      <c r="D1207" s="912" t="s">
        <v>501</v>
      </c>
      <c r="E1207" s="1036">
        <v>265</v>
      </c>
      <c r="F1207" s="922">
        <v>28.5</v>
      </c>
      <c r="G1207" s="922">
        <v>5.7</v>
      </c>
      <c r="H1207" s="922">
        <v>34.200000000000003</v>
      </c>
      <c r="I1207" s="912" t="str">
        <f>VLOOKUP($E1207,ETB!$B$66:$C$674,2,0)</f>
        <v>Advertising</v>
      </c>
    </row>
    <row r="1208" spans="1:9" outlineLevel="2">
      <c r="A1208" s="913">
        <v>475</v>
      </c>
      <c r="B1208" s="913">
        <v>257</v>
      </c>
      <c r="C1208" s="1035">
        <v>45055</v>
      </c>
      <c r="D1208" s="912" t="s">
        <v>501</v>
      </c>
      <c r="E1208" s="1036">
        <v>265</v>
      </c>
      <c r="F1208" s="922">
        <v>17.25</v>
      </c>
      <c r="G1208" s="922">
        <v>3.45</v>
      </c>
      <c r="H1208" s="922">
        <v>20.7</v>
      </c>
      <c r="I1208" s="912" t="str">
        <f>VLOOKUP($E1208,ETB!$B$66:$C$674,2,0)</f>
        <v>Advertising</v>
      </c>
    </row>
    <row r="1209" spans="1:9" outlineLevel="2">
      <c r="A1209" s="913">
        <v>476</v>
      </c>
      <c r="B1209" s="913">
        <v>258</v>
      </c>
      <c r="C1209" s="1035">
        <v>45028</v>
      </c>
      <c r="D1209" s="912" t="s">
        <v>501</v>
      </c>
      <c r="E1209" s="1036">
        <v>265</v>
      </c>
      <c r="F1209" s="922">
        <v>17.25</v>
      </c>
      <c r="G1209" s="922">
        <v>3.45</v>
      </c>
      <c r="H1209" s="922">
        <v>20.7</v>
      </c>
      <c r="I1209" s="912" t="str">
        <f>VLOOKUP($E1209,ETB!$B$66:$C$674,2,0)</f>
        <v>Advertising</v>
      </c>
    </row>
    <row r="1210" spans="1:9" outlineLevel="2">
      <c r="A1210" s="913">
        <v>477</v>
      </c>
      <c r="B1210" s="913">
        <v>259</v>
      </c>
      <c r="C1210" s="1035">
        <v>45030</v>
      </c>
      <c r="D1210" s="912" t="s">
        <v>501</v>
      </c>
      <c r="E1210" s="1036">
        <v>265</v>
      </c>
      <c r="F1210" s="922">
        <v>28.5</v>
      </c>
      <c r="G1210" s="922">
        <v>5.7</v>
      </c>
      <c r="H1210" s="922">
        <v>34.200000000000003</v>
      </c>
      <c r="I1210" s="912" t="str">
        <f>VLOOKUP($E1210,ETB!$B$66:$C$674,2,0)</f>
        <v>Advertising</v>
      </c>
    </row>
    <row r="1211" spans="1:9" outlineLevel="2">
      <c r="A1211" s="913">
        <v>478</v>
      </c>
      <c r="B1211" s="913">
        <v>260</v>
      </c>
      <c r="C1211" s="1035">
        <v>45076</v>
      </c>
      <c r="D1211" s="912" t="s">
        <v>501</v>
      </c>
      <c r="E1211" s="1036">
        <v>265</v>
      </c>
      <c r="F1211" s="922">
        <v>28.5</v>
      </c>
      <c r="G1211" s="922">
        <v>5.7</v>
      </c>
      <c r="H1211" s="922">
        <v>34.200000000000003</v>
      </c>
      <c r="I1211" s="912" t="str">
        <f>VLOOKUP($E1211,ETB!$B$66:$C$674,2,0)</f>
        <v>Advertising</v>
      </c>
    </row>
    <row r="1212" spans="1:9" outlineLevel="2">
      <c r="A1212" s="913">
        <v>479</v>
      </c>
      <c r="B1212" s="913">
        <v>261</v>
      </c>
      <c r="C1212" s="1035">
        <v>45022</v>
      </c>
      <c r="D1212" s="912" t="s">
        <v>501</v>
      </c>
      <c r="E1212" s="1036">
        <v>265</v>
      </c>
      <c r="F1212" s="922">
        <v>22.5</v>
      </c>
      <c r="G1212" s="922">
        <v>4.5</v>
      </c>
      <c r="H1212" s="922">
        <v>27</v>
      </c>
      <c r="I1212" s="912" t="str">
        <f>VLOOKUP($E1212,ETB!$B$66:$C$674,2,0)</f>
        <v>Advertising</v>
      </c>
    </row>
    <row r="1213" spans="1:9" outlineLevel="2">
      <c r="A1213" s="913">
        <v>480</v>
      </c>
      <c r="B1213" s="913">
        <v>262</v>
      </c>
      <c r="C1213" s="1035">
        <v>45041</v>
      </c>
      <c r="D1213" s="912" t="s">
        <v>501</v>
      </c>
      <c r="E1213" s="1036">
        <v>265</v>
      </c>
      <c r="F1213" s="922">
        <v>22.5</v>
      </c>
      <c r="G1213" s="922">
        <v>4.5</v>
      </c>
      <c r="H1213" s="922">
        <v>27</v>
      </c>
      <c r="I1213" s="912" t="str">
        <f>VLOOKUP($E1213,ETB!$B$66:$C$674,2,0)</f>
        <v>Advertising</v>
      </c>
    </row>
    <row r="1214" spans="1:9" outlineLevel="2">
      <c r="A1214" s="913">
        <v>481</v>
      </c>
      <c r="B1214" s="913">
        <v>263</v>
      </c>
      <c r="C1214" s="1035">
        <v>45077</v>
      </c>
      <c r="D1214" s="912" t="s">
        <v>501</v>
      </c>
      <c r="E1214" s="1036">
        <v>265</v>
      </c>
      <c r="F1214" s="922">
        <v>22.5</v>
      </c>
      <c r="G1214" s="922">
        <v>4.5</v>
      </c>
      <c r="H1214" s="922">
        <v>27</v>
      </c>
      <c r="I1214" s="912" t="str">
        <f>VLOOKUP($E1214,ETB!$B$66:$C$674,2,0)</f>
        <v>Advertising</v>
      </c>
    </row>
    <row r="1215" spans="1:9" outlineLevel="2">
      <c r="A1215" s="913">
        <v>482</v>
      </c>
      <c r="B1215" s="913">
        <v>264</v>
      </c>
      <c r="C1215" s="1035">
        <v>45028</v>
      </c>
      <c r="D1215" s="912" t="s">
        <v>501</v>
      </c>
      <c r="E1215" s="1036">
        <v>265</v>
      </c>
      <c r="F1215" s="922">
        <v>22.5</v>
      </c>
      <c r="G1215" s="922">
        <v>4.5</v>
      </c>
      <c r="H1215" s="922">
        <v>27</v>
      </c>
      <c r="I1215" s="912" t="str">
        <f>VLOOKUP($E1215,ETB!$B$66:$C$674,2,0)</f>
        <v>Advertising</v>
      </c>
    </row>
    <row r="1216" spans="1:9" outlineLevel="2">
      <c r="A1216" s="913">
        <v>483</v>
      </c>
      <c r="B1216" s="913">
        <v>265</v>
      </c>
      <c r="C1216" s="1035">
        <v>45040</v>
      </c>
      <c r="D1216" s="912" t="s">
        <v>501</v>
      </c>
      <c r="E1216" s="1036">
        <v>265</v>
      </c>
      <c r="F1216" s="922">
        <v>28.5</v>
      </c>
      <c r="G1216" s="922">
        <v>5.7</v>
      </c>
      <c r="H1216" s="922">
        <v>34.200000000000003</v>
      </c>
      <c r="I1216" s="912" t="str">
        <f>VLOOKUP($E1216,ETB!$B$66:$C$674,2,0)</f>
        <v>Advertising</v>
      </c>
    </row>
    <row r="1217" spans="1:9" outlineLevel="2">
      <c r="A1217" s="913">
        <v>484</v>
      </c>
      <c r="B1217" s="913">
        <v>266</v>
      </c>
      <c r="C1217" s="1035">
        <v>45042</v>
      </c>
      <c r="D1217" s="912" t="s">
        <v>501</v>
      </c>
      <c r="E1217" s="1036">
        <v>265</v>
      </c>
      <c r="F1217" s="922">
        <v>17.25</v>
      </c>
      <c r="G1217" s="922">
        <v>3.45</v>
      </c>
      <c r="H1217" s="922">
        <v>20.7</v>
      </c>
      <c r="I1217" s="912" t="str">
        <f>VLOOKUP($E1217,ETB!$B$66:$C$674,2,0)</f>
        <v>Advertising</v>
      </c>
    </row>
    <row r="1218" spans="1:9" outlineLevel="2">
      <c r="A1218" s="913">
        <v>485</v>
      </c>
      <c r="B1218" s="913">
        <v>267</v>
      </c>
      <c r="C1218" s="1035">
        <v>45048</v>
      </c>
      <c r="D1218" s="912" t="s">
        <v>501</v>
      </c>
      <c r="E1218" s="1036">
        <v>265</v>
      </c>
      <c r="F1218" s="922">
        <v>28.5</v>
      </c>
      <c r="G1218" s="922">
        <v>5.7</v>
      </c>
      <c r="H1218" s="922">
        <v>34.200000000000003</v>
      </c>
      <c r="I1218" s="912" t="str">
        <f>VLOOKUP($E1218,ETB!$B$66:$C$674,2,0)</f>
        <v>Advertising</v>
      </c>
    </row>
    <row r="1219" spans="1:9" outlineLevel="2">
      <c r="A1219" s="913">
        <v>486</v>
      </c>
      <c r="B1219" s="913">
        <v>268</v>
      </c>
      <c r="C1219" s="1035">
        <v>45049</v>
      </c>
      <c r="D1219" s="912" t="s">
        <v>501</v>
      </c>
      <c r="E1219" s="1036">
        <v>265</v>
      </c>
      <c r="F1219" s="922">
        <v>22.5</v>
      </c>
      <c r="G1219" s="922">
        <v>4.5</v>
      </c>
      <c r="H1219" s="922">
        <v>27</v>
      </c>
      <c r="I1219" s="912" t="str">
        <f>VLOOKUP($E1219,ETB!$B$66:$C$674,2,0)</f>
        <v>Advertising</v>
      </c>
    </row>
    <row r="1220" spans="1:9" outlineLevel="2">
      <c r="A1220" s="913">
        <v>487</v>
      </c>
      <c r="B1220" s="913">
        <v>269</v>
      </c>
      <c r="C1220" s="1035">
        <v>45050</v>
      </c>
      <c r="D1220" s="912" t="s">
        <v>501</v>
      </c>
      <c r="E1220" s="1036">
        <v>265</v>
      </c>
      <c r="F1220" s="922">
        <v>22.5</v>
      </c>
      <c r="G1220" s="922">
        <v>4.5</v>
      </c>
      <c r="H1220" s="922">
        <v>27</v>
      </c>
      <c r="I1220" s="912" t="str">
        <f>VLOOKUP($E1220,ETB!$B$66:$C$674,2,0)</f>
        <v>Advertising</v>
      </c>
    </row>
    <row r="1221" spans="1:9" outlineLevel="2">
      <c r="A1221" s="913">
        <v>488</v>
      </c>
      <c r="B1221" s="913">
        <v>270</v>
      </c>
      <c r="C1221" s="1035">
        <v>45065</v>
      </c>
      <c r="D1221" s="912" t="s">
        <v>501</v>
      </c>
      <c r="E1221" s="1036">
        <v>265</v>
      </c>
      <c r="F1221" s="922">
        <v>22.5</v>
      </c>
      <c r="G1221" s="922">
        <v>4.5</v>
      </c>
      <c r="H1221" s="922">
        <v>27</v>
      </c>
      <c r="I1221" s="912" t="str">
        <f>VLOOKUP($E1221,ETB!$B$66:$C$674,2,0)</f>
        <v>Advertising</v>
      </c>
    </row>
    <row r="1222" spans="1:9" outlineLevel="2">
      <c r="A1222" s="913">
        <v>489</v>
      </c>
      <c r="B1222" s="913">
        <v>271</v>
      </c>
      <c r="C1222" s="1035">
        <v>45077</v>
      </c>
      <c r="D1222" s="912" t="s">
        <v>501</v>
      </c>
      <c r="E1222" s="1036">
        <v>265</v>
      </c>
      <c r="F1222" s="922">
        <v>28.5</v>
      </c>
      <c r="G1222" s="922">
        <v>5.7</v>
      </c>
      <c r="H1222" s="922">
        <v>34.200000000000003</v>
      </c>
      <c r="I1222" s="912" t="str">
        <f>VLOOKUP($E1222,ETB!$B$66:$C$674,2,0)</f>
        <v>Advertising</v>
      </c>
    </row>
    <row r="1223" spans="1:9" outlineLevel="2">
      <c r="A1223" s="913">
        <v>490</v>
      </c>
      <c r="B1223" s="913">
        <v>272</v>
      </c>
      <c r="C1223" s="1035">
        <v>45029</v>
      </c>
      <c r="D1223" s="912" t="s">
        <v>501</v>
      </c>
      <c r="E1223" s="1036">
        <v>265</v>
      </c>
      <c r="F1223" s="922">
        <v>22.5</v>
      </c>
      <c r="G1223" s="922">
        <v>4.5</v>
      </c>
      <c r="H1223" s="922">
        <v>27</v>
      </c>
      <c r="I1223" s="912" t="str">
        <f>VLOOKUP($E1223,ETB!$B$66:$C$674,2,0)</f>
        <v>Advertising</v>
      </c>
    </row>
    <row r="1224" spans="1:9" outlineLevel="2">
      <c r="A1224" s="913">
        <v>491</v>
      </c>
      <c r="B1224" s="913">
        <v>273</v>
      </c>
      <c r="C1224" s="1035">
        <v>45064</v>
      </c>
      <c r="D1224" s="912" t="s">
        <v>501</v>
      </c>
      <c r="E1224" s="1036">
        <v>265</v>
      </c>
      <c r="F1224" s="922">
        <v>28.5</v>
      </c>
      <c r="G1224" s="922">
        <v>5.7</v>
      </c>
      <c r="H1224" s="922">
        <v>34.200000000000003</v>
      </c>
      <c r="I1224" s="912" t="str">
        <f>VLOOKUP($E1224,ETB!$B$66:$C$674,2,0)</f>
        <v>Advertising</v>
      </c>
    </row>
    <row r="1225" spans="1:9" outlineLevel="2">
      <c r="A1225" s="913">
        <v>492</v>
      </c>
      <c r="B1225" s="913">
        <v>274</v>
      </c>
      <c r="C1225" s="1035">
        <v>45076</v>
      </c>
      <c r="D1225" s="912" t="s">
        <v>501</v>
      </c>
      <c r="E1225" s="1036">
        <v>265</v>
      </c>
      <c r="F1225" s="922">
        <v>28.5</v>
      </c>
      <c r="G1225" s="922">
        <v>5.7</v>
      </c>
      <c r="H1225" s="922">
        <v>34.200000000000003</v>
      </c>
      <c r="I1225" s="912" t="str">
        <f>VLOOKUP($E1225,ETB!$B$66:$C$674,2,0)</f>
        <v>Advertising</v>
      </c>
    </row>
    <row r="1226" spans="1:9" outlineLevel="2">
      <c r="A1226" s="913">
        <v>493</v>
      </c>
      <c r="B1226" s="913">
        <v>275</v>
      </c>
      <c r="C1226" s="1035">
        <v>45064</v>
      </c>
      <c r="D1226" s="912" t="s">
        <v>501</v>
      </c>
      <c r="E1226" s="1036">
        <v>265</v>
      </c>
      <c r="F1226" s="922">
        <v>17.25</v>
      </c>
      <c r="G1226" s="922">
        <v>3.45</v>
      </c>
      <c r="H1226" s="922">
        <v>20.7</v>
      </c>
      <c r="I1226" s="912" t="str">
        <f>VLOOKUP($E1226,ETB!$B$66:$C$674,2,0)</f>
        <v>Advertising</v>
      </c>
    </row>
    <row r="1227" spans="1:9" outlineLevel="2">
      <c r="A1227" s="913">
        <v>494</v>
      </c>
      <c r="B1227" s="913">
        <v>276</v>
      </c>
      <c r="C1227" s="1035">
        <v>45028</v>
      </c>
      <c r="D1227" s="912" t="s">
        <v>501</v>
      </c>
      <c r="E1227" s="1036">
        <v>265</v>
      </c>
      <c r="F1227" s="922">
        <v>28.5</v>
      </c>
      <c r="G1227" s="922">
        <v>5.7</v>
      </c>
      <c r="H1227" s="922">
        <v>34.200000000000003</v>
      </c>
      <c r="I1227" s="912" t="str">
        <f>VLOOKUP($E1227,ETB!$B$66:$C$674,2,0)</f>
        <v>Advertising</v>
      </c>
    </row>
    <row r="1228" spans="1:9" outlineLevel="2">
      <c r="A1228" s="913">
        <v>495</v>
      </c>
      <c r="B1228" s="913">
        <v>277</v>
      </c>
      <c r="C1228" s="1035">
        <v>45038</v>
      </c>
      <c r="D1228" s="912" t="s">
        <v>501</v>
      </c>
      <c r="E1228" s="1036">
        <v>265</v>
      </c>
      <c r="F1228" s="922">
        <v>35.5</v>
      </c>
      <c r="G1228" s="922">
        <v>7.1</v>
      </c>
      <c r="H1228" s="922">
        <v>42.6</v>
      </c>
      <c r="I1228" s="912" t="str">
        <f>VLOOKUP($E1228,ETB!$B$66:$C$674,2,0)</f>
        <v>Advertising</v>
      </c>
    </row>
    <row r="1229" spans="1:9" outlineLevel="2">
      <c r="A1229" s="913">
        <v>496</v>
      </c>
      <c r="B1229" s="913">
        <v>278</v>
      </c>
      <c r="C1229" s="1035">
        <v>45049</v>
      </c>
      <c r="D1229" s="912" t="s">
        <v>501</v>
      </c>
      <c r="E1229" s="1036">
        <v>265</v>
      </c>
      <c r="F1229" s="922">
        <v>28.5</v>
      </c>
      <c r="G1229" s="922">
        <v>5.7</v>
      </c>
      <c r="H1229" s="922">
        <v>34.200000000000003</v>
      </c>
      <c r="I1229" s="912" t="str">
        <f>VLOOKUP($E1229,ETB!$B$66:$C$674,2,0)</f>
        <v>Advertising</v>
      </c>
    </row>
    <row r="1230" spans="1:9" outlineLevel="2">
      <c r="A1230" s="913">
        <v>497</v>
      </c>
      <c r="B1230" s="913">
        <v>279</v>
      </c>
      <c r="C1230" s="1035">
        <v>45055</v>
      </c>
      <c r="D1230" s="912" t="s">
        <v>501</v>
      </c>
      <c r="E1230" s="1036">
        <v>265</v>
      </c>
      <c r="F1230" s="922">
        <v>28.5</v>
      </c>
      <c r="G1230" s="922">
        <v>5.7</v>
      </c>
      <c r="H1230" s="922">
        <v>34.200000000000003</v>
      </c>
      <c r="I1230" s="912" t="str">
        <f>VLOOKUP($E1230,ETB!$B$66:$C$674,2,0)</f>
        <v>Advertising</v>
      </c>
    </row>
    <row r="1231" spans="1:9" outlineLevel="2">
      <c r="A1231" s="913">
        <v>498</v>
      </c>
      <c r="B1231" s="913">
        <v>280</v>
      </c>
      <c r="C1231" s="1035">
        <v>45069</v>
      </c>
      <c r="D1231" s="912" t="s">
        <v>501</v>
      </c>
      <c r="E1231" s="1036">
        <v>265</v>
      </c>
      <c r="F1231" s="922">
        <v>28.5</v>
      </c>
      <c r="G1231" s="922">
        <v>5.7</v>
      </c>
      <c r="H1231" s="922">
        <v>34.200000000000003</v>
      </c>
      <c r="I1231" s="912" t="str">
        <f>VLOOKUP($E1231,ETB!$B$66:$C$674,2,0)</f>
        <v>Advertising</v>
      </c>
    </row>
    <row r="1232" spans="1:9" outlineLevel="2">
      <c r="A1232" s="913">
        <v>499</v>
      </c>
      <c r="B1232" s="913">
        <v>281</v>
      </c>
      <c r="C1232" s="1035">
        <v>45068</v>
      </c>
      <c r="D1232" s="912" t="s">
        <v>501</v>
      </c>
      <c r="E1232" s="1036">
        <v>265</v>
      </c>
      <c r="F1232" s="922">
        <v>22.5</v>
      </c>
      <c r="G1232" s="922">
        <v>4.5</v>
      </c>
      <c r="H1232" s="922">
        <v>27</v>
      </c>
      <c r="I1232" s="912" t="str">
        <f>VLOOKUP($E1232,ETB!$B$66:$C$674,2,0)</f>
        <v>Advertising</v>
      </c>
    </row>
    <row r="1233" spans="1:9" outlineLevel="2">
      <c r="A1233" s="913">
        <v>698</v>
      </c>
      <c r="B1233" s="913">
        <v>487</v>
      </c>
      <c r="C1233" s="1035">
        <v>45078</v>
      </c>
      <c r="D1233" s="912" t="s">
        <v>501</v>
      </c>
      <c r="E1233" s="1036">
        <v>265</v>
      </c>
      <c r="F1233" s="922">
        <v>28.5</v>
      </c>
      <c r="G1233" s="922">
        <v>5.7</v>
      </c>
      <c r="H1233" s="922">
        <v>34.200000000000003</v>
      </c>
      <c r="I1233" s="912" t="str">
        <f>VLOOKUP($E1233,ETB!$B$66:$C$674,2,0)</f>
        <v>Advertising</v>
      </c>
    </row>
    <row r="1234" spans="1:9" outlineLevel="2">
      <c r="A1234" s="913">
        <v>699</v>
      </c>
      <c r="B1234" s="913">
        <v>488</v>
      </c>
      <c r="C1234" s="1035">
        <v>45078</v>
      </c>
      <c r="D1234" s="912" t="s">
        <v>501</v>
      </c>
      <c r="E1234" s="1036">
        <v>265</v>
      </c>
      <c r="F1234" s="922">
        <v>22.5</v>
      </c>
      <c r="G1234" s="922">
        <v>4.5</v>
      </c>
      <c r="H1234" s="922">
        <v>27</v>
      </c>
      <c r="I1234" s="912" t="str">
        <f>VLOOKUP($E1234,ETB!$B$66:$C$674,2,0)</f>
        <v>Advertising</v>
      </c>
    </row>
    <row r="1235" spans="1:9" outlineLevel="2">
      <c r="A1235" s="913">
        <v>700</v>
      </c>
      <c r="B1235" s="913">
        <v>489</v>
      </c>
      <c r="C1235" s="1035">
        <v>45078</v>
      </c>
      <c r="D1235" s="912" t="s">
        <v>501</v>
      </c>
      <c r="E1235" s="1036">
        <v>265</v>
      </c>
      <c r="F1235" s="922">
        <v>28.5</v>
      </c>
      <c r="G1235" s="922">
        <v>5.7</v>
      </c>
      <c r="H1235" s="922">
        <v>34.200000000000003</v>
      </c>
      <c r="I1235" s="912" t="str">
        <f>VLOOKUP($E1235,ETB!$B$66:$C$674,2,0)</f>
        <v>Advertising</v>
      </c>
    </row>
    <row r="1236" spans="1:9" outlineLevel="2">
      <c r="A1236" s="913">
        <v>701</v>
      </c>
      <c r="B1236" s="913">
        <v>490</v>
      </c>
      <c r="C1236" s="1035">
        <v>45078</v>
      </c>
      <c r="D1236" s="912" t="s">
        <v>501</v>
      </c>
      <c r="E1236" s="1036">
        <v>265</v>
      </c>
      <c r="F1236" s="922">
        <v>17.25</v>
      </c>
      <c r="G1236" s="922">
        <v>3.45</v>
      </c>
      <c r="H1236" s="922">
        <v>20.7</v>
      </c>
      <c r="I1236" s="912" t="str">
        <f>VLOOKUP($E1236,ETB!$B$66:$C$674,2,0)</f>
        <v>Advertising</v>
      </c>
    </row>
    <row r="1237" spans="1:9" outlineLevel="2">
      <c r="A1237" s="913">
        <v>702</v>
      </c>
      <c r="B1237" s="913">
        <v>491</v>
      </c>
      <c r="C1237" s="1035">
        <v>45078</v>
      </c>
      <c r="D1237" s="912" t="s">
        <v>501</v>
      </c>
      <c r="E1237" s="1036">
        <v>265</v>
      </c>
      <c r="F1237" s="922">
        <v>22.5</v>
      </c>
      <c r="G1237" s="922">
        <v>4.5</v>
      </c>
      <c r="H1237" s="922">
        <v>27</v>
      </c>
      <c r="I1237" s="912" t="str">
        <f>VLOOKUP($E1237,ETB!$B$66:$C$674,2,0)</f>
        <v>Advertising</v>
      </c>
    </row>
    <row r="1238" spans="1:9" outlineLevel="2">
      <c r="A1238" s="913">
        <v>703</v>
      </c>
      <c r="B1238" s="913">
        <v>492</v>
      </c>
      <c r="C1238" s="1035">
        <v>45078</v>
      </c>
      <c r="D1238" s="912" t="s">
        <v>501</v>
      </c>
      <c r="E1238" s="1036">
        <v>265</v>
      </c>
      <c r="F1238" s="922">
        <v>22.5</v>
      </c>
      <c r="G1238" s="922">
        <v>4.5</v>
      </c>
      <c r="H1238" s="922">
        <v>27</v>
      </c>
      <c r="I1238" s="912" t="str">
        <f>VLOOKUP($E1238,ETB!$B$66:$C$674,2,0)</f>
        <v>Advertising</v>
      </c>
    </row>
    <row r="1239" spans="1:9" outlineLevel="2">
      <c r="A1239" s="913">
        <v>704</v>
      </c>
      <c r="B1239" s="913">
        <v>493</v>
      </c>
      <c r="C1239" s="1035">
        <v>45078</v>
      </c>
      <c r="D1239" s="912" t="s">
        <v>501</v>
      </c>
      <c r="E1239" s="1036">
        <v>265</v>
      </c>
      <c r="F1239" s="922">
        <v>22.5</v>
      </c>
      <c r="G1239" s="922">
        <v>4.5</v>
      </c>
      <c r="H1239" s="922">
        <v>27</v>
      </c>
      <c r="I1239" s="912" t="str">
        <f>VLOOKUP($E1239,ETB!$B$66:$C$674,2,0)</f>
        <v>Advertising</v>
      </c>
    </row>
    <row r="1240" spans="1:9" outlineLevel="2">
      <c r="A1240" s="913">
        <v>705</v>
      </c>
      <c r="B1240" s="913">
        <v>494</v>
      </c>
      <c r="C1240" s="1035">
        <v>45078</v>
      </c>
      <c r="D1240" s="912" t="s">
        <v>501</v>
      </c>
      <c r="E1240" s="1036">
        <v>265</v>
      </c>
      <c r="F1240" s="922">
        <v>28.5</v>
      </c>
      <c r="G1240" s="922">
        <v>5.7</v>
      </c>
      <c r="H1240" s="922">
        <v>34.200000000000003</v>
      </c>
      <c r="I1240" s="912" t="str">
        <f>VLOOKUP($E1240,ETB!$B$66:$C$674,2,0)</f>
        <v>Advertising</v>
      </c>
    </row>
    <row r="1241" spans="1:9" outlineLevel="2">
      <c r="A1241" s="913">
        <v>706</v>
      </c>
      <c r="B1241" s="913">
        <v>495</v>
      </c>
      <c r="C1241" s="1035">
        <v>45078</v>
      </c>
      <c r="D1241" s="912" t="s">
        <v>501</v>
      </c>
      <c r="E1241" s="1036">
        <v>265</v>
      </c>
      <c r="F1241" s="922">
        <v>28.5</v>
      </c>
      <c r="G1241" s="922">
        <v>5.7</v>
      </c>
      <c r="H1241" s="922">
        <v>34.200000000000003</v>
      </c>
      <c r="I1241" s="912" t="str">
        <f>VLOOKUP($E1241,ETB!$B$66:$C$674,2,0)</f>
        <v>Advertising</v>
      </c>
    </row>
    <row r="1242" spans="1:9" outlineLevel="2">
      <c r="A1242" s="913">
        <v>707</v>
      </c>
      <c r="B1242" s="913">
        <v>496</v>
      </c>
      <c r="C1242" s="1035">
        <v>45078</v>
      </c>
      <c r="D1242" s="912" t="s">
        <v>501</v>
      </c>
      <c r="E1242" s="1036">
        <v>265</v>
      </c>
      <c r="F1242" s="922">
        <v>22.5</v>
      </c>
      <c r="G1242" s="922">
        <v>4.5</v>
      </c>
      <c r="H1242" s="922">
        <v>27</v>
      </c>
      <c r="I1242" s="912" t="str">
        <f>VLOOKUP($E1242,ETB!$B$66:$C$674,2,0)</f>
        <v>Advertising</v>
      </c>
    </row>
    <row r="1243" spans="1:9" outlineLevel="2">
      <c r="A1243" s="913">
        <v>708</v>
      </c>
      <c r="B1243" s="913">
        <v>497</v>
      </c>
      <c r="C1243" s="1035">
        <v>45078</v>
      </c>
      <c r="D1243" s="912" t="s">
        <v>501</v>
      </c>
      <c r="E1243" s="1036">
        <v>265</v>
      </c>
      <c r="F1243" s="922">
        <v>17.25</v>
      </c>
      <c r="G1243" s="922">
        <v>3.45</v>
      </c>
      <c r="H1243" s="922">
        <v>20.7</v>
      </c>
      <c r="I1243" s="912" t="str">
        <f>VLOOKUP($E1243,ETB!$B$66:$C$674,2,0)</f>
        <v>Advertising</v>
      </c>
    </row>
    <row r="1244" spans="1:9" outlineLevel="2">
      <c r="A1244" s="913">
        <v>709</v>
      </c>
      <c r="B1244" s="913">
        <v>498</v>
      </c>
      <c r="C1244" s="1035">
        <v>45078</v>
      </c>
      <c r="D1244" s="912" t="s">
        <v>501</v>
      </c>
      <c r="E1244" s="1036">
        <v>265</v>
      </c>
      <c r="F1244" s="922">
        <v>22.5</v>
      </c>
      <c r="G1244" s="922">
        <v>4.5</v>
      </c>
      <c r="H1244" s="922">
        <v>27</v>
      </c>
      <c r="I1244" s="912" t="str">
        <f>VLOOKUP($E1244,ETB!$B$66:$C$674,2,0)</f>
        <v>Advertising</v>
      </c>
    </row>
    <row r="1245" spans="1:9" outlineLevel="2">
      <c r="A1245" s="913">
        <v>710</v>
      </c>
      <c r="B1245" s="913">
        <v>499</v>
      </c>
      <c r="C1245" s="1035">
        <v>45078</v>
      </c>
      <c r="D1245" s="912" t="s">
        <v>501</v>
      </c>
      <c r="E1245" s="1036">
        <v>265</v>
      </c>
      <c r="F1245" s="922">
        <v>22.5</v>
      </c>
      <c r="G1245" s="922">
        <v>4.5</v>
      </c>
      <c r="H1245" s="922">
        <v>27</v>
      </c>
      <c r="I1245" s="912" t="str">
        <f>VLOOKUP($E1245,ETB!$B$66:$C$674,2,0)</f>
        <v>Advertising</v>
      </c>
    </row>
    <row r="1246" spans="1:9" outlineLevel="2">
      <c r="A1246" s="913">
        <v>711</v>
      </c>
      <c r="B1246" s="913">
        <v>500</v>
      </c>
      <c r="C1246" s="1035">
        <v>45078</v>
      </c>
      <c r="D1246" s="912" t="s">
        <v>501</v>
      </c>
      <c r="E1246" s="1036">
        <v>265</v>
      </c>
      <c r="F1246" s="922">
        <v>17.25</v>
      </c>
      <c r="G1246" s="922">
        <v>3.45</v>
      </c>
      <c r="H1246" s="922">
        <v>20.7</v>
      </c>
      <c r="I1246" s="912" t="str">
        <f>VLOOKUP($E1246,ETB!$B$66:$C$674,2,0)</f>
        <v>Advertising</v>
      </c>
    </row>
    <row r="1247" spans="1:9" outlineLevel="2">
      <c r="A1247" s="913">
        <v>712</v>
      </c>
      <c r="B1247" s="913">
        <v>501</v>
      </c>
      <c r="C1247" s="1035">
        <v>45078</v>
      </c>
      <c r="D1247" s="912" t="s">
        <v>501</v>
      </c>
      <c r="E1247" s="1036">
        <v>265</v>
      </c>
      <c r="F1247" s="922">
        <v>22.5</v>
      </c>
      <c r="G1247" s="922">
        <v>4.5</v>
      </c>
      <c r="H1247" s="922">
        <v>27</v>
      </c>
      <c r="I1247" s="912" t="str">
        <f>VLOOKUP($E1247,ETB!$B$66:$C$674,2,0)</f>
        <v>Advertising</v>
      </c>
    </row>
    <row r="1248" spans="1:9" outlineLevel="2">
      <c r="A1248" s="913">
        <v>713</v>
      </c>
      <c r="B1248" s="913">
        <v>502</v>
      </c>
      <c r="C1248" s="1035">
        <v>45078</v>
      </c>
      <c r="D1248" s="912" t="s">
        <v>501</v>
      </c>
      <c r="E1248" s="1036">
        <v>265</v>
      </c>
      <c r="F1248" s="922">
        <v>17.25</v>
      </c>
      <c r="G1248" s="922">
        <v>3.45</v>
      </c>
      <c r="H1248" s="922">
        <v>20.7</v>
      </c>
      <c r="I1248" s="912" t="str">
        <f>VLOOKUP($E1248,ETB!$B$66:$C$674,2,0)</f>
        <v>Advertising</v>
      </c>
    </row>
    <row r="1249" spans="1:9" outlineLevel="2">
      <c r="A1249" s="913">
        <v>714</v>
      </c>
      <c r="B1249" s="913">
        <v>503</v>
      </c>
      <c r="C1249" s="1035">
        <v>45078</v>
      </c>
      <c r="D1249" s="912" t="s">
        <v>501</v>
      </c>
      <c r="E1249" s="1036">
        <v>265</v>
      </c>
      <c r="F1249" s="922">
        <v>9.9499999999999993</v>
      </c>
      <c r="G1249" s="922">
        <v>1.9899999999999998</v>
      </c>
      <c r="H1249" s="922">
        <v>11.94</v>
      </c>
      <c r="I1249" s="912" t="str">
        <f>VLOOKUP($E1249,ETB!$B$66:$C$674,2,0)</f>
        <v>Advertising</v>
      </c>
    </row>
    <row r="1250" spans="1:9" outlineLevel="2">
      <c r="A1250" s="913">
        <v>715</v>
      </c>
      <c r="B1250" s="913">
        <v>504</v>
      </c>
      <c r="C1250" s="1035">
        <v>45078</v>
      </c>
      <c r="D1250" s="912" t="s">
        <v>501</v>
      </c>
      <c r="E1250" s="1036">
        <v>265</v>
      </c>
      <c r="F1250" s="922">
        <v>28.5</v>
      </c>
      <c r="G1250" s="922">
        <v>5.7</v>
      </c>
      <c r="H1250" s="922">
        <v>34.200000000000003</v>
      </c>
      <c r="I1250" s="912" t="str">
        <f>VLOOKUP($E1250,ETB!$B$66:$C$674,2,0)</f>
        <v>Advertising</v>
      </c>
    </row>
    <row r="1251" spans="1:9" outlineLevel="2">
      <c r="A1251" s="913">
        <v>716</v>
      </c>
      <c r="B1251" s="913">
        <v>505</v>
      </c>
      <c r="C1251" s="1035">
        <v>45078</v>
      </c>
      <c r="D1251" s="912" t="s">
        <v>501</v>
      </c>
      <c r="E1251" s="1036">
        <v>265</v>
      </c>
      <c r="F1251" s="922">
        <v>22.5</v>
      </c>
      <c r="G1251" s="922">
        <v>4.5</v>
      </c>
      <c r="H1251" s="922">
        <v>27</v>
      </c>
      <c r="I1251" s="912" t="str">
        <f>VLOOKUP($E1251,ETB!$B$66:$C$674,2,0)</f>
        <v>Advertising</v>
      </c>
    </row>
    <row r="1252" spans="1:9" outlineLevel="2">
      <c r="A1252" s="913">
        <v>717</v>
      </c>
      <c r="B1252" s="913">
        <v>506</v>
      </c>
      <c r="C1252" s="1035">
        <v>45078</v>
      </c>
      <c r="D1252" s="912" t="s">
        <v>501</v>
      </c>
      <c r="E1252" s="1036">
        <v>265</v>
      </c>
      <c r="F1252" s="922">
        <v>22.5</v>
      </c>
      <c r="G1252" s="922">
        <v>4.5</v>
      </c>
      <c r="H1252" s="922">
        <v>27</v>
      </c>
      <c r="I1252" s="912" t="str">
        <f>VLOOKUP($E1252,ETB!$B$66:$C$674,2,0)</f>
        <v>Advertising</v>
      </c>
    </row>
    <row r="1253" spans="1:9" outlineLevel="2">
      <c r="A1253" s="913">
        <v>718</v>
      </c>
      <c r="B1253" s="913">
        <v>507</v>
      </c>
      <c r="C1253" s="1035">
        <v>45078</v>
      </c>
      <c r="D1253" s="912" t="s">
        <v>501</v>
      </c>
      <c r="E1253" s="1036">
        <v>265</v>
      </c>
      <c r="F1253" s="922">
        <v>28.5</v>
      </c>
      <c r="G1253" s="922">
        <v>5.7</v>
      </c>
      <c r="H1253" s="922">
        <v>34.200000000000003</v>
      </c>
      <c r="I1253" s="912" t="str">
        <f>VLOOKUP($E1253,ETB!$B$66:$C$674,2,0)</f>
        <v>Advertising</v>
      </c>
    </row>
    <row r="1254" spans="1:9" outlineLevel="2">
      <c r="A1254" s="913">
        <v>719</v>
      </c>
      <c r="B1254" s="913">
        <v>508</v>
      </c>
      <c r="C1254" s="1035">
        <v>45078</v>
      </c>
      <c r="D1254" s="912" t="s">
        <v>501</v>
      </c>
      <c r="E1254" s="1036">
        <v>265</v>
      </c>
      <c r="F1254" s="922">
        <v>22.5</v>
      </c>
      <c r="G1254" s="922">
        <v>4.5</v>
      </c>
      <c r="H1254" s="922">
        <v>27</v>
      </c>
      <c r="I1254" s="912" t="str">
        <f>VLOOKUP($E1254,ETB!$B$66:$C$674,2,0)</f>
        <v>Advertising</v>
      </c>
    </row>
    <row r="1255" spans="1:9" outlineLevel="2">
      <c r="A1255" s="913">
        <v>720</v>
      </c>
      <c r="B1255" s="913">
        <v>509</v>
      </c>
      <c r="C1255" s="1035">
        <v>45078</v>
      </c>
      <c r="D1255" s="912" t="s">
        <v>501</v>
      </c>
      <c r="E1255" s="1036">
        <v>265</v>
      </c>
      <c r="F1255" s="922">
        <v>22.5</v>
      </c>
      <c r="G1255" s="922">
        <v>4.5</v>
      </c>
      <c r="H1255" s="922">
        <v>27</v>
      </c>
      <c r="I1255" s="912" t="str">
        <f>VLOOKUP($E1255,ETB!$B$66:$C$674,2,0)</f>
        <v>Advertising</v>
      </c>
    </row>
    <row r="1256" spans="1:9" outlineLevel="2">
      <c r="A1256" s="913">
        <v>721</v>
      </c>
      <c r="B1256" s="913">
        <v>510</v>
      </c>
      <c r="C1256" s="1035">
        <v>45078</v>
      </c>
      <c r="D1256" s="912" t="s">
        <v>501</v>
      </c>
      <c r="E1256" s="1036">
        <v>265</v>
      </c>
      <c r="F1256" s="922">
        <v>22.5</v>
      </c>
      <c r="G1256" s="922">
        <v>4.5</v>
      </c>
      <c r="H1256" s="922">
        <v>27</v>
      </c>
      <c r="I1256" s="912" t="str">
        <f>VLOOKUP($E1256,ETB!$B$66:$C$674,2,0)</f>
        <v>Advertising</v>
      </c>
    </row>
    <row r="1257" spans="1:9" outlineLevel="2">
      <c r="A1257" s="913">
        <v>722</v>
      </c>
      <c r="B1257" s="913">
        <v>511</v>
      </c>
      <c r="C1257" s="1035">
        <v>45078</v>
      </c>
      <c r="D1257" s="912" t="s">
        <v>501</v>
      </c>
      <c r="E1257" s="1036">
        <v>265</v>
      </c>
      <c r="F1257" s="922">
        <v>28.5</v>
      </c>
      <c r="G1257" s="922">
        <v>5.7</v>
      </c>
      <c r="H1257" s="922">
        <v>34.200000000000003</v>
      </c>
      <c r="I1257" s="912" t="str">
        <f>VLOOKUP($E1257,ETB!$B$66:$C$674,2,0)</f>
        <v>Advertising</v>
      </c>
    </row>
    <row r="1258" spans="1:9" outlineLevel="2">
      <c r="A1258" s="913">
        <v>723</v>
      </c>
      <c r="B1258" s="913">
        <v>512</v>
      </c>
      <c r="C1258" s="1035">
        <v>45078</v>
      </c>
      <c r="D1258" s="912" t="s">
        <v>501</v>
      </c>
      <c r="E1258" s="1036">
        <v>265</v>
      </c>
      <c r="F1258" s="922">
        <v>17.25</v>
      </c>
      <c r="G1258" s="922">
        <v>3.45</v>
      </c>
      <c r="H1258" s="922">
        <v>20.7</v>
      </c>
      <c r="I1258" s="912" t="str">
        <f>VLOOKUP($E1258,ETB!$B$66:$C$674,2,0)</f>
        <v>Advertising</v>
      </c>
    </row>
    <row r="1259" spans="1:9" outlineLevel="2">
      <c r="A1259" s="913">
        <v>724</v>
      </c>
      <c r="B1259" s="913">
        <v>513</v>
      </c>
      <c r="C1259" s="1035">
        <v>45078</v>
      </c>
      <c r="D1259" s="912" t="s">
        <v>501</v>
      </c>
      <c r="E1259" s="1036">
        <v>265</v>
      </c>
      <c r="F1259" s="922">
        <v>28.5</v>
      </c>
      <c r="G1259" s="922">
        <v>5.7</v>
      </c>
      <c r="H1259" s="922">
        <v>34.200000000000003</v>
      </c>
      <c r="I1259" s="912" t="str">
        <f>VLOOKUP($E1259,ETB!$B$66:$C$674,2,0)</f>
        <v>Advertising</v>
      </c>
    </row>
    <row r="1260" spans="1:9" outlineLevel="2">
      <c r="A1260" s="913">
        <v>725</v>
      </c>
      <c r="B1260" s="913">
        <v>514</v>
      </c>
      <c r="C1260" s="1035">
        <v>45078</v>
      </c>
      <c r="D1260" s="912" t="s">
        <v>501</v>
      </c>
      <c r="E1260" s="1036">
        <v>265</v>
      </c>
      <c r="F1260" s="922">
        <v>28.5</v>
      </c>
      <c r="G1260" s="922">
        <v>5.7</v>
      </c>
      <c r="H1260" s="922">
        <v>34.200000000000003</v>
      </c>
      <c r="I1260" s="912" t="str">
        <f>VLOOKUP($E1260,ETB!$B$66:$C$674,2,0)</f>
        <v>Advertising</v>
      </c>
    </row>
    <row r="1261" spans="1:9" outlineLevel="2">
      <c r="A1261" s="913">
        <v>726</v>
      </c>
      <c r="B1261" s="913">
        <v>515</v>
      </c>
      <c r="C1261" s="1035">
        <v>45078</v>
      </c>
      <c r="D1261" s="912" t="s">
        <v>501</v>
      </c>
      <c r="E1261" s="1036">
        <v>265</v>
      </c>
      <c r="F1261" s="922">
        <v>22.5</v>
      </c>
      <c r="G1261" s="922">
        <v>4.5</v>
      </c>
      <c r="H1261" s="922">
        <v>27</v>
      </c>
      <c r="I1261" s="912" t="str">
        <f>VLOOKUP($E1261,ETB!$B$66:$C$674,2,0)</f>
        <v>Advertising</v>
      </c>
    </row>
    <row r="1262" spans="1:9" outlineLevel="2">
      <c r="A1262" s="913">
        <v>727</v>
      </c>
      <c r="B1262" s="913">
        <v>516</v>
      </c>
      <c r="C1262" s="1035">
        <v>45078</v>
      </c>
      <c r="D1262" s="912" t="s">
        <v>501</v>
      </c>
      <c r="E1262" s="1036">
        <v>265</v>
      </c>
      <c r="F1262" s="922">
        <v>28.5</v>
      </c>
      <c r="G1262" s="922">
        <v>5.7</v>
      </c>
      <c r="H1262" s="922">
        <v>34.200000000000003</v>
      </c>
      <c r="I1262" s="912" t="str">
        <f>VLOOKUP($E1262,ETB!$B$66:$C$674,2,0)</f>
        <v>Advertising</v>
      </c>
    </row>
    <row r="1263" spans="1:9" outlineLevel="2">
      <c r="A1263" s="913">
        <v>728</v>
      </c>
      <c r="B1263" s="913">
        <v>517</v>
      </c>
      <c r="C1263" s="1035">
        <v>45078</v>
      </c>
      <c r="D1263" s="912" t="s">
        <v>501</v>
      </c>
      <c r="E1263" s="1036">
        <v>265</v>
      </c>
      <c r="F1263" s="922">
        <v>22.5</v>
      </c>
      <c r="G1263" s="922">
        <v>4.5</v>
      </c>
      <c r="H1263" s="922">
        <v>27</v>
      </c>
      <c r="I1263" s="912" t="str">
        <f>VLOOKUP($E1263,ETB!$B$66:$C$674,2,0)</f>
        <v>Advertising</v>
      </c>
    </row>
    <row r="1264" spans="1:9" outlineLevel="2">
      <c r="A1264" s="913">
        <v>729</v>
      </c>
      <c r="B1264" s="913">
        <v>518</v>
      </c>
      <c r="C1264" s="1035">
        <v>45079</v>
      </c>
      <c r="D1264" s="912" t="s">
        <v>501</v>
      </c>
      <c r="E1264" s="1036">
        <v>265</v>
      </c>
      <c r="F1264" s="922">
        <v>28.5</v>
      </c>
      <c r="G1264" s="922">
        <v>5.7</v>
      </c>
      <c r="H1264" s="922">
        <v>34.200000000000003</v>
      </c>
      <c r="I1264" s="912" t="str">
        <f>VLOOKUP($E1264,ETB!$B$66:$C$674,2,0)</f>
        <v>Advertising</v>
      </c>
    </row>
    <row r="1265" spans="1:9" outlineLevel="2">
      <c r="A1265" s="913">
        <v>730</v>
      </c>
      <c r="B1265" s="913">
        <v>519</v>
      </c>
      <c r="C1265" s="1035">
        <v>45079</v>
      </c>
      <c r="D1265" s="912" t="s">
        <v>501</v>
      </c>
      <c r="E1265" s="1036">
        <v>265</v>
      </c>
      <c r="F1265" s="922">
        <v>28.5</v>
      </c>
      <c r="G1265" s="922">
        <v>5.7</v>
      </c>
      <c r="H1265" s="922">
        <v>34.200000000000003</v>
      </c>
      <c r="I1265" s="912" t="str">
        <f>VLOOKUP($E1265,ETB!$B$66:$C$674,2,0)</f>
        <v>Advertising</v>
      </c>
    </row>
    <row r="1266" spans="1:9" outlineLevel="2">
      <c r="A1266" s="913">
        <v>731</v>
      </c>
      <c r="B1266" s="913">
        <v>520</v>
      </c>
      <c r="C1266" s="1035">
        <v>45079</v>
      </c>
      <c r="D1266" s="912" t="s">
        <v>501</v>
      </c>
      <c r="E1266" s="1036">
        <v>265</v>
      </c>
      <c r="F1266" s="922">
        <v>17.25</v>
      </c>
      <c r="G1266" s="922">
        <v>3.45</v>
      </c>
      <c r="H1266" s="922">
        <v>20.7</v>
      </c>
      <c r="I1266" s="912" t="str">
        <f>VLOOKUP($E1266,ETB!$B$66:$C$674,2,0)</f>
        <v>Advertising</v>
      </c>
    </row>
    <row r="1267" spans="1:9" outlineLevel="2">
      <c r="A1267" s="913">
        <v>732</v>
      </c>
      <c r="B1267" s="913">
        <v>521</v>
      </c>
      <c r="C1267" s="1035">
        <v>45081</v>
      </c>
      <c r="D1267" s="912" t="s">
        <v>501</v>
      </c>
      <c r="E1267" s="1036">
        <v>265</v>
      </c>
      <c r="F1267" s="922">
        <v>28.5</v>
      </c>
      <c r="G1267" s="922">
        <v>5.7</v>
      </c>
      <c r="H1267" s="922">
        <v>34.200000000000003</v>
      </c>
      <c r="I1267" s="912" t="str">
        <f>VLOOKUP($E1267,ETB!$B$66:$C$674,2,0)</f>
        <v>Advertising</v>
      </c>
    </row>
    <row r="1268" spans="1:9" outlineLevel="2">
      <c r="A1268" s="913">
        <v>733</v>
      </c>
      <c r="B1268" s="913">
        <v>522</v>
      </c>
      <c r="C1268" s="1035">
        <v>45081</v>
      </c>
      <c r="D1268" s="912" t="s">
        <v>501</v>
      </c>
      <c r="E1268" s="1036">
        <v>265</v>
      </c>
      <c r="F1268" s="922">
        <v>28.5</v>
      </c>
      <c r="G1268" s="922">
        <v>5.7</v>
      </c>
      <c r="H1268" s="922">
        <v>34.200000000000003</v>
      </c>
      <c r="I1268" s="912" t="str">
        <f>VLOOKUP($E1268,ETB!$B$66:$C$674,2,0)</f>
        <v>Advertising</v>
      </c>
    </row>
    <row r="1269" spans="1:9" outlineLevel="2">
      <c r="A1269" s="913">
        <v>734</v>
      </c>
      <c r="B1269" s="913">
        <v>523</v>
      </c>
      <c r="C1269" s="1035">
        <v>45081</v>
      </c>
      <c r="D1269" s="912" t="s">
        <v>501</v>
      </c>
      <c r="E1269" s="1036">
        <v>265</v>
      </c>
      <c r="F1269" s="922">
        <v>17.25</v>
      </c>
      <c r="G1269" s="922">
        <v>3.45</v>
      </c>
      <c r="H1269" s="922">
        <v>20.7</v>
      </c>
      <c r="I1269" s="912" t="str">
        <f>VLOOKUP($E1269,ETB!$B$66:$C$674,2,0)</f>
        <v>Advertising</v>
      </c>
    </row>
    <row r="1270" spans="1:9" outlineLevel="2">
      <c r="A1270" s="913">
        <v>735</v>
      </c>
      <c r="B1270" s="913">
        <v>524</v>
      </c>
      <c r="C1270" s="1035">
        <v>45083</v>
      </c>
      <c r="D1270" s="912" t="s">
        <v>501</v>
      </c>
      <c r="E1270" s="1036">
        <v>265</v>
      </c>
      <c r="F1270" s="922">
        <v>22.5</v>
      </c>
      <c r="G1270" s="922">
        <v>4.5</v>
      </c>
      <c r="H1270" s="922">
        <v>27</v>
      </c>
      <c r="I1270" s="912" t="str">
        <f>VLOOKUP($E1270,ETB!$B$66:$C$674,2,0)</f>
        <v>Advertising</v>
      </c>
    </row>
    <row r="1271" spans="1:9" outlineLevel="2">
      <c r="A1271" s="913">
        <v>736</v>
      </c>
      <c r="B1271" s="913">
        <v>525</v>
      </c>
      <c r="C1271" s="1035">
        <v>45083</v>
      </c>
      <c r="D1271" s="912" t="s">
        <v>501</v>
      </c>
      <c r="E1271" s="1036">
        <v>265</v>
      </c>
      <c r="F1271" s="922">
        <v>22.5</v>
      </c>
      <c r="G1271" s="922">
        <v>4.5</v>
      </c>
      <c r="H1271" s="922">
        <v>27</v>
      </c>
      <c r="I1271" s="912" t="str">
        <f>VLOOKUP($E1271,ETB!$B$66:$C$674,2,0)</f>
        <v>Advertising</v>
      </c>
    </row>
    <row r="1272" spans="1:9" outlineLevel="2">
      <c r="A1272" s="913">
        <v>737</v>
      </c>
      <c r="B1272" s="913">
        <v>526</v>
      </c>
      <c r="C1272" s="1035">
        <v>45085</v>
      </c>
      <c r="D1272" s="912" t="s">
        <v>501</v>
      </c>
      <c r="E1272" s="1036">
        <v>265</v>
      </c>
      <c r="F1272" s="922">
        <v>22.5</v>
      </c>
      <c r="G1272" s="922">
        <v>4.5</v>
      </c>
      <c r="H1272" s="922">
        <v>27</v>
      </c>
      <c r="I1272" s="912" t="str">
        <f>VLOOKUP($E1272,ETB!$B$66:$C$674,2,0)</f>
        <v>Advertising</v>
      </c>
    </row>
    <row r="1273" spans="1:9" outlineLevel="2">
      <c r="A1273" s="913">
        <v>738</v>
      </c>
      <c r="B1273" s="913">
        <v>527</v>
      </c>
      <c r="C1273" s="1035">
        <v>45090</v>
      </c>
      <c r="D1273" s="912" t="s">
        <v>501</v>
      </c>
      <c r="E1273" s="1036">
        <v>265</v>
      </c>
      <c r="F1273" s="922">
        <v>28.5</v>
      </c>
      <c r="G1273" s="922">
        <v>5.7</v>
      </c>
      <c r="H1273" s="922">
        <v>34.200000000000003</v>
      </c>
      <c r="I1273" s="912" t="str">
        <f>VLOOKUP($E1273,ETB!$B$66:$C$674,2,0)</f>
        <v>Advertising</v>
      </c>
    </row>
    <row r="1274" spans="1:9" outlineLevel="2">
      <c r="A1274" s="913">
        <v>739</v>
      </c>
      <c r="B1274" s="913">
        <v>528</v>
      </c>
      <c r="C1274" s="1035">
        <v>45090</v>
      </c>
      <c r="D1274" s="912" t="s">
        <v>501</v>
      </c>
      <c r="E1274" s="1036">
        <v>265</v>
      </c>
      <c r="F1274" s="922">
        <v>17.25</v>
      </c>
      <c r="G1274" s="922">
        <v>3.45</v>
      </c>
      <c r="H1274" s="922">
        <v>20.7</v>
      </c>
      <c r="I1274" s="912" t="str">
        <f>VLOOKUP($E1274,ETB!$B$66:$C$674,2,0)</f>
        <v>Advertising</v>
      </c>
    </row>
    <row r="1275" spans="1:9" outlineLevel="2">
      <c r="A1275" s="913">
        <v>740</v>
      </c>
      <c r="B1275" s="913">
        <v>529</v>
      </c>
      <c r="C1275" s="1035">
        <v>45090</v>
      </c>
      <c r="D1275" s="912" t="s">
        <v>501</v>
      </c>
      <c r="E1275" s="1036">
        <v>265</v>
      </c>
      <c r="F1275" s="922">
        <v>28.5</v>
      </c>
      <c r="G1275" s="922">
        <v>5.7</v>
      </c>
      <c r="H1275" s="922">
        <v>34.200000000000003</v>
      </c>
      <c r="I1275" s="912" t="str">
        <f>VLOOKUP($E1275,ETB!$B$66:$C$674,2,0)</f>
        <v>Advertising</v>
      </c>
    </row>
    <row r="1276" spans="1:9" outlineLevel="2">
      <c r="A1276" s="913">
        <v>741</v>
      </c>
      <c r="B1276" s="913">
        <v>530</v>
      </c>
      <c r="C1276" s="1035">
        <v>45090</v>
      </c>
      <c r="D1276" s="912" t="s">
        <v>501</v>
      </c>
      <c r="E1276" s="1036">
        <v>265</v>
      </c>
      <c r="F1276" s="922">
        <v>17.25</v>
      </c>
      <c r="G1276" s="922">
        <v>3.45</v>
      </c>
      <c r="H1276" s="922">
        <v>20.7</v>
      </c>
      <c r="I1276" s="912" t="str">
        <f>VLOOKUP($E1276,ETB!$B$66:$C$674,2,0)</f>
        <v>Advertising</v>
      </c>
    </row>
    <row r="1277" spans="1:9" outlineLevel="2">
      <c r="A1277" s="913">
        <v>742</v>
      </c>
      <c r="B1277" s="913">
        <v>531</v>
      </c>
      <c r="C1277" s="1035">
        <v>45090</v>
      </c>
      <c r="D1277" s="912" t="s">
        <v>501</v>
      </c>
      <c r="E1277" s="1036">
        <v>265</v>
      </c>
      <c r="F1277" s="922">
        <v>17.25</v>
      </c>
      <c r="G1277" s="922">
        <v>3.45</v>
      </c>
      <c r="H1277" s="922">
        <v>20.7</v>
      </c>
      <c r="I1277" s="912" t="str">
        <f>VLOOKUP($E1277,ETB!$B$66:$C$674,2,0)</f>
        <v>Advertising</v>
      </c>
    </row>
    <row r="1278" spans="1:9" outlineLevel="2">
      <c r="A1278" s="913">
        <v>743</v>
      </c>
      <c r="B1278" s="913">
        <v>532</v>
      </c>
      <c r="C1278" s="1035">
        <v>45090</v>
      </c>
      <c r="D1278" s="912" t="s">
        <v>501</v>
      </c>
      <c r="E1278" s="1036">
        <v>265</v>
      </c>
      <c r="F1278" s="922">
        <v>28.5</v>
      </c>
      <c r="G1278" s="922">
        <v>5.7</v>
      </c>
      <c r="H1278" s="922">
        <v>34.200000000000003</v>
      </c>
      <c r="I1278" s="912" t="str">
        <f>VLOOKUP($E1278,ETB!$B$66:$C$674,2,0)</f>
        <v>Advertising</v>
      </c>
    </row>
    <row r="1279" spans="1:9" outlineLevel="2">
      <c r="A1279" s="913">
        <v>744</v>
      </c>
      <c r="B1279" s="913">
        <v>533</v>
      </c>
      <c r="C1279" s="1035">
        <v>45090</v>
      </c>
      <c r="D1279" s="912" t="s">
        <v>501</v>
      </c>
      <c r="E1279" s="1036">
        <v>265</v>
      </c>
      <c r="F1279" s="922">
        <v>17.25</v>
      </c>
      <c r="G1279" s="922">
        <v>3.45</v>
      </c>
      <c r="H1279" s="922">
        <v>20.7</v>
      </c>
      <c r="I1279" s="912" t="str">
        <f>VLOOKUP($E1279,ETB!$B$66:$C$674,2,0)</f>
        <v>Advertising</v>
      </c>
    </row>
    <row r="1280" spans="1:9" outlineLevel="2">
      <c r="A1280" s="913">
        <v>745</v>
      </c>
      <c r="B1280" s="913">
        <v>534</v>
      </c>
      <c r="C1280" s="1035">
        <v>45090</v>
      </c>
      <c r="D1280" s="912" t="s">
        <v>501</v>
      </c>
      <c r="E1280" s="1036">
        <v>265</v>
      </c>
      <c r="F1280" s="922">
        <v>22.5</v>
      </c>
      <c r="G1280" s="922">
        <v>4.5</v>
      </c>
      <c r="H1280" s="922">
        <v>27</v>
      </c>
      <c r="I1280" s="912" t="str">
        <f>VLOOKUP($E1280,ETB!$B$66:$C$674,2,0)</f>
        <v>Advertising</v>
      </c>
    </row>
    <row r="1281" spans="1:9" outlineLevel="2">
      <c r="A1281" s="913">
        <v>746</v>
      </c>
      <c r="B1281" s="913">
        <v>535</v>
      </c>
      <c r="C1281" s="1035">
        <v>45091</v>
      </c>
      <c r="D1281" s="912" t="s">
        <v>501</v>
      </c>
      <c r="E1281" s="1036">
        <v>265</v>
      </c>
      <c r="F1281" s="922">
        <v>22.5</v>
      </c>
      <c r="G1281" s="922">
        <v>4.5</v>
      </c>
      <c r="H1281" s="922">
        <v>27</v>
      </c>
      <c r="I1281" s="912" t="str">
        <f>VLOOKUP($E1281,ETB!$B$66:$C$674,2,0)</f>
        <v>Advertising</v>
      </c>
    </row>
    <row r="1282" spans="1:9" outlineLevel="2">
      <c r="A1282" s="913">
        <v>747</v>
      </c>
      <c r="B1282" s="913">
        <v>536</v>
      </c>
      <c r="C1282" s="1035">
        <v>45092</v>
      </c>
      <c r="D1282" s="912" t="s">
        <v>501</v>
      </c>
      <c r="E1282" s="1036">
        <v>265</v>
      </c>
      <c r="F1282" s="922">
        <v>28.5</v>
      </c>
      <c r="G1282" s="922">
        <v>5.7</v>
      </c>
      <c r="H1282" s="922">
        <v>34.200000000000003</v>
      </c>
      <c r="I1282" s="912" t="str">
        <f>VLOOKUP($E1282,ETB!$B$66:$C$674,2,0)</f>
        <v>Advertising</v>
      </c>
    </row>
    <row r="1283" spans="1:9" outlineLevel="2">
      <c r="A1283" s="913">
        <v>748</v>
      </c>
      <c r="B1283" s="913">
        <v>537</v>
      </c>
      <c r="C1283" s="1035">
        <v>45092</v>
      </c>
      <c r="D1283" s="912" t="s">
        <v>501</v>
      </c>
      <c r="E1283" s="1036">
        <v>265</v>
      </c>
      <c r="F1283" s="922">
        <v>28.5</v>
      </c>
      <c r="G1283" s="922">
        <v>5.7</v>
      </c>
      <c r="H1283" s="922">
        <v>34.200000000000003</v>
      </c>
      <c r="I1283" s="912" t="str">
        <f>VLOOKUP($E1283,ETB!$B$66:$C$674,2,0)</f>
        <v>Advertising</v>
      </c>
    </row>
    <row r="1284" spans="1:9" outlineLevel="2">
      <c r="A1284" s="913">
        <v>749</v>
      </c>
      <c r="B1284" s="913">
        <v>538</v>
      </c>
      <c r="C1284" s="1035">
        <v>45092</v>
      </c>
      <c r="D1284" s="912" t="s">
        <v>501</v>
      </c>
      <c r="E1284" s="1036">
        <v>265</v>
      </c>
      <c r="F1284" s="922">
        <v>22.5</v>
      </c>
      <c r="G1284" s="922">
        <v>4.5</v>
      </c>
      <c r="H1284" s="922">
        <v>27</v>
      </c>
      <c r="I1284" s="912" t="str">
        <f>VLOOKUP($E1284,ETB!$B$66:$C$674,2,0)</f>
        <v>Advertising</v>
      </c>
    </row>
    <row r="1285" spans="1:9" outlineLevel="2">
      <c r="A1285" s="913">
        <v>750</v>
      </c>
      <c r="B1285" s="913">
        <v>539</v>
      </c>
      <c r="C1285" s="1035">
        <v>45094</v>
      </c>
      <c r="D1285" s="912" t="s">
        <v>501</v>
      </c>
      <c r="E1285" s="1036">
        <v>265</v>
      </c>
      <c r="F1285" s="922">
        <v>22.5</v>
      </c>
      <c r="G1285" s="922">
        <v>4.5</v>
      </c>
      <c r="H1285" s="922">
        <v>27</v>
      </c>
      <c r="I1285" s="912" t="str">
        <f>VLOOKUP($E1285,ETB!$B$66:$C$674,2,0)</f>
        <v>Advertising</v>
      </c>
    </row>
    <row r="1286" spans="1:9" outlineLevel="2">
      <c r="A1286" s="913">
        <v>751</v>
      </c>
      <c r="B1286" s="913">
        <v>540</v>
      </c>
      <c r="C1286" s="1035">
        <v>45098</v>
      </c>
      <c r="D1286" s="912" t="s">
        <v>501</v>
      </c>
      <c r="E1286" s="1036">
        <v>265</v>
      </c>
      <c r="F1286" s="922">
        <v>22.5</v>
      </c>
      <c r="G1286" s="922">
        <v>4.5</v>
      </c>
      <c r="H1286" s="922">
        <v>27</v>
      </c>
      <c r="I1286" s="912" t="str">
        <f>VLOOKUP($E1286,ETB!$B$66:$C$674,2,0)</f>
        <v>Advertising</v>
      </c>
    </row>
    <row r="1287" spans="1:9" outlineLevel="2">
      <c r="A1287" s="913">
        <v>752</v>
      </c>
      <c r="B1287" s="913">
        <v>541</v>
      </c>
      <c r="C1287" s="1035">
        <v>45098</v>
      </c>
      <c r="D1287" s="912" t="s">
        <v>501</v>
      </c>
      <c r="E1287" s="1036">
        <v>265</v>
      </c>
      <c r="F1287" s="922">
        <v>22.5</v>
      </c>
      <c r="G1287" s="922">
        <v>4.5</v>
      </c>
      <c r="H1287" s="922">
        <v>27</v>
      </c>
      <c r="I1287" s="912" t="str">
        <f>VLOOKUP($E1287,ETB!$B$66:$C$674,2,0)</f>
        <v>Advertising</v>
      </c>
    </row>
    <row r="1288" spans="1:9" outlineLevel="2">
      <c r="A1288" s="913">
        <v>753</v>
      </c>
      <c r="B1288" s="913">
        <v>542</v>
      </c>
      <c r="C1288" s="1035">
        <v>45099</v>
      </c>
      <c r="D1288" s="912" t="s">
        <v>501</v>
      </c>
      <c r="E1288" s="1036">
        <v>265</v>
      </c>
      <c r="F1288" s="922">
        <v>35.5</v>
      </c>
      <c r="G1288" s="922">
        <v>7.1</v>
      </c>
      <c r="H1288" s="922">
        <v>42.6</v>
      </c>
      <c r="I1288" s="912" t="str">
        <f>VLOOKUP($E1288,ETB!$B$66:$C$674,2,0)</f>
        <v>Advertising</v>
      </c>
    </row>
    <row r="1289" spans="1:9" outlineLevel="2">
      <c r="A1289" s="913">
        <v>754</v>
      </c>
      <c r="B1289" s="913">
        <v>543</v>
      </c>
      <c r="C1289" s="1035">
        <v>45099</v>
      </c>
      <c r="D1289" s="912" t="s">
        <v>501</v>
      </c>
      <c r="E1289" s="1036">
        <v>265</v>
      </c>
      <c r="F1289" s="922">
        <v>28.5</v>
      </c>
      <c r="G1289" s="922">
        <v>5.7</v>
      </c>
      <c r="H1289" s="922">
        <v>34.200000000000003</v>
      </c>
      <c r="I1289" s="912" t="str">
        <f>VLOOKUP($E1289,ETB!$B$66:$C$674,2,0)</f>
        <v>Advertising</v>
      </c>
    </row>
    <row r="1290" spans="1:9" outlineLevel="2">
      <c r="A1290" s="913">
        <v>755</v>
      </c>
      <c r="B1290" s="913">
        <v>544</v>
      </c>
      <c r="C1290" s="1035">
        <v>45099</v>
      </c>
      <c r="D1290" s="912" t="s">
        <v>501</v>
      </c>
      <c r="E1290" s="1036">
        <v>265</v>
      </c>
      <c r="F1290" s="922">
        <v>28.5</v>
      </c>
      <c r="G1290" s="922">
        <v>5.7</v>
      </c>
      <c r="H1290" s="922">
        <v>34.200000000000003</v>
      </c>
      <c r="I1290" s="912" t="str">
        <f>VLOOKUP($E1290,ETB!$B$66:$C$674,2,0)</f>
        <v>Advertising</v>
      </c>
    </row>
    <row r="1291" spans="1:9" outlineLevel="2">
      <c r="A1291" s="913">
        <v>756</v>
      </c>
      <c r="B1291" s="913">
        <v>545</v>
      </c>
      <c r="C1291" s="1035">
        <v>45099</v>
      </c>
      <c r="D1291" s="912" t="s">
        <v>501</v>
      </c>
      <c r="E1291" s="1036">
        <v>265</v>
      </c>
      <c r="F1291" s="922">
        <v>22.5</v>
      </c>
      <c r="G1291" s="922">
        <v>4.5</v>
      </c>
      <c r="H1291" s="922">
        <v>27</v>
      </c>
      <c r="I1291" s="912" t="str">
        <f>VLOOKUP($E1291,ETB!$B$66:$C$674,2,0)</f>
        <v>Advertising</v>
      </c>
    </row>
    <row r="1292" spans="1:9" outlineLevel="2">
      <c r="A1292" s="913">
        <v>757</v>
      </c>
      <c r="B1292" s="913">
        <v>546</v>
      </c>
      <c r="C1292" s="1035">
        <v>45100</v>
      </c>
      <c r="D1292" s="912" t="s">
        <v>501</v>
      </c>
      <c r="E1292" s="1036">
        <v>265</v>
      </c>
      <c r="F1292" s="922">
        <v>22.5</v>
      </c>
      <c r="G1292" s="922">
        <v>4.5</v>
      </c>
      <c r="H1292" s="922">
        <v>27</v>
      </c>
      <c r="I1292" s="912" t="str">
        <f>VLOOKUP($E1292,ETB!$B$66:$C$674,2,0)</f>
        <v>Advertising</v>
      </c>
    </row>
    <row r="1293" spans="1:9" outlineLevel="2">
      <c r="A1293" s="913">
        <v>758</v>
      </c>
      <c r="B1293" s="913">
        <v>547</v>
      </c>
      <c r="C1293" s="1035">
        <v>45100</v>
      </c>
      <c r="D1293" s="912" t="s">
        <v>501</v>
      </c>
      <c r="E1293" s="1036">
        <v>265</v>
      </c>
      <c r="F1293" s="922">
        <v>17.25</v>
      </c>
      <c r="G1293" s="922">
        <v>3.45</v>
      </c>
      <c r="H1293" s="922">
        <v>20.7</v>
      </c>
      <c r="I1293" s="912" t="str">
        <f>VLOOKUP($E1293,ETB!$B$66:$C$674,2,0)</f>
        <v>Advertising</v>
      </c>
    </row>
    <row r="1294" spans="1:9" outlineLevel="2">
      <c r="A1294" s="913">
        <v>759</v>
      </c>
      <c r="B1294" s="913">
        <v>548</v>
      </c>
      <c r="C1294" s="1035">
        <v>45100</v>
      </c>
      <c r="D1294" s="912" t="s">
        <v>501</v>
      </c>
      <c r="E1294" s="1036">
        <v>265</v>
      </c>
      <c r="F1294" s="922">
        <v>22.5</v>
      </c>
      <c r="G1294" s="922">
        <v>4.5</v>
      </c>
      <c r="H1294" s="922">
        <v>27</v>
      </c>
      <c r="I1294" s="912" t="str">
        <f>VLOOKUP($E1294,ETB!$B$66:$C$674,2,0)</f>
        <v>Advertising</v>
      </c>
    </row>
    <row r="1295" spans="1:9" outlineLevel="2">
      <c r="A1295" s="913">
        <v>760</v>
      </c>
      <c r="B1295" s="913">
        <v>549</v>
      </c>
      <c r="C1295" s="1035">
        <v>45104</v>
      </c>
      <c r="D1295" s="912" t="s">
        <v>501</v>
      </c>
      <c r="E1295" s="1036">
        <v>265</v>
      </c>
      <c r="F1295" s="922">
        <v>28.5</v>
      </c>
      <c r="G1295" s="922">
        <v>5.7</v>
      </c>
      <c r="H1295" s="922">
        <v>34.200000000000003</v>
      </c>
      <c r="I1295" s="912" t="str">
        <f>VLOOKUP($E1295,ETB!$B$66:$C$674,2,0)</f>
        <v>Advertising</v>
      </c>
    </row>
    <row r="1296" spans="1:9" outlineLevel="2">
      <c r="A1296" s="913">
        <v>761</v>
      </c>
      <c r="B1296" s="913">
        <v>550</v>
      </c>
      <c r="C1296" s="1035">
        <v>45104</v>
      </c>
      <c r="D1296" s="912" t="s">
        <v>501</v>
      </c>
      <c r="E1296" s="1036">
        <v>265</v>
      </c>
      <c r="F1296" s="922">
        <v>17.25</v>
      </c>
      <c r="G1296" s="922">
        <v>3.45</v>
      </c>
      <c r="H1296" s="922">
        <v>20.7</v>
      </c>
      <c r="I1296" s="912" t="str">
        <f>VLOOKUP($E1296,ETB!$B$66:$C$674,2,0)</f>
        <v>Advertising</v>
      </c>
    </row>
    <row r="1297" spans="1:9" outlineLevel="2">
      <c r="A1297" s="913">
        <v>762</v>
      </c>
      <c r="B1297" s="913">
        <v>551</v>
      </c>
      <c r="C1297" s="1035">
        <v>45104</v>
      </c>
      <c r="D1297" s="912" t="s">
        <v>501</v>
      </c>
      <c r="E1297" s="1036">
        <v>265</v>
      </c>
      <c r="F1297" s="922">
        <v>22.5</v>
      </c>
      <c r="G1297" s="922">
        <v>4.5</v>
      </c>
      <c r="H1297" s="922">
        <v>27</v>
      </c>
      <c r="I1297" s="912" t="str">
        <f>VLOOKUP($E1297,ETB!$B$66:$C$674,2,0)</f>
        <v>Advertising</v>
      </c>
    </row>
    <row r="1298" spans="1:9" outlineLevel="2">
      <c r="A1298" s="913">
        <v>763</v>
      </c>
      <c r="B1298" s="913">
        <v>552</v>
      </c>
      <c r="C1298" s="1035">
        <v>45106</v>
      </c>
      <c r="D1298" s="912" t="s">
        <v>501</v>
      </c>
      <c r="E1298" s="1036">
        <v>265</v>
      </c>
      <c r="F1298" s="922">
        <v>22.5</v>
      </c>
      <c r="G1298" s="922">
        <v>4.5</v>
      </c>
      <c r="H1298" s="922">
        <v>27</v>
      </c>
      <c r="I1298" s="912" t="str">
        <f>VLOOKUP($E1298,ETB!$B$66:$C$674,2,0)</f>
        <v>Advertising</v>
      </c>
    </row>
    <row r="1299" spans="1:9" outlineLevel="2">
      <c r="A1299" s="913">
        <v>764</v>
      </c>
      <c r="B1299" s="913">
        <v>553</v>
      </c>
      <c r="C1299" s="1035">
        <v>45106</v>
      </c>
      <c r="D1299" s="912" t="s">
        <v>501</v>
      </c>
      <c r="E1299" s="1036">
        <v>265</v>
      </c>
      <c r="F1299" s="922">
        <v>28.5</v>
      </c>
      <c r="G1299" s="922">
        <v>5.7</v>
      </c>
      <c r="H1299" s="922">
        <v>34.200000000000003</v>
      </c>
      <c r="I1299" s="912" t="str">
        <f>VLOOKUP($E1299,ETB!$B$66:$C$674,2,0)</f>
        <v>Advertising</v>
      </c>
    </row>
    <row r="1300" spans="1:9" outlineLevel="2">
      <c r="A1300" s="913">
        <v>765</v>
      </c>
      <c r="B1300" s="913">
        <v>555</v>
      </c>
      <c r="C1300" s="1035">
        <v>45111</v>
      </c>
      <c r="D1300" s="912" t="s">
        <v>501</v>
      </c>
      <c r="E1300" s="1036">
        <v>265</v>
      </c>
      <c r="F1300" s="922">
        <v>22.5</v>
      </c>
      <c r="G1300" s="922">
        <v>4.5</v>
      </c>
      <c r="H1300" s="922">
        <v>27</v>
      </c>
      <c r="I1300" s="912" t="str">
        <f>VLOOKUP($E1300,ETB!$B$66:$C$674,2,0)</f>
        <v>Advertising</v>
      </c>
    </row>
    <row r="1301" spans="1:9" outlineLevel="2">
      <c r="A1301" s="913">
        <v>766</v>
      </c>
      <c r="B1301" s="913">
        <v>556</v>
      </c>
      <c r="C1301" s="1035">
        <v>45112</v>
      </c>
      <c r="D1301" s="912" t="s">
        <v>501</v>
      </c>
      <c r="E1301" s="1036">
        <v>265</v>
      </c>
      <c r="F1301" s="922">
        <v>22.5</v>
      </c>
      <c r="G1301" s="922">
        <v>4.5</v>
      </c>
      <c r="H1301" s="922">
        <v>27</v>
      </c>
      <c r="I1301" s="912" t="str">
        <f>VLOOKUP($E1301,ETB!$B$66:$C$674,2,0)</f>
        <v>Advertising</v>
      </c>
    </row>
    <row r="1302" spans="1:9" outlineLevel="2">
      <c r="A1302" s="913">
        <v>767</v>
      </c>
      <c r="B1302" s="913">
        <v>557</v>
      </c>
      <c r="C1302" s="1035">
        <v>45112</v>
      </c>
      <c r="D1302" s="912" t="s">
        <v>501</v>
      </c>
      <c r="E1302" s="1036">
        <v>265</v>
      </c>
      <c r="F1302" s="922">
        <v>22.5</v>
      </c>
      <c r="G1302" s="922">
        <v>4.5</v>
      </c>
      <c r="H1302" s="922">
        <v>27</v>
      </c>
      <c r="I1302" s="912" t="str">
        <f>VLOOKUP($E1302,ETB!$B$66:$C$674,2,0)</f>
        <v>Advertising</v>
      </c>
    </row>
    <row r="1303" spans="1:9" outlineLevel="2">
      <c r="A1303" s="913">
        <v>768</v>
      </c>
      <c r="B1303" s="913">
        <v>558</v>
      </c>
      <c r="C1303" s="1035">
        <v>45112</v>
      </c>
      <c r="D1303" s="912" t="s">
        <v>501</v>
      </c>
      <c r="E1303" s="1036">
        <v>265</v>
      </c>
      <c r="F1303" s="922">
        <v>28.5</v>
      </c>
      <c r="G1303" s="922">
        <v>5.7</v>
      </c>
      <c r="H1303" s="922">
        <v>34.200000000000003</v>
      </c>
      <c r="I1303" s="912" t="str">
        <f>VLOOKUP($E1303,ETB!$B$66:$C$674,2,0)</f>
        <v>Advertising</v>
      </c>
    </row>
    <row r="1304" spans="1:9" outlineLevel="2">
      <c r="A1304" s="913">
        <v>769</v>
      </c>
      <c r="B1304" s="913">
        <v>559</v>
      </c>
      <c r="C1304" s="1035">
        <v>45113</v>
      </c>
      <c r="D1304" s="912" t="s">
        <v>501</v>
      </c>
      <c r="E1304" s="1036">
        <v>265</v>
      </c>
      <c r="F1304" s="922">
        <v>28.5</v>
      </c>
      <c r="G1304" s="922">
        <v>5.7</v>
      </c>
      <c r="H1304" s="922">
        <v>34.200000000000003</v>
      </c>
      <c r="I1304" s="912" t="str">
        <f>VLOOKUP($E1304,ETB!$B$66:$C$674,2,0)</f>
        <v>Advertising</v>
      </c>
    </row>
    <row r="1305" spans="1:9" outlineLevel="2">
      <c r="A1305" s="913">
        <v>770</v>
      </c>
      <c r="B1305" s="913">
        <v>560</v>
      </c>
      <c r="C1305" s="1035">
        <v>45113</v>
      </c>
      <c r="D1305" s="912" t="s">
        <v>501</v>
      </c>
      <c r="E1305" s="1036">
        <v>265</v>
      </c>
      <c r="F1305" s="922">
        <v>17.25</v>
      </c>
      <c r="G1305" s="922">
        <v>3.45</v>
      </c>
      <c r="H1305" s="922">
        <v>20.7</v>
      </c>
      <c r="I1305" s="912" t="str">
        <f>VLOOKUP($E1305,ETB!$B$66:$C$674,2,0)</f>
        <v>Advertising</v>
      </c>
    </row>
    <row r="1306" spans="1:9" outlineLevel="2">
      <c r="A1306" s="913">
        <v>771</v>
      </c>
      <c r="B1306" s="913">
        <v>561</v>
      </c>
      <c r="C1306" s="1035">
        <v>45113</v>
      </c>
      <c r="D1306" s="912" t="s">
        <v>501</v>
      </c>
      <c r="E1306" s="1036">
        <v>265</v>
      </c>
      <c r="F1306" s="922">
        <v>28.5</v>
      </c>
      <c r="G1306" s="922">
        <v>5.7</v>
      </c>
      <c r="H1306" s="922">
        <v>34.200000000000003</v>
      </c>
      <c r="I1306" s="912" t="str">
        <f>VLOOKUP($E1306,ETB!$B$66:$C$674,2,0)</f>
        <v>Advertising</v>
      </c>
    </row>
    <row r="1307" spans="1:9" outlineLevel="2">
      <c r="A1307" s="913">
        <v>772</v>
      </c>
      <c r="B1307" s="913">
        <v>562</v>
      </c>
      <c r="C1307" s="1035">
        <v>45113</v>
      </c>
      <c r="D1307" s="912" t="s">
        <v>501</v>
      </c>
      <c r="E1307" s="1036">
        <v>265</v>
      </c>
      <c r="F1307" s="922">
        <v>22.5</v>
      </c>
      <c r="G1307" s="922">
        <v>4.5</v>
      </c>
      <c r="H1307" s="922">
        <v>27</v>
      </c>
      <c r="I1307" s="912" t="str">
        <f>VLOOKUP($E1307,ETB!$B$66:$C$674,2,0)</f>
        <v>Advertising</v>
      </c>
    </row>
    <row r="1308" spans="1:9" outlineLevel="2">
      <c r="A1308" s="913">
        <v>773</v>
      </c>
      <c r="B1308" s="913">
        <v>563</v>
      </c>
      <c r="C1308" s="1035">
        <v>45113</v>
      </c>
      <c r="D1308" s="912" t="s">
        <v>501</v>
      </c>
      <c r="E1308" s="1036">
        <v>265</v>
      </c>
      <c r="F1308" s="922">
        <v>35.5</v>
      </c>
      <c r="G1308" s="922">
        <v>7.1</v>
      </c>
      <c r="H1308" s="922">
        <v>42.6</v>
      </c>
      <c r="I1308" s="912" t="str">
        <f>VLOOKUP($E1308,ETB!$B$66:$C$674,2,0)</f>
        <v>Advertising</v>
      </c>
    </row>
    <row r="1309" spans="1:9" outlineLevel="2">
      <c r="A1309" s="913">
        <v>774</v>
      </c>
      <c r="B1309" s="913">
        <v>564</v>
      </c>
      <c r="C1309" s="1035">
        <v>45113</v>
      </c>
      <c r="D1309" s="912" t="s">
        <v>501</v>
      </c>
      <c r="E1309" s="1036">
        <v>265</v>
      </c>
      <c r="F1309" s="922">
        <v>22.5</v>
      </c>
      <c r="G1309" s="922">
        <v>4.5</v>
      </c>
      <c r="H1309" s="922">
        <v>27</v>
      </c>
      <c r="I1309" s="912" t="str">
        <f>VLOOKUP($E1309,ETB!$B$66:$C$674,2,0)</f>
        <v>Advertising</v>
      </c>
    </row>
    <row r="1310" spans="1:9" outlineLevel="2">
      <c r="A1310" s="913">
        <v>775</v>
      </c>
      <c r="B1310" s="913">
        <v>565</v>
      </c>
      <c r="C1310" s="1035">
        <v>45114</v>
      </c>
      <c r="D1310" s="912" t="s">
        <v>501</v>
      </c>
      <c r="E1310" s="1036">
        <v>265</v>
      </c>
      <c r="F1310" s="922">
        <v>17.25</v>
      </c>
      <c r="G1310" s="922">
        <v>3.45</v>
      </c>
      <c r="H1310" s="922">
        <v>20.7</v>
      </c>
      <c r="I1310" s="912" t="str">
        <f>VLOOKUP($E1310,ETB!$B$66:$C$674,2,0)</f>
        <v>Advertising</v>
      </c>
    </row>
    <row r="1311" spans="1:9" outlineLevel="2">
      <c r="A1311" s="913">
        <v>776</v>
      </c>
      <c r="B1311" s="913">
        <v>566</v>
      </c>
      <c r="C1311" s="1035">
        <v>45114</v>
      </c>
      <c r="D1311" s="912" t="s">
        <v>501</v>
      </c>
      <c r="E1311" s="1036">
        <v>265</v>
      </c>
      <c r="F1311" s="922">
        <v>17.25</v>
      </c>
      <c r="G1311" s="922">
        <v>3.45</v>
      </c>
      <c r="H1311" s="922">
        <v>20.7</v>
      </c>
      <c r="I1311" s="912" t="str">
        <f>VLOOKUP($E1311,ETB!$B$66:$C$674,2,0)</f>
        <v>Advertising</v>
      </c>
    </row>
    <row r="1312" spans="1:9" outlineLevel="2">
      <c r="A1312" s="913">
        <v>777</v>
      </c>
      <c r="B1312" s="913">
        <v>567</v>
      </c>
      <c r="C1312" s="1035">
        <v>45114</v>
      </c>
      <c r="D1312" s="912" t="s">
        <v>501</v>
      </c>
      <c r="E1312" s="1036">
        <v>265</v>
      </c>
      <c r="F1312" s="922">
        <v>28.5</v>
      </c>
      <c r="G1312" s="922">
        <v>5.7</v>
      </c>
      <c r="H1312" s="922">
        <v>34.200000000000003</v>
      </c>
      <c r="I1312" s="912" t="str">
        <f>VLOOKUP($E1312,ETB!$B$66:$C$674,2,0)</f>
        <v>Advertising</v>
      </c>
    </row>
    <row r="1313" spans="1:9" outlineLevel="2">
      <c r="A1313" s="913">
        <v>778</v>
      </c>
      <c r="B1313" s="913">
        <v>568</v>
      </c>
      <c r="C1313" s="1035">
        <v>45118</v>
      </c>
      <c r="D1313" s="912" t="s">
        <v>501</v>
      </c>
      <c r="E1313" s="1036">
        <v>265</v>
      </c>
      <c r="F1313" s="922">
        <v>28.5</v>
      </c>
      <c r="G1313" s="922">
        <v>5.7</v>
      </c>
      <c r="H1313" s="922">
        <v>34.200000000000003</v>
      </c>
      <c r="I1313" s="912" t="str">
        <f>VLOOKUP($E1313,ETB!$B$66:$C$674,2,0)</f>
        <v>Advertising</v>
      </c>
    </row>
    <row r="1314" spans="1:9" outlineLevel="2">
      <c r="A1314" s="913">
        <v>779</v>
      </c>
      <c r="B1314" s="913">
        <v>569</v>
      </c>
      <c r="C1314" s="1035">
        <v>45118</v>
      </c>
      <c r="D1314" s="912" t="s">
        <v>501</v>
      </c>
      <c r="E1314" s="1036">
        <v>265</v>
      </c>
      <c r="F1314" s="922">
        <v>22.5</v>
      </c>
      <c r="G1314" s="922">
        <v>4.5</v>
      </c>
      <c r="H1314" s="922">
        <v>27</v>
      </c>
      <c r="I1314" s="912" t="str">
        <f>VLOOKUP($E1314,ETB!$B$66:$C$674,2,0)</f>
        <v>Advertising</v>
      </c>
    </row>
    <row r="1315" spans="1:9" outlineLevel="2">
      <c r="A1315" s="913">
        <v>780</v>
      </c>
      <c r="B1315" s="913">
        <v>570</v>
      </c>
      <c r="C1315" s="1035">
        <v>45118</v>
      </c>
      <c r="D1315" s="912" t="s">
        <v>501</v>
      </c>
      <c r="E1315" s="1036">
        <v>265</v>
      </c>
      <c r="F1315" s="922">
        <v>28.5</v>
      </c>
      <c r="G1315" s="922">
        <v>5.7</v>
      </c>
      <c r="H1315" s="922">
        <v>34.200000000000003</v>
      </c>
      <c r="I1315" s="912" t="str">
        <f>VLOOKUP($E1315,ETB!$B$66:$C$674,2,0)</f>
        <v>Advertising</v>
      </c>
    </row>
    <row r="1316" spans="1:9" outlineLevel="2">
      <c r="A1316" s="913">
        <v>781</v>
      </c>
      <c r="B1316" s="913">
        <v>571</v>
      </c>
      <c r="C1316" s="1035">
        <v>45124</v>
      </c>
      <c r="D1316" s="912" t="s">
        <v>501</v>
      </c>
      <c r="E1316" s="1036">
        <v>265</v>
      </c>
      <c r="F1316" s="922">
        <v>22.5</v>
      </c>
      <c r="G1316" s="922">
        <v>4.5</v>
      </c>
      <c r="H1316" s="922">
        <v>27</v>
      </c>
      <c r="I1316" s="912" t="str">
        <f>VLOOKUP($E1316,ETB!$B$66:$C$674,2,0)</f>
        <v>Advertising</v>
      </c>
    </row>
    <row r="1317" spans="1:9" outlineLevel="2">
      <c r="A1317" s="913">
        <v>782</v>
      </c>
      <c r="B1317" s="913">
        <v>572</v>
      </c>
      <c r="C1317" s="1035">
        <v>45125</v>
      </c>
      <c r="D1317" s="912" t="s">
        <v>501</v>
      </c>
      <c r="E1317" s="1036">
        <v>265</v>
      </c>
      <c r="F1317" s="922">
        <v>17.25</v>
      </c>
      <c r="G1317" s="922">
        <v>3.45</v>
      </c>
      <c r="H1317" s="922">
        <v>20.7</v>
      </c>
      <c r="I1317" s="912" t="str">
        <f>VLOOKUP($E1317,ETB!$B$66:$C$674,2,0)</f>
        <v>Advertising</v>
      </c>
    </row>
    <row r="1318" spans="1:9" outlineLevel="2">
      <c r="A1318" s="913">
        <v>783</v>
      </c>
      <c r="B1318" s="913">
        <v>573</v>
      </c>
      <c r="C1318" s="1035">
        <v>45127</v>
      </c>
      <c r="D1318" s="912" t="s">
        <v>501</v>
      </c>
      <c r="E1318" s="1036">
        <v>265</v>
      </c>
      <c r="F1318" s="922">
        <v>28.5</v>
      </c>
      <c r="G1318" s="922">
        <v>5.7</v>
      </c>
      <c r="H1318" s="922">
        <v>34.200000000000003</v>
      </c>
      <c r="I1318" s="912" t="str">
        <f>VLOOKUP($E1318,ETB!$B$66:$C$674,2,0)</f>
        <v>Advertising</v>
      </c>
    </row>
    <row r="1319" spans="1:9" outlineLevel="2">
      <c r="A1319" s="913">
        <v>784</v>
      </c>
      <c r="B1319" s="913">
        <v>574</v>
      </c>
      <c r="C1319" s="1035">
        <v>45127</v>
      </c>
      <c r="D1319" s="912" t="s">
        <v>501</v>
      </c>
      <c r="E1319" s="1036">
        <v>265</v>
      </c>
      <c r="F1319" s="922">
        <v>22.5</v>
      </c>
      <c r="G1319" s="922">
        <v>4.5</v>
      </c>
      <c r="H1319" s="922">
        <v>27</v>
      </c>
      <c r="I1319" s="912" t="str">
        <f>VLOOKUP($E1319,ETB!$B$66:$C$674,2,0)</f>
        <v>Advertising</v>
      </c>
    </row>
    <row r="1320" spans="1:9" outlineLevel="2">
      <c r="A1320" s="913">
        <v>785</v>
      </c>
      <c r="B1320" s="913">
        <v>575</v>
      </c>
      <c r="C1320" s="1035">
        <v>45127</v>
      </c>
      <c r="D1320" s="912" t="s">
        <v>501</v>
      </c>
      <c r="E1320" s="1036">
        <v>265</v>
      </c>
      <c r="F1320" s="922">
        <v>28.5</v>
      </c>
      <c r="G1320" s="922">
        <v>5.7</v>
      </c>
      <c r="H1320" s="922">
        <v>34.200000000000003</v>
      </c>
      <c r="I1320" s="912" t="str">
        <f>VLOOKUP($E1320,ETB!$B$66:$C$674,2,0)</f>
        <v>Advertising</v>
      </c>
    </row>
    <row r="1321" spans="1:9" outlineLevel="2">
      <c r="A1321" s="913">
        <v>786</v>
      </c>
      <c r="B1321" s="913">
        <v>576</v>
      </c>
      <c r="C1321" s="1035">
        <v>45127</v>
      </c>
      <c r="D1321" s="912" t="s">
        <v>501</v>
      </c>
      <c r="E1321" s="1036">
        <v>265</v>
      </c>
      <c r="F1321" s="922">
        <v>35.5</v>
      </c>
      <c r="G1321" s="922">
        <v>7.1</v>
      </c>
      <c r="H1321" s="922">
        <v>42.6</v>
      </c>
      <c r="I1321" s="912" t="str">
        <f>VLOOKUP($E1321,ETB!$B$66:$C$674,2,0)</f>
        <v>Advertising</v>
      </c>
    </row>
    <row r="1322" spans="1:9" outlineLevel="2">
      <c r="A1322" s="913">
        <v>787</v>
      </c>
      <c r="B1322" s="913">
        <v>577</v>
      </c>
      <c r="C1322" s="1035">
        <v>45128</v>
      </c>
      <c r="D1322" s="912" t="s">
        <v>501</v>
      </c>
      <c r="E1322" s="1036">
        <v>265</v>
      </c>
      <c r="F1322" s="922">
        <v>17.25</v>
      </c>
      <c r="G1322" s="922">
        <v>3.45</v>
      </c>
      <c r="H1322" s="922">
        <v>20.7</v>
      </c>
      <c r="I1322" s="912" t="str">
        <f>VLOOKUP($E1322,ETB!$B$66:$C$674,2,0)</f>
        <v>Advertising</v>
      </c>
    </row>
    <row r="1323" spans="1:9" outlineLevel="2">
      <c r="A1323" s="913">
        <v>788</v>
      </c>
      <c r="B1323" s="913">
        <v>578</v>
      </c>
      <c r="C1323" s="1035">
        <v>45128</v>
      </c>
      <c r="D1323" s="912" t="s">
        <v>501</v>
      </c>
      <c r="E1323" s="1036">
        <v>265</v>
      </c>
      <c r="F1323" s="922">
        <v>28.5</v>
      </c>
      <c r="G1323" s="922">
        <v>5.7</v>
      </c>
      <c r="H1323" s="922">
        <v>34.200000000000003</v>
      </c>
      <c r="I1323" s="912" t="str">
        <f>VLOOKUP($E1323,ETB!$B$66:$C$674,2,0)</f>
        <v>Advertising</v>
      </c>
    </row>
    <row r="1324" spans="1:9" outlineLevel="2">
      <c r="A1324" s="913">
        <v>789</v>
      </c>
      <c r="B1324" s="913">
        <v>579</v>
      </c>
      <c r="C1324" s="1035">
        <v>45128</v>
      </c>
      <c r="D1324" s="912" t="s">
        <v>501</v>
      </c>
      <c r="E1324" s="1036">
        <v>265</v>
      </c>
      <c r="F1324" s="922">
        <v>22.5</v>
      </c>
      <c r="G1324" s="922">
        <v>4.5</v>
      </c>
      <c r="H1324" s="922">
        <v>27</v>
      </c>
      <c r="I1324" s="912" t="str">
        <f>VLOOKUP($E1324,ETB!$B$66:$C$674,2,0)</f>
        <v>Advertising</v>
      </c>
    </row>
    <row r="1325" spans="1:9" outlineLevel="2">
      <c r="A1325" s="913">
        <v>790</v>
      </c>
      <c r="B1325" s="913">
        <v>580</v>
      </c>
      <c r="C1325" s="1035">
        <v>45128</v>
      </c>
      <c r="D1325" s="912" t="s">
        <v>501</v>
      </c>
      <c r="E1325" s="1036">
        <v>265</v>
      </c>
      <c r="F1325" s="922">
        <v>28.5</v>
      </c>
      <c r="G1325" s="922">
        <v>5.7</v>
      </c>
      <c r="H1325" s="922">
        <v>34.200000000000003</v>
      </c>
      <c r="I1325" s="912" t="str">
        <f>VLOOKUP($E1325,ETB!$B$66:$C$674,2,0)</f>
        <v>Advertising</v>
      </c>
    </row>
    <row r="1326" spans="1:9" outlineLevel="2">
      <c r="A1326" s="913">
        <v>791</v>
      </c>
      <c r="B1326" s="913">
        <v>581</v>
      </c>
      <c r="C1326" s="1035">
        <v>45128</v>
      </c>
      <c r="D1326" s="912" t="s">
        <v>501</v>
      </c>
      <c r="E1326" s="1036">
        <v>265</v>
      </c>
      <c r="F1326" s="922">
        <v>17.25</v>
      </c>
      <c r="G1326" s="922">
        <v>3.45</v>
      </c>
      <c r="H1326" s="922">
        <v>20.7</v>
      </c>
      <c r="I1326" s="912" t="str">
        <f>VLOOKUP($E1326,ETB!$B$66:$C$674,2,0)</f>
        <v>Advertising</v>
      </c>
    </row>
    <row r="1327" spans="1:9" outlineLevel="2">
      <c r="A1327" s="913">
        <v>792</v>
      </c>
      <c r="B1327" s="913">
        <v>582</v>
      </c>
      <c r="C1327" s="1035">
        <v>45128</v>
      </c>
      <c r="D1327" s="912" t="s">
        <v>501</v>
      </c>
      <c r="E1327" s="1036">
        <v>265</v>
      </c>
      <c r="F1327" s="922">
        <v>17.25</v>
      </c>
      <c r="G1327" s="922">
        <v>3.45</v>
      </c>
      <c r="H1327" s="922">
        <v>20.7</v>
      </c>
      <c r="I1327" s="912" t="str">
        <f>VLOOKUP($E1327,ETB!$B$66:$C$674,2,0)</f>
        <v>Advertising</v>
      </c>
    </row>
    <row r="1328" spans="1:9" outlineLevel="2">
      <c r="A1328" s="913">
        <v>793</v>
      </c>
      <c r="B1328" s="913">
        <v>583</v>
      </c>
      <c r="C1328" s="1035">
        <v>45128</v>
      </c>
      <c r="D1328" s="912" t="s">
        <v>501</v>
      </c>
      <c r="E1328" s="1036">
        <v>265</v>
      </c>
      <c r="F1328" s="922">
        <v>28.5</v>
      </c>
      <c r="G1328" s="922">
        <v>5.7</v>
      </c>
      <c r="H1328" s="922">
        <v>34.200000000000003</v>
      </c>
      <c r="I1328" s="912" t="str">
        <f>VLOOKUP($E1328,ETB!$B$66:$C$674,2,0)</f>
        <v>Advertising</v>
      </c>
    </row>
    <row r="1329" spans="1:9" outlineLevel="2">
      <c r="A1329" s="913">
        <v>794</v>
      </c>
      <c r="B1329" s="913">
        <v>584</v>
      </c>
      <c r="C1329" s="1035">
        <v>45128</v>
      </c>
      <c r="D1329" s="912" t="s">
        <v>501</v>
      </c>
      <c r="E1329" s="1036">
        <v>265</v>
      </c>
      <c r="F1329" s="922">
        <v>22.5</v>
      </c>
      <c r="G1329" s="922">
        <v>4.5</v>
      </c>
      <c r="H1329" s="922">
        <v>27</v>
      </c>
      <c r="I1329" s="912" t="str">
        <f>VLOOKUP($E1329,ETB!$B$66:$C$674,2,0)</f>
        <v>Advertising</v>
      </c>
    </row>
    <row r="1330" spans="1:9" outlineLevel="2">
      <c r="A1330" s="913">
        <v>795</v>
      </c>
      <c r="B1330" s="913">
        <v>585</v>
      </c>
      <c r="C1330" s="1035">
        <v>45132</v>
      </c>
      <c r="D1330" s="912" t="s">
        <v>501</v>
      </c>
      <c r="E1330" s="1036">
        <v>265</v>
      </c>
      <c r="F1330" s="922">
        <v>35.5</v>
      </c>
      <c r="G1330" s="922">
        <v>7.1</v>
      </c>
      <c r="H1330" s="922">
        <v>42.6</v>
      </c>
      <c r="I1330" s="912" t="str">
        <f>VLOOKUP($E1330,ETB!$B$66:$C$674,2,0)</f>
        <v>Advertising</v>
      </c>
    </row>
    <row r="1331" spans="1:9" outlineLevel="2">
      <c r="A1331" s="913">
        <v>796</v>
      </c>
      <c r="B1331" s="913">
        <v>586</v>
      </c>
      <c r="C1331" s="1035">
        <v>45132</v>
      </c>
      <c r="D1331" s="912" t="s">
        <v>501</v>
      </c>
      <c r="E1331" s="1036">
        <v>265</v>
      </c>
      <c r="F1331" s="922">
        <v>22.5</v>
      </c>
      <c r="G1331" s="922">
        <v>4.5</v>
      </c>
      <c r="H1331" s="922">
        <v>27</v>
      </c>
      <c r="I1331" s="912" t="str">
        <f>VLOOKUP($E1331,ETB!$B$66:$C$674,2,0)</f>
        <v>Advertising</v>
      </c>
    </row>
    <row r="1332" spans="1:9" outlineLevel="2">
      <c r="A1332" s="913">
        <v>797</v>
      </c>
      <c r="B1332" s="913">
        <v>587</v>
      </c>
      <c r="C1332" s="1035">
        <v>45132</v>
      </c>
      <c r="D1332" s="912" t="s">
        <v>501</v>
      </c>
      <c r="E1332" s="1036">
        <v>265</v>
      </c>
      <c r="F1332" s="922">
        <v>28.5</v>
      </c>
      <c r="G1332" s="922">
        <v>5.7</v>
      </c>
      <c r="H1332" s="922">
        <v>34.200000000000003</v>
      </c>
      <c r="I1332" s="912" t="str">
        <f>VLOOKUP($E1332,ETB!$B$66:$C$674,2,0)</f>
        <v>Advertising</v>
      </c>
    </row>
    <row r="1333" spans="1:9" outlineLevel="2">
      <c r="A1333" s="913">
        <v>798</v>
      </c>
      <c r="B1333" s="913">
        <v>588</v>
      </c>
      <c r="C1333" s="1035">
        <v>45132</v>
      </c>
      <c r="D1333" s="912" t="s">
        <v>501</v>
      </c>
      <c r="E1333" s="1036">
        <v>265</v>
      </c>
      <c r="F1333" s="922">
        <v>17.25</v>
      </c>
      <c r="G1333" s="922">
        <v>3.45</v>
      </c>
      <c r="H1333" s="922">
        <v>20.7</v>
      </c>
      <c r="I1333" s="912" t="str">
        <f>VLOOKUP($E1333,ETB!$B$66:$C$674,2,0)</f>
        <v>Advertising</v>
      </c>
    </row>
    <row r="1334" spans="1:9" outlineLevel="2">
      <c r="A1334" s="913">
        <v>799</v>
      </c>
      <c r="B1334" s="913">
        <v>589</v>
      </c>
      <c r="C1334" s="1035">
        <v>45132</v>
      </c>
      <c r="D1334" s="912" t="s">
        <v>501</v>
      </c>
      <c r="E1334" s="1036">
        <v>265</v>
      </c>
      <c r="F1334" s="922">
        <v>22.5</v>
      </c>
      <c r="G1334" s="922">
        <v>4.5</v>
      </c>
      <c r="H1334" s="922">
        <v>27</v>
      </c>
      <c r="I1334" s="912" t="str">
        <f>VLOOKUP($E1334,ETB!$B$66:$C$674,2,0)</f>
        <v>Advertising</v>
      </c>
    </row>
    <row r="1335" spans="1:9" outlineLevel="2">
      <c r="A1335" s="913">
        <v>800</v>
      </c>
      <c r="B1335" s="913">
        <v>590</v>
      </c>
      <c r="C1335" s="1035">
        <v>45136</v>
      </c>
      <c r="D1335" s="912" t="s">
        <v>501</v>
      </c>
      <c r="E1335" s="1036">
        <v>265</v>
      </c>
      <c r="F1335" s="922">
        <v>22.5</v>
      </c>
      <c r="G1335" s="922">
        <v>4.5</v>
      </c>
      <c r="H1335" s="922">
        <v>27</v>
      </c>
      <c r="I1335" s="912" t="str">
        <f>VLOOKUP($E1335,ETB!$B$66:$C$674,2,0)</f>
        <v>Advertising</v>
      </c>
    </row>
    <row r="1336" spans="1:9" outlineLevel="2">
      <c r="A1336" s="913">
        <v>801</v>
      </c>
      <c r="B1336" s="913">
        <v>591</v>
      </c>
      <c r="C1336" s="1035">
        <v>45136</v>
      </c>
      <c r="D1336" s="912" t="s">
        <v>501</v>
      </c>
      <c r="E1336" s="1036">
        <v>265</v>
      </c>
      <c r="F1336" s="922">
        <v>28.5</v>
      </c>
      <c r="G1336" s="922">
        <v>5.7</v>
      </c>
      <c r="H1336" s="922">
        <v>34.200000000000003</v>
      </c>
      <c r="I1336" s="912" t="str">
        <f>VLOOKUP($E1336,ETB!$B$66:$C$674,2,0)</f>
        <v>Advertising</v>
      </c>
    </row>
    <row r="1337" spans="1:9" outlineLevel="2">
      <c r="A1337" s="913">
        <v>1080</v>
      </c>
      <c r="B1337" s="913">
        <v>887</v>
      </c>
      <c r="C1337" s="1035">
        <v>45170</v>
      </c>
      <c r="D1337" s="912" t="s">
        <v>501</v>
      </c>
      <c r="E1337" s="1036">
        <v>265</v>
      </c>
      <c r="F1337" s="922">
        <v>28.5</v>
      </c>
      <c r="G1337" s="922">
        <v>5.7</v>
      </c>
      <c r="H1337" s="922">
        <v>34.200000000000003</v>
      </c>
      <c r="I1337" s="912" t="str">
        <f>VLOOKUP($E1337,ETB!$B$66:$C$674,2,0)</f>
        <v>Advertising</v>
      </c>
    </row>
    <row r="1338" spans="1:9" outlineLevel="2">
      <c r="A1338" s="913">
        <v>1081</v>
      </c>
      <c r="B1338" s="913">
        <v>888</v>
      </c>
      <c r="C1338" s="1035">
        <v>45170</v>
      </c>
      <c r="D1338" s="912" t="s">
        <v>501</v>
      </c>
      <c r="E1338" s="1036">
        <v>265</v>
      </c>
      <c r="F1338" s="922">
        <v>17.25</v>
      </c>
      <c r="G1338" s="922">
        <v>3.45</v>
      </c>
      <c r="H1338" s="922">
        <v>20.7</v>
      </c>
      <c r="I1338" s="912" t="str">
        <f>VLOOKUP($E1338,ETB!$B$66:$C$674,2,0)</f>
        <v>Advertising</v>
      </c>
    </row>
    <row r="1339" spans="1:9" outlineLevel="2">
      <c r="A1339" s="913">
        <v>1082</v>
      </c>
      <c r="B1339" s="913">
        <v>889</v>
      </c>
      <c r="C1339" s="1035">
        <v>45173</v>
      </c>
      <c r="D1339" s="912" t="s">
        <v>501</v>
      </c>
      <c r="E1339" s="1036">
        <v>265</v>
      </c>
      <c r="F1339" s="922">
        <v>35.5</v>
      </c>
      <c r="G1339" s="922">
        <v>7.1</v>
      </c>
      <c r="H1339" s="922">
        <v>42.6</v>
      </c>
      <c r="I1339" s="912" t="str">
        <f>VLOOKUP($E1339,ETB!$B$66:$C$674,2,0)</f>
        <v>Advertising</v>
      </c>
    </row>
    <row r="1340" spans="1:9" outlineLevel="2">
      <c r="A1340" s="913">
        <v>1083</v>
      </c>
      <c r="B1340" s="913">
        <v>890</v>
      </c>
      <c r="C1340" s="1035">
        <v>45173</v>
      </c>
      <c r="D1340" s="912" t="s">
        <v>501</v>
      </c>
      <c r="E1340" s="1036">
        <v>265</v>
      </c>
      <c r="F1340" s="922">
        <v>28.5</v>
      </c>
      <c r="G1340" s="922">
        <v>5.7</v>
      </c>
      <c r="H1340" s="922">
        <v>34.200000000000003</v>
      </c>
      <c r="I1340" s="912" t="str">
        <f>VLOOKUP($E1340,ETB!$B$66:$C$674,2,0)</f>
        <v>Advertising</v>
      </c>
    </row>
    <row r="1341" spans="1:9" outlineLevel="2">
      <c r="A1341" s="913">
        <v>1084</v>
      </c>
      <c r="B1341" s="913">
        <v>891</v>
      </c>
      <c r="C1341" s="1035">
        <v>45173</v>
      </c>
      <c r="D1341" s="912" t="s">
        <v>501</v>
      </c>
      <c r="E1341" s="1036">
        <v>265</v>
      </c>
      <c r="F1341" s="922">
        <v>17.25</v>
      </c>
      <c r="G1341" s="922">
        <v>3.45</v>
      </c>
      <c r="H1341" s="922">
        <v>20.7</v>
      </c>
      <c r="I1341" s="912" t="str">
        <f>VLOOKUP($E1341,ETB!$B$66:$C$674,2,0)</f>
        <v>Advertising</v>
      </c>
    </row>
    <row r="1342" spans="1:9" outlineLevel="2">
      <c r="A1342" s="913">
        <v>1085</v>
      </c>
      <c r="B1342" s="913">
        <v>892</v>
      </c>
      <c r="C1342" s="1035">
        <v>45173</v>
      </c>
      <c r="D1342" s="912" t="s">
        <v>501</v>
      </c>
      <c r="E1342" s="1036">
        <v>265</v>
      </c>
      <c r="F1342" s="922">
        <v>17.25</v>
      </c>
      <c r="G1342" s="922">
        <v>3.45</v>
      </c>
      <c r="H1342" s="922">
        <v>20.7</v>
      </c>
      <c r="I1342" s="912" t="str">
        <f>VLOOKUP($E1342,ETB!$B$66:$C$674,2,0)</f>
        <v>Advertising</v>
      </c>
    </row>
    <row r="1343" spans="1:9" outlineLevel="2">
      <c r="A1343" s="913">
        <v>1086</v>
      </c>
      <c r="B1343" s="913">
        <v>893</v>
      </c>
      <c r="C1343" s="1035">
        <v>45177</v>
      </c>
      <c r="D1343" s="912" t="s">
        <v>501</v>
      </c>
      <c r="E1343" s="1036">
        <v>265</v>
      </c>
      <c r="F1343" s="922">
        <v>22.5</v>
      </c>
      <c r="G1343" s="922">
        <v>4.5</v>
      </c>
      <c r="H1343" s="922">
        <v>27</v>
      </c>
      <c r="I1343" s="912" t="str">
        <f>VLOOKUP($E1343,ETB!$B$66:$C$674,2,0)</f>
        <v>Advertising</v>
      </c>
    </row>
    <row r="1344" spans="1:9" outlineLevel="2">
      <c r="A1344" s="913">
        <v>1087</v>
      </c>
      <c r="B1344" s="913">
        <v>894</v>
      </c>
      <c r="C1344" s="1035">
        <v>45177</v>
      </c>
      <c r="D1344" s="912" t="s">
        <v>501</v>
      </c>
      <c r="E1344" s="1036">
        <v>265</v>
      </c>
      <c r="F1344" s="922">
        <v>28.5</v>
      </c>
      <c r="G1344" s="922">
        <v>5.7</v>
      </c>
      <c r="H1344" s="922">
        <v>34.200000000000003</v>
      </c>
      <c r="I1344" s="912" t="str">
        <f>VLOOKUP($E1344,ETB!$B$66:$C$674,2,0)</f>
        <v>Advertising</v>
      </c>
    </row>
    <row r="1345" spans="1:9" outlineLevel="2">
      <c r="A1345" s="913">
        <v>1088</v>
      </c>
      <c r="B1345" s="913">
        <v>895</v>
      </c>
      <c r="C1345" s="1035">
        <v>45177</v>
      </c>
      <c r="D1345" s="912" t="s">
        <v>501</v>
      </c>
      <c r="E1345" s="1036">
        <v>265</v>
      </c>
      <c r="F1345" s="922">
        <v>28.5</v>
      </c>
      <c r="G1345" s="922">
        <v>5.7</v>
      </c>
      <c r="H1345" s="922">
        <v>34.200000000000003</v>
      </c>
      <c r="I1345" s="912" t="str">
        <f>VLOOKUP($E1345,ETB!$B$66:$C$674,2,0)</f>
        <v>Advertising</v>
      </c>
    </row>
    <row r="1346" spans="1:9" outlineLevel="2">
      <c r="A1346" s="913">
        <v>1089</v>
      </c>
      <c r="B1346" s="913">
        <v>896</v>
      </c>
      <c r="C1346" s="1035">
        <v>45177</v>
      </c>
      <c r="D1346" s="912" t="s">
        <v>501</v>
      </c>
      <c r="E1346" s="1036">
        <v>265</v>
      </c>
      <c r="F1346" s="922">
        <v>22.5</v>
      </c>
      <c r="G1346" s="922">
        <v>4.5</v>
      </c>
      <c r="H1346" s="922">
        <v>27</v>
      </c>
      <c r="I1346" s="912" t="str">
        <f>VLOOKUP($E1346,ETB!$B$66:$C$674,2,0)</f>
        <v>Advertising</v>
      </c>
    </row>
    <row r="1347" spans="1:9" outlineLevel="2">
      <c r="A1347" s="913">
        <v>1090</v>
      </c>
      <c r="B1347" s="913">
        <v>897</v>
      </c>
      <c r="C1347" s="1035">
        <v>45177</v>
      </c>
      <c r="D1347" s="912" t="s">
        <v>501</v>
      </c>
      <c r="E1347" s="1036">
        <v>265</v>
      </c>
      <c r="F1347" s="922">
        <v>86.5</v>
      </c>
      <c r="G1347" s="922">
        <v>17.3</v>
      </c>
      <c r="H1347" s="922">
        <v>103.8</v>
      </c>
      <c r="I1347" s="912" t="str">
        <f>VLOOKUP($E1347,ETB!$B$66:$C$674,2,0)</f>
        <v>Advertising</v>
      </c>
    </row>
    <row r="1348" spans="1:9" outlineLevel="2">
      <c r="A1348" s="913">
        <v>1091</v>
      </c>
      <c r="B1348" s="913">
        <v>898</v>
      </c>
      <c r="C1348" s="1035">
        <v>45177</v>
      </c>
      <c r="D1348" s="912" t="s">
        <v>501</v>
      </c>
      <c r="E1348" s="1036">
        <v>265</v>
      </c>
      <c r="F1348" s="922">
        <v>22.5</v>
      </c>
      <c r="G1348" s="922">
        <v>4.5</v>
      </c>
      <c r="H1348" s="922">
        <v>27</v>
      </c>
      <c r="I1348" s="912" t="str">
        <f>VLOOKUP($E1348,ETB!$B$66:$C$674,2,0)</f>
        <v>Advertising</v>
      </c>
    </row>
    <row r="1349" spans="1:9" outlineLevel="2">
      <c r="A1349" s="913">
        <v>1092</v>
      </c>
      <c r="B1349" s="913">
        <v>899</v>
      </c>
      <c r="C1349" s="1035">
        <v>45178</v>
      </c>
      <c r="D1349" s="912" t="s">
        <v>501</v>
      </c>
      <c r="E1349" s="1036">
        <v>265</v>
      </c>
      <c r="F1349" s="922">
        <v>28.5</v>
      </c>
      <c r="G1349" s="922">
        <v>5.7</v>
      </c>
      <c r="H1349" s="922">
        <v>34.200000000000003</v>
      </c>
      <c r="I1349" s="912" t="str">
        <f>VLOOKUP($E1349,ETB!$B$66:$C$674,2,0)</f>
        <v>Advertising</v>
      </c>
    </row>
    <row r="1350" spans="1:9" outlineLevel="2">
      <c r="A1350" s="913">
        <v>1093</v>
      </c>
      <c r="B1350" s="913">
        <v>900</v>
      </c>
      <c r="C1350" s="1035">
        <v>45181</v>
      </c>
      <c r="D1350" s="912" t="s">
        <v>501</v>
      </c>
      <c r="E1350" s="1036">
        <v>265</v>
      </c>
      <c r="F1350" s="922">
        <v>17.25</v>
      </c>
      <c r="G1350" s="922">
        <v>3.45</v>
      </c>
      <c r="H1350" s="922">
        <v>20.7</v>
      </c>
      <c r="I1350" s="912" t="str">
        <f>VLOOKUP($E1350,ETB!$B$66:$C$674,2,0)</f>
        <v>Advertising</v>
      </c>
    </row>
    <row r="1351" spans="1:9" outlineLevel="2">
      <c r="A1351" s="913">
        <v>1094</v>
      </c>
      <c r="B1351" s="913">
        <v>901</v>
      </c>
      <c r="C1351" s="1035">
        <v>45181</v>
      </c>
      <c r="D1351" s="912" t="s">
        <v>501</v>
      </c>
      <c r="E1351" s="1036">
        <v>265</v>
      </c>
      <c r="F1351" s="922">
        <v>28.5</v>
      </c>
      <c r="G1351" s="922">
        <v>5.7</v>
      </c>
      <c r="H1351" s="922">
        <v>34.200000000000003</v>
      </c>
      <c r="I1351" s="912" t="str">
        <f>VLOOKUP($E1351,ETB!$B$66:$C$674,2,0)</f>
        <v>Advertising</v>
      </c>
    </row>
    <row r="1352" spans="1:9" outlineLevel="2">
      <c r="A1352" s="913">
        <v>1095</v>
      </c>
      <c r="B1352" s="913">
        <v>902</v>
      </c>
      <c r="C1352" s="1035">
        <v>45181</v>
      </c>
      <c r="D1352" s="912" t="s">
        <v>501</v>
      </c>
      <c r="E1352" s="1036">
        <v>265</v>
      </c>
      <c r="F1352" s="922">
        <v>22.5</v>
      </c>
      <c r="G1352" s="922">
        <v>4.5</v>
      </c>
      <c r="H1352" s="922">
        <v>27</v>
      </c>
      <c r="I1352" s="912" t="str">
        <f>VLOOKUP($E1352,ETB!$B$66:$C$674,2,0)</f>
        <v>Advertising</v>
      </c>
    </row>
    <row r="1353" spans="1:9" outlineLevel="2">
      <c r="A1353" s="913">
        <v>1096</v>
      </c>
      <c r="B1353" s="913">
        <v>903</v>
      </c>
      <c r="C1353" s="1035">
        <v>45182</v>
      </c>
      <c r="D1353" s="912" t="s">
        <v>501</v>
      </c>
      <c r="E1353" s="1036">
        <v>265</v>
      </c>
      <c r="F1353" s="922">
        <v>22.5</v>
      </c>
      <c r="G1353" s="922">
        <v>4.5</v>
      </c>
      <c r="H1353" s="922">
        <v>27</v>
      </c>
      <c r="I1353" s="912" t="str">
        <f>VLOOKUP($E1353,ETB!$B$66:$C$674,2,0)</f>
        <v>Advertising</v>
      </c>
    </row>
    <row r="1354" spans="1:9" outlineLevel="2">
      <c r="A1354" s="913">
        <v>1097</v>
      </c>
      <c r="B1354" s="913">
        <v>905</v>
      </c>
      <c r="C1354" s="1035">
        <v>45183</v>
      </c>
      <c r="D1354" s="912" t="s">
        <v>501</v>
      </c>
      <c r="E1354" s="1036">
        <v>265</v>
      </c>
      <c r="F1354" s="922">
        <v>28.5</v>
      </c>
      <c r="G1354" s="922">
        <v>5.7</v>
      </c>
      <c r="H1354" s="922">
        <v>34.200000000000003</v>
      </c>
      <c r="I1354" s="912" t="str">
        <f>VLOOKUP($E1354,ETB!$B$66:$C$674,2,0)</f>
        <v>Advertising</v>
      </c>
    </row>
    <row r="1355" spans="1:9" outlineLevel="2">
      <c r="A1355" s="913">
        <v>1098</v>
      </c>
      <c r="B1355" s="913">
        <v>906</v>
      </c>
      <c r="C1355" s="1035">
        <v>45185</v>
      </c>
      <c r="D1355" s="912" t="s">
        <v>501</v>
      </c>
      <c r="E1355" s="1036">
        <v>265</v>
      </c>
      <c r="F1355" s="922">
        <v>22.5</v>
      </c>
      <c r="G1355" s="922">
        <v>4.5</v>
      </c>
      <c r="H1355" s="922">
        <v>27</v>
      </c>
      <c r="I1355" s="912" t="str">
        <f>VLOOKUP($E1355,ETB!$B$66:$C$674,2,0)</f>
        <v>Advertising</v>
      </c>
    </row>
    <row r="1356" spans="1:9" outlineLevel="2">
      <c r="A1356" s="913">
        <v>1099</v>
      </c>
      <c r="B1356" s="913">
        <v>907</v>
      </c>
      <c r="C1356" s="1035">
        <v>45187</v>
      </c>
      <c r="D1356" s="912" t="s">
        <v>501</v>
      </c>
      <c r="E1356" s="1036">
        <v>265</v>
      </c>
      <c r="F1356" s="922">
        <v>17.25</v>
      </c>
      <c r="G1356" s="922">
        <v>3.45</v>
      </c>
      <c r="H1356" s="922">
        <v>20.7</v>
      </c>
      <c r="I1356" s="912" t="str">
        <f>VLOOKUP($E1356,ETB!$B$66:$C$674,2,0)</f>
        <v>Advertising</v>
      </c>
    </row>
    <row r="1357" spans="1:9" outlineLevel="2">
      <c r="A1357" s="913">
        <v>1100</v>
      </c>
      <c r="B1357" s="913">
        <v>908</v>
      </c>
      <c r="C1357" s="1035">
        <v>45189</v>
      </c>
      <c r="D1357" s="912" t="s">
        <v>501</v>
      </c>
      <c r="E1357" s="1036">
        <v>265</v>
      </c>
      <c r="F1357" s="922">
        <v>28.5</v>
      </c>
      <c r="G1357" s="922">
        <v>5.7</v>
      </c>
      <c r="H1357" s="922">
        <v>34.200000000000003</v>
      </c>
      <c r="I1357" s="912" t="str">
        <f>VLOOKUP($E1357,ETB!$B$66:$C$674,2,0)</f>
        <v>Advertising</v>
      </c>
    </row>
    <row r="1358" spans="1:9" outlineLevel="2">
      <c r="A1358" s="913">
        <v>1101</v>
      </c>
      <c r="B1358" s="913">
        <v>909</v>
      </c>
      <c r="C1358" s="1035">
        <v>45190</v>
      </c>
      <c r="D1358" s="912" t="s">
        <v>501</v>
      </c>
      <c r="E1358" s="1036">
        <v>265</v>
      </c>
      <c r="F1358" s="922">
        <v>22.5</v>
      </c>
      <c r="G1358" s="922">
        <v>4.5</v>
      </c>
      <c r="H1358" s="922">
        <v>27</v>
      </c>
      <c r="I1358" s="912" t="str">
        <f>VLOOKUP($E1358,ETB!$B$66:$C$674,2,0)</f>
        <v>Advertising</v>
      </c>
    </row>
    <row r="1359" spans="1:9" outlineLevel="2">
      <c r="A1359" s="913">
        <v>1102</v>
      </c>
      <c r="B1359" s="913">
        <v>910</v>
      </c>
      <c r="C1359" s="1035">
        <v>45190</v>
      </c>
      <c r="D1359" s="912" t="s">
        <v>501</v>
      </c>
      <c r="E1359" s="1036">
        <v>265</v>
      </c>
      <c r="F1359" s="922">
        <v>22.5</v>
      </c>
      <c r="G1359" s="922">
        <v>4.5</v>
      </c>
      <c r="H1359" s="922">
        <v>27</v>
      </c>
      <c r="I1359" s="912" t="str">
        <f>VLOOKUP($E1359,ETB!$B$66:$C$674,2,0)</f>
        <v>Advertising</v>
      </c>
    </row>
    <row r="1360" spans="1:9" outlineLevel="2">
      <c r="A1360" s="913">
        <v>1103</v>
      </c>
      <c r="B1360" s="913">
        <v>911</v>
      </c>
      <c r="C1360" s="1035">
        <v>45190</v>
      </c>
      <c r="D1360" s="912" t="s">
        <v>501</v>
      </c>
      <c r="E1360" s="1036">
        <v>265</v>
      </c>
      <c r="F1360" s="922">
        <v>35.5</v>
      </c>
      <c r="G1360" s="922">
        <v>7.1</v>
      </c>
      <c r="H1360" s="922">
        <v>42.6</v>
      </c>
      <c r="I1360" s="912" t="str">
        <f>VLOOKUP($E1360,ETB!$B$66:$C$674,2,0)</f>
        <v>Advertising</v>
      </c>
    </row>
    <row r="1361" spans="1:9" outlineLevel="2">
      <c r="A1361" s="913">
        <v>1104</v>
      </c>
      <c r="B1361" s="913">
        <v>912</v>
      </c>
      <c r="C1361" s="1035">
        <v>45191</v>
      </c>
      <c r="D1361" s="912" t="s">
        <v>501</v>
      </c>
      <c r="E1361" s="1036">
        <v>265</v>
      </c>
      <c r="F1361" s="922">
        <v>22.5</v>
      </c>
      <c r="G1361" s="922">
        <v>4.5</v>
      </c>
      <c r="H1361" s="922">
        <v>27</v>
      </c>
      <c r="I1361" s="912" t="str">
        <f>VLOOKUP($E1361,ETB!$B$66:$C$674,2,0)</f>
        <v>Advertising</v>
      </c>
    </row>
    <row r="1362" spans="1:9" outlineLevel="2">
      <c r="A1362" s="913">
        <v>1105</v>
      </c>
      <c r="B1362" s="913">
        <v>913</v>
      </c>
      <c r="C1362" s="1035">
        <v>45191</v>
      </c>
      <c r="D1362" s="912" t="s">
        <v>501</v>
      </c>
      <c r="E1362" s="1036">
        <v>265</v>
      </c>
      <c r="F1362" s="922">
        <v>28.5</v>
      </c>
      <c r="G1362" s="922">
        <v>5.7</v>
      </c>
      <c r="H1362" s="922">
        <v>34.200000000000003</v>
      </c>
      <c r="I1362" s="912" t="str">
        <f>VLOOKUP($E1362,ETB!$B$66:$C$674,2,0)</f>
        <v>Advertising</v>
      </c>
    </row>
    <row r="1363" spans="1:9" outlineLevel="2">
      <c r="A1363" s="913">
        <v>1106</v>
      </c>
      <c r="B1363" s="913">
        <v>914</v>
      </c>
      <c r="C1363" s="1035">
        <v>45191</v>
      </c>
      <c r="D1363" s="912" t="s">
        <v>501</v>
      </c>
      <c r="E1363" s="1036">
        <v>265</v>
      </c>
      <c r="F1363" s="922">
        <v>22.5</v>
      </c>
      <c r="G1363" s="922">
        <v>4.5</v>
      </c>
      <c r="H1363" s="922">
        <v>27</v>
      </c>
      <c r="I1363" s="912" t="str">
        <f>VLOOKUP($E1363,ETB!$B$66:$C$674,2,0)</f>
        <v>Advertising</v>
      </c>
    </row>
    <row r="1364" spans="1:9" outlineLevel="2">
      <c r="A1364" s="913">
        <v>1107</v>
      </c>
      <c r="B1364" s="913">
        <v>915</v>
      </c>
      <c r="C1364" s="1035">
        <v>45191</v>
      </c>
      <c r="D1364" s="912" t="s">
        <v>501</v>
      </c>
      <c r="E1364" s="1036">
        <v>265</v>
      </c>
      <c r="F1364" s="922">
        <v>17.25</v>
      </c>
      <c r="G1364" s="922">
        <v>3.45</v>
      </c>
      <c r="H1364" s="922">
        <v>20.7</v>
      </c>
      <c r="I1364" s="912" t="str">
        <f>VLOOKUP($E1364,ETB!$B$66:$C$674,2,0)</f>
        <v>Advertising</v>
      </c>
    </row>
    <row r="1365" spans="1:9" outlineLevel="2">
      <c r="A1365" s="913">
        <v>1108</v>
      </c>
      <c r="B1365" s="913">
        <v>916</v>
      </c>
      <c r="C1365" s="1035">
        <v>45191</v>
      </c>
      <c r="D1365" s="912" t="s">
        <v>501</v>
      </c>
      <c r="E1365" s="1036">
        <v>265</v>
      </c>
      <c r="F1365" s="922">
        <v>22.5</v>
      </c>
      <c r="G1365" s="922">
        <v>4.5</v>
      </c>
      <c r="H1365" s="922">
        <v>27</v>
      </c>
      <c r="I1365" s="912" t="str">
        <f>VLOOKUP($E1365,ETB!$B$66:$C$674,2,0)</f>
        <v>Advertising</v>
      </c>
    </row>
    <row r="1366" spans="1:9" outlineLevel="2">
      <c r="A1366" s="913">
        <v>1109</v>
      </c>
      <c r="B1366" s="913">
        <v>917</v>
      </c>
      <c r="C1366" s="1035">
        <v>45194</v>
      </c>
      <c r="D1366" s="912" t="s">
        <v>501</v>
      </c>
      <c r="E1366" s="1036">
        <v>265</v>
      </c>
      <c r="F1366" s="922">
        <v>35.5</v>
      </c>
      <c r="G1366" s="922">
        <v>7.1</v>
      </c>
      <c r="H1366" s="922">
        <v>42.6</v>
      </c>
      <c r="I1366" s="912" t="str">
        <f>VLOOKUP($E1366,ETB!$B$66:$C$674,2,0)</f>
        <v>Advertising</v>
      </c>
    </row>
    <row r="1367" spans="1:9" outlineLevel="2">
      <c r="A1367" s="913">
        <v>1110</v>
      </c>
      <c r="B1367" s="913">
        <v>918</v>
      </c>
      <c r="C1367" s="1035">
        <v>45194</v>
      </c>
      <c r="D1367" s="912" t="s">
        <v>501</v>
      </c>
      <c r="E1367" s="1036">
        <v>265</v>
      </c>
      <c r="F1367" s="922">
        <v>22.5</v>
      </c>
      <c r="G1367" s="922">
        <v>4.5</v>
      </c>
      <c r="H1367" s="922">
        <v>27</v>
      </c>
      <c r="I1367" s="912" t="str">
        <f>VLOOKUP($E1367,ETB!$B$66:$C$674,2,0)</f>
        <v>Advertising</v>
      </c>
    </row>
    <row r="1368" spans="1:9" outlineLevel="2">
      <c r="A1368" s="913">
        <v>1111</v>
      </c>
      <c r="B1368" s="913">
        <v>919</v>
      </c>
      <c r="C1368" s="1035">
        <v>45195</v>
      </c>
      <c r="D1368" s="912" t="s">
        <v>501</v>
      </c>
      <c r="E1368" s="1036">
        <v>265</v>
      </c>
      <c r="F1368" s="922">
        <v>28.5</v>
      </c>
      <c r="G1368" s="922">
        <v>5.7</v>
      </c>
      <c r="H1368" s="922">
        <v>34.200000000000003</v>
      </c>
      <c r="I1368" s="912" t="str">
        <f>VLOOKUP($E1368,ETB!$B$66:$C$674,2,0)</f>
        <v>Advertising</v>
      </c>
    </row>
    <row r="1369" spans="1:9" outlineLevel="2">
      <c r="A1369" s="913">
        <v>1112</v>
      </c>
      <c r="B1369" s="913">
        <v>920</v>
      </c>
      <c r="C1369" s="1035">
        <v>45195</v>
      </c>
      <c r="D1369" s="912" t="s">
        <v>501</v>
      </c>
      <c r="E1369" s="1036">
        <v>265</v>
      </c>
      <c r="F1369" s="922">
        <v>17.25</v>
      </c>
      <c r="G1369" s="922">
        <v>3.45</v>
      </c>
      <c r="H1369" s="922">
        <v>20.7</v>
      </c>
      <c r="I1369" s="912" t="str">
        <f>VLOOKUP($E1369,ETB!$B$66:$C$674,2,0)</f>
        <v>Advertising</v>
      </c>
    </row>
    <row r="1370" spans="1:9" outlineLevel="2">
      <c r="A1370" s="913">
        <v>1113</v>
      </c>
      <c r="B1370" s="913">
        <v>921</v>
      </c>
      <c r="C1370" s="1035">
        <v>45195</v>
      </c>
      <c r="D1370" s="912" t="s">
        <v>501</v>
      </c>
      <c r="E1370" s="1036">
        <v>265</v>
      </c>
      <c r="F1370" s="922">
        <v>22.5</v>
      </c>
      <c r="G1370" s="922">
        <v>4.5</v>
      </c>
      <c r="H1370" s="922">
        <v>27</v>
      </c>
      <c r="I1370" s="912" t="str">
        <f>VLOOKUP($E1370,ETB!$B$66:$C$674,2,0)</f>
        <v>Advertising</v>
      </c>
    </row>
    <row r="1371" spans="1:9" outlineLevel="2">
      <c r="A1371" s="913">
        <v>1114</v>
      </c>
      <c r="B1371" s="913">
        <v>922</v>
      </c>
      <c r="C1371" s="1035">
        <v>45195</v>
      </c>
      <c r="D1371" s="912" t="s">
        <v>501</v>
      </c>
      <c r="E1371" s="1036">
        <v>265</v>
      </c>
      <c r="F1371" s="922">
        <v>22.5</v>
      </c>
      <c r="G1371" s="922">
        <v>4.5</v>
      </c>
      <c r="H1371" s="922">
        <v>27</v>
      </c>
      <c r="I1371" s="912" t="str">
        <f>VLOOKUP($E1371,ETB!$B$66:$C$674,2,0)</f>
        <v>Advertising</v>
      </c>
    </row>
    <row r="1372" spans="1:9" outlineLevel="2">
      <c r="A1372" s="913">
        <v>1115</v>
      </c>
      <c r="B1372" s="913">
        <v>923</v>
      </c>
      <c r="C1372" s="1035">
        <v>45195</v>
      </c>
      <c r="D1372" s="912" t="s">
        <v>501</v>
      </c>
      <c r="E1372" s="1036">
        <v>265</v>
      </c>
      <c r="F1372" s="922">
        <v>28.5</v>
      </c>
      <c r="G1372" s="922">
        <v>5.7</v>
      </c>
      <c r="H1372" s="922">
        <v>34.200000000000003</v>
      </c>
      <c r="I1372" s="912" t="str">
        <f>VLOOKUP($E1372,ETB!$B$66:$C$674,2,0)</f>
        <v>Advertising</v>
      </c>
    </row>
    <row r="1373" spans="1:9" outlineLevel="2">
      <c r="A1373" s="913">
        <v>1116</v>
      </c>
      <c r="B1373" s="913">
        <v>924</v>
      </c>
      <c r="C1373" s="1035">
        <v>45196</v>
      </c>
      <c r="D1373" s="912" t="s">
        <v>501</v>
      </c>
      <c r="E1373" s="1036">
        <v>265</v>
      </c>
      <c r="F1373" s="922">
        <v>17.25</v>
      </c>
      <c r="G1373" s="922">
        <v>3.45</v>
      </c>
      <c r="H1373" s="922">
        <v>20.7</v>
      </c>
      <c r="I1373" s="912" t="str">
        <f>VLOOKUP($E1373,ETB!$B$66:$C$674,2,0)</f>
        <v>Advertising</v>
      </c>
    </row>
    <row r="1374" spans="1:9" outlineLevel="2">
      <c r="A1374" s="913">
        <v>1117</v>
      </c>
      <c r="B1374" s="913">
        <v>925</v>
      </c>
      <c r="C1374" s="1035">
        <v>45197</v>
      </c>
      <c r="D1374" s="912" t="s">
        <v>501</v>
      </c>
      <c r="E1374" s="1036">
        <v>265</v>
      </c>
      <c r="F1374" s="922">
        <v>17.25</v>
      </c>
      <c r="G1374" s="922">
        <v>3.45</v>
      </c>
      <c r="H1374" s="922">
        <v>20.7</v>
      </c>
      <c r="I1374" s="912" t="str">
        <f>VLOOKUP($E1374,ETB!$B$66:$C$674,2,0)</f>
        <v>Advertising</v>
      </c>
    </row>
    <row r="1375" spans="1:9" outlineLevel="2">
      <c r="A1375" s="913">
        <v>1118</v>
      </c>
      <c r="B1375" s="913">
        <v>926</v>
      </c>
      <c r="C1375" s="1035">
        <v>45197</v>
      </c>
      <c r="D1375" s="912" t="s">
        <v>501</v>
      </c>
      <c r="E1375" s="1036">
        <v>265</v>
      </c>
      <c r="F1375" s="922">
        <v>28.5</v>
      </c>
      <c r="G1375" s="922">
        <v>5.7</v>
      </c>
      <c r="H1375" s="922">
        <v>34.200000000000003</v>
      </c>
      <c r="I1375" s="912" t="str">
        <f>VLOOKUP($E1375,ETB!$B$66:$C$674,2,0)</f>
        <v>Advertising</v>
      </c>
    </row>
    <row r="1376" spans="1:9" outlineLevel="2">
      <c r="A1376" s="913">
        <v>1119</v>
      </c>
      <c r="B1376" s="913">
        <v>927</v>
      </c>
      <c r="C1376" s="1035">
        <v>45197</v>
      </c>
      <c r="D1376" s="912" t="s">
        <v>501</v>
      </c>
      <c r="E1376" s="1036">
        <v>265</v>
      </c>
      <c r="F1376" s="922">
        <v>22.5</v>
      </c>
      <c r="G1376" s="922">
        <v>4.5</v>
      </c>
      <c r="H1376" s="922">
        <v>27</v>
      </c>
      <c r="I1376" s="912" t="str">
        <f>VLOOKUP($E1376,ETB!$B$66:$C$674,2,0)</f>
        <v>Advertising</v>
      </c>
    </row>
    <row r="1377" spans="1:9" outlineLevel="2">
      <c r="A1377" s="913">
        <v>1120</v>
      </c>
      <c r="B1377" s="913">
        <v>928</v>
      </c>
      <c r="C1377" s="1035">
        <v>45198</v>
      </c>
      <c r="D1377" s="912" t="s">
        <v>501</v>
      </c>
      <c r="E1377" s="1036">
        <v>265</v>
      </c>
      <c r="F1377" s="922">
        <v>22.5</v>
      </c>
      <c r="G1377" s="922">
        <v>4.5</v>
      </c>
      <c r="H1377" s="922">
        <v>27</v>
      </c>
      <c r="I1377" s="912" t="str">
        <f>VLOOKUP($E1377,ETB!$B$66:$C$674,2,0)</f>
        <v>Advertising</v>
      </c>
    </row>
    <row r="1378" spans="1:9" outlineLevel="2">
      <c r="A1378" s="913">
        <v>1121</v>
      </c>
      <c r="B1378" s="913">
        <v>929</v>
      </c>
      <c r="C1378" s="1035">
        <v>45199</v>
      </c>
      <c r="D1378" s="912" t="s">
        <v>501</v>
      </c>
      <c r="E1378" s="1036">
        <v>265</v>
      </c>
      <c r="F1378" s="922">
        <v>22.5</v>
      </c>
      <c r="G1378" s="922">
        <v>4.5</v>
      </c>
      <c r="H1378" s="922">
        <v>27</v>
      </c>
      <c r="I1378" s="912" t="str">
        <f>VLOOKUP($E1378,ETB!$B$66:$C$674,2,0)</f>
        <v>Advertising</v>
      </c>
    </row>
    <row r="1379" spans="1:9" outlineLevel="2">
      <c r="A1379" s="913">
        <v>1122</v>
      </c>
      <c r="B1379" s="913">
        <v>930</v>
      </c>
      <c r="C1379" s="1035">
        <v>45201</v>
      </c>
      <c r="D1379" s="912" t="s">
        <v>501</v>
      </c>
      <c r="E1379" s="1036">
        <v>265</v>
      </c>
      <c r="F1379" s="922">
        <v>28.5</v>
      </c>
      <c r="G1379" s="922">
        <v>5.7</v>
      </c>
      <c r="H1379" s="922">
        <v>34.200000000000003</v>
      </c>
      <c r="I1379" s="912" t="str">
        <f>VLOOKUP($E1379,ETB!$B$66:$C$674,2,0)</f>
        <v>Advertising</v>
      </c>
    </row>
    <row r="1380" spans="1:9" outlineLevel="2">
      <c r="A1380" s="913">
        <v>1123</v>
      </c>
      <c r="B1380" s="913">
        <v>931</v>
      </c>
      <c r="C1380" s="1035">
        <v>45201</v>
      </c>
      <c r="D1380" s="912" t="s">
        <v>501</v>
      </c>
      <c r="E1380" s="1036">
        <v>265</v>
      </c>
      <c r="F1380" s="922">
        <v>22.5</v>
      </c>
      <c r="G1380" s="922">
        <v>4.5</v>
      </c>
      <c r="H1380" s="922">
        <v>27</v>
      </c>
      <c r="I1380" s="912" t="str">
        <f>VLOOKUP($E1380,ETB!$B$66:$C$674,2,0)</f>
        <v>Advertising</v>
      </c>
    </row>
    <row r="1381" spans="1:9" outlineLevel="2">
      <c r="A1381" s="913">
        <v>1124</v>
      </c>
      <c r="B1381" s="913">
        <v>932</v>
      </c>
      <c r="C1381" s="1035">
        <v>45201</v>
      </c>
      <c r="D1381" s="912" t="s">
        <v>501</v>
      </c>
      <c r="E1381" s="1036">
        <v>265</v>
      </c>
      <c r="F1381" s="922">
        <v>17.25</v>
      </c>
      <c r="G1381" s="922">
        <v>3.45</v>
      </c>
      <c r="H1381" s="922">
        <v>20.7</v>
      </c>
      <c r="I1381" s="912" t="str">
        <f>VLOOKUP($E1381,ETB!$B$66:$C$674,2,0)</f>
        <v>Advertising</v>
      </c>
    </row>
    <row r="1382" spans="1:9" outlineLevel="2">
      <c r="A1382" s="913">
        <v>1125</v>
      </c>
      <c r="B1382" s="913">
        <v>933</v>
      </c>
      <c r="C1382" s="1035">
        <v>45203</v>
      </c>
      <c r="D1382" s="912" t="s">
        <v>501</v>
      </c>
      <c r="E1382" s="1036">
        <v>265</v>
      </c>
      <c r="F1382" s="922">
        <v>35.5</v>
      </c>
      <c r="G1382" s="922">
        <v>7.1</v>
      </c>
      <c r="H1382" s="922">
        <v>42.6</v>
      </c>
      <c r="I1382" s="912" t="str">
        <f>VLOOKUP($E1382,ETB!$B$66:$C$674,2,0)</f>
        <v>Advertising</v>
      </c>
    </row>
    <row r="1383" spans="1:9" outlineLevel="2">
      <c r="A1383" s="913">
        <v>1126</v>
      </c>
      <c r="B1383" s="913">
        <v>934</v>
      </c>
      <c r="C1383" s="1035">
        <v>45203</v>
      </c>
      <c r="D1383" s="912" t="s">
        <v>501</v>
      </c>
      <c r="E1383" s="1036">
        <v>265</v>
      </c>
      <c r="F1383" s="922">
        <v>22.5</v>
      </c>
      <c r="G1383" s="922">
        <v>4.5</v>
      </c>
      <c r="H1383" s="922">
        <v>27</v>
      </c>
      <c r="I1383" s="912" t="str">
        <f>VLOOKUP($E1383,ETB!$B$66:$C$674,2,0)</f>
        <v>Advertising</v>
      </c>
    </row>
    <row r="1384" spans="1:9" outlineLevel="2">
      <c r="A1384" s="913">
        <v>1127</v>
      </c>
      <c r="B1384" s="913">
        <v>935</v>
      </c>
      <c r="C1384" s="1035">
        <v>45203</v>
      </c>
      <c r="D1384" s="912" t="s">
        <v>501</v>
      </c>
      <c r="E1384" s="1036">
        <v>265</v>
      </c>
      <c r="F1384" s="922">
        <v>17.25</v>
      </c>
      <c r="G1384" s="922">
        <v>3.45</v>
      </c>
      <c r="H1384" s="922">
        <v>20.7</v>
      </c>
      <c r="I1384" s="912" t="str">
        <f>VLOOKUP($E1384,ETB!$B$66:$C$674,2,0)</f>
        <v>Advertising</v>
      </c>
    </row>
    <row r="1385" spans="1:9" outlineLevel="2">
      <c r="A1385" s="913">
        <v>1128</v>
      </c>
      <c r="B1385" s="913">
        <v>936</v>
      </c>
      <c r="C1385" s="1035">
        <v>45203</v>
      </c>
      <c r="D1385" s="912" t="s">
        <v>501</v>
      </c>
      <c r="E1385" s="1036">
        <v>265</v>
      </c>
      <c r="F1385" s="922">
        <v>28.5</v>
      </c>
      <c r="G1385" s="922">
        <v>5.7</v>
      </c>
      <c r="H1385" s="922">
        <v>34.200000000000003</v>
      </c>
      <c r="I1385" s="912" t="str">
        <f>VLOOKUP($E1385,ETB!$B$66:$C$674,2,0)</f>
        <v>Advertising</v>
      </c>
    </row>
    <row r="1386" spans="1:9" outlineLevel="2">
      <c r="A1386" s="913">
        <v>1129</v>
      </c>
      <c r="B1386" s="913">
        <v>937</v>
      </c>
      <c r="C1386" s="1035">
        <v>45203</v>
      </c>
      <c r="D1386" s="912" t="s">
        <v>501</v>
      </c>
      <c r="E1386" s="1036">
        <v>265</v>
      </c>
      <c r="F1386" s="922">
        <v>22.5</v>
      </c>
      <c r="G1386" s="922">
        <v>4.5</v>
      </c>
      <c r="H1386" s="922">
        <v>27</v>
      </c>
      <c r="I1386" s="912" t="str">
        <f>VLOOKUP($E1386,ETB!$B$66:$C$674,2,0)</f>
        <v>Advertising</v>
      </c>
    </row>
    <row r="1387" spans="1:9" outlineLevel="2">
      <c r="A1387" s="913">
        <v>1130</v>
      </c>
      <c r="B1387" s="913">
        <v>938</v>
      </c>
      <c r="C1387" s="1035">
        <v>45205</v>
      </c>
      <c r="D1387" s="912" t="s">
        <v>501</v>
      </c>
      <c r="E1387" s="1036">
        <v>265</v>
      </c>
      <c r="F1387" s="922">
        <v>28.5</v>
      </c>
      <c r="G1387" s="922">
        <v>5.7</v>
      </c>
      <c r="H1387" s="922">
        <v>34.200000000000003</v>
      </c>
      <c r="I1387" s="912" t="str">
        <f>VLOOKUP($E1387,ETB!$B$66:$C$674,2,0)</f>
        <v>Advertising</v>
      </c>
    </row>
    <row r="1388" spans="1:9" outlineLevel="2">
      <c r="A1388" s="913">
        <v>1131</v>
      </c>
      <c r="B1388" s="913">
        <v>939</v>
      </c>
      <c r="C1388" s="1035">
        <v>45205</v>
      </c>
      <c r="D1388" s="912" t="s">
        <v>501</v>
      </c>
      <c r="E1388" s="1036">
        <v>265</v>
      </c>
      <c r="F1388" s="922">
        <v>17.25</v>
      </c>
      <c r="G1388" s="922">
        <v>3.45</v>
      </c>
      <c r="H1388" s="922">
        <v>20.7</v>
      </c>
      <c r="I1388" s="912" t="str">
        <f>VLOOKUP($E1388,ETB!$B$66:$C$674,2,0)</f>
        <v>Advertising</v>
      </c>
    </row>
    <row r="1389" spans="1:9" outlineLevel="2">
      <c r="A1389" s="913">
        <v>1132</v>
      </c>
      <c r="B1389" s="913">
        <v>940</v>
      </c>
      <c r="C1389" s="1035">
        <v>45205</v>
      </c>
      <c r="D1389" s="912" t="s">
        <v>501</v>
      </c>
      <c r="E1389" s="1036">
        <v>265</v>
      </c>
      <c r="F1389" s="922">
        <v>22.5</v>
      </c>
      <c r="G1389" s="922">
        <v>4.5</v>
      </c>
      <c r="H1389" s="922">
        <v>27</v>
      </c>
      <c r="I1389" s="912" t="str">
        <f>VLOOKUP($E1389,ETB!$B$66:$C$674,2,0)</f>
        <v>Advertising</v>
      </c>
    </row>
    <row r="1390" spans="1:9" outlineLevel="2">
      <c r="A1390" s="913">
        <v>1133</v>
      </c>
      <c r="B1390" s="913">
        <v>941</v>
      </c>
      <c r="C1390" s="1035">
        <v>45205</v>
      </c>
      <c r="D1390" s="912" t="s">
        <v>501</v>
      </c>
      <c r="E1390" s="1036">
        <v>265</v>
      </c>
      <c r="F1390" s="922">
        <v>22.5</v>
      </c>
      <c r="G1390" s="922">
        <v>4.5</v>
      </c>
      <c r="H1390" s="922">
        <v>27</v>
      </c>
      <c r="I1390" s="912" t="str">
        <f>VLOOKUP($E1390,ETB!$B$66:$C$674,2,0)</f>
        <v>Advertising</v>
      </c>
    </row>
    <row r="1391" spans="1:9" outlineLevel="2">
      <c r="A1391" s="913">
        <v>1134</v>
      </c>
      <c r="B1391" s="913">
        <v>942</v>
      </c>
      <c r="C1391" s="1035">
        <v>45208</v>
      </c>
      <c r="D1391" s="912" t="s">
        <v>501</v>
      </c>
      <c r="E1391" s="1036">
        <v>265</v>
      </c>
      <c r="F1391" s="922">
        <v>47.5</v>
      </c>
      <c r="G1391" s="922">
        <v>9.5</v>
      </c>
      <c r="H1391" s="922">
        <v>57</v>
      </c>
      <c r="I1391" s="912" t="str">
        <f>VLOOKUP($E1391,ETB!$B$66:$C$674,2,0)</f>
        <v>Advertising</v>
      </c>
    </row>
    <row r="1392" spans="1:9" outlineLevel="2">
      <c r="A1392" s="913">
        <v>1135</v>
      </c>
      <c r="B1392" s="913">
        <v>943</v>
      </c>
      <c r="C1392" s="1035">
        <v>45209</v>
      </c>
      <c r="D1392" s="912" t="s">
        <v>501</v>
      </c>
      <c r="E1392" s="1036">
        <v>265</v>
      </c>
      <c r="F1392" s="922">
        <v>28.5</v>
      </c>
      <c r="G1392" s="922">
        <v>5.7</v>
      </c>
      <c r="H1392" s="922">
        <v>34.200000000000003</v>
      </c>
      <c r="I1392" s="912" t="str">
        <f>VLOOKUP($E1392,ETB!$B$66:$C$674,2,0)</f>
        <v>Advertising</v>
      </c>
    </row>
    <row r="1393" spans="1:9" outlineLevel="2">
      <c r="A1393" s="913">
        <v>1136</v>
      </c>
      <c r="B1393" s="913">
        <v>944</v>
      </c>
      <c r="C1393" s="1035">
        <v>45210</v>
      </c>
      <c r="D1393" s="912" t="s">
        <v>501</v>
      </c>
      <c r="E1393" s="1036">
        <v>265</v>
      </c>
      <c r="F1393" s="922">
        <v>17.25</v>
      </c>
      <c r="G1393" s="922">
        <v>3.45</v>
      </c>
      <c r="H1393" s="922">
        <v>20.7</v>
      </c>
      <c r="I1393" s="912" t="str">
        <f>VLOOKUP($E1393,ETB!$B$66:$C$674,2,0)</f>
        <v>Advertising</v>
      </c>
    </row>
    <row r="1394" spans="1:9" outlineLevel="2">
      <c r="A1394" s="913">
        <v>1137</v>
      </c>
      <c r="B1394" s="913">
        <v>945</v>
      </c>
      <c r="C1394" s="1035">
        <v>45211</v>
      </c>
      <c r="D1394" s="912" t="s">
        <v>501</v>
      </c>
      <c r="E1394" s="1036">
        <v>265</v>
      </c>
      <c r="F1394" s="922">
        <v>22.5</v>
      </c>
      <c r="G1394" s="922">
        <v>4.5</v>
      </c>
      <c r="H1394" s="922">
        <v>27</v>
      </c>
      <c r="I1394" s="912" t="str">
        <f>VLOOKUP($E1394,ETB!$B$66:$C$674,2,0)</f>
        <v>Advertising</v>
      </c>
    </row>
    <row r="1395" spans="1:9" outlineLevel="2">
      <c r="A1395" s="913">
        <v>1138</v>
      </c>
      <c r="B1395" s="913">
        <v>946</v>
      </c>
      <c r="C1395" s="1035">
        <v>45212</v>
      </c>
      <c r="D1395" s="912" t="s">
        <v>501</v>
      </c>
      <c r="E1395" s="1036">
        <v>265</v>
      </c>
      <c r="F1395" s="922">
        <v>17.25</v>
      </c>
      <c r="G1395" s="922">
        <v>3.45</v>
      </c>
      <c r="H1395" s="922">
        <v>20.7</v>
      </c>
      <c r="I1395" s="912" t="str">
        <f>VLOOKUP($E1395,ETB!$B$66:$C$674,2,0)</f>
        <v>Advertising</v>
      </c>
    </row>
    <row r="1396" spans="1:9" outlineLevel="2">
      <c r="A1396" s="913">
        <v>1139</v>
      </c>
      <c r="B1396" s="913">
        <v>947</v>
      </c>
      <c r="C1396" s="1035">
        <v>45215</v>
      </c>
      <c r="D1396" s="912" t="s">
        <v>501</v>
      </c>
      <c r="E1396" s="1036">
        <v>265</v>
      </c>
      <c r="F1396" s="922">
        <v>28.5</v>
      </c>
      <c r="G1396" s="922">
        <v>5.7</v>
      </c>
      <c r="H1396" s="922">
        <v>34.200000000000003</v>
      </c>
      <c r="I1396" s="912" t="str">
        <f>VLOOKUP($E1396,ETB!$B$66:$C$674,2,0)</f>
        <v>Advertising</v>
      </c>
    </row>
    <row r="1397" spans="1:9" outlineLevel="2">
      <c r="A1397" s="913">
        <v>1140</v>
      </c>
      <c r="B1397" s="913">
        <v>948</v>
      </c>
      <c r="C1397" s="1035">
        <v>45216</v>
      </c>
      <c r="D1397" s="912" t="s">
        <v>501</v>
      </c>
      <c r="E1397" s="1036">
        <v>265</v>
      </c>
      <c r="F1397" s="922">
        <v>35.5</v>
      </c>
      <c r="G1397" s="922">
        <v>7.1</v>
      </c>
      <c r="H1397" s="922">
        <v>42.6</v>
      </c>
      <c r="I1397" s="912" t="str">
        <f>VLOOKUP($E1397,ETB!$B$66:$C$674,2,0)</f>
        <v>Advertising</v>
      </c>
    </row>
    <row r="1398" spans="1:9" outlineLevel="2">
      <c r="A1398" s="913">
        <v>1141</v>
      </c>
      <c r="B1398" s="913">
        <v>949</v>
      </c>
      <c r="C1398" s="1035">
        <v>45217</v>
      </c>
      <c r="D1398" s="912" t="s">
        <v>501</v>
      </c>
      <c r="E1398" s="1036">
        <v>265</v>
      </c>
      <c r="F1398" s="922">
        <v>22.5</v>
      </c>
      <c r="G1398" s="922">
        <v>4.5</v>
      </c>
      <c r="H1398" s="922">
        <v>27</v>
      </c>
      <c r="I1398" s="912" t="str">
        <f>VLOOKUP($E1398,ETB!$B$66:$C$674,2,0)</f>
        <v>Advertising</v>
      </c>
    </row>
    <row r="1399" spans="1:9" outlineLevel="2">
      <c r="A1399" s="913">
        <v>1142</v>
      </c>
      <c r="B1399" s="913">
        <v>950</v>
      </c>
      <c r="C1399" s="1035">
        <v>45217</v>
      </c>
      <c r="D1399" s="912" t="s">
        <v>501</v>
      </c>
      <c r="E1399" s="1036">
        <v>265</v>
      </c>
      <c r="F1399" s="922">
        <v>35.5</v>
      </c>
      <c r="G1399" s="922">
        <v>7.1</v>
      </c>
      <c r="H1399" s="922">
        <v>42.6</v>
      </c>
      <c r="I1399" s="912" t="str">
        <f>VLOOKUP($E1399,ETB!$B$66:$C$674,2,0)</f>
        <v>Advertising</v>
      </c>
    </row>
    <row r="1400" spans="1:9" outlineLevel="2">
      <c r="A1400" s="913">
        <v>1143</v>
      </c>
      <c r="B1400" s="913">
        <v>951</v>
      </c>
      <c r="C1400" s="1035">
        <v>45217</v>
      </c>
      <c r="D1400" s="912" t="s">
        <v>501</v>
      </c>
      <c r="E1400" s="1036">
        <v>265</v>
      </c>
      <c r="F1400" s="922">
        <v>35.5</v>
      </c>
      <c r="G1400" s="922">
        <v>7.1</v>
      </c>
      <c r="H1400" s="922">
        <v>42.6</v>
      </c>
      <c r="I1400" s="912" t="str">
        <f>VLOOKUP($E1400,ETB!$B$66:$C$674,2,0)</f>
        <v>Advertising</v>
      </c>
    </row>
    <row r="1401" spans="1:9" outlineLevel="2">
      <c r="A1401" s="913">
        <v>1144</v>
      </c>
      <c r="B1401" s="913">
        <v>952</v>
      </c>
      <c r="C1401" s="1035">
        <v>45217</v>
      </c>
      <c r="D1401" s="912" t="s">
        <v>501</v>
      </c>
      <c r="E1401" s="1036">
        <v>265</v>
      </c>
      <c r="F1401" s="922">
        <v>22.5</v>
      </c>
      <c r="G1401" s="922">
        <v>4.5</v>
      </c>
      <c r="H1401" s="922">
        <v>27</v>
      </c>
      <c r="I1401" s="912" t="str">
        <f>VLOOKUP($E1401,ETB!$B$66:$C$674,2,0)</f>
        <v>Advertising</v>
      </c>
    </row>
    <row r="1402" spans="1:9" outlineLevel="2">
      <c r="A1402" s="913">
        <v>1145</v>
      </c>
      <c r="B1402" s="913">
        <v>953</v>
      </c>
      <c r="C1402" s="1035">
        <v>45217</v>
      </c>
      <c r="D1402" s="912" t="s">
        <v>501</v>
      </c>
      <c r="E1402" s="1036">
        <v>265</v>
      </c>
      <c r="F1402" s="922">
        <v>110.5</v>
      </c>
      <c r="G1402" s="922">
        <v>22.1</v>
      </c>
      <c r="H1402" s="922">
        <v>132.6</v>
      </c>
      <c r="I1402" s="912" t="str">
        <f>VLOOKUP($E1402,ETB!$B$66:$C$674,2,0)</f>
        <v>Advertising</v>
      </c>
    </row>
    <row r="1403" spans="1:9" outlineLevel="2">
      <c r="A1403" s="913">
        <v>1146</v>
      </c>
      <c r="B1403" s="913">
        <v>954</v>
      </c>
      <c r="C1403" s="1035">
        <v>45218</v>
      </c>
      <c r="D1403" s="912" t="s">
        <v>501</v>
      </c>
      <c r="E1403" s="1036">
        <v>265</v>
      </c>
      <c r="F1403" s="922">
        <v>28.5</v>
      </c>
      <c r="G1403" s="922">
        <v>5.7</v>
      </c>
      <c r="H1403" s="922">
        <v>34.200000000000003</v>
      </c>
      <c r="I1403" s="912" t="str">
        <f>VLOOKUP($E1403,ETB!$B$66:$C$674,2,0)</f>
        <v>Advertising</v>
      </c>
    </row>
    <row r="1404" spans="1:9" outlineLevel="2">
      <c r="A1404" s="913">
        <v>1147</v>
      </c>
      <c r="B1404" s="913">
        <v>955</v>
      </c>
      <c r="C1404" s="1035">
        <v>45218</v>
      </c>
      <c r="D1404" s="912" t="s">
        <v>501</v>
      </c>
      <c r="E1404" s="1036">
        <v>265</v>
      </c>
      <c r="F1404" s="922">
        <v>22.5</v>
      </c>
      <c r="G1404" s="922">
        <v>4.5</v>
      </c>
      <c r="H1404" s="922">
        <v>27</v>
      </c>
      <c r="I1404" s="912" t="str">
        <f>VLOOKUP($E1404,ETB!$B$66:$C$674,2,0)</f>
        <v>Advertising</v>
      </c>
    </row>
    <row r="1405" spans="1:9" outlineLevel="2">
      <c r="A1405" s="913">
        <v>1148</v>
      </c>
      <c r="B1405" s="913">
        <v>956</v>
      </c>
      <c r="C1405" s="1035">
        <v>45219</v>
      </c>
      <c r="D1405" s="912" t="s">
        <v>501</v>
      </c>
      <c r="E1405" s="1036">
        <v>265</v>
      </c>
      <c r="F1405" s="922">
        <v>28.5</v>
      </c>
      <c r="G1405" s="922">
        <v>5.7</v>
      </c>
      <c r="H1405" s="922">
        <v>34.200000000000003</v>
      </c>
      <c r="I1405" s="912" t="str">
        <f>VLOOKUP($E1405,ETB!$B$66:$C$674,2,0)</f>
        <v>Advertising</v>
      </c>
    </row>
    <row r="1406" spans="1:9" outlineLevel="2">
      <c r="A1406" s="913">
        <v>1149</v>
      </c>
      <c r="B1406" s="913">
        <v>957</v>
      </c>
      <c r="C1406" s="1035">
        <v>45219</v>
      </c>
      <c r="D1406" s="912" t="s">
        <v>501</v>
      </c>
      <c r="E1406" s="1036">
        <v>265</v>
      </c>
      <c r="F1406" s="922">
        <v>28.5</v>
      </c>
      <c r="G1406" s="922">
        <v>5.7</v>
      </c>
      <c r="H1406" s="922">
        <v>34.200000000000003</v>
      </c>
      <c r="I1406" s="912" t="str">
        <f>VLOOKUP($E1406,ETB!$B$66:$C$674,2,0)</f>
        <v>Advertising</v>
      </c>
    </row>
    <row r="1407" spans="1:9" outlineLevel="2">
      <c r="A1407" s="913">
        <v>1150</v>
      </c>
      <c r="B1407" s="913">
        <v>958</v>
      </c>
      <c r="C1407" s="1035">
        <v>45219</v>
      </c>
      <c r="D1407" s="912" t="s">
        <v>501</v>
      </c>
      <c r="E1407" s="1036">
        <v>265</v>
      </c>
      <c r="F1407" s="922">
        <v>17.25</v>
      </c>
      <c r="G1407" s="922">
        <v>3.45</v>
      </c>
      <c r="H1407" s="922">
        <v>20.7</v>
      </c>
      <c r="I1407" s="912" t="str">
        <f>VLOOKUP($E1407,ETB!$B$66:$C$674,2,0)</f>
        <v>Advertising</v>
      </c>
    </row>
    <row r="1408" spans="1:9" outlineLevel="2">
      <c r="A1408" s="913">
        <v>1151</v>
      </c>
      <c r="B1408" s="913">
        <v>959</v>
      </c>
      <c r="C1408" s="1035">
        <v>45219</v>
      </c>
      <c r="D1408" s="912" t="s">
        <v>501</v>
      </c>
      <c r="E1408" s="1036">
        <v>265</v>
      </c>
      <c r="F1408" s="922">
        <v>22.5</v>
      </c>
      <c r="G1408" s="922">
        <v>4.5</v>
      </c>
      <c r="H1408" s="922">
        <v>27</v>
      </c>
      <c r="I1408" s="912" t="str">
        <f>VLOOKUP($E1408,ETB!$B$66:$C$674,2,0)</f>
        <v>Advertising</v>
      </c>
    </row>
    <row r="1409" spans="1:9" outlineLevel="2">
      <c r="A1409" s="913">
        <v>1152</v>
      </c>
      <c r="B1409" s="913">
        <v>960</v>
      </c>
      <c r="C1409" s="1035">
        <v>45222</v>
      </c>
      <c r="D1409" s="912" t="s">
        <v>501</v>
      </c>
      <c r="E1409" s="1036">
        <v>265</v>
      </c>
      <c r="F1409" s="922">
        <v>35.5</v>
      </c>
      <c r="G1409" s="922">
        <v>7.1</v>
      </c>
      <c r="H1409" s="922">
        <v>42.6</v>
      </c>
      <c r="I1409" s="912" t="str">
        <f>VLOOKUP($E1409,ETB!$B$66:$C$674,2,0)</f>
        <v>Advertising</v>
      </c>
    </row>
    <row r="1410" spans="1:9" outlineLevel="2">
      <c r="A1410" s="913">
        <v>1153</v>
      </c>
      <c r="B1410" s="913">
        <v>961</v>
      </c>
      <c r="C1410" s="1035">
        <v>45226</v>
      </c>
      <c r="D1410" s="912" t="s">
        <v>501</v>
      </c>
      <c r="E1410" s="1036">
        <v>265</v>
      </c>
      <c r="F1410" s="922">
        <v>17.25</v>
      </c>
      <c r="G1410" s="922">
        <v>3.45</v>
      </c>
      <c r="H1410" s="922">
        <v>20.7</v>
      </c>
      <c r="I1410" s="912" t="str">
        <f>VLOOKUP($E1410,ETB!$B$66:$C$674,2,0)</f>
        <v>Advertising</v>
      </c>
    </row>
    <row r="1411" spans="1:9" outlineLevel="2">
      <c r="A1411" s="913">
        <v>1154</v>
      </c>
      <c r="B1411" s="913">
        <v>962</v>
      </c>
      <c r="C1411" s="1035">
        <v>45229</v>
      </c>
      <c r="D1411" s="912" t="s">
        <v>501</v>
      </c>
      <c r="E1411" s="1036">
        <v>265</v>
      </c>
      <c r="F1411" s="922">
        <v>22.5</v>
      </c>
      <c r="G1411" s="922">
        <v>4.5</v>
      </c>
      <c r="H1411" s="922">
        <v>27</v>
      </c>
      <c r="I1411" s="912" t="str">
        <f>VLOOKUP($E1411,ETB!$B$66:$C$674,2,0)</f>
        <v>Advertising</v>
      </c>
    </row>
    <row r="1412" spans="1:9" outlineLevel="2">
      <c r="A1412" s="913">
        <v>1155</v>
      </c>
      <c r="B1412" s="913">
        <v>963</v>
      </c>
      <c r="C1412" s="1035">
        <v>45229</v>
      </c>
      <c r="D1412" s="912" t="s">
        <v>501</v>
      </c>
      <c r="E1412" s="1036">
        <v>265</v>
      </c>
      <c r="F1412" s="922">
        <v>17.25</v>
      </c>
      <c r="G1412" s="922">
        <v>3.45</v>
      </c>
      <c r="H1412" s="922">
        <v>20.7</v>
      </c>
      <c r="I1412" s="912" t="str">
        <f>VLOOKUP($E1412,ETB!$B$66:$C$674,2,0)</f>
        <v>Advertising</v>
      </c>
    </row>
    <row r="1413" spans="1:9" outlineLevel="2">
      <c r="A1413" s="913">
        <v>1156</v>
      </c>
      <c r="B1413" s="913">
        <v>964</v>
      </c>
      <c r="C1413" s="1035">
        <v>45230</v>
      </c>
      <c r="D1413" s="912" t="s">
        <v>501</v>
      </c>
      <c r="E1413" s="1036">
        <v>265</v>
      </c>
      <c r="F1413" s="922">
        <v>17.25</v>
      </c>
      <c r="G1413" s="922">
        <v>3.45</v>
      </c>
      <c r="H1413" s="922">
        <v>20.7</v>
      </c>
      <c r="I1413" s="912" t="str">
        <f>VLOOKUP($E1413,ETB!$B$66:$C$674,2,0)</f>
        <v>Advertising</v>
      </c>
    </row>
    <row r="1414" spans="1:9" outlineLevel="2">
      <c r="A1414" s="913">
        <v>1157</v>
      </c>
      <c r="B1414" s="913">
        <v>965</v>
      </c>
      <c r="C1414" s="1035">
        <v>45231</v>
      </c>
      <c r="D1414" s="912" t="s">
        <v>501</v>
      </c>
      <c r="E1414" s="1036">
        <v>265</v>
      </c>
      <c r="F1414" s="922">
        <v>28.5</v>
      </c>
      <c r="G1414" s="922">
        <v>5.7</v>
      </c>
      <c r="H1414" s="922">
        <v>34.200000000000003</v>
      </c>
      <c r="I1414" s="912" t="str">
        <f>VLOOKUP($E1414,ETB!$B$66:$C$674,2,0)</f>
        <v>Advertising</v>
      </c>
    </row>
    <row r="1415" spans="1:9" outlineLevel="2">
      <c r="A1415" s="913">
        <v>1158</v>
      </c>
      <c r="B1415" s="913">
        <v>966</v>
      </c>
      <c r="C1415" s="1035">
        <v>45231</v>
      </c>
      <c r="D1415" s="912" t="s">
        <v>501</v>
      </c>
      <c r="E1415" s="1036">
        <v>265</v>
      </c>
      <c r="F1415" s="922">
        <v>17.25</v>
      </c>
      <c r="G1415" s="922">
        <v>3.45</v>
      </c>
      <c r="H1415" s="922">
        <v>20.7</v>
      </c>
      <c r="I1415" s="912" t="str">
        <f>VLOOKUP($E1415,ETB!$B$66:$C$674,2,0)</f>
        <v>Advertising</v>
      </c>
    </row>
    <row r="1416" spans="1:9" outlineLevel="2">
      <c r="A1416" s="913">
        <v>1159</v>
      </c>
      <c r="B1416" s="913">
        <v>967</v>
      </c>
      <c r="C1416" s="1035">
        <v>45231</v>
      </c>
      <c r="D1416" s="912" t="s">
        <v>501</v>
      </c>
      <c r="E1416" s="1036">
        <v>265</v>
      </c>
      <c r="F1416" s="922">
        <v>28.5</v>
      </c>
      <c r="G1416" s="922">
        <v>5.7</v>
      </c>
      <c r="H1416" s="922">
        <v>34.200000000000003</v>
      </c>
      <c r="I1416" s="912" t="str">
        <f>VLOOKUP($E1416,ETB!$B$66:$C$674,2,0)</f>
        <v>Advertising</v>
      </c>
    </row>
    <row r="1417" spans="1:9" outlineLevel="2">
      <c r="A1417" s="913">
        <v>1160</v>
      </c>
      <c r="B1417" s="913">
        <v>968</v>
      </c>
      <c r="C1417" s="1035">
        <v>45232</v>
      </c>
      <c r="D1417" s="912" t="s">
        <v>501</v>
      </c>
      <c r="E1417" s="1036">
        <v>265</v>
      </c>
      <c r="F1417" s="922">
        <v>42.5</v>
      </c>
      <c r="G1417" s="922">
        <v>8.5</v>
      </c>
      <c r="H1417" s="922">
        <v>51</v>
      </c>
      <c r="I1417" s="912" t="str">
        <f>VLOOKUP($E1417,ETB!$B$66:$C$674,2,0)</f>
        <v>Advertising</v>
      </c>
    </row>
    <row r="1418" spans="1:9" outlineLevel="2">
      <c r="A1418" s="913">
        <v>1161</v>
      </c>
      <c r="B1418" s="913">
        <v>969</v>
      </c>
      <c r="C1418" s="1035">
        <v>45233</v>
      </c>
      <c r="D1418" s="912" t="s">
        <v>501</v>
      </c>
      <c r="E1418" s="1036">
        <v>265</v>
      </c>
      <c r="F1418" s="922">
        <v>22.5</v>
      </c>
      <c r="G1418" s="922">
        <v>4.5</v>
      </c>
      <c r="H1418" s="922">
        <v>27</v>
      </c>
      <c r="I1418" s="912" t="str">
        <f>VLOOKUP($E1418,ETB!$B$66:$C$674,2,0)</f>
        <v>Advertising</v>
      </c>
    </row>
    <row r="1419" spans="1:9" outlineLevel="2">
      <c r="A1419" s="913">
        <v>1162</v>
      </c>
      <c r="B1419" s="913">
        <v>970</v>
      </c>
      <c r="C1419" s="1035">
        <v>45233</v>
      </c>
      <c r="D1419" s="912" t="s">
        <v>501</v>
      </c>
      <c r="E1419" s="1036">
        <v>265</v>
      </c>
      <c r="F1419" s="922">
        <v>22.5</v>
      </c>
      <c r="G1419" s="922">
        <v>4.5</v>
      </c>
      <c r="H1419" s="922">
        <v>27</v>
      </c>
      <c r="I1419" s="912" t="str">
        <f>VLOOKUP($E1419,ETB!$B$66:$C$674,2,0)</f>
        <v>Advertising</v>
      </c>
    </row>
    <row r="1420" spans="1:9" outlineLevel="2">
      <c r="A1420" s="913">
        <v>1163</v>
      </c>
      <c r="B1420" s="913">
        <v>971</v>
      </c>
      <c r="C1420" s="1035">
        <v>45233</v>
      </c>
      <c r="D1420" s="912" t="s">
        <v>501</v>
      </c>
      <c r="E1420" s="1036">
        <v>265</v>
      </c>
      <c r="F1420" s="922">
        <v>22.5</v>
      </c>
      <c r="G1420" s="922">
        <v>4.5</v>
      </c>
      <c r="H1420" s="922">
        <v>27</v>
      </c>
      <c r="I1420" s="912" t="str">
        <f>VLOOKUP($E1420,ETB!$B$66:$C$674,2,0)</f>
        <v>Advertising</v>
      </c>
    </row>
    <row r="1421" spans="1:9" outlineLevel="2">
      <c r="A1421" s="913">
        <v>1164</v>
      </c>
      <c r="B1421" s="913">
        <v>972</v>
      </c>
      <c r="C1421" s="1035">
        <v>45233</v>
      </c>
      <c r="D1421" s="912" t="s">
        <v>501</v>
      </c>
      <c r="E1421" s="1036">
        <v>265</v>
      </c>
      <c r="F1421" s="922">
        <v>17.25</v>
      </c>
      <c r="G1421" s="922">
        <v>3.45</v>
      </c>
      <c r="H1421" s="922">
        <v>20.7</v>
      </c>
      <c r="I1421" s="912" t="str">
        <f>VLOOKUP($E1421,ETB!$B$66:$C$674,2,0)</f>
        <v>Advertising</v>
      </c>
    </row>
    <row r="1422" spans="1:9" outlineLevel="2">
      <c r="A1422" s="913">
        <v>1165</v>
      </c>
      <c r="B1422" s="913">
        <v>973</v>
      </c>
      <c r="C1422" s="1035">
        <v>45235</v>
      </c>
      <c r="D1422" s="912" t="s">
        <v>501</v>
      </c>
      <c r="E1422" s="1036">
        <v>265</v>
      </c>
      <c r="F1422" s="922">
        <v>22.5</v>
      </c>
      <c r="G1422" s="922">
        <v>4.5</v>
      </c>
      <c r="H1422" s="922">
        <v>27</v>
      </c>
      <c r="I1422" s="912" t="str">
        <f>VLOOKUP($E1422,ETB!$B$66:$C$674,2,0)</f>
        <v>Advertising</v>
      </c>
    </row>
    <row r="1423" spans="1:9" outlineLevel="2">
      <c r="A1423" s="913">
        <v>1166</v>
      </c>
      <c r="B1423" s="913">
        <v>974</v>
      </c>
      <c r="C1423" s="1035">
        <v>45236</v>
      </c>
      <c r="D1423" s="912" t="s">
        <v>501</v>
      </c>
      <c r="E1423" s="1036">
        <v>265</v>
      </c>
      <c r="F1423" s="922">
        <v>35.5</v>
      </c>
      <c r="G1423" s="922">
        <v>7.1</v>
      </c>
      <c r="H1423" s="922">
        <v>42.6</v>
      </c>
      <c r="I1423" s="912" t="str">
        <f>VLOOKUP($E1423,ETB!$B$66:$C$674,2,0)</f>
        <v>Advertising</v>
      </c>
    </row>
    <row r="1424" spans="1:9" outlineLevel="2">
      <c r="A1424" s="913">
        <v>1167</v>
      </c>
      <c r="B1424" s="913">
        <v>975</v>
      </c>
      <c r="C1424" s="1035">
        <v>45236</v>
      </c>
      <c r="D1424" s="912" t="s">
        <v>501</v>
      </c>
      <c r="E1424" s="1036">
        <v>265</v>
      </c>
      <c r="F1424" s="922">
        <v>42.5</v>
      </c>
      <c r="G1424" s="922">
        <v>8.5</v>
      </c>
      <c r="H1424" s="922">
        <v>51</v>
      </c>
      <c r="I1424" s="912" t="str">
        <f>VLOOKUP($E1424,ETB!$B$66:$C$674,2,0)</f>
        <v>Advertising</v>
      </c>
    </row>
    <row r="1425" spans="1:9" outlineLevel="2">
      <c r="A1425" s="913">
        <v>1168</v>
      </c>
      <c r="B1425" s="913">
        <v>976</v>
      </c>
      <c r="C1425" s="1035">
        <v>45236</v>
      </c>
      <c r="D1425" s="912" t="s">
        <v>501</v>
      </c>
      <c r="E1425" s="1036">
        <v>265</v>
      </c>
      <c r="F1425" s="922">
        <v>35.5</v>
      </c>
      <c r="G1425" s="922">
        <v>7.1</v>
      </c>
      <c r="H1425" s="922">
        <v>42.6</v>
      </c>
      <c r="I1425" s="912" t="str">
        <f>VLOOKUP($E1425,ETB!$B$66:$C$674,2,0)</f>
        <v>Advertising</v>
      </c>
    </row>
    <row r="1426" spans="1:9" outlineLevel="2">
      <c r="A1426" s="913">
        <v>1169</v>
      </c>
      <c r="B1426" s="913">
        <v>977</v>
      </c>
      <c r="C1426" s="1035">
        <v>45237</v>
      </c>
      <c r="D1426" s="912" t="s">
        <v>501</v>
      </c>
      <c r="E1426" s="1036">
        <v>265</v>
      </c>
      <c r="F1426" s="922">
        <v>28.5</v>
      </c>
      <c r="G1426" s="922">
        <v>5.7</v>
      </c>
      <c r="H1426" s="922">
        <v>34.200000000000003</v>
      </c>
      <c r="I1426" s="912" t="str">
        <f>VLOOKUP($E1426,ETB!$B$66:$C$674,2,0)</f>
        <v>Advertising</v>
      </c>
    </row>
    <row r="1427" spans="1:9" outlineLevel="2">
      <c r="A1427" s="913">
        <v>1170</v>
      </c>
      <c r="B1427" s="913">
        <v>978</v>
      </c>
      <c r="C1427" s="1035">
        <v>45237</v>
      </c>
      <c r="D1427" s="912" t="s">
        <v>501</v>
      </c>
      <c r="E1427" s="1036">
        <v>265</v>
      </c>
      <c r="F1427" s="922">
        <v>28.5</v>
      </c>
      <c r="G1427" s="922">
        <v>5.7</v>
      </c>
      <c r="H1427" s="922">
        <v>34.200000000000003</v>
      </c>
      <c r="I1427" s="912" t="str">
        <f>VLOOKUP($E1427,ETB!$B$66:$C$674,2,0)</f>
        <v>Advertising</v>
      </c>
    </row>
    <row r="1428" spans="1:9" outlineLevel="2">
      <c r="A1428" s="913">
        <v>1171</v>
      </c>
      <c r="B1428" s="913">
        <v>979</v>
      </c>
      <c r="C1428" s="1035">
        <v>45237</v>
      </c>
      <c r="D1428" s="912" t="s">
        <v>501</v>
      </c>
      <c r="E1428" s="1036">
        <v>265</v>
      </c>
      <c r="F1428" s="922">
        <v>28.5</v>
      </c>
      <c r="G1428" s="922">
        <v>5.7</v>
      </c>
      <c r="H1428" s="922">
        <v>34.200000000000003</v>
      </c>
      <c r="I1428" s="912" t="str">
        <f>VLOOKUP($E1428,ETB!$B$66:$C$674,2,0)</f>
        <v>Advertising</v>
      </c>
    </row>
    <row r="1429" spans="1:9" outlineLevel="2">
      <c r="A1429" s="913">
        <v>1172</v>
      </c>
      <c r="B1429" s="913">
        <v>980</v>
      </c>
      <c r="C1429" s="1035">
        <v>45239</v>
      </c>
      <c r="D1429" s="912" t="s">
        <v>501</v>
      </c>
      <c r="E1429" s="1036">
        <v>265</v>
      </c>
      <c r="F1429" s="922">
        <v>35.5</v>
      </c>
      <c r="G1429" s="922">
        <v>7.1</v>
      </c>
      <c r="H1429" s="922">
        <v>42.6</v>
      </c>
      <c r="I1429" s="912" t="str">
        <f>VLOOKUP($E1429,ETB!$B$66:$C$674,2,0)</f>
        <v>Advertising</v>
      </c>
    </row>
    <row r="1430" spans="1:9" outlineLevel="2">
      <c r="A1430" s="913">
        <v>1173</v>
      </c>
      <c r="B1430" s="913">
        <v>981</v>
      </c>
      <c r="C1430" s="1035">
        <v>45239</v>
      </c>
      <c r="D1430" s="912" t="s">
        <v>501</v>
      </c>
      <c r="E1430" s="1036">
        <v>265</v>
      </c>
      <c r="F1430" s="922">
        <v>50.5</v>
      </c>
      <c r="G1430" s="922">
        <v>10.1</v>
      </c>
      <c r="H1430" s="922">
        <v>60.6</v>
      </c>
      <c r="I1430" s="912" t="str">
        <f>VLOOKUP($E1430,ETB!$B$66:$C$674,2,0)</f>
        <v>Advertising</v>
      </c>
    </row>
    <row r="1431" spans="1:9" outlineLevel="2">
      <c r="A1431" s="913">
        <v>1174</v>
      </c>
      <c r="B1431" s="913">
        <v>982</v>
      </c>
      <c r="C1431" s="1035">
        <v>45239</v>
      </c>
      <c r="D1431" s="912" t="s">
        <v>501</v>
      </c>
      <c r="E1431" s="1036">
        <v>265</v>
      </c>
      <c r="F1431" s="922">
        <v>28.5</v>
      </c>
      <c r="G1431" s="922">
        <v>5.7</v>
      </c>
      <c r="H1431" s="922">
        <v>34.200000000000003</v>
      </c>
      <c r="I1431" s="912" t="str">
        <f>VLOOKUP($E1431,ETB!$B$66:$C$674,2,0)</f>
        <v>Advertising</v>
      </c>
    </row>
    <row r="1432" spans="1:9" outlineLevel="2">
      <c r="A1432" s="913">
        <v>1175</v>
      </c>
      <c r="B1432" s="913">
        <v>983</v>
      </c>
      <c r="C1432" s="1035">
        <v>45240</v>
      </c>
      <c r="D1432" s="912" t="s">
        <v>501</v>
      </c>
      <c r="E1432" s="1036">
        <v>265</v>
      </c>
      <c r="F1432" s="922">
        <v>22.5</v>
      </c>
      <c r="G1432" s="922">
        <v>4.5</v>
      </c>
      <c r="H1432" s="922">
        <v>27</v>
      </c>
      <c r="I1432" s="912" t="str">
        <f>VLOOKUP($E1432,ETB!$B$66:$C$674,2,0)</f>
        <v>Advertising</v>
      </c>
    </row>
    <row r="1433" spans="1:9" outlineLevel="2">
      <c r="A1433" s="913">
        <v>1176</v>
      </c>
      <c r="B1433" s="913">
        <v>984</v>
      </c>
      <c r="C1433" s="1035">
        <v>45240</v>
      </c>
      <c r="D1433" s="912" t="s">
        <v>501</v>
      </c>
      <c r="E1433" s="1036">
        <v>265</v>
      </c>
      <c r="F1433" s="922">
        <v>22.5</v>
      </c>
      <c r="G1433" s="922">
        <v>4.5</v>
      </c>
      <c r="H1433" s="922">
        <v>27</v>
      </c>
      <c r="I1433" s="912" t="str">
        <f>VLOOKUP($E1433,ETB!$B$66:$C$674,2,0)</f>
        <v>Advertising</v>
      </c>
    </row>
    <row r="1434" spans="1:9" outlineLevel="2">
      <c r="A1434" s="913">
        <v>1177</v>
      </c>
      <c r="B1434" s="913">
        <v>985</v>
      </c>
      <c r="C1434" s="1035">
        <v>45244</v>
      </c>
      <c r="D1434" s="912" t="s">
        <v>501</v>
      </c>
      <c r="E1434" s="1036">
        <v>265</v>
      </c>
      <c r="F1434" s="922">
        <v>17.25</v>
      </c>
      <c r="G1434" s="922">
        <v>3.45</v>
      </c>
      <c r="H1434" s="922">
        <v>20.7</v>
      </c>
      <c r="I1434" s="912" t="str">
        <f>VLOOKUP($E1434,ETB!$B$66:$C$674,2,0)</f>
        <v>Advertising</v>
      </c>
    </row>
    <row r="1435" spans="1:9" outlineLevel="2">
      <c r="A1435" s="913">
        <v>1178</v>
      </c>
      <c r="B1435" s="913">
        <v>986</v>
      </c>
      <c r="C1435" s="1035">
        <v>45245</v>
      </c>
      <c r="D1435" s="912" t="s">
        <v>501</v>
      </c>
      <c r="E1435" s="1036">
        <v>265</v>
      </c>
      <c r="F1435" s="922">
        <v>28.5</v>
      </c>
      <c r="G1435" s="922">
        <v>5.7</v>
      </c>
      <c r="H1435" s="922">
        <v>34.200000000000003</v>
      </c>
      <c r="I1435" s="912" t="str">
        <f>VLOOKUP($E1435,ETB!$B$66:$C$674,2,0)</f>
        <v>Advertising</v>
      </c>
    </row>
    <row r="1436" spans="1:9" outlineLevel="2">
      <c r="A1436" s="913">
        <v>1179</v>
      </c>
      <c r="B1436" s="913">
        <v>987</v>
      </c>
      <c r="C1436" s="1035">
        <v>45245</v>
      </c>
      <c r="D1436" s="912" t="s">
        <v>501</v>
      </c>
      <c r="E1436" s="1036">
        <v>265</v>
      </c>
      <c r="F1436" s="922">
        <v>17.25</v>
      </c>
      <c r="G1436" s="922">
        <v>3.45</v>
      </c>
      <c r="H1436" s="922">
        <v>20.7</v>
      </c>
      <c r="I1436" s="912" t="str">
        <f>VLOOKUP($E1436,ETB!$B$66:$C$674,2,0)</f>
        <v>Advertising</v>
      </c>
    </row>
    <row r="1437" spans="1:9" outlineLevel="2">
      <c r="A1437" s="913">
        <v>1180</v>
      </c>
      <c r="B1437" s="913">
        <v>988</v>
      </c>
      <c r="C1437" s="1035">
        <v>45245</v>
      </c>
      <c r="D1437" s="912" t="s">
        <v>501</v>
      </c>
      <c r="E1437" s="1036">
        <v>265</v>
      </c>
      <c r="F1437" s="922">
        <v>28.5</v>
      </c>
      <c r="G1437" s="922">
        <v>5.7</v>
      </c>
      <c r="H1437" s="922">
        <v>34.200000000000003</v>
      </c>
      <c r="I1437" s="912" t="str">
        <f>VLOOKUP($E1437,ETB!$B$66:$C$674,2,0)</f>
        <v>Advertising</v>
      </c>
    </row>
    <row r="1438" spans="1:9" outlineLevel="2">
      <c r="A1438" s="913">
        <v>1181</v>
      </c>
      <c r="B1438" s="913">
        <v>989</v>
      </c>
      <c r="C1438" s="1035">
        <v>45245</v>
      </c>
      <c r="D1438" s="912" t="s">
        <v>501</v>
      </c>
      <c r="E1438" s="1036">
        <v>265</v>
      </c>
      <c r="F1438" s="922">
        <v>17.25</v>
      </c>
      <c r="G1438" s="922">
        <v>3.45</v>
      </c>
      <c r="H1438" s="922">
        <v>20.7</v>
      </c>
      <c r="I1438" s="912" t="str">
        <f>VLOOKUP($E1438,ETB!$B$66:$C$674,2,0)</f>
        <v>Advertising</v>
      </c>
    </row>
    <row r="1439" spans="1:9" outlineLevel="2">
      <c r="A1439" s="913">
        <v>1182</v>
      </c>
      <c r="B1439" s="913">
        <v>990</v>
      </c>
      <c r="C1439" s="1035">
        <v>45247</v>
      </c>
      <c r="D1439" s="912" t="s">
        <v>501</v>
      </c>
      <c r="E1439" s="1036">
        <v>265</v>
      </c>
      <c r="F1439" s="922">
        <v>22.5</v>
      </c>
      <c r="G1439" s="922">
        <v>4.5</v>
      </c>
      <c r="H1439" s="922">
        <v>27</v>
      </c>
      <c r="I1439" s="912" t="str">
        <f>VLOOKUP($E1439,ETB!$B$66:$C$674,2,0)</f>
        <v>Advertising</v>
      </c>
    </row>
    <row r="1440" spans="1:9" outlineLevel="2">
      <c r="A1440" s="913">
        <v>1183</v>
      </c>
      <c r="B1440" s="913">
        <v>991</v>
      </c>
      <c r="C1440" s="1035">
        <v>45247</v>
      </c>
      <c r="D1440" s="912" t="s">
        <v>501</v>
      </c>
      <c r="E1440" s="1036">
        <v>265</v>
      </c>
      <c r="F1440" s="922">
        <v>22.5</v>
      </c>
      <c r="G1440" s="922">
        <v>4.5</v>
      </c>
      <c r="H1440" s="922">
        <v>27</v>
      </c>
      <c r="I1440" s="912" t="str">
        <f>VLOOKUP($E1440,ETB!$B$66:$C$674,2,0)</f>
        <v>Advertising</v>
      </c>
    </row>
    <row r="1441" spans="1:9" outlineLevel="2">
      <c r="A1441" s="913">
        <v>1184</v>
      </c>
      <c r="B1441" s="913">
        <v>992</v>
      </c>
      <c r="C1441" s="1035">
        <v>45247</v>
      </c>
      <c r="D1441" s="912" t="s">
        <v>501</v>
      </c>
      <c r="E1441" s="1036">
        <v>265</v>
      </c>
      <c r="F1441" s="922">
        <v>17.25</v>
      </c>
      <c r="G1441" s="922">
        <v>3.45</v>
      </c>
      <c r="H1441" s="922">
        <v>20.7</v>
      </c>
      <c r="I1441" s="912" t="str">
        <f>VLOOKUP($E1441,ETB!$B$66:$C$674,2,0)</f>
        <v>Advertising</v>
      </c>
    </row>
    <row r="1442" spans="1:9" outlineLevel="2">
      <c r="A1442" s="913">
        <v>1185</v>
      </c>
      <c r="B1442" s="913">
        <v>993</v>
      </c>
      <c r="C1442" s="1035">
        <v>45247</v>
      </c>
      <c r="D1442" s="912" t="s">
        <v>501</v>
      </c>
      <c r="E1442" s="1036">
        <v>265</v>
      </c>
      <c r="F1442" s="922">
        <v>28.5</v>
      </c>
      <c r="G1442" s="922">
        <v>5.7</v>
      </c>
      <c r="H1442" s="922">
        <v>34.200000000000003</v>
      </c>
      <c r="I1442" s="912" t="str">
        <f>VLOOKUP($E1442,ETB!$B$66:$C$674,2,0)</f>
        <v>Advertising</v>
      </c>
    </row>
    <row r="1443" spans="1:9" outlineLevel="2">
      <c r="A1443" s="913">
        <v>1186</v>
      </c>
      <c r="B1443" s="913">
        <v>994</v>
      </c>
      <c r="C1443" s="1035">
        <v>45249</v>
      </c>
      <c r="D1443" s="912" t="s">
        <v>501</v>
      </c>
      <c r="E1443" s="1036">
        <v>265</v>
      </c>
      <c r="F1443" s="922">
        <v>22.5</v>
      </c>
      <c r="G1443" s="922">
        <v>4.5</v>
      </c>
      <c r="H1443" s="922">
        <v>27</v>
      </c>
      <c r="I1443" s="912" t="str">
        <f>VLOOKUP($E1443,ETB!$B$66:$C$674,2,0)</f>
        <v>Advertising</v>
      </c>
    </row>
    <row r="1444" spans="1:9" outlineLevel="2">
      <c r="A1444" s="913">
        <v>1187</v>
      </c>
      <c r="B1444" s="913">
        <v>995</v>
      </c>
      <c r="C1444" s="1035">
        <v>45250</v>
      </c>
      <c r="D1444" s="912" t="s">
        <v>501</v>
      </c>
      <c r="E1444" s="1036">
        <v>265</v>
      </c>
      <c r="F1444" s="922">
        <v>45.5</v>
      </c>
      <c r="G1444" s="922">
        <v>9.1</v>
      </c>
      <c r="H1444" s="922">
        <v>54.6</v>
      </c>
      <c r="I1444" s="912" t="str">
        <f>VLOOKUP($E1444,ETB!$B$66:$C$674,2,0)</f>
        <v>Advertising</v>
      </c>
    </row>
    <row r="1445" spans="1:9" outlineLevel="2">
      <c r="A1445" s="913">
        <v>1188</v>
      </c>
      <c r="B1445" s="913">
        <v>996</v>
      </c>
      <c r="C1445" s="1035">
        <v>45252</v>
      </c>
      <c r="D1445" s="912" t="s">
        <v>501</v>
      </c>
      <c r="E1445" s="1036">
        <v>265</v>
      </c>
      <c r="F1445" s="922">
        <v>29.95</v>
      </c>
      <c r="G1445" s="922">
        <v>5.99</v>
      </c>
      <c r="H1445" s="922">
        <v>35.94</v>
      </c>
      <c r="I1445" s="912" t="str">
        <f>VLOOKUP($E1445,ETB!$B$66:$C$674,2,0)</f>
        <v>Advertising</v>
      </c>
    </row>
    <row r="1446" spans="1:9" outlineLevel="2">
      <c r="A1446" s="913">
        <v>1189</v>
      </c>
      <c r="B1446" s="913">
        <v>997</v>
      </c>
      <c r="C1446" s="1035">
        <v>45253</v>
      </c>
      <c r="D1446" s="912" t="s">
        <v>501</v>
      </c>
      <c r="E1446" s="1036">
        <v>265</v>
      </c>
      <c r="F1446" s="922">
        <v>23.25</v>
      </c>
      <c r="G1446" s="922">
        <v>4.6500000000000004</v>
      </c>
      <c r="H1446" s="922">
        <v>27.9</v>
      </c>
      <c r="I1446" s="912" t="str">
        <f>VLOOKUP($E1446,ETB!$B$66:$C$674,2,0)</f>
        <v>Advertising</v>
      </c>
    </row>
    <row r="1447" spans="1:9" outlineLevel="2">
      <c r="A1447" s="913">
        <v>1190</v>
      </c>
      <c r="B1447" s="913">
        <v>998</v>
      </c>
      <c r="C1447" s="1035">
        <v>45253</v>
      </c>
      <c r="D1447" s="912" t="s">
        <v>501</v>
      </c>
      <c r="E1447" s="1036">
        <v>265</v>
      </c>
      <c r="F1447" s="922">
        <v>37.5</v>
      </c>
      <c r="G1447" s="922">
        <v>7.5</v>
      </c>
      <c r="H1447" s="922">
        <v>45</v>
      </c>
      <c r="I1447" s="912" t="str">
        <f>VLOOKUP($E1447,ETB!$B$66:$C$674,2,0)</f>
        <v>Advertising</v>
      </c>
    </row>
    <row r="1448" spans="1:9" outlineLevel="2">
      <c r="A1448" s="913">
        <v>1191</v>
      </c>
      <c r="B1448" s="913">
        <v>999</v>
      </c>
      <c r="C1448" s="1035">
        <v>45255</v>
      </c>
      <c r="D1448" s="912" t="s">
        <v>501</v>
      </c>
      <c r="E1448" s="1036">
        <v>265</v>
      </c>
      <c r="F1448" s="922">
        <v>23.25</v>
      </c>
      <c r="G1448" s="922">
        <v>4.6500000000000004</v>
      </c>
      <c r="H1448" s="922">
        <v>27.9</v>
      </c>
      <c r="I1448" s="912" t="str">
        <f>VLOOKUP($E1448,ETB!$B$66:$C$674,2,0)</f>
        <v>Advertising</v>
      </c>
    </row>
    <row r="1449" spans="1:9" outlineLevel="2">
      <c r="A1449" s="913">
        <v>1192</v>
      </c>
      <c r="B1449" s="913">
        <v>1000</v>
      </c>
      <c r="C1449" s="1035">
        <v>45255</v>
      </c>
      <c r="D1449" s="912" t="s">
        <v>501</v>
      </c>
      <c r="E1449" s="1036">
        <v>265</v>
      </c>
      <c r="F1449" s="922">
        <v>37.5</v>
      </c>
      <c r="G1449" s="922">
        <v>7.5</v>
      </c>
      <c r="H1449" s="922">
        <v>45</v>
      </c>
      <c r="I1449" s="912" t="str">
        <f>VLOOKUP($E1449,ETB!$B$66:$C$674,2,0)</f>
        <v>Advertising</v>
      </c>
    </row>
    <row r="1450" spans="1:9" outlineLevel="2">
      <c r="A1450" s="913"/>
      <c r="B1450" s="913"/>
      <c r="C1450" s="1035"/>
      <c r="E1450" s="1036"/>
      <c r="F1450" s="922"/>
      <c r="G1450" s="922"/>
      <c r="H1450" s="922"/>
    </row>
    <row r="1451" spans="1:9" ht="13.9" outlineLevel="1" thickBot="1">
      <c r="A1451" s="913"/>
      <c r="B1451" s="913"/>
      <c r="C1451" s="1035"/>
      <c r="E1451" s="1037" t="s">
        <v>502</v>
      </c>
      <c r="F1451" s="1038">
        <f>SUBTOTAL(9,F1107:F1449)</f>
        <v>8425.9000000000015</v>
      </c>
      <c r="G1451" s="1038">
        <f>SUBTOTAL(9,G1107:G1449)</f>
        <v>1685.1800000000039</v>
      </c>
      <c r="H1451" s="1038">
        <f>SUBTOTAL(9,H1107:H1449)</f>
        <v>10111.080000000005</v>
      </c>
    </row>
    <row r="1452" spans="1:9" ht="13.9" outlineLevel="1" thickTop="1">
      <c r="A1452" s="913"/>
      <c r="B1452" s="913"/>
      <c r="C1452" s="1035"/>
      <c r="E1452" s="1036"/>
      <c r="F1452" s="1039"/>
      <c r="G1452" s="1039"/>
      <c r="H1452" s="1039"/>
    </row>
    <row r="1453" spans="1:9" outlineLevel="2">
      <c r="A1453" s="913">
        <v>991</v>
      </c>
      <c r="B1453" s="913">
        <v>782</v>
      </c>
      <c r="C1453" s="1035">
        <v>45092</v>
      </c>
      <c r="D1453" s="912" t="s">
        <v>503</v>
      </c>
      <c r="E1453" s="1036">
        <v>266</v>
      </c>
      <c r="F1453" s="922">
        <v>199.17000000000002</v>
      </c>
      <c r="G1453" s="922">
        <v>39.83</v>
      </c>
      <c r="H1453" s="922">
        <v>239</v>
      </c>
      <c r="I1453" s="912" t="str">
        <f>VLOOKUP($E1453,ETB!$B$66:$C$674,2,0)</f>
        <v>Travelling</v>
      </c>
    </row>
    <row r="1454" spans="1:9" outlineLevel="2">
      <c r="A1454" s="913">
        <v>992</v>
      </c>
      <c r="B1454" s="913">
        <v>783</v>
      </c>
      <c r="C1454" s="1035">
        <v>45093</v>
      </c>
      <c r="D1454" s="912" t="s">
        <v>503</v>
      </c>
      <c r="E1454" s="1036">
        <v>266</v>
      </c>
      <c r="F1454" s="922">
        <v>156.19</v>
      </c>
      <c r="G1454" s="922">
        <v>31.24</v>
      </c>
      <c r="H1454" s="922">
        <v>187.43</v>
      </c>
      <c r="I1454" s="912" t="str">
        <f>VLOOKUP($E1454,ETB!$B$66:$C$674,2,0)</f>
        <v>Travelling</v>
      </c>
    </row>
    <row r="1455" spans="1:9" outlineLevel="2">
      <c r="A1455" s="913">
        <v>1501</v>
      </c>
      <c r="B1455" s="913">
        <v>1314</v>
      </c>
      <c r="C1455" s="1035">
        <v>45218</v>
      </c>
      <c r="D1455" s="912" t="s">
        <v>486</v>
      </c>
      <c r="E1455" s="1036">
        <v>266</v>
      </c>
      <c r="F1455" s="922">
        <v>37.93</v>
      </c>
      <c r="G1455" s="922">
        <v>0</v>
      </c>
      <c r="H1455" s="922">
        <v>37.93</v>
      </c>
      <c r="I1455" s="912" t="str">
        <f>VLOOKUP($E1455,ETB!$B$66:$C$674,2,0)</f>
        <v>Travelling</v>
      </c>
    </row>
    <row r="1456" spans="1:9" outlineLevel="2">
      <c r="A1456" s="913">
        <v>1502</v>
      </c>
      <c r="B1456" s="913">
        <v>1315</v>
      </c>
      <c r="C1456" s="1035">
        <v>45217</v>
      </c>
      <c r="D1456" s="912" t="s">
        <v>486</v>
      </c>
      <c r="E1456" s="1036">
        <v>266</v>
      </c>
      <c r="F1456" s="922">
        <v>31.610000000000003</v>
      </c>
      <c r="G1456" s="922">
        <v>6.32</v>
      </c>
      <c r="H1456" s="922">
        <v>37.930000000000007</v>
      </c>
      <c r="I1456" s="912" t="str">
        <f>VLOOKUP($E1456,ETB!$B$66:$C$674,2,0)</f>
        <v>Travelling</v>
      </c>
    </row>
    <row r="1457" spans="1:9" outlineLevel="2">
      <c r="A1457" s="913">
        <v>1503</v>
      </c>
      <c r="B1457" s="913">
        <v>1316</v>
      </c>
      <c r="C1457" s="1035">
        <v>45224</v>
      </c>
      <c r="D1457" s="912" t="s">
        <v>486</v>
      </c>
      <c r="E1457" s="1036">
        <v>266</v>
      </c>
      <c r="F1457" s="922">
        <v>17.93</v>
      </c>
      <c r="G1457" s="922">
        <v>3.5799999999999996</v>
      </c>
      <c r="H1457" s="922">
        <v>21.509999999999998</v>
      </c>
      <c r="I1457" s="912" t="str">
        <f>VLOOKUP($E1457,ETB!$B$66:$C$674,2,0)</f>
        <v>Travelling</v>
      </c>
    </row>
    <row r="1458" spans="1:9" outlineLevel="2">
      <c r="A1458" s="913">
        <v>253</v>
      </c>
      <c r="B1458" s="913">
        <v>9</v>
      </c>
      <c r="C1458" s="1035">
        <v>44927</v>
      </c>
      <c r="D1458" s="912" t="s">
        <v>504</v>
      </c>
      <c r="E1458" s="1036">
        <v>266</v>
      </c>
      <c r="F1458" s="922">
        <v>300.91999999999996</v>
      </c>
      <c r="G1458" s="922">
        <v>0</v>
      </c>
      <c r="H1458" s="922">
        <v>300.91999999999996</v>
      </c>
      <c r="I1458" s="912" t="str">
        <f>VLOOKUP($E1458,ETB!$B$66:$C$674,2,0)</f>
        <v>Travelling</v>
      </c>
    </row>
    <row r="1459" spans="1:9" outlineLevel="2">
      <c r="A1459" s="913"/>
      <c r="B1459" s="913"/>
      <c r="C1459" s="1035"/>
      <c r="E1459" s="1036"/>
      <c r="F1459" s="922"/>
      <c r="G1459" s="922"/>
      <c r="H1459" s="922"/>
    </row>
    <row r="1460" spans="1:9" ht="13.9" outlineLevel="1" thickBot="1">
      <c r="A1460" s="913"/>
      <c r="B1460" s="913"/>
      <c r="C1460" s="1035"/>
      <c r="E1460" s="1037" t="s">
        <v>505</v>
      </c>
      <c r="F1460" s="1038">
        <f>SUBTOTAL(9,F1453:F1458)</f>
        <v>743.75</v>
      </c>
      <c r="G1460" s="1038">
        <f>SUBTOTAL(9,G1453:G1458)</f>
        <v>80.969999999999985</v>
      </c>
      <c r="H1460" s="1038">
        <f>SUBTOTAL(9,H1453:H1458)</f>
        <v>824.72</v>
      </c>
    </row>
    <row r="1461" spans="1:9" ht="13.9" outlineLevel="1" thickTop="1">
      <c r="A1461" s="913"/>
      <c r="B1461" s="913"/>
      <c r="C1461" s="1035"/>
      <c r="E1461" s="1036"/>
      <c r="F1461" s="1039"/>
      <c r="G1461" s="1039"/>
      <c r="H1461" s="1039"/>
    </row>
    <row r="1462" spans="1:9" outlineLevel="2">
      <c r="A1462" s="913">
        <v>262</v>
      </c>
      <c r="B1462" s="913">
        <v>18</v>
      </c>
      <c r="C1462" s="1035">
        <v>44952</v>
      </c>
      <c r="D1462" s="912" t="s">
        <v>506</v>
      </c>
      <c r="E1462" s="1036">
        <v>267</v>
      </c>
      <c r="F1462" s="922">
        <v>41.67</v>
      </c>
      <c r="G1462" s="922">
        <v>8.33</v>
      </c>
      <c r="H1462" s="922">
        <v>50</v>
      </c>
      <c r="I1462" s="912" t="str">
        <f>VLOOKUP($E1462,ETB!$B$66:$C$674,2,0)</f>
        <v>Motor Expenses</v>
      </c>
    </row>
    <row r="1463" spans="1:9" outlineLevel="2">
      <c r="A1463" s="913">
        <v>264</v>
      </c>
      <c r="B1463" s="913">
        <v>20</v>
      </c>
      <c r="C1463" s="1035">
        <v>44927</v>
      </c>
      <c r="D1463" s="912" t="s">
        <v>506</v>
      </c>
      <c r="E1463" s="1036">
        <v>267</v>
      </c>
      <c r="F1463" s="922">
        <v>81.849999999999994</v>
      </c>
      <c r="G1463" s="922">
        <v>16.369999999999997</v>
      </c>
      <c r="H1463" s="922">
        <v>98.22</v>
      </c>
      <c r="I1463" s="912" t="str">
        <f>VLOOKUP($E1463,ETB!$B$66:$C$674,2,0)</f>
        <v>Motor Expenses</v>
      </c>
    </row>
    <row r="1464" spans="1:9" outlineLevel="2">
      <c r="A1464" s="913">
        <v>265</v>
      </c>
      <c r="B1464" s="913">
        <v>21</v>
      </c>
      <c r="C1464" s="1035">
        <v>44967</v>
      </c>
      <c r="D1464" s="912" t="s">
        <v>506</v>
      </c>
      <c r="E1464" s="1036">
        <v>267</v>
      </c>
      <c r="F1464" s="922">
        <v>28.839999999999996</v>
      </c>
      <c r="G1464" s="922">
        <v>5.7700000000000005</v>
      </c>
      <c r="H1464" s="922">
        <v>34.61</v>
      </c>
      <c r="I1464" s="912" t="str">
        <f>VLOOKUP($E1464,ETB!$B$66:$C$674,2,0)</f>
        <v>Motor Expenses</v>
      </c>
    </row>
    <row r="1465" spans="1:9" outlineLevel="2">
      <c r="A1465" s="913">
        <v>270</v>
      </c>
      <c r="B1465" s="913">
        <v>26</v>
      </c>
      <c r="C1465" s="1035">
        <v>44943</v>
      </c>
      <c r="D1465" s="912" t="s">
        <v>506</v>
      </c>
      <c r="E1465" s="1036">
        <v>267</v>
      </c>
      <c r="F1465" s="922">
        <v>120.72</v>
      </c>
      <c r="G1465" s="922">
        <v>24.14</v>
      </c>
      <c r="H1465" s="922">
        <v>144.86000000000001</v>
      </c>
      <c r="I1465" s="912" t="str">
        <f>VLOOKUP($E1465,ETB!$B$66:$C$674,2,0)</f>
        <v>Motor Expenses</v>
      </c>
    </row>
    <row r="1466" spans="1:9" outlineLevel="2">
      <c r="A1466" s="913">
        <v>274</v>
      </c>
      <c r="B1466" s="913">
        <v>30</v>
      </c>
      <c r="C1466" s="1035">
        <v>44966</v>
      </c>
      <c r="D1466" s="912" t="s">
        <v>506</v>
      </c>
      <c r="E1466" s="1036">
        <v>267</v>
      </c>
      <c r="F1466" s="922">
        <v>9.6900000000000013</v>
      </c>
      <c r="G1466" s="922">
        <v>1.94</v>
      </c>
      <c r="H1466" s="922">
        <v>11.63</v>
      </c>
      <c r="I1466" s="912" t="str">
        <f>VLOOKUP($E1466,ETB!$B$66:$C$674,2,0)</f>
        <v>Motor Expenses</v>
      </c>
    </row>
    <row r="1467" spans="1:9" outlineLevel="2">
      <c r="A1467" s="913">
        <v>276</v>
      </c>
      <c r="B1467" s="913">
        <v>32</v>
      </c>
      <c r="C1467" s="1035">
        <v>44971</v>
      </c>
      <c r="D1467" s="912" t="s">
        <v>506</v>
      </c>
      <c r="E1467" s="1036">
        <v>267</v>
      </c>
      <c r="F1467" s="922">
        <v>95.63</v>
      </c>
      <c r="G1467" s="922">
        <v>19.130000000000003</v>
      </c>
      <c r="H1467" s="922">
        <v>114.75999999999999</v>
      </c>
      <c r="I1467" s="912" t="str">
        <f>VLOOKUP($E1467,ETB!$B$66:$C$674,2,0)</f>
        <v>Motor Expenses</v>
      </c>
    </row>
    <row r="1468" spans="1:9" outlineLevel="2">
      <c r="A1468" s="913">
        <v>278</v>
      </c>
      <c r="B1468" s="913">
        <v>34</v>
      </c>
      <c r="C1468" s="1035">
        <v>44968</v>
      </c>
      <c r="D1468" s="912" t="s">
        <v>506</v>
      </c>
      <c r="E1468" s="1036">
        <v>267</v>
      </c>
      <c r="F1468" s="922">
        <v>99.12</v>
      </c>
      <c r="G1468" s="922">
        <v>19.82</v>
      </c>
      <c r="H1468" s="922">
        <v>118.94</v>
      </c>
      <c r="I1468" s="912" t="str">
        <f>VLOOKUP($E1468,ETB!$B$66:$C$674,2,0)</f>
        <v>Motor Expenses</v>
      </c>
    </row>
    <row r="1469" spans="1:9" outlineLevel="2">
      <c r="A1469" s="913">
        <v>644</v>
      </c>
      <c r="B1469" s="913">
        <v>429</v>
      </c>
      <c r="C1469" s="1035">
        <v>45048</v>
      </c>
      <c r="D1469" s="912" t="s">
        <v>506</v>
      </c>
      <c r="E1469" s="1036">
        <v>267</v>
      </c>
      <c r="F1469" s="922">
        <v>41.910000000000004</v>
      </c>
      <c r="G1469" s="922">
        <v>8.379999999999999</v>
      </c>
      <c r="H1469" s="922">
        <v>50.290000000000006</v>
      </c>
      <c r="I1469" s="912" t="str">
        <f>VLOOKUP($E1469,ETB!$B$66:$C$674,2,0)</f>
        <v>Motor Expenses</v>
      </c>
    </row>
    <row r="1470" spans="1:9" outlineLevel="2">
      <c r="A1470" s="913">
        <v>645</v>
      </c>
      <c r="B1470" s="913">
        <v>430</v>
      </c>
      <c r="C1470" s="1035">
        <v>45037</v>
      </c>
      <c r="D1470" s="912" t="s">
        <v>506</v>
      </c>
      <c r="E1470" s="1036">
        <v>267</v>
      </c>
      <c r="F1470" s="922">
        <v>112.42</v>
      </c>
      <c r="G1470" s="922">
        <v>22.48</v>
      </c>
      <c r="H1470" s="922">
        <v>134.9</v>
      </c>
      <c r="I1470" s="912" t="str">
        <f>VLOOKUP($E1470,ETB!$B$66:$C$674,2,0)</f>
        <v>Motor Expenses</v>
      </c>
    </row>
    <row r="1471" spans="1:9" outlineLevel="2">
      <c r="A1471" s="913">
        <v>654</v>
      </c>
      <c r="B1471" s="913">
        <v>439</v>
      </c>
      <c r="C1471" s="1035">
        <v>45050</v>
      </c>
      <c r="D1471" s="912" t="s">
        <v>506</v>
      </c>
      <c r="E1471" s="1036">
        <v>267</v>
      </c>
      <c r="F1471" s="922">
        <v>10</v>
      </c>
      <c r="G1471" s="922">
        <v>2</v>
      </c>
      <c r="H1471" s="922">
        <v>12</v>
      </c>
      <c r="I1471" s="912" t="str">
        <f>VLOOKUP($E1471,ETB!$B$66:$C$674,2,0)</f>
        <v>Motor Expenses</v>
      </c>
    </row>
    <row r="1472" spans="1:9" outlineLevel="2">
      <c r="A1472" s="913">
        <v>656</v>
      </c>
      <c r="B1472" s="913">
        <v>441</v>
      </c>
      <c r="C1472" s="1035">
        <v>44986</v>
      </c>
      <c r="D1472" s="912" t="s">
        <v>506</v>
      </c>
      <c r="E1472" s="1036">
        <v>267</v>
      </c>
      <c r="F1472" s="922">
        <v>112.96</v>
      </c>
      <c r="G1472" s="922">
        <v>22.59</v>
      </c>
      <c r="H1472" s="922">
        <v>135.54999999999998</v>
      </c>
      <c r="I1472" s="912" t="str">
        <f>VLOOKUP($E1472,ETB!$B$66:$C$674,2,0)</f>
        <v>Motor Expenses</v>
      </c>
    </row>
    <row r="1473" spans="1:9" outlineLevel="2">
      <c r="A1473" s="913">
        <v>657</v>
      </c>
      <c r="B1473" s="913">
        <v>442</v>
      </c>
      <c r="C1473" s="1035">
        <v>44999</v>
      </c>
      <c r="D1473" s="912" t="s">
        <v>506</v>
      </c>
      <c r="E1473" s="1036">
        <v>267</v>
      </c>
      <c r="F1473" s="922">
        <v>118.37</v>
      </c>
      <c r="G1473" s="922">
        <v>23.669999999999998</v>
      </c>
      <c r="H1473" s="922">
        <v>142.04</v>
      </c>
      <c r="I1473" s="912" t="str">
        <f>VLOOKUP($E1473,ETB!$B$66:$C$674,2,0)</f>
        <v>Motor Expenses</v>
      </c>
    </row>
    <row r="1474" spans="1:9" outlineLevel="2">
      <c r="A1474" s="913">
        <v>658</v>
      </c>
      <c r="B1474" s="913">
        <v>443</v>
      </c>
      <c r="C1474" s="1035">
        <v>45020</v>
      </c>
      <c r="D1474" s="912" t="s">
        <v>506</v>
      </c>
      <c r="E1474" s="1036">
        <v>267</v>
      </c>
      <c r="F1474" s="922">
        <v>12.35</v>
      </c>
      <c r="G1474" s="922">
        <v>2.46</v>
      </c>
      <c r="H1474" s="922">
        <v>14.809999999999999</v>
      </c>
      <c r="I1474" s="912" t="str">
        <f>VLOOKUP($E1474,ETB!$B$66:$C$674,2,0)</f>
        <v>Motor Expenses</v>
      </c>
    </row>
    <row r="1475" spans="1:9" outlineLevel="2">
      <c r="A1475" s="913">
        <v>668</v>
      </c>
      <c r="B1475" s="913">
        <v>453</v>
      </c>
      <c r="C1475" s="1035">
        <v>45005</v>
      </c>
      <c r="D1475" s="912" t="s">
        <v>506</v>
      </c>
      <c r="E1475" s="1036">
        <v>267</v>
      </c>
      <c r="F1475" s="922">
        <v>49.86</v>
      </c>
      <c r="G1475" s="922">
        <v>9.68</v>
      </c>
      <c r="H1475" s="922">
        <v>59.54</v>
      </c>
      <c r="I1475" s="912" t="str">
        <f>VLOOKUP($E1475,ETB!$B$66:$C$674,2,0)</f>
        <v>Motor Expenses</v>
      </c>
    </row>
    <row r="1476" spans="1:9" outlineLevel="2">
      <c r="A1476" s="913">
        <v>951</v>
      </c>
      <c r="B1476" s="913">
        <v>742</v>
      </c>
      <c r="C1476" s="1035">
        <v>45110</v>
      </c>
      <c r="D1476" s="912" t="s">
        <v>506</v>
      </c>
      <c r="E1476" s="1036">
        <v>267</v>
      </c>
      <c r="F1476" s="922">
        <v>41.88</v>
      </c>
      <c r="G1476" s="922">
        <v>8.370000000000001</v>
      </c>
      <c r="H1476" s="922">
        <v>50.25</v>
      </c>
      <c r="I1476" s="912" t="str">
        <f>VLOOKUP($E1476,ETB!$B$66:$C$674,2,0)</f>
        <v>Motor Expenses</v>
      </c>
    </row>
    <row r="1477" spans="1:9" outlineLevel="2">
      <c r="A1477" s="913">
        <v>952</v>
      </c>
      <c r="B1477" s="913">
        <v>743</v>
      </c>
      <c r="C1477" s="1035">
        <v>45128</v>
      </c>
      <c r="D1477" s="912" t="s">
        <v>506</v>
      </c>
      <c r="E1477" s="1036">
        <v>267</v>
      </c>
      <c r="F1477" s="922">
        <v>85.47999999999999</v>
      </c>
      <c r="G1477" s="922">
        <v>17.100000000000001</v>
      </c>
      <c r="H1477" s="922">
        <v>102.57999999999998</v>
      </c>
      <c r="I1477" s="912" t="str">
        <f>VLOOKUP($E1477,ETB!$B$66:$C$674,2,0)</f>
        <v>Motor Expenses</v>
      </c>
    </row>
    <row r="1478" spans="1:9" outlineLevel="2">
      <c r="A1478" s="913">
        <v>955</v>
      </c>
      <c r="B1478" s="913">
        <v>746</v>
      </c>
      <c r="C1478" s="1035">
        <v>45078</v>
      </c>
      <c r="D1478" s="912" t="s">
        <v>506</v>
      </c>
      <c r="E1478" s="1036">
        <v>267</v>
      </c>
      <c r="F1478" s="922">
        <v>88.2</v>
      </c>
      <c r="G1478" s="922">
        <v>17.64</v>
      </c>
      <c r="H1478" s="922">
        <v>105.84</v>
      </c>
      <c r="I1478" s="912" t="str">
        <f>VLOOKUP($E1478,ETB!$B$66:$C$674,2,0)</f>
        <v>Motor Expenses</v>
      </c>
    </row>
    <row r="1479" spans="1:9" outlineLevel="2">
      <c r="A1479" s="913">
        <v>957</v>
      </c>
      <c r="B1479" s="913">
        <v>748</v>
      </c>
      <c r="C1479" s="1035">
        <v>45090</v>
      </c>
      <c r="D1479" s="912" t="s">
        <v>506</v>
      </c>
      <c r="E1479" s="1036">
        <v>267</v>
      </c>
      <c r="F1479" s="922">
        <v>78.929999999999993</v>
      </c>
      <c r="G1479" s="922">
        <v>15.790000000000001</v>
      </c>
      <c r="H1479" s="922">
        <v>94.72</v>
      </c>
      <c r="I1479" s="912" t="str">
        <f>VLOOKUP($E1479,ETB!$B$66:$C$674,2,0)</f>
        <v>Motor Expenses</v>
      </c>
    </row>
    <row r="1480" spans="1:9" outlineLevel="2">
      <c r="A1480" s="913">
        <v>963</v>
      </c>
      <c r="B1480" s="913">
        <v>754</v>
      </c>
      <c r="C1480" s="1035">
        <v>45160</v>
      </c>
      <c r="D1480" s="912" t="s">
        <v>506</v>
      </c>
      <c r="E1480" s="1036">
        <v>267</v>
      </c>
      <c r="F1480" s="922">
        <v>81.760000000000005</v>
      </c>
      <c r="G1480" s="922">
        <v>16.350000000000001</v>
      </c>
      <c r="H1480" s="922">
        <v>98.110000000000014</v>
      </c>
      <c r="I1480" s="912" t="str">
        <f>VLOOKUP($E1480,ETB!$B$66:$C$674,2,0)</f>
        <v>Motor Expenses</v>
      </c>
    </row>
    <row r="1481" spans="1:9" outlineLevel="2">
      <c r="A1481" s="913">
        <v>964</v>
      </c>
      <c r="B1481" s="913">
        <v>755</v>
      </c>
      <c r="C1481" s="1035">
        <v>45156</v>
      </c>
      <c r="D1481" s="912" t="s">
        <v>506</v>
      </c>
      <c r="E1481" s="1036">
        <v>267</v>
      </c>
      <c r="F1481" s="922">
        <v>92.17</v>
      </c>
      <c r="G1481" s="922">
        <v>18.43</v>
      </c>
      <c r="H1481" s="922">
        <v>110.6</v>
      </c>
      <c r="I1481" s="912" t="str">
        <f>VLOOKUP($E1481,ETB!$B$66:$C$674,2,0)</f>
        <v>Motor Expenses</v>
      </c>
    </row>
    <row r="1482" spans="1:9" outlineLevel="2">
      <c r="A1482" s="913">
        <v>967</v>
      </c>
      <c r="B1482" s="913">
        <v>758</v>
      </c>
      <c r="C1482" s="1035">
        <v>45091</v>
      </c>
      <c r="D1482" s="912" t="s">
        <v>506</v>
      </c>
      <c r="E1482" s="1036">
        <v>267</v>
      </c>
      <c r="F1482" s="922">
        <v>28.860000000000003</v>
      </c>
      <c r="G1482" s="922">
        <v>5.7700000000000005</v>
      </c>
      <c r="H1482" s="922">
        <v>34.630000000000003</v>
      </c>
      <c r="I1482" s="912" t="str">
        <f>VLOOKUP($E1482,ETB!$B$66:$C$674,2,0)</f>
        <v>Motor Expenses</v>
      </c>
    </row>
    <row r="1483" spans="1:9" outlineLevel="2">
      <c r="A1483" s="913">
        <v>969</v>
      </c>
      <c r="B1483" s="913">
        <v>760</v>
      </c>
      <c r="C1483" s="1035">
        <v>45091</v>
      </c>
      <c r="D1483" s="912" t="s">
        <v>506</v>
      </c>
      <c r="E1483" s="1036">
        <v>267</v>
      </c>
      <c r="F1483" s="922">
        <v>58.35</v>
      </c>
      <c r="G1483" s="922">
        <v>11.67</v>
      </c>
      <c r="H1483" s="922">
        <v>70.02</v>
      </c>
      <c r="I1483" s="912" t="str">
        <f>VLOOKUP($E1483,ETB!$B$66:$C$674,2,0)</f>
        <v>Motor Expenses</v>
      </c>
    </row>
    <row r="1484" spans="1:9" outlineLevel="2">
      <c r="A1484" s="913">
        <v>989</v>
      </c>
      <c r="B1484" s="913">
        <v>780</v>
      </c>
      <c r="C1484" s="1035">
        <v>45096</v>
      </c>
      <c r="D1484" s="912" t="s">
        <v>506</v>
      </c>
      <c r="E1484" s="1036">
        <v>267</v>
      </c>
      <c r="F1484" s="922">
        <v>41.69</v>
      </c>
      <c r="G1484" s="922">
        <v>8.34</v>
      </c>
      <c r="H1484" s="922">
        <v>50.03</v>
      </c>
      <c r="I1484" s="912" t="str">
        <f>VLOOKUP($E1484,ETB!$B$66:$C$674,2,0)</f>
        <v>Motor Expenses</v>
      </c>
    </row>
    <row r="1485" spans="1:9" outlineLevel="2">
      <c r="A1485" s="913">
        <v>990</v>
      </c>
      <c r="B1485" s="913">
        <v>781</v>
      </c>
      <c r="C1485" s="1035">
        <v>45139</v>
      </c>
      <c r="D1485" s="912" t="s">
        <v>506</v>
      </c>
      <c r="E1485" s="1036">
        <v>267</v>
      </c>
      <c r="F1485" s="922">
        <v>97.460000000000008</v>
      </c>
      <c r="G1485" s="922">
        <v>19.490000000000002</v>
      </c>
      <c r="H1485" s="922">
        <v>116.95000000000002</v>
      </c>
      <c r="I1485" s="912" t="str">
        <f>VLOOKUP($E1485,ETB!$B$66:$C$674,2,0)</f>
        <v>Motor Expenses</v>
      </c>
    </row>
    <row r="1486" spans="1:9" outlineLevel="2">
      <c r="A1486" s="913">
        <v>1408</v>
      </c>
      <c r="B1486" s="913">
        <v>1221</v>
      </c>
      <c r="C1486" s="1035">
        <v>45238</v>
      </c>
      <c r="D1486" s="912" t="s">
        <v>506</v>
      </c>
      <c r="E1486" s="1036">
        <v>267</v>
      </c>
      <c r="F1486" s="922">
        <v>115.13</v>
      </c>
      <c r="G1486" s="922">
        <v>23.03</v>
      </c>
      <c r="H1486" s="922">
        <v>138.16</v>
      </c>
      <c r="I1486" s="912" t="str">
        <f>VLOOKUP($E1486,ETB!$B$66:$C$674,2,0)</f>
        <v>Motor Expenses</v>
      </c>
    </row>
    <row r="1487" spans="1:9" outlineLevel="2">
      <c r="A1487" s="913">
        <v>1410</v>
      </c>
      <c r="B1487" s="913">
        <v>1223</v>
      </c>
      <c r="C1487" s="1035">
        <v>45170</v>
      </c>
      <c r="D1487" s="912" t="s">
        <v>506</v>
      </c>
      <c r="E1487" s="1036">
        <v>267</v>
      </c>
      <c r="F1487" s="922">
        <v>106.89000000000001</v>
      </c>
      <c r="G1487" s="922">
        <v>21.380000000000003</v>
      </c>
      <c r="H1487" s="922">
        <v>128.27000000000001</v>
      </c>
      <c r="I1487" s="912" t="str">
        <f>VLOOKUP($E1487,ETB!$B$66:$C$674,2,0)</f>
        <v>Motor Expenses</v>
      </c>
    </row>
    <row r="1488" spans="1:9" outlineLevel="2">
      <c r="A1488" s="913">
        <v>1414</v>
      </c>
      <c r="B1488" s="913">
        <v>1227</v>
      </c>
      <c r="C1488" s="1035">
        <v>45170</v>
      </c>
      <c r="D1488" s="912" t="s">
        <v>506</v>
      </c>
      <c r="E1488" s="1036">
        <v>267</v>
      </c>
      <c r="F1488" s="922">
        <v>113.88</v>
      </c>
      <c r="G1488" s="922">
        <v>22.77</v>
      </c>
      <c r="H1488" s="922">
        <v>136.65</v>
      </c>
      <c r="I1488" s="912" t="str">
        <f>VLOOKUP($E1488,ETB!$B$66:$C$674,2,0)</f>
        <v>Motor Expenses</v>
      </c>
    </row>
    <row r="1489" spans="1:9" outlineLevel="2">
      <c r="A1489" s="913">
        <v>1415</v>
      </c>
      <c r="B1489" s="913">
        <v>1228</v>
      </c>
      <c r="C1489" s="1035">
        <v>45191</v>
      </c>
      <c r="D1489" s="912" t="s">
        <v>506</v>
      </c>
      <c r="E1489" s="1036">
        <v>267</v>
      </c>
      <c r="F1489" s="922">
        <v>100.92999999999999</v>
      </c>
      <c r="G1489" s="922">
        <v>20.190000000000001</v>
      </c>
      <c r="H1489" s="922">
        <v>121.11999999999999</v>
      </c>
      <c r="I1489" s="912" t="str">
        <f>VLOOKUP($E1489,ETB!$B$66:$C$674,2,0)</f>
        <v>Motor Expenses</v>
      </c>
    </row>
    <row r="1490" spans="1:9" outlineLevel="2">
      <c r="A1490" s="913">
        <v>1417</v>
      </c>
      <c r="B1490" s="913">
        <v>1230</v>
      </c>
      <c r="C1490" s="1035">
        <v>45223</v>
      </c>
      <c r="D1490" s="912" t="s">
        <v>506</v>
      </c>
      <c r="E1490" s="1036">
        <v>267</v>
      </c>
      <c r="F1490" s="922">
        <v>102.27000000000001</v>
      </c>
      <c r="G1490" s="922">
        <v>20.45</v>
      </c>
      <c r="H1490" s="922">
        <v>122.72000000000001</v>
      </c>
      <c r="I1490" s="912" t="str">
        <f>VLOOKUP($E1490,ETB!$B$66:$C$674,2,0)</f>
        <v>Motor Expenses</v>
      </c>
    </row>
    <row r="1491" spans="1:9" outlineLevel="2">
      <c r="A1491" s="913">
        <v>1418</v>
      </c>
      <c r="B1491" s="913">
        <v>1231</v>
      </c>
      <c r="C1491" s="1035">
        <v>45222</v>
      </c>
      <c r="D1491" s="912" t="s">
        <v>506</v>
      </c>
      <c r="E1491" s="1036">
        <v>267</v>
      </c>
      <c r="F1491" s="922">
        <v>116.30999999999999</v>
      </c>
      <c r="G1491" s="922">
        <v>23.259999999999998</v>
      </c>
      <c r="H1491" s="922">
        <v>139.57</v>
      </c>
      <c r="I1491" s="912" t="str">
        <f>VLOOKUP($E1491,ETB!$B$66:$C$674,2,0)</f>
        <v>Motor Expenses</v>
      </c>
    </row>
    <row r="1492" spans="1:9" outlineLevel="2">
      <c r="A1492" s="913">
        <v>1419</v>
      </c>
      <c r="B1492" s="913">
        <v>1232</v>
      </c>
      <c r="C1492" s="1035">
        <v>45232</v>
      </c>
      <c r="D1492" s="912" t="s">
        <v>506</v>
      </c>
      <c r="E1492" s="1036">
        <v>267</v>
      </c>
      <c r="F1492" s="922">
        <v>31.630000000000003</v>
      </c>
      <c r="G1492" s="922">
        <v>6.33</v>
      </c>
      <c r="H1492" s="922">
        <v>37.96</v>
      </c>
      <c r="I1492" s="912" t="str">
        <f>VLOOKUP($E1492,ETB!$B$66:$C$674,2,0)</f>
        <v>Motor Expenses</v>
      </c>
    </row>
    <row r="1493" spans="1:9" outlineLevel="2">
      <c r="A1493" s="913">
        <v>1420</v>
      </c>
      <c r="B1493" s="913">
        <v>1233</v>
      </c>
      <c r="C1493" s="1035">
        <v>45232</v>
      </c>
      <c r="D1493" s="912" t="s">
        <v>506</v>
      </c>
      <c r="E1493" s="1036">
        <v>267</v>
      </c>
      <c r="F1493" s="922">
        <v>33.980000000000004</v>
      </c>
      <c r="G1493" s="922">
        <v>6.8</v>
      </c>
      <c r="H1493" s="922">
        <v>40.78</v>
      </c>
      <c r="I1493" s="912" t="str">
        <f>VLOOKUP($E1493,ETB!$B$66:$C$674,2,0)</f>
        <v>Motor Expenses</v>
      </c>
    </row>
    <row r="1494" spans="1:9" outlineLevel="2">
      <c r="A1494" s="913">
        <v>1468</v>
      </c>
      <c r="B1494" s="913">
        <v>1281</v>
      </c>
      <c r="C1494" s="1035">
        <v>45181</v>
      </c>
      <c r="D1494" s="912" t="s">
        <v>506</v>
      </c>
      <c r="E1494" s="1036">
        <v>267</v>
      </c>
      <c r="F1494" s="922">
        <v>8.33</v>
      </c>
      <c r="G1494" s="922">
        <v>1.6600000000000001</v>
      </c>
      <c r="H1494" s="922">
        <v>9.99</v>
      </c>
      <c r="I1494" s="912" t="str">
        <f>VLOOKUP($E1494,ETB!$B$66:$C$674,2,0)</f>
        <v>Motor Expenses</v>
      </c>
    </row>
    <row r="1495" spans="1:9" outlineLevel="2">
      <c r="A1495" s="913">
        <v>1469</v>
      </c>
      <c r="B1495" s="913">
        <v>1282</v>
      </c>
      <c r="C1495" s="1035">
        <v>45187</v>
      </c>
      <c r="D1495" s="912" t="s">
        <v>506</v>
      </c>
      <c r="E1495" s="1036">
        <v>267</v>
      </c>
      <c r="F1495" s="922">
        <v>7.58</v>
      </c>
      <c r="G1495" s="922">
        <v>1.52</v>
      </c>
      <c r="H1495" s="922">
        <v>9.1</v>
      </c>
      <c r="I1495" s="912" t="str">
        <f>VLOOKUP($E1495,ETB!$B$66:$C$674,2,0)</f>
        <v>Motor Expenses</v>
      </c>
    </row>
    <row r="1496" spans="1:9" outlineLevel="2">
      <c r="A1496" s="913">
        <v>1470</v>
      </c>
      <c r="B1496" s="913">
        <v>1283</v>
      </c>
      <c r="C1496" s="1035">
        <v>45216</v>
      </c>
      <c r="D1496" s="912" t="s">
        <v>506</v>
      </c>
      <c r="E1496" s="1036">
        <v>267</v>
      </c>
      <c r="F1496" s="922">
        <v>47.12</v>
      </c>
      <c r="G1496" s="922">
        <v>9.42</v>
      </c>
      <c r="H1496" s="922">
        <v>56.54</v>
      </c>
      <c r="I1496" s="912" t="str">
        <f>VLOOKUP($E1496,ETB!$B$66:$C$674,2,0)</f>
        <v>Motor Expenses</v>
      </c>
    </row>
    <row r="1497" spans="1:9" outlineLevel="2">
      <c r="A1497" s="913">
        <v>1471</v>
      </c>
      <c r="B1497" s="913">
        <v>1284</v>
      </c>
      <c r="C1497" s="1035">
        <v>45217</v>
      </c>
      <c r="D1497" s="912" t="s">
        <v>506</v>
      </c>
      <c r="E1497" s="1036">
        <v>267</v>
      </c>
      <c r="F1497" s="922">
        <v>30.630000000000003</v>
      </c>
      <c r="G1497" s="922">
        <v>6.13</v>
      </c>
      <c r="H1497" s="922">
        <v>36.760000000000005</v>
      </c>
      <c r="I1497" s="912" t="str">
        <f>VLOOKUP($E1497,ETB!$B$66:$C$674,2,0)</f>
        <v>Motor Expenses</v>
      </c>
    </row>
    <row r="1498" spans="1:9" outlineLevel="2">
      <c r="A1498" s="913">
        <v>1472</v>
      </c>
      <c r="B1498" s="913">
        <v>1285</v>
      </c>
      <c r="C1498" s="1035">
        <v>45253</v>
      </c>
      <c r="D1498" s="912" t="s">
        <v>506</v>
      </c>
      <c r="E1498" s="1036">
        <v>267</v>
      </c>
      <c r="F1498" s="922">
        <v>16.45</v>
      </c>
      <c r="G1498" s="922">
        <v>3.29</v>
      </c>
      <c r="H1498" s="922">
        <v>19.739999999999998</v>
      </c>
      <c r="I1498" s="912" t="str">
        <f>VLOOKUP($E1498,ETB!$B$66:$C$674,2,0)</f>
        <v>Motor Expenses</v>
      </c>
    </row>
    <row r="1499" spans="1:9" outlineLevel="2">
      <c r="A1499" s="913">
        <v>1473</v>
      </c>
      <c r="B1499" s="913">
        <v>1286</v>
      </c>
      <c r="C1499" s="1035">
        <v>45223</v>
      </c>
      <c r="D1499" s="912" t="s">
        <v>506</v>
      </c>
      <c r="E1499" s="1036">
        <v>267</v>
      </c>
      <c r="F1499" s="922">
        <v>2.25</v>
      </c>
      <c r="G1499" s="922">
        <v>0.45</v>
      </c>
      <c r="H1499" s="922">
        <v>2.7</v>
      </c>
      <c r="I1499" s="912" t="str">
        <f>VLOOKUP($E1499,ETB!$B$66:$C$674,2,0)</f>
        <v>Motor Expenses</v>
      </c>
    </row>
    <row r="1500" spans="1:9" outlineLevel="2">
      <c r="A1500" s="913">
        <v>1474</v>
      </c>
      <c r="B1500" s="913">
        <v>1287</v>
      </c>
      <c r="C1500" s="1035">
        <v>45227</v>
      </c>
      <c r="D1500" s="912" t="s">
        <v>506</v>
      </c>
      <c r="E1500" s="1036">
        <v>267</v>
      </c>
      <c r="F1500" s="922">
        <v>12.11</v>
      </c>
      <c r="G1500" s="922">
        <v>2.42</v>
      </c>
      <c r="H1500" s="922">
        <v>14.53</v>
      </c>
      <c r="I1500" s="912" t="str">
        <f>VLOOKUP($E1500,ETB!$B$66:$C$674,2,0)</f>
        <v>Motor Expenses</v>
      </c>
    </row>
    <row r="1501" spans="1:9" outlineLevel="2">
      <c r="A1501" s="913">
        <v>1475</v>
      </c>
      <c r="B1501" s="913">
        <v>1288</v>
      </c>
      <c r="C1501" s="1035">
        <v>45259</v>
      </c>
      <c r="D1501" s="912" t="s">
        <v>506</v>
      </c>
      <c r="E1501" s="1036">
        <v>267</v>
      </c>
      <c r="F1501" s="922">
        <v>12.379999999999999</v>
      </c>
      <c r="G1501" s="922">
        <v>2.48</v>
      </c>
      <c r="H1501" s="922">
        <v>14.86</v>
      </c>
      <c r="I1501" s="912" t="str">
        <f>VLOOKUP($E1501,ETB!$B$66:$C$674,2,0)</f>
        <v>Motor Expenses</v>
      </c>
    </row>
    <row r="1502" spans="1:9" outlineLevel="2">
      <c r="A1502" s="913">
        <v>1476</v>
      </c>
      <c r="B1502" s="913">
        <v>1289</v>
      </c>
      <c r="C1502" s="1035">
        <v>45188</v>
      </c>
      <c r="D1502" s="912" t="s">
        <v>506</v>
      </c>
      <c r="E1502" s="1036">
        <v>267</v>
      </c>
      <c r="F1502" s="922">
        <v>85.24</v>
      </c>
      <c r="G1502" s="922">
        <v>17.05</v>
      </c>
      <c r="H1502" s="922">
        <v>102.28999999999999</v>
      </c>
      <c r="I1502" s="912" t="str">
        <f>VLOOKUP($E1502,ETB!$B$66:$C$674,2,0)</f>
        <v>Motor Expenses</v>
      </c>
    </row>
    <row r="1503" spans="1:9" outlineLevel="2">
      <c r="A1503" s="913">
        <v>1477</v>
      </c>
      <c r="B1503" s="913">
        <v>1290</v>
      </c>
      <c r="C1503" s="1035">
        <v>45188</v>
      </c>
      <c r="D1503" s="912" t="s">
        <v>506</v>
      </c>
      <c r="E1503" s="1036">
        <v>267</v>
      </c>
      <c r="F1503" s="922">
        <v>33.880000000000003</v>
      </c>
      <c r="G1503" s="922">
        <v>6.7799999999999994</v>
      </c>
      <c r="H1503" s="922">
        <v>40.660000000000004</v>
      </c>
      <c r="I1503" s="912" t="str">
        <f>VLOOKUP($E1503,ETB!$B$66:$C$674,2,0)</f>
        <v>Motor Expenses</v>
      </c>
    </row>
    <row r="1504" spans="1:9" outlineLevel="2">
      <c r="A1504" s="913">
        <v>1478</v>
      </c>
      <c r="B1504" s="913">
        <v>1291</v>
      </c>
      <c r="C1504" s="1035">
        <v>45188</v>
      </c>
      <c r="D1504" s="912" t="s">
        <v>506</v>
      </c>
      <c r="E1504" s="1036">
        <v>267</v>
      </c>
      <c r="F1504" s="922">
        <v>4.08</v>
      </c>
      <c r="G1504" s="922">
        <v>0.80999999999999994</v>
      </c>
      <c r="H1504" s="922">
        <v>4.8899999999999997</v>
      </c>
      <c r="I1504" s="912" t="str">
        <f>VLOOKUP($E1504,ETB!$B$66:$C$674,2,0)</f>
        <v>Motor Expenses</v>
      </c>
    </row>
    <row r="1505" spans="1:9" outlineLevel="2">
      <c r="A1505" s="913"/>
      <c r="B1505" s="913"/>
      <c r="C1505" s="1035"/>
      <c r="E1505" s="1036"/>
      <c r="F1505" s="922"/>
      <c r="G1505" s="922"/>
      <c r="H1505" s="922"/>
    </row>
    <row r="1506" spans="1:9" ht="13.9" outlineLevel="1" thickBot="1">
      <c r="A1506" s="913"/>
      <c r="B1506" s="913"/>
      <c r="C1506" s="1035"/>
      <c r="E1506" s="1037" t="s">
        <v>507</v>
      </c>
      <c r="F1506" s="1038">
        <f>SUBTOTAL(9,F1462:F1504)</f>
        <v>2611.2399999999998</v>
      </c>
      <c r="G1506" s="1038">
        <f>SUBTOTAL(9,G1462:G1504)</f>
        <v>521.92999999999995</v>
      </c>
      <c r="H1506" s="1038">
        <f>SUBTOTAL(9,H1462:H1504)</f>
        <v>3133.1699999999992</v>
      </c>
    </row>
    <row r="1507" spans="1:9" ht="13.9" outlineLevel="1" thickTop="1">
      <c r="A1507" s="913"/>
      <c r="B1507" s="913"/>
      <c r="C1507" s="1035"/>
      <c r="E1507" s="1036"/>
      <c r="F1507" s="1039"/>
      <c r="G1507" s="1039"/>
      <c r="H1507" s="1039"/>
    </row>
    <row r="1508" spans="1:9" outlineLevel="2">
      <c r="A1508" s="913">
        <v>267</v>
      </c>
      <c r="B1508" s="913">
        <v>23</v>
      </c>
      <c r="C1508" s="1035">
        <v>44978</v>
      </c>
      <c r="D1508" s="912" t="s">
        <v>508</v>
      </c>
      <c r="E1508" s="1036">
        <v>271</v>
      </c>
      <c r="F1508" s="922">
        <v>270.2</v>
      </c>
      <c r="G1508" s="922">
        <v>0</v>
      </c>
      <c r="H1508" s="922">
        <v>270.2</v>
      </c>
      <c r="I1508" s="912" t="str">
        <f>VLOOKUP($E1508,ETB!$B$66:$C$674,2,0)</f>
        <v>Clothing</v>
      </c>
    </row>
    <row r="1509" spans="1:9" outlineLevel="2">
      <c r="A1509" s="913">
        <v>659</v>
      </c>
      <c r="B1509" s="913">
        <v>444</v>
      </c>
      <c r="C1509" s="1035">
        <v>45022</v>
      </c>
      <c r="D1509" s="912" t="s">
        <v>508</v>
      </c>
      <c r="E1509" s="1036">
        <v>271</v>
      </c>
      <c r="F1509" s="922">
        <v>348</v>
      </c>
      <c r="G1509" s="922">
        <v>0</v>
      </c>
      <c r="H1509" s="922">
        <v>348</v>
      </c>
      <c r="I1509" s="912" t="str">
        <f>VLOOKUP($E1509,ETB!$B$66:$C$674,2,0)</f>
        <v>Clothing</v>
      </c>
    </row>
    <row r="1510" spans="1:9" outlineLevel="2">
      <c r="A1510" s="913">
        <v>980</v>
      </c>
      <c r="B1510" s="913">
        <v>771</v>
      </c>
      <c r="C1510" s="1035">
        <v>45167</v>
      </c>
      <c r="D1510" s="912" t="s">
        <v>486</v>
      </c>
      <c r="E1510" s="1036">
        <v>271</v>
      </c>
      <c r="F1510" s="922">
        <v>95.34</v>
      </c>
      <c r="G1510" s="922">
        <v>0</v>
      </c>
      <c r="H1510" s="922">
        <v>95.34</v>
      </c>
      <c r="I1510" s="912" t="str">
        <f>VLOOKUP($E1510,ETB!$B$66:$C$674,2,0)</f>
        <v>Clothing</v>
      </c>
    </row>
    <row r="1511" spans="1:9" outlineLevel="2">
      <c r="A1511" s="913">
        <v>315</v>
      </c>
      <c r="B1511" s="913">
        <v>79</v>
      </c>
      <c r="C1511" s="1035">
        <v>44985</v>
      </c>
      <c r="D1511" s="912" t="s">
        <v>509</v>
      </c>
      <c r="E1511" s="1036">
        <v>271</v>
      </c>
      <c r="F1511" s="922">
        <v>323.63</v>
      </c>
      <c r="G1511" s="922">
        <v>64.72999999999999</v>
      </c>
      <c r="H1511" s="922">
        <v>388.36</v>
      </c>
      <c r="I1511" s="912" t="str">
        <f>VLOOKUP($E1511,ETB!$B$66:$C$674,2,0)</f>
        <v>Clothing</v>
      </c>
    </row>
    <row r="1512" spans="1:9" outlineLevel="2">
      <c r="A1512" s="913">
        <v>408</v>
      </c>
      <c r="B1512" s="913">
        <v>148</v>
      </c>
      <c r="C1512" s="1035">
        <v>44988</v>
      </c>
      <c r="D1512" s="912" t="s">
        <v>509</v>
      </c>
      <c r="E1512" s="1036">
        <v>271</v>
      </c>
      <c r="F1512" s="922">
        <v>310.3</v>
      </c>
      <c r="G1512" s="922">
        <v>62.06</v>
      </c>
      <c r="H1512" s="922">
        <v>372.36</v>
      </c>
      <c r="I1512" s="912" t="str">
        <f>VLOOKUP($E1512,ETB!$B$66:$C$674,2,0)</f>
        <v>Clothing</v>
      </c>
    </row>
    <row r="1513" spans="1:9" outlineLevel="2">
      <c r="A1513" s="913">
        <v>501</v>
      </c>
      <c r="B1513" s="913">
        <v>283</v>
      </c>
      <c r="C1513" s="1035">
        <v>44992</v>
      </c>
      <c r="D1513" s="912" t="s">
        <v>509</v>
      </c>
      <c r="E1513" s="1036">
        <v>271</v>
      </c>
      <c r="F1513" s="922">
        <v>13.330000000000002</v>
      </c>
      <c r="G1513" s="922">
        <v>2.67</v>
      </c>
      <c r="H1513" s="922">
        <v>16</v>
      </c>
      <c r="I1513" s="912" t="str">
        <f>VLOOKUP($E1513,ETB!$B$66:$C$674,2,0)</f>
        <v>Clothing</v>
      </c>
    </row>
    <row r="1514" spans="1:9" outlineLevel="2">
      <c r="A1514" s="913">
        <v>1365</v>
      </c>
      <c r="B1514" s="913">
        <v>1176</v>
      </c>
      <c r="C1514" s="1035">
        <v>45205</v>
      </c>
      <c r="D1514" s="912" t="s">
        <v>509</v>
      </c>
      <c r="E1514" s="1036">
        <v>271</v>
      </c>
      <c r="F1514" s="922">
        <v>214.91</v>
      </c>
      <c r="G1514" s="922">
        <v>42.980000000000004</v>
      </c>
      <c r="H1514" s="922">
        <v>257.89</v>
      </c>
      <c r="I1514" s="912" t="str">
        <f>VLOOKUP($E1514,ETB!$B$66:$C$674,2,0)</f>
        <v>Clothing</v>
      </c>
    </row>
    <row r="1515" spans="1:9" outlineLevel="2">
      <c r="A1515" s="913">
        <v>1504</v>
      </c>
      <c r="B1515" s="913">
        <v>1317</v>
      </c>
      <c r="C1515" s="1035">
        <v>45195</v>
      </c>
      <c r="D1515" s="912" t="s">
        <v>509</v>
      </c>
      <c r="E1515" s="1036">
        <v>271</v>
      </c>
      <c r="F1515" s="922">
        <v>223.31</v>
      </c>
      <c r="G1515" s="922">
        <v>44.660000000000004</v>
      </c>
      <c r="H1515" s="922">
        <v>267.97000000000003</v>
      </c>
      <c r="I1515" s="912" t="str">
        <f>VLOOKUP($E1515,ETB!$B$66:$C$674,2,0)</f>
        <v>Clothing</v>
      </c>
    </row>
    <row r="1516" spans="1:9" outlineLevel="2">
      <c r="A1516" s="913"/>
      <c r="B1516" s="913"/>
      <c r="C1516" s="1035"/>
      <c r="E1516" s="1036"/>
      <c r="F1516" s="922"/>
      <c r="G1516" s="922"/>
      <c r="H1516" s="922"/>
    </row>
    <row r="1517" spans="1:9" ht="13.9" outlineLevel="1" thickBot="1">
      <c r="A1517" s="913"/>
      <c r="B1517" s="913"/>
      <c r="C1517" s="1035"/>
      <c r="E1517" s="1037" t="s">
        <v>510</v>
      </c>
      <c r="F1517" s="1038">
        <f>SUBTOTAL(9,F1508:F1515)</f>
        <v>1799.02</v>
      </c>
      <c r="G1517" s="1038">
        <f>SUBTOTAL(9,G1508:G1515)</f>
        <v>217.1</v>
      </c>
      <c r="H1517" s="1038">
        <f>SUBTOTAL(9,H1508:H1515)</f>
        <v>2016.1200000000001</v>
      </c>
    </row>
    <row r="1518" spans="1:9" ht="13.9" outlineLevel="1" thickTop="1">
      <c r="A1518" s="913"/>
      <c r="B1518" s="913"/>
      <c r="C1518" s="1035"/>
      <c r="E1518" s="1036"/>
      <c r="F1518" s="1039"/>
      <c r="G1518" s="1039"/>
      <c r="H1518" s="1039"/>
    </row>
    <row r="1519" spans="1:9" outlineLevel="2">
      <c r="A1519" s="913">
        <v>662</v>
      </c>
      <c r="B1519" s="913">
        <v>447</v>
      </c>
      <c r="C1519" s="1035">
        <v>45048</v>
      </c>
      <c r="D1519" s="912" t="s">
        <v>511</v>
      </c>
      <c r="E1519" s="1036">
        <v>272</v>
      </c>
      <c r="F1519" s="922">
        <v>71.67</v>
      </c>
      <c r="G1519" s="922">
        <v>14.330000000000002</v>
      </c>
      <c r="H1519" s="922">
        <v>86</v>
      </c>
      <c r="I1519" s="912" t="str">
        <f>VLOOKUP($E1519,ETB!$B$66:$C$674,2,0)</f>
        <v>Repairs and Maintenance</v>
      </c>
    </row>
    <row r="1520" spans="1:9" outlineLevel="2">
      <c r="A1520" s="913">
        <v>1409</v>
      </c>
      <c r="B1520" s="913">
        <v>1222</v>
      </c>
      <c r="C1520" s="1035">
        <v>45210</v>
      </c>
      <c r="D1520" s="912" t="s">
        <v>512</v>
      </c>
      <c r="E1520" s="1036">
        <v>272</v>
      </c>
      <c r="F1520" s="922">
        <v>62.470000000000006</v>
      </c>
      <c r="G1520" s="922">
        <v>12.5</v>
      </c>
      <c r="H1520" s="922">
        <v>74.97</v>
      </c>
      <c r="I1520" s="912" t="str">
        <f>VLOOKUP($E1520,ETB!$B$66:$C$674,2,0)</f>
        <v>Repairs and Maintenance</v>
      </c>
    </row>
    <row r="1521" spans="1:9" outlineLevel="2">
      <c r="A1521" s="913">
        <v>371</v>
      </c>
      <c r="B1521" s="913">
        <v>147</v>
      </c>
      <c r="C1521" s="1035">
        <v>44927</v>
      </c>
      <c r="D1521" s="912" t="s">
        <v>513</v>
      </c>
      <c r="E1521" s="1036">
        <v>272</v>
      </c>
      <c r="F1521" s="922">
        <v>625</v>
      </c>
      <c r="G1521" s="922">
        <v>125</v>
      </c>
      <c r="H1521" s="922">
        <v>750</v>
      </c>
      <c r="I1521" s="912" t="str">
        <f>VLOOKUP($E1521,ETB!$B$66:$C$674,2,0)</f>
        <v>Repairs and Maintenance</v>
      </c>
    </row>
    <row r="1522" spans="1:9" outlineLevel="2">
      <c r="A1522" s="913"/>
      <c r="B1522" s="913"/>
      <c r="C1522" s="1035"/>
      <c r="E1522" s="1036"/>
      <c r="F1522" s="922"/>
      <c r="G1522" s="922"/>
      <c r="H1522" s="922"/>
    </row>
    <row r="1523" spans="1:9" ht="13.9" outlineLevel="1" thickBot="1">
      <c r="A1523" s="913"/>
      <c r="B1523" s="913"/>
      <c r="C1523" s="1035"/>
      <c r="E1523" s="1037" t="s">
        <v>514</v>
      </c>
      <c r="F1523" s="1038">
        <f>SUBTOTAL(9,F1519:F1521)</f>
        <v>759.14</v>
      </c>
      <c r="G1523" s="1038">
        <f>SUBTOTAL(9,G1519:G1521)</f>
        <v>151.83000000000001</v>
      </c>
      <c r="H1523" s="1038">
        <f>SUBTOTAL(9,H1519:H1521)</f>
        <v>910.97</v>
      </c>
    </row>
    <row r="1524" spans="1:9" ht="13.9" outlineLevel="1" thickTop="1">
      <c r="A1524" s="913"/>
      <c r="B1524" s="913"/>
      <c r="C1524" s="1035"/>
      <c r="E1524" s="1036"/>
      <c r="F1524" s="1039"/>
      <c r="G1524" s="1039"/>
      <c r="H1524" s="1039"/>
    </row>
    <row r="1525" spans="1:9" outlineLevel="2">
      <c r="A1525" s="913">
        <v>981</v>
      </c>
      <c r="B1525" s="913">
        <v>772</v>
      </c>
      <c r="C1525" s="1035">
        <v>45141</v>
      </c>
      <c r="D1525" s="912" t="s">
        <v>486</v>
      </c>
      <c r="E1525" s="1036">
        <v>274</v>
      </c>
      <c r="F1525" s="922">
        <v>60</v>
      </c>
      <c r="G1525" s="922">
        <v>0</v>
      </c>
      <c r="H1525" s="922">
        <v>60</v>
      </c>
      <c r="I1525" s="912" t="str">
        <f>VLOOKUP($E1525,ETB!$B$66:$C$674,2,0)</f>
        <v>Household and cleaning</v>
      </c>
    </row>
    <row r="1526" spans="1:9" outlineLevel="2">
      <c r="A1526" s="913">
        <v>939</v>
      </c>
      <c r="B1526" s="913">
        <v>730</v>
      </c>
      <c r="C1526" s="1035">
        <v>45113</v>
      </c>
      <c r="D1526" s="912" t="s">
        <v>515</v>
      </c>
      <c r="E1526" s="1036">
        <v>274</v>
      </c>
      <c r="F1526" s="922">
        <v>390</v>
      </c>
      <c r="G1526" s="922">
        <v>0</v>
      </c>
      <c r="H1526" s="922">
        <v>390</v>
      </c>
      <c r="I1526" s="912" t="str">
        <f>VLOOKUP($E1526,ETB!$B$66:$C$674,2,0)</f>
        <v>Household and cleaning</v>
      </c>
    </row>
    <row r="1527" spans="1:9" outlineLevel="2">
      <c r="A1527" s="913">
        <v>940</v>
      </c>
      <c r="B1527" s="913">
        <v>731</v>
      </c>
      <c r="C1527" s="1035">
        <v>45162</v>
      </c>
      <c r="D1527" s="912" t="s">
        <v>515</v>
      </c>
      <c r="E1527" s="1036">
        <v>274</v>
      </c>
      <c r="F1527" s="922">
        <v>159.30000000000001</v>
      </c>
      <c r="G1527" s="922">
        <v>0</v>
      </c>
      <c r="H1527" s="922">
        <v>159.30000000000001</v>
      </c>
      <c r="I1527" s="912" t="str">
        <f>VLOOKUP($E1527,ETB!$B$66:$C$674,2,0)</f>
        <v>Household and cleaning</v>
      </c>
    </row>
    <row r="1528" spans="1:9" outlineLevel="2">
      <c r="A1528" s="913">
        <v>941</v>
      </c>
      <c r="B1528" s="913">
        <v>732</v>
      </c>
      <c r="C1528" s="1035">
        <v>45163</v>
      </c>
      <c r="D1528" s="912" t="s">
        <v>515</v>
      </c>
      <c r="E1528" s="1036">
        <v>274</v>
      </c>
      <c r="F1528" s="922">
        <v>305</v>
      </c>
      <c r="G1528" s="922">
        <v>0</v>
      </c>
      <c r="H1528" s="922">
        <v>305</v>
      </c>
      <c r="I1528" s="912" t="str">
        <f>VLOOKUP($E1528,ETB!$B$66:$C$674,2,0)</f>
        <v>Household and cleaning</v>
      </c>
    </row>
    <row r="1529" spans="1:9" outlineLevel="2">
      <c r="A1529" s="913">
        <v>942</v>
      </c>
      <c r="B1529" s="913">
        <v>733</v>
      </c>
      <c r="C1529" s="1035">
        <v>45134</v>
      </c>
      <c r="D1529" s="912" t="s">
        <v>515</v>
      </c>
      <c r="E1529" s="1036">
        <v>274</v>
      </c>
      <c r="F1529" s="922">
        <v>355</v>
      </c>
      <c r="G1529" s="922">
        <v>0</v>
      </c>
      <c r="H1529" s="922">
        <v>355</v>
      </c>
      <c r="I1529" s="912" t="str">
        <f>VLOOKUP($E1529,ETB!$B$66:$C$674,2,0)</f>
        <v>Household and cleaning</v>
      </c>
    </row>
    <row r="1530" spans="1:9" outlineLevel="2">
      <c r="A1530" s="913">
        <v>943</v>
      </c>
      <c r="B1530" s="913">
        <v>734</v>
      </c>
      <c r="C1530" s="1035">
        <v>45105</v>
      </c>
      <c r="D1530" s="912" t="s">
        <v>515</v>
      </c>
      <c r="E1530" s="1036">
        <v>274</v>
      </c>
      <c r="F1530" s="922">
        <v>390</v>
      </c>
      <c r="G1530" s="922">
        <v>0</v>
      </c>
      <c r="H1530" s="922">
        <v>390</v>
      </c>
      <c r="I1530" s="912" t="str">
        <f>VLOOKUP($E1530,ETB!$B$66:$C$674,2,0)</f>
        <v>Household and cleaning</v>
      </c>
    </row>
    <row r="1531" spans="1:9" outlineLevel="2">
      <c r="A1531" s="913">
        <v>1382</v>
      </c>
      <c r="B1531" s="913">
        <v>1194</v>
      </c>
      <c r="C1531" s="1035">
        <v>45196</v>
      </c>
      <c r="D1531" s="912" t="s">
        <v>515</v>
      </c>
      <c r="E1531" s="1036">
        <v>274</v>
      </c>
      <c r="F1531" s="922">
        <v>310</v>
      </c>
      <c r="G1531" s="922">
        <v>0</v>
      </c>
      <c r="H1531" s="922">
        <v>310</v>
      </c>
      <c r="I1531" s="912" t="str">
        <f>VLOOKUP($E1531,ETB!$B$66:$C$674,2,0)</f>
        <v>Household and cleaning</v>
      </c>
    </row>
    <row r="1532" spans="1:9" outlineLevel="2">
      <c r="A1532" s="913">
        <v>1383</v>
      </c>
      <c r="B1532" s="913">
        <v>1195</v>
      </c>
      <c r="C1532" s="1035">
        <v>45197</v>
      </c>
      <c r="D1532" s="912" t="s">
        <v>515</v>
      </c>
      <c r="E1532" s="1036">
        <v>274</v>
      </c>
      <c r="F1532" s="922">
        <v>360</v>
      </c>
      <c r="G1532" s="922">
        <v>0</v>
      </c>
      <c r="H1532" s="922">
        <v>360</v>
      </c>
      <c r="I1532" s="912" t="str">
        <f>VLOOKUP($E1532,ETB!$B$66:$C$674,2,0)</f>
        <v>Household and cleaning</v>
      </c>
    </row>
    <row r="1533" spans="1:9" outlineLevel="2">
      <c r="A1533" s="913">
        <v>1384</v>
      </c>
      <c r="B1533" s="913">
        <v>1196</v>
      </c>
      <c r="C1533" s="1035">
        <v>45197</v>
      </c>
      <c r="D1533" s="912" t="s">
        <v>515</v>
      </c>
      <c r="E1533" s="1036">
        <v>274</v>
      </c>
      <c r="F1533" s="922">
        <v>360</v>
      </c>
      <c r="G1533" s="922">
        <v>0</v>
      </c>
      <c r="H1533" s="922">
        <v>360</v>
      </c>
      <c r="I1533" s="912" t="str">
        <f>VLOOKUP($E1533,ETB!$B$66:$C$674,2,0)</f>
        <v>Household and cleaning</v>
      </c>
    </row>
    <row r="1534" spans="1:9" outlineLevel="2">
      <c r="A1534" s="913">
        <v>1385</v>
      </c>
      <c r="B1534" s="913">
        <v>1197</v>
      </c>
      <c r="C1534" s="1035">
        <v>45201</v>
      </c>
      <c r="D1534" s="912" t="s">
        <v>515</v>
      </c>
      <c r="E1534" s="1036">
        <v>274</v>
      </c>
      <c r="F1534" s="922">
        <v>360</v>
      </c>
      <c r="G1534" s="922">
        <v>0</v>
      </c>
      <c r="H1534" s="922">
        <v>360</v>
      </c>
      <c r="I1534" s="912" t="str">
        <f>VLOOKUP($E1534,ETB!$B$66:$C$674,2,0)</f>
        <v>Household and cleaning</v>
      </c>
    </row>
    <row r="1535" spans="1:9" outlineLevel="2">
      <c r="A1535" s="913">
        <v>1386</v>
      </c>
      <c r="B1535" s="913">
        <v>1198</v>
      </c>
      <c r="C1535" s="1035">
        <v>45210</v>
      </c>
      <c r="D1535" s="912" t="s">
        <v>515</v>
      </c>
      <c r="E1535" s="1036">
        <v>274</v>
      </c>
      <c r="F1535" s="922">
        <v>400</v>
      </c>
      <c r="G1535" s="922">
        <v>0</v>
      </c>
      <c r="H1535" s="922">
        <v>400</v>
      </c>
      <c r="I1535" s="912" t="str">
        <f>VLOOKUP($E1535,ETB!$B$66:$C$674,2,0)</f>
        <v>Household and cleaning</v>
      </c>
    </row>
    <row r="1536" spans="1:9" outlineLevel="2">
      <c r="A1536" s="913">
        <v>1387</v>
      </c>
      <c r="B1536" s="913">
        <v>1199</v>
      </c>
      <c r="C1536" s="1035">
        <v>45219</v>
      </c>
      <c r="D1536" s="912" t="s">
        <v>515</v>
      </c>
      <c r="E1536" s="1036">
        <v>274</v>
      </c>
      <c r="F1536" s="922">
        <v>320</v>
      </c>
      <c r="G1536" s="922">
        <v>0</v>
      </c>
      <c r="H1536" s="922">
        <v>320</v>
      </c>
      <c r="I1536" s="912" t="str">
        <f>VLOOKUP($E1536,ETB!$B$66:$C$674,2,0)</f>
        <v>Household and cleaning</v>
      </c>
    </row>
    <row r="1537" spans="1:9" outlineLevel="2">
      <c r="A1537" s="913">
        <v>1388</v>
      </c>
      <c r="B1537" s="913">
        <v>1200</v>
      </c>
      <c r="C1537" s="1035">
        <v>45226</v>
      </c>
      <c r="D1537" s="912" t="s">
        <v>515</v>
      </c>
      <c r="E1537" s="1036">
        <v>274</v>
      </c>
      <c r="F1537" s="922">
        <v>700</v>
      </c>
      <c r="G1537" s="922">
        <v>0</v>
      </c>
      <c r="H1537" s="922">
        <v>700</v>
      </c>
      <c r="I1537" s="912" t="str">
        <f>VLOOKUP($E1537,ETB!$B$66:$C$674,2,0)</f>
        <v>Household and cleaning</v>
      </c>
    </row>
    <row r="1538" spans="1:9" outlineLevel="2">
      <c r="A1538" s="913">
        <v>1389</v>
      </c>
      <c r="B1538" s="913">
        <v>1201</v>
      </c>
      <c r="C1538" s="1035">
        <v>45194</v>
      </c>
      <c r="D1538" s="912" t="s">
        <v>515</v>
      </c>
      <c r="E1538" s="1036">
        <v>274</v>
      </c>
      <c r="F1538" s="922">
        <v>355</v>
      </c>
      <c r="G1538" s="922">
        <v>0</v>
      </c>
      <c r="H1538" s="922">
        <v>355</v>
      </c>
      <c r="I1538" s="912" t="str">
        <f>VLOOKUP($E1538,ETB!$B$66:$C$674,2,0)</f>
        <v>Household and cleaning</v>
      </c>
    </row>
    <row r="1539" spans="1:9" outlineLevel="2">
      <c r="A1539" s="913"/>
      <c r="B1539" s="913"/>
      <c r="C1539" s="1035"/>
      <c r="E1539" s="1036"/>
      <c r="F1539" s="922"/>
      <c r="G1539" s="922"/>
      <c r="H1539" s="922"/>
    </row>
    <row r="1540" spans="1:9" ht="13.9" outlineLevel="1" thickBot="1">
      <c r="A1540" s="913"/>
      <c r="B1540" s="913"/>
      <c r="C1540" s="1035"/>
      <c r="E1540" s="1037" t="s">
        <v>516</v>
      </c>
      <c r="F1540" s="1038">
        <f>SUBTOTAL(9,F1525:F1538)</f>
        <v>4824.3</v>
      </c>
      <c r="G1540" s="1038">
        <f>SUBTOTAL(9,G1525:G1538)</f>
        <v>0</v>
      </c>
      <c r="H1540" s="1038">
        <f>SUBTOTAL(9,H1525:H1538)</f>
        <v>4824.3</v>
      </c>
    </row>
    <row r="1541" spans="1:9" ht="13.9" outlineLevel="1" thickTop="1">
      <c r="A1541" s="913"/>
      <c r="B1541" s="913"/>
      <c r="C1541" s="1035"/>
      <c r="E1541" s="1036"/>
      <c r="F1541" s="1039"/>
      <c r="G1541" s="1039"/>
      <c r="H1541" s="1039"/>
    </row>
    <row r="1542" spans="1:9" outlineLevel="2">
      <c r="A1542" s="913">
        <v>986</v>
      </c>
      <c r="B1542" s="913">
        <v>777</v>
      </c>
      <c r="C1542" s="1035">
        <v>45159</v>
      </c>
      <c r="D1542" s="912" t="s">
        <v>517</v>
      </c>
      <c r="E1542" s="1036">
        <v>279</v>
      </c>
      <c r="F1542" s="922">
        <v>6.6599999999999993</v>
      </c>
      <c r="G1542" s="922">
        <v>1.33</v>
      </c>
      <c r="H1542" s="922">
        <v>7.9899999999999993</v>
      </c>
      <c r="I1542" s="912" t="str">
        <f>VLOOKUP($E1542,ETB!$B$66:$C$674,2,0)</f>
        <v>Computer costs</v>
      </c>
    </row>
    <row r="1543" spans="1:9" outlineLevel="2">
      <c r="A1543" s="913">
        <v>987</v>
      </c>
      <c r="B1543" s="913">
        <v>778</v>
      </c>
      <c r="C1543" s="1035">
        <v>45127</v>
      </c>
      <c r="D1543" s="912" t="s">
        <v>517</v>
      </c>
      <c r="E1543" s="1036">
        <v>279</v>
      </c>
      <c r="F1543" s="922">
        <v>6.6599999999999993</v>
      </c>
      <c r="G1543" s="922">
        <v>1.33</v>
      </c>
      <c r="H1543" s="922">
        <v>7.9899999999999993</v>
      </c>
      <c r="I1543" s="912" t="str">
        <f>VLOOKUP($E1543,ETB!$B$66:$C$674,2,0)</f>
        <v>Computer costs</v>
      </c>
    </row>
    <row r="1544" spans="1:9" outlineLevel="2">
      <c r="A1544" s="913">
        <v>988</v>
      </c>
      <c r="B1544" s="913">
        <v>779</v>
      </c>
      <c r="C1544" s="1035">
        <v>45097</v>
      </c>
      <c r="D1544" s="912" t="s">
        <v>517</v>
      </c>
      <c r="E1544" s="1036">
        <v>279</v>
      </c>
      <c r="F1544" s="922">
        <v>6.6599999999999993</v>
      </c>
      <c r="G1544" s="922">
        <v>1.33</v>
      </c>
      <c r="H1544" s="922">
        <v>7.9899999999999993</v>
      </c>
      <c r="I1544" s="912" t="str">
        <f>VLOOKUP($E1544,ETB!$B$66:$C$674,2,0)</f>
        <v>Computer costs</v>
      </c>
    </row>
    <row r="1545" spans="1:9" outlineLevel="2">
      <c r="A1545" s="913">
        <v>1497</v>
      </c>
      <c r="B1545" s="913">
        <v>1310</v>
      </c>
      <c r="C1545" s="1035">
        <v>45250</v>
      </c>
      <c r="D1545" s="912" t="s">
        <v>517</v>
      </c>
      <c r="E1545" s="1036">
        <v>279</v>
      </c>
      <c r="F1545" s="922">
        <v>7.99</v>
      </c>
      <c r="G1545" s="922">
        <v>0</v>
      </c>
      <c r="H1545" s="922">
        <v>7.99</v>
      </c>
      <c r="I1545" s="912" t="str">
        <f>VLOOKUP($E1545,ETB!$B$66:$C$674,2,0)</f>
        <v>Computer costs</v>
      </c>
    </row>
    <row r="1546" spans="1:9" outlineLevel="2">
      <c r="A1546" s="913">
        <v>1498</v>
      </c>
      <c r="B1546" s="913">
        <v>1311</v>
      </c>
      <c r="C1546" s="1035">
        <v>45218</v>
      </c>
      <c r="D1546" s="912" t="s">
        <v>517</v>
      </c>
      <c r="E1546" s="1036">
        <v>279</v>
      </c>
      <c r="F1546" s="922">
        <v>7.99</v>
      </c>
      <c r="G1546" s="922">
        <v>0</v>
      </c>
      <c r="H1546" s="922">
        <v>7.99</v>
      </c>
      <c r="I1546" s="912" t="str">
        <f>VLOOKUP($E1546,ETB!$B$66:$C$674,2,0)</f>
        <v>Computer costs</v>
      </c>
    </row>
    <row r="1547" spans="1:9" outlineLevel="2">
      <c r="A1547" s="913"/>
      <c r="B1547" s="913"/>
      <c r="C1547" s="1035"/>
      <c r="E1547" s="1036"/>
      <c r="F1547" s="922"/>
      <c r="G1547" s="922"/>
      <c r="H1547" s="922"/>
    </row>
    <row r="1548" spans="1:9" ht="13.9" outlineLevel="1" thickBot="1">
      <c r="A1548" s="913"/>
      <c r="B1548" s="913"/>
      <c r="C1548" s="1035"/>
      <c r="E1548" s="1037" t="s">
        <v>518</v>
      </c>
      <c r="F1548" s="1038">
        <f>SUBTOTAL(9,F1542:F1546)</f>
        <v>35.96</v>
      </c>
      <c r="G1548" s="1038">
        <f>SUBTOTAL(9,G1542:G1546)</f>
        <v>3.99</v>
      </c>
      <c r="H1548" s="1038">
        <f>SUBTOTAL(9,H1542:H1546)</f>
        <v>39.950000000000003</v>
      </c>
    </row>
    <row r="1549" spans="1:9" ht="13.9" outlineLevel="1" thickTop="1">
      <c r="A1549" s="913"/>
      <c r="B1549" s="913"/>
      <c r="C1549" s="1035"/>
      <c r="E1549" s="1036"/>
      <c r="F1549" s="1039"/>
      <c r="G1549" s="1039"/>
      <c r="H1549" s="1039"/>
    </row>
    <row r="1550" spans="1:9" outlineLevel="2">
      <c r="A1550" s="913">
        <v>1505</v>
      </c>
      <c r="B1550" s="913">
        <v>1318</v>
      </c>
      <c r="C1550" s="1035">
        <v>45208</v>
      </c>
      <c r="D1550" s="912" t="s">
        <v>464</v>
      </c>
      <c r="E1550" s="1036">
        <v>280</v>
      </c>
      <c r="F1550" s="922">
        <v>2.91</v>
      </c>
      <c r="G1550" s="922">
        <v>0.57999999999999996</v>
      </c>
      <c r="H1550" s="922">
        <v>3.49</v>
      </c>
      <c r="I1550" s="912" t="str">
        <f>VLOOKUP($E1550,ETB!$B$66:$C$674,2,0)</f>
        <v>Sundry expenses</v>
      </c>
    </row>
    <row r="1551" spans="1:9" outlineLevel="2">
      <c r="A1551" s="913">
        <v>954</v>
      </c>
      <c r="B1551" s="913">
        <v>745</v>
      </c>
      <c r="C1551" s="1035">
        <v>45110</v>
      </c>
      <c r="D1551" s="912" t="s">
        <v>496</v>
      </c>
      <c r="E1551" s="1036">
        <v>280</v>
      </c>
      <c r="F1551" s="922">
        <v>-421.45</v>
      </c>
      <c r="G1551" s="922">
        <v>-84.289999999999992</v>
      </c>
      <c r="H1551" s="922">
        <v>-505.74</v>
      </c>
      <c r="I1551" s="912" t="str">
        <f>VLOOKUP($E1551,ETB!$B$66:$C$674,2,0)</f>
        <v>Sundry expenses</v>
      </c>
    </row>
    <row r="1552" spans="1:9" outlineLevel="2">
      <c r="A1552" s="913">
        <v>965</v>
      </c>
      <c r="B1552" s="913">
        <v>756</v>
      </c>
      <c r="C1552" s="1035">
        <v>45110</v>
      </c>
      <c r="D1552" s="912" t="s">
        <v>496</v>
      </c>
      <c r="E1552" s="1036">
        <v>280</v>
      </c>
      <c r="F1552" s="922">
        <v>30.939999999999998</v>
      </c>
      <c r="G1552" s="922">
        <v>2.79</v>
      </c>
      <c r="H1552" s="922">
        <v>33.729999999999997</v>
      </c>
      <c r="I1552" s="912" t="str">
        <f>VLOOKUP($E1552,ETB!$B$66:$C$674,2,0)</f>
        <v>Sundry expenses</v>
      </c>
    </row>
    <row r="1553" spans="1:9" outlineLevel="2">
      <c r="A1553" s="913">
        <v>966</v>
      </c>
      <c r="B1553" s="913">
        <v>757</v>
      </c>
      <c r="C1553" s="1035">
        <v>45128</v>
      </c>
      <c r="D1553" s="912" t="s">
        <v>496</v>
      </c>
      <c r="E1553" s="1036">
        <v>280</v>
      </c>
      <c r="F1553" s="922">
        <v>177.45999999999998</v>
      </c>
      <c r="G1553" s="922">
        <v>35.489999999999995</v>
      </c>
      <c r="H1553" s="922">
        <v>212.95</v>
      </c>
      <c r="I1553" s="912" t="str">
        <f>VLOOKUP($E1553,ETB!$B$66:$C$674,2,0)</f>
        <v>Sundry expenses</v>
      </c>
    </row>
    <row r="1554" spans="1:9" outlineLevel="2">
      <c r="A1554" s="913">
        <v>1412</v>
      </c>
      <c r="B1554" s="913">
        <v>1225</v>
      </c>
      <c r="C1554" s="1035">
        <v>45211</v>
      </c>
      <c r="D1554" s="912" t="s">
        <v>496</v>
      </c>
      <c r="E1554" s="1036">
        <v>280</v>
      </c>
      <c r="F1554" s="922">
        <v>98.9</v>
      </c>
      <c r="G1554" s="922">
        <v>18.48</v>
      </c>
      <c r="H1554" s="922">
        <v>117.38000000000001</v>
      </c>
      <c r="I1554" s="912" t="str">
        <f>VLOOKUP($E1554,ETB!$B$66:$C$674,2,0)</f>
        <v>Sundry expenses</v>
      </c>
    </row>
    <row r="1555" spans="1:9" outlineLevel="2">
      <c r="A1555" s="913">
        <v>1413</v>
      </c>
      <c r="B1555" s="913">
        <v>1226</v>
      </c>
      <c r="C1555" s="1035">
        <v>45226</v>
      </c>
      <c r="D1555" s="912" t="s">
        <v>496</v>
      </c>
      <c r="E1555" s="1036">
        <v>280</v>
      </c>
      <c r="F1555" s="922">
        <v>318.25</v>
      </c>
      <c r="G1555" s="922">
        <v>46.45</v>
      </c>
      <c r="H1555" s="922">
        <v>364.7</v>
      </c>
      <c r="I1555" s="912" t="str">
        <f>VLOOKUP($E1555,ETB!$B$66:$C$674,2,0)</f>
        <v>Sundry expenses</v>
      </c>
    </row>
    <row r="1556" spans="1:9" outlineLevel="2">
      <c r="A1556" s="913">
        <v>1488</v>
      </c>
      <c r="B1556" s="913">
        <v>1301</v>
      </c>
      <c r="C1556" s="1035">
        <v>45185</v>
      </c>
      <c r="D1556" s="912" t="s">
        <v>496</v>
      </c>
      <c r="E1556" s="1036">
        <v>280</v>
      </c>
      <c r="F1556" s="922">
        <v>91.9</v>
      </c>
      <c r="G1556" s="922">
        <v>0</v>
      </c>
      <c r="H1556" s="922">
        <v>91.9</v>
      </c>
      <c r="I1556" s="912" t="str">
        <f>VLOOKUP($E1556,ETB!$B$66:$C$674,2,0)</f>
        <v>Sundry expenses</v>
      </c>
    </row>
    <row r="1557" spans="1:9" outlineLevel="2">
      <c r="A1557" s="913">
        <v>1489</v>
      </c>
      <c r="B1557" s="913">
        <v>1302</v>
      </c>
      <c r="C1557" s="1035">
        <v>45185</v>
      </c>
      <c r="D1557" s="912" t="s">
        <v>496</v>
      </c>
      <c r="E1557" s="1036">
        <v>280</v>
      </c>
      <c r="F1557" s="922">
        <v>13.790000000000001</v>
      </c>
      <c r="G1557" s="922">
        <v>0</v>
      </c>
      <c r="H1557" s="922">
        <v>13.790000000000001</v>
      </c>
      <c r="I1557" s="912" t="str">
        <f>VLOOKUP($E1557,ETB!$B$66:$C$674,2,0)</f>
        <v>Sundry expenses</v>
      </c>
    </row>
    <row r="1558" spans="1:9" outlineLevel="2">
      <c r="A1558" s="913">
        <v>962</v>
      </c>
      <c r="B1558" s="913">
        <v>753</v>
      </c>
      <c r="C1558" s="1035">
        <v>45151</v>
      </c>
      <c r="D1558" s="912" t="s">
        <v>486</v>
      </c>
      <c r="E1558" s="1036">
        <v>280</v>
      </c>
      <c r="F1558" s="922">
        <v>78.239999999999995</v>
      </c>
      <c r="G1558" s="922">
        <v>0</v>
      </c>
      <c r="H1558" s="922">
        <v>78.239999999999995</v>
      </c>
      <c r="I1558" s="912" t="str">
        <f>VLOOKUP($E1558,ETB!$B$66:$C$674,2,0)</f>
        <v>Sundry expenses</v>
      </c>
    </row>
    <row r="1559" spans="1:9" outlineLevel="2">
      <c r="A1559" s="913">
        <v>968</v>
      </c>
      <c r="B1559" s="913">
        <v>759</v>
      </c>
      <c r="C1559" s="1035">
        <v>45098</v>
      </c>
      <c r="D1559" s="912" t="s">
        <v>486</v>
      </c>
      <c r="E1559" s="1036">
        <v>280</v>
      </c>
      <c r="F1559" s="922">
        <v>44</v>
      </c>
      <c r="G1559" s="922">
        <v>0</v>
      </c>
      <c r="H1559" s="922">
        <v>44</v>
      </c>
      <c r="I1559" s="912" t="str">
        <f>VLOOKUP($E1559,ETB!$B$66:$C$674,2,0)</f>
        <v>Sundry expenses</v>
      </c>
    </row>
    <row r="1560" spans="1:9" outlineLevel="2">
      <c r="A1560" s="913">
        <v>1545</v>
      </c>
      <c r="B1560" s="913">
        <v>1428</v>
      </c>
      <c r="C1560" s="1035">
        <v>45236</v>
      </c>
      <c r="D1560" s="912" t="s">
        <v>486</v>
      </c>
      <c r="E1560" s="1036">
        <v>280</v>
      </c>
      <c r="F1560" s="922">
        <v>151.95999999999998</v>
      </c>
      <c r="G1560" s="922">
        <v>0</v>
      </c>
      <c r="H1560" s="922">
        <v>151.95999999999998</v>
      </c>
      <c r="I1560" s="912" t="str">
        <f>VLOOKUP($E1560,ETB!$B$66:$C$674,2,0)</f>
        <v>Sundry expenses</v>
      </c>
    </row>
    <row r="1561" spans="1:9" outlineLevel="2">
      <c r="A1561" s="913">
        <v>1546</v>
      </c>
      <c r="B1561" s="913">
        <v>1429</v>
      </c>
      <c r="C1561" s="1035">
        <v>45219</v>
      </c>
      <c r="D1561" s="912" t="s">
        <v>486</v>
      </c>
      <c r="E1561" s="1036">
        <v>280</v>
      </c>
      <c r="F1561" s="922">
        <v>79</v>
      </c>
      <c r="G1561" s="922">
        <v>0</v>
      </c>
      <c r="H1561" s="922">
        <v>79</v>
      </c>
      <c r="I1561" s="912" t="str">
        <f>VLOOKUP($E1561,ETB!$B$66:$C$674,2,0)</f>
        <v>Sundry expenses</v>
      </c>
    </row>
    <row r="1562" spans="1:9" outlineLevel="2">
      <c r="A1562" s="913">
        <v>1547</v>
      </c>
      <c r="B1562" s="913">
        <v>1430</v>
      </c>
      <c r="C1562" s="1035">
        <v>45243</v>
      </c>
      <c r="D1562" s="912" t="s">
        <v>486</v>
      </c>
      <c r="E1562" s="1036">
        <v>280</v>
      </c>
      <c r="F1562" s="922">
        <v>69.989999999999995</v>
      </c>
      <c r="G1562" s="922">
        <v>0</v>
      </c>
      <c r="H1562" s="922">
        <v>69.989999999999995</v>
      </c>
      <c r="I1562" s="912" t="str">
        <f>VLOOKUP($E1562,ETB!$B$66:$C$674,2,0)</f>
        <v>Sundry expenses</v>
      </c>
    </row>
    <row r="1563" spans="1:9" outlineLevel="2">
      <c r="A1563" s="913"/>
      <c r="B1563" s="913"/>
      <c r="C1563" s="1035"/>
      <c r="E1563" s="1036"/>
      <c r="F1563" s="922"/>
      <c r="G1563" s="922"/>
      <c r="H1563" s="922"/>
    </row>
    <row r="1564" spans="1:9" ht="13.9" outlineLevel="1" thickBot="1">
      <c r="A1564" s="913"/>
      <c r="B1564" s="913"/>
      <c r="C1564" s="1035"/>
      <c r="E1564" s="1037" t="s">
        <v>519</v>
      </c>
      <c r="F1564" s="1038">
        <f>SUBTOTAL(9,F1550:F1562)</f>
        <v>735.8900000000001</v>
      </c>
      <c r="G1564" s="1038">
        <f>SUBTOTAL(9,G1550:G1562)</f>
        <v>19.500000000000011</v>
      </c>
      <c r="H1564" s="1038">
        <f>SUBTOTAL(9,H1550:H1562)</f>
        <v>755.39</v>
      </c>
    </row>
    <row r="1565" spans="1:9" ht="13.9" outlineLevel="1" thickTop="1">
      <c r="A1565" s="913"/>
      <c r="B1565" s="913"/>
      <c r="C1565" s="1035"/>
      <c r="E1565" s="1036"/>
      <c r="F1565" s="1039"/>
      <c r="G1565" s="1039"/>
      <c r="H1565" s="1039"/>
    </row>
    <row r="1566" spans="1:9" outlineLevel="2">
      <c r="A1566" s="913">
        <v>338</v>
      </c>
      <c r="B1566" s="913">
        <v>110</v>
      </c>
      <c r="C1566" s="1035">
        <v>44946</v>
      </c>
      <c r="D1566" s="912" t="s">
        <v>520</v>
      </c>
      <c r="E1566" s="1036">
        <v>285</v>
      </c>
      <c r="F1566" s="922">
        <v>171.32999999999998</v>
      </c>
      <c r="G1566" s="922">
        <v>0</v>
      </c>
      <c r="H1566" s="922">
        <v>171.32999999999998</v>
      </c>
      <c r="I1566" s="912" t="str">
        <f>VLOOKUP($E1566,ETB!$B$66:$C$674,2,0)</f>
        <v>Accountancy</v>
      </c>
    </row>
    <row r="1567" spans="1:9" outlineLevel="2">
      <c r="A1567" s="913">
        <v>339</v>
      </c>
      <c r="B1567" s="913">
        <v>111</v>
      </c>
      <c r="C1567" s="1035">
        <v>44974</v>
      </c>
      <c r="D1567" s="912" t="s">
        <v>520</v>
      </c>
      <c r="E1567" s="1036">
        <v>285</v>
      </c>
      <c r="F1567" s="922">
        <v>171.32999999999998</v>
      </c>
      <c r="G1567" s="922">
        <v>0</v>
      </c>
      <c r="H1567" s="922">
        <v>171.32999999999998</v>
      </c>
      <c r="I1567" s="912" t="str">
        <f>VLOOKUP($E1567,ETB!$B$66:$C$674,2,0)</f>
        <v>Accountancy</v>
      </c>
    </row>
    <row r="1568" spans="1:9" outlineLevel="2">
      <c r="A1568" s="913">
        <v>674</v>
      </c>
      <c r="B1568" s="913">
        <v>461</v>
      </c>
      <c r="C1568" s="1035">
        <v>45002</v>
      </c>
      <c r="D1568" s="912" t="s">
        <v>520</v>
      </c>
      <c r="E1568" s="1036">
        <v>285</v>
      </c>
      <c r="F1568" s="922">
        <v>171.32999999999998</v>
      </c>
      <c r="G1568" s="922">
        <v>0</v>
      </c>
      <c r="H1568" s="922">
        <v>171.32999999999998</v>
      </c>
      <c r="I1568" s="912" t="str">
        <f>VLOOKUP($E1568,ETB!$B$66:$C$674,2,0)</f>
        <v>Accountancy</v>
      </c>
    </row>
    <row r="1569" spans="1:9" outlineLevel="2">
      <c r="A1569" s="913">
        <v>675</v>
      </c>
      <c r="B1569" s="913">
        <v>462</v>
      </c>
      <c r="C1569" s="1035">
        <v>45030</v>
      </c>
      <c r="D1569" s="912" t="s">
        <v>520</v>
      </c>
      <c r="E1569" s="1036">
        <v>285</v>
      </c>
      <c r="F1569" s="922">
        <v>171.32999999999998</v>
      </c>
      <c r="G1569" s="922">
        <v>0</v>
      </c>
      <c r="H1569" s="922">
        <v>171.32999999999998</v>
      </c>
      <c r="I1569" s="912" t="str">
        <f>VLOOKUP($E1569,ETB!$B$66:$C$674,2,0)</f>
        <v>Accountancy</v>
      </c>
    </row>
    <row r="1570" spans="1:9" outlineLevel="2">
      <c r="A1570" s="913">
        <v>676</v>
      </c>
      <c r="B1570" s="913">
        <v>463</v>
      </c>
      <c r="C1570" s="1035">
        <v>45058</v>
      </c>
      <c r="D1570" s="912" t="s">
        <v>520</v>
      </c>
      <c r="E1570" s="1036">
        <v>285</v>
      </c>
      <c r="F1570" s="922">
        <v>171.32999999999998</v>
      </c>
      <c r="G1570" s="922">
        <v>0</v>
      </c>
      <c r="H1570" s="922">
        <v>171.32999999999998</v>
      </c>
      <c r="I1570" s="912" t="str">
        <f>VLOOKUP($E1570,ETB!$B$66:$C$674,2,0)</f>
        <v>Accountancy</v>
      </c>
    </row>
    <row r="1571" spans="1:9" outlineLevel="2">
      <c r="A1571" s="913">
        <v>970</v>
      </c>
      <c r="B1571" s="913">
        <v>761</v>
      </c>
      <c r="C1571" s="1035">
        <v>45086</v>
      </c>
      <c r="D1571" s="912" t="s">
        <v>520</v>
      </c>
      <c r="E1571" s="1036">
        <v>285</v>
      </c>
      <c r="F1571" s="922">
        <v>171.32999999999998</v>
      </c>
      <c r="G1571" s="922">
        <v>0</v>
      </c>
      <c r="H1571" s="922">
        <v>171.32999999999998</v>
      </c>
      <c r="I1571" s="912" t="str">
        <f>VLOOKUP($E1571,ETB!$B$66:$C$674,2,0)</f>
        <v>Accountancy</v>
      </c>
    </row>
    <row r="1572" spans="1:9" outlineLevel="2">
      <c r="A1572" s="913">
        <v>971</v>
      </c>
      <c r="B1572" s="913">
        <v>762</v>
      </c>
      <c r="C1572" s="1035">
        <v>45114</v>
      </c>
      <c r="D1572" s="912" t="s">
        <v>520</v>
      </c>
      <c r="E1572" s="1036">
        <v>285</v>
      </c>
      <c r="F1572" s="922">
        <v>171.32999999999998</v>
      </c>
      <c r="G1572" s="922">
        <v>0</v>
      </c>
      <c r="H1572" s="922">
        <v>171.32999999999998</v>
      </c>
      <c r="I1572" s="912" t="str">
        <f>VLOOKUP($E1572,ETB!$B$66:$C$674,2,0)</f>
        <v>Accountancy</v>
      </c>
    </row>
    <row r="1573" spans="1:9" outlineLevel="2">
      <c r="A1573" s="913">
        <v>972</v>
      </c>
      <c r="B1573" s="913">
        <v>763</v>
      </c>
      <c r="C1573" s="1035">
        <v>45142</v>
      </c>
      <c r="D1573" s="912" t="s">
        <v>520</v>
      </c>
      <c r="E1573" s="1036">
        <v>285</v>
      </c>
      <c r="F1573" s="922">
        <v>171.32999999999998</v>
      </c>
      <c r="G1573" s="922">
        <v>0</v>
      </c>
      <c r="H1573" s="922">
        <v>171.32999999999998</v>
      </c>
      <c r="I1573" s="912" t="str">
        <f>VLOOKUP($E1573,ETB!$B$66:$C$674,2,0)</f>
        <v>Accountancy</v>
      </c>
    </row>
    <row r="1574" spans="1:9" outlineLevel="2">
      <c r="A1574" s="913">
        <v>1421</v>
      </c>
      <c r="B1574" s="913">
        <v>1234</v>
      </c>
      <c r="C1574" s="1035">
        <v>45170</v>
      </c>
      <c r="D1574" s="912" t="s">
        <v>520</v>
      </c>
      <c r="E1574" s="1036">
        <v>285</v>
      </c>
      <c r="F1574" s="922">
        <v>171.32999999999998</v>
      </c>
      <c r="G1574" s="922">
        <v>0</v>
      </c>
      <c r="H1574" s="922">
        <v>171.32999999999998</v>
      </c>
      <c r="I1574" s="912" t="str">
        <f>VLOOKUP($E1574,ETB!$B$66:$C$674,2,0)</f>
        <v>Accountancy</v>
      </c>
    </row>
    <row r="1575" spans="1:9" outlineLevel="2">
      <c r="A1575" s="913">
        <v>1422</v>
      </c>
      <c r="B1575" s="913">
        <v>1235</v>
      </c>
      <c r="C1575" s="1035">
        <v>45198</v>
      </c>
      <c r="D1575" s="912" t="s">
        <v>520</v>
      </c>
      <c r="E1575" s="1036">
        <v>285</v>
      </c>
      <c r="F1575" s="922">
        <v>171.32999999999998</v>
      </c>
      <c r="G1575" s="922">
        <v>0</v>
      </c>
      <c r="H1575" s="922">
        <v>171.32999999999998</v>
      </c>
      <c r="I1575" s="912" t="str">
        <f>VLOOKUP($E1575,ETB!$B$66:$C$674,2,0)</f>
        <v>Accountancy</v>
      </c>
    </row>
    <row r="1576" spans="1:9" outlineLevel="2">
      <c r="A1576" s="913">
        <v>1423</v>
      </c>
      <c r="B1576" s="913">
        <v>1236</v>
      </c>
      <c r="C1576" s="1035">
        <v>45226</v>
      </c>
      <c r="D1576" s="912" t="s">
        <v>520</v>
      </c>
      <c r="E1576" s="1036">
        <v>285</v>
      </c>
      <c r="F1576" s="922">
        <v>171.32999999999998</v>
      </c>
      <c r="G1576" s="922">
        <v>0</v>
      </c>
      <c r="H1576" s="922">
        <v>171.32999999999998</v>
      </c>
      <c r="I1576" s="912" t="str">
        <f>VLOOKUP($E1576,ETB!$B$66:$C$674,2,0)</f>
        <v>Accountancy</v>
      </c>
    </row>
    <row r="1577" spans="1:9" outlineLevel="2">
      <c r="A1577" s="913">
        <v>1424</v>
      </c>
      <c r="B1577" s="913">
        <v>1237</v>
      </c>
      <c r="C1577" s="1035">
        <v>45254</v>
      </c>
      <c r="D1577" s="912" t="s">
        <v>520</v>
      </c>
      <c r="E1577" s="1036">
        <v>285</v>
      </c>
      <c r="F1577" s="922">
        <v>171.32999999999998</v>
      </c>
      <c r="G1577" s="922">
        <v>0</v>
      </c>
      <c r="H1577" s="922">
        <v>171.32999999999998</v>
      </c>
      <c r="I1577" s="912" t="str">
        <f>VLOOKUP($E1577,ETB!$B$66:$C$674,2,0)</f>
        <v>Accountancy</v>
      </c>
    </row>
    <row r="1578" spans="1:9" outlineLevel="2">
      <c r="A1578" s="913"/>
      <c r="B1578" s="913"/>
      <c r="C1578" s="1035"/>
      <c r="E1578" s="1036"/>
      <c r="F1578" s="922"/>
      <c r="G1578" s="922"/>
      <c r="H1578" s="922"/>
    </row>
    <row r="1579" spans="1:9" ht="13.9" outlineLevel="1" thickBot="1">
      <c r="A1579" s="913"/>
      <c r="B1579" s="913"/>
      <c r="C1579" s="1035"/>
      <c r="E1579" s="1037" t="s">
        <v>521</v>
      </c>
      <c r="F1579" s="1038">
        <f>SUBTOTAL(9,F1566:F1577)</f>
        <v>2055.9599999999996</v>
      </c>
      <c r="G1579" s="1038">
        <f>SUBTOTAL(9,G1566:G1577)</f>
        <v>0</v>
      </c>
      <c r="H1579" s="1038">
        <f>SUBTOTAL(9,H1566:H1577)</f>
        <v>2055.9599999999996</v>
      </c>
    </row>
    <row r="1580" spans="1:9" ht="13.9" outlineLevel="1" thickTop="1">
      <c r="A1580" s="913"/>
      <c r="B1580" s="913"/>
      <c r="C1580" s="1035"/>
      <c r="E1580" s="1036"/>
      <c r="F1580" s="1039"/>
      <c r="G1580" s="1039"/>
      <c r="H1580" s="1039"/>
    </row>
    <row r="1581" spans="1:9" outlineLevel="2">
      <c r="A1581" s="913">
        <v>1364</v>
      </c>
      <c r="B1581" s="913">
        <v>1175</v>
      </c>
      <c r="C1581" s="1035">
        <v>45205</v>
      </c>
      <c r="D1581" s="912" t="s">
        <v>522</v>
      </c>
      <c r="E1581" s="1036">
        <v>290</v>
      </c>
      <c r="F1581" s="922">
        <v>64.989999999999995</v>
      </c>
      <c r="G1581" s="922">
        <v>13</v>
      </c>
      <c r="H1581" s="922">
        <v>77.989999999999995</v>
      </c>
      <c r="I1581" s="912" t="str">
        <f>VLOOKUP($E1581,ETB!$B$66:$C$674,2,0)</f>
        <v>Legal &amp; Professional Fees</v>
      </c>
    </row>
    <row r="1582" spans="1:9" outlineLevel="2">
      <c r="A1582" s="913">
        <v>1479</v>
      </c>
      <c r="B1582" s="913">
        <v>1292</v>
      </c>
      <c r="C1582" s="1035">
        <v>45175</v>
      </c>
      <c r="D1582" s="912" t="s">
        <v>522</v>
      </c>
      <c r="E1582" s="1036">
        <v>290</v>
      </c>
      <c r="F1582" s="922">
        <v>64.989999999999995</v>
      </c>
      <c r="G1582" s="922">
        <v>13</v>
      </c>
      <c r="H1582" s="922">
        <v>77.989999999999995</v>
      </c>
      <c r="I1582" s="912" t="str">
        <f>VLOOKUP($E1582,ETB!$B$66:$C$674,2,0)</f>
        <v>Legal &amp; Professional Fees</v>
      </c>
    </row>
    <row r="1583" spans="1:9" outlineLevel="2">
      <c r="A1583" s="913">
        <v>1480</v>
      </c>
      <c r="B1583" s="913">
        <v>1293</v>
      </c>
      <c r="C1583" s="1035">
        <v>45236</v>
      </c>
      <c r="D1583" s="912" t="s">
        <v>522</v>
      </c>
      <c r="E1583" s="1036">
        <v>290</v>
      </c>
      <c r="F1583" s="922">
        <v>64.989999999999995</v>
      </c>
      <c r="G1583" s="922">
        <v>13</v>
      </c>
      <c r="H1583" s="922">
        <v>77.989999999999995</v>
      </c>
      <c r="I1583" s="912" t="str">
        <f>VLOOKUP($E1583,ETB!$B$66:$C$674,2,0)</f>
        <v>Legal &amp; Professional Fees</v>
      </c>
    </row>
    <row r="1584" spans="1:9" outlineLevel="2">
      <c r="A1584" s="913"/>
      <c r="B1584" s="913"/>
      <c r="C1584" s="1035"/>
      <c r="E1584" s="1036"/>
      <c r="F1584" s="922"/>
      <c r="G1584" s="922"/>
      <c r="H1584" s="922"/>
    </row>
    <row r="1585" spans="1:9" ht="13.9" outlineLevel="1" thickBot="1">
      <c r="A1585" s="913"/>
      <c r="B1585" s="913"/>
      <c r="C1585" s="1035"/>
      <c r="E1585" s="1037" t="s">
        <v>523</v>
      </c>
      <c r="F1585" s="1038">
        <f>SUBTOTAL(9,F1581:F1583)</f>
        <v>194.96999999999997</v>
      </c>
      <c r="G1585" s="1038">
        <f>SUBTOTAL(9,G1581:G1583)</f>
        <v>39</v>
      </c>
      <c r="H1585" s="1038">
        <f>SUBTOTAL(9,H1581:H1583)</f>
        <v>233.96999999999997</v>
      </c>
    </row>
    <row r="1586" spans="1:9" ht="13.9" outlineLevel="1" thickTop="1">
      <c r="A1586" s="913"/>
      <c r="B1586" s="913"/>
      <c r="C1586" s="1035"/>
      <c r="E1586" s="1036"/>
      <c r="F1586" s="1039"/>
      <c r="G1586" s="1039"/>
      <c r="H1586" s="1039"/>
    </row>
    <row r="1587" spans="1:9" outlineLevel="2">
      <c r="A1587" s="913">
        <v>340</v>
      </c>
      <c r="B1587" s="913">
        <v>112</v>
      </c>
      <c r="C1587" s="1035">
        <v>44935</v>
      </c>
      <c r="D1587" s="912" t="s">
        <v>524</v>
      </c>
      <c r="E1587" s="1036">
        <v>378</v>
      </c>
      <c r="F1587" s="922">
        <v>12.55</v>
      </c>
      <c r="G1587" s="922">
        <v>0</v>
      </c>
      <c r="H1587" s="922">
        <v>12.55</v>
      </c>
      <c r="I1587" s="912" t="str">
        <f>VLOOKUP($E1587,ETB!$B$66:$C$674,2,0)</f>
        <v>Bank charges</v>
      </c>
    </row>
    <row r="1588" spans="1:9" outlineLevel="2">
      <c r="A1588" s="913">
        <v>341</v>
      </c>
      <c r="B1588" s="913">
        <v>113</v>
      </c>
      <c r="C1588" s="1035">
        <v>44963</v>
      </c>
      <c r="D1588" s="912" t="s">
        <v>524</v>
      </c>
      <c r="E1588" s="1036">
        <v>378</v>
      </c>
      <c r="F1588" s="922">
        <v>29.7</v>
      </c>
      <c r="G1588" s="922">
        <v>0</v>
      </c>
      <c r="H1588" s="922">
        <v>29.7</v>
      </c>
      <c r="I1588" s="912" t="str">
        <f>VLOOKUP($E1588,ETB!$B$66:$C$674,2,0)</f>
        <v>Bank charges</v>
      </c>
    </row>
    <row r="1589" spans="1:9" outlineLevel="2">
      <c r="A1589" s="913">
        <v>677</v>
      </c>
      <c r="B1589" s="913">
        <v>464</v>
      </c>
      <c r="C1589" s="1035">
        <v>44991</v>
      </c>
      <c r="D1589" s="912" t="s">
        <v>524</v>
      </c>
      <c r="E1589" s="1036">
        <v>378</v>
      </c>
      <c r="F1589" s="922">
        <v>38.1</v>
      </c>
      <c r="G1589" s="922">
        <v>0</v>
      </c>
      <c r="H1589" s="922">
        <v>38.1</v>
      </c>
      <c r="I1589" s="912" t="str">
        <f>VLOOKUP($E1589,ETB!$B$66:$C$674,2,0)</f>
        <v>Bank charges</v>
      </c>
    </row>
    <row r="1590" spans="1:9" outlineLevel="2">
      <c r="A1590" s="913">
        <v>678</v>
      </c>
      <c r="B1590" s="913">
        <v>465</v>
      </c>
      <c r="C1590" s="1035">
        <v>45019</v>
      </c>
      <c r="D1590" s="912" t="s">
        <v>524</v>
      </c>
      <c r="E1590" s="1036">
        <v>378</v>
      </c>
      <c r="F1590" s="922">
        <v>46.85</v>
      </c>
      <c r="G1590" s="922">
        <v>0</v>
      </c>
      <c r="H1590" s="922">
        <v>46.85</v>
      </c>
      <c r="I1590" s="912" t="str">
        <f>VLOOKUP($E1590,ETB!$B$66:$C$674,2,0)</f>
        <v>Bank charges</v>
      </c>
    </row>
    <row r="1591" spans="1:9" outlineLevel="2">
      <c r="A1591" s="913">
        <v>679</v>
      </c>
      <c r="B1591" s="913">
        <v>466</v>
      </c>
      <c r="C1591" s="1035">
        <v>45055</v>
      </c>
      <c r="D1591" s="912" t="s">
        <v>524</v>
      </c>
      <c r="E1591" s="1036">
        <v>378</v>
      </c>
      <c r="F1591" s="922">
        <v>57.7</v>
      </c>
      <c r="G1591" s="922">
        <v>0</v>
      </c>
      <c r="H1591" s="922">
        <v>57.7</v>
      </c>
      <c r="I1591" s="912" t="str">
        <f>VLOOKUP($E1591,ETB!$B$66:$C$674,2,0)</f>
        <v>Bank charges</v>
      </c>
    </row>
    <row r="1592" spans="1:9" outlineLevel="2">
      <c r="A1592" s="913">
        <v>680</v>
      </c>
      <c r="B1592" s="913">
        <v>467</v>
      </c>
      <c r="C1592" s="1035">
        <v>45041</v>
      </c>
      <c r="D1592" s="912" t="s">
        <v>524</v>
      </c>
      <c r="E1592" s="1036">
        <v>378</v>
      </c>
      <c r="F1592" s="922">
        <v>22.35</v>
      </c>
      <c r="G1592" s="922">
        <v>0</v>
      </c>
      <c r="H1592" s="922">
        <v>22.35</v>
      </c>
      <c r="I1592" s="912" t="str">
        <f>VLOOKUP($E1592,ETB!$B$66:$C$674,2,0)</f>
        <v>Bank charges</v>
      </c>
    </row>
    <row r="1593" spans="1:9" outlineLevel="2">
      <c r="A1593" s="913">
        <v>973</v>
      </c>
      <c r="B1593" s="913">
        <v>764</v>
      </c>
      <c r="C1593" s="1035">
        <v>45112</v>
      </c>
      <c r="D1593" s="912" t="s">
        <v>524</v>
      </c>
      <c r="E1593" s="1036">
        <v>378</v>
      </c>
      <c r="F1593" s="922">
        <v>8.5</v>
      </c>
      <c r="G1593" s="922">
        <v>0</v>
      </c>
      <c r="H1593" s="922">
        <v>8.5</v>
      </c>
      <c r="I1593" s="912" t="str">
        <f>VLOOKUP($E1593,ETB!$B$66:$C$674,2,0)</f>
        <v>Bank charges</v>
      </c>
    </row>
    <row r="1594" spans="1:9" outlineLevel="2">
      <c r="A1594" s="913">
        <v>974</v>
      </c>
      <c r="B1594" s="913">
        <v>765</v>
      </c>
      <c r="C1594" s="1035">
        <v>45142</v>
      </c>
      <c r="D1594" s="912" t="s">
        <v>524</v>
      </c>
      <c r="E1594" s="1036">
        <v>378</v>
      </c>
      <c r="F1594" s="922">
        <v>8.5</v>
      </c>
      <c r="G1594" s="922">
        <v>0</v>
      </c>
      <c r="H1594" s="922">
        <v>8.5</v>
      </c>
      <c r="I1594" s="912" t="str">
        <f>VLOOKUP($E1594,ETB!$B$66:$C$674,2,0)</f>
        <v>Bank charges</v>
      </c>
    </row>
    <row r="1595" spans="1:9" outlineLevel="2">
      <c r="A1595" s="913">
        <v>1462</v>
      </c>
      <c r="B1595" s="913">
        <v>1275</v>
      </c>
      <c r="C1595" s="1035">
        <v>45174</v>
      </c>
      <c r="D1595" s="912" t="s">
        <v>524</v>
      </c>
      <c r="E1595" s="1036">
        <v>378</v>
      </c>
      <c r="F1595" s="922">
        <v>8.5</v>
      </c>
      <c r="G1595" s="922">
        <v>0</v>
      </c>
      <c r="H1595" s="922">
        <v>8.5</v>
      </c>
      <c r="I1595" s="912" t="str">
        <f>VLOOKUP($E1595,ETB!$B$66:$C$674,2,0)</f>
        <v>Bank charges</v>
      </c>
    </row>
    <row r="1596" spans="1:9" outlineLevel="2">
      <c r="A1596" s="913">
        <v>1463</v>
      </c>
      <c r="B1596" s="913">
        <v>1276</v>
      </c>
      <c r="C1596" s="1035">
        <v>45204</v>
      </c>
      <c r="D1596" s="912" t="s">
        <v>524</v>
      </c>
      <c r="E1596" s="1036">
        <v>378</v>
      </c>
      <c r="F1596" s="922">
        <v>8.5</v>
      </c>
      <c r="G1596" s="922">
        <v>0</v>
      </c>
      <c r="H1596" s="922">
        <v>8.5</v>
      </c>
      <c r="I1596" s="912" t="str">
        <f>VLOOKUP($E1596,ETB!$B$66:$C$674,2,0)</f>
        <v>Bank charges</v>
      </c>
    </row>
    <row r="1597" spans="1:9" outlineLevel="2">
      <c r="A1597" s="913">
        <v>1464</v>
      </c>
      <c r="B1597" s="913">
        <v>1277</v>
      </c>
      <c r="C1597" s="1035">
        <v>45236</v>
      </c>
      <c r="D1597" s="912" t="s">
        <v>524</v>
      </c>
      <c r="E1597" s="1036">
        <v>378</v>
      </c>
      <c r="F1597" s="922">
        <v>8.5</v>
      </c>
      <c r="G1597" s="922">
        <v>0</v>
      </c>
      <c r="H1597" s="922">
        <v>8.5</v>
      </c>
      <c r="I1597" s="912" t="str">
        <f>VLOOKUP($E1597,ETB!$B$66:$C$674,2,0)</f>
        <v>Bank charges</v>
      </c>
    </row>
    <row r="1598" spans="1:9" outlineLevel="2">
      <c r="A1598" s="913"/>
      <c r="B1598" s="913"/>
      <c r="C1598" s="1035"/>
      <c r="E1598" s="1036"/>
      <c r="F1598" s="922"/>
      <c r="G1598" s="922"/>
      <c r="H1598" s="922"/>
    </row>
    <row r="1599" spans="1:9" ht="13.9" outlineLevel="1" thickBot="1">
      <c r="A1599" s="913"/>
      <c r="B1599" s="913"/>
      <c r="C1599" s="1035"/>
      <c r="E1599" s="1037" t="s">
        <v>525</v>
      </c>
      <c r="F1599" s="1038">
        <f>SUBTOTAL(9,F1587:F1597)</f>
        <v>249.74999999999997</v>
      </c>
      <c r="G1599" s="1038">
        <f>SUBTOTAL(9,G1587:G1597)</f>
        <v>0</v>
      </c>
      <c r="H1599" s="1038">
        <f>SUBTOTAL(9,H1587:H1597)</f>
        <v>249.74999999999997</v>
      </c>
    </row>
    <row r="1600" spans="1:9" ht="13.9" outlineLevel="1" thickTop="1">
      <c r="A1600" s="913"/>
      <c r="B1600" s="913"/>
      <c r="C1600" s="1035"/>
      <c r="E1600" s="1036"/>
      <c r="F1600" s="1039"/>
      <c r="G1600" s="1039"/>
      <c r="H1600" s="1039"/>
    </row>
    <row r="1601" spans="1:9" outlineLevel="2">
      <c r="A1601" s="913">
        <v>642</v>
      </c>
      <c r="B1601" s="913">
        <v>427</v>
      </c>
      <c r="C1601" s="1035">
        <v>44990</v>
      </c>
      <c r="D1601" s="912" t="s">
        <v>526</v>
      </c>
      <c r="E1601" s="1036">
        <v>524.20000000000005</v>
      </c>
      <c r="F1601" s="922">
        <v>599</v>
      </c>
      <c r="G1601" s="922">
        <v>0</v>
      </c>
      <c r="H1601" s="922">
        <v>599</v>
      </c>
      <c r="I1601" s="912" t="s">
        <v>527</v>
      </c>
    </row>
    <row r="1602" spans="1:9" outlineLevel="2">
      <c r="A1602" s="913"/>
      <c r="B1602" s="913"/>
      <c r="C1602" s="1035"/>
      <c r="E1602" s="1036"/>
      <c r="F1602" s="922"/>
      <c r="G1602" s="922"/>
      <c r="H1602" s="922"/>
    </row>
    <row r="1603" spans="1:9" ht="13.9" outlineLevel="1" thickBot="1">
      <c r="A1603" s="913"/>
      <c r="B1603" s="913"/>
      <c r="C1603" s="1035"/>
      <c r="E1603" s="1037" t="s">
        <v>528</v>
      </c>
      <c r="F1603" s="1038">
        <f>SUBTOTAL(9,F1601:F1601)</f>
        <v>599</v>
      </c>
      <c r="G1603" s="1038">
        <f>SUBTOTAL(9,G1601:G1601)</f>
        <v>0</v>
      </c>
      <c r="H1603" s="1038">
        <f>SUBTOTAL(9,H1601:H1601)</f>
        <v>599</v>
      </c>
    </row>
    <row r="1604" spans="1:9" ht="13.9" outlineLevel="1" thickTop="1">
      <c r="A1604" s="913"/>
      <c r="B1604" s="913"/>
      <c r="C1604" s="1035"/>
      <c r="E1604" s="1036"/>
      <c r="F1604" s="1039"/>
      <c r="G1604" s="1039"/>
      <c r="H1604" s="1039"/>
    </row>
    <row r="1605" spans="1:9" outlineLevel="2">
      <c r="A1605" s="913">
        <v>1079</v>
      </c>
      <c r="B1605" s="913">
        <v>728</v>
      </c>
      <c r="C1605" s="1035">
        <v>45174</v>
      </c>
      <c r="D1605" s="912" t="s">
        <v>529</v>
      </c>
      <c r="E1605" s="1036">
        <v>526.20000000000005</v>
      </c>
      <c r="F1605" s="922">
        <v>1653.33</v>
      </c>
      <c r="G1605" s="922">
        <v>330.66999999999996</v>
      </c>
      <c r="H1605" s="922">
        <v>1984</v>
      </c>
      <c r="I1605" s="912" t="s">
        <v>530</v>
      </c>
    </row>
    <row r="1606" spans="1:9" outlineLevel="2">
      <c r="A1606" s="913"/>
      <c r="B1606" s="913"/>
      <c r="C1606" s="1035"/>
      <c r="E1606" s="1036"/>
      <c r="F1606" s="922"/>
      <c r="G1606" s="922"/>
      <c r="H1606" s="922"/>
    </row>
    <row r="1607" spans="1:9" ht="13.9" outlineLevel="1" thickBot="1">
      <c r="A1607" s="913"/>
      <c r="B1607" s="913"/>
      <c r="C1607" s="1035"/>
      <c r="E1607" s="1037" t="s">
        <v>531</v>
      </c>
      <c r="F1607" s="1038">
        <f>SUBTOTAL(9,F1605:F1605)</f>
        <v>1653.33</v>
      </c>
      <c r="G1607" s="1038">
        <f>SUBTOTAL(9,G1605:G1605)</f>
        <v>330.66999999999996</v>
      </c>
      <c r="H1607" s="1038">
        <f>SUBTOTAL(9,H1605:H1605)</f>
        <v>1984</v>
      </c>
    </row>
    <row r="1608" spans="1:9" ht="13.9" outlineLevel="1" thickTop="1">
      <c r="A1608" s="913"/>
      <c r="B1608" s="913"/>
      <c r="C1608" s="1035"/>
      <c r="E1608" s="1036"/>
      <c r="F1608" s="1039"/>
      <c r="G1608" s="1039"/>
      <c r="H1608" s="1039"/>
    </row>
    <row r="1609" spans="1:9" ht="13.9" thickBot="1">
      <c r="A1609" s="913"/>
      <c r="B1609" s="913"/>
      <c r="C1609" s="1035"/>
      <c r="E1609" s="1037" t="s">
        <v>532</v>
      </c>
      <c r="F1609" s="1038">
        <f>SUBTOTAL(9,F10:F1605)</f>
        <v>686344.00999999617</v>
      </c>
      <c r="G1609" s="1038">
        <f>SUBTOTAL(9,G10:G1605)</f>
        <v>15923.550000000128</v>
      </c>
      <c r="H1609" s="1038">
        <f>SUBTOTAL(9,H10:H1605)</f>
        <v>702267.55999998841</v>
      </c>
    </row>
    <row r="1610" spans="1:9" ht="13.9" thickTop="1"/>
  </sheetData>
  <autoFilter ref="A9:I1605" xr:uid="{00000000-0001-0000-4500-000000000000}"/>
  <sortState xmlns:xlrd2="http://schemas.microsoft.com/office/spreadsheetml/2017/richdata2" ref="A11:I1605">
    <sortCondition ref="E11:E1605"/>
    <sortCondition ref="D11:D1605"/>
    <sortCondition ref="B11:B160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tint="0.39997558519241921"/>
  </sheetPr>
  <dimension ref="A1:H50"/>
  <sheetViews>
    <sheetView workbookViewId="0">
      <pane ySplit="15" topLeftCell="A91" activePane="bottomLeft" state="frozen"/>
      <selection pane="bottomLeft" activeCell="F48" sqref="F48"/>
    </sheetView>
  </sheetViews>
  <sheetFormatPr defaultColWidth="9.140625" defaultRowHeight="15" customHeight="1"/>
  <cols>
    <col min="1" max="1" width="6.7109375" style="838" customWidth="1"/>
    <col min="2" max="2" width="10.7109375" style="838" customWidth="1"/>
    <col min="3" max="3" width="34.7109375" style="838" customWidth="1"/>
    <col min="4" max="4" width="9" style="838" customWidth="1"/>
    <col min="5" max="6" width="11.7109375" style="838" customWidth="1"/>
    <col min="7" max="7" width="10.5703125" style="838" customWidth="1"/>
    <col min="8" max="16384" width="9.140625" style="838"/>
  </cols>
  <sheetData>
    <row r="1" spans="1:7" ht="15" customHeight="1">
      <c r="A1" s="833" t="s">
        <v>533</v>
      </c>
      <c r="B1" s="834"/>
      <c r="C1" s="835" t="str">
        <f>Info!C3</f>
        <v>Forest Car Company Ltd</v>
      </c>
      <c r="D1" s="836"/>
      <c r="E1" s="836" t="s">
        <v>15</v>
      </c>
      <c r="F1" s="836"/>
      <c r="G1" s="837" t="str">
        <f>+Info!C8</f>
        <v>Aratee</v>
      </c>
    </row>
    <row r="2" spans="1:7" ht="15" customHeight="1">
      <c r="A2" s="839" t="s">
        <v>534</v>
      </c>
      <c r="B2" s="840"/>
      <c r="C2" s="841">
        <v>7033</v>
      </c>
      <c r="D2" s="842" t="str">
        <f>+E8&amp;"R"</f>
        <v>692R</v>
      </c>
      <c r="E2" s="843" t="s">
        <v>9</v>
      </c>
      <c r="F2" s="843"/>
      <c r="G2" s="844">
        <f>+Info!C9</f>
        <v>45343</v>
      </c>
    </row>
    <row r="3" spans="1:7" ht="15" customHeight="1">
      <c r="A3" s="839"/>
      <c r="B3" s="843"/>
      <c r="C3" s="843"/>
      <c r="D3" s="843"/>
      <c r="E3" s="845"/>
      <c r="F3" s="845"/>
      <c r="G3" s="846"/>
    </row>
    <row r="4" spans="1:7" ht="15" customHeight="1">
      <c r="A4" s="839" t="s">
        <v>535</v>
      </c>
      <c r="C4" s="813" t="str">
        <f>C1</f>
        <v>Forest Car Company Ltd</v>
      </c>
      <c r="D4" s="843"/>
      <c r="E4" s="843" t="s">
        <v>17</v>
      </c>
      <c r="F4" s="843"/>
      <c r="G4" s="847" t="str">
        <f>+Info!C11</f>
        <v>Mitesh</v>
      </c>
    </row>
    <row r="5" spans="1:7" ht="15" customHeight="1">
      <c r="A5" s="839" t="s">
        <v>536</v>
      </c>
      <c r="C5" s="813" t="s">
        <v>537</v>
      </c>
      <c r="D5" s="843"/>
      <c r="E5" s="843" t="s">
        <v>9</v>
      </c>
      <c r="G5" s="844">
        <f>+Info!C12</f>
        <v>45352</v>
      </c>
    </row>
    <row r="6" spans="1:7" ht="15" customHeight="1">
      <c r="A6" s="839" t="s">
        <v>538</v>
      </c>
      <c r="C6" s="813">
        <v>30470120</v>
      </c>
      <c r="D6" s="843"/>
      <c r="G6" s="848"/>
    </row>
    <row r="7" spans="1:7" ht="15" customHeight="1">
      <c r="A7" s="849" t="str">
        <f>C5&amp; " A/c # "&amp;C6</f>
        <v>Barclays Bank A/c # 30470120</v>
      </c>
      <c r="B7" s="843"/>
      <c r="C7" s="843"/>
      <c r="D7" s="843"/>
      <c r="E7" s="843"/>
      <c r="F7" s="843"/>
      <c r="G7" s="850"/>
    </row>
    <row r="8" spans="1:7" ht="15" customHeight="1">
      <c r="A8" s="839" t="s">
        <v>539</v>
      </c>
      <c r="B8" s="851"/>
      <c r="C8" s="843"/>
      <c r="D8" s="843"/>
      <c r="E8" s="852">
        <v>692</v>
      </c>
      <c r="F8" s="843"/>
      <c r="G8" s="850"/>
    </row>
    <row r="9" spans="1:7" ht="15" customHeight="1">
      <c r="A9" s="839" t="s">
        <v>540</v>
      </c>
      <c r="B9" s="853">
        <f>Info!C5</f>
        <v>44783</v>
      </c>
      <c r="C9" s="843"/>
      <c r="D9" s="843"/>
      <c r="E9" s="843"/>
      <c r="F9" s="843"/>
      <c r="G9" s="850"/>
    </row>
    <row r="10" spans="1:7" ht="15" customHeight="1" thickBot="1">
      <c r="A10" s="854" t="s">
        <v>541</v>
      </c>
      <c r="B10" s="855">
        <f>Info!C6</f>
        <v>45260</v>
      </c>
      <c r="C10" s="856"/>
      <c r="D10" s="856"/>
      <c r="E10" s="856"/>
      <c r="F10" s="856"/>
      <c r="G10" s="857"/>
    </row>
    <row r="13" spans="1:7" ht="15" customHeight="1">
      <c r="B13" s="1303" t="s">
        <v>542</v>
      </c>
      <c r="C13" s="1304"/>
      <c r="D13" s="1304"/>
      <c r="E13" s="1305">
        <f>B10</f>
        <v>45260</v>
      </c>
    </row>
    <row r="14" spans="1:7" ht="15" customHeight="1">
      <c r="B14" s="858"/>
      <c r="C14" s="858"/>
      <c r="D14" s="858"/>
      <c r="E14" s="859"/>
    </row>
    <row r="15" spans="1:7" ht="15" customHeight="1">
      <c r="B15" s="858"/>
      <c r="C15" s="858"/>
      <c r="D15" s="858" t="s">
        <v>543</v>
      </c>
      <c r="E15" s="860" t="s">
        <v>109</v>
      </c>
      <c r="F15" s="858" t="s">
        <v>544</v>
      </c>
      <c r="G15" s="858" t="s">
        <v>545</v>
      </c>
    </row>
    <row r="16" spans="1:7" ht="15" customHeight="1">
      <c r="B16" s="840" t="s">
        <v>546</v>
      </c>
      <c r="C16" s="858"/>
      <c r="D16" s="858"/>
      <c r="E16" s="861">
        <f>B10</f>
        <v>45260</v>
      </c>
      <c r="F16" s="862">
        <f>'C3-1 - Bank 1'!G18</f>
        <v>44032.430000000983</v>
      </c>
      <c r="G16" s="858" t="s">
        <v>547</v>
      </c>
    </row>
    <row r="17" spans="1:7" ht="15" customHeight="1">
      <c r="B17" s="858"/>
      <c r="C17" s="858"/>
      <c r="D17" s="858"/>
      <c r="E17" s="859"/>
      <c r="F17" s="863"/>
    </row>
    <row r="18" spans="1:7" ht="15" customHeight="1">
      <c r="B18" s="1074" t="s">
        <v>548</v>
      </c>
      <c r="C18" s="1074"/>
      <c r="D18" s="1074"/>
      <c r="E18" s="864"/>
      <c r="F18" s="863">
        <f>E26</f>
        <v>0</v>
      </c>
    </row>
    <row r="19" spans="1:7" ht="15" customHeight="1">
      <c r="B19" s="840"/>
      <c r="C19" s="840"/>
      <c r="D19" s="840"/>
      <c r="E19" s="864"/>
    </row>
    <row r="20" spans="1:7" ht="15" customHeight="1">
      <c r="A20" s="858"/>
      <c r="B20" s="858" t="s">
        <v>109</v>
      </c>
      <c r="C20" s="858" t="s">
        <v>20</v>
      </c>
      <c r="D20" s="919" t="s">
        <v>549</v>
      </c>
      <c r="E20" s="858" t="s">
        <v>550</v>
      </c>
      <c r="G20" s="858" t="s">
        <v>551</v>
      </c>
    </row>
    <row r="21" spans="1:7" ht="15" customHeight="1">
      <c r="A21" s="865"/>
      <c r="B21" s="866"/>
      <c r="C21" s="867"/>
      <c r="D21" s="918"/>
      <c r="E21" s="920"/>
    </row>
    <row r="22" spans="1:7" ht="15" customHeight="1">
      <c r="A22" s="868"/>
      <c r="B22" s="869"/>
      <c r="C22" s="867"/>
      <c r="D22" s="918"/>
      <c r="E22" s="921"/>
    </row>
    <row r="23" spans="1:7" ht="15" customHeight="1">
      <c r="A23" s="868"/>
      <c r="B23" s="869"/>
      <c r="C23" s="867"/>
      <c r="D23" s="918"/>
      <c r="E23" s="921"/>
    </row>
    <row r="24" spans="1:7" ht="15" customHeight="1">
      <c r="A24" s="868"/>
      <c r="B24" s="869"/>
      <c r="C24" s="870"/>
      <c r="D24" s="918"/>
      <c r="E24" s="921"/>
    </row>
    <row r="25" spans="1:7" ht="15" customHeight="1">
      <c r="A25" s="868"/>
      <c r="B25" s="869"/>
      <c r="C25" s="867"/>
      <c r="D25" s="918"/>
      <c r="E25" s="921"/>
    </row>
    <row r="26" spans="1:7" ht="15" customHeight="1" thickBot="1">
      <c r="B26" s="871"/>
      <c r="C26" s="870" t="s">
        <v>552</v>
      </c>
      <c r="D26" s="918"/>
      <c r="E26" s="1306">
        <f>SUBTOTAL(9,E21:E24)</f>
        <v>0</v>
      </c>
    </row>
    <row r="27" spans="1:7" ht="15" customHeight="1" thickTop="1">
      <c r="B27" s="871"/>
      <c r="C27" s="870"/>
      <c r="D27" s="918"/>
      <c r="E27" s="872"/>
    </row>
    <row r="28" spans="1:7" ht="15" customHeight="1" thickBot="1">
      <c r="B28" s="840" t="s">
        <v>553</v>
      </c>
      <c r="C28" s="870"/>
      <c r="D28" s="918"/>
      <c r="E28" s="873">
        <f>E13</f>
        <v>45260</v>
      </c>
      <c r="F28" s="874">
        <f>F16-F18</f>
        <v>44032.430000000983</v>
      </c>
    </row>
    <row r="29" spans="1:7" ht="15" customHeight="1" thickTop="1">
      <c r="B29" s="840"/>
      <c r="C29" s="870"/>
      <c r="D29" s="918"/>
      <c r="E29" s="872"/>
      <c r="F29" s="875"/>
    </row>
    <row r="30" spans="1:7" ht="15" customHeight="1">
      <c r="B30" s="840"/>
      <c r="C30" s="870"/>
      <c r="D30" s="918"/>
      <c r="E30" s="872"/>
      <c r="F30" s="875"/>
    </row>
    <row r="31" spans="1:7" ht="15" customHeight="1">
      <c r="B31" s="840"/>
      <c r="C31" s="870"/>
      <c r="D31" s="918"/>
      <c r="E31" s="872"/>
      <c r="F31" s="875"/>
    </row>
    <row r="32" spans="1:7" ht="15" customHeight="1">
      <c r="B32" s="840"/>
      <c r="C32" s="870"/>
      <c r="D32" s="918"/>
      <c r="E32" s="872"/>
      <c r="F32" s="875"/>
    </row>
    <row r="33" spans="1:8" ht="15" customHeight="1">
      <c r="B33" s="840"/>
      <c r="C33" s="870"/>
      <c r="D33" s="918"/>
      <c r="E33" s="872"/>
      <c r="F33" s="875"/>
    </row>
    <row r="34" spans="1:8" ht="15" customHeight="1">
      <c r="B34" s="871"/>
      <c r="C34" s="870"/>
      <c r="D34" s="918"/>
      <c r="E34" s="872"/>
    </row>
    <row r="35" spans="1:8" ht="15" customHeight="1">
      <c r="B35" s="870" t="s">
        <v>554</v>
      </c>
      <c r="C35" s="870"/>
      <c r="D35" s="918"/>
      <c r="E35" s="872"/>
    </row>
    <row r="36" spans="1:8" ht="15" customHeight="1">
      <c r="B36" s="871"/>
      <c r="C36" s="870"/>
      <c r="D36" s="918"/>
      <c r="E36" s="872"/>
    </row>
    <row r="37" spans="1:8" ht="15" customHeight="1">
      <c r="B37" s="1075" t="s">
        <v>555</v>
      </c>
      <c r="C37" s="1075"/>
      <c r="D37" s="918"/>
      <c r="E37" s="876">
        <f>B9</f>
        <v>44783</v>
      </c>
      <c r="F37" s="877">
        <f>'Barclays Bank Ac -30470120'!H13</f>
        <v>0</v>
      </c>
      <c r="G37" s="858" t="s">
        <v>556</v>
      </c>
      <c r="H37" s="878"/>
    </row>
    <row r="38" spans="1:8" ht="15" customHeight="1">
      <c r="B38" s="879" t="s">
        <v>557</v>
      </c>
      <c r="C38" s="879"/>
      <c r="D38" s="918"/>
      <c r="E38" s="877"/>
      <c r="F38" s="877"/>
      <c r="G38" s="858"/>
      <c r="H38" s="878"/>
    </row>
    <row r="39" spans="1:8" ht="15" customHeight="1">
      <c r="D39" s="918"/>
      <c r="E39" s="877"/>
      <c r="F39" s="877"/>
      <c r="G39" s="858"/>
      <c r="H39" s="878"/>
    </row>
    <row r="40" spans="1:8" ht="15" customHeight="1">
      <c r="A40" s="843" t="s">
        <v>558</v>
      </c>
      <c r="B40" s="838" t="s">
        <v>559</v>
      </c>
      <c r="E40" s="877"/>
      <c r="F40" s="877">
        <f>'Barclays Bank Ac -30470120'!G1708</f>
        <v>598113.09</v>
      </c>
      <c r="G40" s="858"/>
      <c r="H40" s="878"/>
    </row>
    <row r="41" spans="1:8" ht="15" customHeight="1">
      <c r="B41" s="843"/>
      <c r="E41" s="877"/>
      <c r="F41" s="877"/>
      <c r="G41" s="858"/>
      <c r="H41" s="878"/>
    </row>
    <row r="42" spans="1:8" ht="15" customHeight="1">
      <c r="A42" s="843" t="s">
        <v>560</v>
      </c>
      <c r="B42" s="838" t="s">
        <v>561</v>
      </c>
      <c r="E42" s="877"/>
      <c r="F42" s="877">
        <f>'Barclays Bank Ac -30470120'!F1708</f>
        <v>554080.6599999991</v>
      </c>
      <c r="G42" s="858"/>
      <c r="H42" s="878"/>
    </row>
    <row r="43" spans="1:8" ht="15" customHeight="1">
      <c r="E43" s="877"/>
      <c r="F43" s="877"/>
      <c r="G43" s="858"/>
      <c r="H43" s="878"/>
    </row>
    <row r="44" spans="1:8" ht="15" customHeight="1">
      <c r="E44" s="877"/>
      <c r="F44" s="877"/>
      <c r="G44" s="858"/>
      <c r="H44" s="878"/>
    </row>
    <row r="45" spans="1:8" ht="15" customHeight="1" thickBot="1">
      <c r="B45" s="843" t="s">
        <v>562</v>
      </c>
      <c r="E45" s="876">
        <f>B10</f>
        <v>45260</v>
      </c>
      <c r="F45" s="1307">
        <f>F37+F40-F42</f>
        <v>44032.430000000866</v>
      </c>
      <c r="G45" s="858" t="s">
        <v>547</v>
      </c>
      <c r="H45" s="878"/>
    </row>
    <row r="46" spans="1:8" ht="15" customHeight="1" thickTop="1">
      <c r="B46" s="843"/>
      <c r="C46" s="845"/>
      <c r="D46" s="877"/>
      <c r="E46" s="880"/>
      <c r="F46" s="858"/>
      <c r="G46" s="878"/>
    </row>
    <row r="47" spans="1:8" ht="15" customHeight="1" thickBot="1">
      <c r="D47" s="1076" t="s">
        <v>563</v>
      </c>
      <c r="E47" s="1076"/>
      <c r="F47" s="881">
        <f>F28-F45</f>
        <v>1.1641532182693481E-10</v>
      </c>
      <c r="G47" s="878"/>
    </row>
    <row r="48" spans="1:8" ht="15" customHeight="1" thickTop="1">
      <c r="B48" s="867"/>
      <c r="C48" s="867"/>
      <c r="D48" s="867"/>
      <c r="E48" s="867"/>
      <c r="F48" s="867"/>
    </row>
    <row r="49" spans="2:6" ht="15" customHeight="1">
      <c r="B49" s="867"/>
      <c r="C49" s="867"/>
      <c r="D49" s="867"/>
      <c r="E49" s="867"/>
      <c r="F49" s="867"/>
    </row>
    <row r="50" spans="2:6" ht="15" customHeight="1">
      <c r="B50" s="867"/>
      <c r="C50" s="867"/>
      <c r="D50" s="867"/>
      <c r="E50" s="867"/>
      <c r="F50" s="867"/>
    </row>
  </sheetData>
  <mergeCells count="4">
    <mergeCell ref="B13:D13"/>
    <mergeCell ref="B18:D18"/>
    <mergeCell ref="B37:C37"/>
    <mergeCell ref="D47:E47"/>
  </mergeCells>
  <conditionalFormatting sqref="C4:C6">
    <cfRule type="expression" dxfId="21" priority="4">
      <formula>C4=0</formula>
    </cfRule>
  </conditionalFormatting>
  <conditionalFormatting sqref="D16:F16">
    <cfRule type="containsBlanks" dxfId="20" priority="1">
      <formula>LEN(TRIM(D16))=0</formula>
    </cfRule>
  </conditionalFormatting>
  <conditionalFormatting sqref="G4:G5">
    <cfRule type="expression" dxfId="19" priority="7">
      <formula>G4=0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tint="0.39997558519241921"/>
  </sheetPr>
  <dimension ref="A1:H1709"/>
  <sheetViews>
    <sheetView workbookViewId="0">
      <pane ySplit="11" topLeftCell="A337" activePane="bottomLeft" state="frozen"/>
      <selection pane="bottomLeft" activeCell="D343" sqref="D343"/>
    </sheetView>
  </sheetViews>
  <sheetFormatPr defaultColWidth="9.140625" defaultRowHeight="13.15"/>
  <cols>
    <col min="1" max="1" width="6.7109375" style="815" customWidth="1"/>
    <col min="2" max="2" width="10.7109375" style="904" customWidth="1"/>
    <col min="3" max="3" width="9.7109375" style="905" customWidth="1"/>
    <col min="4" max="4" width="55.5703125" style="815" bestFit="1" customWidth="1"/>
    <col min="5" max="5" width="6.7109375" style="831" customWidth="1"/>
    <col min="6" max="8" width="11.7109375" style="924" customWidth="1"/>
    <col min="9" max="16384" width="9.140625" style="815"/>
  </cols>
  <sheetData>
    <row r="1" spans="1:8" ht="15" customHeight="1">
      <c r="A1" s="1308" t="s">
        <v>533</v>
      </c>
      <c r="B1" s="1309"/>
      <c r="C1" s="1309" t="str">
        <f>Info!C3</f>
        <v>Forest Car Company Ltd</v>
      </c>
      <c r="D1" s="1309"/>
      <c r="E1" s="882" t="s">
        <v>564</v>
      </c>
      <c r="F1" s="882"/>
      <c r="G1" s="1310" t="str">
        <f>+Info!C8</f>
        <v>Aratee</v>
      </c>
      <c r="H1" s="814"/>
    </row>
    <row r="2" spans="1:8" ht="15" customHeight="1">
      <c r="A2" s="1079" t="s">
        <v>565</v>
      </c>
      <c r="B2" s="1080"/>
      <c r="C2" s="813">
        <f>+'BRS Barclays Bank Ac -30470120'!C2</f>
        <v>7033</v>
      </c>
      <c r="D2" s="883">
        <f>+E8</f>
        <v>692</v>
      </c>
      <c r="E2" s="814" t="s">
        <v>566</v>
      </c>
      <c r="F2" s="814"/>
      <c r="G2" s="884">
        <f>+Info!C9</f>
        <v>45343</v>
      </c>
      <c r="H2" s="885"/>
    </row>
    <row r="3" spans="1:8" ht="15" customHeight="1">
      <c r="A3" s="886"/>
      <c r="B3" s="813"/>
      <c r="C3" s="814"/>
      <c r="D3" s="814"/>
      <c r="E3" s="810"/>
      <c r="F3" s="810"/>
      <c r="G3" s="887"/>
      <c r="H3" s="818"/>
    </row>
    <row r="4" spans="1:8" ht="15" customHeight="1">
      <c r="A4" s="888" t="s">
        <v>535</v>
      </c>
      <c r="B4" s="815"/>
      <c r="C4" s="813" t="str">
        <f>+'BRS Barclays Bank Ac -30470120'!C4</f>
        <v>Forest Car Company Ltd</v>
      </c>
      <c r="D4" s="814"/>
      <c r="E4" s="814" t="s">
        <v>105</v>
      </c>
      <c r="F4" s="814"/>
      <c r="G4" s="889" t="str">
        <f>+Info!C11</f>
        <v>Mitesh</v>
      </c>
      <c r="H4" s="814"/>
    </row>
    <row r="5" spans="1:8" ht="15" customHeight="1">
      <c r="A5" s="888" t="s">
        <v>536</v>
      </c>
      <c r="B5" s="815"/>
      <c r="C5" s="813" t="str">
        <f>+'BRS Barclays Bank Ac -30470120'!C5</f>
        <v>Barclays Bank</v>
      </c>
      <c r="D5" s="814"/>
      <c r="E5" s="814" t="s">
        <v>566</v>
      </c>
      <c r="F5" s="815"/>
      <c r="G5" s="890">
        <f>+Info!C12</f>
        <v>45352</v>
      </c>
      <c r="H5" s="814"/>
    </row>
    <row r="6" spans="1:8" ht="15" customHeight="1">
      <c r="A6" s="888" t="s">
        <v>538</v>
      </c>
      <c r="B6" s="815"/>
      <c r="C6" s="813">
        <f>+'BRS Barclays Bank Ac -30470120'!C6</f>
        <v>30470120</v>
      </c>
      <c r="E6" s="810"/>
      <c r="F6" s="810"/>
      <c r="G6" s="884"/>
      <c r="H6" s="885"/>
    </row>
    <row r="7" spans="1:8" ht="15" customHeight="1">
      <c r="A7" s="891" t="str">
        <f>C5&amp; " A/c # "&amp;C6</f>
        <v>Barclays Bank A/c # 30470120</v>
      </c>
      <c r="B7" s="892"/>
      <c r="C7" s="815"/>
      <c r="D7" s="814"/>
      <c r="E7" s="815"/>
      <c r="F7" s="814"/>
      <c r="G7" s="894"/>
      <c r="H7" s="814"/>
    </row>
    <row r="8" spans="1:8" ht="15" customHeight="1">
      <c r="A8" s="1079" t="s">
        <v>567</v>
      </c>
      <c r="B8" s="1080"/>
      <c r="C8" s="822">
        <f>Info!C5</f>
        <v>44783</v>
      </c>
      <c r="D8" s="814"/>
      <c r="E8" s="893">
        <f>+'BRS Barclays Bank Ac -30470120'!E8</f>
        <v>692</v>
      </c>
      <c r="F8" s="814"/>
      <c r="G8" s="894"/>
      <c r="H8" s="814"/>
    </row>
    <row r="9" spans="1:8" ht="15" customHeight="1">
      <c r="A9" s="1077" t="s">
        <v>568</v>
      </c>
      <c r="B9" s="1078"/>
      <c r="C9" s="895">
        <f>Info!C6</f>
        <v>45260</v>
      </c>
      <c r="D9" s="896"/>
      <c r="E9" s="896"/>
      <c r="F9" s="896"/>
      <c r="G9" s="897"/>
      <c r="H9" s="814"/>
    </row>
    <row r="10" spans="1:8" ht="15" customHeight="1">
      <c r="B10" s="814"/>
      <c r="C10" s="814"/>
      <c r="D10" s="814"/>
      <c r="E10" s="814"/>
      <c r="F10" s="814"/>
      <c r="G10" s="814"/>
      <c r="H10" s="814"/>
    </row>
    <row r="11" spans="1:8" ht="15" customHeight="1">
      <c r="A11" s="814" t="s">
        <v>107</v>
      </c>
      <c r="B11" s="831" t="s">
        <v>109</v>
      </c>
      <c r="C11" s="814"/>
      <c r="D11" s="814" t="s">
        <v>20</v>
      </c>
      <c r="E11" s="831" t="s">
        <v>110</v>
      </c>
      <c r="F11" s="831" t="s">
        <v>569</v>
      </c>
      <c r="G11" s="831" t="s">
        <v>570</v>
      </c>
      <c r="H11" s="831" t="s">
        <v>571</v>
      </c>
    </row>
    <row r="12" spans="1:8" ht="15" customHeight="1">
      <c r="A12" s="814"/>
      <c r="B12" s="814"/>
      <c r="C12" s="814"/>
      <c r="D12" s="814"/>
      <c r="F12" s="922"/>
      <c r="G12" s="922"/>
      <c r="H12" s="922"/>
    </row>
    <row r="13" spans="1:8" ht="15" customHeight="1">
      <c r="B13" s="911">
        <f>+C8</f>
        <v>44783</v>
      </c>
      <c r="C13" s="1046"/>
      <c r="D13" s="899" t="s">
        <v>572</v>
      </c>
      <c r="F13" s="923"/>
      <c r="G13" s="923"/>
      <c r="H13" s="923">
        <v>0</v>
      </c>
    </row>
    <row r="14" spans="1:8" ht="15" customHeight="1">
      <c r="A14" s="913">
        <v>1</v>
      </c>
      <c r="B14" s="911">
        <v>44882</v>
      </c>
      <c r="C14" s="1047" t="s">
        <v>573</v>
      </c>
      <c r="D14" s="930" t="s">
        <v>574</v>
      </c>
      <c r="E14" s="931">
        <v>378</v>
      </c>
      <c r="F14" s="906"/>
      <c r="G14" s="906">
        <v>8</v>
      </c>
      <c r="H14" s="923">
        <f t="shared" ref="H14:H77" si="0">+H13+G14-F14</f>
        <v>8</v>
      </c>
    </row>
    <row r="15" spans="1:8" ht="15" customHeight="1">
      <c r="A15" s="913">
        <v>2</v>
      </c>
      <c r="B15" s="911">
        <v>44890</v>
      </c>
      <c r="C15" s="1047" t="s">
        <v>575</v>
      </c>
      <c r="D15" s="930" t="s">
        <v>576</v>
      </c>
      <c r="E15" s="931">
        <v>727</v>
      </c>
      <c r="F15" s="906"/>
      <c r="G15" s="906">
        <v>7000</v>
      </c>
      <c r="H15" s="923">
        <f t="shared" si="0"/>
        <v>7008</v>
      </c>
    </row>
    <row r="16" spans="1:8" ht="15" customHeight="1">
      <c r="A16" s="913">
        <v>3</v>
      </c>
      <c r="B16" s="911">
        <v>44894</v>
      </c>
      <c r="C16" s="1047" t="s">
        <v>577</v>
      </c>
      <c r="D16" s="930" t="s">
        <v>578</v>
      </c>
      <c r="E16" s="931">
        <v>54</v>
      </c>
      <c r="F16" s="906">
        <v>10.95</v>
      </c>
      <c r="G16" s="906"/>
      <c r="H16" s="923">
        <f t="shared" si="0"/>
        <v>6997.05</v>
      </c>
    </row>
    <row r="17" spans="1:8" ht="15" customHeight="1">
      <c r="A17" s="913">
        <v>4</v>
      </c>
      <c r="B17" s="911">
        <v>44900</v>
      </c>
      <c r="C17" s="1047" t="s">
        <v>579</v>
      </c>
      <c r="D17" s="930" t="s">
        <v>580</v>
      </c>
      <c r="E17" s="931">
        <v>586.1</v>
      </c>
      <c r="F17" s="906"/>
      <c r="G17" s="906">
        <v>250</v>
      </c>
      <c r="H17" s="923">
        <f t="shared" si="0"/>
        <v>7247.05</v>
      </c>
    </row>
    <row r="18" spans="1:8" ht="15" customHeight="1">
      <c r="A18" s="913">
        <v>5</v>
      </c>
      <c r="B18" s="911">
        <v>44900</v>
      </c>
      <c r="C18" s="1047" t="s">
        <v>579</v>
      </c>
      <c r="D18" s="930" t="s">
        <v>581</v>
      </c>
      <c r="E18" s="931">
        <v>586</v>
      </c>
      <c r="F18" s="906"/>
      <c r="G18" s="906">
        <v>1400</v>
      </c>
      <c r="H18" s="923">
        <f t="shared" si="0"/>
        <v>8647.0499999999993</v>
      </c>
    </row>
    <row r="19" spans="1:8" ht="15" customHeight="1">
      <c r="A19" s="913">
        <v>6</v>
      </c>
      <c r="B19" s="911">
        <v>44900</v>
      </c>
      <c r="C19" s="1047" t="s">
        <v>579</v>
      </c>
      <c r="D19" s="930" t="s">
        <v>582</v>
      </c>
      <c r="E19" s="931">
        <v>586</v>
      </c>
      <c r="F19" s="906"/>
      <c r="G19" s="906">
        <v>2500</v>
      </c>
      <c r="H19" s="923">
        <f t="shared" si="0"/>
        <v>11147.05</v>
      </c>
    </row>
    <row r="20" spans="1:8" ht="15" customHeight="1">
      <c r="A20" s="913">
        <v>7</v>
      </c>
      <c r="B20" s="911">
        <v>44901</v>
      </c>
      <c r="C20" s="1047" t="s">
        <v>579</v>
      </c>
      <c r="D20" s="930" t="s">
        <v>583</v>
      </c>
      <c r="E20" s="931">
        <v>586</v>
      </c>
      <c r="F20" s="906"/>
      <c r="G20" s="906">
        <v>1989</v>
      </c>
      <c r="H20" s="923">
        <f t="shared" si="0"/>
        <v>13136.05</v>
      </c>
    </row>
    <row r="21" spans="1:8" ht="15" customHeight="1">
      <c r="A21" s="913">
        <v>8</v>
      </c>
      <c r="B21" s="911">
        <v>44901</v>
      </c>
      <c r="C21" s="1047" t="s">
        <v>579</v>
      </c>
      <c r="D21" s="930" t="s">
        <v>584</v>
      </c>
      <c r="E21" s="931">
        <v>586</v>
      </c>
      <c r="F21" s="906"/>
      <c r="G21" s="906">
        <v>1500</v>
      </c>
      <c r="H21" s="923">
        <f t="shared" si="0"/>
        <v>14636.05</v>
      </c>
    </row>
    <row r="22" spans="1:8" ht="15" customHeight="1">
      <c r="A22" s="913">
        <v>9</v>
      </c>
      <c r="B22" s="911">
        <v>44901</v>
      </c>
      <c r="C22" s="1047" t="s">
        <v>575</v>
      </c>
      <c r="D22" s="930" t="s">
        <v>585</v>
      </c>
      <c r="E22" s="931">
        <v>737</v>
      </c>
      <c r="F22" s="906">
        <v>148</v>
      </c>
      <c r="G22" s="906"/>
      <c r="H22" s="923">
        <f t="shared" si="0"/>
        <v>14488.05</v>
      </c>
    </row>
    <row r="23" spans="1:8" ht="15" customHeight="1">
      <c r="A23" s="913">
        <v>10</v>
      </c>
      <c r="B23" s="911">
        <v>44901</v>
      </c>
      <c r="C23" s="1047" t="s">
        <v>575</v>
      </c>
      <c r="D23" s="930" t="s">
        <v>586</v>
      </c>
      <c r="E23" s="931">
        <v>737</v>
      </c>
      <c r="F23" s="906">
        <v>1000</v>
      </c>
      <c r="G23" s="906"/>
      <c r="H23" s="923">
        <f t="shared" si="0"/>
        <v>13488.05</v>
      </c>
    </row>
    <row r="24" spans="1:8" ht="15" customHeight="1">
      <c r="A24" s="913">
        <v>11</v>
      </c>
      <c r="B24" s="911">
        <v>44901</v>
      </c>
      <c r="C24" s="1047" t="s">
        <v>575</v>
      </c>
      <c r="D24" s="930" t="s">
        <v>586</v>
      </c>
      <c r="E24" s="931">
        <v>737</v>
      </c>
      <c r="F24" s="906">
        <v>800</v>
      </c>
      <c r="G24" s="906"/>
      <c r="H24" s="923">
        <f t="shared" si="0"/>
        <v>12688.05</v>
      </c>
    </row>
    <row r="25" spans="1:8" ht="15" customHeight="1">
      <c r="A25" s="913">
        <v>12</v>
      </c>
      <c r="B25" s="911">
        <v>44902</v>
      </c>
      <c r="C25" s="1047" t="s">
        <v>579</v>
      </c>
      <c r="D25" s="930" t="s">
        <v>587</v>
      </c>
      <c r="E25" s="931">
        <v>586</v>
      </c>
      <c r="F25" s="906"/>
      <c r="G25" s="906">
        <v>3700</v>
      </c>
      <c r="H25" s="923">
        <f t="shared" si="0"/>
        <v>16388.05</v>
      </c>
    </row>
    <row r="26" spans="1:8" ht="15" customHeight="1">
      <c r="A26" s="913">
        <v>13</v>
      </c>
      <c r="B26" s="911">
        <v>44902</v>
      </c>
      <c r="C26" s="1047" t="s">
        <v>575</v>
      </c>
      <c r="D26" s="930" t="s">
        <v>588</v>
      </c>
      <c r="E26" s="931">
        <v>737.2</v>
      </c>
      <c r="F26" s="906">
        <v>3000</v>
      </c>
      <c r="G26" s="906"/>
      <c r="H26" s="923">
        <f t="shared" si="0"/>
        <v>13388.05</v>
      </c>
    </row>
    <row r="27" spans="1:8" ht="15" customHeight="1">
      <c r="A27" s="913">
        <v>14</v>
      </c>
      <c r="B27" s="911">
        <v>44904</v>
      </c>
      <c r="C27" s="1047" t="s">
        <v>575</v>
      </c>
      <c r="D27" s="930" t="s">
        <v>589</v>
      </c>
      <c r="E27" s="931">
        <v>737</v>
      </c>
      <c r="F27" s="906">
        <v>156</v>
      </c>
      <c r="G27" s="906"/>
      <c r="H27" s="923">
        <f t="shared" si="0"/>
        <v>13232.05</v>
      </c>
    </row>
    <row r="28" spans="1:8" ht="15" customHeight="1">
      <c r="A28" s="913">
        <v>15</v>
      </c>
      <c r="B28" s="911">
        <v>44904</v>
      </c>
      <c r="C28" s="1047" t="s">
        <v>577</v>
      </c>
      <c r="D28" s="930" t="s">
        <v>590</v>
      </c>
      <c r="E28" s="931">
        <v>280</v>
      </c>
      <c r="F28" s="906">
        <v>189</v>
      </c>
      <c r="G28" s="906"/>
      <c r="H28" s="923">
        <f t="shared" si="0"/>
        <v>13043.05</v>
      </c>
    </row>
    <row r="29" spans="1:8" ht="15" customHeight="1">
      <c r="A29" s="913">
        <v>16</v>
      </c>
      <c r="B29" s="911">
        <v>44908</v>
      </c>
      <c r="C29" s="1047" t="s">
        <v>579</v>
      </c>
      <c r="D29" s="930" t="s">
        <v>591</v>
      </c>
      <c r="E29" s="931">
        <v>586</v>
      </c>
      <c r="F29" s="906"/>
      <c r="G29" s="906">
        <v>250</v>
      </c>
      <c r="H29" s="923">
        <f t="shared" si="0"/>
        <v>13293.05</v>
      </c>
    </row>
    <row r="30" spans="1:8" ht="15" customHeight="1">
      <c r="A30" s="913">
        <v>17</v>
      </c>
      <c r="B30" s="911">
        <v>44908</v>
      </c>
      <c r="C30" s="1047" t="s">
        <v>577</v>
      </c>
      <c r="D30" s="930" t="s">
        <v>592</v>
      </c>
      <c r="E30" s="931">
        <v>737</v>
      </c>
      <c r="F30" s="907">
        <v>300</v>
      </c>
      <c r="G30" s="906"/>
      <c r="H30" s="923">
        <f t="shared" si="0"/>
        <v>12993.05</v>
      </c>
    </row>
    <row r="31" spans="1:8" ht="15" customHeight="1">
      <c r="A31" s="913">
        <v>18</v>
      </c>
      <c r="B31" s="1044">
        <v>44908</v>
      </c>
      <c r="C31" s="1049" t="s">
        <v>577</v>
      </c>
      <c r="D31" s="815" t="s">
        <v>593</v>
      </c>
      <c r="E31" s="831">
        <v>266</v>
      </c>
      <c r="F31" s="924">
        <v>41.2</v>
      </c>
      <c r="H31" s="923">
        <f t="shared" si="0"/>
        <v>12951.849999999999</v>
      </c>
    </row>
    <row r="32" spans="1:8" ht="15" customHeight="1">
      <c r="A32" s="913">
        <v>19</v>
      </c>
      <c r="B32" s="911">
        <v>44909</v>
      </c>
      <c r="C32" s="1047" t="s">
        <v>579</v>
      </c>
      <c r="D32" s="930" t="s">
        <v>591</v>
      </c>
      <c r="E32" s="931">
        <v>586</v>
      </c>
      <c r="F32" s="906"/>
      <c r="G32" s="906">
        <v>3859</v>
      </c>
      <c r="H32" s="923">
        <f t="shared" si="0"/>
        <v>16810.849999999999</v>
      </c>
    </row>
    <row r="33" spans="1:8" ht="15" customHeight="1">
      <c r="A33" s="913">
        <v>20</v>
      </c>
      <c r="B33" s="911">
        <v>44909</v>
      </c>
      <c r="C33" s="1047" t="s">
        <v>577</v>
      </c>
      <c r="D33" s="930" t="s">
        <v>594</v>
      </c>
      <c r="E33" s="931">
        <v>266</v>
      </c>
      <c r="F33" s="906">
        <v>139.19</v>
      </c>
      <c r="G33" s="906"/>
      <c r="H33" s="923">
        <f t="shared" si="0"/>
        <v>16671.66</v>
      </c>
    </row>
    <row r="34" spans="1:8" ht="15" customHeight="1">
      <c r="A34" s="913">
        <v>21</v>
      </c>
      <c r="B34" s="911">
        <v>44911</v>
      </c>
      <c r="C34" s="1047" t="s">
        <v>577</v>
      </c>
      <c r="D34" s="930" t="s">
        <v>595</v>
      </c>
      <c r="E34" s="931">
        <v>737</v>
      </c>
      <c r="F34" s="906">
        <v>20.7</v>
      </c>
      <c r="G34" s="906"/>
      <c r="H34" s="923">
        <f t="shared" si="0"/>
        <v>16650.96</v>
      </c>
    </row>
    <row r="35" spans="1:8" ht="15" customHeight="1">
      <c r="A35" s="913">
        <v>22</v>
      </c>
      <c r="B35" s="911">
        <v>44911</v>
      </c>
      <c r="C35" s="1047" t="s">
        <v>577</v>
      </c>
      <c r="D35" s="930" t="s">
        <v>595</v>
      </c>
      <c r="E35" s="931">
        <v>737</v>
      </c>
      <c r="F35" s="906">
        <v>20.7</v>
      </c>
      <c r="G35" s="906"/>
      <c r="H35" s="923">
        <f t="shared" si="0"/>
        <v>16630.259999999998</v>
      </c>
    </row>
    <row r="36" spans="1:8" ht="15" customHeight="1">
      <c r="A36" s="913">
        <v>23</v>
      </c>
      <c r="B36" s="911">
        <v>44911</v>
      </c>
      <c r="C36" s="1047" t="s">
        <v>577</v>
      </c>
      <c r="D36" s="930" t="s">
        <v>595</v>
      </c>
      <c r="E36" s="931">
        <v>737</v>
      </c>
      <c r="F36" s="906">
        <v>34.200000000000003</v>
      </c>
      <c r="G36" s="906"/>
      <c r="H36" s="923">
        <f t="shared" si="0"/>
        <v>16596.059999999998</v>
      </c>
    </row>
    <row r="37" spans="1:8" ht="15" customHeight="1">
      <c r="A37" s="913">
        <v>24</v>
      </c>
      <c r="B37" s="911">
        <v>44911</v>
      </c>
      <c r="C37" s="1047" t="s">
        <v>577</v>
      </c>
      <c r="D37" s="930" t="s">
        <v>595</v>
      </c>
      <c r="E37" s="931">
        <v>737</v>
      </c>
      <c r="F37" s="906">
        <v>35.94</v>
      </c>
      <c r="G37" s="906"/>
      <c r="H37" s="923">
        <f t="shared" si="0"/>
        <v>16560.12</v>
      </c>
    </row>
    <row r="38" spans="1:8" ht="15" customHeight="1">
      <c r="A38" s="913">
        <v>25</v>
      </c>
      <c r="B38" s="911">
        <v>44911</v>
      </c>
      <c r="C38" s="1047" t="s">
        <v>575</v>
      </c>
      <c r="D38" s="930" t="s">
        <v>596</v>
      </c>
      <c r="E38" s="931">
        <v>737</v>
      </c>
      <c r="F38" s="906">
        <v>280</v>
      </c>
      <c r="G38" s="906"/>
      <c r="H38" s="923">
        <f t="shared" si="0"/>
        <v>16280.119999999999</v>
      </c>
    </row>
    <row r="39" spans="1:8" ht="15" customHeight="1">
      <c r="A39" s="913">
        <v>26</v>
      </c>
      <c r="B39" s="911">
        <v>44914</v>
      </c>
      <c r="C39" s="1047" t="s">
        <v>579</v>
      </c>
      <c r="D39" s="930" t="s">
        <v>597</v>
      </c>
      <c r="E39" s="931">
        <v>668</v>
      </c>
      <c r="F39" s="906"/>
      <c r="G39" s="906">
        <v>240</v>
      </c>
      <c r="H39" s="923">
        <f t="shared" si="0"/>
        <v>16520.12</v>
      </c>
    </row>
    <row r="40" spans="1:8" ht="15" customHeight="1">
      <c r="A40" s="913">
        <v>27</v>
      </c>
      <c r="B40" s="911">
        <v>44914</v>
      </c>
      <c r="C40" s="1047" t="s">
        <v>575</v>
      </c>
      <c r="D40" s="930" t="s">
        <v>598</v>
      </c>
      <c r="E40" s="931">
        <v>27</v>
      </c>
      <c r="F40" s="906">
        <v>2935</v>
      </c>
      <c r="G40" s="906"/>
      <c r="H40" s="923">
        <f t="shared" si="0"/>
        <v>13585.119999999999</v>
      </c>
    </row>
    <row r="41" spans="1:8" ht="15" customHeight="1">
      <c r="A41" s="913">
        <v>28</v>
      </c>
      <c r="B41" s="911">
        <v>44914</v>
      </c>
      <c r="C41" s="1047" t="s">
        <v>577</v>
      </c>
      <c r="D41" s="930" t="s">
        <v>599</v>
      </c>
      <c r="E41" s="931">
        <v>290</v>
      </c>
      <c r="F41" s="906">
        <v>6</v>
      </c>
      <c r="G41" s="906"/>
      <c r="H41" s="923">
        <f t="shared" si="0"/>
        <v>13579.119999999999</v>
      </c>
    </row>
    <row r="42" spans="1:8" ht="15" customHeight="1">
      <c r="A42" s="913">
        <v>29</v>
      </c>
      <c r="B42" s="911">
        <v>44914</v>
      </c>
      <c r="C42" s="1047" t="s">
        <v>575</v>
      </c>
      <c r="D42" s="930" t="s">
        <v>586</v>
      </c>
      <c r="E42" s="931">
        <v>737</v>
      </c>
      <c r="F42" s="906">
        <v>700</v>
      </c>
      <c r="G42" s="906"/>
      <c r="H42" s="923">
        <f t="shared" si="0"/>
        <v>12879.119999999999</v>
      </c>
    </row>
    <row r="43" spans="1:8" ht="15" customHeight="1">
      <c r="A43" s="913">
        <v>30</v>
      </c>
      <c r="B43" s="911">
        <v>44915</v>
      </c>
      <c r="C43" s="1047" t="s">
        <v>579</v>
      </c>
      <c r="D43" s="930" t="s">
        <v>600</v>
      </c>
      <c r="E43" s="931">
        <v>586</v>
      </c>
      <c r="F43" s="906"/>
      <c r="G43" s="906">
        <v>550</v>
      </c>
      <c r="H43" s="923">
        <f t="shared" si="0"/>
        <v>13429.119999999999</v>
      </c>
    </row>
    <row r="44" spans="1:8" ht="15" customHeight="1">
      <c r="A44" s="913">
        <v>31</v>
      </c>
      <c r="B44" s="911">
        <v>44916</v>
      </c>
      <c r="C44" s="1047" t="s">
        <v>573</v>
      </c>
      <c r="D44" s="930" t="s">
        <v>601</v>
      </c>
      <c r="E44" s="931">
        <v>586</v>
      </c>
      <c r="F44" s="906"/>
      <c r="G44" s="906">
        <v>300</v>
      </c>
      <c r="H44" s="923">
        <f t="shared" si="0"/>
        <v>13729.119999999999</v>
      </c>
    </row>
    <row r="45" spans="1:8" ht="15" customHeight="1">
      <c r="A45" s="913">
        <v>32</v>
      </c>
      <c r="B45" s="911">
        <v>44916</v>
      </c>
      <c r="C45" s="1047" t="s">
        <v>573</v>
      </c>
      <c r="D45" s="930" t="s">
        <v>601</v>
      </c>
      <c r="E45" s="931">
        <v>586</v>
      </c>
      <c r="F45" s="906"/>
      <c r="G45" s="906">
        <v>400</v>
      </c>
      <c r="H45" s="923">
        <f t="shared" si="0"/>
        <v>14129.119999999999</v>
      </c>
    </row>
    <row r="46" spans="1:8" ht="15" customHeight="1">
      <c r="A46" s="913">
        <v>33</v>
      </c>
      <c r="B46" s="911">
        <v>44916</v>
      </c>
      <c r="C46" s="1047" t="s">
        <v>577</v>
      </c>
      <c r="D46" s="930" t="s">
        <v>602</v>
      </c>
      <c r="E46" s="931">
        <v>54</v>
      </c>
      <c r="F46" s="906">
        <v>1.5</v>
      </c>
      <c r="G46" s="910"/>
      <c r="H46" s="923">
        <f t="shared" si="0"/>
        <v>14127.619999999999</v>
      </c>
    </row>
    <row r="47" spans="1:8" ht="15" customHeight="1">
      <c r="A47" s="913">
        <v>34</v>
      </c>
      <c r="B47" s="911">
        <v>44917</v>
      </c>
      <c r="C47" s="1047" t="s">
        <v>577</v>
      </c>
      <c r="D47" s="930" t="s">
        <v>603</v>
      </c>
      <c r="E47" s="931">
        <v>54</v>
      </c>
      <c r="F47" s="906">
        <v>49.99</v>
      </c>
      <c r="G47" s="906"/>
      <c r="H47" s="923">
        <f t="shared" si="0"/>
        <v>14077.63</v>
      </c>
    </row>
    <row r="48" spans="1:8" ht="15" customHeight="1">
      <c r="A48" s="913">
        <v>35</v>
      </c>
      <c r="B48" s="911">
        <v>44923</v>
      </c>
      <c r="C48" s="1047" t="s">
        <v>577</v>
      </c>
      <c r="D48" s="930" t="s">
        <v>604</v>
      </c>
      <c r="E48" s="931">
        <v>280</v>
      </c>
      <c r="F48" s="906">
        <v>25</v>
      </c>
      <c r="G48" s="906"/>
      <c r="H48" s="923">
        <f t="shared" si="0"/>
        <v>14052.63</v>
      </c>
    </row>
    <row r="49" spans="1:8" ht="15" customHeight="1">
      <c r="A49" s="913">
        <v>36</v>
      </c>
      <c r="B49" s="911">
        <v>44923</v>
      </c>
      <c r="C49" s="1047" t="s">
        <v>575</v>
      </c>
      <c r="D49" s="930" t="s">
        <v>605</v>
      </c>
      <c r="E49" s="931">
        <v>737</v>
      </c>
      <c r="F49" s="906">
        <v>750</v>
      </c>
      <c r="G49" s="906"/>
      <c r="H49" s="923">
        <f t="shared" si="0"/>
        <v>13302.63</v>
      </c>
    </row>
    <row r="50" spans="1:8" ht="15" customHeight="1">
      <c r="A50" s="913">
        <v>37</v>
      </c>
      <c r="B50" s="911">
        <v>44925</v>
      </c>
      <c r="C50" s="1047" t="s">
        <v>577</v>
      </c>
      <c r="D50" s="930" t="s">
        <v>606</v>
      </c>
      <c r="E50" s="931">
        <v>267</v>
      </c>
      <c r="F50" s="906">
        <v>122.39</v>
      </c>
      <c r="G50" s="906"/>
      <c r="H50" s="923">
        <f t="shared" si="0"/>
        <v>13180.24</v>
      </c>
    </row>
    <row r="51" spans="1:8" ht="15" customHeight="1">
      <c r="A51" s="913">
        <v>38</v>
      </c>
      <c r="B51" s="911">
        <v>44925</v>
      </c>
      <c r="C51" s="1047" t="s">
        <v>607</v>
      </c>
      <c r="D51" s="930" t="s">
        <v>608</v>
      </c>
      <c r="E51" s="931">
        <v>261</v>
      </c>
      <c r="F51" s="906">
        <v>40</v>
      </c>
      <c r="G51" s="906"/>
      <c r="H51" s="923">
        <f t="shared" si="0"/>
        <v>13140.24</v>
      </c>
    </row>
    <row r="52" spans="1:8" ht="15" customHeight="1">
      <c r="A52" s="913">
        <v>39</v>
      </c>
      <c r="B52" s="911">
        <v>44929</v>
      </c>
      <c r="C52" s="1047" t="s">
        <v>575</v>
      </c>
      <c r="D52" s="930" t="s">
        <v>609</v>
      </c>
      <c r="E52" s="931">
        <v>737.2</v>
      </c>
      <c r="F52" s="906">
        <v>3000</v>
      </c>
      <c r="G52" s="906"/>
      <c r="H52" s="923">
        <f t="shared" si="0"/>
        <v>10140.24</v>
      </c>
    </row>
    <row r="53" spans="1:8" ht="15" customHeight="1">
      <c r="A53" s="913">
        <v>40</v>
      </c>
      <c r="B53" s="911">
        <v>44929</v>
      </c>
      <c r="C53" s="1047" t="s">
        <v>577</v>
      </c>
      <c r="D53" s="930" t="s">
        <v>610</v>
      </c>
      <c r="E53" s="931">
        <v>737</v>
      </c>
      <c r="F53" s="906">
        <v>230</v>
      </c>
      <c r="G53" s="906"/>
      <c r="H53" s="923">
        <f t="shared" si="0"/>
        <v>9910.24</v>
      </c>
    </row>
    <row r="54" spans="1:8" ht="15" customHeight="1">
      <c r="A54" s="913">
        <v>41</v>
      </c>
      <c r="B54" s="911">
        <v>44930</v>
      </c>
      <c r="C54" s="1047" t="s">
        <v>579</v>
      </c>
      <c r="D54" s="930" t="s">
        <v>611</v>
      </c>
      <c r="E54" s="931">
        <v>586</v>
      </c>
      <c r="F54" s="906"/>
      <c r="G54" s="906">
        <v>250</v>
      </c>
      <c r="H54" s="923">
        <f t="shared" si="0"/>
        <v>10160.24</v>
      </c>
    </row>
    <row r="55" spans="1:8" ht="15" customHeight="1">
      <c r="A55" s="913">
        <v>42</v>
      </c>
      <c r="B55" s="911">
        <v>44930</v>
      </c>
      <c r="C55" s="1047" t="s">
        <v>577</v>
      </c>
      <c r="D55" s="930" t="s">
        <v>612</v>
      </c>
      <c r="E55" s="931">
        <v>737</v>
      </c>
      <c r="F55" s="906">
        <v>20.7</v>
      </c>
      <c r="G55" s="906"/>
      <c r="H55" s="923">
        <f t="shared" si="0"/>
        <v>10139.539999999999</v>
      </c>
    </row>
    <row r="56" spans="1:8" ht="15" customHeight="1">
      <c r="A56" s="913">
        <v>43</v>
      </c>
      <c r="B56" s="911">
        <v>44930</v>
      </c>
      <c r="C56" s="1047" t="s">
        <v>577</v>
      </c>
      <c r="D56" s="930" t="s">
        <v>612</v>
      </c>
      <c r="E56" s="931">
        <v>737</v>
      </c>
      <c r="F56" s="906">
        <v>20.7</v>
      </c>
      <c r="G56" s="906"/>
      <c r="H56" s="923">
        <f t="shared" si="0"/>
        <v>10118.839999999998</v>
      </c>
    </row>
    <row r="57" spans="1:8" ht="15" customHeight="1">
      <c r="A57" s="913">
        <v>44</v>
      </c>
      <c r="B57" s="911">
        <v>44930</v>
      </c>
      <c r="C57" s="1047" t="s">
        <v>577</v>
      </c>
      <c r="D57" s="932" t="s">
        <v>612</v>
      </c>
      <c r="E57" s="931">
        <v>737</v>
      </c>
      <c r="F57" s="906">
        <v>20.7</v>
      </c>
      <c r="G57" s="906"/>
      <c r="H57" s="923">
        <f t="shared" si="0"/>
        <v>10098.139999999998</v>
      </c>
    </row>
    <row r="58" spans="1:8" ht="15" customHeight="1">
      <c r="A58" s="913">
        <v>45</v>
      </c>
      <c r="B58" s="911">
        <v>44930</v>
      </c>
      <c r="C58" s="1047" t="s">
        <v>577</v>
      </c>
      <c r="D58" s="930" t="s">
        <v>612</v>
      </c>
      <c r="E58" s="931">
        <v>737</v>
      </c>
      <c r="F58" s="906">
        <v>20.7</v>
      </c>
      <c r="G58" s="906"/>
      <c r="H58" s="923">
        <f t="shared" si="0"/>
        <v>10077.439999999997</v>
      </c>
    </row>
    <row r="59" spans="1:8" ht="15" customHeight="1">
      <c r="A59" s="913">
        <v>46</v>
      </c>
      <c r="B59" s="911">
        <v>44930</v>
      </c>
      <c r="C59" s="1047" t="s">
        <v>577</v>
      </c>
      <c r="D59" s="930" t="s">
        <v>612</v>
      </c>
      <c r="E59" s="931">
        <v>737</v>
      </c>
      <c r="F59" s="906">
        <v>27</v>
      </c>
      <c r="G59" s="906"/>
      <c r="H59" s="923">
        <f t="shared" si="0"/>
        <v>10050.439999999997</v>
      </c>
    </row>
    <row r="60" spans="1:8" ht="15" customHeight="1">
      <c r="A60" s="913">
        <v>47</v>
      </c>
      <c r="B60" s="911">
        <v>44930</v>
      </c>
      <c r="C60" s="1047" t="s">
        <v>577</v>
      </c>
      <c r="D60" s="930" t="s">
        <v>612</v>
      </c>
      <c r="E60" s="931">
        <v>737</v>
      </c>
      <c r="F60" s="906">
        <v>27</v>
      </c>
      <c r="G60" s="906"/>
      <c r="H60" s="923">
        <f t="shared" si="0"/>
        <v>10023.439999999997</v>
      </c>
    </row>
    <row r="61" spans="1:8" ht="15" customHeight="1">
      <c r="A61" s="913">
        <v>48</v>
      </c>
      <c r="B61" s="911">
        <v>44930</v>
      </c>
      <c r="C61" s="1047" t="s">
        <v>577</v>
      </c>
      <c r="D61" s="930" t="s">
        <v>612</v>
      </c>
      <c r="E61" s="931">
        <v>737</v>
      </c>
      <c r="F61" s="906">
        <v>34.200000000000003</v>
      </c>
      <c r="G61" s="906"/>
      <c r="H61" s="923">
        <f t="shared" si="0"/>
        <v>9989.2399999999961</v>
      </c>
    </row>
    <row r="62" spans="1:8" ht="15" customHeight="1">
      <c r="A62" s="913">
        <v>49</v>
      </c>
      <c r="B62" s="911">
        <v>44930</v>
      </c>
      <c r="C62" s="1047" t="s">
        <v>577</v>
      </c>
      <c r="D62" s="930" t="s">
        <v>613</v>
      </c>
      <c r="E62" s="931">
        <v>54</v>
      </c>
      <c r="F62" s="906">
        <v>20</v>
      </c>
      <c r="G62" s="906"/>
      <c r="H62" s="923">
        <f t="shared" si="0"/>
        <v>9969.2399999999961</v>
      </c>
    </row>
    <row r="63" spans="1:8" ht="15" customHeight="1">
      <c r="A63" s="913">
        <v>50</v>
      </c>
      <c r="B63" s="911">
        <v>44930</v>
      </c>
      <c r="C63" s="1047" t="s">
        <v>577</v>
      </c>
      <c r="D63" s="930" t="s">
        <v>613</v>
      </c>
      <c r="E63" s="931">
        <v>54</v>
      </c>
      <c r="F63" s="906">
        <v>101.29</v>
      </c>
      <c r="G63" s="906"/>
      <c r="H63" s="923">
        <f t="shared" si="0"/>
        <v>9867.9499999999953</v>
      </c>
    </row>
    <row r="64" spans="1:8" ht="15" customHeight="1">
      <c r="A64" s="913">
        <v>51</v>
      </c>
      <c r="B64" s="911">
        <v>44930</v>
      </c>
      <c r="C64" s="1047" t="s">
        <v>575</v>
      </c>
      <c r="D64" s="930" t="s">
        <v>614</v>
      </c>
      <c r="E64" s="931">
        <v>737</v>
      </c>
      <c r="F64" s="906">
        <v>450</v>
      </c>
      <c r="G64" s="906"/>
      <c r="H64" s="923">
        <f t="shared" si="0"/>
        <v>9417.9499999999953</v>
      </c>
    </row>
    <row r="65" spans="1:8" ht="15" customHeight="1">
      <c r="A65" s="913">
        <v>52</v>
      </c>
      <c r="B65" s="911">
        <v>44930</v>
      </c>
      <c r="C65" s="1047" t="s">
        <v>575</v>
      </c>
      <c r="D65" s="930" t="s">
        <v>615</v>
      </c>
      <c r="E65" s="931">
        <v>737</v>
      </c>
      <c r="F65" s="906">
        <v>370</v>
      </c>
      <c r="G65" s="906"/>
      <c r="H65" s="923">
        <f t="shared" si="0"/>
        <v>9047.9499999999953</v>
      </c>
    </row>
    <row r="66" spans="1:8" ht="15" customHeight="1">
      <c r="A66" s="913">
        <v>53</v>
      </c>
      <c r="B66" s="911">
        <v>44930</v>
      </c>
      <c r="C66" s="1047" t="s">
        <v>575</v>
      </c>
      <c r="D66" s="930" t="s">
        <v>588</v>
      </c>
      <c r="E66" s="931">
        <v>737</v>
      </c>
      <c r="F66" s="906">
        <v>5162.37</v>
      </c>
      <c r="G66" s="906"/>
      <c r="H66" s="923">
        <f t="shared" si="0"/>
        <v>3885.5799999999954</v>
      </c>
    </row>
    <row r="67" spans="1:8" ht="15" customHeight="1">
      <c r="A67" s="913">
        <v>54</v>
      </c>
      <c r="B67" s="911">
        <v>44931</v>
      </c>
      <c r="C67" s="1047" t="s">
        <v>579</v>
      </c>
      <c r="D67" s="930" t="s">
        <v>611</v>
      </c>
      <c r="E67" s="931">
        <v>586</v>
      </c>
      <c r="F67" s="906"/>
      <c r="G67" s="906">
        <v>1739</v>
      </c>
      <c r="H67" s="923">
        <f t="shared" si="0"/>
        <v>5624.5799999999954</v>
      </c>
    </row>
    <row r="68" spans="1:8" ht="15" customHeight="1">
      <c r="A68" s="913">
        <v>55</v>
      </c>
      <c r="B68" s="911">
        <v>44931</v>
      </c>
      <c r="C68" s="1047" t="s">
        <v>579</v>
      </c>
      <c r="D68" s="930" t="s">
        <v>616</v>
      </c>
      <c r="E68" s="931">
        <v>586</v>
      </c>
      <c r="F68" s="906"/>
      <c r="G68" s="906">
        <v>2489</v>
      </c>
      <c r="H68" s="923">
        <f t="shared" si="0"/>
        <v>8113.5799999999954</v>
      </c>
    </row>
    <row r="69" spans="1:8" ht="15" customHeight="1">
      <c r="A69" s="913">
        <v>56</v>
      </c>
      <c r="B69" s="911">
        <v>44932</v>
      </c>
      <c r="C69" s="1047" t="s">
        <v>579</v>
      </c>
      <c r="D69" s="930" t="s">
        <v>617</v>
      </c>
      <c r="E69" s="931">
        <v>586</v>
      </c>
      <c r="F69" s="906"/>
      <c r="G69" s="906">
        <v>250</v>
      </c>
      <c r="H69" s="923">
        <f t="shared" si="0"/>
        <v>8363.5799999999945</v>
      </c>
    </row>
    <row r="70" spans="1:8" ht="15" customHeight="1">
      <c r="A70" s="913">
        <v>57</v>
      </c>
      <c r="B70" s="911">
        <v>44932</v>
      </c>
      <c r="C70" s="1047" t="s">
        <v>577</v>
      </c>
      <c r="D70" s="930" t="s">
        <v>618</v>
      </c>
      <c r="E70" s="931">
        <v>737</v>
      </c>
      <c r="F70" s="906">
        <v>20.7</v>
      </c>
      <c r="G70" s="906"/>
      <c r="H70" s="923">
        <f t="shared" si="0"/>
        <v>8342.8799999999937</v>
      </c>
    </row>
    <row r="71" spans="1:8" ht="15" customHeight="1">
      <c r="A71" s="913">
        <v>58</v>
      </c>
      <c r="B71" s="911">
        <v>44932</v>
      </c>
      <c r="C71" s="1047" t="s">
        <v>577</v>
      </c>
      <c r="D71" s="930" t="s">
        <v>618</v>
      </c>
      <c r="E71" s="931">
        <v>737</v>
      </c>
      <c r="F71" s="906">
        <v>27</v>
      </c>
      <c r="G71" s="906"/>
      <c r="H71" s="923">
        <f t="shared" si="0"/>
        <v>8315.8799999999937</v>
      </c>
    </row>
    <row r="72" spans="1:8" ht="15" customHeight="1">
      <c r="A72" s="913">
        <v>59</v>
      </c>
      <c r="B72" s="911">
        <v>44932</v>
      </c>
      <c r="C72" s="1047" t="s">
        <v>577</v>
      </c>
      <c r="D72" s="930" t="s">
        <v>618</v>
      </c>
      <c r="E72" s="931">
        <v>737</v>
      </c>
      <c r="F72" s="906">
        <v>34.200000000000003</v>
      </c>
      <c r="G72" s="906"/>
      <c r="H72" s="923">
        <f t="shared" si="0"/>
        <v>8281.679999999993</v>
      </c>
    </row>
    <row r="73" spans="1:8" ht="15" customHeight="1">
      <c r="A73" s="913">
        <v>60</v>
      </c>
      <c r="B73" s="911">
        <v>44932</v>
      </c>
      <c r="C73" s="1047" t="s">
        <v>577</v>
      </c>
      <c r="D73" s="930" t="s">
        <v>618</v>
      </c>
      <c r="E73" s="931">
        <v>737</v>
      </c>
      <c r="F73" s="906">
        <v>35.94</v>
      </c>
      <c r="G73" s="906"/>
      <c r="H73" s="923">
        <f t="shared" si="0"/>
        <v>8245.7399999999925</v>
      </c>
    </row>
    <row r="74" spans="1:8" ht="15" customHeight="1">
      <c r="A74" s="913">
        <v>61</v>
      </c>
      <c r="B74" s="911">
        <v>44935</v>
      </c>
      <c r="C74" s="1047" t="s">
        <v>573</v>
      </c>
      <c r="D74" s="930" t="s">
        <v>619</v>
      </c>
      <c r="E74" s="931">
        <v>92</v>
      </c>
      <c r="F74" s="906"/>
      <c r="G74" s="906">
        <v>112</v>
      </c>
      <c r="H74" s="923">
        <f t="shared" si="0"/>
        <v>8357.7399999999925</v>
      </c>
    </row>
    <row r="75" spans="1:8" ht="15" customHeight="1">
      <c r="A75" s="913">
        <v>62</v>
      </c>
      <c r="B75" s="911">
        <v>44935</v>
      </c>
      <c r="C75" s="1047" t="s">
        <v>579</v>
      </c>
      <c r="D75" s="930" t="s">
        <v>620</v>
      </c>
      <c r="E75" s="931">
        <v>586</v>
      </c>
      <c r="F75" s="906"/>
      <c r="G75" s="906">
        <v>1300</v>
      </c>
      <c r="H75" s="923">
        <f t="shared" si="0"/>
        <v>9657.7399999999925</v>
      </c>
    </row>
    <row r="76" spans="1:8" ht="15" customHeight="1">
      <c r="A76" s="913">
        <v>63</v>
      </c>
      <c r="B76" s="911">
        <v>44935</v>
      </c>
      <c r="C76" s="1047" t="s">
        <v>621</v>
      </c>
      <c r="D76" s="930" t="s">
        <v>622</v>
      </c>
      <c r="E76" s="931">
        <v>92</v>
      </c>
      <c r="F76" s="906"/>
      <c r="G76" s="906">
        <v>0.23</v>
      </c>
      <c r="H76" s="923">
        <f t="shared" si="0"/>
        <v>9657.9699999999921</v>
      </c>
    </row>
    <row r="77" spans="1:8" ht="15" customHeight="1">
      <c r="A77" s="913">
        <v>64</v>
      </c>
      <c r="B77" s="911">
        <v>44935</v>
      </c>
      <c r="C77" s="1047" t="s">
        <v>577</v>
      </c>
      <c r="D77" s="930" t="s">
        <v>623</v>
      </c>
      <c r="E77" s="931">
        <v>737</v>
      </c>
      <c r="F77" s="906">
        <v>27</v>
      </c>
      <c r="G77" s="906"/>
      <c r="H77" s="923">
        <f t="shared" si="0"/>
        <v>9630.9699999999921</v>
      </c>
    </row>
    <row r="78" spans="1:8" ht="15" customHeight="1">
      <c r="A78" s="913">
        <v>65</v>
      </c>
      <c r="B78" s="911">
        <v>44935</v>
      </c>
      <c r="C78" s="1047" t="s">
        <v>577</v>
      </c>
      <c r="D78" s="930" t="s">
        <v>623</v>
      </c>
      <c r="E78" s="931">
        <v>737</v>
      </c>
      <c r="F78" s="906">
        <v>34.200000000000003</v>
      </c>
      <c r="G78" s="906"/>
      <c r="H78" s="923">
        <f t="shared" ref="H78:H141" si="1">+H77+G78-F78</f>
        <v>9596.7699999999913</v>
      </c>
    </row>
    <row r="79" spans="1:8" ht="15" customHeight="1">
      <c r="A79" s="913">
        <v>66</v>
      </c>
      <c r="B79" s="911">
        <v>44935</v>
      </c>
      <c r="C79" s="1047" t="s">
        <v>621</v>
      </c>
      <c r="D79" s="930" t="s">
        <v>624</v>
      </c>
      <c r="E79" s="931">
        <v>737</v>
      </c>
      <c r="F79" s="906">
        <v>12.55</v>
      </c>
      <c r="G79" s="906"/>
      <c r="H79" s="923">
        <f t="shared" si="1"/>
        <v>9584.2199999999921</v>
      </c>
    </row>
    <row r="80" spans="1:8" ht="15" customHeight="1">
      <c r="A80" s="913">
        <v>67</v>
      </c>
      <c r="B80" s="911">
        <v>44935</v>
      </c>
      <c r="C80" s="1047" t="s">
        <v>575</v>
      </c>
      <c r="D80" s="930" t="s">
        <v>625</v>
      </c>
      <c r="E80" s="931">
        <v>737</v>
      </c>
      <c r="F80" s="906">
        <v>500</v>
      </c>
      <c r="G80" s="906"/>
      <c r="H80" s="923">
        <f t="shared" si="1"/>
        <v>9084.2199999999921</v>
      </c>
    </row>
    <row r="81" spans="1:8" ht="15" customHeight="1">
      <c r="A81" s="913">
        <v>68</v>
      </c>
      <c r="B81" s="911">
        <v>44936</v>
      </c>
      <c r="C81" s="1047" t="s">
        <v>577</v>
      </c>
      <c r="D81" s="930" t="s">
        <v>623</v>
      </c>
      <c r="E81" s="931">
        <v>737</v>
      </c>
      <c r="F81" s="906">
        <v>27</v>
      </c>
      <c r="G81" s="906"/>
      <c r="H81" s="923">
        <f t="shared" si="1"/>
        <v>9057.2199999999921</v>
      </c>
    </row>
    <row r="82" spans="1:8" ht="15" customHeight="1">
      <c r="A82" s="913">
        <v>69</v>
      </c>
      <c r="B82" s="911">
        <v>44936</v>
      </c>
      <c r="C82" s="1047" t="s">
        <v>577</v>
      </c>
      <c r="D82" s="930" t="s">
        <v>623</v>
      </c>
      <c r="E82" s="931">
        <v>737</v>
      </c>
      <c r="F82" s="906">
        <v>27</v>
      </c>
      <c r="G82" s="906"/>
      <c r="H82" s="923">
        <f t="shared" si="1"/>
        <v>9030.2199999999921</v>
      </c>
    </row>
    <row r="83" spans="1:8" ht="15" customHeight="1">
      <c r="A83" s="913">
        <v>70</v>
      </c>
      <c r="B83" s="911">
        <v>44936</v>
      </c>
      <c r="C83" s="1047" t="s">
        <v>577</v>
      </c>
      <c r="D83" s="930" t="s">
        <v>626</v>
      </c>
      <c r="E83" s="931">
        <v>54</v>
      </c>
      <c r="F83" s="906">
        <v>25.19</v>
      </c>
      <c r="G83" s="906"/>
      <c r="H83" s="923">
        <f t="shared" si="1"/>
        <v>9005.0299999999916</v>
      </c>
    </row>
    <row r="84" spans="1:8" ht="15" customHeight="1">
      <c r="A84" s="913">
        <v>71</v>
      </c>
      <c r="B84" s="911">
        <v>44936</v>
      </c>
      <c r="C84" s="1047" t="s">
        <v>577</v>
      </c>
      <c r="D84" s="930" t="s">
        <v>627</v>
      </c>
      <c r="E84" s="931">
        <v>235</v>
      </c>
      <c r="F84" s="906">
        <v>33</v>
      </c>
      <c r="G84" s="906"/>
      <c r="H84" s="923">
        <f t="shared" si="1"/>
        <v>8972.0299999999916</v>
      </c>
    </row>
    <row r="85" spans="1:8" ht="15" customHeight="1">
      <c r="A85" s="913">
        <v>72</v>
      </c>
      <c r="B85" s="911">
        <v>44936</v>
      </c>
      <c r="C85" s="1047" t="s">
        <v>577</v>
      </c>
      <c r="D85" s="930" t="s">
        <v>628</v>
      </c>
      <c r="E85" s="931">
        <v>54</v>
      </c>
      <c r="F85" s="906">
        <v>21.12</v>
      </c>
      <c r="G85" s="906"/>
      <c r="H85" s="923">
        <f t="shared" si="1"/>
        <v>8950.9099999999908</v>
      </c>
    </row>
    <row r="86" spans="1:8" ht="15" customHeight="1">
      <c r="A86" s="913">
        <v>73</v>
      </c>
      <c r="B86" s="911">
        <v>44936</v>
      </c>
      <c r="C86" s="1047" t="s">
        <v>577</v>
      </c>
      <c r="D86" s="930" t="s">
        <v>628</v>
      </c>
      <c r="E86" s="931">
        <v>54</v>
      </c>
      <c r="F86" s="906">
        <v>24</v>
      </c>
      <c r="G86" s="906"/>
      <c r="H86" s="923">
        <f t="shared" si="1"/>
        <v>8926.9099999999908</v>
      </c>
    </row>
    <row r="87" spans="1:8" ht="15" customHeight="1">
      <c r="A87" s="913">
        <v>74</v>
      </c>
      <c r="B87" s="911">
        <v>44936</v>
      </c>
      <c r="C87" s="1047" t="s">
        <v>577</v>
      </c>
      <c r="D87" s="930" t="s">
        <v>628</v>
      </c>
      <c r="E87" s="931">
        <v>54</v>
      </c>
      <c r="F87" s="906">
        <v>28</v>
      </c>
      <c r="G87" s="906"/>
      <c r="H87" s="923">
        <f t="shared" si="1"/>
        <v>8898.9099999999908</v>
      </c>
    </row>
    <row r="88" spans="1:8" ht="15" customHeight="1">
      <c r="A88" s="913">
        <v>75</v>
      </c>
      <c r="B88" s="911">
        <v>44936</v>
      </c>
      <c r="C88" s="1047" t="s">
        <v>577</v>
      </c>
      <c r="D88" s="930" t="s">
        <v>629</v>
      </c>
      <c r="E88" s="931">
        <v>54</v>
      </c>
      <c r="F88" s="906">
        <v>70</v>
      </c>
      <c r="G88" s="906"/>
      <c r="H88" s="923">
        <f t="shared" si="1"/>
        <v>8828.9099999999908</v>
      </c>
    </row>
    <row r="89" spans="1:8" ht="15" customHeight="1">
      <c r="A89" s="913">
        <v>76</v>
      </c>
      <c r="B89" s="911">
        <v>44936</v>
      </c>
      <c r="C89" s="1047" t="s">
        <v>575</v>
      </c>
      <c r="D89" s="930" t="s">
        <v>586</v>
      </c>
      <c r="E89" s="931">
        <v>737</v>
      </c>
      <c r="F89" s="906">
        <v>700</v>
      </c>
      <c r="G89" s="906"/>
      <c r="H89" s="923">
        <f t="shared" si="1"/>
        <v>8128.9099999999908</v>
      </c>
    </row>
    <row r="90" spans="1:8" ht="15" customHeight="1">
      <c r="A90" s="913">
        <v>77</v>
      </c>
      <c r="B90" s="911">
        <v>44936</v>
      </c>
      <c r="C90" s="1047" t="s">
        <v>575</v>
      </c>
      <c r="D90" s="930" t="s">
        <v>586</v>
      </c>
      <c r="E90" s="931">
        <v>737</v>
      </c>
      <c r="F90" s="906">
        <v>800</v>
      </c>
      <c r="G90" s="906"/>
      <c r="H90" s="923">
        <f t="shared" si="1"/>
        <v>7328.9099999999908</v>
      </c>
    </row>
    <row r="91" spans="1:8" ht="15" customHeight="1">
      <c r="A91" s="913">
        <v>78</v>
      </c>
      <c r="B91" s="911">
        <v>44936</v>
      </c>
      <c r="C91" s="1047" t="s">
        <v>575</v>
      </c>
      <c r="D91" s="930" t="s">
        <v>586</v>
      </c>
      <c r="E91" s="931">
        <v>737</v>
      </c>
      <c r="F91" s="906">
        <v>800</v>
      </c>
      <c r="G91" s="906"/>
      <c r="H91" s="923">
        <f t="shared" si="1"/>
        <v>6528.9099999999908</v>
      </c>
    </row>
    <row r="92" spans="1:8" ht="15" customHeight="1">
      <c r="A92" s="913">
        <v>79</v>
      </c>
      <c r="B92" s="911">
        <v>44937</v>
      </c>
      <c r="C92" s="1047" t="s">
        <v>579</v>
      </c>
      <c r="D92" s="930" t="s">
        <v>630</v>
      </c>
      <c r="E92" s="931">
        <v>586</v>
      </c>
      <c r="F92" s="906"/>
      <c r="G92" s="906">
        <v>150</v>
      </c>
      <c r="H92" s="923">
        <f t="shared" si="1"/>
        <v>6678.9099999999908</v>
      </c>
    </row>
    <row r="93" spans="1:8" ht="15" customHeight="1">
      <c r="A93" s="913">
        <v>80</v>
      </c>
      <c r="B93" s="911">
        <v>44937</v>
      </c>
      <c r="C93" s="1047" t="s">
        <v>579</v>
      </c>
      <c r="D93" s="930" t="s">
        <v>631</v>
      </c>
      <c r="E93" s="931">
        <v>586</v>
      </c>
      <c r="F93" s="906"/>
      <c r="G93" s="906">
        <v>250</v>
      </c>
      <c r="H93" s="923">
        <f t="shared" si="1"/>
        <v>6928.9099999999908</v>
      </c>
    </row>
    <row r="94" spans="1:8" ht="15" customHeight="1">
      <c r="A94" s="913">
        <v>81</v>
      </c>
      <c r="B94" s="911">
        <v>44937</v>
      </c>
      <c r="C94" s="1047" t="s">
        <v>573</v>
      </c>
      <c r="D94" s="930" t="s">
        <v>632</v>
      </c>
      <c r="E94" s="931">
        <v>235</v>
      </c>
      <c r="F94" s="906"/>
      <c r="G94" s="906">
        <v>33</v>
      </c>
      <c r="H94" s="923">
        <f t="shared" si="1"/>
        <v>6961.9099999999908</v>
      </c>
    </row>
    <row r="95" spans="1:8" ht="15" customHeight="1">
      <c r="A95" s="913">
        <v>82</v>
      </c>
      <c r="B95" s="911">
        <v>44937</v>
      </c>
      <c r="C95" s="1047" t="s">
        <v>577</v>
      </c>
      <c r="D95" s="930" t="s">
        <v>633</v>
      </c>
      <c r="E95" s="931">
        <v>54</v>
      </c>
      <c r="F95" s="906">
        <v>35</v>
      </c>
      <c r="G95" s="906"/>
      <c r="H95" s="923">
        <f t="shared" si="1"/>
        <v>6926.9099999999908</v>
      </c>
    </row>
    <row r="96" spans="1:8" ht="15" customHeight="1">
      <c r="A96" s="913">
        <v>83</v>
      </c>
      <c r="B96" s="911">
        <v>44938</v>
      </c>
      <c r="C96" s="1047" t="s">
        <v>577</v>
      </c>
      <c r="D96" s="930" t="s">
        <v>634</v>
      </c>
      <c r="E96" s="931">
        <v>737</v>
      </c>
      <c r="F96" s="906">
        <v>20.7</v>
      </c>
      <c r="G96" s="906"/>
      <c r="H96" s="923">
        <f t="shared" si="1"/>
        <v>6906.2099999999909</v>
      </c>
    </row>
    <row r="97" spans="1:8" ht="15" customHeight="1">
      <c r="A97" s="913">
        <v>84</v>
      </c>
      <c r="B97" s="911">
        <v>44938</v>
      </c>
      <c r="C97" s="1047" t="s">
        <v>577</v>
      </c>
      <c r="D97" s="930" t="s">
        <v>634</v>
      </c>
      <c r="E97" s="931">
        <v>737</v>
      </c>
      <c r="F97" s="906">
        <v>34.200000000000003</v>
      </c>
      <c r="G97" s="906"/>
      <c r="H97" s="923">
        <f t="shared" si="1"/>
        <v>6872.0099999999911</v>
      </c>
    </row>
    <row r="98" spans="1:8" ht="15" customHeight="1">
      <c r="A98" s="913">
        <v>85</v>
      </c>
      <c r="B98" s="911">
        <v>44938</v>
      </c>
      <c r="C98" s="1047" t="s">
        <v>577</v>
      </c>
      <c r="D98" s="930" t="s">
        <v>635</v>
      </c>
      <c r="E98" s="931">
        <v>267</v>
      </c>
      <c r="F98" s="906">
        <v>12.5</v>
      </c>
      <c r="G98" s="906"/>
      <c r="H98" s="923">
        <f t="shared" si="1"/>
        <v>6859.5099999999911</v>
      </c>
    </row>
    <row r="99" spans="1:8" ht="15" customHeight="1">
      <c r="A99" s="913">
        <v>86</v>
      </c>
      <c r="B99" s="911">
        <v>44939</v>
      </c>
      <c r="C99" s="1047" t="s">
        <v>579</v>
      </c>
      <c r="D99" s="930" t="s">
        <v>636</v>
      </c>
      <c r="E99" s="931">
        <v>586</v>
      </c>
      <c r="F99" s="906"/>
      <c r="G99" s="906">
        <v>489</v>
      </c>
      <c r="H99" s="923">
        <f t="shared" si="1"/>
        <v>7348.5099999999911</v>
      </c>
    </row>
    <row r="100" spans="1:8" ht="15" customHeight="1">
      <c r="A100" s="913">
        <v>87</v>
      </c>
      <c r="B100" s="911">
        <v>44939</v>
      </c>
      <c r="C100" s="1047" t="s">
        <v>573</v>
      </c>
      <c r="D100" s="930" t="s">
        <v>637</v>
      </c>
      <c r="E100" s="931">
        <v>586</v>
      </c>
      <c r="F100" s="906"/>
      <c r="G100" s="906">
        <v>400</v>
      </c>
      <c r="H100" s="923">
        <f t="shared" si="1"/>
        <v>7748.5099999999911</v>
      </c>
    </row>
    <row r="101" spans="1:8" ht="15" customHeight="1">
      <c r="A101" s="913">
        <v>88</v>
      </c>
      <c r="B101" s="911">
        <v>44939</v>
      </c>
      <c r="C101" s="1047" t="s">
        <v>577</v>
      </c>
      <c r="D101" s="930" t="s">
        <v>638</v>
      </c>
      <c r="E101" s="931">
        <v>737</v>
      </c>
      <c r="F101" s="906">
        <v>34.200000000000003</v>
      </c>
      <c r="G101" s="906"/>
      <c r="H101" s="923">
        <f t="shared" si="1"/>
        <v>7714.3099999999913</v>
      </c>
    </row>
    <row r="102" spans="1:8" ht="15" customHeight="1">
      <c r="A102" s="913">
        <v>89</v>
      </c>
      <c r="B102" s="911">
        <v>44942</v>
      </c>
      <c r="C102" s="1047" t="s">
        <v>579</v>
      </c>
      <c r="D102" s="930" t="s">
        <v>630</v>
      </c>
      <c r="E102" s="931">
        <v>586</v>
      </c>
      <c r="F102" s="906"/>
      <c r="G102" s="906">
        <v>4800</v>
      </c>
      <c r="H102" s="923">
        <f t="shared" si="1"/>
        <v>12514.30999999999</v>
      </c>
    </row>
    <row r="103" spans="1:8" ht="15" customHeight="1">
      <c r="A103" s="913">
        <v>90</v>
      </c>
      <c r="B103" s="911">
        <v>44942</v>
      </c>
      <c r="C103" s="1047" t="s">
        <v>577</v>
      </c>
      <c r="D103" s="930" t="s">
        <v>639</v>
      </c>
      <c r="E103" s="931">
        <v>737</v>
      </c>
      <c r="F103" s="906">
        <v>27</v>
      </c>
      <c r="G103" s="906"/>
      <c r="H103" s="923">
        <f t="shared" si="1"/>
        <v>12487.30999999999</v>
      </c>
    </row>
    <row r="104" spans="1:8" ht="15" customHeight="1">
      <c r="A104" s="913">
        <v>91</v>
      </c>
      <c r="B104" s="911">
        <v>44942</v>
      </c>
      <c r="C104" s="1047" t="s">
        <v>577</v>
      </c>
      <c r="D104" s="930" t="s">
        <v>639</v>
      </c>
      <c r="E104" s="931">
        <v>737</v>
      </c>
      <c r="F104" s="906">
        <v>42.6</v>
      </c>
      <c r="G104" s="906"/>
      <c r="H104" s="923">
        <f t="shared" si="1"/>
        <v>12444.70999999999</v>
      </c>
    </row>
    <row r="105" spans="1:8" ht="15" customHeight="1">
      <c r="A105" s="913">
        <v>92</v>
      </c>
      <c r="B105" s="911">
        <v>44942</v>
      </c>
      <c r="C105" s="1047" t="s">
        <v>577</v>
      </c>
      <c r="D105" s="930" t="s">
        <v>640</v>
      </c>
      <c r="E105" s="931">
        <v>737</v>
      </c>
      <c r="F105" s="906">
        <v>27</v>
      </c>
      <c r="G105" s="906"/>
      <c r="H105" s="923">
        <f t="shared" si="1"/>
        <v>12417.70999999999</v>
      </c>
    </row>
    <row r="106" spans="1:8" ht="15" customHeight="1">
      <c r="A106" s="913">
        <v>93</v>
      </c>
      <c r="B106" s="911">
        <v>44942</v>
      </c>
      <c r="C106" s="1047" t="s">
        <v>577</v>
      </c>
      <c r="D106" s="930" t="s">
        <v>641</v>
      </c>
      <c r="E106" s="931">
        <v>54</v>
      </c>
      <c r="F106" s="906">
        <v>14.99</v>
      </c>
      <c r="G106" s="906"/>
      <c r="H106" s="923">
        <f t="shared" si="1"/>
        <v>12402.71999999999</v>
      </c>
    </row>
    <row r="107" spans="1:8" ht="15" customHeight="1">
      <c r="A107" s="913">
        <v>94</v>
      </c>
      <c r="B107" s="911">
        <v>44942</v>
      </c>
      <c r="C107" s="1047" t="s">
        <v>577</v>
      </c>
      <c r="D107" s="930" t="s">
        <v>642</v>
      </c>
      <c r="E107" s="931">
        <v>737</v>
      </c>
      <c r="F107" s="906">
        <v>435.85</v>
      </c>
      <c r="G107" s="906"/>
      <c r="H107" s="923">
        <f t="shared" si="1"/>
        <v>11966.86999999999</v>
      </c>
    </row>
    <row r="108" spans="1:8" ht="15" customHeight="1">
      <c r="A108" s="913">
        <v>95</v>
      </c>
      <c r="B108" s="911">
        <v>44942</v>
      </c>
      <c r="C108" s="1047" t="s">
        <v>575</v>
      </c>
      <c r="D108" s="930" t="s">
        <v>643</v>
      </c>
      <c r="E108" s="931">
        <v>727</v>
      </c>
      <c r="F108" s="906">
        <v>33</v>
      </c>
      <c r="G108" s="906"/>
      <c r="H108" s="923">
        <f t="shared" si="1"/>
        <v>11933.86999999999</v>
      </c>
    </row>
    <row r="109" spans="1:8" ht="15" customHeight="1">
      <c r="A109" s="913">
        <v>96</v>
      </c>
      <c r="B109" s="911">
        <v>44942</v>
      </c>
      <c r="C109" s="1047" t="s">
        <v>577</v>
      </c>
      <c r="D109" s="930" t="s">
        <v>644</v>
      </c>
      <c r="E109" s="931">
        <v>267</v>
      </c>
      <c r="F109" s="906">
        <v>80</v>
      </c>
      <c r="G109" s="906"/>
      <c r="H109" s="923">
        <f t="shared" si="1"/>
        <v>11853.86999999999</v>
      </c>
    </row>
    <row r="110" spans="1:8" ht="15" customHeight="1">
      <c r="A110" s="913">
        <v>97</v>
      </c>
      <c r="B110" s="911">
        <v>44943</v>
      </c>
      <c r="C110" s="1047" t="s">
        <v>575</v>
      </c>
      <c r="D110" s="930" t="s">
        <v>609</v>
      </c>
      <c r="E110" s="931">
        <v>727</v>
      </c>
      <c r="F110" s="906">
        <v>500</v>
      </c>
      <c r="G110" s="906"/>
      <c r="H110" s="923">
        <f t="shared" si="1"/>
        <v>11353.86999999999</v>
      </c>
    </row>
    <row r="111" spans="1:8" ht="15" customHeight="1">
      <c r="A111" s="913">
        <v>98</v>
      </c>
      <c r="B111" s="911">
        <v>44943</v>
      </c>
      <c r="C111" s="1047" t="s">
        <v>577</v>
      </c>
      <c r="D111" s="930" t="s">
        <v>645</v>
      </c>
      <c r="E111" s="931">
        <v>737</v>
      </c>
      <c r="F111" s="906">
        <v>148.72</v>
      </c>
      <c r="G111" s="906"/>
      <c r="H111" s="923">
        <f t="shared" si="1"/>
        <v>11205.149999999991</v>
      </c>
    </row>
    <row r="112" spans="1:8" ht="15" customHeight="1">
      <c r="A112" s="913">
        <v>99</v>
      </c>
      <c r="B112" s="911">
        <v>44944</v>
      </c>
      <c r="C112" s="1047" t="s">
        <v>579</v>
      </c>
      <c r="D112" s="930" t="s">
        <v>646</v>
      </c>
      <c r="E112" s="931">
        <v>586</v>
      </c>
      <c r="F112" s="907"/>
      <c r="G112" s="906">
        <v>250</v>
      </c>
      <c r="H112" s="923">
        <f t="shared" si="1"/>
        <v>11455.149999999991</v>
      </c>
    </row>
    <row r="113" spans="1:8" ht="15" customHeight="1">
      <c r="A113" s="913">
        <v>100</v>
      </c>
      <c r="B113" s="911">
        <v>44944</v>
      </c>
      <c r="C113" s="1047" t="s">
        <v>577</v>
      </c>
      <c r="D113" s="930" t="s">
        <v>647</v>
      </c>
      <c r="E113" s="931">
        <v>737</v>
      </c>
      <c r="F113" s="906">
        <v>143.12</v>
      </c>
      <c r="G113" s="906"/>
      <c r="H113" s="923">
        <f t="shared" si="1"/>
        <v>11312.02999999999</v>
      </c>
    </row>
    <row r="114" spans="1:8" ht="15" customHeight="1">
      <c r="A114" s="913">
        <v>101</v>
      </c>
      <c r="B114" s="911">
        <v>44944</v>
      </c>
      <c r="C114" s="1047" t="s">
        <v>577</v>
      </c>
      <c r="D114" s="930" t="s">
        <v>648</v>
      </c>
      <c r="E114" s="931">
        <v>737</v>
      </c>
      <c r="F114" s="906">
        <v>45</v>
      </c>
      <c r="G114" s="906"/>
      <c r="H114" s="923">
        <f t="shared" si="1"/>
        <v>11267.02999999999</v>
      </c>
    </row>
    <row r="115" spans="1:8" ht="15" customHeight="1">
      <c r="A115" s="913">
        <v>102</v>
      </c>
      <c r="B115" s="911">
        <v>44944</v>
      </c>
      <c r="C115" s="1047" t="s">
        <v>575</v>
      </c>
      <c r="D115" s="930" t="s">
        <v>586</v>
      </c>
      <c r="E115" s="931">
        <v>737</v>
      </c>
      <c r="F115" s="906">
        <v>850</v>
      </c>
      <c r="G115" s="906"/>
      <c r="H115" s="923">
        <f t="shared" si="1"/>
        <v>10417.02999999999</v>
      </c>
    </row>
    <row r="116" spans="1:8" ht="15" customHeight="1">
      <c r="A116" s="913">
        <v>103</v>
      </c>
      <c r="B116" s="911">
        <v>44944</v>
      </c>
      <c r="C116" s="1047" t="s">
        <v>575</v>
      </c>
      <c r="D116" s="930" t="s">
        <v>586</v>
      </c>
      <c r="E116" s="931">
        <v>737</v>
      </c>
      <c r="F116" s="906">
        <v>800</v>
      </c>
      <c r="G116" s="906"/>
      <c r="H116" s="923">
        <f t="shared" si="1"/>
        <v>9617.0299999999897</v>
      </c>
    </row>
    <row r="117" spans="1:8" ht="15" customHeight="1">
      <c r="A117" s="913">
        <v>104</v>
      </c>
      <c r="B117" s="911">
        <v>44944</v>
      </c>
      <c r="C117" s="1047" t="s">
        <v>577</v>
      </c>
      <c r="D117" s="930" t="s">
        <v>649</v>
      </c>
      <c r="E117" s="931">
        <v>737</v>
      </c>
      <c r="F117" s="906">
        <v>144.86000000000001</v>
      </c>
      <c r="G117" s="906"/>
      <c r="H117" s="923">
        <f t="shared" si="1"/>
        <v>9472.1699999999892</v>
      </c>
    </row>
    <row r="118" spans="1:8" ht="15" customHeight="1">
      <c r="A118" s="913">
        <v>105</v>
      </c>
      <c r="B118" s="911">
        <v>44945</v>
      </c>
      <c r="C118" s="1047" t="s">
        <v>579</v>
      </c>
      <c r="D118" s="930" t="s">
        <v>646</v>
      </c>
      <c r="E118" s="931">
        <v>586</v>
      </c>
      <c r="F118" s="906"/>
      <c r="G118" s="906">
        <v>1350</v>
      </c>
      <c r="H118" s="923">
        <f t="shared" si="1"/>
        <v>10822.169999999989</v>
      </c>
    </row>
    <row r="119" spans="1:8" ht="15" customHeight="1">
      <c r="A119" s="913">
        <v>106</v>
      </c>
      <c r="B119" s="911">
        <v>44945</v>
      </c>
      <c r="C119" s="1047" t="s">
        <v>579</v>
      </c>
      <c r="D119" s="930" t="s">
        <v>636</v>
      </c>
      <c r="E119" s="931">
        <v>586</v>
      </c>
      <c r="F119" s="906"/>
      <c r="G119" s="906">
        <v>1500</v>
      </c>
      <c r="H119" s="923">
        <f t="shared" si="1"/>
        <v>12322.169999999989</v>
      </c>
    </row>
    <row r="120" spans="1:8" ht="15" customHeight="1">
      <c r="A120" s="913">
        <v>107</v>
      </c>
      <c r="B120" s="911">
        <v>44945</v>
      </c>
      <c r="C120" s="1047" t="s">
        <v>577</v>
      </c>
      <c r="D120" s="930" t="s">
        <v>650</v>
      </c>
      <c r="E120" s="931">
        <v>54</v>
      </c>
      <c r="F120" s="906">
        <v>150</v>
      </c>
      <c r="G120" s="906"/>
      <c r="H120" s="923">
        <f t="shared" si="1"/>
        <v>12172.169999999989</v>
      </c>
    </row>
    <row r="121" spans="1:8" ht="15" customHeight="1">
      <c r="A121" s="913">
        <v>108</v>
      </c>
      <c r="B121" s="911">
        <v>44945</v>
      </c>
      <c r="C121" s="1047" t="s">
        <v>575</v>
      </c>
      <c r="D121" s="930" t="s">
        <v>586</v>
      </c>
      <c r="E121" s="931">
        <v>737</v>
      </c>
      <c r="F121" s="906">
        <v>800</v>
      </c>
      <c r="G121" s="906"/>
      <c r="H121" s="923">
        <f t="shared" si="1"/>
        <v>11372.169999999989</v>
      </c>
    </row>
    <row r="122" spans="1:8" ht="15" customHeight="1">
      <c r="A122" s="913">
        <v>109</v>
      </c>
      <c r="B122" s="911">
        <v>44946</v>
      </c>
      <c r="C122" s="1047" t="s">
        <v>651</v>
      </c>
      <c r="D122" s="930" t="s">
        <v>652</v>
      </c>
      <c r="E122" s="931">
        <v>737</v>
      </c>
      <c r="F122" s="906">
        <v>171.33</v>
      </c>
      <c r="G122" s="906"/>
      <c r="H122" s="923">
        <f t="shared" si="1"/>
        <v>11200.839999999989</v>
      </c>
    </row>
    <row r="123" spans="1:8" ht="15" customHeight="1">
      <c r="A123" s="913">
        <v>110</v>
      </c>
      <c r="B123" s="911">
        <v>44946</v>
      </c>
      <c r="C123" s="1047" t="s">
        <v>577</v>
      </c>
      <c r="D123" s="930" t="s">
        <v>653</v>
      </c>
      <c r="E123" s="931">
        <v>737</v>
      </c>
      <c r="F123" s="906">
        <v>20.7</v>
      </c>
      <c r="G123" s="906"/>
      <c r="H123" s="923">
        <f t="shared" si="1"/>
        <v>11180.139999999989</v>
      </c>
    </row>
    <row r="124" spans="1:8" ht="15" customHeight="1">
      <c r="A124" s="913">
        <v>111</v>
      </c>
      <c r="B124" s="911">
        <v>44946</v>
      </c>
      <c r="C124" s="1047" t="s">
        <v>577</v>
      </c>
      <c r="D124" s="930" t="s">
        <v>653</v>
      </c>
      <c r="E124" s="931">
        <v>737</v>
      </c>
      <c r="F124" s="906">
        <v>35.94</v>
      </c>
      <c r="G124" s="906"/>
      <c r="H124" s="923">
        <f t="shared" si="1"/>
        <v>11144.199999999988</v>
      </c>
    </row>
    <row r="125" spans="1:8" ht="15" customHeight="1">
      <c r="A125" s="913">
        <v>112</v>
      </c>
      <c r="B125" s="911">
        <v>44946</v>
      </c>
      <c r="C125" s="1047" t="s">
        <v>577</v>
      </c>
      <c r="D125" s="930" t="s">
        <v>654</v>
      </c>
      <c r="E125" s="931">
        <v>737</v>
      </c>
      <c r="F125" s="907">
        <v>18.59</v>
      </c>
      <c r="G125" s="906"/>
      <c r="H125" s="923">
        <f t="shared" si="1"/>
        <v>11125.609999999988</v>
      </c>
    </row>
    <row r="126" spans="1:8" ht="15" customHeight="1">
      <c r="A126" s="913">
        <v>113</v>
      </c>
      <c r="B126" s="911">
        <v>44946</v>
      </c>
      <c r="C126" s="1047" t="s">
        <v>577</v>
      </c>
      <c r="D126" s="930" t="s">
        <v>654</v>
      </c>
      <c r="E126" s="931">
        <v>737</v>
      </c>
      <c r="F126" s="906">
        <v>24.99</v>
      </c>
      <c r="G126" s="906"/>
      <c r="H126" s="923">
        <f t="shared" si="1"/>
        <v>11100.619999999988</v>
      </c>
    </row>
    <row r="127" spans="1:8" ht="15" customHeight="1">
      <c r="A127" s="913">
        <v>114</v>
      </c>
      <c r="B127" s="911">
        <v>44946</v>
      </c>
      <c r="C127" s="1047" t="s">
        <v>577</v>
      </c>
      <c r="D127" s="930" t="s">
        <v>654</v>
      </c>
      <c r="E127" s="931">
        <v>737</v>
      </c>
      <c r="F127" s="906">
        <v>15.99</v>
      </c>
      <c r="G127" s="906"/>
      <c r="H127" s="923">
        <f t="shared" si="1"/>
        <v>11084.629999999988</v>
      </c>
    </row>
    <row r="128" spans="1:8" ht="15" customHeight="1">
      <c r="A128" s="913">
        <v>115</v>
      </c>
      <c r="B128" s="911">
        <v>44946</v>
      </c>
      <c r="C128" s="1047" t="s">
        <v>577</v>
      </c>
      <c r="D128" s="930" t="s">
        <v>654</v>
      </c>
      <c r="E128" s="931">
        <v>737</v>
      </c>
      <c r="F128" s="906">
        <v>39.75</v>
      </c>
      <c r="G128" s="906"/>
      <c r="H128" s="923">
        <f t="shared" si="1"/>
        <v>11044.879999999988</v>
      </c>
    </row>
    <row r="129" spans="1:8" ht="15" customHeight="1">
      <c r="A129" s="913">
        <v>116</v>
      </c>
      <c r="B129" s="911">
        <v>44946</v>
      </c>
      <c r="C129" s="1047" t="s">
        <v>577</v>
      </c>
      <c r="D129" s="930" t="s">
        <v>654</v>
      </c>
      <c r="E129" s="931">
        <v>737</v>
      </c>
      <c r="F129" s="906">
        <v>36.18</v>
      </c>
      <c r="G129" s="906"/>
      <c r="H129" s="923">
        <f t="shared" si="1"/>
        <v>11008.699999999988</v>
      </c>
    </row>
    <row r="130" spans="1:8" ht="15" customHeight="1">
      <c r="A130" s="913">
        <v>117</v>
      </c>
      <c r="B130" s="911">
        <v>44949</v>
      </c>
      <c r="C130" s="1047" t="s">
        <v>579</v>
      </c>
      <c r="D130" s="930" t="s">
        <v>655</v>
      </c>
      <c r="E130" s="931">
        <v>586</v>
      </c>
      <c r="F130" s="906"/>
      <c r="G130" s="906">
        <v>2490</v>
      </c>
      <c r="H130" s="923">
        <f t="shared" si="1"/>
        <v>13498.699999999988</v>
      </c>
    </row>
    <row r="131" spans="1:8" ht="15" customHeight="1">
      <c r="A131" s="913">
        <v>118</v>
      </c>
      <c r="B131" s="911">
        <v>44949</v>
      </c>
      <c r="C131" s="1047" t="s">
        <v>575</v>
      </c>
      <c r="D131" s="930" t="s">
        <v>656</v>
      </c>
      <c r="E131" s="931">
        <v>1</v>
      </c>
      <c r="F131" s="906">
        <v>160</v>
      </c>
      <c r="G131" s="906"/>
      <c r="H131" s="923">
        <f t="shared" si="1"/>
        <v>13338.699999999988</v>
      </c>
    </row>
    <row r="132" spans="1:8" ht="15" customHeight="1">
      <c r="A132" s="913">
        <v>119</v>
      </c>
      <c r="B132" s="911">
        <v>44949</v>
      </c>
      <c r="C132" s="1047" t="s">
        <v>577</v>
      </c>
      <c r="D132" s="930" t="s">
        <v>657</v>
      </c>
      <c r="E132" s="931">
        <v>737</v>
      </c>
      <c r="F132" s="906">
        <v>100</v>
      </c>
      <c r="G132" s="906"/>
      <c r="H132" s="923">
        <f t="shared" si="1"/>
        <v>13238.699999999988</v>
      </c>
    </row>
    <row r="133" spans="1:8" ht="15" customHeight="1">
      <c r="A133" s="913">
        <v>120</v>
      </c>
      <c r="B133" s="911">
        <v>44949</v>
      </c>
      <c r="C133" s="1047" t="s">
        <v>575</v>
      </c>
      <c r="D133" s="930" t="s">
        <v>658</v>
      </c>
      <c r="E133" s="931">
        <v>54</v>
      </c>
      <c r="F133" s="906">
        <v>100</v>
      </c>
      <c r="G133" s="906"/>
      <c r="H133" s="923">
        <f t="shared" si="1"/>
        <v>13138.699999999988</v>
      </c>
    </row>
    <row r="134" spans="1:8" ht="15" customHeight="1">
      <c r="A134" s="913">
        <v>121</v>
      </c>
      <c r="B134" s="911">
        <v>44950</v>
      </c>
      <c r="C134" s="1047" t="s">
        <v>573</v>
      </c>
      <c r="D134" s="930" t="s">
        <v>659</v>
      </c>
      <c r="E134" s="931">
        <v>54</v>
      </c>
      <c r="F134" s="906"/>
      <c r="G134" s="906">
        <v>199</v>
      </c>
      <c r="H134" s="923">
        <f t="shared" si="1"/>
        <v>13337.699999999988</v>
      </c>
    </row>
    <row r="135" spans="1:8" ht="15" customHeight="1">
      <c r="A135" s="913">
        <v>122</v>
      </c>
      <c r="B135" s="911">
        <v>44950</v>
      </c>
      <c r="C135" s="1047" t="s">
        <v>573</v>
      </c>
      <c r="D135" s="930" t="s">
        <v>660</v>
      </c>
      <c r="E135" s="931">
        <v>54</v>
      </c>
      <c r="F135" s="906"/>
      <c r="G135" s="906">
        <v>6.03</v>
      </c>
      <c r="H135" s="923">
        <f t="shared" si="1"/>
        <v>13343.729999999989</v>
      </c>
    </row>
    <row r="136" spans="1:8" ht="15" customHeight="1">
      <c r="A136" s="913">
        <v>123</v>
      </c>
      <c r="B136" s="911">
        <v>44950</v>
      </c>
      <c r="C136" s="1047" t="s">
        <v>575</v>
      </c>
      <c r="D136" s="930" t="s">
        <v>596</v>
      </c>
      <c r="E136" s="931">
        <v>737</v>
      </c>
      <c r="F136" s="906">
        <v>235</v>
      </c>
      <c r="G136" s="906"/>
      <c r="H136" s="923">
        <f t="shared" si="1"/>
        <v>13108.729999999989</v>
      </c>
    </row>
    <row r="137" spans="1:8" ht="15" customHeight="1">
      <c r="A137" s="913">
        <v>124</v>
      </c>
      <c r="B137" s="911">
        <v>44950</v>
      </c>
      <c r="C137" s="1047" t="s">
        <v>577</v>
      </c>
      <c r="D137" s="930" t="s">
        <v>659</v>
      </c>
      <c r="E137" s="931">
        <v>737</v>
      </c>
      <c r="F137" s="906">
        <v>199</v>
      </c>
      <c r="G137" s="906"/>
      <c r="H137" s="923">
        <f t="shared" si="1"/>
        <v>12909.729999999989</v>
      </c>
    </row>
    <row r="138" spans="1:8" ht="15" customHeight="1">
      <c r="A138" s="913">
        <v>125</v>
      </c>
      <c r="B138" s="911">
        <v>44951</v>
      </c>
      <c r="C138" s="1047" t="s">
        <v>577</v>
      </c>
      <c r="D138" s="930" t="s">
        <v>661</v>
      </c>
      <c r="E138" s="931">
        <v>737</v>
      </c>
      <c r="F138" s="906">
        <v>20.7</v>
      </c>
      <c r="G138" s="906"/>
      <c r="H138" s="923">
        <f t="shared" si="1"/>
        <v>12889.029999999988</v>
      </c>
    </row>
    <row r="139" spans="1:8" ht="15" customHeight="1">
      <c r="A139" s="913">
        <v>126</v>
      </c>
      <c r="B139" s="911">
        <v>44951</v>
      </c>
      <c r="C139" s="1047" t="s">
        <v>577</v>
      </c>
      <c r="D139" s="930" t="s">
        <v>661</v>
      </c>
      <c r="E139" s="931">
        <v>737</v>
      </c>
      <c r="F139" s="906">
        <v>20.7</v>
      </c>
      <c r="G139" s="906"/>
      <c r="H139" s="923">
        <f t="shared" si="1"/>
        <v>12868.329999999987</v>
      </c>
    </row>
    <row r="140" spans="1:8" ht="15" customHeight="1">
      <c r="A140" s="913">
        <v>127</v>
      </c>
      <c r="B140" s="911">
        <v>44951</v>
      </c>
      <c r="C140" s="1047" t="s">
        <v>577</v>
      </c>
      <c r="D140" s="930" t="s">
        <v>661</v>
      </c>
      <c r="E140" s="931">
        <v>737</v>
      </c>
      <c r="F140" s="906">
        <v>34.200000000000003</v>
      </c>
      <c r="G140" s="906"/>
      <c r="H140" s="923">
        <f t="shared" si="1"/>
        <v>12834.129999999986</v>
      </c>
    </row>
    <row r="141" spans="1:8" ht="15" customHeight="1">
      <c r="A141" s="913">
        <v>128</v>
      </c>
      <c r="B141" s="911">
        <v>44951</v>
      </c>
      <c r="C141" s="1047" t="s">
        <v>577</v>
      </c>
      <c r="D141" s="930" t="s">
        <v>662</v>
      </c>
      <c r="E141" s="931">
        <v>727</v>
      </c>
      <c r="F141" s="908">
        <v>20</v>
      </c>
      <c r="G141" s="906"/>
      <c r="H141" s="923">
        <f t="shared" si="1"/>
        <v>12814.129999999986</v>
      </c>
    </row>
    <row r="142" spans="1:8" ht="15" customHeight="1">
      <c r="A142" s="913">
        <v>129</v>
      </c>
      <c r="B142" s="911">
        <v>44951</v>
      </c>
      <c r="C142" s="1047" t="s">
        <v>577</v>
      </c>
      <c r="D142" s="930" t="s">
        <v>663</v>
      </c>
      <c r="E142" s="931">
        <v>737</v>
      </c>
      <c r="F142" s="906">
        <v>25.99</v>
      </c>
      <c r="G142" s="906"/>
      <c r="H142" s="923">
        <f t="shared" ref="H142:H205" si="2">+H141+G142-F142</f>
        <v>12788.139999999987</v>
      </c>
    </row>
    <row r="143" spans="1:8" ht="15" customHeight="1">
      <c r="A143" s="913">
        <v>130</v>
      </c>
      <c r="B143" s="911">
        <v>44952</v>
      </c>
      <c r="C143" s="1047" t="s">
        <v>579</v>
      </c>
      <c r="D143" s="930" t="s">
        <v>664</v>
      </c>
      <c r="E143" s="931">
        <v>586</v>
      </c>
      <c r="F143" s="906"/>
      <c r="G143" s="906">
        <v>489</v>
      </c>
      <c r="H143" s="923">
        <f t="shared" si="2"/>
        <v>13277.139999999987</v>
      </c>
    </row>
    <row r="144" spans="1:8" ht="15" customHeight="1">
      <c r="A144" s="913">
        <v>131</v>
      </c>
      <c r="B144" s="911">
        <v>44952</v>
      </c>
      <c r="C144" s="1047" t="s">
        <v>575</v>
      </c>
      <c r="D144" s="930" t="s">
        <v>609</v>
      </c>
      <c r="E144" s="931">
        <v>727</v>
      </c>
      <c r="F144" s="906">
        <v>700</v>
      </c>
      <c r="G144" s="906"/>
      <c r="H144" s="923">
        <f t="shared" si="2"/>
        <v>12577.139999999987</v>
      </c>
    </row>
    <row r="145" spans="1:8" ht="15" customHeight="1">
      <c r="A145" s="913">
        <v>132</v>
      </c>
      <c r="B145" s="911">
        <v>44952</v>
      </c>
      <c r="C145" s="1047" t="s">
        <v>575</v>
      </c>
      <c r="D145" s="930" t="s">
        <v>665</v>
      </c>
      <c r="E145" s="931">
        <v>274</v>
      </c>
      <c r="F145" s="906">
        <v>165</v>
      </c>
      <c r="G145" s="906"/>
      <c r="H145" s="923">
        <f t="shared" si="2"/>
        <v>12412.139999999987</v>
      </c>
    </row>
    <row r="146" spans="1:8" ht="15" customHeight="1">
      <c r="A146" s="913">
        <v>133</v>
      </c>
      <c r="B146" s="911">
        <v>44952</v>
      </c>
      <c r="C146" s="1047" t="s">
        <v>575</v>
      </c>
      <c r="D146" s="930" t="s">
        <v>586</v>
      </c>
      <c r="E146" s="931">
        <v>737</v>
      </c>
      <c r="F146" s="906">
        <v>1000</v>
      </c>
      <c r="G146" s="906"/>
      <c r="H146" s="923">
        <f t="shared" si="2"/>
        <v>11412.139999999987</v>
      </c>
    </row>
    <row r="147" spans="1:8" ht="15" customHeight="1">
      <c r="A147" s="913">
        <v>134</v>
      </c>
      <c r="B147" s="911">
        <v>44952</v>
      </c>
      <c r="C147" s="1047" t="s">
        <v>575</v>
      </c>
      <c r="D147" s="930" t="s">
        <v>666</v>
      </c>
      <c r="E147" s="931">
        <v>727</v>
      </c>
      <c r="F147" s="906">
        <v>200</v>
      </c>
      <c r="G147" s="906"/>
      <c r="H147" s="923">
        <f t="shared" si="2"/>
        <v>11212.139999999987</v>
      </c>
    </row>
    <row r="148" spans="1:8" ht="15" customHeight="1">
      <c r="A148" s="913">
        <v>135</v>
      </c>
      <c r="B148" s="911">
        <v>44952</v>
      </c>
      <c r="C148" s="1047" t="s">
        <v>575</v>
      </c>
      <c r="D148" s="930" t="s">
        <v>667</v>
      </c>
      <c r="E148" s="931">
        <v>54</v>
      </c>
      <c r="F148" s="906">
        <v>350</v>
      </c>
      <c r="G148" s="906"/>
      <c r="H148" s="923">
        <f t="shared" si="2"/>
        <v>10862.139999999987</v>
      </c>
    </row>
    <row r="149" spans="1:8" ht="15" customHeight="1">
      <c r="A149" s="913">
        <v>136</v>
      </c>
      <c r="B149" s="911">
        <v>44953</v>
      </c>
      <c r="C149" s="1047" t="s">
        <v>575</v>
      </c>
      <c r="D149" s="930" t="s">
        <v>668</v>
      </c>
      <c r="E149" s="931">
        <v>586</v>
      </c>
      <c r="F149" s="906"/>
      <c r="G149" s="906">
        <v>489</v>
      </c>
      <c r="H149" s="923">
        <f t="shared" si="2"/>
        <v>11351.139999999987</v>
      </c>
    </row>
    <row r="150" spans="1:8" ht="15" customHeight="1">
      <c r="A150" s="913">
        <v>137</v>
      </c>
      <c r="B150" s="911">
        <v>44953</v>
      </c>
      <c r="C150" s="1047" t="s">
        <v>579</v>
      </c>
      <c r="D150" s="930" t="s">
        <v>669</v>
      </c>
      <c r="E150" s="931">
        <v>586</v>
      </c>
      <c r="F150" s="906"/>
      <c r="G150" s="906">
        <v>1850</v>
      </c>
      <c r="H150" s="923">
        <f t="shared" si="2"/>
        <v>13201.139999999987</v>
      </c>
    </row>
    <row r="151" spans="1:8" ht="15" customHeight="1">
      <c r="A151" s="913">
        <v>138</v>
      </c>
      <c r="B151" s="911">
        <v>44953</v>
      </c>
      <c r="C151" s="1047" t="s">
        <v>577</v>
      </c>
      <c r="D151" s="932" t="s">
        <v>670</v>
      </c>
      <c r="E151" s="931">
        <v>737</v>
      </c>
      <c r="F151" s="906">
        <v>20.7</v>
      </c>
      <c r="G151" s="906"/>
      <c r="H151" s="923">
        <f t="shared" si="2"/>
        <v>13180.439999999986</v>
      </c>
    </row>
    <row r="152" spans="1:8" ht="15" customHeight="1">
      <c r="A152" s="913">
        <v>139</v>
      </c>
      <c r="B152" s="911">
        <v>44953</v>
      </c>
      <c r="C152" s="1047" t="s">
        <v>577</v>
      </c>
      <c r="D152" s="930" t="s">
        <v>670</v>
      </c>
      <c r="E152" s="931">
        <v>737</v>
      </c>
      <c r="F152" s="906">
        <v>27</v>
      </c>
      <c r="G152" s="906"/>
      <c r="H152" s="923">
        <f t="shared" si="2"/>
        <v>13153.439999999986</v>
      </c>
    </row>
    <row r="153" spans="1:8" ht="15" customHeight="1">
      <c r="A153" s="913">
        <v>140</v>
      </c>
      <c r="B153" s="911">
        <v>44956</v>
      </c>
      <c r="C153" s="1047" t="s">
        <v>579</v>
      </c>
      <c r="D153" s="930" t="s">
        <v>671</v>
      </c>
      <c r="E153" s="931">
        <v>586</v>
      </c>
      <c r="F153" s="906"/>
      <c r="G153" s="906">
        <v>3826.8</v>
      </c>
      <c r="H153" s="923">
        <f t="shared" si="2"/>
        <v>16980.239999999987</v>
      </c>
    </row>
    <row r="154" spans="1:8" ht="15" customHeight="1">
      <c r="A154" s="913">
        <v>141</v>
      </c>
      <c r="B154" s="911">
        <v>44956</v>
      </c>
      <c r="C154" s="1047" t="s">
        <v>575</v>
      </c>
      <c r="D154" s="930" t="s">
        <v>668</v>
      </c>
      <c r="E154" s="931">
        <v>586</v>
      </c>
      <c r="F154" s="906"/>
      <c r="G154" s="906">
        <v>2011</v>
      </c>
      <c r="H154" s="923">
        <f t="shared" si="2"/>
        <v>18991.239999999987</v>
      </c>
    </row>
    <row r="155" spans="1:8" ht="15" customHeight="1">
      <c r="A155" s="913">
        <v>142</v>
      </c>
      <c r="B155" s="911">
        <v>44956</v>
      </c>
      <c r="C155" s="1047" t="s">
        <v>575</v>
      </c>
      <c r="D155" s="930" t="s">
        <v>609</v>
      </c>
      <c r="E155" s="931">
        <v>727</v>
      </c>
      <c r="F155" s="906">
        <v>1040</v>
      </c>
      <c r="G155" s="906"/>
      <c r="H155" s="923">
        <f t="shared" si="2"/>
        <v>17951.239999999987</v>
      </c>
    </row>
    <row r="156" spans="1:8" ht="15" customHeight="1">
      <c r="A156" s="913">
        <v>143</v>
      </c>
      <c r="B156" s="911">
        <v>44956</v>
      </c>
      <c r="C156" s="1047" t="s">
        <v>577</v>
      </c>
      <c r="D156" s="930" t="s">
        <v>672</v>
      </c>
      <c r="E156" s="931">
        <v>280</v>
      </c>
      <c r="F156" s="906">
        <v>45.98</v>
      </c>
      <c r="G156" s="906"/>
      <c r="H156" s="923">
        <f t="shared" si="2"/>
        <v>17905.259999999987</v>
      </c>
    </row>
    <row r="157" spans="1:8" ht="15" customHeight="1">
      <c r="A157" s="913">
        <v>144</v>
      </c>
      <c r="B157" s="911">
        <v>44956</v>
      </c>
      <c r="C157" s="1047" t="s">
        <v>575</v>
      </c>
      <c r="D157" s="930" t="s">
        <v>596</v>
      </c>
      <c r="E157" s="931">
        <v>737</v>
      </c>
      <c r="F157" s="906">
        <v>171</v>
      </c>
      <c r="G157" s="906"/>
      <c r="H157" s="923">
        <f t="shared" si="2"/>
        <v>17734.259999999987</v>
      </c>
    </row>
    <row r="158" spans="1:8" ht="15" customHeight="1">
      <c r="A158" s="913">
        <v>145</v>
      </c>
      <c r="B158" s="911">
        <v>44956</v>
      </c>
      <c r="C158" s="1047" t="s">
        <v>575</v>
      </c>
      <c r="D158" s="930" t="s">
        <v>586</v>
      </c>
      <c r="E158" s="931">
        <v>737</v>
      </c>
      <c r="F158" s="909">
        <v>800</v>
      </c>
      <c r="G158" s="906"/>
      <c r="H158" s="923">
        <f t="shared" si="2"/>
        <v>16934.259999999987</v>
      </c>
    </row>
    <row r="159" spans="1:8" ht="15" customHeight="1">
      <c r="A159" s="913">
        <v>146</v>
      </c>
      <c r="B159" s="911">
        <v>44956</v>
      </c>
      <c r="C159" s="1047" t="s">
        <v>575</v>
      </c>
      <c r="D159" s="930" t="s">
        <v>586</v>
      </c>
      <c r="E159" s="931">
        <v>737</v>
      </c>
      <c r="F159" s="906">
        <v>800</v>
      </c>
      <c r="G159" s="906"/>
      <c r="H159" s="923">
        <f t="shared" si="2"/>
        <v>16134.259999999987</v>
      </c>
    </row>
    <row r="160" spans="1:8" ht="15" customHeight="1">
      <c r="A160" s="913">
        <v>147</v>
      </c>
      <c r="B160" s="911">
        <v>44956</v>
      </c>
      <c r="C160" s="1047" t="s">
        <v>575</v>
      </c>
      <c r="D160" s="930" t="s">
        <v>586</v>
      </c>
      <c r="E160" s="931">
        <v>737</v>
      </c>
      <c r="F160" s="906">
        <v>900</v>
      </c>
      <c r="G160" s="906"/>
      <c r="H160" s="923">
        <f t="shared" si="2"/>
        <v>15234.259999999987</v>
      </c>
    </row>
    <row r="161" spans="1:8" ht="15" customHeight="1">
      <c r="A161" s="913">
        <v>148</v>
      </c>
      <c r="B161" s="911">
        <v>44958</v>
      </c>
      <c r="C161" s="1047" t="s">
        <v>575</v>
      </c>
      <c r="D161" s="930" t="s">
        <v>609</v>
      </c>
      <c r="E161" s="931">
        <v>727</v>
      </c>
      <c r="F161" s="906">
        <v>1000</v>
      </c>
      <c r="G161" s="906"/>
      <c r="H161" s="923">
        <f t="shared" si="2"/>
        <v>14234.259999999987</v>
      </c>
    </row>
    <row r="162" spans="1:8" ht="15" customHeight="1">
      <c r="A162" s="913">
        <v>149</v>
      </c>
      <c r="B162" s="911">
        <v>44958</v>
      </c>
      <c r="C162" s="1047" t="s">
        <v>575</v>
      </c>
      <c r="D162" s="930" t="s">
        <v>673</v>
      </c>
      <c r="E162" s="931">
        <v>738</v>
      </c>
      <c r="F162" s="909">
        <v>410</v>
      </c>
      <c r="G162" s="906"/>
      <c r="H162" s="923">
        <f t="shared" si="2"/>
        <v>13824.259999999987</v>
      </c>
    </row>
    <row r="163" spans="1:8" ht="15" customHeight="1">
      <c r="A163" s="913">
        <v>150</v>
      </c>
      <c r="B163" s="1044">
        <v>44958</v>
      </c>
      <c r="C163" s="1049" t="s">
        <v>577</v>
      </c>
      <c r="D163" s="815" t="s">
        <v>674</v>
      </c>
      <c r="E163" s="831">
        <v>266</v>
      </c>
      <c r="F163" s="924">
        <v>13.43</v>
      </c>
      <c r="H163" s="923">
        <f t="shared" si="2"/>
        <v>13810.829999999987</v>
      </c>
    </row>
    <row r="164" spans="1:8" ht="15" customHeight="1">
      <c r="A164" s="913">
        <v>151</v>
      </c>
      <c r="B164" s="911">
        <v>44960</v>
      </c>
      <c r="C164" s="1047" t="s">
        <v>675</v>
      </c>
      <c r="D164" s="930" t="s">
        <v>676</v>
      </c>
      <c r="E164" s="931">
        <v>668</v>
      </c>
      <c r="F164" s="906">
        <v>256.08999999999997</v>
      </c>
      <c r="G164" s="906"/>
      <c r="H164" s="923">
        <f t="shared" si="2"/>
        <v>13554.739999999987</v>
      </c>
    </row>
    <row r="165" spans="1:8" ht="15" customHeight="1">
      <c r="A165" s="913">
        <v>152</v>
      </c>
      <c r="B165" s="911">
        <v>44960</v>
      </c>
      <c r="C165" s="1047" t="s">
        <v>675</v>
      </c>
      <c r="D165" s="930" t="s">
        <v>677</v>
      </c>
      <c r="E165" s="931">
        <v>54</v>
      </c>
      <c r="F165" s="906">
        <v>368.67</v>
      </c>
      <c r="G165" s="906"/>
      <c r="H165" s="923">
        <f t="shared" si="2"/>
        <v>13186.069999999987</v>
      </c>
    </row>
    <row r="166" spans="1:8" ht="15" customHeight="1">
      <c r="A166" s="913">
        <v>153</v>
      </c>
      <c r="B166" s="911">
        <v>44963</v>
      </c>
      <c r="C166" s="1047" t="s">
        <v>579</v>
      </c>
      <c r="D166" s="930" t="s">
        <v>678</v>
      </c>
      <c r="E166" s="931">
        <v>586</v>
      </c>
      <c r="F166" s="906"/>
      <c r="G166" s="906">
        <v>4100</v>
      </c>
      <c r="H166" s="923">
        <f t="shared" si="2"/>
        <v>17286.069999999985</v>
      </c>
    </row>
    <row r="167" spans="1:8" ht="15" customHeight="1">
      <c r="A167" s="913">
        <v>154</v>
      </c>
      <c r="B167" s="911">
        <v>44963</v>
      </c>
      <c r="C167" s="1047" t="s">
        <v>621</v>
      </c>
      <c r="D167" s="930" t="s">
        <v>679</v>
      </c>
      <c r="E167" s="931">
        <v>92</v>
      </c>
      <c r="F167" s="906"/>
      <c r="G167" s="906">
        <v>1.0900000000000001</v>
      </c>
      <c r="H167" s="923">
        <f t="shared" si="2"/>
        <v>17287.159999999985</v>
      </c>
    </row>
    <row r="168" spans="1:8" ht="15" customHeight="1">
      <c r="A168" s="913">
        <v>155</v>
      </c>
      <c r="B168" s="911">
        <v>44963</v>
      </c>
      <c r="C168" s="1047" t="s">
        <v>577</v>
      </c>
      <c r="D168" s="930" t="s">
        <v>680</v>
      </c>
      <c r="E168" s="931">
        <v>737</v>
      </c>
      <c r="F168" s="906">
        <v>34.200000000000003</v>
      </c>
      <c r="G168" s="906"/>
      <c r="H168" s="923">
        <f t="shared" si="2"/>
        <v>17252.959999999985</v>
      </c>
    </row>
    <row r="169" spans="1:8" ht="15" customHeight="1">
      <c r="A169" s="913">
        <v>156</v>
      </c>
      <c r="B169" s="911">
        <v>44963</v>
      </c>
      <c r="C169" s="1047" t="s">
        <v>577</v>
      </c>
      <c r="D169" s="930" t="s">
        <v>680</v>
      </c>
      <c r="E169" s="931">
        <v>737</v>
      </c>
      <c r="F169" s="906">
        <v>34.200000000000003</v>
      </c>
      <c r="G169" s="906"/>
      <c r="H169" s="923">
        <f t="shared" si="2"/>
        <v>17218.759999999984</v>
      </c>
    </row>
    <row r="170" spans="1:8" ht="15" customHeight="1">
      <c r="A170" s="913">
        <v>157</v>
      </c>
      <c r="B170" s="911">
        <v>44963</v>
      </c>
      <c r="C170" s="1047" t="s">
        <v>577</v>
      </c>
      <c r="D170" s="930" t="s">
        <v>680</v>
      </c>
      <c r="E170" s="931">
        <v>265</v>
      </c>
      <c r="F170" s="906">
        <v>20.7</v>
      </c>
      <c r="G170" s="906"/>
      <c r="H170" s="923">
        <f t="shared" si="2"/>
        <v>17198.059999999983</v>
      </c>
    </row>
    <row r="171" spans="1:8" ht="15" customHeight="1">
      <c r="A171" s="913">
        <v>158</v>
      </c>
      <c r="B171" s="911">
        <v>44963</v>
      </c>
      <c r="C171" s="1047" t="s">
        <v>577</v>
      </c>
      <c r="D171" s="930" t="s">
        <v>681</v>
      </c>
      <c r="E171" s="931">
        <v>266</v>
      </c>
      <c r="F171" s="906">
        <v>6.99</v>
      </c>
      <c r="G171" s="906"/>
      <c r="H171" s="923">
        <f t="shared" si="2"/>
        <v>17191.069999999982</v>
      </c>
    </row>
    <row r="172" spans="1:8" ht="15" customHeight="1">
      <c r="A172" s="913">
        <v>159</v>
      </c>
      <c r="B172" s="911">
        <v>44963</v>
      </c>
      <c r="C172" s="1047" t="s">
        <v>621</v>
      </c>
      <c r="D172" s="930" t="s">
        <v>624</v>
      </c>
      <c r="E172" s="931">
        <v>737</v>
      </c>
      <c r="F172" s="906">
        <v>29.7</v>
      </c>
      <c r="G172" s="906"/>
      <c r="H172" s="923">
        <f t="shared" si="2"/>
        <v>17161.369999999981</v>
      </c>
    </row>
    <row r="173" spans="1:8" ht="15" customHeight="1">
      <c r="A173" s="913">
        <v>160</v>
      </c>
      <c r="B173" s="911">
        <v>44963</v>
      </c>
      <c r="C173" s="1047" t="s">
        <v>575</v>
      </c>
      <c r="D173" s="930" t="s">
        <v>682</v>
      </c>
      <c r="E173" s="931">
        <v>737</v>
      </c>
      <c r="F173" s="906">
        <v>156</v>
      </c>
      <c r="G173" s="906"/>
      <c r="H173" s="923">
        <f t="shared" si="2"/>
        <v>17005.369999999981</v>
      </c>
    </row>
    <row r="174" spans="1:8" ht="15" customHeight="1">
      <c r="A174" s="913">
        <v>161</v>
      </c>
      <c r="B174" s="911">
        <v>44964</v>
      </c>
      <c r="C174" s="1047" t="s">
        <v>577</v>
      </c>
      <c r="D174" s="930" t="s">
        <v>683</v>
      </c>
      <c r="E174" s="931">
        <v>737</v>
      </c>
      <c r="F174" s="906">
        <v>20.7</v>
      </c>
      <c r="G174" s="906"/>
      <c r="H174" s="923">
        <f t="shared" si="2"/>
        <v>16984.66999999998</v>
      </c>
    </row>
    <row r="175" spans="1:8" ht="15" customHeight="1">
      <c r="A175" s="913">
        <v>162</v>
      </c>
      <c r="B175" s="911">
        <v>44964</v>
      </c>
      <c r="C175" s="1047" t="s">
        <v>577</v>
      </c>
      <c r="D175" s="930" t="s">
        <v>683</v>
      </c>
      <c r="E175" s="931">
        <v>737</v>
      </c>
      <c r="F175" s="906">
        <v>27</v>
      </c>
      <c r="G175" s="906"/>
      <c r="H175" s="923">
        <f t="shared" si="2"/>
        <v>16957.66999999998</v>
      </c>
    </row>
    <row r="176" spans="1:8" ht="15" customHeight="1">
      <c r="A176" s="913">
        <v>163</v>
      </c>
      <c r="B176" s="911">
        <v>44964</v>
      </c>
      <c r="C176" s="1047" t="s">
        <v>577</v>
      </c>
      <c r="D176" s="930" t="s">
        <v>683</v>
      </c>
      <c r="E176" s="931">
        <v>737</v>
      </c>
      <c r="F176" s="906">
        <v>27</v>
      </c>
      <c r="G176" s="906"/>
      <c r="H176" s="923">
        <f t="shared" si="2"/>
        <v>16930.66999999998</v>
      </c>
    </row>
    <row r="177" spans="1:8" ht="15" customHeight="1">
      <c r="A177" s="913">
        <v>164</v>
      </c>
      <c r="B177" s="911">
        <v>44964</v>
      </c>
      <c r="C177" s="1047" t="s">
        <v>577</v>
      </c>
      <c r="D177" s="930" t="s">
        <v>683</v>
      </c>
      <c r="E177" s="931">
        <v>737</v>
      </c>
      <c r="F177" s="906">
        <v>34.200000000000003</v>
      </c>
      <c r="G177" s="906"/>
      <c r="H177" s="923">
        <f t="shared" si="2"/>
        <v>16896.469999999979</v>
      </c>
    </row>
    <row r="178" spans="1:8" ht="15" customHeight="1">
      <c r="A178" s="913">
        <v>165</v>
      </c>
      <c r="B178" s="911">
        <v>44964</v>
      </c>
      <c r="C178" s="1047" t="s">
        <v>577</v>
      </c>
      <c r="D178" s="930" t="s">
        <v>683</v>
      </c>
      <c r="E178" s="931">
        <v>737</v>
      </c>
      <c r="F178" s="906">
        <v>34.200000000000003</v>
      </c>
      <c r="G178" s="906"/>
      <c r="H178" s="923">
        <f t="shared" si="2"/>
        <v>16862.269999999979</v>
      </c>
    </row>
    <row r="179" spans="1:8" ht="15" customHeight="1">
      <c r="A179" s="913">
        <v>166</v>
      </c>
      <c r="B179" s="911">
        <v>44964</v>
      </c>
      <c r="C179" s="1047" t="s">
        <v>577</v>
      </c>
      <c r="D179" s="930" t="s">
        <v>684</v>
      </c>
      <c r="E179" s="931">
        <v>737</v>
      </c>
      <c r="F179" s="906">
        <v>39.979999999999997</v>
      </c>
      <c r="G179" s="906"/>
      <c r="H179" s="923">
        <f t="shared" si="2"/>
        <v>16822.289999999979</v>
      </c>
    </row>
    <row r="180" spans="1:8" ht="15" customHeight="1">
      <c r="A180" s="913">
        <v>167</v>
      </c>
      <c r="B180" s="911">
        <v>44965</v>
      </c>
      <c r="C180" s="1047" t="s">
        <v>579</v>
      </c>
      <c r="D180" s="930" t="s">
        <v>685</v>
      </c>
      <c r="E180" s="931">
        <v>586</v>
      </c>
      <c r="F180" s="906"/>
      <c r="G180" s="906">
        <v>3489</v>
      </c>
      <c r="H180" s="923">
        <f t="shared" si="2"/>
        <v>20311.289999999979</v>
      </c>
    </row>
    <row r="181" spans="1:8" ht="15" customHeight="1">
      <c r="A181" s="913">
        <v>168</v>
      </c>
      <c r="B181" s="911">
        <v>44965</v>
      </c>
      <c r="C181" s="1047" t="s">
        <v>577</v>
      </c>
      <c r="D181" s="930" t="s">
        <v>686</v>
      </c>
      <c r="E181" s="931">
        <v>737</v>
      </c>
      <c r="F181" s="906">
        <v>20.7</v>
      </c>
      <c r="G181" s="906"/>
      <c r="H181" s="923">
        <f t="shared" si="2"/>
        <v>20290.589999999978</v>
      </c>
    </row>
    <row r="182" spans="1:8" ht="15" customHeight="1">
      <c r="A182" s="913">
        <v>169</v>
      </c>
      <c r="B182" s="911">
        <v>44965</v>
      </c>
      <c r="C182" s="1047" t="s">
        <v>577</v>
      </c>
      <c r="D182" s="930" t="s">
        <v>686</v>
      </c>
      <c r="E182" s="931">
        <v>737</v>
      </c>
      <c r="F182" s="906">
        <v>20.7</v>
      </c>
      <c r="G182" s="906"/>
      <c r="H182" s="923">
        <f t="shared" si="2"/>
        <v>20269.889999999978</v>
      </c>
    </row>
    <row r="183" spans="1:8" ht="15" customHeight="1">
      <c r="A183" s="913">
        <v>170</v>
      </c>
      <c r="B183" s="911">
        <v>44965</v>
      </c>
      <c r="C183" s="1047" t="s">
        <v>577</v>
      </c>
      <c r="D183" s="930" t="s">
        <v>686</v>
      </c>
      <c r="E183" s="931">
        <v>737</v>
      </c>
      <c r="F183" s="906">
        <v>34.200000000000003</v>
      </c>
      <c r="G183" s="908"/>
      <c r="H183" s="923">
        <f t="shared" si="2"/>
        <v>20235.689999999977</v>
      </c>
    </row>
    <row r="184" spans="1:8" ht="15" customHeight="1">
      <c r="A184" s="913">
        <v>171</v>
      </c>
      <c r="B184" s="911">
        <v>44965</v>
      </c>
      <c r="C184" s="1047" t="s">
        <v>575</v>
      </c>
      <c r="D184" s="930" t="s">
        <v>596</v>
      </c>
      <c r="E184" s="931">
        <v>737</v>
      </c>
      <c r="F184" s="906">
        <v>1038.6300000000001</v>
      </c>
      <c r="G184" s="906"/>
      <c r="H184" s="923">
        <f t="shared" si="2"/>
        <v>19197.059999999976</v>
      </c>
    </row>
    <row r="185" spans="1:8" ht="15" customHeight="1">
      <c r="A185" s="913">
        <v>172</v>
      </c>
      <c r="B185" s="911">
        <v>44965</v>
      </c>
      <c r="C185" s="1047" t="s">
        <v>575</v>
      </c>
      <c r="D185" s="930" t="s">
        <v>687</v>
      </c>
      <c r="E185" s="931">
        <v>737</v>
      </c>
      <c r="F185" s="906">
        <v>57</v>
      </c>
      <c r="G185" s="906"/>
      <c r="H185" s="923">
        <f t="shared" si="2"/>
        <v>19140.059999999976</v>
      </c>
    </row>
    <row r="186" spans="1:8" ht="15" customHeight="1">
      <c r="A186" s="913">
        <v>173</v>
      </c>
      <c r="B186" s="1044">
        <v>44965</v>
      </c>
      <c r="C186" s="1049" t="s">
        <v>577</v>
      </c>
      <c r="D186" s="815" t="s">
        <v>688</v>
      </c>
      <c r="E186" s="831">
        <v>737</v>
      </c>
      <c r="F186" s="924">
        <v>60</v>
      </c>
      <c r="H186" s="923">
        <f t="shared" si="2"/>
        <v>19080.059999999976</v>
      </c>
    </row>
    <row r="187" spans="1:8" ht="15" customHeight="1">
      <c r="A187" s="913">
        <v>174</v>
      </c>
      <c r="B187" s="911">
        <v>44966</v>
      </c>
      <c r="C187" s="1047" t="s">
        <v>577</v>
      </c>
      <c r="D187" s="930" t="s">
        <v>689</v>
      </c>
      <c r="E187" s="931">
        <v>737</v>
      </c>
      <c r="F187" s="906">
        <v>32.19</v>
      </c>
      <c r="G187" s="906"/>
      <c r="H187" s="923">
        <f t="shared" si="2"/>
        <v>19047.869999999977</v>
      </c>
    </row>
    <row r="188" spans="1:8" ht="15" customHeight="1">
      <c r="A188" s="913">
        <v>175</v>
      </c>
      <c r="B188" s="911">
        <v>44967</v>
      </c>
      <c r="C188" s="1047" t="s">
        <v>577</v>
      </c>
      <c r="D188" s="930" t="s">
        <v>690</v>
      </c>
      <c r="E188" s="931">
        <v>737</v>
      </c>
      <c r="F188" s="906">
        <v>20.7</v>
      </c>
      <c r="G188" s="906"/>
      <c r="H188" s="923">
        <f t="shared" si="2"/>
        <v>19027.169999999976</v>
      </c>
    </row>
    <row r="189" spans="1:8" ht="15" customHeight="1">
      <c r="A189" s="913">
        <v>176</v>
      </c>
      <c r="B189" s="911">
        <v>44967</v>
      </c>
      <c r="C189" s="1047" t="s">
        <v>577</v>
      </c>
      <c r="D189" s="930" t="s">
        <v>690</v>
      </c>
      <c r="E189" s="931">
        <v>737</v>
      </c>
      <c r="F189" s="906">
        <v>20.7</v>
      </c>
      <c r="G189" s="906"/>
      <c r="H189" s="923">
        <f t="shared" si="2"/>
        <v>19006.469999999976</v>
      </c>
    </row>
    <row r="190" spans="1:8" ht="15" customHeight="1">
      <c r="A190" s="913">
        <v>177</v>
      </c>
      <c r="B190" s="911">
        <v>44967</v>
      </c>
      <c r="C190" s="1047" t="s">
        <v>577</v>
      </c>
      <c r="D190" s="930" t="s">
        <v>690</v>
      </c>
      <c r="E190" s="931">
        <v>737</v>
      </c>
      <c r="F190" s="906">
        <v>27</v>
      </c>
      <c r="G190" s="906"/>
      <c r="H190" s="923">
        <f t="shared" si="2"/>
        <v>18979.469999999976</v>
      </c>
    </row>
    <row r="191" spans="1:8" ht="15" customHeight="1">
      <c r="A191" s="913">
        <v>178</v>
      </c>
      <c r="B191" s="911">
        <v>44967</v>
      </c>
      <c r="C191" s="1047" t="s">
        <v>577</v>
      </c>
      <c r="D191" s="930" t="s">
        <v>690</v>
      </c>
      <c r="E191" s="931">
        <v>737</v>
      </c>
      <c r="F191" s="906">
        <v>27</v>
      </c>
      <c r="G191" s="906"/>
      <c r="H191" s="923">
        <f t="shared" si="2"/>
        <v>18952.469999999976</v>
      </c>
    </row>
    <row r="192" spans="1:8" ht="15" customHeight="1">
      <c r="A192" s="913">
        <v>179</v>
      </c>
      <c r="B192" s="911">
        <v>44967</v>
      </c>
      <c r="C192" s="1047" t="s">
        <v>577</v>
      </c>
      <c r="D192" s="930" t="s">
        <v>690</v>
      </c>
      <c r="E192" s="931">
        <v>737</v>
      </c>
      <c r="F192" s="906">
        <v>27</v>
      </c>
      <c r="G192" s="906"/>
      <c r="H192" s="923">
        <f t="shared" si="2"/>
        <v>18925.469999999976</v>
      </c>
    </row>
    <row r="193" spans="1:8" ht="15" customHeight="1">
      <c r="A193" s="913">
        <v>180</v>
      </c>
      <c r="B193" s="911">
        <v>44967</v>
      </c>
      <c r="C193" s="1047" t="s">
        <v>577</v>
      </c>
      <c r="D193" s="930" t="s">
        <v>690</v>
      </c>
      <c r="E193" s="931">
        <v>737</v>
      </c>
      <c r="F193" s="906">
        <v>34.200000000000003</v>
      </c>
      <c r="G193" s="906"/>
      <c r="H193" s="923">
        <f t="shared" si="2"/>
        <v>18891.269999999975</v>
      </c>
    </row>
    <row r="194" spans="1:8" ht="15" customHeight="1">
      <c r="A194" s="913">
        <v>181</v>
      </c>
      <c r="B194" s="911">
        <v>44967</v>
      </c>
      <c r="C194" s="1047" t="s">
        <v>575</v>
      </c>
      <c r="D194" s="930" t="s">
        <v>596</v>
      </c>
      <c r="E194" s="931">
        <v>737</v>
      </c>
      <c r="F194" s="906">
        <v>190</v>
      </c>
      <c r="G194" s="906"/>
      <c r="H194" s="923">
        <f t="shared" si="2"/>
        <v>18701.269999999975</v>
      </c>
    </row>
    <row r="195" spans="1:8" ht="15" customHeight="1">
      <c r="A195" s="913">
        <v>182</v>
      </c>
      <c r="B195" s="911">
        <v>44967</v>
      </c>
      <c r="C195" s="1047" t="s">
        <v>577</v>
      </c>
      <c r="D195" s="930" t="s">
        <v>691</v>
      </c>
      <c r="E195" s="931">
        <v>267</v>
      </c>
      <c r="F195" s="906">
        <v>10.06</v>
      </c>
      <c r="G195" s="906"/>
      <c r="H195" s="923">
        <f t="shared" si="2"/>
        <v>18691.209999999974</v>
      </c>
    </row>
    <row r="196" spans="1:8" ht="15" customHeight="1">
      <c r="A196" s="913">
        <v>183</v>
      </c>
      <c r="B196" s="911">
        <v>44967</v>
      </c>
      <c r="C196" s="1047" t="s">
        <v>607</v>
      </c>
      <c r="D196" s="930" t="s">
        <v>692</v>
      </c>
      <c r="E196" s="931">
        <v>737</v>
      </c>
      <c r="F196" s="906">
        <v>11.63</v>
      </c>
      <c r="G196" s="906"/>
      <c r="H196" s="923">
        <f t="shared" si="2"/>
        <v>18679.579999999973</v>
      </c>
    </row>
    <row r="197" spans="1:8" ht="15" customHeight="1">
      <c r="A197" s="913">
        <v>184</v>
      </c>
      <c r="B197" s="1044">
        <v>44967</v>
      </c>
      <c r="C197" s="1049" t="s">
        <v>577</v>
      </c>
      <c r="D197" s="815" t="s">
        <v>693</v>
      </c>
      <c r="E197" s="831">
        <v>737</v>
      </c>
      <c r="F197" s="924">
        <v>150</v>
      </c>
      <c r="H197" s="923">
        <f t="shared" si="2"/>
        <v>18529.579999999973</v>
      </c>
    </row>
    <row r="198" spans="1:8" ht="15" customHeight="1">
      <c r="A198" s="913">
        <v>185</v>
      </c>
      <c r="B198" s="911">
        <v>44970</v>
      </c>
      <c r="C198" s="1047" t="s">
        <v>575</v>
      </c>
      <c r="D198" s="930" t="s">
        <v>694</v>
      </c>
      <c r="E198" s="931">
        <v>586</v>
      </c>
      <c r="F198" s="906"/>
      <c r="G198" s="906">
        <v>2000</v>
      </c>
      <c r="H198" s="923">
        <f t="shared" si="2"/>
        <v>20529.579999999973</v>
      </c>
    </row>
    <row r="199" spans="1:8" ht="15" customHeight="1">
      <c r="A199" s="913">
        <v>186</v>
      </c>
      <c r="B199" s="911">
        <v>44970</v>
      </c>
      <c r="C199" s="1047" t="s">
        <v>575</v>
      </c>
      <c r="D199" s="930" t="s">
        <v>694</v>
      </c>
      <c r="E199" s="931">
        <v>586</v>
      </c>
      <c r="F199" s="906"/>
      <c r="G199" s="906">
        <v>1000</v>
      </c>
      <c r="H199" s="923">
        <f t="shared" si="2"/>
        <v>21529.579999999973</v>
      </c>
    </row>
    <row r="200" spans="1:8" ht="15" customHeight="1">
      <c r="A200" s="913">
        <v>187</v>
      </c>
      <c r="B200" s="911">
        <v>44970</v>
      </c>
      <c r="C200" s="1047" t="s">
        <v>579</v>
      </c>
      <c r="D200" s="930" t="s">
        <v>695</v>
      </c>
      <c r="E200" s="931">
        <v>586</v>
      </c>
      <c r="F200" s="906"/>
      <c r="G200" s="906">
        <v>250</v>
      </c>
      <c r="H200" s="923">
        <f t="shared" si="2"/>
        <v>21779.579999999973</v>
      </c>
    </row>
    <row r="201" spans="1:8" ht="15" customHeight="1">
      <c r="A201" s="913">
        <v>188</v>
      </c>
      <c r="B201" s="911">
        <v>44970</v>
      </c>
      <c r="C201" s="1047" t="s">
        <v>579</v>
      </c>
      <c r="D201" s="930" t="s">
        <v>696</v>
      </c>
      <c r="E201" s="931">
        <v>586</v>
      </c>
      <c r="F201" s="906"/>
      <c r="G201" s="906">
        <v>350</v>
      </c>
      <c r="H201" s="923">
        <f t="shared" si="2"/>
        <v>22129.579999999973</v>
      </c>
    </row>
    <row r="202" spans="1:8" ht="15" customHeight="1">
      <c r="A202" s="913">
        <v>189</v>
      </c>
      <c r="B202" s="911">
        <v>44970</v>
      </c>
      <c r="C202" s="1047" t="s">
        <v>579</v>
      </c>
      <c r="D202" s="930" t="s">
        <v>696</v>
      </c>
      <c r="E202" s="931">
        <v>586</v>
      </c>
      <c r="F202" s="906"/>
      <c r="G202" s="906">
        <v>1750</v>
      </c>
      <c r="H202" s="923">
        <f t="shared" si="2"/>
        <v>23879.579999999973</v>
      </c>
    </row>
    <row r="203" spans="1:8" ht="15" customHeight="1">
      <c r="A203" s="913">
        <v>190</v>
      </c>
      <c r="B203" s="911">
        <v>44970</v>
      </c>
      <c r="C203" s="1047" t="s">
        <v>575</v>
      </c>
      <c r="D203" s="930" t="s">
        <v>697</v>
      </c>
      <c r="E203" s="931">
        <v>586</v>
      </c>
      <c r="F203" s="906"/>
      <c r="G203" s="906">
        <v>250</v>
      </c>
      <c r="H203" s="923">
        <f t="shared" si="2"/>
        <v>24129.579999999973</v>
      </c>
    </row>
    <row r="204" spans="1:8" ht="15" customHeight="1">
      <c r="A204" s="913">
        <v>191</v>
      </c>
      <c r="B204" s="911">
        <v>44970</v>
      </c>
      <c r="C204" s="1047" t="s">
        <v>579</v>
      </c>
      <c r="D204" s="930" t="s">
        <v>698</v>
      </c>
      <c r="E204" s="931">
        <v>586</v>
      </c>
      <c r="F204" s="906"/>
      <c r="G204" s="906">
        <v>250</v>
      </c>
      <c r="H204" s="923">
        <f t="shared" si="2"/>
        <v>24379.579999999973</v>
      </c>
    </row>
    <row r="205" spans="1:8" ht="15" customHeight="1">
      <c r="A205" s="913">
        <v>192</v>
      </c>
      <c r="B205" s="911">
        <v>44970</v>
      </c>
      <c r="C205" s="1047" t="s">
        <v>575</v>
      </c>
      <c r="D205" s="930" t="s">
        <v>609</v>
      </c>
      <c r="E205" s="931">
        <v>727</v>
      </c>
      <c r="F205" s="906">
        <v>500</v>
      </c>
      <c r="G205" s="906"/>
      <c r="H205" s="923">
        <f t="shared" si="2"/>
        <v>23879.579999999973</v>
      </c>
    </row>
    <row r="206" spans="1:8" ht="15" customHeight="1">
      <c r="A206" s="913">
        <v>193</v>
      </c>
      <c r="B206" s="911">
        <v>44970</v>
      </c>
      <c r="C206" s="1047" t="s">
        <v>575</v>
      </c>
      <c r="D206" s="930" t="s">
        <v>609</v>
      </c>
      <c r="E206" s="931">
        <v>727</v>
      </c>
      <c r="F206" s="906">
        <v>500</v>
      </c>
      <c r="G206" s="906"/>
      <c r="H206" s="923">
        <f t="shared" ref="H206:H269" si="3">+H205+G206-F206</f>
        <v>23379.579999999973</v>
      </c>
    </row>
    <row r="207" spans="1:8" ht="15" customHeight="1">
      <c r="A207" s="913">
        <v>194</v>
      </c>
      <c r="B207" s="911">
        <v>44970</v>
      </c>
      <c r="C207" s="1047" t="s">
        <v>577</v>
      </c>
      <c r="D207" s="930" t="s">
        <v>699</v>
      </c>
      <c r="E207" s="931">
        <v>737</v>
      </c>
      <c r="F207" s="906">
        <v>504</v>
      </c>
      <c r="G207" s="906"/>
      <c r="H207" s="923">
        <f t="shared" si="3"/>
        <v>22875.579999999973</v>
      </c>
    </row>
    <row r="208" spans="1:8" ht="15" customHeight="1">
      <c r="A208" s="913">
        <v>195</v>
      </c>
      <c r="B208" s="911">
        <v>44970</v>
      </c>
      <c r="C208" s="1047" t="s">
        <v>575</v>
      </c>
      <c r="D208" s="930" t="s">
        <v>643</v>
      </c>
      <c r="E208" s="931">
        <v>727</v>
      </c>
      <c r="F208" s="906">
        <v>33</v>
      </c>
      <c r="G208" s="906"/>
      <c r="H208" s="923">
        <f t="shared" si="3"/>
        <v>22842.579999999973</v>
      </c>
    </row>
    <row r="209" spans="1:8" ht="15" customHeight="1">
      <c r="A209" s="913">
        <v>196</v>
      </c>
      <c r="B209" s="911">
        <v>44970</v>
      </c>
      <c r="C209" s="1047" t="s">
        <v>577</v>
      </c>
      <c r="D209" s="930" t="s">
        <v>700</v>
      </c>
      <c r="E209" s="931">
        <v>54</v>
      </c>
      <c r="F209" s="906">
        <v>20</v>
      </c>
      <c r="G209" s="906"/>
      <c r="H209" s="923">
        <f t="shared" si="3"/>
        <v>22822.579999999973</v>
      </c>
    </row>
    <row r="210" spans="1:8" ht="15" customHeight="1">
      <c r="A210" s="913">
        <v>197</v>
      </c>
      <c r="B210" s="911">
        <v>44970</v>
      </c>
      <c r="C210" s="1047" t="s">
        <v>577</v>
      </c>
      <c r="D210" s="930" t="s">
        <v>701</v>
      </c>
      <c r="E210" s="931">
        <v>737</v>
      </c>
      <c r="F210" s="906">
        <v>34.61</v>
      </c>
      <c r="G210" s="906"/>
      <c r="H210" s="923">
        <f t="shared" si="3"/>
        <v>22787.969999999972</v>
      </c>
    </row>
    <row r="211" spans="1:8" ht="15" customHeight="1">
      <c r="A211" s="913">
        <v>198</v>
      </c>
      <c r="B211" s="911">
        <v>44971</v>
      </c>
      <c r="C211" s="1047" t="s">
        <v>579</v>
      </c>
      <c r="D211" s="930" t="s">
        <v>702</v>
      </c>
      <c r="E211" s="931">
        <v>586</v>
      </c>
      <c r="F211" s="906"/>
      <c r="G211" s="906">
        <v>200</v>
      </c>
      <c r="H211" s="923">
        <f t="shared" si="3"/>
        <v>22987.969999999972</v>
      </c>
    </row>
    <row r="212" spans="1:8" ht="15" customHeight="1">
      <c r="A212" s="913">
        <v>199</v>
      </c>
      <c r="B212" s="911">
        <v>44971</v>
      </c>
      <c r="C212" s="1047" t="s">
        <v>579</v>
      </c>
      <c r="D212" s="930" t="s">
        <v>703</v>
      </c>
      <c r="E212" s="931">
        <v>586</v>
      </c>
      <c r="F212" s="906"/>
      <c r="G212" s="906">
        <v>1450</v>
      </c>
      <c r="H212" s="923">
        <f t="shared" si="3"/>
        <v>24437.969999999972</v>
      </c>
    </row>
    <row r="213" spans="1:8" ht="15" customHeight="1">
      <c r="A213" s="913">
        <v>200</v>
      </c>
      <c r="B213" s="911">
        <v>44971</v>
      </c>
      <c r="C213" s="1047" t="s">
        <v>577</v>
      </c>
      <c r="D213" s="930" t="s">
        <v>704</v>
      </c>
      <c r="E213" s="931">
        <v>737</v>
      </c>
      <c r="F213" s="906">
        <v>20.7</v>
      </c>
      <c r="G213" s="906"/>
      <c r="H213" s="923">
        <f t="shared" si="3"/>
        <v>24417.269999999971</v>
      </c>
    </row>
    <row r="214" spans="1:8" ht="15" customHeight="1">
      <c r="A214" s="913">
        <v>201</v>
      </c>
      <c r="B214" s="911">
        <v>44971</v>
      </c>
      <c r="C214" s="1047" t="s">
        <v>577</v>
      </c>
      <c r="D214" s="930" t="s">
        <v>704</v>
      </c>
      <c r="E214" s="931">
        <v>737</v>
      </c>
      <c r="F214" s="906">
        <v>27</v>
      </c>
      <c r="G214" s="906"/>
      <c r="H214" s="923">
        <f t="shared" si="3"/>
        <v>24390.269999999971</v>
      </c>
    </row>
    <row r="215" spans="1:8" ht="15" customHeight="1">
      <c r="A215" s="913">
        <v>202</v>
      </c>
      <c r="B215" s="911">
        <v>44971</v>
      </c>
      <c r="C215" s="1047" t="s">
        <v>575</v>
      </c>
      <c r="D215" s="930" t="s">
        <v>705</v>
      </c>
      <c r="E215" s="931">
        <v>737</v>
      </c>
      <c r="F215" s="906">
        <v>300</v>
      </c>
      <c r="G215" s="906"/>
      <c r="H215" s="923">
        <f t="shared" si="3"/>
        <v>24090.269999999971</v>
      </c>
    </row>
    <row r="216" spans="1:8" ht="15" customHeight="1">
      <c r="A216" s="913">
        <v>203</v>
      </c>
      <c r="B216" s="911">
        <v>44971</v>
      </c>
      <c r="C216" s="1047" t="s">
        <v>575</v>
      </c>
      <c r="D216" s="930" t="s">
        <v>586</v>
      </c>
      <c r="E216" s="931">
        <v>737</v>
      </c>
      <c r="F216" s="906">
        <v>1000</v>
      </c>
      <c r="G216" s="906"/>
      <c r="H216" s="923">
        <f t="shared" si="3"/>
        <v>23090.269999999971</v>
      </c>
    </row>
    <row r="217" spans="1:8" ht="15" customHeight="1">
      <c r="A217" s="913">
        <v>204</v>
      </c>
      <c r="B217" s="911">
        <v>44971</v>
      </c>
      <c r="C217" s="1047" t="s">
        <v>575</v>
      </c>
      <c r="D217" s="930" t="s">
        <v>586</v>
      </c>
      <c r="E217" s="931">
        <v>737</v>
      </c>
      <c r="F217" s="906">
        <v>800</v>
      </c>
      <c r="G217" s="906"/>
      <c r="H217" s="923">
        <f t="shared" si="3"/>
        <v>22290.269999999971</v>
      </c>
    </row>
    <row r="218" spans="1:8" ht="15" customHeight="1">
      <c r="A218" s="913">
        <v>205</v>
      </c>
      <c r="B218" s="911">
        <v>44972</v>
      </c>
      <c r="C218" s="1047" t="s">
        <v>579</v>
      </c>
      <c r="D218" s="930" t="s">
        <v>698</v>
      </c>
      <c r="E218" s="931">
        <v>586</v>
      </c>
      <c r="F218" s="906"/>
      <c r="G218" s="906">
        <v>1850</v>
      </c>
      <c r="H218" s="923">
        <f t="shared" si="3"/>
        <v>24140.269999999971</v>
      </c>
    </row>
    <row r="219" spans="1:8" ht="15" customHeight="1">
      <c r="A219" s="913">
        <v>206</v>
      </c>
      <c r="B219" s="911">
        <v>44972</v>
      </c>
      <c r="C219" s="1047" t="s">
        <v>577</v>
      </c>
      <c r="D219" s="930" t="s">
        <v>704</v>
      </c>
      <c r="E219" s="931">
        <v>737</v>
      </c>
      <c r="F219" s="906">
        <v>42.6</v>
      </c>
      <c r="G219" s="906"/>
      <c r="H219" s="923">
        <f t="shared" si="3"/>
        <v>24097.669999999973</v>
      </c>
    </row>
    <row r="220" spans="1:8" ht="15" customHeight="1">
      <c r="A220" s="913">
        <v>207</v>
      </c>
      <c r="B220" s="911">
        <v>44972</v>
      </c>
      <c r="C220" s="1047" t="s">
        <v>577</v>
      </c>
      <c r="D220" s="930" t="s">
        <v>706</v>
      </c>
      <c r="E220" s="931">
        <v>737</v>
      </c>
      <c r="F220" s="906">
        <v>273.52</v>
      </c>
      <c r="G220" s="906"/>
      <c r="H220" s="923">
        <f t="shared" si="3"/>
        <v>23824.149999999972</v>
      </c>
    </row>
    <row r="221" spans="1:8" ht="15" customHeight="1">
      <c r="A221" s="913">
        <v>208</v>
      </c>
      <c r="B221" s="911">
        <v>44972</v>
      </c>
      <c r="C221" s="1047" t="s">
        <v>577</v>
      </c>
      <c r="D221" s="930" t="s">
        <v>707</v>
      </c>
      <c r="E221" s="931">
        <v>737</v>
      </c>
      <c r="F221" s="906">
        <v>87.99</v>
      </c>
      <c r="G221" s="906"/>
      <c r="H221" s="923">
        <f t="shared" si="3"/>
        <v>23736.159999999971</v>
      </c>
    </row>
    <row r="222" spans="1:8" ht="15" customHeight="1">
      <c r="A222" s="913">
        <v>209</v>
      </c>
      <c r="B222" s="911">
        <v>44973</v>
      </c>
      <c r="C222" s="1047" t="s">
        <v>579</v>
      </c>
      <c r="D222" s="930" t="s">
        <v>708</v>
      </c>
      <c r="E222" s="931">
        <v>586</v>
      </c>
      <c r="F222" s="906"/>
      <c r="G222" s="906">
        <v>1789</v>
      </c>
      <c r="H222" s="923">
        <f t="shared" si="3"/>
        <v>25525.159999999971</v>
      </c>
    </row>
    <row r="223" spans="1:8" ht="15" customHeight="1">
      <c r="A223" s="913">
        <v>210</v>
      </c>
      <c r="B223" s="911">
        <v>44973</v>
      </c>
      <c r="C223" s="1047" t="s">
        <v>579</v>
      </c>
      <c r="D223" s="930" t="s">
        <v>709</v>
      </c>
      <c r="E223" s="931">
        <v>586</v>
      </c>
      <c r="F223" s="906"/>
      <c r="G223" s="906">
        <v>589</v>
      </c>
      <c r="H223" s="923">
        <f t="shared" si="3"/>
        <v>26114.159999999971</v>
      </c>
    </row>
    <row r="224" spans="1:8" ht="15" customHeight="1">
      <c r="A224" s="913">
        <v>211</v>
      </c>
      <c r="B224" s="911">
        <v>44973</v>
      </c>
      <c r="C224" s="1047" t="s">
        <v>577</v>
      </c>
      <c r="D224" s="930" t="s">
        <v>710</v>
      </c>
      <c r="E224" s="931">
        <v>737</v>
      </c>
      <c r="F224" s="906">
        <v>20.7</v>
      </c>
      <c r="G224" s="906"/>
      <c r="H224" s="923">
        <f t="shared" si="3"/>
        <v>26093.45999999997</v>
      </c>
    </row>
    <row r="225" spans="1:8" ht="15" customHeight="1">
      <c r="A225" s="913">
        <v>212</v>
      </c>
      <c r="B225" s="911">
        <v>44973</v>
      </c>
      <c r="C225" s="1047" t="s">
        <v>577</v>
      </c>
      <c r="D225" s="930" t="s">
        <v>710</v>
      </c>
      <c r="E225" s="931">
        <v>737</v>
      </c>
      <c r="F225" s="906">
        <v>27</v>
      </c>
      <c r="G225" s="906"/>
      <c r="H225" s="923">
        <f t="shared" si="3"/>
        <v>26066.45999999997</v>
      </c>
    </row>
    <row r="226" spans="1:8" ht="15" customHeight="1">
      <c r="A226" s="913">
        <v>213</v>
      </c>
      <c r="B226" s="911">
        <v>44973</v>
      </c>
      <c r="C226" s="1047" t="s">
        <v>575</v>
      </c>
      <c r="D226" s="930" t="s">
        <v>711</v>
      </c>
      <c r="E226" s="931">
        <v>280</v>
      </c>
      <c r="F226" s="906">
        <v>100</v>
      </c>
      <c r="G226" s="906"/>
      <c r="H226" s="923">
        <f t="shared" si="3"/>
        <v>25966.45999999997</v>
      </c>
    </row>
    <row r="227" spans="1:8" ht="15" customHeight="1">
      <c r="A227" s="913">
        <v>214</v>
      </c>
      <c r="B227" s="911">
        <v>44973</v>
      </c>
      <c r="C227" s="1047" t="s">
        <v>577</v>
      </c>
      <c r="D227" s="930" t="s">
        <v>712</v>
      </c>
      <c r="E227" s="931">
        <v>737</v>
      </c>
      <c r="F227" s="906">
        <v>22.99</v>
      </c>
      <c r="G227" s="906"/>
      <c r="H227" s="923">
        <f t="shared" si="3"/>
        <v>25943.469999999968</v>
      </c>
    </row>
    <row r="228" spans="1:8" ht="15" customHeight="1">
      <c r="A228" s="913">
        <v>215</v>
      </c>
      <c r="B228" s="911">
        <v>44973</v>
      </c>
      <c r="C228" s="1047" t="s">
        <v>577</v>
      </c>
      <c r="D228" s="930" t="s">
        <v>712</v>
      </c>
      <c r="E228" s="931">
        <v>737</v>
      </c>
      <c r="F228" s="906">
        <v>25.75</v>
      </c>
      <c r="G228" s="906"/>
      <c r="H228" s="923">
        <f t="shared" si="3"/>
        <v>25917.719999999968</v>
      </c>
    </row>
    <row r="229" spans="1:8" ht="15" customHeight="1">
      <c r="A229" s="913">
        <v>216</v>
      </c>
      <c r="B229" s="911">
        <v>44973</v>
      </c>
      <c r="C229" s="1047" t="s">
        <v>577</v>
      </c>
      <c r="D229" s="930" t="s">
        <v>713</v>
      </c>
      <c r="E229" s="931">
        <v>737</v>
      </c>
      <c r="F229" s="906">
        <v>10.99</v>
      </c>
      <c r="G229" s="906"/>
      <c r="H229" s="923">
        <f t="shared" si="3"/>
        <v>25906.729999999967</v>
      </c>
    </row>
    <row r="230" spans="1:8" ht="15" customHeight="1">
      <c r="A230" s="913">
        <v>217</v>
      </c>
      <c r="B230" s="911">
        <v>44973</v>
      </c>
      <c r="C230" s="1047" t="s">
        <v>575</v>
      </c>
      <c r="D230" s="930" t="s">
        <v>714</v>
      </c>
      <c r="E230" s="931">
        <v>737</v>
      </c>
      <c r="F230" s="906">
        <v>1500</v>
      </c>
      <c r="G230" s="906"/>
      <c r="H230" s="923">
        <f t="shared" si="3"/>
        <v>24406.729999999967</v>
      </c>
    </row>
    <row r="231" spans="1:8" ht="15" customHeight="1">
      <c r="A231" s="913">
        <v>218</v>
      </c>
      <c r="B231" s="911">
        <v>44973</v>
      </c>
      <c r="C231" s="1047" t="s">
        <v>577</v>
      </c>
      <c r="D231" s="930" t="s">
        <v>715</v>
      </c>
      <c r="E231" s="931">
        <v>737</v>
      </c>
      <c r="F231" s="906">
        <v>114.76</v>
      </c>
      <c r="G231" s="906"/>
      <c r="H231" s="923">
        <f t="shared" si="3"/>
        <v>24291.969999999968</v>
      </c>
    </row>
    <row r="232" spans="1:8" ht="15" customHeight="1">
      <c r="A232" s="913">
        <v>219</v>
      </c>
      <c r="B232" s="911">
        <v>44974</v>
      </c>
      <c r="C232" s="1047" t="s">
        <v>651</v>
      </c>
      <c r="D232" s="930" t="s">
        <v>652</v>
      </c>
      <c r="E232" s="931">
        <v>737</v>
      </c>
      <c r="F232" s="906">
        <v>171.33</v>
      </c>
      <c r="G232" s="906"/>
      <c r="H232" s="923">
        <f t="shared" si="3"/>
        <v>24120.639999999967</v>
      </c>
    </row>
    <row r="233" spans="1:8" ht="15" customHeight="1">
      <c r="A233" s="913">
        <v>220</v>
      </c>
      <c r="B233" s="911">
        <v>44974</v>
      </c>
      <c r="C233" s="1047" t="s">
        <v>577</v>
      </c>
      <c r="D233" s="930" t="s">
        <v>716</v>
      </c>
      <c r="E233" s="931">
        <v>737</v>
      </c>
      <c r="F233" s="906">
        <v>20.7</v>
      </c>
      <c r="G233" s="906"/>
      <c r="H233" s="923">
        <f t="shared" si="3"/>
        <v>24099.939999999966</v>
      </c>
    </row>
    <row r="234" spans="1:8" ht="15" customHeight="1">
      <c r="A234" s="913">
        <v>221</v>
      </c>
      <c r="B234" s="911">
        <v>44974</v>
      </c>
      <c r="C234" s="1047" t="s">
        <v>577</v>
      </c>
      <c r="D234" s="930" t="s">
        <v>717</v>
      </c>
      <c r="E234" s="931">
        <v>737</v>
      </c>
      <c r="F234" s="906">
        <v>26.99</v>
      </c>
      <c r="G234" s="906"/>
      <c r="H234" s="923">
        <f t="shared" si="3"/>
        <v>24072.949999999964</v>
      </c>
    </row>
    <row r="235" spans="1:8" ht="15" customHeight="1">
      <c r="A235" s="913">
        <v>222</v>
      </c>
      <c r="B235" s="911">
        <v>44974</v>
      </c>
      <c r="C235" s="1047" t="s">
        <v>575</v>
      </c>
      <c r="D235" s="930" t="s">
        <v>586</v>
      </c>
      <c r="E235" s="931">
        <v>737</v>
      </c>
      <c r="F235" s="906">
        <v>800</v>
      </c>
      <c r="G235" s="906"/>
      <c r="H235" s="923">
        <f t="shared" si="3"/>
        <v>23272.949999999964</v>
      </c>
    </row>
    <row r="236" spans="1:8" ht="15" customHeight="1">
      <c r="A236" s="913">
        <v>223</v>
      </c>
      <c r="B236" s="911">
        <v>44974</v>
      </c>
      <c r="C236" s="1047" t="s">
        <v>575</v>
      </c>
      <c r="D236" s="930" t="s">
        <v>586</v>
      </c>
      <c r="E236" s="931">
        <v>737</v>
      </c>
      <c r="F236" s="906">
        <v>800</v>
      </c>
      <c r="G236" s="906"/>
      <c r="H236" s="923">
        <f t="shared" si="3"/>
        <v>22472.949999999964</v>
      </c>
    </row>
    <row r="237" spans="1:8" ht="15" customHeight="1">
      <c r="A237" s="913">
        <v>224</v>
      </c>
      <c r="B237" s="1044">
        <v>44974</v>
      </c>
      <c r="C237" s="1049" t="s">
        <v>577</v>
      </c>
      <c r="D237" s="815" t="s">
        <v>718</v>
      </c>
      <c r="E237" s="831">
        <v>737.2</v>
      </c>
      <c r="F237" s="924">
        <v>388.36</v>
      </c>
      <c r="H237" s="923">
        <f t="shared" si="3"/>
        <v>22084.589999999964</v>
      </c>
    </row>
    <row r="238" spans="1:8" ht="15" customHeight="1">
      <c r="A238" s="913">
        <v>225</v>
      </c>
      <c r="B238" s="911">
        <v>44977</v>
      </c>
      <c r="C238" s="1047" t="s">
        <v>579</v>
      </c>
      <c r="D238" s="930" t="s">
        <v>719</v>
      </c>
      <c r="E238" s="931">
        <v>668</v>
      </c>
      <c r="F238" s="906"/>
      <c r="G238" s="906">
        <v>250</v>
      </c>
      <c r="H238" s="923">
        <f t="shared" si="3"/>
        <v>22334.589999999964</v>
      </c>
    </row>
    <row r="239" spans="1:8" ht="15" customHeight="1">
      <c r="A239" s="913">
        <v>226</v>
      </c>
      <c r="B239" s="911">
        <v>44977</v>
      </c>
      <c r="C239" s="1047" t="s">
        <v>579</v>
      </c>
      <c r="D239" s="930" t="s">
        <v>720</v>
      </c>
      <c r="E239" s="931">
        <v>586</v>
      </c>
      <c r="F239" s="906"/>
      <c r="G239" s="906">
        <v>4600</v>
      </c>
      <c r="H239" s="923">
        <f t="shared" si="3"/>
        <v>26934.589999999964</v>
      </c>
    </row>
    <row r="240" spans="1:8" ht="15" customHeight="1">
      <c r="A240" s="913">
        <v>227</v>
      </c>
      <c r="B240" s="911">
        <v>44977</v>
      </c>
      <c r="C240" s="1047" t="s">
        <v>575</v>
      </c>
      <c r="D240" s="930" t="s">
        <v>609</v>
      </c>
      <c r="E240" s="931">
        <v>727</v>
      </c>
      <c r="F240" s="906">
        <v>400</v>
      </c>
      <c r="G240" s="906"/>
      <c r="H240" s="923">
        <f t="shared" si="3"/>
        <v>26534.589999999964</v>
      </c>
    </row>
    <row r="241" spans="1:8" ht="15" customHeight="1">
      <c r="A241" s="913">
        <v>228</v>
      </c>
      <c r="B241" s="911">
        <v>44977</v>
      </c>
      <c r="C241" s="1047" t="s">
        <v>577</v>
      </c>
      <c r="D241" s="930" t="s">
        <v>721</v>
      </c>
      <c r="E241" s="931">
        <v>737</v>
      </c>
      <c r="F241" s="906">
        <v>20.7</v>
      </c>
      <c r="G241" s="906"/>
      <c r="H241" s="923">
        <f t="shared" si="3"/>
        <v>26513.889999999963</v>
      </c>
    </row>
    <row r="242" spans="1:8" ht="15" customHeight="1">
      <c r="A242" s="913">
        <v>229</v>
      </c>
      <c r="B242" s="911">
        <v>44977</v>
      </c>
      <c r="C242" s="1047" t="s">
        <v>577</v>
      </c>
      <c r="D242" s="930" t="s">
        <v>721</v>
      </c>
      <c r="E242" s="931">
        <v>737</v>
      </c>
      <c r="F242" s="906">
        <v>34.200000000000003</v>
      </c>
      <c r="G242" s="906"/>
      <c r="H242" s="923">
        <f t="shared" si="3"/>
        <v>26479.689999999962</v>
      </c>
    </row>
    <row r="243" spans="1:8" ht="15" customHeight="1">
      <c r="A243" s="913">
        <v>230</v>
      </c>
      <c r="B243" s="911">
        <v>44977</v>
      </c>
      <c r="C243" s="1047" t="s">
        <v>577</v>
      </c>
      <c r="D243" s="930" t="s">
        <v>722</v>
      </c>
      <c r="E243" s="931">
        <v>737</v>
      </c>
      <c r="F243" s="906">
        <v>99.99</v>
      </c>
      <c r="G243" s="906"/>
      <c r="H243" s="923">
        <f t="shared" si="3"/>
        <v>26379.699999999961</v>
      </c>
    </row>
    <row r="244" spans="1:8" ht="15" customHeight="1">
      <c r="A244" s="913">
        <v>231</v>
      </c>
      <c r="B244" s="911">
        <v>44977</v>
      </c>
      <c r="C244" s="1047" t="s">
        <v>575</v>
      </c>
      <c r="D244" s="930" t="s">
        <v>643</v>
      </c>
      <c r="E244" s="931">
        <v>727</v>
      </c>
      <c r="F244" s="906">
        <v>33</v>
      </c>
      <c r="G244" s="906"/>
      <c r="H244" s="923">
        <f t="shared" si="3"/>
        <v>26346.699999999961</v>
      </c>
    </row>
    <row r="245" spans="1:8" ht="15" customHeight="1">
      <c r="A245" s="913">
        <v>232</v>
      </c>
      <c r="B245" s="911">
        <v>44977</v>
      </c>
      <c r="C245" s="1047" t="s">
        <v>577</v>
      </c>
      <c r="D245" s="930" t="s">
        <v>723</v>
      </c>
      <c r="E245" s="931">
        <v>737.2</v>
      </c>
      <c r="F245" s="906">
        <v>852.11</v>
      </c>
      <c r="G245" s="906"/>
      <c r="H245" s="923">
        <f t="shared" si="3"/>
        <v>25494.58999999996</v>
      </c>
    </row>
    <row r="246" spans="1:8" ht="15" customHeight="1">
      <c r="A246" s="913">
        <v>233</v>
      </c>
      <c r="B246" s="911">
        <v>44978</v>
      </c>
      <c r="C246" s="1047" t="s">
        <v>577</v>
      </c>
      <c r="D246" s="930" t="s">
        <v>724</v>
      </c>
      <c r="E246" s="931">
        <v>274</v>
      </c>
      <c r="F246" s="906">
        <v>2000</v>
      </c>
      <c r="G246" s="906"/>
      <c r="H246" s="923">
        <f t="shared" si="3"/>
        <v>23494.58999999996</v>
      </c>
    </row>
    <row r="247" spans="1:8" ht="15" customHeight="1">
      <c r="A247" s="913">
        <v>234</v>
      </c>
      <c r="B247" s="911">
        <v>44978</v>
      </c>
      <c r="C247" s="1047" t="s">
        <v>577</v>
      </c>
      <c r="D247" s="930" t="s">
        <v>725</v>
      </c>
      <c r="E247" s="931">
        <v>737</v>
      </c>
      <c r="F247" s="906">
        <v>27</v>
      </c>
      <c r="G247" s="906"/>
      <c r="H247" s="923">
        <f t="shared" si="3"/>
        <v>23467.58999999996</v>
      </c>
    </row>
    <row r="248" spans="1:8" ht="15" customHeight="1">
      <c r="A248" s="913">
        <v>235</v>
      </c>
      <c r="B248" s="911">
        <v>44978</v>
      </c>
      <c r="C248" s="1047" t="s">
        <v>577</v>
      </c>
      <c r="D248" s="930" t="s">
        <v>725</v>
      </c>
      <c r="E248" s="931">
        <v>737</v>
      </c>
      <c r="F248" s="906">
        <v>27</v>
      </c>
      <c r="G248" s="906"/>
      <c r="H248" s="923">
        <f t="shared" si="3"/>
        <v>23440.58999999996</v>
      </c>
    </row>
    <row r="249" spans="1:8" ht="15" customHeight="1">
      <c r="A249" s="913">
        <v>236</v>
      </c>
      <c r="B249" s="911">
        <v>44978</v>
      </c>
      <c r="C249" s="1047" t="s">
        <v>577</v>
      </c>
      <c r="D249" s="930" t="s">
        <v>726</v>
      </c>
      <c r="E249" s="931">
        <v>54</v>
      </c>
      <c r="F249" s="906">
        <v>46.44</v>
      </c>
      <c r="G249" s="906"/>
      <c r="H249" s="923">
        <f t="shared" si="3"/>
        <v>23394.149999999961</v>
      </c>
    </row>
    <row r="250" spans="1:8" ht="15" customHeight="1">
      <c r="A250" s="913">
        <v>237</v>
      </c>
      <c r="B250" s="911">
        <v>44978</v>
      </c>
      <c r="C250" s="1047" t="s">
        <v>577</v>
      </c>
      <c r="D250" s="930" t="s">
        <v>727</v>
      </c>
      <c r="E250" s="931">
        <v>737</v>
      </c>
      <c r="F250" s="906">
        <v>14.39</v>
      </c>
      <c r="G250" s="906"/>
      <c r="H250" s="923">
        <f t="shared" si="3"/>
        <v>23379.759999999962</v>
      </c>
    </row>
    <row r="251" spans="1:8" ht="15" customHeight="1">
      <c r="A251" s="913">
        <v>238</v>
      </c>
      <c r="B251" s="911">
        <v>44979</v>
      </c>
      <c r="C251" s="1047" t="s">
        <v>573</v>
      </c>
      <c r="D251" s="930" t="s">
        <v>728</v>
      </c>
      <c r="E251" s="931">
        <v>54</v>
      </c>
      <c r="F251" s="906"/>
      <c r="G251" s="906">
        <v>90.9</v>
      </c>
      <c r="H251" s="923">
        <f t="shared" si="3"/>
        <v>23470.659999999963</v>
      </c>
    </row>
    <row r="252" spans="1:8" ht="15" customHeight="1">
      <c r="A252" s="913">
        <v>239</v>
      </c>
      <c r="B252" s="911">
        <v>44979</v>
      </c>
      <c r="C252" s="1047" t="s">
        <v>577</v>
      </c>
      <c r="D252" s="930" t="s">
        <v>729</v>
      </c>
      <c r="E252" s="931">
        <v>737</v>
      </c>
      <c r="F252" s="906">
        <v>20.7</v>
      </c>
      <c r="G252" s="906"/>
      <c r="H252" s="923">
        <f t="shared" si="3"/>
        <v>23449.959999999963</v>
      </c>
    </row>
    <row r="253" spans="1:8" ht="15" customHeight="1">
      <c r="A253" s="913">
        <v>240</v>
      </c>
      <c r="B253" s="911">
        <v>44979</v>
      </c>
      <c r="C253" s="1047" t="s">
        <v>577</v>
      </c>
      <c r="D253" s="930" t="s">
        <v>729</v>
      </c>
      <c r="E253" s="931">
        <v>737</v>
      </c>
      <c r="F253" s="906">
        <v>27</v>
      </c>
      <c r="G253" s="906"/>
      <c r="H253" s="923">
        <f t="shared" si="3"/>
        <v>23422.959999999963</v>
      </c>
    </row>
    <row r="254" spans="1:8" ht="15" customHeight="1">
      <c r="A254" s="913">
        <v>241</v>
      </c>
      <c r="B254" s="911">
        <v>44979</v>
      </c>
      <c r="C254" s="1047" t="s">
        <v>577</v>
      </c>
      <c r="D254" s="930" t="s">
        <v>729</v>
      </c>
      <c r="E254" s="931">
        <v>737</v>
      </c>
      <c r="F254" s="906">
        <v>34.200000000000003</v>
      </c>
      <c r="G254" s="906"/>
      <c r="H254" s="923">
        <f t="shared" si="3"/>
        <v>23388.759999999962</v>
      </c>
    </row>
    <row r="255" spans="1:8" ht="15" customHeight="1">
      <c r="A255" s="913">
        <v>242</v>
      </c>
      <c r="B255" s="911">
        <v>44979</v>
      </c>
      <c r="C255" s="1047" t="s">
        <v>577</v>
      </c>
      <c r="D255" s="930" t="s">
        <v>730</v>
      </c>
      <c r="E255" s="931">
        <v>737</v>
      </c>
      <c r="F255" s="906">
        <v>270.2</v>
      </c>
      <c r="G255" s="906"/>
      <c r="H255" s="923">
        <f t="shared" si="3"/>
        <v>23118.559999999961</v>
      </c>
    </row>
    <row r="256" spans="1:8" ht="15" customHeight="1">
      <c r="A256" s="913">
        <v>243</v>
      </c>
      <c r="B256" s="911">
        <v>44979</v>
      </c>
      <c r="C256" s="1047" t="s">
        <v>607</v>
      </c>
      <c r="D256" s="930" t="s">
        <v>731</v>
      </c>
      <c r="E256" s="931">
        <v>737</v>
      </c>
      <c r="F256" s="906">
        <v>32.200000000000003</v>
      </c>
      <c r="G256" s="906"/>
      <c r="H256" s="923">
        <f t="shared" si="3"/>
        <v>23086.359999999961</v>
      </c>
    </row>
    <row r="257" spans="1:8" ht="15" customHeight="1">
      <c r="A257" s="913">
        <v>244</v>
      </c>
      <c r="B257" s="911">
        <v>44979</v>
      </c>
      <c r="C257" s="1047" t="s">
        <v>575</v>
      </c>
      <c r="D257" s="930" t="s">
        <v>586</v>
      </c>
      <c r="E257" s="931">
        <v>737</v>
      </c>
      <c r="F257" s="906">
        <v>800</v>
      </c>
      <c r="G257" s="906"/>
      <c r="H257" s="923">
        <f t="shared" si="3"/>
        <v>22286.359999999961</v>
      </c>
    </row>
    <row r="258" spans="1:8" ht="15" customHeight="1">
      <c r="A258" s="913">
        <v>245</v>
      </c>
      <c r="B258" s="911">
        <v>44979</v>
      </c>
      <c r="C258" s="1047" t="s">
        <v>577</v>
      </c>
      <c r="D258" s="930" t="s">
        <v>728</v>
      </c>
      <c r="E258" s="931">
        <v>737.2</v>
      </c>
      <c r="F258" s="906">
        <v>157</v>
      </c>
      <c r="G258" s="906"/>
      <c r="H258" s="923">
        <f t="shared" si="3"/>
        <v>22129.359999999961</v>
      </c>
    </row>
    <row r="259" spans="1:8" ht="15" customHeight="1">
      <c r="A259" s="913">
        <v>246</v>
      </c>
      <c r="B259" s="911">
        <v>44979</v>
      </c>
      <c r="C259" s="1047" t="s">
        <v>607</v>
      </c>
      <c r="D259" s="930" t="s">
        <v>732</v>
      </c>
      <c r="E259" s="931">
        <v>280</v>
      </c>
      <c r="F259" s="906">
        <v>0.9</v>
      </c>
      <c r="G259" s="906"/>
      <c r="H259" s="923">
        <f t="shared" si="3"/>
        <v>22128.459999999959</v>
      </c>
    </row>
    <row r="260" spans="1:8" ht="15" customHeight="1">
      <c r="A260" s="913">
        <v>247</v>
      </c>
      <c r="B260" s="911">
        <v>44980</v>
      </c>
      <c r="C260" s="1047" t="s">
        <v>579</v>
      </c>
      <c r="D260" s="930" t="s">
        <v>733</v>
      </c>
      <c r="E260" s="931">
        <v>586</v>
      </c>
      <c r="F260" s="906"/>
      <c r="G260" s="906">
        <v>250</v>
      </c>
      <c r="H260" s="923">
        <f t="shared" si="3"/>
        <v>22378.459999999959</v>
      </c>
    </row>
    <row r="261" spans="1:8" ht="15" customHeight="1">
      <c r="A261" s="913">
        <v>248</v>
      </c>
      <c r="B261" s="911">
        <v>44980</v>
      </c>
      <c r="C261" s="1047" t="s">
        <v>577</v>
      </c>
      <c r="D261" s="930" t="s">
        <v>734</v>
      </c>
      <c r="E261" s="931">
        <v>737</v>
      </c>
      <c r="F261" s="906">
        <v>34.200000000000003</v>
      </c>
      <c r="G261" s="906"/>
      <c r="H261" s="923">
        <f t="shared" si="3"/>
        <v>22344.259999999958</v>
      </c>
    </row>
    <row r="262" spans="1:8" ht="15" customHeight="1">
      <c r="A262" s="913">
        <v>249</v>
      </c>
      <c r="B262" s="911">
        <v>44980</v>
      </c>
      <c r="C262" s="1047" t="s">
        <v>575</v>
      </c>
      <c r="D262" s="930" t="s">
        <v>735</v>
      </c>
      <c r="E262" s="931">
        <v>54</v>
      </c>
      <c r="F262" s="906">
        <v>1051</v>
      </c>
      <c r="G262" s="906"/>
      <c r="H262" s="923">
        <f t="shared" si="3"/>
        <v>21293.259999999958</v>
      </c>
    </row>
    <row r="263" spans="1:8" ht="15" customHeight="1">
      <c r="A263" s="913">
        <v>250</v>
      </c>
      <c r="B263" s="911">
        <v>44980</v>
      </c>
      <c r="C263" s="1047" t="s">
        <v>577</v>
      </c>
      <c r="D263" s="930" t="s">
        <v>736</v>
      </c>
      <c r="E263" s="931">
        <v>737</v>
      </c>
      <c r="F263" s="906">
        <v>35.9</v>
      </c>
      <c r="G263" s="906"/>
      <c r="H263" s="923">
        <f t="shared" si="3"/>
        <v>21257.359999999957</v>
      </c>
    </row>
    <row r="264" spans="1:8" ht="15" customHeight="1">
      <c r="A264" s="913">
        <v>251</v>
      </c>
      <c r="B264" s="911">
        <v>44980</v>
      </c>
      <c r="C264" s="1047" t="s">
        <v>607</v>
      </c>
      <c r="D264" s="930" t="s">
        <v>737</v>
      </c>
      <c r="E264" s="931">
        <v>261</v>
      </c>
      <c r="F264" s="910">
        <v>20.67</v>
      </c>
      <c r="G264" s="906"/>
      <c r="H264" s="923">
        <f t="shared" si="3"/>
        <v>21236.689999999959</v>
      </c>
    </row>
    <row r="265" spans="1:8" ht="15" customHeight="1">
      <c r="A265" s="913">
        <v>252</v>
      </c>
      <c r="B265" s="911">
        <v>44980</v>
      </c>
      <c r="C265" s="1047" t="s">
        <v>577</v>
      </c>
      <c r="D265" s="930" t="s">
        <v>738</v>
      </c>
      <c r="E265" s="931">
        <v>737</v>
      </c>
      <c r="F265" s="906">
        <v>153.88999999999999</v>
      </c>
      <c r="G265" s="906"/>
      <c r="H265" s="923">
        <f t="shared" si="3"/>
        <v>21082.799999999959</v>
      </c>
    </row>
    <row r="266" spans="1:8" ht="15" customHeight="1">
      <c r="A266" s="913">
        <v>253</v>
      </c>
      <c r="B266" s="911">
        <v>44980</v>
      </c>
      <c r="C266" s="1047" t="s">
        <v>577</v>
      </c>
      <c r="D266" s="930" t="s">
        <v>739</v>
      </c>
      <c r="E266" s="931">
        <v>727</v>
      </c>
      <c r="F266" s="906">
        <v>127.1</v>
      </c>
      <c r="G266" s="906"/>
      <c r="H266" s="923">
        <f t="shared" si="3"/>
        <v>20955.699999999961</v>
      </c>
    </row>
    <row r="267" spans="1:8" ht="15" customHeight="1">
      <c r="A267" s="913">
        <v>254</v>
      </c>
      <c r="B267" s="911">
        <v>44981</v>
      </c>
      <c r="C267" s="1047" t="s">
        <v>579</v>
      </c>
      <c r="D267" s="930" t="s">
        <v>740</v>
      </c>
      <c r="E267" s="931">
        <v>586</v>
      </c>
      <c r="F267" s="906"/>
      <c r="G267" s="906">
        <v>2100</v>
      </c>
      <c r="H267" s="923">
        <f t="shared" si="3"/>
        <v>23055.699999999961</v>
      </c>
    </row>
    <row r="268" spans="1:8" ht="15" customHeight="1">
      <c r="A268" s="913">
        <v>255</v>
      </c>
      <c r="B268" s="911">
        <v>44981</v>
      </c>
      <c r="C268" s="1047" t="s">
        <v>577</v>
      </c>
      <c r="D268" s="930" t="s">
        <v>734</v>
      </c>
      <c r="E268" s="931">
        <v>737</v>
      </c>
      <c r="F268" s="906">
        <v>20.7</v>
      </c>
      <c r="G268" s="906"/>
      <c r="H268" s="923">
        <f t="shared" si="3"/>
        <v>23034.99999999996</v>
      </c>
    </row>
    <row r="269" spans="1:8" ht="15" customHeight="1">
      <c r="A269" s="913">
        <v>256</v>
      </c>
      <c r="B269" s="911">
        <v>44981</v>
      </c>
      <c r="C269" s="1047" t="s">
        <v>577</v>
      </c>
      <c r="D269" s="930" t="s">
        <v>734</v>
      </c>
      <c r="E269" s="931">
        <v>737</v>
      </c>
      <c r="F269" s="906">
        <v>27</v>
      </c>
      <c r="G269" s="906"/>
      <c r="H269" s="923">
        <f t="shared" si="3"/>
        <v>23007.99999999996</v>
      </c>
    </row>
    <row r="270" spans="1:8" ht="15" customHeight="1">
      <c r="A270" s="913">
        <v>257</v>
      </c>
      <c r="B270" s="911">
        <v>44981</v>
      </c>
      <c r="C270" s="1047" t="s">
        <v>577</v>
      </c>
      <c r="D270" s="930" t="s">
        <v>734</v>
      </c>
      <c r="E270" s="931">
        <v>737</v>
      </c>
      <c r="F270" s="906">
        <v>27</v>
      </c>
      <c r="G270" s="906"/>
      <c r="H270" s="923">
        <f t="shared" ref="H270:H333" si="4">+H269+G270-F270</f>
        <v>22980.99999999996</v>
      </c>
    </row>
    <row r="271" spans="1:8" ht="15" customHeight="1">
      <c r="A271" s="913">
        <v>258</v>
      </c>
      <c r="B271" s="911">
        <v>44981</v>
      </c>
      <c r="C271" s="1047" t="s">
        <v>577</v>
      </c>
      <c r="D271" s="930" t="s">
        <v>734</v>
      </c>
      <c r="E271" s="931">
        <v>737</v>
      </c>
      <c r="F271" s="906">
        <v>27</v>
      </c>
      <c r="G271" s="906"/>
      <c r="H271" s="923">
        <f t="shared" si="4"/>
        <v>22953.99999999996</v>
      </c>
    </row>
    <row r="272" spans="1:8" ht="15" customHeight="1">
      <c r="A272" s="913">
        <v>259</v>
      </c>
      <c r="B272" s="911">
        <v>44981</v>
      </c>
      <c r="C272" s="1047" t="s">
        <v>577</v>
      </c>
      <c r="D272" s="930" t="s">
        <v>741</v>
      </c>
      <c r="E272" s="931">
        <v>737</v>
      </c>
      <c r="F272" s="906">
        <v>27</v>
      </c>
      <c r="G272" s="906"/>
      <c r="H272" s="923">
        <f t="shared" si="4"/>
        <v>22926.99999999996</v>
      </c>
    </row>
    <row r="273" spans="1:8" ht="15" customHeight="1">
      <c r="A273" s="913">
        <v>260</v>
      </c>
      <c r="B273" s="911">
        <v>44981</v>
      </c>
      <c r="C273" s="1047" t="s">
        <v>577</v>
      </c>
      <c r="D273" s="930" t="s">
        <v>742</v>
      </c>
      <c r="E273" s="931">
        <v>727</v>
      </c>
      <c r="F273" s="906">
        <v>400</v>
      </c>
      <c r="G273" s="906"/>
      <c r="H273" s="923">
        <f t="shared" si="4"/>
        <v>22526.99999999996</v>
      </c>
    </row>
    <row r="274" spans="1:8" ht="15" customHeight="1">
      <c r="A274" s="913">
        <v>261</v>
      </c>
      <c r="B274" s="911">
        <v>44981</v>
      </c>
      <c r="C274" s="1047" t="s">
        <v>577</v>
      </c>
      <c r="D274" s="930" t="s">
        <v>743</v>
      </c>
      <c r="E274" s="931">
        <v>727</v>
      </c>
      <c r="F274" s="906">
        <v>189.7</v>
      </c>
      <c r="G274" s="906"/>
      <c r="H274" s="923">
        <f t="shared" si="4"/>
        <v>22337.299999999959</v>
      </c>
    </row>
    <row r="275" spans="1:8" ht="15" customHeight="1">
      <c r="A275" s="913">
        <v>262</v>
      </c>
      <c r="B275" s="911">
        <v>44981</v>
      </c>
      <c r="C275" s="1047" t="s">
        <v>575</v>
      </c>
      <c r="D275" s="930" t="s">
        <v>666</v>
      </c>
      <c r="E275" s="931">
        <v>727</v>
      </c>
      <c r="F275" s="906">
        <v>200</v>
      </c>
      <c r="G275" s="906"/>
      <c r="H275" s="923">
        <f t="shared" si="4"/>
        <v>22137.299999999959</v>
      </c>
    </row>
    <row r="276" spans="1:8" ht="15" customHeight="1">
      <c r="A276" s="913">
        <v>263</v>
      </c>
      <c r="B276" s="911">
        <v>44984</v>
      </c>
      <c r="C276" s="1047" t="s">
        <v>579</v>
      </c>
      <c r="D276" s="930" t="s">
        <v>744</v>
      </c>
      <c r="E276" s="931">
        <v>586</v>
      </c>
      <c r="F276" s="906"/>
      <c r="G276" s="906">
        <v>250</v>
      </c>
      <c r="H276" s="923">
        <f t="shared" si="4"/>
        <v>22387.299999999959</v>
      </c>
    </row>
    <row r="277" spans="1:8" ht="15" customHeight="1">
      <c r="A277" s="913">
        <v>264</v>
      </c>
      <c r="B277" s="911">
        <v>44984</v>
      </c>
      <c r="C277" s="1047" t="s">
        <v>579</v>
      </c>
      <c r="D277" s="930" t="s">
        <v>744</v>
      </c>
      <c r="E277" s="931">
        <v>586</v>
      </c>
      <c r="F277" s="906"/>
      <c r="G277" s="906">
        <v>2439</v>
      </c>
      <c r="H277" s="923">
        <f t="shared" si="4"/>
        <v>24826.299999999959</v>
      </c>
    </row>
    <row r="278" spans="1:8" ht="15" customHeight="1">
      <c r="A278" s="913">
        <v>265</v>
      </c>
      <c r="B278" s="911">
        <v>44984</v>
      </c>
      <c r="C278" s="1047" t="s">
        <v>579</v>
      </c>
      <c r="D278" s="930" t="s">
        <v>745</v>
      </c>
      <c r="E278" s="931">
        <v>586</v>
      </c>
      <c r="F278" s="906"/>
      <c r="G278" s="906">
        <v>1850</v>
      </c>
      <c r="H278" s="923">
        <f t="shared" si="4"/>
        <v>26676.299999999959</v>
      </c>
    </row>
    <row r="279" spans="1:8" ht="15" customHeight="1">
      <c r="A279" s="913">
        <v>266</v>
      </c>
      <c r="B279" s="911">
        <v>44984</v>
      </c>
      <c r="C279" s="1047" t="s">
        <v>577</v>
      </c>
      <c r="D279" s="930" t="s">
        <v>746</v>
      </c>
      <c r="E279" s="931">
        <v>737</v>
      </c>
      <c r="F279" s="906">
        <v>20.7</v>
      </c>
      <c r="G279" s="906"/>
      <c r="H279" s="923">
        <f t="shared" si="4"/>
        <v>26655.599999999959</v>
      </c>
    </row>
    <row r="280" spans="1:8" ht="15" customHeight="1">
      <c r="A280" s="913">
        <v>267</v>
      </c>
      <c r="B280" s="911">
        <v>44984</v>
      </c>
      <c r="C280" s="1047" t="s">
        <v>577</v>
      </c>
      <c r="D280" s="930" t="s">
        <v>747</v>
      </c>
      <c r="E280" s="931">
        <v>737</v>
      </c>
      <c r="F280" s="906">
        <v>67.5</v>
      </c>
      <c r="G280" s="906"/>
      <c r="H280" s="923">
        <f t="shared" si="4"/>
        <v>26588.099999999959</v>
      </c>
    </row>
    <row r="281" spans="1:8" ht="15" customHeight="1">
      <c r="A281" s="913">
        <v>268</v>
      </c>
      <c r="B281" s="911">
        <v>44984</v>
      </c>
      <c r="C281" s="1047" t="s">
        <v>575</v>
      </c>
      <c r="D281" s="930" t="s">
        <v>643</v>
      </c>
      <c r="E281" s="931">
        <v>727</v>
      </c>
      <c r="F281" s="906">
        <v>33</v>
      </c>
      <c r="G281" s="906"/>
      <c r="H281" s="923">
        <f t="shared" si="4"/>
        <v>26555.099999999959</v>
      </c>
    </row>
    <row r="282" spans="1:8" ht="15" customHeight="1">
      <c r="A282" s="913">
        <v>269</v>
      </c>
      <c r="B282" s="911">
        <v>44984</v>
      </c>
      <c r="C282" s="1047" t="s">
        <v>577</v>
      </c>
      <c r="D282" s="930" t="s">
        <v>748</v>
      </c>
      <c r="E282" s="931">
        <v>737</v>
      </c>
      <c r="F282" s="909">
        <v>186.78</v>
      </c>
      <c r="G282" s="906"/>
      <c r="H282" s="923">
        <f t="shared" si="4"/>
        <v>26368.31999999996</v>
      </c>
    </row>
    <row r="283" spans="1:8" ht="15" customHeight="1">
      <c r="A283" s="913">
        <v>270</v>
      </c>
      <c r="B283" s="911">
        <v>44985</v>
      </c>
      <c r="C283" s="1047" t="s">
        <v>579</v>
      </c>
      <c r="D283" s="930" t="s">
        <v>749</v>
      </c>
      <c r="E283" s="931">
        <v>586</v>
      </c>
      <c r="F283" s="906"/>
      <c r="G283" s="906">
        <v>250</v>
      </c>
      <c r="H283" s="923">
        <f t="shared" si="4"/>
        <v>26618.31999999996</v>
      </c>
    </row>
    <row r="284" spans="1:8" ht="15" customHeight="1">
      <c r="A284" s="913">
        <v>271</v>
      </c>
      <c r="B284" s="911">
        <v>44985</v>
      </c>
      <c r="C284" s="1047" t="s">
        <v>577</v>
      </c>
      <c r="D284" s="930" t="s">
        <v>750</v>
      </c>
      <c r="E284" s="931">
        <v>737</v>
      </c>
      <c r="F284" s="906">
        <v>20.7</v>
      </c>
      <c r="G284" s="906"/>
      <c r="H284" s="923">
        <f t="shared" si="4"/>
        <v>26597.619999999959</v>
      </c>
    </row>
    <row r="285" spans="1:8" ht="15" customHeight="1">
      <c r="A285" s="913">
        <v>272</v>
      </c>
      <c r="B285" s="911">
        <v>44985</v>
      </c>
      <c r="C285" s="1047" t="s">
        <v>575</v>
      </c>
      <c r="D285" s="930" t="s">
        <v>596</v>
      </c>
      <c r="E285" s="931">
        <v>737</v>
      </c>
      <c r="F285" s="906">
        <v>370.4</v>
      </c>
      <c r="G285" s="906"/>
      <c r="H285" s="923">
        <f t="shared" si="4"/>
        <v>26227.219999999958</v>
      </c>
    </row>
    <row r="286" spans="1:8" ht="15" customHeight="1">
      <c r="A286" s="913">
        <v>273</v>
      </c>
      <c r="B286" s="911">
        <v>44985</v>
      </c>
      <c r="C286" s="1047" t="s">
        <v>577</v>
      </c>
      <c r="D286" s="930" t="s">
        <v>751</v>
      </c>
      <c r="E286" s="931">
        <v>737</v>
      </c>
      <c r="F286" s="906">
        <v>178.5</v>
      </c>
      <c r="G286" s="906"/>
      <c r="H286" s="923">
        <f t="shared" si="4"/>
        <v>26048.719999999958</v>
      </c>
    </row>
    <row r="287" spans="1:8" ht="15" customHeight="1">
      <c r="A287" s="913">
        <v>274</v>
      </c>
      <c r="B287" s="911">
        <v>44985</v>
      </c>
      <c r="C287" s="1047" t="s">
        <v>577</v>
      </c>
      <c r="D287" s="930" t="s">
        <v>752</v>
      </c>
      <c r="E287" s="931">
        <v>737</v>
      </c>
      <c r="F287" s="906">
        <v>129.99</v>
      </c>
      <c r="G287" s="906"/>
      <c r="H287" s="923">
        <f t="shared" si="4"/>
        <v>25918.729999999956</v>
      </c>
    </row>
    <row r="288" spans="1:8" ht="15" customHeight="1">
      <c r="A288" s="913">
        <v>275</v>
      </c>
      <c r="B288" s="911">
        <v>44986</v>
      </c>
      <c r="C288" s="1047" t="s">
        <v>579</v>
      </c>
      <c r="D288" s="930" t="s">
        <v>753</v>
      </c>
      <c r="E288" s="931">
        <v>586</v>
      </c>
      <c r="F288" s="906"/>
      <c r="G288" s="906">
        <v>2640</v>
      </c>
      <c r="H288" s="923">
        <f t="shared" si="4"/>
        <v>28558.729999999956</v>
      </c>
    </row>
    <row r="289" spans="1:8" ht="15" customHeight="1">
      <c r="A289" s="913">
        <v>276</v>
      </c>
      <c r="B289" s="911">
        <v>44986</v>
      </c>
      <c r="C289" s="1047" t="s">
        <v>575</v>
      </c>
      <c r="D289" s="930" t="s">
        <v>754</v>
      </c>
      <c r="E289" s="931">
        <v>727</v>
      </c>
      <c r="F289" s="906">
        <v>500</v>
      </c>
      <c r="G289" s="906"/>
      <c r="H289" s="923">
        <f t="shared" si="4"/>
        <v>28058.729999999956</v>
      </c>
    </row>
    <row r="290" spans="1:8" ht="15" customHeight="1">
      <c r="A290" s="913">
        <v>277</v>
      </c>
      <c r="B290" s="911">
        <v>44986</v>
      </c>
      <c r="C290" s="1047" t="s">
        <v>575</v>
      </c>
      <c r="D290" s="930" t="s">
        <v>755</v>
      </c>
      <c r="E290" s="931">
        <v>738</v>
      </c>
      <c r="F290" s="906">
        <v>1040</v>
      </c>
      <c r="G290" s="906"/>
      <c r="H290" s="923">
        <f t="shared" si="4"/>
        <v>27018.729999999956</v>
      </c>
    </row>
    <row r="291" spans="1:8" ht="15" customHeight="1">
      <c r="A291" s="913">
        <v>278</v>
      </c>
      <c r="B291" s="911">
        <v>44986</v>
      </c>
      <c r="C291" s="1047" t="s">
        <v>575</v>
      </c>
      <c r="D291" s="930" t="s">
        <v>756</v>
      </c>
      <c r="E291" s="931">
        <v>737</v>
      </c>
      <c r="F291" s="906">
        <v>5742.03</v>
      </c>
      <c r="G291" s="906"/>
      <c r="H291" s="923">
        <f t="shared" si="4"/>
        <v>21276.699999999957</v>
      </c>
    </row>
    <row r="292" spans="1:8" ht="15" customHeight="1">
      <c r="A292" s="913">
        <v>279</v>
      </c>
      <c r="B292" s="911">
        <v>44987</v>
      </c>
      <c r="C292" s="1047" t="s">
        <v>575</v>
      </c>
      <c r="D292" s="930" t="s">
        <v>757</v>
      </c>
      <c r="E292" s="931">
        <v>727</v>
      </c>
      <c r="F292" s="906">
        <v>1040</v>
      </c>
      <c r="G292" s="906"/>
      <c r="H292" s="923">
        <f t="shared" si="4"/>
        <v>20236.699999999957</v>
      </c>
    </row>
    <row r="293" spans="1:8" ht="15" customHeight="1">
      <c r="A293" s="913">
        <v>280</v>
      </c>
      <c r="B293" s="911">
        <v>44987</v>
      </c>
      <c r="C293" s="1047" t="s">
        <v>577</v>
      </c>
      <c r="D293" s="930" t="s">
        <v>758</v>
      </c>
      <c r="E293" s="931">
        <v>265</v>
      </c>
      <c r="F293" s="906">
        <v>27</v>
      </c>
      <c r="G293" s="906"/>
      <c r="H293" s="923">
        <f t="shared" si="4"/>
        <v>20209.699999999957</v>
      </c>
    </row>
    <row r="294" spans="1:8" ht="15" customHeight="1">
      <c r="A294" s="913">
        <v>281</v>
      </c>
      <c r="B294" s="911">
        <v>44987</v>
      </c>
      <c r="C294" s="1047" t="s">
        <v>577</v>
      </c>
      <c r="D294" s="930" t="s">
        <v>758</v>
      </c>
      <c r="E294" s="931">
        <v>265</v>
      </c>
      <c r="F294" s="906">
        <v>34.200000000000003</v>
      </c>
      <c r="G294" s="906"/>
      <c r="H294" s="923">
        <f t="shared" si="4"/>
        <v>20175.499999999956</v>
      </c>
    </row>
    <row r="295" spans="1:8" ht="15" customHeight="1">
      <c r="A295" s="913">
        <v>282</v>
      </c>
      <c r="B295" s="911">
        <v>44987</v>
      </c>
      <c r="C295" s="1047" t="s">
        <v>577</v>
      </c>
      <c r="D295" s="930" t="s">
        <v>759</v>
      </c>
      <c r="E295" s="931">
        <v>737</v>
      </c>
      <c r="F295" s="906">
        <v>101.39</v>
      </c>
      <c r="G295" s="906"/>
      <c r="H295" s="923">
        <f t="shared" si="4"/>
        <v>20074.109999999957</v>
      </c>
    </row>
    <row r="296" spans="1:8" ht="15" customHeight="1">
      <c r="A296" s="913">
        <v>283</v>
      </c>
      <c r="B296" s="911">
        <v>44987</v>
      </c>
      <c r="C296" s="1047" t="s">
        <v>577</v>
      </c>
      <c r="D296" s="930" t="s">
        <v>760</v>
      </c>
      <c r="E296" s="931">
        <v>737</v>
      </c>
      <c r="F296" s="906">
        <v>41.99</v>
      </c>
      <c r="G296" s="906"/>
      <c r="H296" s="923">
        <f t="shared" si="4"/>
        <v>20032.119999999955</v>
      </c>
    </row>
    <row r="297" spans="1:8" ht="15" customHeight="1">
      <c r="A297" s="913">
        <v>284</v>
      </c>
      <c r="B297" s="911">
        <v>44987</v>
      </c>
      <c r="C297" s="1047" t="s">
        <v>577</v>
      </c>
      <c r="D297" s="930" t="s">
        <v>761</v>
      </c>
      <c r="E297" s="931">
        <v>737</v>
      </c>
      <c r="F297" s="906">
        <v>150</v>
      </c>
      <c r="G297" s="906"/>
      <c r="H297" s="923">
        <f t="shared" si="4"/>
        <v>19882.119999999955</v>
      </c>
    </row>
    <row r="298" spans="1:8" ht="15" customHeight="1">
      <c r="A298" s="913">
        <v>285</v>
      </c>
      <c r="B298" s="911">
        <v>44987</v>
      </c>
      <c r="C298" s="1047" t="s">
        <v>577</v>
      </c>
      <c r="D298" s="930" t="s">
        <v>762</v>
      </c>
      <c r="E298" s="931">
        <v>737</v>
      </c>
      <c r="F298" s="906">
        <v>263.88</v>
      </c>
      <c r="G298" s="906"/>
      <c r="H298" s="923">
        <f t="shared" si="4"/>
        <v>19618.239999999954</v>
      </c>
    </row>
    <row r="299" spans="1:8" ht="15" customHeight="1">
      <c r="A299" s="913">
        <v>286</v>
      </c>
      <c r="B299" s="911">
        <v>44987</v>
      </c>
      <c r="C299" s="1047" t="s">
        <v>577</v>
      </c>
      <c r="D299" s="930" t="s">
        <v>763</v>
      </c>
      <c r="E299" s="931">
        <v>737</v>
      </c>
      <c r="F299" s="906">
        <v>135.55000000000001</v>
      </c>
      <c r="G299" s="906"/>
      <c r="H299" s="923">
        <f t="shared" si="4"/>
        <v>19482.689999999955</v>
      </c>
    </row>
    <row r="300" spans="1:8" ht="15" customHeight="1">
      <c r="A300" s="913">
        <v>287</v>
      </c>
      <c r="B300" s="911">
        <v>44988</v>
      </c>
      <c r="C300" s="1047" t="s">
        <v>579</v>
      </c>
      <c r="D300" s="930" t="s">
        <v>764</v>
      </c>
      <c r="E300" s="931">
        <v>586</v>
      </c>
      <c r="F300" s="906"/>
      <c r="G300" s="906">
        <v>2989</v>
      </c>
      <c r="H300" s="923">
        <f t="shared" si="4"/>
        <v>22471.689999999955</v>
      </c>
    </row>
    <row r="301" spans="1:8" ht="15" customHeight="1">
      <c r="A301" s="913">
        <v>288</v>
      </c>
      <c r="B301" s="911">
        <v>44991</v>
      </c>
      <c r="C301" s="1047" t="s">
        <v>579</v>
      </c>
      <c r="D301" s="930" t="s">
        <v>765</v>
      </c>
      <c r="E301" s="931">
        <v>586</v>
      </c>
      <c r="F301" s="906"/>
      <c r="G301" s="906">
        <v>1000</v>
      </c>
      <c r="H301" s="923">
        <f t="shared" si="4"/>
        <v>23471.689999999955</v>
      </c>
    </row>
    <row r="302" spans="1:8" ht="15" customHeight="1">
      <c r="A302" s="913">
        <v>289</v>
      </c>
      <c r="B302" s="911">
        <v>44991</v>
      </c>
      <c r="C302" s="1047" t="s">
        <v>579</v>
      </c>
      <c r="D302" s="930" t="s">
        <v>766</v>
      </c>
      <c r="E302" s="931">
        <v>586</v>
      </c>
      <c r="F302" s="906"/>
      <c r="G302" s="906">
        <v>250</v>
      </c>
      <c r="H302" s="923">
        <f t="shared" si="4"/>
        <v>23721.689999999955</v>
      </c>
    </row>
    <row r="303" spans="1:8" ht="15" customHeight="1">
      <c r="A303" s="913">
        <v>290</v>
      </c>
      <c r="B303" s="911">
        <v>44991</v>
      </c>
      <c r="C303" s="1047" t="s">
        <v>579</v>
      </c>
      <c r="D303" s="930" t="s">
        <v>766</v>
      </c>
      <c r="E303" s="931">
        <v>586</v>
      </c>
      <c r="F303" s="906"/>
      <c r="G303" s="906">
        <v>1000</v>
      </c>
      <c r="H303" s="923">
        <f t="shared" si="4"/>
        <v>24721.689999999955</v>
      </c>
    </row>
    <row r="304" spans="1:8" ht="15" customHeight="1">
      <c r="A304" s="913">
        <v>291</v>
      </c>
      <c r="B304" s="911">
        <v>44991</v>
      </c>
      <c r="C304" s="1047" t="s">
        <v>621</v>
      </c>
      <c r="D304" s="930" t="s">
        <v>767</v>
      </c>
      <c r="E304" s="931">
        <v>92</v>
      </c>
      <c r="F304" s="906"/>
      <c r="G304" s="906">
        <v>1.51</v>
      </c>
      <c r="H304" s="923">
        <f t="shared" si="4"/>
        <v>24723.199999999953</v>
      </c>
    </row>
    <row r="305" spans="1:8" ht="15" customHeight="1">
      <c r="A305" s="913">
        <v>292</v>
      </c>
      <c r="B305" s="911">
        <v>44991</v>
      </c>
      <c r="C305" s="1047" t="s">
        <v>579</v>
      </c>
      <c r="D305" s="930" t="s">
        <v>768</v>
      </c>
      <c r="E305" s="931">
        <v>586</v>
      </c>
      <c r="F305" s="906"/>
      <c r="G305" s="906">
        <v>1414</v>
      </c>
      <c r="H305" s="923">
        <f t="shared" si="4"/>
        <v>26137.199999999953</v>
      </c>
    </row>
    <row r="306" spans="1:8" ht="15" customHeight="1">
      <c r="A306" s="913">
        <v>293</v>
      </c>
      <c r="B306" s="911">
        <v>44991</v>
      </c>
      <c r="C306" s="1047" t="s">
        <v>577</v>
      </c>
      <c r="D306" s="930" t="s">
        <v>769</v>
      </c>
      <c r="E306" s="931">
        <v>265</v>
      </c>
      <c r="F306" s="906">
        <v>20.7</v>
      </c>
      <c r="G306" s="906"/>
      <c r="H306" s="923">
        <f t="shared" si="4"/>
        <v>26116.499999999953</v>
      </c>
    </row>
    <row r="307" spans="1:8" ht="15" customHeight="1">
      <c r="A307" s="913">
        <v>294</v>
      </c>
      <c r="B307" s="911">
        <v>44991</v>
      </c>
      <c r="C307" s="1047" t="s">
        <v>577</v>
      </c>
      <c r="D307" s="930" t="s">
        <v>770</v>
      </c>
      <c r="E307" s="931">
        <v>265</v>
      </c>
      <c r="F307" s="906">
        <v>2376.6799999999998</v>
      </c>
      <c r="G307" s="906"/>
      <c r="H307" s="923">
        <f t="shared" si="4"/>
        <v>23739.819999999952</v>
      </c>
    </row>
    <row r="308" spans="1:8" ht="15" customHeight="1">
      <c r="A308" s="913">
        <v>295</v>
      </c>
      <c r="B308" s="911">
        <v>44991</v>
      </c>
      <c r="C308" s="1047" t="s">
        <v>621</v>
      </c>
      <c r="D308" s="930" t="s">
        <v>624</v>
      </c>
      <c r="E308" s="931">
        <v>737</v>
      </c>
      <c r="F308" s="906">
        <v>38.1</v>
      </c>
      <c r="G308" s="906"/>
      <c r="H308" s="923">
        <f t="shared" si="4"/>
        <v>23701.719999999954</v>
      </c>
    </row>
    <row r="309" spans="1:8" ht="15" customHeight="1">
      <c r="A309" s="913">
        <v>296</v>
      </c>
      <c r="B309" s="911">
        <v>44991</v>
      </c>
      <c r="C309" s="1047" t="s">
        <v>577</v>
      </c>
      <c r="D309" s="930" t="s">
        <v>771</v>
      </c>
      <c r="E309" s="931">
        <v>54</v>
      </c>
      <c r="F309" s="906">
        <v>30.96</v>
      </c>
      <c r="G309" s="906"/>
      <c r="H309" s="923">
        <f t="shared" si="4"/>
        <v>23670.759999999955</v>
      </c>
    </row>
    <row r="310" spans="1:8" ht="15" customHeight="1">
      <c r="A310" s="913">
        <v>297</v>
      </c>
      <c r="B310" s="1044">
        <v>44991</v>
      </c>
      <c r="C310" s="1049" t="s">
        <v>577</v>
      </c>
      <c r="D310" s="815" t="s">
        <v>772</v>
      </c>
      <c r="E310" s="831">
        <v>737</v>
      </c>
      <c r="F310" s="924">
        <v>599</v>
      </c>
      <c r="H310" s="923">
        <f t="shared" si="4"/>
        <v>23071.759999999955</v>
      </c>
    </row>
    <row r="311" spans="1:8" ht="15" customHeight="1">
      <c r="A311" s="913">
        <v>298</v>
      </c>
      <c r="B311" s="911">
        <v>44992</v>
      </c>
      <c r="C311" s="1047" t="s">
        <v>579</v>
      </c>
      <c r="D311" s="930" t="s">
        <v>766</v>
      </c>
      <c r="E311" s="931">
        <v>586</v>
      </c>
      <c r="F311" s="906"/>
      <c r="G311" s="906">
        <v>914</v>
      </c>
      <c r="H311" s="923">
        <f t="shared" si="4"/>
        <v>23985.759999999955</v>
      </c>
    </row>
    <row r="312" spans="1:8" ht="15" customHeight="1">
      <c r="A312" s="913">
        <v>299</v>
      </c>
      <c r="B312" s="911">
        <v>44992</v>
      </c>
      <c r="C312" s="1047" t="s">
        <v>575</v>
      </c>
      <c r="D312" s="930" t="s">
        <v>596</v>
      </c>
      <c r="E312" s="931">
        <v>737</v>
      </c>
      <c r="F312" s="906">
        <v>839.2</v>
      </c>
      <c r="G312" s="906"/>
      <c r="H312" s="923">
        <f t="shared" si="4"/>
        <v>23146.559999999954</v>
      </c>
    </row>
    <row r="313" spans="1:8" ht="15" customHeight="1">
      <c r="A313" s="913">
        <v>300</v>
      </c>
      <c r="B313" s="911">
        <v>44992</v>
      </c>
      <c r="C313" s="1047" t="s">
        <v>577</v>
      </c>
      <c r="D313" s="932" t="s">
        <v>773</v>
      </c>
      <c r="E313" s="931">
        <v>737</v>
      </c>
      <c r="F313" s="906">
        <v>21.59</v>
      </c>
      <c r="G313" s="906"/>
      <c r="H313" s="923">
        <f t="shared" si="4"/>
        <v>23124.969999999954</v>
      </c>
    </row>
    <row r="314" spans="1:8" ht="15" customHeight="1">
      <c r="A314" s="913">
        <v>301</v>
      </c>
      <c r="B314" s="911">
        <v>44992</v>
      </c>
      <c r="C314" s="1047" t="s">
        <v>575</v>
      </c>
      <c r="D314" s="930" t="s">
        <v>774</v>
      </c>
      <c r="E314" s="931">
        <v>274</v>
      </c>
      <c r="F314" s="906">
        <v>210</v>
      </c>
      <c r="G314" s="906"/>
      <c r="H314" s="923">
        <f t="shared" si="4"/>
        <v>22914.969999999954</v>
      </c>
    </row>
    <row r="315" spans="1:8" ht="15" customHeight="1">
      <c r="A315" s="913">
        <v>302</v>
      </c>
      <c r="B315" s="911">
        <v>44993</v>
      </c>
      <c r="C315" s="1047" t="s">
        <v>579</v>
      </c>
      <c r="D315" s="930" t="s">
        <v>775</v>
      </c>
      <c r="E315" s="931">
        <v>235</v>
      </c>
      <c r="F315" s="906"/>
      <c r="G315" s="906">
        <v>4189</v>
      </c>
      <c r="H315" s="923">
        <f t="shared" si="4"/>
        <v>27103.969999999954</v>
      </c>
    </row>
    <row r="316" spans="1:8" ht="15" customHeight="1">
      <c r="A316" s="913">
        <v>303</v>
      </c>
      <c r="B316" s="911">
        <v>44993</v>
      </c>
      <c r="C316" s="1047" t="s">
        <v>577</v>
      </c>
      <c r="D316" s="930" t="s">
        <v>776</v>
      </c>
      <c r="E316" s="931">
        <v>265</v>
      </c>
      <c r="F316" s="906">
        <v>27</v>
      </c>
      <c r="G316" s="906"/>
      <c r="H316" s="923">
        <f t="shared" si="4"/>
        <v>27076.969999999954</v>
      </c>
    </row>
    <row r="317" spans="1:8" ht="15" customHeight="1">
      <c r="A317" s="913">
        <v>304</v>
      </c>
      <c r="B317" s="911">
        <v>44993</v>
      </c>
      <c r="C317" s="1047" t="s">
        <v>577</v>
      </c>
      <c r="D317" s="930" t="s">
        <v>776</v>
      </c>
      <c r="E317" s="931">
        <v>265</v>
      </c>
      <c r="F317" s="906">
        <v>27</v>
      </c>
      <c r="G317" s="906"/>
      <c r="H317" s="923">
        <f t="shared" si="4"/>
        <v>27049.969999999954</v>
      </c>
    </row>
    <row r="318" spans="1:8" ht="15" customHeight="1">
      <c r="A318" s="913">
        <v>305</v>
      </c>
      <c r="B318" s="911">
        <v>44993</v>
      </c>
      <c r="C318" s="1047" t="s">
        <v>577</v>
      </c>
      <c r="D318" s="930" t="s">
        <v>776</v>
      </c>
      <c r="E318" s="931">
        <v>265</v>
      </c>
      <c r="F318" s="906">
        <v>27</v>
      </c>
      <c r="G318" s="906"/>
      <c r="H318" s="923">
        <f t="shared" si="4"/>
        <v>27022.969999999954</v>
      </c>
    </row>
    <row r="319" spans="1:8" ht="15" customHeight="1">
      <c r="A319" s="913">
        <v>306</v>
      </c>
      <c r="B319" s="911">
        <v>44994</v>
      </c>
      <c r="C319" s="1047" t="s">
        <v>577</v>
      </c>
      <c r="D319" s="932" t="s">
        <v>777</v>
      </c>
      <c r="E319" s="931">
        <v>737</v>
      </c>
      <c r="F319" s="906">
        <v>6</v>
      </c>
      <c r="G319" s="906"/>
      <c r="H319" s="923">
        <f t="shared" si="4"/>
        <v>27016.969999999954</v>
      </c>
    </row>
    <row r="320" spans="1:8" ht="15" customHeight="1">
      <c r="A320" s="913">
        <v>307</v>
      </c>
      <c r="B320" s="911">
        <v>44994</v>
      </c>
      <c r="C320" s="1047" t="s">
        <v>577</v>
      </c>
      <c r="D320" s="930" t="s">
        <v>778</v>
      </c>
      <c r="E320" s="931">
        <v>54</v>
      </c>
      <c r="F320" s="906">
        <v>25</v>
      </c>
      <c r="G320" s="906"/>
      <c r="H320" s="923">
        <f t="shared" si="4"/>
        <v>26991.969999999954</v>
      </c>
    </row>
    <row r="321" spans="1:8" ht="15" customHeight="1">
      <c r="A321" s="913">
        <v>308</v>
      </c>
      <c r="B321" s="911">
        <v>44994</v>
      </c>
      <c r="C321" s="1047" t="s">
        <v>575</v>
      </c>
      <c r="D321" s="930" t="s">
        <v>779</v>
      </c>
      <c r="E321" s="931">
        <v>54</v>
      </c>
      <c r="F321" s="906">
        <v>628.5</v>
      </c>
      <c r="G321" s="906"/>
      <c r="H321" s="923">
        <f t="shared" si="4"/>
        <v>26363.469999999954</v>
      </c>
    </row>
    <row r="322" spans="1:8" ht="15" customHeight="1">
      <c r="A322" s="913">
        <v>309</v>
      </c>
      <c r="B322" s="911">
        <v>44995</v>
      </c>
      <c r="C322" s="1047" t="s">
        <v>577</v>
      </c>
      <c r="D322" s="930" t="s">
        <v>780</v>
      </c>
      <c r="E322" s="931">
        <v>265</v>
      </c>
      <c r="F322" s="906">
        <v>27</v>
      </c>
      <c r="G322" s="906"/>
      <c r="H322" s="923">
        <f t="shared" si="4"/>
        <v>26336.469999999954</v>
      </c>
    </row>
    <row r="323" spans="1:8" ht="15" customHeight="1">
      <c r="A323" s="913">
        <v>310</v>
      </c>
      <c r="B323" s="911">
        <v>44995</v>
      </c>
      <c r="C323" s="1047" t="s">
        <v>577</v>
      </c>
      <c r="D323" s="930" t="s">
        <v>781</v>
      </c>
      <c r="E323" s="931">
        <v>737</v>
      </c>
      <c r="F323" s="906">
        <v>355.24</v>
      </c>
      <c r="G323" s="906"/>
      <c r="H323" s="923">
        <f t="shared" si="4"/>
        <v>25981.229999999952</v>
      </c>
    </row>
    <row r="324" spans="1:8" ht="15" customHeight="1">
      <c r="A324" s="913">
        <v>311</v>
      </c>
      <c r="B324" s="911">
        <v>44998</v>
      </c>
      <c r="C324" s="1047" t="s">
        <v>579</v>
      </c>
      <c r="D324" s="930" t="s">
        <v>782</v>
      </c>
      <c r="E324" s="931">
        <v>586</v>
      </c>
      <c r="F324" s="906"/>
      <c r="G324" s="906">
        <v>1350</v>
      </c>
      <c r="H324" s="923">
        <f t="shared" si="4"/>
        <v>27331.229999999952</v>
      </c>
    </row>
    <row r="325" spans="1:8" ht="15" customHeight="1">
      <c r="A325" s="913">
        <v>312</v>
      </c>
      <c r="B325" s="911">
        <v>44998</v>
      </c>
      <c r="C325" s="1047" t="s">
        <v>575</v>
      </c>
      <c r="D325" s="930" t="s">
        <v>783</v>
      </c>
      <c r="E325" s="931">
        <v>586</v>
      </c>
      <c r="F325" s="906"/>
      <c r="G325" s="906">
        <v>1989</v>
      </c>
      <c r="H325" s="923">
        <f t="shared" si="4"/>
        <v>29320.229999999952</v>
      </c>
    </row>
    <row r="326" spans="1:8" ht="15" customHeight="1">
      <c r="A326" s="913">
        <v>313</v>
      </c>
      <c r="B326" s="911">
        <v>44998</v>
      </c>
      <c r="C326" s="1047" t="s">
        <v>579</v>
      </c>
      <c r="D326" s="930" t="s">
        <v>784</v>
      </c>
      <c r="E326" s="931">
        <v>586</v>
      </c>
      <c r="F326" s="906"/>
      <c r="G326" s="906">
        <v>1100</v>
      </c>
      <c r="H326" s="923">
        <f t="shared" si="4"/>
        <v>30420.229999999952</v>
      </c>
    </row>
    <row r="327" spans="1:8" ht="15" customHeight="1">
      <c r="A327" s="913">
        <v>314</v>
      </c>
      <c r="B327" s="911">
        <v>44998</v>
      </c>
      <c r="C327" s="1047" t="s">
        <v>579</v>
      </c>
      <c r="D327" s="930" t="s">
        <v>784</v>
      </c>
      <c r="E327" s="931">
        <v>586</v>
      </c>
      <c r="F327" s="906"/>
      <c r="G327" s="906">
        <v>135</v>
      </c>
      <c r="H327" s="923">
        <f t="shared" si="4"/>
        <v>30555.229999999952</v>
      </c>
    </row>
    <row r="328" spans="1:8" ht="15" customHeight="1">
      <c r="A328" s="913">
        <v>315</v>
      </c>
      <c r="B328" s="911">
        <v>44998</v>
      </c>
      <c r="C328" s="1047" t="s">
        <v>579</v>
      </c>
      <c r="D328" s="930" t="s">
        <v>785</v>
      </c>
      <c r="E328" s="931">
        <v>586</v>
      </c>
      <c r="F328" s="906"/>
      <c r="G328" s="906">
        <v>2189</v>
      </c>
      <c r="H328" s="923">
        <f t="shared" si="4"/>
        <v>32744.229999999952</v>
      </c>
    </row>
    <row r="329" spans="1:8" ht="15" customHeight="1">
      <c r="A329" s="913">
        <v>316</v>
      </c>
      <c r="B329" s="911">
        <v>44998</v>
      </c>
      <c r="C329" s="1047" t="s">
        <v>575</v>
      </c>
      <c r="D329" s="930" t="s">
        <v>786</v>
      </c>
      <c r="E329" s="931">
        <v>586</v>
      </c>
      <c r="F329" s="906">
        <v>192</v>
      </c>
      <c r="G329" s="906"/>
      <c r="H329" s="923">
        <f t="shared" si="4"/>
        <v>32552.229999999952</v>
      </c>
    </row>
    <row r="330" spans="1:8" ht="15" customHeight="1">
      <c r="A330" s="913">
        <v>317</v>
      </c>
      <c r="B330" s="911">
        <v>44998</v>
      </c>
      <c r="C330" s="1047" t="s">
        <v>577</v>
      </c>
      <c r="D330" s="930" t="s">
        <v>787</v>
      </c>
      <c r="E330" s="931">
        <v>737</v>
      </c>
      <c r="F330" s="906">
        <v>3</v>
      </c>
      <c r="G330" s="906"/>
      <c r="H330" s="923">
        <f t="shared" si="4"/>
        <v>32549.229999999952</v>
      </c>
    </row>
    <row r="331" spans="1:8" ht="15" customHeight="1">
      <c r="A331" s="913">
        <v>318</v>
      </c>
      <c r="B331" s="911">
        <v>44998</v>
      </c>
      <c r="C331" s="1047" t="s">
        <v>577</v>
      </c>
      <c r="D331" s="930" t="s">
        <v>788</v>
      </c>
      <c r="E331" s="931">
        <v>737</v>
      </c>
      <c r="F331" s="906">
        <v>6</v>
      </c>
      <c r="G331" s="906"/>
      <c r="H331" s="923">
        <f t="shared" si="4"/>
        <v>32543.229999999952</v>
      </c>
    </row>
    <row r="332" spans="1:8" ht="15" customHeight="1">
      <c r="A332" s="913">
        <v>319</v>
      </c>
      <c r="B332" s="911">
        <v>44998</v>
      </c>
      <c r="C332" s="1047" t="s">
        <v>577</v>
      </c>
      <c r="D332" s="930" t="s">
        <v>789</v>
      </c>
      <c r="E332" s="931">
        <v>737</v>
      </c>
      <c r="F332" s="906">
        <v>44.5</v>
      </c>
      <c r="G332" s="906"/>
      <c r="H332" s="923">
        <f t="shared" si="4"/>
        <v>32498.729999999952</v>
      </c>
    </row>
    <row r="333" spans="1:8" ht="15" customHeight="1">
      <c r="A333" s="913">
        <v>320</v>
      </c>
      <c r="B333" s="911">
        <v>44998</v>
      </c>
      <c r="C333" s="1047" t="s">
        <v>575</v>
      </c>
      <c r="D333" s="930" t="s">
        <v>643</v>
      </c>
      <c r="E333" s="931">
        <v>727</v>
      </c>
      <c r="F333" s="906">
        <v>33</v>
      </c>
      <c r="G333" s="906"/>
      <c r="H333" s="923">
        <f t="shared" si="4"/>
        <v>32465.729999999952</v>
      </c>
    </row>
    <row r="334" spans="1:8" ht="15" customHeight="1">
      <c r="A334" s="913">
        <v>321</v>
      </c>
      <c r="B334" s="911">
        <v>44999</v>
      </c>
      <c r="C334" s="1047" t="s">
        <v>575</v>
      </c>
      <c r="D334" s="930" t="s">
        <v>790</v>
      </c>
      <c r="E334" s="931">
        <v>586</v>
      </c>
      <c r="F334" s="906"/>
      <c r="G334" s="906">
        <v>250</v>
      </c>
      <c r="H334" s="923">
        <f t="shared" ref="H334:H397" si="5">+H333+G334-F334</f>
        <v>32715.729999999952</v>
      </c>
    </row>
    <row r="335" spans="1:8" ht="15" customHeight="1">
      <c r="A335" s="913">
        <v>322</v>
      </c>
      <c r="B335" s="911">
        <v>44999</v>
      </c>
      <c r="C335" s="1047" t="s">
        <v>579</v>
      </c>
      <c r="D335" s="930" t="s">
        <v>791</v>
      </c>
      <c r="E335" s="931">
        <v>586</v>
      </c>
      <c r="F335" s="906"/>
      <c r="G335" s="906">
        <v>490</v>
      </c>
      <c r="H335" s="923">
        <f t="shared" si="5"/>
        <v>33205.729999999952</v>
      </c>
    </row>
    <row r="336" spans="1:8" ht="15" customHeight="1">
      <c r="A336" s="913">
        <v>323</v>
      </c>
      <c r="B336" s="911">
        <v>44999</v>
      </c>
      <c r="C336" s="1047" t="s">
        <v>575</v>
      </c>
      <c r="D336" s="930" t="s">
        <v>596</v>
      </c>
      <c r="E336" s="931">
        <v>737</v>
      </c>
      <c r="F336" s="906">
        <v>574.54999999999995</v>
      </c>
      <c r="G336" s="906"/>
      <c r="H336" s="923">
        <f t="shared" si="5"/>
        <v>32631.179999999953</v>
      </c>
    </row>
    <row r="337" spans="1:8" ht="15" customHeight="1">
      <c r="A337" s="913">
        <v>324</v>
      </c>
      <c r="B337" s="911">
        <v>44999</v>
      </c>
      <c r="C337" s="1047" t="s">
        <v>607</v>
      </c>
      <c r="D337" s="930" t="s">
        <v>792</v>
      </c>
      <c r="E337" s="931">
        <v>261</v>
      </c>
      <c r="F337" s="906">
        <v>14.52</v>
      </c>
      <c r="G337" s="906"/>
      <c r="H337" s="923">
        <f t="shared" si="5"/>
        <v>32616.659999999953</v>
      </c>
    </row>
    <row r="338" spans="1:8" ht="15" customHeight="1">
      <c r="A338" s="913">
        <v>325</v>
      </c>
      <c r="B338" s="911">
        <v>45000</v>
      </c>
      <c r="C338" s="1047" t="s">
        <v>577</v>
      </c>
      <c r="D338" s="930" t="s">
        <v>793</v>
      </c>
      <c r="E338" s="931">
        <v>265</v>
      </c>
      <c r="F338" s="906">
        <v>11.94</v>
      </c>
      <c r="G338" s="906"/>
      <c r="H338" s="923">
        <f t="shared" si="5"/>
        <v>32604.719999999954</v>
      </c>
    </row>
    <row r="339" spans="1:8" ht="15" customHeight="1">
      <c r="A339" s="913">
        <v>326</v>
      </c>
      <c r="B339" s="911">
        <v>45000</v>
      </c>
      <c r="C339" s="1047" t="s">
        <v>577</v>
      </c>
      <c r="D339" s="930" t="s">
        <v>793</v>
      </c>
      <c r="E339" s="931">
        <v>265</v>
      </c>
      <c r="F339" s="906">
        <v>34.200000000000003</v>
      </c>
      <c r="G339" s="906"/>
      <c r="H339" s="923">
        <f t="shared" si="5"/>
        <v>32570.519999999953</v>
      </c>
    </row>
    <row r="340" spans="1:8" ht="15" customHeight="1">
      <c r="A340" s="913">
        <v>327</v>
      </c>
      <c r="B340" s="911">
        <v>45000</v>
      </c>
      <c r="C340" s="1047" t="s">
        <v>577</v>
      </c>
      <c r="D340" s="930" t="s">
        <v>794</v>
      </c>
      <c r="E340" s="931">
        <v>737</v>
      </c>
      <c r="F340" s="906">
        <v>80</v>
      </c>
      <c r="G340" s="906"/>
      <c r="H340" s="923">
        <f t="shared" si="5"/>
        <v>32490.519999999953</v>
      </c>
    </row>
    <row r="341" spans="1:8" ht="15" customHeight="1">
      <c r="A341" s="913">
        <v>328</v>
      </c>
      <c r="B341" s="911">
        <v>45000</v>
      </c>
      <c r="C341" s="1047" t="s">
        <v>577</v>
      </c>
      <c r="D341" s="930" t="s">
        <v>795</v>
      </c>
      <c r="E341" s="931">
        <v>54</v>
      </c>
      <c r="F341" s="906">
        <v>30.47</v>
      </c>
      <c r="G341" s="906"/>
      <c r="H341" s="923">
        <f t="shared" si="5"/>
        <v>32460.049999999952</v>
      </c>
    </row>
    <row r="342" spans="1:8" ht="15" customHeight="1">
      <c r="A342" s="913">
        <v>329</v>
      </c>
      <c r="B342" s="911">
        <v>45000</v>
      </c>
      <c r="C342" s="1047" t="s">
        <v>577</v>
      </c>
      <c r="D342" s="930" t="s">
        <v>796</v>
      </c>
      <c r="E342" s="931">
        <v>54</v>
      </c>
      <c r="F342" s="906">
        <v>162</v>
      </c>
      <c r="G342" s="906"/>
      <c r="H342" s="923">
        <f t="shared" si="5"/>
        <v>32298.049999999952</v>
      </c>
    </row>
    <row r="343" spans="1:8" ht="15" customHeight="1">
      <c r="A343" s="913">
        <v>330</v>
      </c>
      <c r="B343" s="911">
        <v>45000</v>
      </c>
      <c r="C343" s="1047" t="s">
        <v>577</v>
      </c>
      <c r="D343" s="932" t="s">
        <v>797</v>
      </c>
      <c r="E343" s="931">
        <v>737</v>
      </c>
      <c r="F343" s="906">
        <v>142.04</v>
      </c>
      <c r="G343" s="906"/>
      <c r="H343" s="923">
        <f t="shared" si="5"/>
        <v>32156.009999999951</v>
      </c>
    </row>
    <row r="344" spans="1:8" ht="15" customHeight="1">
      <c r="A344" s="913">
        <v>331</v>
      </c>
      <c r="B344" s="911">
        <v>45000</v>
      </c>
      <c r="C344" s="1047" t="s">
        <v>607</v>
      </c>
      <c r="D344" s="930" t="s">
        <v>798</v>
      </c>
      <c r="E344" s="931">
        <v>261</v>
      </c>
      <c r="F344" s="906">
        <v>31</v>
      </c>
      <c r="G344" s="906"/>
      <c r="H344" s="923">
        <f t="shared" si="5"/>
        <v>32125.009999999951</v>
      </c>
    </row>
    <row r="345" spans="1:8" ht="15" customHeight="1">
      <c r="A345" s="913">
        <v>332</v>
      </c>
      <c r="B345" s="911">
        <v>45000</v>
      </c>
      <c r="C345" s="1047" t="s">
        <v>577</v>
      </c>
      <c r="D345" s="930" t="s">
        <v>799</v>
      </c>
      <c r="E345" s="931">
        <v>737.2</v>
      </c>
      <c r="F345" s="906">
        <v>830.99</v>
      </c>
      <c r="G345" s="906"/>
      <c r="H345" s="923">
        <f t="shared" si="5"/>
        <v>31294.01999999995</v>
      </c>
    </row>
    <row r="346" spans="1:8" ht="15" customHeight="1">
      <c r="A346" s="913">
        <v>333</v>
      </c>
      <c r="B346" s="911">
        <v>45001</v>
      </c>
      <c r="C346" s="1047" t="s">
        <v>573</v>
      </c>
      <c r="D346" s="930" t="s">
        <v>800</v>
      </c>
      <c r="E346" s="931">
        <v>586</v>
      </c>
      <c r="F346" s="906"/>
      <c r="G346" s="906">
        <v>350</v>
      </c>
      <c r="H346" s="923">
        <f t="shared" si="5"/>
        <v>31644.01999999995</v>
      </c>
    </row>
    <row r="347" spans="1:8" ht="15" customHeight="1">
      <c r="A347" s="913">
        <v>334</v>
      </c>
      <c r="B347" s="911">
        <v>45001</v>
      </c>
      <c r="C347" s="1047" t="s">
        <v>575</v>
      </c>
      <c r="D347" s="930" t="s">
        <v>801</v>
      </c>
      <c r="E347" s="931">
        <v>586</v>
      </c>
      <c r="F347" s="906"/>
      <c r="G347" s="906">
        <v>1989</v>
      </c>
      <c r="H347" s="923">
        <f t="shared" si="5"/>
        <v>33633.019999999946</v>
      </c>
    </row>
    <row r="348" spans="1:8" ht="15" customHeight="1">
      <c r="A348" s="913">
        <v>335</v>
      </c>
      <c r="B348" s="911">
        <v>45001</v>
      </c>
      <c r="C348" s="1047" t="s">
        <v>579</v>
      </c>
      <c r="D348" s="930" t="s">
        <v>802</v>
      </c>
      <c r="E348" s="931">
        <v>586</v>
      </c>
      <c r="F348" s="906"/>
      <c r="G348" s="906">
        <v>3989</v>
      </c>
      <c r="H348" s="923">
        <f t="shared" si="5"/>
        <v>37622.019999999946</v>
      </c>
    </row>
    <row r="349" spans="1:8" ht="15" customHeight="1">
      <c r="A349" s="913">
        <v>336</v>
      </c>
      <c r="B349" s="911">
        <v>45001</v>
      </c>
      <c r="C349" s="1047" t="s">
        <v>575</v>
      </c>
      <c r="D349" s="930" t="s">
        <v>790</v>
      </c>
      <c r="E349" s="931">
        <v>586</v>
      </c>
      <c r="F349" s="906"/>
      <c r="G349" s="906">
        <v>1650</v>
      </c>
      <c r="H349" s="923">
        <f t="shared" si="5"/>
        <v>39272.019999999946</v>
      </c>
    </row>
    <row r="350" spans="1:8" ht="15" customHeight="1">
      <c r="A350" s="913">
        <v>337</v>
      </c>
      <c r="B350" s="911">
        <v>45001</v>
      </c>
      <c r="C350" s="1047" t="s">
        <v>577</v>
      </c>
      <c r="D350" s="930" t="s">
        <v>803</v>
      </c>
      <c r="E350" s="931">
        <v>265</v>
      </c>
      <c r="F350" s="906">
        <v>27</v>
      </c>
      <c r="G350" s="906"/>
      <c r="H350" s="923">
        <f t="shared" si="5"/>
        <v>39245.019999999946</v>
      </c>
    </row>
    <row r="351" spans="1:8" ht="15" customHeight="1">
      <c r="A351" s="913">
        <v>338</v>
      </c>
      <c r="B351" s="911">
        <v>45001</v>
      </c>
      <c r="C351" s="1047" t="s">
        <v>577</v>
      </c>
      <c r="D351" s="930" t="s">
        <v>803</v>
      </c>
      <c r="E351" s="931">
        <v>265</v>
      </c>
      <c r="F351" s="906">
        <v>27</v>
      </c>
      <c r="G351" s="906"/>
      <c r="H351" s="923">
        <f t="shared" si="5"/>
        <v>39218.019999999946</v>
      </c>
    </row>
    <row r="352" spans="1:8" ht="15" customHeight="1">
      <c r="A352" s="913">
        <v>339</v>
      </c>
      <c r="B352" s="911">
        <v>45001</v>
      </c>
      <c r="C352" s="1047" t="s">
        <v>575</v>
      </c>
      <c r="D352" s="930" t="s">
        <v>804</v>
      </c>
      <c r="E352" s="931">
        <v>737</v>
      </c>
      <c r="F352" s="906">
        <v>131.1</v>
      </c>
      <c r="G352" s="906"/>
      <c r="H352" s="923">
        <f t="shared" si="5"/>
        <v>39086.919999999947</v>
      </c>
    </row>
    <row r="353" spans="1:8" ht="15" customHeight="1">
      <c r="A353" s="913">
        <v>340</v>
      </c>
      <c r="B353" s="911">
        <v>45001</v>
      </c>
      <c r="C353" s="1047" t="s">
        <v>607</v>
      </c>
      <c r="D353" s="930" t="s">
        <v>805</v>
      </c>
      <c r="E353" s="931">
        <v>261</v>
      </c>
      <c r="F353" s="906">
        <v>17.45</v>
      </c>
      <c r="G353" s="906"/>
      <c r="H353" s="923">
        <f t="shared" si="5"/>
        <v>39069.46999999995</v>
      </c>
    </row>
    <row r="354" spans="1:8" ht="15" customHeight="1">
      <c r="A354" s="913">
        <v>341</v>
      </c>
      <c r="B354" s="911">
        <v>45002</v>
      </c>
      <c r="C354" s="1047" t="s">
        <v>651</v>
      </c>
      <c r="D354" s="930" t="s">
        <v>652</v>
      </c>
      <c r="E354" s="931">
        <v>737</v>
      </c>
      <c r="F354" s="906">
        <v>171.33</v>
      </c>
      <c r="G354" s="906"/>
      <c r="H354" s="923">
        <f t="shared" si="5"/>
        <v>38898.139999999948</v>
      </c>
    </row>
    <row r="355" spans="1:8" ht="15" customHeight="1">
      <c r="A355" s="913">
        <v>342</v>
      </c>
      <c r="B355" s="911">
        <v>45002</v>
      </c>
      <c r="C355" s="1047" t="s">
        <v>577</v>
      </c>
      <c r="D355" s="930" t="s">
        <v>806</v>
      </c>
      <c r="E355" s="931">
        <v>54</v>
      </c>
      <c r="F355" s="906">
        <v>133.87</v>
      </c>
      <c r="G355" s="906"/>
      <c r="H355" s="923">
        <f t="shared" si="5"/>
        <v>38764.269999999946</v>
      </c>
    </row>
    <row r="356" spans="1:8" ht="15" customHeight="1">
      <c r="A356" s="913">
        <v>343</v>
      </c>
      <c r="B356" s="911">
        <v>45002</v>
      </c>
      <c r="C356" s="1047" t="s">
        <v>577</v>
      </c>
      <c r="D356" s="930" t="s">
        <v>807</v>
      </c>
      <c r="E356" s="931">
        <v>737</v>
      </c>
      <c r="F356" s="906">
        <v>265</v>
      </c>
      <c r="G356" s="906"/>
      <c r="H356" s="923">
        <f t="shared" si="5"/>
        <v>38499.269999999946</v>
      </c>
    </row>
    <row r="357" spans="1:8" ht="15" customHeight="1">
      <c r="A357" s="913">
        <v>344</v>
      </c>
      <c r="B357" s="911">
        <v>45002</v>
      </c>
      <c r="C357" s="1047" t="s">
        <v>577</v>
      </c>
      <c r="D357" s="930" t="s">
        <v>808</v>
      </c>
      <c r="E357" s="931">
        <v>737</v>
      </c>
      <c r="F357" s="906">
        <v>35</v>
      </c>
      <c r="G357" s="906"/>
      <c r="H357" s="923">
        <f t="shared" si="5"/>
        <v>38464.269999999946</v>
      </c>
    </row>
    <row r="358" spans="1:8" ht="15" customHeight="1">
      <c r="A358" s="913">
        <v>345</v>
      </c>
      <c r="B358" s="911">
        <v>45002</v>
      </c>
      <c r="C358" s="1047" t="s">
        <v>577</v>
      </c>
      <c r="D358" s="930" t="s">
        <v>809</v>
      </c>
      <c r="E358" s="931">
        <v>737</v>
      </c>
      <c r="F358" s="906">
        <v>43</v>
      </c>
      <c r="G358" s="906"/>
      <c r="H358" s="923">
        <f t="shared" si="5"/>
        <v>38421.269999999946</v>
      </c>
    </row>
    <row r="359" spans="1:8" ht="15" customHeight="1">
      <c r="A359" s="913">
        <v>346</v>
      </c>
      <c r="B359" s="911">
        <v>45002</v>
      </c>
      <c r="C359" s="1047" t="s">
        <v>577</v>
      </c>
      <c r="D359" s="930" t="s">
        <v>810</v>
      </c>
      <c r="E359" s="931">
        <v>737.2</v>
      </c>
      <c r="F359" s="910">
        <v>45</v>
      </c>
      <c r="G359" s="906"/>
      <c r="H359" s="923">
        <f t="shared" si="5"/>
        <v>38376.269999999946</v>
      </c>
    </row>
    <row r="360" spans="1:8" ht="15" customHeight="1">
      <c r="A360" s="913">
        <v>347</v>
      </c>
      <c r="B360" s="911">
        <v>45002</v>
      </c>
      <c r="C360" s="1047" t="s">
        <v>577</v>
      </c>
      <c r="D360" s="930" t="s">
        <v>810</v>
      </c>
      <c r="E360" s="931">
        <v>737.2</v>
      </c>
      <c r="F360" s="906">
        <v>48</v>
      </c>
      <c r="G360" s="906"/>
      <c r="H360" s="923">
        <f t="shared" si="5"/>
        <v>38328.269999999946</v>
      </c>
    </row>
    <row r="361" spans="1:8" ht="15" customHeight="1">
      <c r="A361" s="913">
        <v>348</v>
      </c>
      <c r="B361" s="1044">
        <v>45002</v>
      </c>
      <c r="C361" s="1049" t="s">
        <v>577</v>
      </c>
      <c r="D361" s="815" t="s">
        <v>811</v>
      </c>
      <c r="E361" s="831">
        <v>54</v>
      </c>
      <c r="F361" s="924">
        <v>17.940000000000001</v>
      </c>
      <c r="H361" s="923">
        <f t="shared" si="5"/>
        <v>38310.329999999944</v>
      </c>
    </row>
    <row r="362" spans="1:8" ht="15" customHeight="1">
      <c r="A362" s="913">
        <v>349</v>
      </c>
      <c r="B362" s="911">
        <v>45005</v>
      </c>
      <c r="C362" s="1047" t="s">
        <v>579</v>
      </c>
      <c r="D362" s="930" t="s">
        <v>812</v>
      </c>
      <c r="E362" s="931">
        <v>586</v>
      </c>
      <c r="F362" s="907"/>
      <c r="G362" s="906">
        <v>3200</v>
      </c>
      <c r="H362" s="923">
        <f t="shared" si="5"/>
        <v>41510.329999999944</v>
      </c>
    </row>
    <row r="363" spans="1:8" ht="15" customHeight="1">
      <c r="A363" s="913">
        <v>350</v>
      </c>
      <c r="B363" s="911">
        <v>45005</v>
      </c>
      <c r="C363" s="1047" t="s">
        <v>575</v>
      </c>
      <c r="D363" s="930" t="s">
        <v>813</v>
      </c>
      <c r="E363" s="931">
        <v>586</v>
      </c>
      <c r="F363" s="907"/>
      <c r="G363" s="906">
        <v>1600</v>
      </c>
      <c r="H363" s="923">
        <f t="shared" si="5"/>
        <v>43110.329999999944</v>
      </c>
    </row>
    <row r="364" spans="1:8" ht="15" customHeight="1">
      <c r="A364" s="913">
        <v>351</v>
      </c>
      <c r="B364" s="911">
        <v>45005</v>
      </c>
      <c r="C364" s="1047" t="s">
        <v>577</v>
      </c>
      <c r="D364" s="930" t="s">
        <v>814</v>
      </c>
      <c r="E364" s="931">
        <v>265</v>
      </c>
      <c r="F364" s="906">
        <v>20.7</v>
      </c>
      <c r="G364" s="906"/>
      <c r="H364" s="923">
        <f t="shared" si="5"/>
        <v>43089.629999999946</v>
      </c>
    </row>
    <row r="365" spans="1:8" ht="15" customHeight="1">
      <c r="A365" s="913">
        <v>352</v>
      </c>
      <c r="B365" s="911">
        <v>45005</v>
      </c>
      <c r="C365" s="1047" t="s">
        <v>577</v>
      </c>
      <c r="D365" s="930" t="s">
        <v>814</v>
      </c>
      <c r="E365" s="931">
        <v>737</v>
      </c>
      <c r="F365" s="906">
        <v>27</v>
      </c>
      <c r="G365" s="906"/>
      <c r="H365" s="923">
        <f t="shared" si="5"/>
        <v>43062.629999999946</v>
      </c>
    </row>
    <row r="366" spans="1:8" ht="15" customHeight="1">
      <c r="A366" s="913">
        <v>353</v>
      </c>
      <c r="B366" s="911">
        <v>45006</v>
      </c>
      <c r="C366" s="1047" t="s">
        <v>579</v>
      </c>
      <c r="D366" s="930" t="s">
        <v>815</v>
      </c>
      <c r="E366" s="931">
        <v>586</v>
      </c>
      <c r="F366" s="906"/>
      <c r="G366" s="906">
        <v>2189</v>
      </c>
      <c r="H366" s="923">
        <f t="shared" si="5"/>
        <v>45251.629999999946</v>
      </c>
    </row>
    <row r="367" spans="1:8" ht="15" customHeight="1">
      <c r="A367" s="913">
        <v>354</v>
      </c>
      <c r="B367" s="911">
        <v>45006</v>
      </c>
      <c r="C367" s="1047" t="s">
        <v>575</v>
      </c>
      <c r="D367" s="930" t="s">
        <v>816</v>
      </c>
      <c r="E367" s="931">
        <v>92</v>
      </c>
      <c r="F367" s="906"/>
      <c r="G367" s="906">
        <v>75</v>
      </c>
      <c r="H367" s="923">
        <f t="shared" si="5"/>
        <v>45326.629999999946</v>
      </c>
    </row>
    <row r="368" spans="1:8" ht="15" customHeight="1">
      <c r="A368" s="913">
        <v>355</v>
      </c>
      <c r="B368" s="911">
        <v>45006</v>
      </c>
      <c r="C368" s="1047" t="s">
        <v>575</v>
      </c>
      <c r="D368" s="930" t="s">
        <v>609</v>
      </c>
      <c r="E368" s="931">
        <v>727</v>
      </c>
      <c r="F368" s="906">
        <v>700</v>
      </c>
      <c r="G368" s="906"/>
      <c r="H368" s="923">
        <f t="shared" si="5"/>
        <v>44626.629999999946</v>
      </c>
    </row>
    <row r="369" spans="1:8" ht="15" customHeight="1">
      <c r="A369" s="913">
        <v>356</v>
      </c>
      <c r="B369" s="911">
        <v>45006</v>
      </c>
      <c r="C369" s="1047" t="s">
        <v>575</v>
      </c>
      <c r="D369" s="930" t="s">
        <v>817</v>
      </c>
      <c r="E369" s="931">
        <v>235</v>
      </c>
      <c r="F369" s="906">
        <v>3939</v>
      </c>
      <c r="G369" s="906"/>
      <c r="H369" s="923">
        <f t="shared" si="5"/>
        <v>40687.629999999946</v>
      </c>
    </row>
    <row r="370" spans="1:8" ht="15" customHeight="1">
      <c r="A370" s="913">
        <v>357</v>
      </c>
      <c r="B370" s="911">
        <v>45006</v>
      </c>
      <c r="C370" s="1047" t="s">
        <v>577</v>
      </c>
      <c r="D370" s="930" t="s">
        <v>818</v>
      </c>
      <c r="E370" s="931">
        <v>265</v>
      </c>
      <c r="F370" s="906">
        <v>20.7</v>
      </c>
      <c r="G370" s="906"/>
      <c r="H370" s="923">
        <f t="shared" si="5"/>
        <v>40666.929999999949</v>
      </c>
    </row>
    <row r="371" spans="1:8" ht="15" customHeight="1">
      <c r="A371" s="913">
        <v>358</v>
      </c>
      <c r="B371" s="911">
        <v>45006</v>
      </c>
      <c r="C371" s="1047" t="s">
        <v>577</v>
      </c>
      <c r="D371" s="930" t="s">
        <v>818</v>
      </c>
      <c r="E371" s="931">
        <v>265</v>
      </c>
      <c r="F371" s="906">
        <v>27</v>
      </c>
      <c r="G371" s="906"/>
      <c r="H371" s="923">
        <f t="shared" si="5"/>
        <v>40639.929999999949</v>
      </c>
    </row>
    <row r="372" spans="1:8" ht="15" customHeight="1">
      <c r="A372" s="913">
        <v>359</v>
      </c>
      <c r="B372" s="911">
        <v>45006</v>
      </c>
      <c r="C372" s="1047" t="s">
        <v>577</v>
      </c>
      <c r="D372" s="930" t="s">
        <v>818</v>
      </c>
      <c r="E372" s="931">
        <v>265</v>
      </c>
      <c r="F372" s="906">
        <v>27</v>
      </c>
      <c r="G372" s="906"/>
      <c r="H372" s="923">
        <f t="shared" si="5"/>
        <v>40612.929999999949</v>
      </c>
    </row>
    <row r="373" spans="1:8" ht="15" customHeight="1">
      <c r="A373" s="913">
        <v>360</v>
      </c>
      <c r="B373" s="911">
        <v>45006</v>
      </c>
      <c r="C373" s="1047" t="s">
        <v>577</v>
      </c>
      <c r="D373" s="930" t="s">
        <v>818</v>
      </c>
      <c r="E373" s="931">
        <v>265</v>
      </c>
      <c r="F373" s="906">
        <v>34.200000000000003</v>
      </c>
      <c r="G373" s="906"/>
      <c r="H373" s="923">
        <f t="shared" si="5"/>
        <v>40578.729999999952</v>
      </c>
    </row>
    <row r="374" spans="1:8" ht="15" customHeight="1">
      <c r="A374" s="913">
        <v>361</v>
      </c>
      <c r="B374" s="911">
        <v>45006</v>
      </c>
      <c r="C374" s="1047" t="s">
        <v>575</v>
      </c>
      <c r="D374" s="930" t="s">
        <v>819</v>
      </c>
      <c r="E374" s="931">
        <v>737</v>
      </c>
      <c r="F374" s="906">
        <v>132</v>
      </c>
      <c r="G374" s="906"/>
      <c r="H374" s="923">
        <f t="shared" si="5"/>
        <v>40446.729999999952</v>
      </c>
    </row>
    <row r="375" spans="1:8" ht="15" customHeight="1">
      <c r="A375" s="913">
        <v>362</v>
      </c>
      <c r="B375" s="911">
        <v>45006</v>
      </c>
      <c r="C375" s="1047" t="s">
        <v>820</v>
      </c>
      <c r="D375" s="930" t="s">
        <v>821</v>
      </c>
      <c r="E375" s="931">
        <v>737</v>
      </c>
      <c r="F375" s="906">
        <v>25.43</v>
      </c>
      <c r="G375" s="906"/>
      <c r="H375" s="923">
        <f t="shared" si="5"/>
        <v>40421.299999999952</v>
      </c>
    </row>
    <row r="376" spans="1:8" ht="15" customHeight="1">
      <c r="A376" s="913">
        <v>363</v>
      </c>
      <c r="B376" s="911">
        <v>45006</v>
      </c>
      <c r="C376" s="1047" t="s">
        <v>575</v>
      </c>
      <c r="D376" s="930" t="s">
        <v>822</v>
      </c>
      <c r="E376" s="931">
        <v>737</v>
      </c>
      <c r="F376" s="906">
        <v>800</v>
      </c>
      <c r="G376" s="906"/>
      <c r="H376" s="923">
        <f t="shared" si="5"/>
        <v>39621.299999999952</v>
      </c>
    </row>
    <row r="377" spans="1:8" ht="15" customHeight="1">
      <c r="A377" s="913">
        <v>364</v>
      </c>
      <c r="B377" s="911">
        <v>45007</v>
      </c>
      <c r="C377" s="1047" t="s">
        <v>579</v>
      </c>
      <c r="D377" s="930" t="s">
        <v>823</v>
      </c>
      <c r="E377" s="931">
        <v>586</v>
      </c>
      <c r="F377" s="906"/>
      <c r="G377" s="906">
        <v>1650</v>
      </c>
      <c r="H377" s="923">
        <f t="shared" si="5"/>
        <v>41271.299999999952</v>
      </c>
    </row>
    <row r="378" spans="1:8" ht="15" customHeight="1">
      <c r="A378" s="913">
        <v>365</v>
      </c>
      <c r="B378" s="911">
        <v>45007</v>
      </c>
      <c r="C378" s="1047" t="s">
        <v>575</v>
      </c>
      <c r="D378" s="930" t="s">
        <v>586</v>
      </c>
      <c r="E378" s="931">
        <v>737</v>
      </c>
      <c r="F378" s="906">
        <v>1900</v>
      </c>
      <c r="G378" s="906"/>
      <c r="H378" s="923">
        <f t="shared" si="5"/>
        <v>39371.299999999952</v>
      </c>
    </row>
    <row r="379" spans="1:8" ht="15" customHeight="1">
      <c r="A379" s="913">
        <v>366</v>
      </c>
      <c r="B379" s="911">
        <v>45008</v>
      </c>
      <c r="C379" s="1047" t="s">
        <v>579</v>
      </c>
      <c r="D379" s="930" t="s">
        <v>824</v>
      </c>
      <c r="E379" s="931">
        <v>586</v>
      </c>
      <c r="F379" s="906"/>
      <c r="G379" s="906">
        <v>2089</v>
      </c>
      <c r="H379" s="923">
        <f t="shared" si="5"/>
        <v>41460.299999999952</v>
      </c>
    </row>
    <row r="380" spans="1:8" ht="15" customHeight="1">
      <c r="A380" s="913">
        <v>367</v>
      </c>
      <c r="B380" s="911">
        <v>45008</v>
      </c>
      <c r="C380" s="1047" t="s">
        <v>579</v>
      </c>
      <c r="D380" s="930" t="s">
        <v>825</v>
      </c>
      <c r="E380" s="931">
        <v>586</v>
      </c>
      <c r="F380" s="906"/>
      <c r="G380" s="906">
        <v>100</v>
      </c>
      <c r="H380" s="923">
        <f t="shared" si="5"/>
        <v>41560.299999999952</v>
      </c>
    </row>
    <row r="381" spans="1:8" ht="15" customHeight="1">
      <c r="A381" s="913">
        <v>368</v>
      </c>
      <c r="B381" s="911">
        <v>45008</v>
      </c>
      <c r="C381" s="1047" t="s">
        <v>575</v>
      </c>
      <c r="D381" s="930" t="s">
        <v>609</v>
      </c>
      <c r="E381" s="931">
        <v>727</v>
      </c>
      <c r="F381" s="906">
        <v>500</v>
      </c>
      <c r="G381" s="906"/>
      <c r="H381" s="923">
        <f t="shared" si="5"/>
        <v>41060.299999999952</v>
      </c>
    </row>
    <row r="382" spans="1:8" ht="15" customHeight="1">
      <c r="A382" s="913">
        <v>369</v>
      </c>
      <c r="B382" s="911">
        <v>45008</v>
      </c>
      <c r="C382" s="1047" t="s">
        <v>577</v>
      </c>
      <c r="D382" s="930" t="s">
        <v>826</v>
      </c>
      <c r="E382" s="931">
        <v>265</v>
      </c>
      <c r="F382" s="906">
        <v>27</v>
      </c>
      <c r="G382" s="906"/>
      <c r="H382" s="923">
        <f t="shared" si="5"/>
        <v>41033.299999999952</v>
      </c>
    </row>
    <row r="383" spans="1:8" ht="15" customHeight="1">
      <c r="A383" s="913">
        <v>370</v>
      </c>
      <c r="B383" s="911">
        <v>45008</v>
      </c>
      <c r="C383" s="1047" t="s">
        <v>575</v>
      </c>
      <c r="D383" s="930" t="s">
        <v>827</v>
      </c>
      <c r="E383" s="931">
        <v>737</v>
      </c>
      <c r="F383" s="906">
        <v>2000</v>
      </c>
      <c r="G383" s="906"/>
      <c r="H383" s="923">
        <f t="shared" si="5"/>
        <v>39033.299999999952</v>
      </c>
    </row>
    <row r="384" spans="1:8" ht="15" customHeight="1">
      <c r="A384" s="913">
        <v>371</v>
      </c>
      <c r="B384" s="911">
        <v>45008</v>
      </c>
      <c r="C384" s="1047" t="s">
        <v>575</v>
      </c>
      <c r="D384" s="930" t="s">
        <v>828</v>
      </c>
      <c r="E384" s="931">
        <v>737</v>
      </c>
      <c r="F384" s="909">
        <v>800</v>
      </c>
      <c r="G384" s="906"/>
      <c r="H384" s="923">
        <f t="shared" si="5"/>
        <v>38233.299999999952</v>
      </c>
    </row>
    <row r="385" spans="1:8" ht="15" customHeight="1">
      <c r="A385" s="913">
        <v>372</v>
      </c>
      <c r="B385" s="911">
        <v>45009</v>
      </c>
      <c r="C385" s="1047" t="s">
        <v>579</v>
      </c>
      <c r="D385" s="930" t="s">
        <v>829</v>
      </c>
      <c r="E385" s="931">
        <v>668</v>
      </c>
      <c r="F385" s="906"/>
      <c r="G385" s="906">
        <v>400</v>
      </c>
      <c r="H385" s="923">
        <f t="shared" si="5"/>
        <v>38633.299999999952</v>
      </c>
    </row>
    <row r="386" spans="1:8" ht="15" customHeight="1">
      <c r="A386" s="913">
        <v>373</v>
      </c>
      <c r="B386" s="911">
        <v>45009</v>
      </c>
      <c r="C386" s="1047" t="s">
        <v>577</v>
      </c>
      <c r="D386" s="930" t="s">
        <v>830</v>
      </c>
      <c r="E386" s="931">
        <v>265</v>
      </c>
      <c r="F386" s="906">
        <v>34.200000000000003</v>
      </c>
      <c r="G386" s="906"/>
      <c r="H386" s="923">
        <f t="shared" si="5"/>
        <v>38599.099999999955</v>
      </c>
    </row>
    <row r="387" spans="1:8" ht="15" customHeight="1">
      <c r="A387" s="913">
        <v>374</v>
      </c>
      <c r="B387" s="911">
        <v>45009</v>
      </c>
      <c r="C387" s="1047" t="s">
        <v>575</v>
      </c>
      <c r="D387" s="930" t="s">
        <v>831</v>
      </c>
      <c r="E387" s="931">
        <v>737</v>
      </c>
      <c r="F387" s="906">
        <v>1000</v>
      </c>
      <c r="G387" s="906"/>
      <c r="H387" s="923">
        <f t="shared" si="5"/>
        <v>37599.099999999955</v>
      </c>
    </row>
    <row r="388" spans="1:8" ht="15" customHeight="1">
      <c r="A388" s="913">
        <v>375</v>
      </c>
      <c r="B388" s="911">
        <v>45009</v>
      </c>
      <c r="C388" s="1047" t="s">
        <v>577</v>
      </c>
      <c r="D388" s="930" t="s">
        <v>832</v>
      </c>
      <c r="E388" s="931">
        <v>737.2</v>
      </c>
      <c r="F388" s="906">
        <v>830.38</v>
      </c>
      <c r="G388" s="906"/>
      <c r="H388" s="923">
        <f t="shared" si="5"/>
        <v>36768.719999999958</v>
      </c>
    </row>
    <row r="389" spans="1:8" ht="15" customHeight="1">
      <c r="A389" s="913">
        <v>376</v>
      </c>
      <c r="B389" s="1044">
        <v>45009</v>
      </c>
      <c r="C389" s="1049" t="s">
        <v>575</v>
      </c>
      <c r="D389" s="815" t="s">
        <v>833</v>
      </c>
      <c r="E389" s="831">
        <v>54</v>
      </c>
      <c r="F389" s="924">
        <v>924</v>
      </c>
      <c r="H389" s="923">
        <f t="shared" si="5"/>
        <v>35844.719999999958</v>
      </c>
    </row>
    <row r="390" spans="1:8" ht="15" customHeight="1">
      <c r="A390" s="913">
        <v>377</v>
      </c>
      <c r="B390" s="911">
        <v>45012</v>
      </c>
      <c r="C390" s="1047" t="s">
        <v>579</v>
      </c>
      <c r="D390" s="930" t="s">
        <v>834</v>
      </c>
      <c r="E390" s="931">
        <v>586</v>
      </c>
      <c r="F390" s="906"/>
      <c r="G390" s="906">
        <v>289</v>
      </c>
      <c r="H390" s="923">
        <f t="shared" si="5"/>
        <v>36133.719999999958</v>
      </c>
    </row>
    <row r="391" spans="1:8" ht="15" customHeight="1">
      <c r="A391" s="913">
        <v>378</v>
      </c>
      <c r="B391" s="911">
        <v>45012</v>
      </c>
      <c r="C391" s="1047" t="s">
        <v>579</v>
      </c>
      <c r="D391" s="930" t="s">
        <v>835</v>
      </c>
      <c r="E391" s="931">
        <v>586</v>
      </c>
      <c r="F391" s="906"/>
      <c r="G391" s="906">
        <v>1989</v>
      </c>
      <c r="H391" s="923">
        <f t="shared" si="5"/>
        <v>38122.719999999958</v>
      </c>
    </row>
    <row r="392" spans="1:8" ht="15" customHeight="1">
      <c r="A392" s="913">
        <v>379</v>
      </c>
      <c r="B392" s="911">
        <v>45012</v>
      </c>
      <c r="C392" s="1047" t="s">
        <v>579</v>
      </c>
      <c r="D392" s="930" t="s">
        <v>834</v>
      </c>
      <c r="E392" s="931">
        <v>586</v>
      </c>
      <c r="F392" s="906"/>
      <c r="G392" s="906">
        <v>4700</v>
      </c>
      <c r="H392" s="923">
        <f t="shared" si="5"/>
        <v>42822.719999999958</v>
      </c>
    </row>
    <row r="393" spans="1:8" ht="15" customHeight="1">
      <c r="A393" s="913">
        <v>380</v>
      </c>
      <c r="B393" s="911">
        <v>45012</v>
      </c>
      <c r="C393" s="1047" t="s">
        <v>579</v>
      </c>
      <c r="D393" s="930" t="s">
        <v>836</v>
      </c>
      <c r="E393" s="931">
        <v>586</v>
      </c>
      <c r="F393" s="906"/>
      <c r="G393" s="906">
        <v>250</v>
      </c>
      <c r="H393" s="923">
        <f t="shared" si="5"/>
        <v>43072.719999999958</v>
      </c>
    </row>
    <row r="394" spans="1:8" ht="15" customHeight="1">
      <c r="A394" s="913">
        <v>381</v>
      </c>
      <c r="B394" s="911">
        <v>45012</v>
      </c>
      <c r="C394" s="1047" t="s">
        <v>575</v>
      </c>
      <c r="D394" s="930" t="s">
        <v>837</v>
      </c>
      <c r="E394" s="931">
        <v>235</v>
      </c>
      <c r="F394" s="906">
        <v>250</v>
      </c>
      <c r="G394" s="906"/>
      <c r="H394" s="923">
        <f t="shared" si="5"/>
        <v>42822.719999999958</v>
      </c>
    </row>
    <row r="395" spans="1:8" ht="15" customHeight="1">
      <c r="A395" s="913">
        <v>382</v>
      </c>
      <c r="B395" s="911">
        <v>45012</v>
      </c>
      <c r="C395" s="1047" t="s">
        <v>577</v>
      </c>
      <c r="D395" s="930" t="s">
        <v>838</v>
      </c>
      <c r="E395" s="931">
        <v>265</v>
      </c>
      <c r="F395" s="906">
        <v>20.7</v>
      </c>
      <c r="G395" s="906"/>
      <c r="H395" s="923">
        <f t="shared" si="5"/>
        <v>42802.01999999996</v>
      </c>
    </row>
    <row r="396" spans="1:8" ht="15" customHeight="1">
      <c r="A396" s="913">
        <v>383</v>
      </c>
      <c r="B396" s="911">
        <v>45012</v>
      </c>
      <c r="C396" s="1047" t="s">
        <v>577</v>
      </c>
      <c r="D396" s="930" t="s">
        <v>838</v>
      </c>
      <c r="E396" s="931">
        <v>265</v>
      </c>
      <c r="F396" s="906">
        <v>27</v>
      </c>
      <c r="G396" s="906"/>
      <c r="H396" s="923">
        <f t="shared" si="5"/>
        <v>42775.01999999996</v>
      </c>
    </row>
    <row r="397" spans="1:8" ht="15" customHeight="1">
      <c r="A397" s="913">
        <v>384</v>
      </c>
      <c r="B397" s="911">
        <v>45012</v>
      </c>
      <c r="C397" s="1047" t="s">
        <v>577</v>
      </c>
      <c r="D397" s="930" t="s">
        <v>838</v>
      </c>
      <c r="E397" s="931">
        <v>265</v>
      </c>
      <c r="F397" s="908">
        <v>42.6</v>
      </c>
      <c r="G397" s="906"/>
      <c r="H397" s="923">
        <f t="shared" si="5"/>
        <v>42732.419999999962</v>
      </c>
    </row>
    <row r="398" spans="1:8" ht="15" customHeight="1">
      <c r="A398" s="913">
        <v>385</v>
      </c>
      <c r="B398" s="911">
        <v>45012</v>
      </c>
      <c r="C398" s="1047" t="s">
        <v>575</v>
      </c>
      <c r="D398" s="930" t="s">
        <v>596</v>
      </c>
      <c r="E398" s="931">
        <v>737</v>
      </c>
      <c r="F398" s="906">
        <v>1153.8</v>
      </c>
      <c r="G398" s="906"/>
      <c r="H398" s="923">
        <f t="shared" ref="H398:H461" si="6">+H397+G398-F398</f>
        <v>41578.619999999959</v>
      </c>
    </row>
    <row r="399" spans="1:8" ht="15" customHeight="1">
      <c r="A399" s="913">
        <v>386</v>
      </c>
      <c r="B399" s="911">
        <v>45012</v>
      </c>
      <c r="C399" s="1047" t="s">
        <v>577</v>
      </c>
      <c r="D399" s="930" t="s">
        <v>839</v>
      </c>
      <c r="E399" s="931">
        <v>737.2</v>
      </c>
      <c r="F399" s="906">
        <v>3.48</v>
      </c>
      <c r="G399" s="906"/>
      <c r="H399" s="923">
        <f t="shared" si="6"/>
        <v>41575.139999999956</v>
      </c>
    </row>
    <row r="400" spans="1:8" ht="15" customHeight="1">
      <c r="A400" s="913">
        <v>387</v>
      </c>
      <c r="B400" s="911">
        <v>45012</v>
      </c>
      <c r="C400" s="1047" t="s">
        <v>577</v>
      </c>
      <c r="D400" s="930" t="s">
        <v>839</v>
      </c>
      <c r="E400" s="931">
        <v>737.2</v>
      </c>
      <c r="F400" s="906">
        <v>16.989999999999998</v>
      </c>
      <c r="G400" s="906"/>
      <c r="H400" s="923">
        <f t="shared" si="6"/>
        <v>41558.149999999958</v>
      </c>
    </row>
    <row r="401" spans="1:8" ht="15" customHeight="1">
      <c r="A401" s="913">
        <v>388</v>
      </c>
      <c r="B401" s="911">
        <v>45012</v>
      </c>
      <c r="C401" s="1047" t="s">
        <v>577</v>
      </c>
      <c r="D401" s="930" t="s">
        <v>839</v>
      </c>
      <c r="E401" s="931">
        <v>737.2</v>
      </c>
      <c r="F401" s="906">
        <v>25.49</v>
      </c>
      <c r="G401" s="906"/>
      <c r="H401" s="923">
        <f t="shared" si="6"/>
        <v>41532.65999999996</v>
      </c>
    </row>
    <row r="402" spans="1:8" ht="15" customHeight="1">
      <c r="A402" s="913">
        <v>389</v>
      </c>
      <c r="B402" s="911">
        <v>45012</v>
      </c>
      <c r="C402" s="1047" t="s">
        <v>577</v>
      </c>
      <c r="D402" s="930" t="s">
        <v>839</v>
      </c>
      <c r="E402" s="931">
        <v>737.2</v>
      </c>
      <c r="F402" s="906">
        <v>65</v>
      </c>
      <c r="G402" s="906"/>
      <c r="H402" s="923">
        <f t="shared" si="6"/>
        <v>41467.65999999996</v>
      </c>
    </row>
    <row r="403" spans="1:8" ht="15" customHeight="1">
      <c r="A403" s="913">
        <v>390</v>
      </c>
      <c r="B403" s="911">
        <v>45012</v>
      </c>
      <c r="C403" s="1047" t="s">
        <v>575</v>
      </c>
      <c r="D403" s="930" t="s">
        <v>643</v>
      </c>
      <c r="E403" s="931">
        <v>727</v>
      </c>
      <c r="F403" s="906">
        <v>33</v>
      </c>
      <c r="G403" s="906"/>
      <c r="H403" s="923">
        <f t="shared" si="6"/>
        <v>41434.65999999996</v>
      </c>
    </row>
    <row r="404" spans="1:8" ht="15" customHeight="1">
      <c r="A404" s="913">
        <v>391</v>
      </c>
      <c r="B404" s="911">
        <v>45012</v>
      </c>
      <c r="C404" s="1047" t="s">
        <v>575</v>
      </c>
      <c r="D404" s="930" t="s">
        <v>840</v>
      </c>
      <c r="E404" s="931">
        <v>737</v>
      </c>
      <c r="F404" s="906">
        <v>2000</v>
      </c>
      <c r="G404" s="906"/>
      <c r="H404" s="923">
        <f t="shared" si="6"/>
        <v>39434.65999999996</v>
      </c>
    </row>
    <row r="405" spans="1:8" ht="15" customHeight="1">
      <c r="A405" s="913">
        <v>392</v>
      </c>
      <c r="B405" s="911">
        <v>45013</v>
      </c>
      <c r="C405" s="1047" t="s">
        <v>579</v>
      </c>
      <c r="D405" s="930" t="s">
        <v>841</v>
      </c>
      <c r="E405" s="931">
        <v>586</v>
      </c>
      <c r="F405" s="906"/>
      <c r="G405" s="906">
        <v>250</v>
      </c>
      <c r="H405" s="923">
        <f t="shared" si="6"/>
        <v>39684.65999999996</v>
      </c>
    </row>
    <row r="406" spans="1:8" ht="15" customHeight="1">
      <c r="A406" s="913">
        <v>393</v>
      </c>
      <c r="B406" s="911">
        <v>45013</v>
      </c>
      <c r="C406" s="1047" t="s">
        <v>577</v>
      </c>
      <c r="D406" s="930" t="s">
        <v>842</v>
      </c>
      <c r="E406" s="931">
        <v>265</v>
      </c>
      <c r="F406" s="906">
        <v>27</v>
      </c>
      <c r="G406" s="906"/>
      <c r="H406" s="923">
        <f t="shared" si="6"/>
        <v>39657.65999999996</v>
      </c>
    </row>
    <row r="407" spans="1:8" ht="15" customHeight="1">
      <c r="A407" s="913">
        <v>394</v>
      </c>
      <c r="B407" s="911">
        <v>45013</v>
      </c>
      <c r="C407" s="1047" t="s">
        <v>575</v>
      </c>
      <c r="D407" s="930" t="s">
        <v>843</v>
      </c>
      <c r="E407" s="931">
        <v>737</v>
      </c>
      <c r="F407" s="906">
        <v>2000</v>
      </c>
      <c r="G407" s="906"/>
      <c r="H407" s="923">
        <f t="shared" si="6"/>
        <v>37657.65999999996</v>
      </c>
    </row>
    <row r="408" spans="1:8" ht="15" customHeight="1">
      <c r="A408" s="913">
        <v>395</v>
      </c>
      <c r="B408" s="911">
        <v>45014</v>
      </c>
      <c r="C408" s="1047" t="s">
        <v>577</v>
      </c>
      <c r="D408" s="930" t="s">
        <v>844</v>
      </c>
      <c r="E408" s="931">
        <v>265</v>
      </c>
      <c r="F408" s="906">
        <v>11.94</v>
      </c>
      <c r="G408" s="906"/>
      <c r="H408" s="923">
        <f t="shared" si="6"/>
        <v>37645.719999999958</v>
      </c>
    </row>
    <row r="409" spans="1:8" ht="15" customHeight="1">
      <c r="A409" s="913">
        <v>396</v>
      </c>
      <c r="B409" s="911">
        <v>45014</v>
      </c>
      <c r="C409" s="1047" t="s">
        <v>577</v>
      </c>
      <c r="D409" s="930" t="s">
        <v>844</v>
      </c>
      <c r="E409" s="931">
        <v>265</v>
      </c>
      <c r="F409" s="906">
        <v>34.200000000000003</v>
      </c>
      <c r="G409" s="906"/>
      <c r="H409" s="923">
        <f t="shared" si="6"/>
        <v>37611.51999999996</v>
      </c>
    </row>
    <row r="410" spans="1:8" ht="15" customHeight="1">
      <c r="A410" s="913">
        <v>397</v>
      </c>
      <c r="B410" s="911">
        <v>45015</v>
      </c>
      <c r="C410" s="1047" t="s">
        <v>579</v>
      </c>
      <c r="D410" s="930" t="s">
        <v>845</v>
      </c>
      <c r="E410" s="931">
        <v>586</v>
      </c>
      <c r="F410" s="906"/>
      <c r="G410" s="906">
        <v>3909</v>
      </c>
      <c r="H410" s="923">
        <f t="shared" si="6"/>
        <v>41520.51999999996</v>
      </c>
    </row>
    <row r="411" spans="1:8" ht="15" customHeight="1">
      <c r="A411" s="913">
        <v>398</v>
      </c>
      <c r="B411" s="911">
        <v>45015</v>
      </c>
      <c r="C411" s="1047" t="s">
        <v>575</v>
      </c>
      <c r="D411" s="930" t="s">
        <v>609</v>
      </c>
      <c r="E411" s="931">
        <v>727</v>
      </c>
      <c r="F411" s="906">
        <v>1040</v>
      </c>
      <c r="G411" s="906"/>
      <c r="H411" s="923">
        <f t="shared" si="6"/>
        <v>40480.51999999996</v>
      </c>
    </row>
    <row r="412" spans="1:8" ht="15" customHeight="1">
      <c r="A412" s="913">
        <v>399</v>
      </c>
      <c r="B412" s="911">
        <v>45015</v>
      </c>
      <c r="C412" s="1047" t="s">
        <v>577</v>
      </c>
      <c r="D412" s="930" t="s">
        <v>846</v>
      </c>
      <c r="E412" s="931">
        <v>265</v>
      </c>
      <c r="F412" s="906">
        <v>20.7</v>
      </c>
      <c r="G412" s="906"/>
      <c r="H412" s="923">
        <f t="shared" si="6"/>
        <v>40459.819999999963</v>
      </c>
    </row>
    <row r="413" spans="1:8" ht="15" customHeight="1">
      <c r="A413" s="913">
        <v>400</v>
      </c>
      <c r="B413" s="911">
        <v>45015</v>
      </c>
      <c r="C413" s="1047" t="s">
        <v>577</v>
      </c>
      <c r="D413" s="930" t="s">
        <v>846</v>
      </c>
      <c r="E413" s="931">
        <v>265</v>
      </c>
      <c r="F413" s="906">
        <v>27</v>
      </c>
      <c r="G413" s="906"/>
      <c r="H413" s="923">
        <f t="shared" si="6"/>
        <v>40432.819999999963</v>
      </c>
    </row>
    <row r="414" spans="1:8" ht="15" customHeight="1">
      <c r="A414" s="913">
        <v>401</v>
      </c>
      <c r="B414" s="911">
        <v>45015</v>
      </c>
      <c r="C414" s="1047" t="s">
        <v>577</v>
      </c>
      <c r="D414" s="930" t="s">
        <v>846</v>
      </c>
      <c r="E414" s="931">
        <v>265</v>
      </c>
      <c r="F414" s="906">
        <v>27</v>
      </c>
      <c r="G414" s="906"/>
      <c r="H414" s="923">
        <f t="shared" si="6"/>
        <v>40405.819999999963</v>
      </c>
    </row>
    <row r="415" spans="1:8" ht="15" customHeight="1">
      <c r="A415" s="913">
        <v>402</v>
      </c>
      <c r="B415" s="911">
        <v>45015</v>
      </c>
      <c r="C415" s="1047" t="s">
        <v>577</v>
      </c>
      <c r="D415" s="930" t="s">
        <v>847</v>
      </c>
      <c r="E415" s="931">
        <v>737</v>
      </c>
      <c r="F415" s="906">
        <v>15.1</v>
      </c>
      <c r="G415" s="906"/>
      <c r="H415" s="923">
        <f t="shared" si="6"/>
        <v>40390.719999999965</v>
      </c>
    </row>
    <row r="416" spans="1:8" ht="15" customHeight="1">
      <c r="A416" s="913">
        <v>403</v>
      </c>
      <c r="B416" s="911">
        <v>45015</v>
      </c>
      <c r="C416" s="1047" t="s">
        <v>577</v>
      </c>
      <c r="D416" s="930" t="s">
        <v>848</v>
      </c>
      <c r="E416" s="931">
        <v>737</v>
      </c>
      <c r="F416" s="906">
        <v>13.11</v>
      </c>
      <c r="G416" s="906"/>
      <c r="H416" s="923">
        <f t="shared" si="6"/>
        <v>40377.609999999964</v>
      </c>
    </row>
    <row r="417" spans="1:8" ht="15" customHeight="1">
      <c r="A417" s="913">
        <v>404</v>
      </c>
      <c r="B417" s="911">
        <v>45015</v>
      </c>
      <c r="C417" s="1047" t="s">
        <v>577</v>
      </c>
      <c r="D417" s="930" t="s">
        <v>849</v>
      </c>
      <c r="E417" s="931">
        <v>737</v>
      </c>
      <c r="F417" s="906">
        <v>170</v>
      </c>
      <c r="G417" s="906"/>
      <c r="H417" s="923">
        <f t="shared" si="6"/>
        <v>40207.609999999964</v>
      </c>
    </row>
    <row r="418" spans="1:8" ht="15" customHeight="1">
      <c r="A418" s="913">
        <v>405</v>
      </c>
      <c r="B418" s="911">
        <v>45016</v>
      </c>
      <c r="C418" s="1047" t="s">
        <v>577</v>
      </c>
      <c r="D418" s="930" t="s">
        <v>850</v>
      </c>
      <c r="E418" s="931">
        <v>265</v>
      </c>
      <c r="F418" s="906">
        <v>27</v>
      </c>
      <c r="G418" s="906"/>
      <c r="H418" s="923">
        <f t="shared" si="6"/>
        <v>40180.609999999964</v>
      </c>
    </row>
    <row r="419" spans="1:8" ht="15" customHeight="1">
      <c r="A419" s="913">
        <v>406</v>
      </c>
      <c r="B419" s="911">
        <v>45016</v>
      </c>
      <c r="C419" s="1047" t="s">
        <v>577</v>
      </c>
      <c r="D419" s="930" t="s">
        <v>850</v>
      </c>
      <c r="E419" s="931">
        <v>265</v>
      </c>
      <c r="F419" s="906">
        <v>27</v>
      </c>
      <c r="G419" s="906"/>
      <c r="H419" s="923">
        <f t="shared" si="6"/>
        <v>40153.609999999964</v>
      </c>
    </row>
    <row r="420" spans="1:8" ht="15" customHeight="1">
      <c r="A420" s="913">
        <v>407</v>
      </c>
      <c r="B420" s="911">
        <v>45016</v>
      </c>
      <c r="C420" s="1047" t="s">
        <v>575</v>
      </c>
      <c r="D420" s="930" t="s">
        <v>673</v>
      </c>
      <c r="E420" s="931">
        <v>738</v>
      </c>
      <c r="F420" s="906">
        <v>1040</v>
      </c>
      <c r="G420" s="906"/>
      <c r="H420" s="923">
        <f t="shared" si="6"/>
        <v>39113.609999999964</v>
      </c>
    </row>
    <row r="421" spans="1:8" ht="15" customHeight="1">
      <c r="A421" s="913">
        <v>408</v>
      </c>
      <c r="B421" s="911">
        <v>45019</v>
      </c>
      <c r="C421" s="1047" t="s">
        <v>579</v>
      </c>
      <c r="D421" s="930" t="s">
        <v>851</v>
      </c>
      <c r="E421" s="931">
        <v>586</v>
      </c>
      <c r="F421" s="906"/>
      <c r="G421" s="906">
        <v>939</v>
      </c>
      <c r="H421" s="923">
        <f t="shared" si="6"/>
        <v>40052.609999999964</v>
      </c>
    </row>
    <row r="422" spans="1:8" ht="15" customHeight="1">
      <c r="A422" s="913">
        <v>409</v>
      </c>
      <c r="B422" s="911">
        <v>45019</v>
      </c>
      <c r="C422" s="1047" t="s">
        <v>579</v>
      </c>
      <c r="D422" s="930" t="s">
        <v>852</v>
      </c>
      <c r="E422" s="931">
        <v>586</v>
      </c>
      <c r="F422" s="906"/>
      <c r="G422" s="906">
        <v>1000</v>
      </c>
      <c r="H422" s="923">
        <f t="shared" si="6"/>
        <v>41052.609999999964</v>
      </c>
    </row>
    <row r="423" spans="1:8" ht="15" customHeight="1">
      <c r="A423" s="913">
        <v>410</v>
      </c>
      <c r="B423" s="911">
        <v>45019</v>
      </c>
      <c r="C423" s="1047" t="s">
        <v>579</v>
      </c>
      <c r="D423" s="930" t="s">
        <v>853</v>
      </c>
      <c r="E423" s="931">
        <v>586</v>
      </c>
      <c r="F423" s="906"/>
      <c r="G423" s="906">
        <v>2200</v>
      </c>
      <c r="H423" s="923">
        <f t="shared" si="6"/>
        <v>43252.609999999964</v>
      </c>
    </row>
    <row r="424" spans="1:8" ht="15" customHeight="1">
      <c r="A424" s="913">
        <v>411</v>
      </c>
      <c r="B424" s="911">
        <v>45019</v>
      </c>
      <c r="C424" s="1047" t="s">
        <v>621</v>
      </c>
      <c r="D424" s="930" t="s">
        <v>854</v>
      </c>
      <c r="E424" s="931">
        <v>92</v>
      </c>
      <c r="F424" s="906"/>
      <c r="G424" s="906">
        <v>1.95</v>
      </c>
      <c r="H424" s="923">
        <f t="shared" si="6"/>
        <v>43254.559999999961</v>
      </c>
    </row>
    <row r="425" spans="1:8" ht="15" customHeight="1">
      <c r="A425" s="913">
        <v>412</v>
      </c>
      <c r="B425" s="911">
        <v>45019</v>
      </c>
      <c r="C425" s="1047" t="s">
        <v>579</v>
      </c>
      <c r="D425" s="930" t="s">
        <v>855</v>
      </c>
      <c r="E425" s="931">
        <v>586.1</v>
      </c>
      <c r="F425" s="906"/>
      <c r="G425" s="906">
        <v>250</v>
      </c>
      <c r="H425" s="923">
        <f t="shared" si="6"/>
        <v>43504.559999999961</v>
      </c>
    </row>
    <row r="426" spans="1:8" ht="15" customHeight="1">
      <c r="A426" s="913">
        <v>413</v>
      </c>
      <c r="B426" s="911">
        <v>45019</v>
      </c>
      <c r="C426" s="1047" t="s">
        <v>675</v>
      </c>
      <c r="D426" s="930" t="s">
        <v>856</v>
      </c>
      <c r="E426" s="931">
        <v>668</v>
      </c>
      <c r="F426" s="906">
        <v>250</v>
      </c>
      <c r="G426" s="906"/>
      <c r="H426" s="923">
        <f t="shared" si="6"/>
        <v>43254.559999999961</v>
      </c>
    </row>
    <row r="427" spans="1:8" ht="15" customHeight="1">
      <c r="A427" s="913">
        <v>414</v>
      </c>
      <c r="B427" s="911">
        <v>45019</v>
      </c>
      <c r="C427" s="1047" t="s">
        <v>577</v>
      </c>
      <c r="D427" s="930" t="s">
        <v>857</v>
      </c>
      <c r="E427" s="931">
        <v>265</v>
      </c>
      <c r="F427" s="906">
        <v>27</v>
      </c>
      <c r="G427" s="906"/>
      <c r="H427" s="923">
        <f t="shared" si="6"/>
        <v>43227.559999999961</v>
      </c>
    </row>
    <row r="428" spans="1:8" ht="15" customHeight="1">
      <c r="A428" s="913">
        <v>415</v>
      </c>
      <c r="B428" s="911">
        <v>45019</v>
      </c>
      <c r="C428" s="1047" t="s">
        <v>621</v>
      </c>
      <c r="D428" s="930" t="s">
        <v>624</v>
      </c>
      <c r="E428" s="931">
        <v>737</v>
      </c>
      <c r="F428" s="906">
        <v>46.85</v>
      </c>
      <c r="G428" s="906"/>
      <c r="H428" s="923">
        <f t="shared" si="6"/>
        <v>43180.709999999963</v>
      </c>
    </row>
    <row r="429" spans="1:8" ht="15" customHeight="1">
      <c r="A429" s="913">
        <v>416</v>
      </c>
      <c r="B429" s="911">
        <v>45019</v>
      </c>
      <c r="C429" s="1047" t="s">
        <v>575</v>
      </c>
      <c r="D429" s="930" t="s">
        <v>596</v>
      </c>
      <c r="E429" s="931">
        <v>737</v>
      </c>
      <c r="F429" s="906">
        <v>787.65</v>
      </c>
      <c r="G429" s="906"/>
      <c r="H429" s="923">
        <f t="shared" si="6"/>
        <v>42393.059999999961</v>
      </c>
    </row>
    <row r="430" spans="1:8" ht="15" customHeight="1">
      <c r="A430" s="913">
        <v>417</v>
      </c>
      <c r="B430" s="911">
        <v>45019</v>
      </c>
      <c r="C430" s="1047" t="s">
        <v>820</v>
      </c>
      <c r="D430" s="930" t="s">
        <v>858</v>
      </c>
      <c r="E430" s="931">
        <v>737</v>
      </c>
      <c r="F430" s="906">
        <v>25.37</v>
      </c>
      <c r="G430" s="906"/>
      <c r="H430" s="923">
        <f t="shared" si="6"/>
        <v>42367.689999999959</v>
      </c>
    </row>
    <row r="431" spans="1:8" ht="15" customHeight="1">
      <c r="A431" s="913">
        <v>418</v>
      </c>
      <c r="B431" s="911">
        <v>45019</v>
      </c>
      <c r="C431" s="1047" t="s">
        <v>575</v>
      </c>
      <c r="D431" s="930" t="s">
        <v>643</v>
      </c>
      <c r="E431" s="931">
        <v>727</v>
      </c>
      <c r="F431" s="910">
        <v>33</v>
      </c>
      <c r="G431" s="906"/>
      <c r="H431" s="923">
        <f t="shared" si="6"/>
        <v>42334.689999999959</v>
      </c>
    </row>
    <row r="432" spans="1:8" ht="15" customHeight="1">
      <c r="A432" s="913">
        <v>419</v>
      </c>
      <c r="B432" s="911">
        <v>45020</v>
      </c>
      <c r="C432" s="1047" t="s">
        <v>579</v>
      </c>
      <c r="D432" s="930" t="s">
        <v>859</v>
      </c>
      <c r="E432" s="931">
        <v>586</v>
      </c>
      <c r="F432" s="906"/>
      <c r="G432" s="906">
        <v>1450</v>
      </c>
      <c r="H432" s="923">
        <f t="shared" si="6"/>
        <v>43784.689999999959</v>
      </c>
    </row>
    <row r="433" spans="1:8" ht="15" customHeight="1">
      <c r="A433" s="913">
        <v>420</v>
      </c>
      <c r="B433" s="911">
        <v>45020</v>
      </c>
      <c r="C433" s="1047" t="s">
        <v>579</v>
      </c>
      <c r="D433" s="930" t="s">
        <v>860</v>
      </c>
      <c r="E433" s="931">
        <v>586</v>
      </c>
      <c r="F433" s="906"/>
      <c r="G433" s="906">
        <v>69</v>
      </c>
      <c r="H433" s="923">
        <f t="shared" si="6"/>
        <v>43853.689999999959</v>
      </c>
    </row>
    <row r="434" spans="1:8" ht="15" customHeight="1">
      <c r="A434" s="913">
        <v>421</v>
      </c>
      <c r="B434" s="911">
        <v>45020</v>
      </c>
      <c r="C434" s="1047" t="s">
        <v>577</v>
      </c>
      <c r="D434" s="930" t="s">
        <v>861</v>
      </c>
      <c r="E434" s="931">
        <v>737.2</v>
      </c>
      <c r="F434" s="906">
        <v>6.99</v>
      </c>
      <c r="G434" s="906"/>
      <c r="H434" s="923">
        <f t="shared" si="6"/>
        <v>43846.699999999961</v>
      </c>
    </row>
    <row r="435" spans="1:8" ht="15" customHeight="1">
      <c r="A435" s="913">
        <v>422</v>
      </c>
      <c r="B435" s="911">
        <v>45020</v>
      </c>
      <c r="C435" s="1047" t="s">
        <v>577</v>
      </c>
      <c r="D435" s="930" t="s">
        <v>861</v>
      </c>
      <c r="E435" s="931">
        <v>737.2</v>
      </c>
      <c r="F435" s="906">
        <v>23.09</v>
      </c>
      <c r="G435" s="906"/>
      <c r="H435" s="923">
        <f t="shared" si="6"/>
        <v>43823.609999999964</v>
      </c>
    </row>
    <row r="436" spans="1:8" ht="15" customHeight="1">
      <c r="A436" s="913">
        <v>423</v>
      </c>
      <c r="B436" s="911">
        <v>45020</v>
      </c>
      <c r="C436" s="1047" t="s">
        <v>577</v>
      </c>
      <c r="D436" s="930" t="s">
        <v>861</v>
      </c>
      <c r="E436" s="931">
        <v>737.2</v>
      </c>
      <c r="F436" s="906">
        <v>25.99</v>
      </c>
      <c r="G436" s="906"/>
      <c r="H436" s="923">
        <f t="shared" si="6"/>
        <v>43797.619999999966</v>
      </c>
    </row>
    <row r="437" spans="1:8" ht="15" customHeight="1">
      <c r="A437" s="913">
        <v>424</v>
      </c>
      <c r="B437" s="911">
        <v>45020</v>
      </c>
      <c r="C437" s="1047" t="s">
        <v>575</v>
      </c>
      <c r="D437" s="930" t="s">
        <v>862</v>
      </c>
      <c r="E437" s="931">
        <v>737</v>
      </c>
      <c r="F437" s="906">
        <v>5482.11</v>
      </c>
      <c r="G437" s="906"/>
      <c r="H437" s="923">
        <f t="shared" si="6"/>
        <v>38315.509999999966</v>
      </c>
    </row>
    <row r="438" spans="1:8" ht="15" customHeight="1">
      <c r="A438" s="913">
        <v>425</v>
      </c>
      <c r="B438" s="911">
        <v>45021</v>
      </c>
      <c r="C438" s="1047" t="s">
        <v>579</v>
      </c>
      <c r="D438" s="930" t="s">
        <v>863</v>
      </c>
      <c r="E438" s="931">
        <v>586</v>
      </c>
      <c r="F438" s="906"/>
      <c r="G438" s="906">
        <v>1500</v>
      </c>
      <c r="H438" s="923">
        <f t="shared" si="6"/>
        <v>39815.509999999966</v>
      </c>
    </row>
    <row r="439" spans="1:8" ht="15" customHeight="1">
      <c r="A439" s="913">
        <v>426</v>
      </c>
      <c r="B439" s="911">
        <v>45021</v>
      </c>
      <c r="C439" s="1047" t="s">
        <v>575</v>
      </c>
      <c r="D439" s="930" t="s">
        <v>864</v>
      </c>
      <c r="E439" s="931">
        <v>586</v>
      </c>
      <c r="F439" s="906"/>
      <c r="G439" s="906">
        <v>2000</v>
      </c>
      <c r="H439" s="923">
        <f t="shared" si="6"/>
        <v>41815.509999999966</v>
      </c>
    </row>
    <row r="440" spans="1:8" ht="15" customHeight="1">
      <c r="A440" s="913">
        <v>427</v>
      </c>
      <c r="B440" s="911">
        <v>45021</v>
      </c>
      <c r="C440" s="1047" t="s">
        <v>575</v>
      </c>
      <c r="D440" s="930" t="s">
        <v>864</v>
      </c>
      <c r="E440" s="931">
        <v>586</v>
      </c>
      <c r="F440" s="906"/>
      <c r="G440" s="906">
        <v>739</v>
      </c>
      <c r="H440" s="923">
        <f t="shared" si="6"/>
        <v>42554.509999999966</v>
      </c>
    </row>
    <row r="441" spans="1:8" ht="15" customHeight="1">
      <c r="A441" s="913">
        <v>428</v>
      </c>
      <c r="B441" s="911">
        <v>45021</v>
      </c>
      <c r="C441" s="1047" t="s">
        <v>575</v>
      </c>
      <c r="D441" s="930" t="s">
        <v>865</v>
      </c>
      <c r="E441" s="931">
        <v>586.1</v>
      </c>
      <c r="F441" s="906"/>
      <c r="G441" s="906">
        <v>1500</v>
      </c>
      <c r="H441" s="923">
        <f t="shared" si="6"/>
        <v>44054.509999999966</v>
      </c>
    </row>
    <row r="442" spans="1:8" ht="15" customHeight="1">
      <c r="A442" s="913">
        <v>429</v>
      </c>
      <c r="B442" s="911">
        <v>45021</v>
      </c>
      <c r="C442" s="1047" t="s">
        <v>577</v>
      </c>
      <c r="D442" s="930" t="s">
        <v>866</v>
      </c>
      <c r="E442" s="931">
        <v>727</v>
      </c>
      <c r="F442" s="906">
        <v>2000</v>
      </c>
      <c r="G442" s="906"/>
      <c r="H442" s="923">
        <f t="shared" si="6"/>
        <v>42054.509999999966</v>
      </c>
    </row>
    <row r="443" spans="1:8" ht="15" customHeight="1">
      <c r="A443" s="913">
        <v>430</v>
      </c>
      <c r="B443" s="911">
        <v>45021</v>
      </c>
      <c r="C443" s="1047" t="s">
        <v>577</v>
      </c>
      <c r="D443" s="930" t="s">
        <v>867</v>
      </c>
      <c r="E443" s="931">
        <v>265</v>
      </c>
      <c r="F443" s="906">
        <v>20.7</v>
      </c>
      <c r="G443" s="906"/>
      <c r="H443" s="923">
        <f t="shared" si="6"/>
        <v>42033.809999999969</v>
      </c>
    </row>
    <row r="444" spans="1:8" ht="15" customHeight="1">
      <c r="A444" s="913">
        <v>431</v>
      </c>
      <c r="B444" s="911">
        <v>45021</v>
      </c>
      <c r="C444" s="1047" t="s">
        <v>577</v>
      </c>
      <c r="D444" s="930" t="s">
        <v>867</v>
      </c>
      <c r="E444" s="931">
        <v>265</v>
      </c>
      <c r="F444" s="906">
        <v>34.200000000000003</v>
      </c>
      <c r="G444" s="906"/>
      <c r="H444" s="923">
        <f t="shared" si="6"/>
        <v>41999.609999999971</v>
      </c>
    </row>
    <row r="445" spans="1:8" ht="15" customHeight="1">
      <c r="A445" s="913">
        <v>432</v>
      </c>
      <c r="B445" s="911">
        <v>45021</v>
      </c>
      <c r="C445" s="1047" t="s">
        <v>607</v>
      </c>
      <c r="D445" s="930" t="s">
        <v>868</v>
      </c>
      <c r="E445" s="931">
        <v>267</v>
      </c>
      <c r="F445" s="906">
        <v>21.3</v>
      </c>
      <c r="G445" s="906"/>
      <c r="H445" s="923">
        <f t="shared" si="6"/>
        <v>41978.309999999969</v>
      </c>
    </row>
    <row r="446" spans="1:8" ht="15" customHeight="1">
      <c r="A446" s="913">
        <v>433</v>
      </c>
      <c r="B446" s="911">
        <v>45021</v>
      </c>
      <c r="C446" s="1047" t="s">
        <v>577</v>
      </c>
      <c r="D446" s="930" t="s">
        <v>869</v>
      </c>
      <c r="E446" s="931">
        <v>737</v>
      </c>
      <c r="F446" s="906">
        <v>79</v>
      </c>
      <c r="G446" s="906"/>
      <c r="H446" s="923">
        <f t="shared" si="6"/>
        <v>41899.309999999969</v>
      </c>
    </row>
    <row r="447" spans="1:8" ht="15" customHeight="1">
      <c r="A447" s="913">
        <v>434</v>
      </c>
      <c r="B447" s="911">
        <v>45021</v>
      </c>
      <c r="C447" s="1047" t="s">
        <v>577</v>
      </c>
      <c r="D447" s="930" t="s">
        <v>870</v>
      </c>
      <c r="E447" s="931">
        <v>737</v>
      </c>
      <c r="F447" s="906">
        <v>59.99</v>
      </c>
      <c r="G447" s="906"/>
      <c r="H447" s="923">
        <f t="shared" si="6"/>
        <v>41839.319999999971</v>
      </c>
    </row>
    <row r="448" spans="1:8" ht="15" customHeight="1">
      <c r="A448" s="913">
        <v>435</v>
      </c>
      <c r="B448" s="911">
        <v>45021</v>
      </c>
      <c r="C448" s="1047" t="s">
        <v>607</v>
      </c>
      <c r="D448" s="930" t="s">
        <v>871</v>
      </c>
      <c r="E448" s="931">
        <v>737</v>
      </c>
      <c r="F448" s="906">
        <v>14.81</v>
      </c>
      <c r="G448" s="906"/>
      <c r="H448" s="923">
        <f t="shared" si="6"/>
        <v>41824.509999999973</v>
      </c>
    </row>
    <row r="449" spans="1:8" ht="15" customHeight="1">
      <c r="A449" s="913">
        <v>436</v>
      </c>
      <c r="B449" s="911">
        <v>45022</v>
      </c>
      <c r="C449" s="1047" t="s">
        <v>573</v>
      </c>
      <c r="D449" s="930" t="s">
        <v>872</v>
      </c>
      <c r="E449" s="931">
        <v>586</v>
      </c>
      <c r="F449" s="906"/>
      <c r="G449" s="906">
        <v>410</v>
      </c>
      <c r="H449" s="923">
        <f t="shared" si="6"/>
        <v>42234.509999999973</v>
      </c>
    </row>
    <row r="450" spans="1:8" ht="15" customHeight="1">
      <c r="A450" s="913">
        <v>437</v>
      </c>
      <c r="B450" s="911">
        <v>45022</v>
      </c>
      <c r="C450" s="1047" t="s">
        <v>579</v>
      </c>
      <c r="D450" s="930" t="s">
        <v>873</v>
      </c>
      <c r="E450" s="931">
        <v>586</v>
      </c>
      <c r="F450" s="906"/>
      <c r="G450" s="906">
        <v>2464</v>
      </c>
      <c r="H450" s="923">
        <f t="shared" si="6"/>
        <v>44698.509999999973</v>
      </c>
    </row>
    <row r="451" spans="1:8" ht="15" customHeight="1">
      <c r="A451" s="913">
        <v>438</v>
      </c>
      <c r="B451" s="911">
        <v>45022</v>
      </c>
      <c r="C451" s="1047" t="s">
        <v>579</v>
      </c>
      <c r="D451" s="930" t="s">
        <v>874</v>
      </c>
      <c r="E451" s="931">
        <v>586</v>
      </c>
      <c r="F451" s="906"/>
      <c r="G451" s="906">
        <v>3189</v>
      </c>
      <c r="H451" s="923">
        <f t="shared" si="6"/>
        <v>47887.509999999973</v>
      </c>
    </row>
    <row r="452" spans="1:8" ht="15" customHeight="1">
      <c r="A452" s="913">
        <v>439</v>
      </c>
      <c r="B452" s="911">
        <v>45022</v>
      </c>
      <c r="C452" s="1047" t="s">
        <v>577</v>
      </c>
      <c r="D452" s="930" t="s">
        <v>875</v>
      </c>
      <c r="E452" s="931">
        <v>274</v>
      </c>
      <c r="F452" s="907">
        <v>1800</v>
      </c>
      <c r="G452" s="906"/>
      <c r="H452" s="923">
        <f t="shared" si="6"/>
        <v>46087.509999999973</v>
      </c>
    </row>
    <row r="453" spans="1:8" ht="15" customHeight="1">
      <c r="A453" s="913">
        <v>440</v>
      </c>
      <c r="B453" s="911">
        <v>45022</v>
      </c>
      <c r="C453" s="1047" t="s">
        <v>675</v>
      </c>
      <c r="D453" s="930" t="s">
        <v>876</v>
      </c>
      <c r="E453" s="931">
        <v>668</v>
      </c>
      <c r="F453" s="906">
        <v>200</v>
      </c>
      <c r="G453" s="906"/>
      <c r="H453" s="923">
        <f t="shared" si="6"/>
        <v>45887.509999999973</v>
      </c>
    </row>
    <row r="454" spans="1:8" ht="15" customHeight="1">
      <c r="A454" s="913">
        <v>441</v>
      </c>
      <c r="B454" s="911">
        <v>45022</v>
      </c>
      <c r="C454" s="1047" t="s">
        <v>577</v>
      </c>
      <c r="D454" s="930" t="s">
        <v>877</v>
      </c>
      <c r="E454" s="931">
        <v>265</v>
      </c>
      <c r="F454" s="906">
        <v>34.200000000000003</v>
      </c>
      <c r="G454" s="906"/>
      <c r="H454" s="923">
        <f t="shared" si="6"/>
        <v>45853.309999999976</v>
      </c>
    </row>
    <row r="455" spans="1:8" ht="15" customHeight="1">
      <c r="A455" s="913">
        <v>442</v>
      </c>
      <c r="B455" s="911">
        <v>45022</v>
      </c>
      <c r="C455" s="1047" t="s">
        <v>577</v>
      </c>
      <c r="D455" s="930" t="s">
        <v>877</v>
      </c>
      <c r="E455" s="931">
        <v>265</v>
      </c>
      <c r="F455" s="906">
        <v>34.200000000000003</v>
      </c>
      <c r="G455" s="906"/>
      <c r="H455" s="923">
        <f t="shared" si="6"/>
        <v>45819.109999999979</v>
      </c>
    </row>
    <row r="456" spans="1:8" ht="15" customHeight="1">
      <c r="A456" s="913">
        <v>443</v>
      </c>
      <c r="B456" s="911">
        <v>45022</v>
      </c>
      <c r="C456" s="1047" t="s">
        <v>577</v>
      </c>
      <c r="D456" s="930" t="s">
        <v>877</v>
      </c>
      <c r="E456" s="931">
        <v>265</v>
      </c>
      <c r="F456" s="906">
        <v>42.6</v>
      </c>
      <c r="G456" s="906"/>
      <c r="H456" s="923">
        <f t="shared" si="6"/>
        <v>45776.50999999998</v>
      </c>
    </row>
    <row r="457" spans="1:8" ht="15" customHeight="1">
      <c r="A457" s="913">
        <v>444</v>
      </c>
      <c r="B457" s="911">
        <v>45022</v>
      </c>
      <c r="C457" s="1047" t="s">
        <v>577</v>
      </c>
      <c r="D457" s="930" t="s">
        <v>878</v>
      </c>
      <c r="E457" s="931">
        <v>737</v>
      </c>
      <c r="F457" s="906">
        <v>79.900000000000006</v>
      </c>
      <c r="G457" s="906"/>
      <c r="H457" s="923">
        <f t="shared" si="6"/>
        <v>45696.609999999979</v>
      </c>
    </row>
    <row r="458" spans="1:8" ht="15" customHeight="1">
      <c r="A458" s="913">
        <v>445</v>
      </c>
      <c r="B458" s="911">
        <v>45022</v>
      </c>
      <c r="C458" s="1047" t="s">
        <v>820</v>
      </c>
      <c r="D458" s="930" t="s">
        <v>879</v>
      </c>
      <c r="E458" s="931">
        <v>290</v>
      </c>
      <c r="F458" s="906">
        <v>77.989999999999995</v>
      </c>
      <c r="G458" s="906"/>
      <c r="H458" s="923">
        <f t="shared" si="6"/>
        <v>45618.619999999981</v>
      </c>
    </row>
    <row r="459" spans="1:8" ht="15" customHeight="1">
      <c r="A459" s="913">
        <v>446</v>
      </c>
      <c r="B459" s="911">
        <v>45022</v>
      </c>
      <c r="C459" s="1047" t="s">
        <v>575</v>
      </c>
      <c r="D459" s="930" t="s">
        <v>880</v>
      </c>
      <c r="E459" s="931">
        <v>54</v>
      </c>
      <c r="F459" s="906">
        <v>500</v>
      </c>
      <c r="G459" s="906"/>
      <c r="H459" s="923">
        <f t="shared" si="6"/>
        <v>45118.619999999981</v>
      </c>
    </row>
    <row r="460" spans="1:8" ht="15" customHeight="1">
      <c r="A460" s="913">
        <v>447</v>
      </c>
      <c r="B460" s="911">
        <v>45022</v>
      </c>
      <c r="C460" s="1047" t="s">
        <v>577</v>
      </c>
      <c r="D460" s="930" t="s">
        <v>881</v>
      </c>
      <c r="E460" s="931">
        <v>737</v>
      </c>
      <c r="F460" s="906">
        <v>136.65</v>
      </c>
      <c r="G460" s="906"/>
      <c r="H460" s="923">
        <f t="shared" si="6"/>
        <v>44981.969999999979</v>
      </c>
    </row>
    <row r="461" spans="1:8" ht="15" customHeight="1">
      <c r="A461" s="913">
        <v>448</v>
      </c>
      <c r="B461" s="911">
        <v>45022</v>
      </c>
      <c r="C461" s="1047" t="s">
        <v>577</v>
      </c>
      <c r="D461" s="930" t="s">
        <v>882</v>
      </c>
      <c r="E461" s="931">
        <v>737.2</v>
      </c>
      <c r="F461" s="906">
        <v>579.54999999999995</v>
      </c>
      <c r="G461" s="906"/>
      <c r="H461" s="923">
        <f t="shared" si="6"/>
        <v>44402.419999999976</v>
      </c>
    </row>
    <row r="462" spans="1:8" ht="15" customHeight="1">
      <c r="A462" s="913">
        <v>449</v>
      </c>
      <c r="B462" s="911">
        <v>45027</v>
      </c>
      <c r="C462" s="1047" t="s">
        <v>579</v>
      </c>
      <c r="D462" s="930" t="s">
        <v>883</v>
      </c>
      <c r="E462" s="931">
        <v>586</v>
      </c>
      <c r="F462" s="906"/>
      <c r="G462" s="906">
        <v>2000</v>
      </c>
      <c r="H462" s="923">
        <f t="shared" ref="H462:H525" si="7">+H461+G462-F462</f>
        <v>46402.419999999976</v>
      </c>
    </row>
    <row r="463" spans="1:8" ht="15" customHeight="1">
      <c r="A463" s="913">
        <v>450</v>
      </c>
      <c r="B463" s="911">
        <v>45027</v>
      </c>
      <c r="C463" s="1047" t="s">
        <v>579</v>
      </c>
      <c r="D463" s="930" t="s">
        <v>884</v>
      </c>
      <c r="E463" s="931">
        <v>586</v>
      </c>
      <c r="F463" s="906"/>
      <c r="G463" s="906">
        <v>2000</v>
      </c>
      <c r="H463" s="923">
        <f t="shared" si="7"/>
        <v>48402.419999999976</v>
      </c>
    </row>
    <row r="464" spans="1:8" ht="15" customHeight="1">
      <c r="A464" s="913">
        <v>451</v>
      </c>
      <c r="B464" s="911">
        <v>45027</v>
      </c>
      <c r="C464" s="1047" t="s">
        <v>575</v>
      </c>
      <c r="D464" s="930" t="s">
        <v>885</v>
      </c>
      <c r="E464" s="931">
        <v>586</v>
      </c>
      <c r="F464" s="906"/>
      <c r="G464" s="906">
        <v>2000</v>
      </c>
      <c r="H464" s="923">
        <f t="shared" si="7"/>
        <v>50402.419999999976</v>
      </c>
    </row>
    <row r="465" spans="1:8" ht="15" customHeight="1">
      <c r="A465" s="913">
        <v>452</v>
      </c>
      <c r="B465" s="911">
        <v>45027</v>
      </c>
      <c r="C465" s="1047" t="s">
        <v>575</v>
      </c>
      <c r="D465" s="930" t="s">
        <v>886</v>
      </c>
      <c r="E465" s="931">
        <v>586</v>
      </c>
      <c r="F465" s="906"/>
      <c r="G465" s="906">
        <v>189</v>
      </c>
      <c r="H465" s="923">
        <f t="shared" si="7"/>
        <v>50591.419999999976</v>
      </c>
    </row>
    <row r="466" spans="1:8" ht="15" customHeight="1">
      <c r="A466" s="913">
        <v>453</v>
      </c>
      <c r="B466" s="911">
        <v>45027</v>
      </c>
      <c r="C466" s="1047" t="s">
        <v>575</v>
      </c>
      <c r="D466" s="930" t="s">
        <v>609</v>
      </c>
      <c r="E466" s="931">
        <v>727</v>
      </c>
      <c r="F466" s="906">
        <v>500</v>
      </c>
      <c r="G466" s="906"/>
      <c r="H466" s="923">
        <f t="shared" si="7"/>
        <v>50091.419999999976</v>
      </c>
    </row>
    <row r="467" spans="1:8" ht="15" customHeight="1">
      <c r="A467" s="913">
        <v>454</v>
      </c>
      <c r="B467" s="911">
        <v>45027</v>
      </c>
      <c r="C467" s="1047" t="s">
        <v>575</v>
      </c>
      <c r="D467" s="930" t="s">
        <v>609</v>
      </c>
      <c r="E467" s="931">
        <v>727</v>
      </c>
      <c r="F467" s="906">
        <v>400</v>
      </c>
      <c r="G467" s="906"/>
      <c r="H467" s="923">
        <f t="shared" si="7"/>
        <v>49691.419999999976</v>
      </c>
    </row>
    <row r="468" spans="1:8" ht="15" customHeight="1">
      <c r="A468" s="913">
        <v>455</v>
      </c>
      <c r="B468" s="911">
        <v>45027</v>
      </c>
      <c r="C468" s="1047" t="s">
        <v>577</v>
      </c>
      <c r="D468" s="930" t="s">
        <v>887</v>
      </c>
      <c r="E468" s="931">
        <v>737</v>
      </c>
      <c r="F468" s="906">
        <v>27</v>
      </c>
      <c r="G468" s="906"/>
      <c r="H468" s="923">
        <f t="shared" si="7"/>
        <v>49664.419999999976</v>
      </c>
    </row>
    <row r="469" spans="1:8" ht="15" customHeight="1">
      <c r="A469" s="913">
        <v>456</v>
      </c>
      <c r="B469" s="911">
        <v>45027</v>
      </c>
      <c r="C469" s="1047" t="s">
        <v>577</v>
      </c>
      <c r="D469" s="930" t="s">
        <v>888</v>
      </c>
      <c r="E469" s="931">
        <v>737</v>
      </c>
      <c r="F469" s="906">
        <v>20.7</v>
      </c>
      <c r="G469" s="906"/>
      <c r="H469" s="923">
        <f t="shared" si="7"/>
        <v>49643.719999999979</v>
      </c>
    </row>
    <row r="470" spans="1:8" ht="15" customHeight="1">
      <c r="A470" s="913">
        <v>457</v>
      </c>
      <c r="B470" s="911">
        <v>45027</v>
      </c>
      <c r="C470" s="1047" t="s">
        <v>577</v>
      </c>
      <c r="D470" s="930" t="s">
        <v>888</v>
      </c>
      <c r="E470" s="931">
        <v>737</v>
      </c>
      <c r="F470" s="906">
        <v>27</v>
      </c>
      <c r="G470" s="906"/>
      <c r="H470" s="923">
        <f t="shared" si="7"/>
        <v>49616.719999999979</v>
      </c>
    </row>
    <row r="471" spans="1:8" ht="15" customHeight="1">
      <c r="A471" s="913">
        <v>458</v>
      </c>
      <c r="B471" s="911">
        <v>45027</v>
      </c>
      <c r="C471" s="1047" t="s">
        <v>577</v>
      </c>
      <c r="D471" s="930" t="s">
        <v>888</v>
      </c>
      <c r="E471" s="931">
        <v>737</v>
      </c>
      <c r="F471" s="906">
        <v>27</v>
      </c>
      <c r="G471" s="906"/>
      <c r="H471" s="923">
        <f t="shared" si="7"/>
        <v>49589.719999999979</v>
      </c>
    </row>
    <row r="472" spans="1:8" ht="15" customHeight="1">
      <c r="A472" s="913">
        <v>459</v>
      </c>
      <c r="B472" s="911">
        <v>45027</v>
      </c>
      <c r="C472" s="1047" t="s">
        <v>577</v>
      </c>
      <c r="D472" s="930" t="s">
        <v>888</v>
      </c>
      <c r="E472" s="931">
        <v>737</v>
      </c>
      <c r="F472" s="906">
        <v>42.6</v>
      </c>
      <c r="G472" s="906"/>
      <c r="H472" s="923">
        <f t="shared" si="7"/>
        <v>49547.119999999981</v>
      </c>
    </row>
    <row r="473" spans="1:8" ht="15" customHeight="1">
      <c r="A473" s="913">
        <v>460</v>
      </c>
      <c r="B473" s="911">
        <v>45027</v>
      </c>
      <c r="C473" s="1047" t="s">
        <v>577</v>
      </c>
      <c r="D473" s="912" t="s">
        <v>889</v>
      </c>
      <c r="E473" s="931">
        <v>737</v>
      </c>
      <c r="F473" s="906">
        <v>398.26</v>
      </c>
      <c r="G473" s="906"/>
      <c r="H473" s="923">
        <f t="shared" si="7"/>
        <v>49148.859999999979</v>
      </c>
    </row>
    <row r="474" spans="1:8" ht="15" customHeight="1">
      <c r="A474" s="913">
        <v>461</v>
      </c>
      <c r="B474" s="911">
        <v>45027</v>
      </c>
      <c r="C474" s="1047" t="s">
        <v>575</v>
      </c>
      <c r="D474" s="930" t="s">
        <v>596</v>
      </c>
      <c r="E474" s="931">
        <v>737</v>
      </c>
      <c r="F474" s="906">
        <v>584.75</v>
      </c>
      <c r="G474" s="906"/>
      <c r="H474" s="923">
        <f t="shared" si="7"/>
        <v>48564.109999999979</v>
      </c>
    </row>
    <row r="475" spans="1:8" ht="15" customHeight="1">
      <c r="A475" s="913">
        <v>462</v>
      </c>
      <c r="B475" s="911">
        <v>45027</v>
      </c>
      <c r="C475" s="1047" t="s">
        <v>577</v>
      </c>
      <c r="D475" s="930" t="s">
        <v>890</v>
      </c>
      <c r="E475" s="931">
        <v>737.2</v>
      </c>
      <c r="F475" s="906">
        <v>18.989999999999998</v>
      </c>
      <c r="G475" s="906"/>
      <c r="H475" s="923">
        <f t="shared" si="7"/>
        <v>48545.119999999981</v>
      </c>
    </row>
    <row r="476" spans="1:8" ht="15" customHeight="1">
      <c r="A476" s="913">
        <v>463</v>
      </c>
      <c r="B476" s="911">
        <v>45027</v>
      </c>
      <c r="C476" s="1047" t="s">
        <v>577</v>
      </c>
      <c r="D476" s="930" t="s">
        <v>890</v>
      </c>
      <c r="E476" s="931">
        <v>737.2</v>
      </c>
      <c r="F476" s="906">
        <v>20</v>
      </c>
      <c r="G476" s="906"/>
      <c r="H476" s="923">
        <f t="shared" si="7"/>
        <v>48525.119999999981</v>
      </c>
    </row>
    <row r="477" spans="1:8" ht="15" customHeight="1">
      <c r="A477" s="913">
        <v>464</v>
      </c>
      <c r="B477" s="911">
        <v>45027</v>
      </c>
      <c r="C477" s="1047" t="s">
        <v>577</v>
      </c>
      <c r="D477" s="930" t="s">
        <v>891</v>
      </c>
      <c r="E477" s="931">
        <v>737</v>
      </c>
      <c r="F477" s="906">
        <v>14.23</v>
      </c>
      <c r="G477" s="906"/>
      <c r="H477" s="923">
        <f t="shared" si="7"/>
        <v>48510.889999999978</v>
      </c>
    </row>
    <row r="478" spans="1:8" ht="15" customHeight="1">
      <c r="A478" s="913">
        <v>465</v>
      </c>
      <c r="B478" s="911">
        <v>45027</v>
      </c>
      <c r="C478" s="1047" t="s">
        <v>577</v>
      </c>
      <c r="D478" s="930" t="s">
        <v>892</v>
      </c>
      <c r="E478" s="931">
        <v>737</v>
      </c>
      <c r="F478" s="906">
        <v>348</v>
      </c>
      <c r="G478" s="906"/>
      <c r="H478" s="923">
        <f t="shared" si="7"/>
        <v>48162.889999999978</v>
      </c>
    </row>
    <row r="479" spans="1:8" ht="15" customHeight="1">
      <c r="A479" s="913">
        <v>466</v>
      </c>
      <c r="B479" s="911">
        <v>45027</v>
      </c>
      <c r="C479" s="1047" t="s">
        <v>575</v>
      </c>
      <c r="D479" s="930" t="s">
        <v>893</v>
      </c>
      <c r="E479" s="931">
        <v>727</v>
      </c>
      <c r="F479" s="906">
        <v>180</v>
      </c>
      <c r="G479" s="906"/>
      <c r="H479" s="923">
        <f t="shared" si="7"/>
        <v>47982.889999999978</v>
      </c>
    </row>
    <row r="480" spans="1:8" ht="15" customHeight="1">
      <c r="A480" s="913">
        <v>467</v>
      </c>
      <c r="B480" s="911">
        <v>45027</v>
      </c>
      <c r="C480" s="1047" t="s">
        <v>575</v>
      </c>
      <c r="D480" s="930" t="s">
        <v>643</v>
      </c>
      <c r="E480" s="931">
        <v>727</v>
      </c>
      <c r="F480" s="906">
        <v>33</v>
      </c>
      <c r="G480" s="906"/>
      <c r="H480" s="923">
        <f t="shared" si="7"/>
        <v>47949.889999999978</v>
      </c>
    </row>
    <row r="481" spans="1:8" ht="15" customHeight="1">
      <c r="A481" s="913">
        <v>468</v>
      </c>
      <c r="B481" s="911">
        <v>45027</v>
      </c>
      <c r="C481" s="1047" t="s">
        <v>577</v>
      </c>
      <c r="D481" s="930" t="s">
        <v>894</v>
      </c>
      <c r="E481" s="931">
        <v>267</v>
      </c>
      <c r="F481" s="906">
        <v>120.65</v>
      </c>
      <c r="G481" s="906"/>
      <c r="H481" s="923">
        <f t="shared" si="7"/>
        <v>47829.239999999976</v>
      </c>
    </row>
    <row r="482" spans="1:8" ht="15" customHeight="1">
      <c r="A482" s="913">
        <v>469</v>
      </c>
      <c r="B482" s="911">
        <v>45028</v>
      </c>
      <c r="C482" s="1047" t="s">
        <v>579</v>
      </c>
      <c r="D482" s="930" t="s">
        <v>895</v>
      </c>
      <c r="E482" s="931">
        <v>586</v>
      </c>
      <c r="F482" s="906"/>
      <c r="G482" s="906">
        <v>3750</v>
      </c>
      <c r="H482" s="923">
        <f t="shared" si="7"/>
        <v>51579.239999999976</v>
      </c>
    </row>
    <row r="483" spans="1:8" ht="15" customHeight="1">
      <c r="A483" s="913">
        <v>470</v>
      </c>
      <c r="B483" s="911">
        <v>45028</v>
      </c>
      <c r="C483" s="1047" t="s">
        <v>575</v>
      </c>
      <c r="D483" s="930" t="s">
        <v>896</v>
      </c>
      <c r="E483" s="931">
        <v>54</v>
      </c>
      <c r="F483" s="906">
        <v>675</v>
      </c>
      <c r="G483" s="906"/>
      <c r="H483" s="923">
        <f t="shared" si="7"/>
        <v>50904.239999999976</v>
      </c>
    </row>
    <row r="484" spans="1:8" ht="15" customHeight="1">
      <c r="A484" s="913">
        <v>471</v>
      </c>
      <c r="B484" s="911">
        <v>45028</v>
      </c>
      <c r="C484" s="1047" t="s">
        <v>577</v>
      </c>
      <c r="D484" s="930" t="s">
        <v>897</v>
      </c>
      <c r="E484" s="931">
        <v>737</v>
      </c>
      <c r="F484" s="906">
        <v>19.940000000000001</v>
      </c>
      <c r="G484" s="906"/>
      <c r="H484" s="923">
        <f t="shared" si="7"/>
        <v>50884.299999999974</v>
      </c>
    </row>
    <row r="485" spans="1:8" ht="15" customHeight="1">
      <c r="A485" s="913">
        <v>472</v>
      </c>
      <c r="B485" s="911">
        <v>45029</v>
      </c>
      <c r="C485" s="1047" t="s">
        <v>577</v>
      </c>
      <c r="D485" s="930" t="s">
        <v>898</v>
      </c>
      <c r="E485" s="931">
        <v>737</v>
      </c>
      <c r="F485" s="906">
        <v>20.7</v>
      </c>
      <c r="G485" s="906"/>
      <c r="H485" s="923">
        <f t="shared" si="7"/>
        <v>50863.599999999977</v>
      </c>
    </row>
    <row r="486" spans="1:8" ht="15" customHeight="1">
      <c r="A486" s="913">
        <v>473</v>
      </c>
      <c r="B486" s="911">
        <v>45029</v>
      </c>
      <c r="C486" s="1047" t="s">
        <v>577</v>
      </c>
      <c r="D486" s="930" t="s">
        <v>898</v>
      </c>
      <c r="E486" s="931">
        <v>737</v>
      </c>
      <c r="F486" s="906">
        <v>27</v>
      </c>
      <c r="G486" s="906"/>
      <c r="H486" s="923">
        <f t="shared" si="7"/>
        <v>50836.599999999977</v>
      </c>
    </row>
    <row r="487" spans="1:8" ht="15" customHeight="1">
      <c r="A487" s="913">
        <v>474</v>
      </c>
      <c r="B487" s="911">
        <v>45029</v>
      </c>
      <c r="C487" s="1047" t="s">
        <v>577</v>
      </c>
      <c r="D487" s="930" t="s">
        <v>898</v>
      </c>
      <c r="E487" s="931">
        <v>737</v>
      </c>
      <c r="F487" s="906">
        <v>27</v>
      </c>
      <c r="G487" s="906"/>
      <c r="H487" s="923">
        <f t="shared" si="7"/>
        <v>50809.599999999977</v>
      </c>
    </row>
    <row r="488" spans="1:8" ht="15" customHeight="1">
      <c r="A488" s="913">
        <v>475</v>
      </c>
      <c r="B488" s="911">
        <v>45029</v>
      </c>
      <c r="C488" s="1047" t="s">
        <v>577</v>
      </c>
      <c r="D488" s="930" t="s">
        <v>898</v>
      </c>
      <c r="E488" s="931">
        <v>737</v>
      </c>
      <c r="F488" s="906">
        <v>34.200000000000003</v>
      </c>
      <c r="G488" s="906"/>
      <c r="H488" s="923">
        <f t="shared" si="7"/>
        <v>50775.39999999998</v>
      </c>
    </row>
    <row r="489" spans="1:8" ht="15" customHeight="1">
      <c r="A489" s="913">
        <v>476</v>
      </c>
      <c r="B489" s="911">
        <v>45029</v>
      </c>
      <c r="C489" s="1047" t="s">
        <v>820</v>
      </c>
      <c r="D489" s="930" t="s">
        <v>899</v>
      </c>
      <c r="E489" s="931">
        <v>735</v>
      </c>
      <c r="F489" s="906">
        <v>2867.13</v>
      </c>
      <c r="G489" s="906"/>
      <c r="H489" s="923">
        <f t="shared" si="7"/>
        <v>47908.269999999982</v>
      </c>
    </row>
    <row r="490" spans="1:8" ht="15" customHeight="1">
      <c r="A490" s="913">
        <v>477</v>
      </c>
      <c r="B490" s="911">
        <v>45029</v>
      </c>
      <c r="C490" s="1047" t="s">
        <v>575</v>
      </c>
      <c r="D490" s="930" t="s">
        <v>779</v>
      </c>
      <c r="E490" s="931">
        <v>54</v>
      </c>
      <c r="F490" s="906">
        <v>150</v>
      </c>
      <c r="G490" s="906"/>
      <c r="H490" s="923">
        <f t="shared" si="7"/>
        <v>47758.269999999982</v>
      </c>
    </row>
    <row r="491" spans="1:8" ht="15" customHeight="1">
      <c r="A491" s="913">
        <v>478</v>
      </c>
      <c r="B491" s="911">
        <v>45030</v>
      </c>
      <c r="C491" s="1047" t="s">
        <v>573</v>
      </c>
      <c r="D491" s="930" t="s">
        <v>900</v>
      </c>
      <c r="E491" s="931">
        <v>265</v>
      </c>
      <c r="F491" s="907"/>
      <c r="G491" s="906">
        <v>34.200000000000003</v>
      </c>
      <c r="H491" s="923">
        <f t="shared" si="7"/>
        <v>47792.469999999979</v>
      </c>
    </row>
    <row r="492" spans="1:8" ht="15" customHeight="1">
      <c r="A492" s="913">
        <v>479</v>
      </c>
      <c r="B492" s="911">
        <v>45030</v>
      </c>
      <c r="C492" s="1047" t="s">
        <v>579</v>
      </c>
      <c r="D492" s="930" t="s">
        <v>901</v>
      </c>
      <c r="E492" s="931">
        <v>586</v>
      </c>
      <c r="F492" s="906"/>
      <c r="G492" s="906">
        <v>1339</v>
      </c>
      <c r="H492" s="923">
        <f t="shared" si="7"/>
        <v>49131.469999999979</v>
      </c>
    </row>
    <row r="493" spans="1:8" ht="15" customHeight="1">
      <c r="A493" s="913">
        <v>480</v>
      </c>
      <c r="B493" s="911">
        <v>45030</v>
      </c>
      <c r="C493" s="1047" t="s">
        <v>575</v>
      </c>
      <c r="D493" s="930" t="s">
        <v>609</v>
      </c>
      <c r="E493" s="931">
        <v>727</v>
      </c>
      <c r="F493" s="906">
        <v>1100</v>
      </c>
      <c r="G493" s="906"/>
      <c r="H493" s="923">
        <f t="shared" si="7"/>
        <v>48031.469999999979</v>
      </c>
    </row>
    <row r="494" spans="1:8" ht="15" customHeight="1">
      <c r="A494" s="913">
        <v>481</v>
      </c>
      <c r="B494" s="911">
        <v>45030</v>
      </c>
      <c r="C494" s="1047" t="s">
        <v>651</v>
      </c>
      <c r="D494" s="930" t="s">
        <v>652</v>
      </c>
      <c r="E494" s="931">
        <v>737</v>
      </c>
      <c r="F494" s="906">
        <v>171.33</v>
      </c>
      <c r="G494" s="906"/>
      <c r="H494" s="923">
        <f t="shared" si="7"/>
        <v>47860.139999999978</v>
      </c>
    </row>
    <row r="495" spans="1:8" ht="15" customHeight="1">
      <c r="A495" s="913">
        <v>482</v>
      </c>
      <c r="B495" s="911">
        <v>45030</v>
      </c>
      <c r="C495" s="1047" t="s">
        <v>577</v>
      </c>
      <c r="D495" s="930" t="s">
        <v>900</v>
      </c>
      <c r="E495" s="931">
        <v>737</v>
      </c>
      <c r="F495" s="906">
        <v>27</v>
      </c>
      <c r="G495" s="906"/>
      <c r="H495" s="923">
        <f t="shared" si="7"/>
        <v>47833.139999999978</v>
      </c>
    </row>
    <row r="496" spans="1:8" ht="15" customHeight="1">
      <c r="A496" s="913">
        <v>483</v>
      </c>
      <c r="B496" s="911">
        <v>45030</v>
      </c>
      <c r="C496" s="1047" t="s">
        <v>577</v>
      </c>
      <c r="D496" s="932" t="s">
        <v>900</v>
      </c>
      <c r="E496" s="931">
        <v>737</v>
      </c>
      <c r="F496" s="906">
        <v>34.200000000000003</v>
      </c>
      <c r="G496" s="906"/>
      <c r="H496" s="923">
        <f t="shared" si="7"/>
        <v>47798.939999999981</v>
      </c>
    </row>
    <row r="497" spans="1:8" ht="15" customHeight="1">
      <c r="A497" s="913">
        <v>484</v>
      </c>
      <c r="B497" s="911">
        <v>45030</v>
      </c>
      <c r="C497" s="1047" t="s">
        <v>575</v>
      </c>
      <c r="D497" s="930" t="s">
        <v>596</v>
      </c>
      <c r="E497" s="931">
        <v>737</v>
      </c>
      <c r="F497" s="906">
        <v>360.16</v>
      </c>
      <c r="G497" s="906"/>
      <c r="H497" s="923">
        <f t="shared" si="7"/>
        <v>47438.779999999977</v>
      </c>
    </row>
    <row r="498" spans="1:8" ht="15" customHeight="1">
      <c r="A498" s="913">
        <v>485</v>
      </c>
      <c r="B498" s="911">
        <v>45030</v>
      </c>
      <c r="C498" s="1047" t="s">
        <v>575</v>
      </c>
      <c r="D498" s="930" t="s">
        <v>902</v>
      </c>
      <c r="E498" s="931">
        <v>737</v>
      </c>
      <c r="F498" s="906">
        <v>3700</v>
      </c>
      <c r="G498" s="906"/>
      <c r="H498" s="923">
        <f t="shared" si="7"/>
        <v>43738.779999999977</v>
      </c>
    </row>
    <row r="499" spans="1:8" ht="15" customHeight="1">
      <c r="A499" s="913">
        <v>486</v>
      </c>
      <c r="B499" s="911">
        <v>45033</v>
      </c>
      <c r="C499" s="1047" t="s">
        <v>579</v>
      </c>
      <c r="D499" s="930" t="s">
        <v>901</v>
      </c>
      <c r="E499" s="931">
        <v>586</v>
      </c>
      <c r="F499" s="906"/>
      <c r="G499" s="906">
        <v>2000</v>
      </c>
      <c r="H499" s="923">
        <f t="shared" si="7"/>
        <v>45738.779999999977</v>
      </c>
    </row>
    <row r="500" spans="1:8" ht="15" customHeight="1">
      <c r="A500" s="913">
        <v>487</v>
      </c>
      <c r="B500" s="911">
        <v>45033</v>
      </c>
      <c r="C500" s="1047" t="s">
        <v>577</v>
      </c>
      <c r="D500" s="930" t="s">
        <v>903</v>
      </c>
      <c r="E500" s="931">
        <v>737</v>
      </c>
      <c r="F500" s="906">
        <v>34.200000000000003</v>
      </c>
      <c r="G500" s="906"/>
      <c r="H500" s="923">
        <f t="shared" si="7"/>
        <v>45704.57999999998</v>
      </c>
    </row>
    <row r="501" spans="1:8" ht="15" customHeight="1">
      <c r="A501" s="913">
        <v>488</v>
      </c>
      <c r="B501" s="911">
        <v>45033</v>
      </c>
      <c r="C501" s="1047" t="s">
        <v>575</v>
      </c>
      <c r="D501" s="930" t="s">
        <v>904</v>
      </c>
      <c r="E501" s="931">
        <v>54</v>
      </c>
      <c r="F501" s="906">
        <v>58.68</v>
      </c>
      <c r="G501" s="906"/>
      <c r="H501" s="923">
        <f t="shared" si="7"/>
        <v>45645.89999999998</v>
      </c>
    </row>
    <row r="502" spans="1:8" ht="15" customHeight="1">
      <c r="A502" s="913">
        <v>489</v>
      </c>
      <c r="B502" s="911">
        <v>45033</v>
      </c>
      <c r="C502" s="1047" t="s">
        <v>575</v>
      </c>
      <c r="D502" s="930" t="s">
        <v>643</v>
      </c>
      <c r="E502" s="931">
        <v>727</v>
      </c>
      <c r="F502" s="906">
        <v>33</v>
      </c>
      <c r="G502" s="906"/>
      <c r="H502" s="923">
        <f t="shared" si="7"/>
        <v>45612.89999999998</v>
      </c>
    </row>
    <row r="503" spans="1:8" ht="15" customHeight="1">
      <c r="A503" s="913">
        <v>490</v>
      </c>
      <c r="B503" s="911">
        <v>45034</v>
      </c>
      <c r="C503" s="1047" t="s">
        <v>575</v>
      </c>
      <c r="D503" s="930" t="s">
        <v>905</v>
      </c>
      <c r="E503" s="931">
        <v>586</v>
      </c>
      <c r="F503" s="906"/>
      <c r="G503" s="906">
        <v>2000</v>
      </c>
      <c r="H503" s="923">
        <f t="shared" si="7"/>
        <v>47612.89999999998</v>
      </c>
    </row>
    <row r="504" spans="1:8" ht="15" customHeight="1">
      <c r="A504" s="913">
        <v>491</v>
      </c>
      <c r="B504" s="911">
        <v>45034</v>
      </c>
      <c r="C504" s="1047" t="s">
        <v>575</v>
      </c>
      <c r="D504" s="930" t="s">
        <v>905</v>
      </c>
      <c r="E504" s="931">
        <v>586</v>
      </c>
      <c r="F504" s="906"/>
      <c r="G504" s="906">
        <v>850</v>
      </c>
      <c r="H504" s="923">
        <f t="shared" si="7"/>
        <v>48462.89999999998</v>
      </c>
    </row>
    <row r="505" spans="1:8" ht="15" customHeight="1">
      <c r="A505" s="913">
        <v>492</v>
      </c>
      <c r="B505" s="911">
        <v>45034</v>
      </c>
      <c r="C505" s="1047" t="s">
        <v>577</v>
      </c>
      <c r="D505" s="930" t="s">
        <v>906</v>
      </c>
      <c r="E505" s="931">
        <v>737</v>
      </c>
      <c r="F505" s="908">
        <v>27</v>
      </c>
      <c r="G505" s="906"/>
      <c r="H505" s="923">
        <f t="shared" si="7"/>
        <v>48435.89999999998</v>
      </c>
    </row>
    <row r="506" spans="1:8" ht="15" customHeight="1">
      <c r="A506" s="913">
        <v>493</v>
      </c>
      <c r="B506" s="911">
        <v>45034</v>
      </c>
      <c r="C506" s="1047" t="s">
        <v>575</v>
      </c>
      <c r="D506" s="930" t="s">
        <v>907</v>
      </c>
      <c r="E506" s="931">
        <v>54</v>
      </c>
      <c r="F506" s="906">
        <v>327</v>
      </c>
      <c r="G506" s="906"/>
      <c r="H506" s="923">
        <f t="shared" si="7"/>
        <v>48108.89999999998</v>
      </c>
    </row>
    <row r="507" spans="1:8" ht="15" customHeight="1">
      <c r="A507" s="913">
        <v>494</v>
      </c>
      <c r="B507" s="911">
        <v>45034</v>
      </c>
      <c r="C507" s="1047" t="s">
        <v>577</v>
      </c>
      <c r="D507" s="930" t="s">
        <v>908</v>
      </c>
      <c r="E507" s="931">
        <v>266</v>
      </c>
      <c r="F507" s="906">
        <v>17.5</v>
      </c>
      <c r="G507" s="906"/>
      <c r="H507" s="923">
        <f t="shared" si="7"/>
        <v>48091.39999999998</v>
      </c>
    </row>
    <row r="508" spans="1:8" ht="15" customHeight="1">
      <c r="A508" s="913">
        <v>495</v>
      </c>
      <c r="B508" s="1044">
        <v>45034</v>
      </c>
      <c r="C508" s="1049" t="s">
        <v>575</v>
      </c>
      <c r="D508" s="815" t="s">
        <v>909</v>
      </c>
      <c r="E508" s="831">
        <v>54</v>
      </c>
      <c r="F508" s="924">
        <v>648</v>
      </c>
      <c r="H508" s="923">
        <f t="shared" si="7"/>
        <v>47443.39999999998</v>
      </c>
    </row>
    <row r="509" spans="1:8" ht="15" customHeight="1">
      <c r="A509" s="913">
        <v>496</v>
      </c>
      <c r="B509" s="911">
        <v>45035</v>
      </c>
      <c r="C509" s="1047" t="s">
        <v>577</v>
      </c>
      <c r="D509" s="930" t="s">
        <v>910</v>
      </c>
      <c r="E509" s="931">
        <v>727</v>
      </c>
      <c r="F509" s="906">
        <v>169.99</v>
      </c>
      <c r="G509" s="906"/>
      <c r="H509" s="923">
        <f t="shared" si="7"/>
        <v>47273.409999999982</v>
      </c>
    </row>
    <row r="510" spans="1:8" ht="15" customHeight="1">
      <c r="A510" s="913">
        <v>497</v>
      </c>
      <c r="B510" s="1044">
        <v>45035</v>
      </c>
      <c r="C510" s="1049" t="s">
        <v>575</v>
      </c>
      <c r="D510" s="815" t="s">
        <v>911</v>
      </c>
      <c r="E510" s="831">
        <v>737.2</v>
      </c>
      <c r="F510" s="924">
        <v>216</v>
      </c>
      <c r="H510" s="923">
        <f t="shared" si="7"/>
        <v>47057.409999999982</v>
      </c>
    </row>
    <row r="511" spans="1:8" ht="15" customHeight="1">
      <c r="A511" s="913">
        <v>498</v>
      </c>
      <c r="B511" s="911">
        <v>45036</v>
      </c>
      <c r="C511" s="1047" t="s">
        <v>579</v>
      </c>
      <c r="D511" s="930" t="s">
        <v>912</v>
      </c>
      <c r="E511" s="931">
        <v>586</v>
      </c>
      <c r="F511" s="906"/>
      <c r="G511" s="906">
        <v>250</v>
      </c>
      <c r="H511" s="923">
        <f t="shared" si="7"/>
        <v>47307.409999999982</v>
      </c>
    </row>
    <row r="512" spans="1:8" ht="15" customHeight="1">
      <c r="A512" s="913">
        <v>499</v>
      </c>
      <c r="B512" s="911">
        <v>45036</v>
      </c>
      <c r="C512" s="1047" t="s">
        <v>577</v>
      </c>
      <c r="D512" s="930" t="s">
        <v>913</v>
      </c>
      <c r="E512" s="931">
        <v>737</v>
      </c>
      <c r="F512" s="906">
        <v>20.7</v>
      </c>
      <c r="G512" s="906"/>
      <c r="H512" s="923">
        <f t="shared" si="7"/>
        <v>47286.709999999985</v>
      </c>
    </row>
    <row r="513" spans="1:8" ht="15" customHeight="1">
      <c r="A513" s="913">
        <v>500</v>
      </c>
      <c r="B513" s="911">
        <v>45036</v>
      </c>
      <c r="C513" s="1047" t="s">
        <v>577</v>
      </c>
      <c r="D513" s="930" t="s">
        <v>913</v>
      </c>
      <c r="E513" s="931">
        <v>737</v>
      </c>
      <c r="F513" s="906">
        <v>27</v>
      </c>
      <c r="G513" s="906"/>
      <c r="H513" s="923">
        <f t="shared" si="7"/>
        <v>47259.709999999985</v>
      </c>
    </row>
    <row r="514" spans="1:8" ht="15" customHeight="1">
      <c r="A514" s="913">
        <v>501</v>
      </c>
      <c r="B514" s="911">
        <v>45036</v>
      </c>
      <c r="C514" s="1047" t="s">
        <v>577</v>
      </c>
      <c r="D514" s="930" t="s">
        <v>914</v>
      </c>
      <c r="E514" s="931">
        <v>279</v>
      </c>
      <c r="F514" s="906">
        <v>7.99</v>
      </c>
      <c r="G514" s="906"/>
      <c r="H514" s="923">
        <f t="shared" si="7"/>
        <v>47251.719999999987</v>
      </c>
    </row>
    <row r="515" spans="1:8" ht="15" customHeight="1">
      <c r="A515" s="913">
        <v>502</v>
      </c>
      <c r="B515" s="911">
        <v>45036</v>
      </c>
      <c r="C515" s="1047" t="s">
        <v>575</v>
      </c>
      <c r="D515" s="930" t="s">
        <v>828</v>
      </c>
      <c r="E515" s="931">
        <v>737</v>
      </c>
      <c r="F515" s="906">
        <v>3000</v>
      </c>
      <c r="G515" s="906"/>
      <c r="H515" s="923">
        <f t="shared" si="7"/>
        <v>44251.719999999987</v>
      </c>
    </row>
    <row r="516" spans="1:8" ht="15" customHeight="1">
      <c r="A516" s="913">
        <v>503</v>
      </c>
      <c r="B516" s="911">
        <v>45037</v>
      </c>
      <c r="C516" s="1047" t="s">
        <v>579</v>
      </c>
      <c r="D516" s="930" t="s">
        <v>912</v>
      </c>
      <c r="E516" s="931">
        <v>586</v>
      </c>
      <c r="F516" s="906"/>
      <c r="G516" s="906">
        <v>2700</v>
      </c>
      <c r="H516" s="923">
        <f t="shared" si="7"/>
        <v>46951.719999999987</v>
      </c>
    </row>
    <row r="517" spans="1:8" ht="15" customHeight="1">
      <c r="A517" s="913">
        <v>504</v>
      </c>
      <c r="B517" s="911">
        <v>45037</v>
      </c>
      <c r="C517" s="1047" t="s">
        <v>675</v>
      </c>
      <c r="D517" s="930" t="s">
        <v>915</v>
      </c>
      <c r="E517" s="931">
        <v>668</v>
      </c>
      <c r="F517" s="906">
        <v>250</v>
      </c>
      <c r="G517" s="906"/>
      <c r="H517" s="923">
        <f t="shared" si="7"/>
        <v>46701.719999999987</v>
      </c>
    </row>
    <row r="518" spans="1:8" ht="15" customHeight="1">
      <c r="A518" s="913">
        <v>505</v>
      </c>
      <c r="B518" s="911">
        <v>45037</v>
      </c>
      <c r="C518" s="1047" t="s">
        <v>577</v>
      </c>
      <c r="D518" s="930" t="s">
        <v>916</v>
      </c>
      <c r="E518" s="931">
        <v>737</v>
      </c>
      <c r="F518" s="906">
        <v>37.93</v>
      </c>
      <c r="G518" s="906"/>
      <c r="H518" s="923">
        <f t="shared" si="7"/>
        <v>46663.789999999986</v>
      </c>
    </row>
    <row r="519" spans="1:8" ht="15" customHeight="1">
      <c r="A519" s="913">
        <v>506</v>
      </c>
      <c r="B519" s="911">
        <v>45040</v>
      </c>
      <c r="C519" s="1047" t="s">
        <v>573</v>
      </c>
      <c r="D519" s="930" t="s">
        <v>917</v>
      </c>
      <c r="E519" s="931">
        <v>586</v>
      </c>
      <c r="F519" s="906"/>
      <c r="G519" s="906">
        <v>350</v>
      </c>
      <c r="H519" s="923">
        <f t="shared" si="7"/>
        <v>47013.789999999986</v>
      </c>
    </row>
    <row r="520" spans="1:8" ht="15" customHeight="1">
      <c r="A520" s="913">
        <v>507</v>
      </c>
      <c r="B520" s="911">
        <v>45040</v>
      </c>
      <c r="C520" s="1047" t="s">
        <v>579</v>
      </c>
      <c r="D520" s="932" t="s">
        <v>918</v>
      </c>
      <c r="E520" s="931">
        <v>586</v>
      </c>
      <c r="F520" s="906"/>
      <c r="G520" s="906">
        <v>2189</v>
      </c>
      <c r="H520" s="923">
        <f t="shared" si="7"/>
        <v>49202.789999999986</v>
      </c>
    </row>
    <row r="521" spans="1:8" ht="15" customHeight="1">
      <c r="A521" s="913">
        <v>508</v>
      </c>
      <c r="B521" s="911">
        <v>45040</v>
      </c>
      <c r="C521" s="1047" t="s">
        <v>575</v>
      </c>
      <c r="D521" s="930" t="s">
        <v>919</v>
      </c>
      <c r="E521" s="931">
        <v>586</v>
      </c>
      <c r="F521" s="906"/>
      <c r="G521" s="906">
        <v>1789</v>
      </c>
      <c r="H521" s="923">
        <f t="shared" si="7"/>
        <v>50991.789999999986</v>
      </c>
    </row>
    <row r="522" spans="1:8" ht="15" customHeight="1">
      <c r="A522" s="913">
        <v>509</v>
      </c>
      <c r="B522" s="911">
        <v>45040</v>
      </c>
      <c r="C522" s="1047" t="s">
        <v>575</v>
      </c>
      <c r="D522" s="930" t="s">
        <v>609</v>
      </c>
      <c r="E522" s="931">
        <v>727</v>
      </c>
      <c r="F522" s="906">
        <v>500</v>
      </c>
      <c r="G522" s="906"/>
      <c r="H522" s="923">
        <f t="shared" si="7"/>
        <v>50491.789999999986</v>
      </c>
    </row>
    <row r="523" spans="1:8" ht="15" customHeight="1">
      <c r="A523" s="913">
        <v>510</v>
      </c>
      <c r="B523" s="911">
        <v>45040</v>
      </c>
      <c r="C523" s="1047" t="s">
        <v>577</v>
      </c>
      <c r="D523" s="932" t="s">
        <v>920</v>
      </c>
      <c r="E523" s="931">
        <v>737</v>
      </c>
      <c r="F523" s="906">
        <v>34.200000000000003</v>
      </c>
      <c r="G523" s="906"/>
      <c r="H523" s="923">
        <f t="shared" si="7"/>
        <v>50457.589999999989</v>
      </c>
    </row>
    <row r="524" spans="1:8" ht="15" customHeight="1">
      <c r="A524" s="913">
        <v>511</v>
      </c>
      <c r="B524" s="911">
        <v>45040</v>
      </c>
      <c r="C524" s="1047" t="s">
        <v>577</v>
      </c>
      <c r="D524" s="930" t="s">
        <v>920</v>
      </c>
      <c r="E524" s="931">
        <v>737</v>
      </c>
      <c r="F524" s="906">
        <v>42.6</v>
      </c>
      <c r="G524" s="906"/>
      <c r="H524" s="923">
        <f t="shared" si="7"/>
        <v>50414.989999999991</v>
      </c>
    </row>
    <row r="525" spans="1:8" ht="15" customHeight="1">
      <c r="A525" s="913">
        <v>512</v>
      </c>
      <c r="B525" s="911">
        <v>45040</v>
      </c>
      <c r="C525" s="1047" t="s">
        <v>577</v>
      </c>
      <c r="D525" s="930" t="s">
        <v>921</v>
      </c>
      <c r="E525" s="931">
        <v>737</v>
      </c>
      <c r="F525" s="906">
        <v>11.94</v>
      </c>
      <c r="G525" s="906"/>
      <c r="H525" s="923">
        <f t="shared" si="7"/>
        <v>50403.049999999988</v>
      </c>
    </row>
    <row r="526" spans="1:8" ht="15" customHeight="1">
      <c r="A526" s="913">
        <v>513</v>
      </c>
      <c r="B526" s="911">
        <v>45040</v>
      </c>
      <c r="C526" s="1047" t="s">
        <v>575</v>
      </c>
      <c r="D526" s="930" t="s">
        <v>596</v>
      </c>
      <c r="E526" s="931">
        <v>737</v>
      </c>
      <c r="F526" s="906">
        <v>685</v>
      </c>
      <c r="G526" s="906"/>
      <c r="H526" s="923">
        <f t="shared" ref="H526:H589" si="8">+H525+G526-F526</f>
        <v>49718.049999999988</v>
      </c>
    </row>
    <row r="527" spans="1:8" ht="15" customHeight="1">
      <c r="A527" s="913">
        <v>514</v>
      </c>
      <c r="B527" s="911">
        <v>45040</v>
      </c>
      <c r="C527" s="1047" t="s">
        <v>575</v>
      </c>
      <c r="D527" s="930" t="s">
        <v>643</v>
      </c>
      <c r="E527" s="931">
        <v>727</v>
      </c>
      <c r="F527" s="906">
        <v>33</v>
      </c>
      <c r="G527" s="906"/>
      <c r="H527" s="923">
        <f t="shared" si="8"/>
        <v>49685.049999999988</v>
      </c>
    </row>
    <row r="528" spans="1:8" ht="15" customHeight="1">
      <c r="A528" s="913">
        <v>515</v>
      </c>
      <c r="B528" s="911">
        <v>45040</v>
      </c>
      <c r="C528" s="1047" t="s">
        <v>577</v>
      </c>
      <c r="D528" s="930" t="s">
        <v>922</v>
      </c>
      <c r="E528" s="931">
        <v>727</v>
      </c>
      <c r="F528" s="906">
        <v>129.19999999999999</v>
      </c>
      <c r="G528" s="906"/>
      <c r="H528" s="923">
        <f t="shared" si="8"/>
        <v>49555.849999999991</v>
      </c>
    </row>
    <row r="529" spans="1:8" ht="15" customHeight="1">
      <c r="A529" s="913">
        <v>516</v>
      </c>
      <c r="B529" s="911">
        <v>45040</v>
      </c>
      <c r="C529" s="1047" t="s">
        <v>577</v>
      </c>
      <c r="D529" s="930" t="s">
        <v>923</v>
      </c>
      <c r="E529" s="931">
        <v>737</v>
      </c>
      <c r="F529" s="906">
        <v>134.9</v>
      </c>
      <c r="G529" s="906"/>
      <c r="H529" s="923">
        <f t="shared" si="8"/>
        <v>49420.94999999999</v>
      </c>
    </row>
    <row r="530" spans="1:8" ht="15" customHeight="1">
      <c r="A530" s="913">
        <v>517</v>
      </c>
      <c r="B530" s="911">
        <v>45040</v>
      </c>
      <c r="C530" s="1047" t="s">
        <v>607</v>
      </c>
      <c r="D530" s="930" t="s">
        <v>924</v>
      </c>
      <c r="E530" s="931">
        <v>54</v>
      </c>
      <c r="F530" s="906">
        <v>3.78</v>
      </c>
      <c r="G530" s="906"/>
      <c r="H530" s="923">
        <f t="shared" si="8"/>
        <v>49417.169999999991</v>
      </c>
    </row>
    <row r="531" spans="1:8" ht="15" customHeight="1">
      <c r="A531" s="913">
        <v>518</v>
      </c>
      <c r="B531" s="911">
        <v>45040</v>
      </c>
      <c r="C531" s="1047" t="s">
        <v>577</v>
      </c>
      <c r="D531" s="930" t="s">
        <v>925</v>
      </c>
      <c r="E531" s="931">
        <v>737</v>
      </c>
      <c r="F531" s="906">
        <v>146.18</v>
      </c>
      <c r="G531" s="906"/>
      <c r="H531" s="923">
        <f t="shared" si="8"/>
        <v>49270.989999999991</v>
      </c>
    </row>
    <row r="532" spans="1:8" ht="15" customHeight="1">
      <c r="A532" s="913">
        <v>519</v>
      </c>
      <c r="B532" s="911">
        <v>45041</v>
      </c>
      <c r="C532" s="1047" t="s">
        <v>575</v>
      </c>
      <c r="D532" s="930" t="s">
        <v>926</v>
      </c>
      <c r="E532" s="931">
        <v>1</v>
      </c>
      <c r="F532" s="906">
        <v>134</v>
      </c>
      <c r="G532" s="906"/>
      <c r="H532" s="923">
        <f t="shared" si="8"/>
        <v>49136.989999999991</v>
      </c>
    </row>
    <row r="533" spans="1:8" ht="15" customHeight="1">
      <c r="A533" s="913">
        <v>520</v>
      </c>
      <c r="B533" s="911">
        <v>45041</v>
      </c>
      <c r="C533" s="1047" t="s">
        <v>577</v>
      </c>
      <c r="D533" s="930" t="s">
        <v>927</v>
      </c>
      <c r="E533" s="931">
        <v>737</v>
      </c>
      <c r="F533" s="906">
        <v>34.200000000000003</v>
      </c>
      <c r="G533" s="906"/>
      <c r="H533" s="923">
        <f t="shared" si="8"/>
        <v>49102.789999999994</v>
      </c>
    </row>
    <row r="534" spans="1:8" ht="15" customHeight="1">
      <c r="A534" s="913">
        <v>521</v>
      </c>
      <c r="B534" s="911">
        <v>45041</v>
      </c>
      <c r="C534" s="1047" t="s">
        <v>577</v>
      </c>
      <c r="D534" s="930" t="s">
        <v>927</v>
      </c>
      <c r="E534" s="931">
        <v>737</v>
      </c>
      <c r="F534" s="906">
        <v>42.6</v>
      </c>
      <c r="G534" s="906"/>
      <c r="H534" s="923">
        <f t="shared" si="8"/>
        <v>49060.189999999995</v>
      </c>
    </row>
    <row r="535" spans="1:8" ht="15" customHeight="1">
      <c r="A535" s="913">
        <v>522</v>
      </c>
      <c r="B535" s="911">
        <v>45041</v>
      </c>
      <c r="C535" s="1047" t="s">
        <v>621</v>
      </c>
      <c r="D535" s="930" t="s">
        <v>928</v>
      </c>
      <c r="E535" s="931">
        <v>737</v>
      </c>
      <c r="F535" s="906">
        <v>22.35</v>
      </c>
      <c r="G535" s="906"/>
      <c r="H535" s="923">
        <f t="shared" si="8"/>
        <v>49037.84</v>
      </c>
    </row>
    <row r="536" spans="1:8" ht="15" customHeight="1">
      <c r="A536" s="913">
        <v>523</v>
      </c>
      <c r="B536" s="911">
        <v>45041</v>
      </c>
      <c r="C536" s="1047" t="s">
        <v>577</v>
      </c>
      <c r="D536" s="930" t="s">
        <v>929</v>
      </c>
      <c r="E536" s="931">
        <v>737</v>
      </c>
      <c r="F536" s="906">
        <v>400</v>
      </c>
      <c r="G536" s="906"/>
      <c r="H536" s="923">
        <f t="shared" si="8"/>
        <v>48637.84</v>
      </c>
    </row>
    <row r="537" spans="1:8" ht="15" customHeight="1">
      <c r="A537" s="913">
        <v>524</v>
      </c>
      <c r="B537" s="911">
        <v>45041</v>
      </c>
      <c r="C537" s="1047" t="s">
        <v>575</v>
      </c>
      <c r="D537" s="930" t="s">
        <v>930</v>
      </c>
      <c r="E537" s="931">
        <v>54</v>
      </c>
      <c r="F537" s="906">
        <v>600</v>
      </c>
      <c r="G537" s="906"/>
      <c r="H537" s="923">
        <f t="shared" si="8"/>
        <v>48037.84</v>
      </c>
    </row>
    <row r="538" spans="1:8" ht="15" customHeight="1">
      <c r="A538" s="913">
        <v>525</v>
      </c>
      <c r="B538" s="911">
        <v>45041</v>
      </c>
      <c r="C538" s="1047" t="s">
        <v>575</v>
      </c>
      <c r="D538" s="930" t="s">
        <v>931</v>
      </c>
      <c r="E538" s="931">
        <v>737</v>
      </c>
      <c r="F538" s="906">
        <v>2200</v>
      </c>
      <c r="G538" s="906"/>
      <c r="H538" s="923">
        <f t="shared" si="8"/>
        <v>45837.84</v>
      </c>
    </row>
    <row r="539" spans="1:8" ht="15" customHeight="1">
      <c r="A539" s="913">
        <v>526</v>
      </c>
      <c r="B539" s="911">
        <v>45042</v>
      </c>
      <c r="C539" s="1047" t="s">
        <v>579</v>
      </c>
      <c r="D539" s="930" t="s">
        <v>932</v>
      </c>
      <c r="E539" s="931">
        <v>586</v>
      </c>
      <c r="F539" s="906"/>
      <c r="G539" s="906">
        <v>250</v>
      </c>
      <c r="H539" s="923">
        <f t="shared" si="8"/>
        <v>46087.839999999997</v>
      </c>
    </row>
    <row r="540" spans="1:8" ht="15" customHeight="1">
      <c r="A540" s="913">
        <v>527</v>
      </c>
      <c r="B540" s="911">
        <v>45042</v>
      </c>
      <c r="C540" s="1047" t="s">
        <v>573</v>
      </c>
      <c r="D540" s="930" t="s">
        <v>933</v>
      </c>
      <c r="E540" s="931">
        <v>586</v>
      </c>
      <c r="F540" s="906"/>
      <c r="G540" s="906">
        <v>350</v>
      </c>
      <c r="H540" s="923">
        <f t="shared" si="8"/>
        <v>46437.84</v>
      </c>
    </row>
    <row r="541" spans="1:8" ht="15" customHeight="1">
      <c r="A541" s="913">
        <v>528</v>
      </c>
      <c r="B541" s="911">
        <v>45042</v>
      </c>
      <c r="C541" s="1047" t="s">
        <v>579</v>
      </c>
      <c r="D541" s="930" t="s">
        <v>934</v>
      </c>
      <c r="E541" s="931">
        <v>586</v>
      </c>
      <c r="F541" s="906"/>
      <c r="G541" s="906">
        <v>3189</v>
      </c>
      <c r="H541" s="923">
        <f t="shared" si="8"/>
        <v>49626.84</v>
      </c>
    </row>
    <row r="542" spans="1:8" ht="15" customHeight="1">
      <c r="A542" s="913">
        <v>529</v>
      </c>
      <c r="B542" s="911">
        <v>45042</v>
      </c>
      <c r="C542" s="1047" t="s">
        <v>577</v>
      </c>
      <c r="D542" s="930" t="s">
        <v>935</v>
      </c>
      <c r="E542" s="931">
        <v>737</v>
      </c>
      <c r="F542" s="906">
        <v>27</v>
      </c>
      <c r="G542" s="906"/>
      <c r="H542" s="923">
        <f t="shared" si="8"/>
        <v>49599.839999999997</v>
      </c>
    </row>
    <row r="543" spans="1:8" ht="15" customHeight="1">
      <c r="A543" s="913">
        <v>530</v>
      </c>
      <c r="B543" s="911">
        <v>45042</v>
      </c>
      <c r="C543" s="1047" t="s">
        <v>577</v>
      </c>
      <c r="D543" s="930" t="s">
        <v>936</v>
      </c>
      <c r="E543" s="931">
        <v>737</v>
      </c>
      <c r="F543" s="906">
        <v>19.579999999999998</v>
      </c>
      <c r="G543" s="906"/>
      <c r="H543" s="923">
        <f t="shared" si="8"/>
        <v>49580.259999999995</v>
      </c>
    </row>
    <row r="544" spans="1:8" ht="15" customHeight="1">
      <c r="A544" s="913">
        <v>531</v>
      </c>
      <c r="B544" s="911">
        <v>45042</v>
      </c>
      <c r="C544" s="1047" t="s">
        <v>575</v>
      </c>
      <c r="D544" s="930" t="s">
        <v>831</v>
      </c>
      <c r="E544" s="931">
        <v>737</v>
      </c>
      <c r="F544" s="906">
        <v>2300</v>
      </c>
      <c r="G544" s="906"/>
      <c r="H544" s="923">
        <f t="shared" si="8"/>
        <v>47280.259999999995</v>
      </c>
    </row>
    <row r="545" spans="1:8" ht="15" customHeight="1">
      <c r="A545" s="913">
        <v>532</v>
      </c>
      <c r="B545" s="911">
        <v>45042</v>
      </c>
      <c r="C545" s="1047" t="s">
        <v>575</v>
      </c>
      <c r="D545" s="930" t="s">
        <v>937</v>
      </c>
      <c r="E545" s="931">
        <v>54</v>
      </c>
      <c r="F545" s="906">
        <v>700</v>
      </c>
      <c r="G545" s="906"/>
      <c r="H545" s="923">
        <f t="shared" si="8"/>
        <v>46580.259999999995</v>
      </c>
    </row>
    <row r="546" spans="1:8" ht="15" customHeight="1">
      <c r="A546" s="913">
        <v>533</v>
      </c>
      <c r="B546" s="911">
        <v>45043</v>
      </c>
      <c r="C546" s="1047" t="s">
        <v>577</v>
      </c>
      <c r="D546" s="930" t="s">
        <v>938</v>
      </c>
      <c r="E546" s="931">
        <v>737</v>
      </c>
      <c r="F546" s="906">
        <v>20.7</v>
      </c>
      <c r="G546" s="906"/>
      <c r="H546" s="923">
        <f t="shared" si="8"/>
        <v>46559.56</v>
      </c>
    </row>
    <row r="547" spans="1:8" ht="15" customHeight="1">
      <c r="A547" s="913">
        <v>534</v>
      </c>
      <c r="B547" s="911">
        <v>45043</v>
      </c>
      <c r="C547" s="1047" t="s">
        <v>577</v>
      </c>
      <c r="D547" s="930" t="s">
        <v>938</v>
      </c>
      <c r="E547" s="931">
        <v>737</v>
      </c>
      <c r="F547" s="906">
        <v>27</v>
      </c>
      <c r="G547" s="906"/>
      <c r="H547" s="923">
        <f t="shared" si="8"/>
        <v>46532.56</v>
      </c>
    </row>
    <row r="548" spans="1:8" ht="15" customHeight="1">
      <c r="A548" s="913">
        <v>535</v>
      </c>
      <c r="B548" s="911">
        <v>45043</v>
      </c>
      <c r="C548" s="1047" t="s">
        <v>577</v>
      </c>
      <c r="D548" s="930" t="s">
        <v>938</v>
      </c>
      <c r="E548" s="931">
        <v>737</v>
      </c>
      <c r="F548" s="906">
        <v>34.200000000000003</v>
      </c>
      <c r="G548" s="906"/>
      <c r="H548" s="923">
        <f t="shared" si="8"/>
        <v>46498.36</v>
      </c>
    </row>
    <row r="549" spans="1:8" ht="15" customHeight="1">
      <c r="A549" s="913">
        <v>536</v>
      </c>
      <c r="B549" s="911">
        <v>45043</v>
      </c>
      <c r="C549" s="1047" t="s">
        <v>575</v>
      </c>
      <c r="D549" s="930" t="s">
        <v>939</v>
      </c>
      <c r="E549" s="931">
        <v>727</v>
      </c>
      <c r="F549" s="906">
        <v>100</v>
      </c>
      <c r="G549" s="906"/>
      <c r="H549" s="923">
        <f t="shared" si="8"/>
        <v>46398.36</v>
      </c>
    </row>
    <row r="550" spans="1:8" ht="15" customHeight="1">
      <c r="A550" s="913">
        <v>537</v>
      </c>
      <c r="B550" s="911">
        <v>45043</v>
      </c>
      <c r="C550" s="1047" t="s">
        <v>577</v>
      </c>
      <c r="D550" s="930" t="s">
        <v>940</v>
      </c>
      <c r="E550" s="931">
        <v>737.2</v>
      </c>
      <c r="F550" s="906">
        <v>876.75</v>
      </c>
      <c r="G550" s="906"/>
      <c r="H550" s="923">
        <f t="shared" si="8"/>
        <v>45521.61</v>
      </c>
    </row>
    <row r="551" spans="1:8" ht="15" customHeight="1">
      <c r="A551" s="913">
        <v>538</v>
      </c>
      <c r="B551" s="1044">
        <v>45043</v>
      </c>
      <c r="C551" s="1049" t="s">
        <v>575</v>
      </c>
      <c r="D551" s="815" t="s">
        <v>941</v>
      </c>
      <c r="E551" s="831">
        <v>54</v>
      </c>
      <c r="F551" s="924">
        <v>576</v>
      </c>
      <c r="H551" s="923">
        <f t="shared" si="8"/>
        <v>44945.61</v>
      </c>
    </row>
    <row r="552" spans="1:8" ht="15" customHeight="1">
      <c r="A552" s="913">
        <v>539</v>
      </c>
      <c r="B552" s="911">
        <v>45044</v>
      </c>
      <c r="C552" s="1047" t="s">
        <v>575</v>
      </c>
      <c r="D552" s="930" t="s">
        <v>609</v>
      </c>
      <c r="E552" s="931">
        <v>727</v>
      </c>
      <c r="F552" s="906">
        <v>500</v>
      </c>
      <c r="G552" s="906"/>
      <c r="H552" s="923">
        <f t="shared" si="8"/>
        <v>44445.61</v>
      </c>
    </row>
    <row r="553" spans="1:8" ht="15" customHeight="1">
      <c r="A553" s="913">
        <v>540</v>
      </c>
      <c r="B553" s="911">
        <v>45044</v>
      </c>
      <c r="C553" s="1047" t="s">
        <v>577</v>
      </c>
      <c r="D553" s="930" t="s">
        <v>942</v>
      </c>
      <c r="E553" s="931">
        <v>737</v>
      </c>
      <c r="F553" s="906">
        <v>20.7</v>
      </c>
      <c r="G553" s="906"/>
      <c r="H553" s="923">
        <f t="shared" si="8"/>
        <v>44424.91</v>
      </c>
    </row>
    <row r="554" spans="1:8" ht="15" customHeight="1">
      <c r="A554" s="913">
        <v>541</v>
      </c>
      <c r="B554" s="911">
        <v>45048</v>
      </c>
      <c r="C554" s="1047" t="s">
        <v>579</v>
      </c>
      <c r="D554" s="930" t="s">
        <v>943</v>
      </c>
      <c r="E554" s="931">
        <v>586</v>
      </c>
      <c r="F554" s="906"/>
      <c r="G554" s="906">
        <v>789</v>
      </c>
      <c r="H554" s="923">
        <f t="shared" si="8"/>
        <v>45213.91</v>
      </c>
    </row>
    <row r="555" spans="1:8" ht="15" customHeight="1">
      <c r="A555" s="913">
        <v>542</v>
      </c>
      <c r="B555" s="911">
        <v>45048</v>
      </c>
      <c r="C555" s="1047" t="s">
        <v>575</v>
      </c>
      <c r="D555" s="930" t="s">
        <v>609</v>
      </c>
      <c r="E555" s="931">
        <v>727</v>
      </c>
      <c r="F555" s="906">
        <v>1040</v>
      </c>
      <c r="G555" s="906"/>
      <c r="H555" s="923">
        <f t="shared" si="8"/>
        <v>44173.91</v>
      </c>
    </row>
    <row r="556" spans="1:8" ht="15" customHeight="1">
      <c r="A556" s="913">
        <v>543</v>
      </c>
      <c r="B556" s="911">
        <v>45048</v>
      </c>
      <c r="C556" s="1047" t="s">
        <v>577</v>
      </c>
      <c r="D556" s="930" t="s">
        <v>944</v>
      </c>
      <c r="E556" s="931">
        <v>737</v>
      </c>
      <c r="F556" s="906">
        <v>20.7</v>
      </c>
      <c r="G556" s="906"/>
      <c r="H556" s="923">
        <f t="shared" si="8"/>
        <v>44153.210000000006</v>
      </c>
    </row>
    <row r="557" spans="1:8" ht="15" customHeight="1">
      <c r="A557" s="913">
        <v>544</v>
      </c>
      <c r="B557" s="911">
        <v>45048</v>
      </c>
      <c r="C557" s="1047" t="s">
        <v>820</v>
      </c>
      <c r="D557" s="930" t="s">
        <v>858</v>
      </c>
      <c r="E557" s="931">
        <v>737</v>
      </c>
      <c r="F557" s="906">
        <v>25.37</v>
      </c>
      <c r="G557" s="906"/>
      <c r="H557" s="923">
        <f t="shared" si="8"/>
        <v>44127.840000000004</v>
      </c>
    </row>
    <row r="558" spans="1:8" ht="15" customHeight="1">
      <c r="A558" s="913">
        <v>545</v>
      </c>
      <c r="B558" s="911">
        <v>45048</v>
      </c>
      <c r="C558" s="1047" t="s">
        <v>577</v>
      </c>
      <c r="D558" s="930" t="s">
        <v>945</v>
      </c>
      <c r="E558" s="931">
        <v>737</v>
      </c>
      <c r="F558" s="906">
        <v>24.99</v>
      </c>
      <c r="G558" s="906"/>
      <c r="H558" s="923">
        <f t="shared" si="8"/>
        <v>44102.850000000006</v>
      </c>
    </row>
    <row r="559" spans="1:8" ht="15" customHeight="1">
      <c r="A559" s="913">
        <v>546</v>
      </c>
      <c r="B559" s="911">
        <v>45048</v>
      </c>
      <c r="C559" s="1047" t="s">
        <v>575</v>
      </c>
      <c r="D559" s="930" t="s">
        <v>893</v>
      </c>
      <c r="E559" s="931">
        <v>727</v>
      </c>
      <c r="F559" s="906">
        <v>100</v>
      </c>
      <c r="G559" s="906"/>
      <c r="H559" s="923">
        <f t="shared" si="8"/>
        <v>44002.850000000006</v>
      </c>
    </row>
    <row r="560" spans="1:8" ht="15" customHeight="1">
      <c r="A560" s="913">
        <v>547</v>
      </c>
      <c r="B560" s="911">
        <v>45048</v>
      </c>
      <c r="C560" s="1047" t="s">
        <v>575</v>
      </c>
      <c r="D560" s="930" t="s">
        <v>643</v>
      </c>
      <c r="E560" s="931">
        <v>727</v>
      </c>
      <c r="F560" s="906">
        <v>33</v>
      </c>
      <c r="G560" s="906"/>
      <c r="H560" s="923">
        <f t="shared" si="8"/>
        <v>43969.850000000006</v>
      </c>
    </row>
    <row r="561" spans="1:8" ht="15" customHeight="1">
      <c r="A561" s="913">
        <v>548</v>
      </c>
      <c r="B561" s="911">
        <v>45048</v>
      </c>
      <c r="C561" s="1047" t="s">
        <v>575</v>
      </c>
      <c r="D561" s="930" t="s">
        <v>673</v>
      </c>
      <c r="E561" s="931">
        <v>738</v>
      </c>
      <c r="F561" s="906">
        <v>1040</v>
      </c>
      <c r="G561" s="906"/>
      <c r="H561" s="923">
        <f t="shared" si="8"/>
        <v>42929.850000000006</v>
      </c>
    </row>
    <row r="562" spans="1:8" ht="15" customHeight="1">
      <c r="A562" s="913">
        <v>549</v>
      </c>
      <c r="B562" s="911">
        <v>45048</v>
      </c>
      <c r="C562" s="1047" t="s">
        <v>577</v>
      </c>
      <c r="D562" s="930" t="s">
        <v>946</v>
      </c>
      <c r="E562" s="931">
        <v>54</v>
      </c>
      <c r="F562" s="906">
        <v>193.2</v>
      </c>
      <c r="G562" s="906"/>
      <c r="H562" s="923">
        <f t="shared" si="8"/>
        <v>42736.650000000009</v>
      </c>
    </row>
    <row r="563" spans="1:8" ht="15" customHeight="1">
      <c r="A563" s="913">
        <v>550</v>
      </c>
      <c r="B563" s="911">
        <v>45049</v>
      </c>
      <c r="C563" s="1047" t="s">
        <v>577</v>
      </c>
      <c r="D563" s="930" t="s">
        <v>947</v>
      </c>
      <c r="E563" s="931">
        <v>54</v>
      </c>
      <c r="F563" s="906">
        <v>27.95</v>
      </c>
      <c r="G563" s="906"/>
      <c r="H563" s="923">
        <f t="shared" si="8"/>
        <v>42708.700000000012</v>
      </c>
    </row>
    <row r="564" spans="1:8" ht="15" customHeight="1">
      <c r="A564" s="913">
        <v>551</v>
      </c>
      <c r="B564" s="911">
        <v>45049</v>
      </c>
      <c r="C564" s="1047" t="s">
        <v>577</v>
      </c>
      <c r="D564" s="930" t="s">
        <v>947</v>
      </c>
      <c r="E564" s="931">
        <v>54</v>
      </c>
      <c r="F564" s="906">
        <v>14.99</v>
      </c>
      <c r="G564" s="906"/>
      <c r="H564" s="923">
        <f t="shared" si="8"/>
        <v>42693.710000000014</v>
      </c>
    </row>
    <row r="565" spans="1:8" ht="15" customHeight="1">
      <c r="A565" s="913">
        <v>552</v>
      </c>
      <c r="B565" s="911">
        <v>45049</v>
      </c>
      <c r="C565" s="1047" t="s">
        <v>577</v>
      </c>
      <c r="D565" s="930" t="s">
        <v>948</v>
      </c>
      <c r="E565" s="931">
        <v>737</v>
      </c>
      <c r="F565" s="906">
        <v>34.200000000000003</v>
      </c>
      <c r="G565" s="906"/>
      <c r="H565" s="923">
        <f t="shared" si="8"/>
        <v>42659.510000000017</v>
      </c>
    </row>
    <row r="566" spans="1:8" ht="15" customHeight="1">
      <c r="A566" s="913">
        <v>553</v>
      </c>
      <c r="B566" s="911">
        <v>45049</v>
      </c>
      <c r="C566" s="1047" t="s">
        <v>577</v>
      </c>
      <c r="D566" s="930" t="s">
        <v>949</v>
      </c>
      <c r="E566" s="931">
        <v>737</v>
      </c>
      <c r="F566" s="906">
        <v>610.79999999999995</v>
      </c>
      <c r="G566" s="906"/>
      <c r="H566" s="923">
        <f t="shared" si="8"/>
        <v>42048.710000000014</v>
      </c>
    </row>
    <row r="567" spans="1:8" ht="15" customHeight="1">
      <c r="A567" s="913">
        <v>554</v>
      </c>
      <c r="B567" s="911">
        <v>45049</v>
      </c>
      <c r="C567" s="1047" t="s">
        <v>607</v>
      </c>
      <c r="D567" s="930" t="s">
        <v>950</v>
      </c>
      <c r="E567" s="931">
        <v>737</v>
      </c>
      <c r="F567" s="906">
        <v>86</v>
      </c>
      <c r="G567" s="906"/>
      <c r="H567" s="923">
        <f t="shared" si="8"/>
        <v>41962.710000000014</v>
      </c>
    </row>
    <row r="568" spans="1:8" ht="15" customHeight="1">
      <c r="A568" s="913">
        <v>555</v>
      </c>
      <c r="B568" s="911">
        <v>45049</v>
      </c>
      <c r="C568" s="1047" t="s">
        <v>607</v>
      </c>
      <c r="D568" s="930" t="s">
        <v>951</v>
      </c>
      <c r="E568" s="931">
        <v>737</v>
      </c>
      <c r="F568" s="906">
        <v>50.29</v>
      </c>
      <c r="G568" s="906"/>
      <c r="H568" s="923">
        <f t="shared" si="8"/>
        <v>41912.420000000013</v>
      </c>
    </row>
    <row r="569" spans="1:8" ht="15" customHeight="1">
      <c r="A569" s="913">
        <v>556</v>
      </c>
      <c r="B569" s="1044">
        <v>45049</v>
      </c>
      <c r="C569" s="1049" t="s">
        <v>607</v>
      </c>
      <c r="D569" s="815" t="s">
        <v>952</v>
      </c>
      <c r="E569" s="831">
        <v>727</v>
      </c>
      <c r="F569" s="924">
        <v>20.5</v>
      </c>
      <c r="H569" s="923">
        <f t="shared" si="8"/>
        <v>41891.920000000013</v>
      </c>
    </row>
    <row r="570" spans="1:8" ht="15" customHeight="1">
      <c r="A570" s="913">
        <v>557</v>
      </c>
      <c r="B570" s="911">
        <v>45050</v>
      </c>
      <c r="C570" s="1047" t="s">
        <v>577</v>
      </c>
      <c r="D570" s="930" t="s">
        <v>953</v>
      </c>
      <c r="E570" s="931">
        <v>235</v>
      </c>
      <c r="F570" s="906">
        <v>25.96</v>
      </c>
      <c r="G570" s="906"/>
      <c r="H570" s="923">
        <f t="shared" si="8"/>
        <v>41865.960000000014</v>
      </c>
    </row>
    <row r="571" spans="1:8" ht="15" customHeight="1">
      <c r="A571" s="913">
        <v>558</v>
      </c>
      <c r="B571" s="911">
        <v>45050</v>
      </c>
      <c r="C571" s="1047" t="s">
        <v>577</v>
      </c>
      <c r="D571" s="930" t="s">
        <v>954</v>
      </c>
      <c r="E571" s="931">
        <v>737</v>
      </c>
      <c r="F571" s="906">
        <v>20.7</v>
      </c>
      <c r="G571" s="906"/>
      <c r="H571" s="923">
        <f t="shared" si="8"/>
        <v>41845.260000000017</v>
      </c>
    </row>
    <row r="572" spans="1:8" ht="15" customHeight="1">
      <c r="A572" s="913">
        <v>559</v>
      </c>
      <c r="B572" s="911">
        <v>45050</v>
      </c>
      <c r="C572" s="1047" t="s">
        <v>577</v>
      </c>
      <c r="D572" s="930" t="s">
        <v>954</v>
      </c>
      <c r="E572" s="931">
        <v>737</v>
      </c>
      <c r="F572" s="906">
        <v>27</v>
      </c>
      <c r="G572" s="906"/>
      <c r="H572" s="923">
        <f t="shared" si="8"/>
        <v>41818.260000000017</v>
      </c>
    </row>
    <row r="573" spans="1:8" ht="15" customHeight="1">
      <c r="A573" s="913">
        <v>560</v>
      </c>
      <c r="B573" s="911">
        <v>45050</v>
      </c>
      <c r="C573" s="1047" t="s">
        <v>577</v>
      </c>
      <c r="D573" s="930" t="s">
        <v>954</v>
      </c>
      <c r="E573" s="931">
        <v>737</v>
      </c>
      <c r="F573" s="906">
        <v>27</v>
      </c>
      <c r="G573" s="906"/>
      <c r="H573" s="923">
        <f t="shared" si="8"/>
        <v>41791.260000000017</v>
      </c>
    </row>
    <row r="574" spans="1:8" ht="15" customHeight="1">
      <c r="A574" s="913">
        <v>561</v>
      </c>
      <c r="B574" s="911">
        <v>45050</v>
      </c>
      <c r="C574" s="1047" t="s">
        <v>577</v>
      </c>
      <c r="D574" s="930" t="s">
        <v>954</v>
      </c>
      <c r="E574" s="931">
        <v>737</v>
      </c>
      <c r="F574" s="906">
        <v>34.200000000000003</v>
      </c>
      <c r="G574" s="906"/>
      <c r="H574" s="923">
        <f t="shared" si="8"/>
        <v>41757.060000000019</v>
      </c>
    </row>
    <row r="575" spans="1:8" ht="15" customHeight="1">
      <c r="A575" s="913">
        <v>562</v>
      </c>
      <c r="B575" s="911">
        <v>45050</v>
      </c>
      <c r="C575" s="1047" t="s">
        <v>577</v>
      </c>
      <c r="D575" s="930" t="s">
        <v>955</v>
      </c>
      <c r="E575" s="931">
        <v>737</v>
      </c>
      <c r="F575" s="906">
        <v>119.98</v>
      </c>
      <c r="G575" s="906"/>
      <c r="H575" s="923">
        <f t="shared" si="8"/>
        <v>41637.080000000016</v>
      </c>
    </row>
    <row r="576" spans="1:8" ht="15" customHeight="1">
      <c r="A576" s="913">
        <v>563</v>
      </c>
      <c r="B576" s="911">
        <v>45050</v>
      </c>
      <c r="C576" s="1047" t="s">
        <v>575</v>
      </c>
      <c r="D576" s="930" t="s">
        <v>956</v>
      </c>
      <c r="E576" s="931">
        <v>737</v>
      </c>
      <c r="F576" s="906">
        <v>5030.16</v>
      </c>
      <c r="G576" s="906"/>
      <c r="H576" s="923">
        <f t="shared" si="8"/>
        <v>36606.920000000013</v>
      </c>
    </row>
    <row r="577" spans="1:8" ht="15" customHeight="1">
      <c r="A577" s="913">
        <v>564</v>
      </c>
      <c r="B577" s="911">
        <v>45051</v>
      </c>
      <c r="C577" s="1047" t="s">
        <v>577</v>
      </c>
      <c r="D577" s="930" t="s">
        <v>957</v>
      </c>
      <c r="E577" s="931">
        <v>54</v>
      </c>
      <c r="F577" s="906">
        <v>49</v>
      </c>
      <c r="G577" s="906"/>
      <c r="H577" s="923">
        <f t="shared" si="8"/>
        <v>36557.920000000013</v>
      </c>
    </row>
    <row r="578" spans="1:8" ht="15" customHeight="1">
      <c r="A578" s="913">
        <v>565</v>
      </c>
      <c r="B578" s="911">
        <v>45051</v>
      </c>
      <c r="C578" s="1047" t="s">
        <v>577</v>
      </c>
      <c r="D578" s="930" t="s">
        <v>958</v>
      </c>
      <c r="E578" s="931">
        <v>737</v>
      </c>
      <c r="F578" s="906">
        <v>27</v>
      </c>
      <c r="G578" s="906"/>
      <c r="H578" s="923">
        <f t="shared" si="8"/>
        <v>36530.920000000013</v>
      </c>
    </row>
    <row r="579" spans="1:8" ht="15" customHeight="1">
      <c r="A579" s="913">
        <v>566</v>
      </c>
      <c r="B579" s="911">
        <v>45051</v>
      </c>
      <c r="C579" s="1047" t="s">
        <v>575</v>
      </c>
      <c r="D579" s="930" t="s">
        <v>596</v>
      </c>
      <c r="E579" s="931">
        <v>737</v>
      </c>
      <c r="F579" s="906">
        <v>770.59</v>
      </c>
      <c r="G579" s="906"/>
      <c r="H579" s="923">
        <f t="shared" si="8"/>
        <v>35760.330000000016</v>
      </c>
    </row>
    <row r="580" spans="1:8" ht="15" customHeight="1">
      <c r="A580" s="913">
        <v>567</v>
      </c>
      <c r="B580" s="911">
        <v>45051</v>
      </c>
      <c r="C580" s="1047" t="s">
        <v>577</v>
      </c>
      <c r="D580" s="930" t="s">
        <v>959</v>
      </c>
      <c r="E580" s="931">
        <v>737</v>
      </c>
      <c r="F580" s="906">
        <v>12</v>
      </c>
      <c r="G580" s="906"/>
      <c r="H580" s="923">
        <f t="shared" si="8"/>
        <v>35748.330000000016</v>
      </c>
    </row>
    <row r="581" spans="1:8" ht="15" customHeight="1">
      <c r="A581" s="913">
        <v>568</v>
      </c>
      <c r="B581" s="1044">
        <v>45051</v>
      </c>
      <c r="C581" s="1049" t="s">
        <v>575</v>
      </c>
      <c r="D581" s="815" t="s">
        <v>960</v>
      </c>
      <c r="E581" s="831">
        <v>54</v>
      </c>
      <c r="F581" s="924">
        <v>72</v>
      </c>
      <c r="H581" s="923">
        <f t="shared" si="8"/>
        <v>35676.330000000016</v>
      </c>
    </row>
    <row r="582" spans="1:8" ht="15" customHeight="1">
      <c r="A582" s="913">
        <v>569</v>
      </c>
      <c r="B582" s="911">
        <v>45055</v>
      </c>
      <c r="C582" s="1047" t="s">
        <v>573</v>
      </c>
      <c r="D582" s="930" t="s">
        <v>961</v>
      </c>
      <c r="E582" s="931">
        <v>235</v>
      </c>
      <c r="F582" s="906"/>
      <c r="G582" s="906">
        <v>19.98</v>
      </c>
      <c r="H582" s="923">
        <f t="shared" si="8"/>
        <v>35696.310000000019</v>
      </c>
    </row>
    <row r="583" spans="1:8" ht="15" customHeight="1">
      <c r="A583" s="913">
        <v>570</v>
      </c>
      <c r="B583" s="911">
        <v>45055</v>
      </c>
      <c r="C583" s="1047" t="s">
        <v>621</v>
      </c>
      <c r="D583" s="930" t="s">
        <v>962</v>
      </c>
      <c r="E583" s="931">
        <v>92</v>
      </c>
      <c r="F583" s="906"/>
      <c r="G583" s="906">
        <v>4.97</v>
      </c>
      <c r="H583" s="923">
        <f t="shared" si="8"/>
        <v>35701.280000000021</v>
      </c>
    </row>
    <row r="584" spans="1:8" ht="15" customHeight="1">
      <c r="A584" s="913">
        <v>571</v>
      </c>
      <c r="B584" s="911">
        <v>45055</v>
      </c>
      <c r="C584" s="1047" t="s">
        <v>579</v>
      </c>
      <c r="D584" s="930" t="s">
        <v>963</v>
      </c>
      <c r="E584" s="931">
        <v>668</v>
      </c>
      <c r="F584" s="906"/>
      <c r="G584" s="906">
        <v>2400</v>
      </c>
      <c r="H584" s="923">
        <f t="shared" si="8"/>
        <v>38101.280000000021</v>
      </c>
    </row>
    <row r="585" spans="1:8" ht="15" customHeight="1">
      <c r="A585" s="913">
        <v>572</v>
      </c>
      <c r="B585" s="911">
        <v>45055</v>
      </c>
      <c r="C585" s="1047" t="s">
        <v>579</v>
      </c>
      <c r="D585" s="930" t="s">
        <v>964</v>
      </c>
      <c r="E585" s="931">
        <v>586</v>
      </c>
      <c r="F585" s="906"/>
      <c r="G585" s="906">
        <v>5989</v>
      </c>
      <c r="H585" s="923">
        <f t="shared" si="8"/>
        <v>44090.280000000021</v>
      </c>
    </row>
    <row r="586" spans="1:8" ht="15" customHeight="1">
      <c r="A586" s="913">
        <v>573</v>
      </c>
      <c r="B586" s="911">
        <v>45055</v>
      </c>
      <c r="C586" s="1047" t="s">
        <v>575</v>
      </c>
      <c r="D586" s="930" t="s">
        <v>609</v>
      </c>
      <c r="E586" s="931">
        <v>727</v>
      </c>
      <c r="F586" s="906">
        <v>1000</v>
      </c>
      <c r="G586" s="906"/>
      <c r="H586" s="923">
        <f t="shared" si="8"/>
        <v>43090.280000000021</v>
      </c>
    </row>
    <row r="587" spans="1:8" ht="15" customHeight="1">
      <c r="A587" s="913">
        <v>574</v>
      </c>
      <c r="B587" s="911">
        <v>45055</v>
      </c>
      <c r="C587" s="1047" t="s">
        <v>621</v>
      </c>
      <c r="D587" s="930" t="s">
        <v>624</v>
      </c>
      <c r="E587" s="931">
        <v>737</v>
      </c>
      <c r="F587" s="906">
        <v>57.7</v>
      </c>
      <c r="G587" s="906"/>
      <c r="H587" s="923">
        <f t="shared" si="8"/>
        <v>43032.580000000024</v>
      </c>
    </row>
    <row r="588" spans="1:8" ht="15" customHeight="1">
      <c r="A588" s="913">
        <v>575</v>
      </c>
      <c r="B588" s="911">
        <v>45055</v>
      </c>
      <c r="C588" s="1047" t="s">
        <v>577</v>
      </c>
      <c r="D588" s="930" t="s">
        <v>965</v>
      </c>
      <c r="E588" s="931">
        <v>54</v>
      </c>
      <c r="F588" s="906">
        <v>19.989999999999998</v>
      </c>
      <c r="G588" s="906"/>
      <c r="H588" s="923">
        <f t="shared" si="8"/>
        <v>43012.590000000026</v>
      </c>
    </row>
    <row r="589" spans="1:8" ht="15" customHeight="1">
      <c r="A589" s="913">
        <v>576</v>
      </c>
      <c r="B589" s="911">
        <v>45055</v>
      </c>
      <c r="C589" s="1047" t="s">
        <v>577</v>
      </c>
      <c r="D589" s="932" t="s">
        <v>966</v>
      </c>
      <c r="E589" s="931">
        <v>54</v>
      </c>
      <c r="F589" s="907">
        <v>27</v>
      </c>
      <c r="G589" s="906"/>
      <c r="H589" s="923">
        <f t="shared" si="8"/>
        <v>42985.590000000026</v>
      </c>
    </row>
    <row r="590" spans="1:8" ht="15" customHeight="1">
      <c r="A590" s="913">
        <v>577</v>
      </c>
      <c r="B590" s="911">
        <v>45055</v>
      </c>
      <c r="C590" s="1047" t="s">
        <v>577</v>
      </c>
      <c r="D590" s="930" t="s">
        <v>967</v>
      </c>
      <c r="E590" s="931">
        <v>54</v>
      </c>
      <c r="F590" s="906">
        <v>44.41</v>
      </c>
      <c r="G590" s="906"/>
      <c r="H590" s="923">
        <f t="shared" ref="H590:H653" si="9">+H589+G590-F590</f>
        <v>42941.180000000022</v>
      </c>
    </row>
    <row r="591" spans="1:8" ht="15" customHeight="1">
      <c r="A591" s="913">
        <v>578</v>
      </c>
      <c r="B591" s="911">
        <v>45055</v>
      </c>
      <c r="C591" s="1047" t="s">
        <v>820</v>
      </c>
      <c r="D591" s="930" t="s">
        <v>968</v>
      </c>
      <c r="E591" s="931">
        <v>290</v>
      </c>
      <c r="F591" s="906">
        <v>77.989999999999995</v>
      </c>
      <c r="G591" s="906"/>
      <c r="H591" s="923">
        <f t="shared" si="9"/>
        <v>42863.190000000024</v>
      </c>
    </row>
    <row r="592" spans="1:8" ht="15" customHeight="1">
      <c r="A592" s="913">
        <v>579</v>
      </c>
      <c r="B592" s="911">
        <v>45055</v>
      </c>
      <c r="C592" s="1047" t="s">
        <v>575</v>
      </c>
      <c r="D592" s="930" t="s">
        <v>643</v>
      </c>
      <c r="E592" s="931">
        <v>727</v>
      </c>
      <c r="F592" s="906">
        <v>33</v>
      </c>
      <c r="G592" s="906"/>
      <c r="H592" s="923">
        <f t="shared" si="9"/>
        <v>42830.190000000024</v>
      </c>
    </row>
    <row r="593" spans="1:8" ht="15" customHeight="1">
      <c r="A593" s="913">
        <v>580</v>
      </c>
      <c r="B593" s="911">
        <v>45055</v>
      </c>
      <c r="C593" s="1047" t="s">
        <v>607</v>
      </c>
      <c r="D593" s="930" t="s">
        <v>969</v>
      </c>
      <c r="E593" s="931">
        <v>261</v>
      </c>
      <c r="F593" s="910">
        <v>10.3</v>
      </c>
      <c r="G593" s="906"/>
      <c r="H593" s="923">
        <f t="shared" si="9"/>
        <v>42819.890000000021</v>
      </c>
    </row>
    <row r="594" spans="1:8" ht="15" customHeight="1">
      <c r="A594" s="913">
        <v>581</v>
      </c>
      <c r="B594" s="911">
        <v>45055</v>
      </c>
      <c r="C594" s="1047" t="s">
        <v>577</v>
      </c>
      <c r="D594" s="930" t="s">
        <v>970</v>
      </c>
      <c r="E594" s="931">
        <v>378</v>
      </c>
      <c r="F594" s="906">
        <v>17.579999999999998</v>
      </c>
      <c r="G594" s="906"/>
      <c r="H594" s="923">
        <f t="shared" si="9"/>
        <v>42802.310000000019</v>
      </c>
    </row>
    <row r="595" spans="1:8" ht="15" customHeight="1">
      <c r="A595" s="913">
        <v>582</v>
      </c>
      <c r="B595" s="911">
        <v>45056</v>
      </c>
      <c r="C595" s="1047" t="s">
        <v>577</v>
      </c>
      <c r="D595" s="930" t="s">
        <v>971</v>
      </c>
      <c r="E595" s="931">
        <v>737</v>
      </c>
      <c r="F595" s="906">
        <v>20.7</v>
      </c>
      <c r="G595" s="906"/>
      <c r="H595" s="923">
        <f t="shared" si="9"/>
        <v>42781.610000000022</v>
      </c>
    </row>
    <row r="596" spans="1:8" ht="15" customHeight="1">
      <c r="A596" s="913">
        <v>583</v>
      </c>
      <c r="B596" s="911">
        <v>45056</v>
      </c>
      <c r="C596" s="1047" t="s">
        <v>577</v>
      </c>
      <c r="D596" s="930" t="s">
        <v>971</v>
      </c>
      <c r="E596" s="931">
        <v>737</v>
      </c>
      <c r="F596" s="907">
        <v>27</v>
      </c>
      <c r="G596" s="906"/>
      <c r="H596" s="923">
        <f t="shared" si="9"/>
        <v>42754.610000000022</v>
      </c>
    </row>
    <row r="597" spans="1:8" ht="15" customHeight="1">
      <c r="A597" s="913">
        <v>584</v>
      </c>
      <c r="B597" s="911">
        <v>45056</v>
      </c>
      <c r="C597" s="1047" t="s">
        <v>577</v>
      </c>
      <c r="D597" s="930" t="s">
        <v>971</v>
      </c>
      <c r="E597" s="931">
        <v>737</v>
      </c>
      <c r="F597" s="908">
        <v>27</v>
      </c>
      <c r="G597" s="906"/>
      <c r="H597" s="923">
        <f t="shared" si="9"/>
        <v>42727.610000000022</v>
      </c>
    </row>
    <row r="598" spans="1:8" ht="15" customHeight="1">
      <c r="A598" s="913">
        <v>585</v>
      </c>
      <c r="B598" s="911">
        <v>45056</v>
      </c>
      <c r="C598" s="1047" t="s">
        <v>577</v>
      </c>
      <c r="D598" s="930" t="s">
        <v>971</v>
      </c>
      <c r="E598" s="931">
        <v>737</v>
      </c>
      <c r="F598" s="906">
        <v>34.200000000000003</v>
      </c>
      <c r="G598" s="906"/>
      <c r="H598" s="923">
        <f t="shared" si="9"/>
        <v>42693.410000000025</v>
      </c>
    </row>
    <row r="599" spans="1:8" ht="15" customHeight="1">
      <c r="A599" s="913">
        <v>586</v>
      </c>
      <c r="B599" s="911">
        <v>45056</v>
      </c>
      <c r="C599" s="1047" t="s">
        <v>577</v>
      </c>
      <c r="D599" s="930" t="s">
        <v>971</v>
      </c>
      <c r="E599" s="931">
        <v>737</v>
      </c>
      <c r="F599" s="906">
        <v>34.200000000000003</v>
      </c>
      <c r="G599" s="906"/>
      <c r="H599" s="923">
        <f t="shared" si="9"/>
        <v>42659.210000000028</v>
      </c>
    </row>
    <row r="600" spans="1:8" ht="15" customHeight="1">
      <c r="A600" s="913">
        <v>587</v>
      </c>
      <c r="B600" s="911">
        <v>45056</v>
      </c>
      <c r="C600" s="1047" t="s">
        <v>577</v>
      </c>
      <c r="D600" s="930" t="s">
        <v>972</v>
      </c>
      <c r="E600" s="931">
        <v>54</v>
      </c>
      <c r="F600" s="906">
        <v>28.39</v>
      </c>
      <c r="G600" s="906"/>
      <c r="H600" s="923">
        <f t="shared" si="9"/>
        <v>42630.820000000029</v>
      </c>
    </row>
    <row r="601" spans="1:8" ht="15" customHeight="1">
      <c r="A601" s="913">
        <v>588</v>
      </c>
      <c r="B601" s="911">
        <v>45056</v>
      </c>
      <c r="C601" s="1047" t="s">
        <v>577</v>
      </c>
      <c r="D601" s="930" t="s">
        <v>973</v>
      </c>
      <c r="E601" s="931">
        <v>54</v>
      </c>
      <c r="F601" s="906">
        <v>119</v>
      </c>
      <c r="G601" s="906"/>
      <c r="H601" s="923">
        <f t="shared" si="9"/>
        <v>42511.820000000029</v>
      </c>
    </row>
    <row r="602" spans="1:8" ht="15" customHeight="1">
      <c r="A602" s="913">
        <v>589</v>
      </c>
      <c r="B602" s="911">
        <v>45056</v>
      </c>
      <c r="C602" s="1047" t="s">
        <v>577</v>
      </c>
      <c r="D602" s="930" t="s">
        <v>974</v>
      </c>
      <c r="E602" s="931">
        <v>54</v>
      </c>
      <c r="F602" s="906">
        <v>128.30000000000001</v>
      </c>
      <c r="G602" s="906"/>
      <c r="H602" s="923">
        <f t="shared" si="9"/>
        <v>42383.520000000026</v>
      </c>
    </row>
    <row r="603" spans="1:8" ht="15" customHeight="1">
      <c r="A603" s="913">
        <v>590</v>
      </c>
      <c r="B603" s="911">
        <v>45057</v>
      </c>
      <c r="C603" s="1047" t="s">
        <v>579</v>
      </c>
      <c r="D603" s="930" t="s">
        <v>975</v>
      </c>
      <c r="E603" s="931">
        <v>586</v>
      </c>
      <c r="F603" s="906"/>
      <c r="G603" s="906">
        <v>1489</v>
      </c>
      <c r="H603" s="923">
        <f t="shared" si="9"/>
        <v>43872.520000000026</v>
      </c>
    </row>
    <row r="604" spans="1:8" ht="15" customHeight="1">
      <c r="A604" s="913">
        <v>591</v>
      </c>
      <c r="B604" s="911">
        <v>45057</v>
      </c>
      <c r="C604" s="1047" t="s">
        <v>577</v>
      </c>
      <c r="D604" s="930" t="s">
        <v>976</v>
      </c>
      <c r="E604" s="931">
        <v>737</v>
      </c>
      <c r="F604" s="906">
        <v>27</v>
      </c>
      <c r="G604" s="906"/>
      <c r="H604" s="923">
        <f t="shared" si="9"/>
        <v>43845.520000000026</v>
      </c>
    </row>
    <row r="605" spans="1:8" ht="15" customHeight="1">
      <c r="A605" s="913">
        <v>592</v>
      </c>
      <c r="B605" s="911">
        <v>45057</v>
      </c>
      <c r="C605" s="1047" t="s">
        <v>577</v>
      </c>
      <c r="D605" s="930" t="s">
        <v>976</v>
      </c>
      <c r="E605" s="931">
        <v>737</v>
      </c>
      <c r="F605" s="906">
        <v>27</v>
      </c>
      <c r="G605" s="906"/>
      <c r="H605" s="923">
        <f t="shared" si="9"/>
        <v>43818.520000000026</v>
      </c>
    </row>
    <row r="606" spans="1:8" ht="15" customHeight="1">
      <c r="A606" s="913">
        <v>593</v>
      </c>
      <c r="B606" s="911">
        <v>45057</v>
      </c>
      <c r="C606" s="1047" t="s">
        <v>575</v>
      </c>
      <c r="D606" s="930" t="s">
        <v>977</v>
      </c>
      <c r="E606" s="931">
        <v>586.29999999999995</v>
      </c>
      <c r="F606" s="906">
        <v>2400</v>
      </c>
      <c r="G606" s="906"/>
      <c r="H606" s="923">
        <f t="shared" si="9"/>
        <v>41418.520000000026</v>
      </c>
    </row>
    <row r="607" spans="1:8" ht="15" customHeight="1">
      <c r="A607" s="913">
        <v>594</v>
      </c>
      <c r="B607" s="911">
        <v>45058</v>
      </c>
      <c r="C607" s="1047" t="s">
        <v>573</v>
      </c>
      <c r="D607" s="930" t="s">
        <v>978</v>
      </c>
      <c r="E607" s="931">
        <v>235</v>
      </c>
      <c r="F607" s="906"/>
      <c r="G607" s="906">
        <v>5.98</v>
      </c>
      <c r="H607" s="923">
        <f t="shared" si="9"/>
        <v>41424.500000000029</v>
      </c>
    </row>
    <row r="608" spans="1:8" ht="15" customHeight="1">
      <c r="A608" s="913">
        <v>595</v>
      </c>
      <c r="B608" s="911">
        <v>45058</v>
      </c>
      <c r="C608" s="1047" t="s">
        <v>579</v>
      </c>
      <c r="D608" s="930" t="s">
        <v>669</v>
      </c>
      <c r="E608" s="931">
        <v>586</v>
      </c>
      <c r="F608" s="906"/>
      <c r="G608" s="906">
        <v>3800</v>
      </c>
      <c r="H608" s="923">
        <f t="shared" si="9"/>
        <v>45224.500000000029</v>
      </c>
    </row>
    <row r="609" spans="1:8" ht="15" customHeight="1">
      <c r="A609" s="913">
        <v>596</v>
      </c>
      <c r="B609" s="911">
        <v>45058</v>
      </c>
      <c r="C609" s="1047" t="s">
        <v>651</v>
      </c>
      <c r="D609" s="930" t="s">
        <v>652</v>
      </c>
      <c r="E609" s="931">
        <v>737</v>
      </c>
      <c r="F609" s="906">
        <v>171.33</v>
      </c>
      <c r="G609" s="906"/>
      <c r="H609" s="923">
        <f t="shared" si="9"/>
        <v>45053.170000000027</v>
      </c>
    </row>
    <row r="610" spans="1:8" ht="15" customHeight="1">
      <c r="A610" s="913">
        <v>597</v>
      </c>
      <c r="B610" s="911">
        <v>45061</v>
      </c>
      <c r="C610" s="1047" t="s">
        <v>577</v>
      </c>
      <c r="D610" s="930" t="s">
        <v>979</v>
      </c>
      <c r="E610" s="931">
        <v>54</v>
      </c>
      <c r="F610" s="906">
        <v>79</v>
      </c>
      <c r="G610" s="906"/>
      <c r="H610" s="923">
        <f t="shared" si="9"/>
        <v>44974.170000000027</v>
      </c>
    </row>
    <row r="611" spans="1:8" ht="15" customHeight="1">
      <c r="A611" s="913">
        <v>598</v>
      </c>
      <c r="B611" s="911">
        <v>45062</v>
      </c>
      <c r="C611" s="1047" t="s">
        <v>577</v>
      </c>
      <c r="D611" s="930" t="s">
        <v>980</v>
      </c>
      <c r="E611" s="931">
        <v>737</v>
      </c>
      <c r="F611" s="906">
        <v>20.7</v>
      </c>
      <c r="G611" s="906"/>
      <c r="H611" s="923">
        <f t="shared" si="9"/>
        <v>44953.47000000003</v>
      </c>
    </row>
    <row r="612" spans="1:8" ht="15" customHeight="1">
      <c r="A612" s="913">
        <v>599</v>
      </c>
      <c r="B612" s="911">
        <v>45062</v>
      </c>
      <c r="C612" s="1047" t="s">
        <v>577</v>
      </c>
      <c r="D612" s="930" t="s">
        <v>981</v>
      </c>
      <c r="E612" s="931">
        <v>54</v>
      </c>
      <c r="F612" s="906">
        <v>99.9</v>
      </c>
      <c r="G612" s="906"/>
      <c r="H612" s="923">
        <f t="shared" si="9"/>
        <v>44853.570000000029</v>
      </c>
    </row>
    <row r="613" spans="1:8" ht="15" customHeight="1">
      <c r="A613" s="913">
        <v>600</v>
      </c>
      <c r="B613" s="911">
        <v>45062</v>
      </c>
      <c r="C613" s="1047" t="s">
        <v>577</v>
      </c>
      <c r="D613" s="930" t="s">
        <v>982</v>
      </c>
      <c r="E613" s="931">
        <v>737.2</v>
      </c>
      <c r="F613" s="906">
        <v>1235.1500000000001</v>
      </c>
      <c r="G613" s="906"/>
      <c r="H613" s="923">
        <f t="shared" si="9"/>
        <v>43618.420000000027</v>
      </c>
    </row>
    <row r="614" spans="1:8" ht="15" customHeight="1">
      <c r="A614" s="913">
        <v>601</v>
      </c>
      <c r="B614" s="911">
        <v>45064</v>
      </c>
      <c r="C614" s="1047" t="s">
        <v>577</v>
      </c>
      <c r="D614" s="930" t="s">
        <v>983</v>
      </c>
      <c r="E614" s="931">
        <v>737</v>
      </c>
      <c r="F614" s="906">
        <v>11.94</v>
      </c>
      <c r="G614" s="906"/>
      <c r="H614" s="923">
        <f t="shared" si="9"/>
        <v>43606.480000000025</v>
      </c>
    </row>
    <row r="615" spans="1:8" ht="15" customHeight="1">
      <c r="A615" s="913">
        <v>602</v>
      </c>
      <c r="B615" s="911">
        <v>45064</v>
      </c>
      <c r="C615" s="1047" t="s">
        <v>577</v>
      </c>
      <c r="D615" s="930" t="s">
        <v>983</v>
      </c>
      <c r="E615" s="931">
        <v>737</v>
      </c>
      <c r="F615" s="906">
        <v>20.7</v>
      </c>
      <c r="G615" s="906"/>
      <c r="H615" s="923">
        <f t="shared" si="9"/>
        <v>43585.780000000028</v>
      </c>
    </row>
    <row r="616" spans="1:8" ht="15" customHeight="1">
      <c r="A616" s="913">
        <v>603</v>
      </c>
      <c r="B616" s="911">
        <v>45064</v>
      </c>
      <c r="C616" s="1047" t="s">
        <v>577</v>
      </c>
      <c r="D616" s="930" t="s">
        <v>983</v>
      </c>
      <c r="E616" s="931">
        <v>737</v>
      </c>
      <c r="F616" s="906">
        <v>27</v>
      </c>
      <c r="G616" s="906"/>
      <c r="H616" s="923">
        <f t="shared" si="9"/>
        <v>43558.780000000028</v>
      </c>
    </row>
    <row r="617" spans="1:8" ht="15" customHeight="1">
      <c r="A617" s="913">
        <v>604</v>
      </c>
      <c r="B617" s="911">
        <v>45064</v>
      </c>
      <c r="C617" s="1047" t="s">
        <v>577</v>
      </c>
      <c r="D617" s="930" t="s">
        <v>983</v>
      </c>
      <c r="E617" s="931">
        <v>737</v>
      </c>
      <c r="F617" s="906">
        <v>34.200000000000003</v>
      </c>
      <c r="G617" s="906"/>
      <c r="H617" s="923">
        <f t="shared" si="9"/>
        <v>43524.580000000031</v>
      </c>
    </row>
    <row r="618" spans="1:8" ht="15" customHeight="1">
      <c r="A618" s="913">
        <v>605</v>
      </c>
      <c r="B618" s="911">
        <v>45065</v>
      </c>
      <c r="C618" s="1047" t="s">
        <v>577</v>
      </c>
      <c r="D618" s="930" t="s">
        <v>984</v>
      </c>
      <c r="E618" s="931">
        <v>54</v>
      </c>
      <c r="F618" s="906">
        <v>44</v>
      </c>
      <c r="G618" s="906"/>
      <c r="H618" s="923">
        <f t="shared" si="9"/>
        <v>43480.580000000031</v>
      </c>
    </row>
    <row r="619" spans="1:8" ht="15" customHeight="1">
      <c r="A619" s="913">
        <v>606</v>
      </c>
      <c r="B619" s="911">
        <v>45068</v>
      </c>
      <c r="C619" s="1047" t="s">
        <v>579</v>
      </c>
      <c r="D619" s="930" t="s">
        <v>985</v>
      </c>
      <c r="E619" s="931">
        <v>586</v>
      </c>
      <c r="F619" s="907"/>
      <c r="G619" s="906">
        <v>989</v>
      </c>
      <c r="H619" s="923">
        <f t="shared" si="9"/>
        <v>44469.580000000031</v>
      </c>
    </row>
    <row r="620" spans="1:8" ht="15" customHeight="1">
      <c r="A620" s="913">
        <v>607</v>
      </c>
      <c r="B620" s="911">
        <v>45068</v>
      </c>
      <c r="C620" s="1047" t="s">
        <v>579</v>
      </c>
      <c r="D620" s="930" t="s">
        <v>986</v>
      </c>
      <c r="E620" s="931">
        <v>586</v>
      </c>
      <c r="F620" s="907"/>
      <c r="G620" s="906">
        <v>3250</v>
      </c>
      <c r="H620" s="923">
        <f t="shared" si="9"/>
        <v>47719.580000000031</v>
      </c>
    </row>
    <row r="621" spans="1:8" ht="15" customHeight="1">
      <c r="A621" s="913">
        <v>608</v>
      </c>
      <c r="B621" s="911">
        <v>45068</v>
      </c>
      <c r="C621" s="1047" t="s">
        <v>579</v>
      </c>
      <c r="D621" s="930" t="s">
        <v>987</v>
      </c>
      <c r="E621" s="931">
        <v>586</v>
      </c>
      <c r="F621" s="906"/>
      <c r="G621" s="906">
        <v>2800</v>
      </c>
      <c r="H621" s="923">
        <f t="shared" si="9"/>
        <v>50519.580000000031</v>
      </c>
    </row>
    <row r="622" spans="1:8" ht="15" customHeight="1">
      <c r="A622" s="913">
        <v>609</v>
      </c>
      <c r="B622" s="911">
        <v>45068</v>
      </c>
      <c r="C622" s="1047" t="s">
        <v>577</v>
      </c>
      <c r="D622" s="930" t="s">
        <v>988</v>
      </c>
      <c r="E622" s="931">
        <v>737</v>
      </c>
      <c r="F622" s="906">
        <v>27</v>
      </c>
      <c r="G622" s="906"/>
      <c r="H622" s="923">
        <f t="shared" si="9"/>
        <v>50492.580000000031</v>
      </c>
    </row>
    <row r="623" spans="1:8" ht="15" customHeight="1">
      <c r="A623" s="913">
        <v>610</v>
      </c>
      <c r="B623" s="911">
        <v>45068</v>
      </c>
      <c r="C623" s="1047" t="s">
        <v>577</v>
      </c>
      <c r="D623" s="930" t="s">
        <v>989</v>
      </c>
      <c r="E623" s="931">
        <v>737</v>
      </c>
      <c r="F623" s="906">
        <v>35.49</v>
      </c>
      <c r="G623" s="906"/>
      <c r="H623" s="923">
        <f t="shared" si="9"/>
        <v>50457.090000000033</v>
      </c>
    </row>
    <row r="624" spans="1:8" ht="15" customHeight="1">
      <c r="A624" s="913">
        <v>611</v>
      </c>
      <c r="B624" s="911">
        <v>45068</v>
      </c>
      <c r="C624" s="1047" t="s">
        <v>577</v>
      </c>
      <c r="D624" s="930" t="s">
        <v>990</v>
      </c>
      <c r="E624" s="931">
        <v>737</v>
      </c>
      <c r="F624" s="906">
        <v>34.69</v>
      </c>
      <c r="G624" s="906"/>
      <c r="H624" s="923">
        <f t="shared" si="9"/>
        <v>50422.400000000031</v>
      </c>
    </row>
    <row r="625" spans="1:8" ht="15" customHeight="1">
      <c r="A625" s="913">
        <v>612</v>
      </c>
      <c r="B625" s="911">
        <v>45068</v>
      </c>
      <c r="C625" s="1047" t="s">
        <v>577</v>
      </c>
      <c r="D625" s="932" t="s">
        <v>991</v>
      </c>
      <c r="E625" s="931">
        <v>279</v>
      </c>
      <c r="F625" s="906">
        <v>7.99</v>
      </c>
      <c r="G625" s="906"/>
      <c r="H625" s="923">
        <f t="shared" si="9"/>
        <v>50414.410000000033</v>
      </c>
    </row>
    <row r="626" spans="1:8" ht="15" customHeight="1">
      <c r="A626" s="913">
        <v>613</v>
      </c>
      <c r="B626" s="911">
        <v>45069</v>
      </c>
      <c r="C626" s="1047" t="s">
        <v>577</v>
      </c>
      <c r="D626" s="930" t="s">
        <v>992</v>
      </c>
      <c r="E626" s="931">
        <v>54</v>
      </c>
      <c r="F626" s="906">
        <v>4.99</v>
      </c>
      <c r="G626" s="906"/>
      <c r="H626" s="923">
        <f t="shared" si="9"/>
        <v>50409.420000000035</v>
      </c>
    </row>
    <row r="627" spans="1:8" ht="15" customHeight="1">
      <c r="A627" s="913">
        <v>614</v>
      </c>
      <c r="B627" s="911">
        <v>45069</v>
      </c>
      <c r="C627" s="1047" t="s">
        <v>577</v>
      </c>
      <c r="D627" s="930" t="s">
        <v>993</v>
      </c>
      <c r="E627" s="931">
        <v>737</v>
      </c>
      <c r="F627" s="906">
        <v>27</v>
      </c>
      <c r="G627" s="906"/>
      <c r="H627" s="923">
        <f t="shared" si="9"/>
        <v>50382.420000000035</v>
      </c>
    </row>
    <row r="628" spans="1:8" ht="15" customHeight="1">
      <c r="A628" s="913">
        <v>615</v>
      </c>
      <c r="B628" s="911">
        <v>45070</v>
      </c>
      <c r="C628" s="1047" t="s">
        <v>577</v>
      </c>
      <c r="D628" s="930" t="s">
        <v>994</v>
      </c>
      <c r="E628" s="931">
        <v>737</v>
      </c>
      <c r="F628" s="906">
        <v>27</v>
      </c>
      <c r="G628" s="906"/>
      <c r="H628" s="923">
        <f t="shared" si="9"/>
        <v>50355.420000000035</v>
      </c>
    </row>
    <row r="629" spans="1:8" ht="15" customHeight="1">
      <c r="A629" s="913">
        <v>616</v>
      </c>
      <c r="B629" s="911">
        <v>45070</v>
      </c>
      <c r="C629" s="1047" t="s">
        <v>577</v>
      </c>
      <c r="D629" s="930" t="s">
        <v>994</v>
      </c>
      <c r="E629" s="931">
        <v>737</v>
      </c>
      <c r="F629" s="906">
        <v>27</v>
      </c>
      <c r="G629" s="906"/>
      <c r="H629" s="923">
        <f t="shared" si="9"/>
        <v>50328.420000000035</v>
      </c>
    </row>
    <row r="630" spans="1:8" ht="15" customHeight="1">
      <c r="A630" s="913">
        <v>617</v>
      </c>
      <c r="B630" s="911">
        <v>45070</v>
      </c>
      <c r="C630" s="1047" t="s">
        <v>577</v>
      </c>
      <c r="D630" s="930" t="s">
        <v>994</v>
      </c>
      <c r="E630" s="931">
        <v>737</v>
      </c>
      <c r="F630" s="906">
        <v>34.200000000000003</v>
      </c>
      <c r="G630" s="906"/>
      <c r="H630" s="923">
        <f t="shared" si="9"/>
        <v>50294.220000000038</v>
      </c>
    </row>
    <row r="631" spans="1:8" ht="15" customHeight="1">
      <c r="A631" s="913">
        <v>618</v>
      </c>
      <c r="B631" s="911">
        <v>45070</v>
      </c>
      <c r="C631" s="1047" t="s">
        <v>577</v>
      </c>
      <c r="D631" s="930" t="s">
        <v>995</v>
      </c>
      <c r="E631" s="931">
        <v>54</v>
      </c>
      <c r="F631" s="906">
        <v>30.96</v>
      </c>
      <c r="G631" s="906"/>
      <c r="H631" s="923">
        <f t="shared" si="9"/>
        <v>50263.260000000038</v>
      </c>
    </row>
    <row r="632" spans="1:8" ht="15" customHeight="1">
      <c r="A632" s="913">
        <v>619</v>
      </c>
      <c r="B632" s="911">
        <v>45071</v>
      </c>
      <c r="C632" s="1047" t="s">
        <v>577</v>
      </c>
      <c r="D632" s="930" t="s">
        <v>996</v>
      </c>
      <c r="E632" s="931">
        <v>737</v>
      </c>
      <c r="F632" s="906">
        <v>27</v>
      </c>
      <c r="G632" s="906"/>
      <c r="H632" s="923">
        <f t="shared" si="9"/>
        <v>50236.260000000038</v>
      </c>
    </row>
    <row r="633" spans="1:8" ht="15" customHeight="1">
      <c r="A633" s="913">
        <v>620</v>
      </c>
      <c r="B633" s="911">
        <v>45071</v>
      </c>
      <c r="C633" s="1047" t="s">
        <v>577</v>
      </c>
      <c r="D633" s="930" t="s">
        <v>996</v>
      </c>
      <c r="E633" s="931">
        <v>737</v>
      </c>
      <c r="F633" s="906">
        <v>34.200000000000003</v>
      </c>
      <c r="G633" s="906"/>
      <c r="H633" s="923">
        <f t="shared" si="9"/>
        <v>50202.060000000041</v>
      </c>
    </row>
    <row r="634" spans="1:8" ht="15" customHeight="1">
      <c r="A634" s="913">
        <v>621</v>
      </c>
      <c r="B634" s="911">
        <v>45071</v>
      </c>
      <c r="C634" s="1047" t="s">
        <v>577</v>
      </c>
      <c r="D634" s="930" t="s">
        <v>997</v>
      </c>
      <c r="E634" s="931">
        <v>54</v>
      </c>
      <c r="F634" s="906">
        <v>22</v>
      </c>
      <c r="G634" s="906"/>
      <c r="H634" s="923">
        <f t="shared" si="9"/>
        <v>50180.060000000041</v>
      </c>
    </row>
    <row r="635" spans="1:8" ht="15" customHeight="1">
      <c r="A635" s="913">
        <v>622</v>
      </c>
      <c r="B635" s="911">
        <v>45072</v>
      </c>
      <c r="C635" s="1047" t="s">
        <v>577</v>
      </c>
      <c r="D635" s="930" t="s">
        <v>998</v>
      </c>
      <c r="E635" s="931">
        <v>54</v>
      </c>
      <c r="F635" s="906">
        <v>54.98</v>
      </c>
      <c r="G635" s="906"/>
      <c r="H635" s="923">
        <f t="shared" si="9"/>
        <v>50125.080000000038</v>
      </c>
    </row>
    <row r="636" spans="1:8" ht="15" customHeight="1">
      <c r="A636" s="913">
        <v>623</v>
      </c>
      <c r="B636" s="911">
        <v>45076</v>
      </c>
      <c r="C636" s="1047" t="s">
        <v>579</v>
      </c>
      <c r="D636" s="930" t="s">
        <v>999</v>
      </c>
      <c r="E636" s="931">
        <v>586</v>
      </c>
      <c r="F636" s="906"/>
      <c r="G636" s="906">
        <v>250</v>
      </c>
      <c r="H636" s="923">
        <f t="shared" si="9"/>
        <v>50375.080000000038</v>
      </c>
    </row>
    <row r="637" spans="1:8" ht="15" customHeight="1">
      <c r="A637" s="913">
        <v>624</v>
      </c>
      <c r="B637" s="911">
        <v>45076</v>
      </c>
      <c r="C637" s="1047" t="s">
        <v>579</v>
      </c>
      <c r="D637" s="930" t="s">
        <v>1000</v>
      </c>
      <c r="E637" s="931">
        <v>586</v>
      </c>
      <c r="F637" s="906"/>
      <c r="G637" s="906">
        <v>2989</v>
      </c>
      <c r="H637" s="923">
        <f t="shared" si="9"/>
        <v>53364.080000000038</v>
      </c>
    </row>
    <row r="638" spans="1:8" ht="15" customHeight="1">
      <c r="A638" s="913">
        <v>625</v>
      </c>
      <c r="B638" s="911">
        <v>45076</v>
      </c>
      <c r="C638" s="1047" t="s">
        <v>575</v>
      </c>
      <c r="D638" s="930" t="s">
        <v>939</v>
      </c>
      <c r="E638" s="931">
        <v>727</v>
      </c>
      <c r="F638" s="907">
        <v>50</v>
      </c>
      <c r="G638" s="906"/>
      <c r="H638" s="923">
        <f t="shared" si="9"/>
        <v>53314.080000000038</v>
      </c>
    </row>
    <row r="639" spans="1:8" ht="15" customHeight="1">
      <c r="A639" s="913">
        <v>626</v>
      </c>
      <c r="B639" s="911">
        <v>45076</v>
      </c>
      <c r="C639" s="1047" t="s">
        <v>575</v>
      </c>
      <c r="D639" s="930" t="s">
        <v>1001</v>
      </c>
      <c r="E639" s="931">
        <v>274</v>
      </c>
      <c r="F639" s="906">
        <v>300</v>
      </c>
      <c r="G639" s="906"/>
      <c r="H639" s="923">
        <f t="shared" si="9"/>
        <v>53014.080000000038</v>
      </c>
    </row>
    <row r="640" spans="1:8" ht="15" customHeight="1">
      <c r="A640" s="913">
        <v>627</v>
      </c>
      <c r="B640" s="911">
        <v>45076</v>
      </c>
      <c r="C640" s="1047" t="s">
        <v>575</v>
      </c>
      <c r="D640" s="930" t="s">
        <v>1002</v>
      </c>
      <c r="E640" s="931">
        <v>737</v>
      </c>
      <c r="F640" s="906">
        <v>3400</v>
      </c>
      <c r="G640" s="906"/>
      <c r="H640" s="923">
        <f t="shared" si="9"/>
        <v>49614.080000000038</v>
      </c>
    </row>
    <row r="641" spans="1:8" ht="15" customHeight="1">
      <c r="A641" s="913">
        <v>628</v>
      </c>
      <c r="B641" s="911">
        <v>45076</v>
      </c>
      <c r="C641" s="1047" t="s">
        <v>577</v>
      </c>
      <c r="D641" s="930" t="s">
        <v>970</v>
      </c>
      <c r="E641" s="931">
        <v>378</v>
      </c>
      <c r="F641" s="906">
        <v>17.53</v>
      </c>
      <c r="G641" s="906"/>
      <c r="H641" s="923">
        <f t="shared" si="9"/>
        <v>49596.550000000039</v>
      </c>
    </row>
    <row r="642" spans="1:8" ht="15" customHeight="1">
      <c r="A642" s="913">
        <v>629</v>
      </c>
      <c r="B642" s="911">
        <v>45077</v>
      </c>
      <c r="C642" s="1047" t="s">
        <v>579</v>
      </c>
      <c r="D642" s="930" t="s">
        <v>1003</v>
      </c>
      <c r="E642" s="931">
        <v>586</v>
      </c>
      <c r="F642" s="906"/>
      <c r="G642" s="906">
        <v>250</v>
      </c>
      <c r="H642" s="923">
        <f t="shared" si="9"/>
        <v>49846.550000000039</v>
      </c>
    </row>
    <row r="643" spans="1:8" ht="15" customHeight="1">
      <c r="A643" s="913">
        <v>630</v>
      </c>
      <c r="B643" s="911">
        <v>45077</v>
      </c>
      <c r="C643" s="1047" t="s">
        <v>575</v>
      </c>
      <c r="D643" s="930" t="s">
        <v>1004</v>
      </c>
      <c r="E643" s="931">
        <v>586</v>
      </c>
      <c r="F643" s="906"/>
      <c r="G643" s="906">
        <v>1750</v>
      </c>
      <c r="H643" s="923">
        <f t="shared" si="9"/>
        <v>51596.550000000039</v>
      </c>
    </row>
    <row r="644" spans="1:8" ht="15" customHeight="1">
      <c r="A644" s="913">
        <v>631</v>
      </c>
      <c r="B644" s="911">
        <v>45077</v>
      </c>
      <c r="C644" s="1047" t="s">
        <v>577</v>
      </c>
      <c r="D644" s="930" t="s">
        <v>1005</v>
      </c>
      <c r="E644" s="931">
        <v>737</v>
      </c>
      <c r="F644" s="906">
        <v>20.7</v>
      </c>
      <c r="G644" s="906"/>
      <c r="H644" s="923">
        <f t="shared" si="9"/>
        <v>51575.850000000042</v>
      </c>
    </row>
    <row r="645" spans="1:8" ht="15" customHeight="1">
      <c r="A645" s="913">
        <v>632</v>
      </c>
      <c r="B645" s="911">
        <v>45077</v>
      </c>
      <c r="C645" s="1047" t="s">
        <v>577</v>
      </c>
      <c r="D645" s="930" t="s">
        <v>1005</v>
      </c>
      <c r="E645" s="931">
        <v>737</v>
      </c>
      <c r="F645" s="906">
        <v>34.200000000000003</v>
      </c>
      <c r="G645" s="906"/>
      <c r="H645" s="923">
        <f t="shared" si="9"/>
        <v>51541.650000000045</v>
      </c>
    </row>
    <row r="646" spans="1:8" ht="15" customHeight="1">
      <c r="A646" s="913">
        <v>633</v>
      </c>
      <c r="B646" s="911">
        <v>45077</v>
      </c>
      <c r="C646" s="1047" t="s">
        <v>577</v>
      </c>
      <c r="D646" s="930" t="s">
        <v>1005</v>
      </c>
      <c r="E646" s="931">
        <v>737</v>
      </c>
      <c r="F646" s="906">
        <v>34.200000000000003</v>
      </c>
      <c r="G646" s="906"/>
      <c r="H646" s="923">
        <f t="shared" si="9"/>
        <v>51507.450000000048</v>
      </c>
    </row>
    <row r="647" spans="1:8" ht="15" customHeight="1">
      <c r="A647" s="913">
        <v>634</v>
      </c>
      <c r="B647" s="911">
        <v>45077</v>
      </c>
      <c r="C647" s="1047" t="s">
        <v>577</v>
      </c>
      <c r="D647" s="930" t="s">
        <v>1006</v>
      </c>
      <c r="E647" s="931">
        <v>737.2</v>
      </c>
      <c r="F647" s="906">
        <v>18.989999999999998</v>
      </c>
      <c r="G647" s="906"/>
      <c r="H647" s="923">
        <f t="shared" si="9"/>
        <v>51488.46000000005</v>
      </c>
    </row>
    <row r="648" spans="1:8" ht="15" customHeight="1">
      <c r="A648" s="913">
        <v>635</v>
      </c>
      <c r="B648" s="911">
        <v>45077</v>
      </c>
      <c r="C648" s="1047" t="s">
        <v>577</v>
      </c>
      <c r="D648" s="930" t="s">
        <v>1006</v>
      </c>
      <c r="E648" s="931">
        <v>737.2</v>
      </c>
      <c r="F648" s="906">
        <v>47.98</v>
      </c>
      <c r="G648" s="906"/>
      <c r="H648" s="923">
        <f t="shared" si="9"/>
        <v>51440.480000000047</v>
      </c>
    </row>
    <row r="649" spans="1:8" ht="15" customHeight="1">
      <c r="A649" s="913">
        <v>636</v>
      </c>
      <c r="B649" s="911">
        <v>45077</v>
      </c>
      <c r="C649" s="1047" t="s">
        <v>577</v>
      </c>
      <c r="D649" s="930" t="s">
        <v>1007</v>
      </c>
      <c r="E649" s="931">
        <v>737</v>
      </c>
      <c r="F649" s="906">
        <v>19.66</v>
      </c>
      <c r="G649" s="906"/>
      <c r="H649" s="923">
        <f t="shared" si="9"/>
        <v>51420.820000000043</v>
      </c>
    </row>
    <row r="650" spans="1:8" ht="15" customHeight="1">
      <c r="A650" s="913">
        <v>637</v>
      </c>
      <c r="B650" s="911">
        <v>45078</v>
      </c>
      <c r="C650" s="1047" t="s">
        <v>579</v>
      </c>
      <c r="D650" s="930" t="s">
        <v>1008</v>
      </c>
      <c r="E650" s="931">
        <v>586</v>
      </c>
      <c r="F650" s="906"/>
      <c r="G650" s="906">
        <v>250</v>
      </c>
      <c r="H650" s="923">
        <f t="shared" si="9"/>
        <v>51670.820000000043</v>
      </c>
    </row>
    <row r="651" spans="1:8" ht="15" customHeight="1">
      <c r="A651" s="913">
        <v>638</v>
      </c>
      <c r="B651" s="911">
        <v>45078</v>
      </c>
      <c r="C651" s="1047" t="s">
        <v>573</v>
      </c>
      <c r="D651" s="930" t="s">
        <v>1009</v>
      </c>
      <c r="E651" s="931">
        <v>92</v>
      </c>
      <c r="F651" s="906"/>
      <c r="G651" s="906">
        <v>260</v>
      </c>
      <c r="H651" s="923">
        <f t="shared" si="9"/>
        <v>51930.820000000043</v>
      </c>
    </row>
    <row r="652" spans="1:8" ht="15" customHeight="1">
      <c r="A652" s="913">
        <v>639</v>
      </c>
      <c r="B652" s="911">
        <v>45078</v>
      </c>
      <c r="C652" s="1047" t="s">
        <v>575</v>
      </c>
      <c r="D652" s="930" t="s">
        <v>1010</v>
      </c>
      <c r="E652" s="931">
        <v>727</v>
      </c>
      <c r="F652" s="906">
        <v>1040</v>
      </c>
      <c r="G652" s="906"/>
      <c r="H652" s="923">
        <f t="shared" si="9"/>
        <v>50890.820000000043</v>
      </c>
    </row>
    <row r="653" spans="1:8" ht="15" customHeight="1">
      <c r="A653" s="913">
        <v>640</v>
      </c>
      <c r="B653" s="911">
        <v>45078</v>
      </c>
      <c r="C653" s="1047" t="s">
        <v>577</v>
      </c>
      <c r="D653" s="930" t="s">
        <v>1011</v>
      </c>
      <c r="E653" s="931">
        <v>737</v>
      </c>
      <c r="F653" s="908">
        <v>34.200000000000003</v>
      </c>
      <c r="G653" s="906"/>
      <c r="H653" s="923">
        <f t="shared" si="9"/>
        <v>50856.620000000046</v>
      </c>
    </row>
    <row r="654" spans="1:8" ht="15" customHeight="1">
      <c r="A654" s="913">
        <v>641</v>
      </c>
      <c r="B654" s="911">
        <v>45078</v>
      </c>
      <c r="C654" s="1047" t="s">
        <v>577</v>
      </c>
      <c r="D654" s="930" t="s">
        <v>1011</v>
      </c>
      <c r="E654" s="931">
        <v>737</v>
      </c>
      <c r="F654" s="906">
        <v>27</v>
      </c>
      <c r="G654" s="906"/>
      <c r="H654" s="923">
        <f t="shared" ref="H654:H717" si="10">+H653+G654-F654</f>
        <v>50829.620000000046</v>
      </c>
    </row>
    <row r="655" spans="1:8" ht="15" customHeight="1">
      <c r="A655" s="913">
        <v>642</v>
      </c>
      <c r="B655" s="911">
        <v>45078</v>
      </c>
      <c r="C655" s="1047" t="s">
        <v>577</v>
      </c>
      <c r="D655" s="930" t="s">
        <v>1011</v>
      </c>
      <c r="E655" s="931">
        <v>737</v>
      </c>
      <c r="F655" s="906">
        <v>27</v>
      </c>
      <c r="G655" s="906"/>
      <c r="H655" s="923">
        <f t="shared" si="10"/>
        <v>50802.620000000046</v>
      </c>
    </row>
    <row r="656" spans="1:8" ht="15" customHeight="1">
      <c r="A656" s="913">
        <v>643</v>
      </c>
      <c r="B656" s="911">
        <v>45078</v>
      </c>
      <c r="C656" s="1047" t="s">
        <v>820</v>
      </c>
      <c r="D656" s="930" t="s">
        <v>1012</v>
      </c>
      <c r="E656" s="931">
        <v>737</v>
      </c>
      <c r="F656" s="906">
        <v>25.37</v>
      </c>
      <c r="G656" s="906"/>
      <c r="H656" s="923">
        <f t="shared" si="10"/>
        <v>50777.250000000044</v>
      </c>
    </row>
    <row r="657" spans="1:8" ht="15" customHeight="1">
      <c r="A657" s="913">
        <v>644</v>
      </c>
      <c r="B657" s="911">
        <v>45078</v>
      </c>
      <c r="C657" s="1047" t="s">
        <v>575</v>
      </c>
      <c r="D657" s="930" t="s">
        <v>673</v>
      </c>
      <c r="E657" s="931">
        <v>738</v>
      </c>
      <c r="F657" s="906">
        <v>1040</v>
      </c>
      <c r="G657" s="906"/>
      <c r="H657" s="923">
        <f t="shared" si="10"/>
        <v>49737.250000000044</v>
      </c>
    </row>
    <row r="658" spans="1:8" ht="15" customHeight="1">
      <c r="A658" s="913">
        <v>645</v>
      </c>
      <c r="B658" s="911">
        <v>45078</v>
      </c>
      <c r="C658" s="1047" t="s">
        <v>575</v>
      </c>
      <c r="D658" s="930" t="s">
        <v>586</v>
      </c>
      <c r="E658" s="931">
        <v>737</v>
      </c>
      <c r="F658" s="906">
        <v>800</v>
      </c>
      <c r="G658" s="906"/>
      <c r="H658" s="923">
        <f t="shared" si="10"/>
        <v>48937.250000000044</v>
      </c>
    </row>
    <row r="659" spans="1:8" ht="15" customHeight="1">
      <c r="A659" s="913">
        <v>646</v>
      </c>
      <c r="B659" s="1044">
        <v>45078</v>
      </c>
      <c r="C659" s="1049" t="s">
        <v>575</v>
      </c>
      <c r="D659" s="815" t="s">
        <v>1013</v>
      </c>
      <c r="E659" s="831">
        <v>737</v>
      </c>
      <c r="F659" s="924">
        <v>576</v>
      </c>
      <c r="H659" s="923">
        <f t="shared" si="10"/>
        <v>48361.250000000044</v>
      </c>
    </row>
    <row r="660" spans="1:8" ht="15" customHeight="1">
      <c r="A660" s="913">
        <v>647</v>
      </c>
      <c r="B660" s="911">
        <v>45079</v>
      </c>
      <c r="C660" s="1047" t="s">
        <v>575</v>
      </c>
      <c r="D660" s="930" t="s">
        <v>1014</v>
      </c>
      <c r="E660" s="931">
        <v>586</v>
      </c>
      <c r="F660" s="906"/>
      <c r="G660" s="906">
        <v>1200</v>
      </c>
      <c r="H660" s="923">
        <f t="shared" si="10"/>
        <v>49561.250000000044</v>
      </c>
    </row>
    <row r="661" spans="1:8" ht="15" customHeight="1">
      <c r="A661" s="913">
        <v>648</v>
      </c>
      <c r="B661" s="911">
        <v>45082</v>
      </c>
      <c r="C661" s="1047" t="s">
        <v>579</v>
      </c>
      <c r="D661" s="930" t="s">
        <v>1015</v>
      </c>
      <c r="E661" s="931">
        <v>586</v>
      </c>
      <c r="F661" s="906"/>
      <c r="G661" s="906">
        <v>289</v>
      </c>
      <c r="H661" s="923">
        <f t="shared" si="10"/>
        <v>49850.250000000044</v>
      </c>
    </row>
    <row r="662" spans="1:8" ht="15" customHeight="1">
      <c r="A662" s="913">
        <v>649</v>
      </c>
      <c r="B662" s="911">
        <v>45082</v>
      </c>
      <c r="C662" s="1047" t="s">
        <v>579</v>
      </c>
      <c r="D662" s="930" t="s">
        <v>1008</v>
      </c>
      <c r="E662" s="931">
        <v>586</v>
      </c>
      <c r="F662" s="906"/>
      <c r="G662" s="906">
        <v>1650</v>
      </c>
      <c r="H662" s="923">
        <f t="shared" si="10"/>
        <v>51500.250000000044</v>
      </c>
    </row>
    <row r="663" spans="1:8" ht="15" customHeight="1">
      <c r="A663" s="913">
        <v>650</v>
      </c>
      <c r="B663" s="911">
        <v>45082</v>
      </c>
      <c r="C663" s="1047" t="s">
        <v>575</v>
      </c>
      <c r="D663" s="930" t="s">
        <v>1016</v>
      </c>
      <c r="E663" s="931">
        <v>54</v>
      </c>
      <c r="F663" s="906">
        <v>400</v>
      </c>
      <c r="G663" s="906"/>
      <c r="H663" s="923">
        <f t="shared" si="10"/>
        <v>51100.250000000044</v>
      </c>
    </row>
    <row r="664" spans="1:8" ht="15" customHeight="1">
      <c r="A664" s="913">
        <v>651</v>
      </c>
      <c r="B664" s="911">
        <v>45082</v>
      </c>
      <c r="C664" s="1047" t="s">
        <v>577</v>
      </c>
      <c r="D664" s="930" t="s">
        <v>1017</v>
      </c>
      <c r="E664" s="931">
        <v>737</v>
      </c>
      <c r="F664" s="906">
        <v>34.200000000000003</v>
      </c>
      <c r="G664" s="906"/>
      <c r="H664" s="923">
        <f t="shared" si="10"/>
        <v>51066.050000000047</v>
      </c>
    </row>
    <row r="665" spans="1:8" ht="15" customHeight="1">
      <c r="A665" s="913">
        <v>652</v>
      </c>
      <c r="B665" s="911">
        <v>45082</v>
      </c>
      <c r="C665" s="1047" t="s">
        <v>577</v>
      </c>
      <c r="D665" s="930" t="s">
        <v>1017</v>
      </c>
      <c r="E665" s="931">
        <v>737</v>
      </c>
      <c r="F665" s="906">
        <v>34.200000000000003</v>
      </c>
      <c r="G665" s="906"/>
      <c r="H665" s="923">
        <f t="shared" si="10"/>
        <v>51031.850000000049</v>
      </c>
    </row>
    <row r="666" spans="1:8" ht="15" customHeight="1">
      <c r="A666" s="913">
        <v>653</v>
      </c>
      <c r="B666" s="911">
        <v>45082</v>
      </c>
      <c r="C666" s="1047" t="s">
        <v>577</v>
      </c>
      <c r="D666" s="930" t="s">
        <v>1017</v>
      </c>
      <c r="E666" s="931">
        <v>737</v>
      </c>
      <c r="F666" s="906">
        <v>20.7</v>
      </c>
      <c r="G666" s="906"/>
      <c r="H666" s="923">
        <f t="shared" si="10"/>
        <v>51011.150000000052</v>
      </c>
    </row>
    <row r="667" spans="1:8" ht="15" customHeight="1">
      <c r="A667" s="913">
        <v>654</v>
      </c>
      <c r="B667" s="911">
        <v>45082</v>
      </c>
      <c r="C667" s="1047" t="s">
        <v>577</v>
      </c>
      <c r="D667" s="930" t="s">
        <v>1018</v>
      </c>
      <c r="E667" s="931">
        <v>737</v>
      </c>
      <c r="F667" s="906">
        <v>34.200000000000003</v>
      </c>
      <c r="G667" s="906"/>
      <c r="H667" s="923">
        <f t="shared" si="10"/>
        <v>50976.950000000055</v>
      </c>
    </row>
    <row r="668" spans="1:8" ht="15" customHeight="1">
      <c r="A668" s="913">
        <v>655</v>
      </c>
      <c r="B668" s="911">
        <v>45082</v>
      </c>
      <c r="C668" s="1047" t="s">
        <v>577</v>
      </c>
      <c r="D668" s="930" t="s">
        <v>1018</v>
      </c>
      <c r="E668" s="931">
        <v>737</v>
      </c>
      <c r="F668" s="906">
        <v>34.200000000000003</v>
      </c>
      <c r="G668" s="906"/>
      <c r="H668" s="923">
        <f t="shared" si="10"/>
        <v>50942.750000000058</v>
      </c>
    </row>
    <row r="669" spans="1:8" ht="15" customHeight="1">
      <c r="A669" s="913">
        <v>656</v>
      </c>
      <c r="B669" s="911">
        <v>45082</v>
      </c>
      <c r="C669" s="1047" t="s">
        <v>577</v>
      </c>
      <c r="D669" s="930" t="s">
        <v>1018</v>
      </c>
      <c r="E669" s="931">
        <v>737</v>
      </c>
      <c r="F669" s="906">
        <v>20.7</v>
      </c>
      <c r="G669" s="906"/>
      <c r="H669" s="923">
        <f t="shared" si="10"/>
        <v>50922.050000000061</v>
      </c>
    </row>
    <row r="670" spans="1:8" ht="15" customHeight="1">
      <c r="A670" s="913">
        <v>657</v>
      </c>
      <c r="B670" s="911">
        <v>45082</v>
      </c>
      <c r="C670" s="1047" t="s">
        <v>575</v>
      </c>
      <c r="D670" s="930" t="s">
        <v>596</v>
      </c>
      <c r="E670" s="931">
        <v>737</v>
      </c>
      <c r="F670" s="906">
        <v>1044.7</v>
      </c>
      <c r="G670" s="906"/>
      <c r="H670" s="923">
        <f t="shared" si="10"/>
        <v>49877.350000000064</v>
      </c>
    </row>
    <row r="671" spans="1:8" ht="15" customHeight="1">
      <c r="A671" s="913">
        <v>658</v>
      </c>
      <c r="B671" s="911">
        <v>45082</v>
      </c>
      <c r="C671" s="1047" t="s">
        <v>577</v>
      </c>
      <c r="D671" s="930" t="s">
        <v>1019</v>
      </c>
      <c r="E671" s="931">
        <v>727</v>
      </c>
      <c r="F671" s="906">
        <v>265.51</v>
      </c>
      <c r="G671" s="906"/>
      <c r="H671" s="923">
        <f t="shared" si="10"/>
        <v>49611.840000000062</v>
      </c>
    </row>
    <row r="672" spans="1:8" ht="15" customHeight="1">
      <c r="A672" s="913">
        <v>659</v>
      </c>
      <c r="B672" s="911">
        <v>45082</v>
      </c>
      <c r="C672" s="1047" t="s">
        <v>577</v>
      </c>
      <c r="D672" s="930" t="s">
        <v>1020</v>
      </c>
      <c r="E672" s="931">
        <v>261</v>
      </c>
      <c r="F672" s="906">
        <v>8</v>
      </c>
      <c r="G672" s="906"/>
      <c r="H672" s="923">
        <f t="shared" si="10"/>
        <v>49603.840000000062</v>
      </c>
    </row>
    <row r="673" spans="1:8" ht="15" customHeight="1">
      <c r="A673" s="913">
        <v>660</v>
      </c>
      <c r="B673" s="911">
        <v>45082</v>
      </c>
      <c r="C673" s="1047" t="s">
        <v>575</v>
      </c>
      <c r="D673" s="930" t="s">
        <v>643</v>
      </c>
      <c r="E673" s="931">
        <v>727</v>
      </c>
      <c r="F673" s="906">
        <v>33</v>
      </c>
      <c r="G673" s="906"/>
      <c r="H673" s="923">
        <f t="shared" si="10"/>
        <v>49570.840000000062</v>
      </c>
    </row>
    <row r="674" spans="1:8" ht="15" customHeight="1">
      <c r="A674" s="913">
        <v>661</v>
      </c>
      <c r="B674" s="911">
        <v>45083</v>
      </c>
      <c r="C674" s="1047" t="s">
        <v>579</v>
      </c>
      <c r="D674" s="930" t="s">
        <v>1021</v>
      </c>
      <c r="E674" s="931">
        <v>586</v>
      </c>
      <c r="F674" s="906"/>
      <c r="G674" s="906">
        <v>4189</v>
      </c>
      <c r="H674" s="923">
        <f t="shared" si="10"/>
        <v>53759.840000000062</v>
      </c>
    </row>
    <row r="675" spans="1:8" ht="15" customHeight="1">
      <c r="A675" s="913">
        <v>662</v>
      </c>
      <c r="B675" s="911">
        <v>45083</v>
      </c>
      <c r="C675" s="1047" t="s">
        <v>579</v>
      </c>
      <c r="D675" s="930" t="s">
        <v>1022</v>
      </c>
      <c r="E675" s="931">
        <v>586</v>
      </c>
      <c r="F675" s="906"/>
      <c r="G675" s="906">
        <v>1289</v>
      </c>
      <c r="H675" s="923">
        <f t="shared" si="10"/>
        <v>55048.840000000062</v>
      </c>
    </row>
    <row r="676" spans="1:8" ht="15" customHeight="1">
      <c r="A676" s="913">
        <v>663</v>
      </c>
      <c r="B676" s="911">
        <v>45083</v>
      </c>
      <c r="C676" s="1047" t="s">
        <v>579</v>
      </c>
      <c r="D676" s="930" t="s">
        <v>1023</v>
      </c>
      <c r="E676" s="931">
        <v>586</v>
      </c>
      <c r="F676" s="906"/>
      <c r="G676" s="906">
        <v>250</v>
      </c>
      <c r="H676" s="923">
        <f t="shared" si="10"/>
        <v>55298.840000000062</v>
      </c>
    </row>
    <row r="677" spans="1:8" ht="15" customHeight="1">
      <c r="A677" s="913">
        <v>664</v>
      </c>
      <c r="B677" s="911">
        <v>45083</v>
      </c>
      <c r="C677" s="1047" t="s">
        <v>579</v>
      </c>
      <c r="D677" s="930" t="s">
        <v>1024</v>
      </c>
      <c r="E677" s="931">
        <v>586</v>
      </c>
      <c r="F677" s="906"/>
      <c r="G677" s="906">
        <v>3489</v>
      </c>
      <c r="H677" s="923">
        <f t="shared" si="10"/>
        <v>58787.840000000062</v>
      </c>
    </row>
    <row r="678" spans="1:8" ht="15" customHeight="1">
      <c r="A678" s="913">
        <v>665</v>
      </c>
      <c r="B678" s="911">
        <v>45083</v>
      </c>
      <c r="C678" s="1047" t="s">
        <v>820</v>
      </c>
      <c r="D678" s="930" t="s">
        <v>1025</v>
      </c>
      <c r="E678" s="931">
        <v>290</v>
      </c>
      <c r="F678" s="906">
        <v>77.989999999999995</v>
      </c>
      <c r="G678" s="906"/>
      <c r="H678" s="923">
        <f t="shared" si="10"/>
        <v>58709.850000000064</v>
      </c>
    </row>
    <row r="679" spans="1:8" ht="15" customHeight="1">
      <c r="A679" s="913">
        <v>666</v>
      </c>
      <c r="B679" s="911">
        <v>45083</v>
      </c>
      <c r="C679" s="1047" t="s">
        <v>575</v>
      </c>
      <c r="D679" s="930" t="s">
        <v>840</v>
      </c>
      <c r="E679" s="931">
        <v>737</v>
      </c>
      <c r="F679" s="906">
        <v>2600</v>
      </c>
      <c r="G679" s="906"/>
      <c r="H679" s="923">
        <f t="shared" si="10"/>
        <v>56109.850000000064</v>
      </c>
    </row>
    <row r="680" spans="1:8" ht="15" customHeight="1">
      <c r="A680" s="913">
        <v>667</v>
      </c>
      <c r="B680" s="911">
        <v>45083</v>
      </c>
      <c r="C680" s="1047" t="s">
        <v>577</v>
      </c>
      <c r="D680" s="930" t="s">
        <v>1026</v>
      </c>
      <c r="E680" s="931">
        <v>737.2</v>
      </c>
      <c r="F680" s="906">
        <v>872.41</v>
      </c>
      <c r="G680" s="906"/>
      <c r="H680" s="923">
        <f t="shared" si="10"/>
        <v>55237.440000000061</v>
      </c>
    </row>
    <row r="681" spans="1:8" ht="15" customHeight="1">
      <c r="A681" s="913">
        <v>668</v>
      </c>
      <c r="B681" s="911">
        <v>45084</v>
      </c>
      <c r="C681" s="1047" t="s">
        <v>577</v>
      </c>
      <c r="D681" s="930" t="s">
        <v>1027</v>
      </c>
      <c r="E681" s="931">
        <v>737</v>
      </c>
      <c r="F681" s="906">
        <v>18.63</v>
      </c>
      <c r="G681" s="906"/>
      <c r="H681" s="923">
        <f t="shared" si="10"/>
        <v>55218.810000000063</v>
      </c>
    </row>
    <row r="682" spans="1:8" ht="15" customHeight="1">
      <c r="A682" s="913">
        <v>669</v>
      </c>
      <c r="B682" s="911">
        <v>45084</v>
      </c>
      <c r="C682" s="1047" t="s">
        <v>577</v>
      </c>
      <c r="D682" s="930" t="s">
        <v>1028</v>
      </c>
      <c r="E682" s="931">
        <v>737</v>
      </c>
      <c r="F682" s="906">
        <v>27</v>
      </c>
      <c r="G682" s="906"/>
      <c r="H682" s="923">
        <f t="shared" si="10"/>
        <v>55191.810000000063</v>
      </c>
    </row>
    <row r="683" spans="1:8" ht="15" customHeight="1">
      <c r="A683" s="913">
        <v>670</v>
      </c>
      <c r="B683" s="911">
        <v>45084</v>
      </c>
      <c r="C683" s="1047" t="s">
        <v>577</v>
      </c>
      <c r="D683" s="930" t="s">
        <v>1028</v>
      </c>
      <c r="E683" s="931">
        <v>737</v>
      </c>
      <c r="F683" s="906">
        <v>27</v>
      </c>
      <c r="G683" s="906"/>
      <c r="H683" s="923">
        <f t="shared" si="10"/>
        <v>55164.810000000063</v>
      </c>
    </row>
    <row r="684" spans="1:8" ht="15" customHeight="1">
      <c r="A684" s="913">
        <v>671</v>
      </c>
      <c r="B684" s="911">
        <v>45084</v>
      </c>
      <c r="C684" s="1047" t="s">
        <v>575</v>
      </c>
      <c r="D684" s="930" t="s">
        <v>931</v>
      </c>
      <c r="E684" s="931">
        <v>737</v>
      </c>
      <c r="F684" s="906">
        <v>2600</v>
      </c>
      <c r="G684" s="906"/>
      <c r="H684" s="923">
        <f t="shared" si="10"/>
        <v>52564.810000000063</v>
      </c>
    </row>
    <row r="685" spans="1:8" ht="15" customHeight="1">
      <c r="A685" s="913">
        <v>672</v>
      </c>
      <c r="B685" s="911">
        <v>45084</v>
      </c>
      <c r="C685" s="1047" t="s">
        <v>575</v>
      </c>
      <c r="D685" s="930" t="s">
        <v>931</v>
      </c>
      <c r="E685" s="931">
        <v>737</v>
      </c>
      <c r="F685" s="906">
        <v>3000</v>
      </c>
      <c r="G685" s="906"/>
      <c r="H685" s="923">
        <f t="shared" si="10"/>
        <v>49564.810000000063</v>
      </c>
    </row>
    <row r="686" spans="1:8" ht="15" customHeight="1">
      <c r="A686" s="913">
        <v>673</v>
      </c>
      <c r="B686" s="911">
        <v>45085</v>
      </c>
      <c r="C686" s="1047" t="s">
        <v>579</v>
      </c>
      <c r="D686" s="930" t="s">
        <v>1003</v>
      </c>
      <c r="E686" s="931">
        <v>586</v>
      </c>
      <c r="F686" s="906"/>
      <c r="G686" s="906">
        <v>4050</v>
      </c>
      <c r="H686" s="923">
        <f t="shared" si="10"/>
        <v>53614.810000000063</v>
      </c>
    </row>
    <row r="687" spans="1:8" ht="15" customHeight="1">
      <c r="A687" s="913">
        <v>674</v>
      </c>
      <c r="B687" s="911">
        <v>45085</v>
      </c>
      <c r="C687" s="1047" t="s">
        <v>577</v>
      </c>
      <c r="D687" s="930" t="s">
        <v>1029</v>
      </c>
      <c r="E687" s="931">
        <v>737</v>
      </c>
      <c r="F687" s="906">
        <v>135</v>
      </c>
      <c r="G687" s="906"/>
      <c r="H687" s="923">
        <f t="shared" si="10"/>
        <v>53479.810000000063</v>
      </c>
    </row>
    <row r="688" spans="1:8" ht="15" customHeight="1">
      <c r="A688" s="913">
        <v>675</v>
      </c>
      <c r="B688" s="911">
        <v>45085</v>
      </c>
      <c r="C688" s="1047" t="s">
        <v>575</v>
      </c>
      <c r="D688" s="930" t="s">
        <v>1030</v>
      </c>
      <c r="E688" s="931">
        <v>586.29999999999995</v>
      </c>
      <c r="F688" s="906">
        <v>3189</v>
      </c>
      <c r="G688" s="906"/>
      <c r="H688" s="923">
        <f t="shared" si="10"/>
        <v>50290.810000000063</v>
      </c>
    </row>
    <row r="689" spans="1:8" ht="15" customHeight="1">
      <c r="A689" s="913">
        <v>676</v>
      </c>
      <c r="B689" s="911">
        <v>45085</v>
      </c>
      <c r="C689" s="1047" t="s">
        <v>575</v>
      </c>
      <c r="D689" s="930" t="s">
        <v>1031</v>
      </c>
      <c r="E689" s="931">
        <v>737</v>
      </c>
      <c r="F689" s="906">
        <v>6958</v>
      </c>
      <c r="G689" s="906"/>
      <c r="H689" s="923">
        <f t="shared" si="10"/>
        <v>43332.810000000063</v>
      </c>
    </row>
    <row r="690" spans="1:8" ht="15" customHeight="1">
      <c r="A690" s="913">
        <v>677</v>
      </c>
      <c r="B690" s="911">
        <v>45086</v>
      </c>
      <c r="C690" s="1047" t="s">
        <v>575</v>
      </c>
      <c r="D690" s="930" t="s">
        <v>1032</v>
      </c>
      <c r="E690" s="931">
        <v>586</v>
      </c>
      <c r="F690" s="906"/>
      <c r="G690" s="906">
        <v>289</v>
      </c>
      <c r="H690" s="923">
        <f t="shared" si="10"/>
        <v>43621.810000000063</v>
      </c>
    </row>
    <row r="691" spans="1:8" ht="15" customHeight="1">
      <c r="A691" s="913">
        <v>678</v>
      </c>
      <c r="B691" s="911">
        <v>45086</v>
      </c>
      <c r="C691" s="1047" t="s">
        <v>579</v>
      </c>
      <c r="D691" s="930" t="s">
        <v>1033</v>
      </c>
      <c r="E691" s="931">
        <v>586</v>
      </c>
      <c r="F691" s="906"/>
      <c r="G691" s="906">
        <v>2700</v>
      </c>
      <c r="H691" s="923">
        <f t="shared" si="10"/>
        <v>46321.810000000063</v>
      </c>
    </row>
    <row r="692" spans="1:8" ht="15" customHeight="1">
      <c r="A692" s="913">
        <v>679</v>
      </c>
      <c r="B692" s="911">
        <v>45086</v>
      </c>
      <c r="C692" s="1047" t="s">
        <v>651</v>
      </c>
      <c r="D692" s="930" t="s">
        <v>652</v>
      </c>
      <c r="E692" s="931">
        <v>737</v>
      </c>
      <c r="F692" s="906">
        <v>171.33</v>
      </c>
      <c r="G692" s="906"/>
      <c r="H692" s="923">
        <f t="shared" si="10"/>
        <v>46150.480000000061</v>
      </c>
    </row>
    <row r="693" spans="1:8" ht="15" customHeight="1">
      <c r="A693" s="913">
        <v>680</v>
      </c>
      <c r="B693" s="911">
        <v>45086</v>
      </c>
      <c r="C693" s="1047" t="s">
        <v>577</v>
      </c>
      <c r="D693" s="930" t="s">
        <v>1034</v>
      </c>
      <c r="E693" s="931">
        <v>737</v>
      </c>
      <c r="F693" s="906">
        <v>27</v>
      </c>
      <c r="G693" s="906"/>
      <c r="H693" s="923">
        <f t="shared" si="10"/>
        <v>46123.480000000061</v>
      </c>
    </row>
    <row r="694" spans="1:8" ht="15" customHeight="1">
      <c r="A694" s="913">
        <v>681</v>
      </c>
      <c r="B694" s="911">
        <v>45086</v>
      </c>
      <c r="C694" s="1047" t="s">
        <v>577</v>
      </c>
      <c r="D694" s="930" t="s">
        <v>1035</v>
      </c>
      <c r="E694" s="931">
        <v>737</v>
      </c>
      <c r="F694" s="906">
        <v>16.95</v>
      </c>
      <c r="G694" s="906"/>
      <c r="H694" s="923">
        <f t="shared" si="10"/>
        <v>46106.530000000064</v>
      </c>
    </row>
    <row r="695" spans="1:8" ht="15" customHeight="1">
      <c r="A695" s="913">
        <v>682</v>
      </c>
      <c r="B695" s="911">
        <v>45089</v>
      </c>
      <c r="C695" s="1047" t="s">
        <v>579</v>
      </c>
      <c r="D695" s="930" t="s">
        <v>1036</v>
      </c>
      <c r="E695" s="931">
        <v>586</v>
      </c>
      <c r="F695" s="906"/>
      <c r="G695" s="906">
        <v>2939</v>
      </c>
      <c r="H695" s="923">
        <f t="shared" si="10"/>
        <v>49045.530000000064</v>
      </c>
    </row>
    <row r="696" spans="1:8" ht="15" customHeight="1">
      <c r="A696" s="913">
        <v>683</v>
      </c>
      <c r="B696" s="911">
        <v>45089</v>
      </c>
      <c r="C696" s="1047" t="s">
        <v>575</v>
      </c>
      <c r="D696" s="930" t="s">
        <v>1010</v>
      </c>
      <c r="E696" s="931">
        <v>727</v>
      </c>
      <c r="F696" s="906">
        <v>950</v>
      </c>
      <c r="G696" s="906"/>
      <c r="H696" s="923">
        <f t="shared" si="10"/>
        <v>48095.530000000064</v>
      </c>
    </row>
    <row r="697" spans="1:8" ht="15" customHeight="1">
      <c r="A697" s="913">
        <v>684</v>
      </c>
      <c r="B697" s="911">
        <v>45089</v>
      </c>
      <c r="C697" s="1047" t="s">
        <v>575</v>
      </c>
      <c r="D697" s="930" t="s">
        <v>596</v>
      </c>
      <c r="E697" s="931">
        <v>737</v>
      </c>
      <c r="F697" s="906">
        <v>1038</v>
      </c>
      <c r="G697" s="906"/>
      <c r="H697" s="923">
        <f t="shared" si="10"/>
        <v>47057.530000000064</v>
      </c>
    </row>
    <row r="698" spans="1:8" ht="15" customHeight="1">
      <c r="A698" s="913">
        <v>685</v>
      </c>
      <c r="B698" s="911">
        <v>45089</v>
      </c>
      <c r="C698" s="1047" t="s">
        <v>577</v>
      </c>
      <c r="D698" s="930" t="s">
        <v>1037</v>
      </c>
      <c r="E698" s="931">
        <v>737</v>
      </c>
      <c r="F698" s="906">
        <v>49.94</v>
      </c>
      <c r="G698" s="906"/>
      <c r="H698" s="923">
        <f t="shared" si="10"/>
        <v>47007.590000000062</v>
      </c>
    </row>
    <row r="699" spans="1:8" ht="15" customHeight="1">
      <c r="A699" s="913">
        <v>686</v>
      </c>
      <c r="B699" s="911">
        <v>45089</v>
      </c>
      <c r="C699" s="1047" t="s">
        <v>575</v>
      </c>
      <c r="D699" s="930" t="s">
        <v>643</v>
      </c>
      <c r="E699" s="931">
        <v>727</v>
      </c>
      <c r="F699" s="906">
        <v>33</v>
      </c>
      <c r="G699" s="906"/>
      <c r="H699" s="923">
        <f t="shared" si="10"/>
        <v>46974.590000000062</v>
      </c>
    </row>
    <row r="700" spans="1:8" ht="15" customHeight="1">
      <c r="A700" s="913">
        <v>687</v>
      </c>
      <c r="B700" s="911">
        <v>45091</v>
      </c>
      <c r="C700" s="1047" t="s">
        <v>579</v>
      </c>
      <c r="D700" s="930" t="s">
        <v>1038</v>
      </c>
      <c r="E700" s="931">
        <v>586</v>
      </c>
      <c r="F700" s="906"/>
      <c r="G700" s="906">
        <v>289</v>
      </c>
      <c r="H700" s="923">
        <f t="shared" si="10"/>
        <v>47263.590000000062</v>
      </c>
    </row>
    <row r="701" spans="1:8" ht="15" customHeight="1">
      <c r="A701" s="913">
        <v>688</v>
      </c>
      <c r="B701" s="911">
        <v>45091</v>
      </c>
      <c r="C701" s="1047" t="s">
        <v>575</v>
      </c>
      <c r="D701" s="930" t="s">
        <v>1032</v>
      </c>
      <c r="E701" s="931">
        <v>586</v>
      </c>
      <c r="F701" s="906"/>
      <c r="G701" s="906">
        <v>3500</v>
      </c>
      <c r="H701" s="923">
        <f t="shared" si="10"/>
        <v>50763.590000000062</v>
      </c>
    </row>
    <row r="702" spans="1:8" ht="15" customHeight="1">
      <c r="A702" s="913">
        <v>689</v>
      </c>
      <c r="B702" s="911">
        <v>45091</v>
      </c>
      <c r="C702" s="1047" t="s">
        <v>575</v>
      </c>
      <c r="D702" s="930" t="s">
        <v>1039</v>
      </c>
      <c r="E702" s="931">
        <v>586</v>
      </c>
      <c r="F702" s="906"/>
      <c r="G702" s="906">
        <v>2000</v>
      </c>
      <c r="H702" s="923">
        <f t="shared" si="10"/>
        <v>52763.590000000062</v>
      </c>
    </row>
    <row r="703" spans="1:8" ht="15" customHeight="1">
      <c r="A703" s="913">
        <v>690</v>
      </c>
      <c r="B703" s="911">
        <v>45091</v>
      </c>
      <c r="C703" s="1047" t="s">
        <v>577</v>
      </c>
      <c r="D703" s="930" t="s">
        <v>1040</v>
      </c>
      <c r="E703" s="931">
        <v>737</v>
      </c>
      <c r="F703" s="908">
        <v>34.200000000000003</v>
      </c>
      <c r="G703" s="906"/>
      <c r="H703" s="923">
        <f t="shared" si="10"/>
        <v>52729.390000000065</v>
      </c>
    </row>
    <row r="704" spans="1:8" ht="15" customHeight="1">
      <c r="A704" s="913">
        <v>691</v>
      </c>
      <c r="B704" s="911">
        <v>45091</v>
      </c>
      <c r="C704" s="1047" t="s">
        <v>577</v>
      </c>
      <c r="D704" s="930" t="s">
        <v>1040</v>
      </c>
      <c r="E704" s="931">
        <v>737</v>
      </c>
      <c r="F704" s="906">
        <v>34.200000000000003</v>
      </c>
      <c r="G704" s="906"/>
      <c r="H704" s="923">
        <f t="shared" si="10"/>
        <v>52695.190000000068</v>
      </c>
    </row>
    <row r="705" spans="1:8" ht="15" customHeight="1">
      <c r="A705" s="913">
        <v>692</v>
      </c>
      <c r="B705" s="911">
        <v>45091</v>
      </c>
      <c r="C705" s="1047" t="s">
        <v>577</v>
      </c>
      <c r="D705" s="930" t="s">
        <v>1040</v>
      </c>
      <c r="E705" s="931">
        <v>737</v>
      </c>
      <c r="F705" s="906">
        <v>34.200000000000003</v>
      </c>
      <c r="G705" s="906"/>
      <c r="H705" s="923">
        <f t="shared" si="10"/>
        <v>52660.990000000071</v>
      </c>
    </row>
    <row r="706" spans="1:8" ht="15" customHeight="1">
      <c r="A706" s="913">
        <v>693</v>
      </c>
      <c r="B706" s="911">
        <v>45091</v>
      </c>
      <c r="C706" s="1047" t="s">
        <v>577</v>
      </c>
      <c r="D706" s="930" t="s">
        <v>1040</v>
      </c>
      <c r="E706" s="931">
        <v>737</v>
      </c>
      <c r="F706" s="906">
        <v>27</v>
      </c>
      <c r="G706" s="906"/>
      <c r="H706" s="923">
        <f t="shared" si="10"/>
        <v>52633.990000000071</v>
      </c>
    </row>
    <row r="707" spans="1:8" ht="15" customHeight="1">
      <c r="A707" s="913">
        <v>694</v>
      </c>
      <c r="B707" s="911">
        <v>45091</v>
      </c>
      <c r="C707" s="1047" t="s">
        <v>577</v>
      </c>
      <c r="D707" s="930" t="s">
        <v>1040</v>
      </c>
      <c r="E707" s="931">
        <v>737</v>
      </c>
      <c r="F707" s="906">
        <v>20.7</v>
      </c>
      <c r="G707" s="906"/>
      <c r="H707" s="923">
        <f t="shared" si="10"/>
        <v>52613.290000000074</v>
      </c>
    </row>
    <row r="708" spans="1:8" ht="15" customHeight="1">
      <c r="A708" s="913">
        <v>695</v>
      </c>
      <c r="B708" s="911">
        <v>45091</v>
      </c>
      <c r="C708" s="1047" t="s">
        <v>577</v>
      </c>
      <c r="D708" s="930" t="s">
        <v>1040</v>
      </c>
      <c r="E708" s="931">
        <v>737</v>
      </c>
      <c r="F708" s="906">
        <v>20.7</v>
      </c>
      <c r="G708" s="906"/>
      <c r="H708" s="923">
        <f t="shared" si="10"/>
        <v>52592.590000000077</v>
      </c>
    </row>
    <row r="709" spans="1:8" ht="15" customHeight="1">
      <c r="A709" s="913">
        <v>696</v>
      </c>
      <c r="B709" s="911">
        <v>45091</v>
      </c>
      <c r="C709" s="1047" t="s">
        <v>577</v>
      </c>
      <c r="D709" s="930" t="s">
        <v>1040</v>
      </c>
      <c r="E709" s="931">
        <v>737</v>
      </c>
      <c r="F709" s="906">
        <v>20.7</v>
      </c>
      <c r="G709" s="906"/>
      <c r="H709" s="923">
        <f t="shared" si="10"/>
        <v>52571.890000000079</v>
      </c>
    </row>
    <row r="710" spans="1:8" ht="15" customHeight="1">
      <c r="A710" s="913">
        <v>697</v>
      </c>
      <c r="B710" s="911">
        <v>45091</v>
      </c>
      <c r="C710" s="1047" t="s">
        <v>577</v>
      </c>
      <c r="D710" s="930" t="s">
        <v>1040</v>
      </c>
      <c r="E710" s="931">
        <v>737</v>
      </c>
      <c r="F710" s="906">
        <v>20.7</v>
      </c>
      <c r="G710" s="906"/>
      <c r="H710" s="923">
        <f t="shared" si="10"/>
        <v>52551.190000000082</v>
      </c>
    </row>
    <row r="711" spans="1:8" ht="15" customHeight="1">
      <c r="A711" s="913">
        <v>698</v>
      </c>
      <c r="B711" s="911">
        <v>45091</v>
      </c>
      <c r="C711" s="1047" t="s">
        <v>575</v>
      </c>
      <c r="D711" s="930" t="s">
        <v>1041</v>
      </c>
      <c r="E711" s="931">
        <v>27</v>
      </c>
      <c r="F711" s="906">
        <v>1100</v>
      </c>
      <c r="G711" s="906"/>
      <c r="H711" s="923">
        <f t="shared" si="10"/>
        <v>51451.190000000082</v>
      </c>
    </row>
    <row r="712" spans="1:8" ht="15" customHeight="1">
      <c r="A712" s="913">
        <v>699</v>
      </c>
      <c r="B712" s="911">
        <v>45091</v>
      </c>
      <c r="C712" s="1047" t="s">
        <v>577</v>
      </c>
      <c r="D712" s="930" t="s">
        <v>1042</v>
      </c>
      <c r="E712" s="931">
        <v>272</v>
      </c>
      <c r="F712" s="906">
        <v>1354.75</v>
      </c>
      <c r="G712" s="906"/>
      <c r="H712" s="923">
        <f t="shared" si="10"/>
        <v>50096.440000000082</v>
      </c>
    </row>
    <row r="713" spans="1:8" ht="15" customHeight="1">
      <c r="A713" s="913">
        <v>700</v>
      </c>
      <c r="B713" s="911">
        <v>45091</v>
      </c>
      <c r="C713" s="1047" t="s">
        <v>575</v>
      </c>
      <c r="D713" s="930" t="s">
        <v>902</v>
      </c>
      <c r="E713" s="931">
        <v>737</v>
      </c>
      <c r="F713" s="906">
        <v>2200</v>
      </c>
      <c r="G713" s="906"/>
      <c r="H713" s="923">
        <f t="shared" si="10"/>
        <v>47896.440000000082</v>
      </c>
    </row>
    <row r="714" spans="1:8" ht="15" customHeight="1">
      <c r="A714" s="913">
        <v>701</v>
      </c>
      <c r="B714" s="911">
        <v>45091</v>
      </c>
      <c r="C714" s="1047" t="s">
        <v>607</v>
      </c>
      <c r="D714" s="930" t="s">
        <v>1043</v>
      </c>
      <c r="E714" s="931">
        <v>737</v>
      </c>
      <c r="F714" s="906">
        <v>94.72</v>
      </c>
      <c r="G714" s="906"/>
      <c r="H714" s="923">
        <f t="shared" si="10"/>
        <v>47801.720000000081</v>
      </c>
    </row>
    <row r="715" spans="1:8" ht="15" customHeight="1">
      <c r="A715" s="913">
        <v>702</v>
      </c>
      <c r="B715" s="911">
        <v>45092</v>
      </c>
      <c r="C715" s="1047" t="s">
        <v>577</v>
      </c>
      <c r="D715" s="930" t="s">
        <v>1044</v>
      </c>
      <c r="E715" s="931">
        <v>737</v>
      </c>
      <c r="F715" s="906">
        <v>27</v>
      </c>
      <c r="G715" s="906"/>
      <c r="H715" s="923">
        <f t="shared" si="10"/>
        <v>47774.720000000081</v>
      </c>
    </row>
    <row r="716" spans="1:8" ht="15" customHeight="1">
      <c r="A716" s="913">
        <v>703</v>
      </c>
      <c r="B716" s="911">
        <v>45092</v>
      </c>
      <c r="C716" s="1047" t="s">
        <v>577</v>
      </c>
      <c r="D716" s="930" t="s">
        <v>1045</v>
      </c>
      <c r="E716" s="931">
        <v>737</v>
      </c>
      <c r="F716" s="906">
        <v>5.0999999999999996</v>
      </c>
      <c r="G716" s="906"/>
      <c r="H716" s="923">
        <f t="shared" si="10"/>
        <v>47769.620000000083</v>
      </c>
    </row>
    <row r="717" spans="1:8" ht="15" customHeight="1">
      <c r="A717" s="913">
        <v>704</v>
      </c>
      <c r="B717" s="911">
        <v>45092</v>
      </c>
      <c r="C717" s="1047" t="s">
        <v>577</v>
      </c>
      <c r="D717" s="930" t="s">
        <v>1046</v>
      </c>
      <c r="E717" s="931">
        <v>727</v>
      </c>
      <c r="F717" s="906">
        <v>583.5</v>
      </c>
      <c r="G717" s="906"/>
      <c r="H717" s="923">
        <f t="shared" si="10"/>
        <v>47186.120000000083</v>
      </c>
    </row>
    <row r="718" spans="1:8" ht="15" customHeight="1">
      <c r="A718" s="913">
        <v>705</v>
      </c>
      <c r="B718" s="911">
        <v>45092</v>
      </c>
      <c r="C718" s="1047" t="s">
        <v>607</v>
      </c>
      <c r="D718" s="930" t="s">
        <v>1047</v>
      </c>
      <c r="E718" s="931">
        <v>737</v>
      </c>
      <c r="F718" s="906">
        <v>70.02</v>
      </c>
      <c r="G718" s="906"/>
      <c r="H718" s="923">
        <f t="shared" ref="H718:H781" si="11">+H717+G718-F718</f>
        <v>47116.100000000086</v>
      </c>
    </row>
    <row r="719" spans="1:8" ht="15" customHeight="1">
      <c r="A719" s="913">
        <v>706</v>
      </c>
      <c r="B719" s="911">
        <v>45092</v>
      </c>
      <c r="C719" s="1047" t="s">
        <v>607</v>
      </c>
      <c r="D719" s="930" t="s">
        <v>1047</v>
      </c>
      <c r="E719" s="931">
        <v>737</v>
      </c>
      <c r="F719" s="906">
        <v>34.630000000000003</v>
      </c>
      <c r="G719" s="906"/>
      <c r="H719" s="923">
        <f t="shared" si="11"/>
        <v>47081.470000000088</v>
      </c>
    </row>
    <row r="720" spans="1:8" ht="15" customHeight="1">
      <c r="A720" s="913">
        <v>707</v>
      </c>
      <c r="B720" s="911">
        <v>45092</v>
      </c>
      <c r="C720" s="1047" t="s">
        <v>577</v>
      </c>
      <c r="D720" s="930" t="s">
        <v>1048</v>
      </c>
      <c r="E720" s="931">
        <v>737</v>
      </c>
      <c r="F720" s="906">
        <v>239</v>
      </c>
      <c r="G720" s="906"/>
      <c r="H720" s="923">
        <f t="shared" si="11"/>
        <v>46842.470000000088</v>
      </c>
    </row>
    <row r="721" spans="1:8" ht="15" customHeight="1">
      <c r="A721" s="913">
        <v>708</v>
      </c>
      <c r="B721" s="1044">
        <v>45092</v>
      </c>
      <c r="C721" s="1049" t="s">
        <v>577</v>
      </c>
      <c r="D721" s="815" t="s">
        <v>1049</v>
      </c>
      <c r="E721" s="831">
        <v>280</v>
      </c>
      <c r="F721" s="924">
        <v>120</v>
      </c>
      <c r="H721" s="923">
        <f t="shared" si="11"/>
        <v>46722.470000000088</v>
      </c>
    </row>
    <row r="722" spans="1:8" ht="15" customHeight="1">
      <c r="A722" s="913">
        <v>709</v>
      </c>
      <c r="B722" s="911">
        <v>45093</v>
      </c>
      <c r="C722" s="1047" t="s">
        <v>579</v>
      </c>
      <c r="D722" s="930" t="s">
        <v>1038</v>
      </c>
      <c r="E722" s="931">
        <v>586</v>
      </c>
      <c r="F722" s="906"/>
      <c r="G722" s="906">
        <v>2800</v>
      </c>
      <c r="H722" s="923">
        <f t="shared" si="11"/>
        <v>49522.470000000088</v>
      </c>
    </row>
    <row r="723" spans="1:8" ht="15" customHeight="1">
      <c r="A723" s="913">
        <v>710</v>
      </c>
      <c r="B723" s="911">
        <v>45093</v>
      </c>
      <c r="C723" s="1047" t="s">
        <v>577</v>
      </c>
      <c r="D723" s="930" t="s">
        <v>1050</v>
      </c>
      <c r="E723" s="931">
        <v>737</v>
      </c>
      <c r="F723" s="906">
        <v>31.95</v>
      </c>
      <c r="G723" s="906"/>
      <c r="H723" s="923">
        <f t="shared" si="11"/>
        <v>49490.520000000091</v>
      </c>
    </row>
    <row r="724" spans="1:8" ht="15" customHeight="1">
      <c r="A724" s="913">
        <v>711</v>
      </c>
      <c r="B724" s="911">
        <v>45093</v>
      </c>
      <c r="C724" s="1047" t="s">
        <v>577</v>
      </c>
      <c r="D724" s="930" t="s">
        <v>1051</v>
      </c>
      <c r="E724" s="931">
        <v>737</v>
      </c>
      <c r="F724" s="906">
        <v>27.94</v>
      </c>
      <c r="G724" s="906"/>
      <c r="H724" s="923">
        <f t="shared" si="11"/>
        <v>49462.580000000089</v>
      </c>
    </row>
    <row r="725" spans="1:8" ht="15" customHeight="1">
      <c r="A725" s="913">
        <v>712</v>
      </c>
      <c r="B725" s="911">
        <v>45093</v>
      </c>
      <c r="C725" s="1047" t="s">
        <v>577</v>
      </c>
      <c r="D725" s="930" t="s">
        <v>1052</v>
      </c>
      <c r="E725" s="931">
        <v>737</v>
      </c>
      <c r="F725" s="906">
        <v>34.200000000000003</v>
      </c>
      <c r="G725" s="906"/>
      <c r="H725" s="923">
        <f t="shared" si="11"/>
        <v>49428.380000000092</v>
      </c>
    </row>
    <row r="726" spans="1:8" ht="15" customHeight="1">
      <c r="A726" s="913">
        <v>713</v>
      </c>
      <c r="B726" s="911">
        <v>45093</v>
      </c>
      <c r="C726" s="1047" t="s">
        <v>577</v>
      </c>
      <c r="D726" s="930" t="s">
        <v>1052</v>
      </c>
      <c r="E726" s="931">
        <v>737</v>
      </c>
      <c r="F726" s="906">
        <v>34.200000000000003</v>
      </c>
      <c r="G726" s="906"/>
      <c r="H726" s="923">
        <f t="shared" si="11"/>
        <v>49394.180000000095</v>
      </c>
    </row>
    <row r="727" spans="1:8" ht="15" customHeight="1">
      <c r="A727" s="913">
        <v>714</v>
      </c>
      <c r="B727" s="911">
        <v>45093</v>
      </c>
      <c r="C727" s="1047" t="s">
        <v>577</v>
      </c>
      <c r="D727" s="930" t="s">
        <v>1052</v>
      </c>
      <c r="E727" s="931">
        <v>737</v>
      </c>
      <c r="F727" s="906">
        <v>27</v>
      </c>
      <c r="G727" s="906"/>
      <c r="H727" s="923">
        <f t="shared" si="11"/>
        <v>49367.180000000095</v>
      </c>
    </row>
    <row r="728" spans="1:8" ht="15" customHeight="1">
      <c r="A728" s="913">
        <v>715</v>
      </c>
      <c r="B728" s="911">
        <v>45093</v>
      </c>
      <c r="C728" s="1047" t="s">
        <v>577</v>
      </c>
      <c r="D728" s="930" t="s">
        <v>1053</v>
      </c>
      <c r="E728" s="931">
        <v>737</v>
      </c>
      <c r="F728" s="908">
        <v>1647.6</v>
      </c>
      <c r="G728" s="906"/>
      <c r="H728" s="923">
        <f t="shared" si="11"/>
        <v>47719.580000000096</v>
      </c>
    </row>
    <row r="729" spans="1:8" ht="15" customHeight="1">
      <c r="A729" s="913">
        <v>716</v>
      </c>
      <c r="B729" s="911">
        <v>45093</v>
      </c>
      <c r="C729" s="1047" t="s">
        <v>577</v>
      </c>
      <c r="D729" s="930" t="s">
        <v>1054</v>
      </c>
      <c r="E729" s="931">
        <v>737</v>
      </c>
      <c r="F729" s="906">
        <v>450</v>
      </c>
      <c r="G729" s="906"/>
      <c r="H729" s="923">
        <f t="shared" si="11"/>
        <v>47269.580000000096</v>
      </c>
    </row>
    <row r="730" spans="1:8" ht="15" customHeight="1">
      <c r="A730" s="913">
        <v>717</v>
      </c>
      <c r="B730" s="911">
        <v>45093</v>
      </c>
      <c r="C730" s="1047" t="s">
        <v>577</v>
      </c>
      <c r="D730" s="930" t="s">
        <v>1055</v>
      </c>
      <c r="E730" s="931">
        <v>737</v>
      </c>
      <c r="F730" s="906">
        <v>379.99</v>
      </c>
      <c r="G730" s="906"/>
      <c r="H730" s="923">
        <f t="shared" si="11"/>
        <v>46889.590000000098</v>
      </c>
    </row>
    <row r="731" spans="1:8" ht="15" customHeight="1">
      <c r="A731" s="913">
        <v>718</v>
      </c>
      <c r="B731" s="911">
        <v>45093</v>
      </c>
      <c r="C731" s="1047" t="s">
        <v>577</v>
      </c>
      <c r="D731" s="930" t="s">
        <v>1056</v>
      </c>
      <c r="E731" s="931">
        <v>737</v>
      </c>
      <c r="F731" s="906">
        <v>41.47</v>
      </c>
      <c r="G731" s="906"/>
      <c r="H731" s="923">
        <f t="shared" si="11"/>
        <v>46848.120000000097</v>
      </c>
    </row>
    <row r="732" spans="1:8" ht="15" customHeight="1">
      <c r="A732" s="913">
        <v>719</v>
      </c>
      <c r="B732" s="911">
        <v>45093</v>
      </c>
      <c r="C732" s="1047" t="s">
        <v>577</v>
      </c>
      <c r="D732" s="930" t="s">
        <v>1057</v>
      </c>
      <c r="E732" s="931">
        <v>727</v>
      </c>
      <c r="F732" s="909">
        <v>569.95000000000005</v>
      </c>
      <c r="G732" s="906"/>
      <c r="H732" s="923">
        <f t="shared" si="11"/>
        <v>46278.1700000001</v>
      </c>
    </row>
    <row r="733" spans="1:8" ht="15" customHeight="1">
      <c r="A733" s="913">
        <v>720</v>
      </c>
      <c r="B733" s="911">
        <v>45093</v>
      </c>
      <c r="C733" s="1047" t="s">
        <v>577</v>
      </c>
      <c r="D733" s="930" t="s">
        <v>1058</v>
      </c>
      <c r="E733" s="931">
        <v>737</v>
      </c>
      <c r="F733" s="906">
        <v>187.43</v>
      </c>
      <c r="G733" s="906"/>
      <c r="H733" s="923">
        <f t="shared" si="11"/>
        <v>46090.7400000001</v>
      </c>
    </row>
    <row r="734" spans="1:8" ht="15" customHeight="1">
      <c r="A734" s="913">
        <v>721</v>
      </c>
      <c r="B734" s="911">
        <v>45096</v>
      </c>
      <c r="C734" s="1047" t="s">
        <v>579</v>
      </c>
      <c r="D734" s="930" t="s">
        <v>1059</v>
      </c>
      <c r="E734" s="931">
        <v>586</v>
      </c>
      <c r="F734" s="906"/>
      <c r="G734" s="906">
        <v>289</v>
      </c>
      <c r="H734" s="923">
        <f t="shared" si="11"/>
        <v>46379.7400000001</v>
      </c>
    </row>
    <row r="735" spans="1:8" ht="15" customHeight="1">
      <c r="A735" s="913">
        <v>722</v>
      </c>
      <c r="B735" s="911">
        <v>45096</v>
      </c>
      <c r="C735" s="1047" t="s">
        <v>579</v>
      </c>
      <c r="D735" s="930" t="s">
        <v>1060</v>
      </c>
      <c r="E735" s="931">
        <v>586</v>
      </c>
      <c r="F735" s="906"/>
      <c r="G735" s="906">
        <v>1400</v>
      </c>
      <c r="H735" s="923">
        <f t="shared" si="11"/>
        <v>47779.7400000001</v>
      </c>
    </row>
    <row r="736" spans="1:8" ht="15" customHeight="1">
      <c r="A736" s="913">
        <v>723</v>
      </c>
      <c r="B736" s="911">
        <v>45096</v>
      </c>
      <c r="C736" s="1047" t="s">
        <v>577</v>
      </c>
      <c r="D736" s="930" t="s">
        <v>1061</v>
      </c>
      <c r="E736" s="931">
        <v>737</v>
      </c>
      <c r="F736" s="906">
        <v>3.29</v>
      </c>
      <c r="G736" s="906"/>
      <c r="H736" s="923">
        <f t="shared" si="11"/>
        <v>47776.450000000099</v>
      </c>
    </row>
    <row r="737" spans="1:8" ht="15" customHeight="1">
      <c r="A737" s="913">
        <v>724</v>
      </c>
      <c r="B737" s="911">
        <v>45096</v>
      </c>
      <c r="C737" s="1047" t="s">
        <v>577</v>
      </c>
      <c r="D737" s="930" t="s">
        <v>1062</v>
      </c>
      <c r="E737" s="931">
        <v>737</v>
      </c>
      <c r="F737" s="906">
        <v>15.18</v>
      </c>
      <c r="G737" s="906"/>
      <c r="H737" s="923">
        <f t="shared" si="11"/>
        <v>47761.270000000099</v>
      </c>
    </row>
    <row r="738" spans="1:8" ht="15" customHeight="1">
      <c r="A738" s="913">
        <v>725</v>
      </c>
      <c r="B738" s="911">
        <v>45096</v>
      </c>
      <c r="C738" s="1047" t="s">
        <v>577</v>
      </c>
      <c r="D738" s="930" t="s">
        <v>1062</v>
      </c>
      <c r="E738" s="931">
        <v>737</v>
      </c>
      <c r="F738" s="906">
        <v>9.99</v>
      </c>
      <c r="G738" s="906"/>
      <c r="H738" s="923">
        <f t="shared" si="11"/>
        <v>47751.280000000101</v>
      </c>
    </row>
    <row r="739" spans="1:8" ht="15" customHeight="1">
      <c r="A739" s="913">
        <v>726</v>
      </c>
      <c r="B739" s="911">
        <v>45096</v>
      </c>
      <c r="C739" s="1047" t="s">
        <v>577</v>
      </c>
      <c r="D739" s="930" t="s">
        <v>1063</v>
      </c>
      <c r="E739" s="931">
        <v>737</v>
      </c>
      <c r="F739" s="906">
        <v>27</v>
      </c>
      <c r="G739" s="906"/>
      <c r="H739" s="923">
        <f t="shared" si="11"/>
        <v>47724.280000000101</v>
      </c>
    </row>
    <row r="740" spans="1:8" ht="15" customHeight="1">
      <c r="A740" s="913">
        <v>727</v>
      </c>
      <c r="B740" s="911">
        <v>45096</v>
      </c>
      <c r="C740" s="1047" t="s">
        <v>607</v>
      </c>
      <c r="D740" s="930" t="s">
        <v>1064</v>
      </c>
      <c r="E740" s="931">
        <v>727</v>
      </c>
      <c r="F740" s="906">
        <v>34.18</v>
      </c>
      <c r="G740" s="906"/>
      <c r="H740" s="923">
        <f t="shared" si="11"/>
        <v>47690.1000000001</v>
      </c>
    </row>
    <row r="741" spans="1:8" ht="15" customHeight="1">
      <c r="A741" s="913">
        <v>728</v>
      </c>
      <c r="B741" s="911">
        <v>45096</v>
      </c>
      <c r="C741" s="1047" t="s">
        <v>607</v>
      </c>
      <c r="D741" s="930" t="s">
        <v>1065</v>
      </c>
      <c r="E741" s="931">
        <v>280</v>
      </c>
      <c r="F741" s="906">
        <v>7.14</v>
      </c>
      <c r="G741" s="906"/>
      <c r="H741" s="923">
        <f t="shared" si="11"/>
        <v>47682.960000000101</v>
      </c>
    </row>
    <row r="742" spans="1:8" ht="15" customHeight="1">
      <c r="A742" s="913">
        <v>729</v>
      </c>
      <c r="B742" s="911">
        <v>45096</v>
      </c>
      <c r="C742" s="1047" t="s">
        <v>577</v>
      </c>
      <c r="D742" s="930" t="s">
        <v>1066</v>
      </c>
      <c r="E742" s="931">
        <v>737</v>
      </c>
      <c r="F742" s="906">
        <v>12.79</v>
      </c>
      <c r="G742" s="906"/>
      <c r="H742" s="923">
        <f t="shared" si="11"/>
        <v>47670.1700000001</v>
      </c>
    </row>
    <row r="743" spans="1:8" ht="15" customHeight="1">
      <c r="A743" s="913">
        <v>730</v>
      </c>
      <c r="B743" s="911">
        <v>45096</v>
      </c>
      <c r="C743" s="1047" t="s">
        <v>577</v>
      </c>
      <c r="D743" s="930" t="s">
        <v>1067</v>
      </c>
      <c r="E743" s="931">
        <v>737</v>
      </c>
      <c r="F743" s="906">
        <v>110.03</v>
      </c>
      <c r="G743" s="906"/>
      <c r="H743" s="923">
        <f t="shared" si="11"/>
        <v>47560.140000000101</v>
      </c>
    </row>
    <row r="744" spans="1:8" ht="15" customHeight="1">
      <c r="A744" s="913">
        <v>731</v>
      </c>
      <c r="B744" s="911">
        <v>45096</v>
      </c>
      <c r="C744" s="1047" t="s">
        <v>575</v>
      </c>
      <c r="D744" s="930" t="s">
        <v>643</v>
      </c>
      <c r="E744" s="931">
        <v>727</v>
      </c>
      <c r="F744" s="906">
        <v>33</v>
      </c>
      <c r="G744" s="906"/>
      <c r="H744" s="923">
        <f t="shared" si="11"/>
        <v>47527.140000000101</v>
      </c>
    </row>
    <row r="745" spans="1:8" ht="15" customHeight="1">
      <c r="A745" s="913">
        <v>732</v>
      </c>
      <c r="B745" s="911">
        <v>45096</v>
      </c>
      <c r="C745" s="1047" t="s">
        <v>607</v>
      </c>
      <c r="D745" s="930" t="s">
        <v>1068</v>
      </c>
      <c r="E745" s="931">
        <v>737</v>
      </c>
      <c r="F745" s="906">
        <v>25.06</v>
      </c>
      <c r="G745" s="906"/>
      <c r="H745" s="923">
        <f t="shared" si="11"/>
        <v>47502.080000000104</v>
      </c>
    </row>
    <row r="746" spans="1:8" ht="15" customHeight="1">
      <c r="A746" s="913">
        <v>733</v>
      </c>
      <c r="B746" s="911">
        <v>45096</v>
      </c>
      <c r="C746" s="1047" t="s">
        <v>575</v>
      </c>
      <c r="D746" s="930" t="s">
        <v>774</v>
      </c>
      <c r="E746" s="931">
        <v>274</v>
      </c>
      <c r="F746" s="906">
        <v>630</v>
      </c>
      <c r="G746" s="906"/>
      <c r="H746" s="923">
        <f t="shared" si="11"/>
        <v>46872.080000000104</v>
      </c>
    </row>
    <row r="747" spans="1:8" ht="15" customHeight="1">
      <c r="A747" s="913">
        <v>734</v>
      </c>
      <c r="B747" s="911">
        <v>45096</v>
      </c>
      <c r="C747" s="1047" t="s">
        <v>577</v>
      </c>
      <c r="D747" s="930" t="s">
        <v>1069</v>
      </c>
      <c r="E747" s="931">
        <v>737</v>
      </c>
      <c r="F747" s="906">
        <v>31.87</v>
      </c>
      <c r="G747" s="906"/>
      <c r="H747" s="923">
        <f t="shared" si="11"/>
        <v>46840.210000000101</v>
      </c>
    </row>
    <row r="748" spans="1:8" ht="15" customHeight="1">
      <c r="A748" s="913">
        <v>735</v>
      </c>
      <c r="B748" s="911">
        <v>45096</v>
      </c>
      <c r="C748" s="1047" t="s">
        <v>607</v>
      </c>
      <c r="D748" s="930" t="s">
        <v>1070</v>
      </c>
      <c r="E748" s="931">
        <v>737</v>
      </c>
      <c r="F748" s="906">
        <v>50.03</v>
      </c>
      <c r="G748" s="906"/>
      <c r="H748" s="923">
        <f t="shared" si="11"/>
        <v>46790.180000000102</v>
      </c>
    </row>
    <row r="749" spans="1:8" ht="15" customHeight="1">
      <c r="A749" s="913">
        <v>736</v>
      </c>
      <c r="B749" s="1044">
        <v>45096</v>
      </c>
      <c r="C749" s="1049" t="s">
        <v>575</v>
      </c>
      <c r="D749" s="815" t="s">
        <v>941</v>
      </c>
      <c r="E749" s="831">
        <v>737</v>
      </c>
      <c r="F749" s="924">
        <v>576</v>
      </c>
      <c r="H749" s="923">
        <f t="shared" si="11"/>
        <v>46214.180000000102</v>
      </c>
    </row>
    <row r="750" spans="1:8" ht="15" customHeight="1">
      <c r="A750" s="913">
        <v>737</v>
      </c>
      <c r="B750" s="911">
        <v>45097</v>
      </c>
      <c r="C750" s="1047" t="s">
        <v>579</v>
      </c>
      <c r="D750" s="930" t="s">
        <v>1071</v>
      </c>
      <c r="E750" s="931">
        <v>586</v>
      </c>
      <c r="F750" s="906"/>
      <c r="G750" s="906">
        <v>1700</v>
      </c>
      <c r="H750" s="923">
        <f t="shared" si="11"/>
        <v>47914.180000000102</v>
      </c>
    </row>
    <row r="751" spans="1:8" ht="15" customHeight="1">
      <c r="A751" s="913">
        <v>738</v>
      </c>
      <c r="B751" s="911">
        <v>45097</v>
      </c>
      <c r="C751" s="1047" t="s">
        <v>577</v>
      </c>
      <c r="D751" s="930" t="s">
        <v>1072</v>
      </c>
      <c r="E751" s="931">
        <v>737</v>
      </c>
      <c r="F751" s="906">
        <v>142.5</v>
      </c>
      <c r="G751" s="906"/>
      <c r="H751" s="923">
        <f t="shared" si="11"/>
        <v>47771.680000000102</v>
      </c>
    </row>
    <row r="752" spans="1:8" ht="15" customHeight="1">
      <c r="A752" s="913">
        <v>739</v>
      </c>
      <c r="B752" s="911">
        <v>45097</v>
      </c>
      <c r="C752" s="1047" t="s">
        <v>577</v>
      </c>
      <c r="D752" s="930" t="s">
        <v>1073</v>
      </c>
      <c r="E752" s="931">
        <v>737</v>
      </c>
      <c r="F752" s="906">
        <v>8.1</v>
      </c>
      <c r="G752" s="906"/>
      <c r="H752" s="923">
        <f t="shared" si="11"/>
        <v>47763.580000000104</v>
      </c>
    </row>
    <row r="753" spans="1:8" ht="15" customHeight="1">
      <c r="A753" s="913">
        <v>740</v>
      </c>
      <c r="B753" s="911">
        <v>45097</v>
      </c>
      <c r="C753" s="1047" t="s">
        <v>577</v>
      </c>
      <c r="D753" s="930" t="s">
        <v>1074</v>
      </c>
      <c r="E753" s="931">
        <v>737</v>
      </c>
      <c r="F753" s="906">
        <v>7.99</v>
      </c>
      <c r="G753" s="906"/>
      <c r="H753" s="923">
        <f t="shared" si="11"/>
        <v>47755.590000000106</v>
      </c>
    </row>
    <row r="754" spans="1:8" ht="15" customHeight="1">
      <c r="A754" s="913">
        <v>741</v>
      </c>
      <c r="B754" s="911">
        <v>45099</v>
      </c>
      <c r="C754" s="1047" t="s">
        <v>577</v>
      </c>
      <c r="D754" s="930" t="s">
        <v>1075</v>
      </c>
      <c r="E754" s="931">
        <v>737</v>
      </c>
      <c r="F754" s="906">
        <v>27</v>
      </c>
      <c r="G754" s="906"/>
      <c r="H754" s="923">
        <f t="shared" si="11"/>
        <v>47728.590000000106</v>
      </c>
    </row>
    <row r="755" spans="1:8" ht="15" customHeight="1">
      <c r="A755" s="913">
        <v>742</v>
      </c>
      <c r="B755" s="911">
        <v>45099</v>
      </c>
      <c r="C755" s="1047" t="s">
        <v>577</v>
      </c>
      <c r="D755" s="930" t="s">
        <v>1075</v>
      </c>
      <c r="E755" s="931">
        <v>737</v>
      </c>
      <c r="F755" s="906">
        <v>27</v>
      </c>
      <c r="G755" s="906"/>
      <c r="H755" s="923">
        <f t="shared" si="11"/>
        <v>47701.590000000106</v>
      </c>
    </row>
    <row r="756" spans="1:8" ht="15" customHeight="1">
      <c r="A756" s="913">
        <v>743</v>
      </c>
      <c r="B756" s="911">
        <v>45099</v>
      </c>
      <c r="C756" s="1047" t="s">
        <v>577</v>
      </c>
      <c r="D756" s="930" t="s">
        <v>1076</v>
      </c>
      <c r="E756" s="931">
        <v>737</v>
      </c>
      <c r="F756" s="906">
        <v>30.33</v>
      </c>
      <c r="G756" s="906"/>
      <c r="H756" s="923">
        <f t="shared" si="11"/>
        <v>47671.260000000104</v>
      </c>
    </row>
    <row r="757" spans="1:8" ht="15" customHeight="1">
      <c r="A757" s="913">
        <v>744</v>
      </c>
      <c r="B757" s="911">
        <v>45099</v>
      </c>
      <c r="C757" s="1047" t="s">
        <v>575</v>
      </c>
      <c r="D757" s="930" t="s">
        <v>893</v>
      </c>
      <c r="E757" s="931">
        <v>727</v>
      </c>
      <c r="F757" s="906">
        <v>260</v>
      </c>
      <c r="G757" s="906"/>
      <c r="H757" s="923">
        <f t="shared" si="11"/>
        <v>47411.260000000104</v>
      </c>
    </row>
    <row r="758" spans="1:8" ht="15" customHeight="1">
      <c r="A758" s="913">
        <v>745</v>
      </c>
      <c r="B758" s="911">
        <v>45100</v>
      </c>
      <c r="C758" s="1047" t="s">
        <v>577</v>
      </c>
      <c r="D758" s="930" t="s">
        <v>1077</v>
      </c>
      <c r="E758" s="931">
        <v>737</v>
      </c>
      <c r="F758" s="906">
        <v>42.6</v>
      </c>
      <c r="G758" s="906"/>
      <c r="H758" s="923">
        <f t="shared" si="11"/>
        <v>47368.660000000105</v>
      </c>
    </row>
    <row r="759" spans="1:8" ht="15" customHeight="1">
      <c r="A759" s="913">
        <v>746</v>
      </c>
      <c r="B759" s="911">
        <v>45100</v>
      </c>
      <c r="C759" s="1047" t="s">
        <v>577</v>
      </c>
      <c r="D759" s="930" t="s">
        <v>1077</v>
      </c>
      <c r="E759" s="931">
        <v>737</v>
      </c>
      <c r="F759" s="906">
        <v>34.200000000000003</v>
      </c>
      <c r="G759" s="906"/>
      <c r="H759" s="923">
        <f t="shared" si="11"/>
        <v>47334.460000000108</v>
      </c>
    </row>
    <row r="760" spans="1:8" ht="15" customHeight="1">
      <c r="A760" s="913">
        <v>747</v>
      </c>
      <c r="B760" s="911">
        <v>45100</v>
      </c>
      <c r="C760" s="1047" t="s">
        <v>577</v>
      </c>
      <c r="D760" s="930" t="s">
        <v>1077</v>
      </c>
      <c r="E760" s="931">
        <v>737</v>
      </c>
      <c r="F760" s="906">
        <v>34.200000000000003</v>
      </c>
      <c r="G760" s="906"/>
      <c r="H760" s="923">
        <f t="shared" si="11"/>
        <v>47300.260000000111</v>
      </c>
    </row>
    <row r="761" spans="1:8" ht="15" customHeight="1">
      <c r="A761" s="913">
        <v>748</v>
      </c>
      <c r="B761" s="911">
        <v>45100</v>
      </c>
      <c r="C761" s="1047" t="s">
        <v>577</v>
      </c>
      <c r="D761" s="930" t="s">
        <v>1077</v>
      </c>
      <c r="E761" s="931">
        <v>737</v>
      </c>
      <c r="F761" s="906">
        <v>27</v>
      </c>
      <c r="G761" s="906"/>
      <c r="H761" s="923">
        <f t="shared" si="11"/>
        <v>47273.260000000111</v>
      </c>
    </row>
    <row r="762" spans="1:8" ht="15" customHeight="1">
      <c r="A762" s="913">
        <v>749</v>
      </c>
      <c r="B762" s="911">
        <v>45100</v>
      </c>
      <c r="C762" s="1047" t="s">
        <v>577</v>
      </c>
      <c r="D762" s="930" t="s">
        <v>1078</v>
      </c>
      <c r="E762" s="931">
        <v>737</v>
      </c>
      <c r="F762" s="906">
        <v>379.99</v>
      </c>
      <c r="G762" s="906"/>
      <c r="H762" s="923">
        <f t="shared" si="11"/>
        <v>46893.270000000113</v>
      </c>
    </row>
    <row r="763" spans="1:8" ht="15" customHeight="1">
      <c r="A763" s="913">
        <v>750</v>
      </c>
      <c r="B763" s="911">
        <v>45100</v>
      </c>
      <c r="C763" s="1047" t="s">
        <v>577</v>
      </c>
      <c r="D763" s="930" t="s">
        <v>1079</v>
      </c>
      <c r="E763" s="931">
        <v>737.2</v>
      </c>
      <c r="F763" s="906">
        <v>1147.45</v>
      </c>
      <c r="G763" s="906"/>
      <c r="H763" s="923">
        <f t="shared" si="11"/>
        <v>45745.820000000116</v>
      </c>
    </row>
    <row r="764" spans="1:8" ht="15" customHeight="1">
      <c r="A764" s="913">
        <v>751</v>
      </c>
      <c r="B764" s="911">
        <v>45103</v>
      </c>
      <c r="C764" s="1047" t="s">
        <v>579</v>
      </c>
      <c r="D764" s="930" t="s">
        <v>1059</v>
      </c>
      <c r="E764" s="931">
        <v>586</v>
      </c>
      <c r="F764" s="906"/>
      <c r="G764" s="906">
        <v>2111</v>
      </c>
      <c r="H764" s="923">
        <f t="shared" si="11"/>
        <v>47856.820000000116</v>
      </c>
    </row>
    <row r="765" spans="1:8" ht="15" customHeight="1">
      <c r="A765" s="913">
        <v>752</v>
      </c>
      <c r="B765" s="911">
        <v>45103</v>
      </c>
      <c r="C765" s="1047" t="s">
        <v>579</v>
      </c>
      <c r="D765" s="930" t="s">
        <v>1080</v>
      </c>
      <c r="E765" s="931">
        <v>586</v>
      </c>
      <c r="F765" s="906"/>
      <c r="G765" s="906">
        <v>3650</v>
      </c>
      <c r="H765" s="923">
        <f t="shared" si="11"/>
        <v>51506.820000000116</v>
      </c>
    </row>
    <row r="766" spans="1:8" ht="15" customHeight="1">
      <c r="A766" s="913">
        <v>753</v>
      </c>
      <c r="B766" s="911">
        <v>45103</v>
      </c>
      <c r="C766" s="1047" t="s">
        <v>575</v>
      </c>
      <c r="D766" s="930" t="s">
        <v>1081</v>
      </c>
      <c r="E766" s="931">
        <v>586</v>
      </c>
      <c r="F766" s="906"/>
      <c r="G766" s="906">
        <v>2000</v>
      </c>
      <c r="H766" s="923">
        <f t="shared" si="11"/>
        <v>53506.820000000116</v>
      </c>
    </row>
    <row r="767" spans="1:8" ht="15" customHeight="1">
      <c r="A767" s="913">
        <v>754</v>
      </c>
      <c r="B767" s="911">
        <v>45103</v>
      </c>
      <c r="C767" s="1047" t="s">
        <v>575</v>
      </c>
      <c r="D767" s="930" t="s">
        <v>1082</v>
      </c>
      <c r="E767" s="931">
        <v>586</v>
      </c>
      <c r="F767" s="906"/>
      <c r="G767" s="906">
        <v>1350</v>
      </c>
      <c r="H767" s="923">
        <f t="shared" si="11"/>
        <v>54856.820000000116</v>
      </c>
    </row>
    <row r="768" spans="1:8" ht="15" customHeight="1">
      <c r="A768" s="913">
        <v>755</v>
      </c>
      <c r="B768" s="911">
        <v>45103</v>
      </c>
      <c r="C768" s="1047" t="s">
        <v>579</v>
      </c>
      <c r="D768" s="930" t="s">
        <v>1083</v>
      </c>
      <c r="E768" s="931">
        <v>586</v>
      </c>
      <c r="F768" s="906"/>
      <c r="G768" s="906">
        <v>2400</v>
      </c>
      <c r="H768" s="923">
        <f t="shared" si="11"/>
        <v>57256.820000000116</v>
      </c>
    </row>
    <row r="769" spans="1:8" ht="15" customHeight="1">
      <c r="A769" s="913">
        <v>756</v>
      </c>
      <c r="B769" s="911">
        <v>45103</v>
      </c>
      <c r="C769" s="1047" t="s">
        <v>577</v>
      </c>
      <c r="D769" s="930" t="s">
        <v>1084</v>
      </c>
      <c r="E769" s="931">
        <v>737</v>
      </c>
      <c r="F769" s="906">
        <v>9.99</v>
      </c>
      <c r="G769" s="906"/>
      <c r="H769" s="923">
        <f t="shared" si="11"/>
        <v>57246.830000000118</v>
      </c>
    </row>
    <row r="770" spans="1:8" ht="15" customHeight="1">
      <c r="A770" s="913">
        <v>757</v>
      </c>
      <c r="B770" s="911">
        <v>45103</v>
      </c>
      <c r="C770" s="1047" t="s">
        <v>577</v>
      </c>
      <c r="D770" s="930" t="s">
        <v>1084</v>
      </c>
      <c r="E770" s="931">
        <v>737</v>
      </c>
      <c r="F770" s="906">
        <v>9.99</v>
      </c>
      <c r="G770" s="906"/>
      <c r="H770" s="923">
        <f t="shared" si="11"/>
        <v>57236.84000000012</v>
      </c>
    </row>
    <row r="771" spans="1:8" ht="15" customHeight="1">
      <c r="A771" s="913">
        <v>758</v>
      </c>
      <c r="B771" s="911">
        <v>45103</v>
      </c>
      <c r="C771" s="1047" t="s">
        <v>577</v>
      </c>
      <c r="D771" s="930" t="s">
        <v>1085</v>
      </c>
      <c r="E771" s="931">
        <v>737</v>
      </c>
      <c r="F771" s="906">
        <v>27</v>
      </c>
      <c r="G771" s="906"/>
      <c r="H771" s="923">
        <f t="shared" si="11"/>
        <v>57209.84000000012</v>
      </c>
    </row>
    <row r="772" spans="1:8" ht="15" customHeight="1">
      <c r="A772" s="913">
        <v>759</v>
      </c>
      <c r="B772" s="911">
        <v>45103</v>
      </c>
      <c r="C772" s="1047" t="s">
        <v>577</v>
      </c>
      <c r="D772" s="930" t="s">
        <v>1085</v>
      </c>
      <c r="E772" s="931">
        <v>737</v>
      </c>
      <c r="F772" s="906">
        <v>27</v>
      </c>
      <c r="G772" s="906"/>
      <c r="H772" s="923">
        <f t="shared" si="11"/>
        <v>57182.84000000012</v>
      </c>
    </row>
    <row r="773" spans="1:8" ht="15" customHeight="1">
      <c r="A773" s="913">
        <v>760</v>
      </c>
      <c r="B773" s="911">
        <v>45103</v>
      </c>
      <c r="C773" s="1047" t="s">
        <v>577</v>
      </c>
      <c r="D773" s="930" t="s">
        <v>1085</v>
      </c>
      <c r="E773" s="931">
        <v>737</v>
      </c>
      <c r="F773" s="906">
        <v>20.7</v>
      </c>
      <c r="G773" s="906"/>
      <c r="H773" s="923">
        <f t="shared" si="11"/>
        <v>57162.140000000123</v>
      </c>
    </row>
    <row r="774" spans="1:8" ht="15" customHeight="1">
      <c r="A774" s="913">
        <v>761</v>
      </c>
      <c r="B774" s="911">
        <v>45103</v>
      </c>
      <c r="C774" s="1047" t="s">
        <v>575</v>
      </c>
      <c r="D774" s="930" t="s">
        <v>596</v>
      </c>
      <c r="E774" s="931">
        <v>737</v>
      </c>
      <c r="F774" s="906">
        <v>701.6</v>
      </c>
      <c r="G774" s="906"/>
      <c r="H774" s="923">
        <f t="shared" si="11"/>
        <v>56460.540000000125</v>
      </c>
    </row>
    <row r="775" spans="1:8" ht="15" customHeight="1">
      <c r="A775" s="913">
        <v>762</v>
      </c>
      <c r="B775" s="911">
        <v>45103</v>
      </c>
      <c r="C775" s="1047" t="s">
        <v>575</v>
      </c>
      <c r="D775" s="930" t="s">
        <v>643</v>
      </c>
      <c r="E775" s="931">
        <v>727</v>
      </c>
      <c r="F775" s="906">
        <v>33</v>
      </c>
      <c r="G775" s="906"/>
      <c r="H775" s="923">
        <f t="shared" si="11"/>
        <v>56427.540000000125</v>
      </c>
    </row>
    <row r="776" spans="1:8" ht="15" customHeight="1">
      <c r="A776" s="913">
        <v>763</v>
      </c>
      <c r="B776" s="911">
        <v>45103</v>
      </c>
      <c r="C776" s="1047" t="s">
        <v>577</v>
      </c>
      <c r="D776" s="930" t="s">
        <v>1086</v>
      </c>
      <c r="E776" s="931">
        <v>737</v>
      </c>
      <c r="F776" s="906">
        <v>42.16</v>
      </c>
      <c r="G776" s="906"/>
      <c r="H776" s="923">
        <f t="shared" si="11"/>
        <v>56385.380000000121</v>
      </c>
    </row>
    <row r="777" spans="1:8" ht="15" customHeight="1">
      <c r="A777" s="913">
        <v>764</v>
      </c>
      <c r="B777" s="911">
        <v>45104</v>
      </c>
      <c r="C777" s="1047" t="s">
        <v>579</v>
      </c>
      <c r="D777" s="930" t="s">
        <v>1087</v>
      </c>
      <c r="E777" s="931">
        <v>586</v>
      </c>
      <c r="F777" s="906"/>
      <c r="G777" s="906">
        <v>289</v>
      </c>
      <c r="H777" s="923">
        <f t="shared" si="11"/>
        <v>56674.380000000121</v>
      </c>
    </row>
    <row r="778" spans="1:8" ht="15" customHeight="1">
      <c r="A778" s="913">
        <v>765</v>
      </c>
      <c r="B778" s="911">
        <v>45104</v>
      </c>
      <c r="C778" s="1047" t="s">
        <v>577</v>
      </c>
      <c r="D778" s="930" t="s">
        <v>1088</v>
      </c>
      <c r="E778" s="931">
        <v>737</v>
      </c>
      <c r="F778" s="906">
        <v>22.74</v>
      </c>
      <c r="G778" s="906"/>
      <c r="H778" s="923">
        <f t="shared" si="11"/>
        <v>56651.640000000123</v>
      </c>
    </row>
    <row r="779" spans="1:8" ht="15" customHeight="1">
      <c r="A779" s="913">
        <v>766</v>
      </c>
      <c r="B779" s="911">
        <v>45105</v>
      </c>
      <c r="C779" s="1047" t="s">
        <v>575</v>
      </c>
      <c r="D779" s="930" t="s">
        <v>1010</v>
      </c>
      <c r="E779" s="931">
        <v>727</v>
      </c>
      <c r="F779" s="906">
        <v>1500</v>
      </c>
      <c r="G779" s="906"/>
      <c r="H779" s="923">
        <f t="shared" si="11"/>
        <v>55151.640000000123</v>
      </c>
    </row>
    <row r="780" spans="1:8" ht="15" customHeight="1">
      <c r="A780" s="913">
        <v>767</v>
      </c>
      <c r="B780" s="911">
        <v>45105</v>
      </c>
      <c r="C780" s="1047" t="s">
        <v>577</v>
      </c>
      <c r="D780" s="930" t="s">
        <v>1089</v>
      </c>
      <c r="E780" s="931">
        <v>737</v>
      </c>
      <c r="F780" s="906">
        <v>34.200000000000003</v>
      </c>
      <c r="G780" s="906"/>
      <c r="H780" s="923">
        <f t="shared" si="11"/>
        <v>55117.440000000126</v>
      </c>
    </row>
    <row r="781" spans="1:8" ht="15" customHeight="1">
      <c r="A781" s="913">
        <v>768</v>
      </c>
      <c r="B781" s="911">
        <v>45105</v>
      </c>
      <c r="C781" s="1047" t="s">
        <v>577</v>
      </c>
      <c r="D781" s="930" t="s">
        <v>1089</v>
      </c>
      <c r="E781" s="931">
        <v>737</v>
      </c>
      <c r="F781" s="906">
        <v>27</v>
      </c>
      <c r="G781" s="906"/>
      <c r="H781" s="923">
        <f t="shared" si="11"/>
        <v>55090.440000000126</v>
      </c>
    </row>
    <row r="782" spans="1:8" ht="15" customHeight="1">
      <c r="A782" s="913">
        <v>769</v>
      </c>
      <c r="B782" s="911">
        <v>45105</v>
      </c>
      <c r="C782" s="1047" t="s">
        <v>577</v>
      </c>
      <c r="D782" s="930" t="s">
        <v>1089</v>
      </c>
      <c r="E782" s="931">
        <v>737</v>
      </c>
      <c r="F782" s="906">
        <v>20.7</v>
      </c>
      <c r="G782" s="906"/>
      <c r="H782" s="923">
        <f t="shared" ref="H782:H845" si="12">+H781+G782-F782</f>
        <v>55069.740000000129</v>
      </c>
    </row>
    <row r="783" spans="1:8" ht="15" customHeight="1">
      <c r="A783" s="913">
        <v>770</v>
      </c>
      <c r="B783" s="911">
        <v>45105</v>
      </c>
      <c r="C783" s="1047" t="s">
        <v>575</v>
      </c>
      <c r="D783" s="930" t="s">
        <v>1090</v>
      </c>
      <c r="E783" s="931">
        <v>280</v>
      </c>
      <c r="F783" s="906">
        <v>125</v>
      </c>
      <c r="G783" s="906"/>
      <c r="H783" s="923">
        <f t="shared" si="12"/>
        <v>54944.740000000129</v>
      </c>
    </row>
    <row r="784" spans="1:8" ht="15" customHeight="1">
      <c r="A784" s="913">
        <v>771</v>
      </c>
      <c r="B784" s="911">
        <v>45105</v>
      </c>
      <c r="C784" s="1047" t="s">
        <v>577</v>
      </c>
      <c r="D784" s="930" t="s">
        <v>1091</v>
      </c>
      <c r="E784" s="931">
        <v>54</v>
      </c>
      <c r="F784" s="906">
        <v>25</v>
      </c>
      <c r="G784" s="906"/>
      <c r="H784" s="923">
        <f t="shared" si="12"/>
        <v>54919.740000000129</v>
      </c>
    </row>
    <row r="785" spans="1:8" ht="15" customHeight="1">
      <c r="A785" s="913">
        <v>772</v>
      </c>
      <c r="B785" s="911">
        <v>45105</v>
      </c>
      <c r="C785" s="1047" t="s">
        <v>577</v>
      </c>
      <c r="D785" s="930" t="s">
        <v>1092</v>
      </c>
      <c r="E785" s="931">
        <v>737</v>
      </c>
      <c r="F785" s="906">
        <v>21.11</v>
      </c>
      <c r="G785" s="906"/>
      <c r="H785" s="923">
        <f t="shared" si="12"/>
        <v>54898.630000000128</v>
      </c>
    </row>
    <row r="786" spans="1:8" ht="15" customHeight="1">
      <c r="A786" s="913">
        <v>773</v>
      </c>
      <c r="B786" s="911">
        <v>45106</v>
      </c>
      <c r="C786" s="1047" t="s">
        <v>579</v>
      </c>
      <c r="D786" s="930" t="s">
        <v>1093</v>
      </c>
      <c r="E786" s="931">
        <v>586</v>
      </c>
      <c r="F786" s="906"/>
      <c r="G786" s="906">
        <v>1789</v>
      </c>
      <c r="H786" s="923">
        <f t="shared" si="12"/>
        <v>56687.630000000128</v>
      </c>
    </row>
    <row r="787" spans="1:8" ht="15" customHeight="1">
      <c r="A787" s="913">
        <v>774</v>
      </c>
      <c r="B787" s="911">
        <v>45106</v>
      </c>
      <c r="C787" s="1047" t="s">
        <v>573</v>
      </c>
      <c r="D787" s="930" t="s">
        <v>1094</v>
      </c>
      <c r="E787" s="931">
        <v>92</v>
      </c>
      <c r="F787" s="906"/>
      <c r="G787" s="906">
        <v>390</v>
      </c>
      <c r="H787" s="923">
        <f t="shared" si="12"/>
        <v>57077.630000000128</v>
      </c>
    </row>
    <row r="788" spans="1:8" ht="15" customHeight="1">
      <c r="A788" s="913">
        <v>775</v>
      </c>
      <c r="B788" s="911">
        <v>45106</v>
      </c>
      <c r="C788" s="1047" t="s">
        <v>577</v>
      </c>
      <c r="D788" s="930" t="s">
        <v>1095</v>
      </c>
      <c r="E788" s="931">
        <v>737</v>
      </c>
      <c r="F788" s="906">
        <v>12.99</v>
      </c>
      <c r="G788" s="906"/>
      <c r="H788" s="923">
        <f t="shared" si="12"/>
        <v>57064.64000000013</v>
      </c>
    </row>
    <row r="789" spans="1:8" ht="15" customHeight="1">
      <c r="A789" s="913">
        <v>776</v>
      </c>
      <c r="B789" s="911">
        <v>45107</v>
      </c>
      <c r="C789" s="1047" t="s">
        <v>579</v>
      </c>
      <c r="D789" s="930" t="s">
        <v>1087</v>
      </c>
      <c r="E789" s="931">
        <v>586</v>
      </c>
      <c r="F789" s="906"/>
      <c r="G789" s="906">
        <v>3011</v>
      </c>
      <c r="H789" s="923">
        <f t="shared" si="12"/>
        <v>60075.64000000013</v>
      </c>
    </row>
    <row r="790" spans="1:8" ht="15" customHeight="1">
      <c r="A790" s="913">
        <v>777</v>
      </c>
      <c r="B790" s="911">
        <v>45107</v>
      </c>
      <c r="C790" s="1047" t="s">
        <v>575</v>
      </c>
      <c r="D790" s="930" t="s">
        <v>1096</v>
      </c>
      <c r="E790" s="931">
        <v>727</v>
      </c>
      <c r="F790" s="906">
        <v>1040</v>
      </c>
      <c r="G790" s="906"/>
      <c r="H790" s="923">
        <f t="shared" si="12"/>
        <v>59035.64000000013</v>
      </c>
    </row>
    <row r="791" spans="1:8" ht="15" customHeight="1">
      <c r="A791" s="913">
        <v>778</v>
      </c>
      <c r="B791" s="911">
        <v>45107</v>
      </c>
      <c r="C791" s="1047" t="s">
        <v>577</v>
      </c>
      <c r="D791" s="930" t="s">
        <v>1097</v>
      </c>
      <c r="E791" s="931">
        <v>737</v>
      </c>
      <c r="F791" s="908">
        <v>34.200000000000003</v>
      </c>
      <c r="G791" s="906"/>
      <c r="H791" s="923">
        <f t="shared" si="12"/>
        <v>59001.440000000133</v>
      </c>
    </row>
    <row r="792" spans="1:8" ht="15" customHeight="1">
      <c r="A792" s="913">
        <v>779</v>
      </c>
      <c r="B792" s="911">
        <v>45107</v>
      </c>
      <c r="C792" s="1047" t="s">
        <v>577</v>
      </c>
      <c r="D792" s="930" t="s">
        <v>1097</v>
      </c>
      <c r="E792" s="931">
        <v>737</v>
      </c>
      <c r="F792" s="906">
        <v>27</v>
      </c>
      <c r="G792" s="906"/>
      <c r="H792" s="923">
        <f t="shared" si="12"/>
        <v>58974.440000000133</v>
      </c>
    </row>
    <row r="793" spans="1:8" ht="15" customHeight="1">
      <c r="A793" s="913">
        <v>780</v>
      </c>
      <c r="B793" s="911">
        <v>45107</v>
      </c>
      <c r="C793" s="1047" t="s">
        <v>575</v>
      </c>
      <c r="D793" s="930" t="s">
        <v>673</v>
      </c>
      <c r="E793" s="931">
        <v>738</v>
      </c>
      <c r="F793" s="906">
        <v>1040</v>
      </c>
      <c r="G793" s="906"/>
      <c r="H793" s="923">
        <f t="shared" si="12"/>
        <v>57934.440000000133</v>
      </c>
    </row>
    <row r="794" spans="1:8" ht="15" customHeight="1">
      <c r="A794" s="913">
        <v>781</v>
      </c>
      <c r="B794" s="911">
        <v>45110</v>
      </c>
      <c r="C794" s="1047" t="s">
        <v>579</v>
      </c>
      <c r="D794" s="930" t="s">
        <v>1098</v>
      </c>
      <c r="E794" s="931">
        <v>586</v>
      </c>
      <c r="F794" s="906"/>
      <c r="G794" s="906">
        <v>1255</v>
      </c>
      <c r="H794" s="923">
        <f t="shared" si="12"/>
        <v>59189.440000000133</v>
      </c>
    </row>
    <row r="795" spans="1:8" ht="15" customHeight="1">
      <c r="A795" s="913">
        <v>782</v>
      </c>
      <c r="B795" s="911">
        <v>45110</v>
      </c>
      <c r="C795" s="1047" t="s">
        <v>577</v>
      </c>
      <c r="D795" s="930" t="s">
        <v>1099</v>
      </c>
      <c r="E795" s="931">
        <v>737</v>
      </c>
      <c r="F795" s="906">
        <v>3.33</v>
      </c>
      <c r="G795" s="906"/>
      <c r="H795" s="923">
        <f t="shared" si="12"/>
        <v>59186.110000000132</v>
      </c>
    </row>
    <row r="796" spans="1:8" ht="15" customHeight="1">
      <c r="A796" s="913">
        <v>783</v>
      </c>
      <c r="B796" s="911">
        <v>45110</v>
      </c>
      <c r="C796" s="1047" t="s">
        <v>820</v>
      </c>
      <c r="D796" s="930" t="s">
        <v>1012</v>
      </c>
      <c r="E796" s="931">
        <v>737</v>
      </c>
      <c r="F796" s="906">
        <v>25.37</v>
      </c>
      <c r="G796" s="906"/>
      <c r="H796" s="923">
        <f t="shared" si="12"/>
        <v>59160.740000000129</v>
      </c>
    </row>
    <row r="797" spans="1:8" ht="15" customHeight="1">
      <c r="A797" s="913">
        <v>784</v>
      </c>
      <c r="B797" s="911">
        <v>45110</v>
      </c>
      <c r="C797" s="1047" t="s">
        <v>577</v>
      </c>
      <c r="D797" s="930" t="s">
        <v>1100</v>
      </c>
      <c r="E797" s="931">
        <v>737</v>
      </c>
      <c r="F797" s="906">
        <v>249.99</v>
      </c>
      <c r="G797" s="906"/>
      <c r="H797" s="923">
        <f t="shared" si="12"/>
        <v>58910.750000000131</v>
      </c>
    </row>
    <row r="798" spans="1:8" ht="15" customHeight="1">
      <c r="A798" s="913">
        <v>785</v>
      </c>
      <c r="B798" s="911">
        <v>45110</v>
      </c>
      <c r="C798" s="1047" t="s">
        <v>575</v>
      </c>
      <c r="D798" s="930" t="s">
        <v>643</v>
      </c>
      <c r="E798" s="931">
        <v>727</v>
      </c>
      <c r="F798" s="906">
        <v>33</v>
      </c>
      <c r="G798" s="906"/>
      <c r="H798" s="923">
        <f t="shared" si="12"/>
        <v>58877.750000000131</v>
      </c>
    </row>
    <row r="799" spans="1:8" ht="15" customHeight="1">
      <c r="A799" s="913">
        <v>786</v>
      </c>
      <c r="B799" s="911">
        <v>45111</v>
      </c>
      <c r="C799" s="1047" t="s">
        <v>573</v>
      </c>
      <c r="D799" s="930" t="s">
        <v>1101</v>
      </c>
      <c r="E799" s="931">
        <v>737</v>
      </c>
      <c r="F799" s="906"/>
      <c r="G799" s="906">
        <v>505.74</v>
      </c>
      <c r="H799" s="923">
        <f t="shared" si="12"/>
        <v>59383.490000000129</v>
      </c>
    </row>
    <row r="800" spans="1:8" ht="15" customHeight="1">
      <c r="A800" s="913">
        <v>787</v>
      </c>
      <c r="B800" s="911">
        <v>45111</v>
      </c>
      <c r="C800" s="1047" t="s">
        <v>577</v>
      </c>
      <c r="D800" s="930" t="s">
        <v>1102</v>
      </c>
      <c r="E800" s="931">
        <v>265</v>
      </c>
      <c r="F800" s="906">
        <v>27</v>
      </c>
      <c r="G800" s="906"/>
      <c r="H800" s="923">
        <f t="shared" si="12"/>
        <v>59356.490000000129</v>
      </c>
    </row>
    <row r="801" spans="1:8" ht="15" customHeight="1">
      <c r="A801" s="913">
        <v>788</v>
      </c>
      <c r="B801" s="911">
        <v>45111</v>
      </c>
      <c r="C801" s="1047" t="s">
        <v>607</v>
      </c>
      <c r="D801" s="930" t="s">
        <v>1103</v>
      </c>
      <c r="E801" s="931">
        <v>737</v>
      </c>
      <c r="F801" s="906">
        <v>33.729999999999997</v>
      </c>
      <c r="G801" s="906"/>
      <c r="H801" s="923">
        <f t="shared" si="12"/>
        <v>59322.760000000126</v>
      </c>
    </row>
    <row r="802" spans="1:8" ht="15" customHeight="1">
      <c r="A802" s="913">
        <v>789</v>
      </c>
      <c r="B802" s="911">
        <v>45111</v>
      </c>
      <c r="C802" s="1047" t="s">
        <v>577</v>
      </c>
      <c r="D802" s="930" t="s">
        <v>1104</v>
      </c>
      <c r="E802" s="931">
        <v>737</v>
      </c>
      <c r="F802" s="906">
        <v>14.99</v>
      </c>
      <c r="G802" s="906"/>
      <c r="H802" s="923">
        <f t="shared" si="12"/>
        <v>59307.770000000128</v>
      </c>
    </row>
    <row r="803" spans="1:8" ht="15" customHeight="1">
      <c r="A803" s="913">
        <v>790</v>
      </c>
      <c r="B803" s="911">
        <v>45111</v>
      </c>
      <c r="C803" s="1047" t="s">
        <v>577</v>
      </c>
      <c r="D803" s="930" t="s">
        <v>1105</v>
      </c>
      <c r="E803" s="931">
        <v>737</v>
      </c>
      <c r="F803" s="906">
        <v>44.99</v>
      </c>
      <c r="G803" s="906"/>
      <c r="H803" s="923">
        <f t="shared" si="12"/>
        <v>59262.78000000013</v>
      </c>
    </row>
    <row r="804" spans="1:8" ht="15" customHeight="1">
      <c r="A804" s="913">
        <v>791</v>
      </c>
      <c r="B804" s="911">
        <v>45111</v>
      </c>
      <c r="C804" s="1047" t="s">
        <v>575</v>
      </c>
      <c r="D804" s="930" t="s">
        <v>843</v>
      </c>
      <c r="E804" s="931">
        <v>27</v>
      </c>
      <c r="F804" s="906">
        <v>2800</v>
      </c>
      <c r="G804" s="906"/>
      <c r="H804" s="923">
        <f t="shared" si="12"/>
        <v>56462.78000000013</v>
      </c>
    </row>
    <row r="805" spans="1:8" ht="15" customHeight="1">
      <c r="A805" s="913">
        <v>792</v>
      </c>
      <c r="B805" s="911">
        <v>45112</v>
      </c>
      <c r="C805" s="1047" t="s">
        <v>577</v>
      </c>
      <c r="D805" s="930" t="s">
        <v>1106</v>
      </c>
      <c r="E805" s="931">
        <v>737</v>
      </c>
      <c r="F805" s="906">
        <v>27</v>
      </c>
      <c r="G805" s="906"/>
      <c r="H805" s="923">
        <f t="shared" si="12"/>
        <v>56435.78000000013</v>
      </c>
    </row>
    <row r="806" spans="1:8" ht="15" customHeight="1">
      <c r="A806" s="913">
        <v>793</v>
      </c>
      <c r="B806" s="911">
        <v>45112</v>
      </c>
      <c r="C806" s="1047" t="s">
        <v>621</v>
      </c>
      <c r="D806" s="930" t="s">
        <v>624</v>
      </c>
      <c r="E806" s="931">
        <v>737</v>
      </c>
      <c r="F806" s="906">
        <v>8.5</v>
      </c>
      <c r="G806" s="906"/>
      <c r="H806" s="923">
        <f t="shared" si="12"/>
        <v>56427.28000000013</v>
      </c>
    </row>
    <row r="807" spans="1:8" ht="15" customHeight="1">
      <c r="A807" s="913">
        <v>794</v>
      </c>
      <c r="B807" s="911">
        <v>45112</v>
      </c>
      <c r="C807" s="1047" t="s">
        <v>575</v>
      </c>
      <c r="D807" s="930" t="s">
        <v>596</v>
      </c>
      <c r="E807" s="931">
        <v>737</v>
      </c>
      <c r="F807" s="906">
        <v>842.64</v>
      </c>
      <c r="G807" s="906"/>
      <c r="H807" s="923">
        <f t="shared" si="12"/>
        <v>55584.64000000013</v>
      </c>
    </row>
    <row r="808" spans="1:8" ht="15" customHeight="1">
      <c r="A808" s="913">
        <v>795</v>
      </c>
      <c r="B808" s="911">
        <v>45113</v>
      </c>
      <c r="C808" s="1047" t="s">
        <v>579</v>
      </c>
      <c r="D808" s="930" t="s">
        <v>1107</v>
      </c>
      <c r="E808" s="931">
        <v>586</v>
      </c>
      <c r="F808" s="906"/>
      <c r="G808" s="906">
        <v>2000</v>
      </c>
      <c r="H808" s="923">
        <f t="shared" si="12"/>
        <v>57584.64000000013</v>
      </c>
    </row>
    <row r="809" spans="1:8" ht="15" customHeight="1">
      <c r="A809" s="913">
        <v>796</v>
      </c>
      <c r="B809" s="911">
        <v>45113</v>
      </c>
      <c r="C809" s="1047" t="s">
        <v>577</v>
      </c>
      <c r="D809" s="930" t="s">
        <v>1108</v>
      </c>
      <c r="E809" s="931">
        <v>737</v>
      </c>
      <c r="F809" s="906">
        <v>34.200000000000003</v>
      </c>
      <c r="G809" s="906"/>
      <c r="H809" s="923">
        <f t="shared" si="12"/>
        <v>57550.440000000133</v>
      </c>
    </row>
    <row r="810" spans="1:8" ht="15" customHeight="1">
      <c r="A810" s="913">
        <v>797</v>
      </c>
      <c r="B810" s="911">
        <v>45113</v>
      </c>
      <c r="C810" s="1047" t="s">
        <v>577</v>
      </c>
      <c r="D810" s="930" t="s">
        <v>1108</v>
      </c>
      <c r="E810" s="931">
        <v>737</v>
      </c>
      <c r="F810" s="906">
        <v>27</v>
      </c>
      <c r="G810" s="906"/>
      <c r="H810" s="923">
        <f t="shared" si="12"/>
        <v>57523.440000000133</v>
      </c>
    </row>
    <row r="811" spans="1:8" ht="15" customHeight="1">
      <c r="A811" s="913">
        <v>798</v>
      </c>
      <c r="B811" s="911">
        <v>45113</v>
      </c>
      <c r="C811" s="1047" t="s">
        <v>577</v>
      </c>
      <c r="D811" s="930" t="s">
        <v>1108</v>
      </c>
      <c r="E811" s="931">
        <v>737</v>
      </c>
      <c r="F811" s="906">
        <v>27</v>
      </c>
      <c r="G811" s="906"/>
      <c r="H811" s="923">
        <f t="shared" si="12"/>
        <v>57496.440000000133</v>
      </c>
    </row>
    <row r="812" spans="1:8" ht="15" customHeight="1">
      <c r="A812" s="913">
        <v>799</v>
      </c>
      <c r="B812" s="911">
        <v>45113</v>
      </c>
      <c r="C812" s="1047" t="s">
        <v>820</v>
      </c>
      <c r="D812" s="930" t="s">
        <v>1025</v>
      </c>
      <c r="E812" s="931">
        <v>290</v>
      </c>
      <c r="F812" s="906">
        <v>77.989999999999995</v>
      </c>
      <c r="G812" s="906"/>
      <c r="H812" s="923">
        <f t="shared" si="12"/>
        <v>57418.450000000135</v>
      </c>
    </row>
    <row r="813" spans="1:8" ht="15" customHeight="1">
      <c r="A813" s="913">
        <v>800</v>
      </c>
      <c r="B813" s="911">
        <v>45113</v>
      </c>
      <c r="C813" s="1047" t="s">
        <v>575</v>
      </c>
      <c r="D813" s="930" t="s">
        <v>1109</v>
      </c>
      <c r="E813" s="931">
        <v>27</v>
      </c>
      <c r="F813" s="907">
        <v>1800</v>
      </c>
      <c r="G813" s="906"/>
      <c r="H813" s="923">
        <f t="shared" si="12"/>
        <v>55618.450000000135</v>
      </c>
    </row>
    <row r="814" spans="1:8" ht="15" customHeight="1">
      <c r="A814" s="913">
        <v>801</v>
      </c>
      <c r="B814" s="911">
        <v>45114</v>
      </c>
      <c r="C814" s="1047" t="s">
        <v>573</v>
      </c>
      <c r="D814" s="930" t="s">
        <v>1110</v>
      </c>
      <c r="E814" s="931">
        <v>92</v>
      </c>
      <c r="F814" s="906"/>
      <c r="G814" s="906">
        <v>390</v>
      </c>
      <c r="H814" s="923">
        <f t="shared" si="12"/>
        <v>56008.450000000135</v>
      </c>
    </row>
    <row r="815" spans="1:8" ht="15" customHeight="1">
      <c r="A815" s="913">
        <v>802</v>
      </c>
      <c r="B815" s="911">
        <v>45114</v>
      </c>
      <c r="C815" s="1047" t="s">
        <v>579</v>
      </c>
      <c r="D815" s="932" t="s">
        <v>1111</v>
      </c>
      <c r="E815" s="931">
        <v>586</v>
      </c>
      <c r="F815" s="906"/>
      <c r="G815" s="906">
        <v>289</v>
      </c>
      <c r="H815" s="923">
        <f t="shared" si="12"/>
        <v>56297.450000000135</v>
      </c>
    </row>
    <row r="816" spans="1:8" ht="15" customHeight="1">
      <c r="A816" s="913">
        <v>803</v>
      </c>
      <c r="B816" s="911">
        <v>45114</v>
      </c>
      <c r="C816" s="1047" t="s">
        <v>651</v>
      </c>
      <c r="D816" s="930" t="s">
        <v>652</v>
      </c>
      <c r="E816" s="931">
        <v>737</v>
      </c>
      <c r="F816" s="906">
        <v>171.33</v>
      </c>
      <c r="G816" s="906"/>
      <c r="H816" s="923">
        <f t="shared" si="12"/>
        <v>56126.120000000134</v>
      </c>
    </row>
    <row r="817" spans="1:8" ht="15" customHeight="1">
      <c r="A817" s="913">
        <v>804</v>
      </c>
      <c r="B817" s="911">
        <v>45114</v>
      </c>
      <c r="C817" s="1047" t="s">
        <v>577</v>
      </c>
      <c r="D817" s="930" t="s">
        <v>1112</v>
      </c>
      <c r="E817" s="931">
        <v>737</v>
      </c>
      <c r="F817" s="906">
        <v>42.6</v>
      </c>
      <c r="G817" s="906"/>
      <c r="H817" s="923">
        <f t="shared" si="12"/>
        <v>56083.520000000135</v>
      </c>
    </row>
    <row r="818" spans="1:8" ht="15" customHeight="1">
      <c r="A818" s="913">
        <v>805</v>
      </c>
      <c r="B818" s="911">
        <v>45114</v>
      </c>
      <c r="C818" s="1047" t="s">
        <v>577</v>
      </c>
      <c r="D818" s="930" t="s">
        <v>1112</v>
      </c>
      <c r="E818" s="931">
        <v>737</v>
      </c>
      <c r="F818" s="906">
        <v>34.200000000000003</v>
      </c>
      <c r="G818" s="906"/>
      <c r="H818" s="923">
        <f t="shared" si="12"/>
        <v>56049.320000000138</v>
      </c>
    </row>
    <row r="819" spans="1:8" ht="15" customHeight="1">
      <c r="A819" s="913">
        <v>806</v>
      </c>
      <c r="B819" s="911">
        <v>45114</v>
      </c>
      <c r="C819" s="1047" t="s">
        <v>577</v>
      </c>
      <c r="D819" s="930" t="s">
        <v>1112</v>
      </c>
      <c r="E819" s="931">
        <v>737</v>
      </c>
      <c r="F819" s="906">
        <v>34.200000000000003</v>
      </c>
      <c r="G819" s="906"/>
      <c r="H819" s="923">
        <f t="shared" si="12"/>
        <v>56015.120000000141</v>
      </c>
    </row>
    <row r="820" spans="1:8" ht="15" customHeight="1">
      <c r="A820" s="913">
        <v>807</v>
      </c>
      <c r="B820" s="911">
        <v>45114</v>
      </c>
      <c r="C820" s="1047" t="s">
        <v>577</v>
      </c>
      <c r="D820" s="930" t="s">
        <v>1112</v>
      </c>
      <c r="E820" s="931">
        <v>737</v>
      </c>
      <c r="F820" s="906">
        <v>27</v>
      </c>
      <c r="G820" s="906"/>
      <c r="H820" s="923">
        <f t="shared" si="12"/>
        <v>55988.120000000141</v>
      </c>
    </row>
    <row r="821" spans="1:8" ht="15" customHeight="1">
      <c r="A821" s="913">
        <v>808</v>
      </c>
      <c r="B821" s="911">
        <v>45114</v>
      </c>
      <c r="C821" s="1047" t="s">
        <v>577</v>
      </c>
      <c r="D821" s="930" t="s">
        <v>1112</v>
      </c>
      <c r="E821" s="931">
        <v>737</v>
      </c>
      <c r="F821" s="906">
        <v>27</v>
      </c>
      <c r="G821" s="906"/>
      <c r="H821" s="923">
        <f t="shared" si="12"/>
        <v>55961.120000000141</v>
      </c>
    </row>
    <row r="822" spans="1:8" ht="15" customHeight="1">
      <c r="A822" s="913">
        <v>809</v>
      </c>
      <c r="B822" s="911">
        <v>45114</v>
      </c>
      <c r="C822" s="1047" t="s">
        <v>577</v>
      </c>
      <c r="D822" s="930" t="s">
        <v>1112</v>
      </c>
      <c r="E822" s="931">
        <v>737</v>
      </c>
      <c r="F822" s="906">
        <v>20.7</v>
      </c>
      <c r="G822" s="906"/>
      <c r="H822" s="923">
        <f t="shared" si="12"/>
        <v>55940.420000000144</v>
      </c>
    </row>
    <row r="823" spans="1:8" ht="15" customHeight="1">
      <c r="A823" s="913">
        <v>810</v>
      </c>
      <c r="B823" s="911">
        <v>45114</v>
      </c>
      <c r="C823" s="1047" t="s">
        <v>577</v>
      </c>
      <c r="D823" s="930" t="s">
        <v>1113</v>
      </c>
      <c r="E823" s="931">
        <v>267</v>
      </c>
      <c r="F823" s="906">
        <v>112.88</v>
      </c>
      <c r="G823" s="906"/>
      <c r="H823" s="923">
        <f t="shared" si="12"/>
        <v>55827.540000000146</v>
      </c>
    </row>
    <row r="824" spans="1:8" ht="15" customHeight="1">
      <c r="A824" s="913">
        <v>811</v>
      </c>
      <c r="B824" s="911">
        <v>45117</v>
      </c>
      <c r="C824" s="1047" t="s">
        <v>579</v>
      </c>
      <c r="D824" s="930" t="s">
        <v>1114</v>
      </c>
      <c r="E824" s="931">
        <v>54</v>
      </c>
      <c r="F824" s="906"/>
      <c r="G824" s="906">
        <v>190.66</v>
      </c>
      <c r="H824" s="923">
        <f t="shared" si="12"/>
        <v>56018.20000000015</v>
      </c>
    </row>
    <row r="825" spans="1:8" ht="15" customHeight="1">
      <c r="A825" s="913">
        <v>812</v>
      </c>
      <c r="B825" s="911">
        <v>45117</v>
      </c>
      <c r="C825" s="1047" t="s">
        <v>577</v>
      </c>
      <c r="D825" s="930" t="s">
        <v>1115</v>
      </c>
      <c r="E825" s="931">
        <v>737</v>
      </c>
      <c r="F825" s="906">
        <v>20.7</v>
      </c>
      <c r="G825" s="906"/>
      <c r="H825" s="923">
        <f t="shared" si="12"/>
        <v>55997.500000000153</v>
      </c>
    </row>
    <row r="826" spans="1:8" ht="15" customHeight="1">
      <c r="A826" s="913">
        <v>813</v>
      </c>
      <c r="B826" s="911">
        <v>45117</v>
      </c>
      <c r="C826" s="1047" t="s">
        <v>577</v>
      </c>
      <c r="D826" s="930" t="s">
        <v>1115</v>
      </c>
      <c r="E826" s="931">
        <v>737</v>
      </c>
      <c r="F826" s="906">
        <v>20.7</v>
      </c>
      <c r="G826" s="906"/>
      <c r="H826" s="923">
        <f t="shared" si="12"/>
        <v>55976.800000000156</v>
      </c>
    </row>
    <row r="827" spans="1:8" ht="15" customHeight="1">
      <c r="A827" s="913">
        <v>814</v>
      </c>
      <c r="B827" s="911">
        <v>45118</v>
      </c>
      <c r="C827" s="1047" t="s">
        <v>579</v>
      </c>
      <c r="D827" s="930" t="s">
        <v>1116</v>
      </c>
      <c r="E827" s="931">
        <v>54</v>
      </c>
      <c r="F827" s="906"/>
      <c r="G827" s="906">
        <v>0.05</v>
      </c>
      <c r="H827" s="923">
        <f t="shared" si="12"/>
        <v>55976.850000000159</v>
      </c>
    </row>
    <row r="828" spans="1:8" ht="15" customHeight="1">
      <c r="A828" s="913">
        <v>815</v>
      </c>
      <c r="B828" s="911">
        <v>45118</v>
      </c>
      <c r="C828" s="1047" t="s">
        <v>579</v>
      </c>
      <c r="D828" s="930" t="s">
        <v>1116</v>
      </c>
      <c r="E828" s="931">
        <v>54</v>
      </c>
      <c r="F828" s="906"/>
      <c r="G828" s="906">
        <v>0.03</v>
      </c>
      <c r="H828" s="923">
        <f t="shared" si="12"/>
        <v>55976.880000000157</v>
      </c>
    </row>
    <row r="829" spans="1:8" ht="15" customHeight="1">
      <c r="A829" s="913">
        <v>816</v>
      </c>
      <c r="B829" s="911">
        <v>45118</v>
      </c>
      <c r="C829" s="1047" t="s">
        <v>579</v>
      </c>
      <c r="D829" s="930" t="s">
        <v>1117</v>
      </c>
      <c r="E829" s="931">
        <v>668</v>
      </c>
      <c r="F829" s="906"/>
      <c r="G829" s="906">
        <v>2800</v>
      </c>
      <c r="H829" s="923">
        <f t="shared" si="12"/>
        <v>58776.880000000157</v>
      </c>
    </row>
    <row r="830" spans="1:8" ht="15" customHeight="1">
      <c r="A830" s="913">
        <v>817</v>
      </c>
      <c r="B830" s="911">
        <v>45118</v>
      </c>
      <c r="C830" s="1047" t="s">
        <v>579</v>
      </c>
      <c r="D830" s="930" t="s">
        <v>1111</v>
      </c>
      <c r="E830" s="931">
        <v>586</v>
      </c>
      <c r="F830" s="906"/>
      <c r="G830" s="906">
        <v>1400</v>
      </c>
      <c r="H830" s="923">
        <f t="shared" si="12"/>
        <v>60176.880000000157</v>
      </c>
    </row>
    <row r="831" spans="1:8" ht="15" customHeight="1">
      <c r="A831" s="913">
        <v>818</v>
      </c>
      <c r="B831" s="911">
        <v>45118</v>
      </c>
      <c r="C831" s="1047" t="s">
        <v>577</v>
      </c>
      <c r="D831" s="930" t="s">
        <v>1118</v>
      </c>
      <c r="E831" s="931">
        <v>737</v>
      </c>
      <c r="F831" s="906">
        <v>14.99</v>
      </c>
      <c r="G831" s="906"/>
      <c r="H831" s="923">
        <f t="shared" si="12"/>
        <v>60161.890000000159</v>
      </c>
    </row>
    <row r="832" spans="1:8" ht="15" customHeight="1">
      <c r="A832" s="913">
        <v>819</v>
      </c>
      <c r="B832" s="911">
        <v>45118</v>
      </c>
      <c r="C832" s="1047" t="s">
        <v>577</v>
      </c>
      <c r="D832" s="930" t="s">
        <v>1119</v>
      </c>
      <c r="E832" s="931">
        <v>737</v>
      </c>
      <c r="F832" s="907">
        <v>60</v>
      </c>
      <c r="G832" s="906"/>
      <c r="H832" s="923">
        <f t="shared" si="12"/>
        <v>60101.890000000159</v>
      </c>
    </row>
    <row r="833" spans="1:8" ht="15" customHeight="1">
      <c r="A833" s="913">
        <v>820</v>
      </c>
      <c r="B833" s="911">
        <v>45119</v>
      </c>
      <c r="C833" s="1047" t="s">
        <v>579</v>
      </c>
      <c r="D833" s="930" t="s">
        <v>1120</v>
      </c>
      <c r="E833" s="931">
        <v>668</v>
      </c>
      <c r="F833" s="906"/>
      <c r="G833" s="906">
        <v>289</v>
      </c>
      <c r="H833" s="923">
        <f t="shared" si="12"/>
        <v>60390.890000000159</v>
      </c>
    </row>
    <row r="834" spans="1:8" ht="15" customHeight="1">
      <c r="A834" s="913">
        <v>821</v>
      </c>
      <c r="B834" s="911">
        <v>45119</v>
      </c>
      <c r="C834" s="1047" t="s">
        <v>577</v>
      </c>
      <c r="D834" s="930" t="s">
        <v>1121</v>
      </c>
      <c r="E834" s="931">
        <v>737</v>
      </c>
      <c r="F834" s="906">
        <v>34.200000000000003</v>
      </c>
      <c r="G834" s="906"/>
      <c r="H834" s="923">
        <f t="shared" si="12"/>
        <v>60356.690000000162</v>
      </c>
    </row>
    <row r="835" spans="1:8" ht="15" customHeight="1">
      <c r="A835" s="913">
        <v>822</v>
      </c>
      <c r="B835" s="911">
        <v>45119</v>
      </c>
      <c r="C835" s="1047" t="s">
        <v>577</v>
      </c>
      <c r="D835" s="930" t="s">
        <v>1121</v>
      </c>
      <c r="E835" s="931">
        <v>737</v>
      </c>
      <c r="F835" s="906">
        <v>34.200000000000003</v>
      </c>
      <c r="G835" s="906"/>
      <c r="H835" s="923">
        <f t="shared" si="12"/>
        <v>60322.490000000165</v>
      </c>
    </row>
    <row r="836" spans="1:8" ht="15" customHeight="1">
      <c r="A836" s="913">
        <v>823</v>
      </c>
      <c r="B836" s="911">
        <v>45119</v>
      </c>
      <c r="C836" s="1047" t="s">
        <v>577</v>
      </c>
      <c r="D836" s="930" t="s">
        <v>1121</v>
      </c>
      <c r="E836" s="931">
        <v>737</v>
      </c>
      <c r="F836" s="906">
        <v>34.200000000000003</v>
      </c>
      <c r="G836" s="906"/>
      <c r="H836" s="923">
        <f t="shared" si="12"/>
        <v>60288.290000000168</v>
      </c>
    </row>
    <row r="837" spans="1:8" ht="15" customHeight="1">
      <c r="A837" s="913">
        <v>824</v>
      </c>
      <c r="B837" s="911">
        <v>45119</v>
      </c>
      <c r="C837" s="1047" t="s">
        <v>577</v>
      </c>
      <c r="D837" s="930" t="s">
        <v>1121</v>
      </c>
      <c r="E837" s="931">
        <v>737</v>
      </c>
      <c r="F837" s="906">
        <v>27</v>
      </c>
      <c r="G837" s="906"/>
      <c r="H837" s="923">
        <f t="shared" si="12"/>
        <v>60261.290000000168</v>
      </c>
    </row>
    <row r="838" spans="1:8" ht="15" customHeight="1">
      <c r="A838" s="913">
        <v>825</v>
      </c>
      <c r="B838" s="911">
        <v>45119</v>
      </c>
      <c r="C838" s="1047" t="s">
        <v>577</v>
      </c>
      <c r="D838" s="930" t="s">
        <v>1122</v>
      </c>
      <c r="E838" s="931">
        <v>737</v>
      </c>
      <c r="F838" s="906">
        <v>25</v>
      </c>
      <c r="G838" s="906"/>
      <c r="H838" s="923">
        <f t="shared" si="12"/>
        <v>60236.290000000168</v>
      </c>
    </row>
    <row r="839" spans="1:8" ht="15" customHeight="1">
      <c r="A839" s="913">
        <v>826</v>
      </c>
      <c r="B839" s="911">
        <v>45119</v>
      </c>
      <c r="C839" s="1047" t="s">
        <v>820</v>
      </c>
      <c r="D839" s="930" t="s">
        <v>1123</v>
      </c>
      <c r="E839" s="931">
        <v>735</v>
      </c>
      <c r="F839" s="910">
        <v>4278.5</v>
      </c>
      <c r="G839" s="906"/>
      <c r="H839" s="923">
        <f t="shared" si="12"/>
        <v>55957.790000000168</v>
      </c>
    </row>
    <row r="840" spans="1:8" ht="15" customHeight="1">
      <c r="A840" s="913">
        <v>827</v>
      </c>
      <c r="B840" s="911">
        <v>45120</v>
      </c>
      <c r="C840" s="1047" t="s">
        <v>579</v>
      </c>
      <c r="D840" s="930" t="s">
        <v>1124</v>
      </c>
      <c r="E840" s="931">
        <v>586</v>
      </c>
      <c r="F840" s="906"/>
      <c r="G840" s="906">
        <v>290</v>
      </c>
      <c r="H840" s="923">
        <f t="shared" si="12"/>
        <v>56247.790000000168</v>
      </c>
    </row>
    <row r="841" spans="1:8" ht="15" customHeight="1">
      <c r="A841" s="913">
        <v>828</v>
      </c>
      <c r="B841" s="911">
        <v>45120</v>
      </c>
      <c r="C841" s="1047" t="s">
        <v>577</v>
      </c>
      <c r="D841" s="930" t="s">
        <v>1125</v>
      </c>
      <c r="E841" s="931">
        <v>737</v>
      </c>
      <c r="F841" s="906">
        <v>2.5</v>
      </c>
      <c r="G841" s="906"/>
      <c r="H841" s="923">
        <f t="shared" si="12"/>
        <v>56245.290000000168</v>
      </c>
    </row>
    <row r="842" spans="1:8" ht="15" customHeight="1">
      <c r="A842" s="913">
        <v>829</v>
      </c>
      <c r="B842" s="911">
        <v>45120</v>
      </c>
      <c r="C842" s="1047" t="s">
        <v>577</v>
      </c>
      <c r="D842" s="930" t="s">
        <v>1126</v>
      </c>
      <c r="E842" s="931">
        <v>737</v>
      </c>
      <c r="F842" s="906">
        <v>148.24</v>
      </c>
      <c r="G842" s="906"/>
      <c r="H842" s="923">
        <f t="shared" si="12"/>
        <v>56097.05000000017</v>
      </c>
    </row>
    <row r="843" spans="1:8" ht="15" customHeight="1">
      <c r="A843" s="913">
        <v>830</v>
      </c>
      <c r="B843" s="911">
        <v>45121</v>
      </c>
      <c r="C843" s="1047" t="s">
        <v>579</v>
      </c>
      <c r="D843" s="930" t="s">
        <v>1120</v>
      </c>
      <c r="E843" s="931">
        <v>668</v>
      </c>
      <c r="F843" s="906"/>
      <c r="G843" s="906">
        <v>2500</v>
      </c>
      <c r="H843" s="923">
        <f t="shared" si="12"/>
        <v>58597.05000000017</v>
      </c>
    </row>
    <row r="844" spans="1:8" ht="15" customHeight="1">
      <c r="A844" s="913">
        <v>831</v>
      </c>
      <c r="B844" s="911">
        <v>45121</v>
      </c>
      <c r="C844" s="1047" t="s">
        <v>579</v>
      </c>
      <c r="D844" s="930" t="s">
        <v>1127</v>
      </c>
      <c r="E844" s="931">
        <v>586</v>
      </c>
      <c r="F844" s="906"/>
      <c r="G844" s="906">
        <v>289</v>
      </c>
      <c r="H844" s="923">
        <f t="shared" si="12"/>
        <v>58886.05000000017</v>
      </c>
    </row>
    <row r="845" spans="1:8" ht="15" customHeight="1">
      <c r="A845" s="913">
        <v>832</v>
      </c>
      <c r="B845" s="911">
        <v>45121</v>
      </c>
      <c r="C845" s="1047" t="s">
        <v>577</v>
      </c>
      <c r="D845" s="930" t="s">
        <v>1128</v>
      </c>
      <c r="E845" s="931">
        <v>737</v>
      </c>
      <c r="F845" s="906">
        <v>2.5</v>
      </c>
      <c r="G845" s="906"/>
      <c r="H845" s="923">
        <f t="shared" si="12"/>
        <v>58883.55000000017</v>
      </c>
    </row>
    <row r="846" spans="1:8" ht="15" customHeight="1">
      <c r="A846" s="913">
        <v>833</v>
      </c>
      <c r="B846" s="1044">
        <v>45121</v>
      </c>
      <c r="C846" s="1049" t="s">
        <v>575</v>
      </c>
      <c r="D846" s="815" t="s">
        <v>941</v>
      </c>
      <c r="E846" s="831">
        <v>737</v>
      </c>
      <c r="F846" s="924">
        <v>216</v>
      </c>
      <c r="H846" s="923">
        <f t="shared" ref="H846:H909" si="13">+H845+G846-F846</f>
        <v>58667.55000000017</v>
      </c>
    </row>
    <row r="847" spans="1:8" ht="15" customHeight="1">
      <c r="A847" s="913">
        <v>834</v>
      </c>
      <c r="B847" s="1044">
        <v>45121</v>
      </c>
      <c r="C847" s="1049" t="s">
        <v>575</v>
      </c>
      <c r="D847" s="815" t="s">
        <v>941</v>
      </c>
      <c r="E847" s="831">
        <v>737</v>
      </c>
      <c r="F847" s="924">
        <v>720</v>
      </c>
      <c r="H847" s="923">
        <f t="shared" si="13"/>
        <v>57947.55000000017</v>
      </c>
    </row>
    <row r="848" spans="1:8" ht="15" customHeight="1">
      <c r="A848" s="913">
        <v>835</v>
      </c>
      <c r="B848" s="911">
        <v>45124</v>
      </c>
      <c r="C848" s="1047" t="s">
        <v>579</v>
      </c>
      <c r="D848" s="930" t="s">
        <v>1129</v>
      </c>
      <c r="E848" s="931">
        <v>586</v>
      </c>
      <c r="F848" s="906"/>
      <c r="G848" s="906">
        <v>289</v>
      </c>
      <c r="H848" s="923">
        <f t="shared" si="13"/>
        <v>58236.55000000017</v>
      </c>
    </row>
    <row r="849" spans="1:8" ht="15" customHeight="1">
      <c r="A849" s="913">
        <v>836</v>
      </c>
      <c r="B849" s="911">
        <v>45124</v>
      </c>
      <c r="C849" s="1047" t="s">
        <v>579</v>
      </c>
      <c r="D849" s="930" t="s">
        <v>1130</v>
      </c>
      <c r="E849" s="931">
        <v>586</v>
      </c>
      <c r="F849" s="906"/>
      <c r="G849" s="906">
        <v>289</v>
      </c>
      <c r="H849" s="923">
        <f t="shared" si="13"/>
        <v>58525.55000000017</v>
      </c>
    </row>
    <row r="850" spans="1:8" ht="15" customHeight="1">
      <c r="A850" s="913">
        <v>837</v>
      </c>
      <c r="B850" s="911">
        <v>45124</v>
      </c>
      <c r="C850" s="1047" t="s">
        <v>579</v>
      </c>
      <c r="D850" s="930" t="s">
        <v>1131</v>
      </c>
      <c r="E850" s="931">
        <v>586</v>
      </c>
      <c r="F850" s="906"/>
      <c r="G850" s="906">
        <v>289</v>
      </c>
      <c r="H850" s="923">
        <f t="shared" si="13"/>
        <v>58814.55000000017</v>
      </c>
    </row>
    <row r="851" spans="1:8" ht="15" customHeight="1">
      <c r="A851" s="913">
        <v>838</v>
      </c>
      <c r="B851" s="911">
        <v>45124</v>
      </c>
      <c r="C851" s="1047" t="s">
        <v>579</v>
      </c>
      <c r="D851" s="930" t="s">
        <v>1132</v>
      </c>
      <c r="E851" s="931">
        <v>586</v>
      </c>
      <c r="F851" s="906"/>
      <c r="G851" s="906">
        <v>289</v>
      </c>
      <c r="H851" s="923">
        <f t="shared" si="13"/>
        <v>59103.55000000017</v>
      </c>
    </row>
    <row r="852" spans="1:8" ht="15" customHeight="1">
      <c r="A852" s="913">
        <v>839</v>
      </c>
      <c r="B852" s="911">
        <v>45124</v>
      </c>
      <c r="C852" s="1047" t="s">
        <v>579</v>
      </c>
      <c r="D852" s="930" t="s">
        <v>1124</v>
      </c>
      <c r="E852" s="931">
        <v>586</v>
      </c>
      <c r="F852" s="906"/>
      <c r="G852" s="906">
        <v>2510</v>
      </c>
      <c r="H852" s="923">
        <f t="shared" si="13"/>
        <v>61613.55000000017</v>
      </c>
    </row>
    <row r="853" spans="1:8" ht="15" customHeight="1">
      <c r="A853" s="913">
        <v>840</v>
      </c>
      <c r="B853" s="911">
        <v>45124</v>
      </c>
      <c r="C853" s="1047" t="s">
        <v>575</v>
      </c>
      <c r="D853" s="930" t="s">
        <v>1133</v>
      </c>
      <c r="E853" s="931">
        <v>586</v>
      </c>
      <c r="F853" s="906"/>
      <c r="G853" s="906">
        <v>4200</v>
      </c>
      <c r="H853" s="923">
        <f t="shared" si="13"/>
        <v>65813.550000000163</v>
      </c>
    </row>
    <row r="854" spans="1:8" ht="15" customHeight="1">
      <c r="A854" s="913">
        <v>841</v>
      </c>
      <c r="B854" s="911">
        <v>45124</v>
      </c>
      <c r="C854" s="1047" t="s">
        <v>575</v>
      </c>
      <c r="D854" s="930" t="s">
        <v>1010</v>
      </c>
      <c r="E854" s="931">
        <v>727</v>
      </c>
      <c r="F854" s="906">
        <v>1000</v>
      </c>
      <c r="G854" s="906"/>
      <c r="H854" s="923">
        <f t="shared" si="13"/>
        <v>64813.550000000163</v>
      </c>
    </row>
    <row r="855" spans="1:8" ht="15" customHeight="1">
      <c r="A855" s="913">
        <v>842</v>
      </c>
      <c r="B855" s="911">
        <v>45124</v>
      </c>
      <c r="C855" s="1047" t="s">
        <v>575</v>
      </c>
      <c r="D855" s="930" t="s">
        <v>596</v>
      </c>
      <c r="E855" s="931">
        <v>737</v>
      </c>
      <c r="F855" s="906">
        <v>460</v>
      </c>
      <c r="G855" s="906"/>
      <c r="H855" s="923">
        <f t="shared" si="13"/>
        <v>64353.550000000163</v>
      </c>
    </row>
    <row r="856" spans="1:8" ht="15" customHeight="1">
      <c r="A856" s="913">
        <v>843</v>
      </c>
      <c r="B856" s="911">
        <v>45124</v>
      </c>
      <c r="C856" s="1047" t="s">
        <v>577</v>
      </c>
      <c r="D856" s="932" t="s">
        <v>1134</v>
      </c>
      <c r="E856" s="931">
        <v>737</v>
      </c>
      <c r="F856" s="906">
        <v>44</v>
      </c>
      <c r="G856" s="906"/>
      <c r="H856" s="923">
        <f t="shared" si="13"/>
        <v>64309.550000000163</v>
      </c>
    </row>
    <row r="857" spans="1:8" ht="15" customHeight="1">
      <c r="A857" s="913">
        <v>844</v>
      </c>
      <c r="B857" s="911">
        <v>45124</v>
      </c>
      <c r="C857" s="1047" t="s">
        <v>577</v>
      </c>
      <c r="D857" s="930" t="s">
        <v>1135</v>
      </c>
      <c r="E857" s="931">
        <v>737</v>
      </c>
      <c r="F857" s="906">
        <v>85.4</v>
      </c>
      <c r="G857" s="906"/>
      <c r="H857" s="923">
        <f t="shared" si="13"/>
        <v>64224.150000000162</v>
      </c>
    </row>
    <row r="858" spans="1:8" ht="15" customHeight="1">
      <c r="A858" s="913">
        <v>845</v>
      </c>
      <c r="B858" s="911">
        <v>45124</v>
      </c>
      <c r="C858" s="1047" t="s">
        <v>575</v>
      </c>
      <c r="D858" s="930" t="s">
        <v>643</v>
      </c>
      <c r="E858" s="931">
        <v>727</v>
      </c>
      <c r="F858" s="906">
        <v>33</v>
      </c>
      <c r="G858" s="906"/>
      <c r="H858" s="923">
        <f t="shared" si="13"/>
        <v>64191.150000000162</v>
      </c>
    </row>
    <row r="859" spans="1:8" ht="15" customHeight="1">
      <c r="A859" s="913">
        <v>846</v>
      </c>
      <c r="B859" s="911">
        <v>45124</v>
      </c>
      <c r="C859" s="1047" t="s">
        <v>575</v>
      </c>
      <c r="D859" s="930" t="s">
        <v>1136</v>
      </c>
      <c r="E859" s="931">
        <v>737</v>
      </c>
      <c r="F859" s="906">
        <v>3000</v>
      </c>
      <c r="G859" s="906"/>
      <c r="H859" s="923">
        <f t="shared" si="13"/>
        <v>61191.150000000162</v>
      </c>
    </row>
    <row r="860" spans="1:8" ht="15" customHeight="1">
      <c r="A860" s="913">
        <v>847</v>
      </c>
      <c r="B860" s="911">
        <v>45124</v>
      </c>
      <c r="C860" s="1047" t="s">
        <v>575</v>
      </c>
      <c r="D860" s="930" t="s">
        <v>1137</v>
      </c>
      <c r="E860" s="931">
        <v>272</v>
      </c>
      <c r="F860" s="906">
        <v>861</v>
      </c>
      <c r="G860" s="906"/>
      <c r="H860" s="923">
        <f t="shared" si="13"/>
        <v>60330.150000000162</v>
      </c>
    </row>
    <row r="861" spans="1:8" ht="15" customHeight="1">
      <c r="A861" s="913">
        <v>848</v>
      </c>
      <c r="B861" s="911">
        <v>45124</v>
      </c>
      <c r="C861" s="1047" t="s">
        <v>577</v>
      </c>
      <c r="D861" s="930" t="s">
        <v>1138</v>
      </c>
      <c r="E861" s="931">
        <v>727</v>
      </c>
      <c r="F861" s="906">
        <v>98.07</v>
      </c>
      <c r="G861" s="906"/>
      <c r="H861" s="923">
        <f t="shared" si="13"/>
        <v>60232.080000000162</v>
      </c>
    </row>
    <row r="862" spans="1:8" ht="15" customHeight="1">
      <c r="A862" s="913">
        <v>849</v>
      </c>
      <c r="B862" s="911">
        <v>45124</v>
      </c>
      <c r="C862" s="1047" t="s">
        <v>575</v>
      </c>
      <c r="D862" s="930" t="s">
        <v>1139</v>
      </c>
      <c r="E862" s="931">
        <v>737</v>
      </c>
      <c r="F862" s="906">
        <v>2500</v>
      </c>
      <c r="G862" s="906"/>
      <c r="H862" s="923">
        <f t="shared" si="13"/>
        <v>57732.080000000162</v>
      </c>
    </row>
    <row r="863" spans="1:8" ht="15" customHeight="1">
      <c r="A863" s="913">
        <v>850</v>
      </c>
      <c r="B863" s="911">
        <v>45125</v>
      </c>
      <c r="C863" s="1047" t="s">
        <v>579</v>
      </c>
      <c r="D863" s="930" t="s">
        <v>1140</v>
      </c>
      <c r="E863" s="931">
        <v>586</v>
      </c>
      <c r="F863" s="906"/>
      <c r="G863" s="906">
        <v>2111</v>
      </c>
      <c r="H863" s="923">
        <f t="shared" si="13"/>
        <v>59843.080000000162</v>
      </c>
    </row>
    <row r="864" spans="1:8" ht="15" customHeight="1">
      <c r="A864" s="913">
        <v>851</v>
      </c>
      <c r="B864" s="911">
        <v>45125</v>
      </c>
      <c r="C864" s="1047" t="s">
        <v>579</v>
      </c>
      <c r="D864" s="930" t="s">
        <v>1141</v>
      </c>
      <c r="E864" s="931">
        <v>586</v>
      </c>
      <c r="F864" s="906"/>
      <c r="G864" s="906">
        <v>3711</v>
      </c>
      <c r="H864" s="923">
        <f t="shared" si="13"/>
        <v>63554.080000000162</v>
      </c>
    </row>
    <row r="865" spans="1:8" ht="15" customHeight="1">
      <c r="A865" s="913">
        <v>852</v>
      </c>
      <c r="B865" s="911">
        <v>45125</v>
      </c>
      <c r="C865" s="1047" t="s">
        <v>577</v>
      </c>
      <c r="D865" s="930" t="s">
        <v>1142</v>
      </c>
      <c r="E865" s="931">
        <v>737</v>
      </c>
      <c r="F865" s="906">
        <v>15.99</v>
      </c>
      <c r="G865" s="906"/>
      <c r="H865" s="923">
        <f t="shared" si="13"/>
        <v>63538.090000000164</v>
      </c>
    </row>
    <row r="866" spans="1:8" ht="15" customHeight="1">
      <c r="A866" s="913">
        <v>853</v>
      </c>
      <c r="B866" s="911">
        <v>45125</v>
      </c>
      <c r="C866" s="1047" t="s">
        <v>577</v>
      </c>
      <c r="D866" s="930" t="s">
        <v>1142</v>
      </c>
      <c r="E866" s="931">
        <v>737</v>
      </c>
      <c r="F866" s="906">
        <v>9.35</v>
      </c>
      <c r="G866" s="906"/>
      <c r="H866" s="923">
        <f t="shared" si="13"/>
        <v>63528.740000000165</v>
      </c>
    </row>
    <row r="867" spans="1:8" ht="15" customHeight="1">
      <c r="A867" s="913">
        <v>854</v>
      </c>
      <c r="B867" s="911">
        <v>45125</v>
      </c>
      <c r="C867" s="1047" t="s">
        <v>577</v>
      </c>
      <c r="D867" s="930" t="s">
        <v>1142</v>
      </c>
      <c r="E867" s="931">
        <v>737</v>
      </c>
      <c r="F867" s="906">
        <v>6.69</v>
      </c>
      <c r="G867" s="906"/>
      <c r="H867" s="923">
        <f t="shared" si="13"/>
        <v>63522.050000000163</v>
      </c>
    </row>
    <row r="868" spans="1:8" ht="15" customHeight="1">
      <c r="A868" s="913">
        <v>855</v>
      </c>
      <c r="B868" s="911">
        <v>45125</v>
      </c>
      <c r="C868" s="1047" t="s">
        <v>577</v>
      </c>
      <c r="D868" s="930" t="s">
        <v>1143</v>
      </c>
      <c r="E868" s="931">
        <v>737</v>
      </c>
      <c r="F868" s="906">
        <v>27</v>
      </c>
      <c r="G868" s="906"/>
      <c r="H868" s="923">
        <f t="shared" si="13"/>
        <v>63495.050000000163</v>
      </c>
    </row>
    <row r="869" spans="1:8" ht="15" customHeight="1">
      <c r="A869" s="913">
        <v>856</v>
      </c>
      <c r="B869" s="911">
        <v>45125</v>
      </c>
      <c r="C869" s="1047" t="s">
        <v>577</v>
      </c>
      <c r="D869" s="930" t="s">
        <v>1144</v>
      </c>
      <c r="E869" s="931">
        <v>737</v>
      </c>
      <c r="F869" s="906">
        <v>25</v>
      </c>
      <c r="G869" s="906"/>
      <c r="H869" s="923">
        <f t="shared" si="13"/>
        <v>63470.050000000163</v>
      </c>
    </row>
    <row r="870" spans="1:8" ht="15" customHeight="1">
      <c r="A870" s="913">
        <v>857</v>
      </c>
      <c r="B870" s="911">
        <v>45125</v>
      </c>
      <c r="C870" s="1047" t="s">
        <v>577</v>
      </c>
      <c r="D870" s="930" t="s">
        <v>1145</v>
      </c>
      <c r="E870" s="931">
        <v>737</v>
      </c>
      <c r="F870" s="906">
        <v>155</v>
      </c>
      <c r="G870" s="906"/>
      <c r="H870" s="923">
        <f t="shared" si="13"/>
        <v>63315.050000000163</v>
      </c>
    </row>
    <row r="871" spans="1:8" ht="15" customHeight="1">
      <c r="A871" s="913">
        <v>858</v>
      </c>
      <c r="B871" s="911">
        <v>45126</v>
      </c>
      <c r="C871" s="1047" t="s">
        <v>1146</v>
      </c>
      <c r="D871" s="930" t="s">
        <v>1147</v>
      </c>
      <c r="E871" s="931">
        <v>54</v>
      </c>
      <c r="F871" s="906"/>
      <c r="G871" s="906">
        <v>0.08</v>
      </c>
      <c r="H871" s="923">
        <f t="shared" si="13"/>
        <v>63315.130000000165</v>
      </c>
    </row>
    <row r="872" spans="1:8" ht="15" customHeight="1">
      <c r="A872" s="913">
        <v>859</v>
      </c>
      <c r="B872" s="911">
        <v>45126</v>
      </c>
      <c r="C872" s="1047" t="s">
        <v>579</v>
      </c>
      <c r="D872" s="930" t="s">
        <v>1148</v>
      </c>
      <c r="E872" s="931">
        <v>668</v>
      </c>
      <c r="F872" s="906"/>
      <c r="G872" s="906">
        <v>289</v>
      </c>
      <c r="H872" s="923">
        <f t="shared" si="13"/>
        <v>63604.130000000165</v>
      </c>
    </row>
    <row r="873" spans="1:8" ht="15" customHeight="1">
      <c r="A873" s="913">
        <v>860</v>
      </c>
      <c r="B873" s="911">
        <v>45126</v>
      </c>
      <c r="C873" s="1047" t="s">
        <v>577</v>
      </c>
      <c r="D873" s="930" t="s">
        <v>1149</v>
      </c>
      <c r="E873" s="931">
        <v>737</v>
      </c>
      <c r="F873" s="906">
        <v>20.7</v>
      </c>
      <c r="G873" s="906"/>
      <c r="H873" s="923">
        <f t="shared" si="13"/>
        <v>63583.430000000168</v>
      </c>
    </row>
    <row r="874" spans="1:8" ht="15" customHeight="1">
      <c r="A874" s="913">
        <v>861</v>
      </c>
      <c r="B874" s="911">
        <v>45126</v>
      </c>
      <c r="C874" s="1047" t="s">
        <v>820</v>
      </c>
      <c r="D874" s="930" t="s">
        <v>1150</v>
      </c>
      <c r="E874" s="931">
        <v>737</v>
      </c>
      <c r="F874" s="906">
        <v>0.08</v>
      </c>
      <c r="G874" s="906"/>
      <c r="H874" s="923">
        <f t="shared" si="13"/>
        <v>63583.350000000166</v>
      </c>
    </row>
    <row r="875" spans="1:8" ht="15" customHeight="1">
      <c r="A875" s="913">
        <v>862</v>
      </c>
      <c r="B875" s="911">
        <v>45126</v>
      </c>
      <c r="C875" s="1047" t="s">
        <v>577</v>
      </c>
      <c r="D875" s="930" t="s">
        <v>1151</v>
      </c>
      <c r="E875" s="931">
        <v>737</v>
      </c>
      <c r="F875" s="906">
        <v>9.99</v>
      </c>
      <c r="G875" s="906"/>
      <c r="H875" s="923">
        <f t="shared" si="13"/>
        <v>63573.360000000168</v>
      </c>
    </row>
    <row r="876" spans="1:8" ht="15" customHeight="1">
      <c r="A876" s="913">
        <v>863</v>
      </c>
      <c r="B876" s="911">
        <v>45126</v>
      </c>
      <c r="C876" s="1047" t="s">
        <v>575</v>
      </c>
      <c r="D876" s="930" t="s">
        <v>1152</v>
      </c>
      <c r="E876" s="931">
        <v>737</v>
      </c>
      <c r="F876" s="906">
        <v>2900</v>
      </c>
      <c r="G876" s="906"/>
      <c r="H876" s="923">
        <f t="shared" si="13"/>
        <v>60673.360000000168</v>
      </c>
    </row>
    <row r="877" spans="1:8" ht="15" customHeight="1">
      <c r="A877" s="913">
        <v>864</v>
      </c>
      <c r="B877" s="911">
        <v>45126</v>
      </c>
      <c r="C877" s="1047" t="s">
        <v>575</v>
      </c>
      <c r="D877" s="930" t="s">
        <v>840</v>
      </c>
      <c r="E877" s="931">
        <v>737</v>
      </c>
      <c r="F877" s="906">
        <v>3000</v>
      </c>
      <c r="G877" s="906"/>
      <c r="H877" s="923">
        <f t="shared" si="13"/>
        <v>57673.360000000168</v>
      </c>
    </row>
    <row r="878" spans="1:8" ht="15" customHeight="1">
      <c r="A878" s="913">
        <v>865</v>
      </c>
      <c r="B878" s="911">
        <v>45126</v>
      </c>
      <c r="C878" s="1047" t="s">
        <v>575</v>
      </c>
      <c r="D878" s="930" t="s">
        <v>1153</v>
      </c>
      <c r="E878" s="931">
        <v>737</v>
      </c>
      <c r="F878" s="906">
        <v>3236.92</v>
      </c>
      <c r="G878" s="906"/>
      <c r="H878" s="923">
        <f t="shared" si="13"/>
        <v>54436.44000000017</v>
      </c>
    </row>
    <row r="879" spans="1:8" ht="15" customHeight="1">
      <c r="A879" s="913">
        <v>866</v>
      </c>
      <c r="B879" s="911">
        <v>45127</v>
      </c>
      <c r="C879" s="1047" t="s">
        <v>579</v>
      </c>
      <c r="D879" s="930" t="s">
        <v>1129</v>
      </c>
      <c r="E879" s="931">
        <v>586</v>
      </c>
      <c r="F879" s="906"/>
      <c r="G879" s="906">
        <v>100</v>
      </c>
      <c r="H879" s="923">
        <f t="shared" si="13"/>
        <v>54536.44000000017</v>
      </c>
    </row>
    <row r="880" spans="1:8" ht="15" customHeight="1">
      <c r="A880" s="913">
        <v>867</v>
      </c>
      <c r="B880" s="911">
        <v>45127</v>
      </c>
      <c r="C880" s="1047" t="s">
        <v>579</v>
      </c>
      <c r="D880" s="930" t="s">
        <v>1129</v>
      </c>
      <c r="E880" s="931">
        <v>586</v>
      </c>
      <c r="F880" s="906"/>
      <c r="G880" s="906">
        <v>2000</v>
      </c>
      <c r="H880" s="923">
        <f t="shared" si="13"/>
        <v>56536.44000000017</v>
      </c>
    </row>
    <row r="881" spans="1:8" ht="15" customHeight="1">
      <c r="A881" s="913">
        <v>868</v>
      </c>
      <c r="B881" s="911">
        <v>45127</v>
      </c>
      <c r="C881" s="1047" t="s">
        <v>577</v>
      </c>
      <c r="D881" s="930" t="s">
        <v>1154</v>
      </c>
      <c r="E881" s="931">
        <v>737</v>
      </c>
      <c r="F881" s="906">
        <v>1.95</v>
      </c>
      <c r="G881" s="906"/>
      <c r="H881" s="923">
        <f t="shared" si="13"/>
        <v>56534.490000000173</v>
      </c>
    </row>
    <row r="882" spans="1:8" ht="15" customHeight="1">
      <c r="A882" s="913">
        <v>869</v>
      </c>
      <c r="B882" s="911">
        <v>45127</v>
      </c>
      <c r="C882" s="1047" t="s">
        <v>577</v>
      </c>
      <c r="D882" s="930" t="s">
        <v>1155</v>
      </c>
      <c r="E882" s="931">
        <v>737</v>
      </c>
      <c r="F882" s="906">
        <v>17.989999999999998</v>
      </c>
      <c r="G882" s="906"/>
      <c r="H882" s="923">
        <f t="shared" si="13"/>
        <v>56516.500000000175</v>
      </c>
    </row>
    <row r="883" spans="1:8" ht="15" customHeight="1">
      <c r="A883" s="913">
        <v>870</v>
      </c>
      <c r="B883" s="911">
        <v>45127</v>
      </c>
      <c r="C883" s="1047" t="s">
        <v>577</v>
      </c>
      <c r="D883" s="930" t="s">
        <v>1156</v>
      </c>
      <c r="E883" s="931">
        <v>727</v>
      </c>
      <c r="F883" s="906">
        <v>25</v>
      </c>
      <c r="G883" s="906"/>
      <c r="H883" s="923">
        <f t="shared" si="13"/>
        <v>56491.500000000175</v>
      </c>
    </row>
    <row r="884" spans="1:8" ht="15" customHeight="1">
      <c r="A884" s="913">
        <v>871</v>
      </c>
      <c r="B884" s="911">
        <v>45127</v>
      </c>
      <c r="C884" s="1047" t="s">
        <v>577</v>
      </c>
      <c r="D884" s="930" t="s">
        <v>1157</v>
      </c>
      <c r="E884" s="931">
        <v>737</v>
      </c>
      <c r="F884" s="906">
        <v>7.99</v>
      </c>
      <c r="G884" s="906"/>
      <c r="H884" s="923">
        <f t="shared" si="13"/>
        <v>56483.510000000177</v>
      </c>
    </row>
    <row r="885" spans="1:8" ht="15" customHeight="1">
      <c r="A885" s="913">
        <v>872</v>
      </c>
      <c r="B885" s="911">
        <v>45128</v>
      </c>
      <c r="C885" s="1047" t="s">
        <v>577</v>
      </c>
      <c r="D885" s="930" t="s">
        <v>1158</v>
      </c>
      <c r="E885" s="931">
        <v>737</v>
      </c>
      <c r="F885" s="906">
        <v>46.78</v>
      </c>
      <c r="G885" s="906"/>
      <c r="H885" s="923">
        <f t="shared" si="13"/>
        <v>56436.730000000178</v>
      </c>
    </row>
    <row r="886" spans="1:8" ht="15" customHeight="1">
      <c r="A886" s="913">
        <v>873</v>
      </c>
      <c r="B886" s="911">
        <v>45128</v>
      </c>
      <c r="C886" s="1047" t="s">
        <v>577</v>
      </c>
      <c r="D886" s="930" t="s">
        <v>1159</v>
      </c>
      <c r="E886" s="931">
        <v>737</v>
      </c>
      <c r="F886" s="906">
        <v>42.6</v>
      </c>
      <c r="G886" s="906"/>
      <c r="H886" s="923">
        <f t="shared" si="13"/>
        <v>56394.130000000179</v>
      </c>
    </row>
    <row r="887" spans="1:8" ht="15" customHeight="1">
      <c r="A887" s="913">
        <v>874</v>
      </c>
      <c r="B887" s="911">
        <v>45128</v>
      </c>
      <c r="C887" s="1047" t="s">
        <v>577</v>
      </c>
      <c r="D887" s="930" t="s">
        <v>1159</v>
      </c>
      <c r="E887" s="931">
        <v>737</v>
      </c>
      <c r="F887" s="906">
        <v>34.200000000000003</v>
      </c>
      <c r="G887" s="906"/>
      <c r="H887" s="923">
        <f t="shared" si="13"/>
        <v>56359.930000000182</v>
      </c>
    </row>
    <row r="888" spans="1:8" ht="15" customHeight="1">
      <c r="A888" s="913">
        <v>875</v>
      </c>
      <c r="B888" s="911">
        <v>45128</v>
      </c>
      <c r="C888" s="1047" t="s">
        <v>577</v>
      </c>
      <c r="D888" s="930" t="s">
        <v>1159</v>
      </c>
      <c r="E888" s="931">
        <v>737</v>
      </c>
      <c r="F888" s="906">
        <v>34.200000000000003</v>
      </c>
      <c r="G888" s="906"/>
      <c r="H888" s="923">
        <f t="shared" si="13"/>
        <v>56325.730000000185</v>
      </c>
    </row>
    <row r="889" spans="1:8" ht="15" customHeight="1">
      <c r="A889" s="913">
        <v>876</v>
      </c>
      <c r="B889" s="911">
        <v>45128</v>
      </c>
      <c r="C889" s="1047" t="s">
        <v>577</v>
      </c>
      <c r="D889" s="930" t="s">
        <v>1159</v>
      </c>
      <c r="E889" s="931">
        <v>737</v>
      </c>
      <c r="F889" s="906">
        <v>27</v>
      </c>
      <c r="G889" s="906"/>
      <c r="H889" s="923">
        <f t="shared" si="13"/>
        <v>56298.730000000185</v>
      </c>
    </row>
    <row r="890" spans="1:8" ht="15" customHeight="1">
      <c r="A890" s="913">
        <v>877</v>
      </c>
      <c r="B890" s="911">
        <v>45128</v>
      </c>
      <c r="C890" s="1047" t="s">
        <v>577</v>
      </c>
      <c r="D890" s="930" t="s">
        <v>1160</v>
      </c>
      <c r="E890" s="931">
        <v>737</v>
      </c>
      <c r="F890" s="906">
        <v>109</v>
      </c>
      <c r="G890" s="906"/>
      <c r="H890" s="923">
        <f t="shared" si="13"/>
        <v>56189.730000000185</v>
      </c>
    </row>
    <row r="891" spans="1:8" ht="15" customHeight="1">
      <c r="A891" s="913">
        <v>878</v>
      </c>
      <c r="B891" s="911">
        <v>45128</v>
      </c>
      <c r="C891" s="1047" t="s">
        <v>575</v>
      </c>
      <c r="D891" s="930" t="s">
        <v>1161</v>
      </c>
      <c r="E891" s="931">
        <v>737</v>
      </c>
      <c r="F891" s="906">
        <v>1000</v>
      </c>
      <c r="G891" s="906"/>
      <c r="H891" s="923">
        <f t="shared" si="13"/>
        <v>55189.730000000185</v>
      </c>
    </row>
    <row r="892" spans="1:8" ht="15" customHeight="1">
      <c r="A892" s="913">
        <v>879</v>
      </c>
      <c r="B892" s="911">
        <v>45131</v>
      </c>
      <c r="C892" s="1047" t="s">
        <v>579</v>
      </c>
      <c r="D892" s="930" t="s">
        <v>1162</v>
      </c>
      <c r="E892" s="931">
        <v>92</v>
      </c>
      <c r="F892" s="906"/>
      <c r="G892" s="906">
        <v>176</v>
      </c>
      <c r="H892" s="923">
        <f t="shared" si="13"/>
        <v>55365.730000000185</v>
      </c>
    </row>
    <row r="893" spans="1:8" ht="15" customHeight="1">
      <c r="A893" s="913">
        <v>880</v>
      </c>
      <c r="B893" s="911">
        <v>45131</v>
      </c>
      <c r="C893" s="1047" t="s">
        <v>579</v>
      </c>
      <c r="D893" s="930" t="s">
        <v>1163</v>
      </c>
      <c r="E893" s="931">
        <v>586</v>
      </c>
      <c r="F893" s="906"/>
      <c r="G893" s="906">
        <v>1850</v>
      </c>
      <c r="H893" s="923">
        <f t="shared" si="13"/>
        <v>57215.730000000185</v>
      </c>
    </row>
    <row r="894" spans="1:8" ht="15" customHeight="1">
      <c r="A894" s="913">
        <v>881</v>
      </c>
      <c r="B894" s="911">
        <v>45131</v>
      </c>
      <c r="C894" s="1047" t="s">
        <v>579</v>
      </c>
      <c r="D894" s="930" t="s">
        <v>1130</v>
      </c>
      <c r="E894" s="931">
        <v>586</v>
      </c>
      <c r="F894" s="906"/>
      <c r="G894" s="906">
        <v>2511</v>
      </c>
      <c r="H894" s="923">
        <f t="shared" si="13"/>
        <v>59726.730000000185</v>
      </c>
    </row>
    <row r="895" spans="1:8" ht="15" customHeight="1">
      <c r="A895" s="913">
        <v>882</v>
      </c>
      <c r="B895" s="911">
        <v>45131</v>
      </c>
      <c r="C895" s="1047" t="s">
        <v>579</v>
      </c>
      <c r="D895" s="930" t="s">
        <v>1164</v>
      </c>
      <c r="E895" s="931">
        <v>668</v>
      </c>
      <c r="F895" s="906"/>
      <c r="G895" s="906">
        <v>2551</v>
      </c>
      <c r="H895" s="923">
        <f t="shared" si="13"/>
        <v>62277.730000000185</v>
      </c>
    </row>
    <row r="896" spans="1:8" ht="15" customHeight="1">
      <c r="A896" s="913">
        <v>883</v>
      </c>
      <c r="B896" s="911">
        <v>45131</v>
      </c>
      <c r="C896" s="1047" t="s">
        <v>577</v>
      </c>
      <c r="D896" s="930" t="s">
        <v>1165</v>
      </c>
      <c r="E896" s="931">
        <v>737</v>
      </c>
      <c r="F896" s="906">
        <v>34.200000000000003</v>
      </c>
      <c r="G896" s="906"/>
      <c r="H896" s="923">
        <f t="shared" si="13"/>
        <v>62243.530000000188</v>
      </c>
    </row>
    <row r="897" spans="1:8" ht="15" customHeight="1">
      <c r="A897" s="913">
        <v>884</v>
      </c>
      <c r="B897" s="911">
        <v>45131</v>
      </c>
      <c r="C897" s="1047" t="s">
        <v>577</v>
      </c>
      <c r="D897" s="930" t="s">
        <v>1165</v>
      </c>
      <c r="E897" s="931">
        <v>737</v>
      </c>
      <c r="F897" s="908">
        <v>34.200000000000003</v>
      </c>
      <c r="G897" s="906"/>
      <c r="H897" s="923">
        <f t="shared" si="13"/>
        <v>62209.330000000191</v>
      </c>
    </row>
    <row r="898" spans="1:8" ht="15" customHeight="1">
      <c r="A898" s="913">
        <v>885</v>
      </c>
      <c r="B898" s="911">
        <v>45131</v>
      </c>
      <c r="C898" s="1047" t="s">
        <v>577</v>
      </c>
      <c r="D898" s="930" t="s">
        <v>1165</v>
      </c>
      <c r="E898" s="931">
        <v>737</v>
      </c>
      <c r="F898" s="906">
        <v>34.200000000000003</v>
      </c>
      <c r="G898" s="906"/>
      <c r="H898" s="923">
        <f t="shared" si="13"/>
        <v>62175.130000000194</v>
      </c>
    </row>
    <row r="899" spans="1:8" ht="15" customHeight="1">
      <c r="A899" s="913">
        <v>886</v>
      </c>
      <c r="B899" s="911">
        <v>45131</v>
      </c>
      <c r="C899" s="1047" t="s">
        <v>577</v>
      </c>
      <c r="D899" s="930" t="s">
        <v>1165</v>
      </c>
      <c r="E899" s="931">
        <v>737</v>
      </c>
      <c r="F899" s="906">
        <v>27</v>
      </c>
      <c r="G899" s="906"/>
      <c r="H899" s="923">
        <f t="shared" si="13"/>
        <v>62148.130000000194</v>
      </c>
    </row>
    <row r="900" spans="1:8" ht="15" customHeight="1">
      <c r="A900" s="913">
        <v>887</v>
      </c>
      <c r="B900" s="911">
        <v>45131</v>
      </c>
      <c r="C900" s="1047" t="s">
        <v>577</v>
      </c>
      <c r="D900" s="930" t="s">
        <v>1165</v>
      </c>
      <c r="E900" s="931">
        <v>737</v>
      </c>
      <c r="F900" s="906">
        <v>27</v>
      </c>
      <c r="G900" s="906"/>
      <c r="H900" s="923">
        <f t="shared" si="13"/>
        <v>62121.130000000194</v>
      </c>
    </row>
    <row r="901" spans="1:8" ht="15" customHeight="1">
      <c r="A901" s="913">
        <v>888</v>
      </c>
      <c r="B901" s="911">
        <v>45131</v>
      </c>
      <c r="C901" s="1047" t="s">
        <v>577</v>
      </c>
      <c r="D901" s="930" t="s">
        <v>1165</v>
      </c>
      <c r="E901" s="931">
        <v>737</v>
      </c>
      <c r="F901" s="906">
        <v>20.7</v>
      </c>
      <c r="G901" s="906"/>
      <c r="H901" s="923">
        <f t="shared" si="13"/>
        <v>62100.430000000197</v>
      </c>
    </row>
    <row r="902" spans="1:8" ht="15" customHeight="1">
      <c r="A902" s="913">
        <v>889</v>
      </c>
      <c r="B902" s="911">
        <v>45131</v>
      </c>
      <c r="C902" s="1047" t="s">
        <v>577</v>
      </c>
      <c r="D902" s="930" t="s">
        <v>1165</v>
      </c>
      <c r="E902" s="931">
        <v>737</v>
      </c>
      <c r="F902" s="906">
        <v>20.7</v>
      </c>
      <c r="G902" s="906"/>
      <c r="H902" s="923">
        <f t="shared" si="13"/>
        <v>62079.7300000002</v>
      </c>
    </row>
    <row r="903" spans="1:8" ht="15" customHeight="1">
      <c r="A903" s="913">
        <v>890</v>
      </c>
      <c r="B903" s="911">
        <v>45131</v>
      </c>
      <c r="C903" s="1047" t="s">
        <v>577</v>
      </c>
      <c r="D903" s="930" t="s">
        <v>1165</v>
      </c>
      <c r="E903" s="931">
        <v>737</v>
      </c>
      <c r="F903" s="906">
        <v>20.7</v>
      </c>
      <c r="G903" s="906"/>
      <c r="H903" s="923">
        <f t="shared" si="13"/>
        <v>62059.030000000203</v>
      </c>
    </row>
    <row r="904" spans="1:8" ht="15" customHeight="1">
      <c r="A904" s="913">
        <v>891</v>
      </c>
      <c r="B904" s="911">
        <v>45131</v>
      </c>
      <c r="C904" s="1047" t="s">
        <v>575</v>
      </c>
      <c r="D904" s="930" t="s">
        <v>596</v>
      </c>
      <c r="E904" s="931">
        <v>737</v>
      </c>
      <c r="F904" s="906">
        <v>961.99</v>
      </c>
      <c r="G904" s="906"/>
      <c r="H904" s="923">
        <f t="shared" si="13"/>
        <v>61097.040000000205</v>
      </c>
    </row>
    <row r="905" spans="1:8" ht="15" customHeight="1">
      <c r="A905" s="913">
        <v>892</v>
      </c>
      <c r="B905" s="911">
        <v>45131</v>
      </c>
      <c r="C905" s="1047" t="s">
        <v>575</v>
      </c>
      <c r="D905" s="930" t="s">
        <v>1166</v>
      </c>
      <c r="E905" s="931">
        <v>737</v>
      </c>
      <c r="F905" s="906">
        <v>233</v>
      </c>
      <c r="G905" s="906"/>
      <c r="H905" s="923">
        <f t="shared" si="13"/>
        <v>60864.040000000205</v>
      </c>
    </row>
    <row r="906" spans="1:8" ht="15" customHeight="1">
      <c r="A906" s="913">
        <v>893</v>
      </c>
      <c r="B906" s="911">
        <v>45131</v>
      </c>
      <c r="C906" s="1047" t="s">
        <v>577</v>
      </c>
      <c r="D906" s="930" t="s">
        <v>1167</v>
      </c>
      <c r="E906" s="931">
        <v>727</v>
      </c>
      <c r="F906" s="906">
        <v>220</v>
      </c>
      <c r="G906" s="906"/>
      <c r="H906" s="923">
        <f t="shared" si="13"/>
        <v>60644.040000000205</v>
      </c>
    </row>
    <row r="907" spans="1:8" ht="15" customHeight="1">
      <c r="A907" s="913">
        <v>894</v>
      </c>
      <c r="B907" s="911">
        <v>45131</v>
      </c>
      <c r="C907" s="1047" t="s">
        <v>577</v>
      </c>
      <c r="D907" s="912" t="s">
        <v>1167</v>
      </c>
      <c r="E907" s="931">
        <v>727</v>
      </c>
      <c r="F907" s="906">
        <v>220</v>
      </c>
      <c r="G907" s="906"/>
      <c r="H907" s="923">
        <f t="shared" si="13"/>
        <v>60424.040000000205</v>
      </c>
    </row>
    <row r="908" spans="1:8" ht="15" customHeight="1">
      <c r="A908" s="913">
        <v>895</v>
      </c>
      <c r="B908" s="911">
        <v>45131</v>
      </c>
      <c r="C908" s="1047" t="s">
        <v>577</v>
      </c>
      <c r="D908" s="930" t="s">
        <v>1167</v>
      </c>
      <c r="E908" s="931">
        <v>727</v>
      </c>
      <c r="F908" s="906">
        <v>110</v>
      </c>
      <c r="G908" s="906"/>
      <c r="H908" s="923">
        <f t="shared" si="13"/>
        <v>60314.040000000205</v>
      </c>
    </row>
    <row r="909" spans="1:8" ht="15" customHeight="1">
      <c r="A909" s="913">
        <v>896</v>
      </c>
      <c r="B909" s="911">
        <v>45131</v>
      </c>
      <c r="C909" s="1047" t="s">
        <v>575</v>
      </c>
      <c r="D909" s="930" t="s">
        <v>643</v>
      </c>
      <c r="E909" s="931">
        <v>727</v>
      </c>
      <c r="F909" s="906">
        <v>33</v>
      </c>
      <c r="G909" s="906"/>
      <c r="H909" s="923">
        <f t="shared" si="13"/>
        <v>60281.040000000205</v>
      </c>
    </row>
    <row r="910" spans="1:8" ht="15" customHeight="1">
      <c r="A910" s="913">
        <v>897</v>
      </c>
      <c r="B910" s="911">
        <v>45131</v>
      </c>
      <c r="C910" s="1047" t="s">
        <v>575</v>
      </c>
      <c r="D910" s="930" t="s">
        <v>1137</v>
      </c>
      <c r="E910" s="931">
        <v>272</v>
      </c>
      <c r="F910" s="906">
        <v>325</v>
      </c>
      <c r="G910" s="906"/>
      <c r="H910" s="923">
        <f t="shared" ref="H910:H973" si="14">+H909+G910-F910</f>
        <v>59956.040000000205</v>
      </c>
    </row>
    <row r="911" spans="1:8" ht="15" customHeight="1">
      <c r="A911" s="913">
        <v>898</v>
      </c>
      <c r="B911" s="911">
        <v>45131</v>
      </c>
      <c r="C911" s="1047" t="s">
        <v>575</v>
      </c>
      <c r="D911" s="930" t="s">
        <v>586</v>
      </c>
      <c r="E911" s="931">
        <v>27</v>
      </c>
      <c r="F911" s="906">
        <v>700</v>
      </c>
      <c r="G911" s="906"/>
      <c r="H911" s="923">
        <f t="shared" si="14"/>
        <v>59256.040000000205</v>
      </c>
    </row>
    <row r="912" spans="1:8" ht="15" customHeight="1">
      <c r="A912" s="913">
        <v>899</v>
      </c>
      <c r="B912" s="911">
        <v>45131</v>
      </c>
      <c r="C912" s="1047" t="s">
        <v>577</v>
      </c>
      <c r="D912" s="930" t="s">
        <v>1168</v>
      </c>
      <c r="E912" s="931">
        <v>737.2</v>
      </c>
      <c r="F912" s="906">
        <v>1177.42</v>
      </c>
      <c r="G912" s="909"/>
      <c r="H912" s="923">
        <f t="shared" si="14"/>
        <v>58078.620000000206</v>
      </c>
    </row>
    <row r="913" spans="1:8" ht="15" customHeight="1">
      <c r="A913" s="913">
        <v>900</v>
      </c>
      <c r="B913" s="911">
        <v>45131</v>
      </c>
      <c r="C913" s="1047" t="s">
        <v>575</v>
      </c>
      <c r="D913" s="930" t="s">
        <v>1169</v>
      </c>
      <c r="E913" s="931">
        <v>737</v>
      </c>
      <c r="F913" s="906">
        <v>1035.48</v>
      </c>
      <c r="G913" s="906"/>
      <c r="H913" s="923">
        <f t="shared" si="14"/>
        <v>57043.140000000203</v>
      </c>
    </row>
    <row r="914" spans="1:8" ht="15" customHeight="1">
      <c r="A914" s="913">
        <v>901</v>
      </c>
      <c r="B914" s="1044">
        <v>45131</v>
      </c>
      <c r="C914" s="1049" t="s">
        <v>575</v>
      </c>
      <c r="D914" s="815" t="s">
        <v>941</v>
      </c>
      <c r="E914" s="831">
        <v>737</v>
      </c>
      <c r="F914" s="924">
        <v>576</v>
      </c>
      <c r="H914" s="923">
        <f t="shared" si="14"/>
        <v>56467.140000000203</v>
      </c>
    </row>
    <row r="915" spans="1:8" ht="15" customHeight="1">
      <c r="A915" s="913">
        <v>902</v>
      </c>
      <c r="B915" s="911">
        <v>45133</v>
      </c>
      <c r="C915" s="1047" t="s">
        <v>577</v>
      </c>
      <c r="D915" s="930" t="s">
        <v>1170</v>
      </c>
      <c r="E915" s="931">
        <v>737</v>
      </c>
      <c r="F915" s="906">
        <v>42.6</v>
      </c>
      <c r="G915" s="906"/>
      <c r="H915" s="923">
        <f t="shared" si="14"/>
        <v>56424.540000000205</v>
      </c>
    </row>
    <row r="916" spans="1:8" ht="15" customHeight="1">
      <c r="A916" s="913">
        <v>903</v>
      </c>
      <c r="B916" s="911">
        <v>45133</v>
      </c>
      <c r="C916" s="1047" t="s">
        <v>577</v>
      </c>
      <c r="D916" s="930" t="s">
        <v>1170</v>
      </c>
      <c r="E916" s="931">
        <v>737</v>
      </c>
      <c r="F916" s="906">
        <v>34.200000000000003</v>
      </c>
      <c r="G916" s="906"/>
      <c r="H916" s="923">
        <f t="shared" si="14"/>
        <v>56390.340000000208</v>
      </c>
    </row>
    <row r="917" spans="1:8" ht="15" customHeight="1">
      <c r="A917" s="913">
        <v>904</v>
      </c>
      <c r="B917" s="911">
        <v>45133</v>
      </c>
      <c r="C917" s="1047" t="s">
        <v>577</v>
      </c>
      <c r="D917" s="930" t="s">
        <v>1170</v>
      </c>
      <c r="E917" s="931">
        <v>737</v>
      </c>
      <c r="F917" s="906">
        <v>27</v>
      </c>
      <c r="G917" s="906"/>
      <c r="H917" s="923">
        <f t="shared" si="14"/>
        <v>56363.340000000208</v>
      </c>
    </row>
    <row r="918" spans="1:8" ht="15" customHeight="1">
      <c r="A918" s="913">
        <v>905</v>
      </c>
      <c r="B918" s="911">
        <v>45133</v>
      </c>
      <c r="C918" s="1047" t="s">
        <v>577</v>
      </c>
      <c r="D918" s="930" t="s">
        <v>1170</v>
      </c>
      <c r="E918" s="931">
        <v>737</v>
      </c>
      <c r="F918" s="906">
        <v>27</v>
      </c>
      <c r="G918" s="906"/>
      <c r="H918" s="923">
        <f t="shared" si="14"/>
        <v>56336.340000000208</v>
      </c>
    </row>
    <row r="919" spans="1:8" ht="15" customHeight="1">
      <c r="A919" s="913">
        <v>906</v>
      </c>
      <c r="B919" s="911">
        <v>45133</v>
      </c>
      <c r="C919" s="1047" t="s">
        <v>577</v>
      </c>
      <c r="D919" s="930" t="s">
        <v>1170</v>
      </c>
      <c r="E919" s="931">
        <v>737</v>
      </c>
      <c r="F919" s="906">
        <v>20.7</v>
      </c>
      <c r="G919" s="906"/>
      <c r="H919" s="923">
        <f t="shared" si="14"/>
        <v>56315.64000000021</v>
      </c>
    </row>
    <row r="920" spans="1:8" ht="15" customHeight="1">
      <c r="A920" s="913">
        <v>907</v>
      </c>
      <c r="B920" s="911">
        <v>45134</v>
      </c>
      <c r="C920" s="1047" t="s">
        <v>575</v>
      </c>
      <c r="D920" s="930" t="s">
        <v>1010</v>
      </c>
      <c r="E920" s="931">
        <v>727</v>
      </c>
      <c r="F920" s="906">
        <v>500</v>
      </c>
      <c r="G920" s="906"/>
      <c r="H920" s="923">
        <f t="shared" si="14"/>
        <v>55815.64000000021</v>
      </c>
    </row>
    <row r="921" spans="1:8" ht="15" customHeight="1">
      <c r="A921" s="913">
        <v>908</v>
      </c>
      <c r="B921" s="911">
        <v>45134</v>
      </c>
      <c r="C921" s="1047" t="s">
        <v>575</v>
      </c>
      <c r="D921" s="930" t="s">
        <v>1171</v>
      </c>
      <c r="E921" s="931">
        <v>54</v>
      </c>
      <c r="F921" s="906">
        <v>200</v>
      </c>
      <c r="G921" s="906"/>
      <c r="H921" s="923">
        <f t="shared" si="14"/>
        <v>55615.64000000021</v>
      </c>
    </row>
    <row r="922" spans="1:8" ht="15" customHeight="1">
      <c r="A922" s="913">
        <v>909</v>
      </c>
      <c r="B922" s="911">
        <v>45134</v>
      </c>
      <c r="C922" s="1047" t="s">
        <v>577</v>
      </c>
      <c r="D922" s="930" t="s">
        <v>1172</v>
      </c>
      <c r="E922" s="931">
        <v>727</v>
      </c>
      <c r="F922" s="907">
        <v>37.99</v>
      </c>
      <c r="G922" s="906"/>
      <c r="H922" s="923">
        <f t="shared" si="14"/>
        <v>55577.650000000212</v>
      </c>
    </row>
    <row r="923" spans="1:8" ht="15" customHeight="1">
      <c r="A923" s="913">
        <v>910</v>
      </c>
      <c r="B923" s="911">
        <v>45134</v>
      </c>
      <c r="C923" s="1047" t="s">
        <v>575</v>
      </c>
      <c r="D923" s="930" t="s">
        <v>828</v>
      </c>
      <c r="E923" s="931">
        <v>737</v>
      </c>
      <c r="F923" s="906">
        <v>3840</v>
      </c>
      <c r="G923" s="906"/>
      <c r="H923" s="923">
        <f t="shared" si="14"/>
        <v>51737.650000000212</v>
      </c>
    </row>
    <row r="924" spans="1:8" ht="15" customHeight="1">
      <c r="A924" s="913">
        <v>911</v>
      </c>
      <c r="B924" s="911">
        <v>45134</v>
      </c>
      <c r="C924" s="1047" t="s">
        <v>577</v>
      </c>
      <c r="D924" s="930" t="s">
        <v>1173</v>
      </c>
      <c r="E924" s="931">
        <v>737</v>
      </c>
      <c r="F924" s="906">
        <v>264.61</v>
      </c>
      <c r="G924" s="906"/>
      <c r="H924" s="923">
        <f t="shared" si="14"/>
        <v>51473.040000000212</v>
      </c>
    </row>
    <row r="925" spans="1:8" ht="15" customHeight="1">
      <c r="A925" s="913">
        <v>912</v>
      </c>
      <c r="B925" s="911">
        <v>45135</v>
      </c>
      <c r="C925" s="1047" t="s">
        <v>579</v>
      </c>
      <c r="D925" s="930" t="s">
        <v>1174</v>
      </c>
      <c r="E925" s="931">
        <v>586</v>
      </c>
      <c r="F925" s="906"/>
      <c r="G925" s="906">
        <v>300</v>
      </c>
      <c r="H925" s="923">
        <f t="shared" si="14"/>
        <v>51773.040000000212</v>
      </c>
    </row>
    <row r="926" spans="1:8" ht="15" customHeight="1">
      <c r="A926" s="913">
        <v>913</v>
      </c>
      <c r="B926" s="911">
        <v>45135</v>
      </c>
      <c r="C926" s="1047" t="s">
        <v>573</v>
      </c>
      <c r="D926" s="930" t="s">
        <v>1175</v>
      </c>
      <c r="E926" s="931">
        <v>92</v>
      </c>
      <c r="F926" s="906"/>
      <c r="G926" s="906">
        <v>355</v>
      </c>
      <c r="H926" s="923">
        <f t="shared" si="14"/>
        <v>52128.040000000212</v>
      </c>
    </row>
    <row r="927" spans="1:8" ht="15" customHeight="1">
      <c r="A927" s="913">
        <v>914</v>
      </c>
      <c r="B927" s="911">
        <v>45135</v>
      </c>
      <c r="C927" s="1047" t="s">
        <v>577</v>
      </c>
      <c r="D927" s="930" t="s">
        <v>1176</v>
      </c>
      <c r="E927" s="931">
        <v>737</v>
      </c>
      <c r="F927" s="906">
        <v>14.99</v>
      </c>
      <c r="G927" s="906"/>
      <c r="H927" s="923">
        <f t="shared" si="14"/>
        <v>52113.050000000214</v>
      </c>
    </row>
    <row r="928" spans="1:8" ht="15" customHeight="1">
      <c r="A928" s="913">
        <v>915</v>
      </c>
      <c r="B928" s="911">
        <v>45135</v>
      </c>
      <c r="C928" s="1047" t="s">
        <v>577</v>
      </c>
      <c r="D928" s="930" t="s">
        <v>1177</v>
      </c>
      <c r="E928" s="931">
        <v>54</v>
      </c>
      <c r="F928" s="906">
        <v>50</v>
      </c>
      <c r="G928" s="906"/>
      <c r="H928" s="923">
        <f t="shared" si="14"/>
        <v>52063.050000000214</v>
      </c>
    </row>
    <row r="929" spans="1:8" ht="15" customHeight="1">
      <c r="A929" s="913">
        <v>916</v>
      </c>
      <c r="B929" s="911">
        <v>45138</v>
      </c>
      <c r="C929" s="1047" t="s">
        <v>579</v>
      </c>
      <c r="D929" s="930" t="s">
        <v>1178</v>
      </c>
      <c r="E929" s="931">
        <v>586</v>
      </c>
      <c r="F929" s="906"/>
      <c r="G929" s="906">
        <v>1289</v>
      </c>
      <c r="H929" s="923">
        <f t="shared" si="14"/>
        <v>53352.050000000214</v>
      </c>
    </row>
    <row r="930" spans="1:8" ht="15" customHeight="1">
      <c r="A930" s="913">
        <v>917</v>
      </c>
      <c r="B930" s="911">
        <v>45138</v>
      </c>
      <c r="C930" s="1047" t="s">
        <v>579</v>
      </c>
      <c r="D930" s="930" t="s">
        <v>1179</v>
      </c>
      <c r="E930" s="931">
        <v>586</v>
      </c>
      <c r="F930" s="906"/>
      <c r="G930" s="906">
        <v>289</v>
      </c>
      <c r="H930" s="923">
        <f t="shared" si="14"/>
        <v>53641.050000000214</v>
      </c>
    </row>
    <row r="931" spans="1:8" ht="15" customHeight="1">
      <c r="A931" s="913">
        <v>918</v>
      </c>
      <c r="B931" s="911">
        <v>45138</v>
      </c>
      <c r="C931" s="1047" t="s">
        <v>577</v>
      </c>
      <c r="D931" s="930" t="s">
        <v>1180</v>
      </c>
      <c r="E931" s="931">
        <v>737</v>
      </c>
      <c r="F931" s="906">
        <v>13.34</v>
      </c>
      <c r="G931" s="906"/>
      <c r="H931" s="923">
        <f t="shared" si="14"/>
        <v>53627.710000000217</v>
      </c>
    </row>
    <row r="932" spans="1:8" ht="15" customHeight="1">
      <c r="A932" s="913">
        <v>919</v>
      </c>
      <c r="B932" s="911">
        <v>45138</v>
      </c>
      <c r="C932" s="1047" t="s">
        <v>577</v>
      </c>
      <c r="D932" s="930" t="s">
        <v>1181</v>
      </c>
      <c r="E932" s="931">
        <v>737</v>
      </c>
      <c r="F932" s="906">
        <v>34.200000000000003</v>
      </c>
      <c r="G932" s="906"/>
      <c r="H932" s="923">
        <f t="shared" si="14"/>
        <v>53593.51000000022</v>
      </c>
    </row>
    <row r="933" spans="1:8" ht="15" customHeight="1">
      <c r="A933" s="913">
        <v>920</v>
      </c>
      <c r="B933" s="911">
        <v>45138</v>
      </c>
      <c r="C933" s="1047" t="s">
        <v>577</v>
      </c>
      <c r="D933" s="930" t="s">
        <v>1181</v>
      </c>
      <c r="E933" s="931">
        <v>737</v>
      </c>
      <c r="F933" s="906">
        <v>27</v>
      </c>
      <c r="G933" s="906"/>
      <c r="H933" s="923">
        <f t="shared" si="14"/>
        <v>53566.51000000022</v>
      </c>
    </row>
    <row r="934" spans="1:8" ht="15" customHeight="1">
      <c r="A934" s="913">
        <v>921</v>
      </c>
      <c r="B934" s="911">
        <v>45138</v>
      </c>
      <c r="C934" s="1047" t="s">
        <v>575</v>
      </c>
      <c r="D934" s="930" t="s">
        <v>643</v>
      </c>
      <c r="E934" s="931">
        <v>727</v>
      </c>
      <c r="F934" s="906">
        <v>33</v>
      </c>
      <c r="G934" s="906"/>
      <c r="H934" s="923">
        <f t="shared" si="14"/>
        <v>53533.51000000022</v>
      </c>
    </row>
    <row r="935" spans="1:8" ht="15" customHeight="1">
      <c r="A935" s="913">
        <v>922</v>
      </c>
      <c r="B935" s="911">
        <v>45138</v>
      </c>
      <c r="C935" s="1047" t="s">
        <v>577</v>
      </c>
      <c r="D935" s="930" t="s">
        <v>1182</v>
      </c>
      <c r="E935" s="931">
        <v>737</v>
      </c>
      <c r="F935" s="906">
        <v>32.42</v>
      </c>
      <c r="G935" s="906"/>
      <c r="H935" s="923">
        <f t="shared" si="14"/>
        <v>53501.090000000222</v>
      </c>
    </row>
    <row r="936" spans="1:8" ht="15" customHeight="1">
      <c r="A936" s="913">
        <v>923</v>
      </c>
      <c r="B936" s="911">
        <v>45138</v>
      </c>
      <c r="C936" s="1047" t="s">
        <v>575</v>
      </c>
      <c r="D936" s="930" t="s">
        <v>843</v>
      </c>
      <c r="E936" s="931">
        <v>737</v>
      </c>
      <c r="F936" s="906">
        <v>4085</v>
      </c>
      <c r="G936" s="906"/>
      <c r="H936" s="923">
        <f t="shared" si="14"/>
        <v>49416.090000000222</v>
      </c>
    </row>
    <row r="937" spans="1:8" ht="15" customHeight="1">
      <c r="A937" s="913">
        <v>924</v>
      </c>
      <c r="B937" s="911">
        <v>45138</v>
      </c>
      <c r="C937" s="1047" t="s">
        <v>575</v>
      </c>
      <c r="D937" s="930" t="s">
        <v>1169</v>
      </c>
      <c r="E937" s="931">
        <v>737</v>
      </c>
      <c r="F937" s="906">
        <v>786.88</v>
      </c>
      <c r="G937" s="906"/>
      <c r="H937" s="923">
        <f t="shared" si="14"/>
        <v>48629.210000000225</v>
      </c>
    </row>
    <row r="938" spans="1:8" ht="15" customHeight="1">
      <c r="A938" s="913">
        <v>925</v>
      </c>
      <c r="B938" s="911">
        <v>45139</v>
      </c>
      <c r="C938" s="1047" t="s">
        <v>575</v>
      </c>
      <c r="D938" s="930" t="s">
        <v>1183</v>
      </c>
      <c r="E938" s="931">
        <v>235</v>
      </c>
      <c r="F938" s="906"/>
      <c r="G938" s="906">
        <v>289</v>
      </c>
      <c r="H938" s="923">
        <f t="shared" si="14"/>
        <v>48918.210000000225</v>
      </c>
    </row>
    <row r="939" spans="1:8" ht="15" customHeight="1">
      <c r="A939" s="913">
        <v>926</v>
      </c>
      <c r="B939" s="911">
        <v>45139</v>
      </c>
      <c r="C939" s="1047" t="s">
        <v>579</v>
      </c>
      <c r="D939" s="930" t="s">
        <v>1184</v>
      </c>
      <c r="E939" s="931">
        <v>586</v>
      </c>
      <c r="F939" s="906"/>
      <c r="G939" s="906">
        <v>289</v>
      </c>
      <c r="H939" s="923">
        <f t="shared" si="14"/>
        <v>49207.210000000225</v>
      </c>
    </row>
    <row r="940" spans="1:8" ht="15" customHeight="1">
      <c r="A940" s="913">
        <v>927</v>
      </c>
      <c r="B940" s="911">
        <v>45139</v>
      </c>
      <c r="C940" s="1047" t="s">
        <v>575</v>
      </c>
      <c r="D940" s="930" t="s">
        <v>1096</v>
      </c>
      <c r="E940" s="931">
        <v>727</v>
      </c>
      <c r="F940" s="906">
        <v>1040</v>
      </c>
      <c r="G940" s="906"/>
      <c r="H940" s="923">
        <f t="shared" si="14"/>
        <v>48167.210000000225</v>
      </c>
    </row>
    <row r="941" spans="1:8" ht="15" customHeight="1">
      <c r="A941" s="913">
        <v>928</v>
      </c>
      <c r="B941" s="911">
        <v>45139</v>
      </c>
      <c r="C941" s="1047" t="s">
        <v>577</v>
      </c>
      <c r="D941" s="930" t="s">
        <v>1185</v>
      </c>
      <c r="E941" s="931">
        <v>265</v>
      </c>
      <c r="F941" s="906">
        <v>20.7</v>
      </c>
      <c r="G941" s="906"/>
      <c r="H941" s="923">
        <f t="shared" si="14"/>
        <v>48146.510000000228</v>
      </c>
    </row>
    <row r="942" spans="1:8" ht="15" customHeight="1">
      <c r="A942" s="913">
        <v>929</v>
      </c>
      <c r="B942" s="911">
        <v>45139</v>
      </c>
      <c r="C942" s="1047" t="s">
        <v>820</v>
      </c>
      <c r="D942" s="930" t="s">
        <v>1012</v>
      </c>
      <c r="E942" s="931">
        <v>737</v>
      </c>
      <c r="F942" s="906">
        <v>25.37</v>
      </c>
      <c r="G942" s="906"/>
      <c r="H942" s="923">
        <f t="shared" si="14"/>
        <v>48121.140000000225</v>
      </c>
    </row>
    <row r="943" spans="1:8" ht="15" customHeight="1">
      <c r="A943" s="913">
        <v>930</v>
      </c>
      <c r="B943" s="911">
        <v>45139</v>
      </c>
      <c r="C943" s="1047" t="s">
        <v>575</v>
      </c>
      <c r="D943" s="930" t="s">
        <v>673</v>
      </c>
      <c r="E943" s="931">
        <v>738</v>
      </c>
      <c r="F943" s="906">
        <v>1040</v>
      </c>
      <c r="G943" s="906"/>
      <c r="H943" s="923">
        <f t="shared" si="14"/>
        <v>47081.140000000225</v>
      </c>
    </row>
    <row r="944" spans="1:8" ht="15" customHeight="1">
      <c r="A944" s="913">
        <v>931</v>
      </c>
      <c r="B944" s="911">
        <v>45139</v>
      </c>
      <c r="C944" s="1047" t="s">
        <v>577</v>
      </c>
      <c r="D944" s="930" t="s">
        <v>1186</v>
      </c>
      <c r="E944" s="931">
        <v>737</v>
      </c>
      <c r="F944" s="906">
        <v>116.95</v>
      </c>
      <c r="G944" s="906"/>
      <c r="H944" s="923">
        <f t="shared" si="14"/>
        <v>46964.190000000228</v>
      </c>
    </row>
    <row r="945" spans="1:8" ht="15" customHeight="1">
      <c r="A945" s="913">
        <v>932</v>
      </c>
      <c r="B945" s="911">
        <v>45139</v>
      </c>
      <c r="C945" s="1047" t="s">
        <v>577</v>
      </c>
      <c r="D945" s="930" t="s">
        <v>1187</v>
      </c>
      <c r="E945" s="931">
        <v>54</v>
      </c>
      <c r="F945" s="906">
        <v>40.56</v>
      </c>
      <c r="G945" s="906"/>
      <c r="H945" s="923">
        <f t="shared" si="14"/>
        <v>46923.63000000023</v>
      </c>
    </row>
    <row r="946" spans="1:8" ht="15" customHeight="1">
      <c r="A946" s="913">
        <v>933</v>
      </c>
      <c r="B946" s="911">
        <v>45140</v>
      </c>
      <c r="C946" s="1047" t="s">
        <v>575</v>
      </c>
      <c r="D946" s="930" t="s">
        <v>1188</v>
      </c>
      <c r="E946" s="931">
        <v>586</v>
      </c>
      <c r="F946" s="906"/>
      <c r="G946" s="906">
        <v>300</v>
      </c>
      <c r="H946" s="923">
        <f t="shared" si="14"/>
        <v>47223.63000000023</v>
      </c>
    </row>
    <row r="947" spans="1:8" ht="15" customHeight="1">
      <c r="A947" s="913">
        <v>934</v>
      </c>
      <c r="B947" s="911">
        <v>45140</v>
      </c>
      <c r="C947" s="1047" t="s">
        <v>579</v>
      </c>
      <c r="D947" s="930" t="s">
        <v>1189</v>
      </c>
      <c r="E947" s="931">
        <v>586</v>
      </c>
      <c r="F947" s="906"/>
      <c r="G947" s="906">
        <v>1800</v>
      </c>
      <c r="H947" s="923">
        <f t="shared" si="14"/>
        <v>49023.63000000023</v>
      </c>
    </row>
    <row r="948" spans="1:8" ht="15" customHeight="1">
      <c r="A948" s="913">
        <v>935</v>
      </c>
      <c r="B948" s="911">
        <v>45140</v>
      </c>
      <c r="C948" s="1047" t="s">
        <v>577</v>
      </c>
      <c r="D948" s="930" t="s">
        <v>1190</v>
      </c>
      <c r="E948" s="931">
        <v>737</v>
      </c>
      <c r="F948" s="906">
        <v>99.99</v>
      </c>
      <c r="G948" s="906"/>
      <c r="H948" s="923">
        <f t="shared" si="14"/>
        <v>48923.640000000232</v>
      </c>
    </row>
    <row r="949" spans="1:8" ht="15" customHeight="1">
      <c r="A949" s="913">
        <v>936</v>
      </c>
      <c r="B949" s="911">
        <v>45140</v>
      </c>
      <c r="C949" s="1047" t="s">
        <v>577</v>
      </c>
      <c r="D949" s="932" t="s">
        <v>1191</v>
      </c>
      <c r="E949" s="931">
        <v>737</v>
      </c>
      <c r="F949" s="906">
        <v>10.19</v>
      </c>
      <c r="G949" s="906"/>
      <c r="H949" s="923">
        <f t="shared" si="14"/>
        <v>48913.45000000023</v>
      </c>
    </row>
    <row r="950" spans="1:8" ht="15" customHeight="1">
      <c r="A950" s="913">
        <v>937</v>
      </c>
      <c r="B950" s="911">
        <v>45141</v>
      </c>
      <c r="C950" s="1047" t="s">
        <v>577</v>
      </c>
      <c r="D950" s="930" t="s">
        <v>1192</v>
      </c>
      <c r="E950" s="931">
        <v>737</v>
      </c>
      <c r="F950" s="906">
        <v>114</v>
      </c>
      <c r="G950" s="906"/>
      <c r="H950" s="923">
        <f t="shared" si="14"/>
        <v>48799.45000000023</v>
      </c>
    </row>
    <row r="951" spans="1:8" ht="15" customHeight="1">
      <c r="A951" s="913">
        <v>938</v>
      </c>
      <c r="B951" s="911">
        <v>45141</v>
      </c>
      <c r="C951" s="1047" t="s">
        <v>577</v>
      </c>
      <c r="D951" s="930" t="s">
        <v>1193</v>
      </c>
      <c r="E951" s="931">
        <v>265</v>
      </c>
      <c r="F951" s="906">
        <v>34.200000000000003</v>
      </c>
      <c r="G951" s="906"/>
      <c r="H951" s="923">
        <f t="shared" si="14"/>
        <v>48765.250000000233</v>
      </c>
    </row>
    <row r="952" spans="1:8" ht="15" customHeight="1">
      <c r="A952" s="913">
        <v>939</v>
      </c>
      <c r="B952" s="911">
        <v>45141</v>
      </c>
      <c r="C952" s="1047" t="s">
        <v>577</v>
      </c>
      <c r="D952" s="930" t="s">
        <v>1193</v>
      </c>
      <c r="E952" s="931">
        <v>265</v>
      </c>
      <c r="F952" s="906">
        <v>34.200000000000003</v>
      </c>
      <c r="G952" s="906"/>
      <c r="H952" s="923">
        <f t="shared" si="14"/>
        <v>48731.050000000236</v>
      </c>
    </row>
    <row r="953" spans="1:8" ht="15" customHeight="1">
      <c r="A953" s="913">
        <v>940</v>
      </c>
      <c r="B953" s="911">
        <v>45141</v>
      </c>
      <c r="C953" s="1047" t="s">
        <v>577</v>
      </c>
      <c r="D953" s="930" t="s">
        <v>1193</v>
      </c>
      <c r="E953" s="931">
        <v>265</v>
      </c>
      <c r="F953" s="906">
        <v>27</v>
      </c>
      <c r="G953" s="906"/>
      <c r="H953" s="923">
        <f t="shared" si="14"/>
        <v>48704.050000000236</v>
      </c>
    </row>
    <row r="954" spans="1:8" ht="15" customHeight="1">
      <c r="A954" s="913">
        <v>941</v>
      </c>
      <c r="B954" s="911">
        <v>45141</v>
      </c>
      <c r="C954" s="1047" t="s">
        <v>577</v>
      </c>
      <c r="D954" s="930" t="s">
        <v>1193</v>
      </c>
      <c r="E954" s="931">
        <v>265</v>
      </c>
      <c r="F954" s="907">
        <v>27</v>
      </c>
      <c r="G954" s="906"/>
      <c r="H954" s="923">
        <f t="shared" si="14"/>
        <v>48677.050000000236</v>
      </c>
    </row>
    <row r="955" spans="1:8" ht="15" customHeight="1">
      <c r="A955" s="913">
        <v>942</v>
      </c>
      <c r="B955" s="911">
        <v>45141</v>
      </c>
      <c r="C955" s="1047" t="s">
        <v>575</v>
      </c>
      <c r="D955" s="930" t="s">
        <v>1001</v>
      </c>
      <c r="E955" s="931">
        <v>737</v>
      </c>
      <c r="F955" s="906">
        <v>60</v>
      </c>
      <c r="G955" s="906"/>
      <c r="H955" s="923">
        <f t="shared" si="14"/>
        <v>48617.050000000236</v>
      </c>
    </row>
    <row r="956" spans="1:8" ht="15" customHeight="1">
      <c r="A956" s="913">
        <v>943</v>
      </c>
      <c r="B956" s="911">
        <v>45142</v>
      </c>
      <c r="C956" s="1047" t="s">
        <v>575</v>
      </c>
      <c r="D956" s="930" t="s">
        <v>1194</v>
      </c>
      <c r="E956" s="931">
        <v>586</v>
      </c>
      <c r="F956" s="906"/>
      <c r="G956" s="906">
        <v>289</v>
      </c>
      <c r="H956" s="923">
        <f t="shared" si="14"/>
        <v>48906.050000000236</v>
      </c>
    </row>
    <row r="957" spans="1:8" ht="15" customHeight="1">
      <c r="A957" s="913">
        <v>944</v>
      </c>
      <c r="B957" s="911">
        <v>45142</v>
      </c>
      <c r="C957" s="1047" t="s">
        <v>651</v>
      </c>
      <c r="D957" s="930" t="s">
        <v>652</v>
      </c>
      <c r="E957" s="931">
        <v>737</v>
      </c>
      <c r="F957" s="906">
        <v>171.33</v>
      </c>
      <c r="G957" s="906"/>
      <c r="H957" s="923">
        <f t="shared" si="14"/>
        <v>48734.720000000234</v>
      </c>
    </row>
    <row r="958" spans="1:8" ht="15" customHeight="1">
      <c r="A958" s="913">
        <v>945</v>
      </c>
      <c r="B958" s="911">
        <v>45142</v>
      </c>
      <c r="C958" s="1047" t="s">
        <v>621</v>
      </c>
      <c r="D958" s="930" t="s">
        <v>624</v>
      </c>
      <c r="E958" s="931">
        <v>737</v>
      </c>
      <c r="F958" s="906">
        <v>8.5</v>
      </c>
      <c r="G958" s="906"/>
      <c r="H958" s="923">
        <f t="shared" si="14"/>
        <v>48726.220000000234</v>
      </c>
    </row>
    <row r="959" spans="1:8" ht="15" customHeight="1">
      <c r="A959" s="913">
        <v>946</v>
      </c>
      <c r="B959" s="911">
        <v>45142</v>
      </c>
      <c r="C959" s="1047" t="s">
        <v>577</v>
      </c>
      <c r="D959" s="930" t="s">
        <v>1195</v>
      </c>
      <c r="E959" s="931">
        <v>737</v>
      </c>
      <c r="F959" s="906">
        <v>39.880000000000003</v>
      </c>
      <c r="G959" s="906"/>
      <c r="H959" s="923">
        <f t="shared" si="14"/>
        <v>48686.340000000237</v>
      </c>
    </row>
    <row r="960" spans="1:8" ht="15" customHeight="1">
      <c r="A960" s="913">
        <v>947</v>
      </c>
      <c r="B960" s="911">
        <v>45142</v>
      </c>
      <c r="C960" s="1047" t="s">
        <v>577</v>
      </c>
      <c r="D960" s="930" t="s">
        <v>1196</v>
      </c>
      <c r="E960" s="931">
        <v>737</v>
      </c>
      <c r="F960" s="906">
        <v>40</v>
      </c>
      <c r="G960" s="906"/>
      <c r="H960" s="923">
        <f t="shared" si="14"/>
        <v>48646.340000000237</v>
      </c>
    </row>
    <row r="961" spans="1:8" ht="15" customHeight="1">
      <c r="A961" s="913">
        <v>948</v>
      </c>
      <c r="B961" s="911">
        <v>45142</v>
      </c>
      <c r="C961" s="1047" t="s">
        <v>577</v>
      </c>
      <c r="D961" s="930" t="s">
        <v>1197</v>
      </c>
      <c r="E961" s="931">
        <v>737</v>
      </c>
      <c r="F961" s="906">
        <v>30.24</v>
      </c>
      <c r="G961" s="906"/>
      <c r="H961" s="923">
        <f t="shared" si="14"/>
        <v>48616.100000000239</v>
      </c>
    </row>
    <row r="962" spans="1:8" ht="15" customHeight="1">
      <c r="A962" s="913">
        <v>949</v>
      </c>
      <c r="B962" s="911">
        <v>45145</v>
      </c>
      <c r="C962" s="1047" t="s">
        <v>579</v>
      </c>
      <c r="D962" s="930" t="s">
        <v>1184</v>
      </c>
      <c r="E962" s="931">
        <v>586</v>
      </c>
      <c r="F962" s="906"/>
      <c r="G962" s="906">
        <v>3700</v>
      </c>
      <c r="H962" s="923">
        <f t="shared" si="14"/>
        <v>52316.100000000239</v>
      </c>
    </row>
    <row r="963" spans="1:8" ht="15" customHeight="1">
      <c r="A963" s="913">
        <v>950</v>
      </c>
      <c r="B963" s="911">
        <v>45145</v>
      </c>
      <c r="C963" s="1047" t="s">
        <v>579</v>
      </c>
      <c r="D963" s="930" t="s">
        <v>1198</v>
      </c>
      <c r="E963" s="931">
        <v>586</v>
      </c>
      <c r="F963" s="906"/>
      <c r="G963" s="906">
        <v>1800</v>
      </c>
      <c r="H963" s="923">
        <f t="shared" si="14"/>
        <v>54116.100000000239</v>
      </c>
    </row>
    <row r="964" spans="1:8" ht="15" customHeight="1">
      <c r="A964" s="913">
        <v>951</v>
      </c>
      <c r="B964" s="911">
        <v>45145</v>
      </c>
      <c r="C964" s="1047" t="s">
        <v>579</v>
      </c>
      <c r="D964" s="930" t="s">
        <v>1199</v>
      </c>
      <c r="E964" s="931">
        <v>586</v>
      </c>
      <c r="F964" s="906"/>
      <c r="G964" s="906">
        <v>300</v>
      </c>
      <c r="H964" s="923">
        <f t="shared" si="14"/>
        <v>54416.100000000239</v>
      </c>
    </row>
    <row r="965" spans="1:8" ht="15" customHeight="1">
      <c r="A965" s="913">
        <v>952</v>
      </c>
      <c r="B965" s="911">
        <v>45145</v>
      </c>
      <c r="C965" s="1047" t="s">
        <v>579</v>
      </c>
      <c r="D965" s="930" t="s">
        <v>1200</v>
      </c>
      <c r="E965" s="931">
        <v>586</v>
      </c>
      <c r="F965" s="906"/>
      <c r="G965" s="906">
        <v>3889</v>
      </c>
      <c r="H965" s="923">
        <f t="shared" si="14"/>
        <v>58305.100000000239</v>
      </c>
    </row>
    <row r="966" spans="1:8" ht="15" customHeight="1">
      <c r="A966" s="913">
        <v>953</v>
      </c>
      <c r="B966" s="911">
        <v>45145</v>
      </c>
      <c r="C966" s="1047" t="s">
        <v>820</v>
      </c>
      <c r="D966" s="930" t="s">
        <v>1025</v>
      </c>
      <c r="E966" s="931">
        <v>290</v>
      </c>
      <c r="F966" s="906">
        <v>77.989999999999995</v>
      </c>
      <c r="G966" s="906"/>
      <c r="H966" s="923">
        <f t="shared" si="14"/>
        <v>58227.110000000241</v>
      </c>
    </row>
    <row r="967" spans="1:8" ht="15" customHeight="1">
      <c r="A967" s="913">
        <v>954</v>
      </c>
      <c r="B967" s="911">
        <v>45145</v>
      </c>
      <c r="C967" s="1047" t="s">
        <v>575</v>
      </c>
      <c r="D967" s="930" t="s">
        <v>643</v>
      </c>
      <c r="E967" s="931">
        <v>727</v>
      </c>
      <c r="F967" s="906">
        <v>33</v>
      </c>
      <c r="G967" s="906"/>
      <c r="H967" s="923">
        <f t="shared" si="14"/>
        <v>58194.110000000241</v>
      </c>
    </row>
    <row r="968" spans="1:8" ht="15" customHeight="1">
      <c r="A968" s="913">
        <v>955</v>
      </c>
      <c r="B968" s="911">
        <v>45145</v>
      </c>
      <c r="C968" s="1047" t="s">
        <v>575</v>
      </c>
      <c r="D968" s="930" t="s">
        <v>827</v>
      </c>
      <c r="E968" s="931">
        <v>737</v>
      </c>
      <c r="F968" s="906">
        <v>4600</v>
      </c>
      <c r="G968" s="906"/>
      <c r="H968" s="923">
        <f t="shared" si="14"/>
        <v>53594.110000000241</v>
      </c>
    </row>
    <row r="969" spans="1:8" ht="15" customHeight="1">
      <c r="A969" s="913">
        <v>956</v>
      </c>
      <c r="B969" s="911">
        <v>45146</v>
      </c>
      <c r="C969" s="1047" t="s">
        <v>577</v>
      </c>
      <c r="D969" s="930" t="s">
        <v>1201</v>
      </c>
      <c r="E969" s="931">
        <v>737</v>
      </c>
      <c r="F969" s="906">
        <v>144.99</v>
      </c>
      <c r="G969" s="906"/>
      <c r="H969" s="923">
        <f t="shared" si="14"/>
        <v>53449.120000000243</v>
      </c>
    </row>
    <row r="970" spans="1:8" ht="15" customHeight="1">
      <c r="A970" s="913">
        <v>957</v>
      </c>
      <c r="B970" s="911">
        <v>45146</v>
      </c>
      <c r="C970" s="1047" t="s">
        <v>575</v>
      </c>
      <c r="D970" s="930" t="s">
        <v>827</v>
      </c>
      <c r="E970" s="931">
        <v>737</v>
      </c>
      <c r="F970" s="906">
        <v>2525</v>
      </c>
      <c r="G970" s="906"/>
      <c r="H970" s="923">
        <f t="shared" si="14"/>
        <v>50924.120000000243</v>
      </c>
    </row>
    <row r="971" spans="1:8" ht="15" customHeight="1">
      <c r="A971" s="913">
        <v>958</v>
      </c>
      <c r="B971" s="911">
        <v>45146</v>
      </c>
      <c r="C971" s="1047" t="s">
        <v>575</v>
      </c>
      <c r="D971" s="930" t="s">
        <v>1202</v>
      </c>
      <c r="E971" s="931">
        <v>737</v>
      </c>
      <c r="F971" s="906">
        <v>210</v>
      </c>
      <c r="G971" s="906"/>
      <c r="H971" s="923">
        <f t="shared" si="14"/>
        <v>50714.120000000243</v>
      </c>
    </row>
    <row r="972" spans="1:8" ht="15" customHeight="1">
      <c r="A972" s="913">
        <v>959</v>
      </c>
      <c r="B972" s="1044">
        <v>45146</v>
      </c>
      <c r="C972" s="1049" t="s">
        <v>577</v>
      </c>
      <c r="D972" s="815" t="s">
        <v>1203</v>
      </c>
      <c r="E972" s="831">
        <v>54</v>
      </c>
      <c r="F972" s="924">
        <v>912</v>
      </c>
      <c r="H972" s="923">
        <f t="shared" si="14"/>
        <v>49802.120000000243</v>
      </c>
    </row>
    <row r="973" spans="1:8" ht="15" customHeight="1">
      <c r="A973" s="913">
        <v>960</v>
      </c>
      <c r="B973" s="911">
        <v>45147</v>
      </c>
      <c r="C973" s="1047" t="s">
        <v>579</v>
      </c>
      <c r="D973" s="930" t="s">
        <v>1204</v>
      </c>
      <c r="E973" s="931">
        <v>586</v>
      </c>
      <c r="F973" s="906"/>
      <c r="G973" s="906">
        <v>2700</v>
      </c>
      <c r="H973" s="923">
        <f t="shared" si="14"/>
        <v>52502.120000000243</v>
      </c>
    </row>
    <row r="974" spans="1:8" ht="15" customHeight="1">
      <c r="A974" s="913">
        <v>961</v>
      </c>
      <c r="B974" s="911">
        <v>45147</v>
      </c>
      <c r="C974" s="1047" t="s">
        <v>575</v>
      </c>
      <c r="D974" s="930" t="s">
        <v>1194</v>
      </c>
      <c r="E974" s="931">
        <v>586</v>
      </c>
      <c r="F974" s="906"/>
      <c r="G974" s="906">
        <v>3700</v>
      </c>
      <c r="H974" s="923">
        <f t="shared" ref="H974:H1037" si="15">+H973+G974-F974</f>
        <v>56202.120000000243</v>
      </c>
    </row>
    <row r="975" spans="1:8" ht="15" customHeight="1">
      <c r="A975" s="913">
        <v>962</v>
      </c>
      <c r="B975" s="911">
        <v>45148</v>
      </c>
      <c r="C975" s="1047" t="s">
        <v>577</v>
      </c>
      <c r="D975" s="930" t="s">
        <v>1205</v>
      </c>
      <c r="E975" s="931">
        <v>265</v>
      </c>
      <c r="F975" s="906">
        <v>34.200000000000003</v>
      </c>
      <c r="G975" s="906"/>
      <c r="H975" s="923">
        <f t="shared" si="15"/>
        <v>56167.920000000246</v>
      </c>
    </row>
    <row r="976" spans="1:8" ht="15" customHeight="1">
      <c r="A976" s="913">
        <v>963</v>
      </c>
      <c r="B976" s="911">
        <v>45148</v>
      </c>
      <c r="C976" s="1047" t="s">
        <v>577</v>
      </c>
      <c r="D976" s="930" t="s">
        <v>1206</v>
      </c>
      <c r="E976" s="931">
        <v>737</v>
      </c>
      <c r="F976" s="906">
        <v>22</v>
      </c>
      <c r="G976" s="906"/>
      <c r="H976" s="923">
        <f t="shared" si="15"/>
        <v>56145.920000000246</v>
      </c>
    </row>
    <row r="977" spans="1:8" ht="15" customHeight="1">
      <c r="A977" s="913">
        <v>964</v>
      </c>
      <c r="B977" s="911">
        <v>45148</v>
      </c>
      <c r="C977" s="1047" t="s">
        <v>577</v>
      </c>
      <c r="D977" s="930" t="s">
        <v>1207</v>
      </c>
      <c r="E977" s="931">
        <v>54</v>
      </c>
      <c r="F977" s="906">
        <v>170</v>
      </c>
      <c r="G977" s="906"/>
      <c r="H977" s="923">
        <f t="shared" si="15"/>
        <v>55975.920000000246</v>
      </c>
    </row>
    <row r="978" spans="1:8" ht="15" customHeight="1">
      <c r="A978" s="913">
        <v>965</v>
      </c>
      <c r="B978" s="911">
        <v>45149</v>
      </c>
      <c r="C978" s="1047" t="s">
        <v>579</v>
      </c>
      <c r="D978" s="930" t="s">
        <v>1208</v>
      </c>
      <c r="E978" s="931">
        <v>586</v>
      </c>
      <c r="F978" s="906"/>
      <c r="G978" s="906">
        <v>3200</v>
      </c>
      <c r="H978" s="923">
        <f t="shared" si="15"/>
        <v>59175.920000000246</v>
      </c>
    </row>
    <row r="979" spans="1:8" ht="15" customHeight="1">
      <c r="A979" s="913">
        <v>966</v>
      </c>
      <c r="B979" s="911">
        <v>45149</v>
      </c>
      <c r="C979" s="1047" t="s">
        <v>577</v>
      </c>
      <c r="D979" s="930" t="s">
        <v>1209</v>
      </c>
      <c r="E979" s="931">
        <v>737</v>
      </c>
      <c r="F979" s="906">
        <v>40</v>
      </c>
      <c r="G979" s="906"/>
      <c r="H979" s="923">
        <f t="shared" si="15"/>
        <v>59135.920000000246</v>
      </c>
    </row>
    <row r="980" spans="1:8" ht="15" customHeight="1">
      <c r="A980" s="913">
        <v>967</v>
      </c>
      <c r="B980" s="911">
        <v>45149</v>
      </c>
      <c r="C980" s="1047" t="s">
        <v>575</v>
      </c>
      <c r="D980" s="930" t="s">
        <v>1210</v>
      </c>
      <c r="E980" s="931">
        <v>737</v>
      </c>
      <c r="F980" s="906">
        <v>1965</v>
      </c>
      <c r="G980" s="906"/>
      <c r="H980" s="923">
        <f t="shared" si="15"/>
        <v>57170.920000000246</v>
      </c>
    </row>
    <row r="981" spans="1:8" ht="15" customHeight="1">
      <c r="A981" s="913">
        <v>968</v>
      </c>
      <c r="B981" s="911">
        <v>45149</v>
      </c>
      <c r="C981" s="1047" t="s">
        <v>575</v>
      </c>
      <c r="D981" s="930" t="s">
        <v>1169</v>
      </c>
      <c r="E981" s="931">
        <v>737</v>
      </c>
      <c r="F981" s="906">
        <v>554.42999999999995</v>
      </c>
      <c r="G981" s="906"/>
      <c r="H981" s="923">
        <f t="shared" si="15"/>
        <v>56616.490000000245</v>
      </c>
    </row>
    <row r="982" spans="1:8" ht="15" customHeight="1">
      <c r="A982" s="913">
        <v>969</v>
      </c>
      <c r="B982" s="911">
        <v>45152</v>
      </c>
      <c r="C982" s="1047" t="s">
        <v>579</v>
      </c>
      <c r="D982" s="930" t="s">
        <v>1174</v>
      </c>
      <c r="E982" s="931">
        <v>586</v>
      </c>
      <c r="F982" s="906"/>
      <c r="G982" s="906">
        <v>1530</v>
      </c>
      <c r="H982" s="923">
        <f t="shared" si="15"/>
        <v>58146.490000000245</v>
      </c>
    </row>
    <row r="983" spans="1:8" ht="15" customHeight="1">
      <c r="A983" s="913">
        <v>970</v>
      </c>
      <c r="B983" s="911">
        <v>45152</v>
      </c>
      <c r="C983" s="1047" t="s">
        <v>577</v>
      </c>
      <c r="D983" s="930" t="s">
        <v>1211</v>
      </c>
      <c r="E983" s="931">
        <v>737</v>
      </c>
      <c r="F983" s="906">
        <v>666.25</v>
      </c>
      <c r="G983" s="906"/>
      <c r="H983" s="923">
        <f t="shared" si="15"/>
        <v>57480.240000000245</v>
      </c>
    </row>
    <row r="984" spans="1:8" ht="15" customHeight="1">
      <c r="A984" s="913">
        <v>971</v>
      </c>
      <c r="B984" s="911">
        <v>45152</v>
      </c>
      <c r="C984" s="1047" t="s">
        <v>577</v>
      </c>
      <c r="D984" s="930" t="s">
        <v>1212</v>
      </c>
      <c r="E984" s="931">
        <v>265</v>
      </c>
      <c r="F984" s="906">
        <v>34.200000000000003</v>
      </c>
      <c r="G984" s="906"/>
      <c r="H984" s="923">
        <f t="shared" si="15"/>
        <v>57446.040000000248</v>
      </c>
    </row>
    <row r="985" spans="1:8" ht="15" customHeight="1">
      <c r="A985" s="913">
        <v>972</v>
      </c>
      <c r="B985" s="911">
        <v>45152</v>
      </c>
      <c r="C985" s="1047" t="s">
        <v>577</v>
      </c>
      <c r="D985" s="930" t="s">
        <v>1212</v>
      </c>
      <c r="E985" s="931">
        <v>265</v>
      </c>
      <c r="F985" s="906">
        <v>34.200000000000003</v>
      </c>
      <c r="G985" s="906"/>
      <c r="H985" s="923">
        <f t="shared" si="15"/>
        <v>57411.840000000251</v>
      </c>
    </row>
    <row r="986" spans="1:8" ht="15" customHeight="1">
      <c r="A986" s="913">
        <v>973</v>
      </c>
      <c r="B986" s="911">
        <v>45152</v>
      </c>
      <c r="C986" s="1047" t="s">
        <v>577</v>
      </c>
      <c r="D986" s="930" t="s">
        <v>1212</v>
      </c>
      <c r="E986" s="931">
        <v>265</v>
      </c>
      <c r="F986" s="906">
        <v>34.200000000000003</v>
      </c>
      <c r="G986" s="906"/>
      <c r="H986" s="923">
        <f t="shared" si="15"/>
        <v>57377.640000000254</v>
      </c>
    </row>
    <row r="987" spans="1:8" ht="15" customHeight="1">
      <c r="A987" s="913">
        <v>974</v>
      </c>
      <c r="B987" s="911">
        <v>45152</v>
      </c>
      <c r="C987" s="1047" t="s">
        <v>577</v>
      </c>
      <c r="D987" s="930" t="s">
        <v>1212</v>
      </c>
      <c r="E987" s="931">
        <v>265</v>
      </c>
      <c r="F987" s="906">
        <v>27</v>
      </c>
      <c r="G987" s="906"/>
      <c r="H987" s="923">
        <f t="shared" si="15"/>
        <v>57350.640000000254</v>
      </c>
    </row>
    <row r="988" spans="1:8" ht="15" customHeight="1">
      <c r="A988" s="913">
        <v>975</v>
      </c>
      <c r="B988" s="911">
        <v>45152</v>
      </c>
      <c r="C988" s="1047" t="s">
        <v>575</v>
      </c>
      <c r="D988" s="930" t="s">
        <v>596</v>
      </c>
      <c r="E988" s="931">
        <v>737</v>
      </c>
      <c r="F988" s="906">
        <v>702</v>
      </c>
      <c r="G988" s="906"/>
      <c r="H988" s="923">
        <f t="shared" si="15"/>
        <v>56648.640000000254</v>
      </c>
    </row>
    <row r="989" spans="1:8" ht="15" customHeight="1">
      <c r="A989" s="913">
        <v>976</v>
      </c>
      <c r="B989" s="911">
        <v>45152</v>
      </c>
      <c r="C989" s="1047" t="s">
        <v>575</v>
      </c>
      <c r="D989" s="930" t="s">
        <v>1213</v>
      </c>
      <c r="E989" s="931">
        <v>737</v>
      </c>
      <c r="F989" s="906">
        <v>240</v>
      </c>
      <c r="G989" s="906"/>
      <c r="H989" s="923">
        <f t="shared" si="15"/>
        <v>56408.640000000254</v>
      </c>
    </row>
    <row r="990" spans="1:8" ht="15" customHeight="1">
      <c r="A990" s="913">
        <v>977</v>
      </c>
      <c r="B990" s="911">
        <v>45153</v>
      </c>
      <c r="C990" s="1047" t="s">
        <v>579</v>
      </c>
      <c r="D990" s="930" t="s">
        <v>1214</v>
      </c>
      <c r="E990" s="931">
        <v>586</v>
      </c>
      <c r="F990" s="906"/>
      <c r="G990" s="906">
        <v>4989</v>
      </c>
      <c r="H990" s="923">
        <f t="shared" si="15"/>
        <v>61397.640000000254</v>
      </c>
    </row>
    <row r="991" spans="1:8" ht="15" customHeight="1">
      <c r="A991" s="913">
        <v>978</v>
      </c>
      <c r="B991" s="911">
        <v>45153</v>
      </c>
      <c r="C991" s="1047" t="s">
        <v>577</v>
      </c>
      <c r="D991" s="930" t="s">
        <v>1215</v>
      </c>
      <c r="E991" s="931">
        <v>265</v>
      </c>
      <c r="F991" s="906">
        <v>34.200000000000003</v>
      </c>
      <c r="G991" s="906"/>
      <c r="H991" s="923">
        <f t="shared" si="15"/>
        <v>61363.440000000257</v>
      </c>
    </row>
    <row r="992" spans="1:8" ht="15" customHeight="1">
      <c r="A992" s="913">
        <v>979</v>
      </c>
      <c r="B992" s="911">
        <v>45153</v>
      </c>
      <c r="C992" s="1047" t="s">
        <v>575</v>
      </c>
      <c r="D992" s="930" t="s">
        <v>1210</v>
      </c>
      <c r="E992" s="931">
        <v>737</v>
      </c>
      <c r="F992" s="906">
        <v>2000</v>
      </c>
      <c r="G992" s="906"/>
      <c r="H992" s="923">
        <f t="shared" si="15"/>
        <v>59363.440000000257</v>
      </c>
    </row>
    <row r="993" spans="1:8" ht="15" customHeight="1">
      <c r="A993" s="913">
        <v>980</v>
      </c>
      <c r="B993" s="1044">
        <v>45153</v>
      </c>
      <c r="C993" s="1049" t="s">
        <v>577</v>
      </c>
      <c r="D993" s="815" t="s">
        <v>1216</v>
      </c>
      <c r="E993" s="831">
        <v>232</v>
      </c>
      <c r="F993" s="924">
        <v>1411.49</v>
      </c>
      <c r="H993" s="923">
        <f t="shared" si="15"/>
        <v>57951.950000000259</v>
      </c>
    </row>
    <row r="994" spans="1:8" ht="15" customHeight="1">
      <c r="A994" s="913">
        <v>981</v>
      </c>
      <c r="B994" s="911">
        <v>45154</v>
      </c>
      <c r="C994" s="1047" t="s">
        <v>579</v>
      </c>
      <c r="D994" s="930" t="s">
        <v>1217</v>
      </c>
      <c r="E994" s="931">
        <v>92</v>
      </c>
      <c r="F994" s="906"/>
      <c r="G994" s="906">
        <v>57</v>
      </c>
      <c r="H994" s="923">
        <f t="shared" si="15"/>
        <v>58008.950000000259</v>
      </c>
    </row>
    <row r="995" spans="1:8" ht="15" customHeight="1">
      <c r="A995" s="913">
        <v>982</v>
      </c>
      <c r="B995" s="911">
        <v>45154</v>
      </c>
      <c r="C995" s="1047" t="s">
        <v>575</v>
      </c>
      <c r="D995" s="930" t="s">
        <v>1218</v>
      </c>
      <c r="E995" s="931">
        <v>586</v>
      </c>
      <c r="F995" s="906"/>
      <c r="G995" s="906">
        <v>289</v>
      </c>
      <c r="H995" s="923">
        <f t="shared" si="15"/>
        <v>58297.950000000259</v>
      </c>
    </row>
    <row r="996" spans="1:8" ht="15" customHeight="1">
      <c r="A996" s="913">
        <v>983</v>
      </c>
      <c r="B996" s="911">
        <v>45154</v>
      </c>
      <c r="C996" s="1047" t="s">
        <v>607</v>
      </c>
      <c r="D996" s="930" t="s">
        <v>1219</v>
      </c>
      <c r="E996" s="931">
        <v>280</v>
      </c>
      <c r="F996" s="907">
        <v>52.99</v>
      </c>
      <c r="G996" s="906"/>
      <c r="H996" s="923">
        <f t="shared" si="15"/>
        <v>58244.960000000261</v>
      </c>
    </row>
    <row r="997" spans="1:8" ht="15" customHeight="1">
      <c r="A997" s="913">
        <v>984</v>
      </c>
      <c r="B997" s="911">
        <v>45154</v>
      </c>
      <c r="C997" s="1047" t="s">
        <v>575</v>
      </c>
      <c r="D997" s="930" t="s">
        <v>1220</v>
      </c>
      <c r="E997" s="931">
        <v>737</v>
      </c>
      <c r="F997" s="906">
        <v>57</v>
      </c>
      <c r="G997" s="906"/>
      <c r="H997" s="923">
        <f t="shared" si="15"/>
        <v>58187.960000000261</v>
      </c>
    </row>
    <row r="998" spans="1:8" ht="15" customHeight="1">
      <c r="A998" s="913">
        <v>985</v>
      </c>
      <c r="B998" s="911">
        <v>45154</v>
      </c>
      <c r="C998" s="1047" t="s">
        <v>575</v>
      </c>
      <c r="D998" s="930" t="s">
        <v>1221</v>
      </c>
      <c r="E998" s="931">
        <v>737</v>
      </c>
      <c r="F998" s="906">
        <v>5000</v>
      </c>
      <c r="G998" s="906"/>
      <c r="H998" s="923">
        <f t="shared" si="15"/>
        <v>53187.960000000261</v>
      </c>
    </row>
    <row r="999" spans="1:8" ht="15" customHeight="1">
      <c r="A999" s="913">
        <v>986</v>
      </c>
      <c r="B999" s="911">
        <v>45154</v>
      </c>
      <c r="C999" s="1047" t="s">
        <v>607</v>
      </c>
      <c r="D999" s="930" t="s">
        <v>1222</v>
      </c>
      <c r="E999" s="931">
        <v>727</v>
      </c>
      <c r="F999" s="906">
        <v>3.5</v>
      </c>
      <c r="G999" s="906"/>
      <c r="H999" s="923">
        <f t="shared" si="15"/>
        <v>53184.460000000261</v>
      </c>
    </row>
    <row r="1000" spans="1:8" ht="15" customHeight="1">
      <c r="A1000" s="913">
        <v>987</v>
      </c>
      <c r="B1000" s="1044">
        <v>45154</v>
      </c>
      <c r="C1000" s="1049" t="s">
        <v>607</v>
      </c>
      <c r="D1000" s="815" t="s">
        <v>1223</v>
      </c>
      <c r="E1000" s="831">
        <v>737</v>
      </c>
      <c r="F1000" s="924">
        <v>24.7</v>
      </c>
      <c r="H1000" s="923">
        <f t="shared" si="15"/>
        <v>53159.760000000264</v>
      </c>
    </row>
    <row r="1001" spans="1:8" ht="15" customHeight="1">
      <c r="A1001" s="913">
        <v>988</v>
      </c>
      <c r="B1001" s="911">
        <v>45155</v>
      </c>
      <c r="C1001" s="1047" t="s">
        <v>579</v>
      </c>
      <c r="D1001" s="930" t="s">
        <v>1224</v>
      </c>
      <c r="E1001" s="931">
        <v>586</v>
      </c>
      <c r="F1001" s="906"/>
      <c r="G1001" s="906">
        <v>2489</v>
      </c>
      <c r="H1001" s="923">
        <f t="shared" si="15"/>
        <v>55648.760000000264</v>
      </c>
    </row>
    <row r="1002" spans="1:8" ht="15" customHeight="1">
      <c r="A1002" s="913">
        <v>989</v>
      </c>
      <c r="B1002" s="911">
        <v>45155</v>
      </c>
      <c r="C1002" s="1047" t="s">
        <v>607</v>
      </c>
      <c r="D1002" s="930" t="s">
        <v>1225</v>
      </c>
      <c r="E1002" s="931">
        <v>280</v>
      </c>
      <c r="F1002" s="906">
        <v>61.74</v>
      </c>
      <c r="G1002" s="906"/>
      <c r="H1002" s="923">
        <f t="shared" si="15"/>
        <v>55587.020000000266</v>
      </c>
    </row>
    <row r="1003" spans="1:8" ht="15" customHeight="1">
      <c r="A1003" s="913">
        <v>990</v>
      </c>
      <c r="B1003" s="911">
        <v>45155</v>
      </c>
      <c r="C1003" s="1047" t="s">
        <v>607</v>
      </c>
      <c r="D1003" s="930" t="s">
        <v>1225</v>
      </c>
      <c r="E1003" s="931">
        <v>280</v>
      </c>
      <c r="F1003" s="906">
        <v>61.73</v>
      </c>
      <c r="G1003" s="906"/>
      <c r="H1003" s="923">
        <f t="shared" si="15"/>
        <v>55525.290000000263</v>
      </c>
    </row>
    <row r="1004" spans="1:8" ht="15" customHeight="1">
      <c r="A1004" s="913">
        <v>991</v>
      </c>
      <c r="B1004" s="911">
        <v>45155</v>
      </c>
      <c r="C1004" s="1047" t="s">
        <v>577</v>
      </c>
      <c r="D1004" s="930" t="s">
        <v>1226</v>
      </c>
      <c r="E1004" s="931">
        <v>265</v>
      </c>
      <c r="F1004" s="906">
        <v>27</v>
      </c>
      <c r="G1004" s="906"/>
      <c r="H1004" s="923">
        <f t="shared" si="15"/>
        <v>55498.290000000263</v>
      </c>
    </row>
    <row r="1005" spans="1:8" ht="15" customHeight="1">
      <c r="A1005" s="913">
        <v>992</v>
      </c>
      <c r="B1005" s="911">
        <v>45155</v>
      </c>
      <c r="C1005" s="1047" t="s">
        <v>577</v>
      </c>
      <c r="D1005" s="930" t="s">
        <v>1227</v>
      </c>
      <c r="E1005" s="931">
        <v>737</v>
      </c>
      <c r="F1005" s="906">
        <v>12.79</v>
      </c>
      <c r="G1005" s="906"/>
      <c r="H1005" s="923">
        <f t="shared" si="15"/>
        <v>55485.500000000262</v>
      </c>
    </row>
    <row r="1006" spans="1:8" ht="15" customHeight="1">
      <c r="A1006" s="913">
        <v>993</v>
      </c>
      <c r="B1006" s="911">
        <v>45155</v>
      </c>
      <c r="C1006" s="1047" t="s">
        <v>577</v>
      </c>
      <c r="D1006" s="930" t="s">
        <v>1228</v>
      </c>
      <c r="E1006" s="931">
        <v>266</v>
      </c>
      <c r="F1006" s="906">
        <v>229.5</v>
      </c>
      <c r="G1006" s="906"/>
      <c r="H1006" s="923">
        <f t="shared" si="15"/>
        <v>55256.000000000262</v>
      </c>
    </row>
    <row r="1007" spans="1:8" ht="15" customHeight="1">
      <c r="A1007" s="913">
        <v>994</v>
      </c>
      <c r="B1007" s="911">
        <v>45155</v>
      </c>
      <c r="C1007" s="1047" t="s">
        <v>577</v>
      </c>
      <c r="D1007" s="930" t="s">
        <v>1228</v>
      </c>
      <c r="E1007" s="931">
        <v>266</v>
      </c>
      <c r="F1007" s="906">
        <v>36</v>
      </c>
      <c r="G1007" s="906"/>
      <c r="H1007" s="923">
        <f t="shared" si="15"/>
        <v>55220.000000000262</v>
      </c>
    </row>
    <row r="1008" spans="1:8" ht="15" customHeight="1">
      <c r="A1008" s="913">
        <v>995</v>
      </c>
      <c r="B1008" s="1044">
        <v>45155</v>
      </c>
      <c r="C1008" s="1049" t="s">
        <v>575</v>
      </c>
      <c r="D1008" s="815" t="s">
        <v>941</v>
      </c>
      <c r="E1008" s="831">
        <v>737</v>
      </c>
      <c r="F1008" s="924">
        <v>288</v>
      </c>
      <c r="H1008" s="923">
        <f t="shared" si="15"/>
        <v>54932.000000000262</v>
      </c>
    </row>
    <row r="1009" spans="1:8" ht="15" customHeight="1">
      <c r="A1009" s="913">
        <v>996</v>
      </c>
      <c r="B1009" s="911">
        <v>45156</v>
      </c>
      <c r="C1009" s="1047" t="s">
        <v>573</v>
      </c>
      <c r="D1009" s="930" t="s">
        <v>1229</v>
      </c>
      <c r="E1009" s="931">
        <v>586</v>
      </c>
      <c r="F1009" s="906"/>
      <c r="G1009" s="906">
        <v>500</v>
      </c>
      <c r="H1009" s="923">
        <f t="shared" si="15"/>
        <v>55432.000000000262</v>
      </c>
    </row>
    <row r="1010" spans="1:8" ht="15" customHeight="1">
      <c r="A1010" s="913">
        <v>997</v>
      </c>
      <c r="B1010" s="911">
        <v>45156</v>
      </c>
      <c r="C1010" s="1047" t="s">
        <v>575</v>
      </c>
      <c r="D1010" s="930" t="s">
        <v>1010</v>
      </c>
      <c r="E1010" s="931">
        <v>727</v>
      </c>
      <c r="F1010" s="906">
        <v>500</v>
      </c>
      <c r="G1010" s="906"/>
      <c r="H1010" s="923">
        <f t="shared" si="15"/>
        <v>54932.000000000262</v>
      </c>
    </row>
    <row r="1011" spans="1:8" ht="15" customHeight="1">
      <c r="A1011" s="913">
        <v>998</v>
      </c>
      <c r="B1011" s="911">
        <v>45156</v>
      </c>
      <c r="C1011" s="1047" t="s">
        <v>577</v>
      </c>
      <c r="D1011" s="932" t="s">
        <v>1230</v>
      </c>
      <c r="E1011" s="931">
        <v>265</v>
      </c>
      <c r="F1011" s="906">
        <v>27</v>
      </c>
      <c r="G1011" s="906"/>
      <c r="H1011" s="923">
        <f t="shared" si="15"/>
        <v>54905.000000000262</v>
      </c>
    </row>
    <row r="1012" spans="1:8" ht="15" customHeight="1">
      <c r="A1012" s="913">
        <v>999</v>
      </c>
      <c r="B1012" s="911">
        <v>45156</v>
      </c>
      <c r="C1012" s="1047" t="s">
        <v>577</v>
      </c>
      <c r="D1012" s="930" t="s">
        <v>1230</v>
      </c>
      <c r="E1012" s="931">
        <v>265</v>
      </c>
      <c r="F1012" s="906">
        <v>27</v>
      </c>
      <c r="G1012" s="906"/>
      <c r="H1012" s="923">
        <f t="shared" si="15"/>
        <v>54878.000000000262</v>
      </c>
    </row>
    <row r="1013" spans="1:8" ht="15" customHeight="1">
      <c r="A1013" s="913">
        <v>1000</v>
      </c>
      <c r="B1013" s="911">
        <v>45156</v>
      </c>
      <c r="C1013" s="1047" t="s">
        <v>577</v>
      </c>
      <c r="D1013" s="930" t="s">
        <v>1231</v>
      </c>
      <c r="E1013" s="931">
        <v>737</v>
      </c>
      <c r="F1013" s="906">
        <v>70</v>
      </c>
      <c r="G1013" s="906"/>
      <c r="H1013" s="923">
        <f t="shared" si="15"/>
        <v>54808.000000000262</v>
      </c>
    </row>
    <row r="1014" spans="1:8" ht="15" customHeight="1">
      <c r="A1014" s="913">
        <v>1001</v>
      </c>
      <c r="B1014" s="911">
        <v>45156</v>
      </c>
      <c r="C1014" s="1047" t="s">
        <v>577</v>
      </c>
      <c r="D1014" s="930" t="s">
        <v>1232</v>
      </c>
      <c r="E1014" s="931">
        <v>737</v>
      </c>
      <c r="F1014" s="906">
        <v>80</v>
      </c>
      <c r="G1014" s="906"/>
      <c r="H1014" s="923">
        <f t="shared" si="15"/>
        <v>54728.000000000262</v>
      </c>
    </row>
    <row r="1015" spans="1:8" ht="15" customHeight="1">
      <c r="A1015" s="913">
        <v>1002</v>
      </c>
      <c r="B1015" s="911">
        <v>45156</v>
      </c>
      <c r="C1015" s="1047" t="s">
        <v>577</v>
      </c>
      <c r="D1015" s="930" t="s">
        <v>1233</v>
      </c>
      <c r="E1015" s="931">
        <v>737</v>
      </c>
      <c r="F1015" s="906">
        <v>150</v>
      </c>
      <c r="G1015" s="906"/>
      <c r="H1015" s="923">
        <f t="shared" si="15"/>
        <v>54578.000000000262</v>
      </c>
    </row>
    <row r="1016" spans="1:8" ht="15" customHeight="1">
      <c r="A1016" s="913">
        <v>1003</v>
      </c>
      <c r="B1016" s="911">
        <v>45156</v>
      </c>
      <c r="C1016" s="1047" t="s">
        <v>577</v>
      </c>
      <c r="D1016" s="930" t="s">
        <v>1234</v>
      </c>
      <c r="E1016" s="931">
        <v>737</v>
      </c>
      <c r="F1016" s="906">
        <v>160</v>
      </c>
      <c r="G1016" s="906"/>
      <c r="H1016" s="923">
        <f t="shared" si="15"/>
        <v>54418.000000000262</v>
      </c>
    </row>
    <row r="1017" spans="1:8" ht="15" customHeight="1">
      <c r="A1017" s="913">
        <v>1004</v>
      </c>
      <c r="B1017" s="911">
        <v>45156</v>
      </c>
      <c r="C1017" s="1047" t="s">
        <v>577</v>
      </c>
      <c r="D1017" s="930" t="s">
        <v>1235</v>
      </c>
      <c r="E1017" s="931">
        <v>737</v>
      </c>
      <c r="F1017" s="906">
        <v>15</v>
      </c>
      <c r="G1017" s="906"/>
      <c r="H1017" s="923">
        <f t="shared" si="15"/>
        <v>54403.000000000262</v>
      </c>
    </row>
    <row r="1018" spans="1:8" ht="15" customHeight="1">
      <c r="A1018" s="913">
        <v>1005</v>
      </c>
      <c r="B1018" s="911">
        <v>45156</v>
      </c>
      <c r="C1018" s="1047" t="s">
        <v>577</v>
      </c>
      <c r="D1018" s="930" t="s">
        <v>1236</v>
      </c>
      <c r="E1018" s="931">
        <v>737</v>
      </c>
      <c r="F1018" s="906">
        <v>34</v>
      </c>
      <c r="G1018" s="906"/>
      <c r="H1018" s="923">
        <f t="shared" si="15"/>
        <v>54369.000000000262</v>
      </c>
    </row>
    <row r="1019" spans="1:8" ht="15" customHeight="1">
      <c r="A1019" s="913">
        <v>1006</v>
      </c>
      <c r="B1019" s="911">
        <v>45156</v>
      </c>
      <c r="C1019" s="1047" t="s">
        <v>577</v>
      </c>
      <c r="D1019" s="930" t="s">
        <v>1237</v>
      </c>
      <c r="E1019" s="931">
        <v>737.2</v>
      </c>
      <c r="F1019" s="906">
        <v>587.17999999999995</v>
      </c>
      <c r="G1019" s="906"/>
      <c r="H1019" s="923">
        <f t="shared" si="15"/>
        <v>53781.820000000262</v>
      </c>
    </row>
    <row r="1020" spans="1:8" ht="15" customHeight="1">
      <c r="A1020" s="913">
        <v>1007</v>
      </c>
      <c r="B1020" s="911">
        <v>45156</v>
      </c>
      <c r="C1020" s="1047" t="s">
        <v>575</v>
      </c>
      <c r="D1020" s="930" t="s">
        <v>1202</v>
      </c>
      <c r="E1020" s="931">
        <v>737</v>
      </c>
      <c r="F1020" s="906">
        <v>320</v>
      </c>
      <c r="G1020" s="906"/>
      <c r="H1020" s="923">
        <f t="shared" si="15"/>
        <v>53461.820000000262</v>
      </c>
    </row>
    <row r="1021" spans="1:8" ht="15" customHeight="1">
      <c r="A1021" s="913">
        <v>1008</v>
      </c>
      <c r="B1021" s="911">
        <v>45159</v>
      </c>
      <c r="C1021" s="1047" t="s">
        <v>579</v>
      </c>
      <c r="D1021" s="930" t="s">
        <v>1238</v>
      </c>
      <c r="E1021" s="931">
        <v>586</v>
      </c>
      <c r="F1021" s="906"/>
      <c r="G1021" s="906">
        <v>989</v>
      </c>
      <c r="H1021" s="923">
        <f t="shared" si="15"/>
        <v>54450.820000000262</v>
      </c>
    </row>
    <row r="1022" spans="1:8" ht="15" customHeight="1">
      <c r="A1022" s="913">
        <v>1009</v>
      </c>
      <c r="B1022" s="911">
        <v>45159</v>
      </c>
      <c r="C1022" s="1047" t="s">
        <v>1239</v>
      </c>
      <c r="D1022" s="930" t="s">
        <v>1240</v>
      </c>
      <c r="E1022" s="931">
        <v>586</v>
      </c>
      <c r="F1022" s="906"/>
      <c r="G1022" s="906">
        <v>4298</v>
      </c>
      <c r="H1022" s="923">
        <f t="shared" si="15"/>
        <v>58748.820000000262</v>
      </c>
    </row>
    <row r="1023" spans="1:8" ht="15" customHeight="1">
      <c r="A1023" s="913">
        <v>1010</v>
      </c>
      <c r="B1023" s="911">
        <v>45159</v>
      </c>
      <c r="C1023" s="1047" t="s">
        <v>575</v>
      </c>
      <c r="D1023" s="930" t="s">
        <v>1218</v>
      </c>
      <c r="E1023" s="931">
        <v>586</v>
      </c>
      <c r="F1023" s="906"/>
      <c r="G1023" s="906">
        <v>2511</v>
      </c>
      <c r="H1023" s="923">
        <f t="shared" si="15"/>
        <v>61259.820000000262</v>
      </c>
    </row>
    <row r="1024" spans="1:8" ht="15" customHeight="1">
      <c r="A1024" s="913">
        <v>1011</v>
      </c>
      <c r="B1024" s="911">
        <v>45159</v>
      </c>
      <c r="C1024" s="1047" t="s">
        <v>577</v>
      </c>
      <c r="D1024" s="930" t="s">
        <v>1241</v>
      </c>
      <c r="E1024" s="931">
        <v>737</v>
      </c>
      <c r="F1024" s="906">
        <v>78.45</v>
      </c>
      <c r="G1024" s="906"/>
      <c r="H1024" s="923">
        <f t="shared" si="15"/>
        <v>61181.370000000265</v>
      </c>
    </row>
    <row r="1025" spans="1:8" ht="15" customHeight="1">
      <c r="A1025" s="913">
        <v>1012</v>
      </c>
      <c r="B1025" s="911">
        <v>45159</v>
      </c>
      <c r="C1025" s="1047" t="s">
        <v>577</v>
      </c>
      <c r="D1025" s="930" t="s">
        <v>1242</v>
      </c>
      <c r="E1025" s="931">
        <v>265</v>
      </c>
      <c r="F1025" s="906">
        <v>42.6</v>
      </c>
      <c r="G1025" s="906"/>
      <c r="H1025" s="923">
        <f t="shared" si="15"/>
        <v>61138.770000000266</v>
      </c>
    </row>
    <row r="1026" spans="1:8" ht="15" customHeight="1">
      <c r="A1026" s="913">
        <v>1013</v>
      </c>
      <c r="B1026" s="911">
        <v>45159</v>
      </c>
      <c r="C1026" s="1047" t="s">
        <v>577</v>
      </c>
      <c r="D1026" s="930" t="s">
        <v>1243</v>
      </c>
      <c r="E1026" s="931">
        <v>267</v>
      </c>
      <c r="F1026" s="906">
        <v>110.85</v>
      </c>
      <c r="G1026" s="906"/>
      <c r="H1026" s="923">
        <f t="shared" si="15"/>
        <v>61027.920000000267</v>
      </c>
    </row>
    <row r="1027" spans="1:8" ht="15" customHeight="1">
      <c r="A1027" s="913">
        <v>1014</v>
      </c>
      <c r="B1027" s="911">
        <v>45159</v>
      </c>
      <c r="C1027" s="1047" t="s">
        <v>577</v>
      </c>
      <c r="D1027" s="930" t="s">
        <v>1244</v>
      </c>
      <c r="E1027" s="931">
        <v>737</v>
      </c>
      <c r="F1027" s="906">
        <v>410.78</v>
      </c>
      <c r="G1027" s="906"/>
      <c r="H1027" s="923">
        <f t="shared" si="15"/>
        <v>60617.140000000269</v>
      </c>
    </row>
    <row r="1028" spans="1:8" ht="15" customHeight="1">
      <c r="A1028" s="913">
        <v>1015</v>
      </c>
      <c r="B1028" s="911">
        <v>45159</v>
      </c>
      <c r="C1028" s="1047" t="s">
        <v>575</v>
      </c>
      <c r="D1028" s="930" t="s">
        <v>1245</v>
      </c>
      <c r="E1028" s="931">
        <v>737</v>
      </c>
      <c r="F1028" s="906">
        <v>233</v>
      </c>
      <c r="G1028" s="906"/>
      <c r="H1028" s="923">
        <f t="shared" si="15"/>
        <v>60384.140000000269</v>
      </c>
    </row>
    <row r="1029" spans="1:8" ht="15" customHeight="1">
      <c r="A1029" s="913">
        <v>1016</v>
      </c>
      <c r="B1029" s="911">
        <v>45159</v>
      </c>
      <c r="C1029" s="1047" t="s">
        <v>575</v>
      </c>
      <c r="D1029" s="930" t="s">
        <v>1246</v>
      </c>
      <c r="E1029" s="931">
        <v>737</v>
      </c>
      <c r="F1029" s="906">
        <v>10</v>
      </c>
      <c r="G1029" s="906"/>
      <c r="H1029" s="923">
        <f t="shared" si="15"/>
        <v>60374.140000000269</v>
      </c>
    </row>
    <row r="1030" spans="1:8" ht="15" customHeight="1">
      <c r="A1030" s="913">
        <v>1017</v>
      </c>
      <c r="B1030" s="911">
        <v>45159</v>
      </c>
      <c r="C1030" s="1047" t="s">
        <v>575</v>
      </c>
      <c r="D1030" s="930" t="s">
        <v>643</v>
      </c>
      <c r="E1030" s="931">
        <v>727</v>
      </c>
      <c r="F1030" s="906">
        <v>33</v>
      </c>
      <c r="G1030" s="906"/>
      <c r="H1030" s="923">
        <f t="shared" si="15"/>
        <v>60341.140000000269</v>
      </c>
    </row>
    <row r="1031" spans="1:8" ht="15" customHeight="1">
      <c r="A1031" s="913">
        <v>1018</v>
      </c>
      <c r="B1031" s="911">
        <v>45159</v>
      </c>
      <c r="C1031" s="1047" t="s">
        <v>577</v>
      </c>
      <c r="D1031" s="930" t="s">
        <v>1247</v>
      </c>
      <c r="E1031" s="931">
        <v>737</v>
      </c>
      <c r="F1031" s="906">
        <v>7.99</v>
      </c>
      <c r="G1031" s="906"/>
      <c r="H1031" s="923">
        <f t="shared" si="15"/>
        <v>60333.150000000271</v>
      </c>
    </row>
    <row r="1032" spans="1:8" ht="15" customHeight="1">
      <c r="A1032" s="913">
        <v>1019</v>
      </c>
      <c r="B1032" s="911">
        <v>45159</v>
      </c>
      <c r="C1032" s="1047" t="s">
        <v>577</v>
      </c>
      <c r="D1032" s="930" t="s">
        <v>1248</v>
      </c>
      <c r="E1032" s="931">
        <v>264</v>
      </c>
      <c r="F1032" s="906">
        <v>64</v>
      </c>
      <c r="G1032" s="906"/>
      <c r="H1032" s="923">
        <f t="shared" si="15"/>
        <v>60269.150000000271</v>
      </c>
    </row>
    <row r="1033" spans="1:8" ht="15" customHeight="1">
      <c r="A1033" s="913">
        <v>1020</v>
      </c>
      <c r="B1033" s="911">
        <v>45159</v>
      </c>
      <c r="C1033" s="1047" t="s">
        <v>607</v>
      </c>
      <c r="D1033" s="930" t="s">
        <v>1249</v>
      </c>
      <c r="E1033" s="931">
        <v>737</v>
      </c>
      <c r="F1033" s="906">
        <v>33.700000000000003</v>
      </c>
      <c r="G1033" s="906"/>
      <c r="H1033" s="923">
        <f t="shared" si="15"/>
        <v>60235.450000000274</v>
      </c>
    </row>
    <row r="1034" spans="1:8" ht="15" customHeight="1">
      <c r="A1034" s="913">
        <v>1021</v>
      </c>
      <c r="B1034" s="911">
        <v>45160</v>
      </c>
      <c r="C1034" s="1047" t="s">
        <v>575</v>
      </c>
      <c r="D1034" s="930" t="s">
        <v>1250</v>
      </c>
      <c r="E1034" s="931">
        <v>586</v>
      </c>
      <c r="F1034" s="906"/>
      <c r="G1034" s="906">
        <v>289</v>
      </c>
      <c r="H1034" s="923">
        <f t="shared" si="15"/>
        <v>60524.450000000274</v>
      </c>
    </row>
    <row r="1035" spans="1:8" ht="15" customHeight="1">
      <c r="A1035" s="913">
        <v>1022</v>
      </c>
      <c r="B1035" s="911">
        <v>45160</v>
      </c>
      <c r="C1035" s="1047" t="s">
        <v>579</v>
      </c>
      <c r="D1035" s="930" t="s">
        <v>1251</v>
      </c>
      <c r="E1035" s="931">
        <v>586</v>
      </c>
      <c r="F1035" s="906"/>
      <c r="G1035" s="906">
        <v>2189</v>
      </c>
      <c r="H1035" s="923">
        <f t="shared" si="15"/>
        <v>62713.450000000274</v>
      </c>
    </row>
    <row r="1036" spans="1:8" ht="15" customHeight="1">
      <c r="A1036" s="913">
        <v>1023</v>
      </c>
      <c r="B1036" s="911">
        <v>45160</v>
      </c>
      <c r="C1036" s="1047" t="s">
        <v>577</v>
      </c>
      <c r="D1036" s="930" t="s">
        <v>1252</v>
      </c>
      <c r="E1036" s="931">
        <v>737</v>
      </c>
      <c r="F1036" s="906">
        <v>3.99</v>
      </c>
      <c r="G1036" s="906"/>
      <c r="H1036" s="923">
        <f t="shared" si="15"/>
        <v>62709.460000000276</v>
      </c>
    </row>
    <row r="1037" spans="1:8" ht="15" customHeight="1">
      <c r="A1037" s="913">
        <v>1024</v>
      </c>
      <c r="B1037" s="911">
        <v>45160</v>
      </c>
      <c r="C1037" s="1047" t="s">
        <v>577</v>
      </c>
      <c r="D1037" s="930" t="s">
        <v>1253</v>
      </c>
      <c r="E1037" s="931">
        <v>265</v>
      </c>
      <c r="F1037" s="906">
        <v>34.200000000000003</v>
      </c>
      <c r="G1037" s="906"/>
      <c r="H1037" s="923">
        <f t="shared" si="15"/>
        <v>62675.260000000279</v>
      </c>
    </row>
    <row r="1038" spans="1:8" ht="15" customHeight="1">
      <c r="A1038" s="913">
        <v>1025</v>
      </c>
      <c r="B1038" s="911">
        <v>45160</v>
      </c>
      <c r="C1038" s="1047" t="s">
        <v>577</v>
      </c>
      <c r="D1038" s="930" t="s">
        <v>1253</v>
      </c>
      <c r="E1038" s="931">
        <v>265</v>
      </c>
      <c r="F1038" s="906">
        <v>34.200000000000003</v>
      </c>
      <c r="G1038" s="906"/>
      <c r="H1038" s="923">
        <f t="shared" ref="H1038:H1101" si="16">+H1037+G1038-F1038</f>
        <v>62641.060000000281</v>
      </c>
    </row>
    <row r="1039" spans="1:8" ht="15" customHeight="1">
      <c r="A1039" s="913">
        <v>1026</v>
      </c>
      <c r="B1039" s="911">
        <v>45160</v>
      </c>
      <c r="C1039" s="1047" t="s">
        <v>577</v>
      </c>
      <c r="D1039" s="930" t="s">
        <v>1253</v>
      </c>
      <c r="E1039" s="931">
        <v>265</v>
      </c>
      <c r="F1039" s="906">
        <v>34.200000000000003</v>
      </c>
      <c r="G1039" s="906"/>
      <c r="H1039" s="923">
        <f t="shared" si="16"/>
        <v>62606.860000000284</v>
      </c>
    </row>
    <row r="1040" spans="1:8" ht="15" customHeight="1">
      <c r="A1040" s="913">
        <v>1027</v>
      </c>
      <c r="B1040" s="911">
        <v>45160</v>
      </c>
      <c r="C1040" s="1047" t="s">
        <v>577</v>
      </c>
      <c r="D1040" s="930" t="s">
        <v>1253</v>
      </c>
      <c r="E1040" s="931">
        <v>265</v>
      </c>
      <c r="F1040" s="906">
        <v>27</v>
      </c>
      <c r="G1040" s="906"/>
      <c r="H1040" s="923">
        <f t="shared" si="16"/>
        <v>62579.860000000284</v>
      </c>
    </row>
    <row r="1041" spans="1:8" ht="15" customHeight="1">
      <c r="A1041" s="913">
        <v>1028</v>
      </c>
      <c r="B1041" s="911">
        <v>45160</v>
      </c>
      <c r="C1041" s="1047" t="s">
        <v>577</v>
      </c>
      <c r="D1041" s="930" t="s">
        <v>1253</v>
      </c>
      <c r="E1041" s="931">
        <v>265</v>
      </c>
      <c r="F1041" s="906">
        <v>27</v>
      </c>
      <c r="G1041" s="906"/>
      <c r="H1041" s="923">
        <f t="shared" si="16"/>
        <v>62552.860000000284</v>
      </c>
    </row>
    <row r="1042" spans="1:8" ht="15" customHeight="1">
      <c r="A1042" s="913">
        <v>1029</v>
      </c>
      <c r="B1042" s="911">
        <v>45160</v>
      </c>
      <c r="C1042" s="1047" t="s">
        <v>577</v>
      </c>
      <c r="D1042" s="930" t="s">
        <v>1253</v>
      </c>
      <c r="E1042" s="931">
        <v>265</v>
      </c>
      <c r="F1042" s="906">
        <v>27</v>
      </c>
      <c r="G1042" s="906"/>
      <c r="H1042" s="923">
        <f t="shared" si="16"/>
        <v>62525.860000000284</v>
      </c>
    </row>
    <row r="1043" spans="1:8" ht="15" customHeight="1">
      <c r="A1043" s="913">
        <v>1030</v>
      </c>
      <c r="B1043" s="911">
        <v>45160</v>
      </c>
      <c r="C1043" s="1047" t="s">
        <v>577</v>
      </c>
      <c r="D1043" s="930" t="s">
        <v>1253</v>
      </c>
      <c r="E1043" s="931">
        <v>265</v>
      </c>
      <c r="F1043" s="906">
        <v>20.7</v>
      </c>
      <c r="G1043" s="906"/>
      <c r="H1043" s="923">
        <f t="shared" si="16"/>
        <v>62505.160000000287</v>
      </c>
    </row>
    <row r="1044" spans="1:8" ht="15" customHeight="1">
      <c r="A1044" s="913">
        <v>1031</v>
      </c>
      <c r="B1044" s="911">
        <v>45160</v>
      </c>
      <c r="C1044" s="1047" t="s">
        <v>577</v>
      </c>
      <c r="D1044" s="930" t="s">
        <v>1253</v>
      </c>
      <c r="E1044" s="931">
        <v>265</v>
      </c>
      <c r="F1044" s="906">
        <v>20.7</v>
      </c>
      <c r="G1044" s="906"/>
      <c r="H1044" s="923">
        <f t="shared" si="16"/>
        <v>62484.46000000029</v>
      </c>
    </row>
    <row r="1045" spans="1:8" ht="15" customHeight="1">
      <c r="A1045" s="913">
        <v>1032</v>
      </c>
      <c r="B1045" s="911">
        <v>45160</v>
      </c>
      <c r="C1045" s="1047" t="s">
        <v>577</v>
      </c>
      <c r="D1045" s="930" t="s">
        <v>1253</v>
      </c>
      <c r="E1045" s="931">
        <v>265</v>
      </c>
      <c r="F1045" s="906">
        <v>20.7</v>
      </c>
      <c r="G1045" s="906"/>
      <c r="H1045" s="923">
        <f t="shared" si="16"/>
        <v>62463.760000000293</v>
      </c>
    </row>
    <row r="1046" spans="1:8" ht="15" customHeight="1">
      <c r="A1046" s="913">
        <v>1033</v>
      </c>
      <c r="B1046" s="911">
        <v>45160</v>
      </c>
      <c r="C1046" s="1047" t="s">
        <v>577</v>
      </c>
      <c r="D1046" s="930" t="s">
        <v>1253</v>
      </c>
      <c r="E1046" s="931">
        <v>265</v>
      </c>
      <c r="F1046" s="906">
        <v>20.7</v>
      </c>
      <c r="G1046" s="906"/>
      <c r="H1046" s="923">
        <f t="shared" si="16"/>
        <v>62443.060000000296</v>
      </c>
    </row>
    <row r="1047" spans="1:8" ht="15" customHeight="1">
      <c r="A1047" s="913">
        <v>1034</v>
      </c>
      <c r="B1047" s="911">
        <v>45160</v>
      </c>
      <c r="C1047" s="1047" t="s">
        <v>577</v>
      </c>
      <c r="D1047" s="930" t="s">
        <v>1253</v>
      </c>
      <c r="E1047" s="931">
        <v>265</v>
      </c>
      <c r="F1047" s="906">
        <v>11.94</v>
      </c>
      <c r="G1047" s="906"/>
      <c r="H1047" s="923">
        <f t="shared" si="16"/>
        <v>62431.120000000294</v>
      </c>
    </row>
    <row r="1048" spans="1:8" ht="15" customHeight="1">
      <c r="A1048" s="913">
        <v>1035</v>
      </c>
      <c r="B1048" s="911">
        <v>45160</v>
      </c>
      <c r="C1048" s="1047" t="s">
        <v>577</v>
      </c>
      <c r="D1048" s="930" t="s">
        <v>1254</v>
      </c>
      <c r="E1048" s="931">
        <v>737</v>
      </c>
      <c r="F1048" s="906">
        <v>229</v>
      </c>
      <c r="G1048" s="906"/>
      <c r="H1048" s="923">
        <f t="shared" si="16"/>
        <v>62202.120000000294</v>
      </c>
    </row>
    <row r="1049" spans="1:8" ht="15" customHeight="1">
      <c r="A1049" s="913">
        <v>1036</v>
      </c>
      <c r="B1049" s="911">
        <v>45160</v>
      </c>
      <c r="C1049" s="1047" t="s">
        <v>577</v>
      </c>
      <c r="D1049" s="930" t="s">
        <v>1255</v>
      </c>
      <c r="E1049" s="931">
        <v>737</v>
      </c>
      <c r="F1049" s="906">
        <v>25.99</v>
      </c>
      <c r="G1049" s="906"/>
      <c r="H1049" s="923">
        <f t="shared" si="16"/>
        <v>62176.130000000296</v>
      </c>
    </row>
    <row r="1050" spans="1:8" ht="15" customHeight="1">
      <c r="A1050" s="913">
        <v>1037</v>
      </c>
      <c r="B1050" s="911">
        <v>45160</v>
      </c>
      <c r="C1050" s="1047" t="s">
        <v>577</v>
      </c>
      <c r="D1050" s="930" t="s">
        <v>1255</v>
      </c>
      <c r="E1050" s="931">
        <v>737</v>
      </c>
      <c r="F1050" s="906">
        <v>10.25</v>
      </c>
      <c r="G1050" s="906"/>
      <c r="H1050" s="923">
        <f t="shared" si="16"/>
        <v>62165.880000000296</v>
      </c>
    </row>
    <row r="1051" spans="1:8" ht="15" customHeight="1">
      <c r="A1051" s="913">
        <v>1038</v>
      </c>
      <c r="B1051" s="911">
        <v>45160</v>
      </c>
      <c r="C1051" s="1047" t="s">
        <v>577</v>
      </c>
      <c r="D1051" s="930" t="s">
        <v>1256</v>
      </c>
      <c r="E1051" s="931">
        <v>737</v>
      </c>
      <c r="F1051" s="906">
        <v>54.99</v>
      </c>
      <c r="G1051" s="906"/>
      <c r="H1051" s="923">
        <f t="shared" si="16"/>
        <v>62110.890000000298</v>
      </c>
    </row>
    <row r="1052" spans="1:8" ht="15" customHeight="1">
      <c r="A1052" s="913">
        <v>1039</v>
      </c>
      <c r="B1052" s="911">
        <v>45160</v>
      </c>
      <c r="C1052" s="1047" t="s">
        <v>575</v>
      </c>
      <c r="D1052" s="930" t="s">
        <v>1257</v>
      </c>
      <c r="E1052" s="931">
        <v>737</v>
      </c>
      <c r="F1052" s="906">
        <v>5405</v>
      </c>
      <c r="G1052" s="906"/>
      <c r="H1052" s="923">
        <f t="shared" si="16"/>
        <v>56705.890000000298</v>
      </c>
    </row>
    <row r="1053" spans="1:8" ht="15" customHeight="1">
      <c r="A1053" s="913">
        <v>1040</v>
      </c>
      <c r="B1053" s="911">
        <v>45161</v>
      </c>
      <c r="C1053" s="1047" t="s">
        <v>573</v>
      </c>
      <c r="D1053" s="930" t="s">
        <v>1258</v>
      </c>
      <c r="E1053" s="931">
        <v>92</v>
      </c>
      <c r="F1053" s="906"/>
      <c r="G1053" s="906">
        <v>305</v>
      </c>
      <c r="H1053" s="923">
        <f t="shared" si="16"/>
        <v>57010.890000000298</v>
      </c>
    </row>
    <row r="1054" spans="1:8" ht="15" customHeight="1">
      <c r="A1054" s="913">
        <v>1041</v>
      </c>
      <c r="B1054" s="911">
        <v>45161</v>
      </c>
      <c r="C1054" s="1047" t="s">
        <v>579</v>
      </c>
      <c r="D1054" s="930" t="s">
        <v>1259</v>
      </c>
      <c r="E1054" s="931">
        <v>586</v>
      </c>
      <c r="F1054" s="906"/>
      <c r="G1054" s="906">
        <v>500</v>
      </c>
      <c r="H1054" s="923">
        <f t="shared" si="16"/>
        <v>57510.890000000298</v>
      </c>
    </row>
    <row r="1055" spans="1:8" ht="15" customHeight="1">
      <c r="A1055" s="913">
        <v>1042</v>
      </c>
      <c r="B1055" s="911">
        <v>45161</v>
      </c>
      <c r="C1055" s="1047" t="s">
        <v>577</v>
      </c>
      <c r="D1055" s="930" t="s">
        <v>1260</v>
      </c>
      <c r="E1055" s="931">
        <v>737.2</v>
      </c>
      <c r="F1055" s="906">
        <v>8.59</v>
      </c>
      <c r="G1055" s="906"/>
      <c r="H1055" s="923">
        <f t="shared" si="16"/>
        <v>57502.300000000301</v>
      </c>
    </row>
    <row r="1056" spans="1:8" ht="15" customHeight="1">
      <c r="A1056" s="913">
        <v>1043</v>
      </c>
      <c r="B1056" s="911">
        <v>45161</v>
      </c>
      <c r="C1056" s="1047" t="s">
        <v>577</v>
      </c>
      <c r="D1056" s="930" t="s">
        <v>1260</v>
      </c>
      <c r="E1056" s="931">
        <v>737.2</v>
      </c>
      <c r="F1056" s="906">
        <v>16.059999999999999</v>
      </c>
      <c r="G1056" s="906"/>
      <c r="H1056" s="923">
        <f t="shared" si="16"/>
        <v>57486.240000000304</v>
      </c>
    </row>
    <row r="1057" spans="1:8" ht="15" customHeight="1">
      <c r="A1057" s="913">
        <v>1044</v>
      </c>
      <c r="B1057" s="911">
        <v>45161</v>
      </c>
      <c r="C1057" s="1047" t="s">
        <v>577</v>
      </c>
      <c r="D1057" s="930" t="s">
        <v>1260</v>
      </c>
      <c r="E1057" s="931">
        <v>737.2</v>
      </c>
      <c r="F1057" s="906">
        <v>76.959999999999994</v>
      </c>
      <c r="G1057" s="906"/>
      <c r="H1057" s="923">
        <f t="shared" si="16"/>
        <v>57409.280000000304</v>
      </c>
    </row>
    <row r="1058" spans="1:8" ht="15" customHeight="1">
      <c r="A1058" s="913">
        <v>1045</v>
      </c>
      <c r="B1058" s="911">
        <v>45161</v>
      </c>
      <c r="C1058" s="1047" t="s">
        <v>575</v>
      </c>
      <c r="D1058" s="930" t="s">
        <v>1261</v>
      </c>
      <c r="E1058" s="931">
        <v>235</v>
      </c>
      <c r="F1058" s="906">
        <v>289</v>
      </c>
      <c r="G1058" s="906"/>
      <c r="H1058" s="923">
        <f t="shared" si="16"/>
        <v>57120.280000000304</v>
      </c>
    </row>
    <row r="1059" spans="1:8" ht="15" customHeight="1">
      <c r="A1059" s="913">
        <v>1046</v>
      </c>
      <c r="B1059" s="911">
        <v>45161</v>
      </c>
      <c r="C1059" s="1047" t="s">
        <v>575</v>
      </c>
      <c r="D1059" s="930" t="s">
        <v>1262</v>
      </c>
      <c r="E1059" s="931">
        <v>272</v>
      </c>
      <c r="F1059" s="906">
        <v>493.22</v>
      </c>
      <c r="G1059" s="906"/>
      <c r="H1059" s="923">
        <f t="shared" si="16"/>
        <v>56627.060000000303</v>
      </c>
    </row>
    <row r="1060" spans="1:8" ht="15" customHeight="1">
      <c r="A1060" s="913">
        <v>1047</v>
      </c>
      <c r="B1060" s="911">
        <v>45161</v>
      </c>
      <c r="C1060" s="1047" t="s">
        <v>607</v>
      </c>
      <c r="D1060" s="930" t="s">
        <v>1263</v>
      </c>
      <c r="E1060" s="931">
        <v>737</v>
      </c>
      <c r="F1060" s="906">
        <v>98.11</v>
      </c>
      <c r="G1060" s="906"/>
      <c r="H1060" s="923">
        <f t="shared" si="16"/>
        <v>56528.950000000303</v>
      </c>
    </row>
    <row r="1061" spans="1:8" ht="15" customHeight="1">
      <c r="A1061" s="913">
        <v>1048</v>
      </c>
      <c r="B1061" s="911">
        <v>45161</v>
      </c>
      <c r="C1061" s="1047" t="s">
        <v>575</v>
      </c>
      <c r="D1061" s="930" t="s">
        <v>1169</v>
      </c>
      <c r="E1061" s="931">
        <v>737</v>
      </c>
      <c r="F1061" s="906">
        <v>992.71</v>
      </c>
      <c r="G1061" s="906"/>
      <c r="H1061" s="923">
        <f t="shared" si="16"/>
        <v>55536.240000000304</v>
      </c>
    </row>
    <row r="1062" spans="1:8" ht="15" customHeight="1">
      <c r="A1062" s="913">
        <v>1049</v>
      </c>
      <c r="B1062" s="911">
        <v>45161</v>
      </c>
      <c r="C1062" s="1047" t="s">
        <v>575</v>
      </c>
      <c r="D1062" s="930" t="s">
        <v>1169</v>
      </c>
      <c r="E1062" s="931">
        <v>737</v>
      </c>
      <c r="F1062" s="906">
        <v>1822.51</v>
      </c>
      <c r="G1062" s="906"/>
      <c r="H1062" s="923">
        <f t="shared" si="16"/>
        <v>53713.730000000302</v>
      </c>
    </row>
    <row r="1063" spans="1:8" ht="15" customHeight="1">
      <c r="A1063" s="913">
        <v>1050</v>
      </c>
      <c r="B1063" s="1044">
        <v>45161</v>
      </c>
      <c r="C1063" s="1049" t="s">
        <v>575</v>
      </c>
      <c r="D1063" s="815" t="s">
        <v>941</v>
      </c>
      <c r="E1063" s="831">
        <v>737</v>
      </c>
      <c r="F1063" s="924">
        <v>504</v>
      </c>
      <c r="H1063" s="923">
        <f t="shared" si="16"/>
        <v>53209.730000000302</v>
      </c>
    </row>
    <row r="1064" spans="1:8" ht="15" customHeight="1">
      <c r="A1064" s="913">
        <v>1051</v>
      </c>
      <c r="B1064" s="1044">
        <v>45161</v>
      </c>
      <c r="C1064" s="1049" t="s">
        <v>577</v>
      </c>
      <c r="D1064" s="815" t="s">
        <v>1264</v>
      </c>
      <c r="E1064" s="831">
        <v>54</v>
      </c>
      <c r="F1064" s="924">
        <v>101.44</v>
      </c>
      <c r="H1064" s="923">
        <f t="shared" si="16"/>
        <v>53108.290000000299</v>
      </c>
    </row>
    <row r="1065" spans="1:8" ht="15" customHeight="1">
      <c r="A1065" s="913">
        <v>1052</v>
      </c>
      <c r="B1065" s="911">
        <v>45162</v>
      </c>
      <c r="C1065" s="1047" t="s">
        <v>579</v>
      </c>
      <c r="D1065" s="930" t="s">
        <v>1265</v>
      </c>
      <c r="E1065" s="931">
        <v>586</v>
      </c>
      <c r="F1065" s="906"/>
      <c r="G1065" s="906">
        <v>500</v>
      </c>
      <c r="H1065" s="923">
        <f t="shared" si="16"/>
        <v>53608.290000000299</v>
      </c>
    </row>
    <row r="1066" spans="1:8" ht="15" customHeight="1">
      <c r="A1066" s="913">
        <v>1053</v>
      </c>
      <c r="B1066" s="911">
        <v>45162</v>
      </c>
      <c r="C1066" s="1047" t="s">
        <v>577</v>
      </c>
      <c r="D1066" s="930" t="s">
        <v>1266</v>
      </c>
      <c r="E1066" s="931">
        <v>737</v>
      </c>
      <c r="F1066" s="906">
        <v>10.99</v>
      </c>
      <c r="G1066" s="906"/>
      <c r="H1066" s="923">
        <f t="shared" si="16"/>
        <v>53597.300000000301</v>
      </c>
    </row>
    <row r="1067" spans="1:8" ht="15" customHeight="1">
      <c r="A1067" s="913">
        <v>1054</v>
      </c>
      <c r="B1067" s="911">
        <v>45162</v>
      </c>
      <c r="C1067" s="1047" t="s">
        <v>577</v>
      </c>
      <c r="D1067" s="930" t="s">
        <v>1267</v>
      </c>
      <c r="E1067" s="931">
        <v>265</v>
      </c>
      <c r="F1067" s="906">
        <v>42.6</v>
      </c>
      <c r="G1067" s="906"/>
      <c r="H1067" s="923">
        <f t="shared" si="16"/>
        <v>53554.700000000303</v>
      </c>
    </row>
    <row r="1068" spans="1:8" ht="15" customHeight="1">
      <c r="A1068" s="913">
        <v>1055</v>
      </c>
      <c r="B1068" s="911">
        <v>45162</v>
      </c>
      <c r="C1068" s="1047" t="s">
        <v>577</v>
      </c>
      <c r="D1068" s="932" t="s">
        <v>1268</v>
      </c>
      <c r="E1068" s="931">
        <v>737</v>
      </c>
      <c r="F1068" s="906">
        <v>279</v>
      </c>
      <c r="G1068" s="906"/>
      <c r="H1068" s="923">
        <f t="shared" si="16"/>
        <v>53275.700000000303</v>
      </c>
    </row>
    <row r="1069" spans="1:8" ht="15" customHeight="1">
      <c r="A1069" s="913">
        <v>1056</v>
      </c>
      <c r="B1069" s="911">
        <v>45162</v>
      </c>
      <c r="C1069" s="1047" t="s">
        <v>577</v>
      </c>
      <c r="D1069" s="930" t="s">
        <v>1269</v>
      </c>
      <c r="E1069" s="931">
        <v>737</v>
      </c>
      <c r="F1069" s="906">
        <v>115</v>
      </c>
      <c r="G1069" s="906"/>
      <c r="H1069" s="923">
        <f t="shared" si="16"/>
        <v>53160.700000000303</v>
      </c>
    </row>
    <row r="1070" spans="1:8" ht="15" customHeight="1">
      <c r="A1070" s="913">
        <v>1057</v>
      </c>
      <c r="B1070" s="911">
        <v>45162</v>
      </c>
      <c r="C1070" s="1047" t="s">
        <v>577</v>
      </c>
      <c r="D1070" s="930" t="s">
        <v>1270</v>
      </c>
      <c r="E1070" s="931">
        <v>737</v>
      </c>
      <c r="F1070" s="906">
        <v>10.99</v>
      </c>
      <c r="G1070" s="906"/>
      <c r="H1070" s="923">
        <f t="shared" si="16"/>
        <v>53149.710000000305</v>
      </c>
    </row>
    <row r="1071" spans="1:8" ht="15" customHeight="1">
      <c r="A1071" s="913">
        <v>1058</v>
      </c>
      <c r="B1071" s="911">
        <v>45162</v>
      </c>
      <c r="C1071" s="1047" t="s">
        <v>577</v>
      </c>
      <c r="D1071" s="930" t="s">
        <v>1271</v>
      </c>
      <c r="E1071" s="931">
        <v>737</v>
      </c>
      <c r="F1071" s="906">
        <v>180</v>
      </c>
      <c r="G1071" s="906"/>
      <c r="H1071" s="923">
        <f t="shared" si="16"/>
        <v>52969.710000000305</v>
      </c>
    </row>
    <row r="1072" spans="1:8" ht="15" customHeight="1">
      <c r="A1072" s="913">
        <v>1059</v>
      </c>
      <c r="B1072" s="911">
        <v>45163</v>
      </c>
      <c r="C1072" s="1047" t="s">
        <v>579</v>
      </c>
      <c r="D1072" s="930" t="s">
        <v>1272</v>
      </c>
      <c r="E1072" s="931">
        <v>586</v>
      </c>
      <c r="F1072" s="906"/>
      <c r="G1072" s="906">
        <v>789</v>
      </c>
      <c r="H1072" s="923">
        <f t="shared" si="16"/>
        <v>53758.710000000305</v>
      </c>
    </row>
    <row r="1073" spans="1:8" ht="15" customHeight="1">
      <c r="A1073" s="913">
        <v>1060</v>
      </c>
      <c r="B1073" s="911">
        <v>45163</v>
      </c>
      <c r="C1073" s="1047" t="s">
        <v>573</v>
      </c>
      <c r="D1073" s="930" t="s">
        <v>1273</v>
      </c>
      <c r="E1073" s="931">
        <v>92</v>
      </c>
      <c r="F1073" s="906"/>
      <c r="G1073" s="906">
        <v>159.30000000000001</v>
      </c>
      <c r="H1073" s="923">
        <f t="shared" si="16"/>
        <v>53918.010000000308</v>
      </c>
    </row>
    <row r="1074" spans="1:8" ht="15" customHeight="1">
      <c r="A1074" s="913">
        <v>1061</v>
      </c>
      <c r="B1074" s="911">
        <v>45163</v>
      </c>
      <c r="C1074" s="1047" t="s">
        <v>579</v>
      </c>
      <c r="D1074" s="930" t="s">
        <v>1274</v>
      </c>
      <c r="E1074" s="931">
        <v>586</v>
      </c>
      <c r="F1074" s="906"/>
      <c r="G1074" s="906">
        <v>1540</v>
      </c>
      <c r="H1074" s="923">
        <f t="shared" si="16"/>
        <v>55458.010000000308</v>
      </c>
    </row>
    <row r="1075" spans="1:8" ht="15" customHeight="1">
      <c r="A1075" s="913">
        <v>1062</v>
      </c>
      <c r="B1075" s="911">
        <v>45163</v>
      </c>
      <c r="C1075" s="1047" t="s">
        <v>577</v>
      </c>
      <c r="D1075" s="930" t="s">
        <v>1275</v>
      </c>
      <c r="E1075" s="931">
        <v>265</v>
      </c>
      <c r="F1075" s="906">
        <v>34.200000000000003</v>
      </c>
      <c r="G1075" s="906"/>
      <c r="H1075" s="923">
        <f t="shared" si="16"/>
        <v>55423.810000000311</v>
      </c>
    </row>
    <row r="1076" spans="1:8" ht="15" customHeight="1">
      <c r="A1076" s="913">
        <v>1063</v>
      </c>
      <c r="B1076" s="911">
        <v>45163</v>
      </c>
      <c r="C1076" s="1047" t="s">
        <v>577</v>
      </c>
      <c r="D1076" s="930" t="s">
        <v>1275</v>
      </c>
      <c r="E1076" s="931">
        <v>265</v>
      </c>
      <c r="F1076" s="906">
        <v>34.200000000000003</v>
      </c>
      <c r="G1076" s="906"/>
      <c r="H1076" s="923">
        <f t="shared" si="16"/>
        <v>55389.610000000313</v>
      </c>
    </row>
    <row r="1077" spans="1:8" ht="15" customHeight="1">
      <c r="A1077" s="913">
        <v>1064</v>
      </c>
      <c r="B1077" s="911">
        <v>45163</v>
      </c>
      <c r="C1077" s="1047" t="s">
        <v>577</v>
      </c>
      <c r="D1077" s="930" t="s">
        <v>1275</v>
      </c>
      <c r="E1077" s="931">
        <v>265</v>
      </c>
      <c r="F1077" s="906">
        <v>20.7</v>
      </c>
      <c r="G1077" s="906"/>
      <c r="H1077" s="923">
        <f t="shared" si="16"/>
        <v>55368.910000000316</v>
      </c>
    </row>
    <row r="1078" spans="1:8" ht="15" customHeight="1">
      <c r="A1078" s="913">
        <v>1065</v>
      </c>
      <c r="B1078" s="911">
        <v>45163</v>
      </c>
      <c r="C1078" s="1047" t="s">
        <v>607</v>
      </c>
      <c r="D1078" s="930" t="s">
        <v>1276</v>
      </c>
      <c r="E1078" s="931">
        <v>727</v>
      </c>
      <c r="F1078" s="906">
        <v>100</v>
      </c>
      <c r="G1078" s="906"/>
      <c r="H1078" s="923">
        <f t="shared" si="16"/>
        <v>55268.910000000316</v>
      </c>
    </row>
    <row r="1079" spans="1:8" ht="15" customHeight="1">
      <c r="A1079" s="913">
        <v>1066</v>
      </c>
      <c r="B1079" s="911">
        <v>45167</v>
      </c>
      <c r="C1079" s="1047" t="s">
        <v>579</v>
      </c>
      <c r="D1079" s="930" t="s">
        <v>1277</v>
      </c>
      <c r="E1079" s="931">
        <v>668</v>
      </c>
      <c r="F1079" s="906"/>
      <c r="G1079" s="906">
        <v>1989</v>
      </c>
      <c r="H1079" s="923">
        <f t="shared" si="16"/>
        <v>57257.910000000316</v>
      </c>
    </row>
    <row r="1080" spans="1:8" ht="15" customHeight="1">
      <c r="A1080" s="913">
        <v>1067</v>
      </c>
      <c r="B1080" s="911">
        <v>45167</v>
      </c>
      <c r="C1080" s="1047" t="s">
        <v>579</v>
      </c>
      <c r="D1080" s="930" t="s">
        <v>1278</v>
      </c>
      <c r="E1080" s="931">
        <v>92</v>
      </c>
      <c r="F1080" s="906"/>
      <c r="G1080" s="906">
        <v>100</v>
      </c>
      <c r="H1080" s="923">
        <f t="shared" si="16"/>
        <v>57357.910000000316</v>
      </c>
    </row>
    <row r="1081" spans="1:8" ht="15" customHeight="1">
      <c r="A1081" s="913">
        <v>1068</v>
      </c>
      <c r="B1081" s="911">
        <v>45167</v>
      </c>
      <c r="C1081" s="1047" t="s">
        <v>579</v>
      </c>
      <c r="D1081" s="930" t="s">
        <v>1279</v>
      </c>
      <c r="E1081" s="931">
        <v>586</v>
      </c>
      <c r="F1081" s="906"/>
      <c r="G1081" s="906">
        <v>250</v>
      </c>
      <c r="H1081" s="923">
        <f t="shared" si="16"/>
        <v>57607.910000000316</v>
      </c>
    </row>
    <row r="1082" spans="1:8" ht="15" customHeight="1">
      <c r="A1082" s="913">
        <v>1069</v>
      </c>
      <c r="B1082" s="911">
        <v>45167</v>
      </c>
      <c r="C1082" s="1047" t="s">
        <v>573</v>
      </c>
      <c r="D1082" s="930" t="s">
        <v>1280</v>
      </c>
      <c r="E1082" s="931">
        <v>92</v>
      </c>
      <c r="F1082" s="906"/>
      <c r="G1082" s="906">
        <v>305</v>
      </c>
      <c r="H1082" s="923">
        <f t="shared" si="16"/>
        <v>57912.910000000316</v>
      </c>
    </row>
    <row r="1083" spans="1:8" ht="15" customHeight="1">
      <c r="A1083" s="913">
        <v>1070</v>
      </c>
      <c r="B1083" s="911">
        <v>45167</v>
      </c>
      <c r="C1083" s="1047" t="s">
        <v>579</v>
      </c>
      <c r="D1083" s="930" t="s">
        <v>1281</v>
      </c>
      <c r="E1083" s="931">
        <v>586</v>
      </c>
      <c r="F1083" s="907"/>
      <c r="G1083" s="906">
        <v>2489</v>
      </c>
      <c r="H1083" s="923">
        <f t="shared" si="16"/>
        <v>60401.910000000316</v>
      </c>
    </row>
    <row r="1084" spans="1:8" ht="15" customHeight="1">
      <c r="A1084" s="913">
        <v>1071</v>
      </c>
      <c r="B1084" s="911">
        <v>45167</v>
      </c>
      <c r="C1084" s="1047" t="s">
        <v>575</v>
      </c>
      <c r="D1084" s="930" t="s">
        <v>1250</v>
      </c>
      <c r="E1084" s="931">
        <v>586</v>
      </c>
      <c r="F1084" s="906"/>
      <c r="G1084" s="906">
        <v>789</v>
      </c>
      <c r="H1084" s="923">
        <f t="shared" si="16"/>
        <v>61190.910000000316</v>
      </c>
    </row>
    <row r="1085" spans="1:8" ht="15" customHeight="1">
      <c r="A1085" s="913">
        <v>1072</v>
      </c>
      <c r="B1085" s="911">
        <v>45167</v>
      </c>
      <c r="C1085" s="1047" t="s">
        <v>579</v>
      </c>
      <c r="D1085" s="930" t="s">
        <v>1282</v>
      </c>
      <c r="E1085" s="931">
        <v>586</v>
      </c>
      <c r="F1085" s="906"/>
      <c r="G1085" s="906">
        <v>4089</v>
      </c>
      <c r="H1085" s="923">
        <f t="shared" si="16"/>
        <v>65279.910000000316</v>
      </c>
    </row>
    <row r="1086" spans="1:8" ht="15" customHeight="1">
      <c r="A1086" s="913">
        <v>1073</v>
      </c>
      <c r="B1086" s="911">
        <v>45167</v>
      </c>
      <c r="C1086" s="1047" t="s">
        <v>577</v>
      </c>
      <c r="D1086" s="930" t="s">
        <v>1283</v>
      </c>
      <c r="E1086" s="931">
        <v>265</v>
      </c>
      <c r="F1086" s="906">
        <v>34.200000000000003</v>
      </c>
      <c r="G1086" s="906"/>
      <c r="H1086" s="923">
        <f t="shared" si="16"/>
        <v>65245.710000000319</v>
      </c>
    </row>
    <row r="1087" spans="1:8" ht="15" customHeight="1">
      <c r="A1087" s="913">
        <v>1074</v>
      </c>
      <c r="B1087" s="911">
        <v>45167</v>
      </c>
      <c r="C1087" s="1047" t="s">
        <v>575</v>
      </c>
      <c r="D1087" s="930" t="s">
        <v>596</v>
      </c>
      <c r="E1087" s="931">
        <v>737</v>
      </c>
      <c r="F1087" s="906">
        <v>1207.8800000000001</v>
      </c>
      <c r="G1087" s="906"/>
      <c r="H1087" s="923">
        <f t="shared" si="16"/>
        <v>64037.830000000322</v>
      </c>
    </row>
    <row r="1088" spans="1:8" ht="15" customHeight="1">
      <c r="A1088" s="913">
        <v>1075</v>
      </c>
      <c r="B1088" s="911">
        <v>45167</v>
      </c>
      <c r="C1088" s="1047" t="s">
        <v>575</v>
      </c>
      <c r="D1088" s="930" t="s">
        <v>687</v>
      </c>
      <c r="E1088" s="931">
        <v>737</v>
      </c>
      <c r="F1088" s="909">
        <v>156</v>
      </c>
      <c r="G1088" s="906"/>
      <c r="H1088" s="923">
        <f t="shared" si="16"/>
        <v>63881.830000000322</v>
      </c>
    </row>
    <row r="1089" spans="1:8" ht="15" customHeight="1">
      <c r="A1089" s="913">
        <v>1076</v>
      </c>
      <c r="B1089" s="911">
        <v>45167</v>
      </c>
      <c r="C1089" s="1047" t="s">
        <v>577</v>
      </c>
      <c r="D1089" s="930" t="s">
        <v>1284</v>
      </c>
      <c r="E1089" s="931">
        <v>54</v>
      </c>
      <c r="F1089" s="906">
        <v>253.8</v>
      </c>
      <c r="G1089" s="906"/>
      <c r="H1089" s="923">
        <f t="shared" si="16"/>
        <v>63628.030000000319</v>
      </c>
    </row>
    <row r="1090" spans="1:8" ht="15" customHeight="1">
      <c r="A1090" s="913">
        <v>1077</v>
      </c>
      <c r="B1090" s="911">
        <v>45167</v>
      </c>
      <c r="C1090" s="1047" t="s">
        <v>607</v>
      </c>
      <c r="D1090" s="930" t="s">
        <v>1285</v>
      </c>
      <c r="E1090" s="931">
        <v>280</v>
      </c>
      <c r="F1090" s="906">
        <v>12.59</v>
      </c>
      <c r="G1090" s="906"/>
      <c r="H1090" s="923">
        <f t="shared" si="16"/>
        <v>63615.440000000322</v>
      </c>
    </row>
    <row r="1091" spans="1:8" ht="15" customHeight="1">
      <c r="A1091" s="913">
        <v>1078</v>
      </c>
      <c r="B1091" s="911">
        <v>45167</v>
      </c>
      <c r="C1091" s="1047" t="s">
        <v>577</v>
      </c>
      <c r="D1091" s="930" t="s">
        <v>1286</v>
      </c>
      <c r="E1091" s="931">
        <v>737</v>
      </c>
      <c r="F1091" s="906">
        <v>95.34</v>
      </c>
      <c r="G1091" s="906"/>
      <c r="H1091" s="923">
        <f t="shared" si="16"/>
        <v>63520.100000000326</v>
      </c>
    </row>
    <row r="1092" spans="1:8" ht="15" customHeight="1">
      <c r="A1092" s="913">
        <v>1079</v>
      </c>
      <c r="B1092" s="911">
        <v>45167</v>
      </c>
      <c r="C1092" s="1047" t="s">
        <v>607</v>
      </c>
      <c r="D1092" s="930" t="s">
        <v>1287</v>
      </c>
      <c r="E1092" s="931">
        <v>737</v>
      </c>
      <c r="F1092" s="906">
        <v>14.76</v>
      </c>
      <c r="G1092" s="906"/>
      <c r="H1092" s="923">
        <f t="shared" si="16"/>
        <v>63505.340000000324</v>
      </c>
    </row>
    <row r="1093" spans="1:8" ht="15" customHeight="1">
      <c r="A1093" s="913">
        <v>1080</v>
      </c>
      <c r="B1093" s="911">
        <v>45167</v>
      </c>
      <c r="C1093" s="1047" t="s">
        <v>575</v>
      </c>
      <c r="D1093" s="930" t="s">
        <v>1288</v>
      </c>
      <c r="E1093" s="931">
        <v>272</v>
      </c>
      <c r="F1093" s="906">
        <v>113</v>
      </c>
      <c r="G1093" s="906"/>
      <c r="H1093" s="923">
        <f t="shared" si="16"/>
        <v>63392.340000000324</v>
      </c>
    </row>
    <row r="1094" spans="1:8" ht="15" customHeight="1">
      <c r="A1094" s="913">
        <v>1081</v>
      </c>
      <c r="B1094" s="911">
        <v>45167</v>
      </c>
      <c r="C1094" s="1047" t="s">
        <v>575</v>
      </c>
      <c r="D1094" s="930" t="s">
        <v>827</v>
      </c>
      <c r="E1094" s="931">
        <v>737</v>
      </c>
      <c r="F1094" s="906">
        <v>4630</v>
      </c>
      <c r="G1094" s="906"/>
      <c r="H1094" s="923">
        <f t="shared" si="16"/>
        <v>58762.340000000324</v>
      </c>
    </row>
    <row r="1095" spans="1:8" ht="15" customHeight="1">
      <c r="A1095" s="913">
        <v>1082</v>
      </c>
      <c r="B1095" s="911">
        <v>45167</v>
      </c>
      <c r="C1095" s="1047" t="s">
        <v>575</v>
      </c>
      <c r="D1095" s="930" t="s">
        <v>1289</v>
      </c>
      <c r="E1095" s="931">
        <v>737</v>
      </c>
      <c r="F1095" s="906">
        <v>1405</v>
      </c>
      <c r="G1095" s="906"/>
      <c r="H1095" s="923">
        <f t="shared" si="16"/>
        <v>57357.340000000324</v>
      </c>
    </row>
    <row r="1096" spans="1:8" ht="15" customHeight="1">
      <c r="A1096" s="913">
        <v>1083</v>
      </c>
      <c r="B1096" s="911">
        <v>45167</v>
      </c>
      <c r="C1096" s="1047" t="s">
        <v>575</v>
      </c>
      <c r="D1096" s="930" t="s">
        <v>1257</v>
      </c>
      <c r="E1096" s="931">
        <v>737</v>
      </c>
      <c r="F1096" s="906">
        <v>1525</v>
      </c>
      <c r="G1096" s="906"/>
      <c r="H1096" s="923">
        <f t="shared" si="16"/>
        <v>55832.340000000324</v>
      </c>
    </row>
    <row r="1097" spans="1:8" ht="15" customHeight="1">
      <c r="A1097" s="913">
        <v>1084</v>
      </c>
      <c r="B1097" s="911">
        <v>45167</v>
      </c>
      <c r="C1097" s="1047" t="s">
        <v>575</v>
      </c>
      <c r="D1097" s="930" t="s">
        <v>1169</v>
      </c>
      <c r="E1097" s="931">
        <v>737</v>
      </c>
      <c r="F1097" s="906">
        <v>745.24</v>
      </c>
      <c r="G1097" s="906"/>
      <c r="H1097" s="923">
        <f t="shared" si="16"/>
        <v>55087.100000000326</v>
      </c>
    </row>
    <row r="1098" spans="1:8" ht="15" customHeight="1">
      <c r="A1098" s="913">
        <v>1085</v>
      </c>
      <c r="B1098" s="911">
        <v>45167</v>
      </c>
      <c r="C1098" s="1047" t="s">
        <v>575</v>
      </c>
      <c r="D1098" s="930" t="s">
        <v>1202</v>
      </c>
      <c r="E1098" s="931">
        <v>737</v>
      </c>
      <c r="F1098" s="906">
        <v>280</v>
      </c>
      <c r="G1098" s="906"/>
      <c r="H1098" s="923">
        <f t="shared" si="16"/>
        <v>54807.100000000326</v>
      </c>
    </row>
    <row r="1099" spans="1:8" ht="15" customHeight="1">
      <c r="A1099" s="913">
        <v>1086</v>
      </c>
      <c r="B1099" s="1044">
        <v>45167</v>
      </c>
      <c r="C1099" s="1049" t="s">
        <v>607</v>
      </c>
      <c r="D1099" s="815" t="s">
        <v>1290</v>
      </c>
      <c r="E1099" s="831">
        <v>280</v>
      </c>
      <c r="F1099" s="924">
        <v>34</v>
      </c>
      <c r="H1099" s="923">
        <f t="shared" si="16"/>
        <v>54773.100000000326</v>
      </c>
    </row>
    <row r="1100" spans="1:8" ht="15" customHeight="1">
      <c r="A1100" s="913">
        <v>1087</v>
      </c>
      <c r="B1100" s="911">
        <v>45168</v>
      </c>
      <c r="C1100" s="1047" t="s">
        <v>579</v>
      </c>
      <c r="D1100" s="930" t="s">
        <v>1291</v>
      </c>
      <c r="E1100" s="931">
        <v>586</v>
      </c>
      <c r="F1100" s="906"/>
      <c r="G1100" s="906">
        <v>289</v>
      </c>
      <c r="H1100" s="923">
        <f t="shared" si="16"/>
        <v>55062.100000000326</v>
      </c>
    </row>
    <row r="1101" spans="1:8" ht="15" customHeight="1">
      <c r="A1101" s="913">
        <v>1088</v>
      </c>
      <c r="B1101" s="911">
        <v>45168</v>
      </c>
      <c r="C1101" s="1047" t="s">
        <v>577</v>
      </c>
      <c r="D1101" s="930" t="s">
        <v>1292</v>
      </c>
      <c r="E1101" s="931">
        <v>265</v>
      </c>
      <c r="F1101" s="906">
        <v>20.7</v>
      </c>
      <c r="G1101" s="906"/>
      <c r="H1101" s="923">
        <f t="shared" si="16"/>
        <v>55041.400000000329</v>
      </c>
    </row>
    <row r="1102" spans="1:8" ht="15" customHeight="1">
      <c r="A1102" s="913">
        <v>1089</v>
      </c>
      <c r="B1102" s="911">
        <v>45168</v>
      </c>
      <c r="C1102" s="1047" t="s">
        <v>577</v>
      </c>
      <c r="D1102" s="930" t="s">
        <v>1293</v>
      </c>
      <c r="E1102" s="931">
        <v>737</v>
      </c>
      <c r="F1102" s="906">
        <v>120</v>
      </c>
      <c r="G1102" s="906"/>
      <c r="H1102" s="923">
        <f t="shared" ref="H1102:H1165" si="17">+H1101+G1102-F1102</f>
        <v>54921.400000000329</v>
      </c>
    </row>
    <row r="1103" spans="1:8" ht="15" customHeight="1">
      <c r="A1103" s="913">
        <v>1090</v>
      </c>
      <c r="B1103" s="911">
        <v>45168</v>
      </c>
      <c r="C1103" s="1047" t="s">
        <v>575</v>
      </c>
      <c r="D1103" s="930" t="s">
        <v>1161</v>
      </c>
      <c r="E1103" s="931">
        <v>737</v>
      </c>
      <c r="F1103" s="906">
        <v>5410</v>
      </c>
      <c r="G1103" s="906"/>
      <c r="H1103" s="923">
        <f t="shared" si="17"/>
        <v>49511.400000000329</v>
      </c>
    </row>
    <row r="1104" spans="1:8" ht="15" customHeight="1">
      <c r="A1104" s="913">
        <v>1091</v>
      </c>
      <c r="B1104" s="911">
        <v>45169</v>
      </c>
      <c r="C1104" s="1047" t="s">
        <v>579</v>
      </c>
      <c r="D1104" s="930" t="s">
        <v>1294</v>
      </c>
      <c r="E1104" s="931">
        <v>586</v>
      </c>
      <c r="F1104" s="906"/>
      <c r="G1104" s="906">
        <v>289</v>
      </c>
      <c r="H1104" s="923">
        <f t="shared" si="17"/>
        <v>49800.400000000329</v>
      </c>
    </row>
    <row r="1105" spans="1:8" ht="15" customHeight="1">
      <c r="A1105" s="913">
        <v>1092</v>
      </c>
      <c r="B1105" s="911">
        <v>45169</v>
      </c>
      <c r="C1105" s="1047" t="s">
        <v>577</v>
      </c>
      <c r="D1105" s="930" t="s">
        <v>1295</v>
      </c>
      <c r="E1105" s="931">
        <v>265</v>
      </c>
      <c r="F1105" s="906">
        <v>34.200000000000003</v>
      </c>
      <c r="G1105" s="906"/>
      <c r="H1105" s="923">
        <f t="shared" si="17"/>
        <v>49766.200000000332</v>
      </c>
    </row>
    <row r="1106" spans="1:8" ht="15" customHeight="1">
      <c r="A1106" s="913">
        <v>1093</v>
      </c>
      <c r="B1106" s="911">
        <v>45169</v>
      </c>
      <c r="C1106" s="1047" t="s">
        <v>577</v>
      </c>
      <c r="D1106" s="930" t="s">
        <v>1296</v>
      </c>
      <c r="E1106" s="931">
        <v>737</v>
      </c>
      <c r="F1106" s="906">
        <v>23.99</v>
      </c>
      <c r="G1106" s="906"/>
      <c r="H1106" s="923">
        <f t="shared" si="17"/>
        <v>49742.210000000334</v>
      </c>
    </row>
    <row r="1107" spans="1:8" ht="15" customHeight="1">
      <c r="A1107" s="913">
        <v>1094</v>
      </c>
      <c r="B1107" s="911">
        <v>45169</v>
      </c>
      <c r="C1107" s="1047" t="s">
        <v>577</v>
      </c>
      <c r="D1107" s="930" t="s">
        <v>1297</v>
      </c>
      <c r="E1107" s="931">
        <v>737</v>
      </c>
      <c r="F1107" s="910">
        <v>139.99</v>
      </c>
      <c r="G1107" s="906"/>
      <c r="H1107" s="923">
        <f t="shared" si="17"/>
        <v>49602.220000000336</v>
      </c>
    </row>
    <row r="1108" spans="1:8" ht="15" customHeight="1">
      <c r="A1108" s="913">
        <v>1095</v>
      </c>
      <c r="B1108" s="911">
        <v>45169</v>
      </c>
      <c r="C1108" s="1047" t="s">
        <v>577</v>
      </c>
      <c r="D1108" s="930" t="s">
        <v>1298</v>
      </c>
      <c r="E1108" s="931">
        <v>737</v>
      </c>
      <c r="F1108" s="906">
        <v>345</v>
      </c>
      <c r="G1108" s="906"/>
      <c r="H1108" s="923">
        <f t="shared" si="17"/>
        <v>49257.220000000336</v>
      </c>
    </row>
    <row r="1109" spans="1:8" ht="15" customHeight="1">
      <c r="A1109" s="913">
        <v>1096</v>
      </c>
      <c r="B1109" s="911">
        <v>45169</v>
      </c>
      <c r="C1109" s="1047" t="s">
        <v>577</v>
      </c>
      <c r="D1109" s="930" t="s">
        <v>1299</v>
      </c>
      <c r="E1109" s="931">
        <v>737</v>
      </c>
      <c r="F1109" s="906">
        <v>78</v>
      </c>
      <c r="G1109" s="906"/>
      <c r="H1109" s="923">
        <f t="shared" si="17"/>
        <v>49179.220000000336</v>
      </c>
    </row>
    <row r="1110" spans="1:8" ht="15" customHeight="1">
      <c r="A1110" s="913">
        <v>1097</v>
      </c>
      <c r="B1110" s="911">
        <v>45169</v>
      </c>
      <c r="C1110" s="1047" t="s">
        <v>577</v>
      </c>
      <c r="D1110" s="930" t="s">
        <v>1300</v>
      </c>
      <c r="E1110" s="931">
        <v>54</v>
      </c>
      <c r="F1110" s="906">
        <v>338.48</v>
      </c>
      <c r="G1110" s="906"/>
      <c r="H1110" s="923">
        <f t="shared" si="17"/>
        <v>48840.740000000333</v>
      </c>
    </row>
    <row r="1111" spans="1:8" ht="15" customHeight="1">
      <c r="A1111" s="913">
        <v>1098</v>
      </c>
      <c r="B1111" s="911">
        <v>45170</v>
      </c>
      <c r="C1111" s="1047" t="s">
        <v>575</v>
      </c>
      <c r="D1111" s="930" t="s">
        <v>1096</v>
      </c>
      <c r="E1111" s="931">
        <v>727</v>
      </c>
      <c r="F1111" s="906">
        <v>1040</v>
      </c>
      <c r="G1111" s="906"/>
      <c r="H1111" s="923">
        <f t="shared" si="17"/>
        <v>47800.740000000333</v>
      </c>
    </row>
    <row r="1112" spans="1:8" ht="15" customHeight="1">
      <c r="A1112" s="913">
        <v>1099</v>
      </c>
      <c r="B1112" s="911">
        <v>45170</v>
      </c>
      <c r="C1112" s="1047" t="s">
        <v>651</v>
      </c>
      <c r="D1112" s="930" t="s">
        <v>652</v>
      </c>
      <c r="E1112" s="931">
        <v>737</v>
      </c>
      <c r="F1112" s="906">
        <v>171.33</v>
      </c>
      <c r="G1112" s="906"/>
      <c r="H1112" s="923">
        <f t="shared" si="17"/>
        <v>47629.410000000331</v>
      </c>
    </row>
    <row r="1113" spans="1:8" ht="15" customHeight="1">
      <c r="A1113" s="913">
        <v>1100</v>
      </c>
      <c r="B1113" s="911">
        <v>45170</v>
      </c>
      <c r="C1113" s="1047" t="s">
        <v>577</v>
      </c>
      <c r="D1113" s="930" t="s">
        <v>1301</v>
      </c>
      <c r="E1113" s="931">
        <v>265</v>
      </c>
      <c r="F1113" s="906">
        <v>51</v>
      </c>
      <c r="G1113" s="906"/>
      <c r="H1113" s="923">
        <f t="shared" si="17"/>
        <v>47578.410000000331</v>
      </c>
    </row>
    <row r="1114" spans="1:8" ht="15" customHeight="1">
      <c r="A1114" s="913">
        <v>1101</v>
      </c>
      <c r="B1114" s="911">
        <v>45170</v>
      </c>
      <c r="C1114" s="1047" t="s">
        <v>577</v>
      </c>
      <c r="D1114" s="930" t="s">
        <v>1301</v>
      </c>
      <c r="E1114" s="931">
        <v>265</v>
      </c>
      <c r="F1114" s="906">
        <v>27</v>
      </c>
      <c r="G1114" s="906"/>
      <c r="H1114" s="923">
        <f t="shared" si="17"/>
        <v>47551.410000000331</v>
      </c>
    </row>
    <row r="1115" spans="1:8" ht="15" customHeight="1">
      <c r="A1115" s="913">
        <v>1102</v>
      </c>
      <c r="B1115" s="911">
        <v>45170</v>
      </c>
      <c r="C1115" s="1047" t="s">
        <v>577</v>
      </c>
      <c r="D1115" s="930" t="s">
        <v>1302</v>
      </c>
      <c r="E1115" s="931">
        <v>280</v>
      </c>
      <c r="F1115" s="906">
        <v>130</v>
      </c>
      <c r="G1115" s="906"/>
      <c r="H1115" s="923">
        <f t="shared" si="17"/>
        <v>47421.410000000331</v>
      </c>
    </row>
    <row r="1116" spans="1:8" ht="15" customHeight="1">
      <c r="A1116" s="913">
        <v>1103</v>
      </c>
      <c r="B1116" s="911">
        <v>45170</v>
      </c>
      <c r="C1116" s="1047" t="s">
        <v>820</v>
      </c>
      <c r="D1116" s="930" t="s">
        <v>1012</v>
      </c>
      <c r="E1116" s="931">
        <v>737</v>
      </c>
      <c r="F1116" s="906">
        <v>25.37</v>
      </c>
      <c r="G1116" s="906"/>
      <c r="H1116" s="923">
        <f t="shared" si="17"/>
        <v>47396.040000000328</v>
      </c>
    </row>
    <row r="1117" spans="1:8" ht="15" customHeight="1">
      <c r="A1117" s="913">
        <v>1104</v>
      </c>
      <c r="B1117" s="911">
        <v>45170</v>
      </c>
      <c r="C1117" s="1047" t="s">
        <v>577</v>
      </c>
      <c r="D1117" s="930" t="s">
        <v>1303</v>
      </c>
      <c r="E1117" s="931">
        <v>737</v>
      </c>
      <c r="F1117" s="906">
        <v>90.99</v>
      </c>
      <c r="G1117" s="906"/>
      <c r="H1117" s="923">
        <f t="shared" si="17"/>
        <v>47305.05000000033</v>
      </c>
    </row>
    <row r="1118" spans="1:8" ht="15" customHeight="1">
      <c r="A1118" s="913">
        <v>1105</v>
      </c>
      <c r="B1118" s="911">
        <v>45170</v>
      </c>
      <c r="C1118" s="1047" t="s">
        <v>577</v>
      </c>
      <c r="D1118" s="930" t="s">
        <v>1304</v>
      </c>
      <c r="E1118" s="931">
        <v>737</v>
      </c>
      <c r="F1118" s="906">
        <v>159.6</v>
      </c>
      <c r="G1118" s="906"/>
      <c r="H1118" s="923">
        <f t="shared" si="17"/>
        <v>47145.450000000332</v>
      </c>
    </row>
    <row r="1119" spans="1:8" ht="15" customHeight="1">
      <c r="A1119" s="913">
        <v>1106</v>
      </c>
      <c r="B1119" s="911">
        <v>45170</v>
      </c>
      <c r="C1119" s="1047" t="s">
        <v>577</v>
      </c>
      <c r="D1119" s="930" t="s">
        <v>1305</v>
      </c>
      <c r="E1119" s="931">
        <v>737</v>
      </c>
      <c r="F1119" s="906">
        <v>103.93</v>
      </c>
      <c r="G1119" s="906"/>
      <c r="H1119" s="923">
        <f t="shared" si="17"/>
        <v>47041.520000000331</v>
      </c>
    </row>
    <row r="1120" spans="1:8" ht="15" customHeight="1">
      <c r="A1120" s="913">
        <v>1107</v>
      </c>
      <c r="B1120" s="911">
        <v>45170</v>
      </c>
      <c r="C1120" s="1047" t="s">
        <v>575</v>
      </c>
      <c r="D1120" s="930" t="s">
        <v>673</v>
      </c>
      <c r="E1120" s="931">
        <v>738</v>
      </c>
      <c r="F1120" s="906">
        <v>1040</v>
      </c>
      <c r="G1120" s="906"/>
      <c r="H1120" s="923">
        <f t="shared" si="17"/>
        <v>46001.520000000331</v>
      </c>
    </row>
    <row r="1121" spans="1:8" ht="15" customHeight="1">
      <c r="A1121" s="913">
        <v>1108</v>
      </c>
      <c r="B1121" s="911">
        <v>45170</v>
      </c>
      <c r="C1121" s="1047" t="s">
        <v>577</v>
      </c>
      <c r="D1121" s="930" t="s">
        <v>1306</v>
      </c>
      <c r="E1121" s="931">
        <v>737</v>
      </c>
      <c r="F1121" s="906">
        <v>1984</v>
      </c>
      <c r="G1121" s="906"/>
      <c r="H1121" s="923">
        <f t="shared" si="17"/>
        <v>44017.520000000331</v>
      </c>
    </row>
    <row r="1122" spans="1:8" ht="15" customHeight="1">
      <c r="A1122" s="913">
        <v>1109</v>
      </c>
      <c r="B1122" s="911">
        <v>45170</v>
      </c>
      <c r="C1122" s="1047" t="s">
        <v>575</v>
      </c>
      <c r="D1122" s="930" t="s">
        <v>1202</v>
      </c>
      <c r="E1122" s="931">
        <v>737</v>
      </c>
      <c r="F1122" s="906">
        <v>170</v>
      </c>
      <c r="G1122" s="906"/>
      <c r="H1122" s="923">
        <f t="shared" si="17"/>
        <v>43847.520000000331</v>
      </c>
    </row>
    <row r="1123" spans="1:8" ht="15" customHeight="1">
      <c r="A1123" s="913">
        <v>1110</v>
      </c>
      <c r="B1123" s="911">
        <v>45173</v>
      </c>
      <c r="C1123" s="1047" t="s">
        <v>579</v>
      </c>
      <c r="D1123" s="930" t="s">
        <v>1307</v>
      </c>
      <c r="E1123" s="931">
        <v>586</v>
      </c>
      <c r="F1123" s="906"/>
      <c r="G1123" s="906">
        <v>3100</v>
      </c>
      <c r="H1123" s="923">
        <f t="shared" si="17"/>
        <v>46947.520000000331</v>
      </c>
    </row>
    <row r="1124" spans="1:8" ht="15" customHeight="1">
      <c r="A1124" s="913">
        <v>1111</v>
      </c>
      <c r="B1124" s="911">
        <v>45173</v>
      </c>
      <c r="C1124" s="1047" t="s">
        <v>573</v>
      </c>
      <c r="D1124" s="930" t="s">
        <v>1308</v>
      </c>
      <c r="E1124" s="931">
        <v>261</v>
      </c>
      <c r="F1124" s="906"/>
      <c r="G1124" s="906">
        <v>37.729999999999997</v>
      </c>
      <c r="H1124" s="923">
        <f t="shared" si="17"/>
        <v>46985.250000000335</v>
      </c>
    </row>
    <row r="1125" spans="1:8" ht="15" customHeight="1">
      <c r="A1125" s="913">
        <v>1112</v>
      </c>
      <c r="B1125" s="911">
        <v>45173</v>
      </c>
      <c r="C1125" s="1047" t="s">
        <v>575</v>
      </c>
      <c r="D1125" s="930" t="s">
        <v>1309</v>
      </c>
      <c r="E1125" s="931">
        <v>586</v>
      </c>
      <c r="F1125" s="906"/>
      <c r="G1125" s="906">
        <v>289</v>
      </c>
      <c r="H1125" s="923">
        <f t="shared" si="17"/>
        <v>47274.250000000335</v>
      </c>
    </row>
    <row r="1126" spans="1:8" ht="15" customHeight="1">
      <c r="A1126" s="913">
        <v>1113</v>
      </c>
      <c r="B1126" s="911">
        <v>45173</v>
      </c>
      <c r="C1126" s="1047" t="s">
        <v>575</v>
      </c>
      <c r="D1126" s="930" t="s">
        <v>1310</v>
      </c>
      <c r="E1126" s="931">
        <v>586</v>
      </c>
      <c r="F1126" s="906"/>
      <c r="G1126" s="906">
        <v>1989</v>
      </c>
      <c r="H1126" s="923">
        <f t="shared" si="17"/>
        <v>49263.250000000335</v>
      </c>
    </row>
    <row r="1127" spans="1:8" ht="15" customHeight="1">
      <c r="A1127" s="913">
        <v>1114</v>
      </c>
      <c r="B1127" s="911">
        <v>45173</v>
      </c>
      <c r="C1127" s="1047" t="s">
        <v>577</v>
      </c>
      <c r="D1127" s="930" t="s">
        <v>1311</v>
      </c>
      <c r="E1127" s="931">
        <v>737</v>
      </c>
      <c r="F1127" s="906">
        <v>6.01</v>
      </c>
      <c r="G1127" s="906"/>
      <c r="H1127" s="923">
        <f t="shared" si="17"/>
        <v>49257.240000000333</v>
      </c>
    </row>
    <row r="1128" spans="1:8" ht="15" customHeight="1">
      <c r="A1128" s="913">
        <v>1115</v>
      </c>
      <c r="B1128" s="911">
        <v>45173</v>
      </c>
      <c r="C1128" s="1047" t="s">
        <v>577</v>
      </c>
      <c r="D1128" s="930" t="s">
        <v>1312</v>
      </c>
      <c r="E1128" s="931">
        <v>737</v>
      </c>
      <c r="F1128" s="906">
        <v>13.89</v>
      </c>
      <c r="G1128" s="906"/>
      <c r="H1128" s="923">
        <f t="shared" si="17"/>
        <v>49243.350000000333</v>
      </c>
    </row>
    <row r="1129" spans="1:8" ht="15" customHeight="1">
      <c r="A1129" s="913">
        <v>1116</v>
      </c>
      <c r="B1129" s="911">
        <v>45173</v>
      </c>
      <c r="C1129" s="1047" t="s">
        <v>577</v>
      </c>
      <c r="D1129" s="930" t="s">
        <v>1313</v>
      </c>
      <c r="E1129" s="931">
        <v>737</v>
      </c>
      <c r="F1129" s="906">
        <v>19.989999999999998</v>
      </c>
      <c r="G1129" s="906"/>
      <c r="H1129" s="923">
        <f t="shared" si="17"/>
        <v>49223.360000000335</v>
      </c>
    </row>
    <row r="1130" spans="1:8" ht="15" customHeight="1">
      <c r="A1130" s="913">
        <v>1117</v>
      </c>
      <c r="B1130" s="911">
        <v>45173</v>
      </c>
      <c r="C1130" s="1047" t="s">
        <v>577</v>
      </c>
      <c r="D1130" s="930" t="s">
        <v>1314</v>
      </c>
      <c r="E1130" s="931">
        <v>737</v>
      </c>
      <c r="F1130" s="906">
        <v>34.200000000000003</v>
      </c>
      <c r="G1130" s="906"/>
      <c r="H1130" s="923">
        <f t="shared" si="17"/>
        <v>49189.160000000338</v>
      </c>
    </row>
    <row r="1131" spans="1:8" ht="15" customHeight="1">
      <c r="A1131" s="913">
        <v>1118</v>
      </c>
      <c r="B1131" s="911">
        <v>45173</v>
      </c>
      <c r="C1131" s="1047" t="s">
        <v>577</v>
      </c>
      <c r="D1131" s="930" t="s">
        <v>1314</v>
      </c>
      <c r="E1131" s="931">
        <v>737</v>
      </c>
      <c r="F1131" s="906">
        <v>20.7</v>
      </c>
      <c r="G1131" s="906"/>
      <c r="H1131" s="923">
        <f t="shared" si="17"/>
        <v>49168.460000000341</v>
      </c>
    </row>
    <row r="1132" spans="1:8" ht="15" customHeight="1">
      <c r="A1132" s="913">
        <v>1119</v>
      </c>
      <c r="B1132" s="911">
        <v>45173</v>
      </c>
      <c r="C1132" s="1047" t="s">
        <v>577</v>
      </c>
      <c r="D1132" s="930" t="s">
        <v>1315</v>
      </c>
      <c r="E1132" s="931">
        <v>280</v>
      </c>
      <c r="F1132" s="906">
        <v>33.49</v>
      </c>
      <c r="G1132" s="906"/>
      <c r="H1132" s="923">
        <f t="shared" si="17"/>
        <v>49134.970000000343</v>
      </c>
    </row>
    <row r="1133" spans="1:8" ht="15" customHeight="1">
      <c r="A1133" s="913">
        <v>1120</v>
      </c>
      <c r="B1133" s="911">
        <v>45173</v>
      </c>
      <c r="C1133" s="1047" t="s">
        <v>577</v>
      </c>
      <c r="D1133" s="930" t="s">
        <v>1316</v>
      </c>
      <c r="E1133" s="931">
        <v>264</v>
      </c>
      <c r="F1133" s="906">
        <v>38.4</v>
      </c>
      <c r="G1133" s="906"/>
      <c r="H1133" s="923">
        <f t="shared" si="17"/>
        <v>49096.570000000342</v>
      </c>
    </row>
    <row r="1134" spans="1:8" ht="15" customHeight="1">
      <c r="A1134" s="913">
        <v>1121</v>
      </c>
      <c r="B1134" s="911">
        <v>45173</v>
      </c>
      <c r="C1134" s="1047" t="s">
        <v>577</v>
      </c>
      <c r="D1134" s="930" t="s">
        <v>1317</v>
      </c>
      <c r="E1134" s="931">
        <v>737</v>
      </c>
      <c r="F1134" s="906">
        <v>170</v>
      </c>
      <c r="G1134" s="906"/>
      <c r="H1134" s="923">
        <f t="shared" si="17"/>
        <v>48926.570000000342</v>
      </c>
    </row>
    <row r="1135" spans="1:8" ht="15" customHeight="1">
      <c r="A1135" s="913">
        <v>1122</v>
      </c>
      <c r="B1135" s="911">
        <v>45173</v>
      </c>
      <c r="C1135" s="1047" t="s">
        <v>577</v>
      </c>
      <c r="D1135" s="930" t="s">
        <v>1318</v>
      </c>
      <c r="E1135" s="931">
        <v>737</v>
      </c>
      <c r="F1135" s="906">
        <v>83.84</v>
      </c>
      <c r="G1135" s="906"/>
      <c r="H1135" s="923">
        <f t="shared" si="17"/>
        <v>48842.730000000345</v>
      </c>
    </row>
    <row r="1136" spans="1:8" ht="15" customHeight="1">
      <c r="A1136" s="913">
        <v>1123</v>
      </c>
      <c r="B1136" s="911">
        <v>45173</v>
      </c>
      <c r="C1136" s="1047" t="s">
        <v>575</v>
      </c>
      <c r="D1136" s="930" t="s">
        <v>1319</v>
      </c>
      <c r="E1136" s="931">
        <v>737</v>
      </c>
      <c r="F1136" s="906">
        <v>1512.87</v>
      </c>
      <c r="G1136" s="906"/>
      <c r="H1136" s="923">
        <f t="shared" si="17"/>
        <v>47329.860000000343</v>
      </c>
    </row>
    <row r="1137" spans="1:8" ht="15" customHeight="1">
      <c r="A1137" s="913">
        <v>1124</v>
      </c>
      <c r="B1137" s="1044">
        <v>45173</v>
      </c>
      <c r="C1137" s="1049" t="s">
        <v>675</v>
      </c>
      <c r="D1137" s="815" t="s">
        <v>1320</v>
      </c>
      <c r="E1137" s="831">
        <v>668</v>
      </c>
      <c r="F1137" s="924">
        <v>41.85</v>
      </c>
      <c r="H1137" s="923">
        <f t="shared" si="17"/>
        <v>47288.010000000344</v>
      </c>
    </row>
    <row r="1138" spans="1:8" ht="15" customHeight="1">
      <c r="A1138" s="913">
        <v>1125</v>
      </c>
      <c r="B1138" s="1044">
        <v>45173</v>
      </c>
      <c r="C1138" s="1049" t="s">
        <v>575</v>
      </c>
      <c r="D1138" s="815" t="s">
        <v>941</v>
      </c>
      <c r="E1138" s="831">
        <v>737</v>
      </c>
      <c r="F1138" s="924">
        <v>576</v>
      </c>
      <c r="H1138" s="923">
        <f t="shared" si="17"/>
        <v>46712.010000000344</v>
      </c>
    </row>
    <row r="1139" spans="1:8" ht="15" customHeight="1">
      <c r="A1139" s="913">
        <v>1126</v>
      </c>
      <c r="B1139" s="911">
        <v>45174</v>
      </c>
      <c r="C1139" s="1047" t="s">
        <v>577</v>
      </c>
      <c r="D1139" s="930" t="s">
        <v>1321</v>
      </c>
      <c r="E1139" s="931">
        <v>737</v>
      </c>
      <c r="F1139" s="906">
        <v>121.99</v>
      </c>
      <c r="G1139" s="906"/>
      <c r="H1139" s="923">
        <f t="shared" si="17"/>
        <v>46590.020000000346</v>
      </c>
    </row>
    <row r="1140" spans="1:8" ht="15" customHeight="1">
      <c r="A1140" s="913">
        <v>1127</v>
      </c>
      <c r="B1140" s="911">
        <v>45174</v>
      </c>
      <c r="C1140" s="1047" t="s">
        <v>577</v>
      </c>
      <c r="D1140" s="930" t="s">
        <v>1322</v>
      </c>
      <c r="E1140" s="931">
        <v>737</v>
      </c>
      <c r="F1140" s="906">
        <v>42.6</v>
      </c>
      <c r="G1140" s="906"/>
      <c r="H1140" s="923">
        <f t="shared" si="17"/>
        <v>46547.420000000347</v>
      </c>
    </row>
    <row r="1141" spans="1:8" ht="15" customHeight="1">
      <c r="A1141" s="913">
        <v>1128</v>
      </c>
      <c r="B1141" s="911">
        <v>45174</v>
      </c>
      <c r="C1141" s="1047" t="s">
        <v>577</v>
      </c>
      <c r="D1141" s="930" t="s">
        <v>1322</v>
      </c>
      <c r="E1141" s="931">
        <v>737</v>
      </c>
      <c r="F1141" s="906">
        <v>34.200000000000003</v>
      </c>
      <c r="G1141" s="906"/>
      <c r="H1141" s="923">
        <f t="shared" si="17"/>
        <v>46513.22000000035</v>
      </c>
    </row>
    <row r="1142" spans="1:8" ht="15" customHeight="1">
      <c r="A1142" s="913">
        <v>1129</v>
      </c>
      <c r="B1142" s="911">
        <v>45174</v>
      </c>
      <c r="C1142" s="1047" t="s">
        <v>577</v>
      </c>
      <c r="D1142" s="930" t="s">
        <v>1322</v>
      </c>
      <c r="E1142" s="931">
        <v>737</v>
      </c>
      <c r="F1142" s="906">
        <v>20.7</v>
      </c>
      <c r="G1142" s="906"/>
      <c r="H1142" s="923">
        <f t="shared" si="17"/>
        <v>46492.520000000353</v>
      </c>
    </row>
    <row r="1143" spans="1:8" ht="15" customHeight="1">
      <c r="A1143" s="913">
        <v>1130</v>
      </c>
      <c r="B1143" s="911">
        <v>45174</v>
      </c>
      <c r="C1143" s="1047" t="s">
        <v>577</v>
      </c>
      <c r="D1143" s="930" t="s">
        <v>1322</v>
      </c>
      <c r="E1143" s="931">
        <v>737</v>
      </c>
      <c r="F1143" s="906">
        <v>20.7</v>
      </c>
      <c r="G1143" s="906"/>
      <c r="H1143" s="923">
        <f t="shared" si="17"/>
        <v>46471.820000000356</v>
      </c>
    </row>
    <row r="1144" spans="1:8" ht="15" customHeight="1">
      <c r="A1144" s="913">
        <v>1131</v>
      </c>
      <c r="B1144" s="911">
        <v>45174</v>
      </c>
      <c r="C1144" s="1047" t="s">
        <v>621</v>
      </c>
      <c r="D1144" s="932" t="s">
        <v>624</v>
      </c>
      <c r="E1144" s="931">
        <v>737</v>
      </c>
      <c r="F1144" s="907">
        <v>8.5</v>
      </c>
      <c r="G1144" s="906"/>
      <c r="H1144" s="923">
        <f t="shared" si="17"/>
        <v>46463.320000000356</v>
      </c>
    </row>
    <row r="1145" spans="1:8" ht="15" customHeight="1">
      <c r="A1145" s="913">
        <v>1132</v>
      </c>
      <c r="B1145" s="911">
        <v>45174</v>
      </c>
      <c r="C1145" s="1047" t="s">
        <v>577</v>
      </c>
      <c r="D1145" s="930" t="s">
        <v>1323</v>
      </c>
      <c r="E1145" s="931">
        <v>737</v>
      </c>
      <c r="F1145" s="906">
        <v>26.85</v>
      </c>
      <c r="G1145" s="906"/>
      <c r="H1145" s="923">
        <f t="shared" si="17"/>
        <v>46436.470000000358</v>
      </c>
    </row>
    <row r="1146" spans="1:8" ht="15" customHeight="1">
      <c r="A1146" s="913">
        <v>1133</v>
      </c>
      <c r="B1146" s="911">
        <v>45174</v>
      </c>
      <c r="C1146" s="1047" t="s">
        <v>607</v>
      </c>
      <c r="D1146" s="932" t="s">
        <v>1324</v>
      </c>
      <c r="E1146" s="931">
        <v>737</v>
      </c>
      <c r="F1146" s="906">
        <v>12.76</v>
      </c>
      <c r="G1146" s="906"/>
      <c r="H1146" s="923">
        <f t="shared" si="17"/>
        <v>46423.710000000356</v>
      </c>
    </row>
    <row r="1147" spans="1:8" ht="15" customHeight="1">
      <c r="A1147" s="913">
        <v>1134</v>
      </c>
      <c r="B1147" s="911">
        <v>45175</v>
      </c>
      <c r="C1147" s="1047" t="s">
        <v>577</v>
      </c>
      <c r="D1147" s="930" t="s">
        <v>1321</v>
      </c>
      <c r="E1147" s="931">
        <v>737</v>
      </c>
      <c r="F1147" s="906">
        <v>96.99</v>
      </c>
      <c r="G1147" s="906"/>
      <c r="H1147" s="923">
        <f t="shared" si="17"/>
        <v>46326.720000000358</v>
      </c>
    </row>
    <row r="1148" spans="1:8" ht="15" customHeight="1">
      <c r="A1148" s="913">
        <v>1135</v>
      </c>
      <c r="B1148" s="911">
        <v>45175</v>
      </c>
      <c r="C1148" s="1047" t="s">
        <v>577</v>
      </c>
      <c r="D1148" s="930" t="s">
        <v>1325</v>
      </c>
      <c r="E1148" s="931">
        <v>737</v>
      </c>
      <c r="F1148" s="906">
        <v>250</v>
      </c>
      <c r="G1148" s="906"/>
      <c r="H1148" s="923">
        <f t="shared" si="17"/>
        <v>46076.720000000358</v>
      </c>
    </row>
    <row r="1149" spans="1:8" ht="15" customHeight="1">
      <c r="A1149" s="913">
        <v>1136</v>
      </c>
      <c r="B1149" s="911">
        <v>45175</v>
      </c>
      <c r="C1149" s="1047" t="s">
        <v>820</v>
      </c>
      <c r="D1149" s="930" t="s">
        <v>1025</v>
      </c>
      <c r="E1149" s="931">
        <v>737</v>
      </c>
      <c r="F1149" s="906">
        <v>77.989999999999995</v>
      </c>
      <c r="G1149" s="906"/>
      <c r="H1149" s="923">
        <f t="shared" si="17"/>
        <v>45998.73000000036</v>
      </c>
    </row>
    <row r="1150" spans="1:8" ht="15" customHeight="1">
      <c r="A1150" s="913">
        <v>1137</v>
      </c>
      <c r="B1150" s="911">
        <v>45175</v>
      </c>
      <c r="C1150" s="1047" t="s">
        <v>575</v>
      </c>
      <c r="D1150" s="930" t="s">
        <v>1326</v>
      </c>
      <c r="E1150" s="931">
        <v>737</v>
      </c>
      <c r="F1150" s="906">
        <v>650</v>
      </c>
      <c r="G1150" s="906"/>
      <c r="H1150" s="923">
        <f t="shared" si="17"/>
        <v>45348.73000000036</v>
      </c>
    </row>
    <row r="1151" spans="1:8" ht="15" customHeight="1">
      <c r="A1151" s="913">
        <v>1138</v>
      </c>
      <c r="B1151" s="911">
        <v>45176</v>
      </c>
      <c r="C1151" s="1047" t="s">
        <v>575</v>
      </c>
      <c r="D1151" s="930" t="s">
        <v>1309</v>
      </c>
      <c r="E1151" s="931">
        <v>586</v>
      </c>
      <c r="F1151" s="906"/>
      <c r="G1151" s="906">
        <v>2200</v>
      </c>
      <c r="H1151" s="923">
        <f t="shared" si="17"/>
        <v>47548.73000000036</v>
      </c>
    </row>
    <row r="1152" spans="1:8" ht="15" customHeight="1">
      <c r="A1152" s="913">
        <v>1139</v>
      </c>
      <c r="B1152" s="911">
        <v>45176</v>
      </c>
      <c r="C1152" s="1047" t="s">
        <v>1327</v>
      </c>
      <c r="D1152" s="930" t="s">
        <v>1328</v>
      </c>
      <c r="E1152" s="931">
        <v>737</v>
      </c>
      <c r="F1152" s="906"/>
      <c r="G1152" s="906">
        <v>138.07</v>
      </c>
      <c r="H1152" s="923">
        <f t="shared" si="17"/>
        <v>47686.800000000359</v>
      </c>
    </row>
    <row r="1153" spans="1:8" ht="15" customHeight="1">
      <c r="A1153" s="913">
        <v>1140</v>
      </c>
      <c r="B1153" s="911">
        <v>45177</v>
      </c>
      <c r="C1153" s="1047" t="s">
        <v>579</v>
      </c>
      <c r="D1153" s="930" t="s">
        <v>1329</v>
      </c>
      <c r="E1153" s="931">
        <v>586</v>
      </c>
      <c r="F1153" s="906"/>
      <c r="G1153" s="906">
        <v>3189</v>
      </c>
      <c r="H1153" s="923">
        <f t="shared" si="17"/>
        <v>50875.800000000359</v>
      </c>
    </row>
    <row r="1154" spans="1:8" ht="15" customHeight="1">
      <c r="A1154" s="913">
        <v>1141</v>
      </c>
      <c r="B1154" s="911">
        <v>45177</v>
      </c>
      <c r="C1154" s="1047" t="s">
        <v>575</v>
      </c>
      <c r="D1154" s="930" t="s">
        <v>1330</v>
      </c>
      <c r="E1154" s="931">
        <v>737</v>
      </c>
      <c r="F1154" s="906">
        <v>1538.8</v>
      </c>
      <c r="G1154" s="906"/>
      <c r="H1154" s="923">
        <f t="shared" si="17"/>
        <v>49337.000000000357</v>
      </c>
    </row>
    <row r="1155" spans="1:8" ht="15" customHeight="1">
      <c r="A1155" s="913">
        <v>1142</v>
      </c>
      <c r="B1155" s="911">
        <v>45177</v>
      </c>
      <c r="C1155" s="1047" t="s">
        <v>607</v>
      </c>
      <c r="D1155" s="930" t="s">
        <v>1331</v>
      </c>
      <c r="E1155" s="931">
        <v>737</v>
      </c>
      <c r="F1155" s="906">
        <v>22.8</v>
      </c>
      <c r="G1155" s="906"/>
      <c r="H1155" s="923">
        <f t="shared" si="17"/>
        <v>49314.200000000354</v>
      </c>
    </row>
    <row r="1156" spans="1:8" ht="15" customHeight="1">
      <c r="A1156" s="913">
        <v>1143</v>
      </c>
      <c r="B1156" s="911">
        <v>45180</v>
      </c>
      <c r="C1156" s="1047" t="s">
        <v>575</v>
      </c>
      <c r="D1156" s="930" t="s">
        <v>1332</v>
      </c>
      <c r="E1156" s="931">
        <v>586</v>
      </c>
      <c r="F1156" s="906"/>
      <c r="G1156" s="906">
        <v>989</v>
      </c>
      <c r="H1156" s="923">
        <f t="shared" si="17"/>
        <v>50303.200000000354</v>
      </c>
    </row>
    <row r="1157" spans="1:8" ht="15" customHeight="1">
      <c r="A1157" s="913">
        <v>1144</v>
      </c>
      <c r="B1157" s="911">
        <v>45180</v>
      </c>
      <c r="C1157" s="1047" t="s">
        <v>579</v>
      </c>
      <c r="D1157" s="930" t="s">
        <v>1333</v>
      </c>
      <c r="E1157" s="931">
        <v>586</v>
      </c>
      <c r="F1157" s="906"/>
      <c r="G1157" s="906">
        <v>1489</v>
      </c>
      <c r="H1157" s="923">
        <f t="shared" si="17"/>
        <v>51792.200000000354</v>
      </c>
    </row>
    <row r="1158" spans="1:8" ht="15" customHeight="1">
      <c r="A1158" s="913">
        <v>1145</v>
      </c>
      <c r="B1158" s="911">
        <v>45180</v>
      </c>
      <c r="C1158" s="1047" t="s">
        <v>579</v>
      </c>
      <c r="D1158" s="930" t="s">
        <v>1291</v>
      </c>
      <c r="E1158" s="931">
        <v>586</v>
      </c>
      <c r="F1158" s="906"/>
      <c r="G1158" s="906">
        <v>1700</v>
      </c>
      <c r="H1158" s="923">
        <f t="shared" si="17"/>
        <v>53492.200000000354</v>
      </c>
    </row>
    <row r="1159" spans="1:8" ht="15" customHeight="1">
      <c r="A1159" s="913">
        <v>1146</v>
      </c>
      <c r="B1159" s="911">
        <v>45180</v>
      </c>
      <c r="C1159" s="1047" t="s">
        <v>577</v>
      </c>
      <c r="D1159" s="930" t="s">
        <v>1334</v>
      </c>
      <c r="E1159" s="931">
        <v>737</v>
      </c>
      <c r="F1159" s="906">
        <v>6</v>
      </c>
      <c r="G1159" s="906"/>
      <c r="H1159" s="923">
        <f t="shared" si="17"/>
        <v>53486.200000000354</v>
      </c>
    </row>
    <row r="1160" spans="1:8" ht="15" customHeight="1">
      <c r="A1160" s="913">
        <v>1147</v>
      </c>
      <c r="B1160" s="911">
        <v>45180</v>
      </c>
      <c r="C1160" s="1047" t="s">
        <v>577</v>
      </c>
      <c r="D1160" s="930" t="s">
        <v>1335</v>
      </c>
      <c r="E1160" s="931">
        <v>737</v>
      </c>
      <c r="F1160" s="907">
        <v>18.989999999999998</v>
      </c>
      <c r="G1160" s="906"/>
      <c r="H1160" s="923">
        <f t="shared" si="17"/>
        <v>53467.210000000356</v>
      </c>
    </row>
    <row r="1161" spans="1:8" ht="15" customHeight="1">
      <c r="A1161" s="913">
        <v>1148</v>
      </c>
      <c r="B1161" s="911">
        <v>45180</v>
      </c>
      <c r="C1161" s="1047" t="s">
        <v>577</v>
      </c>
      <c r="D1161" s="930" t="s">
        <v>1335</v>
      </c>
      <c r="E1161" s="931">
        <v>737</v>
      </c>
      <c r="F1161" s="906">
        <v>10.87</v>
      </c>
      <c r="G1161" s="906"/>
      <c r="H1161" s="923">
        <f t="shared" si="17"/>
        <v>53456.340000000353</v>
      </c>
    </row>
    <row r="1162" spans="1:8" ht="15" customHeight="1">
      <c r="A1162" s="913">
        <v>1149</v>
      </c>
      <c r="B1162" s="911">
        <v>45180</v>
      </c>
      <c r="C1162" s="1047" t="s">
        <v>577</v>
      </c>
      <c r="D1162" s="930" t="s">
        <v>1336</v>
      </c>
      <c r="E1162" s="931">
        <v>737</v>
      </c>
      <c r="F1162" s="906">
        <v>103.8</v>
      </c>
      <c r="G1162" s="906"/>
      <c r="H1162" s="923">
        <f t="shared" si="17"/>
        <v>53352.54000000035</v>
      </c>
    </row>
    <row r="1163" spans="1:8" ht="15" customHeight="1">
      <c r="A1163" s="913">
        <v>1150</v>
      </c>
      <c r="B1163" s="911">
        <v>45180</v>
      </c>
      <c r="C1163" s="1047" t="s">
        <v>577</v>
      </c>
      <c r="D1163" s="930" t="s">
        <v>1336</v>
      </c>
      <c r="E1163" s="931">
        <v>737</v>
      </c>
      <c r="F1163" s="906">
        <v>34.200000000000003</v>
      </c>
      <c r="G1163" s="906"/>
      <c r="H1163" s="923">
        <f t="shared" si="17"/>
        <v>53318.340000000353</v>
      </c>
    </row>
    <row r="1164" spans="1:8" ht="15" customHeight="1">
      <c r="A1164" s="913">
        <v>1151</v>
      </c>
      <c r="B1164" s="911">
        <v>45180</v>
      </c>
      <c r="C1164" s="1047" t="s">
        <v>577</v>
      </c>
      <c r="D1164" s="930" t="s">
        <v>1336</v>
      </c>
      <c r="E1164" s="931">
        <v>737</v>
      </c>
      <c r="F1164" s="906">
        <v>34.200000000000003</v>
      </c>
      <c r="G1164" s="906"/>
      <c r="H1164" s="923">
        <f t="shared" si="17"/>
        <v>53284.140000000356</v>
      </c>
    </row>
    <row r="1165" spans="1:8" ht="15" customHeight="1">
      <c r="A1165" s="913">
        <v>1152</v>
      </c>
      <c r="B1165" s="911">
        <v>45180</v>
      </c>
      <c r="C1165" s="1047" t="s">
        <v>577</v>
      </c>
      <c r="D1165" s="930" t="s">
        <v>1336</v>
      </c>
      <c r="E1165" s="931">
        <v>737</v>
      </c>
      <c r="F1165" s="906">
        <v>27</v>
      </c>
      <c r="G1165" s="906"/>
      <c r="H1165" s="923">
        <f t="shared" si="17"/>
        <v>53257.140000000356</v>
      </c>
    </row>
    <row r="1166" spans="1:8" ht="15" customHeight="1">
      <c r="A1166" s="913">
        <v>1153</v>
      </c>
      <c r="B1166" s="911">
        <v>45180</v>
      </c>
      <c r="C1166" s="1047" t="s">
        <v>577</v>
      </c>
      <c r="D1166" s="930" t="s">
        <v>1336</v>
      </c>
      <c r="E1166" s="931">
        <v>737</v>
      </c>
      <c r="F1166" s="906">
        <v>27</v>
      </c>
      <c r="G1166" s="906"/>
      <c r="H1166" s="923">
        <f t="shared" ref="H1166:H1229" si="18">+H1165+G1166-F1166</f>
        <v>53230.140000000356</v>
      </c>
    </row>
    <row r="1167" spans="1:8" ht="15" customHeight="1">
      <c r="A1167" s="913">
        <v>1154</v>
      </c>
      <c r="B1167" s="911">
        <v>45180</v>
      </c>
      <c r="C1167" s="1047" t="s">
        <v>577</v>
      </c>
      <c r="D1167" s="930" t="s">
        <v>1337</v>
      </c>
      <c r="E1167" s="931">
        <v>737</v>
      </c>
      <c r="F1167" s="906">
        <v>34.200000000000003</v>
      </c>
      <c r="G1167" s="906"/>
      <c r="H1167" s="923">
        <f t="shared" si="18"/>
        <v>53195.940000000359</v>
      </c>
    </row>
    <row r="1168" spans="1:8" ht="15" customHeight="1">
      <c r="A1168" s="913">
        <v>1155</v>
      </c>
      <c r="B1168" s="911">
        <v>45180</v>
      </c>
      <c r="C1168" s="1047" t="s">
        <v>577</v>
      </c>
      <c r="D1168" s="930" t="s">
        <v>1337</v>
      </c>
      <c r="E1168" s="931">
        <v>737</v>
      </c>
      <c r="F1168" s="906">
        <v>27</v>
      </c>
      <c r="G1168" s="906"/>
      <c r="H1168" s="923">
        <f t="shared" si="18"/>
        <v>53168.940000000359</v>
      </c>
    </row>
    <row r="1169" spans="1:8" ht="15" customHeight="1">
      <c r="A1169" s="913">
        <v>1156</v>
      </c>
      <c r="B1169" s="911">
        <v>45180</v>
      </c>
      <c r="C1169" s="1047" t="s">
        <v>607</v>
      </c>
      <c r="D1169" s="930" t="s">
        <v>1338</v>
      </c>
      <c r="E1169" s="931">
        <v>261</v>
      </c>
      <c r="F1169" s="906">
        <v>64.5</v>
      </c>
      <c r="G1169" s="906"/>
      <c r="H1169" s="923">
        <f t="shared" si="18"/>
        <v>53104.440000000359</v>
      </c>
    </row>
    <row r="1170" spans="1:8" ht="15" customHeight="1">
      <c r="A1170" s="913">
        <v>1157</v>
      </c>
      <c r="B1170" s="911">
        <v>45180</v>
      </c>
      <c r="C1170" s="1047" t="s">
        <v>607</v>
      </c>
      <c r="D1170" s="930" t="s">
        <v>1339</v>
      </c>
      <c r="E1170" s="931">
        <v>737</v>
      </c>
      <c r="F1170" s="906">
        <v>13.97</v>
      </c>
      <c r="G1170" s="906"/>
      <c r="H1170" s="923">
        <f t="shared" si="18"/>
        <v>53090.470000000358</v>
      </c>
    </row>
    <row r="1171" spans="1:8" ht="15" customHeight="1">
      <c r="A1171" s="913">
        <v>1158</v>
      </c>
      <c r="B1171" s="911">
        <v>45180</v>
      </c>
      <c r="C1171" s="1047" t="s">
        <v>577</v>
      </c>
      <c r="D1171" s="930" t="s">
        <v>1340</v>
      </c>
      <c r="E1171" s="931">
        <v>737.2</v>
      </c>
      <c r="F1171" s="906">
        <v>1253.6199999999999</v>
      </c>
      <c r="G1171" s="906"/>
      <c r="H1171" s="923">
        <f t="shared" si="18"/>
        <v>51836.850000000355</v>
      </c>
    </row>
    <row r="1172" spans="1:8" ht="15" customHeight="1">
      <c r="A1172" s="913">
        <v>1159</v>
      </c>
      <c r="B1172" s="911">
        <v>45180</v>
      </c>
      <c r="C1172" s="1048" t="s">
        <v>575</v>
      </c>
      <c r="D1172" s="898" t="s">
        <v>1202</v>
      </c>
      <c r="E1172" s="831">
        <v>737</v>
      </c>
      <c r="F1172" s="923">
        <v>670</v>
      </c>
      <c r="G1172" s="923"/>
      <c r="H1172" s="923">
        <f t="shared" si="18"/>
        <v>51166.850000000355</v>
      </c>
    </row>
    <row r="1173" spans="1:8" ht="15" customHeight="1">
      <c r="A1173" s="913">
        <v>1160</v>
      </c>
      <c r="B1173" s="1044">
        <v>45180</v>
      </c>
      <c r="C1173" s="1049" t="s">
        <v>577</v>
      </c>
      <c r="D1173" s="815" t="s">
        <v>1341</v>
      </c>
      <c r="E1173" s="831">
        <v>232</v>
      </c>
      <c r="F1173" s="924">
        <v>1411.49</v>
      </c>
      <c r="H1173" s="923">
        <f t="shared" si="18"/>
        <v>49755.360000000357</v>
      </c>
    </row>
    <row r="1174" spans="1:8" ht="15" customHeight="1">
      <c r="A1174" s="913">
        <v>1161</v>
      </c>
      <c r="B1174" s="911">
        <v>45181</v>
      </c>
      <c r="C1174" s="1047" t="s">
        <v>575</v>
      </c>
      <c r="D1174" s="930" t="s">
        <v>1342</v>
      </c>
      <c r="E1174" s="931">
        <v>586</v>
      </c>
      <c r="F1174" s="906"/>
      <c r="G1174" s="906">
        <v>289</v>
      </c>
      <c r="H1174" s="923">
        <f t="shared" si="18"/>
        <v>50044.360000000357</v>
      </c>
    </row>
    <row r="1175" spans="1:8" ht="15" customHeight="1">
      <c r="A1175" s="913">
        <v>1162</v>
      </c>
      <c r="B1175" s="911">
        <v>45181</v>
      </c>
      <c r="C1175" s="1047" t="s">
        <v>575</v>
      </c>
      <c r="D1175" s="930" t="s">
        <v>596</v>
      </c>
      <c r="E1175" s="931">
        <v>737</v>
      </c>
      <c r="F1175" s="906">
        <v>1263.06</v>
      </c>
      <c r="G1175" s="906"/>
      <c r="H1175" s="923">
        <f t="shared" si="18"/>
        <v>48781.300000000359</v>
      </c>
    </row>
    <row r="1176" spans="1:8" ht="15" customHeight="1">
      <c r="A1176" s="913">
        <v>1163</v>
      </c>
      <c r="B1176" s="911">
        <v>45181</v>
      </c>
      <c r="C1176" s="1047" t="s">
        <v>577</v>
      </c>
      <c r="D1176" s="930" t="s">
        <v>1343</v>
      </c>
      <c r="E1176" s="931">
        <v>737</v>
      </c>
      <c r="F1176" s="906">
        <v>174.99</v>
      </c>
      <c r="G1176" s="906"/>
      <c r="H1176" s="923">
        <f t="shared" si="18"/>
        <v>48606.310000000361</v>
      </c>
    </row>
    <row r="1177" spans="1:8" ht="15" customHeight="1">
      <c r="A1177" s="913">
        <v>1164</v>
      </c>
      <c r="B1177" s="911">
        <v>45181</v>
      </c>
      <c r="C1177" s="1047" t="s">
        <v>575</v>
      </c>
      <c r="D1177" s="930" t="s">
        <v>1344</v>
      </c>
      <c r="E1177" s="931">
        <v>54</v>
      </c>
      <c r="F1177" s="906">
        <v>990.18</v>
      </c>
      <c r="G1177" s="906"/>
      <c r="H1177" s="923">
        <f t="shared" si="18"/>
        <v>47616.130000000361</v>
      </c>
    </row>
    <row r="1178" spans="1:8" ht="15" customHeight="1">
      <c r="A1178" s="913">
        <v>1165</v>
      </c>
      <c r="B1178" s="911">
        <v>45181</v>
      </c>
      <c r="C1178" s="1047" t="s">
        <v>607</v>
      </c>
      <c r="D1178" s="930" t="s">
        <v>1345</v>
      </c>
      <c r="E1178" s="931">
        <v>737</v>
      </c>
      <c r="F1178" s="906">
        <v>9.99</v>
      </c>
      <c r="G1178" s="906"/>
      <c r="H1178" s="923">
        <f t="shared" si="18"/>
        <v>47606.140000000363</v>
      </c>
    </row>
    <row r="1179" spans="1:8" ht="15" customHeight="1">
      <c r="A1179" s="913">
        <v>1166</v>
      </c>
      <c r="B1179" s="911">
        <v>45182</v>
      </c>
      <c r="C1179" s="1047" t="s">
        <v>579</v>
      </c>
      <c r="D1179" s="930" t="s">
        <v>1346</v>
      </c>
      <c r="E1179" s="931">
        <v>586</v>
      </c>
      <c r="F1179" s="906"/>
      <c r="G1179" s="906">
        <v>289</v>
      </c>
      <c r="H1179" s="923">
        <f t="shared" si="18"/>
        <v>47895.140000000363</v>
      </c>
    </row>
    <row r="1180" spans="1:8" ht="15" customHeight="1">
      <c r="A1180" s="913">
        <v>1167</v>
      </c>
      <c r="B1180" s="911">
        <v>45182</v>
      </c>
      <c r="C1180" s="1047" t="s">
        <v>577</v>
      </c>
      <c r="D1180" s="930" t="s">
        <v>1347</v>
      </c>
      <c r="E1180" s="931">
        <v>737</v>
      </c>
      <c r="F1180" s="906">
        <v>34.200000000000003</v>
      </c>
      <c r="G1180" s="906"/>
      <c r="H1180" s="923">
        <f t="shared" si="18"/>
        <v>47860.940000000366</v>
      </c>
    </row>
    <row r="1181" spans="1:8" ht="15" customHeight="1">
      <c r="A1181" s="913">
        <v>1168</v>
      </c>
      <c r="B1181" s="911">
        <v>45182</v>
      </c>
      <c r="C1181" s="1047" t="s">
        <v>577</v>
      </c>
      <c r="D1181" s="930" t="s">
        <v>1347</v>
      </c>
      <c r="E1181" s="931">
        <v>737</v>
      </c>
      <c r="F1181" s="906">
        <v>27</v>
      </c>
      <c r="G1181" s="906"/>
      <c r="H1181" s="923">
        <f t="shared" si="18"/>
        <v>47833.940000000366</v>
      </c>
    </row>
    <row r="1182" spans="1:8" ht="15" customHeight="1">
      <c r="A1182" s="913">
        <v>1169</v>
      </c>
      <c r="B1182" s="911">
        <v>45182</v>
      </c>
      <c r="C1182" s="1047" t="s">
        <v>577</v>
      </c>
      <c r="D1182" s="930" t="s">
        <v>1347</v>
      </c>
      <c r="E1182" s="931">
        <v>737</v>
      </c>
      <c r="F1182" s="906">
        <v>20.7</v>
      </c>
      <c r="G1182" s="906"/>
      <c r="H1182" s="923">
        <f t="shared" si="18"/>
        <v>47813.240000000369</v>
      </c>
    </row>
    <row r="1183" spans="1:8" ht="15" customHeight="1">
      <c r="A1183" s="913">
        <v>1170</v>
      </c>
      <c r="B1183" s="911">
        <v>45182</v>
      </c>
      <c r="C1183" s="1047" t="s">
        <v>577</v>
      </c>
      <c r="D1183" s="930" t="s">
        <v>1348</v>
      </c>
      <c r="E1183" s="931">
        <v>235</v>
      </c>
      <c r="F1183" s="906">
        <v>16.600000000000001</v>
      </c>
      <c r="G1183" s="906"/>
      <c r="H1183" s="923">
        <f t="shared" si="18"/>
        <v>47796.64000000037</v>
      </c>
    </row>
    <row r="1184" spans="1:8" ht="15" customHeight="1">
      <c r="A1184" s="913">
        <v>1171</v>
      </c>
      <c r="B1184" s="911">
        <v>45182</v>
      </c>
      <c r="C1184" s="1047" t="s">
        <v>577</v>
      </c>
      <c r="D1184" s="930" t="s">
        <v>1348</v>
      </c>
      <c r="E1184" s="931">
        <v>737</v>
      </c>
      <c r="F1184" s="906">
        <v>8.57</v>
      </c>
      <c r="G1184" s="906"/>
      <c r="H1184" s="923">
        <f t="shared" si="18"/>
        <v>47788.070000000371</v>
      </c>
    </row>
    <row r="1185" spans="1:8" ht="15" customHeight="1">
      <c r="A1185" s="913">
        <v>1172</v>
      </c>
      <c r="B1185" s="911">
        <v>45182</v>
      </c>
      <c r="C1185" s="1047" t="s">
        <v>577</v>
      </c>
      <c r="D1185" s="930" t="s">
        <v>1348</v>
      </c>
      <c r="E1185" s="931">
        <v>54</v>
      </c>
      <c r="F1185" s="906">
        <v>30.33</v>
      </c>
      <c r="G1185" s="906"/>
      <c r="H1185" s="923">
        <f t="shared" si="18"/>
        <v>47757.740000000369</v>
      </c>
    </row>
    <row r="1186" spans="1:8" ht="15" customHeight="1">
      <c r="A1186" s="913">
        <v>1173</v>
      </c>
      <c r="B1186" s="911">
        <v>45182</v>
      </c>
      <c r="C1186" s="1047" t="s">
        <v>575</v>
      </c>
      <c r="D1186" s="930" t="s">
        <v>902</v>
      </c>
      <c r="E1186" s="931">
        <v>737</v>
      </c>
      <c r="F1186" s="909">
        <v>4140</v>
      </c>
      <c r="G1186" s="906"/>
      <c r="H1186" s="923">
        <f t="shared" si="18"/>
        <v>43617.740000000369</v>
      </c>
    </row>
    <row r="1187" spans="1:8" ht="15" customHeight="1">
      <c r="A1187" s="913">
        <v>1174</v>
      </c>
      <c r="B1187" s="911">
        <v>45182</v>
      </c>
      <c r="C1187" s="1047" t="s">
        <v>575</v>
      </c>
      <c r="D1187" s="930" t="s">
        <v>1349</v>
      </c>
      <c r="E1187" s="931">
        <v>54</v>
      </c>
      <c r="F1187" s="906">
        <v>1043.4000000000001</v>
      </c>
      <c r="G1187" s="906"/>
      <c r="H1187" s="923">
        <f t="shared" si="18"/>
        <v>42574.340000000368</v>
      </c>
    </row>
    <row r="1188" spans="1:8" ht="15" customHeight="1">
      <c r="A1188" s="913">
        <v>1175</v>
      </c>
      <c r="B1188" s="911">
        <v>45183</v>
      </c>
      <c r="C1188" s="1047" t="s">
        <v>579</v>
      </c>
      <c r="D1188" s="932" t="s">
        <v>1350</v>
      </c>
      <c r="E1188" s="931">
        <v>586</v>
      </c>
      <c r="F1188" s="906"/>
      <c r="G1188" s="906">
        <v>1400</v>
      </c>
      <c r="H1188" s="923">
        <f t="shared" si="18"/>
        <v>43974.340000000368</v>
      </c>
    </row>
    <row r="1189" spans="1:8" ht="15" customHeight="1">
      <c r="A1189" s="913">
        <v>1176</v>
      </c>
      <c r="B1189" s="911">
        <v>45183</v>
      </c>
      <c r="C1189" s="1047" t="s">
        <v>573</v>
      </c>
      <c r="D1189" s="930" t="s">
        <v>1348</v>
      </c>
      <c r="E1189" s="931">
        <v>235</v>
      </c>
      <c r="F1189" s="906"/>
      <c r="G1189" s="906">
        <v>16.600000000000001</v>
      </c>
      <c r="H1189" s="923">
        <f t="shared" si="18"/>
        <v>43990.940000000366</v>
      </c>
    </row>
    <row r="1190" spans="1:8" ht="15" customHeight="1">
      <c r="A1190" s="913">
        <v>1177</v>
      </c>
      <c r="B1190" s="911">
        <v>45183</v>
      </c>
      <c r="C1190" s="1047" t="s">
        <v>579</v>
      </c>
      <c r="D1190" s="930" t="s">
        <v>1346</v>
      </c>
      <c r="E1190" s="931">
        <v>586</v>
      </c>
      <c r="F1190" s="906"/>
      <c r="G1190" s="906">
        <v>6300</v>
      </c>
      <c r="H1190" s="923">
        <f t="shared" si="18"/>
        <v>50290.940000000366</v>
      </c>
    </row>
    <row r="1191" spans="1:8" ht="15" customHeight="1">
      <c r="A1191" s="913">
        <v>1178</v>
      </c>
      <c r="B1191" s="911">
        <v>45183</v>
      </c>
      <c r="C1191" s="1047" t="s">
        <v>579</v>
      </c>
      <c r="D1191" s="930" t="s">
        <v>1351</v>
      </c>
      <c r="E1191" s="931">
        <v>668</v>
      </c>
      <c r="F1191" s="907"/>
      <c r="G1191" s="906">
        <v>280</v>
      </c>
      <c r="H1191" s="923">
        <f t="shared" si="18"/>
        <v>50570.940000000366</v>
      </c>
    </row>
    <row r="1192" spans="1:8" ht="15" customHeight="1">
      <c r="A1192" s="913">
        <v>1179</v>
      </c>
      <c r="B1192" s="911">
        <v>45183</v>
      </c>
      <c r="C1192" s="1047" t="s">
        <v>575</v>
      </c>
      <c r="D1192" s="930" t="s">
        <v>1342</v>
      </c>
      <c r="E1192" s="931">
        <v>586</v>
      </c>
      <c r="F1192" s="906"/>
      <c r="G1192" s="906">
        <v>1700</v>
      </c>
      <c r="H1192" s="923">
        <f t="shared" si="18"/>
        <v>52270.940000000366</v>
      </c>
    </row>
    <row r="1193" spans="1:8" ht="15" customHeight="1">
      <c r="A1193" s="913">
        <v>1180</v>
      </c>
      <c r="B1193" s="911">
        <v>45183</v>
      </c>
      <c r="C1193" s="1047" t="s">
        <v>579</v>
      </c>
      <c r="D1193" s="930" t="s">
        <v>1352</v>
      </c>
      <c r="E1193" s="931">
        <v>586</v>
      </c>
      <c r="F1193" s="906"/>
      <c r="G1193" s="906">
        <v>489</v>
      </c>
      <c r="H1193" s="923">
        <f t="shared" si="18"/>
        <v>52759.940000000366</v>
      </c>
    </row>
    <row r="1194" spans="1:8" ht="15" customHeight="1">
      <c r="A1194" s="913">
        <v>1181</v>
      </c>
      <c r="B1194" s="911">
        <v>45183</v>
      </c>
      <c r="C1194" s="1047" t="s">
        <v>577</v>
      </c>
      <c r="D1194" s="930" t="s">
        <v>1353</v>
      </c>
      <c r="E1194" s="931">
        <v>265</v>
      </c>
      <c r="F1194" s="906">
        <v>34.200000000000003</v>
      </c>
      <c r="G1194" s="906"/>
      <c r="H1194" s="923">
        <f t="shared" si="18"/>
        <v>52725.740000000369</v>
      </c>
    </row>
    <row r="1195" spans="1:8" ht="15" customHeight="1">
      <c r="A1195" s="913">
        <v>1182</v>
      </c>
      <c r="B1195" s="911">
        <v>45183</v>
      </c>
      <c r="C1195" s="1047" t="s">
        <v>577</v>
      </c>
      <c r="D1195" s="932" t="s">
        <v>1353</v>
      </c>
      <c r="E1195" s="931">
        <v>737</v>
      </c>
      <c r="F1195" s="907">
        <v>27</v>
      </c>
      <c r="G1195" s="906"/>
      <c r="H1195" s="923">
        <f t="shared" si="18"/>
        <v>52698.740000000369</v>
      </c>
    </row>
    <row r="1196" spans="1:8" ht="15" customHeight="1">
      <c r="A1196" s="913">
        <v>1183</v>
      </c>
      <c r="B1196" s="911">
        <v>45183</v>
      </c>
      <c r="C1196" s="1047" t="s">
        <v>575</v>
      </c>
      <c r="D1196" s="930" t="s">
        <v>1354</v>
      </c>
      <c r="E1196" s="931">
        <v>54</v>
      </c>
      <c r="F1196" s="906">
        <v>167</v>
      </c>
      <c r="G1196" s="906"/>
      <c r="H1196" s="923">
        <f t="shared" si="18"/>
        <v>52531.740000000369</v>
      </c>
    </row>
    <row r="1197" spans="1:8" ht="15" customHeight="1">
      <c r="A1197" s="913">
        <v>1184</v>
      </c>
      <c r="B1197" s="911">
        <v>45183</v>
      </c>
      <c r="C1197" s="1047" t="s">
        <v>577</v>
      </c>
      <c r="D1197" s="930" t="s">
        <v>1355</v>
      </c>
      <c r="E1197" s="931">
        <v>737</v>
      </c>
      <c r="F1197" s="906">
        <v>375</v>
      </c>
      <c r="G1197" s="906"/>
      <c r="H1197" s="923">
        <f t="shared" si="18"/>
        <v>52156.740000000369</v>
      </c>
    </row>
    <row r="1198" spans="1:8" ht="15" customHeight="1">
      <c r="A1198" s="913">
        <v>1185</v>
      </c>
      <c r="B1198" s="911">
        <v>45184</v>
      </c>
      <c r="C1198" s="1047" t="s">
        <v>573</v>
      </c>
      <c r="D1198" s="930" t="s">
        <v>1234</v>
      </c>
      <c r="E1198" s="931">
        <v>54</v>
      </c>
      <c r="F1198" s="906"/>
      <c r="G1198" s="906">
        <v>160</v>
      </c>
      <c r="H1198" s="923">
        <f t="shared" si="18"/>
        <v>52316.740000000369</v>
      </c>
    </row>
    <row r="1199" spans="1:8" ht="15" customHeight="1">
      <c r="A1199" s="913">
        <v>1186</v>
      </c>
      <c r="B1199" s="911">
        <v>45184</v>
      </c>
      <c r="C1199" s="1047" t="s">
        <v>575</v>
      </c>
      <c r="D1199" s="930" t="s">
        <v>1356</v>
      </c>
      <c r="E1199" s="931">
        <v>586</v>
      </c>
      <c r="F1199" s="906"/>
      <c r="G1199" s="906">
        <v>700</v>
      </c>
      <c r="H1199" s="923">
        <f t="shared" si="18"/>
        <v>53016.740000000369</v>
      </c>
    </row>
    <row r="1200" spans="1:8" ht="15" customHeight="1">
      <c r="A1200" s="913">
        <v>1187</v>
      </c>
      <c r="B1200" s="911">
        <v>45184</v>
      </c>
      <c r="C1200" s="1047" t="s">
        <v>575</v>
      </c>
      <c r="D1200" s="930" t="s">
        <v>1356</v>
      </c>
      <c r="E1200" s="931">
        <v>586</v>
      </c>
      <c r="F1200" s="906"/>
      <c r="G1200" s="906">
        <v>2000</v>
      </c>
      <c r="H1200" s="923">
        <f t="shared" si="18"/>
        <v>55016.740000000369</v>
      </c>
    </row>
    <row r="1201" spans="1:8" ht="15" customHeight="1">
      <c r="A1201" s="913">
        <v>1188</v>
      </c>
      <c r="B1201" s="911">
        <v>45184</v>
      </c>
      <c r="C1201" s="1047" t="s">
        <v>575</v>
      </c>
      <c r="D1201" s="930" t="s">
        <v>1356</v>
      </c>
      <c r="E1201" s="931">
        <v>586</v>
      </c>
      <c r="F1201" s="906"/>
      <c r="G1201" s="906">
        <v>289</v>
      </c>
      <c r="H1201" s="923">
        <f t="shared" si="18"/>
        <v>55305.740000000369</v>
      </c>
    </row>
    <row r="1202" spans="1:8" ht="15" customHeight="1">
      <c r="A1202" s="913">
        <v>1189</v>
      </c>
      <c r="B1202" s="911">
        <v>45184</v>
      </c>
      <c r="C1202" s="1047" t="s">
        <v>575</v>
      </c>
      <c r="D1202" s="932" t="s">
        <v>1016</v>
      </c>
      <c r="E1202" s="931">
        <v>54</v>
      </c>
      <c r="F1202" s="906">
        <v>240</v>
      </c>
      <c r="G1202" s="906"/>
      <c r="H1202" s="923">
        <f t="shared" si="18"/>
        <v>55065.740000000369</v>
      </c>
    </row>
    <row r="1203" spans="1:8" ht="15" customHeight="1">
      <c r="A1203" s="913">
        <v>1190</v>
      </c>
      <c r="B1203" s="911">
        <v>45184</v>
      </c>
      <c r="C1203" s="1047" t="s">
        <v>577</v>
      </c>
      <c r="D1203" s="930" t="s">
        <v>1357</v>
      </c>
      <c r="E1203" s="931">
        <v>737</v>
      </c>
      <c r="F1203" s="906">
        <v>63.2</v>
      </c>
      <c r="G1203" s="906"/>
      <c r="H1203" s="923">
        <f t="shared" si="18"/>
        <v>55002.540000000372</v>
      </c>
    </row>
    <row r="1204" spans="1:8" ht="15" customHeight="1">
      <c r="A1204" s="913">
        <v>1191</v>
      </c>
      <c r="B1204" s="911">
        <v>45184</v>
      </c>
      <c r="C1204" s="1047" t="s">
        <v>577</v>
      </c>
      <c r="D1204" s="930" t="s">
        <v>1357</v>
      </c>
      <c r="E1204" s="931">
        <v>737</v>
      </c>
      <c r="F1204" s="906">
        <v>7.99</v>
      </c>
      <c r="G1204" s="906"/>
      <c r="H1204" s="923">
        <f t="shared" si="18"/>
        <v>54994.550000000374</v>
      </c>
    </row>
    <row r="1205" spans="1:8" ht="15" customHeight="1">
      <c r="A1205" s="913">
        <v>1192</v>
      </c>
      <c r="B1205" s="911">
        <v>45184</v>
      </c>
      <c r="C1205" s="1047" t="s">
        <v>577</v>
      </c>
      <c r="D1205" s="930" t="s">
        <v>1358</v>
      </c>
      <c r="E1205" s="931">
        <v>737</v>
      </c>
      <c r="F1205" s="906">
        <v>34.200000000000003</v>
      </c>
      <c r="G1205" s="906"/>
      <c r="H1205" s="923">
        <f t="shared" si="18"/>
        <v>54960.350000000377</v>
      </c>
    </row>
    <row r="1206" spans="1:8" ht="15" customHeight="1">
      <c r="A1206" s="913">
        <v>1193</v>
      </c>
      <c r="B1206" s="911">
        <v>45184</v>
      </c>
      <c r="C1206" s="1047" t="s">
        <v>577</v>
      </c>
      <c r="D1206" s="930" t="s">
        <v>1359</v>
      </c>
      <c r="E1206" s="931">
        <v>737</v>
      </c>
      <c r="F1206" s="906">
        <v>25</v>
      </c>
      <c r="G1206" s="906"/>
      <c r="H1206" s="923">
        <f t="shared" si="18"/>
        <v>54935.350000000377</v>
      </c>
    </row>
    <row r="1207" spans="1:8" ht="15" customHeight="1">
      <c r="A1207" s="913">
        <v>1194</v>
      </c>
      <c r="B1207" s="911">
        <v>45184</v>
      </c>
      <c r="C1207" s="1047" t="s">
        <v>577</v>
      </c>
      <c r="D1207" s="930" t="s">
        <v>1360</v>
      </c>
      <c r="E1207" s="931">
        <v>737</v>
      </c>
      <c r="F1207" s="906">
        <v>149.94999999999999</v>
      </c>
      <c r="G1207" s="906"/>
      <c r="H1207" s="923">
        <f t="shared" si="18"/>
        <v>54785.40000000038</v>
      </c>
    </row>
    <row r="1208" spans="1:8" ht="15" customHeight="1">
      <c r="A1208" s="913">
        <v>1195</v>
      </c>
      <c r="B1208" s="911">
        <v>45184</v>
      </c>
      <c r="C1208" s="1047" t="s">
        <v>577</v>
      </c>
      <c r="D1208" s="930" t="s">
        <v>1361</v>
      </c>
      <c r="E1208" s="931">
        <v>54</v>
      </c>
      <c r="F1208" s="906">
        <v>24.99</v>
      </c>
      <c r="G1208" s="906"/>
      <c r="H1208" s="923">
        <f t="shared" si="18"/>
        <v>54760.410000000382</v>
      </c>
    </row>
    <row r="1209" spans="1:8" ht="15" customHeight="1">
      <c r="A1209" s="913">
        <v>1196</v>
      </c>
      <c r="B1209" s="911">
        <v>45184</v>
      </c>
      <c r="C1209" s="1047" t="s">
        <v>607</v>
      </c>
      <c r="D1209" s="932" t="s">
        <v>1362</v>
      </c>
      <c r="E1209" s="931">
        <v>280</v>
      </c>
      <c r="F1209" s="906">
        <v>5.6</v>
      </c>
      <c r="G1209" s="906"/>
      <c r="H1209" s="923">
        <f t="shared" si="18"/>
        <v>54754.810000000383</v>
      </c>
    </row>
    <row r="1210" spans="1:8" ht="15" customHeight="1">
      <c r="A1210" s="913">
        <v>1197</v>
      </c>
      <c r="B1210" s="911">
        <v>45184</v>
      </c>
      <c r="C1210" s="1047" t="s">
        <v>575</v>
      </c>
      <c r="D1210" s="930" t="s">
        <v>1363</v>
      </c>
      <c r="E1210" s="931">
        <v>737</v>
      </c>
      <c r="F1210" s="906">
        <v>200</v>
      </c>
      <c r="G1210" s="906"/>
      <c r="H1210" s="923">
        <f t="shared" si="18"/>
        <v>54554.810000000383</v>
      </c>
    </row>
    <row r="1211" spans="1:8" ht="15" customHeight="1">
      <c r="A1211" s="913">
        <v>1198</v>
      </c>
      <c r="B1211" s="911">
        <v>45184</v>
      </c>
      <c r="C1211" s="1047" t="s">
        <v>607</v>
      </c>
      <c r="D1211" s="930" t="s">
        <v>1364</v>
      </c>
      <c r="E1211" s="931">
        <v>261</v>
      </c>
      <c r="F1211" s="906">
        <v>44.13</v>
      </c>
      <c r="G1211" s="906"/>
      <c r="H1211" s="923">
        <f t="shared" si="18"/>
        <v>54510.680000000386</v>
      </c>
    </row>
    <row r="1212" spans="1:8" ht="15" customHeight="1">
      <c r="A1212" s="913">
        <v>1199</v>
      </c>
      <c r="B1212" s="911">
        <v>45184</v>
      </c>
      <c r="C1212" s="1047" t="s">
        <v>577</v>
      </c>
      <c r="D1212" s="930" t="s">
        <v>1365</v>
      </c>
      <c r="E1212" s="931">
        <v>737</v>
      </c>
      <c r="F1212" s="906">
        <v>720</v>
      </c>
      <c r="G1212" s="906"/>
      <c r="H1212" s="923">
        <f t="shared" si="18"/>
        <v>53790.680000000386</v>
      </c>
    </row>
    <row r="1213" spans="1:8" ht="15" customHeight="1">
      <c r="A1213" s="913">
        <v>1200</v>
      </c>
      <c r="B1213" s="1044">
        <v>45184</v>
      </c>
      <c r="C1213" s="1049" t="s">
        <v>607</v>
      </c>
      <c r="D1213" s="815" t="s">
        <v>1366</v>
      </c>
      <c r="E1213" s="831">
        <v>280</v>
      </c>
      <c r="F1213" s="924">
        <v>7.99</v>
      </c>
      <c r="H1213" s="923">
        <f t="shared" si="18"/>
        <v>53782.690000000388</v>
      </c>
    </row>
    <row r="1214" spans="1:8" ht="15" customHeight="1">
      <c r="A1214" s="913">
        <v>1201</v>
      </c>
      <c r="B1214" s="911">
        <v>45187</v>
      </c>
      <c r="C1214" s="1047" t="s">
        <v>579</v>
      </c>
      <c r="D1214" s="930" t="s">
        <v>1367</v>
      </c>
      <c r="E1214" s="931">
        <v>586</v>
      </c>
      <c r="F1214" s="906"/>
      <c r="G1214" s="906">
        <v>4489</v>
      </c>
      <c r="H1214" s="923">
        <f t="shared" si="18"/>
        <v>58271.690000000388</v>
      </c>
    </row>
    <row r="1215" spans="1:8" ht="15" customHeight="1">
      <c r="A1215" s="913">
        <v>1202</v>
      </c>
      <c r="B1215" s="911">
        <v>45187</v>
      </c>
      <c r="C1215" s="1047" t="s">
        <v>577</v>
      </c>
      <c r="D1215" s="930" t="s">
        <v>1368</v>
      </c>
      <c r="E1215" s="931">
        <v>737</v>
      </c>
      <c r="F1215" s="906">
        <v>27</v>
      </c>
      <c r="G1215" s="906"/>
      <c r="H1215" s="923">
        <f t="shared" si="18"/>
        <v>58244.690000000388</v>
      </c>
    </row>
    <row r="1216" spans="1:8" ht="15" customHeight="1">
      <c r="A1216" s="913">
        <v>1203</v>
      </c>
      <c r="B1216" s="911">
        <v>45187</v>
      </c>
      <c r="C1216" s="1047" t="s">
        <v>577</v>
      </c>
      <c r="D1216" s="930" t="s">
        <v>1369</v>
      </c>
      <c r="E1216" s="931">
        <v>54</v>
      </c>
      <c r="F1216" s="906">
        <v>14.99</v>
      </c>
      <c r="G1216" s="906"/>
      <c r="H1216" s="923">
        <f t="shared" si="18"/>
        <v>58229.70000000039</v>
      </c>
    </row>
    <row r="1217" spans="1:8" ht="15" customHeight="1">
      <c r="A1217" s="913">
        <v>1204</v>
      </c>
      <c r="B1217" s="911">
        <v>45187</v>
      </c>
      <c r="C1217" s="1047" t="s">
        <v>577</v>
      </c>
      <c r="D1217" s="930" t="s">
        <v>1369</v>
      </c>
      <c r="E1217" s="931">
        <v>737</v>
      </c>
      <c r="F1217" s="906">
        <v>19</v>
      </c>
      <c r="G1217" s="906"/>
      <c r="H1217" s="923">
        <f t="shared" si="18"/>
        <v>58210.70000000039</v>
      </c>
    </row>
    <row r="1218" spans="1:8" ht="15" customHeight="1">
      <c r="A1218" s="913">
        <v>1205</v>
      </c>
      <c r="B1218" s="911">
        <v>45187</v>
      </c>
      <c r="C1218" s="1047" t="s">
        <v>577</v>
      </c>
      <c r="D1218" s="930" t="s">
        <v>1369</v>
      </c>
      <c r="E1218" s="931">
        <v>737.2</v>
      </c>
      <c r="F1218" s="906">
        <v>46.11</v>
      </c>
      <c r="G1218" s="906"/>
      <c r="H1218" s="923">
        <f t="shared" si="18"/>
        <v>58164.590000000389</v>
      </c>
    </row>
    <row r="1219" spans="1:8" ht="15" customHeight="1">
      <c r="A1219" s="913">
        <v>1206</v>
      </c>
      <c r="B1219" s="911">
        <v>45187</v>
      </c>
      <c r="C1219" s="1047" t="s">
        <v>577</v>
      </c>
      <c r="D1219" s="930" t="s">
        <v>1369</v>
      </c>
      <c r="E1219" s="931">
        <v>737.2</v>
      </c>
      <c r="F1219" s="906">
        <v>51.95</v>
      </c>
      <c r="G1219" s="906"/>
      <c r="H1219" s="923">
        <f t="shared" si="18"/>
        <v>58112.640000000392</v>
      </c>
    </row>
    <row r="1220" spans="1:8" ht="15" customHeight="1">
      <c r="A1220" s="913">
        <v>1207</v>
      </c>
      <c r="B1220" s="911">
        <v>45187</v>
      </c>
      <c r="C1220" s="1047" t="s">
        <v>577</v>
      </c>
      <c r="D1220" s="930" t="s">
        <v>1370</v>
      </c>
      <c r="E1220" s="931">
        <v>54</v>
      </c>
      <c r="F1220" s="906">
        <v>19.8</v>
      </c>
      <c r="G1220" s="906"/>
      <c r="H1220" s="923">
        <f t="shared" si="18"/>
        <v>58092.840000000389</v>
      </c>
    </row>
    <row r="1221" spans="1:8" ht="15" customHeight="1">
      <c r="A1221" s="913">
        <v>1208</v>
      </c>
      <c r="B1221" s="911">
        <v>45187</v>
      </c>
      <c r="C1221" s="1047" t="s">
        <v>607</v>
      </c>
      <c r="D1221" s="930" t="s">
        <v>1371</v>
      </c>
      <c r="E1221" s="931">
        <v>261</v>
      </c>
      <c r="F1221" s="906">
        <v>28.3</v>
      </c>
      <c r="G1221" s="906"/>
      <c r="H1221" s="923">
        <f t="shared" si="18"/>
        <v>58064.540000000386</v>
      </c>
    </row>
    <row r="1222" spans="1:8" ht="15" customHeight="1">
      <c r="A1222" s="913">
        <v>1209</v>
      </c>
      <c r="B1222" s="911">
        <v>45187</v>
      </c>
      <c r="C1222" s="1047" t="s">
        <v>577</v>
      </c>
      <c r="D1222" s="930" t="s">
        <v>1372</v>
      </c>
      <c r="E1222" s="931">
        <v>737</v>
      </c>
      <c r="F1222" s="906">
        <v>91.9</v>
      </c>
      <c r="G1222" s="906"/>
      <c r="H1222" s="923">
        <f t="shared" si="18"/>
        <v>57972.640000000385</v>
      </c>
    </row>
    <row r="1223" spans="1:8" ht="15" customHeight="1">
      <c r="A1223" s="913">
        <v>1210</v>
      </c>
      <c r="B1223" s="911">
        <v>45187</v>
      </c>
      <c r="C1223" s="1047" t="s">
        <v>577</v>
      </c>
      <c r="D1223" s="930" t="s">
        <v>1372</v>
      </c>
      <c r="E1223" s="931">
        <v>737</v>
      </c>
      <c r="F1223" s="906">
        <v>13.79</v>
      </c>
      <c r="G1223" s="906"/>
      <c r="H1223" s="923">
        <f t="shared" si="18"/>
        <v>57958.850000000384</v>
      </c>
    </row>
    <row r="1224" spans="1:8" ht="15" customHeight="1">
      <c r="A1224" s="913">
        <v>1211</v>
      </c>
      <c r="B1224" s="911">
        <v>45187</v>
      </c>
      <c r="C1224" s="1047" t="s">
        <v>575</v>
      </c>
      <c r="D1224" s="930" t="s">
        <v>1373</v>
      </c>
      <c r="E1224" s="931">
        <v>27</v>
      </c>
      <c r="F1224" s="906">
        <v>3180</v>
      </c>
      <c r="G1224" s="906"/>
      <c r="H1224" s="923">
        <f t="shared" si="18"/>
        <v>54778.850000000384</v>
      </c>
    </row>
    <row r="1225" spans="1:8" ht="15" customHeight="1">
      <c r="A1225" s="913">
        <v>1212</v>
      </c>
      <c r="B1225" s="911">
        <v>45187</v>
      </c>
      <c r="C1225" s="1047" t="s">
        <v>575</v>
      </c>
      <c r="D1225" s="930" t="s">
        <v>1374</v>
      </c>
      <c r="E1225" s="931">
        <v>737</v>
      </c>
      <c r="F1225" s="906">
        <v>3000</v>
      </c>
      <c r="G1225" s="906"/>
      <c r="H1225" s="923">
        <f t="shared" si="18"/>
        <v>51778.850000000384</v>
      </c>
    </row>
    <row r="1226" spans="1:8" ht="15" customHeight="1">
      <c r="A1226" s="913">
        <v>1213</v>
      </c>
      <c r="B1226" s="911">
        <v>45187</v>
      </c>
      <c r="C1226" s="1047" t="s">
        <v>607</v>
      </c>
      <c r="D1226" s="930" t="s">
        <v>1375</v>
      </c>
      <c r="E1226" s="931">
        <v>737</v>
      </c>
      <c r="F1226" s="906">
        <v>9.1</v>
      </c>
      <c r="G1226" s="906"/>
      <c r="H1226" s="923">
        <f t="shared" si="18"/>
        <v>51769.750000000386</v>
      </c>
    </row>
    <row r="1227" spans="1:8" ht="15" customHeight="1">
      <c r="A1227" s="913">
        <v>1214</v>
      </c>
      <c r="B1227" s="1044">
        <v>45187</v>
      </c>
      <c r="C1227" s="1049" t="s">
        <v>575</v>
      </c>
      <c r="D1227" s="815" t="s">
        <v>1202</v>
      </c>
      <c r="E1227" s="831">
        <v>737</v>
      </c>
      <c r="F1227" s="924">
        <v>140</v>
      </c>
      <c r="H1227" s="923">
        <f t="shared" si="18"/>
        <v>51629.750000000386</v>
      </c>
    </row>
    <row r="1228" spans="1:8" ht="15" customHeight="1">
      <c r="A1228" s="913">
        <v>1215</v>
      </c>
      <c r="B1228" s="911">
        <v>45188</v>
      </c>
      <c r="C1228" s="1047" t="s">
        <v>577</v>
      </c>
      <c r="D1228" s="930" t="s">
        <v>1376</v>
      </c>
      <c r="E1228" s="931">
        <v>737</v>
      </c>
      <c r="F1228" s="906">
        <v>20.7</v>
      </c>
      <c r="G1228" s="906"/>
      <c r="H1228" s="923">
        <f t="shared" si="18"/>
        <v>51609.050000000389</v>
      </c>
    </row>
    <row r="1229" spans="1:8" ht="15" customHeight="1">
      <c r="A1229" s="913">
        <v>1216</v>
      </c>
      <c r="B1229" s="911">
        <v>45188</v>
      </c>
      <c r="C1229" s="1047" t="s">
        <v>577</v>
      </c>
      <c r="D1229" s="930" t="s">
        <v>1377</v>
      </c>
      <c r="E1229" s="931">
        <v>737</v>
      </c>
      <c r="F1229" s="906">
        <v>102.29</v>
      </c>
      <c r="G1229" s="906"/>
      <c r="H1229" s="923">
        <f t="shared" si="18"/>
        <v>51506.760000000388</v>
      </c>
    </row>
    <row r="1230" spans="1:8" ht="15" customHeight="1">
      <c r="A1230" s="913">
        <v>1217</v>
      </c>
      <c r="B1230" s="911">
        <v>45188</v>
      </c>
      <c r="C1230" s="1047" t="s">
        <v>607</v>
      </c>
      <c r="D1230" s="930" t="s">
        <v>1378</v>
      </c>
      <c r="E1230" s="931">
        <v>737</v>
      </c>
      <c r="F1230" s="906">
        <v>40.659999999999997</v>
      </c>
      <c r="G1230" s="906"/>
      <c r="H1230" s="923">
        <f t="shared" ref="H1230:H1293" si="19">+H1229+G1230-F1230</f>
        <v>51466.100000000384</v>
      </c>
    </row>
    <row r="1231" spans="1:8" ht="15" customHeight="1">
      <c r="A1231" s="913">
        <v>1218</v>
      </c>
      <c r="B1231" s="911">
        <v>45188</v>
      </c>
      <c r="C1231" s="1047" t="s">
        <v>607</v>
      </c>
      <c r="D1231" s="930" t="s">
        <v>1378</v>
      </c>
      <c r="E1231" s="931">
        <v>737</v>
      </c>
      <c r="F1231" s="906">
        <v>4.8899999999999997</v>
      </c>
      <c r="G1231" s="906"/>
      <c r="H1231" s="923">
        <f t="shared" si="19"/>
        <v>51461.210000000385</v>
      </c>
    </row>
    <row r="1232" spans="1:8" ht="15" customHeight="1">
      <c r="A1232" s="913">
        <v>1219</v>
      </c>
      <c r="B1232" s="911">
        <v>45188</v>
      </c>
      <c r="C1232" s="1047" t="s">
        <v>607</v>
      </c>
      <c r="D1232" s="930" t="s">
        <v>1379</v>
      </c>
      <c r="E1232" s="931">
        <v>261</v>
      </c>
      <c r="F1232" s="906">
        <v>15.38</v>
      </c>
      <c r="G1232" s="906"/>
      <c r="H1232" s="923">
        <f t="shared" si="19"/>
        <v>51445.830000000387</v>
      </c>
    </row>
    <row r="1233" spans="1:8" ht="15" customHeight="1">
      <c r="A1233" s="913">
        <v>1220</v>
      </c>
      <c r="B1233" s="911">
        <v>45189</v>
      </c>
      <c r="C1233" s="1047" t="s">
        <v>573</v>
      </c>
      <c r="D1233" s="930" t="s">
        <v>1269</v>
      </c>
      <c r="E1233" s="931">
        <v>54</v>
      </c>
      <c r="F1233" s="906"/>
      <c r="G1233" s="906">
        <v>115</v>
      </c>
      <c r="H1233" s="923">
        <f t="shared" si="19"/>
        <v>51560.830000000387</v>
      </c>
    </row>
    <row r="1234" spans="1:8" ht="15" customHeight="1">
      <c r="A1234" s="913">
        <v>1221</v>
      </c>
      <c r="B1234" s="911">
        <v>45189</v>
      </c>
      <c r="C1234" s="1047" t="s">
        <v>579</v>
      </c>
      <c r="D1234" s="930" t="s">
        <v>1380</v>
      </c>
      <c r="E1234" s="931">
        <v>586</v>
      </c>
      <c r="F1234" s="906"/>
      <c r="G1234" s="906">
        <v>5789</v>
      </c>
      <c r="H1234" s="923">
        <f t="shared" si="19"/>
        <v>57349.830000000387</v>
      </c>
    </row>
    <row r="1235" spans="1:8" ht="15" customHeight="1">
      <c r="A1235" s="913">
        <v>1222</v>
      </c>
      <c r="B1235" s="911">
        <v>45189</v>
      </c>
      <c r="C1235" s="1047" t="s">
        <v>579</v>
      </c>
      <c r="D1235" s="930" t="s">
        <v>1381</v>
      </c>
      <c r="E1235" s="931">
        <v>586</v>
      </c>
      <c r="F1235" s="906"/>
      <c r="G1235" s="906">
        <v>289</v>
      </c>
      <c r="H1235" s="923">
        <f t="shared" si="19"/>
        <v>57638.830000000387</v>
      </c>
    </row>
    <row r="1236" spans="1:8" ht="15" customHeight="1">
      <c r="A1236" s="913">
        <v>1223</v>
      </c>
      <c r="B1236" s="911">
        <v>45190</v>
      </c>
      <c r="C1236" s="1047" t="s">
        <v>579</v>
      </c>
      <c r="D1236" s="930" t="s">
        <v>1382</v>
      </c>
      <c r="E1236" s="931">
        <v>586</v>
      </c>
      <c r="F1236" s="906"/>
      <c r="G1236" s="906">
        <v>14500</v>
      </c>
      <c r="H1236" s="923">
        <f t="shared" si="19"/>
        <v>72138.830000000395</v>
      </c>
    </row>
    <row r="1237" spans="1:8" ht="15" customHeight="1">
      <c r="A1237" s="913">
        <v>1224</v>
      </c>
      <c r="B1237" s="911">
        <v>45190</v>
      </c>
      <c r="C1237" s="1047" t="s">
        <v>577</v>
      </c>
      <c r="D1237" s="930" t="s">
        <v>1383</v>
      </c>
      <c r="E1237" s="931">
        <v>737</v>
      </c>
      <c r="F1237" s="906">
        <v>34.200000000000003</v>
      </c>
      <c r="G1237" s="906"/>
      <c r="H1237" s="923">
        <f t="shared" si="19"/>
        <v>72104.630000000398</v>
      </c>
    </row>
    <row r="1238" spans="1:8" ht="15" customHeight="1">
      <c r="A1238" s="913">
        <v>1225</v>
      </c>
      <c r="B1238" s="911">
        <v>45190</v>
      </c>
      <c r="C1238" s="1047" t="s">
        <v>577</v>
      </c>
      <c r="D1238" s="930" t="s">
        <v>1384</v>
      </c>
      <c r="E1238" s="931">
        <v>54</v>
      </c>
      <c r="F1238" s="906">
        <v>70</v>
      </c>
      <c r="G1238" s="906"/>
      <c r="H1238" s="923">
        <f t="shared" si="19"/>
        <v>72034.630000000398</v>
      </c>
    </row>
    <row r="1239" spans="1:8" ht="15" customHeight="1">
      <c r="A1239" s="913">
        <v>1226</v>
      </c>
      <c r="B1239" s="911">
        <v>45190</v>
      </c>
      <c r="C1239" s="1047" t="s">
        <v>577</v>
      </c>
      <c r="D1239" s="930" t="s">
        <v>1385</v>
      </c>
      <c r="E1239" s="931">
        <v>737</v>
      </c>
      <c r="F1239" s="906">
        <v>27.5</v>
      </c>
      <c r="G1239" s="906"/>
      <c r="H1239" s="923">
        <f t="shared" si="19"/>
        <v>72007.130000000398</v>
      </c>
    </row>
    <row r="1240" spans="1:8" ht="15" customHeight="1">
      <c r="A1240" s="913">
        <v>1227</v>
      </c>
      <c r="B1240" s="911">
        <v>45190</v>
      </c>
      <c r="C1240" s="1047" t="s">
        <v>607</v>
      </c>
      <c r="D1240" s="930" t="s">
        <v>1386</v>
      </c>
      <c r="E1240" s="931">
        <v>261</v>
      </c>
      <c r="F1240" s="906">
        <v>45.75</v>
      </c>
      <c r="G1240" s="906"/>
      <c r="H1240" s="923">
        <f t="shared" si="19"/>
        <v>71961.380000000398</v>
      </c>
    </row>
    <row r="1241" spans="1:8" ht="15" customHeight="1">
      <c r="A1241" s="913">
        <v>1228</v>
      </c>
      <c r="B1241" s="911">
        <v>45191</v>
      </c>
      <c r="C1241" s="1047" t="s">
        <v>579</v>
      </c>
      <c r="D1241" s="930" t="s">
        <v>1387</v>
      </c>
      <c r="E1241" s="931">
        <v>586</v>
      </c>
      <c r="F1241" s="906"/>
      <c r="G1241" s="906">
        <v>289</v>
      </c>
      <c r="H1241" s="923">
        <f t="shared" si="19"/>
        <v>72250.380000000398</v>
      </c>
    </row>
    <row r="1242" spans="1:8" ht="15" customHeight="1">
      <c r="A1242" s="913">
        <v>1229</v>
      </c>
      <c r="B1242" s="911">
        <v>45191</v>
      </c>
      <c r="C1242" s="1047" t="s">
        <v>575</v>
      </c>
      <c r="D1242" s="930" t="s">
        <v>1010</v>
      </c>
      <c r="E1242" s="931">
        <v>727</v>
      </c>
      <c r="F1242" s="906">
        <v>500</v>
      </c>
      <c r="G1242" s="906"/>
      <c r="H1242" s="923">
        <f t="shared" si="19"/>
        <v>71750.380000000398</v>
      </c>
    </row>
    <row r="1243" spans="1:8" ht="15" customHeight="1">
      <c r="A1243" s="913">
        <v>1230</v>
      </c>
      <c r="B1243" s="911">
        <v>45191</v>
      </c>
      <c r="C1243" s="1047" t="s">
        <v>577</v>
      </c>
      <c r="D1243" s="930" t="s">
        <v>1388</v>
      </c>
      <c r="E1243" s="931">
        <v>54</v>
      </c>
      <c r="F1243" s="906">
        <v>19.989999999999998</v>
      </c>
      <c r="G1243" s="906"/>
      <c r="H1243" s="923">
        <f t="shared" si="19"/>
        <v>71730.390000000392</v>
      </c>
    </row>
    <row r="1244" spans="1:8" ht="15" customHeight="1">
      <c r="A1244" s="913">
        <v>1231</v>
      </c>
      <c r="B1244" s="911">
        <v>45191</v>
      </c>
      <c r="C1244" s="1047" t="s">
        <v>577</v>
      </c>
      <c r="D1244" s="930" t="s">
        <v>1389</v>
      </c>
      <c r="E1244" s="931">
        <v>737</v>
      </c>
      <c r="F1244" s="906">
        <v>42.6</v>
      </c>
      <c r="G1244" s="906"/>
      <c r="H1244" s="923">
        <f t="shared" si="19"/>
        <v>71687.790000000386</v>
      </c>
    </row>
    <row r="1245" spans="1:8" ht="15" customHeight="1">
      <c r="A1245" s="913">
        <v>1232</v>
      </c>
      <c r="B1245" s="911">
        <v>45191</v>
      </c>
      <c r="C1245" s="1047" t="s">
        <v>577</v>
      </c>
      <c r="D1245" s="930" t="s">
        <v>1389</v>
      </c>
      <c r="E1245" s="931">
        <v>737</v>
      </c>
      <c r="F1245" s="906">
        <v>27</v>
      </c>
      <c r="G1245" s="906"/>
      <c r="H1245" s="923">
        <f t="shared" si="19"/>
        <v>71660.790000000386</v>
      </c>
    </row>
    <row r="1246" spans="1:8" ht="15" customHeight="1">
      <c r="A1246" s="913">
        <v>1233</v>
      </c>
      <c r="B1246" s="911">
        <v>45191</v>
      </c>
      <c r="C1246" s="1047" t="s">
        <v>577</v>
      </c>
      <c r="D1246" s="930" t="s">
        <v>1389</v>
      </c>
      <c r="E1246" s="931">
        <v>737</v>
      </c>
      <c r="F1246" s="907">
        <v>27</v>
      </c>
      <c r="G1246" s="906"/>
      <c r="H1246" s="923">
        <f t="shared" si="19"/>
        <v>71633.790000000386</v>
      </c>
    </row>
    <row r="1247" spans="1:8" ht="15" customHeight="1">
      <c r="A1247" s="913">
        <v>1234</v>
      </c>
      <c r="B1247" s="911">
        <v>45191</v>
      </c>
      <c r="C1247" s="1047" t="s">
        <v>577</v>
      </c>
      <c r="D1247" s="930" t="s">
        <v>1390</v>
      </c>
      <c r="E1247" s="931">
        <v>54</v>
      </c>
      <c r="F1247" s="906">
        <v>14.99</v>
      </c>
      <c r="G1247" s="906"/>
      <c r="H1247" s="923">
        <f t="shared" si="19"/>
        <v>71618.800000000381</v>
      </c>
    </row>
    <row r="1248" spans="1:8" ht="15" customHeight="1">
      <c r="A1248" s="913">
        <v>1235</v>
      </c>
      <c r="B1248" s="911">
        <v>45191</v>
      </c>
      <c r="C1248" s="1047" t="s">
        <v>607</v>
      </c>
      <c r="D1248" s="930" t="s">
        <v>1391</v>
      </c>
      <c r="E1248" s="931">
        <v>261</v>
      </c>
      <c r="F1248" s="906">
        <v>56</v>
      </c>
      <c r="G1248" s="906"/>
      <c r="H1248" s="923">
        <f t="shared" si="19"/>
        <v>71562.800000000381</v>
      </c>
    </row>
    <row r="1249" spans="1:8" ht="15" customHeight="1">
      <c r="A1249" s="913">
        <v>1236</v>
      </c>
      <c r="B1249" s="911">
        <v>45191</v>
      </c>
      <c r="C1249" s="1047" t="s">
        <v>575</v>
      </c>
      <c r="D1249" s="930" t="s">
        <v>843</v>
      </c>
      <c r="E1249" s="931">
        <v>737</v>
      </c>
      <c r="F1249" s="906">
        <v>1740</v>
      </c>
      <c r="G1249" s="906"/>
      <c r="H1249" s="923">
        <f t="shared" si="19"/>
        <v>69822.800000000381</v>
      </c>
    </row>
    <row r="1250" spans="1:8" ht="15" customHeight="1">
      <c r="A1250" s="913">
        <v>1237</v>
      </c>
      <c r="B1250" s="1044">
        <v>45191</v>
      </c>
      <c r="C1250" s="1049" t="s">
        <v>575</v>
      </c>
      <c r="D1250" s="815" t="s">
        <v>1202</v>
      </c>
      <c r="E1250" s="831">
        <v>737</v>
      </c>
      <c r="F1250" s="924">
        <v>210</v>
      </c>
      <c r="H1250" s="923">
        <f t="shared" si="19"/>
        <v>69612.800000000381</v>
      </c>
    </row>
    <row r="1251" spans="1:8" ht="15" customHeight="1">
      <c r="A1251" s="913">
        <v>1238</v>
      </c>
      <c r="B1251" s="911">
        <v>45194</v>
      </c>
      <c r="C1251" s="1047" t="s">
        <v>579</v>
      </c>
      <c r="D1251" s="930" t="s">
        <v>1392</v>
      </c>
      <c r="E1251" s="931">
        <v>668</v>
      </c>
      <c r="F1251" s="906"/>
      <c r="G1251" s="906">
        <v>289</v>
      </c>
      <c r="H1251" s="923">
        <f t="shared" si="19"/>
        <v>69901.800000000381</v>
      </c>
    </row>
    <row r="1252" spans="1:8" ht="15" customHeight="1">
      <c r="A1252" s="913">
        <v>1239</v>
      </c>
      <c r="B1252" s="911">
        <v>45194</v>
      </c>
      <c r="C1252" s="1047" t="s">
        <v>579</v>
      </c>
      <c r="D1252" s="930" t="s">
        <v>1387</v>
      </c>
      <c r="E1252" s="931">
        <v>586</v>
      </c>
      <c r="F1252" s="906"/>
      <c r="G1252" s="906">
        <v>2700</v>
      </c>
      <c r="H1252" s="923">
        <f t="shared" si="19"/>
        <v>72601.800000000381</v>
      </c>
    </row>
    <row r="1253" spans="1:8" ht="15" customHeight="1">
      <c r="A1253" s="913">
        <v>1240</v>
      </c>
      <c r="B1253" s="911">
        <v>45194</v>
      </c>
      <c r="C1253" s="1047" t="s">
        <v>579</v>
      </c>
      <c r="D1253" s="930" t="s">
        <v>1393</v>
      </c>
      <c r="E1253" s="931">
        <v>235</v>
      </c>
      <c r="F1253" s="906"/>
      <c r="G1253" s="906">
        <v>289</v>
      </c>
      <c r="H1253" s="923">
        <f t="shared" si="19"/>
        <v>72890.800000000381</v>
      </c>
    </row>
    <row r="1254" spans="1:8" ht="15" customHeight="1">
      <c r="A1254" s="913">
        <v>1241</v>
      </c>
      <c r="B1254" s="911">
        <v>45194</v>
      </c>
      <c r="C1254" s="1047" t="s">
        <v>579</v>
      </c>
      <c r="D1254" s="930" t="s">
        <v>1394</v>
      </c>
      <c r="E1254" s="931">
        <v>586</v>
      </c>
      <c r="F1254" s="906"/>
      <c r="G1254" s="906">
        <v>4500</v>
      </c>
      <c r="H1254" s="923">
        <f t="shared" si="19"/>
        <v>77390.800000000381</v>
      </c>
    </row>
    <row r="1255" spans="1:8" ht="15" customHeight="1">
      <c r="A1255" s="913">
        <v>1242</v>
      </c>
      <c r="B1255" s="911">
        <v>45194</v>
      </c>
      <c r="C1255" s="1047" t="s">
        <v>575</v>
      </c>
      <c r="D1255" s="930" t="s">
        <v>1395</v>
      </c>
      <c r="E1255" s="931">
        <v>54</v>
      </c>
      <c r="F1255" s="906">
        <v>140</v>
      </c>
      <c r="G1255" s="906"/>
      <c r="H1255" s="923">
        <f t="shared" si="19"/>
        <v>77250.800000000381</v>
      </c>
    </row>
    <row r="1256" spans="1:8" ht="15" customHeight="1">
      <c r="A1256" s="913">
        <v>1243</v>
      </c>
      <c r="B1256" s="911">
        <v>45194</v>
      </c>
      <c r="C1256" s="1047" t="s">
        <v>575</v>
      </c>
      <c r="D1256" s="930" t="s">
        <v>1396</v>
      </c>
      <c r="E1256" s="931">
        <v>235</v>
      </c>
      <c r="F1256" s="906">
        <v>289</v>
      </c>
      <c r="G1256" s="906"/>
      <c r="H1256" s="923">
        <f t="shared" si="19"/>
        <v>76961.800000000381</v>
      </c>
    </row>
    <row r="1257" spans="1:8" ht="15" customHeight="1">
      <c r="A1257" s="913">
        <v>1244</v>
      </c>
      <c r="B1257" s="911">
        <v>45194</v>
      </c>
      <c r="C1257" s="1047" t="s">
        <v>577</v>
      </c>
      <c r="D1257" s="930" t="s">
        <v>1397</v>
      </c>
      <c r="E1257" s="931">
        <v>737</v>
      </c>
      <c r="F1257" s="906">
        <v>34.200000000000003</v>
      </c>
      <c r="G1257" s="906"/>
      <c r="H1257" s="923">
        <f t="shared" si="19"/>
        <v>76927.600000000384</v>
      </c>
    </row>
    <row r="1258" spans="1:8" ht="15" customHeight="1">
      <c r="A1258" s="913">
        <v>1245</v>
      </c>
      <c r="B1258" s="911">
        <v>45194</v>
      </c>
      <c r="C1258" s="1047" t="s">
        <v>577</v>
      </c>
      <c r="D1258" s="930" t="s">
        <v>1397</v>
      </c>
      <c r="E1258" s="931">
        <v>737</v>
      </c>
      <c r="F1258" s="906">
        <v>27</v>
      </c>
      <c r="G1258" s="906"/>
      <c r="H1258" s="923">
        <f t="shared" si="19"/>
        <v>76900.600000000384</v>
      </c>
    </row>
    <row r="1259" spans="1:8" ht="15" customHeight="1">
      <c r="A1259" s="913">
        <v>1246</v>
      </c>
      <c r="B1259" s="911">
        <v>45194</v>
      </c>
      <c r="C1259" s="1047" t="s">
        <v>577</v>
      </c>
      <c r="D1259" s="930" t="s">
        <v>1397</v>
      </c>
      <c r="E1259" s="931">
        <v>737</v>
      </c>
      <c r="F1259" s="906">
        <v>27</v>
      </c>
      <c r="G1259" s="906"/>
      <c r="H1259" s="923">
        <f t="shared" si="19"/>
        <v>76873.600000000384</v>
      </c>
    </row>
    <row r="1260" spans="1:8" ht="15" customHeight="1">
      <c r="A1260" s="913">
        <v>1247</v>
      </c>
      <c r="B1260" s="911">
        <v>45194</v>
      </c>
      <c r="C1260" s="1047" t="s">
        <v>577</v>
      </c>
      <c r="D1260" s="930" t="s">
        <v>1397</v>
      </c>
      <c r="E1260" s="931">
        <v>737</v>
      </c>
      <c r="F1260" s="908">
        <v>27</v>
      </c>
      <c r="G1260" s="906"/>
      <c r="H1260" s="923">
        <f t="shared" si="19"/>
        <v>76846.600000000384</v>
      </c>
    </row>
    <row r="1261" spans="1:8" ht="15" customHeight="1">
      <c r="A1261" s="913">
        <v>1248</v>
      </c>
      <c r="B1261" s="911">
        <v>45194</v>
      </c>
      <c r="C1261" s="1047" t="s">
        <v>577</v>
      </c>
      <c r="D1261" s="930" t="s">
        <v>1397</v>
      </c>
      <c r="E1261" s="931">
        <v>737</v>
      </c>
      <c r="F1261" s="906">
        <v>20.7</v>
      </c>
      <c r="G1261" s="906"/>
      <c r="H1261" s="923">
        <f t="shared" si="19"/>
        <v>76825.900000000387</v>
      </c>
    </row>
    <row r="1262" spans="1:8" ht="15" customHeight="1">
      <c r="A1262" s="913">
        <v>1249</v>
      </c>
      <c r="B1262" s="911">
        <v>45194</v>
      </c>
      <c r="C1262" s="1047" t="s">
        <v>575</v>
      </c>
      <c r="D1262" s="930" t="s">
        <v>893</v>
      </c>
      <c r="E1262" s="931">
        <v>727</v>
      </c>
      <c r="F1262" s="906">
        <v>480</v>
      </c>
      <c r="G1262" s="906"/>
      <c r="H1262" s="923">
        <f t="shared" si="19"/>
        <v>76345.900000000387</v>
      </c>
    </row>
    <row r="1263" spans="1:8" ht="15" customHeight="1">
      <c r="A1263" s="913">
        <v>1250</v>
      </c>
      <c r="B1263" s="911">
        <v>45194</v>
      </c>
      <c r="C1263" s="1047" t="s">
        <v>575</v>
      </c>
      <c r="D1263" s="930" t="s">
        <v>643</v>
      </c>
      <c r="E1263" s="931">
        <v>727</v>
      </c>
      <c r="F1263" s="906">
        <v>33</v>
      </c>
      <c r="G1263" s="906"/>
      <c r="H1263" s="923">
        <f t="shared" si="19"/>
        <v>76312.900000000387</v>
      </c>
    </row>
    <row r="1264" spans="1:8" ht="15" customHeight="1">
      <c r="A1264" s="913">
        <v>1251</v>
      </c>
      <c r="B1264" s="911">
        <v>45194</v>
      </c>
      <c r="C1264" s="1047" t="s">
        <v>577</v>
      </c>
      <c r="D1264" s="930" t="s">
        <v>1398</v>
      </c>
      <c r="E1264" s="931">
        <v>737</v>
      </c>
      <c r="F1264" s="909">
        <v>121.12</v>
      </c>
      <c r="G1264" s="906"/>
      <c r="H1264" s="923">
        <f t="shared" si="19"/>
        <v>76191.780000000392</v>
      </c>
    </row>
    <row r="1265" spans="1:8" ht="15" customHeight="1">
      <c r="A1265" s="913">
        <v>1252</v>
      </c>
      <c r="B1265" s="911">
        <v>45194</v>
      </c>
      <c r="C1265" s="1047" t="s">
        <v>575</v>
      </c>
      <c r="D1265" s="930" t="s">
        <v>1399</v>
      </c>
      <c r="E1265" s="931">
        <v>737</v>
      </c>
      <c r="F1265" s="906">
        <v>563.44000000000005</v>
      </c>
      <c r="G1265" s="906"/>
      <c r="H1265" s="923">
        <f t="shared" si="19"/>
        <v>75628.340000000389</v>
      </c>
    </row>
    <row r="1266" spans="1:8" ht="15" customHeight="1">
      <c r="A1266" s="913">
        <v>1253</v>
      </c>
      <c r="B1266" s="911">
        <v>45195</v>
      </c>
      <c r="C1266" s="1047" t="s">
        <v>579</v>
      </c>
      <c r="D1266" s="930" t="s">
        <v>1400</v>
      </c>
      <c r="E1266" s="931">
        <v>586</v>
      </c>
      <c r="F1266" s="906"/>
      <c r="G1266" s="906">
        <v>489</v>
      </c>
      <c r="H1266" s="923">
        <f t="shared" si="19"/>
        <v>76117.340000000389</v>
      </c>
    </row>
    <row r="1267" spans="1:8" ht="15" customHeight="1">
      <c r="A1267" s="913">
        <v>1254</v>
      </c>
      <c r="B1267" s="911">
        <v>45195</v>
      </c>
      <c r="C1267" s="1047" t="s">
        <v>573</v>
      </c>
      <c r="D1267" s="930" t="s">
        <v>1401</v>
      </c>
      <c r="E1267" s="931">
        <v>92</v>
      </c>
      <c r="F1267" s="906"/>
      <c r="G1267" s="906">
        <v>355</v>
      </c>
      <c r="H1267" s="923">
        <f t="shared" si="19"/>
        <v>76472.340000000389</v>
      </c>
    </row>
    <row r="1268" spans="1:8" ht="15" customHeight="1">
      <c r="A1268" s="913">
        <v>1255</v>
      </c>
      <c r="B1268" s="911">
        <v>45195</v>
      </c>
      <c r="C1268" s="1047" t="s">
        <v>579</v>
      </c>
      <c r="D1268" s="930" t="s">
        <v>1381</v>
      </c>
      <c r="E1268" s="931">
        <v>586</v>
      </c>
      <c r="F1268" s="906"/>
      <c r="G1268" s="906">
        <v>2700</v>
      </c>
      <c r="H1268" s="923">
        <f t="shared" si="19"/>
        <v>79172.340000000389</v>
      </c>
    </row>
    <row r="1269" spans="1:8" ht="15" customHeight="1">
      <c r="A1269" s="913">
        <v>1256</v>
      </c>
      <c r="B1269" s="911">
        <v>45195</v>
      </c>
      <c r="C1269" s="1047" t="s">
        <v>577</v>
      </c>
      <c r="D1269" s="930" t="s">
        <v>1402</v>
      </c>
      <c r="E1269" s="931">
        <v>737</v>
      </c>
      <c r="F1269" s="906">
        <v>42.6</v>
      </c>
      <c r="G1269" s="906"/>
      <c r="H1269" s="923">
        <f t="shared" si="19"/>
        <v>79129.740000000384</v>
      </c>
    </row>
    <row r="1270" spans="1:8" ht="15" customHeight="1">
      <c r="A1270" s="913">
        <v>1257</v>
      </c>
      <c r="B1270" s="911">
        <v>45195</v>
      </c>
      <c r="C1270" s="1047" t="s">
        <v>577</v>
      </c>
      <c r="D1270" s="930" t="s">
        <v>1402</v>
      </c>
      <c r="E1270" s="931">
        <v>737</v>
      </c>
      <c r="F1270" s="906">
        <v>27</v>
      </c>
      <c r="G1270" s="906"/>
      <c r="H1270" s="923">
        <f t="shared" si="19"/>
        <v>79102.740000000384</v>
      </c>
    </row>
    <row r="1271" spans="1:8" ht="15" customHeight="1">
      <c r="A1271" s="913">
        <v>1258</v>
      </c>
      <c r="B1271" s="911">
        <v>45195</v>
      </c>
      <c r="C1271" s="1047" t="s">
        <v>577</v>
      </c>
      <c r="D1271" s="930" t="s">
        <v>1403</v>
      </c>
      <c r="E1271" s="931">
        <v>737</v>
      </c>
      <c r="F1271" s="906">
        <v>56.48</v>
      </c>
      <c r="G1271" s="906"/>
      <c r="H1271" s="923">
        <f t="shared" si="19"/>
        <v>79046.260000000388</v>
      </c>
    </row>
    <row r="1272" spans="1:8" ht="15" customHeight="1">
      <c r="A1272" s="913">
        <v>1259</v>
      </c>
      <c r="B1272" s="911">
        <v>45195</v>
      </c>
      <c r="C1272" s="1047" t="s">
        <v>577</v>
      </c>
      <c r="D1272" s="930" t="s">
        <v>1404</v>
      </c>
      <c r="E1272" s="931">
        <v>737.2</v>
      </c>
      <c r="F1272" s="906">
        <v>267.97000000000003</v>
      </c>
      <c r="G1272" s="906"/>
      <c r="H1272" s="923">
        <f t="shared" si="19"/>
        <v>78778.290000000386</v>
      </c>
    </row>
    <row r="1273" spans="1:8" ht="15" customHeight="1">
      <c r="A1273" s="913">
        <v>1260</v>
      </c>
      <c r="B1273" s="911">
        <v>45195</v>
      </c>
      <c r="C1273" s="1047" t="s">
        <v>575</v>
      </c>
      <c r="D1273" s="930" t="s">
        <v>1161</v>
      </c>
      <c r="E1273" s="931">
        <v>737</v>
      </c>
      <c r="F1273" s="906">
        <v>6450</v>
      </c>
      <c r="G1273" s="906"/>
      <c r="H1273" s="923">
        <f t="shared" si="19"/>
        <v>72328.290000000386</v>
      </c>
    </row>
    <row r="1274" spans="1:8" ht="15" customHeight="1">
      <c r="A1274" s="913">
        <v>1261</v>
      </c>
      <c r="B1274" s="1044">
        <v>45195</v>
      </c>
      <c r="C1274" s="1049" t="s">
        <v>575</v>
      </c>
      <c r="D1274" s="815" t="s">
        <v>941</v>
      </c>
      <c r="E1274" s="831">
        <v>737</v>
      </c>
      <c r="F1274" s="924">
        <v>792</v>
      </c>
      <c r="H1274" s="923">
        <f t="shared" si="19"/>
        <v>71536.290000000386</v>
      </c>
    </row>
    <row r="1275" spans="1:8" ht="15" customHeight="1">
      <c r="A1275" s="913">
        <v>1262</v>
      </c>
      <c r="B1275" s="911">
        <v>45196</v>
      </c>
      <c r="C1275" s="1047" t="s">
        <v>579</v>
      </c>
      <c r="D1275" s="930" t="s">
        <v>1405</v>
      </c>
      <c r="E1275" s="931">
        <v>586</v>
      </c>
      <c r="F1275" s="906"/>
      <c r="G1275" s="906">
        <v>489</v>
      </c>
      <c r="H1275" s="923">
        <f t="shared" si="19"/>
        <v>72025.290000000386</v>
      </c>
    </row>
    <row r="1276" spans="1:8" ht="15" customHeight="1">
      <c r="A1276" s="913">
        <v>1263</v>
      </c>
      <c r="B1276" s="911">
        <v>45196</v>
      </c>
      <c r="C1276" s="1047" t="s">
        <v>579</v>
      </c>
      <c r="D1276" s="930" t="s">
        <v>1406</v>
      </c>
      <c r="E1276" s="931">
        <v>235</v>
      </c>
      <c r="F1276" s="906"/>
      <c r="G1276" s="906">
        <v>289</v>
      </c>
      <c r="H1276" s="923">
        <f t="shared" si="19"/>
        <v>72314.290000000386</v>
      </c>
    </row>
    <row r="1277" spans="1:8" ht="15" customHeight="1">
      <c r="A1277" s="913">
        <v>1264</v>
      </c>
      <c r="B1277" s="911">
        <v>45196</v>
      </c>
      <c r="C1277" s="1047" t="s">
        <v>579</v>
      </c>
      <c r="D1277" s="930" t="s">
        <v>1407</v>
      </c>
      <c r="E1277" s="931">
        <v>586</v>
      </c>
      <c r="F1277" s="906"/>
      <c r="G1277" s="906">
        <v>5989</v>
      </c>
      <c r="H1277" s="923">
        <f t="shared" si="19"/>
        <v>78303.290000000386</v>
      </c>
    </row>
    <row r="1278" spans="1:8" ht="15" customHeight="1">
      <c r="A1278" s="913">
        <v>1265</v>
      </c>
      <c r="B1278" s="911">
        <v>45196</v>
      </c>
      <c r="C1278" s="1047" t="s">
        <v>577</v>
      </c>
      <c r="D1278" s="930" t="s">
        <v>1408</v>
      </c>
      <c r="E1278" s="931">
        <v>737</v>
      </c>
      <c r="F1278" s="906">
        <v>34.200000000000003</v>
      </c>
      <c r="G1278" s="906"/>
      <c r="H1278" s="923">
        <f t="shared" si="19"/>
        <v>78269.090000000389</v>
      </c>
    </row>
    <row r="1279" spans="1:8" ht="15" customHeight="1">
      <c r="A1279" s="913">
        <v>1266</v>
      </c>
      <c r="B1279" s="911">
        <v>45196</v>
      </c>
      <c r="C1279" s="1047" t="s">
        <v>577</v>
      </c>
      <c r="D1279" s="930" t="s">
        <v>1408</v>
      </c>
      <c r="E1279" s="931">
        <v>737</v>
      </c>
      <c r="F1279" s="906">
        <v>34.200000000000003</v>
      </c>
      <c r="G1279" s="906"/>
      <c r="H1279" s="923">
        <f t="shared" si="19"/>
        <v>78234.890000000392</v>
      </c>
    </row>
    <row r="1280" spans="1:8" ht="15" customHeight="1">
      <c r="A1280" s="913">
        <v>1267</v>
      </c>
      <c r="B1280" s="911">
        <v>45196</v>
      </c>
      <c r="C1280" s="1047" t="s">
        <v>577</v>
      </c>
      <c r="D1280" s="930" t="s">
        <v>1408</v>
      </c>
      <c r="E1280" s="931">
        <v>737</v>
      </c>
      <c r="F1280" s="906">
        <v>27</v>
      </c>
      <c r="G1280" s="906"/>
      <c r="H1280" s="923">
        <f t="shared" si="19"/>
        <v>78207.890000000392</v>
      </c>
    </row>
    <row r="1281" spans="1:8" ht="15" customHeight="1">
      <c r="A1281" s="913">
        <v>1268</v>
      </c>
      <c r="B1281" s="911">
        <v>45196</v>
      </c>
      <c r="C1281" s="1047" t="s">
        <v>577</v>
      </c>
      <c r="D1281" s="930" t="s">
        <v>1408</v>
      </c>
      <c r="E1281" s="931">
        <v>737</v>
      </c>
      <c r="F1281" s="906">
        <v>27</v>
      </c>
      <c r="G1281" s="906"/>
      <c r="H1281" s="923">
        <f t="shared" si="19"/>
        <v>78180.890000000392</v>
      </c>
    </row>
    <row r="1282" spans="1:8" ht="15" customHeight="1">
      <c r="A1282" s="913">
        <v>1269</v>
      </c>
      <c r="B1282" s="911">
        <v>45196</v>
      </c>
      <c r="C1282" s="1047" t="s">
        <v>577</v>
      </c>
      <c r="D1282" s="930" t="s">
        <v>1408</v>
      </c>
      <c r="E1282" s="931">
        <v>737</v>
      </c>
      <c r="F1282" s="906">
        <v>20.7</v>
      </c>
      <c r="G1282" s="906"/>
      <c r="H1282" s="923">
        <f t="shared" si="19"/>
        <v>78160.190000000395</v>
      </c>
    </row>
    <row r="1283" spans="1:8" ht="15" customHeight="1">
      <c r="A1283" s="913">
        <v>1270</v>
      </c>
      <c r="B1283" s="911">
        <v>45196</v>
      </c>
      <c r="C1283" s="1047" t="s">
        <v>577</v>
      </c>
      <c r="D1283" s="930" t="s">
        <v>1409</v>
      </c>
      <c r="E1283" s="931">
        <v>54</v>
      </c>
      <c r="F1283" s="906">
        <v>146</v>
      </c>
      <c r="G1283" s="906"/>
      <c r="H1283" s="923">
        <f t="shared" si="19"/>
        <v>78014.190000000395</v>
      </c>
    </row>
    <row r="1284" spans="1:8" ht="15" customHeight="1">
      <c r="A1284" s="913">
        <v>1271</v>
      </c>
      <c r="B1284" s="911">
        <v>45197</v>
      </c>
      <c r="C1284" s="1047" t="s">
        <v>575</v>
      </c>
      <c r="D1284" s="930" t="s">
        <v>1410</v>
      </c>
      <c r="E1284" s="931">
        <v>586</v>
      </c>
      <c r="F1284" s="906"/>
      <c r="G1284" s="906">
        <v>1189</v>
      </c>
      <c r="H1284" s="923">
        <f t="shared" si="19"/>
        <v>79203.190000000395</v>
      </c>
    </row>
    <row r="1285" spans="1:8" ht="15" customHeight="1">
      <c r="A1285" s="913">
        <v>1272</v>
      </c>
      <c r="B1285" s="911">
        <v>45197</v>
      </c>
      <c r="C1285" s="1047" t="s">
        <v>575</v>
      </c>
      <c r="D1285" s="930" t="s">
        <v>1411</v>
      </c>
      <c r="E1285" s="931">
        <v>586</v>
      </c>
      <c r="F1285" s="906"/>
      <c r="G1285" s="906">
        <v>2000</v>
      </c>
      <c r="H1285" s="923">
        <f t="shared" si="19"/>
        <v>81203.190000000395</v>
      </c>
    </row>
    <row r="1286" spans="1:8" ht="15" customHeight="1">
      <c r="A1286" s="913">
        <v>1273</v>
      </c>
      <c r="B1286" s="911">
        <v>45197</v>
      </c>
      <c r="C1286" s="1047" t="s">
        <v>579</v>
      </c>
      <c r="D1286" s="930" t="s">
        <v>1412</v>
      </c>
      <c r="E1286" s="931">
        <v>586</v>
      </c>
      <c r="F1286" s="906"/>
      <c r="G1286" s="906">
        <v>289</v>
      </c>
      <c r="H1286" s="923">
        <f t="shared" si="19"/>
        <v>81492.190000000395</v>
      </c>
    </row>
    <row r="1287" spans="1:8" ht="15" customHeight="1">
      <c r="A1287" s="913">
        <v>1274</v>
      </c>
      <c r="B1287" s="911">
        <v>45197</v>
      </c>
      <c r="C1287" s="1047" t="s">
        <v>573</v>
      </c>
      <c r="D1287" s="930" t="s">
        <v>1413</v>
      </c>
      <c r="E1287" s="931">
        <v>92</v>
      </c>
      <c r="F1287" s="906"/>
      <c r="G1287" s="906">
        <v>310</v>
      </c>
      <c r="H1287" s="923">
        <f t="shared" si="19"/>
        <v>81802.190000000395</v>
      </c>
    </row>
    <row r="1288" spans="1:8" ht="15" customHeight="1">
      <c r="A1288" s="913">
        <v>1275</v>
      </c>
      <c r="B1288" s="911">
        <v>45197</v>
      </c>
      <c r="C1288" s="1047" t="s">
        <v>579</v>
      </c>
      <c r="D1288" s="930" t="s">
        <v>1414</v>
      </c>
      <c r="E1288" s="931">
        <v>586</v>
      </c>
      <c r="F1288" s="906"/>
      <c r="G1288" s="906">
        <v>300</v>
      </c>
      <c r="H1288" s="923">
        <f t="shared" si="19"/>
        <v>82102.190000000395</v>
      </c>
    </row>
    <row r="1289" spans="1:8" ht="15" customHeight="1">
      <c r="A1289" s="913">
        <v>1276</v>
      </c>
      <c r="B1289" s="911">
        <v>45197</v>
      </c>
      <c r="C1289" s="1047" t="s">
        <v>577</v>
      </c>
      <c r="D1289" s="930" t="s">
        <v>1415</v>
      </c>
      <c r="E1289" s="931">
        <v>737</v>
      </c>
      <c r="F1289" s="906">
        <v>10.19</v>
      </c>
      <c r="G1289" s="906"/>
      <c r="H1289" s="923">
        <f t="shared" si="19"/>
        <v>82092.000000000393</v>
      </c>
    </row>
    <row r="1290" spans="1:8" ht="15" customHeight="1">
      <c r="A1290" s="913">
        <v>1277</v>
      </c>
      <c r="B1290" s="911">
        <v>45197</v>
      </c>
      <c r="C1290" s="1047" t="s">
        <v>577</v>
      </c>
      <c r="D1290" s="930" t="s">
        <v>1415</v>
      </c>
      <c r="E1290" s="931">
        <v>737</v>
      </c>
      <c r="F1290" s="906">
        <v>9.99</v>
      </c>
      <c r="G1290" s="906"/>
      <c r="H1290" s="923">
        <f t="shared" si="19"/>
        <v>82082.010000000388</v>
      </c>
    </row>
    <row r="1291" spans="1:8" ht="15" customHeight="1">
      <c r="A1291" s="913">
        <v>1278</v>
      </c>
      <c r="B1291" s="911">
        <v>45197</v>
      </c>
      <c r="C1291" s="1047" t="s">
        <v>577</v>
      </c>
      <c r="D1291" s="930" t="s">
        <v>1416</v>
      </c>
      <c r="E1291" s="931">
        <v>737</v>
      </c>
      <c r="F1291" s="906">
        <v>20.7</v>
      </c>
      <c r="G1291" s="906"/>
      <c r="H1291" s="923">
        <f t="shared" si="19"/>
        <v>82061.310000000391</v>
      </c>
    </row>
    <row r="1292" spans="1:8" ht="15" customHeight="1">
      <c r="A1292" s="913">
        <v>1279</v>
      </c>
      <c r="B1292" s="911">
        <v>45197</v>
      </c>
      <c r="C1292" s="1047" t="s">
        <v>575</v>
      </c>
      <c r="D1292" s="930" t="s">
        <v>1289</v>
      </c>
      <c r="E1292" s="931">
        <v>737</v>
      </c>
      <c r="F1292" s="906">
        <v>1100</v>
      </c>
      <c r="G1292" s="906"/>
      <c r="H1292" s="923">
        <f t="shared" si="19"/>
        <v>80961.310000000391</v>
      </c>
    </row>
    <row r="1293" spans="1:8" ht="15" customHeight="1">
      <c r="A1293" s="913">
        <v>1280</v>
      </c>
      <c r="B1293" s="911">
        <v>45198</v>
      </c>
      <c r="C1293" s="1047" t="s">
        <v>579</v>
      </c>
      <c r="D1293" s="930" t="s">
        <v>1405</v>
      </c>
      <c r="E1293" s="931">
        <v>586</v>
      </c>
      <c r="F1293" s="906"/>
      <c r="G1293" s="906">
        <v>2500</v>
      </c>
      <c r="H1293" s="923">
        <f t="shared" si="19"/>
        <v>83461.310000000391</v>
      </c>
    </row>
    <row r="1294" spans="1:8" ht="15" customHeight="1">
      <c r="A1294" s="913">
        <v>1281</v>
      </c>
      <c r="B1294" s="911">
        <v>45198</v>
      </c>
      <c r="C1294" s="1047" t="s">
        <v>573</v>
      </c>
      <c r="D1294" s="930" t="s">
        <v>1417</v>
      </c>
      <c r="E1294" s="931">
        <v>92</v>
      </c>
      <c r="F1294" s="906"/>
      <c r="G1294" s="906">
        <v>360</v>
      </c>
      <c r="H1294" s="923">
        <f t="shared" ref="H1294:H1357" si="20">+H1293+G1294-F1294</f>
        <v>83821.310000000391</v>
      </c>
    </row>
    <row r="1295" spans="1:8" ht="15" customHeight="1">
      <c r="A1295" s="913">
        <v>1282</v>
      </c>
      <c r="B1295" s="911">
        <v>45198</v>
      </c>
      <c r="C1295" s="1047" t="s">
        <v>573</v>
      </c>
      <c r="D1295" s="930" t="s">
        <v>1417</v>
      </c>
      <c r="E1295" s="931">
        <v>92</v>
      </c>
      <c r="F1295" s="906"/>
      <c r="G1295" s="906">
        <v>360</v>
      </c>
      <c r="H1295" s="923">
        <f t="shared" si="20"/>
        <v>84181.310000000391</v>
      </c>
    </row>
    <row r="1296" spans="1:8" ht="15" customHeight="1">
      <c r="A1296" s="913">
        <v>1283</v>
      </c>
      <c r="B1296" s="911">
        <v>45198</v>
      </c>
      <c r="C1296" s="1047" t="s">
        <v>651</v>
      </c>
      <c r="D1296" s="930" t="s">
        <v>652</v>
      </c>
      <c r="E1296" s="931">
        <v>737</v>
      </c>
      <c r="F1296" s="906">
        <v>171.33</v>
      </c>
      <c r="G1296" s="906"/>
      <c r="H1296" s="923">
        <f t="shared" si="20"/>
        <v>84009.980000000389</v>
      </c>
    </row>
    <row r="1297" spans="1:8" ht="15" customHeight="1">
      <c r="A1297" s="913">
        <v>1284</v>
      </c>
      <c r="B1297" s="911">
        <v>45198</v>
      </c>
      <c r="C1297" s="1047" t="s">
        <v>577</v>
      </c>
      <c r="D1297" s="930" t="s">
        <v>1418</v>
      </c>
      <c r="E1297" s="931">
        <v>737</v>
      </c>
      <c r="F1297" s="906">
        <v>34.200000000000003</v>
      </c>
      <c r="G1297" s="906"/>
      <c r="H1297" s="923">
        <f t="shared" si="20"/>
        <v>83975.780000000392</v>
      </c>
    </row>
    <row r="1298" spans="1:8" ht="15" customHeight="1">
      <c r="A1298" s="913">
        <v>1285</v>
      </c>
      <c r="B1298" s="911">
        <v>45198</v>
      </c>
      <c r="C1298" s="1047" t="s">
        <v>577</v>
      </c>
      <c r="D1298" s="933" t="s">
        <v>1418</v>
      </c>
      <c r="E1298" s="931">
        <v>737</v>
      </c>
      <c r="F1298" s="906">
        <v>27</v>
      </c>
      <c r="G1298" s="906"/>
      <c r="H1298" s="923">
        <f t="shared" si="20"/>
        <v>83948.780000000392</v>
      </c>
    </row>
    <row r="1299" spans="1:8" ht="15" customHeight="1">
      <c r="A1299" s="913">
        <v>1286</v>
      </c>
      <c r="B1299" s="911">
        <v>45198</v>
      </c>
      <c r="C1299" s="1047" t="s">
        <v>577</v>
      </c>
      <c r="D1299" s="930" t="s">
        <v>1418</v>
      </c>
      <c r="E1299" s="931">
        <v>737</v>
      </c>
      <c r="F1299" s="906">
        <v>20.7</v>
      </c>
      <c r="G1299" s="906"/>
      <c r="H1299" s="923">
        <f t="shared" si="20"/>
        <v>83928.080000000395</v>
      </c>
    </row>
    <row r="1300" spans="1:8" ht="15" customHeight="1">
      <c r="A1300" s="913">
        <v>1287</v>
      </c>
      <c r="B1300" s="911">
        <v>45198</v>
      </c>
      <c r="C1300" s="1047" t="s">
        <v>577</v>
      </c>
      <c r="D1300" s="930" t="s">
        <v>1419</v>
      </c>
      <c r="E1300" s="931">
        <v>54</v>
      </c>
      <c r="F1300" s="906">
        <v>17.239999999999998</v>
      </c>
      <c r="G1300" s="906"/>
      <c r="H1300" s="923">
        <f t="shared" si="20"/>
        <v>83910.840000000389</v>
      </c>
    </row>
    <row r="1301" spans="1:8" ht="15" customHeight="1">
      <c r="A1301" s="913">
        <v>1288</v>
      </c>
      <c r="B1301" s="911">
        <v>45198</v>
      </c>
      <c r="C1301" s="1047" t="s">
        <v>575</v>
      </c>
      <c r="D1301" s="930" t="s">
        <v>1257</v>
      </c>
      <c r="E1301" s="931">
        <v>737</v>
      </c>
      <c r="F1301" s="906">
        <v>1250</v>
      </c>
      <c r="G1301" s="906"/>
      <c r="H1301" s="923">
        <f t="shared" si="20"/>
        <v>82660.840000000389</v>
      </c>
    </row>
    <row r="1302" spans="1:8" ht="15" customHeight="1">
      <c r="A1302" s="913">
        <v>1289</v>
      </c>
      <c r="B1302" s="911">
        <v>45198</v>
      </c>
      <c r="C1302" s="1047" t="s">
        <v>575</v>
      </c>
      <c r="D1302" s="930" t="s">
        <v>1420</v>
      </c>
      <c r="E1302" s="931">
        <v>737</v>
      </c>
      <c r="F1302" s="906">
        <v>1567.5</v>
      </c>
      <c r="G1302" s="906"/>
      <c r="H1302" s="923">
        <f t="shared" si="20"/>
        <v>81093.340000000389</v>
      </c>
    </row>
    <row r="1303" spans="1:8" ht="15" customHeight="1">
      <c r="A1303" s="913">
        <v>1290</v>
      </c>
      <c r="B1303" s="911">
        <v>45201</v>
      </c>
      <c r="C1303" s="1047" t="s">
        <v>579</v>
      </c>
      <c r="D1303" s="930" t="s">
        <v>1421</v>
      </c>
      <c r="E1303" s="931">
        <v>54</v>
      </c>
      <c r="F1303" s="906"/>
      <c r="G1303" s="906">
        <v>178.46</v>
      </c>
      <c r="H1303" s="923">
        <f t="shared" si="20"/>
        <v>81271.800000000396</v>
      </c>
    </row>
    <row r="1304" spans="1:8" ht="15" customHeight="1">
      <c r="A1304" s="913">
        <v>1291</v>
      </c>
      <c r="B1304" s="911">
        <v>45201</v>
      </c>
      <c r="C1304" s="1047" t="s">
        <v>579</v>
      </c>
      <c r="D1304" s="930" t="s">
        <v>1422</v>
      </c>
      <c r="E1304" s="931">
        <v>586</v>
      </c>
      <c r="F1304" s="906"/>
      <c r="G1304" s="906">
        <v>2660</v>
      </c>
      <c r="H1304" s="923">
        <f t="shared" si="20"/>
        <v>83931.800000000396</v>
      </c>
    </row>
    <row r="1305" spans="1:8" ht="15" customHeight="1">
      <c r="A1305" s="913">
        <v>1292</v>
      </c>
      <c r="B1305" s="911">
        <v>45201</v>
      </c>
      <c r="C1305" s="1047" t="s">
        <v>579</v>
      </c>
      <c r="D1305" s="930" t="s">
        <v>1423</v>
      </c>
      <c r="E1305" s="931">
        <v>586</v>
      </c>
      <c r="F1305" s="906"/>
      <c r="G1305" s="906">
        <v>4011</v>
      </c>
      <c r="H1305" s="923">
        <f t="shared" si="20"/>
        <v>87942.800000000396</v>
      </c>
    </row>
    <row r="1306" spans="1:8" ht="15" customHeight="1">
      <c r="A1306" s="913">
        <v>1293</v>
      </c>
      <c r="B1306" s="911">
        <v>45201</v>
      </c>
      <c r="C1306" s="1047" t="s">
        <v>579</v>
      </c>
      <c r="D1306" s="930" t="s">
        <v>1424</v>
      </c>
      <c r="E1306" s="931">
        <v>586</v>
      </c>
      <c r="F1306" s="906"/>
      <c r="G1306" s="906">
        <v>1700</v>
      </c>
      <c r="H1306" s="923">
        <f t="shared" si="20"/>
        <v>89642.800000000396</v>
      </c>
    </row>
    <row r="1307" spans="1:8" ht="15" customHeight="1">
      <c r="A1307" s="913">
        <v>1294</v>
      </c>
      <c r="B1307" s="911">
        <v>45201</v>
      </c>
      <c r="C1307" s="1047" t="s">
        <v>575</v>
      </c>
      <c r="D1307" s="930" t="s">
        <v>1096</v>
      </c>
      <c r="E1307" s="931">
        <v>727</v>
      </c>
      <c r="F1307" s="906">
        <v>1040</v>
      </c>
      <c r="G1307" s="906"/>
      <c r="H1307" s="923">
        <f t="shared" si="20"/>
        <v>88602.800000000396</v>
      </c>
    </row>
    <row r="1308" spans="1:8" ht="15" customHeight="1">
      <c r="A1308" s="913">
        <v>1295</v>
      </c>
      <c r="B1308" s="911">
        <v>45201</v>
      </c>
      <c r="C1308" s="1047" t="s">
        <v>577</v>
      </c>
      <c r="D1308" s="930" t="s">
        <v>1425</v>
      </c>
      <c r="E1308" s="931">
        <v>737</v>
      </c>
      <c r="F1308" s="906">
        <v>44.45</v>
      </c>
      <c r="G1308" s="906"/>
      <c r="H1308" s="923">
        <f t="shared" si="20"/>
        <v>88558.350000000399</v>
      </c>
    </row>
    <row r="1309" spans="1:8" ht="15" customHeight="1">
      <c r="A1309" s="913">
        <v>1296</v>
      </c>
      <c r="B1309" s="911">
        <v>45201</v>
      </c>
      <c r="C1309" s="1047" t="s">
        <v>577</v>
      </c>
      <c r="D1309" s="930" t="s">
        <v>1426</v>
      </c>
      <c r="E1309" s="931">
        <v>737</v>
      </c>
      <c r="F1309" s="906">
        <v>13.97</v>
      </c>
      <c r="G1309" s="906"/>
      <c r="H1309" s="923">
        <f t="shared" si="20"/>
        <v>88544.380000000398</v>
      </c>
    </row>
    <row r="1310" spans="1:8" ht="15" customHeight="1">
      <c r="A1310" s="913">
        <v>1297</v>
      </c>
      <c r="B1310" s="911">
        <v>45201</v>
      </c>
      <c r="C1310" s="1047" t="s">
        <v>577</v>
      </c>
      <c r="D1310" s="930" t="s">
        <v>1427</v>
      </c>
      <c r="E1310" s="931">
        <v>737</v>
      </c>
      <c r="F1310" s="906">
        <v>27</v>
      </c>
      <c r="G1310" s="906"/>
      <c r="H1310" s="923">
        <f t="shared" si="20"/>
        <v>88517.380000000398</v>
      </c>
    </row>
    <row r="1311" spans="1:8" ht="15" customHeight="1">
      <c r="A1311" s="913">
        <v>1298</v>
      </c>
      <c r="B1311" s="911">
        <v>45201</v>
      </c>
      <c r="C1311" s="1047" t="s">
        <v>577</v>
      </c>
      <c r="D1311" s="930" t="s">
        <v>1428</v>
      </c>
      <c r="E1311" s="931">
        <v>737</v>
      </c>
      <c r="F1311" s="906">
        <v>27</v>
      </c>
      <c r="G1311" s="906"/>
      <c r="H1311" s="923">
        <f t="shared" si="20"/>
        <v>88490.380000000398</v>
      </c>
    </row>
    <row r="1312" spans="1:8" ht="15" customHeight="1">
      <c r="A1312" s="913">
        <v>1299</v>
      </c>
      <c r="B1312" s="911">
        <v>45201</v>
      </c>
      <c r="C1312" s="1047" t="s">
        <v>575</v>
      </c>
      <c r="D1312" s="912" t="s">
        <v>596</v>
      </c>
      <c r="E1312" s="931">
        <v>737</v>
      </c>
      <c r="F1312" s="906">
        <v>2755.28</v>
      </c>
      <c r="G1312" s="906"/>
      <c r="H1312" s="923">
        <f t="shared" si="20"/>
        <v>85735.100000000399</v>
      </c>
    </row>
    <row r="1313" spans="1:8" ht="15" customHeight="1">
      <c r="A1313" s="913">
        <v>1300</v>
      </c>
      <c r="B1313" s="911">
        <v>45201</v>
      </c>
      <c r="C1313" s="1047" t="s">
        <v>820</v>
      </c>
      <c r="D1313" s="930" t="s">
        <v>1012</v>
      </c>
      <c r="E1313" s="931">
        <v>737</v>
      </c>
      <c r="F1313" s="906">
        <v>25.37</v>
      </c>
      <c r="G1313" s="906"/>
      <c r="H1313" s="923">
        <f t="shared" si="20"/>
        <v>85709.730000000403</v>
      </c>
    </row>
    <row r="1314" spans="1:8" ht="15" customHeight="1">
      <c r="A1314" s="913">
        <v>1301</v>
      </c>
      <c r="B1314" s="911">
        <v>45201</v>
      </c>
      <c r="C1314" s="1047" t="s">
        <v>577</v>
      </c>
      <c r="D1314" s="930" t="s">
        <v>1429</v>
      </c>
      <c r="E1314" s="931">
        <v>737</v>
      </c>
      <c r="F1314" s="906">
        <v>650</v>
      </c>
      <c r="G1314" s="906"/>
      <c r="H1314" s="923">
        <f t="shared" si="20"/>
        <v>85059.730000000403</v>
      </c>
    </row>
    <row r="1315" spans="1:8" ht="15" customHeight="1">
      <c r="A1315" s="913">
        <v>1302</v>
      </c>
      <c r="B1315" s="911">
        <v>45201</v>
      </c>
      <c r="C1315" s="1047" t="s">
        <v>575</v>
      </c>
      <c r="D1315" s="930" t="s">
        <v>643</v>
      </c>
      <c r="E1315" s="931">
        <v>727</v>
      </c>
      <c r="F1315" s="906">
        <v>33</v>
      </c>
      <c r="G1315" s="906"/>
      <c r="H1315" s="923">
        <f t="shared" si="20"/>
        <v>85026.730000000403</v>
      </c>
    </row>
    <row r="1316" spans="1:8" ht="15" customHeight="1">
      <c r="A1316" s="913">
        <v>1303</v>
      </c>
      <c r="B1316" s="911">
        <v>45201</v>
      </c>
      <c r="C1316" s="1047" t="s">
        <v>575</v>
      </c>
      <c r="D1316" s="930" t="s">
        <v>673</v>
      </c>
      <c r="E1316" s="931">
        <v>738</v>
      </c>
      <c r="F1316" s="906">
        <v>1040</v>
      </c>
      <c r="G1316" s="906"/>
      <c r="H1316" s="923">
        <f t="shared" si="20"/>
        <v>83986.730000000403</v>
      </c>
    </row>
    <row r="1317" spans="1:8" ht="15" customHeight="1">
      <c r="A1317" s="913">
        <v>1304</v>
      </c>
      <c r="B1317" s="911">
        <v>45201</v>
      </c>
      <c r="C1317" s="1047" t="s">
        <v>577</v>
      </c>
      <c r="D1317" s="930" t="s">
        <v>1430</v>
      </c>
      <c r="E1317" s="931">
        <v>737</v>
      </c>
      <c r="F1317" s="906">
        <v>82.69</v>
      </c>
      <c r="G1317" s="906"/>
      <c r="H1317" s="923">
        <f t="shared" si="20"/>
        <v>83904.040000000401</v>
      </c>
    </row>
    <row r="1318" spans="1:8" ht="15" customHeight="1">
      <c r="A1318" s="913">
        <v>1305</v>
      </c>
      <c r="B1318" s="911">
        <v>45201</v>
      </c>
      <c r="C1318" s="1047" t="s">
        <v>575</v>
      </c>
      <c r="D1318" s="930" t="s">
        <v>831</v>
      </c>
      <c r="E1318" s="931">
        <v>737</v>
      </c>
      <c r="F1318" s="909">
        <v>1885</v>
      </c>
      <c r="G1318" s="906"/>
      <c r="H1318" s="923">
        <f t="shared" si="20"/>
        <v>82019.040000000401</v>
      </c>
    </row>
    <row r="1319" spans="1:8" ht="15" customHeight="1">
      <c r="A1319" s="913">
        <v>1306</v>
      </c>
      <c r="B1319" s="911">
        <v>45201</v>
      </c>
      <c r="C1319" s="1047" t="s">
        <v>575</v>
      </c>
      <c r="D1319" s="930" t="s">
        <v>1002</v>
      </c>
      <c r="E1319" s="931">
        <v>737</v>
      </c>
      <c r="F1319" s="906">
        <v>3125</v>
      </c>
      <c r="G1319" s="906"/>
      <c r="H1319" s="923">
        <f t="shared" si="20"/>
        <v>78894.040000000401</v>
      </c>
    </row>
    <row r="1320" spans="1:8" ht="15" customHeight="1">
      <c r="A1320" s="913">
        <v>1307</v>
      </c>
      <c r="B1320" s="911">
        <v>45201</v>
      </c>
      <c r="C1320" s="1047" t="s">
        <v>575</v>
      </c>
      <c r="D1320" s="930" t="s">
        <v>1431</v>
      </c>
      <c r="E1320" s="931">
        <v>737</v>
      </c>
      <c r="F1320" s="906">
        <v>1355.68</v>
      </c>
      <c r="G1320" s="906"/>
      <c r="H1320" s="923">
        <f t="shared" si="20"/>
        <v>77538.360000000408</v>
      </c>
    </row>
    <row r="1321" spans="1:8" ht="15" customHeight="1">
      <c r="A1321" s="913">
        <v>1308</v>
      </c>
      <c r="B1321" s="1044">
        <v>45201</v>
      </c>
      <c r="C1321" s="1049" t="s">
        <v>575</v>
      </c>
      <c r="D1321" s="815" t="s">
        <v>1202</v>
      </c>
      <c r="E1321" s="831">
        <v>737</v>
      </c>
      <c r="F1321" s="924">
        <v>340</v>
      </c>
      <c r="H1321" s="923">
        <f t="shared" si="20"/>
        <v>77198.360000000408</v>
      </c>
    </row>
    <row r="1322" spans="1:8" ht="15" customHeight="1">
      <c r="A1322" s="913">
        <v>1309</v>
      </c>
      <c r="B1322" s="911">
        <v>45202</v>
      </c>
      <c r="C1322" s="1047" t="s">
        <v>573</v>
      </c>
      <c r="D1322" s="930" t="s">
        <v>1432</v>
      </c>
      <c r="E1322" s="931">
        <v>92</v>
      </c>
      <c r="F1322" s="906"/>
      <c r="G1322" s="906">
        <v>360</v>
      </c>
      <c r="H1322" s="923">
        <f t="shared" si="20"/>
        <v>77558.360000000408</v>
      </c>
    </row>
    <row r="1323" spans="1:8" ht="15" customHeight="1">
      <c r="A1323" s="913">
        <v>1310</v>
      </c>
      <c r="B1323" s="911">
        <v>45202</v>
      </c>
      <c r="C1323" s="1047" t="s">
        <v>579</v>
      </c>
      <c r="D1323" s="930" t="s">
        <v>1433</v>
      </c>
      <c r="E1323" s="931">
        <v>586</v>
      </c>
      <c r="F1323" s="906"/>
      <c r="G1323" s="906">
        <v>4900</v>
      </c>
      <c r="H1323" s="923">
        <f t="shared" si="20"/>
        <v>82458.360000000408</v>
      </c>
    </row>
    <row r="1324" spans="1:8" ht="15" customHeight="1">
      <c r="A1324" s="913">
        <v>1311</v>
      </c>
      <c r="B1324" s="911">
        <v>45202</v>
      </c>
      <c r="C1324" s="1047" t="s">
        <v>579</v>
      </c>
      <c r="D1324" s="930" t="s">
        <v>1434</v>
      </c>
      <c r="E1324" s="931">
        <v>586</v>
      </c>
      <c r="F1324" s="906"/>
      <c r="G1324" s="906">
        <v>289</v>
      </c>
      <c r="H1324" s="923">
        <f t="shared" si="20"/>
        <v>82747.360000000408</v>
      </c>
    </row>
    <row r="1325" spans="1:8" ht="15" customHeight="1">
      <c r="A1325" s="913">
        <v>1312</v>
      </c>
      <c r="B1325" s="911">
        <v>45202</v>
      </c>
      <c r="C1325" s="1047" t="s">
        <v>577</v>
      </c>
      <c r="D1325" s="930" t="s">
        <v>1435</v>
      </c>
      <c r="E1325" s="931">
        <v>737</v>
      </c>
      <c r="F1325" s="906">
        <v>68.989999999999995</v>
      </c>
      <c r="G1325" s="906"/>
      <c r="H1325" s="923">
        <f t="shared" si="20"/>
        <v>82678.370000000403</v>
      </c>
    </row>
    <row r="1326" spans="1:8" ht="15" customHeight="1">
      <c r="A1326" s="913">
        <v>1313</v>
      </c>
      <c r="B1326" s="911">
        <v>45202</v>
      </c>
      <c r="C1326" s="1047" t="s">
        <v>577</v>
      </c>
      <c r="D1326" s="932" t="s">
        <v>1436</v>
      </c>
      <c r="E1326" s="931">
        <v>737</v>
      </c>
      <c r="F1326" s="907">
        <v>34.200000000000003</v>
      </c>
      <c r="G1326" s="906"/>
      <c r="H1326" s="923">
        <f t="shared" si="20"/>
        <v>82644.170000000406</v>
      </c>
    </row>
    <row r="1327" spans="1:8" ht="15" customHeight="1">
      <c r="A1327" s="913">
        <v>1314</v>
      </c>
      <c r="B1327" s="911">
        <v>45202</v>
      </c>
      <c r="C1327" s="1047" t="s">
        <v>577</v>
      </c>
      <c r="D1327" s="930" t="s">
        <v>1436</v>
      </c>
      <c r="E1327" s="931">
        <v>737</v>
      </c>
      <c r="F1327" s="906">
        <v>20.7</v>
      </c>
      <c r="G1327" s="906"/>
      <c r="H1327" s="923">
        <f t="shared" si="20"/>
        <v>82623.470000000409</v>
      </c>
    </row>
    <row r="1328" spans="1:8" ht="15" customHeight="1">
      <c r="A1328" s="913">
        <v>1315</v>
      </c>
      <c r="B1328" s="911">
        <v>45202</v>
      </c>
      <c r="C1328" s="1047" t="s">
        <v>577</v>
      </c>
      <c r="D1328" s="930" t="s">
        <v>1437</v>
      </c>
      <c r="E1328" s="931">
        <v>54</v>
      </c>
      <c r="F1328" s="906">
        <v>21.99</v>
      </c>
      <c r="G1328" s="906"/>
      <c r="H1328" s="923">
        <f t="shared" si="20"/>
        <v>82601.480000000403</v>
      </c>
    </row>
    <row r="1329" spans="1:8" ht="15" customHeight="1">
      <c r="A1329" s="913">
        <v>1316</v>
      </c>
      <c r="B1329" s="911">
        <v>45204</v>
      </c>
      <c r="C1329" s="1047" t="s">
        <v>579</v>
      </c>
      <c r="D1329" s="932" t="s">
        <v>1438</v>
      </c>
      <c r="E1329" s="931">
        <v>735</v>
      </c>
      <c r="F1329" s="907"/>
      <c r="G1329" s="906">
        <v>1124.76</v>
      </c>
      <c r="H1329" s="923">
        <f t="shared" si="20"/>
        <v>83726.240000000398</v>
      </c>
    </row>
    <row r="1330" spans="1:8" ht="15" customHeight="1">
      <c r="A1330" s="913">
        <v>1317</v>
      </c>
      <c r="B1330" s="911">
        <v>45204</v>
      </c>
      <c r="C1330" s="1047" t="s">
        <v>577</v>
      </c>
      <c r="D1330" s="930" t="s">
        <v>1439</v>
      </c>
      <c r="E1330" s="931">
        <v>737</v>
      </c>
      <c r="F1330" s="906">
        <v>42.6</v>
      </c>
      <c r="G1330" s="906"/>
      <c r="H1330" s="923">
        <f t="shared" si="20"/>
        <v>83683.640000000392</v>
      </c>
    </row>
    <row r="1331" spans="1:8" ht="15" customHeight="1">
      <c r="A1331" s="913">
        <v>1318</v>
      </c>
      <c r="B1331" s="911">
        <v>45204</v>
      </c>
      <c r="C1331" s="1047" t="s">
        <v>577</v>
      </c>
      <c r="D1331" s="930" t="s">
        <v>1439</v>
      </c>
      <c r="E1331" s="931">
        <v>737</v>
      </c>
      <c r="F1331" s="906">
        <v>34.200000000000003</v>
      </c>
      <c r="G1331" s="906"/>
      <c r="H1331" s="923">
        <f t="shared" si="20"/>
        <v>83649.440000000395</v>
      </c>
    </row>
    <row r="1332" spans="1:8" ht="15" customHeight="1">
      <c r="A1332" s="913">
        <v>1319</v>
      </c>
      <c r="B1332" s="911">
        <v>45204</v>
      </c>
      <c r="C1332" s="1047" t="s">
        <v>577</v>
      </c>
      <c r="D1332" s="930" t="s">
        <v>1439</v>
      </c>
      <c r="E1332" s="931">
        <v>737</v>
      </c>
      <c r="F1332" s="906">
        <v>27</v>
      </c>
      <c r="G1332" s="906"/>
      <c r="H1332" s="923">
        <f t="shared" si="20"/>
        <v>83622.440000000395</v>
      </c>
    </row>
    <row r="1333" spans="1:8" ht="15" customHeight="1">
      <c r="A1333" s="913">
        <v>1320</v>
      </c>
      <c r="B1333" s="911">
        <v>45204</v>
      </c>
      <c r="C1333" s="1047" t="s">
        <v>577</v>
      </c>
      <c r="D1333" s="930" t="s">
        <v>1439</v>
      </c>
      <c r="E1333" s="931">
        <v>737</v>
      </c>
      <c r="F1333" s="906">
        <v>27</v>
      </c>
      <c r="G1333" s="906"/>
      <c r="H1333" s="923">
        <f t="shared" si="20"/>
        <v>83595.440000000395</v>
      </c>
    </row>
    <row r="1334" spans="1:8" ht="15" customHeight="1">
      <c r="A1334" s="913">
        <v>1321</v>
      </c>
      <c r="B1334" s="911">
        <v>45204</v>
      </c>
      <c r="C1334" s="1047" t="s">
        <v>577</v>
      </c>
      <c r="D1334" s="930" t="s">
        <v>1439</v>
      </c>
      <c r="E1334" s="931">
        <v>737</v>
      </c>
      <c r="F1334" s="906">
        <v>27</v>
      </c>
      <c r="G1334" s="906"/>
      <c r="H1334" s="923">
        <f t="shared" si="20"/>
        <v>83568.440000000395</v>
      </c>
    </row>
    <row r="1335" spans="1:8" ht="15" customHeight="1">
      <c r="A1335" s="913">
        <v>1322</v>
      </c>
      <c r="B1335" s="911">
        <v>45204</v>
      </c>
      <c r="C1335" s="1047" t="s">
        <v>577</v>
      </c>
      <c r="D1335" s="930" t="s">
        <v>1439</v>
      </c>
      <c r="E1335" s="931">
        <v>737</v>
      </c>
      <c r="F1335" s="906">
        <v>20.7</v>
      </c>
      <c r="G1335" s="906"/>
      <c r="H1335" s="923">
        <f t="shared" si="20"/>
        <v>83547.740000000398</v>
      </c>
    </row>
    <row r="1336" spans="1:8" ht="15" customHeight="1">
      <c r="A1336" s="913">
        <v>1323</v>
      </c>
      <c r="B1336" s="911">
        <v>45204</v>
      </c>
      <c r="C1336" s="1047" t="s">
        <v>621</v>
      </c>
      <c r="D1336" s="930" t="s">
        <v>624</v>
      </c>
      <c r="E1336" s="931">
        <v>737</v>
      </c>
      <c r="F1336" s="906">
        <v>8.5</v>
      </c>
      <c r="G1336" s="906"/>
      <c r="H1336" s="923">
        <f t="shared" si="20"/>
        <v>83539.240000000398</v>
      </c>
    </row>
    <row r="1337" spans="1:8" ht="15" customHeight="1">
      <c r="A1337" s="913">
        <v>1324</v>
      </c>
      <c r="B1337" s="911">
        <v>45204</v>
      </c>
      <c r="C1337" s="1047" t="s">
        <v>577</v>
      </c>
      <c r="D1337" s="930" t="s">
        <v>1440</v>
      </c>
      <c r="E1337" s="931">
        <v>727</v>
      </c>
      <c r="F1337" s="906">
        <v>445.83</v>
      </c>
      <c r="G1337" s="906"/>
      <c r="H1337" s="923">
        <f t="shared" si="20"/>
        <v>83093.410000000396</v>
      </c>
    </row>
    <row r="1338" spans="1:8" ht="15" customHeight="1">
      <c r="A1338" s="913">
        <v>1325</v>
      </c>
      <c r="B1338" s="911">
        <v>45204</v>
      </c>
      <c r="C1338" s="1047" t="s">
        <v>577</v>
      </c>
      <c r="D1338" s="930" t="s">
        <v>1441</v>
      </c>
      <c r="E1338" s="931">
        <v>737</v>
      </c>
      <c r="F1338" s="906">
        <v>78.599999999999994</v>
      </c>
      <c r="G1338" s="906"/>
      <c r="H1338" s="923">
        <f t="shared" si="20"/>
        <v>83014.810000000391</v>
      </c>
    </row>
    <row r="1339" spans="1:8" ht="15" customHeight="1">
      <c r="A1339" s="913">
        <v>1326</v>
      </c>
      <c r="B1339" s="911">
        <v>45205</v>
      </c>
      <c r="C1339" s="1047" t="s">
        <v>579</v>
      </c>
      <c r="D1339" s="930" t="s">
        <v>1442</v>
      </c>
      <c r="E1339" s="931">
        <v>586</v>
      </c>
      <c r="F1339" s="906"/>
      <c r="G1339" s="906">
        <v>3000</v>
      </c>
      <c r="H1339" s="923">
        <f t="shared" si="20"/>
        <v>86014.810000000391</v>
      </c>
    </row>
    <row r="1340" spans="1:8" ht="15" customHeight="1">
      <c r="A1340" s="913">
        <v>1327</v>
      </c>
      <c r="B1340" s="911">
        <v>45205</v>
      </c>
      <c r="C1340" s="1047" t="s">
        <v>579</v>
      </c>
      <c r="D1340" s="930" t="s">
        <v>1443</v>
      </c>
      <c r="E1340" s="931">
        <v>586</v>
      </c>
      <c r="F1340" s="906"/>
      <c r="G1340" s="906">
        <v>1889</v>
      </c>
      <c r="H1340" s="923">
        <f t="shared" si="20"/>
        <v>87903.810000000391</v>
      </c>
    </row>
    <row r="1341" spans="1:8" ht="15" customHeight="1">
      <c r="A1341" s="913">
        <v>1328</v>
      </c>
      <c r="B1341" s="911">
        <v>45205</v>
      </c>
      <c r="C1341" s="1047" t="s">
        <v>575</v>
      </c>
      <c r="D1341" s="930" t="s">
        <v>1444</v>
      </c>
      <c r="E1341" s="931">
        <v>235</v>
      </c>
      <c r="F1341" s="906">
        <v>289</v>
      </c>
      <c r="G1341" s="906"/>
      <c r="H1341" s="923">
        <f t="shared" si="20"/>
        <v>87614.810000000391</v>
      </c>
    </row>
    <row r="1342" spans="1:8" ht="15" customHeight="1">
      <c r="A1342" s="913">
        <v>1329</v>
      </c>
      <c r="B1342" s="911">
        <v>45205</v>
      </c>
      <c r="C1342" s="1047" t="s">
        <v>820</v>
      </c>
      <c r="D1342" s="930" t="s">
        <v>1025</v>
      </c>
      <c r="E1342" s="931">
        <v>737</v>
      </c>
      <c r="F1342" s="906">
        <v>77.989999999999995</v>
      </c>
      <c r="G1342" s="906"/>
      <c r="H1342" s="923">
        <f t="shared" si="20"/>
        <v>87536.820000000385</v>
      </c>
    </row>
    <row r="1343" spans="1:8" ht="15" customHeight="1">
      <c r="A1343" s="913">
        <v>1330</v>
      </c>
      <c r="B1343" s="911">
        <v>45208</v>
      </c>
      <c r="C1343" s="1047" t="s">
        <v>579</v>
      </c>
      <c r="D1343" s="930" t="s">
        <v>1434</v>
      </c>
      <c r="E1343" s="931">
        <v>586</v>
      </c>
      <c r="F1343" s="906"/>
      <c r="G1343" s="906">
        <v>1400</v>
      </c>
      <c r="H1343" s="923">
        <f t="shared" si="20"/>
        <v>88936.820000000385</v>
      </c>
    </row>
    <row r="1344" spans="1:8" ht="15" customHeight="1">
      <c r="A1344" s="913">
        <v>1331</v>
      </c>
      <c r="B1344" s="911">
        <v>45208</v>
      </c>
      <c r="C1344" s="1047" t="s">
        <v>579</v>
      </c>
      <c r="D1344" s="930" t="s">
        <v>1445</v>
      </c>
      <c r="E1344" s="931">
        <v>586</v>
      </c>
      <c r="F1344" s="906"/>
      <c r="G1344" s="906">
        <v>2889</v>
      </c>
      <c r="H1344" s="923">
        <f t="shared" si="20"/>
        <v>91825.820000000385</v>
      </c>
    </row>
    <row r="1345" spans="1:8" ht="15" customHeight="1">
      <c r="A1345" s="913">
        <v>1332</v>
      </c>
      <c r="B1345" s="911">
        <v>45208</v>
      </c>
      <c r="C1345" s="1047" t="s">
        <v>573</v>
      </c>
      <c r="D1345" s="930" t="s">
        <v>1446</v>
      </c>
      <c r="E1345" s="931">
        <v>586</v>
      </c>
      <c r="F1345" s="906"/>
      <c r="G1345" s="906">
        <v>2400</v>
      </c>
      <c r="H1345" s="923">
        <f t="shared" si="20"/>
        <v>94225.820000000385</v>
      </c>
    </row>
    <row r="1346" spans="1:8" ht="15" customHeight="1">
      <c r="A1346" s="913">
        <v>1333</v>
      </c>
      <c r="B1346" s="911">
        <v>45208</v>
      </c>
      <c r="C1346" s="1047" t="s">
        <v>579</v>
      </c>
      <c r="D1346" s="930" t="s">
        <v>1447</v>
      </c>
      <c r="E1346" s="931">
        <v>586</v>
      </c>
      <c r="F1346" s="906"/>
      <c r="G1346" s="906">
        <v>2189</v>
      </c>
      <c r="H1346" s="923">
        <f t="shared" si="20"/>
        <v>96414.820000000385</v>
      </c>
    </row>
    <row r="1347" spans="1:8" ht="15" customHeight="1">
      <c r="A1347" s="913">
        <v>1334</v>
      </c>
      <c r="B1347" s="911">
        <v>45208</v>
      </c>
      <c r="C1347" s="1047" t="s">
        <v>579</v>
      </c>
      <c r="D1347" s="930" t="s">
        <v>1448</v>
      </c>
      <c r="E1347" s="931">
        <v>586</v>
      </c>
      <c r="F1347" s="906"/>
      <c r="G1347" s="906">
        <v>1900</v>
      </c>
      <c r="H1347" s="923">
        <f t="shared" si="20"/>
        <v>98314.820000000385</v>
      </c>
    </row>
    <row r="1348" spans="1:8" ht="15" customHeight="1">
      <c r="A1348" s="913">
        <v>1335</v>
      </c>
      <c r="B1348" s="911">
        <v>45208</v>
      </c>
      <c r="C1348" s="1047" t="s">
        <v>577</v>
      </c>
      <c r="D1348" s="930" t="s">
        <v>1449</v>
      </c>
      <c r="E1348" s="931">
        <v>737</v>
      </c>
      <c r="F1348" s="906">
        <v>87.44</v>
      </c>
      <c r="G1348" s="906"/>
      <c r="H1348" s="923">
        <f t="shared" si="20"/>
        <v>98227.380000000383</v>
      </c>
    </row>
    <row r="1349" spans="1:8" ht="15" customHeight="1">
      <c r="A1349" s="913">
        <v>1336</v>
      </c>
      <c r="B1349" s="911">
        <v>45208</v>
      </c>
      <c r="C1349" s="1047" t="s">
        <v>577</v>
      </c>
      <c r="D1349" s="930" t="s">
        <v>1449</v>
      </c>
      <c r="E1349" s="931">
        <v>737</v>
      </c>
      <c r="F1349" s="906">
        <v>9.59</v>
      </c>
      <c r="G1349" s="906"/>
      <c r="H1349" s="923">
        <f t="shared" si="20"/>
        <v>98217.790000000386</v>
      </c>
    </row>
    <row r="1350" spans="1:8" ht="15" customHeight="1">
      <c r="A1350" s="913">
        <v>1337</v>
      </c>
      <c r="B1350" s="911">
        <v>45208</v>
      </c>
      <c r="C1350" s="1047" t="s">
        <v>577</v>
      </c>
      <c r="D1350" s="930" t="s">
        <v>1450</v>
      </c>
      <c r="E1350" s="931">
        <v>737</v>
      </c>
      <c r="F1350" s="906">
        <v>34.200000000000003</v>
      </c>
      <c r="G1350" s="906"/>
      <c r="H1350" s="923">
        <f t="shared" si="20"/>
        <v>98183.590000000389</v>
      </c>
    </row>
    <row r="1351" spans="1:8" ht="15" customHeight="1">
      <c r="A1351" s="913">
        <v>1338</v>
      </c>
      <c r="B1351" s="911">
        <v>45208</v>
      </c>
      <c r="C1351" s="1047" t="s">
        <v>577</v>
      </c>
      <c r="D1351" s="930" t="s">
        <v>1450</v>
      </c>
      <c r="E1351" s="931">
        <v>737</v>
      </c>
      <c r="F1351" s="906">
        <v>27</v>
      </c>
      <c r="G1351" s="906"/>
      <c r="H1351" s="923">
        <f t="shared" si="20"/>
        <v>98156.590000000389</v>
      </c>
    </row>
    <row r="1352" spans="1:8" ht="15" customHeight="1">
      <c r="A1352" s="913">
        <v>1339</v>
      </c>
      <c r="B1352" s="911">
        <v>45208</v>
      </c>
      <c r="C1352" s="1047" t="s">
        <v>577</v>
      </c>
      <c r="D1352" s="930" t="s">
        <v>1450</v>
      </c>
      <c r="E1352" s="931">
        <v>737</v>
      </c>
      <c r="F1352" s="906">
        <v>27</v>
      </c>
      <c r="G1352" s="906"/>
      <c r="H1352" s="923">
        <f t="shared" si="20"/>
        <v>98129.590000000389</v>
      </c>
    </row>
    <row r="1353" spans="1:8" ht="15" customHeight="1">
      <c r="A1353" s="913">
        <v>1340</v>
      </c>
      <c r="B1353" s="911">
        <v>45208</v>
      </c>
      <c r="C1353" s="1047" t="s">
        <v>577</v>
      </c>
      <c r="D1353" s="930" t="s">
        <v>1450</v>
      </c>
      <c r="E1353" s="931">
        <v>737</v>
      </c>
      <c r="F1353" s="906">
        <v>20.7</v>
      </c>
      <c r="G1353" s="906"/>
      <c r="H1353" s="923">
        <f t="shared" si="20"/>
        <v>98108.890000000392</v>
      </c>
    </row>
    <row r="1354" spans="1:8" ht="15" customHeight="1">
      <c r="A1354" s="913">
        <v>1341</v>
      </c>
      <c r="B1354" s="911">
        <v>45208</v>
      </c>
      <c r="C1354" s="1047" t="s">
        <v>577</v>
      </c>
      <c r="D1354" s="930" t="s">
        <v>1451</v>
      </c>
      <c r="E1354" s="931">
        <v>54</v>
      </c>
      <c r="F1354" s="906">
        <v>14.99</v>
      </c>
      <c r="G1354" s="906"/>
      <c r="H1354" s="923">
        <f t="shared" si="20"/>
        <v>98093.900000000387</v>
      </c>
    </row>
    <row r="1355" spans="1:8" ht="15" customHeight="1">
      <c r="A1355" s="913">
        <v>1342</v>
      </c>
      <c r="B1355" s="911">
        <v>45208</v>
      </c>
      <c r="C1355" s="1047" t="s">
        <v>575</v>
      </c>
      <c r="D1355" s="930" t="s">
        <v>1452</v>
      </c>
      <c r="E1355" s="931">
        <v>737</v>
      </c>
      <c r="F1355" s="906">
        <v>1334.4</v>
      </c>
      <c r="G1355" s="906"/>
      <c r="H1355" s="923">
        <f t="shared" si="20"/>
        <v>96759.500000000393</v>
      </c>
    </row>
    <row r="1356" spans="1:8" ht="15" customHeight="1">
      <c r="A1356" s="913">
        <v>1343</v>
      </c>
      <c r="B1356" s="911">
        <v>45208</v>
      </c>
      <c r="C1356" s="1047" t="s">
        <v>575</v>
      </c>
      <c r="D1356" s="930" t="s">
        <v>1453</v>
      </c>
      <c r="E1356" s="931">
        <v>54</v>
      </c>
      <c r="F1356" s="906">
        <v>1116.73</v>
      </c>
      <c r="G1356" s="906"/>
      <c r="H1356" s="923">
        <f t="shared" si="20"/>
        <v>95642.770000000397</v>
      </c>
    </row>
    <row r="1357" spans="1:8" ht="15" customHeight="1">
      <c r="A1357" s="913">
        <v>1344</v>
      </c>
      <c r="B1357" s="911">
        <v>45208</v>
      </c>
      <c r="C1357" s="1047" t="s">
        <v>577</v>
      </c>
      <c r="D1357" s="930" t="s">
        <v>1454</v>
      </c>
      <c r="E1357" s="931">
        <v>737</v>
      </c>
      <c r="F1357" s="906">
        <v>3.49</v>
      </c>
      <c r="G1357" s="906"/>
      <c r="H1357" s="923">
        <f t="shared" si="20"/>
        <v>95639.280000000392</v>
      </c>
    </row>
    <row r="1358" spans="1:8" ht="15" customHeight="1">
      <c r="A1358" s="913">
        <v>1345</v>
      </c>
      <c r="B1358" s="911">
        <v>45208</v>
      </c>
      <c r="C1358" s="1047" t="s">
        <v>575</v>
      </c>
      <c r="D1358" s="930" t="s">
        <v>1455</v>
      </c>
      <c r="E1358" s="931">
        <v>27</v>
      </c>
      <c r="F1358" s="906">
        <v>2680</v>
      </c>
      <c r="G1358" s="906"/>
      <c r="H1358" s="923">
        <f t="shared" ref="H1358:H1421" si="21">+H1357+G1358-F1358</f>
        <v>92959.280000000392</v>
      </c>
    </row>
    <row r="1359" spans="1:8" ht="15" customHeight="1">
      <c r="A1359" s="913">
        <v>1346</v>
      </c>
      <c r="B1359" s="1044">
        <v>45208</v>
      </c>
      <c r="C1359" s="1049" t="s">
        <v>575</v>
      </c>
      <c r="D1359" s="815" t="s">
        <v>1202</v>
      </c>
      <c r="E1359" s="831">
        <v>737</v>
      </c>
      <c r="F1359" s="924">
        <v>70</v>
      </c>
      <c r="H1359" s="923">
        <f t="shared" si="21"/>
        <v>92889.280000000392</v>
      </c>
    </row>
    <row r="1360" spans="1:8" ht="15" customHeight="1">
      <c r="A1360" s="913">
        <v>1347</v>
      </c>
      <c r="B1360" s="1044">
        <v>45208</v>
      </c>
      <c r="C1360" s="1049" t="s">
        <v>575</v>
      </c>
      <c r="D1360" s="815" t="s">
        <v>941</v>
      </c>
      <c r="E1360" s="831">
        <v>737</v>
      </c>
      <c r="F1360" s="924">
        <v>820.8</v>
      </c>
      <c r="H1360" s="923">
        <f t="shared" si="21"/>
        <v>92068.480000000389</v>
      </c>
    </row>
    <row r="1361" spans="1:8" ht="15" customHeight="1">
      <c r="A1361" s="913">
        <v>1348</v>
      </c>
      <c r="B1361" s="911">
        <v>45209</v>
      </c>
      <c r="C1361" s="1047" t="s">
        <v>577</v>
      </c>
      <c r="D1361" s="930" t="s">
        <v>1456</v>
      </c>
      <c r="E1361" s="931">
        <v>737</v>
      </c>
      <c r="F1361" s="906">
        <v>57</v>
      </c>
      <c r="G1361" s="906"/>
      <c r="H1361" s="923">
        <f t="shared" si="21"/>
        <v>92011.480000000389</v>
      </c>
    </row>
    <row r="1362" spans="1:8" ht="15" customHeight="1">
      <c r="A1362" s="913">
        <v>1349</v>
      </c>
      <c r="B1362" s="911">
        <v>45209</v>
      </c>
      <c r="C1362" s="1047" t="s">
        <v>577</v>
      </c>
      <c r="D1362" s="930" t="s">
        <v>1457</v>
      </c>
      <c r="E1362" s="931">
        <v>737</v>
      </c>
      <c r="F1362" s="906">
        <v>43.9</v>
      </c>
      <c r="G1362" s="906"/>
      <c r="H1362" s="923">
        <f t="shared" si="21"/>
        <v>91967.580000000395</v>
      </c>
    </row>
    <row r="1363" spans="1:8" ht="15" customHeight="1">
      <c r="A1363" s="913">
        <v>1350</v>
      </c>
      <c r="B1363" s="911">
        <v>45209</v>
      </c>
      <c r="C1363" s="1047" t="s">
        <v>577</v>
      </c>
      <c r="D1363" s="930" t="s">
        <v>1458</v>
      </c>
      <c r="E1363" s="931">
        <v>737</v>
      </c>
      <c r="F1363" s="906">
        <v>21.95</v>
      </c>
      <c r="G1363" s="906"/>
      <c r="H1363" s="923">
        <f t="shared" si="21"/>
        <v>91945.630000000398</v>
      </c>
    </row>
    <row r="1364" spans="1:8" ht="15" customHeight="1">
      <c r="A1364" s="913">
        <v>1351</v>
      </c>
      <c r="B1364" s="911">
        <v>45209</v>
      </c>
      <c r="C1364" s="1047" t="s">
        <v>575</v>
      </c>
      <c r="D1364" s="930" t="s">
        <v>1161</v>
      </c>
      <c r="E1364" s="931">
        <v>737</v>
      </c>
      <c r="F1364" s="906">
        <v>3000</v>
      </c>
      <c r="G1364" s="906"/>
      <c r="H1364" s="923">
        <f t="shared" si="21"/>
        <v>88945.630000000398</v>
      </c>
    </row>
    <row r="1365" spans="1:8" ht="15" customHeight="1">
      <c r="A1365" s="913">
        <v>1352</v>
      </c>
      <c r="B1365" s="911">
        <v>45209</v>
      </c>
      <c r="C1365" s="1047" t="s">
        <v>575</v>
      </c>
      <c r="D1365" s="930" t="s">
        <v>1139</v>
      </c>
      <c r="E1365" s="931">
        <v>737</v>
      </c>
      <c r="F1365" s="906">
        <v>3060</v>
      </c>
      <c r="G1365" s="906"/>
      <c r="H1365" s="923">
        <f t="shared" si="21"/>
        <v>85885.630000000398</v>
      </c>
    </row>
    <row r="1366" spans="1:8" ht="15" customHeight="1">
      <c r="A1366" s="913">
        <v>1353</v>
      </c>
      <c r="B1366" s="911">
        <v>45209</v>
      </c>
      <c r="C1366" s="1047" t="s">
        <v>575</v>
      </c>
      <c r="D1366" s="930" t="s">
        <v>1459</v>
      </c>
      <c r="E1366" s="931">
        <v>737</v>
      </c>
      <c r="F1366" s="906">
        <v>1170.43</v>
      </c>
      <c r="G1366" s="906"/>
      <c r="H1366" s="923">
        <f t="shared" si="21"/>
        <v>84715.200000000405</v>
      </c>
    </row>
    <row r="1367" spans="1:8" ht="15" customHeight="1">
      <c r="A1367" s="913">
        <v>1354</v>
      </c>
      <c r="B1367" s="911">
        <v>45210</v>
      </c>
      <c r="C1367" s="1047" t="s">
        <v>579</v>
      </c>
      <c r="D1367" s="930" t="s">
        <v>1460</v>
      </c>
      <c r="E1367" s="931">
        <v>54</v>
      </c>
      <c r="F1367" s="906"/>
      <c r="G1367" s="906">
        <v>44.97</v>
      </c>
      <c r="H1367" s="923">
        <f t="shared" si="21"/>
        <v>84760.170000000406</v>
      </c>
    </row>
    <row r="1368" spans="1:8" ht="15" customHeight="1">
      <c r="A1368" s="913">
        <v>1355</v>
      </c>
      <c r="B1368" s="911">
        <v>45210</v>
      </c>
      <c r="C1368" s="1047" t="s">
        <v>579</v>
      </c>
      <c r="D1368" s="930" t="s">
        <v>1461</v>
      </c>
      <c r="E1368" s="931">
        <v>586</v>
      </c>
      <c r="F1368" s="906"/>
      <c r="G1368" s="906">
        <v>300</v>
      </c>
      <c r="H1368" s="923">
        <f t="shared" si="21"/>
        <v>85060.170000000406</v>
      </c>
    </row>
    <row r="1369" spans="1:8" ht="15" customHeight="1">
      <c r="A1369" s="913">
        <v>1356</v>
      </c>
      <c r="B1369" s="911">
        <v>45210</v>
      </c>
      <c r="C1369" s="1047" t="s">
        <v>579</v>
      </c>
      <c r="D1369" s="930" t="s">
        <v>1462</v>
      </c>
      <c r="E1369" s="931">
        <v>586</v>
      </c>
      <c r="F1369" s="906"/>
      <c r="G1369" s="906">
        <v>3900</v>
      </c>
      <c r="H1369" s="923">
        <f t="shared" si="21"/>
        <v>88960.170000000406</v>
      </c>
    </row>
    <row r="1370" spans="1:8" ht="15" customHeight="1">
      <c r="A1370" s="913">
        <v>1357</v>
      </c>
      <c r="B1370" s="911">
        <v>45210</v>
      </c>
      <c r="C1370" s="1047" t="s">
        <v>577</v>
      </c>
      <c r="D1370" s="930" t="s">
        <v>1463</v>
      </c>
      <c r="E1370" s="931">
        <v>737</v>
      </c>
      <c r="F1370" s="906">
        <v>34.200000000000003</v>
      </c>
      <c r="G1370" s="906"/>
      <c r="H1370" s="923">
        <f t="shared" si="21"/>
        <v>88925.970000000409</v>
      </c>
    </row>
    <row r="1371" spans="1:8" ht="15" customHeight="1">
      <c r="A1371" s="913">
        <v>1358</v>
      </c>
      <c r="B1371" s="911">
        <v>45210</v>
      </c>
      <c r="C1371" s="1047" t="s">
        <v>577</v>
      </c>
      <c r="D1371" s="930" t="s">
        <v>1464</v>
      </c>
      <c r="E1371" s="931">
        <v>54</v>
      </c>
      <c r="F1371" s="906">
        <v>31.79</v>
      </c>
      <c r="G1371" s="906"/>
      <c r="H1371" s="923">
        <f t="shared" si="21"/>
        <v>88894.180000000415</v>
      </c>
    </row>
    <row r="1372" spans="1:8" ht="15" customHeight="1">
      <c r="A1372" s="913">
        <v>1359</v>
      </c>
      <c r="B1372" s="911">
        <v>45210</v>
      </c>
      <c r="C1372" s="1047" t="s">
        <v>577</v>
      </c>
      <c r="D1372" s="930" t="s">
        <v>1464</v>
      </c>
      <c r="E1372" s="931">
        <v>54</v>
      </c>
      <c r="F1372" s="906">
        <v>32.25</v>
      </c>
      <c r="G1372" s="906"/>
      <c r="H1372" s="923">
        <f t="shared" si="21"/>
        <v>88861.930000000415</v>
      </c>
    </row>
    <row r="1373" spans="1:8" ht="15" customHeight="1">
      <c r="A1373" s="913">
        <v>1360</v>
      </c>
      <c r="B1373" s="911">
        <v>45210</v>
      </c>
      <c r="C1373" s="1047" t="s">
        <v>577</v>
      </c>
      <c r="D1373" s="930" t="s">
        <v>1465</v>
      </c>
      <c r="E1373" s="931">
        <v>737</v>
      </c>
      <c r="F1373" s="910">
        <v>22.99</v>
      </c>
      <c r="G1373" s="906"/>
      <c r="H1373" s="923">
        <f t="shared" si="21"/>
        <v>88838.94000000041</v>
      </c>
    </row>
    <row r="1374" spans="1:8" ht="15" customHeight="1">
      <c r="A1374" s="913">
        <v>1361</v>
      </c>
      <c r="B1374" s="911">
        <v>45210</v>
      </c>
      <c r="C1374" s="1047" t="s">
        <v>577</v>
      </c>
      <c r="D1374" s="930" t="s">
        <v>1466</v>
      </c>
      <c r="E1374" s="931">
        <v>54</v>
      </c>
      <c r="F1374" s="906">
        <v>22.49</v>
      </c>
      <c r="G1374" s="906"/>
      <c r="H1374" s="923">
        <f t="shared" si="21"/>
        <v>88816.450000000405</v>
      </c>
    </row>
    <row r="1375" spans="1:8" ht="15" customHeight="1">
      <c r="A1375" s="913">
        <v>1362</v>
      </c>
      <c r="B1375" s="911">
        <v>45210</v>
      </c>
      <c r="C1375" s="1047" t="s">
        <v>577</v>
      </c>
      <c r="D1375" s="930" t="s">
        <v>1467</v>
      </c>
      <c r="E1375" s="931">
        <v>54</v>
      </c>
      <c r="F1375" s="906">
        <v>79.489999999999995</v>
      </c>
      <c r="G1375" s="906"/>
      <c r="H1375" s="923">
        <f t="shared" si="21"/>
        <v>88736.960000000399</v>
      </c>
    </row>
    <row r="1376" spans="1:8" ht="15" customHeight="1">
      <c r="A1376" s="913">
        <v>1363</v>
      </c>
      <c r="B1376" s="911">
        <v>45210</v>
      </c>
      <c r="C1376" s="1047" t="s">
        <v>577</v>
      </c>
      <c r="D1376" s="930" t="s">
        <v>1468</v>
      </c>
      <c r="E1376" s="931">
        <v>737.2</v>
      </c>
      <c r="F1376" s="906">
        <v>749.44</v>
      </c>
      <c r="G1376" s="906"/>
      <c r="H1376" s="923">
        <f t="shared" si="21"/>
        <v>87987.520000000397</v>
      </c>
    </row>
    <row r="1377" spans="1:8" ht="15" customHeight="1">
      <c r="A1377" s="913">
        <v>1364</v>
      </c>
      <c r="B1377" s="911">
        <v>45211</v>
      </c>
      <c r="C1377" s="1047" t="s">
        <v>573</v>
      </c>
      <c r="D1377" s="930" t="s">
        <v>1469</v>
      </c>
      <c r="E1377" s="931">
        <v>92</v>
      </c>
      <c r="F1377" s="906"/>
      <c r="G1377" s="906">
        <v>400</v>
      </c>
      <c r="H1377" s="923">
        <f t="shared" si="21"/>
        <v>88387.520000000397</v>
      </c>
    </row>
    <row r="1378" spans="1:8" ht="15" customHeight="1">
      <c r="A1378" s="913">
        <v>1365</v>
      </c>
      <c r="B1378" s="911">
        <v>45211</v>
      </c>
      <c r="C1378" s="1047" t="s">
        <v>575</v>
      </c>
      <c r="D1378" s="930" t="s">
        <v>1470</v>
      </c>
      <c r="E1378" s="931">
        <v>586</v>
      </c>
      <c r="F1378" s="906"/>
      <c r="G1378" s="906">
        <v>200</v>
      </c>
      <c r="H1378" s="923">
        <f t="shared" si="21"/>
        <v>88587.520000000397</v>
      </c>
    </row>
    <row r="1379" spans="1:8" ht="15" customHeight="1">
      <c r="A1379" s="913">
        <v>1366</v>
      </c>
      <c r="B1379" s="911">
        <v>45211</v>
      </c>
      <c r="C1379" s="1047" t="s">
        <v>575</v>
      </c>
      <c r="D1379" s="930" t="s">
        <v>1470</v>
      </c>
      <c r="E1379" s="931">
        <v>586</v>
      </c>
      <c r="F1379" s="906"/>
      <c r="G1379" s="906">
        <v>300</v>
      </c>
      <c r="H1379" s="923">
        <f t="shared" si="21"/>
        <v>88887.520000000397</v>
      </c>
    </row>
    <row r="1380" spans="1:8" ht="15" customHeight="1">
      <c r="A1380" s="913">
        <v>1367</v>
      </c>
      <c r="B1380" s="911">
        <v>45211</v>
      </c>
      <c r="C1380" s="1047" t="s">
        <v>579</v>
      </c>
      <c r="D1380" s="930" t="s">
        <v>1471</v>
      </c>
      <c r="E1380" s="931">
        <v>586</v>
      </c>
      <c r="F1380" s="906"/>
      <c r="G1380" s="906">
        <v>3889</v>
      </c>
      <c r="H1380" s="923">
        <f t="shared" si="21"/>
        <v>92776.520000000397</v>
      </c>
    </row>
    <row r="1381" spans="1:8" ht="15" customHeight="1">
      <c r="A1381" s="913">
        <v>1368</v>
      </c>
      <c r="B1381" s="911">
        <v>45211</v>
      </c>
      <c r="C1381" s="1047" t="s">
        <v>575</v>
      </c>
      <c r="D1381" s="930" t="s">
        <v>1472</v>
      </c>
      <c r="E1381" s="931">
        <v>586</v>
      </c>
      <c r="F1381" s="906"/>
      <c r="G1381" s="906">
        <v>600</v>
      </c>
      <c r="H1381" s="923">
        <f t="shared" si="21"/>
        <v>93376.520000000397</v>
      </c>
    </row>
    <row r="1382" spans="1:8" ht="15" customHeight="1">
      <c r="A1382" s="913">
        <v>1369</v>
      </c>
      <c r="B1382" s="911">
        <v>45211</v>
      </c>
      <c r="C1382" s="1047" t="s">
        <v>577</v>
      </c>
      <c r="D1382" s="930" t="s">
        <v>1473</v>
      </c>
      <c r="E1382" s="931">
        <v>737</v>
      </c>
      <c r="F1382" s="906">
        <v>20.7</v>
      </c>
      <c r="G1382" s="906"/>
      <c r="H1382" s="923">
        <f t="shared" si="21"/>
        <v>93355.8200000004</v>
      </c>
    </row>
    <row r="1383" spans="1:8" ht="15" customHeight="1">
      <c r="A1383" s="913">
        <v>1370</v>
      </c>
      <c r="B1383" s="911">
        <v>45211</v>
      </c>
      <c r="C1383" s="1047" t="s">
        <v>607</v>
      </c>
      <c r="D1383" s="930" t="s">
        <v>1474</v>
      </c>
      <c r="E1383" s="931">
        <v>737</v>
      </c>
      <c r="F1383" s="906">
        <v>74.97</v>
      </c>
      <c r="G1383" s="906"/>
      <c r="H1383" s="923">
        <f t="shared" si="21"/>
        <v>93280.850000000399</v>
      </c>
    </row>
    <row r="1384" spans="1:8" ht="15" customHeight="1">
      <c r="A1384" s="913">
        <v>1371</v>
      </c>
      <c r="B1384" s="911">
        <v>45211</v>
      </c>
      <c r="C1384" s="1047" t="s">
        <v>607</v>
      </c>
      <c r="D1384" s="930" t="s">
        <v>1475</v>
      </c>
      <c r="E1384" s="931">
        <v>737</v>
      </c>
      <c r="F1384" s="906">
        <v>44.74</v>
      </c>
      <c r="G1384" s="906"/>
      <c r="H1384" s="923">
        <f t="shared" si="21"/>
        <v>93236.110000000393</v>
      </c>
    </row>
    <row r="1385" spans="1:8" ht="15" customHeight="1">
      <c r="A1385" s="913">
        <v>1372</v>
      </c>
      <c r="B1385" s="1044">
        <v>45211</v>
      </c>
      <c r="C1385" s="1049" t="s">
        <v>607</v>
      </c>
      <c r="D1385" s="815" t="s">
        <v>1476</v>
      </c>
      <c r="E1385" s="831">
        <v>280</v>
      </c>
      <c r="F1385" s="924">
        <v>5.8</v>
      </c>
      <c r="H1385" s="923">
        <f t="shared" si="21"/>
        <v>93230.310000000391</v>
      </c>
    </row>
    <row r="1386" spans="1:8" ht="15" customHeight="1">
      <c r="A1386" s="913">
        <v>1373</v>
      </c>
      <c r="B1386" s="911">
        <v>45212</v>
      </c>
      <c r="C1386" s="1047" t="s">
        <v>579</v>
      </c>
      <c r="D1386" s="930" t="s">
        <v>1477</v>
      </c>
      <c r="E1386" s="931">
        <v>586</v>
      </c>
      <c r="F1386" s="906"/>
      <c r="G1386" s="906">
        <v>1900</v>
      </c>
      <c r="H1386" s="923">
        <f t="shared" si="21"/>
        <v>95130.310000000391</v>
      </c>
    </row>
    <row r="1387" spans="1:8" ht="15" customHeight="1">
      <c r="A1387" s="913">
        <v>1374</v>
      </c>
      <c r="B1387" s="911">
        <v>45212</v>
      </c>
      <c r="C1387" s="1047" t="s">
        <v>577</v>
      </c>
      <c r="D1387" s="930" t="s">
        <v>1478</v>
      </c>
      <c r="E1387" s="931">
        <v>737</v>
      </c>
      <c r="F1387" s="906">
        <v>27</v>
      </c>
      <c r="G1387" s="906"/>
      <c r="H1387" s="923">
        <f t="shared" si="21"/>
        <v>95103.310000000391</v>
      </c>
    </row>
    <row r="1388" spans="1:8" ht="15" customHeight="1">
      <c r="A1388" s="913">
        <v>1375</v>
      </c>
      <c r="B1388" s="911">
        <v>45212</v>
      </c>
      <c r="C1388" s="1047" t="s">
        <v>577</v>
      </c>
      <c r="D1388" s="930" t="s">
        <v>1479</v>
      </c>
      <c r="E1388" s="931">
        <v>737</v>
      </c>
      <c r="F1388" s="906">
        <v>117.38</v>
      </c>
      <c r="G1388" s="906"/>
      <c r="H1388" s="923">
        <f t="shared" si="21"/>
        <v>94985.930000000386</v>
      </c>
    </row>
    <row r="1389" spans="1:8" ht="15" customHeight="1">
      <c r="A1389" s="913">
        <v>1376</v>
      </c>
      <c r="B1389" s="911">
        <v>45212</v>
      </c>
      <c r="C1389" s="1047" t="s">
        <v>577</v>
      </c>
      <c r="D1389" s="932" t="s">
        <v>1480</v>
      </c>
      <c r="E1389" s="931">
        <v>737</v>
      </c>
      <c r="F1389" s="906">
        <v>8.99</v>
      </c>
      <c r="G1389" s="906"/>
      <c r="H1389" s="923">
        <f t="shared" si="21"/>
        <v>94976.940000000381</v>
      </c>
    </row>
    <row r="1390" spans="1:8" ht="15" customHeight="1">
      <c r="A1390" s="913">
        <v>1377</v>
      </c>
      <c r="B1390" s="911">
        <v>45212</v>
      </c>
      <c r="C1390" s="1047" t="s">
        <v>577</v>
      </c>
      <c r="D1390" s="930" t="s">
        <v>1481</v>
      </c>
      <c r="E1390" s="931">
        <v>737</v>
      </c>
      <c r="F1390" s="906">
        <v>140</v>
      </c>
      <c r="G1390" s="906"/>
      <c r="H1390" s="923">
        <f t="shared" si="21"/>
        <v>94836.940000000381</v>
      </c>
    </row>
    <row r="1391" spans="1:8" ht="15" customHeight="1">
      <c r="A1391" s="913">
        <v>1378</v>
      </c>
      <c r="B1391" s="911">
        <v>45212</v>
      </c>
      <c r="C1391" s="1047" t="s">
        <v>575</v>
      </c>
      <c r="D1391" s="932" t="s">
        <v>1289</v>
      </c>
      <c r="E1391" s="931">
        <v>737</v>
      </c>
      <c r="F1391" s="907">
        <v>1925</v>
      </c>
      <c r="G1391" s="906"/>
      <c r="H1391" s="923">
        <f t="shared" si="21"/>
        <v>92911.940000000381</v>
      </c>
    </row>
    <row r="1392" spans="1:8" ht="15" customHeight="1">
      <c r="A1392" s="913">
        <v>1379</v>
      </c>
      <c r="B1392" s="911">
        <v>45212</v>
      </c>
      <c r="C1392" s="1047" t="s">
        <v>575</v>
      </c>
      <c r="D1392" s="930" t="s">
        <v>840</v>
      </c>
      <c r="E1392" s="931">
        <v>737</v>
      </c>
      <c r="F1392" s="906">
        <v>620</v>
      </c>
      <c r="G1392" s="906"/>
      <c r="H1392" s="923">
        <f t="shared" si="21"/>
        <v>92291.940000000381</v>
      </c>
    </row>
    <row r="1393" spans="1:8" ht="15" customHeight="1">
      <c r="A1393" s="913">
        <v>1380</v>
      </c>
      <c r="B1393" s="911">
        <v>45215</v>
      </c>
      <c r="C1393" s="1047" t="s">
        <v>575</v>
      </c>
      <c r="D1393" s="930" t="s">
        <v>1482</v>
      </c>
      <c r="E1393" s="931">
        <v>586</v>
      </c>
      <c r="F1393" s="906"/>
      <c r="G1393" s="906">
        <v>2489</v>
      </c>
      <c r="H1393" s="923">
        <f t="shared" si="21"/>
        <v>94780.940000000381</v>
      </c>
    </row>
    <row r="1394" spans="1:8" ht="15" customHeight="1">
      <c r="A1394" s="913">
        <v>1381</v>
      </c>
      <c r="B1394" s="911">
        <v>45215</v>
      </c>
      <c r="C1394" s="1047" t="s">
        <v>575</v>
      </c>
      <c r="D1394" s="930" t="s">
        <v>1482</v>
      </c>
      <c r="E1394" s="931">
        <v>586</v>
      </c>
      <c r="F1394" s="906"/>
      <c r="G1394" s="906">
        <v>2000</v>
      </c>
      <c r="H1394" s="923">
        <f t="shared" si="21"/>
        <v>96780.940000000381</v>
      </c>
    </row>
    <row r="1395" spans="1:8" ht="15" customHeight="1">
      <c r="A1395" s="913">
        <v>1382</v>
      </c>
      <c r="B1395" s="911">
        <v>45215</v>
      </c>
      <c r="C1395" s="1047" t="s">
        <v>579</v>
      </c>
      <c r="D1395" s="930" t="s">
        <v>1483</v>
      </c>
      <c r="E1395" s="931">
        <v>586</v>
      </c>
      <c r="F1395" s="906"/>
      <c r="G1395" s="906">
        <v>2710</v>
      </c>
      <c r="H1395" s="923">
        <f t="shared" si="21"/>
        <v>99490.940000000381</v>
      </c>
    </row>
    <row r="1396" spans="1:8" ht="15" customHeight="1">
      <c r="A1396" s="913">
        <v>1383</v>
      </c>
      <c r="B1396" s="911">
        <v>45215</v>
      </c>
      <c r="C1396" s="1047" t="s">
        <v>579</v>
      </c>
      <c r="D1396" s="930" t="s">
        <v>1484</v>
      </c>
      <c r="E1396" s="931">
        <v>586</v>
      </c>
      <c r="F1396" s="906"/>
      <c r="G1396" s="906">
        <v>1989</v>
      </c>
      <c r="H1396" s="923">
        <f t="shared" si="21"/>
        <v>101479.94000000038</v>
      </c>
    </row>
    <row r="1397" spans="1:8" ht="15" customHeight="1">
      <c r="A1397" s="913">
        <v>1384</v>
      </c>
      <c r="B1397" s="911">
        <v>45215</v>
      </c>
      <c r="C1397" s="1047" t="s">
        <v>577</v>
      </c>
      <c r="D1397" s="930" t="s">
        <v>1485</v>
      </c>
      <c r="E1397" s="931">
        <v>737</v>
      </c>
      <c r="F1397" s="906">
        <v>28.99</v>
      </c>
      <c r="G1397" s="906"/>
      <c r="H1397" s="923">
        <f t="shared" si="21"/>
        <v>101450.95000000038</v>
      </c>
    </row>
    <row r="1398" spans="1:8" ht="15" customHeight="1">
      <c r="A1398" s="913">
        <v>1385</v>
      </c>
      <c r="B1398" s="911">
        <v>45215</v>
      </c>
      <c r="C1398" s="1047" t="s">
        <v>577</v>
      </c>
      <c r="D1398" s="930" t="s">
        <v>1486</v>
      </c>
      <c r="E1398" s="931">
        <v>737</v>
      </c>
      <c r="F1398" s="906">
        <v>11.5</v>
      </c>
      <c r="G1398" s="906"/>
      <c r="H1398" s="923">
        <f t="shared" si="21"/>
        <v>101439.45000000038</v>
      </c>
    </row>
    <row r="1399" spans="1:8" ht="15" customHeight="1">
      <c r="A1399" s="913">
        <v>1386</v>
      </c>
      <c r="B1399" s="911">
        <v>45215</v>
      </c>
      <c r="C1399" s="1047" t="s">
        <v>577</v>
      </c>
      <c r="D1399" s="930" t="s">
        <v>1487</v>
      </c>
      <c r="E1399" s="931">
        <v>737</v>
      </c>
      <c r="F1399" s="906">
        <v>20.7</v>
      </c>
      <c r="G1399" s="906"/>
      <c r="H1399" s="923">
        <f t="shared" si="21"/>
        <v>101418.75000000038</v>
      </c>
    </row>
    <row r="1400" spans="1:8" ht="15" customHeight="1">
      <c r="A1400" s="913">
        <v>1387</v>
      </c>
      <c r="B1400" s="911">
        <v>45215</v>
      </c>
      <c r="C1400" s="1047" t="s">
        <v>575</v>
      </c>
      <c r="D1400" s="930" t="s">
        <v>1488</v>
      </c>
      <c r="E1400" s="931">
        <v>54</v>
      </c>
      <c r="F1400" s="906">
        <v>167</v>
      </c>
      <c r="G1400" s="906"/>
      <c r="H1400" s="923">
        <f t="shared" si="21"/>
        <v>101251.75000000038</v>
      </c>
    </row>
    <row r="1401" spans="1:8" ht="15" customHeight="1">
      <c r="A1401" s="913">
        <v>1388</v>
      </c>
      <c r="B1401" s="911">
        <v>45215</v>
      </c>
      <c r="C1401" s="1047" t="s">
        <v>577</v>
      </c>
      <c r="D1401" s="930" t="s">
        <v>1489</v>
      </c>
      <c r="E1401" s="931">
        <v>737</v>
      </c>
      <c r="F1401" s="910">
        <v>70</v>
      </c>
      <c r="G1401" s="906"/>
      <c r="H1401" s="923">
        <f t="shared" si="21"/>
        <v>101181.75000000038</v>
      </c>
    </row>
    <row r="1402" spans="1:8" ht="15" customHeight="1">
      <c r="A1402" s="913">
        <v>1389</v>
      </c>
      <c r="B1402" s="911">
        <v>45215</v>
      </c>
      <c r="C1402" s="1047" t="s">
        <v>577</v>
      </c>
      <c r="D1402" s="930" t="s">
        <v>1490</v>
      </c>
      <c r="E1402" s="931">
        <v>737</v>
      </c>
      <c r="F1402" s="906">
        <v>11.95</v>
      </c>
      <c r="G1402" s="906"/>
      <c r="H1402" s="923">
        <f t="shared" si="21"/>
        <v>101169.80000000038</v>
      </c>
    </row>
    <row r="1403" spans="1:8" ht="15" customHeight="1">
      <c r="A1403" s="913">
        <v>1390</v>
      </c>
      <c r="B1403" s="911">
        <v>45215</v>
      </c>
      <c r="C1403" s="1047" t="s">
        <v>575</v>
      </c>
      <c r="D1403" s="930" t="s">
        <v>1491</v>
      </c>
      <c r="E1403" s="931">
        <v>737.2</v>
      </c>
      <c r="F1403" s="906">
        <v>840.82</v>
      </c>
      <c r="G1403" s="906"/>
      <c r="H1403" s="923">
        <f t="shared" si="21"/>
        <v>100328.98000000037</v>
      </c>
    </row>
    <row r="1404" spans="1:8" ht="15" customHeight="1">
      <c r="A1404" s="913">
        <v>1391</v>
      </c>
      <c r="B1404" s="1044">
        <v>45215</v>
      </c>
      <c r="C1404" s="1049" t="s">
        <v>575</v>
      </c>
      <c r="D1404" s="815" t="s">
        <v>1202</v>
      </c>
      <c r="E1404" s="831">
        <v>737</v>
      </c>
      <c r="F1404" s="924">
        <v>70</v>
      </c>
      <c r="H1404" s="923">
        <f t="shared" si="21"/>
        <v>100258.98000000037</v>
      </c>
    </row>
    <row r="1405" spans="1:8" ht="15" customHeight="1">
      <c r="A1405" s="913">
        <v>1392</v>
      </c>
      <c r="B1405" s="1044">
        <v>45215</v>
      </c>
      <c r="C1405" s="1049" t="s">
        <v>575</v>
      </c>
      <c r="D1405" s="815" t="s">
        <v>1202</v>
      </c>
      <c r="E1405" s="831">
        <v>737</v>
      </c>
      <c r="F1405" s="924">
        <v>70</v>
      </c>
      <c r="H1405" s="923">
        <f t="shared" si="21"/>
        <v>100188.98000000037</v>
      </c>
    </row>
    <row r="1406" spans="1:8" ht="15" customHeight="1">
      <c r="A1406" s="913">
        <v>1393</v>
      </c>
      <c r="B1406" s="911">
        <v>45216</v>
      </c>
      <c r="C1406" s="1047" t="s">
        <v>575</v>
      </c>
      <c r="D1406" s="930" t="s">
        <v>1492</v>
      </c>
      <c r="E1406" s="931">
        <v>586</v>
      </c>
      <c r="F1406" s="906"/>
      <c r="G1406" s="906">
        <v>1539</v>
      </c>
      <c r="H1406" s="923">
        <f t="shared" si="21"/>
        <v>101727.98000000037</v>
      </c>
    </row>
    <row r="1407" spans="1:8" ht="15" customHeight="1">
      <c r="A1407" s="913">
        <v>1394</v>
      </c>
      <c r="B1407" s="911">
        <v>45216</v>
      </c>
      <c r="C1407" s="1047" t="s">
        <v>575</v>
      </c>
      <c r="D1407" s="930" t="s">
        <v>1492</v>
      </c>
      <c r="E1407" s="931">
        <v>586</v>
      </c>
      <c r="F1407" s="906"/>
      <c r="G1407" s="906">
        <v>2000</v>
      </c>
      <c r="H1407" s="923">
        <f t="shared" si="21"/>
        <v>103727.98000000037</v>
      </c>
    </row>
    <row r="1408" spans="1:8" ht="15" customHeight="1">
      <c r="A1408" s="913">
        <v>1395</v>
      </c>
      <c r="B1408" s="911">
        <v>45216</v>
      </c>
      <c r="C1408" s="1047" t="s">
        <v>575</v>
      </c>
      <c r="D1408" s="930" t="s">
        <v>1470</v>
      </c>
      <c r="E1408" s="931">
        <v>586</v>
      </c>
      <c r="F1408" s="906"/>
      <c r="G1408" s="906">
        <v>10000</v>
      </c>
      <c r="H1408" s="923">
        <f t="shared" si="21"/>
        <v>113727.98000000037</v>
      </c>
    </row>
    <row r="1409" spans="1:8" ht="15" customHeight="1">
      <c r="A1409" s="913">
        <v>1396</v>
      </c>
      <c r="B1409" s="911">
        <v>45216</v>
      </c>
      <c r="C1409" s="1047" t="s">
        <v>577</v>
      </c>
      <c r="D1409" s="930" t="s">
        <v>1493</v>
      </c>
      <c r="E1409" s="931">
        <v>737</v>
      </c>
      <c r="F1409" s="906">
        <v>34.200000000000003</v>
      </c>
      <c r="G1409" s="906"/>
      <c r="H1409" s="923">
        <f t="shared" si="21"/>
        <v>113693.78000000038</v>
      </c>
    </row>
    <row r="1410" spans="1:8" ht="15" customHeight="1">
      <c r="A1410" s="913">
        <v>1397</v>
      </c>
      <c r="B1410" s="911">
        <v>45217</v>
      </c>
      <c r="C1410" s="1047" t="s">
        <v>579</v>
      </c>
      <c r="D1410" s="930" t="s">
        <v>1461</v>
      </c>
      <c r="E1410" s="931">
        <v>586</v>
      </c>
      <c r="F1410" s="906"/>
      <c r="G1410" s="906">
        <v>2000</v>
      </c>
      <c r="H1410" s="923">
        <f t="shared" si="21"/>
        <v>115693.78000000038</v>
      </c>
    </row>
    <row r="1411" spans="1:8" ht="15" customHeight="1">
      <c r="A1411" s="913">
        <v>1398</v>
      </c>
      <c r="B1411" s="911">
        <v>45217</v>
      </c>
      <c r="C1411" s="1047" t="s">
        <v>579</v>
      </c>
      <c r="D1411" s="930" t="s">
        <v>1494</v>
      </c>
      <c r="E1411" s="931">
        <v>586</v>
      </c>
      <c r="F1411" s="906"/>
      <c r="G1411" s="906">
        <v>3083</v>
      </c>
      <c r="H1411" s="923">
        <f t="shared" si="21"/>
        <v>118776.78000000038</v>
      </c>
    </row>
    <row r="1412" spans="1:8" ht="15" customHeight="1">
      <c r="A1412" s="913">
        <v>1399</v>
      </c>
      <c r="B1412" s="911">
        <v>45217</v>
      </c>
      <c r="C1412" s="1047" t="s">
        <v>575</v>
      </c>
      <c r="D1412" s="930" t="s">
        <v>1495</v>
      </c>
      <c r="E1412" s="931">
        <v>586</v>
      </c>
      <c r="F1412" s="906"/>
      <c r="G1412" s="906">
        <v>289</v>
      </c>
      <c r="H1412" s="923">
        <f t="shared" si="21"/>
        <v>119065.78000000038</v>
      </c>
    </row>
    <row r="1413" spans="1:8" ht="15" customHeight="1">
      <c r="A1413" s="913">
        <v>1400</v>
      </c>
      <c r="B1413" s="911">
        <v>45217</v>
      </c>
      <c r="C1413" s="1047" t="s">
        <v>575</v>
      </c>
      <c r="D1413" s="930" t="s">
        <v>1495</v>
      </c>
      <c r="E1413" s="931">
        <v>586</v>
      </c>
      <c r="F1413" s="906"/>
      <c r="G1413" s="906">
        <v>2000</v>
      </c>
      <c r="H1413" s="923">
        <f t="shared" si="21"/>
        <v>121065.78000000038</v>
      </c>
    </row>
    <row r="1414" spans="1:8" ht="15" customHeight="1">
      <c r="A1414" s="913">
        <v>1401</v>
      </c>
      <c r="B1414" s="911">
        <v>45217</v>
      </c>
      <c r="C1414" s="1047" t="s">
        <v>575</v>
      </c>
      <c r="D1414" s="930" t="s">
        <v>1010</v>
      </c>
      <c r="E1414" s="931">
        <v>727</v>
      </c>
      <c r="F1414" s="906">
        <v>500</v>
      </c>
      <c r="G1414" s="906"/>
      <c r="H1414" s="923">
        <f t="shared" si="21"/>
        <v>120565.78000000038</v>
      </c>
    </row>
    <row r="1415" spans="1:8" ht="15" customHeight="1">
      <c r="A1415" s="913">
        <v>1402</v>
      </c>
      <c r="B1415" s="911">
        <v>45217</v>
      </c>
      <c r="C1415" s="1047" t="s">
        <v>577</v>
      </c>
      <c r="D1415" s="930" t="s">
        <v>1496</v>
      </c>
      <c r="E1415" s="931">
        <v>737</v>
      </c>
      <c r="F1415" s="906">
        <v>42.6</v>
      </c>
      <c r="G1415" s="906"/>
      <c r="H1415" s="923">
        <f t="shared" si="21"/>
        <v>120523.18000000037</v>
      </c>
    </row>
    <row r="1416" spans="1:8" ht="15" customHeight="1">
      <c r="A1416" s="913">
        <v>1403</v>
      </c>
      <c r="B1416" s="911">
        <v>45217</v>
      </c>
      <c r="C1416" s="1047" t="s">
        <v>575</v>
      </c>
      <c r="D1416" s="930" t="s">
        <v>1497</v>
      </c>
      <c r="E1416" s="931">
        <v>54</v>
      </c>
      <c r="F1416" s="906">
        <v>140</v>
      </c>
      <c r="G1416" s="906"/>
      <c r="H1416" s="923">
        <f t="shared" si="21"/>
        <v>120383.18000000037</v>
      </c>
    </row>
    <row r="1417" spans="1:8" ht="15" customHeight="1">
      <c r="A1417" s="913">
        <v>1404</v>
      </c>
      <c r="B1417" s="911">
        <v>45217</v>
      </c>
      <c r="C1417" s="1047" t="s">
        <v>607</v>
      </c>
      <c r="D1417" s="930" t="s">
        <v>1498</v>
      </c>
      <c r="E1417" s="931">
        <v>737</v>
      </c>
      <c r="F1417" s="906">
        <v>15.94</v>
      </c>
      <c r="G1417" s="906"/>
      <c r="H1417" s="923">
        <f t="shared" si="21"/>
        <v>120367.24000000037</v>
      </c>
    </row>
    <row r="1418" spans="1:8" ht="15" customHeight="1">
      <c r="A1418" s="913">
        <v>1405</v>
      </c>
      <c r="B1418" s="911">
        <v>45217</v>
      </c>
      <c r="C1418" s="1047" t="s">
        <v>575</v>
      </c>
      <c r="D1418" s="930" t="s">
        <v>1499</v>
      </c>
      <c r="E1418" s="931">
        <v>737</v>
      </c>
      <c r="F1418" s="906">
        <v>14039</v>
      </c>
      <c r="G1418" s="906"/>
      <c r="H1418" s="923">
        <f t="shared" si="21"/>
        <v>106328.24000000037</v>
      </c>
    </row>
    <row r="1419" spans="1:8" ht="15" customHeight="1">
      <c r="A1419" s="913">
        <v>1406</v>
      </c>
      <c r="B1419" s="911">
        <v>45217</v>
      </c>
      <c r="C1419" s="1047" t="s">
        <v>575</v>
      </c>
      <c r="D1419" s="932" t="s">
        <v>1374</v>
      </c>
      <c r="E1419" s="931">
        <v>737</v>
      </c>
      <c r="F1419" s="906">
        <v>1578</v>
      </c>
      <c r="G1419" s="906"/>
      <c r="H1419" s="923">
        <f t="shared" si="21"/>
        <v>104750.24000000037</v>
      </c>
    </row>
    <row r="1420" spans="1:8" ht="15" customHeight="1">
      <c r="A1420" s="913">
        <v>1407</v>
      </c>
      <c r="B1420" s="911">
        <v>45217</v>
      </c>
      <c r="C1420" s="1047" t="s">
        <v>575</v>
      </c>
      <c r="D1420" s="932" t="s">
        <v>902</v>
      </c>
      <c r="E1420" s="931">
        <v>737</v>
      </c>
      <c r="F1420" s="906">
        <v>510</v>
      </c>
      <c r="G1420" s="906"/>
      <c r="H1420" s="923">
        <f t="shared" si="21"/>
        <v>104240.24000000037</v>
      </c>
    </row>
    <row r="1421" spans="1:8" ht="15" customHeight="1">
      <c r="A1421" s="913">
        <v>1408</v>
      </c>
      <c r="B1421" s="911">
        <v>45217</v>
      </c>
      <c r="C1421" s="1047" t="s">
        <v>575</v>
      </c>
      <c r="D1421" s="930" t="s">
        <v>1139</v>
      </c>
      <c r="E1421" s="931">
        <v>737</v>
      </c>
      <c r="F1421" s="906">
        <v>3785</v>
      </c>
      <c r="G1421" s="906"/>
      <c r="H1421" s="923">
        <f t="shared" si="21"/>
        <v>100455.24000000037</v>
      </c>
    </row>
    <row r="1422" spans="1:8" ht="15" customHeight="1">
      <c r="A1422" s="913">
        <v>1409</v>
      </c>
      <c r="B1422" s="911">
        <v>45217</v>
      </c>
      <c r="C1422" s="1047" t="s">
        <v>575</v>
      </c>
      <c r="D1422" s="930" t="s">
        <v>828</v>
      </c>
      <c r="E1422" s="931">
        <v>737</v>
      </c>
      <c r="F1422" s="906">
        <v>1334</v>
      </c>
      <c r="G1422" s="906"/>
      <c r="H1422" s="923">
        <f t="shared" ref="H1422:H1485" si="22">+H1421+G1422-F1422</f>
        <v>99121.240000000369</v>
      </c>
    </row>
    <row r="1423" spans="1:8" ht="15" customHeight="1">
      <c r="A1423" s="913">
        <v>1410</v>
      </c>
      <c r="B1423" s="911">
        <v>45217</v>
      </c>
      <c r="C1423" s="1047" t="s">
        <v>575</v>
      </c>
      <c r="D1423" s="930" t="s">
        <v>1500</v>
      </c>
      <c r="E1423" s="931">
        <v>737</v>
      </c>
      <c r="F1423" s="906">
        <v>710</v>
      </c>
      <c r="G1423" s="906"/>
      <c r="H1423" s="923">
        <f t="shared" si="22"/>
        <v>98411.240000000369</v>
      </c>
    </row>
    <row r="1424" spans="1:8" ht="15" customHeight="1">
      <c r="A1424" s="913">
        <v>1411</v>
      </c>
      <c r="B1424" s="911">
        <v>45217</v>
      </c>
      <c r="C1424" s="1047" t="s">
        <v>607</v>
      </c>
      <c r="D1424" s="930" t="s">
        <v>1501</v>
      </c>
      <c r="E1424" s="931">
        <v>737</v>
      </c>
      <c r="F1424" s="906">
        <v>56.54</v>
      </c>
      <c r="G1424" s="906"/>
      <c r="H1424" s="923">
        <f t="shared" si="22"/>
        <v>98354.700000000375</v>
      </c>
    </row>
    <row r="1425" spans="1:8" ht="15" customHeight="1">
      <c r="A1425" s="913">
        <v>1412</v>
      </c>
      <c r="B1425" s="911">
        <v>45217</v>
      </c>
      <c r="C1425" s="1047" t="s">
        <v>607</v>
      </c>
      <c r="D1425" s="930" t="s">
        <v>1501</v>
      </c>
      <c r="E1425" s="931">
        <v>737</v>
      </c>
      <c r="F1425" s="906">
        <v>36.76</v>
      </c>
      <c r="G1425" s="906"/>
      <c r="H1425" s="923">
        <f t="shared" si="22"/>
        <v>98317.940000000381</v>
      </c>
    </row>
    <row r="1426" spans="1:8" ht="15" customHeight="1">
      <c r="A1426" s="913">
        <v>1413</v>
      </c>
      <c r="B1426" s="1044">
        <v>45217</v>
      </c>
      <c r="C1426" s="1049" t="s">
        <v>575</v>
      </c>
      <c r="D1426" s="815" t="s">
        <v>941</v>
      </c>
      <c r="E1426" s="831">
        <v>737</v>
      </c>
      <c r="F1426" s="924">
        <v>772.8</v>
      </c>
      <c r="H1426" s="923">
        <f t="shared" si="22"/>
        <v>97545.140000000378</v>
      </c>
    </row>
    <row r="1427" spans="1:8" ht="15" customHeight="1">
      <c r="A1427" s="913">
        <v>1414</v>
      </c>
      <c r="B1427" s="911">
        <v>45218</v>
      </c>
      <c r="C1427" s="1047" t="s">
        <v>577</v>
      </c>
      <c r="D1427" s="930" t="s">
        <v>1502</v>
      </c>
      <c r="E1427" s="931">
        <v>737</v>
      </c>
      <c r="F1427" s="906">
        <v>19.809999999999999</v>
      </c>
      <c r="G1427" s="906"/>
      <c r="H1427" s="923">
        <f t="shared" si="22"/>
        <v>97525.33000000038</v>
      </c>
    </row>
    <row r="1428" spans="1:8" ht="15" customHeight="1">
      <c r="A1428" s="913">
        <v>1415</v>
      </c>
      <c r="B1428" s="911">
        <v>45218</v>
      </c>
      <c r="C1428" s="1047" t="s">
        <v>577</v>
      </c>
      <c r="D1428" s="930" t="s">
        <v>1503</v>
      </c>
      <c r="E1428" s="931">
        <v>280</v>
      </c>
      <c r="F1428" s="906">
        <v>120</v>
      </c>
      <c r="G1428" s="906"/>
      <c r="H1428" s="923">
        <f t="shared" si="22"/>
        <v>97405.33000000038</v>
      </c>
    </row>
    <row r="1429" spans="1:8" ht="15" customHeight="1">
      <c r="A1429" s="913">
        <v>1416</v>
      </c>
      <c r="B1429" s="911">
        <v>45218</v>
      </c>
      <c r="C1429" s="1047" t="s">
        <v>577</v>
      </c>
      <c r="D1429" s="930" t="s">
        <v>1504</v>
      </c>
      <c r="E1429" s="931">
        <v>737</v>
      </c>
      <c r="F1429" s="906">
        <v>132.6</v>
      </c>
      <c r="G1429" s="906"/>
      <c r="H1429" s="923">
        <f t="shared" si="22"/>
        <v>97272.730000000374</v>
      </c>
    </row>
    <row r="1430" spans="1:8" ht="15" customHeight="1">
      <c r="A1430" s="913">
        <v>1417</v>
      </c>
      <c r="B1430" s="911">
        <v>45218</v>
      </c>
      <c r="C1430" s="1047" t="s">
        <v>577</v>
      </c>
      <c r="D1430" s="930" t="s">
        <v>1504</v>
      </c>
      <c r="E1430" s="931">
        <v>737</v>
      </c>
      <c r="F1430" s="906">
        <v>42.6</v>
      </c>
      <c r="G1430" s="906"/>
      <c r="H1430" s="923">
        <f t="shared" si="22"/>
        <v>97230.130000000368</v>
      </c>
    </row>
    <row r="1431" spans="1:8" ht="15" customHeight="1">
      <c r="A1431" s="913">
        <v>1418</v>
      </c>
      <c r="B1431" s="911">
        <v>45218</v>
      </c>
      <c r="C1431" s="1047" t="s">
        <v>577</v>
      </c>
      <c r="D1431" s="930" t="s">
        <v>1504</v>
      </c>
      <c r="E1431" s="931">
        <v>737</v>
      </c>
      <c r="F1431" s="908">
        <v>42.6</v>
      </c>
      <c r="G1431" s="906"/>
      <c r="H1431" s="923">
        <f t="shared" si="22"/>
        <v>97187.530000000363</v>
      </c>
    </row>
    <row r="1432" spans="1:8" ht="15" customHeight="1">
      <c r="A1432" s="913">
        <v>1419</v>
      </c>
      <c r="B1432" s="911">
        <v>45218</v>
      </c>
      <c r="C1432" s="1047" t="s">
        <v>577</v>
      </c>
      <c r="D1432" s="930" t="s">
        <v>1504</v>
      </c>
      <c r="E1432" s="931">
        <v>737</v>
      </c>
      <c r="F1432" s="906">
        <v>27</v>
      </c>
      <c r="G1432" s="906"/>
      <c r="H1432" s="923">
        <f t="shared" si="22"/>
        <v>97160.530000000363</v>
      </c>
    </row>
    <row r="1433" spans="1:8" ht="15" customHeight="1">
      <c r="A1433" s="913">
        <v>1420</v>
      </c>
      <c r="B1433" s="911">
        <v>45218</v>
      </c>
      <c r="C1433" s="1047" t="s">
        <v>577</v>
      </c>
      <c r="D1433" s="930" t="s">
        <v>1504</v>
      </c>
      <c r="E1433" s="931">
        <v>737</v>
      </c>
      <c r="F1433" s="906">
        <v>27</v>
      </c>
      <c r="G1433" s="906"/>
      <c r="H1433" s="923">
        <f t="shared" si="22"/>
        <v>97133.530000000363</v>
      </c>
    </row>
    <row r="1434" spans="1:8" ht="15" customHeight="1">
      <c r="A1434" s="913">
        <v>1421</v>
      </c>
      <c r="B1434" s="911">
        <v>45218</v>
      </c>
      <c r="C1434" s="1047" t="s">
        <v>577</v>
      </c>
      <c r="D1434" s="930" t="s">
        <v>1505</v>
      </c>
      <c r="E1434" s="931">
        <v>737</v>
      </c>
      <c r="F1434" s="906">
        <v>27.49</v>
      </c>
      <c r="G1434" s="906"/>
      <c r="H1434" s="923">
        <f t="shared" si="22"/>
        <v>97106.040000000357</v>
      </c>
    </row>
    <row r="1435" spans="1:8" ht="15" customHeight="1">
      <c r="A1435" s="913">
        <v>1422</v>
      </c>
      <c r="B1435" s="911">
        <v>45218</v>
      </c>
      <c r="C1435" s="1047" t="s">
        <v>575</v>
      </c>
      <c r="D1435" s="930" t="s">
        <v>1506</v>
      </c>
      <c r="E1435" s="931">
        <v>54</v>
      </c>
      <c r="F1435" s="906">
        <v>70</v>
      </c>
      <c r="G1435" s="906"/>
      <c r="H1435" s="923">
        <f t="shared" si="22"/>
        <v>97036.040000000357</v>
      </c>
    </row>
    <row r="1436" spans="1:8" ht="15" customHeight="1">
      <c r="A1436" s="913">
        <v>1423</v>
      </c>
      <c r="B1436" s="911">
        <v>45218</v>
      </c>
      <c r="C1436" s="1047" t="s">
        <v>577</v>
      </c>
      <c r="D1436" s="930" t="s">
        <v>1507</v>
      </c>
      <c r="E1436" s="931">
        <v>737</v>
      </c>
      <c r="F1436" s="906">
        <v>37.93</v>
      </c>
      <c r="G1436" s="906"/>
      <c r="H1436" s="923">
        <f t="shared" si="22"/>
        <v>96998.110000000364</v>
      </c>
    </row>
    <row r="1437" spans="1:8" ht="15" customHeight="1">
      <c r="A1437" s="913">
        <v>1424</v>
      </c>
      <c r="B1437" s="911">
        <v>45219</v>
      </c>
      <c r="C1437" s="1047" t="s">
        <v>577</v>
      </c>
      <c r="D1437" s="930" t="s">
        <v>1508</v>
      </c>
      <c r="E1437" s="931">
        <v>737</v>
      </c>
      <c r="F1437" s="906">
        <v>34.200000000000003</v>
      </c>
      <c r="G1437" s="906"/>
      <c r="H1437" s="923">
        <f t="shared" si="22"/>
        <v>96963.910000000367</v>
      </c>
    </row>
    <row r="1438" spans="1:8" ht="15" customHeight="1">
      <c r="A1438" s="913">
        <v>1425</v>
      </c>
      <c r="B1438" s="911">
        <v>45219</v>
      </c>
      <c r="C1438" s="1047" t="s">
        <v>577</v>
      </c>
      <c r="D1438" s="930" t="s">
        <v>1508</v>
      </c>
      <c r="E1438" s="931">
        <v>737</v>
      </c>
      <c r="F1438" s="906">
        <v>27</v>
      </c>
      <c r="G1438" s="906"/>
      <c r="H1438" s="923">
        <f t="shared" si="22"/>
        <v>96936.910000000367</v>
      </c>
    </row>
    <row r="1439" spans="1:8" ht="15" customHeight="1">
      <c r="A1439" s="913">
        <v>1426</v>
      </c>
      <c r="B1439" s="911">
        <v>45219</v>
      </c>
      <c r="C1439" s="1047" t="s">
        <v>577</v>
      </c>
      <c r="D1439" s="930" t="s">
        <v>1509</v>
      </c>
      <c r="E1439" s="931">
        <v>737</v>
      </c>
      <c r="F1439" s="906">
        <v>15.69</v>
      </c>
      <c r="G1439" s="906"/>
      <c r="H1439" s="923">
        <f t="shared" si="22"/>
        <v>96921.220000000365</v>
      </c>
    </row>
    <row r="1440" spans="1:8" ht="15" customHeight="1">
      <c r="A1440" s="913">
        <v>1427</v>
      </c>
      <c r="B1440" s="911">
        <v>45219</v>
      </c>
      <c r="C1440" s="1047" t="s">
        <v>577</v>
      </c>
      <c r="D1440" s="930" t="s">
        <v>1510</v>
      </c>
      <c r="E1440" s="931">
        <v>737</v>
      </c>
      <c r="F1440" s="906">
        <v>139.97999999999999</v>
      </c>
      <c r="G1440" s="910"/>
      <c r="H1440" s="923">
        <f t="shared" si="22"/>
        <v>96781.240000000369</v>
      </c>
    </row>
    <row r="1441" spans="1:8" ht="15" customHeight="1">
      <c r="A1441" s="913">
        <v>1428</v>
      </c>
      <c r="B1441" s="911">
        <v>45219</v>
      </c>
      <c r="C1441" s="1047" t="s">
        <v>577</v>
      </c>
      <c r="D1441" s="930" t="s">
        <v>1511</v>
      </c>
      <c r="E1441" s="931">
        <v>737</v>
      </c>
      <c r="F1441" s="910">
        <v>23.99</v>
      </c>
      <c r="G1441" s="906"/>
      <c r="H1441" s="923">
        <f t="shared" si="22"/>
        <v>96757.250000000364</v>
      </c>
    </row>
    <row r="1442" spans="1:8" ht="15" customHeight="1">
      <c r="A1442" s="913">
        <v>1429</v>
      </c>
      <c r="B1442" s="911">
        <v>45219</v>
      </c>
      <c r="C1442" s="1047" t="s">
        <v>577</v>
      </c>
      <c r="D1442" s="930" t="s">
        <v>1512</v>
      </c>
      <c r="E1442" s="931">
        <v>737</v>
      </c>
      <c r="F1442" s="906">
        <v>17.95</v>
      </c>
      <c r="G1442" s="906"/>
      <c r="H1442" s="923">
        <f t="shared" si="22"/>
        <v>96739.300000000367</v>
      </c>
    </row>
    <row r="1443" spans="1:8" ht="15" customHeight="1">
      <c r="A1443" s="913">
        <v>1430</v>
      </c>
      <c r="B1443" s="911">
        <v>45219</v>
      </c>
      <c r="C1443" s="1047" t="s">
        <v>577</v>
      </c>
      <c r="D1443" s="930" t="s">
        <v>1513</v>
      </c>
      <c r="E1443" s="931">
        <v>737</v>
      </c>
      <c r="F1443" s="906">
        <v>9.89</v>
      </c>
      <c r="G1443" s="906"/>
      <c r="H1443" s="923">
        <f t="shared" si="22"/>
        <v>96729.410000000367</v>
      </c>
    </row>
    <row r="1444" spans="1:8" ht="15" customHeight="1">
      <c r="A1444" s="913">
        <v>1431</v>
      </c>
      <c r="B1444" s="911">
        <v>45219</v>
      </c>
      <c r="C1444" s="1047" t="s">
        <v>577</v>
      </c>
      <c r="D1444" s="930" t="s">
        <v>1514</v>
      </c>
      <c r="E1444" s="931">
        <v>737</v>
      </c>
      <c r="F1444" s="906">
        <v>7.99</v>
      </c>
      <c r="G1444" s="906"/>
      <c r="H1444" s="923">
        <f t="shared" si="22"/>
        <v>96721.420000000362</v>
      </c>
    </row>
    <row r="1445" spans="1:8" ht="15" customHeight="1">
      <c r="A1445" s="913">
        <v>1432</v>
      </c>
      <c r="B1445" s="911">
        <v>45219</v>
      </c>
      <c r="C1445" s="1047" t="s">
        <v>577</v>
      </c>
      <c r="D1445" s="930" t="s">
        <v>1515</v>
      </c>
      <c r="E1445" s="931">
        <v>266</v>
      </c>
      <c r="F1445" s="906">
        <v>39.9</v>
      </c>
      <c r="G1445" s="906"/>
      <c r="H1445" s="923">
        <f t="shared" si="22"/>
        <v>96681.520000000368</v>
      </c>
    </row>
    <row r="1446" spans="1:8" ht="15" customHeight="1">
      <c r="A1446" s="913">
        <v>1433</v>
      </c>
      <c r="B1446" s="1044">
        <v>45219</v>
      </c>
      <c r="C1446" s="1049" t="s">
        <v>575</v>
      </c>
      <c r="D1446" s="815" t="s">
        <v>1202</v>
      </c>
      <c r="E1446" s="831">
        <v>737</v>
      </c>
      <c r="F1446" s="924">
        <v>280</v>
      </c>
      <c r="H1446" s="923">
        <f t="shared" si="22"/>
        <v>96401.520000000368</v>
      </c>
    </row>
    <row r="1447" spans="1:8" ht="15" customHeight="1">
      <c r="A1447" s="913">
        <v>1434</v>
      </c>
      <c r="B1447" s="911">
        <v>45222</v>
      </c>
      <c r="C1447" s="1047" t="s">
        <v>573</v>
      </c>
      <c r="D1447" s="930" t="s">
        <v>1516</v>
      </c>
      <c r="E1447" s="931">
        <v>92</v>
      </c>
      <c r="F1447" s="906"/>
      <c r="G1447" s="906">
        <v>320</v>
      </c>
      <c r="H1447" s="923">
        <f t="shared" si="22"/>
        <v>96721.520000000368</v>
      </c>
    </row>
    <row r="1448" spans="1:8" ht="15" customHeight="1">
      <c r="A1448" s="913">
        <v>1435</v>
      </c>
      <c r="B1448" s="911">
        <v>45222</v>
      </c>
      <c r="C1448" s="1047" t="s">
        <v>573</v>
      </c>
      <c r="D1448" s="930" t="s">
        <v>1510</v>
      </c>
      <c r="E1448" s="931">
        <v>54</v>
      </c>
      <c r="F1448" s="906"/>
      <c r="G1448" s="906">
        <v>20</v>
      </c>
      <c r="H1448" s="923">
        <f t="shared" si="22"/>
        <v>96741.520000000368</v>
      </c>
    </row>
    <row r="1449" spans="1:8" ht="15" customHeight="1">
      <c r="A1449" s="913">
        <v>1436</v>
      </c>
      <c r="B1449" s="911">
        <v>45222</v>
      </c>
      <c r="C1449" s="1047" t="s">
        <v>575</v>
      </c>
      <c r="D1449" s="930" t="s">
        <v>1517</v>
      </c>
      <c r="E1449" s="931">
        <v>54</v>
      </c>
      <c r="F1449" s="906">
        <v>120</v>
      </c>
      <c r="G1449" s="906"/>
      <c r="H1449" s="923">
        <f t="shared" si="22"/>
        <v>96621.520000000368</v>
      </c>
    </row>
    <row r="1450" spans="1:8" ht="15" customHeight="1">
      <c r="A1450" s="913">
        <v>1437</v>
      </c>
      <c r="B1450" s="911">
        <v>45222</v>
      </c>
      <c r="C1450" s="1047" t="s">
        <v>575</v>
      </c>
      <c r="D1450" s="930" t="s">
        <v>1518</v>
      </c>
      <c r="E1450" s="931">
        <v>54</v>
      </c>
      <c r="F1450" s="906">
        <v>200</v>
      </c>
      <c r="G1450" s="906"/>
      <c r="H1450" s="923">
        <f t="shared" si="22"/>
        <v>96421.520000000368</v>
      </c>
    </row>
    <row r="1451" spans="1:8" ht="15" customHeight="1">
      <c r="A1451" s="913">
        <v>1438</v>
      </c>
      <c r="B1451" s="911">
        <v>45222</v>
      </c>
      <c r="C1451" s="1047" t="s">
        <v>577</v>
      </c>
      <c r="D1451" s="930" t="s">
        <v>1519</v>
      </c>
      <c r="E1451" s="931">
        <v>737</v>
      </c>
      <c r="F1451" s="906">
        <v>34.200000000000003</v>
      </c>
      <c r="G1451" s="906"/>
      <c r="H1451" s="923">
        <f t="shared" si="22"/>
        <v>96387.320000000371</v>
      </c>
    </row>
    <row r="1452" spans="1:8" ht="15" customHeight="1">
      <c r="A1452" s="913">
        <v>1439</v>
      </c>
      <c r="B1452" s="911">
        <v>45222</v>
      </c>
      <c r="C1452" s="1047" t="s">
        <v>577</v>
      </c>
      <c r="D1452" s="930" t="s">
        <v>1519</v>
      </c>
      <c r="E1452" s="931">
        <v>737</v>
      </c>
      <c r="F1452" s="906">
        <v>34.200000000000003</v>
      </c>
      <c r="G1452" s="906"/>
      <c r="H1452" s="923">
        <f t="shared" si="22"/>
        <v>96353.120000000374</v>
      </c>
    </row>
    <row r="1453" spans="1:8" ht="15" customHeight="1">
      <c r="A1453" s="913">
        <v>1440</v>
      </c>
      <c r="B1453" s="911">
        <v>45222</v>
      </c>
      <c r="C1453" s="1047" t="s">
        <v>577</v>
      </c>
      <c r="D1453" s="930" t="s">
        <v>1519</v>
      </c>
      <c r="E1453" s="931">
        <v>737</v>
      </c>
      <c r="F1453" s="906">
        <v>27</v>
      </c>
      <c r="G1453" s="906"/>
      <c r="H1453" s="923">
        <f t="shared" si="22"/>
        <v>96326.120000000374</v>
      </c>
    </row>
    <row r="1454" spans="1:8" ht="15" customHeight="1">
      <c r="A1454" s="913">
        <v>1441</v>
      </c>
      <c r="B1454" s="911">
        <v>45222</v>
      </c>
      <c r="C1454" s="1047" t="s">
        <v>577</v>
      </c>
      <c r="D1454" s="930" t="s">
        <v>1519</v>
      </c>
      <c r="E1454" s="931">
        <v>737</v>
      </c>
      <c r="F1454" s="906">
        <v>20.7</v>
      </c>
      <c r="G1454" s="906"/>
      <c r="H1454" s="923">
        <f t="shared" si="22"/>
        <v>96305.420000000377</v>
      </c>
    </row>
    <row r="1455" spans="1:8" ht="15" customHeight="1">
      <c r="A1455" s="913">
        <v>1442</v>
      </c>
      <c r="B1455" s="911">
        <v>45222</v>
      </c>
      <c r="C1455" s="1047" t="s">
        <v>577</v>
      </c>
      <c r="D1455" s="930" t="s">
        <v>1520</v>
      </c>
      <c r="E1455" s="931">
        <v>737</v>
      </c>
      <c r="F1455" s="906">
        <v>47.99</v>
      </c>
      <c r="G1455" s="906"/>
      <c r="H1455" s="923">
        <f t="shared" si="22"/>
        <v>96257.430000000371</v>
      </c>
    </row>
    <row r="1456" spans="1:8" ht="15" customHeight="1">
      <c r="A1456" s="913">
        <v>1443</v>
      </c>
      <c r="B1456" s="911">
        <v>45222</v>
      </c>
      <c r="C1456" s="1047" t="s">
        <v>577</v>
      </c>
      <c r="D1456" s="930" t="s">
        <v>1521</v>
      </c>
      <c r="E1456" s="931">
        <v>737</v>
      </c>
      <c r="F1456" s="906">
        <v>19</v>
      </c>
      <c r="G1456" s="906"/>
      <c r="H1456" s="923">
        <f t="shared" si="22"/>
        <v>96238.430000000371</v>
      </c>
    </row>
    <row r="1457" spans="1:8" ht="15" customHeight="1">
      <c r="A1457" s="913">
        <v>1444</v>
      </c>
      <c r="B1457" s="911">
        <v>45222</v>
      </c>
      <c r="C1457" s="1047" t="s">
        <v>575</v>
      </c>
      <c r="D1457" s="930" t="s">
        <v>643</v>
      </c>
      <c r="E1457" s="931">
        <v>727</v>
      </c>
      <c r="F1457" s="906">
        <v>33</v>
      </c>
      <c r="G1457" s="906"/>
      <c r="H1457" s="923">
        <f t="shared" si="22"/>
        <v>96205.430000000371</v>
      </c>
    </row>
    <row r="1458" spans="1:8" ht="15" customHeight="1">
      <c r="A1458" s="913">
        <v>1445</v>
      </c>
      <c r="B1458" s="911">
        <v>45222</v>
      </c>
      <c r="C1458" s="1047" t="s">
        <v>577</v>
      </c>
      <c r="D1458" s="930" t="s">
        <v>1522</v>
      </c>
      <c r="E1458" s="931">
        <v>727</v>
      </c>
      <c r="F1458" s="906">
        <v>34.99</v>
      </c>
      <c r="G1458" s="906"/>
      <c r="H1458" s="923">
        <f t="shared" si="22"/>
        <v>96170.440000000366</v>
      </c>
    </row>
    <row r="1459" spans="1:8" ht="15" customHeight="1">
      <c r="A1459" s="913">
        <v>1446</v>
      </c>
      <c r="B1459" s="911">
        <v>45222</v>
      </c>
      <c r="C1459" s="1047" t="s">
        <v>575</v>
      </c>
      <c r="D1459" s="930" t="s">
        <v>843</v>
      </c>
      <c r="E1459" s="931">
        <v>737</v>
      </c>
      <c r="F1459" s="906">
        <v>4000</v>
      </c>
      <c r="G1459" s="906"/>
      <c r="H1459" s="923">
        <f t="shared" si="22"/>
        <v>92170.440000000366</v>
      </c>
    </row>
    <row r="1460" spans="1:8" ht="15" customHeight="1">
      <c r="A1460" s="913">
        <v>1447</v>
      </c>
      <c r="B1460" s="911">
        <v>45222</v>
      </c>
      <c r="C1460" s="1047" t="s">
        <v>575</v>
      </c>
      <c r="D1460" s="930" t="s">
        <v>843</v>
      </c>
      <c r="E1460" s="931">
        <v>737</v>
      </c>
      <c r="F1460" s="906">
        <v>640</v>
      </c>
      <c r="G1460" s="906"/>
      <c r="H1460" s="923">
        <f t="shared" si="22"/>
        <v>91530.440000000366</v>
      </c>
    </row>
    <row r="1461" spans="1:8" ht="15" customHeight="1">
      <c r="A1461" s="913">
        <v>1448</v>
      </c>
      <c r="B1461" s="911">
        <v>45222</v>
      </c>
      <c r="C1461" s="1047" t="s">
        <v>575</v>
      </c>
      <c r="D1461" s="930" t="s">
        <v>828</v>
      </c>
      <c r="E1461" s="931">
        <v>737</v>
      </c>
      <c r="F1461" s="906">
        <v>2665</v>
      </c>
      <c r="G1461" s="906"/>
      <c r="H1461" s="923">
        <f t="shared" si="22"/>
        <v>88865.440000000366</v>
      </c>
    </row>
    <row r="1462" spans="1:8" ht="15" customHeight="1">
      <c r="A1462" s="913">
        <v>1449</v>
      </c>
      <c r="B1462" s="911">
        <v>45222</v>
      </c>
      <c r="C1462" s="1047" t="s">
        <v>607</v>
      </c>
      <c r="D1462" s="930" t="s">
        <v>1523</v>
      </c>
      <c r="E1462" s="931">
        <v>261</v>
      </c>
      <c r="F1462" s="906">
        <v>9.69</v>
      </c>
      <c r="G1462" s="906"/>
      <c r="H1462" s="923">
        <f t="shared" si="22"/>
        <v>88855.750000000364</v>
      </c>
    </row>
    <row r="1463" spans="1:8" ht="15" customHeight="1">
      <c r="A1463" s="913">
        <v>1450</v>
      </c>
      <c r="B1463" s="911">
        <v>45223</v>
      </c>
      <c r="C1463" s="1047" t="s">
        <v>575</v>
      </c>
      <c r="D1463" s="930" t="s">
        <v>1524</v>
      </c>
      <c r="E1463" s="931">
        <v>586</v>
      </c>
      <c r="F1463" s="906"/>
      <c r="G1463" s="906">
        <v>1700</v>
      </c>
      <c r="H1463" s="923">
        <f t="shared" si="22"/>
        <v>90555.750000000364</v>
      </c>
    </row>
    <row r="1464" spans="1:8" ht="15" customHeight="1">
      <c r="A1464" s="913">
        <v>1451</v>
      </c>
      <c r="B1464" s="911">
        <v>45223</v>
      </c>
      <c r="C1464" s="1047" t="s">
        <v>575</v>
      </c>
      <c r="D1464" s="930" t="s">
        <v>1525</v>
      </c>
      <c r="E1464" s="931">
        <v>586</v>
      </c>
      <c r="F1464" s="906"/>
      <c r="G1464" s="906">
        <v>289</v>
      </c>
      <c r="H1464" s="923">
        <f t="shared" si="22"/>
        <v>90844.750000000364</v>
      </c>
    </row>
    <row r="1465" spans="1:8" ht="15" customHeight="1">
      <c r="A1465" s="913">
        <v>1452</v>
      </c>
      <c r="B1465" s="911">
        <v>45223</v>
      </c>
      <c r="C1465" s="1047" t="s">
        <v>579</v>
      </c>
      <c r="D1465" s="930" t="s">
        <v>1526</v>
      </c>
      <c r="E1465" s="931">
        <v>586</v>
      </c>
      <c r="F1465" s="906"/>
      <c r="G1465" s="906">
        <v>250</v>
      </c>
      <c r="H1465" s="923">
        <f t="shared" si="22"/>
        <v>91094.750000000364</v>
      </c>
    </row>
    <row r="1466" spans="1:8" ht="15" customHeight="1">
      <c r="A1466" s="913">
        <v>1453</v>
      </c>
      <c r="B1466" s="911">
        <v>45223</v>
      </c>
      <c r="C1466" s="1047" t="s">
        <v>577</v>
      </c>
      <c r="D1466" s="930" t="s">
        <v>1527</v>
      </c>
      <c r="E1466" s="931">
        <v>737</v>
      </c>
      <c r="F1466" s="906">
        <v>42.6</v>
      </c>
      <c r="G1466" s="906"/>
      <c r="H1466" s="923">
        <f t="shared" si="22"/>
        <v>91052.150000000358</v>
      </c>
    </row>
    <row r="1467" spans="1:8" ht="15" customHeight="1">
      <c r="A1467" s="913">
        <v>1454</v>
      </c>
      <c r="B1467" s="911">
        <v>45223</v>
      </c>
      <c r="C1467" s="1047" t="s">
        <v>577</v>
      </c>
      <c r="D1467" s="930" t="s">
        <v>1528</v>
      </c>
      <c r="E1467" s="931">
        <v>54</v>
      </c>
      <c r="F1467" s="906">
        <v>14.99</v>
      </c>
      <c r="G1467" s="906"/>
      <c r="H1467" s="923">
        <f t="shared" si="22"/>
        <v>91037.160000000353</v>
      </c>
    </row>
    <row r="1468" spans="1:8" ht="15" customHeight="1">
      <c r="A1468" s="913">
        <v>1455</v>
      </c>
      <c r="B1468" s="911">
        <v>45223</v>
      </c>
      <c r="C1468" s="1047" t="s">
        <v>607</v>
      </c>
      <c r="D1468" s="930" t="s">
        <v>1529</v>
      </c>
      <c r="E1468" s="931">
        <v>267</v>
      </c>
      <c r="F1468" s="909">
        <v>12.04</v>
      </c>
      <c r="G1468" s="906"/>
      <c r="H1468" s="923">
        <f t="shared" si="22"/>
        <v>91025.120000000359</v>
      </c>
    </row>
    <row r="1469" spans="1:8" ht="15" customHeight="1">
      <c r="A1469" s="913">
        <v>1456</v>
      </c>
      <c r="B1469" s="911">
        <v>45223</v>
      </c>
      <c r="C1469" s="1047" t="s">
        <v>577</v>
      </c>
      <c r="D1469" s="930" t="s">
        <v>1530</v>
      </c>
      <c r="E1469" s="931">
        <v>737</v>
      </c>
      <c r="F1469" s="906">
        <v>139.57</v>
      </c>
      <c r="G1469" s="906"/>
      <c r="H1469" s="923">
        <f t="shared" si="22"/>
        <v>90885.550000000352</v>
      </c>
    </row>
    <row r="1470" spans="1:8" ht="15" customHeight="1">
      <c r="A1470" s="913">
        <v>1457</v>
      </c>
      <c r="B1470" s="911">
        <v>45223</v>
      </c>
      <c r="C1470" s="1047" t="s">
        <v>607</v>
      </c>
      <c r="D1470" s="930" t="s">
        <v>1531</v>
      </c>
      <c r="E1470" s="931">
        <v>737</v>
      </c>
      <c r="F1470" s="906">
        <v>2.7</v>
      </c>
      <c r="G1470" s="906"/>
      <c r="H1470" s="923">
        <f t="shared" si="22"/>
        <v>90882.850000000355</v>
      </c>
    </row>
    <row r="1471" spans="1:8" ht="15" customHeight="1">
      <c r="A1471" s="913">
        <v>1458</v>
      </c>
      <c r="B1471" s="911">
        <v>45223</v>
      </c>
      <c r="C1471" s="1047" t="s">
        <v>607</v>
      </c>
      <c r="D1471" s="930" t="s">
        <v>1532</v>
      </c>
      <c r="E1471" s="931">
        <v>54</v>
      </c>
      <c r="F1471" s="906">
        <v>20.81</v>
      </c>
      <c r="G1471" s="906"/>
      <c r="H1471" s="923">
        <f t="shared" si="22"/>
        <v>90862.040000000357</v>
      </c>
    </row>
    <row r="1472" spans="1:8" ht="15" customHeight="1">
      <c r="A1472" s="913">
        <v>1459</v>
      </c>
      <c r="B1472" s="911">
        <v>45223</v>
      </c>
      <c r="C1472" s="1047" t="s">
        <v>607</v>
      </c>
      <c r="D1472" s="930" t="s">
        <v>1533</v>
      </c>
      <c r="E1472" s="931">
        <v>261</v>
      </c>
      <c r="F1472" s="906">
        <v>15.2</v>
      </c>
      <c r="G1472" s="906"/>
      <c r="H1472" s="923">
        <f t="shared" si="22"/>
        <v>90846.84000000036</v>
      </c>
    </row>
    <row r="1473" spans="1:8" ht="15" customHeight="1">
      <c r="A1473" s="913">
        <v>1460</v>
      </c>
      <c r="B1473" s="911">
        <v>45223</v>
      </c>
      <c r="C1473" s="1047" t="s">
        <v>577</v>
      </c>
      <c r="D1473" s="930" t="s">
        <v>1534</v>
      </c>
      <c r="E1473" s="931">
        <v>737.2</v>
      </c>
      <c r="F1473" s="906">
        <v>510.75</v>
      </c>
      <c r="G1473" s="906"/>
      <c r="H1473" s="923">
        <f t="shared" si="22"/>
        <v>90336.09000000036</v>
      </c>
    </row>
    <row r="1474" spans="1:8" ht="15" customHeight="1">
      <c r="A1474" s="913">
        <v>1461</v>
      </c>
      <c r="B1474" s="911">
        <v>45224</v>
      </c>
      <c r="C1474" s="1047" t="s">
        <v>579</v>
      </c>
      <c r="D1474" s="932" t="s">
        <v>1535</v>
      </c>
      <c r="E1474" s="931">
        <v>586</v>
      </c>
      <c r="F1474" s="906"/>
      <c r="G1474" s="906">
        <v>289</v>
      </c>
      <c r="H1474" s="923">
        <f t="shared" si="22"/>
        <v>90625.09000000036</v>
      </c>
    </row>
    <row r="1475" spans="1:8" ht="15" customHeight="1">
      <c r="A1475" s="913">
        <v>1462</v>
      </c>
      <c r="B1475" s="911">
        <v>45224</v>
      </c>
      <c r="C1475" s="1047" t="s">
        <v>575</v>
      </c>
      <c r="D1475" s="930" t="s">
        <v>1010</v>
      </c>
      <c r="E1475" s="931">
        <v>727</v>
      </c>
      <c r="F1475" s="906">
        <v>250</v>
      </c>
      <c r="G1475" s="906"/>
      <c r="H1475" s="923">
        <f t="shared" si="22"/>
        <v>90375.09000000036</v>
      </c>
    </row>
    <row r="1476" spans="1:8" ht="15" customHeight="1">
      <c r="A1476" s="913">
        <v>1463</v>
      </c>
      <c r="B1476" s="911">
        <v>45224</v>
      </c>
      <c r="C1476" s="1047" t="s">
        <v>577</v>
      </c>
      <c r="D1476" s="930" t="s">
        <v>1536</v>
      </c>
      <c r="E1476" s="931">
        <v>737</v>
      </c>
      <c r="F1476" s="906">
        <v>9.2899999999999991</v>
      </c>
      <c r="G1476" s="906"/>
      <c r="H1476" s="923">
        <f t="shared" si="22"/>
        <v>90365.800000000367</v>
      </c>
    </row>
    <row r="1477" spans="1:8" ht="15" customHeight="1">
      <c r="A1477" s="913">
        <v>1464</v>
      </c>
      <c r="B1477" s="911">
        <v>45224</v>
      </c>
      <c r="C1477" s="1047" t="s">
        <v>577</v>
      </c>
      <c r="D1477" s="930" t="s">
        <v>1537</v>
      </c>
      <c r="E1477" s="931">
        <v>737</v>
      </c>
      <c r="F1477" s="906">
        <v>12.89</v>
      </c>
      <c r="G1477" s="906"/>
      <c r="H1477" s="923">
        <f t="shared" si="22"/>
        <v>90352.910000000367</v>
      </c>
    </row>
    <row r="1478" spans="1:8" ht="15" customHeight="1">
      <c r="A1478" s="913">
        <v>1465</v>
      </c>
      <c r="B1478" s="911">
        <v>45224</v>
      </c>
      <c r="C1478" s="1047" t="s">
        <v>575</v>
      </c>
      <c r="D1478" s="930" t="s">
        <v>1538</v>
      </c>
      <c r="E1478" s="931">
        <v>737</v>
      </c>
      <c r="F1478" s="906">
        <v>5175</v>
      </c>
      <c r="G1478" s="906"/>
      <c r="H1478" s="923">
        <f t="shared" si="22"/>
        <v>85177.910000000367</v>
      </c>
    </row>
    <row r="1479" spans="1:8" ht="15" customHeight="1">
      <c r="A1479" s="913">
        <v>1466</v>
      </c>
      <c r="B1479" s="911">
        <v>45224</v>
      </c>
      <c r="C1479" s="1047" t="s">
        <v>577</v>
      </c>
      <c r="D1479" s="930" t="s">
        <v>1539</v>
      </c>
      <c r="E1479" s="931">
        <v>737</v>
      </c>
      <c r="F1479" s="906">
        <v>122.72</v>
      </c>
      <c r="G1479" s="906"/>
      <c r="H1479" s="923">
        <f t="shared" si="22"/>
        <v>85055.190000000366</v>
      </c>
    </row>
    <row r="1480" spans="1:8" ht="15" customHeight="1">
      <c r="A1480" s="913">
        <v>1467</v>
      </c>
      <c r="B1480" s="911">
        <v>45224</v>
      </c>
      <c r="C1480" s="1047" t="s">
        <v>575</v>
      </c>
      <c r="D1480" s="930" t="s">
        <v>1540</v>
      </c>
      <c r="E1480" s="931">
        <v>54</v>
      </c>
      <c r="F1480" s="906">
        <v>1109.3</v>
      </c>
      <c r="G1480" s="906"/>
      <c r="H1480" s="923">
        <f t="shared" si="22"/>
        <v>83945.890000000363</v>
      </c>
    </row>
    <row r="1481" spans="1:8" ht="15" customHeight="1">
      <c r="A1481" s="913">
        <v>1468</v>
      </c>
      <c r="B1481" s="911">
        <v>45225</v>
      </c>
      <c r="C1481" s="1047" t="s">
        <v>575</v>
      </c>
      <c r="D1481" s="930" t="s">
        <v>1525</v>
      </c>
      <c r="E1481" s="931">
        <v>586</v>
      </c>
      <c r="F1481" s="906"/>
      <c r="G1481" s="906">
        <v>3200</v>
      </c>
      <c r="H1481" s="923">
        <f t="shared" si="22"/>
        <v>87145.890000000363</v>
      </c>
    </row>
    <row r="1482" spans="1:8" ht="15" customHeight="1">
      <c r="A1482" s="913">
        <v>1469</v>
      </c>
      <c r="B1482" s="911">
        <v>45225</v>
      </c>
      <c r="C1482" s="1047" t="s">
        <v>577</v>
      </c>
      <c r="D1482" s="930" t="s">
        <v>1541</v>
      </c>
      <c r="E1482" s="931">
        <v>737</v>
      </c>
      <c r="F1482" s="906">
        <v>19.989999999999998</v>
      </c>
      <c r="G1482" s="906"/>
      <c r="H1482" s="923">
        <f t="shared" si="22"/>
        <v>87125.900000000358</v>
      </c>
    </row>
    <row r="1483" spans="1:8" ht="15" customHeight="1">
      <c r="A1483" s="913">
        <v>1470</v>
      </c>
      <c r="B1483" s="911">
        <v>45225</v>
      </c>
      <c r="C1483" s="1047" t="s">
        <v>577</v>
      </c>
      <c r="D1483" s="912" t="s">
        <v>1542</v>
      </c>
      <c r="E1483" s="931">
        <v>737</v>
      </c>
      <c r="F1483" s="906">
        <v>10.39</v>
      </c>
      <c r="G1483" s="906"/>
      <c r="H1483" s="923">
        <f t="shared" si="22"/>
        <v>87115.510000000359</v>
      </c>
    </row>
    <row r="1484" spans="1:8" ht="15" customHeight="1">
      <c r="A1484" s="913">
        <v>1471</v>
      </c>
      <c r="B1484" s="911">
        <v>45225</v>
      </c>
      <c r="C1484" s="1047" t="s">
        <v>577</v>
      </c>
      <c r="D1484" s="930" t="s">
        <v>1543</v>
      </c>
      <c r="E1484" s="931">
        <v>737</v>
      </c>
      <c r="F1484" s="906">
        <v>103</v>
      </c>
      <c r="G1484" s="906"/>
      <c r="H1484" s="923">
        <f t="shared" si="22"/>
        <v>87012.510000000359</v>
      </c>
    </row>
    <row r="1485" spans="1:8" ht="15" customHeight="1">
      <c r="A1485" s="913">
        <v>1472</v>
      </c>
      <c r="B1485" s="911">
        <v>45225</v>
      </c>
      <c r="C1485" s="1047" t="s">
        <v>575</v>
      </c>
      <c r="D1485" s="930" t="s">
        <v>939</v>
      </c>
      <c r="E1485" s="931">
        <v>727</v>
      </c>
      <c r="F1485" s="906">
        <v>50</v>
      </c>
      <c r="G1485" s="906"/>
      <c r="H1485" s="923">
        <f t="shared" si="22"/>
        <v>86962.510000000359</v>
      </c>
    </row>
    <row r="1486" spans="1:8" ht="15" customHeight="1">
      <c r="A1486" s="913">
        <v>1473</v>
      </c>
      <c r="B1486" s="911">
        <v>45225</v>
      </c>
      <c r="C1486" s="1047" t="s">
        <v>577</v>
      </c>
      <c r="D1486" s="930" t="s">
        <v>1544</v>
      </c>
      <c r="E1486" s="931">
        <v>737</v>
      </c>
      <c r="F1486" s="906">
        <v>33.96</v>
      </c>
      <c r="G1486" s="906"/>
      <c r="H1486" s="923">
        <f t="shared" ref="H1486:H1549" si="23">+H1485+G1486-F1486</f>
        <v>86928.550000000352</v>
      </c>
    </row>
    <row r="1487" spans="1:8" ht="15" customHeight="1">
      <c r="A1487" s="913">
        <v>1474</v>
      </c>
      <c r="B1487" s="911">
        <v>45226</v>
      </c>
      <c r="C1487" s="1047" t="s">
        <v>579</v>
      </c>
      <c r="D1487" s="930" t="s">
        <v>1535</v>
      </c>
      <c r="E1487" s="931">
        <v>586</v>
      </c>
      <c r="F1487" s="906"/>
      <c r="G1487" s="906">
        <v>2200</v>
      </c>
      <c r="H1487" s="923">
        <f t="shared" si="23"/>
        <v>89128.550000000352</v>
      </c>
    </row>
    <row r="1488" spans="1:8" ht="15" customHeight="1">
      <c r="A1488" s="913">
        <v>1475</v>
      </c>
      <c r="B1488" s="911">
        <v>45226</v>
      </c>
      <c r="C1488" s="1047" t="s">
        <v>651</v>
      </c>
      <c r="D1488" s="930" t="s">
        <v>652</v>
      </c>
      <c r="E1488" s="931">
        <v>737</v>
      </c>
      <c r="F1488" s="906">
        <v>171.33</v>
      </c>
      <c r="G1488" s="906"/>
      <c r="H1488" s="923">
        <f t="shared" si="23"/>
        <v>88957.22000000035</v>
      </c>
    </row>
    <row r="1489" spans="1:8" ht="15" customHeight="1">
      <c r="A1489" s="913">
        <v>1476</v>
      </c>
      <c r="B1489" s="911">
        <v>45226</v>
      </c>
      <c r="C1489" s="1047" t="s">
        <v>577</v>
      </c>
      <c r="D1489" s="930" t="s">
        <v>1545</v>
      </c>
      <c r="E1489" s="931">
        <v>737</v>
      </c>
      <c r="F1489" s="906">
        <v>25</v>
      </c>
      <c r="G1489" s="906"/>
      <c r="H1489" s="923">
        <f t="shared" si="23"/>
        <v>88932.22000000035</v>
      </c>
    </row>
    <row r="1490" spans="1:8" ht="15" customHeight="1">
      <c r="A1490" s="913">
        <v>1477</v>
      </c>
      <c r="B1490" s="911">
        <v>45226</v>
      </c>
      <c r="C1490" s="1047" t="s">
        <v>577</v>
      </c>
      <c r="D1490" s="930" t="s">
        <v>1546</v>
      </c>
      <c r="E1490" s="931">
        <v>737</v>
      </c>
      <c r="F1490" s="906">
        <v>5.75</v>
      </c>
      <c r="G1490" s="906"/>
      <c r="H1490" s="923">
        <f t="shared" si="23"/>
        <v>88926.47000000035</v>
      </c>
    </row>
    <row r="1491" spans="1:8" ht="15" customHeight="1">
      <c r="A1491" s="913">
        <v>1478</v>
      </c>
      <c r="B1491" s="911">
        <v>45226</v>
      </c>
      <c r="C1491" s="1047" t="s">
        <v>577</v>
      </c>
      <c r="D1491" s="930" t="s">
        <v>1547</v>
      </c>
      <c r="E1491" s="931">
        <v>54</v>
      </c>
      <c r="F1491" s="906">
        <v>24.99</v>
      </c>
      <c r="G1491" s="906"/>
      <c r="H1491" s="923">
        <f t="shared" si="23"/>
        <v>88901.480000000345</v>
      </c>
    </row>
    <row r="1492" spans="1:8" ht="15" customHeight="1">
      <c r="A1492" s="913">
        <v>1479</v>
      </c>
      <c r="B1492" s="911">
        <v>45226</v>
      </c>
      <c r="C1492" s="1047" t="s">
        <v>575</v>
      </c>
      <c r="D1492" s="930" t="s">
        <v>1548</v>
      </c>
      <c r="E1492" s="931">
        <v>737</v>
      </c>
      <c r="F1492" s="906">
        <v>1200</v>
      </c>
      <c r="G1492" s="906"/>
      <c r="H1492" s="923">
        <f t="shared" si="23"/>
        <v>87701.480000000345</v>
      </c>
    </row>
    <row r="1493" spans="1:8" ht="15" customHeight="1">
      <c r="A1493" s="913">
        <v>1480</v>
      </c>
      <c r="B1493" s="911">
        <v>45226</v>
      </c>
      <c r="C1493" s="1047" t="s">
        <v>577</v>
      </c>
      <c r="D1493" s="930" t="s">
        <v>1549</v>
      </c>
      <c r="E1493" s="931">
        <v>737</v>
      </c>
      <c r="F1493" s="906">
        <v>21.51</v>
      </c>
      <c r="G1493" s="906"/>
      <c r="H1493" s="923">
        <f t="shared" si="23"/>
        <v>87679.97000000035</v>
      </c>
    </row>
    <row r="1494" spans="1:8" ht="15" customHeight="1">
      <c r="A1494" s="913">
        <v>1481</v>
      </c>
      <c r="B1494" s="911">
        <v>45229</v>
      </c>
      <c r="C1494" s="1047" t="s">
        <v>579</v>
      </c>
      <c r="D1494" s="930" t="s">
        <v>1550</v>
      </c>
      <c r="E1494" s="931">
        <v>586</v>
      </c>
      <c r="F1494" s="906"/>
      <c r="G1494" s="906">
        <v>4089</v>
      </c>
      <c r="H1494" s="923">
        <f t="shared" si="23"/>
        <v>91768.97000000035</v>
      </c>
    </row>
    <row r="1495" spans="1:8" ht="15" customHeight="1">
      <c r="A1495" s="913">
        <v>1482</v>
      </c>
      <c r="B1495" s="911">
        <v>45229</v>
      </c>
      <c r="C1495" s="1047" t="s">
        <v>579</v>
      </c>
      <c r="D1495" s="930" t="s">
        <v>1551</v>
      </c>
      <c r="E1495" s="931">
        <v>586</v>
      </c>
      <c r="F1495" s="906"/>
      <c r="G1495" s="906">
        <v>2000</v>
      </c>
      <c r="H1495" s="923">
        <f t="shared" si="23"/>
        <v>93768.97000000035</v>
      </c>
    </row>
    <row r="1496" spans="1:8" ht="15" customHeight="1">
      <c r="A1496" s="913">
        <v>1483</v>
      </c>
      <c r="B1496" s="911">
        <v>45229</v>
      </c>
      <c r="C1496" s="1047" t="s">
        <v>579</v>
      </c>
      <c r="D1496" s="932" t="s">
        <v>1552</v>
      </c>
      <c r="E1496" s="931">
        <v>586</v>
      </c>
      <c r="F1496" s="906"/>
      <c r="G1496" s="906">
        <v>6300</v>
      </c>
      <c r="H1496" s="923">
        <f t="shared" si="23"/>
        <v>100068.97000000035</v>
      </c>
    </row>
    <row r="1497" spans="1:8" ht="15" customHeight="1">
      <c r="A1497" s="913">
        <v>1484</v>
      </c>
      <c r="B1497" s="911">
        <v>45229</v>
      </c>
      <c r="C1497" s="1047" t="s">
        <v>573</v>
      </c>
      <c r="D1497" s="930" t="s">
        <v>1553</v>
      </c>
      <c r="E1497" s="931">
        <v>92</v>
      </c>
      <c r="F1497" s="906"/>
      <c r="G1497" s="906">
        <v>700</v>
      </c>
      <c r="H1497" s="923">
        <f t="shared" si="23"/>
        <v>100768.97000000035</v>
      </c>
    </row>
    <row r="1498" spans="1:8" ht="15" customHeight="1">
      <c r="A1498" s="913">
        <v>1485</v>
      </c>
      <c r="B1498" s="911">
        <v>45229</v>
      </c>
      <c r="C1498" s="1047" t="s">
        <v>579</v>
      </c>
      <c r="D1498" s="930" t="s">
        <v>1554</v>
      </c>
      <c r="E1498" s="931">
        <v>668</v>
      </c>
      <c r="F1498" s="906"/>
      <c r="G1498" s="906">
        <v>500</v>
      </c>
      <c r="H1498" s="923">
        <f t="shared" si="23"/>
        <v>101268.97000000035</v>
      </c>
    </row>
    <row r="1499" spans="1:8" ht="15" customHeight="1">
      <c r="A1499" s="913">
        <v>1486</v>
      </c>
      <c r="B1499" s="911">
        <v>45229</v>
      </c>
      <c r="C1499" s="1047" t="s">
        <v>575</v>
      </c>
      <c r="D1499" s="930" t="s">
        <v>1096</v>
      </c>
      <c r="E1499" s="931">
        <v>727</v>
      </c>
      <c r="F1499" s="906">
        <v>1040</v>
      </c>
      <c r="G1499" s="906"/>
      <c r="H1499" s="923">
        <f t="shared" si="23"/>
        <v>100228.97000000035</v>
      </c>
    </row>
    <row r="1500" spans="1:8" ht="15" customHeight="1">
      <c r="A1500" s="913">
        <v>1487</v>
      </c>
      <c r="B1500" s="911">
        <v>45229</v>
      </c>
      <c r="C1500" s="1047" t="s">
        <v>575</v>
      </c>
      <c r="D1500" s="930" t="s">
        <v>1555</v>
      </c>
      <c r="E1500" s="931">
        <v>737</v>
      </c>
      <c r="F1500" s="907">
        <v>756</v>
      </c>
      <c r="G1500" s="906"/>
      <c r="H1500" s="923">
        <f t="shared" si="23"/>
        <v>99472.97000000035</v>
      </c>
    </row>
    <row r="1501" spans="1:8" ht="15" customHeight="1">
      <c r="A1501" s="913">
        <v>1488</v>
      </c>
      <c r="B1501" s="911">
        <v>45229</v>
      </c>
      <c r="C1501" s="1047" t="s">
        <v>577</v>
      </c>
      <c r="D1501" s="930" t="s">
        <v>1556</v>
      </c>
      <c r="E1501" s="931">
        <v>737</v>
      </c>
      <c r="F1501" s="906">
        <v>20.7</v>
      </c>
      <c r="G1501" s="906"/>
      <c r="H1501" s="923">
        <f t="shared" si="23"/>
        <v>99452.270000000353</v>
      </c>
    </row>
    <row r="1502" spans="1:8" ht="15" customHeight="1">
      <c r="A1502" s="913">
        <v>1489</v>
      </c>
      <c r="B1502" s="911">
        <v>45229</v>
      </c>
      <c r="C1502" s="1047" t="s">
        <v>577</v>
      </c>
      <c r="D1502" s="930" t="s">
        <v>1557</v>
      </c>
      <c r="E1502" s="931">
        <v>280</v>
      </c>
      <c r="F1502" s="906">
        <v>257.66000000000003</v>
      </c>
      <c r="G1502" s="906"/>
      <c r="H1502" s="923">
        <f t="shared" si="23"/>
        <v>99194.61000000035</v>
      </c>
    </row>
    <row r="1503" spans="1:8" ht="15" customHeight="1">
      <c r="A1503" s="913">
        <v>1490</v>
      </c>
      <c r="B1503" s="911">
        <v>45229</v>
      </c>
      <c r="C1503" s="1047" t="s">
        <v>577</v>
      </c>
      <c r="D1503" s="930" t="s">
        <v>1558</v>
      </c>
      <c r="E1503" s="931">
        <v>737</v>
      </c>
      <c r="F1503" s="906">
        <v>35</v>
      </c>
      <c r="G1503" s="906"/>
      <c r="H1503" s="923">
        <f t="shared" si="23"/>
        <v>99159.61000000035</v>
      </c>
    </row>
    <row r="1504" spans="1:8" ht="15" customHeight="1">
      <c r="A1504" s="913">
        <v>1491</v>
      </c>
      <c r="B1504" s="911">
        <v>45229</v>
      </c>
      <c r="C1504" s="1047" t="s">
        <v>575</v>
      </c>
      <c r="D1504" s="930" t="s">
        <v>643</v>
      </c>
      <c r="E1504" s="931">
        <v>727</v>
      </c>
      <c r="F1504" s="906">
        <v>33</v>
      </c>
      <c r="G1504" s="906"/>
      <c r="H1504" s="923">
        <f t="shared" si="23"/>
        <v>99126.61000000035</v>
      </c>
    </row>
    <row r="1505" spans="1:8" ht="15" customHeight="1">
      <c r="A1505" s="913">
        <v>1492</v>
      </c>
      <c r="B1505" s="911">
        <v>45229</v>
      </c>
      <c r="C1505" s="1047" t="s">
        <v>607</v>
      </c>
      <c r="D1505" s="930" t="s">
        <v>1559</v>
      </c>
      <c r="E1505" s="931">
        <v>737</v>
      </c>
      <c r="F1505" s="906">
        <v>25</v>
      </c>
      <c r="G1505" s="906"/>
      <c r="H1505" s="923">
        <f t="shared" si="23"/>
        <v>99101.61000000035</v>
      </c>
    </row>
    <row r="1506" spans="1:8" ht="15" customHeight="1">
      <c r="A1506" s="913">
        <v>1493</v>
      </c>
      <c r="B1506" s="1044">
        <v>45229</v>
      </c>
      <c r="C1506" s="1049" t="s">
        <v>575</v>
      </c>
      <c r="D1506" s="815" t="s">
        <v>941</v>
      </c>
      <c r="E1506" s="831">
        <v>737</v>
      </c>
      <c r="F1506" s="924">
        <v>576</v>
      </c>
      <c r="H1506" s="923">
        <f t="shared" si="23"/>
        <v>98525.61000000035</v>
      </c>
    </row>
    <row r="1507" spans="1:8" ht="15" customHeight="1">
      <c r="A1507" s="913">
        <v>1494</v>
      </c>
      <c r="B1507" s="911">
        <v>45230</v>
      </c>
      <c r="C1507" s="1047" t="s">
        <v>579</v>
      </c>
      <c r="D1507" s="930" t="s">
        <v>1552</v>
      </c>
      <c r="E1507" s="931">
        <v>586</v>
      </c>
      <c r="F1507" s="906"/>
      <c r="G1507" s="906">
        <v>50</v>
      </c>
      <c r="H1507" s="923">
        <f t="shared" si="23"/>
        <v>98575.61000000035</v>
      </c>
    </row>
    <row r="1508" spans="1:8" ht="15" customHeight="1">
      <c r="A1508" s="913">
        <v>1495</v>
      </c>
      <c r="B1508" s="911">
        <v>45230</v>
      </c>
      <c r="C1508" s="1047" t="s">
        <v>577</v>
      </c>
      <c r="D1508" s="930" t="s">
        <v>1560</v>
      </c>
      <c r="E1508" s="931">
        <v>737</v>
      </c>
      <c r="F1508" s="906">
        <v>27</v>
      </c>
      <c r="G1508" s="906"/>
      <c r="H1508" s="923">
        <f t="shared" si="23"/>
        <v>98548.61000000035</v>
      </c>
    </row>
    <row r="1509" spans="1:8" ht="15" customHeight="1">
      <c r="A1509" s="913">
        <v>1496</v>
      </c>
      <c r="B1509" s="911">
        <v>45230</v>
      </c>
      <c r="C1509" s="1047" t="s">
        <v>577</v>
      </c>
      <c r="D1509" s="930" t="s">
        <v>1560</v>
      </c>
      <c r="E1509" s="931">
        <v>737</v>
      </c>
      <c r="F1509" s="906">
        <v>20.7</v>
      </c>
      <c r="G1509" s="906"/>
      <c r="H1509" s="923">
        <f t="shared" si="23"/>
        <v>98527.910000000353</v>
      </c>
    </row>
    <row r="1510" spans="1:8" ht="15" customHeight="1">
      <c r="A1510" s="913">
        <v>1497</v>
      </c>
      <c r="B1510" s="911">
        <v>45230</v>
      </c>
      <c r="C1510" s="1047" t="s">
        <v>577</v>
      </c>
      <c r="D1510" s="930" t="s">
        <v>1561</v>
      </c>
      <c r="E1510" s="931">
        <v>737</v>
      </c>
      <c r="F1510" s="906">
        <v>6.39</v>
      </c>
      <c r="G1510" s="906"/>
      <c r="H1510" s="923">
        <f t="shared" si="23"/>
        <v>98521.520000000353</v>
      </c>
    </row>
    <row r="1511" spans="1:8" ht="15" customHeight="1">
      <c r="A1511" s="913">
        <v>1498</v>
      </c>
      <c r="B1511" s="911">
        <v>45230</v>
      </c>
      <c r="C1511" s="1047" t="s">
        <v>575</v>
      </c>
      <c r="D1511" s="930" t="s">
        <v>1452</v>
      </c>
      <c r="E1511" s="931">
        <v>737</v>
      </c>
      <c r="F1511" s="906">
        <v>1800</v>
      </c>
      <c r="G1511" s="906"/>
      <c r="H1511" s="923">
        <f t="shared" si="23"/>
        <v>96721.520000000353</v>
      </c>
    </row>
    <row r="1512" spans="1:8" ht="15" customHeight="1">
      <c r="A1512" s="913">
        <v>1499</v>
      </c>
      <c r="B1512" s="911">
        <v>45230</v>
      </c>
      <c r="C1512" s="1047" t="s">
        <v>577</v>
      </c>
      <c r="D1512" s="930" t="s">
        <v>1562</v>
      </c>
      <c r="E1512" s="931">
        <v>737</v>
      </c>
      <c r="F1512" s="906">
        <v>26.72</v>
      </c>
      <c r="G1512" s="906"/>
      <c r="H1512" s="923">
        <f t="shared" si="23"/>
        <v>96694.800000000352</v>
      </c>
    </row>
    <row r="1513" spans="1:8" ht="15" customHeight="1">
      <c r="A1513" s="913">
        <v>1500</v>
      </c>
      <c r="B1513" s="911">
        <v>45230</v>
      </c>
      <c r="C1513" s="1047" t="s">
        <v>575</v>
      </c>
      <c r="D1513" s="930" t="s">
        <v>1374</v>
      </c>
      <c r="E1513" s="931">
        <v>737</v>
      </c>
      <c r="F1513" s="906">
        <v>2600</v>
      </c>
      <c r="G1513" s="906"/>
      <c r="H1513" s="923">
        <f t="shared" si="23"/>
        <v>94094.800000000352</v>
      </c>
    </row>
    <row r="1514" spans="1:8" ht="15" customHeight="1">
      <c r="A1514" s="913">
        <v>1501</v>
      </c>
      <c r="B1514" s="911">
        <v>45230</v>
      </c>
      <c r="C1514" s="1047" t="s">
        <v>575</v>
      </c>
      <c r="D1514" s="930" t="s">
        <v>1374</v>
      </c>
      <c r="E1514" s="931">
        <v>737</v>
      </c>
      <c r="F1514" s="906">
        <v>720</v>
      </c>
      <c r="G1514" s="906"/>
      <c r="H1514" s="923">
        <f t="shared" si="23"/>
        <v>93374.800000000352</v>
      </c>
    </row>
    <row r="1515" spans="1:8" ht="15" customHeight="1">
      <c r="A1515" s="913">
        <v>1502</v>
      </c>
      <c r="B1515" s="911">
        <v>45230</v>
      </c>
      <c r="C1515" s="1047" t="s">
        <v>575</v>
      </c>
      <c r="D1515" s="930" t="s">
        <v>1563</v>
      </c>
      <c r="E1515" s="931">
        <v>737</v>
      </c>
      <c r="F1515" s="906">
        <v>900</v>
      </c>
      <c r="G1515" s="906"/>
      <c r="H1515" s="923">
        <f t="shared" si="23"/>
        <v>92474.800000000352</v>
      </c>
    </row>
    <row r="1516" spans="1:8" ht="15" customHeight="1">
      <c r="A1516" s="913">
        <v>1503</v>
      </c>
      <c r="B1516" s="911">
        <v>45230</v>
      </c>
      <c r="C1516" s="1047" t="s">
        <v>577</v>
      </c>
      <c r="D1516" s="930" t="s">
        <v>1564</v>
      </c>
      <c r="E1516" s="931">
        <v>737.2</v>
      </c>
      <c r="F1516" s="906">
        <v>663.96</v>
      </c>
      <c r="G1516" s="906"/>
      <c r="H1516" s="923">
        <f t="shared" si="23"/>
        <v>91810.840000000346</v>
      </c>
    </row>
    <row r="1517" spans="1:8" ht="15" customHeight="1">
      <c r="A1517" s="913">
        <v>1504</v>
      </c>
      <c r="B1517" s="911">
        <v>45231</v>
      </c>
      <c r="C1517" s="1047" t="s">
        <v>579</v>
      </c>
      <c r="D1517" s="930" t="s">
        <v>1565</v>
      </c>
      <c r="E1517" s="931">
        <v>586</v>
      </c>
      <c r="F1517" s="906"/>
      <c r="G1517" s="906">
        <v>289</v>
      </c>
      <c r="H1517" s="923">
        <f t="shared" si="23"/>
        <v>92099.840000000346</v>
      </c>
    </row>
    <row r="1518" spans="1:8" ht="15" customHeight="1">
      <c r="A1518" s="913">
        <v>1505</v>
      </c>
      <c r="B1518" s="911">
        <v>45231</v>
      </c>
      <c r="C1518" s="1047" t="s">
        <v>577</v>
      </c>
      <c r="D1518" s="930" t="s">
        <v>1566</v>
      </c>
      <c r="E1518" s="931">
        <v>737</v>
      </c>
      <c r="F1518" s="906">
        <v>3</v>
      </c>
      <c r="G1518" s="906"/>
      <c r="H1518" s="923">
        <f t="shared" si="23"/>
        <v>92096.840000000346</v>
      </c>
    </row>
    <row r="1519" spans="1:8" ht="15" customHeight="1">
      <c r="A1519" s="913">
        <v>1506</v>
      </c>
      <c r="B1519" s="911">
        <v>45231</v>
      </c>
      <c r="C1519" s="1047" t="s">
        <v>577</v>
      </c>
      <c r="D1519" s="930" t="s">
        <v>1567</v>
      </c>
      <c r="E1519" s="931">
        <v>737</v>
      </c>
      <c r="F1519" s="906">
        <v>7.16</v>
      </c>
      <c r="G1519" s="906"/>
      <c r="H1519" s="923">
        <f t="shared" si="23"/>
        <v>92089.680000000342</v>
      </c>
    </row>
    <row r="1520" spans="1:8" ht="15" customHeight="1">
      <c r="A1520" s="913">
        <v>1507</v>
      </c>
      <c r="B1520" s="911">
        <v>45231</v>
      </c>
      <c r="C1520" s="1047" t="s">
        <v>577</v>
      </c>
      <c r="D1520" s="930" t="s">
        <v>1568</v>
      </c>
      <c r="E1520" s="931">
        <v>737</v>
      </c>
      <c r="F1520" s="906">
        <v>20.7</v>
      </c>
      <c r="G1520" s="906"/>
      <c r="H1520" s="923">
        <f t="shared" si="23"/>
        <v>92068.980000000345</v>
      </c>
    </row>
    <row r="1521" spans="1:8" ht="15" customHeight="1">
      <c r="A1521" s="913">
        <v>1508</v>
      </c>
      <c r="B1521" s="911">
        <v>45231</v>
      </c>
      <c r="C1521" s="1047" t="s">
        <v>575</v>
      </c>
      <c r="D1521" s="930" t="s">
        <v>596</v>
      </c>
      <c r="E1521" s="931">
        <v>737</v>
      </c>
      <c r="F1521" s="906">
        <v>1290.69</v>
      </c>
      <c r="G1521" s="906"/>
      <c r="H1521" s="923">
        <f t="shared" si="23"/>
        <v>90778.290000000343</v>
      </c>
    </row>
    <row r="1522" spans="1:8" ht="15" customHeight="1">
      <c r="A1522" s="913">
        <v>1509</v>
      </c>
      <c r="B1522" s="911">
        <v>45231</v>
      </c>
      <c r="C1522" s="1047" t="s">
        <v>820</v>
      </c>
      <c r="D1522" s="930" t="s">
        <v>1012</v>
      </c>
      <c r="E1522" s="931">
        <v>737</v>
      </c>
      <c r="F1522" s="906">
        <v>25.37</v>
      </c>
      <c r="G1522" s="906"/>
      <c r="H1522" s="923">
        <f t="shared" si="23"/>
        <v>90752.920000000347</v>
      </c>
    </row>
    <row r="1523" spans="1:8" ht="15" customHeight="1">
      <c r="A1523" s="913">
        <v>1510</v>
      </c>
      <c r="B1523" s="911">
        <v>45231</v>
      </c>
      <c r="C1523" s="1047" t="s">
        <v>607</v>
      </c>
      <c r="D1523" s="932" t="s">
        <v>1569</v>
      </c>
      <c r="E1523" s="931">
        <v>737</v>
      </c>
      <c r="F1523" s="907">
        <v>17.8</v>
      </c>
      <c r="G1523" s="906"/>
      <c r="H1523" s="923">
        <f t="shared" si="23"/>
        <v>90735.120000000345</v>
      </c>
    </row>
    <row r="1524" spans="1:8" ht="15" customHeight="1">
      <c r="A1524" s="913">
        <v>1511</v>
      </c>
      <c r="B1524" s="911">
        <v>45231</v>
      </c>
      <c r="C1524" s="1047" t="s">
        <v>575</v>
      </c>
      <c r="D1524" s="930" t="s">
        <v>673</v>
      </c>
      <c r="E1524" s="931">
        <v>738</v>
      </c>
      <c r="F1524" s="906">
        <v>1040</v>
      </c>
      <c r="G1524" s="906"/>
      <c r="H1524" s="923">
        <f t="shared" si="23"/>
        <v>89695.120000000345</v>
      </c>
    </row>
    <row r="1525" spans="1:8" ht="15" customHeight="1">
      <c r="A1525" s="913">
        <v>1512</v>
      </c>
      <c r="B1525" s="911">
        <v>45232</v>
      </c>
      <c r="C1525" s="1047" t="s">
        <v>579</v>
      </c>
      <c r="D1525" s="930" t="s">
        <v>1570</v>
      </c>
      <c r="E1525" s="931">
        <v>668</v>
      </c>
      <c r="F1525" s="906"/>
      <c r="G1525" s="906">
        <v>480</v>
      </c>
      <c r="H1525" s="923">
        <f t="shared" si="23"/>
        <v>90175.120000000345</v>
      </c>
    </row>
    <row r="1526" spans="1:8" ht="15" customHeight="1">
      <c r="A1526" s="913">
        <v>1513</v>
      </c>
      <c r="B1526" s="911">
        <v>45232</v>
      </c>
      <c r="C1526" s="1047" t="s">
        <v>575</v>
      </c>
      <c r="D1526" s="930" t="s">
        <v>1571</v>
      </c>
      <c r="E1526" s="931">
        <v>693</v>
      </c>
      <c r="F1526" s="906">
        <v>50000</v>
      </c>
      <c r="G1526" s="906"/>
      <c r="H1526" s="923">
        <f t="shared" si="23"/>
        <v>40175.120000000345</v>
      </c>
    </row>
    <row r="1527" spans="1:8" ht="15" customHeight="1">
      <c r="A1527" s="913">
        <v>1514</v>
      </c>
      <c r="B1527" s="911">
        <v>45232</v>
      </c>
      <c r="C1527" s="1047" t="s">
        <v>577</v>
      </c>
      <c r="D1527" s="930" t="s">
        <v>1572</v>
      </c>
      <c r="E1527" s="931">
        <v>737</v>
      </c>
      <c r="F1527" s="906">
        <v>34.200000000000003</v>
      </c>
      <c r="G1527" s="906"/>
      <c r="H1527" s="923">
        <f t="shared" si="23"/>
        <v>40140.920000000347</v>
      </c>
    </row>
    <row r="1528" spans="1:8" ht="15" customHeight="1">
      <c r="A1528" s="913">
        <v>1515</v>
      </c>
      <c r="B1528" s="911">
        <v>45232</v>
      </c>
      <c r="C1528" s="1047" t="s">
        <v>577</v>
      </c>
      <c r="D1528" s="930" t="s">
        <v>1572</v>
      </c>
      <c r="E1528" s="931">
        <v>737</v>
      </c>
      <c r="F1528" s="906">
        <v>34.200000000000003</v>
      </c>
      <c r="G1528" s="906"/>
      <c r="H1528" s="923">
        <f t="shared" si="23"/>
        <v>40106.72000000035</v>
      </c>
    </row>
    <row r="1529" spans="1:8" ht="15" customHeight="1">
      <c r="A1529" s="913">
        <v>1516</v>
      </c>
      <c r="B1529" s="911">
        <v>45232</v>
      </c>
      <c r="C1529" s="1047" t="s">
        <v>577</v>
      </c>
      <c r="D1529" s="930" t="s">
        <v>1572</v>
      </c>
      <c r="E1529" s="931">
        <v>737</v>
      </c>
      <c r="F1529" s="906">
        <v>20.7</v>
      </c>
      <c r="G1529" s="906"/>
      <c r="H1529" s="923">
        <f t="shared" si="23"/>
        <v>40086.020000000353</v>
      </c>
    </row>
    <row r="1530" spans="1:8" ht="15" customHeight="1">
      <c r="A1530" s="913">
        <v>1517</v>
      </c>
      <c r="B1530" s="911">
        <v>45232</v>
      </c>
      <c r="C1530" s="1047" t="s">
        <v>577</v>
      </c>
      <c r="D1530" s="930" t="s">
        <v>1573</v>
      </c>
      <c r="E1530" s="931">
        <v>737</v>
      </c>
      <c r="F1530" s="906">
        <v>4.79</v>
      </c>
      <c r="G1530" s="906"/>
      <c r="H1530" s="923">
        <f t="shared" si="23"/>
        <v>40081.230000000352</v>
      </c>
    </row>
    <row r="1531" spans="1:8" ht="15" customHeight="1">
      <c r="A1531" s="913">
        <v>1518</v>
      </c>
      <c r="B1531" s="911">
        <v>45232</v>
      </c>
      <c r="C1531" s="1047" t="s">
        <v>575</v>
      </c>
      <c r="D1531" s="930" t="s">
        <v>1574</v>
      </c>
      <c r="E1531" s="931">
        <v>54</v>
      </c>
      <c r="F1531" s="906">
        <v>891.6</v>
      </c>
      <c r="G1531" s="906"/>
      <c r="H1531" s="923">
        <f t="shared" si="23"/>
        <v>39189.630000000354</v>
      </c>
    </row>
    <row r="1532" spans="1:8" ht="15" customHeight="1">
      <c r="A1532" s="913">
        <v>1519</v>
      </c>
      <c r="B1532" s="911">
        <v>45232</v>
      </c>
      <c r="C1532" s="1047" t="s">
        <v>575</v>
      </c>
      <c r="D1532" s="930" t="s">
        <v>1575</v>
      </c>
      <c r="E1532" s="931">
        <v>737</v>
      </c>
      <c r="F1532" s="909">
        <v>397.56</v>
      </c>
      <c r="G1532" s="906"/>
      <c r="H1532" s="923">
        <f t="shared" si="23"/>
        <v>38792.070000000356</v>
      </c>
    </row>
    <row r="1533" spans="1:8" ht="15" customHeight="1">
      <c r="A1533" s="913">
        <v>1520</v>
      </c>
      <c r="B1533" s="911">
        <v>45233</v>
      </c>
      <c r="C1533" s="1047" t="s">
        <v>579</v>
      </c>
      <c r="D1533" s="930" t="s">
        <v>1576</v>
      </c>
      <c r="E1533" s="931">
        <v>586</v>
      </c>
      <c r="F1533" s="906"/>
      <c r="G1533" s="906">
        <v>2000</v>
      </c>
      <c r="H1533" s="923">
        <f t="shared" si="23"/>
        <v>40792.070000000356</v>
      </c>
    </row>
    <row r="1534" spans="1:8" ht="15" customHeight="1">
      <c r="A1534" s="913">
        <v>1521</v>
      </c>
      <c r="B1534" s="911">
        <v>45233</v>
      </c>
      <c r="C1534" s="1047" t="s">
        <v>577</v>
      </c>
      <c r="D1534" s="930" t="s">
        <v>1577</v>
      </c>
      <c r="E1534" s="931">
        <v>737</v>
      </c>
      <c r="F1534" s="906">
        <v>30.99</v>
      </c>
      <c r="G1534" s="906"/>
      <c r="H1534" s="923">
        <f t="shared" si="23"/>
        <v>40761.080000000358</v>
      </c>
    </row>
    <row r="1535" spans="1:8" ht="15" customHeight="1">
      <c r="A1535" s="913">
        <v>1522</v>
      </c>
      <c r="B1535" s="911">
        <v>45233</v>
      </c>
      <c r="C1535" s="1047" t="s">
        <v>577</v>
      </c>
      <c r="D1535" s="930" t="s">
        <v>1578</v>
      </c>
      <c r="E1535" s="931">
        <v>737</v>
      </c>
      <c r="F1535" s="906">
        <v>51</v>
      </c>
      <c r="G1535" s="906"/>
      <c r="H1535" s="923">
        <f t="shared" si="23"/>
        <v>40710.080000000358</v>
      </c>
    </row>
    <row r="1536" spans="1:8" ht="15" customHeight="1">
      <c r="A1536" s="913">
        <v>1523</v>
      </c>
      <c r="B1536" s="911">
        <v>45233</v>
      </c>
      <c r="C1536" s="1047" t="s">
        <v>577</v>
      </c>
      <c r="D1536" s="930" t="s">
        <v>1579</v>
      </c>
      <c r="E1536" s="931">
        <v>737</v>
      </c>
      <c r="F1536" s="906">
        <v>16</v>
      </c>
      <c r="G1536" s="906"/>
      <c r="H1536" s="923">
        <f t="shared" si="23"/>
        <v>40694.080000000358</v>
      </c>
    </row>
    <row r="1537" spans="1:8" ht="15" customHeight="1">
      <c r="A1537" s="913">
        <v>1524</v>
      </c>
      <c r="B1537" s="911">
        <v>45233</v>
      </c>
      <c r="C1537" s="1047" t="s">
        <v>575</v>
      </c>
      <c r="D1537" s="930" t="s">
        <v>1580</v>
      </c>
      <c r="E1537" s="931">
        <v>737</v>
      </c>
      <c r="F1537" s="906">
        <v>852.6</v>
      </c>
      <c r="G1537" s="906"/>
      <c r="H1537" s="923">
        <f t="shared" si="23"/>
        <v>39841.48000000036</v>
      </c>
    </row>
    <row r="1538" spans="1:8" ht="15" customHeight="1">
      <c r="A1538" s="913">
        <v>1525</v>
      </c>
      <c r="B1538" s="911">
        <v>45233</v>
      </c>
      <c r="C1538" s="1047" t="s">
        <v>575</v>
      </c>
      <c r="D1538" s="930" t="s">
        <v>1581</v>
      </c>
      <c r="E1538" s="931">
        <v>737</v>
      </c>
      <c r="F1538" s="906">
        <v>2783.2</v>
      </c>
      <c r="G1538" s="906"/>
      <c r="H1538" s="923">
        <f t="shared" si="23"/>
        <v>37058.280000000363</v>
      </c>
    </row>
    <row r="1539" spans="1:8" ht="15" customHeight="1">
      <c r="A1539" s="913">
        <v>1526</v>
      </c>
      <c r="B1539" s="911">
        <v>45233</v>
      </c>
      <c r="C1539" s="1047" t="s">
        <v>575</v>
      </c>
      <c r="D1539" s="930" t="s">
        <v>1582</v>
      </c>
      <c r="E1539" s="931">
        <v>737</v>
      </c>
      <c r="F1539" s="906">
        <v>2427.1999999999998</v>
      </c>
      <c r="G1539" s="906"/>
      <c r="H1539" s="923">
        <f t="shared" si="23"/>
        <v>34631.080000000366</v>
      </c>
    </row>
    <row r="1540" spans="1:8" ht="15" customHeight="1">
      <c r="A1540" s="913">
        <v>1527</v>
      </c>
      <c r="B1540" s="911">
        <v>45233</v>
      </c>
      <c r="C1540" s="1047" t="s">
        <v>575</v>
      </c>
      <c r="D1540" s="930" t="s">
        <v>1583</v>
      </c>
      <c r="E1540" s="931">
        <v>737</v>
      </c>
      <c r="F1540" s="906">
        <v>6134.4</v>
      </c>
      <c r="G1540" s="906"/>
      <c r="H1540" s="923">
        <f t="shared" si="23"/>
        <v>28496.680000000364</v>
      </c>
    </row>
    <row r="1541" spans="1:8" ht="15" customHeight="1">
      <c r="A1541" s="913">
        <v>1528</v>
      </c>
      <c r="B1541" s="911">
        <v>45233</v>
      </c>
      <c r="C1541" s="1047" t="s">
        <v>575</v>
      </c>
      <c r="D1541" s="930" t="s">
        <v>1583</v>
      </c>
      <c r="E1541" s="931">
        <v>737</v>
      </c>
      <c r="F1541" s="906">
        <v>7500</v>
      </c>
      <c r="G1541" s="906"/>
      <c r="H1541" s="923">
        <f t="shared" si="23"/>
        <v>20996.680000000364</v>
      </c>
    </row>
    <row r="1542" spans="1:8" ht="15" customHeight="1">
      <c r="A1542" s="913">
        <v>1529</v>
      </c>
      <c r="B1542" s="911">
        <v>45233</v>
      </c>
      <c r="C1542" s="1047" t="s">
        <v>577</v>
      </c>
      <c r="D1542" s="930" t="s">
        <v>1584</v>
      </c>
      <c r="E1542" s="931">
        <v>737</v>
      </c>
      <c r="F1542" s="906">
        <v>32.46</v>
      </c>
      <c r="G1542" s="906"/>
      <c r="H1542" s="923">
        <f t="shared" si="23"/>
        <v>20964.220000000365</v>
      </c>
    </row>
    <row r="1543" spans="1:8" ht="15" customHeight="1">
      <c r="A1543" s="913">
        <v>1530</v>
      </c>
      <c r="B1543" s="911">
        <v>45233</v>
      </c>
      <c r="C1543" s="1047" t="s">
        <v>575</v>
      </c>
      <c r="D1543" s="930" t="s">
        <v>1585</v>
      </c>
      <c r="E1543" s="931">
        <v>737</v>
      </c>
      <c r="F1543" s="906">
        <v>720</v>
      </c>
      <c r="G1543" s="906"/>
      <c r="H1543" s="923">
        <f t="shared" si="23"/>
        <v>20244.220000000365</v>
      </c>
    </row>
    <row r="1544" spans="1:8" ht="15" customHeight="1">
      <c r="A1544" s="913">
        <v>1531</v>
      </c>
      <c r="B1544" s="911">
        <v>45233</v>
      </c>
      <c r="C1544" s="1047" t="s">
        <v>575</v>
      </c>
      <c r="D1544" s="930" t="s">
        <v>1002</v>
      </c>
      <c r="E1544" s="931">
        <v>737</v>
      </c>
      <c r="F1544" s="906">
        <v>1225</v>
      </c>
      <c r="G1544" s="906"/>
      <c r="H1544" s="923">
        <f t="shared" si="23"/>
        <v>19019.220000000365</v>
      </c>
    </row>
    <row r="1545" spans="1:8" ht="15" customHeight="1">
      <c r="A1545" s="913">
        <v>1532</v>
      </c>
      <c r="B1545" s="911">
        <v>45233</v>
      </c>
      <c r="C1545" s="1047" t="s">
        <v>575</v>
      </c>
      <c r="D1545" s="930" t="s">
        <v>1586</v>
      </c>
      <c r="E1545" s="931">
        <v>27</v>
      </c>
      <c r="F1545" s="906">
        <v>600</v>
      </c>
      <c r="G1545" s="906"/>
      <c r="H1545" s="923">
        <f t="shared" si="23"/>
        <v>18419.220000000365</v>
      </c>
    </row>
    <row r="1546" spans="1:8" ht="15" customHeight="1">
      <c r="A1546" s="913">
        <v>1533</v>
      </c>
      <c r="B1546" s="911">
        <v>45236</v>
      </c>
      <c r="C1546" s="1047" t="s">
        <v>579</v>
      </c>
      <c r="D1546" s="930" t="s">
        <v>1587</v>
      </c>
      <c r="E1546" s="931">
        <v>586</v>
      </c>
      <c r="F1546" s="906"/>
      <c r="G1546" s="906">
        <v>4500</v>
      </c>
      <c r="H1546" s="923">
        <f t="shared" si="23"/>
        <v>22919.220000000365</v>
      </c>
    </row>
    <row r="1547" spans="1:8" ht="15" customHeight="1">
      <c r="A1547" s="913">
        <v>1534</v>
      </c>
      <c r="B1547" s="911">
        <v>45236</v>
      </c>
      <c r="C1547" s="1047" t="s">
        <v>579</v>
      </c>
      <c r="D1547" s="930" t="s">
        <v>1588</v>
      </c>
      <c r="E1547" s="931">
        <v>586</v>
      </c>
      <c r="F1547" s="906"/>
      <c r="G1547" s="906">
        <v>289</v>
      </c>
      <c r="H1547" s="923">
        <f t="shared" si="23"/>
        <v>23208.220000000365</v>
      </c>
    </row>
    <row r="1548" spans="1:8" ht="15" customHeight="1">
      <c r="A1548" s="913">
        <v>1535</v>
      </c>
      <c r="B1548" s="911">
        <v>45236</v>
      </c>
      <c r="C1548" s="1047" t="s">
        <v>577</v>
      </c>
      <c r="D1548" s="930" t="s">
        <v>1589</v>
      </c>
      <c r="E1548" s="931">
        <v>737</v>
      </c>
      <c r="F1548" s="907">
        <v>27</v>
      </c>
      <c r="G1548" s="906"/>
      <c r="H1548" s="923">
        <f t="shared" si="23"/>
        <v>23181.220000000365</v>
      </c>
    </row>
    <row r="1549" spans="1:8" ht="15" customHeight="1">
      <c r="A1549" s="913">
        <v>1536</v>
      </c>
      <c r="B1549" s="911">
        <v>45236</v>
      </c>
      <c r="C1549" s="1047" t="s">
        <v>577</v>
      </c>
      <c r="D1549" s="930" t="s">
        <v>1589</v>
      </c>
      <c r="E1549" s="931">
        <v>737</v>
      </c>
      <c r="F1549" s="906">
        <v>27</v>
      </c>
      <c r="G1549" s="906"/>
      <c r="H1549" s="923">
        <f t="shared" si="23"/>
        <v>23154.220000000365</v>
      </c>
    </row>
    <row r="1550" spans="1:8" ht="15" customHeight="1">
      <c r="A1550" s="913">
        <v>1537</v>
      </c>
      <c r="B1550" s="911">
        <v>45236</v>
      </c>
      <c r="C1550" s="1047" t="s">
        <v>577</v>
      </c>
      <c r="D1550" s="930" t="s">
        <v>1589</v>
      </c>
      <c r="E1550" s="931">
        <v>737</v>
      </c>
      <c r="F1550" s="906">
        <v>27</v>
      </c>
      <c r="G1550" s="906"/>
      <c r="H1550" s="923">
        <f t="shared" ref="H1550:H1613" si="24">+H1549+G1550-F1550</f>
        <v>23127.220000000365</v>
      </c>
    </row>
    <row r="1551" spans="1:8" ht="15" customHeight="1">
      <c r="A1551" s="913">
        <v>1538</v>
      </c>
      <c r="B1551" s="911">
        <v>45236</v>
      </c>
      <c r="C1551" s="1047" t="s">
        <v>577</v>
      </c>
      <c r="D1551" s="930" t="s">
        <v>1589</v>
      </c>
      <c r="E1551" s="931">
        <v>737</v>
      </c>
      <c r="F1551" s="906">
        <v>20.7</v>
      </c>
      <c r="G1551" s="906"/>
      <c r="H1551" s="923">
        <f t="shared" si="24"/>
        <v>23106.520000000364</v>
      </c>
    </row>
    <row r="1552" spans="1:8" ht="15" customHeight="1">
      <c r="A1552" s="913">
        <v>1539</v>
      </c>
      <c r="B1552" s="911">
        <v>45236</v>
      </c>
      <c r="C1552" s="1047" t="s">
        <v>577</v>
      </c>
      <c r="D1552" s="930" t="s">
        <v>1590</v>
      </c>
      <c r="E1552" s="931">
        <v>737</v>
      </c>
      <c r="F1552" s="906">
        <v>27</v>
      </c>
      <c r="G1552" s="906"/>
      <c r="H1552" s="923">
        <f t="shared" si="24"/>
        <v>23079.520000000364</v>
      </c>
    </row>
    <row r="1553" spans="1:8" ht="15" customHeight="1">
      <c r="A1553" s="913">
        <v>1540</v>
      </c>
      <c r="B1553" s="911">
        <v>45236</v>
      </c>
      <c r="C1553" s="1047" t="s">
        <v>621</v>
      </c>
      <c r="D1553" s="930" t="s">
        <v>624</v>
      </c>
      <c r="E1553" s="931">
        <v>737</v>
      </c>
      <c r="F1553" s="906">
        <v>8.5</v>
      </c>
      <c r="G1553" s="906"/>
      <c r="H1553" s="923">
        <f t="shared" si="24"/>
        <v>23071.020000000364</v>
      </c>
    </row>
    <row r="1554" spans="1:8" ht="15" customHeight="1">
      <c r="A1554" s="913">
        <v>1541</v>
      </c>
      <c r="B1554" s="911">
        <v>45236</v>
      </c>
      <c r="C1554" s="1047" t="s">
        <v>577</v>
      </c>
      <c r="D1554" s="930" t="s">
        <v>1591</v>
      </c>
      <c r="E1554" s="931">
        <v>54</v>
      </c>
      <c r="F1554" s="906">
        <v>33.299999999999997</v>
      </c>
      <c r="G1554" s="906"/>
      <c r="H1554" s="923">
        <f t="shared" si="24"/>
        <v>23037.720000000365</v>
      </c>
    </row>
    <row r="1555" spans="1:8" ht="15" customHeight="1">
      <c r="A1555" s="913">
        <v>1542</v>
      </c>
      <c r="B1555" s="911">
        <v>45236</v>
      </c>
      <c r="C1555" s="1047" t="s">
        <v>577</v>
      </c>
      <c r="D1555" s="930" t="s">
        <v>1592</v>
      </c>
      <c r="E1555" s="931">
        <v>737</v>
      </c>
      <c r="F1555" s="906">
        <v>42.95</v>
      </c>
      <c r="G1555" s="906"/>
      <c r="H1555" s="923">
        <f t="shared" si="24"/>
        <v>22994.770000000364</v>
      </c>
    </row>
    <row r="1556" spans="1:8" ht="15" customHeight="1">
      <c r="A1556" s="913">
        <v>1543</v>
      </c>
      <c r="B1556" s="911">
        <v>45236</v>
      </c>
      <c r="C1556" s="1047" t="s">
        <v>577</v>
      </c>
      <c r="D1556" s="930" t="s">
        <v>1593</v>
      </c>
      <c r="E1556" s="931">
        <v>737</v>
      </c>
      <c r="F1556" s="906">
        <v>16</v>
      </c>
      <c r="G1556" s="906"/>
      <c r="H1556" s="923">
        <f t="shared" si="24"/>
        <v>22978.770000000364</v>
      </c>
    </row>
    <row r="1557" spans="1:8" ht="15" customHeight="1">
      <c r="A1557" s="913">
        <v>1544</v>
      </c>
      <c r="B1557" s="911">
        <v>45236</v>
      </c>
      <c r="C1557" s="1047" t="s">
        <v>577</v>
      </c>
      <c r="D1557" s="930" t="s">
        <v>1594</v>
      </c>
      <c r="E1557" s="931">
        <v>737</v>
      </c>
      <c r="F1557" s="906">
        <v>45.95</v>
      </c>
      <c r="G1557" s="906"/>
      <c r="H1557" s="923">
        <f t="shared" si="24"/>
        <v>22932.820000000364</v>
      </c>
    </row>
    <row r="1558" spans="1:8" ht="15" customHeight="1">
      <c r="A1558" s="913">
        <v>1545</v>
      </c>
      <c r="B1558" s="911">
        <v>45236</v>
      </c>
      <c r="C1558" s="1047" t="s">
        <v>577</v>
      </c>
      <c r="D1558" s="930" t="s">
        <v>1595</v>
      </c>
      <c r="E1558" s="931">
        <v>737</v>
      </c>
      <c r="F1558" s="906">
        <v>22.99</v>
      </c>
      <c r="G1558" s="906"/>
      <c r="H1558" s="923">
        <f t="shared" si="24"/>
        <v>22909.830000000362</v>
      </c>
    </row>
    <row r="1559" spans="1:8" ht="15" customHeight="1">
      <c r="A1559" s="913">
        <v>1546</v>
      </c>
      <c r="B1559" s="911">
        <v>45236</v>
      </c>
      <c r="C1559" s="1047" t="s">
        <v>577</v>
      </c>
      <c r="D1559" s="932" t="s">
        <v>1596</v>
      </c>
      <c r="E1559" s="931">
        <v>737</v>
      </c>
      <c r="F1559" s="907">
        <v>11.91</v>
      </c>
      <c r="G1559" s="906"/>
      <c r="H1559" s="923">
        <f t="shared" si="24"/>
        <v>22897.920000000362</v>
      </c>
    </row>
    <row r="1560" spans="1:8" ht="15" customHeight="1">
      <c r="A1560" s="913">
        <v>1547</v>
      </c>
      <c r="B1560" s="911">
        <v>45236</v>
      </c>
      <c r="C1560" s="1047" t="s">
        <v>820</v>
      </c>
      <c r="D1560" s="930" t="s">
        <v>1025</v>
      </c>
      <c r="E1560" s="931">
        <v>737</v>
      </c>
      <c r="F1560" s="906">
        <v>77.989999999999995</v>
      </c>
      <c r="G1560" s="906"/>
      <c r="H1560" s="923">
        <f t="shared" si="24"/>
        <v>22819.93000000036</v>
      </c>
    </row>
    <row r="1561" spans="1:8" ht="15" customHeight="1">
      <c r="A1561" s="913">
        <v>1548</v>
      </c>
      <c r="B1561" s="911">
        <v>45236</v>
      </c>
      <c r="C1561" s="1047" t="s">
        <v>577</v>
      </c>
      <c r="D1561" s="930" t="s">
        <v>1597</v>
      </c>
      <c r="E1561" s="931">
        <v>737</v>
      </c>
      <c r="F1561" s="906">
        <v>200</v>
      </c>
      <c r="G1561" s="906"/>
      <c r="H1561" s="923">
        <f t="shared" si="24"/>
        <v>22619.93000000036</v>
      </c>
    </row>
    <row r="1562" spans="1:8" ht="15" customHeight="1">
      <c r="A1562" s="913">
        <v>1549</v>
      </c>
      <c r="B1562" s="911">
        <v>45236</v>
      </c>
      <c r="C1562" s="1047" t="s">
        <v>577</v>
      </c>
      <c r="D1562" s="930" t="s">
        <v>1598</v>
      </c>
      <c r="E1562" s="931">
        <v>737</v>
      </c>
      <c r="F1562" s="906">
        <v>151.96</v>
      </c>
      <c r="G1562" s="906"/>
      <c r="H1562" s="923">
        <f t="shared" si="24"/>
        <v>22467.970000000361</v>
      </c>
    </row>
    <row r="1563" spans="1:8" ht="15" customHeight="1">
      <c r="A1563" s="913">
        <v>1550</v>
      </c>
      <c r="B1563" s="911">
        <v>45236</v>
      </c>
      <c r="C1563" s="1047" t="s">
        <v>575</v>
      </c>
      <c r="D1563" s="930" t="s">
        <v>1599</v>
      </c>
      <c r="E1563" s="931">
        <v>737</v>
      </c>
      <c r="F1563" s="906">
        <v>1832.04</v>
      </c>
      <c r="G1563" s="906"/>
      <c r="H1563" s="923">
        <f t="shared" si="24"/>
        <v>20635.93000000036</v>
      </c>
    </row>
    <row r="1564" spans="1:8" ht="15" customHeight="1">
      <c r="A1564" s="913">
        <v>1551</v>
      </c>
      <c r="B1564" s="1044">
        <v>45236</v>
      </c>
      <c r="C1564" s="1049" t="s">
        <v>575</v>
      </c>
      <c r="D1564" s="815" t="s">
        <v>1202</v>
      </c>
      <c r="E1564" s="831">
        <v>737</v>
      </c>
      <c r="F1564" s="924">
        <v>290</v>
      </c>
      <c r="H1564" s="923">
        <f t="shared" si="24"/>
        <v>20345.93000000036</v>
      </c>
    </row>
    <row r="1565" spans="1:8" ht="15" customHeight="1">
      <c r="A1565" s="913">
        <v>1552</v>
      </c>
      <c r="B1565" s="911">
        <v>45237</v>
      </c>
      <c r="C1565" s="1047" t="s">
        <v>579</v>
      </c>
      <c r="D1565" s="930" t="s">
        <v>1600</v>
      </c>
      <c r="E1565" s="931">
        <v>586</v>
      </c>
      <c r="F1565" s="906"/>
      <c r="G1565" s="906">
        <v>300</v>
      </c>
      <c r="H1565" s="923">
        <f t="shared" si="24"/>
        <v>20645.93000000036</v>
      </c>
    </row>
    <row r="1566" spans="1:8" ht="15" customHeight="1">
      <c r="A1566" s="913">
        <v>1553</v>
      </c>
      <c r="B1566" s="911">
        <v>45237</v>
      </c>
      <c r="C1566" s="1047" t="s">
        <v>579</v>
      </c>
      <c r="D1566" s="930" t="s">
        <v>1588</v>
      </c>
      <c r="E1566" s="931">
        <v>586</v>
      </c>
      <c r="F1566" s="906"/>
      <c r="G1566" s="906">
        <v>2611</v>
      </c>
      <c r="H1566" s="923">
        <f t="shared" si="24"/>
        <v>23256.93000000036</v>
      </c>
    </row>
    <row r="1567" spans="1:8" ht="15" customHeight="1">
      <c r="A1567" s="913">
        <v>1554</v>
      </c>
      <c r="B1567" s="911">
        <v>45237</v>
      </c>
      <c r="C1567" s="1047" t="s">
        <v>579</v>
      </c>
      <c r="D1567" s="930" t="s">
        <v>1601</v>
      </c>
      <c r="E1567" s="931">
        <v>586</v>
      </c>
      <c r="F1567" s="906"/>
      <c r="G1567" s="906">
        <v>300</v>
      </c>
      <c r="H1567" s="923">
        <f t="shared" si="24"/>
        <v>23556.93000000036</v>
      </c>
    </row>
    <row r="1568" spans="1:8" ht="15" customHeight="1">
      <c r="A1568" s="913">
        <v>1555</v>
      </c>
      <c r="B1568" s="911">
        <v>45237</v>
      </c>
      <c r="C1568" s="1047" t="s">
        <v>575</v>
      </c>
      <c r="D1568" s="930" t="s">
        <v>1010</v>
      </c>
      <c r="E1568" s="931">
        <v>727</v>
      </c>
      <c r="F1568" s="906">
        <v>500</v>
      </c>
      <c r="G1568" s="906"/>
      <c r="H1568" s="923">
        <f t="shared" si="24"/>
        <v>23056.93000000036</v>
      </c>
    </row>
    <row r="1569" spans="1:8" ht="15" customHeight="1">
      <c r="A1569" s="913">
        <v>1556</v>
      </c>
      <c r="B1569" s="911">
        <v>45237</v>
      </c>
      <c r="C1569" s="1047" t="s">
        <v>577</v>
      </c>
      <c r="D1569" s="930" t="s">
        <v>1602</v>
      </c>
      <c r="E1569" s="931">
        <v>737</v>
      </c>
      <c r="F1569" s="906">
        <v>51</v>
      </c>
      <c r="G1569" s="906"/>
      <c r="H1569" s="923">
        <f t="shared" si="24"/>
        <v>23005.93000000036</v>
      </c>
    </row>
    <row r="1570" spans="1:8" ht="15" customHeight="1">
      <c r="A1570" s="913">
        <v>1557</v>
      </c>
      <c r="B1570" s="911">
        <v>45237</v>
      </c>
      <c r="C1570" s="1047" t="s">
        <v>577</v>
      </c>
      <c r="D1570" s="930" t="s">
        <v>1602</v>
      </c>
      <c r="E1570" s="931">
        <v>737</v>
      </c>
      <c r="F1570" s="906">
        <v>42.6</v>
      </c>
      <c r="G1570" s="906"/>
      <c r="H1570" s="923">
        <f t="shared" si="24"/>
        <v>22963.330000000362</v>
      </c>
    </row>
    <row r="1571" spans="1:8" ht="15" customHeight="1">
      <c r="A1571" s="913">
        <v>1558</v>
      </c>
      <c r="B1571" s="911">
        <v>45237</v>
      </c>
      <c r="C1571" s="1047" t="s">
        <v>577</v>
      </c>
      <c r="D1571" s="930" t="s">
        <v>1602</v>
      </c>
      <c r="E1571" s="931">
        <v>737</v>
      </c>
      <c r="F1571" s="906">
        <v>42.6</v>
      </c>
      <c r="G1571" s="906"/>
      <c r="H1571" s="923">
        <f t="shared" si="24"/>
        <v>22920.730000000363</v>
      </c>
    </row>
    <row r="1572" spans="1:8" ht="15" customHeight="1">
      <c r="A1572" s="913">
        <v>1559</v>
      </c>
      <c r="B1572" s="911">
        <v>45237</v>
      </c>
      <c r="C1572" s="1047" t="s">
        <v>577</v>
      </c>
      <c r="D1572" s="930" t="s">
        <v>1603</v>
      </c>
      <c r="E1572" s="931">
        <v>737</v>
      </c>
      <c r="F1572" s="906">
        <v>25</v>
      </c>
      <c r="G1572" s="906"/>
      <c r="H1572" s="923">
        <f t="shared" si="24"/>
        <v>22895.730000000363</v>
      </c>
    </row>
    <row r="1573" spans="1:8" ht="15" customHeight="1">
      <c r="A1573" s="913">
        <v>1560</v>
      </c>
      <c r="B1573" s="911">
        <v>45237</v>
      </c>
      <c r="C1573" s="1047" t="s">
        <v>575</v>
      </c>
      <c r="D1573" s="930" t="s">
        <v>1604</v>
      </c>
      <c r="E1573" s="931">
        <v>261</v>
      </c>
      <c r="F1573" s="906">
        <v>20</v>
      </c>
      <c r="G1573" s="906"/>
      <c r="H1573" s="923">
        <f t="shared" si="24"/>
        <v>22875.730000000363</v>
      </c>
    </row>
    <row r="1574" spans="1:8" ht="15" customHeight="1">
      <c r="A1574" s="913">
        <v>1561</v>
      </c>
      <c r="B1574" s="911">
        <v>45237</v>
      </c>
      <c r="C1574" s="1047" t="s">
        <v>577</v>
      </c>
      <c r="D1574" s="930" t="s">
        <v>1605</v>
      </c>
      <c r="E1574" s="931">
        <v>54</v>
      </c>
      <c r="F1574" s="906">
        <v>456.75</v>
      </c>
      <c r="G1574" s="906"/>
      <c r="H1574" s="923">
        <f t="shared" si="24"/>
        <v>22418.980000000363</v>
      </c>
    </row>
    <row r="1575" spans="1:8" ht="15" customHeight="1">
      <c r="A1575" s="913">
        <v>1562</v>
      </c>
      <c r="B1575" s="911">
        <v>45238</v>
      </c>
      <c r="C1575" s="1047" t="s">
        <v>579</v>
      </c>
      <c r="D1575" s="930" t="s">
        <v>1606</v>
      </c>
      <c r="E1575" s="931">
        <v>586</v>
      </c>
      <c r="F1575" s="906"/>
      <c r="G1575" s="906">
        <v>1400</v>
      </c>
      <c r="H1575" s="923">
        <f t="shared" si="24"/>
        <v>23818.980000000363</v>
      </c>
    </row>
    <row r="1576" spans="1:8" ht="15" customHeight="1">
      <c r="A1576" s="913">
        <v>1563</v>
      </c>
      <c r="B1576" s="911">
        <v>45238</v>
      </c>
      <c r="C1576" s="1047" t="s">
        <v>575</v>
      </c>
      <c r="D1576" s="932" t="s">
        <v>1607</v>
      </c>
      <c r="E1576" s="931">
        <v>737</v>
      </c>
      <c r="F1576" s="906">
        <v>138.16</v>
      </c>
      <c r="G1576" s="906"/>
      <c r="H1576" s="923">
        <f t="shared" si="24"/>
        <v>23680.820000000364</v>
      </c>
    </row>
    <row r="1577" spans="1:8" ht="15" customHeight="1">
      <c r="A1577" s="913">
        <v>1564</v>
      </c>
      <c r="B1577" s="911">
        <v>45238</v>
      </c>
      <c r="C1577" s="1047" t="s">
        <v>577</v>
      </c>
      <c r="D1577" s="930" t="s">
        <v>1608</v>
      </c>
      <c r="E1577" s="931">
        <v>737</v>
      </c>
      <c r="F1577" s="906">
        <v>34.200000000000003</v>
      </c>
      <c r="G1577" s="906"/>
      <c r="H1577" s="923">
        <f t="shared" si="24"/>
        <v>23646.620000000363</v>
      </c>
    </row>
    <row r="1578" spans="1:8" ht="15" customHeight="1">
      <c r="A1578" s="913">
        <v>1565</v>
      </c>
      <c r="B1578" s="911">
        <v>45238</v>
      </c>
      <c r="C1578" s="1047" t="s">
        <v>577</v>
      </c>
      <c r="D1578" s="930" t="s">
        <v>1608</v>
      </c>
      <c r="E1578" s="931">
        <v>737</v>
      </c>
      <c r="F1578" s="906">
        <v>34.200000000000003</v>
      </c>
      <c r="G1578" s="906"/>
      <c r="H1578" s="923">
        <f t="shared" si="24"/>
        <v>23612.420000000362</v>
      </c>
    </row>
    <row r="1579" spans="1:8" ht="15" customHeight="1">
      <c r="A1579" s="913">
        <v>1566</v>
      </c>
      <c r="B1579" s="911">
        <v>45238</v>
      </c>
      <c r="C1579" s="1047" t="s">
        <v>577</v>
      </c>
      <c r="D1579" s="930" t="s">
        <v>1608</v>
      </c>
      <c r="E1579" s="931">
        <v>737</v>
      </c>
      <c r="F1579" s="906">
        <v>34.200000000000003</v>
      </c>
      <c r="G1579" s="906"/>
      <c r="H1579" s="923">
        <f t="shared" si="24"/>
        <v>23578.220000000361</v>
      </c>
    </row>
    <row r="1580" spans="1:8" ht="15" customHeight="1">
      <c r="A1580" s="913">
        <v>1567</v>
      </c>
      <c r="B1580" s="911">
        <v>45238</v>
      </c>
      <c r="C1580" s="1047" t="s">
        <v>575</v>
      </c>
      <c r="D1580" s="930" t="s">
        <v>1152</v>
      </c>
      <c r="E1580" s="931">
        <v>737</v>
      </c>
      <c r="F1580" s="906">
        <v>1850</v>
      </c>
      <c r="G1580" s="906"/>
      <c r="H1580" s="923">
        <f t="shared" si="24"/>
        <v>21728.220000000361</v>
      </c>
    </row>
    <row r="1581" spans="1:8" ht="15" customHeight="1">
      <c r="A1581" s="913">
        <v>1568</v>
      </c>
      <c r="B1581" s="911">
        <v>45239</v>
      </c>
      <c r="C1581" s="1047" t="s">
        <v>575</v>
      </c>
      <c r="D1581" s="930" t="s">
        <v>1609</v>
      </c>
      <c r="E1581" s="931">
        <v>54</v>
      </c>
      <c r="F1581" s="906">
        <v>168</v>
      </c>
      <c r="G1581" s="906"/>
      <c r="H1581" s="923">
        <f t="shared" si="24"/>
        <v>21560.220000000361</v>
      </c>
    </row>
    <row r="1582" spans="1:8" ht="15" customHeight="1">
      <c r="A1582" s="913">
        <v>1569</v>
      </c>
      <c r="B1582" s="911">
        <v>45239</v>
      </c>
      <c r="C1582" s="1047" t="s">
        <v>575</v>
      </c>
      <c r="D1582" s="930" t="s">
        <v>1610</v>
      </c>
      <c r="E1582" s="931">
        <v>737</v>
      </c>
      <c r="F1582" s="906">
        <v>399</v>
      </c>
      <c r="G1582" s="906"/>
      <c r="H1582" s="923">
        <f t="shared" si="24"/>
        <v>21161.220000000361</v>
      </c>
    </row>
    <row r="1583" spans="1:8" ht="15" customHeight="1">
      <c r="A1583" s="913">
        <v>1570</v>
      </c>
      <c r="B1583" s="911">
        <v>45240</v>
      </c>
      <c r="C1583" s="1047" t="s">
        <v>577</v>
      </c>
      <c r="D1583" s="930" t="s">
        <v>1611</v>
      </c>
      <c r="E1583" s="931">
        <v>737</v>
      </c>
      <c r="F1583" s="906">
        <v>60.6</v>
      </c>
      <c r="G1583" s="906"/>
      <c r="H1583" s="923">
        <f t="shared" si="24"/>
        <v>21100.620000000363</v>
      </c>
    </row>
    <row r="1584" spans="1:8" ht="15" customHeight="1">
      <c r="A1584" s="913">
        <v>1571</v>
      </c>
      <c r="B1584" s="911">
        <v>45240</v>
      </c>
      <c r="C1584" s="1047" t="s">
        <v>577</v>
      </c>
      <c r="D1584" s="930" t="s">
        <v>1611</v>
      </c>
      <c r="E1584" s="931">
        <v>737</v>
      </c>
      <c r="F1584" s="906">
        <v>42.6</v>
      </c>
      <c r="G1584" s="906"/>
      <c r="H1584" s="923">
        <f t="shared" si="24"/>
        <v>21058.020000000364</v>
      </c>
    </row>
    <row r="1585" spans="1:8" ht="15" customHeight="1">
      <c r="A1585" s="913">
        <v>1572</v>
      </c>
      <c r="B1585" s="911">
        <v>45240</v>
      </c>
      <c r="C1585" s="1047" t="s">
        <v>577</v>
      </c>
      <c r="D1585" s="930" t="s">
        <v>1611</v>
      </c>
      <c r="E1585" s="931">
        <v>737</v>
      </c>
      <c r="F1585" s="906">
        <v>34.200000000000003</v>
      </c>
      <c r="G1585" s="906"/>
      <c r="H1585" s="923">
        <f t="shared" si="24"/>
        <v>21023.820000000364</v>
      </c>
    </row>
    <row r="1586" spans="1:8" ht="15" customHeight="1">
      <c r="A1586" s="913">
        <v>1573</v>
      </c>
      <c r="B1586" s="911">
        <v>45240</v>
      </c>
      <c r="C1586" s="1047" t="s">
        <v>577</v>
      </c>
      <c r="D1586" s="930" t="s">
        <v>1612</v>
      </c>
      <c r="E1586" s="931">
        <v>737</v>
      </c>
      <c r="F1586" s="906">
        <v>4.9800000000000004</v>
      </c>
      <c r="G1586" s="906"/>
      <c r="H1586" s="923">
        <f t="shared" si="24"/>
        <v>21018.840000000364</v>
      </c>
    </row>
    <row r="1587" spans="1:8" ht="15" customHeight="1">
      <c r="A1587" s="913">
        <v>1574</v>
      </c>
      <c r="B1587" s="911">
        <v>45240</v>
      </c>
      <c r="C1587" s="1047" t="s">
        <v>577</v>
      </c>
      <c r="D1587" s="930" t="s">
        <v>1613</v>
      </c>
      <c r="E1587" s="931">
        <v>737</v>
      </c>
      <c r="F1587" s="906">
        <v>35.94</v>
      </c>
      <c r="G1587" s="906"/>
      <c r="H1587" s="923">
        <f t="shared" si="24"/>
        <v>20982.900000000365</v>
      </c>
    </row>
    <row r="1588" spans="1:8" ht="15" customHeight="1">
      <c r="A1588" s="913">
        <v>1575</v>
      </c>
      <c r="B1588" s="911">
        <v>45243</v>
      </c>
      <c r="C1588" s="1047" t="s">
        <v>579</v>
      </c>
      <c r="D1588" s="930" t="s">
        <v>1614</v>
      </c>
      <c r="E1588" s="931">
        <v>586</v>
      </c>
      <c r="F1588" s="906"/>
      <c r="G1588" s="906">
        <v>3300</v>
      </c>
      <c r="H1588" s="923">
        <f t="shared" si="24"/>
        <v>24282.900000000365</v>
      </c>
    </row>
    <row r="1589" spans="1:8" ht="15" customHeight="1">
      <c r="A1589" s="913">
        <v>1576</v>
      </c>
      <c r="B1589" s="911">
        <v>45243</v>
      </c>
      <c r="C1589" s="1047" t="s">
        <v>579</v>
      </c>
      <c r="D1589" s="930" t="s">
        <v>1614</v>
      </c>
      <c r="E1589" s="931">
        <v>586</v>
      </c>
      <c r="F1589" s="906"/>
      <c r="G1589" s="906">
        <v>489</v>
      </c>
      <c r="H1589" s="923">
        <f t="shared" si="24"/>
        <v>24771.900000000365</v>
      </c>
    </row>
    <row r="1590" spans="1:8" ht="15" customHeight="1">
      <c r="A1590" s="913">
        <v>1577</v>
      </c>
      <c r="B1590" s="911">
        <v>45243</v>
      </c>
      <c r="C1590" s="1047" t="s">
        <v>579</v>
      </c>
      <c r="D1590" s="930" t="s">
        <v>1615</v>
      </c>
      <c r="E1590" s="931">
        <v>586</v>
      </c>
      <c r="F1590" s="906"/>
      <c r="G1590" s="906">
        <v>2600</v>
      </c>
      <c r="H1590" s="923">
        <f t="shared" si="24"/>
        <v>27371.900000000365</v>
      </c>
    </row>
    <row r="1591" spans="1:8" ht="15" customHeight="1">
      <c r="A1591" s="913">
        <v>1578</v>
      </c>
      <c r="B1591" s="911">
        <v>45243</v>
      </c>
      <c r="C1591" s="1047" t="s">
        <v>579</v>
      </c>
      <c r="D1591" s="930" t="s">
        <v>1616</v>
      </c>
      <c r="E1591" s="931">
        <v>586</v>
      </c>
      <c r="F1591" s="906"/>
      <c r="G1591" s="906">
        <v>289</v>
      </c>
      <c r="H1591" s="923">
        <f t="shared" si="24"/>
        <v>27660.900000000365</v>
      </c>
    </row>
    <row r="1592" spans="1:8" ht="15" customHeight="1">
      <c r="A1592" s="913">
        <v>1579</v>
      </c>
      <c r="B1592" s="911">
        <v>45243</v>
      </c>
      <c r="C1592" s="1047" t="s">
        <v>575</v>
      </c>
      <c r="D1592" s="930" t="s">
        <v>1010</v>
      </c>
      <c r="E1592" s="931">
        <v>727</v>
      </c>
      <c r="F1592" s="906">
        <v>300</v>
      </c>
      <c r="G1592" s="906"/>
      <c r="H1592" s="923">
        <f t="shared" si="24"/>
        <v>27360.900000000365</v>
      </c>
    </row>
    <row r="1593" spans="1:8" ht="15" customHeight="1">
      <c r="A1593" s="913">
        <v>1580</v>
      </c>
      <c r="B1593" s="911">
        <v>45243</v>
      </c>
      <c r="C1593" s="1047" t="s">
        <v>577</v>
      </c>
      <c r="D1593" s="930" t="s">
        <v>1617</v>
      </c>
      <c r="E1593" s="931">
        <v>737</v>
      </c>
      <c r="F1593" s="906">
        <v>27</v>
      </c>
      <c r="G1593" s="906"/>
      <c r="H1593" s="923">
        <f t="shared" si="24"/>
        <v>27333.900000000365</v>
      </c>
    </row>
    <row r="1594" spans="1:8" ht="15" customHeight="1">
      <c r="A1594" s="913">
        <v>1581</v>
      </c>
      <c r="B1594" s="911">
        <v>45243</v>
      </c>
      <c r="C1594" s="1047" t="s">
        <v>577</v>
      </c>
      <c r="D1594" s="930" t="s">
        <v>1617</v>
      </c>
      <c r="E1594" s="931">
        <v>737</v>
      </c>
      <c r="F1594" s="906">
        <v>27</v>
      </c>
      <c r="G1594" s="906"/>
      <c r="H1594" s="923">
        <f t="shared" si="24"/>
        <v>27306.900000000365</v>
      </c>
    </row>
    <row r="1595" spans="1:8" ht="15" customHeight="1">
      <c r="A1595" s="913">
        <v>1582</v>
      </c>
      <c r="B1595" s="911">
        <v>45243</v>
      </c>
      <c r="C1595" s="1047" t="s">
        <v>575</v>
      </c>
      <c r="D1595" s="930" t="s">
        <v>596</v>
      </c>
      <c r="E1595" s="931">
        <v>737</v>
      </c>
      <c r="F1595" s="908">
        <v>1220</v>
      </c>
      <c r="G1595" s="906"/>
      <c r="H1595" s="923">
        <f t="shared" si="24"/>
        <v>26086.900000000365</v>
      </c>
    </row>
    <row r="1596" spans="1:8" ht="15" customHeight="1">
      <c r="A1596" s="913">
        <v>1583</v>
      </c>
      <c r="B1596" s="911">
        <v>45243</v>
      </c>
      <c r="C1596" s="1047" t="s">
        <v>577</v>
      </c>
      <c r="D1596" s="930" t="s">
        <v>1618</v>
      </c>
      <c r="E1596" s="931">
        <v>737</v>
      </c>
      <c r="F1596" s="906">
        <v>59.99</v>
      </c>
      <c r="G1596" s="906"/>
      <c r="H1596" s="923">
        <f t="shared" si="24"/>
        <v>26026.910000000364</v>
      </c>
    </row>
    <row r="1597" spans="1:8" ht="15" customHeight="1">
      <c r="A1597" s="913">
        <v>1584</v>
      </c>
      <c r="B1597" s="911">
        <v>45243</v>
      </c>
      <c r="C1597" s="1047" t="s">
        <v>577</v>
      </c>
      <c r="D1597" s="930" t="s">
        <v>1619</v>
      </c>
      <c r="E1597" s="931">
        <v>737</v>
      </c>
      <c r="F1597" s="906">
        <v>8.8800000000000008</v>
      </c>
      <c r="G1597" s="906"/>
      <c r="H1597" s="923">
        <f t="shared" si="24"/>
        <v>26018.030000000363</v>
      </c>
    </row>
    <row r="1598" spans="1:8" ht="15" customHeight="1">
      <c r="A1598" s="913">
        <v>1585</v>
      </c>
      <c r="B1598" s="911">
        <v>45243</v>
      </c>
      <c r="C1598" s="1047" t="s">
        <v>577</v>
      </c>
      <c r="D1598" s="930" t="s">
        <v>1620</v>
      </c>
      <c r="E1598" s="931">
        <v>737</v>
      </c>
      <c r="F1598" s="906">
        <v>25.25</v>
      </c>
      <c r="G1598" s="906"/>
      <c r="H1598" s="923">
        <f t="shared" si="24"/>
        <v>25992.780000000363</v>
      </c>
    </row>
    <row r="1599" spans="1:8" ht="15" customHeight="1">
      <c r="A1599" s="913">
        <v>1586</v>
      </c>
      <c r="B1599" s="911">
        <v>45243</v>
      </c>
      <c r="C1599" s="1047" t="s">
        <v>577</v>
      </c>
      <c r="D1599" s="930" t="s">
        <v>1621</v>
      </c>
      <c r="E1599" s="931">
        <v>737</v>
      </c>
      <c r="F1599" s="906">
        <v>69.989999999999995</v>
      </c>
      <c r="G1599" s="906"/>
      <c r="H1599" s="923">
        <f t="shared" si="24"/>
        <v>25922.790000000361</v>
      </c>
    </row>
    <row r="1600" spans="1:8" ht="15" customHeight="1">
      <c r="A1600" s="913">
        <v>1587</v>
      </c>
      <c r="B1600" s="911">
        <v>45243</v>
      </c>
      <c r="C1600" s="1047" t="s">
        <v>577</v>
      </c>
      <c r="D1600" s="930" t="s">
        <v>1621</v>
      </c>
      <c r="E1600" s="931">
        <v>727</v>
      </c>
      <c r="F1600" s="909">
        <v>6.99</v>
      </c>
      <c r="G1600" s="906"/>
      <c r="H1600" s="923">
        <f t="shared" si="24"/>
        <v>25915.800000000359</v>
      </c>
    </row>
    <row r="1601" spans="1:8" ht="15" customHeight="1">
      <c r="A1601" s="913">
        <v>1588</v>
      </c>
      <c r="B1601" s="911">
        <v>45243</v>
      </c>
      <c r="C1601" s="1047" t="s">
        <v>575</v>
      </c>
      <c r="D1601" s="930" t="s">
        <v>1622</v>
      </c>
      <c r="E1601" s="931">
        <v>272</v>
      </c>
      <c r="F1601" s="906">
        <v>277</v>
      </c>
      <c r="G1601" s="906"/>
      <c r="H1601" s="923">
        <f t="shared" si="24"/>
        <v>25638.800000000359</v>
      </c>
    </row>
    <row r="1602" spans="1:8" ht="15" customHeight="1">
      <c r="A1602" s="913">
        <v>1589</v>
      </c>
      <c r="B1602" s="1044">
        <v>45243</v>
      </c>
      <c r="C1602" s="1049" t="s">
        <v>575</v>
      </c>
      <c r="D1602" s="815" t="s">
        <v>1202</v>
      </c>
      <c r="E1602" s="831">
        <v>737</v>
      </c>
      <c r="F1602" s="924">
        <v>240</v>
      </c>
      <c r="H1602" s="923">
        <f t="shared" si="24"/>
        <v>25398.800000000359</v>
      </c>
    </row>
    <row r="1603" spans="1:8" ht="15" customHeight="1">
      <c r="A1603" s="913">
        <v>1590</v>
      </c>
      <c r="B1603" s="911">
        <v>45244</v>
      </c>
      <c r="C1603" s="1047" t="s">
        <v>579</v>
      </c>
      <c r="D1603" s="930" t="s">
        <v>1623</v>
      </c>
      <c r="E1603" s="931">
        <v>586</v>
      </c>
      <c r="F1603" s="907"/>
      <c r="G1603" s="906">
        <v>489</v>
      </c>
      <c r="H1603" s="923">
        <f t="shared" si="24"/>
        <v>25887.800000000359</v>
      </c>
    </row>
    <row r="1604" spans="1:8" ht="15" customHeight="1">
      <c r="A1604" s="913">
        <v>1591</v>
      </c>
      <c r="B1604" s="911">
        <v>45244</v>
      </c>
      <c r="C1604" s="1047" t="s">
        <v>579</v>
      </c>
      <c r="D1604" s="930" t="s">
        <v>1601</v>
      </c>
      <c r="E1604" s="931">
        <v>586</v>
      </c>
      <c r="F1604" s="906"/>
      <c r="G1604" s="906">
        <v>7400</v>
      </c>
      <c r="H1604" s="923">
        <f t="shared" si="24"/>
        <v>33287.800000000359</v>
      </c>
    </row>
    <row r="1605" spans="1:8" ht="15" customHeight="1">
      <c r="A1605" s="913">
        <v>1592</v>
      </c>
      <c r="B1605" s="911">
        <v>45244</v>
      </c>
      <c r="C1605" s="1047" t="s">
        <v>579</v>
      </c>
      <c r="D1605" s="930" t="s">
        <v>1624</v>
      </c>
      <c r="E1605" s="931">
        <v>586</v>
      </c>
      <c r="F1605" s="906"/>
      <c r="G1605" s="906">
        <v>3900</v>
      </c>
      <c r="H1605" s="923">
        <f t="shared" si="24"/>
        <v>37187.800000000359</v>
      </c>
    </row>
    <row r="1606" spans="1:8" ht="15" customHeight="1">
      <c r="A1606" s="913">
        <v>1593</v>
      </c>
      <c r="B1606" s="911">
        <v>45244</v>
      </c>
      <c r="C1606" s="1047" t="s">
        <v>577</v>
      </c>
      <c r="D1606" s="930" t="s">
        <v>1625</v>
      </c>
      <c r="E1606" s="931">
        <v>737</v>
      </c>
      <c r="F1606" s="906">
        <v>38.299999999999997</v>
      </c>
      <c r="G1606" s="906"/>
      <c r="H1606" s="923">
        <f t="shared" si="24"/>
        <v>37149.500000000357</v>
      </c>
    </row>
    <row r="1607" spans="1:8" ht="15" customHeight="1">
      <c r="A1607" s="913">
        <v>1594</v>
      </c>
      <c r="B1607" s="911">
        <v>45244</v>
      </c>
      <c r="C1607" s="1047" t="s">
        <v>577</v>
      </c>
      <c r="D1607" s="930" t="s">
        <v>1626</v>
      </c>
      <c r="E1607" s="931">
        <v>737</v>
      </c>
      <c r="F1607" s="906">
        <v>19.989999999999998</v>
      </c>
      <c r="G1607" s="906"/>
      <c r="H1607" s="923">
        <f t="shared" si="24"/>
        <v>37129.510000000359</v>
      </c>
    </row>
    <row r="1608" spans="1:8" ht="15" customHeight="1">
      <c r="A1608" s="913">
        <v>1595</v>
      </c>
      <c r="B1608" s="911">
        <v>45244</v>
      </c>
      <c r="C1608" s="1047" t="s">
        <v>575</v>
      </c>
      <c r="D1608" s="930" t="s">
        <v>1563</v>
      </c>
      <c r="E1608" s="931">
        <v>27</v>
      </c>
      <c r="F1608" s="906">
        <v>2410</v>
      </c>
      <c r="G1608" s="906"/>
      <c r="H1608" s="923">
        <f t="shared" si="24"/>
        <v>34719.510000000359</v>
      </c>
    </row>
    <row r="1609" spans="1:8" ht="15" customHeight="1">
      <c r="A1609" s="913">
        <v>1596</v>
      </c>
      <c r="B1609" s="911">
        <v>45244</v>
      </c>
      <c r="C1609" s="1047" t="s">
        <v>575</v>
      </c>
      <c r="D1609" s="930" t="s">
        <v>1627</v>
      </c>
      <c r="E1609" s="931">
        <v>737</v>
      </c>
      <c r="F1609" s="906">
        <v>1736.89</v>
      </c>
      <c r="G1609" s="906"/>
      <c r="H1609" s="923">
        <f t="shared" si="24"/>
        <v>32982.620000000359</v>
      </c>
    </row>
    <row r="1610" spans="1:8" ht="15" customHeight="1">
      <c r="A1610" s="913">
        <v>1597</v>
      </c>
      <c r="B1610" s="911">
        <v>45245</v>
      </c>
      <c r="C1610" s="1047" t="s">
        <v>577</v>
      </c>
      <c r="D1610" s="930" t="s">
        <v>1628</v>
      </c>
      <c r="E1610" s="931">
        <v>737</v>
      </c>
      <c r="F1610" s="906">
        <v>20.7</v>
      </c>
      <c r="G1610" s="906"/>
      <c r="H1610" s="923">
        <f t="shared" si="24"/>
        <v>32961.920000000362</v>
      </c>
    </row>
    <row r="1611" spans="1:8" ht="15" customHeight="1">
      <c r="A1611" s="913">
        <v>1598</v>
      </c>
      <c r="B1611" s="911">
        <v>45245</v>
      </c>
      <c r="C1611" s="1047" t="s">
        <v>577</v>
      </c>
      <c r="D1611" s="930" t="s">
        <v>1629</v>
      </c>
      <c r="E1611" s="931">
        <v>54</v>
      </c>
      <c r="F1611" s="906">
        <v>71.319999999999993</v>
      </c>
      <c r="G1611" s="906"/>
      <c r="H1611" s="923">
        <f t="shared" si="24"/>
        <v>32890.600000000362</v>
      </c>
    </row>
    <row r="1612" spans="1:8" ht="15" customHeight="1">
      <c r="A1612" s="913">
        <v>1599</v>
      </c>
      <c r="B1612" s="911">
        <v>45245</v>
      </c>
      <c r="C1612" s="1047" t="s">
        <v>577</v>
      </c>
      <c r="D1612" s="930" t="s">
        <v>1630</v>
      </c>
      <c r="E1612" s="931">
        <v>737</v>
      </c>
      <c r="F1612" s="906">
        <v>649</v>
      </c>
      <c r="G1612" s="906"/>
      <c r="H1612" s="923">
        <f t="shared" si="24"/>
        <v>32241.600000000362</v>
      </c>
    </row>
    <row r="1613" spans="1:8" ht="15" customHeight="1">
      <c r="A1613" s="913">
        <v>1600</v>
      </c>
      <c r="B1613" s="911">
        <v>45245</v>
      </c>
      <c r="C1613" s="1047" t="s">
        <v>577</v>
      </c>
      <c r="D1613" s="930" t="s">
        <v>1631</v>
      </c>
      <c r="E1613" s="931">
        <v>54</v>
      </c>
      <c r="F1613" s="906">
        <v>22.98</v>
      </c>
      <c r="G1613" s="906"/>
      <c r="H1613" s="923">
        <f t="shared" si="24"/>
        <v>32218.620000000363</v>
      </c>
    </row>
    <row r="1614" spans="1:8" ht="15" customHeight="1">
      <c r="A1614" s="913">
        <v>1601</v>
      </c>
      <c r="B1614" s="911">
        <v>45245</v>
      </c>
      <c r="C1614" s="1047" t="s">
        <v>577</v>
      </c>
      <c r="D1614" s="930" t="s">
        <v>1632</v>
      </c>
      <c r="E1614" s="931">
        <v>727</v>
      </c>
      <c r="F1614" s="906">
        <v>8.39</v>
      </c>
      <c r="G1614" s="906"/>
      <c r="H1614" s="923">
        <f t="shared" ref="H1614:H1677" si="25">+H1613+G1614-F1614</f>
        <v>32210.230000000363</v>
      </c>
    </row>
    <row r="1615" spans="1:8" ht="15" customHeight="1">
      <c r="A1615" s="913">
        <v>1602</v>
      </c>
      <c r="B1615" s="911">
        <v>45246</v>
      </c>
      <c r="C1615" s="1047" t="s">
        <v>579</v>
      </c>
      <c r="D1615" s="930" t="s">
        <v>1623</v>
      </c>
      <c r="E1615" s="931">
        <v>586</v>
      </c>
      <c r="F1615" s="906"/>
      <c r="G1615" s="906">
        <v>4200</v>
      </c>
      <c r="H1615" s="923">
        <f t="shared" si="25"/>
        <v>36410.23000000036</v>
      </c>
    </row>
    <row r="1616" spans="1:8" ht="15" customHeight="1">
      <c r="A1616" s="913">
        <v>1603</v>
      </c>
      <c r="B1616" s="911">
        <v>45246</v>
      </c>
      <c r="C1616" s="1047" t="s">
        <v>575</v>
      </c>
      <c r="D1616" s="930" t="s">
        <v>1633</v>
      </c>
      <c r="E1616" s="931">
        <v>586</v>
      </c>
      <c r="F1616" s="906"/>
      <c r="G1616" s="906">
        <v>2200</v>
      </c>
      <c r="H1616" s="923">
        <f t="shared" si="25"/>
        <v>38610.23000000036</v>
      </c>
    </row>
    <row r="1617" spans="1:8" ht="15" customHeight="1">
      <c r="A1617" s="913">
        <v>1604</v>
      </c>
      <c r="B1617" s="911">
        <v>45246</v>
      </c>
      <c r="C1617" s="1047" t="s">
        <v>577</v>
      </c>
      <c r="D1617" s="930" t="s">
        <v>1634</v>
      </c>
      <c r="E1617" s="931">
        <v>737</v>
      </c>
      <c r="F1617" s="906">
        <v>34.200000000000003</v>
      </c>
      <c r="G1617" s="906"/>
      <c r="H1617" s="923">
        <f t="shared" si="25"/>
        <v>38576.030000000363</v>
      </c>
    </row>
    <row r="1618" spans="1:8" ht="15" customHeight="1">
      <c r="A1618" s="913">
        <v>1605</v>
      </c>
      <c r="B1618" s="911">
        <v>45246</v>
      </c>
      <c r="C1618" s="1047" t="s">
        <v>577</v>
      </c>
      <c r="D1618" s="930" t="s">
        <v>1634</v>
      </c>
      <c r="E1618" s="931">
        <v>737</v>
      </c>
      <c r="F1618" s="906">
        <v>34.200000000000003</v>
      </c>
      <c r="G1618" s="906"/>
      <c r="H1618" s="923">
        <f t="shared" si="25"/>
        <v>38541.830000000366</v>
      </c>
    </row>
    <row r="1619" spans="1:8" ht="15" customHeight="1">
      <c r="A1619" s="913">
        <v>1606</v>
      </c>
      <c r="B1619" s="911">
        <v>45246</v>
      </c>
      <c r="C1619" s="1047" t="s">
        <v>577</v>
      </c>
      <c r="D1619" s="930" t="s">
        <v>1634</v>
      </c>
      <c r="E1619" s="931">
        <v>737</v>
      </c>
      <c r="F1619" s="906">
        <v>20.7</v>
      </c>
      <c r="G1619" s="906"/>
      <c r="H1619" s="923">
        <f t="shared" si="25"/>
        <v>38521.130000000368</v>
      </c>
    </row>
    <row r="1620" spans="1:8" ht="15" customHeight="1">
      <c r="A1620" s="913">
        <v>1607</v>
      </c>
      <c r="B1620" s="911">
        <v>45246</v>
      </c>
      <c r="C1620" s="1047" t="s">
        <v>577</v>
      </c>
      <c r="D1620" s="930" t="s">
        <v>1634</v>
      </c>
      <c r="E1620" s="931">
        <v>737</v>
      </c>
      <c r="F1620" s="906">
        <v>20.7</v>
      </c>
      <c r="G1620" s="906"/>
      <c r="H1620" s="923">
        <f t="shared" si="25"/>
        <v>38500.430000000371</v>
      </c>
    </row>
    <row r="1621" spans="1:8" ht="15" customHeight="1">
      <c r="A1621" s="913">
        <v>1608</v>
      </c>
      <c r="B1621" s="911">
        <v>45246</v>
      </c>
      <c r="C1621" s="1047" t="s">
        <v>577</v>
      </c>
      <c r="D1621" s="930" t="s">
        <v>1635</v>
      </c>
      <c r="E1621" s="931">
        <v>54</v>
      </c>
      <c r="F1621" s="906">
        <v>44.97</v>
      </c>
      <c r="G1621" s="906"/>
      <c r="H1621" s="923">
        <f t="shared" si="25"/>
        <v>38455.46000000037</v>
      </c>
    </row>
    <row r="1622" spans="1:8" ht="15" customHeight="1">
      <c r="A1622" s="913">
        <v>1609</v>
      </c>
      <c r="B1622" s="911">
        <v>45246</v>
      </c>
      <c r="C1622" s="1047" t="s">
        <v>577</v>
      </c>
      <c r="D1622" s="930" t="s">
        <v>1636</v>
      </c>
      <c r="E1622" s="931">
        <v>737</v>
      </c>
      <c r="F1622" s="906">
        <v>7.98</v>
      </c>
      <c r="G1622" s="906"/>
      <c r="H1622" s="923">
        <f t="shared" si="25"/>
        <v>38447.480000000367</v>
      </c>
    </row>
    <row r="1623" spans="1:8" ht="15" customHeight="1">
      <c r="A1623" s="913">
        <v>1610</v>
      </c>
      <c r="B1623" s="911">
        <v>45246</v>
      </c>
      <c r="C1623" s="1047" t="s">
        <v>577</v>
      </c>
      <c r="D1623" s="930" t="s">
        <v>1637</v>
      </c>
      <c r="E1623" s="931">
        <v>737</v>
      </c>
      <c r="F1623" s="906">
        <v>29.99</v>
      </c>
      <c r="G1623" s="906"/>
      <c r="H1623" s="923">
        <f t="shared" si="25"/>
        <v>38417.490000000369</v>
      </c>
    </row>
    <row r="1624" spans="1:8" ht="15" customHeight="1">
      <c r="A1624" s="913">
        <v>1611</v>
      </c>
      <c r="B1624" s="1044">
        <v>45246</v>
      </c>
      <c r="C1624" s="1049" t="s">
        <v>575</v>
      </c>
      <c r="D1624" s="815" t="s">
        <v>941</v>
      </c>
      <c r="E1624" s="831">
        <v>737</v>
      </c>
      <c r="F1624" s="924">
        <v>504</v>
      </c>
      <c r="H1624" s="923">
        <f t="shared" si="25"/>
        <v>37913.490000000369</v>
      </c>
    </row>
    <row r="1625" spans="1:8" ht="15" customHeight="1">
      <c r="A1625" s="913">
        <v>1612</v>
      </c>
      <c r="B1625" s="911">
        <v>45247</v>
      </c>
      <c r="C1625" s="1047" t="s">
        <v>577</v>
      </c>
      <c r="D1625" s="912" t="s">
        <v>1638</v>
      </c>
      <c r="E1625" s="931">
        <v>737</v>
      </c>
      <c r="F1625" s="906">
        <v>20</v>
      </c>
      <c r="G1625" s="906"/>
      <c r="H1625" s="923">
        <f t="shared" si="25"/>
        <v>37893.490000000369</v>
      </c>
    </row>
    <row r="1626" spans="1:8" ht="15" customHeight="1">
      <c r="A1626" s="913">
        <v>1613</v>
      </c>
      <c r="B1626" s="911">
        <v>45247</v>
      </c>
      <c r="C1626" s="1047" t="s">
        <v>577</v>
      </c>
      <c r="D1626" s="930" t="s">
        <v>1639</v>
      </c>
      <c r="E1626" s="931">
        <v>737</v>
      </c>
      <c r="F1626" s="906">
        <v>24.99</v>
      </c>
      <c r="G1626" s="906"/>
      <c r="H1626" s="923">
        <f t="shared" si="25"/>
        <v>37868.500000000371</v>
      </c>
    </row>
    <row r="1627" spans="1:8" ht="15" customHeight="1">
      <c r="A1627" s="913">
        <v>1614</v>
      </c>
      <c r="B1627" s="911">
        <v>45247</v>
      </c>
      <c r="C1627" s="1047" t="s">
        <v>575</v>
      </c>
      <c r="D1627" s="932" t="s">
        <v>1640</v>
      </c>
      <c r="E1627" s="931">
        <v>737</v>
      </c>
      <c r="F1627" s="906">
        <v>1816</v>
      </c>
      <c r="G1627" s="906"/>
      <c r="H1627" s="923">
        <f t="shared" si="25"/>
        <v>36052.500000000371</v>
      </c>
    </row>
    <row r="1628" spans="1:8" ht="15" customHeight="1">
      <c r="A1628" s="913">
        <v>1615</v>
      </c>
      <c r="B1628" s="911">
        <v>45247</v>
      </c>
      <c r="C1628" s="1047" t="s">
        <v>577</v>
      </c>
      <c r="D1628" s="930" t="s">
        <v>1641</v>
      </c>
      <c r="E1628" s="931">
        <v>737</v>
      </c>
      <c r="F1628" s="906">
        <v>30.35</v>
      </c>
      <c r="G1628" s="906"/>
      <c r="H1628" s="923">
        <f t="shared" si="25"/>
        <v>36022.150000000373</v>
      </c>
    </row>
    <row r="1629" spans="1:8" ht="15" customHeight="1">
      <c r="A1629" s="913">
        <v>1616</v>
      </c>
      <c r="B1629" s="911">
        <v>45247</v>
      </c>
      <c r="C1629" s="1047" t="s">
        <v>577</v>
      </c>
      <c r="D1629" s="930" t="s">
        <v>1642</v>
      </c>
      <c r="E1629" s="931">
        <v>737</v>
      </c>
      <c r="F1629" s="906">
        <v>35.24</v>
      </c>
      <c r="G1629" s="906"/>
      <c r="H1629" s="923">
        <f t="shared" si="25"/>
        <v>35986.910000000375</v>
      </c>
    </row>
    <row r="1630" spans="1:8" ht="15" customHeight="1">
      <c r="A1630" s="913">
        <v>1617</v>
      </c>
      <c r="B1630" s="911">
        <v>45250</v>
      </c>
      <c r="C1630" s="1047" t="s">
        <v>579</v>
      </c>
      <c r="D1630" s="930" t="s">
        <v>1643</v>
      </c>
      <c r="E1630" s="931">
        <v>586</v>
      </c>
      <c r="F1630" s="906"/>
      <c r="G1630" s="906">
        <v>1180</v>
      </c>
      <c r="H1630" s="923">
        <f t="shared" si="25"/>
        <v>37166.910000000375</v>
      </c>
    </row>
    <row r="1631" spans="1:8" ht="15" customHeight="1">
      <c r="A1631" s="913">
        <v>1618</v>
      </c>
      <c r="B1631" s="911">
        <v>45250</v>
      </c>
      <c r="C1631" s="1047" t="s">
        <v>579</v>
      </c>
      <c r="D1631" s="930" t="s">
        <v>1644</v>
      </c>
      <c r="E1631" s="931">
        <v>586</v>
      </c>
      <c r="F1631" s="906"/>
      <c r="G1631" s="906">
        <v>489</v>
      </c>
      <c r="H1631" s="923">
        <f t="shared" si="25"/>
        <v>37655.910000000375</v>
      </c>
    </row>
    <row r="1632" spans="1:8" ht="15" customHeight="1">
      <c r="A1632" s="913">
        <v>1619</v>
      </c>
      <c r="B1632" s="911">
        <v>45250</v>
      </c>
      <c r="C1632" s="1047" t="s">
        <v>575</v>
      </c>
      <c r="D1632" s="930" t="s">
        <v>1010</v>
      </c>
      <c r="E1632" s="931">
        <v>727</v>
      </c>
      <c r="F1632" s="907">
        <v>130</v>
      </c>
      <c r="G1632" s="906"/>
      <c r="H1632" s="923">
        <f t="shared" si="25"/>
        <v>37525.910000000375</v>
      </c>
    </row>
    <row r="1633" spans="1:8" ht="15" customHeight="1">
      <c r="A1633" s="913">
        <v>1620</v>
      </c>
      <c r="B1633" s="911">
        <v>45250</v>
      </c>
      <c r="C1633" s="1047" t="s">
        <v>577</v>
      </c>
      <c r="D1633" s="930" t="s">
        <v>1645</v>
      </c>
      <c r="E1633" s="931">
        <v>737</v>
      </c>
      <c r="F1633" s="906">
        <v>216.87</v>
      </c>
      <c r="G1633" s="906"/>
      <c r="H1633" s="923">
        <f t="shared" si="25"/>
        <v>37309.040000000372</v>
      </c>
    </row>
    <row r="1634" spans="1:8" ht="15" customHeight="1">
      <c r="A1634" s="913">
        <v>1621</v>
      </c>
      <c r="B1634" s="911">
        <v>45250</v>
      </c>
      <c r="C1634" s="1047" t="s">
        <v>577</v>
      </c>
      <c r="D1634" s="930" t="s">
        <v>1646</v>
      </c>
      <c r="E1634" s="931">
        <v>737</v>
      </c>
      <c r="F1634" s="906">
        <v>145.99</v>
      </c>
      <c r="G1634" s="906"/>
      <c r="H1634" s="923">
        <f t="shared" si="25"/>
        <v>37163.050000000374</v>
      </c>
    </row>
    <row r="1635" spans="1:8" ht="15" customHeight="1">
      <c r="A1635" s="913">
        <v>1622</v>
      </c>
      <c r="B1635" s="911">
        <v>45250</v>
      </c>
      <c r="C1635" s="1047" t="s">
        <v>577</v>
      </c>
      <c r="D1635" s="930" t="s">
        <v>1647</v>
      </c>
      <c r="E1635" s="931">
        <v>737</v>
      </c>
      <c r="F1635" s="906">
        <v>15.99</v>
      </c>
      <c r="G1635" s="906"/>
      <c r="H1635" s="923">
        <f t="shared" si="25"/>
        <v>37147.060000000376</v>
      </c>
    </row>
    <row r="1636" spans="1:8" ht="15" customHeight="1">
      <c r="A1636" s="913">
        <v>1623</v>
      </c>
      <c r="B1636" s="911">
        <v>45250</v>
      </c>
      <c r="C1636" s="1047" t="s">
        <v>577</v>
      </c>
      <c r="D1636" s="930" t="s">
        <v>1648</v>
      </c>
      <c r="E1636" s="931">
        <v>737</v>
      </c>
      <c r="F1636" s="906">
        <v>34.200000000000003</v>
      </c>
      <c r="G1636" s="906"/>
      <c r="H1636" s="923">
        <f t="shared" si="25"/>
        <v>37112.860000000379</v>
      </c>
    </row>
    <row r="1637" spans="1:8" ht="15" customHeight="1">
      <c r="A1637" s="913">
        <v>1624</v>
      </c>
      <c r="B1637" s="911">
        <v>45250</v>
      </c>
      <c r="C1637" s="1047" t="s">
        <v>577</v>
      </c>
      <c r="D1637" s="930" t="s">
        <v>1648</v>
      </c>
      <c r="E1637" s="931">
        <v>737</v>
      </c>
      <c r="F1637" s="906">
        <v>27</v>
      </c>
      <c r="G1637" s="906"/>
      <c r="H1637" s="923">
        <f t="shared" si="25"/>
        <v>37085.860000000379</v>
      </c>
    </row>
    <row r="1638" spans="1:8" ht="15" customHeight="1">
      <c r="A1638" s="913">
        <v>1625</v>
      </c>
      <c r="B1638" s="911">
        <v>45250</v>
      </c>
      <c r="C1638" s="1047" t="s">
        <v>577</v>
      </c>
      <c r="D1638" s="930" t="s">
        <v>1648</v>
      </c>
      <c r="E1638" s="931">
        <v>737</v>
      </c>
      <c r="F1638" s="906">
        <v>27</v>
      </c>
      <c r="G1638" s="906"/>
      <c r="H1638" s="923">
        <f t="shared" si="25"/>
        <v>37058.860000000379</v>
      </c>
    </row>
    <row r="1639" spans="1:8" ht="15" customHeight="1">
      <c r="A1639" s="913">
        <v>1626</v>
      </c>
      <c r="B1639" s="911">
        <v>45250</v>
      </c>
      <c r="C1639" s="1047" t="s">
        <v>577</v>
      </c>
      <c r="D1639" s="930" t="s">
        <v>1648</v>
      </c>
      <c r="E1639" s="931">
        <v>737</v>
      </c>
      <c r="F1639" s="906">
        <v>20.7</v>
      </c>
      <c r="G1639" s="906"/>
      <c r="H1639" s="923">
        <f t="shared" si="25"/>
        <v>37038.160000000382</v>
      </c>
    </row>
    <row r="1640" spans="1:8" ht="15" customHeight="1">
      <c r="A1640" s="913">
        <v>1627</v>
      </c>
      <c r="B1640" s="911">
        <v>45250</v>
      </c>
      <c r="C1640" s="1047" t="s">
        <v>577</v>
      </c>
      <c r="D1640" s="930" t="s">
        <v>1649</v>
      </c>
      <c r="E1640" s="931">
        <v>737</v>
      </c>
      <c r="F1640" s="906">
        <v>27</v>
      </c>
      <c r="G1640" s="906"/>
      <c r="H1640" s="923">
        <f t="shared" si="25"/>
        <v>37011.160000000382</v>
      </c>
    </row>
    <row r="1641" spans="1:8" ht="15" customHeight="1">
      <c r="A1641" s="913">
        <v>1628</v>
      </c>
      <c r="B1641" s="911">
        <v>45250</v>
      </c>
      <c r="C1641" s="1047" t="s">
        <v>577</v>
      </c>
      <c r="D1641" s="930" t="s">
        <v>1650</v>
      </c>
      <c r="E1641" s="931">
        <v>54</v>
      </c>
      <c r="F1641" s="910">
        <v>14.99</v>
      </c>
      <c r="G1641" s="906"/>
      <c r="H1641" s="923">
        <f t="shared" si="25"/>
        <v>36996.170000000384</v>
      </c>
    </row>
    <row r="1642" spans="1:8" ht="15" customHeight="1">
      <c r="A1642" s="913">
        <v>1629</v>
      </c>
      <c r="B1642" s="911">
        <v>45250</v>
      </c>
      <c r="C1642" s="1047" t="s">
        <v>577</v>
      </c>
      <c r="D1642" s="930" t="s">
        <v>1651</v>
      </c>
      <c r="E1642" s="931">
        <v>737</v>
      </c>
      <c r="F1642" s="906">
        <v>89.99</v>
      </c>
      <c r="G1642" s="906"/>
      <c r="H1642" s="923">
        <f t="shared" si="25"/>
        <v>36906.180000000386</v>
      </c>
    </row>
    <row r="1643" spans="1:8" ht="15" customHeight="1">
      <c r="A1643" s="913">
        <v>1630</v>
      </c>
      <c r="B1643" s="911">
        <v>45250</v>
      </c>
      <c r="C1643" s="1047" t="s">
        <v>575</v>
      </c>
      <c r="D1643" s="930" t="s">
        <v>1652</v>
      </c>
      <c r="E1643" s="931">
        <v>54</v>
      </c>
      <c r="F1643" s="906">
        <v>85</v>
      </c>
      <c r="G1643" s="906"/>
      <c r="H1643" s="923">
        <f t="shared" si="25"/>
        <v>36821.180000000386</v>
      </c>
    </row>
    <row r="1644" spans="1:8" ht="15" customHeight="1">
      <c r="A1644" s="913">
        <v>1631</v>
      </c>
      <c r="B1644" s="911">
        <v>45250</v>
      </c>
      <c r="C1644" s="1047" t="s">
        <v>607</v>
      </c>
      <c r="D1644" s="930" t="s">
        <v>1653</v>
      </c>
      <c r="E1644" s="931">
        <v>261</v>
      </c>
      <c r="F1644" s="906">
        <v>33.200000000000003</v>
      </c>
      <c r="G1644" s="906"/>
      <c r="H1644" s="923">
        <f t="shared" si="25"/>
        <v>36787.980000000389</v>
      </c>
    </row>
    <row r="1645" spans="1:8" ht="15" customHeight="1">
      <c r="A1645" s="913">
        <v>1632</v>
      </c>
      <c r="B1645" s="911">
        <v>45250</v>
      </c>
      <c r="C1645" s="1047" t="s">
        <v>577</v>
      </c>
      <c r="D1645" s="932" t="s">
        <v>1654</v>
      </c>
      <c r="E1645" s="931">
        <v>737</v>
      </c>
      <c r="F1645" s="906">
        <v>7.99</v>
      </c>
      <c r="G1645" s="906"/>
      <c r="H1645" s="923">
        <f t="shared" si="25"/>
        <v>36779.990000000391</v>
      </c>
    </row>
    <row r="1646" spans="1:8" ht="15" customHeight="1">
      <c r="A1646" s="913">
        <v>1633</v>
      </c>
      <c r="B1646" s="911">
        <v>45250</v>
      </c>
      <c r="C1646" s="1047" t="s">
        <v>577</v>
      </c>
      <c r="D1646" s="930" t="s">
        <v>1655</v>
      </c>
      <c r="E1646" s="931">
        <v>727</v>
      </c>
      <c r="F1646" s="906">
        <v>34.99</v>
      </c>
      <c r="G1646" s="906"/>
      <c r="H1646" s="923">
        <f t="shared" si="25"/>
        <v>36745.000000000393</v>
      </c>
    </row>
    <row r="1647" spans="1:8" ht="15" customHeight="1">
      <c r="A1647" s="913">
        <v>1634</v>
      </c>
      <c r="B1647" s="911">
        <v>45250</v>
      </c>
      <c r="C1647" s="1047" t="s">
        <v>575</v>
      </c>
      <c r="D1647" s="930" t="s">
        <v>843</v>
      </c>
      <c r="E1647" s="931">
        <v>27</v>
      </c>
      <c r="F1647" s="906">
        <v>5074</v>
      </c>
      <c r="G1647" s="906"/>
      <c r="H1647" s="923">
        <f t="shared" si="25"/>
        <v>31671.000000000393</v>
      </c>
    </row>
    <row r="1648" spans="1:8" ht="15" customHeight="1">
      <c r="A1648" s="913">
        <v>1635</v>
      </c>
      <c r="B1648" s="911">
        <v>45250</v>
      </c>
      <c r="C1648" s="1047" t="s">
        <v>575</v>
      </c>
      <c r="D1648" s="930" t="s">
        <v>1656</v>
      </c>
      <c r="E1648" s="931">
        <v>737</v>
      </c>
      <c r="F1648" s="906">
        <v>876.74</v>
      </c>
      <c r="G1648" s="906"/>
      <c r="H1648" s="923">
        <f t="shared" si="25"/>
        <v>30794.260000000391</v>
      </c>
    </row>
    <row r="1649" spans="1:8" ht="15" customHeight="1">
      <c r="A1649" s="913">
        <v>1636</v>
      </c>
      <c r="B1649" s="911">
        <v>45251</v>
      </c>
      <c r="C1649" s="1047" t="s">
        <v>579</v>
      </c>
      <c r="D1649" s="930" t="s">
        <v>1657</v>
      </c>
      <c r="E1649" s="931">
        <v>586</v>
      </c>
      <c r="F1649" s="906"/>
      <c r="G1649" s="906">
        <v>500</v>
      </c>
      <c r="H1649" s="923">
        <f t="shared" si="25"/>
        <v>31294.260000000391</v>
      </c>
    </row>
    <row r="1650" spans="1:8" ht="15" customHeight="1">
      <c r="A1650" s="913">
        <v>1637</v>
      </c>
      <c r="B1650" s="911">
        <v>45251</v>
      </c>
      <c r="C1650" s="1047" t="s">
        <v>579</v>
      </c>
      <c r="D1650" s="930" t="s">
        <v>1658</v>
      </c>
      <c r="E1650" s="931">
        <v>586</v>
      </c>
      <c r="F1650" s="906"/>
      <c r="G1650" s="906">
        <v>6989</v>
      </c>
      <c r="H1650" s="923">
        <f t="shared" si="25"/>
        <v>38283.260000000388</v>
      </c>
    </row>
    <row r="1651" spans="1:8" ht="15" customHeight="1">
      <c r="A1651" s="913">
        <v>1638</v>
      </c>
      <c r="B1651" s="911">
        <v>45251</v>
      </c>
      <c r="C1651" s="1047" t="s">
        <v>577</v>
      </c>
      <c r="D1651" s="930" t="s">
        <v>1659</v>
      </c>
      <c r="E1651" s="931">
        <v>737</v>
      </c>
      <c r="F1651" s="906">
        <v>54.6</v>
      </c>
      <c r="G1651" s="906"/>
      <c r="H1651" s="923">
        <f t="shared" si="25"/>
        <v>38228.660000000389</v>
      </c>
    </row>
    <row r="1652" spans="1:8" ht="15" customHeight="1">
      <c r="A1652" s="913">
        <v>1639</v>
      </c>
      <c r="B1652" s="911">
        <v>45251</v>
      </c>
      <c r="C1652" s="1047" t="s">
        <v>575</v>
      </c>
      <c r="D1652" s="930" t="s">
        <v>840</v>
      </c>
      <c r="E1652" s="931">
        <v>27</v>
      </c>
      <c r="F1652" s="906">
        <v>3080</v>
      </c>
      <c r="G1652" s="906"/>
      <c r="H1652" s="923">
        <f t="shared" si="25"/>
        <v>35148.660000000389</v>
      </c>
    </row>
    <row r="1653" spans="1:8" ht="15" customHeight="1">
      <c r="A1653" s="913">
        <v>1640</v>
      </c>
      <c r="B1653" s="911">
        <v>45251</v>
      </c>
      <c r="C1653" s="1047" t="s">
        <v>577</v>
      </c>
      <c r="D1653" s="930" t="s">
        <v>1660</v>
      </c>
      <c r="E1653" s="931">
        <v>737.2</v>
      </c>
      <c r="F1653" s="906">
        <v>441.26</v>
      </c>
      <c r="G1653" s="906"/>
      <c r="H1653" s="923">
        <f t="shared" si="25"/>
        <v>34707.400000000387</v>
      </c>
    </row>
    <row r="1654" spans="1:8" ht="15" customHeight="1">
      <c r="A1654" s="913">
        <v>1641</v>
      </c>
      <c r="B1654" s="911">
        <v>45252</v>
      </c>
      <c r="C1654" s="1047" t="s">
        <v>579</v>
      </c>
      <c r="D1654" s="930" t="s">
        <v>1657</v>
      </c>
      <c r="E1654" s="931">
        <v>586</v>
      </c>
      <c r="F1654" s="906"/>
      <c r="G1654" s="906">
        <v>2250</v>
      </c>
      <c r="H1654" s="923">
        <f t="shared" si="25"/>
        <v>36957.400000000387</v>
      </c>
    </row>
    <row r="1655" spans="1:8" ht="15" customHeight="1">
      <c r="A1655" s="913">
        <v>1642</v>
      </c>
      <c r="B1655" s="911">
        <v>45252</v>
      </c>
      <c r="C1655" s="1047" t="s">
        <v>575</v>
      </c>
      <c r="D1655" s="930" t="s">
        <v>1010</v>
      </c>
      <c r="E1655" s="931">
        <v>727</v>
      </c>
      <c r="F1655" s="906">
        <v>250</v>
      </c>
      <c r="G1655" s="906"/>
      <c r="H1655" s="923">
        <f t="shared" si="25"/>
        <v>36707.400000000387</v>
      </c>
    </row>
    <row r="1656" spans="1:8" ht="15" customHeight="1">
      <c r="A1656" s="913">
        <v>1643</v>
      </c>
      <c r="B1656" s="911">
        <v>45252</v>
      </c>
      <c r="C1656" s="1047" t="s">
        <v>575</v>
      </c>
      <c r="D1656" s="930" t="s">
        <v>1016</v>
      </c>
      <c r="E1656" s="931">
        <v>54</v>
      </c>
      <c r="F1656" s="906">
        <v>280</v>
      </c>
      <c r="G1656" s="906"/>
      <c r="H1656" s="923">
        <f t="shared" si="25"/>
        <v>36427.400000000387</v>
      </c>
    </row>
    <row r="1657" spans="1:8" ht="15" customHeight="1">
      <c r="A1657" s="913">
        <v>1644</v>
      </c>
      <c r="B1657" s="911">
        <v>45252</v>
      </c>
      <c r="C1657" s="1047" t="s">
        <v>577</v>
      </c>
      <c r="D1657" s="930" t="s">
        <v>1661</v>
      </c>
      <c r="E1657" s="931">
        <v>737</v>
      </c>
      <c r="F1657" s="906">
        <v>8.35</v>
      </c>
      <c r="G1657" s="906"/>
      <c r="H1657" s="923">
        <f t="shared" si="25"/>
        <v>36419.050000000389</v>
      </c>
    </row>
    <row r="1658" spans="1:8" ht="15" customHeight="1">
      <c r="A1658" s="913">
        <v>1645</v>
      </c>
      <c r="B1658" s="911">
        <v>45252</v>
      </c>
      <c r="C1658" s="1047" t="s">
        <v>577</v>
      </c>
      <c r="D1658" s="930" t="s">
        <v>1662</v>
      </c>
      <c r="E1658" s="931">
        <v>737</v>
      </c>
      <c r="F1658" s="906">
        <v>20</v>
      </c>
      <c r="G1658" s="906"/>
      <c r="H1658" s="923">
        <f t="shared" si="25"/>
        <v>36399.050000000389</v>
      </c>
    </row>
    <row r="1659" spans="1:8" ht="15" customHeight="1">
      <c r="A1659" s="913">
        <v>1646</v>
      </c>
      <c r="B1659" s="911">
        <v>45252</v>
      </c>
      <c r="C1659" s="1047" t="s">
        <v>575</v>
      </c>
      <c r="D1659" s="930" t="s">
        <v>1663</v>
      </c>
      <c r="E1659" s="931">
        <v>586.29999999999995</v>
      </c>
      <c r="F1659" s="910">
        <v>6500</v>
      </c>
      <c r="G1659" s="906"/>
      <c r="H1659" s="923">
        <f t="shared" si="25"/>
        <v>29899.050000000389</v>
      </c>
    </row>
    <row r="1660" spans="1:8" ht="15" customHeight="1">
      <c r="A1660" s="913">
        <v>1647</v>
      </c>
      <c r="B1660" s="911">
        <v>45252</v>
      </c>
      <c r="C1660" s="1047" t="s">
        <v>575</v>
      </c>
      <c r="D1660" s="930" t="s">
        <v>1664</v>
      </c>
      <c r="E1660" s="931">
        <v>54</v>
      </c>
      <c r="F1660" s="906">
        <v>180</v>
      </c>
      <c r="G1660" s="906"/>
      <c r="H1660" s="923">
        <f t="shared" si="25"/>
        <v>29719.050000000389</v>
      </c>
    </row>
    <row r="1661" spans="1:8">
      <c r="A1661" s="913">
        <v>1648</v>
      </c>
      <c r="B1661" s="911">
        <v>45253</v>
      </c>
      <c r="C1661" s="1047" t="s">
        <v>577</v>
      </c>
      <c r="D1661" s="930" t="s">
        <v>1665</v>
      </c>
      <c r="E1661" s="931">
        <v>737</v>
      </c>
      <c r="F1661" s="906">
        <v>35.94</v>
      </c>
      <c r="G1661" s="906"/>
      <c r="H1661" s="923">
        <f t="shared" si="25"/>
        <v>29683.11000000039</v>
      </c>
    </row>
    <row r="1662" spans="1:8" ht="15" customHeight="1">
      <c r="A1662" s="913">
        <v>1649</v>
      </c>
      <c r="B1662" s="911">
        <v>45253</v>
      </c>
      <c r="C1662" s="1047" t="s">
        <v>607</v>
      </c>
      <c r="D1662" s="930" t="s">
        <v>1666</v>
      </c>
      <c r="E1662" s="931">
        <v>737</v>
      </c>
      <c r="F1662" s="906">
        <v>19.739999999999998</v>
      </c>
      <c r="G1662" s="906"/>
      <c r="H1662" s="923">
        <f t="shared" si="25"/>
        <v>29663.370000000388</v>
      </c>
    </row>
    <row r="1663" spans="1:8">
      <c r="A1663" s="913">
        <v>1650</v>
      </c>
      <c r="B1663" s="911">
        <v>45254</v>
      </c>
      <c r="C1663" s="1047" t="s">
        <v>651</v>
      </c>
      <c r="D1663" s="930" t="s">
        <v>652</v>
      </c>
      <c r="E1663" s="931">
        <v>737</v>
      </c>
      <c r="F1663" s="906">
        <v>171.33</v>
      </c>
      <c r="G1663" s="906"/>
      <c r="H1663" s="923">
        <f t="shared" si="25"/>
        <v>29492.040000000386</v>
      </c>
    </row>
    <row r="1664" spans="1:8">
      <c r="A1664" s="913">
        <v>1651</v>
      </c>
      <c r="B1664" s="911">
        <v>45254</v>
      </c>
      <c r="C1664" s="1047" t="s">
        <v>577</v>
      </c>
      <c r="D1664" s="912" t="s">
        <v>1667</v>
      </c>
      <c r="E1664" s="931">
        <v>737</v>
      </c>
      <c r="F1664" s="906">
        <v>45</v>
      </c>
      <c r="G1664" s="906"/>
      <c r="H1664" s="923">
        <f t="shared" si="25"/>
        <v>29447.040000000386</v>
      </c>
    </row>
    <row r="1665" spans="1:8">
      <c r="A1665" s="913">
        <v>1652</v>
      </c>
      <c r="B1665" s="911">
        <v>45254</v>
      </c>
      <c r="C1665" s="1047" t="s">
        <v>577</v>
      </c>
      <c r="D1665" s="930" t="s">
        <v>1667</v>
      </c>
      <c r="E1665" s="931">
        <v>737</v>
      </c>
      <c r="F1665" s="906">
        <v>27.9</v>
      </c>
      <c r="G1665" s="906"/>
      <c r="H1665" s="923">
        <f t="shared" si="25"/>
        <v>29419.140000000385</v>
      </c>
    </row>
    <row r="1666" spans="1:8">
      <c r="A1666" s="913">
        <v>1653</v>
      </c>
      <c r="B1666" s="911">
        <v>45254</v>
      </c>
      <c r="C1666" s="1047" t="s">
        <v>577</v>
      </c>
      <c r="D1666" s="930" t="s">
        <v>1668</v>
      </c>
      <c r="E1666" s="931">
        <v>54</v>
      </c>
      <c r="F1666" s="906">
        <v>21.59</v>
      </c>
      <c r="G1666" s="906"/>
      <c r="H1666" s="923">
        <f t="shared" si="25"/>
        <v>29397.550000000385</v>
      </c>
    </row>
    <row r="1667" spans="1:8">
      <c r="A1667" s="913">
        <v>1654</v>
      </c>
      <c r="B1667" s="911">
        <v>45254</v>
      </c>
      <c r="C1667" s="1047" t="s">
        <v>577</v>
      </c>
      <c r="D1667" s="912" t="s">
        <v>1669</v>
      </c>
      <c r="E1667" s="931">
        <v>54</v>
      </c>
      <c r="F1667" s="906">
        <v>49.99</v>
      </c>
      <c r="G1667" s="906"/>
      <c r="H1667" s="923">
        <f t="shared" si="25"/>
        <v>29347.560000000383</v>
      </c>
    </row>
    <row r="1668" spans="1:8">
      <c r="A1668" s="913">
        <v>1655</v>
      </c>
      <c r="B1668" s="911">
        <v>45254</v>
      </c>
      <c r="C1668" s="1047" t="s">
        <v>577</v>
      </c>
      <c r="D1668" s="930" t="s">
        <v>1670</v>
      </c>
      <c r="E1668" s="931">
        <v>737</v>
      </c>
      <c r="F1668" s="906">
        <v>30</v>
      </c>
      <c r="G1668" s="906"/>
      <c r="H1668" s="923">
        <f t="shared" si="25"/>
        <v>29317.560000000383</v>
      </c>
    </row>
    <row r="1669" spans="1:8">
      <c r="A1669" s="913">
        <v>1656</v>
      </c>
      <c r="B1669" s="911">
        <v>45254</v>
      </c>
      <c r="C1669" s="1047" t="s">
        <v>577</v>
      </c>
      <c r="D1669" s="930" t="s">
        <v>1671</v>
      </c>
      <c r="E1669" s="931">
        <v>737</v>
      </c>
      <c r="F1669" s="906">
        <v>79</v>
      </c>
      <c r="G1669" s="906"/>
      <c r="H1669" s="923">
        <f t="shared" si="25"/>
        <v>29238.560000000383</v>
      </c>
    </row>
    <row r="1670" spans="1:8">
      <c r="A1670" s="913">
        <v>1657</v>
      </c>
      <c r="B1670" s="911">
        <v>45254</v>
      </c>
      <c r="C1670" s="1047" t="s">
        <v>575</v>
      </c>
      <c r="D1670" s="930" t="s">
        <v>843</v>
      </c>
      <c r="E1670" s="931">
        <v>27</v>
      </c>
      <c r="F1670" s="906">
        <v>3308</v>
      </c>
      <c r="G1670" s="906"/>
      <c r="H1670" s="923">
        <f t="shared" si="25"/>
        <v>25930.560000000383</v>
      </c>
    </row>
    <row r="1671" spans="1:8">
      <c r="A1671" s="913">
        <v>1658</v>
      </c>
      <c r="B1671" s="911">
        <v>45254</v>
      </c>
      <c r="C1671" s="1047" t="s">
        <v>607</v>
      </c>
      <c r="D1671" s="930" t="s">
        <v>1672</v>
      </c>
      <c r="E1671" s="931">
        <v>272</v>
      </c>
      <c r="F1671" s="906">
        <v>95.86</v>
      </c>
      <c r="G1671" s="906"/>
      <c r="H1671" s="923">
        <f t="shared" si="25"/>
        <v>25834.700000000383</v>
      </c>
    </row>
    <row r="1672" spans="1:8">
      <c r="A1672" s="913">
        <v>1659</v>
      </c>
      <c r="B1672" s="911">
        <v>45254</v>
      </c>
      <c r="C1672" s="1047" t="s">
        <v>577</v>
      </c>
      <c r="D1672" s="930" t="s">
        <v>1673</v>
      </c>
      <c r="E1672" s="931">
        <v>267</v>
      </c>
      <c r="F1672" s="906">
        <v>12.5</v>
      </c>
      <c r="G1672" s="906"/>
      <c r="H1672" s="923">
        <f t="shared" si="25"/>
        <v>25822.200000000383</v>
      </c>
    </row>
    <row r="1673" spans="1:8">
      <c r="A1673" s="913">
        <v>1660</v>
      </c>
      <c r="B1673" s="911">
        <v>45257</v>
      </c>
      <c r="C1673" s="1047" t="s">
        <v>579</v>
      </c>
      <c r="D1673" s="930" t="s">
        <v>1674</v>
      </c>
      <c r="E1673" s="931">
        <v>586</v>
      </c>
      <c r="F1673" s="906"/>
      <c r="G1673" s="906">
        <v>1700</v>
      </c>
      <c r="H1673" s="923">
        <f t="shared" si="25"/>
        <v>27522.200000000383</v>
      </c>
    </row>
    <row r="1674" spans="1:8">
      <c r="A1674" s="913">
        <v>1661</v>
      </c>
      <c r="B1674" s="911">
        <v>45257</v>
      </c>
      <c r="C1674" s="1047" t="s">
        <v>579</v>
      </c>
      <c r="D1674" s="930" t="s">
        <v>1675</v>
      </c>
      <c r="E1674" s="931">
        <v>586</v>
      </c>
      <c r="F1674" s="906"/>
      <c r="G1674" s="906">
        <v>1800</v>
      </c>
      <c r="H1674" s="923">
        <f t="shared" si="25"/>
        <v>29322.200000000383</v>
      </c>
    </row>
    <row r="1675" spans="1:8">
      <c r="A1675" s="913">
        <v>1662</v>
      </c>
      <c r="B1675" s="911">
        <v>45257</v>
      </c>
      <c r="C1675" s="1047" t="s">
        <v>579</v>
      </c>
      <c r="D1675" s="930" t="s">
        <v>1676</v>
      </c>
      <c r="E1675" s="931">
        <v>586</v>
      </c>
      <c r="F1675" s="906"/>
      <c r="G1675" s="906">
        <v>6930</v>
      </c>
      <c r="H1675" s="923">
        <f t="shared" si="25"/>
        <v>36252.200000000383</v>
      </c>
    </row>
    <row r="1676" spans="1:8">
      <c r="A1676" s="913">
        <v>1663</v>
      </c>
      <c r="B1676" s="911">
        <v>45257</v>
      </c>
      <c r="C1676" s="1047" t="s">
        <v>579</v>
      </c>
      <c r="D1676" s="930" t="s">
        <v>1644</v>
      </c>
      <c r="E1676" s="931">
        <v>586</v>
      </c>
      <c r="F1676" s="907"/>
      <c r="G1676" s="906">
        <v>3500</v>
      </c>
      <c r="H1676" s="923">
        <f t="shared" si="25"/>
        <v>39752.200000000383</v>
      </c>
    </row>
    <row r="1677" spans="1:8">
      <c r="A1677" s="913">
        <v>1664</v>
      </c>
      <c r="B1677" s="911">
        <v>45257</v>
      </c>
      <c r="C1677" s="1047" t="s">
        <v>579</v>
      </c>
      <c r="D1677" s="930" t="s">
        <v>1677</v>
      </c>
      <c r="E1677" s="931">
        <v>586</v>
      </c>
      <c r="F1677" s="906"/>
      <c r="G1677" s="906">
        <v>3000</v>
      </c>
      <c r="H1677" s="923">
        <f t="shared" si="25"/>
        <v>42752.200000000383</v>
      </c>
    </row>
    <row r="1678" spans="1:8">
      <c r="A1678" s="913">
        <v>1665</v>
      </c>
      <c r="B1678" s="911">
        <v>45257</v>
      </c>
      <c r="C1678" s="1047" t="s">
        <v>579</v>
      </c>
      <c r="D1678" s="930" t="s">
        <v>1678</v>
      </c>
      <c r="E1678" s="931">
        <v>586</v>
      </c>
      <c r="F1678" s="906"/>
      <c r="G1678" s="906">
        <v>4100</v>
      </c>
      <c r="H1678" s="923">
        <f t="shared" ref="H1678:H1706" si="26">+H1677+G1678-F1678</f>
        <v>46852.200000000383</v>
      </c>
    </row>
    <row r="1679" spans="1:8">
      <c r="A1679" s="913">
        <v>1666</v>
      </c>
      <c r="B1679" s="911">
        <v>45257</v>
      </c>
      <c r="C1679" s="1047" t="s">
        <v>575</v>
      </c>
      <c r="D1679" s="930" t="s">
        <v>1679</v>
      </c>
      <c r="E1679" s="931">
        <v>586</v>
      </c>
      <c r="F1679" s="906"/>
      <c r="G1679" s="906">
        <v>289</v>
      </c>
      <c r="H1679" s="923">
        <f t="shared" si="26"/>
        <v>47141.200000000383</v>
      </c>
    </row>
    <row r="1680" spans="1:8">
      <c r="A1680" s="913">
        <v>1667</v>
      </c>
      <c r="B1680" s="911">
        <v>45257</v>
      </c>
      <c r="C1680" s="1047" t="s">
        <v>575</v>
      </c>
      <c r="D1680" s="930" t="s">
        <v>1680</v>
      </c>
      <c r="E1680" s="931">
        <v>54</v>
      </c>
      <c r="F1680" s="906">
        <v>390</v>
      </c>
      <c r="G1680" s="906"/>
      <c r="H1680" s="923">
        <f t="shared" si="26"/>
        <v>46751.200000000383</v>
      </c>
    </row>
    <row r="1681" spans="1:8">
      <c r="A1681" s="913">
        <v>1668</v>
      </c>
      <c r="B1681" s="911">
        <v>45257</v>
      </c>
      <c r="C1681" s="1047" t="s">
        <v>577</v>
      </c>
      <c r="D1681" s="930" t="s">
        <v>1681</v>
      </c>
      <c r="E1681" s="931">
        <v>737</v>
      </c>
      <c r="F1681" s="906">
        <v>30.99</v>
      </c>
      <c r="G1681" s="906"/>
      <c r="H1681" s="923">
        <f t="shared" si="26"/>
        <v>46720.210000000385</v>
      </c>
    </row>
    <row r="1682" spans="1:8">
      <c r="A1682" s="913">
        <v>1669</v>
      </c>
      <c r="B1682" s="911">
        <v>45257</v>
      </c>
      <c r="C1682" s="1047" t="s">
        <v>577</v>
      </c>
      <c r="D1682" s="930" t="s">
        <v>1681</v>
      </c>
      <c r="E1682" s="931">
        <v>737</v>
      </c>
      <c r="F1682" s="907">
        <v>21.19</v>
      </c>
      <c r="G1682" s="906"/>
      <c r="H1682" s="923">
        <f t="shared" si="26"/>
        <v>46699.020000000382</v>
      </c>
    </row>
    <row r="1683" spans="1:8">
      <c r="A1683" s="913">
        <v>1670</v>
      </c>
      <c r="B1683" s="911">
        <v>45257</v>
      </c>
      <c r="C1683" s="1047" t="s">
        <v>577</v>
      </c>
      <c r="D1683" s="930" t="s">
        <v>1682</v>
      </c>
      <c r="E1683" s="931">
        <v>737</v>
      </c>
      <c r="F1683" s="906">
        <v>45</v>
      </c>
      <c r="G1683" s="906"/>
      <c r="H1683" s="923">
        <f t="shared" si="26"/>
        <v>46654.020000000382</v>
      </c>
    </row>
    <row r="1684" spans="1:8">
      <c r="A1684" s="913">
        <v>1671</v>
      </c>
      <c r="B1684" s="911">
        <v>45257</v>
      </c>
      <c r="C1684" s="1047" t="s">
        <v>577</v>
      </c>
      <c r="D1684" s="930" t="s">
        <v>1682</v>
      </c>
      <c r="E1684" s="931">
        <v>737</v>
      </c>
      <c r="F1684" s="906">
        <v>27.9</v>
      </c>
      <c r="G1684" s="906"/>
      <c r="H1684" s="923">
        <f t="shared" si="26"/>
        <v>46626.120000000381</v>
      </c>
    </row>
    <row r="1685" spans="1:8">
      <c r="A1685" s="913">
        <v>1672</v>
      </c>
      <c r="B1685" s="911">
        <v>45257</v>
      </c>
      <c r="C1685" s="1047" t="s">
        <v>575</v>
      </c>
      <c r="D1685" s="930" t="s">
        <v>596</v>
      </c>
      <c r="E1685" s="931">
        <v>737</v>
      </c>
      <c r="F1685" s="906">
        <v>1595.84</v>
      </c>
      <c r="G1685" s="906"/>
      <c r="H1685" s="923">
        <f t="shared" si="26"/>
        <v>45030.280000000384</v>
      </c>
    </row>
    <row r="1686" spans="1:8">
      <c r="A1686" s="913">
        <v>1673</v>
      </c>
      <c r="B1686" s="911">
        <v>45257</v>
      </c>
      <c r="C1686" s="1047" t="s">
        <v>577</v>
      </c>
      <c r="D1686" s="930" t="s">
        <v>1683</v>
      </c>
      <c r="E1686" s="931">
        <v>737</v>
      </c>
      <c r="F1686" s="906">
        <v>209.95</v>
      </c>
      <c r="G1686" s="906"/>
      <c r="H1686" s="923">
        <f t="shared" si="26"/>
        <v>44820.330000000387</v>
      </c>
    </row>
    <row r="1687" spans="1:8">
      <c r="A1687" s="913">
        <v>1674</v>
      </c>
      <c r="B1687" s="911">
        <v>45257</v>
      </c>
      <c r="C1687" s="1047" t="s">
        <v>575</v>
      </c>
      <c r="D1687" s="930" t="s">
        <v>1684</v>
      </c>
      <c r="E1687" s="931">
        <v>737</v>
      </c>
      <c r="F1687" s="906">
        <v>450.78</v>
      </c>
      <c r="G1687" s="906"/>
      <c r="H1687" s="923">
        <f t="shared" si="26"/>
        <v>44369.550000000389</v>
      </c>
    </row>
    <row r="1688" spans="1:8">
      <c r="A1688" s="913">
        <v>1675</v>
      </c>
      <c r="B1688" s="1044">
        <v>45257</v>
      </c>
      <c r="C1688" s="1049" t="s">
        <v>575</v>
      </c>
      <c r="D1688" s="815" t="s">
        <v>941</v>
      </c>
      <c r="E1688" s="831">
        <v>737</v>
      </c>
      <c r="F1688" s="924">
        <v>604.79999999999995</v>
      </c>
      <c r="H1688" s="923">
        <f t="shared" si="26"/>
        <v>43764.750000000386</v>
      </c>
    </row>
    <row r="1689" spans="1:8">
      <c r="A1689" s="913">
        <v>1676</v>
      </c>
      <c r="B1689" s="911">
        <v>45258</v>
      </c>
      <c r="C1689" s="1047" t="s">
        <v>577</v>
      </c>
      <c r="D1689" s="930" t="s">
        <v>1685</v>
      </c>
      <c r="E1689" s="931">
        <v>737</v>
      </c>
      <c r="F1689" s="906">
        <v>27.99</v>
      </c>
      <c r="G1689" s="906"/>
      <c r="H1689" s="923">
        <f t="shared" si="26"/>
        <v>43736.760000000388</v>
      </c>
    </row>
    <row r="1690" spans="1:8">
      <c r="A1690" s="913">
        <v>1677</v>
      </c>
      <c r="B1690" s="911">
        <v>45258</v>
      </c>
      <c r="C1690" s="1047" t="s">
        <v>577</v>
      </c>
      <c r="D1690" s="930" t="s">
        <v>1686</v>
      </c>
      <c r="E1690" s="931">
        <v>265</v>
      </c>
      <c r="F1690" s="906">
        <v>11.94</v>
      </c>
      <c r="G1690" s="906"/>
      <c r="H1690" s="923">
        <f t="shared" si="26"/>
        <v>43724.820000000385</v>
      </c>
    </row>
    <row r="1691" spans="1:8">
      <c r="A1691" s="913">
        <v>1678</v>
      </c>
      <c r="B1691" s="911">
        <v>45258</v>
      </c>
      <c r="C1691" s="1047" t="s">
        <v>577</v>
      </c>
      <c r="D1691" s="930" t="s">
        <v>1687</v>
      </c>
      <c r="E1691" s="931">
        <v>54</v>
      </c>
      <c r="F1691" s="906">
        <v>14.99</v>
      </c>
      <c r="G1691" s="906"/>
      <c r="H1691" s="923">
        <f t="shared" si="26"/>
        <v>43709.830000000387</v>
      </c>
    </row>
    <row r="1692" spans="1:8">
      <c r="A1692" s="913">
        <v>1679</v>
      </c>
      <c r="B1692" s="911">
        <v>45258</v>
      </c>
      <c r="C1692" s="1047" t="s">
        <v>575</v>
      </c>
      <c r="D1692" s="930" t="s">
        <v>828</v>
      </c>
      <c r="E1692" s="931">
        <v>27</v>
      </c>
      <c r="F1692" s="906">
        <v>660</v>
      </c>
      <c r="G1692" s="906"/>
      <c r="H1692" s="923">
        <f t="shared" si="26"/>
        <v>43049.830000000387</v>
      </c>
    </row>
    <row r="1693" spans="1:8">
      <c r="A1693" s="913">
        <v>1680</v>
      </c>
      <c r="B1693" s="911">
        <v>45258</v>
      </c>
      <c r="C1693" s="1047" t="s">
        <v>607</v>
      </c>
      <c r="D1693" s="930" t="s">
        <v>1688</v>
      </c>
      <c r="E1693" s="931">
        <v>737</v>
      </c>
      <c r="F1693" s="906">
        <v>14.53</v>
      </c>
      <c r="G1693" s="906"/>
      <c r="H1693" s="923">
        <f t="shared" si="26"/>
        <v>43035.300000000389</v>
      </c>
    </row>
    <row r="1694" spans="1:8">
      <c r="A1694" s="913">
        <v>1681</v>
      </c>
      <c r="B1694" s="911">
        <v>45259</v>
      </c>
      <c r="C1694" s="1047" t="s">
        <v>579</v>
      </c>
      <c r="D1694" s="930" t="s">
        <v>1689</v>
      </c>
      <c r="E1694" s="931">
        <v>668</v>
      </c>
      <c r="F1694" s="906"/>
      <c r="G1694" s="906">
        <v>489</v>
      </c>
      <c r="H1694" s="923">
        <f t="shared" si="26"/>
        <v>43524.300000000389</v>
      </c>
    </row>
    <row r="1695" spans="1:8">
      <c r="A1695" s="913">
        <v>1682</v>
      </c>
      <c r="B1695" s="911">
        <v>45259</v>
      </c>
      <c r="C1695" s="1047" t="s">
        <v>577</v>
      </c>
      <c r="D1695" s="930" t="s">
        <v>1690</v>
      </c>
      <c r="E1695" s="931">
        <v>265</v>
      </c>
      <c r="F1695" s="906">
        <v>27.9</v>
      </c>
      <c r="G1695" s="906"/>
      <c r="H1695" s="923">
        <f t="shared" si="26"/>
        <v>43496.400000000387</v>
      </c>
    </row>
    <row r="1696" spans="1:8">
      <c r="A1696" s="913">
        <v>1683</v>
      </c>
      <c r="B1696" s="911">
        <v>45259</v>
      </c>
      <c r="C1696" s="1047" t="s">
        <v>577</v>
      </c>
      <c r="D1696" s="930" t="s">
        <v>1691</v>
      </c>
      <c r="E1696" s="931">
        <v>737</v>
      </c>
      <c r="F1696" s="906">
        <v>11.99</v>
      </c>
      <c r="G1696" s="906"/>
      <c r="H1696" s="923">
        <f t="shared" si="26"/>
        <v>43484.410000000389</v>
      </c>
    </row>
    <row r="1697" spans="1:8">
      <c r="A1697" s="913">
        <v>1684</v>
      </c>
      <c r="B1697" s="911">
        <v>45259</v>
      </c>
      <c r="C1697" s="1047" t="s">
        <v>607</v>
      </c>
      <c r="D1697" s="930" t="s">
        <v>1692</v>
      </c>
      <c r="E1697" s="931">
        <v>264</v>
      </c>
      <c r="F1697" s="906">
        <v>9.69</v>
      </c>
      <c r="G1697" s="906"/>
      <c r="H1697" s="923">
        <f t="shared" si="26"/>
        <v>43474.720000000387</v>
      </c>
    </row>
    <row r="1698" spans="1:8">
      <c r="A1698" s="913">
        <v>1685</v>
      </c>
      <c r="B1698" s="911">
        <v>45259</v>
      </c>
      <c r="C1698" s="1047" t="s">
        <v>607</v>
      </c>
      <c r="D1698" s="930" t="s">
        <v>1693</v>
      </c>
      <c r="E1698" s="931">
        <v>737</v>
      </c>
      <c r="F1698" s="906">
        <v>14.86</v>
      </c>
      <c r="G1698" s="906"/>
      <c r="H1698" s="923">
        <f t="shared" si="26"/>
        <v>43459.860000000386</v>
      </c>
    </row>
    <row r="1699" spans="1:8">
      <c r="A1699" s="913">
        <v>1686</v>
      </c>
      <c r="B1699" s="911">
        <v>45260</v>
      </c>
      <c r="C1699" s="1047" t="s">
        <v>575</v>
      </c>
      <c r="D1699" s="930" t="s">
        <v>1679</v>
      </c>
      <c r="E1699" s="931">
        <v>586</v>
      </c>
      <c r="F1699" s="906"/>
      <c r="G1699" s="906">
        <v>700</v>
      </c>
      <c r="H1699" s="923">
        <f t="shared" si="26"/>
        <v>44159.860000000386</v>
      </c>
    </row>
    <row r="1700" spans="1:8">
      <c r="A1700" s="913">
        <v>1687</v>
      </c>
      <c r="B1700" s="911">
        <v>45260</v>
      </c>
      <c r="C1700" s="1047" t="s">
        <v>579</v>
      </c>
      <c r="D1700" s="930" t="s">
        <v>1694</v>
      </c>
      <c r="E1700" s="931">
        <v>586</v>
      </c>
      <c r="F1700" s="906"/>
      <c r="G1700" s="906">
        <v>300</v>
      </c>
      <c r="H1700" s="923">
        <f t="shared" si="26"/>
        <v>44459.860000000386</v>
      </c>
    </row>
    <row r="1701" spans="1:8">
      <c r="A1701" s="913">
        <v>1688</v>
      </c>
      <c r="B1701" s="911">
        <v>45260</v>
      </c>
      <c r="C1701" s="1047" t="s">
        <v>577</v>
      </c>
      <c r="D1701" s="930" t="s">
        <v>1695</v>
      </c>
      <c r="E1701" s="931">
        <v>737</v>
      </c>
      <c r="F1701" s="906">
        <v>179.99</v>
      </c>
      <c r="G1701" s="906"/>
      <c r="H1701" s="923">
        <f t="shared" si="26"/>
        <v>44279.870000000388</v>
      </c>
    </row>
    <row r="1702" spans="1:8">
      <c r="A1702" s="913">
        <v>1689</v>
      </c>
      <c r="B1702" s="911">
        <v>45260</v>
      </c>
      <c r="C1702" s="1047" t="s">
        <v>577</v>
      </c>
      <c r="D1702" s="930" t="s">
        <v>1696</v>
      </c>
      <c r="E1702" s="931">
        <v>737</v>
      </c>
      <c r="F1702" s="906">
        <v>39.97</v>
      </c>
      <c r="G1702" s="906"/>
      <c r="H1702" s="923">
        <f t="shared" si="26"/>
        <v>44239.900000000387</v>
      </c>
    </row>
    <row r="1703" spans="1:8">
      <c r="A1703" s="913">
        <v>1690</v>
      </c>
      <c r="B1703" s="911">
        <v>45260</v>
      </c>
      <c r="C1703" s="1047" t="s">
        <v>577</v>
      </c>
      <c r="D1703" s="930" t="s">
        <v>1697</v>
      </c>
      <c r="E1703" s="931">
        <v>737</v>
      </c>
      <c r="F1703" s="906">
        <v>11.49</v>
      </c>
      <c r="G1703" s="906"/>
      <c r="H1703" s="923">
        <f t="shared" si="26"/>
        <v>44228.410000000389</v>
      </c>
    </row>
    <row r="1704" spans="1:8">
      <c r="A1704" s="913">
        <v>1691</v>
      </c>
      <c r="B1704" s="911">
        <v>45260</v>
      </c>
      <c r="C1704" s="1047" t="s">
        <v>577</v>
      </c>
      <c r="D1704" s="930" t="s">
        <v>1698</v>
      </c>
      <c r="E1704" s="931">
        <v>54</v>
      </c>
      <c r="F1704" s="906">
        <v>29.98</v>
      </c>
      <c r="G1704" s="906"/>
      <c r="H1704" s="923">
        <f t="shared" si="26"/>
        <v>44198.430000000386</v>
      </c>
    </row>
    <row r="1705" spans="1:8">
      <c r="A1705" s="913">
        <v>1692</v>
      </c>
      <c r="B1705" s="911">
        <v>45260</v>
      </c>
      <c r="C1705" s="1047" t="s">
        <v>577</v>
      </c>
      <c r="D1705" s="930" t="s">
        <v>1699</v>
      </c>
      <c r="E1705" s="931">
        <v>737</v>
      </c>
      <c r="F1705" s="906">
        <v>66</v>
      </c>
      <c r="G1705" s="906"/>
      <c r="H1705" s="923">
        <f t="shared" si="26"/>
        <v>44132.430000000386</v>
      </c>
    </row>
    <row r="1706" spans="1:8">
      <c r="A1706" s="913">
        <v>1693</v>
      </c>
      <c r="B1706" s="911">
        <v>45260</v>
      </c>
      <c r="C1706" s="1047" t="s">
        <v>577</v>
      </c>
      <c r="D1706" s="930" t="s">
        <v>1700</v>
      </c>
      <c r="E1706" s="931">
        <v>272</v>
      </c>
      <c r="F1706" s="906">
        <v>100</v>
      </c>
      <c r="G1706" s="906"/>
      <c r="H1706" s="923">
        <f t="shared" si="26"/>
        <v>44032.430000000386</v>
      </c>
    </row>
    <row r="1708" spans="1:8" ht="15" customHeight="1" thickBot="1">
      <c r="A1708" s="1045" t="s">
        <v>1701</v>
      </c>
      <c r="B1708" s="900">
        <v>45187</v>
      </c>
      <c r="C1708" s="901"/>
      <c r="D1708" s="902"/>
      <c r="E1708" s="832"/>
      <c r="F1708" s="903">
        <f>SUBTOTAL(9,F14:F1706)</f>
        <v>554080.6599999991</v>
      </c>
      <c r="G1708" s="903">
        <f>SUBTOTAL(9,G14:G1706)</f>
        <v>598113.09</v>
      </c>
      <c r="H1708" s="903">
        <f>H13+G1708-F1708</f>
        <v>44032.430000000866</v>
      </c>
    </row>
    <row r="1709" spans="1:8" ht="13.9" thickTop="1"/>
  </sheetData>
  <sortState xmlns:xlrd2="http://schemas.microsoft.com/office/spreadsheetml/2017/richdata2" ref="B14:G1706">
    <sortCondition ref="B14:B1706"/>
  </sortState>
  <mergeCells count="5">
    <mergeCell ref="A9:B9"/>
    <mergeCell ref="A1:B1"/>
    <mergeCell ref="C1:D1"/>
    <mergeCell ref="A2:B2"/>
    <mergeCell ref="A8:B8"/>
  </mergeCells>
  <conditionalFormatting sqref="C4:C6">
    <cfRule type="expression" dxfId="18" priority="1" stopIfTrue="1">
      <formula>C4=0</formula>
    </cfRule>
  </conditionalFormatting>
  <conditionalFormatting sqref="G4:G5">
    <cfRule type="expression" dxfId="17" priority="2">
      <formula>G4=0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O114"/>
  <sheetViews>
    <sheetView showGridLines="0" workbookViewId="0">
      <pane ySplit="8" topLeftCell="A9" activePane="bottomLeft" state="frozen"/>
      <selection pane="bottomLeft" activeCell="I17" sqref="I17"/>
    </sheetView>
  </sheetViews>
  <sheetFormatPr defaultColWidth="9.140625" defaultRowHeight="15.6"/>
  <cols>
    <col min="1" max="1" width="3.7109375" style="23" customWidth="1"/>
    <col min="2" max="2" width="13.140625" style="23" customWidth="1"/>
    <col min="3" max="3" width="36.7109375" style="23" customWidth="1"/>
    <col min="4" max="4" width="1" style="23" customWidth="1"/>
    <col min="5" max="5" width="3.85546875" style="23" customWidth="1"/>
    <col min="6" max="6" width="1" style="23" customWidth="1"/>
    <col min="7" max="7" width="38.7109375" style="23" customWidth="1"/>
    <col min="8" max="9" width="10.28515625" style="23" customWidth="1"/>
    <col min="10" max="10" width="13.42578125" style="23" customWidth="1"/>
    <col min="11" max="11" width="11.7109375" style="23" hidden="1" customWidth="1"/>
    <col min="12" max="12" width="31.140625" style="23" bestFit="1" customWidth="1"/>
    <col min="13" max="13" width="9.140625" style="23"/>
    <col min="14" max="14" width="5.7109375" style="23" customWidth="1"/>
    <col min="15" max="15" width="9.140625" style="23" customWidth="1"/>
    <col min="16" max="16384" width="9.140625" style="23"/>
  </cols>
  <sheetData>
    <row r="2" spans="2:15" s="19" customFormat="1">
      <c r="B2" s="17" t="s">
        <v>14</v>
      </c>
      <c r="C2" s="17" t="str">
        <f>Info!C3</f>
        <v>Forest Car Company Ltd</v>
      </c>
      <c r="D2" s="17"/>
      <c r="E2" s="17"/>
      <c r="F2" s="17"/>
      <c r="G2" s="115" t="s">
        <v>15</v>
      </c>
      <c r="H2" s="17" t="str">
        <f>Info!C8</f>
        <v>Aratee</v>
      </c>
      <c r="I2" s="115" t="s">
        <v>9</v>
      </c>
      <c r="J2" s="18">
        <f>Info!C9</f>
        <v>45343</v>
      </c>
      <c r="K2" s="1311"/>
      <c r="L2" s="947"/>
      <c r="M2" s="947"/>
      <c r="N2" s="1311"/>
      <c r="O2" s="20"/>
    </row>
    <row r="3" spans="2:15" s="19" customFormat="1">
      <c r="B3" s="17" t="s">
        <v>16</v>
      </c>
      <c r="C3" s="18">
        <f>Info!C6</f>
        <v>45260</v>
      </c>
      <c r="D3" s="18"/>
      <c r="E3" s="18"/>
      <c r="F3" s="18"/>
      <c r="G3" s="115" t="s">
        <v>17</v>
      </c>
      <c r="H3" s="17" t="str">
        <f>Info!C11</f>
        <v>Mitesh</v>
      </c>
      <c r="I3" s="115" t="s">
        <v>9</v>
      </c>
      <c r="J3" s="18">
        <f>Info!C12</f>
        <v>45352</v>
      </c>
      <c r="K3" s="1311"/>
      <c r="L3" s="947"/>
      <c r="M3" s="947"/>
      <c r="N3" s="1311"/>
      <c r="O3" s="21"/>
    </row>
    <row r="4" spans="2:15">
      <c r="B4" s="22"/>
      <c r="C4" s="946"/>
      <c r="D4" s="946"/>
      <c r="E4" s="946"/>
      <c r="F4" s="946"/>
      <c r="G4" s="946"/>
      <c r="H4" s="946"/>
      <c r="I4" s="946"/>
      <c r="J4" s="946"/>
      <c r="K4" s="946"/>
      <c r="L4" s="946"/>
      <c r="M4" s="946"/>
      <c r="N4" s="946"/>
      <c r="O4" s="946"/>
    </row>
    <row r="5" spans="2:15">
      <c r="B5" s="24" t="s">
        <v>1702</v>
      </c>
      <c r="C5" s="946"/>
      <c r="D5" s="946"/>
      <c r="E5" s="946"/>
      <c r="F5" s="946"/>
      <c r="G5" s="946"/>
      <c r="H5" s="946"/>
      <c r="I5" s="946"/>
      <c r="J5" s="946"/>
      <c r="K5" s="946"/>
      <c r="L5" s="946"/>
      <c r="M5" s="946"/>
      <c r="N5" s="946"/>
      <c r="O5" s="946"/>
    </row>
    <row r="6" spans="2:15">
      <c r="B6" s="24"/>
      <c r="C6" s="946"/>
      <c r="D6" s="946"/>
      <c r="E6" s="946"/>
      <c r="F6" s="946"/>
      <c r="G6" s="946"/>
      <c r="H6" s="946"/>
      <c r="I6" s="946"/>
      <c r="J6" s="946"/>
      <c r="K6" s="946"/>
      <c r="L6" s="946"/>
      <c r="M6" s="946"/>
      <c r="N6" s="946"/>
      <c r="O6" s="946"/>
    </row>
    <row r="7" spans="2:15" ht="16.149999999999999" thickBot="1">
      <c r="B7" s="946"/>
      <c r="C7" s="946"/>
      <c r="D7" s="946"/>
      <c r="E7" s="946"/>
      <c r="F7" s="946"/>
      <c r="G7" s="946"/>
      <c r="H7" s="946"/>
      <c r="I7" s="946"/>
      <c r="J7" s="946"/>
      <c r="K7" s="946"/>
      <c r="L7" s="946"/>
      <c r="M7" s="946"/>
      <c r="N7" s="946"/>
      <c r="O7" s="946"/>
    </row>
    <row r="8" spans="2:15" ht="16.149999999999999" thickBot="1">
      <c r="B8" s="424" t="s">
        <v>19</v>
      </c>
      <c r="C8" s="424" t="s">
        <v>20</v>
      </c>
      <c r="D8" s="424"/>
      <c r="E8" s="424"/>
      <c r="F8" s="424"/>
      <c r="G8" s="424" t="s">
        <v>21</v>
      </c>
      <c r="H8" s="946"/>
      <c r="I8" s="946"/>
      <c r="J8" s="946"/>
      <c r="K8" s="946"/>
      <c r="L8" s="946"/>
      <c r="M8" s="946"/>
      <c r="N8" s="946"/>
      <c r="O8" s="946"/>
    </row>
    <row r="9" spans="2:15">
      <c r="B9" s="1312"/>
      <c r="C9" s="946"/>
      <c r="D9" s="946"/>
      <c r="E9" s="946"/>
      <c r="F9" s="946"/>
      <c r="G9" s="1313"/>
      <c r="H9" s="946"/>
      <c r="I9" s="946"/>
      <c r="J9" s="946"/>
      <c r="K9" s="946"/>
      <c r="L9" s="946"/>
      <c r="M9" s="946"/>
      <c r="N9" s="946"/>
      <c r="O9" s="946"/>
    </row>
    <row r="10" spans="2:15">
      <c r="B10" s="1314">
        <v>1</v>
      </c>
      <c r="C10" s="1315" t="str">
        <f>+Notes!B5</f>
        <v>Notes and observations</v>
      </c>
      <c r="D10" s="1315"/>
      <c r="E10" s="1316" t="s">
        <v>1703</v>
      </c>
      <c r="F10" s="1315"/>
      <c r="G10" s="422" t="str">
        <f>+C10</f>
        <v>Notes and observations</v>
      </c>
      <c r="H10" s="946"/>
      <c r="I10" s="946"/>
      <c r="J10" s="946"/>
      <c r="K10" s="946"/>
      <c r="L10" s="946"/>
      <c r="M10" s="946"/>
      <c r="N10" s="946"/>
      <c r="O10" s="946"/>
    </row>
    <row r="11" spans="2:15">
      <c r="B11" s="1314"/>
      <c r="C11" s="946"/>
      <c r="D11" s="946"/>
      <c r="E11" s="946"/>
      <c r="F11" s="946"/>
      <c r="G11" s="1313"/>
      <c r="H11" s="946"/>
      <c r="I11" s="946"/>
      <c r="J11" s="946"/>
      <c r="K11" s="946"/>
      <c r="L11" s="946"/>
      <c r="M11" s="946"/>
      <c r="N11" s="946"/>
      <c r="O11" s="946"/>
    </row>
    <row r="12" spans="2:15">
      <c r="B12" s="1314">
        <f>+B10+1</f>
        <v>2</v>
      </c>
      <c r="C12" s="1315" t="str">
        <f>+'Job plan'!B5</f>
        <v>Job plan</v>
      </c>
      <c r="D12" s="1315"/>
      <c r="E12" s="1316" t="s">
        <v>1703</v>
      </c>
      <c r="F12" s="1315"/>
      <c r="G12" s="527" t="str">
        <f>+C12</f>
        <v>Job plan</v>
      </c>
      <c r="H12" s="946"/>
      <c r="I12" s="946"/>
      <c r="J12" s="946"/>
      <c r="K12" s="1316" t="s">
        <v>1704</v>
      </c>
      <c r="L12" s="946"/>
      <c r="M12" s="946"/>
      <c r="N12" s="946"/>
      <c r="O12" s="946"/>
    </row>
    <row r="13" spans="2:15">
      <c r="B13" s="1314"/>
      <c r="C13" s="946"/>
      <c r="D13" s="946"/>
      <c r="E13" s="946"/>
      <c r="F13" s="946"/>
      <c r="G13" s="1313"/>
      <c r="H13" s="946"/>
      <c r="I13" s="946"/>
      <c r="J13" s="946"/>
      <c r="K13" s="946"/>
      <c r="L13" s="946"/>
      <c r="M13" s="946"/>
      <c r="N13" s="946"/>
      <c r="O13" s="946"/>
    </row>
    <row r="14" spans="2:15">
      <c r="B14" s="1314">
        <f>+B12+1</f>
        <v>3</v>
      </c>
      <c r="C14" s="1315" t="str">
        <f>+Queries!B5</f>
        <v>Queries</v>
      </c>
      <c r="D14" s="1315"/>
      <c r="E14" s="1316" t="s">
        <v>1703</v>
      </c>
      <c r="F14" s="1315"/>
      <c r="G14" s="527" t="str">
        <f>+C14</f>
        <v>Queries</v>
      </c>
      <c r="H14" s="946"/>
      <c r="I14" s="946"/>
      <c r="J14" s="946"/>
      <c r="K14" s="946"/>
      <c r="L14" s="946"/>
      <c r="M14" s="946"/>
      <c r="N14" s="946"/>
      <c r="O14" s="946"/>
    </row>
    <row r="15" spans="2:15">
      <c r="B15" s="1314"/>
      <c r="C15" s="946"/>
      <c r="D15" s="946"/>
      <c r="E15" s="946"/>
      <c r="F15" s="946"/>
      <c r="G15" s="1313"/>
      <c r="H15" s="946"/>
      <c r="I15" s="946"/>
      <c r="J15" s="946"/>
      <c r="K15" s="946"/>
      <c r="L15" s="946"/>
      <c r="M15" s="946"/>
      <c r="N15" s="946"/>
      <c r="O15" s="946"/>
    </row>
    <row r="16" spans="2:15">
      <c r="B16" s="1314">
        <f>+B14+1</f>
        <v>4</v>
      </c>
      <c r="C16" s="1315" t="str">
        <f>+'Profit &amp; Loss'!B5</f>
        <v>Profit and loss account</v>
      </c>
      <c r="D16" s="1315"/>
      <c r="E16" s="1316" t="s">
        <v>1703</v>
      </c>
      <c r="F16" s="1315"/>
      <c r="G16" s="527" t="str">
        <f>+C16</f>
        <v>Profit and loss account</v>
      </c>
      <c r="H16" s="946"/>
      <c r="I16" s="946"/>
      <c r="J16" s="946"/>
      <c r="K16" s="946"/>
      <c r="L16" s="946"/>
      <c r="M16" s="946"/>
      <c r="N16" s="946"/>
      <c r="O16" s="946"/>
    </row>
    <row r="17" spans="2:7">
      <c r="B17" s="1314"/>
      <c r="C17" s="946"/>
      <c r="D17" s="946"/>
      <c r="E17" s="946"/>
      <c r="F17" s="946"/>
      <c r="G17" s="1313"/>
    </row>
    <row r="18" spans="2:7">
      <c r="B18" s="1314">
        <f>+B16+1</f>
        <v>5</v>
      </c>
      <c r="C18" s="1315" t="str">
        <f>+'Balance Sheet'!B5</f>
        <v>Balance Sheet</v>
      </c>
      <c r="D18" s="1315"/>
      <c r="E18" s="1316" t="s">
        <v>1703</v>
      </c>
      <c r="F18" s="1315"/>
      <c r="G18" s="527" t="str">
        <f>+C18</f>
        <v>Balance Sheet</v>
      </c>
    </row>
    <row r="19" spans="2:7">
      <c r="B19" s="1314"/>
      <c r="C19" s="946"/>
      <c r="D19" s="946"/>
      <c r="E19" s="946"/>
      <c r="F19" s="946"/>
      <c r="G19" s="1313"/>
    </row>
    <row r="20" spans="2:7">
      <c r="B20" s="1314">
        <f>+B18+1</f>
        <v>6</v>
      </c>
      <c r="C20" s="1315" t="str">
        <f>+ETB!B5</f>
        <v>Extended Trial Balance (ETB)</v>
      </c>
      <c r="D20" s="1315"/>
      <c r="E20" s="1316" t="s">
        <v>1703</v>
      </c>
      <c r="F20" s="1315"/>
      <c r="G20" s="527" t="str">
        <f>+C20</f>
        <v>Extended Trial Balance (ETB)</v>
      </c>
    </row>
    <row r="21" spans="2:7">
      <c r="B21" s="1314"/>
      <c r="C21" s="946"/>
      <c r="D21" s="946"/>
      <c r="E21" s="946"/>
      <c r="F21" s="946"/>
      <c r="G21" s="1313"/>
    </row>
    <row r="22" spans="2:7">
      <c r="B22" s="1314">
        <f>+B20+1</f>
        <v>7</v>
      </c>
      <c r="C22" s="1315" t="str">
        <f>+Journal!B5</f>
        <v>Journals</v>
      </c>
      <c r="D22" s="1315"/>
      <c r="E22" s="1316" t="s">
        <v>1703</v>
      </c>
      <c r="F22" s="1315"/>
      <c r="G22" s="527" t="str">
        <f>+C22</f>
        <v>Journals</v>
      </c>
    </row>
    <row r="23" spans="2:7">
      <c r="B23" s="1314"/>
      <c r="C23" s="946"/>
      <c r="D23" s="946"/>
      <c r="E23" s="946"/>
      <c r="F23" s="946"/>
      <c r="G23" s="1313"/>
    </row>
    <row r="24" spans="2:7">
      <c r="B24" s="1314">
        <f>+B22+1</f>
        <v>8</v>
      </c>
      <c r="C24" s="1315" t="str">
        <f>+TB!B5</f>
        <v>Trial Balance</v>
      </c>
      <c r="D24" s="1315"/>
      <c r="E24" s="1316" t="s">
        <v>1703</v>
      </c>
      <c r="F24" s="1315"/>
      <c r="G24" s="527" t="str">
        <f>+C24</f>
        <v>Trial Balance</v>
      </c>
    </row>
    <row r="25" spans="2:7">
      <c r="B25" s="1314"/>
      <c r="C25" s="946"/>
      <c r="D25" s="946"/>
      <c r="E25" s="946"/>
      <c r="F25" s="946"/>
      <c r="G25" s="1313"/>
    </row>
    <row r="26" spans="2:7">
      <c r="B26" s="1314">
        <f>+B24+1</f>
        <v>9</v>
      </c>
      <c r="C26" s="1315" t="str">
        <f>+'F - Fixed Assets'!B5</f>
        <v>Lead Schedule - Fixed Assets</v>
      </c>
      <c r="D26" s="1315"/>
      <c r="E26" s="1316" t="s">
        <v>1704</v>
      </c>
      <c r="F26" s="1315"/>
      <c r="G26" s="527" t="str">
        <f>+C26</f>
        <v>Lead Schedule - Fixed Assets</v>
      </c>
    </row>
    <row r="27" spans="2:7">
      <c r="B27" s="1314"/>
      <c r="C27" s="946"/>
      <c r="D27" s="946"/>
      <c r="E27" s="946"/>
      <c r="F27" s="946"/>
      <c r="G27" s="1313"/>
    </row>
    <row r="28" spans="2:7">
      <c r="B28" s="1314">
        <f>+B26+1</f>
        <v>10</v>
      </c>
      <c r="C28" s="1315" t="str">
        <f>+'F1 - Intangible FA'!B5</f>
        <v>Fixed Assets - Intangible</v>
      </c>
      <c r="D28" s="1315"/>
      <c r="E28" s="1316" t="s">
        <v>1704</v>
      </c>
      <c r="F28" s="1315"/>
      <c r="G28" s="527" t="str">
        <f>+C28</f>
        <v>Fixed Assets - Intangible</v>
      </c>
    </row>
    <row r="29" spans="2:7">
      <c r="B29" s="1314"/>
      <c r="C29" s="946"/>
      <c r="D29" s="946"/>
      <c r="E29" s="946"/>
      <c r="F29" s="946"/>
      <c r="G29" s="1313"/>
    </row>
    <row r="30" spans="2:7">
      <c r="B30" s="1314">
        <f>+B28+1</f>
        <v>11</v>
      </c>
      <c r="C30" s="1315" t="str">
        <f>+'F2 - Tangible FA'!B5</f>
        <v>Fixed Assets - Tangible</v>
      </c>
      <c r="D30" s="1315"/>
      <c r="E30" s="1316" t="s">
        <v>1704</v>
      </c>
      <c r="F30" s="1315"/>
      <c r="G30" s="527" t="str">
        <f>+C30</f>
        <v>Fixed Assets - Tangible</v>
      </c>
    </row>
    <row r="31" spans="2:7">
      <c r="B31" s="1314"/>
      <c r="C31" s="946"/>
      <c r="D31" s="946"/>
      <c r="E31" s="946"/>
      <c r="F31" s="946"/>
      <c r="G31" s="1313"/>
    </row>
    <row r="32" spans="2:7">
      <c r="B32" s="1314">
        <f>+B30+1</f>
        <v>12</v>
      </c>
      <c r="C32" s="1315" t="str">
        <f>+'F4 - FAR'!B5</f>
        <v>Fixed asset register</v>
      </c>
      <c r="D32" s="1315"/>
      <c r="E32" s="1316" t="s">
        <v>1704</v>
      </c>
      <c r="F32" s="1315"/>
      <c r="G32" s="527" t="str">
        <f>+C32</f>
        <v>Fixed asset register</v>
      </c>
    </row>
    <row r="33" spans="2:7">
      <c r="B33" s="1314"/>
      <c r="C33" s="1315"/>
      <c r="D33" s="1315"/>
      <c r="E33" s="1315"/>
      <c r="F33" s="1315"/>
      <c r="G33" s="422"/>
    </row>
    <row r="34" spans="2:7">
      <c r="B34" s="1314">
        <f>+B32+1</f>
        <v>13</v>
      </c>
      <c r="C34" s="1315" t="str">
        <f>+'F5 - Investments'!B5</f>
        <v>Investments</v>
      </c>
      <c r="D34" s="1315"/>
      <c r="E34" s="1316" t="s">
        <v>1703</v>
      </c>
      <c r="F34" s="1315"/>
      <c r="G34" s="527" t="str">
        <f>+C34</f>
        <v>Investments</v>
      </c>
    </row>
    <row r="35" spans="2:7">
      <c r="B35" s="1314"/>
      <c r="C35" s="1315"/>
      <c r="D35" s="1315"/>
      <c r="E35" s="1315"/>
      <c r="F35" s="1315"/>
      <c r="G35" s="422"/>
    </row>
    <row r="36" spans="2:7">
      <c r="B36" s="1314">
        <f>+B34+1</f>
        <v>14</v>
      </c>
      <c r="C36" s="1315" t="str">
        <f>+'C1 - Stock'!B5</f>
        <v>Lead Schedule - Stock</v>
      </c>
      <c r="D36" s="1315"/>
      <c r="E36" s="1316" t="s">
        <v>1704</v>
      </c>
      <c r="F36" s="1315"/>
      <c r="G36" s="527" t="str">
        <f>+C36</f>
        <v>Lead Schedule - Stock</v>
      </c>
    </row>
    <row r="37" spans="2:7">
      <c r="B37" s="1314"/>
      <c r="C37" s="946"/>
      <c r="D37" s="946"/>
      <c r="E37" s="946"/>
      <c r="F37" s="946"/>
      <c r="G37" s="1313"/>
    </row>
    <row r="38" spans="2:7">
      <c r="B38" s="1314">
        <f>+B36+1</f>
        <v>15</v>
      </c>
      <c r="C38" s="1315" t="str">
        <f>+'C2 - Debtors'!B5</f>
        <v>Lead Schedule - Debtors</v>
      </c>
      <c r="D38" s="1315"/>
      <c r="E38" s="1316" t="s">
        <v>1703</v>
      </c>
      <c r="F38" s="1315"/>
      <c r="G38" s="527" t="str">
        <f>+C38</f>
        <v>Lead Schedule - Debtors</v>
      </c>
    </row>
    <row r="39" spans="2:7">
      <c r="B39" s="1314"/>
      <c r="C39" s="946"/>
      <c r="D39" s="946"/>
      <c r="E39" s="946"/>
      <c r="F39" s="946"/>
      <c r="G39" s="1313"/>
    </row>
    <row r="40" spans="2:7">
      <c r="B40" s="1314">
        <f>+B38+1</f>
        <v>16</v>
      </c>
      <c r="C40" s="1315" t="str">
        <f>+'C2-1 - Trade debtors'!B5</f>
        <v>Trade debtors</v>
      </c>
      <c r="D40" s="1315"/>
      <c r="E40" s="1316" t="s">
        <v>1703</v>
      </c>
      <c r="F40" s="1315"/>
      <c r="G40" s="527" t="str">
        <f>+C40</f>
        <v>Trade debtors</v>
      </c>
    </row>
    <row r="41" spans="2:7">
      <c r="B41" s="1314"/>
      <c r="C41" s="946"/>
      <c r="D41" s="946"/>
      <c r="E41" s="946"/>
      <c r="F41" s="946"/>
      <c r="G41" s="1313"/>
    </row>
    <row r="42" spans="2:7">
      <c r="B42" s="1314">
        <f>+B40+1</f>
        <v>17</v>
      </c>
      <c r="C42" s="1315" t="str">
        <f>+'C2-2-1 - Other Debtors'!B5</f>
        <v>Other Debtors</v>
      </c>
      <c r="D42" s="1315"/>
      <c r="E42" s="1316" t="s">
        <v>1703</v>
      </c>
      <c r="F42" s="1315"/>
      <c r="G42" s="527" t="str">
        <f>+C42</f>
        <v>Other Debtors</v>
      </c>
    </row>
    <row r="43" spans="2:7">
      <c r="B43" s="1314"/>
      <c r="C43" s="946"/>
      <c r="D43" s="946"/>
      <c r="E43" s="946"/>
      <c r="F43" s="946"/>
      <c r="G43" s="1313"/>
    </row>
    <row r="44" spans="2:7">
      <c r="B44" s="1314">
        <f>+B42+1</f>
        <v>18</v>
      </c>
      <c r="C44" s="1315" t="str">
        <f>+'C2-3 - Prepayments'!B5</f>
        <v>Prepayments</v>
      </c>
      <c r="D44" s="1315"/>
      <c r="E44" s="1316" t="s">
        <v>1703</v>
      </c>
      <c r="F44" s="1315"/>
      <c r="G44" s="527" t="str">
        <f>+C44</f>
        <v>Prepayments</v>
      </c>
    </row>
    <row r="45" spans="2:7">
      <c r="B45" s="1314"/>
      <c r="C45" s="946"/>
      <c r="D45" s="946"/>
      <c r="E45" s="946"/>
      <c r="F45" s="946"/>
      <c r="G45" s="1313"/>
    </row>
    <row r="46" spans="2:7">
      <c r="B46" s="1314">
        <f>+B44+1</f>
        <v>19</v>
      </c>
      <c r="C46" s="1315" t="str">
        <f>+'C2-4 - Accrued Income'!B5</f>
        <v xml:space="preserve">Other Debtors </v>
      </c>
      <c r="D46" s="1315"/>
      <c r="E46" s="1316" t="s">
        <v>1703</v>
      </c>
      <c r="F46" s="1315"/>
      <c r="G46" s="527" t="str">
        <f>+C46</f>
        <v xml:space="preserve">Other Debtors </v>
      </c>
    </row>
    <row r="47" spans="2:7">
      <c r="B47" s="1314"/>
      <c r="C47" s="1315"/>
      <c r="D47" s="1315"/>
      <c r="E47" s="1315"/>
      <c r="F47" s="1315"/>
      <c r="G47" s="422"/>
    </row>
    <row r="48" spans="2:7">
      <c r="B48" s="1314">
        <f>+B46+1</f>
        <v>20</v>
      </c>
      <c r="C48" s="1315" t="str">
        <f>+'C2-5 - Other debtors-Inter co.'!B5</f>
        <v>Other Debtors - Inter company</v>
      </c>
      <c r="D48" s="1315"/>
      <c r="E48" s="1316" t="s">
        <v>1703</v>
      </c>
      <c r="F48" s="1315"/>
      <c r="G48" s="527" t="str">
        <f>+C48</f>
        <v>Other Debtors - Inter company</v>
      </c>
    </row>
    <row r="49" spans="2:7">
      <c r="B49" s="1314"/>
      <c r="C49" s="1315"/>
      <c r="D49" s="1315"/>
      <c r="E49" s="1315"/>
      <c r="F49" s="1315"/>
      <c r="G49" s="422"/>
    </row>
    <row r="50" spans="2:7">
      <c r="B50" s="1314">
        <f>+B48+1</f>
        <v>21</v>
      </c>
      <c r="C50" s="1315" t="str">
        <f>+'C2-6 - CIS'!B5</f>
        <v>Other Debtors - CIS</v>
      </c>
      <c r="D50" s="1315"/>
      <c r="E50" s="1316" t="s">
        <v>1703</v>
      </c>
      <c r="F50" s="1315"/>
      <c r="G50" s="527" t="str">
        <f>+C50</f>
        <v>Other Debtors - CIS</v>
      </c>
    </row>
    <row r="51" spans="2:7">
      <c r="B51" s="1314"/>
      <c r="C51" s="1315"/>
      <c r="D51" s="1315"/>
      <c r="E51" s="1315"/>
      <c r="F51" s="1315"/>
      <c r="G51" s="422"/>
    </row>
    <row r="52" spans="2:7">
      <c r="B52" s="1314">
        <f>+B50+1</f>
        <v>22</v>
      </c>
      <c r="C52" s="1315" t="str">
        <f>+'C2-7 - Other debtors (3)'!B5</f>
        <v>Other Debtors - 3</v>
      </c>
      <c r="D52" s="1315"/>
      <c r="E52" s="1316" t="s">
        <v>1703</v>
      </c>
      <c r="F52" s="1315"/>
      <c r="G52" s="527" t="str">
        <f>+C52</f>
        <v>Other Debtors - 3</v>
      </c>
    </row>
    <row r="53" spans="2:7">
      <c r="B53" s="1314"/>
      <c r="C53" s="946"/>
      <c r="D53" s="946"/>
      <c r="E53" s="946"/>
      <c r="F53" s="946"/>
      <c r="G53" s="1313"/>
    </row>
    <row r="54" spans="2:7">
      <c r="B54" s="1314">
        <f>+B52+1</f>
        <v>23</v>
      </c>
      <c r="C54" s="1315" t="str">
        <f>+'C3 - Bank &amp; Cash'!B5</f>
        <v>Lead Schedule - Bank and Cash in hand</v>
      </c>
      <c r="D54" s="1315"/>
      <c r="E54" s="1316" t="s">
        <v>1703</v>
      </c>
      <c r="F54" s="1315"/>
      <c r="G54" s="527" t="str">
        <f>+C54</f>
        <v>Lead Schedule - Bank and Cash in hand</v>
      </c>
    </row>
    <row r="55" spans="2:7">
      <c r="B55" s="1314"/>
      <c r="C55" s="946"/>
      <c r="D55" s="946"/>
      <c r="E55" s="946"/>
      <c r="F55" s="946"/>
      <c r="G55" s="1313"/>
    </row>
    <row r="56" spans="2:7">
      <c r="B56" s="1314">
        <f>+B54+1</f>
        <v>24</v>
      </c>
      <c r="C56" s="1315" t="str">
        <f>+'C3-1 - Bank 1'!B5</f>
        <v>Bank account - 1</v>
      </c>
      <c r="D56" s="1315"/>
      <c r="E56" s="1316" t="s">
        <v>1703</v>
      </c>
      <c r="F56" s="1315"/>
      <c r="G56" s="527" t="str">
        <f>+C56</f>
        <v>Bank account - 1</v>
      </c>
    </row>
    <row r="57" spans="2:7">
      <c r="B57" s="1314"/>
      <c r="C57" s="946"/>
      <c r="D57" s="946"/>
      <c r="E57" s="946"/>
      <c r="F57" s="946"/>
      <c r="G57" s="1313"/>
    </row>
    <row r="58" spans="2:7">
      <c r="B58" s="1314">
        <f>+B56+1</f>
        <v>25</v>
      </c>
      <c r="C58" s="1315" t="str">
        <f>+'C3-4 - Bank-2'!B5</f>
        <v>Bank account - 2</v>
      </c>
      <c r="D58" s="1315"/>
      <c r="E58" s="1316" t="s">
        <v>1703</v>
      </c>
      <c r="F58" s="1315"/>
      <c r="G58" s="527" t="str">
        <f>+C58</f>
        <v>Bank account - 2</v>
      </c>
    </row>
    <row r="59" spans="2:7">
      <c r="B59" s="1314"/>
      <c r="C59" s="946"/>
      <c r="D59" s="946"/>
      <c r="E59" s="946"/>
      <c r="F59" s="946"/>
      <c r="G59" s="1313"/>
    </row>
    <row r="60" spans="2:7">
      <c r="B60" s="1314">
        <f>+B58+1</f>
        <v>26</v>
      </c>
      <c r="C60" s="1315" t="str">
        <f>+'C5 - Cash'!B5</f>
        <v>Cash</v>
      </c>
      <c r="D60" s="1315"/>
      <c r="E60" s="1316" t="s">
        <v>1703</v>
      </c>
      <c r="F60" s="1315"/>
      <c r="G60" s="527" t="str">
        <f>+C60</f>
        <v>Cash</v>
      </c>
    </row>
    <row r="61" spans="2:7">
      <c r="B61" s="1314"/>
      <c r="C61" s="946"/>
      <c r="D61" s="946"/>
      <c r="E61" s="946"/>
      <c r="F61" s="946"/>
      <c r="G61" s="1313"/>
    </row>
    <row r="62" spans="2:7">
      <c r="B62" s="1314">
        <f>+B60+1</f>
        <v>27</v>
      </c>
      <c r="C62" s="1315" t="str">
        <f>+'C4 - Creditors'!B5</f>
        <v>Lead Schedule - Creditors &lt; 1 Year</v>
      </c>
      <c r="D62" s="1315"/>
      <c r="E62" s="1316" t="s">
        <v>1703</v>
      </c>
      <c r="F62" s="1315"/>
      <c r="G62" s="527" t="str">
        <f>+C62</f>
        <v>Lead Schedule - Creditors &lt; 1 Year</v>
      </c>
    </row>
    <row r="63" spans="2:7">
      <c r="B63" s="1314"/>
      <c r="C63" s="946"/>
      <c r="D63" s="946"/>
      <c r="E63" s="946"/>
      <c r="F63" s="946"/>
      <c r="G63" s="1313"/>
    </row>
    <row r="64" spans="2:7">
      <c r="B64" s="1314">
        <f>+B62+1</f>
        <v>28</v>
      </c>
      <c r="C64" s="1315" t="str">
        <f>+'C4-1 - Trade creditors'!B5</f>
        <v>Trade creditors</v>
      </c>
      <c r="D64" s="1315"/>
      <c r="E64" s="1316" t="s">
        <v>1703</v>
      </c>
      <c r="F64" s="1315"/>
      <c r="G64" s="527" t="str">
        <f>+C64</f>
        <v>Trade creditors</v>
      </c>
    </row>
    <row r="65" spans="2:7">
      <c r="B65" s="1314"/>
      <c r="C65" s="946"/>
      <c r="D65" s="946"/>
      <c r="E65" s="946"/>
      <c r="F65" s="946"/>
      <c r="G65" s="1313"/>
    </row>
    <row r="66" spans="2:7">
      <c r="B66" s="1314">
        <f>+B64+1</f>
        <v>29</v>
      </c>
      <c r="C66" s="1315" t="str">
        <f>+'C2-2 - Other debtors'!B5</f>
        <v>Other creditors</v>
      </c>
      <c r="D66" s="1315"/>
      <c r="E66" s="1316" t="s">
        <v>1703</v>
      </c>
      <c r="F66" s="1315"/>
      <c r="G66" s="527" t="str">
        <f>+C66</f>
        <v>Other creditors</v>
      </c>
    </row>
    <row r="67" spans="2:7">
      <c r="B67" s="1314"/>
      <c r="C67" s="946"/>
      <c r="D67" s="946"/>
      <c r="E67" s="946"/>
      <c r="F67" s="946"/>
      <c r="G67" s="1313"/>
    </row>
    <row r="68" spans="2:7">
      <c r="B68" s="1314">
        <f>+B66+1</f>
        <v>30</v>
      </c>
      <c r="C68" s="1315" t="str">
        <f>+'C4-3 - CT'!B5</f>
        <v>Corporation tax</v>
      </c>
      <c r="D68" s="1315"/>
      <c r="E68" s="1316" t="s">
        <v>1703</v>
      </c>
      <c r="F68" s="1315"/>
      <c r="G68" s="527" t="str">
        <f>+C68</f>
        <v>Corporation tax</v>
      </c>
    </row>
    <row r="69" spans="2:7">
      <c r="B69" s="1314"/>
      <c r="C69" s="1315"/>
      <c r="D69" s="1315"/>
      <c r="E69" s="1315"/>
      <c r="F69" s="1315"/>
      <c r="G69" s="422"/>
    </row>
    <row r="70" spans="2:7">
      <c r="B70" s="1314">
        <f>+B68+1</f>
        <v>31</v>
      </c>
      <c r="C70" s="1315" t="str">
        <f>+'C4-2 - VAT'!B5</f>
        <v>VAT Liability</v>
      </c>
      <c r="D70" s="1315"/>
      <c r="E70" s="1316" t="s">
        <v>1703</v>
      </c>
      <c r="F70" s="1315"/>
      <c r="G70" s="527" t="str">
        <f>+C70</f>
        <v>VAT Liability</v>
      </c>
    </row>
    <row r="71" spans="2:7">
      <c r="B71" s="1314"/>
      <c r="C71" s="1315"/>
      <c r="D71" s="1315"/>
      <c r="E71" s="1315"/>
      <c r="F71" s="1315"/>
      <c r="G71" s="422"/>
    </row>
    <row r="72" spans="2:7">
      <c r="B72" s="1314">
        <f>+B70+1</f>
        <v>32</v>
      </c>
      <c r="C72" s="1315" t="str">
        <f>+'VAT Rec'!B5</f>
        <v>VAT Reconciliation</v>
      </c>
      <c r="D72" s="1315"/>
      <c r="E72" s="1316" t="s">
        <v>1703</v>
      </c>
      <c r="F72" s="1315"/>
      <c r="G72" s="527" t="str">
        <f>+C72</f>
        <v>VAT Reconciliation</v>
      </c>
    </row>
    <row r="73" spans="2:7">
      <c r="B73" s="1314"/>
      <c r="C73" s="946"/>
      <c r="D73" s="946"/>
      <c r="E73" s="946"/>
      <c r="F73" s="946"/>
      <c r="G73" s="1313"/>
    </row>
    <row r="74" spans="2:7">
      <c r="B74" s="1314">
        <f>+B72+1</f>
        <v>33</v>
      </c>
      <c r="C74" s="1315" t="str">
        <f>+'C4-4 - PAYE-NI'!B5</f>
        <v>PAYE/NI Liability</v>
      </c>
      <c r="D74" s="1315"/>
      <c r="E74" s="1316" t="s">
        <v>1703</v>
      </c>
      <c r="F74" s="1315"/>
      <c r="G74" s="527" t="str">
        <f>+C74</f>
        <v>PAYE/NI Liability</v>
      </c>
    </row>
    <row r="75" spans="2:7">
      <c r="B75" s="1314"/>
      <c r="C75" s="946"/>
      <c r="D75" s="946"/>
      <c r="E75" s="946"/>
      <c r="F75" s="946"/>
      <c r="G75" s="1313"/>
    </row>
    <row r="76" spans="2:7">
      <c r="B76" s="1314">
        <f>+B74+1</f>
        <v>34</v>
      </c>
      <c r="C76" s="1315" t="str">
        <f>+'C4-10 - Net wages'!B5</f>
        <v>Net wages</v>
      </c>
      <c r="D76" s="1315"/>
      <c r="E76" s="1316" t="s">
        <v>1703</v>
      </c>
      <c r="F76" s="1315"/>
      <c r="G76" s="527" t="str">
        <f>+C76</f>
        <v>Net wages</v>
      </c>
    </row>
    <row r="77" spans="2:7">
      <c r="B77" s="1314"/>
      <c r="C77" s="946"/>
      <c r="D77" s="946"/>
      <c r="E77" s="946"/>
      <c r="F77" s="946"/>
      <c r="G77" s="1313"/>
    </row>
    <row r="78" spans="2:7">
      <c r="B78" s="1314">
        <f>+B76+1</f>
        <v>35</v>
      </c>
      <c r="C78" s="1315" t="str">
        <f>+'C4-5 - Other creditors'!B5</f>
        <v>Other creditors</v>
      </c>
      <c r="D78" s="1315"/>
      <c r="E78" s="1316" t="s">
        <v>1703</v>
      </c>
      <c r="F78" s="1315"/>
      <c r="G78" s="527" t="str">
        <f>+C78</f>
        <v>Other creditors</v>
      </c>
    </row>
    <row r="79" spans="2:7">
      <c r="B79" s="1314"/>
      <c r="C79" s="946"/>
      <c r="D79" s="946"/>
      <c r="E79" s="946"/>
      <c r="F79" s="946"/>
      <c r="G79" s="1313"/>
    </row>
    <row r="80" spans="2:7">
      <c r="B80" s="1314">
        <f>+B78+1</f>
        <v>36</v>
      </c>
      <c r="C80" s="1315" t="str">
        <f>+'C4-6 - Accruals'!B5</f>
        <v>Accruals</v>
      </c>
      <c r="D80" s="1315"/>
      <c r="E80" s="1316" t="s">
        <v>1703</v>
      </c>
      <c r="F80" s="1315"/>
      <c r="G80" s="527" t="str">
        <f>+C80</f>
        <v>Accruals</v>
      </c>
    </row>
    <row r="81" spans="2:7">
      <c r="B81" s="1314"/>
      <c r="C81" s="946"/>
      <c r="D81" s="946"/>
      <c r="E81" s="946"/>
      <c r="F81" s="946"/>
      <c r="G81" s="1313"/>
    </row>
    <row r="82" spans="2:7">
      <c r="B82" s="1314">
        <f>+B80+1</f>
        <v>37</v>
      </c>
      <c r="C82" s="1315" t="str">
        <f>+'C4-7 - DCA'!B5</f>
        <v>Director's current account</v>
      </c>
      <c r="D82" s="1315"/>
      <c r="E82" s="1316" t="s">
        <v>1703</v>
      </c>
      <c r="F82" s="1315"/>
      <c r="G82" s="527" t="str">
        <f>+C82</f>
        <v>Director's current account</v>
      </c>
    </row>
    <row r="83" spans="2:7">
      <c r="B83" s="1314"/>
      <c r="C83" s="946"/>
      <c r="D83" s="946"/>
      <c r="E83" s="946"/>
      <c r="F83" s="946"/>
      <c r="G83" s="1313"/>
    </row>
    <row r="84" spans="2:7">
      <c r="B84" s="1314">
        <f>+B82+1</f>
        <v>38</v>
      </c>
      <c r="C84" s="1315" t="str">
        <f>+'C4-8 - Loan &lt; 1'!B5</f>
        <v xml:space="preserve">Loan Account </v>
      </c>
      <c r="D84" s="1315"/>
      <c r="E84" s="1316" t="s">
        <v>1703</v>
      </c>
      <c r="F84" s="1315"/>
      <c r="G84" s="527" t="str">
        <f>+C84</f>
        <v xml:space="preserve">Loan Account </v>
      </c>
    </row>
    <row r="85" spans="2:7">
      <c r="B85" s="1314"/>
      <c r="C85" s="946"/>
      <c r="D85" s="946"/>
      <c r="E85" s="946"/>
      <c r="F85" s="946"/>
      <c r="G85" s="1313"/>
    </row>
    <row r="86" spans="2:7">
      <c r="B86" s="1314">
        <f>+B84+1</f>
        <v>39</v>
      </c>
      <c r="C86" s="1315" t="str">
        <f>+'C4-9 - HP &lt; 1'!B5</f>
        <v>Hire purchase payable &lt; 1 Year</v>
      </c>
      <c r="D86" s="1315"/>
      <c r="E86" s="1316" t="s">
        <v>1703</v>
      </c>
      <c r="F86" s="1315"/>
      <c r="G86" s="527" t="str">
        <f>+C86</f>
        <v>Hire purchase payable &lt; 1 Year</v>
      </c>
    </row>
    <row r="87" spans="2:7">
      <c r="B87" s="1314"/>
      <c r="C87" s="1315"/>
      <c r="D87" s="1315"/>
      <c r="E87" s="1315"/>
      <c r="F87" s="1315"/>
      <c r="G87" s="422"/>
    </row>
    <row r="88" spans="2:7">
      <c r="B88" s="1314">
        <f>+B86+1</f>
        <v>40</v>
      </c>
      <c r="C88" s="1315" t="str">
        <f>+'C4-10 - Pension'!B5</f>
        <v>Pension</v>
      </c>
      <c r="D88" s="1315"/>
      <c r="E88" s="1316" t="s">
        <v>1703</v>
      </c>
      <c r="F88" s="1315"/>
      <c r="G88" s="527" t="str">
        <f>+C88</f>
        <v>Pension</v>
      </c>
    </row>
    <row r="89" spans="2:7">
      <c r="B89" s="1314"/>
      <c r="C89" s="1315"/>
      <c r="D89" s="1315"/>
      <c r="E89" s="1315"/>
      <c r="F89" s="1315"/>
      <c r="G89" s="422"/>
    </row>
    <row r="90" spans="2:7">
      <c r="B90" s="1314">
        <f>+B88+1</f>
        <v>41</v>
      </c>
      <c r="C90" s="1315" t="str">
        <f>+'C4-11 - Other Creditors (3)'!B5</f>
        <v>Other Creditors - 3</v>
      </c>
      <c r="D90" s="1315"/>
      <c r="E90" s="1316" t="s">
        <v>1703</v>
      </c>
      <c r="F90" s="1315"/>
      <c r="G90" s="527" t="str">
        <f>+C90</f>
        <v>Other Creditors - 3</v>
      </c>
    </row>
    <row r="91" spans="2:7">
      <c r="B91" s="1314"/>
      <c r="C91" s="1315"/>
      <c r="D91" s="1315"/>
      <c r="E91" s="1315"/>
      <c r="F91" s="1315"/>
      <c r="G91" s="422"/>
    </row>
    <row r="92" spans="2:7">
      <c r="B92" s="1314">
        <f>+B90+1</f>
        <v>42</v>
      </c>
      <c r="C92" s="1315" t="str">
        <f>+'C4-12 - Other Crediotrs (4)'!B5</f>
        <v>Other Creditors - 4</v>
      </c>
      <c r="D92" s="1315"/>
      <c r="E92" s="1316" t="s">
        <v>1703</v>
      </c>
      <c r="F92" s="1315"/>
      <c r="G92" s="527" t="str">
        <f>+C92</f>
        <v>Other Creditors - 4</v>
      </c>
    </row>
    <row r="93" spans="2:7">
      <c r="B93" s="1314"/>
      <c r="C93" s="946"/>
      <c r="D93" s="946"/>
      <c r="E93" s="946"/>
      <c r="F93" s="946"/>
      <c r="G93" s="1313"/>
    </row>
    <row r="94" spans="2:7">
      <c r="B94" s="1314">
        <f>+B92+1</f>
        <v>43</v>
      </c>
      <c r="C94" s="1315" t="str">
        <f>+'L - Long Term Loans'!B5</f>
        <v>Lead Schedule - Creditors &gt; 1 Year</v>
      </c>
      <c r="D94" s="1315"/>
      <c r="E94" s="1316" t="s">
        <v>1704</v>
      </c>
      <c r="F94" s="1315"/>
      <c r="G94" s="527" t="str">
        <f>+C94</f>
        <v>Lead Schedule - Creditors &gt; 1 Year</v>
      </c>
    </row>
    <row r="95" spans="2:7">
      <c r="B95" s="1314"/>
      <c r="C95" s="1315"/>
      <c r="D95" s="1315"/>
      <c r="E95" s="1315"/>
      <c r="F95" s="1315"/>
      <c r="G95" s="422"/>
    </row>
    <row r="96" spans="2:7">
      <c r="B96" s="1314">
        <f>+B94+1</f>
        <v>44</v>
      </c>
      <c r="C96" s="1315" t="str">
        <f>+'L1 - Loan &gt; 1'!B5</f>
        <v>Loans payable &gt; 1 Year</v>
      </c>
      <c r="D96" s="1315"/>
      <c r="E96" s="1316" t="s">
        <v>1703</v>
      </c>
      <c r="F96" s="1315"/>
      <c r="G96" s="527" t="str">
        <f>+C96</f>
        <v>Loans payable &gt; 1 Year</v>
      </c>
    </row>
    <row r="97" spans="2:7">
      <c r="B97" s="1314"/>
      <c r="C97" s="946"/>
      <c r="D97" s="946"/>
      <c r="E97" s="946"/>
      <c r="F97" s="946"/>
      <c r="G97" s="1313"/>
    </row>
    <row r="98" spans="2:7">
      <c r="B98" s="1314">
        <f>+B96+1</f>
        <v>45</v>
      </c>
      <c r="C98" s="1315" t="str">
        <f>+'L2 - HP &gt; 1'!B5</f>
        <v>Hire purchase payable &gt; 1 Year</v>
      </c>
      <c r="D98" s="1315"/>
      <c r="E98" s="1316" t="s">
        <v>1703</v>
      </c>
      <c r="F98" s="1315"/>
      <c r="G98" s="527" t="str">
        <f>+C98</f>
        <v>Hire purchase payable &gt; 1 Year</v>
      </c>
    </row>
    <row r="99" spans="2:7">
      <c r="B99" s="1314"/>
      <c r="C99" s="946"/>
      <c r="D99" s="946"/>
      <c r="E99" s="946"/>
      <c r="F99" s="946"/>
      <c r="G99" s="1313"/>
    </row>
    <row r="100" spans="2:7">
      <c r="B100" s="1314">
        <f>+B98+1</f>
        <v>46</v>
      </c>
      <c r="C100" s="1315" t="str">
        <f>+'D - Deferred tax'!B5</f>
        <v>Lead Schedule - Provision for Liabilities</v>
      </c>
      <c r="D100" s="1315"/>
      <c r="E100" s="1316" t="s">
        <v>1703</v>
      </c>
      <c r="F100" s="1315"/>
      <c r="G100" s="527" t="str">
        <f>+C100</f>
        <v>Lead Schedule - Provision for Liabilities</v>
      </c>
    </row>
    <row r="101" spans="2:7">
      <c r="B101" s="1314"/>
      <c r="C101" s="946"/>
      <c r="D101" s="946"/>
      <c r="E101" s="946"/>
      <c r="F101" s="946"/>
      <c r="G101" s="1313"/>
    </row>
    <row r="102" spans="2:7">
      <c r="B102" s="1314">
        <f>+B100+1</f>
        <v>47</v>
      </c>
      <c r="C102" s="1315" t="str">
        <f>+'E - Share capital'!B5</f>
        <v>Lead Schedule - Share capital</v>
      </c>
      <c r="D102" s="1315"/>
      <c r="E102" s="1316" t="s">
        <v>1703</v>
      </c>
      <c r="F102" s="1315"/>
      <c r="G102" s="527" t="str">
        <f>+C102</f>
        <v>Lead Schedule - Share capital</v>
      </c>
    </row>
    <row r="103" spans="2:7">
      <c r="B103" s="1314"/>
      <c r="C103" s="946"/>
      <c r="D103" s="946"/>
      <c r="E103" s="946"/>
      <c r="F103" s="946"/>
      <c r="G103" s="1313"/>
    </row>
    <row r="104" spans="2:7" ht="16.149999999999999" thickBot="1">
      <c r="B104" s="1317">
        <f>+B102+1</f>
        <v>48</v>
      </c>
      <c r="C104" s="1318" t="str">
        <f>+'P - Reserves'!B5</f>
        <v>Lead Schedule - Profit and loss account</v>
      </c>
      <c r="D104" s="1318"/>
      <c r="E104" s="1319" t="s">
        <v>1703</v>
      </c>
      <c r="F104" s="1318"/>
      <c r="G104" s="528" t="str">
        <f>+C104</f>
        <v>Lead Schedule - Profit and loss account</v>
      </c>
    </row>
    <row r="105" spans="2:7">
      <c r="B105" s="1320"/>
      <c r="C105" s="946"/>
      <c r="D105" s="946"/>
      <c r="E105" s="946"/>
      <c r="F105" s="946"/>
      <c r="G105" s="946"/>
    </row>
    <row r="106" spans="2:7">
      <c r="B106" s="1320"/>
      <c r="C106" s="946"/>
      <c r="D106" s="946"/>
      <c r="E106" s="946"/>
      <c r="F106" s="946"/>
      <c r="G106" s="946"/>
    </row>
    <row r="107" spans="2:7">
      <c r="B107" s="1320"/>
      <c r="C107" s="946"/>
      <c r="D107" s="946"/>
      <c r="E107" s="946"/>
      <c r="F107" s="946"/>
      <c r="G107" s="946"/>
    </row>
    <row r="108" spans="2:7">
      <c r="B108" s="1320"/>
      <c r="C108" s="946"/>
      <c r="D108" s="946"/>
      <c r="E108" s="946"/>
      <c r="F108" s="946"/>
      <c r="G108" s="946"/>
    </row>
    <row r="109" spans="2:7">
      <c r="B109" s="1320"/>
      <c r="C109" s="946"/>
      <c r="D109" s="946"/>
      <c r="E109" s="946"/>
      <c r="F109" s="946"/>
      <c r="G109" s="946"/>
    </row>
    <row r="110" spans="2:7">
      <c r="B110" s="1320"/>
      <c r="C110" s="946"/>
      <c r="D110" s="946"/>
      <c r="E110" s="946"/>
      <c r="F110" s="946"/>
      <c r="G110" s="946"/>
    </row>
    <row r="111" spans="2:7">
      <c r="B111" s="1320"/>
      <c r="C111" s="946"/>
      <c r="D111" s="946"/>
      <c r="E111" s="946"/>
      <c r="F111" s="946"/>
      <c r="G111" s="946"/>
    </row>
    <row r="112" spans="2:7">
      <c r="B112" s="1320"/>
      <c r="C112" s="946"/>
      <c r="D112" s="946"/>
      <c r="E112" s="946"/>
      <c r="F112" s="946"/>
      <c r="G112" s="946"/>
    </row>
    <row r="113" spans="2:2">
      <c r="B113" s="1320"/>
    </row>
    <row r="114" spans="2:2">
      <c r="B114" s="1320"/>
    </row>
  </sheetData>
  <sheetProtection formatCells="0" formatColumns="0" formatRows="0" insertColumns="0" insertRows="0" insertHyperlinks="0" deleteColumns="0" deleteRows="0" sort="0" autoFilter="0"/>
  <hyperlinks>
    <hyperlink ref="G10" location="'Notes'!A1" display="Notes" xr:uid="{00000000-0004-0000-0100-000000000000}"/>
    <hyperlink ref="G12" location="'Job plan'!A1" display="'Job plan'!A1" xr:uid="{00000000-0004-0000-0100-000001000000}"/>
    <hyperlink ref="G14" location="Queries!A1" display="Queries!A1" xr:uid="{00000000-0004-0000-0100-000002000000}"/>
    <hyperlink ref="G16" location="'Profit &amp; Loss'!A1" display="'Profit &amp; Loss'!A1" xr:uid="{00000000-0004-0000-0100-000003000000}"/>
    <hyperlink ref="G18" location="'Balance Sheet'!A1" display="'Balance Sheet'!A1" xr:uid="{00000000-0004-0000-0100-000004000000}"/>
    <hyperlink ref="G20" location="ETB!A1" display="ETB!A1" xr:uid="{00000000-0004-0000-0100-000005000000}"/>
    <hyperlink ref="G22" location="Journal!A1" display="Journal!A1" xr:uid="{00000000-0004-0000-0100-000006000000}"/>
    <hyperlink ref="G24" location="TB!A1" display="TB!A1" xr:uid="{00000000-0004-0000-0100-000007000000}"/>
    <hyperlink ref="G26" location="'F - Fixed Assets'!A1" display="'F - Fixed Assets'!A1" xr:uid="{00000000-0004-0000-0100-000008000000}"/>
    <hyperlink ref="G28" location="'F1 - Intangible FA'!A1" display="'F1 - Intangible FA'!A1" xr:uid="{00000000-0004-0000-0100-000009000000}"/>
    <hyperlink ref="G30" location="'F2 - Tangible FA'!A1" display="'F2 - Tangible FA'!A1" xr:uid="{00000000-0004-0000-0100-00000A000000}"/>
    <hyperlink ref="G32" location="'F4 - FAR'!A1" display="'F4 - FAR'!A1" xr:uid="{00000000-0004-0000-0100-00000B000000}"/>
    <hyperlink ref="G34" location="'F5 - Investments'!A1" display="'F5 - Investments'!A1" xr:uid="{00000000-0004-0000-0100-00000C000000}"/>
    <hyperlink ref="G36" location="'C1 - Stock'!A1" display="'C1 - Stock'!A1" xr:uid="{00000000-0004-0000-0100-00000D000000}"/>
    <hyperlink ref="G38" location="'C2 - Debtors'!A1" display="'C2 - Debtors'!A1" xr:uid="{00000000-0004-0000-0100-00000E000000}"/>
    <hyperlink ref="G40" location="'C2-1 - Trade debtors'!A1" display="'C2-1 - Trade debtors'!A1" xr:uid="{00000000-0004-0000-0100-00000F000000}"/>
    <hyperlink ref="G42" location="'C2-2-1 - Other Debtors'!A1" display="'C2-2-1 - Other Debtors'!A1" xr:uid="{00000000-0004-0000-0100-000010000000}"/>
    <hyperlink ref="G44" location="'C2-3 - Prepayments'!A1" display="'C2-3 - Prepayments'!A1" xr:uid="{00000000-0004-0000-0100-000011000000}"/>
    <hyperlink ref="G46" location="'C2-4 - Accrued Income'!A1" display="'C2-4 - Accrued Income'!A1" xr:uid="{00000000-0004-0000-0100-000012000000}"/>
    <hyperlink ref="G48" location="'C2-5 - Other debtors (1)'!A1" display="'C2-5 - Other debtors (1)'!A1" xr:uid="{00000000-0004-0000-0100-000013000000}"/>
    <hyperlink ref="G50" location="'C2-6 - Other debtors (2)'!A1" display="'C2-6 - Other debtors (2)'!A1" xr:uid="{00000000-0004-0000-0100-000014000000}"/>
    <hyperlink ref="G52" location="'C2-7 - Other debtors (3)'!A1" display="'C2-7 - Other debtors (3)'!A1" xr:uid="{00000000-0004-0000-0100-000015000000}"/>
    <hyperlink ref="G54" location="'C3 - Bank &amp; Cash'!A1" display="'C3 - Bank &amp; Cash'!A1" xr:uid="{00000000-0004-0000-0100-000016000000}"/>
    <hyperlink ref="G56" location="'C3-1 - Bank Account'!A1" display="'C3-1 - Bank Account'!A1" xr:uid="{00000000-0004-0000-0100-000017000000}"/>
    <hyperlink ref="G58" location="'C3-4 - Bank-1'!A1" display="'C3-4 - Bank-1'!A1" xr:uid="{00000000-0004-0000-0100-000018000000}"/>
    <hyperlink ref="G60" location="'C5 - Cash'!A1" display="'C5 - Cash'!A1" xr:uid="{00000000-0004-0000-0100-000019000000}"/>
    <hyperlink ref="G62" location="'C4 - Creditors'!A1" display="'C4 - Creditors'!A1" xr:uid="{00000000-0004-0000-0100-00001A000000}"/>
    <hyperlink ref="G64" location="'C4-1 - Trade creditors'!A1" display="'C4-1 - Trade creditors'!A1" xr:uid="{00000000-0004-0000-0100-00001B000000}"/>
    <hyperlink ref="G66" location="'C2-2 - Other debtors'!A1" display="'C2-2 - Other debtors'!A1" xr:uid="{00000000-0004-0000-0100-00001C000000}"/>
    <hyperlink ref="G68" location="'C4-3 - CT'!A1" display="'C4-3 - CT'!A1" xr:uid="{00000000-0004-0000-0100-00001D000000}"/>
    <hyperlink ref="G70" location="'C4-2 - VAT'!A1" display="'C4-2 - VAT'!A1" xr:uid="{00000000-0004-0000-0100-00001E000000}"/>
    <hyperlink ref="G72" location="'VAT Rec'!A1" display="'VAT Rec'!A1" xr:uid="{00000000-0004-0000-0100-00001F000000}"/>
    <hyperlink ref="G74" location="'C4-4 - PAYE-NI'!A1" display="'C4-4 - PAYE-NI'!A1" xr:uid="{00000000-0004-0000-0100-000020000000}"/>
    <hyperlink ref="G76" location="'C4-10 - CIS'!A1" display="'C4-10 - CIS'!A1" xr:uid="{00000000-0004-0000-0100-000021000000}"/>
    <hyperlink ref="G78" location="'C4-5 - Other creditors'!A1" display="'C4-5 - Other creditors'!A1" xr:uid="{00000000-0004-0000-0100-000022000000}"/>
    <hyperlink ref="G80" location="'C4-6 - Accruals'!A1" display="'C4-6 - Accruals'!A1" xr:uid="{00000000-0004-0000-0100-000023000000}"/>
    <hyperlink ref="G82" location="'C4-7 - DCA'!A1" display="'C4-7 - DCA'!A1" xr:uid="{00000000-0004-0000-0100-000024000000}"/>
    <hyperlink ref="G84" location="'C4-8 - Loan &lt; 1'!A1" display="'C4-8 - Loan &lt; 1'!A1" xr:uid="{00000000-0004-0000-0100-000025000000}"/>
    <hyperlink ref="G86" location="'C4-9 - HP &lt; 1'!A1" display="'C4-9 - HP &lt; 1'!A1" xr:uid="{00000000-0004-0000-0100-000026000000}"/>
    <hyperlink ref="G88" location="'C4-10 - Other Creditors (2)'!A1" display="'C4-10 - Other Creditors (2)'!A1" xr:uid="{00000000-0004-0000-0100-000027000000}"/>
    <hyperlink ref="G90" location="'C4-11 - Other Creditors (3)'!A1" display="'C4-11 - Other Creditors (3)'!A1" xr:uid="{00000000-0004-0000-0100-000028000000}"/>
    <hyperlink ref="G92" location="'C4-12 - Other Crediotrs (4)'!A1" display="'C4-12 - Other Crediotrs (4)'!A1" xr:uid="{00000000-0004-0000-0100-000029000000}"/>
    <hyperlink ref="G94" location="'L - Long Term Loans'!A1" display="'L - Long Term Loans'!A1" xr:uid="{00000000-0004-0000-0100-00002A000000}"/>
    <hyperlink ref="G96" location="'L1 - Loan &gt; 1'!A1" display="'L1 - Loan &gt; 1'!A1" xr:uid="{00000000-0004-0000-0100-00002B000000}"/>
    <hyperlink ref="G98" location="'L2 - HP &gt; 1'!A1" display="'L2 - HP &gt; 1'!A1" xr:uid="{00000000-0004-0000-0100-00002C000000}"/>
    <hyperlink ref="G100" location="'D - Deferred tax'!A1" display="'D - Deferred tax'!A1" xr:uid="{00000000-0004-0000-0100-00002D000000}"/>
    <hyperlink ref="G102" location="'E - Share capital'!A1" display="'E - Share capital'!A1" xr:uid="{00000000-0004-0000-0100-00002E000000}"/>
    <hyperlink ref="G104" location="'P - Reserves'!A1" display="'P - Reserves'!A1" xr:uid="{00000000-0004-0000-0100-00002F000000}"/>
  </hyperlinks>
  <pageMargins left="0.7" right="0.7" top="0.75" bottom="0.75" header="0.3" footer="0.3"/>
  <pageSetup orientation="portrait" horizontalDpi="300" r:id="rId1"/>
  <ignoredErrors>
    <ignoredError sqref="B10:C104 G10:G104" unlockedFormula="1"/>
  </ignoredErrors>
  <extLst>
    <ext xmlns:x14="http://schemas.microsoft.com/office/spreadsheetml/2009/9/main" uri="{78C0D931-6437-407d-A8EE-F0AAD7539E65}">
      <x14:conditionalFormattings>
        <x14:conditionalFormatting xmlns:xm="http://schemas.microsoft.com/office/excel/2006/main">
          <x14:cfRule type="containsText" priority="1" operator="containsText" id="{B11C9738-BCE0-48A5-9C19-2BB372A52E6F}">
            <xm:f>NOT(ISERROR(SEARCH($K$12,E1)))</xm:f>
            <xm:f>$K$12</xm:f>
            <x14:dxf>
              <fill>
                <patternFill>
                  <bgColor rgb="FFFF5050"/>
                </patternFill>
              </fill>
            </x14:dxf>
          </x14:cfRule>
          <xm:sqref>E1:E1048576</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21CFD-64AA-49B0-BEA3-A82F265EAEF5}">
  <sheetPr filterMode="1">
    <tabColor theme="3" tint="0.39997558519241921"/>
  </sheetPr>
  <dimension ref="A1:H1789"/>
  <sheetViews>
    <sheetView zoomScale="85" zoomScaleNormal="85" workbookViewId="0">
      <pane ySplit="11" topLeftCell="A12" activePane="bottomLeft" state="frozen"/>
      <selection pane="bottomLeft" activeCell="G85" sqref="G85"/>
    </sheetView>
  </sheetViews>
  <sheetFormatPr defaultColWidth="9.140625" defaultRowHeight="13.15" outlineLevelRow="2"/>
  <cols>
    <col min="1" max="1" width="6.7109375" style="815" customWidth="1"/>
    <col min="2" max="2" width="10.7109375" style="904" customWidth="1"/>
    <col min="3" max="3" width="9.7109375" style="905" customWidth="1"/>
    <col min="4" max="4" width="49.28515625" style="815" customWidth="1"/>
    <col min="5" max="5" width="13.42578125" style="831" bestFit="1" customWidth="1"/>
    <col min="6" max="7" width="11.7109375" style="924" customWidth="1"/>
    <col min="8" max="16384" width="9.140625" style="815"/>
  </cols>
  <sheetData>
    <row r="1" spans="1:8" ht="15" customHeight="1">
      <c r="A1" s="1321" t="s">
        <v>533</v>
      </c>
      <c r="B1" s="1322"/>
      <c r="C1" s="1322" t="str">
        <f>Info!C3</f>
        <v>Forest Car Company Ltd</v>
      </c>
      <c r="D1" s="1322"/>
      <c r="E1" s="882" t="s">
        <v>564</v>
      </c>
      <c r="F1" s="882"/>
      <c r="G1" s="1323" t="str">
        <f>+Info!C8</f>
        <v>Aratee</v>
      </c>
    </row>
    <row r="2" spans="1:8" ht="15" customHeight="1">
      <c r="A2" s="1079" t="s">
        <v>565</v>
      </c>
      <c r="B2" s="1080"/>
      <c r="C2" s="813">
        <f>+'BRS Barclays Bank Ac -30470120'!C2</f>
        <v>7033</v>
      </c>
      <c r="D2" s="883">
        <f>+E8</f>
        <v>692</v>
      </c>
      <c r="E2" s="814" t="s">
        <v>566</v>
      </c>
      <c r="F2" s="814"/>
      <c r="G2" s="884">
        <f>+Info!C9</f>
        <v>45343</v>
      </c>
    </row>
    <row r="3" spans="1:8" ht="15" customHeight="1">
      <c r="A3" s="886"/>
      <c r="B3" s="813"/>
      <c r="C3" s="814"/>
      <c r="D3" s="814"/>
      <c r="E3" s="810"/>
      <c r="F3" s="810"/>
      <c r="G3" s="887"/>
    </row>
    <row r="4" spans="1:8" ht="15" customHeight="1">
      <c r="A4" s="888" t="s">
        <v>535</v>
      </c>
      <c r="B4" s="815"/>
      <c r="C4" s="813" t="str">
        <f>+'BRS Barclays Bank Ac -30470120'!C4</f>
        <v>Forest Car Company Ltd</v>
      </c>
      <c r="D4" s="814"/>
      <c r="E4" s="814" t="s">
        <v>105</v>
      </c>
      <c r="F4" s="814"/>
      <c r="G4" s="889" t="str">
        <f>+Info!C11</f>
        <v>Mitesh</v>
      </c>
    </row>
    <row r="5" spans="1:8" ht="15" customHeight="1">
      <c r="A5" s="888" t="s">
        <v>536</v>
      </c>
      <c r="B5" s="815"/>
      <c r="C5" s="813" t="str">
        <f>+'BRS Barclays Bank Ac -30470120'!C5</f>
        <v>Barclays Bank</v>
      </c>
      <c r="D5" s="814"/>
      <c r="E5" s="814" t="s">
        <v>566</v>
      </c>
      <c r="F5" s="815"/>
      <c r="G5" s="890">
        <f>+Info!C12</f>
        <v>45352</v>
      </c>
    </row>
    <row r="6" spans="1:8" ht="15" customHeight="1">
      <c r="A6" s="888" t="s">
        <v>538</v>
      </c>
      <c r="B6" s="815"/>
      <c r="C6" s="813">
        <f>+'BRS Barclays Bank Ac -30470120'!C6</f>
        <v>30470120</v>
      </c>
      <c r="E6" s="810"/>
      <c r="F6" s="810"/>
      <c r="G6" s="884"/>
    </row>
    <row r="7" spans="1:8" ht="15" customHeight="1">
      <c r="A7" s="891" t="str">
        <f>C5&amp; " A/c # "&amp;C6</f>
        <v>Barclays Bank A/c # 30470120</v>
      </c>
      <c r="B7" s="892"/>
      <c r="C7" s="815"/>
      <c r="D7" s="814"/>
      <c r="E7" s="815"/>
      <c r="F7" s="814"/>
      <c r="G7" s="894"/>
    </row>
    <row r="8" spans="1:8" ht="15" customHeight="1">
      <c r="A8" s="1079" t="s">
        <v>567</v>
      </c>
      <c r="B8" s="1080"/>
      <c r="C8" s="822">
        <f>Info!C5</f>
        <v>44783</v>
      </c>
      <c r="D8" s="814"/>
      <c r="E8" s="893">
        <f>+'BRS Barclays Bank Ac -30470120'!E8</f>
        <v>692</v>
      </c>
      <c r="F8" s="814"/>
      <c r="G8" s="894"/>
    </row>
    <row r="9" spans="1:8" ht="15" customHeight="1">
      <c r="A9" s="1077" t="s">
        <v>568</v>
      </c>
      <c r="B9" s="1078"/>
      <c r="C9" s="895">
        <f>Info!C6</f>
        <v>45260</v>
      </c>
      <c r="D9" s="896"/>
      <c r="E9" s="896"/>
      <c r="F9" s="896"/>
      <c r="G9" s="897"/>
    </row>
    <row r="10" spans="1:8" ht="15" customHeight="1">
      <c r="B10" s="814"/>
      <c r="C10" s="814"/>
      <c r="D10" s="814"/>
      <c r="E10" s="814"/>
      <c r="F10" s="814"/>
      <c r="G10" s="814"/>
    </row>
    <row r="11" spans="1:8" ht="15" customHeight="1">
      <c r="A11" s="814" t="s">
        <v>107</v>
      </c>
      <c r="B11" s="831" t="s">
        <v>109</v>
      </c>
      <c r="C11" s="814"/>
      <c r="D11" s="814" t="s">
        <v>20</v>
      </c>
      <c r="E11" s="831" t="s">
        <v>110</v>
      </c>
      <c r="F11" s="831" t="s">
        <v>569</v>
      </c>
      <c r="G11" s="831" t="s">
        <v>570</v>
      </c>
    </row>
    <row r="12" spans="1:8" ht="15" hidden="1" customHeight="1" outlineLevel="1">
      <c r="A12" s="814"/>
      <c r="B12" s="814"/>
      <c r="C12" s="814"/>
      <c r="D12" s="814"/>
      <c r="F12" s="922"/>
      <c r="G12" s="922"/>
    </row>
    <row r="13" spans="1:8" ht="15" hidden="1" customHeight="1" outlineLevel="2">
      <c r="A13" s="913">
        <v>421</v>
      </c>
      <c r="B13" s="911">
        <v>45041</v>
      </c>
      <c r="C13" s="1047" t="s">
        <v>575</v>
      </c>
      <c r="D13" s="930" t="s">
        <v>926</v>
      </c>
      <c r="E13" s="931">
        <v>1</v>
      </c>
      <c r="F13" s="906">
        <v>134</v>
      </c>
      <c r="G13" s="906"/>
      <c r="H13" s="815" t="str">
        <f>VLOOKUP($E13,ETB!$B$66:$C$674,2,0)</f>
        <v xml:space="preserve">Sales </v>
      </c>
    </row>
    <row r="14" spans="1:8" ht="15" hidden="1" customHeight="1" outlineLevel="2">
      <c r="A14" s="913">
        <v>428</v>
      </c>
      <c r="B14" s="911">
        <v>44949</v>
      </c>
      <c r="C14" s="1047" t="s">
        <v>575</v>
      </c>
      <c r="D14" s="930" t="s">
        <v>656</v>
      </c>
      <c r="E14" s="931">
        <v>1</v>
      </c>
      <c r="F14" s="906">
        <v>160</v>
      </c>
      <c r="G14" s="906"/>
      <c r="H14" s="815" t="str">
        <f>VLOOKUP($E14,ETB!$B$66:$C$674,2,0)</f>
        <v xml:space="preserve">Sales </v>
      </c>
    </row>
    <row r="15" spans="1:8" ht="15" hidden="1" customHeight="1" outlineLevel="2">
      <c r="A15" s="913"/>
      <c r="B15" s="911"/>
      <c r="C15" s="1047"/>
      <c r="D15" s="930"/>
      <c r="E15" s="931"/>
      <c r="F15" s="906"/>
      <c r="G15" s="906"/>
    </row>
    <row r="16" spans="1:8" ht="15" hidden="1" customHeight="1" outlineLevel="1" collapsed="1" thickBot="1">
      <c r="A16" s="913"/>
      <c r="B16" s="911"/>
      <c r="C16" s="1047"/>
      <c r="D16" s="930"/>
      <c r="E16" s="1051" t="s">
        <v>1705</v>
      </c>
      <c r="F16" s="1052">
        <f>SUBTOTAL(9,F13:F14)</f>
        <v>0</v>
      </c>
      <c r="G16" s="1052">
        <f>SUBTOTAL(9,G13:G14)</f>
        <v>0</v>
      </c>
    </row>
    <row r="17" spans="1:8" ht="15" hidden="1" customHeight="1" outlineLevel="1" thickTop="1">
      <c r="A17" s="913"/>
      <c r="B17" s="911"/>
      <c r="C17" s="1047"/>
      <c r="D17" s="930"/>
      <c r="E17" s="931"/>
      <c r="F17" s="906"/>
      <c r="G17" s="906"/>
    </row>
    <row r="18" spans="1:8" ht="15" hidden="1" customHeight="1" outlineLevel="2">
      <c r="A18" s="913">
        <v>1247</v>
      </c>
      <c r="B18" s="911">
        <v>45091</v>
      </c>
      <c r="C18" s="1047" t="s">
        <v>575</v>
      </c>
      <c r="D18" s="930" t="s">
        <v>1041</v>
      </c>
      <c r="E18" s="931">
        <v>27</v>
      </c>
      <c r="F18" s="906">
        <v>1100</v>
      </c>
      <c r="G18" s="906"/>
      <c r="H18" s="815" t="str">
        <f>VLOOKUP($E18,ETB!$B$66:$C$674,2,0)</f>
        <v>Purchases</v>
      </c>
    </row>
    <row r="19" spans="1:8" ht="15" hidden="1" customHeight="1" outlineLevel="2">
      <c r="A19" s="913">
        <v>1266</v>
      </c>
      <c r="B19" s="911">
        <v>44914</v>
      </c>
      <c r="C19" s="1047" t="s">
        <v>575</v>
      </c>
      <c r="D19" s="930" t="s">
        <v>598</v>
      </c>
      <c r="E19" s="931">
        <v>27</v>
      </c>
      <c r="F19" s="906">
        <v>2935</v>
      </c>
      <c r="G19" s="906"/>
      <c r="H19" s="815" t="str">
        <f>VLOOKUP($E19,ETB!$B$66:$C$674,2,0)</f>
        <v>Purchases</v>
      </c>
    </row>
    <row r="20" spans="1:8" ht="15" hidden="1" customHeight="1" outlineLevel="2">
      <c r="A20" s="913">
        <v>1439</v>
      </c>
      <c r="B20" s="911">
        <v>45187</v>
      </c>
      <c r="C20" s="1047" t="s">
        <v>575</v>
      </c>
      <c r="D20" s="930" t="s">
        <v>1373</v>
      </c>
      <c r="E20" s="931">
        <v>27</v>
      </c>
      <c r="F20" s="906">
        <v>3180</v>
      </c>
      <c r="G20" s="906"/>
      <c r="H20" s="815" t="str">
        <f>VLOOKUP($E20,ETB!$B$66:$C$674,2,0)</f>
        <v>Purchases</v>
      </c>
    </row>
    <row r="21" spans="1:8" ht="15" hidden="1" customHeight="1" outlineLevel="2">
      <c r="A21" s="913">
        <v>1460</v>
      </c>
      <c r="B21" s="911">
        <v>45131</v>
      </c>
      <c r="C21" s="1047" t="s">
        <v>575</v>
      </c>
      <c r="D21" s="930" t="s">
        <v>586</v>
      </c>
      <c r="E21" s="931">
        <v>27</v>
      </c>
      <c r="F21" s="906">
        <v>700</v>
      </c>
      <c r="G21" s="906"/>
      <c r="H21" s="815" t="str">
        <f>VLOOKUP($E21,ETB!$B$66:$C$674,2,0)</f>
        <v>Purchases</v>
      </c>
    </row>
    <row r="22" spans="1:8" ht="15" hidden="1" customHeight="1" outlineLevel="2">
      <c r="A22" s="913">
        <v>1473</v>
      </c>
      <c r="B22" s="911">
        <v>45111</v>
      </c>
      <c r="C22" s="1047" t="s">
        <v>575</v>
      </c>
      <c r="D22" s="930" t="s">
        <v>843</v>
      </c>
      <c r="E22" s="931">
        <v>27</v>
      </c>
      <c r="F22" s="906">
        <v>2800</v>
      </c>
      <c r="G22" s="906"/>
      <c r="H22" s="815" t="str">
        <f>VLOOKUP($E22,ETB!$B$66:$C$674,2,0)</f>
        <v>Purchases</v>
      </c>
    </row>
    <row r="23" spans="1:8" ht="15" hidden="1" customHeight="1" outlineLevel="2">
      <c r="A23" s="913">
        <v>1478</v>
      </c>
      <c r="B23" s="911">
        <v>45250</v>
      </c>
      <c r="C23" s="1047" t="s">
        <v>575</v>
      </c>
      <c r="D23" s="930" t="s">
        <v>843</v>
      </c>
      <c r="E23" s="931">
        <v>27</v>
      </c>
      <c r="F23" s="906">
        <v>5074</v>
      </c>
      <c r="G23" s="906"/>
      <c r="H23" s="815" t="str">
        <f>VLOOKUP($E23,ETB!$B$66:$C$674,2,0)</f>
        <v>Purchases</v>
      </c>
    </row>
    <row r="24" spans="1:8" ht="15" hidden="1" customHeight="1" outlineLevel="2">
      <c r="A24" s="913">
        <v>1479</v>
      </c>
      <c r="B24" s="911">
        <v>45254</v>
      </c>
      <c r="C24" s="1047" t="s">
        <v>575</v>
      </c>
      <c r="D24" s="930" t="s">
        <v>843</v>
      </c>
      <c r="E24" s="931">
        <v>27</v>
      </c>
      <c r="F24" s="906">
        <v>3308</v>
      </c>
      <c r="G24" s="906"/>
      <c r="H24" s="815" t="str">
        <f>VLOOKUP($E24,ETB!$B$66:$C$674,2,0)</f>
        <v>Purchases</v>
      </c>
    </row>
    <row r="25" spans="1:8" ht="15" hidden="1" customHeight="1" outlineLevel="2">
      <c r="A25" s="913">
        <v>1496</v>
      </c>
      <c r="B25" s="911">
        <v>45208</v>
      </c>
      <c r="C25" s="1047" t="s">
        <v>575</v>
      </c>
      <c r="D25" s="930" t="s">
        <v>1455</v>
      </c>
      <c r="E25" s="931">
        <v>27</v>
      </c>
      <c r="F25" s="906">
        <v>2680</v>
      </c>
      <c r="G25" s="906"/>
      <c r="H25" s="815" t="str">
        <f>VLOOKUP($E25,ETB!$B$66:$C$674,2,0)</f>
        <v>Purchases</v>
      </c>
    </row>
    <row r="26" spans="1:8" ht="15" hidden="1" customHeight="1" outlineLevel="2">
      <c r="A26" s="913">
        <v>1497</v>
      </c>
      <c r="B26" s="911">
        <v>45113</v>
      </c>
      <c r="C26" s="1047" t="s">
        <v>575</v>
      </c>
      <c r="D26" s="930" t="s">
        <v>1109</v>
      </c>
      <c r="E26" s="931">
        <v>27</v>
      </c>
      <c r="F26" s="907">
        <v>1800</v>
      </c>
      <c r="G26" s="906"/>
      <c r="H26" s="815" t="str">
        <f>VLOOKUP($E26,ETB!$B$66:$C$674,2,0)</f>
        <v>Purchases</v>
      </c>
    </row>
    <row r="27" spans="1:8" ht="15" hidden="1" customHeight="1" outlineLevel="2">
      <c r="A27" s="913">
        <v>1509</v>
      </c>
      <c r="B27" s="911">
        <v>45258</v>
      </c>
      <c r="C27" s="1047" t="s">
        <v>575</v>
      </c>
      <c r="D27" s="930" t="s">
        <v>828</v>
      </c>
      <c r="E27" s="931">
        <v>27</v>
      </c>
      <c r="F27" s="906">
        <v>660</v>
      </c>
      <c r="G27" s="906"/>
      <c r="H27" s="815" t="str">
        <f>VLOOKUP($E27,ETB!$B$66:$C$674,2,0)</f>
        <v>Purchases</v>
      </c>
    </row>
    <row r="28" spans="1:8" ht="15" hidden="1" customHeight="1" outlineLevel="2">
      <c r="A28" s="913">
        <v>1511</v>
      </c>
      <c r="B28" s="911">
        <v>45233</v>
      </c>
      <c r="C28" s="1047" t="s">
        <v>575</v>
      </c>
      <c r="D28" s="930" t="s">
        <v>1586</v>
      </c>
      <c r="E28" s="931">
        <v>27</v>
      </c>
      <c r="F28" s="906">
        <v>600</v>
      </c>
      <c r="G28" s="906"/>
      <c r="H28" s="815" t="str">
        <f>VLOOKUP($E28,ETB!$B$66:$C$674,2,0)</f>
        <v>Purchases</v>
      </c>
    </row>
    <row r="29" spans="1:8" ht="15" hidden="1" customHeight="1" outlineLevel="2">
      <c r="A29" s="913">
        <v>1519</v>
      </c>
      <c r="B29" s="911">
        <v>45251</v>
      </c>
      <c r="C29" s="1047" t="s">
        <v>575</v>
      </c>
      <c r="D29" s="930" t="s">
        <v>840</v>
      </c>
      <c r="E29" s="931">
        <v>27</v>
      </c>
      <c r="F29" s="906">
        <v>3080</v>
      </c>
      <c r="G29" s="906"/>
      <c r="H29" s="815" t="str">
        <f>VLOOKUP($E29,ETB!$B$66:$C$674,2,0)</f>
        <v>Purchases</v>
      </c>
    </row>
    <row r="30" spans="1:8" ht="15" hidden="1" customHeight="1" outlineLevel="2">
      <c r="A30" s="913">
        <v>1520</v>
      </c>
      <c r="B30" s="911">
        <v>45244</v>
      </c>
      <c r="C30" s="1047" t="s">
        <v>575</v>
      </c>
      <c r="D30" s="930" t="s">
        <v>1563</v>
      </c>
      <c r="E30" s="931">
        <v>27</v>
      </c>
      <c r="F30" s="906">
        <v>2410</v>
      </c>
      <c r="G30" s="906"/>
      <c r="H30" s="815" t="str">
        <f>VLOOKUP($E30,ETB!$B$66:$C$674,2,0)</f>
        <v>Purchases</v>
      </c>
    </row>
    <row r="31" spans="1:8" ht="15" hidden="1" customHeight="1" outlineLevel="2">
      <c r="A31" s="913"/>
      <c r="B31" s="911"/>
      <c r="C31" s="1047"/>
      <c r="D31" s="930"/>
      <c r="E31" s="931"/>
      <c r="F31" s="906"/>
      <c r="G31" s="906"/>
    </row>
    <row r="32" spans="1:8" ht="15" hidden="1" customHeight="1" outlineLevel="1" collapsed="1" thickBot="1">
      <c r="A32" s="913"/>
      <c r="B32" s="911"/>
      <c r="C32" s="1047"/>
      <c r="D32" s="930"/>
      <c r="E32" s="1051" t="s">
        <v>462</v>
      </c>
      <c r="F32" s="1052">
        <f>SUBTOTAL(9,F18:F30)</f>
        <v>0</v>
      </c>
      <c r="G32" s="1052">
        <f>SUBTOTAL(9,G18:G30)</f>
        <v>0</v>
      </c>
    </row>
    <row r="33" spans="1:8" ht="15" hidden="1" customHeight="1" outlineLevel="1" thickTop="1">
      <c r="A33" s="913"/>
      <c r="B33" s="911"/>
      <c r="C33" s="1047"/>
      <c r="D33" s="930"/>
      <c r="E33" s="931"/>
      <c r="F33" s="906"/>
      <c r="G33" s="906"/>
    </row>
    <row r="34" spans="1:8" ht="15" hidden="1" customHeight="1" outlineLevel="2">
      <c r="A34" s="913">
        <v>422</v>
      </c>
      <c r="B34" s="911">
        <v>45194</v>
      </c>
      <c r="C34" s="1047" t="s">
        <v>575</v>
      </c>
      <c r="D34" s="930" t="s">
        <v>1395</v>
      </c>
      <c r="E34" s="931">
        <v>54</v>
      </c>
      <c r="F34" s="906">
        <v>140</v>
      </c>
      <c r="G34" s="906"/>
      <c r="H34" s="815" t="str">
        <f>VLOOKUP($E34,ETB!$B$66:$C$674,2,0)</f>
        <v>Direct cost</v>
      </c>
    </row>
    <row r="35" spans="1:8" ht="15" hidden="1" customHeight="1" outlineLevel="2">
      <c r="A35" s="913">
        <v>423</v>
      </c>
      <c r="B35" s="911">
        <v>45222</v>
      </c>
      <c r="C35" s="1047" t="s">
        <v>575</v>
      </c>
      <c r="D35" s="930" t="s">
        <v>1517</v>
      </c>
      <c r="E35" s="931">
        <v>54</v>
      </c>
      <c r="F35" s="906">
        <v>120</v>
      </c>
      <c r="G35" s="906"/>
      <c r="H35" s="815" t="str">
        <f>VLOOKUP($E35,ETB!$B$66:$C$674,2,0)</f>
        <v>Direct cost</v>
      </c>
    </row>
    <row r="36" spans="1:8" ht="15" hidden="1" customHeight="1" outlineLevel="2">
      <c r="A36" s="913">
        <v>424</v>
      </c>
      <c r="B36" s="911">
        <v>45257</v>
      </c>
      <c r="C36" s="1047" t="s">
        <v>575</v>
      </c>
      <c r="D36" s="930" t="s">
        <v>1680</v>
      </c>
      <c r="E36" s="931">
        <v>54</v>
      </c>
      <c r="F36" s="906">
        <v>390</v>
      </c>
      <c r="G36" s="906"/>
      <c r="H36" s="815" t="str">
        <f>VLOOKUP($E36,ETB!$B$66:$C$674,2,0)</f>
        <v>Direct cost</v>
      </c>
    </row>
    <row r="37" spans="1:8" ht="15" hidden="1" customHeight="1" outlineLevel="2">
      <c r="A37" s="913">
        <v>427</v>
      </c>
      <c r="B37" s="911">
        <v>45222</v>
      </c>
      <c r="C37" s="1047" t="s">
        <v>575</v>
      </c>
      <c r="D37" s="930" t="s">
        <v>1518</v>
      </c>
      <c r="E37" s="931">
        <v>54</v>
      </c>
      <c r="F37" s="906">
        <v>200</v>
      </c>
      <c r="G37" s="906"/>
      <c r="H37" s="815" t="str">
        <f>VLOOKUP($E37,ETB!$B$66:$C$674,2,0)</f>
        <v>Direct cost</v>
      </c>
    </row>
    <row r="38" spans="1:8" ht="15" hidden="1" customHeight="1" outlineLevel="2">
      <c r="A38" s="913">
        <v>446</v>
      </c>
      <c r="B38" s="911">
        <v>45002</v>
      </c>
      <c r="C38" s="1047" t="s">
        <v>577</v>
      </c>
      <c r="D38" s="930" t="s">
        <v>806</v>
      </c>
      <c r="E38" s="931">
        <v>54</v>
      </c>
      <c r="F38" s="906">
        <v>133.87</v>
      </c>
      <c r="G38" s="906"/>
      <c r="H38" s="815" t="str">
        <f>VLOOKUP($E38,ETB!$B$66:$C$674,2,0)</f>
        <v>Direct cost</v>
      </c>
    </row>
    <row r="39" spans="1:8" ht="15" hidden="1" customHeight="1" outlineLevel="2">
      <c r="A39" s="913">
        <v>447</v>
      </c>
      <c r="B39" s="911">
        <v>45082</v>
      </c>
      <c r="C39" s="1047" t="s">
        <v>575</v>
      </c>
      <c r="D39" s="930" t="s">
        <v>1016</v>
      </c>
      <c r="E39" s="931">
        <v>54</v>
      </c>
      <c r="F39" s="906">
        <v>400</v>
      </c>
      <c r="G39" s="906"/>
      <c r="H39" s="815" t="str">
        <f>VLOOKUP($E39,ETB!$B$66:$C$674,2,0)</f>
        <v>Direct cost</v>
      </c>
    </row>
    <row r="40" spans="1:8" ht="15" hidden="1" customHeight="1" outlineLevel="2">
      <c r="A40" s="913">
        <v>448</v>
      </c>
      <c r="B40" s="911">
        <v>45184</v>
      </c>
      <c r="C40" s="1047" t="s">
        <v>575</v>
      </c>
      <c r="D40" s="932" t="s">
        <v>1016</v>
      </c>
      <c r="E40" s="931">
        <v>54</v>
      </c>
      <c r="F40" s="906">
        <v>240</v>
      </c>
      <c r="G40" s="906"/>
      <c r="H40" s="815" t="str">
        <f>VLOOKUP($E40,ETB!$B$66:$C$674,2,0)</f>
        <v>Direct cost</v>
      </c>
    </row>
    <row r="41" spans="1:8" ht="15" hidden="1" customHeight="1" outlineLevel="2">
      <c r="A41" s="913">
        <v>449</v>
      </c>
      <c r="B41" s="911">
        <v>45252</v>
      </c>
      <c r="C41" s="1047" t="s">
        <v>575</v>
      </c>
      <c r="D41" s="930" t="s">
        <v>1016</v>
      </c>
      <c r="E41" s="931">
        <v>54</v>
      </c>
      <c r="F41" s="906">
        <v>280</v>
      </c>
      <c r="G41" s="906"/>
      <c r="H41" s="815" t="str">
        <f>VLOOKUP($E41,ETB!$B$66:$C$674,2,0)</f>
        <v>Direct cost</v>
      </c>
    </row>
    <row r="42" spans="1:8" ht="15" hidden="1" customHeight="1" outlineLevel="2">
      <c r="A42" s="913">
        <v>457</v>
      </c>
      <c r="B42" s="911">
        <v>45051</v>
      </c>
      <c r="C42" s="1047" t="s">
        <v>577</v>
      </c>
      <c r="D42" s="930" t="s">
        <v>957</v>
      </c>
      <c r="E42" s="931">
        <v>54</v>
      </c>
      <c r="F42" s="906">
        <v>49</v>
      </c>
      <c r="G42" s="906"/>
      <c r="H42" s="815" t="str">
        <f>VLOOKUP($E42,ETB!$B$66:$C$674,2,0)</f>
        <v>Direct cost</v>
      </c>
    </row>
    <row r="43" spans="1:8" ht="15" hidden="1" customHeight="1" outlineLevel="2">
      <c r="A43" s="913">
        <v>468</v>
      </c>
      <c r="B43" s="911">
        <v>45049</v>
      </c>
      <c r="C43" s="1047" t="s">
        <v>577</v>
      </c>
      <c r="D43" s="930" t="s">
        <v>947</v>
      </c>
      <c r="E43" s="931">
        <v>54</v>
      </c>
      <c r="F43" s="906">
        <v>27.95</v>
      </c>
      <c r="G43" s="906"/>
      <c r="H43" s="815" t="str">
        <f>VLOOKUP($E43,ETB!$B$66:$C$674,2,0)</f>
        <v>Direct cost</v>
      </c>
    </row>
    <row r="44" spans="1:8" ht="15" hidden="1" customHeight="1" outlineLevel="2">
      <c r="A44" s="913">
        <v>469</v>
      </c>
      <c r="B44" s="911">
        <v>45049</v>
      </c>
      <c r="C44" s="1047" t="s">
        <v>577</v>
      </c>
      <c r="D44" s="930" t="s">
        <v>947</v>
      </c>
      <c r="E44" s="931">
        <v>54</v>
      </c>
      <c r="F44" s="906">
        <v>14.99</v>
      </c>
      <c r="G44" s="906"/>
      <c r="H44" s="815" t="str">
        <f>VLOOKUP($E44,ETB!$B$66:$C$674,2,0)</f>
        <v>Direct cost</v>
      </c>
    </row>
    <row r="45" spans="1:8" ht="15" hidden="1" customHeight="1" outlineLevel="2">
      <c r="A45" s="913">
        <v>501</v>
      </c>
      <c r="B45" s="911">
        <v>45191</v>
      </c>
      <c r="C45" s="1047" t="s">
        <v>577</v>
      </c>
      <c r="D45" s="930" t="s">
        <v>1388</v>
      </c>
      <c r="E45" s="931">
        <v>54</v>
      </c>
      <c r="F45" s="906">
        <v>19.989999999999998</v>
      </c>
      <c r="G45" s="906"/>
      <c r="H45" s="815" t="str">
        <f>VLOOKUP($E45,ETB!$B$66:$C$674,2,0)</f>
        <v>Direct cost</v>
      </c>
    </row>
    <row r="46" spans="1:8" ht="15" hidden="1" customHeight="1" outlineLevel="2">
      <c r="A46" s="913">
        <v>502</v>
      </c>
      <c r="B46" s="911">
        <v>45069</v>
      </c>
      <c r="C46" s="1047" t="s">
        <v>577</v>
      </c>
      <c r="D46" s="930" t="s">
        <v>992</v>
      </c>
      <c r="E46" s="931">
        <v>54</v>
      </c>
      <c r="F46" s="906">
        <v>4.99</v>
      </c>
      <c r="G46" s="906"/>
      <c r="H46" s="815" t="str">
        <f>VLOOKUP($E46,ETB!$B$66:$C$674,2,0)</f>
        <v>Direct cost</v>
      </c>
    </row>
    <row r="47" spans="1:8" ht="15" hidden="1" customHeight="1" outlineLevel="2">
      <c r="A47" s="913">
        <v>913</v>
      </c>
      <c r="B47" s="911">
        <v>44980</v>
      </c>
      <c r="C47" s="1047" t="s">
        <v>575</v>
      </c>
      <c r="D47" s="930" t="s">
        <v>735</v>
      </c>
      <c r="E47" s="931">
        <v>54</v>
      </c>
      <c r="F47" s="906">
        <v>1051</v>
      </c>
      <c r="G47" s="906"/>
      <c r="H47" s="815" t="str">
        <f>VLOOKUP($E47,ETB!$B$66:$C$674,2,0)</f>
        <v>Direct cost</v>
      </c>
    </row>
    <row r="48" spans="1:8" ht="15" hidden="1" customHeight="1" outlineLevel="2">
      <c r="A48" s="913">
        <v>914</v>
      </c>
      <c r="B48" s="911">
        <v>45239</v>
      </c>
      <c r="C48" s="1047" t="s">
        <v>575</v>
      </c>
      <c r="D48" s="930" t="s">
        <v>1609</v>
      </c>
      <c r="E48" s="931">
        <v>54</v>
      </c>
      <c r="F48" s="906">
        <v>168</v>
      </c>
      <c r="G48" s="906"/>
      <c r="H48" s="815" t="str">
        <f>VLOOKUP($E48,ETB!$B$66:$C$674,2,0)</f>
        <v>Direct cost</v>
      </c>
    </row>
    <row r="49" spans="1:8" ht="15" hidden="1" customHeight="1" outlineLevel="2">
      <c r="A49" s="913">
        <v>927</v>
      </c>
      <c r="B49" s="911">
        <v>45033</v>
      </c>
      <c r="C49" s="1047" t="s">
        <v>575</v>
      </c>
      <c r="D49" s="930" t="s">
        <v>904</v>
      </c>
      <c r="E49" s="931">
        <v>54</v>
      </c>
      <c r="F49" s="906">
        <v>58.68</v>
      </c>
      <c r="G49" s="906"/>
      <c r="H49" s="815" t="str">
        <f>VLOOKUP($E49,ETB!$B$66:$C$674,2,0)</f>
        <v>Direct cost</v>
      </c>
    </row>
    <row r="50" spans="1:8" ht="15" hidden="1" customHeight="1" outlineLevel="2">
      <c r="A50" s="913">
        <v>928</v>
      </c>
      <c r="B50" s="911">
        <v>45190</v>
      </c>
      <c r="C50" s="1047" t="s">
        <v>577</v>
      </c>
      <c r="D50" s="930" t="s">
        <v>1384</v>
      </c>
      <c r="E50" s="931">
        <v>54</v>
      </c>
      <c r="F50" s="906">
        <v>70</v>
      </c>
      <c r="G50" s="906"/>
      <c r="H50" s="815" t="str">
        <f>VLOOKUP($E50,ETB!$B$66:$C$674,2,0)</f>
        <v>Direct cost</v>
      </c>
    </row>
    <row r="51" spans="1:8" ht="15" hidden="1" customHeight="1" outlineLevel="2">
      <c r="A51" s="913">
        <v>942</v>
      </c>
      <c r="B51" s="911">
        <v>45028</v>
      </c>
      <c r="C51" s="1047" t="s">
        <v>575</v>
      </c>
      <c r="D51" s="930" t="s">
        <v>896</v>
      </c>
      <c r="E51" s="931">
        <v>54</v>
      </c>
      <c r="F51" s="906">
        <v>675</v>
      </c>
      <c r="G51" s="906"/>
      <c r="H51" s="815" t="str">
        <f>VLOOKUP($E51,ETB!$B$66:$C$674,2,0)</f>
        <v>Direct cost</v>
      </c>
    </row>
    <row r="52" spans="1:8" ht="15" hidden="1" customHeight="1" outlineLevel="2">
      <c r="A52" s="913">
        <v>971</v>
      </c>
      <c r="B52" s="911">
        <v>45183</v>
      </c>
      <c r="C52" s="1047" t="s">
        <v>575</v>
      </c>
      <c r="D52" s="930" t="s">
        <v>1354</v>
      </c>
      <c r="E52" s="931">
        <v>54</v>
      </c>
      <c r="F52" s="906">
        <v>167</v>
      </c>
      <c r="G52" s="906"/>
      <c r="H52" s="815" t="str">
        <f>VLOOKUP($E52,ETB!$B$66:$C$674,2,0)</f>
        <v>Direct cost</v>
      </c>
    </row>
    <row r="53" spans="1:8" ht="15" hidden="1" customHeight="1" outlineLevel="2">
      <c r="A53" s="913">
        <v>973</v>
      </c>
      <c r="B53" s="911">
        <v>45215</v>
      </c>
      <c r="C53" s="1047" t="s">
        <v>575</v>
      </c>
      <c r="D53" s="930" t="s">
        <v>1488</v>
      </c>
      <c r="E53" s="931">
        <v>54</v>
      </c>
      <c r="F53" s="906">
        <v>167</v>
      </c>
      <c r="G53" s="906"/>
      <c r="H53" s="815" t="str">
        <f>VLOOKUP($E53,ETB!$B$66:$C$674,2,0)</f>
        <v>Direct cost</v>
      </c>
    </row>
    <row r="54" spans="1:8" ht="15" hidden="1" customHeight="1" outlineLevel="2">
      <c r="A54" s="913">
        <v>983</v>
      </c>
      <c r="B54" s="911">
        <v>45217</v>
      </c>
      <c r="C54" s="1047" t="s">
        <v>575</v>
      </c>
      <c r="D54" s="930" t="s">
        <v>1497</v>
      </c>
      <c r="E54" s="931">
        <v>54</v>
      </c>
      <c r="F54" s="906">
        <v>140</v>
      </c>
      <c r="G54" s="906"/>
      <c r="H54" s="815" t="str">
        <f>VLOOKUP($E54,ETB!$B$66:$C$674,2,0)</f>
        <v>Direct cost</v>
      </c>
    </row>
    <row r="55" spans="1:8" ht="15" hidden="1" customHeight="1" outlineLevel="2">
      <c r="A55" s="913">
        <v>996</v>
      </c>
      <c r="B55" s="911">
        <v>45134</v>
      </c>
      <c r="C55" s="1047" t="s">
        <v>575</v>
      </c>
      <c r="D55" s="930" t="s">
        <v>1171</v>
      </c>
      <c r="E55" s="931">
        <v>54</v>
      </c>
      <c r="F55" s="906">
        <v>200</v>
      </c>
      <c r="G55" s="906"/>
      <c r="H55" s="815" t="str">
        <f>VLOOKUP($E55,ETB!$B$66:$C$674,2,0)</f>
        <v>Direct cost</v>
      </c>
    </row>
    <row r="56" spans="1:8" ht="15" hidden="1" customHeight="1" outlineLevel="2">
      <c r="A56" s="913">
        <v>1007</v>
      </c>
      <c r="B56" s="911">
        <v>45105</v>
      </c>
      <c r="C56" s="1047" t="s">
        <v>577</v>
      </c>
      <c r="D56" s="930" t="s">
        <v>1091</v>
      </c>
      <c r="E56" s="931">
        <v>54</v>
      </c>
      <c r="F56" s="906">
        <v>25</v>
      </c>
      <c r="G56" s="906"/>
      <c r="H56" s="815" t="str">
        <f>VLOOKUP($E56,ETB!$B$66:$C$674,2,0)</f>
        <v>Direct cost</v>
      </c>
    </row>
    <row r="57" spans="1:8" ht="15" hidden="1" customHeight="1" outlineLevel="2">
      <c r="A57" s="913">
        <v>1010</v>
      </c>
      <c r="B57" s="911">
        <v>45191</v>
      </c>
      <c r="C57" s="1047" t="s">
        <v>577</v>
      </c>
      <c r="D57" s="930" t="s">
        <v>1390</v>
      </c>
      <c r="E57" s="931">
        <v>54</v>
      </c>
      <c r="F57" s="906">
        <v>14.99</v>
      </c>
      <c r="G57" s="906"/>
      <c r="H57" s="815" t="str">
        <f>VLOOKUP($E57,ETB!$B$66:$C$674,2,0)</f>
        <v>Direct cost</v>
      </c>
    </row>
    <row r="58" spans="1:8" ht="15" hidden="1" customHeight="1" outlineLevel="2">
      <c r="A58" s="913">
        <v>1011</v>
      </c>
      <c r="B58" s="911">
        <v>45208</v>
      </c>
      <c r="C58" s="1047" t="s">
        <v>577</v>
      </c>
      <c r="D58" s="930" t="s">
        <v>1451</v>
      </c>
      <c r="E58" s="931">
        <v>54</v>
      </c>
      <c r="F58" s="906">
        <v>14.99</v>
      </c>
      <c r="G58" s="906"/>
      <c r="H58" s="815" t="str">
        <f>VLOOKUP($E58,ETB!$B$66:$C$674,2,0)</f>
        <v>Direct cost</v>
      </c>
    </row>
    <row r="59" spans="1:8" ht="15" hidden="1" customHeight="1" outlineLevel="2">
      <c r="A59" s="913">
        <v>1012</v>
      </c>
      <c r="B59" s="911">
        <v>45223</v>
      </c>
      <c r="C59" s="1047" t="s">
        <v>577</v>
      </c>
      <c r="D59" s="930" t="s">
        <v>1528</v>
      </c>
      <c r="E59" s="931">
        <v>54</v>
      </c>
      <c r="F59" s="906">
        <v>14.99</v>
      </c>
      <c r="G59" s="906"/>
      <c r="H59" s="815" t="str">
        <f>VLOOKUP($E59,ETB!$B$66:$C$674,2,0)</f>
        <v>Direct cost</v>
      </c>
    </row>
    <row r="60" spans="1:8" ht="15" hidden="1" customHeight="1" outlineLevel="2">
      <c r="A60" s="913">
        <v>1014</v>
      </c>
      <c r="B60" s="911">
        <v>45236</v>
      </c>
      <c r="C60" s="1047" t="s">
        <v>577</v>
      </c>
      <c r="D60" s="930" t="s">
        <v>1591</v>
      </c>
      <c r="E60" s="931">
        <v>54</v>
      </c>
      <c r="F60" s="906">
        <v>33.299999999999997</v>
      </c>
      <c r="G60" s="906"/>
      <c r="H60" s="815" t="str">
        <f>VLOOKUP($E60,ETB!$B$66:$C$674,2,0)</f>
        <v>Direct cost</v>
      </c>
    </row>
    <row r="61" spans="1:8" ht="15" hidden="1" customHeight="1" outlineLevel="2">
      <c r="A61" s="913">
        <v>1015</v>
      </c>
      <c r="B61" s="911">
        <v>45246</v>
      </c>
      <c r="C61" s="1047" t="s">
        <v>577</v>
      </c>
      <c r="D61" s="930" t="s">
        <v>1635</v>
      </c>
      <c r="E61" s="931">
        <v>54</v>
      </c>
      <c r="F61" s="906">
        <v>44.97</v>
      </c>
      <c r="G61" s="906"/>
      <c r="H61" s="815" t="str">
        <f>VLOOKUP($E61,ETB!$B$66:$C$674,2,0)</f>
        <v>Direct cost</v>
      </c>
    </row>
    <row r="62" spans="1:8" ht="15" hidden="1" customHeight="1" outlineLevel="2">
      <c r="A62" s="913">
        <v>1016</v>
      </c>
      <c r="B62" s="911">
        <v>45250</v>
      </c>
      <c r="C62" s="1047" t="s">
        <v>577</v>
      </c>
      <c r="D62" s="930" t="s">
        <v>1650</v>
      </c>
      <c r="E62" s="931">
        <v>54</v>
      </c>
      <c r="F62" s="910">
        <v>14.99</v>
      </c>
      <c r="G62" s="906"/>
      <c r="H62" s="815" t="str">
        <f>VLOOKUP($E62,ETB!$B$66:$C$674,2,0)</f>
        <v>Direct cost</v>
      </c>
    </row>
    <row r="63" spans="1:8" ht="15" hidden="1" customHeight="1" outlineLevel="2">
      <c r="A63" s="913">
        <v>1017</v>
      </c>
      <c r="B63" s="911">
        <v>45260</v>
      </c>
      <c r="C63" s="1047" t="s">
        <v>577</v>
      </c>
      <c r="D63" s="930" t="s">
        <v>1698</v>
      </c>
      <c r="E63" s="931">
        <v>54</v>
      </c>
      <c r="F63" s="906">
        <v>29.98</v>
      </c>
      <c r="G63" s="906"/>
      <c r="H63" s="815" t="str">
        <f>VLOOKUP($E63,ETB!$B$66:$C$674,2,0)</f>
        <v>Direct cost</v>
      </c>
    </row>
    <row r="64" spans="1:8" ht="15" hidden="1" customHeight="1" outlineLevel="2">
      <c r="A64" s="913">
        <v>1018</v>
      </c>
      <c r="B64" s="911">
        <v>45258</v>
      </c>
      <c r="C64" s="1047" t="s">
        <v>577</v>
      </c>
      <c r="D64" s="930" t="s">
        <v>1687</v>
      </c>
      <c r="E64" s="931">
        <v>54</v>
      </c>
      <c r="F64" s="906">
        <v>14.99</v>
      </c>
      <c r="G64" s="906"/>
      <c r="H64" s="815" t="str">
        <f>VLOOKUP($E64,ETB!$B$66:$C$674,2,0)</f>
        <v>Direct cost</v>
      </c>
    </row>
    <row r="65" spans="1:8" ht="15" customHeight="1" outlineLevel="2">
      <c r="A65" s="913">
        <v>59</v>
      </c>
      <c r="B65" s="911">
        <v>45118</v>
      </c>
      <c r="C65" s="1047" t="s">
        <v>579</v>
      </c>
      <c r="D65" s="930" t="s">
        <v>1116</v>
      </c>
      <c r="E65" s="931">
        <v>54</v>
      </c>
      <c r="F65" s="906"/>
      <c r="G65" s="906">
        <v>0.05</v>
      </c>
      <c r="H65" s="815" t="str">
        <f>VLOOKUP($E65,ETB!$B$66:$C$674,2,0)</f>
        <v>Direct cost</v>
      </c>
    </row>
    <row r="66" spans="1:8" ht="15" customHeight="1" outlineLevel="2">
      <c r="A66" s="913">
        <v>65</v>
      </c>
      <c r="B66" s="911">
        <v>45118</v>
      </c>
      <c r="C66" s="1047" t="s">
        <v>579</v>
      </c>
      <c r="D66" s="930" t="s">
        <v>1116</v>
      </c>
      <c r="E66" s="931">
        <v>54</v>
      </c>
      <c r="F66" s="906"/>
      <c r="G66" s="906">
        <v>0.03</v>
      </c>
      <c r="H66" s="815" t="str">
        <f>VLOOKUP($E66,ETB!$B$66:$C$674,2,0)</f>
        <v>Direct cost</v>
      </c>
    </row>
    <row r="67" spans="1:8" ht="15" customHeight="1" outlineLevel="2">
      <c r="A67" s="913">
        <v>70</v>
      </c>
      <c r="B67" s="911">
        <v>45126</v>
      </c>
      <c r="C67" s="1047" t="s">
        <v>1146</v>
      </c>
      <c r="D67" s="930" t="s">
        <v>1147</v>
      </c>
      <c r="E67" s="931">
        <v>54</v>
      </c>
      <c r="F67" s="906"/>
      <c r="G67" s="906">
        <v>0.08</v>
      </c>
      <c r="H67" s="815" t="str">
        <f>VLOOKUP($E67,ETB!$B$66:$C$674,2,0)</f>
        <v>Direct cost</v>
      </c>
    </row>
    <row r="68" spans="1:8" ht="15" hidden="1" customHeight="1" outlineLevel="2">
      <c r="A68" s="913">
        <v>1024</v>
      </c>
      <c r="B68" s="911">
        <v>45182</v>
      </c>
      <c r="C68" s="1047" t="s">
        <v>577</v>
      </c>
      <c r="D68" s="930" t="s">
        <v>1348</v>
      </c>
      <c r="E68" s="931">
        <v>54</v>
      </c>
      <c r="F68" s="906">
        <v>30.33</v>
      </c>
      <c r="G68" s="906"/>
      <c r="H68" s="815" t="str">
        <f>VLOOKUP($E68,ETB!$B$66:$C$674,2,0)</f>
        <v>Direct cost</v>
      </c>
    </row>
    <row r="69" spans="1:8" ht="15" hidden="1" customHeight="1" outlineLevel="2">
      <c r="A69" s="913">
        <v>1026</v>
      </c>
      <c r="B69" s="911">
        <v>45187</v>
      </c>
      <c r="C69" s="1047" t="s">
        <v>577</v>
      </c>
      <c r="D69" s="930" t="s">
        <v>1369</v>
      </c>
      <c r="E69" s="931">
        <v>54</v>
      </c>
      <c r="F69" s="906">
        <v>14.99</v>
      </c>
      <c r="G69" s="906"/>
      <c r="H69" s="815" t="str">
        <f>VLOOKUP($E69,ETB!$B$66:$C$674,2,0)</f>
        <v>Direct cost</v>
      </c>
    </row>
    <row r="70" spans="1:8" ht="15" hidden="1" customHeight="1" outlineLevel="2">
      <c r="A70" s="913">
        <v>1032</v>
      </c>
      <c r="B70" s="911">
        <v>45196</v>
      </c>
      <c r="C70" s="1047" t="s">
        <v>577</v>
      </c>
      <c r="D70" s="930" t="s">
        <v>1409</v>
      </c>
      <c r="E70" s="931">
        <v>54</v>
      </c>
      <c r="F70" s="906">
        <v>146</v>
      </c>
      <c r="G70" s="906"/>
      <c r="H70" s="815" t="str">
        <f>VLOOKUP($E70,ETB!$B$66:$C$674,2,0)</f>
        <v>Direct cost</v>
      </c>
    </row>
    <row r="71" spans="1:8" ht="15" customHeight="1" outlineLevel="2">
      <c r="A71" s="913">
        <v>82</v>
      </c>
      <c r="B71" s="911">
        <v>45117</v>
      </c>
      <c r="C71" s="1047" t="s">
        <v>579</v>
      </c>
      <c r="D71" s="930" t="s">
        <v>1114</v>
      </c>
      <c r="E71" s="931">
        <v>54</v>
      </c>
      <c r="F71" s="906"/>
      <c r="G71" s="906">
        <v>190.66</v>
      </c>
      <c r="H71" s="815" t="str">
        <f>VLOOKUP($E71,ETB!$B$66:$C$674,2,0)</f>
        <v>Direct cost</v>
      </c>
    </row>
    <row r="72" spans="1:8" ht="15" customHeight="1" outlineLevel="2">
      <c r="A72" s="913">
        <v>86</v>
      </c>
      <c r="B72" s="911">
        <v>45201</v>
      </c>
      <c r="C72" s="1047" t="s">
        <v>579</v>
      </c>
      <c r="D72" s="930" t="s">
        <v>1421</v>
      </c>
      <c r="E72" s="931">
        <v>54</v>
      </c>
      <c r="F72" s="906"/>
      <c r="G72" s="906">
        <v>178.46</v>
      </c>
      <c r="H72" s="815" t="str">
        <f>VLOOKUP($E72,ETB!$B$66:$C$674,2,0)</f>
        <v>Direct cost</v>
      </c>
    </row>
    <row r="73" spans="1:8" ht="15" customHeight="1" outlineLevel="2">
      <c r="A73" s="913">
        <v>87</v>
      </c>
      <c r="B73" s="911">
        <v>45210</v>
      </c>
      <c r="C73" s="1047" t="s">
        <v>579</v>
      </c>
      <c r="D73" s="930" t="s">
        <v>1460</v>
      </c>
      <c r="E73" s="931">
        <v>54</v>
      </c>
      <c r="F73" s="906"/>
      <c r="G73" s="906">
        <v>44.97</v>
      </c>
      <c r="H73" s="815" t="str">
        <f>VLOOKUP($E73,ETB!$B$66:$C$674,2,0)</f>
        <v>Direct cost</v>
      </c>
    </row>
    <row r="74" spans="1:8" ht="15" hidden="1" customHeight="1" outlineLevel="2">
      <c r="A74" s="913">
        <v>1034</v>
      </c>
      <c r="B74" s="911">
        <v>44937</v>
      </c>
      <c r="C74" s="1047" t="s">
        <v>577</v>
      </c>
      <c r="D74" s="930" t="s">
        <v>633</v>
      </c>
      <c r="E74" s="931">
        <v>54</v>
      </c>
      <c r="F74" s="906">
        <v>35</v>
      </c>
      <c r="G74" s="906"/>
      <c r="H74" s="815" t="str">
        <f>VLOOKUP($E74,ETB!$B$66:$C$674,2,0)</f>
        <v>Direct cost</v>
      </c>
    </row>
    <row r="75" spans="1:8" ht="15" customHeight="1" outlineLevel="2">
      <c r="A75" s="913">
        <v>91</v>
      </c>
      <c r="B75" s="911">
        <v>44950</v>
      </c>
      <c r="C75" s="1047" t="s">
        <v>573</v>
      </c>
      <c r="D75" s="930" t="s">
        <v>659</v>
      </c>
      <c r="E75" s="931">
        <v>54</v>
      </c>
      <c r="F75" s="906"/>
      <c r="G75" s="906">
        <v>199</v>
      </c>
      <c r="H75" s="815" t="str">
        <f>VLOOKUP($E75,ETB!$B$66:$C$674,2,0)</f>
        <v>Direct cost</v>
      </c>
    </row>
    <row r="76" spans="1:8" ht="15" hidden="1" customHeight="1" outlineLevel="2">
      <c r="A76" s="913">
        <v>1044</v>
      </c>
      <c r="B76" s="911">
        <v>45210</v>
      </c>
      <c r="C76" s="1047" t="s">
        <v>577</v>
      </c>
      <c r="D76" s="930" t="s">
        <v>1464</v>
      </c>
      <c r="E76" s="931">
        <v>54</v>
      </c>
      <c r="F76" s="906">
        <v>31.79</v>
      </c>
      <c r="G76" s="906"/>
      <c r="H76" s="815" t="str">
        <f>VLOOKUP($E76,ETB!$B$66:$C$674,2,0)</f>
        <v>Direct cost</v>
      </c>
    </row>
    <row r="77" spans="1:8" ht="15" hidden="1" customHeight="1" outlineLevel="2">
      <c r="A77" s="913">
        <v>1045</v>
      </c>
      <c r="B77" s="911">
        <v>45210</v>
      </c>
      <c r="C77" s="1047" t="s">
        <v>577</v>
      </c>
      <c r="D77" s="930" t="s">
        <v>1464</v>
      </c>
      <c r="E77" s="931">
        <v>54</v>
      </c>
      <c r="F77" s="906">
        <v>32.25</v>
      </c>
      <c r="G77" s="906"/>
      <c r="H77" s="815" t="str">
        <f>VLOOKUP($E77,ETB!$B$66:$C$674,2,0)</f>
        <v>Direct cost</v>
      </c>
    </row>
    <row r="78" spans="1:8" ht="15" hidden="1" customHeight="1" outlineLevel="2">
      <c r="A78" s="913">
        <v>1048</v>
      </c>
      <c r="B78" s="911">
        <v>45245</v>
      </c>
      <c r="C78" s="1047" t="s">
        <v>577</v>
      </c>
      <c r="D78" s="930" t="s">
        <v>1629</v>
      </c>
      <c r="E78" s="931">
        <v>54</v>
      </c>
      <c r="F78" s="906">
        <v>71.319999999999993</v>
      </c>
      <c r="G78" s="906"/>
      <c r="H78" s="815" t="str">
        <f>VLOOKUP($E78,ETB!$B$66:$C$674,2,0)</f>
        <v>Direct cost</v>
      </c>
    </row>
    <row r="79" spans="1:8" ht="15" customHeight="1" outlineLevel="2">
      <c r="A79" s="913">
        <v>92</v>
      </c>
      <c r="B79" s="911">
        <v>44950</v>
      </c>
      <c r="C79" s="1047" t="s">
        <v>573</v>
      </c>
      <c r="D79" s="930" t="s">
        <v>660</v>
      </c>
      <c r="E79" s="931">
        <v>54</v>
      </c>
      <c r="F79" s="906"/>
      <c r="G79" s="906">
        <v>6.03</v>
      </c>
      <c r="H79" s="815" t="str">
        <f>VLOOKUP($E79,ETB!$B$66:$C$674,2,0)</f>
        <v>Direct cost</v>
      </c>
    </row>
    <row r="80" spans="1:8" ht="15" hidden="1" customHeight="1" outlineLevel="2">
      <c r="A80" s="913">
        <v>1068</v>
      </c>
      <c r="B80" s="911">
        <v>45184</v>
      </c>
      <c r="C80" s="1047" t="s">
        <v>577</v>
      </c>
      <c r="D80" s="930" t="s">
        <v>1361</v>
      </c>
      <c r="E80" s="931">
        <v>54</v>
      </c>
      <c r="F80" s="906">
        <v>24.99</v>
      </c>
      <c r="G80" s="906"/>
      <c r="H80" s="815" t="str">
        <f>VLOOKUP($E80,ETB!$B$66:$C$674,2,0)</f>
        <v>Direct cost</v>
      </c>
    </row>
    <row r="81" spans="1:8" ht="15" hidden="1" customHeight="1" outlineLevel="2">
      <c r="A81" s="913">
        <v>1070</v>
      </c>
      <c r="B81" s="911">
        <v>44936</v>
      </c>
      <c r="C81" s="1047" t="s">
        <v>577</v>
      </c>
      <c r="D81" s="930" t="s">
        <v>626</v>
      </c>
      <c r="E81" s="931">
        <v>54</v>
      </c>
      <c r="F81" s="906">
        <v>25.19</v>
      </c>
      <c r="G81" s="906"/>
      <c r="H81" s="815" t="str">
        <f>VLOOKUP($E81,ETB!$B$66:$C$674,2,0)</f>
        <v>Direct cost</v>
      </c>
    </row>
    <row r="82" spans="1:8" ht="15" hidden="1" customHeight="1" outlineLevel="2">
      <c r="A82" s="913">
        <v>1080</v>
      </c>
      <c r="B82" s="911">
        <v>45056</v>
      </c>
      <c r="C82" s="1047" t="s">
        <v>577</v>
      </c>
      <c r="D82" s="930" t="s">
        <v>972</v>
      </c>
      <c r="E82" s="931">
        <v>54</v>
      </c>
      <c r="F82" s="906">
        <v>28.39</v>
      </c>
      <c r="G82" s="906"/>
      <c r="H82" s="815" t="str">
        <f>VLOOKUP($E82,ETB!$B$66:$C$674,2,0)</f>
        <v>Direct cost</v>
      </c>
    </row>
    <row r="83" spans="1:8" ht="15" customHeight="1" outlineLevel="2">
      <c r="A83" s="913">
        <v>98</v>
      </c>
      <c r="B83" s="911">
        <v>45189</v>
      </c>
      <c r="C83" s="1047" t="s">
        <v>573</v>
      </c>
      <c r="D83" s="930" t="s">
        <v>1269</v>
      </c>
      <c r="E83" s="931">
        <v>54</v>
      </c>
      <c r="F83" s="906"/>
      <c r="G83" s="906">
        <v>115</v>
      </c>
      <c r="H83" s="815" t="str">
        <f>VLOOKUP($E83,ETB!$B$66:$C$674,2,0)</f>
        <v>Direct cost</v>
      </c>
    </row>
    <row r="84" spans="1:8" ht="15" hidden="1" customHeight="1" outlineLevel="2">
      <c r="A84" s="913">
        <v>1086</v>
      </c>
      <c r="B84" s="911">
        <v>45198</v>
      </c>
      <c r="C84" s="1047" t="s">
        <v>577</v>
      </c>
      <c r="D84" s="930" t="s">
        <v>1419</v>
      </c>
      <c r="E84" s="931">
        <v>54</v>
      </c>
      <c r="F84" s="906">
        <v>17.239999999999998</v>
      </c>
      <c r="G84" s="906"/>
      <c r="H84" s="815" t="str">
        <f>VLOOKUP($E84,ETB!$B$66:$C$674,2,0)</f>
        <v>Direct cost</v>
      </c>
    </row>
    <row r="85" spans="1:8" ht="15" customHeight="1" outlineLevel="2">
      <c r="A85" s="913">
        <v>311</v>
      </c>
      <c r="B85" s="911">
        <v>45222</v>
      </c>
      <c r="C85" s="1047" t="s">
        <v>573</v>
      </c>
      <c r="D85" s="930" t="s">
        <v>1510</v>
      </c>
      <c r="E85" s="931">
        <v>54</v>
      </c>
      <c r="F85" s="906"/>
      <c r="G85" s="906">
        <v>20</v>
      </c>
      <c r="H85" s="815" t="str">
        <f>VLOOKUP($E85,ETB!$B$66:$C$674,2,0)</f>
        <v>Direct cost</v>
      </c>
    </row>
    <row r="86" spans="1:8" ht="15" hidden="1" customHeight="1" outlineLevel="2">
      <c r="A86" s="913">
        <v>1098</v>
      </c>
      <c r="B86" s="911">
        <v>45254</v>
      </c>
      <c r="C86" s="1047" t="s">
        <v>577</v>
      </c>
      <c r="D86" s="930" t="s">
        <v>1668</v>
      </c>
      <c r="E86" s="931">
        <v>54</v>
      </c>
      <c r="F86" s="906">
        <v>21.59</v>
      </c>
      <c r="G86" s="906"/>
      <c r="H86" s="815" t="str">
        <f>VLOOKUP($E86,ETB!$B$66:$C$674,2,0)</f>
        <v>Direct cost</v>
      </c>
    </row>
    <row r="87" spans="1:8" ht="15" hidden="1" customHeight="1" outlineLevel="2">
      <c r="A87" s="913">
        <v>1100</v>
      </c>
      <c r="B87" s="911">
        <v>45062</v>
      </c>
      <c r="C87" s="1047" t="s">
        <v>577</v>
      </c>
      <c r="D87" s="930" t="s">
        <v>981</v>
      </c>
      <c r="E87" s="931">
        <v>54</v>
      </c>
      <c r="F87" s="906">
        <v>99.9</v>
      </c>
      <c r="G87" s="906"/>
      <c r="H87" s="815" t="str">
        <f>VLOOKUP($E87,ETB!$B$66:$C$674,2,0)</f>
        <v>Direct cost</v>
      </c>
    </row>
    <row r="88" spans="1:8" ht="15" hidden="1" customHeight="1" outlineLevel="2">
      <c r="A88" s="913">
        <v>1117</v>
      </c>
      <c r="B88" s="911">
        <v>44930</v>
      </c>
      <c r="C88" s="1047" t="s">
        <v>577</v>
      </c>
      <c r="D88" s="930" t="s">
        <v>613</v>
      </c>
      <c r="E88" s="931">
        <v>54</v>
      </c>
      <c r="F88" s="906">
        <v>20</v>
      </c>
      <c r="G88" s="906"/>
      <c r="H88" s="815" t="str">
        <f>VLOOKUP($E88,ETB!$B$66:$C$674,2,0)</f>
        <v>Direct cost</v>
      </c>
    </row>
    <row r="89" spans="1:8" ht="15" hidden="1" customHeight="1" outlineLevel="2">
      <c r="A89" s="913">
        <v>1118</v>
      </c>
      <c r="B89" s="911">
        <v>44930</v>
      </c>
      <c r="C89" s="1047" t="s">
        <v>577</v>
      </c>
      <c r="D89" s="930" t="s">
        <v>613</v>
      </c>
      <c r="E89" s="931">
        <v>54</v>
      </c>
      <c r="F89" s="906">
        <v>101.29</v>
      </c>
      <c r="G89" s="906"/>
      <c r="H89" s="815" t="str">
        <f>VLOOKUP($E89,ETB!$B$66:$C$674,2,0)</f>
        <v>Direct cost</v>
      </c>
    </row>
    <row r="90" spans="1:8" ht="15" hidden="1" customHeight="1" outlineLevel="2">
      <c r="A90" s="913">
        <v>1121</v>
      </c>
      <c r="B90" s="911">
        <v>45056</v>
      </c>
      <c r="C90" s="1047" t="s">
        <v>577</v>
      </c>
      <c r="D90" s="930" t="s">
        <v>973</v>
      </c>
      <c r="E90" s="931">
        <v>54</v>
      </c>
      <c r="F90" s="906">
        <v>119</v>
      </c>
      <c r="G90" s="906"/>
      <c r="H90" s="815" t="str">
        <f>VLOOKUP($E90,ETB!$B$66:$C$674,2,0)</f>
        <v>Direct cost</v>
      </c>
    </row>
    <row r="91" spans="1:8" ht="15" customHeight="1" outlineLevel="2">
      <c r="A91" s="913">
        <v>100</v>
      </c>
      <c r="B91" s="911">
        <v>45184</v>
      </c>
      <c r="C91" s="1047" t="s">
        <v>573</v>
      </c>
      <c r="D91" s="930" t="s">
        <v>1234</v>
      </c>
      <c r="E91" s="931">
        <v>54</v>
      </c>
      <c r="F91" s="906"/>
      <c r="G91" s="906">
        <v>160</v>
      </c>
      <c r="H91" s="815" t="str">
        <f>VLOOKUP($E91,ETB!$B$66:$C$674,2,0)</f>
        <v>Direct cost</v>
      </c>
    </row>
    <row r="92" spans="1:8" ht="15" hidden="1" customHeight="1" outlineLevel="2">
      <c r="A92" s="913">
        <v>1126</v>
      </c>
      <c r="B92" s="911">
        <v>44894</v>
      </c>
      <c r="C92" s="1047" t="s">
        <v>577</v>
      </c>
      <c r="D92" s="930" t="s">
        <v>578</v>
      </c>
      <c r="E92" s="931">
        <v>54</v>
      </c>
      <c r="F92" s="906">
        <v>10.95</v>
      </c>
      <c r="G92" s="906"/>
      <c r="H92" s="815" t="str">
        <f>VLOOKUP($E92,ETB!$B$66:$C$674,2,0)</f>
        <v>Direct cost</v>
      </c>
    </row>
    <row r="93" spans="1:8" ht="15" hidden="1" customHeight="1" outlineLevel="2">
      <c r="A93" s="913">
        <v>1135</v>
      </c>
      <c r="B93" s="911">
        <v>45210</v>
      </c>
      <c r="C93" s="1047" t="s">
        <v>577</v>
      </c>
      <c r="D93" s="930" t="s">
        <v>1466</v>
      </c>
      <c r="E93" s="931">
        <v>54</v>
      </c>
      <c r="F93" s="906">
        <v>22.49</v>
      </c>
      <c r="G93" s="906"/>
      <c r="H93" s="815" t="str">
        <f>VLOOKUP($E93,ETB!$B$66:$C$674,2,0)</f>
        <v>Direct cost</v>
      </c>
    </row>
    <row r="94" spans="1:8" ht="15" hidden="1" customHeight="1" outlineLevel="2">
      <c r="A94" s="913">
        <v>1145</v>
      </c>
      <c r="B94" s="911">
        <v>44936</v>
      </c>
      <c r="C94" s="1047" t="s">
        <v>577</v>
      </c>
      <c r="D94" s="930" t="s">
        <v>628</v>
      </c>
      <c r="E94" s="931">
        <v>54</v>
      </c>
      <c r="F94" s="906">
        <v>21.12</v>
      </c>
      <c r="G94" s="906"/>
      <c r="H94" s="815" t="str">
        <f>VLOOKUP($E94,ETB!$B$66:$C$674,2,0)</f>
        <v>Direct cost</v>
      </c>
    </row>
    <row r="95" spans="1:8" ht="15" hidden="1" customHeight="1" outlineLevel="2">
      <c r="A95" s="913">
        <v>1146</v>
      </c>
      <c r="B95" s="911">
        <v>44936</v>
      </c>
      <c r="C95" s="1047" t="s">
        <v>577</v>
      </c>
      <c r="D95" s="930" t="s">
        <v>628</v>
      </c>
      <c r="E95" s="931">
        <v>54</v>
      </c>
      <c r="F95" s="906">
        <v>24</v>
      </c>
      <c r="G95" s="906"/>
      <c r="H95" s="815" t="str">
        <f>VLOOKUP($E95,ETB!$B$66:$C$674,2,0)</f>
        <v>Direct cost</v>
      </c>
    </row>
    <row r="96" spans="1:8" ht="15" hidden="1" customHeight="1" outlineLevel="2">
      <c r="A96" s="913">
        <v>1147</v>
      </c>
      <c r="B96" s="911">
        <v>44936</v>
      </c>
      <c r="C96" s="1047" t="s">
        <v>577</v>
      </c>
      <c r="D96" s="930" t="s">
        <v>628</v>
      </c>
      <c r="E96" s="931">
        <v>54</v>
      </c>
      <c r="F96" s="906">
        <v>28</v>
      </c>
      <c r="G96" s="906"/>
      <c r="H96" s="815" t="str">
        <f>VLOOKUP($E96,ETB!$B$66:$C$674,2,0)</f>
        <v>Direct cost</v>
      </c>
    </row>
    <row r="97" spans="1:8" ht="15" hidden="1" customHeight="1" outlineLevel="2">
      <c r="A97" s="913">
        <v>1153</v>
      </c>
      <c r="B97" s="911">
        <v>44916</v>
      </c>
      <c r="C97" s="1047" t="s">
        <v>577</v>
      </c>
      <c r="D97" s="930" t="s">
        <v>602</v>
      </c>
      <c r="E97" s="931">
        <v>54</v>
      </c>
      <c r="F97" s="906">
        <v>1.5</v>
      </c>
      <c r="G97" s="910"/>
      <c r="H97" s="815" t="str">
        <f>VLOOKUP($E97,ETB!$B$66:$C$674,2,0)</f>
        <v>Direct cost</v>
      </c>
    </row>
    <row r="98" spans="1:8" ht="15" hidden="1" customHeight="1" outlineLevel="2">
      <c r="A98" s="913">
        <v>1154</v>
      </c>
      <c r="B98" s="911">
        <v>44917</v>
      </c>
      <c r="C98" s="1047" t="s">
        <v>577</v>
      </c>
      <c r="D98" s="930" t="s">
        <v>603</v>
      </c>
      <c r="E98" s="931">
        <v>54</v>
      </c>
      <c r="F98" s="906">
        <v>49.99</v>
      </c>
      <c r="G98" s="906"/>
      <c r="H98" s="815" t="str">
        <f>VLOOKUP($E98,ETB!$B$66:$C$674,2,0)</f>
        <v>Direct cost</v>
      </c>
    </row>
    <row r="99" spans="1:8" ht="15" hidden="1" customHeight="1" outlineLevel="2">
      <c r="A99" s="913">
        <v>1158</v>
      </c>
      <c r="B99" s="911">
        <v>45245</v>
      </c>
      <c r="C99" s="1047" t="s">
        <v>577</v>
      </c>
      <c r="D99" s="930" t="s">
        <v>1631</v>
      </c>
      <c r="E99" s="931">
        <v>54</v>
      </c>
      <c r="F99" s="906">
        <v>22.98</v>
      </c>
      <c r="G99" s="906"/>
      <c r="H99" s="815" t="str">
        <f>VLOOKUP($E99,ETB!$B$66:$C$674,2,0)</f>
        <v>Direct cost</v>
      </c>
    </row>
    <row r="100" spans="1:8" ht="15" hidden="1" customHeight="1" outlineLevel="2">
      <c r="A100" s="913">
        <v>1160</v>
      </c>
      <c r="B100" s="911">
        <v>44936</v>
      </c>
      <c r="C100" s="1047" t="s">
        <v>577</v>
      </c>
      <c r="D100" s="930" t="s">
        <v>629</v>
      </c>
      <c r="E100" s="931">
        <v>54</v>
      </c>
      <c r="F100" s="906">
        <v>70</v>
      </c>
      <c r="G100" s="906"/>
      <c r="H100" s="815" t="str">
        <f>VLOOKUP($E100,ETB!$B$66:$C$674,2,0)</f>
        <v>Direct cost</v>
      </c>
    </row>
    <row r="101" spans="1:8" ht="15" hidden="1" customHeight="1" outlineLevel="2">
      <c r="A101" s="913">
        <v>1163</v>
      </c>
      <c r="B101" s="911">
        <v>45071</v>
      </c>
      <c r="C101" s="1047" t="s">
        <v>577</v>
      </c>
      <c r="D101" s="930" t="s">
        <v>997</v>
      </c>
      <c r="E101" s="931">
        <v>54</v>
      </c>
      <c r="F101" s="906">
        <v>22</v>
      </c>
      <c r="G101" s="906"/>
      <c r="H101" s="815" t="str">
        <f>VLOOKUP($E101,ETB!$B$66:$C$674,2,0)</f>
        <v>Direct cost</v>
      </c>
    </row>
    <row r="102" spans="1:8" ht="15" hidden="1" customHeight="1" outlineLevel="2">
      <c r="A102" s="913">
        <v>1169</v>
      </c>
      <c r="B102" s="911">
        <v>44942</v>
      </c>
      <c r="C102" s="1047" t="s">
        <v>577</v>
      </c>
      <c r="D102" s="930" t="s">
        <v>641</v>
      </c>
      <c r="E102" s="931">
        <v>54</v>
      </c>
      <c r="F102" s="906">
        <v>14.99</v>
      </c>
      <c r="G102" s="906"/>
      <c r="H102" s="815" t="str">
        <f>VLOOKUP($E102,ETB!$B$66:$C$674,2,0)</f>
        <v>Direct cost</v>
      </c>
    </row>
    <row r="103" spans="1:8" ht="15" hidden="1" customHeight="1" outlineLevel="2">
      <c r="A103" s="913">
        <v>1173</v>
      </c>
      <c r="B103" s="911">
        <v>45202</v>
      </c>
      <c r="C103" s="1047" t="s">
        <v>577</v>
      </c>
      <c r="D103" s="930" t="s">
        <v>1437</v>
      </c>
      <c r="E103" s="931">
        <v>54</v>
      </c>
      <c r="F103" s="906">
        <v>21.99</v>
      </c>
      <c r="G103" s="906"/>
      <c r="H103" s="815" t="str">
        <f>VLOOKUP($E103,ETB!$B$66:$C$674,2,0)</f>
        <v>Direct cost</v>
      </c>
    </row>
    <row r="104" spans="1:8" ht="15" hidden="1" customHeight="1" outlineLevel="2">
      <c r="A104" s="913">
        <v>1174</v>
      </c>
      <c r="B104" s="911">
        <v>45055</v>
      </c>
      <c r="C104" s="1047" t="s">
        <v>577</v>
      </c>
      <c r="D104" s="930" t="s">
        <v>965</v>
      </c>
      <c r="E104" s="931">
        <v>54</v>
      </c>
      <c r="F104" s="906">
        <v>19.989999999999998</v>
      </c>
      <c r="G104" s="906"/>
      <c r="H104" s="815" t="str">
        <f>VLOOKUP($E104,ETB!$B$66:$C$674,2,0)</f>
        <v>Direct cost</v>
      </c>
    </row>
    <row r="105" spans="1:8" ht="15" hidden="1" customHeight="1" outlineLevel="2">
      <c r="A105" s="913">
        <v>1177</v>
      </c>
      <c r="B105" s="911">
        <v>45210</v>
      </c>
      <c r="C105" s="1047" t="s">
        <v>577</v>
      </c>
      <c r="D105" s="930" t="s">
        <v>1467</v>
      </c>
      <c r="E105" s="931">
        <v>54</v>
      </c>
      <c r="F105" s="906">
        <v>79.489999999999995</v>
      </c>
      <c r="G105" s="906"/>
      <c r="H105" s="815" t="str">
        <f>VLOOKUP($E105,ETB!$B$66:$C$674,2,0)</f>
        <v>Direct cost</v>
      </c>
    </row>
    <row r="106" spans="1:8" ht="15" hidden="1" customHeight="1" outlineLevel="2">
      <c r="A106" s="913">
        <v>1188</v>
      </c>
      <c r="B106" s="911">
        <v>45065</v>
      </c>
      <c r="C106" s="1047" t="s">
        <v>577</v>
      </c>
      <c r="D106" s="930" t="s">
        <v>984</v>
      </c>
      <c r="E106" s="931">
        <v>54</v>
      </c>
      <c r="F106" s="906">
        <v>44</v>
      </c>
      <c r="G106" s="906"/>
      <c r="H106" s="815" t="str">
        <f>VLOOKUP($E106,ETB!$B$66:$C$674,2,0)</f>
        <v>Direct cost</v>
      </c>
    </row>
    <row r="107" spans="1:8" ht="15" hidden="1" customHeight="1" outlineLevel="2">
      <c r="A107" s="913">
        <v>1192</v>
      </c>
      <c r="B107" s="911">
        <v>45254</v>
      </c>
      <c r="C107" s="1047" t="s">
        <v>577</v>
      </c>
      <c r="D107" s="912" t="s">
        <v>1669</v>
      </c>
      <c r="E107" s="931">
        <v>54</v>
      </c>
      <c r="F107" s="906">
        <v>49.99</v>
      </c>
      <c r="G107" s="906"/>
      <c r="H107" s="815" t="str">
        <f>VLOOKUP($E107,ETB!$B$66:$C$674,2,0)</f>
        <v>Direct cost</v>
      </c>
    </row>
    <row r="108" spans="1:8" ht="15" hidden="1" customHeight="1" outlineLevel="2">
      <c r="A108" s="913">
        <v>1200</v>
      </c>
      <c r="B108" s="911">
        <v>45226</v>
      </c>
      <c r="C108" s="1047" t="s">
        <v>577</v>
      </c>
      <c r="D108" s="930" t="s">
        <v>1547</v>
      </c>
      <c r="E108" s="931">
        <v>54</v>
      </c>
      <c r="F108" s="906">
        <v>24.99</v>
      </c>
      <c r="G108" s="906"/>
      <c r="H108" s="815" t="str">
        <f>VLOOKUP($E108,ETB!$B$66:$C$674,2,0)</f>
        <v>Direct cost</v>
      </c>
    </row>
    <row r="109" spans="1:8" ht="15" hidden="1" customHeight="1" outlineLevel="2">
      <c r="A109" s="913">
        <v>1203</v>
      </c>
      <c r="B109" s="911">
        <v>45055</v>
      </c>
      <c r="C109" s="1047" t="s">
        <v>577</v>
      </c>
      <c r="D109" s="932" t="s">
        <v>966</v>
      </c>
      <c r="E109" s="931">
        <v>54</v>
      </c>
      <c r="F109" s="907">
        <v>27</v>
      </c>
      <c r="G109" s="906"/>
      <c r="H109" s="815" t="str">
        <f>VLOOKUP($E109,ETB!$B$66:$C$674,2,0)</f>
        <v>Direct cost</v>
      </c>
    </row>
    <row r="110" spans="1:8" ht="15" hidden="1" customHeight="1" outlineLevel="2">
      <c r="A110" s="913">
        <v>1204</v>
      </c>
      <c r="B110" s="911">
        <v>45055</v>
      </c>
      <c r="C110" s="1047" t="s">
        <v>577</v>
      </c>
      <c r="D110" s="930" t="s">
        <v>967</v>
      </c>
      <c r="E110" s="931">
        <v>54</v>
      </c>
      <c r="F110" s="906">
        <v>44.41</v>
      </c>
      <c r="G110" s="906"/>
      <c r="H110" s="815" t="str">
        <f>VLOOKUP($E110,ETB!$B$66:$C$674,2,0)</f>
        <v>Direct cost</v>
      </c>
    </row>
    <row r="111" spans="1:8" ht="15" hidden="1" customHeight="1" outlineLevel="2">
      <c r="A111" s="913">
        <v>1224</v>
      </c>
      <c r="B111" s="911">
        <v>45061</v>
      </c>
      <c r="C111" s="1047" t="s">
        <v>577</v>
      </c>
      <c r="D111" s="930" t="s">
        <v>979</v>
      </c>
      <c r="E111" s="931">
        <v>54</v>
      </c>
      <c r="F111" s="906">
        <v>79</v>
      </c>
      <c r="G111" s="906"/>
      <c r="H111" s="815" t="str">
        <f>VLOOKUP($E111,ETB!$B$66:$C$674,2,0)</f>
        <v>Direct cost</v>
      </c>
    </row>
    <row r="112" spans="1:8" ht="15" hidden="1" customHeight="1" outlineLevel="2">
      <c r="A112" s="913">
        <v>1231</v>
      </c>
      <c r="B112" s="911">
        <v>44978</v>
      </c>
      <c r="C112" s="1047" t="s">
        <v>577</v>
      </c>
      <c r="D112" s="930" t="s">
        <v>726</v>
      </c>
      <c r="E112" s="931">
        <v>54</v>
      </c>
      <c r="F112" s="906">
        <v>46.44</v>
      </c>
      <c r="G112" s="906"/>
      <c r="H112" s="815" t="str">
        <f>VLOOKUP($E112,ETB!$B$66:$C$674,2,0)</f>
        <v>Direct cost</v>
      </c>
    </row>
    <row r="113" spans="1:8" ht="15" hidden="1" customHeight="1" outlineLevel="2">
      <c r="A113" s="913">
        <v>1232</v>
      </c>
      <c r="B113" s="911">
        <v>44991</v>
      </c>
      <c r="C113" s="1047" t="s">
        <v>577</v>
      </c>
      <c r="D113" s="930" t="s">
        <v>771</v>
      </c>
      <c r="E113" s="931">
        <v>54</v>
      </c>
      <c r="F113" s="906">
        <v>30.96</v>
      </c>
      <c r="G113" s="906"/>
      <c r="H113" s="815" t="str">
        <f>VLOOKUP($E113,ETB!$B$66:$C$674,2,0)</f>
        <v>Direct cost</v>
      </c>
    </row>
    <row r="114" spans="1:8" ht="15" hidden="1" customHeight="1" outlineLevel="2">
      <c r="A114" s="913">
        <v>1233</v>
      </c>
      <c r="B114" s="911">
        <v>44994</v>
      </c>
      <c r="C114" s="1047" t="s">
        <v>577</v>
      </c>
      <c r="D114" s="930" t="s">
        <v>778</v>
      </c>
      <c r="E114" s="931">
        <v>54</v>
      </c>
      <c r="F114" s="906">
        <v>25</v>
      </c>
      <c r="G114" s="906"/>
      <c r="H114" s="815" t="str">
        <f>VLOOKUP($E114,ETB!$B$66:$C$674,2,0)</f>
        <v>Direct cost</v>
      </c>
    </row>
    <row r="115" spans="1:8" ht="15" hidden="1" customHeight="1" outlineLevel="2">
      <c r="A115" s="913">
        <v>1234</v>
      </c>
      <c r="B115" s="911">
        <v>45000</v>
      </c>
      <c r="C115" s="1047" t="s">
        <v>577</v>
      </c>
      <c r="D115" s="930" t="s">
        <v>795</v>
      </c>
      <c r="E115" s="931">
        <v>54</v>
      </c>
      <c r="F115" s="906">
        <v>30.47</v>
      </c>
      <c r="G115" s="906"/>
      <c r="H115" s="815" t="str">
        <f>VLOOKUP($E115,ETB!$B$66:$C$674,2,0)</f>
        <v>Direct cost</v>
      </c>
    </row>
    <row r="116" spans="1:8" ht="15" hidden="1" customHeight="1" outlineLevel="2">
      <c r="A116" s="913">
        <v>1235</v>
      </c>
      <c r="B116" s="911">
        <v>45056</v>
      </c>
      <c r="C116" s="1047" t="s">
        <v>577</v>
      </c>
      <c r="D116" s="930" t="s">
        <v>974</v>
      </c>
      <c r="E116" s="931">
        <v>54</v>
      </c>
      <c r="F116" s="906">
        <v>128.30000000000001</v>
      </c>
      <c r="G116" s="906"/>
      <c r="H116" s="815" t="str">
        <f>VLOOKUP($E116,ETB!$B$66:$C$674,2,0)</f>
        <v>Direct cost</v>
      </c>
    </row>
    <row r="117" spans="1:8" ht="15" hidden="1" customHeight="1" outlineLevel="2">
      <c r="A117" s="913">
        <v>1236</v>
      </c>
      <c r="B117" s="911">
        <v>45070</v>
      </c>
      <c r="C117" s="1047" t="s">
        <v>577</v>
      </c>
      <c r="D117" s="930" t="s">
        <v>995</v>
      </c>
      <c r="E117" s="931">
        <v>54</v>
      </c>
      <c r="F117" s="906">
        <v>30.96</v>
      </c>
      <c r="G117" s="906"/>
      <c r="H117" s="815" t="str">
        <f>VLOOKUP($E117,ETB!$B$66:$C$674,2,0)</f>
        <v>Direct cost</v>
      </c>
    </row>
    <row r="118" spans="1:8" ht="15" hidden="1" customHeight="1" outlineLevel="2">
      <c r="A118" s="913">
        <v>1237</v>
      </c>
      <c r="B118" s="911">
        <v>45072</v>
      </c>
      <c r="C118" s="1047" t="s">
        <v>577</v>
      </c>
      <c r="D118" s="930" t="s">
        <v>998</v>
      </c>
      <c r="E118" s="931">
        <v>54</v>
      </c>
      <c r="F118" s="906">
        <v>54.98</v>
      </c>
      <c r="G118" s="906"/>
      <c r="H118" s="815" t="str">
        <f>VLOOKUP($E118,ETB!$B$66:$C$674,2,0)</f>
        <v>Direct cost</v>
      </c>
    </row>
    <row r="119" spans="1:8" ht="15" hidden="1" customHeight="1" outlineLevel="2">
      <c r="A119" s="913">
        <v>1239</v>
      </c>
      <c r="B119" s="911">
        <v>45187</v>
      </c>
      <c r="C119" s="1047" t="s">
        <v>577</v>
      </c>
      <c r="D119" s="930" t="s">
        <v>1370</v>
      </c>
      <c r="E119" s="931">
        <v>54</v>
      </c>
      <c r="F119" s="906">
        <v>19.8</v>
      </c>
      <c r="G119" s="906"/>
      <c r="H119" s="815" t="str">
        <f>VLOOKUP($E119,ETB!$B$66:$C$674,2,0)</f>
        <v>Direct cost</v>
      </c>
    </row>
    <row r="120" spans="1:8" ht="15" hidden="1" customHeight="1" outlineLevel="2">
      <c r="A120" s="913">
        <v>1240</v>
      </c>
      <c r="B120" s="911">
        <v>45167</v>
      </c>
      <c r="C120" s="1047" t="s">
        <v>577</v>
      </c>
      <c r="D120" s="930" t="s">
        <v>1284</v>
      </c>
      <c r="E120" s="931">
        <v>54</v>
      </c>
      <c r="F120" s="906">
        <v>253.8</v>
      </c>
      <c r="G120" s="906"/>
      <c r="H120" s="815" t="str">
        <f>VLOOKUP($E120,ETB!$B$66:$C$674,2,0)</f>
        <v>Direct cost</v>
      </c>
    </row>
    <row r="121" spans="1:8" ht="15" hidden="1" customHeight="1" outlineLevel="2">
      <c r="A121" s="913">
        <v>1252</v>
      </c>
      <c r="B121" s="911">
        <v>45041</v>
      </c>
      <c r="C121" s="1047" t="s">
        <v>575</v>
      </c>
      <c r="D121" s="930" t="s">
        <v>930</v>
      </c>
      <c r="E121" s="931">
        <v>54</v>
      </c>
      <c r="F121" s="906">
        <v>600</v>
      </c>
      <c r="G121" s="906"/>
      <c r="H121" s="815" t="str">
        <f>VLOOKUP($E121,ETB!$B$66:$C$674,2,0)</f>
        <v>Direct cost</v>
      </c>
    </row>
    <row r="122" spans="1:8" ht="15" hidden="1" customHeight="1" outlineLevel="2">
      <c r="A122" s="913">
        <v>1253</v>
      </c>
      <c r="B122" s="911">
        <v>45232</v>
      </c>
      <c r="C122" s="1047" t="s">
        <v>575</v>
      </c>
      <c r="D122" s="930" t="s">
        <v>1574</v>
      </c>
      <c r="E122" s="931">
        <v>54</v>
      </c>
      <c r="F122" s="906">
        <v>891.6</v>
      </c>
      <c r="G122" s="906"/>
      <c r="H122" s="815" t="str">
        <f>VLOOKUP($E122,ETB!$B$66:$C$674,2,0)</f>
        <v>Direct cost</v>
      </c>
    </row>
    <row r="123" spans="1:8" ht="15" hidden="1" customHeight="1" outlineLevel="2">
      <c r="A123" s="913">
        <v>1276</v>
      </c>
      <c r="B123" s="911">
        <v>45181</v>
      </c>
      <c r="C123" s="1047" t="s">
        <v>575</v>
      </c>
      <c r="D123" s="930" t="s">
        <v>1344</v>
      </c>
      <c r="E123" s="931">
        <v>54</v>
      </c>
      <c r="F123" s="906">
        <v>990.18</v>
      </c>
      <c r="G123" s="906"/>
      <c r="H123" s="815" t="str">
        <f>VLOOKUP($E123,ETB!$B$66:$C$674,2,0)</f>
        <v>Direct cost</v>
      </c>
    </row>
    <row r="124" spans="1:8" ht="15" hidden="1" customHeight="1" outlineLevel="2">
      <c r="A124" s="913">
        <v>1277</v>
      </c>
      <c r="B124" s="911">
        <v>45208</v>
      </c>
      <c r="C124" s="1047" t="s">
        <v>575</v>
      </c>
      <c r="D124" s="930" t="s">
        <v>1453</v>
      </c>
      <c r="E124" s="931">
        <v>54</v>
      </c>
      <c r="F124" s="906">
        <v>1116.73</v>
      </c>
      <c r="G124" s="906"/>
      <c r="H124" s="815" t="str">
        <f>VLOOKUP($E124,ETB!$B$66:$C$674,2,0)</f>
        <v>Direct cost</v>
      </c>
    </row>
    <row r="125" spans="1:8" ht="15" hidden="1" customHeight="1" outlineLevel="2">
      <c r="A125" s="913">
        <v>1278</v>
      </c>
      <c r="B125" s="911">
        <v>45022</v>
      </c>
      <c r="C125" s="1047" t="s">
        <v>575</v>
      </c>
      <c r="D125" s="930" t="s">
        <v>880</v>
      </c>
      <c r="E125" s="931">
        <v>54</v>
      </c>
      <c r="F125" s="906">
        <v>500</v>
      </c>
      <c r="G125" s="906"/>
      <c r="H125" s="815" t="str">
        <f>VLOOKUP($E125,ETB!$B$66:$C$674,2,0)</f>
        <v>Direct cost</v>
      </c>
    </row>
    <row r="126" spans="1:8" ht="15" hidden="1" customHeight="1" outlineLevel="2">
      <c r="A126" s="913">
        <v>1280</v>
      </c>
      <c r="B126" s="911">
        <v>44994</v>
      </c>
      <c r="C126" s="1047" t="s">
        <v>575</v>
      </c>
      <c r="D126" s="930" t="s">
        <v>779</v>
      </c>
      <c r="E126" s="931">
        <v>54</v>
      </c>
      <c r="F126" s="906">
        <v>628.5</v>
      </c>
      <c r="G126" s="906"/>
      <c r="H126" s="815" t="str">
        <f>VLOOKUP($E126,ETB!$B$66:$C$674,2,0)</f>
        <v>Direct cost</v>
      </c>
    </row>
    <row r="127" spans="1:8" ht="15" hidden="1" customHeight="1" outlineLevel="2">
      <c r="A127" s="913">
        <v>1281</v>
      </c>
      <c r="B127" s="911">
        <v>45029</v>
      </c>
      <c r="C127" s="1047" t="s">
        <v>575</v>
      </c>
      <c r="D127" s="930" t="s">
        <v>779</v>
      </c>
      <c r="E127" s="931">
        <v>54</v>
      </c>
      <c r="F127" s="906">
        <v>150</v>
      </c>
      <c r="G127" s="906"/>
      <c r="H127" s="815" t="str">
        <f>VLOOKUP($E127,ETB!$B$66:$C$674,2,0)</f>
        <v>Direct cost</v>
      </c>
    </row>
    <row r="128" spans="1:8" ht="15" hidden="1" customHeight="1" outlineLevel="2">
      <c r="A128" s="913">
        <v>1297</v>
      </c>
      <c r="B128" s="911">
        <v>45034</v>
      </c>
      <c r="C128" s="1047" t="s">
        <v>575</v>
      </c>
      <c r="D128" s="930" t="s">
        <v>907</v>
      </c>
      <c r="E128" s="931">
        <v>54</v>
      </c>
      <c r="F128" s="906">
        <v>327</v>
      </c>
      <c r="G128" s="906"/>
      <c r="H128" s="815" t="str">
        <f>VLOOKUP($E128,ETB!$B$66:$C$674,2,0)</f>
        <v>Direct cost</v>
      </c>
    </row>
    <row r="129" spans="1:8" ht="15" hidden="1" customHeight="1" outlineLevel="2">
      <c r="A129" s="913">
        <v>1298</v>
      </c>
      <c r="B129" s="911">
        <v>45000</v>
      </c>
      <c r="C129" s="1047" t="s">
        <v>577</v>
      </c>
      <c r="D129" s="930" t="s">
        <v>796</v>
      </c>
      <c r="E129" s="931">
        <v>54</v>
      </c>
      <c r="F129" s="906">
        <v>162</v>
      </c>
      <c r="G129" s="906"/>
      <c r="H129" s="815" t="str">
        <f>VLOOKUP($E129,ETB!$B$66:$C$674,2,0)</f>
        <v>Direct cost</v>
      </c>
    </row>
    <row r="130" spans="1:8" ht="15" hidden="1" customHeight="1" outlineLevel="2">
      <c r="A130" s="913">
        <v>1299</v>
      </c>
      <c r="B130" s="911">
        <v>44945</v>
      </c>
      <c r="C130" s="1047" t="s">
        <v>577</v>
      </c>
      <c r="D130" s="930" t="s">
        <v>650</v>
      </c>
      <c r="E130" s="931">
        <v>54</v>
      </c>
      <c r="F130" s="906">
        <v>150</v>
      </c>
      <c r="G130" s="906"/>
      <c r="H130" s="815" t="str">
        <f>VLOOKUP($E130,ETB!$B$66:$C$674,2,0)</f>
        <v>Direct cost</v>
      </c>
    </row>
    <row r="131" spans="1:8" ht="15" hidden="1" customHeight="1" outlineLevel="2">
      <c r="A131" s="913">
        <v>1300</v>
      </c>
      <c r="B131" s="911">
        <v>45252</v>
      </c>
      <c r="C131" s="1047" t="s">
        <v>575</v>
      </c>
      <c r="D131" s="930" t="s">
        <v>1664</v>
      </c>
      <c r="E131" s="931">
        <v>54</v>
      </c>
      <c r="F131" s="906">
        <v>180</v>
      </c>
      <c r="G131" s="906"/>
      <c r="H131" s="815" t="str">
        <f>VLOOKUP($E131,ETB!$B$66:$C$674,2,0)</f>
        <v>Direct cost</v>
      </c>
    </row>
    <row r="132" spans="1:8" ht="15" hidden="1" customHeight="1" outlineLevel="2">
      <c r="A132" s="913">
        <v>1328</v>
      </c>
      <c r="B132" s="911">
        <v>44949</v>
      </c>
      <c r="C132" s="1047" t="s">
        <v>575</v>
      </c>
      <c r="D132" s="930" t="s">
        <v>658</v>
      </c>
      <c r="E132" s="931">
        <v>54</v>
      </c>
      <c r="F132" s="906">
        <v>100</v>
      </c>
      <c r="G132" s="906"/>
      <c r="H132" s="815" t="str">
        <f>VLOOKUP($E132,ETB!$B$66:$C$674,2,0)</f>
        <v>Direct cost</v>
      </c>
    </row>
    <row r="133" spans="1:8" ht="15" hidden="1" customHeight="1" outlineLevel="2">
      <c r="A133" s="913">
        <v>1339</v>
      </c>
      <c r="B133" s="911">
        <v>45218</v>
      </c>
      <c r="C133" s="1047" t="s">
        <v>575</v>
      </c>
      <c r="D133" s="930" t="s">
        <v>1506</v>
      </c>
      <c r="E133" s="931">
        <v>54</v>
      </c>
      <c r="F133" s="906">
        <v>70</v>
      </c>
      <c r="G133" s="906"/>
      <c r="H133" s="815" t="str">
        <f>VLOOKUP($E133,ETB!$B$66:$C$674,2,0)</f>
        <v>Direct cost</v>
      </c>
    </row>
    <row r="134" spans="1:8" ht="15" hidden="1" customHeight="1" outlineLevel="2">
      <c r="A134" s="913">
        <v>1356</v>
      </c>
      <c r="B134" s="911">
        <v>45250</v>
      </c>
      <c r="C134" s="1047" t="s">
        <v>575</v>
      </c>
      <c r="D134" s="930" t="s">
        <v>1652</v>
      </c>
      <c r="E134" s="931">
        <v>54</v>
      </c>
      <c r="F134" s="906">
        <v>85</v>
      </c>
      <c r="G134" s="906"/>
      <c r="H134" s="815" t="str">
        <f>VLOOKUP($E134,ETB!$B$66:$C$674,2,0)</f>
        <v>Direct cost</v>
      </c>
    </row>
    <row r="135" spans="1:8" ht="15" hidden="1" customHeight="1" outlineLevel="2">
      <c r="A135" s="913">
        <v>1419</v>
      </c>
      <c r="B135" s="911">
        <v>45148</v>
      </c>
      <c r="C135" s="1047" t="s">
        <v>577</v>
      </c>
      <c r="D135" s="930" t="s">
        <v>1207</v>
      </c>
      <c r="E135" s="931">
        <v>54</v>
      </c>
      <c r="F135" s="906">
        <v>170</v>
      </c>
      <c r="G135" s="906"/>
      <c r="H135" s="815" t="str">
        <f>VLOOKUP($E135,ETB!$B$66:$C$674,2,0)</f>
        <v>Direct cost</v>
      </c>
    </row>
    <row r="136" spans="1:8" ht="15" hidden="1" customHeight="1" outlineLevel="2">
      <c r="A136" s="913">
        <v>1428</v>
      </c>
      <c r="B136" s="911">
        <v>45169</v>
      </c>
      <c r="C136" s="1047" t="s">
        <v>577</v>
      </c>
      <c r="D136" s="930" t="s">
        <v>1300</v>
      </c>
      <c r="E136" s="931">
        <v>54</v>
      </c>
      <c r="F136" s="906">
        <v>338.48</v>
      </c>
      <c r="G136" s="906"/>
      <c r="H136" s="815" t="str">
        <f>VLOOKUP($E136,ETB!$B$66:$C$674,2,0)</f>
        <v>Direct cost</v>
      </c>
    </row>
    <row r="137" spans="1:8" ht="15" hidden="1" customHeight="1" outlineLevel="2">
      <c r="A137" s="913">
        <v>1434</v>
      </c>
      <c r="B137" s="911">
        <v>45135</v>
      </c>
      <c r="C137" s="1047" t="s">
        <v>577</v>
      </c>
      <c r="D137" s="930" t="s">
        <v>1177</v>
      </c>
      <c r="E137" s="931">
        <v>54</v>
      </c>
      <c r="F137" s="906">
        <v>50</v>
      </c>
      <c r="G137" s="906"/>
      <c r="H137" s="815" t="str">
        <f>VLOOKUP($E137,ETB!$B$66:$C$674,2,0)</f>
        <v>Direct cost</v>
      </c>
    </row>
    <row r="138" spans="1:8" ht="15" customHeight="1" outlineLevel="2">
      <c r="A138" s="913">
        <v>350</v>
      </c>
      <c r="B138" s="911">
        <v>44979</v>
      </c>
      <c r="C138" s="1047" t="s">
        <v>573</v>
      </c>
      <c r="D138" s="930" t="s">
        <v>728</v>
      </c>
      <c r="E138" s="931">
        <v>54</v>
      </c>
      <c r="F138" s="906"/>
      <c r="G138" s="906">
        <v>90.9</v>
      </c>
      <c r="H138" s="815" t="str">
        <f>VLOOKUP($E138,ETB!$B$66:$C$674,2,0)</f>
        <v>Direct cost</v>
      </c>
    </row>
    <row r="139" spans="1:8" ht="15" hidden="1" customHeight="1" outlineLevel="2">
      <c r="A139" s="913">
        <v>1551</v>
      </c>
      <c r="B139" s="911">
        <v>45040</v>
      </c>
      <c r="C139" s="1047" t="s">
        <v>607</v>
      </c>
      <c r="D139" s="930" t="s">
        <v>924</v>
      </c>
      <c r="E139" s="931">
        <v>54</v>
      </c>
      <c r="F139" s="906">
        <v>3.78</v>
      </c>
      <c r="G139" s="906"/>
      <c r="H139" s="815" t="str">
        <f>VLOOKUP($E139,ETB!$B$66:$C$674,2,0)</f>
        <v>Direct cost</v>
      </c>
    </row>
    <row r="140" spans="1:8" ht="15" hidden="1" customHeight="1" outlineLevel="2">
      <c r="A140" s="913">
        <v>1567</v>
      </c>
      <c r="B140" s="911">
        <v>44970</v>
      </c>
      <c r="C140" s="1047" t="s">
        <v>577</v>
      </c>
      <c r="D140" s="930" t="s">
        <v>700</v>
      </c>
      <c r="E140" s="931">
        <v>54</v>
      </c>
      <c r="F140" s="906">
        <v>20</v>
      </c>
      <c r="G140" s="906"/>
      <c r="H140" s="815" t="str">
        <f>VLOOKUP($E140,ETB!$B$66:$C$674,2,0)</f>
        <v>Direct cost</v>
      </c>
    </row>
    <row r="141" spans="1:8" ht="15" hidden="1" customHeight="1" outlineLevel="2">
      <c r="A141" s="913">
        <v>1568</v>
      </c>
      <c r="B141" s="911">
        <v>45223</v>
      </c>
      <c r="C141" s="1047" t="s">
        <v>607</v>
      </c>
      <c r="D141" s="930" t="s">
        <v>1532</v>
      </c>
      <c r="E141" s="931">
        <v>54</v>
      </c>
      <c r="F141" s="906">
        <v>20.81</v>
      </c>
      <c r="G141" s="906"/>
      <c r="H141" s="815" t="str">
        <f>VLOOKUP($E141,ETB!$B$66:$C$674,2,0)</f>
        <v>Direct cost</v>
      </c>
    </row>
    <row r="142" spans="1:8" ht="15" hidden="1" customHeight="1" outlineLevel="2">
      <c r="A142" s="913">
        <v>1570</v>
      </c>
      <c r="B142" s="911">
        <v>45042</v>
      </c>
      <c r="C142" s="1047" t="s">
        <v>575</v>
      </c>
      <c r="D142" s="930" t="s">
        <v>937</v>
      </c>
      <c r="E142" s="931">
        <v>54</v>
      </c>
      <c r="F142" s="906">
        <v>700</v>
      </c>
      <c r="G142" s="906"/>
      <c r="H142" s="815" t="str">
        <f>VLOOKUP($E142,ETB!$B$66:$C$674,2,0)</f>
        <v>Direct cost</v>
      </c>
    </row>
    <row r="143" spans="1:8" ht="15" hidden="1" customHeight="1" outlineLevel="2">
      <c r="A143" s="913">
        <v>1578</v>
      </c>
      <c r="B143" s="911">
        <v>45237</v>
      </c>
      <c r="C143" s="1047" t="s">
        <v>577</v>
      </c>
      <c r="D143" s="930" t="s">
        <v>1605</v>
      </c>
      <c r="E143" s="931">
        <v>54</v>
      </c>
      <c r="F143" s="906">
        <v>456.75</v>
      </c>
      <c r="G143" s="906"/>
      <c r="H143" s="815" t="str">
        <f>VLOOKUP($E143,ETB!$B$66:$C$674,2,0)</f>
        <v>Direct cost</v>
      </c>
    </row>
    <row r="144" spans="1:8" ht="15" hidden="1" customHeight="1" outlineLevel="2">
      <c r="A144" s="913">
        <v>1591</v>
      </c>
      <c r="B144" s="911">
        <v>45139</v>
      </c>
      <c r="C144" s="1047" t="s">
        <v>577</v>
      </c>
      <c r="D144" s="930" t="s">
        <v>1187</v>
      </c>
      <c r="E144" s="931">
        <v>54</v>
      </c>
      <c r="F144" s="906">
        <v>40.56</v>
      </c>
      <c r="G144" s="906"/>
      <c r="H144" s="815" t="str">
        <f>VLOOKUP($E144,ETB!$B$66:$C$674,2,0)</f>
        <v>Direct cost</v>
      </c>
    </row>
    <row r="145" spans="1:8" ht="15" hidden="1" customHeight="1" outlineLevel="2">
      <c r="A145" s="913">
        <v>1609</v>
      </c>
      <c r="B145" s="911">
        <v>45048</v>
      </c>
      <c r="C145" s="1047" t="s">
        <v>577</v>
      </c>
      <c r="D145" s="930" t="s">
        <v>946</v>
      </c>
      <c r="E145" s="931">
        <v>54</v>
      </c>
      <c r="F145" s="906">
        <v>193.2</v>
      </c>
      <c r="G145" s="906"/>
      <c r="H145" s="815" t="str">
        <f>VLOOKUP($E145,ETB!$B$66:$C$674,2,0)</f>
        <v>Direct cost</v>
      </c>
    </row>
    <row r="146" spans="1:8" ht="15" hidden="1" customHeight="1" outlineLevel="2">
      <c r="A146" s="913">
        <v>1614</v>
      </c>
      <c r="B146" s="911">
        <v>45182</v>
      </c>
      <c r="C146" s="1047" t="s">
        <v>575</v>
      </c>
      <c r="D146" s="930" t="s">
        <v>1349</v>
      </c>
      <c r="E146" s="931">
        <v>54</v>
      </c>
      <c r="F146" s="906">
        <v>1043.4000000000001</v>
      </c>
      <c r="G146" s="906"/>
      <c r="H146" s="815" t="str">
        <f>VLOOKUP($E146,ETB!$B$66:$C$674,2,0)</f>
        <v>Direct cost</v>
      </c>
    </row>
    <row r="147" spans="1:8" ht="15" hidden="1" customHeight="1" outlineLevel="2">
      <c r="A147" s="913">
        <v>1619</v>
      </c>
      <c r="B147" s="911">
        <v>45224</v>
      </c>
      <c r="C147" s="1047" t="s">
        <v>575</v>
      </c>
      <c r="D147" s="930" t="s">
        <v>1540</v>
      </c>
      <c r="E147" s="931">
        <v>54</v>
      </c>
      <c r="F147" s="906">
        <v>1109.3</v>
      </c>
      <c r="G147" s="906"/>
      <c r="H147" s="815" t="str">
        <f>VLOOKUP($E147,ETB!$B$66:$C$674,2,0)</f>
        <v>Direct cost</v>
      </c>
    </row>
    <row r="148" spans="1:8" ht="15" hidden="1" customHeight="1" outlineLevel="2">
      <c r="A148" s="913">
        <v>1640</v>
      </c>
      <c r="B148" s="911">
        <v>44952</v>
      </c>
      <c r="C148" s="1047" t="s">
        <v>575</v>
      </c>
      <c r="D148" s="930" t="s">
        <v>667</v>
      </c>
      <c r="E148" s="931">
        <v>54</v>
      </c>
      <c r="F148" s="906">
        <v>350</v>
      </c>
      <c r="G148" s="906"/>
      <c r="H148" s="815" t="str">
        <f>VLOOKUP($E148,ETB!$B$66:$C$674,2,0)</f>
        <v>Direct cost</v>
      </c>
    </row>
    <row r="149" spans="1:8" ht="15" hidden="1" customHeight="1" outlineLevel="2">
      <c r="A149" s="913">
        <v>375</v>
      </c>
      <c r="B149" s="911">
        <v>44960</v>
      </c>
      <c r="C149" s="1047" t="s">
        <v>675</v>
      </c>
      <c r="D149" s="930" t="s">
        <v>677</v>
      </c>
      <c r="E149" s="931">
        <v>54</v>
      </c>
      <c r="F149" s="906">
        <v>368.67</v>
      </c>
      <c r="G149" s="906"/>
      <c r="H149" s="815" t="str">
        <f>VLOOKUP($E149,ETB!$B$66:$C$674,2,0)</f>
        <v>Direct cost</v>
      </c>
    </row>
    <row r="150" spans="1:8" ht="15" hidden="1" customHeight="1" outlineLevel="2">
      <c r="A150" s="913">
        <v>1660</v>
      </c>
      <c r="B150" s="1044">
        <v>45034</v>
      </c>
      <c r="C150" s="1049" t="s">
        <v>575</v>
      </c>
      <c r="D150" s="815" t="s">
        <v>909</v>
      </c>
      <c r="E150" s="831">
        <v>54</v>
      </c>
      <c r="F150" s="1050">
        <v>648</v>
      </c>
      <c r="G150" s="1050"/>
      <c r="H150" s="815" t="str">
        <f>VLOOKUP($E150,ETB!$B$66:$C$674,2,0)</f>
        <v>Direct cost</v>
      </c>
    </row>
    <row r="151" spans="1:8" ht="15" hidden="1" customHeight="1" outlineLevel="2">
      <c r="A151" s="913">
        <v>1662</v>
      </c>
      <c r="B151" s="1044">
        <v>45009</v>
      </c>
      <c r="C151" s="1049" t="s">
        <v>575</v>
      </c>
      <c r="D151" s="815" t="s">
        <v>833</v>
      </c>
      <c r="E151" s="831">
        <v>54</v>
      </c>
      <c r="F151" s="1050">
        <v>924</v>
      </c>
      <c r="G151" s="1050"/>
      <c r="H151" s="815" t="str">
        <f>VLOOKUP($E151,ETB!$B$66:$C$674,2,0)</f>
        <v>Direct cost</v>
      </c>
    </row>
    <row r="152" spans="1:8" ht="15" hidden="1" customHeight="1" outlineLevel="2">
      <c r="A152" s="913">
        <v>1674</v>
      </c>
      <c r="B152" s="1044">
        <v>45043</v>
      </c>
      <c r="C152" s="1049" t="s">
        <v>575</v>
      </c>
      <c r="D152" s="815" t="s">
        <v>941</v>
      </c>
      <c r="E152" s="831">
        <v>54</v>
      </c>
      <c r="F152" s="1050">
        <v>576</v>
      </c>
      <c r="G152" s="1050"/>
      <c r="H152" s="815" t="str">
        <f>VLOOKUP($E152,ETB!$B$66:$C$674,2,0)</f>
        <v>Direct cost</v>
      </c>
    </row>
    <row r="153" spans="1:8" ht="15" hidden="1" customHeight="1" outlineLevel="2">
      <c r="A153" s="913">
        <v>1678</v>
      </c>
      <c r="B153" s="1044">
        <v>45051</v>
      </c>
      <c r="C153" s="1049" t="s">
        <v>575</v>
      </c>
      <c r="D153" s="815" t="s">
        <v>960</v>
      </c>
      <c r="E153" s="831">
        <v>54</v>
      </c>
      <c r="F153" s="1050">
        <v>72</v>
      </c>
      <c r="G153" s="1050"/>
      <c r="H153" s="815" t="str">
        <f>VLOOKUP($E153,ETB!$B$66:$C$674,2,0)</f>
        <v>Direct cost</v>
      </c>
    </row>
    <row r="154" spans="1:8" ht="15" hidden="1" customHeight="1" outlineLevel="2">
      <c r="A154" s="913">
        <v>1681</v>
      </c>
      <c r="B154" s="1044">
        <v>45146</v>
      </c>
      <c r="C154" s="1049" t="s">
        <v>577</v>
      </c>
      <c r="D154" s="815" t="s">
        <v>1203</v>
      </c>
      <c r="E154" s="831">
        <v>54</v>
      </c>
      <c r="F154" s="1050">
        <v>912</v>
      </c>
      <c r="G154" s="1050"/>
      <c r="H154" s="815" t="str">
        <f>VLOOKUP($E154,ETB!$B$66:$C$674,2,0)</f>
        <v>Direct cost</v>
      </c>
    </row>
    <row r="155" spans="1:8" ht="15" hidden="1" customHeight="1" outlineLevel="2">
      <c r="A155" s="913">
        <v>1682</v>
      </c>
      <c r="B155" s="1044">
        <v>45161</v>
      </c>
      <c r="C155" s="1049" t="s">
        <v>577</v>
      </c>
      <c r="D155" s="815" t="s">
        <v>1264</v>
      </c>
      <c r="E155" s="831">
        <v>54</v>
      </c>
      <c r="F155" s="1050">
        <v>101.44</v>
      </c>
      <c r="G155" s="1050"/>
      <c r="H155" s="815" t="str">
        <f>VLOOKUP($E155,ETB!$B$66:$C$674,2,0)</f>
        <v>Direct cost</v>
      </c>
    </row>
    <row r="156" spans="1:8" ht="15" hidden="1" customHeight="1" outlineLevel="2">
      <c r="A156" s="913">
        <v>1684</v>
      </c>
      <c r="B156" s="1044">
        <v>45002</v>
      </c>
      <c r="C156" s="1049" t="s">
        <v>577</v>
      </c>
      <c r="D156" s="815" t="s">
        <v>811</v>
      </c>
      <c r="E156" s="831">
        <v>54</v>
      </c>
      <c r="F156" s="1050">
        <v>17.940000000000001</v>
      </c>
      <c r="G156" s="1050"/>
      <c r="H156" s="815" t="str">
        <f>VLOOKUP($E156,ETB!$B$66:$C$674,2,0)</f>
        <v>Direct cost</v>
      </c>
    </row>
    <row r="157" spans="1:8" ht="15" hidden="1" customHeight="1" outlineLevel="2">
      <c r="A157" s="913"/>
      <c r="B157" s="1044"/>
      <c r="C157" s="1049"/>
      <c r="F157" s="1050"/>
      <c r="G157" s="1050"/>
    </row>
    <row r="158" spans="1:8" ht="15" customHeight="1" outlineLevel="1" thickBot="1">
      <c r="A158" s="913"/>
      <c r="B158" s="1044"/>
      <c r="C158" s="1049"/>
      <c r="E158" s="832" t="s">
        <v>495</v>
      </c>
      <c r="F158" s="1053">
        <f>SUBTOTAL(9,F34:F156)</f>
        <v>0</v>
      </c>
      <c r="G158" s="1053">
        <f>SUBTOTAL(9,G34:G156)</f>
        <v>1005.18</v>
      </c>
    </row>
    <row r="159" spans="1:8" ht="15" hidden="1" customHeight="1" outlineLevel="1" thickTop="1">
      <c r="A159" s="913"/>
      <c r="B159" s="1044"/>
      <c r="C159" s="1049"/>
      <c r="F159" s="1050"/>
      <c r="G159" s="1050"/>
    </row>
    <row r="160" spans="1:8" ht="15" customHeight="1" outlineLevel="2" thickTop="1">
      <c r="A160" s="913">
        <v>115</v>
      </c>
      <c r="B160" s="911">
        <v>45131</v>
      </c>
      <c r="C160" s="1047" t="s">
        <v>579</v>
      </c>
      <c r="D160" s="930" t="s">
        <v>1162</v>
      </c>
      <c r="E160" s="931">
        <v>92</v>
      </c>
      <c r="F160" s="906"/>
      <c r="G160" s="906">
        <v>176</v>
      </c>
      <c r="H160" s="815" t="str">
        <f>VLOOKUP($E160,ETB!$B$66:$C$674,2,0)</f>
        <v>Other income</v>
      </c>
    </row>
    <row r="161" spans="1:8" ht="15" customHeight="1" outlineLevel="2">
      <c r="A161" s="913">
        <v>124</v>
      </c>
      <c r="B161" s="911">
        <v>44963</v>
      </c>
      <c r="C161" s="1047" t="s">
        <v>621</v>
      </c>
      <c r="D161" s="930" t="s">
        <v>679</v>
      </c>
      <c r="E161" s="931">
        <v>92</v>
      </c>
      <c r="F161" s="906"/>
      <c r="G161" s="906">
        <v>1.0900000000000001</v>
      </c>
      <c r="H161" s="815" t="str">
        <f>VLOOKUP($E161,ETB!$B$66:$C$674,2,0)</f>
        <v>Other income</v>
      </c>
    </row>
    <row r="162" spans="1:8" ht="15" customHeight="1" outlineLevel="2">
      <c r="A162" s="913">
        <v>81</v>
      </c>
      <c r="B162" s="911">
        <v>45019</v>
      </c>
      <c r="C162" s="1047" t="s">
        <v>621</v>
      </c>
      <c r="D162" s="930" t="s">
        <v>854</v>
      </c>
      <c r="E162" s="931">
        <v>92</v>
      </c>
      <c r="F162" s="906"/>
      <c r="G162" s="906">
        <v>1.95</v>
      </c>
      <c r="H162" s="815" t="str">
        <f>VLOOKUP($E162,ETB!$B$66:$C$674,2,0)</f>
        <v>Other income</v>
      </c>
    </row>
    <row r="163" spans="1:8" ht="15" customHeight="1" outlineLevel="2">
      <c r="A163" s="913">
        <v>164</v>
      </c>
      <c r="B163" s="911">
        <v>44991</v>
      </c>
      <c r="C163" s="1047" t="s">
        <v>621</v>
      </c>
      <c r="D163" s="930" t="s">
        <v>767</v>
      </c>
      <c r="E163" s="931">
        <v>92</v>
      </c>
      <c r="F163" s="906"/>
      <c r="G163" s="906">
        <v>1.51</v>
      </c>
      <c r="H163" s="815" t="str">
        <f>VLOOKUP($E163,ETB!$B$66:$C$674,2,0)</f>
        <v>Other income</v>
      </c>
    </row>
    <row r="164" spans="1:8" ht="15" customHeight="1" outlineLevel="2">
      <c r="A164" s="913">
        <v>180</v>
      </c>
      <c r="B164" s="911">
        <v>45055</v>
      </c>
      <c r="C164" s="1047" t="s">
        <v>621</v>
      </c>
      <c r="D164" s="930" t="s">
        <v>962</v>
      </c>
      <c r="E164" s="931">
        <v>92</v>
      </c>
      <c r="F164" s="906"/>
      <c r="G164" s="906">
        <v>4.97</v>
      </c>
      <c r="H164" s="815" t="str">
        <f>VLOOKUP($E164,ETB!$B$66:$C$674,2,0)</f>
        <v>Other income</v>
      </c>
    </row>
    <row r="165" spans="1:8" ht="15" customHeight="1" outlineLevel="2">
      <c r="A165" s="913">
        <v>185</v>
      </c>
      <c r="B165" s="911">
        <v>44935</v>
      </c>
      <c r="C165" s="1047" t="s">
        <v>621</v>
      </c>
      <c r="D165" s="930" t="s">
        <v>622</v>
      </c>
      <c r="E165" s="931">
        <v>92</v>
      </c>
      <c r="F165" s="906"/>
      <c r="G165" s="906">
        <v>0.23</v>
      </c>
      <c r="H165" s="815" t="str">
        <f>VLOOKUP($E165,ETB!$B$66:$C$674,2,0)</f>
        <v>Other income</v>
      </c>
    </row>
    <row r="166" spans="1:8" ht="15" customHeight="1" outlineLevel="2">
      <c r="A166" s="913">
        <v>208</v>
      </c>
      <c r="B166" s="911">
        <v>45154</v>
      </c>
      <c r="C166" s="1047" t="s">
        <v>579</v>
      </c>
      <c r="D166" s="930" t="s">
        <v>1217</v>
      </c>
      <c r="E166" s="931">
        <v>92</v>
      </c>
      <c r="F166" s="906"/>
      <c r="G166" s="906">
        <v>57</v>
      </c>
      <c r="H166" s="815" t="str">
        <f>VLOOKUP($E166,ETB!$B$66:$C$674,2,0)</f>
        <v>Other income</v>
      </c>
    </row>
    <row r="167" spans="1:8" ht="15" customHeight="1" outlineLevel="2">
      <c r="A167" s="913">
        <v>220</v>
      </c>
      <c r="B167" s="911">
        <v>45167</v>
      </c>
      <c r="C167" s="1047" t="s">
        <v>579</v>
      </c>
      <c r="D167" s="930" t="s">
        <v>1278</v>
      </c>
      <c r="E167" s="931">
        <v>92</v>
      </c>
      <c r="F167" s="906"/>
      <c r="G167" s="906">
        <v>100</v>
      </c>
      <c r="H167" s="815" t="str">
        <f>VLOOKUP($E167,ETB!$B$66:$C$674,2,0)</f>
        <v>Other income</v>
      </c>
    </row>
    <row r="168" spans="1:8" ht="15" customHeight="1" outlineLevel="2">
      <c r="A168" s="913">
        <v>370</v>
      </c>
      <c r="B168" s="911">
        <v>45006</v>
      </c>
      <c r="C168" s="1047" t="s">
        <v>575</v>
      </c>
      <c r="D168" s="930" t="s">
        <v>816</v>
      </c>
      <c r="E168" s="931">
        <v>92</v>
      </c>
      <c r="F168" s="906"/>
      <c r="G168" s="906">
        <v>75</v>
      </c>
      <c r="H168" s="815" t="str">
        <f>VLOOKUP($E168,ETB!$B$66:$C$674,2,0)</f>
        <v>Other income</v>
      </c>
    </row>
    <row r="169" spans="1:8" ht="15" customHeight="1" outlineLevel="2">
      <c r="A169" s="913">
        <v>5</v>
      </c>
      <c r="B169" s="911">
        <v>45202</v>
      </c>
      <c r="C169" s="1047" t="s">
        <v>573</v>
      </c>
      <c r="D169" s="930" t="s">
        <v>1432</v>
      </c>
      <c r="E169" s="931">
        <v>92</v>
      </c>
      <c r="F169" s="906"/>
      <c r="G169" s="906">
        <v>360</v>
      </c>
      <c r="H169" s="815" t="str">
        <f>VLOOKUP($E169,ETB!$B$66:$C$674,2,0)</f>
        <v>Other income</v>
      </c>
    </row>
    <row r="170" spans="1:8" ht="15" customHeight="1" outlineLevel="2">
      <c r="A170" s="913">
        <v>23</v>
      </c>
      <c r="B170" s="911">
        <v>44935</v>
      </c>
      <c r="C170" s="1047" t="s">
        <v>573</v>
      </c>
      <c r="D170" s="930" t="s">
        <v>619</v>
      </c>
      <c r="E170" s="931">
        <v>92</v>
      </c>
      <c r="F170" s="906"/>
      <c r="G170" s="906">
        <v>112</v>
      </c>
      <c r="H170" s="815" t="str">
        <f>VLOOKUP($E170,ETB!$B$66:$C$674,2,0)</f>
        <v>Other income</v>
      </c>
    </row>
    <row r="171" spans="1:8" ht="15" customHeight="1" outlineLevel="2">
      <c r="A171" s="913">
        <v>42</v>
      </c>
      <c r="B171" s="911">
        <v>45114</v>
      </c>
      <c r="C171" s="1047" t="s">
        <v>573</v>
      </c>
      <c r="D171" s="930" t="s">
        <v>1110</v>
      </c>
      <c r="E171" s="931">
        <v>92</v>
      </c>
      <c r="F171" s="906"/>
      <c r="G171" s="906">
        <v>390</v>
      </c>
      <c r="H171" s="815" t="str">
        <f>VLOOKUP($E171,ETB!$B$66:$C$674,2,0)</f>
        <v>Other income</v>
      </c>
    </row>
    <row r="172" spans="1:8" ht="15" customHeight="1" outlineLevel="2">
      <c r="A172" s="913">
        <v>48</v>
      </c>
      <c r="B172" s="911">
        <v>45211</v>
      </c>
      <c r="C172" s="1047" t="s">
        <v>573</v>
      </c>
      <c r="D172" s="930" t="s">
        <v>1469</v>
      </c>
      <c r="E172" s="931">
        <v>92</v>
      </c>
      <c r="F172" s="906"/>
      <c r="G172" s="906">
        <v>400</v>
      </c>
      <c r="H172" s="815" t="str">
        <f>VLOOKUP($E172,ETB!$B$66:$C$674,2,0)</f>
        <v>Other income</v>
      </c>
    </row>
    <row r="173" spans="1:8" ht="15" customHeight="1" outlineLevel="2">
      <c r="A173" s="913">
        <v>154</v>
      </c>
      <c r="B173" s="911">
        <v>45222</v>
      </c>
      <c r="C173" s="1047" t="s">
        <v>573</v>
      </c>
      <c r="D173" s="930" t="s">
        <v>1516</v>
      </c>
      <c r="E173" s="931">
        <v>92</v>
      </c>
      <c r="F173" s="906"/>
      <c r="G173" s="906">
        <v>320</v>
      </c>
      <c r="H173" s="815" t="str">
        <f>VLOOKUP($E173,ETB!$B$66:$C$674,2,0)</f>
        <v>Other income</v>
      </c>
    </row>
    <row r="174" spans="1:8" ht="15" customHeight="1" outlineLevel="2">
      <c r="A174" s="913">
        <v>264</v>
      </c>
      <c r="B174" s="911">
        <v>45161</v>
      </c>
      <c r="C174" s="1047" t="s">
        <v>573</v>
      </c>
      <c r="D174" s="930" t="s">
        <v>1258</v>
      </c>
      <c r="E174" s="931">
        <v>92</v>
      </c>
      <c r="F174" s="906"/>
      <c r="G174" s="906">
        <v>305</v>
      </c>
      <c r="H174" s="815" t="str">
        <f>VLOOKUP($E174,ETB!$B$66:$C$674,2,0)</f>
        <v>Other income</v>
      </c>
    </row>
    <row r="175" spans="1:8" ht="15" customHeight="1" outlineLevel="2">
      <c r="A175" s="913">
        <v>276</v>
      </c>
      <c r="B175" s="911">
        <v>45163</v>
      </c>
      <c r="C175" s="1047" t="s">
        <v>573</v>
      </c>
      <c r="D175" s="930" t="s">
        <v>1273</v>
      </c>
      <c r="E175" s="931">
        <v>92</v>
      </c>
      <c r="F175" s="906"/>
      <c r="G175" s="906">
        <v>159.30000000000001</v>
      </c>
      <c r="H175" s="815" t="str">
        <f>VLOOKUP($E175,ETB!$B$66:$C$674,2,0)</f>
        <v>Other income</v>
      </c>
    </row>
    <row r="176" spans="1:8" ht="15" customHeight="1" outlineLevel="2">
      <c r="A176" s="913">
        <v>332</v>
      </c>
      <c r="B176" s="911">
        <v>45167</v>
      </c>
      <c r="C176" s="1047" t="s">
        <v>573</v>
      </c>
      <c r="D176" s="930" t="s">
        <v>1280</v>
      </c>
      <c r="E176" s="931">
        <v>92</v>
      </c>
      <c r="F176" s="906"/>
      <c r="G176" s="906">
        <v>305</v>
      </c>
      <c r="H176" s="815" t="str">
        <f>VLOOKUP($E176,ETB!$B$66:$C$674,2,0)</f>
        <v>Other income</v>
      </c>
    </row>
    <row r="177" spans="1:8" ht="15" customHeight="1" outlineLevel="2">
      <c r="A177" s="913">
        <v>262</v>
      </c>
      <c r="B177" s="911">
        <v>45195</v>
      </c>
      <c r="C177" s="1047" t="s">
        <v>573</v>
      </c>
      <c r="D177" s="930" t="s">
        <v>1401</v>
      </c>
      <c r="E177" s="931">
        <v>92</v>
      </c>
      <c r="F177" s="906"/>
      <c r="G177" s="906">
        <v>355</v>
      </c>
      <c r="H177" s="815" t="str">
        <f>VLOOKUP($E177,ETB!$B$66:$C$674,2,0)</f>
        <v>Other income</v>
      </c>
    </row>
    <row r="178" spans="1:8" ht="15" customHeight="1" outlineLevel="2">
      <c r="A178" s="913">
        <v>268</v>
      </c>
      <c r="B178" s="911">
        <v>45135</v>
      </c>
      <c r="C178" s="1047" t="s">
        <v>573</v>
      </c>
      <c r="D178" s="930" t="s">
        <v>1175</v>
      </c>
      <c r="E178" s="931">
        <v>92</v>
      </c>
      <c r="F178" s="906"/>
      <c r="G178" s="906">
        <v>355</v>
      </c>
      <c r="H178" s="815" t="str">
        <f>VLOOKUP($E178,ETB!$B$66:$C$674,2,0)</f>
        <v>Other income</v>
      </c>
    </row>
    <row r="179" spans="1:8" ht="15" customHeight="1" outlineLevel="2">
      <c r="A179" s="913">
        <v>329</v>
      </c>
      <c r="B179" s="911">
        <v>45229</v>
      </c>
      <c r="C179" s="1047" t="s">
        <v>573</v>
      </c>
      <c r="D179" s="930" t="s">
        <v>1553</v>
      </c>
      <c r="E179" s="931">
        <v>92</v>
      </c>
      <c r="F179" s="906"/>
      <c r="G179" s="906">
        <v>700</v>
      </c>
      <c r="H179" s="815" t="str">
        <f>VLOOKUP($E179,ETB!$B$66:$C$674,2,0)</f>
        <v>Other income</v>
      </c>
    </row>
    <row r="180" spans="1:8" ht="15" customHeight="1" outlineLevel="2">
      <c r="A180" s="913">
        <v>335</v>
      </c>
      <c r="B180" s="911">
        <v>45197</v>
      </c>
      <c r="C180" s="1047" t="s">
        <v>573</v>
      </c>
      <c r="D180" s="930" t="s">
        <v>1413</v>
      </c>
      <c r="E180" s="931">
        <v>92</v>
      </c>
      <c r="F180" s="906"/>
      <c r="G180" s="906">
        <v>310</v>
      </c>
      <c r="H180" s="815" t="str">
        <f>VLOOKUP($E180,ETB!$B$66:$C$674,2,0)</f>
        <v>Other income</v>
      </c>
    </row>
    <row r="181" spans="1:8" ht="15" customHeight="1" outlineLevel="2">
      <c r="A181" s="913">
        <v>365</v>
      </c>
      <c r="B181" s="911">
        <v>45106</v>
      </c>
      <c r="C181" s="1047" t="s">
        <v>573</v>
      </c>
      <c r="D181" s="930" t="s">
        <v>1094</v>
      </c>
      <c r="E181" s="931">
        <v>92</v>
      </c>
      <c r="F181" s="906"/>
      <c r="G181" s="906">
        <v>390</v>
      </c>
      <c r="H181" s="815" t="str">
        <f>VLOOKUP($E181,ETB!$B$66:$C$674,2,0)</f>
        <v>Other income</v>
      </c>
    </row>
    <row r="182" spans="1:8" ht="15" customHeight="1" outlineLevel="2">
      <c r="A182" s="913">
        <v>346</v>
      </c>
      <c r="B182" s="911">
        <v>45198</v>
      </c>
      <c r="C182" s="1047" t="s">
        <v>573</v>
      </c>
      <c r="D182" s="930" t="s">
        <v>1417</v>
      </c>
      <c r="E182" s="931">
        <v>92</v>
      </c>
      <c r="F182" s="906"/>
      <c r="G182" s="906">
        <v>360</v>
      </c>
      <c r="H182" s="815" t="str">
        <f>VLOOKUP($E182,ETB!$B$66:$C$674,2,0)</f>
        <v>Other income</v>
      </c>
    </row>
    <row r="183" spans="1:8" ht="15" customHeight="1" outlineLevel="2">
      <c r="A183" s="913">
        <v>352</v>
      </c>
      <c r="B183" s="911">
        <v>45198</v>
      </c>
      <c r="C183" s="1047" t="s">
        <v>573</v>
      </c>
      <c r="D183" s="930" t="s">
        <v>1417</v>
      </c>
      <c r="E183" s="931">
        <v>92</v>
      </c>
      <c r="F183" s="906"/>
      <c r="G183" s="906">
        <v>360</v>
      </c>
      <c r="H183" s="815" t="str">
        <f>VLOOKUP($E183,ETB!$B$66:$C$674,2,0)</f>
        <v>Other income</v>
      </c>
    </row>
    <row r="184" spans="1:8" ht="15" customHeight="1" outlineLevel="2">
      <c r="A184" s="913">
        <v>9</v>
      </c>
      <c r="B184" s="911">
        <v>45078</v>
      </c>
      <c r="C184" s="1047" t="s">
        <v>573</v>
      </c>
      <c r="D184" s="930" t="s">
        <v>1009</v>
      </c>
      <c r="E184" s="931">
        <v>92</v>
      </c>
      <c r="F184" s="906"/>
      <c r="G184" s="906">
        <v>260</v>
      </c>
      <c r="H184" s="815" t="str">
        <f>VLOOKUP($E184,ETB!$B$66:$C$674,2,0)</f>
        <v>Other income</v>
      </c>
    </row>
    <row r="185" spans="1:8" ht="15" hidden="1" customHeight="1" outlineLevel="2">
      <c r="A185" s="913"/>
      <c r="B185" s="911"/>
      <c r="C185" s="1047"/>
      <c r="D185" s="930"/>
      <c r="E185" s="931"/>
      <c r="F185" s="906"/>
      <c r="G185" s="906"/>
    </row>
    <row r="186" spans="1:8" ht="15" customHeight="1" outlineLevel="1" thickBot="1">
      <c r="A186" s="913"/>
      <c r="B186" s="911"/>
      <c r="C186" s="1047"/>
      <c r="D186" s="930"/>
      <c r="E186" s="1051" t="s">
        <v>1706</v>
      </c>
      <c r="F186" s="1052">
        <f>SUBTOTAL(9,F160:F184)</f>
        <v>0</v>
      </c>
      <c r="G186" s="1052">
        <f>SUBTOTAL(9,G160:G184)</f>
        <v>5859.05</v>
      </c>
    </row>
    <row r="187" spans="1:8" ht="15" hidden="1" customHeight="1" outlineLevel="1" thickTop="1">
      <c r="A187" s="913"/>
      <c r="B187" s="911"/>
      <c r="C187" s="1047"/>
      <c r="D187" s="930"/>
      <c r="E187" s="931"/>
      <c r="F187" s="906"/>
      <c r="G187" s="906"/>
    </row>
    <row r="188" spans="1:8" ht="15" hidden="1" customHeight="1" outlineLevel="2">
      <c r="A188" s="913">
        <v>1685</v>
      </c>
      <c r="B188" s="1044">
        <v>45180</v>
      </c>
      <c r="C188" s="1049" t="s">
        <v>577</v>
      </c>
      <c r="D188" s="815" t="s">
        <v>1341</v>
      </c>
      <c r="E188" s="831">
        <v>232</v>
      </c>
      <c r="F188" s="1050">
        <v>1411.49</v>
      </c>
      <c r="G188" s="1050"/>
      <c r="H188" s="815" t="str">
        <f>VLOOKUP($E188,ETB!$B$66:$C$674,2,0)</f>
        <v>Insurance</v>
      </c>
    </row>
    <row r="189" spans="1:8" ht="15" hidden="1" customHeight="1" outlineLevel="2">
      <c r="A189" s="913">
        <v>1686</v>
      </c>
      <c r="B189" s="1044">
        <v>45153</v>
      </c>
      <c r="C189" s="1049" t="s">
        <v>577</v>
      </c>
      <c r="D189" s="815" t="s">
        <v>1216</v>
      </c>
      <c r="E189" s="831">
        <v>232</v>
      </c>
      <c r="F189" s="1050">
        <v>1411.49</v>
      </c>
      <c r="G189" s="1050"/>
      <c r="H189" s="815" t="str">
        <f>VLOOKUP($E189,ETB!$B$66:$C$674,2,0)</f>
        <v>Insurance</v>
      </c>
    </row>
    <row r="190" spans="1:8" ht="15" hidden="1" customHeight="1" outlineLevel="2">
      <c r="A190" s="913"/>
      <c r="B190" s="1044"/>
      <c r="C190" s="1049"/>
      <c r="F190" s="1050"/>
      <c r="G190" s="1050"/>
    </row>
    <row r="191" spans="1:8" ht="15" hidden="1" customHeight="1" outlineLevel="1" collapsed="1" thickBot="1">
      <c r="A191" s="913"/>
      <c r="B191" s="1044"/>
      <c r="C191" s="1049"/>
      <c r="E191" s="832" t="s">
        <v>1707</v>
      </c>
      <c r="F191" s="1053">
        <f>SUBTOTAL(9,F188:F189)</f>
        <v>0</v>
      </c>
      <c r="G191" s="1053">
        <f>SUBTOTAL(9,G188:G189)</f>
        <v>0</v>
      </c>
    </row>
    <row r="192" spans="1:8" ht="15" hidden="1" customHeight="1" outlineLevel="1" thickTop="1">
      <c r="A192" s="913"/>
      <c r="B192" s="1044"/>
      <c r="C192" s="1049"/>
      <c r="F192" s="1050"/>
      <c r="G192" s="1050"/>
    </row>
    <row r="193" spans="1:8" ht="15" hidden="1" customHeight="1" outlineLevel="2">
      <c r="A193" s="913">
        <v>425</v>
      </c>
      <c r="B193" s="911">
        <v>45006</v>
      </c>
      <c r="C193" s="1047" t="s">
        <v>575</v>
      </c>
      <c r="D193" s="930" t="s">
        <v>817</v>
      </c>
      <c r="E193" s="931">
        <v>235</v>
      </c>
      <c r="F193" s="906">
        <v>3939</v>
      </c>
      <c r="G193" s="906"/>
      <c r="H193" s="815" t="str">
        <f>VLOOKUP($E193,ETB!$B$66:$C$674,2,0)</f>
        <v>Contra Entry</v>
      </c>
    </row>
    <row r="194" spans="1:8" ht="15" hidden="1" customHeight="1" outlineLevel="2">
      <c r="A194" s="913">
        <v>426</v>
      </c>
      <c r="B194" s="911">
        <v>45012</v>
      </c>
      <c r="C194" s="1047" t="s">
        <v>575</v>
      </c>
      <c r="D194" s="930" t="s">
        <v>837</v>
      </c>
      <c r="E194" s="931">
        <v>235</v>
      </c>
      <c r="F194" s="906">
        <v>250</v>
      </c>
      <c r="G194" s="906"/>
      <c r="H194" s="815" t="str">
        <f>VLOOKUP($E194,ETB!$B$66:$C$674,2,0)</f>
        <v>Contra Entry</v>
      </c>
    </row>
    <row r="195" spans="1:8" ht="15" customHeight="1" outlineLevel="2" thickTop="1">
      <c r="A195" s="913">
        <v>14</v>
      </c>
      <c r="B195" s="911">
        <v>45055</v>
      </c>
      <c r="C195" s="1047" t="s">
        <v>573</v>
      </c>
      <c r="D195" s="930" t="s">
        <v>961</v>
      </c>
      <c r="E195" s="931">
        <v>235</v>
      </c>
      <c r="F195" s="906"/>
      <c r="G195" s="906">
        <v>19.98</v>
      </c>
      <c r="H195" s="815" t="str">
        <f>VLOOKUP($E195,ETB!$B$66:$C$674,2,0)</f>
        <v>Contra Entry</v>
      </c>
    </row>
    <row r="196" spans="1:8" ht="15" customHeight="1" outlineLevel="2">
      <c r="A196" s="913">
        <v>18</v>
      </c>
      <c r="B196" s="911">
        <v>45058</v>
      </c>
      <c r="C196" s="1047" t="s">
        <v>573</v>
      </c>
      <c r="D196" s="930" t="s">
        <v>978</v>
      </c>
      <c r="E196" s="931">
        <v>235</v>
      </c>
      <c r="F196" s="906"/>
      <c r="G196" s="906">
        <v>5.98</v>
      </c>
      <c r="H196" s="815" t="str">
        <f>VLOOKUP($E196,ETB!$B$66:$C$674,2,0)</f>
        <v>Contra Entry</v>
      </c>
    </row>
    <row r="197" spans="1:8" ht="15" hidden="1" customHeight="1" outlineLevel="2">
      <c r="A197" s="913">
        <v>472</v>
      </c>
      <c r="B197" s="911">
        <v>45050</v>
      </c>
      <c r="C197" s="1047" t="s">
        <v>577</v>
      </c>
      <c r="D197" s="930" t="s">
        <v>953</v>
      </c>
      <c r="E197" s="931">
        <v>235</v>
      </c>
      <c r="F197" s="906">
        <v>25.96</v>
      </c>
      <c r="G197" s="906"/>
      <c r="H197" s="815" t="str">
        <f>VLOOKUP($E197,ETB!$B$66:$C$674,2,0)</f>
        <v>Contra Entry</v>
      </c>
    </row>
    <row r="198" spans="1:8" ht="15" customHeight="1" outlineLevel="2">
      <c r="A198" s="913">
        <v>72</v>
      </c>
      <c r="B198" s="911">
        <v>44993</v>
      </c>
      <c r="C198" s="1047" t="s">
        <v>579</v>
      </c>
      <c r="D198" s="930" t="s">
        <v>775</v>
      </c>
      <c r="E198" s="931">
        <v>235</v>
      </c>
      <c r="F198" s="906"/>
      <c r="G198" s="906">
        <v>4189</v>
      </c>
      <c r="H198" s="815" t="str">
        <f>VLOOKUP($E198,ETB!$B$66:$C$674,2,0)</f>
        <v>Contra Entry</v>
      </c>
    </row>
    <row r="199" spans="1:8" ht="15" hidden="1" customHeight="1" outlineLevel="2">
      <c r="A199" s="913">
        <v>516</v>
      </c>
      <c r="B199" s="911">
        <v>45194</v>
      </c>
      <c r="C199" s="1047" t="s">
        <v>575</v>
      </c>
      <c r="D199" s="930" t="s">
        <v>1396</v>
      </c>
      <c r="E199" s="931">
        <v>235</v>
      </c>
      <c r="F199" s="906">
        <v>289</v>
      </c>
      <c r="G199" s="906"/>
      <c r="H199" s="815" t="str">
        <f>VLOOKUP($E199,ETB!$B$66:$C$674,2,0)</f>
        <v>Contra Entry</v>
      </c>
    </row>
    <row r="200" spans="1:8" ht="15" customHeight="1" outlineLevel="2">
      <c r="A200" s="913">
        <v>278</v>
      </c>
      <c r="B200" s="911">
        <v>45194</v>
      </c>
      <c r="C200" s="1047" t="s">
        <v>579</v>
      </c>
      <c r="D200" s="930" t="s">
        <v>1393</v>
      </c>
      <c r="E200" s="931">
        <v>235</v>
      </c>
      <c r="F200" s="906"/>
      <c r="G200" s="906">
        <v>289</v>
      </c>
      <c r="H200" s="815" t="str">
        <f>VLOOKUP($E200,ETB!$B$66:$C$674,2,0)</f>
        <v>Contra Entry</v>
      </c>
    </row>
    <row r="201" spans="1:8" ht="15" customHeight="1" outlineLevel="2">
      <c r="A201" s="913">
        <v>289</v>
      </c>
      <c r="B201" s="911">
        <v>45196</v>
      </c>
      <c r="C201" s="1047" t="s">
        <v>579</v>
      </c>
      <c r="D201" s="930" t="s">
        <v>1406</v>
      </c>
      <c r="E201" s="931">
        <v>235</v>
      </c>
      <c r="F201" s="906"/>
      <c r="G201" s="906">
        <v>289</v>
      </c>
      <c r="H201" s="815" t="str">
        <f>VLOOKUP($E201,ETB!$B$66:$C$674,2,0)</f>
        <v>Contra Entry</v>
      </c>
    </row>
    <row r="202" spans="1:8" ht="15" hidden="1" customHeight="1" outlineLevel="2">
      <c r="A202" s="913">
        <v>926</v>
      </c>
      <c r="B202" s="911">
        <v>45205</v>
      </c>
      <c r="C202" s="1047" t="s">
        <v>575</v>
      </c>
      <c r="D202" s="930" t="s">
        <v>1444</v>
      </c>
      <c r="E202" s="931">
        <v>235</v>
      </c>
      <c r="F202" s="906">
        <v>289</v>
      </c>
      <c r="G202" s="906"/>
      <c r="H202" s="815" t="str">
        <f>VLOOKUP($E202,ETB!$B$66:$C$674,2,0)</f>
        <v>Contra Entry</v>
      </c>
    </row>
    <row r="203" spans="1:8" ht="15" hidden="1" customHeight="1" outlineLevel="2">
      <c r="A203" s="913">
        <v>1022</v>
      </c>
      <c r="B203" s="911">
        <v>45182</v>
      </c>
      <c r="C203" s="1047" t="s">
        <v>577</v>
      </c>
      <c r="D203" s="930" t="s">
        <v>1348</v>
      </c>
      <c r="E203" s="931">
        <v>235</v>
      </c>
      <c r="F203" s="906">
        <v>16.600000000000001</v>
      </c>
      <c r="G203" s="906"/>
      <c r="H203" s="815" t="str">
        <f>VLOOKUP($E203,ETB!$B$66:$C$674,2,0)</f>
        <v>Contra Entry</v>
      </c>
    </row>
    <row r="204" spans="1:8" ht="15" customHeight="1" outlineLevel="2">
      <c r="A204" s="913">
        <v>71</v>
      </c>
      <c r="B204" s="911">
        <v>45183</v>
      </c>
      <c r="C204" s="1047" t="s">
        <v>573</v>
      </c>
      <c r="D204" s="930" t="s">
        <v>1348</v>
      </c>
      <c r="E204" s="931">
        <v>235</v>
      </c>
      <c r="F204" s="906"/>
      <c r="G204" s="906">
        <v>16.600000000000001</v>
      </c>
      <c r="H204" s="815" t="str">
        <f>VLOOKUP($E204,ETB!$B$66:$C$674,2,0)</f>
        <v>Contra Entry</v>
      </c>
    </row>
    <row r="205" spans="1:8" ht="15" hidden="1" customHeight="1" outlineLevel="2">
      <c r="A205" s="913">
        <v>1079</v>
      </c>
      <c r="B205" s="911">
        <v>44936</v>
      </c>
      <c r="C205" s="1047" t="s">
        <v>577</v>
      </c>
      <c r="D205" s="930" t="s">
        <v>627</v>
      </c>
      <c r="E205" s="931">
        <v>235</v>
      </c>
      <c r="F205" s="906">
        <v>33</v>
      </c>
      <c r="G205" s="906"/>
      <c r="H205" s="815" t="str">
        <f>VLOOKUP($E205,ETB!$B$66:$C$674,2,0)</f>
        <v>Contra Entry</v>
      </c>
    </row>
    <row r="206" spans="1:8" ht="15" customHeight="1" outlineLevel="2">
      <c r="A206" s="913">
        <v>93</v>
      </c>
      <c r="B206" s="911">
        <v>44937</v>
      </c>
      <c r="C206" s="1047" t="s">
        <v>573</v>
      </c>
      <c r="D206" s="930" t="s">
        <v>632</v>
      </c>
      <c r="E206" s="931">
        <v>235</v>
      </c>
      <c r="F206" s="906"/>
      <c r="G206" s="906">
        <v>33</v>
      </c>
      <c r="H206" s="815" t="str">
        <f>VLOOKUP($E206,ETB!$B$66:$C$674,2,0)</f>
        <v>Contra Entry</v>
      </c>
    </row>
    <row r="207" spans="1:8" ht="15" hidden="1" customHeight="1" outlineLevel="2">
      <c r="A207" s="913">
        <v>1251</v>
      </c>
      <c r="B207" s="911">
        <v>45161</v>
      </c>
      <c r="C207" s="1047" t="s">
        <v>575</v>
      </c>
      <c r="D207" s="930" t="s">
        <v>1261</v>
      </c>
      <c r="E207" s="931">
        <v>235</v>
      </c>
      <c r="F207" s="906">
        <v>289</v>
      </c>
      <c r="G207" s="906"/>
      <c r="H207" s="815" t="str">
        <f>VLOOKUP($E207,ETB!$B$66:$C$674,2,0)</f>
        <v>Contra Entry</v>
      </c>
    </row>
    <row r="208" spans="1:8" ht="15" customHeight="1" outlineLevel="2">
      <c r="A208" s="913">
        <v>21</v>
      </c>
      <c r="B208" s="911">
        <v>45139</v>
      </c>
      <c r="C208" s="1047" t="s">
        <v>575</v>
      </c>
      <c r="D208" s="930" t="s">
        <v>1183</v>
      </c>
      <c r="E208" s="931">
        <v>235</v>
      </c>
      <c r="F208" s="906"/>
      <c r="G208" s="906">
        <v>289</v>
      </c>
      <c r="H208" s="815" t="str">
        <f>VLOOKUP($E208,ETB!$B$66:$C$674,2,0)</f>
        <v>Contra Entry</v>
      </c>
    </row>
    <row r="209" spans="1:8" ht="15" hidden="1" customHeight="1" outlineLevel="2">
      <c r="A209" s="913"/>
      <c r="B209" s="911"/>
      <c r="C209" s="1047"/>
      <c r="D209" s="930"/>
      <c r="E209" s="931"/>
      <c r="F209" s="906"/>
      <c r="G209" s="906"/>
    </row>
    <row r="210" spans="1:8" ht="15" customHeight="1" outlineLevel="1" thickBot="1">
      <c r="A210" s="913"/>
      <c r="B210" s="911"/>
      <c r="C210" s="1047"/>
      <c r="D210" s="930"/>
      <c r="E210" s="1051" t="s">
        <v>1708</v>
      </c>
      <c r="F210" s="1052">
        <f>SUBTOTAL(9,F193:F208)</f>
        <v>0</v>
      </c>
      <c r="G210" s="1052">
        <f>SUBTOTAL(9,G193:G208)</f>
        <v>5131.5600000000004</v>
      </c>
    </row>
    <row r="211" spans="1:8" ht="15" hidden="1" customHeight="1" outlineLevel="1" thickTop="1">
      <c r="A211" s="913"/>
      <c r="B211" s="911"/>
      <c r="C211" s="1047"/>
      <c r="D211" s="930"/>
      <c r="E211" s="931"/>
      <c r="F211" s="906"/>
      <c r="G211" s="906"/>
    </row>
    <row r="212" spans="1:8" ht="15" hidden="1" customHeight="1" outlineLevel="2">
      <c r="A212" s="913">
        <v>1255</v>
      </c>
      <c r="B212" s="911">
        <v>45082</v>
      </c>
      <c r="C212" s="1047" t="s">
        <v>577</v>
      </c>
      <c r="D212" s="930" t="s">
        <v>1020</v>
      </c>
      <c r="E212" s="931">
        <v>261</v>
      </c>
      <c r="F212" s="906">
        <v>8</v>
      </c>
      <c r="G212" s="906"/>
      <c r="H212" s="815" t="str">
        <f>VLOOKUP($E212,ETB!$B$66:$C$674,2,0)</f>
        <v>Refreshments</v>
      </c>
    </row>
    <row r="213" spans="1:8" ht="15" hidden="1" customHeight="1" outlineLevel="2">
      <c r="A213" s="913">
        <v>1290</v>
      </c>
      <c r="B213" s="911">
        <v>44980</v>
      </c>
      <c r="C213" s="1047" t="s">
        <v>607</v>
      </c>
      <c r="D213" s="930" t="s">
        <v>737</v>
      </c>
      <c r="E213" s="931">
        <v>261</v>
      </c>
      <c r="F213" s="910">
        <v>20.67</v>
      </c>
      <c r="G213" s="906"/>
      <c r="H213" s="815" t="str">
        <f>VLOOKUP($E213,ETB!$B$66:$C$674,2,0)</f>
        <v>Refreshments</v>
      </c>
    </row>
    <row r="214" spans="1:8" ht="15" hidden="1" customHeight="1" outlineLevel="2">
      <c r="A214" s="913">
        <v>1340</v>
      </c>
      <c r="B214" s="911">
        <v>45055</v>
      </c>
      <c r="C214" s="1047" t="s">
        <v>607</v>
      </c>
      <c r="D214" s="930" t="s">
        <v>969</v>
      </c>
      <c r="E214" s="931">
        <v>261</v>
      </c>
      <c r="F214" s="910">
        <v>10.3</v>
      </c>
      <c r="G214" s="906"/>
      <c r="H214" s="815" t="str">
        <f>VLOOKUP($E214,ETB!$B$66:$C$674,2,0)</f>
        <v>Refreshments</v>
      </c>
    </row>
    <row r="215" spans="1:8" ht="15" hidden="1" customHeight="1" outlineLevel="2">
      <c r="A215" s="913">
        <v>1341</v>
      </c>
      <c r="B215" s="911">
        <v>45180</v>
      </c>
      <c r="C215" s="1047" t="s">
        <v>607</v>
      </c>
      <c r="D215" s="930" t="s">
        <v>1338</v>
      </c>
      <c r="E215" s="931">
        <v>261</v>
      </c>
      <c r="F215" s="906">
        <v>64.5</v>
      </c>
      <c r="G215" s="906"/>
      <c r="H215" s="815" t="str">
        <f>VLOOKUP($E215,ETB!$B$66:$C$674,2,0)</f>
        <v>Refreshments</v>
      </c>
    </row>
    <row r="216" spans="1:8" ht="15" hidden="1" customHeight="1" outlineLevel="2">
      <c r="A216" s="913">
        <v>1342</v>
      </c>
      <c r="B216" s="911">
        <v>45184</v>
      </c>
      <c r="C216" s="1047" t="s">
        <v>607</v>
      </c>
      <c r="D216" s="930" t="s">
        <v>1364</v>
      </c>
      <c r="E216" s="931">
        <v>261</v>
      </c>
      <c r="F216" s="906">
        <v>44.13</v>
      </c>
      <c r="G216" s="906"/>
      <c r="H216" s="815" t="str">
        <f>VLOOKUP($E216,ETB!$B$66:$C$674,2,0)</f>
        <v>Refreshments</v>
      </c>
    </row>
    <row r="217" spans="1:8" ht="15" hidden="1" customHeight="1" outlineLevel="2">
      <c r="A217" s="913">
        <v>1348</v>
      </c>
      <c r="B217" s="911">
        <v>44999</v>
      </c>
      <c r="C217" s="1047" t="s">
        <v>607</v>
      </c>
      <c r="D217" s="930" t="s">
        <v>792</v>
      </c>
      <c r="E217" s="931">
        <v>261</v>
      </c>
      <c r="F217" s="906">
        <v>14.52</v>
      </c>
      <c r="G217" s="906"/>
      <c r="H217" s="815" t="str">
        <f>VLOOKUP($E217,ETB!$B$66:$C$674,2,0)</f>
        <v>Refreshments</v>
      </c>
    </row>
    <row r="218" spans="1:8" ht="15" hidden="1" customHeight="1" outlineLevel="2">
      <c r="A218" s="913">
        <v>1352</v>
      </c>
      <c r="B218" s="911">
        <v>45187</v>
      </c>
      <c r="C218" s="1047" t="s">
        <v>607</v>
      </c>
      <c r="D218" s="930" t="s">
        <v>1371</v>
      </c>
      <c r="E218" s="931">
        <v>261</v>
      </c>
      <c r="F218" s="906">
        <v>28.3</v>
      </c>
      <c r="G218" s="906"/>
      <c r="H218" s="815" t="str">
        <f>VLOOKUP($E218,ETB!$B$66:$C$674,2,0)</f>
        <v>Refreshments</v>
      </c>
    </row>
    <row r="219" spans="1:8" ht="15" hidden="1" customHeight="1" outlineLevel="2">
      <c r="A219" s="913">
        <v>1357</v>
      </c>
      <c r="B219" s="911">
        <v>45250</v>
      </c>
      <c r="C219" s="1047" t="s">
        <v>607</v>
      </c>
      <c r="D219" s="930" t="s">
        <v>1653</v>
      </c>
      <c r="E219" s="931">
        <v>261</v>
      </c>
      <c r="F219" s="906">
        <v>33.200000000000003</v>
      </c>
      <c r="G219" s="906"/>
      <c r="H219" s="815" t="str">
        <f>VLOOKUP($E219,ETB!$B$66:$C$674,2,0)</f>
        <v>Refreshments</v>
      </c>
    </row>
    <row r="220" spans="1:8" ht="15" hidden="1" customHeight="1" outlineLevel="2">
      <c r="A220" s="913">
        <v>1358</v>
      </c>
      <c r="B220" s="911">
        <v>45191</v>
      </c>
      <c r="C220" s="1047" t="s">
        <v>607</v>
      </c>
      <c r="D220" s="930" t="s">
        <v>1391</v>
      </c>
      <c r="E220" s="931">
        <v>261</v>
      </c>
      <c r="F220" s="906">
        <v>56</v>
      </c>
      <c r="G220" s="906"/>
      <c r="H220" s="815" t="str">
        <f>VLOOKUP($E220,ETB!$B$66:$C$674,2,0)</f>
        <v>Refreshments</v>
      </c>
    </row>
    <row r="221" spans="1:8" ht="15" customHeight="1" outlineLevel="2" thickTop="1">
      <c r="A221" s="913">
        <v>229</v>
      </c>
      <c r="B221" s="911">
        <v>45173</v>
      </c>
      <c r="C221" s="1047" t="s">
        <v>573</v>
      </c>
      <c r="D221" s="930" t="s">
        <v>1308</v>
      </c>
      <c r="E221" s="931">
        <v>261</v>
      </c>
      <c r="F221" s="906"/>
      <c r="G221" s="906">
        <v>37.729999999999997</v>
      </c>
      <c r="H221" s="815" t="str">
        <f>VLOOKUP($E221,ETB!$B$66:$C$674,2,0)</f>
        <v>Refreshments</v>
      </c>
    </row>
    <row r="222" spans="1:8" ht="15" hidden="1" customHeight="1" outlineLevel="2">
      <c r="A222" s="913">
        <v>1569</v>
      </c>
      <c r="B222" s="911">
        <v>45223</v>
      </c>
      <c r="C222" s="1047" t="s">
        <v>607</v>
      </c>
      <c r="D222" s="930" t="s">
        <v>1533</v>
      </c>
      <c r="E222" s="931">
        <v>261</v>
      </c>
      <c r="F222" s="906">
        <v>15.2</v>
      </c>
      <c r="G222" s="906"/>
      <c r="H222" s="815" t="str">
        <f>VLOOKUP($E222,ETB!$B$66:$C$674,2,0)</f>
        <v>Refreshments</v>
      </c>
    </row>
    <row r="223" spans="1:8" ht="15" hidden="1" customHeight="1" outlineLevel="2">
      <c r="A223" s="913">
        <v>1571</v>
      </c>
      <c r="B223" s="911">
        <v>45188</v>
      </c>
      <c r="C223" s="1047" t="s">
        <v>607</v>
      </c>
      <c r="D223" s="930" t="s">
        <v>1379</v>
      </c>
      <c r="E223" s="931">
        <v>261</v>
      </c>
      <c r="F223" s="906">
        <v>15.38</v>
      </c>
      <c r="G223" s="906"/>
      <c r="H223" s="815" t="str">
        <f>VLOOKUP($E223,ETB!$B$66:$C$674,2,0)</f>
        <v>Refreshments</v>
      </c>
    </row>
    <row r="224" spans="1:8" ht="15" hidden="1" customHeight="1" outlineLevel="2">
      <c r="A224" s="913">
        <v>1572</v>
      </c>
      <c r="B224" s="911">
        <v>45222</v>
      </c>
      <c r="C224" s="1047" t="s">
        <v>607</v>
      </c>
      <c r="D224" s="930" t="s">
        <v>1523</v>
      </c>
      <c r="E224" s="931">
        <v>261</v>
      </c>
      <c r="F224" s="906">
        <v>9.69</v>
      </c>
      <c r="G224" s="906"/>
      <c r="H224" s="815" t="str">
        <f>VLOOKUP($E224,ETB!$B$66:$C$674,2,0)</f>
        <v>Refreshments</v>
      </c>
    </row>
    <row r="225" spans="1:8" ht="15" hidden="1" customHeight="1" outlineLevel="2">
      <c r="A225" s="913">
        <v>1574</v>
      </c>
      <c r="B225" s="911">
        <v>45000</v>
      </c>
      <c r="C225" s="1047" t="s">
        <v>607</v>
      </c>
      <c r="D225" s="930" t="s">
        <v>798</v>
      </c>
      <c r="E225" s="931">
        <v>261</v>
      </c>
      <c r="F225" s="906">
        <v>31</v>
      </c>
      <c r="G225" s="906"/>
      <c r="H225" s="815" t="str">
        <f>VLOOKUP($E225,ETB!$B$66:$C$674,2,0)</f>
        <v>Refreshments</v>
      </c>
    </row>
    <row r="226" spans="1:8" ht="15" hidden="1" customHeight="1" outlineLevel="2">
      <c r="A226" s="913">
        <v>1575</v>
      </c>
      <c r="B226" s="911">
        <v>45237</v>
      </c>
      <c r="C226" s="1047" t="s">
        <v>575</v>
      </c>
      <c r="D226" s="930" t="s">
        <v>1604</v>
      </c>
      <c r="E226" s="931">
        <v>261</v>
      </c>
      <c r="F226" s="906">
        <v>20</v>
      </c>
      <c r="G226" s="906"/>
      <c r="H226" s="815" t="str">
        <f>VLOOKUP($E226,ETB!$B$66:$C$674,2,0)</f>
        <v>Refreshments</v>
      </c>
    </row>
    <row r="227" spans="1:8" ht="15" hidden="1" customHeight="1" outlineLevel="2">
      <c r="A227" s="913">
        <v>1608</v>
      </c>
      <c r="B227" s="911">
        <v>45001</v>
      </c>
      <c r="C227" s="1047" t="s">
        <v>607</v>
      </c>
      <c r="D227" s="930" t="s">
        <v>805</v>
      </c>
      <c r="E227" s="931">
        <v>261</v>
      </c>
      <c r="F227" s="906">
        <v>17.45</v>
      </c>
      <c r="G227" s="906"/>
      <c r="H227" s="815" t="str">
        <f>VLOOKUP($E227,ETB!$B$66:$C$674,2,0)</f>
        <v>Refreshments</v>
      </c>
    </row>
    <row r="228" spans="1:8" ht="15" hidden="1" customHeight="1" outlineLevel="2">
      <c r="A228" s="913">
        <v>1610</v>
      </c>
      <c r="B228" s="911">
        <v>45190</v>
      </c>
      <c r="C228" s="1047" t="s">
        <v>607</v>
      </c>
      <c r="D228" s="930" t="s">
        <v>1386</v>
      </c>
      <c r="E228" s="931">
        <v>261</v>
      </c>
      <c r="F228" s="906">
        <v>45.75</v>
      </c>
      <c r="G228" s="906"/>
      <c r="H228" s="815" t="str">
        <f>VLOOKUP($E228,ETB!$B$66:$C$674,2,0)</f>
        <v>Refreshments</v>
      </c>
    </row>
    <row r="229" spans="1:8" ht="15" hidden="1" customHeight="1" outlineLevel="2">
      <c r="A229" s="913">
        <v>1611</v>
      </c>
      <c r="B229" s="911">
        <v>44925</v>
      </c>
      <c r="C229" s="1047" t="s">
        <v>607</v>
      </c>
      <c r="D229" s="930" t="s">
        <v>608</v>
      </c>
      <c r="E229" s="931">
        <v>261</v>
      </c>
      <c r="F229" s="906">
        <v>40</v>
      </c>
      <c r="G229" s="906"/>
      <c r="H229" s="815" t="str">
        <f>VLOOKUP($E229,ETB!$B$66:$C$674,2,0)</f>
        <v>Refreshments</v>
      </c>
    </row>
    <row r="230" spans="1:8" ht="15" hidden="1" customHeight="1" outlineLevel="2">
      <c r="A230" s="913"/>
      <c r="B230" s="911"/>
      <c r="C230" s="1047"/>
      <c r="D230" s="930"/>
      <c r="E230" s="931"/>
      <c r="F230" s="906"/>
      <c r="G230" s="906"/>
    </row>
    <row r="231" spans="1:8" ht="15" customHeight="1" outlineLevel="1" thickBot="1">
      <c r="A231" s="913"/>
      <c r="B231" s="911"/>
      <c r="C231" s="1047"/>
      <c r="D231" s="930"/>
      <c r="E231" s="1051" t="s">
        <v>498</v>
      </c>
      <c r="F231" s="1052">
        <f>SUBTOTAL(9,F212:F229)</f>
        <v>0</v>
      </c>
      <c r="G231" s="1052">
        <f>SUBTOTAL(9,G212:G229)</f>
        <v>37.729999999999997</v>
      </c>
    </row>
    <row r="232" spans="1:8" ht="15" hidden="1" customHeight="1" outlineLevel="1" thickTop="1">
      <c r="A232" s="913"/>
      <c r="B232" s="911"/>
      <c r="C232" s="1047"/>
      <c r="D232" s="930"/>
      <c r="E232" s="931"/>
      <c r="F232" s="906"/>
      <c r="G232" s="906"/>
    </row>
    <row r="233" spans="1:8" ht="15" hidden="1" customHeight="1" outlineLevel="2">
      <c r="A233" s="913">
        <v>1377</v>
      </c>
      <c r="B233" s="911">
        <v>45173</v>
      </c>
      <c r="C233" s="1047" t="s">
        <v>577</v>
      </c>
      <c r="D233" s="930" t="s">
        <v>1316</v>
      </c>
      <c r="E233" s="931">
        <v>264</v>
      </c>
      <c r="F233" s="906">
        <v>38.4</v>
      </c>
      <c r="G233" s="906"/>
      <c r="H233" s="815" t="str">
        <f>VLOOKUP($E233,ETB!$B$66:$C$674,2,0)</f>
        <v>Printing, Post and Stationery</v>
      </c>
    </row>
    <row r="234" spans="1:8" ht="15" hidden="1" customHeight="1" outlineLevel="2">
      <c r="A234" s="913">
        <v>1429</v>
      </c>
      <c r="B234" s="911">
        <v>45259</v>
      </c>
      <c r="C234" s="1047" t="s">
        <v>607</v>
      </c>
      <c r="D234" s="930" t="s">
        <v>1692</v>
      </c>
      <c r="E234" s="931">
        <v>264</v>
      </c>
      <c r="F234" s="906">
        <v>9.69</v>
      </c>
      <c r="G234" s="906"/>
      <c r="H234" s="815" t="str">
        <f>VLOOKUP($E234,ETB!$B$66:$C$674,2,0)</f>
        <v>Printing, Post and Stationery</v>
      </c>
    </row>
    <row r="235" spans="1:8" ht="15" hidden="1" customHeight="1" outlineLevel="2">
      <c r="A235" s="913">
        <v>1564</v>
      </c>
      <c r="B235" s="911">
        <v>45159</v>
      </c>
      <c r="C235" s="1047" t="s">
        <v>577</v>
      </c>
      <c r="D235" s="930" t="s">
        <v>1248</v>
      </c>
      <c r="E235" s="931">
        <v>264</v>
      </c>
      <c r="F235" s="906">
        <v>64</v>
      </c>
      <c r="G235" s="906"/>
      <c r="H235" s="815" t="str">
        <f>VLOOKUP($E235,ETB!$B$66:$C$674,2,0)</f>
        <v>Printing, Post and Stationery</v>
      </c>
    </row>
    <row r="236" spans="1:8" ht="15" hidden="1" customHeight="1" outlineLevel="2">
      <c r="A236" s="913"/>
      <c r="B236" s="911"/>
      <c r="C236" s="1047"/>
      <c r="D236" s="930"/>
      <c r="E236" s="931"/>
      <c r="F236" s="906"/>
      <c r="G236" s="906"/>
    </row>
    <row r="237" spans="1:8" ht="15" hidden="1" customHeight="1" outlineLevel="1" collapsed="1" thickBot="1">
      <c r="A237" s="913"/>
      <c r="B237" s="911"/>
      <c r="C237" s="1047"/>
      <c r="D237" s="930"/>
      <c r="E237" s="1051" t="s">
        <v>500</v>
      </c>
      <c r="F237" s="1052">
        <f>SUBTOTAL(9,F233:F235)</f>
        <v>0</v>
      </c>
      <c r="G237" s="1052">
        <f>SUBTOTAL(9,G233:G235)</f>
        <v>0</v>
      </c>
    </row>
    <row r="238" spans="1:8" ht="15" hidden="1" customHeight="1" outlineLevel="1" thickTop="1">
      <c r="A238" s="913"/>
      <c r="B238" s="911"/>
      <c r="C238" s="1047"/>
      <c r="D238" s="930"/>
      <c r="E238" s="931"/>
      <c r="F238" s="906"/>
      <c r="G238" s="906"/>
    </row>
    <row r="239" spans="1:8" ht="15" hidden="1" customHeight="1" outlineLevel="2">
      <c r="A239" s="913">
        <v>518</v>
      </c>
      <c r="B239" s="911">
        <v>44987</v>
      </c>
      <c r="C239" s="1047" t="s">
        <v>577</v>
      </c>
      <c r="D239" s="930" t="s">
        <v>758</v>
      </c>
      <c r="E239" s="931">
        <v>265</v>
      </c>
      <c r="F239" s="906">
        <v>27</v>
      </c>
      <c r="G239" s="906"/>
      <c r="H239" s="815" t="str">
        <f>VLOOKUP($E239,ETB!$B$66:$C$674,2,0)</f>
        <v>Advertising</v>
      </c>
    </row>
    <row r="240" spans="1:8" ht="15" hidden="1" customHeight="1" outlineLevel="2">
      <c r="A240" s="913">
        <v>519</v>
      </c>
      <c r="B240" s="911">
        <v>44987</v>
      </c>
      <c r="C240" s="1047" t="s">
        <v>577</v>
      </c>
      <c r="D240" s="930" t="s">
        <v>758</v>
      </c>
      <c r="E240" s="931">
        <v>265</v>
      </c>
      <c r="F240" s="906">
        <v>34.200000000000003</v>
      </c>
      <c r="G240" s="906"/>
      <c r="H240" s="815" t="str">
        <f>VLOOKUP($E240,ETB!$B$66:$C$674,2,0)</f>
        <v>Advertising</v>
      </c>
    </row>
    <row r="241" spans="1:8" ht="15" hidden="1" customHeight="1" outlineLevel="2">
      <c r="A241" s="913">
        <v>525</v>
      </c>
      <c r="B241" s="911">
        <v>45019</v>
      </c>
      <c r="C241" s="1047" t="s">
        <v>577</v>
      </c>
      <c r="D241" s="930" t="s">
        <v>857</v>
      </c>
      <c r="E241" s="931">
        <v>265</v>
      </c>
      <c r="F241" s="906">
        <v>27</v>
      </c>
      <c r="G241" s="906"/>
      <c r="H241" s="815" t="str">
        <f>VLOOKUP($E241,ETB!$B$66:$C$674,2,0)</f>
        <v>Advertising</v>
      </c>
    </row>
    <row r="242" spans="1:8" ht="15" hidden="1" customHeight="1" outlineLevel="2">
      <c r="A242" s="913">
        <v>526</v>
      </c>
      <c r="B242" s="911">
        <v>45141</v>
      </c>
      <c r="C242" s="1047" t="s">
        <v>577</v>
      </c>
      <c r="D242" s="930" t="s">
        <v>1193</v>
      </c>
      <c r="E242" s="931">
        <v>265</v>
      </c>
      <c r="F242" s="906">
        <v>34.200000000000003</v>
      </c>
      <c r="G242" s="906"/>
      <c r="H242" s="815" t="str">
        <f>VLOOKUP($E242,ETB!$B$66:$C$674,2,0)</f>
        <v>Advertising</v>
      </c>
    </row>
    <row r="243" spans="1:8" ht="15" hidden="1" customHeight="1" outlineLevel="2">
      <c r="A243" s="913">
        <v>527</v>
      </c>
      <c r="B243" s="911">
        <v>45141</v>
      </c>
      <c r="C243" s="1047" t="s">
        <v>577</v>
      </c>
      <c r="D243" s="930" t="s">
        <v>1193</v>
      </c>
      <c r="E243" s="931">
        <v>265</v>
      </c>
      <c r="F243" s="906">
        <v>34.200000000000003</v>
      </c>
      <c r="G243" s="906"/>
      <c r="H243" s="815" t="str">
        <f>VLOOKUP($E243,ETB!$B$66:$C$674,2,0)</f>
        <v>Advertising</v>
      </c>
    </row>
    <row r="244" spans="1:8" ht="15" hidden="1" customHeight="1" outlineLevel="2">
      <c r="A244" s="913">
        <v>528</v>
      </c>
      <c r="B244" s="911">
        <v>45141</v>
      </c>
      <c r="C244" s="1047" t="s">
        <v>577</v>
      </c>
      <c r="D244" s="930" t="s">
        <v>1193</v>
      </c>
      <c r="E244" s="931">
        <v>265</v>
      </c>
      <c r="F244" s="906">
        <v>27</v>
      </c>
      <c r="G244" s="906"/>
      <c r="H244" s="815" t="str">
        <f>VLOOKUP($E244,ETB!$B$66:$C$674,2,0)</f>
        <v>Advertising</v>
      </c>
    </row>
    <row r="245" spans="1:8" ht="15" hidden="1" customHeight="1" outlineLevel="2">
      <c r="A245" s="913">
        <v>529</v>
      </c>
      <c r="B245" s="911">
        <v>45141</v>
      </c>
      <c r="C245" s="1047" t="s">
        <v>577</v>
      </c>
      <c r="D245" s="930" t="s">
        <v>1193</v>
      </c>
      <c r="E245" s="931">
        <v>265</v>
      </c>
      <c r="F245" s="907">
        <v>27</v>
      </c>
      <c r="G245" s="906"/>
      <c r="H245" s="815" t="str">
        <f>VLOOKUP($E245,ETB!$B$66:$C$674,2,0)</f>
        <v>Advertising</v>
      </c>
    </row>
    <row r="246" spans="1:8" ht="15" hidden="1" customHeight="1" outlineLevel="2">
      <c r="A246" s="913">
        <v>544</v>
      </c>
      <c r="B246" s="911">
        <v>45111</v>
      </c>
      <c r="C246" s="1047" t="s">
        <v>577</v>
      </c>
      <c r="D246" s="930" t="s">
        <v>1102</v>
      </c>
      <c r="E246" s="931">
        <v>265</v>
      </c>
      <c r="F246" s="906">
        <v>27</v>
      </c>
      <c r="G246" s="906"/>
      <c r="H246" s="815" t="str">
        <f>VLOOKUP($E246,ETB!$B$66:$C$674,2,0)</f>
        <v>Advertising</v>
      </c>
    </row>
    <row r="247" spans="1:8" ht="15" hidden="1" customHeight="1" outlineLevel="2">
      <c r="A247" s="913">
        <v>553</v>
      </c>
      <c r="B247" s="911">
        <v>45021</v>
      </c>
      <c r="C247" s="1047" t="s">
        <v>577</v>
      </c>
      <c r="D247" s="930" t="s">
        <v>867</v>
      </c>
      <c r="E247" s="931">
        <v>265</v>
      </c>
      <c r="F247" s="906">
        <v>20.7</v>
      </c>
      <c r="G247" s="906"/>
      <c r="H247" s="815" t="str">
        <f>VLOOKUP($E247,ETB!$B$66:$C$674,2,0)</f>
        <v>Advertising</v>
      </c>
    </row>
    <row r="248" spans="1:8" ht="15" hidden="1" customHeight="1" outlineLevel="2">
      <c r="A248" s="913">
        <v>554</v>
      </c>
      <c r="B248" s="911">
        <v>45021</v>
      </c>
      <c r="C248" s="1047" t="s">
        <v>577</v>
      </c>
      <c r="D248" s="930" t="s">
        <v>867</v>
      </c>
      <c r="E248" s="931">
        <v>265</v>
      </c>
      <c r="F248" s="906">
        <v>34.200000000000003</v>
      </c>
      <c r="G248" s="906"/>
      <c r="H248" s="815" t="str">
        <f>VLOOKUP($E248,ETB!$B$66:$C$674,2,0)</f>
        <v>Advertising</v>
      </c>
    </row>
    <row r="249" spans="1:8" ht="15" hidden="1" customHeight="1" outlineLevel="2">
      <c r="A249" s="913">
        <v>559</v>
      </c>
      <c r="B249" s="911">
        <v>44991</v>
      </c>
      <c r="C249" s="1047" t="s">
        <v>577</v>
      </c>
      <c r="D249" s="930" t="s">
        <v>769</v>
      </c>
      <c r="E249" s="931">
        <v>265</v>
      </c>
      <c r="F249" s="906">
        <v>20.7</v>
      </c>
      <c r="G249" s="906"/>
      <c r="H249" s="815" t="str">
        <f>VLOOKUP($E249,ETB!$B$66:$C$674,2,0)</f>
        <v>Advertising</v>
      </c>
    </row>
    <row r="250" spans="1:8" ht="15" hidden="1" customHeight="1" outlineLevel="2">
      <c r="A250" s="913">
        <v>571</v>
      </c>
      <c r="B250" s="911">
        <v>45022</v>
      </c>
      <c r="C250" s="1047" t="s">
        <v>577</v>
      </c>
      <c r="D250" s="930" t="s">
        <v>877</v>
      </c>
      <c r="E250" s="931">
        <v>265</v>
      </c>
      <c r="F250" s="906">
        <v>34.200000000000003</v>
      </c>
      <c r="G250" s="906"/>
      <c r="H250" s="815" t="str">
        <f>VLOOKUP($E250,ETB!$B$66:$C$674,2,0)</f>
        <v>Advertising</v>
      </c>
    </row>
    <row r="251" spans="1:8" ht="15" hidden="1" customHeight="1" outlineLevel="2">
      <c r="A251" s="913">
        <v>572</v>
      </c>
      <c r="B251" s="911">
        <v>45022</v>
      </c>
      <c r="C251" s="1047" t="s">
        <v>577</v>
      </c>
      <c r="D251" s="930" t="s">
        <v>877</v>
      </c>
      <c r="E251" s="931">
        <v>265</v>
      </c>
      <c r="F251" s="906">
        <v>34.200000000000003</v>
      </c>
      <c r="G251" s="906"/>
      <c r="H251" s="815" t="str">
        <f>VLOOKUP($E251,ETB!$B$66:$C$674,2,0)</f>
        <v>Advertising</v>
      </c>
    </row>
    <row r="252" spans="1:8" ht="15" hidden="1" customHeight="1" outlineLevel="2">
      <c r="A252" s="913">
        <v>573</v>
      </c>
      <c r="B252" s="911">
        <v>45022</v>
      </c>
      <c r="C252" s="1047" t="s">
        <v>577</v>
      </c>
      <c r="D252" s="930" t="s">
        <v>877</v>
      </c>
      <c r="E252" s="931">
        <v>265</v>
      </c>
      <c r="F252" s="906">
        <v>42.6</v>
      </c>
      <c r="G252" s="906"/>
      <c r="H252" s="815" t="str">
        <f>VLOOKUP($E252,ETB!$B$66:$C$674,2,0)</f>
        <v>Advertising</v>
      </c>
    </row>
    <row r="253" spans="1:8" ht="15" hidden="1" customHeight="1" outlineLevel="2">
      <c r="A253" s="913">
        <v>576</v>
      </c>
      <c r="B253" s="911">
        <v>44963</v>
      </c>
      <c r="C253" s="1047" t="s">
        <v>577</v>
      </c>
      <c r="D253" s="930" t="s">
        <v>680</v>
      </c>
      <c r="E253" s="931">
        <v>265</v>
      </c>
      <c r="F253" s="906">
        <v>20.7</v>
      </c>
      <c r="G253" s="906"/>
      <c r="H253" s="815" t="str">
        <f>VLOOKUP($E253,ETB!$B$66:$C$674,2,0)</f>
        <v>Advertising</v>
      </c>
    </row>
    <row r="254" spans="1:8" ht="15" hidden="1" customHeight="1" outlineLevel="2">
      <c r="A254" s="913">
        <v>611</v>
      </c>
      <c r="B254" s="911">
        <v>44993</v>
      </c>
      <c r="C254" s="1047" t="s">
        <v>577</v>
      </c>
      <c r="D254" s="930" t="s">
        <v>776</v>
      </c>
      <c r="E254" s="931">
        <v>265</v>
      </c>
      <c r="F254" s="906">
        <v>27</v>
      </c>
      <c r="G254" s="906"/>
      <c r="H254" s="815" t="str">
        <f>VLOOKUP($E254,ETB!$B$66:$C$674,2,0)</f>
        <v>Advertising</v>
      </c>
    </row>
    <row r="255" spans="1:8" ht="15" hidden="1" customHeight="1" outlineLevel="2">
      <c r="A255" s="913">
        <v>612</v>
      </c>
      <c r="B255" s="911">
        <v>44993</v>
      </c>
      <c r="C255" s="1047" t="s">
        <v>577</v>
      </c>
      <c r="D255" s="930" t="s">
        <v>776</v>
      </c>
      <c r="E255" s="931">
        <v>265</v>
      </c>
      <c r="F255" s="906">
        <v>27</v>
      </c>
      <c r="G255" s="906"/>
      <c r="H255" s="815" t="str">
        <f>VLOOKUP($E255,ETB!$B$66:$C$674,2,0)</f>
        <v>Advertising</v>
      </c>
    </row>
    <row r="256" spans="1:8" ht="15" hidden="1" customHeight="1" outlineLevel="2">
      <c r="A256" s="913">
        <v>613</v>
      </c>
      <c r="B256" s="911">
        <v>44993</v>
      </c>
      <c r="C256" s="1047" t="s">
        <v>577</v>
      </c>
      <c r="D256" s="930" t="s">
        <v>776</v>
      </c>
      <c r="E256" s="931">
        <v>265</v>
      </c>
      <c r="F256" s="906">
        <v>27</v>
      </c>
      <c r="G256" s="906"/>
      <c r="H256" s="815" t="str">
        <f>VLOOKUP($E256,ETB!$B$66:$C$674,2,0)</f>
        <v>Advertising</v>
      </c>
    </row>
    <row r="257" spans="1:8" ht="15" hidden="1" customHeight="1" outlineLevel="2">
      <c r="A257" s="913">
        <v>623</v>
      </c>
      <c r="B257" s="911">
        <v>45148</v>
      </c>
      <c r="C257" s="1047" t="s">
        <v>577</v>
      </c>
      <c r="D257" s="930" t="s">
        <v>1205</v>
      </c>
      <c r="E257" s="931">
        <v>265</v>
      </c>
      <c r="F257" s="906">
        <v>34.200000000000003</v>
      </c>
      <c r="G257" s="906"/>
      <c r="H257" s="815" t="str">
        <f>VLOOKUP($E257,ETB!$B$66:$C$674,2,0)</f>
        <v>Advertising</v>
      </c>
    </row>
    <row r="258" spans="1:8" ht="15" hidden="1" customHeight="1" outlineLevel="2">
      <c r="A258" s="913">
        <v>634</v>
      </c>
      <c r="B258" s="911">
        <v>44995</v>
      </c>
      <c r="C258" s="1047" t="s">
        <v>577</v>
      </c>
      <c r="D258" s="930" t="s">
        <v>780</v>
      </c>
      <c r="E258" s="931">
        <v>265</v>
      </c>
      <c r="F258" s="906">
        <v>27</v>
      </c>
      <c r="G258" s="906"/>
      <c r="H258" s="815" t="str">
        <f>VLOOKUP($E258,ETB!$B$66:$C$674,2,0)</f>
        <v>Advertising</v>
      </c>
    </row>
    <row r="259" spans="1:8" ht="15" customHeight="1" outlineLevel="2" thickTop="1">
      <c r="A259" s="913">
        <v>267</v>
      </c>
      <c r="B259" s="911">
        <v>45030</v>
      </c>
      <c r="C259" s="1047" t="s">
        <v>573</v>
      </c>
      <c r="D259" s="930" t="s">
        <v>900</v>
      </c>
      <c r="E259" s="931">
        <v>265</v>
      </c>
      <c r="F259" s="907"/>
      <c r="G259" s="906">
        <v>34.200000000000003</v>
      </c>
      <c r="H259" s="815" t="str">
        <f>VLOOKUP($E259,ETB!$B$66:$C$674,2,0)</f>
        <v>Advertising</v>
      </c>
    </row>
    <row r="260" spans="1:8" ht="15" hidden="1" customHeight="1" outlineLevel="2">
      <c r="A260" s="913">
        <v>672</v>
      </c>
      <c r="B260" s="911">
        <v>45152</v>
      </c>
      <c r="C260" s="1047" t="s">
        <v>577</v>
      </c>
      <c r="D260" s="930" t="s">
        <v>1212</v>
      </c>
      <c r="E260" s="931">
        <v>265</v>
      </c>
      <c r="F260" s="906">
        <v>34.200000000000003</v>
      </c>
      <c r="G260" s="906"/>
      <c r="H260" s="815" t="str">
        <f>VLOOKUP($E260,ETB!$B$66:$C$674,2,0)</f>
        <v>Advertising</v>
      </c>
    </row>
    <row r="261" spans="1:8" ht="15" hidden="1" customHeight="1" outlineLevel="2">
      <c r="A261" s="913">
        <v>673</v>
      </c>
      <c r="B261" s="911">
        <v>45152</v>
      </c>
      <c r="C261" s="1047" t="s">
        <v>577</v>
      </c>
      <c r="D261" s="930" t="s">
        <v>1212</v>
      </c>
      <c r="E261" s="931">
        <v>265</v>
      </c>
      <c r="F261" s="906">
        <v>34.200000000000003</v>
      </c>
      <c r="G261" s="906"/>
      <c r="H261" s="815" t="str">
        <f>VLOOKUP($E261,ETB!$B$66:$C$674,2,0)</f>
        <v>Advertising</v>
      </c>
    </row>
    <row r="262" spans="1:8" ht="15" hidden="1" customHeight="1" outlineLevel="2">
      <c r="A262" s="913">
        <v>674</v>
      </c>
      <c r="B262" s="911">
        <v>45152</v>
      </c>
      <c r="C262" s="1047" t="s">
        <v>577</v>
      </c>
      <c r="D262" s="930" t="s">
        <v>1212</v>
      </c>
      <c r="E262" s="931">
        <v>265</v>
      </c>
      <c r="F262" s="906">
        <v>34.200000000000003</v>
      </c>
      <c r="G262" s="906"/>
      <c r="H262" s="815" t="str">
        <f>VLOOKUP($E262,ETB!$B$66:$C$674,2,0)</f>
        <v>Advertising</v>
      </c>
    </row>
    <row r="263" spans="1:8" ht="15" hidden="1" customHeight="1" outlineLevel="2">
      <c r="A263" s="913">
        <v>675</v>
      </c>
      <c r="B263" s="911">
        <v>45152</v>
      </c>
      <c r="C263" s="1047" t="s">
        <v>577</v>
      </c>
      <c r="D263" s="930" t="s">
        <v>1212</v>
      </c>
      <c r="E263" s="931">
        <v>265</v>
      </c>
      <c r="F263" s="906">
        <v>27</v>
      </c>
      <c r="G263" s="906"/>
      <c r="H263" s="815" t="str">
        <f>VLOOKUP($E263,ETB!$B$66:$C$674,2,0)</f>
        <v>Advertising</v>
      </c>
    </row>
    <row r="264" spans="1:8" ht="15" hidden="1" customHeight="1" outlineLevel="2">
      <c r="A264" s="913">
        <v>686</v>
      </c>
      <c r="B264" s="911">
        <v>45183</v>
      </c>
      <c r="C264" s="1047" t="s">
        <v>577</v>
      </c>
      <c r="D264" s="930" t="s">
        <v>1353</v>
      </c>
      <c r="E264" s="931">
        <v>265</v>
      </c>
      <c r="F264" s="906">
        <v>34.200000000000003</v>
      </c>
      <c r="G264" s="906"/>
      <c r="H264" s="815" t="str">
        <f>VLOOKUP($E264,ETB!$B$66:$C$674,2,0)</f>
        <v>Advertising</v>
      </c>
    </row>
    <row r="265" spans="1:8" ht="15" hidden="1" customHeight="1" outlineLevel="2">
      <c r="A265" s="913">
        <v>689</v>
      </c>
      <c r="B265" s="911">
        <v>45153</v>
      </c>
      <c r="C265" s="1047" t="s">
        <v>577</v>
      </c>
      <c r="D265" s="930" t="s">
        <v>1215</v>
      </c>
      <c r="E265" s="931">
        <v>265</v>
      </c>
      <c r="F265" s="906">
        <v>34.200000000000003</v>
      </c>
      <c r="G265" s="906"/>
      <c r="H265" s="815" t="str">
        <f>VLOOKUP($E265,ETB!$B$66:$C$674,2,0)</f>
        <v>Advertising</v>
      </c>
    </row>
    <row r="266" spans="1:8" ht="15" hidden="1" customHeight="1" outlineLevel="2">
      <c r="A266" s="913">
        <v>696</v>
      </c>
      <c r="B266" s="911">
        <v>45000</v>
      </c>
      <c r="C266" s="1047" t="s">
        <v>577</v>
      </c>
      <c r="D266" s="930" t="s">
        <v>793</v>
      </c>
      <c r="E266" s="931">
        <v>265</v>
      </c>
      <c r="F266" s="906">
        <v>11.94</v>
      </c>
      <c r="G266" s="906"/>
      <c r="H266" s="815" t="str">
        <f>VLOOKUP($E266,ETB!$B$66:$C$674,2,0)</f>
        <v>Advertising</v>
      </c>
    </row>
    <row r="267" spans="1:8" ht="15" hidden="1" customHeight="1" outlineLevel="2">
      <c r="A267" s="913">
        <v>697</v>
      </c>
      <c r="B267" s="911">
        <v>45000</v>
      </c>
      <c r="C267" s="1047" t="s">
        <v>577</v>
      </c>
      <c r="D267" s="930" t="s">
        <v>793</v>
      </c>
      <c r="E267" s="931">
        <v>265</v>
      </c>
      <c r="F267" s="906">
        <v>34.200000000000003</v>
      </c>
      <c r="G267" s="906"/>
      <c r="H267" s="815" t="str">
        <f>VLOOKUP($E267,ETB!$B$66:$C$674,2,0)</f>
        <v>Advertising</v>
      </c>
    </row>
    <row r="268" spans="1:8" ht="15" hidden="1" customHeight="1" outlineLevel="2">
      <c r="A268" s="913">
        <v>710</v>
      </c>
      <c r="B268" s="911">
        <v>45001</v>
      </c>
      <c r="C268" s="1047" t="s">
        <v>577</v>
      </c>
      <c r="D268" s="930" t="s">
        <v>803</v>
      </c>
      <c r="E268" s="931">
        <v>265</v>
      </c>
      <c r="F268" s="906">
        <v>27</v>
      </c>
      <c r="G268" s="906"/>
      <c r="H268" s="815" t="str">
        <f>VLOOKUP($E268,ETB!$B$66:$C$674,2,0)</f>
        <v>Advertising</v>
      </c>
    </row>
    <row r="269" spans="1:8" ht="15" hidden="1" customHeight="1" outlineLevel="2">
      <c r="A269" s="913">
        <v>711</v>
      </c>
      <c r="B269" s="911">
        <v>45001</v>
      </c>
      <c r="C269" s="1047" t="s">
        <v>577</v>
      </c>
      <c r="D269" s="930" t="s">
        <v>803</v>
      </c>
      <c r="E269" s="931">
        <v>265</v>
      </c>
      <c r="F269" s="906">
        <v>27</v>
      </c>
      <c r="G269" s="906"/>
      <c r="H269" s="815" t="str">
        <f>VLOOKUP($E269,ETB!$B$66:$C$674,2,0)</f>
        <v>Advertising</v>
      </c>
    </row>
    <row r="270" spans="1:8" ht="15" hidden="1" customHeight="1" outlineLevel="2">
      <c r="A270" s="913">
        <v>716</v>
      </c>
      <c r="B270" s="911">
        <v>45155</v>
      </c>
      <c r="C270" s="1047" t="s">
        <v>577</v>
      </c>
      <c r="D270" s="930" t="s">
        <v>1226</v>
      </c>
      <c r="E270" s="931">
        <v>265</v>
      </c>
      <c r="F270" s="906">
        <v>27</v>
      </c>
      <c r="G270" s="906"/>
      <c r="H270" s="815" t="str">
        <f>VLOOKUP($E270,ETB!$B$66:$C$674,2,0)</f>
        <v>Advertising</v>
      </c>
    </row>
    <row r="271" spans="1:8" ht="15" hidden="1" customHeight="1" outlineLevel="2">
      <c r="A271" s="913">
        <v>722</v>
      </c>
      <c r="B271" s="911">
        <v>45156</v>
      </c>
      <c r="C271" s="1047" t="s">
        <v>577</v>
      </c>
      <c r="D271" s="932" t="s">
        <v>1230</v>
      </c>
      <c r="E271" s="931">
        <v>265</v>
      </c>
      <c r="F271" s="906">
        <v>27</v>
      </c>
      <c r="G271" s="906"/>
      <c r="H271" s="815" t="str">
        <f>VLOOKUP($E271,ETB!$B$66:$C$674,2,0)</f>
        <v>Advertising</v>
      </c>
    </row>
    <row r="272" spans="1:8" ht="15" hidden="1" customHeight="1" outlineLevel="2">
      <c r="A272" s="913">
        <v>723</v>
      </c>
      <c r="B272" s="911">
        <v>45156</v>
      </c>
      <c r="C272" s="1047" t="s">
        <v>577</v>
      </c>
      <c r="D272" s="930" t="s">
        <v>1230</v>
      </c>
      <c r="E272" s="931">
        <v>265</v>
      </c>
      <c r="F272" s="906">
        <v>27</v>
      </c>
      <c r="G272" s="906"/>
      <c r="H272" s="815" t="str">
        <f>VLOOKUP($E272,ETB!$B$66:$C$674,2,0)</f>
        <v>Advertising</v>
      </c>
    </row>
    <row r="273" spans="1:8" ht="15" hidden="1" customHeight="1" outlineLevel="2">
      <c r="A273" s="913">
        <v>748</v>
      </c>
      <c r="B273" s="911">
        <v>45005</v>
      </c>
      <c r="C273" s="1047" t="s">
        <v>577</v>
      </c>
      <c r="D273" s="930" t="s">
        <v>814</v>
      </c>
      <c r="E273" s="931">
        <v>265</v>
      </c>
      <c r="F273" s="906">
        <v>20.7</v>
      </c>
      <c r="G273" s="906"/>
      <c r="H273" s="815" t="str">
        <f>VLOOKUP($E273,ETB!$B$66:$C$674,2,0)</f>
        <v>Advertising</v>
      </c>
    </row>
    <row r="274" spans="1:8" ht="15" hidden="1" customHeight="1" outlineLevel="2">
      <c r="A274" s="913">
        <v>754</v>
      </c>
      <c r="B274" s="911">
        <v>45159</v>
      </c>
      <c r="C274" s="1047" t="s">
        <v>577</v>
      </c>
      <c r="D274" s="930" t="s">
        <v>1242</v>
      </c>
      <c r="E274" s="931">
        <v>265</v>
      </c>
      <c r="F274" s="906">
        <v>42.6</v>
      </c>
      <c r="G274" s="906"/>
      <c r="H274" s="815" t="str">
        <f>VLOOKUP($E274,ETB!$B$66:$C$674,2,0)</f>
        <v>Advertising</v>
      </c>
    </row>
    <row r="275" spans="1:8" ht="15" hidden="1" customHeight="1" outlineLevel="2">
      <c r="A275" s="913">
        <v>761</v>
      </c>
      <c r="B275" s="911">
        <v>45006</v>
      </c>
      <c r="C275" s="1047" t="s">
        <v>577</v>
      </c>
      <c r="D275" s="930" t="s">
        <v>818</v>
      </c>
      <c r="E275" s="931">
        <v>265</v>
      </c>
      <c r="F275" s="906">
        <v>20.7</v>
      </c>
      <c r="G275" s="906"/>
      <c r="H275" s="815" t="str">
        <f>VLOOKUP($E275,ETB!$B$66:$C$674,2,0)</f>
        <v>Advertising</v>
      </c>
    </row>
    <row r="276" spans="1:8" ht="15" hidden="1" customHeight="1" outlineLevel="2">
      <c r="A276" s="913">
        <v>762</v>
      </c>
      <c r="B276" s="911">
        <v>45006</v>
      </c>
      <c r="C276" s="1047" t="s">
        <v>577</v>
      </c>
      <c r="D276" s="930" t="s">
        <v>818</v>
      </c>
      <c r="E276" s="931">
        <v>265</v>
      </c>
      <c r="F276" s="906">
        <v>27</v>
      </c>
      <c r="G276" s="906"/>
      <c r="H276" s="815" t="str">
        <f>VLOOKUP($E276,ETB!$B$66:$C$674,2,0)</f>
        <v>Advertising</v>
      </c>
    </row>
    <row r="277" spans="1:8" ht="15" hidden="1" customHeight="1" outlineLevel="2">
      <c r="A277" s="913">
        <v>763</v>
      </c>
      <c r="B277" s="911">
        <v>45006</v>
      </c>
      <c r="C277" s="1047" t="s">
        <v>577</v>
      </c>
      <c r="D277" s="930" t="s">
        <v>818</v>
      </c>
      <c r="E277" s="931">
        <v>265</v>
      </c>
      <c r="F277" s="906">
        <v>27</v>
      </c>
      <c r="G277" s="906"/>
      <c r="H277" s="815" t="str">
        <f>VLOOKUP($E277,ETB!$B$66:$C$674,2,0)</f>
        <v>Advertising</v>
      </c>
    </row>
    <row r="278" spans="1:8" ht="15" hidden="1" customHeight="1" outlineLevel="2">
      <c r="A278" s="913">
        <v>764</v>
      </c>
      <c r="B278" s="911">
        <v>45006</v>
      </c>
      <c r="C278" s="1047" t="s">
        <v>577</v>
      </c>
      <c r="D278" s="930" t="s">
        <v>818</v>
      </c>
      <c r="E278" s="931">
        <v>265</v>
      </c>
      <c r="F278" s="906">
        <v>34.200000000000003</v>
      </c>
      <c r="G278" s="906"/>
      <c r="H278" s="815" t="str">
        <f>VLOOKUP($E278,ETB!$B$66:$C$674,2,0)</f>
        <v>Advertising</v>
      </c>
    </row>
    <row r="279" spans="1:8" ht="15" hidden="1" customHeight="1" outlineLevel="2">
      <c r="A279" s="913">
        <v>771</v>
      </c>
      <c r="B279" s="911">
        <v>45160</v>
      </c>
      <c r="C279" s="1047" t="s">
        <v>577</v>
      </c>
      <c r="D279" s="930" t="s">
        <v>1253</v>
      </c>
      <c r="E279" s="931">
        <v>265</v>
      </c>
      <c r="F279" s="906">
        <v>34.200000000000003</v>
      </c>
      <c r="G279" s="906"/>
      <c r="H279" s="815" t="str">
        <f>VLOOKUP($E279,ETB!$B$66:$C$674,2,0)</f>
        <v>Advertising</v>
      </c>
    </row>
    <row r="280" spans="1:8" ht="15" hidden="1" customHeight="1" outlineLevel="2">
      <c r="A280" s="913">
        <v>772</v>
      </c>
      <c r="B280" s="911">
        <v>45160</v>
      </c>
      <c r="C280" s="1047" t="s">
        <v>577</v>
      </c>
      <c r="D280" s="930" t="s">
        <v>1253</v>
      </c>
      <c r="E280" s="931">
        <v>265</v>
      </c>
      <c r="F280" s="906">
        <v>34.200000000000003</v>
      </c>
      <c r="G280" s="906"/>
      <c r="H280" s="815" t="str">
        <f>VLOOKUP($E280,ETB!$B$66:$C$674,2,0)</f>
        <v>Advertising</v>
      </c>
    </row>
    <row r="281" spans="1:8" ht="15" hidden="1" customHeight="1" outlineLevel="2">
      <c r="A281" s="913">
        <v>773</v>
      </c>
      <c r="B281" s="911">
        <v>45160</v>
      </c>
      <c r="C281" s="1047" t="s">
        <v>577</v>
      </c>
      <c r="D281" s="930" t="s">
        <v>1253</v>
      </c>
      <c r="E281" s="931">
        <v>265</v>
      </c>
      <c r="F281" s="906">
        <v>34.200000000000003</v>
      </c>
      <c r="G281" s="906"/>
      <c r="H281" s="815" t="str">
        <f>VLOOKUP($E281,ETB!$B$66:$C$674,2,0)</f>
        <v>Advertising</v>
      </c>
    </row>
    <row r="282" spans="1:8" ht="15" hidden="1" customHeight="1" outlineLevel="2">
      <c r="A282" s="913">
        <v>774</v>
      </c>
      <c r="B282" s="911">
        <v>45160</v>
      </c>
      <c r="C282" s="1047" t="s">
        <v>577</v>
      </c>
      <c r="D282" s="930" t="s">
        <v>1253</v>
      </c>
      <c r="E282" s="931">
        <v>265</v>
      </c>
      <c r="F282" s="906">
        <v>27</v>
      </c>
      <c r="G282" s="906"/>
      <c r="H282" s="815" t="str">
        <f>VLOOKUP($E282,ETB!$B$66:$C$674,2,0)</f>
        <v>Advertising</v>
      </c>
    </row>
    <row r="283" spans="1:8" ht="15" hidden="1" customHeight="1" outlineLevel="2">
      <c r="A283" s="913">
        <v>775</v>
      </c>
      <c r="B283" s="911">
        <v>45160</v>
      </c>
      <c r="C283" s="1047" t="s">
        <v>577</v>
      </c>
      <c r="D283" s="930" t="s">
        <v>1253</v>
      </c>
      <c r="E283" s="931">
        <v>265</v>
      </c>
      <c r="F283" s="906">
        <v>27</v>
      </c>
      <c r="G283" s="906"/>
      <c r="H283" s="815" t="str">
        <f>VLOOKUP($E283,ETB!$B$66:$C$674,2,0)</f>
        <v>Advertising</v>
      </c>
    </row>
    <row r="284" spans="1:8" ht="15" hidden="1" customHeight="1" outlineLevel="2">
      <c r="A284" s="913">
        <v>776</v>
      </c>
      <c r="B284" s="911">
        <v>45160</v>
      </c>
      <c r="C284" s="1047" t="s">
        <v>577</v>
      </c>
      <c r="D284" s="930" t="s">
        <v>1253</v>
      </c>
      <c r="E284" s="931">
        <v>265</v>
      </c>
      <c r="F284" s="906">
        <v>27</v>
      </c>
      <c r="G284" s="906"/>
      <c r="H284" s="815" t="str">
        <f>VLOOKUP($E284,ETB!$B$66:$C$674,2,0)</f>
        <v>Advertising</v>
      </c>
    </row>
    <row r="285" spans="1:8" ht="15" hidden="1" customHeight="1" outlineLevel="2">
      <c r="A285" s="913">
        <v>777</v>
      </c>
      <c r="B285" s="911">
        <v>45160</v>
      </c>
      <c r="C285" s="1047" t="s">
        <v>577</v>
      </c>
      <c r="D285" s="930" t="s">
        <v>1253</v>
      </c>
      <c r="E285" s="931">
        <v>265</v>
      </c>
      <c r="F285" s="906">
        <v>20.7</v>
      </c>
      <c r="G285" s="906"/>
      <c r="H285" s="815" t="str">
        <f>VLOOKUP($E285,ETB!$B$66:$C$674,2,0)</f>
        <v>Advertising</v>
      </c>
    </row>
    <row r="286" spans="1:8" ht="15" hidden="1" customHeight="1" outlineLevel="2">
      <c r="A286" s="913">
        <v>778</v>
      </c>
      <c r="B286" s="911">
        <v>45160</v>
      </c>
      <c r="C286" s="1047" t="s">
        <v>577</v>
      </c>
      <c r="D286" s="930" t="s">
        <v>1253</v>
      </c>
      <c r="E286" s="931">
        <v>265</v>
      </c>
      <c r="F286" s="906">
        <v>20.7</v>
      </c>
      <c r="G286" s="906"/>
      <c r="H286" s="815" t="str">
        <f>VLOOKUP($E286,ETB!$B$66:$C$674,2,0)</f>
        <v>Advertising</v>
      </c>
    </row>
    <row r="287" spans="1:8" ht="15" hidden="1" customHeight="1" outlineLevel="2">
      <c r="A287" s="913">
        <v>779</v>
      </c>
      <c r="B287" s="911">
        <v>45160</v>
      </c>
      <c r="C287" s="1047" t="s">
        <v>577</v>
      </c>
      <c r="D287" s="930" t="s">
        <v>1253</v>
      </c>
      <c r="E287" s="931">
        <v>265</v>
      </c>
      <c r="F287" s="906">
        <v>20.7</v>
      </c>
      <c r="G287" s="906"/>
      <c r="H287" s="815" t="str">
        <f>VLOOKUP($E287,ETB!$B$66:$C$674,2,0)</f>
        <v>Advertising</v>
      </c>
    </row>
    <row r="288" spans="1:8" ht="15" hidden="1" customHeight="1" outlineLevel="2">
      <c r="A288" s="913">
        <v>780</v>
      </c>
      <c r="B288" s="911">
        <v>45160</v>
      </c>
      <c r="C288" s="1047" t="s">
        <v>577</v>
      </c>
      <c r="D288" s="930" t="s">
        <v>1253</v>
      </c>
      <c r="E288" s="931">
        <v>265</v>
      </c>
      <c r="F288" s="906">
        <v>20.7</v>
      </c>
      <c r="G288" s="906"/>
      <c r="H288" s="815" t="str">
        <f>VLOOKUP($E288,ETB!$B$66:$C$674,2,0)</f>
        <v>Advertising</v>
      </c>
    </row>
    <row r="289" spans="1:8" ht="15" hidden="1" customHeight="1" outlineLevel="2">
      <c r="A289" s="913">
        <v>781</v>
      </c>
      <c r="B289" s="911">
        <v>45160</v>
      </c>
      <c r="C289" s="1047" t="s">
        <v>577</v>
      </c>
      <c r="D289" s="930" t="s">
        <v>1253</v>
      </c>
      <c r="E289" s="931">
        <v>265</v>
      </c>
      <c r="F289" s="906">
        <v>11.94</v>
      </c>
      <c r="G289" s="906"/>
      <c r="H289" s="815" t="str">
        <f>VLOOKUP($E289,ETB!$B$66:$C$674,2,0)</f>
        <v>Advertising</v>
      </c>
    </row>
    <row r="290" spans="1:8" ht="15" hidden="1" customHeight="1" outlineLevel="2">
      <c r="A290" s="913">
        <v>804</v>
      </c>
      <c r="B290" s="911">
        <v>45008</v>
      </c>
      <c r="C290" s="1047" t="s">
        <v>577</v>
      </c>
      <c r="D290" s="930" t="s">
        <v>826</v>
      </c>
      <c r="E290" s="931">
        <v>265</v>
      </c>
      <c r="F290" s="906">
        <v>27</v>
      </c>
      <c r="G290" s="906"/>
      <c r="H290" s="815" t="str">
        <f>VLOOKUP($E290,ETB!$B$66:$C$674,2,0)</f>
        <v>Advertising</v>
      </c>
    </row>
    <row r="291" spans="1:8" ht="15" hidden="1" customHeight="1" outlineLevel="2">
      <c r="A291" s="913">
        <v>813</v>
      </c>
      <c r="B291" s="911">
        <v>45162</v>
      </c>
      <c r="C291" s="1047" t="s">
        <v>577</v>
      </c>
      <c r="D291" s="930" t="s">
        <v>1267</v>
      </c>
      <c r="E291" s="931">
        <v>265</v>
      </c>
      <c r="F291" s="906">
        <v>42.6</v>
      </c>
      <c r="G291" s="906"/>
      <c r="H291" s="815" t="str">
        <f>VLOOKUP($E291,ETB!$B$66:$C$674,2,0)</f>
        <v>Advertising</v>
      </c>
    </row>
    <row r="292" spans="1:8" ht="15" hidden="1" customHeight="1" outlineLevel="2">
      <c r="A292" s="913">
        <v>822</v>
      </c>
      <c r="B292" s="911">
        <v>45009</v>
      </c>
      <c r="C292" s="1047" t="s">
        <v>577</v>
      </c>
      <c r="D292" s="930" t="s">
        <v>830</v>
      </c>
      <c r="E292" s="931">
        <v>265</v>
      </c>
      <c r="F292" s="906">
        <v>34.200000000000003</v>
      </c>
      <c r="G292" s="906"/>
      <c r="H292" s="815" t="str">
        <f>VLOOKUP($E292,ETB!$B$66:$C$674,2,0)</f>
        <v>Advertising</v>
      </c>
    </row>
    <row r="293" spans="1:8" ht="15" hidden="1" customHeight="1" outlineLevel="2">
      <c r="A293" s="913">
        <v>831</v>
      </c>
      <c r="B293" s="911">
        <v>45163</v>
      </c>
      <c r="C293" s="1047" t="s">
        <v>577</v>
      </c>
      <c r="D293" s="930" t="s">
        <v>1275</v>
      </c>
      <c r="E293" s="931">
        <v>265</v>
      </c>
      <c r="F293" s="906">
        <v>34.200000000000003</v>
      </c>
      <c r="G293" s="906"/>
      <c r="H293" s="815" t="str">
        <f>VLOOKUP($E293,ETB!$B$66:$C$674,2,0)</f>
        <v>Advertising</v>
      </c>
    </row>
    <row r="294" spans="1:8" ht="15" hidden="1" customHeight="1" outlineLevel="2">
      <c r="A294" s="913">
        <v>832</v>
      </c>
      <c r="B294" s="911">
        <v>45163</v>
      </c>
      <c r="C294" s="1047" t="s">
        <v>577</v>
      </c>
      <c r="D294" s="930" t="s">
        <v>1275</v>
      </c>
      <c r="E294" s="931">
        <v>265</v>
      </c>
      <c r="F294" s="906">
        <v>34.200000000000003</v>
      </c>
      <c r="G294" s="906"/>
      <c r="H294" s="815" t="str">
        <f>VLOOKUP($E294,ETB!$B$66:$C$674,2,0)</f>
        <v>Advertising</v>
      </c>
    </row>
    <row r="295" spans="1:8" ht="15" hidden="1" customHeight="1" outlineLevel="2">
      <c r="A295" s="913">
        <v>833</v>
      </c>
      <c r="B295" s="911">
        <v>45163</v>
      </c>
      <c r="C295" s="1047" t="s">
        <v>577</v>
      </c>
      <c r="D295" s="930" t="s">
        <v>1275</v>
      </c>
      <c r="E295" s="931">
        <v>265</v>
      </c>
      <c r="F295" s="906">
        <v>20.7</v>
      </c>
      <c r="G295" s="906"/>
      <c r="H295" s="815" t="str">
        <f>VLOOKUP($E295,ETB!$B$66:$C$674,2,0)</f>
        <v>Advertising</v>
      </c>
    </row>
    <row r="296" spans="1:8" ht="15" hidden="1" customHeight="1" outlineLevel="2">
      <c r="A296" s="913">
        <v>838</v>
      </c>
      <c r="B296" s="911">
        <v>45012</v>
      </c>
      <c r="C296" s="1047" t="s">
        <v>577</v>
      </c>
      <c r="D296" s="930" t="s">
        <v>838</v>
      </c>
      <c r="E296" s="931">
        <v>265</v>
      </c>
      <c r="F296" s="906">
        <v>20.7</v>
      </c>
      <c r="G296" s="906"/>
      <c r="H296" s="815" t="str">
        <f>VLOOKUP($E296,ETB!$B$66:$C$674,2,0)</f>
        <v>Advertising</v>
      </c>
    </row>
    <row r="297" spans="1:8" ht="15" hidden="1" customHeight="1" outlineLevel="2">
      <c r="A297" s="913">
        <v>839</v>
      </c>
      <c r="B297" s="911">
        <v>45012</v>
      </c>
      <c r="C297" s="1047" t="s">
        <v>577</v>
      </c>
      <c r="D297" s="930" t="s">
        <v>838</v>
      </c>
      <c r="E297" s="931">
        <v>265</v>
      </c>
      <c r="F297" s="906">
        <v>27</v>
      </c>
      <c r="G297" s="906"/>
      <c r="H297" s="815" t="str">
        <f>VLOOKUP($E297,ETB!$B$66:$C$674,2,0)</f>
        <v>Advertising</v>
      </c>
    </row>
    <row r="298" spans="1:8" ht="15" hidden="1" customHeight="1" outlineLevel="2">
      <c r="A298" s="913">
        <v>840</v>
      </c>
      <c r="B298" s="911">
        <v>45012</v>
      </c>
      <c r="C298" s="1047" t="s">
        <v>577</v>
      </c>
      <c r="D298" s="930" t="s">
        <v>838</v>
      </c>
      <c r="E298" s="931">
        <v>265</v>
      </c>
      <c r="F298" s="908">
        <v>42.6</v>
      </c>
      <c r="G298" s="906"/>
      <c r="H298" s="815" t="str">
        <f>VLOOKUP($E298,ETB!$B$66:$C$674,2,0)</f>
        <v>Advertising</v>
      </c>
    </row>
    <row r="299" spans="1:8" ht="15" hidden="1" customHeight="1" outlineLevel="2">
      <c r="A299" s="913">
        <v>865</v>
      </c>
      <c r="B299" s="911">
        <v>45167</v>
      </c>
      <c r="C299" s="1047" t="s">
        <v>577</v>
      </c>
      <c r="D299" s="930" t="s">
        <v>1283</v>
      </c>
      <c r="E299" s="931">
        <v>265</v>
      </c>
      <c r="F299" s="906">
        <v>34.200000000000003</v>
      </c>
      <c r="G299" s="906"/>
      <c r="H299" s="815" t="str">
        <f>VLOOKUP($E299,ETB!$B$66:$C$674,2,0)</f>
        <v>Advertising</v>
      </c>
    </row>
    <row r="300" spans="1:8" ht="15" hidden="1" customHeight="1" outlineLevel="2">
      <c r="A300" s="913">
        <v>869</v>
      </c>
      <c r="B300" s="911">
        <v>45013</v>
      </c>
      <c r="C300" s="1047" t="s">
        <v>577</v>
      </c>
      <c r="D300" s="930" t="s">
        <v>842</v>
      </c>
      <c r="E300" s="931">
        <v>265</v>
      </c>
      <c r="F300" s="906">
        <v>27</v>
      </c>
      <c r="G300" s="906"/>
      <c r="H300" s="815" t="str">
        <f>VLOOKUP($E300,ETB!$B$66:$C$674,2,0)</f>
        <v>Advertising</v>
      </c>
    </row>
    <row r="301" spans="1:8" ht="15" hidden="1" customHeight="1" outlineLevel="2">
      <c r="A301" s="913">
        <v>870</v>
      </c>
      <c r="B301" s="911">
        <v>45258</v>
      </c>
      <c r="C301" s="1047" t="s">
        <v>577</v>
      </c>
      <c r="D301" s="930" t="s">
        <v>1686</v>
      </c>
      <c r="E301" s="931">
        <v>265</v>
      </c>
      <c r="F301" s="906">
        <v>11.94</v>
      </c>
      <c r="G301" s="906"/>
      <c r="H301" s="815" t="str">
        <f>VLOOKUP($E301,ETB!$B$66:$C$674,2,0)</f>
        <v>Advertising</v>
      </c>
    </row>
    <row r="302" spans="1:8" ht="15" hidden="1" customHeight="1" outlineLevel="2">
      <c r="A302" s="913">
        <v>875</v>
      </c>
      <c r="B302" s="911">
        <v>45014</v>
      </c>
      <c r="C302" s="1047" t="s">
        <v>577</v>
      </c>
      <c r="D302" s="930" t="s">
        <v>844</v>
      </c>
      <c r="E302" s="931">
        <v>265</v>
      </c>
      <c r="F302" s="906">
        <v>11.94</v>
      </c>
      <c r="G302" s="906"/>
      <c r="H302" s="815" t="str">
        <f>VLOOKUP($E302,ETB!$B$66:$C$674,2,0)</f>
        <v>Advertising</v>
      </c>
    </row>
    <row r="303" spans="1:8" ht="15" hidden="1" customHeight="1" outlineLevel="2">
      <c r="A303" s="913">
        <v>876</v>
      </c>
      <c r="B303" s="911">
        <v>45014</v>
      </c>
      <c r="C303" s="1047" t="s">
        <v>577</v>
      </c>
      <c r="D303" s="930" t="s">
        <v>844</v>
      </c>
      <c r="E303" s="931">
        <v>265</v>
      </c>
      <c r="F303" s="906">
        <v>34.200000000000003</v>
      </c>
      <c r="G303" s="906"/>
      <c r="H303" s="815" t="str">
        <f>VLOOKUP($E303,ETB!$B$66:$C$674,2,0)</f>
        <v>Advertising</v>
      </c>
    </row>
    <row r="304" spans="1:8" ht="15" hidden="1" customHeight="1" outlineLevel="2">
      <c r="A304" s="913">
        <v>877</v>
      </c>
      <c r="B304" s="911">
        <v>45259</v>
      </c>
      <c r="C304" s="1047" t="s">
        <v>577</v>
      </c>
      <c r="D304" s="930" t="s">
        <v>1690</v>
      </c>
      <c r="E304" s="931">
        <v>265</v>
      </c>
      <c r="F304" s="906">
        <v>27.9</v>
      </c>
      <c r="G304" s="906"/>
      <c r="H304" s="815" t="str">
        <f>VLOOKUP($E304,ETB!$B$66:$C$674,2,0)</f>
        <v>Advertising</v>
      </c>
    </row>
    <row r="305" spans="1:8" ht="15" hidden="1" customHeight="1" outlineLevel="2">
      <c r="A305" s="913">
        <v>881</v>
      </c>
      <c r="B305" s="911">
        <v>45168</v>
      </c>
      <c r="C305" s="1047" t="s">
        <v>577</v>
      </c>
      <c r="D305" s="930" t="s">
        <v>1292</v>
      </c>
      <c r="E305" s="931">
        <v>265</v>
      </c>
      <c r="F305" s="906">
        <v>20.7</v>
      </c>
      <c r="G305" s="906"/>
      <c r="H305" s="815" t="str">
        <f>VLOOKUP($E305,ETB!$B$66:$C$674,2,0)</f>
        <v>Advertising</v>
      </c>
    </row>
    <row r="306" spans="1:8" ht="15" hidden="1" customHeight="1" outlineLevel="2">
      <c r="A306" s="913">
        <v>886</v>
      </c>
      <c r="B306" s="911">
        <v>45015</v>
      </c>
      <c r="C306" s="1047" t="s">
        <v>577</v>
      </c>
      <c r="D306" s="930" t="s">
        <v>846</v>
      </c>
      <c r="E306" s="931">
        <v>265</v>
      </c>
      <c r="F306" s="906">
        <v>20.7</v>
      </c>
      <c r="G306" s="906"/>
      <c r="H306" s="815" t="str">
        <f>VLOOKUP($E306,ETB!$B$66:$C$674,2,0)</f>
        <v>Advertising</v>
      </c>
    </row>
    <row r="307" spans="1:8" ht="15" hidden="1" customHeight="1" outlineLevel="2">
      <c r="A307" s="913">
        <v>887</v>
      </c>
      <c r="B307" s="911">
        <v>45015</v>
      </c>
      <c r="C307" s="1047" t="s">
        <v>577</v>
      </c>
      <c r="D307" s="930" t="s">
        <v>846</v>
      </c>
      <c r="E307" s="931">
        <v>265</v>
      </c>
      <c r="F307" s="906">
        <v>27</v>
      </c>
      <c r="G307" s="906"/>
      <c r="H307" s="815" t="str">
        <f>VLOOKUP($E307,ETB!$B$66:$C$674,2,0)</f>
        <v>Advertising</v>
      </c>
    </row>
    <row r="308" spans="1:8" ht="15" hidden="1" customHeight="1" outlineLevel="2">
      <c r="A308" s="913">
        <v>888</v>
      </c>
      <c r="B308" s="911">
        <v>45015</v>
      </c>
      <c r="C308" s="1047" t="s">
        <v>577</v>
      </c>
      <c r="D308" s="930" t="s">
        <v>846</v>
      </c>
      <c r="E308" s="931">
        <v>265</v>
      </c>
      <c r="F308" s="906">
        <v>27</v>
      </c>
      <c r="G308" s="906"/>
      <c r="H308" s="815" t="str">
        <f>VLOOKUP($E308,ETB!$B$66:$C$674,2,0)</f>
        <v>Advertising</v>
      </c>
    </row>
    <row r="309" spans="1:8" ht="15" hidden="1" customHeight="1" outlineLevel="2">
      <c r="A309" s="913">
        <v>890</v>
      </c>
      <c r="B309" s="911">
        <v>45169</v>
      </c>
      <c r="C309" s="1047" t="s">
        <v>577</v>
      </c>
      <c r="D309" s="930" t="s">
        <v>1295</v>
      </c>
      <c r="E309" s="931">
        <v>265</v>
      </c>
      <c r="F309" s="906">
        <v>34.200000000000003</v>
      </c>
      <c r="G309" s="906"/>
      <c r="H309" s="815" t="str">
        <f>VLOOKUP($E309,ETB!$B$66:$C$674,2,0)</f>
        <v>Advertising</v>
      </c>
    </row>
    <row r="310" spans="1:8" ht="15" hidden="1" customHeight="1" outlineLevel="2">
      <c r="A310" s="913">
        <v>891</v>
      </c>
      <c r="B310" s="911">
        <v>45016</v>
      </c>
      <c r="C310" s="1047" t="s">
        <v>577</v>
      </c>
      <c r="D310" s="930" t="s">
        <v>850</v>
      </c>
      <c r="E310" s="931">
        <v>265</v>
      </c>
      <c r="F310" s="906">
        <v>27</v>
      </c>
      <c r="G310" s="906"/>
      <c r="H310" s="815" t="str">
        <f>VLOOKUP($E310,ETB!$B$66:$C$674,2,0)</f>
        <v>Advertising</v>
      </c>
    </row>
    <row r="311" spans="1:8" ht="15" hidden="1" customHeight="1" outlineLevel="2">
      <c r="A311" s="913">
        <v>892</v>
      </c>
      <c r="B311" s="911">
        <v>45016</v>
      </c>
      <c r="C311" s="1047" t="s">
        <v>577</v>
      </c>
      <c r="D311" s="930" t="s">
        <v>850</v>
      </c>
      <c r="E311" s="931">
        <v>265</v>
      </c>
      <c r="F311" s="906">
        <v>27</v>
      </c>
      <c r="G311" s="906"/>
      <c r="H311" s="815" t="str">
        <f>VLOOKUP($E311,ETB!$B$66:$C$674,2,0)</f>
        <v>Advertising</v>
      </c>
    </row>
    <row r="312" spans="1:8" ht="15" hidden="1" customHeight="1" outlineLevel="2">
      <c r="A312" s="913">
        <v>899</v>
      </c>
      <c r="B312" s="911">
        <v>45170</v>
      </c>
      <c r="C312" s="1047" t="s">
        <v>577</v>
      </c>
      <c r="D312" s="930" t="s">
        <v>1301</v>
      </c>
      <c r="E312" s="931">
        <v>265</v>
      </c>
      <c r="F312" s="906">
        <v>51</v>
      </c>
      <c r="G312" s="906"/>
      <c r="H312" s="815" t="str">
        <f>VLOOKUP($E312,ETB!$B$66:$C$674,2,0)</f>
        <v>Advertising</v>
      </c>
    </row>
    <row r="313" spans="1:8" ht="15" hidden="1" customHeight="1" outlineLevel="2">
      <c r="A313" s="913">
        <v>900</v>
      </c>
      <c r="B313" s="911">
        <v>45170</v>
      </c>
      <c r="C313" s="1047" t="s">
        <v>577</v>
      </c>
      <c r="D313" s="930" t="s">
        <v>1301</v>
      </c>
      <c r="E313" s="931">
        <v>265</v>
      </c>
      <c r="F313" s="906">
        <v>27</v>
      </c>
      <c r="G313" s="906"/>
      <c r="H313" s="815" t="str">
        <f>VLOOKUP($E313,ETB!$B$66:$C$674,2,0)</f>
        <v>Advertising</v>
      </c>
    </row>
    <row r="314" spans="1:8" ht="15" hidden="1" customHeight="1" outlineLevel="2">
      <c r="A314" s="913">
        <v>901</v>
      </c>
      <c r="B314" s="911">
        <v>45139</v>
      </c>
      <c r="C314" s="1047" t="s">
        <v>577</v>
      </c>
      <c r="D314" s="930" t="s">
        <v>1185</v>
      </c>
      <c r="E314" s="931">
        <v>265</v>
      </c>
      <c r="F314" s="906">
        <v>20.7</v>
      </c>
      <c r="G314" s="906"/>
      <c r="H314" s="815" t="str">
        <f>VLOOKUP($E314,ETB!$B$66:$C$674,2,0)</f>
        <v>Advertising</v>
      </c>
    </row>
    <row r="315" spans="1:8" ht="15" hidden="1" customHeight="1" outlineLevel="2">
      <c r="A315" s="913">
        <v>906</v>
      </c>
      <c r="B315" s="911">
        <v>44991</v>
      </c>
      <c r="C315" s="1047" t="s">
        <v>577</v>
      </c>
      <c r="D315" s="930" t="s">
        <v>770</v>
      </c>
      <c r="E315" s="931">
        <v>265</v>
      </c>
      <c r="F315" s="906">
        <v>2376.6799999999998</v>
      </c>
      <c r="G315" s="906"/>
      <c r="H315" s="815" t="str">
        <f>VLOOKUP($E315,ETB!$B$66:$C$674,2,0)</f>
        <v>Advertising</v>
      </c>
    </row>
    <row r="316" spans="1:8" ht="15" hidden="1" customHeight="1" outlineLevel="2">
      <c r="A316" s="913"/>
      <c r="B316" s="911"/>
      <c r="C316" s="1047"/>
      <c r="D316" s="930"/>
      <c r="E316" s="931"/>
      <c r="F316" s="906"/>
      <c r="G316" s="906"/>
    </row>
    <row r="317" spans="1:8" ht="15" customHeight="1" outlineLevel="1" thickBot="1">
      <c r="A317" s="913"/>
      <c r="B317" s="911"/>
      <c r="C317" s="1047"/>
      <c r="D317" s="930"/>
      <c r="E317" s="1051" t="s">
        <v>502</v>
      </c>
      <c r="F317" s="1052">
        <f>SUBTOTAL(9,F239:F315)</f>
        <v>0</v>
      </c>
      <c r="G317" s="1052">
        <f>SUBTOTAL(9,G239:G315)</f>
        <v>34.200000000000003</v>
      </c>
    </row>
    <row r="318" spans="1:8" ht="15" hidden="1" customHeight="1" outlineLevel="1" thickTop="1">
      <c r="A318" s="913"/>
      <c r="B318" s="911"/>
      <c r="C318" s="1047"/>
      <c r="D318" s="930"/>
      <c r="E318" s="931"/>
      <c r="F318" s="906"/>
      <c r="G318" s="906"/>
    </row>
    <row r="319" spans="1:8" ht="15" hidden="1" customHeight="1" outlineLevel="2">
      <c r="A319" s="913">
        <v>907</v>
      </c>
      <c r="B319" s="911">
        <v>44963</v>
      </c>
      <c r="C319" s="1047" t="s">
        <v>577</v>
      </c>
      <c r="D319" s="930" t="s">
        <v>681</v>
      </c>
      <c r="E319" s="931">
        <v>266</v>
      </c>
      <c r="F319" s="906">
        <v>6.99</v>
      </c>
      <c r="G319" s="906"/>
      <c r="H319" s="815" t="str">
        <f>VLOOKUP($E319,ETB!$B$66:$C$674,2,0)</f>
        <v>Travelling</v>
      </c>
    </row>
    <row r="320" spans="1:8" ht="15" hidden="1" customHeight="1" outlineLevel="2">
      <c r="A320" s="913">
        <v>1683</v>
      </c>
      <c r="B320" s="1044">
        <v>44958</v>
      </c>
      <c r="C320" s="1049" t="s">
        <v>577</v>
      </c>
      <c r="D320" s="815" t="s">
        <v>674</v>
      </c>
      <c r="E320" s="831">
        <v>266</v>
      </c>
      <c r="F320" s="1050">
        <v>13.43</v>
      </c>
      <c r="G320" s="1050"/>
      <c r="H320" s="815" t="str">
        <f>VLOOKUP($E320,ETB!$B$66:$C$674,2,0)</f>
        <v>Travelling</v>
      </c>
    </row>
    <row r="321" spans="1:8" ht="15" hidden="1" customHeight="1" outlineLevel="2">
      <c r="A321" s="913">
        <v>1294</v>
      </c>
      <c r="B321" s="911">
        <v>45155</v>
      </c>
      <c r="C321" s="1047" t="s">
        <v>577</v>
      </c>
      <c r="D321" s="930" t="s">
        <v>1228</v>
      </c>
      <c r="E321" s="931">
        <v>266</v>
      </c>
      <c r="F321" s="906">
        <v>229.5</v>
      </c>
      <c r="G321" s="906"/>
      <c r="H321" s="815" t="str">
        <f>VLOOKUP($E321,ETB!$B$66:$C$674,2,0)</f>
        <v>Travelling</v>
      </c>
    </row>
    <row r="322" spans="1:8" ht="15" hidden="1" customHeight="1" outlineLevel="2">
      <c r="A322" s="913">
        <v>1295</v>
      </c>
      <c r="B322" s="911">
        <v>45155</v>
      </c>
      <c r="C322" s="1047" t="s">
        <v>577</v>
      </c>
      <c r="D322" s="930" t="s">
        <v>1228</v>
      </c>
      <c r="E322" s="931">
        <v>266</v>
      </c>
      <c r="F322" s="906">
        <v>36</v>
      </c>
      <c r="G322" s="906"/>
      <c r="H322" s="815" t="str">
        <f>VLOOKUP($E322,ETB!$B$66:$C$674,2,0)</f>
        <v>Travelling</v>
      </c>
    </row>
    <row r="323" spans="1:8" ht="15" hidden="1" customHeight="1" outlineLevel="2">
      <c r="A323" s="913">
        <v>1421</v>
      </c>
      <c r="B323" s="911">
        <v>44909</v>
      </c>
      <c r="C323" s="1047" t="s">
        <v>577</v>
      </c>
      <c r="D323" s="930" t="s">
        <v>594</v>
      </c>
      <c r="E323" s="931">
        <v>266</v>
      </c>
      <c r="F323" s="906">
        <v>139.19</v>
      </c>
      <c r="G323" s="906"/>
      <c r="H323" s="815" t="str">
        <f>VLOOKUP($E323,ETB!$B$66:$C$674,2,0)</f>
        <v>Travelling</v>
      </c>
    </row>
    <row r="324" spans="1:8" ht="15" hidden="1" customHeight="1" outlineLevel="2">
      <c r="A324" s="913">
        <v>1425</v>
      </c>
      <c r="B324" s="911">
        <v>45219</v>
      </c>
      <c r="C324" s="1047" t="s">
        <v>577</v>
      </c>
      <c r="D324" s="930" t="s">
        <v>1515</v>
      </c>
      <c r="E324" s="931">
        <v>266</v>
      </c>
      <c r="F324" s="906">
        <v>39.9</v>
      </c>
      <c r="G324" s="906"/>
      <c r="H324" s="815" t="str">
        <f>VLOOKUP($E324,ETB!$B$66:$C$674,2,0)</f>
        <v>Travelling</v>
      </c>
    </row>
    <row r="325" spans="1:8" ht="15" hidden="1" customHeight="1" outlineLevel="2">
      <c r="A325" s="913">
        <v>1613</v>
      </c>
      <c r="B325" s="911">
        <v>45034</v>
      </c>
      <c r="C325" s="1047" t="s">
        <v>577</v>
      </c>
      <c r="D325" s="930" t="s">
        <v>908</v>
      </c>
      <c r="E325" s="931">
        <v>266</v>
      </c>
      <c r="F325" s="906">
        <v>17.5</v>
      </c>
      <c r="G325" s="906"/>
      <c r="H325" s="815" t="str">
        <f>VLOOKUP($E325,ETB!$B$66:$C$674,2,0)</f>
        <v>Travelling</v>
      </c>
    </row>
    <row r="326" spans="1:8" ht="15" hidden="1" customHeight="1" outlineLevel="2">
      <c r="A326" s="913">
        <v>1690</v>
      </c>
      <c r="B326" s="1044">
        <v>44908</v>
      </c>
      <c r="C326" s="1049" t="s">
        <v>577</v>
      </c>
      <c r="D326" s="815" t="s">
        <v>593</v>
      </c>
      <c r="E326" s="831">
        <v>266</v>
      </c>
      <c r="F326" s="1050">
        <v>41.2</v>
      </c>
      <c r="G326" s="1050"/>
      <c r="H326" s="815" t="str">
        <f>VLOOKUP($E326,ETB!$B$66:$C$674,2,0)</f>
        <v>Travelling</v>
      </c>
    </row>
    <row r="327" spans="1:8" ht="15" hidden="1" customHeight="1" outlineLevel="2">
      <c r="A327" s="913"/>
      <c r="B327" s="1044"/>
      <c r="C327" s="1049"/>
      <c r="F327" s="1050"/>
      <c r="G327" s="1050"/>
    </row>
    <row r="328" spans="1:8" ht="15" hidden="1" customHeight="1" outlineLevel="1" collapsed="1" thickBot="1">
      <c r="A328" s="913"/>
      <c r="B328" s="1044"/>
      <c r="C328" s="1049"/>
      <c r="E328" s="832" t="s">
        <v>505</v>
      </c>
      <c r="F328" s="1053">
        <f>SUBTOTAL(9,F319:F326)</f>
        <v>0</v>
      </c>
      <c r="G328" s="1053">
        <f>SUBTOTAL(9,G319:G326)</f>
        <v>0</v>
      </c>
    </row>
    <row r="329" spans="1:8" ht="15" hidden="1" customHeight="1" outlineLevel="1" thickTop="1">
      <c r="A329" s="913"/>
      <c r="B329" s="1044"/>
      <c r="C329" s="1049"/>
      <c r="F329" s="1050"/>
      <c r="G329" s="1050"/>
    </row>
    <row r="330" spans="1:8" ht="15" hidden="1" customHeight="1" outlineLevel="2">
      <c r="A330" s="913">
        <v>908</v>
      </c>
      <c r="B330" s="911">
        <v>44925</v>
      </c>
      <c r="C330" s="1047" t="s">
        <v>577</v>
      </c>
      <c r="D330" s="930" t="s">
        <v>606</v>
      </c>
      <c r="E330" s="931">
        <v>267</v>
      </c>
      <c r="F330" s="906">
        <v>122.39</v>
      </c>
      <c r="G330" s="906"/>
      <c r="H330" s="815" t="str">
        <f>VLOOKUP($E330,ETB!$B$66:$C$674,2,0)</f>
        <v>Motor Expenses</v>
      </c>
    </row>
    <row r="331" spans="1:8" ht="15" hidden="1" customHeight="1" outlineLevel="2">
      <c r="A331" s="913">
        <v>910</v>
      </c>
      <c r="B331" s="911">
        <v>45021</v>
      </c>
      <c r="C331" s="1047" t="s">
        <v>607</v>
      </c>
      <c r="D331" s="930" t="s">
        <v>868</v>
      </c>
      <c r="E331" s="931">
        <v>267</v>
      </c>
      <c r="F331" s="906">
        <v>21.3</v>
      </c>
      <c r="G331" s="906"/>
      <c r="H331" s="815" t="str">
        <f>VLOOKUP($E331,ETB!$B$66:$C$674,2,0)</f>
        <v>Motor Expenses</v>
      </c>
    </row>
    <row r="332" spans="1:8" ht="15" hidden="1" customHeight="1" outlineLevel="2">
      <c r="A332" s="913">
        <v>911</v>
      </c>
      <c r="B332" s="911">
        <v>45159</v>
      </c>
      <c r="C332" s="1047" t="s">
        <v>577</v>
      </c>
      <c r="D332" s="930" t="s">
        <v>1243</v>
      </c>
      <c r="E332" s="931">
        <v>267</v>
      </c>
      <c r="F332" s="906">
        <v>110.85</v>
      </c>
      <c r="G332" s="906"/>
      <c r="H332" s="815" t="str">
        <f>VLOOKUP($E332,ETB!$B$66:$C$674,2,0)</f>
        <v>Motor Expenses</v>
      </c>
    </row>
    <row r="333" spans="1:8" ht="15" hidden="1" customHeight="1" outlineLevel="2">
      <c r="A333" s="913">
        <v>1355</v>
      </c>
      <c r="B333" s="911">
        <v>45223</v>
      </c>
      <c r="C333" s="1047" t="s">
        <v>607</v>
      </c>
      <c r="D333" s="930" t="s">
        <v>1529</v>
      </c>
      <c r="E333" s="931">
        <v>267</v>
      </c>
      <c r="F333" s="909">
        <v>12.04</v>
      </c>
      <c r="G333" s="906"/>
      <c r="H333" s="815" t="str">
        <f>VLOOKUP($E333,ETB!$B$66:$C$674,2,0)</f>
        <v>Motor Expenses</v>
      </c>
    </row>
    <row r="334" spans="1:8" ht="15" hidden="1" customHeight="1" outlineLevel="2">
      <c r="A334" s="913">
        <v>1525</v>
      </c>
      <c r="B334" s="911">
        <v>45114</v>
      </c>
      <c r="C334" s="1047" t="s">
        <v>577</v>
      </c>
      <c r="D334" s="930" t="s">
        <v>1113</v>
      </c>
      <c r="E334" s="931">
        <v>267</v>
      </c>
      <c r="F334" s="906">
        <v>112.88</v>
      </c>
      <c r="G334" s="906"/>
      <c r="H334" s="815" t="str">
        <f>VLOOKUP($E334,ETB!$B$66:$C$674,2,0)</f>
        <v>Motor Expenses</v>
      </c>
    </row>
    <row r="335" spans="1:8" ht="15" hidden="1" customHeight="1" outlineLevel="2">
      <c r="A335" s="913">
        <v>1526</v>
      </c>
      <c r="B335" s="911">
        <v>45027</v>
      </c>
      <c r="C335" s="1047" t="s">
        <v>577</v>
      </c>
      <c r="D335" s="930" t="s">
        <v>894</v>
      </c>
      <c r="E335" s="931">
        <v>267</v>
      </c>
      <c r="F335" s="906">
        <v>120.65</v>
      </c>
      <c r="G335" s="906"/>
      <c r="H335" s="815" t="str">
        <f>VLOOKUP($E335,ETB!$B$66:$C$674,2,0)</f>
        <v>Motor Expenses</v>
      </c>
    </row>
    <row r="336" spans="1:8" ht="15" hidden="1" customHeight="1" outlineLevel="2">
      <c r="A336" s="913">
        <v>1595</v>
      </c>
      <c r="B336" s="911">
        <v>44967</v>
      </c>
      <c r="C336" s="1047" t="s">
        <v>577</v>
      </c>
      <c r="D336" s="930" t="s">
        <v>691</v>
      </c>
      <c r="E336" s="931">
        <v>267</v>
      </c>
      <c r="F336" s="906">
        <v>10.06</v>
      </c>
      <c r="G336" s="906"/>
      <c r="H336" s="815" t="str">
        <f>VLOOKUP($E336,ETB!$B$66:$C$674,2,0)</f>
        <v>Motor Expenses</v>
      </c>
    </row>
    <row r="337" spans="1:8" ht="15" hidden="1" customHeight="1" outlineLevel="2">
      <c r="A337" s="913">
        <v>1598</v>
      </c>
      <c r="B337" s="911">
        <v>44938</v>
      </c>
      <c r="C337" s="1047" t="s">
        <v>577</v>
      </c>
      <c r="D337" s="930" t="s">
        <v>635</v>
      </c>
      <c r="E337" s="931">
        <v>267</v>
      </c>
      <c r="F337" s="906">
        <v>12.5</v>
      </c>
      <c r="G337" s="906"/>
      <c r="H337" s="815" t="str">
        <f>VLOOKUP($E337,ETB!$B$66:$C$674,2,0)</f>
        <v>Motor Expenses</v>
      </c>
    </row>
    <row r="338" spans="1:8" ht="15" hidden="1" customHeight="1" outlineLevel="2">
      <c r="A338" s="913">
        <v>1599</v>
      </c>
      <c r="B338" s="911">
        <v>45254</v>
      </c>
      <c r="C338" s="1047" t="s">
        <v>577</v>
      </c>
      <c r="D338" s="930" t="s">
        <v>1673</v>
      </c>
      <c r="E338" s="931">
        <v>267</v>
      </c>
      <c r="F338" s="906">
        <v>12.5</v>
      </c>
      <c r="G338" s="906"/>
      <c r="H338" s="815" t="str">
        <f>VLOOKUP($E338,ETB!$B$66:$C$674,2,0)</f>
        <v>Motor Expenses</v>
      </c>
    </row>
    <row r="339" spans="1:8" ht="15" hidden="1" customHeight="1" outlineLevel="2">
      <c r="A339" s="913">
        <v>1600</v>
      </c>
      <c r="B339" s="911">
        <v>44942</v>
      </c>
      <c r="C339" s="1047" t="s">
        <v>577</v>
      </c>
      <c r="D339" s="930" t="s">
        <v>644</v>
      </c>
      <c r="E339" s="931">
        <v>267</v>
      </c>
      <c r="F339" s="906">
        <v>80</v>
      </c>
      <c r="G339" s="906"/>
      <c r="H339" s="815" t="str">
        <f>VLOOKUP($E339,ETB!$B$66:$C$674,2,0)</f>
        <v>Motor Expenses</v>
      </c>
    </row>
    <row r="340" spans="1:8" ht="15" hidden="1" customHeight="1" outlineLevel="2">
      <c r="A340" s="913"/>
      <c r="B340" s="911"/>
      <c r="C340" s="1047"/>
      <c r="D340" s="930"/>
      <c r="E340" s="931"/>
      <c r="F340" s="906"/>
      <c r="G340" s="906"/>
    </row>
    <row r="341" spans="1:8" ht="15" hidden="1" customHeight="1" outlineLevel="1" collapsed="1" thickBot="1">
      <c r="A341" s="913"/>
      <c r="B341" s="911"/>
      <c r="C341" s="1047"/>
      <c r="D341" s="930"/>
      <c r="E341" s="1051" t="s">
        <v>507</v>
      </c>
      <c r="F341" s="1052">
        <f>SUBTOTAL(9,F330:F339)</f>
        <v>0</v>
      </c>
      <c r="G341" s="1052">
        <f>SUBTOTAL(9,G330:G339)</f>
        <v>0</v>
      </c>
    </row>
    <row r="342" spans="1:8" ht="15" hidden="1" customHeight="1" outlineLevel="1" thickTop="1">
      <c r="A342" s="913"/>
      <c r="B342" s="911"/>
      <c r="C342" s="1047"/>
      <c r="D342" s="930"/>
      <c r="E342" s="931"/>
      <c r="F342" s="906"/>
      <c r="G342" s="906"/>
    </row>
    <row r="343" spans="1:8" ht="15" hidden="1" customHeight="1" outlineLevel="2">
      <c r="A343" s="913">
        <v>1273</v>
      </c>
      <c r="B343" s="911">
        <v>45260</v>
      </c>
      <c r="C343" s="1047" t="s">
        <v>577</v>
      </c>
      <c r="D343" s="930" t="s">
        <v>1700</v>
      </c>
      <c r="E343" s="931">
        <v>272</v>
      </c>
      <c r="F343" s="906">
        <v>100</v>
      </c>
      <c r="G343" s="906"/>
      <c r="H343" s="815" t="str">
        <f>VLOOKUP($E343,ETB!$B$66:$C$674,2,0)</f>
        <v>Repairs and Maintenance</v>
      </c>
    </row>
    <row r="344" spans="1:8" ht="15" hidden="1" customHeight="1" outlineLevel="2">
      <c r="A344" s="913">
        <v>1293</v>
      </c>
      <c r="B344" s="911">
        <v>45091</v>
      </c>
      <c r="C344" s="1047" t="s">
        <v>577</v>
      </c>
      <c r="D344" s="930" t="s">
        <v>1042</v>
      </c>
      <c r="E344" s="931">
        <v>272</v>
      </c>
      <c r="F344" s="906">
        <v>1354.75</v>
      </c>
      <c r="G344" s="906"/>
      <c r="H344" s="815" t="str">
        <f>VLOOKUP($E344,ETB!$B$66:$C$674,2,0)</f>
        <v>Repairs and Maintenance</v>
      </c>
    </row>
    <row r="345" spans="1:8" ht="15" hidden="1" customHeight="1" outlineLevel="2">
      <c r="A345" s="913">
        <v>1365</v>
      </c>
      <c r="B345" s="911">
        <v>45167</v>
      </c>
      <c r="C345" s="1047" t="s">
        <v>575</v>
      </c>
      <c r="D345" s="930" t="s">
        <v>1288</v>
      </c>
      <c r="E345" s="931">
        <v>272</v>
      </c>
      <c r="F345" s="906">
        <v>113</v>
      </c>
      <c r="G345" s="906"/>
      <c r="H345" s="815" t="str">
        <f>VLOOKUP($E345,ETB!$B$66:$C$674,2,0)</f>
        <v>Repairs and Maintenance</v>
      </c>
    </row>
    <row r="346" spans="1:8" ht="15" hidden="1" customHeight="1" outlineLevel="2">
      <c r="A346" s="913">
        <v>1379</v>
      </c>
      <c r="B346" s="911">
        <v>45161</v>
      </c>
      <c r="C346" s="1047" t="s">
        <v>575</v>
      </c>
      <c r="D346" s="930" t="s">
        <v>1262</v>
      </c>
      <c r="E346" s="931">
        <v>272</v>
      </c>
      <c r="F346" s="906">
        <v>493.22</v>
      </c>
      <c r="G346" s="906"/>
      <c r="H346" s="815" t="str">
        <f>VLOOKUP($E346,ETB!$B$66:$C$674,2,0)</f>
        <v>Repairs and Maintenance</v>
      </c>
    </row>
    <row r="347" spans="1:8" ht="15" hidden="1" customHeight="1" outlineLevel="2">
      <c r="A347" s="913">
        <v>1380</v>
      </c>
      <c r="B347" s="911">
        <v>45124</v>
      </c>
      <c r="C347" s="1047" t="s">
        <v>575</v>
      </c>
      <c r="D347" s="930" t="s">
        <v>1137</v>
      </c>
      <c r="E347" s="931">
        <v>272</v>
      </c>
      <c r="F347" s="906">
        <v>861</v>
      </c>
      <c r="G347" s="906"/>
      <c r="H347" s="815" t="str">
        <f>VLOOKUP($E347,ETB!$B$66:$C$674,2,0)</f>
        <v>Repairs and Maintenance</v>
      </c>
    </row>
    <row r="348" spans="1:8" ht="15" hidden="1" customHeight="1" outlineLevel="2">
      <c r="A348" s="913">
        <v>1381</v>
      </c>
      <c r="B348" s="911">
        <v>45131</v>
      </c>
      <c r="C348" s="1047" t="s">
        <v>575</v>
      </c>
      <c r="D348" s="930" t="s">
        <v>1137</v>
      </c>
      <c r="E348" s="931">
        <v>272</v>
      </c>
      <c r="F348" s="906">
        <v>325</v>
      </c>
      <c r="G348" s="906"/>
      <c r="H348" s="815" t="str">
        <f>VLOOKUP($E348,ETB!$B$66:$C$674,2,0)</f>
        <v>Repairs and Maintenance</v>
      </c>
    </row>
    <row r="349" spans="1:8" ht="15" hidden="1" customHeight="1" outlineLevel="2">
      <c r="A349" s="913">
        <v>1528</v>
      </c>
      <c r="B349" s="911">
        <v>45243</v>
      </c>
      <c r="C349" s="1047" t="s">
        <v>575</v>
      </c>
      <c r="D349" s="930" t="s">
        <v>1622</v>
      </c>
      <c r="E349" s="931">
        <v>272</v>
      </c>
      <c r="F349" s="906">
        <v>277</v>
      </c>
      <c r="G349" s="906"/>
      <c r="H349" s="815" t="str">
        <f>VLOOKUP($E349,ETB!$B$66:$C$674,2,0)</f>
        <v>Repairs and Maintenance</v>
      </c>
    </row>
    <row r="350" spans="1:8" ht="15" hidden="1" customHeight="1" outlineLevel="2">
      <c r="A350" s="913">
        <v>1535</v>
      </c>
      <c r="B350" s="911">
        <v>45254</v>
      </c>
      <c r="C350" s="1047" t="s">
        <v>607</v>
      </c>
      <c r="D350" s="930" t="s">
        <v>1672</v>
      </c>
      <c r="E350" s="931">
        <v>272</v>
      </c>
      <c r="F350" s="906">
        <v>95.86</v>
      </c>
      <c r="G350" s="906"/>
      <c r="H350" s="815" t="str">
        <f>VLOOKUP($E350,ETB!$B$66:$C$674,2,0)</f>
        <v>Repairs and Maintenance</v>
      </c>
    </row>
    <row r="351" spans="1:8" ht="15" hidden="1" customHeight="1" outlineLevel="2">
      <c r="A351" s="913"/>
      <c r="B351" s="911"/>
      <c r="C351" s="1047"/>
      <c r="D351" s="930"/>
      <c r="E351" s="931"/>
      <c r="F351" s="906"/>
      <c r="G351" s="906"/>
    </row>
    <row r="352" spans="1:8" ht="15" hidden="1" customHeight="1" outlineLevel="1" collapsed="1" thickBot="1">
      <c r="A352" s="913"/>
      <c r="B352" s="911"/>
      <c r="C352" s="1047"/>
      <c r="D352" s="930"/>
      <c r="E352" s="1051" t="s">
        <v>514</v>
      </c>
      <c r="F352" s="1052">
        <f>SUBTOTAL(9,F343:F350)</f>
        <v>0</v>
      </c>
      <c r="G352" s="1052">
        <f>SUBTOTAL(9,G343:G350)</f>
        <v>0</v>
      </c>
    </row>
    <row r="353" spans="1:8" ht="15" hidden="1" customHeight="1" outlineLevel="1" thickTop="1">
      <c r="A353" s="913"/>
      <c r="B353" s="911"/>
      <c r="C353" s="1047"/>
      <c r="D353" s="930"/>
      <c r="E353" s="931"/>
      <c r="F353" s="906"/>
      <c r="G353" s="906"/>
    </row>
    <row r="354" spans="1:8" ht="15" hidden="1" customHeight="1" outlineLevel="2">
      <c r="A354" s="913">
        <v>377</v>
      </c>
      <c r="B354" s="911">
        <v>45022</v>
      </c>
      <c r="C354" s="1047" t="s">
        <v>577</v>
      </c>
      <c r="D354" s="930" t="s">
        <v>875</v>
      </c>
      <c r="E354" s="931">
        <v>274</v>
      </c>
      <c r="F354" s="907">
        <v>1800</v>
      </c>
      <c r="G354" s="906"/>
      <c r="H354" s="815" t="str">
        <f>VLOOKUP($E354,ETB!$B$66:$C$674,2,0)</f>
        <v>Household and cleaning</v>
      </c>
    </row>
    <row r="355" spans="1:8" ht="15" hidden="1" customHeight="1" outlineLevel="2">
      <c r="A355" s="913">
        <v>378</v>
      </c>
      <c r="B355" s="911">
        <v>44978</v>
      </c>
      <c r="C355" s="1047" t="s">
        <v>577</v>
      </c>
      <c r="D355" s="930" t="s">
        <v>724</v>
      </c>
      <c r="E355" s="931">
        <v>274</v>
      </c>
      <c r="F355" s="906">
        <v>2000</v>
      </c>
      <c r="G355" s="906"/>
      <c r="H355" s="815" t="str">
        <f>VLOOKUP($E355,ETB!$B$66:$C$674,2,0)</f>
        <v>Household and cleaning</v>
      </c>
    </row>
    <row r="356" spans="1:8" ht="15" hidden="1" customHeight="1" outlineLevel="2">
      <c r="A356" s="913">
        <v>429</v>
      </c>
      <c r="B356" s="911">
        <v>44952</v>
      </c>
      <c r="C356" s="1047" t="s">
        <v>575</v>
      </c>
      <c r="D356" s="930" t="s">
        <v>665</v>
      </c>
      <c r="E356" s="931">
        <v>274</v>
      </c>
      <c r="F356" s="906">
        <v>165</v>
      </c>
      <c r="G356" s="906"/>
      <c r="H356" s="815" t="str">
        <f>VLOOKUP($E356,ETB!$B$66:$C$674,2,0)</f>
        <v>Household and cleaning</v>
      </c>
    </row>
    <row r="357" spans="1:8" ht="15" hidden="1" customHeight="1" outlineLevel="2">
      <c r="A357" s="913">
        <v>1360</v>
      </c>
      <c r="B357" s="911">
        <v>44992</v>
      </c>
      <c r="C357" s="1047" t="s">
        <v>575</v>
      </c>
      <c r="D357" s="930" t="s">
        <v>774</v>
      </c>
      <c r="E357" s="931">
        <v>274</v>
      </c>
      <c r="F357" s="906">
        <v>210</v>
      </c>
      <c r="G357" s="906"/>
      <c r="H357" s="815" t="str">
        <f>VLOOKUP($E357,ETB!$B$66:$C$674,2,0)</f>
        <v>Household and cleaning</v>
      </c>
    </row>
    <row r="358" spans="1:8" ht="15" hidden="1" customHeight="1" outlineLevel="2">
      <c r="A358" s="913">
        <v>1359</v>
      </c>
      <c r="B358" s="911">
        <v>45096</v>
      </c>
      <c r="C358" s="1047" t="s">
        <v>575</v>
      </c>
      <c r="D358" s="930" t="s">
        <v>774</v>
      </c>
      <c r="E358" s="931">
        <v>274</v>
      </c>
      <c r="F358" s="906">
        <v>630</v>
      </c>
      <c r="G358" s="906"/>
      <c r="H358" s="815" t="str">
        <f>VLOOKUP($E358,ETB!$B$66:$C$674,2,0)</f>
        <v>Household and cleaning</v>
      </c>
    </row>
    <row r="359" spans="1:8" ht="15" hidden="1" customHeight="1" outlineLevel="2">
      <c r="A359" s="913">
        <v>1364</v>
      </c>
      <c r="B359" s="911">
        <v>45076</v>
      </c>
      <c r="C359" s="1047" t="s">
        <v>575</v>
      </c>
      <c r="D359" s="930" t="s">
        <v>1001</v>
      </c>
      <c r="E359" s="931">
        <v>274</v>
      </c>
      <c r="F359" s="906">
        <v>300</v>
      </c>
      <c r="G359" s="906"/>
      <c r="H359" s="815" t="str">
        <f>VLOOKUP($E359,ETB!$B$66:$C$674,2,0)</f>
        <v>Household and cleaning</v>
      </c>
    </row>
    <row r="360" spans="1:8" ht="15" hidden="1" customHeight="1" outlineLevel="2">
      <c r="A360" s="913"/>
      <c r="B360" s="911"/>
      <c r="C360" s="1047"/>
      <c r="D360" s="930"/>
      <c r="E360" s="931"/>
      <c r="F360" s="906"/>
      <c r="G360" s="906"/>
    </row>
    <row r="361" spans="1:8" ht="15" hidden="1" customHeight="1" outlineLevel="1" collapsed="1" thickBot="1">
      <c r="A361" s="913"/>
      <c r="B361" s="911"/>
      <c r="C361" s="1047"/>
      <c r="D361" s="930"/>
      <c r="E361" s="1051" t="s">
        <v>516</v>
      </c>
      <c r="F361" s="1052">
        <f>SUBTOTAL(9,F354:F359)</f>
        <v>0</v>
      </c>
      <c r="G361" s="1052">
        <f>SUBTOTAL(9,G354:G359)</f>
        <v>0</v>
      </c>
    </row>
    <row r="362" spans="1:8" ht="15" hidden="1" customHeight="1" outlineLevel="1" thickTop="1">
      <c r="A362" s="913"/>
      <c r="B362" s="911"/>
      <c r="C362" s="1047"/>
      <c r="D362" s="930"/>
      <c r="E362" s="931"/>
      <c r="F362" s="906"/>
      <c r="G362" s="906"/>
    </row>
    <row r="363" spans="1:8" ht="15" hidden="1" customHeight="1" outlineLevel="2">
      <c r="A363" s="913">
        <v>1405</v>
      </c>
      <c r="B363" s="911">
        <v>45036</v>
      </c>
      <c r="C363" s="1047" t="s">
        <v>577</v>
      </c>
      <c r="D363" s="930" t="s">
        <v>914</v>
      </c>
      <c r="E363" s="931">
        <v>279</v>
      </c>
      <c r="F363" s="906">
        <v>7.99</v>
      </c>
      <c r="G363" s="906"/>
      <c r="H363" s="815" t="str">
        <f>VLOOKUP($E363,ETB!$B$66:$C$674,2,0)</f>
        <v>Computer costs</v>
      </c>
    </row>
    <row r="364" spans="1:8" ht="15" hidden="1" customHeight="1" outlineLevel="2">
      <c r="A364" s="913">
        <v>1409</v>
      </c>
      <c r="B364" s="911">
        <v>45068</v>
      </c>
      <c r="C364" s="1047" t="s">
        <v>577</v>
      </c>
      <c r="D364" s="932" t="s">
        <v>991</v>
      </c>
      <c r="E364" s="931">
        <v>279</v>
      </c>
      <c r="F364" s="906">
        <v>7.99</v>
      </c>
      <c r="G364" s="906"/>
      <c r="H364" s="815" t="str">
        <f>VLOOKUP($E364,ETB!$B$66:$C$674,2,0)</f>
        <v>Computer costs</v>
      </c>
    </row>
    <row r="365" spans="1:8" ht="15" hidden="1" customHeight="1" outlineLevel="2">
      <c r="A365" s="913"/>
      <c r="B365" s="911"/>
      <c r="C365" s="1047"/>
      <c r="D365" s="932"/>
      <c r="E365" s="931"/>
      <c r="F365" s="906"/>
      <c r="G365" s="906"/>
    </row>
    <row r="366" spans="1:8" ht="15" hidden="1" customHeight="1" outlineLevel="1" collapsed="1" thickBot="1">
      <c r="A366" s="913"/>
      <c r="B366" s="911"/>
      <c r="C366" s="1047"/>
      <c r="D366" s="932"/>
      <c r="E366" s="1051" t="s">
        <v>518</v>
      </c>
      <c r="F366" s="1052">
        <f>SUBTOTAL(9,F363:F364)</f>
        <v>0</v>
      </c>
      <c r="G366" s="1052">
        <f>SUBTOTAL(9,G363:G364)</f>
        <v>0</v>
      </c>
    </row>
    <row r="367" spans="1:8" ht="15" hidden="1" customHeight="1" outlineLevel="1" thickTop="1">
      <c r="A367" s="913"/>
      <c r="B367" s="911"/>
      <c r="C367" s="1047"/>
      <c r="D367" s="932"/>
      <c r="E367" s="931"/>
      <c r="F367" s="906"/>
      <c r="G367" s="906"/>
    </row>
    <row r="368" spans="1:8" ht="15" hidden="1" customHeight="1" outlineLevel="2">
      <c r="A368" s="913">
        <v>443</v>
      </c>
      <c r="B368" s="911">
        <v>45155</v>
      </c>
      <c r="C368" s="1047" t="s">
        <v>607</v>
      </c>
      <c r="D368" s="930" t="s">
        <v>1225</v>
      </c>
      <c r="E368" s="931">
        <v>280</v>
      </c>
      <c r="F368" s="906">
        <v>61.74</v>
      </c>
      <c r="G368" s="906"/>
      <c r="H368" s="815" t="str">
        <f>VLOOKUP($E368,ETB!$B$66:$C$674,2,0)</f>
        <v>Sundry expenses</v>
      </c>
    </row>
    <row r="369" spans="1:8" ht="15" hidden="1" customHeight="1" outlineLevel="2">
      <c r="A369" s="913">
        <v>444</v>
      </c>
      <c r="B369" s="911">
        <v>45155</v>
      </c>
      <c r="C369" s="1047" t="s">
        <v>607</v>
      </c>
      <c r="D369" s="930" t="s">
        <v>1225</v>
      </c>
      <c r="E369" s="931">
        <v>280</v>
      </c>
      <c r="F369" s="906">
        <v>61.73</v>
      </c>
      <c r="G369" s="906"/>
      <c r="H369" s="815" t="str">
        <f>VLOOKUP($E369,ETB!$B$66:$C$674,2,0)</f>
        <v>Sundry expenses</v>
      </c>
    </row>
    <row r="370" spans="1:8" ht="15" hidden="1" customHeight="1" outlineLevel="2">
      <c r="A370" s="913">
        <v>517</v>
      </c>
      <c r="B370" s="911">
        <v>45218</v>
      </c>
      <c r="C370" s="1047" t="s">
        <v>577</v>
      </c>
      <c r="D370" s="930" t="s">
        <v>1503</v>
      </c>
      <c r="E370" s="931">
        <v>280</v>
      </c>
      <c r="F370" s="906">
        <v>120</v>
      </c>
      <c r="G370" s="906"/>
      <c r="H370" s="815" t="str">
        <f>VLOOKUP($E370,ETB!$B$66:$C$674,2,0)</f>
        <v>Sundry expenses</v>
      </c>
    </row>
    <row r="371" spans="1:8" ht="15" hidden="1" customHeight="1" outlineLevel="2">
      <c r="A371" s="913">
        <v>929</v>
      </c>
      <c r="B371" s="911">
        <v>45096</v>
      </c>
      <c r="C371" s="1047" t="s">
        <v>607</v>
      </c>
      <c r="D371" s="930" t="s">
        <v>1065</v>
      </c>
      <c r="E371" s="931">
        <v>280</v>
      </c>
      <c r="F371" s="906">
        <v>7.14</v>
      </c>
      <c r="G371" s="906"/>
      <c r="H371" s="815" t="str">
        <f>VLOOKUP($E371,ETB!$B$66:$C$674,2,0)</f>
        <v>Sundry expenses</v>
      </c>
    </row>
    <row r="372" spans="1:8" ht="15" hidden="1" customHeight="1" outlineLevel="2">
      <c r="A372" s="913">
        <v>930</v>
      </c>
      <c r="B372" s="911">
        <v>45154</v>
      </c>
      <c r="C372" s="1047" t="s">
        <v>607</v>
      </c>
      <c r="D372" s="930" t="s">
        <v>1219</v>
      </c>
      <c r="E372" s="931">
        <v>280</v>
      </c>
      <c r="F372" s="907">
        <v>52.99</v>
      </c>
      <c r="G372" s="906"/>
      <c r="H372" s="815" t="str">
        <f>VLOOKUP($E372,ETB!$B$66:$C$674,2,0)</f>
        <v>Sundry expenses</v>
      </c>
    </row>
    <row r="373" spans="1:8" ht="15" hidden="1" customHeight="1" outlineLevel="2">
      <c r="A373" s="913">
        <v>931</v>
      </c>
      <c r="B373" s="911">
        <v>44956</v>
      </c>
      <c r="C373" s="1047" t="s">
        <v>577</v>
      </c>
      <c r="D373" s="930" t="s">
        <v>672</v>
      </c>
      <c r="E373" s="931">
        <v>280</v>
      </c>
      <c r="F373" s="906">
        <v>45.98</v>
      </c>
      <c r="G373" s="906"/>
      <c r="H373" s="815" t="str">
        <f>VLOOKUP($E373,ETB!$B$66:$C$674,2,0)</f>
        <v>Sundry expenses</v>
      </c>
    </row>
    <row r="374" spans="1:8" ht="15" hidden="1" customHeight="1" outlineLevel="2">
      <c r="A374" s="913">
        <v>941</v>
      </c>
      <c r="B374" s="911">
        <v>45229</v>
      </c>
      <c r="C374" s="1047" t="s">
        <v>577</v>
      </c>
      <c r="D374" s="930" t="s">
        <v>1557</v>
      </c>
      <c r="E374" s="931">
        <v>280</v>
      </c>
      <c r="F374" s="906">
        <v>257.66000000000003</v>
      </c>
      <c r="G374" s="906"/>
      <c r="H374" s="815" t="str">
        <f>VLOOKUP($E374,ETB!$B$66:$C$674,2,0)</f>
        <v>Sundry expenses</v>
      </c>
    </row>
    <row r="375" spans="1:8" ht="15" hidden="1" customHeight="1" outlineLevel="2">
      <c r="A375" s="913">
        <v>985</v>
      </c>
      <c r="B375" s="911">
        <v>44973</v>
      </c>
      <c r="C375" s="1047" t="s">
        <v>575</v>
      </c>
      <c r="D375" s="930" t="s">
        <v>711</v>
      </c>
      <c r="E375" s="931">
        <v>280</v>
      </c>
      <c r="F375" s="906">
        <v>100</v>
      </c>
      <c r="G375" s="906"/>
      <c r="H375" s="815" t="str">
        <f>VLOOKUP($E375,ETB!$B$66:$C$674,2,0)</f>
        <v>Sundry expenses</v>
      </c>
    </row>
    <row r="376" spans="1:8" ht="15" hidden="1" customHeight="1" outlineLevel="2">
      <c r="A376" s="913">
        <v>986</v>
      </c>
      <c r="B376" s="911">
        <v>45105</v>
      </c>
      <c r="C376" s="1047" t="s">
        <v>575</v>
      </c>
      <c r="D376" s="930" t="s">
        <v>1090</v>
      </c>
      <c r="E376" s="931">
        <v>280</v>
      </c>
      <c r="F376" s="906">
        <v>125</v>
      </c>
      <c r="G376" s="906"/>
      <c r="H376" s="815" t="str">
        <f>VLOOKUP($E376,ETB!$B$66:$C$674,2,0)</f>
        <v>Sundry expenses</v>
      </c>
    </row>
    <row r="377" spans="1:8" ht="15" hidden="1" customHeight="1" outlineLevel="2">
      <c r="A377" s="913">
        <v>995</v>
      </c>
      <c r="B377" s="911">
        <v>45170</v>
      </c>
      <c r="C377" s="1047" t="s">
        <v>577</v>
      </c>
      <c r="D377" s="930" t="s">
        <v>1302</v>
      </c>
      <c r="E377" s="931">
        <v>280</v>
      </c>
      <c r="F377" s="906">
        <v>130</v>
      </c>
      <c r="G377" s="906"/>
      <c r="H377" s="815" t="str">
        <f>VLOOKUP($E377,ETB!$B$66:$C$674,2,0)</f>
        <v>Sundry expenses</v>
      </c>
    </row>
    <row r="378" spans="1:8" ht="15" hidden="1" customHeight="1" outlineLevel="2">
      <c r="A378" s="913">
        <v>1241</v>
      </c>
      <c r="B378" s="911">
        <v>45184</v>
      </c>
      <c r="C378" s="1047" t="s">
        <v>607</v>
      </c>
      <c r="D378" s="932" t="s">
        <v>1362</v>
      </c>
      <c r="E378" s="931">
        <v>280</v>
      </c>
      <c r="F378" s="906">
        <v>5.6</v>
      </c>
      <c r="G378" s="906"/>
      <c r="H378" s="815" t="str">
        <f>VLOOKUP($E378,ETB!$B$66:$C$674,2,0)</f>
        <v>Sundry expenses</v>
      </c>
    </row>
    <row r="379" spans="1:8" ht="15" hidden="1" customHeight="1" outlineLevel="2">
      <c r="A379" s="913">
        <v>1242</v>
      </c>
      <c r="B379" s="911">
        <v>45167</v>
      </c>
      <c r="C379" s="1047" t="s">
        <v>607</v>
      </c>
      <c r="D379" s="930" t="s">
        <v>1285</v>
      </c>
      <c r="E379" s="931">
        <v>280</v>
      </c>
      <c r="F379" s="906">
        <v>12.59</v>
      </c>
      <c r="G379" s="906"/>
      <c r="H379" s="815" t="str">
        <f>VLOOKUP($E379,ETB!$B$66:$C$674,2,0)</f>
        <v>Sundry expenses</v>
      </c>
    </row>
    <row r="380" spans="1:8" ht="15" hidden="1" customHeight="1" outlineLevel="2">
      <c r="A380" s="913">
        <v>1243</v>
      </c>
      <c r="B380" s="911">
        <v>44904</v>
      </c>
      <c r="C380" s="1047" t="s">
        <v>577</v>
      </c>
      <c r="D380" s="930" t="s">
        <v>590</v>
      </c>
      <c r="E380" s="931">
        <v>280</v>
      </c>
      <c r="F380" s="906">
        <v>189</v>
      </c>
      <c r="G380" s="906"/>
      <c r="H380" s="815" t="str">
        <f>VLOOKUP($E380,ETB!$B$66:$C$674,2,0)</f>
        <v>Sundry expenses</v>
      </c>
    </row>
    <row r="381" spans="1:8" ht="15" hidden="1" customHeight="1" outlineLevel="2">
      <c r="A381" s="913">
        <v>1264</v>
      </c>
      <c r="B381" s="911">
        <v>45173</v>
      </c>
      <c r="C381" s="1047" t="s">
        <v>577</v>
      </c>
      <c r="D381" s="930" t="s">
        <v>1315</v>
      </c>
      <c r="E381" s="931">
        <v>280</v>
      </c>
      <c r="F381" s="906">
        <v>33.49</v>
      </c>
      <c r="G381" s="906"/>
      <c r="H381" s="815" t="str">
        <f>VLOOKUP($E381,ETB!$B$66:$C$674,2,0)</f>
        <v>Sundry expenses</v>
      </c>
    </row>
    <row r="382" spans="1:8" ht="15" hidden="1" customHeight="1" outlineLevel="2">
      <c r="A382" s="913">
        <v>1404</v>
      </c>
      <c r="B382" s="911">
        <v>44923</v>
      </c>
      <c r="C382" s="1047" t="s">
        <v>577</v>
      </c>
      <c r="D382" s="930" t="s">
        <v>604</v>
      </c>
      <c r="E382" s="931">
        <v>280</v>
      </c>
      <c r="F382" s="906">
        <v>25</v>
      </c>
      <c r="G382" s="906"/>
      <c r="H382" s="815" t="str">
        <f>VLOOKUP($E382,ETB!$B$66:$C$674,2,0)</f>
        <v>Sundry expenses</v>
      </c>
    </row>
    <row r="383" spans="1:8" ht="15" hidden="1" customHeight="1" outlineLevel="2">
      <c r="A383" s="913">
        <v>1607</v>
      </c>
      <c r="B383" s="911">
        <v>44979</v>
      </c>
      <c r="C383" s="1047" t="s">
        <v>607</v>
      </c>
      <c r="D383" s="930" t="s">
        <v>732</v>
      </c>
      <c r="E383" s="931">
        <v>280</v>
      </c>
      <c r="F383" s="906">
        <v>0.9</v>
      </c>
      <c r="G383" s="906"/>
      <c r="H383" s="815" t="str">
        <f>VLOOKUP($E383,ETB!$B$66:$C$674,2,0)</f>
        <v>Sundry expenses</v>
      </c>
    </row>
    <row r="384" spans="1:8" ht="15" hidden="1" customHeight="1" outlineLevel="2">
      <c r="A384" s="913">
        <v>1679</v>
      </c>
      <c r="B384" s="1044">
        <v>45184</v>
      </c>
      <c r="C384" s="1049" t="s">
        <v>607</v>
      </c>
      <c r="D384" s="815" t="s">
        <v>1366</v>
      </c>
      <c r="E384" s="831">
        <v>280</v>
      </c>
      <c r="F384" s="1050">
        <v>7.99</v>
      </c>
      <c r="G384" s="1050"/>
      <c r="H384" s="815" t="str">
        <f>VLOOKUP($E384,ETB!$B$66:$C$674,2,0)</f>
        <v>Sundry expenses</v>
      </c>
    </row>
    <row r="385" spans="1:8" ht="15" hidden="1" customHeight="1" outlineLevel="2">
      <c r="A385" s="913">
        <v>1691</v>
      </c>
      <c r="B385" s="1044">
        <v>45092</v>
      </c>
      <c r="C385" s="1049" t="s">
        <v>577</v>
      </c>
      <c r="D385" s="815" t="s">
        <v>1049</v>
      </c>
      <c r="E385" s="831">
        <v>280</v>
      </c>
      <c r="F385" s="1050">
        <v>120</v>
      </c>
      <c r="G385" s="1050"/>
      <c r="H385" s="815" t="str">
        <f>VLOOKUP($E385,ETB!$B$66:$C$674,2,0)</f>
        <v>Sundry expenses</v>
      </c>
    </row>
    <row r="386" spans="1:8" ht="15" hidden="1" customHeight="1" outlineLevel="2">
      <c r="A386" s="913">
        <v>1692</v>
      </c>
      <c r="B386" s="1044">
        <v>45167</v>
      </c>
      <c r="C386" s="1049" t="s">
        <v>607</v>
      </c>
      <c r="D386" s="815" t="s">
        <v>1290</v>
      </c>
      <c r="E386" s="831">
        <v>280</v>
      </c>
      <c r="F386" s="1050">
        <v>34</v>
      </c>
      <c r="G386" s="1050"/>
      <c r="H386" s="815" t="str">
        <f>VLOOKUP($E386,ETB!$B$66:$C$674,2,0)</f>
        <v>Sundry expenses</v>
      </c>
    </row>
    <row r="387" spans="1:8" ht="15" hidden="1" customHeight="1" outlineLevel="2">
      <c r="A387" s="913">
        <v>1693</v>
      </c>
      <c r="B387" s="1044">
        <v>45211</v>
      </c>
      <c r="C387" s="1049" t="s">
        <v>607</v>
      </c>
      <c r="D387" s="815" t="s">
        <v>1476</v>
      </c>
      <c r="E387" s="831">
        <v>280</v>
      </c>
      <c r="F387" s="1050">
        <v>5.8</v>
      </c>
      <c r="G387" s="1050"/>
      <c r="H387" s="815" t="str">
        <f>VLOOKUP($E387,ETB!$B$66:$C$674,2,0)</f>
        <v>Sundry expenses</v>
      </c>
    </row>
    <row r="388" spans="1:8" ht="15" hidden="1" customHeight="1" outlineLevel="2">
      <c r="A388" s="913"/>
      <c r="B388" s="1044"/>
      <c r="C388" s="1049"/>
      <c r="F388" s="1050"/>
      <c r="G388" s="1050"/>
    </row>
    <row r="389" spans="1:8" ht="15" hidden="1" customHeight="1" outlineLevel="1" collapsed="1" thickBot="1">
      <c r="A389" s="913"/>
      <c r="B389" s="1044"/>
      <c r="C389" s="1049"/>
      <c r="E389" s="832" t="s">
        <v>519</v>
      </c>
      <c r="F389" s="1053">
        <f>SUBTOTAL(9,F368:F387)</f>
        <v>0</v>
      </c>
      <c r="G389" s="1053">
        <f>SUBTOTAL(9,G368:G387)</f>
        <v>0</v>
      </c>
    </row>
    <row r="390" spans="1:8" ht="15" hidden="1" customHeight="1" outlineLevel="1" thickTop="1">
      <c r="A390" s="913"/>
      <c r="B390" s="1044"/>
      <c r="C390" s="1049"/>
      <c r="F390" s="1050"/>
      <c r="G390" s="1050"/>
    </row>
    <row r="391" spans="1:8" ht="15" hidden="1" customHeight="1" outlineLevel="2">
      <c r="A391" s="913">
        <v>1257</v>
      </c>
      <c r="B391" s="911">
        <v>45083</v>
      </c>
      <c r="C391" s="1047" t="s">
        <v>820</v>
      </c>
      <c r="D391" s="930" t="s">
        <v>1025</v>
      </c>
      <c r="E391" s="931">
        <v>290</v>
      </c>
      <c r="F391" s="906">
        <v>77.989999999999995</v>
      </c>
      <c r="G391" s="906"/>
      <c r="H391" s="815" t="str">
        <f>VLOOKUP($E391,ETB!$B$66:$C$674,2,0)</f>
        <v>Legal &amp; Professional Fees</v>
      </c>
    </row>
    <row r="392" spans="1:8" ht="15" hidden="1" customHeight="1" outlineLevel="2">
      <c r="A392" s="913">
        <v>1258</v>
      </c>
      <c r="B392" s="911">
        <v>45113</v>
      </c>
      <c r="C392" s="1047" t="s">
        <v>820</v>
      </c>
      <c r="D392" s="930" t="s">
        <v>1025</v>
      </c>
      <c r="E392" s="931">
        <v>290</v>
      </c>
      <c r="F392" s="906">
        <v>77.989999999999995</v>
      </c>
      <c r="G392" s="906"/>
      <c r="H392" s="815" t="str">
        <f>VLOOKUP($E392,ETB!$B$66:$C$674,2,0)</f>
        <v>Legal &amp; Professional Fees</v>
      </c>
    </row>
    <row r="393" spans="1:8" ht="15" hidden="1" customHeight="1" outlineLevel="2">
      <c r="A393" s="913">
        <v>1256</v>
      </c>
      <c r="B393" s="911">
        <v>45145</v>
      </c>
      <c r="C393" s="1047" t="s">
        <v>820</v>
      </c>
      <c r="D393" s="930" t="s">
        <v>1025</v>
      </c>
      <c r="E393" s="931">
        <v>290</v>
      </c>
      <c r="F393" s="906">
        <v>77.989999999999995</v>
      </c>
      <c r="G393" s="906"/>
      <c r="H393" s="815" t="str">
        <f>VLOOKUP($E393,ETB!$B$66:$C$674,2,0)</f>
        <v>Legal &amp; Professional Fees</v>
      </c>
    </row>
    <row r="394" spans="1:8" ht="15" hidden="1" customHeight="1" outlineLevel="2">
      <c r="A394" s="913">
        <v>1262</v>
      </c>
      <c r="B394" s="911">
        <v>45055</v>
      </c>
      <c r="C394" s="1047" t="s">
        <v>820</v>
      </c>
      <c r="D394" s="930" t="s">
        <v>968</v>
      </c>
      <c r="E394" s="931">
        <v>290</v>
      </c>
      <c r="F394" s="906">
        <v>77.989999999999995</v>
      </c>
      <c r="G394" s="906"/>
      <c r="H394" s="815" t="str">
        <f>VLOOKUP($E394,ETB!$B$66:$C$674,2,0)</f>
        <v>Legal &amp; Professional Fees</v>
      </c>
    </row>
    <row r="395" spans="1:8" ht="15" hidden="1" customHeight="1" outlineLevel="2">
      <c r="A395" s="913">
        <v>1263</v>
      </c>
      <c r="B395" s="911">
        <v>45022</v>
      </c>
      <c r="C395" s="1047" t="s">
        <v>820</v>
      </c>
      <c r="D395" s="930" t="s">
        <v>879</v>
      </c>
      <c r="E395" s="931">
        <v>290</v>
      </c>
      <c r="F395" s="906">
        <v>77.989999999999995</v>
      </c>
      <c r="G395" s="906"/>
      <c r="H395" s="815" t="str">
        <f>VLOOKUP($E395,ETB!$B$66:$C$674,2,0)</f>
        <v>Legal &amp; Professional Fees</v>
      </c>
    </row>
    <row r="396" spans="1:8" ht="15" hidden="1" customHeight="1" outlineLevel="2">
      <c r="A396" s="913">
        <v>1292</v>
      </c>
      <c r="B396" s="911">
        <v>44914</v>
      </c>
      <c r="C396" s="1047" t="s">
        <v>577</v>
      </c>
      <c r="D396" s="930" t="s">
        <v>599</v>
      </c>
      <c r="E396" s="931">
        <v>290</v>
      </c>
      <c r="F396" s="906">
        <v>6</v>
      </c>
      <c r="G396" s="906"/>
      <c r="H396" s="815" t="str">
        <f>VLOOKUP($E396,ETB!$B$66:$C$674,2,0)</f>
        <v>Legal &amp; Professional Fees</v>
      </c>
    </row>
    <row r="397" spans="1:8" ht="15" hidden="1" customHeight="1" outlineLevel="2">
      <c r="A397" s="913"/>
      <c r="B397" s="911"/>
      <c r="C397" s="1047"/>
      <c r="D397" s="930"/>
      <c r="E397" s="931"/>
      <c r="F397" s="906"/>
      <c r="G397" s="906"/>
    </row>
    <row r="398" spans="1:8" ht="15" hidden="1" customHeight="1" outlineLevel="1" collapsed="1" thickBot="1">
      <c r="A398" s="913"/>
      <c r="B398" s="911"/>
      <c r="C398" s="1047"/>
      <c r="D398" s="930"/>
      <c r="E398" s="1051" t="s">
        <v>523</v>
      </c>
      <c r="F398" s="1052">
        <f>SUBTOTAL(9,F391:F396)</f>
        <v>0</v>
      </c>
      <c r="G398" s="1052">
        <f>SUBTOTAL(9,G391:G396)</f>
        <v>0</v>
      </c>
    </row>
    <row r="399" spans="1:8" ht="15" hidden="1" customHeight="1" outlineLevel="1" thickTop="1">
      <c r="A399" s="913"/>
      <c r="B399" s="911"/>
      <c r="C399" s="1047"/>
      <c r="D399" s="930"/>
      <c r="E399" s="931"/>
      <c r="F399" s="906"/>
      <c r="G399" s="906"/>
    </row>
    <row r="400" spans="1:8" ht="15" customHeight="1" outlineLevel="2" thickTop="1">
      <c r="A400" s="913">
        <v>1</v>
      </c>
      <c r="B400" s="911">
        <v>44882</v>
      </c>
      <c r="C400" s="1047" t="s">
        <v>573</v>
      </c>
      <c r="D400" s="930" t="s">
        <v>574</v>
      </c>
      <c r="E400" s="931">
        <v>378</v>
      </c>
      <c r="F400" s="906"/>
      <c r="G400" s="906">
        <v>8</v>
      </c>
      <c r="H400" s="815" t="str">
        <f>VLOOKUP($E400,ETB!$B$66:$C$674,2,0)</f>
        <v>Bank charges</v>
      </c>
    </row>
    <row r="401" spans="1:8" ht="15" hidden="1" customHeight="1" outlineLevel="2">
      <c r="A401" s="913">
        <v>1592</v>
      </c>
      <c r="B401" s="911">
        <v>45055</v>
      </c>
      <c r="C401" s="1047" t="s">
        <v>577</v>
      </c>
      <c r="D401" s="930" t="s">
        <v>970</v>
      </c>
      <c r="E401" s="931">
        <v>378</v>
      </c>
      <c r="F401" s="906">
        <v>17.579999999999998</v>
      </c>
      <c r="G401" s="906"/>
      <c r="H401" s="815" t="str">
        <f>VLOOKUP($E401,ETB!$B$66:$C$674,2,0)</f>
        <v>Bank charges</v>
      </c>
    </row>
    <row r="402" spans="1:8" ht="15" hidden="1" customHeight="1" outlineLevel="2">
      <c r="A402" s="913">
        <v>1593</v>
      </c>
      <c r="B402" s="911">
        <v>45076</v>
      </c>
      <c r="C402" s="1047" t="s">
        <v>577</v>
      </c>
      <c r="D402" s="930" t="s">
        <v>970</v>
      </c>
      <c r="E402" s="931">
        <v>378</v>
      </c>
      <c r="F402" s="906">
        <v>17.53</v>
      </c>
      <c r="G402" s="906"/>
      <c r="H402" s="815" t="str">
        <f>VLOOKUP($E402,ETB!$B$66:$C$674,2,0)</f>
        <v>Bank charges</v>
      </c>
    </row>
    <row r="403" spans="1:8" ht="15" hidden="1" customHeight="1" outlineLevel="2">
      <c r="A403" s="913"/>
      <c r="B403" s="911"/>
      <c r="C403" s="1047"/>
      <c r="D403" s="930"/>
      <c r="E403" s="931"/>
      <c r="F403" s="906"/>
      <c r="G403" s="906"/>
    </row>
    <row r="404" spans="1:8" ht="15" customHeight="1" outlineLevel="1" thickBot="1">
      <c r="A404" s="913"/>
      <c r="B404" s="911"/>
      <c r="C404" s="1047"/>
      <c r="D404" s="930"/>
      <c r="E404" s="1051" t="s">
        <v>525</v>
      </c>
      <c r="F404" s="1052">
        <f>SUBTOTAL(9,F400:F402)</f>
        <v>0</v>
      </c>
      <c r="G404" s="1052">
        <f>SUBTOTAL(9,G400:G402)</f>
        <v>8</v>
      </c>
    </row>
    <row r="405" spans="1:8" ht="15" hidden="1" customHeight="1" outlineLevel="1" thickTop="1">
      <c r="A405" s="913"/>
      <c r="B405" s="911"/>
      <c r="C405" s="1047"/>
      <c r="D405" s="930"/>
      <c r="E405" s="931"/>
      <c r="F405" s="906"/>
      <c r="G405" s="906"/>
    </row>
    <row r="406" spans="1:8" ht="15" customHeight="1" outlineLevel="2" thickTop="1">
      <c r="A406" s="913">
        <v>76</v>
      </c>
      <c r="B406" s="911">
        <v>45083</v>
      </c>
      <c r="C406" s="1047" t="s">
        <v>579</v>
      </c>
      <c r="D406" s="930" t="s">
        <v>1021</v>
      </c>
      <c r="E406" s="931">
        <v>586</v>
      </c>
      <c r="F406" s="906"/>
      <c r="G406" s="906">
        <v>4189</v>
      </c>
      <c r="H406" s="815" t="str">
        <f>VLOOKUP($E406,ETB!$B$66:$C$674,2,0)</f>
        <v>Trade debtors</v>
      </c>
    </row>
    <row r="407" spans="1:8" ht="15" customHeight="1" outlineLevel="2">
      <c r="A407" s="913">
        <v>236</v>
      </c>
      <c r="B407" s="911">
        <v>45027</v>
      </c>
      <c r="C407" s="1047" t="s">
        <v>579</v>
      </c>
      <c r="D407" s="930" t="s">
        <v>884</v>
      </c>
      <c r="E407" s="931">
        <v>586</v>
      </c>
      <c r="F407" s="906"/>
      <c r="G407" s="906">
        <v>2000</v>
      </c>
      <c r="H407" s="815" t="str">
        <f>VLOOKUP($E407,ETB!$B$66:$C$674,2,0)</f>
        <v>Trade debtors</v>
      </c>
    </row>
    <row r="408" spans="1:8" ht="15" customHeight="1" outlineLevel="2">
      <c r="A408" s="913">
        <v>4</v>
      </c>
      <c r="B408" s="911">
        <v>45183</v>
      </c>
      <c r="C408" s="1047" t="s">
        <v>579</v>
      </c>
      <c r="D408" s="932" t="s">
        <v>1350</v>
      </c>
      <c r="E408" s="931">
        <v>586</v>
      </c>
      <c r="F408" s="906"/>
      <c r="G408" s="906">
        <v>1400</v>
      </c>
      <c r="H408" s="815" t="str">
        <f>VLOOKUP($E408,ETB!$B$66:$C$674,2,0)</f>
        <v>Trade debtors</v>
      </c>
    </row>
    <row r="409" spans="1:8" ht="15" customHeight="1" outlineLevel="2">
      <c r="A409" s="913">
        <v>38</v>
      </c>
      <c r="B409" s="911">
        <v>44965</v>
      </c>
      <c r="C409" s="1047" t="s">
        <v>579</v>
      </c>
      <c r="D409" s="930" t="s">
        <v>685</v>
      </c>
      <c r="E409" s="931">
        <v>586</v>
      </c>
      <c r="F409" s="906"/>
      <c r="G409" s="906">
        <v>3489</v>
      </c>
      <c r="H409" s="815" t="str">
        <f>VLOOKUP($E409,ETB!$B$66:$C$674,2,0)</f>
        <v>Trade debtors</v>
      </c>
    </row>
    <row r="410" spans="1:8" ht="15" customHeight="1" outlineLevel="2">
      <c r="A410" s="913">
        <v>3</v>
      </c>
      <c r="B410" s="911">
        <v>44930</v>
      </c>
      <c r="C410" s="1047" t="s">
        <v>579</v>
      </c>
      <c r="D410" s="930" t="s">
        <v>611</v>
      </c>
      <c r="E410" s="931">
        <v>586</v>
      </c>
      <c r="F410" s="906"/>
      <c r="G410" s="906">
        <v>250</v>
      </c>
      <c r="H410" s="815" t="str">
        <f>VLOOKUP($E410,ETB!$B$66:$C$674,2,0)</f>
        <v>Trade debtors</v>
      </c>
    </row>
    <row r="411" spans="1:8" ht="15" customHeight="1" outlineLevel="2">
      <c r="A411" s="913">
        <v>6</v>
      </c>
      <c r="B411" s="911">
        <v>44931</v>
      </c>
      <c r="C411" s="1047" t="s">
        <v>579</v>
      </c>
      <c r="D411" s="930" t="s">
        <v>611</v>
      </c>
      <c r="E411" s="931">
        <v>586</v>
      </c>
      <c r="F411" s="906"/>
      <c r="G411" s="906">
        <v>1739</v>
      </c>
      <c r="H411" s="815" t="str">
        <f>VLOOKUP($E411,ETB!$B$66:$C$674,2,0)</f>
        <v>Trade debtors</v>
      </c>
    </row>
    <row r="412" spans="1:8" ht="15" customHeight="1" outlineLevel="2">
      <c r="A412" s="913">
        <v>253</v>
      </c>
      <c r="B412" s="911">
        <v>45096</v>
      </c>
      <c r="C412" s="1047" t="s">
        <v>579</v>
      </c>
      <c r="D412" s="930" t="s">
        <v>1060</v>
      </c>
      <c r="E412" s="931">
        <v>586</v>
      </c>
      <c r="F412" s="906"/>
      <c r="G412" s="906">
        <v>1400</v>
      </c>
      <c r="H412" s="815" t="str">
        <f>VLOOKUP($E412,ETB!$B$66:$C$674,2,0)</f>
        <v>Trade debtors</v>
      </c>
    </row>
    <row r="413" spans="1:8" ht="15" customHeight="1" outlineLevel="2">
      <c r="A413" s="913">
        <v>369</v>
      </c>
      <c r="B413" s="911">
        <v>45169</v>
      </c>
      <c r="C413" s="1047" t="s">
        <v>579</v>
      </c>
      <c r="D413" s="930" t="s">
        <v>1294</v>
      </c>
      <c r="E413" s="931">
        <v>586</v>
      </c>
      <c r="F413" s="906"/>
      <c r="G413" s="906">
        <v>289</v>
      </c>
      <c r="H413" s="815" t="str">
        <f>VLOOKUP($E413,ETB!$B$66:$C$674,2,0)</f>
        <v>Trade debtors</v>
      </c>
    </row>
    <row r="414" spans="1:8" ht="15" customHeight="1" outlineLevel="2">
      <c r="A414" s="913">
        <v>327</v>
      </c>
      <c r="B414" s="911">
        <v>45042</v>
      </c>
      <c r="C414" s="1047" t="s">
        <v>579</v>
      </c>
      <c r="D414" s="930" t="s">
        <v>932</v>
      </c>
      <c r="E414" s="931">
        <v>586</v>
      </c>
      <c r="F414" s="906"/>
      <c r="G414" s="906">
        <v>250</v>
      </c>
      <c r="H414" s="815" t="str">
        <f>VLOOKUP($E414,ETB!$B$66:$C$674,2,0)</f>
        <v>Trade debtors</v>
      </c>
    </row>
    <row r="415" spans="1:8" ht="15" customHeight="1" outlineLevel="2">
      <c r="A415" s="913">
        <v>146</v>
      </c>
      <c r="B415" s="911">
        <v>45121</v>
      </c>
      <c r="C415" s="1047" t="s">
        <v>579</v>
      </c>
      <c r="D415" s="930" t="s">
        <v>1127</v>
      </c>
      <c r="E415" s="931">
        <v>586</v>
      </c>
      <c r="F415" s="906"/>
      <c r="G415" s="906">
        <v>289</v>
      </c>
      <c r="H415" s="815" t="str">
        <f>VLOOKUP($E415,ETB!$B$66:$C$674,2,0)</f>
        <v>Trade debtors</v>
      </c>
    </row>
    <row r="416" spans="1:8" ht="15" customHeight="1" outlineLevel="2">
      <c r="A416" s="913">
        <v>118</v>
      </c>
      <c r="B416" s="911">
        <v>44998</v>
      </c>
      <c r="C416" s="1047" t="s">
        <v>579</v>
      </c>
      <c r="D416" s="930" t="s">
        <v>784</v>
      </c>
      <c r="E416" s="931">
        <v>586</v>
      </c>
      <c r="F416" s="906"/>
      <c r="G416" s="906">
        <v>1100</v>
      </c>
      <c r="H416" s="815" t="str">
        <f>VLOOKUP($E416,ETB!$B$66:$C$674,2,0)</f>
        <v>Trade debtors</v>
      </c>
    </row>
    <row r="417" spans="1:8" ht="15" customHeight="1" outlineLevel="2">
      <c r="A417" s="913">
        <v>119</v>
      </c>
      <c r="B417" s="911">
        <v>44998</v>
      </c>
      <c r="C417" s="1047" t="s">
        <v>579</v>
      </c>
      <c r="D417" s="930" t="s">
        <v>784</v>
      </c>
      <c r="E417" s="931">
        <v>586</v>
      </c>
      <c r="F417" s="906"/>
      <c r="G417" s="906">
        <v>135</v>
      </c>
      <c r="H417" s="815" t="str">
        <f>VLOOKUP($E417,ETB!$B$66:$C$674,2,0)</f>
        <v>Trade debtors</v>
      </c>
    </row>
    <row r="418" spans="1:8" ht="15" customHeight="1" outlineLevel="2">
      <c r="A418" s="913">
        <v>295</v>
      </c>
      <c r="B418" s="911">
        <v>45202</v>
      </c>
      <c r="C418" s="1047" t="s">
        <v>579</v>
      </c>
      <c r="D418" s="930" t="s">
        <v>1433</v>
      </c>
      <c r="E418" s="931">
        <v>586</v>
      </c>
      <c r="F418" s="906"/>
      <c r="G418" s="906">
        <v>4900</v>
      </c>
      <c r="H418" s="815" t="str">
        <f>VLOOKUP($E418,ETB!$B$66:$C$674,2,0)</f>
        <v>Trade debtors</v>
      </c>
    </row>
    <row r="419" spans="1:8" ht="15" customHeight="1" outlineLevel="2">
      <c r="A419" s="913">
        <v>331</v>
      </c>
      <c r="B419" s="911">
        <v>44956</v>
      </c>
      <c r="C419" s="1047" t="s">
        <v>579</v>
      </c>
      <c r="D419" s="930" t="s">
        <v>671</v>
      </c>
      <c r="E419" s="931">
        <v>586</v>
      </c>
      <c r="F419" s="906"/>
      <c r="G419" s="906">
        <v>3826.8</v>
      </c>
      <c r="H419" s="815" t="str">
        <f>VLOOKUP($E419,ETB!$B$66:$C$674,2,0)</f>
        <v>Trade debtors</v>
      </c>
    </row>
    <row r="420" spans="1:8" ht="15" customHeight="1" outlineLevel="2">
      <c r="A420" s="913">
        <v>143</v>
      </c>
      <c r="B420" s="911">
        <v>45021</v>
      </c>
      <c r="C420" s="1047" t="s">
        <v>579</v>
      </c>
      <c r="D420" s="930" t="s">
        <v>863</v>
      </c>
      <c r="E420" s="931">
        <v>586</v>
      </c>
      <c r="F420" s="906"/>
      <c r="G420" s="906">
        <v>1500</v>
      </c>
      <c r="H420" s="815" t="str">
        <f>VLOOKUP($E420,ETB!$B$66:$C$674,2,0)</f>
        <v>Trade debtors</v>
      </c>
    </row>
    <row r="421" spans="1:8" ht="15" customHeight="1" outlineLevel="2">
      <c r="A421" s="913">
        <v>176</v>
      </c>
      <c r="B421" s="911">
        <v>44973</v>
      </c>
      <c r="C421" s="1047" t="s">
        <v>579</v>
      </c>
      <c r="D421" s="930" t="s">
        <v>709</v>
      </c>
      <c r="E421" s="931">
        <v>586</v>
      </c>
      <c r="F421" s="906"/>
      <c r="G421" s="906">
        <v>589</v>
      </c>
      <c r="H421" s="815" t="str">
        <f>VLOOKUP($E421,ETB!$B$66:$C$674,2,0)</f>
        <v>Trade debtors</v>
      </c>
    </row>
    <row r="422" spans="1:8" ht="15" customHeight="1" outlineLevel="2">
      <c r="A422" s="913">
        <v>213</v>
      </c>
      <c r="B422" s="911">
        <v>44908</v>
      </c>
      <c r="C422" s="1047" t="s">
        <v>579</v>
      </c>
      <c r="D422" s="930" t="s">
        <v>591</v>
      </c>
      <c r="E422" s="931">
        <v>586</v>
      </c>
      <c r="F422" s="906"/>
      <c r="G422" s="906">
        <v>250</v>
      </c>
      <c r="H422" s="815" t="str">
        <f>VLOOKUP($E422,ETB!$B$66:$C$674,2,0)</f>
        <v>Trade debtors</v>
      </c>
    </row>
    <row r="423" spans="1:8" ht="15" customHeight="1" outlineLevel="2">
      <c r="A423" s="913">
        <v>231</v>
      </c>
      <c r="B423" s="911">
        <v>44909</v>
      </c>
      <c r="C423" s="1047" t="s">
        <v>579</v>
      </c>
      <c r="D423" s="930" t="s">
        <v>591</v>
      </c>
      <c r="E423" s="931">
        <v>586</v>
      </c>
      <c r="F423" s="906"/>
      <c r="G423" s="906">
        <v>3859</v>
      </c>
      <c r="H423" s="815" t="str">
        <f>VLOOKUP($E423,ETB!$B$66:$C$674,2,0)</f>
        <v>Trade debtors</v>
      </c>
    </row>
    <row r="424" spans="1:8" ht="15" customHeight="1" outlineLevel="2">
      <c r="A424" s="913">
        <v>371</v>
      </c>
      <c r="B424" s="911">
        <v>45260</v>
      </c>
      <c r="C424" s="1047" t="s">
        <v>579</v>
      </c>
      <c r="D424" s="930" t="s">
        <v>1694</v>
      </c>
      <c r="E424" s="931">
        <v>586</v>
      </c>
      <c r="F424" s="906"/>
      <c r="G424" s="906">
        <v>300</v>
      </c>
      <c r="H424" s="815" t="str">
        <f>VLOOKUP($E424,ETB!$B$66:$C$674,2,0)</f>
        <v>Trade debtors</v>
      </c>
    </row>
    <row r="425" spans="1:8" ht="15" customHeight="1" outlineLevel="2">
      <c r="A425" s="913">
        <v>31</v>
      </c>
      <c r="B425" s="911">
        <v>45180</v>
      </c>
      <c r="C425" s="1047" t="s">
        <v>575</v>
      </c>
      <c r="D425" s="930" t="s">
        <v>1332</v>
      </c>
      <c r="E425" s="931">
        <v>586</v>
      </c>
      <c r="F425" s="906"/>
      <c r="G425" s="906">
        <v>989</v>
      </c>
      <c r="H425" s="815" t="str">
        <f>VLOOKUP($E425,ETB!$B$66:$C$674,2,0)</f>
        <v>Trade debtors</v>
      </c>
    </row>
    <row r="426" spans="1:8" ht="15" customHeight="1" outlineLevel="2">
      <c r="A426" s="913">
        <v>32</v>
      </c>
      <c r="B426" s="911">
        <v>45110</v>
      </c>
      <c r="C426" s="1047" t="s">
        <v>579</v>
      </c>
      <c r="D426" s="930" t="s">
        <v>1098</v>
      </c>
      <c r="E426" s="931">
        <v>586</v>
      </c>
      <c r="F426" s="906"/>
      <c r="G426" s="906">
        <v>1255</v>
      </c>
      <c r="H426" s="815" t="str">
        <f>VLOOKUP($E426,ETB!$B$66:$C$674,2,0)</f>
        <v>Trade debtors</v>
      </c>
    </row>
    <row r="427" spans="1:8" ht="15" customHeight="1" outlineLevel="2">
      <c r="A427" s="913">
        <v>33</v>
      </c>
      <c r="B427" s="911">
        <v>45215</v>
      </c>
      <c r="C427" s="1047" t="s">
        <v>575</v>
      </c>
      <c r="D427" s="930" t="s">
        <v>1482</v>
      </c>
      <c r="E427" s="931">
        <v>586</v>
      </c>
      <c r="F427" s="906"/>
      <c r="G427" s="906">
        <v>2489</v>
      </c>
      <c r="H427" s="815" t="str">
        <f>VLOOKUP($E427,ETB!$B$66:$C$674,2,0)</f>
        <v>Trade debtors</v>
      </c>
    </row>
    <row r="428" spans="1:8" ht="15" customHeight="1" outlineLevel="2">
      <c r="A428" s="913">
        <v>34</v>
      </c>
      <c r="B428" s="911">
        <v>45215</v>
      </c>
      <c r="C428" s="1047" t="s">
        <v>575</v>
      </c>
      <c r="D428" s="930" t="s">
        <v>1482</v>
      </c>
      <c r="E428" s="931">
        <v>586</v>
      </c>
      <c r="F428" s="906"/>
      <c r="G428" s="906">
        <v>2000</v>
      </c>
      <c r="H428" s="815" t="str">
        <f>VLOOKUP($E428,ETB!$B$66:$C$674,2,0)</f>
        <v>Trade debtors</v>
      </c>
    </row>
    <row r="429" spans="1:8" ht="15" customHeight="1" outlineLevel="2">
      <c r="A429" s="913">
        <v>196</v>
      </c>
      <c r="B429" s="911">
        <v>44949</v>
      </c>
      <c r="C429" s="1047" t="s">
        <v>579</v>
      </c>
      <c r="D429" s="930" t="s">
        <v>655</v>
      </c>
      <c r="E429" s="931">
        <v>586</v>
      </c>
      <c r="F429" s="906"/>
      <c r="G429" s="906">
        <v>2490</v>
      </c>
      <c r="H429" s="815" t="str">
        <f>VLOOKUP($E429,ETB!$B$66:$C$674,2,0)</f>
        <v>Trade debtors</v>
      </c>
    </row>
    <row r="430" spans="1:8" ht="15" customHeight="1" outlineLevel="2">
      <c r="A430" s="913">
        <v>36</v>
      </c>
      <c r="B430" s="911">
        <v>45007</v>
      </c>
      <c r="C430" s="1047" t="s">
        <v>579</v>
      </c>
      <c r="D430" s="930" t="s">
        <v>823</v>
      </c>
      <c r="E430" s="931">
        <v>586</v>
      </c>
      <c r="F430" s="906"/>
      <c r="G430" s="906">
        <v>1650</v>
      </c>
      <c r="H430" s="815" t="str">
        <f>VLOOKUP($E430,ETB!$B$66:$C$674,2,0)</f>
        <v>Trade debtors</v>
      </c>
    </row>
    <row r="431" spans="1:8" ht="15" customHeight="1" outlineLevel="2">
      <c r="A431" s="913">
        <v>37</v>
      </c>
      <c r="B431" s="911">
        <v>44998</v>
      </c>
      <c r="C431" s="1047" t="s">
        <v>579</v>
      </c>
      <c r="D431" s="930" t="s">
        <v>782</v>
      </c>
      <c r="E431" s="931">
        <v>586</v>
      </c>
      <c r="F431" s="906"/>
      <c r="G431" s="906">
        <v>1350</v>
      </c>
      <c r="H431" s="815" t="str">
        <f>VLOOKUP($E431,ETB!$B$66:$C$674,2,0)</f>
        <v>Trade debtors</v>
      </c>
    </row>
    <row r="432" spans="1:8" ht="15" customHeight="1" outlineLevel="2">
      <c r="A432" s="913">
        <v>39</v>
      </c>
      <c r="B432" s="911">
        <v>44970</v>
      </c>
      <c r="C432" s="1047" t="s">
        <v>575</v>
      </c>
      <c r="D432" s="930" t="s">
        <v>694</v>
      </c>
      <c r="E432" s="931">
        <v>586</v>
      </c>
      <c r="F432" s="906"/>
      <c r="G432" s="906">
        <v>2000</v>
      </c>
      <c r="H432" s="815" t="str">
        <f>VLOOKUP($E432,ETB!$B$66:$C$674,2,0)</f>
        <v>Trade debtors</v>
      </c>
    </row>
    <row r="433" spans="1:8" ht="15" customHeight="1" outlineLevel="2">
      <c r="A433" s="913">
        <v>40</v>
      </c>
      <c r="B433" s="911">
        <v>44970</v>
      </c>
      <c r="C433" s="1047" t="s">
        <v>575</v>
      </c>
      <c r="D433" s="930" t="s">
        <v>694</v>
      </c>
      <c r="E433" s="931">
        <v>586</v>
      </c>
      <c r="F433" s="906"/>
      <c r="G433" s="906">
        <v>1000</v>
      </c>
      <c r="H433" s="815" t="str">
        <f>VLOOKUP($E433,ETB!$B$66:$C$674,2,0)</f>
        <v>Trade debtors</v>
      </c>
    </row>
    <row r="434" spans="1:8" ht="15" customHeight="1" outlineLevel="2">
      <c r="A434" s="913">
        <v>178</v>
      </c>
      <c r="B434" s="911">
        <v>44977</v>
      </c>
      <c r="C434" s="1047" t="s">
        <v>579</v>
      </c>
      <c r="D434" s="930" t="s">
        <v>720</v>
      </c>
      <c r="E434" s="931">
        <v>586</v>
      </c>
      <c r="F434" s="906"/>
      <c r="G434" s="906">
        <v>4600</v>
      </c>
      <c r="H434" s="815" t="str">
        <f>VLOOKUP($E434,ETB!$B$66:$C$674,2,0)</f>
        <v>Trade debtors</v>
      </c>
    </row>
    <row r="435" spans="1:8" ht="15" customHeight="1" outlineLevel="2">
      <c r="A435" s="913">
        <v>41</v>
      </c>
      <c r="B435" s="911">
        <v>45173</v>
      </c>
      <c r="C435" s="1047" t="s">
        <v>579</v>
      </c>
      <c r="D435" s="930" t="s">
        <v>1307</v>
      </c>
      <c r="E435" s="931">
        <v>586</v>
      </c>
      <c r="F435" s="906"/>
      <c r="G435" s="906">
        <v>3100</v>
      </c>
      <c r="H435" s="815" t="str">
        <f>VLOOKUP($E435,ETB!$B$66:$C$674,2,0)</f>
        <v>Trade debtors</v>
      </c>
    </row>
    <row r="436" spans="1:8" ht="15" customHeight="1" outlineLevel="2">
      <c r="A436" s="913">
        <v>43</v>
      </c>
      <c r="B436" s="911">
        <v>45177</v>
      </c>
      <c r="C436" s="1047" t="s">
        <v>579</v>
      </c>
      <c r="D436" s="930" t="s">
        <v>1329</v>
      </c>
      <c r="E436" s="931">
        <v>586</v>
      </c>
      <c r="F436" s="906"/>
      <c r="G436" s="906">
        <v>3189</v>
      </c>
      <c r="H436" s="815" t="str">
        <f>VLOOKUP($E436,ETB!$B$66:$C$674,2,0)</f>
        <v>Trade debtors</v>
      </c>
    </row>
    <row r="437" spans="1:8" ht="15" customHeight="1" outlineLevel="2">
      <c r="A437" s="913">
        <v>44</v>
      </c>
      <c r="B437" s="911">
        <v>45244</v>
      </c>
      <c r="C437" s="1047" t="s">
        <v>579</v>
      </c>
      <c r="D437" s="930" t="s">
        <v>1623</v>
      </c>
      <c r="E437" s="931">
        <v>586</v>
      </c>
      <c r="F437" s="907"/>
      <c r="G437" s="906">
        <v>489</v>
      </c>
      <c r="H437" s="815" t="str">
        <f>VLOOKUP($E437,ETB!$B$66:$C$674,2,0)</f>
        <v>Trade debtors</v>
      </c>
    </row>
    <row r="438" spans="1:8" ht="15" customHeight="1" outlineLevel="2">
      <c r="A438" s="913">
        <v>45</v>
      </c>
      <c r="B438" s="911">
        <v>45246</v>
      </c>
      <c r="C438" s="1047" t="s">
        <v>579</v>
      </c>
      <c r="D438" s="930" t="s">
        <v>1623</v>
      </c>
      <c r="E438" s="931">
        <v>586</v>
      </c>
      <c r="F438" s="906"/>
      <c r="G438" s="906">
        <v>4200</v>
      </c>
      <c r="H438" s="815" t="str">
        <f>VLOOKUP($E438,ETB!$B$66:$C$674,2,0)</f>
        <v>Trade debtors</v>
      </c>
    </row>
    <row r="439" spans="1:8" ht="15" customHeight="1" outlineLevel="2">
      <c r="A439" s="913">
        <v>224</v>
      </c>
      <c r="B439" s="911">
        <v>45027</v>
      </c>
      <c r="C439" s="1047" t="s">
        <v>579</v>
      </c>
      <c r="D439" s="930" t="s">
        <v>883</v>
      </c>
      <c r="E439" s="931">
        <v>586</v>
      </c>
      <c r="F439" s="906"/>
      <c r="G439" s="906">
        <v>2000</v>
      </c>
      <c r="H439" s="815" t="str">
        <f>VLOOKUP($E439,ETB!$B$66:$C$674,2,0)</f>
        <v>Trade debtors</v>
      </c>
    </row>
    <row r="440" spans="1:8" ht="15" customHeight="1" outlineLevel="2">
      <c r="A440" s="913">
        <v>214</v>
      </c>
      <c r="B440" s="911">
        <v>44981</v>
      </c>
      <c r="C440" s="1047" t="s">
        <v>579</v>
      </c>
      <c r="D440" s="930" t="s">
        <v>740</v>
      </c>
      <c r="E440" s="931">
        <v>586</v>
      </c>
      <c r="F440" s="906"/>
      <c r="G440" s="906">
        <v>2100</v>
      </c>
      <c r="H440" s="815" t="str">
        <f>VLOOKUP($E440,ETB!$B$66:$C$674,2,0)</f>
        <v>Trade debtors</v>
      </c>
    </row>
    <row r="441" spans="1:8" ht="15" customHeight="1" outlineLevel="2">
      <c r="A441" s="913">
        <v>265</v>
      </c>
      <c r="B441" s="911">
        <v>45131</v>
      </c>
      <c r="C441" s="1047" t="s">
        <v>579</v>
      </c>
      <c r="D441" s="930" t="s">
        <v>1163</v>
      </c>
      <c r="E441" s="931">
        <v>586</v>
      </c>
      <c r="F441" s="906"/>
      <c r="G441" s="906">
        <v>1850</v>
      </c>
      <c r="H441" s="815" t="str">
        <f>VLOOKUP($E441,ETB!$B$66:$C$674,2,0)</f>
        <v>Trade debtors</v>
      </c>
    </row>
    <row r="442" spans="1:8" ht="15" customHeight="1" outlineLevel="2">
      <c r="A442" s="913">
        <v>212</v>
      </c>
      <c r="B442" s="911">
        <v>44902</v>
      </c>
      <c r="C442" s="1047" t="s">
        <v>579</v>
      </c>
      <c r="D442" s="930" t="s">
        <v>587</v>
      </c>
      <c r="E442" s="931">
        <v>586</v>
      </c>
      <c r="F442" s="906"/>
      <c r="G442" s="906">
        <v>3700</v>
      </c>
      <c r="H442" s="815" t="str">
        <f>VLOOKUP($E442,ETB!$B$66:$C$674,2,0)</f>
        <v>Trade debtors</v>
      </c>
    </row>
    <row r="443" spans="1:8" ht="15" customHeight="1" outlineLevel="2">
      <c r="A443" s="913">
        <v>235</v>
      </c>
      <c r="B443" s="911">
        <v>45159</v>
      </c>
      <c r="C443" s="1047" t="s">
        <v>579</v>
      </c>
      <c r="D443" s="930" t="s">
        <v>1238</v>
      </c>
      <c r="E443" s="931">
        <v>586</v>
      </c>
      <c r="F443" s="906"/>
      <c r="G443" s="906">
        <v>989</v>
      </c>
      <c r="H443" s="815" t="str">
        <f>VLOOKUP($E443,ETB!$B$66:$C$674,2,0)</f>
        <v>Trade debtors</v>
      </c>
    </row>
    <row r="444" spans="1:8" ht="15" customHeight="1" outlineLevel="2">
      <c r="A444" s="913">
        <v>51</v>
      </c>
      <c r="B444" s="911">
        <v>45125</v>
      </c>
      <c r="C444" s="1047" t="s">
        <v>579</v>
      </c>
      <c r="D444" s="930" t="s">
        <v>1140</v>
      </c>
      <c r="E444" s="931">
        <v>586</v>
      </c>
      <c r="F444" s="906"/>
      <c r="G444" s="906">
        <v>2111</v>
      </c>
      <c r="H444" s="815" t="str">
        <f>VLOOKUP($E444,ETB!$B$66:$C$674,2,0)</f>
        <v>Trade debtors</v>
      </c>
    </row>
    <row r="445" spans="1:8" ht="15" customHeight="1" outlineLevel="2">
      <c r="A445" s="913">
        <v>147</v>
      </c>
      <c r="B445" s="911">
        <v>45124</v>
      </c>
      <c r="C445" s="1047" t="s">
        <v>579</v>
      </c>
      <c r="D445" s="930" t="s">
        <v>1129</v>
      </c>
      <c r="E445" s="931">
        <v>586</v>
      </c>
      <c r="F445" s="906"/>
      <c r="G445" s="906">
        <v>289</v>
      </c>
      <c r="H445" s="815" t="str">
        <f>VLOOKUP($E445,ETB!$B$66:$C$674,2,0)</f>
        <v>Trade debtors</v>
      </c>
    </row>
    <row r="446" spans="1:8" ht="15" customHeight="1" outlineLevel="2">
      <c r="A446" s="913">
        <v>53</v>
      </c>
      <c r="B446" s="911">
        <v>45127</v>
      </c>
      <c r="C446" s="1047" t="s">
        <v>579</v>
      </c>
      <c r="D446" s="930" t="s">
        <v>1129</v>
      </c>
      <c r="E446" s="931">
        <v>586</v>
      </c>
      <c r="F446" s="906"/>
      <c r="G446" s="906">
        <v>100</v>
      </c>
      <c r="H446" s="815" t="str">
        <f>VLOOKUP($E446,ETB!$B$66:$C$674,2,0)</f>
        <v>Trade debtors</v>
      </c>
    </row>
    <row r="447" spans="1:8" ht="15" customHeight="1" outlineLevel="2">
      <c r="A447" s="913">
        <v>54</v>
      </c>
      <c r="B447" s="911">
        <v>45127</v>
      </c>
      <c r="C447" s="1047" t="s">
        <v>579</v>
      </c>
      <c r="D447" s="930" t="s">
        <v>1129</v>
      </c>
      <c r="E447" s="931">
        <v>586</v>
      </c>
      <c r="F447" s="906"/>
      <c r="G447" s="906">
        <v>2000</v>
      </c>
      <c r="H447" s="815" t="str">
        <f>VLOOKUP($E447,ETB!$B$66:$C$674,2,0)</f>
        <v>Trade debtors</v>
      </c>
    </row>
    <row r="448" spans="1:8" ht="15" customHeight="1" outlineLevel="2">
      <c r="A448" s="913">
        <v>75</v>
      </c>
      <c r="B448" s="911">
        <v>44998</v>
      </c>
      <c r="C448" s="1047" t="s">
        <v>575</v>
      </c>
      <c r="D448" s="930" t="s">
        <v>783</v>
      </c>
      <c r="E448" s="931">
        <v>586</v>
      </c>
      <c r="F448" s="906"/>
      <c r="G448" s="906">
        <v>1989</v>
      </c>
      <c r="H448" s="815" t="str">
        <f>VLOOKUP($E448,ETB!$B$66:$C$674,2,0)</f>
        <v>Trade debtors</v>
      </c>
    </row>
    <row r="449" spans="1:8" ht="15" customHeight="1" outlineLevel="2">
      <c r="A449" s="913">
        <v>50</v>
      </c>
      <c r="B449" s="911">
        <v>45139</v>
      </c>
      <c r="C449" s="1047" t="s">
        <v>579</v>
      </c>
      <c r="D449" s="930" t="s">
        <v>1184</v>
      </c>
      <c r="E449" s="931">
        <v>586</v>
      </c>
      <c r="F449" s="906"/>
      <c r="G449" s="906">
        <v>289</v>
      </c>
      <c r="H449" s="815" t="str">
        <f>VLOOKUP($E449,ETB!$B$66:$C$674,2,0)</f>
        <v>Trade debtors</v>
      </c>
    </row>
    <row r="450" spans="1:8" ht="15" customHeight="1" outlineLevel="2">
      <c r="A450" s="913">
        <v>99</v>
      </c>
      <c r="B450" s="911">
        <v>45145</v>
      </c>
      <c r="C450" s="1047" t="s">
        <v>579</v>
      </c>
      <c r="D450" s="930" t="s">
        <v>1184</v>
      </c>
      <c r="E450" s="931">
        <v>586</v>
      </c>
      <c r="F450" s="906"/>
      <c r="G450" s="906">
        <v>3700</v>
      </c>
      <c r="H450" s="815" t="str">
        <f>VLOOKUP($E450,ETB!$B$66:$C$674,2,0)</f>
        <v>Trade debtors</v>
      </c>
    </row>
    <row r="451" spans="1:8" ht="15" customHeight="1" outlineLevel="2">
      <c r="A451" s="913">
        <v>232</v>
      </c>
      <c r="B451" s="911">
        <v>45091</v>
      </c>
      <c r="C451" s="1047" t="s">
        <v>575</v>
      </c>
      <c r="D451" s="930" t="s">
        <v>1039</v>
      </c>
      <c r="E451" s="931">
        <v>586</v>
      </c>
      <c r="F451" s="906"/>
      <c r="G451" s="906">
        <v>2000</v>
      </c>
      <c r="H451" s="815" t="str">
        <f>VLOOKUP($E451,ETB!$B$66:$C$674,2,0)</f>
        <v>Trade debtors</v>
      </c>
    </row>
    <row r="452" spans="1:8" ht="15" customHeight="1" outlineLevel="2">
      <c r="A452" s="913">
        <v>237</v>
      </c>
      <c r="B452" s="911">
        <v>45027</v>
      </c>
      <c r="C452" s="1047" t="s">
        <v>575</v>
      </c>
      <c r="D452" s="930" t="s">
        <v>885</v>
      </c>
      <c r="E452" s="931">
        <v>586</v>
      </c>
      <c r="F452" s="906"/>
      <c r="G452" s="906">
        <v>2000</v>
      </c>
      <c r="H452" s="815" t="str">
        <f>VLOOKUP($E452,ETB!$B$66:$C$674,2,0)</f>
        <v>Trade debtors</v>
      </c>
    </row>
    <row r="453" spans="1:8" ht="15" hidden="1" customHeight="1" outlineLevel="2">
      <c r="A453" s="913">
        <v>981</v>
      </c>
      <c r="B453" s="911">
        <v>44998</v>
      </c>
      <c r="C453" s="1047" t="s">
        <v>575</v>
      </c>
      <c r="D453" s="930" t="s">
        <v>786</v>
      </c>
      <c r="E453" s="931">
        <v>586</v>
      </c>
      <c r="F453" s="906">
        <v>192</v>
      </c>
      <c r="G453" s="906"/>
      <c r="H453" s="815" t="str">
        <f>VLOOKUP($E453,ETB!$B$66:$C$674,2,0)</f>
        <v>Trade debtors</v>
      </c>
    </row>
    <row r="454" spans="1:8" ht="15" customHeight="1" outlineLevel="2">
      <c r="A454" s="913">
        <v>316</v>
      </c>
      <c r="B454" s="911">
        <v>45202</v>
      </c>
      <c r="C454" s="1047" t="s">
        <v>579</v>
      </c>
      <c r="D454" s="930" t="s">
        <v>1434</v>
      </c>
      <c r="E454" s="931">
        <v>586</v>
      </c>
      <c r="F454" s="906"/>
      <c r="G454" s="906">
        <v>289</v>
      </c>
      <c r="H454" s="815" t="str">
        <f>VLOOKUP($E454,ETB!$B$66:$C$674,2,0)</f>
        <v>Trade debtors</v>
      </c>
    </row>
    <row r="455" spans="1:8" ht="15" customHeight="1" outlineLevel="2">
      <c r="A455" s="913">
        <v>62</v>
      </c>
      <c r="B455" s="911">
        <v>45208</v>
      </c>
      <c r="C455" s="1047" t="s">
        <v>579</v>
      </c>
      <c r="D455" s="930" t="s">
        <v>1434</v>
      </c>
      <c r="E455" s="931">
        <v>586</v>
      </c>
      <c r="F455" s="906"/>
      <c r="G455" s="906">
        <v>1400</v>
      </c>
      <c r="H455" s="815" t="str">
        <f>VLOOKUP($E455,ETB!$B$66:$C$674,2,0)</f>
        <v>Trade debtors</v>
      </c>
    </row>
    <row r="456" spans="1:8" ht="15" customHeight="1" outlineLevel="2">
      <c r="A456" s="913">
        <v>63</v>
      </c>
      <c r="B456" s="911">
        <v>44937</v>
      </c>
      <c r="C456" s="1047" t="s">
        <v>579</v>
      </c>
      <c r="D456" s="930" t="s">
        <v>630</v>
      </c>
      <c r="E456" s="931">
        <v>586</v>
      </c>
      <c r="F456" s="906"/>
      <c r="G456" s="906">
        <v>150</v>
      </c>
      <c r="H456" s="815" t="str">
        <f>VLOOKUP($E456,ETB!$B$66:$C$674,2,0)</f>
        <v>Trade debtors</v>
      </c>
    </row>
    <row r="457" spans="1:8" ht="15" customHeight="1" outlineLevel="2">
      <c r="A457" s="913">
        <v>96</v>
      </c>
      <c r="B457" s="911">
        <v>44942</v>
      </c>
      <c r="C457" s="1047" t="s">
        <v>579</v>
      </c>
      <c r="D457" s="930" t="s">
        <v>630</v>
      </c>
      <c r="E457" s="931">
        <v>586</v>
      </c>
      <c r="F457" s="906"/>
      <c r="G457" s="906">
        <v>4800</v>
      </c>
      <c r="H457" s="815" t="str">
        <f>VLOOKUP($E457,ETB!$B$66:$C$674,2,0)</f>
        <v>Trade debtors</v>
      </c>
    </row>
    <row r="458" spans="1:8" ht="15" customHeight="1" outlineLevel="2">
      <c r="A458" s="913">
        <v>342</v>
      </c>
      <c r="B458" s="911">
        <v>45068</v>
      </c>
      <c r="C458" s="1047" t="s">
        <v>579</v>
      </c>
      <c r="D458" s="930" t="s">
        <v>987</v>
      </c>
      <c r="E458" s="931">
        <v>586</v>
      </c>
      <c r="F458" s="906"/>
      <c r="G458" s="906">
        <v>2800</v>
      </c>
      <c r="H458" s="815" t="str">
        <f>VLOOKUP($E458,ETB!$B$66:$C$674,2,0)</f>
        <v>Trade debtors</v>
      </c>
    </row>
    <row r="459" spans="1:8" ht="15" customHeight="1" outlineLevel="2">
      <c r="A459" s="913">
        <v>194</v>
      </c>
      <c r="B459" s="911">
        <v>45022</v>
      </c>
      <c r="C459" s="1047" t="s">
        <v>579</v>
      </c>
      <c r="D459" s="930" t="s">
        <v>873</v>
      </c>
      <c r="E459" s="931">
        <v>586</v>
      </c>
      <c r="F459" s="906"/>
      <c r="G459" s="906">
        <v>2464</v>
      </c>
      <c r="H459" s="815" t="str">
        <f>VLOOKUP($E459,ETB!$B$66:$C$674,2,0)</f>
        <v>Trade debtors</v>
      </c>
    </row>
    <row r="460" spans="1:8" ht="15" customHeight="1" outlineLevel="2">
      <c r="A460" s="913">
        <v>67</v>
      </c>
      <c r="B460" s="911">
        <v>44970</v>
      </c>
      <c r="C460" s="1047" t="s">
        <v>579</v>
      </c>
      <c r="D460" s="930" t="s">
        <v>696</v>
      </c>
      <c r="E460" s="931">
        <v>586</v>
      </c>
      <c r="F460" s="906"/>
      <c r="G460" s="906">
        <v>350</v>
      </c>
      <c r="H460" s="815" t="str">
        <f>VLOOKUP($E460,ETB!$B$66:$C$674,2,0)</f>
        <v>Trade debtors</v>
      </c>
    </row>
    <row r="461" spans="1:8" ht="15" customHeight="1" outlineLevel="2">
      <c r="A461" s="913">
        <v>68</v>
      </c>
      <c r="B461" s="911">
        <v>44970</v>
      </c>
      <c r="C461" s="1047" t="s">
        <v>579</v>
      </c>
      <c r="D461" s="930" t="s">
        <v>696</v>
      </c>
      <c r="E461" s="931">
        <v>586</v>
      </c>
      <c r="F461" s="906"/>
      <c r="G461" s="906">
        <v>1750</v>
      </c>
      <c r="H461" s="815" t="str">
        <f>VLOOKUP($E461,ETB!$B$66:$C$674,2,0)</f>
        <v>Trade debtors</v>
      </c>
    </row>
    <row r="462" spans="1:8" ht="15" customHeight="1" outlineLevel="2">
      <c r="A462" s="913">
        <v>160</v>
      </c>
      <c r="B462" s="911">
        <v>44973</v>
      </c>
      <c r="C462" s="1047" t="s">
        <v>579</v>
      </c>
      <c r="D462" s="930" t="s">
        <v>708</v>
      </c>
      <c r="E462" s="931">
        <v>586</v>
      </c>
      <c r="F462" s="906"/>
      <c r="G462" s="906">
        <v>1789</v>
      </c>
      <c r="H462" s="815" t="str">
        <f>VLOOKUP($E462,ETB!$B$66:$C$674,2,0)</f>
        <v>Trade debtors</v>
      </c>
    </row>
    <row r="463" spans="1:8" ht="15" customHeight="1" outlineLevel="2">
      <c r="A463" s="913">
        <v>271</v>
      </c>
      <c r="B463" s="911">
        <v>45163</v>
      </c>
      <c r="C463" s="1047" t="s">
        <v>579</v>
      </c>
      <c r="D463" s="930" t="s">
        <v>1272</v>
      </c>
      <c r="E463" s="931">
        <v>586</v>
      </c>
      <c r="F463" s="906"/>
      <c r="G463" s="906">
        <v>789</v>
      </c>
      <c r="H463" s="815" t="str">
        <f>VLOOKUP($E463,ETB!$B$66:$C$674,2,0)</f>
        <v>Trade debtors</v>
      </c>
    </row>
    <row r="464" spans="1:8" ht="15" customHeight="1" outlineLevel="2">
      <c r="A464" s="913">
        <v>269</v>
      </c>
      <c r="B464" s="911">
        <v>45161</v>
      </c>
      <c r="C464" s="1047" t="s">
        <v>579</v>
      </c>
      <c r="D464" s="930" t="s">
        <v>1259</v>
      </c>
      <c r="E464" s="931">
        <v>586</v>
      </c>
      <c r="F464" s="906"/>
      <c r="G464" s="906">
        <v>500</v>
      </c>
      <c r="H464" s="815" t="str">
        <f>VLOOKUP($E464,ETB!$B$66:$C$674,2,0)</f>
        <v>Trade debtors</v>
      </c>
    </row>
    <row r="465" spans="1:8" ht="15" customHeight="1" outlineLevel="2">
      <c r="A465" s="913">
        <v>97</v>
      </c>
      <c r="B465" s="911">
        <v>44944</v>
      </c>
      <c r="C465" s="1047" t="s">
        <v>579</v>
      </c>
      <c r="D465" s="930" t="s">
        <v>646</v>
      </c>
      <c r="E465" s="931">
        <v>586</v>
      </c>
      <c r="F465" s="907"/>
      <c r="G465" s="906">
        <v>250</v>
      </c>
      <c r="H465" s="815" t="str">
        <f>VLOOKUP($E465,ETB!$B$66:$C$674,2,0)</f>
        <v>Trade debtors</v>
      </c>
    </row>
    <row r="466" spans="1:8" ht="15" customHeight="1" outlineLevel="2">
      <c r="A466" s="913">
        <v>153</v>
      </c>
      <c r="B466" s="911">
        <v>44945</v>
      </c>
      <c r="C466" s="1047" t="s">
        <v>579</v>
      </c>
      <c r="D466" s="930" t="s">
        <v>646</v>
      </c>
      <c r="E466" s="931">
        <v>586</v>
      </c>
      <c r="F466" s="906"/>
      <c r="G466" s="906">
        <v>1350</v>
      </c>
      <c r="H466" s="815" t="str">
        <f>VLOOKUP($E466,ETB!$B$66:$C$674,2,0)</f>
        <v>Trade debtors</v>
      </c>
    </row>
    <row r="467" spans="1:8" ht="15" customHeight="1" outlineLevel="2">
      <c r="A467" s="913">
        <v>19</v>
      </c>
      <c r="B467" s="911">
        <v>44986</v>
      </c>
      <c r="C467" s="1047" t="s">
        <v>579</v>
      </c>
      <c r="D467" s="930" t="s">
        <v>753</v>
      </c>
      <c r="E467" s="931">
        <v>586</v>
      </c>
      <c r="F467" s="906"/>
      <c r="G467" s="906">
        <v>2640</v>
      </c>
      <c r="H467" s="815" t="str">
        <f>VLOOKUP($E467,ETB!$B$66:$C$674,2,0)</f>
        <v>Trade debtors</v>
      </c>
    </row>
    <row r="468" spans="1:8" ht="15" customHeight="1" outlineLevel="2">
      <c r="A468" s="913">
        <v>313</v>
      </c>
      <c r="B468" s="911">
        <v>45215</v>
      </c>
      <c r="C468" s="1047" t="s">
        <v>579</v>
      </c>
      <c r="D468" s="930" t="s">
        <v>1484</v>
      </c>
      <c r="E468" s="931">
        <v>586</v>
      </c>
      <c r="F468" s="906"/>
      <c r="G468" s="906">
        <v>1989</v>
      </c>
      <c r="H468" s="815" t="str">
        <f>VLOOKUP($E468,ETB!$B$66:$C$674,2,0)</f>
        <v>Trade debtors</v>
      </c>
    </row>
    <row r="469" spans="1:8" ht="15" customHeight="1" outlineLevel="2">
      <c r="A469" s="913">
        <v>244</v>
      </c>
      <c r="B469" s="911">
        <v>45173</v>
      </c>
      <c r="C469" s="1047" t="s">
        <v>575</v>
      </c>
      <c r="D469" s="930" t="s">
        <v>1309</v>
      </c>
      <c r="E469" s="931">
        <v>586</v>
      </c>
      <c r="F469" s="906"/>
      <c r="G469" s="906">
        <v>289</v>
      </c>
      <c r="H469" s="815" t="str">
        <f>VLOOKUP($E469,ETB!$B$66:$C$674,2,0)</f>
        <v>Trade debtors</v>
      </c>
    </row>
    <row r="470" spans="1:8" ht="15" customHeight="1" outlineLevel="2">
      <c r="A470" s="913">
        <v>77</v>
      </c>
      <c r="B470" s="911">
        <v>45176</v>
      </c>
      <c r="C470" s="1047" t="s">
        <v>575</v>
      </c>
      <c r="D470" s="930" t="s">
        <v>1309</v>
      </c>
      <c r="E470" s="931">
        <v>586</v>
      </c>
      <c r="F470" s="906"/>
      <c r="G470" s="906">
        <v>2200</v>
      </c>
      <c r="H470" s="815" t="str">
        <f>VLOOKUP($E470,ETB!$B$66:$C$674,2,0)</f>
        <v>Trade debtors</v>
      </c>
    </row>
    <row r="471" spans="1:8" ht="15" customHeight="1" outlineLevel="2">
      <c r="A471" s="913">
        <v>109</v>
      </c>
      <c r="B471" s="911">
        <v>45096</v>
      </c>
      <c r="C471" s="1047" t="s">
        <v>579</v>
      </c>
      <c r="D471" s="930" t="s">
        <v>1059</v>
      </c>
      <c r="E471" s="931">
        <v>586</v>
      </c>
      <c r="F471" s="906"/>
      <c r="G471" s="906">
        <v>289</v>
      </c>
      <c r="H471" s="815" t="str">
        <f>VLOOKUP($E471,ETB!$B$66:$C$674,2,0)</f>
        <v>Trade debtors</v>
      </c>
    </row>
    <row r="472" spans="1:8" ht="15" customHeight="1" outlineLevel="2">
      <c r="A472" s="913">
        <v>297</v>
      </c>
      <c r="B472" s="911">
        <v>45103</v>
      </c>
      <c r="C472" s="1047" t="s">
        <v>579</v>
      </c>
      <c r="D472" s="930" t="s">
        <v>1059</v>
      </c>
      <c r="E472" s="931">
        <v>586</v>
      </c>
      <c r="F472" s="906"/>
      <c r="G472" s="906">
        <v>2111</v>
      </c>
      <c r="H472" s="815" t="str">
        <f>VLOOKUP($E472,ETB!$B$66:$C$674,2,0)</f>
        <v>Trade debtors</v>
      </c>
    </row>
    <row r="473" spans="1:8" ht="15" customHeight="1" outlineLevel="2">
      <c r="A473" s="913">
        <v>301</v>
      </c>
      <c r="B473" s="911">
        <v>45103</v>
      </c>
      <c r="C473" s="1047" t="s">
        <v>579</v>
      </c>
      <c r="D473" s="930" t="s">
        <v>1080</v>
      </c>
      <c r="E473" s="931">
        <v>586</v>
      </c>
      <c r="F473" s="906"/>
      <c r="G473" s="906">
        <v>3650</v>
      </c>
      <c r="H473" s="815" t="str">
        <f>VLOOKUP($E473,ETB!$B$66:$C$674,2,0)</f>
        <v>Trade debtors</v>
      </c>
    </row>
    <row r="474" spans="1:8" ht="15" customHeight="1" outlineLevel="2">
      <c r="A474" s="913">
        <v>12</v>
      </c>
      <c r="B474" s="911">
        <v>45019</v>
      </c>
      <c r="C474" s="1047" t="s">
        <v>579</v>
      </c>
      <c r="D474" s="930" t="s">
        <v>851</v>
      </c>
      <c r="E474" s="931">
        <v>586</v>
      </c>
      <c r="F474" s="906"/>
      <c r="G474" s="906">
        <v>939</v>
      </c>
      <c r="H474" s="815" t="str">
        <f>VLOOKUP($E474,ETB!$B$66:$C$674,2,0)</f>
        <v>Trade debtors</v>
      </c>
    </row>
    <row r="475" spans="1:8" ht="15" customHeight="1" outlineLevel="2">
      <c r="A475" s="913">
        <v>30</v>
      </c>
      <c r="B475" s="911">
        <v>45019</v>
      </c>
      <c r="C475" s="1047" t="s">
        <v>579</v>
      </c>
      <c r="D475" s="930" t="s">
        <v>852</v>
      </c>
      <c r="E475" s="931">
        <v>586</v>
      </c>
      <c r="F475" s="906"/>
      <c r="G475" s="906">
        <v>1000</v>
      </c>
      <c r="H475" s="815" t="str">
        <f>VLOOKUP($E475,ETB!$B$66:$C$674,2,0)</f>
        <v>Trade debtors</v>
      </c>
    </row>
    <row r="476" spans="1:8" ht="15" customHeight="1" outlineLevel="2">
      <c r="A476" s="913">
        <v>83</v>
      </c>
      <c r="B476" s="911">
        <v>45013</v>
      </c>
      <c r="C476" s="1047" t="s">
        <v>579</v>
      </c>
      <c r="D476" s="930" t="s">
        <v>841</v>
      </c>
      <c r="E476" s="931">
        <v>586</v>
      </c>
      <c r="F476" s="906"/>
      <c r="G476" s="906">
        <v>250</v>
      </c>
      <c r="H476" s="815" t="str">
        <f>VLOOKUP($E476,ETB!$B$66:$C$674,2,0)</f>
        <v>Trade debtors</v>
      </c>
    </row>
    <row r="477" spans="1:8" ht="15" customHeight="1" outlineLevel="2">
      <c r="A477" s="913">
        <v>340</v>
      </c>
      <c r="B477" s="911">
        <v>45211</v>
      </c>
      <c r="C477" s="1047" t="s">
        <v>575</v>
      </c>
      <c r="D477" s="930" t="s">
        <v>1472</v>
      </c>
      <c r="E477" s="931">
        <v>586</v>
      </c>
      <c r="F477" s="906"/>
      <c r="G477" s="906">
        <v>600</v>
      </c>
      <c r="H477" s="815" t="str">
        <f>VLOOKUP($E477,ETB!$B$66:$C$674,2,0)</f>
        <v>Trade debtors</v>
      </c>
    </row>
    <row r="478" spans="1:8" ht="15" customHeight="1" outlineLevel="2">
      <c r="A478" s="913">
        <v>285</v>
      </c>
      <c r="B478" s="911">
        <v>45167</v>
      </c>
      <c r="C478" s="1047" t="s">
        <v>579</v>
      </c>
      <c r="D478" s="930" t="s">
        <v>1279</v>
      </c>
      <c r="E478" s="931">
        <v>586</v>
      </c>
      <c r="F478" s="906"/>
      <c r="G478" s="906">
        <v>250</v>
      </c>
      <c r="H478" s="815" t="str">
        <f>VLOOKUP($E478,ETB!$B$66:$C$674,2,0)</f>
        <v>Trade debtors</v>
      </c>
    </row>
    <row r="479" spans="1:8" ht="15" customHeight="1" outlineLevel="2">
      <c r="A479" s="913">
        <v>337</v>
      </c>
      <c r="B479" s="911">
        <v>45103</v>
      </c>
      <c r="C479" s="1047" t="s">
        <v>579</v>
      </c>
      <c r="D479" s="930" t="s">
        <v>1083</v>
      </c>
      <c r="E479" s="931">
        <v>586</v>
      </c>
      <c r="F479" s="906"/>
      <c r="G479" s="906">
        <v>2400</v>
      </c>
      <c r="H479" s="815" t="str">
        <f>VLOOKUP($E479,ETB!$B$66:$C$674,2,0)</f>
        <v>Trade debtors</v>
      </c>
    </row>
    <row r="480" spans="1:8" ht="15" customHeight="1" outlineLevel="2">
      <c r="A480" s="913">
        <v>58</v>
      </c>
      <c r="B480" s="911">
        <v>45140</v>
      </c>
      <c r="C480" s="1047" t="s">
        <v>575</v>
      </c>
      <c r="D480" s="930" t="s">
        <v>1188</v>
      </c>
      <c r="E480" s="931">
        <v>586</v>
      </c>
      <c r="F480" s="906"/>
      <c r="G480" s="906">
        <v>300</v>
      </c>
      <c r="H480" s="815" t="str">
        <f>VLOOKUP($E480,ETB!$B$66:$C$674,2,0)</f>
        <v>Trade debtors</v>
      </c>
    </row>
    <row r="481" spans="1:8" ht="15" customHeight="1" outlineLevel="2">
      <c r="A481" s="913">
        <v>314</v>
      </c>
      <c r="B481" s="911">
        <v>45190</v>
      </c>
      <c r="C481" s="1047" t="s">
        <v>579</v>
      </c>
      <c r="D481" s="930" t="s">
        <v>1382</v>
      </c>
      <c r="E481" s="931">
        <v>586</v>
      </c>
      <c r="F481" s="906"/>
      <c r="G481" s="906">
        <v>14500</v>
      </c>
      <c r="H481" s="815" t="str">
        <f>VLOOKUP($E481,ETB!$B$66:$C$674,2,0)</f>
        <v>Trade debtors</v>
      </c>
    </row>
    <row r="482" spans="1:8" ht="15" customHeight="1" outlineLevel="2">
      <c r="A482" s="913">
        <v>263</v>
      </c>
      <c r="B482" s="911">
        <v>45183</v>
      </c>
      <c r="C482" s="1047" t="s">
        <v>579</v>
      </c>
      <c r="D482" s="930" t="s">
        <v>1352</v>
      </c>
      <c r="E482" s="931">
        <v>586</v>
      </c>
      <c r="F482" s="906"/>
      <c r="G482" s="906">
        <v>489</v>
      </c>
      <c r="H482" s="815" t="str">
        <f>VLOOKUP($E482,ETB!$B$66:$C$674,2,0)</f>
        <v>Trade debtors</v>
      </c>
    </row>
    <row r="483" spans="1:8" ht="15" customHeight="1" outlineLevel="2">
      <c r="A483" s="913">
        <v>105</v>
      </c>
      <c r="B483" s="911">
        <v>45215</v>
      </c>
      <c r="C483" s="1047" t="s">
        <v>579</v>
      </c>
      <c r="D483" s="930" t="s">
        <v>1483</v>
      </c>
      <c r="E483" s="931">
        <v>586</v>
      </c>
      <c r="F483" s="906"/>
      <c r="G483" s="906">
        <v>2710</v>
      </c>
      <c r="H483" s="815" t="str">
        <f>VLOOKUP($E483,ETB!$B$66:$C$674,2,0)</f>
        <v>Trade debtors</v>
      </c>
    </row>
    <row r="484" spans="1:8" ht="15" customHeight="1" outlineLevel="2">
      <c r="A484" s="913">
        <v>106</v>
      </c>
      <c r="B484" s="911">
        <v>45189</v>
      </c>
      <c r="C484" s="1047" t="s">
        <v>579</v>
      </c>
      <c r="D484" s="930" t="s">
        <v>1380</v>
      </c>
      <c r="E484" s="931">
        <v>586</v>
      </c>
      <c r="F484" s="906"/>
      <c r="G484" s="906">
        <v>5789</v>
      </c>
      <c r="H484" s="815" t="str">
        <f>VLOOKUP($E484,ETB!$B$66:$C$674,2,0)</f>
        <v>Trade debtors</v>
      </c>
    </row>
    <row r="485" spans="1:8" ht="15" customHeight="1" outlineLevel="2">
      <c r="A485" s="913">
        <v>107</v>
      </c>
      <c r="B485" s="911">
        <v>45184</v>
      </c>
      <c r="C485" s="1047" t="s">
        <v>575</v>
      </c>
      <c r="D485" s="930" t="s">
        <v>1356</v>
      </c>
      <c r="E485" s="931">
        <v>586</v>
      </c>
      <c r="F485" s="906"/>
      <c r="G485" s="906">
        <v>700</v>
      </c>
      <c r="H485" s="815" t="str">
        <f>VLOOKUP($E485,ETB!$B$66:$C$674,2,0)</f>
        <v>Trade debtors</v>
      </c>
    </row>
    <row r="486" spans="1:8" ht="15" customHeight="1" outlineLevel="2">
      <c r="A486" s="913">
        <v>108</v>
      </c>
      <c r="B486" s="911">
        <v>45184</v>
      </c>
      <c r="C486" s="1047" t="s">
        <v>575</v>
      </c>
      <c r="D486" s="930" t="s">
        <v>1356</v>
      </c>
      <c r="E486" s="931">
        <v>586</v>
      </c>
      <c r="F486" s="906"/>
      <c r="G486" s="906">
        <v>2000</v>
      </c>
      <c r="H486" s="815" t="str">
        <f>VLOOKUP($E486,ETB!$B$66:$C$674,2,0)</f>
        <v>Trade debtors</v>
      </c>
    </row>
    <row r="487" spans="1:8" ht="15" customHeight="1" outlineLevel="2">
      <c r="A487" s="913">
        <v>254</v>
      </c>
      <c r="B487" s="911">
        <v>45184</v>
      </c>
      <c r="C487" s="1047" t="s">
        <v>575</v>
      </c>
      <c r="D487" s="930" t="s">
        <v>1356</v>
      </c>
      <c r="E487" s="931">
        <v>586</v>
      </c>
      <c r="F487" s="906"/>
      <c r="G487" s="906">
        <v>289</v>
      </c>
      <c r="H487" s="815" t="str">
        <f>VLOOKUP($E487,ETB!$B$66:$C$674,2,0)</f>
        <v>Trade debtors</v>
      </c>
    </row>
    <row r="488" spans="1:8" ht="15" customHeight="1" outlineLevel="2">
      <c r="A488" s="913">
        <v>315</v>
      </c>
      <c r="B488" s="911">
        <v>45036</v>
      </c>
      <c r="C488" s="1047" t="s">
        <v>579</v>
      </c>
      <c r="D488" s="930" t="s">
        <v>912</v>
      </c>
      <c r="E488" s="931">
        <v>586</v>
      </c>
      <c r="F488" s="906"/>
      <c r="G488" s="906">
        <v>250</v>
      </c>
      <c r="H488" s="815" t="str">
        <f>VLOOKUP($E488,ETB!$B$66:$C$674,2,0)</f>
        <v>Trade debtors</v>
      </c>
    </row>
    <row r="489" spans="1:8" ht="15" customHeight="1" outlineLevel="2">
      <c r="A489" s="913">
        <v>322</v>
      </c>
      <c r="B489" s="911">
        <v>45037</v>
      </c>
      <c r="C489" s="1047" t="s">
        <v>579</v>
      </c>
      <c r="D489" s="930" t="s">
        <v>912</v>
      </c>
      <c r="E489" s="931">
        <v>586</v>
      </c>
      <c r="F489" s="906"/>
      <c r="G489" s="906">
        <v>2700</v>
      </c>
      <c r="H489" s="815" t="str">
        <f>VLOOKUP($E489,ETB!$B$66:$C$674,2,0)</f>
        <v>Trade debtors</v>
      </c>
    </row>
    <row r="490" spans="1:8" ht="15" customHeight="1" outlineLevel="2">
      <c r="A490" s="913">
        <v>112</v>
      </c>
      <c r="B490" s="911">
        <v>45020</v>
      </c>
      <c r="C490" s="1047" t="s">
        <v>579</v>
      </c>
      <c r="D490" s="930" t="s">
        <v>859</v>
      </c>
      <c r="E490" s="931">
        <v>586</v>
      </c>
      <c r="F490" s="906"/>
      <c r="G490" s="906">
        <v>1450</v>
      </c>
      <c r="H490" s="815" t="str">
        <f>VLOOKUP($E490,ETB!$B$66:$C$674,2,0)</f>
        <v>Trade debtors</v>
      </c>
    </row>
    <row r="491" spans="1:8" ht="15" customHeight="1" outlineLevel="2">
      <c r="A491" s="913">
        <v>113</v>
      </c>
      <c r="B491" s="911">
        <v>45180</v>
      </c>
      <c r="C491" s="1047" t="s">
        <v>579</v>
      </c>
      <c r="D491" s="930" t="s">
        <v>1333</v>
      </c>
      <c r="E491" s="931">
        <v>586</v>
      </c>
      <c r="F491" s="906"/>
      <c r="G491" s="906">
        <v>1489</v>
      </c>
      <c r="H491" s="815" t="str">
        <f>VLOOKUP($E491,ETB!$B$66:$C$674,2,0)</f>
        <v>Trade debtors</v>
      </c>
    </row>
    <row r="492" spans="1:8" ht="15" customHeight="1" outlineLevel="2">
      <c r="A492" s="913">
        <v>114</v>
      </c>
      <c r="B492" s="911">
        <v>44988</v>
      </c>
      <c r="C492" s="1047" t="s">
        <v>579</v>
      </c>
      <c r="D492" s="930" t="s">
        <v>764</v>
      </c>
      <c r="E492" s="931">
        <v>586</v>
      </c>
      <c r="F492" s="906"/>
      <c r="G492" s="906">
        <v>2989</v>
      </c>
      <c r="H492" s="815" t="str">
        <f>VLOOKUP($E492,ETB!$B$66:$C$674,2,0)</f>
        <v>Trade debtors</v>
      </c>
    </row>
    <row r="493" spans="1:8" ht="15" customHeight="1" outlineLevel="2">
      <c r="A493" s="913">
        <v>257</v>
      </c>
      <c r="B493" s="911">
        <v>45160</v>
      </c>
      <c r="C493" s="1047" t="s">
        <v>579</v>
      </c>
      <c r="D493" s="930" t="s">
        <v>1251</v>
      </c>
      <c r="E493" s="931">
        <v>586</v>
      </c>
      <c r="F493" s="906"/>
      <c r="G493" s="906">
        <v>2189</v>
      </c>
      <c r="H493" s="815" t="str">
        <f>VLOOKUP($E493,ETB!$B$66:$C$674,2,0)</f>
        <v>Trade debtors</v>
      </c>
    </row>
    <row r="494" spans="1:8" ht="15" customHeight="1" outlineLevel="2">
      <c r="A494" s="913">
        <v>141</v>
      </c>
      <c r="B494" s="911">
        <v>45001</v>
      </c>
      <c r="C494" s="1047" t="s">
        <v>579</v>
      </c>
      <c r="D494" s="930" t="s">
        <v>802</v>
      </c>
      <c r="E494" s="931">
        <v>586</v>
      </c>
      <c r="F494" s="906"/>
      <c r="G494" s="906">
        <v>3989</v>
      </c>
      <c r="H494" s="815" t="str">
        <f>VLOOKUP($E494,ETB!$B$66:$C$674,2,0)</f>
        <v>Trade debtors</v>
      </c>
    </row>
    <row r="495" spans="1:8" ht="15" customHeight="1" outlineLevel="2">
      <c r="A495" s="913">
        <v>17</v>
      </c>
      <c r="B495" s="911">
        <v>44985</v>
      </c>
      <c r="C495" s="1047" t="s">
        <v>579</v>
      </c>
      <c r="D495" s="930" t="s">
        <v>749</v>
      </c>
      <c r="E495" s="931">
        <v>586</v>
      </c>
      <c r="F495" s="906"/>
      <c r="G495" s="906">
        <v>250</v>
      </c>
      <c r="H495" s="815" t="str">
        <f>VLOOKUP($E495,ETB!$B$66:$C$674,2,0)</f>
        <v>Trade debtors</v>
      </c>
    </row>
    <row r="496" spans="1:8" ht="15" customHeight="1" outlineLevel="2">
      <c r="A496" s="913">
        <v>156</v>
      </c>
      <c r="B496" s="911">
        <v>45021</v>
      </c>
      <c r="C496" s="1047" t="s">
        <v>575</v>
      </c>
      <c r="D496" s="930" t="s">
        <v>864</v>
      </c>
      <c r="E496" s="931">
        <v>586</v>
      </c>
      <c r="F496" s="906"/>
      <c r="G496" s="906">
        <v>2000</v>
      </c>
      <c r="H496" s="815" t="str">
        <f>VLOOKUP($E496,ETB!$B$66:$C$674,2,0)</f>
        <v>Trade debtors</v>
      </c>
    </row>
    <row r="497" spans="1:8" ht="15" customHeight="1" outlineLevel="2">
      <c r="A497" s="913">
        <v>159</v>
      </c>
      <c r="B497" s="911">
        <v>45021</v>
      </c>
      <c r="C497" s="1047" t="s">
        <v>575</v>
      </c>
      <c r="D497" s="930" t="s">
        <v>864</v>
      </c>
      <c r="E497" s="931">
        <v>586</v>
      </c>
      <c r="F497" s="906"/>
      <c r="G497" s="906">
        <v>739</v>
      </c>
      <c r="H497" s="815" t="str">
        <f>VLOOKUP($E497,ETB!$B$66:$C$674,2,0)</f>
        <v>Trade debtors</v>
      </c>
    </row>
    <row r="498" spans="1:8" ht="15" customHeight="1" outlineLevel="2">
      <c r="A498" s="913">
        <v>163</v>
      </c>
      <c r="B498" s="911">
        <v>45238</v>
      </c>
      <c r="C498" s="1047" t="s">
        <v>579</v>
      </c>
      <c r="D498" s="930" t="s">
        <v>1606</v>
      </c>
      <c r="E498" s="931">
        <v>586</v>
      </c>
      <c r="F498" s="906"/>
      <c r="G498" s="906">
        <v>1400</v>
      </c>
      <c r="H498" s="815" t="str">
        <f>VLOOKUP($E498,ETB!$B$66:$C$674,2,0)</f>
        <v>Trade debtors</v>
      </c>
    </row>
    <row r="499" spans="1:8" ht="15" customHeight="1" outlineLevel="2">
      <c r="A499" s="913">
        <v>121</v>
      </c>
      <c r="B499" s="911">
        <v>45237</v>
      </c>
      <c r="C499" s="1047" t="s">
        <v>579</v>
      </c>
      <c r="D499" s="930" t="s">
        <v>1600</v>
      </c>
      <c r="E499" s="931">
        <v>586</v>
      </c>
      <c r="F499" s="906"/>
      <c r="G499" s="906">
        <v>300</v>
      </c>
      <c r="H499" s="815" t="str">
        <f>VLOOKUP($E499,ETB!$B$66:$C$674,2,0)</f>
        <v>Trade debtors</v>
      </c>
    </row>
    <row r="500" spans="1:8" ht="15" customHeight="1" outlineLevel="2">
      <c r="A500" s="913">
        <v>47</v>
      </c>
      <c r="B500" s="911">
        <v>44970</v>
      </c>
      <c r="C500" s="1047" t="s">
        <v>579</v>
      </c>
      <c r="D500" s="930" t="s">
        <v>695</v>
      </c>
      <c r="E500" s="931">
        <v>586</v>
      </c>
      <c r="F500" s="906"/>
      <c r="G500" s="906">
        <v>250</v>
      </c>
      <c r="H500" s="815" t="str">
        <f>VLOOKUP($E500,ETB!$B$66:$C$674,2,0)</f>
        <v>Trade debtors</v>
      </c>
    </row>
    <row r="501" spans="1:8" ht="15" customHeight="1" outlineLevel="2">
      <c r="A501" s="913">
        <v>123</v>
      </c>
      <c r="B501" s="911">
        <v>45208</v>
      </c>
      <c r="C501" s="1047" t="s">
        <v>579</v>
      </c>
      <c r="D501" s="930" t="s">
        <v>1445</v>
      </c>
      <c r="E501" s="931">
        <v>586</v>
      </c>
      <c r="F501" s="906"/>
      <c r="G501" s="906">
        <v>2889</v>
      </c>
      <c r="H501" s="815" t="str">
        <f>VLOOKUP($E501,ETB!$B$66:$C$674,2,0)</f>
        <v>Trade debtors</v>
      </c>
    </row>
    <row r="502" spans="1:8" ht="15" customHeight="1" outlineLevel="2">
      <c r="A502" s="913">
        <v>238</v>
      </c>
      <c r="B502" s="911">
        <v>45159</v>
      </c>
      <c r="C502" s="1047" t="s">
        <v>1239</v>
      </c>
      <c r="D502" s="930" t="s">
        <v>1240</v>
      </c>
      <c r="E502" s="931">
        <v>586</v>
      </c>
      <c r="F502" s="906"/>
      <c r="G502" s="906">
        <v>4298</v>
      </c>
      <c r="H502" s="815" t="str">
        <f>VLOOKUP($E502,ETB!$B$66:$C$674,2,0)</f>
        <v>Trade debtors</v>
      </c>
    </row>
    <row r="503" spans="1:8" ht="15" customHeight="1" outlineLevel="2">
      <c r="A503" s="913">
        <v>234</v>
      </c>
      <c r="B503" s="911">
        <v>45156</v>
      </c>
      <c r="C503" s="1047" t="s">
        <v>573</v>
      </c>
      <c r="D503" s="930" t="s">
        <v>1229</v>
      </c>
      <c r="E503" s="931">
        <v>586</v>
      </c>
      <c r="F503" s="906"/>
      <c r="G503" s="906">
        <v>500</v>
      </c>
      <c r="H503" s="815" t="str">
        <f>VLOOKUP($E503,ETB!$B$66:$C$674,2,0)</f>
        <v>Trade debtors</v>
      </c>
    </row>
    <row r="504" spans="1:8" ht="15" customHeight="1" outlineLevel="2">
      <c r="A504" s="913">
        <v>126</v>
      </c>
      <c r="B504" s="911">
        <v>45216</v>
      </c>
      <c r="C504" s="1047" t="s">
        <v>575</v>
      </c>
      <c r="D504" s="930" t="s">
        <v>1492</v>
      </c>
      <c r="E504" s="931">
        <v>586</v>
      </c>
      <c r="F504" s="906"/>
      <c r="G504" s="906">
        <v>1539</v>
      </c>
      <c r="H504" s="815" t="str">
        <f>VLOOKUP($E504,ETB!$B$66:$C$674,2,0)</f>
        <v>Trade debtors</v>
      </c>
    </row>
    <row r="505" spans="1:8" ht="15" customHeight="1" outlineLevel="2">
      <c r="A505" s="913">
        <v>127</v>
      </c>
      <c r="B505" s="911">
        <v>45216</v>
      </c>
      <c r="C505" s="1047" t="s">
        <v>575</v>
      </c>
      <c r="D505" s="930" t="s">
        <v>1492</v>
      </c>
      <c r="E505" s="931">
        <v>586</v>
      </c>
      <c r="F505" s="906"/>
      <c r="G505" s="906">
        <v>2000</v>
      </c>
      <c r="H505" s="815" t="str">
        <f>VLOOKUP($E505,ETB!$B$66:$C$674,2,0)</f>
        <v>Trade debtors</v>
      </c>
    </row>
    <row r="506" spans="1:8" ht="15" customHeight="1" outlineLevel="2">
      <c r="A506" s="913">
        <v>29</v>
      </c>
      <c r="B506" s="911">
        <v>45113</v>
      </c>
      <c r="C506" s="1047" t="s">
        <v>579</v>
      </c>
      <c r="D506" s="930" t="s">
        <v>1107</v>
      </c>
      <c r="E506" s="931">
        <v>586</v>
      </c>
      <c r="F506" s="906"/>
      <c r="G506" s="906">
        <v>2000</v>
      </c>
      <c r="H506" s="815" t="str">
        <f>VLOOKUP($E506,ETB!$B$66:$C$674,2,0)</f>
        <v>Trade debtors</v>
      </c>
    </row>
    <row r="507" spans="1:8" ht="15" customHeight="1" outlineLevel="2">
      <c r="A507" s="913">
        <v>223</v>
      </c>
      <c r="B507" s="911">
        <v>45076</v>
      </c>
      <c r="C507" s="1047" t="s">
        <v>579</v>
      </c>
      <c r="D507" s="930" t="s">
        <v>999</v>
      </c>
      <c r="E507" s="931">
        <v>586</v>
      </c>
      <c r="F507" s="906"/>
      <c r="G507" s="906">
        <v>250</v>
      </c>
      <c r="H507" s="815" t="str">
        <f>VLOOKUP($E507,ETB!$B$66:$C$674,2,0)</f>
        <v>Trade debtors</v>
      </c>
    </row>
    <row r="508" spans="1:8" ht="15" customHeight="1" outlineLevel="2">
      <c r="A508" s="913">
        <v>52</v>
      </c>
      <c r="B508" s="911">
        <v>45079</v>
      </c>
      <c r="C508" s="1047" t="s">
        <v>575</v>
      </c>
      <c r="D508" s="930" t="s">
        <v>1014</v>
      </c>
      <c r="E508" s="931">
        <v>586</v>
      </c>
      <c r="F508" s="906"/>
      <c r="G508" s="906">
        <v>1200</v>
      </c>
      <c r="H508" s="815" t="str">
        <f>VLOOKUP($E508,ETB!$B$66:$C$674,2,0)</f>
        <v>Trade debtors</v>
      </c>
    </row>
    <row r="509" spans="1:8" ht="15" customHeight="1" outlineLevel="2">
      <c r="A509" s="913">
        <v>69</v>
      </c>
      <c r="B509" s="911">
        <v>44970</v>
      </c>
      <c r="C509" s="1047" t="s">
        <v>575</v>
      </c>
      <c r="D509" s="930" t="s">
        <v>697</v>
      </c>
      <c r="E509" s="931">
        <v>586</v>
      </c>
      <c r="F509" s="906"/>
      <c r="G509" s="906">
        <v>250</v>
      </c>
      <c r="H509" s="815" t="str">
        <f>VLOOKUP($E509,ETB!$B$66:$C$674,2,0)</f>
        <v>Trade debtors</v>
      </c>
    </row>
    <row r="510" spans="1:8" ht="15" customHeight="1" outlineLevel="2">
      <c r="A510" s="913">
        <v>134</v>
      </c>
      <c r="B510" s="911">
        <v>45236</v>
      </c>
      <c r="C510" s="1047" t="s">
        <v>579</v>
      </c>
      <c r="D510" s="930" t="s">
        <v>1587</v>
      </c>
      <c r="E510" s="931">
        <v>586</v>
      </c>
      <c r="F510" s="906"/>
      <c r="G510" s="906">
        <v>4500</v>
      </c>
      <c r="H510" s="815" t="str">
        <f>VLOOKUP($E510,ETB!$B$66:$C$674,2,0)</f>
        <v>Trade debtors</v>
      </c>
    </row>
    <row r="511" spans="1:8" ht="15" customHeight="1" outlineLevel="2">
      <c r="A511" s="913">
        <v>177</v>
      </c>
      <c r="B511" s="911">
        <v>45008</v>
      </c>
      <c r="C511" s="1047" t="s">
        <v>579</v>
      </c>
      <c r="D511" s="930" t="s">
        <v>824</v>
      </c>
      <c r="E511" s="931">
        <v>586</v>
      </c>
      <c r="F511" s="906"/>
      <c r="G511" s="906">
        <v>2089</v>
      </c>
      <c r="H511" s="815" t="str">
        <f>VLOOKUP($E511,ETB!$B$66:$C$674,2,0)</f>
        <v>Trade debtors</v>
      </c>
    </row>
    <row r="512" spans="1:8" ht="15" customHeight="1" outlineLevel="2">
      <c r="A512" s="913">
        <v>136</v>
      </c>
      <c r="B512" s="911">
        <v>45229</v>
      </c>
      <c r="C512" s="1047" t="s">
        <v>579</v>
      </c>
      <c r="D512" s="930" t="s">
        <v>1550</v>
      </c>
      <c r="E512" s="931">
        <v>586</v>
      </c>
      <c r="F512" s="906"/>
      <c r="G512" s="906">
        <v>4089</v>
      </c>
      <c r="H512" s="815" t="str">
        <f>VLOOKUP($E512,ETB!$B$66:$C$674,2,0)</f>
        <v>Trade debtors</v>
      </c>
    </row>
    <row r="513" spans="1:8" ht="15" customHeight="1" outlineLevel="2">
      <c r="A513" s="913">
        <v>363</v>
      </c>
      <c r="B513" s="911">
        <v>45243</v>
      </c>
      <c r="C513" s="1047" t="s">
        <v>579</v>
      </c>
      <c r="D513" s="930" t="s">
        <v>1616</v>
      </c>
      <c r="E513" s="931">
        <v>586</v>
      </c>
      <c r="F513" s="906"/>
      <c r="G513" s="906">
        <v>289</v>
      </c>
      <c r="H513" s="815" t="str">
        <f>VLOOKUP($E513,ETB!$B$66:$C$674,2,0)</f>
        <v>Trade debtors</v>
      </c>
    </row>
    <row r="514" spans="1:8" ht="15" customHeight="1" outlineLevel="2">
      <c r="A514" s="913">
        <v>138</v>
      </c>
      <c r="B514" s="911">
        <v>45257</v>
      </c>
      <c r="C514" s="1047" t="s">
        <v>579</v>
      </c>
      <c r="D514" s="930" t="s">
        <v>1674</v>
      </c>
      <c r="E514" s="931">
        <v>586</v>
      </c>
      <c r="F514" s="906"/>
      <c r="G514" s="906">
        <v>1700</v>
      </c>
      <c r="H514" s="815" t="str">
        <f>VLOOKUP($E514,ETB!$B$66:$C$674,2,0)</f>
        <v>Trade debtors</v>
      </c>
    </row>
    <row r="515" spans="1:8" ht="15" customHeight="1" outlineLevel="2">
      <c r="A515" s="913">
        <v>139</v>
      </c>
      <c r="B515" s="911">
        <v>45210</v>
      </c>
      <c r="C515" s="1047" t="s">
        <v>579</v>
      </c>
      <c r="D515" s="930" t="s">
        <v>1461</v>
      </c>
      <c r="E515" s="931">
        <v>586</v>
      </c>
      <c r="F515" s="906"/>
      <c r="G515" s="906">
        <v>300</v>
      </c>
      <c r="H515" s="815" t="str">
        <f>VLOOKUP($E515,ETB!$B$66:$C$674,2,0)</f>
        <v>Trade debtors</v>
      </c>
    </row>
    <row r="516" spans="1:8" ht="15" customHeight="1" outlineLevel="2">
      <c r="A516" s="913">
        <v>140</v>
      </c>
      <c r="B516" s="911">
        <v>45217</v>
      </c>
      <c r="C516" s="1047" t="s">
        <v>579</v>
      </c>
      <c r="D516" s="930" t="s">
        <v>1461</v>
      </c>
      <c r="E516" s="931">
        <v>586</v>
      </c>
      <c r="F516" s="906"/>
      <c r="G516" s="906">
        <v>2000</v>
      </c>
      <c r="H516" s="815" t="str">
        <f>VLOOKUP($E516,ETB!$B$66:$C$674,2,0)</f>
        <v>Trade debtors</v>
      </c>
    </row>
    <row r="517" spans="1:8" ht="15" customHeight="1" outlineLevel="2">
      <c r="A517" s="913">
        <v>158</v>
      </c>
      <c r="B517" s="911">
        <v>45005</v>
      </c>
      <c r="C517" s="1047" t="s">
        <v>579</v>
      </c>
      <c r="D517" s="930" t="s">
        <v>812</v>
      </c>
      <c r="E517" s="931">
        <v>586</v>
      </c>
      <c r="F517" s="907"/>
      <c r="G517" s="906">
        <v>3200</v>
      </c>
      <c r="H517" s="815" t="str">
        <f>VLOOKUP($E517,ETB!$B$66:$C$674,2,0)</f>
        <v>Trade debtors</v>
      </c>
    </row>
    <row r="518" spans="1:8" ht="15" customHeight="1" outlineLevel="2">
      <c r="A518" s="913">
        <v>28</v>
      </c>
      <c r="B518" s="911">
        <v>44935</v>
      </c>
      <c r="C518" s="1047" t="s">
        <v>579</v>
      </c>
      <c r="D518" s="930" t="s">
        <v>620</v>
      </c>
      <c r="E518" s="931">
        <v>586</v>
      </c>
      <c r="F518" s="906"/>
      <c r="G518" s="906">
        <v>1300</v>
      </c>
      <c r="H518" s="815" t="str">
        <f>VLOOKUP($E518,ETB!$B$66:$C$674,2,0)</f>
        <v>Trade debtors</v>
      </c>
    </row>
    <row r="519" spans="1:8" ht="15" customHeight="1" outlineLevel="2">
      <c r="A519" s="913">
        <v>355</v>
      </c>
      <c r="B519" s="911">
        <v>45236</v>
      </c>
      <c r="C519" s="1047" t="s">
        <v>579</v>
      </c>
      <c r="D519" s="930" t="s">
        <v>1588</v>
      </c>
      <c r="E519" s="931">
        <v>586</v>
      </c>
      <c r="F519" s="906"/>
      <c r="G519" s="906">
        <v>289</v>
      </c>
      <c r="H519" s="815" t="str">
        <f>VLOOKUP($E519,ETB!$B$66:$C$674,2,0)</f>
        <v>Trade debtors</v>
      </c>
    </row>
    <row r="520" spans="1:8" ht="15" customHeight="1" outlineLevel="2">
      <c r="A520" s="913">
        <v>144</v>
      </c>
      <c r="B520" s="911">
        <v>45237</v>
      </c>
      <c r="C520" s="1047" t="s">
        <v>579</v>
      </c>
      <c r="D520" s="930" t="s">
        <v>1588</v>
      </c>
      <c r="E520" s="931">
        <v>586</v>
      </c>
      <c r="F520" s="906"/>
      <c r="G520" s="906">
        <v>2611</v>
      </c>
      <c r="H520" s="815" t="str">
        <f>VLOOKUP($E520,ETB!$B$66:$C$674,2,0)</f>
        <v>Trade debtors</v>
      </c>
    </row>
    <row r="521" spans="1:8" ht="15" customHeight="1" outlineLevel="2">
      <c r="A521" s="913">
        <v>161</v>
      </c>
      <c r="B521" s="911">
        <v>45124</v>
      </c>
      <c r="C521" s="1047" t="s">
        <v>579</v>
      </c>
      <c r="D521" s="930" t="s">
        <v>1130</v>
      </c>
      <c r="E521" s="931">
        <v>586</v>
      </c>
      <c r="F521" s="906"/>
      <c r="G521" s="906">
        <v>289</v>
      </c>
      <c r="H521" s="815" t="str">
        <f>VLOOKUP($E521,ETB!$B$66:$C$674,2,0)</f>
        <v>Trade debtors</v>
      </c>
    </row>
    <row r="522" spans="1:8" ht="15" customHeight="1" outlineLevel="2">
      <c r="A522" s="913">
        <v>283</v>
      </c>
      <c r="B522" s="911">
        <v>45131</v>
      </c>
      <c r="C522" s="1047" t="s">
        <v>579</v>
      </c>
      <c r="D522" s="930" t="s">
        <v>1130</v>
      </c>
      <c r="E522" s="931">
        <v>586</v>
      </c>
      <c r="F522" s="906"/>
      <c r="G522" s="906">
        <v>2511</v>
      </c>
      <c r="H522" s="815" t="str">
        <f>VLOOKUP($E522,ETB!$B$66:$C$674,2,0)</f>
        <v>Trade debtors</v>
      </c>
    </row>
    <row r="523" spans="1:8" ht="15" customHeight="1" outlineLevel="2">
      <c r="A523" s="913">
        <v>149</v>
      </c>
      <c r="B523" s="911">
        <v>45196</v>
      </c>
      <c r="C523" s="1047" t="s">
        <v>579</v>
      </c>
      <c r="D523" s="930" t="s">
        <v>1405</v>
      </c>
      <c r="E523" s="931">
        <v>586</v>
      </c>
      <c r="F523" s="906"/>
      <c r="G523" s="906">
        <v>489</v>
      </c>
      <c r="H523" s="815" t="str">
        <f>VLOOKUP($E523,ETB!$B$66:$C$674,2,0)</f>
        <v>Trade debtors</v>
      </c>
    </row>
    <row r="524" spans="1:8" ht="15" customHeight="1" outlineLevel="2">
      <c r="A524" s="913">
        <v>150</v>
      </c>
      <c r="B524" s="911">
        <v>45198</v>
      </c>
      <c r="C524" s="1047" t="s">
        <v>579</v>
      </c>
      <c r="D524" s="930" t="s">
        <v>1405</v>
      </c>
      <c r="E524" s="931">
        <v>586</v>
      </c>
      <c r="F524" s="906"/>
      <c r="G524" s="906">
        <v>2500</v>
      </c>
      <c r="H524" s="815" t="str">
        <f>VLOOKUP($E524,ETB!$B$66:$C$674,2,0)</f>
        <v>Trade debtors</v>
      </c>
    </row>
    <row r="525" spans="1:8" ht="15" customHeight="1" outlineLevel="2">
      <c r="A525" s="913">
        <v>151</v>
      </c>
      <c r="B525" s="911">
        <v>45068</v>
      </c>
      <c r="C525" s="1047" t="s">
        <v>579</v>
      </c>
      <c r="D525" s="930" t="s">
        <v>985</v>
      </c>
      <c r="E525" s="931">
        <v>586</v>
      </c>
      <c r="F525" s="907"/>
      <c r="G525" s="906">
        <v>989</v>
      </c>
      <c r="H525" s="815" t="str">
        <f>VLOOKUP($E525,ETB!$B$66:$C$674,2,0)</f>
        <v>Trade debtors</v>
      </c>
    </row>
    <row r="526" spans="1:8" ht="15" customHeight="1" outlineLevel="2">
      <c r="A526" s="913">
        <v>101</v>
      </c>
      <c r="B526" s="911">
        <v>45145</v>
      </c>
      <c r="C526" s="1047" t="s">
        <v>579</v>
      </c>
      <c r="D526" s="930" t="s">
        <v>1198</v>
      </c>
      <c r="E526" s="931">
        <v>586</v>
      </c>
      <c r="F526" s="906"/>
      <c r="G526" s="906">
        <v>1800</v>
      </c>
      <c r="H526" s="815" t="str">
        <f>VLOOKUP($E526,ETB!$B$66:$C$674,2,0)</f>
        <v>Trade debtors</v>
      </c>
    </row>
    <row r="527" spans="1:8" ht="15" customHeight="1" outlineLevel="2">
      <c r="A527" s="913">
        <v>258</v>
      </c>
      <c r="B527" s="911">
        <v>44952</v>
      </c>
      <c r="C527" s="1047" t="s">
        <v>579</v>
      </c>
      <c r="D527" s="930" t="s">
        <v>664</v>
      </c>
      <c r="E527" s="931">
        <v>586</v>
      </c>
      <c r="F527" s="906"/>
      <c r="G527" s="906">
        <v>489</v>
      </c>
      <c r="H527" s="815" t="str">
        <f>VLOOKUP($E527,ETB!$B$66:$C$674,2,0)</f>
        <v>Trade debtors</v>
      </c>
    </row>
    <row r="528" spans="1:8" ht="15" customHeight="1" outlineLevel="2">
      <c r="A528" s="913">
        <v>202</v>
      </c>
      <c r="B528" s="911">
        <v>45022</v>
      </c>
      <c r="C528" s="1047" t="s">
        <v>579</v>
      </c>
      <c r="D528" s="930" t="s">
        <v>874</v>
      </c>
      <c r="E528" s="931">
        <v>586</v>
      </c>
      <c r="F528" s="906"/>
      <c r="G528" s="906">
        <v>3189</v>
      </c>
      <c r="H528" s="815" t="str">
        <f>VLOOKUP($E528,ETB!$B$66:$C$674,2,0)</f>
        <v>Trade debtors</v>
      </c>
    </row>
    <row r="529" spans="1:8" ht="15" customHeight="1" outlineLevel="2">
      <c r="A529" s="913">
        <v>155</v>
      </c>
      <c r="B529" s="911">
        <v>45208</v>
      </c>
      <c r="C529" s="1047" t="s">
        <v>573</v>
      </c>
      <c r="D529" s="930" t="s">
        <v>1446</v>
      </c>
      <c r="E529" s="931">
        <v>586</v>
      </c>
      <c r="F529" s="906"/>
      <c r="G529" s="906">
        <v>2400</v>
      </c>
      <c r="H529" s="815" t="str">
        <f>VLOOKUP($E529,ETB!$B$66:$C$674,2,0)</f>
        <v>Trade debtors</v>
      </c>
    </row>
    <row r="530" spans="1:8" ht="15" customHeight="1" outlineLevel="2">
      <c r="A530" s="913">
        <v>324</v>
      </c>
      <c r="B530" s="911">
        <v>45040</v>
      </c>
      <c r="C530" s="1047" t="s">
        <v>579</v>
      </c>
      <c r="D530" s="932" t="s">
        <v>918</v>
      </c>
      <c r="E530" s="931">
        <v>586</v>
      </c>
      <c r="F530" s="906"/>
      <c r="G530" s="906">
        <v>2189</v>
      </c>
      <c r="H530" s="815" t="str">
        <f>VLOOKUP($E530,ETB!$B$66:$C$674,2,0)</f>
        <v>Trade debtors</v>
      </c>
    </row>
    <row r="531" spans="1:8" ht="15" customHeight="1" outlineLevel="2">
      <c r="A531" s="913">
        <v>157</v>
      </c>
      <c r="B531" s="911">
        <v>45250</v>
      </c>
      <c r="C531" s="1047" t="s">
        <v>579</v>
      </c>
      <c r="D531" s="930" t="s">
        <v>1643</v>
      </c>
      <c r="E531" s="931">
        <v>586</v>
      </c>
      <c r="F531" s="906"/>
      <c r="G531" s="906">
        <v>1180</v>
      </c>
      <c r="H531" s="815" t="str">
        <f>VLOOKUP($E531,ETB!$B$66:$C$674,2,0)</f>
        <v>Trade debtors</v>
      </c>
    </row>
    <row r="532" spans="1:8" ht="15" customHeight="1" outlineLevel="2">
      <c r="A532" s="913">
        <v>20</v>
      </c>
      <c r="B532" s="911">
        <v>45012</v>
      </c>
      <c r="C532" s="1047" t="s">
        <v>579</v>
      </c>
      <c r="D532" s="930" t="s">
        <v>834</v>
      </c>
      <c r="E532" s="931">
        <v>586</v>
      </c>
      <c r="F532" s="906"/>
      <c r="G532" s="906">
        <v>289</v>
      </c>
      <c r="H532" s="815" t="str">
        <f>VLOOKUP($E532,ETB!$B$66:$C$674,2,0)</f>
        <v>Trade debtors</v>
      </c>
    </row>
    <row r="533" spans="1:8" ht="15" customHeight="1" outlineLevel="2">
      <c r="A533" s="913">
        <v>192</v>
      </c>
      <c r="B533" s="911">
        <v>45012</v>
      </c>
      <c r="C533" s="1047" t="s">
        <v>579</v>
      </c>
      <c r="D533" s="930" t="s">
        <v>834</v>
      </c>
      <c r="E533" s="931">
        <v>586</v>
      </c>
      <c r="F533" s="906"/>
      <c r="G533" s="906">
        <v>4700</v>
      </c>
      <c r="H533" s="815" t="str">
        <f>VLOOKUP($E533,ETB!$B$66:$C$674,2,0)</f>
        <v>Trade debtors</v>
      </c>
    </row>
    <row r="534" spans="1:8" ht="15" customHeight="1" outlineLevel="2">
      <c r="A534" s="913">
        <v>122</v>
      </c>
      <c r="B534" s="911">
        <v>44971</v>
      </c>
      <c r="C534" s="1047" t="s">
        <v>579</v>
      </c>
      <c r="D534" s="930" t="s">
        <v>702</v>
      </c>
      <c r="E534" s="931">
        <v>586</v>
      </c>
      <c r="F534" s="906"/>
      <c r="G534" s="906">
        <v>200</v>
      </c>
      <c r="H534" s="815" t="str">
        <f>VLOOKUP($E534,ETB!$B$66:$C$674,2,0)</f>
        <v>Trade debtors</v>
      </c>
    </row>
    <row r="535" spans="1:8" ht="15" customHeight="1" outlineLevel="2">
      <c r="A535" s="913">
        <v>348</v>
      </c>
      <c r="B535" s="911">
        <v>45231</v>
      </c>
      <c r="C535" s="1047" t="s">
        <v>579</v>
      </c>
      <c r="D535" s="930" t="s">
        <v>1565</v>
      </c>
      <c r="E535" s="931">
        <v>586</v>
      </c>
      <c r="F535" s="906"/>
      <c r="G535" s="906">
        <v>289</v>
      </c>
      <c r="H535" s="815" t="str">
        <f>VLOOKUP($E535,ETB!$B$66:$C$674,2,0)</f>
        <v>Trade debtors</v>
      </c>
    </row>
    <row r="536" spans="1:8" ht="15" customHeight="1" outlineLevel="2">
      <c r="A536" s="913">
        <v>162</v>
      </c>
      <c r="B536" s="911">
        <v>45229</v>
      </c>
      <c r="C536" s="1047" t="s">
        <v>579</v>
      </c>
      <c r="D536" s="930" t="s">
        <v>1551</v>
      </c>
      <c r="E536" s="931">
        <v>586</v>
      </c>
      <c r="F536" s="906"/>
      <c r="G536" s="906">
        <v>2000</v>
      </c>
      <c r="H536" s="815" t="str">
        <f>VLOOKUP($E536,ETB!$B$66:$C$674,2,0)</f>
        <v>Trade debtors</v>
      </c>
    </row>
    <row r="537" spans="1:8" ht="15" customHeight="1" outlineLevel="2">
      <c r="A537" s="913">
        <v>366</v>
      </c>
      <c r="B537" s="911">
        <v>45257</v>
      </c>
      <c r="C537" s="1047" t="s">
        <v>579</v>
      </c>
      <c r="D537" s="930" t="s">
        <v>1678</v>
      </c>
      <c r="E537" s="931">
        <v>586</v>
      </c>
      <c r="F537" s="906"/>
      <c r="G537" s="906">
        <v>4100</v>
      </c>
      <c r="H537" s="815" t="str">
        <f>VLOOKUP($E537,ETB!$B$66:$C$674,2,0)</f>
        <v>Trade debtors</v>
      </c>
    </row>
    <row r="538" spans="1:8" ht="15" customHeight="1" outlineLevel="2">
      <c r="A538" s="913">
        <v>338</v>
      </c>
      <c r="B538" s="911">
        <v>45223</v>
      </c>
      <c r="C538" s="1047" t="s">
        <v>579</v>
      </c>
      <c r="D538" s="930" t="s">
        <v>1526</v>
      </c>
      <c r="E538" s="931">
        <v>586</v>
      </c>
      <c r="F538" s="906"/>
      <c r="G538" s="906">
        <v>250</v>
      </c>
      <c r="H538" s="815" t="str">
        <f>VLOOKUP($E538,ETB!$B$66:$C$674,2,0)</f>
        <v>Trade debtors</v>
      </c>
    </row>
    <row r="539" spans="1:8" ht="15" customHeight="1" outlineLevel="2">
      <c r="A539" s="913">
        <v>367</v>
      </c>
      <c r="B539" s="911">
        <v>45257</v>
      </c>
      <c r="C539" s="1047" t="s">
        <v>575</v>
      </c>
      <c r="D539" s="930" t="s">
        <v>1679</v>
      </c>
      <c r="E539" s="931">
        <v>586</v>
      </c>
      <c r="F539" s="906"/>
      <c r="G539" s="906">
        <v>289</v>
      </c>
      <c r="H539" s="815" t="str">
        <f>VLOOKUP($E539,ETB!$B$66:$C$674,2,0)</f>
        <v>Trade debtors</v>
      </c>
    </row>
    <row r="540" spans="1:8" ht="15" customHeight="1" outlineLevel="2">
      <c r="A540" s="913">
        <v>166</v>
      </c>
      <c r="B540" s="911">
        <v>45260</v>
      </c>
      <c r="C540" s="1047" t="s">
        <v>575</v>
      </c>
      <c r="D540" s="930" t="s">
        <v>1679</v>
      </c>
      <c r="E540" s="931">
        <v>586</v>
      </c>
      <c r="F540" s="906"/>
      <c r="G540" s="906">
        <v>700</v>
      </c>
      <c r="H540" s="815" t="str">
        <f>VLOOKUP($E540,ETB!$B$66:$C$674,2,0)</f>
        <v>Trade debtors</v>
      </c>
    </row>
    <row r="541" spans="1:8" ht="15" customHeight="1" outlineLevel="2">
      <c r="A541" s="913">
        <v>167</v>
      </c>
      <c r="B541" s="911">
        <v>45210</v>
      </c>
      <c r="C541" s="1047" t="s">
        <v>579</v>
      </c>
      <c r="D541" s="930" t="s">
        <v>1462</v>
      </c>
      <c r="E541" s="931">
        <v>586</v>
      </c>
      <c r="F541" s="906"/>
      <c r="G541" s="906">
        <v>3900</v>
      </c>
      <c r="H541" s="815" t="str">
        <f>VLOOKUP($E541,ETB!$B$66:$C$674,2,0)</f>
        <v>Trade debtors</v>
      </c>
    </row>
    <row r="542" spans="1:8" ht="15" customHeight="1" outlineLevel="2">
      <c r="A542" s="913">
        <v>11</v>
      </c>
      <c r="B542" s="911">
        <v>44932</v>
      </c>
      <c r="C542" s="1047" t="s">
        <v>579</v>
      </c>
      <c r="D542" s="930" t="s">
        <v>617</v>
      </c>
      <c r="E542" s="931">
        <v>586</v>
      </c>
      <c r="F542" s="906"/>
      <c r="G542" s="906">
        <v>250</v>
      </c>
      <c r="H542" s="815" t="str">
        <f>VLOOKUP($E542,ETB!$B$66:$C$674,2,0)</f>
        <v>Trade debtors</v>
      </c>
    </row>
    <row r="543" spans="1:8" ht="15" customHeight="1" outlineLevel="2">
      <c r="A543" s="913">
        <v>169</v>
      </c>
      <c r="B543" s="911">
        <v>45257</v>
      </c>
      <c r="C543" s="1047" t="s">
        <v>579</v>
      </c>
      <c r="D543" s="930" t="s">
        <v>1675</v>
      </c>
      <c r="E543" s="931">
        <v>586</v>
      </c>
      <c r="F543" s="906"/>
      <c r="G543" s="906">
        <v>1800</v>
      </c>
      <c r="H543" s="815" t="str">
        <f>VLOOKUP($E543,ETB!$B$66:$C$674,2,0)</f>
        <v>Trade debtors</v>
      </c>
    </row>
    <row r="544" spans="1:8" ht="15" customHeight="1" outlineLevel="2">
      <c r="A544" s="913">
        <v>165</v>
      </c>
      <c r="B544" s="911">
        <v>45138</v>
      </c>
      <c r="C544" s="1047" t="s">
        <v>579</v>
      </c>
      <c r="D544" s="930" t="s">
        <v>1178</v>
      </c>
      <c r="E544" s="931">
        <v>586</v>
      </c>
      <c r="F544" s="906"/>
      <c r="G544" s="906">
        <v>1289</v>
      </c>
      <c r="H544" s="815" t="str">
        <f>VLOOKUP($E544,ETB!$B$66:$C$674,2,0)</f>
        <v>Trade debtors</v>
      </c>
    </row>
    <row r="545" spans="1:8" ht="15" customHeight="1" outlineLevel="2">
      <c r="A545" s="913">
        <v>252</v>
      </c>
      <c r="B545" s="911">
        <v>45182</v>
      </c>
      <c r="C545" s="1047" t="s">
        <v>579</v>
      </c>
      <c r="D545" s="930" t="s">
        <v>1346</v>
      </c>
      <c r="E545" s="931">
        <v>586</v>
      </c>
      <c r="F545" s="906"/>
      <c r="G545" s="906">
        <v>289</v>
      </c>
      <c r="H545" s="815" t="str">
        <f>VLOOKUP($E545,ETB!$B$66:$C$674,2,0)</f>
        <v>Trade debtors</v>
      </c>
    </row>
    <row r="546" spans="1:8" ht="15" customHeight="1" outlineLevel="2">
      <c r="A546" s="913">
        <v>172</v>
      </c>
      <c r="B546" s="911">
        <v>45183</v>
      </c>
      <c r="C546" s="1047" t="s">
        <v>579</v>
      </c>
      <c r="D546" s="930" t="s">
        <v>1346</v>
      </c>
      <c r="E546" s="931">
        <v>586</v>
      </c>
      <c r="F546" s="906"/>
      <c r="G546" s="906">
        <v>6300</v>
      </c>
      <c r="H546" s="815" t="str">
        <f>VLOOKUP($E546,ETB!$B$66:$C$674,2,0)</f>
        <v>Trade debtors</v>
      </c>
    </row>
    <row r="547" spans="1:8" ht="15" customHeight="1" outlineLevel="2">
      <c r="A547" s="913">
        <v>210</v>
      </c>
      <c r="B547" s="911">
        <v>45153</v>
      </c>
      <c r="C547" s="1047" t="s">
        <v>579</v>
      </c>
      <c r="D547" s="930" t="s">
        <v>1214</v>
      </c>
      <c r="E547" s="931">
        <v>586</v>
      </c>
      <c r="F547" s="906"/>
      <c r="G547" s="906">
        <v>4989</v>
      </c>
      <c r="H547" s="815" t="str">
        <f>VLOOKUP($E547,ETB!$B$66:$C$674,2,0)</f>
        <v>Trade debtors</v>
      </c>
    </row>
    <row r="548" spans="1:8" ht="15" customHeight="1" outlineLevel="2">
      <c r="A548" s="913">
        <v>188</v>
      </c>
      <c r="B548" s="911">
        <v>45250</v>
      </c>
      <c r="C548" s="1047" t="s">
        <v>579</v>
      </c>
      <c r="D548" s="930" t="s">
        <v>1644</v>
      </c>
      <c r="E548" s="931">
        <v>586</v>
      </c>
      <c r="F548" s="906"/>
      <c r="G548" s="906">
        <v>489</v>
      </c>
      <c r="H548" s="815" t="str">
        <f>VLOOKUP($E548,ETB!$B$66:$C$674,2,0)</f>
        <v>Trade debtors</v>
      </c>
    </row>
    <row r="549" spans="1:8" ht="15" customHeight="1" outlineLevel="2">
      <c r="A549" s="913">
        <v>260</v>
      </c>
      <c r="B549" s="911">
        <v>45257</v>
      </c>
      <c r="C549" s="1047" t="s">
        <v>579</v>
      </c>
      <c r="D549" s="930" t="s">
        <v>1644</v>
      </c>
      <c r="E549" s="931">
        <v>586</v>
      </c>
      <c r="F549" s="907"/>
      <c r="G549" s="906">
        <v>3500</v>
      </c>
      <c r="H549" s="815" t="str">
        <f>VLOOKUP($E549,ETB!$B$66:$C$674,2,0)</f>
        <v>Trade debtors</v>
      </c>
    </row>
    <row r="550" spans="1:8" ht="15" customHeight="1" outlineLevel="2">
      <c r="A550" s="913">
        <v>132</v>
      </c>
      <c r="B550" s="911">
        <v>44971</v>
      </c>
      <c r="C550" s="1047" t="s">
        <v>579</v>
      </c>
      <c r="D550" s="930" t="s">
        <v>703</v>
      </c>
      <c r="E550" s="931">
        <v>586</v>
      </c>
      <c r="F550" s="906"/>
      <c r="G550" s="906">
        <v>1450</v>
      </c>
      <c r="H550" s="815" t="str">
        <f>VLOOKUP($E550,ETB!$B$66:$C$674,2,0)</f>
        <v>Trade debtors</v>
      </c>
    </row>
    <row r="551" spans="1:8" ht="15" customHeight="1" outlineLevel="2">
      <c r="A551" s="913">
        <v>299</v>
      </c>
      <c r="B551" s="911">
        <v>45012</v>
      </c>
      <c r="C551" s="1047" t="s">
        <v>579</v>
      </c>
      <c r="D551" s="930" t="s">
        <v>836</v>
      </c>
      <c r="E551" s="931">
        <v>586</v>
      </c>
      <c r="F551" s="906"/>
      <c r="G551" s="906">
        <v>250</v>
      </c>
      <c r="H551" s="815" t="str">
        <f>VLOOKUP($E551,ETB!$B$66:$C$674,2,0)</f>
        <v>Trade debtors</v>
      </c>
    </row>
    <row r="552" spans="1:8" ht="15" customHeight="1" outlineLevel="2">
      <c r="A552" s="913">
        <v>215</v>
      </c>
      <c r="B552" s="911">
        <v>44984</v>
      </c>
      <c r="C552" s="1047" t="s">
        <v>579</v>
      </c>
      <c r="D552" s="930" t="s">
        <v>745</v>
      </c>
      <c r="E552" s="931">
        <v>586</v>
      </c>
      <c r="F552" s="906"/>
      <c r="G552" s="906">
        <v>1850</v>
      </c>
      <c r="H552" s="815" t="str">
        <f>VLOOKUP($E552,ETB!$B$66:$C$674,2,0)</f>
        <v>Trade debtors</v>
      </c>
    </row>
    <row r="553" spans="1:8" ht="15" customHeight="1" outlineLevel="2">
      <c r="A553" s="913">
        <v>135</v>
      </c>
      <c r="B553" s="911">
        <v>44999</v>
      </c>
      <c r="C553" s="1047" t="s">
        <v>575</v>
      </c>
      <c r="D553" s="930" t="s">
        <v>790</v>
      </c>
      <c r="E553" s="931">
        <v>586</v>
      </c>
      <c r="F553" s="906"/>
      <c r="G553" s="906">
        <v>250</v>
      </c>
      <c r="H553" s="815" t="str">
        <f>VLOOKUP($E553,ETB!$B$66:$C$674,2,0)</f>
        <v>Trade debtors</v>
      </c>
    </row>
    <row r="554" spans="1:8" ht="15" customHeight="1" outlineLevel="2">
      <c r="A554" s="913">
        <v>148</v>
      </c>
      <c r="B554" s="911">
        <v>45001</v>
      </c>
      <c r="C554" s="1047" t="s">
        <v>575</v>
      </c>
      <c r="D554" s="930" t="s">
        <v>790</v>
      </c>
      <c r="E554" s="931">
        <v>586</v>
      </c>
      <c r="F554" s="906"/>
      <c r="G554" s="906">
        <v>1650</v>
      </c>
      <c r="H554" s="815" t="str">
        <f>VLOOKUP($E554,ETB!$B$66:$C$674,2,0)</f>
        <v>Trade debtors</v>
      </c>
    </row>
    <row r="555" spans="1:8" ht="15" customHeight="1" outlineLevel="2">
      <c r="A555" s="913">
        <v>181</v>
      </c>
      <c r="B555" s="911">
        <v>45197</v>
      </c>
      <c r="C555" s="1047" t="s">
        <v>575</v>
      </c>
      <c r="D555" s="930" t="s">
        <v>1410</v>
      </c>
      <c r="E555" s="931">
        <v>586</v>
      </c>
      <c r="F555" s="906"/>
      <c r="G555" s="906">
        <v>1189</v>
      </c>
      <c r="H555" s="815" t="str">
        <f>VLOOKUP($E555,ETB!$B$66:$C$674,2,0)</f>
        <v>Trade debtors</v>
      </c>
    </row>
    <row r="556" spans="1:8" ht="15" customHeight="1" outlineLevel="2">
      <c r="A556" s="913">
        <v>182</v>
      </c>
      <c r="B556" s="911">
        <v>45187</v>
      </c>
      <c r="C556" s="1047" t="s">
        <v>579</v>
      </c>
      <c r="D556" s="930" t="s">
        <v>1367</v>
      </c>
      <c r="E556" s="931">
        <v>586</v>
      </c>
      <c r="F556" s="906"/>
      <c r="G556" s="906">
        <v>4489</v>
      </c>
      <c r="H556" s="815" t="str">
        <f>VLOOKUP($E556,ETB!$B$66:$C$674,2,0)</f>
        <v>Trade debtors</v>
      </c>
    </row>
    <row r="557" spans="1:8" ht="15" customHeight="1" outlineLevel="2">
      <c r="A557" s="913">
        <v>183</v>
      </c>
      <c r="B557" s="911">
        <v>45223</v>
      </c>
      <c r="C557" s="1047" t="s">
        <v>575</v>
      </c>
      <c r="D557" s="930" t="s">
        <v>1524</v>
      </c>
      <c r="E557" s="931">
        <v>586</v>
      </c>
      <c r="F557" s="906"/>
      <c r="G557" s="906">
        <v>1700</v>
      </c>
      <c r="H557" s="815" t="str">
        <f>VLOOKUP($E557,ETB!$B$66:$C$674,2,0)</f>
        <v>Trade debtors</v>
      </c>
    </row>
    <row r="558" spans="1:8" ht="15" customHeight="1" outlineLevel="2">
      <c r="A558" s="913">
        <v>110</v>
      </c>
      <c r="B558" s="911">
        <v>45001</v>
      </c>
      <c r="C558" s="1047" t="s">
        <v>575</v>
      </c>
      <c r="D558" s="930" t="s">
        <v>801</v>
      </c>
      <c r="E558" s="931">
        <v>586</v>
      </c>
      <c r="F558" s="906"/>
      <c r="G558" s="906">
        <v>1989</v>
      </c>
      <c r="H558" s="815" t="str">
        <f>VLOOKUP($E558,ETB!$B$66:$C$674,2,0)</f>
        <v>Trade debtors</v>
      </c>
    </row>
    <row r="559" spans="1:8" ht="15" customHeight="1" outlineLevel="2">
      <c r="A559" s="913">
        <v>2</v>
      </c>
      <c r="B559" s="911">
        <v>45078</v>
      </c>
      <c r="C559" s="1047" t="s">
        <v>579</v>
      </c>
      <c r="D559" s="930" t="s">
        <v>1008</v>
      </c>
      <c r="E559" s="931">
        <v>586</v>
      </c>
      <c r="F559" s="906"/>
      <c r="G559" s="906">
        <v>250</v>
      </c>
      <c r="H559" s="815" t="str">
        <f>VLOOKUP($E559,ETB!$B$66:$C$674,2,0)</f>
        <v>Trade debtors</v>
      </c>
    </row>
    <row r="560" spans="1:8" ht="15" customHeight="1" outlineLevel="2">
      <c r="A560" s="913">
        <v>61</v>
      </c>
      <c r="B560" s="911">
        <v>45082</v>
      </c>
      <c r="C560" s="1047" t="s">
        <v>579</v>
      </c>
      <c r="D560" s="930" t="s">
        <v>1008</v>
      </c>
      <c r="E560" s="931">
        <v>586</v>
      </c>
      <c r="F560" s="906"/>
      <c r="G560" s="906">
        <v>1650</v>
      </c>
      <c r="H560" s="815" t="str">
        <f>VLOOKUP($E560,ETB!$B$66:$C$674,2,0)</f>
        <v>Trade debtors</v>
      </c>
    </row>
    <row r="561" spans="1:8" ht="15" customHeight="1" outlineLevel="2">
      <c r="A561" s="913">
        <v>25</v>
      </c>
      <c r="B561" s="911">
        <v>44963</v>
      </c>
      <c r="C561" s="1047" t="s">
        <v>579</v>
      </c>
      <c r="D561" s="930" t="s">
        <v>678</v>
      </c>
      <c r="E561" s="931">
        <v>586</v>
      </c>
      <c r="F561" s="906"/>
      <c r="G561" s="906">
        <v>4100</v>
      </c>
      <c r="H561" s="815" t="str">
        <f>VLOOKUP($E561,ETB!$B$66:$C$674,2,0)</f>
        <v>Trade debtors</v>
      </c>
    </row>
    <row r="562" spans="1:8" ht="15" customHeight="1" outlineLevel="2">
      <c r="A562" s="913">
        <v>189</v>
      </c>
      <c r="B562" s="911">
        <v>45251</v>
      </c>
      <c r="C562" s="1047" t="s">
        <v>579</v>
      </c>
      <c r="D562" s="930" t="s">
        <v>1657</v>
      </c>
      <c r="E562" s="931">
        <v>586</v>
      </c>
      <c r="F562" s="906"/>
      <c r="G562" s="906">
        <v>500</v>
      </c>
      <c r="H562" s="815" t="str">
        <f>VLOOKUP($E562,ETB!$B$66:$C$674,2,0)</f>
        <v>Trade debtors</v>
      </c>
    </row>
    <row r="563" spans="1:8" ht="15" customHeight="1" outlineLevel="2">
      <c r="A563" s="913">
        <v>211</v>
      </c>
      <c r="B563" s="911">
        <v>45252</v>
      </c>
      <c r="C563" s="1047" t="s">
        <v>579</v>
      </c>
      <c r="D563" s="930" t="s">
        <v>1657</v>
      </c>
      <c r="E563" s="931">
        <v>586</v>
      </c>
      <c r="F563" s="906"/>
      <c r="G563" s="906">
        <v>2250</v>
      </c>
      <c r="H563" s="815" t="str">
        <f>VLOOKUP($E563,ETB!$B$66:$C$674,2,0)</f>
        <v>Trade debtors</v>
      </c>
    </row>
    <row r="564" spans="1:8" ht="15" customHeight="1" outlineLevel="2">
      <c r="A564" s="913">
        <v>190</v>
      </c>
      <c r="B564" s="911">
        <v>45077</v>
      </c>
      <c r="C564" s="1047" t="s">
        <v>579</v>
      </c>
      <c r="D564" s="930" t="s">
        <v>1003</v>
      </c>
      <c r="E564" s="931">
        <v>586</v>
      </c>
      <c r="F564" s="906"/>
      <c r="G564" s="906">
        <v>250</v>
      </c>
      <c r="H564" s="815" t="str">
        <f>VLOOKUP($E564,ETB!$B$66:$C$674,2,0)</f>
        <v>Trade debtors</v>
      </c>
    </row>
    <row r="565" spans="1:8" ht="15" customHeight="1" outlineLevel="2">
      <c r="A565" s="913">
        <v>88</v>
      </c>
      <c r="B565" s="911">
        <v>45085</v>
      </c>
      <c r="C565" s="1047" t="s">
        <v>579</v>
      </c>
      <c r="D565" s="930" t="s">
        <v>1003</v>
      </c>
      <c r="E565" s="931">
        <v>586</v>
      </c>
      <c r="F565" s="906"/>
      <c r="G565" s="906">
        <v>4050</v>
      </c>
      <c r="H565" s="815" t="str">
        <f>VLOOKUP($E565,ETB!$B$66:$C$674,2,0)</f>
        <v>Trade debtors</v>
      </c>
    </row>
    <row r="566" spans="1:8" ht="15" customHeight="1" outlineLevel="2">
      <c r="A566" s="913">
        <v>198</v>
      </c>
      <c r="B566" s="911">
        <v>45229</v>
      </c>
      <c r="C566" s="1047" t="s">
        <v>579</v>
      </c>
      <c r="D566" s="932" t="s">
        <v>1552</v>
      </c>
      <c r="E566" s="931">
        <v>586</v>
      </c>
      <c r="F566" s="906"/>
      <c r="G566" s="906">
        <v>6300</v>
      </c>
      <c r="H566" s="815" t="str">
        <f>VLOOKUP($E566,ETB!$B$66:$C$674,2,0)</f>
        <v>Trade debtors</v>
      </c>
    </row>
    <row r="567" spans="1:8" ht="15" customHeight="1" outlineLevel="2">
      <c r="A567" s="913">
        <v>199</v>
      </c>
      <c r="B567" s="911">
        <v>45230</v>
      </c>
      <c r="C567" s="1047" t="s">
        <v>579</v>
      </c>
      <c r="D567" s="930" t="s">
        <v>1552</v>
      </c>
      <c r="E567" s="931">
        <v>586</v>
      </c>
      <c r="F567" s="906"/>
      <c r="G567" s="906">
        <v>50</v>
      </c>
      <c r="H567" s="815" t="str">
        <f>VLOOKUP($E567,ETB!$B$66:$C$674,2,0)</f>
        <v>Trade debtors</v>
      </c>
    </row>
    <row r="568" spans="1:8" ht="15" customHeight="1" outlineLevel="2">
      <c r="A568" s="913">
        <v>73</v>
      </c>
      <c r="B568" s="911">
        <v>44939</v>
      </c>
      <c r="C568" s="1047" t="s">
        <v>579</v>
      </c>
      <c r="D568" s="930" t="s">
        <v>636</v>
      </c>
      <c r="E568" s="931">
        <v>586</v>
      </c>
      <c r="F568" s="906"/>
      <c r="G568" s="906">
        <v>489</v>
      </c>
      <c r="H568" s="815" t="str">
        <f>VLOOKUP($E568,ETB!$B$66:$C$674,2,0)</f>
        <v>Trade debtors</v>
      </c>
    </row>
    <row r="569" spans="1:8" ht="15" customHeight="1" outlineLevel="2">
      <c r="A569" s="913">
        <v>168</v>
      </c>
      <c r="B569" s="911">
        <v>44945</v>
      </c>
      <c r="C569" s="1047" t="s">
        <v>579</v>
      </c>
      <c r="D569" s="930" t="s">
        <v>636</v>
      </c>
      <c r="E569" s="931">
        <v>586</v>
      </c>
      <c r="F569" s="906"/>
      <c r="G569" s="906">
        <v>1500</v>
      </c>
      <c r="H569" s="815" t="str">
        <f>VLOOKUP($E569,ETB!$B$66:$C$674,2,0)</f>
        <v>Trade debtors</v>
      </c>
    </row>
    <row r="570" spans="1:8" ht="15" customHeight="1" outlineLevel="2">
      <c r="A570" s="913">
        <v>179</v>
      </c>
      <c r="B570" s="911">
        <v>45008</v>
      </c>
      <c r="C570" s="1047" t="s">
        <v>579</v>
      </c>
      <c r="D570" s="930" t="s">
        <v>825</v>
      </c>
      <c r="E570" s="931">
        <v>586</v>
      </c>
      <c r="F570" s="906"/>
      <c r="G570" s="906">
        <v>100</v>
      </c>
      <c r="H570" s="815" t="str">
        <f>VLOOKUP($E570,ETB!$B$66:$C$674,2,0)</f>
        <v>Trade debtors</v>
      </c>
    </row>
    <row r="571" spans="1:8" ht="15" customHeight="1" outlineLevel="2">
      <c r="A571" s="913">
        <v>85</v>
      </c>
      <c r="B571" s="911">
        <v>45140</v>
      </c>
      <c r="C571" s="1047" t="s">
        <v>579</v>
      </c>
      <c r="D571" s="930" t="s">
        <v>1189</v>
      </c>
      <c r="E571" s="931">
        <v>586</v>
      </c>
      <c r="F571" s="906"/>
      <c r="G571" s="906">
        <v>1800</v>
      </c>
      <c r="H571" s="815" t="str">
        <f>VLOOKUP($E571,ETB!$B$66:$C$674,2,0)</f>
        <v>Trade debtors</v>
      </c>
    </row>
    <row r="572" spans="1:8" ht="15" customHeight="1" outlineLevel="2">
      <c r="A572" s="913">
        <v>204</v>
      </c>
      <c r="B572" s="911">
        <v>44980</v>
      </c>
      <c r="C572" s="1047" t="s">
        <v>579</v>
      </c>
      <c r="D572" s="930" t="s">
        <v>733</v>
      </c>
      <c r="E572" s="931">
        <v>586</v>
      </c>
      <c r="F572" s="906"/>
      <c r="G572" s="906">
        <v>250</v>
      </c>
      <c r="H572" s="815" t="str">
        <f>VLOOKUP($E572,ETB!$B$66:$C$674,2,0)</f>
        <v>Trade debtors</v>
      </c>
    </row>
    <row r="573" spans="1:8" ht="15" customHeight="1" outlineLevel="2">
      <c r="A573" s="913">
        <v>206</v>
      </c>
      <c r="B573" s="911">
        <v>45120</v>
      </c>
      <c r="C573" s="1047" t="s">
        <v>579</v>
      </c>
      <c r="D573" s="930" t="s">
        <v>1124</v>
      </c>
      <c r="E573" s="931">
        <v>586</v>
      </c>
      <c r="F573" s="906"/>
      <c r="G573" s="906">
        <v>290</v>
      </c>
      <c r="H573" s="815" t="str">
        <f>VLOOKUP($E573,ETB!$B$66:$C$674,2,0)</f>
        <v>Trade debtors</v>
      </c>
    </row>
    <row r="574" spans="1:8" ht="15" customHeight="1" outlineLevel="2">
      <c r="A574" s="913">
        <v>207</v>
      </c>
      <c r="B574" s="911">
        <v>45124</v>
      </c>
      <c r="C574" s="1047" t="s">
        <v>579</v>
      </c>
      <c r="D574" s="930" t="s">
        <v>1124</v>
      </c>
      <c r="E574" s="931">
        <v>586</v>
      </c>
      <c r="F574" s="906"/>
      <c r="G574" s="906">
        <v>2510</v>
      </c>
      <c r="H574" s="815" t="str">
        <f>VLOOKUP($E574,ETB!$B$66:$C$674,2,0)</f>
        <v>Trade debtors</v>
      </c>
    </row>
    <row r="575" spans="1:8" ht="15" customHeight="1" outlineLevel="2">
      <c r="A575" s="913">
        <v>102</v>
      </c>
      <c r="B575" s="911">
        <v>45091</v>
      </c>
      <c r="C575" s="1047" t="s">
        <v>579</v>
      </c>
      <c r="D575" s="930" t="s">
        <v>1038</v>
      </c>
      <c r="E575" s="931">
        <v>586</v>
      </c>
      <c r="F575" s="906"/>
      <c r="G575" s="906">
        <v>289</v>
      </c>
      <c r="H575" s="815" t="str">
        <f>VLOOKUP($E575,ETB!$B$66:$C$674,2,0)</f>
        <v>Trade debtors</v>
      </c>
    </row>
    <row r="576" spans="1:8" ht="15" customHeight="1" outlineLevel="2">
      <c r="A576" s="913">
        <v>233</v>
      </c>
      <c r="B576" s="911">
        <v>45093</v>
      </c>
      <c r="C576" s="1047" t="s">
        <v>579</v>
      </c>
      <c r="D576" s="930" t="s">
        <v>1038</v>
      </c>
      <c r="E576" s="931">
        <v>586</v>
      </c>
      <c r="F576" s="906"/>
      <c r="G576" s="906">
        <v>2800</v>
      </c>
      <c r="H576" s="815" t="str">
        <f>VLOOKUP($E576,ETB!$B$66:$C$674,2,0)</f>
        <v>Trade debtors</v>
      </c>
    </row>
    <row r="577" spans="1:8" ht="15" customHeight="1" outlineLevel="2">
      <c r="A577" s="913">
        <v>27</v>
      </c>
      <c r="B577" s="911">
        <v>44900</v>
      </c>
      <c r="C577" s="1047" t="s">
        <v>579</v>
      </c>
      <c r="D577" s="930" t="s">
        <v>581</v>
      </c>
      <c r="E577" s="931">
        <v>586</v>
      </c>
      <c r="F577" s="906"/>
      <c r="G577" s="906">
        <v>1400</v>
      </c>
      <c r="H577" s="815" t="str">
        <f>VLOOKUP($E577,ETB!$B$66:$C$674,2,0)</f>
        <v>Trade debtors</v>
      </c>
    </row>
    <row r="578" spans="1:8" ht="15" customHeight="1" outlineLevel="2">
      <c r="A578" s="913">
        <v>49</v>
      </c>
      <c r="B578" s="911">
        <v>44900</v>
      </c>
      <c r="C578" s="1047" t="s">
        <v>579</v>
      </c>
      <c r="D578" s="930" t="s">
        <v>582</v>
      </c>
      <c r="E578" s="931">
        <v>586</v>
      </c>
      <c r="F578" s="906"/>
      <c r="G578" s="906">
        <v>2500</v>
      </c>
      <c r="H578" s="815" t="str">
        <f>VLOOKUP($E578,ETB!$B$66:$C$674,2,0)</f>
        <v>Trade debtors</v>
      </c>
    </row>
    <row r="579" spans="1:8" ht="15" customHeight="1" outlineLevel="2">
      <c r="A579" s="913">
        <v>15</v>
      </c>
      <c r="B579" s="911">
        <v>44984</v>
      </c>
      <c r="C579" s="1047" t="s">
        <v>579</v>
      </c>
      <c r="D579" s="930" t="s">
        <v>744</v>
      </c>
      <c r="E579" s="931">
        <v>586</v>
      </c>
      <c r="F579" s="906"/>
      <c r="G579" s="906">
        <v>250</v>
      </c>
      <c r="H579" s="815" t="str">
        <f>VLOOKUP($E579,ETB!$B$66:$C$674,2,0)</f>
        <v>Trade debtors</v>
      </c>
    </row>
    <row r="580" spans="1:8" ht="15" customHeight="1" outlineLevel="2">
      <c r="A580" s="913">
        <v>16</v>
      </c>
      <c r="B580" s="911">
        <v>44984</v>
      </c>
      <c r="C580" s="1047" t="s">
        <v>579</v>
      </c>
      <c r="D580" s="930" t="s">
        <v>744</v>
      </c>
      <c r="E580" s="931">
        <v>586</v>
      </c>
      <c r="F580" s="906"/>
      <c r="G580" s="906">
        <v>2439</v>
      </c>
      <c r="H580" s="815" t="str">
        <f>VLOOKUP($E580,ETB!$B$66:$C$674,2,0)</f>
        <v>Trade debtors</v>
      </c>
    </row>
    <row r="581" spans="1:8" ht="15" customHeight="1" outlineLevel="2">
      <c r="A581" s="913">
        <v>216</v>
      </c>
      <c r="B581" s="911">
        <v>45211</v>
      </c>
      <c r="C581" s="1047" t="s">
        <v>575</v>
      </c>
      <c r="D581" s="930" t="s">
        <v>1470</v>
      </c>
      <c r="E581" s="931">
        <v>586</v>
      </c>
      <c r="F581" s="906"/>
      <c r="G581" s="906">
        <v>200</v>
      </c>
      <c r="H581" s="815" t="str">
        <f>VLOOKUP($E581,ETB!$B$66:$C$674,2,0)</f>
        <v>Trade debtors</v>
      </c>
    </row>
    <row r="582" spans="1:8" ht="15" customHeight="1" outlineLevel="2">
      <c r="A582" s="913">
        <v>217</v>
      </c>
      <c r="B582" s="911">
        <v>45211</v>
      </c>
      <c r="C582" s="1047" t="s">
        <v>575</v>
      </c>
      <c r="D582" s="930" t="s">
        <v>1470</v>
      </c>
      <c r="E582" s="931">
        <v>586</v>
      </c>
      <c r="F582" s="906"/>
      <c r="G582" s="906">
        <v>300</v>
      </c>
      <c r="H582" s="815" t="str">
        <f>VLOOKUP($E582,ETB!$B$66:$C$674,2,0)</f>
        <v>Trade debtors</v>
      </c>
    </row>
    <row r="583" spans="1:8" ht="15" customHeight="1" outlineLevel="2">
      <c r="A583" s="913">
        <v>218</v>
      </c>
      <c r="B583" s="911">
        <v>45216</v>
      </c>
      <c r="C583" s="1047" t="s">
        <v>575</v>
      </c>
      <c r="D583" s="930" t="s">
        <v>1470</v>
      </c>
      <c r="E583" s="931">
        <v>586</v>
      </c>
      <c r="F583" s="906"/>
      <c r="G583" s="906">
        <v>10000</v>
      </c>
      <c r="H583" s="815" t="str">
        <f>VLOOKUP($E583,ETB!$B$66:$C$674,2,0)</f>
        <v>Trade debtors</v>
      </c>
    </row>
    <row r="584" spans="1:8" ht="15" customHeight="1" outlineLevel="2">
      <c r="A584" s="913">
        <v>219</v>
      </c>
      <c r="B584" s="911">
        <v>45005</v>
      </c>
      <c r="C584" s="1047" t="s">
        <v>575</v>
      </c>
      <c r="D584" s="930" t="s">
        <v>813</v>
      </c>
      <c r="E584" s="931">
        <v>586</v>
      </c>
      <c r="F584" s="907"/>
      <c r="G584" s="906">
        <v>1600</v>
      </c>
      <c r="H584" s="815" t="str">
        <f>VLOOKUP($E584,ETB!$B$66:$C$674,2,0)</f>
        <v>Trade debtors</v>
      </c>
    </row>
    <row r="585" spans="1:8" ht="15" customHeight="1" outlineLevel="2">
      <c r="A585" s="913">
        <v>345</v>
      </c>
      <c r="B585" s="911">
        <v>45224</v>
      </c>
      <c r="C585" s="1047" t="s">
        <v>579</v>
      </c>
      <c r="D585" s="932" t="s">
        <v>1535</v>
      </c>
      <c r="E585" s="931">
        <v>586</v>
      </c>
      <c r="F585" s="906"/>
      <c r="G585" s="906">
        <v>289</v>
      </c>
      <c r="H585" s="815" t="str">
        <f>VLOOKUP($E585,ETB!$B$66:$C$674,2,0)</f>
        <v>Trade debtors</v>
      </c>
    </row>
    <row r="586" spans="1:8" ht="15" customHeight="1" outlineLevel="2">
      <c r="A586" s="913">
        <v>221</v>
      </c>
      <c r="B586" s="911">
        <v>45226</v>
      </c>
      <c r="C586" s="1047" t="s">
        <v>579</v>
      </c>
      <c r="D586" s="930" t="s">
        <v>1535</v>
      </c>
      <c r="E586" s="931">
        <v>586</v>
      </c>
      <c r="F586" s="906"/>
      <c r="G586" s="906">
        <v>2200</v>
      </c>
      <c r="H586" s="815" t="str">
        <f>VLOOKUP($E586,ETB!$B$66:$C$674,2,0)</f>
        <v>Trade debtors</v>
      </c>
    </row>
    <row r="587" spans="1:8" ht="15" customHeight="1" outlineLevel="2">
      <c r="A587" s="913">
        <v>191</v>
      </c>
      <c r="B587" s="911">
        <v>45089</v>
      </c>
      <c r="C587" s="1047" t="s">
        <v>579</v>
      </c>
      <c r="D587" s="930" t="s">
        <v>1036</v>
      </c>
      <c r="E587" s="931">
        <v>586</v>
      </c>
      <c r="F587" s="906"/>
      <c r="G587" s="906">
        <v>2939</v>
      </c>
      <c r="H587" s="815" t="str">
        <f>VLOOKUP($E587,ETB!$B$66:$C$674,2,0)</f>
        <v>Trade debtors</v>
      </c>
    </row>
    <row r="588" spans="1:8" ht="15" customHeight="1" outlineLevel="2">
      <c r="A588" s="913">
        <v>79</v>
      </c>
      <c r="B588" s="911">
        <v>45083</v>
      </c>
      <c r="C588" s="1047" t="s">
        <v>579</v>
      </c>
      <c r="D588" s="930" t="s">
        <v>1023</v>
      </c>
      <c r="E588" s="931">
        <v>586</v>
      </c>
      <c r="F588" s="906"/>
      <c r="G588" s="906">
        <v>250</v>
      </c>
      <c r="H588" s="815" t="str">
        <f>VLOOKUP($E588,ETB!$B$66:$C$674,2,0)</f>
        <v>Trade debtors</v>
      </c>
    </row>
    <row r="589" spans="1:8" ht="15" customHeight="1" outlineLevel="2">
      <c r="A589" s="913">
        <v>294</v>
      </c>
      <c r="B589" s="911">
        <v>44953</v>
      </c>
      <c r="C589" s="1047" t="s">
        <v>575</v>
      </c>
      <c r="D589" s="930" t="s">
        <v>668</v>
      </c>
      <c r="E589" s="931">
        <v>586</v>
      </c>
      <c r="F589" s="906"/>
      <c r="G589" s="906">
        <v>489</v>
      </c>
      <c r="H589" s="815" t="str">
        <f>VLOOKUP($E589,ETB!$B$66:$C$674,2,0)</f>
        <v>Trade debtors</v>
      </c>
    </row>
    <row r="590" spans="1:8" ht="15" customHeight="1" outlineLevel="2">
      <c r="A590" s="913">
        <v>334</v>
      </c>
      <c r="B590" s="911">
        <v>44956</v>
      </c>
      <c r="C590" s="1047" t="s">
        <v>575</v>
      </c>
      <c r="D590" s="930" t="s">
        <v>668</v>
      </c>
      <c r="E590" s="931">
        <v>586</v>
      </c>
      <c r="F590" s="906"/>
      <c r="G590" s="906">
        <v>2011</v>
      </c>
      <c r="H590" s="815" t="str">
        <f>VLOOKUP($E590,ETB!$B$66:$C$674,2,0)</f>
        <v>Trade debtors</v>
      </c>
    </row>
    <row r="591" spans="1:8" ht="15" customHeight="1" outlineLevel="2">
      <c r="A591" s="913">
        <v>228</v>
      </c>
      <c r="B591" s="911">
        <v>45155</v>
      </c>
      <c r="C591" s="1047" t="s">
        <v>579</v>
      </c>
      <c r="D591" s="930" t="s">
        <v>1224</v>
      </c>
      <c r="E591" s="931">
        <v>586</v>
      </c>
      <c r="F591" s="906"/>
      <c r="G591" s="906">
        <v>2489</v>
      </c>
      <c r="H591" s="815" t="str">
        <f>VLOOKUP($E591,ETB!$B$66:$C$674,2,0)</f>
        <v>Trade debtors</v>
      </c>
    </row>
    <row r="592" spans="1:8" ht="15" customHeight="1" outlineLevel="2">
      <c r="A592" s="913">
        <v>145</v>
      </c>
      <c r="B592" s="911">
        <v>45012</v>
      </c>
      <c r="C592" s="1047" t="s">
        <v>579</v>
      </c>
      <c r="D592" s="930" t="s">
        <v>835</v>
      </c>
      <c r="E592" s="931">
        <v>586</v>
      </c>
      <c r="F592" s="906"/>
      <c r="G592" s="906">
        <v>1989</v>
      </c>
      <c r="H592" s="815" t="str">
        <f>VLOOKUP($E592,ETB!$B$66:$C$674,2,0)</f>
        <v>Trade debtors</v>
      </c>
    </row>
    <row r="593" spans="1:8" ht="15" customHeight="1" outlineLevel="2">
      <c r="A593" s="913">
        <v>227</v>
      </c>
      <c r="B593" s="911">
        <v>45124</v>
      </c>
      <c r="C593" s="1047" t="s">
        <v>575</v>
      </c>
      <c r="D593" s="930" t="s">
        <v>1133</v>
      </c>
      <c r="E593" s="931">
        <v>586</v>
      </c>
      <c r="F593" s="906"/>
      <c r="G593" s="906">
        <v>4200</v>
      </c>
      <c r="H593" s="815" t="str">
        <f>VLOOKUP($E593,ETB!$B$66:$C$674,2,0)</f>
        <v>Trade debtors</v>
      </c>
    </row>
    <row r="594" spans="1:8" ht="15" customHeight="1" outlineLevel="2">
      <c r="A594" s="913">
        <v>356</v>
      </c>
      <c r="B594" s="911">
        <v>45243</v>
      </c>
      <c r="C594" s="1047" t="s">
        <v>579</v>
      </c>
      <c r="D594" s="930" t="s">
        <v>1615</v>
      </c>
      <c r="E594" s="931">
        <v>586</v>
      </c>
      <c r="F594" s="906"/>
      <c r="G594" s="906">
        <v>2600</v>
      </c>
      <c r="H594" s="815" t="str">
        <f>VLOOKUP($E594,ETB!$B$66:$C$674,2,0)</f>
        <v>Trade debtors</v>
      </c>
    </row>
    <row r="595" spans="1:8" ht="15" customHeight="1" outlineLevel="2">
      <c r="A595" s="913">
        <v>351</v>
      </c>
      <c r="B595" s="911">
        <v>45106</v>
      </c>
      <c r="C595" s="1047" t="s">
        <v>579</v>
      </c>
      <c r="D595" s="930" t="s">
        <v>1093</v>
      </c>
      <c r="E595" s="931">
        <v>586</v>
      </c>
      <c r="F595" s="906"/>
      <c r="G595" s="906">
        <v>1789</v>
      </c>
      <c r="H595" s="815" t="str">
        <f>VLOOKUP($E595,ETB!$B$66:$C$674,2,0)</f>
        <v>Trade debtors</v>
      </c>
    </row>
    <row r="596" spans="1:8" ht="15" customHeight="1" outlineLevel="2">
      <c r="A596" s="913">
        <v>56</v>
      </c>
      <c r="B596" s="911">
        <v>44901</v>
      </c>
      <c r="C596" s="1047" t="s">
        <v>579</v>
      </c>
      <c r="D596" s="930" t="s">
        <v>583</v>
      </c>
      <c r="E596" s="931">
        <v>586</v>
      </c>
      <c r="F596" s="906"/>
      <c r="G596" s="906">
        <v>1989</v>
      </c>
      <c r="H596" s="815" t="str">
        <f>VLOOKUP($E596,ETB!$B$66:$C$674,2,0)</f>
        <v>Trade debtors</v>
      </c>
    </row>
    <row r="597" spans="1:8" ht="15" customHeight="1" outlineLevel="2">
      <c r="A597" s="913">
        <v>186</v>
      </c>
      <c r="B597" s="911">
        <v>45086</v>
      </c>
      <c r="C597" s="1047" t="s">
        <v>579</v>
      </c>
      <c r="D597" s="930" t="s">
        <v>1033</v>
      </c>
      <c r="E597" s="931">
        <v>586</v>
      </c>
      <c r="F597" s="906"/>
      <c r="G597" s="906">
        <v>2700</v>
      </c>
      <c r="H597" s="815" t="str">
        <f>VLOOKUP($E597,ETB!$B$66:$C$674,2,0)</f>
        <v>Trade debtors</v>
      </c>
    </row>
    <row r="598" spans="1:8" ht="15" customHeight="1" outlineLevel="2">
      <c r="A598" s="913">
        <v>57</v>
      </c>
      <c r="B598" s="911">
        <v>45082</v>
      </c>
      <c r="C598" s="1047" t="s">
        <v>579</v>
      </c>
      <c r="D598" s="930" t="s">
        <v>1015</v>
      </c>
      <c r="E598" s="931">
        <v>586</v>
      </c>
      <c r="F598" s="906"/>
      <c r="G598" s="906">
        <v>289</v>
      </c>
      <c r="H598" s="815" t="str">
        <f>VLOOKUP($E598,ETB!$B$66:$C$674,2,0)</f>
        <v>Trade debtors</v>
      </c>
    </row>
    <row r="599" spans="1:8" ht="15" customHeight="1" outlineLevel="2">
      <c r="A599" s="913">
        <v>333</v>
      </c>
      <c r="B599" s="911">
        <v>45208</v>
      </c>
      <c r="C599" s="1047" t="s">
        <v>579</v>
      </c>
      <c r="D599" s="930" t="s">
        <v>1447</v>
      </c>
      <c r="E599" s="931">
        <v>586</v>
      </c>
      <c r="F599" s="906"/>
      <c r="G599" s="906">
        <v>2189</v>
      </c>
      <c r="H599" s="815" t="str">
        <f>VLOOKUP($E599,ETB!$B$66:$C$674,2,0)</f>
        <v>Trade debtors</v>
      </c>
    </row>
    <row r="600" spans="1:8" ht="15" customHeight="1" outlineLevel="2">
      <c r="A600" s="913">
        <v>344</v>
      </c>
      <c r="B600" s="911">
        <v>45212</v>
      </c>
      <c r="C600" s="1047" t="s">
        <v>579</v>
      </c>
      <c r="D600" s="930" t="s">
        <v>1477</v>
      </c>
      <c r="E600" s="931">
        <v>586</v>
      </c>
      <c r="F600" s="906"/>
      <c r="G600" s="906">
        <v>1900</v>
      </c>
      <c r="H600" s="815" t="str">
        <f>VLOOKUP($E600,ETB!$B$66:$C$674,2,0)</f>
        <v>Trade debtors</v>
      </c>
    </row>
    <row r="601" spans="1:8" ht="15" customHeight="1" outlineLevel="2">
      <c r="A601" s="913">
        <v>275</v>
      </c>
      <c r="B601" s="911">
        <v>45034</v>
      </c>
      <c r="C601" s="1047" t="s">
        <v>575</v>
      </c>
      <c r="D601" s="930" t="s">
        <v>905</v>
      </c>
      <c r="E601" s="931">
        <v>586</v>
      </c>
      <c r="F601" s="906"/>
      <c r="G601" s="906">
        <v>2000</v>
      </c>
      <c r="H601" s="815" t="str">
        <f>VLOOKUP($E601,ETB!$B$66:$C$674,2,0)</f>
        <v>Trade debtors</v>
      </c>
    </row>
    <row r="602" spans="1:8" ht="15" customHeight="1" outlineLevel="2">
      <c r="A602" s="913">
        <v>286</v>
      </c>
      <c r="B602" s="911">
        <v>45034</v>
      </c>
      <c r="C602" s="1047" t="s">
        <v>575</v>
      </c>
      <c r="D602" s="930" t="s">
        <v>905</v>
      </c>
      <c r="E602" s="931">
        <v>586</v>
      </c>
      <c r="F602" s="906"/>
      <c r="G602" s="906">
        <v>850</v>
      </c>
      <c r="H602" s="815" t="str">
        <f>VLOOKUP($E602,ETB!$B$66:$C$674,2,0)</f>
        <v>Trade debtors</v>
      </c>
    </row>
    <row r="603" spans="1:8" ht="15" customHeight="1" outlineLevel="2">
      <c r="A603" s="913">
        <v>256</v>
      </c>
      <c r="B603" s="911">
        <v>45027</v>
      </c>
      <c r="C603" s="1047" t="s">
        <v>575</v>
      </c>
      <c r="D603" s="930" t="s">
        <v>886</v>
      </c>
      <c r="E603" s="931">
        <v>586</v>
      </c>
      <c r="F603" s="906"/>
      <c r="G603" s="906">
        <v>189</v>
      </c>
      <c r="H603" s="815" t="str">
        <f>VLOOKUP($E603,ETB!$B$66:$C$674,2,0)</f>
        <v>Trade debtors</v>
      </c>
    </row>
    <row r="604" spans="1:8" ht="15" customHeight="1" outlineLevel="2">
      <c r="A604" s="913">
        <v>239</v>
      </c>
      <c r="B604" s="911">
        <v>45237</v>
      </c>
      <c r="C604" s="1047" t="s">
        <v>579</v>
      </c>
      <c r="D604" s="930" t="s">
        <v>1601</v>
      </c>
      <c r="E604" s="931">
        <v>586</v>
      </c>
      <c r="F604" s="906"/>
      <c r="G604" s="906">
        <v>300</v>
      </c>
      <c r="H604" s="815" t="str">
        <f>VLOOKUP($E604,ETB!$B$66:$C$674,2,0)</f>
        <v>Trade debtors</v>
      </c>
    </row>
    <row r="605" spans="1:8" ht="15" customHeight="1" outlineLevel="2">
      <c r="A605" s="913">
        <v>240</v>
      </c>
      <c r="B605" s="911">
        <v>45244</v>
      </c>
      <c r="C605" s="1047" t="s">
        <v>579</v>
      </c>
      <c r="D605" s="930" t="s">
        <v>1601</v>
      </c>
      <c r="E605" s="931">
        <v>586</v>
      </c>
      <c r="F605" s="906"/>
      <c r="G605" s="906">
        <v>7400</v>
      </c>
      <c r="H605" s="815" t="str">
        <f>VLOOKUP($E605,ETB!$B$66:$C$674,2,0)</f>
        <v>Trade debtors</v>
      </c>
    </row>
    <row r="606" spans="1:8" ht="15" customHeight="1" outlineLevel="2">
      <c r="A606" s="913">
        <v>241</v>
      </c>
      <c r="B606" s="911">
        <v>45197</v>
      </c>
      <c r="C606" s="1047" t="s">
        <v>575</v>
      </c>
      <c r="D606" s="930" t="s">
        <v>1411</v>
      </c>
      <c r="E606" s="931">
        <v>586</v>
      </c>
      <c r="F606" s="906"/>
      <c r="G606" s="906">
        <v>2000</v>
      </c>
      <c r="H606" s="815" t="str">
        <f>VLOOKUP($E606,ETB!$B$66:$C$674,2,0)</f>
        <v>Trade debtors</v>
      </c>
    </row>
    <row r="607" spans="1:8" ht="15" customHeight="1" outlineLevel="2">
      <c r="A607" s="913">
        <v>170</v>
      </c>
      <c r="B607" s="911">
        <v>45124</v>
      </c>
      <c r="C607" s="1047" t="s">
        <v>579</v>
      </c>
      <c r="D607" s="930" t="s">
        <v>1131</v>
      </c>
      <c r="E607" s="931">
        <v>586</v>
      </c>
      <c r="F607" s="906"/>
      <c r="G607" s="906">
        <v>289</v>
      </c>
      <c r="H607" s="815" t="str">
        <f>VLOOKUP($E607,ETB!$B$66:$C$674,2,0)</f>
        <v>Trade debtors</v>
      </c>
    </row>
    <row r="608" spans="1:8" ht="15" customHeight="1" outlineLevel="2">
      <c r="A608" s="913">
        <v>245</v>
      </c>
      <c r="B608" s="911">
        <v>45243</v>
      </c>
      <c r="C608" s="1047" t="s">
        <v>579</v>
      </c>
      <c r="D608" s="930" t="s">
        <v>1614</v>
      </c>
      <c r="E608" s="931">
        <v>586</v>
      </c>
      <c r="F608" s="906"/>
      <c r="G608" s="906">
        <v>3300</v>
      </c>
      <c r="H608" s="815" t="str">
        <f>VLOOKUP($E608,ETB!$B$66:$C$674,2,0)</f>
        <v>Trade debtors</v>
      </c>
    </row>
    <row r="609" spans="1:8" ht="15" customHeight="1" outlineLevel="2">
      <c r="A609" s="913">
        <v>246</v>
      </c>
      <c r="B609" s="911">
        <v>45243</v>
      </c>
      <c r="C609" s="1047" t="s">
        <v>579</v>
      </c>
      <c r="D609" s="930" t="s">
        <v>1614</v>
      </c>
      <c r="E609" s="931">
        <v>586</v>
      </c>
      <c r="F609" s="906"/>
      <c r="G609" s="906">
        <v>489</v>
      </c>
      <c r="H609" s="815" t="str">
        <f>VLOOKUP($E609,ETB!$B$66:$C$674,2,0)</f>
        <v>Trade debtors</v>
      </c>
    </row>
    <row r="610" spans="1:8" ht="15" customHeight="1" outlineLevel="2">
      <c r="A610" s="913">
        <v>277</v>
      </c>
      <c r="B610" s="911">
        <v>45191</v>
      </c>
      <c r="C610" s="1047" t="s">
        <v>579</v>
      </c>
      <c r="D610" s="930" t="s">
        <v>1387</v>
      </c>
      <c r="E610" s="931">
        <v>586</v>
      </c>
      <c r="F610" s="906"/>
      <c r="G610" s="906">
        <v>289</v>
      </c>
      <c r="H610" s="815" t="str">
        <f>VLOOKUP($E610,ETB!$B$66:$C$674,2,0)</f>
        <v>Trade debtors</v>
      </c>
    </row>
    <row r="611" spans="1:8" ht="15" customHeight="1" outlineLevel="2">
      <c r="A611" s="913">
        <v>248</v>
      </c>
      <c r="B611" s="911">
        <v>45194</v>
      </c>
      <c r="C611" s="1047" t="s">
        <v>579</v>
      </c>
      <c r="D611" s="930" t="s">
        <v>1387</v>
      </c>
      <c r="E611" s="931">
        <v>586</v>
      </c>
      <c r="F611" s="906"/>
      <c r="G611" s="906">
        <v>2700</v>
      </c>
      <c r="H611" s="815" t="str">
        <f>VLOOKUP($E611,ETB!$B$66:$C$674,2,0)</f>
        <v>Trade debtors</v>
      </c>
    </row>
    <row r="612" spans="1:8" ht="15" customHeight="1" outlineLevel="2">
      <c r="A612" s="913">
        <v>249</v>
      </c>
      <c r="B612" s="911">
        <v>45205</v>
      </c>
      <c r="C612" s="1047" t="s">
        <v>579</v>
      </c>
      <c r="D612" s="930" t="s">
        <v>1442</v>
      </c>
      <c r="E612" s="931">
        <v>586</v>
      </c>
      <c r="F612" s="906"/>
      <c r="G612" s="906">
        <v>3000</v>
      </c>
      <c r="H612" s="815" t="str">
        <f>VLOOKUP($E612,ETB!$B$66:$C$674,2,0)</f>
        <v>Trade debtors</v>
      </c>
    </row>
    <row r="613" spans="1:8" ht="15" customHeight="1" outlineLevel="2">
      <c r="A613" s="913">
        <v>250</v>
      </c>
      <c r="B613" s="911">
        <v>45195</v>
      </c>
      <c r="C613" s="1047" t="s">
        <v>579</v>
      </c>
      <c r="D613" s="930" t="s">
        <v>1400</v>
      </c>
      <c r="E613" s="931">
        <v>586</v>
      </c>
      <c r="F613" s="906"/>
      <c r="G613" s="906">
        <v>489</v>
      </c>
      <c r="H613" s="815" t="str">
        <f>VLOOKUP($E613,ETB!$B$66:$C$674,2,0)</f>
        <v>Trade debtors</v>
      </c>
    </row>
    <row r="614" spans="1:8" ht="15" customHeight="1" outlineLevel="2">
      <c r="A614" s="913">
        <v>251</v>
      </c>
      <c r="B614" s="911">
        <v>45257</v>
      </c>
      <c r="C614" s="1047" t="s">
        <v>579</v>
      </c>
      <c r="D614" s="930" t="s">
        <v>1676</v>
      </c>
      <c r="E614" s="931">
        <v>586</v>
      </c>
      <c r="F614" s="906"/>
      <c r="G614" s="906">
        <v>6930</v>
      </c>
      <c r="H614" s="815" t="str">
        <f>VLOOKUP($E614,ETB!$B$66:$C$674,2,0)</f>
        <v>Trade debtors</v>
      </c>
    </row>
    <row r="615" spans="1:8" ht="15" customHeight="1" outlineLevel="2">
      <c r="A615" s="913">
        <v>89</v>
      </c>
      <c r="B615" s="911">
        <v>45086</v>
      </c>
      <c r="C615" s="1047" t="s">
        <v>575</v>
      </c>
      <c r="D615" s="930" t="s">
        <v>1032</v>
      </c>
      <c r="E615" s="931">
        <v>586</v>
      </c>
      <c r="F615" s="906"/>
      <c r="G615" s="906">
        <v>289</v>
      </c>
      <c r="H615" s="815" t="str">
        <f>VLOOKUP($E615,ETB!$B$66:$C$674,2,0)</f>
        <v>Trade debtors</v>
      </c>
    </row>
    <row r="616" spans="1:8" ht="15" customHeight="1" outlineLevel="2">
      <c r="A616" s="913">
        <v>230</v>
      </c>
      <c r="B616" s="911">
        <v>45091</v>
      </c>
      <c r="C616" s="1047" t="s">
        <v>575</v>
      </c>
      <c r="D616" s="930" t="s">
        <v>1032</v>
      </c>
      <c r="E616" s="931">
        <v>586</v>
      </c>
      <c r="F616" s="906"/>
      <c r="G616" s="906">
        <v>3500</v>
      </c>
      <c r="H616" s="815" t="str">
        <f>VLOOKUP($E616,ETB!$B$66:$C$674,2,0)</f>
        <v>Trade debtors</v>
      </c>
    </row>
    <row r="617" spans="1:8" ht="15" customHeight="1" outlineLevel="2">
      <c r="A617" s="913">
        <v>247</v>
      </c>
      <c r="B617" s="911">
        <v>45181</v>
      </c>
      <c r="C617" s="1047" t="s">
        <v>575</v>
      </c>
      <c r="D617" s="930" t="s">
        <v>1342</v>
      </c>
      <c r="E617" s="931">
        <v>586</v>
      </c>
      <c r="F617" s="906"/>
      <c r="G617" s="906">
        <v>289</v>
      </c>
      <c r="H617" s="815" t="str">
        <f>VLOOKUP($E617,ETB!$B$66:$C$674,2,0)</f>
        <v>Trade debtors</v>
      </c>
    </row>
    <row r="618" spans="1:8" ht="15" customHeight="1" outlineLevel="2">
      <c r="A618" s="913">
        <v>255</v>
      </c>
      <c r="B618" s="911">
        <v>45183</v>
      </c>
      <c r="C618" s="1047" t="s">
        <v>575</v>
      </c>
      <c r="D618" s="930" t="s">
        <v>1342</v>
      </c>
      <c r="E618" s="931">
        <v>586</v>
      </c>
      <c r="F618" s="906"/>
      <c r="G618" s="906">
        <v>1700</v>
      </c>
      <c r="H618" s="815" t="str">
        <f>VLOOKUP($E618,ETB!$B$66:$C$674,2,0)</f>
        <v>Trade debtors</v>
      </c>
    </row>
    <row r="619" spans="1:8" ht="15" customHeight="1" outlineLevel="2">
      <c r="A619" s="913">
        <v>288</v>
      </c>
      <c r="B619" s="911">
        <v>45201</v>
      </c>
      <c r="C619" s="1047" t="s">
        <v>579</v>
      </c>
      <c r="D619" s="930" t="s">
        <v>1422</v>
      </c>
      <c r="E619" s="931">
        <v>586</v>
      </c>
      <c r="F619" s="906"/>
      <c r="G619" s="906">
        <v>2660</v>
      </c>
      <c r="H619" s="815" t="str">
        <f>VLOOKUP($E619,ETB!$B$66:$C$674,2,0)</f>
        <v>Trade debtors</v>
      </c>
    </row>
    <row r="620" spans="1:8" ht="15" customHeight="1" outlineLevel="2">
      <c r="A620" s="913">
        <v>349</v>
      </c>
      <c r="B620" s="911">
        <v>45197</v>
      </c>
      <c r="C620" s="1047" t="s">
        <v>579</v>
      </c>
      <c r="D620" s="930" t="s">
        <v>1414</v>
      </c>
      <c r="E620" s="931">
        <v>586</v>
      </c>
      <c r="F620" s="906"/>
      <c r="G620" s="906">
        <v>300</v>
      </c>
      <c r="H620" s="815" t="str">
        <f>VLOOKUP($E620,ETB!$B$66:$C$674,2,0)</f>
        <v>Trade debtors</v>
      </c>
    </row>
    <row r="621" spans="1:8" ht="15" customHeight="1" outlineLevel="2">
      <c r="A621" s="913">
        <v>326</v>
      </c>
      <c r="B621" s="911">
        <v>44953</v>
      </c>
      <c r="C621" s="1047" t="s">
        <v>579</v>
      </c>
      <c r="D621" s="930" t="s">
        <v>669</v>
      </c>
      <c r="E621" s="931">
        <v>586</v>
      </c>
      <c r="F621" s="906"/>
      <c r="G621" s="906">
        <v>1850</v>
      </c>
      <c r="H621" s="815" t="str">
        <f>VLOOKUP($E621,ETB!$B$66:$C$674,2,0)</f>
        <v>Trade debtors</v>
      </c>
    </row>
    <row r="622" spans="1:8" ht="15" customHeight="1" outlineLevel="2">
      <c r="A622" s="913">
        <v>225</v>
      </c>
      <c r="B622" s="911">
        <v>45058</v>
      </c>
      <c r="C622" s="1047" t="s">
        <v>579</v>
      </c>
      <c r="D622" s="930" t="s">
        <v>669</v>
      </c>
      <c r="E622" s="931">
        <v>586</v>
      </c>
      <c r="F622" s="906"/>
      <c r="G622" s="906">
        <v>3800</v>
      </c>
      <c r="H622" s="815" t="str">
        <f>VLOOKUP($E622,ETB!$B$66:$C$674,2,0)</f>
        <v>Trade debtors</v>
      </c>
    </row>
    <row r="623" spans="1:8" ht="15" customHeight="1" outlineLevel="2">
      <c r="A623" s="913">
        <v>120</v>
      </c>
      <c r="B623" s="911">
        <v>45233</v>
      </c>
      <c r="C623" s="1047" t="s">
        <v>579</v>
      </c>
      <c r="D623" s="930" t="s">
        <v>1576</v>
      </c>
      <c r="E623" s="931">
        <v>586</v>
      </c>
      <c r="F623" s="906"/>
      <c r="G623" s="906">
        <v>2000</v>
      </c>
      <c r="H623" s="815" t="str">
        <f>VLOOKUP($E623,ETB!$B$66:$C$674,2,0)</f>
        <v>Trade debtors</v>
      </c>
    </row>
    <row r="624" spans="1:8" ht="15" customHeight="1" outlineLevel="2">
      <c r="A624" s="913">
        <v>129</v>
      </c>
      <c r="B624" s="911">
        <v>45020</v>
      </c>
      <c r="C624" s="1047" t="s">
        <v>579</v>
      </c>
      <c r="D624" s="930" t="s">
        <v>860</v>
      </c>
      <c r="E624" s="931">
        <v>586</v>
      </c>
      <c r="F624" s="906"/>
      <c r="G624" s="906">
        <v>69</v>
      </c>
      <c r="H624" s="815" t="str">
        <f>VLOOKUP($E624,ETB!$B$66:$C$674,2,0)</f>
        <v>Trade debtors</v>
      </c>
    </row>
    <row r="625" spans="1:8" ht="15" customHeight="1" outlineLevel="2">
      <c r="A625" s="913">
        <v>293</v>
      </c>
      <c r="B625" s="911">
        <v>45201</v>
      </c>
      <c r="C625" s="1047" t="s">
        <v>579</v>
      </c>
      <c r="D625" s="930" t="s">
        <v>1423</v>
      </c>
      <c r="E625" s="931">
        <v>586</v>
      </c>
      <c r="F625" s="906"/>
      <c r="G625" s="906">
        <v>4011</v>
      </c>
      <c r="H625" s="815" t="str">
        <f>VLOOKUP($E625,ETB!$B$66:$C$674,2,0)</f>
        <v>Trade debtors</v>
      </c>
    </row>
    <row r="626" spans="1:8" ht="15" customHeight="1" outlineLevel="2">
      <c r="A626" s="913">
        <v>308</v>
      </c>
      <c r="B626" s="911">
        <v>45197</v>
      </c>
      <c r="C626" s="1047" t="s">
        <v>579</v>
      </c>
      <c r="D626" s="930" t="s">
        <v>1412</v>
      </c>
      <c r="E626" s="931">
        <v>586</v>
      </c>
      <c r="F626" s="906"/>
      <c r="G626" s="906">
        <v>289</v>
      </c>
      <c r="H626" s="815" t="str">
        <f>VLOOKUP($E626,ETB!$B$66:$C$674,2,0)</f>
        <v>Trade debtors</v>
      </c>
    </row>
    <row r="627" spans="1:8" ht="15" customHeight="1" outlineLevel="2">
      <c r="A627" s="913">
        <v>173</v>
      </c>
      <c r="B627" s="911">
        <v>45147</v>
      </c>
      <c r="C627" s="1047" t="s">
        <v>579</v>
      </c>
      <c r="D627" s="930" t="s">
        <v>1204</v>
      </c>
      <c r="E627" s="931">
        <v>586</v>
      </c>
      <c r="F627" s="906"/>
      <c r="G627" s="906">
        <v>2700</v>
      </c>
      <c r="H627" s="815" t="str">
        <f>VLOOKUP($E627,ETB!$B$66:$C$674,2,0)</f>
        <v>Trade debtors</v>
      </c>
    </row>
    <row r="628" spans="1:8" ht="15" customHeight="1" outlineLevel="2">
      <c r="A628" s="913">
        <v>80</v>
      </c>
      <c r="B628" s="911">
        <v>45083</v>
      </c>
      <c r="C628" s="1047" t="s">
        <v>579</v>
      </c>
      <c r="D628" s="930" t="s">
        <v>1024</v>
      </c>
      <c r="E628" s="931">
        <v>586</v>
      </c>
      <c r="F628" s="906"/>
      <c r="G628" s="906">
        <v>3489</v>
      </c>
      <c r="H628" s="815" t="str">
        <f>VLOOKUP($E628,ETB!$B$66:$C$674,2,0)</f>
        <v>Trade debtors</v>
      </c>
    </row>
    <row r="629" spans="1:8" ht="15" customHeight="1" outlineLevel="2">
      <c r="A629" s="913">
        <v>46</v>
      </c>
      <c r="B629" s="911">
        <v>45019</v>
      </c>
      <c r="C629" s="1047" t="s">
        <v>579</v>
      </c>
      <c r="D629" s="930" t="s">
        <v>853</v>
      </c>
      <c r="E629" s="931">
        <v>586</v>
      </c>
      <c r="F629" s="906"/>
      <c r="G629" s="906">
        <v>2200</v>
      </c>
      <c r="H629" s="815" t="str">
        <f>VLOOKUP($E629,ETB!$B$66:$C$674,2,0)</f>
        <v>Trade debtors</v>
      </c>
    </row>
    <row r="630" spans="1:8" ht="15" customHeight="1" outlineLevel="2">
      <c r="A630" s="913">
        <v>125</v>
      </c>
      <c r="B630" s="911">
        <v>45135</v>
      </c>
      <c r="C630" s="1047" t="s">
        <v>579</v>
      </c>
      <c r="D630" s="930" t="s">
        <v>1174</v>
      </c>
      <c r="E630" s="931">
        <v>586</v>
      </c>
      <c r="F630" s="906"/>
      <c r="G630" s="906">
        <v>300</v>
      </c>
      <c r="H630" s="815" t="str">
        <f>VLOOKUP($E630,ETB!$B$66:$C$674,2,0)</f>
        <v>Trade debtors</v>
      </c>
    </row>
    <row r="631" spans="1:8" ht="15" customHeight="1" outlineLevel="2">
      <c r="A631" s="913">
        <v>209</v>
      </c>
      <c r="B631" s="911">
        <v>45152</v>
      </c>
      <c r="C631" s="1047" t="s">
        <v>579</v>
      </c>
      <c r="D631" s="930" t="s">
        <v>1174</v>
      </c>
      <c r="E631" s="931">
        <v>586</v>
      </c>
      <c r="F631" s="906"/>
      <c r="G631" s="906">
        <v>1530</v>
      </c>
      <c r="H631" s="815" t="str">
        <f>VLOOKUP($E631,ETB!$B$66:$C$674,2,0)</f>
        <v>Trade debtors</v>
      </c>
    </row>
    <row r="632" spans="1:8" ht="15" customHeight="1" outlineLevel="2">
      <c r="A632" s="913">
        <v>339</v>
      </c>
      <c r="B632" s="911">
        <v>45042</v>
      </c>
      <c r="C632" s="1047" t="s">
        <v>579</v>
      </c>
      <c r="D632" s="930" t="s">
        <v>934</v>
      </c>
      <c r="E632" s="931">
        <v>586</v>
      </c>
      <c r="F632" s="906"/>
      <c r="G632" s="906">
        <v>3189</v>
      </c>
      <c r="H632" s="815" t="str">
        <f>VLOOKUP($E632,ETB!$B$66:$C$674,2,0)</f>
        <v>Trade debtors</v>
      </c>
    </row>
    <row r="633" spans="1:8" ht="15" customHeight="1" outlineLevel="2">
      <c r="A633" s="913">
        <v>259</v>
      </c>
      <c r="B633" s="911">
        <v>45057</v>
      </c>
      <c r="C633" s="1047" t="s">
        <v>579</v>
      </c>
      <c r="D633" s="930" t="s">
        <v>975</v>
      </c>
      <c r="E633" s="931">
        <v>586</v>
      </c>
      <c r="F633" s="906"/>
      <c r="G633" s="906">
        <v>1489</v>
      </c>
      <c r="H633" s="815" t="str">
        <f>VLOOKUP($E633,ETB!$B$66:$C$674,2,0)</f>
        <v>Trade debtors</v>
      </c>
    </row>
    <row r="634" spans="1:8" ht="15" customHeight="1" outlineLevel="2">
      <c r="A634" s="913">
        <v>272</v>
      </c>
      <c r="B634" s="911">
        <v>45030</v>
      </c>
      <c r="C634" s="1047" t="s">
        <v>579</v>
      </c>
      <c r="D634" s="930" t="s">
        <v>901</v>
      </c>
      <c r="E634" s="931">
        <v>586</v>
      </c>
      <c r="F634" s="906"/>
      <c r="G634" s="906">
        <v>1339</v>
      </c>
      <c r="H634" s="815" t="str">
        <f>VLOOKUP($E634,ETB!$B$66:$C$674,2,0)</f>
        <v>Trade debtors</v>
      </c>
    </row>
    <row r="635" spans="1:8" ht="15" customHeight="1" outlineLevel="2">
      <c r="A635" s="913">
        <v>274</v>
      </c>
      <c r="B635" s="911">
        <v>45033</v>
      </c>
      <c r="C635" s="1047" t="s">
        <v>579</v>
      </c>
      <c r="D635" s="930" t="s">
        <v>901</v>
      </c>
      <c r="E635" s="931">
        <v>586</v>
      </c>
      <c r="F635" s="906"/>
      <c r="G635" s="906">
        <v>2000</v>
      </c>
      <c r="H635" s="815" t="str">
        <f>VLOOKUP($E635,ETB!$B$66:$C$674,2,0)</f>
        <v>Trade debtors</v>
      </c>
    </row>
    <row r="636" spans="1:8" ht="15" customHeight="1" outlineLevel="2">
      <c r="A636" s="913">
        <v>243</v>
      </c>
      <c r="B636" s="911">
        <v>45160</v>
      </c>
      <c r="C636" s="1047" t="s">
        <v>575</v>
      </c>
      <c r="D636" s="930" t="s">
        <v>1250</v>
      </c>
      <c r="E636" s="931">
        <v>586</v>
      </c>
      <c r="F636" s="906"/>
      <c r="G636" s="906">
        <v>289</v>
      </c>
      <c r="H636" s="815" t="str">
        <f>VLOOKUP($E636,ETB!$B$66:$C$674,2,0)</f>
        <v>Trade debtors</v>
      </c>
    </row>
    <row r="637" spans="1:8" ht="15" customHeight="1" outlineLevel="2">
      <c r="A637" s="913">
        <v>357</v>
      </c>
      <c r="B637" s="911">
        <v>45167</v>
      </c>
      <c r="C637" s="1047" t="s">
        <v>575</v>
      </c>
      <c r="D637" s="930" t="s">
        <v>1250</v>
      </c>
      <c r="E637" s="931">
        <v>586</v>
      </c>
      <c r="F637" s="906"/>
      <c r="G637" s="906">
        <v>789</v>
      </c>
      <c r="H637" s="815" t="str">
        <f>VLOOKUP($E637,ETB!$B$66:$C$674,2,0)</f>
        <v>Trade debtors</v>
      </c>
    </row>
    <row r="638" spans="1:8" ht="15" customHeight="1" outlineLevel="2">
      <c r="A638" s="913">
        <v>320</v>
      </c>
      <c r="B638" s="911">
        <v>45223</v>
      </c>
      <c r="C638" s="1047" t="s">
        <v>575</v>
      </c>
      <c r="D638" s="930" t="s">
        <v>1525</v>
      </c>
      <c r="E638" s="931">
        <v>586</v>
      </c>
      <c r="F638" s="906"/>
      <c r="G638" s="906">
        <v>289</v>
      </c>
      <c r="H638" s="815" t="str">
        <f>VLOOKUP($E638,ETB!$B$66:$C$674,2,0)</f>
        <v>Trade debtors</v>
      </c>
    </row>
    <row r="639" spans="1:8" ht="15" customHeight="1" outlineLevel="2">
      <c r="A639" s="913">
        <v>279</v>
      </c>
      <c r="B639" s="911">
        <v>45225</v>
      </c>
      <c r="C639" s="1047" t="s">
        <v>575</v>
      </c>
      <c r="D639" s="930" t="s">
        <v>1525</v>
      </c>
      <c r="E639" s="931">
        <v>586</v>
      </c>
      <c r="F639" s="906"/>
      <c r="G639" s="906">
        <v>3200</v>
      </c>
      <c r="H639" s="815" t="str">
        <f>VLOOKUP($E639,ETB!$B$66:$C$674,2,0)</f>
        <v>Trade debtors</v>
      </c>
    </row>
    <row r="640" spans="1:8" ht="15" customHeight="1" outlineLevel="2">
      <c r="A640" s="913">
        <v>280</v>
      </c>
      <c r="B640" s="911">
        <v>45076</v>
      </c>
      <c r="C640" s="1047" t="s">
        <v>579</v>
      </c>
      <c r="D640" s="930" t="s">
        <v>1000</v>
      </c>
      <c r="E640" s="931">
        <v>586</v>
      </c>
      <c r="F640" s="906"/>
      <c r="G640" s="906">
        <v>2989</v>
      </c>
      <c r="H640" s="815" t="str">
        <f>VLOOKUP($E640,ETB!$B$66:$C$674,2,0)</f>
        <v>Trade debtors</v>
      </c>
    </row>
    <row r="641" spans="1:8" ht="15" customHeight="1" outlineLevel="2">
      <c r="A641" s="913">
        <v>281</v>
      </c>
      <c r="B641" s="911">
        <v>45205</v>
      </c>
      <c r="C641" s="1047" t="s">
        <v>579</v>
      </c>
      <c r="D641" s="930" t="s">
        <v>1443</v>
      </c>
      <c r="E641" s="931">
        <v>586</v>
      </c>
      <c r="F641" s="906"/>
      <c r="G641" s="906">
        <v>1889</v>
      </c>
      <c r="H641" s="815" t="str">
        <f>VLOOKUP($E641,ETB!$B$66:$C$674,2,0)</f>
        <v>Trade debtors</v>
      </c>
    </row>
    <row r="642" spans="1:8" ht="15" customHeight="1" outlineLevel="2">
      <c r="A642" s="913">
        <v>325</v>
      </c>
      <c r="B642" s="911">
        <v>45040</v>
      </c>
      <c r="C642" s="1047" t="s">
        <v>575</v>
      </c>
      <c r="D642" s="930" t="s">
        <v>919</v>
      </c>
      <c r="E642" s="931">
        <v>586</v>
      </c>
      <c r="F642" s="906"/>
      <c r="G642" s="906">
        <v>1789</v>
      </c>
      <c r="H642" s="815" t="str">
        <f>VLOOKUP($E642,ETB!$B$66:$C$674,2,0)</f>
        <v>Trade debtors</v>
      </c>
    </row>
    <row r="643" spans="1:8" ht="15" customHeight="1" outlineLevel="2">
      <c r="A643" s="913">
        <v>343</v>
      </c>
      <c r="B643" s="911">
        <v>45167</v>
      </c>
      <c r="C643" s="1047" t="s">
        <v>579</v>
      </c>
      <c r="D643" s="930" t="s">
        <v>1281</v>
      </c>
      <c r="E643" s="931">
        <v>586</v>
      </c>
      <c r="F643" s="907"/>
      <c r="G643" s="906">
        <v>2489</v>
      </c>
      <c r="H643" s="815" t="str">
        <f>VLOOKUP($E643,ETB!$B$66:$C$674,2,0)</f>
        <v>Trade debtors</v>
      </c>
    </row>
    <row r="644" spans="1:8" ht="15" customHeight="1" outlineLevel="2">
      <c r="A644" s="913">
        <v>287</v>
      </c>
      <c r="B644" s="911">
        <v>44999</v>
      </c>
      <c r="C644" s="1047" t="s">
        <v>579</v>
      </c>
      <c r="D644" s="930" t="s">
        <v>791</v>
      </c>
      <c r="E644" s="931">
        <v>586</v>
      </c>
      <c r="F644" s="906"/>
      <c r="G644" s="906">
        <v>490</v>
      </c>
      <c r="H644" s="815" t="str">
        <f>VLOOKUP($E644,ETB!$B$66:$C$674,2,0)</f>
        <v>Trade debtors</v>
      </c>
    </row>
    <row r="645" spans="1:8" ht="15" customHeight="1" outlineLevel="2">
      <c r="A645" s="913">
        <v>347</v>
      </c>
      <c r="B645" s="911">
        <v>45196</v>
      </c>
      <c r="C645" s="1047" t="s">
        <v>579</v>
      </c>
      <c r="D645" s="930" t="s">
        <v>1407</v>
      </c>
      <c r="E645" s="931">
        <v>586</v>
      </c>
      <c r="F645" s="906"/>
      <c r="G645" s="906">
        <v>5989</v>
      </c>
      <c r="H645" s="815" t="str">
        <f>VLOOKUP($E645,ETB!$B$66:$C$674,2,0)</f>
        <v>Trade debtors</v>
      </c>
    </row>
    <row r="646" spans="1:8" ht="15" customHeight="1" outlineLevel="2">
      <c r="A646" s="913">
        <v>90</v>
      </c>
      <c r="B646" s="911">
        <v>45142</v>
      </c>
      <c r="C646" s="1047" t="s">
        <v>575</v>
      </c>
      <c r="D646" s="930" t="s">
        <v>1194</v>
      </c>
      <c r="E646" s="931">
        <v>586</v>
      </c>
      <c r="F646" s="906"/>
      <c r="G646" s="906">
        <v>289</v>
      </c>
      <c r="H646" s="815" t="str">
        <f>VLOOKUP($E646,ETB!$B$66:$C$674,2,0)</f>
        <v>Trade debtors</v>
      </c>
    </row>
    <row r="647" spans="1:8" ht="15" customHeight="1" outlineLevel="2">
      <c r="A647" s="913">
        <v>197</v>
      </c>
      <c r="B647" s="911">
        <v>45147</v>
      </c>
      <c r="C647" s="1047" t="s">
        <v>575</v>
      </c>
      <c r="D647" s="930" t="s">
        <v>1194</v>
      </c>
      <c r="E647" s="931">
        <v>586</v>
      </c>
      <c r="F647" s="906"/>
      <c r="G647" s="906">
        <v>3700</v>
      </c>
      <c r="H647" s="815" t="str">
        <f>VLOOKUP($E647,ETB!$B$66:$C$674,2,0)</f>
        <v>Trade debtors</v>
      </c>
    </row>
    <row r="648" spans="1:8" ht="15" customHeight="1" outlineLevel="2">
      <c r="A648" s="913">
        <v>291</v>
      </c>
      <c r="B648" s="911">
        <v>45006</v>
      </c>
      <c r="C648" s="1047" t="s">
        <v>579</v>
      </c>
      <c r="D648" s="930" t="s">
        <v>815</v>
      </c>
      <c r="E648" s="931">
        <v>586</v>
      </c>
      <c r="F648" s="906"/>
      <c r="G648" s="906">
        <v>2189</v>
      </c>
      <c r="H648" s="815" t="str">
        <f>VLOOKUP($E648,ETB!$B$66:$C$674,2,0)</f>
        <v>Trade debtors</v>
      </c>
    </row>
    <row r="649" spans="1:8" ht="15" customHeight="1" outlineLevel="2">
      <c r="A649" s="913">
        <v>64</v>
      </c>
      <c r="B649" s="911">
        <v>44937</v>
      </c>
      <c r="C649" s="1047" t="s">
        <v>579</v>
      </c>
      <c r="D649" s="930" t="s">
        <v>631</v>
      </c>
      <c r="E649" s="931">
        <v>586</v>
      </c>
      <c r="F649" s="906"/>
      <c r="G649" s="906">
        <v>250</v>
      </c>
      <c r="H649" s="815" t="str">
        <f>VLOOKUP($E649,ETB!$B$66:$C$674,2,0)</f>
        <v>Trade debtors</v>
      </c>
    </row>
    <row r="650" spans="1:8" ht="15" customHeight="1" outlineLevel="2">
      <c r="A650" s="913">
        <v>205</v>
      </c>
      <c r="B650" s="911">
        <v>44901</v>
      </c>
      <c r="C650" s="1047" t="s">
        <v>579</v>
      </c>
      <c r="D650" s="930" t="s">
        <v>584</v>
      </c>
      <c r="E650" s="931">
        <v>586</v>
      </c>
      <c r="F650" s="906"/>
      <c r="G650" s="906">
        <v>1500</v>
      </c>
      <c r="H650" s="815" t="str">
        <f>VLOOKUP($E650,ETB!$B$66:$C$674,2,0)</f>
        <v>Trade debtors</v>
      </c>
    </row>
    <row r="651" spans="1:8" ht="15" customHeight="1" outlineLevel="2">
      <c r="A651" s="913">
        <v>273</v>
      </c>
      <c r="B651" s="911">
        <v>45097</v>
      </c>
      <c r="C651" s="1047" t="s">
        <v>579</v>
      </c>
      <c r="D651" s="930" t="s">
        <v>1071</v>
      </c>
      <c r="E651" s="931">
        <v>586</v>
      </c>
      <c r="F651" s="906"/>
      <c r="G651" s="906">
        <v>1700</v>
      </c>
      <c r="H651" s="815" t="str">
        <f>VLOOKUP($E651,ETB!$B$66:$C$674,2,0)</f>
        <v>Trade debtors</v>
      </c>
    </row>
    <row r="652" spans="1:8" ht="15" customHeight="1" outlineLevel="2">
      <c r="A652" s="913">
        <v>298</v>
      </c>
      <c r="B652" s="911">
        <v>45125</v>
      </c>
      <c r="C652" s="1047" t="s">
        <v>579</v>
      </c>
      <c r="D652" s="930" t="s">
        <v>1141</v>
      </c>
      <c r="E652" s="931">
        <v>586</v>
      </c>
      <c r="F652" s="906"/>
      <c r="G652" s="906">
        <v>3711</v>
      </c>
      <c r="H652" s="815" t="str">
        <f>VLOOKUP($E652,ETB!$B$66:$C$674,2,0)</f>
        <v>Trade debtors</v>
      </c>
    </row>
    <row r="653" spans="1:8" ht="15" customHeight="1" outlineLevel="2">
      <c r="A653" s="913">
        <v>300</v>
      </c>
      <c r="B653" s="911">
        <v>45055</v>
      </c>
      <c r="C653" s="1047" t="s">
        <v>579</v>
      </c>
      <c r="D653" s="930" t="s">
        <v>964</v>
      </c>
      <c r="E653" s="931">
        <v>586</v>
      </c>
      <c r="F653" s="906"/>
      <c r="G653" s="906">
        <v>5989</v>
      </c>
      <c r="H653" s="815" t="str">
        <f>VLOOKUP($E653,ETB!$B$66:$C$674,2,0)</f>
        <v>Trade debtors</v>
      </c>
    </row>
    <row r="654" spans="1:8" ht="15" customHeight="1" outlineLevel="2">
      <c r="A654" s="913">
        <v>302</v>
      </c>
      <c r="B654" s="911">
        <v>45103</v>
      </c>
      <c r="C654" s="1047" t="s">
        <v>575</v>
      </c>
      <c r="D654" s="930" t="s">
        <v>1081</v>
      </c>
      <c r="E654" s="931">
        <v>586</v>
      </c>
      <c r="F654" s="906"/>
      <c r="G654" s="906">
        <v>2000</v>
      </c>
      <c r="H654" s="815" t="str">
        <f>VLOOKUP($E654,ETB!$B$66:$C$674,2,0)</f>
        <v>Trade debtors</v>
      </c>
    </row>
    <row r="655" spans="1:8" ht="15" customHeight="1" outlineLevel="2">
      <c r="A655" s="913">
        <v>306</v>
      </c>
      <c r="B655" s="911">
        <v>45103</v>
      </c>
      <c r="C655" s="1047" t="s">
        <v>575</v>
      </c>
      <c r="D655" s="930" t="s">
        <v>1082</v>
      </c>
      <c r="E655" s="931">
        <v>586</v>
      </c>
      <c r="F655" s="906"/>
      <c r="G655" s="906">
        <v>1350</v>
      </c>
      <c r="H655" s="815" t="str">
        <f>VLOOKUP($E655,ETB!$B$66:$C$674,2,0)</f>
        <v>Trade debtors</v>
      </c>
    </row>
    <row r="656" spans="1:8" ht="15" customHeight="1" outlineLevel="2">
      <c r="A656" s="913">
        <v>117</v>
      </c>
      <c r="B656" s="911">
        <v>44970</v>
      </c>
      <c r="C656" s="1047" t="s">
        <v>579</v>
      </c>
      <c r="D656" s="930" t="s">
        <v>698</v>
      </c>
      <c r="E656" s="931">
        <v>586</v>
      </c>
      <c r="F656" s="906"/>
      <c r="G656" s="906">
        <v>250</v>
      </c>
      <c r="H656" s="815" t="str">
        <f>VLOOKUP($E656,ETB!$B$66:$C$674,2,0)</f>
        <v>Trade debtors</v>
      </c>
    </row>
    <row r="657" spans="1:8" ht="15" customHeight="1" outlineLevel="2">
      <c r="A657" s="913">
        <v>133</v>
      </c>
      <c r="B657" s="911">
        <v>44972</v>
      </c>
      <c r="C657" s="1047" t="s">
        <v>579</v>
      </c>
      <c r="D657" s="930" t="s">
        <v>698</v>
      </c>
      <c r="E657" s="931">
        <v>586</v>
      </c>
      <c r="F657" s="906"/>
      <c r="G657" s="906">
        <v>1850</v>
      </c>
      <c r="H657" s="815" t="str">
        <f>VLOOKUP($E657,ETB!$B$66:$C$674,2,0)</f>
        <v>Trade debtors</v>
      </c>
    </row>
    <row r="658" spans="1:8" ht="15" customHeight="1" outlineLevel="2">
      <c r="A658" s="913">
        <v>305</v>
      </c>
      <c r="B658" s="911">
        <v>45068</v>
      </c>
      <c r="C658" s="1047" t="s">
        <v>579</v>
      </c>
      <c r="D658" s="930" t="s">
        <v>986</v>
      </c>
      <c r="E658" s="931">
        <v>586</v>
      </c>
      <c r="F658" s="907"/>
      <c r="G658" s="906">
        <v>3250</v>
      </c>
      <c r="H658" s="815" t="str">
        <f>VLOOKUP($E658,ETB!$B$66:$C$674,2,0)</f>
        <v>Trade debtors</v>
      </c>
    </row>
    <row r="659" spans="1:8" ht="15" customHeight="1" outlineLevel="2">
      <c r="A659" s="913">
        <v>78</v>
      </c>
      <c r="B659" s="911">
        <v>45083</v>
      </c>
      <c r="C659" s="1047" t="s">
        <v>579</v>
      </c>
      <c r="D659" s="930" t="s">
        <v>1022</v>
      </c>
      <c r="E659" s="931">
        <v>586</v>
      </c>
      <c r="F659" s="906"/>
      <c r="G659" s="906">
        <v>1289</v>
      </c>
      <c r="H659" s="815" t="str">
        <f>VLOOKUP($E659,ETB!$B$66:$C$674,2,0)</f>
        <v>Trade debtors</v>
      </c>
    </row>
    <row r="660" spans="1:8" ht="15" customHeight="1" outlineLevel="2">
      <c r="A660" s="913">
        <v>307</v>
      </c>
      <c r="B660" s="911">
        <v>45211</v>
      </c>
      <c r="C660" s="1047" t="s">
        <v>579</v>
      </c>
      <c r="D660" s="930" t="s">
        <v>1471</v>
      </c>
      <c r="E660" s="931">
        <v>586</v>
      </c>
      <c r="F660" s="906"/>
      <c r="G660" s="906">
        <v>3889</v>
      </c>
      <c r="H660" s="815" t="str">
        <f>VLOOKUP($E660,ETB!$B$66:$C$674,2,0)</f>
        <v>Trade debtors</v>
      </c>
    </row>
    <row r="661" spans="1:8" ht="15" customHeight="1" outlineLevel="2">
      <c r="A661" s="913">
        <v>226</v>
      </c>
      <c r="B661" s="911">
        <v>45154</v>
      </c>
      <c r="C661" s="1047" t="s">
        <v>575</v>
      </c>
      <c r="D661" s="930" t="s">
        <v>1218</v>
      </c>
      <c r="E661" s="931">
        <v>586</v>
      </c>
      <c r="F661" s="906"/>
      <c r="G661" s="906">
        <v>289</v>
      </c>
      <c r="H661" s="815" t="str">
        <f>VLOOKUP($E661,ETB!$B$66:$C$674,2,0)</f>
        <v>Trade debtors</v>
      </c>
    </row>
    <row r="662" spans="1:8" ht="15" customHeight="1" outlineLevel="2">
      <c r="A662" s="913">
        <v>242</v>
      </c>
      <c r="B662" s="911">
        <v>45159</v>
      </c>
      <c r="C662" s="1047" t="s">
        <v>575</v>
      </c>
      <c r="D662" s="930" t="s">
        <v>1218</v>
      </c>
      <c r="E662" s="931">
        <v>586</v>
      </c>
      <c r="F662" s="906"/>
      <c r="G662" s="906">
        <v>2511</v>
      </c>
      <c r="H662" s="815" t="str">
        <f>VLOOKUP($E662,ETB!$B$66:$C$674,2,0)</f>
        <v>Trade debtors</v>
      </c>
    </row>
    <row r="663" spans="1:8" ht="15" customHeight="1" outlineLevel="2">
      <c r="A663" s="913">
        <v>310</v>
      </c>
      <c r="B663" s="911">
        <v>45251</v>
      </c>
      <c r="C663" s="1047" t="s">
        <v>579</v>
      </c>
      <c r="D663" s="930" t="s">
        <v>1658</v>
      </c>
      <c r="E663" s="931">
        <v>586</v>
      </c>
      <c r="F663" s="906"/>
      <c r="G663" s="906">
        <v>6989</v>
      </c>
      <c r="H663" s="815" t="str">
        <f>VLOOKUP($E663,ETB!$B$66:$C$674,2,0)</f>
        <v>Trade debtors</v>
      </c>
    </row>
    <row r="664" spans="1:8" ht="15" customHeight="1" outlineLevel="2">
      <c r="A664" s="913">
        <v>175</v>
      </c>
      <c r="B664" s="911">
        <v>45246</v>
      </c>
      <c r="C664" s="1047" t="s">
        <v>575</v>
      </c>
      <c r="D664" s="930" t="s">
        <v>1633</v>
      </c>
      <c r="E664" s="931">
        <v>586</v>
      </c>
      <c r="F664" s="906"/>
      <c r="G664" s="906">
        <v>2200</v>
      </c>
      <c r="H664" s="815" t="str">
        <f>VLOOKUP($E664,ETB!$B$66:$C$674,2,0)</f>
        <v>Trade debtors</v>
      </c>
    </row>
    <row r="665" spans="1:8" ht="15" customHeight="1" outlineLevel="2">
      <c r="A665" s="913">
        <v>312</v>
      </c>
      <c r="B665" s="911">
        <v>45217</v>
      </c>
      <c r="C665" s="1047" t="s">
        <v>579</v>
      </c>
      <c r="D665" s="930" t="s">
        <v>1494</v>
      </c>
      <c r="E665" s="931">
        <v>586</v>
      </c>
      <c r="F665" s="906"/>
      <c r="G665" s="906">
        <v>3083</v>
      </c>
      <c r="H665" s="815" t="str">
        <f>VLOOKUP($E665,ETB!$B$66:$C$674,2,0)</f>
        <v>Trade debtors</v>
      </c>
    </row>
    <row r="666" spans="1:8" ht="15" customHeight="1" outlineLevel="2">
      <c r="A666" s="913">
        <v>303</v>
      </c>
      <c r="B666" s="911">
        <v>45173</v>
      </c>
      <c r="C666" s="1047" t="s">
        <v>575</v>
      </c>
      <c r="D666" s="930" t="s">
        <v>1310</v>
      </c>
      <c r="E666" s="931">
        <v>586</v>
      </c>
      <c r="F666" s="906"/>
      <c r="G666" s="906">
        <v>1989</v>
      </c>
      <c r="H666" s="815" t="str">
        <f>VLOOKUP($E666,ETB!$B$66:$C$674,2,0)</f>
        <v>Trade debtors</v>
      </c>
    </row>
    <row r="667" spans="1:8" ht="15" customHeight="1" outlineLevel="2">
      <c r="A667" s="913">
        <v>358</v>
      </c>
      <c r="B667" s="911">
        <v>45167</v>
      </c>
      <c r="C667" s="1047" t="s">
        <v>579</v>
      </c>
      <c r="D667" s="930" t="s">
        <v>1282</v>
      </c>
      <c r="E667" s="931">
        <v>586</v>
      </c>
      <c r="F667" s="906"/>
      <c r="G667" s="906">
        <v>4089</v>
      </c>
      <c r="H667" s="815" t="str">
        <f>VLOOKUP($E667,ETB!$B$66:$C$674,2,0)</f>
        <v>Trade debtors</v>
      </c>
    </row>
    <row r="668" spans="1:8" ht="15" customHeight="1" outlineLevel="2">
      <c r="A668" s="913">
        <v>171</v>
      </c>
      <c r="B668" s="911">
        <v>45124</v>
      </c>
      <c r="C668" s="1047" t="s">
        <v>579</v>
      </c>
      <c r="D668" s="930" t="s">
        <v>1132</v>
      </c>
      <c r="E668" s="931">
        <v>586</v>
      </c>
      <c r="F668" s="906"/>
      <c r="G668" s="906">
        <v>289</v>
      </c>
      <c r="H668" s="815" t="str">
        <f>VLOOKUP($E668,ETB!$B$66:$C$674,2,0)</f>
        <v>Trade debtors</v>
      </c>
    </row>
    <row r="669" spans="1:8" ht="15" customHeight="1" outlineLevel="2">
      <c r="A669" s="913">
        <v>361</v>
      </c>
      <c r="B669" s="911">
        <v>45168</v>
      </c>
      <c r="C669" s="1047" t="s">
        <v>579</v>
      </c>
      <c r="D669" s="930" t="s">
        <v>1291</v>
      </c>
      <c r="E669" s="931">
        <v>586</v>
      </c>
      <c r="F669" s="906"/>
      <c r="G669" s="906">
        <v>289</v>
      </c>
      <c r="H669" s="815" t="str">
        <f>VLOOKUP($E669,ETB!$B$66:$C$674,2,0)</f>
        <v>Trade debtors</v>
      </c>
    </row>
    <row r="670" spans="1:8" ht="15" customHeight="1" outlineLevel="2">
      <c r="A670" s="913">
        <v>318</v>
      </c>
      <c r="B670" s="911">
        <v>45180</v>
      </c>
      <c r="C670" s="1047" t="s">
        <v>579</v>
      </c>
      <c r="D670" s="930" t="s">
        <v>1291</v>
      </c>
      <c r="E670" s="931">
        <v>586</v>
      </c>
      <c r="F670" s="906"/>
      <c r="G670" s="906">
        <v>1700</v>
      </c>
      <c r="H670" s="815" t="str">
        <f>VLOOKUP($E670,ETB!$B$66:$C$674,2,0)</f>
        <v>Trade debtors</v>
      </c>
    </row>
    <row r="671" spans="1:8" ht="15" customHeight="1" outlineLevel="2">
      <c r="A671" s="913">
        <v>319</v>
      </c>
      <c r="B671" s="911">
        <v>44991</v>
      </c>
      <c r="C671" s="1047" t="s">
        <v>579</v>
      </c>
      <c r="D671" s="930" t="s">
        <v>768</v>
      </c>
      <c r="E671" s="931">
        <v>586</v>
      </c>
      <c r="F671" s="906"/>
      <c r="G671" s="906">
        <v>1414</v>
      </c>
      <c r="H671" s="815" t="str">
        <f>VLOOKUP($E671,ETB!$B$66:$C$674,2,0)</f>
        <v>Trade debtors</v>
      </c>
    </row>
    <row r="672" spans="1:8" ht="15" customHeight="1" outlineLevel="2">
      <c r="A672" s="913">
        <v>317</v>
      </c>
      <c r="B672" s="911">
        <v>45217</v>
      </c>
      <c r="C672" s="1047" t="s">
        <v>575</v>
      </c>
      <c r="D672" s="930" t="s">
        <v>1495</v>
      </c>
      <c r="E672" s="931">
        <v>586</v>
      </c>
      <c r="F672" s="906"/>
      <c r="G672" s="906">
        <v>289</v>
      </c>
      <c r="H672" s="815" t="str">
        <f>VLOOKUP($E672,ETB!$B$66:$C$674,2,0)</f>
        <v>Trade debtors</v>
      </c>
    </row>
    <row r="673" spans="1:8" ht="15" customHeight="1" outlineLevel="2">
      <c r="A673" s="913">
        <v>321</v>
      </c>
      <c r="B673" s="911">
        <v>45217</v>
      </c>
      <c r="C673" s="1047" t="s">
        <v>575</v>
      </c>
      <c r="D673" s="930" t="s">
        <v>1495</v>
      </c>
      <c r="E673" s="931">
        <v>586</v>
      </c>
      <c r="F673" s="906"/>
      <c r="G673" s="906">
        <v>2000</v>
      </c>
      <c r="H673" s="815" t="str">
        <f>VLOOKUP($E673,ETB!$B$66:$C$674,2,0)</f>
        <v>Trade debtors</v>
      </c>
    </row>
    <row r="674" spans="1:8" ht="15" customHeight="1" outlineLevel="2">
      <c r="A674" s="913">
        <v>24</v>
      </c>
      <c r="B674" s="911">
        <v>44991</v>
      </c>
      <c r="C674" s="1047" t="s">
        <v>579</v>
      </c>
      <c r="D674" s="930" t="s">
        <v>765</v>
      </c>
      <c r="E674" s="931">
        <v>586</v>
      </c>
      <c r="F674" s="906"/>
      <c r="G674" s="906">
        <v>1000</v>
      </c>
      <c r="H674" s="815" t="str">
        <f>VLOOKUP($E674,ETB!$B$66:$C$674,2,0)</f>
        <v>Trade debtors</v>
      </c>
    </row>
    <row r="675" spans="1:8" ht="15" customHeight="1" outlineLevel="2">
      <c r="A675" s="913">
        <v>60</v>
      </c>
      <c r="B675" s="911">
        <v>44991</v>
      </c>
      <c r="C675" s="1047" t="s">
        <v>579</v>
      </c>
      <c r="D675" s="930" t="s">
        <v>766</v>
      </c>
      <c r="E675" s="931">
        <v>586</v>
      </c>
      <c r="F675" s="906"/>
      <c r="G675" s="906">
        <v>250</v>
      </c>
      <c r="H675" s="815" t="str">
        <f>VLOOKUP($E675,ETB!$B$66:$C$674,2,0)</f>
        <v>Trade debtors</v>
      </c>
    </row>
    <row r="676" spans="1:8" ht="15" customHeight="1" outlineLevel="2">
      <c r="A676" s="913">
        <v>66</v>
      </c>
      <c r="B676" s="911">
        <v>44991</v>
      </c>
      <c r="C676" s="1047" t="s">
        <v>579</v>
      </c>
      <c r="D676" s="930" t="s">
        <v>766</v>
      </c>
      <c r="E676" s="931">
        <v>586</v>
      </c>
      <c r="F676" s="906"/>
      <c r="G676" s="906">
        <v>1000</v>
      </c>
      <c r="H676" s="815" t="str">
        <f>VLOOKUP($E676,ETB!$B$66:$C$674,2,0)</f>
        <v>Trade debtors</v>
      </c>
    </row>
    <row r="677" spans="1:8" ht="15" customHeight="1" outlineLevel="2">
      <c r="A677" s="913">
        <v>74</v>
      </c>
      <c r="B677" s="911">
        <v>44992</v>
      </c>
      <c r="C677" s="1047" t="s">
        <v>579</v>
      </c>
      <c r="D677" s="930" t="s">
        <v>766</v>
      </c>
      <c r="E677" s="931">
        <v>586</v>
      </c>
      <c r="F677" s="906"/>
      <c r="G677" s="906">
        <v>914</v>
      </c>
      <c r="H677" s="815" t="str">
        <f>VLOOKUP($E677,ETB!$B$66:$C$674,2,0)</f>
        <v>Trade debtors</v>
      </c>
    </row>
    <row r="678" spans="1:8" ht="15" customHeight="1" outlineLevel="2">
      <c r="A678" s="913">
        <v>7</v>
      </c>
      <c r="B678" s="911">
        <v>44931</v>
      </c>
      <c r="C678" s="1047" t="s">
        <v>579</v>
      </c>
      <c r="D678" s="930" t="s">
        <v>616</v>
      </c>
      <c r="E678" s="931">
        <v>586</v>
      </c>
      <c r="F678" s="906"/>
      <c r="G678" s="906">
        <v>2489</v>
      </c>
      <c r="H678" s="815" t="str">
        <f>VLOOKUP($E678,ETB!$B$66:$C$674,2,0)</f>
        <v>Trade debtors</v>
      </c>
    </row>
    <row r="679" spans="1:8" ht="15" customHeight="1" outlineLevel="2">
      <c r="A679" s="913">
        <v>261</v>
      </c>
      <c r="B679" s="911">
        <v>45028</v>
      </c>
      <c r="C679" s="1047" t="s">
        <v>579</v>
      </c>
      <c r="D679" s="930" t="s">
        <v>895</v>
      </c>
      <c r="E679" s="931">
        <v>586</v>
      </c>
      <c r="F679" s="906"/>
      <c r="G679" s="906">
        <v>3750</v>
      </c>
      <c r="H679" s="815" t="str">
        <f>VLOOKUP($E679,ETB!$B$66:$C$674,2,0)</f>
        <v>Trade debtors</v>
      </c>
    </row>
    <row r="680" spans="1:8" ht="15" customHeight="1" outlineLevel="2">
      <c r="A680" s="913">
        <v>328</v>
      </c>
      <c r="B680" s="911">
        <v>45201</v>
      </c>
      <c r="C680" s="1047" t="s">
        <v>579</v>
      </c>
      <c r="D680" s="930" t="s">
        <v>1424</v>
      </c>
      <c r="E680" s="931">
        <v>586</v>
      </c>
      <c r="F680" s="906"/>
      <c r="G680" s="906">
        <v>1700</v>
      </c>
      <c r="H680" s="815" t="str">
        <f>VLOOKUP($E680,ETB!$B$66:$C$674,2,0)</f>
        <v>Trade debtors</v>
      </c>
    </row>
    <row r="681" spans="1:8" ht="15" customHeight="1" outlineLevel="2">
      <c r="A681" s="913">
        <v>193</v>
      </c>
      <c r="B681" s="911">
        <v>45022</v>
      </c>
      <c r="C681" s="1047" t="s">
        <v>573</v>
      </c>
      <c r="D681" s="930" t="s">
        <v>872</v>
      </c>
      <c r="E681" s="931">
        <v>586</v>
      </c>
      <c r="F681" s="906"/>
      <c r="G681" s="906">
        <v>410</v>
      </c>
      <c r="H681" s="815" t="str">
        <f>VLOOKUP($E681,ETB!$B$66:$C$674,2,0)</f>
        <v>Trade debtors</v>
      </c>
    </row>
    <row r="682" spans="1:8" ht="15" customHeight="1" outlineLevel="2">
      <c r="A682" s="913">
        <v>95</v>
      </c>
      <c r="B682" s="911">
        <v>44939</v>
      </c>
      <c r="C682" s="1047" t="s">
        <v>573</v>
      </c>
      <c r="D682" s="930" t="s">
        <v>637</v>
      </c>
      <c r="E682" s="931">
        <v>586</v>
      </c>
      <c r="F682" s="906"/>
      <c r="G682" s="906">
        <v>400</v>
      </c>
      <c r="H682" s="815" t="str">
        <f>VLOOKUP($E682,ETB!$B$66:$C$674,2,0)</f>
        <v>Trade debtors</v>
      </c>
    </row>
    <row r="683" spans="1:8" ht="15" customHeight="1" outlineLevel="2">
      <c r="A683" s="913">
        <v>104</v>
      </c>
      <c r="B683" s="911">
        <v>45001</v>
      </c>
      <c r="C683" s="1047" t="s">
        <v>573</v>
      </c>
      <c r="D683" s="930" t="s">
        <v>800</v>
      </c>
      <c r="E683" s="931">
        <v>586</v>
      </c>
      <c r="F683" s="906"/>
      <c r="G683" s="906">
        <v>350</v>
      </c>
      <c r="H683" s="815" t="str">
        <f>VLOOKUP($E683,ETB!$B$66:$C$674,2,0)</f>
        <v>Trade debtors</v>
      </c>
    </row>
    <row r="684" spans="1:8" ht="15" customHeight="1" outlineLevel="2">
      <c r="A684" s="913">
        <v>128</v>
      </c>
      <c r="B684" s="911">
        <v>44916</v>
      </c>
      <c r="C684" s="1047" t="s">
        <v>573</v>
      </c>
      <c r="D684" s="930" t="s">
        <v>601</v>
      </c>
      <c r="E684" s="931">
        <v>586</v>
      </c>
      <c r="F684" s="906"/>
      <c r="G684" s="906">
        <v>300</v>
      </c>
      <c r="H684" s="815" t="str">
        <f>VLOOKUP($E684,ETB!$B$66:$C$674,2,0)</f>
        <v>Trade debtors</v>
      </c>
    </row>
    <row r="685" spans="1:8" ht="15" customHeight="1" outlineLevel="2">
      <c r="A685" s="913">
        <v>142</v>
      </c>
      <c r="B685" s="911">
        <v>44916</v>
      </c>
      <c r="C685" s="1047" t="s">
        <v>573</v>
      </c>
      <c r="D685" s="930" t="s">
        <v>601</v>
      </c>
      <c r="E685" s="931">
        <v>586</v>
      </c>
      <c r="F685" s="906"/>
      <c r="G685" s="906">
        <v>400</v>
      </c>
      <c r="H685" s="815" t="str">
        <f>VLOOKUP($E685,ETB!$B$66:$C$674,2,0)</f>
        <v>Trade debtors</v>
      </c>
    </row>
    <row r="686" spans="1:8" ht="15" customHeight="1" outlineLevel="2">
      <c r="A686" s="913">
        <v>323</v>
      </c>
      <c r="B686" s="911">
        <v>45040</v>
      </c>
      <c r="C686" s="1047" t="s">
        <v>573</v>
      </c>
      <c r="D686" s="930" t="s">
        <v>917</v>
      </c>
      <c r="E686" s="931">
        <v>586</v>
      </c>
      <c r="F686" s="906"/>
      <c r="G686" s="906">
        <v>350</v>
      </c>
      <c r="H686" s="815" t="str">
        <f>VLOOKUP($E686,ETB!$B$66:$C$674,2,0)</f>
        <v>Trade debtors</v>
      </c>
    </row>
    <row r="687" spans="1:8" ht="15" customHeight="1" outlineLevel="2">
      <c r="A687" s="913">
        <v>330</v>
      </c>
      <c r="B687" s="911">
        <v>45042</v>
      </c>
      <c r="C687" s="1047" t="s">
        <v>573</v>
      </c>
      <c r="D687" s="930" t="s">
        <v>933</v>
      </c>
      <c r="E687" s="931">
        <v>586</v>
      </c>
      <c r="F687" s="906"/>
      <c r="G687" s="906">
        <v>350</v>
      </c>
      <c r="H687" s="815" t="str">
        <f>VLOOKUP($E687,ETB!$B$66:$C$674,2,0)</f>
        <v>Trade debtors</v>
      </c>
    </row>
    <row r="688" spans="1:8" ht="15" customHeight="1" outlineLevel="2">
      <c r="A688" s="913">
        <v>304</v>
      </c>
      <c r="B688" s="911">
        <v>45015</v>
      </c>
      <c r="C688" s="1047" t="s">
        <v>579</v>
      </c>
      <c r="D688" s="930" t="s">
        <v>845</v>
      </c>
      <c r="E688" s="931">
        <v>586</v>
      </c>
      <c r="F688" s="906"/>
      <c r="G688" s="906">
        <v>3909</v>
      </c>
      <c r="H688" s="815" t="str">
        <f>VLOOKUP($E688,ETB!$B$66:$C$674,2,0)</f>
        <v>Trade debtors</v>
      </c>
    </row>
    <row r="689" spans="1:8" ht="15" customHeight="1" outlineLevel="2">
      <c r="A689" s="913">
        <v>353</v>
      </c>
      <c r="B689" s="911">
        <v>45194</v>
      </c>
      <c r="C689" s="1047" t="s">
        <v>579</v>
      </c>
      <c r="D689" s="930" t="s">
        <v>1394</v>
      </c>
      <c r="E689" s="931">
        <v>586</v>
      </c>
      <c r="F689" s="906"/>
      <c r="G689" s="906">
        <v>4500</v>
      </c>
      <c r="H689" s="815" t="str">
        <f>VLOOKUP($E689,ETB!$B$66:$C$674,2,0)</f>
        <v>Trade debtors</v>
      </c>
    </row>
    <row r="690" spans="1:8" ht="15" customHeight="1" outlineLevel="2">
      <c r="A690" s="913">
        <v>354</v>
      </c>
      <c r="B690" s="911">
        <v>44998</v>
      </c>
      <c r="C690" s="1047" t="s">
        <v>579</v>
      </c>
      <c r="D690" s="930" t="s">
        <v>785</v>
      </c>
      <c r="E690" s="931">
        <v>586</v>
      </c>
      <c r="F690" s="906"/>
      <c r="G690" s="906">
        <v>2189</v>
      </c>
      <c r="H690" s="815" t="str">
        <f>VLOOKUP($E690,ETB!$B$66:$C$674,2,0)</f>
        <v>Trade debtors</v>
      </c>
    </row>
    <row r="691" spans="1:8" ht="15" customHeight="1" outlineLevel="2">
      <c r="A691" s="913">
        <v>130</v>
      </c>
      <c r="B691" s="911">
        <v>45104</v>
      </c>
      <c r="C691" s="1047" t="s">
        <v>579</v>
      </c>
      <c r="D691" s="930" t="s">
        <v>1087</v>
      </c>
      <c r="E691" s="931">
        <v>586</v>
      </c>
      <c r="F691" s="906"/>
      <c r="G691" s="906">
        <v>289</v>
      </c>
      <c r="H691" s="815" t="str">
        <f>VLOOKUP($E691,ETB!$B$66:$C$674,2,0)</f>
        <v>Trade debtors</v>
      </c>
    </row>
    <row r="692" spans="1:8" ht="15" customHeight="1" outlineLevel="2">
      <c r="A692" s="913">
        <v>372</v>
      </c>
      <c r="B692" s="911">
        <v>45107</v>
      </c>
      <c r="C692" s="1047" t="s">
        <v>579</v>
      </c>
      <c r="D692" s="930" t="s">
        <v>1087</v>
      </c>
      <c r="E692" s="931">
        <v>586</v>
      </c>
      <c r="F692" s="906"/>
      <c r="G692" s="906">
        <v>3011</v>
      </c>
      <c r="H692" s="815" t="str">
        <f>VLOOKUP($E692,ETB!$B$66:$C$674,2,0)</f>
        <v>Trade debtors</v>
      </c>
    </row>
    <row r="693" spans="1:8" ht="15" customHeight="1" outlineLevel="2">
      <c r="A693" s="913">
        <v>270</v>
      </c>
      <c r="B693" s="911">
        <v>45162</v>
      </c>
      <c r="C693" s="1047" t="s">
        <v>579</v>
      </c>
      <c r="D693" s="930" t="s">
        <v>1265</v>
      </c>
      <c r="E693" s="931">
        <v>586</v>
      </c>
      <c r="F693" s="906"/>
      <c r="G693" s="906">
        <v>500</v>
      </c>
      <c r="H693" s="815" t="str">
        <f>VLOOKUP($E693,ETB!$B$66:$C$674,2,0)</f>
        <v>Trade debtors</v>
      </c>
    </row>
    <row r="694" spans="1:8" ht="15" customHeight="1" outlineLevel="2">
      <c r="A694" s="913">
        <v>282</v>
      </c>
      <c r="B694" s="911">
        <v>45163</v>
      </c>
      <c r="C694" s="1047" t="s">
        <v>579</v>
      </c>
      <c r="D694" s="930" t="s">
        <v>1274</v>
      </c>
      <c r="E694" s="931">
        <v>586</v>
      </c>
      <c r="F694" s="906"/>
      <c r="G694" s="906">
        <v>1540</v>
      </c>
      <c r="H694" s="815" t="str">
        <f>VLOOKUP($E694,ETB!$B$66:$C$674,2,0)</f>
        <v>Trade debtors</v>
      </c>
    </row>
    <row r="695" spans="1:8" ht="15" customHeight="1" outlineLevel="2">
      <c r="A695" s="913">
        <v>359</v>
      </c>
      <c r="B695" s="911">
        <v>45208</v>
      </c>
      <c r="C695" s="1047" t="s">
        <v>579</v>
      </c>
      <c r="D695" s="930" t="s">
        <v>1448</v>
      </c>
      <c r="E695" s="931">
        <v>586</v>
      </c>
      <c r="F695" s="906"/>
      <c r="G695" s="906">
        <v>1900</v>
      </c>
      <c r="H695" s="815" t="str">
        <f>VLOOKUP($E695,ETB!$B$66:$C$674,2,0)</f>
        <v>Trade debtors</v>
      </c>
    </row>
    <row r="696" spans="1:8" ht="15" customHeight="1" outlineLevel="2">
      <c r="A696" s="913">
        <v>360</v>
      </c>
      <c r="B696" s="911">
        <v>45077</v>
      </c>
      <c r="C696" s="1047" t="s">
        <v>575</v>
      </c>
      <c r="D696" s="930" t="s">
        <v>1004</v>
      </c>
      <c r="E696" s="931">
        <v>586</v>
      </c>
      <c r="F696" s="906"/>
      <c r="G696" s="906">
        <v>1750</v>
      </c>
      <c r="H696" s="815" t="str">
        <f>VLOOKUP($E696,ETB!$B$66:$C$674,2,0)</f>
        <v>Trade debtors</v>
      </c>
    </row>
    <row r="697" spans="1:8" ht="15" customHeight="1" outlineLevel="2">
      <c r="A697" s="913">
        <v>103</v>
      </c>
      <c r="B697" s="911">
        <v>45145</v>
      </c>
      <c r="C697" s="1047" t="s">
        <v>579</v>
      </c>
      <c r="D697" s="930" t="s">
        <v>1199</v>
      </c>
      <c r="E697" s="931">
        <v>586</v>
      </c>
      <c r="F697" s="906"/>
      <c r="G697" s="906">
        <v>300</v>
      </c>
      <c r="H697" s="815" t="str">
        <f>VLOOKUP($E697,ETB!$B$66:$C$674,2,0)</f>
        <v>Trade debtors</v>
      </c>
    </row>
    <row r="698" spans="1:8" ht="15" customHeight="1" outlineLevel="2">
      <c r="A698" s="913">
        <v>362</v>
      </c>
      <c r="B698" s="911">
        <v>45244</v>
      </c>
      <c r="C698" s="1047" t="s">
        <v>579</v>
      </c>
      <c r="D698" s="930" t="s">
        <v>1624</v>
      </c>
      <c r="E698" s="931">
        <v>586</v>
      </c>
      <c r="F698" s="906"/>
      <c r="G698" s="906">
        <v>3900</v>
      </c>
      <c r="H698" s="815" t="str">
        <f>VLOOKUP($E698,ETB!$B$66:$C$674,2,0)</f>
        <v>Trade debtors</v>
      </c>
    </row>
    <row r="699" spans="1:8" ht="15" customHeight="1" outlineLevel="2">
      <c r="A699" s="913">
        <v>266</v>
      </c>
      <c r="B699" s="911">
        <v>45189</v>
      </c>
      <c r="C699" s="1047" t="s">
        <v>579</v>
      </c>
      <c r="D699" s="930" t="s">
        <v>1381</v>
      </c>
      <c r="E699" s="931">
        <v>586</v>
      </c>
      <c r="F699" s="906"/>
      <c r="G699" s="906">
        <v>289</v>
      </c>
      <c r="H699" s="815" t="str">
        <f>VLOOKUP($E699,ETB!$B$66:$C$674,2,0)</f>
        <v>Trade debtors</v>
      </c>
    </row>
    <row r="700" spans="1:8" ht="15" customHeight="1" outlineLevel="2">
      <c r="A700" s="913">
        <v>364</v>
      </c>
      <c r="B700" s="911">
        <v>45195</v>
      </c>
      <c r="C700" s="1047" t="s">
        <v>579</v>
      </c>
      <c r="D700" s="930" t="s">
        <v>1381</v>
      </c>
      <c r="E700" s="931">
        <v>586</v>
      </c>
      <c r="F700" s="906"/>
      <c r="G700" s="906">
        <v>2700</v>
      </c>
      <c r="H700" s="815" t="str">
        <f>VLOOKUP($E700,ETB!$B$66:$C$674,2,0)</f>
        <v>Trade debtors</v>
      </c>
    </row>
    <row r="701" spans="1:8" ht="15" customHeight="1" outlineLevel="2">
      <c r="A701" s="913">
        <v>336</v>
      </c>
      <c r="B701" s="911">
        <v>44915</v>
      </c>
      <c r="C701" s="1047" t="s">
        <v>579</v>
      </c>
      <c r="D701" s="930" t="s">
        <v>600</v>
      </c>
      <c r="E701" s="931">
        <v>586</v>
      </c>
      <c r="F701" s="906"/>
      <c r="G701" s="906">
        <v>550</v>
      </c>
      <c r="H701" s="815" t="str">
        <f>VLOOKUP($E701,ETB!$B$66:$C$674,2,0)</f>
        <v>Trade debtors</v>
      </c>
    </row>
    <row r="702" spans="1:8" ht="15" customHeight="1" outlineLevel="2">
      <c r="A702" s="913">
        <v>292</v>
      </c>
      <c r="B702" s="911">
        <v>45257</v>
      </c>
      <c r="C702" s="1047" t="s">
        <v>579</v>
      </c>
      <c r="D702" s="930" t="s">
        <v>1677</v>
      </c>
      <c r="E702" s="931">
        <v>586</v>
      </c>
      <c r="F702" s="906"/>
      <c r="G702" s="906">
        <v>3000</v>
      </c>
      <c r="H702" s="815" t="str">
        <f>VLOOKUP($E702,ETB!$B$66:$C$674,2,0)</f>
        <v>Trade debtors</v>
      </c>
    </row>
    <row r="703" spans="1:8" ht="15" customHeight="1" outlineLevel="2">
      <c r="A703" s="913">
        <v>137</v>
      </c>
      <c r="B703" s="911">
        <v>45114</v>
      </c>
      <c r="C703" s="1047" t="s">
        <v>579</v>
      </c>
      <c r="D703" s="932" t="s">
        <v>1111</v>
      </c>
      <c r="E703" s="931">
        <v>586</v>
      </c>
      <c r="F703" s="906"/>
      <c r="G703" s="906">
        <v>289</v>
      </c>
      <c r="H703" s="815" t="str">
        <f>VLOOKUP($E703,ETB!$B$66:$C$674,2,0)</f>
        <v>Trade debtors</v>
      </c>
    </row>
    <row r="704" spans="1:8" ht="15" customHeight="1" outlineLevel="2">
      <c r="A704" s="913">
        <v>368</v>
      </c>
      <c r="B704" s="911">
        <v>45118</v>
      </c>
      <c r="C704" s="1047" t="s">
        <v>579</v>
      </c>
      <c r="D704" s="930" t="s">
        <v>1111</v>
      </c>
      <c r="E704" s="931">
        <v>586</v>
      </c>
      <c r="F704" s="906"/>
      <c r="G704" s="906">
        <v>1400</v>
      </c>
      <c r="H704" s="815" t="str">
        <f>VLOOKUP($E704,ETB!$B$66:$C$674,2,0)</f>
        <v>Trade debtors</v>
      </c>
    </row>
    <row r="705" spans="1:8" ht="15" customHeight="1" outlineLevel="2">
      <c r="A705" s="913">
        <v>152</v>
      </c>
      <c r="B705" s="911">
        <v>45145</v>
      </c>
      <c r="C705" s="1047" t="s">
        <v>579</v>
      </c>
      <c r="D705" s="930" t="s">
        <v>1200</v>
      </c>
      <c r="E705" s="931">
        <v>586</v>
      </c>
      <c r="F705" s="906"/>
      <c r="G705" s="906">
        <v>3889</v>
      </c>
      <c r="H705" s="815" t="str">
        <f>VLOOKUP($E705,ETB!$B$66:$C$674,2,0)</f>
        <v>Trade debtors</v>
      </c>
    </row>
    <row r="706" spans="1:8" ht="15" customHeight="1" outlineLevel="2">
      <c r="A706" s="913">
        <v>187</v>
      </c>
      <c r="B706" s="911">
        <v>45138</v>
      </c>
      <c r="C706" s="1047" t="s">
        <v>579</v>
      </c>
      <c r="D706" s="930" t="s">
        <v>1179</v>
      </c>
      <c r="E706" s="931">
        <v>586</v>
      </c>
      <c r="F706" s="906"/>
      <c r="G706" s="906">
        <v>289</v>
      </c>
      <c r="H706" s="815" t="str">
        <f>VLOOKUP($E706,ETB!$B$66:$C$674,2,0)</f>
        <v>Trade debtors</v>
      </c>
    </row>
    <row r="707" spans="1:8" ht="15" customHeight="1" outlineLevel="2">
      <c r="A707" s="913">
        <v>203</v>
      </c>
      <c r="B707" s="911">
        <v>45149</v>
      </c>
      <c r="C707" s="1047" t="s">
        <v>579</v>
      </c>
      <c r="D707" s="930" t="s">
        <v>1208</v>
      </c>
      <c r="E707" s="931">
        <v>586</v>
      </c>
      <c r="F707" s="906"/>
      <c r="G707" s="906">
        <v>3200</v>
      </c>
      <c r="H707" s="815" t="str">
        <f>VLOOKUP($E707,ETB!$B$66:$C$674,2,0)</f>
        <v>Trade debtors</v>
      </c>
    </row>
    <row r="708" spans="1:8" ht="15" customHeight="1" outlineLevel="2">
      <c r="A708" s="913">
        <v>13</v>
      </c>
      <c r="B708" s="911">
        <v>45048</v>
      </c>
      <c r="C708" s="1047" t="s">
        <v>579</v>
      </c>
      <c r="D708" s="930" t="s">
        <v>943</v>
      </c>
      <c r="E708" s="931">
        <v>586</v>
      </c>
      <c r="F708" s="906"/>
      <c r="G708" s="906">
        <v>789</v>
      </c>
      <c r="H708" s="815" t="str">
        <f>VLOOKUP($E708,ETB!$B$66:$C$674,2,0)</f>
        <v>Trade debtors</v>
      </c>
    </row>
    <row r="709" spans="1:8" ht="15" hidden="1" customHeight="1" outlineLevel="2">
      <c r="A709" s="913"/>
      <c r="B709" s="911"/>
      <c r="C709" s="1047"/>
      <c r="D709" s="930"/>
      <c r="E709" s="931"/>
      <c r="F709" s="906"/>
      <c r="G709" s="906"/>
    </row>
    <row r="710" spans="1:8" ht="15" customHeight="1" outlineLevel="1" thickBot="1">
      <c r="A710" s="913"/>
      <c r="B710" s="911"/>
      <c r="C710" s="1047"/>
      <c r="D710" s="930"/>
      <c r="E710" s="1051" t="s">
        <v>1709</v>
      </c>
      <c r="F710" s="1052">
        <f>SUBTOTAL(9,F406:F708)</f>
        <v>0</v>
      </c>
      <c r="G710" s="1052">
        <f>SUBTOTAL(9,G406:G708)</f>
        <v>559522.80000000005</v>
      </c>
    </row>
    <row r="711" spans="1:8" ht="15" hidden="1" customHeight="1" outlineLevel="1" thickTop="1">
      <c r="A711" s="913"/>
      <c r="B711" s="911"/>
      <c r="C711" s="1047"/>
      <c r="D711" s="930"/>
      <c r="E711" s="931"/>
      <c r="F711" s="906"/>
      <c r="G711" s="906"/>
    </row>
    <row r="712" spans="1:8" ht="15" customHeight="1" outlineLevel="2" thickTop="1">
      <c r="A712" s="913">
        <v>111</v>
      </c>
      <c r="B712" s="911">
        <v>45019</v>
      </c>
      <c r="C712" s="1047" t="s">
        <v>579</v>
      </c>
      <c r="D712" s="930" t="s">
        <v>855</v>
      </c>
      <c r="E712" s="931">
        <v>586.1</v>
      </c>
      <c r="F712" s="906"/>
      <c r="G712" s="906">
        <v>250</v>
      </c>
      <c r="H712" s="815" t="s">
        <v>1710</v>
      </c>
    </row>
    <row r="713" spans="1:8" ht="15" customHeight="1" outlineLevel="2">
      <c r="A713" s="913">
        <v>174</v>
      </c>
      <c r="B713" s="911">
        <v>45021</v>
      </c>
      <c r="C713" s="1047" t="s">
        <v>575</v>
      </c>
      <c r="D713" s="930" t="s">
        <v>865</v>
      </c>
      <c r="E713" s="931">
        <v>586.1</v>
      </c>
      <c r="F713" s="906"/>
      <c r="G713" s="906">
        <v>1500</v>
      </c>
      <c r="H713" s="815" t="s">
        <v>1710</v>
      </c>
    </row>
    <row r="714" spans="1:8" ht="15" customHeight="1" outlineLevel="2">
      <c r="A714" s="913">
        <v>26</v>
      </c>
      <c r="B714" s="911">
        <v>44900</v>
      </c>
      <c r="C714" s="1047" t="s">
        <v>579</v>
      </c>
      <c r="D714" s="930" t="s">
        <v>580</v>
      </c>
      <c r="E714" s="931">
        <v>586.1</v>
      </c>
      <c r="F714" s="906"/>
      <c r="G714" s="906">
        <v>250</v>
      </c>
      <c r="H714" s="815" t="s">
        <v>1710</v>
      </c>
    </row>
    <row r="715" spans="1:8" ht="15" hidden="1" customHeight="1" outlineLevel="2">
      <c r="A715" s="913"/>
      <c r="B715" s="911"/>
      <c r="C715" s="1047"/>
      <c r="D715" s="930"/>
      <c r="E715" s="931"/>
      <c r="F715" s="906"/>
      <c r="G715" s="906"/>
    </row>
    <row r="716" spans="1:8" ht="15" customHeight="1" outlineLevel="1" thickBot="1">
      <c r="A716" s="913"/>
      <c r="B716" s="911"/>
      <c r="C716" s="1047"/>
      <c r="D716" s="930"/>
      <c r="E716" s="1051" t="s">
        <v>1711</v>
      </c>
      <c r="F716" s="1052">
        <f>SUBTOTAL(9,F712:F714)</f>
        <v>0</v>
      </c>
      <c r="G716" s="1052">
        <f>SUBTOTAL(9,G712:G714)</f>
        <v>2000</v>
      </c>
    </row>
    <row r="717" spans="1:8" ht="15" hidden="1" customHeight="1" outlineLevel="1" thickTop="1">
      <c r="A717" s="913"/>
      <c r="B717" s="911"/>
      <c r="C717" s="1047"/>
      <c r="D717" s="930"/>
      <c r="E717" s="931"/>
      <c r="F717" s="906"/>
      <c r="G717" s="906"/>
    </row>
    <row r="718" spans="1:8" ht="15" hidden="1" customHeight="1" outlineLevel="2">
      <c r="A718" s="913">
        <v>992</v>
      </c>
      <c r="B718" s="911">
        <v>45057</v>
      </c>
      <c r="C718" s="1047" t="s">
        <v>575</v>
      </c>
      <c r="D718" s="930" t="s">
        <v>977</v>
      </c>
      <c r="E718" s="931">
        <v>586.29999999999995</v>
      </c>
      <c r="F718" s="906">
        <v>2400</v>
      </c>
      <c r="G718" s="906"/>
      <c r="H718" s="815" t="s">
        <v>1712</v>
      </c>
    </row>
    <row r="719" spans="1:8" ht="15" hidden="1" customHeight="1" outlineLevel="2">
      <c r="A719" s="913">
        <v>1250</v>
      </c>
      <c r="B719" s="911">
        <v>45252</v>
      </c>
      <c r="C719" s="1047" t="s">
        <v>575</v>
      </c>
      <c r="D719" s="930" t="s">
        <v>1663</v>
      </c>
      <c r="E719" s="931">
        <v>586.29999999999995</v>
      </c>
      <c r="F719" s="910">
        <v>6500</v>
      </c>
      <c r="G719" s="906"/>
      <c r="H719" s="815" t="s">
        <v>1712</v>
      </c>
    </row>
    <row r="720" spans="1:8" ht="15" hidden="1" customHeight="1" outlineLevel="2">
      <c r="A720" s="913">
        <v>1296</v>
      </c>
      <c r="B720" s="911">
        <v>45085</v>
      </c>
      <c r="C720" s="1047" t="s">
        <v>575</v>
      </c>
      <c r="D720" s="930" t="s">
        <v>1030</v>
      </c>
      <c r="E720" s="931">
        <v>586.29999999999995</v>
      </c>
      <c r="F720" s="906">
        <v>3189</v>
      </c>
      <c r="G720" s="906"/>
      <c r="H720" s="815" t="s">
        <v>1712</v>
      </c>
    </row>
    <row r="721" spans="1:8" ht="15" hidden="1" customHeight="1" outlineLevel="2">
      <c r="A721" s="913"/>
      <c r="B721" s="911"/>
      <c r="C721" s="1047"/>
      <c r="D721" s="930"/>
      <c r="E721" s="931"/>
      <c r="F721" s="906"/>
      <c r="G721" s="906"/>
    </row>
    <row r="722" spans="1:8" ht="15" hidden="1" customHeight="1" outlineLevel="1" collapsed="1" thickBot="1">
      <c r="A722" s="913"/>
      <c r="B722" s="911"/>
      <c r="C722" s="1047"/>
      <c r="D722" s="930"/>
      <c r="E722" s="1051" t="s">
        <v>1713</v>
      </c>
      <c r="F722" s="1052">
        <f>SUBTOTAL(9,F718:F720)</f>
        <v>0</v>
      </c>
      <c r="G722" s="1052">
        <f>SUBTOTAL(9,G718:G720)</f>
        <v>0</v>
      </c>
    </row>
    <row r="723" spans="1:8" ht="15" hidden="1" customHeight="1" outlineLevel="1" thickTop="1">
      <c r="A723" s="913"/>
      <c r="B723" s="911"/>
      <c r="C723" s="1047"/>
      <c r="D723" s="930"/>
      <c r="E723" s="931"/>
      <c r="F723" s="906"/>
      <c r="G723" s="906"/>
    </row>
    <row r="724" spans="1:8" ht="15" hidden="1" customHeight="1" outlineLevel="2">
      <c r="A724" s="913">
        <v>420</v>
      </c>
      <c r="B724" s="911">
        <v>45037</v>
      </c>
      <c r="C724" s="1047" t="s">
        <v>675</v>
      </c>
      <c r="D724" s="930" t="s">
        <v>915</v>
      </c>
      <c r="E724" s="931">
        <v>668</v>
      </c>
      <c r="F724" s="906">
        <v>250</v>
      </c>
      <c r="G724" s="906"/>
      <c r="H724" s="815" t="str">
        <f>VLOOKUP($E724,ETB!$B$66:$C$674,2,0)</f>
        <v>Cash in hand</v>
      </c>
    </row>
    <row r="725" spans="1:8" ht="15" hidden="1" customHeight="1" outlineLevel="2">
      <c r="A725" s="913">
        <v>1657</v>
      </c>
      <c r="B725" s="1044">
        <v>45173</v>
      </c>
      <c r="C725" s="1049" t="s">
        <v>675</v>
      </c>
      <c r="D725" s="815" t="s">
        <v>1320</v>
      </c>
      <c r="E725" s="831">
        <v>668</v>
      </c>
      <c r="F725" s="1050">
        <v>41.85</v>
      </c>
      <c r="G725" s="1050"/>
      <c r="H725" s="815" t="str">
        <f>VLOOKUP($E725,ETB!$B$66:$C$674,2,0)</f>
        <v>Cash in hand</v>
      </c>
    </row>
    <row r="726" spans="1:8" ht="15" hidden="1" customHeight="1" outlineLevel="2">
      <c r="A726" s="913">
        <v>376</v>
      </c>
      <c r="B726" s="911">
        <v>45019</v>
      </c>
      <c r="C726" s="1047" t="s">
        <v>675</v>
      </c>
      <c r="D726" s="930" t="s">
        <v>856</v>
      </c>
      <c r="E726" s="931">
        <v>668</v>
      </c>
      <c r="F726" s="906">
        <v>250</v>
      </c>
      <c r="G726" s="906"/>
      <c r="H726" s="815" t="str">
        <f>VLOOKUP($E726,ETB!$B$66:$C$674,2,0)</f>
        <v>Cash in hand</v>
      </c>
    </row>
    <row r="727" spans="1:8" ht="15" hidden="1" customHeight="1" outlineLevel="2">
      <c r="A727" s="913">
        <v>379</v>
      </c>
      <c r="B727" s="911">
        <v>45022</v>
      </c>
      <c r="C727" s="1047" t="s">
        <v>675</v>
      </c>
      <c r="D727" s="930" t="s">
        <v>876</v>
      </c>
      <c r="E727" s="931">
        <v>668</v>
      </c>
      <c r="F727" s="906">
        <v>200</v>
      </c>
      <c r="G727" s="906"/>
      <c r="H727" s="815" t="str">
        <f>VLOOKUP($E727,ETB!$B$66:$C$674,2,0)</f>
        <v>Cash in hand</v>
      </c>
    </row>
    <row r="728" spans="1:8" ht="15" hidden="1" customHeight="1" outlineLevel="2">
      <c r="A728" s="913">
        <v>374</v>
      </c>
      <c r="B728" s="911">
        <v>44960</v>
      </c>
      <c r="C728" s="1047" t="s">
        <v>675</v>
      </c>
      <c r="D728" s="930" t="s">
        <v>676</v>
      </c>
      <c r="E728" s="931">
        <v>668</v>
      </c>
      <c r="F728" s="906">
        <v>256.08999999999997</v>
      </c>
      <c r="G728" s="906"/>
      <c r="H728" s="815" t="str">
        <f>VLOOKUP($E728,ETB!$B$66:$C$674,2,0)</f>
        <v>Cash in hand</v>
      </c>
    </row>
    <row r="729" spans="1:8" ht="15" customHeight="1" outlineLevel="2" thickTop="1">
      <c r="A729" s="913">
        <v>22</v>
      </c>
      <c r="B729" s="911">
        <v>45194</v>
      </c>
      <c r="C729" s="1047" t="s">
        <v>579</v>
      </c>
      <c r="D729" s="930" t="s">
        <v>1392</v>
      </c>
      <c r="E729" s="931">
        <v>668</v>
      </c>
      <c r="F729" s="906"/>
      <c r="G729" s="906">
        <v>289</v>
      </c>
      <c r="H729" s="815" t="str">
        <f>VLOOKUP($E729,ETB!$B$66:$C$674,2,0)</f>
        <v>Cash in hand</v>
      </c>
    </row>
    <row r="730" spans="1:8" ht="15" customHeight="1" outlineLevel="2">
      <c r="A730" s="913">
        <v>55</v>
      </c>
      <c r="B730" s="911">
        <v>45119</v>
      </c>
      <c r="C730" s="1047" t="s">
        <v>579</v>
      </c>
      <c r="D730" s="930" t="s">
        <v>1120</v>
      </c>
      <c r="E730" s="931">
        <v>668</v>
      </c>
      <c r="F730" s="906"/>
      <c r="G730" s="906">
        <v>289</v>
      </c>
      <c r="H730" s="815" t="str">
        <f>VLOOKUP($E730,ETB!$B$66:$C$674,2,0)</f>
        <v>Cash in hand</v>
      </c>
    </row>
    <row r="731" spans="1:8" ht="15" customHeight="1" outlineLevel="2">
      <c r="A731" s="913">
        <v>35</v>
      </c>
      <c r="B731" s="911">
        <v>45121</v>
      </c>
      <c r="C731" s="1047" t="s">
        <v>579</v>
      </c>
      <c r="D731" s="930" t="s">
        <v>1120</v>
      </c>
      <c r="E731" s="931">
        <v>668</v>
      </c>
      <c r="F731" s="906"/>
      <c r="G731" s="906">
        <v>2500</v>
      </c>
      <c r="H731" s="815" t="str">
        <f>VLOOKUP($E731,ETB!$B$66:$C$674,2,0)</f>
        <v>Cash in hand</v>
      </c>
    </row>
    <row r="732" spans="1:8" ht="15" customHeight="1" outlineLevel="2">
      <c r="A732" s="913">
        <v>184</v>
      </c>
      <c r="B732" s="911">
        <v>45167</v>
      </c>
      <c r="C732" s="1047" t="s">
        <v>579</v>
      </c>
      <c r="D732" s="930" t="s">
        <v>1277</v>
      </c>
      <c r="E732" s="931">
        <v>668</v>
      </c>
      <c r="F732" s="906"/>
      <c r="G732" s="906">
        <v>1989</v>
      </c>
      <c r="H732" s="815" t="str">
        <f>VLOOKUP($E732,ETB!$B$66:$C$674,2,0)</f>
        <v>Cash in hand</v>
      </c>
    </row>
    <row r="733" spans="1:8" ht="15" customHeight="1" outlineLevel="2">
      <c r="A733" s="913">
        <v>94</v>
      </c>
      <c r="B733" s="911">
        <v>44977</v>
      </c>
      <c r="C733" s="1047" t="s">
        <v>579</v>
      </c>
      <c r="D733" s="930" t="s">
        <v>719</v>
      </c>
      <c r="E733" s="931">
        <v>668</v>
      </c>
      <c r="F733" s="906"/>
      <c r="G733" s="906">
        <v>250</v>
      </c>
      <c r="H733" s="815" t="str">
        <f>VLOOKUP($E733,ETB!$B$66:$C$674,2,0)</f>
        <v>Cash in hand</v>
      </c>
    </row>
    <row r="734" spans="1:8" ht="15" customHeight="1" outlineLevel="2">
      <c r="A734" s="913">
        <v>116</v>
      </c>
      <c r="B734" s="911">
        <v>44914</v>
      </c>
      <c r="C734" s="1047" t="s">
        <v>579</v>
      </c>
      <c r="D734" s="930" t="s">
        <v>597</v>
      </c>
      <c r="E734" s="931">
        <v>668</v>
      </c>
      <c r="F734" s="906"/>
      <c r="G734" s="906">
        <v>240</v>
      </c>
      <c r="H734" s="815" t="str">
        <f>VLOOKUP($E734,ETB!$B$66:$C$674,2,0)</f>
        <v>Cash in hand</v>
      </c>
    </row>
    <row r="735" spans="1:8" ht="15" customHeight="1" outlineLevel="2">
      <c r="A735" s="913">
        <v>195</v>
      </c>
      <c r="B735" s="911">
        <v>45183</v>
      </c>
      <c r="C735" s="1047" t="s">
        <v>579</v>
      </c>
      <c r="D735" s="930" t="s">
        <v>1351</v>
      </c>
      <c r="E735" s="931">
        <v>668</v>
      </c>
      <c r="F735" s="907"/>
      <c r="G735" s="906">
        <v>280</v>
      </c>
      <c r="H735" s="815" t="str">
        <f>VLOOKUP($E735,ETB!$B$66:$C$674,2,0)</f>
        <v>Cash in hand</v>
      </c>
    </row>
    <row r="736" spans="1:8" ht="15" customHeight="1" outlineLevel="2">
      <c r="A736" s="913">
        <v>200</v>
      </c>
      <c r="B736" s="911">
        <v>45055</v>
      </c>
      <c r="C736" s="1047" t="s">
        <v>579</v>
      </c>
      <c r="D736" s="930" t="s">
        <v>963</v>
      </c>
      <c r="E736" s="931">
        <v>668</v>
      </c>
      <c r="F736" s="906"/>
      <c r="G736" s="906">
        <v>2400</v>
      </c>
      <c r="H736" s="815" t="str">
        <f>VLOOKUP($E736,ETB!$B$66:$C$674,2,0)</f>
        <v>Cash in hand</v>
      </c>
    </row>
    <row r="737" spans="1:8" ht="15" customHeight="1" outlineLevel="2">
      <c r="A737" s="913">
        <v>201</v>
      </c>
      <c r="B737" s="911">
        <v>45259</v>
      </c>
      <c r="C737" s="1047" t="s">
        <v>579</v>
      </c>
      <c r="D737" s="930" t="s">
        <v>1689</v>
      </c>
      <c r="E737" s="931">
        <v>668</v>
      </c>
      <c r="F737" s="906"/>
      <c r="G737" s="906">
        <v>489</v>
      </c>
      <c r="H737" s="815" t="str">
        <f>VLOOKUP($E737,ETB!$B$66:$C$674,2,0)</f>
        <v>Cash in hand</v>
      </c>
    </row>
    <row r="738" spans="1:8" ht="15" customHeight="1" outlineLevel="2">
      <c r="A738" s="913">
        <v>222</v>
      </c>
      <c r="B738" s="911">
        <v>45118</v>
      </c>
      <c r="C738" s="1047" t="s">
        <v>579</v>
      </c>
      <c r="D738" s="930" t="s">
        <v>1117</v>
      </c>
      <c r="E738" s="931">
        <v>668</v>
      </c>
      <c r="F738" s="906"/>
      <c r="G738" s="906">
        <v>2800</v>
      </c>
      <c r="H738" s="815" t="str">
        <f>VLOOKUP($E738,ETB!$B$66:$C$674,2,0)</f>
        <v>Cash in hand</v>
      </c>
    </row>
    <row r="739" spans="1:8" ht="15" customHeight="1" outlineLevel="2">
      <c r="A739" s="913">
        <v>284</v>
      </c>
      <c r="B739" s="911">
        <v>45126</v>
      </c>
      <c r="C739" s="1047" t="s">
        <v>579</v>
      </c>
      <c r="D739" s="930" t="s">
        <v>1148</v>
      </c>
      <c r="E739" s="931">
        <v>668</v>
      </c>
      <c r="F739" s="906"/>
      <c r="G739" s="906">
        <v>289</v>
      </c>
      <c r="H739" s="815" t="str">
        <f>VLOOKUP($E739,ETB!$B$66:$C$674,2,0)</f>
        <v>Cash in hand</v>
      </c>
    </row>
    <row r="740" spans="1:8" ht="15" customHeight="1" outlineLevel="2">
      <c r="A740" s="913">
        <v>290</v>
      </c>
      <c r="B740" s="911">
        <v>45131</v>
      </c>
      <c r="C740" s="1047" t="s">
        <v>579</v>
      </c>
      <c r="D740" s="930" t="s">
        <v>1164</v>
      </c>
      <c r="E740" s="931">
        <v>668</v>
      </c>
      <c r="F740" s="906"/>
      <c r="G740" s="906">
        <v>2551</v>
      </c>
      <c r="H740" s="815" t="str">
        <f>VLOOKUP($E740,ETB!$B$66:$C$674,2,0)</f>
        <v>Cash in hand</v>
      </c>
    </row>
    <row r="741" spans="1:8" ht="15" customHeight="1" outlineLevel="2">
      <c r="A741" s="913">
        <v>296</v>
      </c>
      <c r="B741" s="911">
        <v>45009</v>
      </c>
      <c r="C741" s="1047" t="s">
        <v>579</v>
      </c>
      <c r="D741" s="930" t="s">
        <v>829</v>
      </c>
      <c r="E741" s="931">
        <v>668</v>
      </c>
      <c r="F741" s="906"/>
      <c r="G741" s="906">
        <v>400</v>
      </c>
      <c r="H741" s="815" t="str">
        <f>VLOOKUP($E741,ETB!$B$66:$C$674,2,0)</f>
        <v>Cash in hand</v>
      </c>
    </row>
    <row r="742" spans="1:8" ht="15" customHeight="1" outlineLevel="2">
      <c r="A742" s="913">
        <v>309</v>
      </c>
      <c r="B742" s="911">
        <v>45232</v>
      </c>
      <c r="C742" s="1047" t="s">
        <v>579</v>
      </c>
      <c r="D742" s="930" t="s">
        <v>1570</v>
      </c>
      <c r="E742" s="931">
        <v>668</v>
      </c>
      <c r="F742" s="906"/>
      <c r="G742" s="906">
        <v>480</v>
      </c>
      <c r="H742" s="815" t="str">
        <f>VLOOKUP($E742,ETB!$B$66:$C$674,2,0)</f>
        <v>Cash in hand</v>
      </c>
    </row>
    <row r="743" spans="1:8" ht="15" customHeight="1" outlineLevel="2">
      <c r="A743" s="913">
        <v>341</v>
      </c>
      <c r="B743" s="911">
        <v>45229</v>
      </c>
      <c r="C743" s="1047" t="s">
        <v>579</v>
      </c>
      <c r="D743" s="930" t="s">
        <v>1554</v>
      </c>
      <c r="E743" s="931">
        <v>668</v>
      </c>
      <c r="F743" s="906"/>
      <c r="G743" s="906">
        <v>500</v>
      </c>
      <c r="H743" s="815" t="str">
        <f>VLOOKUP($E743,ETB!$B$66:$C$674,2,0)</f>
        <v>Cash in hand</v>
      </c>
    </row>
    <row r="744" spans="1:8" ht="15" hidden="1" customHeight="1" outlineLevel="2">
      <c r="A744" s="913"/>
      <c r="B744" s="911"/>
      <c r="C744" s="1047"/>
      <c r="D744" s="930"/>
      <c r="E744" s="931"/>
      <c r="F744" s="906"/>
      <c r="G744" s="906"/>
    </row>
    <row r="745" spans="1:8" ht="15" customHeight="1" outlineLevel="1" thickBot="1">
      <c r="A745" s="913"/>
      <c r="B745" s="911"/>
      <c r="C745" s="1047"/>
      <c r="D745" s="930"/>
      <c r="E745" s="1051" t="s">
        <v>1714</v>
      </c>
      <c r="F745" s="1052">
        <f>SUBTOTAL(9,F724:F743)</f>
        <v>0</v>
      </c>
      <c r="G745" s="1052">
        <f>SUBTOTAL(9,G724:G743)</f>
        <v>15746</v>
      </c>
    </row>
    <row r="746" spans="1:8" ht="15" hidden="1" customHeight="1" outlineLevel="1" thickTop="1">
      <c r="A746" s="913"/>
      <c r="B746" s="911"/>
      <c r="C746" s="1047"/>
      <c r="D746" s="930"/>
      <c r="E746" s="931"/>
      <c r="F746" s="906"/>
      <c r="G746" s="906"/>
    </row>
    <row r="747" spans="1:8" ht="15" hidden="1" customHeight="1" outlineLevel="2">
      <c r="A747" s="913">
        <v>419</v>
      </c>
      <c r="B747" s="911">
        <v>45232</v>
      </c>
      <c r="C747" s="1047" t="s">
        <v>575</v>
      </c>
      <c r="D747" s="930" t="s">
        <v>1571</v>
      </c>
      <c r="E747" s="931">
        <v>693</v>
      </c>
      <c r="F747" s="906">
        <v>50000</v>
      </c>
      <c r="G747" s="906"/>
      <c r="H747" s="815" t="str">
        <f>VLOOKUP($E747,ETB!$B$66:$C$674,2,0)</f>
        <v>Barclays BankA/c. No.: 50237620</v>
      </c>
    </row>
    <row r="748" spans="1:8" ht="15" hidden="1" customHeight="1" outlineLevel="1" collapsed="1">
      <c r="A748" s="913"/>
      <c r="B748" s="911"/>
      <c r="C748" s="1047"/>
      <c r="D748" s="930"/>
      <c r="E748" s="931"/>
      <c r="F748" s="906"/>
      <c r="G748" s="906"/>
    </row>
    <row r="749" spans="1:8" ht="15" hidden="1" customHeight="1" outlineLevel="1" thickBot="1">
      <c r="A749" s="913"/>
      <c r="B749" s="911"/>
      <c r="C749" s="1047"/>
      <c r="D749" s="930"/>
      <c r="E749" s="1051" t="s">
        <v>1715</v>
      </c>
      <c r="F749" s="1052">
        <f>SUM(F747:F748)</f>
        <v>50000</v>
      </c>
      <c r="G749" s="1052">
        <f>SUM(G747:G748)</f>
        <v>0</v>
      </c>
    </row>
    <row r="750" spans="1:8" ht="15" hidden="1" customHeight="1" outlineLevel="1" thickTop="1">
      <c r="A750" s="913"/>
      <c r="B750" s="911"/>
      <c r="C750" s="1047"/>
      <c r="D750" s="930"/>
      <c r="E750" s="931"/>
      <c r="F750" s="906"/>
      <c r="G750" s="906"/>
    </row>
    <row r="751" spans="1:8" ht="15" hidden="1" customHeight="1" outlineLevel="2">
      <c r="A751" s="913">
        <v>373</v>
      </c>
      <c r="B751" s="911">
        <v>45021</v>
      </c>
      <c r="C751" s="1047" t="s">
        <v>577</v>
      </c>
      <c r="D751" s="930" t="s">
        <v>866</v>
      </c>
      <c r="E751" s="931">
        <v>727</v>
      </c>
      <c r="F751" s="906">
        <v>2000</v>
      </c>
      <c r="G751" s="906"/>
      <c r="H751" s="815" t="str">
        <f>VLOOKUP($E751,ETB!$B$66:$C$674,2,0)</f>
        <v>Director's current account</v>
      </c>
    </row>
    <row r="752" spans="1:8" ht="15" hidden="1" customHeight="1" outlineLevel="2">
      <c r="A752" s="913">
        <v>380</v>
      </c>
      <c r="B752" s="911">
        <v>44986</v>
      </c>
      <c r="C752" s="1047" t="s">
        <v>575</v>
      </c>
      <c r="D752" s="930" t="s">
        <v>754</v>
      </c>
      <c r="E752" s="931">
        <v>727</v>
      </c>
      <c r="F752" s="906">
        <v>500</v>
      </c>
      <c r="G752" s="906"/>
      <c r="H752" s="815" t="str">
        <f>VLOOKUP($E752,ETB!$B$66:$C$674,2,0)</f>
        <v>Director's current account</v>
      </c>
    </row>
    <row r="753" spans="1:8" ht="15" customHeight="1" outlineLevel="2" thickTop="1">
      <c r="A753" s="913">
        <v>8</v>
      </c>
      <c r="B753" s="911">
        <v>44890</v>
      </c>
      <c r="C753" s="1047" t="s">
        <v>575</v>
      </c>
      <c r="D753" s="930" t="s">
        <v>576</v>
      </c>
      <c r="E753" s="931">
        <v>727</v>
      </c>
      <c r="F753" s="906"/>
      <c r="G753" s="906">
        <v>7000</v>
      </c>
      <c r="H753" s="815" t="str">
        <f>VLOOKUP($E753,ETB!$B$66:$C$674,2,0)</f>
        <v>Director's current account</v>
      </c>
    </row>
    <row r="754" spans="1:8" ht="15" hidden="1" customHeight="1" outlineLevel="2">
      <c r="A754" s="913">
        <v>382</v>
      </c>
      <c r="B754" s="911">
        <v>45078</v>
      </c>
      <c r="C754" s="1047" t="s">
        <v>575</v>
      </c>
      <c r="D754" s="930" t="s">
        <v>1010</v>
      </c>
      <c r="E754" s="931">
        <v>727</v>
      </c>
      <c r="F754" s="906">
        <v>1040</v>
      </c>
      <c r="G754" s="906"/>
      <c r="H754" s="815" t="str">
        <f>VLOOKUP($E754,ETB!$B$66:$C$674,2,0)</f>
        <v>Director's current account</v>
      </c>
    </row>
    <row r="755" spans="1:8" ht="15" hidden="1" customHeight="1" outlineLevel="2">
      <c r="A755" s="913">
        <v>385</v>
      </c>
      <c r="B755" s="911">
        <v>45089</v>
      </c>
      <c r="C755" s="1047" t="s">
        <v>575</v>
      </c>
      <c r="D755" s="930" t="s">
        <v>1010</v>
      </c>
      <c r="E755" s="931">
        <v>727</v>
      </c>
      <c r="F755" s="906">
        <v>950</v>
      </c>
      <c r="G755" s="906"/>
      <c r="H755" s="815" t="str">
        <f>VLOOKUP($E755,ETB!$B$66:$C$674,2,0)</f>
        <v>Director's current account</v>
      </c>
    </row>
    <row r="756" spans="1:8" ht="15" hidden="1" customHeight="1" outlineLevel="2">
      <c r="A756" s="913">
        <v>392</v>
      </c>
      <c r="B756" s="911">
        <v>45105</v>
      </c>
      <c r="C756" s="1047" t="s">
        <v>575</v>
      </c>
      <c r="D756" s="930" t="s">
        <v>1010</v>
      </c>
      <c r="E756" s="931">
        <v>727</v>
      </c>
      <c r="F756" s="906">
        <v>1500</v>
      </c>
      <c r="G756" s="906"/>
      <c r="H756" s="815" t="str">
        <f>VLOOKUP($E756,ETB!$B$66:$C$674,2,0)</f>
        <v>Director's current account</v>
      </c>
    </row>
    <row r="757" spans="1:8" ht="15" hidden="1" customHeight="1" outlineLevel="2">
      <c r="A757" s="913">
        <v>386</v>
      </c>
      <c r="B757" s="911">
        <v>45124</v>
      </c>
      <c r="C757" s="1047" t="s">
        <v>575</v>
      </c>
      <c r="D757" s="930" t="s">
        <v>1010</v>
      </c>
      <c r="E757" s="931">
        <v>727</v>
      </c>
      <c r="F757" s="906">
        <v>1000</v>
      </c>
      <c r="G757" s="906"/>
      <c r="H757" s="815" t="str">
        <f>VLOOKUP($E757,ETB!$B$66:$C$674,2,0)</f>
        <v>Director's current account</v>
      </c>
    </row>
    <row r="758" spans="1:8" ht="15" hidden="1" customHeight="1" outlineLevel="2">
      <c r="A758" s="913">
        <v>391</v>
      </c>
      <c r="B758" s="911">
        <v>45134</v>
      </c>
      <c r="C758" s="1047" t="s">
        <v>575</v>
      </c>
      <c r="D758" s="930" t="s">
        <v>1010</v>
      </c>
      <c r="E758" s="931">
        <v>727</v>
      </c>
      <c r="F758" s="906">
        <v>500</v>
      </c>
      <c r="G758" s="906"/>
      <c r="H758" s="815" t="str">
        <f>VLOOKUP($E758,ETB!$B$66:$C$674,2,0)</f>
        <v>Director's current account</v>
      </c>
    </row>
    <row r="759" spans="1:8" ht="15" hidden="1" customHeight="1" outlineLevel="2">
      <c r="A759" s="913">
        <v>387</v>
      </c>
      <c r="B759" s="911">
        <v>45156</v>
      </c>
      <c r="C759" s="1047" t="s">
        <v>575</v>
      </c>
      <c r="D759" s="930" t="s">
        <v>1010</v>
      </c>
      <c r="E759" s="931">
        <v>727</v>
      </c>
      <c r="F759" s="906">
        <v>500</v>
      </c>
      <c r="G759" s="906"/>
      <c r="H759" s="815" t="str">
        <f>VLOOKUP($E759,ETB!$B$66:$C$674,2,0)</f>
        <v>Director's current account</v>
      </c>
    </row>
    <row r="760" spans="1:8" ht="15" hidden="1" customHeight="1" outlineLevel="2">
      <c r="A760" s="913">
        <v>388</v>
      </c>
      <c r="B760" s="911">
        <v>45191</v>
      </c>
      <c r="C760" s="1047" t="s">
        <v>575</v>
      </c>
      <c r="D760" s="930" t="s">
        <v>1010</v>
      </c>
      <c r="E760" s="931">
        <v>727</v>
      </c>
      <c r="F760" s="906">
        <v>500</v>
      </c>
      <c r="G760" s="906"/>
      <c r="H760" s="815" t="str">
        <f>VLOOKUP($E760,ETB!$B$66:$C$674,2,0)</f>
        <v>Director's current account</v>
      </c>
    </row>
    <row r="761" spans="1:8" ht="15" hidden="1" customHeight="1" outlineLevel="2">
      <c r="A761" s="913">
        <v>384</v>
      </c>
      <c r="B761" s="911">
        <v>45217</v>
      </c>
      <c r="C761" s="1047" t="s">
        <v>575</v>
      </c>
      <c r="D761" s="930" t="s">
        <v>1010</v>
      </c>
      <c r="E761" s="931">
        <v>727</v>
      </c>
      <c r="F761" s="906">
        <v>500</v>
      </c>
      <c r="G761" s="906"/>
      <c r="H761" s="815" t="str">
        <f>VLOOKUP($E761,ETB!$B$66:$C$674,2,0)</f>
        <v>Director's current account</v>
      </c>
    </row>
    <row r="762" spans="1:8" ht="15" hidden="1" customHeight="1" outlineLevel="2">
      <c r="A762" s="913">
        <v>383</v>
      </c>
      <c r="B762" s="911">
        <v>45224</v>
      </c>
      <c r="C762" s="1047" t="s">
        <v>575</v>
      </c>
      <c r="D762" s="930" t="s">
        <v>1010</v>
      </c>
      <c r="E762" s="931">
        <v>727</v>
      </c>
      <c r="F762" s="906">
        <v>250</v>
      </c>
      <c r="G762" s="906"/>
      <c r="H762" s="815" t="str">
        <f>VLOOKUP($E762,ETB!$B$66:$C$674,2,0)</f>
        <v>Director's current account</v>
      </c>
    </row>
    <row r="763" spans="1:8" ht="15" hidden="1" customHeight="1" outlineLevel="2">
      <c r="A763" s="913">
        <v>389</v>
      </c>
      <c r="B763" s="911">
        <v>45237</v>
      </c>
      <c r="C763" s="1047" t="s">
        <v>575</v>
      </c>
      <c r="D763" s="930" t="s">
        <v>1010</v>
      </c>
      <c r="E763" s="931">
        <v>727</v>
      </c>
      <c r="F763" s="906">
        <v>500</v>
      </c>
      <c r="G763" s="906"/>
      <c r="H763" s="815" t="str">
        <f>VLOOKUP($E763,ETB!$B$66:$C$674,2,0)</f>
        <v>Director's current account</v>
      </c>
    </row>
    <row r="764" spans="1:8" ht="15" hidden="1" customHeight="1" outlineLevel="2">
      <c r="A764" s="913">
        <v>390</v>
      </c>
      <c r="B764" s="911">
        <v>45243</v>
      </c>
      <c r="C764" s="1047" t="s">
        <v>575</v>
      </c>
      <c r="D764" s="930" t="s">
        <v>1010</v>
      </c>
      <c r="E764" s="931">
        <v>727</v>
      </c>
      <c r="F764" s="906">
        <v>300</v>
      </c>
      <c r="G764" s="906"/>
      <c r="H764" s="815" t="str">
        <f>VLOOKUP($E764,ETB!$B$66:$C$674,2,0)</f>
        <v>Director's current account</v>
      </c>
    </row>
    <row r="765" spans="1:8" ht="15" hidden="1" customHeight="1" outlineLevel="2">
      <c r="A765" s="913">
        <v>393</v>
      </c>
      <c r="B765" s="911">
        <v>45250</v>
      </c>
      <c r="C765" s="1047" t="s">
        <v>575</v>
      </c>
      <c r="D765" s="930" t="s">
        <v>1010</v>
      </c>
      <c r="E765" s="931">
        <v>727</v>
      </c>
      <c r="F765" s="907">
        <v>130</v>
      </c>
      <c r="G765" s="906"/>
      <c r="H765" s="815" t="str">
        <f>VLOOKUP($E765,ETB!$B$66:$C$674,2,0)</f>
        <v>Director's current account</v>
      </c>
    </row>
    <row r="766" spans="1:8" ht="15" hidden="1" customHeight="1" outlineLevel="2">
      <c r="A766" s="913">
        <v>394</v>
      </c>
      <c r="B766" s="911">
        <v>45252</v>
      </c>
      <c r="C766" s="1047" t="s">
        <v>575</v>
      </c>
      <c r="D766" s="930" t="s">
        <v>1010</v>
      </c>
      <c r="E766" s="931">
        <v>727</v>
      </c>
      <c r="F766" s="906">
        <v>250</v>
      </c>
      <c r="G766" s="906"/>
      <c r="H766" s="815" t="str">
        <f>VLOOKUP($E766,ETB!$B$66:$C$674,2,0)</f>
        <v>Director's current account</v>
      </c>
    </row>
    <row r="767" spans="1:8" ht="15" hidden="1" customHeight="1" outlineLevel="2">
      <c r="A767" s="913">
        <v>398</v>
      </c>
      <c r="B767" s="911">
        <v>44943</v>
      </c>
      <c r="C767" s="1047" t="s">
        <v>575</v>
      </c>
      <c r="D767" s="930" t="s">
        <v>609</v>
      </c>
      <c r="E767" s="931">
        <v>727</v>
      </c>
      <c r="F767" s="906">
        <v>500</v>
      </c>
      <c r="G767" s="906"/>
      <c r="H767" s="815" t="str">
        <f>VLOOKUP($E767,ETB!$B$66:$C$674,2,0)</f>
        <v>Director's current account</v>
      </c>
    </row>
    <row r="768" spans="1:8" ht="15" hidden="1" customHeight="1" outlineLevel="2">
      <c r="A768" s="913">
        <v>403</v>
      </c>
      <c r="B768" s="911">
        <v>44952</v>
      </c>
      <c r="C768" s="1047" t="s">
        <v>575</v>
      </c>
      <c r="D768" s="930" t="s">
        <v>609</v>
      </c>
      <c r="E768" s="931">
        <v>727</v>
      </c>
      <c r="F768" s="906">
        <v>700</v>
      </c>
      <c r="G768" s="906"/>
      <c r="H768" s="815" t="str">
        <f>VLOOKUP($E768,ETB!$B$66:$C$674,2,0)</f>
        <v>Director's current account</v>
      </c>
    </row>
    <row r="769" spans="1:8" ht="15" hidden="1" customHeight="1" outlineLevel="2">
      <c r="A769" s="913">
        <v>397</v>
      </c>
      <c r="B769" s="911">
        <v>44956</v>
      </c>
      <c r="C769" s="1047" t="s">
        <v>575</v>
      </c>
      <c r="D769" s="930" t="s">
        <v>609</v>
      </c>
      <c r="E769" s="931">
        <v>727</v>
      </c>
      <c r="F769" s="906">
        <v>1040</v>
      </c>
      <c r="G769" s="906"/>
      <c r="H769" s="815" t="str">
        <f>VLOOKUP($E769,ETB!$B$66:$C$674,2,0)</f>
        <v>Director's current account</v>
      </c>
    </row>
    <row r="770" spans="1:8" ht="15" hidden="1" customHeight="1" outlineLevel="2">
      <c r="A770" s="913">
        <v>402</v>
      </c>
      <c r="B770" s="911">
        <v>44958</v>
      </c>
      <c r="C770" s="1047" t="s">
        <v>575</v>
      </c>
      <c r="D770" s="930" t="s">
        <v>609</v>
      </c>
      <c r="E770" s="931">
        <v>727</v>
      </c>
      <c r="F770" s="906">
        <v>1000</v>
      </c>
      <c r="G770" s="906"/>
      <c r="H770" s="815" t="str">
        <f>VLOOKUP($E770,ETB!$B$66:$C$674,2,0)</f>
        <v>Director's current account</v>
      </c>
    </row>
    <row r="771" spans="1:8" ht="15" hidden="1" customHeight="1" outlineLevel="2">
      <c r="A771" s="913">
        <v>399</v>
      </c>
      <c r="B771" s="911">
        <v>44970</v>
      </c>
      <c r="C771" s="1047" t="s">
        <v>575</v>
      </c>
      <c r="D771" s="930" t="s">
        <v>609</v>
      </c>
      <c r="E771" s="931">
        <v>727</v>
      </c>
      <c r="F771" s="906">
        <v>500</v>
      </c>
      <c r="G771" s="906"/>
      <c r="H771" s="815" t="str">
        <f>VLOOKUP($E771,ETB!$B$66:$C$674,2,0)</f>
        <v>Director's current account</v>
      </c>
    </row>
    <row r="772" spans="1:8" ht="15" hidden="1" customHeight="1" outlineLevel="2">
      <c r="A772" s="913">
        <v>400</v>
      </c>
      <c r="B772" s="911">
        <v>44970</v>
      </c>
      <c r="C772" s="1047" t="s">
        <v>575</v>
      </c>
      <c r="D772" s="930" t="s">
        <v>609</v>
      </c>
      <c r="E772" s="931">
        <v>727</v>
      </c>
      <c r="F772" s="906">
        <v>500</v>
      </c>
      <c r="G772" s="906"/>
      <c r="H772" s="815" t="str">
        <f>VLOOKUP($E772,ETB!$B$66:$C$674,2,0)</f>
        <v>Director's current account</v>
      </c>
    </row>
    <row r="773" spans="1:8" ht="15" hidden="1" customHeight="1" outlineLevel="2">
      <c r="A773" s="913">
        <v>401</v>
      </c>
      <c r="B773" s="911">
        <v>44977</v>
      </c>
      <c r="C773" s="1047" t="s">
        <v>575</v>
      </c>
      <c r="D773" s="930" t="s">
        <v>609</v>
      </c>
      <c r="E773" s="931">
        <v>727</v>
      </c>
      <c r="F773" s="906">
        <v>400</v>
      </c>
      <c r="G773" s="906"/>
      <c r="H773" s="815" t="str">
        <f>VLOOKUP($E773,ETB!$B$66:$C$674,2,0)</f>
        <v>Director's current account</v>
      </c>
    </row>
    <row r="774" spans="1:8" ht="15" hidden="1" customHeight="1" outlineLevel="2">
      <c r="A774" s="913">
        <v>407</v>
      </c>
      <c r="B774" s="911">
        <v>45006</v>
      </c>
      <c r="C774" s="1047" t="s">
        <v>575</v>
      </c>
      <c r="D774" s="930" t="s">
        <v>609</v>
      </c>
      <c r="E774" s="931">
        <v>727</v>
      </c>
      <c r="F774" s="906">
        <v>700</v>
      </c>
      <c r="G774" s="906"/>
      <c r="H774" s="815" t="str">
        <f>VLOOKUP($E774,ETB!$B$66:$C$674,2,0)</f>
        <v>Director's current account</v>
      </c>
    </row>
    <row r="775" spans="1:8" ht="15" hidden="1" customHeight="1" outlineLevel="2">
      <c r="A775" s="913">
        <v>408</v>
      </c>
      <c r="B775" s="911">
        <v>45008</v>
      </c>
      <c r="C775" s="1047" t="s">
        <v>575</v>
      </c>
      <c r="D775" s="930" t="s">
        <v>609</v>
      </c>
      <c r="E775" s="931">
        <v>727</v>
      </c>
      <c r="F775" s="906">
        <v>500</v>
      </c>
      <c r="G775" s="906"/>
      <c r="H775" s="815" t="str">
        <f>VLOOKUP($E775,ETB!$B$66:$C$674,2,0)</f>
        <v>Director's current account</v>
      </c>
    </row>
    <row r="776" spans="1:8" ht="15" hidden="1" customHeight="1" outlineLevel="2">
      <c r="A776" s="913">
        <v>412</v>
      </c>
      <c r="B776" s="911">
        <v>45015</v>
      </c>
      <c r="C776" s="1047" t="s">
        <v>575</v>
      </c>
      <c r="D776" s="930" t="s">
        <v>609</v>
      </c>
      <c r="E776" s="931">
        <v>727</v>
      </c>
      <c r="F776" s="906">
        <v>1040</v>
      </c>
      <c r="G776" s="906"/>
      <c r="H776" s="815" t="str">
        <f>VLOOKUP($E776,ETB!$B$66:$C$674,2,0)</f>
        <v>Director's current account</v>
      </c>
    </row>
    <row r="777" spans="1:8" ht="15" hidden="1" customHeight="1" outlineLevel="2">
      <c r="A777" s="913">
        <v>404</v>
      </c>
      <c r="B777" s="911">
        <v>45027</v>
      </c>
      <c r="C777" s="1047" t="s">
        <v>575</v>
      </c>
      <c r="D777" s="930" t="s">
        <v>609</v>
      </c>
      <c r="E777" s="931">
        <v>727</v>
      </c>
      <c r="F777" s="906">
        <v>500</v>
      </c>
      <c r="G777" s="906"/>
      <c r="H777" s="815" t="str">
        <f>VLOOKUP($E777,ETB!$B$66:$C$674,2,0)</f>
        <v>Director's current account</v>
      </c>
    </row>
    <row r="778" spans="1:8" ht="15" hidden="1" customHeight="1" outlineLevel="2">
      <c r="A778" s="913">
        <v>405</v>
      </c>
      <c r="B778" s="911">
        <v>45027</v>
      </c>
      <c r="C778" s="1047" t="s">
        <v>575</v>
      </c>
      <c r="D778" s="930" t="s">
        <v>609</v>
      </c>
      <c r="E778" s="931">
        <v>727</v>
      </c>
      <c r="F778" s="906">
        <v>400</v>
      </c>
      <c r="G778" s="906"/>
      <c r="H778" s="815" t="str">
        <f>VLOOKUP($E778,ETB!$B$66:$C$674,2,0)</f>
        <v>Director's current account</v>
      </c>
    </row>
    <row r="779" spans="1:8" ht="15" hidden="1" customHeight="1" outlineLevel="2">
      <c r="A779" s="913">
        <v>406</v>
      </c>
      <c r="B779" s="911">
        <v>45030</v>
      </c>
      <c r="C779" s="1047" t="s">
        <v>575</v>
      </c>
      <c r="D779" s="930" t="s">
        <v>609</v>
      </c>
      <c r="E779" s="931">
        <v>727</v>
      </c>
      <c r="F779" s="906">
        <v>1100</v>
      </c>
      <c r="G779" s="906"/>
      <c r="H779" s="815" t="str">
        <f>VLOOKUP($E779,ETB!$B$66:$C$674,2,0)</f>
        <v>Director's current account</v>
      </c>
    </row>
    <row r="780" spans="1:8" ht="15" hidden="1" customHeight="1" outlineLevel="2">
      <c r="A780" s="913">
        <v>409</v>
      </c>
      <c r="B780" s="911">
        <v>45040</v>
      </c>
      <c r="C780" s="1047" t="s">
        <v>575</v>
      </c>
      <c r="D780" s="930" t="s">
        <v>609</v>
      </c>
      <c r="E780" s="931">
        <v>727</v>
      </c>
      <c r="F780" s="906">
        <v>500</v>
      </c>
      <c r="G780" s="906"/>
      <c r="H780" s="815" t="str">
        <f>VLOOKUP($E780,ETB!$B$66:$C$674,2,0)</f>
        <v>Director's current account</v>
      </c>
    </row>
    <row r="781" spans="1:8" ht="15" hidden="1" customHeight="1" outlineLevel="2">
      <c r="A781" s="913">
        <v>410</v>
      </c>
      <c r="B781" s="911">
        <v>45044</v>
      </c>
      <c r="C781" s="1047" t="s">
        <v>575</v>
      </c>
      <c r="D781" s="930" t="s">
        <v>609</v>
      </c>
      <c r="E781" s="931">
        <v>727</v>
      </c>
      <c r="F781" s="906">
        <v>500</v>
      </c>
      <c r="G781" s="906"/>
      <c r="H781" s="815" t="str">
        <f>VLOOKUP($E781,ETB!$B$66:$C$674,2,0)</f>
        <v>Director's current account</v>
      </c>
    </row>
    <row r="782" spans="1:8" ht="15" hidden="1" customHeight="1" outlineLevel="2">
      <c r="A782" s="913">
        <v>396</v>
      </c>
      <c r="B782" s="911">
        <v>45048</v>
      </c>
      <c r="C782" s="1047" t="s">
        <v>575</v>
      </c>
      <c r="D782" s="930" t="s">
        <v>609</v>
      </c>
      <c r="E782" s="931">
        <v>727</v>
      </c>
      <c r="F782" s="906">
        <v>1040</v>
      </c>
      <c r="G782" s="906"/>
      <c r="H782" s="815" t="str">
        <f>VLOOKUP($E782,ETB!$B$66:$C$674,2,0)</f>
        <v>Director's current account</v>
      </c>
    </row>
    <row r="783" spans="1:8" ht="15" hidden="1" customHeight="1" outlineLevel="2">
      <c r="A783" s="913">
        <v>411</v>
      </c>
      <c r="B783" s="911">
        <v>45055</v>
      </c>
      <c r="C783" s="1047" t="s">
        <v>575</v>
      </c>
      <c r="D783" s="930" t="s">
        <v>609</v>
      </c>
      <c r="E783" s="931">
        <v>727</v>
      </c>
      <c r="F783" s="906">
        <v>1000</v>
      </c>
      <c r="G783" s="906"/>
      <c r="H783" s="815" t="str">
        <f>VLOOKUP($E783,ETB!$B$66:$C$674,2,0)</f>
        <v>Director's current account</v>
      </c>
    </row>
    <row r="784" spans="1:8" ht="15" hidden="1" customHeight="1" outlineLevel="2">
      <c r="A784" s="913">
        <v>413</v>
      </c>
      <c r="B784" s="911">
        <v>44987</v>
      </c>
      <c r="C784" s="1047" t="s">
        <v>575</v>
      </c>
      <c r="D784" s="930" t="s">
        <v>757</v>
      </c>
      <c r="E784" s="931">
        <v>727</v>
      </c>
      <c r="F784" s="906">
        <v>1040</v>
      </c>
      <c r="G784" s="906"/>
      <c r="H784" s="815" t="str">
        <f>VLOOKUP($E784,ETB!$B$66:$C$674,2,0)</f>
        <v>Director's current account</v>
      </c>
    </row>
    <row r="785" spans="1:8" ht="15" hidden="1" customHeight="1" outlineLevel="2">
      <c r="A785" s="913">
        <v>418</v>
      </c>
      <c r="B785" s="911">
        <v>45107</v>
      </c>
      <c r="C785" s="1047" t="s">
        <v>575</v>
      </c>
      <c r="D785" s="930" t="s">
        <v>1096</v>
      </c>
      <c r="E785" s="931">
        <v>727</v>
      </c>
      <c r="F785" s="906">
        <v>1040</v>
      </c>
      <c r="G785" s="906"/>
      <c r="H785" s="815" t="str">
        <f>VLOOKUP($E785,ETB!$B$66:$C$674,2,0)</f>
        <v>Director's current account</v>
      </c>
    </row>
    <row r="786" spans="1:8" ht="15" hidden="1" customHeight="1" outlineLevel="2">
      <c r="A786" s="913">
        <v>414</v>
      </c>
      <c r="B786" s="911">
        <v>45139</v>
      </c>
      <c r="C786" s="1047" t="s">
        <v>575</v>
      </c>
      <c r="D786" s="930" t="s">
        <v>1096</v>
      </c>
      <c r="E786" s="931">
        <v>727</v>
      </c>
      <c r="F786" s="906">
        <v>1040</v>
      </c>
      <c r="G786" s="906"/>
      <c r="H786" s="815" t="str">
        <f>VLOOKUP($E786,ETB!$B$66:$C$674,2,0)</f>
        <v>Director's current account</v>
      </c>
    </row>
    <row r="787" spans="1:8" ht="15" hidden="1" customHeight="1" outlineLevel="2">
      <c r="A787" s="913">
        <v>417</v>
      </c>
      <c r="B787" s="911">
        <v>45170</v>
      </c>
      <c r="C787" s="1047" t="s">
        <v>575</v>
      </c>
      <c r="D787" s="930" t="s">
        <v>1096</v>
      </c>
      <c r="E787" s="931">
        <v>727</v>
      </c>
      <c r="F787" s="906">
        <v>1040</v>
      </c>
      <c r="G787" s="906"/>
      <c r="H787" s="815" t="str">
        <f>VLOOKUP($E787,ETB!$B$66:$C$674,2,0)</f>
        <v>Director's current account</v>
      </c>
    </row>
    <row r="788" spans="1:8" ht="15" hidden="1" customHeight="1" outlineLevel="2">
      <c r="A788" s="913">
        <v>415</v>
      </c>
      <c r="B788" s="911">
        <v>45201</v>
      </c>
      <c r="C788" s="1047" t="s">
        <v>575</v>
      </c>
      <c r="D788" s="930" t="s">
        <v>1096</v>
      </c>
      <c r="E788" s="931">
        <v>727</v>
      </c>
      <c r="F788" s="906">
        <v>1040</v>
      </c>
      <c r="G788" s="906"/>
      <c r="H788" s="815" t="str">
        <f>VLOOKUP($E788,ETB!$B$66:$C$674,2,0)</f>
        <v>Director's current account</v>
      </c>
    </row>
    <row r="789" spans="1:8" ht="15" hidden="1" customHeight="1" outlineLevel="2">
      <c r="A789" s="913">
        <v>416</v>
      </c>
      <c r="B789" s="911">
        <v>45229</v>
      </c>
      <c r="C789" s="1047" t="s">
        <v>575</v>
      </c>
      <c r="D789" s="930" t="s">
        <v>1096</v>
      </c>
      <c r="E789" s="931">
        <v>727</v>
      </c>
      <c r="F789" s="906">
        <v>1040</v>
      </c>
      <c r="G789" s="906"/>
      <c r="H789" s="815" t="str">
        <f>VLOOKUP($E789,ETB!$B$66:$C$674,2,0)</f>
        <v>Director's current account</v>
      </c>
    </row>
    <row r="790" spans="1:8" hidden="1"/>
    <row r="791" spans="1:8" ht="15" hidden="1" customHeight="1" outlineLevel="2">
      <c r="A791" s="913">
        <v>909</v>
      </c>
      <c r="B791" s="911">
        <v>45096</v>
      </c>
      <c r="C791" s="1047" t="s">
        <v>607</v>
      </c>
      <c r="D791" s="930" t="s">
        <v>1064</v>
      </c>
      <c r="E791" s="931">
        <v>727</v>
      </c>
      <c r="F791" s="906">
        <v>34.18</v>
      </c>
      <c r="G791" s="906"/>
      <c r="H791" s="815" t="str">
        <f>VLOOKUP($E791,ETB!$B$66:$C$674,2,0)</f>
        <v>Director's current account</v>
      </c>
    </row>
    <row r="792" spans="1:8" ht="15" hidden="1" customHeight="1" outlineLevel="2">
      <c r="A792" s="913">
        <v>984</v>
      </c>
      <c r="B792" s="911">
        <v>45204</v>
      </c>
      <c r="C792" s="1047" t="s">
        <v>577</v>
      </c>
      <c r="D792" s="930" t="s">
        <v>1440</v>
      </c>
      <c r="E792" s="931">
        <v>727</v>
      </c>
      <c r="F792" s="906">
        <v>445.83</v>
      </c>
      <c r="G792" s="906"/>
      <c r="H792" s="815" t="str">
        <f>VLOOKUP($E792,ETB!$B$66:$C$674,2,0)</f>
        <v>Director's current account</v>
      </c>
    </row>
    <row r="793" spans="1:8" ht="15" hidden="1" customHeight="1" outlineLevel="2">
      <c r="A793" s="913">
        <v>993</v>
      </c>
      <c r="B793" s="911">
        <v>44981</v>
      </c>
      <c r="C793" s="1047" t="s">
        <v>577</v>
      </c>
      <c r="D793" s="930" t="s">
        <v>742</v>
      </c>
      <c r="E793" s="931">
        <v>727</v>
      </c>
      <c r="F793" s="906">
        <v>400</v>
      </c>
      <c r="G793" s="906"/>
      <c r="H793" s="815" t="str">
        <f>VLOOKUP($E793,ETB!$B$66:$C$674,2,0)</f>
        <v>Director's current account</v>
      </c>
    </row>
    <row r="794" spans="1:8" ht="15" hidden="1" customHeight="1" outlineLevel="2">
      <c r="A794" s="913">
        <v>994</v>
      </c>
      <c r="B794" s="911">
        <v>44951</v>
      </c>
      <c r="C794" s="1047" t="s">
        <v>577</v>
      </c>
      <c r="D794" s="930" t="s">
        <v>662</v>
      </c>
      <c r="E794" s="931">
        <v>727</v>
      </c>
      <c r="F794" s="908">
        <v>20</v>
      </c>
      <c r="G794" s="906"/>
      <c r="H794" s="815" t="str">
        <f>VLOOKUP($E794,ETB!$B$66:$C$674,2,0)</f>
        <v>Director's current account</v>
      </c>
    </row>
    <row r="795" spans="1:8" ht="15" hidden="1" customHeight="1" outlineLevel="2">
      <c r="A795" s="913">
        <v>1244</v>
      </c>
      <c r="B795" s="911">
        <v>45131</v>
      </c>
      <c r="C795" s="1047" t="s">
        <v>577</v>
      </c>
      <c r="D795" s="930" t="s">
        <v>1167</v>
      </c>
      <c r="E795" s="931">
        <v>727</v>
      </c>
      <c r="F795" s="906">
        <v>220</v>
      </c>
      <c r="G795" s="906"/>
      <c r="H795" s="815" t="str">
        <f>VLOOKUP($E795,ETB!$B$66:$C$674,2,0)</f>
        <v>Director's current account</v>
      </c>
    </row>
    <row r="796" spans="1:8" ht="15" hidden="1" customHeight="1" outlineLevel="2">
      <c r="A796" s="913">
        <v>1245</v>
      </c>
      <c r="B796" s="911">
        <v>45131</v>
      </c>
      <c r="C796" s="1047" t="s">
        <v>577</v>
      </c>
      <c r="D796" s="912" t="s">
        <v>1167</v>
      </c>
      <c r="E796" s="931">
        <v>727</v>
      </c>
      <c r="F796" s="906">
        <v>220</v>
      </c>
      <c r="G796" s="906"/>
      <c r="H796" s="815" t="str">
        <f>VLOOKUP($E796,ETB!$B$66:$C$674,2,0)</f>
        <v>Director's current account</v>
      </c>
    </row>
    <row r="797" spans="1:8" ht="15" hidden="1" customHeight="1" outlineLevel="2">
      <c r="A797" s="913">
        <v>1246</v>
      </c>
      <c r="B797" s="911">
        <v>45131</v>
      </c>
      <c r="C797" s="1047" t="s">
        <v>577</v>
      </c>
      <c r="D797" s="930" t="s">
        <v>1167</v>
      </c>
      <c r="E797" s="931">
        <v>727</v>
      </c>
      <c r="F797" s="906">
        <v>110</v>
      </c>
      <c r="G797" s="906"/>
      <c r="H797" s="815" t="str">
        <f>VLOOKUP($E797,ETB!$B$66:$C$674,2,0)</f>
        <v>Director's current account</v>
      </c>
    </row>
    <row r="798" spans="1:8" ht="15" hidden="1" customHeight="1" outlineLevel="2">
      <c r="A798" s="913">
        <v>1254</v>
      </c>
      <c r="B798" s="911">
        <v>45082</v>
      </c>
      <c r="C798" s="1047" t="s">
        <v>577</v>
      </c>
      <c r="D798" s="930" t="s">
        <v>1019</v>
      </c>
      <c r="E798" s="931">
        <v>727</v>
      </c>
      <c r="F798" s="906">
        <v>265.51</v>
      </c>
      <c r="G798" s="906"/>
      <c r="H798" s="815" t="str">
        <f>VLOOKUP($E798,ETB!$B$66:$C$674,2,0)</f>
        <v>Director's current account</v>
      </c>
    </row>
    <row r="799" spans="1:8" ht="15" hidden="1" customHeight="1" outlineLevel="2">
      <c r="A799" s="913">
        <v>1283</v>
      </c>
      <c r="B799" s="911">
        <v>45043</v>
      </c>
      <c r="C799" s="1047" t="s">
        <v>575</v>
      </c>
      <c r="D799" s="930" t="s">
        <v>939</v>
      </c>
      <c r="E799" s="931">
        <v>727</v>
      </c>
      <c r="F799" s="906">
        <v>100</v>
      </c>
      <c r="G799" s="906"/>
      <c r="H799" s="815" t="str">
        <f>VLOOKUP($E799,ETB!$B$66:$C$674,2,0)</f>
        <v>Director's current account</v>
      </c>
    </row>
    <row r="800" spans="1:8" ht="15" hidden="1" customHeight="1" outlineLevel="2">
      <c r="A800" s="913">
        <v>1284</v>
      </c>
      <c r="B800" s="911">
        <v>45076</v>
      </c>
      <c r="C800" s="1047" t="s">
        <v>575</v>
      </c>
      <c r="D800" s="930" t="s">
        <v>939</v>
      </c>
      <c r="E800" s="931">
        <v>727</v>
      </c>
      <c r="F800" s="907">
        <v>50</v>
      </c>
      <c r="G800" s="906"/>
      <c r="H800" s="815" t="str">
        <f>VLOOKUP($E800,ETB!$B$66:$C$674,2,0)</f>
        <v>Director's current account</v>
      </c>
    </row>
    <row r="801" spans="1:8" ht="15" hidden="1" customHeight="1" outlineLevel="2">
      <c r="A801" s="913">
        <v>1282</v>
      </c>
      <c r="B801" s="911">
        <v>45225</v>
      </c>
      <c r="C801" s="1047" t="s">
        <v>575</v>
      </c>
      <c r="D801" s="930" t="s">
        <v>939</v>
      </c>
      <c r="E801" s="931">
        <v>727</v>
      </c>
      <c r="F801" s="906">
        <v>50</v>
      </c>
      <c r="G801" s="906"/>
      <c r="H801" s="815" t="str">
        <f>VLOOKUP($E801,ETB!$B$66:$C$674,2,0)</f>
        <v>Director's current account</v>
      </c>
    </row>
    <row r="802" spans="1:8" ht="15" hidden="1" customHeight="1" outlineLevel="2">
      <c r="A802" s="913">
        <v>1287</v>
      </c>
      <c r="B802" s="911">
        <v>45027</v>
      </c>
      <c r="C802" s="1047" t="s">
        <v>575</v>
      </c>
      <c r="D802" s="930" t="s">
        <v>893</v>
      </c>
      <c r="E802" s="931">
        <v>727</v>
      </c>
      <c r="F802" s="906">
        <v>180</v>
      </c>
      <c r="G802" s="906"/>
      <c r="H802" s="815" t="str">
        <f>VLOOKUP($E802,ETB!$B$66:$C$674,2,0)</f>
        <v>Director's current account</v>
      </c>
    </row>
    <row r="803" spans="1:8" ht="15" hidden="1" customHeight="1" outlineLevel="2">
      <c r="A803" s="913">
        <v>1286</v>
      </c>
      <c r="B803" s="911">
        <v>45048</v>
      </c>
      <c r="C803" s="1047" t="s">
        <v>575</v>
      </c>
      <c r="D803" s="930" t="s">
        <v>893</v>
      </c>
      <c r="E803" s="931">
        <v>727</v>
      </c>
      <c r="F803" s="906">
        <v>100</v>
      </c>
      <c r="G803" s="906"/>
      <c r="H803" s="815" t="str">
        <f>VLOOKUP($E803,ETB!$B$66:$C$674,2,0)</f>
        <v>Director's current account</v>
      </c>
    </row>
    <row r="804" spans="1:8" ht="15" hidden="1" customHeight="1" outlineLevel="2">
      <c r="A804" s="913">
        <v>1288</v>
      </c>
      <c r="B804" s="911">
        <v>45099</v>
      </c>
      <c r="C804" s="1047" t="s">
        <v>575</v>
      </c>
      <c r="D804" s="930" t="s">
        <v>893</v>
      </c>
      <c r="E804" s="931">
        <v>727</v>
      </c>
      <c r="F804" s="906">
        <v>260</v>
      </c>
      <c r="G804" s="906"/>
      <c r="H804" s="815" t="str">
        <f>VLOOKUP($E804,ETB!$B$66:$C$674,2,0)</f>
        <v>Director's current account</v>
      </c>
    </row>
    <row r="805" spans="1:8" ht="15" hidden="1" customHeight="1" outlineLevel="2">
      <c r="A805" s="913">
        <v>1289</v>
      </c>
      <c r="B805" s="911">
        <v>45194</v>
      </c>
      <c r="C805" s="1047" t="s">
        <v>575</v>
      </c>
      <c r="D805" s="930" t="s">
        <v>893</v>
      </c>
      <c r="E805" s="931">
        <v>727</v>
      </c>
      <c r="F805" s="906">
        <v>480</v>
      </c>
      <c r="G805" s="906"/>
      <c r="H805" s="815" t="str">
        <f>VLOOKUP($E805,ETB!$B$66:$C$674,2,0)</f>
        <v>Director's current account</v>
      </c>
    </row>
    <row r="806" spans="1:8" ht="15" hidden="1" customHeight="1" outlineLevel="2">
      <c r="A806" s="913">
        <v>1301</v>
      </c>
      <c r="B806" s="911">
        <v>44942</v>
      </c>
      <c r="C806" s="1047" t="s">
        <v>575</v>
      </c>
      <c r="D806" s="930" t="s">
        <v>643</v>
      </c>
      <c r="E806" s="931">
        <v>727</v>
      </c>
      <c r="F806" s="906">
        <v>33</v>
      </c>
      <c r="G806" s="906"/>
      <c r="H806" s="815" t="str">
        <f>VLOOKUP($E806,ETB!$B$66:$C$674,2,0)</f>
        <v>Director's current account</v>
      </c>
    </row>
    <row r="807" spans="1:8" ht="15" hidden="1" customHeight="1" outlineLevel="2">
      <c r="A807" s="913">
        <v>1302</v>
      </c>
      <c r="B807" s="911">
        <v>44970</v>
      </c>
      <c r="C807" s="1047" t="s">
        <v>575</v>
      </c>
      <c r="D807" s="930" t="s">
        <v>643</v>
      </c>
      <c r="E807" s="931">
        <v>727</v>
      </c>
      <c r="F807" s="906">
        <v>33</v>
      </c>
      <c r="G807" s="906"/>
      <c r="H807" s="815" t="str">
        <f>VLOOKUP($E807,ETB!$B$66:$C$674,2,0)</f>
        <v>Director's current account</v>
      </c>
    </row>
    <row r="808" spans="1:8" ht="15" hidden="1" customHeight="1" outlineLevel="2">
      <c r="A808" s="913">
        <v>1303</v>
      </c>
      <c r="B808" s="911">
        <v>44977</v>
      </c>
      <c r="C808" s="1047" t="s">
        <v>575</v>
      </c>
      <c r="D808" s="930" t="s">
        <v>643</v>
      </c>
      <c r="E808" s="931">
        <v>727</v>
      </c>
      <c r="F808" s="906">
        <v>33</v>
      </c>
      <c r="G808" s="906"/>
      <c r="H808" s="815" t="str">
        <f>VLOOKUP($E808,ETB!$B$66:$C$674,2,0)</f>
        <v>Director's current account</v>
      </c>
    </row>
    <row r="809" spans="1:8" ht="15" hidden="1" customHeight="1" outlineLevel="2">
      <c r="A809" s="913">
        <v>1304</v>
      </c>
      <c r="B809" s="911">
        <v>44984</v>
      </c>
      <c r="C809" s="1047" t="s">
        <v>575</v>
      </c>
      <c r="D809" s="930" t="s">
        <v>643</v>
      </c>
      <c r="E809" s="931">
        <v>727</v>
      </c>
      <c r="F809" s="906">
        <v>33</v>
      </c>
      <c r="G809" s="906"/>
      <c r="H809" s="815" t="str">
        <f>VLOOKUP($E809,ETB!$B$66:$C$674,2,0)</f>
        <v>Director's current account</v>
      </c>
    </row>
    <row r="810" spans="1:8" ht="15" hidden="1" customHeight="1" outlineLevel="2">
      <c r="A810" s="913">
        <v>1305</v>
      </c>
      <c r="B810" s="911">
        <v>44998</v>
      </c>
      <c r="C810" s="1047" t="s">
        <v>575</v>
      </c>
      <c r="D810" s="930" t="s">
        <v>643</v>
      </c>
      <c r="E810" s="931">
        <v>727</v>
      </c>
      <c r="F810" s="906">
        <v>33</v>
      </c>
      <c r="G810" s="906"/>
      <c r="H810" s="815" t="str">
        <f>VLOOKUP($E810,ETB!$B$66:$C$674,2,0)</f>
        <v>Director's current account</v>
      </c>
    </row>
    <row r="811" spans="1:8" ht="15" hidden="1" customHeight="1" outlineLevel="2">
      <c r="A811" s="913">
        <v>1306</v>
      </c>
      <c r="B811" s="911">
        <v>45012</v>
      </c>
      <c r="C811" s="1047" t="s">
        <v>575</v>
      </c>
      <c r="D811" s="930" t="s">
        <v>643</v>
      </c>
      <c r="E811" s="931">
        <v>727</v>
      </c>
      <c r="F811" s="906">
        <v>33</v>
      </c>
      <c r="G811" s="906"/>
      <c r="H811" s="815" t="str">
        <f>VLOOKUP($E811,ETB!$B$66:$C$674,2,0)</f>
        <v>Director's current account</v>
      </c>
    </row>
    <row r="812" spans="1:8" ht="15" hidden="1" customHeight="1" outlineLevel="2">
      <c r="A812" s="913">
        <v>1307</v>
      </c>
      <c r="B812" s="911">
        <v>45019</v>
      </c>
      <c r="C812" s="1047" t="s">
        <v>575</v>
      </c>
      <c r="D812" s="930" t="s">
        <v>643</v>
      </c>
      <c r="E812" s="931">
        <v>727</v>
      </c>
      <c r="F812" s="910">
        <v>33</v>
      </c>
      <c r="G812" s="906"/>
      <c r="H812" s="815" t="str">
        <f>VLOOKUP($E812,ETB!$B$66:$C$674,2,0)</f>
        <v>Director's current account</v>
      </c>
    </row>
    <row r="813" spans="1:8" ht="15" hidden="1" customHeight="1" outlineLevel="2">
      <c r="A813" s="913">
        <v>1308</v>
      </c>
      <c r="B813" s="911">
        <v>45027</v>
      </c>
      <c r="C813" s="1047" t="s">
        <v>575</v>
      </c>
      <c r="D813" s="930" t="s">
        <v>643</v>
      </c>
      <c r="E813" s="931">
        <v>727</v>
      </c>
      <c r="F813" s="906">
        <v>33</v>
      </c>
      <c r="G813" s="906"/>
      <c r="H813" s="815" t="str">
        <f>VLOOKUP($E813,ETB!$B$66:$C$674,2,0)</f>
        <v>Director's current account</v>
      </c>
    </row>
    <row r="814" spans="1:8" ht="15" hidden="1" customHeight="1" outlineLevel="2">
      <c r="A814" s="913">
        <v>1309</v>
      </c>
      <c r="B814" s="911">
        <v>45033</v>
      </c>
      <c r="C814" s="1047" t="s">
        <v>575</v>
      </c>
      <c r="D814" s="930" t="s">
        <v>643</v>
      </c>
      <c r="E814" s="931">
        <v>727</v>
      </c>
      <c r="F814" s="906">
        <v>33</v>
      </c>
      <c r="G814" s="906"/>
      <c r="H814" s="815" t="str">
        <f>VLOOKUP($E814,ETB!$B$66:$C$674,2,0)</f>
        <v>Director's current account</v>
      </c>
    </row>
    <row r="815" spans="1:8" ht="15" hidden="1" customHeight="1" outlineLevel="2">
      <c r="A815" s="913">
        <v>1310</v>
      </c>
      <c r="B815" s="911">
        <v>45040</v>
      </c>
      <c r="C815" s="1047" t="s">
        <v>575</v>
      </c>
      <c r="D815" s="930" t="s">
        <v>643</v>
      </c>
      <c r="E815" s="931">
        <v>727</v>
      </c>
      <c r="F815" s="906">
        <v>33</v>
      </c>
      <c r="G815" s="906"/>
      <c r="H815" s="815" t="str">
        <f>VLOOKUP($E815,ETB!$B$66:$C$674,2,0)</f>
        <v>Director's current account</v>
      </c>
    </row>
    <row r="816" spans="1:8" ht="15" hidden="1" customHeight="1" outlineLevel="2">
      <c r="A816" s="913">
        <v>1311</v>
      </c>
      <c r="B816" s="911">
        <v>45048</v>
      </c>
      <c r="C816" s="1047" t="s">
        <v>575</v>
      </c>
      <c r="D816" s="930" t="s">
        <v>643</v>
      </c>
      <c r="E816" s="931">
        <v>727</v>
      </c>
      <c r="F816" s="906">
        <v>33</v>
      </c>
      <c r="G816" s="906"/>
      <c r="H816" s="815" t="str">
        <f>VLOOKUP($E816,ETB!$B$66:$C$674,2,0)</f>
        <v>Director's current account</v>
      </c>
    </row>
    <row r="817" spans="1:8" ht="15" hidden="1" customHeight="1" outlineLevel="2">
      <c r="A817" s="913">
        <v>1312</v>
      </c>
      <c r="B817" s="911">
        <v>45055</v>
      </c>
      <c r="C817" s="1047" t="s">
        <v>575</v>
      </c>
      <c r="D817" s="930" t="s">
        <v>643</v>
      </c>
      <c r="E817" s="931">
        <v>727</v>
      </c>
      <c r="F817" s="906">
        <v>33</v>
      </c>
      <c r="G817" s="906"/>
      <c r="H817" s="815" t="str">
        <f>VLOOKUP($E817,ETB!$B$66:$C$674,2,0)</f>
        <v>Director's current account</v>
      </c>
    </row>
    <row r="818" spans="1:8" ht="15" hidden="1" customHeight="1" outlineLevel="2">
      <c r="A818" s="913">
        <v>1313</v>
      </c>
      <c r="B818" s="911">
        <v>45082</v>
      </c>
      <c r="C818" s="1047" t="s">
        <v>575</v>
      </c>
      <c r="D818" s="930" t="s">
        <v>643</v>
      </c>
      <c r="E818" s="931">
        <v>727</v>
      </c>
      <c r="F818" s="906">
        <v>33</v>
      </c>
      <c r="G818" s="906"/>
      <c r="H818" s="815" t="str">
        <f>VLOOKUP($E818,ETB!$B$66:$C$674,2,0)</f>
        <v>Director's current account</v>
      </c>
    </row>
    <row r="819" spans="1:8" ht="15" hidden="1" customHeight="1" outlineLevel="2">
      <c r="A819" s="913">
        <v>1314</v>
      </c>
      <c r="B819" s="911">
        <v>45089</v>
      </c>
      <c r="C819" s="1047" t="s">
        <v>575</v>
      </c>
      <c r="D819" s="930" t="s">
        <v>643</v>
      </c>
      <c r="E819" s="931">
        <v>727</v>
      </c>
      <c r="F819" s="906">
        <v>33</v>
      </c>
      <c r="G819" s="906"/>
      <c r="H819" s="815" t="str">
        <f>VLOOKUP($E819,ETB!$B$66:$C$674,2,0)</f>
        <v>Director's current account</v>
      </c>
    </row>
    <row r="820" spans="1:8" ht="15" hidden="1" customHeight="1" outlineLevel="2">
      <c r="A820" s="913">
        <v>1315</v>
      </c>
      <c r="B820" s="911">
        <v>45096</v>
      </c>
      <c r="C820" s="1047" t="s">
        <v>575</v>
      </c>
      <c r="D820" s="930" t="s">
        <v>643</v>
      </c>
      <c r="E820" s="931">
        <v>727</v>
      </c>
      <c r="F820" s="906">
        <v>33</v>
      </c>
      <c r="G820" s="906"/>
      <c r="H820" s="815" t="str">
        <f>VLOOKUP($E820,ETB!$B$66:$C$674,2,0)</f>
        <v>Director's current account</v>
      </c>
    </row>
    <row r="821" spans="1:8" ht="15" hidden="1" customHeight="1" outlineLevel="2">
      <c r="A821" s="913">
        <v>1316</v>
      </c>
      <c r="B821" s="911">
        <v>45103</v>
      </c>
      <c r="C821" s="1047" t="s">
        <v>575</v>
      </c>
      <c r="D821" s="930" t="s">
        <v>643</v>
      </c>
      <c r="E821" s="931">
        <v>727</v>
      </c>
      <c r="F821" s="906">
        <v>33</v>
      </c>
      <c r="G821" s="906"/>
      <c r="H821" s="815" t="str">
        <f>VLOOKUP($E821,ETB!$B$66:$C$674,2,0)</f>
        <v>Director's current account</v>
      </c>
    </row>
    <row r="822" spans="1:8" ht="15" hidden="1" customHeight="1" outlineLevel="2">
      <c r="A822" s="913">
        <v>1317</v>
      </c>
      <c r="B822" s="911">
        <v>45110</v>
      </c>
      <c r="C822" s="1047" t="s">
        <v>575</v>
      </c>
      <c r="D822" s="930" t="s">
        <v>643</v>
      </c>
      <c r="E822" s="931">
        <v>727</v>
      </c>
      <c r="F822" s="906">
        <v>33</v>
      </c>
      <c r="G822" s="906"/>
      <c r="H822" s="815" t="str">
        <f>VLOOKUP($E822,ETB!$B$66:$C$674,2,0)</f>
        <v>Director's current account</v>
      </c>
    </row>
    <row r="823" spans="1:8" ht="15" hidden="1" customHeight="1" outlineLevel="2">
      <c r="A823" s="913">
        <v>1318</v>
      </c>
      <c r="B823" s="911">
        <v>45124</v>
      </c>
      <c r="C823" s="1047" t="s">
        <v>575</v>
      </c>
      <c r="D823" s="930" t="s">
        <v>643</v>
      </c>
      <c r="E823" s="931">
        <v>727</v>
      </c>
      <c r="F823" s="906">
        <v>33</v>
      </c>
      <c r="G823" s="906"/>
      <c r="H823" s="815" t="str">
        <f>VLOOKUP($E823,ETB!$B$66:$C$674,2,0)</f>
        <v>Director's current account</v>
      </c>
    </row>
    <row r="824" spans="1:8" ht="15" hidden="1" customHeight="1" outlineLevel="2">
      <c r="A824" s="913">
        <v>1319</v>
      </c>
      <c r="B824" s="911">
        <v>45131</v>
      </c>
      <c r="C824" s="1047" t="s">
        <v>575</v>
      </c>
      <c r="D824" s="930" t="s">
        <v>643</v>
      </c>
      <c r="E824" s="931">
        <v>727</v>
      </c>
      <c r="F824" s="906">
        <v>33</v>
      </c>
      <c r="G824" s="906"/>
      <c r="H824" s="815" t="str">
        <f>VLOOKUP($E824,ETB!$B$66:$C$674,2,0)</f>
        <v>Director's current account</v>
      </c>
    </row>
    <row r="825" spans="1:8" ht="15" hidden="1" customHeight="1" outlineLevel="2">
      <c r="A825" s="913">
        <v>1320</v>
      </c>
      <c r="B825" s="911">
        <v>45138</v>
      </c>
      <c r="C825" s="1047" t="s">
        <v>575</v>
      </c>
      <c r="D825" s="930" t="s">
        <v>643</v>
      </c>
      <c r="E825" s="931">
        <v>727</v>
      </c>
      <c r="F825" s="906">
        <v>33</v>
      </c>
      <c r="G825" s="906"/>
      <c r="H825" s="815" t="str">
        <f>VLOOKUP($E825,ETB!$B$66:$C$674,2,0)</f>
        <v>Director's current account</v>
      </c>
    </row>
    <row r="826" spans="1:8" ht="15" hidden="1" customHeight="1" outlineLevel="2">
      <c r="A826" s="913">
        <v>1321</v>
      </c>
      <c r="B826" s="911">
        <v>45145</v>
      </c>
      <c r="C826" s="1047" t="s">
        <v>575</v>
      </c>
      <c r="D826" s="930" t="s">
        <v>643</v>
      </c>
      <c r="E826" s="931">
        <v>727</v>
      </c>
      <c r="F826" s="906">
        <v>33</v>
      </c>
      <c r="G826" s="906"/>
      <c r="H826" s="815" t="str">
        <f>VLOOKUP($E826,ETB!$B$66:$C$674,2,0)</f>
        <v>Director's current account</v>
      </c>
    </row>
    <row r="827" spans="1:8" ht="15" hidden="1" customHeight="1" outlineLevel="2">
      <c r="A827" s="913">
        <v>1322</v>
      </c>
      <c r="B827" s="911">
        <v>45159</v>
      </c>
      <c r="C827" s="1047" t="s">
        <v>575</v>
      </c>
      <c r="D827" s="930" t="s">
        <v>643</v>
      </c>
      <c r="E827" s="931">
        <v>727</v>
      </c>
      <c r="F827" s="906">
        <v>33</v>
      </c>
      <c r="G827" s="906"/>
      <c r="H827" s="815" t="str">
        <f>VLOOKUP($E827,ETB!$B$66:$C$674,2,0)</f>
        <v>Director's current account</v>
      </c>
    </row>
    <row r="828" spans="1:8" ht="15" hidden="1" customHeight="1" outlineLevel="2">
      <c r="A828" s="913">
        <v>1323</v>
      </c>
      <c r="B828" s="911">
        <v>45194</v>
      </c>
      <c r="C828" s="1047" t="s">
        <v>575</v>
      </c>
      <c r="D828" s="930" t="s">
        <v>643</v>
      </c>
      <c r="E828" s="931">
        <v>727</v>
      </c>
      <c r="F828" s="906">
        <v>33</v>
      </c>
      <c r="G828" s="906"/>
      <c r="H828" s="815" t="str">
        <f>VLOOKUP($E828,ETB!$B$66:$C$674,2,0)</f>
        <v>Director's current account</v>
      </c>
    </row>
    <row r="829" spans="1:8" ht="15" hidden="1" customHeight="1" outlineLevel="2">
      <c r="A829" s="913">
        <v>1324</v>
      </c>
      <c r="B829" s="911">
        <v>45201</v>
      </c>
      <c r="C829" s="1047" t="s">
        <v>575</v>
      </c>
      <c r="D829" s="930" t="s">
        <v>643</v>
      </c>
      <c r="E829" s="931">
        <v>727</v>
      </c>
      <c r="F829" s="906">
        <v>33</v>
      </c>
      <c r="G829" s="906"/>
      <c r="H829" s="815" t="str">
        <f>VLOOKUP($E829,ETB!$B$66:$C$674,2,0)</f>
        <v>Director's current account</v>
      </c>
    </row>
    <row r="830" spans="1:8" ht="15" hidden="1" customHeight="1" outlineLevel="2">
      <c r="A830" s="913">
        <v>1325</v>
      </c>
      <c r="B830" s="911">
        <v>45222</v>
      </c>
      <c r="C830" s="1047" t="s">
        <v>575</v>
      </c>
      <c r="D830" s="930" t="s">
        <v>643</v>
      </c>
      <c r="E830" s="931">
        <v>727</v>
      </c>
      <c r="F830" s="906">
        <v>33</v>
      </c>
      <c r="G830" s="906"/>
      <c r="H830" s="815" t="str">
        <f>VLOOKUP($E830,ETB!$B$66:$C$674,2,0)</f>
        <v>Director's current account</v>
      </c>
    </row>
    <row r="831" spans="1:8" ht="15" hidden="1" customHeight="1" outlineLevel="2">
      <c r="A831" s="913">
        <v>1326</v>
      </c>
      <c r="B831" s="911">
        <v>45229</v>
      </c>
      <c r="C831" s="1047" t="s">
        <v>575</v>
      </c>
      <c r="D831" s="930" t="s">
        <v>643</v>
      </c>
      <c r="E831" s="931">
        <v>727</v>
      </c>
      <c r="F831" s="906">
        <v>33</v>
      </c>
      <c r="G831" s="906"/>
      <c r="H831" s="815" t="str">
        <f>VLOOKUP($E831,ETB!$B$66:$C$674,2,0)</f>
        <v>Director's current account</v>
      </c>
    </row>
    <row r="832" spans="1:8" ht="15" hidden="1" customHeight="1" outlineLevel="2">
      <c r="A832" s="913">
        <v>1385</v>
      </c>
      <c r="B832" s="911">
        <v>45040</v>
      </c>
      <c r="C832" s="1047" t="s">
        <v>577</v>
      </c>
      <c r="D832" s="930" t="s">
        <v>922</v>
      </c>
      <c r="E832" s="931">
        <v>727</v>
      </c>
      <c r="F832" s="906">
        <v>129.19999999999999</v>
      </c>
      <c r="G832" s="906"/>
      <c r="H832" s="815" t="str">
        <f>VLOOKUP($E832,ETB!$B$66:$C$674,2,0)</f>
        <v>Director's current account</v>
      </c>
    </row>
    <row r="833" spans="1:8" ht="15" hidden="1" customHeight="1" outlineLevel="2">
      <c r="A833" s="913">
        <v>1386</v>
      </c>
      <c r="B833" s="911">
        <v>45124</v>
      </c>
      <c r="C833" s="1047" t="s">
        <v>577</v>
      </c>
      <c r="D833" s="930" t="s">
        <v>1138</v>
      </c>
      <c r="E833" s="931">
        <v>727</v>
      </c>
      <c r="F833" s="906">
        <v>98.07</v>
      </c>
      <c r="G833" s="906"/>
      <c r="H833" s="815" t="str">
        <f>VLOOKUP($E833,ETB!$B$66:$C$674,2,0)</f>
        <v>Director's current account</v>
      </c>
    </row>
    <row r="834" spans="1:8" ht="15" hidden="1" customHeight="1" outlineLevel="2">
      <c r="A834" s="913">
        <v>1387</v>
      </c>
      <c r="B834" s="911">
        <v>45035</v>
      </c>
      <c r="C834" s="1047" t="s">
        <v>577</v>
      </c>
      <c r="D834" s="930" t="s">
        <v>910</v>
      </c>
      <c r="E834" s="931">
        <v>727</v>
      </c>
      <c r="F834" s="906">
        <v>169.99</v>
      </c>
      <c r="G834" s="906"/>
      <c r="H834" s="815" t="str">
        <f>VLOOKUP($E834,ETB!$B$66:$C$674,2,0)</f>
        <v>Director's current account</v>
      </c>
    </row>
    <row r="835" spans="1:8" ht="15" hidden="1" customHeight="1" outlineLevel="2">
      <c r="A835" s="913">
        <v>1394</v>
      </c>
      <c r="B835" s="911">
        <v>45127</v>
      </c>
      <c r="C835" s="1047" t="s">
        <v>577</v>
      </c>
      <c r="D835" s="930" t="s">
        <v>1156</v>
      </c>
      <c r="E835" s="931">
        <v>727</v>
      </c>
      <c r="F835" s="906">
        <v>25</v>
      </c>
      <c r="G835" s="906"/>
      <c r="H835" s="815" t="str">
        <f>VLOOKUP($E835,ETB!$B$66:$C$674,2,0)</f>
        <v>Director's current account</v>
      </c>
    </row>
    <row r="836" spans="1:8" ht="15" hidden="1" customHeight="1" outlineLevel="2">
      <c r="A836" s="913">
        <v>1402</v>
      </c>
      <c r="B836" s="911">
        <v>45134</v>
      </c>
      <c r="C836" s="1047" t="s">
        <v>577</v>
      </c>
      <c r="D836" s="930" t="s">
        <v>1172</v>
      </c>
      <c r="E836" s="931">
        <v>727</v>
      </c>
      <c r="F836" s="907">
        <v>37.99</v>
      </c>
      <c r="G836" s="906"/>
      <c r="H836" s="815" t="str">
        <f>VLOOKUP($E836,ETB!$B$66:$C$674,2,0)</f>
        <v>Director's current account</v>
      </c>
    </row>
    <row r="837" spans="1:8" ht="15" hidden="1" customHeight="1" outlineLevel="2">
      <c r="A837" s="913">
        <v>1414</v>
      </c>
      <c r="B837" s="911">
        <v>45243</v>
      </c>
      <c r="C837" s="1047" t="s">
        <v>577</v>
      </c>
      <c r="D837" s="930" t="s">
        <v>1621</v>
      </c>
      <c r="E837" s="931">
        <v>727</v>
      </c>
      <c r="F837" s="909">
        <v>6.99</v>
      </c>
      <c r="G837" s="906"/>
      <c r="H837" s="815" t="str">
        <f>VLOOKUP($E837,ETB!$B$66:$C$674,2,0)</f>
        <v>Director's current account</v>
      </c>
    </row>
    <row r="838" spans="1:8" ht="15" hidden="1" customHeight="1" outlineLevel="2">
      <c r="A838" s="913">
        <v>1415</v>
      </c>
      <c r="B838" s="911">
        <v>45245</v>
      </c>
      <c r="C838" s="1047" t="s">
        <v>577</v>
      </c>
      <c r="D838" s="930" t="s">
        <v>1632</v>
      </c>
      <c r="E838" s="931">
        <v>727</v>
      </c>
      <c r="F838" s="906">
        <v>8.39</v>
      </c>
      <c r="G838" s="906"/>
      <c r="H838" s="815" t="str">
        <f>VLOOKUP($E838,ETB!$B$66:$C$674,2,0)</f>
        <v>Director's current account</v>
      </c>
    </row>
    <row r="839" spans="1:8" ht="15" hidden="1" customHeight="1" outlineLevel="2">
      <c r="A839" s="913">
        <v>1416</v>
      </c>
      <c r="B839" s="911">
        <v>45250</v>
      </c>
      <c r="C839" s="1047" t="s">
        <v>577</v>
      </c>
      <c r="D839" s="930" t="s">
        <v>1655</v>
      </c>
      <c r="E839" s="931">
        <v>727</v>
      </c>
      <c r="F839" s="906">
        <v>34.99</v>
      </c>
      <c r="G839" s="906"/>
      <c r="H839" s="815" t="str">
        <f>VLOOKUP($E839,ETB!$B$66:$C$674,2,0)</f>
        <v>Director's current account</v>
      </c>
    </row>
    <row r="840" spans="1:8" ht="15" hidden="1" customHeight="1" outlineLevel="2">
      <c r="A840" s="913">
        <v>1417</v>
      </c>
      <c r="B840" s="911">
        <v>45222</v>
      </c>
      <c r="C840" s="1047" t="s">
        <v>577</v>
      </c>
      <c r="D840" s="930" t="s">
        <v>1522</v>
      </c>
      <c r="E840" s="931">
        <v>727</v>
      </c>
      <c r="F840" s="906">
        <v>34.99</v>
      </c>
      <c r="G840" s="906"/>
      <c r="H840" s="815" t="str">
        <f>VLOOKUP($E840,ETB!$B$66:$C$674,2,0)</f>
        <v>Director's current account</v>
      </c>
    </row>
    <row r="841" spans="1:8" ht="15" hidden="1" customHeight="1" outlineLevel="2">
      <c r="A841" s="913">
        <v>1430</v>
      </c>
      <c r="B841" s="911">
        <v>44980</v>
      </c>
      <c r="C841" s="1047" t="s">
        <v>577</v>
      </c>
      <c r="D841" s="930" t="s">
        <v>739</v>
      </c>
      <c r="E841" s="931">
        <v>727</v>
      </c>
      <c r="F841" s="906">
        <v>127.1</v>
      </c>
      <c r="G841" s="906"/>
      <c r="H841" s="815" t="str">
        <f>VLOOKUP($E841,ETB!$B$66:$C$674,2,0)</f>
        <v>Director's current account</v>
      </c>
    </row>
    <row r="842" spans="1:8" ht="15" hidden="1" customHeight="1" outlineLevel="2">
      <c r="A842" s="913">
        <v>1431</v>
      </c>
      <c r="B842" s="911">
        <v>44981</v>
      </c>
      <c r="C842" s="1047" t="s">
        <v>577</v>
      </c>
      <c r="D842" s="930" t="s">
        <v>743</v>
      </c>
      <c r="E842" s="931">
        <v>727</v>
      </c>
      <c r="F842" s="906">
        <v>189.7</v>
      </c>
      <c r="G842" s="906"/>
      <c r="H842" s="815" t="str">
        <f>VLOOKUP($E842,ETB!$B$66:$C$674,2,0)</f>
        <v>Director's current account</v>
      </c>
    </row>
    <row r="843" spans="1:8" ht="15" hidden="1" customHeight="1" outlineLevel="2">
      <c r="A843" s="913">
        <v>1433</v>
      </c>
      <c r="B843" s="911">
        <v>45163</v>
      </c>
      <c r="C843" s="1047" t="s">
        <v>607</v>
      </c>
      <c r="D843" s="930" t="s">
        <v>1276</v>
      </c>
      <c r="E843" s="931">
        <v>727</v>
      </c>
      <c r="F843" s="906">
        <v>100</v>
      </c>
      <c r="G843" s="906"/>
      <c r="H843" s="815" t="str">
        <f>VLOOKUP($E843,ETB!$B$66:$C$674,2,0)</f>
        <v>Director's current account</v>
      </c>
    </row>
    <row r="844" spans="1:8" ht="15" hidden="1" customHeight="1" outlineLevel="2">
      <c r="A844" s="913">
        <v>1523</v>
      </c>
      <c r="B844" s="911">
        <v>45093</v>
      </c>
      <c r="C844" s="1047" t="s">
        <v>577</v>
      </c>
      <c r="D844" s="930" t="s">
        <v>1057</v>
      </c>
      <c r="E844" s="931">
        <v>727</v>
      </c>
      <c r="F844" s="909">
        <v>569.95000000000005</v>
      </c>
      <c r="G844" s="906"/>
      <c r="H844" s="815" t="str">
        <f>VLOOKUP($E844,ETB!$B$66:$C$674,2,0)</f>
        <v>Director's current account</v>
      </c>
    </row>
    <row r="845" spans="1:8" ht="15" hidden="1" customHeight="1" outlineLevel="2">
      <c r="A845" s="913">
        <v>1524</v>
      </c>
      <c r="B845" s="911">
        <v>45092</v>
      </c>
      <c r="C845" s="1047" t="s">
        <v>577</v>
      </c>
      <c r="D845" s="930" t="s">
        <v>1046</v>
      </c>
      <c r="E845" s="931">
        <v>727</v>
      </c>
      <c r="F845" s="906">
        <v>583.5</v>
      </c>
      <c r="G845" s="906"/>
      <c r="H845" s="815" t="str">
        <f>VLOOKUP($E845,ETB!$B$66:$C$674,2,0)</f>
        <v>Director's current account</v>
      </c>
    </row>
    <row r="846" spans="1:8" ht="15" hidden="1" customHeight="1" outlineLevel="2">
      <c r="A846" s="913">
        <v>1532</v>
      </c>
      <c r="B846" s="911">
        <v>44952</v>
      </c>
      <c r="C846" s="1047" t="s">
        <v>575</v>
      </c>
      <c r="D846" s="930" t="s">
        <v>666</v>
      </c>
      <c r="E846" s="931">
        <v>727</v>
      </c>
      <c r="F846" s="906">
        <v>200</v>
      </c>
      <c r="G846" s="906"/>
      <c r="H846" s="815" t="str">
        <f>VLOOKUP($E846,ETB!$B$66:$C$674,2,0)</f>
        <v>Director's current account</v>
      </c>
    </row>
    <row r="847" spans="1:8" ht="15" hidden="1" customHeight="1" outlineLevel="2">
      <c r="A847" s="913">
        <v>1533</v>
      </c>
      <c r="B847" s="911">
        <v>44981</v>
      </c>
      <c r="C847" s="1047" t="s">
        <v>575</v>
      </c>
      <c r="D847" s="930" t="s">
        <v>666</v>
      </c>
      <c r="E847" s="931">
        <v>727</v>
      </c>
      <c r="F847" s="906">
        <v>200</v>
      </c>
      <c r="G847" s="906"/>
      <c r="H847" s="815" t="str">
        <f>VLOOKUP($E847,ETB!$B$66:$C$674,2,0)</f>
        <v>Director's current account</v>
      </c>
    </row>
    <row r="848" spans="1:8" ht="15" hidden="1" customHeight="1" outlineLevel="2">
      <c r="A848" s="913">
        <v>1573</v>
      </c>
      <c r="B848" s="911">
        <v>45154</v>
      </c>
      <c r="C848" s="1047" t="s">
        <v>607</v>
      </c>
      <c r="D848" s="930" t="s">
        <v>1222</v>
      </c>
      <c r="E848" s="931">
        <v>727</v>
      </c>
      <c r="F848" s="906">
        <v>3.5</v>
      </c>
      <c r="G848" s="906"/>
      <c r="H848" s="815" t="str">
        <f>VLOOKUP($E848,ETB!$B$66:$C$674,2,0)</f>
        <v>Director's current account</v>
      </c>
    </row>
    <row r="849" spans="1:8" ht="15" hidden="1" customHeight="1" outlineLevel="2">
      <c r="A849" s="913">
        <v>1659</v>
      </c>
      <c r="B849" s="1044">
        <v>45049</v>
      </c>
      <c r="C849" s="1049" t="s">
        <v>607</v>
      </c>
      <c r="D849" s="815" t="s">
        <v>952</v>
      </c>
      <c r="E849" s="831">
        <v>727</v>
      </c>
      <c r="F849" s="1050">
        <v>20.5</v>
      </c>
      <c r="G849" s="1050"/>
      <c r="H849" s="815" t="str">
        <f>VLOOKUP($E849,ETB!$B$66:$C$674,2,0)</f>
        <v>Director's current account</v>
      </c>
    </row>
    <row r="850" spans="1:8" ht="15" hidden="1" customHeight="1" outlineLevel="2">
      <c r="A850" s="913"/>
      <c r="B850" s="1044"/>
      <c r="C850" s="1049"/>
      <c r="F850" s="1050"/>
      <c r="G850" s="1050"/>
    </row>
    <row r="851" spans="1:8" ht="15" customHeight="1" outlineLevel="1" collapsed="1" thickBot="1">
      <c r="A851" s="913"/>
      <c r="B851" s="1044"/>
      <c r="C851" s="1049"/>
      <c r="E851" s="832" t="s">
        <v>1716</v>
      </c>
      <c r="F851" s="1053">
        <f>SUBTOTAL(9,F751:F849)</f>
        <v>0</v>
      </c>
      <c r="G851" s="1053">
        <f>SUBTOTAL(9,G751:G849)</f>
        <v>7000</v>
      </c>
    </row>
    <row r="852" spans="1:8" ht="15" hidden="1" customHeight="1" outlineLevel="1" thickTop="1">
      <c r="A852" s="913"/>
      <c r="B852" s="1044"/>
      <c r="C852" s="1049"/>
      <c r="F852" s="1050"/>
      <c r="G852" s="1050"/>
    </row>
    <row r="853" spans="1:8" ht="15" hidden="1" customHeight="1" outlineLevel="2">
      <c r="A853" s="913">
        <v>1270</v>
      </c>
      <c r="B853" s="911">
        <v>45119</v>
      </c>
      <c r="C853" s="1047" t="s">
        <v>820</v>
      </c>
      <c r="D853" s="930" t="s">
        <v>1123</v>
      </c>
      <c r="E853" s="931">
        <v>735</v>
      </c>
      <c r="F853" s="910">
        <v>4278.5</v>
      </c>
      <c r="G853" s="906"/>
      <c r="H853" s="815" t="str">
        <f>VLOOKUP($E853,ETB!$B$66:$C$674,2,0)</f>
        <v>VAT</v>
      </c>
    </row>
    <row r="854" spans="1:8" ht="15" hidden="1" customHeight="1" outlineLevel="2">
      <c r="A854" s="913">
        <v>1271</v>
      </c>
      <c r="B854" s="911">
        <v>45029</v>
      </c>
      <c r="C854" s="1047" t="s">
        <v>820</v>
      </c>
      <c r="D854" s="930" t="s">
        <v>899</v>
      </c>
      <c r="E854" s="931">
        <v>735</v>
      </c>
      <c r="F854" s="906">
        <v>2867.13</v>
      </c>
      <c r="G854" s="906"/>
      <c r="H854" s="815" t="str">
        <f>VLOOKUP($E854,ETB!$B$66:$C$674,2,0)</f>
        <v>VAT</v>
      </c>
    </row>
    <row r="855" spans="1:8" ht="15" customHeight="1" outlineLevel="2" thickTop="1">
      <c r="A855" s="913">
        <v>131</v>
      </c>
      <c r="B855" s="911">
        <v>45204</v>
      </c>
      <c r="C855" s="1047" t="s">
        <v>579</v>
      </c>
      <c r="D855" s="932" t="s">
        <v>1438</v>
      </c>
      <c r="E855" s="931">
        <v>735</v>
      </c>
      <c r="F855" s="907"/>
      <c r="G855" s="906">
        <v>1124.76</v>
      </c>
      <c r="H855" s="815" t="str">
        <f>VLOOKUP($E855,ETB!$B$66:$C$674,2,0)</f>
        <v>VAT</v>
      </c>
    </row>
    <row r="856" spans="1:8" ht="15" hidden="1" customHeight="1" outlineLevel="2">
      <c r="A856" s="913"/>
      <c r="B856" s="911"/>
      <c r="C856" s="1047"/>
      <c r="D856" s="932"/>
      <c r="E856" s="931"/>
      <c r="F856" s="907"/>
      <c r="G856" s="906"/>
    </row>
    <row r="857" spans="1:8" ht="15" customHeight="1" outlineLevel="1" thickBot="1">
      <c r="A857" s="913"/>
      <c r="B857" s="911"/>
      <c r="C857" s="1047"/>
      <c r="D857" s="932"/>
      <c r="E857" s="1051" t="s">
        <v>1717</v>
      </c>
      <c r="F857" s="1054">
        <f>SUBTOTAL(9,F853:F855)</f>
        <v>0</v>
      </c>
      <c r="G857" s="1052">
        <f>SUBTOTAL(9,G853:G855)</f>
        <v>1124.76</v>
      </c>
    </row>
    <row r="858" spans="1:8" ht="15" hidden="1" customHeight="1" outlineLevel="1" thickTop="1">
      <c r="A858" s="913"/>
      <c r="B858" s="911"/>
      <c r="C858" s="1047"/>
      <c r="D858" s="932"/>
      <c r="E858" s="931"/>
      <c r="F858" s="907"/>
      <c r="G858" s="906"/>
    </row>
    <row r="859" spans="1:8" ht="15" hidden="1" customHeight="1" outlineLevel="2">
      <c r="A859" s="913">
        <v>381</v>
      </c>
      <c r="B859" s="911">
        <v>45238</v>
      </c>
      <c r="C859" s="1047" t="s">
        <v>575</v>
      </c>
      <c r="D859" s="932" t="s">
        <v>1607</v>
      </c>
      <c r="E859" s="931">
        <v>737</v>
      </c>
      <c r="F859" s="906">
        <v>138.16</v>
      </c>
      <c r="G859" s="906"/>
      <c r="H859" s="815" t="str">
        <f>VLOOKUP($E859,ETB!$B$66:$C$674,2,0)</f>
        <v>Trade creditors</v>
      </c>
    </row>
    <row r="860" spans="1:8" ht="15" hidden="1" customHeight="1" outlineLevel="2">
      <c r="A860" s="913">
        <v>431</v>
      </c>
      <c r="B860" s="911">
        <v>44946</v>
      </c>
      <c r="C860" s="1047" t="s">
        <v>651</v>
      </c>
      <c r="D860" s="930" t="s">
        <v>652</v>
      </c>
      <c r="E860" s="931">
        <v>737</v>
      </c>
      <c r="F860" s="906">
        <v>171.33</v>
      </c>
      <c r="G860" s="906"/>
      <c r="H860" s="815" t="str">
        <f>VLOOKUP($E860,ETB!$B$66:$C$674,2,0)</f>
        <v>Trade creditors</v>
      </c>
    </row>
    <row r="861" spans="1:8" ht="15" hidden="1" customHeight="1" outlineLevel="2">
      <c r="A861" s="913">
        <v>430</v>
      </c>
      <c r="B861" s="911">
        <v>44974</v>
      </c>
      <c r="C861" s="1047" t="s">
        <v>651</v>
      </c>
      <c r="D861" s="930" t="s">
        <v>652</v>
      </c>
      <c r="E861" s="931">
        <v>737</v>
      </c>
      <c r="F861" s="906">
        <v>171.33</v>
      </c>
      <c r="G861" s="906"/>
      <c r="H861" s="815" t="str">
        <f>VLOOKUP($E861,ETB!$B$66:$C$674,2,0)</f>
        <v>Trade creditors</v>
      </c>
    </row>
    <row r="862" spans="1:8" ht="15" hidden="1" customHeight="1" outlineLevel="2">
      <c r="A862" s="913">
        <v>437</v>
      </c>
      <c r="B862" s="911">
        <v>45002</v>
      </c>
      <c r="C862" s="1047" t="s">
        <v>651</v>
      </c>
      <c r="D862" s="930" t="s">
        <v>652</v>
      </c>
      <c r="E862" s="931">
        <v>737</v>
      </c>
      <c r="F862" s="906">
        <v>171.33</v>
      </c>
      <c r="G862" s="906"/>
      <c r="H862" s="815" t="str">
        <f>VLOOKUP($E862,ETB!$B$66:$C$674,2,0)</f>
        <v>Trade creditors</v>
      </c>
    </row>
    <row r="863" spans="1:8" ht="15" hidden="1" customHeight="1" outlineLevel="2">
      <c r="A863" s="913">
        <v>436</v>
      </c>
      <c r="B863" s="911">
        <v>45030</v>
      </c>
      <c r="C863" s="1047" t="s">
        <v>651</v>
      </c>
      <c r="D863" s="930" t="s">
        <v>652</v>
      </c>
      <c r="E863" s="931">
        <v>737</v>
      </c>
      <c r="F863" s="906">
        <v>171.33</v>
      </c>
      <c r="G863" s="906"/>
      <c r="H863" s="815" t="str">
        <f>VLOOKUP($E863,ETB!$B$66:$C$674,2,0)</f>
        <v>Trade creditors</v>
      </c>
    </row>
    <row r="864" spans="1:8" ht="15" hidden="1" customHeight="1" outlineLevel="2">
      <c r="A864" s="913">
        <v>439</v>
      </c>
      <c r="B864" s="911">
        <v>45058</v>
      </c>
      <c r="C864" s="1047" t="s">
        <v>651</v>
      </c>
      <c r="D864" s="930" t="s">
        <v>652</v>
      </c>
      <c r="E864" s="931">
        <v>737</v>
      </c>
      <c r="F864" s="906">
        <v>171.33</v>
      </c>
      <c r="G864" s="906"/>
      <c r="H864" s="815" t="str">
        <f>VLOOKUP($E864,ETB!$B$66:$C$674,2,0)</f>
        <v>Trade creditors</v>
      </c>
    </row>
    <row r="865" spans="1:8" ht="15" hidden="1" customHeight="1" outlineLevel="2">
      <c r="A865" s="913">
        <v>434</v>
      </c>
      <c r="B865" s="911">
        <v>45086</v>
      </c>
      <c r="C865" s="1047" t="s">
        <v>651</v>
      </c>
      <c r="D865" s="930" t="s">
        <v>652</v>
      </c>
      <c r="E865" s="931">
        <v>737</v>
      </c>
      <c r="F865" s="906">
        <v>171.33</v>
      </c>
      <c r="G865" s="906"/>
      <c r="H865" s="815" t="str">
        <f>VLOOKUP($E865,ETB!$B$66:$C$674,2,0)</f>
        <v>Trade creditors</v>
      </c>
    </row>
    <row r="866" spans="1:8" ht="15" hidden="1" customHeight="1" outlineLevel="2">
      <c r="A866" s="913">
        <v>435</v>
      </c>
      <c r="B866" s="911">
        <v>45114</v>
      </c>
      <c r="C866" s="1047" t="s">
        <v>651</v>
      </c>
      <c r="D866" s="930" t="s">
        <v>652</v>
      </c>
      <c r="E866" s="931">
        <v>737</v>
      </c>
      <c r="F866" s="906">
        <v>171.33</v>
      </c>
      <c r="G866" s="906"/>
      <c r="H866" s="815" t="str">
        <f>VLOOKUP($E866,ETB!$B$66:$C$674,2,0)</f>
        <v>Trade creditors</v>
      </c>
    </row>
    <row r="867" spans="1:8" ht="15" hidden="1" customHeight="1" outlineLevel="2">
      <c r="A867" s="913">
        <v>433</v>
      </c>
      <c r="B867" s="911">
        <v>45142</v>
      </c>
      <c r="C867" s="1047" t="s">
        <v>651</v>
      </c>
      <c r="D867" s="930" t="s">
        <v>652</v>
      </c>
      <c r="E867" s="931">
        <v>737</v>
      </c>
      <c r="F867" s="906">
        <v>171.33</v>
      </c>
      <c r="G867" s="906"/>
      <c r="H867" s="815" t="str">
        <f>VLOOKUP($E867,ETB!$B$66:$C$674,2,0)</f>
        <v>Trade creditors</v>
      </c>
    </row>
    <row r="868" spans="1:8" ht="15" hidden="1" customHeight="1" outlineLevel="2">
      <c r="A868" s="913">
        <v>438</v>
      </c>
      <c r="B868" s="911">
        <v>45170</v>
      </c>
      <c r="C868" s="1047" t="s">
        <v>651</v>
      </c>
      <c r="D868" s="930" t="s">
        <v>652</v>
      </c>
      <c r="E868" s="931">
        <v>737</v>
      </c>
      <c r="F868" s="906">
        <v>171.33</v>
      </c>
      <c r="G868" s="906"/>
      <c r="H868" s="815" t="str">
        <f>VLOOKUP($E868,ETB!$B$66:$C$674,2,0)</f>
        <v>Trade creditors</v>
      </c>
    </row>
    <row r="869" spans="1:8" ht="15" hidden="1" customHeight="1" outlineLevel="2">
      <c r="A869" s="913">
        <v>441</v>
      </c>
      <c r="B869" s="911">
        <v>45198</v>
      </c>
      <c r="C869" s="1047" t="s">
        <v>651</v>
      </c>
      <c r="D869" s="930" t="s">
        <v>652</v>
      </c>
      <c r="E869" s="931">
        <v>737</v>
      </c>
      <c r="F869" s="906">
        <v>171.33</v>
      </c>
      <c r="G869" s="906"/>
      <c r="H869" s="815" t="str">
        <f>VLOOKUP($E869,ETB!$B$66:$C$674,2,0)</f>
        <v>Trade creditors</v>
      </c>
    </row>
    <row r="870" spans="1:8" ht="15" hidden="1" customHeight="1" outlineLevel="2">
      <c r="A870" s="913">
        <v>432</v>
      </c>
      <c r="B870" s="911">
        <v>45226</v>
      </c>
      <c r="C870" s="1047" t="s">
        <v>651</v>
      </c>
      <c r="D870" s="930" t="s">
        <v>652</v>
      </c>
      <c r="E870" s="931">
        <v>737</v>
      </c>
      <c r="F870" s="906">
        <v>171.33</v>
      </c>
      <c r="G870" s="906"/>
      <c r="H870" s="815" t="str">
        <f>VLOOKUP($E870,ETB!$B$66:$C$674,2,0)</f>
        <v>Trade creditors</v>
      </c>
    </row>
    <row r="871" spans="1:8" ht="15" hidden="1" customHeight="1" outlineLevel="2">
      <c r="A871" s="913">
        <v>440</v>
      </c>
      <c r="B871" s="911">
        <v>45254</v>
      </c>
      <c r="C871" s="1047" t="s">
        <v>651</v>
      </c>
      <c r="D871" s="930" t="s">
        <v>652</v>
      </c>
      <c r="E871" s="931">
        <v>737</v>
      </c>
      <c r="F871" s="906">
        <v>171.33</v>
      </c>
      <c r="G871" s="906"/>
      <c r="H871" s="815" t="str">
        <f>VLOOKUP($E871,ETB!$B$66:$C$674,2,0)</f>
        <v>Trade creditors</v>
      </c>
    </row>
    <row r="872" spans="1:8" ht="15" hidden="1" customHeight="1" outlineLevel="2">
      <c r="A872" s="913">
        <v>442</v>
      </c>
      <c r="B872" s="911">
        <v>45229</v>
      </c>
      <c r="C872" s="1047" t="s">
        <v>575</v>
      </c>
      <c r="D872" s="930" t="s">
        <v>1555</v>
      </c>
      <c r="E872" s="931">
        <v>737</v>
      </c>
      <c r="F872" s="907">
        <v>756</v>
      </c>
      <c r="G872" s="906"/>
      <c r="H872" s="815" t="str">
        <f>VLOOKUP($E872,ETB!$B$66:$C$674,2,0)</f>
        <v>Trade creditors</v>
      </c>
    </row>
    <row r="873" spans="1:8" ht="15" hidden="1" customHeight="1" outlineLevel="2">
      <c r="A873" s="913">
        <v>445</v>
      </c>
      <c r="B873" s="911">
        <v>44929</v>
      </c>
      <c r="C873" s="1047" t="s">
        <v>577</v>
      </c>
      <c r="D873" s="930" t="s">
        <v>610</v>
      </c>
      <c r="E873" s="931">
        <v>737</v>
      </c>
      <c r="F873" s="906">
        <v>230</v>
      </c>
      <c r="G873" s="906"/>
      <c r="H873" s="815" t="str">
        <f>VLOOKUP($E873,ETB!$B$66:$C$674,2,0)</f>
        <v>Trade creditors</v>
      </c>
    </row>
    <row r="874" spans="1:8" ht="15" hidden="1" customHeight="1" outlineLevel="2">
      <c r="A874" s="913">
        <v>450</v>
      </c>
      <c r="B874" s="911">
        <v>45260</v>
      </c>
      <c r="C874" s="1047" t="s">
        <v>577</v>
      </c>
      <c r="D874" s="930" t="s">
        <v>1695</v>
      </c>
      <c r="E874" s="931">
        <v>737</v>
      </c>
      <c r="F874" s="906">
        <v>179.99</v>
      </c>
      <c r="G874" s="906"/>
      <c r="H874" s="815" t="str">
        <f>VLOOKUP($E874,ETB!$B$66:$C$674,2,0)</f>
        <v>Trade creditors</v>
      </c>
    </row>
    <row r="875" spans="1:8" ht="15" hidden="1" customHeight="1" outlineLevel="2">
      <c r="A875" s="913">
        <v>451</v>
      </c>
      <c r="B875" s="911">
        <v>45250</v>
      </c>
      <c r="C875" s="1047" t="s">
        <v>577</v>
      </c>
      <c r="D875" s="930" t="s">
        <v>1645</v>
      </c>
      <c r="E875" s="931">
        <v>737</v>
      </c>
      <c r="F875" s="906">
        <v>216.87</v>
      </c>
      <c r="G875" s="906"/>
      <c r="H875" s="815" t="str">
        <f>VLOOKUP($E875,ETB!$B$66:$C$674,2,0)</f>
        <v>Trade creditors</v>
      </c>
    </row>
    <row r="876" spans="1:8" ht="15" hidden="1" customHeight="1" outlineLevel="2">
      <c r="A876" s="913">
        <v>452</v>
      </c>
      <c r="B876" s="911">
        <v>45110</v>
      </c>
      <c r="C876" s="1047" t="s">
        <v>577</v>
      </c>
      <c r="D876" s="930" t="s">
        <v>1099</v>
      </c>
      <c r="E876" s="931">
        <v>737</v>
      </c>
      <c r="F876" s="906">
        <v>3.33</v>
      </c>
      <c r="G876" s="906"/>
      <c r="H876" s="815" t="str">
        <f>VLOOKUP($E876,ETB!$B$66:$C$674,2,0)</f>
        <v>Trade creditors</v>
      </c>
    </row>
    <row r="877" spans="1:8" ht="15" hidden="1" customHeight="1" outlineLevel="2">
      <c r="A877" s="913">
        <v>453</v>
      </c>
      <c r="B877" s="911">
        <v>45173</v>
      </c>
      <c r="C877" s="1047" t="s">
        <v>577</v>
      </c>
      <c r="D877" s="930" t="s">
        <v>1311</v>
      </c>
      <c r="E877" s="931">
        <v>737</v>
      </c>
      <c r="F877" s="906">
        <v>6.01</v>
      </c>
      <c r="G877" s="906"/>
      <c r="H877" s="815" t="str">
        <f>VLOOKUP($E877,ETB!$B$66:$C$674,2,0)</f>
        <v>Trade creditors</v>
      </c>
    </row>
    <row r="878" spans="1:8" ht="15" hidden="1" customHeight="1" outlineLevel="2">
      <c r="A878" s="913">
        <v>454</v>
      </c>
      <c r="B878" s="911">
        <v>45180</v>
      </c>
      <c r="C878" s="1047" t="s">
        <v>577</v>
      </c>
      <c r="D878" s="930" t="s">
        <v>1334</v>
      </c>
      <c r="E878" s="931">
        <v>737</v>
      </c>
      <c r="F878" s="906">
        <v>6</v>
      </c>
      <c r="G878" s="906"/>
      <c r="H878" s="815" t="str">
        <f>VLOOKUP($E878,ETB!$B$66:$C$674,2,0)</f>
        <v>Trade creditors</v>
      </c>
    </row>
    <row r="879" spans="1:8" ht="15" hidden="1" customHeight="1" outlineLevel="2">
      <c r="A879" s="913">
        <v>455</v>
      </c>
      <c r="B879" s="911">
        <v>45084</v>
      </c>
      <c r="C879" s="1047" t="s">
        <v>577</v>
      </c>
      <c r="D879" s="930" t="s">
        <v>1027</v>
      </c>
      <c r="E879" s="931">
        <v>737</v>
      </c>
      <c r="F879" s="906">
        <v>18.63</v>
      </c>
      <c r="G879" s="906"/>
      <c r="H879" s="815" t="str">
        <f>VLOOKUP($E879,ETB!$B$66:$C$674,2,0)</f>
        <v>Trade creditors</v>
      </c>
    </row>
    <row r="880" spans="1:8" ht="15" hidden="1" customHeight="1" outlineLevel="2">
      <c r="A880" s="913">
        <v>456</v>
      </c>
      <c r="B880" s="911">
        <v>45104</v>
      </c>
      <c r="C880" s="1047" t="s">
        <v>577</v>
      </c>
      <c r="D880" s="930" t="s">
        <v>1088</v>
      </c>
      <c r="E880" s="931">
        <v>737</v>
      </c>
      <c r="F880" s="906">
        <v>22.74</v>
      </c>
      <c r="G880" s="906"/>
      <c r="H880" s="815" t="str">
        <f>VLOOKUP($E880,ETB!$B$66:$C$674,2,0)</f>
        <v>Trade creditors</v>
      </c>
    </row>
    <row r="881" spans="1:8" ht="15" hidden="1" customHeight="1" outlineLevel="2">
      <c r="A881" s="913">
        <v>458</v>
      </c>
      <c r="B881" s="911">
        <v>45231</v>
      </c>
      <c r="C881" s="1047" t="s">
        <v>577</v>
      </c>
      <c r="D881" s="930" t="s">
        <v>1566</v>
      </c>
      <c r="E881" s="931">
        <v>737</v>
      </c>
      <c r="F881" s="906">
        <v>3</v>
      </c>
      <c r="G881" s="906"/>
      <c r="H881" s="815" t="str">
        <f>VLOOKUP($E881,ETB!$B$66:$C$674,2,0)</f>
        <v>Trade creditors</v>
      </c>
    </row>
    <row r="882" spans="1:8" ht="15" hidden="1" customHeight="1" outlineLevel="2">
      <c r="A882" s="913">
        <v>459</v>
      </c>
      <c r="B882" s="911">
        <v>45231</v>
      </c>
      <c r="C882" s="1047" t="s">
        <v>577</v>
      </c>
      <c r="D882" s="930" t="s">
        <v>1567</v>
      </c>
      <c r="E882" s="931">
        <v>737</v>
      </c>
      <c r="F882" s="906">
        <v>7.16</v>
      </c>
      <c r="G882" s="906"/>
      <c r="H882" s="815" t="str">
        <f>VLOOKUP($E882,ETB!$B$66:$C$674,2,0)</f>
        <v>Trade creditors</v>
      </c>
    </row>
    <row r="883" spans="1:8" ht="15" hidden="1" customHeight="1" outlineLevel="2">
      <c r="A883" s="913">
        <v>460</v>
      </c>
      <c r="B883" s="911">
        <v>45247</v>
      </c>
      <c r="C883" s="1047" t="s">
        <v>577</v>
      </c>
      <c r="D883" s="912" t="s">
        <v>1638</v>
      </c>
      <c r="E883" s="931">
        <v>737</v>
      </c>
      <c r="F883" s="906">
        <v>20</v>
      </c>
      <c r="G883" s="906"/>
      <c r="H883" s="815" t="str">
        <f>VLOOKUP($E883,ETB!$B$66:$C$674,2,0)</f>
        <v>Trade creditors</v>
      </c>
    </row>
    <row r="884" spans="1:8" ht="15" hidden="1" customHeight="1" outlineLevel="2">
      <c r="A884" s="913">
        <v>461</v>
      </c>
      <c r="B884" s="911">
        <v>45201</v>
      </c>
      <c r="C884" s="1047" t="s">
        <v>577</v>
      </c>
      <c r="D884" s="930" t="s">
        <v>1425</v>
      </c>
      <c r="E884" s="931">
        <v>737</v>
      </c>
      <c r="F884" s="906">
        <v>44.45</v>
      </c>
      <c r="G884" s="906"/>
      <c r="H884" s="815" t="str">
        <f>VLOOKUP($E884,ETB!$B$66:$C$674,2,0)</f>
        <v>Trade creditors</v>
      </c>
    </row>
    <row r="885" spans="1:8" ht="15" hidden="1" customHeight="1" outlineLevel="2">
      <c r="A885" s="913">
        <v>462</v>
      </c>
      <c r="B885" s="911">
        <v>45093</v>
      </c>
      <c r="C885" s="1047" t="s">
        <v>577</v>
      </c>
      <c r="D885" s="930" t="s">
        <v>1050</v>
      </c>
      <c r="E885" s="931">
        <v>737</v>
      </c>
      <c r="F885" s="906">
        <v>31.95</v>
      </c>
      <c r="G885" s="906"/>
      <c r="H885" s="815" t="str">
        <f>VLOOKUP($E885,ETB!$B$66:$C$674,2,0)</f>
        <v>Trade creditors</v>
      </c>
    </row>
    <row r="886" spans="1:8" ht="15" hidden="1" customHeight="1" outlineLevel="2">
      <c r="A886" s="913">
        <v>463</v>
      </c>
      <c r="B886" s="911">
        <v>45096</v>
      </c>
      <c r="C886" s="1047" t="s">
        <v>577</v>
      </c>
      <c r="D886" s="930" t="s">
        <v>1061</v>
      </c>
      <c r="E886" s="931">
        <v>737</v>
      </c>
      <c r="F886" s="906">
        <v>3.29</v>
      </c>
      <c r="G886" s="906"/>
      <c r="H886" s="815" t="str">
        <f>VLOOKUP($E886,ETB!$B$66:$C$674,2,0)</f>
        <v>Trade creditors</v>
      </c>
    </row>
    <row r="887" spans="1:8" ht="15" hidden="1" customHeight="1" outlineLevel="2">
      <c r="A887" s="913">
        <v>464</v>
      </c>
      <c r="B887" s="911">
        <v>45141</v>
      </c>
      <c r="C887" s="1047" t="s">
        <v>577</v>
      </c>
      <c r="D887" s="930" t="s">
        <v>1192</v>
      </c>
      <c r="E887" s="931">
        <v>737</v>
      </c>
      <c r="F887" s="906">
        <v>114</v>
      </c>
      <c r="G887" s="906"/>
      <c r="H887" s="815" t="str">
        <f>VLOOKUP($E887,ETB!$B$66:$C$674,2,0)</f>
        <v>Trade creditors</v>
      </c>
    </row>
    <row r="888" spans="1:8" ht="15" hidden="1" customHeight="1" outlineLevel="2">
      <c r="A888" s="913">
        <v>465</v>
      </c>
      <c r="B888" s="911">
        <v>45152</v>
      </c>
      <c r="C888" s="1047" t="s">
        <v>577</v>
      </c>
      <c r="D888" s="930" t="s">
        <v>1211</v>
      </c>
      <c r="E888" s="931">
        <v>737</v>
      </c>
      <c r="F888" s="906">
        <v>666.25</v>
      </c>
      <c r="G888" s="906"/>
      <c r="H888" s="815" t="str">
        <f>VLOOKUP($E888,ETB!$B$66:$C$674,2,0)</f>
        <v>Trade creditors</v>
      </c>
    </row>
    <row r="889" spans="1:8" ht="15" hidden="1" customHeight="1" outlineLevel="2">
      <c r="A889" s="913">
        <v>466</v>
      </c>
      <c r="B889" s="911">
        <v>45097</v>
      </c>
      <c r="C889" s="1047" t="s">
        <v>577</v>
      </c>
      <c r="D889" s="930" t="s">
        <v>1072</v>
      </c>
      <c r="E889" s="931">
        <v>737</v>
      </c>
      <c r="F889" s="906">
        <v>142.5</v>
      </c>
      <c r="G889" s="906"/>
      <c r="H889" s="815" t="str">
        <f>VLOOKUP($E889,ETB!$B$66:$C$674,2,0)</f>
        <v>Trade creditors</v>
      </c>
    </row>
    <row r="890" spans="1:8" ht="15" hidden="1" customHeight="1" outlineLevel="2">
      <c r="A890" s="913">
        <v>467</v>
      </c>
      <c r="B890" s="911">
        <v>45173</v>
      </c>
      <c r="C890" s="1047" t="s">
        <v>577</v>
      </c>
      <c r="D890" s="930" t="s">
        <v>1312</v>
      </c>
      <c r="E890" s="931">
        <v>737</v>
      </c>
      <c r="F890" s="906">
        <v>13.89</v>
      </c>
      <c r="G890" s="906"/>
      <c r="H890" s="815" t="str">
        <f>VLOOKUP($E890,ETB!$B$66:$C$674,2,0)</f>
        <v>Trade creditors</v>
      </c>
    </row>
    <row r="891" spans="1:8" ht="15" hidden="1" customHeight="1" outlineLevel="2">
      <c r="A891" s="913">
        <v>470</v>
      </c>
      <c r="B891" s="911">
        <v>45233</v>
      </c>
      <c r="C891" s="1047" t="s">
        <v>577</v>
      </c>
      <c r="D891" s="930" t="s">
        <v>1577</v>
      </c>
      <c r="E891" s="931">
        <v>737</v>
      </c>
      <c r="F891" s="906">
        <v>30.99</v>
      </c>
      <c r="G891" s="906"/>
      <c r="H891" s="815" t="str">
        <f>VLOOKUP($E891,ETB!$B$66:$C$674,2,0)</f>
        <v>Trade creditors</v>
      </c>
    </row>
    <row r="892" spans="1:8" ht="15" hidden="1" customHeight="1" outlineLevel="2">
      <c r="A892" s="913">
        <v>471</v>
      </c>
      <c r="B892" s="911">
        <v>45202</v>
      </c>
      <c r="C892" s="1047" t="s">
        <v>577</v>
      </c>
      <c r="D892" s="930" t="s">
        <v>1435</v>
      </c>
      <c r="E892" s="931">
        <v>737</v>
      </c>
      <c r="F892" s="906">
        <v>68.989999999999995</v>
      </c>
      <c r="G892" s="906"/>
      <c r="H892" s="815" t="str">
        <f>VLOOKUP($E892,ETB!$B$66:$C$674,2,0)</f>
        <v>Trade creditors</v>
      </c>
    </row>
    <row r="893" spans="1:8" ht="15" hidden="1" customHeight="1" outlineLevel="2">
      <c r="A893" s="913">
        <v>473</v>
      </c>
      <c r="B893" s="911">
        <v>45173</v>
      </c>
      <c r="C893" s="1047" t="s">
        <v>577</v>
      </c>
      <c r="D893" s="930" t="s">
        <v>1313</v>
      </c>
      <c r="E893" s="931">
        <v>737</v>
      </c>
      <c r="F893" s="906">
        <v>19.989999999999998</v>
      </c>
      <c r="G893" s="906"/>
      <c r="H893" s="815" t="str">
        <f>VLOOKUP($E893,ETB!$B$66:$C$674,2,0)</f>
        <v>Trade creditors</v>
      </c>
    </row>
    <row r="894" spans="1:8" ht="15" hidden="1" customHeight="1" outlineLevel="2">
      <c r="A894" s="913">
        <v>474</v>
      </c>
      <c r="B894" s="911">
        <v>45174</v>
      </c>
      <c r="C894" s="1047" t="s">
        <v>577</v>
      </c>
      <c r="D894" s="930" t="s">
        <v>1321</v>
      </c>
      <c r="E894" s="931">
        <v>737</v>
      </c>
      <c r="F894" s="906">
        <v>121.99</v>
      </c>
      <c r="G894" s="906"/>
      <c r="H894" s="815" t="str">
        <f>VLOOKUP($E894,ETB!$B$66:$C$674,2,0)</f>
        <v>Trade creditors</v>
      </c>
    </row>
    <row r="895" spans="1:8" ht="15" hidden="1" customHeight="1" outlineLevel="2">
      <c r="A895" s="913">
        <v>475</v>
      </c>
      <c r="B895" s="911">
        <v>45175</v>
      </c>
      <c r="C895" s="1047" t="s">
        <v>577</v>
      </c>
      <c r="D895" s="930" t="s">
        <v>1321</v>
      </c>
      <c r="E895" s="931">
        <v>737</v>
      </c>
      <c r="F895" s="906">
        <v>96.99</v>
      </c>
      <c r="G895" s="906"/>
      <c r="H895" s="815" t="str">
        <f>VLOOKUP($E895,ETB!$B$66:$C$674,2,0)</f>
        <v>Trade creditors</v>
      </c>
    </row>
    <row r="896" spans="1:8" ht="15" hidden="1" customHeight="1" outlineLevel="2">
      <c r="A896" s="913">
        <v>476</v>
      </c>
      <c r="B896" s="911">
        <v>45208</v>
      </c>
      <c r="C896" s="1047" t="s">
        <v>577</v>
      </c>
      <c r="D896" s="930" t="s">
        <v>1449</v>
      </c>
      <c r="E896" s="931">
        <v>737</v>
      </c>
      <c r="F896" s="906">
        <v>87.44</v>
      </c>
      <c r="G896" s="906"/>
      <c r="H896" s="815" t="str">
        <f>VLOOKUP($E896,ETB!$B$66:$C$674,2,0)</f>
        <v>Trade creditors</v>
      </c>
    </row>
    <row r="897" spans="1:8" ht="15" hidden="1" customHeight="1" outlineLevel="2">
      <c r="A897" s="913">
        <v>477</v>
      </c>
      <c r="B897" s="911">
        <v>45208</v>
      </c>
      <c r="C897" s="1047" t="s">
        <v>577</v>
      </c>
      <c r="D897" s="930" t="s">
        <v>1449</v>
      </c>
      <c r="E897" s="931">
        <v>737</v>
      </c>
      <c r="F897" s="906">
        <v>9.59</v>
      </c>
      <c r="G897" s="906"/>
      <c r="H897" s="815" t="str">
        <f>VLOOKUP($E897,ETB!$B$66:$C$674,2,0)</f>
        <v>Trade creditors</v>
      </c>
    </row>
    <row r="898" spans="1:8" ht="15" hidden="1" customHeight="1" outlineLevel="2">
      <c r="A898" s="913">
        <v>478</v>
      </c>
      <c r="B898" s="911">
        <v>45180</v>
      </c>
      <c r="C898" s="1047" t="s">
        <v>577</v>
      </c>
      <c r="D898" s="930" t="s">
        <v>1335</v>
      </c>
      <c r="E898" s="931">
        <v>737</v>
      </c>
      <c r="F898" s="907">
        <v>18.989999999999998</v>
      </c>
      <c r="G898" s="906"/>
      <c r="H898" s="815" t="str">
        <f>VLOOKUP($E898,ETB!$B$66:$C$674,2,0)</f>
        <v>Trade creditors</v>
      </c>
    </row>
    <row r="899" spans="1:8" ht="15" hidden="1" customHeight="1" outlineLevel="2">
      <c r="A899" s="913">
        <v>479</v>
      </c>
      <c r="B899" s="911">
        <v>45180</v>
      </c>
      <c r="C899" s="1047" t="s">
        <v>577</v>
      </c>
      <c r="D899" s="930" t="s">
        <v>1335</v>
      </c>
      <c r="E899" s="931">
        <v>737</v>
      </c>
      <c r="F899" s="906">
        <v>10.87</v>
      </c>
      <c r="G899" s="906"/>
      <c r="H899" s="815" t="str">
        <f>VLOOKUP($E899,ETB!$B$66:$C$674,2,0)</f>
        <v>Trade creditors</v>
      </c>
    </row>
    <row r="900" spans="1:8" ht="15" hidden="1" customHeight="1" outlineLevel="2">
      <c r="A900" s="913">
        <v>480</v>
      </c>
      <c r="B900" s="911">
        <v>45118</v>
      </c>
      <c r="C900" s="1047" t="s">
        <v>577</v>
      </c>
      <c r="D900" s="930" t="s">
        <v>1118</v>
      </c>
      <c r="E900" s="931">
        <v>737</v>
      </c>
      <c r="F900" s="906">
        <v>14.99</v>
      </c>
      <c r="G900" s="906"/>
      <c r="H900" s="815" t="str">
        <f>VLOOKUP($E900,ETB!$B$66:$C$674,2,0)</f>
        <v>Trade creditors</v>
      </c>
    </row>
    <row r="901" spans="1:8" ht="15" hidden="1" customHeight="1" outlineLevel="2">
      <c r="A901" s="913">
        <v>481</v>
      </c>
      <c r="B901" s="911">
        <v>45244</v>
      </c>
      <c r="C901" s="1047" t="s">
        <v>577</v>
      </c>
      <c r="D901" s="930" t="s">
        <v>1625</v>
      </c>
      <c r="E901" s="931">
        <v>737</v>
      </c>
      <c r="F901" s="906">
        <v>38.299999999999997</v>
      </c>
      <c r="G901" s="906"/>
      <c r="H901" s="815" t="str">
        <f>VLOOKUP($E901,ETB!$B$66:$C$674,2,0)</f>
        <v>Trade creditors</v>
      </c>
    </row>
    <row r="902" spans="1:8" ht="15" hidden="1" customHeight="1" outlineLevel="2">
      <c r="A902" s="913">
        <v>482</v>
      </c>
      <c r="B902" s="911">
        <v>45215</v>
      </c>
      <c r="C902" s="1047" t="s">
        <v>577</v>
      </c>
      <c r="D902" s="930" t="s">
        <v>1485</v>
      </c>
      <c r="E902" s="931">
        <v>737</v>
      </c>
      <c r="F902" s="906">
        <v>28.99</v>
      </c>
      <c r="G902" s="906"/>
      <c r="H902" s="815" t="str">
        <f>VLOOKUP($E902,ETB!$B$66:$C$674,2,0)</f>
        <v>Trade creditors</v>
      </c>
    </row>
    <row r="903" spans="1:8" ht="15" hidden="1" customHeight="1" outlineLevel="2">
      <c r="A903" s="913">
        <v>483</v>
      </c>
      <c r="B903" s="911">
        <v>45244</v>
      </c>
      <c r="C903" s="1047" t="s">
        <v>577</v>
      </c>
      <c r="D903" s="930" t="s">
        <v>1626</v>
      </c>
      <c r="E903" s="931">
        <v>737</v>
      </c>
      <c r="F903" s="906">
        <v>19.989999999999998</v>
      </c>
      <c r="G903" s="906"/>
      <c r="H903" s="815" t="str">
        <f>VLOOKUP($E903,ETB!$B$66:$C$674,2,0)</f>
        <v>Trade creditors</v>
      </c>
    </row>
    <row r="904" spans="1:8" ht="15" hidden="1" customHeight="1" outlineLevel="2">
      <c r="A904" s="913">
        <v>484</v>
      </c>
      <c r="B904" s="911">
        <v>45093</v>
      </c>
      <c r="C904" s="1047" t="s">
        <v>577</v>
      </c>
      <c r="D904" s="930" t="s">
        <v>1051</v>
      </c>
      <c r="E904" s="931">
        <v>737</v>
      </c>
      <c r="F904" s="906">
        <v>27.94</v>
      </c>
      <c r="G904" s="906"/>
      <c r="H904" s="815" t="str">
        <f>VLOOKUP($E904,ETB!$B$66:$C$674,2,0)</f>
        <v>Trade creditors</v>
      </c>
    </row>
    <row r="905" spans="1:8" ht="15" hidden="1" customHeight="1" outlineLevel="2">
      <c r="A905" s="913">
        <v>485</v>
      </c>
      <c r="B905" s="911">
        <v>45215</v>
      </c>
      <c r="C905" s="1047" t="s">
        <v>577</v>
      </c>
      <c r="D905" s="930" t="s">
        <v>1486</v>
      </c>
      <c r="E905" s="931">
        <v>737</v>
      </c>
      <c r="F905" s="906">
        <v>11.5</v>
      </c>
      <c r="G905" s="906"/>
      <c r="H905" s="815" t="str">
        <f>VLOOKUP($E905,ETB!$B$66:$C$674,2,0)</f>
        <v>Trade creditors</v>
      </c>
    </row>
    <row r="906" spans="1:8" ht="15" hidden="1" customHeight="1" outlineLevel="2">
      <c r="A906" s="913">
        <v>486</v>
      </c>
      <c r="B906" s="911">
        <v>45184</v>
      </c>
      <c r="C906" s="1047" t="s">
        <v>577</v>
      </c>
      <c r="D906" s="930" t="s">
        <v>1357</v>
      </c>
      <c r="E906" s="931">
        <v>737</v>
      </c>
      <c r="F906" s="906">
        <v>63.2</v>
      </c>
      <c r="G906" s="906"/>
      <c r="H906" s="815" t="str">
        <f>VLOOKUP($E906,ETB!$B$66:$C$674,2,0)</f>
        <v>Trade creditors</v>
      </c>
    </row>
    <row r="907" spans="1:8" ht="15" hidden="1" customHeight="1" outlineLevel="2">
      <c r="A907" s="913">
        <v>487</v>
      </c>
      <c r="B907" s="911">
        <v>45184</v>
      </c>
      <c r="C907" s="1047" t="s">
        <v>577</v>
      </c>
      <c r="D907" s="930" t="s">
        <v>1357</v>
      </c>
      <c r="E907" s="931">
        <v>737</v>
      </c>
      <c r="F907" s="906">
        <v>7.99</v>
      </c>
      <c r="G907" s="906"/>
      <c r="H907" s="815" t="str">
        <f>VLOOKUP($E907,ETB!$B$66:$C$674,2,0)</f>
        <v>Trade creditors</v>
      </c>
    </row>
    <row r="908" spans="1:8" ht="15" hidden="1" customHeight="1" outlineLevel="2">
      <c r="A908" s="913">
        <v>488</v>
      </c>
      <c r="B908" s="911">
        <v>45125</v>
      </c>
      <c r="C908" s="1047" t="s">
        <v>577</v>
      </c>
      <c r="D908" s="930" t="s">
        <v>1142</v>
      </c>
      <c r="E908" s="931">
        <v>737</v>
      </c>
      <c r="F908" s="906">
        <v>15.99</v>
      </c>
      <c r="G908" s="906"/>
      <c r="H908" s="815" t="str">
        <f>VLOOKUP($E908,ETB!$B$66:$C$674,2,0)</f>
        <v>Trade creditors</v>
      </c>
    </row>
    <row r="909" spans="1:8" ht="15" hidden="1" customHeight="1" outlineLevel="2">
      <c r="A909" s="913">
        <v>489</v>
      </c>
      <c r="B909" s="911">
        <v>45125</v>
      </c>
      <c r="C909" s="1047" t="s">
        <v>577</v>
      </c>
      <c r="D909" s="930" t="s">
        <v>1142</v>
      </c>
      <c r="E909" s="931">
        <v>737</v>
      </c>
      <c r="F909" s="906">
        <v>9.35</v>
      </c>
      <c r="G909" s="906"/>
      <c r="H909" s="815" t="str">
        <f>VLOOKUP($E909,ETB!$B$66:$C$674,2,0)</f>
        <v>Trade creditors</v>
      </c>
    </row>
    <row r="910" spans="1:8" ht="15" hidden="1" customHeight="1" outlineLevel="2">
      <c r="A910" s="913">
        <v>490</v>
      </c>
      <c r="B910" s="911">
        <v>45125</v>
      </c>
      <c r="C910" s="1047" t="s">
        <v>577</v>
      </c>
      <c r="D910" s="930" t="s">
        <v>1142</v>
      </c>
      <c r="E910" s="931">
        <v>737</v>
      </c>
      <c r="F910" s="906">
        <v>6.69</v>
      </c>
      <c r="G910" s="906"/>
      <c r="H910" s="815" t="str">
        <f>VLOOKUP($E910,ETB!$B$66:$C$674,2,0)</f>
        <v>Trade creditors</v>
      </c>
    </row>
    <row r="911" spans="1:8" ht="15" hidden="1" customHeight="1" outlineLevel="2">
      <c r="A911" s="913">
        <v>491</v>
      </c>
      <c r="B911" s="911">
        <v>45159</v>
      </c>
      <c r="C911" s="1047" t="s">
        <v>577</v>
      </c>
      <c r="D911" s="930" t="s">
        <v>1241</v>
      </c>
      <c r="E911" s="931">
        <v>737</v>
      </c>
      <c r="F911" s="906">
        <v>78.45</v>
      </c>
      <c r="G911" s="906"/>
      <c r="H911" s="815" t="str">
        <f>VLOOKUP($E911,ETB!$B$66:$C$674,2,0)</f>
        <v>Trade creditors</v>
      </c>
    </row>
    <row r="912" spans="1:8" ht="15" hidden="1" customHeight="1" outlineLevel="2">
      <c r="A912" s="913">
        <v>492</v>
      </c>
      <c r="B912" s="911">
        <v>45096</v>
      </c>
      <c r="C912" s="1047" t="s">
        <v>577</v>
      </c>
      <c r="D912" s="930" t="s">
        <v>1062</v>
      </c>
      <c r="E912" s="931">
        <v>737</v>
      </c>
      <c r="F912" s="906">
        <v>15.18</v>
      </c>
      <c r="G912" s="906"/>
      <c r="H912" s="815" t="str">
        <f>VLOOKUP($E912,ETB!$B$66:$C$674,2,0)</f>
        <v>Trade creditors</v>
      </c>
    </row>
    <row r="913" spans="1:8" ht="15" hidden="1" customHeight="1" outlineLevel="2">
      <c r="A913" s="913">
        <v>493</v>
      </c>
      <c r="B913" s="911">
        <v>45096</v>
      </c>
      <c r="C913" s="1047" t="s">
        <v>577</v>
      </c>
      <c r="D913" s="930" t="s">
        <v>1062</v>
      </c>
      <c r="E913" s="931">
        <v>737</v>
      </c>
      <c r="F913" s="906">
        <v>9.99</v>
      </c>
      <c r="G913" s="906"/>
      <c r="H913" s="815" t="str">
        <f>VLOOKUP($E913,ETB!$B$66:$C$674,2,0)</f>
        <v>Trade creditors</v>
      </c>
    </row>
    <row r="914" spans="1:8" ht="15" hidden="1" customHeight="1" outlineLevel="2">
      <c r="A914" s="913">
        <v>494</v>
      </c>
      <c r="B914" s="911">
        <v>45250</v>
      </c>
      <c r="C914" s="1047" t="s">
        <v>577</v>
      </c>
      <c r="D914" s="930" t="s">
        <v>1646</v>
      </c>
      <c r="E914" s="931">
        <v>737</v>
      </c>
      <c r="F914" s="906">
        <v>145.99</v>
      </c>
      <c r="G914" s="906"/>
      <c r="H914" s="815" t="str">
        <f>VLOOKUP($E914,ETB!$B$66:$C$674,2,0)</f>
        <v>Trade creditors</v>
      </c>
    </row>
    <row r="915" spans="1:8" ht="15" hidden="1" customHeight="1" outlineLevel="2">
      <c r="A915" s="913">
        <v>495</v>
      </c>
      <c r="B915" s="911">
        <v>45097</v>
      </c>
      <c r="C915" s="1047" t="s">
        <v>577</v>
      </c>
      <c r="D915" s="930" t="s">
        <v>1073</v>
      </c>
      <c r="E915" s="931">
        <v>737</v>
      </c>
      <c r="F915" s="906">
        <v>8.1</v>
      </c>
      <c r="G915" s="906"/>
      <c r="H915" s="815" t="str">
        <f>VLOOKUP($E915,ETB!$B$66:$C$674,2,0)</f>
        <v>Trade creditors</v>
      </c>
    </row>
    <row r="916" spans="1:8" ht="15" hidden="1" customHeight="1" outlineLevel="2">
      <c r="A916" s="913">
        <v>496</v>
      </c>
      <c r="B916" s="911">
        <v>45250</v>
      </c>
      <c r="C916" s="1047" t="s">
        <v>577</v>
      </c>
      <c r="D916" s="930" t="s">
        <v>1647</v>
      </c>
      <c r="E916" s="931">
        <v>737</v>
      </c>
      <c r="F916" s="906">
        <v>15.99</v>
      </c>
      <c r="G916" s="906"/>
      <c r="H916" s="815" t="str">
        <f>VLOOKUP($E916,ETB!$B$66:$C$674,2,0)</f>
        <v>Trade creditors</v>
      </c>
    </row>
    <row r="917" spans="1:8" ht="15" hidden="1" customHeight="1" outlineLevel="2">
      <c r="A917" s="913">
        <v>497</v>
      </c>
      <c r="B917" s="911">
        <v>45218</v>
      </c>
      <c r="C917" s="1047" t="s">
        <v>577</v>
      </c>
      <c r="D917" s="930" t="s">
        <v>1502</v>
      </c>
      <c r="E917" s="931">
        <v>737</v>
      </c>
      <c r="F917" s="906">
        <v>19.809999999999999</v>
      </c>
      <c r="G917" s="906"/>
      <c r="H917" s="815" t="str">
        <f>VLOOKUP($E917,ETB!$B$66:$C$674,2,0)</f>
        <v>Trade creditors</v>
      </c>
    </row>
    <row r="918" spans="1:8" ht="15" hidden="1" customHeight="1" outlineLevel="2">
      <c r="A918" s="913">
        <v>498</v>
      </c>
      <c r="B918" s="911">
        <v>45128</v>
      </c>
      <c r="C918" s="1047" t="s">
        <v>577</v>
      </c>
      <c r="D918" s="930" t="s">
        <v>1158</v>
      </c>
      <c r="E918" s="931">
        <v>737</v>
      </c>
      <c r="F918" s="906">
        <v>46.78</v>
      </c>
      <c r="G918" s="906"/>
      <c r="H918" s="815" t="str">
        <f>VLOOKUP($E918,ETB!$B$66:$C$674,2,0)</f>
        <v>Trade creditors</v>
      </c>
    </row>
    <row r="919" spans="1:8" ht="15" hidden="1" customHeight="1" outlineLevel="2">
      <c r="A919" s="913">
        <v>499</v>
      </c>
      <c r="B919" s="911">
        <v>45160</v>
      </c>
      <c r="C919" s="1047" t="s">
        <v>577</v>
      </c>
      <c r="D919" s="930" t="s">
        <v>1252</v>
      </c>
      <c r="E919" s="931">
        <v>737</v>
      </c>
      <c r="F919" s="906">
        <v>3.99</v>
      </c>
      <c r="G919" s="906"/>
      <c r="H919" s="815" t="str">
        <f>VLOOKUP($E919,ETB!$B$66:$C$674,2,0)</f>
        <v>Trade creditors</v>
      </c>
    </row>
    <row r="920" spans="1:8" ht="15" hidden="1" customHeight="1" outlineLevel="2">
      <c r="A920" s="913">
        <v>500</v>
      </c>
      <c r="B920" s="911">
        <v>45252</v>
      </c>
      <c r="C920" s="1047" t="s">
        <v>577</v>
      </c>
      <c r="D920" s="930" t="s">
        <v>1661</v>
      </c>
      <c r="E920" s="931">
        <v>737</v>
      </c>
      <c r="F920" s="906">
        <v>8.35</v>
      </c>
      <c r="G920" s="906"/>
      <c r="H920" s="815" t="str">
        <f>VLOOKUP($E920,ETB!$B$66:$C$674,2,0)</f>
        <v>Trade creditors</v>
      </c>
    </row>
    <row r="921" spans="1:8" ht="15" hidden="1" customHeight="1" outlineLevel="2">
      <c r="A921" s="913">
        <v>503</v>
      </c>
      <c r="B921" s="911">
        <v>45162</v>
      </c>
      <c r="C921" s="1047" t="s">
        <v>577</v>
      </c>
      <c r="D921" s="930" t="s">
        <v>1266</v>
      </c>
      <c r="E921" s="931">
        <v>737</v>
      </c>
      <c r="F921" s="906">
        <v>10.99</v>
      </c>
      <c r="G921" s="906"/>
      <c r="H921" s="815" t="str">
        <f>VLOOKUP($E921,ETB!$B$66:$C$674,2,0)</f>
        <v>Trade creditors</v>
      </c>
    </row>
    <row r="922" spans="1:8" ht="15" hidden="1" customHeight="1" outlineLevel="2">
      <c r="A922" s="913">
        <v>504</v>
      </c>
      <c r="B922" s="911">
        <v>45103</v>
      </c>
      <c r="C922" s="1047" t="s">
        <v>577</v>
      </c>
      <c r="D922" s="930" t="s">
        <v>1084</v>
      </c>
      <c r="E922" s="931">
        <v>737</v>
      </c>
      <c r="F922" s="906">
        <v>9.99</v>
      </c>
      <c r="G922" s="906"/>
      <c r="H922" s="815" t="str">
        <f>VLOOKUP($E922,ETB!$B$66:$C$674,2,0)</f>
        <v>Trade creditors</v>
      </c>
    </row>
    <row r="923" spans="1:8" ht="15" hidden="1" customHeight="1" outlineLevel="2">
      <c r="A923" s="913">
        <v>505</v>
      </c>
      <c r="B923" s="911">
        <v>45103</v>
      </c>
      <c r="C923" s="1047" t="s">
        <v>577</v>
      </c>
      <c r="D923" s="930" t="s">
        <v>1084</v>
      </c>
      <c r="E923" s="931">
        <v>737</v>
      </c>
      <c r="F923" s="906">
        <v>9.99</v>
      </c>
      <c r="G923" s="906"/>
      <c r="H923" s="815" t="str">
        <f>VLOOKUP($E923,ETB!$B$66:$C$674,2,0)</f>
        <v>Trade creditors</v>
      </c>
    </row>
    <row r="924" spans="1:8" ht="15" hidden="1" customHeight="1" outlineLevel="2">
      <c r="A924" s="913">
        <v>506</v>
      </c>
      <c r="B924" s="911">
        <v>45257</v>
      </c>
      <c r="C924" s="1047" t="s">
        <v>577</v>
      </c>
      <c r="D924" s="930" t="s">
        <v>1681</v>
      </c>
      <c r="E924" s="931">
        <v>737</v>
      </c>
      <c r="F924" s="906">
        <v>30.99</v>
      </c>
      <c r="G924" s="906"/>
      <c r="H924" s="815" t="str">
        <f>VLOOKUP($E924,ETB!$B$66:$C$674,2,0)</f>
        <v>Trade creditors</v>
      </c>
    </row>
    <row r="925" spans="1:8" ht="15" hidden="1" customHeight="1" outlineLevel="2">
      <c r="A925" s="913">
        <v>507</v>
      </c>
      <c r="B925" s="911">
        <v>45257</v>
      </c>
      <c r="C925" s="1047" t="s">
        <v>577</v>
      </c>
      <c r="D925" s="930" t="s">
        <v>1681</v>
      </c>
      <c r="E925" s="931">
        <v>737</v>
      </c>
      <c r="F925" s="907">
        <v>21.19</v>
      </c>
      <c r="G925" s="906"/>
      <c r="H925" s="815" t="str">
        <f>VLOOKUP($E925,ETB!$B$66:$C$674,2,0)</f>
        <v>Trade creditors</v>
      </c>
    </row>
    <row r="926" spans="1:8" ht="15" hidden="1" customHeight="1" outlineLevel="2">
      <c r="A926" s="913">
        <v>508</v>
      </c>
      <c r="B926" s="911">
        <v>45258</v>
      </c>
      <c r="C926" s="1047" t="s">
        <v>577</v>
      </c>
      <c r="D926" s="930" t="s">
        <v>1685</v>
      </c>
      <c r="E926" s="931">
        <v>737</v>
      </c>
      <c r="F926" s="906">
        <v>27.99</v>
      </c>
      <c r="G926" s="906"/>
      <c r="H926" s="815" t="str">
        <f>VLOOKUP($E926,ETB!$B$66:$C$674,2,0)</f>
        <v>Trade creditors</v>
      </c>
    </row>
    <row r="927" spans="1:8" ht="15" hidden="1" customHeight="1" outlineLevel="2">
      <c r="A927" s="913">
        <v>509</v>
      </c>
      <c r="B927" s="911">
        <v>45197</v>
      </c>
      <c r="C927" s="1047" t="s">
        <v>577</v>
      </c>
      <c r="D927" s="930" t="s">
        <v>1415</v>
      </c>
      <c r="E927" s="931">
        <v>737</v>
      </c>
      <c r="F927" s="906">
        <v>10.19</v>
      </c>
      <c r="G927" s="906"/>
      <c r="H927" s="815" t="str">
        <f>VLOOKUP($E927,ETB!$B$66:$C$674,2,0)</f>
        <v>Trade creditors</v>
      </c>
    </row>
    <row r="928" spans="1:8" ht="15" hidden="1" customHeight="1" outlineLevel="2">
      <c r="A928" s="913">
        <v>510</v>
      </c>
      <c r="B928" s="911">
        <v>45197</v>
      </c>
      <c r="C928" s="1047" t="s">
        <v>577</v>
      </c>
      <c r="D928" s="930" t="s">
        <v>1415</v>
      </c>
      <c r="E928" s="931">
        <v>737</v>
      </c>
      <c r="F928" s="906">
        <v>9.99</v>
      </c>
      <c r="G928" s="906"/>
      <c r="H928" s="815" t="str">
        <f>VLOOKUP($E928,ETB!$B$66:$C$674,2,0)</f>
        <v>Trade creditors</v>
      </c>
    </row>
    <row r="929" spans="1:8" ht="15" hidden="1" customHeight="1" outlineLevel="2">
      <c r="A929" s="913">
        <v>511</v>
      </c>
      <c r="B929" s="911">
        <v>45106</v>
      </c>
      <c r="C929" s="1047" t="s">
        <v>577</v>
      </c>
      <c r="D929" s="930" t="s">
        <v>1095</v>
      </c>
      <c r="E929" s="931">
        <v>737</v>
      </c>
      <c r="F929" s="906">
        <v>12.99</v>
      </c>
      <c r="G929" s="906"/>
      <c r="H929" s="815" t="str">
        <f>VLOOKUP($E929,ETB!$B$66:$C$674,2,0)</f>
        <v>Trade creditors</v>
      </c>
    </row>
    <row r="930" spans="1:8" ht="15" hidden="1" customHeight="1" outlineLevel="2">
      <c r="A930" s="913">
        <v>512</v>
      </c>
      <c r="B930" s="911">
        <v>45260</v>
      </c>
      <c r="C930" s="1047" t="s">
        <v>577</v>
      </c>
      <c r="D930" s="930" t="s">
        <v>1696</v>
      </c>
      <c r="E930" s="931">
        <v>737</v>
      </c>
      <c r="F930" s="906">
        <v>39.97</v>
      </c>
      <c r="G930" s="906"/>
      <c r="H930" s="815" t="str">
        <f>VLOOKUP($E930,ETB!$B$66:$C$674,2,0)</f>
        <v>Trade creditors</v>
      </c>
    </row>
    <row r="931" spans="1:8" ht="15" hidden="1" customHeight="1" outlineLevel="2">
      <c r="A931" s="913">
        <v>513</v>
      </c>
      <c r="B931" s="911">
        <v>45201</v>
      </c>
      <c r="C931" s="1047" t="s">
        <v>577</v>
      </c>
      <c r="D931" s="930" t="s">
        <v>1426</v>
      </c>
      <c r="E931" s="931">
        <v>737</v>
      </c>
      <c r="F931" s="906">
        <v>13.97</v>
      </c>
      <c r="G931" s="906"/>
      <c r="H931" s="815" t="str">
        <f>VLOOKUP($E931,ETB!$B$66:$C$674,2,0)</f>
        <v>Trade creditors</v>
      </c>
    </row>
    <row r="932" spans="1:8" ht="15" hidden="1" customHeight="1" outlineLevel="2">
      <c r="A932" s="913">
        <v>514</v>
      </c>
      <c r="B932" s="911">
        <v>45138</v>
      </c>
      <c r="C932" s="1047" t="s">
        <v>577</v>
      </c>
      <c r="D932" s="930" t="s">
        <v>1180</v>
      </c>
      <c r="E932" s="931">
        <v>737</v>
      </c>
      <c r="F932" s="906">
        <v>13.34</v>
      </c>
      <c r="G932" s="906"/>
      <c r="H932" s="815" t="str">
        <f>VLOOKUP($E932,ETB!$B$66:$C$674,2,0)</f>
        <v>Trade creditors</v>
      </c>
    </row>
    <row r="933" spans="1:8" ht="15" hidden="1" customHeight="1" outlineLevel="2">
      <c r="A933" s="913">
        <v>515</v>
      </c>
      <c r="B933" s="911">
        <v>45260</v>
      </c>
      <c r="C933" s="1047" t="s">
        <v>577</v>
      </c>
      <c r="D933" s="930" t="s">
        <v>1697</v>
      </c>
      <c r="E933" s="931">
        <v>737</v>
      </c>
      <c r="F933" s="906">
        <v>11.49</v>
      </c>
      <c r="G933" s="906"/>
      <c r="H933" s="815" t="str">
        <f>VLOOKUP($E933,ETB!$B$66:$C$674,2,0)</f>
        <v>Trade creditors</v>
      </c>
    </row>
    <row r="934" spans="1:8" ht="15" hidden="1" customHeight="1" outlineLevel="2">
      <c r="A934" s="913">
        <v>520</v>
      </c>
      <c r="B934" s="911">
        <v>45232</v>
      </c>
      <c r="C934" s="1047" t="s">
        <v>577</v>
      </c>
      <c r="D934" s="930" t="s">
        <v>1572</v>
      </c>
      <c r="E934" s="931">
        <v>737</v>
      </c>
      <c r="F934" s="906">
        <v>34.200000000000003</v>
      </c>
      <c r="G934" s="906"/>
      <c r="H934" s="815" t="str">
        <f>VLOOKUP($E934,ETB!$B$66:$C$674,2,0)</f>
        <v>Trade creditors</v>
      </c>
    </row>
    <row r="935" spans="1:8" ht="15" hidden="1" customHeight="1" outlineLevel="2">
      <c r="A935" s="913">
        <v>521</v>
      </c>
      <c r="B935" s="911">
        <v>45232</v>
      </c>
      <c r="C935" s="1047" t="s">
        <v>577</v>
      </c>
      <c r="D935" s="930" t="s">
        <v>1572</v>
      </c>
      <c r="E935" s="931">
        <v>737</v>
      </c>
      <c r="F935" s="906">
        <v>34.200000000000003</v>
      </c>
      <c r="G935" s="906"/>
      <c r="H935" s="815" t="str">
        <f>VLOOKUP($E935,ETB!$B$66:$C$674,2,0)</f>
        <v>Trade creditors</v>
      </c>
    </row>
    <row r="936" spans="1:8" ht="15" hidden="1" customHeight="1" outlineLevel="2">
      <c r="A936" s="913">
        <v>522</v>
      </c>
      <c r="B936" s="911">
        <v>45232</v>
      </c>
      <c r="C936" s="1047" t="s">
        <v>577</v>
      </c>
      <c r="D936" s="930" t="s">
        <v>1572</v>
      </c>
      <c r="E936" s="931">
        <v>737</v>
      </c>
      <c r="F936" s="906">
        <v>20.7</v>
      </c>
      <c r="G936" s="906"/>
      <c r="H936" s="815" t="str">
        <f>VLOOKUP($E936,ETB!$B$66:$C$674,2,0)</f>
        <v>Trade creditors</v>
      </c>
    </row>
    <row r="937" spans="1:8" ht="15" hidden="1" customHeight="1" outlineLevel="2">
      <c r="A937" s="913">
        <v>523</v>
      </c>
      <c r="B937" s="911">
        <v>45173</v>
      </c>
      <c r="C937" s="1047" t="s">
        <v>577</v>
      </c>
      <c r="D937" s="930" t="s">
        <v>1314</v>
      </c>
      <c r="E937" s="931">
        <v>737</v>
      </c>
      <c r="F937" s="906">
        <v>34.200000000000003</v>
      </c>
      <c r="G937" s="906"/>
      <c r="H937" s="815" t="str">
        <f>VLOOKUP($E937,ETB!$B$66:$C$674,2,0)</f>
        <v>Trade creditors</v>
      </c>
    </row>
    <row r="938" spans="1:8" ht="15" hidden="1" customHeight="1" outlineLevel="2">
      <c r="A938" s="913">
        <v>524</v>
      </c>
      <c r="B938" s="911">
        <v>45173</v>
      </c>
      <c r="C938" s="1047" t="s">
        <v>577</v>
      </c>
      <c r="D938" s="930" t="s">
        <v>1314</v>
      </c>
      <c r="E938" s="931">
        <v>737</v>
      </c>
      <c r="F938" s="906">
        <v>20.7</v>
      </c>
      <c r="G938" s="906"/>
      <c r="H938" s="815" t="str">
        <f>VLOOKUP($E938,ETB!$B$66:$C$674,2,0)</f>
        <v>Trade creditors</v>
      </c>
    </row>
    <row r="939" spans="1:8" ht="15" hidden="1" customHeight="1" outlineLevel="2">
      <c r="A939" s="913">
        <v>530</v>
      </c>
      <c r="B939" s="911">
        <v>45082</v>
      </c>
      <c r="C939" s="1047" t="s">
        <v>577</v>
      </c>
      <c r="D939" s="930" t="s">
        <v>1017</v>
      </c>
      <c r="E939" s="931">
        <v>737</v>
      </c>
      <c r="F939" s="906">
        <v>34.200000000000003</v>
      </c>
      <c r="G939" s="906"/>
      <c r="H939" s="815" t="str">
        <f>VLOOKUP($E939,ETB!$B$66:$C$674,2,0)</f>
        <v>Trade creditors</v>
      </c>
    </row>
    <row r="940" spans="1:8" ht="15" hidden="1" customHeight="1" outlineLevel="2">
      <c r="A940" s="913">
        <v>531</v>
      </c>
      <c r="B940" s="911">
        <v>45082</v>
      </c>
      <c r="C940" s="1047" t="s">
        <v>577</v>
      </c>
      <c r="D940" s="930" t="s">
        <v>1017</v>
      </c>
      <c r="E940" s="931">
        <v>737</v>
      </c>
      <c r="F940" s="906">
        <v>34.200000000000003</v>
      </c>
      <c r="G940" s="906"/>
      <c r="H940" s="815" t="str">
        <f>VLOOKUP($E940,ETB!$B$66:$C$674,2,0)</f>
        <v>Trade creditors</v>
      </c>
    </row>
    <row r="941" spans="1:8" ht="15" hidden="1" customHeight="1" outlineLevel="2">
      <c r="A941" s="913">
        <v>532</v>
      </c>
      <c r="B941" s="911">
        <v>45082</v>
      </c>
      <c r="C941" s="1047" t="s">
        <v>577</v>
      </c>
      <c r="D941" s="930" t="s">
        <v>1017</v>
      </c>
      <c r="E941" s="931">
        <v>737</v>
      </c>
      <c r="F941" s="906">
        <v>20.7</v>
      </c>
      <c r="G941" s="906"/>
      <c r="H941" s="815" t="str">
        <f>VLOOKUP($E941,ETB!$B$66:$C$674,2,0)</f>
        <v>Trade creditors</v>
      </c>
    </row>
    <row r="942" spans="1:8" ht="15" hidden="1" customHeight="1" outlineLevel="2">
      <c r="A942" s="913">
        <v>533</v>
      </c>
      <c r="B942" s="911">
        <v>45049</v>
      </c>
      <c r="C942" s="1047" t="s">
        <v>577</v>
      </c>
      <c r="D942" s="930" t="s">
        <v>948</v>
      </c>
      <c r="E942" s="931">
        <v>737</v>
      </c>
      <c r="F942" s="906">
        <v>34.200000000000003</v>
      </c>
      <c r="G942" s="906"/>
      <c r="H942" s="815" t="str">
        <f>VLOOKUP($E942,ETB!$B$66:$C$674,2,0)</f>
        <v>Trade creditors</v>
      </c>
    </row>
    <row r="943" spans="1:8" ht="15" hidden="1" customHeight="1" outlineLevel="2">
      <c r="A943" s="913">
        <v>534</v>
      </c>
      <c r="B943" s="911">
        <v>45233</v>
      </c>
      <c r="C943" s="1047" t="s">
        <v>577</v>
      </c>
      <c r="D943" s="930" t="s">
        <v>1578</v>
      </c>
      <c r="E943" s="931">
        <v>737</v>
      </c>
      <c r="F943" s="906">
        <v>51</v>
      </c>
      <c r="G943" s="906"/>
      <c r="H943" s="815" t="str">
        <f>VLOOKUP($E943,ETB!$B$66:$C$674,2,0)</f>
        <v>Trade creditors</v>
      </c>
    </row>
    <row r="944" spans="1:8" ht="15" hidden="1" customHeight="1" outlineLevel="2">
      <c r="A944" s="913">
        <v>535</v>
      </c>
      <c r="B944" s="911">
        <v>45202</v>
      </c>
      <c r="C944" s="1047" t="s">
        <v>577</v>
      </c>
      <c r="D944" s="932" t="s">
        <v>1436</v>
      </c>
      <c r="E944" s="931">
        <v>737</v>
      </c>
      <c r="F944" s="907">
        <v>34.200000000000003</v>
      </c>
      <c r="G944" s="906"/>
      <c r="H944" s="815" t="str">
        <f>VLOOKUP($E944,ETB!$B$66:$C$674,2,0)</f>
        <v>Trade creditors</v>
      </c>
    </row>
    <row r="945" spans="1:8" ht="15" hidden="1" customHeight="1" outlineLevel="2">
      <c r="A945" s="913">
        <v>536</v>
      </c>
      <c r="B945" s="911">
        <v>45202</v>
      </c>
      <c r="C945" s="1047" t="s">
        <v>577</v>
      </c>
      <c r="D945" s="930" t="s">
        <v>1436</v>
      </c>
      <c r="E945" s="931">
        <v>737</v>
      </c>
      <c r="F945" s="906">
        <v>20.7</v>
      </c>
      <c r="G945" s="906"/>
      <c r="H945" s="815" t="str">
        <f>VLOOKUP($E945,ETB!$B$66:$C$674,2,0)</f>
        <v>Trade creditors</v>
      </c>
    </row>
    <row r="946" spans="1:8" ht="15" hidden="1" customHeight="1" outlineLevel="2">
      <c r="A946" s="913">
        <v>537</v>
      </c>
      <c r="B946" s="911">
        <v>44930</v>
      </c>
      <c r="C946" s="1047" t="s">
        <v>577</v>
      </c>
      <c r="D946" s="930" t="s">
        <v>612</v>
      </c>
      <c r="E946" s="931">
        <v>737</v>
      </c>
      <c r="F946" s="906">
        <v>20.7</v>
      </c>
      <c r="G946" s="906"/>
      <c r="H946" s="815" t="str">
        <f>VLOOKUP($E946,ETB!$B$66:$C$674,2,0)</f>
        <v>Trade creditors</v>
      </c>
    </row>
    <row r="947" spans="1:8" ht="15" hidden="1" customHeight="1" outlineLevel="2">
      <c r="A947" s="913">
        <v>538</v>
      </c>
      <c r="B947" s="911">
        <v>44930</v>
      </c>
      <c r="C947" s="1047" t="s">
        <v>577</v>
      </c>
      <c r="D947" s="930" t="s">
        <v>612</v>
      </c>
      <c r="E947" s="931">
        <v>737</v>
      </c>
      <c r="F947" s="906">
        <v>20.7</v>
      </c>
      <c r="G947" s="906"/>
      <c r="H947" s="815" t="str">
        <f>VLOOKUP($E947,ETB!$B$66:$C$674,2,0)</f>
        <v>Trade creditors</v>
      </c>
    </row>
    <row r="948" spans="1:8" ht="15" hidden="1" customHeight="1" outlineLevel="2">
      <c r="A948" s="913">
        <v>539</v>
      </c>
      <c r="B948" s="911">
        <v>44930</v>
      </c>
      <c r="C948" s="1047" t="s">
        <v>577</v>
      </c>
      <c r="D948" s="932" t="s">
        <v>612</v>
      </c>
      <c r="E948" s="931">
        <v>737</v>
      </c>
      <c r="F948" s="906">
        <v>20.7</v>
      </c>
      <c r="G948" s="906"/>
      <c r="H948" s="815" t="str">
        <f>VLOOKUP($E948,ETB!$B$66:$C$674,2,0)</f>
        <v>Trade creditors</v>
      </c>
    </row>
    <row r="949" spans="1:8" ht="15" hidden="1" customHeight="1" outlineLevel="2">
      <c r="A949" s="913">
        <v>540</v>
      </c>
      <c r="B949" s="911">
        <v>44930</v>
      </c>
      <c r="C949" s="1047" t="s">
        <v>577</v>
      </c>
      <c r="D949" s="930" t="s">
        <v>612</v>
      </c>
      <c r="E949" s="931">
        <v>737</v>
      </c>
      <c r="F949" s="906">
        <v>20.7</v>
      </c>
      <c r="G949" s="906"/>
      <c r="H949" s="815" t="str">
        <f>VLOOKUP($E949,ETB!$B$66:$C$674,2,0)</f>
        <v>Trade creditors</v>
      </c>
    </row>
    <row r="950" spans="1:8" ht="15" hidden="1" customHeight="1" outlineLevel="2">
      <c r="A950" s="913">
        <v>541</v>
      </c>
      <c r="B950" s="911">
        <v>44930</v>
      </c>
      <c r="C950" s="1047" t="s">
        <v>577</v>
      </c>
      <c r="D950" s="930" t="s">
        <v>612</v>
      </c>
      <c r="E950" s="931">
        <v>737</v>
      </c>
      <c r="F950" s="906">
        <v>27</v>
      </c>
      <c r="G950" s="906"/>
      <c r="H950" s="815" t="str">
        <f>VLOOKUP($E950,ETB!$B$66:$C$674,2,0)</f>
        <v>Trade creditors</v>
      </c>
    </row>
    <row r="951" spans="1:8" ht="15" hidden="1" customHeight="1" outlineLevel="2">
      <c r="A951" s="913">
        <v>542</v>
      </c>
      <c r="B951" s="911">
        <v>44930</v>
      </c>
      <c r="C951" s="1047" t="s">
        <v>577</v>
      </c>
      <c r="D951" s="930" t="s">
        <v>612</v>
      </c>
      <c r="E951" s="931">
        <v>737</v>
      </c>
      <c r="F951" s="906">
        <v>27</v>
      </c>
      <c r="G951" s="906"/>
      <c r="H951" s="815" t="str">
        <f>VLOOKUP($E951,ETB!$B$66:$C$674,2,0)</f>
        <v>Trade creditors</v>
      </c>
    </row>
    <row r="952" spans="1:8" ht="15" hidden="1" customHeight="1" outlineLevel="2">
      <c r="A952" s="913">
        <v>543</v>
      </c>
      <c r="B952" s="911">
        <v>44930</v>
      </c>
      <c r="C952" s="1047" t="s">
        <v>577</v>
      </c>
      <c r="D952" s="930" t="s">
        <v>612</v>
      </c>
      <c r="E952" s="931">
        <v>737</v>
      </c>
      <c r="F952" s="906">
        <v>34.200000000000003</v>
      </c>
      <c r="G952" s="906"/>
      <c r="H952" s="815" t="str">
        <f>VLOOKUP($E952,ETB!$B$66:$C$674,2,0)</f>
        <v>Trade creditors</v>
      </c>
    </row>
    <row r="953" spans="1:8" ht="15" hidden="1" customHeight="1" outlineLevel="2">
      <c r="A953" s="913">
        <v>545</v>
      </c>
      <c r="B953" s="911">
        <v>45050</v>
      </c>
      <c r="C953" s="1047" t="s">
        <v>577</v>
      </c>
      <c r="D953" s="930" t="s">
        <v>954</v>
      </c>
      <c r="E953" s="931">
        <v>737</v>
      </c>
      <c r="F953" s="906">
        <v>20.7</v>
      </c>
      <c r="G953" s="906"/>
      <c r="H953" s="815" t="str">
        <f>VLOOKUP($E953,ETB!$B$66:$C$674,2,0)</f>
        <v>Trade creditors</v>
      </c>
    </row>
    <row r="954" spans="1:8" ht="15" hidden="1" customHeight="1" outlineLevel="2">
      <c r="A954" s="913">
        <v>546</v>
      </c>
      <c r="B954" s="911">
        <v>45050</v>
      </c>
      <c r="C954" s="1047" t="s">
        <v>577</v>
      </c>
      <c r="D954" s="930" t="s">
        <v>954</v>
      </c>
      <c r="E954" s="931">
        <v>737</v>
      </c>
      <c r="F954" s="906">
        <v>27</v>
      </c>
      <c r="G954" s="906"/>
      <c r="H954" s="815" t="str">
        <f>VLOOKUP($E954,ETB!$B$66:$C$674,2,0)</f>
        <v>Trade creditors</v>
      </c>
    </row>
    <row r="955" spans="1:8" ht="15" hidden="1" customHeight="1" outlineLevel="2">
      <c r="A955" s="913">
        <v>547</v>
      </c>
      <c r="B955" s="911">
        <v>45050</v>
      </c>
      <c r="C955" s="1047" t="s">
        <v>577</v>
      </c>
      <c r="D955" s="930" t="s">
        <v>954</v>
      </c>
      <c r="E955" s="931">
        <v>737</v>
      </c>
      <c r="F955" s="906">
        <v>27</v>
      </c>
      <c r="G955" s="906"/>
      <c r="H955" s="815" t="str">
        <f>VLOOKUP($E955,ETB!$B$66:$C$674,2,0)</f>
        <v>Trade creditors</v>
      </c>
    </row>
    <row r="956" spans="1:8" ht="15" hidden="1" customHeight="1" outlineLevel="2">
      <c r="A956" s="913">
        <v>548</v>
      </c>
      <c r="B956" s="911">
        <v>45050</v>
      </c>
      <c r="C956" s="1047" t="s">
        <v>577</v>
      </c>
      <c r="D956" s="930" t="s">
        <v>954</v>
      </c>
      <c r="E956" s="931">
        <v>737</v>
      </c>
      <c r="F956" s="906">
        <v>34.200000000000003</v>
      </c>
      <c r="G956" s="906"/>
      <c r="H956" s="815" t="str">
        <f>VLOOKUP($E956,ETB!$B$66:$C$674,2,0)</f>
        <v>Trade creditors</v>
      </c>
    </row>
    <row r="957" spans="1:8" ht="15" hidden="1" customHeight="1" outlineLevel="2">
      <c r="A957" s="913">
        <v>549</v>
      </c>
      <c r="B957" s="911">
        <v>45236</v>
      </c>
      <c r="C957" s="1047" t="s">
        <v>577</v>
      </c>
      <c r="D957" s="930" t="s">
        <v>1589</v>
      </c>
      <c r="E957" s="931">
        <v>737</v>
      </c>
      <c r="F957" s="907">
        <v>27</v>
      </c>
      <c r="G957" s="906"/>
      <c r="H957" s="815" t="str">
        <f>VLOOKUP($E957,ETB!$B$66:$C$674,2,0)</f>
        <v>Trade creditors</v>
      </c>
    </row>
    <row r="958" spans="1:8" ht="15" hidden="1" customHeight="1" outlineLevel="2">
      <c r="A958" s="913">
        <v>550</v>
      </c>
      <c r="B958" s="911">
        <v>45236</v>
      </c>
      <c r="C958" s="1047" t="s">
        <v>577</v>
      </c>
      <c r="D958" s="930" t="s">
        <v>1589</v>
      </c>
      <c r="E958" s="931">
        <v>737</v>
      </c>
      <c r="F958" s="906">
        <v>27</v>
      </c>
      <c r="G958" s="906"/>
      <c r="H958" s="815" t="str">
        <f>VLOOKUP($E958,ETB!$B$66:$C$674,2,0)</f>
        <v>Trade creditors</v>
      </c>
    </row>
    <row r="959" spans="1:8" ht="15" hidden="1" customHeight="1" outlineLevel="2">
      <c r="A959" s="913">
        <v>551</v>
      </c>
      <c r="B959" s="911">
        <v>45236</v>
      </c>
      <c r="C959" s="1047" t="s">
        <v>577</v>
      </c>
      <c r="D959" s="930" t="s">
        <v>1589</v>
      </c>
      <c r="E959" s="931">
        <v>737</v>
      </c>
      <c r="F959" s="906">
        <v>27</v>
      </c>
      <c r="G959" s="906"/>
      <c r="H959" s="815" t="str">
        <f>VLOOKUP($E959,ETB!$B$66:$C$674,2,0)</f>
        <v>Trade creditors</v>
      </c>
    </row>
    <row r="960" spans="1:8" ht="15" hidden="1" customHeight="1" outlineLevel="2">
      <c r="A960" s="913">
        <v>552</v>
      </c>
      <c r="B960" s="911">
        <v>45236</v>
      </c>
      <c r="C960" s="1047" t="s">
        <v>577</v>
      </c>
      <c r="D960" s="930" t="s">
        <v>1589</v>
      </c>
      <c r="E960" s="931">
        <v>737</v>
      </c>
      <c r="F960" s="906">
        <v>20.7</v>
      </c>
      <c r="G960" s="906"/>
      <c r="H960" s="815" t="str">
        <f>VLOOKUP($E960,ETB!$B$66:$C$674,2,0)</f>
        <v>Trade creditors</v>
      </c>
    </row>
    <row r="961" spans="1:8" ht="15" hidden="1" customHeight="1" outlineLevel="2">
      <c r="A961" s="913">
        <v>555</v>
      </c>
      <c r="B961" s="911">
        <v>45112</v>
      </c>
      <c r="C961" s="1047" t="s">
        <v>577</v>
      </c>
      <c r="D961" s="930" t="s">
        <v>1106</v>
      </c>
      <c r="E961" s="931">
        <v>737</v>
      </c>
      <c r="F961" s="906">
        <v>27</v>
      </c>
      <c r="G961" s="906"/>
      <c r="H961" s="815" t="str">
        <f>VLOOKUP($E961,ETB!$B$66:$C$674,2,0)</f>
        <v>Trade creditors</v>
      </c>
    </row>
    <row r="962" spans="1:8" ht="15" hidden="1" customHeight="1" outlineLevel="2">
      <c r="A962" s="913">
        <v>556</v>
      </c>
      <c r="B962" s="911">
        <v>45082</v>
      </c>
      <c r="C962" s="1047" t="s">
        <v>577</v>
      </c>
      <c r="D962" s="930" t="s">
        <v>1018</v>
      </c>
      <c r="E962" s="931">
        <v>737</v>
      </c>
      <c r="F962" s="906">
        <v>34.200000000000003</v>
      </c>
      <c r="G962" s="906"/>
      <c r="H962" s="815" t="str">
        <f>VLOOKUP($E962,ETB!$B$66:$C$674,2,0)</f>
        <v>Trade creditors</v>
      </c>
    </row>
    <row r="963" spans="1:8" ht="15" hidden="1" customHeight="1" outlineLevel="2">
      <c r="A963" s="913">
        <v>557</v>
      </c>
      <c r="B963" s="911">
        <v>45082</v>
      </c>
      <c r="C963" s="1047" t="s">
        <v>577</v>
      </c>
      <c r="D963" s="930" t="s">
        <v>1018</v>
      </c>
      <c r="E963" s="931">
        <v>737</v>
      </c>
      <c r="F963" s="906">
        <v>34.200000000000003</v>
      </c>
      <c r="G963" s="906"/>
      <c r="H963" s="815" t="str">
        <f>VLOOKUP($E963,ETB!$B$66:$C$674,2,0)</f>
        <v>Trade creditors</v>
      </c>
    </row>
    <row r="964" spans="1:8" ht="15" hidden="1" customHeight="1" outlineLevel="2">
      <c r="A964" s="913">
        <v>558</v>
      </c>
      <c r="B964" s="911">
        <v>45082</v>
      </c>
      <c r="C964" s="1047" t="s">
        <v>577</v>
      </c>
      <c r="D964" s="930" t="s">
        <v>1018</v>
      </c>
      <c r="E964" s="931">
        <v>737</v>
      </c>
      <c r="F964" s="906">
        <v>20.7</v>
      </c>
      <c r="G964" s="906"/>
      <c r="H964" s="815" t="str">
        <f>VLOOKUP($E964,ETB!$B$66:$C$674,2,0)</f>
        <v>Trade creditors</v>
      </c>
    </row>
    <row r="965" spans="1:8" ht="15" hidden="1" customHeight="1" outlineLevel="2">
      <c r="A965" s="913">
        <v>560</v>
      </c>
      <c r="B965" s="911">
        <v>45051</v>
      </c>
      <c r="C965" s="1047" t="s">
        <v>577</v>
      </c>
      <c r="D965" s="930" t="s">
        <v>958</v>
      </c>
      <c r="E965" s="931">
        <v>737</v>
      </c>
      <c r="F965" s="906">
        <v>27</v>
      </c>
      <c r="G965" s="906"/>
      <c r="H965" s="815" t="str">
        <f>VLOOKUP($E965,ETB!$B$66:$C$674,2,0)</f>
        <v>Trade creditors</v>
      </c>
    </row>
    <row r="966" spans="1:8" ht="15" hidden="1" customHeight="1" outlineLevel="2">
      <c r="A966" s="913">
        <v>561</v>
      </c>
      <c r="B966" s="911">
        <v>45204</v>
      </c>
      <c r="C966" s="1047" t="s">
        <v>577</v>
      </c>
      <c r="D966" s="930" t="s">
        <v>1439</v>
      </c>
      <c r="E966" s="931">
        <v>737</v>
      </c>
      <c r="F966" s="906">
        <v>42.6</v>
      </c>
      <c r="G966" s="906"/>
      <c r="H966" s="815" t="str">
        <f>VLOOKUP($E966,ETB!$B$66:$C$674,2,0)</f>
        <v>Trade creditors</v>
      </c>
    </row>
    <row r="967" spans="1:8" ht="15" hidden="1" customHeight="1" outlineLevel="2">
      <c r="A967" s="913">
        <v>562</v>
      </c>
      <c r="B967" s="911">
        <v>45204</v>
      </c>
      <c r="C967" s="1047" t="s">
        <v>577</v>
      </c>
      <c r="D967" s="930" t="s">
        <v>1439</v>
      </c>
      <c r="E967" s="931">
        <v>737</v>
      </c>
      <c r="F967" s="906">
        <v>34.200000000000003</v>
      </c>
      <c r="G967" s="906"/>
      <c r="H967" s="815" t="str">
        <f>VLOOKUP($E967,ETB!$B$66:$C$674,2,0)</f>
        <v>Trade creditors</v>
      </c>
    </row>
    <row r="968" spans="1:8" ht="15" hidden="1" customHeight="1" outlineLevel="2">
      <c r="A968" s="913">
        <v>563</v>
      </c>
      <c r="B968" s="911">
        <v>45204</v>
      </c>
      <c r="C968" s="1047" t="s">
        <v>577</v>
      </c>
      <c r="D968" s="930" t="s">
        <v>1439</v>
      </c>
      <c r="E968" s="931">
        <v>737</v>
      </c>
      <c r="F968" s="906">
        <v>27</v>
      </c>
      <c r="G968" s="906"/>
      <c r="H968" s="815" t="str">
        <f>VLOOKUP($E968,ETB!$B$66:$C$674,2,0)</f>
        <v>Trade creditors</v>
      </c>
    </row>
    <row r="969" spans="1:8" ht="15" hidden="1" customHeight="1" outlineLevel="2">
      <c r="A969" s="913">
        <v>564</v>
      </c>
      <c r="B969" s="911">
        <v>45204</v>
      </c>
      <c r="C969" s="1047" t="s">
        <v>577</v>
      </c>
      <c r="D969" s="930" t="s">
        <v>1439</v>
      </c>
      <c r="E969" s="931">
        <v>737</v>
      </c>
      <c r="F969" s="906">
        <v>27</v>
      </c>
      <c r="G969" s="906"/>
      <c r="H969" s="815" t="str">
        <f>VLOOKUP($E969,ETB!$B$66:$C$674,2,0)</f>
        <v>Trade creditors</v>
      </c>
    </row>
    <row r="970" spans="1:8" ht="15" hidden="1" customHeight="1" outlineLevel="2">
      <c r="A970" s="913">
        <v>565</v>
      </c>
      <c r="B970" s="911">
        <v>45204</v>
      </c>
      <c r="C970" s="1047" t="s">
        <v>577</v>
      </c>
      <c r="D970" s="930" t="s">
        <v>1439</v>
      </c>
      <c r="E970" s="931">
        <v>737</v>
      </c>
      <c r="F970" s="906">
        <v>27</v>
      </c>
      <c r="G970" s="906"/>
      <c r="H970" s="815" t="str">
        <f>VLOOKUP($E970,ETB!$B$66:$C$674,2,0)</f>
        <v>Trade creditors</v>
      </c>
    </row>
    <row r="971" spans="1:8" ht="15" hidden="1" customHeight="1" outlineLevel="2">
      <c r="A971" s="913">
        <v>566</v>
      </c>
      <c r="B971" s="911">
        <v>45204</v>
      </c>
      <c r="C971" s="1047" t="s">
        <v>577</v>
      </c>
      <c r="D971" s="930" t="s">
        <v>1439</v>
      </c>
      <c r="E971" s="931">
        <v>737</v>
      </c>
      <c r="F971" s="906">
        <v>20.7</v>
      </c>
      <c r="G971" s="906"/>
      <c r="H971" s="815" t="str">
        <f>VLOOKUP($E971,ETB!$B$66:$C$674,2,0)</f>
        <v>Trade creditors</v>
      </c>
    </row>
    <row r="972" spans="1:8" ht="15" hidden="1" customHeight="1" outlineLevel="2">
      <c r="A972" s="913">
        <v>567</v>
      </c>
      <c r="B972" s="911">
        <v>45174</v>
      </c>
      <c r="C972" s="1047" t="s">
        <v>577</v>
      </c>
      <c r="D972" s="930" t="s">
        <v>1322</v>
      </c>
      <c r="E972" s="931">
        <v>737</v>
      </c>
      <c r="F972" s="906">
        <v>42.6</v>
      </c>
      <c r="G972" s="906"/>
      <c r="H972" s="815" t="str">
        <f>VLOOKUP($E972,ETB!$B$66:$C$674,2,0)</f>
        <v>Trade creditors</v>
      </c>
    </row>
    <row r="973" spans="1:8" ht="15" hidden="1" customHeight="1" outlineLevel="2">
      <c r="A973" s="913">
        <v>568</v>
      </c>
      <c r="B973" s="911">
        <v>45174</v>
      </c>
      <c r="C973" s="1047" t="s">
        <v>577</v>
      </c>
      <c r="D973" s="930" t="s">
        <v>1322</v>
      </c>
      <c r="E973" s="931">
        <v>737</v>
      </c>
      <c r="F973" s="906">
        <v>34.200000000000003</v>
      </c>
      <c r="G973" s="906"/>
      <c r="H973" s="815" t="str">
        <f>VLOOKUP($E973,ETB!$B$66:$C$674,2,0)</f>
        <v>Trade creditors</v>
      </c>
    </row>
    <row r="974" spans="1:8" ht="15" hidden="1" customHeight="1" outlineLevel="2">
      <c r="A974" s="913">
        <v>569</v>
      </c>
      <c r="B974" s="911">
        <v>45174</v>
      </c>
      <c r="C974" s="1047" t="s">
        <v>577</v>
      </c>
      <c r="D974" s="930" t="s">
        <v>1322</v>
      </c>
      <c r="E974" s="931">
        <v>737</v>
      </c>
      <c r="F974" s="906">
        <v>20.7</v>
      </c>
      <c r="G974" s="906"/>
      <c r="H974" s="815" t="str">
        <f>VLOOKUP($E974,ETB!$B$66:$C$674,2,0)</f>
        <v>Trade creditors</v>
      </c>
    </row>
    <row r="975" spans="1:8" ht="15" hidden="1" customHeight="1" outlineLevel="2">
      <c r="A975" s="913">
        <v>570</v>
      </c>
      <c r="B975" s="911">
        <v>45174</v>
      </c>
      <c r="C975" s="1047" t="s">
        <v>577</v>
      </c>
      <c r="D975" s="930" t="s">
        <v>1322</v>
      </c>
      <c r="E975" s="931">
        <v>737</v>
      </c>
      <c r="F975" s="906">
        <v>20.7</v>
      </c>
      <c r="G975" s="906"/>
      <c r="H975" s="815" t="str">
        <f>VLOOKUP($E975,ETB!$B$66:$C$674,2,0)</f>
        <v>Trade creditors</v>
      </c>
    </row>
    <row r="976" spans="1:8" ht="15" hidden="1" customHeight="1" outlineLevel="2">
      <c r="A976" s="913">
        <v>574</v>
      </c>
      <c r="B976" s="911">
        <v>44963</v>
      </c>
      <c r="C976" s="1047" t="s">
        <v>577</v>
      </c>
      <c r="D976" s="930" t="s">
        <v>680</v>
      </c>
      <c r="E976" s="931">
        <v>737</v>
      </c>
      <c r="F976" s="906">
        <v>34.200000000000003</v>
      </c>
      <c r="G976" s="906"/>
      <c r="H976" s="815" t="str">
        <f>VLOOKUP($E976,ETB!$B$66:$C$674,2,0)</f>
        <v>Trade creditors</v>
      </c>
    </row>
    <row r="977" spans="1:8" ht="15" hidden="1" customHeight="1" outlineLevel="2">
      <c r="A977" s="913">
        <v>575</v>
      </c>
      <c r="B977" s="911">
        <v>44963</v>
      </c>
      <c r="C977" s="1047" t="s">
        <v>577</v>
      </c>
      <c r="D977" s="930" t="s">
        <v>680</v>
      </c>
      <c r="E977" s="931">
        <v>737</v>
      </c>
      <c r="F977" s="906">
        <v>34.200000000000003</v>
      </c>
      <c r="G977" s="906"/>
      <c r="H977" s="815" t="str">
        <f>VLOOKUP($E977,ETB!$B$66:$C$674,2,0)</f>
        <v>Trade creditors</v>
      </c>
    </row>
    <row r="978" spans="1:8" ht="15" hidden="1" customHeight="1" outlineLevel="2">
      <c r="A978" s="913">
        <v>577</v>
      </c>
      <c r="B978" s="911">
        <v>44932</v>
      </c>
      <c r="C978" s="1047" t="s">
        <v>577</v>
      </c>
      <c r="D978" s="930" t="s">
        <v>618</v>
      </c>
      <c r="E978" s="931">
        <v>737</v>
      </c>
      <c r="F978" s="906">
        <v>20.7</v>
      </c>
      <c r="G978" s="906"/>
      <c r="H978" s="815" t="str">
        <f>VLOOKUP($E978,ETB!$B$66:$C$674,2,0)</f>
        <v>Trade creditors</v>
      </c>
    </row>
    <row r="979" spans="1:8" ht="15" hidden="1" customHeight="1" outlineLevel="2">
      <c r="A979" s="913">
        <v>578</v>
      </c>
      <c r="B979" s="911">
        <v>44932</v>
      </c>
      <c r="C979" s="1047" t="s">
        <v>577</v>
      </c>
      <c r="D979" s="930" t="s">
        <v>618</v>
      </c>
      <c r="E979" s="931">
        <v>737</v>
      </c>
      <c r="F979" s="906">
        <v>27</v>
      </c>
      <c r="G979" s="906"/>
      <c r="H979" s="815" t="str">
        <f>VLOOKUP($E979,ETB!$B$66:$C$674,2,0)</f>
        <v>Trade creditors</v>
      </c>
    </row>
    <row r="980" spans="1:8" ht="15" hidden="1" customHeight="1" outlineLevel="2">
      <c r="A980" s="913">
        <v>579</v>
      </c>
      <c r="B980" s="911">
        <v>44932</v>
      </c>
      <c r="C980" s="1047" t="s">
        <v>577</v>
      </c>
      <c r="D980" s="930" t="s">
        <v>618</v>
      </c>
      <c r="E980" s="931">
        <v>737</v>
      </c>
      <c r="F980" s="906">
        <v>34.200000000000003</v>
      </c>
      <c r="G980" s="906"/>
      <c r="H980" s="815" t="str">
        <f>VLOOKUP($E980,ETB!$B$66:$C$674,2,0)</f>
        <v>Trade creditors</v>
      </c>
    </row>
    <row r="981" spans="1:8" ht="15" hidden="1" customHeight="1" outlineLevel="2">
      <c r="A981" s="913">
        <v>580</v>
      </c>
      <c r="B981" s="911">
        <v>44932</v>
      </c>
      <c r="C981" s="1047" t="s">
        <v>577</v>
      </c>
      <c r="D981" s="930" t="s">
        <v>618</v>
      </c>
      <c r="E981" s="931">
        <v>737</v>
      </c>
      <c r="F981" s="906">
        <v>35.94</v>
      </c>
      <c r="G981" s="906"/>
      <c r="H981" s="815" t="str">
        <f>VLOOKUP($E981,ETB!$B$66:$C$674,2,0)</f>
        <v>Trade creditors</v>
      </c>
    </row>
    <row r="982" spans="1:8" ht="15" hidden="1" customHeight="1" outlineLevel="2">
      <c r="A982" s="913">
        <v>581</v>
      </c>
      <c r="B982" s="911">
        <v>45113</v>
      </c>
      <c r="C982" s="1047" t="s">
        <v>577</v>
      </c>
      <c r="D982" s="930" t="s">
        <v>1108</v>
      </c>
      <c r="E982" s="931">
        <v>737</v>
      </c>
      <c r="F982" s="906">
        <v>34.200000000000003</v>
      </c>
      <c r="G982" s="906"/>
      <c r="H982" s="815" t="str">
        <f>VLOOKUP($E982,ETB!$B$66:$C$674,2,0)</f>
        <v>Trade creditors</v>
      </c>
    </row>
    <row r="983" spans="1:8" ht="15" hidden="1" customHeight="1" outlineLevel="2">
      <c r="A983" s="913">
        <v>582</v>
      </c>
      <c r="B983" s="911">
        <v>45113</v>
      </c>
      <c r="C983" s="1047" t="s">
        <v>577</v>
      </c>
      <c r="D983" s="930" t="s">
        <v>1108</v>
      </c>
      <c r="E983" s="931">
        <v>737</v>
      </c>
      <c r="F983" s="906">
        <v>27</v>
      </c>
      <c r="G983" s="906"/>
      <c r="H983" s="815" t="str">
        <f>VLOOKUP($E983,ETB!$B$66:$C$674,2,0)</f>
        <v>Trade creditors</v>
      </c>
    </row>
    <row r="984" spans="1:8" ht="15" hidden="1" customHeight="1" outlineLevel="2">
      <c r="A984" s="913">
        <v>583</v>
      </c>
      <c r="B984" s="911">
        <v>45113</v>
      </c>
      <c r="C984" s="1047" t="s">
        <v>577</v>
      </c>
      <c r="D984" s="930" t="s">
        <v>1108</v>
      </c>
      <c r="E984" s="931">
        <v>737</v>
      </c>
      <c r="F984" s="906">
        <v>27</v>
      </c>
      <c r="G984" s="906"/>
      <c r="H984" s="815" t="str">
        <f>VLOOKUP($E984,ETB!$B$66:$C$674,2,0)</f>
        <v>Trade creditors</v>
      </c>
    </row>
    <row r="985" spans="1:8" ht="15" hidden="1" customHeight="1" outlineLevel="2">
      <c r="A985" s="913">
        <v>584</v>
      </c>
      <c r="B985" s="911">
        <v>45236</v>
      </c>
      <c r="C985" s="1047" t="s">
        <v>577</v>
      </c>
      <c r="D985" s="930" t="s">
        <v>1590</v>
      </c>
      <c r="E985" s="931">
        <v>737</v>
      </c>
      <c r="F985" s="906">
        <v>27</v>
      </c>
      <c r="G985" s="906"/>
      <c r="H985" s="815" t="str">
        <f>VLOOKUP($E985,ETB!$B$66:$C$674,2,0)</f>
        <v>Trade creditors</v>
      </c>
    </row>
    <row r="986" spans="1:8" ht="15" hidden="1" customHeight="1" outlineLevel="2">
      <c r="A986" s="913">
        <v>585</v>
      </c>
      <c r="B986" s="911">
        <v>45027</v>
      </c>
      <c r="C986" s="1047" t="s">
        <v>577</v>
      </c>
      <c r="D986" s="930" t="s">
        <v>887</v>
      </c>
      <c r="E986" s="931">
        <v>737</v>
      </c>
      <c r="F986" s="906">
        <v>27</v>
      </c>
      <c r="G986" s="906"/>
      <c r="H986" s="815" t="str">
        <f>VLOOKUP($E986,ETB!$B$66:$C$674,2,0)</f>
        <v>Trade creditors</v>
      </c>
    </row>
    <row r="987" spans="1:8" ht="15" hidden="1" customHeight="1" outlineLevel="2">
      <c r="A987" s="913">
        <v>586</v>
      </c>
      <c r="B987" s="911">
        <v>44964</v>
      </c>
      <c r="C987" s="1047" t="s">
        <v>577</v>
      </c>
      <c r="D987" s="930" t="s">
        <v>683</v>
      </c>
      <c r="E987" s="931">
        <v>737</v>
      </c>
      <c r="F987" s="906">
        <v>20.7</v>
      </c>
      <c r="G987" s="906"/>
      <c r="H987" s="815" t="str">
        <f>VLOOKUP($E987,ETB!$B$66:$C$674,2,0)</f>
        <v>Trade creditors</v>
      </c>
    </row>
    <row r="988" spans="1:8" ht="15" hidden="1" customHeight="1" outlineLevel="2">
      <c r="A988" s="913">
        <v>587</v>
      </c>
      <c r="B988" s="911">
        <v>44964</v>
      </c>
      <c r="C988" s="1047" t="s">
        <v>577</v>
      </c>
      <c r="D988" s="930" t="s">
        <v>683</v>
      </c>
      <c r="E988" s="931">
        <v>737</v>
      </c>
      <c r="F988" s="906">
        <v>27</v>
      </c>
      <c r="G988" s="906"/>
      <c r="H988" s="815" t="str">
        <f>VLOOKUP($E988,ETB!$B$66:$C$674,2,0)</f>
        <v>Trade creditors</v>
      </c>
    </row>
    <row r="989" spans="1:8" ht="15" hidden="1" customHeight="1" outlineLevel="2">
      <c r="A989" s="913">
        <v>588</v>
      </c>
      <c r="B989" s="911">
        <v>44964</v>
      </c>
      <c r="C989" s="1047" t="s">
        <v>577</v>
      </c>
      <c r="D989" s="930" t="s">
        <v>683</v>
      </c>
      <c r="E989" s="931">
        <v>737</v>
      </c>
      <c r="F989" s="906">
        <v>27</v>
      </c>
      <c r="G989" s="906"/>
      <c r="H989" s="815" t="str">
        <f>VLOOKUP($E989,ETB!$B$66:$C$674,2,0)</f>
        <v>Trade creditors</v>
      </c>
    </row>
    <row r="990" spans="1:8" ht="15" hidden="1" customHeight="1" outlineLevel="2">
      <c r="A990" s="913">
        <v>589</v>
      </c>
      <c r="B990" s="911">
        <v>44964</v>
      </c>
      <c r="C990" s="1047" t="s">
        <v>577</v>
      </c>
      <c r="D990" s="930" t="s">
        <v>683</v>
      </c>
      <c r="E990" s="931">
        <v>737</v>
      </c>
      <c r="F990" s="906">
        <v>34.200000000000003</v>
      </c>
      <c r="G990" s="906"/>
      <c r="H990" s="815" t="str">
        <f>VLOOKUP($E990,ETB!$B$66:$C$674,2,0)</f>
        <v>Trade creditors</v>
      </c>
    </row>
    <row r="991" spans="1:8" ht="15" hidden="1" customHeight="1" outlineLevel="2">
      <c r="A991" s="913">
        <v>590</v>
      </c>
      <c r="B991" s="911">
        <v>44964</v>
      </c>
      <c r="C991" s="1047" t="s">
        <v>577</v>
      </c>
      <c r="D991" s="930" t="s">
        <v>683</v>
      </c>
      <c r="E991" s="931">
        <v>737</v>
      </c>
      <c r="F991" s="906">
        <v>34.200000000000003</v>
      </c>
      <c r="G991" s="906"/>
      <c r="H991" s="815" t="str">
        <f>VLOOKUP($E991,ETB!$B$66:$C$674,2,0)</f>
        <v>Trade creditors</v>
      </c>
    </row>
    <row r="992" spans="1:8" ht="15" hidden="1" customHeight="1" outlineLevel="2">
      <c r="A992" s="913">
        <v>591</v>
      </c>
      <c r="B992" s="911">
        <v>45114</v>
      </c>
      <c r="C992" s="1047" t="s">
        <v>577</v>
      </c>
      <c r="D992" s="930" t="s">
        <v>1112</v>
      </c>
      <c r="E992" s="931">
        <v>737</v>
      </c>
      <c r="F992" s="906">
        <v>42.6</v>
      </c>
      <c r="G992" s="906"/>
      <c r="H992" s="815" t="str">
        <f>VLOOKUP($E992,ETB!$B$66:$C$674,2,0)</f>
        <v>Trade creditors</v>
      </c>
    </row>
    <row r="993" spans="1:8" ht="15" hidden="1" customHeight="1" outlineLevel="2">
      <c r="A993" s="913">
        <v>592</v>
      </c>
      <c r="B993" s="911">
        <v>45114</v>
      </c>
      <c r="C993" s="1047" t="s">
        <v>577</v>
      </c>
      <c r="D993" s="930" t="s">
        <v>1112</v>
      </c>
      <c r="E993" s="931">
        <v>737</v>
      </c>
      <c r="F993" s="906">
        <v>34.200000000000003</v>
      </c>
      <c r="G993" s="906"/>
      <c r="H993" s="815" t="str">
        <f>VLOOKUP($E993,ETB!$B$66:$C$674,2,0)</f>
        <v>Trade creditors</v>
      </c>
    </row>
    <row r="994" spans="1:8" ht="15" hidden="1" customHeight="1" outlineLevel="2">
      <c r="A994" s="913">
        <v>593</v>
      </c>
      <c r="B994" s="911">
        <v>45114</v>
      </c>
      <c r="C994" s="1047" t="s">
        <v>577</v>
      </c>
      <c r="D994" s="930" t="s">
        <v>1112</v>
      </c>
      <c r="E994" s="931">
        <v>737</v>
      </c>
      <c r="F994" s="906">
        <v>34.200000000000003</v>
      </c>
      <c r="G994" s="906"/>
      <c r="H994" s="815" t="str">
        <f>VLOOKUP($E994,ETB!$B$66:$C$674,2,0)</f>
        <v>Trade creditors</v>
      </c>
    </row>
    <row r="995" spans="1:8" ht="15" hidden="1" customHeight="1" outlineLevel="2">
      <c r="A995" s="913">
        <v>594</v>
      </c>
      <c r="B995" s="911">
        <v>45114</v>
      </c>
      <c r="C995" s="1047" t="s">
        <v>577</v>
      </c>
      <c r="D995" s="930" t="s">
        <v>1112</v>
      </c>
      <c r="E995" s="931">
        <v>737</v>
      </c>
      <c r="F995" s="906">
        <v>27</v>
      </c>
      <c r="G995" s="906"/>
      <c r="H995" s="815" t="str">
        <f>VLOOKUP($E995,ETB!$B$66:$C$674,2,0)</f>
        <v>Trade creditors</v>
      </c>
    </row>
    <row r="996" spans="1:8" ht="15" hidden="1" customHeight="1" outlineLevel="2">
      <c r="A996" s="913">
        <v>595</v>
      </c>
      <c r="B996" s="911">
        <v>45114</v>
      </c>
      <c r="C996" s="1047" t="s">
        <v>577</v>
      </c>
      <c r="D996" s="930" t="s">
        <v>1112</v>
      </c>
      <c r="E996" s="931">
        <v>737</v>
      </c>
      <c r="F996" s="906">
        <v>27</v>
      </c>
      <c r="G996" s="906"/>
      <c r="H996" s="815" t="str">
        <f>VLOOKUP($E996,ETB!$B$66:$C$674,2,0)</f>
        <v>Trade creditors</v>
      </c>
    </row>
    <row r="997" spans="1:8" ht="15" hidden="1" customHeight="1" outlineLevel="2">
      <c r="A997" s="913">
        <v>596</v>
      </c>
      <c r="B997" s="911">
        <v>45114</v>
      </c>
      <c r="C997" s="1047" t="s">
        <v>577</v>
      </c>
      <c r="D997" s="930" t="s">
        <v>1112</v>
      </c>
      <c r="E997" s="931">
        <v>737</v>
      </c>
      <c r="F997" s="906">
        <v>20.7</v>
      </c>
      <c r="G997" s="906"/>
      <c r="H997" s="815" t="str">
        <f>VLOOKUP($E997,ETB!$B$66:$C$674,2,0)</f>
        <v>Trade creditors</v>
      </c>
    </row>
    <row r="998" spans="1:8" ht="15" hidden="1" customHeight="1" outlineLevel="2">
      <c r="A998" s="913">
        <v>597</v>
      </c>
      <c r="B998" s="911">
        <v>45084</v>
      </c>
      <c r="C998" s="1047" t="s">
        <v>577</v>
      </c>
      <c r="D998" s="930" t="s">
        <v>1028</v>
      </c>
      <c r="E998" s="931">
        <v>737</v>
      </c>
      <c r="F998" s="906">
        <v>27</v>
      </c>
      <c r="G998" s="906"/>
      <c r="H998" s="815" t="str">
        <f>VLOOKUP($E998,ETB!$B$66:$C$674,2,0)</f>
        <v>Trade creditors</v>
      </c>
    </row>
    <row r="999" spans="1:8" ht="15" hidden="1" customHeight="1" outlineLevel="2">
      <c r="A999" s="913">
        <v>598</v>
      </c>
      <c r="B999" s="911">
        <v>45084</v>
      </c>
      <c r="C999" s="1047" t="s">
        <v>577</v>
      </c>
      <c r="D999" s="930" t="s">
        <v>1028</v>
      </c>
      <c r="E999" s="931">
        <v>737</v>
      </c>
      <c r="F999" s="906">
        <v>27</v>
      </c>
      <c r="G999" s="906"/>
      <c r="H999" s="815" t="str">
        <f>VLOOKUP($E999,ETB!$B$66:$C$674,2,0)</f>
        <v>Trade creditors</v>
      </c>
    </row>
    <row r="1000" spans="1:8" ht="15" hidden="1" customHeight="1" outlineLevel="2">
      <c r="A1000" s="913">
        <v>599</v>
      </c>
      <c r="B1000" s="911">
        <v>45237</v>
      </c>
      <c r="C1000" s="1047" t="s">
        <v>577</v>
      </c>
      <c r="D1000" s="930" t="s">
        <v>1602</v>
      </c>
      <c r="E1000" s="931">
        <v>737</v>
      </c>
      <c r="F1000" s="906">
        <v>51</v>
      </c>
      <c r="G1000" s="906"/>
      <c r="H1000" s="815" t="str">
        <f>VLOOKUP($E1000,ETB!$B$66:$C$674,2,0)</f>
        <v>Trade creditors</v>
      </c>
    </row>
    <row r="1001" spans="1:8" ht="15" hidden="1" customHeight="1" outlineLevel="2">
      <c r="A1001" s="913">
        <v>600</v>
      </c>
      <c r="B1001" s="911">
        <v>45237</v>
      </c>
      <c r="C1001" s="1047" t="s">
        <v>577</v>
      </c>
      <c r="D1001" s="930" t="s">
        <v>1602</v>
      </c>
      <c r="E1001" s="931">
        <v>737</v>
      </c>
      <c r="F1001" s="906">
        <v>42.6</v>
      </c>
      <c r="G1001" s="906"/>
      <c r="H1001" s="815" t="str">
        <f>VLOOKUP($E1001,ETB!$B$66:$C$674,2,0)</f>
        <v>Trade creditors</v>
      </c>
    </row>
    <row r="1002" spans="1:8" ht="15" hidden="1" customHeight="1" outlineLevel="2">
      <c r="A1002" s="913">
        <v>601</v>
      </c>
      <c r="B1002" s="911">
        <v>45237</v>
      </c>
      <c r="C1002" s="1047" t="s">
        <v>577</v>
      </c>
      <c r="D1002" s="930" t="s">
        <v>1602</v>
      </c>
      <c r="E1002" s="931">
        <v>737</v>
      </c>
      <c r="F1002" s="906">
        <v>42.6</v>
      </c>
      <c r="G1002" s="906"/>
      <c r="H1002" s="815" t="str">
        <f>VLOOKUP($E1002,ETB!$B$66:$C$674,2,0)</f>
        <v>Trade creditors</v>
      </c>
    </row>
    <row r="1003" spans="1:8" ht="15" hidden="1" customHeight="1" outlineLevel="2">
      <c r="A1003" s="913">
        <v>602</v>
      </c>
      <c r="B1003" s="911">
        <v>45208</v>
      </c>
      <c r="C1003" s="1047" t="s">
        <v>577</v>
      </c>
      <c r="D1003" s="930" t="s">
        <v>1450</v>
      </c>
      <c r="E1003" s="931">
        <v>737</v>
      </c>
      <c r="F1003" s="906">
        <v>34.200000000000003</v>
      </c>
      <c r="G1003" s="906"/>
      <c r="H1003" s="815" t="str">
        <f>VLOOKUP($E1003,ETB!$B$66:$C$674,2,0)</f>
        <v>Trade creditors</v>
      </c>
    </row>
    <row r="1004" spans="1:8" ht="15" hidden="1" customHeight="1" outlineLevel="2">
      <c r="A1004" s="913">
        <v>603</v>
      </c>
      <c r="B1004" s="911">
        <v>45208</v>
      </c>
      <c r="C1004" s="1047" t="s">
        <v>577</v>
      </c>
      <c r="D1004" s="930" t="s">
        <v>1450</v>
      </c>
      <c r="E1004" s="931">
        <v>737</v>
      </c>
      <c r="F1004" s="906">
        <v>27</v>
      </c>
      <c r="G1004" s="906"/>
      <c r="H1004" s="815" t="str">
        <f>VLOOKUP($E1004,ETB!$B$66:$C$674,2,0)</f>
        <v>Trade creditors</v>
      </c>
    </row>
    <row r="1005" spans="1:8" ht="15" hidden="1" customHeight="1" outlineLevel="2">
      <c r="A1005" s="913">
        <v>604</v>
      </c>
      <c r="B1005" s="911">
        <v>45208</v>
      </c>
      <c r="C1005" s="1047" t="s">
        <v>577</v>
      </c>
      <c r="D1005" s="930" t="s">
        <v>1450</v>
      </c>
      <c r="E1005" s="931">
        <v>737</v>
      </c>
      <c r="F1005" s="906">
        <v>27</v>
      </c>
      <c r="G1005" s="906"/>
      <c r="H1005" s="815" t="str">
        <f>VLOOKUP($E1005,ETB!$B$66:$C$674,2,0)</f>
        <v>Trade creditors</v>
      </c>
    </row>
    <row r="1006" spans="1:8" ht="15" hidden="1" customHeight="1" outlineLevel="2">
      <c r="A1006" s="913">
        <v>605</v>
      </c>
      <c r="B1006" s="911">
        <v>45208</v>
      </c>
      <c r="C1006" s="1047" t="s">
        <v>577</v>
      </c>
      <c r="D1006" s="930" t="s">
        <v>1450</v>
      </c>
      <c r="E1006" s="931">
        <v>737</v>
      </c>
      <c r="F1006" s="906">
        <v>20.7</v>
      </c>
      <c r="G1006" s="906"/>
      <c r="H1006" s="815" t="str">
        <f>VLOOKUP($E1006,ETB!$B$66:$C$674,2,0)</f>
        <v>Trade creditors</v>
      </c>
    </row>
    <row r="1007" spans="1:8" ht="15" hidden="1" customHeight="1" outlineLevel="2">
      <c r="A1007" s="913">
        <v>606</v>
      </c>
      <c r="B1007" s="911">
        <v>44965</v>
      </c>
      <c r="C1007" s="1047" t="s">
        <v>577</v>
      </c>
      <c r="D1007" s="930" t="s">
        <v>686</v>
      </c>
      <c r="E1007" s="931">
        <v>737</v>
      </c>
      <c r="F1007" s="906">
        <v>20.7</v>
      </c>
      <c r="G1007" s="906"/>
      <c r="H1007" s="815" t="str">
        <f>VLOOKUP($E1007,ETB!$B$66:$C$674,2,0)</f>
        <v>Trade creditors</v>
      </c>
    </row>
    <row r="1008" spans="1:8" ht="15" hidden="1" customHeight="1" outlineLevel="2">
      <c r="A1008" s="913">
        <v>607</v>
      </c>
      <c r="B1008" s="911">
        <v>44965</v>
      </c>
      <c r="C1008" s="1047" t="s">
        <v>577</v>
      </c>
      <c r="D1008" s="930" t="s">
        <v>686</v>
      </c>
      <c r="E1008" s="931">
        <v>737</v>
      </c>
      <c r="F1008" s="906">
        <v>20.7</v>
      </c>
      <c r="G1008" s="906"/>
      <c r="H1008" s="815" t="str">
        <f>VLOOKUP($E1008,ETB!$B$66:$C$674,2,0)</f>
        <v>Trade creditors</v>
      </c>
    </row>
    <row r="1009" spans="1:8" ht="15" hidden="1" customHeight="1" outlineLevel="2">
      <c r="A1009" s="913">
        <v>608</v>
      </c>
      <c r="B1009" s="911">
        <v>44965</v>
      </c>
      <c r="C1009" s="1047" t="s">
        <v>577</v>
      </c>
      <c r="D1009" s="930" t="s">
        <v>686</v>
      </c>
      <c r="E1009" s="931">
        <v>737</v>
      </c>
      <c r="F1009" s="906">
        <v>34.200000000000003</v>
      </c>
      <c r="G1009" s="908"/>
      <c r="H1009" s="815" t="str">
        <f>VLOOKUP($E1009,ETB!$B$66:$C$674,2,0)</f>
        <v>Trade creditors</v>
      </c>
    </row>
    <row r="1010" spans="1:8" ht="15" hidden="1" customHeight="1" outlineLevel="2">
      <c r="A1010" s="913">
        <v>609</v>
      </c>
      <c r="B1010" s="911">
        <v>45117</v>
      </c>
      <c r="C1010" s="1047" t="s">
        <v>577</v>
      </c>
      <c r="D1010" s="930" t="s">
        <v>1115</v>
      </c>
      <c r="E1010" s="931">
        <v>737</v>
      </c>
      <c r="F1010" s="906">
        <v>20.7</v>
      </c>
      <c r="G1010" s="906"/>
      <c r="H1010" s="815" t="str">
        <f>VLOOKUP($E1010,ETB!$B$66:$C$674,2,0)</f>
        <v>Trade creditors</v>
      </c>
    </row>
    <row r="1011" spans="1:8" ht="15" hidden="1" customHeight="1" outlineLevel="2">
      <c r="A1011" s="913">
        <v>610</v>
      </c>
      <c r="B1011" s="911">
        <v>45117</v>
      </c>
      <c r="C1011" s="1047" t="s">
        <v>577</v>
      </c>
      <c r="D1011" s="930" t="s">
        <v>1115</v>
      </c>
      <c r="E1011" s="931">
        <v>737</v>
      </c>
      <c r="F1011" s="906">
        <v>20.7</v>
      </c>
      <c r="G1011" s="906"/>
      <c r="H1011" s="815" t="str">
        <f>VLOOKUP($E1011,ETB!$B$66:$C$674,2,0)</f>
        <v>Trade creditors</v>
      </c>
    </row>
    <row r="1012" spans="1:8" ht="15" hidden="1" customHeight="1" outlineLevel="2">
      <c r="A1012" s="913">
        <v>614</v>
      </c>
      <c r="B1012" s="911">
        <v>45238</v>
      </c>
      <c r="C1012" s="1047" t="s">
        <v>577</v>
      </c>
      <c r="D1012" s="930" t="s">
        <v>1608</v>
      </c>
      <c r="E1012" s="931">
        <v>737</v>
      </c>
      <c r="F1012" s="906">
        <v>34.200000000000003</v>
      </c>
      <c r="G1012" s="906"/>
      <c r="H1012" s="815" t="str">
        <f>VLOOKUP($E1012,ETB!$B$66:$C$674,2,0)</f>
        <v>Trade creditors</v>
      </c>
    </row>
    <row r="1013" spans="1:8" ht="15" hidden="1" customHeight="1" outlineLevel="2">
      <c r="A1013" s="913">
        <v>615</v>
      </c>
      <c r="B1013" s="911">
        <v>45238</v>
      </c>
      <c r="C1013" s="1047" t="s">
        <v>577</v>
      </c>
      <c r="D1013" s="930" t="s">
        <v>1608</v>
      </c>
      <c r="E1013" s="931">
        <v>737</v>
      </c>
      <c r="F1013" s="906">
        <v>34.200000000000003</v>
      </c>
      <c r="G1013" s="906"/>
      <c r="H1013" s="815" t="str">
        <f>VLOOKUP($E1013,ETB!$B$66:$C$674,2,0)</f>
        <v>Trade creditors</v>
      </c>
    </row>
    <row r="1014" spans="1:8" ht="15" hidden="1" customHeight="1" outlineLevel="2">
      <c r="A1014" s="913">
        <v>616</v>
      </c>
      <c r="B1014" s="911">
        <v>45238</v>
      </c>
      <c r="C1014" s="1047" t="s">
        <v>577</v>
      </c>
      <c r="D1014" s="930" t="s">
        <v>1608</v>
      </c>
      <c r="E1014" s="931">
        <v>737</v>
      </c>
      <c r="F1014" s="906">
        <v>34.200000000000003</v>
      </c>
      <c r="G1014" s="906"/>
      <c r="H1014" s="815" t="str">
        <f>VLOOKUP($E1014,ETB!$B$66:$C$674,2,0)</f>
        <v>Trade creditors</v>
      </c>
    </row>
    <row r="1015" spans="1:8" ht="15" hidden="1" customHeight="1" outlineLevel="2">
      <c r="A1015" s="913">
        <v>617</v>
      </c>
      <c r="B1015" s="911">
        <v>45086</v>
      </c>
      <c r="C1015" s="1047" t="s">
        <v>577</v>
      </c>
      <c r="D1015" s="930" t="s">
        <v>1034</v>
      </c>
      <c r="E1015" s="931">
        <v>737</v>
      </c>
      <c r="F1015" s="906">
        <v>27</v>
      </c>
      <c r="G1015" s="906"/>
      <c r="H1015" s="815" t="str">
        <f>VLOOKUP($E1015,ETB!$B$66:$C$674,2,0)</f>
        <v>Trade creditors</v>
      </c>
    </row>
    <row r="1016" spans="1:8" ht="15" hidden="1" customHeight="1" outlineLevel="2">
      <c r="A1016" s="913">
        <v>618</v>
      </c>
      <c r="B1016" s="911">
        <v>45180</v>
      </c>
      <c r="C1016" s="1047" t="s">
        <v>577</v>
      </c>
      <c r="D1016" s="930" t="s">
        <v>1336</v>
      </c>
      <c r="E1016" s="931">
        <v>737</v>
      </c>
      <c r="F1016" s="906">
        <v>103.8</v>
      </c>
      <c r="G1016" s="906"/>
      <c r="H1016" s="815" t="str">
        <f>VLOOKUP($E1016,ETB!$B$66:$C$674,2,0)</f>
        <v>Trade creditors</v>
      </c>
    </row>
    <row r="1017" spans="1:8" ht="15" hidden="1" customHeight="1" outlineLevel="2">
      <c r="A1017" s="913">
        <v>619</v>
      </c>
      <c r="B1017" s="911">
        <v>45180</v>
      </c>
      <c r="C1017" s="1047" t="s">
        <v>577</v>
      </c>
      <c r="D1017" s="930" t="s">
        <v>1336</v>
      </c>
      <c r="E1017" s="931">
        <v>737</v>
      </c>
      <c r="F1017" s="906">
        <v>34.200000000000003</v>
      </c>
      <c r="G1017" s="906"/>
      <c r="H1017" s="815" t="str">
        <f>VLOOKUP($E1017,ETB!$B$66:$C$674,2,0)</f>
        <v>Trade creditors</v>
      </c>
    </row>
    <row r="1018" spans="1:8" ht="15" hidden="1" customHeight="1" outlineLevel="2">
      <c r="A1018" s="913">
        <v>620</v>
      </c>
      <c r="B1018" s="911">
        <v>45180</v>
      </c>
      <c r="C1018" s="1047" t="s">
        <v>577</v>
      </c>
      <c r="D1018" s="930" t="s">
        <v>1336</v>
      </c>
      <c r="E1018" s="931">
        <v>737</v>
      </c>
      <c r="F1018" s="906">
        <v>34.200000000000003</v>
      </c>
      <c r="G1018" s="906"/>
      <c r="H1018" s="815" t="str">
        <f>VLOOKUP($E1018,ETB!$B$66:$C$674,2,0)</f>
        <v>Trade creditors</v>
      </c>
    </row>
    <row r="1019" spans="1:8" ht="15" hidden="1" customHeight="1" outlineLevel="2">
      <c r="A1019" s="913">
        <v>621</v>
      </c>
      <c r="B1019" s="911">
        <v>45180</v>
      </c>
      <c r="C1019" s="1047" t="s">
        <v>577</v>
      </c>
      <c r="D1019" s="930" t="s">
        <v>1336</v>
      </c>
      <c r="E1019" s="931">
        <v>737</v>
      </c>
      <c r="F1019" s="906">
        <v>27</v>
      </c>
      <c r="G1019" s="906"/>
      <c r="H1019" s="815" t="str">
        <f>VLOOKUP($E1019,ETB!$B$66:$C$674,2,0)</f>
        <v>Trade creditors</v>
      </c>
    </row>
    <row r="1020" spans="1:8" ht="15" hidden="1" customHeight="1" outlineLevel="2">
      <c r="A1020" s="913">
        <v>622</v>
      </c>
      <c r="B1020" s="911">
        <v>45180</v>
      </c>
      <c r="C1020" s="1047" t="s">
        <v>577</v>
      </c>
      <c r="D1020" s="930" t="s">
        <v>1336</v>
      </c>
      <c r="E1020" s="931">
        <v>737</v>
      </c>
      <c r="F1020" s="906">
        <v>27</v>
      </c>
      <c r="G1020" s="906"/>
      <c r="H1020" s="815" t="str">
        <f>VLOOKUP($E1020,ETB!$B$66:$C$674,2,0)</f>
        <v>Trade creditors</v>
      </c>
    </row>
    <row r="1021" spans="1:8" ht="15" hidden="1" customHeight="1" outlineLevel="2">
      <c r="A1021" s="913">
        <v>624</v>
      </c>
      <c r="B1021" s="911">
        <v>44967</v>
      </c>
      <c r="C1021" s="1047" t="s">
        <v>577</v>
      </c>
      <c r="D1021" s="930" t="s">
        <v>690</v>
      </c>
      <c r="E1021" s="931">
        <v>737</v>
      </c>
      <c r="F1021" s="906">
        <v>20.7</v>
      </c>
      <c r="G1021" s="906"/>
      <c r="H1021" s="815" t="str">
        <f>VLOOKUP($E1021,ETB!$B$66:$C$674,2,0)</f>
        <v>Trade creditors</v>
      </c>
    </row>
    <row r="1022" spans="1:8" ht="15" hidden="1" customHeight="1" outlineLevel="2">
      <c r="A1022" s="913">
        <v>625</v>
      </c>
      <c r="B1022" s="911">
        <v>44967</v>
      </c>
      <c r="C1022" s="1047" t="s">
        <v>577</v>
      </c>
      <c r="D1022" s="930" t="s">
        <v>690</v>
      </c>
      <c r="E1022" s="931">
        <v>737</v>
      </c>
      <c r="F1022" s="906">
        <v>20.7</v>
      </c>
      <c r="G1022" s="906"/>
      <c r="H1022" s="815" t="str">
        <f>VLOOKUP($E1022,ETB!$B$66:$C$674,2,0)</f>
        <v>Trade creditors</v>
      </c>
    </row>
    <row r="1023" spans="1:8" ht="15" hidden="1" customHeight="1" outlineLevel="2">
      <c r="A1023" s="913">
        <v>626</v>
      </c>
      <c r="B1023" s="911">
        <v>44967</v>
      </c>
      <c r="C1023" s="1047" t="s">
        <v>577</v>
      </c>
      <c r="D1023" s="930" t="s">
        <v>690</v>
      </c>
      <c r="E1023" s="931">
        <v>737</v>
      </c>
      <c r="F1023" s="906">
        <v>27</v>
      </c>
      <c r="G1023" s="906"/>
      <c r="H1023" s="815" t="str">
        <f>VLOOKUP($E1023,ETB!$B$66:$C$674,2,0)</f>
        <v>Trade creditors</v>
      </c>
    </row>
    <row r="1024" spans="1:8" ht="15" hidden="1" customHeight="1" outlineLevel="2">
      <c r="A1024" s="913">
        <v>627</v>
      </c>
      <c r="B1024" s="911">
        <v>44967</v>
      </c>
      <c r="C1024" s="1047" t="s">
        <v>577</v>
      </c>
      <c r="D1024" s="930" t="s">
        <v>690</v>
      </c>
      <c r="E1024" s="931">
        <v>737</v>
      </c>
      <c r="F1024" s="906">
        <v>27</v>
      </c>
      <c r="G1024" s="906"/>
      <c r="H1024" s="815" t="str">
        <f>VLOOKUP($E1024,ETB!$B$66:$C$674,2,0)</f>
        <v>Trade creditors</v>
      </c>
    </row>
    <row r="1025" spans="1:8" ht="15" hidden="1" customHeight="1" outlineLevel="2">
      <c r="A1025" s="913">
        <v>628</v>
      </c>
      <c r="B1025" s="911">
        <v>44967</v>
      </c>
      <c r="C1025" s="1047" t="s">
        <v>577</v>
      </c>
      <c r="D1025" s="930" t="s">
        <v>690</v>
      </c>
      <c r="E1025" s="931">
        <v>737</v>
      </c>
      <c r="F1025" s="906">
        <v>27</v>
      </c>
      <c r="G1025" s="906"/>
      <c r="H1025" s="815" t="str">
        <f>VLOOKUP($E1025,ETB!$B$66:$C$674,2,0)</f>
        <v>Trade creditors</v>
      </c>
    </row>
    <row r="1026" spans="1:8" ht="15" hidden="1" customHeight="1" outlineLevel="2">
      <c r="A1026" s="913">
        <v>629</v>
      </c>
      <c r="B1026" s="911">
        <v>44967</v>
      </c>
      <c r="C1026" s="1047" t="s">
        <v>577</v>
      </c>
      <c r="D1026" s="930" t="s">
        <v>690</v>
      </c>
      <c r="E1026" s="931">
        <v>737</v>
      </c>
      <c r="F1026" s="906">
        <v>34.200000000000003</v>
      </c>
      <c r="G1026" s="906"/>
      <c r="H1026" s="815" t="str">
        <f>VLOOKUP($E1026,ETB!$B$66:$C$674,2,0)</f>
        <v>Trade creditors</v>
      </c>
    </row>
    <row r="1027" spans="1:8" ht="15" hidden="1" customHeight="1" outlineLevel="2">
      <c r="A1027" s="913">
        <v>630</v>
      </c>
      <c r="B1027" s="911">
        <v>44935</v>
      </c>
      <c r="C1027" s="1047" t="s">
        <v>577</v>
      </c>
      <c r="D1027" s="930" t="s">
        <v>623</v>
      </c>
      <c r="E1027" s="931">
        <v>737</v>
      </c>
      <c r="F1027" s="906">
        <v>27</v>
      </c>
      <c r="G1027" s="906"/>
      <c r="H1027" s="815" t="str">
        <f>VLOOKUP($E1027,ETB!$B$66:$C$674,2,0)</f>
        <v>Trade creditors</v>
      </c>
    </row>
    <row r="1028" spans="1:8" ht="15" hidden="1" customHeight="1" outlineLevel="2">
      <c r="A1028" s="913">
        <v>631</v>
      </c>
      <c r="B1028" s="911">
        <v>44935</v>
      </c>
      <c r="C1028" s="1047" t="s">
        <v>577</v>
      </c>
      <c r="D1028" s="930" t="s">
        <v>623</v>
      </c>
      <c r="E1028" s="931">
        <v>737</v>
      </c>
      <c r="F1028" s="906">
        <v>34.200000000000003</v>
      </c>
      <c r="G1028" s="906"/>
      <c r="H1028" s="815" t="str">
        <f>VLOOKUP($E1028,ETB!$B$66:$C$674,2,0)</f>
        <v>Trade creditors</v>
      </c>
    </row>
    <row r="1029" spans="1:8" ht="15" hidden="1" customHeight="1" outlineLevel="2">
      <c r="A1029" s="913">
        <v>632</v>
      </c>
      <c r="B1029" s="911">
        <v>44936</v>
      </c>
      <c r="C1029" s="1047" t="s">
        <v>577</v>
      </c>
      <c r="D1029" s="930" t="s">
        <v>623</v>
      </c>
      <c r="E1029" s="931">
        <v>737</v>
      </c>
      <c r="F1029" s="906">
        <v>27</v>
      </c>
      <c r="G1029" s="906"/>
      <c r="H1029" s="815" t="str">
        <f>VLOOKUP($E1029,ETB!$B$66:$C$674,2,0)</f>
        <v>Trade creditors</v>
      </c>
    </row>
    <row r="1030" spans="1:8" ht="15" hidden="1" customHeight="1" outlineLevel="2">
      <c r="A1030" s="913">
        <v>633</v>
      </c>
      <c r="B1030" s="911">
        <v>44936</v>
      </c>
      <c r="C1030" s="1047" t="s">
        <v>577</v>
      </c>
      <c r="D1030" s="930" t="s">
        <v>623</v>
      </c>
      <c r="E1030" s="931">
        <v>737</v>
      </c>
      <c r="F1030" s="906">
        <v>27</v>
      </c>
      <c r="G1030" s="906"/>
      <c r="H1030" s="815" t="str">
        <f>VLOOKUP($E1030,ETB!$B$66:$C$674,2,0)</f>
        <v>Trade creditors</v>
      </c>
    </row>
    <row r="1031" spans="1:8" ht="15" hidden="1" customHeight="1" outlineLevel="2">
      <c r="A1031" s="913">
        <v>635</v>
      </c>
      <c r="B1031" s="911">
        <v>45056</v>
      </c>
      <c r="C1031" s="1047" t="s">
        <v>577</v>
      </c>
      <c r="D1031" s="930" t="s">
        <v>971</v>
      </c>
      <c r="E1031" s="931">
        <v>737</v>
      </c>
      <c r="F1031" s="906">
        <v>20.7</v>
      </c>
      <c r="G1031" s="906"/>
      <c r="H1031" s="815" t="str">
        <f>VLOOKUP($E1031,ETB!$B$66:$C$674,2,0)</f>
        <v>Trade creditors</v>
      </c>
    </row>
    <row r="1032" spans="1:8" ht="15" hidden="1" customHeight="1" outlineLevel="2">
      <c r="A1032" s="913">
        <v>636</v>
      </c>
      <c r="B1032" s="911">
        <v>45056</v>
      </c>
      <c r="C1032" s="1047" t="s">
        <v>577</v>
      </c>
      <c r="D1032" s="930" t="s">
        <v>971</v>
      </c>
      <c r="E1032" s="931">
        <v>737</v>
      </c>
      <c r="F1032" s="907">
        <v>27</v>
      </c>
      <c r="G1032" s="906"/>
      <c r="H1032" s="815" t="str">
        <f>VLOOKUP($E1032,ETB!$B$66:$C$674,2,0)</f>
        <v>Trade creditors</v>
      </c>
    </row>
    <row r="1033" spans="1:8" ht="15" hidden="1" customHeight="1" outlineLevel="2">
      <c r="A1033" s="913">
        <v>637</v>
      </c>
      <c r="B1033" s="911">
        <v>45056</v>
      </c>
      <c r="C1033" s="1047" t="s">
        <v>577</v>
      </c>
      <c r="D1033" s="930" t="s">
        <v>971</v>
      </c>
      <c r="E1033" s="931">
        <v>737</v>
      </c>
      <c r="F1033" s="908">
        <v>27</v>
      </c>
      <c r="G1033" s="906"/>
      <c r="H1033" s="815" t="str">
        <f>VLOOKUP($E1033,ETB!$B$66:$C$674,2,0)</f>
        <v>Trade creditors</v>
      </c>
    </row>
    <row r="1034" spans="1:8" ht="15" hidden="1" customHeight="1" outlineLevel="2">
      <c r="A1034" s="913">
        <v>638</v>
      </c>
      <c r="B1034" s="911">
        <v>45056</v>
      </c>
      <c r="C1034" s="1047" t="s">
        <v>577</v>
      </c>
      <c r="D1034" s="930" t="s">
        <v>971</v>
      </c>
      <c r="E1034" s="931">
        <v>737</v>
      </c>
      <c r="F1034" s="906">
        <v>34.200000000000003</v>
      </c>
      <c r="G1034" s="906"/>
      <c r="H1034" s="815" t="str">
        <f>VLOOKUP($E1034,ETB!$B$66:$C$674,2,0)</f>
        <v>Trade creditors</v>
      </c>
    </row>
    <row r="1035" spans="1:8" ht="15" hidden="1" customHeight="1" outlineLevel="2">
      <c r="A1035" s="913">
        <v>639</v>
      </c>
      <c r="B1035" s="911">
        <v>45056</v>
      </c>
      <c r="C1035" s="1047" t="s">
        <v>577</v>
      </c>
      <c r="D1035" s="930" t="s">
        <v>971</v>
      </c>
      <c r="E1035" s="931">
        <v>737</v>
      </c>
      <c r="F1035" s="906">
        <v>34.200000000000003</v>
      </c>
      <c r="G1035" s="906"/>
      <c r="H1035" s="815" t="str">
        <f>VLOOKUP($E1035,ETB!$B$66:$C$674,2,0)</f>
        <v>Trade creditors</v>
      </c>
    </row>
    <row r="1036" spans="1:8" ht="15" hidden="1" customHeight="1" outlineLevel="2">
      <c r="A1036" s="913">
        <v>640</v>
      </c>
      <c r="B1036" s="911">
        <v>45240</v>
      </c>
      <c r="C1036" s="1047" t="s">
        <v>577</v>
      </c>
      <c r="D1036" s="930" t="s">
        <v>1611</v>
      </c>
      <c r="E1036" s="931">
        <v>737</v>
      </c>
      <c r="F1036" s="906">
        <v>60.6</v>
      </c>
      <c r="G1036" s="906"/>
      <c r="H1036" s="815" t="str">
        <f>VLOOKUP($E1036,ETB!$B$66:$C$674,2,0)</f>
        <v>Trade creditors</v>
      </c>
    </row>
    <row r="1037" spans="1:8" ht="15" hidden="1" customHeight="1" outlineLevel="2">
      <c r="A1037" s="913">
        <v>641</v>
      </c>
      <c r="B1037" s="911">
        <v>45240</v>
      </c>
      <c r="C1037" s="1047" t="s">
        <v>577</v>
      </c>
      <c r="D1037" s="930" t="s">
        <v>1611</v>
      </c>
      <c r="E1037" s="931">
        <v>737</v>
      </c>
      <c r="F1037" s="906">
        <v>42.6</v>
      </c>
      <c r="G1037" s="906"/>
      <c r="H1037" s="815" t="str">
        <f>VLOOKUP($E1037,ETB!$B$66:$C$674,2,0)</f>
        <v>Trade creditors</v>
      </c>
    </row>
    <row r="1038" spans="1:8" ht="15" hidden="1" customHeight="1" outlineLevel="2">
      <c r="A1038" s="913">
        <v>642</v>
      </c>
      <c r="B1038" s="911">
        <v>45240</v>
      </c>
      <c r="C1038" s="1047" t="s">
        <v>577</v>
      </c>
      <c r="D1038" s="930" t="s">
        <v>1611</v>
      </c>
      <c r="E1038" s="931">
        <v>737</v>
      </c>
      <c r="F1038" s="906">
        <v>34.200000000000003</v>
      </c>
      <c r="G1038" s="906"/>
      <c r="H1038" s="815" t="str">
        <f>VLOOKUP($E1038,ETB!$B$66:$C$674,2,0)</f>
        <v>Trade creditors</v>
      </c>
    </row>
    <row r="1039" spans="1:8" ht="15" hidden="1" customHeight="1" outlineLevel="2">
      <c r="A1039" s="913">
        <v>643</v>
      </c>
      <c r="B1039" s="911">
        <v>45209</v>
      </c>
      <c r="C1039" s="1047" t="s">
        <v>577</v>
      </c>
      <c r="D1039" s="930" t="s">
        <v>1456</v>
      </c>
      <c r="E1039" s="931">
        <v>737</v>
      </c>
      <c r="F1039" s="906">
        <v>57</v>
      </c>
      <c r="G1039" s="906"/>
      <c r="H1039" s="815" t="str">
        <f>VLOOKUP($E1039,ETB!$B$66:$C$674,2,0)</f>
        <v>Trade creditors</v>
      </c>
    </row>
    <row r="1040" spans="1:8" ht="15" hidden="1" customHeight="1" outlineLevel="2">
      <c r="A1040" s="913">
        <v>644</v>
      </c>
      <c r="B1040" s="911">
        <v>45180</v>
      </c>
      <c r="C1040" s="1047" t="s">
        <v>577</v>
      </c>
      <c r="D1040" s="930" t="s">
        <v>1337</v>
      </c>
      <c r="E1040" s="931">
        <v>737</v>
      </c>
      <c r="F1040" s="906">
        <v>34.200000000000003</v>
      </c>
      <c r="G1040" s="906"/>
      <c r="H1040" s="815" t="str">
        <f>VLOOKUP($E1040,ETB!$B$66:$C$674,2,0)</f>
        <v>Trade creditors</v>
      </c>
    </row>
    <row r="1041" spans="1:8" ht="15" hidden="1" customHeight="1" outlineLevel="2">
      <c r="A1041" s="913">
        <v>645</v>
      </c>
      <c r="B1041" s="911">
        <v>45180</v>
      </c>
      <c r="C1041" s="1047" t="s">
        <v>577</v>
      </c>
      <c r="D1041" s="930" t="s">
        <v>1337</v>
      </c>
      <c r="E1041" s="931">
        <v>737</v>
      </c>
      <c r="F1041" s="906">
        <v>27</v>
      </c>
      <c r="G1041" s="906"/>
      <c r="H1041" s="815" t="str">
        <f>VLOOKUP($E1041,ETB!$B$66:$C$674,2,0)</f>
        <v>Trade creditors</v>
      </c>
    </row>
    <row r="1042" spans="1:8" ht="15" hidden="1" customHeight="1" outlineLevel="2">
      <c r="A1042" s="913">
        <v>646</v>
      </c>
      <c r="B1042" s="911">
        <v>45027</v>
      </c>
      <c r="C1042" s="1047" t="s">
        <v>577</v>
      </c>
      <c r="D1042" s="930" t="s">
        <v>888</v>
      </c>
      <c r="E1042" s="931">
        <v>737</v>
      </c>
      <c r="F1042" s="906">
        <v>20.7</v>
      </c>
      <c r="G1042" s="906"/>
      <c r="H1042" s="815" t="str">
        <f>VLOOKUP($E1042,ETB!$B$66:$C$674,2,0)</f>
        <v>Trade creditors</v>
      </c>
    </row>
    <row r="1043" spans="1:8" ht="15" hidden="1" customHeight="1" outlineLevel="2">
      <c r="A1043" s="913">
        <v>647</v>
      </c>
      <c r="B1043" s="911">
        <v>45027</v>
      </c>
      <c r="C1043" s="1047" t="s">
        <v>577</v>
      </c>
      <c r="D1043" s="930" t="s">
        <v>888</v>
      </c>
      <c r="E1043" s="931">
        <v>737</v>
      </c>
      <c r="F1043" s="906">
        <v>27</v>
      </c>
      <c r="G1043" s="906"/>
      <c r="H1043" s="815" t="str">
        <f>VLOOKUP($E1043,ETB!$B$66:$C$674,2,0)</f>
        <v>Trade creditors</v>
      </c>
    </row>
    <row r="1044" spans="1:8" ht="15" hidden="1" customHeight="1" outlineLevel="2">
      <c r="A1044" s="913">
        <v>648</v>
      </c>
      <c r="B1044" s="911">
        <v>45027</v>
      </c>
      <c r="C1044" s="1047" t="s">
        <v>577</v>
      </c>
      <c r="D1044" s="930" t="s">
        <v>888</v>
      </c>
      <c r="E1044" s="931">
        <v>737</v>
      </c>
      <c r="F1044" s="906">
        <v>27</v>
      </c>
      <c r="G1044" s="906"/>
      <c r="H1044" s="815" t="str">
        <f>VLOOKUP($E1044,ETB!$B$66:$C$674,2,0)</f>
        <v>Trade creditors</v>
      </c>
    </row>
    <row r="1045" spans="1:8" ht="15" hidden="1" customHeight="1" outlineLevel="2">
      <c r="A1045" s="913">
        <v>649</v>
      </c>
      <c r="B1045" s="911">
        <v>45027</v>
      </c>
      <c r="C1045" s="1047" t="s">
        <v>577</v>
      </c>
      <c r="D1045" s="930" t="s">
        <v>888</v>
      </c>
      <c r="E1045" s="931">
        <v>737</v>
      </c>
      <c r="F1045" s="906">
        <v>42.6</v>
      </c>
      <c r="G1045" s="906"/>
      <c r="H1045" s="815" t="str">
        <f>VLOOKUP($E1045,ETB!$B$66:$C$674,2,0)</f>
        <v>Trade creditors</v>
      </c>
    </row>
    <row r="1046" spans="1:8" ht="15" hidden="1" customHeight="1" outlineLevel="2">
      <c r="A1046" s="913">
        <v>650</v>
      </c>
      <c r="B1046" s="911">
        <v>45057</v>
      </c>
      <c r="C1046" s="1047" t="s">
        <v>577</v>
      </c>
      <c r="D1046" s="930" t="s">
        <v>976</v>
      </c>
      <c r="E1046" s="931">
        <v>737</v>
      </c>
      <c r="F1046" s="906">
        <v>27</v>
      </c>
      <c r="G1046" s="906"/>
      <c r="H1046" s="815" t="str">
        <f>VLOOKUP($E1046,ETB!$B$66:$C$674,2,0)</f>
        <v>Trade creditors</v>
      </c>
    </row>
    <row r="1047" spans="1:8" ht="15" hidden="1" customHeight="1" outlineLevel="2">
      <c r="A1047" s="913">
        <v>651</v>
      </c>
      <c r="B1047" s="911">
        <v>45057</v>
      </c>
      <c r="C1047" s="1047" t="s">
        <v>577</v>
      </c>
      <c r="D1047" s="930" t="s">
        <v>976</v>
      </c>
      <c r="E1047" s="931">
        <v>737</v>
      </c>
      <c r="F1047" s="906">
        <v>27</v>
      </c>
      <c r="G1047" s="906"/>
      <c r="H1047" s="815" t="str">
        <f>VLOOKUP($E1047,ETB!$B$66:$C$674,2,0)</f>
        <v>Trade creditors</v>
      </c>
    </row>
    <row r="1048" spans="1:8" ht="15" hidden="1" customHeight="1" outlineLevel="2">
      <c r="A1048" s="913">
        <v>652</v>
      </c>
      <c r="B1048" s="911">
        <v>45243</v>
      </c>
      <c r="C1048" s="1047" t="s">
        <v>577</v>
      </c>
      <c r="D1048" s="930" t="s">
        <v>1617</v>
      </c>
      <c r="E1048" s="931">
        <v>737</v>
      </c>
      <c r="F1048" s="906">
        <v>27</v>
      </c>
      <c r="G1048" s="906"/>
      <c r="H1048" s="815" t="str">
        <f>VLOOKUP($E1048,ETB!$B$66:$C$674,2,0)</f>
        <v>Trade creditors</v>
      </c>
    </row>
    <row r="1049" spans="1:8" ht="15" hidden="1" customHeight="1" outlineLevel="2">
      <c r="A1049" s="913">
        <v>653</v>
      </c>
      <c r="B1049" s="911">
        <v>45243</v>
      </c>
      <c r="C1049" s="1047" t="s">
        <v>577</v>
      </c>
      <c r="D1049" s="930" t="s">
        <v>1617</v>
      </c>
      <c r="E1049" s="931">
        <v>737</v>
      </c>
      <c r="F1049" s="906">
        <v>27</v>
      </c>
      <c r="G1049" s="906"/>
      <c r="H1049" s="815" t="str">
        <f>VLOOKUP($E1049,ETB!$B$66:$C$674,2,0)</f>
        <v>Trade creditors</v>
      </c>
    </row>
    <row r="1050" spans="1:8" ht="15" hidden="1" customHeight="1" outlineLevel="2">
      <c r="A1050" s="913">
        <v>654</v>
      </c>
      <c r="B1050" s="911">
        <v>45210</v>
      </c>
      <c r="C1050" s="1047" t="s">
        <v>577</v>
      </c>
      <c r="D1050" s="930" t="s">
        <v>1463</v>
      </c>
      <c r="E1050" s="931">
        <v>737</v>
      </c>
      <c r="F1050" s="906">
        <v>34.200000000000003</v>
      </c>
      <c r="G1050" s="906"/>
      <c r="H1050" s="815" t="str">
        <f>VLOOKUP($E1050,ETB!$B$66:$C$674,2,0)</f>
        <v>Trade creditors</v>
      </c>
    </row>
    <row r="1051" spans="1:8" ht="15" hidden="1" customHeight="1" outlineLevel="2">
      <c r="A1051" s="913">
        <v>655</v>
      </c>
      <c r="B1051" s="911">
        <v>44938</v>
      </c>
      <c r="C1051" s="1047" t="s">
        <v>577</v>
      </c>
      <c r="D1051" s="930" t="s">
        <v>634</v>
      </c>
      <c r="E1051" s="931">
        <v>737</v>
      </c>
      <c r="F1051" s="906">
        <v>20.7</v>
      </c>
      <c r="G1051" s="906"/>
      <c r="H1051" s="815" t="str">
        <f>VLOOKUP($E1051,ETB!$B$66:$C$674,2,0)</f>
        <v>Trade creditors</v>
      </c>
    </row>
    <row r="1052" spans="1:8" ht="15" hidden="1" customHeight="1" outlineLevel="2">
      <c r="A1052" s="913">
        <v>656</v>
      </c>
      <c r="B1052" s="911">
        <v>44938</v>
      </c>
      <c r="C1052" s="1047" t="s">
        <v>577</v>
      </c>
      <c r="D1052" s="930" t="s">
        <v>634</v>
      </c>
      <c r="E1052" s="931">
        <v>737</v>
      </c>
      <c r="F1052" s="906">
        <v>34.200000000000003</v>
      </c>
      <c r="G1052" s="906"/>
      <c r="H1052" s="815" t="str">
        <f>VLOOKUP($E1052,ETB!$B$66:$C$674,2,0)</f>
        <v>Trade creditors</v>
      </c>
    </row>
    <row r="1053" spans="1:8" ht="15" hidden="1" customHeight="1" outlineLevel="2">
      <c r="A1053" s="913">
        <v>657</v>
      </c>
      <c r="B1053" s="911">
        <v>45119</v>
      </c>
      <c r="C1053" s="1047" t="s">
        <v>577</v>
      </c>
      <c r="D1053" s="930" t="s">
        <v>1121</v>
      </c>
      <c r="E1053" s="931">
        <v>737</v>
      </c>
      <c r="F1053" s="906">
        <v>34.200000000000003</v>
      </c>
      <c r="G1053" s="906"/>
      <c r="H1053" s="815" t="str">
        <f>VLOOKUP($E1053,ETB!$B$66:$C$674,2,0)</f>
        <v>Trade creditors</v>
      </c>
    </row>
    <row r="1054" spans="1:8" ht="15" hidden="1" customHeight="1" outlineLevel="2">
      <c r="A1054" s="913">
        <v>658</v>
      </c>
      <c r="B1054" s="911">
        <v>45119</v>
      </c>
      <c r="C1054" s="1047" t="s">
        <v>577</v>
      </c>
      <c r="D1054" s="930" t="s">
        <v>1121</v>
      </c>
      <c r="E1054" s="931">
        <v>737</v>
      </c>
      <c r="F1054" s="906">
        <v>34.200000000000003</v>
      </c>
      <c r="G1054" s="906"/>
      <c r="H1054" s="815" t="str">
        <f>VLOOKUP($E1054,ETB!$B$66:$C$674,2,0)</f>
        <v>Trade creditors</v>
      </c>
    </row>
    <row r="1055" spans="1:8" ht="15" hidden="1" customHeight="1" outlineLevel="2">
      <c r="A1055" s="913">
        <v>659</v>
      </c>
      <c r="B1055" s="911">
        <v>45119</v>
      </c>
      <c r="C1055" s="1047" t="s">
        <v>577</v>
      </c>
      <c r="D1055" s="930" t="s">
        <v>1121</v>
      </c>
      <c r="E1055" s="931">
        <v>737</v>
      </c>
      <c r="F1055" s="906">
        <v>34.200000000000003</v>
      </c>
      <c r="G1055" s="906"/>
      <c r="H1055" s="815" t="str">
        <f>VLOOKUP($E1055,ETB!$B$66:$C$674,2,0)</f>
        <v>Trade creditors</v>
      </c>
    </row>
    <row r="1056" spans="1:8" ht="15" hidden="1" customHeight="1" outlineLevel="2">
      <c r="A1056" s="913">
        <v>660</v>
      </c>
      <c r="B1056" s="911">
        <v>45119</v>
      </c>
      <c r="C1056" s="1047" t="s">
        <v>577</v>
      </c>
      <c r="D1056" s="930" t="s">
        <v>1121</v>
      </c>
      <c r="E1056" s="931">
        <v>737</v>
      </c>
      <c r="F1056" s="906">
        <v>27</v>
      </c>
      <c r="G1056" s="906"/>
      <c r="H1056" s="815" t="str">
        <f>VLOOKUP($E1056,ETB!$B$66:$C$674,2,0)</f>
        <v>Trade creditors</v>
      </c>
    </row>
    <row r="1057" spans="1:8" ht="15" hidden="1" customHeight="1" outlineLevel="2">
      <c r="A1057" s="913">
        <v>661</v>
      </c>
      <c r="B1057" s="911">
        <v>45211</v>
      </c>
      <c r="C1057" s="1047" t="s">
        <v>577</v>
      </c>
      <c r="D1057" s="930" t="s">
        <v>1473</v>
      </c>
      <c r="E1057" s="931">
        <v>737</v>
      </c>
      <c r="F1057" s="906">
        <v>20.7</v>
      </c>
      <c r="G1057" s="906"/>
      <c r="H1057" s="815" t="str">
        <f>VLOOKUP($E1057,ETB!$B$66:$C$674,2,0)</f>
        <v>Trade creditors</v>
      </c>
    </row>
    <row r="1058" spans="1:8" ht="15" hidden="1" customHeight="1" outlineLevel="2">
      <c r="A1058" s="913">
        <v>662</v>
      </c>
      <c r="B1058" s="911">
        <v>45029</v>
      </c>
      <c r="C1058" s="1047" t="s">
        <v>577</v>
      </c>
      <c r="D1058" s="930" t="s">
        <v>898</v>
      </c>
      <c r="E1058" s="931">
        <v>737</v>
      </c>
      <c r="F1058" s="906">
        <v>20.7</v>
      </c>
      <c r="G1058" s="906"/>
      <c r="H1058" s="815" t="str">
        <f>VLOOKUP($E1058,ETB!$B$66:$C$674,2,0)</f>
        <v>Trade creditors</v>
      </c>
    </row>
    <row r="1059" spans="1:8" ht="15" hidden="1" customHeight="1" outlineLevel="2">
      <c r="A1059" s="913">
        <v>663</v>
      </c>
      <c r="B1059" s="911">
        <v>45029</v>
      </c>
      <c r="C1059" s="1047" t="s">
        <v>577</v>
      </c>
      <c r="D1059" s="930" t="s">
        <v>898</v>
      </c>
      <c r="E1059" s="931">
        <v>737</v>
      </c>
      <c r="F1059" s="906">
        <v>27</v>
      </c>
      <c r="G1059" s="906"/>
      <c r="H1059" s="815" t="str">
        <f>VLOOKUP($E1059,ETB!$B$66:$C$674,2,0)</f>
        <v>Trade creditors</v>
      </c>
    </row>
    <row r="1060" spans="1:8" ht="15" hidden="1" customHeight="1" outlineLevel="2">
      <c r="A1060" s="913">
        <v>664</v>
      </c>
      <c r="B1060" s="911">
        <v>45029</v>
      </c>
      <c r="C1060" s="1047" t="s">
        <v>577</v>
      </c>
      <c r="D1060" s="930" t="s">
        <v>898</v>
      </c>
      <c r="E1060" s="931">
        <v>737</v>
      </c>
      <c r="F1060" s="906">
        <v>27</v>
      </c>
      <c r="G1060" s="906"/>
      <c r="H1060" s="815" t="str">
        <f>VLOOKUP($E1060,ETB!$B$66:$C$674,2,0)</f>
        <v>Trade creditors</v>
      </c>
    </row>
    <row r="1061" spans="1:8" ht="15" hidden="1" customHeight="1" outlineLevel="2">
      <c r="A1061" s="913">
        <v>665</v>
      </c>
      <c r="B1061" s="911">
        <v>45029</v>
      </c>
      <c r="C1061" s="1047" t="s">
        <v>577</v>
      </c>
      <c r="D1061" s="930" t="s">
        <v>898</v>
      </c>
      <c r="E1061" s="931">
        <v>737</v>
      </c>
      <c r="F1061" s="906">
        <v>34.200000000000003</v>
      </c>
      <c r="G1061" s="906"/>
      <c r="H1061" s="815" t="str">
        <f>VLOOKUP($E1061,ETB!$B$66:$C$674,2,0)</f>
        <v>Trade creditors</v>
      </c>
    </row>
    <row r="1062" spans="1:8" ht="15" hidden="1" customHeight="1" outlineLevel="2">
      <c r="A1062" s="913">
        <v>666</v>
      </c>
      <c r="B1062" s="911">
        <v>45212</v>
      </c>
      <c r="C1062" s="1047" t="s">
        <v>577</v>
      </c>
      <c r="D1062" s="930" t="s">
        <v>1478</v>
      </c>
      <c r="E1062" s="931">
        <v>737</v>
      </c>
      <c r="F1062" s="906">
        <v>27</v>
      </c>
      <c r="G1062" s="906"/>
      <c r="H1062" s="815" t="str">
        <f>VLOOKUP($E1062,ETB!$B$66:$C$674,2,0)</f>
        <v>Trade creditors</v>
      </c>
    </row>
    <row r="1063" spans="1:8" ht="15" hidden="1" customHeight="1" outlineLevel="2">
      <c r="A1063" s="913">
        <v>667</v>
      </c>
      <c r="B1063" s="911">
        <v>45182</v>
      </c>
      <c r="C1063" s="1047" t="s">
        <v>577</v>
      </c>
      <c r="D1063" s="930" t="s">
        <v>1347</v>
      </c>
      <c r="E1063" s="931">
        <v>737</v>
      </c>
      <c r="F1063" s="906">
        <v>34.200000000000003</v>
      </c>
      <c r="G1063" s="906"/>
      <c r="H1063" s="815" t="str">
        <f>VLOOKUP($E1063,ETB!$B$66:$C$674,2,0)</f>
        <v>Trade creditors</v>
      </c>
    </row>
    <row r="1064" spans="1:8" ht="15" hidden="1" customHeight="1" outlineLevel="2">
      <c r="A1064" s="913">
        <v>668</v>
      </c>
      <c r="B1064" s="911">
        <v>45182</v>
      </c>
      <c r="C1064" s="1047" t="s">
        <v>577</v>
      </c>
      <c r="D1064" s="930" t="s">
        <v>1347</v>
      </c>
      <c r="E1064" s="931">
        <v>737</v>
      </c>
      <c r="F1064" s="906">
        <v>27</v>
      </c>
      <c r="G1064" s="906"/>
      <c r="H1064" s="815" t="str">
        <f>VLOOKUP($E1064,ETB!$B$66:$C$674,2,0)</f>
        <v>Trade creditors</v>
      </c>
    </row>
    <row r="1065" spans="1:8" ht="15" hidden="1" customHeight="1" outlineLevel="2">
      <c r="A1065" s="913">
        <v>669</v>
      </c>
      <c r="B1065" s="911">
        <v>45182</v>
      </c>
      <c r="C1065" s="1047" t="s">
        <v>577</v>
      </c>
      <c r="D1065" s="930" t="s">
        <v>1347</v>
      </c>
      <c r="E1065" s="931">
        <v>737</v>
      </c>
      <c r="F1065" s="906">
        <v>20.7</v>
      </c>
      <c r="G1065" s="906"/>
      <c r="H1065" s="815" t="str">
        <f>VLOOKUP($E1065,ETB!$B$66:$C$674,2,0)</f>
        <v>Trade creditors</v>
      </c>
    </row>
    <row r="1066" spans="1:8" ht="15" hidden="1" customHeight="1" outlineLevel="2">
      <c r="A1066" s="913">
        <v>670</v>
      </c>
      <c r="B1066" s="911">
        <v>45030</v>
      </c>
      <c r="C1066" s="1047" t="s">
        <v>577</v>
      </c>
      <c r="D1066" s="930" t="s">
        <v>900</v>
      </c>
      <c r="E1066" s="931">
        <v>737</v>
      </c>
      <c r="F1066" s="906">
        <v>27</v>
      </c>
      <c r="G1066" s="906"/>
      <c r="H1066" s="815" t="str">
        <f>VLOOKUP($E1066,ETB!$B$66:$C$674,2,0)</f>
        <v>Trade creditors</v>
      </c>
    </row>
    <row r="1067" spans="1:8" ht="15" hidden="1" customHeight="1" outlineLevel="2">
      <c r="A1067" s="913">
        <v>671</v>
      </c>
      <c r="B1067" s="911">
        <v>45030</v>
      </c>
      <c r="C1067" s="1047" t="s">
        <v>577</v>
      </c>
      <c r="D1067" s="932" t="s">
        <v>900</v>
      </c>
      <c r="E1067" s="931">
        <v>737</v>
      </c>
      <c r="F1067" s="906">
        <v>34.200000000000003</v>
      </c>
      <c r="G1067" s="906"/>
      <c r="H1067" s="815" t="str">
        <f>VLOOKUP($E1067,ETB!$B$66:$C$674,2,0)</f>
        <v>Trade creditors</v>
      </c>
    </row>
    <row r="1068" spans="1:8" ht="15" hidden="1" customHeight="1" outlineLevel="2">
      <c r="A1068" s="913">
        <v>676</v>
      </c>
      <c r="B1068" s="911">
        <v>44939</v>
      </c>
      <c r="C1068" s="1047" t="s">
        <v>577</v>
      </c>
      <c r="D1068" s="930" t="s">
        <v>638</v>
      </c>
      <c r="E1068" s="931">
        <v>737</v>
      </c>
      <c r="F1068" s="906">
        <v>34.200000000000003</v>
      </c>
      <c r="G1068" s="906"/>
      <c r="H1068" s="815" t="str">
        <f>VLOOKUP($E1068,ETB!$B$66:$C$674,2,0)</f>
        <v>Trade creditors</v>
      </c>
    </row>
    <row r="1069" spans="1:8" ht="15" hidden="1" customHeight="1" outlineLevel="2">
      <c r="A1069" s="913">
        <v>677</v>
      </c>
      <c r="B1069" s="911">
        <v>45091</v>
      </c>
      <c r="C1069" s="1047" t="s">
        <v>577</v>
      </c>
      <c r="D1069" s="930" t="s">
        <v>1040</v>
      </c>
      <c r="E1069" s="931">
        <v>737</v>
      </c>
      <c r="F1069" s="908">
        <v>34.200000000000003</v>
      </c>
      <c r="G1069" s="906"/>
      <c r="H1069" s="815" t="str">
        <f>VLOOKUP($E1069,ETB!$B$66:$C$674,2,0)</f>
        <v>Trade creditors</v>
      </c>
    </row>
    <row r="1070" spans="1:8" ht="15" hidden="1" customHeight="1" outlineLevel="2">
      <c r="A1070" s="913">
        <v>678</v>
      </c>
      <c r="B1070" s="911">
        <v>45091</v>
      </c>
      <c r="C1070" s="1047" t="s">
        <v>577</v>
      </c>
      <c r="D1070" s="930" t="s">
        <v>1040</v>
      </c>
      <c r="E1070" s="931">
        <v>737</v>
      </c>
      <c r="F1070" s="906">
        <v>34.200000000000003</v>
      </c>
      <c r="G1070" s="906"/>
      <c r="H1070" s="815" t="str">
        <f>VLOOKUP($E1070,ETB!$B$66:$C$674,2,0)</f>
        <v>Trade creditors</v>
      </c>
    </row>
    <row r="1071" spans="1:8" ht="15" hidden="1" customHeight="1" outlineLevel="2">
      <c r="A1071" s="913">
        <v>679</v>
      </c>
      <c r="B1071" s="911">
        <v>45091</v>
      </c>
      <c r="C1071" s="1047" t="s">
        <v>577</v>
      </c>
      <c r="D1071" s="930" t="s">
        <v>1040</v>
      </c>
      <c r="E1071" s="931">
        <v>737</v>
      </c>
      <c r="F1071" s="906">
        <v>34.200000000000003</v>
      </c>
      <c r="G1071" s="906"/>
      <c r="H1071" s="815" t="str">
        <f>VLOOKUP($E1071,ETB!$B$66:$C$674,2,0)</f>
        <v>Trade creditors</v>
      </c>
    </row>
    <row r="1072" spans="1:8" ht="15" hidden="1" customHeight="1" outlineLevel="2">
      <c r="A1072" s="913">
        <v>680</v>
      </c>
      <c r="B1072" s="911">
        <v>45091</v>
      </c>
      <c r="C1072" s="1047" t="s">
        <v>577</v>
      </c>
      <c r="D1072" s="930" t="s">
        <v>1040</v>
      </c>
      <c r="E1072" s="931">
        <v>737</v>
      </c>
      <c r="F1072" s="906">
        <v>27</v>
      </c>
      <c r="G1072" s="906"/>
      <c r="H1072" s="815" t="str">
        <f>VLOOKUP($E1072,ETB!$B$66:$C$674,2,0)</f>
        <v>Trade creditors</v>
      </c>
    </row>
    <row r="1073" spans="1:8" ht="15" hidden="1" customHeight="1" outlineLevel="2">
      <c r="A1073" s="913">
        <v>681</v>
      </c>
      <c r="B1073" s="911">
        <v>45091</v>
      </c>
      <c r="C1073" s="1047" t="s">
        <v>577</v>
      </c>
      <c r="D1073" s="930" t="s">
        <v>1040</v>
      </c>
      <c r="E1073" s="931">
        <v>737</v>
      </c>
      <c r="F1073" s="906">
        <v>20.7</v>
      </c>
      <c r="G1073" s="906"/>
      <c r="H1073" s="815" t="str">
        <f>VLOOKUP($E1073,ETB!$B$66:$C$674,2,0)</f>
        <v>Trade creditors</v>
      </c>
    </row>
    <row r="1074" spans="1:8" ht="15" hidden="1" customHeight="1" outlineLevel="2">
      <c r="A1074" s="913">
        <v>682</v>
      </c>
      <c r="B1074" s="911">
        <v>45091</v>
      </c>
      <c r="C1074" s="1047" t="s">
        <v>577</v>
      </c>
      <c r="D1074" s="930" t="s">
        <v>1040</v>
      </c>
      <c r="E1074" s="931">
        <v>737</v>
      </c>
      <c r="F1074" s="906">
        <v>20.7</v>
      </c>
      <c r="G1074" s="906"/>
      <c r="H1074" s="815" t="str">
        <f>VLOOKUP($E1074,ETB!$B$66:$C$674,2,0)</f>
        <v>Trade creditors</v>
      </c>
    </row>
    <row r="1075" spans="1:8" ht="15" hidden="1" customHeight="1" outlineLevel="2">
      <c r="A1075" s="913">
        <v>683</v>
      </c>
      <c r="B1075" s="911">
        <v>45091</v>
      </c>
      <c r="C1075" s="1047" t="s">
        <v>577</v>
      </c>
      <c r="D1075" s="930" t="s">
        <v>1040</v>
      </c>
      <c r="E1075" s="931">
        <v>737</v>
      </c>
      <c r="F1075" s="906">
        <v>20.7</v>
      </c>
      <c r="G1075" s="906"/>
      <c r="H1075" s="815" t="str">
        <f>VLOOKUP($E1075,ETB!$B$66:$C$674,2,0)</f>
        <v>Trade creditors</v>
      </c>
    </row>
    <row r="1076" spans="1:8" ht="15" hidden="1" customHeight="1" outlineLevel="2">
      <c r="A1076" s="913">
        <v>684</v>
      </c>
      <c r="B1076" s="911">
        <v>45091</v>
      </c>
      <c r="C1076" s="1047" t="s">
        <v>577</v>
      </c>
      <c r="D1076" s="930" t="s">
        <v>1040</v>
      </c>
      <c r="E1076" s="931">
        <v>737</v>
      </c>
      <c r="F1076" s="906">
        <v>20.7</v>
      </c>
      <c r="G1076" s="906"/>
      <c r="H1076" s="815" t="str">
        <f>VLOOKUP($E1076,ETB!$B$66:$C$674,2,0)</f>
        <v>Trade creditors</v>
      </c>
    </row>
    <row r="1077" spans="1:8" ht="15" hidden="1" customHeight="1" outlineLevel="2">
      <c r="A1077" s="913">
        <v>685</v>
      </c>
      <c r="B1077" s="911">
        <v>45215</v>
      </c>
      <c r="C1077" s="1047" t="s">
        <v>577</v>
      </c>
      <c r="D1077" s="930" t="s">
        <v>1487</v>
      </c>
      <c r="E1077" s="931">
        <v>737</v>
      </c>
      <c r="F1077" s="906">
        <v>20.7</v>
      </c>
      <c r="G1077" s="906"/>
      <c r="H1077" s="815" t="str">
        <f>VLOOKUP($E1077,ETB!$B$66:$C$674,2,0)</f>
        <v>Trade creditors</v>
      </c>
    </row>
    <row r="1078" spans="1:8" ht="15" hidden="1" customHeight="1" outlineLevel="2">
      <c r="A1078" s="913">
        <v>687</v>
      </c>
      <c r="B1078" s="911">
        <v>45183</v>
      </c>
      <c r="C1078" s="1047" t="s">
        <v>577</v>
      </c>
      <c r="D1078" s="932" t="s">
        <v>1353</v>
      </c>
      <c r="E1078" s="931">
        <v>737</v>
      </c>
      <c r="F1078" s="907">
        <v>27</v>
      </c>
      <c r="G1078" s="906"/>
      <c r="H1078" s="815" t="str">
        <f>VLOOKUP($E1078,ETB!$B$66:$C$674,2,0)</f>
        <v>Trade creditors</v>
      </c>
    </row>
    <row r="1079" spans="1:8" ht="15" hidden="1" customHeight="1" outlineLevel="2">
      <c r="A1079" s="913">
        <v>688</v>
      </c>
      <c r="B1079" s="911">
        <v>45033</v>
      </c>
      <c r="C1079" s="1047" t="s">
        <v>577</v>
      </c>
      <c r="D1079" s="930" t="s">
        <v>903</v>
      </c>
      <c r="E1079" s="931">
        <v>737</v>
      </c>
      <c r="F1079" s="906">
        <v>34.200000000000003</v>
      </c>
      <c r="G1079" s="906"/>
      <c r="H1079" s="815" t="str">
        <f>VLOOKUP($E1079,ETB!$B$66:$C$674,2,0)</f>
        <v>Trade creditors</v>
      </c>
    </row>
    <row r="1080" spans="1:8" ht="15" hidden="1" customHeight="1" outlineLevel="2">
      <c r="A1080" s="913">
        <v>690</v>
      </c>
      <c r="B1080" s="911">
        <v>44971</v>
      </c>
      <c r="C1080" s="1047" t="s">
        <v>577</v>
      </c>
      <c r="D1080" s="930" t="s">
        <v>704</v>
      </c>
      <c r="E1080" s="931">
        <v>737</v>
      </c>
      <c r="F1080" s="906">
        <v>20.7</v>
      </c>
      <c r="G1080" s="906"/>
      <c r="H1080" s="815" t="str">
        <f>VLOOKUP($E1080,ETB!$B$66:$C$674,2,0)</f>
        <v>Trade creditors</v>
      </c>
    </row>
    <row r="1081" spans="1:8" ht="15" hidden="1" customHeight="1" outlineLevel="2">
      <c r="A1081" s="913">
        <v>691</v>
      </c>
      <c r="B1081" s="911">
        <v>44971</v>
      </c>
      <c r="C1081" s="1047" t="s">
        <v>577</v>
      </c>
      <c r="D1081" s="930" t="s">
        <v>704</v>
      </c>
      <c r="E1081" s="931">
        <v>737</v>
      </c>
      <c r="F1081" s="906">
        <v>27</v>
      </c>
      <c r="G1081" s="906"/>
      <c r="H1081" s="815" t="str">
        <f>VLOOKUP($E1081,ETB!$B$66:$C$674,2,0)</f>
        <v>Trade creditors</v>
      </c>
    </row>
    <row r="1082" spans="1:8" ht="15" hidden="1" customHeight="1" outlineLevel="2">
      <c r="A1082" s="913">
        <v>692</v>
      </c>
      <c r="B1082" s="911">
        <v>44972</v>
      </c>
      <c r="C1082" s="1047" t="s">
        <v>577</v>
      </c>
      <c r="D1082" s="930" t="s">
        <v>704</v>
      </c>
      <c r="E1082" s="931">
        <v>737</v>
      </c>
      <c r="F1082" s="906">
        <v>42.6</v>
      </c>
      <c r="G1082" s="906"/>
      <c r="H1082" s="815" t="str">
        <f>VLOOKUP($E1082,ETB!$B$66:$C$674,2,0)</f>
        <v>Trade creditors</v>
      </c>
    </row>
    <row r="1083" spans="1:8" ht="15" hidden="1" customHeight="1" outlineLevel="2">
      <c r="A1083" s="913">
        <v>693</v>
      </c>
      <c r="B1083" s="911">
        <v>44942</v>
      </c>
      <c r="C1083" s="1047" t="s">
        <v>577</v>
      </c>
      <c r="D1083" s="930" t="s">
        <v>639</v>
      </c>
      <c r="E1083" s="931">
        <v>737</v>
      </c>
      <c r="F1083" s="906">
        <v>27</v>
      </c>
      <c r="G1083" s="906"/>
      <c r="H1083" s="815" t="str">
        <f>VLOOKUP($E1083,ETB!$B$66:$C$674,2,0)</f>
        <v>Trade creditors</v>
      </c>
    </row>
    <row r="1084" spans="1:8" ht="15" hidden="1" customHeight="1" outlineLevel="2">
      <c r="A1084" s="913">
        <v>694</v>
      </c>
      <c r="B1084" s="911">
        <v>44942</v>
      </c>
      <c r="C1084" s="1047" t="s">
        <v>577</v>
      </c>
      <c r="D1084" s="930" t="s">
        <v>639</v>
      </c>
      <c r="E1084" s="931">
        <v>737</v>
      </c>
      <c r="F1084" s="906">
        <v>42.6</v>
      </c>
      <c r="G1084" s="906"/>
      <c r="H1084" s="815" t="str">
        <f>VLOOKUP($E1084,ETB!$B$66:$C$674,2,0)</f>
        <v>Trade creditors</v>
      </c>
    </row>
    <row r="1085" spans="1:8" ht="15" hidden="1" customHeight="1" outlineLevel="2">
      <c r="A1085" s="913">
        <v>695</v>
      </c>
      <c r="B1085" s="911">
        <v>45092</v>
      </c>
      <c r="C1085" s="1047" t="s">
        <v>577</v>
      </c>
      <c r="D1085" s="930" t="s">
        <v>1044</v>
      </c>
      <c r="E1085" s="931">
        <v>737</v>
      </c>
      <c r="F1085" s="906">
        <v>27</v>
      </c>
      <c r="G1085" s="906"/>
      <c r="H1085" s="815" t="str">
        <f>VLOOKUP($E1085,ETB!$B$66:$C$674,2,0)</f>
        <v>Trade creditors</v>
      </c>
    </row>
    <row r="1086" spans="1:8" ht="15" hidden="1" customHeight="1" outlineLevel="2">
      <c r="A1086" s="913">
        <v>698</v>
      </c>
      <c r="B1086" s="911">
        <v>45245</v>
      </c>
      <c r="C1086" s="1047" t="s">
        <v>577</v>
      </c>
      <c r="D1086" s="930" t="s">
        <v>1628</v>
      </c>
      <c r="E1086" s="931">
        <v>737</v>
      </c>
      <c r="F1086" s="906">
        <v>20.7</v>
      </c>
      <c r="G1086" s="906"/>
      <c r="H1086" s="815" t="str">
        <f>VLOOKUP($E1086,ETB!$B$66:$C$674,2,0)</f>
        <v>Trade creditors</v>
      </c>
    </row>
    <row r="1087" spans="1:8" ht="15" hidden="1" customHeight="1" outlineLevel="2">
      <c r="A1087" s="913">
        <v>699</v>
      </c>
      <c r="B1087" s="911">
        <v>45184</v>
      </c>
      <c r="C1087" s="1047" t="s">
        <v>577</v>
      </c>
      <c r="D1087" s="930" t="s">
        <v>1358</v>
      </c>
      <c r="E1087" s="931">
        <v>737</v>
      </c>
      <c r="F1087" s="906">
        <v>34.200000000000003</v>
      </c>
      <c r="G1087" s="906"/>
      <c r="H1087" s="815" t="str">
        <f>VLOOKUP($E1087,ETB!$B$66:$C$674,2,0)</f>
        <v>Trade creditors</v>
      </c>
    </row>
    <row r="1088" spans="1:8" ht="15" hidden="1" customHeight="1" outlineLevel="2">
      <c r="A1088" s="913">
        <v>700</v>
      </c>
      <c r="B1088" s="911">
        <v>44911</v>
      </c>
      <c r="C1088" s="1047" t="s">
        <v>577</v>
      </c>
      <c r="D1088" s="930" t="s">
        <v>595</v>
      </c>
      <c r="E1088" s="931">
        <v>737</v>
      </c>
      <c r="F1088" s="906">
        <v>20.7</v>
      </c>
      <c r="G1088" s="906"/>
      <c r="H1088" s="815" t="str">
        <f>VLOOKUP($E1088,ETB!$B$66:$C$674,2,0)</f>
        <v>Trade creditors</v>
      </c>
    </row>
    <row r="1089" spans="1:8" ht="15" hidden="1" customHeight="1" outlineLevel="2">
      <c r="A1089" s="913">
        <v>701</v>
      </c>
      <c r="B1089" s="911">
        <v>44911</v>
      </c>
      <c r="C1089" s="1047" t="s">
        <v>577</v>
      </c>
      <c r="D1089" s="930" t="s">
        <v>595</v>
      </c>
      <c r="E1089" s="931">
        <v>737</v>
      </c>
      <c r="F1089" s="906">
        <v>20.7</v>
      </c>
      <c r="G1089" s="906"/>
      <c r="H1089" s="815" t="str">
        <f>VLOOKUP($E1089,ETB!$B$66:$C$674,2,0)</f>
        <v>Trade creditors</v>
      </c>
    </row>
    <row r="1090" spans="1:8" ht="15" hidden="1" customHeight="1" outlineLevel="2">
      <c r="A1090" s="913">
        <v>702</v>
      </c>
      <c r="B1090" s="911">
        <v>44911</v>
      </c>
      <c r="C1090" s="1047" t="s">
        <v>577</v>
      </c>
      <c r="D1090" s="930" t="s">
        <v>595</v>
      </c>
      <c r="E1090" s="931">
        <v>737</v>
      </c>
      <c r="F1090" s="906">
        <v>34.200000000000003</v>
      </c>
      <c r="G1090" s="906"/>
      <c r="H1090" s="815" t="str">
        <f>VLOOKUP($E1090,ETB!$B$66:$C$674,2,0)</f>
        <v>Trade creditors</v>
      </c>
    </row>
    <row r="1091" spans="1:8" ht="15" hidden="1" customHeight="1" outlineLevel="2">
      <c r="A1091" s="913">
        <v>703</v>
      </c>
      <c r="B1091" s="911">
        <v>44911</v>
      </c>
      <c r="C1091" s="1047" t="s">
        <v>577</v>
      </c>
      <c r="D1091" s="930" t="s">
        <v>595</v>
      </c>
      <c r="E1091" s="931">
        <v>737</v>
      </c>
      <c r="F1091" s="906">
        <v>35.94</v>
      </c>
      <c r="G1091" s="906"/>
      <c r="H1091" s="815" t="str">
        <f>VLOOKUP($E1091,ETB!$B$66:$C$674,2,0)</f>
        <v>Trade creditors</v>
      </c>
    </row>
    <row r="1092" spans="1:8" ht="15" hidden="1" customHeight="1" outlineLevel="2">
      <c r="A1092" s="913">
        <v>704</v>
      </c>
      <c r="B1092" s="911">
        <v>44973</v>
      </c>
      <c r="C1092" s="1047" t="s">
        <v>577</v>
      </c>
      <c r="D1092" s="930" t="s">
        <v>710</v>
      </c>
      <c r="E1092" s="931">
        <v>737</v>
      </c>
      <c r="F1092" s="906">
        <v>20.7</v>
      </c>
      <c r="G1092" s="906"/>
      <c r="H1092" s="815" t="str">
        <f>VLOOKUP($E1092,ETB!$B$66:$C$674,2,0)</f>
        <v>Trade creditors</v>
      </c>
    </row>
    <row r="1093" spans="1:8" ht="15" hidden="1" customHeight="1" outlineLevel="2">
      <c r="A1093" s="913">
        <v>705</v>
      </c>
      <c r="B1093" s="911">
        <v>44973</v>
      </c>
      <c r="C1093" s="1047" t="s">
        <v>577</v>
      </c>
      <c r="D1093" s="930" t="s">
        <v>710</v>
      </c>
      <c r="E1093" s="931">
        <v>737</v>
      </c>
      <c r="F1093" s="906">
        <v>27</v>
      </c>
      <c r="G1093" s="906"/>
      <c r="H1093" s="815" t="str">
        <f>VLOOKUP($E1093,ETB!$B$66:$C$674,2,0)</f>
        <v>Trade creditors</v>
      </c>
    </row>
    <row r="1094" spans="1:8" ht="15" hidden="1" customHeight="1" outlineLevel="2">
      <c r="A1094" s="913">
        <v>706</v>
      </c>
      <c r="B1094" s="911">
        <v>44942</v>
      </c>
      <c r="C1094" s="1047" t="s">
        <v>577</v>
      </c>
      <c r="D1094" s="930" t="s">
        <v>640</v>
      </c>
      <c r="E1094" s="931">
        <v>737</v>
      </c>
      <c r="F1094" s="906">
        <v>27</v>
      </c>
      <c r="G1094" s="906"/>
      <c r="H1094" s="815" t="str">
        <f>VLOOKUP($E1094,ETB!$B$66:$C$674,2,0)</f>
        <v>Trade creditors</v>
      </c>
    </row>
    <row r="1095" spans="1:8" ht="15" hidden="1" customHeight="1" outlineLevel="2">
      <c r="A1095" s="913">
        <v>707</v>
      </c>
      <c r="B1095" s="911">
        <v>45093</v>
      </c>
      <c r="C1095" s="1047" t="s">
        <v>577</v>
      </c>
      <c r="D1095" s="930" t="s">
        <v>1052</v>
      </c>
      <c r="E1095" s="931">
        <v>737</v>
      </c>
      <c r="F1095" s="906">
        <v>34.200000000000003</v>
      </c>
      <c r="G1095" s="906"/>
      <c r="H1095" s="815" t="str">
        <f>VLOOKUP($E1095,ETB!$B$66:$C$674,2,0)</f>
        <v>Trade creditors</v>
      </c>
    </row>
    <row r="1096" spans="1:8" ht="15" hidden="1" customHeight="1" outlineLevel="2">
      <c r="A1096" s="913">
        <v>708</v>
      </c>
      <c r="B1096" s="911">
        <v>45093</v>
      </c>
      <c r="C1096" s="1047" t="s">
        <v>577</v>
      </c>
      <c r="D1096" s="930" t="s">
        <v>1052</v>
      </c>
      <c r="E1096" s="931">
        <v>737</v>
      </c>
      <c r="F1096" s="906">
        <v>34.200000000000003</v>
      </c>
      <c r="G1096" s="906"/>
      <c r="H1096" s="815" t="str">
        <f>VLOOKUP($E1096,ETB!$B$66:$C$674,2,0)</f>
        <v>Trade creditors</v>
      </c>
    </row>
    <row r="1097" spans="1:8" ht="15" hidden="1" customHeight="1" outlineLevel="2">
      <c r="A1097" s="913">
        <v>709</v>
      </c>
      <c r="B1097" s="911">
        <v>45093</v>
      </c>
      <c r="C1097" s="1047" t="s">
        <v>577</v>
      </c>
      <c r="D1097" s="930" t="s">
        <v>1052</v>
      </c>
      <c r="E1097" s="931">
        <v>737</v>
      </c>
      <c r="F1097" s="906">
        <v>27</v>
      </c>
      <c r="G1097" s="906"/>
      <c r="H1097" s="815" t="str">
        <f>VLOOKUP($E1097,ETB!$B$66:$C$674,2,0)</f>
        <v>Trade creditors</v>
      </c>
    </row>
    <row r="1098" spans="1:8" ht="15" hidden="1" customHeight="1" outlineLevel="2">
      <c r="A1098" s="913">
        <v>712</v>
      </c>
      <c r="B1098" s="911">
        <v>45246</v>
      </c>
      <c r="C1098" s="1047" t="s">
        <v>577</v>
      </c>
      <c r="D1098" s="930" t="s">
        <v>1634</v>
      </c>
      <c r="E1098" s="931">
        <v>737</v>
      </c>
      <c r="F1098" s="906">
        <v>34.200000000000003</v>
      </c>
      <c r="G1098" s="906"/>
      <c r="H1098" s="815" t="str">
        <f>VLOOKUP($E1098,ETB!$B$66:$C$674,2,0)</f>
        <v>Trade creditors</v>
      </c>
    </row>
    <row r="1099" spans="1:8" ht="15" hidden="1" customHeight="1" outlineLevel="2">
      <c r="A1099" s="913">
        <v>713</v>
      </c>
      <c r="B1099" s="911">
        <v>45246</v>
      </c>
      <c r="C1099" s="1047" t="s">
        <v>577</v>
      </c>
      <c r="D1099" s="930" t="s">
        <v>1634</v>
      </c>
      <c r="E1099" s="931">
        <v>737</v>
      </c>
      <c r="F1099" s="906">
        <v>34.200000000000003</v>
      </c>
      <c r="G1099" s="906"/>
      <c r="H1099" s="815" t="str">
        <f>VLOOKUP($E1099,ETB!$B$66:$C$674,2,0)</f>
        <v>Trade creditors</v>
      </c>
    </row>
    <row r="1100" spans="1:8" ht="15" hidden="1" customHeight="1" outlineLevel="2">
      <c r="A1100" s="913">
        <v>714</v>
      </c>
      <c r="B1100" s="911">
        <v>45246</v>
      </c>
      <c r="C1100" s="1047" t="s">
        <v>577</v>
      </c>
      <c r="D1100" s="930" t="s">
        <v>1634</v>
      </c>
      <c r="E1100" s="931">
        <v>737</v>
      </c>
      <c r="F1100" s="906">
        <v>20.7</v>
      </c>
      <c r="G1100" s="906"/>
      <c r="H1100" s="815" t="str">
        <f>VLOOKUP($E1100,ETB!$B$66:$C$674,2,0)</f>
        <v>Trade creditors</v>
      </c>
    </row>
    <row r="1101" spans="1:8" ht="15" hidden="1" customHeight="1" outlineLevel="2">
      <c r="A1101" s="913">
        <v>715</v>
      </c>
      <c r="B1101" s="911">
        <v>45246</v>
      </c>
      <c r="C1101" s="1047" t="s">
        <v>577</v>
      </c>
      <c r="D1101" s="930" t="s">
        <v>1634</v>
      </c>
      <c r="E1101" s="931">
        <v>737</v>
      </c>
      <c r="F1101" s="906">
        <v>20.7</v>
      </c>
      <c r="G1101" s="906"/>
      <c r="H1101" s="815" t="str">
        <f>VLOOKUP($E1101,ETB!$B$66:$C$674,2,0)</f>
        <v>Trade creditors</v>
      </c>
    </row>
    <row r="1102" spans="1:8" ht="15" hidden="1" customHeight="1" outlineLevel="2">
      <c r="A1102" s="913">
        <v>717</v>
      </c>
      <c r="B1102" s="911">
        <v>44974</v>
      </c>
      <c r="C1102" s="1047" t="s">
        <v>577</v>
      </c>
      <c r="D1102" s="930" t="s">
        <v>716</v>
      </c>
      <c r="E1102" s="931">
        <v>737</v>
      </c>
      <c r="F1102" s="906">
        <v>20.7</v>
      </c>
      <c r="G1102" s="906"/>
      <c r="H1102" s="815" t="str">
        <f>VLOOKUP($E1102,ETB!$B$66:$C$674,2,0)</f>
        <v>Trade creditors</v>
      </c>
    </row>
    <row r="1103" spans="1:8" ht="15" hidden="1" customHeight="1" outlineLevel="2">
      <c r="A1103" s="913">
        <v>718</v>
      </c>
      <c r="B1103" s="911">
        <v>45062</v>
      </c>
      <c r="C1103" s="1047" t="s">
        <v>577</v>
      </c>
      <c r="D1103" s="930" t="s">
        <v>980</v>
      </c>
      <c r="E1103" s="931">
        <v>737</v>
      </c>
      <c r="F1103" s="906">
        <v>20.7</v>
      </c>
      <c r="G1103" s="906"/>
      <c r="H1103" s="815" t="str">
        <f>VLOOKUP($E1103,ETB!$B$66:$C$674,2,0)</f>
        <v>Trade creditors</v>
      </c>
    </row>
    <row r="1104" spans="1:8" ht="15" hidden="1" customHeight="1" outlineLevel="2">
      <c r="A1104" s="913">
        <v>719</v>
      </c>
      <c r="B1104" s="911">
        <v>45216</v>
      </c>
      <c r="C1104" s="1047" t="s">
        <v>577</v>
      </c>
      <c r="D1104" s="930" t="s">
        <v>1493</v>
      </c>
      <c r="E1104" s="931">
        <v>737</v>
      </c>
      <c r="F1104" s="906">
        <v>34.200000000000003</v>
      </c>
      <c r="G1104" s="906"/>
      <c r="H1104" s="815" t="str">
        <f>VLOOKUP($E1104,ETB!$B$66:$C$674,2,0)</f>
        <v>Trade creditors</v>
      </c>
    </row>
    <row r="1105" spans="1:8" ht="15" hidden="1" customHeight="1" outlineLevel="2">
      <c r="A1105" s="913">
        <v>720</v>
      </c>
      <c r="B1105" s="911">
        <v>45187</v>
      </c>
      <c r="C1105" s="1047" t="s">
        <v>577</v>
      </c>
      <c r="D1105" s="930" t="s">
        <v>1368</v>
      </c>
      <c r="E1105" s="931">
        <v>737</v>
      </c>
      <c r="F1105" s="906">
        <v>27</v>
      </c>
      <c r="G1105" s="906"/>
      <c r="H1105" s="815" t="str">
        <f>VLOOKUP($E1105,ETB!$B$66:$C$674,2,0)</f>
        <v>Trade creditors</v>
      </c>
    </row>
    <row r="1106" spans="1:8" ht="15" hidden="1" customHeight="1" outlineLevel="2">
      <c r="A1106" s="913">
        <v>721</v>
      </c>
      <c r="B1106" s="911">
        <v>45034</v>
      </c>
      <c r="C1106" s="1047" t="s">
        <v>577</v>
      </c>
      <c r="D1106" s="930" t="s">
        <v>906</v>
      </c>
      <c r="E1106" s="931">
        <v>737</v>
      </c>
      <c r="F1106" s="908">
        <v>27</v>
      </c>
      <c r="G1106" s="906"/>
      <c r="H1106" s="815" t="str">
        <f>VLOOKUP($E1106,ETB!$B$66:$C$674,2,0)</f>
        <v>Trade creditors</v>
      </c>
    </row>
    <row r="1107" spans="1:8" ht="15" hidden="1" customHeight="1" outlineLevel="2">
      <c r="A1107" s="913">
        <v>724</v>
      </c>
      <c r="B1107" s="911">
        <v>45125</v>
      </c>
      <c r="C1107" s="1047" t="s">
        <v>577</v>
      </c>
      <c r="D1107" s="930" t="s">
        <v>1143</v>
      </c>
      <c r="E1107" s="931">
        <v>737</v>
      </c>
      <c r="F1107" s="906">
        <v>27</v>
      </c>
      <c r="G1107" s="906"/>
      <c r="H1107" s="815" t="str">
        <f>VLOOKUP($E1107,ETB!$B$66:$C$674,2,0)</f>
        <v>Trade creditors</v>
      </c>
    </row>
    <row r="1108" spans="1:8" ht="15" hidden="1" customHeight="1" outlineLevel="2">
      <c r="A1108" s="913">
        <v>725</v>
      </c>
      <c r="B1108" s="911">
        <v>45096</v>
      </c>
      <c r="C1108" s="1047" t="s">
        <v>577</v>
      </c>
      <c r="D1108" s="930" t="s">
        <v>1063</v>
      </c>
      <c r="E1108" s="931">
        <v>737</v>
      </c>
      <c r="F1108" s="906">
        <v>27</v>
      </c>
      <c r="G1108" s="906"/>
      <c r="H1108" s="815" t="str">
        <f>VLOOKUP($E1108,ETB!$B$66:$C$674,2,0)</f>
        <v>Trade creditors</v>
      </c>
    </row>
    <row r="1109" spans="1:8" ht="15" hidden="1" customHeight="1" outlineLevel="2">
      <c r="A1109" s="913">
        <v>726</v>
      </c>
      <c r="B1109" s="911">
        <v>45250</v>
      </c>
      <c r="C1109" s="1047" t="s">
        <v>577</v>
      </c>
      <c r="D1109" s="930" t="s">
        <v>1648</v>
      </c>
      <c r="E1109" s="931">
        <v>737</v>
      </c>
      <c r="F1109" s="906">
        <v>34.200000000000003</v>
      </c>
      <c r="G1109" s="906"/>
      <c r="H1109" s="815" t="str">
        <f>VLOOKUP($E1109,ETB!$B$66:$C$674,2,0)</f>
        <v>Trade creditors</v>
      </c>
    </row>
    <row r="1110" spans="1:8" ht="15" hidden="1" customHeight="1" outlineLevel="2">
      <c r="A1110" s="913">
        <v>727</v>
      </c>
      <c r="B1110" s="911">
        <v>45250</v>
      </c>
      <c r="C1110" s="1047" t="s">
        <v>577</v>
      </c>
      <c r="D1110" s="930" t="s">
        <v>1648</v>
      </c>
      <c r="E1110" s="931">
        <v>737</v>
      </c>
      <c r="F1110" s="906">
        <v>27</v>
      </c>
      <c r="G1110" s="906"/>
      <c r="H1110" s="815" t="str">
        <f>VLOOKUP($E1110,ETB!$B$66:$C$674,2,0)</f>
        <v>Trade creditors</v>
      </c>
    </row>
    <row r="1111" spans="1:8" ht="15" hidden="1" customHeight="1" outlineLevel="2">
      <c r="A1111" s="913">
        <v>728</v>
      </c>
      <c r="B1111" s="911">
        <v>45250</v>
      </c>
      <c r="C1111" s="1047" t="s">
        <v>577</v>
      </c>
      <c r="D1111" s="930" t="s">
        <v>1648</v>
      </c>
      <c r="E1111" s="931">
        <v>737</v>
      </c>
      <c r="F1111" s="906">
        <v>27</v>
      </c>
      <c r="G1111" s="906"/>
      <c r="H1111" s="815" t="str">
        <f>VLOOKUP($E1111,ETB!$B$66:$C$674,2,0)</f>
        <v>Trade creditors</v>
      </c>
    </row>
    <row r="1112" spans="1:8" ht="15" hidden="1" customHeight="1" outlineLevel="2">
      <c r="A1112" s="913">
        <v>729</v>
      </c>
      <c r="B1112" s="911">
        <v>45250</v>
      </c>
      <c r="C1112" s="1047" t="s">
        <v>577</v>
      </c>
      <c r="D1112" s="930" t="s">
        <v>1648</v>
      </c>
      <c r="E1112" s="931">
        <v>737</v>
      </c>
      <c r="F1112" s="906">
        <v>20.7</v>
      </c>
      <c r="G1112" s="906"/>
      <c r="H1112" s="815" t="str">
        <f>VLOOKUP($E1112,ETB!$B$66:$C$674,2,0)</f>
        <v>Trade creditors</v>
      </c>
    </row>
    <row r="1113" spans="1:8" ht="15" hidden="1" customHeight="1" outlineLevel="2">
      <c r="A1113" s="913">
        <v>730</v>
      </c>
      <c r="B1113" s="911">
        <v>45217</v>
      </c>
      <c r="C1113" s="1047" t="s">
        <v>577</v>
      </c>
      <c r="D1113" s="930" t="s">
        <v>1496</v>
      </c>
      <c r="E1113" s="931">
        <v>737</v>
      </c>
      <c r="F1113" s="906">
        <v>42.6</v>
      </c>
      <c r="G1113" s="906"/>
      <c r="H1113" s="815" t="str">
        <f>VLOOKUP($E1113,ETB!$B$66:$C$674,2,0)</f>
        <v>Trade creditors</v>
      </c>
    </row>
    <row r="1114" spans="1:8" ht="15" hidden="1" customHeight="1" outlineLevel="2">
      <c r="A1114" s="913">
        <v>731</v>
      </c>
      <c r="B1114" s="911">
        <v>44977</v>
      </c>
      <c r="C1114" s="1047" t="s">
        <v>577</v>
      </c>
      <c r="D1114" s="930" t="s">
        <v>721</v>
      </c>
      <c r="E1114" s="931">
        <v>737</v>
      </c>
      <c r="F1114" s="906">
        <v>20.7</v>
      </c>
      <c r="G1114" s="906"/>
      <c r="H1114" s="815" t="str">
        <f>VLOOKUP($E1114,ETB!$B$66:$C$674,2,0)</f>
        <v>Trade creditors</v>
      </c>
    </row>
    <row r="1115" spans="1:8" ht="15" hidden="1" customHeight="1" outlineLevel="2">
      <c r="A1115" s="913">
        <v>732</v>
      </c>
      <c r="B1115" s="911">
        <v>44977</v>
      </c>
      <c r="C1115" s="1047" t="s">
        <v>577</v>
      </c>
      <c r="D1115" s="930" t="s">
        <v>721</v>
      </c>
      <c r="E1115" s="931">
        <v>737</v>
      </c>
      <c r="F1115" s="906">
        <v>34.200000000000003</v>
      </c>
      <c r="G1115" s="906"/>
      <c r="H1115" s="815" t="str">
        <f>VLOOKUP($E1115,ETB!$B$66:$C$674,2,0)</f>
        <v>Trade creditors</v>
      </c>
    </row>
    <row r="1116" spans="1:8" ht="15" hidden="1" customHeight="1" outlineLevel="2">
      <c r="A1116" s="913">
        <v>733</v>
      </c>
      <c r="B1116" s="911">
        <v>45126</v>
      </c>
      <c r="C1116" s="1047" t="s">
        <v>577</v>
      </c>
      <c r="D1116" s="930" t="s">
        <v>1149</v>
      </c>
      <c r="E1116" s="931">
        <v>737</v>
      </c>
      <c r="F1116" s="906">
        <v>20.7</v>
      </c>
      <c r="G1116" s="906"/>
      <c r="H1116" s="815" t="str">
        <f>VLOOKUP($E1116,ETB!$B$66:$C$674,2,0)</f>
        <v>Trade creditors</v>
      </c>
    </row>
    <row r="1117" spans="1:8" ht="15" hidden="1" customHeight="1" outlineLevel="2">
      <c r="A1117" s="913">
        <v>734</v>
      </c>
      <c r="B1117" s="911">
        <v>45064</v>
      </c>
      <c r="C1117" s="1047" t="s">
        <v>577</v>
      </c>
      <c r="D1117" s="930" t="s">
        <v>983</v>
      </c>
      <c r="E1117" s="931">
        <v>737</v>
      </c>
      <c r="F1117" s="906">
        <v>11.94</v>
      </c>
      <c r="G1117" s="906"/>
      <c r="H1117" s="815" t="str">
        <f>VLOOKUP($E1117,ETB!$B$66:$C$674,2,0)</f>
        <v>Trade creditors</v>
      </c>
    </row>
    <row r="1118" spans="1:8" ht="15" hidden="1" customHeight="1" outlineLevel="2">
      <c r="A1118" s="913">
        <v>735</v>
      </c>
      <c r="B1118" s="911">
        <v>45064</v>
      </c>
      <c r="C1118" s="1047" t="s">
        <v>577</v>
      </c>
      <c r="D1118" s="930" t="s">
        <v>983</v>
      </c>
      <c r="E1118" s="931">
        <v>737</v>
      </c>
      <c r="F1118" s="906">
        <v>20.7</v>
      </c>
      <c r="G1118" s="906"/>
      <c r="H1118" s="815" t="str">
        <f>VLOOKUP($E1118,ETB!$B$66:$C$674,2,0)</f>
        <v>Trade creditors</v>
      </c>
    </row>
    <row r="1119" spans="1:8" ht="15" hidden="1" customHeight="1" outlineLevel="2">
      <c r="A1119" s="913">
        <v>736</v>
      </c>
      <c r="B1119" s="911">
        <v>45064</v>
      </c>
      <c r="C1119" s="1047" t="s">
        <v>577</v>
      </c>
      <c r="D1119" s="930" t="s">
        <v>983</v>
      </c>
      <c r="E1119" s="931">
        <v>737</v>
      </c>
      <c r="F1119" s="906">
        <v>27</v>
      </c>
      <c r="G1119" s="906"/>
      <c r="H1119" s="815" t="str">
        <f>VLOOKUP($E1119,ETB!$B$66:$C$674,2,0)</f>
        <v>Trade creditors</v>
      </c>
    </row>
    <row r="1120" spans="1:8" ht="15" hidden="1" customHeight="1" outlineLevel="2">
      <c r="A1120" s="913">
        <v>737</v>
      </c>
      <c r="B1120" s="911">
        <v>45064</v>
      </c>
      <c r="C1120" s="1047" t="s">
        <v>577</v>
      </c>
      <c r="D1120" s="930" t="s">
        <v>983</v>
      </c>
      <c r="E1120" s="931">
        <v>737</v>
      </c>
      <c r="F1120" s="906">
        <v>34.200000000000003</v>
      </c>
      <c r="G1120" s="906"/>
      <c r="H1120" s="815" t="str">
        <f>VLOOKUP($E1120,ETB!$B$66:$C$674,2,0)</f>
        <v>Trade creditors</v>
      </c>
    </row>
    <row r="1121" spans="1:8" ht="15" hidden="1" customHeight="1" outlineLevel="2">
      <c r="A1121" s="913">
        <v>738</v>
      </c>
      <c r="B1121" s="911">
        <v>45218</v>
      </c>
      <c r="C1121" s="1047" t="s">
        <v>577</v>
      </c>
      <c r="D1121" s="930" t="s">
        <v>1504</v>
      </c>
      <c r="E1121" s="931">
        <v>737</v>
      </c>
      <c r="F1121" s="906">
        <v>132.6</v>
      </c>
      <c r="G1121" s="906"/>
      <c r="H1121" s="815" t="str">
        <f>VLOOKUP($E1121,ETB!$B$66:$C$674,2,0)</f>
        <v>Trade creditors</v>
      </c>
    </row>
    <row r="1122" spans="1:8" ht="15" hidden="1" customHeight="1" outlineLevel="2">
      <c r="A1122" s="913">
        <v>739</v>
      </c>
      <c r="B1122" s="911">
        <v>45218</v>
      </c>
      <c r="C1122" s="1047" t="s">
        <v>577</v>
      </c>
      <c r="D1122" s="930" t="s">
        <v>1504</v>
      </c>
      <c r="E1122" s="931">
        <v>737</v>
      </c>
      <c r="F1122" s="906">
        <v>42.6</v>
      </c>
      <c r="G1122" s="906"/>
      <c r="H1122" s="815" t="str">
        <f>VLOOKUP($E1122,ETB!$B$66:$C$674,2,0)</f>
        <v>Trade creditors</v>
      </c>
    </row>
    <row r="1123" spans="1:8" ht="15" hidden="1" customHeight="1" outlineLevel="2">
      <c r="A1123" s="913">
        <v>740</v>
      </c>
      <c r="B1123" s="911">
        <v>45218</v>
      </c>
      <c r="C1123" s="1047" t="s">
        <v>577</v>
      </c>
      <c r="D1123" s="930" t="s">
        <v>1504</v>
      </c>
      <c r="E1123" s="931">
        <v>737</v>
      </c>
      <c r="F1123" s="908">
        <v>42.6</v>
      </c>
      <c r="G1123" s="906"/>
      <c r="H1123" s="815" t="str">
        <f>VLOOKUP($E1123,ETB!$B$66:$C$674,2,0)</f>
        <v>Trade creditors</v>
      </c>
    </row>
    <row r="1124" spans="1:8" ht="15" hidden="1" customHeight="1" outlineLevel="2">
      <c r="A1124" s="913">
        <v>741</v>
      </c>
      <c r="B1124" s="911">
        <v>45218</v>
      </c>
      <c r="C1124" s="1047" t="s">
        <v>577</v>
      </c>
      <c r="D1124" s="930" t="s">
        <v>1504</v>
      </c>
      <c r="E1124" s="931">
        <v>737</v>
      </c>
      <c r="F1124" s="906">
        <v>27</v>
      </c>
      <c r="G1124" s="906"/>
      <c r="H1124" s="815" t="str">
        <f>VLOOKUP($E1124,ETB!$B$66:$C$674,2,0)</f>
        <v>Trade creditors</v>
      </c>
    </row>
    <row r="1125" spans="1:8" ht="15" hidden="1" customHeight="1" outlineLevel="2">
      <c r="A1125" s="913">
        <v>742</v>
      </c>
      <c r="B1125" s="911">
        <v>45218</v>
      </c>
      <c r="C1125" s="1047" t="s">
        <v>577</v>
      </c>
      <c r="D1125" s="930" t="s">
        <v>1504</v>
      </c>
      <c r="E1125" s="931">
        <v>737</v>
      </c>
      <c r="F1125" s="906">
        <v>27</v>
      </c>
      <c r="G1125" s="906"/>
      <c r="H1125" s="815" t="str">
        <f>VLOOKUP($E1125,ETB!$B$66:$C$674,2,0)</f>
        <v>Trade creditors</v>
      </c>
    </row>
    <row r="1126" spans="1:8" ht="15" hidden="1" customHeight="1" outlineLevel="2">
      <c r="A1126" s="913">
        <v>743</v>
      </c>
      <c r="B1126" s="911">
        <v>45188</v>
      </c>
      <c r="C1126" s="1047" t="s">
        <v>577</v>
      </c>
      <c r="D1126" s="930" t="s">
        <v>1376</v>
      </c>
      <c r="E1126" s="931">
        <v>737</v>
      </c>
      <c r="F1126" s="906">
        <v>20.7</v>
      </c>
      <c r="G1126" s="906"/>
      <c r="H1126" s="815" t="str">
        <f>VLOOKUP($E1126,ETB!$B$66:$C$674,2,0)</f>
        <v>Trade creditors</v>
      </c>
    </row>
    <row r="1127" spans="1:8" ht="15" hidden="1" customHeight="1" outlineLevel="2">
      <c r="A1127" s="913">
        <v>744</v>
      </c>
      <c r="B1127" s="911">
        <v>45036</v>
      </c>
      <c r="C1127" s="1047" t="s">
        <v>577</v>
      </c>
      <c r="D1127" s="930" t="s">
        <v>913</v>
      </c>
      <c r="E1127" s="931">
        <v>737</v>
      </c>
      <c r="F1127" s="906">
        <v>20.7</v>
      </c>
      <c r="G1127" s="906"/>
      <c r="H1127" s="815" t="str">
        <f>VLOOKUP($E1127,ETB!$B$66:$C$674,2,0)</f>
        <v>Trade creditors</v>
      </c>
    </row>
    <row r="1128" spans="1:8" ht="15" hidden="1" customHeight="1" outlineLevel="2">
      <c r="A1128" s="913">
        <v>745</v>
      </c>
      <c r="B1128" s="911">
        <v>45036</v>
      </c>
      <c r="C1128" s="1047" t="s">
        <v>577</v>
      </c>
      <c r="D1128" s="930" t="s">
        <v>913</v>
      </c>
      <c r="E1128" s="931">
        <v>737</v>
      </c>
      <c r="F1128" s="906">
        <v>27</v>
      </c>
      <c r="G1128" s="906"/>
      <c r="H1128" s="815" t="str">
        <f>VLOOKUP($E1128,ETB!$B$66:$C$674,2,0)</f>
        <v>Trade creditors</v>
      </c>
    </row>
    <row r="1129" spans="1:8" ht="15" hidden="1" customHeight="1" outlineLevel="2">
      <c r="A1129" s="913">
        <v>746</v>
      </c>
      <c r="B1129" s="911">
        <v>44946</v>
      </c>
      <c r="C1129" s="1047" t="s">
        <v>577</v>
      </c>
      <c r="D1129" s="930" t="s">
        <v>653</v>
      </c>
      <c r="E1129" s="931">
        <v>737</v>
      </c>
      <c r="F1129" s="906">
        <v>20.7</v>
      </c>
      <c r="G1129" s="906"/>
      <c r="H1129" s="815" t="str">
        <f>VLOOKUP($E1129,ETB!$B$66:$C$674,2,0)</f>
        <v>Trade creditors</v>
      </c>
    </row>
    <row r="1130" spans="1:8" ht="15" hidden="1" customHeight="1" outlineLevel="2">
      <c r="A1130" s="913">
        <v>747</v>
      </c>
      <c r="B1130" s="911">
        <v>44946</v>
      </c>
      <c r="C1130" s="1047" t="s">
        <v>577</v>
      </c>
      <c r="D1130" s="930" t="s">
        <v>653</v>
      </c>
      <c r="E1130" s="931">
        <v>737</v>
      </c>
      <c r="F1130" s="906">
        <v>35.94</v>
      </c>
      <c r="G1130" s="906"/>
      <c r="H1130" s="815" t="str">
        <f>VLOOKUP($E1130,ETB!$B$66:$C$674,2,0)</f>
        <v>Trade creditors</v>
      </c>
    </row>
    <row r="1131" spans="1:8" ht="15" hidden="1" customHeight="1" outlineLevel="2">
      <c r="A1131" s="913">
        <v>749</v>
      </c>
      <c r="B1131" s="911">
        <v>45005</v>
      </c>
      <c r="C1131" s="1047" t="s">
        <v>577</v>
      </c>
      <c r="D1131" s="930" t="s">
        <v>814</v>
      </c>
      <c r="E1131" s="931">
        <v>737</v>
      </c>
      <c r="F1131" s="906">
        <v>27</v>
      </c>
      <c r="G1131" s="906"/>
      <c r="H1131" s="815" t="str">
        <f>VLOOKUP($E1131,ETB!$B$66:$C$674,2,0)</f>
        <v>Trade creditors</v>
      </c>
    </row>
    <row r="1132" spans="1:8" ht="15" hidden="1" customHeight="1" outlineLevel="2">
      <c r="A1132" s="913">
        <v>750</v>
      </c>
      <c r="B1132" s="911">
        <v>45068</v>
      </c>
      <c r="C1132" s="1047" t="s">
        <v>577</v>
      </c>
      <c r="D1132" s="930" t="s">
        <v>988</v>
      </c>
      <c r="E1132" s="931">
        <v>737</v>
      </c>
      <c r="F1132" s="906">
        <v>27</v>
      </c>
      <c r="G1132" s="906"/>
      <c r="H1132" s="815" t="str">
        <f>VLOOKUP($E1132,ETB!$B$66:$C$674,2,0)</f>
        <v>Trade creditors</v>
      </c>
    </row>
    <row r="1133" spans="1:8" ht="15" hidden="1" customHeight="1" outlineLevel="2">
      <c r="A1133" s="913">
        <v>751</v>
      </c>
      <c r="B1133" s="911">
        <v>45250</v>
      </c>
      <c r="C1133" s="1047" t="s">
        <v>577</v>
      </c>
      <c r="D1133" s="930" t="s">
        <v>1649</v>
      </c>
      <c r="E1133" s="931">
        <v>737</v>
      </c>
      <c r="F1133" s="906">
        <v>27</v>
      </c>
      <c r="G1133" s="906"/>
      <c r="H1133" s="815" t="str">
        <f>VLOOKUP($E1133,ETB!$B$66:$C$674,2,0)</f>
        <v>Trade creditors</v>
      </c>
    </row>
    <row r="1134" spans="1:8" ht="15" hidden="1" customHeight="1" outlineLevel="2">
      <c r="A1134" s="913">
        <v>752</v>
      </c>
      <c r="B1134" s="911">
        <v>45219</v>
      </c>
      <c r="C1134" s="1047" t="s">
        <v>577</v>
      </c>
      <c r="D1134" s="930" t="s">
        <v>1508</v>
      </c>
      <c r="E1134" s="931">
        <v>737</v>
      </c>
      <c r="F1134" s="906">
        <v>34.200000000000003</v>
      </c>
      <c r="G1134" s="906"/>
      <c r="H1134" s="815" t="str">
        <f>VLOOKUP($E1134,ETB!$B$66:$C$674,2,0)</f>
        <v>Trade creditors</v>
      </c>
    </row>
    <row r="1135" spans="1:8" ht="15" hidden="1" customHeight="1" outlineLevel="2">
      <c r="A1135" s="913">
        <v>753</v>
      </c>
      <c r="B1135" s="911">
        <v>45219</v>
      </c>
      <c r="C1135" s="1047" t="s">
        <v>577</v>
      </c>
      <c r="D1135" s="930" t="s">
        <v>1508</v>
      </c>
      <c r="E1135" s="931">
        <v>737</v>
      </c>
      <c r="F1135" s="906">
        <v>27</v>
      </c>
      <c r="G1135" s="906"/>
      <c r="H1135" s="815" t="str">
        <f>VLOOKUP($E1135,ETB!$B$66:$C$674,2,0)</f>
        <v>Trade creditors</v>
      </c>
    </row>
    <row r="1136" spans="1:8" ht="15" hidden="1" customHeight="1" outlineLevel="2">
      <c r="A1136" s="913">
        <v>755</v>
      </c>
      <c r="B1136" s="911">
        <v>44978</v>
      </c>
      <c r="C1136" s="1047" t="s">
        <v>577</v>
      </c>
      <c r="D1136" s="930" t="s">
        <v>725</v>
      </c>
      <c r="E1136" s="931">
        <v>737</v>
      </c>
      <c r="F1136" s="906">
        <v>27</v>
      </c>
      <c r="G1136" s="906"/>
      <c r="H1136" s="815" t="str">
        <f>VLOOKUP($E1136,ETB!$B$66:$C$674,2,0)</f>
        <v>Trade creditors</v>
      </c>
    </row>
    <row r="1137" spans="1:8" ht="15" hidden="1" customHeight="1" outlineLevel="2">
      <c r="A1137" s="913">
        <v>756</v>
      </c>
      <c r="B1137" s="911">
        <v>44978</v>
      </c>
      <c r="C1137" s="1047" t="s">
        <v>577</v>
      </c>
      <c r="D1137" s="930" t="s">
        <v>725</v>
      </c>
      <c r="E1137" s="931">
        <v>737</v>
      </c>
      <c r="F1137" s="906">
        <v>27</v>
      </c>
      <c r="G1137" s="906"/>
      <c r="H1137" s="815" t="str">
        <f>VLOOKUP($E1137,ETB!$B$66:$C$674,2,0)</f>
        <v>Trade creditors</v>
      </c>
    </row>
    <row r="1138" spans="1:8" ht="15" hidden="1" customHeight="1" outlineLevel="2">
      <c r="A1138" s="913">
        <v>757</v>
      </c>
      <c r="B1138" s="911">
        <v>45128</v>
      </c>
      <c r="C1138" s="1047" t="s">
        <v>577</v>
      </c>
      <c r="D1138" s="930" t="s">
        <v>1159</v>
      </c>
      <c r="E1138" s="931">
        <v>737</v>
      </c>
      <c r="F1138" s="906">
        <v>42.6</v>
      </c>
      <c r="G1138" s="906"/>
      <c r="H1138" s="815" t="str">
        <f>VLOOKUP($E1138,ETB!$B$66:$C$674,2,0)</f>
        <v>Trade creditors</v>
      </c>
    </row>
    <row r="1139" spans="1:8" ht="15" hidden="1" customHeight="1" outlineLevel="2">
      <c r="A1139" s="913">
        <v>758</v>
      </c>
      <c r="B1139" s="911">
        <v>45128</v>
      </c>
      <c r="C1139" s="1047" t="s">
        <v>577</v>
      </c>
      <c r="D1139" s="930" t="s">
        <v>1159</v>
      </c>
      <c r="E1139" s="931">
        <v>737</v>
      </c>
      <c r="F1139" s="906">
        <v>34.200000000000003</v>
      </c>
      <c r="G1139" s="906"/>
      <c r="H1139" s="815" t="str">
        <f>VLOOKUP($E1139,ETB!$B$66:$C$674,2,0)</f>
        <v>Trade creditors</v>
      </c>
    </row>
    <row r="1140" spans="1:8" ht="15" hidden="1" customHeight="1" outlineLevel="2">
      <c r="A1140" s="913">
        <v>759</v>
      </c>
      <c r="B1140" s="911">
        <v>45128</v>
      </c>
      <c r="C1140" s="1047" t="s">
        <v>577</v>
      </c>
      <c r="D1140" s="930" t="s">
        <v>1159</v>
      </c>
      <c r="E1140" s="931">
        <v>737</v>
      </c>
      <c r="F1140" s="906">
        <v>34.200000000000003</v>
      </c>
      <c r="G1140" s="906"/>
      <c r="H1140" s="815" t="str">
        <f>VLOOKUP($E1140,ETB!$B$66:$C$674,2,0)</f>
        <v>Trade creditors</v>
      </c>
    </row>
    <row r="1141" spans="1:8" ht="15" hidden="1" customHeight="1" outlineLevel="2">
      <c r="A1141" s="913">
        <v>760</v>
      </c>
      <c r="B1141" s="911">
        <v>45128</v>
      </c>
      <c r="C1141" s="1047" t="s">
        <v>577</v>
      </c>
      <c r="D1141" s="930" t="s">
        <v>1159</v>
      </c>
      <c r="E1141" s="931">
        <v>737</v>
      </c>
      <c r="F1141" s="906">
        <v>27</v>
      </c>
      <c r="G1141" s="906"/>
      <c r="H1141" s="815" t="str">
        <f>VLOOKUP($E1141,ETB!$B$66:$C$674,2,0)</f>
        <v>Trade creditors</v>
      </c>
    </row>
    <row r="1142" spans="1:8" ht="15" hidden="1" customHeight="1" outlineLevel="2">
      <c r="A1142" s="913">
        <v>765</v>
      </c>
      <c r="B1142" s="911">
        <v>45251</v>
      </c>
      <c r="C1142" s="1047" t="s">
        <v>577</v>
      </c>
      <c r="D1142" s="930" t="s">
        <v>1659</v>
      </c>
      <c r="E1142" s="931">
        <v>737</v>
      </c>
      <c r="F1142" s="906">
        <v>54.6</v>
      </c>
      <c r="G1142" s="906"/>
      <c r="H1142" s="815" t="str">
        <f>VLOOKUP($E1142,ETB!$B$66:$C$674,2,0)</f>
        <v>Trade creditors</v>
      </c>
    </row>
    <row r="1143" spans="1:8" ht="15" hidden="1" customHeight="1" outlineLevel="2">
      <c r="A1143" s="913">
        <v>766</v>
      </c>
      <c r="B1143" s="911">
        <v>45222</v>
      </c>
      <c r="C1143" s="1047" t="s">
        <v>577</v>
      </c>
      <c r="D1143" s="930" t="s">
        <v>1519</v>
      </c>
      <c r="E1143" s="931">
        <v>737</v>
      </c>
      <c r="F1143" s="906">
        <v>34.200000000000003</v>
      </c>
      <c r="G1143" s="906"/>
      <c r="H1143" s="815" t="str">
        <f>VLOOKUP($E1143,ETB!$B$66:$C$674,2,0)</f>
        <v>Trade creditors</v>
      </c>
    </row>
    <row r="1144" spans="1:8" ht="15" hidden="1" customHeight="1" outlineLevel="2">
      <c r="A1144" s="913">
        <v>767</v>
      </c>
      <c r="B1144" s="911">
        <v>45222</v>
      </c>
      <c r="C1144" s="1047" t="s">
        <v>577</v>
      </c>
      <c r="D1144" s="930" t="s">
        <v>1519</v>
      </c>
      <c r="E1144" s="931">
        <v>737</v>
      </c>
      <c r="F1144" s="906">
        <v>34.200000000000003</v>
      </c>
      <c r="G1144" s="906"/>
      <c r="H1144" s="815" t="str">
        <f>VLOOKUP($E1144,ETB!$B$66:$C$674,2,0)</f>
        <v>Trade creditors</v>
      </c>
    </row>
    <row r="1145" spans="1:8" ht="15" hidden="1" customHeight="1" outlineLevel="2">
      <c r="A1145" s="913">
        <v>768</v>
      </c>
      <c r="B1145" s="911">
        <v>45222</v>
      </c>
      <c r="C1145" s="1047" t="s">
        <v>577</v>
      </c>
      <c r="D1145" s="930" t="s">
        <v>1519</v>
      </c>
      <c r="E1145" s="931">
        <v>737</v>
      </c>
      <c r="F1145" s="906">
        <v>27</v>
      </c>
      <c r="G1145" s="906"/>
      <c r="H1145" s="815" t="str">
        <f>VLOOKUP($E1145,ETB!$B$66:$C$674,2,0)</f>
        <v>Trade creditors</v>
      </c>
    </row>
    <row r="1146" spans="1:8" ht="15" hidden="1" customHeight="1" outlineLevel="2">
      <c r="A1146" s="913">
        <v>769</v>
      </c>
      <c r="B1146" s="911">
        <v>45222</v>
      </c>
      <c r="C1146" s="1047" t="s">
        <v>577</v>
      </c>
      <c r="D1146" s="930" t="s">
        <v>1519</v>
      </c>
      <c r="E1146" s="931">
        <v>737</v>
      </c>
      <c r="F1146" s="906">
        <v>20.7</v>
      </c>
      <c r="G1146" s="906"/>
      <c r="H1146" s="815" t="str">
        <f>VLOOKUP($E1146,ETB!$B$66:$C$674,2,0)</f>
        <v>Trade creditors</v>
      </c>
    </row>
    <row r="1147" spans="1:8" ht="15" hidden="1" customHeight="1" outlineLevel="2">
      <c r="A1147" s="913">
        <v>770</v>
      </c>
      <c r="B1147" s="911">
        <v>45190</v>
      </c>
      <c r="C1147" s="1047" t="s">
        <v>577</v>
      </c>
      <c r="D1147" s="930" t="s">
        <v>1383</v>
      </c>
      <c r="E1147" s="931">
        <v>737</v>
      </c>
      <c r="F1147" s="906">
        <v>34.200000000000003</v>
      </c>
      <c r="G1147" s="906"/>
      <c r="H1147" s="815" t="str">
        <f>VLOOKUP($E1147,ETB!$B$66:$C$674,2,0)</f>
        <v>Trade creditors</v>
      </c>
    </row>
    <row r="1148" spans="1:8" ht="15" hidden="1" customHeight="1" outlineLevel="2">
      <c r="A1148" s="913">
        <v>782</v>
      </c>
      <c r="B1148" s="911">
        <v>44979</v>
      </c>
      <c r="C1148" s="1047" t="s">
        <v>577</v>
      </c>
      <c r="D1148" s="930" t="s">
        <v>729</v>
      </c>
      <c r="E1148" s="931">
        <v>737</v>
      </c>
      <c r="F1148" s="906">
        <v>20.7</v>
      </c>
      <c r="G1148" s="906"/>
      <c r="H1148" s="815" t="str">
        <f>VLOOKUP($E1148,ETB!$B$66:$C$674,2,0)</f>
        <v>Trade creditors</v>
      </c>
    </row>
    <row r="1149" spans="1:8" ht="15" hidden="1" customHeight="1" outlineLevel="2">
      <c r="A1149" s="913">
        <v>783</v>
      </c>
      <c r="B1149" s="911">
        <v>44979</v>
      </c>
      <c r="C1149" s="1047" t="s">
        <v>577</v>
      </c>
      <c r="D1149" s="930" t="s">
        <v>729</v>
      </c>
      <c r="E1149" s="931">
        <v>737</v>
      </c>
      <c r="F1149" s="906">
        <v>27</v>
      </c>
      <c r="G1149" s="906"/>
      <c r="H1149" s="815" t="str">
        <f>VLOOKUP($E1149,ETB!$B$66:$C$674,2,0)</f>
        <v>Trade creditors</v>
      </c>
    </row>
    <row r="1150" spans="1:8" ht="15" hidden="1" customHeight="1" outlineLevel="2">
      <c r="A1150" s="913">
        <v>784</v>
      </c>
      <c r="B1150" s="911">
        <v>44979</v>
      </c>
      <c r="C1150" s="1047" t="s">
        <v>577</v>
      </c>
      <c r="D1150" s="930" t="s">
        <v>729</v>
      </c>
      <c r="E1150" s="931">
        <v>737</v>
      </c>
      <c r="F1150" s="906">
        <v>34.200000000000003</v>
      </c>
      <c r="G1150" s="906"/>
      <c r="H1150" s="815" t="str">
        <f>VLOOKUP($E1150,ETB!$B$66:$C$674,2,0)</f>
        <v>Trade creditors</v>
      </c>
    </row>
    <row r="1151" spans="1:8" ht="15" hidden="1" customHeight="1" outlineLevel="2">
      <c r="A1151" s="913">
        <v>785</v>
      </c>
      <c r="B1151" s="911">
        <v>45131</v>
      </c>
      <c r="C1151" s="1047" t="s">
        <v>577</v>
      </c>
      <c r="D1151" s="930" t="s">
        <v>1165</v>
      </c>
      <c r="E1151" s="931">
        <v>737</v>
      </c>
      <c r="F1151" s="906">
        <v>34.200000000000003</v>
      </c>
      <c r="G1151" s="906"/>
      <c r="H1151" s="815" t="str">
        <f>VLOOKUP($E1151,ETB!$B$66:$C$674,2,0)</f>
        <v>Trade creditors</v>
      </c>
    </row>
    <row r="1152" spans="1:8" ht="15" hidden="1" customHeight="1" outlineLevel="2">
      <c r="A1152" s="913">
        <v>786</v>
      </c>
      <c r="B1152" s="911">
        <v>45131</v>
      </c>
      <c r="C1152" s="1047" t="s">
        <v>577</v>
      </c>
      <c r="D1152" s="930" t="s">
        <v>1165</v>
      </c>
      <c r="E1152" s="931">
        <v>737</v>
      </c>
      <c r="F1152" s="908">
        <v>34.200000000000003</v>
      </c>
      <c r="G1152" s="906"/>
      <c r="H1152" s="815" t="str">
        <f>VLOOKUP($E1152,ETB!$B$66:$C$674,2,0)</f>
        <v>Trade creditors</v>
      </c>
    </row>
    <row r="1153" spans="1:8" ht="15" hidden="1" customHeight="1" outlineLevel="2">
      <c r="A1153" s="913">
        <v>787</v>
      </c>
      <c r="B1153" s="911">
        <v>45131</v>
      </c>
      <c r="C1153" s="1047" t="s">
        <v>577</v>
      </c>
      <c r="D1153" s="930" t="s">
        <v>1165</v>
      </c>
      <c r="E1153" s="931">
        <v>737</v>
      </c>
      <c r="F1153" s="906">
        <v>34.200000000000003</v>
      </c>
      <c r="G1153" s="906"/>
      <c r="H1153" s="815" t="str">
        <f>VLOOKUP($E1153,ETB!$B$66:$C$674,2,0)</f>
        <v>Trade creditors</v>
      </c>
    </row>
    <row r="1154" spans="1:8" ht="15" hidden="1" customHeight="1" outlineLevel="2">
      <c r="A1154" s="913">
        <v>788</v>
      </c>
      <c r="B1154" s="911">
        <v>45131</v>
      </c>
      <c r="C1154" s="1047" t="s">
        <v>577</v>
      </c>
      <c r="D1154" s="930" t="s">
        <v>1165</v>
      </c>
      <c r="E1154" s="931">
        <v>737</v>
      </c>
      <c r="F1154" s="906">
        <v>27</v>
      </c>
      <c r="G1154" s="906"/>
      <c r="H1154" s="815" t="str">
        <f>VLOOKUP($E1154,ETB!$B$66:$C$674,2,0)</f>
        <v>Trade creditors</v>
      </c>
    </row>
    <row r="1155" spans="1:8" ht="15" hidden="1" customHeight="1" outlineLevel="2">
      <c r="A1155" s="913">
        <v>789</v>
      </c>
      <c r="B1155" s="911">
        <v>45131</v>
      </c>
      <c r="C1155" s="1047" t="s">
        <v>577</v>
      </c>
      <c r="D1155" s="930" t="s">
        <v>1165</v>
      </c>
      <c r="E1155" s="931">
        <v>737</v>
      </c>
      <c r="F1155" s="906">
        <v>27</v>
      </c>
      <c r="G1155" s="906"/>
      <c r="H1155" s="815" t="str">
        <f>VLOOKUP($E1155,ETB!$B$66:$C$674,2,0)</f>
        <v>Trade creditors</v>
      </c>
    </row>
    <row r="1156" spans="1:8" ht="15" hidden="1" customHeight="1" outlineLevel="2">
      <c r="A1156" s="913">
        <v>790</v>
      </c>
      <c r="B1156" s="911">
        <v>45131</v>
      </c>
      <c r="C1156" s="1047" t="s">
        <v>577</v>
      </c>
      <c r="D1156" s="930" t="s">
        <v>1165</v>
      </c>
      <c r="E1156" s="931">
        <v>737</v>
      </c>
      <c r="F1156" s="906">
        <v>20.7</v>
      </c>
      <c r="G1156" s="906"/>
      <c r="H1156" s="815" t="str">
        <f>VLOOKUP($E1156,ETB!$B$66:$C$674,2,0)</f>
        <v>Trade creditors</v>
      </c>
    </row>
    <row r="1157" spans="1:8" ht="15" hidden="1" customHeight="1" outlineLevel="2">
      <c r="A1157" s="913">
        <v>791</v>
      </c>
      <c r="B1157" s="911">
        <v>45131</v>
      </c>
      <c r="C1157" s="1047" t="s">
        <v>577</v>
      </c>
      <c r="D1157" s="930" t="s">
        <v>1165</v>
      </c>
      <c r="E1157" s="931">
        <v>737</v>
      </c>
      <c r="F1157" s="906">
        <v>20.7</v>
      </c>
      <c r="G1157" s="906"/>
      <c r="H1157" s="815" t="str">
        <f>VLOOKUP($E1157,ETB!$B$66:$C$674,2,0)</f>
        <v>Trade creditors</v>
      </c>
    </row>
    <row r="1158" spans="1:8" ht="15" hidden="1" customHeight="1" outlineLevel="2">
      <c r="A1158" s="913">
        <v>792</v>
      </c>
      <c r="B1158" s="911">
        <v>45131</v>
      </c>
      <c r="C1158" s="1047" t="s">
        <v>577</v>
      </c>
      <c r="D1158" s="930" t="s">
        <v>1165</v>
      </c>
      <c r="E1158" s="931">
        <v>737</v>
      </c>
      <c r="F1158" s="906">
        <v>20.7</v>
      </c>
      <c r="G1158" s="906"/>
      <c r="H1158" s="815" t="str">
        <f>VLOOKUP($E1158,ETB!$B$66:$C$674,2,0)</f>
        <v>Trade creditors</v>
      </c>
    </row>
    <row r="1159" spans="1:8" ht="15" hidden="1" customHeight="1" outlineLevel="2">
      <c r="A1159" s="913">
        <v>793</v>
      </c>
      <c r="B1159" s="911">
        <v>45099</v>
      </c>
      <c r="C1159" s="1047" t="s">
        <v>577</v>
      </c>
      <c r="D1159" s="930" t="s">
        <v>1075</v>
      </c>
      <c r="E1159" s="931">
        <v>737</v>
      </c>
      <c r="F1159" s="906">
        <v>27</v>
      </c>
      <c r="G1159" s="906"/>
      <c r="H1159" s="815" t="str">
        <f>VLOOKUP($E1159,ETB!$B$66:$C$674,2,0)</f>
        <v>Trade creditors</v>
      </c>
    </row>
    <row r="1160" spans="1:8" ht="15" hidden="1" customHeight="1" outlineLevel="2">
      <c r="A1160" s="913">
        <v>794</v>
      </c>
      <c r="B1160" s="911">
        <v>45099</v>
      </c>
      <c r="C1160" s="1047" t="s">
        <v>577</v>
      </c>
      <c r="D1160" s="930" t="s">
        <v>1075</v>
      </c>
      <c r="E1160" s="931">
        <v>737</v>
      </c>
      <c r="F1160" s="906">
        <v>27</v>
      </c>
      <c r="G1160" s="906"/>
      <c r="H1160" s="815" t="str">
        <f>VLOOKUP($E1160,ETB!$B$66:$C$674,2,0)</f>
        <v>Trade creditors</v>
      </c>
    </row>
    <row r="1161" spans="1:8" ht="15" hidden="1" customHeight="1" outlineLevel="2">
      <c r="A1161" s="913">
        <v>795</v>
      </c>
      <c r="B1161" s="911">
        <v>45191</v>
      </c>
      <c r="C1161" s="1047" t="s">
        <v>577</v>
      </c>
      <c r="D1161" s="930" t="s">
        <v>1389</v>
      </c>
      <c r="E1161" s="931">
        <v>737</v>
      </c>
      <c r="F1161" s="906">
        <v>42.6</v>
      </c>
      <c r="G1161" s="906"/>
      <c r="H1161" s="815" t="str">
        <f>VLOOKUP($E1161,ETB!$B$66:$C$674,2,0)</f>
        <v>Trade creditors</v>
      </c>
    </row>
    <row r="1162" spans="1:8" ht="15" hidden="1" customHeight="1" outlineLevel="2">
      <c r="A1162" s="913">
        <v>796</v>
      </c>
      <c r="B1162" s="911">
        <v>45191</v>
      </c>
      <c r="C1162" s="1047" t="s">
        <v>577</v>
      </c>
      <c r="D1162" s="930" t="s">
        <v>1389</v>
      </c>
      <c r="E1162" s="931">
        <v>737</v>
      </c>
      <c r="F1162" s="906">
        <v>27</v>
      </c>
      <c r="G1162" s="906"/>
      <c r="H1162" s="815" t="str">
        <f>VLOOKUP($E1162,ETB!$B$66:$C$674,2,0)</f>
        <v>Trade creditors</v>
      </c>
    </row>
    <row r="1163" spans="1:8" ht="15" hidden="1" customHeight="1" outlineLevel="2">
      <c r="A1163" s="913">
        <v>797</v>
      </c>
      <c r="B1163" s="911">
        <v>45191</v>
      </c>
      <c r="C1163" s="1047" t="s">
        <v>577</v>
      </c>
      <c r="D1163" s="930" t="s">
        <v>1389</v>
      </c>
      <c r="E1163" s="931">
        <v>737</v>
      </c>
      <c r="F1163" s="907">
        <v>27</v>
      </c>
      <c r="G1163" s="906"/>
      <c r="H1163" s="815" t="str">
        <f>VLOOKUP($E1163,ETB!$B$66:$C$674,2,0)</f>
        <v>Trade creditors</v>
      </c>
    </row>
    <row r="1164" spans="1:8" ht="15" hidden="1" customHeight="1" outlineLevel="2">
      <c r="A1164" s="913">
        <v>798</v>
      </c>
      <c r="B1164" s="911">
        <v>45040</v>
      </c>
      <c r="C1164" s="1047" t="s">
        <v>577</v>
      </c>
      <c r="D1164" s="932" t="s">
        <v>920</v>
      </c>
      <c r="E1164" s="931">
        <v>737</v>
      </c>
      <c r="F1164" s="906">
        <v>34.200000000000003</v>
      </c>
      <c r="G1164" s="906"/>
      <c r="H1164" s="815" t="str">
        <f>VLOOKUP($E1164,ETB!$B$66:$C$674,2,0)</f>
        <v>Trade creditors</v>
      </c>
    </row>
    <row r="1165" spans="1:8" ht="15" hidden="1" customHeight="1" outlineLevel="2">
      <c r="A1165" s="913">
        <v>799</v>
      </c>
      <c r="B1165" s="911">
        <v>45040</v>
      </c>
      <c r="C1165" s="1047" t="s">
        <v>577</v>
      </c>
      <c r="D1165" s="930" t="s">
        <v>920</v>
      </c>
      <c r="E1165" s="931">
        <v>737</v>
      </c>
      <c r="F1165" s="906">
        <v>42.6</v>
      </c>
      <c r="G1165" s="906"/>
      <c r="H1165" s="815" t="str">
        <f>VLOOKUP($E1165,ETB!$B$66:$C$674,2,0)</f>
        <v>Trade creditors</v>
      </c>
    </row>
    <row r="1166" spans="1:8" ht="15" hidden="1" customHeight="1" outlineLevel="2">
      <c r="A1166" s="913">
        <v>800</v>
      </c>
      <c r="B1166" s="911">
        <v>45100</v>
      </c>
      <c r="C1166" s="1047" t="s">
        <v>577</v>
      </c>
      <c r="D1166" s="930" t="s">
        <v>1077</v>
      </c>
      <c r="E1166" s="931">
        <v>737</v>
      </c>
      <c r="F1166" s="906">
        <v>42.6</v>
      </c>
      <c r="G1166" s="906"/>
      <c r="H1166" s="815" t="str">
        <f>VLOOKUP($E1166,ETB!$B$66:$C$674,2,0)</f>
        <v>Trade creditors</v>
      </c>
    </row>
    <row r="1167" spans="1:8" ht="15" hidden="1" customHeight="1" outlineLevel="2">
      <c r="A1167" s="913">
        <v>801</v>
      </c>
      <c r="B1167" s="911">
        <v>45100</v>
      </c>
      <c r="C1167" s="1047" t="s">
        <v>577</v>
      </c>
      <c r="D1167" s="930" t="s">
        <v>1077</v>
      </c>
      <c r="E1167" s="931">
        <v>737</v>
      </c>
      <c r="F1167" s="906">
        <v>34.200000000000003</v>
      </c>
      <c r="G1167" s="906"/>
      <c r="H1167" s="815" t="str">
        <f>VLOOKUP($E1167,ETB!$B$66:$C$674,2,0)</f>
        <v>Trade creditors</v>
      </c>
    </row>
    <row r="1168" spans="1:8" ht="15" hidden="1" customHeight="1" outlineLevel="2">
      <c r="A1168" s="913">
        <v>802</v>
      </c>
      <c r="B1168" s="911">
        <v>45100</v>
      </c>
      <c r="C1168" s="1047" t="s">
        <v>577</v>
      </c>
      <c r="D1168" s="930" t="s">
        <v>1077</v>
      </c>
      <c r="E1168" s="931">
        <v>737</v>
      </c>
      <c r="F1168" s="906">
        <v>34.200000000000003</v>
      </c>
      <c r="G1168" s="906"/>
      <c r="H1168" s="815" t="str">
        <f>VLOOKUP($E1168,ETB!$B$66:$C$674,2,0)</f>
        <v>Trade creditors</v>
      </c>
    </row>
    <row r="1169" spans="1:8" ht="15" hidden="1" customHeight="1" outlineLevel="2">
      <c r="A1169" s="913">
        <v>803</v>
      </c>
      <c r="B1169" s="911">
        <v>45100</v>
      </c>
      <c r="C1169" s="1047" t="s">
        <v>577</v>
      </c>
      <c r="D1169" s="930" t="s">
        <v>1077</v>
      </c>
      <c r="E1169" s="931">
        <v>737</v>
      </c>
      <c r="F1169" s="906">
        <v>27</v>
      </c>
      <c r="G1169" s="906"/>
      <c r="H1169" s="815" t="str">
        <f>VLOOKUP($E1169,ETB!$B$66:$C$674,2,0)</f>
        <v>Trade creditors</v>
      </c>
    </row>
    <row r="1170" spans="1:8" ht="15" hidden="1" customHeight="1" outlineLevel="2">
      <c r="A1170" s="913">
        <v>805</v>
      </c>
      <c r="B1170" s="911">
        <v>45069</v>
      </c>
      <c r="C1170" s="1047" t="s">
        <v>577</v>
      </c>
      <c r="D1170" s="930" t="s">
        <v>993</v>
      </c>
      <c r="E1170" s="931">
        <v>737</v>
      </c>
      <c r="F1170" s="906">
        <v>27</v>
      </c>
      <c r="G1170" s="906"/>
      <c r="H1170" s="815" t="str">
        <f>VLOOKUP($E1170,ETB!$B$66:$C$674,2,0)</f>
        <v>Trade creditors</v>
      </c>
    </row>
    <row r="1171" spans="1:8" ht="15" hidden="1" customHeight="1" outlineLevel="2">
      <c r="A1171" s="913">
        <v>806</v>
      </c>
      <c r="B1171" s="911">
        <v>45253</v>
      </c>
      <c r="C1171" s="1047" t="s">
        <v>577</v>
      </c>
      <c r="D1171" s="930" t="s">
        <v>1665</v>
      </c>
      <c r="E1171" s="931">
        <v>737</v>
      </c>
      <c r="F1171" s="906">
        <v>35.94</v>
      </c>
      <c r="G1171" s="906"/>
      <c r="H1171" s="815" t="str">
        <f>VLOOKUP($E1171,ETB!$B$66:$C$674,2,0)</f>
        <v>Trade creditors</v>
      </c>
    </row>
    <row r="1172" spans="1:8" ht="15" hidden="1" customHeight="1" outlineLevel="2">
      <c r="A1172" s="913">
        <v>807</v>
      </c>
      <c r="B1172" s="911">
        <v>45194</v>
      </c>
      <c r="C1172" s="1047" t="s">
        <v>577</v>
      </c>
      <c r="D1172" s="930" t="s">
        <v>1397</v>
      </c>
      <c r="E1172" s="931">
        <v>737</v>
      </c>
      <c r="F1172" s="906">
        <v>34.200000000000003</v>
      </c>
      <c r="G1172" s="906"/>
      <c r="H1172" s="815" t="str">
        <f>VLOOKUP($E1172,ETB!$B$66:$C$674,2,0)</f>
        <v>Trade creditors</v>
      </c>
    </row>
    <row r="1173" spans="1:8" ht="15" hidden="1" customHeight="1" outlineLevel="2">
      <c r="A1173" s="913">
        <v>808</v>
      </c>
      <c r="B1173" s="911">
        <v>45194</v>
      </c>
      <c r="C1173" s="1047" t="s">
        <v>577</v>
      </c>
      <c r="D1173" s="930" t="s">
        <v>1397</v>
      </c>
      <c r="E1173" s="931">
        <v>737</v>
      </c>
      <c r="F1173" s="906">
        <v>27</v>
      </c>
      <c r="G1173" s="906"/>
      <c r="H1173" s="815" t="str">
        <f>VLOOKUP($E1173,ETB!$B$66:$C$674,2,0)</f>
        <v>Trade creditors</v>
      </c>
    </row>
    <row r="1174" spans="1:8" ht="15" hidden="1" customHeight="1" outlineLevel="2">
      <c r="A1174" s="913">
        <v>809</v>
      </c>
      <c r="B1174" s="911">
        <v>45194</v>
      </c>
      <c r="C1174" s="1047" t="s">
        <v>577</v>
      </c>
      <c r="D1174" s="930" t="s">
        <v>1397</v>
      </c>
      <c r="E1174" s="931">
        <v>737</v>
      </c>
      <c r="F1174" s="906">
        <v>27</v>
      </c>
      <c r="G1174" s="906"/>
      <c r="H1174" s="815" t="str">
        <f>VLOOKUP($E1174,ETB!$B$66:$C$674,2,0)</f>
        <v>Trade creditors</v>
      </c>
    </row>
    <row r="1175" spans="1:8" ht="15" hidden="1" customHeight="1" outlineLevel="2">
      <c r="A1175" s="913">
        <v>810</v>
      </c>
      <c r="B1175" s="911">
        <v>45194</v>
      </c>
      <c r="C1175" s="1047" t="s">
        <v>577</v>
      </c>
      <c r="D1175" s="930" t="s">
        <v>1397</v>
      </c>
      <c r="E1175" s="931">
        <v>737</v>
      </c>
      <c r="F1175" s="908">
        <v>27</v>
      </c>
      <c r="G1175" s="906"/>
      <c r="H1175" s="815" t="str">
        <f>VLOOKUP($E1175,ETB!$B$66:$C$674,2,0)</f>
        <v>Trade creditors</v>
      </c>
    </row>
    <row r="1176" spans="1:8" ht="15" hidden="1" customHeight="1" outlineLevel="2">
      <c r="A1176" s="913">
        <v>811</v>
      </c>
      <c r="B1176" s="911">
        <v>45194</v>
      </c>
      <c r="C1176" s="1047" t="s">
        <v>577</v>
      </c>
      <c r="D1176" s="930" t="s">
        <v>1397</v>
      </c>
      <c r="E1176" s="931">
        <v>737</v>
      </c>
      <c r="F1176" s="906">
        <v>20.7</v>
      </c>
      <c r="G1176" s="906"/>
      <c r="H1176" s="815" t="str">
        <f>VLOOKUP($E1176,ETB!$B$66:$C$674,2,0)</f>
        <v>Trade creditors</v>
      </c>
    </row>
    <row r="1177" spans="1:8" ht="15" hidden="1" customHeight="1" outlineLevel="2">
      <c r="A1177" s="913">
        <v>812</v>
      </c>
      <c r="B1177" s="911">
        <v>45040</v>
      </c>
      <c r="C1177" s="1047" t="s">
        <v>577</v>
      </c>
      <c r="D1177" s="930" t="s">
        <v>921</v>
      </c>
      <c r="E1177" s="931">
        <v>737</v>
      </c>
      <c r="F1177" s="906">
        <v>11.94</v>
      </c>
      <c r="G1177" s="906"/>
      <c r="H1177" s="815" t="str">
        <f>VLOOKUP($E1177,ETB!$B$66:$C$674,2,0)</f>
        <v>Trade creditors</v>
      </c>
    </row>
    <row r="1178" spans="1:8" ht="15" hidden="1" customHeight="1" outlineLevel="2">
      <c r="A1178" s="913">
        <v>814</v>
      </c>
      <c r="B1178" s="911">
        <v>44980</v>
      </c>
      <c r="C1178" s="1047" t="s">
        <v>577</v>
      </c>
      <c r="D1178" s="930" t="s">
        <v>734</v>
      </c>
      <c r="E1178" s="931">
        <v>737</v>
      </c>
      <c r="F1178" s="906">
        <v>34.200000000000003</v>
      </c>
      <c r="G1178" s="906"/>
      <c r="H1178" s="815" t="str">
        <f>VLOOKUP($E1178,ETB!$B$66:$C$674,2,0)</f>
        <v>Trade creditors</v>
      </c>
    </row>
    <row r="1179" spans="1:8" ht="15" hidden="1" customHeight="1" outlineLevel="2">
      <c r="A1179" s="913">
        <v>815</v>
      </c>
      <c r="B1179" s="911">
        <v>44981</v>
      </c>
      <c r="C1179" s="1047" t="s">
        <v>577</v>
      </c>
      <c r="D1179" s="930" t="s">
        <v>734</v>
      </c>
      <c r="E1179" s="931">
        <v>737</v>
      </c>
      <c r="F1179" s="906">
        <v>20.7</v>
      </c>
      <c r="G1179" s="906"/>
      <c r="H1179" s="815" t="str">
        <f>VLOOKUP($E1179,ETB!$B$66:$C$674,2,0)</f>
        <v>Trade creditors</v>
      </c>
    </row>
    <row r="1180" spans="1:8" ht="15" hidden="1" customHeight="1" outlineLevel="2">
      <c r="A1180" s="913">
        <v>816</v>
      </c>
      <c r="B1180" s="911">
        <v>44981</v>
      </c>
      <c r="C1180" s="1047" t="s">
        <v>577</v>
      </c>
      <c r="D1180" s="930" t="s">
        <v>734</v>
      </c>
      <c r="E1180" s="931">
        <v>737</v>
      </c>
      <c r="F1180" s="906">
        <v>27</v>
      </c>
      <c r="G1180" s="906"/>
      <c r="H1180" s="815" t="str">
        <f>VLOOKUP($E1180,ETB!$B$66:$C$674,2,0)</f>
        <v>Trade creditors</v>
      </c>
    </row>
    <row r="1181" spans="1:8" ht="15" hidden="1" customHeight="1" outlineLevel="2">
      <c r="A1181" s="913">
        <v>817</v>
      </c>
      <c r="B1181" s="911">
        <v>44981</v>
      </c>
      <c r="C1181" s="1047" t="s">
        <v>577</v>
      </c>
      <c r="D1181" s="930" t="s">
        <v>734</v>
      </c>
      <c r="E1181" s="931">
        <v>737</v>
      </c>
      <c r="F1181" s="906">
        <v>27</v>
      </c>
      <c r="G1181" s="906"/>
      <c r="H1181" s="815" t="str">
        <f>VLOOKUP($E1181,ETB!$B$66:$C$674,2,0)</f>
        <v>Trade creditors</v>
      </c>
    </row>
    <row r="1182" spans="1:8" ht="15" hidden="1" customHeight="1" outlineLevel="2">
      <c r="A1182" s="913">
        <v>818</v>
      </c>
      <c r="B1182" s="911">
        <v>44981</v>
      </c>
      <c r="C1182" s="1047" t="s">
        <v>577</v>
      </c>
      <c r="D1182" s="930" t="s">
        <v>734</v>
      </c>
      <c r="E1182" s="931">
        <v>737</v>
      </c>
      <c r="F1182" s="906">
        <v>27</v>
      </c>
      <c r="G1182" s="906"/>
      <c r="H1182" s="815" t="str">
        <f>VLOOKUP($E1182,ETB!$B$66:$C$674,2,0)</f>
        <v>Trade creditors</v>
      </c>
    </row>
    <row r="1183" spans="1:8" ht="15" hidden="1" customHeight="1" outlineLevel="2">
      <c r="A1183" s="913">
        <v>819</v>
      </c>
      <c r="B1183" s="911">
        <v>45103</v>
      </c>
      <c r="C1183" s="1047" t="s">
        <v>577</v>
      </c>
      <c r="D1183" s="930" t="s">
        <v>1085</v>
      </c>
      <c r="E1183" s="931">
        <v>737</v>
      </c>
      <c r="F1183" s="906">
        <v>27</v>
      </c>
      <c r="G1183" s="906"/>
      <c r="H1183" s="815" t="str">
        <f>VLOOKUP($E1183,ETB!$B$66:$C$674,2,0)</f>
        <v>Trade creditors</v>
      </c>
    </row>
    <row r="1184" spans="1:8" ht="15" hidden="1" customHeight="1" outlineLevel="2">
      <c r="A1184" s="913">
        <v>820</v>
      </c>
      <c r="B1184" s="911">
        <v>45103</v>
      </c>
      <c r="C1184" s="1047" t="s">
        <v>577</v>
      </c>
      <c r="D1184" s="930" t="s">
        <v>1085</v>
      </c>
      <c r="E1184" s="931">
        <v>737</v>
      </c>
      <c r="F1184" s="906">
        <v>27</v>
      </c>
      <c r="G1184" s="906"/>
      <c r="H1184" s="815" t="str">
        <f>VLOOKUP($E1184,ETB!$B$66:$C$674,2,0)</f>
        <v>Trade creditors</v>
      </c>
    </row>
    <row r="1185" spans="1:8" ht="15" hidden="1" customHeight="1" outlineLevel="2">
      <c r="A1185" s="913">
        <v>821</v>
      </c>
      <c r="B1185" s="911">
        <v>45103</v>
      </c>
      <c r="C1185" s="1047" t="s">
        <v>577</v>
      </c>
      <c r="D1185" s="930" t="s">
        <v>1085</v>
      </c>
      <c r="E1185" s="931">
        <v>737</v>
      </c>
      <c r="F1185" s="906">
        <v>20.7</v>
      </c>
      <c r="G1185" s="906"/>
      <c r="H1185" s="815" t="str">
        <f>VLOOKUP($E1185,ETB!$B$66:$C$674,2,0)</f>
        <v>Trade creditors</v>
      </c>
    </row>
    <row r="1186" spans="1:8" ht="15" hidden="1" customHeight="1" outlineLevel="2">
      <c r="A1186" s="913">
        <v>823</v>
      </c>
      <c r="B1186" s="911">
        <v>45070</v>
      </c>
      <c r="C1186" s="1047" t="s">
        <v>577</v>
      </c>
      <c r="D1186" s="930" t="s">
        <v>994</v>
      </c>
      <c r="E1186" s="931">
        <v>737</v>
      </c>
      <c r="F1186" s="906">
        <v>27</v>
      </c>
      <c r="G1186" s="906"/>
      <c r="H1186" s="815" t="str">
        <f>VLOOKUP($E1186,ETB!$B$66:$C$674,2,0)</f>
        <v>Trade creditors</v>
      </c>
    </row>
    <row r="1187" spans="1:8" ht="15" hidden="1" customHeight="1" outlineLevel="2">
      <c r="A1187" s="913">
        <v>824</v>
      </c>
      <c r="B1187" s="911">
        <v>45070</v>
      </c>
      <c r="C1187" s="1047" t="s">
        <v>577</v>
      </c>
      <c r="D1187" s="930" t="s">
        <v>994</v>
      </c>
      <c r="E1187" s="931">
        <v>737</v>
      </c>
      <c r="F1187" s="906">
        <v>27</v>
      </c>
      <c r="G1187" s="906"/>
      <c r="H1187" s="815" t="str">
        <f>VLOOKUP($E1187,ETB!$B$66:$C$674,2,0)</f>
        <v>Trade creditors</v>
      </c>
    </row>
    <row r="1188" spans="1:8" ht="15" hidden="1" customHeight="1" outlineLevel="2">
      <c r="A1188" s="913">
        <v>825</v>
      </c>
      <c r="B1188" s="911">
        <v>45070</v>
      </c>
      <c r="C1188" s="1047" t="s">
        <v>577</v>
      </c>
      <c r="D1188" s="930" t="s">
        <v>994</v>
      </c>
      <c r="E1188" s="931">
        <v>737</v>
      </c>
      <c r="F1188" s="906">
        <v>34.200000000000003</v>
      </c>
      <c r="G1188" s="906"/>
      <c r="H1188" s="815" t="str">
        <f>VLOOKUP($E1188,ETB!$B$66:$C$674,2,0)</f>
        <v>Trade creditors</v>
      </c>
    </row>
    <row r="1189" spans="1:8" ht="15" hidden="1" customHeight="1" outlineLevel="2">
      <c r="A1189" s="913">
        <v>826</v>
      </c>
      <c r="B1189" s="911">
        <v>45254</v>
      </c>
      <c r="C1189" s="1047" t="s">
        <v>577</v>
      </c>
      <c r="D1189" s="912" t="s">
        <v>1667</v>
      </c>
      <c r="E1189" s="931">
        <v>737</v>
      </c>
      <c r="F1189" s="906">
        <v>45</v>
      </c>
      <c r="G1189" s="906"/>
      <c r="H1189" s="815" t="str">
        <f>VLOOKUP($E1189,ETB!$B$66:$C$674,2,0)</f>
        <v>Trade creditors</v>
      </c>
    </row>
    <row r="1190" spans="1:8" ht="15" hidden="1" customHeight="1" outlineLevel="2">
      <c r="A1190" s="913">
        <v>827</v>
      </c>
      <c r="B1190" s="911">
        <v>45254</v>
      </c>
      <c r="C1190" s="1047" t="s">
        <v>577</v>
      </c>
      <c r="D1190" s="930" t="s">
        <v>1667</v>
      </c>
      <c r="E1190" s="931">
        <v>737</v>
      </c>
      <c r="F1190" s="906">
        <v>27.9</v>
      </c>
      <c r="G1190" s="906"/>
      <c r="H1190" s="815" t="str">
        <f>VLOOKUP($E1190,ETB!$B$66:$C$674,2,0)</f>
        <v>Trade creditors</v>
      </c>
    </row>
    <row r="1191" spans="1:8" ht="15" hidden="1" customHeight="1" outlineLevel="2">
      <c r="A1191" s="913">
        <v>828</v>
      </c>
      <c r="B1191" s="911">
        <v>45223</v>
      </c>
      <c r="C1191" s="1047" t="s">
        <v>577</v>
      </c>
      <c r="D1191" s="930" t="s">
        <v>1527</v>
      </c>
      <c r="E1191" s="931">
        <v>737</v>
      </c>
      <c r="F1191" s="906">
        <v>42.6</v>
      </c>
      <c r="G1191" s="906"/>
      <c r="H1191" s="815" t="str">
        <f>VLOOKUP($E1191,ETB!$B$66:$C$674,2,0)</f>
        <v>Trade creditors</v>
      </c>
    </row>
    <row r="1192" spans="1:8" ht="15" hidden="1" customHeight="1" outlineLevel="2">
      <c r="A1192" s="913">
        <v>829</v>
      </c>
      <c r="B1192" s="911">
        <v>45041</v>
      </c>
      <c r="C1192" s="1047" t="s">
        <v>577</v>
      </c>
      <c r="D1192" s="930" t="s">
        <v>927</v>
      </c>
      <c r="E1192" s="931">
        <v>737</v>
      </c>
      <c r="F1192" s="906">
        <v>34.200000000000003</v>
      </c>
      <c r="G1192" s="906"/>
      <c r="H1192" s="815" t="str">
        <f>VLOOKUP($E1192,ETB!$B$66:$C$674,2,0)</f>
        <v>Trade creditors</v>
      </c>
    </row>
    <row r="1193" spans="1:8" ht="15" hidden="1" customHeight="1" outlineLevel="2">
      <c r="A1193" s="913">
        <v>830</v>
      </c>
      <c r="B1193" s="911">
        <v>45041</v>
      </c>
      <c r="C1193" s="1047" t="s">
        <v>577</v>
      </c>
      <c r="D1193" s="930" t="s">
        <v>927</v>
      </c>
      <c r="E1193" s="931">
        <v>737</v>
      </c>
      <c r="F1193" s="906">
        <v>42.6</v>
      </c>
      <c r="G1193" s="906"/>
      <c r="H1193" s="815" t="str">
        <f>VLOOKUP($E1193,ETB!$B$66:$C$674,2,0)</f>
        <v>Trade creditors</v>
      </c>
    </row>
    <row r="1194" spans="1:8" ht="15" hidden="1" customHeight="1" outlineLevel="2">
      <c r="A1194" s="913">
        <v>834</v>
      </c>
      <c r="B1194" s="911">
        <v>44981</v>
      </c>
      <c r="C1194" s="1047" t="s">
        <v>577</v>
      </c>
      <c r="D1194" s="930" t="s">
        <v>741</v>
      </c>
      <c r="E1194" s="931">
        <v>737</v>
      </c>
      <c r="F1194" s="906">
        <v>27</v>
      </c>
      <c r="G1194" s="906"/>
      <c r="H1194" s="815" t="str">
        <f>VLOOKUP($E1194,ETB!$B$66:$C$674,2,0)</f>
        <v>Trade creditors</v>
      </c>
    </row>
    <row r="1195" spans="1:8" ht="15" hidden="1" customHeight="1" outlineLevel="2">
      <c r="A1195" s="913">
        <v>835</v>
      </c>
      <c r="B1195" s="911">
        <v>44951</v>
      </c>
      <c r="C1195" s="1047" t="s">
        <v>577</v>
      </c>
      <c r="D1195" s="930" t="s">
        <v>661</v>
      </c>
      <c r="E1195" s="931">
        <v>737</v>
      </c>
      <c r="F1195" s="906">
        <v>20.7</v>
      </c>
      <c r="G1195" s="906"/>
      <c r="H1195" s="815" t="str">
        <f>VLOOKUP($E1195,ETB!$B$66:$C$674,2,0)</f>
        <v>Trade creditors</v>
      </c>
    </row>
    <row r="1196" spans="1:8" ht="15" hidden="1" customHeight="1" outlineLevel="2">
      <c r="A1196" s="913">
        <v>836</v>
      </c>
      <c r="B1196" s="911">
        <v>44951</v>
      </c>
      <c r="C1196" s="1047" t="s">
        <v>577</v>
      </c>
      <c r="D1196" s="930" t="s">
        <v>661</v>
      </c>
      <c r="E1196" s="931">
        <v>737</v>
      </c>
      <c r="F1196" s="906">
        <v>20.7</v>
      </c>
      <c r="G1196" s="906"/>
      <c r="H1196" s="815" t="str">
        <f>VLOOKUP($E1196,ETB!$B$66:$C$674,2,0)</f>
        <v>Trade creditors</v>
      </c>
    </row>
    <row r="1197" spans="1:8" ht="15" hidden="1" customHeight="1" outlineLevel="2">
      <c r="A1197" s="913">
        <v>837</v>
      </c>
      <c r="B1197" s="911">
        <v>44951</v>
      </c>
      <c r="C1197" s="1047" t="s">
        <v>577</v>
      </c>
      <c r="D1197" s="930" t="s">
        <v>661</v>
      </c>
      <c r="E1197" s="931">
        <v>737</v>
      </c>
      <c r="F1197" s="906">
        <v>34.200000000000003</v>
      </c>
      <c r="G1197" s="906"/>
      <c r="H1197" s="815" t="str">
        <f>VLOOKUP($E1197,ETB!$B$66:$C$674,2,0)</f>
        <v>Trade creditors</v>
      </c>
    </row>
    <row r="1198" spans="1:8" ht="15" hidden="1" customHeight="1" outlineLevel="2">
      <c r="A1198" s="913">
        <v>841</v>
      </c>
      <c r="B1198" s="911">
        <v>45042</v>
      </c>
      <c r="C1198" s="1047" t="s">
        <v>577</v>
      </c>
      <c r="D1198" s="930" t="s">
        <v>935</v>
      </c>
      <c r="E1198" s="931">
        <v>737</v>
      </c>
      <c r="F1198" s="906">
        <v>27</v>
      </c>
      <c r="G1198" s="906"/>
      <c r="H1198" s="815" t="str">
        <f>VLOOKUP($E1198,ETB!$B$66:$C$674,2,0)</f>
        <v>Trade creditors</v>
      </c>
    </row>
    <row r="1199" spans="1:8" ht="15" hidden="1" customHeight="1" outlineLevel="2">
      <c r="A1199" s="913">
        <v>842</v>
      </c>
      <c r="B1199" s="911">
        <v>44984</v>
      </c>
      <c r="C1199" s="1047" t="s">
        <v>577</v>
      </c>
      <c r="D1199" s="930" t="s">
        <v>746</v>
      </c>
      <c r="E1199" s="931">
        <v>737</v>
      </c>
      <c r="F1199" s="906">
        <v>20.7</v>
      </c>
      <c r="G1199" s="906"/>
      <c r="H1199" s="815" t="str">
        <f>VLOOKUP($E1199,ETB!$B$66:$C$674,2,0)</f>
        <v>Trade creditors</v>
      </c>
    </row>
    <row r="1200" spans="1:8" ht="15" hidden="1" customHeight="1" outlineLevel="2">
      <c r="A1200" s="913">
        <v>843</v>
      </c>
      <c r="B1200" s="911">
        <v>45133</v>
      </c>
      <c r="C1200" s="1047" t="s">
        <v>577</v>
      </c>
      <c r="D1200" s="930" t="s">
        <v>1170</v>
      </c>
      <c r="E1200" s="931">
        <v>737</v>
      </c>
      <c r="F1200" s="906">
        <v>42.6</v>
      </c>
      <c r="G1200" s="906"/>
      <c r="H1200" s="815" t="str">
        <f>VLOOKUP($E1200,ETB!$B$66:$C$674,2,0)</f>
        <v>Trade creditors</v>
      </c>
    </row>
    <row r="1201" spans="1:8" ht="15" hidden="1" customHeight="1" outlineLevel="2">
      <c r="A1201" s="913">
        <v>844</v>
      </c>
      <c r="B1201" s="911">
        <v>45133</v>
      </c>
      <c r="C1201" s="1047" t="s">
        <v>577</v>
      </c>
      <c r="D1201" s="930" t="s">
        <v>1170</v>
      </c>
      <c r="E1201" s="931">
        <v>737</v>
      </c>
      <c r="F1201" s="906">
        <v>34.200000000000003</v>
      </c>
      <c r="G1201" s="906"/>
      <c r="H1201" s="815" t="str">
        <f>VLOOKUP($E1201,ETB!$B$66:$C$674,2,0)</f>
        <v>Trade creditors</v>
      </c>
    </row>
    <row r="1202" spans="1:8" ht="15" hidden="1" customHeight="1" outlineLevel="2">
      <c r="A1202" s="913">
        <v>845</v>
      </c>
      <c r="B1202" s="911">
        <v>45133</v>
      </c>
      <c r="C1202" s="1047" t="s">
        <v>577</v>
      </c>
      <c r="D1202" s="930" t="s">
        <v>1170</v>
      </c>
      <c r="E1202" s="931">
        <v>737</v>
      </c>
      <c r="F1202" s="906">
        <v>27</v>
      </c>
      <c r="G1202" s="906"/>
      <c r="H1202" s="815" t="str">
        <f>VLOOKUP($E1202,ETB!$B$66:$C$674,2,0)</f>
        <v>Trade creditors</v>
      </c>
    </row>
    <row r="1203" spans="1:8" ht="15" hidden="1" customHeight="1" outlineLevel="2">
      <c r="A1203" s="913">
        <v>846</v>
      </c>
      <c r="B1203" s="911">
        <v>45133</v>
      </c>
      <c r="C1203" s="1047" t="s">
        <v>577</v>
      </c>
      <c r="D1203" s="930" t="s">
        <v>1170</v>
      </c>
      <c r="E1203" s="931">
        <v>737</v>
      </c>
      <c r="F1203" s="906">
        <v>27</v>
      </c>
      <c r="G1203" s="906"/>
      <c r="H1203" s="815" t="str">
        <f>VLOOKUP($E1203,ETB!$B$66:$C$674,2,0)</f>
        <v>Trade creditors</v>
      </c>
    </row>
    <row r="1204" spans="1:8" ht="15" hidden="1" customHeight="1" outlineLevel="2">
      <c r="A1204" s="913">
        <v>847</v>
      </c>
      <c r="B1204" s="911">
        <v>45133</v>
      </c>
      <c r="C1204" s="1047" t="s">
        <v>577</v>
      </c>
      <c r="D1204" s="930" t="s">
        <v>1170</v>
      </c>
      <c r="E1204" s="931">
        <v>737</v>
      </c>
      <c r="F1204" s="906">
        <v>20.7</v>
      </c>
      <c r="G1204" s="906"/>
      <c r="H1204" s="815" t="str">
        <f>VLOOKUP($E1204,ETB!$B$66:$C$674,2,0)</f>
        <v>Trade creditors</v>
      </c>
    </row>
    <row r="1205" spans="1:8" ht="15" hidden="1" customHeight="1" outlineLevel="2">
      <c r="A1205" s="913">
        <v>848</v>
      </c>
      <c r="B1205" s="911">
        <v>45071</v>
      </c>
      <c r="C1205" s="1047" t="s">
        <v>577</v>
      </c>
      <c r="D1205" s="930" t="s">
        <v>996</v>
      </c>
      <c r="E1205" s="931">
        <v>737</v>
      </c>
      <c r="F1205" s="906">
        <v>27</v>
      </c>
      <c r="G1205" s="906"/>
      <c r="H1205" s="815" t="str">
        <f>VLOOKUP($E1205,ETB!$B$66:$C$674,2,0)</f>
        <v>Trade creditors</v>
      </c>
    </row>
    <row r="1206" spans="1:8" ht="15" hidden="1" customHeight="1" outlineLevel="2">
      <c r="A1206" s="913">
        <v>849</v>
      </c>
      <c r="B1206" s="911">
        <v>45071</v>
      </c>
      <c r="C1206" s="1047" t="s">
        <v>577</v>
      </c>
      <c r="D1206" s="930" t="s">
        <v>996</v>
      </c>
      <c r="E1206" s="931">
        <v>737</v>
      </c>
      <c r="F1206" s="906">
        <v>34.200000000000003</v>
      </c>
      <c r="G1206" s="906"/>
      <c r="H1206" s="815" t="str">
        <f>VLOOKUP($E1206,ETB!$B$66:$C$674,2,0)</f>
        <v>Trade creditors</v>
      </c>
    </row>
    <row r="1207" spans="1:8" ht="15" hidden="1" customHeight="1" outlineLevel="2">
      <c r="A1207" s="913">
        <v>850</v>
      </c>
      <c r="B1207" s="911">
        <v>45257</v>
      </c>
      <c r="C1207" s="1047" t="s">
        <v>577</v>
      </c>
      <c r="D1207" s="930" t="s">
        <v>1682</v>
      </c>
      <c r="E1207" s="931">
        <v>737</v>
      </c>
      <c r="F1207" s="906">
        <v>45</v>
      </c>
      <c r="G1207" s="906"/>
      <c r="H1207" s="815" t="str">
        <f>VLOOKUP($E1207,ETB!$B$66:$C$674,2,0)</f>
        <v>Trade creditors</v>
      </c>
    </row>
    <row r="1208" spans="1:8" ht="15" hidden="1" customHeight="1" outlineLevel="2">
      <c r="A1208" s="913">
        <v>851</v>
      </c>
      <c r="B1208" s="911">
        <v>45257</v>
      </c>
      <c r="C1208" s="1047" t="s">
        <v>577</v>
      </c>
      <c r="D1208" s="930" t="s">
        <v>1682</v>
      </c>
      <c r="E1208" s="931">
        <v>737</v>
      </c>
      <c r="F1208" s="906">
        <v>27.9</v>
      </c>
      <c r="G1208" s="906"/>
      <c r="H1208" s="815" t="str">
        <f>VLOOKUP($E1208,ETB!$B$66:$C$674,2,0)</f>
        <v>Trade creditors</v>
      </c>
    </row>
    <row r="1209" spans="1:8" ht="15" hidden="1" customHeight="1" outlineLevel="2">
      <c r="A1209" s="913">
        <v>852</v>
      </c>
      <c r="B1209" s="911">
        <v>45195</v>
      </c>
      <c r="C1209" s="1047" t="s">
        <v>577</v>
      </c>
      <c r="D1209" s="930" t="s">
        <v>1402</v>
      </c>
      <c r="E1209" s="931">
        <v>737</v>
      </c>
      <c r="F1209" s="906">
        <v>42.6</v>
      </c>
      <c r="G1209" s="906"/>
      <c r="H1209" s="815" t="str">
        <f>VLOOKUP($E1209,ETB!$B$66:$C$674,2,0)</f>
        <v>Trade creditors</v>
      </c>
    </row>
    <row r="1210" spans="1:8" ht="15" hidden="1" customHeight="1" outlineLevel="2">
      <c r="A1210" s="913">
        <v>853</v>
      </c>
      <c r="B1210" s="911">
        <v>45195</v>
      </c>
      <c r="C1210" s="1047" t="s">
        <v>577</v>
      </c>
      <c r="D1210" s="930" t="s">
        <v>1402</v>
      </c>
      <c r="E1210" s="931">
        <v>737</v>
      </c>
      <c r="F1210" s="906">
        <v>27</v>
      </c>
      <c r="G1210" s="906"/>
      <c r="H1210" s="815" t="str">
        <f>VLOOKUP($E1210,ETB!$B$66:$C$674,2,0)</f>
        <v>Trade creditors</v>
      </c>
    </row>
    <row r="1211" spans="1:8" ht="15" hidden="1" customHeight="1" outlineLevel="2">
      <c r="A1211" s="913">
        <v>854</v>
      </c>
      <c r="B1211" s="911">
        <v>45043</v>
      </c>
      <c r="C1211" s="1047" t="s">
        <v>577</v>
      </c>
      <c r="D1211" s="930" t="s">
        <v>938</v>
      </c>
      <c r="E1211" s="931">
        <v>737</v>
      </c>
      <c r="F1211" s="906">
        <v>20.7</v>
      </c>
      <c r="G1211" s="906"/>
      <c r="H1211" s="815" t="str">
        <f>VLOOKUP($E1211,ETB!$B$66:$C$674,2,0)</f>
        <v>Trade creditors</v>
      </c>
    </row>
    <row r="1212" spans="1:8" ht="15" hidden="1" customHeight="1" outlineLevel="2">
      <c r="A1212" s="913">
        <v>855</v>
      </c>
      <c r="B1212" s="911">
        <v>45043</v>
      </c>
      <c r="C1212" s="1047" t="s">
        <v>577</v>
      </c>
      <c r="D1212" s="930" t="s">
        <v>938</v>
      </c>
      <c r="E1212" s="931">
        <v>737</v>
      </c>
      <c r="F1212" s="906">
        <v>27</v>
      </c>
      <c r="G1212" s="906"/>
      <c r="H1212" s="815" t="str">
        <f>VLOOKUP($E1212,ETB!$B$66:$C$674,2,0)</f>
        <v>Trade creditors</v>
      </c>
    </row>
    <row r="1213" spans="1:8" ht="15" hidden="1" customHeight="1" outlineLevel="2">
      <c r="A1213" s="913">
        <v>856</v>
      </c>
      <c r="B1213" s="911">
        <v>45043</v>
      </c>
      <c r="C1213" s="1047" t="s">
        <v>577</v>
      </c>
      <c r="D1213" s="930" t="s">
        <v>938</v>
      </c>
      <c r="E1213" s="931">
        <v>737</v>
      </c>
      <c r="F1213" s="906">
        <v>34.200000000000003</v>
      </c>
      <c r="G1213" s="906"/>
      <c r="H1213" s="815" t="str">
        <f>VLOOKUP($E1213,ETB!$B$66:$C$674,2,0)</f>
        <v>Trade creditors</v>
      </c>
    </row>
    <row r="1214" spans="1:8" ht="15" hidden="1" customHeight="1" outlineLevel="2">
      <c r="A1214" s="913">
        <v>857</v>
      </c>
      <c r="B1214" s="911">
        <v>44953</v>
      </c>
      <c r="C1214" s="1047" t="s">
        <v>577</v>
      </c>
      <c r="D1214" s="932" t="s">
        <v>670</v>
      </c>
      <c r="E1214" s="931">
        <v>737</v>
      </c>
      <c r="F1214" s="906">
        <v>20.7</v>
      </c>
      <c r="G1214" s="906"/>
      <c r="H1214" s="815" t="str">
        <f>VLOOKUP($E1214,ETB!$B$66:$C$674,2,0)</f>
        <v>Trade creditors</v>
      </c>
    </row>
    <row r="1215" spans="1:8" ht="15" hidden="1" customHeight="1" outlineLevel="2">
      <c r="A1215" s="913">
        <v>858</v>
      </c>
      <c r="B1215" s="911">
        <v>44953</v>
      </c>
      <c r="C1215" s="1047" t="s">
        <v>577</v>
      </c>
      <c r="D1215" s="930" t="s">
        <v>670</v>
      </c>
      <c r="E1215" s="931">
        <v>737</v>
      </c>
      <c r="F1215" s="906">
        <v>27</v>
      </c>
      <c r="G1215" s="906"/>
      <c r="H1215" s="815" t="str">
        <f>VLOOKUP($E1215,ETB!$B$66:$C$674,2,0)</f>
        <v>Trade creditors</v>
      </c>
    </row>
    <row r="1216" spans="1:8" ht="15" hidden="1" customHeight="1" outlineLevel="2">
      <c r="A1216" s="913">
        <v>859</v>
      </c>
      <c r="B1216" s="911">
        <v>45196</v>
      </c>
      <c r="C1216" s="1047" t="s">
        <v>577</v>
      </c>
      <c r="D1216" s="930" t="s">
        <v>1408</v>
      </c>
      <c r="E1216" s="931">
        <v>737</v>
      </c>
      <c r="F1216" s="906">
        <v>34.200000000000003</v>
      </c>
      <c r="G1216" s="906"/>
      <c r="H1216" s="815" t="str">
        <f>VLOOKUP($E1216,ETB!$B$66:$C$674,2,0)</f>
        <v>Trade creditors</v>
      </c>
    </row>
    <row r="1217" spans="1:8" ht="15" hidden="1" customHeight="1" outlineLevel="2">
      <c r="A1217" s="913">
        <v>860</v>
      </c>
      <c r="B1217" s="911">
        <v>45196</v>
      </c>
      <c r="C1217" s="1047" t="s">
        <v>577</v>
      </c>
      <c r="D1217" s="930" t="s">
        <v>1408</v>
      </c>
      <c r="E1217" s="931">
        <v>737</v>
      </c>
      <c r="F1217" s="906">
        <v>34.200000000000003</v>
      </c>
      <c r="G1217" s="906"/>
      <c r="H1217" s="815" t="str">
        <f>VLOOKUP($E1217,ETB!$B$66:$C$674,2,0)</f>
        <v>Trade creditors</v>
      </c>
    </row>
    <row r="1218" spans="1:8" ht="15" hidden="1" customHeight="1" outlineLevel="2">
      <c r="A1218" s="913">
        <v>861</v>
      </c>
      <c r="B1218" s="911">
        <v>45196</v>
      </c>
      <c r="C1218" s="1047" t="s">
        <v>577</v>
      </c>
      <c r="D1218" s="930" t="s">
        <v>1408</v>
      </c>
      <c r="E1218" s="931">
        <v>737</v>
      </c>
      <c r="F1218" s="906">
        <v>27</v>
      </c>
      <c r="G1218" s="906"/>
      <c r="H1218" s="815" t="str">
        <f>VLOOKUP($E1218,ETB!$B$66:$C$674,2,0)</f>
        <v>Trade creditors</v>
      </c>
    </row>
    <row r="1219" spans="1:8" ht="15" hidden="1" customHeight="1" outlineLevel="2">
      <c r="A1219" s="913">
        <v>862</v>
      </c>
      <c r="B1219" s="911">
        <v>45196</v>
      </c>
      <c r="C1219" s="1047" t="s">
        <v>577</v>
      </c>
      <c r="D1219" s="930" t="s">
        <v>1408</v>
      </c>
      <c r="E1219" s="931">
        <v>737</v>
      </c>
      <c r="F1219" s="906">
        <v>27</v>
      </c>
      <c r="G1219" s="906"/>
      <c r="H1219" s="815" t="str">
        <f>VLOOKUP($E1219,ETB!$B$66:$C$674,2,0)</f>
        <v>Trade creditors</v>
      </c>
    </row>
    <row r="1220" spans="1:8" ht="15" hidden="1" customHeight="1" outlineLevel="2">
      <c r="A1220" s="913">
        <v>863</v>
      </c>
      <c r="B1220" s="911">
        <v>45196</v>
      </c>
      <c r="C1220" s="1047" t="s">
        <v>577</v>
      </c>
      <c r="D1220" s="930" t="s">
        <v>1408</v>
      </c>
      <c r="E1220" s="931">
        <v>737</v>
      </c>
      <c r="F1220" s="906">
        <v>20.7</v>
      </c>
      <c r="G1220" s="906"/>
      <c r="H1220" s="815" t="str">
        <f>VLOOKUP($E1220,ETB!$B$66:$C$674,2,0)</f>
        <v>Trade creditors</v>
      </c>
    </row>
    <row r="1221" spans="1:8" ht="15" hidden="1" customHeight="1" outlineLevel="2">
      <c r="A1221" s="913">
        <v>864</v>
      </c>
      <c r="B1221" s="911">
        <v>45044</v>
      </c>
      <c r="C1221" s="1047" t="s">
        <v>577</v>
      </c>
      <c r="D1221" s="930" t="s">
        <v>942</v>
      </c>
      <c r="E1221" s="931">
        <v>737</v>
      </c>
      <c r="F1221" s="906">
        <v>20.7</v>
      </c>
      <c r="G1221" s="906"/>
      <c r="H1221" s="815" t="str">
        <f>VLOOKUP($E1221,ETB!$B$66:$C$674,2,0)</f>
        <v>Trade creditors</v>
      </c>
    </row>
    <row r="1222" spans="1:8" ht="15" hidden="1" customHeight="1" outlineLevel="2">
      <c r="A1222" s="913">
        <v>866</v>
      </c>
      <c r="B1222" s="911">
        <v>45105</v>
      </c>
      <c r="C1222" s="1047" t="s">
        <v>577</v>
      </c>
      <c r="D1222" s="930" t="s">
        <v>1089</v>
      </c>
      <c r="E1222" s="931">
        <v>737</v>
      </c>
      <c r="F1222" s="906">
        <v>34.200000000000003</v>
      </c>
      <c r="G1222" s="906"/>
      <c r="H1222" s="815" t="str">
        <f>VLOOKUP($E1222,ETB!$B$66:$C$674,2,0)</f>
        <v>Trade creditors</v>
      </c>
    </row>
    <row r="1223" spans="1:8" ht="15" hidden="1" customHeight="1" outlineLevel="2">
      <c r="A1223" s="913">
        <v>867</v>
      </c>
      <c r="B1223" s="911">
        <v>45105</v>
      </c>
      <c r="C1223" s="1047" t="s">
        <v>577</v>
      </c>
      <c r="D1223" s="930" t="s">
        <v>1089</v>
      </c>
      <c r="E1223" s="931">
        <v>737</v>
      </c>
      <c r="F1223" s="906">
        <v>27</v>
      </c>
      <c r="G1223" s="906"/>
      <c r="H1223" s="815" t="str">
        <f>VLOOKUP($E1223,ETB!$B$66:$C$674,2,0)</f>
        <v>Trade creditors</v>
      </c>
    </row>
    <row r="1224" spans="1:8" ht="15" hidden="1" customHeight="1" outlineLevel="2">
      <c r="A1224" s="913">
        <v>868</v>
      </c>
      <c r="B1224" s="911">
        <v>45105</v>
      </c>
      <c r="C1224" s="1047" t="s">
        <v>577</v>
      </c>
      <c r="D1224" s="930" t="s">
        <v>1089</v>
      </c>
      <c r="E1224" s="931">
        <v>737</v>
      </c>
      <c r="F1224" s="906">
        <v>20.7</v>
      </c>
      <c r="G1224" s="906"/>
      <c r="H1224" s="815" t="str">
        <f>VLOOKUP($E1224,ETB!$B$66:$C$674,2,0)</f>
        <v>Trade creditors</v>
      </c>
    </row>
    <row r="1225" spans="1:8" ht="15" hidden="1" customHeight="1" outlineLevel="2">
      <c r="A1225" s="913">
        <v>871</v>
      </c>
      <c r="B1225" s="911">
        <v>45229</v>
      </c>
      <c r="C1225" s="1047" t="s">
        <v>577</v>
      </c>
      <c r="D1225" s="930" t="s">
        <v>1556</v>
      </c>
      <c r="E1225" s="931">
        <v>737</v>
      </c>
      <c r="F1225" s="906">
        <v>20.7</v>
      </c>
      <c r="G1225" s="906"/>
      <c r="H1225" s="815" t="str">
        <f>VLOOKUP($E1225,ETB!$B$66:$C$674,2,0)</f>
        <v>Trade creditors</v>
      </c>
    </row>
    <row r="1226" spans="1:8" ht="15" hidden="1" customHeight="1" outlineLevel="2">
      <c r="A1226" s="913">
        <v>872</v>
      </c>
      <c r="B1226" s="911">
        <v>45197</v>
      </c>
      <c r="C1226" s="1047" t="s">
        <v>577</v>
      </c>
      <c r="D1226" s="930" t="s">
        <v>1416</v>
      </c>
      <c r="E1226" s="931">
        <v>737</v>
      </c>
      <c r="F1226" s="906">
        <v>20.7</v>
      </c>
      <c r="G1226" s="906"/>
      <c r="H1226" s="815" t="str">
        <f>VLOOKUP($E1226,ETB!$B$66:$C$674,2,0)</f>
        <v>Trade creditors</v>
      </c>
    </row>
    <row r="1227" spans="1:8" ht="15" hidden="1" customHeight="1" outlineLevel="2">
      <c r="A1227" s="913">
        <v>873</v>
      </c>
      <c r="B1227" s="911">
        <v>45048</v>
      </c>
      <c r="C1227" s="1047" t="s">
        <v>577</v>
      </c>
      <c r="D1227" s="930" t="s">
        <v>944</v>
      </c>
      <c r="E1227" s="931">
        <v>737</v>
      </c>
      <c r="F1227" s="906">
        <v>20.7</v>
      </c>
      <c r="G1227" s="906"/>
      <c r="H1227" s="815" t="str">
        <f>VLOOKUP($E1227,ETB!$B$66:$C$674,2,0)</f>
        <v>Trade creditors</v>
      </c>
    </row>
    <row r="1228" spans="1:8" ht="15" hidden="1" customHeight="1" outlineLevel="2">
      <c r="A1228" s="913">
        <v>874</v>
      </c>
      <c r="B1228" s="911">
        <v>44985</v>
      </c>
      <c r="C1228" s="1047" t="s">
        <v>577</v>
      </c>
      <c r="D1228" s="930" t="s">
        <v>750</v>
      </c>
      <c r="E1228" s="931">
        <v>737</v>
      </c>
      <c r="F1228" s="906">
        <v>20.7</v>
      </c>
      <c r="G1228" s="906"/>
      <c r="H1228" s="815" t="str">
        <f>VLOOKUP($E1228,ETB!$B$66:$C$674,2,0)</f>
        <v>Trade creditors</v>
      </c>
    </row>
    <row r="1229" spans="1:8" ht="15" hidden="1" customHeight="1" outlineLevel="2">
      <c r="A1229" s="913">
        <v>878</v>
      </c>
      <c r="B1229" s="911">
        <v>45198</v>
      </c>
      <c r="C1229" s="1047" t="s">
        <v>577</v>
      </c>
      <c r="D1229" s="930" t="s">
        <v>1418</v>
      </c>
      <c r="E1229" s="931">
        <v>737</v>
      </c>
      <c r="F1229" s="906">
        <v>34.200000000000003</v>
      </c>
      <c r="G1229" s="906"/>
      <c r="H1229" s="815" t="str">
        <f>VLOOKUP($E1229,ETB!$B$66:$C$674,2,0)</f>
        <v>Trade creditors</v>
      </c>
    </row>
    <row r="1230" spans="1:8" ht="15" hidden="1" customHeight="1" outlineLevel="2">
      <c r="A1230" s="913">
        <v>879</v>
      </c>
      <c r="B1230" s="911">
        <v>45198</v>
      </c>
      <c r="C1230" s="1047" t="s">
        <v>577</v>
      </c>
      <c r="D1230" s="933" t="s">
        <v>1418</v>
      </c>
      <c r="E1230" s="931">
        <v>737</v>
      </c>
      <c r="F1230" s="906">
        <v>27</v>
      </c>
      <c r="G1230" s="906"/>
      <c r="H1230" s="815" t="str">
        <f>VLOOKUP($E1230,ETB!$B$66:$C$674,2,0)</f>
        <v>Trade creditors</v>
      </c>
    </row>
    <row r="1231" spans="1:8" ht="15" hidden="1" customHeight="1" outlineLevel="2">
      <c r="A1231" s="913">
        <v>880</v>
      </c>
      <c r="B1231" s="911">
        <v>45198</v>
      </c>
      <c r="C1231" s="1047" t="s">
        <v>577</v>
      </c>
      <c r="D1231" s="930" t="s">
        <v>1418</v>
      </c>
      <c r="E1231" s="931">
        <v>737</v>
      </c>
      <c r="F1231" s="906">
        <v>20.7</v>
      </c>
      <c r="G1231" s="906"/>
      <c r="H1231" s="815" t="str">
        <f>VLOOKUP($E1231,ETB!$B$66:$C$674,2,0)</f>
        <v>Trade creditors</v>
      </c>
    </row>
    <row r="1232" spans="1:8" ht="15" hidden="1" customHeight="1" outlineLevel="2">
      <c r="A1232" s="913">
        <v>882</v>
      </c>
      <c r="B1232" s="911">
        <v>45138</v>
      </c>
      <c r="C1232" s="1047" t="s">
        <v>577</v>
      </c>
      <c r="D1232" s="930" t="s">
        <v>1181</v>
      </c>
      <c r="E1232" s="931">
        <v>737</v>
      </c>
      <c r="F1232" s="906">
        <v>34.200000000000003</v>
      </c>
      <c r="G1232" s="906"/>
      <c r="H1232" s="815" t="str">
        <f>VLOOKUP($E1232,ETB!$B$66:$C$674,2,0)</f>
        <v>Trade creditors</v>
      </c>
    </row>
    <row r="1233" spans="1:8" ht="15" hidden="1" customHeight="1" outlineLevel="2">
      <c r="A1233" s="913">
        <v>883</v>
      </c>
      <c r="B1233" s="911">
        <v>45138</v>
      </c>
      <c r="C1233" s="1047" t="s">
        <v>577</v>
      </c>
      <c r="D1233" s="930" t="s">
        <v>1181</v>
      </c>
      <c r="E1233" s="931">
        <v>737</v>
      </c>
      <c r="F1233" s="906">
        <v>27</v>
      </c>
      <c r="G1233" s="906"/>
      <c r="H1233" s="815" t="str">
        <f>VLOOKUP($E1233,ETB!$B$66:$C$674,2,0)</f>
        <v>Trade creditors</v>
      </c>
    </row>
    <row r="1234" spans="1:8" ht="15" hidden="1" customHeight="1" outlineLevel="2">
      <c r="A1234" s="913">
        <v>884</v>
      </c>
      <c r="B1234" s="911">
        <v>45107</v>
      </c>
      <c r="C1234" s="1047" t="s">
        <v>577</v>
      </c>
      <c r="D1234" s="930" t="s">
        <v>1097</v>
      </c>
      <c r="E1234" s="931">
        <v>737</v>
      </c>
      <c r="F1234" s="908">
        <v>34.200000000000003</v>
      </c>
      <c r="G1234" s="906"/>
      <c r="H1234" s="815" t="str">
        <f>VLOOKUP($E1234,ETB!$B$66:$C$674,2,0)</f>
        <v>Trade creditors</v>
      </c>
    </row>
    <row r="1235" spans="1:8" ht="15" hidden="1" customHeight="1" outlineLevel="2">
      <c r="A1235" s="913">
        <v>885</v>
      </c>
      <c r="B1235" s="911">
        <v>45107</v>
      </c>
      <c r="C1235" s="1047" t="s">
        <v>577</v>
      </c>
      <c r="D1235" s="930" t="s">
        <v>1097</v>
      </c>
      <c r="E1235" s="931">
        <v>737</v>
      </c>
      <c r="F1235" s="906">
        <v>27</v>
      </c>
      <c r="G1235" s="906"/>
      <c r="H1235" s="815" t="str">
        <f>VLOOKUP($E1235,ETB!$B$66:$C$674,2,0)</f>
        <v>Trade creditors</v>
      </c>
    </row>
    <row r="1236" spans="1:8" ht="15" hidden="1" customHeight="1" outlineLevel="2">
      <c r="A1236" s="913">
        <v>889</v>
      </c>
      <c r="B1236" s="911">
        <v>45201</v>
      </c>
      <c r="C1236" s="1047" t="s">
        <v>577</v>
      </c>
      <c r="D1236" s="930" t="s">
        <v>1427</v>
      </c>
      <c r="E1236" s="931">
        <v>737</v>
      </c>
      <c r="F1236" s="906">
        <v>27</v>
      </c>
      <c r="G1236" s="906"/>
      <c r="H1236" s="815" t="str">
        <f>VLOOKUP($E1236,ETB!$B$66:$C$674,2,0)</f>
        <v>Trade creditors</v>
      </c>
    </row>
    <row r="1237" spans="1:8" ht="15" hidden="1" customHeight="1" outlineLevel="2">
      <c r="A1237" s="913">
        <v>893</v>
      </c>
      <c r="B1237" s="911">
        <v>45077</v>
      </c>
      <c r="C1237" s="1047" t="s">
        <v>577</v>
      </c>
      <c r="D1237" s="930" t="s">
        <v>1005</v>
      </c>
      <c r="E1237" s="931">
        <v>737</v>
      </c>
      <c r="F1237" s="906">
        <v>20.7</v>
      </c>
      <c r="G1237" s="906"/>
      <c r="H1237" s="815" t="str">
        <f>VLOOKUP($E1237,ETB!$B$66:$C$674,2,0)</f>
        <v>Trade creditors</v>
      </c>
    </row>
    <row r="1238" spans="1:8" ht="15" hidden="1" customHeight="1" outlineLevel="2">
      <c r="A1238" s="913">
        <v>894</v>
      </c>
      <c r="B1238" s="911">
        <v>45077</v>
      </c>
      <c r="C1238" s="1047" t="s">
        <v>577</v>
      </c>
      <c r="D1238" s="930" t="s">
        <v>1005</v>
      </c>
      <c r="E1238" s="931">
        <v>737</v>
      </c>
      <c r="F1238" s="906">
        <v>34.200000000000003</v>
      </c>
      <c r="G1238" s="906"/>
      <c r="H1238" s="815" t="str">
        <f>VLOOKUP($E1238,ETB!$B$66:$C$674,2,0)</f>
        <v>Trade creditors</v>
      </c>
    </row>
    <row r="1239" spans="1:8" ht="15" hidden="1" customHeight="1" outlineLevel="2">
      <c r="A1239" s="913">
        <v>895</v>
      </c>
      <c r="B1239" s="911">
        <v>45077</v>
      </c>
      <c r="C1239" s="1047" t="s">
        <v>577</v>
      </c>
      <c r="D1239" s="930" t="s">
        <v>1005</v>
      </c>
      <c r="E1239" s="931">
        <v>737</v>
      </c>
      <c r="F1239" s="906">
        <v>34.200000000000003</v>
      </c>
      <c r="G1239" s="906"/>
      <c r="H1239" s="815" t="str">
        <f>VLOOKUP($E1239,ETB!$B$66:$C$674,2,0)</f>
        <v>Trade creditors</v>
      </c>
    </row>
    <row r="1240" spans="1:8" ht="15" hidden="1" customHeight="1" outlineLevel="2">
      <c r="A1240" s="913">
        <v>896</v>
      </c>
      <c r="B1240" s="911">
        <v>45230</v>
      </c>
      <c r="C1240" s="1047" t="s">
        <v>577</v>
      </c>
      <c r="D1240" s="930" t="s">
        <v>1560</v>
      </c>
      <c r="E1240" s="931">
        <v>737</v>
      </c>
      <c r="F1240" s="906">
        <v>27</v>
      </c>
      <c r="G1240" s="906"/>
      <c r="H1240" s="815" t="str">
        <f>VLOOKUP($E1240,ETB!$B$66:$C$674,2,0)</f>
        <v>Trade creditors</v>
      </c>
    </row>
    <row r="1241" spans="1:8" ht="15" hidden="1" customHeight="1" outlineLevel="2">
      <c r="A1241" s="913">
        <v>897</v>
      </c>
      <c r="B1241" s="911">
        <v>45230</v>
      </c>
      <c r="C1241" s="1047" t="s">
        <v>577</v>
      </c>
      <c r="D1241" s="930" t="s">
        <v>1560</v>
      </c>
      <c r="E1241" s="931">
        <v>737</v>
      </c>
      <c r="F1241" s="906">
        <v>20.7</v>
      </c>
      <c r="G1241" s="906"/>
      <c r="H1241" s="815" t="str">
        <f>VLOOKUP($E1241,ETB!$B$66:$C$674,2,0)</f>
        <v>Trade creditors</v>
      </c>
    </row>
    <row r="1242" spans="1:8" ht="15" hidden="1" customHeight="1" outlineLevel="2">
      <c r="A1242" s="913">
        <v>898</v>
      </c>
      <c r="B1242" s="911">
        <v>45201</v>
      </c>
      <c r="C1242" s="1047" t="s">
        <v>577</v>
      </c>
      <c r="D1242" s="930" t="s">
        <v>1428</v>
      </c>
      <c r="E1242" s="931">
        <v>737</v>
      </c>
      <c r="F1242" s="906">
        <v>27</v>
      </c>
      <c r="G1242" s="906"/>
      <c r="H1242" s="815" t="str">
        <f>VLOOKUP($E1242,ETB!$B$66:$C$674,2,0)</f>
        <v>Trade creditors</v>
      </c>
    </row>
    <row r="1243" spans="1:8" ht="15" hidden="1" customHeight="1" outlineLevel="2">
      <c r="A1243" s="913">
        <v>902</v>
      </c>
      <c r="B1243" s="911">
        <v>45078</v>
      </c>
      <c r="C1243" s="1047" t="s">
        <v>577</v>
      </c>
      <c r="D1243" s="930" t="s">
        <v>1011</v>
      </c>
      <c r="E1243" s="931">
        <v>737</v>
      </c>
      <c r="F1243" s="908">
        <v>34.200000000000003</v>
      </c>
      <c r="G1243" s="906"/>
      <c r="H1243" s="815" t="str">
        <f>VLOOKUP($E1243,ETB!$B$66:$C$674,2,0)</f>
        <v>Trade creditors</v>
      </c>
    </row>
    <row r="1244" spans="1:8" ht="15" hidden="1" customHeight="1" outlineLevel="2">
      <c r="A1244" s="913">
        <v>903</v>
      </c>
      <c r="B1244" s="911">
        <v>45078</v>
      </c>
      <c r="C1244" s="1047" t="s">
        <v>577</v>
      </c>
      <c r="D1244" s="930" t="s">
        <v>1011</v>
      </c>
      <c r="E1244" s="931">
        <v>737</v>
      </c>
      <c r="F1244" s="906">
        <v>27</v>
      </c>
      <c r="G1244" s="906"/>
      <c r="H1244" s="815" t="str">
        <f>VLOOKUP($E1244,ETB!$B$66:$C$674,2,0)</f>
        <v>Trade creditors</v>
      </c>
    </row>
    <row r="1245" spans="1:8" ht="15" hidden="1" customHeight="1" outlineLevel="2">
      <c r="A1245" s="913">
        <v>904</v>
      </c>
      <c r="B1245" s="911">
        <v>45078</v>
      </c>
      <c r="C1245" s="1047" t="s">
        <v>577</v>
      </c>
      <c r="D1245" s="930" t="s">
        <v>1011</v>
      </c>
      <c r="E1245" s="931">
        <v>737</v>
      </c>
      <c r="F1245" s="906">
        <v>27</v>
      </c>
      <c r="G1245" s="906"/>
      <c r="H1245" s="815" t="str">
        <f>VLOOKUP($E1245,ETB!$B$66:$C$674,2,0)</f>
        <v>Trade creditors</v>
      </c>
    </row>
    <row r="1246" spans="1:8" ht="15" hidden="1" customHeight="1" outlineLevel="2">
      <c r="A1246" s="913">
        <v>905</v>
      </c>
      <c r="B1246" s="911">
        <v>45231</v>
      </c>
      <c r="C1246" s="1047" t="s">
        <v>577</v>
      </c>
      <c r="D1246" s="930" t="s">
        <v>1568</v>
      </c>
      <c r="E1246" s="931">
        <v>737</v>
      </c>
      <c r="F1246" s="906">
        <v>20.7</v>
      </c>
      <c r="G1246" s="906"/>
      <c r="H1246" s="815" t="str">
        <f>VLOOKUP($E1246,ETB!$B$66:$C$674,2,0)</f>
        <v>Trade creditors</v>
      </c>
    </row>
    <row r="1247" spans="1:8" ht="15" hidden="1" customHeight="1" outlineLevel="2">
      <c r="A1247" s="913">
        <v>912</v>
      </c>
      <c r="B1247" s="911">
        <v>44971</v>
      </c>
      <c r="C1247" s="1047" t="s">
        <v>575</v>
      </c>
      <c r="D1247" s="930" t="s">
        <v>705</v>
      </c>
      <c r="E1247" s="931">
        <v>737</v>
      </c>
      <c r="F1247" s="906">
        <v>300</v>
      </c>
      <c r="G1247" s="906"/>
      <c r="H1247" s="815" t="str">
        <f>VLOOKUP($E1247,ETB!$B$66:$C$674,2,0)</f>
        <v>Trade creditors</v>
      </c>
    </row>
    <row r="1248" spans="1:8" ht="15" hidden="1" customHeight="1" outlineLevel="2">
      <c r="A1248" s="913">
        <v>922</v>
      </c>
      <c r="B1248" s="911">
        <v>44935</v>
      </c>
      <c r="C1248" s="1047" t="s">
        <v>621</v>
      </c>
      <c r="D1248" s="930" t="s">
        <v>624</v>
      </c>
      <c r="E1248" s="931">
        <v>737</v>
      </c>
      <c r="F1248" s="906">
        <v>12.55</v>
      </c>
      <c r="G1248" s="906"/>
      <c r="H1248" s="815" t="str">
        <f>VLOOKUP($E1248,ETB!$B$66:$C$674,2,0)</f>
        <v>Trade creditors</v>
      </c>
    </row>
    <row r="1249" spans="1:8" ht="15" hidden="1" customHeight="1" outlineLevel="2">
      <c r="A1249" s="913">
        <v>923</v>
      </c>
      <c r="B1249" s="911">
        <v>44963</v>
      </c>
      <c r="C1249" s="1047" t="s">
        <v>621</v>
      </c>
      <c r="D1249" s="930" t="s">
        <v>624</v>
      </c>
      <c r="E1249" s="931">
        <v>737</v>
      </c>
      <c r="F1249" s="906">
        <v>29.7</v>
      </c>
      <c r="G1249" s="906"/>
      <c r="H1249" s="815" t="str">
        <f>VLOOKUP($E1249,ETB!$B$66:$C$674,2,0)</f>
        <v>Trade creditors</v>
      </c>
    </row>
    <row r="1250" spans="1:8" ht="15" hidden="1" customHeight="1" outlineLevel="2">
      <c r="A1250" s="913">
        <v>918</v>
      </c>
      <c r="B1250" s="911">
        <v>44991</v>
      </c>
      <c r="C1250" s="1047" t="s">
        <v>621</v>
      </c>
      <c r="D1250" s="930" t="s">
        <v>624</v>
      </c>
      <c r="E1250" s="931">
        <v>737</v>
      </c>
      <c r="F1250" s="906">
        <v>38.1</v>
      </c>
      <c r="G1250" s="906"/>
      <c r="H1250" s="815" t="str">
        <f>VLOOKUP($E1250,ETB!$B$66:$C$674,2,0)</f>
        <v>Trade creditors</v>
      </c>
    </row>
    <row r="1251" spans="1:8" ht="15" hidden="1" customHeight="1" outlineLevel="2">
      <c r="A1251" s="913">
        <v>915</v>
      </c>
      <c r="B1251" s="911">
        <v>45019</v>
      </c>
      <c r="C1251" s="1047" t="s">
        <v>621</v>
      </c>
      <c r="D1251" s="930" t="s">
        <v>624</v>
      </c>
      <c r="E1251" s="931">
        <v>737</v>
      </c>
      <c r="F1251" s="906">
        <v>46.85</v>
      </c>
      <c r="G1251" s="906"/>
      <c r="H1251" s="815" t="str">
        <f>VLOOKUP($E1251,ETB!$B$66:$C$674,2,0)</f>
        <v>Trade creditors</v>
      </c>
    </row>
    <row r="1252" spans="1:8" ht="15" hidden="1" customHeight="1" outlineLevel="2">
      <c r="A1252" s="913">
        <v>920</v>
      </c>
      <c r="B1252" s="911">
        <v>45055</v>
      </c>
      <c r="C1252" s="1047" t="s">
        <v>621</v>
      </c>
      <c r="D1252" s="930" t="s">
        <v>624</v>
      </c>
      <c r="E1252" s="931">
        <v>737</v>
      </c>
      <c r="F1252" s="906">
        <v>57.7</v>
      </c>
      <c r="G1252" s="906"/>
      <c r="H1252" s="815" t="str">
        <f>VLOOKUP($E1252,ETB!$B$66:$C$674,2,0)</f>
        <v>Trade creditors</v>
      </c>
    </row>
    <row r="1253" spans="1:8" ht="15" hidden="1" customHeight="1" outlineLevel="2">
      <c r="A1253" s="913">
        <v>919</v>
      </c>
      <c r="B1253" s="911">
        <v>45112</v>
      </c>
      <c r="C1253" s="1047" t="s">
        <v>621</v>
      </c>
      <c r="D1253" s="930" t="s">
        <v>624</v>
      </c>
      <c r="E1253" s="931">
        <v>737</v>
      </c>
      <c r="F1253" s="906">
        <v>8.5</v>
      </c>
      <c r="G1253" s="906"/>
      <c r="H1253" s="815" t="str">
        <f>VLOOKUP($E1253,ETB!$B$66:$C$674,2,0)</f>
        <v>Trade creditors</v>
      </c>
    </row>
    <row r="1254" spans="1:8" ht="15" hidden="1" customHeight="1" outlineLevel="2">
      <c r="A1254" s="913">
        <v>916</v>
      </c>
      <c r="B1254" s="911">
        <v>45142</v>
      </c>
      <c r="C1254" s="1047" t="s">
        <v>621</v>
      </c>
      <c r="D1254" s="930" t="s">
        <v>624</v>
      </c>
      <c r="E1254" s="931">
        <v>737</v>
      </c>
      <c r="F1254" s="906">
        <v>8.5</v>
      </c>
      <c r="G1254" s="906"/>
      <c r="H1254" s="815" t="str">
        <f>VLOOKUP($E1254,ETB!$B$66:$C$674,2,0)</f>
        <v>Trade creditors</v>
      </c>
    </row>
    <row r="1255" spans="1:8" ht="15" hidden="1" customHeight="1" outlineLevel="2">
      <c r="A1255" s="913">
        <v>924</v>
      </c>
      <c r="B1255" s="911">
        <v>45174</v>
      </c>
      <c r="C1255" s="1047" t="s">
        <v>621</v>
      </c>
      <c r="D1255" s="932" t="s">
        <v>624</v>
      </c>
      <c r="E1255" s="931">
        <v>737</v>
      </c>
      <c r="F1255" s="907">
        <v>8.5</v>
      </c>
      <c r="G1255" s="906"/>
      <c r="H1255" s="815" t="str">
        <f>VLOOKUP($E1255,ETB!$B$66:$C$674,2,0)</f>
        <v>Trade creditors</v>
      </c>
    </row>
    <row r="1256" spans="1:8" ht="15" hidden="1" customHeight="1" outlineLevel="2">
      <c r="A1256" s="913">
        <v>921</v>
      </c>
      <c r="B1256" s="911">
        <v>45204</v>
      </c>
      <c r="C1256" s="1047" t="s">
        <v>621</v>
      </c>
      <c r="D1256" s="930" t="s">
        <v>624</v>
      </c>
      <c r="E1256" s="931">
        <v>737</v>
      </c>
      <c r="F1256" s="906">
        <v>8.5</v>
      </c>
      <c r="G1256" s="906"/>
      <c r="H1256" s="815" t="str">
        <f>VLOOKUP($E1256,ETB!$B$66:$C$674,2,0)</f>
        <v>Trade creditors</v>
      </c>
    </row>
    <row r="1257" spans="1:8" ht="15" hidden="1" customHeight="1" outlineLevel="2">
      <c r="A1257" s="913">
        <v>917</v>
      </c>
      <c r="B1257" s="911">
        <v>45236</v>
      </c>
      <c r="C1257" s="1047" t="s">
        <v>621</v>
      </c>
      <c r="D1257" s="930" t="s">
        <v>624</v>
      </c>
      <c r="E1257" s="931">
        <v>737</v>
      </c>
      <c r="F1257" s="906">
        <v>8.5</v>
      </c>
      <c r="G1257" s="906"/>
      <c r="H1257" s="815" t="str">
        <f>VLOOKUP($E1257,ETB!$B$66:$C$674,2,0)</f>
        <v>Trade creditors</v>
      </c>
    </row>
    <row r="1258" spans="1:8" ht="15" hidden="1" customHeight="1" outlineLevel="2">
      <c r="A1258" s="913">
        <v>925</v>
      </c>
      <c r="B1258" s="911">
        <v>45041</v>
      </c>
      <c r="C1258" s="1047" t="s">
        <v>621</v>
      </c>
      <c r="D1258" s="930" t="s">
        <v>928</v>
      </c>
      <c r="E1258" s="931">
        <v>737</v>
      </c>
      <c r="F1258" s="906">
        <v>22.35</v>
      </c>
      <c r="G1258" s="906"/>
      <c r="H1258" s="815" t="str">
        <f>VLOOKUP($E1258,ETB!$B$66:$C$674,2,0)</f>
        <v>Trade creditors</v>
      </c>
    </row>
    <row r="1259" spans="1:8" ht="15" hidden="1" customHeight="1" outlineLevel="2">
      <c r="A1259" s="913">
        <v>932</v>
      </c>
      <c r="B1259" s="911">
        <v>45049</v>
      </c>
      <c r="C1259" s="1047" t="s">
        <v>577</v>
      </c>
      <c r="D1259" s="930" t="s">
        <v>949</v>
      </c>
      <c r="E1259" s="931">
        <v>737</v>
      </c>
      <c r="F1259" s="906">
        <v>610.79999999999995</v>
      </c>
      <c r="G1259" s="906"/>
      <c r="H1259" s="815" t="str">
        <f>VLOOKUP($E1259,ETB!$B$66:$C$674,2,0)</f>
        <v>Trade creditors</v>
      </c>
    </row>
    <row r="1260" spans="1:8" ht="15" customHeight="1" outlineLevel="2" thickTop="1">
      <c r="A1260" s="913">
        <v>10</v>
      </c>
      <c r="B1260" s="911">
        <v>45111</v>
      </c>
      <c r="C1260" s="1047" t="s">
        <v>573</v>
      </c>
      <c r="D1260" s="930" t="s">
        <v>1101</v>
      </c>
      <c r="E1260" s="931">
        <v>737</v>
      </c>
      <c r="F1260" s="906"/>
      <c r="G1260" s="906">
        <v>505.74</v>
      </c>
      <c r="H1260" s="815" t="str">
        <f>VLOOKUP($E1260,ETB!$B$66:$C$674,2,0)</f>
        <v>Trade creditors</v>
      </c>
    </row>
    <row r="1261" spans="1:8" ht="15" hidden="1" customHeight="1" outlineLevel="2">
      <c r="A1261" s="913">
        <v>933</v>
      </c>
      <c r="B1261" s="911">
        <v>45111</v>
      </c>
      <c r="C1261" s="1047" t="s">
        <v>607</v>
      </c>
      <c r="D1261" s="930" t="s">
        <v>1103</v>
      </c>
      <c r="E1261" s="931">
        <v>737</v>
      </c>
      <c r="F1261" s="906">
        <v>33.729999999999997</v>
      </c>
      <c r="G1261" s="906"/>
      <c r="H1261" s="815" t="str">
        <f>VLOOKUP($E1261,ETB!$B$66:$C$674,2,0)</f>
        <v>Trade creditors</v>
      </c>
    </row>
    <row r="1262" spans="1:8" ht="15" hidden="1" customHeight="1" outlineLevel="2">
      <c r="A1262" s="913">
        <v>934</v>
      </c>
      <c r="B1262" s="911">
        <v>44995</v>
      </c>
      <c r="C1262" s="1047" t="s">
        <v>577</v>
      </c>
      <c r="D1262" s="930" t="s">
        <v>781</v>
      </c>
      <c r="E1262" s="931">
        <v>737</v>
      </c>
      <c r="F1262" s="906">
        <v>355.24</v>
      </c>
      <c r="G1262" s="906"/>
      <c r="H1262" s="815" t="str">
        <f>VLOOKUP($E1262,ETB!$B$66:$C$674,2,0)</f>
        <v>Trade creditors</v>
      </c>
    </row>
    <row r="1263" spans="1:8" ht="15" hidden="1" customHeight="1" outlineLevel="2">
      <c r="A1263" s="913">
        <v>935</v>
      </c>
      <c r="B1263" s="911">
        <v>45027</v>
      </c>
      <c r="C1263" s="1047" t="s">
        <v>577</v>
      </c>
      <c r="D1263" s="912" t="s">
        <v>889</v>
      </c>
      <c r="E1263" s="931">
        <v>737</v>
      </c>
      <c r="F1263" s="906">
        <v>398.26</v>
      </c>
      <c r="G1263" s="906"/>
      <c r="H1263" s="815" t="str">
        <f>VLOOKUP($E1263,ETB!$B$66:$C$674,2,0)</f>
        <v>Trade creditors</v>
      </c>
    </row>
    <row r="1264" spans="1:8" ht="15" hidden="1" customHeight="1" outlineLevel="2">
      <c r="A1264" s="913">
        <v>936</v>
      </c>
      <c r="B1264" s="911">
        <v>45212</v>
      </c>
      <c r="C1264" s="1047" t="s">
        <v>577</v>
      </c>
      <c r="D1264" s="930" t="s">
        <v>1479</v>
      </c>
      <c r="E1264" s="931">
        <v>737</v>
      </c>
      <c r="F1264" s="906">
        <v>117.38</v>
      </c>
      <c r="G1264" s="906"/>
      <c r="H1264" s="815" t="str">
        <f>VLOOKUP($E1264,ETB!$B$66:$C$674,2,0)</f>
        <v>Trade creditors</v>
      </c>
    </row>
    <row r="1265" spans="1:8" ht="15" hidden="1" customHeight="1" outlineLevel="2">
      <c r="A1265" s="913">
        <v>937</v>
      </c>
      <c r="B1265" s="911">
        <v>44972</v>
      </c>
      <c r="C1265" s="1047" t="s">
        <v>577</v>
      </c>
      <c r="D1265" s="930" t="s">
        <v>706</v>
      </c>
      <c r="E1265" s="931">
        <v>737</v>
      </c>
      <c r="F1265" s="906">
        <v>273.52</v>
      </c>
      <c r="G1265" s="906"/>
      <c r="H1265" s="815" t="str">
        <f>VLOOKUP($E1265,ETB!$B$66:$C$674,2,0)</f>
        <v>Trade creditors</v>
      </c>
    </row>
    <row r="1266" spans="1:8" ht="15" hidden="1" customHeight="1" outlineLevel="2">
      <c r="A1266" s="913">
        <v>938</v>
      </c>
      <c r="B1266" s="911">
        <v>45093</v>
      </c>
      <c r="C1266" s="1047" t="s">
        <v>577</v>
      </c>
      <c r="D1266" s="930" t="s">
        <v>1053</v>
      </c>
      <c r="E1266" s="931">
        <v>737</v>
      </c>
      <c r="F1266" s="908">
        <v>1647.6</v>
      </c>
      <c r="G1266" s="906"/>
      <c r="H1266" s="815" t="str">
        <f>VLOOKUP($E1266,ETB!$B$66:$C$674,2,0)</f>
        <v>Trade creditors</v>
      </c>
    </row>
    <row r="1267" spans="1:8" ht="15" hidden="1" customHeight="1" outlineLevel="2">
      <c r="A1267" s="913">
        <v>939</v>
      </c>
      <c r="B1267" s="911">
        <v>44944</v>
      </c>
      <c r="C1267" s="1047" t="s">
        <v>577</v>
      </c>
      <c r="D1267" s="930" t="s">
        <v>647</v>
      </c>
      <c r="E1267" s="931">
        <v>737</v>
      </c>
      <c r="F1267" s="906">
        <v>143.12</v>
      </c>
      <c r="G1267" s="906"/>
      <c r="H1267" s="815" t="str">
        <f>VLOOKUP($E1267,ETB!$B$66:$C$674,2,0)</f>
        <v>Trade creditors</v>
      </c>
    </row>
    <row r="1268" spans="1:8" ht="15" hidden="1" customHeight="1" outlineLevel="2">
      <c r="A1268" s="913">
        <v>940</v>
      </c>
      <c r="B1268" s="911">
        <v>45159</v>
      </c>
      <c r="C1268" s="1047" t="s">
        <v>577</v>
      </c>
      <c r="D1268" s="930" t="s">
        <v>1244</v>
      </c>
      <c r="E1268" s="931">
        <v>737</v>
      </c>
      <c r="F1268" s="906">
        <v>410.78</v>
      </c>
      <c r="G1268" s="906"/>
      <c r="H1268" s="815" t="str">
        <f>VLOOKUP($E1268,ETB!$B$66:$C$674,2,0)</f>
        <v>Trade creditors</v>
      </c>
    </row>
    <row r="1269" spans="1:8" ht="15" hidden="1" customHeight="1" outlineLevel="2">
      <c r="A1269" s="913">
        <v>966</v>
      </c>
      <c r="B1269" s="911">
        <v>44911</v>
      </c>
      <c r="C1269" s="1047" t="s">
        <v>575</v>
      </c>
      <c r="D1269" s="930" t="s">
        <v>596</v>
      </c>
      <c r="E1269" s="931">
        <v>737</v>
      </c>
      <c r="F1269" s="906">
        <v>280</v>
      </c>
      <c r="G1269" s="906"/>
      <c r="H1269" s="815" t="str">
        <f>VLOOKUP($E1269,ETB!$B$66:$C$674,2,0)</f>
        <v>Trade creditors</v>
      </c>
    </row>
    <row r="1270" spans="1:8" ht="15" hidden="1" customHeight="1" outlineLevel="2">
      <c r="A1270" s="913">
        <v>958</v>
      </c>
      <c r="B1270" s="911">
        <v>44950</v>
      </c>
      <c r="C1270" s="1047" t="s">
        <v>575</v>
      </c>
      <c r="D1270" s="930" t="s">
        <v>596</v>
      </c>
      <c r="E1270" s="931">
        <v>737</v>
      </c>
      <c r="F1270" s="906">
        <v>235</v>
      </c>
      <c r="G1270" s="906"/>
      <c r="H1270" s="815" t="str">
        <f>VLOOKUP($E1270,ETB!$B$66:$C$674,2,0)</f>
        <v>Trade creditors</v>
      </c>
    </row>
    <row r="1271" spans="1:8" ht="15" hidden="1" customHeight="1" outlineLevel="2">
      <c r="A1271" s="913">
        <v>959</v>
      </c>
      <c r="B1271" s="911">
        <v>44956</v>
      </c>
      <c r="C1271" s="1047" t="s">
        <v>575</v>
      </c>
      <c r="D1271" s="930" t="s">
        <v>596</v>
      </c>
      <c r="E1271" s="931">
        <v>737</v>
      </c>
      <c r="F1271" s="906">
        <v>171</v>
      </c>
      <c r="G1271" s="906"/>
      <c r="H1271" s="815" t="str">
        <f>VLOOKUP($E1271,ETB!$B$66:$C$674,2,0)</f>
        <v>Trade creditors</v>
      </c>
    </row>
    <row r="1272" spans="1:8" ht="15" hidden="1" customHeight="1" outlineLevel="2">
      <c r="A1272" s="913">
        <v>955</v>
      </c>
      <c r="B1272" s="911">
        <v>44965</v>
      </c>
      <c r="C1272" s="1047" t="s">
        <v>575</v>
      </c>
      <c r="D1272" s="930" t="s">
        <v>596</v>
      </c>
      <c r="E1272" s="931">
        <v>737</v>
      </c>
      <c r="F1272" s="906">
        <v>1038.6300000000001</v>
      </c>
      <c r="G1272" s="906"/>
      <c r="H1272" s="815" t="str">
        <f>VLOOKUP($E1272,ETB!$B$66:$C$674,2,0)</f>
        <v>Trade creditors</v>
      </c>
    </row>
    <row r="1273" spans="1:8" ht="15" hidden="1" customHeight="1" outlineLevel="2">
      <c r="A1273" s="913">
        <v>956</v>
      </c>
      <c r="B1273" s="911">
        <v>44967</v>
      </c>
      <c r="C1273" s="1047" t="s">
        <v>575</v>
      </c>
      <c r="D1273" s="930" t="s">
        <v>596</v>
      </c>
      <c r="E1273" s="931">
        <v>737</v>
      </c>
      <c r="F1273" s="906">
        <v>190</v>
      </c>
      <c r="G1273" s="906"/>
      <c r="H1273" s="815" t="str">
        <f>VLOOKUP($E1273,ETB!$B$66:$C$674,2,0)</f>
        <v>Trade creditors</v>
      </c>
    </row>
    <row r="1274" spans="1:8" ht="15" hidden="1" customHeight="1" outlineLevel="2">
      <c r="A1274" s="913">
        <v>957</v>
      </c>
      <c r="B1274" s="911">
        <v>44985</v>
      </c>
      <c r="C1274" s="1047" t="s">
        <v>575</v>
      </c>
      <c r="D1274" s="930" t="s">
        <v>596</v>
      </c>
      <c r="E1274" s="931">
        <v>737</v>
      </c>
      <c r="F1274" s="906">
        <v>370.4</v>
      </c>
      <c r="G1274" s="906"/>
      <c r="H1274" s="815" t="str">
        <f>VLOOKUP($E1274,ETB!$B$66:$C$674,2,0)</f>
        <v>Trade creditors</v>
      </c>
    </row>
    <row r="1275" spans="1:8" ht="15" hidden="1" customHeight="1" outlineLevel="2">
      <c r="A1275" s="913">
        <v>947</v>
      </c>
      <c r="B1275" s="911">
        <v>44992</v>
      </c>
      <c r="C1275" s="1047" t="s">
        <v>575</v>
      </c>
      <c r="D1275" s="930" t="s">
        <v>596</v>
      </c>
      <c r="E1275" s="931">
        <v>737</v>
      </c>
      <c r="F1275" s="906">
        <v>839.2</v>
      </c>
      <c r="G1275" s="906"/>
      <c r="H1275" s="815" t="str">
        <f>VLOOKUP($E1275,ETB!$B$66:$C$674,2,0)</f>
        <v>Trade creditors</v>
      </c>
    </row>
    <row r="1276" spans="1:8" ht="15" hidden="1" customHeight="1" outlineLevel="2">
      <c r="A1276" s="913">
        <v>953</v>
      </c>
      <c r="B1276" s="911">
        <v>44999</v>
      </c>
      <c r="C1276" s="1047" t="s">
        <v>575</v>
      </c>
      <c r="D1276" s="930" t="s">
        <v>596</v>
      </c>
      <c r="E1276" s="931">
        <v>737</v>
      </c>
      <c r="F1276" s="906">
        <v>574.54999999999995</v>
      </c>
      <c r="G1276" s="906"/>
      <c r="H1276" s="815" t="str">
        <f>VLOOKUP($E1276,ETB!$B$66:$C$674,2,0)</f>
        <v>Trade creditors</v>
      </c>
    </row>
    <row r="1277" spans="1:8" ht="15" hidden="1" customHeight="1" outlineLevel="2">
      <c r="A1277" s="913">
        <v>965</v>
      </c>
      <c r="B1277" s="911">
        <v>45012</v>
      </c>
      <c r="C1277" s="1047" t="s">
        <v>575</v>
      </c>
      <c r="D1277" s="930" t="s">
        <v>596</v>
      </c>
      <c r="E1277" s="931">
        <v>737</v>
      </c>
      <c r="F1277" s="906">
        <v>1153.8</v>
      </c>
      <c r="G1277" s="906"/>
      <c r="H1277" s="815" t="str">
        <f>VLOOKUP($E1277,ETB!$B$66:$C$674,2,0)</f>
        <v>Trade creditors</v>
      </c>
    </row>
    <row r="1278" spans="1:8" ht="15" hidden="1" customHeight="1" outlineLevel="2">
      <c r="A1278" s="913">
        <v>943</v>
      </c>
      <c r="B1278" s="911">
        <v>45019</v>
      </c>
      <c r="C1278" s="1047" t="s">
        <v>575</v>
      </c>
      <c r="D1278" s="930" t="s">
        <v>596</v>
      </c>
      <c r="E1278" s="931">
        <v>737</v>
      </c>
      <c r="F1278" s="906">
        <v>787.65</v>
      </c>
      <c r="G1278" s="906"/>
      <c r="H1278" s="815" t="str">
        <f>VLOOKUP($E1278,ETB!$B$66:$C$674,2,0)</f>
        <v>Trade creditors</v>
      </c>
    </row>
    <row r="1279" spans="1:8" ht="15" hidden="1" customHeight="1" outlineLevel="2">
      <c r="A1279" s="913">
        <v>951</v>
      </c>
      <c r="B1279" s="911">
        <v>45027</v>
      </c>
      <c r="C1279" s="1047" t="s">
        <v>575</v>
      </c>
      <c r="D1279" s="930" t="s">
        <v>596</v>
      </c>
      <c r="E1279" s="931">
        <v>737</v>
      </c>
      <c r="F1279" s="906">
        <v>584.75</v>
      </c>
      <c r="G1279" s="906"/>
      <c r="H1279" s="815" t="str">
        <f>VLOOKUP($E1279,ETB!$B$66:$C$674,2,0)</f>
        <v>Trade creditors</v>
      </c>
    </row>
    <row r="1280" spans="1:8" ht="15" hidden="1" customHeight="1" outlineLevel="2">
      <c r="A1280" s="913">
        <v>961</v>
      </c>
      <c r="B1280" s="911">
        <v>45030</v>
      </c>
      <c r="C1280" s="1047" t="s">
        <v>575</v>
      </c>
      <c r="D1280" s="930" t="s">
        <v>596</v>
      </c>
      <c r="E1280" s="931">
        <v>737</v>
      </c>
      <c r="F1280" s="906">
        <v>360.16</v>
      </c>
      <c r="G1280" s="906"/>
      <c r="H1280" s="815" t="str">
        <f>VLOOKUP($E1280,ETB!$B$66:$C$674,2,0)</f>
        <v>Trade creditors</v>
      </c>
    </row>
    <row r="1281" spans="1:8" ht="15" hidden="1" customHeight="1" outlineLevel="2">
      <c r="A1281" s="913">
        <v>964</v>
      </c>
      <c r="B1281" s="911">
        <v>45040</v>
      </c>
      <c r="C1281" s="1047" t="s">
        <v>575</v>
      </c>
      <c r="D1281" s="930" t="s">
        <v>596</v>
      </c>
      <c r="E1281" s="931">
        <v>737</v>
      </c>
      <c r="F1281" s="906">
        <v>685</v>
      </c>
      <c r="G1281" s="906"/>
      <c r="H1281" s="815" t="str">
        <f>VLOOKUP($E1281,ETB!$B$66:$C$674,2,0)</f>
        <v>Trade creditors</v>
      </c>
    </row>
    <row r="1282" spans="1:8" ht="15" hidden="1" customHeight="1" outlineLevel="2">
      <c r="A1282" s="913">
        <v>948</v>
      </c>
      <c r="B1282" s="911">
        <v>45051</v>
      </c>
      <c r="C1282" s="1047" t="s">
        <v>575</v>
      </c>
      <c r="D1282" s="930" t="s">
        <v>596</v>
      </c>
      <c r="E1282" s="931">
        <v>737</v>
      </c>
      <c r="F1282" s="906">
        <v>770.59</v>
      </c>
      <c r="G1282" s="906"/>
      <c r="H1282" s="815" t="str">
        <f>VLOOKUP($E1282,ETB!$B$66:$C$674,2,0)</f>
        <v>Trade creditors</v>
      </c>
    </row>
    <row r="1283" spans="1:8" ht="15" hidden="1" customHeight="1" outlineLevel="2">
      <c r="A1283" s="913">
        <v>945</v>
      </c>
      <c r="B1283" s="911">
        <v>45082</v>
      </c>
      <c r="C1283" s="1047" t="s">
        <v>575</v>
      </c>
      <c r="D1283" s="930" t="s">
        <v>596</v>
      </c>
      <c r="E1283" s="931">
        <v>737</v>
      </c>
      <c r="F1283" s="906">
        <v>1044.7</v>
      </c>
      <c r="G1283" s="906"/>
      <c r="H1283" s="815" t="str">
        <f>VLOOKUP($E1283,ETB!$B$66:$C$674,2,0)</f>
        <v>Trade creditors</v>
      </c>
    </row>
    <row r="1284" spans="1:8" ht="15" hidden="1" customHeight="1" outlineLevel="2">
      <c r="A1284" s="913">
        <v>946</v>
      </c>
      <c r="B1284" s="911">
        <v>45089</v>
      </c>
      <c r="C1284" s="1047" t="s">
        <v>575</v>
      </c>
      <c r="D1284" s="930" t="s">
        <v>596</v>
      </c>
      <c r="E1284" s="931">
        <v>737</v>
      </c>
      <c r="F1284" s="906">
        <v>1038</v>
      </c>
      <c r="G1284" s="906"/>
      <c r="H1284" s="815" t="str">
        <f>VLOOKUP($E1284,ETB!$B$66:$C$674,2,0)</f>
        <v>Trade creditors</v>
      </c>
    </row>
    <row r="1285" spans="1:8" ht="15" hidden="1" customHeight="1" outlineLevel="2">
      <c r="A1285" s="913">
        <v>968</v>
      </c>
      <c r="B1285" s="911">
        <v>45103</v>
      </c>
      <c r="C1285" s="1047" t="s">
        <v>575</v>
      </c>
      <c r="D1285" s="930" t="s">
        <v>596</v>
      </c>
      <c r="E1285" s="931">
        <v>737</v>
      </c>
      <c r="F1285" s="906">
        <v>701.6</v>
      </c>
      <c r="G1285" s="906"/>
      <c r="H1285" s="815" t="str">
        <f>VLOOKUP($E1285,ETB!$B$66:$C$674,2,0)</f>
        <v>Trade creditors</v>
      </c>
    </row>
    <row r="1286" spans="1:8" ht="15" hidden="1" customHeight="1" outlineLevel="2">
      <c r="A1286" s="913">
        <v>950</v>
      </c>
      <c r="B1286" s="911">
        <v>45112</v>
      </c>
      <c r="C1286" s="1047" t="s">
        <v>575</v>
      </c>
      <c r="D1286" s="930" t="s">
        <v>596</v>
      </c>
      <c r="E1286" s="931">
        <v>737</v>
      </c>
      <c r="F1286" s="906">
        <v>842.64</v>
      </c>
      <c r="G1286" s="906"/>
      <c r="H1286" s="815" t="str">
        <f>VLOOKUP($E1286,ETB!$B$66:$C$674,2,0)</f>
        <v>Trade creditors</v>
      </c>
    </row>
    <row r="1287" spans="1:8" ht="15" hidden="1" customHeight="1" outlineLevel="2">
      <c r="A1287" s="913">
        <v>952</v>
      </c>
      <c r="B1287" s="911">
        <v>45124</v>
      </c>
      <c r="C1287" s="1047" t="s">
        <v>575</v>
      </c>
      <c r="D1287" s="930" t="s">
        <v>596</v>
      </c>
      <c r="E1287" s="931">
        <v>737</v>
      </c>
      <c r="F1287" s="906">
        <v>460</v>
      </c>
      <c r="G1287" s="906"/>
      <c r="H1287" s="815" t="str">
        <f>VLOOKUP($E1287,ETB!$B$66:$C$674,2,0)</f>
        <v>Trade creditors</v>
      </c>
    </row>
    <row r="1288" spans="1:8" ht="15" hidden="1" customHeight="1" outlineLevel="2">
      <c r="A1288" s="913">
        <v>963</v>
      </c>
      <c r="B1288" s="911">
        <v>45131</v>
      </c>
      <c r="C1288" s="1047" t="s">
        <v>575</v>
      </c>
      <c r="D1288" s="930" t="s">
        <v>596</v>
      </c>
      <c r="E1288" s="931">
        <v>737</v>
      </c>
      <c r="F1288" s="906">
        <v>961.99</v>
      </c>
      <c r="G1288" s="906"/>
      <c r="H1288" s="815" t="str">
        <f>VLOOKUP($E1288,ETB!$B$66:$C$674,2,0)</f>
        <v>Trade creditors</v>
      </c>
    </row>
    <row r="1289" spans="1:8" ht="15" hidden="1" customHeight="1" outlineLevel="2">
      <c r="A1289" s="913">
        <v>949</v>
      </c>
      <c r="B1289" s="911">
        <v>45152</v>
      </c>
      <c r="C1289" s="1047" t="s">
        <v>575</v>
      </c>
      <c r="D1289" s="930" t="s">
        <v>596</v>
      </c>
      <c r="E1289" s="931">
        <v>737</v>
      </c>
      <c r="F1289" s="906">
        <v>702</v>
      </c>
      <c r="G1289" s="906"/>
      <c r="H1289" s="815" t="str">
        <f>VLOOKUP($E1289,ETB!$B$66:$C$674,2,0)</f>
        <v>Trade creditors</v>
      </c>
    </row>
    <row r="1290" spans="1:8" ht="15" hidden="1" customHeight="1" outlineLevel="2">
      <c r="A1290" s="913">
        <v>960</v>
      </c>
      <c r="B1290" s="911">
        <v>45167</v>
      </c>
      <c r="C1290" s="1047" t="s">
        <v>575</v>
      </c>
      <c r="D1290" s="930" t="s">
        <v>596</v>
      </c>
      <c r="E1290" s="931">
        <v>737</v>
      </c>
      <c r="F1290" s="906">
        <v>1207.8800000000001</v>
      </c>
      <c r="G1290" s="906"/>
      <c r="H1290" s="815" t="str">
        <f>VLOOKUP($E1290,ETB!$B$66:$C$674,2,0)</f>
        <v>Trade creditors</v>
      </c>
    </row>
    <row r="1291" spans="1:8" ht="15" hidden="1" customHeight="1" outlineLevel="2">
      <c r="A1291" s="913">
        <v>962</v>
      </c>
      <c r="B1291" s="911">
        <v>45181</v>
      </c>
      <c r="C1291" s="1047" t="s">
        <v>575</v>
      </c>
      <c r="D1291" s="930" t="s">
        <v>596</v>
      </c>
      <c r="E1291" s="931">
        <v>737</v>
      </c>
      <c r="F1291" s="906">
        <v>1263.06</v>
      </c>
      <c r="G1291" s="906"/>
      <c r="H1291" s="815" t="str">
        <f>VLOOKUP($E1291,ETB!$B$66:$C$674,2,0)</f>
        <v>Trade creditors</v>
      </c>
    </row>
    <row r="1292" spans="1:8" ht="15" hidden="1" customHeight="1" outlineLevel="2">
      <c r="A1292" s="913">
        <v>954</v>
      </c>
      <c r="B1292" s="911">
        <v>45201</v>
      </c>
      <c r="C1292" s="1047" t="s">
        <v>575</v>
      </c>
      <c r="D1292" s="912" t="s">
        <v>596</v>
      </c>
      <c r="E1292" s="931">
        <v>737</v>
      </c>
      <c r="F1292" s="906">
        <v>2755.28</v>
      </c>
      <c r="G1292" s="906"/>
      <c r="H1292" s="815" t="str">
        <f>VLOOKUP($E1292,ETB!$B$66:$C$674,2,0)</f>
        <v>Trade creditors</v>
      </c>
    </row>
    <row r="1293" spans="1:8" ht="15" hidden="1" customHeight="1" outlineLevel="2">
      <c r="A1293" s="913">
        <v>944</v>
      </c>
      <c r="B1293" s="911">
        <v>45231</v>
      </c>
      <c r="C1293" s="1047" t="s">
        <v>575</v>
      </c>
      <c r="D1293" s="930" t="s">
        <v>596</v>
      </c>
      <c r="E1293" s="931">
        <v>737</v>
      </c>
      <c r="F1293" s="906">
        <v>1290.69</v>
      </c>
      <c r="G1293" s="906"/>
      <c r="H1293" s="815" t="str">
        <f>VLOOKUP($E1293,ETB!$B$66:$C$674,2,0)</f>
        <v>Trade creditors</v>
      </c>
    </row>
    <row r="1294" spans="1:8" ht="15" hidden="1" customHeight="1" outlineLevel="2">
      <c r="A1294" s="913">
        <v>967</v>
      </c>
      <c r="B1294" s="911">
        <v>45243</v>
      </c>
      <c r="C1294" s="1047" t="s">
        <v>575</v>
      </c>
      <c r="D1294" s="930" t="s">
        <v>596</v>
      </c>
      <c r="E1294" s="931">
        <v>737</v>
      </c>
      <c r="F1294" s="908">
        <v>1220</v>
      </c>
      <c r="G1294" s="906"/>
      <c r="H1294" s="815" t="str">
        <f>VLOOKUP($E1294,ETB!$B$66:$C$674,2,0)</f>
        <v>Trade creditors</v>
      </c>
    </row>
    <row r="1295" spans="1:8" ht="15" hidden="1" customHeight="1" outlineLevel="2">
      <c r="A1295" s="913">
        <v>969</v>
      </c>
      <c r="B1295" s="911">
        <v>45257</v>
      </c>
      <c r="C1295" s="1047" t="s">
        <v>575</v>
      </c>
      <c r="D1295" s="930" t="s">
        <v>596</v>
      </c>
      <c r="E1295" s="931">
        <v>737</v>
      </c>
      <c r="F1295" s="906">
        <v>1595.84</v>
      </c>
      <c r="G1295" s="906"/>
      <c r="H1295" s="815" t="str">
        <f>VLOOKUP($E1295,ETB!$B$66:$C$674,2,0)</f>
        <v>Trade creditors</v>
      </c>
    </row>
    <row r="1296" spans="1:8" ht="15" hidden="1" customHeight="1" outlineLevel="2">
      <c r="A1296" s="913">
        <v>970</v>
      </c>
      <c r="B1296" s="911">
        <v>44901</v>
      </c>
      <c r="C1296" s="1047" t="s">
        <v>575</v>
      </c>
      <c r="D1296" s="930" t="s">
        <v>585</v>
      </c>
      <c r="E1296" s="931">
        <v>737</v>
      </c>
      <c r="F1296" s="906">
        <v>148</v>
      </c>
      <c r="G1296" s="906"/>
      <c r="H1296" s="815" t="str">
        <f>VLOOKUP($E1296,ETB!$B$66:$C$674,2,0)</f>
        <v>Trade creditors</v>
      </c>
    </row>
    <row r="1297" spans="1:8" ht="15" hidden="1" customHeight="1" outlineLevel="2">
      <c r="A1297" s="913">
        <v>972</v>
      </c>
      <c r="B1297" s="911">
        <v>45159</v>
      </c>
      <c r="C1297" s="1047" t="s">
        <v>575</v>
      </c>
      <c r="D1297" s="930" t="s">
        <v>1245</v>
      </c>
      <c r="E1297" s="931">
        <v>737</v>
      </c>
      <c r="F1297" s="906">
        <v>233</v>
      </c>
      <c r="G1297" s="906"/>
      <c r="H1297" s="815" t="str">
        <f>VLOOKUP($E1297,ETB!$B$66:$C$674,2,0)</f>
        <v>Trade creditors</v>
      </c>
    </row>
    <row r="1298" spans="1:8" ht="15" hidden="1" customHeight="1" outlineLevel="2">
      <c r="A1298" s="913">
        <v>974</v>
      </c>
      <c r="B1298" s="911">
        <v>44963</v>
      </c>
      <c r="C1298" s="1047" t="s">
        <v>575</v>
      </c>
      <c r="D1298" s="930" t="s">
        <v>682</v>
      </c>
      <c r="E1298" s="931">
        <v>737</v>
      </c>
      <c r="F1298" s="906">
        <v>156</v>
      </c>
      <c r="G1298" s="906"/>
      <c r="H1298" s="815" t="str">
        <f>VLOOKUP($E1298,ETB!$B$66:$C$674,2,0)</f>
        <v>Trade creditors</v>
      </c>
    </row>
    <row r="1299" spans="1:8" ht="15" hidden="1" customHeight="1" outlineLevel="2">
      <c r="A1299" s="913">
        <v>975</v>
      </c>
      <c r="B1299" s="911">
        <v>44965</v>
      </c>
      <c r="C1299" s="1047" t="s">
        <v>575</v>
      </c>
      <c r="D1299" s="930" t="s">
        <v>687</v>
      </c>
      <c r="E1299" s="931">
        <v>737</v>
      </c>
      <c r="F1299" s="906">
        <v>57</v>
      </c>
      <c r="G1299" s="906"/>
      <c r="H1299" s="815" t="str">
        <f>VLOOKUP($E1299,ETB!$B$66:$C$674,2,0)</f>
        <v>Trade creditors</v>
      </c>
    </row>
    <row r="1300" spans="1:8" ht="15" hidden="1" customHeight="1" outlineLevel="2">
      <c r="A1300" s="913">
        <v>976</v>
      </c>
      <c r="B1300" s="911">
        <v>45167</v>
      </c>
      <c r="C1300" s="1047" t="s">
        <v>575</v>
      </c>
      <c r="D1300" s="930" t="s">
        <v>687</v>
      </c>
      <c r="E1300" s="931">
        <v>737</v>
      </c>
      <c r="F1300" s="909">
        <v>156</v>
      </c>
      <c r="G1300" s="906"/>
      <c r="H1300" s="815" t="str">
        <f>VLOOKUP($E1300,ETB!$B$66:$C$674,2,0)</f>
        <v>Trade creditors</v>
      </c>
    </row>
    <row r="1301" spans="1:8" ht="15" hidden="1" customHeight="1" outlineLevel="2">
      <c r="A1301" s="913">
        <v>977</v>
      </c>
      <c r="B1301" s="911">
        <v>44904</v>
      </c>
      <c r="C1301" s="1047" t="s">
        <v>575</v>
      </c>
      <c r="D1301" s="930" t="s">
        <v>589</v>
      </c>
      <c r="E1301" s="931">
        <v>737</v>
      </c>
      <c r="F1301" s="906">
        <v>156</v>
      </c>
      <c r="G1301" s="906"/>
      <c r="H1301" s="815" t="str">
        <f>VLOOKUP($E1301,ETB!$B$66:$C$674,2,0)</f>
        <v>Trade creditors</v>
      </c>
    </row>
    <row r="1302" spans="1:8" ht="15" hidden="1" customHeight="1" outlineLevel="2">
      <c r="A1302" s="913">
        <v>978</v>
      </c>
      <c r="B1302" s="911">
        <v>45131</v>
      </c>
      <c r="C1302" s="1047" t="s">
        <v>575</v>
      </c>
      <c r="D1302" s="930" t="s">
        <v>1166</v>
      </c>
      <c r="E1302" s="931">
        <v>737</v>
      </c>
      <c r="F1302" s="906">
        <v>233</v>
      </c>
      <c r="G1302" s="906"/>
      <c r="H1302" s="815" t="str">
        <f>VLOOKUP($E1302,ETB!$B$66:$C$674,2,0)</f>
        <v>Trade creditors</v>
      </c>
    </row>
    <row r="1303" spans="1:8" ht="15" hidden="1" customHeight="1" outlineLevel="2">
      <c r="A1303" s="913">
        <v>979</v>
      </c>
      <c r="B1303" s="911">
        <v>45006</v>
      </c>
      <c r="C1303" s="1047" t="s">
        <v>575</v>
      </c>
      <c r="D1303" s="930" t="s">
        <v>819</v>
      </c>
      <c r="E1303" s="931">
        <v>737</v>
      </c>
      <c r="F1303" s="906">
        <v>132</v>
      </c>
      <c r="G1303" s="906"/>
      <c r="H1303" s="815" t="str">
        <f>VLOOKUP($E1303,ETB!$B$66:$C$674,2,0)</f>
        <v>Trade creditors</v>
      </c>
    </row>
    <row r="1304" spans="1:8" ht="15" hidden="1" customHeight="1" outlineLevel="2">
      <c r="A1304" s="913">
        <v>980</v>
      </c>
      <c r="B1304" s="911">
        <v>45154</v>
      </c>
      <c r="C1304" s="1047" t="s">
        <v>575</v>
      </c>
      <c r="D1304" s="930" t="s">
        <v>1220</v>
      </c>
      <c r="E1304" s="931">
        <v>737</v>
      </c>
      <c r="F1304" s="906">
        <v>57</v>
      </c>
      <c r="G1304" s="906"/>
      <c r="H1304" s="815" t="str">
        <f>VLOOKUP($E1304,ETB!$B$66:$C$674,2,0)</f>
        <v>Trade creditors</v>
      </c>
    </row>
    <row r="1305" spans="1:8" ht="15" hidden="1" customHeight="1" outlineLevel="2">
      <c r="A1305" s="913">
        <v>982</v>
      </c>
      <c r="B1305" s="911">
        <v>45159</v>
      </c>
      <c r="C1305" s="1047" t="s">
        <v>575</v>
      </c>
      <c r="D1305" s="930" t="s">
        <v>1246</v>
      </c>
      <c r="E1305" s="931">
        <v>737</v>
      </c>
      <c r="F1305" s="906">
        <v>10</v>
      </c>
      <c r="G1305" s="906"/>
      <c r="H1305" s="815" t="str">
        <f>VLOOKUP($E1305,ETB!$B$66:$C$674,2,0)</f>
        <v>Trade creditors</v>
      </c>
    </row>
    <row r="1306" spans="1:8" ht="15" hidden="1" customHeight="1" outlineLevel="2">
      <c r="A1306" s="913">
        <v>987</v>
      </c>
      <c r="B1306" s="911">
        <v>44994</v>
      </c>
      <c r="C1306" s="1047" t="s">
        <v>577</v>
      </c>
      <c r="D1306" s="932" t="s">
        <v>777</v>
      </c>
      <c r="E1306" s="931">
        <v>737</v>
      </c>
      <c r="F1306" s="906">
        <v>6</v>
      </c>
      <c r="G1306" s="906"/>
      <c r="H1306" s="815" t="str">
        <f>VLOOKUP($E1306,ETB!$B$66:$C$674,2,0)</f>
        <v>Trade creditors</v>
      </c>
    </row>
    <row r="1307" spans="1:8" ht="15" hidden="1" customHeight="1" outlineLevel="2">
      <c r="A1307" s="913">
        <v>988</v>
      </c>
      <c r="B1307" s="911">
        <v>44998</v>
      </c>
      <c r="C1307" s="1047" t="s">
        <v>577</v>
      </c>
      <c r="D1307" s="930" t="s">
        <v>787</v>
      </c>
      <c r="E1307" s="931">
        <v>737</v>
      </c>
      <c r="F1307" s="906">
        <v>3</v>
      </c>
      <c r="G1307" s="906"/>
      <c r="H1307" s="815" t="str">
        <f>VLOOKUP($E1307,ETB!$B$66:$C$674,2,0)</f>
        <v>Trade creditors</v>
      </c>
    </row>
    <row r="1308" spans="1:8" ht="15" hidden="1" customHeight="1" outlineLevel="2">
      <c r="A1308" s="913">
        <v>989</v>
      </c>
      <c r="B1308" s="911">
        <v>44998</v>
      </c>
      <c r="C1308" s="1047" t="s">
        <v>577</v>
      </c>
      <c r="D1308" s="930" t="s">
        <v>788</v>
      </c>
      <c r="E1308" s="931">
        <v>737</v>
      </c>
      <c r="F1308" s="906">
        <v>6</v>
      </c>
      <c r="G1308" s="906"/>
      <c r="H1308" s="815" t="str">
        <f>VLOOKUP($E1308,ETB!$B$66:$C$674,2,0)</f>
        <v>Trade creditors</v>
      </c>
    </row>
    <row r="1309" spans="1:8" ht="15" hidden="1" customHeight="1" outlineLevel="2">
      <c r="A1309" s="913">
        <v>990</v>
      </c>
      <c r="B1309" s="911">
        <v>45120</v>
      </c>
      <c r="C1309" s="1047" t="s">
        <v>577</v>
      </c>
      <c r="D1309" s="930" t="s">
        <v>1125</v>
      </c>
      <c r="E1309" s="931">
        <v>737</v>
      </c>
      <c r="F1309" s="906">
        <v>2.5</v>
      </c>
      <c r="G1309" s="906"/>
      <c r="H1309" s="815" t="str">
        <f>VLOOKUP($E1309,ETB!$B$66:$C$674,2,0)</f>
        <v>Trade creditors</v>
      </c>
    </row>
    <row r="1310" spans="1:8" ht="15" hidden="1" customHeight="1" outlineLevel="2">
      <c r="A1310" s="913">
        <v>991</v>
      </c>
      <c r="B1310" s="911">
        <v>45121</v>
      </c>
      <c r="C1310" s="1047" t="s">
        <v>577</v>
      </c>
      <c r="D1310" s="930" t="s">
        <v>1128</v>
      </c>
      <c r="E1310" s="931">
        <v>737</v>
      </c>
      <c r="F1310" s="906">
        <v>2.5</v>
      </c>
      <c r="G1310" s="906"/>
      <c r="H1310" s="815" t="str">
        <f>VLOOKUP($E1310,ETB!$B$66:$C$674,2,0)</f>
        <v>Trade creditors</v>
      </c>
    </row>
    <row r="1311" spans="1:8" ht="15" hidden="1" customHeight="1" outlineLevel="2">
      <c r="A1311" s="913">
        <v>1000</v>
      </c>
      <c r="B1311" s="911">
        <v>45078</v>
      </c>
      <c r="C1311" s="1047" t="s">
        <v>820</v>
      </c>
      <c r="D1311" s="930" t="s">
        <v>1012</v>
      </c>
      <c r="E1311" s="931">
        <v>737</v>
      </c>
      <c r="F1311" s="906">
        <v>25.37</v>
      </c>
      <c r="G1311" s="906"/>
      <c r="H1311" s="815" t="str">
        <f>VLOOKUP($E1311,ETB!$B$66:$C$674,2,0)</f>
        <v>Trade creditors</v>
      </c>
    </row>
    <row r="1312" spans="1:8" ht="15" hidden="1" customHeight="1" outlineLevel="2">
      <c r="A1312" s="913">
        <v>999</v>
      </c>
      <c r="B1312" s="911">
        <v>45110</v>
      </c>
      <c r="C1312" s="1047" t="s">
        <v>820</v>
      </c>
      <c r="D1312" s="930" t="s">
        <v>1012</v>
      </c>
      <c r="E1312" s="931">
        <v>737</v>
      </c>
      <c r="F1312" s="906">
        <v>25.37</v>
      </c>
      <c r="G1312" s="906"/>
      <c r="H1312" s="815" t="str">
        <f>VLOOKUP($E1312,ETB!$B$66:$C$674,2,0)</f>
        <v>Trade creditors</v>
      </c>
    </row>
    <row r="1313" spans="1:8" ht="15" hidden="1" customHeight="1" outlineLevel="2">
      <c r="A1313" s="913">
        <v>997</v>
      </c>
      <c r="B1313" s="911">
        <v>45139</v>
      </c>
      <c r="C1313" s="1047" t="s">
        <v>820</v>
      </c>
      <c r="D1313" s="930" t="s">
        <v>1012</v>
      </c>
      <c r="E1313" s="931">
        <v>737</v>
      </c>
      <c r="F1313" s="906">
        <v>25.37</v>
      </c>
      <c r="G1313" s="906"/>
      <c r="H1313" s="815" t="str">
        <f>VLOOKUP($E1313,ETB!$B$66:$C$674,2,0)</f>
        <v>Trade creditors</v>
      </c>
    </row>
    <row r="1314" spans="1:8" ht="15" hidden="1" customHeight="1" outlineLevel="2">
      <c r="A1314" s="913">
        <v>1002</v>
      </c>
      <c r="B1314" s="911">
        <v>45170</v>
      </c>
      <c r="C1314" s="1047" t="s">
        <v>820</v>
      </c>
      <c r="D1314" s="930" t="s">
        <v>1012</v>
      </c>
      <c r="E1314" s="931">
        <v>737</v>
      </c>
      <c r="F1314" s="906">
        <v>25.37</v>
      </c>
      <c r="G1314" s="906"/>
      <c r="H1314" s="815" t="str">
        <f>VLOOKUP($E1314,ETB!$B$66:$C$674,2,0)</f>
        <v>Trade creditors</v>
      </c>
    </row>
    <row r="1315" spans="1:8" ht="15" hidden="1" customHeight="1" outlineLevel="2">
      <c r="A1315" s="913">
        <v>1001</v>
      </c>
      <c r="B1315" s="911">
        <v>45201</v>
      </c>
      <c r="C1315" s="1047" t="s">
        <v>820</v>
      </c>
      <c r="D1315" s="930" t="s">
        <v>1012</v>
      </c>
      <c r="E1315" s="931">
        <v>737</v>
      </c>
      <c r="F1315" s="906">
        <v>25.37</v>
      </c>
      <c r="G1315" s="906"/>
      <c r="H1315" s="815" t="str">
        <f>VLOOKUP($E1315,ETB!$B$66:$C$674,2,0)</f>
        <v>Trade creditors</v>
      </c>
    </row>
    <row r="1316" spans="1:8" ht="15" hidden="1" customHeight="1" outlineLevel="2">
      <c r="A1316" s="913">
        <v>998</v>
      </c>
      <c r="B1316" s="911">
        <v>45231</v>
      </c>
      <c r="C1316" s="1047" t="s">
        <v>820</v>
      </c>
      <c r="D1316" s="930" t="s">
        <v>1012</v>
      </c>
      <c r="E1316" s="931">
        <v>737</v>
      </c>
      <c r="F1316" s="906">
        <v>25.37</v>
      </c>
      <c r="G1316" s="906"/>
      <c r="H1316" s="815" t="str">
        <f>VLOOKUP($E1316,ETB!$B$66:$C$674,2,0)</f>
        <v>Trade creditors</v>
      </c>
    </row>
    <row r="1317" spans="1:8" ht="15" hidden="1" customHeight="1" outlineLevel="2">
      <c r="A1317" s="913">
        <v>1003</v>
      </c>
      <c r="B1317" s="911">
        <v>45019</v>
      </c>
      <c r="C1317" s="1047" t="s">
        <v>820</v>
      </c>
      <c r="D1317" s="930" t="s">
        <v>858</v>
      </c>
      <c r="E1317" s="931">
        <v>737</v>
      </c>
      <c r="F1317" s="906">
        <v>25.37</v>
      </c>
      <c r="G1317" s="906"/>
      <c r="H1317" s="815" t="str">
        <f>VLOOKUP($E1317,ETB!$B$66:$C$674,2,0)</f>
        <v>Trade creditors</v>
      </c>
    </row>
    <row r="1318" spans="1:8" ht="15" hidden="1" customHeight="1" outlineLevel="2">
      <c r="A1318" s="913">
        <v>1004</v>
      </c>
      <c r="B1318" s="911">
        <v>45048</v>
      </c>
      <c r="C1318" s="1047" t="s">
        <v>820</v>
      </c>
      <c r="D1318" s="930" t="s">
        <v>858</v>
      </c>
      <c r="E1318" s="931">
        <v>737</v>
      </c>
      <c r="F1318" s="906">
        <v>25.37</v>
      </c>
      <c r="G1318" s="906"/>
      <c r="H1318" s="815" t="str">
        <f>VLOOKUP($E1318,ETB!$B$66:$C$674,2,0)</f>
        <v>Trade creditors</v>
      </c>
    </row>
    <row r="1319" spans="1:8" ht="15" hidden="1" customHeight="1" outlineLevel="2">
      <c r="A1319" s="913">
        <v>1005</v>
      </c>
      <c r="B1319" s="911">
        <v>45006</v>
      </c>
      <c r="C1319" s="1047" t="s">
        <v>820</v>
      </c>
      <c r="D1319" s="930" t="s">
        <v>821</v>
      </c>
      <c r="E1319" s="931">
        <v>737</v>
      </c>
      <c r="F1319" s="906">
        <v>25.43</v>
      </c>
      <c r="G1319" s="906"/>
      <c r="H1319" s="815" t="str">
        <f>VLOOKUP($E1319,ETB!$B$66:$C$674,2,0)</f>
        <v>Trade creditors</v>
      </c>
    </row>
    <row r="1320" spans="1:8" ht="15" hidden="1" customHeight="1" outlineLevel="2">
      <c r="A1320" s="913">
        <v>1006</v>
      </c>
      <c r="B1320" s="911">
        <v>45099</v>
      </c>
      <c r="C1320" s="1047" t="s">
        <v>577</v>
      </c>
      <c r="D1320" s="930" t="s">
        <v>1076</v>
      </c>
      <c r="E1320" s="931">
        <v>737</v>
      </c>
      <c r="F1320" s="906">
        <v>30.33</v>
      </c>
      <c r="G1320" s="906"/>
      <c r="H1320" s="815" t="str">
        <f>VLOOKUP($E1320,ETB!$B$66:$C$674,2,0)</f>
        <v>Trade creditors</v>
      </c>
    </row>
    <row r="1321" spans="1:8" ht="15" hidden="1" customHeight="1" outlineLevel="2">
      <c r="A1321" s="913">
        <v>1008</v>
      </c>
      <c r="B1321" s="911">
        <v>45135</v>
      </c>
      <c r="C1321" s="1047" t="s">
        <v>577</v>
      </c>
      <c r="D1321" s="930" t="s">
        <v>1176</v>
      </c>
      <c r="E1321" s="931">
        <v>737</v>
      </c>
      <c r="F1321" s="906">
        <v>14.99</v>
      </c>
      <c r="G1321" s="906"/>
      <c r="H1321" s="815" t="str">
        <f>VLOOKUP($E1321,ETB!$B$66:$C$674,2,0)</f>
        <v>Trade creditors</v>
      </c>
    </row>
    <row r="1322" spans="1:8" ht="15" hidden="1" customHeight="1" outlineLevel="2">
      <c r="A1322" s="913">
        <v>1009</v>
      </c>
      <c r="B1322" s="911">
        <v>45184</v>
      </c>
      <c r="C1322" s="1047" t="s">
        <v>577</v>
      </c>
      <c r="D1322" s="930" t="s">
        <v>1359</v>
      </c>
      <c r="E1322" s="931">
        <v>737</v>
      </c>
      <c r="F1322" s="906">
        <v>25</v>
      </c>
      <c r="G1322" s="906"/>
      <c r="H1322" s="815" t="str">
        <f>VLOOKUP($E1322,ETB!$B$66:$C$674,2,0)</f>
        <v>Trade creditors</v>
      </c>
    </row>
    <row r="1323" spans="1:8" ht="15" hidden="1" customHeight="1" outlineLevel="2">
      <c r="A1323" s="913">
        <v>1013</v>
      </c>
      <c r="B1323" s="911">
        <v>45226</v>
      </c>
      <c r="C1323" s="1047" t="s">
        <v>577</v>
      </c>
      <c r="D1323" s="930" t="s">
        <v>1545</v>
      </c>
      <c r="E1323" s="931">
        <v>737</v>
      </c>
      <c r="F1323" s="906">
        <v>25</v>
      </c>
      <c r="G1323" s="906"/>
      <c r="H1323" s="815" t="str">
        <f>VLOOKUP($E1323,ETB!$B$66:$C$674,2,0)</f>
        <v>Trade creditors</v>
      </c>
    </row>
    <row r="1324" spans="1:8" ht="15" hidden="1" customHeight="1" outlineLevel="2">
      <c r="A1324" s="913">
        <v>1019</v>
      </c>
      <c r="B1324" s="911">
        <v>45120</v>
      </c>
      <c r="C1324" s="1047" t="s">
        <v>577</v>
      </c>
      <c r="D1324" s="930" t="s">
        <v>1126</v>
      </c>
      <c r="E1324" s="931">
        <v>737</v>
      </c>
      <c r="F1324" s="906">
        <v>148.24</v>
      </c>
      <c r="G1324" s="906"/>
      <c r="H1324" s="815" t="str">
        <f>VLOOKUP($E1324,ETB!$B$66:$C$674,2,0)</f>
        <v>Trade creditors</v>
      </c>
    </row>
    <row r="1325" spans="1:8" ht="15" hidden="1" customHeight="1" outlineLevel="2">
      <c r="A1325" s="913">
        <v>1020</v>
      </c>
      <c r="B1325" s="911">
        <v>45174</v>
      </c>
      <c r="C1325" s="1047" t="s">
        <v>577</v>
      </c>
      <c r="D1325" s="930" t="s">
        <v>1323</v>
      </c>
      <c r="E1325" s="931">
        <v>737</v>
      </c>
      <c r="F1325" s="906">
        <v>26.85</v>
      </c>
      <c r="G1325" s="906"/>
      <c r="H1325" s="815" t="str">
        <f>VLOOKUP($E1325,ETB!$B$66:$C$674,2,0)</f>
        <v>Trade creditors</v>
      </c>
    </row>
    <row r="1326" spans="1:8" ht="15" hidden="1" customHeight="1" outlineLevel="2">
      <c r="A1326" s="913">
        <v>1021</v>
      </c>
      <c r="B1326" s="911">
        <v>45181</v>
      </c>
      <c r="C1326" s="1047" t="s">
        <v>577</v>
      </c>
      <c r="D1326" s="930" t="s">
        <v>1343</v>
      </c>
      <c r="E1326" s="931">
        <v>737</v>
      </c>
      <c r="F1326" s="906">
        <v>174.99</v>
      </c>
      <c r="G1326" s="906"/>
      <c r="H1326" s="815" t="str">
        <f>VLOOKUP($E1326,ETB!$B$66:$C$674,2,0)</f>
        <v>Trade creditors</v>
      </c>
    </row>
    <row r="1327" spans="1:8" ht="15" hidden="1" customHeight="1" outlineLevel="2">
      <c r="A1327" s="913">
        <v>1023</v>
      </c>
      <c r="B1327" s="911">
        <v>45182</v>
      </c>
      <c r="C1327" s="1047" t="s">
        <v>577</v>
      </c>
      <c r="D1327" s="930" t="s">
        <v>1348</v>
      </c>
      <c r="E1327" s="931">
        <v>737</v>
      </c>
      <c r="F1327" s="906">
        <v>8.57</v>
      </c>
      <c r="G1327" s="906"/>
      <c r="H1327" s="815" t="str">
        <f>VLOOKUP($E1327,ETB!$B$66:$C$674,2,0)</f>
        <v>Trade creditors</v>
      </c>
    </row>
    <row r="1328" spans="1:8" ht="15" hidden="1" customHeight="1" outlineLevel="2">
      <c r="A1328" s="913">
        <v>1025</v>
      </c>
      <c r="B1328" s="911">
        <v>45184</v>
      </c>
      <c r="C1328" s="1047" t="s">
        <v>577</v>
      </c>
      <c r="D1328" s="930" t="s">
        <v>1360</v>
      </c>
      <c r="E1328" s="931">
        <v>737</v>
      </c>
      <c r="F1328" s="906">
        <v>149.94999999999999</v>
      </c>
      <c r="G1328" s="906"/>
      <c r="H1328" s="815" t="str">
        <f>VLOOKUP($E1328,ETB!$B$66:$C$674,2,0)</f>
        <v>Trade creditors</v>
      </c>
    </row>
    <row r="1329" spans="1:8" ht="15" hidden="1" customHeight="1" outlineLevel="2">
      <c r="A1329" s="913">
        <v>1027</v>
      </c>
      <c r="B1329" s="911">
        <v>45187</v>
      </c>
      <c r="C1329" s="1047" t="s">
        <v>577</v>
      </c>
      <c r="D1329" s="930" t="s">
        <v>1369</v>
      </c>
      <c r="E1329" s="931">
        <v>737</v>
      </c>
      <c r="F1329" s="906">
        <v>19</v>
      </c>
      <c r="G1329" s="906"/>
      <c r="H1329" s="815" t="str">
        <f>VLOOKUP($E1329,ETB!$B$66:$C$674,2,0)</f>
        <v>Trade creditors</v>
      </c>
    </row>
    <row r="1330" spans="1:8" ht="15" hidden="1" customHeight="1" outlineLevel="2">
      <c r="A1330" s="913">
        <v>1030</v>
      </c>
      <c r="B1330" s="911">
        <v>45190</v>
      </c>
      <c r="C1330" s="1047" t="s">
        <v>577</v>
      </c>
      <c r="D1330" s="930" t="s">
        <v>1385</v>
      </c>
      <c r="E1330" s="931">
        <v>737</v>
      </c>
      <c r="F1330" s="906">
        <v>27.5</v>
      </c>
      <c r="G1330" s="906"/>
      <c r="H1330" s="815" t="str">
        <f>VLOOKUP($E1330,ETB!$B$66:$C$674,2,0)</f>
        <v>Trade creditors</v>
      </c>
    </row>
    <row r="1331" spans="1:8" ht="15" hidden="1" customHeight="1" outlineLevel="2">
      <c r="A1331" s="913">
        <v>1031</v>
      </c>
      <c r="B1331" s="911">
        <v>45195</v>
      </c>
      <c r="C1331" s="1047" t="s">
        <v>577</v>
      </c>
      <c r="D1331" s="930" t="s">
        <v>1403</v>
      </c>
      <c r="E1331" s="931">
        <v>737</v>
      </c>
      <c r="F1331" s="906">
        <v>56.48</v>
      </c>
      <c r="G1331" s="906"/>
      <c r="H1331" s="815" t="str">
        <f>VLOOKUP($E1331,ETB!$B$66:$C$674,2,0)</f>
        <v>Trade creditors</v>
      </c>
    </row>
    <row r="1332" spans="1:8" ht="15" hidden="1" customHeight="1" outlineLevel="2">
      <c r="A1332" s="913">
        <v>1033</v>
      </c>
      <c r="B1332" s="911">
        <v>45126</v>
      </c>
      <c r="C1332" s="1047" t="s">
        <v>820</v>
      </c>
      <c r="D1332" s="930" t="s">
        <v>1150</v>
      </c>
      <c r="E1332" s="931">
        <v>737</v>
      </c>
      <c r="F1332" s="906">
        <v>0.08</v>
      </c>
      <c r="G1332" s="906"/>
      <c r="H1332" s="815" t="str">
        <f>VLOOKUP($E1332,ETB!$B$66:$C$674,2,0)</f>
        <v>Trade creditors</v>
      </c>
    </row>
    <row r="1333" spans="1:8" ht="15" hidden="1" customHeight="1" outlineLevel="2">
      <c r="A1333" s="913">
        <v>1035</v>
      </c>
      <c r="B1333" s="911">
        <v>44943</v>
      </c>
      <c r="C1333" s="1047" t="s">
        <v>577</v>
      </c>
      <c r="D1333" s="930" t="s">
        <v>645</v>
      </c>
      <c r="E1333" s="931">
        <v>737</v>
      </c>
      <c r="F1333" s="906">
        <v>148.72</v>
      </c>
      <c r="G1333" s="906"/>
      <c r="H1333" s="815" t="str">
        <f>VLOOKUP($E1333,ETB!$B$66:$C$674,2,0)</f>
        <v>Trade creditors</v>
      </c>
    </row>
    <row r="1334" spans="1:8" ht="15" hidden="1" customHeight="1" outlineLevel="2">
      <c r="A1334" s="913">
        <v>1036</v>
      </c>
      <c r="B1334" s="911">
        <v>44950</v>
      </c>
      <c r="C1334" s="1047" t="s">
        <v>577</v>
      </c>
      <c r="D1334" s="930" t="s">
        <v>659</v>
      </c>
      <c r="E1334" s="931">
        <v>737</v>
      </c>
      <c r="F1334" s="906">
        <v>199</v>
      </c>
      <c r="G1334" s="906"/>
      <c r="H1334" s="815" t="str">
        <f>VLOOKUP($E1334,ETB!$B$66:$C$674,2,0)</f>
        <v>Trade creditors</v>
      </c>
    </row>
    <row r="1335" spans="1:8" ht="15" hidden="1" customHeight="1" outlineLevel="2">
      <c r="A1335" s="913">
        <v>1037</v>
      </c>
      <c r="B1335" s="911">
        <v>44966</v>
      </c>
      <c r="C1335" s="1047" t="s">
        <v>577</v>
      </c>
      <c r="D1335" s="930" t="s">
        <v>689</v>
      </c>
      <c r="E1335" s="931">
        <v>737</v>
      </c>
      <c r="F1335" s="906">
        <v>32.19</v>
      </c>
      <c r="G1335" s="906"/>
      <c r="H1335" s="815" t="str">
        <f>VLOOKUP($E1335,ETB!$B$66:$C$674,2,0)</f>
        <v>Trade creditors</v>
      </c>
    </row>
    <row r="1336" spans="1:8" ht="15" hidden="1" customHeight="1" outlineLevel="2">
      <c r="A1336" s="913">
        <v>1038</v>
      </c>
      <c r="B1336" s="911">
        <v>45085</v>
      </c>
      <c r="C1336" s="1047" t="s">
        <v>577</v>
      </c>
      <c r="D1336" s="930" t="s">
        <v>1029</v>
      </c>
      <c r="E1336" s="931">
        <v>737</v>
      </c>
      <c r="F1336" s="906">
        <v>135</v>
      </c>
      <c r="G1336" s="906"/>
      <c r="H1336" s="815" t="str">
        <f>VLOOKUP($E1336,ETB!$B$66:$C$674,2,0)</f>
        <v>Trade creditors</v>
      </c>
    </row>
    <row r="1337" spans="1:8" ht="15" hidden="1" customHeight="1" outlineLevel="2">
      <c r="A1337" s="913">
        <v>1039</v>
      </c>
      <c r="B1337" s="911">
        <v>45156</v>
      </c>
      <c r="C1337" s="1047" t="s">
        <v>577</v>
      </c>
      <c r="D1337" s="930" t="s">
        <v>1231</v>
      </c>
      <c r="E1337" s="931">
        <v>737</v>
      </c>
      <c r="F1337" s="906">
        <v>70</v>
      </c>
      <c r="G1337" s="906"/>
      <c r="H1337" s="815" t="str">
        <f>VLOOKUP($E1337,ETB!$B$66:$C$674,2,0)</f>
        <v>Trade creditors</v>
      </c>
    </row>
    <row r="1338" spans="1:8" ht="15" hidden="1" customHeight="1" outlineLevel="2">
      <c r="A1338" s="913">
        <v>1043</v>
      </c>
      <c r="B1338" s="911">
        <v>45204</v>
      </c>
      <c r="C1338" s="1047" t="s">
        <v>577</v>
      </c>
      <c r="D1338" s="930" t="s">
        <v>1441</v>
      </c>
      <c r="E1338" s="931">
        <v>737</v>
      </c>
      <c r="F1338" s="906">
        <v>78.599999999999994</v>
      </c>
      <c r="G1338" s="906"/>
      <c r="H1338" s="815" t="str">
        <f>VLOOKUP($E1338,ETB!$B$66:$C$674,2,0)</f>
        <v>Trade creditors</v>
      </c>
    </row>
    <row r="1339" spans="1:8" ht="15" hidden="1" customHeight="1" outlineLevel="2">
      <c r="A1339" s="913">
        <v>1046</v>
      </c>
      <c r="B1339" s="911">
        <v>45210</v>
      </c>
      <c r="C1339" s="1047" t="s">
        <v>577</v>
      </c>
      <c r="D1339" s="930" t="s">
        <v>1465</v>
      </c>
      <c r="E1339" s="931">
        <v>737</v>
      </c>
      <c r="F1339" s="910">
        <v>22.99</v>
      </c>
      <c r="G1339" s="906"/>
      <c r="H1339" s="815" t="str">
        <f>VLOOKUP($E1339,ETB!$B$66:$C$674,2,0)</f>
        <v>Trade creditors</v>
      </c>
    </row>
    <row r="1340" spans="1:8" ht="15" hidden="1" customHeight="1" outlineLevel="2">
      <c r="A1340" s="913">
        <v>1047</v>
      </c>
      <c r="B1340" s="911">
        <v>45219</v>
      </c>
      <c r="C1340" s="1047" t="s">
        <v>577</v>
      </c>
      <c r="D1340" s="930" t="s">
        <v>1509</v>
      </c>
      <c r="E1340" s="931">
        <v>737</v>
      </c>
      <c r="F1340" s="906">
        <v>15.69</v>
      </c>
      <c r="G1340" s="906"/>
      <c r="H1340" s="815" t="str">
        <f>VLOOKUP($E1340,ETB!$B$66:$C$674,2,0)</f>
        <v>Trade creditors</v>
      </c>
    </row>
    <row r="1341" spans="1:8" ht="15" hidden="1" customHeight="1" outlineLevel="2">
      <c r="A1341" s="913">
        <v>1049</v>
      </c>
      <c r="B1341" s="911">
        <v>44946</v>
      </c>
      <c r="C1341" s="1047" t="s">
        <v>577</v>
      </c>
      <c r="D1341" s="930" t="s">
        <v>654</v>
      </c>
      <c r="E1341" s="931">
        <v>737</v>
      </c>
      <c r="F1341" s="907">
        <v>18.59</v>
      </c>
      <c r="G1341" s="906"/>
      <c r="H1341" s="815" t="str">
        <f>VLOOKUP($E1341,ETB!$B$66:$C$674,2,0)</f>
        <v>Trade creditors</v>
      </c>
    </row>
    <row r="1342" spans="1:8" ht="15" hidden="1" customHeight="1" outlineLevel="2">
      <c r="A1342" s="913">
        <v>1050</v>
      </c>
      <c r="B1342" s="911">
        <v>44946</v>
      </c>
      <c r="C1342" s="1047" t="s">
        <v>577</v>
      </c>
      <c r="D1342" s="930" t="s">
        <v>654</v>
      </c>
      <c r="E1342" s="931">
        <v>737</v>
      </c>
      <c r="F1342" s="906">
        <v>24.99</v>
      </c>
      <c r="G1342" s="906"/>
      <c r="H1342" s="815" t="str">
        <f>VLOOKUP($E1342,ETB!$B$66:$C$674,2,0)</f>
        <v>Trade creditors</v>
      </c>
    </row>
    <row r="1343" spans="1:8" ht="15" hidden="1" customHeight="1" outlineLevel="2">
      <c r="A1343" s="913">
        <v>1051</v>
      </c>
      <c r="B1343" s="911">
        <v>44946</v>
      </c>
      <c r="C1343" s="1047" t="s">
        <v>577</v>
      </c>
      <c r="D1343" s="930" t="s">
        <v>654</v>
      </c>
      <c r="E1343" s="931">
        <v>737</v>
      </c>
      <c r="F1343" s="906">
        <v>15.99</v>
      </c>
      <c r="G1343" s="906"/>
      <c r="H1343" s="815" t="str">
        <f>VLOOKUP($E1343,ETB!$B$66:$C$674,2,0)</f>
        <v>Trade creditors</v>
      </c>
    </row>
    <row r="1344" spans="1:8" ht="15" hidden="1" customHeight="1" outlineLevel="2">
      <c r="A1344" s="913">
        <v>1052</v>
      </c>
      <c r="B1344" s="911">
        <v>44946</v>
      </c>
      <c r="C1344" s="1047" t="s">
        <v>577</v>
      </c>
      <c r="D1344" s="930" t="s">
        <v>654</v>
      </c>
      <c r="E1344" s="931">
        <v>737</v>
      </c>
      <c r="F1344" s="906">
        <v>39.75</v>
      </c>
      <c r="G1344" s="906"/>
      <c r="H1344" s="815" t="str">
        <f>VLOOKUP($E1344,ETB!$B$66:$C$674,2,0)</f>
        <v>Trade creditors</v>
      </c>
    </row>
    <row r="1345" spans="1:8" ht="15" hidden="1" customHeight="1" outlineLevel="2">
      <c r="A1345" s="913">
        <v>1053</v>
      </c>
      <c r="B1345" s="911">
        <v>44946</v>
      </c>
      <c r="C1345" s="1047" t="s">
        <v>577</v>
      </c>
      <c r="D1345" s="930" t="s">
        <v>654</v>
      </c>
      <c r="E1345" s="931">
        <v>737</v>
      </c>
      <c r="F1345" s="906">
        <v>36.18</v>
      </c>
      <c r="G1345" s="906"/>
      <c r="H1345" s="815" t="str">
        <f>VLOOKUP($E1345,ETB!$B$66:$C$674,2,0)</f>
        <v>Trade creditors</v>
      </c>
    </row>
    <row r="1346" spans="1:8" ht="15" hidden="1" customHeight="1" outlineLevel="2">
      <c r="A1346" s="913">
        <v>1054</v>
      </c>
      <c r="B1346" s="911">
        <v>44972</v>
      </c>
      <c r="C1346" s="1047" t="s">
        <v>577</v>
      </c>
      <c r="D1346" s="930" t="s">
        <v>707</v>
      </c>
      <c r="E1346" s="931">
        <v>737</v>
      </c>
      <c r="F1346" s="906">
        <v>87.99</v>
      </c>
      <c r="G1346" s="906"/>
      <c r="H1346" s="815" t="str">
        <f>VLOOKUP($E1346,ETB!$B$66:$C$674,2,0)</f>
        <v>Trade creditors</v>
      </c>
    </row>
    <row r="1347" spans="1:8" ht="15" hidden="1" customHeight="1" outlineLevel="2">
      <c r="A1347" s="913">
        <v>1055</v>
      </c>
      <c r="B1347" s="911">
        <v>45015</v>
      </c>
      <c r="C1347" s="1047" t="s">
        <v>577</v>
      </c>
      <c r="D1347" s="930" t="s">
        <v>847</v>
      </c>
      <c r="E1347" s="931">
        <v>737</v>
      </c>
      <c r="F1347" s="906">
        <v>15.1</v>
      </c>
      <c r="G1347" s="906"/>
      <c r="H1347" s="815" t="str">
        <f>VLOOKUP($E1347,ETB!$B$66:$C$674,2,0)</f>
        <v>Trade creditors</v>
      </c>
    </row>
    <row r="1348" spans="1:8" ht="15" hidden="1" customHeight="1" outlineLevel="2">
      <c r="A1348" s="913">
        <v>1056</v>
      </c>
      <c r="B1348" s="911">
        <v>45021</v>
      </c>
      <c r="C1348" s="1047" t="s">
        <v>577</v>
      </c>
      <c r="D1348" s="930" t="s">
        <v>869</v>
      </c>
      <c r="E1348" s="931">
        <v>737</v>
      </c>
      <c r="F1348" s="906">
        <v>79</v>
      </c>
      <c r="G1348" s="906"/>
      <c r="H1348" s="815" t="str">
        <f>VLOOKUP($E1348,ETB!$B$66:$C$674,2,0)</f>
        <v>Trade creditors</v>
      </c>
    </row>
    <row r="1349" spans="1:8" ht="15" hidden="1" customHeight="1" outlineLevel="2">
      <c r="A1349" s="913">
        <v>1057</v>
      </c>
      <c r="B1349" s="911">
        <v>45111</v>
      </c>
      <c r="C1349" s="1047" t="s">
        <v>577</v>
      </c>
      <c r="D1349" s="930" t="s">
        <v>1104</v>
      </c>
      <c r="E1349" s="931">
        <v>737</v>
      </c>
      <c r="F1349" s="906">
        <v>14.99</v>
      </c>
      <c r="G1349" s="906"/>
      <c r="H1349" s="815" t="str">
        <f>VLOOKUP($E1349,ETB!$B$66:$C$674,2,0)</f>
        <v>Trade creditors</v>
      </c>
    </row>
    <row r="1350" spans="1:8" ht="15" hidden="1" customHeight="1" outlineLevel="2">
      <c r="A1350" s="913">
        <v>1058</v>
      </c>
      <c r="B1350" s="911">
        <v>45149</v>
      </c>
      <c r="C1350" s="1047" t="s">
        <v>577</v>
      </c>
      <c r="D1350" s="930" t="s">
        <v>1209</v>
      </c>
      <c r="E1350" s="931">
        <v>737</v>
      </c>
      <c r="F1350" s="906">
        <v>40</v>
      </c>
      <c r="G1350" s="906"/>
      <c r="H1350" s="815" t="str">
        <f>VLOOKUP($E1350,ETB!$B$66:$C$674,2,0)</f>
        <v>Trade creditors</v>
      </c>
    </row>
    <row r="1351" spans="1:8" ht="15" hidden="1" customHeight="1" outlineLevel="2">
      <c r="A1351" s="913">
        <v>1059</v>
      </c>
      <c r="B1351" s="911">
        <v>45162</v>
      </c>
      <c r="C1351" s="1047" t="s">
        <v>577</v>
      </c>
      <c r="D1351" s="932" t="s">
        <v>1268</v>
      </c>
      <c r="E1351" s="931">
        <v>737</v>
      </c>
      <c r="F1351" s="906">
        <v>279</v>
      </c>
      <c r="G1351" s="906"/>
      <c r="H1351" s="815" t="str">
        <f>VLOOKUP($E1351,ETB!$B$66:$C$674,2,0)</f>
        <v>Trade creditors</v>
      </c>
    </row>
    <row r="1352" spans="1:8" ht="15" hidden="1" customHeight="1" outlineLevel="2">
      <c r="A1352" s="913">
        <v>1060</v>
      </c>
      <c r="B1352" s="911">
        <v>45224</v>
      </c>
      <c r="C1352" s="1047" t="s">
        <v>577</v>
      </c>
      <c r="D1352" s="930" t="s">
        <v>1536</v>
      </c>
      <c r="E1352" s="931">
        <v>737</v>
      </c>
      <c r="F1352" s="906">
        <v>9.2899999999999991</v>
      </c>
      <c r="G1352" s="906"/>
      <c r="H1352" s="815" t="str">
        <f>VLOOKUP($E1352,ETB!$B$66:$C$674,2,0)</f>
        <v>Trade creditors</v>
      </c>
    </row>
    <row r="1353" spans="1:8" ht="15" hidden="1" customHeight="1" outlineLevel="2">
      <c r="A1353" s="913">
        <v>1061</v>
      </c>
      <c r="B1353" s="911">
        <v>45243</v>
      </c>
      <c r="C1353" s="1047" t="s">
        <v>577</v>
      </c>
      <c r="D1353" s="930" t="s">
        <v>1618</v>
      </c>
      <c r="E1353" s="931">
        <v>737</v>
      </c>
      <c r="F1353" s="906">
        <v>59.99</v>
      </c>
      <c r="G1353" s="906"/>
      <c r="H1353" s="815" t="str">
        <f>VLOOKUP($E1353,ETB!$B$66:$C$674,2,0)</f>
        <v>Trade creditors</v>
      </c>
    </row>
    <row r="1354" spans="1:8" ht="15" hidden="1" customHeight="1" outlineLevel="2">
      <c r="A1354" s="913">
        <v>1062</v>
      </c>
      <c r="B1354" s="911">
        <v>44985</v>
      </c>
      <c r="C1354" s="1047" t="s">
        <v>577</v>
      </c>
      <c r="D1354" s="930" t="s">
        <v>751</v>
      </c>
      <c r="E1354" s="931">
        <v>737</v>
      </c>
      <c r="F1354" s="906">
        <v>178.5</v>
      </c>
      <c r="G1354" s="906"/>
      <c r="H1354" s="815" t="str">
        <f>VLOOKUP($E1354,ETB!$B$66:$C$674,2,0)</f>
        <v>Trade creditors</v>
      </c>
    </row>
    <row r="1355" spans="1:8" ht="15" hidden="1" customHeight="1" outlineLevel="2">
      <c r="A1355" s="913">
        <v>1063</v>
      </c>
      <c r="B1355" s="911">
        <v>44987</v>
      </c>
      <c r="C1355" s="1047" t="s">
        <v>577</v>
      </c>
      <c r="D1355" s="930" t="s">
        <v>759</v>
      </c>
      <c r="E1355" s="931">
        <v>737</v>
      </c>
      <c r="F1355" s="906">
        <v>101.39</v>
      </c>
      <c r="G1355" s="906"/>
      <c r="H1355" s="815" t="str">
        <f>VLOOKUP($E1355,ETB!$B$66:$C$674,2,0)</f>
        <v>Trade creditors</v>
      </c>
    </row>
    <row r="1356" spans="1:8" ht="15" hidden="1" customHeight="1" outlineLevel="2">
      <c r="A1356" s="913">
        <v>1064</v>
      </c>
      <c r="B1356" s="911">
        <v>45015</v>
      </c>
      <c r="C1356" s="1047" t="s">
        <v>577</v>
      </c>
      <c r="D1356" s="930" t="s">
        <v>848</v>
      </c>
      <c r="E1356" s="931">
        <v>737</v>
      </c>
      <c r="F1356" s="906">
        <v>13.11</v>
      </c>
      <c r="G1356" s="906"/>
      <c r="H1356" s="815" t="str">
        <f>VLOOKUP($E1356,ETB!$B$66:$C$674,2,0)</f>
        <v>Trade creditors</v>
      </c>
    </row>
    <row r="1357" spans="1:8" ht="15" hidden="1" customHeight="1" outlineLevel="2">
      <c r="A1357" s="913">
        <v>1065</v>
      </c>
      <c r="B1357" s="911">
        <v>45105</v>
      </c>
      <c r="C1357" s="1047" t="s">
        <v>577</v>
      </c>
      <c r="D1357" s="930" t="s">
        <v>1092</v>
      </c>
      <c r="E1357" s="931">
        <v>737</v>
      </c>
      <c r="F1357" s="906">
        <v>21.11</v>
      </c>
      <c r="G1357" s="906"/>
      <c r="H1357" s="815" t="str">
        <f>VLOOKUP($E1357,ETB!$B$66:$C$674,2,0)</f>
        <v>Trade creditors</v>
      </c>
    </row>
    <row r="1358" spans="1:8" ht="15" hidden="1" customHeight="1" outlineLevel="2">
      <c r="A1358" s="913">
        <v>1066</v>
      </c>
      <c r="B1358" s="911">
        <v>45125</v>
      </c>
      <c r="C1358" s="1047" t="s">
        <v>577</v>
      </c>
      <c r="D1358" s="930" t="s">
        <v>1144</v>
      </c>
      <c r="E1358" s="931">
        <v>737</v>
      </c>
      <c r="F1358" s="906">
        <v>25</v>
      </c>
      <c r="G1358" s="906"/>
      <c r="H1358" s="815" t="str">
        <f>VLOOKUP($E1358,ETB!$B$66:$C$674,2,0)</f>
        <v>Trade creditors</v>
      </c>
    </row>
    <row r="1359" spans="1:8" ht="15" hidden="1" customHeight="1" outlineLevel="2">
      <c r="A1359" s="913">
        <v>1067</v>
      </c>
      <c r="B1359" s="911">
        <v>45140</v>
      </c>
      <c r="C1359" s="1047" t="s">
        <v>577</v>
      </c>
      <c r="D1359" s="930" t="s">
        <v>1190</v>
      </c>
      <c r="E1359" s="931">
        <v>737</v>
      </c>
      <c r="F1359" s="906">
        <v>99.99</v>
      </c>
      <c r="G1359" s="906"/>
      <c r="H1359" s="815" t="str">
        <f>VLOOKUP($E1359,ETB!$B$66:$C$674,2,0)</f>
        <v>Trade creditors</v>
      </c>
    </row>
    <row r="1360" spans="1:8" ht="15" hidden="1" customHeight="1" outlineLevel="2">
      <c r="A1360" s="913">
        <v>1069</v>
      </c>
      <c r="B1360" s="911">
        <v>45247</v>
      </c>
      <c r="C1360" s="1047" t="s">
        <v>577</v>
      </c>
      <c r="D1360" s="930" t="s">
        <v>1639</v>
      </c>
      <c r="E1360" s="931">
        <v>737</v>
      </c>
      <c r="F1360" s="906">
        <v>24.99</v>
      </c>
      <c r="G1360" s="906"/>
      <c r="H1360" s="815" t="str">
        <f>VLOOKUP($E1360,ETB!$B$66:$C$674,2,0)</f>
        <v>Trade creditors</v>
      </c>
    </row>
    <row r="1361" spans="1:8" ht="15" hidden="1" customHeight="1" outlineLevel="2">
      <c r="A1361" s="913">
        <v>1071</v>
      </c>
      <c r="B1361" s="911">
        <v>44987</v>
      </c>
      <c r="C1361" s="1047" t="s">
        <v>577</v>
      </c>
      <c r="D1361" s="930" t="s">
        <v>760</v>
      </c>
      <c r="E1361" s="931">
        <v>737</v>
      </c>
      <c r="F1361" s="906">
        <v>41.99</v>
      </c>
      <c r="G1361" s="906"/>
      <c r="H1361" s="815" t="str">
        <f>VLOOKUP($E1361,ETB!$B$66:$C$674,2,0)</f>
        <v>Trade creditors</v>
      </c>
    </row>
    <row r="1362" spans="1:8" ht="15" hidden="1" customHeight="1" outlineLevel="2">
      <c r="A1362" s="913">
        <v>1072</v>
      </c>
      <c r="B1362" s="911">
        <v>45015</v>
      </c>
      <c r="C1362" s="1047" t="s">
        <v>577</v>
      </c>
      <c r="D1362" s="930" t="s">
        <v>849</v>
      </c>
      <c r="E1362" s="931">
        <v>737</v>
      </c>
      <c r="F1362" s="906">
        <v>170</v>
      </c>
      <c r="G1362" s="906"/>
      <c r="H1362" s="815" t="str">
        <f>VLOOKUP($E1362,ETB!$B$66:$C$674,2,0)</f>
        <v>Trade creditors</v>
      </c>
    </row>
    <row r="1363" spans="1:8" ht="15" hidden="1" customHeight="1" outlineLevel="2">
      <c r="A1363" s="913">
        <v>1073</v>
      </c>
      <c r="B1363" s="911">
        <v>45042</v>
      </c>
      <c r="C1363" s="1047" t="s">
        <v>577</v>
      </c>
      <c r="D1363" s="930" t="s">
        <v>936</v>
      </c>
      <c r="E1363" s="931">
        <v>737</v>
      </c>
      <c r="F1363" s="906">
        <v>19.579999999999998</v>
      </c>
      <c r="G1363" s="906"/>
      <c r="H1363" s="815" t="str">
        <f>VLOOKUP($E1363,ETB!$B$66:$C$674,2,0)</f>
        <v>Trade creditors</v>
      </c>
    </row>
    <row r="1364" spans="1:8" ht="15" hidden="1" customHeight="1" outlineLevel="2">
      <c r="A1364" s="913">
        <v>1074</v>
      </c>
      <c r="B1364" s="911">
        <v>45169</v>
      </c>
      <c r="C1364" s="1047" t="s">
        <v>577</v>
      </c>
      <c r="D1364" s="930" t="s">
        <v>1296</v>
      </c>
      <c r="E1364" s="931">
        <v>737</v>
      </c>
      <c r="F1364" s="906">
        <v>23.99</v>
      </c>
      <c r="G1364" s="906"/>
      <c r="H1364" s="815" t="str">
        <f>VLOOKUP($E1364,ETB!$B$66:$C$674,2,0)</f>
        <v>Trade creditors</v>
      </c>
    </row>
    <row r="1365" spans="1:8" ht="15" hidden="1" customHeight="1" outlineLevel="2">
      <c r="A1365" s="913">
        <v>1075</v>
      </c>
      <c r="B1365" s="911">
        <v>45225</v>
      </c>
      <c r="C1365" s="1047" t="s">
        <v>577</v>
      </c>
      <c r="D1365" s="930" t="s">
        <v>1541</v>
      </c>
      <c r="E1365" s="931">
        <v>737</v>
      </c>
      <c r="F1365" s="906">
        <v>19.989999999999998</v>
      </c>
      <c r="G1365" s="906"/>
      <c r="H1365" s="815" t="str">
        <f>VLOOKUP($E1365,ETB!$B$66:$C$674,2,0)</f>
        <v>Trade creditors</v>
      </c>
    </row>
    <row r="1366" spans="1:8" ht="15" hidden="1" customHeight="1" outlineLevel="2">
      <c r="A1366" s="913">
        <v>1076</v>
      </c>
      <c r="B1366" s="911">
        <v>45226</v>
      </c>
      <c r="C1366" s="1047" t="s">
        <v>577</v>
      </c>
      <c r="D1366" s="930" t="s">
        <v>1546</v>
      </c>
      <c r="E1366" s="931">
        <v>737</v>
      </c>
      <c r="F1366" s="906">
        <v>5.75</v>
      </c>
      <c r="G1366" s="906"/>
      <c r="H1366" s="815" t="str">
        <f>VLOOKUP($E1366,ETB!$B$66:$C$674,2,0)</f>
        <v>Trade creditors</v>
      </c>
    </row>
    <row r="1367" spans="1:8" ht="15" hidden="1" customHeight="1" outlineLevel="2">
      <c r="A1367" s="913">
        <v>1077</v>
      </c>
      <c r="B1367" s="911">
        <v>45236</v>
      </c>
      <c r="C1367" s="1047" t="s">
        <v>577</v>
      </c>
      <c r="D1367" s="930" t="s">
        <v>1592</v>
      </c>
      <c r="E1367" s="931">
        <v>737</v>
      </c>
      <c r="F1367" s="906">
        <v>42.95</v>
      </c>
      <c r="G1367" s="906"/>
      <c r="H1367" s="815" t="str">
        <f>VLOOKUP($E1367,ETB!$B$66:$C$674,2,0)</f>
        <v>Trade creditors</v>
      </c>
    </row>
    <row r="1368" spans="1:8" ht="15" hidden="1" customHeight="1" outlineLevel="2">
      <c r="A1368" s="913">
        <v>1078</v>
      </c>
      <c r="B1368" s="911">
        <v>45243</v>
      </c>
      <c r="C1368" s="1047" t="s">
        <v>577</v>
      </c>
      <c r="D1368" s="930" t="s">
        <v>1619</v>
      </c>
      <c r="E1368" s="931">
        <v>737</v>
      </c>
      <c r="F1368" s="906">
        <v>8.8800000000000008</v>
      </c>
      <c r="G1368" s="906"/>
      <c r="H1368" s="815" t="str">
        <f>VLOOKUP($E1368,ETB!$B$66:$C$674,2,0)</f>
        <v>Trade creditors</v>
      </c>
    </row>
    <row r="1369" spans="1:8" ht="15" hidden="1" customHeight="1" outlineLevel="2">
      <c r="A1369" s="913">
        <v>1081</v>
      </c>
      <c r="B1369" s="911">
        <v>45110</v>
      </c>
      <c r="C1369" s="1047" t="s">
        <v>577</v>
      </c>
      <c r="D1369" s="930" t="s">
        <v>1100</v>
      </c>
      <c r="E1369" s="931">
        <v>737</v>
      </c>
      <c r="F1369" s="906">
        <v>249.99</v>
      </c>
      <c r="G1369" s="906"/>
      <c r="H1369" s="815" t="str">
        <f>VLOOKUP($E1369,ETB!$B$66:$C$674,2,0)</f>
        <v>Trade creditors</v>
      </c>
    </row>
    <row r="1370" spans="1:8" ht="15" hidden="1" customHeight="1" outlineLevel="2">
      <c r="A1370" s="913">
        <v>1082</v>
      </c>
      <c r="B1370" s="911">
        <v>45126</v>
      </c>
      <c r="C1370" s="1047" t="s">
        <v>577</v>
      </c>
      <c r="D1370" s="930" t="s">
        <v>1151</v>
      </c>
      <c r="E1370" s="931">
        <v>737</v>
      </c>
      <c r="F1370" s="906">
        <v>9.99</v>
      </c>
      <c r="G1370" s="906"/>
      <c r="H1370" s="815" t="str">
        <f>VLOOKUP($E1370,ETB!$B$66:$C$674,2,0)</f>
        <v>Trade creditors</v>
      </c>
    </row>
    <row r="1371" spans="1:8" ht="15" hidden="1" customHeight="1" outlineLevel="2">
      <c r="A1371" s="913">
        <v>1083</v>
      </c>
      <c r="B1371" s="911">
        <v>45148</v>
      </c>
      <c r="C1371" s="1047" t="s">
        <v>577</v>
      </c>
      <c r="D1371" s="930" t="s">
        <v>1206</v>
      </c>
      <c r="E1371" s="931">
        <v>737</v>
      </c>
      <c r="F1371" s="906">
        <v>22</v>
      </c>
      <c r="G1371" s="906"/>
      <c r="H1371" s="815" t="str">
        <f>VLOOKUP($E1371,ETB!$B$66:$C$674,2,0)</f>
        <v>Trade creditors</v>
      </c>
    </row>
    <row r="1372" spans="1:8" ht="15" hidden="1" customHeight="1" outlineLevel="2">
      <c r="A1372" s="913">
        <v>1084</v>
      </c>
      <c r="B1372" s="911">
        <v>45156</v>
      </c>
      <c r="C1372" s="1047" t="s">
        <v>577</v>
      </c>
      <c r="D1372" s="930" t="s">
        <v>1232</v>
      </c>
      <c r="E1372" s="931">
        <v>737</v>
      </c>
      <c r="F1372" s="906">
        <v>80</v>
      </c>
      <c r="G1372" s="906"/>
      <c r="H1372" s="815" t="str">
        <f>VLOOKUP($E1372,ETB!$B$66:$C$674,2,0)</f>
        <v>Trade creditors</v>
      </c>
    </row>
    <row r="1373" spans="1:8" ht="15" hidden="1" customHeight="1" outlineLevel="2">
      <c r="A1373" s="913">
        <v>1085</v>
      </c>
      <c r="B1373" s="911">
        <v>45162</v>
      </c>
      <c r="C1373" s="1047" t="s">
        <v>577</v>
      </c>
      <c r="D1373" s="930" t="s">
        <v>1269</v>
      </c>
      <c r="E1373" s="931">
        <v>737</v>
      </c>
      <c r="F1373" s="906">
        <v>115</v>
      </c>
      <c r="G1373" s="906"/>
      <c r="H1373" s="815" t="str">
        <f>VLOOKUP($E1373,ETB!$B$66:$C$674,2,0)</f>
        <v>Trade creditors</v>
      </c>
    </row>
    <row r="1374" spans="1:8" ht="15" hidden="1" customHeight="1" outlineLevel="2">
      <c r="A1374" s="913">
        <v>1090</v>
      </c>
      <c r="B1374" s="911">
        <v>45089</v>
      </c>
      <c r="C1374" s="1047" t="s">
        <v>577</v>
      </c>
      <c r="D1374" s="930" t="s">
        <v>1037</v>
      </c>
      <c r="E1374" s="931">
        <v>737</v>
      </c>
      <c r="F1374" s="906">
        <v>49.94</v>
      </c>
      <c r="G1374" s="906"/>
      <c r="H1374" s="815" t="str">
        <f>VLOOKUP($E1374,ETB!$B$66:$C$674,2,0)</f>
        <v>Trade creditors</v>
      </c>
    </row>
    <row r="1375" spans="1:8" ht="15" hidden="1" customHeight="1" outlineLevel="2">
      <c r="A1375" s="913">
        <v>1091</v>
      </c>
      <c r="B1375" s="911">
        <v>45124</v>
      </c>
      <c r="C1375" s="1047" t="s">
        <v>577</v>
      </c>
      <c r="D1375" s="932" t="s">
        <v>1134</v>
      </c>
      <c r="E1375" s="931">
        <v>737</v>
      </c>
      <c r="F1375" s="906">
        <v>44</v>
      </c>
      <c r="G1375" s="906"/>
      <c r="H1375" s="815" t="str">
        <f>VLOOKUP($E1375,ETB!$B$66:$C$674,2,0)</f>
        <v>Trade creditors</v>
      </c>
    </row>
    <row r="1376" spans="1:8" ht="15" hidden="1" customHeight="1" outlineLevel="2">
      <c r="A1376" s="913">
        <v>1092</v>
      </c>
      <c r="B1376" s="911">
        <v>45201</v>
      </c>
      <c r="C1376" s="1047" t="s">
        <v>577</v>
      </c>
      <c r="D1376" s="930" t="s">
        <v>1429</v>
      </c>
      <c r="E1376" s="931">
        <v>737</v>
      </c>
      <c r="F1376" s="906">
        <v>650</v>
      </c>
      <c r="G1376" s="906"/>
      <c r="H1376" s="815" t="str">
        <f>VLOOKUP($E1376,ETB!$B$66:$C$674,2,0)</f>
        <v>Trade creditors</v>
      </c>
    </row>
    <row r="1377" spans="1:8" ht="15" hidden="1" customHeight="1" outlineLevel="2">
      <c r="A1377" s="913">
        <v>1093</v>
      </c>
      <c r="B1377" s="911">
        <v>45219</v>
      </c>
      <c r="C1377" s="1047" t="s">
        <v>577</v>
      </c>
      <c r="D1377" s="930" t="s">
        <v>1510</v>
      </c>
      <c r="E1377" s="931">
        <v>737</v>
      </c>
      <c r="F1377" s="906">
        <v>139.97999999999999</v>
      </c>
      <c r="G1377" s="910"/>
      <c r="H1377" s="815" t="str">
        <f>VLOOKUP($E1377,ETB!$B$66:$C$674,2,0)</f>
        <v>Trade creditors</v>
      </c>
    </row>
    <row r="1378" spans="1:8" ht="15" hidden="1" customHeight="1" outlineLevel="2">
      <c r="A1378" s="913">
        <v>1094</v>
      </c>
      <c r="B1378" s="911">
        <v>45224</v>
      </c>
      <c r="C1378" s="1047" t="s">
        <v>577</v>
      </c>
      <c r="D1378" s="930" t="s">
        <v>1537</v>
      </c>
      <c r="E1378" s="931">
        <v>737</v>
      </c>
      <c r="F1378" s="906">
        <v>12.89</v>
      </c>
      <c r="G1378" s="906"/>
      <c r="H1378" s="815" t="str">
        <f>VLOOKUP($E1378,ETB!$B$66:$C$674,2,0)</f>
        <v>Trade creditors</v>
      </c>
    </row>
    <row r="1379" spans="1:8" ht="15" hidden="1" customHeight="1" outlineLevel="2">
      <c r="A1379" s="913">
        <v>1095</v>
      </c>
      <c r="B1379" s="911">
        <v>45233</v>
      </c>
      <c r="C1379" s="1047" t="s">
        <v>577</v>
      </c>
      <c r="D1379" s="930" t="s">
        <v>1579</v>
      </c>
      <c r="E1379" s="931">
        <v>737</v>
      </c>
      <c r="F1379" s="906">
        <v>16</v>
      </c>
      <c r="G1379" s="906"/>
      <c r="H1379" s="815" t="str">
        <f>VLOOKUP($E1379,ETB!$B$66:$C$674,2,0)</f>
        <v>Trade creditors</v>
      </c>
    </row>
    <row r="1380" spans="1:8" ht="15" hidden="1" customHeight="1" outlineLevel="2">
      <c r="A1380" s="913">
        <v>1096</v>
      </c>
      <c r="B1380" s="911">
        <v>45237</v>
      </c>
      <c r="C1380" s="1047" t="s">
        <v>577</v>
      </c>
      <c r="D1380" s="930" t="s">
        <v>1603</v>
      </c>
      <c r="E1380" s="931">
        <v>737</v>
      </c>
      <c r="F1380" s="906">
        <v>25</v>
      </c>
      <c r="G1380" s="906"/>
      <c r="H1380" s="815" t="str">
        <f>VLOOKUP($E1380,ETB!$B$66:$C$674,2,0)</f>
        <v>Trade creditors</v>
      </c>
    </row>
    <row r="1381" spans="1:8" ht="15" hidden="1" customHeight="1" outlineLevel="2">
      <c r="A1381" s="913">
        <v>1097</v>
      </c>
      <c r="B1381" s="911">
        <v>45245</v>
      </c>
      <c r="C1381" s="1047" t="s">
        <v>577</v>
      </c>
      <c r="D1381" s="930" t="s">
        <v>1630</v>
      </c>
      <c r="E1381" s="931">
        <v>737</v>
      </c>
      <c r="F1381" s="906">
        <v>649</v>
      </c>
      <c r="G1381" s="906"/>
      <c r="H1381" s="815" t="str">
        <f>VLOOKUP($E1381,ETB!$B$66:$C$674,2,0)</f>
        <v>Trade creditors</v>
      </c>
    </row>
    <row r="1382" spans="1:8" ht="15" hidden="1" customHeight="1" outlineLevel="2">
      <c r="A1382" s="913">
        <v>1099</v>
      </c>
      <c r="B1382" s="911">
        <v>44980</v>
      </c>
      <c r="C1382" s="1047" t="s">
        <v>577</v>
      </c>
      <c r="D1382" s="930" t="s">
        <v>736</v>
      </c>
      <c r="E1382" s="931">
        <v>737</v>
      </c>
      <c r="F1382" s="906">
        <v>35.9</v>
      </c>
      <c r="G1382" s="906"/>
      <c r="H1382" s="815" t="str">
        <f>VLOOKUP($E1382,ETB!$B$66:$C$674,2,0)</f>
        <v>Trade creditors</v>
      </c>
    </row>
    <row r="1383" spans="1:8" ht="15" hidden="1" customHeight="1" outlineLevel="2">
      <c r="A1383" s="913">
        <v>1101</v>
      </c>
      <c r="B1383" s="911">
        <v>45156</v>
      </c>
      <c r="C1383" s="1047" t="s">
        <v>577</v>
      </c>
      <c r="D1383" s="930" t="s">
        <v>1233</v>
      </c>
      <c r="E1383" s="931">
        <v>737</v>
      </c>
      <c r="F1383" s="906">
        <v>150</v>
      </c>
      <c r="G1383" s="906"/>
      <c r="H1383" s="815" t="str">
        <f>VLOOKUP($E1383,ETB!$B$66:$C$674,2,0)</f>
        <v>Trade creditors</v>
      </c>
    </row>
    <row r="1384" spans="1:8" ht="15" hidden="1" customHeight="1" outlineLevel="2">
      <c r="A1384" s="913">
        <v>1102</v>
      </c>
      <c r="B1384" s="911">
        <v>45168</v>
      </c>
      <c r="C1384" s="1047" t="s">
        <v>577</v>
      </c>
      <c r="D1384" s="930" t="s">
        <v>1293</v>
      </c>
      <c r="E1384" s="931">
        <v>737</v>
      </c>
      <c r="F1384" s="906">
        <v>120</v>
      </c>
      <c r="G1384" s="906"/>
      <c r="H1384" s="815" t="str">
        <f>VLOOKUP($E1384,ETB!$B$66:$C$674,2,0)</f>
        <v>Trade creditors</v>
      </c>
    </row>
    <row r="1385" spans="1:8" ht="15" hidden="1" customHeight="1" outlineLevel="2">
      <c r="A1385" s="913">
        <v>1103</v>
      </c>
      <c r="B1385" s="911">
        <v>45183</v>
      </c>
      <c r="C1385" s="1047" t="s">
        <v>577</v>
      </c>
      <c r="D1385" s="930" t="s">
        <v>1355</v>
      </c>
      <c r="E1385" s="931">
        <v>737</v>
      </c>
      <c r="F1385" s="906">
        <v>375</v>
      </c>
      <c r="G1385" s="906"/>
      <c r="H1385" s="815" t="str">
        <f>VLOOKUP($E1385,ETB!$B$66:$C$674,2,0)</f>
        <v>Trade creditors</v>
      </c>
    </row>
    <row r="1386" spans="1:8" ht="15" hidden="1" customHeight="1" outlineLevel="2">
      <c r="A1386" s="913">
        <v>1104</v>
      </c>
      <c r="B1386" s="911">
        <v>45236</v>
      </c>
      <c r="C1386" s="1047" t="s">
        <v>577</v>
      </c>
      <c r="D1386" s="930" t="s">
        <v>1593</v>
      </c>
      <c r="E1386" s="931">
        <v>737</v>
      </c>
      <c r="F1386" s="906">
        <v>16</v>
      </c>
      <c r="G1386" s="906"/>
      <c r="H1386" s="815" t="str">
        <f>VLOOKUP($E1386,ETB!$B$66:$C$674,2,0)</f>
        <v>Trade creditors</v>
      </c>
    </row>
    <row r="1387" spans="1:8" ht="15" hidden="1" customHeight="1" outlineLevel="2">
      <c r="A1387" s="913">
        <v>1105</v>
      </c>
      <c r="B1387" s="911">
        <v>45225</v>
      </c>
      <c r="C1387" s="1047" t="s">
        <v>577</v>
      </c>
      <c r="D1387" s="912" t="s">
        <v>1542</v>
      </c>
      <c r="E1387" s="931">
        <v>737</v>
      </c>
      <c r="F1387" s="906">
        <v>10.39</v>
      </c>
      <c r="G1387" s="906"/>
      <c r="H1387" s="815" t="str">
        <f>VLOOKUP($E1387,ETB!$B$66:$C$674,2,0)</f>
        <v>Trade creditors</v>
      </c>
    </row>
    <row r="1388" spans="1:8" ht="15" hidden="1" customHeight="1" outlineLevel="2">
      <c r="A1388" s="913">
        <v>1106</v>
      </c>
      <c r="B1388" s="911">
        <v>45246</v>
      </c>
      <c r="C1388" s="1047" t="s">
        <v>577</v>
      </c>
      <c r="D1388" s="930" t="s">
        <v>1636</v>
      </c>
      <c r="E1388" s="931">
        <v>737</v>
      </c>
      <c r="F1388" s="906">
        <v>7.98</v>
      </c>
      <c r="G1388" s="906"/>
      <c r="H1388" s="815" t="str">
        <f>VLOOKUP($E1388,ETB!$B$66:$C$674,2,0)</f>
        <v>Trade creditors</v>
      </c>
    </row>
    <row r="1389" spans="1:8" ht="15" hidden="1" customHeight="1" outlineLevel="2">
      <c r="A1389" s="913">
        <v>1107</v>
      </c>
      <c r="B1389" s="911">
        <v>44949</v>
      </c>
      <c r="C1389" s="1047" t="s">
        <v>577</v>
      </c>
      <c r="D1389" s="930" t="s">
        <v>657</v>
      </c>
      <c r="E1389" s="931">
        <v>737</v>
      </c>
      <c r="F1389" s="906">
        <v>100</v>
      </c>
      <c r="G1389" s="906"/>
      <c r="H1389" s="815" t="str">
        <f>VLOOKUP($E1389,ETB!$B$66:$C$674,2,0)</f>
        <v>Trade creditors</v>
      </c>
    </row>
    <row r="1390" spans="1:8" ht="15" hidden="1" customHeight="1" outlineLevel="2">
      <c r="A1390" s="913">
        <v>1108</v>
      </c>
      <c r="B1390" s="911">
        <v>45002</v>
      </c>
      <c r="C1390" s="1047" t="s">
        <v>577</v>
      </c>
      <c r="D1390" s="930" t="s">
        <v>807</v>
      </c>
      <c r="E1390" s="931">
        <v>737</v>
      </c>
      <c r="F1390" s="906">
        <v>265</v>
      </c>
      <c r="G1390" s="906"/>
      <c r="H1390" s="815" t="str">
        <f>VLOOKUP($E1390,ETB!$B$66:$C$674,2,0)</f>
        <v>Trade creditors</v>
      </c>
    </row>
    <row r="1391" spans="1:8" ht="15" hidden="1" customHeight="1" outlineLevel="2">
      <c r="A1391" s="913">
        <v>1113</v>
      </c>
      <c r="B1391" s="911">
        <v>45041</v>
      </c>
      <c r="C1391" s="1047" t="s">
        <v>577</v>
      </c>
      <c r="D1391" s="930" t="s">
        <v>929</v>
      </c>
      <c r="E1391" s="931">
        <v>737</v>
      </c>
      <c r="F1391" s="906">
        <v>400</v>
      </c>
      <c r="G1391" s="906"/>
      <c r="H1391" s="815" t="str">
        <f>VLOOKUP($E1391,ETB!$B$66:$C$674,2,0)</f>
        <v>Trade creditors</v>
      </c>
    </row>
    <row r="1392" spans="1:8" ht="15" hidden="1" customHeight="1" outlineLevel="2">
      <c r="A1392" s="913">
        <v>1114</v>
      </c>
      <c r="B1392" s="911">
        <v>45068</v>
      </c>
      <c r="C1392" s="1047" t="s">
        <v>577</v>
      </c>
      <c r="D1392" s="930" t="s">
        <v>989</v>
      </c>
      <c r="E1392" s="931">
        <v>737</v>
      </c>
      <c r="F1392" s="906">
        <v>35.49</v>
      </c>
      <c r="G1392" s="906"/>
      <c r="H1392" s="815" t="str">
        <f>VLOOKUP($E1392,ETB!$B$66:$C$674,2,0)</f>
        <v>Trade creditors</v>
      </c>
    </row>
    <row r="1393" spans="1:8" ht="15" hidden="1" customHeight="1" outlineLevel="2">
      <c r="A1393" s="913">
        <v>1115</v>
      </c>
      <c r="B1393" s="911">
        <v>45170</v>
      </c>
      <c r="C1393" s="1047" t="s">
        <v>577</v>
      </c>
      <c r="D1393" s="930" t="s">
        <v>1303</v>
      </c>
      <c r="E1393" s="931">
        <v>737</v>
      </c>
      <c r="F1393" s="906">
        <v>90.99</v>
      </c>
      <c r="G1393" s="906"/>
      <c r="H1393" s="815" t="str">
        <f>VLOOKUP($E1393,ETB!$B$66:$C$674,2,0)</f>
        <v>Trade creditors</v>
      </c>
    </row>
    <row r="1394" spans="1:8" ht="15" hidden="1" customHeight="1" outlineLevel="2">
      <c r="A1394" s="913">
        <v>1116</v>
      </c>
      <c r="B1394" s="911">
        <v>45252</v>
      </c>
      <c r="C1394" s="1047" t="s">
        <v>577</v>
      </c>
      <c r="D1394" s="930" t="s">
        <v>1662</v>
      </c>
      <c r="E1394" s="931">
        <v>737</v>
      </c>
      <c r="F1394" s="906">
        <v>20</v>
      </c>
      <c r="G1394" s="906"/>
      <c r="H1394" s="815" t="str">
        <f>VLOOKUP($E1394,ETB!$B$66:$C$674,2,0)</f>
        <v>Trade creditors</v>
      </c>
    </row>
    <row r="1395" spans="1:8" ht="15" hidden="1" customHeight="1" outlineLevel="2">
      <c r="A1395" s="913">
        <v>1119</v>
      </c>
      <c r="B1395" s="911">
        <v>44944</v>
      </c>
      <c r="C1395" s="1047" t="s">
        <v>577</v>
      </c>
      <c r="D1395" s="930" t="s">
        <v>648</v>
      </c>
      <c r="E1395" s="931">
        <v>737</v>
      </c>
      <c r="F1395" s="906">
        <v>45</v>
      </c>
      <c r="G1395" s="906"/>
      <c r="H1395" s="815" t="str">
        <f>VLOOKUP($E1395,ETB!$B$66:$C$674,2,0)</f>
        <v>Trade creditors</v>
      </c>
    </row>
    <row r="1396" spans="1:8" ht="15" hidden="1" customHeight="1" outlineLevel="2">
      <c r="A1396" s="913">
        <v>1120</v>
      </c>
      <c r="B1396" s="911">
        <v>45037</v>
      </c>
      <c r="C1396" s="1047" t="s">
        <v>577</v>
      </c>
      <c r="D1396" s="930" t="s">
        <v>916</v>
      </c>
      <c r="E1396" s="931">
        <v>737</v>
      </c>
      <c r="F1396" s="906">
        <v>37.93</v>
      </c>
      <c r="G1396" s="906"/>
      <c r="H1396" s="815" t="str">
        <f>VLOOKUP($E1396,ETB!$B$66:$C$674,2,0)</f>
        <v>Trade creditors</v>
      </c>
    </row>
    <row r="1397" spans="1:8" ht="15" hidden="1" customHeight="1" outlineLevel="2">
      <c r="A1397" s="913">
        <v>1122</v>
      </c>
      <c r="B1397" s="911">
        <v>45156</v>
      </c>
      <c r="C1397" s="1047" t="s">
        <v>577</v>
      </c>
      <c r="D1397" s="930" t="s">
        <v>1234</v>
      </c>
      <c r="E1397" s="931">
        <v>737</v>
      </c>
      <c r="F1397" s="906">
        <v>160</v>
      </c>
      <c r="G1397" s="906"/>
      <c r="H1397" s="815" t="str">
        <f>VLOOKUP($E1397,ETB!$B$66:$C$674,2,0)</f>
        <v>Trade creditors</v>
      </c>
    </row>
    <row r="1398" spans="1:8" ht="15" hidden="1" customHeight="1" outlineLevel="2">
      <c r="A1398" s="913">
        <v>1123</v>
      </c>
      <c r="B1398" s="911">
        <v>45160</v>
      </c>
      <c r="C1398" s="1047" t="s">
        <v>577</v>
      </c>
      <c r="D1398" s="930" t="s">
        <v>1254</v>
      </c>
      <c r="E1398" s="931">
        <v>737</v>
      </c>
      <c r="F1398" s="906">
        <v>229</v>
      </c>
      <c r="G1398" s="906"/>
      <c r="H1398" s="815" t="str">
        <f>VLOOKUP($E1398,ETB!$B$66:$C$674,2,0)</f>
        <v>Trade creditors</v>
      </c>
    </row>
    <row r="1399" spans="1:8" ht="15" hidden="1" customHeight="1" outlineLevel="2">
      <c r="A1399" s="913">
        <v>1124</v>
      </c>
      <c r="B1399" s="911">
        <v>45225</v>
      </c>
      <c r="C1399" s="1047" t="s">
        <v>577</v>
      </c>
      <c r="D1399" s="930" t="s">
        <v>1543</v>
      </c>
      <c r="E1399" s="931">
        <v>737</v>
      </c>
      <c r="F1399" s="906">
        <v>103</v>
      </c>
      <c r="G1399" s="906"/>
      <c r="H1399" s="815" t="str">
        <f>VLOOKUP($E1399,ETB!$B$66:$C$674,2,0)</f>
        <v>Trade creditors</v>
      </c>
    </row>
    <row r="1400" spans="1:8" ht="15" hidden="1" customHeight="1" outlineLevel="2">
      <c r="A1400" s="913">
        <v>1125</v>
      </c>
      <c r="B1400" s="911">
        <v>45230</v>
      </c>
      <c r="C1400" s="1047" t="s">
        <v>577</v>
      </c>
      <c r="D1400" s="930" t="s">
        <v>1561</v>
      </c>
      <c r="E1400" s="931">
        <v>737</v>
      </c>
      <c r="F1400" s="906">
        <v>6.39</v>
      </c>
      <c r="G1400" s="906"/>
      <c r="H1400" s="815" t="str">
        <f>VLOOKUP($E1400,ETB!$B$66:$C$674,2,0)</f>
        <v>Trade creditors</v>
      </c>
    </row>
    <row r="1401" spans="1:8" ht="15" hidden="1" customHeight="1" outlineLevel="2">
      <c r="A1401" s="913">
        <v>1127</v>
      </c>
      <c r="B1401" s="911">
        <v>45096</v>
      </c>
      <c r="C1401" s="1047" t="s">
        <v>577</v>
      </c>
      <c r="D1401" s="930" t="s">
        <v>1066</v>
      </c>
      <c r="E1401" s="931">
        <v>737</v>
      </c>
      <c r="F1401" s="906">
        <v>12.79</v>
      </c>
      <c r="G1401" s="906"/>
      <c r="H1401" s="815" t="str">
        <f>VLOOKUP($E1401,ETB!$B$66:$C$674,2,0)</f>
        <v>Trade creditors</v>
      </c>
    </row>
    <row r="1402" spans="1:8" ht="15" hidden="1" customHeight="1" outlineLevel="2">
      <c r="A1402" s="913">
        <v>1128</v>
      </c>
      <c r="B1402" s="911">
        <v>45119</v>
      </c>
      <c r="C1402" s="1047" t="s">
        <v>577</v>
      </c>
      <c r="D1402" s="930" t="s">
        <v>1122</v>
      </c>
      <c r="E1402" s="931">
        <v>737</v>
      </c>
      <c r="F1402" s="906">
        <v>25</v>
      </c>
      <c r="G1402" s="906"/>
      <c r="H1402" s="815" t="str">
        <f>VLOOKUP($E1402,ETB!$B$66:$C$674,2,0)</f>
        <v>Trade creditors</v>
      </c>
    </row>
    <row r="1403" spans="1:8" ht="15" hidden="1" customHeight="1" outlineLevel="2">
      <c r="A1403" s="913">
        <v>1129</v>
      </c>
      <c r="B1403" s="911">
        <v>45142</v>
      </c>
      <c r="C1403" s="1047" t="s">
        <v>577</v>
      </c>
      <c r="D1403" s="930" t="s">
        <v>1195</v>
      </c>
      <c r="E1403" s="931">
        <v>737</v>
      </c>
      <c r="F1403" s="906">
        <v>39.880000000000003</v>
      </c>
      <c r="G1403" s="906"/>
      <c r="H1403" s="815" t="str">
        <f>VLOOKUP($E1403,ETB!$B$66:$C$674,2,0)</f>
        <v>Trade creditors</v>
      </c>
    </row>
    <row r="1404" spans="1:8" ht="15" hidden="1" customHeight="1" outlineLevel="2">
      <c r="A1404" s="913">
        <v>1130</v>
      </c>
      <c r="B1404" s="911">
        <v>45086</v>
      </c>
      <c r="C1404" s="1047" t="s">
        <v>577</v>
      </c>
      <c r="D1404" s="930" t="s">
        <v>1035</v>
      </c>
      <c r="E1404" s="931">
        <v>737</v>
      </c>
      <c r="F1404" s="906">
        <v>16.95</v>
      </c>
      <c r="G1404" s="906"/>
      <c r="H1404" s="815" t="str">
        <f>VLOOKUP($E1404,ETB!$B$66:$C$674,2,0)</f>
        <v>Trade creditors</v>
      </c>
    </row>
    <row r="1405" spans="1:8" ht="15" hidden="1" customHeight="1" outlineLevel="2">
      <c r="A1405" s="913">
        <v>1131</v>
      </c>
      <c r="B1405" s="911">
        <v>45215</v>
      </c>
      <c r="C1405" s="1047" t="s">
        <v>577</v>
      </c>
      <c r="D1405" s="930" t="s">
        <v>1489</v>
      </c>
      <c r="E1405" s="931">
        <v>737</v>
      </c>
      <c r="F1405" s="910">
        <v>70</v>
      </c>
      <c r="G1405" s="906"/>
      <c r="H1405" s="815" t="str">
        <f>VLOOKUP($E1405,ETB!$B$66:$C$674,2,0)</f>
        <v>Trade creditors</v>
      </c>
    </row>
    <row r="1406" spans="1:8" ht="15" hidden="1" customHeight="1" outlineLevel="2">
      <c r="A1406" s="913">
        <v>1132</v>
      </c>
      <c r="B1406" s="911">
        <v>45229</v>
      </c>
      <c r="C1406" s="1047" t="s">
        <v>577</v>
      </c>
      <c r="D1406" s="930" t="s">
        <v>1558</v>
      </c>
      <c r="E1406" s="931">
        <v>737</v>
      </c>
      <c r="F1406" s="906">
        <v>35</v>
      </c>
      <c r="G1406" s="906"/>
      <c r="H1406" s="815" t="str">
        <f>VLOOKUP($E1406,ETB!$B$66:$C$674,2,0)</f>
        <v>Trade creditors</v>
      </c>
    </row>
    <row r="1407" spans="1:8" ht="15" hidden="1" customHeight="1" outlineLevel="2">
      <c r="A1407" s="913">
        <v>1133</v>
      </c>
      <c r="B1407" s="911">
        <v>44992</v>
      </c>
      <c r="C1407" s="1047" t="s">
        <v>577</v>
      </c>
      <c r="D1407" s="932" t="s">
        <v>773</v>
      </c>
      <c r="E1407" s="931">
        <v>737</v>
      </c>
      <c r="F1407" s="906">
        <v>21.59</v>
      </c>
      <c r="G1407" s="906"/>
      <c r="H1407" s="815" t="str">
        <f>VLOOKUP($E1407,ETB!$B$66:$C$674,2,0)</f>
        <v>Trade creditors</v>
      </c>
    </row>
    <row r="1408" spans="1:8" ht="15" hidden="1" customHeight="1" outlineLevel="2">
      <c r="A1408" s="913">
        <v>1134</v>
      </c>
      <c r="B1408" s="911">
        <v>45127</v>
      </c>
      <c r="C1408" s="1047" t="s">
        <v>577</v>
      </c>
      <c r="D1408" s="930" t="s">
        <v>1154</v>
      </c>
      <c r="E1408" s="931">
        <v>737</v>
      </c>
      <c r="F1408" s="906">
        <v>1.95</v>
      </c>
      <c r="G1408" s="906"/>
      <c r="H1408" s="815" t="str">
        <f>VLOOKUP($E1408,ETB!$B$66:$C$674,2,0)</f>
        <v>Trade creditors</v>
      </c>
    </row>
    <row r="1409" spans="1:8" ht="15" hidden="1" customHeight="1" outlineLevel="2">
      <c r="A1409" s="913">
        <v>1136</v>
      </c>
      <c r="B1409" s="911">
        <v>45240</v>
      </c>
      <c r="C1409" s="1047" t="s">
        <v>577</v>
      </c>
      <c r="D1409" s="930" t="s">
        <v>1612</v>
      </c>
      <c r="E1409" s="931">
        <v>737</v>
      </c>
      <c r="F1409" s="906">
        <v>4.9800000000000004</v>
      </c>
      <c r="G1409" s="906"/>
      <c r="H1409" s="815" t="str">
        <f>VLOOKUP($E1409,ETB!$B$66:$C$674,2,0)</f>
        <v>Trade creditors</v>
      </c>
    </row>
    <row r="1410" spans="1:8" ht="15" hidden="1" customHeight="1" outlineLevel="2">
      <c r="A1410" s="913">
        <v>1137</v>
      </c>
      <c r="B1410" s="911">
        <v>45246</v>
      </c>
      <c r="C1410" s="1047" t="s">
        <v>577</v>
      </c>
      <c r="D1410" s="930" t="s">
        <v>1637</v>
      </c>
      <c r="E1410" s="931">
        <v>737</v>
      </c>
      <c r="F1410" s="906">
        <v>29.99</v>
      </c>
      <c r="G1410" s="906"/>
      <c r="H1410" s="815" t="str">
        <f>VLOOKUP($E1410,ETB!$B$66:$C$674,2,0)</f>
        <v>Trade creditors</v>
      </c>
    </row>
    <row r="1411" spans="1:8" ht="15" hidden="1" customHeight="1" outlineLevel="2">
      <c r="A1411" s="913">
        <v>1138</v>
      </c>
      <c r="B1411" s="911">
        <v>44984</v>
      </c>
      <c r="C1411" s="1047" t="s">
        <v>577</v>
      </c>
      <c r="D1411" s="930" t="s">
        <v>747</v>
      </c>
      <c r="E1411" s="931">
        <v>737</v>
      </c>
      <c r="F1411" s="906">
        <v>67.5</v>
      </c>
      <c r="G1411" s="906"/>
      <c r="H1411" s="815" t="str">
        <f>VLOOKUP($E1411,ETB!$B$66:$C$674,2,0)</f>
        <v>Trade creditors</v>
      </c>
    </row>
    <row r="1412" spans="1:8" ht="15" hidden="1" customHeight="1" outlineLevel="2">
      <c r="A1412" s="913">
        <v>1139</v>
      </c>
      <c r="B1412" s="911">
        <v>44985</v>
      </c>
      <c r="C1412" s="1047" t="s">
        <v>577</v>
      </c>
      <c r="D1412" s="930" t="s">
        <v>752</v>
      </c>
      <c r="E1412" s="931">
        <v>737</v>
      </c>
      <c r="F1412" s="906">
        <v>129.99</v>
      </c>
      <c r="G1412" s="906"/>
      <c r="H1412" s="815" t="str">
        <f>VLOOKUP($E1412,ETB!$B$66:$C$674,2,0)</f>
        <v>Trade creditors</v>
      </c>
    </row>
    <row r="1413" spans="1:8" ht="15" hidden="1" customHeight="1" outlineLevel="2">
      <c r="A1413" s="913">
        <v>1140</v>
      </c>
      <c r="B1413" s="911">
        <v>45002</v>
      </c>
      <c r="C1413" s="1047" t="s">
        <v>577</v>
      </c>
      <c r="D1413" s="930" t="s">
        <v>808</v>
      </c>
      <c r="E1413" s="931">
        <v>737</v>
      </c>
      <c r="F1413" s="906">
        <v>35</v>
      </c>
      <c r="G1413" s="906"/>
      <c r="H1413" s="815" t="str">
        <f>VLOOKUP($E1413,ETB!$B$66:$C$674,2,0)</f>
        <v>Trade creditors</v>
      </c>
    </row>
    <row r="1414" spans="1:8" ht="15" hidden="1" customHeight="1" outlineLevel="2">
      <c r="A1414" s="913">
        <v>1141</v>
      </c>
      <c r="B1414" s="911">
        <v>45160</v>
      </c>
      <c r="C1414" s="1047" t="s">
        <v>577</v>
      </c>
      <c r="D1414" s="930" t="s">
        <v>1255</v>
      </c>
      <c r="E1414" s="931">
        <v>737</v>
      </c>
      <c r="F1414" s="906">
        <v>25.99</v>
      </c>
      <c r="G1414" s="906"/>
      <c r="H1414" s="815" t="str">
        <f>VLOOKUP($E1414,ETB!$B$66:$C$674,2,0)</f>
        <v>Trade creditors</v>
      </c>
    </row>
    <row r="1415" spans="1:8" ht="15" hidden="1" customHeight="1" outlineLevel="2">
      <c r="A1415" s="913">
        <v>1142</v>
      </c>
      <c r="B1415" s="911">
        <v>45160</v>
      </c>
      <c r="C1415" s="1047" t="s">
        <v>577</v>
      </c>
      <c r="D1415" s="930" t="s">
        <v>1255</v>
      </c>
      <c r="E1415" s="931">
        <v>737</v>
      </c>
      <c r="F1415" s="906">
        <v>10.25</v>
      </c>
      <c r="G1415" s="906"/>
      <c r="H1415" s="815" t="str">
        <f>VLOOKUP($E1415,ETB!$B$66:$C$674,2,0)</f>
        <v>Trade creditors</v>
      </c>
    </row>
    <row r="1416" spans="1:8" ht="15" hidden="1" customHeight="1" outlineLevel="2">
      <c r="A1416" s="913">
        <v>1143</v>
      </c>
      <c r="B1416" s="911">
        <v>45212</v>
      </c>
      <c r="C1416" s="1047" t="s">
        <v>577</v>
      </c>
      <c r="D1416" s="932" t="s">
        <v>1480</v>
      </c>
      <c r="E1416" s="931">
        <v>737</v>
      </c>
      <c r="F1416" s="906">
        <v>8.99</v>
      </c>
      <c r="G1416" s="906"/>
      <c r="H1416" s="815" t="str">
        <f>VLOOKUP($E1416,ETB!$B$66:$C$674,2,0)</f>
        <v>Trade creditors</v>
      </c>
    </row>
    <row r="1417" spans="1:8" ht="15" hidden="1" customHeight="1" outlineLevel="2">
      <c r="A1417" s="913">
        <v>1144</v>
      </c>
      <c r="B1417" s="911">
        <v>45250</v>
      </c>
      <c r="C1417" s="1047" t="s">
        <v>577</v>
      </c>
      <c r="D1417" s="930" t="s">
        <v>1651</v>
      </c>
      <c r="E1417" s="931">
        <v>737</v>
      </c>
      <c r="F1417" s="906">
        <v>89.99</v>
      </c>
      <c r="G1417" s="906"/>
      <c r="H1417" s="815" t="str">
        <f>VLOOKUP($E1417,ETB!$B$66:$C$674,2,0)</f>
        <v>Trade creditors</v>
      </c>
    </row>
    <row r="1418" spans="1:8" ht="15" hidden="1" customHeight="1" outlineLevel="2">
      <c r="A1418" s="913">
        <v>1148</v>
      </c>
      <c r="B1418" s="911">
        <v>45002</v>
      </c>
      <c r="C1418" s="1047" t="s">
        <v>577</v>
      </c>
      <c r="D1418" s="930" t="s">
        <v>809</v>
      </c>
      <c r="E1418" s="931">
        <v>737</v>
      </c>
      <c r="F1418" s="906">
        <v>43</v>
      </c>
      <c r="G1418" s="906"/>
      <c r="H1418" s="815" t="str">
        <f>VLOOKUP($E1418,ETB!$B$66:$C$674,2,0)</f>
        <v>Trade creditors</v>
      </c>
    </row>
    <row r="1419" spans="1:8" ht="15" hidden="1" customHeight="1" outlineLevel="2">
      <c r="A1419" s="913">
        <v>1149</v>
      </c>
      <c r="B1419" s="911">
        <v>45111</v>
      </c>
      <c r="C1419" s="1047" t="s">
        <v>577</v>
      </c>
      <c r="D1419" s="930" t="s">
        <v>1105</v>
      </c>
      <c r="E1419" s="931">
        <v>737</v>
      </c>
      <c r="F1419" s="906">
        <v>44.99</v>
      </c>
      <c r="G1419" s="906"/>
      <c r="H1419" s="815" t="str">
        <f>VLOOKUP($E1419,ETB!$B$66:$C$674,2,0)</f>
        <v>Trade creditors</v>
      </c>
    </row>
    <row r="1420" spans="1:8" ht="15" hidden="1" customHeight="1" outlineLevel="2">
      <c r="A1420" s="913">
        <v>1150</v>
      </c>
      <c r="B1420" s="911">
        <v>45128</v>
      </c>
      <c r="C1420" s="1047" t="s">
        <v>577</v>
      </c>
      <c r="D1420" s="930" t="s">
        <v>1160</v>
      </c>
      <c r="E1420" s="931">
        <v>737</v>
      </c>
      <c r="F1420" s="906">
        <v>109</v>
      </c>
      <c r="G1420" s="906"/>
      <c r="H1420" s="815" t="str">
        <f>VLOOKUP($E1420,ETB!$B$66:$C$674,2,0)</f>
        <v>Trade creditors</v>
      </c>
    </row>
    <row r="1421" spans="1:8" ht="15" hidden="1" customHeight="1" outlineLevel="2">
      <c r="A1421" s="913">
        <v>1151</v>
      </c>
      <c r="B1421" s="911">
        <v>45170</v>
      </c>
      <c r="C1421" s="1047" t="s">
        <v>577</v>
      </c>
      <c r="D1421" s="930" t="s">
        <v>1304</v>
      </c>
      <c r="E1421" s="931">
        <v>737</v>
      </c>
      <c r="F1421" s="906">
        <v>159.6</v>
      </c>
      <c r="G1421" s="906"/>
      <c r="H1421" s="815" t="str">
        <f>VLOOKUP($E1421,ETB!$B$66:$C$674,2,0)</f>
        <v>Trade creditors</v>
      </c>
    </row>
    <row r="1422" spans="1:8" ht="15" hidden="1" customHeight="1" outlineLevel="2">
      <c r="A1422" s="913">
        <v>1152</v>
      </c>
      <c r="B1422" s="911">
        <v>45236</v>
      </c>
      <c r="C1422" s="1047" t="s">
        <v>577</v>
      </c>
      <c r="D1422" s="930" t="s">
        <v>1594</v>
      </c>
      <c r="E1422" s="931">
        <v>737</v>
      </c>
      <c r="F1422" s="906">
        <v>45.95</v>
      </c>
      <c r="G1422" s="906"/>
      <c r="H1422" s="815" t="str">
        <f>VLOOKUP($E1422,ETB!$B$66:$C$674,2,0)</f>
        <v>Trade creditors</v>
      </c>
    </row>
    <row r="1423" spans="1:8" ht="15" hidden="1" customHeight="1" outlineLevel="2">
      <c r="A1423" s="913">
        <v>1155</v>
      </c>
      <c r="B1423" s="911">
        <v>45022</v>
      </c>
      <c r="C1423" s="1047" t="s">
        <v>577</v>
      </c>
      <c r="D1423" s="930" t="s">
        <v>878</v>
      </c>
      <c r="E1423" s="931">
        <v>737</v>
      </c>
      <c r="F1423" s="906">
        <v>79.900000000000006</v>
      </c>
      <c r="G1423" s="906"/>
      <c r="H1423" s="815" t="str">
        <f>VLOOKUP($E1423,ETB!$B$66:$C$674,2,0)</f>
        <v>Trade creditors</v>
      </c>
    </row>
    <row r="1424" spans="1:8" ht="15" hidden="1" customHeight="1" outlineLevel="2">
      <c r="A1424" s="913">
        <v>1156</v>
      </c>
      <c r="B1424" s="911">
        <v>45028</v>
      </c>
      <c r="C1424" s="1047" t="s">
        <v>577</v>
      </c>
      <c r="D1424" s="930" t="s">
        <v>897</v>
      </c>
      <c r="E1424" s="931">
        <v>737</v>
      </c>
      <c r="F1424" s="906">
        <v>19.940000000000001</v>
      </c>
      <c r="G1424" s="906"/>
      <c r="H1424" s="815" t="str">
        <f>VLOOKUP($E1424,ETB!$B$66:$C$674,2,0)</f>
        <v>Trade creditors</v>
      </c>
    </row>
    <row r="1425" spans="1:8" ht="15" hidden="1" customHeight="1" outlineLevel="2">
      <c r="A1425" s="913">
        <v>1157</v>
      </c>
      <c r="B1425" s="911">
        <v>45162</v>
      </c>
      <c r="C1425" s="1047" t="s">
        <v>577</v>
      </c>
      <c r="D1425" s="930" t="s">
        <v>1270</v>
      </c>
      <c r="E1425" s="931">
        <v>737</v>
      </c>
      <c r="F1425" s="906">
        <v>10.99</v>
      </c>
      <c r="G1425" s="906"/>
      <c r="H1425" s="815" t="str">
        <f>VLOOKUP($E1425,ETB!$B$66:$C$674,2,0)</f>
        <v>Trade creditors</v>
      </c>
    </row>
    <row r="1426" spans="1:8" ht="15" hidden="1" customHeight="1" outlineLevel="2">
      <c r="A1426" s="913">
        <v>1159</v>
      </c>
      <c r="B1426" s="911">
        <v>45260</v>
      </c>
      <c r="C1426" s="1047" t="s">
        <v>577</v>
      </c>
      <c r="D1426" s="930" t="s">
        <v>1699</v>
      </c>
      <c r="E1426" s="931">
        <v>737</v>
      </c>
      <c r="F1426" s="906">
        <v>66</v>
      </c>
      <c r="G1426" s="906"/>
      <c r="H1426" s="815" t="str">
        <f>VLOOKUP($E1426,ETB!$B$66:$C$674,2,0)</f>
        <v>Trade creditors</v>
      </c>
    </row>
    <row r="1427" spans="1:8" ht="15" hidden="1" customHeight="1" outlineLevel="2">
      <c r="A1427" s="913">
        <v>1161</v>
      </c>
      <c r="B1427" s="911">
        <v>44951</v>
      </c>
      <c r="C1427" s="1047" t="s">
        <v>577</v>
      </c>
      <c r="D1427" s="930" t="s">
        <v>663</v>
      </c>
      <c r="E1427" s="931">
        <v>737</v>
      </c>
      <c r="F1427" s="906">
        <v>25.99</v>
      </c>
      <c r="G1427" s="906"/>
      <c r="H1427" s="815" t="str">
        <f>VLOOKUP($E1427,ETB!$B$66:$C$674,2,0)</f>
        <v>Trade creditors</v>
      </c>
    </row>
    <row r="1428" spans="1:8" ht="15" hidden="1" customHeight="1" outlineLevel="2">
      <c r="A1428" s="913">
        <v>1162</v>
      </c>
      <c r="B1428" s="911">
        <v>44987</v>
      </c>
      <c r="C1428" s="1047" t="s">
        <v>577</v>
      </c>
      <c r="D1428" s="930" t="s">
        <v>761</v>
      </c>
      <c r="E1428" s="931">
        <v>737</v>
      </c>
      <c r="F1428" s="906">
        <v>150</v>
      </c>
      <c r="G1428" s="906"/>
      <c r="H1428" s="815" t="str">
        <f>VLOOKUP($E1428,ETB!$B$66:$C$674,2,0)</f>
        <v>Trade creditors</v>
      </c>
    </row>
    <row r="1429" spans="1:8" ht="15" hidden="1" customHeight="1" outlineLevel="2">
      <c r="A1429" s="913">
        <v>1166</v>
      </c>
      <c r="B1429" s="911">
        <v>45156</v>
      </c>
      <c r="C1429" s="1047" t="s">
        <v>577</v>
      </c>
      <c r="D1429" s="930" t="s">
        <v>1235</v>
      </c>
      <c r="E1429" s="931">
        <v>737</v>
      </c>
      <c r="F1429" s="906">
        <v>15</v>
      </c>
      <c r="G1429" s="906"/>
      <c r="H1429" s="815" t="str">
        <f>VLOOKUP($E1429,ETB!$B$66:$C$674,2,0)</f>
        <v>Trade creditors</v>
      </c>
    </row>
    <row r="1430" spans="1:8" ht="15" hidden="1" customHeight="1" outlineLevel="2">
      <c r="A1430" s="913">
        <v>1167</v>
      </c>
      <c r="B1430" s="911">
        <v>45209</v>
      </c>
      <c r="C1430" s="1047" t="s">
        <v>577</v>
      </c>
      <c r="D1430" s="930" t="s">
        <v>1457</v>
      </c>
      <c r="E1430" s="931">
        <v>737</v>
      </c>
      <c r="F1430" s="906">
        <v>43.9</v>
      </c>
      <c r="G1430" s="906"/>
      <c r="H1430" s="815" t="str">
        <f>VLOOKUP($E1430,ETB!$B$66:$C$674,2,0)</f>
        <v>Trade creditors</v>
      </c>
    </row>
    <row r="1431" spans="1:8" ht="15" hidden="1" customHeight="1" outlineLevel="2">
      <c r="A1431" s="913">
        <v>1168</v>
      </c>
      <c r="B1431" s="911">
        <v>45222</v>
      </c>
      <c r="C1431" s="1047" t="s">
        <v>577</v>
      </c>
      <c r="D1431" s="930" t="s">
        <v>1520</v>
      </c>
      <c r="E1431" s="931">
        <v>737</v>
      </c>
      <c r="F1431" s="906">
        <v>47.99</v>
      </c>
      <c r="G1431" s="906"/>
      <c r="H1431" s="815" t="str">
        <f>VLOOKUP($E1431,ETB!$B$66:$C$674,2,0)</f>
        <v>Trade creditors</v>
      </c>
    </row>
    <row r="1432" spans="1:8" ht="15" hidden="1" customHeight="1" outlineLevel="2">
      <c r="A1432" s="913">
        <v>1170</v>
      </c>
      <c r="B1432" s="911">
        <v>44998</v>
      </c>
      <c r="C1432" s="1047" t="s">
        <v>577</v>
      </c>
      <c r="D1432" s="930" t="s">
        <v>789</v>
      </c>
      <c r="E1432" s="931">
        <v>737</v>
      </c>
      <c r="F1432" s="906">
        <v>44.5</v>
      </c>
      <c r="G1432" s="906"/>
      <c r="H1432" s="815" t="str">
        <f>VLOOKUP($E1432,ETB!$B$66:$C$674,2,0)</f>
        <v>Trade creditors</v>
      </c>
    </row>
    <row r="1433" spans="1:8" ht="15" hidden="1" customHeight="1" outlineLevel="2">
      <c r="A1433" s="913">
        <v>1171</v>
      </c>
      <c r="B1433" s="911">
        <v>45050</v>
      </c>
      <c r="C1433" s="1047" t="s">
        <v>577</v>
      </c>
      <c r="D1433" s="930" t="s">
        <v>955</v>
      </c>
      <c r="E1433" s="931">
        <v>737</v>
      </c>
      <c r="F1433" s="906">
        <v>119.98</v>
      </c>
      <c r="G1433" s="906"/>
      <c r="H1433" s="815" t="str">
        <f>VLOOKUP($E1433,ETB!$B$66:$C$674,2,0)</f>
        <v>Trade creditors</v>
      </c>
    </row>
    <row r="1434" spans="1:8" ht="15" hidden="1" customHeight="1" outlineLevel="2">
      <c r="A1434" s="913">
        <v>1172</v>
      </c>
      <c r="B1434" s="911">
        <v>45093</v>
      </c>
      <c r="C1434" s="1047" t="s">
        <v>577</v>
      </c>
      <c r="D1434" s="930" t="s">
        <v>1054</v>
      </c>
      <c r="E1434" s="931">
        <v>737</v>
      </c>
      <c r="F1434" s="906">
        <v>450</v>
      </c>
      <c r="G1434" s="906"/>
      <c r="H1434" s="815" t="str">
        <f>VLOOKUP($E1434,ETB!$B$66:$C$674,2,0)</f>
        <v>Trade creditors</v>
      </c>
    </row>
    <row r="1435" spans="1:8" ht="15" hidden="1" customHeight="1" outlineLevel="2">
      <c r="A1435" s="913">
        <v>1175</v>
      </c>
      <c r="B1435" s="911">
        <v>45142</v>
      </c>
      <c r="C1435" s="1047" t="s">
        <v>577</v>
      </c>
      <c r="D1435" s="930" t="s">
        <v>1196</v>
      </c>
      <c r="E1435" s="931">
        <v>737</v>
      </c>
      <c r="F1435" s="906">
        <v>40</v>
      </c>
      <c r="G1435" s="906"/>
      <c r="H1435" s="815" t="str">
        <f>VLOOKUP($E1435,ETB!$B$66:$C$674,2,0)</f>
        <v>Trade creditors</v>
      </c>
    </row>
    <row r="1436" spans="1:8" ht="15" hidden="1" customHeight="1" outlineLevel="2">
      <c r="A1436" s="913">
        <v>1176</v>
      </c>
      <c r="B1436" s="911">
        <v>45156</v>
      </c>
      <c r="C1436" s="1047" t="s">
        <v>577</v>
      </c>
      <c r="D1436" s="930" t="s">
        <v>1236</v>
      </c>
      <c r="E1436" s="931">
        <v>737</v>
      </c>
      <c r="F1436" s="906">
        <v>34</v>
      </c>
      <c r="G1436" s="906"/>
      <c r="H1436" s="815" t="str">
        <f>VLOOKUP($E1436,ETB!$B$66:$C$674,2,0)</f>
        <v>Trade creditors</v>
      </c>
    </row>
    <row r="1437" spans="1:8" ht="15" hidden="1" customHeight="1" outlineLevel="2">
      <c r="A1437" s="913">
        <v>1178</v>
      </c>
      <c r="B1437" s="911">
        <v>45215</v>
      </c>
      <c r="C1437" s="1047" t="s">
        <v>577</v>
      </c>
      <c r="D1437" s="930" t="s">
        <v>1490</v>
      </c>
      <c r="E1437" s="931">
        <v>737</v>
      </c>
      <c r="F1437" s="906">
        <v>11.95</v>
      </c>
      <c r="G1437" s="906"/>
      <c r="H1437" s="815" t="str">
        <f>VLOOKUP($E1437,ETB!$B$66:$C$674,2,0)</f>
        <v>Trade creditors</v>
      </c>
    </row>
    <row r="1438" spans="1:8" ht="15" hidden="1" customHeight="1" outlineLevel="2">
      <c r="A1438" s="913">
        <v>1179</v>
      </c>
      <c r="B1438" s="911">
        <v>45219</v>
      </c>
      <c r="C1438" s="1047" t="s">
        <v>577</v>
      </c>
      <c r="D1438" s="930" t="s">
        <v>1511</v>
      </c>
      <c r="E1438" s="931">
        <v>737</v>
      </c>
      <c r="F1438" s="910">
        <v>23.99</v>
      </c>
      <c r="G1438" s="906"/>
      <c r="H1438" s="815" t="str">
        <f>VLOOKUP($E1438,ETB!$B$66:$C$674,2,0)</f>
        <v>Trade creditors</v>
      </c>
    </row>
    <row r="1439" spans="1:8" ht="15" hidden="1" customHeight="1" outlineLevel="2">
      <c r="A1439" s="913">
        <v>1180</v>
      </c>
      <c r="B1439" s="911">
        <v>44973</v>
      </c>
      <c r="C1439" s="1047" t="s">
        <v>577</v>
      </c>
      <c r="D1439" s="930" t="s">
        <v>712</v>
      </c>
      <c r="E1439" s="931">
        <v>737</v>
      </c>
      <c r="F1439" s="906">
        <v>22.99</v>
      </c>
      <c r="G1439" s="906"/>
      <c r="H1439" s="815" t="str">
        <f>VLOOKUP($E1439,ETB!$B$66:$C$674,2,0)</f>
        <v>Trade creditors</v>
      </c>
    </row>
    <row r="1440" spans="1:8" ht="15" hidden="1" customHeight="1" outlineLevel="2">
      <c r="A1440" s="913">
        <v>1181</v>
      </c>
      <c r="B1440" s="911">
        <v>44973</v>
      </c>
      <c r="C1440" s="1047" t="s">
        <v>577</v>
      </c>
      <c r="D1440" s="930" t="s">
        <v>712</v>
      </c>
      <c r="E1440" s="931">
        <v>737</v>
      </c>
      <c r="F1440" s="906">
        <v>25.75</v>
      </c>
      <c r="G1440" s="906"/>
      <c r="H1440" s="815" t="str">
        <f>VLOOKUP($E1440,ETB!$B$66:$C$674,2,0)</f>
        <v>Trade creditors</v>
      </c>
    </row>
    <row r="1441" spans="1:8" ht="15" hidden="1" customHeight="1" outlineLevel="2">
      <c r="A1441" s="913">
        <v>1184</v>
      </c>
      <c r="B1441" s="911">
        <v>45068</v>
      </c>
      <c r="C1441" s="1047" t="s">
        <v>577</v>
      </c>
      <c r="D1441" s="930" t="s">
        <v>990</v>
      </c>
      <c r="E1441" s="931">
        <v>737</v>
      </c>
      <c r="F1441" s="906">
        <v>34.69</v>
      </c>
      <c r="G1441" s="906"/>
      <c r="H1441" s="815" t="str">
        <f>VLOOKUP($E1441,ETB!$B$66:$C$674,2,0)</f>
        <v>Trade creditors</v>
      </c>
    </row>
    <row r="1442" spans="1:8" ht="15" hidden="1" customHeight="1" outlineLevel="2">
      <c r="A1442" s="913">
        <v>1185</v>
      </c>
      <c r="B1442" s="911">
        <v>45093</v>
      </c>
      <c r="C1442" s="1047" t="s">
        <v>577</v>
      </c>
      <c r="D1442" s="930" t="s">
        <v>1055</v>
      </c>
      <c r="E1442" s="931">
        <v>737</v>
      </c>
      <c r="F1442" s="906">
        <v>379.99</v>
      </c>
      <c r="G1442" s="906"/>
      <c r="H1442" s="815" t="str">
        <f>VLOOKUP($E1442,ETB!$B$66:$C$674,2,0)</f>
        <v>Trade creditors</v>
      </c>
    </row>
    <row r="1443" spans="1:8" ht="15" hidden="1" customHeight="1" outlineLevel="2">
      <c r="A1443" s="913">
        <v>1186</v>
      </c>
      <c r="B1443" s="911">
        <v>45218</v>
      </c>
      <c r="C1443" s="1047" t="s">
        <v>577</v>
      </c>
      <c r="D1443" s="930" t="s">
        <v>1505</v>
      </c>
      <c r="E1443" s="931">
        <v>737</v>
      </c>
      <c r="F1443" s="906">
        <v>27.49</v>
      </c>
      <c r="G1443" s="906"/>
      <c r="H1443" s="815" t="str">
        <f>VLOOKUP($E1443,ETB!$B$66:$C$674,2,0)</f>
        <v>Trade creditors</v>
      </c>
    </row>
    <row r="1444" spans="1:8" ht="15" hidden="1" customHeight="1" outlineLevel="2">
      <c r="A1444" s="913">
        <v>1187</v>
      </c>
      <c r="B1444" s="911">
        <v>45000</v>
      </c>
      <c r="C1444" s="1047" t="s">
        <v>577</v>
      </c>
      <c r="D1444" s="930" t="s">
        <v>794</v>
      </c>
      <c r="E1444" s="931">
        <v>737</v>
      </c>
      <c r="F1444" s="906">
        <v>80</v>
      </c>
      <c r="G1444" s="906"/>
      <c r="H1444" s="815" t="str">
        <f>VLOOKUP($E1444,ETB!$B$66:$C$674,2,0)</f>
        <v>Trade creditors</v>
      </c>
    </row>
    <row r="1445" spans="1:8" ht="15" hidden="1" customHeight="1" outlineLevel="2">
      <c r="A1445" s="913">
        <v>1189</v>
      </c>
      <c r="B1445" s="911">
        <v>45118</v>
      </c>
      <c r="C1445" s="1047" t="s">
        <v>577</v>
      </c>
      <c r="D1445" s="930" t="s">
        <v>1119</v>
      </c>
      <c r="E1445" s="931">
        <v>737</v>
      </c>
      <c r="F1445" s="907">
        <v>60</v>
      </c>
      <c r="G1445" s="906"/>
      <c r="H1445" s="815" t="str">
        <f>VLOOKUP($E1445,ETB!$B$66:$C$674,2,0)</f>
        <v>Trade creditors</v>
      </c>
    </row>
    <row r="1446" spans="1:8" ht="15" hidden="1" customHeight="1" outlineLevel="2">
      <c r="A1446" s="913">
        <v>1190</v>
      </c>
      <c r="B1446" s="911">
        <v>45124</v>
      </c>
      <c r="C1446" s="1047" t="s">
        <v>577</v>
      </c>
      <c r="D1446" s="930" t="s">
        <v>1135</v>
      </c>
      <c r="E1446" s="931">
        <v>737</v>
      </c>
      <c r="F1446" s="906">
        <v>85.4</v>
      </c>
      <c r="G1446" s="906"/>
      <c r="H1446" s="815" t="str">
        <f>VLOOKUP($E1446,ETB!$B$66:$C$674,2,0)</f>
        <v>Trade creditors</v>
      </c>
    </row>
    <row r="1447" spans="1:8" ht="15" hidden="1" customHeight="1" outlineLevel="2">
      <c r="A1447" s="913">
        <v>1191</v>
      </c>
      <c r="B1447" s="911">
        <v>45219</v>
      </c>
      <c r="C1447" s="1047" t="s">
        <v>577</v>
      </c>
      <c r="D1447" s="930" t="s">
        <v>1512</v>
      </c>
      <c r="E1447" s="931">
        <v>737</v>
      </c>
      <c r="F1447" s="906">
        <v>17.95</v>
      </c>
      <c r="G1447" s="906"/>
      <c r="H1447" s="815" t="str">
        <f>VLOOKUP($E1447,ETB!$B$66:$C$674,2,0)</f>
        <v>Trade creditors</v>
      </c>
    </row>
    <row r="1448" spans="1:8" ht="15" hidden="1" customHeight="1" outlineLevel="2">
      <c r="A1448" s="913">
        <v>1193</v>
      </c>
      <c r="B1448" s="911">
        <v>45027</v>
      </c>
      <c r="C1448" s="1047" t="s">
        <v>577</v>
      </c>
      <c r="D1448" s="930" t="s">
        <v>891</v>
      </c>
      <c r="E1448" s="931">
        <v>737</v>
      </c>
      <c r="F1448" s="906">
        <v>14.23</v>
      </c>
      <c r="G1448" s="906"/>
      <c r="H1448" s="815" t="str">
        <f>VLOOKUP($E1448,ETB!$B$66:$C$674,2,0)</f>
        <v>Trade creditors</v>
      </c>
    </row>
    <row r="1449" spans="1:8" ht="15" hidden="1" customHeight="1" outlineLevel="2">
      <c r="A1449" s="913">
        <v>1194</v>
      </c>
      <c r="B1449" s="911">
        <v>45140</v>
      </c>
      <c r="C1449" s="1047" t="s">
        <v>577</v>
      </c>
      <c r="D1449" s="932" t="s">
        <v>1191</v>
      </c>
      <c r="E1449" s="931">
        <v>737</v>
      </c>
      <c r="F1449" s="906">
        <v>10.19</v>
      </c>
      <c r="G1449" s="906"/>
      <c r="H1449" s="815" t="str">
        <f>VLOOKUP($E1449,ETB!$B$66:$C$674,2,0)</f>
        <v>Trade creditors</v>
      </c>
    </row>
    <row r="1450" spans="1:8" ht="15" hidden="1" customHeight="1" outlineLevel="2">
      <c r="A1450" s="913">
        <v>1195</v>
      </c>
      <c r="B1450" s="911">
        <v>45142</v>
      </c>
      <c r="C1450" s="1047" t="s">
        <v>577</v>
      </c>
      <c r="D1450" s="930" t="s">
        <v>1197</v>
      </c>
      <c r="E1450" s="931">
        <v>737</v>
      </c>
      <c r="F1450" s="906">
        <v>30.24</v>
      </c>
      <c r="G1450" s="906"/>
      <c r="H1450" s="815" t="str">
        <f>VLOOKUP($E1450,ETB!$B$66:$C$674,2,0)</f>
        <v>Trade creditors</v>
      </c>
    </row>
    <row r="1451" spans="1:8" ht="15" hidden="1" customHeight="1" outlineLevel="2">
      <c r="A1451" s="913">
        <v>1196</v>
      </c>
      <c r="B1451" s="911">
        <v>45146</v>
      </c>
      <c r="C1451" s="1047" t="s">
        <v>577</v>
      </c>
      <c r="D1451" s="930" t="s">
        <v>1201</v>
      </c>
      <c r="E1451" s="931">
        <v>737</v>
      </c>
      <c r="F1451" s="906">
        <v>144.99</v>
      </c>
      <c r="G1451" s="906"/>
      <c r="H1451" s="815" t="str">
        <f>VLOOKUP($E1451,ETB!$B$66:$C$674,2,0)</f>
        <v>Trade creditors</v>
      </c>
    </row>
    <row r="1452" spans="1:8" ht="15" hidden="1" customHeight="1" outlineLevel="2">
      <c r="A1452" s="913">
        <v>1197</v>
      </c>
      <c r="B1452" s="911">
        <v>45169</v>
      </c>
      <c r="C1452" s="1047" t="s">
        <v>577</v>
      </c>
      <c r="D1452" s="930" t="s">
        <v>1297</v>
      </c>
      <c r="E1452" s="931">
        <v>737</v>
      </c>
      <c r="F1452" s="910">
        <v>139.99</v>
      </c>
      <c r="G1452" s="906"/>
      <c r="H1452" s="815" t="str">
        <f>VLOOKUP($E1452,ETB!$B$66:$C$674,2,0)</f>
        <v>Trade creditors</v>
      </c>
    </row>
    <row r="1453" spans="1:8" ht="15" hidden="1" customHeight="1" outlineLevel="2">
      <c r="A1453" s="913">
        <v>1198</v>
      </c>
      <c r="B1453" s="911">
        <v>45175</v>
      </c>
      <c r="C1453" s="1047" t="s">
        <v>577</v>
      </c>
      <c r="D1453" s="930" t="s">
        <v>1325</v>
      </c>
      <c r="E1453" s="931">
        <v>737</v>
      </c>
      <c r="F1453" s="906">
        <v>250</v>
      </c>
      <c r="G1453" s="906"/>
      <c r="H1453" s="815" t="str">
        <f>VLOOKUP($E1453,ETB!$B$66:$C$674,2,0)</f>
        <v>Trade creditors</v>
      </c>
    </row>
    <row r="1454" spans="1:8" ht="15" hidden="1" customHeight="1" outlineLevel="2">
      <c r="A1454" s="913">
        <v>1199</v>
      </c>
      <c r="B1454" s="911">
        <v>45209</v>
      </c>
      <c r="C1454" s="1047" t="s">
        <v>577</v>
      </c>
      <c r="D1454" s="930" t="s">
        <v>1458</v>
      </c>
      <c r="E1454" s="931">
        <v>737</v>
      </c>
      <c r="F1454" s="906">
        <v>21.95</v>
      </c>
      <c r="G1454" s="906"/>
      <c r="H1454" s="815" t="str">
        <f>VLOOKUP($E1454,ETB!$B$66:$C$674,2,0)</f>
        <v>Trade creditors</v>
      </c>
    </row>
    <row r="1455" spans="1:8" ht="15" hidden="1" customHeight="1" outlineLevel="2">
      <c r="A1455" s="913">
        <v>1201</v>
      </c>
      <c r="B1455" s="911">
        <v>45236</v>
      </c>
      <c r="C1455" s="1047" t="s">
        <v>577</v>
      </c>
      <c r="D1455" s="930" t="s">
        <v>1595</v>
      </c>
      <c r="E1455" s="931">
        <v>737</v>
      </c>
      <c r="F1455" s="906">
        <v>22.99</v>
      </c>
      <c r="G1455" s="906"/>
      <c r="H1455" s="815" t="str">
        <f>VLOOKUP($E1455,ETB!$B$66:$C$674,2,0)</f>
        <v>Trade creditors</v>
      </c>
    </row>
    <row r="1456" spans="1:8" ht="15" hidden="1" customHeight="1" outlineLevel="2">
      <c r="A1456" s="913">
        <v>1202</v>
      </c>
      <c r="B1456" s="911">
        <v>44964</v>
      </c>
      <c r="C1456" s="1047" t="s">
        <v>577</v>
      </c>
      <c r="D1456" s="930" t="s">
        <v>684</v>
      </c>
      <c r="E1456" s="931">
        <v>737</v>
      </c>
      <c r="F1456" s="906">
        <v>39.979999999999997</v>
      </c>
      <c r="G1456" s="906"/>
      <c r="H1456" s="815" t="str">
        <f>VLOOKUP($E1456,ETB!$B$66:$C$674,2,0)</f>
        <v>Trade creditors</v>
      </c>
    </row>
    <row r="1457" spans="1:8" ht="15" hidden="1" customHeight="1" outlineLevel="2">
      <c r="A1457" s="913">
        <v>1205</v>
      </c>
      <c r="B1457" s="911">
        <v>45100</v>
      </c>
      <c r="C1457" s="1047" t="s">
        <v>577</v>
      </c>
      <c r="D1457" s="930" t="s">
        <v>1078</v>
      </c>
      <c r="E1457" s="931">
        <v>737</v>
      </c>
      <c r="F1457" s="906">
        <v>379.99</v>
      </c>
      <c r="G1457" s="906"/>
      <c r="H1457" s="815" t="str">
        <f>VLOOKUP($E1457,ETB!$B$66:$C$674,2,0)</f>
        <v>Trade creditors</v>
      </c>
    </row>
    <row r="1458" spans="1:8" ht="15" hidden="1" customHeight="1" outlineLevel="2">
      <c r="A1458" s="913">
        <v>1206</v>
      </c>
      <c r="B1458" s="911">
        <v>45125</v>
      </c>
      <c r="C1458" s="1047" t="s">
        <v>577</v>
      </c>
      <c r="D1458" s="930" t="s">
        <v>1145</v>
      </c>
      <c r="E1458" s="931">
        <v>737</v>
      </c>
      <c r="F1458" s="906">
        <v>155</v>
      </c>
      <c r="G1458" s="906"/>
      <c r="H1458" s="815" t="str">
        <f>VLOOKUP($E1458,ETB!$B$66:$C$674,2,0)</f>
        <v>Trade creditors</v>
      </c>
    </row>
    <row r="1459" spans="1:8" ht="15" hidden="1" customHeight="1" outlineLevel="2">
      <c r="A1459" s="913">
        <v>1207</v>
      </c>
      <c r="B1459" s="911">
        <v>45127</v>
      </c>
      <c r="C1459" s="1047" t="s">
        <v>577</v>
      </c>
      <c r="D1459" s="930" t="s">
        <v>1155</v>
      </c>
      <c r="E1459" s="931">
        <v>737</v>
      </c>
      <c r="F1459" s="906">
        <v>17.989999999999998</v>
      </c>
      <c r="G1459" s="906"/>
      <c r="H1459" s="815" t="str">
        <f>VLOOKUP($E1459,ETB!$B$66:$C$674,2,0)</f>
        <v>Trade creditors</v>
      </c>
    </row>
    <row r="1460" spans="1:8" ht="15" hidden="1" customHeight="1" outlineLevel="2">
      <c r="A1460" s="913">
        <v>1208</v>
      </c>
      <c r="B1460" s="911">
        <v>45155</v>
      </c>
      <c r="C1460" s="1047" t="s">
        <v>577</v>
      </c>
      <c r="D1460" s="930" t="s">
        <v>1227</v>
      </c>
      <c r="E1460" s="931">
        <v>737</v>
      </c>
      <c r="F1460" s="906">
        <v>12.79</v>
      </c>
      <c r="G1460" s="906"/>
      <c r="H1460" s="815" t="str">
        <f>VLOOKUP($E1460,ETB!$B$66:$C$674,2,0)</f>
        <v>Trade creditors</v>
      </c>
    </row>
    <row r="1461" spans="1:8" ht="15" hidden="1" customHeight="1" outlineLevel="2">
      <c r="A1461" s="913">
        <v>1209</v>
      </c>
      <c r="B1461" s="911">
        <v>45259</v>
      </c>
      <c r="C1461" s="1047" t="s">
        <v>577</v>
      </c>
      <c r="D1461" s="930" t="s">
        <v>1691</v>
      </c>
      <c r="E1461" s="931">
        <v>737</v>
      </c>
      <c r="F1461" s="906">
        <v>11.99</v>
      </c>
      <c r="G1461" s="906"/>
      <c r="H1461" s="815" t="str">
        <f>VLOOKUP($E1461,ETB!$B$66:$C$674,2,0)</f>
        <v>Trade creditors</v>
      </c>
    </row>
    <row r="1462" spans="1:8" ht="15" hidden="1" customHeight="1" outlineLevel="2">
      <c r="A1462" s="913">
        <v>1210</v>
      </c>
      <c r="B1462" s="911">
        <v>45021</v>
      </c>
      <c r="C1462" s="1047" t="s">
        <v>577</v>
      </c>
      <c r="D1462" s="930" t="s">
        <v>870</v>
      </c>
      <c r="E1462" s="931">
        <v>737</v>
      </c>
      <c r="F1462" s="906">
        <v>59.99</v>
      </c>
      <c r="G1462" s="906"/>
      <c r="H1462" s="815" t="str">
        <f>VLOOKUP($E1462,ETB!$B$66:$C$674,2,0)</f>
        <v>Trade creditors</v>
      </c>
    </row>
    <row r="1463" spans="1:8" ht="15" hidden="1" customHeight="1" outlineLevel="2">
      <c r="A1463" s="913">
        <v>1211</v>
      </c>
      <c r="B1463" s="911">
        <v>45048</v>
      </c>
      <c r="C1463" s="1047" t="s">
        <v>577</v>
      </c>
      <c r="D1463" s="930" t="s">
        <v>945</v>
      </c>
      <c r="E1463" s="931">
        <v>737</v>
      </c>
      <c r="F1463" s="906">
        <v>24.99</v>
      </c>
      <c r="G1463" s="906"/>
      <c r="H1463" s="815" t="str">
        <f>VLOOKUP($E1463,ETB!$B$66:$C$674,2,0)</f>
        <v>Trade creditors</v>
      </c>
    </row>
    <row r="1464" spans="1:8" ht="15" hidden="1" customHeight="1" outlineLevel="2">
      <c r="A1464" s="913">
        <v>1212</v>
      </c>
      <c r="B1464" s="911">
        <v>45162</v>
      </c>
      <c r="C1464" s="1047" t="s">
        <v>577</v>
      </c>
      <c r="D1464" s="930" t="s">
        <v>1271</v>
      </c>
      <c r="E1464" s="931">
        <v>737</v>
      </c>
      <c r="F1464" s="906">
        <v>180</v>
      </c>
      <c r="G1464" s="906"/>
      <c r="H1464" s="815" t="str">
        <f>VLOOKUP($E1464,ETB!$B$66:$C$674,2,0)</f>
        <v>Trade creditors</v>
      </c>
    </row>
    <row r="1465" spans="1:8" ht="15" hidden="1" customHeight="1" outlineLevel="2">
      <c r="A1465" s="913">
        <v>1213</v>
      </c>
      <c r="B1465" s="911">
        <v>45169</v>
      </c>
      <c r="C1465" s="1047" t="s">
        <v>577</v>
      </c>
      <c r="D1465" s="930" t="s">
        <v>1298</v>
      </c>
      <c r="E1465" s="931">
        <v>737</v>
      </c>
      <c r="F1465" s="906">
        <v>345</v>
      </c>
      <c r="G1465" s="906"/>
      <c r="H1465" s="815" t="str">
        <f>VLOOKUP($E1465,ETB!$B$66:$C$674,2,0)</f>
        <v>Trade creditors</v>
      </c>
    </row>
    <row r="1466" spans="1:8" ht="15" hidden="1" customHeight="1" outlineLevel="2">
      <c r="A1466" s="913">
        <v>1214</v>
      </c>
      <c r="B1466" s="911">
        <v>45236</v>
      </c>
      <c r="C1466" s="1047" t="s">
        <v>577</v>
      </c>
      <c r="D1466" s="932" t="s">
        <v>1596</v>
      </c>
      <c r="E1466" s="931">
        <v>737</v>
      </c>
      <c r="F1466" s="907">
        <v>11.91</v>
      </c>
      <c r="G1466" s="906"/>
      <c r="H1466" s="815" t="str">
        <f>VLOOKUP($E1466,ETB!$B$66:$C$674,2,0)</f>
        <v>Trade creditors</v>
      </c>
    </row>
    <row r="1467" spans="1:8" ht="15" hidden="1" customHeight="1" outlineLevel="2">
      <c r="A1467" s="913">
        <v>1215</v>
      </c>
      <c r="B1467" s="911">
        <v>45257</v>
      </c>
      <c r="C1467" s="1047" t="s">
        <v>577</v>
      </c>
      <c r="D1467" s="930" t="s">
        <v>1683</v>
      </c>
      <c r="E1467" s="931">
        <v>737</v>
      </c>
      <c r="F1467" s="906">
        <v>209.95</v>
      </c>
      <c r="G1467" s="906"/>
      <c r="H1467" s="815" t="str">
        <f>VLOOKUP($E1467,ETB!$B$66:$C$674,2,0)</f>
        <v>Trade creditors</v>
      </c>
    </row>
    <row r="1468" spans="1:8" ht="15" hidden="1" customHeight="1" outlineLevel="2">
      <c r="A1468" s="913">
        <v>1216</v>
      </c>
      <c r="B1468" s="911">
        <v>44973</v>
      </c>
      <c r="C1468" s="1047" t="s">
        <v>577</v>
      </c>
      <c r="D1468" s="930" t="s">
        <v>713</v>
      </c>
      <c r="E1468" s="931">
        <v>737</v>
      </c>
      <c r="F1468" s="906">
        <v>10.99</v>
      </c>
      <c r="G1468" s="906"/>
      <c r="H1468" s="815" t="str">
        <f>VLOOKUP($E1468,ETB!$B$66:$C$674,2,0)</f>
        <v>Trade creditors</v>
      </c>
    </row>
    <row r="1469" spans="1:8" ht="15" hidden="1" customHeight="1" outlineLevel="2">
      <c r="A1469" s="913">
        <v>1217</v>
      </c>
      <c r="B1469" s="911">
        <v>44974</v>
      </c>
      <c r="C1469" s="1047" t="s">
        <v>577</v>
      </c>
      <c r="D1469" s="930" t="s">
        <v>717</v>
      </c>
      <c r="E1469" s="931">
        <v>737</v>
      </c>
      <c r="F1469" s="906">
        <v>26.99</v>
      </c>
      <c r="G1469" s="906"/>
      <c r="H1469" s="815" t="str">
        <f>VLOOKUP($E1469,ETB!$B$66:$C$674,2,0)</f>
        <v>Trade creditors</v>
      </c>
    </row>
    <row r="1470" spans="1:8" ht="15" hidden="1" customHeight="1" outlineLevel="2">
      <c r="A1470" s="913">
        <v>1218</v>
      </c>
      <c r="B1470" s="911">
        <v>44977</v>
      </c>
      <c r="C1470" s="1047" t="s">
        <v>577</v>
      </c>
      <c r="D1470" s="930" t="s">
        <v>722</v>
      </c>
      <c r="E1470" s="931">
        <v>737</v>
      </c>
      <c r="F1470" s="906">
        <v>99.99</v>
      </c>
      <c r="G1470" s="906"/>
      <c r="H1470" s="815" t="str">
        <f>VLOOKUP($E1470,ETB!$B$66:$C$674,2,0)</f>
        <v>Trade creditors</v>
      </c>
    </row>
    <row r="1471" spans="1:8" ht="15" hidden="1" customHeight="1" outlineLevel="2">
      <c r="A1471" s="913">
        <v>1221</v>
      </c>
      <c r="B1471" s="911">
        <v>45219</v>
      </c>
      <c r="C1471" s="1047" t="s">
        <v>577</v>
      </c>
      <c r="D1471" s="930" t="s">
        <v>1513</v>
      </c>
      <c r="E1471" s="931">
        <v>737</v>
      </c>
      <c r="F1471" s="906">
        <v>9.89</v>
      </c>
      <c r="G1471" s="906"/>
      <c r="H1471" s="815" t="str">
        <f>VLOOKUP($E1471,ETB!$B$66:$C$674,2,0)</f>
        <v>Trade creditors</v>
      </c>
    </row>
    <row r="1472" spans="1:8" ht="15" hidden="1" customHeight="1" outlineLevel="2">
      <c r="A1472" s="913">
        <v>1222</v>
      </c>
      <c r="B1472" s="911">
        <v>45232</v>
      </c>
      <c r="C1472" s="1047" t="s">
        <v>577</v>
      </c>
      <c r="D1472" s="930" t="s">
        <v>1573</v>
      </c>
      <c r="E1472" s="931">
        <v>737</v>
      </c>
      <c r="F1472" s="906">
        <v>4.79</v>
      </c>
      <c r="G1472" s="906"/>
      <c r="H1472" s="815" t="str">
        <f>VLOOKUP($E1472,ETB!$B$66:$C$674,2,0)</f>
        <v>Trade creditors</v>
      </c>
    </row>
    <row r="1473" spans="1:8" ht="15" hidden="1" customHeight="1" outlineLevel="2">
      <c r="A1473" s="913">
        <v>1223</v>
      </c>
      <c r="B1473" s="911">
        <v>45254</v>
      </c>
      <c r="C1473" s="1047" t="s">
        <v>577</v>
      </c>
      <c r="D1473" s="930" t="s">
        <v>1670</v>
      </c>
      <c r="E1473" s="931">
        <v>737</v>
      </c>
      <c r="F1473" s="906">
        <v>30</v>
      </c>
      <c r="G1473" s="906"/>
      <c r="H1473" s="815" t="str">
        <f>VLOOKUP($E1473,ETB!$B$66:$C$674,2,0)</f>
        <v>Trade creditors</v>
      </c>
    </row>
    <row r="1474" spans="1:8" ht="15" hidden="1" customHeight="1" outlineLevel="2">
      <c r="A1474" s="913">
        <v>1225</v>
      </c>
      <c r="B1474" s="911">
        <v>45077</v>
      </c>
      <c r="C1474" s="1047" t="s">
        <v>577</v>
      </c>
      <c r="D1474" s="930" t="s">
        <v>1007</v>
      </c>
      <c r="E1474" s="931">
        <v>737</v>
      </c>
      <c r="F1474" s="906">
        <v>19.66</v>
      </c>
      <c r="G1474" s="906"/>
      <c r="H1474" s="815" t="str">
        <f>VLOOKUP($E1474,ETB!$B$66:$C$674,2,0)</f>
        <v>Trade creditors</v>
      </c>
    </row>
    <row r="1475" spans="1:8" ht="15" hidden="1" customHeight="1" outlineLevel="2">
      <c r="A1475" s="913">
        <v>1226</v>
      </c>
      <c r="B1475" s="911">
        <v>45160</v>
      </c>
      <c r="C1475" s="1047" t="s">
        <v>577</v>
      </c>
      <c r="D1475" s="930" t="s">
        <v>1256</v>
      </c>
      <c r="E1475" s="931">
        <v>737</v>
      </c>
      <c r="F1475" s="906">
        <v>54.99</v>
      </c>
      <c r="G1475" s="906"/>
      <c r="H1475" s="815" t="str">
        <f>VLOOKUP($E1475,ETB!$B$66:$C$674,2,0)</f>
        <v>Trade creditors</v>
      </c>
    </row>
    <row r="1476" spans="1:8" ht="15" hidden="1" customHeight="1" outlineLevel="2">
      <c r="A1476" s="913">
        <v>1227</v>
      </c>
      <c r="B1476" s="911">
        <v>45169</v>
      </c>
      <c r="C1476" s="1047" t="s">
        <v>577</v>
      </c>
      <c r="D1476" s="930" t="s">
        <v>1299</v>
      </c>
      <c r="E1476" s="931">
        <v>737</v>
      </c>
      <c r="F1476" s="906">
        <v>78</v>
      </c>
      <c r="G1476" s="906"/>
      <c r="H1476" s="815" t="str">
        <f>VLOOKUP($E1476,ETB!$B$66:$C$674,2,0)</f>
        <v>Trade creditors</v>
      </c>
    </row>
    <row r="1477" spans="1:8" ht="15" hidden="1" customHeight="1" outlineLevel="2">
      <c r="A1477" s="913">
        <v>1228</v>
      </c>
      <c r="B1477" s="911">
        <v>45170</v>
      </c>
      <c r="C1477" s="1047" t="s">
        <v>577</v>
      </c>
      <c r="D1477" s="930" t="s">
        <v>1305</v>
      </c>
      <c r="E1477" s="931">
        <v>737</v>
      </c>
      <c r="F1477" s="906">
        <v>103.93</v>
      </c>
      <c r="G1477" s="906"/>
      <c r="H1477" s="815" t="str">
        <f>VLOOKUP($E1477,ETB!$B$66:$C$674,2,0)</f>
        <v>Trade creditors</v>
      </c>
    </row>
    <row r="1478" spans="1:8" ht="15" hidden="1" customHeight="1" outlineLevel="2">
      <c r="A1478" s="913">
        <v>1229</v>
      </c>
      <c r="B1478" s="911">
        <v>45212</v>
      </c>
      <c r="C1478" s="1047" t="s">
        <v>577</v>
      </c>
      <c r="D1478" s="930" t="s">
        <v>1481</v>
      </c>
      <c r="E1478" s="931">
        <v>737</v>
      </c>
      <c r="F1478" s="906">
        <v>140</v>
      </c>
      <c r="G1478" s="906"/>
      <c r="H1478" s="815" t="str">
        <f>VLOOKUP($E1478,ETB!$B$66:$C$674,2,0)</f>
        <v>Trade creditors</v>
      </c>
    </row>
    <row r="1479" spans="1:8" ht="15" hidden="1" customHeight="1" outlineLevel="2">
      <c r="A1479" s="913">
        <v>1230</v>
      </c>
      <c r="B1479" s="911">
        <v>45222</v>
      </c>
      <c r="C1479" s="1047" t="s">
        <v>577</v>
      </c>
      <c r="D1479" s="930" t="s">
        <v>1521</v>
      </c>
      <c r="E1479" s="931">
        <v>737</v>
      </c>
      <c r="F1479" s="906">
        <v>19</v>
      </c>
      <c r="G1479" s="906"/>
      <c r="H1479" s="815" t="str">
        <f>VLOOKUP($E1479,ETB!$B$66:$C$674,2,0)</f>
        <v>Trade creditors</v>
      </c>
    </row>
    <row r="1480" spans="1:8" ht="15" hidden="1" customHeight="1" outlineLevel="2">
      <c r="A1480" s="913">
        <v>1238</v>
      </c>
      <c r="B1480" s="911">
        <v>44942</v>
      </c>
      <c r="C1480" s="1047" t="s">
        <v>577</v>
      </c>
      <c r="D1480" s="930" t="s">
        <v>642</v>
      </c>
      <c r="E1480" s="931">
        <v>737</v>
      </c>
      <c r="F1480" s="906">
        <v>435.85</v>
      </c>
      <c r="G1480" s="906"/>
      <c r="H1480" s="815" t="str">
        <f>VLOOKUP($E1480,ETB!$B$66:$C$674,2,0)</f>
        <v>Trade creditors</v>
      </c>
    </row>
    <row r="1481" spans="1:8" ht="15" hidden="1" customHeight="1" outlineLevel="2">
      <c r="A1481" s="913">
        <v>1248</v>
      </c>
      <c r="B1481" s="911">
        <v>44970</v>
      </c>
      <c r="C1481" s="1047" t="s">
        <v>577</v>
      </c>
      <c r="D1481" s="930" t="s">
        <v>699</v>
      </c>
      <c r="E1481" s="931">
        <v>737</v>
      </c>
      <c r="F1481" s="906">
        <v>504</v>
      </c>
      <c r="G1481" s="906"/>
      <c r="H1481" s="815" t="str">
        <f>VLOOKUP($E1481,ETB!$B$66:$C$674,2,0)</f>
        <v>Trade creditors</v>
      </c>
    </row>
    <row r="1482" spans="1:8" ht="15" hidden="1" customHeight="1" outlineLevel="2">
      <c r="A1482" s="913">
        <v>1249</v>
      </c>
      <c r="B1482" s="911">
        <v>45184</v>
      </c>
      <c r="C1482" s="1047" t="s">
        <v>575</v>
      </c>
      <c r="D1482" s="930" t="s">
        <v>1363</v>
      </c>
      <c r="E1482" s="931">
        <v>737</v>
      </c>
      <c r="F1482" s="906">
        <v>200</v>
      </c>
      <c r="G1482" s="906"/>
      <c r="H1482" s="815" t="str">
        <f>VLOOKUP($E1482,ETB!$B$66:$C$674,2,0)</f>
        <v>Trade creditors</v>
      </c>
    </row>
    <row r="1483" spans="1:8" ht="15" hidden="1" customHeight="1" outlineLevel="2">
      <c r="A1483" s="913">
        <v>1260</v>
      </c>
      <c r="B1483" s="911">
        <v>45175</v>
      </c>
      <c r="C1483" s="1047" t="s">
        <v>820</v>
      </c>
      <c r="D1483" s="930" t="s">
        <v>1025</v>
      </c>
      <c r="E1483" s="931">
        <v>737</v>
      </c>
      <c r="F1483" s="906">
        <v>77.989999999999995</v>
      </c>
      <c r="G1483" s="906"/>
      <c r="H1483" s="815" t="str">
        <f>VLOOKUP($E1483,ETB!$B$66:$C$674,2,0)</f>
        <v>Trade creditors</v>
      </c>
    </row>
    <row r="1484" spans="1:8" ht="15" hidden="1" customHeight="1" outlineLevel="2">
      <c r="A1484" s="913">
        <v>1261</v>
      </c>
      <c r="B1484" s="911">
        <v>45205</v>
      </c>
      <c r="C1484" s="1047" t="s">
        <v>820</v>
      </c>
      <c r="D1484" s="930" t="s">
        <v>1025</v>
      </c>
      <c r="E1484" s="931">
        <v>737</v>
      </c>
      <c r="F1484" s="906">
        <v>77.989999999999995</v>
      </c>
      <c r="G1484" s="906"/>
      <c r="H1484" s="815" t="str">
        <f>VLOOKUP($E1484,ETB!$B$66:$C$674,2,0)</f>
        <v>Trade creditors</v>
      </c>
    </row>
    <row r="1485" spans="1:8" ht="15" hidden="1" customHeight="1" outlineLevel="2">
      <c r="A1485" s="913">
        <v>1259</v>
      </c>
      <c r="B1485" s="911">
        <v>45236</v>
      </c>
      <c r="C1485" s="1047" t="s">
        <v>820</v>
      </c>
      <c r="D1485" s="930" t="s">
        <v>1025</v>
      </c>
      <c r="E1485" s="931">
        <v>737</v>
      </c>
      <c r="F1485" s="906">
        <v>77.989999999999995</v>
      </c>
      <c r="G1485" s="906"/>
      <c r="H1485" s="815" t="str">
        <f>VLOOKUP($E1485,ETB!$B$66:$C$674,2,0)</f>
        <v>Trade creditors</v>
      </c>
    </row>
    <row r="1486" spans="1:8" ht="15" hidden="1" customHeight="1" outlineLevel="2">
      <c r="A1486" s="913">
        <v>1265</v>
      </c>
      <c r="B1486" s="911">
        <v>44987</v>
      </c>
      <c r="C1486" s="1047" t="s">
        <v>577</v>
      </c>
      <c r="D1486" s="930" t="s">
        <v>762</v>
      </c>
      <c r="E1486" s="931">
        <v>737</v>
      </c>
      <c r="F1486" s="906">
        <v>263.88</v>
      </c>
      <c r="G1486" s="906"/>
      <c r="H1486" s="815" t="str">
        <f>VLOOKUP($E1486,ETB!$B$66:$C$674,2,0)</f>
        <v>Trade creditors</v>
      </c>
    </row>
    <row r="1487" spans="1:8" ht="15" hidden="1" customHeight="1" outlineLevel="2">
      <c r="A1487" s="913">
        <v>1267</v>
      </c>
      <c r="B1487" s="911">
        <v>45208</v>
      </c>
      <c r="C1487" s="1047" t="s">
        <v>575</v>
      </c>
      <c r="D1487" s="930" t="s">
        <v>1452</v>
      </c>
      <c r="E1487" s="931">
        <v>737</v>
      </c>
      <c r="F1487" s="906">
        <v>1334.4</v>
      </c>
      <c r="G1487" s="906"/>
      <c r="H1487" s="815" t="str">
        <f>VLOOKUP($E1487,ETB!$B$66:$C$674,2,0)</f>
        <v>Trade creditors</v>
      </c>
    </row>
    <row r="1488" spans="1:8" ht="15" hidden="1" customHeight="1" outlineLevel="2">
      <c r="A1488" s="913">
        <v>1268</v>
      </c>
      <c r="B1488" s="911">
        <v>45230</v>
      </c>
      <c r="C1488" s="1047" t="s">
        <v>575</v>
      </c>
      <c r="D1488" s="930" t="s">
        <v>1452</v>
      </c>
      <c r="E1488" s="931">
        <v>737</v>
      </c>
      <c r="F1488" s="906">
        <v>1800</v>
      </c>
      <c r="G1488" s="906"/>
      <c r="H1488" s="815" t="str">
        <f>VLOOKUP($E1488,ETB!$B$66:$C$674,2,0)</f>
        <v>Trade creditors</v>
      </c>
    </row>
    <row r="1489" spans="1:8" ht="15" hidden="1" customHeight="1" outlineLevel="2">
      <c r="A1489" s="913">
        <v>1269</v>
      </c>
      <c r="B1489" s="911">
        <v>45177</v>
      </c>
      <c r="C1489" s="1047" t="s">
        <v>575</v>
      </c>
      <c r="D1489" s="930" t="s">
        <v>1330</v>
      </c>
      <c r="E1489" s="931">
        <v>737</v>
      </c>
      <c r="F1489" s="906">
        <v>1538.8</v>
      </c>
      <c r="G1489" s="906"/>
      <c r="H1489" s="815" t="str">
        <f>VLOOKUP($E1489,ETB!$B$66:$C$674,2,0)</f>
        <v>Trade creditors</v>
      </c>
    </row>
    <row r="1490" spans="1:8" ht="15" hidden="1" customHeight="1" outlineLevel="2">
      <c r="A1490" s="913">
        <v>1272</v>
      </c>
      <c r="B1490" s="911">
        <v>45049</v>
      </c>
      <c r="C1490" s="1047" t="s">
        <v>607</v>
      </c>
      <c r="D1490" s="930" t="s">
        <v>950</v>
      </c>
      <c r="E1490" s="931">
        <v>737</v>
      </c>
      <c r="F1490" s="906">
        <v>86</v>
      </c>
      <c r="G1490" s="906"/>
      <c r="H1490" s="815" t="str">
        <f>VLOOKUP($E1490,ETB!$B$66:$C$674,2,0)</f>
        <v>Trade creditors</v>
      </c>
    </row>
    <row r="1491" spans="1:8" ht="15" hidden="1" customHeight="1" outlineLevel="2">
      <c r="A1491" s="913">
        <v>1274</v>
      </c>
      <c r="B1491" s="911">
        <v>45027</v>
      </c>
      <c r="C1491" s="1047" t="s">
        <v>577</v>
      </c>
      <c r="D1491" s="930" t="s">
        <v>892</v>
      </c>
      <c r="E1491" s="931">
        <v>737</v>
      </c>
      <c r="F1491" s="906">
        <v>348</v>
      </c>
      <c r="G1491" s="906"/>
      <c r="H1491" s="815" t="str">
        <f>VLOOKUP($E1491,ETB!$B$66:$C$674,2,0)</f>
        <v>Trade creditors</v>
      </c>
    </row>
    <row r="1492" spans="1:8" ht="15" hidden="1" customHeight="1" outlineLevel="2">
      <c r="A1492" s="913">
        <v>1275</v>
      </c>
      <c r="B1492" s="911">
        <v>44979</v>
      </c>
      <c r="C1492" s="1047" t="s">
        <v>577</v>
      </c>
      <c r="D1492" s="930" t="s">
        <v>730</v>
      </c>
      <c r="E1492" s="931">
        <v>737</v>
      </c>
      <c r="F1492" s="906">
        <v>270.2</v>
      </c>
      <c r="G1492" s="906"/>
      <c r="H1492" s="815" t="str">
        <f>VLOOKUP($E1492,ETB!$B$66:$C$674,2,0)</f>
        <v>Trade creditors</v>
      </c>
    </row>
    <row r="1493" spans="1:8" ht="15" hidden="1" customHeight="1" outlineLevel="2">
      <c r="A1493" s="913">
        <v>1279</v>
      </c>
      <c r="B1493" s="911">
        <v>45096</v>
      </c>
      <c r="C1493" s="1047" t="s">
        <v>577</v>
      </c>
      <c r="D1493" s="930" t="s">
        <v>1067</v>
      </c>
      <c r="E1493" s="931">
        <v>737</v>
      </c>
      <c r="F1493" s="906">
        <v>110.03</v>
      </c>
      <c r="G1493" s="906"/>
      <c r="H1493" s="815" t="str">
        <f>VLOOKUP($E1493,ETB!$B$66:$C$674,2,0)</f>
        <v>Trade creditors</v>
      </c>
    </row>
    <row r="1494" spans="1:8" ht="15" hidden="1" customHeight="1" outlineLevel="2">
      <c r="A1494" s="913">
        <v>1285</v>
      </c>
      <c r="B1494" s="911">
        <v>45226</v>
      </c>
      <c r="C1494" s="1047" t="s">
        <v>575</v>
      </c>
      <c r="D1494" s="930" t="s">
        <v>1548</v>
      </c>
      <c r="E1494" s="931">
        <v>737</v>
      </c>
      <c r="F1494" s="906">
        <v>1200</v>
      </c>
      <c r="G1494" s="906"/>
      <c r="H1494" s="815" t="str">
        <f>VLOOKUP($E1494,ETB!$B$66:$C$674,2,0)</f>
        <v>Trade creditors</v>
      </c>
    </row>
    <row r="1495" spans="1:8" ht="15" hidden="1" customHeight="1" outlineLevel="2">
      <c r="A1495" s="913">
        <v>1291</v>
      </c>
      <c r="B1495" s="911">
        <v>44973</v>
      </c>
      <c r="C1495" s="1047" t="s">
        <v>575</v>
      </c>
      <c r="D1495" s="930" t="s">
        <v>714</v>
      </c>
      <c r="E1495" s="931">
        <v>737</v>
      </c>
      <c r="F1495" s="906">
        <v>1500</v>
      </c>
      <c r="G1495" s="906"/>
      <c r="H1495" s="815" t="str">
        <f>VLOOKUP($E1495,ETB!$B$66:$C$674,2,0)</f>
        <v>Trade creditors</v>
      </c>
    </row>
    <row r="1496" spans="1:8" ht="15" hidden="1" customHeight="1" outlineLevel="2">
      <c r="A1496" s="913">
        <v>1327</v>
      </c>
      <c r="B1496" s="911">
        <v>45231</v>
      </c>
      <c r="C1496" s="1047" t="s">
        <v>607</v>
      </c>
      <c r="D1496" s="932" t="s">
        <v>1569</v>
      </c>
      <c r="E1496" s="931">
        <v>737</v>
      </c>
      <c r="F1496" s="907">
        <v>17.8</v>
      </c>
      <c r="G1496" s="906"/>
      <c r="H1496" s="815" t="str">
        <f>VLOOKUP($E1496,ETB!$B$66:$C$674,2,0)</f>
        <v>Trade creditors</v>
      </c>
    </row>
    <row r="1497" spans="1:8" ht="15" hidden="1" customHeight="1" outlineLevel="2">
      <c r="A1497" s="913">
        <v>1329</v>
      </c>
      <c r="B1497" s="911">
        <v>45239</v>
      </c>
      <c r="C1497" s="1047" t="s">
        <v>575</v>
      </c>
      <c r="D1497" s="930" t="s">
        <v>1610</v>
      </c>
      <c r="E1497" s="931">
        <v>737</v>
      </c>
      <c r="F1497" s="906">
        <v>399</v>
      </c>
      <c r="G1497" s="906"/>
      <c r="H1497" s="815" t="str">
        <f>VLOOKUP($E1497,ETB!$B$66:$C$674,2,0)</f>
        <v>Trade creditors</v>
      </c>
    </row>
    <row r="1498" spans="1:8" ht="15" hidden="1" customHeight="1" outlineLevel="2">
      <c r="A1498" s="913">
        <v>1330</v>
      </c>
      <c r="B1498" s="911">
        <v>44930</v>
      </c>
      <c r="C1498" s="1047" t="s">
        <v>575</v>
      </c>
      <c r="D1498" s="930" t="s">
        <v>614</v>
      </c>
      <c r="E1498" s="931">
        <v>737</v>
      </c>
      <c r="F1498" s="906">
        <v>450</v>
      </c>
      <c r="G1498" s="906"/>
      <c r="H1498" s="815" t="str">
        <f>VLOOKUP($E1498,ETB!$B$66:$C$674,2,0)</f>
        <v>Trade creditors</v>
      </c>
    </row>
    <row r="1499" spans="1:8" ht="15" hidden="1" customHeight="1" outlineLevel="2">
      <c r="A1499" s="913">
        <v>1331</v>
      </c>
      <c r="B1499" s="911">
        <v>44935</v>
      </c>
      <c r="C1499" s="1047" t="s">
        <v>575</v>
      </c>
      <c r="D1499" s="930" t="s">
        <v>625</v>
      </c>
      <c r="E1499" s="931">
        <v>737</v>
      </c>
      <c r="F1499" s="906">
        <v>500</v>
      </c>
      <c r="G1499" s="906"/>
      <c r="H1499" s="815" t="str">
        <f>VLOOKUP($E1499,ETB!$B$66:$C$674,2,0)</f>
        <v>Trade creditors</v>
      </c>
    </row>
    <row r="1500" spans="1:8" ht="15" hidden="1" customHeight="1" outlineLevel="2">
      <c r="A1500" s="913">
        <v>1332</v>
      </c>
      <c r="B1500" s="911">
        <v>44930</v>
      </c>
      <c r="C1500" s="1047" t="s">
        <v>575</v>
      </c>
      <c r="D1500" s="930" t="s">
        <v>615</v>
      </c>
      <c r="E1500" s="931">
        <v>737</v>
      </c>
      <c r="F1500" s="906">
        <v>370</v>
      </c>
      <c r="G1500" s="906"/>
      <c r="H1500" s="815" t="str">
        <f>VLOOKUP($E1500,ETB!$B$66:$C$674,2,0)</f>
        <v>Trade creditors</v>
      </c>
    </row>
    <row r="1501" spans="1:8" ht="15" hidden="1" customHeight="1" outlineLevel="2">
      <c r="A1501" s="913">
        <v>1333</v>
      </c>
      <c r="B1501" s="911">
        <v>45233</v>
      </c>
      <c r="C1501" s="1047" t="s">
        <v>575</v>
      </c>
      <c r="D1501" s="930" t="s">
        <v>1580</v>
      </c>
      <c r="E1501" s="931">
        <v>737</v>
      </c>
      <c r="F1501" s="906">
        <v>852.6</v>
      </c>
      <c r="G1501" s="906"/>
      <c r="H1501" s="815" t="str">
        <f>VLOOKUP($E1501,ETB!$B$66:$C$674,2,0)</f>
        <v>Trade creditors</v>
      </c>
    </row>
    <row r="1502" spans="1:8" ht="15" hidden="1" customHeight="1" outlineLevel="2">
      <c r="A1502" s="913">
        <v>1334</v>
      </c>
      <c r="B1502" s="911">
        <v>45247</v>
      </c>
      <c r="C1502" s="1047" t="s">
        <v>575</v>
      </c>
      <c r="D1502" s="932" t="s">
        <v>1640</v>
      </c>
      <c r="E1502" s="931">
        <v>737</v>
      </c>
      <c r="F1502" s="906">
        <v>1816</v>
      </c>
      <c r="G1502" s="906"/>
      <c r="H1502" s="815" t="str">
        <f>VLOOKUP($E1502,ETB!$B$66:$C$674,2,0)</f>
        <v>Trade creditors</v>
      </c>
    </row>
    <row r="1503" spans="1:8" ht="15" hidden="1" customHeight="1" outlineLevel="2">
      <c r="A1503" s="913">
        <v>1335</v>
      </c>
      <c r="B1503" s="911">
        <v>45233</v>
      </c>
      <c r="C1503" s="1047" t="s">
        <v>575</v>
      </c>
      <c r="D1503" s="930" t="s">
        <v>1581</v>
      </c>
      <c r="E1503" s="931">
        <v>737</v>
      </c>
      <c r="F1503" s="906">
        <v>2783.2</v>
      </c>
      <c r="G1503" s="906"/>
      <c r="H1503" s="815" t="str">
        <f>VLOOKUP($E1503,ETB!$B$66:$C$674,2,0)</f>
        <v>Trade creditors</v>
      </c>
    </row>
    <row r="1504" spans="1:8" ht="15" hidden="1" customHeight="1" outlineLevel="2">
      <c r="A1504" s="913">
        <v>1336</v>
      </c>
      <c r="B1504" s="911">
        <v>45233</v>
      </c>
      <c r="C1504" s="1047" t="s">
        <v>575</v>
      </c>
      <c r="D1504" s="930" t="s">
        <v>1582</v>
      </c>
      <c r="E1504" s="931">
        <v>737</v>
      </c>
      <c r="F1504" s="906">
        <v>2427.1999999999998</v>
      </c>
      <c r="G1504" s="906"/>
      <c r="H1504" s="815" t="str">
        <f>VLOOKUP($E1504,ETB!$B$66:$C$674,2,0)</f>
        <v>Trade creditors</v>
      </c>
    </row>
    <row r="1505" spans="1:8" ht="15" hidden="1" customHeight="1" outlineLevel="2">
      <c r="A1505" s="913">
        <v>1337</v>
      </c>
      <c r="B1505" s="911">
        <v>45233</v>
      </c>
      <c r="C1505" s="1047" t="s">
        <v>575</v>
      </c>
      <c r="D1505" s="930" t="s">
        <v>1583</v>
      </c>
      <c r="E1505" s="931">
        <v>737</v>
      </c>
      <c r="F1505" s="906">
        <v>6134.4</v>
      </c>
      <c r="G1505" s="906"/>
      <c r="H1505" s="815" t="str">
        <f>VLOOKUP($E1505,ETB!$B$66:$C$674,2,0)</f>
        <v>Trade creditors</v>
      </c>
    </row>
    <row r="1506" spans="1:8" ht="15" hidden="1" customHeight="1" outlineLevel="2">
      <c r="A1506" s="913">
        <v>1338</v>
      </c>
      <c r="B1506" s="911">
        <v>45233</v>
      </c>
      <c r="C1506" s="1047" t="s">
        <v>575</v>
      </c>
      <c r="D1506" s="930" t="s">
        <v>1583</v>
      </c>
      <c r="E1506" s="931">
        <v>737</v>
      </c>
      <c r="F1506" s="906">
        <v>7500</v>
      </c>
      <c r="G1506" s="906"/>
      <c r="H1506" s="815" t="str">
        <f>VLOOKUP($E1506,ETB!$B$66:$C$674,2,0)</f>
        <v>Trade creditors</v>
      </c>
    </row>
    <row r="1507" spans="1:8" ht="15" hidden="1" customHeight="1" outlineLevel="2">
      <c r="A1507" s="913">
        <v>1343</v>
      </c>
      <c r="B1507" s="911">
        <v>45167</v>
      </c>
      <c r="C1507" s="1047" t="s">
        <v>577</v>
      </c>
      <c r="D1507" s="930" t="s">
        <v>1286</v>
      </c>
      <c r="E1507" s="931">
        <v>737</v>
      </c>
      <c r="F1507" s="906">
        <v>95.34</v>
      </c>
      <c r="G1507" s="906"/>
      <c r="H1507" s="815" t="str">
        <f>VLOOKUP($E1507,ETB!$B$66:$C$674,2,0)</f>
        <v>Trade creditors</v>
      </c>
    </row>
    <row r="1508" spans="1:8" ht="15" hidden="1" customHeight="1" outlineLevel="2">
      <c r="A1508" s="913">
        <v>1344</v>
      </c>
      <c r="B1508" s="911">
        <v>44979</v>
      </c>
      <c r="C1508" s="1047" t="s">
        <v>607</v>
      </c>
      <c r="D1508" s="930" t="s">
        <v>731</v>
      </c>
      <c r="E1508" s="931">
        <v>737</v>
      </c>
      <c r="F1508" s="906">
        <v>32.200000000000003</v>
      </c>
      <c r="G1508" s="906"/>
      <c r="H1508" s="815" t="str">
        <f>VLOOKUP($E1508,ETB!$B$66:$C$674,2,0)</f>
        <v>Trade creditors</v>
      </c>
    </row>
    <row r="1509" spans="1:8" ht="15" hidden="1" customHeight="1" outlineLevel="2">
      <c r="A1509" s="913">
        <v>1345</v>
      </c>
      <c r="B1509" s="911">
        <v>45174</v>
      </c>
      <c r="C1509" s="1047" t="s">
        <v>607</v>
      </c>
      <c r="D1509" s="932" t="s">
        <v>1324</v>
      </c>
      <c r="E1509" s="931">
        <v>737</v>
      </c>
      <c r="F1509" s="906">
        <v>12.76</v>
      </c>
      <c r="G1509" s="906"/>
      <c r="H1509" s="815" t="str">
        <f>VLOOKUP($E1509,ETB!$B$66:$C$674,2,0)</f>
        <v>Trade creditors</v>
      </c>
    </row>
    <row r="1510" spans="1:8" ht="15" hidden="1" customHeight="1" outlineLevel="2">
      <c r="A1510" s="913">
        <v>1346</v>
      </c>
      <c r="B1510" s="911">
        <v>45177</v>
      </c>
      <c r="C1510" s="1047" t="s">
        <v>607</v>
      </c>
      <c r="D1510" s="930" t="s">
        <v>1331</v>
      </c>
      <c r="E1510" s="931">
        <v>737</v>
      </c>
      <c r="F1510" s="906">
        <v>22.8</v>
      </c>
      <c r="G1510" s="906"/>
      <c r="H1510" s="815" t="str">
        <f>VLOOKUP($E1510,ETB!$B$66:$C$674,2,0)</f>
        <v>Trade creditors</v>
      </c>
    </row>
    <row r="1511" spans="1:8" ht="15" hidden="1" customHeight="1" outlineLevel="2">
      <c r="A1511" s="913">
        <v>1347</v>
      </c>
      <c r="B1511" s="911">
        <v>45180</v>
      </c>
      <c r="C1511" s="1047" t="s">
        <v>607</v>
      </c>
      <c r="D1511" s="930" t="s">
        <v>1339</v>
      </c>
      <c r="E1511" s="931">
        <v>737</v>
      </c>
      <c r="F1511" s="906">
        <v>13.97</v>
      </c>
      <c r="G1511" s="906"/>
      <c r="H1511" s="815" t="str">
        <f>VLOOKUP($E1511,ETB!$B$66:$C$674,2,0)</f>
        <v>Trade creditors</v>
      </c>
    </row>
    <row r="1512" spans="1:8" ht="15" hidden="1" customHeight="1" outlineLevel="2">
      <c r="A1512" s="913">
        <v>1349</v>
      </c>
      <c r="B1512" s="911">
        <v>45092</v>
      </c>
      <c r="C1512" s="1047" t="s">
        <v>577</v>
      </c>
      <c r="D1512" s="930" t="s">
        <v>1045</v>
      </c>
      <c r="E1512" s="931">
        <v>737</v>
      </c>
      <c r="F1512" s="906">
        <v>5.0999999999999996</v>
      </c>
      <c r="G1512" s="906"/>
      <c r="H1512" s="815" t="str">
        <f>VLOOKUP($E1512,ETB!$B$66:$C$674,2,0)</f>
        <v>Trade creditors</v>
      </c>
    </row>
    <row r="1513" spans="1:8" ht="15" hidden="1" customHeight="1" outlineLevel="2">
      <c r="A1513" s="913">
        <v>1350</v>
      </c>
      <c r="B1513" s="911">
        <v>45096</v>
      </c>
      <c r="C1513" s="1047" t="s">
        <v>607</v>
      </c>
      <c r="D1513" s="930" t="s">
        <v>1068</v>
      </c>
      <c r="E1513" s="931">
        <v>737</v>
      </c>
      <c r="F1513" s="906">
        <v>25.06</v>
      </c>
      <c r="G1513" s="906"/>
      <c r="H1513" s="815" t="str">
        <f>VLOOKUP($E1513,ETB!$B$66:$C$674,2,0)</f>
        <v>Trade creditors</v>
      </c>
    </row>
    <row r="1514" spans="1:8" ht="15" hidden="1" customHeight="1" outlineLevel="2">
      <c r="A1514" s="913">
        <v>1351</v>
      </c>
      <c r="B1514" s="911">
        <v>45217</v>
      </c>
      <c r="C1514" s="1047" t="s">
        <v>607</v>
      </c>
      <c r="D1514" s="930" t="s">
        <v>1498</v>
      </c>
      <c r="E1514" s="931">
        <v>737</v>
      </c>
      <c r="F1514" s="906">
        <v>15.94</v>
      </c>
      <c r="G1514" s="906"/>
      <c r="H1514" s="815" t="str">
        <f>VLOOKUP($E1514,ETB!$B$66:$C$674,2,0)</f>
        <v>Trade creditors</v>
      </c>
    </row>
    <row r="1515" spans="1:8" ht="15" hidden="1" customHeight="1" outlineLevel="2">
      <c r="A1515" s="913">
        <v>1353</v>
      </c>
      <c r="B1515" s="911">
        <v>45167</v>
      </c>
      <c r="C1515" s="1047" t="s">
        <v>607</v>
      </c>
      <c r="D1515" s="930" t="s">
        <v>1287</v>
      </c>
      <c r="E1515" s="931">
        <v>737</v>
      </c>
      <c r="F1515" s="906">
        <v>14.76</v>
      </c>
      <c r="G1515" s="906"/>
      <c r="H1515" s="815" t="str">
        <f>VLOOKUP($E1515,ETB!$B$66:$C$674,2,0)</f>
        <v>Trade creditors</v>
      </c>
    </row>
    <row r="1516" spans="1:8" ht="15" hidden="1" customHeight="1" outlineLevel="2">
      <c r="A1516" s="913">
        <v>1354</v>
      </c>
      <c r="B1516" s="911">
        <v>45229</v>
      </c>
      <c r="C1516" s="1047" t="s">
        <v>607</v>
      </c>
      <c r="D1516" s="930" t="s">
        <v>1559</v>
      </c>
      <c r="E1516" s="931">
        <v>737</v>
      </c>
      <c r="F1516" s="906">
        <v>25</v>
      </c>
      <c r="G1516" s="906"/>
      <c r="H1516" s="815" t="str">
        <f>VLOOKUP($E1516,ETB!$B$66:$C$674,2,0)</f>
        <v>Trade creditors</v>
      </c>
    </row>
    <row r="1517" spans="1:8" ht="15" hidden="1" customHeight="1" outlineLevel="2">
      <c r="A1517" s="913">
        <v>1361</v>
      </c>
      <c r="B1517" s="911">
        <v>45124</v>
      </c>
      <c r="C1517" s="1047" t="s">
        <v>575</v>
      </c>
      <c r="D1517" s="930" t="s">
        <v>1136</v>
      </c>
      <c r="E1517" s="931">
        <v>737</v>
      </c>
      <c r="F1517" s="906">
        <v>3000</v>
      </c>
      <c r="G1517" s="906"/>
      <c r="H1517" s="815" t="str">
        <f>VLOOKUP($E1517,ETB!$B$66:$C$674,2,0)</f>
        <v>Trade creditors</v>
      </c>
    </row>
    <row r="1518" spans="1:8" ht="15" hidden="1" customHeight="1" outlineLevel="2">
      <c r="A1518" s="913">
        <v>1362</v>
      </c>
      <c r="B1518" s="911">
        <v>45175</v>
      </c>
      <c r="C1518" s="1047" t="s">
        <v>575</v>
      </c>
      <c r="D1518" s="930" t="s">
        <v>1326</v>
      </c>
      <c r="E1518" s="931">
        <v>737</v>
      </c>
      <c r="F1518" s="906">
        <v>650</v>
      </c>
      <c r="G1518" s="906"/>
      <c r="H1518" s="815" t="str">
        <f>VLOOKUP($E1518,ETB!$B$66:$C$674,2,0)</f>
        <v>Trade creditors</v>
      </c>
    </row>
    <row r="1519" spans="1:8" ht="15" hidden="1" customHeight="1" outlineLevel="2">
      <c r="A1519" s="913">
        <v>1363</v>
      </c>
      <c r="B1519" s="911">
        <v>45141</v>
      </c>
      <c r="C1519" s="1047" t="s">
        <v>575</v>
      </c>
      <c r="D1519" s="930" t="s">
        <v>1001</v>
      </c>
      <c r="E1519" s="931">
        <v>737</v>
      </c>
      <c r="F1519" s="906">
        <v>60</v>
      </c>
      <c r="G1519" s="906"/>
      <c r="H1519" s="815" t="str">
        <f>VLOOKUP($E1519,ETB!$B$66:$C$674,2,0)</f>
        <v>Trade creditors</v>
      </c>
    </row>
    <row r="1520" spans="1:8" ht="15" hidden="1" customHeight="1" outlineLevel="2">
      <c r="A1520" s="913">
        <v>1366</v>
      </c>
      <c r="B1520" s="911">
        <v>45217</v>
      </c>
      <c r="C1520" s="1047" t="s">
        <v>575</v>
      </c>
      <c r="D1520" s="930" t="s">
        <v>1499</v>
      </c>
      <c r="E1520" s="931">
        <v>737</v>
      </c>
      <c r="F1520" s="906">
        <v>14039</v>
      </c>
      <c r="G1520" s="906"/>
      <c r="H1520" s="815" t="str">
        <f>VLOOKUP($E1520,ETB!$B$66:$C$674,2,0)</f>
        <v>Trade creditors</v>
      </c>
    </row>
    <row r="1521" spans="1:8" ht="15" hidden="1" customHeight="1" outlineLevel="2">
      <c r="A1521" s="913">
        <v>1378</v>
      </c>
      <c r="B1521" s="911">
        <v>44980</v>
      </c>
      <c r="C1521" s="1047" t="s">
        <v>577</v>
      </c>
      <c r="D1521" s="930" t="s">
        <v>738</v>
      </c>
      <c r="E1521" s="931">
        <v>737</v>
      </c>
      <c r="F1521" s="906">
        <v>153.88999999999999</v>
      </c>
      <c r="G1521" s="906"/>
      <c r="H1521" s="815" t="str">
        <f>VLOOKUP($E1521,ETB!$B$66:$C$674,2,0)</f>
        <v>Trade creditors</v>
      </c>
    </row>
    <row r="1522" spans="1:8" ht="15" hidden="1" customHeight="1" outlineLevel="2">
      <c r="A1522" s="913">
        <v>1382</v>
      </c>
      <c r="B1522" s="911">
        <v>45154</v>
      </c>
      <c r="C1522" s="1047" t="s">
        <v>575</v>
      </c>
      <c r="D1522" s="930" t="s">
        <v>1221</v>
      </c>
      <c r="E1522" s="931">
        <v>737</v>
      </c>
      <c r="F1522" s="906">
        <v>5000</v>
      </c>
      <c r="G1522" s="906"/>
      <c r="H1522" s="815" t="str">
        <f>VLOOKUP($E1522,ETB!$B$66:$C$674,2,0)</f>
        <v>Trade creditors</v>
      </c>
    </row>
    <row r="1523" spans="1:8" ht="15" hidden="1" customHeight="1" outlineLevel="2">
      <c r="A1523" s="913">
        <v>1383</v>
      </c>
      <c r="B1523" s="911">
        <v>45236</v>
      </c>
      <c r="C1523" s="1047" t="s">
        <v>577</v>
      </c>
      <c r="D1523" s="930" t="s">
        <v>1597</v>
      </c>
      <c r="E1523" s="931">
        <v>737</v>
      </c>
      <c r="F1523" s="906">
        <v>200</v>
      </c>
      <c r="G1523" s="906"/>
      <c r="H1523" s="815" t="str">
        <f>VLOOKUP($E1523,ETB!$B$66:$C$674,2,0)</f>
        <v>Trade creditors</v>
      </c>
    </row>
    <row r="1524" spans="1:8" ht="15" hidden="1" customHeight="1" outlineLevel="2">
      <c r="A1524" s="913">
        <v>1384</v>
      </c>
      <c r="B1524" s="911">
        <v>45170</v>
      </c>
      <c r="C1524" s="1047" t="s">
        <v>577</v>
      </c>
      <c r="D1524" s="930" t="s">
        <v>1306</v>
      </c>
      <c r="E1524" s="931">
        <v>737</v>
      </c>
      <c r="F1524" s="906">
        <v>1984</v>
      </c>
      <c r="G1524" s="906"/>
      <c r="H1524" s="815" t="str">
        <f>VLOOKUP($E1524,ETB!$B$66:$C$674,2,0)</f>
        <v>Trade creditors</v>
      </c>
    </row>
    <row r="1525" spans="1:8" ht="15" hidden="1" customHeight="1" outlineLevel="2">
      <c r="A1525" s="913">
        <v>1388</v>
      </c>
      <c r="B1525" s="911">
        <v>45187</v>
      </c>
      <c r="C1525" s="1047" t="s">
        <v>577</v>
      </c>
      <c r="D1525" s="930" t="s">
        <v>1372</v>
      </c>
      <c r="E1525" s="931">
        <v>737</v>
      </c>
      <c r="F1525" s="906">
        <v>91.9</v>
      </c>
      <c r="G1525" s="906"/>
      <c r="H1525" s="815" t="str">
        <f>VLOOKUP($E1525,ETB!$B$66:$C$674,2,0)</f>
        <v>Trade creditors</v>
      </c>
    </row>
    <row r="1526" spans="1:8" ht="15" hidden="1" customHeight="1" outlineLevel="2">
      <c r="A1526" s="913">
        <v>1389</v>
      </c>
      <c r="B1526" s="911">
        <v>45187</v>
      </c>
      <c r="C1526" s="1047" t="s">
        <v>577</v>
      </c>
      <c r="D1526" s="930" t="s">
        <v>1372</v>
      </c>
      <c r="E1526" s="931">
        <v>737</v>
      </c>
      <c r="F1526" s="906">
        <v>13.79</v>
      </c>
      <c r="G1526" s="906"/>
      <c r="H1526" s="815" t="str">
        <f>VLOOKUP($E1526,ETB!$B$66:$C$674,2,0)</f>
        <v>Trade creditors</v>
      </c>
    </row>
    <row r="1527" spans="1:8" ht="15" hidden="1" customHeight="1" outlineLevel="2">
      <c r="A1527" s="913">
        <v>1390</v>
      </c>
      <c r="B1527" s="911">
        <v>45093</v>
      </c>
      <c r="C1527" s="1047" t="s">
        <v>577</v>
      </c>
      <c r="D1527" s="930" t="s">
        <v>1056</v>
      </c>
      <c r="E1527" s="931">
        <v>737</v>
      </c>
      <c r="F1527" s="906">
        <v>41.47</v>
      </c>
      <c r="G1527" s="906"/>
      <c r="H1527" s="815" t="str">
        <f>VLOOKUP($E1527,ETB!$B$66:$C$674,2,0)</f>
        <v>Trade creditors</v>
      </c>
    </row>
    <row r="1528" spans="1:8" ht="15" hidden="1" customHeight="1" outlineLevel="2">
      <c r="A1528" s="913">
        <v>1391</v>
      </c>
      <c r="B1528" s="911">
        <v>45096</v>
      </c>
      <c r="C1528" s="1047" t="s">
        <v>577</v>
      </c>
      <c r="D1528" s="930" t="s">
        <v>1069</v>
      </c>
      <c r="E1528" s="931">
        <v>737</v>
      </c>
      <c r="F1528" s="906">
        <v>31.87</v>
      </c>
      <c r="G1528" s="906"/>
      <c r="H1528" s="815" t="str">
        <f>VLOOKUP($E1528,ETB!$B$66:$C$674,2,0)</f>
        <v>Trade creditors</v>
      </c>
    </row>
    <row r="1529" spans="1:8" ht="15" hidden="1" customHeight="1" outlineLevel="2">
      <c r="A1529" s="913">
        <v>1392</v>
      </c>
      <c r="B1529" s="911">
        <v>45138</v>
      </c>
      <c r="C1529" s="1047" t="s">
        <v>577</v>
      </c>
      <c r="D1529" s="930" t="s">
        <v>1182</v>
      </c>
      <c r="E1529" s="931">
        <v>737</v>
      </c>
      <c r="F1529" s="906">
        <v>32.42</v>
      </c>
      <c r="G1529" s="906"/>
      <c r="H1529" s="815" t="str">
        <f>VLOOKUP($E1529,ETB!$B$66:$C$674,2,0)</f>
        <v>Trade creditors</v>
      </c>
    </row>
    <row r="1530" spans="1:8" ht="15" hidden="1" customHeight="1" outlineLevel="2">
      <c r="A1530" s="913">
        <v>1393</v>
      </c>
      <c r="B1530" s="911">
        <v>45103</v>
      </c>
      <c r="C1530" s="1047" t="s">
        <v>577</v>
      </c>
      <c r="D1530" s="930" t="s">
        <v>1086</v>
      </c>
      <c r="E1530" s="931">
        <v>737</v>
      </c>
      <c r="F1530" s="906">
        <v>42.16</v>
      </c>
      <c r="G1530" s="906"/>
      <c r="H1530" s="815" t="str">
        <f>VLOOKUP($E1530,ETB!$B$66:$C$674,2,0)</f>
        <v>Trade creditors</v>
      </c>
    </row>
    <row r="1531" spans="1:8" ht="15" hidden="1" customHeight="1" outlineLevel="2">
      <c r="A1531" s="913">
        <v>1395</v>
      </c>
      <c r="B1531" s="911">
        <v>45233</v>
      </c>
      <c r="C1531" s="1047" t="s">
        <v>577</v>
      </c>
      <c r="D1531" s="930" t="s">
        <v>1584</v>
      </c>
      <c r="E1531" s="931">
        <v>737</v>
      </c>
      <c r="F1531" s="906">
        <v>32.46</v>
      </c>
      <c r="G1531" s="906"/>
      <c r="H1531" s="815" t="str">
        <f>VLOOKUP($E1531,ETB!$B$66:$C$674,2,0)</f>
        <v>Trade creditors</v>
      </c>
    </row>
    <row r="1532" spans="1:8" ht="15" hidden="1" customHeight="1" outlineLevel="2">
      <c r="A1532" s="913">
        <v>1396</v>
      </c>
      <c r="B1532" s="911">
        <v>45240</v>
      </c>
      <c r="C1532" s="1047" t="s">
        <v>577</v>
      </c>
      <c r="D1532" s="930" t="s">
        <v>1613</v>
      </c>
      <c r="E1532" s="931">
        <v>737</v>
      </c>
      <c r="F1532" s="906">
        <v>35.94</v>
      </c>
      <c r="G1532" s="906"/>
      <c r="H1532" s="815" t="str">
        <f>VLOOKUP($E1532,ETB!$B$66:$C$674,2,0)</f>
        <v>Trade creditors</v>
      </c>
    </row>
    <row r="1533" spans="1:8" ht="15" hidden="1" customHeight="1" outlineLevel="2">
      <c r="A1533" s="913">
        <v>1397</v>
      </c>
      <c r="B1533" s="911">
        <v>45243</v>
      </c>
      <c r="C1533" s="1047" t="s">
        <v>577</v>
      </c>
      <c r="D1533" s="930" t="s">
        <v>1620</v>
      </c>
      <c r="E1533" s="931">
        <v>737</v>
      </c>
      <c r="F1533" s="906">
        <v>25.25</v>
      </c>
      <c r="G1533" s="906"/>
      <c r="H1533" s="815" t="str">
        <f>VLOOKUP($E1533,ETB!$B$66:$C$674,2,0)</f>
        <v>Trade creditors</v>
      </c>
    </row>
    <row r="1534" spans="1:8" ht="15" hidden="1" customHeight="1" outlineLevel="2">
      <c r="A1534" s="913">
        <v>1398</v>
      </c>
      <c r="B1534" s="911">
        <v>45247</v>
      </c>
      <c r="C1534" s="1047" t="s">
        <v>577</v>
      </c>
      <c r="D1534" s="930" t="s">
        <v>1641</v>
      </c>
      <c r="E1534" s="931">
        <v>737</v>
      </c>
      <c r="F1534" s="906">
        <v>30.35</v>
      </c>
      <c r="G1534" s="906"/>
      <c r="H1534" s="815" t="str">
        <f>VLOOKUP($E1534,ETB!$B$66:$C$674,2,0)</f>
        <v>Trade creditors</v>
      </c>
    </row>
    <row r="1535" spans="1:8" ht="15" hidden="1" customHeight="1" outlineLevel="2">
      <c r="A1535" s="913">
        <v>1399</v>
      </c>
      <c r="B1535" s="911">
        <v>45247</v>
      </c>
      <c r="C1535" s="1047" t="s">
        <v>577</v>
      </c>
      <c r="D1535" s="930" t="s">
        <v>1642</v>
      </c>
      <c r="E1535" s="931">
        <v>737</v>
      </c>
      <c r="F1535" s="906">
        <v>35.24</v>
      </c>
      <c r="G1535" s="906"/>
      <c r="H1535" s="815" t="str">
        <f>VLOOKUP($E1535,ETB!$B$66:$C$674,2,0)</f>
        <v>Trade creditors</v>
      </c>
    </row>
    <row r="1536" spans="1:8" ht="15" hidden="1" customHeight="1" outlineLevel="2">
      <c r="A1536" s="913">
        <v>1400</v>
      </c>
      <c r="B1536" s="911">
        <v>45201</v>
      </c>
      <c r="C1536" s="1047" t="s">
        <v>577</v>
      </c>
      <c r="D1536" s="930" t="s">
        <v>1430</v>
      </c>
      <c r="E1536" s="931">
        <v>737</v>
      </c>
      <c r="F1536" s="906">
        <v>82.69</v>
      </c>
      <c r="G1536" s="906"/>
      <c r="H1536" s="815" t="str">
        <f>VLOOKUP($E1536,ETB!$B$66:$C$674,2,0)</f>
        <v>Trade creditors</v>
      </c>
    </row>
    <row r="1537" spans="1:8" ht="15" hidden="1" customHeight="1" outlineLevel="2">
      <c r="A1537" s="913">
        <v>1401</v>
      </c>
      <c r="B1537" s="911">
        <v>45230</v>
      </c>
      <c r="C1537" s="1047" t="s">
        <v>577</v>
      </c>
      <c r="D1537" s="930" t="s">
        <v>1562</v>
      </c>
      <c r="E1537" s="931">
        <v>737</v>
      </c>
      <c r="F1537" s="906">
        <v>26.72</v>
      </c>
      <c r="G1537" s="906"/>
      <c r="H1537" s="815" t="str">
        <f>VLOOKUP($E1537,ETB!$B$66:$C$674,2,0)</f>
        <v>Trade creditors</v>
      </c>
    </row>
    <row r="1538" spans="1:8" ht="15" hidden="1" customHeight="1" outlineLevel="2">
      <c r="A1538" s="913">
        <v>1403</v>
      </c>
      <c r="B1538" s="911">
        <v>45236</v>
      </c>
      <c r="C1538" s="1047" t="s">
        <v>577</v>
      </c>
      <c r="D1538" s="930" t="s">
        <v>1598</v>
      </c>
      <c r="E1538" s="931">
        <v>737</v>
      </c>
      <c r="F1538" s="906">
        <v>151.96</v>
      </c>
      <c r="G1538" s="906"/>
      <c r="H1538" s="815" t="str">
        <f>VLOOKUP($E1538,ETB!$B$66:$C$674,2,0)</f>
        <v>Trade creditors</v>
      </c>
    </row>
    <row r="1539" spans="1:8" ht="15" hidden="1" customHeight="1" outlineLevel="2">
      <c r="A1539" s="913">
        <v>1406</v>
      </c>
      <c r="B1539" s="911">
        <v>45159</v>
      </c>
      <c r="C1539" s="1047" t="s">
        <v>577</v>
      </c>
      <c r="D1539" s="930" t="s">
        <v>1247</v>
      </c>
      <c r="E1539" s="931">
        <v>737</v>
      </c>
      <c r="F1539" s="906">
        <v>7.99</v>
      </c>
      <c r="G1539" s="906"/>
      <c r="H1539" s="815" t="str">
        <f>VLOOKUP($E1539,ETB!$B$66:$C$674,2,0)</f>
        <v>Trade creditors</v>
      </c>
    </row>
    <row r="1540" spans="1:8" ht="15" hidden="1" customHeight="1" outlineLevel="2">
      <c r="A1540" s="913">
        <v>1407</v>
      </c>
      <c r="B1540" s="911">
        <v>45127</v>
      </c>
      <c r="C1540" s="1047" t="s">
        <v>577</v>
      </c>
      <c r="D1540" s="930" t="s">
        <v>1157</v>
      </c>
      <c r="E1540" s="931">
        <v>737</v>
      </c>
      <c r="F1540" s="906">
        <v>7.99</v>
      </c>
      <c r="G1540" s="906"/>
      <c r="H1540" s="815" t="str">
        <f>VLOOKUP($E1540,ETB!$B$66:$C$674,2,0)</f>
        <v>Trade creditors</v>
      </c>
    </row>
    <row r="1541" spans="1:8" ht="15" hidden="1" customHeight="1" outlineLevel="2">
      <c r="A1541" s="913">
        <v>1408</v>
      </c>
      <c r="B1541" s="911">
        <v>45097</v>
      </c>
      <c r="C1541" s="1047" t="s">
        <v>577</v>
      </c>
      <c r="D1541" s="930" t="s">
        <v>1074</v>
      </c>
      <c r="E1541" s="931">
        <v>737</v>
      </c>
      <c r="F1541" s="906">
        <v>7.99</v>
      </c>
      <c r="G1541" s="906"/>
      <c r="H1541" s="815" t="str">
        <f>VLOOKUP($E1541,ETB!$B$66:$C$674,2,0)</f>
        <v>Trade creditors</v>
      </c>
    </row>
    <row r="1542" spans="1:8" ht="15" hidden="1" customHeight="1" outlineLevel="2">
      <c r="A1542" s="913">
        <v>1410</v>
      </c>
      <c r="B1542" s="911">
        <v>45250</v>
      </c>
      <c r="C1542" s="1047" t="s">
        <v>577</v>
      </c>
      <c r="D1542" s="932" t="s">
        <v>1654</v>
      </c>
      <c r="E1542" s="931">
        <v>737</v>
      </c>
      <c r="F1542" s="906">
        <v>7.99</v>
      </c>
      <c r="G1542" s="906"/>
      <c r="H1542" s="815" t="str">
        <f>VLOOKUP($E1542,ETB!$B$66:$C$674,2,0)</f>
        <v>Trade creditors</v>
      </c>
    </row>
    <row r="1543" spans="1:8" ht="15" hidden="1" customHeight="1" outlineLevel="2">
      <c r="A1543" s="913">
        <v>1411</v>
      </c>
      <c r="B1543" s="911">
        <v>45219</v>
      </c>
      <c r="C1543" s="1047" t="s">
        <v>577</v>
      </c>
      <c r="D1543" s="930" t="s">
        <v>1514</v>
      </c>
      <c r="E1543" s="931">
        <v>737</v>
      </c>
      <c r="F1543" s="906">
        <v>7.99</v>
      </c>
      <c r="G1543" s="906"/>
      <c r="H1543" s="815" t="str">
        <f>VLOOKUP($E1543,ETB!$B$66:$C$674,2,0)</f>
        <v>Trade creditors</v>
      </c>
    </row>
    <row r="1544" spans="1:8" ht="15" hidden="1" customHeight="1" outlineLevel="2">
      <c r="A1544" s="913">
        <v>1412</v>
      </c>
      <c r="B1544" s="911">
        <v>45254</v>
      </c>
      <c r="C1544" s="1047" t="s">
        <v>577</v>
      </c>
      <c r="D1544" s="930" t="s">
        <v>1671</v>
      </c>
      <c r="E1544" s="931">
        <v>737</v>
      </c>
      <c r="F1544" s="906">
        <v>79</v>
      </c>
      <c r="G1544" s="906"/>
      <c r="H1544" s="815" t="str">
        <f>VLOOKUP($E1544,ETB!$B$66:$C$674,2,0)</f>
        <v>Trade creditors</v>
      </c>
    </row>
    <row r="1545" spans="1:8" ht="15" hidden="1" customHeight="1" outlineLevel="2">
      <c r="A1545" s="913">
        <v>1413</v>
      </c>
      <c r="B1545" s="911">
        <v>45243</v>
      </c>
      <c r="C1545" s="1047" t="s">
        <v>577</v>
      </c>
      <c r="D1545" s="930" t="s">
        <v>1621</v>
      </c>
      <c r="E1545" s="931">
        <v>737</v>
      </c>
      <c r="F1545" s="906">
        <v>69.989999999999995</v>
      </c>
      <c r="G1545" s="906"/>
      <c r="H1545" s="815" t="str">
        <f>VLOOKUP($E1545,ETB!$B$66:$C$674,2,0)</f>
        <v>Trade creditors</v>
      </c>
    </row>
    <row r="1546" spans="1:8" ht="15" hidden="1" customHeight="1" outlineLevel="2">
      <c r="A1546" s="913">
        <v>1418</v>
      </c>
      <c r="B1546" s="911">
        <v>45173</v>
      </c>
      <c r="C1546" s="1047" t="s">
        <v>577</v>
      </c>
      <c r="D1546" s="930" t="s">
        <v>1317</v>
      </c>
      <c r="E1546" s="931">
        <v>737</v>
      </c>
      <c r="F1546" s="906">
        <v>170</v>
      </c>
      <c r="G1546" s="906"/>
      <c r="H1546" s="815" t="str">
        <f>VLOOKUP($E1546,ETB!$B$66:$C$674,2,0)</f>
        <v>Trade creditors</v>
      </c>
    </row>
    <row r="1547" spans="1:8" ht="15" hidden="1" customHeight="1" outlineLevel="2">
      <c r="A1547" s="913">
        <v>1420</v>
      </c>
      <c r="B1547" s="911">
        <v>45184</v>
      </c>
      <c r="C1547" s="1047" t="s">
        <v>577</v>
      </c>
      <c r="D1547" s="930" t="s">
        <v>1365</v>
      </c>
      <c r="E1547" s="931">
        <v>737</v>
      </c>
      <c r="F1547" s="906">
        <v>720</v>
      </c>
      <c r="G1547" s="906"/>
      <c r="H1547" s="815" t="str">
        <f>VLOOKUP($E1547,ETB!$B$66:$C$674,2,0)</f>
        <v>Trade creditors</v>
      </c>
    </row>
    <row r="1548" spans="1:8" ht="15" hidden="1" customHeight="1" outlineLevel="2">
      <c r="A1548" s="913">
        <v>1422</v>
      </c>
      <c r="B1548" s="911">
        <v>45173</v>
      </c>
      <c r="C1548" s="1047" t="s">
        <v>577</v>
      </c>
      <c r="D1548" s="930" t="s">
        <v>1318</v>
      </c>
      <c r="E1548" s="931">
        <v>737</v>
      </c>
      <c r="F1548" s="906">
        <v>83.84</v>
      </c>
      <c r="G1548" s="906"/>
      <c r="H1548" s="815" t="str">
        <f>VLOOKUP($E1548,ETB!$B$66:$C$674,2,0)</f>
        <v>Trade creditors</v>
      </c>
    </row>
    <row r="1549" spans="1:8" ht="15" hidden="1" customHeight="1" outlineLevel="2">
      <c r="A1549" s="913">
        <v>1423</v>
      </c>
      <c r="B1549" s="911">
        <v>45225</v>
      </c>
      <c r="C1549" s="1047" t="s">
        <v>577</v>
      </c>
      <c r="D1549" s="930" t="s">
        <v>1544</v>
      </c>
      <c r="E1549" s="931">
        <v>737</v>
      </c>
      <c r="F1549" s="906">
        <v>33.96</v>
      </c>
      <c r="G1549" s="906"/>
      <c r="H1549" s="815" t="str">
        <f>VLOOKUP($E1549,ETB!$B$66:$C$674,2,0)</f>
        <v>Trade creditors</v>
      </c>
    </row>
    <row r="1550" spans="1:8" ht="15" hidden="1" customHeight="1" outlineLevel="2">
      <c r="A1550" s="913">
        <v>1424</v>
      </c>
      <c r="B1550" s="911">
        <v>45218</v>
      </c>
      <c r="C1550" s="1047" t="s">
        <v>577</v>
      </c>
      <c r="D1550" s="930" t="s">
        <v>1507</v>
      </c>
      <c r="E1550" s="931">
        <v>737</v>
      </c>
      <c r="F1550" s="906">
        <v>37.93</v>
      </c>
      <c r="G1550" s="906"/>
      <c r="H1550" s="815" t="str">
        <f>VLOOKUP($E1550,ETB!$B$66:$C$674,2,0)</f>
        <v>Trade creditors</v>
      </c>
    </row>
    <row r="1551" spans="1:8" ht="15" hidden="1" customHeight="1" outlineLevel="2">
      <c r="A1551" s="913">
        <v>1426</v>
      </c>
      <c r="B1551" s="911">
        <v>45226</v>
      </c>
      <c r="C1551" s="1047" t="s">
        <v>577</v>
      </c>
      <c r="D1551" s="930" t="s">
        <v>1549</v>
      </c>
      <c r="E1551" s="931">
        <v>737</v>
      </c>
      <c r="F1551" s="906">
        <v>21.51</v>
      </c>
      <c r="G1551" s="906"/>
      <c r="H1551" s="815" t="str">
        <f>VLOOKUP($E1551,ETB!$B$66:$C$674,2,0)</f>
        <v>Trade creditors</v>
      </c>
    </row>
    <row r="1552" spans="1:8" ht="15" hidden="1" customHeight="1" outlineLevel="2">
      <c r="A1552" s="913">
        <v>1432</v>
      </c>
      <c r="B1552" s="911">
        <v>45208</v>
      </c>
      <c r="C1552" s="1047" t="s">
        <v>577</v>
      </c>
      <c r="D1552" s="930" t="s">
        <v>1454</v>
      </c>
      <c r="E1552" s="931">
        <v>737</v>
      </c>
      <c r="F1552" s="906">
        <v>3.49</v>
      </c>
      <c r="G1552" s="906"/>
      <c r="H1552" s="815" t="str">
        <f>VLOOKUP($E1552,ETB!$B$66:$C$674,2,0)</f>
        <v>Trade creditors</v>
      </c>
    </row>
    <row r="1553" spans="1:8" ht="15" hidden="1" customHeight="1" outlineLevel="2">
      <c r="A1553" s="913">
        <v>1438</v>
      </c>
      <c r="B1553" s="911">
        <v>45008</v>
      </c>
      <c r="C1553" s="1047" t="s">
        <v>575</v>
      </c>
      <c r="D1553" s="930" t="s">
        <v>827</v>
      </c>
      <c r="E1553" s="931">
        <v>737</v>
      </c>
      <c r="F1553" s="906">
        <v>2000</v>
      </c>
      <c r="G1553" s="906"/>
      <c r="H1553" s="815" t="str">
        <f>VLOOKUP($E1553,ETB!$B$66:$C$674,2,0)</f>
        <v>Trade creditors</v>
      </c>
    </row>
    <row r="1554" spans="1:8" ht="15" hidden="1" customHeight="1" outlineLevel="2">
      <c r="A1554" s="913">
        <v>1435</v>
      </c>
      <c r="B1554" s="911">
        <v>45145</v>
      </c>
      <c r="C1554" s="1047" t="s">
        <v>575</v>
      </c>
      <c r="D1554" s="930" t="s">
        <v>827</v>
      </c>
      <c r="E1554" s="931">
        <v>737</v>
      </c>
      <c r="F1554" s="906">
        <v>4600</v>
      </c>
      <c r="G1554" s="906"/>
      <c r="H1554" s="815" t="str">
        <f>VLOOKUP($E1554,ETB!$B$66:$C$674,2,0)</f>
        <v>Trade creditors</v>
      </c>
    </row>
    <row r="1555" spans="1:8" ht="15" hidden="1" customHeight="1" outlineLevel="2">
      <c r="A1555" s="913">
        <v>1436</v>
      </c>
      <c r="B1555" s="911">
        <v>45146</v>
      </c>
      <c r="C1555" s="1047" t="s">
        <v>575</v>
      </c>
      <c r="D1555" s="930" t="s">
        <v>827</v>
      </c>
      <c r="E1555" s="931">
        <v>737</v>
      </c>
      <c r="F1555" s="906">
        <v>2525</v>
      </c>
      <c r="G1555" s="906"/>
      <c r="H1555" s="815" t="str">
        <f>VLOOKUP($E1555,ETB!$B$66:$C$674,2,0)</f>
        <v>Trade creditors</v>
      </c>
    </row>
    <row r="1556" spans="1:8" ht="15" hidden="1" customHeight="1" outlineLevel="2">
      <c r="A1556" s="913">
        <v>1437</v>
      </c>
      <c r="B1556" s="911">
        <v>45167</v>
      </c>
      <c r="C1556" s="1047" t="s">
        <v>575</v>
      </c>
      <c r="D1556" s="930" t="s">
        <v>827</v>
      </c>
      <c r="E1556" s="931">
        <v>737</v>
      </c>
      <c r="F1556" s="906">
        <v>4630</v>
      </c>
      <c r="G1556" s="906"/>
      <c r="H1556" s="815" t="str">
        <f>VLOOKUP($E1556,ETB!$B$66:$C$674,2,0)</f>
        <v>Trade creditors</v>
      </c>
    </row>
    <row r="1557" spans="1:8" ht="15" hidden="1" customHeight="1" outlineLevel="2">
      <c r="A1557" s="913">
        <v>1442</v>
      </c>
      <c r="B1557" s="911">
        <v>45041</v>
      </c>
      <c r="C1557" s="1047" t="s">
        <v>575</v>
      </c>
      <c r="D1557" s="930" t="s">
        <v>931</v>
      </c>
      <c r="E1557" s="931">
        <v>737</v>
      </c>
      <c r="F1557" s="906">
        <v>2200</v>
      </c>
      <c r="G1557" s="906"/>
      <c r="H1557" s="815" t="str">
        <f>VLOOKUP($E1557,ETB!$B$66:$C$674,2,0)</f>
        <v>Trade creditors</v>
      </c>
    </row>
    <row r="1558" spans="1:8" ht="15" hidden="1" customHeight="1" outlineLevel="2">
      <c r="A1558" s="913">
        <v>1440</v>
      </c>
      <c r="B1558" s="911">
        <v>45084</v>
      </c>
      <c r="C1558" s="1047" t="s">
        <v>575</v>
      </c>
      <c r="D1558" s="930" t="s">
        <v>931</v>
      </c>
      <c r="E1558" s="931">
        <v>737</v>
      </c>
      <c r="F1558" s="906">
        <v>2600</v>
      </c>
      <c r="G1558" s="906"/>
      <c r="H1558" s="815" t="str">
        <f>VLOOKUP($E1558,ETB!$B$66:$C$674,2,0)</f>
        <v>Trade creditors</v>
      </c>
    </row>
    <row r="1559" spans="1:8" ht="15" hidden="1" customHeight="1" outlineLevel="2">
      <c r="A1559" s="913">
        <v>1441</v>
      </c>
      <c r="B1559" s="911">
        <v>45084</v>
      </c>
      <c r="C1559" s="1047" t="s">
        <v>575</v>
      </c>
      <c r="D1559" s="930" t="s">
        <v>931</v>
      </c>
      <c r="E1559" s="931">
        <v>737</v>
      </c>
      <c r="F1559" s="906">
        <v>3000</v>
      </c>
      <c r="G1559" s="906"/>
      <c r="H1559" s="815" t="str">
        <f>VLOOKUP($E1559,ETB!$B$66:$C$674,2,0)</f>
        <v>Trade creditors</v>
      </c>
    </row>
    <row r="1560" spans="1:8" ht="15" hidden="1" customHeight="1" outlineLevel="2">
      <c r="A1560" s="913">
        <v>1443</v>
      </c>
      <c r="B1560" s="911">
        <v>45009</v>
      </c>
      <c r="C1560" s="1047" t="s">
        <v>575</v>
      </c>
      <c r="D1560" s="930" t="s">
        <v>831</v>
      </c>
      <c r="E1560" s="931">
        <v>737</v>
      </c>
      <c r="F1560" s="906">
        <v>1000</v>
      </c>
      <c r="G1560" s="906"/>
      <c r="H1560" s="815" t="str">
        <f>VLOOKUP($E1560,ETB!$B$66:$C$674,2,0)</f>
        <v>Trade creditors</v>
      </c>
    </row>
    <row r="1561" spans="1:8" ht="15" hidden="1" customHeight="1" outlineLevel="2">
      <c r="A1561" s="913">
        <v>1444</v>
      </c>
      <c r="B1561" s="911">
        <v>45042</v>
      </c>
      <c r="C1561" s="1047" t="s">
        <v>575</v>
      </c>
      <c r="D1561" s="930" t="s">
        <v>831</v>
      </c>
      <c r="E1561" s="931">
        <v>737</v>
      </c>
      <c r="F1561" s="906">
        <v>2300</v>
      </c>
      <c r="G1561" s="906"/>
      <c r="H1561" s="815" t="str">
        <f>VLOOKUP($E1561,ETB!$B$66:$C$674,2,0)</f>
        <v>Trade creditors</v>
      </c>
    </row>
    <row r="1562" spans="1:8" ht="15" hidden="1" customHeight="1" outlineLevel="2">
      <c r="A1562" s="913">
        <v>1445</v>
      </c>
      <c r="B1562" s="911">
        <v>45201</v>
      </c>
      <c r="C1562" s="1047" t="s">
        <v>575</v>
      </c>
      <c r="D1562" s="930" t="s">
        <v>831</v>
      </c>
      <c r="E1562" s="931">
        <v>737</v>
      </c>
      <c r="F1562" s="909">
        <v>1885</v>
      </c>
      <c r="G1562" s="906"/>
      <c r="H1562" s="815" t="str">
        <f>VLOOKUP($E1562,ETB!$B$66:$C$674,2,0)</f>
        <v>Trade creditors</v>
      </c>
    </row>
    <row r="1563" spans="1:8" ht="15" hidden="1" customHeight="1" outlineLevel="2">
      <c r="A1563" s="913">
        <v>1446</v>
      </c>
      <c r="B1563" s="911">
        <v>45187</v>
      </c>
      <c r="C1563" s="1047" t="s">
        <v>575</v>
      </c>
      <c r="D1563" s="930" t="s">
        <v>1374</v>
      </c>
      <c r="E1563" s="931">
        <v>737</v>
      </c>
      <c r="F1563" s="906">
        <v>3000</v>
      </c>
      <c r="G1563" s="906"/>
      <c r="H1563" s="815" t="str">
        <f>VLOOKUP($E1563,ETB!$B$66:$C$674,2,0)</f>
        <v>Trade creditors</v>
      </c>
    </row>
    <row r="1564" spans="1:8" ht="15" hidden="1" customHeight="1" outlineLevel="2">
      <c r="A1564" s="913">
        <v>1447</v>
      </c>
      <c r="B1564" s="911">
        <v>45217</v>
      </c>
      <c r="C1564" s="1047" t="s">
        <v>575</v>
      </c>
      <c r="D1564" s="932" t="s">
        <v>1374</v>
      </c>
      <c r="E1564" s="931">
        <v>737</v>
      </c>
      <c r="F1564" s="906">
        <v>1578</v>
      </c>
      <c r="G1564" s="906"/>
      <c r="H1564" s="815" t="str">
        <f>VLOOKUP($E1564,ETB!$B$66:$C$674,2,0)</f>
        <v>Trade creditors</v>
      </c>
    </row>
    <row r="1565" spans="1:8" ht="15" hidden="1" customHeight="1" outlineLevel="2">
      <c r="A1565" s="913">
        <v>1448</v>
      </c>
      <c r="B1565" s="911">
        <v>45230</v>
      </c>
      <c r="C1565" s="1047" t="s">
        <v>575</v>
      </c>
      <c r="D1565" s="930" t="s">
        <v>1374</v>
      </c>
      <c r="E1565" s="931">
        <v>737</v>
      </c>
      <c r="F1565" s="906">
        <v>2600</v>
      </c>
      <c r="G1565" s="906"/>
      <c r="H1565" s="815" t="str">
        <f>VLOOKUP($E1565,ETB!$B$66:$C$674,2,0)</f>
        <v>Trade creditors</v>
      </c>
    </row>
    <row r="1566" spans="1:8" ht="15" hidden="1" customHeight="1" outlineLevel="2">
      <c r="A1566" s="913">
        <v>1449</v>
      </c>
      <c r="B1566" s="911">
        <v>45230</v>
      </c>
      <c r="C1566" s="1047" t="s">
        <v>575</v>
      </c>
      <c r="D1566" s="930" t="s">
        <v>1374</v>
      </c>
      <c r="E1566" s="931">
        <v>737</v>
      </c>
      <c r="F1566" s="906">
        <v>720</v>
      </c>
      <c r="G1566" s="906"/>
      <c r="H1566" s="815" t="str">
        <f>VLOOKUP($E1566,ETB!$B$66:$C$674,2,0)</f>
        <v>Trade creditors</v>
      </c>
    </row>
    <row r="1567" spans="1:8" ht="15" hidden="1" customHeight="1" outlineLevel="2">
      <c r="A1567" s="913">
        <v>1450</v>
      </c>
      <c r="B1567" s="911">
        <v>44901</v>
      </c>
      <c r="C1567" s="1047" t="s">
        <v>575</v>
      </c>
      <c r="D1567" s="930" t="s">
        <v>586</v>
      </c>
      <c r="E1567" s="931">
        <v>737</v>
      </c>
      <c r="F1567" s="906">
        <v>1000</v>
      </c>
      <c r="G1567" s="906"/>
      <c r="H1567" s="815" t="str">
        <f>VLOOKUP($E1567,ETB!$B$66:$C$674,2,0)</f>
        <v>Trade creditors</v>
      </c>
    </row>
    <row r="1568" spans="1:8" ht="15" hidden="1" customHeight="1" outlineLevel="2">
      <c r="A1568" s="913">
        <v>1451</v>
      </c>
      <c r="B1568" s="911">
        <v>44901</v>
      </c>
      <c r="C1568" s="1047" t="s">
        <v>575</v>
      </c>
      <c r="D1568" s="930" t="s">
        <v>586</v>
      </c>
      <c r="E1568" s="931">
        <v>737</v>
      </c>
      <c r="F1568" s="906">
        <v>800</v>
      </c>
      <c r="G1568" s="906"/>
      <c r="H1568" s="815" t="str">
        <f>VLOOKUP($E1568,ETB!$B$66:$C$674,2,0)</f>
        <v>Trade creditors</v>
      </c>
    </row>
    <row r="1569" spans="1:8" ht="15" hidden="1" customHeight="1" outlineLevel="2">
      <c r="A1569" s="913">
        <v>1452</v>
      </c>
      <c r="B1569" s="911">
        <v>44914</v>
      </c>
      <c r="C1569" s="1047" t="s">
        <v>575</v>
      </c>
      <c r="D1569" s="930" t="s">
        <v>586</v>
      </c>
      <c r="E1569" s="931">
        <v>737</v>
      </c>
      <c r="F1569" s="906">
        <v>700</v>
      </c>
      <c r="G1569" s="906"/>
      <c r="H1569" s="815" t="str">
        <f>VLOOKUP($E1569,ETB!$B$66:$C$674,2,0)</f>
        <v>Trade creditors</v>
      </c>
    </row>
    <row r="1570" spans="1:8" ht="15" hidden="1" customHeight="1" outlineLevel="2">
      <c r="A1570" s="913">
        <v>1454</v>
      </c>
      <c r="B1570" s="911">
        <v>44936</v>
      </c>
      <c r="C1570" s="1047" t="s">
        <v>575</v>
      </c>
      <c r="D1570" s="930" t="s">
        <v>586</v>
      </c>
      <c r="E1570" s="931">
        <v>737</v>
      </c>
      <c r="F1570" s="906">
        <v>700</v>
      </c>
      <c r="G1570" s="906"/>
      <c r="H1570" s="815" t="str">
        <f>VLOOKUP($E1570,ETB!$B$66:$C$674,2,0)</f>
        <v>Trade creditors</v>
      </c>
    </row>
    <row r="1571" spans="1:8" ht="15" hidden="1" customHeight="1" outlineLevel="2">
      <c r="A1571" s="913">
        <v>1455</v>
      </c>
      <c r="B1571" s="911">
        <v>44936</v>
      </c>
      <c r="C1571" s="1047" t="s">
        <v>575</v>
      </c>
      <c r="D1571" s="930" t="s">
        <v>586</v>
      </c>
      <c r="E1571" s="931">
        <v>737</v>
      </c>
      <c r="F1571" s="906">
        <v>800</v>
      </c>
      <c r="G1571" s="906"/>
      <c r="H1571" s="815" t="str">
        <f>VLOOKUP($E1571,ETB!$B$66:$C$674,2,0)</f>
        <v>Trade creditors</v>
      </c>
    </row>
    <row r="1572" spans="1:8" ht="15" hidden="1" customHeight="1" outlineLevel="2">
      <c r="A1572" s="913">
        <v>1456</v>
      </c>
      <c r="B1572" s="911">
        <v>44936</v>
      </c>
      <c r="C1572" s="1047" t="s">
        <v>575</v>
      </c>
      <c r="D1572" s="930" t="s">
        <v>586</v>
      </c>
      <c r="E1572" s="931">
        <v>737</v>
      </c>
      <c r="F1572" s="906">
        <v>800</v>
      </c>
      <c r="G1572" s="906"/>
      <c r="H1572" s="815" t="str">
        <f>VLOOKUP($E1572,ETB!$B$66:$C$674,2,0)</f>
        <v>Trade creditors</v>
      </c>
    </row>
    <row r="1573" spans="1:8" ht="15" hidden="1" customHeight="1" outlineLevel="2">
      <c r="A1573" s="913">
        <v>1457</v>
      </c>
      <c r="B1573" s="911">
        <v>44944</v>
      </c>
      <c r="C1573" s="1047" t="s">
        <v>575</v>
      </c>
      <c r="D1573" s="930" t="s">
        <v>586</v>
      </c>
      <c r="E1573" s="931">
        <v>737</v>
      </c>
      <c r="F1573" s="906">
        <v>850</v>
      </c>
      <c r="G1573" s="906"/>
      <c r="H1573" s="815" t="str">
        <f>VLOOKUP($E1573,ETB!$B$66:$C$674,2,0)</f>
        <v>Trade creditors</v>
      </c>
    </row>
    <row r="1574" spans="1:8" ht="15" hidden="1" customHeight="1" outlineLevel="2">
      <c r="A1574" s="913">
        <v>1459</v>
      </c>
      <c r="B1574" s="911">
        <v>44944</v>
      </c>
      <c r="C1574" s="1047" t="s">
        <v>575</v>
      </c>
      <c r="D1574" s="930" t="s">
        <v>586</v>
      </c>
      <c r="E1574" s="931">
        <v>737</v>
      </c>
      <c r="F1574" s="906">
        <v>800</v>
      </c>
      <c r="G1574" s="906"/>
      <c r="H1574" s="815" t="str">
        <f>VLOOKUP($E1574,ETB!$B$66:$C$674,2,0)</f>
        <v>Trade creditors</v>
      </c>
    </row>
    <row r="1575" spans="1:8" ht="15" hidden="1" customHeight="1" outlineLevel="2">
      <c r="A1575" s="913">
        <v>1461</v>
      </c>
      <c r="B1575" s="911">
        <v>44945</v>
      </c>
      <c r="C1575" s="1047" t="s">
        <v>575</v>
      </c>
      <c r="D1575" s="930" t="s">
        <v>586</v>
      </c>
      <c r="E1575" s="931">
        <v>737</v>
      </c>
      <c r="F1575" s="906">
        <v>800</v>
      </c>
      <c r="G1575" s="906"/>
      <c r="H1575" s="815" t="str">
        <f>VLOOKUP($E1575,ETB!$B$66:$C$674,2,0)</f>
        <v>Trade creditors</v>
      </c>
    </row>
    <row r="1576" spans="1:8" ht="15" hidden="1" customHeight="1" outlineLevel="2">
      <c r="A1576" s="913">
        <v>1462</v>
      </c>
      <c r="B1576" s="911">
        <v>44952</v>
      </c>
      <c r="C1576" s="1047" t="s">
        <v>575</v>
      </c>
      <c r="D1576" s="930" t="s">
        <v>586</v>
      </c>
      <c r="E1576" s="931">
        <v>737</v>
      </c>
      <c r="F1576" s="906">
        <v>1000</v>
      </c>
      <c r="G1576" s="906"/>
      <c r="H1576" s="815" t="str">
        <f>VLOOKUP($E1576,ETB!$B$66:$C$674,2,0)</f>
        <v>Trade creditors</v>
      </c>
    </row>
    <row r="1577" spans="1:8" ht="15" hidden="1" customHeight="1" outlineLevel="2">
      <c r="A1577" s="913">
        <v>1463</v>
      </c>
      <c r="B1577" s="911">
        <v>44956</v>
      </c>
      <c r="C1577" s="1047" t="s">
        <v>575</v>
      </c>
      <c r="D1577" s="930" t="s">
        <v>586</v>
      </c>
      <c r="E1577" s="931">
        <v>737</v>
      </c>
      <c r="F1577" s="909">
        <v>800</v>
      </c>
      <c r="G1577" s="906"/>
      <c r="H1577" s="815" t="str">
        <f>VLOOKUP($E1577,ETB!$B$66:$C$674,2,0)</f>
        <v>Trade creditors</v>
      </c>
    </row>
    <row r="1578" spans="1:8" ht="15" hidden="1" customHeight="1" outlineLevel="2">
      <c r="A1578" s="913">
        <v>1464</v>
      </c>
      <c r="B1578" s="911">
        <v>44956</v>
      </c>
      <c r="C1578" s="1047" t="s">
        <v>575</v>
      </c>
      <c r="D1578" s="930" t="s">
        <v>586</v>
      </c>
      <c r="E1578" s="931">
        <v>737</v>
      </c>
      <c r="F1578" s="906">
        <v>800</v>
      </c>
      <c r="G1578" s="906"/>
      <c r="H1578" s="815" t="str">
        <f>VLOOKUP($E1578,ETB!$B$66:$C$674,2,0)</f>
        <v>Trade creditors</v>
      </c>
    </row>
    <row r="1579" spans="1:8" ht="15" hidden="1" customHeight="1" outlineLevel="2">
      <c r="A1579" s="913">
        <v>1465</v>
      </c>
      <c r="B1579" s="911">
        <v>44956</v>
      </c>
      <c r="C1579" s="1047" t="s">
        <v>575</v>
      </c>
      <c r="D1579" s="930" t="s">
        <v>586</v>
      </c>
      <c r="E1579" s="931">
        <v>737</v>
      </c>
      <c r="F1579" s="906">
        <v>900</v>
      </c>
      <c r="G1579" s="906"/>
      <c r="H1579" s="815" t="str">
        <f>VLOOKUP($E1579,ETB!$B$66:$C$674,2,0)</f>
        <v>Trade creditors</v>
      </c>
    </row>
    <row r="1580" spans="1:8" ht="15" hidden="1" customHeight="1" outlineLevel="2">
      <c r="A1580" s="913">
        <v>1466</v>
      </c>
      <c r="B1580" s="911">
        <v>44971</v>
      </c>
      <c r="C1580" s="1047" t="s">
        <v>575</v>
      </c>
      <c r="D1580" s="930" t="s">
        <v>586</v>
      </c>
      <c r="E1580" s="931">
        <v>737</v>
      </c>
      <c r="F1580" s="906">
        <v>1000</v>
      </c>
      <c r="G1580" s="906"/>
      <c r="H1580" s="815" t="str">
        <f>VLOOKUP($E1580,ETB!$B$66:$C$674,2,0)</f>
        <v>Trade creditors</v>
      </c>
    </row>
    <row r="1581" spans="1:8" ht="15" hidden="1" customHeight="1" outlineLevel="2">
      <c r="A1581" s="913">
        <v>1467</v>
      </c>
      <c r="B1581" s="911">
        <v>44971</v>
      </c>
      <c r="C1581" s="1047" t="s">
        <v>575</v>
      </c>
      <c r="D1581" s="930" t="s">
        <v>586</v>
      </c>
      <c r="E1581" s="931">
        <v>737</v>
      </c>
      <c r="F1581" s="906">
        <v>800</v>
      </c>
      <c r="G1581" s="906"/>
      <c r="H1581" s="815" t="str">
        <f>VLOOKUP($E1581,ETB!$B$66:$C$674,2,0)</f>
        <v>Trade creditors</v>
      </c>
    </row>
    <row r="1582" spans="1:8" ht="15" hidden="1" customHeight="1" outlineLevel="2">
      <c r="A1582" s="913">
        <v>1468</v>
      </c>
      <c r="B1582" s="911">
        <v>44974</v>
      </c>
      <c r="C1582" s="1047" t="s">
        <v>575</v>
      </c>
      <c r="D1582" s="930" t="s">
        <v>586</v>
      </c>
      <c r="E1582" s="931">
        <v>737</v>
      </c>
      <c r="F1582" s="906">
        <v>800</v>
      </c>
      <c r="G1582" s="906"/>
      <c r="H1582" s="815" t="str">
        <f>VLOOKUP($E1582,ETB!$B$66:$C$674,2,0)</f>
        <v>Trade creditors</v>
      </c>
    </row>
    <row r="1583" spans="1:8" ht="15" hidden="1" customHeight="1" outlineLevel="2">
      <c r="A1583" s="913">
        <v>1469</v>
      </c>
      <c r="B1583" s="911">
        <v>44974</v>
      </c>
      <c r="C1583" s="1047" t="s">
        <v>575</v>
      </c>
      <c r="D1583" s="930" t="s">
        <v>586</v>
      </c>
      <c r="E1583" s="931">
        <v>737</v>
      </c>
      <c r="F1583" s="906">
        <v>800</v>
      </c>
      <c r="G1583" s="906"/>
      <c r="H1583" s="815" t="str">
        <f>VLOOKUP($E1583,ETB!$B$66:$C$674,2,0)</f>
        <v>Trade creditors</v>
      </c>
    </row>
    <row r="1584" spans="1:8" ht="15" hidden="1" customHeight="1" outlineLevel="2">
      <c r="A1584" s="913">
        <v>1470</v>
      </c>
      <c r="B1584" s="911">
        <v>44979</v>
      </c>
      <c r="C1584" s="1047" t="s">
        <v>575</v>
      </c>
      <c r="D1584" s="930" t="s">
        <v>586</v>
      </c>
      <c r="E1584" s="931">
        <v>737</v>
      </c>
      <c r="F1584" s="906">
        <v>800</v>
      </c>
      <c r="G1584" s="906"/>
      <c r="H1584" s="815" t="str">
        <f>VLOOKUP($E1584,ETB!$B$66:$C$674,2,0)</f>
        <v>Trade creditors</v>
      </c>
    </row>
    <row r="1585" spans="1:8" ht="15" hidden="1" customHeight="1" outlineLevel="2">
      <c r="A1585" s="913">
        <v>1458</v>
      </c>
      <c r="B1585" s="911">
        <v>45007</v>
      </c>
      <c r="C1585" s="1047" t="s">
        <v>575</v>
      </c>
      <c r="D1585" s="930" t="s">
        <v>586</v>
      </c>
      <c r="E1585" s="931">
        <v>737</v>
      </c>
      <c r="F1585" s="906">
        <v>1900</v>
      </c>
      <c r="G1585" s="906"/>
      <c r="H1585" s="815" t="str">
        <f>VLOOKUP($E1585,ETB!$B$66:$C$674,2,0)</f>
        <v>Trade creditors</v>
      </c>
    </row>
    <row r="1586" spans="1:8" ht="15" hidden="1" customHeight="1" outlineLevel="2">
      <c r="A1586" s="913">
        <v>1453</v>
      </c>
      <c r="B1586" s="911">
        <v>45078</v>
      </c>
      <c r="C1586" s="1047" t="s">
        <v>575</v>
      </c>
      <c r="D1586" s="930" t="s">
        <v>586</v>
      </c>
      <c r="E1586" s="931">
        <v>737</v>
      </c>
      <c r="F1586" s="906">
        <v>800</v>
      </c>
      <c r="G1586" s="906"/>
      <c r="H1586" s="815" t="str">
        <f>VLOOKUP($E1586,ETB!$B$66:$C$674,2,0)</f>
        <v>Trade creditors</v>
      </c>
    </row>
    <row r="1587" spans="1:8" ht="15" hidden="1" customHeight="1" outlineLevel="2">
      <c r="A1587" s="913">
        <v>1471</v>
      </c>
      <c r="B1587" s="911">
        <v>45224</v>
      </c>
      <c r="C1587" s="1047" t="s">
        <v>575</v>
      </c>
      <c r="D1587" s="930" t="s">
        <v>1538</v>
      </c>
      <c r="E1587" s="931">
        <v>737</v>
      </c>
      <c r="F1587" s="906">
        <v>5175</v>
      </c>
      <c r="G1587" s="906"/>
      <c r="H1587" s="815" t="str">
        <f>VLOOKUP($E1587,ETB!$B$66:$C$674,2,0)</f>
        <v>Trade creditors</v>
      </c>
    </row>
    <row r="1588" spans="1:8" ht="15" hidden="1" customHeight="1" outlineLevel="2">
      <c r="A1588" s="913">
        <v>1472</v>
      </c>
      <c r="B1588" s="911">
        <v>45233</v>
      </c>
      <c r="C1588" s="1047" t="s">
        <v>575</v>
      </c>
      <c r="D1588" s="930" t="s">
        <v>1585</v>
      </c>
      <c r="E1588" s="931">
        <v>737</v>
      </c>
      <c r="F1588" s="906">
        <v>720</v>
      </c>
      <c r="G1588" s="906"/>
      <c r="H1588" s="815" t="str">
        <f>VLOOKUP($E1588,ETB!$B$66:$C$674,2,0)</f>
        <v>Trade creditors</v>
      </c>
    </row>
    <row r="1589" spans="1:8" ht="15" hidden="1" customHeight="1" outlineLevel="2">
      <c r="A1589" s="913">
        <v>1475</v>
      </c>
      <c r="B1589" s="911">
        <v>45013</v>
      </c>
      <c r="C1589" s="1047" t="s">
        <v>575</v>
      </c>
      <c r="D1589" s="930" t="s">
        <v>843</v>
      </c>
      <c r="E1589" s="931">
        <v>737</v>
      </c>
      <c r="F1589" s="906">
        <v>2000</v>
      </c>
      <c r="G1589" s="906"/>
      <c r="H1589" s="815" t="str">
        <f>VLOOKUP($E1589,ETB!$B$66:$C$674,2,0)</f>
        <v>Trade creditors</v>
      </c>
    </row>
    <row r="1590" spans="1:8" ht="15" hidden="1" customHeight="1" outlineLevel="2">
      <c r="A1590" s="913">
        <v>1480</v>
      </c>
      <c r="B1590" s="911">
        <v>45138</v>
      </c>
      <c r="C1590" s="1047" t="s">
        <v>575</v>
      </c>
      <c r="D1590" s="930" t="s">
        <v>843</v>
      </c>
      <c r="E1590" s="931">
        <v>737</v>
      </c>
      <c r="F1590" s="906">
        <v>4085</v>
      </c>
      <c r="G1590" s="906"/>
      <c r="H1590" s="815" t="str">
        <f>VLOOKUP($E1590,ETB!$B$66:$C$674,2,0)</f>
        <v>Trade creditors</v>
      </c>
    </row>
    <row r="1591" spans="1:8" ht="15" hidden="1" customHeight="1" outlineLevel="2">
      <c r="A1591" s="913">
        <v>1474</v>
      </c>
      <c r="B1591" s="911">
        <v>45191</v>
      </c>
      <c r="C1591" s="1047" t="s">
        <v>575</v>
      </c>
      <c r="D1591" s="930" t="s">
        <v>843</v>
      </c>
      <c r="E1591" s="931">
        <v>737</v>
      </c>
      <c r="F1591" s="906">
        <v>1740</v>
      </c>
      <c r="G1591" s="906"/>
      <c r="H1591" s="815" t="str">
        <f>VLOOKUP($E1591,ETB!$B$66:$C$674,2,0)</f>
        <v>Trade creditors</v>
      </c>
    </row>
    <row r="1592" spans="1:8" ht="15" hidden="1" customHeight="1" outlineLevel="2">
      <c r="A1592" s="913">
        <v>1476</v>
      </c>
      <c r="B1592" s="911">
        <v>45222</v>
      </c>
      <c r="C1592" s="1047" t="s">
        <v>575</v>
      </c>
      <c r="D1592" s="930" t="s">
        <v>843</v>
      </c>
      <c r="E1592" s="931">
        <v>737</v>
      </c>
      <c r="F1592" s="906">
        <v>4000</v>
      </c>
      <c r="G1592" s="906"/>
      <c r="H1592" s="815" t="str">
        <f>VLOOKUP($E1592,ETB!$B$66:$C$674,2,0)</f>
        <v>Trade creditors</v>
      </c>
    </row>
    <row r="1593" spans="1:8" ht="15" hidden="1" customHeight="1" outlineLevel="2">
      <c r="A1593" s="913">
        <v>1477</v>
      </c>
      <c r="B1593" s="911">
        <v>45222</v>
      </c>
      <c r="C1593" s="1047" t="s">
        <v>575</v>
      </c>
      <c r="D1593" s="930" t="s">
        <v>843</v>
      </c>
      <c r="E1593" s="931">
        <v>737</v>
      </c>
      <c r="F1593" s="906">
        <v>640</v>
      </c>
      <c r="G1593" s="906"/>
      <c r="H1593" s="815" t="str">
        <f>VLOOKUP($E1593,ETB!$B$66:$C$674,2,0)</f>
        <v>Trade creditors</v>
      </c>
    </row>
    <row r="1594" spans="1:8" ht="15" hidden="1" customHeight="1" outlineLevel="2">
      <c r="A1594" s="913">
        <v>1483</v>
      </c>
      <c r="B1594" s="911">
        <v>45030</v>
      </c>
      <c r="C1594" s="1047" t="s">
        <v>575</v>
      </c>
      <c r="D1594" s="930" t="s">
        <v>902</v>
      </c>
      <c r="E1594" s="931">
        <v>737</v>
      </c>
      <c r="F1594" s="906">
        <v>3700</v>
      </c>
      <c r="G1594" s="906"/>
      <c r="H1594" s="815" t="str">
        <f>VLOOKUP($E1594,ETB!$B$66:$C$674,2,0)</f>
        <v>Trade creditors</v>
      </c>
    </row>
    <row r="1595" spans="1:8" ht="15" hidden="1" customHeight="1" outlineLevel="2">
      <c r="A1595" s="913">
        <v>1481</v>
      </c>
      <c r="B1595" s="911">
        <v>45091</v>
      </c>
      <c r="C1595" s="1047" t="s">
        <v>575</v>
      </c>
      <c r="D1595" s="930" t="s">
        <v>902</v>
      </c>
      <c r="E1595" s="931">
        <v>737</v>
      </c>
      <c r="F1595" s="906">
        <v>2200</v>
      </c>
      <c r="G1595" s="906"/>
      <c r="H1595" s="815" t="str">
        <f>VLOOKUP($E1595,ETB!$B$66:$C$674,2,0)</f>
        <v>Trade creditors</v>
      </c>
    </row>
    <row r="1596" spans="1:8" ht="15" hidden="1" customHeight="1" outlineLevel="2">
      <c r="A1596" s="913">
        <v>1482</v>
      </c>
      <c r="B1596" s="911">
        <v>45182</v>
      </c>
      <c r="C1596" s="1047" t="s">
        <v>575</v>
      </c>
      <c r="D1596" s="930" t="s">
        <v>902</v>
      </c>
      <c r="E1596" s="931">
        <v>737</v>
      </c>
      <c r="F1596" s="909">
        <v>4140</v>
      </c>
      <c r="G1596" s="906"/>
      <c r="H1596" s="815" t="str">
        <f>VLOOKUP($E1596,ETB!$B$66:$C$674,2,0)</f>
        <v>Trade creditors</v>
      </c>
    </row>
    <row r="1597" spans="1:8" ht="15" hidden="1" customHeight="1" outlineLevel="2">
      <c r="A1597" s="913">
        <v>1484</v>
      </c>
      <c r="B1597" s="911">
        <v>45217</v>
      </c>
      <c r="C1597" s="1047" t="s">
        <v>575</v>
      </c>
      <c r="D1597" s="932" t="s">
        <v>902</v>
      </c>
      <c r="E1597" s="931">
        <v>737</v>
      </c>
      <c r="F1597" s="906">
        <v>510</v>
      </c>
      <c r="G1597" s="906"/>
      <c r="H1597" s="815" t="str">
        <f>VLOOKUP($E1597,ETB!$B$66:$C$674,2,0)</f>
        <v>Trade creditors</v>
      </c>
    </row>
    <row r="1598" spans="1:8" ht="15" hidden="1" customHeight="1" outlineLevel="2">
      <c r="A1598" s="913">
        <v>1486</v>
      </c>
      <c r="B1598" s="911">
        <v>45128</v>
      </c>
      <c r="C1598" s="1047" t="s">
        <v>575</v>
      </c>
      <c r="D1598" s="930" t="s">
        <v>1161</v>
      </c>
      <c r="E1598" s="931">
        <v>737</v>
      </c>
      <c r="F1598" s="906">
        <v>1000</v>
      </c>
      <c r="G1598" s="906"/>
      <c r="H1598" s="815" t="str">
        <f>VLOOKUP($E1598,ETB!$B$66:$C$674,2,0)</f>
        <v>Trade creditors</v>
      </c>
    </row>
    <row r="1599" spans="1:8" ht="15" hidden="1" customHeight="1" outlineLevel="2">
      <c r="A1599" s="913">
        <v>1485</v>
      </c>
      <c r="B1599" s="911">
        <v>45168</v>
      </c>
      <c r="C1599" s="1047" t="s">
        <v>575</v>
      </c>
      <c r="D1599" s="930" t="s">
        <v>1161</v>
      </c>
      <c r="E1599" s="931">
        <v>737</v>
      </c>
      <c r="F1599" s="906">
        <v>5410</v>
      </c>
      <c r="G1599" s="906"/>
      <c r="H1599" s="815" t="str">
        <f>VLOOKUP($E1599,ETB!$B$66:$C$674,2,0)</f>
        <v>Trade creditors</v>
      </c>
    </row>
    <row r="1600" spans="1:8" ht="15" hidden="1" customHeight="1" outlineLevel="2">
      <c r="A1600" s="913">
        <v>1488</v>
      </c>
      <c r="B1600" s="911">
        <v>45195</v>
      </c>
      <c r="C1600" s="1047" t="s">
        <v>575</v>
      </c>
      <c r="D1600" s="930" t="s">
        <v>1161</v>
      </c>
      <c r="E1600" s="931">
        <v>737</v>
      </c>
      <c r="F1600" s="906">
        <v>6450</v>
      </c>
      <c r="G1600" s="906"/>
      <c r="H1600" s="815" t="str">
        <f>VLOOKUP($E1600,ETB!$B$66:$C$674,2,0)</f>
        <v>Trade creditors</v>
      </c>
    </row>
    <row r="1601" spans="1:8" ht="15" hidden="1" customHeight="1" outlineLevel="2">
      <c r="A1601" s="913">
        <v>1487</v>
      </c>
      <c r="B1601" s="911">
        <v>45209</v>
      </c>
      <c r="C1601" s="1047" t="s">
        <v>575</v>
      </c>
      <c r="D1601" s="930" t="s">
        <v>1161</v>
      </c>
      <c r="E1601" s="931">
        <v>737</v>
      </c>
      <c r="F1601" s="906">
        <v>3000</v>
      </c>
      <c r="G1601" s="906"/>
      <c r="H1601" s="815" t="str">
        <f>VLOOKUP($E1601,ETB!$B$66:$C$674,2,0)</f>
        <v>Trade creditors</v>
      </c>
    </row>
    <row r="1602" spans="1:8" ht="15" hidden="1" customHeight="1" outlineLevel="2">
      <c r="A1602" s="913">
        <v>1489</v>
      </c>
      <c r="B1602" s="911">
        <v>45126</v>
      </c>
      <c r="C1602" s="1047" t="s">
        <v>575</v>
      </c>
      <c r="D1602" s="930" t="s">
        <v>1152</v>
      </c>
      <c r="E1602" s="931">
        <v>737</v>
      </c>
      <c r="F1602" s="906">
        <v>2900</v>
      </c>
      <c r="G1602" s="906"/>
      <c r="H1602" s="815" t="str">
        <f>VLOOKUP($E1602,ETB!$B$66:$C$674,2,0)</f>
        <v>Trade creditors</v>
      </c>
    </row>
    <row r="1603" spans="1:8" ht="15" hidden="1" customHeight="1" outlineLevel="2">
      <c r="A1603" s="913">
        <v>1490</v>
      </c>
      <c r="B1603" s="911">
        <v>45238</v>
      </c>
      <c r="C1603" s="1047" t="s">
        <v>575</v>
      </c>
      <c r="D1603" s="930" t="s">
        <v>1152</v>
      </c>
      <c r="E1603" s="931">
        <v>737</v>
      </c>
      <c r="F1603" s="906">
        <v>1850</v>
      </c>
      <c r="G1603" s="906"/>
      <c r="H1603" s="815" t="str">
        <f>VLOOKUP($E1603,ETB!$B$66:$C$674,2,0)</f>
        <v>Trade creditors</v>
      </c>
    </row>
    <row r="1604" spans="1:8" ht="15" hidden="1" customHeight="1" outlineLevel="2">
      <c r="A1604" s="913">
        <v>1491</v>
      </c>
      <c r="B1604" s="911">
        <v>45167</v>
      </c>
      <c r="C1604" s="1047" t="s">
        <v>575</v>
      </c>
      <c r="D1604" s="930" t="s">
        <v>1289</v>
      </c>
      <c r="E1604" s="931">
        <v>737</v>
      </c>
      <c r="F1604" s="906">
        <v>1405</v>
      </c>
      <c r="G1604" s="906"/>
      <c r="H1604" s="815" t="str">
        <f>VLOOKUP($E1604,ETB!$B$66:$C$674,2,0)</f>
        <v>Trade creditors</v>
      </c>
    </row>
    <row r="1605" spans="1:8" ht="15" hidden="1" customHeight="1" outlineLevel="2">
      <c r="A1605" s="913">
        <v>1493</v>
      </c>
      <c r="B1605" s="911">
        <v>45197</v>
      </c>
      <c r="C1605" s="1047" t="s">
        <v>575</v>
      </c>
      <c r="D1605" s="930" t="s">
        <v>1289</v>
      </c>
      <c r="E1605" s="931">
        <v>737</v>
      </c>
      <c r="F1605" s="906">
        <v>1100</v>
      </c>
      <c r="G1605" s="906"/>
      <c r="H1605" s="815" t="str">
        <f>VLOOKUP($E1605,ETB!$B$66:$C$674,2,0)</f>
        <v>Trade creditors</v>
      </c>
    </row>
    <row r="1606" spans="1:8" ht="15" hidden="1" customHeight="1" outlineLevel="2">
      <c r="A1606" s="913">
        <v>1492</v>
      </c>
      <c r="B1606" s="911">
        <v>45212</v>
      </c>
      <c r="C1606" s="1047" t="s">
        <v>575</v>
      </c>
      <c r="D1606" s="932" t="s">
        <v>1289</v>
      </c>
      <c r="E1606" s="931">
        <v>737</v>
      </c>
      <c r="F1606" s="907">
        <v>1925</v>
      </c>
      <c r="G1606" s="906"/>
      <c r="H1606" s="815" t="str">
        <f>VLOOKUP($E1606,ETB!$B$66:$C$674,2,0)</f>
        <v>Trade creditors</v>
      </c>
    </row>
    <row r="1607" spans="1:8" ht="15" hidden="1" customHeight="1" outlineLevel="2">
      <c r="A1607" s="913">
        <v>1494</v>
      </c>
      <c r="B1607" s="911">
        <v>45149</v>
      </c>
      <c r="C1607" s="1047" t="s">
        <v>575</v>
      </c>
      <c r="D1607" s="930" t="s">
        <v>1210</v>
      </c>
      <c r="E1607" s="931">
        <v>737</v>
      </c>
      <c r="F1607" s="906">
        <v>1965</v>
      </c>
      <c r="G1607" s="906"/>
      <c r="H1607" s="815" t="str">
        <f>VLOOKUP($E1607,ETB!$B$66:$C$674,2,0)</f>
        <v>Trade creditors</v>
      </c>
    </row>
    <row r="1608" spans="1:8" ht="15" hidden="1" customHeight="1" outlineLevel="2">
      <c r="A1608" s="913">
        <v>1495</v>
      </c>
      <c r="B1608" s="911">
        <v>45153</v>
      </c>
      <c r="C1608" s="1047" t="s">
        <v>575</v>
      </c>
      <c r="D1608" s="930" t="s">
        <v>1210</v>
      </c>
      <c r="E1608" s="931">
        <v>737</v>
      </c>
      <c r="F1608" s="906">
        <v>2000</v>
      </c>
      <c r="G1608" s="906"/>
      <c r="H1608" s="815" t="str">
        <f>VLOOKUP($E1608,ETB!$B$66:$C$674,2,0)</f>
        <v>Trade creditors</v>
      </c>
    </row>
    <row r="1609" spans="1:8" ht="15" hidden="1" customHeight="1" outlineLevel="2">
      <c r="A1609" s="913">
        <v>1498</v>
      </c>
      <c r="B1609" s="911">
        <v>45124</v>
      </c>
      <c r="C1609" s="1047" t="s">
        <v>575</v>
      </c>
      <c r="D1609" s="930" t="s">
        <v>1139</v>
      </c>
      <c r="E1609" s="931">
        <v>737</v>
      </c>
      <c r="F1609" s="906">
        <v>2500</v>
      </c>
      <c r="G1609" s="906"/>
      <c r="H1609" s="815" t="str">
        <f>VLOOKUP($E1609,ETB!$B$66:$C$674,2,0)</f>
        <v>Trade creditors</v>
      </c>
    </row>
    <row r="1610" spans="1:8" ht="15" hidden="1" customHeight="1" outlineLevel="2">
      <c r="A1610" s="913">
        <v>1499</v>
      </c>
      <c r="B1610" s="911">
        <v>45209</v>
      </c>
      <c r="C1610" s="1047" t="s">
        <v>575</v>
      </c>
      <c r="D1610" s="930" t="s">
        <v>1139</v>
      </c>
      <c r="E1610" s="931">
        <v>737</v>
      </c>
      <c r="F1610" s="906">
        <v>3060</v>
      </c>
      <c r="G1610" s="906"/>
      <c r="H1610" s="815" t="str">
        <f>VLOOKUP($E1610,ETB!$B$66:$C$674,2,0)</f>
        <v>Trade creditors</v>
      </c>
    </row>
    <row r="1611" spans="1:8" ht="15" hidden="1" customHeight="1" outlineLevel="2">
      <c r="A1611" s="913">
        <v>1500</v>
      </c>
      <c r="B1611" s="911">
        <v>45217</v>
      </c>
      <c r="C1611" s="1047" t="s">
        <v>575</v>
      </c>
      <c r="D1611" s="930" t="s">
        <v>1139</v>
      </c>
      <c r="E1611" s="931">
        <v>737</v>
      </c>
      <c r="F1611" s="906">
        <v>3785</v>
      </c>
      <c r="G1611" s="906"/>
      <c r="H1611" s="815" t="str">
        <f>VLOOKUP($E1611,ETB!$B$66:$C$674,2,0)</f>
        <v>Trade creditors</v>
      </c>
    </row>
    <row r="1612" spans="1:8" ht="15" hidden="1" customHeight="1" outlineLevel="2">
      <c r="A1612" s="913">
        <v>1503</v>
      </c>
      <c r="B1612" s="911">
        <v>45076</v>
      </c>
      <c r="C1612" s="1047" t="s">
        <v>575</v>
      </c>
      <c r="D1612" s="930" t="s">
        <v>1002</v>
      </c>
      <c r="E1612" s="931">
        <v>737</v>
      </c>
      <c r="F1612" s="906">
        <v>3400</v>
      </c>
      <c r="G1612" s="906"/>
      <c r="H1612" s="815" t="str">
        <f>VLOOKUP($E1612,ETB!$B$66:$C$674,2,0)</f>
        <v>Trade creditors</v>
      </c>
    </row>
    <row r="1613" spans="1:8" ht="15" hidden="1" customHeight="1" outlineLevel="2">
      <c r="A1613" s="913">
        <v>1502</v>
      </c>
      <c r="B1613" s="911">
        <v>45201</v>
      </c>
      <c r="C1613" s="1047" t="s">
        <v>575</v>
      </c>
      <c r="D1613" s="930" t="s">
        <v>1002</v>
      </c>
      <c r="E1613" s="931">
        <v>737</v>
      </c>
      <c r="F1613" s="906">
        <v>3125</v>
      </c>
      <c r="G1613" s="906"/>
      <c r="H1613" s="815" t="str">
        <f>VLOOKUP($E1613,ETB!$B$66:$C$674,2,0)</f>
        <v>Trade creditors</v>
      </c>
    </row>
    <row r="1614" spans="1:8" ht="15" hidden="1" customHeight="1" outlineLevel="2">
      <c r="A1614" s="913">
        <v>1501</v>
      </c>
      <c r="B1614" s="911">
        <v>45233</v>
      </c>
      <c r="C1614" s="1047" t="s">
        <v>575</v>
      </c>
      <c r="D1614" s="930" t="s">
        <v>1002</v>
      </c>
      <c r="E1614" s="931">
        <v>737</v>
      </c>
      <c r="F1614" s="906">
        <v>1225</v>
      </c>
      <c r="G1614" s="906"/>
      <c r="H1614" s="815" t="str">
        <f>VLOOKUP($E1614,ETB!$B$66:$C$674,2,0)</f>
        <v>Trade creditors</v>
      </c>
    </row>
    <row r="1615" spans="1:8" ht="15" hidden="1" customHeight="1" outlineLevel="2">
      <c r="A1615" s="913">
        <v>1504</v>
      </c>
      <c r="B1615" s="911">
        <v>45008</v>
      </c>
      <c r="C1615" s="1047" t="s">
        <v>575</v>
      </c>
      <c r="D1615" s="930" t="s">
        <v>828</v>
      </c>
      <c r="E1615" s="931">
        <v>737</v>
      </c>
      <c r="F1615" s="909">
        <v>800</v>
      </c>
      <c r="G1615" s="906"/>
      <c r="H1615" s="815" t="str">
        <f>VLOOKUP($E1615,ETB!$B$66:$C$674,2,0)</f>
        <v>Trade creditors</v>
      </c>
    </row>
    <row r="1616" spans="1:8" ht="15" hidden="1" customHeight="1" outlineLevel="2">
      <c r="A1616" s="913">
        <v>1505</v>
      </c>
      <c r="B1616" s="911">
        <v>45036</v>
      </c>
      <c r="C1616" s="1047" t="s">
        <v>575</v>
      </c>
      <c r="D1616" s="930" t="s">
        <v>828</v>
      </c>
      <c r="E1616" s="931">
        <v>737</v>
      </c>
      <c r="F1616" s="906">
        <v>3000</v>
      </c>
      <c r="G1616" s="906"/>
      <c r="H1616" s="815" t="str">
        <f>VLOOKUP($E1616,ETB!$B$66:$C$674,2,0)</f>
        <v>Trade creditors</v>
      </c>
    </row>
    <row r="1617" spans="1:8" ht="15" hidden="1" customHeight="1" outlineLevel="2">
      <c r="A1617" s="913">
        <v>1506</v>
      </c>
      <c r="B1617" s="911">
        <v>45134</v>
      </c>
      <c r="C1617" s="1047" t="s">
        <v>575</v>
      </c>
      <c r="D1617" s="930" t="s">
        <v>828</v>
      </c>
      <c r="E1617" s="931">
        <v>737</v>
      </c>
      <c r="F1617" s="906">
        <v>3840</v>
      </c>
      <c r="G1617" s="906"/>
      <c r="H1617" s="815" t="str">
        <f>VLOOKUP($E1617,ETB!$B$66:$C$674,2,0)</f>
        <v>Trade creditors</v>
      </c>
    </row>
    <row r="1618" spans="1:8" ht="15" hidden="1" customHeight="1" outlineLevel="2">
      <c r="A1618" s="913">
        <v>1507</v>
      </c>
      <c r="B1618" s="911">
        <v>45217</v>
      </c>
      <c r="C1618" s="1047" t="s">
        <v>575</v>
      </c>
      <c r="D1618" s="930" t="s">
        <v>828</v>
      </c>
      <c r="E1618" s="931">
        <v>737</v>
      </c>
      <c r="F1618" s="906">
        <v>1334</v>
      </c>
      <c r="G1618" s="906"/>
      <c r="H1618" s="815" t="str">
        <f>VLOOKUP($E1618,ETB!$B$66:$C$674,2,0)</f>
        <v>Trade creditors</v>
      </c>
    </row>
    <row r="1619" spans="1:8" ht="15" hidden="1" customHeight="1" outlineLevel="2">
      <c r="A1619" s="913">
        <v>1508</v>
      </c>
      <c r="B1619" s="911">
        <v>45222</v>
      </c>
      <c r="C1619" s="1047" t="s">
        <v>575</v>
      </c>
      <c r="D1619" s="930" t="s">
        <v>828</v>
      </c>
      <c r="E1619" s="931">
        <v>737</v>
      </c>
      <c r="F1619" s="906">
        <v>2665</v>
      </c>
      <c r="G1619" s="906"/>
      <c r="H1619" s="815" t="str">
        <f>VLOOKUP($E1619,ETB!$B$66:$C$674,2,0)</f>
        <v>Trade creditors</v>
      </c>
    </row>
    <row r="1620" spans="1:8" ht="15" hidden="1" customHeight="1" outlineLevel="2">
      <c r="A1620" s="913">
        <v>1510</v>
      </c>
      <c r="B1620" s="911">
        <v>45217</v>
      </c>
      <c r="C1620" s="1047" t="s">
        <v>575</v>
      </c>
      <c r="D1620" s="930" t="s">
        <v>1500</v>
      </c>
      <c r="E1620" s="931">
        <v>737</v>
      </c>
      <c r="F1620" s="906">
        <v>710</v>
      </c>
      <c r="G1620" s="906"/>
      <c r="H1620" s="815" t="str">
        <f>VLOOKUP($E1620,ETB!$B$66:$C$674,2,0)</f>
        <v>Trade creditors</v>
      </c>
    </row>
    <row r="1621" spans="1:8" ht="15" hidden="1" customHeight="1" outlineLevel="2">
      <c r="A1621" s="913">
        <v>1512</v>
      </c>
      <c r="B1621" s="911">
        <v>45160</v>
      </c>
      <c r="C1621" s="1047" t="s">
        <v>575</v>
      </c>
      <c r="D1621" s="930" t="s">
        <v>1257</v>
      </c>
      <c r="E1621" s="931">
        <v>737</v>
      </c>
      <c r="F1621" s="906">
        <v>5405</v>
      </c>
      <c r="G1621" s="906"/>
      <c r="H1621" s="815" t="str">
        <f>VLOOKUP($E1621,ETB!$B$66:$C$674,2,0)</f>
        <v>Trade creditors</v>
      </c>
    </row>
    <row r="1622" spans="1:8" ht="15" hidden="1" customHeight="1" outlineLevel="2">
      <c r="A1622" s="913">
        <v>1513</v>
      </c>
      <c r="B1622" s="911">
        <v>45167</v>
      </c>
      <c r="C1622" s="1047" t="s">
        <v>575</v>
      </c>
      <c r="D1622" s="930" t="s">
        <v>1257</v>
      </c>
      <c r="E1622" s="931">
        <v>737</v>
      </c>
      <c r="F1622" s="906">
        <v>1525</v>
      </c>
      <c r="G1622" s="906"/>
      <c r="H1622" s="815" t="str">
        <f>VLOOKUP($E1622,ETB!$B$66:$C$674,2,0)</f>
        <v>Trade creditors</v>
      </c>
    </row>
    <row r="1623" spans="1:8" ht="15" hidden="1" customHeight="1" outlineLevel="2">
      <c r="A1623" s="913">
        <v>1514</v>
      </c>
      <c r="B1623" s="911">
        <v>45198</v>
      </c>
      <c r="C1623" s="1047" t="s">
        <v>575</v>
      </c>
      <c r="D1623" s="930" t="s">
        <v>1257</v>
      </c>
      <c r="E1623" s="931">
        <v>737</v>
      </c>
      <c r="F1623" s="906">
        <v>1250</v>
      </c>
      <c r="G1623" s="906"/>
      <c r="H1623" s="815" t="str">
        <f>VLOOKUP($E1623,ETB!$B$66:$C$674,2,0)</f>
        <v>Trade creditors</v>
      </c>
    </row>
    <row r="1624" spans="1:8" ht="15" hidden="1" customHeight="1" outlineLevel="2">
      <c r="A1624" s="913">
        <v>1517</v>
      </c>
      <c r="B1624" s="911">
        <v>45012</v>
      </c>
      <c r="C1624" s="1047" t="s">
        <v>575</v>
      </c>
      <c r="D1624" s="930" t="s">
        <v>840</v>
      </c>
      <c r="E1624" s="931">
        <v>737</v>
      </c>
      <c r="F1624" s="906">
        <v>2000</v>
      </c>
      <c r="G1624" s="906"/>
      <c r="H1624" s="815" t="str">
        <f>VLOOKUP($E1624,ETB!$B$66:$C$674,2,0)</f>
        <v>Trade creditors</v>
      </c>
    </row>
    <row r="1625" spans="1:8" ht="15" hidden="1" customHeight="1" outlineLevel="2">
      <c r="A1625" s="913">
        <v>1515</v>
      </c>
      <c r="B1625" s="911">
        <v>45083</v>
      </c>
      <c r="C1625" s="1047" t="s">
        <v>575</v>
      </c>
      <c r="D1625" s="930" t="s">
        <v>840</v>
      </c>
      <c r="E1625" s="931">
        <v>737</v>
      </c>
      <c r="F1625" s="906">
        <v>2600</v>
      </c>
      <c r="G1625" s="906"/>
      <c r="H1625" s="815" t="str">
        <f>VLOOKUP($E1625,ETB!$B$66:$C$674,2,0)</f>
        <v>Trade creditors</v>
      </c>
    </row>
    <row r="1626" spans="1:8" ht="15" hidden="1" customHeight="1" outlineLevel="2">
      <c r="A1626" s="913">
        <v>1516</v>
      </c>
      <c r="B1626" s="911">
        <v>45126</v>
      </c>
      <c r="C1626" s="1047" t="s">
        <v>575</v>
      </c>
      <c r="D1626" s="930" t="s">
        <v>840</v>
      </c>
      <c r="E1626" s="931">
        <v>737</v>
      </c>
      <c r="F1626" s="906">
        <v>3000</v>
      </c>
      <c r="G1626" s="906"/>
      <c r="H1626" s="815" t="str">
        <f>VLOOKUP($E1626,ETB!$B$66:$C$674,2,0)</f>
        <v>Trade creditors</v>
      </c>
    </row>
    <row r="1627" spans="1:8" ht="15" hidden="1" customHeight="1" outlineLevel="2">
      <c r="A1627" s="913">
        <v>1518</v>
      </c>
      <c r="B1627" s="911">
        <v>45212</v>
      </c>
      <c r="C1627" s="1047" t="s">
        <v>575</v>
      </c>
      <c r="D1627" s="930" t="s">
        <v>840</v>
      </c>
      <c r="E1627" s="931">
        <v>737</v>
      </c>
      <c r="F1627" s="906">
        <v>620</v>
      </c>
      <c r="G1627" s="906"/>
      <c r="H1627" s="815" t="str">
        <f>VLOOKUP($E1627,ETB!$B$66:$C$674,2,0)</f>
        <v>Trade creditors</v>
      </c>
    </row>
    <row r="1628" spans="1:8" ht="15" hidden="1" customHeight="1" outlineLevel="2">
      <c r="A1628" s="913">
        <v>1521</v>
      </c>
      <c r="B1628" s="911">
        <v>45230</v>
      </c>
      <c r="C1628" s="1047" t="s">
        <v>575</v>
      </c>
      <c r="D1628" s="930" t="s">
        <v>1563</v>
      </c>
      <c r="E1628" s="931">
        <v>737</v>
      </c>
      <c r="F1628" s="906">
        <v>900</v>
      </c>
      <c r="G1628" s="906"/>
      <c r="H1628" s="815" t="str">
        <f>VLOOKUP($E1628,ETB!$B$66:$C$674,2,0)</f>
        <v>Trade creditors</v>
      </c>
    </row>
    <row r="1629" spans="1:8" ht="15" hidden="1" customHeight="1" outlineLevel="2">
      <c r="A1629" s="913">
        <v>1522</v>
      </c>
      <c r="B1629" s="911">
        <v>45006</v>
      </c>
      <c r="C1629" s="1047" t="s">
        <v>575</v>
      </c>
      <c r="D1629" s="930" t="s">
        <v>822</v>
      </c>
      <c r="E1629" s="931">
        <v>737</v>
      </c>
      <c r="F1629" s="906">
        <v>800</v>
      </c>
      <c r="G1629" s="906"/>
      <c r="H1629" s="815" t="str">
        <f>VLOOKUP($E1629,ETB!$B$66:$C$674,2,0)</f>
        <v>Trade creditors</v>
      </c>
    </row>
    <row r="1630" spans="1:8" ht="15" customHeight="1" outlineLevel="2">
      <c r="A1630" s="913">
        <v>84</v>
      </c>
      <c r="B1630" s="911">
        <v>45176</v>
      </c>
      <c r="C1630" s="1047" t="s">
        <v>1327</v>
      </c>
      <c r="D1630" s="930" t="s">
        <v>1328</v>
      </c>
      <c r="E1630" s="931">
        <v>737</v>
      </c>
      <c r="F1630" s="906"/>
      <c r="G1630" s="906">
        <v>138.07</v>
      </c>
      <c r="H1630" s="815" t="str">
        <f>VLOOKUP($E1630,ETB!$B$66:$C$674,2,0)</f>
        <v>Trade creditors</v>
      </c>
    </row>
    <row r="1631" spans="1:8" ht="15" hidden="1" customHeight="1" outlineLevel="2">
      <c r="A1631" s="913">
        <v>1527</v>
      </c>
      <c r="B1631" s="911">
        <v>45134</v>
      </c>
      <c r="C1631" s="1047" t="s">
        <v>577</v>
      </c>
      <c r="D1631" s="930" t="s">
        <v>1173</v>
      </c>
      <c r="E1631" s="931">
        <v>737</v>
      </c>
      <c r="F1631" s="906">
        <v>264.61</v>
      </c>
      <c r="G1631" s="906"/>
      <c r="H1631" s="815" t="str">
        <f>VLOOKUP($E1631,ETB!$B$66:$C$674,2,0)</f>
        <v>Trade creditors</v>
      </c>
    </row>
    <row r="1632" spans="1:8" ht="15" hidden="1" customHeight="1" outlineLevel="2">
      <c r="A1632" s="913">
        <v>1530</v>
      </c>
      <c r="B1632" s="911">
        <v>44978</v>
      </c>
      <c r="C1632" s="1047" t="s">
        <v>577</v>
      </c>
      <c r="D1632" s="930" t="s">
        <v>727</v>
      </c>
      <c r="E1632" s="931">
        <v>737</v>
      </c>
      <c r="F1632" s="906">
        <v>14.39</v>
      </c>
      <c r="G1632" s="906"/>
      <c r="H1632" s="815" t="str">
        <f>VLOOKUP($E1632,ETB!$B$66:$C$674,2,0)</f>
        <v>Trade creditors</v>
      </c>
    </row>
    <row r="1633" spans="1:8" ht="15" hidden="1" customHeight="1" outlineLevel="2">
      <c r="A1633" s="913">
        <v>1534</v>
      </c>
      <c r="B1633" s="911">
        <v>45211</v>
      </c>
      <c r="C1633" s="1047" t="s">
        <v>607</v>
      </c>
      <c r="D1633" s="930" t="s">
        <v>1474</v>
      </c>
      <c r="E1633" s="931">
        <v>737</v>
      </c>
      <c r="F1633" s="906">
        <v>74.97</v>
      </c>
      <c r="G1633" s="906"/>
      <c r="H1633" s="815" t="str">
        <f>VLOOKUP($E1633,ETB!$B$66:$C$674,2,0)</f>
        <v>Trade creditors</v>
      </c>
    </row>
    <row r="1634" spans="1:8" ht="15" hidden="1" customHeight="1" outlineLevel="2">
      <c r="A1634" s="913">
        <v>1536</v>
      </c>
      <c r="B1634" s="911">
        <v>44987</v>
      </c>
      <c r="C1634" s="1047" t="s">
        <v>577</v>
      </c>
      <c r="D1634" s="930" t="s">
        <v>763</v>
      </c>
      <c r="E1634" s="931">
        <v>737</v>
      </c>
      <c r="F1634" s="906">
        <v>135.55000000000001</v>
      </c>
      <c r="G1634" s="906"/>
      <c r="H1634" s="815" t="str">
        <f>VLOOKUP($E1634,ETB!$B$66:$C$674,2,0)</f>
        <v>Trade creditors</v>
      </c>
    </row>
    <row r="1635" spans="1:8" ht="15" hidden="1" customHeight="1" outlineLevel="2">
      <c r="A1635" s="913">
        <v>1537</v>
      </c>
      <c r="B1635" s="911">
        <v>45049</v>
      </c>
      <c r="C1635" s="1047" t="s">
        <v>607</v>
      </c>
      <c r="D1635" s="930" t="s">
        <v>951</v>
      </c>
      <c r="E1635" s="931">
        <v>737</v>
      </c>
      <c r="F1635" s="906">
        <v>50.29</v>
      </c>
      <c r="G1635" s="906"/>
      <c r="H1635" s="815" t="str">
        <f>VLOOKUP($E1635,ETB!$B$66:$C$674,2,0)</f>
        <v>Trade creditors</v>
      </c>
    </row>
    <row r="1636" spans="1:8" ht="15" hidden="1" customHeight="1" outlineLevel="2">
      <c r="A1636" s="913">
        <v>1538</v>
      </c>
      <c r="B1636" s="911">
        <v>45021</v>
      </c>
      <c r="C1636" s="1047" t="s">
        <v>607</v>
      </c>
      <c r="D1636" s="930" t="s">
        <v>871</v>
      </c>
      <c r="E1636" s="931">
        <v>737</v>
      </c>
      <c r="F1636" s="906">
        <v>14.81</v>
      </c>
      <c r="G1636" s="906"/>
      <c r="H1636" s="815" t="str">
        <f>VLOOKUP($E1636,ETB!$B$66:$C$674,2,0)</f>
        <v>Trade creditors</v>
      </c>
    </row>
    <row r="1637" spans="1:8" ht="15" hidden="1" customHeight="1" outlineLevel="2">
      <c r="A1637" s="913">
        <v>1539</v>
      </c>
      <c r="B1637" s="911">
        <v>45022</v>
      </c>
      <c r="C1637" s="1047" t="s">
        <v>577</v>
      </c>
      <c r="D1637" s="930" t="s">
        <v>881</v>
      </c>
      <c r="E1637" s="931">
        <v>737</v>
      </c>
      <c r="F1637" s="906">
        <v>136.65</v>
      </c>
      <c r="G1637" s="906"/>
      <c r="H1637" s="815" t="str">
        <f>VLOOKUP($E1637,ETB!$B$66:$C$674,2,0)</f>
        <v>Trade creditors</v>
      </c>
    </row>
    <row r="1638" spans="1:8" ht="15" hidden="1" customHeight="1" outlineLevel="2">
      <c r="A1638" s="913">
        <v>1540</v>
      </c>
      <c r="B1638" s="911">
        <v>45181</v>
      </c>
      <c r="C1638" s="1047" t="s">
        <v>607</v>
      </c>
      <c r="D1638" s="930" t="s">
        <v>1345</v>
      </c>
      <c r="E1638" s="931">
        <v>737</v>
      </c>
      <c r="F1638" s="906">
        <v>9.99</v>
      </c>
      <c r="G1638" s="906"/>
      <c r="H1638" s="815" t="str">
        <f>VLOOKUP($E1638,ETB!$B$66:$C$674,2,0)</f>
        <v>Trade creditors</v>
      </c>
    </row>
    <row r="1639" spans="1:8" ht="15" hidden="1" customHeight="1" outlineLevel="2">
      <c r="A1639" s="913">
        <v>1541</v>
      </c>
      <c r="B1639" s="911">
        <v>45091</v>
      </c>
      <c r="C1639" s="1047" t="s">
        <v>607</v>
      </c>
      <c r="D1639" s="930" t="s">
        <v>1043</v>
      </c>
      <c r="E1639" s="931">
        <v>737</v>
      </c>
      <c r="F1639" s="906">
        <v>94.72</v>
      </c>
      <c r="G1639" s="906"/>
      <c r="H1639" s="815" t="str">
        <f>VLOOKUP($E1639,ETB!$B$66:$C$674,2,0)</f>
        <v>Trade creditors</v>
      </c>
    </row>
    <row r="1640" spans="1:8" ht="15" hidden="1" customHeight="1" outlineLevel="2">
      <c r="A1640" s="913">
        <v>1542</v>
      </c>
      <c r="B1640" s="911">
        <v>45092</v>
      </c>
      <c r="C1640" s="1047" t="s">
        <v>607</v>
      </c>
      <c r="D1640" s="930" t="s">
        <v>1047</v>
      </c>
      <c r="E1640" s="931">
        <v>737</v>
      </c>
      <c r="F1640" s="906">
        <v>70.02</v>
      </c>
      <c r="G1640" s="906"/>
      <c r="H1640" s="815" t="str">
        <f>VLOOKUP($E1640,ETB!$B$66:$C$674,2,0)</f>
        <v>Trade creditors</v>
      </c>
    </row>
    <row r="1641" spans="1:8" ht="15" hidden="1" customHeight="1" outlineLevel="2">
      <c r="A1641" s="913">
        <v>1543</v>
      </c>
      <c r="B1641" s="911">
        <v>45092</v>
      </c>
      <c r="C1641" s="1047" t="s">
        <v>607</v>
      </c>
      <c r="D1641" s="930" t="s">
        <v>1047</v>
      </c>
      <c r="E1641" s="931">
        <v>737</v>
      </c>
      <c r="F1641" s="906">
        <v>34.630000000000003</v>
      </c>
      <c r="G1641" s="906"/>
      <c r="H1641" s="815" t="str">
        <f>VLOOKUP($E1641,ETB!$B$66:$C$674,2,0)</f>
        <v>Trade creditors</v>
      </c>
    </row>
    <row r="1642" spans="1:8" ht="15" hidden="1" customHeight="1" outlineLevel="2">
      <c r="A1642" s="913">
        <v>1544</v>
      </c>
      <c r="B1642" s="911">
        <v>45000</v>
      </c>
      <c r="C1642" s="1047" t="s">
        <v>577</v>
      </c>
      <c r="D1642" s="932" t="s">
        <v>797</v>
      </c>
      <c r="E1642" s="931">
        <v>737</v>
      </c>
      <c r="F1642" s="906">
        <v>142.04</v>
      </c>
      <c r="G1642" s="906"/>
      <c r="H1642" s="815" t="str">
        <f>VLOOKUP($E1642,ETB!$B$66:$C$674,2,0)</f>
        <v>Trade creditors</v>
      </c>
    </row>
    <row r="1643" spans="1:8" ht="15" hidden="1" customHeight="1" outlineLevel="2">
      <c r="A1643" s="913">
        <v>1545</v>
      </c>
      <c r="B1643" s="911">
        <v>45096</v>
      </c>
      <c r="C1643" s="1047" t="s">
        <v>607</v>
      </c>
      <c r="D1643" s="930" t="s">
        <v>1070</v>
      </c>
      <c r="E1643" s="931">
        <v>737</v>
      </c>
      <c r="F1643" s="906">
        <v>50.03</v>
      </c>
      <c r="G1643" s="906"/>
      <c r="H1643" s="815" t="str">
        <f>VLOOKUP($E1643,ETB!$B$66:$C$674,2,0)</f>
        <v>Trade creditors</v>
      </c>
    </row>
    <row r="1644" spans="1:8" ht="15" hidden="1" customHeight="1" outlineLevel="2">
      <c r="A1644" s="913">
        <v>1546</v>
      </c>
      <c r="B1644" s="911">
        <v>45187</v>
      </c>
      <c r="C1644" s="1047" t="s">
        <v>607</v>
      </c>
      <c r="D1644" s="930" t="s">
        <v>1375</v>
      </c>
      <c r="E1644" s="931">
        <v>737</v>
      </c>
      <c r="F1644" s="906">
        <v>9.1</v>
      </c>
      <c r="G1644" s="906"/>
      <c r="H1644" s="815" t="str">
        <f>VLOOKUP($E1644,ETB!$B$66:$C$674,2,0)</f>
        <v>Trade creditors</v>
      </c>
    </row>
    <row r="1645" spans="1:8" ht="15" hidden="1" customHeight="1" outlineLevel="2">
      <c r="A1645" s="913">
        <v>1547</v>
      </c>
      <c r="B1645" s="911">
        <v>44944</v>
      </c>
      <c r="C1645" s="1047" t="s">
        <v>577</v>
      </c>
      <c r="D1645" s="930" t="s">
        <v>649</v>
      </c>
      <c r="E1645" s="931">
        <v>737</v>
      </c>
      <c r="F1645" s="906">
        <v>144.86000000000001</v>
      </c>
      <c r="G1645" s="906"/>
      <c r="H1645" s="815" t="str">
        <f>VLOOKUP($E1645,ETB!$B$66:$C$674,2,0)</f>
        <v>Trade creditors</v>
      </c>
    </row>
    <row r="1646" spans="1:8" ht="15" hidden="1" customHeight="1" outlineLevel="2">
      <c r="A1646" s="913">
        <v>1548</v>
      </c>
      <c r="B1646" s="911">
        <v>45217</v>
      </c>
      <c r="C1646" s="1047" t="s">
        <v>607</v>
      </c>
      <c r="D1646" s="930" t="s">
        <v>1501</v>
      </c>
      <c r="E1646" s="931">
        <v>737</v>
      </c>
      <c r="F1646" s="906">
        <v>56.54</v>
      </c>
      <c r="G1646" s="906"/>
      <c r="H1646" s="815" t="str">
        <f>VLOOKUP($E1646,ETB!$B$66:$C$674,2,0)</f>
        <v>Trade creditors</v>
      </c>
    </row>
    <row r="1647" spans="1:8" ht="15" hidden="1" customHeight="1" outlineLevel="2">
      <c r="A1647" s="913">
        <v>1549</v>
      </c>
      <c r="B1647" s="911">
        <v>45217</v>
      </c>
      <c r="C1647" s="1047" t="s">
        <v>607</v>
      </c>
      <c r="D1647" s="930" t="s">
        <v>1501</v>
      </c>
      <c r="E1647" s="931">
        <v>737</v>
      </c>
      <c r="F1647" s="906">
        <v>36.76</v>
      </c>
      <c r="G1647" s="906"/>
      <c r="H1647" s="815" t="str">
        <f>VLOOKUP($E1647,ETB!$B$66:$C$674,2,0)</f>
        <v>Trade creditors</v>
      </c>
    </row>
    <row r="1648" spans="1:8" ht="15" hidden="1" customHeight="1" outlineLevel="2">
      <c r="A1648" s="913">
        <v>1550</v>
      </c>
      <c r="B1648" s="911">
        <v>45040</v>
      </c>
      <c r="C1648" s="1047" t="s">
        <v>577</v>
      </c>
      <c r="D1648" s="930" t="s">
        <v>923</v>
      </c>
      <c r="E1648" s="931">
        <v>737</v>
      </c>
      <c r="F1648" s="906">
        <v>134.9</v>
      </c>
      <c r="G1648" s="906"/>
      <c r="H1648" s="815" t="str">
        <f>VLOOKUP($E1648,ETB!$B$66:$C$674,2,0)</f>
        <v>Trade creditors</v>
      </c>
    </row>
    <row r="1649" spans="1:8" ht="15" hidden="1" customHeight="1" outlineLevel="2">
      <c r="A1649" s="913">
        <v>1552</v>
      </c>
      <c r="B1649" s="911">
        <v>45253</v>
      </c>
      <c r="C1649" s="1047" t="s">
        <v>607</v>
      </c>
      <c r="D1649" s="930" t="s">
        <v>1666</v>
      </c>
      <c r="E1649" s="931">
        <v>737</v>
      </c>
      <c r="F1649" s="906">
        <v>19.739999999999998</v>
      </c>
      <c r="G1649" s="906"/>
      <c r="H1649" s="815" t="str">
        <f>VLOOKUP($E1649,ETB!$B$66:$C$674,2,0)</f>
        <v>Trade creditors</v>
      </c>
    </row>
    <row r="1650" spans="1:8" ht="15" hidden="1" customHeight="1" outlineLevel="2">
      <c r="A1650" s="913">
        <v>1553</v>
      </c>
      <c r="B1650" s="911">
        <v>45194</v>
      </c>
      <c r="C1650" s="1047" t="s">
        <v>577</v>
      </c>
      <c r="D1650" s="930" t="s">
        <v>1398</v>
      </c>
      <c r="E1650" s="931">
        <v>737</v>
      </c>
      <c r="F1650" s="909">
        <v>121.12</v>
      </c>
      <c r="G1650" s="906"/>
      <c r="H1650" s="815" t="str">
        <f>VLOOKUP($E1650,ETB!$B$66:$C$674,2,0)</f>
        <v>Trade creditors</v>
      </c>
    </row>
    <row r="1651" spans="1:8" ht="15" hidden="1" customHeight="1" outlineLevel="2">
      <c r="A1651" s="913">
        <v>1554</v>
      </c>
      <c r="B1651" s="911">
        <v>45223</v>
      </c>
      <c r="C1651" s="1047" t="s">
        <v>577</v>
      </c>
      <c r="D1651" s="930" t="s">
        <v>1530</v>
      </c>
      <c r="E1651" s="931">
        <v>737</v>
      </c>
      <c r="F1651" s="906">
        <v>139.57</v>
      </c>
      <c r="G1651" s="906"/>
      <c r="H1651" s="815" t="str">
        <f>VLOOKUP($E1651,ETB!$B$66:$C$674,2,0)</f>
        <v>Trade creditors</v>
      </c>
    </row>
    <row r="1652" spans="1:8" ht="15" hidden="1" customHeight="1" outlineLevel="2">
      <c r="A1652" s="913">
        <v>1555</v>
      </c>
      <c r="B1652" s="911">
        <v>45223</v>
      </c>
      <c r="C1652" s="1047" t="s">
        <v>607</v>
      </c>
      <c r="D1652" s="930" t="s">
        <v>1531</v>
      </c>
      <c r="E1652" s="931">
        <v>737</v>
      </c>
      <c r="F1652" s="906">
        <v>2.7</v>
      </c>
      <c r="G1652" s="906"/>
      <c r="H1652" s="815" t="str">
        <f>VLOOKUP($E1652,ETB!$B$66:$C$674,2,0)</f>
        <v>Trade creditors</v>
      </c>
    </row>
    <row r="1653" spans="1:8" ht="15" hidden="1" customHeight="1" outlineLevel="2">
      <c r="A1653" s="913">
        <v>1556</v>
      </c>
      <c r="B1653" s="911">
        <v>45224</v>
      </c>
      <c r="C1653" s="1047" t="s">
        <v>577</v>
      </c>
      <c r="D1653" s="930" t="s">
        <v>1539</v>
      </c>
      <c r="E1653" s="931">
        <v>737</v>
      </c>
      <c r="F1653" s="906">
        <v>122.72</v>
      </c>
      <c r="G1653" s="906"/>
      <c r="H1653" s="815" t="str">
        <f>VLOOKUP($E1653,ETB!$B$66:$C$674,2,0)</f>
        <v>Trade creditors</v>
      </c>
    </row>
    <row r="1654" spans="1:8" ht="15" hidden="1" customHeight="1" outlineLevel="2">
      <c r="A1654" s="913">
        <v>1557</v>
      </c>
      <c r="B1654" s="911">
        <v>45258</v>
      </c>
      <c r="C1654" s="1047" t="s">
        <v>607</v>
      </c>
      <c r="D1654" s="930" t="s">
        <v>1688</v>
      </c>
      <c r="E1654" s="931">
        <v>737</v>
      </c>
      <c r="F1654" s="906">
        <v>14.53</v>
      </c>
      <c r="G1654" s="906"/>
      <c r="H1654" s="815" t="str">
        <f>VLOOKUP($E1654,ETB!$B$66:$C$674,2,0)</f>
        <v>Trade creditors</v>
      </c>
    </row>
    <row r="1655" spans="1:8" ht="15" hidden="1" customHeight="1" outlineLevel="2">
      <c r="A1655" s="913">
        <v>1558</v>
      </c>
      <c r="B1655" s="911">
        <v>45259</v>
      </c>
      <c r="C1655" s="1047" t="s">
        <v>607</v>
      </c>
      <c r="D1655" s="930" t="s">
        <v>1693</v>
      </c>
      <c r="E1655" s="931">
        <v>737</v>
      </c>
      <c r="F1655" s="906">
        <v>14.86</v>
      </c>
      <c r="G1655" s="906"/>
      <c r="H1655" s="815" t="str">
        <f>VLOOKUP($E1655,ETB!$B$66:$C$674,2,0)</f>
        <v>Trade creditors</v>
      </c>
    </row>
    <row r="1656" spans="1:8" ht="15" hidden="1" customHeight="1" outlineLevel="2">
      <c r="A1656" s="913">
        <v>1559</v>
      </c>
      <c r="B1656" s="911">
        <v>45139</v>
      </c>
      <c r="C1656" s="1047" t="s">
        <v>577</v>
      </c>
      <c r="D1656" s="930" t="s">
        <v>1186</v>
      </c>
      <c r="E1656" s="931">
        <v>737</v>
      </c>
      <c r="F1656" s="906">
        <v>116.95</v>
      </c>
      <c r="G1656" s="906"/>
      <c r="H1656" s="815" t="str">
        <f>VLOOKUP($E1656,ETB!$B$66:$C$674,2,0)</f>
        <v>Trade creditors</v>
      </c>
    </row>
    <row r="1657" spans="1:8" ht="15" hidden="1" customHeight="1" outlineLevel="2">
      <c r="A1657" s="913">
        <v>1560</v>
      </c>
      <c r="B1657" s="911">
        <v>45188</v>
      </c>
      <c r="C1657" s="1047" t="s">
        <v>577</v>
      </c>
      <c r="D1657" s="930" t="s">
        <v>1377</v>
      </c>
      <c r="E1657" s="931">
        <v>737</v>
      </c>
      <c r="F1657" s="906">
        <v>102.29</v>
      </c>
      <c r="G1657" s="906"/>
      <c r="H1657" s="815" t="str">
        <f>VLOOKUP($E1657,ETB!$B$66:$C$674,2,0)</f>
        <v>Trade creditors</v>
      </c>
    </row>
    <row r="1658" spans="1:8" ht="15" hidden="1" customHeight="1" outlineLevel="2">
      <c r="A1658" s="913">
        <v>1561</v>
      </c>
      <c r="B1658" s="911">
        <v>45188</v>
      </c>
      <c r="C1658" s="1047" t="s">
        <v>607</v>
      </c>
      <c r="D1658" s="930" t="s">
        <v>1378</v>
      </c>
      <c r="E1658" s="931">
        <v>737</v>
      </c>
      <c r="F1658" s="906">
        <v>40.659999999999997</v>
      </c>
      <c r="G1658" s="906"/>
      <c r="H1658" s="815" t="str">
        <f>VLOOKUP($E1658,ETB!$B$66:$C$674,2,0)</f>
        <v>Trade creditors</v>
      </c>
    </row>
    <row r="1659" spans="1:8" ht="15" hidden="1" customHeight="1" outlineLevel="2">
      <c r="A1659" s="913">
        <v>1562</v>
      </c>
      <c r="B1659" s="911">
        <v>45188</v>
      </c>
      <c r="C1659" s="1047" t="s">
        <v>607</v>
      </c>
      <c r="D1659" s="930" t="s">
        <v>1378</v>
      </c>
      <c r="E1659" s="931">
        <v>737</v>
      </c>
      <c r="F1659" s="906">
        <v>4.8899999999999997</v>
      </c>
      <c r="G1659" s="906"/>
      <c r="H1659" s="815" t="str">
        <f>VLOOKUP($E1659,ETB!$B$66:$C$674,2,0)</f>
        <v>Trade creditors</v>
      </c>
    </row>
    <row r="1660" spans="1:8" ht="15" hidden="1" customHeight="1" outlineLevel="2">
      <c r="A1660" s="913">
        <v>1563</v>
      </c>
      <c r="B1660" s="911">
        <v>45161</v>
      </c>
      <c r="C1660" s="1047" t="s">
        <v>607</v>
      </c>
      <c r="D1660" s="930" t="s">
        <v>1263</v>
      </c>
      <c r="E1660" s="931">
        <v>737</v>
      </c>
      <c r="F1660" s="906">
        <v>98.11</v>
      </c>
      <c r="G1660" s="906"/>
      <c r="H1660" s="815" t="str">
        <f>VLOOKUP($E1660,ETB!$B$66:$C$674,2,0)</f>
        <v>Trade creditors</v>
      </c>
    </row>
    <row r="1661" spans="1:8" ht="15" hidden="1" customHeight="1" outlineLevel="2">
      <c r="A1661" s="913">
        <v>1565</v>
      </c>
      <c r="B1661" s="911">
        <v>45040</v>
      </c>
      <c r="C1661" s="1047" t="s">
        <v>577</v>
      </c>
      <c r="D1661" s="930" t="s">
        <v>925</v>
      </c>
      <c r="E1661" s="931">
        <v>737</v>
      </c>
      <c r="F1661" s="906">
        <v>146.18</v>
      </c>
      <c r="G1661" s="906"/>
      <c r="H1661" s="815" t="str">
        <f>VLOOKUP($E1661,ETB!$B$66:$C$674,2,0)</f>
        <v>Trade creditors</v>
      </c>
    </row>
    <row r="1662" spans="1:8" ht="15" hidden="1" customHeight="1" outlineLevel="2">
      <c r="A1662" s="913">
        <v>1566</v>
      </c>
      <c r="B1662" s="911">
        <v>44973</v>
      </c>
      <c r="C1662" s="1047" t="s">
        <v>577</v>
      </c>
      <c r="D1662" s="930" t="s">
        <v>715</v>
      </c>
      <c r="E1662" s="931">
        <v>737</v>
      </c>
      <c r="F1662" s="906">
        <v>114.76</v>
      </c>
      <c r="G1662" s="906"/>
      <c r="H1662" s="815" t="str">
        <f>VLOOKUP($E1662,ETB!$B$66:$C$674,2,0)</f>
        <v>Trade creditors</v>
      </c>
    </row>
    <row r="1663" spans="1:8" ht="15" hidden="1" customHeight="1" outlineLevel="2">
      <c r="A1663" s="913">
        <v>1594</v>
      </c>
      <c r="B1663" s="911">
        <v>45051</v>
      </c>
      <c r="C1663" s="1047" t="s">
        <v>577</v>
      </c>
      <c r="D1663" s="930" t="s">
        <v>959</v>
      </c>
      <c r="E1663" s="931">
        <v>737</v>
      </c>
      <c r="F1663" s="906">
        <v>12</v>
      </c>
      <c r="G1663" s="906"/>
      <c r="H1663" s="815" t="str">
        <f>VLOOKUP($E1663,ETB!$B$66:$C$674,2,0)</f>
        <v>Trade creditors</v>
      </c>
    </row>
    <row r="1664" spans="1:8" ht="15" hidden="1" customHeight="1" outlineLevel="2">
      <c r="A1664" s="913">
        <v>1596</v>
      </c>
      <c r="B1664" s="911">
        <v>44970</v>
      </c>
      <c r="C1664" s="1047" t="s">
        <v>577</v>
      </c>
      <c r="D1664" s="930" t="s">
        <v>701</v>
      </c>
      <c r="E1664" s="931">
        <v>737</v>
      </c>
      <c r="F1664" s="906">
        <v>34.61</v>
      </c>
      <c r="G1664" s="906"/>
      <c r="H1664" s="815" t="str">
        <f>VLOOKUP($E1664,ETB!$B$66:$C$674,2,0)</f>
        <v>Trade creditors</v>
      </c>
    </row>
    <row r="1665" spans="1:8" ht="15" hidden="1" customHeight="1" outlineLevel="2">
      <c r="A1665" s="913">
        <v>1597</v>
      </c>
      <c r="B1665" s="911">
        <v>44967</v>
      </c>
      <c r="C1665" s="1047" t="s">
        <v>607</v>
      </c>
      <c r="D1665" s="930" t="s">
        <v>692</v>
      </c>
      <c r="E1665" s="931">
        <v>737</v>
      </c>
      <c r="F1665" s="906">
        <v>11.63</v>
      </c>
      <c r="G1665" s="906"/>
      <c r="H1665" s="815" t="str">
        <f>VLOOKUP($E1665,ETB!$B$66:$C$674,2,0)</f>
        <v>Trade creditors</v>
      </c>
    </row>
    <row r="1666" spans="1:8" ht="15" hidden="1" customHeight="1" outlineLevel="2">
      <c r="A1666" s="913">
        <v>1601</v>
      </c>
      <c r="B1666" s="911">
        <v>45001</v>
      </c>
      <c r="C1666" s="1047" t="s">
        <v>575</v>
      </c>
      <c r="D1666" s="930" t="s">
        <v>804</v>
      </c>
      <c r="E1666" s="931">
        <v>737</v>
      </c>
      <c r="F1666" s="906">
        <v>131.1</v>
      </c>
      <c r="G1666" s="906"/>
      <c r="H1666" s="815" t="str">
        <f>VLOOKUP($E1666,ETB!$B$66:$C$674,2,0)</f>
        <v>Trade creditors</v>
      </c>
    </row>
    <row r="1667" spans="1:8" ht="15" hidden="1" customHeight="1" outlineLevel="2">
      <c r="A1667" s="913">
        <v>1602</v>
      </c>
      <c r="B1667" s="911">
        <v>45159</v>
      </c>
      <c r="C1667" s="1047" t="s">
        <v>607</v>
      </c>
      <c r="D1667" s="930" t="s">
        <v>1249</v>
      </c>
      <c r="E1667" s="931">
        <v>737</v>
      </c>
      <c r="F1667" s="906">
        <v>33.700000000000003</v>
      </c>
      <c r="G1667" s="906"/>
      <c r="H1667" s="815" t="str">
        <f>VLOOKUP($E1667,ETB!$B$66:$C$674,2,0)</f>
        <v>Trade creditors</v>
      </c>
    </row>
    <row r="1668" spans="1:8" ht="15" hidden="1" customHeight="1" outlineLevel="2">
      <c r="A1668" s="913">
        <v>1603</v>
      </c>
      <c r="B1668" s="911">
        <v>44908</v>
      </c>
      <c r="C1668" s="1047" t="s">
        <v>577</v>
      </c>
      <c r="D1668" s="930" t="s">
        <v>592</v>
      </c>
      <c r="E1668" s="931">
        <v>737</v>
      </c>
      <c r="F1668" s="907">
        <v>300</v>
      </c>
      <c r="G1668" s="906"/>
      <c r="H1668" s="815" t="str">
        <f>VLOOKUP($E1668,ETB!$B$66:$C$674,2,0)</f>
        <v>Trade creditors</v>
      </c>
    </row>
    <row r="1669" spans="1:8" ht="15" hidden="1" customHeight="1" outlineLevel="2">
      <c r="A1669" s="913">
        <v>1604</v>
      </c>
      <c r="B1669" s="911">
        <v>44984</v>
      </c>
      <c r="C1669" s="1047" t="s">
        <v>577</v>
      </c>
      <c r="D1669" s="930" t="s">
        <v>748</v>
      </c>
      <c r="E1669" s="931">
        <v>737</v>
      </c>
      <c r="F1669" s="909">
        <v>186.78</v>
      </c>
      <c r="G1669" s="906"/>
      <c r="H1669" s="815" t="str">
        <f>VLOOKUP($E1669,ETB!$B$66:$C$674,2,0)</f>
        <v>Trade creditors</v>
      </c>
    </row>
    <row r="1670" spans="1:8" ht="15" hidden="1" customHeight="1" outlineLevel="2">
      <c r="A1670" s="913">
        <v>1605</v>
      </c>
      <c r="B1670" s="911">
        <v>45092</v>
      </c>
      <c r="C1670" s="1047" t="s">
        <v>577</v>
      </c>
      <c r="D1670" s="930" t="s">
        <v>1048</v>
      </c>
      <c r="E1670" s="931">
        <v>737</v>
      </c>
      <c r="F1670" s="906">
        <v>239</v>
      </c>
      <c r="G1670" s="906"/>
      <c r="H1670" s="815" t="str">
        <f>VLOOKUP($E1670,ETB!$B$66:$C$674,2,0)</f>
        <v>Trade creditors</v>
      </c>
    </row>
    <row r="1671" spans="1:8" ht="15" hidden="1" customHeight="1" outlineLevel="2">
      <c r="A1671" s="913">
        <v>1606</v>
      </c>
      <c r="B1671" s="911">
        <v>45093</v>
      </c>
      <c r="C1671" s="1047" t="s">
        <v>577</v>
      </c>
      <c r="D1671" s="930" t="s">
        <v>1058</v>
      </c>
      <c r="E1671" s="931">
        <v>737</v>
      </c>
      <c r="F1671" s="906">
        <v>187.43</v>
      </c>
      <c r="G1671" s="906"/>
      <c r="H1671" s="815" t="str">
        <f>VLOOKUP($E1671,ETB!$B$66:$C$674,2,0)</f>
        <v>Trade creditors</v>
      </c>
    </row>
    <row r="1672" spans="1:8" ht="15" hidden="1" customHeight="1" outlineLevel="2">
      <c r="A1672" s="913">
        <v>1612</v>
      </c>
      <c r="B1672" s="911">
        <v>45211</v>
      </c>
      <c r="C1672" s="1047" t="s">
        <v>607</v>
      </c>
      <c r="D1672" s="930" t="s">
        <v>1475</v>
      </c>
      <c r="E1672" s="931">
        <v>737</v>
      </c>
      <c r="F1672" s="906">
        <v>44.74</v>
      </c>
      <c r="G1672" s="906"/>
      <c r="H1672" s="815" t="str">
        <f>VLOOKUP($E1672,ETB!$B$66:$C$674,2,0)</f>
        <v>Trade creditors</v>
      </c>
    </row>
    <row r="1673" spans="1:8" ht="15" hidden="1" customHeight="1" outlineLevel="2">
      <c r="A1673" s="913">
        <v>1615</v>
      </c>
      <c r="B1673" s="911">
        <v>45198</v>
      </c>
      <c r="C1673" s="1047" t="s">
        <v>575</v>
      </c>
      <c r="D1673" s="930" t="s">
        <v>1420</v>
      </c>
      <c r="E1673" s="931">
        <v>737</v>
      </c>
      <c r="F1673" s="906">
        <v>1567.5</v>
      </c>
      <c r="G1673" s="906"/>
      <c r="H1673" s="815" t="str">
        <f>VLOOKUP($E1673,ETB!$B$66:$C$674,2,0)</f>
        <v>Trade creditors</v>
      </c>
    </row>
    <row r="1674" spans="1:8" ht="15" hidden="1" customHeight="1" outlineLevel="2">
      <c r="A1674" s="913">
        <v>1616</v>
      </c>
      <c r="B1674" s="911">
        <v>45201</v>
      </c>
      <c r="C1674" s="1047" t="s">
        <v>575</v>
      </c>
      <c r="D1674" s="930" t="s">
        <v>1431</v>
      </c>
      <c r="E1674" s="931">
        <v>737</v>
      </c>
      <c r="F1674" s="906">
        <v>1355.68</v>
      </c>
      <c r="G1674" s="906"/>
      <c r="H1674" s="815" t="str">
        <f>VLOOKUP($E1674,ETB!$B$66:$C$674,2,0)</f>
        <v>Trade creditors</v>
      </c>
    </row>
    <row r="1675" spans="1:8" ht="15" hidden="1" customHeight="1" outlineLevel="2">
      <c r="A1675" s="913">
        <v>1617</v>
      </c>
      <c r="B1675" s="911">
        <v>45209</v>
      </c>
      <c r="C1675" s="1047" t="s">
        <v>575</v>
      </c>
      <c r="D1675" s="930" t="s">
        <v>1459</v>
      </c>
      <c r="E1675" s="931">
        <v>737</v>
      </c>
      <c r="F1675" s="906">
        <v>1170.43</v>
      </c>
      <c r="G1675" s="906"/>
      <c r="H1675" s="815" t="str">
        <f>VLOOKUP($E1675,ETB!$B$66:$C$674,2,0)</f>
        <v>Trade creditors</v>
      </c>
    </row>
    <row r="1676" spans="1:8" ht="15" hidden="1" customHeight="1" outlineLevel="2">
      <c r="A1676" s="913">
        <v>1620</v>
      </c>
      <c r="B1676" s="911">
        <v>45232</v>
      </c>
      <c r="C1676" s="1047" t="s">
        <v>575</v>
      </c>
      <c r="D1676" s="930" t="s">
        <v>1575</v>
      </c>
      <c r="E1676" s="931">
        <v>737</v>
      </c>
      <c r="F1676" s="909">
        <v>397.56</v>
      </c>
      <c r="G1676" s="906"/>
      <c r="H1676" s="815" t="str">
        <f>VLOOKUP($E1676,ETB!$B$66:$C$674,2,0)</f>
        <v>Trade creditors</v>
      </c>
    </row>
    <row r="1677" spans="1:8" ht="15" hidden="1" customHeight="1" outlineLevel="2">
      <c r="A1677" s="913">
        <v>1621</v>
      </c>
      <c r="B1677" s="911">
        <v>45236</v>
      </c>
      <c r="C1677" s="1047" t="s">
        <v>575</v>
      </c>
      <c r="D1677" s="930" t="s">
        <v>1599</v>
      </c>
      <c r="E1677" s="931">
        <v>737</v>
      </c>
      <c r="F1677" s="906">
        <v>1832.04</v>
      </c>
      <c r="G1677" s="906"/>
      <c r="H1677" s="815" t="str">
        <f>VLOOKUP($E1677,ETB!$B$66:$C$674,2,0)</f>
        <v>Trade creditors</v>
      </c>
    </row>
    <row r="1678" spans="1:8" ht="15" hidden="1" customHeight="1" outlineLevel="2">
      <c r="A1678" s="913">
        <v>1622</v>
      </c>
      <c r="B1678" s="911">
        <v>45244</v>
      </c>
      <c r="C1678" s="1047" t="s">
        <v>575</v>
      </c>
      <c r="D1678" s="930" t="s">
        <v>1627</v>
      </c>
      <c r="E1678" s="931">
        <v>737</v>
      </c>
      <c r="F1678" s="906">
        <v>1736.89</v>
      </c>
      <c r="G1678" s="906"/>
      <c r="H1678" s="815" t="str">
        <f>VLOOKUP($E1678,ETB!$B$66:$C$674,2,0)</f>
        <v>Trade creditors</v>
      </c>
    </row>
    <row r="1679" spans="1:8" ht="15" hidden="1" customHeight="1" outlineLevel="2">
      <c r="A1679" s="913">
        <v>1623</v>
      </c>
      <c r="B1679" s="911">
        <v>45250</v>
      </c>
      <c r="C1679" s="1047" t="s">
        <v>575</v>
      </c>
      <c r="D1679" s="930" t="s">
        <v>1656</v>
      </c>
      <c r="E1679" s="931">
        <v>737</v>
      </c>
      <c r="F1679" s="906">
        <v>876.74</v>
      </c>
      <c r="G1679" s="906"/>
      <c r="H1679" s="815" t="str">
        <f>VLOOKUP($E1679,ETB!$B$66:$C$674,2,0)</f>
        <v>Trade creditors</v>
      </c>
    </row>
    <row r="1680" spans="1:8" ht="15" hidden="1" customHeight="1" outlineLevel="2">
      <c r="A1680" s="913">
        <v>1624</v>
      </c>
      <c r="B1680" s="911">
        <v>45257</v>
      </c>
      <c r="C1680" s="1047" t="s">
        <v>575</v>
      </c>
      <c r="D1680" s="930" t="s">
        <v>1684</v>
      </c>
      <c r="E1680" s="931">
        <v>737</v>
      </c>
      <c r="F1680" s="906">
        <v>450.78</v>
      </c>
      <c r="G1680" s="906"/>
      <c r="H1680" s="815" t="str">
        <f>VLOOKUP($E1680,ETB!$B$66:$C$674,2,0)</f>
        <v>Trade creditors</v>
      </c>
    </row>
    <row r="1681" spans="1:8" ht="15" hidden="1" customHeight="1" outlineLevel="2">
      <c r="A1681" s="913">
        <v>1625</v>
      </c>
      <c r="B1681" s="911">
        <v>45050</v>
      </c>
      <c r="C1681" s="1047" t="s">
        <v>575</v>
      </c>
      <c r="D1681" s="930" t="s">
        <v>956</v>
      </c>
      <c r="E1681" s="931">
        <v>737</v>
      </c>
      <c r="F1681" s="906">
        <v>5030.16</v>
      </c>
      <c r="G1681" s="906"/>
      <c r="H1681" s="815" t="str">
        <f>VLOOKUP($E1681,ETB!$B$66:$C$674,2,0)</f>
        <v>Trade creditors</v>
      </c>
    </row>
    <row r="1682" spans="1:8" ht="15" hidden="1" customHeight="1" outlineLevel="2">
      <c r="A1682" s="913">
        <v>1627</v>
      </c>
      <c r="B1682" s="911">
        <v>44930</v>
      </c>
      <c r="C1682" s="1047" t="s">
        <v>575</v>
      </c>
      <c r="D1682" s="930" t="s">
        <v>588</v>
      </c>
      <c r="E1682" s="931">
        <v>737</v>
      </c>
      <c r="F1682" s="906">
        <v>5162.37</v>
      </c>
      <c r="G1682" s="906"/>
      <c r="H1682" s="815" t="str">
        <f>VLOOKUP($E1682,ETB!$B$66:$C$674,2,0)</f>
        <v>Trade creditors</v>
      </c>
    </row>
    <row r="1683" spans="1:8" ht="15" hidden="1" customHeight="1" outlineLevel="2">
      <c r="A1683" s="913">
        <v>1628</v>
      </c>
      <c r="B1683" s="911">
        <v>44986</v>
      </c>
      <c r="C1683" s="1047" t="s">
        <v>575</v>
      </c>
      <c r="D1683" s="930" t="s">
        <v>756</v>
      </c>
      <c r="E1683" s="931">
        <v>737</v>
      </c>
      <c r="F1683" s="906">
        <v>5742.03</v>
      </c>
      <c r="G1683" s="906"/>
      <c r="H1683" s="815" t="str">
        <f>VLOOKUP($E1683,ETB!$B$66:$C$674,2,0)</f>
        <v>Trade creditors</v>
      </c>
    </row>
    <row r="1684" spans="1:8" ht="15" hidden="1" customHeight="1" outlineLevel="2">
      <c r="A1684" s="913">
        <v>1633</v>
      </c>
      <c r="B1684" s="911">
        <v>45131</v>
      </c>
      <c r="C1684" s="1047" t="s">
        <v>575</v>
      </c>
      <c r="D1684" s="930" t="s">
        <v>1169</v>
      </c>
      <c r="E1684" s="931">
        <v>737</v>
      </c>
      <c r="F1684" s="906">
        <v>1035.48</v>
      </c>
      <c r="G1684" s="906"/>
      <c r="H1684" s="815" t="str">
        <f>VLOOKUP($E1684,ETB!$B$66:$C$674,2,0)</f>
        <v>Trade creditors</v>
      </c>
    </row>
    <row r="1685" spans="1:8" ht="15" hidden="1" customHeight="1" outlineLevel="2">
      <c r="A1685" s="913">
        <v>1634</v>
      </c>
      <c r="B1685" s="911">
        <v>45138</v>
      </c>
      <c r="C1685" s="1047" t="s">
        <v>575</v>
      </c>
      <c r="D1685" s="930" t="s">
        <v>1169</v>
      </c>
      <c r="E1685" s="931">
        <v>737</v>
      </c>
      <c r="F1685" s="906">
        <v>786.88</v>
      </c>
      <c r="G1685" s="906"/>
      <c r="H1685" s="815" t="str">
        <f>VLOOKUP($E1685,ETB!$B$66:$C$674,2,0)</f>
        <v>Trade creditors</v>
      </c>
    </row>
    <row r="1686" spans="1:8" ht="15" hidden="1" customHeight="1" outlineLevel="2">
      <c r="A1686" s="913">
        <v>1629</v>
      </c>
      <c r="B1686" s="911">
        <v>45149</v>
      </c>
      <c r="C1686" s="1047" t="s">
        <v>575</v>
      </c>
      <c r="D1686" s="930" t="s">
        <v>1169</v>
      </c>
      <c r="E1686" s="931">
        <v>737</v>
      </c>
      <c r="F1686" s="906">
        <v>554.42999999999995</v>
      </c>
      <c r="G1686" s="906"/>
      <c r="H1686" s="815" t="str">
        <f>VLOOKUP($E1686,ETB!$B$66:$C$674,2,0)</f>
        <v>Trade creditors</v>
      </c>
    </row>
    <row r="1687" spans="1:8" ht="15" hidden="1" customHeight="1" outlineLevel="2">
      <c r="A1687" s="913">
        <v>1630</v>
      </c>
      <c r="B1687" s="911">
        <v>45161</v>
      </c>
      <c r="C1687" s="1047" t="s">
        <v>575</v>
      </c>
      <c r="D1687" s="930" t="s">
        <v>1169</v>
      </c>
      <c r="E1687" s="931">
        <v>737</v>
      </c>
      <c r="F1687" s="906">
        <v>992.71</v>
      </c>
      <c r="G1687" s="906"/>
      <c r="H1687" s="815" t="str">
        <f>VLOOKUP($E1687,ETB!$B$66:$C$674,2,0)</f>
        <v>Trade creditors</v>
      </c>
    </row>
    <row r="1688" spans="1:8" ht="15" hidden="1" customHeight="1" outlineLevel="2">
      <c r="A1688" s="913">
        <v>1631</v>
      </c>
      <c r="B1688" s="911">
        <v>45161</v>
      </c>
      <c r="C1688" s="1047" t="s">
        <v>575</v>
      </c>
      <c r="D1688" s="930" t="s">
        <v>1169</v>
      </c>
      <c r="E1688" s="931">
        <v>737</v>
      </c>
      <c r="F1688" s="906">
        <v>1822.51</v>
      </c>
      <c r="G1688" s="906"/>
      <c r="H1688" s="815" t="str">
        <f>VLOOKUP($E1688,ETB!$B$66:$C$674,2,0)</f>
        <v>Trade creditors</v>
      </c>
    </row>
    <row r="1689" spans="1:8" ht="15" hidden="1" customHeight="1" outlineLevel="2">
      <c r="A1689" s="913">
        <v>1632</v>
      </c>
      <c r="B1689" s="911">
        <v>45167</v>
      </c>
      <c r="C1689" s="1047" t="s">
        <v>575</v>
      </c>
      <c r="D1689" s="930" t="s">
        <v>1169</v>
      </c>
      <c r="E1689" s="931">
        <v>737</v>
      </c>
      <c r="F1689" s="906">
        <v>745.24</v>
      </c>
      <c r="G1689" s="906"/>
      <c r="H1689" s="815" t="str">
        <f>VLOOKUP($E1689,ETB!$B$66:$C$674,2,0)</f>
        <v>Trade creditors</v>
      </c>
    </row>
    <row r="1690" spans="1:8" ht="15" hidden="1" customHeight="1" outlineLevel="2">
      <c r="A1690" s="913">
        <v>1635</v>
      </c>
      <c r="B1690" s="911">
        <v>45126</v>
      </c>
      <c r="C1690" s="1047" t="s">
        <v>575</v>
      </c>
      <c r="D1690" s="930" t="s">
        <v>1153</v>
      </c>
      <c r="E1690" s="931">
        <v>737</v>
      </c>
      <c r="F1690" s="906">
        <v>3236.92</v>
      </c>
      <c r="G1690" s="906"/>
      <c r="H1690" s="815" t="str">
        <f>VLOOKUP($E1690,ETB!$B$66:$C$674,2,0)</f>
        <v>Trade creditors</v>
      </c>
    </row>
    <row r="1691" spans="1:8" ht="15" hidden="1" customHeight="1" outlineLevel="2">
      <c r="A1691" s="913">
        <v>1636</v>
      </c>
      <c r="B1691" s="911">
        <v>45020</v>
      </c>
      <c r="C1691" s="1047" t="s">
        <v>575</v>
      </c>
      <c r="D1691" s="930" t="s">
        <v>862</v>
      </c>
      <c r="E1691" s="931">
        <v>737</v>
      </c>
      <c r="F1691" s="906">
        <v>5482.11</v>
      </c>
      <c r="G1691" s="906"/>
      <c r="H1691" s="815" t="str">
        <f>VLOOKUP($E1691,ETB!$B$66:$C$674,2,0)</f>
        <v>Trade creditors</v>
      </c>
    </row>
    <row r="1692" spans="1:8" ht="15" hidden="1" customHeight="1" outlineLevel="2">
      <c r="A1692" s="913">
        <v>1637</v>
      </c>
      <c r="B1692" s="911">
        <v>45085</v>
      </c>
      <c r="C1692" s="1047" t="s">
        <v>575</v>
      </c>
      <c r="D1692" s="930" t="s">
        <v>1031</v>
      </c>
      <c r="E1692" s="931">
        <v>737</v>
      </c>
      <c r="F1692" s="906">
        <v>6958</v>
      </c>
      <c r="G1692" s="906"/>
      <c r="H1692" s="815" t="str">
        <f>VLOOKUP($E1692,ETB!$B$66:$C$674,2,0)</f>
        <v>Trade creditors</v>
      </c>
    </row>
    <row r="1693" spans="1:8" ht="15" hidden="1" customHeight="1" outlineLevel="2">
      <c r="A1693" s="913">
        <v>1638</v>
      </c>
      <c r="B1693" s="911">
        <v>45173</v>
      </c>
      <c r="C1693" s="1047" t="s">
        <v>575</v>
      </c>
      <c r="D1693" s="930" t="s">
        <v>1319</v>
      </c>
      <c r="E1693" s="931">
        <v>737</v>
      </c>
      <c r="F1693" s="906">
        <v>1512.87</v>
      </c>
      <c r="G1693" s="906"/>
      <c r="H1693" s="815" t="str">
        <f>VLOOKUP($E1693,ETB!$B$66:$C$674,2,0)</f>
        <v>Trade creditors</v>
      </c>
    </row>
    <row r="1694" spans="1:8" ht="15" hidden="1" customHeight="1" outlineLevel="2">
      <c r="A1694" s="913">
        <v>1639</v>
      </c>
      <c r="B1694" s="911">
        <v>45194</v>
      </c>
      <c r="C1694" s="1047" t="s">
        <v>575</v>
      </c>
      <c r="D1694" s="930" t="s">
        <v>1399</v>
      </c>
      <c r="E1694" s="931">
        <v>737</v>
      </c>
      <c r="F1694" s="906">
        <v>563.44000000000005</v>
      </c>
      <c r="G1694" s="906"/>
      <c r="H1694" s="815" t="str">
        <f>VLOOKUP($E1694,ETB!$B$66:$C$674,2,0)</f>
        <v>Trade creditors</v>
      </c>
    </row>
    <row r="1695" spans="1:8" ht="15" hidden="1" customHeight="1" outlineLevel="2">
      <c r="A1695" s="913">
        <v>1641</v>
      </c>
      <c r="B1695" s="911">
        <v>44923</v>
      </c>
      <c r="C1695" s="1047" t="s">
        <v>575</v>
      </c>
      <c r="D1695" s="930" t="s">
        <v>605</v>
      </c>
      <c r="E1695" s="931">
        <v>737</v>
      </c>
      <c r="F1695" s="906">
        <v>750</v>
      </c>
      <c r="G1695" s="906"/>
      <c r="H1695" s="815" t="str">
        <f>VLOOKUP($E1695,ETB!$B$66:$C$674,2,0)</f>
        <v>Trade creditors</v>
      </c>
    </row>
    <row r="1696" spans="1:8" ht="15" hidden="1" customHeight="1" outlineLevel="2">
      <c r="A1696" s="913">
        <v>1642</v>
      </c>
      <c r="B1696" s="911">
        <v>45152</v>
      </c>
      <c r="C1696" s="1047" t="s">
        <v>575</v>
      </c>
      <c r="D1696" s="930" t="s">
        <v>1213</v>
      </c>
      <c r="E1696" s="931">
        <v>737</v>
      </c>
      <c r="F1696" s="906">
        <v>240</v>
      </c>
      <c r="G1696" s="906"/>
      <c r="H1696" s="815" t="str">
        <f>VLOOKUP($E1696,ETB!$B$66:$C$674,2,0)</f>
        <v>Trade creditors</v>
      </c>
    </row>
    <row r="1697" spans="1:8" ht="15" hidden="1" customHeight="1" outlineLevel="2">
      <c r="A1697" s="913">
        <v>1643</v>
      </c>
      <c r="B1697" s="911">
        <v>45146</v>
      </c>
      <c r="C1697" s="1047" t="s">
        <v>575</v>
      </c>
      <c r="D1697" s="930" t="s">
        <v>1202</v>
      </c>
      <c r="E1697" s="931">
        <v>737</v>
      </c>
      <c r="F1697" s="906">
        <v>210</v>
      </c>
      <c r="G1697" s="906"/>
      <c r="H1697" s="815" t="str">
        <f>VLOOKUP($E1697,ETB!$B$66:$C$674,2,0)</f>
        <v>Trade creditors</v>
      </c>
    </row>
    <row r="1698" spans="1:8" ht="15" hidden="1" customHeight="1" outlineLevel="2">
      <c r="A1698" s="913">
        <v>1644</v>
      </c>
      <c r="B1698" s="911">
        <v>45156</v>
      </c>
      <c r="C1698" s="1047" t="s">
        <v>575</v>
      </c>
      <c r="D1698" s="930" t="s">
        <v>1202</v>
      </c>
      <c r="E1698" s="931">
        <v>737</v>
      </c>
      <c r="F1698" s="906">
        <v>320</v>
      </c>
      <c r="G1698" s="906"/>
      <c r="H1698" s="815" t="str">
        <f>VLOOKUP($E1698,ETB!$B$66:$C$674,2,0)</f>
        <v>Trade creditors</v>
      </c>
    </row>
    <row r="1699" spans="1:8" ht="15" hidden="1" customHeight="1" outlineLevel="2">
      <c r="A1699" s="913">
        <v>1645</v>
      </c>
      <c r="B1699" s="911">
        <v>45167</v>
      </c>
      <c r="C1699" s="1047" t="s">
        <v>575</v>
      </c>
      <c r="D1699" s="930" t="s">
        <v>1202</v>
      </c>
      <c r="E1699" s="931">
        <v>737</v>
      </c>
      <c r="F1699" s="906">
        <v>280</v>
      </c>
      <c r="G1699" s="906"/>
      <c r="H1699" s="815" t="str">
        <f>VLOOKUP($E1699,ETB!$B$66:$C$674,2,0)</f>
        <v>Trade creditors</v>
      </c>
    </row>
    <row r="1700" spans="1:8" ht="15" hidden="1" customHeight="1" outlineLevel="2">
      <c r="A1700" s="913">
        <v>1646</v>
      </c>
      <c r="B1700" s="911">
        <v>45170</v>
      </c>
      <c r="C1700" s="1047" t="s">
        <v>575</v>
      </c>
      <c r="D1700" s="930" t="s">
        <v>1202</v>
      </c>
      <c r="E1700" s="931">
        <v>737</v>
      </c>
      <c r="F1700" s="906">
        <v>170</v>
      </c>
      <c r="G1700" s="906"/>
      <c r="H1700" s="815" t="str">
        <f>VLOOKUP($E1700,ETB!$B$66:$C$674,2,0)</f>
        <v>Trade creditors</v>
      </c>
    </row>
    <row r="1701" spans="1:8" ht="15" hidden="1" customHeight="1" outlineLevel="2">
      <c r="A1701" s="913">
        <v>1647</v>
      </c>
      <c r="B1701" s="911">
        <v>45180</v>
      </c>
      <c r="C1701" s="1048" t="s">
        <v>575</v>
      </c>
      <c r="D1701" s="898" t="s">
        <v>1202</v>
      </c>
      <c r="E1701" s="831">
        <v>737</v>
      </c>
      <c r="F1701" s="923">
        <v>670</v>
      </c>
      <c r="G1701" s="923"/>
      <c r="H1701" s="815" t="str">
        <f>VLOOKUP($E1701,ETB!$B$66:$C$674,2,0)</f>
        <v>Trade creditors</v>
      </c>
    </row>
    <row r="1702" spans="1:8" ht="15" hidden="1" customHeight="1" outlineLevel="2">
      <c r="A1702" s="913">
        <v>1648</v>
      </c>
      <c r="B1702" s="1044">
        <v>45187</v>
      </c>
      <c r="C1702" s="1049" t="s">
        <v>575</v>
      </c>
      <c r="D1702" s="815" t="s">
        <v>1202</v>
      </c>
      <c r="E1702" s="831">
        <v>737</v>
      </c>
      <c r="F1702" s="1050">
        <v>140</v>
      </c>
      <c r="G1702" s="1050"/>
      <c r="H1702" s="815" t="str">
        <f>VLOOKUP($E1702,ETB!$B$66:$C$674,2,0)</f>
        <v>Trade creditors</v>
      </c>
    </row>
    <row r="1703" spans="1:8" ht="15" hidden="1" customHeight="1" outlineLevel="2">
      <c r="A1703" s="913">
        <v>1650</v>
      </c>
      <c r="B1703" s="1044">
        <v>45191</v>
      </c>
      <c r="C1703" s="1049" t="s">
        <v>575</v>
      </c>
      <c r="D1703" s="815" t="s">
        <v>1202</v>
      </c>
      <c r="E1703" s="831">
        <v>737</v>
      </c>
      <c r="F1703" s="1050">
        <v>210</v>
      </c>
      <c r="G1703" s="1050"/>
      <c r="H1703" s="815" t="str">
        <f>VLOOKUP($E1703,ETB!$B$66:$C$674,2,0)</f>
        <v>Trade creditors</v>
      </c>
    </row>
    <row r="1704" spans="1:8" ht="15" hidden="1" customHeight="1" outlineLevel="2">
      <c r="A1704" s="913">
        <v>1652</v>
      </c>
      <c r="B1704" s="1044">
        <v>45201</v>
      </c>
      <c r="C1704" s="1049" t="s">
        <v>575</v>
      </c>
      <c r="D1704" s="815" t="s">
        <v>1202</v>
      </c>
      <c r="E1704" s="831">
        <v>737</v>
      </c>
      <c r="F1704" s="1050">
        <v>340</v>
      </c>
      <c r="G1704" s="1050"/>
      <c r="H1704" s="815" t="str">
        <f>VLOOKUP($E1704,ETB!$B$66:$C$674,2,0)</f>
        <v>Trade creditors</v>
      </c>
    </row>
    <row r="1705" spans="1:8" ht="15" hidden="1" customHeight="1" outlineLevel="2">
      <c r="A1705" s="913">
        <v>1653</v>
      </c>
      <c r="B1705" s="1044">
        <v>45208</v>
      </c>
      <c r="C1705" s="1049" t="s">
        <v>575</v>
      </c>
      <c r="D1705" s="815" t="s">
        <v>1202</v>
      </c>
      <c r="E1705" s="831">
        <v>737</v>
      </c>
      <c r="F1705" s="1050">
        <v>70</v>
      </c>
      <c r="G1705" s="1050"/>
      <c r="H1705" s="815" t="str">
        <f>VLOOKUP($E1705,ETB!$B$66:$C$674,2,0)</f>
        <v>Trade creditors</v>
      </c>
    </row>
    <row r="1706" spans="1:8" ht="15" hidden="1" customHeight="1" outlineLevel="2">
      <c r="A1706" s="913">
        <v>1654</v>
      </c>
      <c r="B1706" s="1044">
        <v>45215</v>
      </c>
      <c r="C1706" s="1049" t="s">
        <v>575</v>
      </c>
      <c r="D1706" s="815" t="s">
        <v>1202</v>
      </c>
      <c r="E1706" s="831">
        <v>737</v>
      </c>
      <c r="F1706" s="1050">
        <v>70</v>
      </c>
      <c r="G1706" s="1050"/>
      <c r="H1706" s="815" t="str">
        <f>VLOOKUP($E1706,ETB!$B$66:$C$674,2,0)</f>
        <v>Trade creditors</v>
      </c>
    </row>
    <row r="1707" spans="1:8" ht="15" hidden="1" customHeight="1" outlineLevel="2">
      <c r="A1707" s="913">
        <v>1655</v>
      </c>
      <c r="B1707" s="1044">
        <v>45215</v>
      </c>
      <c r="C1707" s="1049" t="s">
        <v>575</v>
      </c>
      <c r="D1707" s="815" t="s">
        <v>1202</v>
      </c>
      <c r="E1707" s="831">
        <v>737</v>
      </c>
      <c r="F1707" s="1050">
        <v>70</v>
      </c>
      <c r="G1707" s="1050"/>
      <c r="H1707" s="815" t="str">
        <f>VLOOKUP($E1707,ETB!$B$66:$C$674,2,0)</f>
        <v>Trade creditors</v>
      </c>
    </row>
    <row r="1708" spans="1:8" ht="15" hidden="1" customHeight="1" outlineLevel="2">
      <c r="A1708" s="913">
        <v>1656</v>
      </c>
      <c r="B1708" s="1044">
        <v>45219</v>
      </c>
      <c r="C1708" s="1049" t="s">
        <v>575</v>
      </c>
      <c r="D1708" s="815" t="s">
        <v>1202</v>
      </c>
      <c r="E1708" s="831">
        <v>737</v>
      </c>
      <c r="F1708" s="1050">
        <v>280</v>
      </c>
      <c r="G1708" s="1050"/>
      <c r="H1708" s="815" t="str">
        <f>VLOOKUP($E1708,ETB!$B$66:$C$674,2,0)</f>
        <v>Trade creditors</v>
      </c>
    </row>
    <row r="1709" spans="1:8" ht="15" hidden="1" customHeight="1" outlineLevel="2">
      <c r="A1709" s="913">
        <v>1649</v>
      </c>
      <c r="B1709" s="1044">
        <v>45236</v>
      </c>
      <c r="C1709" s="1049" t="s">
        <v>575</v>
      </c>
      <c r="D1709" s="815" t="s">
        <v>1202</v>
      </c>
      <c r="E1709" s="831">
        <v>737</v>
      </c>
      <c r="F1709" s="1050">
        <v>290</v>
      </c>
      <c r="G1709" s="1050"/>
      <c r="H1709" s="815" t="str">
        <f>VLOOKUP($E1709,ETB!$B$66:$C$674,2,0)</f>
        <v>Trade creditors</v>
      </c>
    </row>
    <row r="1710" spans="1:8" ht="15" hidden="1" customHeight="1" outlineLevel="2">
      <c r="A1710" s="913">
        <v>1651</v>
      </c>
      <c r="B1710" s="1044">
        <v>45243</v>
      </c>
      <c r="C1710" s="1049" t="s">
        <v>575</v>
      </c>
      <c r="D1710" s="815" t="s">
        <v>1202</v>
      </c>
      <c r="E1710" s="831">
        <v>737</v>
      </c>
      <c r="F1710" s="1050">
        <v>240</v>
      </c>
      <c r="G1710" s="1050"/>
      <c r="H1710" s="815" t="str">
        <f>VLOOKUP($E1710,ETB!$B$66:$C$674,2,0)</f>
        <v>Trade creditors</v>
      </c>
    </row>
    <row r="1711" spans="1:8" ht="15" hidden="1" customHeight="1" outlineLevel="2">
      <c r="A1711" s="913">
        <v>1658</v>
      </c>
      <c r="B1711" s="1044">
        <v>45154</v>
      </c>
      <c r="C1711" s="1049" t="s">
        <v>607</v>
      </c>
      <c r="D1711" s="815" t="s">
        <v>1223</v>
      </c>
      <c r="E1711" s="831">
        <v>737</v>
      </c>
      <c r="F1711" s="1050">
        <v>24.7</v>
      </c>
      <c r="G1711" s="1050"/>
      <c r="H1711" s="815" t="str">
        <f>VLOOKUP($E1711,ETB!$B$66:$C$674,2,0)</f>
        <v>Trade creditors</v>
      </c>
    </row>
    <row r="1712" spans="1:8" ht="15" hidden="1" customHeight="1" outlineLevel="2">
      <c r="A1712" s="913">
        <v>1663</v>
      </c>
      <c r="B1712" s="1044">
        <v>45078</v>
      </c>
      <c r="C1712" s="1049" t="s">
        <v>575</v>
      </c>
      <c r="D1712" s="815" t="s">
        <v>1013</v>
      </c>
      <c r="E1712" s="831">
        <v>737</v>
      </c>
      <c r="F1712" s="1050">
        <v>576</v>
      </c>
      <c r="G1712" s="1050"/>
      <c r="H1712" s="815" t="str">
        <f>VLOOKUP($E1712,ETB!$B$66:$C$674,2,0)</f>
        <v>Trade creditors</v>
      </c>
    </row>
    <row r="1713" spans="1:8" ht="15" hidden="1" customHeight="1" outlineLevel="2">
      <c r="A1713" s="913">
        <v>1669</v>
      </c>
      <c r="B1713" s="1044">
        <v>45096</v>
      </c>
      <c r="C1713" s="1049" t="s">
        <v>575</v>
      </c>
      <c r="D1713" s="815" t="s">
        <v>941</v>
      </c>
      <c r="E1713" s="831">
        <v>737</v>
      </c>
      <c r="F1713" s="1050">
        <v>576</v>
      </c>
      <c r="G1713" s="1050"/>
      <c r="H1713" s="815" t="str">
        <f>VLOOKUP($E1713,ETB!$B$66:$C$674,2,0)</f>
        <v>Trade creditors</v>
      </c>
    </row>
    <row r="1714" spans="1:8" ht="15" hidden="1" customHeight="1" outlineLevel="2">
      <c r="A1714" s="913">
        <v>1664</v>
      </c>
      <c r="B1714" s="1044">
        <v>45121</v>
      </c>
      <c r="C1714" s="1049" t="s">
        <v>575</v>
      </c>
      <c r="D1714" s="815" t="s">
        <v>941</v>
      </c>
      <c r="E1714" s="831">
        <v>737</v>
      </c>
      <c r="F1714" s="1050">
        <v>216</v>
      </c>
      <c r="G1714" s="1050"/>
      <c r="H1714" s="815" t="str">
        <f>VLOOKUP($E1714,ETB!$B$66:$C$674,2,0)</f>
        <v>Trade creditors</v>
      </c>
    </row>
    <row r="1715" spans="1:8" ht="15" hidden="1" customHeight="1" outlineLevel="2">
      <c r="A1715" s="913">
        <v>1665</v>
      </c>
      <c r="B1715" s="1044">
        <v>45121</v>
      </c>
      <c r="C1715" s="1049" t="s">
        <v>575</v>
      </c>
      <c r="D1715" s="815" t="s">
        <v>941</v>
      </c>
      <c r="E1715" s="831">
        <v>737</v>
      </c>
      <c r="F1715" s="1050">
        <v>720</v>
      </c>
      <c r="G1715" s="1050"/>
      <c r="H1715" s="815" t="str">
        <f>VLOOKUP($E1715,ETB!$B$66:$C$674,2,0)</f>
        <v>Trade creditors</v>
      </c>
    </row>
    <row r="1716" spans="1:8" ht="15" hidden="1" customHeight="1" outlineLevel="2">
      <c r="A1716" s="913">
        <v>1670</v>
      </c>
      <c r="B1716" s="1044">
        <v>45131</v>
      </c>
      <c r="C1716" s="1049" t="s">
        <v>575</v>
      </c>
      <c r="D1716" s="815" t="s">
        <v>941</v>
      </c>
      <c r="E1716" s="831">
        <v>737</v>
      </c>
      <c r="F1716" s="1050">
        <v>576</v>
      </c>
      <c r="G1716" s="1050"/>
      <c r="H1716" s="815" t="str">
        <f>VLOOKUP($E1716,ETB!$B$66:$C$674,2,0)</f>
        <v>Trade creditors</v>
      </c>
    </row>
    <row r="1717" spans="1:8" ht="15" hidden="1" customHeight="1" outlineLevel="2">
      <c r="A1717" s="913">
        <v>1666</v>
      </c>
      <c r="B1717" s="1044">
        <v>45155</v>
      </c>
      <c r="C1717" s="1049" t="s">
        <v>575</v>
      </c>
      <c r="D1717" s="815" t="s">
        <v>941</v>
      </c>
      <c r="E1717" s="831">
        <v>737</v>
      </c>
      <c r="F1717" s="1050">
        <v>288</v>
      </c>
      <c r="G1717" s="1050"/>
      <c r="H1717" s="815" t="str">
        <f>VLOOKUP($E1717,ETB!$B$66:$C$674,2,0)</f>
        <v>Trade creditors</v>
      </c>
    </row>
    <row r="1718" spans="1:8" ht="15" hidden="1" customHeight="1" outlineLevel="2">
      <c r="A1718" s="913">
        <v>1667</v>
      </c>
      <c r="B1718" s="1044">
        <v>45161</v>
      </c>
      <c r="C1718" s="1049" t="s">
        <v>575</v>
      </c>
      <c r="D1718" s="815" t="s">
        <v>941</v>
      </c>
      <c r="E1718" s="831">
        <v>737</v>
      </c>
      <c r="F1718" s="1050">
        <v>504</v>
      </c>
      <c r="G1718" s="1050"/>
      <c r="H1718" s="815" t="str">
        <f>VLOOKUP($E1718,ETB!$B$66:$C$674,2,0)</f>
        <v>Trade creditors</v>
      </c>
    </row>
    <row r="1719" spans="1:8" ht="15" hidden="1" customHeight="1" outlineLevel="2">
      <c r="A1719" s="913">
        <v>1668</v>
      </c>
      <c r="B1719" s="1044">
        <v>45173</v>
      </c>
      <c r="C1719" s="1049" t="s">
        <v>575</v>
      </c>
      <c r="D1719" s="815" t="s">
        <v>941</v>
      </c>
      <c r="E1719" s="831">
        <v>737</v>
      </c>
      <c r="F1719" s="1050">
        <v>576</v>
      </c>
      <c r="G1719" s="1050"/>
      <c r="H1719" s="815" t="str">
        <f>VLOOKUP($E1719,ETB!$B$66:$C$674,2,0)</f>
        <v>Trade creditors</v>
      </c>
    </row>
    <row r="1720" spans="1:8" ht="15" hidden="1" customHeight="1" outlineLevel="2">
      <c r="A1720" s="913">
        <v>1672</v>
      </c>
      <c r="B1720" s="1044">
        <v>45195</v>
      </c>
      <c r="C1720" s="1049" t="s">
        <v>575</v>
      </c>
      <c r="D1720" s="815" t="s">
        <v>941</v>
      </c>
      <c r="E1720" s="831">
        <v>737</v>
      </c>
      <c r="F1720" s="1050">
        <v>792</v>
      </c>
      <c r="G1720" s="1050"/>
      <c r="H1720" s="815" t="str">
        <f>VLOOKUP($E1720,ETB!$B$66:$C$674,2,0)</f>
        <v>Trade creditors</v>
      </c>
    </row>
    <row r="1721" spans="1:8" ht="15" hidden="1" customHeight="1" outlineLevel="2">
      <c r="A1721" s="913">
        <v>1675</v>
      </c>
      <c r="B1721" s="1044">
        <v>45208</v>
      </c>
      <c r="C1721" s="1049" t="s">
        <v>575</v>
      </c>
      <c r="D1721" s="815" t="s">
        <v>941</v>
      </c>
      <c r="E1721" s="831">
        <v>737</v>
      </c>
      <c r="F1721" s="1050">
        <v>820.8</v>
      </c>
      <c r="G1721" s="1050"/>
      <c r="H1721" s="815" t="str">
        <f>VLOOKUP($E1721,ETB!$B$66:$C$674,2,0)</f>
        <v>Trade creditors</v>
      </c>
    </row>
    <row r="1722" spans="1:8" ht="15" hidden="1" customHeight="1" outlineLevel="2">
      <c r="A1722" s="913">
        <v>1676</v>
      </c>
      <c r="B1722" s="1044">
        <v>45217</v>
      </c>
      <c r="C1722" s="1049" t="s">
        <v>575</v>
      </c>
      <c r="D1722" s="815" t="s">
        <v>941</v>
      </c>
      <c r="E1722" s="831">
        <v>737</v>
      </c>
      <c r="F1722" s="1050">
        <v>772.8</v>
      </c>
      <c r="G1722" s="1050"/>
      <c r="H1722" s="815" t="str">
        <f>VLOOKUP($E1722,ETB!$B$66:$C$674,2,0)</f>
        <v>Trade creditors</v>
      </c>
    </row>
    <row r="1723" spans="1:8" ht="15" hidden="1" customHeight="1" outlineLevel="2">
      <c r="A1723" s="913">
        <v>1677</v>
      </c>
      <c r="B1723" s="1044">
        <v>45229</v>
      </c>
      <c r="C1723" s="1049" t="s">
        <v>575</v>
      </c>
      <c r="D1723" s="815" t="s">
        <v>941</v>
      </c>
      <c r="E1723" s="831">
        <v>737</v>
      </c>
      <c r="F1723" s="1050">
        <v>576</v>
      </c>
      <c r="G1723" s="1050"/>
      <c r="H1723" s="815" t="str">
        <f>VLOOKUP($E1723,ETB!$B$66:$C$674,2,0)</f>
        <v>Trade creditors</v>
      </c>
    </row>
    <row r="1724" spans="1:8" ht="15" hidden="1" customHeight="1" outlineLevel="2">
      <c r="A1724" s="913">
        <v>1671</v>
      </c>
      <c r="B1724" s="1044">
        <v>45246</v>
      </c>
      <c r="C1724" s="1049" t="s">
        <v>575</v>
      </c>
      <c r="D1724" s="815" t="s">
        <v>941</v>
      </c>
      <c r="E1724" s="831">
        <v>737</v>
      </c>
      <c r="F1724" s="1050">
        <v>504</v>
      </c>
      <c r="G1724" s="1050"/>
      <c r="H1724" s="815" t="str">
        <f>VLOOKUP($E1724,ETB!$B$66:$C$674,2,0)</f>
        <v>Trade creditors</v>
      </c>
    </row>
    <row r="1725" spans="1:8" ht="15" hidden="1" customHeight="1" outlineLevel="2">
      <c r="A1725" s="913">
        <v>1673</v>
      </c>
      <c r="B1725" s="1044">
        <v>45257</v>
      </c>
      <c r="C1725" s="1049" t="s">
        <v>575</v>
      </c>
      <c r="D1725" s="815" t="s">
        <v>941</v>
      </c>
      <c r="E1725" s="831">
        <v>737</v>
      </c>
      <c r="F1725" s="1050">
        <v>604.79999999999995</v>
      </c>
      <c r="G1725" s="1050"/>
      <c r="H1725" s="815" t="str">
        <f>VLOOKUP($E1725,ETB!$B$66:$C$674,2,0)</f>
        <v>Trade creditors</v>
      </c>
    </row>
    <row r="1726" spans="1:8" ht="15" hidden="1" customHeight="1" outlineLevel="2">
      <c r="A1726" s="913">
        <v>1687</v>
      </c>
      <c r="B1726" s="1044">
        <v>44991</v>
      </c>
      <c r="C1726" s="1049" t="s">
        <v>577</v>
      </c>
      <c r="D1726" s="815" t="s">
        <v>772</v>
      </c>
      <c r="E1726" s="831">
        <v>737</v>
      </c>
      <c r="F1726" s="1050">
        <v>599</v>
      </c>
      <c r="G1726" s="1050"/>
      <c r="H1726" s="815" t="str">
        <f>VLOOKUP($E1726,ETB!$B$66:$C$674,2,0)</f>
        <v>Trade creditors</v>
      </c>
    </row>
    <row r="1727" spans="1:8" ht="15" hidden="1" customHeight="1" outlineLevel="2">
      <c r="A1727" s="913">
        <v>1688</v>
      </c>
      <c r="B1727" s="1044">
        <v>44965</v>
      </c>
      <c r="C1727" s="1049" t="s">
        <v>577</v>
      </c>
      <c r="D1727" s="815" t="s">
        <v>688</v>
      </c>
      <c r="E1727" s="831">
        <v>737</v>
      </c>
      <c r="F1727" s="1050">
        <v>60</v>
      </c>
      <c r="G1727" s="1050"/>
      <c r="H1727" s="815" t="str">
        <f>VLOOKUP($E1727,ETB!$B$66:$C$674,2,0)</f>
        <v>Trade creditors</v>
      </c>
    </row>
    <row r="1728" spans="1:8" ht="15" hidden="1" customHeight="1" outlineLevel="2">
      <c r="A1728" s="913">
        <v>1689</v>
      </c>
      <c r="B1728" s="1044">
        <v>44967</v>
      </c>
      <c r="C1728" s="1049" t="s">
        <v>577</v>
      </c>
      <c r="D1728" s="815" t="s">
        <v>693</v>
      </c>
      <c r="E1728" s="831">
        <v>737</v>
      </c>
      <c r="F1728" s="1050">
        <v>150</v>
      </c>
      <c r="G1728" s="1050"/>
      <c r="H1728" s="815" t="str">
        <f>VLOOKUP($E1728,ETB!$B$66:$C$674,2,0)</f>
        <v>Trade creditors</v>
      </c>
    </row>
    <row r="1729" spans="1:8" ht="15" hidden="1" customHeight="1" outlineLevel="2">
      <c r="A1729" s="913"/>
      <c r="B1729" s="1044"/>
      <c r="C1729" s="1049"/>
      <c r="F1729" s="1050"/>
      <c r="G1729" s="1050"/>
    </row>
    <row r="1730" spans="1:8" ht="15" customHeight="1" outlineLevel="1" thickBot="1">
      <c r="A1730" s="913"/>
      <c r="B1730" s="1044"/>
      <c r="C1730" s="1049"/>
      <c r="E1730" s="832" t="s">
        <v>1718</v>
      </c>
      <c r="F1730" s="1053">
        <f>SUBTOTAL(9,F859:F1728)</f>
        <v>0</v>
      </c>
      <c r="G1730" s="1053">
        <f>SUBTOTAL(9,G859:G1728)</f>
        <v>643.80999999999995</v>
      </c>
    </row>
    <row r="1731" spans="1:8" ht="15" hidden="1" customHeight="1" outlineLevel="1" thickTop="1">
      <c r="A1731" s="913"/>
      <c r="B1731" s="1044"/>
      <c r="C1731" s="1049"/>
      <c r="F1731" s="1050"/>
      <c r="G1731" s="1050"/>
    </row>
    <row r="1732" spans="1:8" ht="15" hidden="1" customHeight="1" outlineLevel="2">
      <c r="A1732" s="913">
        <v>395</v>
      </c>
      <c r="B1732" s="911">
        <v>44929</v>
      </c>
      <c r="C1732" s="1047" t="s">
        <v>575</v>
      </c>
      <c r="D1732" s="930" t="s">
        <v>609</v>
      </c>
      <c r="E1732" s="931">
        <v>737.2</v>
      </c>
      <c r="F1732" s="906">
        <v>3000</v>
      </c>
      <c r="G1732" s="906"/>
      <c r="H1732" s="815" t="s">
        <v>1719</v>
      </c>
    </row>
    <row r="1733" spans="1:8" ht="15" hidden="1" customHeight="1" outlineLevel="2">
      <c r="A1733" s="913">
        <v>1028</v>
      </c>
      <c r="B1733" s="911">
        <v>45187</v>
      </c>
      <c r="C1733" s="1047" t="s">
        <v>577</v>
      </c>
      <c r="D1733" s="930" t="s">
        <v>1369</v>
      </c>
      <c r="E1733" s="931">
        <v>737.2</v>
      </c>
      <c r="F1733" s="906">
        <v>46.11</v>
      </c>
      <c r="G1733" s="906"/>
      <c r="H1733" s="815" t="s">
        <v>1719</v>
      </c>
    </row>
    <row r="1734" spans="1:8" ht="15" hidden="1" customHeight="1" outlineLevel="2">
      <c r="A1734" s="913">
        <v>1029</v>
      </c>
      <c r="B1734" s="911">
        <v>45187</v>
      </c>
      <c r="C1734" s="1047" t="s">
        <v>577</v>
      </c>
      <c r="D1734" s="930" t="s">
        <v>1369</v>
      </c>
      <c r="E1734" s="931">
        <v>737.2</v>
      </c>
      <c r="F1734" s="906">
        <v>51.95</v>
      </c>
      <c r="G1734" s="906"/>
      <c r="H1734" s="815" t="s">
        <v>1719</v>
      </c>
    </row>
    <row r="1735" spans="1:8" ht="15" hidden="1" customHeight="1" outlineLevel="2">
      <c r="A1735" s="913">
        <v>1040</v>
      </c>
      <c r="B1735" s="911">
        <v>45161</v>
      </c>
      <c r="C1735" s="1047" t="s">
        <v>577</v>
      </c>
      <c r="D1735" s="930" t="s">
        <v>1260</v>
      </c>
      <c r="E1735" s="931">
        <v>737.2</v>
      </c>
      <c r="F1735" s="906">
        <v>8.59</v>
      </c>
      <c r="G1735" s="906"/>
      <c r="H1735" s="815" t="s">
        <v>1719</v>
      </c>
    </row>
    <row r="1736" spans="1:8" ht="13.9" hidden="1" outlineLevel="2" thickTop="1">
      <c r="A1736" s="913">
        <v>1041</v>
      </c>
      <c r="B1736" s="911">
        <v>45161</v>
      </c>
      <c r="C1736" s="1047" t="s">
        <v>577</v>
      </c>
      <c r="D1736" s="930" t="s">
        <v>1260</v>
      </c>
      <c r="E1736" s="931">
        <v>737.2</v>
      </c>
      <c r="F1736" s="906">
        <v>16.059999999999999</v>
      </c>
      <c r="G1736" s="906"/>
      <c r="H1736" s="815" t="s">
        <v>1719</v>
      </c>
    </row>
    <row r="1737" spans="1:8" ht="15" hidden="1" customHeight="1" outlineLevel="2">
      <c r="A1737" s="913">
        <v>1042</v>
      </c>
      <c r="B1737" s="911">
        <v>45161</v>
      </c>
      <c r="C1737" s="1047" t="s">
        <v>577</v>
      </c>
      <c r="D1737" s="930" t="s">
        <v>1260</v>
      </c>
      <c r="E1737" s="931">
        <v>737.2</v>
      </c>
      <c r="F1737" s="906">
        <v>76.959999999999994</v>
      </c>
      <c r="G1737" s="906"/>
      <c r="H1737" s="815" t="s">
        <v>1719</v>
      </c>
    </row>
    <row r="1738" spans="1:8" ht="13.9" hidden="1" outlineLevel="2" thickTop="1">
      <c r="A1738" s="913">
        <v>1087</v>
      </c>
      <c r="B1738" s="911">
        <v>45020</v>
      </c>
      <c r="C1738" s="1047" t="s">
        <v>577</v>
      </c>
      <c r="D1738" s="930" t="s">
        <v>861</v>
      </c>
      <c r="E1738" s="931">
        <v>737.2</v>
      </c>
      <c r="F1738" s="906">
        <v>6.99</v>
      </c>
      <c r="G1738" s="906"/>
      <c r="H1738" s="815" t="s">
        <v>1719</v>
      </c>
    </row>
    <row r="1739" spans="1:8" ht="13.9" hidden="1" outlineLevel="2" thickTop="1">
      <c r="A1739" s="913">
        <v>1088</v>
      </c>
      <c r="B1739" s="911">
        <v>45020</v>
      </c>
      <c r="C1739" s="1047" t="s">
        <v>577</v>
      </c>
      <c r="D1739" s="930" t="s">
        <v>861</v>
      </c>
      <c r="E1739" s="931">
        <v>737.2</v>
      </c>
      <c r="F1739" s="906">
        <v>23.09</v>
      </c>
      <c r="G1739" s="906"/>
      <c r="H1739" s="815" t="s">
        <v>1719</v>
      </c>
    </row>
    <row r="1740" spans="1:8" ht="13.9" hidden="1" outlineLevel="2" thickTop="1">
      <c r="A1740" s="913">
        <v>1089</v>
      </c>
      <c r="B1740" s="911">
        <v>45020</v>
      </c>
      <c r="C1740" s="1047" t="s">
        <v>577</v>
      </c>
      <c r="D1740" s="930" t="s">
        <v>861</v>
      </c>
      <c r="E1740" s="931">
        <v>737.2</v>
      </c>
      <c r="F1740" s="906">
        <v>25.99</v>
      </c>
      <c r="G1740" s="906"/>
      <c r="H1740" s="815" t="s">
        <v>1719</v>
      </c>
    </row>
    <row r="1741" spans="1:8" ht="13.9" hidden="1" outlineLevel="2" thickTop="1">
      <c r="A1741" s="913">
        <v>1109</v>
      </c>
      <c r="B1741" s="911">
        <v>45012</v>
      </c>
      <c r="C1741" s="1047" t="s">
        <v>577</v>
      </c>
      <c r="D1741" s="930" t="s">
        <v>839</v>
      </c>
      <c r="E1741" s="931">
        <v>737.2</v>
      </c>
      <c r="F1741" s="906">
        <v>3.48</v>
      </c>
      <c r="G1741" s="906"/>
      <c r="H1741" s="815" t="s">
        <v>1719</v>
      </c>
    </row>
    <row r="1742" spans="1:8" ht="13.9" hidden="1" outlineLevel="2" thickTop="1">
      <c r="A1742" s="913">
        <v>1110</v>
      </c>
      <c r="B1742" s="911">
        <v>45012</v>
      </c>
      <c r="C1742" s="1047" t="s">
        <v>577</v>
      </c>
      <c r="D1742" s="930" t="s">
        <v>839</v>
      </c>
      <c r="E1742" s="931">
        <v>737.2</v>
      </c>
      <c r="F1742" s="906">
        <v>16.989999999999998</v>
      </c>
      <c r="G1742" s="906"/>
      <c r="H1742" s="815" t="s">
        <v>1719</v>
      </c>
    </row>
    <row r="1743" spans="1:8" ht="13.9" hidden="1" outlineLevel="2" thickTop="1">
      <c r="A1743" s="913">
        <v>1111</v>
      </c>
      <c r="B1743" s="911">
        <v>45012</v>
      </c>
      <c r="C1743" s="1047" t="s">
        <v>577</v>
      </c>
      <c r="D1743" s="930" t="s">
        <v>839</v>
      </c>
      <c r="E1743" s="931">
        <v>737.2</v>
      </c>
      <c r="F1743" s="906">
        <v>25.49</v>
      </c>
      <c r="G1743" s="906"/>
      <c r="H1743" s="815" t="s">
        <v>1719</v>
      </c>
    </row>
    <row r="1744" spans="1:8" ht="13.9" hidden="1" outlineLevel="2" thickTop="1">
      <c r="A1744" s="913">
        <v>1112</v>
      </c>
      <c r="B1744" s="911">
        <v>45012</v>
      </c>
      <c r="C1744" s="1047" t="s">
        <v>577</v>
      </c>
      <c r="D1744" s="930" t="s">
        <v>839</v>
      </c>
      <c r="E1744" s="931">
        <v>737.2</v>
      </c>
      <c r="F1744" s="906">
        <v>65</v>
      </c>
      <c r="G1744" s="906"/>
      <c r="H1744" s="815" t="s">
        <v>1719</v>
      </c>
    </row>
    <row r="1745" spans="1:8" ht="13.9" hidden="1" outlineLevel="2" thickTop="1">
      <c r="A1745" s="913">
        <v>1164</v>
      </c>
      <c r="B1745" s="911">
        <v>45077</v>
      </c>
      <c r="C1745" s="1047" t="s">
        <v>577</v>
      </c>
      <c r="D1745" s="930" t="s">
        <v>1006</v>
      </c>
      <c r="E1745" s="931">
        <v>737.2</v>
      </c>
      <c r="F1745" s="906">
        <v>18.989999999999998</v>
      </c>
      <c r="G1745" s="906"/>
      <c r="H1745" s="815" t="s">
        <v>1719</v>
      </c>
    </row>
    <row r="1746" spans="1:8" ht="13.9" hidden="1" outlineLevel="2" thickTop="1">
      <c r="A1746" s="913">
        <v>1165</v>
      </c>
      <c r="B1746" s="911">
        <v>45077</v>
      </c>
      <c r="C1746" s="1047" t="s">
        <v>577</v>
      </c>
      <c r="D1746" s="930" t="s">
        <v>1006</v>
      </c>
      <c r="E1746" s="931">
        <v>737.2</v>
      </c>
      <c r="F1746" s="906">
        <v>47.98</v>
      </c>
      <c r="G1746" s="906"/>
      <c r="H1746" s="815" t="s">
        <v>1719</v>
      </c>
    </row>
    <row r="1747" spans="1:8" ht="13.9" hidden="1" outlineLevel="2" thickTop="1">
      <c r="A1747" s="913">
        <v>1182</v>
      </c>
      <c r="B1747" s="911">
        <v>45027</v>
      </c>
      <c r="C1747" s="1047" t="s">
        <v>577</v>
      </c>
      <c r="D1747" s="930" t="s">
        <v>890</v>
      </c>
      <c r="E1747" s="931">
        <v>737.2</v>
      </c>
      <c r="F1747" s="906">
        <v>18.989999999999998</v>
      </c>
      <c r="G1747" s="906"/>
      <c r="H1747" s="815" t="s">
        <v>1719</v>
      </c>
    </row>
    <row r="1748" spans="1:8" ht="13.9" hidden="1" outlineLevel="2" thickTop="1">
      <c r="A1748" s="913">
        <v>1183</v>
      </c>
      <c r="B1748" s="911">
        <v>45027</v>
      </c>
      <c r="C1748" s="1047" t="s">
        <v>577</v>
      </c>
      <c r="D1748" s="930" t="s">
        <v>890</v>
      </c>
      <c r="E1748" s="931">
        <v>737.2</v>
      </c>
      <c r="F1748" s="906">
        <v>20</v>
      </c>
      <c r="G1748" s="906"/>
      <c r="H1748" s="815" t="s">
        <v>1719</v>
      </c>
    </row>
    <row r="1749" spans="1:8" ht="13.9" hidden="1" outlineLevel="2" thickTop="1">
      <c r="A1749" s="913">
        <v>1219</v>
      </c>
      <c r="B1749" s="911">
        <v>45002</v>
      </c>
      <c r="C1749" s="1047" t="s">
        <v>577</v>
      </c>
      <c r="D1749" s="930" t="s">
        <v>810</v>
      </c>
      <c r="E1749" s="931">
        <v>737.2</v>
      </c>
      <c r="F1749" s="910">
        <v>45</v>
      </c>
      <c r="G1749" s="906"/>
      <c r="H1749" s="815" t="s">
        <v>1719</v>
      </c>
    </row>
    <row r="1750" spans="1:8" ht="13.9" hidden="1" outlineLevel="2" thickTop="1">
      <c r="A1750" s="913">
        <v>1220</v>
      </c>
      <c r="B1750" s="911">
        <v>45002</v>
      </c>
      <c r="C1750" s="1047" t="s">
        <v>577</v>
      </c>
      <c r="D1750" s="930" t="s">
        <v>810</v>
      </c>
      <c r="E1750" s="931">
        <v>737.2</v>
      </c>
      <c r="F1750" s="906">
        <v>48</v>
      </c>
      <c r="G1750" s="906"/>
      <c r="H1750" s="815" t="s">
        <v>1719</v>
      </c>
    </row>
    <row r="1751" spans="1:8" ht="13.9" hidden="1" outlineLevel="2" thickTop="1">
      <c r="A1751" s="913">
        <v>1427</v>
      </c>
      <c r="B1751" s="911">
        <v>45195</v>
      </c>
      <c r="C1751" s="1047" t="s">
        <v>577</v>
      </c>
      <c r="D1751" s="930" t="s">
        <v>1404</v>
      </c>
      <c r="E1751" s="931">
        <v>737.2</v>
      </c>
      <c r="F1751" s="906">
        <v>267.97000000000003</v>
      </c>
      <c r="G1751" s="906"/>
      <c r="H1751" s="815" t="s">
        <v>1719</v>
      </c>
    </row>
    <row r="1752" spans="1:8" ht="13.9" hidden="1" outlineLevel="2" thickTop="1">
      <c r="A1752" s="913">
        <v>1529</v>
      </c>
      <c r="B1752" s="911">
        <v>44977</v>
      </c>
      <c r="C1752" s="1047" t="s">
        <v>577</v>
      </c>
      <c r="D1752" s="930" t="s">
        <v>723</v>
      </c>
      <c r="E1752" s="931">
        <v>737.2</v>
      </c>
      <c r="F1752" s="906">
        <v>852.11</v>
      </c>
      <c r="G1752" s="906"/>
      <c r="H1752" s="815" t="s">
        <v>1719</v>
      </c>
    </row>
    <row r="1753" spans="1:8" ht="13.9" hidden="1" outlineLevel="2" thickTop="1">
      <c r="A1753" s="913">
        <v>1531</v>
      </c>
      <c r="B1753" s="911">
        <v>44979</v>
      </c>
      <c r="C1753" s="1047" t="s">
        <v>577</v>
      </c>
      <c r="D1753" s="930" t="s">
        <v>728</v>
      </c>
      <c r="E1753" s="931">
        <v>737.2</v>
      </c>
      <c r="F1753" s="906">
        <v>157</v>
      </c>
      <c r="G1753" s="906"/>
      <c r="H1753" s="815" t="s">
        <v>1719</v>
      </c>
    </row>
    <row r="1754" spans="1:8" ht="13.9" hidden="1" outlineLevel="2" thickTop="1">
      <c r="A1754" s="913">
        <v>1576</v>
      </c>
      <c r="B1754" s="911">
        <v>45022</v>
      </c>
      <c r="C1754" s="1047" t="s">
        <v>577</v>
      </c>
      <c r="D1754" s="930" t="s">
        <v>882</v>
      </c>
      <c r="E1754" s="931">
        <v>737.2</v>
      </c>
      <c r="F1754" s="906">
        <v>579.54999999999995</v>
      </c>
      <c r="G1754" s="906"/>
      <c r="H1754" s="815" t="s">
        <v>1719</v>
      </c>
    </row>
    <row r="1755" spans="1:8" ht="13.9" hidden="1" outlineLevel="2" thickTop="1">
      <c r="A1755" s="913">
        <v>1577</v>
      </c>
      <c r="B1755" s="911">
        <v>45083</v>
      </c>
      <c r="C1755" s="1047" t="s">
        <v>577</v>
      </c>
      <c r="D1755" s="930" t="s">
        <v>1026</v>
      </c>
      <c r="E1755" s="931">
        <v>737.2</v>
      </c>
      <c r="F1755" s="906">
        <v>872.41</v>
      </c>
      <c r="G1755" s="906"/>
      <c r="H1755" s="815" t="s">
        <v>1719</v>
      </c>
    </row>
    <row r="1756" spans="1:8" ht="13.9" hidden="1" outlineLevel="2" thickTop="1">
      <c r="A1756" s="913">
        <v>1579</v>
      </c>
      <c r="B1756" s="911">
        <v>45180</v>
      </c>
      <c r="C1756" s="1047" t="s">
        <v>577</v>
      </c>
      <c r="D1756" s="930" t="s">
        <v>1340</v>
      </c>
      <c r="E1756" s="931">
        <v>737.2</v>
      </c>
      <c r="F1756" s="906">
        <v>1253.6199999999999</v>
      </c>
      <c r="G1756" s="906"/>
      <c r="H1756" s="815" t="s">
        <v>1719</v>
      </c>
    </row>
    <row r="1757" spans="1:8" ht="13.9" hidden="1" outlineLevel="2" thickTop="1">
      <c r="A1757" s="913">
        <v>1580</v>
      </c>
      <c r="B1757" s="911">
        <v>45210</v>
      </c>
      <c r="C1757" s="1047" t="s">
        <v>577</v>
      </c>
      <c r="D1757" s="930" t="s">
        <v>1468</v>
      </c>
      <c r="E1757" s="931">
        <v>737.2</v>
      </c>
      <c r="F1757" s="906">
        <v>749.44</v>
      </c>
      <c r="G1757" s="906"/>
      <c r="H1757" s="815" t="s">
        <v>1719</v>
      </c>
    </row>
    <row r="1758" spans="1:8" ht="13.9" hidden="1" outlineLevel="2" thickTop="1">
      <c r="A1758" s="913">
        <v>1581</v>
      </c>
      <c r="B1758" s="911">
        <v>45000</v>
      </c>
      <c r="C1758" s="1047" t="s">
        <v>577</v>
      </c>
      <c r="D1758" s="930" t="s">
        <v>799</v>
      </c>
      <c r="E1758" s="931">
        <v>737.2</v>
      </c>
      <c r="F1758" s="906">
        <v>830.99</v>
      </c>
      <c r="G1758" s="906"/>
      <c r="H1758" s="815" t="s">
        <v>1719</v>
      </c>
    </row>
    <row r="1759" spans="1:8" ht="13.9" hidden="1" outlineLevel="2" thickTop="1">
      <c r="A1759" s="913">
        <v>1582</v>
      </c>
      <c r="B1759" s="911">
        <v>45062</v>
      </c>
      <c r="C1759" s="1047" t="s">
        <v>577</v>
      </c>
      <c r="D1759" s="930" t="s">
        <v>982</v>
      </c>
      <c r="E1759" s="931">
        <v>737.2</v>
      </c>
      <c r="F1759" s="906">
        <v>1235.1500000000001</v>
      </c>
      <c r="G1759" s="906"/>
      <c r="H1759" s="815" t="s">
        <v>1719</v>
      </c>
    </row>
    <row r="1760" spans="1:8" ht="13.9" hidden="1" outlineLevel="2" thickTop="1">
      <c r="A1760" s="913">
        <v>1583</v>
      </c>
      <c r="B1760" s="911">
        <v>45156</v>
      </c>
      <c r="C1760" s="1047" t="s">
        <v>577</v>
      </c>
      <c r="D1760" s="930" t="s">
        <v>1237</v>
      </c>
      <c r="E1760" s="931">
        <v>737.2</v>
      </c>
      <c r="F1760" s="906">
        <v>587.17999999999995</v>
      </c>
      <c r="G1760" s="906"/>
      <c r="H1760" s="815" t="s">
        <v>1719</v>
      </c>
    </row>
    <row r="1761" spans="1:8" ht="13.9" hidden="1" outlineLevel="2" thickTop="1">
      <c r="A1761" s="913">
        <v>1584</v>
      </c>
      <c r="B1761" s="911">
        <v>45251</v>
      </c>
      <c r="C1761" s="1047" t="s">
        <v>577</v>
      </c>
      <c r="D1761" s="930" t="s">
        <v>1660</v>
      </c>
      <c r="E1761" s="931">
        <v>737.2</v>
      </c>
      <c r="F1761" s="906">
        <v>441.26</v>
      </c>
      <c r="G1761" s="906"/>
      <c r="H1761" s="815" t="s">
        <v>1719</v>
      </c>
    </row>
    <row r="1762" spans="1:8" ht="13.9" hidden="1" outlineLevel="2" thickTop="1">
      <c r="A1762" s="913">
        <v>1585</v>
      </c>
      <c r="B1762" s="911">
        <v>45131</v>
      </c>
      <c r="C1762" s="1047" t="s">
        <v>577</v>
      </c>
      <c r="D1762" s="930" t="s">
        <v>1168</v>
      </c>
      <c r="E1762" s="931">
        <v>737.2</v>
      </c>
      <c r="F1762" s="906">
        <v>1177.42</v>
      </c>
      <c r="G1762" s="909"/>
      <c r="H1762" s="815" t="s">
        <v>1719</v>
      </c>
    </row>
    <row r="1763" spans="1:8" ht="13.9" hidden="1" outlineLevel="2" thickTop="1">
      <c r="A1763" s="913">
        <v>1586</v>
      </c>
      <c r="B1763" s="911">
        <v>45100</v>
      </c>
      <c r="C1763" s="1047" t="s">
        <v>577</v>
      </c>
      <c r="D1763" s="930" t="s">
        <v>1079</v>
      </c>
      <c r="E1763" s="931">
        <v>737.2</v>
      </c>
      <c r="F1763" s="906">
        <v>1147.45</v>
      </c>
      <c r="G1763" s="906"/>
      <c r="H1763" s="815" t="s">
        <v>1719</v>
      </c>
    </row>
    <row r="1764" spans="1:8" ht="13.9" hidden="1" outlineLevel="2" thickTop="1">
      <c r="A1764" s="913">
        <v>1587</v>
      </c>
      <c r="B1764" s="911">
        <v>45009</v>
      </c>
      <c r="C1764" s="1047" t="s">
        <v>577</v>
      </c>
      <c r="D1764" s="930" t="s">
        <v>832</v>
      </c>
      <c r="E1764" s="931">
        <v>737.2</v>
      </c>
      <c r="F1764" s="906">
        <v>830.38</v>
      </c>
      <c r="G1764" s="906"/>
      <c r="H1764" s="815" t="s">
        <v>1719</v>
      </c>
    </row>
    <row r="1765" spans="1:8" ht="13.9" hidden="1" outlineLevel="2" thickTop="1">
      <c r="A1765" s="913">
        <v>1588</v>
      </c>
      <c r="B1765" s="911">
        <v>45223</v>
      </c>
      <c r="C1765" s="1047" t="s">
        <v>577</v>
      </c>
      <c r="D1765" s="930" t="s">
        <v>1534</v>
      </c>
      <c r="E1765" s="931">
        <v>737.2</v>
      </c>
      <c r="F1765" s="906">
        <v>510.75</v>
      </c>
      <c r="G1765" s="906"/>
      <c r="H1765" s="815" t="s">
        <v>1719</v>
      </c>
    </row>
    <row r="1766" spans="1:8" ht="13.9" hidden="1" outlineLevel="2" thickTop="1">
      <c r="A1766" s="913">
        <v>1589</v>
      </c>
      <c r="B1766" s="911">
        <v>45043</v>
      </c>
      <c r="C1766" s="1047" t="s">
        <v>577</v>
      </c>
      <c r="D1766" s="930" t="s">
        <v>940</v>
      </c>
      <c r="E1766" s="931">
        <v>737.2</v>
      </c>
      <c r="F1766" s="906">
        <v>876.75</v>
      </c>
      <c r="G1766" s="906"/>
      <c r="H1766" s="815" t="s">
        <v>1719</v>
      </c>
    </row>
    <row r="1767" spans="1:8" ht="13.9" hidden="1" outlineLevel="2" thickTop="1">
      <c r="A1767" s="913">
        <v>1590</v>
      </c>
      <c r="B1767" s="911">
        <v>45230</v>
      </c>
      <c r="C1767" s="1047" t="s">
        <v>577</v>
      </c>
      <c r="D1767" s="930" t="s">
        <v>1564</v>
      </c>
      <c r="E1767" s="931">
        <v>737.2</v>
      </c>
      <c r="F1767" s="906">
        <v>663.96</v>
      </c>
      <c r="G1767" s="906"/>
      <c r="H1767" s="815" t="s">
        <v>1719</v>
      </c>
    </row>
    <row r="1768" spans="1:8" ht="13.9" hidden="1" outlineLevel="2" thickTop="1">
      <c r="A1768" s="913">
        <v>1618</v>
      </c>
      <c r="B1768" s="911">
        <v>45215</v>
      </c>
      <c r="C1768" s="1047" t="s">
        <v>575</v>
      </c>
      <c r="D1768" s="930" t="s">
        <v>1491</v>
      </c>
      <c r="E1768" s="931">
        <v>737.2</v>
      </c>
      <c r="F1768" s="906">
        <v>840.82</v>
      </c>
      <c r="G1768" s="906"/>
      <c r="H1768" s="815" t="s">
        <v>1719</v>
      </c>
    </row>
    <row r="1769" spans="1:8" ht="13.9" hidden="1" outlineLevel="2" thickTop="1">
      <c r="A1769" s="913">
        <v>1626</v>
      </c>
      <c r="B1769" s="911">
        <v>44902</v>
      </c>
      <c r="C1769" s="1047" t="s">
        <v>575</v>
      </c>
      <c r="D1769" s="930" t="s">
        <v>588</v>
      </c>
      <c r="E1769" s="931">
        <v>737.2</v>
      </c>
      <c r="F1769" s="906">
        <v>3000</v>
      </c>
      <c r="G1769" s="906"/>
      <c r="H1769" s="815" t="s">
        <v>1719</v>
      </c>
    </row>
    <row r="1770" spans="1:8" ht="13.9" hidden="1" outlineLevel="2" thickTop="1">
      <c r="A1770" s="913">
        <v>1661</v>
      </c>
      <c r="B1770" s="1044">
        <v>45035</v>
      </c>
      <c r="C1770" s="1049" t="s">
        <v>575</v>
      </c>
      <c r="D1770" s="815" t="s">
        <v>911</v>
      </c>
      <c r="E1770" s="831">
        <v>737.2</v>
      </c>
      <c r="F1770" s="1050">
        <v>216</v>
      </c>
      <c r="G1770" s="1050"/>
      <c r="H1770" s="815" t="s">
        <v>1719</v>
      </c>
    </row>
    <row r="1771" spans="1:8" ht="13.9" hidden="1" outlineLevel="2" thickTop="1">
      <c r="A1771" s="913">
        <v>1680</v>
      </c>
      <c r="B1771" s="1044">
        <v>44974</v>
      </c>
      <c r="C1771" s="1049" t="s">
        <v>577</v>
      </c>
      <c r="D1771" s="815" t="s">
        <v>718</v>
      </c>
      <c r="E1771" s="831">
        <v>737.2</v>
      </c>
      <c r="F1771" s="1050">
        <v>388.36</v>
      </c>
      <c r="G1771" s="1050"/>
      <c r="H1771" s="815" t="s">
        <v>1719</v>
      </c>
    </row>
    <row r="1772" spans="1:8" ht="13.9" hidden="1" outlineLevel="2" thickTop="1">
      <c r="A1772" s="913"/>
      <c r="B1772" s="1044"/>
      <c r="C1772" s="1049"/>
      <c r="F1772" s="1050"/>
      <c r="G1772" s="1050"/>
    </row>
    <row r="1773" spans="1:8" ht="14.45" hidden="1" outlineLevel="1" collapsed="1" thickTop="1" thickBot="1">
      <c r="A1773" s="913"/>
      <c r="B1773" s="1044"/>
      <c r="C1773" s="1049"/>
      <c r="E1773" s="832" t="s">
        <v>1720</v>
      </c>
      <c r="F1773" s="1053">
        <f>SUBTOTAL(9,F1732:F1771)</f>
        <v>0</v>
      </c>
      <c r="G1773" s="1053">
        <f>SUBTOTAL(9,G1732:G1771)</f>
        <v>0</v>
      </c>
    </row>
    <row r="1774" spans="1:8" ht="13.9" hidden="1" outlineLevel="1" thickTop="1">
      <c r="A1774" s="913"/>
      <c r="B1774" s="1044"/>
      <c r="C1774" s="1049"/>
      <c r="F1774" s="1050"/>
      <c r="G1774" s="1050"/>
    </row>
    <row r="1775" spans="1:8" ht="13.9" hidden="1" outlineLevel="2" thickTop="1">
      <c r="A1775" s="913">
        <v>1367</v>
      </c>
      <c r="B1775" s="911">
        <v>44986</v>
      </c>
      <c r="C1775" s="1047" t="s">
        <v>575</v>
      </c>
      <c r="D1775" s="930" t="s">
        <v>755</v>
      </c>
      <c r="E1775" s="931">
        <v>738</v>
      </c>
      <c r="F1775" s="906">
        <v>1040</v>
      </c>
      <c r="G1775" s="906"/>
      <c r="H1775" s="815" t="str">
        <f>VLOOKUP($E1775,ETB!$B$66:$C$674,2,0)</f>
        <v>Net Wages</v>
      </c>
    </row>
    <row r="1776" spans="1:8" ht="13.9" hidden="1" outlineLevel="2" thickTop="1">
      <c r="A1776" s="913">
        <v>1374</v>
      </c>
      <c r="B1776" s="911">
        <v>44958</v>
      </c>
      <c r="C1776" s="1047" t="s">
        <v>575</v>
      </c>
      <c r="D1776" s="930" t="s">
        <v>673</v>
      </c>
      <c r="E1776" s="931">
        <v>738</v>
      </c>
      <c r="F1776" s="909">
        <v>410</v>
      </c>
      <c r="G1776" s="906"/>
      <c r="H1776" s="815" t="str">
        <f>VLOOKUP($E1776,ETB!$B$66:$C$674,2,0)</f>
        <v>Net Wages</v>
      </c>
    </row>
    <row r="1777" spans="1:8" ht="13.9" hidden="1" outlineLevel="2" thickTop="1">
      <c r="A1777" s="913">
        <v>1375</v>
      </c>
      <c r="B1777" s="911">
        <v>45016</v>
      </c>
      <c r="C1777" s="1047" t="s">
        <v>575</v>
      </c>
      <c r="D1777" s="930" t="s">
        <v>673</v>
      </c>
      <c r="E1777" s="931">
        <v>738</v>
      </c>
      <c r="F1777" s="906">
        <v>1040</v>
      </c>
      <c r="G1777" s="906"/>
      <c r="H1777" s="815" t="str">
        <f>VLOOKUP($E1777,ETB!$B$66:$C$674,2,0)</f>
        <v>Net Wages</v>
      </c>
    </row>
    <row r="1778" spans="1:8" ht="13.9" hidden="1" outlineLevel="2" thickTop="1">
      <c r="A1778" s="913">
        <v>1371</v>
      </c>
      <c r="B1778" s="911">
        <v>45048</v>
      </c>
      <c r="C1778" s="1047" t="s">
        <v>575</v>
      </c>
      <c r="D1778" s="930" t="s">
        <v>673</v>
      </c>
      <c r="E1778" s="931">
        <v>738</v>
      </c>
      <c r="F1778" s="906">
        <v>1040</v>
      </c>
      <c r="G1778" s="906"/>
      <c r="H1778" s="815" t="str">
        <f>VLOOKUP($E1778,ETB!$B$66:$C$674,2,0)</f>
        <v>Net Wages</v>
      </c>
    </row>
    <row r="1779" spans="1:8" ht="13.9" hidden="1" outlineLevel="2" thickTop="1">
      <c r="A1779" s="913">
        <v>1370</v>
      </c>
      <c r="B1779" s="911">
        <v>45078</v>
      </c>
      <c r="C1779" s="1047" t="s">
        <v>575</v>
      </c>
      <c r="D1779" s="930" t="s">
        <v>673</v>
      </c>
      <c r="E1779" s="931">
        <v>738</v>
      </c>
      <c r="F1779" s="906">
        <v>1040</v>
      </c>
      <c r="G1779" s="906"/>
      <c r="H1779" s="815" t="str">
        <f>VLOOKUP($E1779,ETB!$B$66:$C$674,2,0)</f>
        <v>Net Wages</v>
      </c>
    </row>
    <row r="1780" spans="1:8" ht="13.9" hidden="1" outlineLevel="2" thickTop="1">
      <c r="A1780" s="913">
        <v>1376</v>
      </c>
      <c r="B1780" s="911">
        <v>45107</v>
      </c>
      <c r="C1780" s="1047" t="s">
        <v>575</v>
      </c>
      <c r="D1780" s="930" t="s">
        <v>673</v>
      </c>
      <c r="E1780" s="931">
        <v>738</v>
      </c>
      <c r="F1780" s="906">
        <v>1040</v>
      </c>
      <c r="G1780" s="906"/>
      <c r="H1780" s="815" t="str">
        <f>VLOOKUP($E1780,ETB!$B$66:$C$674,2,0)</f>
        <v>Net Wages</v>
      </c>
    </row>
    <row r="1781" spans="1:8" ht="13.9" hidden="1" outlineLevel="2" thickTop="1">
      <c r="A1781" s="913">
        <v>1368</v>
      </c>
      <c r="B1781" s="911">
        <v>45139</v>
      </c>
      <c r="C1781" s="1047" t="s">
        <v>575</v>
      </c>
      <c r="D1781" s="930" t="s">
        <v>673</v>
      </c>
      <c r="E1781" s="931">
        <v>738</v>
      </c>
      <c r="F1781" s="906">
        <v>1040</v>
      </c>
      <c r="G1781" s="906"/>
      <c r="H1781" s="815" t="str">
        <f>VLOOKUP($E1781,ETB!$B$66:$C$674,2,0)</f>
        <v>Net Wages</v>
      </c>
    </row>
    <row r="1782" spans="1:8" ht="13.9" hidden="1" outlineLevel="2" thickTop="1">
      <c r="A1782" s="913">
        <v>1372</v>
      </c>
      <c r="B1782" s="911">
        <v>45170</v>
      </c>
      <c r="C1782" s="1047" t="s">
        <v>575</v>
      </c>
      <c r="D1782" s="930" t="s">
        <v>673</v>
      </c>
      <c r="E1782" s="931">
        <v>738</v>
      </c>
      <c r="F1782" s="906">
        <v>1040</v>
      </c>
      <c r="G1782" s="906"/>
      <c r="H1782" s="815" t="str">
        <f>VLOOKUP($E1782,ETB!$B$66:$C$674,2,0)</f>
        <v>Net Wages</v>
      </c>
    </row>
    <row r="1783" spans="1:8" ht="13.9" hidden="1" outlineLevel="2" thickTop="1">
      <c r="A1783" s="913">
        <v>1373</v>
      </c>
      <c r="B1783" s="911">
        <v>45201</v>
      </c>
      <c r="C1783" s="1047" t="s">
        <v>575</v>
      </c>
      <c r="D1783" s="930" t="s">
        <v>673</v>
      </c>
      <c r="E1783" s="931">
        <v>738</v>
      </c>
      <c r="F1783" s="906">
        <v>1040</v>
      </c>
      <c r="G1783" s="906"/>
      <c r="H1783" s="815" t="str">
        <f>VLOOKUP($E1783,ETB!$B$66:$C$674,2,0)</f>
        <v>Net Wages</v>
      </c>
    </row>
    <row r="1784" spans="1:8" ht="13.9" hidden="1" outlineLevel="2" thickTop="1">
      <c r="A1784" s="913">
        <v>1369</v>
      </c>
      <c r="B1784" s="911">
        <v>45231</v>
      </c>
      <c r="C1784" s="1047" t="s">
        <v>575</v>
      </c>
      <c r="D1784" s="930" t="s">
        <v>673</v>
      </c>
      <c r="E1784" s="931">
        <v>738</v>
      </c>
      <c r="F1784" s="906">
        <v>1040</v>
      </c>
      <c r="G1784" s="906"/>
      <c r="H1784" s="815" t="str">
        <f>VLOOKUP($E1784,ETB!$B$66:$C$674,2,0)</f>
        <v>Net Wages</v>
      </c>
    </row>
    <row r="1785" spans="1:8" ht="13.9" hidden="1" outlineLevel="2" thickTop="1">
      <c r="A1785" s="913"/>
      <c r="B1785" s="911"/>
      <c r="C1785" s="1047"/>
      <c r="D1785" s="930"/>
      <c r="E1785" s="931"/>
      <c r="F1785" s="906"/>
      <c r="G1785" s="906"/>
    </row>
    <row r="1786" spans="1:8" ht="14.45" outlineLevel="1" collapsed="1" thickTop="1" thickBot="1">
      <c r="A1786" s="913"/>
      <c r="B1786" s="911"/>
      <c r="C1786" s="1047"/>
      <c r="D1786" s="930"/>
      <c r="E1786" s="1051" t="s">
        <v>1721</v>
      </c>
      <c r="F1786" s="1052">
        <f>SUBTOTAL(9,F1775:F1784)</f>
        <v>0</v>
      </c>
      <c r="G1786" s="1052">
        <f>SUBTOTAL(9,G1775:G1784)</f>
        <v>0</v>
      </c>
    </row>
    <row r="1787" spans="1:8" ht="13.9" outlineLevel="1" thickTop="1">
      <c r="A1787" s="913"/>
      <c r="B1787" s="911"/>
      <c r="C1787" s="1047"/>
      <c r="D1787" s="930"/>
      <c r="E1787" s="931"/>
      <c r="F1787" s="906"/>
      <c r="G1787" s="906"/>
    </row>
    <row r="1788" spans="1:8" ht="13.9" thickBot="1">
      <c r="A1788" s="913"/>
      <c r="B1788" s="911"/>
      <c r="C1788" s="1047"/>
      <c r="D1788" s="930"/>
      <c r="E1788" s="1055" t="s">
        <v>532</v>
      </c>
      <c r="F1788" s="1056">
        <f>SUBTOTAL(9,F12:F1784)</f>
        <v>0</v>
      </c>
      <c r="G1788" s="1056">
        <f>SUBTOTAL(9,G12:G1784)</f>
        <v>598113.09</v>
      </c>
    </row>
    <row r="1789" spans="1:8" ht="13.9" thickTop="1"/>
  </sheetData>
  <autoFilter ref="A11:J1785" xr:uid="{22E21CFD-64AA-49B0-BEA3-A82F265EAEF5}">
    <filterColumn colId="6">
      <filters>
        <filter val="0.03"/>
        <filter val="0.05"/>
        <filter val="0.08"/>
        <filter val="0.23"/>
        <filter val="1,000.00"/>
        <filter val="1,005.18"/>
        <filter val="1,100.00"/>
        <filter val="1,124.76"/>
        <filter val="1,180.00"/>
        <filter val="1,189.00"/>
        <filter val="1,200.00"/>
        <filter val="1,255.00"/>
        <filter val="1,289.00"/>
        <filter val="1,300.00"/>
        <filter val="1,339.00"/>
        <filter val="1,350.00"/>
        <filter val="1,400.00"/>
        <filter val="1,414.00"/>
        <filter val="1,450.00"/>
        <filter val="1,489.00"/>
        <filter val="1,500.00"/>
        <filter val="1,530.00"/>
        <filter val="1,539.00"/>
        <filter val="1,540.00"/>
        <filter val="1,600.00"/>
        <filter val="1,650.00"/>
        <filter val="1,700.00"/>
        <filter val="1,739.00"/>
        <filter val="1,750.00"/>
        <filter val="1,789.00"/>
        <filter val="1,800.00"/>
        <filter val="1,850.00"/>
        <filter val="1,889.00"/>
        <filter val="1,900.00"/>
        <filter val="1,989.00"/>
        <filter val="1.09"/>
        <filter val="1.51"/>
        <filter val="1.95"/>
        <filter val="10,000.00"/>
        <filter val="100.00"/>
        <filter val="112.00"/>
        <filter val="115.00"/>
        <filter val="135.00"/>
        <filter val="138.07"/>
        <filter val="14,500.00"/>
        <filter val="15,746.00"/>
        <filter val="150.00"/>
        <filter val="159.30"/>
        <filter val="16.60"/>
        <filter val="160.00"/>
        <filter val="176.00"/>
        <filter val="178.46"/>
        <filter val="189.00"/>
        <filter val="19.98"/>
        <filter val="190.66"/>
        <filter val="199.00"/>
        <filter val="2,000.00"/>
        <filter val="2,011.00"/>
        <filter val="2,089.00"/>
        <filter val="2,100.00"/>
        <filter val="2,111.00"/>
        <filter val="2,189.00"/>
        <filter val="2,200.00"/>
        <filter val="2,250.00"/>
        <filter val="2,400.00"/>
        <filter val="2,439.00"/>
        <filter val="2,464.00"/>
        <filter val="2,489.00"/>
        <filter val="2,490.00"/>
        <filter val="2,500.00"/>
        <filter val="2,510.00"/>
        <filter val="2,511.00"/>
        <filter val="2,551.00"/>
        <filter val="2,600.00"/>
        <filter val="2,611.00"/>
        <filter val="2,640.00"/>
        <filter val="2,660.00"/>
        <filter val="2,700.00"/>
        <filter val="2,710.00"/>
        <filter val="2,800.00"/>
        <filter val="2,889.00"/>
        <filter val="2,939.00"/>
        <filter val="2,989.00"/>
        <filter val="20.00"/>
        <filter val="200.00"/>
        <filter val="240.00"/>
        <filter val="250.00"/>
        <filter val="260.00"/>
        <filter val="280.00"/>
        <filter val="289.00"/>
        <filter val="290.00"/>
        <filter val="3,000.00"/>
        <filter val="3,011.00"/>
        <filter val="3,083.00"/>
        <filter val="3,100.00"/>
        <filter val="3,189.00"/>
        <filter val="3,200.00"/>
        <filter val="3,250.00"/>
        <filter val="3,300.00"/>
        <filter val="3,489.00"/>
        <filter val="3,500.00"/>
        <filter val="3,650.00"/>
        <filter val="3,700.00"/>
        <filter val="3,711.00"/>
        <filter val="3,750.00"/>
        <filter val="3,800.00"/>
        <filter val="3,826.80"/>
        <filter val="3,859.00"/>
        <filter val="3,889.00"/>
        <filter val="3,900.00"/>
        <filter val="3,909.00"/>
        <filter val="3,989.00"/>
        <filter val="300.00"/>
        <filter val="305.00"/>
        <filter val="310.00"/>
        <filter val="320.00"/>
        <filter val="33.00"/>
        <filter val="34.20"/>
        <filter val="350.00"/>
        <filter val="355.00"/>
        <filter val="360.00"/>
        <filter val="37.73"/>
        <filter val="390.00"/>
        <filter val="4,011.00"/>
        <filter val="4,050.00"/>
        <filter val="4,089.00"/>
        <filter val="4,100.00"/>
        <filter val="4,189.00"/>
        <filter val="4,200.00"/>
        <filter val="4,298.00"/>
        <filter val="4,489.00"/>
        <filter val="4,500.00"/>
        <filter val="4,600.00"/>
        <filter val="4,700.00"/>
        <filter val="4,800.00"/>
        <filter val="4,900.00"/>
        <filter val="4,989.00"/>
        <filter val="4.97"/>
        <filter val="400.00"/>
        <filter val="410.00"/>
        <filter val="44.97"/>
        <filter val="480.00"/>
        <filter val="489.00"/>
        <filter val="490.00"/>
        <filter val="5,131.56"/>
        <filter val="5,789.00"/>
        <filter val="5,859.05"/>
        <filter val="5,989.00"/>
        <filter val="5.98"/>
        <filter val="50.00"/>
        <filter val="500.00"/>
        <filter val="505.74"/>
        <filter val="550.00"/>
        <filter val="559,522.80"/>
        <filter val="57.00"/>
        <filter val="589.00"/>
        <filter val="6,300.00"/>
        <filter val="6,930.00"/>
        <filter val="6,989.00"/>
        <filter val="6.03"/>
        <filter val="600.00"/>
        <filter val="643.81"/>
        <filter val="69.00"/>
        <filter val="7,000.00"/>
        <filter val="7,400.00"/>
        <filter val="700.00"/>
        <filter val="739.00"/>
        <filter val="75.00"/>
        <filter val="789.00"/>
        <filter val="8.00"/>
        <filter val="850.00"/>
        <filter val="90.90"/>
        <filter val="914.00"/>
        <filter val="939.00"/>
        <filter val="989.00"/>
      </filters>
    </filterColumn>
  </autoFilter>
  <sortState xmlns:xlrd2="http://schemas.microsoft.com/office/spreadsheetml/2017/richdata2" ref="A13:H1784">
    <sortCondition ref="E13:E1784"/>
    <sortCondition ref="D13:D1784"/>
    <sortCondition ref="B13:B1784"/>
  </sortState>
  <mergeCells count="5">
    <mergeCell ref="A1:B1"/>
    <mergeCell ref="C1:D1"/>
    <mergeCell ref="A2:B2"/>
    <mergeCell ref="A8:B8"/>
    <mergeCell ref="A9:B9"/>
  </mergeCells>
  <conditionalFormatting sqref="C4:C6">
    <cfRule type="expression" dxfId="15" priority="1" stopIfTrue="1">
      <formula>C4=0</formula>
    </cfRule>
  </conditionalFormatting>
  <conditionalFormatting sqref="G4:G5">
    <cfRule type="expression" dxfId="14" priority="2">
      <formula>G4=0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Q19"/>
  <sheetViews>
    <sheetView showGridLines="0" workbookViewId="0">
      <selection activeCell="J20" sqref="J20"/>
    </sheetView>
  </sheetViews>
  <sheetFormatPr defaultColWidth="13.42578125" defaultRowHeight="15.6"/>
  <cols>
    <col min="1" max="1" width="3.5703125" style="23" customWidth="1"/>
    <col min="2" max="2" width="10.7109375" style="23" bestFit="1" customWidth="1"/>
    <col min="3" max="16384" width="13.42578125" style="23"/>
  </cols>
  <sheetData>
    <row r="1" spans="2:17" ht="15" customHeight="1">
      <c r="B1" s="340"/>
      <c r="C1" s="3"/>
      <c r="D1" s="776"/>
      <c r="E1" s="776"/>
      <c r="F1" s="776"/>
      <c r="G1" s="352"/>
      <c r="H1" s="352"/>
      <c r="I1" s="352"/>
      <c r="J1" s="776"/>
      <c r="K1" s="776"/>
      <c r="L1" s="13"/>
      <c r="M1" s="776"/>
      <c r="N1" s="776"/>
      <c r="O1" s="946"/>
      <c r="P1" s="946"/>
      <c r="Q1" s="946"/>
    </row>
    <row r="2" spans="2:17" ht="15" customHeight="1">
      <c r="B2" s="17" t="s">
        <v>14</v>
      </c>
      <c r="C2" s="17" t="str">
        <f>Info!C3</f>
        <v>Forest Car Company Ltd</v>
      </c>
      <c r="D2" s="26"/>
      <c r="E2" s="946"/>
      <c r="F2" s="17" t="s">
        <v>15</v>
      </c>
      <c r="G2" s="17" t="str">
        <f>Info!C8</f>
        <v>Aratee</v>
      </c>
      <c r="H2" s="115" t="s">
        <v>9</v>
      </c>
      <c r="I2" s="18">
        <f>Info!C9</f>
        <v>45343</v>
      </c>
      <c r="J2" s="947"/>
      <c r="K2" s="947"/>
      <c r="L2" s="946"/>
      <c r="M2" s="946"/>
      <c r="N2" s="27"/>
      <c r="O2" s="946"/>
      <c r="P2" s="946"/>
      <c r="Q2" s="946"/>
    </row>
    <row r="3" spans="2:17" ht="15" customHeight="1">
      <c r="B3" s="17" t="s">
        <v>16</v>
      </c>
      <c r="C3" s="18">
        <f>Info!C6</f>
        <v>45260</v>
      </c>
      <c r="D3" s="18"/>
      <c r="E3" s="946"/>
      <c r="F3" s="17" t="s">
        <v>17</v>
      </c>
      <c r="G3" s="17" t="str">
        <f>Info!C11</f>
        <v>Mitesh</v>
      </c>
      <c r="H3" s="115" t="s">
        <v>9</v>
      </c>
      <c r="I3" s="18">
        <f>Info!C12</f>
        <v>45352</v>
      </c>
      <c r="J3" s="947"/>
      <c r="K3" s="947"/>
      <c r="L3" s="946"/>
      <c r="M3" s="946"/>
      <c r="N3" s="22"/>
      <c r="O3" s="946"/>
      <c r="P3" s="946"/>
      <c r="Q3" s="946"/>
    </row>
    <row r="4" spans="2:17">
      <c r="B4" s="776"/>
      <c r="C4" s="776"/>
      <c r="D4" s="776"/>
      <c r="E4" s="776"/>
      <c r="F4" s="776"/>
      <c r="G4" s="776"/>
      <c r="H4" s="776"/>
      <c r="I4" s="776"/>
      <c r="J4" s="776"/>
      <c r="K4" s="776"/>
      <c r="L4" s="13"/>
      <c r="M4" s="776"/>
      <c r="N4" s="776"/>
      <c r="O4" s="946"/>
      <c r="P4" s="946"/>
      <c r="Q4" s="946"/>
    </row>
    <row r="5" spans="2:17">
      <c r="B5" s="114" t="s">
        <v>1722</v>
      </c>
      <c r="C5" s="776"/>
      <c r="D5" s="776"/>
      <c r="E5" s="776"/>
      <c r="F5" s="776"/>
      <c r="G5" s="776"/>
      <c r="H5" s="776"/>
      <c r="I5" s="776"/>
      <c r="J5" s="776"/>
      <c r="K5" s="353"/>
      <c r="L5" s="776"/>
      <c r="M5" s="776"/>
      <c r="N5" s="776"/>
      <c r="O5" s="946"/>
      <c r="P5" s="946"/>
      <c r="Q5" s="946"/>
    </row>
    <row r="7" spans="2:17">
      <c r="B7" s="22"/>
      <c r="C7" s="946">
        <v>1</v>
      </c>
      <c r="D7" s="22" t="s">
        <v>1723</v>
      </c>
      <c r="E7" s="946"/>
      <c r="F7" s="946"/>
      <c r="G7" s="946"/>
      <c r="H7" s="946"/>
      <c r="I7" s="946"/>
      <c r="J7" s="946"/>
      <c r="K7" s="946"/>
      <c r="L7" s="946"/>
      <c r="M7" s="946"/>
      <c r="N7" s="946"/>
      <c r="O7" s="946"/>
      <c r="P7" s="946"/>
      <c r="Q7" s="946"/>
    </row>
    <row r="9" spans="2:17">
      <c r="B9" s="22"/>
      <c r="C9" s="946"/>
      <c r="D9" s="946"/>
      <c r="E9" s="946"/>
      <c r="F9" s="946"/>
      <c r="G9" s="946"/>
      <c r="H9" s="946"/>
      <c r="I9" s="946"/>
      <c r="J9" s="946"/>
      <c r="K9" s="946"/>
      <c r="L9" s="946"/>
      <c r="M9" s="946"/>
      <c r="N9" s="946"/>
      <c r="O9" s="946"/>
      <c r="P9" s="946"/>
      <c r="Q9" s="946"/>
    </row>
    <row r="11" spans="2:17">
      <c r="B11" s="22"/>
      <c r="C11" s="946"/>
      <c r="D11" s="946"/>
      <c r="E11" s="946"/>
      <c r="F11" s="946"/>
      <c r="G11" s="946"/>
      <c r="H11" s="946"/>
      <c r="I11" s="946"/>
      <c r="J11" s="946"/>
      <c r="K11" s="946"/>
      <c r="L11" s="946"/>
      <c r="M11" s="946"/>
      <c r="N11" s="946"/>
      <c r="O11" s="946"/>
      <c r="P11" s="946"/>
      <c r="Q11" s="946"/>
    </row>
    <row r="14" spans="2:17">
      <c r="B14" s="946"/>
      <c r="C14" s="946"/>
      <c r="D14" s="946"/>
      <c r="E14" s="946"/>
      <c r="F14" s="946"/>
      <c r="G14" s="946"/>
      <c r="H14" s="946"/>
      <c r="I14" s="946"/>
      <c r="J14" s="946"/>
      <c r="K14" s="946" t="s">
        <v>1724</v>
      </c>
      <c r="L14" s="946"/>
      <c r="M14" s="946"/>
      <c r="N14" s="946"/>
      <c r="O14" s="946"/>
      <c r="P14" s="946"/>
      <c r="Q14" s="946"/>
    </row>
    <row r="16" spans="2:17">
      <c r="B16" s="946"/>
      <c r="C16" s="946"/>
      <c r="D16" s="946"/>
      <c r="E16" s="946"/>
      <c r="F16" s="946"/>
      <c r="G16" s="946"/>
      <c r="H16" s="946"/>
      <c r="I16" s="946"/>
      <c r="J16" s="946">
        <v>1</v>
      </c>
      <c r="K16" s="946" t="s">
        <v>1725</v>
      </c>
      <c r="L16" s="946"/>
      <c r="M16" s="946"/>
      <c r="N16" s="946"/>
      <c r="O16" s="946"/>
      <c r="P16" s="946"/>
      <c r="Q16" s="946" t="s">
        <v>1726</v>
      </c>
    </row>
    <row r="17" spans="10:17">
      <c r="J17" s="946">
        <v>2</v>
      </c>
      <c r="K17" s="946" t="s">
        <v>1727</v>
      </c>
      <c r="L17" s="946"/>
      <c r="M17" s="946"/>
      <c r="N17" s="946"/>
      <c r="O17" s="946"/>
      <c r="P17" s="946"/>
      <c r="Q17" s="946" t="s">
        <v>1728</v>
      </c>
    </row>
    <row r="18" spans="10:17">
      <c r="J18" s="946">
        <v>3</v>
      </c>
      <c r="K18" s="946" t="s">
        <v>1729</v>
      </c>
      <c r="L18" s="946"/>
      <c r="M18" s="946"/>
      <c r="N18" s="946"/>
      <c r="O18" s="946"/>
      <c r="P18" s="946"/>
      <c r="Q18" s="946" t="s">
        <v>1728</v>
      </c>
    </row>
    <row r="19" spans="10:17">
      <c r="J19" s="946">
        <v>4</v>
      </c>
      <c r="K19" s="946" t="s">
        <v>1730</v>
      </c>
      <c r="L19" s="946"/>
      <c r="M19" s="946"/>
      <c r="N19" s="946"/>
      <c r="O19" s="946"/>
      <c r="P19" s="946"/>
      <c r="Q19" s="946"/>
    </row>
  </sheetData>
  <sheetProtection formatCells="0" formatColumns="0" formatRows="0" insertColumns="0" insertRows="0" insertHyperlinks="0" deleteColumns="0" deleteRows="0" sort="0" autoFilter="0" pivotTables="0"/>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N6"/>
  <sheetViews>
    <sheetView showGridLines="0" workbookViewId="0">
      <selection activeCell="H14" sqref="H14"/>
    </sheetView>
  </sheetViews>
  <sheetFormatPr defaultColWidth="13.42578125" defaultRowHeight="15.6"/>
  <cols>
    <col min="1" max="1" width="3.7109375" style="14" customWidth="1"/>
    <col min="2" max="2" width="12.7109375" style="14" bestFit="1" customWidth="1"/>
    <col min="3" max="4" width="13.42578125" style="14"/>
    <col min="5" max="5" width="35.85546875" style="14" customWidth="1"/>
    <col min="6" max="16384" width="13.42578125" style="14"/>
  </cols>
  <sheetData>
    <row r="1" spans="2:14">
      <c r="B1" s="2"/>
      <c r="C1" s="1324"/>
      <c r="D1" s="1324"/>
      <c r="E1" s="1324"/>
      <c r="F1" s="1324"/>
      <c r="G1" s="1324"/>
      <c r="H1" s="1324"/>
      <c r="I1" s="13"/>
      <c r="J1" s="1324"/>
      <c r="K1" s="1324"/>
      <c r="L1" s="1324"/>
      <c r="M1" s="1324"/>
      <c r="N1" s="1324"/>
    </row>
    <row r="2" spans="2:14" s="23" customFormat="1" ht="15" customHeight="1">
      <c r="B2" s="17" t="s">
        <v>14</v>
      </c>
      <c r="C2" s="17" t="str">
        <f>Info!C3</f>
        <v>Forest Car Company Ltd</v>
      </c>
      <c r="D2" s="26"/>
      <c r="E2" s="946"/>
      <c r="F2" s="17" t="s">
        <v>15</v>
      </c>
      <c r="G2" s="17" t="str">
        <f>Info!C8</f>
        <v>Aratee</v>
      </c>
      <c r="H2" s="115" t="s">
        <v>9</v>
      </c>
      <c r="I2" s="18">
        <f>Info!C9</f>
        <v>45343</v>
      </c>
      <c r="J2" s="947"/>
      <c r="K2" s="947"/>
      <c r="L2" s="946"/>
      <c r="M2" s="946"/>
      <c r="N2" s="27"/>
    </row>
    <row r="3" spans="2:14" s="23" customFormat="1" ht="15" customHeight="1">
      <c r="B3" s="17" t="s">
        <v>1731</v>
      </c>
      <c r="C3" s="18">
        <f>Info!C6</f>
        <v>45260</v>
      </c>
      <c r="D3" s="18"/>
      <c r="E3" s="946"/>
      <c r="F3" s="17" t="s">
        <v>17</v>
      </c>
      <c r="G3" s="17" t="str">
        <f>Info!C11</f>
        <v>Mitesh</v>
      </c>
      <c r="H3" s="115" t="s">
        <v>9</v>
      </c>
      <c r="I3" s="18">
        <f>Info!C12</f>
        <v>45352</v>
      </c>
      <c r="J3" s="947"/>
      <c r="K3" s="947"/>
      <c r="L3" s="946"/>
      <c r="M3" s="946"/>
      <c r="N3" s="22"/>
    </row>
    <row r="4" spans="2:14" s="23" customFormat="1" ht="15" customHeight="1">
      <c r="B4" s="17"/>
      <c r="C4" s="18"/>
      <c r="D4" s="18"/>
      <c r="E4" s="946"/>
      <c r="F4" s="17"/>
      <c r="G4" s="17"/>
      <c r="H4" s="115"/>
      <c r="I4" s="18"/>
      <c r="J4" s="947"/>
      <c r="K4" s="947"/>
      <c r="L4" s="946"/>
      <c r="M4" s="946"/>
      <c r="N4" s="22"/>
    </row>
    <row r="5" spans="2:14">
      <c r="B5" s="15" t="s">
        <v>42</v>
      </c>
      <c r="C5" s="306"/>
      <c r="D5" s="1325"/>
      <c r="E5" s="1324"/>
      <c r="F5" s="1324"/>
      <c r="G5" s="1324"/>
      <c r="H5" s="1324"/>
      <c r="I5" s="1324"/>
      <c r="J5" s="1324"/>
      <c r="K5" s="1324"/>
      <c r="L5" s="1324"/>
      <c r="M5" s="1324"/>
      <c r="N5" s="1324"/>
    </row>
    <row r="6" spans="2:14">
      <c r="B6" s="1324"/>
      <c r="C6" s="1324"/>
      <c r="D6" s="1325"/>
      <c r="E6" s="1324"/>
      <c r="F6" s="1324"/>
      <c r="G6" s="1324"/>
      <c r="H6" s="1324"/>
      <c r="I6" s="1324"/>
      <c r="J6" s="1324"/>
      <c r="K6" s="1324"/>
      <c r="L6" s="1324"/>
      <c r="M6" s="1324"/>
      <c r="N6" s="1324"/>
    </row>
  </sheetData>
  <sheetProtection formatCells="0" formatColumns="0" formatRows="0" insertColumns="0" insertRows="0" insertHyperlinks="0" deleteColumns="0" deleteRows="0" sort="0" autoFilter="0" pivotTables="0"/>
  <sortState xmlns:xlrd2="http://schemas.microsoft.com/office/spreadsheetml/2017/richdata2" ref="B21:N268">
    <sortCondition ref="E21:E268"/>
  </sortState>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4"/>
  <sheetViews>
    <sheetView showGridLines="0" topLeftCell="A2" workbookViewId="0">
      <selection activeCell="G24" sqref="G23:G24"/>
    </sheetView>
  </sheetViews>
  <sheetFormatPr defaultColWidth="13.42578125" defaultRowHeight="15.6"/>
  <cols>
    <col min="1" max="1" width="3.5703125" style="23" customWidth="1"/>
    <col min="2" max="2" width="10.7109375" style="23" bestFit="1" customWidth="1"/>
    <col min="3" max="16384" width="13.42578125" style="23"/>
  </cols>
  <sheetData>
    <row r="1" spans="1:14" ht="15" customHeight="1">
      <c r="A1" s="340"/>
      <c r="B1" s="3"/>
      <c r="C1" s="776"/>
      <c r="D1" s="776"/>
      <c r="E1" s="776"/>
      <c r="F1" s="352"/>
      <c r="G1" s="352"/>
      <c r="H1" s="352"/>
      <c r="I1" s="776"/>
      <c r="J1" s="776"/>
      <c r="K1" s="13"/>
      <c r="L1" s="776"/>
      <c r="M1" s="776"/>
      <c r="N1" s="946"/>
    </row>
    <row r="2" spans="1:14" ht="15" customHeight="1">
      <c r="A2" s="946"/>
      <c r="B2" s="17" t="s">
        <v>14</v>
      </c>
      <c r="C2" s="17" t="str">
        <f>Info!C3</f>
        <v>Forest Car Company Ltd</v>
      </c>
      <c r="D2" s="26"/>
      <c r="E2" s="946"/>
      <c r="F2" s="115" t="s">
        <v>15</v>
      </c>
      <c r="G2" s="17" t="str">
        <f>Info!C8</f>
        <v>Aratee</v>
      </c>
      <c r="H2" s="115" t="s">
        <v>9</v>
      </c>
      <c r="I2" s="18">
        <f>Info!C9</f>
        <v>45343</v>
      </c>
      <c r="J2" s="947"/>
      <c r="K2" s="947"/>
      <c r="L2" s="946"/>
      <c r="M2" s="946"/>
      <c r="N2" s="27"/>
    </row>
    <row r="3" spans="1:14" ht="15" customHeight="1">
      <c r="A3" s="946"/>
      <c r="B3" s="17" t="s">
        <v>16</v>
      </c>
      <c r="C3" s="18">
        <f>Info!C6</f>
        <v>45260</v>
      </c>
      <c r="D3" s="18"/>
      <c r="E3" s="946"/>
      <c r="F3" s="115" t="s">
        <v>17</v>
      </c>
      <c r="G3" s="17" t="str">
        <f>Info!C11</f>
        <v>Mitesh</v>
      </c>
      <c r="H3" s="115" t="s">
        <v>9</v>
      </c>
      <c r="I3" s="18">
        <f>Info!C12</f>
        <v>45352</v>
      </c>
      <c r="J3" s="947"/>
      <c r="K3" s="947"/>
      <c r="L3" s="946"/>
      <c r="M3" s="946"/>
      <c r="N3" s="22"/>
    </row>
    <row r="4" spans="1:14">
      <c r="A4" s="776"/>
      <c r="B4" s="776"/>
      <c r="C4" s="776"/>
      <c r="D4" s="776"/>
      <c r="E4" s="776"/>
      <c r="F4" s="776"/>
      <c r="G4" s="776"/>
      <c r="H4" s="776"/>
      <c r="I4" s="776"/>
      <c r="J4" s="776"/>
      <c r="K4" s="13"/>
      <c r="L4" s="776"/>
      <c r="M4" s="776"/>
      <c r="N4" s="946"/>
    </row>
    <row r="5" spans="1:14">
      <c r="A5" s="946"/>
      <c r="B5" s="130" t="s">
        <v>1732</v>
      </c>
      <c r="C5" s="776"/>
      <c r="D5" s="776"/>
      <c r="E5" s="776"/>
      <c r="F5" s="776"/>
      <c r="G5" s="776"/>
      <c r="H5" s="776"/>
      <c r="I5" s="776"/>
      <c r="J5" s="353"/>
      <c r="K5" s="776"/>
      <c r="L5" s="776"/>
      <c r="M5" s="776"/>
      <c r="N5" s="946"/>
    </row>
    <row r="6" spans="1:14">
      <c r="A6" s="946"/>
      <c r="B6" s="946"/>
      <c r="C6" s="22" t="s">
        <v>20</v>
      </c>
      <c r="D6" s="946"/>
      <c r="E6" s="946"/>
      <c r="F6" s="946"/>
      <c r="G6" s="368" t="s">
        <v>1733</v>
      </c>
      <c r="H6" s="946"/>
      <c r="I6" s="946"/>
      <c r="J6" s="946"/>
      <c r="K6" s="946"/>
      <c r="L6" s="946"/>
      <c r="M6" s="946"/>
      <c r="N6" s="946"/>
    </row>
    <row r="7" spans="1:14">
      <c r="A7" s="946"/>
      <c r="B7" s="946"/>
      <c r="C7" s="946"/>
      <c r="D7" s="946"/>
      <c r="E7" s="946"/>
      <c r="F7" s="946"/>
      <c r="G7" s="1320"/>
      <c r="H7" s="946"/>
      <c r="I7" s="946"/>
      <c r="J7" s="946"/>
      <c r="K7" s="946"/>
      <c r="L7" s="946"/>
      <c r="M7" s="946"/>
      <c r="N7" s="946"/>
    </row>
    <row r="8" spans="1:14">
      <c r="A8" s="946"/>
      <c r="B8" s="946"/>
      <c r="C8" s="946"/>
      <c r="D8" s="946"/>
      <c r="E8" s="946"/>
      <c r="F8" s="946"/>
      <c r="G8" s="1320"/>
      <c r="H8" s="946"/>
      <c r="I8" s="946"/>
      <c r="J8" s="946"/>
      <c r="K8" s="946"/>
      <c r="L8" s="946"/>
      <c r="M8" s="946"/>
      <c r="N8" s="946"/>
    </row>
    <row r="9" spans="1:14">
      <c r="A9" s="946"/>
      <c r="B9" s="946"/>
      <c r="C9" s="946"/>
      <c r="D9" s="946"/>
      <c r="E9" s="946"/>
      <c r="F9" s="946"/>
      <c r="G9" s="1320"/>
      <c r="H9" s="946"/>
      <c r="I9" s="946"/>
      <c r="J9" s="946"/>
      <c r="K9" s="946"/>
      <c r="L9" s="946"/>
      <c r="M9" s="946"/>
      <c r="N9" s="946"/>
    </row>
    <row r="10" spans="1:14">
      <c r="A10" s="946"/>
      <c r="B10" s="946"/>
      <c r="C10" s="946"/>
      <c r="D10" s="946"/>
      <c r="E10" s="946"/>
      <c r="F10" s="946"/>
      <c r="G10" s="1320"/>
      <c r="H10" s="946"/>
      <c r="I10" s="946"/>
      <c r="J10" s="946"/>
      <c r="K10" s="946"/>
      <c r="L10" s="946"/>
      <c r="M10" s="946"/>
      <c r="N10" s="946"/>
    </row>
    <row r="11" spans="1:14">
      <c r="A11" s="946"/>
      <c r="B11" s="946"/>
      <c r="C11" s="946"/>
      <c r="D11" s="946"/>
      <c r="E11" s="946"/>
      <c r="F11" s="946"/>
      <c r="G11" s="1320"/>
      <c r="H11" s="946"/>
      <c r="I11" s="946"/>
      <c r="J11" s="946"/>
      <c r="K11" s="946"/>
      <c r="L11" s="946"/>
      <c r="M11" s="946"/>
      <c r="N11" s="946"/>
    </row>
    <row r="12" spans="1:14">
      <c r="A12" s="946"/>
      <c r="B12" s="946"/>
      <c r="C12" s="946"/>
      <c r="D12" s="946"/>
      <c r="E12" s="946"/>
      <c r="F12" s="946"/>
      <c r="G12" s="1320"/>
      <c r="H12" s="946"/>
      <c r="I12" s="946"/>
      <c r="J12" s="946"/>
      <c r="K12" s="946"/>
      <c r="L12" s="946"/>
      <c r="M12" s="946"/>
      <c r="N12" s="946"/>
    </row>
    <row r="13" spans="1:14" ht="16.149999999999999" thickBot="1">
      <c r="A13" s="946"/>
      <c r="B13" s="946"/>
      <c r="C13" s="22"/>
      <c r="D13" s="946"/>
      <c r="E13" s="946"/>
      <c r="F13" s="946"/>
      <c r="G13" s="753"/>
      <c r="H13" s="946"/>
      <c r="I13" s="946"/>
      <c r="J13" s="946"/>
      <c r="K13" s="946"/>
      <c r="L13" s="946"/>
      <c r="M13" s="946"/>
      <c r="N13" s="946"/>
    </row>
    <row r="14" spans="1:14" ht="16.149999999999999" thickTop="1">
      <c r="A14" s="946"/>
      <c r="B14" s="946"/>
      <c r="C14" s="946"/>
      <c r="D14" s="946"/>
      <c r="E14" s="946"/>
      <c r="F14" s="946"/>
      <c r="G14" s="946"/>
      <c r="H14" s="946"/>
      <c r="I14" s="946"/>
      <c r="J14" s="946"/>
      <c r="K14" s="946"/>
      <c r="L14" s="946"/>
      <c r="M14" s="946"/>
      <c r="N14" s="946"/>
    </row>
  </sheetData>
  <sheetProtection formatCells="0" formatColumns="0" formatRows="0" insertColumns="0" insertRows="0" insertHyperlinks="0" deleteColumns="0" deleteRows="0" sort="0" autoFilter="0" pivotTables="0"/>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5"/>
  <sheetViews>
    <sheetView showGridLines="0" workbookViewId="0">
      <selection activeCell="E12" sqref="E12"/>
    </sheetView>
  </sheetViews>
  <sheetFormatPr defaultColWidth="13.42578125" defaultRowHeight="15.6"/>
  <cols>
    <col min="1" max="1" width="3.7109375" style="23" customWidth="1"/>
    <col min="2" max="2" width="10.140625" style="23" customWidth="1"/>
    <col min="3" max="16384" width="13.42578125" style="23"/>
  </cols>
  <sheetData>
    <row r="1" spans="1:15" ht="15" customHeight="1">
      <c r="A1" s="340"/>
      <c r="B1" s="3"/>
      <c r="C1" s="3"/>
      <c r="D1" s="776"/>
      <c r="E1" s="776"/>
      <c r="F1" s="776"/>
      <c r="G1" s="776"/>
      <c r="H1" s="352"/>
      <c r="I1" s="352"/>
      <c r="J1" s="352"/>
      <c r="K1" s="776"/>
      <c r="L1" s="776"/>
      <c r="M1" s="13"/>
      <c r="N1" s="776"/>
      <c r="O1" s="776"/>
    </row>
    <row r="2" spans="1:15" ht="15" customHeight="1">
      <c r="A2" s="946"/>
      <c r="B2" s="17" t="s">
        <v>14</v>
      </c>
      <c r="C2" s="17" t="str">
        <f>Info!C3</f>
        <v>Forest Car Company Ltd</v>
      </c>
      <c r="D2" s="26"/>
      <c r="E2" s="946"/>
      <c r="F2" s="115" t="s">
        <v>15</v>
      </c>
      <c r="G2" s="17" t="str">
        <f>Info!C8</f>
        <v>Aratee</v>
      </c>
      <c r="H2" s="115" t="s">
        <v>9</v>
      </c>
      <c r="I2" s="18">
        <f>Info!C9</f>
        <v>45343</v>
      </c>
      <c r="J2" s="947"/>
      <c r="K2" s="946"/>
      <c r="L2" s="946"/>
      <c r="M2" s="27"/>
      <c r="N2" s="946"/>
      <c r="O2" s="946"/>
    </row>
    <row r="3" spans="1:15" ht="15" customHeight="1">
      <c r="A3" s="946"/>
      <c r="B3" s="17" t="s">
        <v>16</v>
      </c>
      <c r="C3" s="18">
        <f>Info!C6</f>
        <v>45260</v>
      </c>
      <c r="D3" s="18"/>
      <c r="E3" s="946"/>
      <c r="F3" s="115" t="s">
        <v>17</v>
      </c>
      <c r="G3" s="17" t="str">
        <f>Info!C11</f>
        <v>Mitesh</v>
      </c>
      <c r="H3" s="115" t="s">
        <v>9</v>
      </c>
      <c r="I3" s="18">
        <f>Info!C12</f>
        <v>45352</v>
      </c>
      <c r="J3" s="947"/>
      <c r="K3" s="946"/>
      <c r="L3" s="946"/>
      <c r="M3" s="22"/>
      <c r="N3" s="946"/>
      <c r="O3" s="946"/>
    </row>
    <row r="4" spans="1:15">
      <c r="A4" s="946"/>
      <c r="B4" s="776"/>
      <c r="C4" s="776"/>
      <c r="D4" s="776"/>
      <c r="E4" s="776"/>
      <c r="F4" s="776"/>
      <c r="G4" s="776"/>
      <c r="H4" s="776"/>
      <c r="I4" s="776"/>
      <c r="J4" s="776"/>
      <c r="K4" s="776"/>
      <c r="L4" s="776"/>
      <c r="M4" s="13"/>
      <c r="N4" s="776"/>
      <c r="O4" s="776"/>
    </row>
    <row r="5" spans="1:15">
      <c r="A5" s="946"/>
      <c r="B5" s="130" t="s">
        <v>1734</v>
      </c>
      <c r="C5" s="776"/>
      <c r="D5" s="776"/>
      <c r="E5" s="776"/>
      <c r="F5" s="776"/>
      <c r="G5" s="776"/>
      <c r="H5" s="776"/>
      <c r="I5" s="776"/>
      <c r="J5" s="776"/>
      <c r="K5" s="776"/>
      <c r="L5" s="353"/>
      <c r="M5" s="776"/>
      <c r="N5" s="776"/>
      <c r="O5" s="776"/>
    </row>
  </sheetData>
  <sheetProtection formatCells="0" formatColumns="0" formatRows="0" insertColumns="0" insertRows="0" insertHyperlinks="0" deleteColumns="0" deleteRows="0" sort="0" autoFilter="0" pivotTables="0"/>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T64"/>
  <sheetViews>
    <sheetView showGridLines="0" workbookViewId="0">
      <pane ySplit="9" topLeftCell="A10" activePane="bottomLeft" state="frozen"/>
      <selection pane="bottomLeft" activeCell="B4" sqref="B4"/>
    </sheetView>
  </sheetViews>
  <sheetFormatPr defaultColWidth="9.140625" defaultRowHeight="15.6"/>
  <cols>
    <col min="1" max="1" width="6.85546875" style="154" customWidth="1"/>
    <col min="2" max="2" width="48.140625" style="154" customWidth="1"/>
    <col min="3" max="3" width="11.7109375" style="154" customWidth="1"/>
    <col min="4" max="4" width="0.85546875" style="154" customWidth="1"/>
    <col min="5" max="5" width="12.42578125" style="154" customWidth="1"/>
    <col min="6" max="6" width="13.85546875" style="154" customWidth="1"/>
    <col min="7" max="7" width="0.85546875" style="154" customWidth="1"/>
    <col min="8" max="9" width="12.42578125" style="154" bestFit="1" customWidth="1"/>
    <col min="10" max="10" width="0.85546875" style="154" customWidth="1"/>
    <col min="11" max="12" width="12.42578125" style="154" bestFit="1" customWidth="1"/>
    <col min="13" max="13" width="0.85546875" style="154" customWidth="1"/>
    <col min="14" max="15" width="11.7109375" style="154" customWidth="1"/>
    <col min="16" max="16" width="0.85546875" style="154" customWidth="1"/>
    <col min="17" max="18" width="12.42578125" style="154" bestFit="1" customWidth="1"/>
    <col min="19" max="20" width="11.28515625" style="154" bestFit="1" customWidth="1"/>
    <col min="21" max="16384" width="9.140625" style="154"/>
  </cols>
  <sheetData>
    <row r="1" spans="2:19">
      <c r="B1" s="584"/>
      <c r="C1" s="585"/>
      <c r="D1" s="598"/>
      <c r="E1" s="586"/>
      <c r="F1" s="1326"/>
      <c r="G1" s="600"/>
      <c r="L1" s="13"/>
    </row>
    <row r="2" spans="2:19" s="23" customFormat="1" ht="15" customHeight="1">
      <c r="B2" s="17" t="str">
        <f>CONCATENATE(Info!A3," ",Info!C3)</f>
        <v>Client : Forest Car Company Ltd</v>
      </c>
      <c r="C2" s="17"/>
      <c r="D2" s="26"/>
      <c r="E2" s="115" t="s">
        <v>15</v>
      </c>
      <c r="F2" s="17" t="str">
        <f>Info!C8</f>
        <v>Aratee</v>
      </c>
      <c r="G2" s="946"/>
      <c r="H2" s="115" t="s">
        <v>9</v>
      </c>
      <c r="I2" s="18">
        <f>Info!C9</f>
        <v>45343</v>
      </c>
      <c r="J2" s="947"/>
      <c r="K2" s="946"/>
      <c r="L2" s="946"/>
      <c r="M2" s="946"/>
      <c r="N2" s="946"/>
      <c r="O2" s="946"/>
      <c r="P2" s="946"/>
      <c r="Q2" s="946"/>
      <c r="R2" s="946"/>
      <c r="S2" s="946"/>
    </row>
    <row r="3" spans="2:19" s="23" customFormat="1" ht="15" customHeight="1">
      <c r="B3" s="17" t="str">
        <f>Info!A4</f>
        <v>Year-end :</v>
      </c>
      <c r="C3" s="18"/>
      <c r="D3" s="18"/>
      <c r="E3" s="115" t="s">
        <v>17</v>
      </c>
      <c r="F3" s="17" t="str">
        <f>Info!C11</f>
        <v>Mitesh</v>
      </c>
      <c r="G3" s="946"/>
      <c r="H3" s="115" t="s">
        <v>9</v>
      </c>
      <c r="I3" s="18">
        <f>Info!C12</f>
        <v>45352</v>
      </c>
      <c r="J3" s="947"/>
      <c r="K3" s="946"/>
      <c r="L3" s="946"/>
      <c r="M3" s="946"/>
      <c r="N3" s="946"/>
      <c r="O3" s="946"/>
      <c r="P3" s="946"/>
      <c r="Q3" s="946"/>
      <c r="R3" s="946"/>
      <c r="S3" s="946"/>
    </row>
    <row r="4" spans="2:19">
      <c r="B4" s="601">
        <f>Info!C6</f>
        <v>45260</v>
      </c>
      <c r="E4" s="1326"/>
      <c r="F4" s="1326"/>
      <c r="G4" s="600"/>
      <c r="L4" s="946"/>
      <c r="M4" s="946"/>
      <c r="N4" s="946"/>
    </row>
    <row r="5" spans="2:19">
      <c r="B5" s="587"/>
      <c r="C5" s="587"/>
      <c r="E5" s="1326"/>
      <c r="F5" s="1326"/>
      <c r="G5" s="600"/>
      <c r="H5" s="588"/>
      <c r="L5" s="946"/>
      <c r="M5" s="946"/>
      <c r="N5" s="946"/>
    </row>
    <row r="6" spans="2:19">
      <c r="B6" s="587" t="s">
        <v>1735</v>
      </c>
      <c r="C6" s="587"/>
      <c r="E6" s="1326"/>
      <c r="F6" s="1326"/>
      <c r="G6" s="600"/>
      <c r="L6" s="946"/>
      <c r="M6" s="946"/>
      <c r="N6" s="946"/>
    </row>
    <row r="8" spans="2:19" ht="39.200000000000003" customHeight="1">
      <c r="B8" s="589"/>
      <c r="C8" s="589"/>
      <c r="D8" s="213"/>
      <c r="E8" s="1327" t="s">
        <v>1736</v>
      </c>
      <c r="F8" s="1327"/>
      <c r="G8" s="599"/>
      <c r="H8" s="1327" t="s">
        <v>1737</v>
      </c>
      <c r="I8" s="1327"/>
      <c r="J8" s="599"/>
      <c r="K8" s="1328" t="s">
        <v>1738</v>
      </c>
      <c r="L8" s="1327"/>
      <c r="M8" s="599"/>
      <c r="N8" s="1328" t="s">
        <v>1739</v>
      </c>
      <c r="O8" s="1327"/>
      <c r="P8" s="599"/>
      <c r="Q8" s="1328" t="s">
        <v>1740</v>
      </c>
      <c r="R8" s="1327"/>
    </row>
    <row r="9" spans="2:19" ht="31.15">
      <c r="B9" s="1329" t="s">
        <v>1741</v>
      </c>
      <c r="C9" s="1329" t="s">
        <v>1742</v>
      </c>
      <c r="D9" s="599"/>
      <c r="E9" s="1329" t="s">
        <v>1743</v>
      </c>
      <c r="F9" s="1329" t="s">
        <v>1744</v>
      </c>
      <c r="G9" s="599"/>
      <c r="H9" s="1329" t="s">
        <v>1743</v>
      </c>
      <c r="I9" s="1329" t="s">
        <v>1744</v>
      </c>
      <c r="J9" s="599"/>
      <c r="K9" s="1329" t="s">
        <v>1743</v>
      </c>
      <c r="L9" s="1329" t="s">
        <v>1744</v>
      </c>
      <c r="M9" s="599"/>
      <c r="N9" s="1329" t="s">
        <v>1743</v>
      </c>
      <c r="O9" s="1329" t="s">
        <v>1744</v>
      </c>
      <c r="P9" s="599"/>
      <c r="Q9" s="1329" t="s">
        <v>1743</v>
      </c>
      <c r="R9" s="1329" t="s">
        <v>1744</v>
      </c>
    </row>
    <row r="10" spans="2:19">
      <c r="B10" s="1330"/>
      <c r="C10" s="1330"/>
      <c r="D10" s="1330"/>
      <c r="E10" s="1331"/>
      <c r="F10" s="1331"/>
      <c r="G10" s="1331"/>
      <c r="H10" s="1331"/>
      <c r="I10" s="1331"/>
      <c r="J10" s="1331"/>
      <c r="K10" s="1331"/>
      <c r="L10" s="1331"/>
      <c r="M10" s="1331"/>
      <c r="N10" s="1331"/>
      <c r="O10" s="1331"/>
      <c r="P10" s="1331"/>
      <c r="Q10" s="1331"/>
      <c r="R10" s="1331"/>
    </row>
    <row r="11" spans="2:19">
      <c r="B11" s="1330"/>
      <c r="C11" s="590"/>
      <c r="D11" s="1330"/>
      <c r="E11" s="1331"/>
      <c r="F11" s="1331"/>
      <c r="G11" s="1331"/>
      <c r="H11" s="1331"/>
      <c r="I11" s="1331"/>
      <c r="J11" s="1331"/>
      <c r="K11" s="1331">
        <f>MAX(((H11-E11)-(I11-F11)),0)</f>
        <v>0</v>
      </c>
      <c r="L11" s="1331">
        <f>MAX(((I11-F11)-(H11-E11)),0)</f>
        <v>0</v>
      </c>
      <c r="M11" s="1331"/>
      <c r="N11" s="1331">
        <v>0</v>
      </c>
      <c r="O11" s="1331">
        <v>0</v>
      </c>
      <c r="P11" s="1331"/>
      <c r="Q11" s="1332">
        <f t="shared" ref="Q11:Q48" si="0">MAX(((K11-L11)-(N11-O11)),0)</f>
        <v>0</v>
      </c>
      <c r="R11" s="1332">
        <f t="shared" ref="R11:R48" si="1">MAX(((L11-K11)-(O11-N11)),0)</f>
        <v>0</v>
      </c>
    </row>
    <row r="12" spans="2:19">
      <c r="B12" s="1330"/>
      <c r="C12" s="590"/>
      <c r="D12" s="1330"/>
      <c r="E12" s="1331"/>
      <c r="F12" s="1331"/>
      <c r="G12" s="1331"/>
      <c r="H12" s="1331"/>
      <c r="I12" s="1331"/>
      <c r="J12" s="1331"/>
      <c r="K12" s="1331">
        <f t="shared" ref="K12:K48" si="2">MAX(((H12-E12)-(I12-F12)),0)</f>
        <v>0</v>
      </c>
      <c r="L12" s="1331">
        <f t="shared" ref="L12:L48" si="3">MAX(((I12-F12)-(H12-E12)),0)</f>
        <v>0</v>
      </c>
      <c r="M12" s="1331"/>
      <c r="N12" s="1331">
        <v>0</v>
      </c>
      <c r="O12" s="1331">
        <v>0</v>
      </c>
      <c r="P12" s="1331"/>
      <c r="Q12" s="1332">
        <f t="shared" si="0"/>
        <v>0</v>
      </c>
      <c r="R12" s="1332">
        <f t="shared" si="1"/>
        <v>0</v>
      </c>
      <c r="S12" s="591"/>
    </row>
    <row r="13" spans="2:19">
      <c r="B13" s="1330"/>
      <c r="C13" s="590"/>
      <c r="D13" s="1330"/>
      <c r="E13" s="1331"/>
      <c r="F13" s="1331"/>
      <c r="G13" s="1331"/>
      <c r="H13" s="1331"/>
      <c r="I13" s="1331"/>
      <c r="J13" s="1331"/>
      <c r="K13" s="1331">
        <f t="shared" si="2"/>
        <v>0</v>
      </c>
      <c r="L13" s="1331">
        <f t="shared" si="3"/>
        <v>0</v>
      </c>
      <c r="M13" s="1331"/>
      <c r="N13" s="1331">
        <v>0</v>
      </c>
      <c r="O13" s="1331">
        <v>0</v>
      </c>
      <c r="P13" s="1331"/>
      <c r="Q13" s="1332">
        <f t="shared" si="0"/>
        <v>0</v>
      </c>
      <c r="R13" s="1332">
        <f t="shared" si="1"/>
        <v>0</v>
      </c>
    </row>
    <row r="14" spans="2:19">
      <c r="B14" s="1330"/>
      <c r="C14" s="590"/>
      <c r="D14" s="1330"/>
      <c r="E14" s="1331"/>
      <c r="F14" s="1331"/>
      <c r="G14" s="1331"/>
      <c r="H14" s="1331"/>
      <c r="I14" s="1331"/>
      <c r="J14" s="1331"/>
      <c r="K14" s="1331">
        <f t="shared" si="2"/>
        <v>0</v>
      </c>
      <c r="L14" s="1331">
        <f t="shared" si="3"/>
        <v>0</v>
      </c>
      <c r="M14" s="1331"/>
      <c r="N14" s="1331">
        <v>0</v>
      </c>
      <c r="O14" s="1331">
        <v>0</v>
      </c>
      <c r="P14" s="1331"/>
      <c r="Q14" s="1332">
        <f t="shared" si="0"/>
        <v>0</v>
      </c>
      <c r="R14" s="1332">
        <f t="shared" si="1"/>
        <v>0</v>
      </c>
      <c r="S14" s="588"/>
    </row>
    <row r="15" spans="2:19">
      <c r="B15" s="1330"/>
      <c r="C15" s="590"/>
      <c r="D15" s="1330"/>
      <c r="E15" s="1331"/>
      <c r="F15" s="1331"/>
      <c r="G15" s="1331"/>
      <c r="H15" s="1331"/>
      <c r="I15" s="1331"/>
      <c r="J15" s="1331"/>
      <c r="K15" s="1331">
        <f t="shared" si="2"/>
        <v>0</v>
      </c>
      <c r="L15" s="1331">
        <f t="shared" si="3"/>
        <v>0</v>
      </c>
      <c r="M15" s="1331"/>
      <c r="N15" s="1331">
        <v>0</v>
      </c>
      <c r="O15" s="1331">
        <v>0</v>
      </c>
      <c r="P15" s="1331"/>
      <c r="Q15" s="1332">
        <f t="shared" si="0"/>
        <v>0</v>
      </c>
      <c r="R15" s="1332">
        <f t="shared" si="1"/>
        <v>0</v>
      </c>
    </row>
    <row r="16" spans="2:19">
      <c r="B16" s="1330"/>
      <c r="C16" s="590"/>
      <c r="D16" s="1330"/>
      <c r="E16" s="1331"/>
      <c r="F16" s="1331"/>
      <c r="G16" s="1331"/>
      <c r="H16" s="1331"/>
      <c r="I16" s="1331"/>
      <c r="J16" s="1331"/>
      <c r="K16" s="1331">
        <f t="shared" si="2"/>
        <v>0</v>
      </c>
      <c r="L16" s="1331">
        <f t="shared" si="3"/>
        <v>0</v>
      </c>
      <c r="M16" s="1331"/>
      <c r="N16" s="1331">
        <v>0</v>
      </c>
      <c r="O16" s="1331">
        <v>0</v>
      </c>
      <c r="P16" s="1331"/>
      <c r="Q16" s="1332">
        <f t="shared" si="0"/>
        <v>0</v>
      </c>
      <c r="R16" s="1332">
        <f t="shared" si="1"/>
        <v>0</v>
      </c>
      <c r="S16" s="591"/>
    </row>
    <row r="17" spans="2:20">
      <c r="B17" s="1330"/>
      <c r="C17" s="590"/>
      <c r="D17" s="1330"/>
      <c r="E17" s="1331"/>
      <c r="F17" s="1331"/>
      <c r="G17" s="1331"/>
      <c r="H17" s="1331"/>
      <c r="I17" s="1331"/>
      <c r="J17" s="1331"/>
      <c r="K17" s="1331">
        <f t="shared" si="2"/>
        <v>0</v>
      </c>
      <c r="L17" s="1331">
        <f t="shared" si="3"/>
        <v>0</v>
      </c>
      <c r="M17" s="1331"/>
      <c r="N17" s="1331">
        <v>0</v>
      </c>
      <c r="O17" s="1331">
        <v>0</v>
      </c>
      <c r="P17" s="1331"/>
      <c r="Q17" s="1332">
        <f t="shared" si="0"/>
        <v>0</v>
      </c>
      <c r="R17" s="1332">
        <f t="shared" si="1"/>
        <v>0</v>
      </c>
      <c r="T17" s="588"/>
    </row>
    <row r="18" spans="2:20">
      <c r="B18" s="1330"/>
      <c r="C18" s="590"/>
      <c r="D18" s="1330"/>
      <c r="E18" s="1331"/>
      <c r="F18" s="1331"/>
      <c r="G18" s="1331"/>
      <c r="H18" s="1331"/>
      <c r="I18" s="1331"/>
      <c r="J18" s="1331"/>
      <c r="K18" s="1331">
        <f t="shared" si="2"/>
        <v>0</v>
      </c>
      <c r="L18" s="1331">
        <f t="shared" si="3"/>
        <v>0</v>
      </c>
      <c r="M18" s="1331"/>
      <c r="N18" s="1331">
        <v>0</v>
      </c>
      <c r="O18" s="1331">
        <v>0</v>
      </c>
      <c r="P18" s="1331"/>
      <c r="Q18" s="1332">
        <f t="shared" si="0"/>
        <v>0</v>
      </c>
      <c r="R18" s="1332">
        <f t="shared" si="1"/>
        <v>0</v>
      </c>
      <c r="S18" s="588"/>
    </row>
    <row r="19" spans="2:20">
      <c r="B19" s="1330"/>
      <c r="C19" s="590"/>
      <c r="D19" s="1330"/>
      <c r="E19" s="1331"/>
      <c r="F19" s="1331"/>
      <c r="G19" s="1331"/>
      <c r="H19" s="1331"/>
      <c r="I19" s="1331"/>
      <c r="J19" s="1331"/>
      <c r="K19" s="1331">
        <f t="shared" si="2"/>
        <v>0</v>
      </c>
      <c r="L19" s="1331">
        <f t="shared" si="3"/>
        <v>0</v>
      </c>
      <c r="M19" s="1331"/>
      <c r="N19" s="1331">
        <v>0</v>
      </c>
      <c r="O19" s="1331">
        <v>0</v>
      </c>
      <c r="P19" s="1331"/>
      <c r="Q19" s="1332">
        <f t="shared" si="0"/>
        <v>0</v>
      </c>
      <c r="R19" s="1332">
        <f t="shared" si="1"/>
        <v>0</v>
      </c>
    </row>
    <row r="20" spans="2:20">
      <c r="B20" s="1330"/>
      <c r="C20" s="590"/>
      <c r="D20" s="1330"/>
      <c r="E20" s="1331"/>
      <c r="F20" s="1331"/>
      <c r="G20" s="1331"/>
      <c r="H20" s="1331"/>
      <c r="I20" s="1331"/>
      <c r="J20" s="1331"/>
      <c r="K20" s="1331">
        <f t="shared" si="2"/>
        <v>0</v>
      </c>
      <c r="L20" s="1331">
        <f t="shared" si="3"/>
        <v>0</v>
      </c>
      <c r="M20" s="1331"/>
      <c r="N20" s="1331">
        <v>0</v>
      </c>
      <c r="O20" s="1331">
        <v>0</v>
      </c>
      <c r="P20" s="1331"/>
      <c r="Q20" s="1332">
        <f t="shared" si="0"/>
        <v>0</v>
      </c>
      <c r="R20" s="1332">
        <f t="shared" si="1"/>
        <v>0</v>
      </c>
    </row>
    <row r="21" spans="2:20">
      <c r="B21" s="1330"/>
      <c r="C21" s="590"/>
      <c r="D21" s="1330"/>
      <c r="E21" s="1331"/>
      <c r="F21" s="1331"/>
      <c r="G21" s="1331"/>
      <c r="H21" s="1331"/>
      <c r="I21" s="1331"/>
      <c r="J21" s="1331"/>
      <c r="K21" s="1331">
        <f t="shared" si="2"/>
        <v>0</v>
      </c>
      <c r="L21" s="1331">
        <f t="shared" si="3"/>
        <v>0</v>
      </c>
      <c r="M21" s="1331"/>
      <c r="N21" s="1331">
        <v>0</v>
      </c>
      <c r="O21" s="1331">
        <v>0</v>
      </c>
      <c r="P21" s="1331"/>
      <c r="Q21" s="1332">
        <f t="shared" si="0"/>
        <v>0</v>
      </c>
      <c r="R21" s="1332">
        <f t="shared" si="1"/>
        <v>0</v>
      </c>
    </row>
    <row r="22" spans="2:20">
      <c r="B22" s="1330"/>
      <c r="C22" s="590"/>
      <c r="D22" s="1330"/>
      <c r="E22" s="1331"/>
      <c r="F22" s="1331"/>
      <c r="G22" s="1331"/>
      <c r="H22" s="1331"/>
      <c r="I22" s="1331"/>
      <c r="J22" s="1331"/>
      <c r="K22" s="1331">
        <f t="shared" si="2"/>
        <v>0</v>
      </c>
      <c r="L22" s="1331">
        <f t="shared" si="3"/>
        <v>0</v>
      </c>
      <c r="M22" s="1331"/>
      <c r="N22" s="1331">
        <v>0</v>
      </c>
      <c r="O22" s="1331">
        <v>0</v>
      </c>
      <c r="P22" s="1331"/>
      <c r="Q22" s="1332">
        <f t="shared" si="0"/>
        <v>0</v>
      </c>
      <c r="R22" s="1332">
        <f t="shared" si="1"/>
        <v>0</v>
      </c>
    </row>
    <row r="23" spans="2:20">
      <c r="B23" s="1330"/>
      <c r="C23" s="590"/>
      <c r="D23" s="1330"/>
      <c r="E23" s="1331"/>
      <c r="F23" s="1331"/>
      <c r="G23" s="1331"/>
      <c r="H23" s="1331"/>
      <c r="I23" s="1331"/>
      <c r="J23" s="1331"/>
      <c r="K23" s="1331">
        <f t="shared" si="2"/>
        <v>0</v>
      </c>
      <c r="L23" s="1331">
        <f t="shared" si="3"/>
        <v>0</v>
      </c>
      <c r="M23" s="1331"/>
      <c r="N23" s="1331">
        <v>0</v>
      </c>
      <c r="O23" s="1331">
        <v>0</v>
      </c>
      <c r="P23" s="1331"/>
      <c r="Q23" s="1332">
        <f t="shared" si="0"/>
        <v>0</v>
      </c>
      <c r="R23" s="720">
        <f t="shared" si="1"/>
        <v>0</v>
      </c>
      <c r="S23" s="591"/>
    </row>
    <row r="24" spans="2:20">
      <c r="B24" s="1330"/>
      <c r="C24" s="590"/>
      <c r="D24" s="1330"/>
      <c r="E24" s="1331"/>
      <c r="F24" s="1331"/>
      <c r="G24" s="1331"/>
      <c r="H24" s="1331"/>
      <c r="I24" s="1331"/>
      <c r="J24" s="1331"/>
      <c r="K24" s="1331">
        <f t="shared" si="2"/>
        <v>0</v>
      </c>
      <c r="L24" s="1331">
        <f t="shared" si="3"/>
        <v>0</v>
      </c>
      <c r="M24" s="1331"/>
      <c r="N24" s="1331">
        <v>0</v>
      </c>
      <c r="O24" s="1331">
        <v>0</v>
      </c>
      <c r="P24" s="1331"/>
      <c r="Q24" s="1332">
        <f t="shared" si="0"/>
        <v>0</v>
      </c>
      <c r="R24" s="720">
        <f t="shared" si="1"/>
        <v>0</v>
      </c>
      <c r="S24" s="591"/>
      <c r="T24" s="588"/>
    </row>
    <row r="25" spans="2:20">
      <c r="B25" s="1330"/>
      <c r="C25" s="590"/>
      <c r="D25" s="1330"/>
      <c r="E25" s="1331"/>
      <c r="F25" s="1331"/>
      <c r="G25" s="1331"/>
      <c r="H25" s="1331"/>
      <c r="I25" s="1331"/>
      <c r="J25" s="1331"/>
      <c r="K25" s="1331">
        <f t="shared" ref="K25:K46" si="4">MAX(((H25-E25)-(I25-F25)),0)</f>
        <v>0</v>
      </c>
      <c r="L25" s="1331">
        <f t="shared" ref="L25:L46" si="5">MAX(((I25-F25)-(H25-E25)),0)</f>
        <v>0</v>
      </c>
      <c r="M25" s="1331"/>
      <c r="N25" s="1331">
        <v>0</v>
      </c>
      <c r="O25" s="1331">
        <v>0</v>
      </c>
      <c r="P25" s="1331"/>
      <c r="Q25" s="1332">
        <f t="shared" ref="Q25:Q46" si="6">MAX(((K25-L25)-(N25-O25)),0)</f>
        <v>0</v>
      </c>
      <c r="R25" s="720">
        <f t="shared" ref="R25:R46" si="7">MAX(((L25-K25)-(O25-N25)),0)</f>
        <v>0</v>
      </c>
      <c r="S25" s="1331">
        <v>24200.93</v>
      </c>
      <c r="T25" s="588"/>
    </row>
    <row r="26" spans="2:20" ht="16.149999999999999" thickBot="1">
      <c r="B26" s="1330"/>
      <c r="C26" s="590"/>
      <c r="D26" s="1330"/>
      <c r="E26" s="1331"/>
      <c r="F26" s="1331"/>
      <c r="G26" s="1331"/>
      <c r="H26" s="1331"/>
      <c r="I26" s="1331"/>
      <c r="J26" s="1331"/>
      <c r="K26" s="1331">
        <f t="shared" ref="K26:K35" si="8">MAX(((H26-E26)-(I26-F26)),0)</f>
        <v>0</v>
      </c>
      <c r="L26" s="1331">
        <f t="shared" ref="L26:L35" si="9">MAX(((I26-F26)-(H26-E26)),0)</f>
        <v>0</v>
      </c>
      <c r="M26" s="1331"/>
      <c r="N26" s="1331">
        <v>0</v>
      </c>
      <c r="O26" s="1331">
        <v>0</v>
      </c>
      <c r="P26" s="1331"/>
      <c r="Q26" s="1332">
        <f t="shared" ref="Q26:Q35" si="10">MAX(((K26-L26)-(N26-O26)),0)</f>
        <v>0</v>
      </c>
      <c r="R26" s="720">
        <f t="shared" ref="R26:R35" si="11">MAX(((L26-K26)-(O26-N26)),0)</f>
        <v>0</v>
      </c>
      <c r="S26" s="1331">
        <v>20169.759999999998</v>
      </c>
      <c r="T26" s="588"/>
    </row>
    <row r="27" spans="2:20">
      <c r="B27" s="1333"/>
      <c r="C27" s="718"/>
      <c r="D27" s="1334"/>
      <c r="E27" s="1335"/>
      <c r="F27" s="1335"/>
      <c r="G27" s="1335"/>
      <c r="H27" s="1335"/>
      <c r="I27" s="1335"/>
      <c r="J27" s="1335"/>
      <c r="K27" s="1335"/>
      <c r="L27" s="1335">
        <f>E28+E29+E30+E31-H27</f>
        <v>0</v>
      </c>
      <c r="M27" s="1335"/>
      <c r="N27" s="1335">
        <v>0</v>
      </c>
      <c r="O27" s="1335">
        <v>0</v>
      </c>
      <c r="P27" s="1335"/>
      <c r="Q27" s="1336">
        <f t="shared" si="10"/>
        <v>0</v>
      </c>
      <c r="R27" s="721">
        <f t="shared" si="11"/>
        <v>0</v>
      </c>
      <c r="S27" s="591"/>
      <c r="T27" s="588"/>
    </row>
    <row r="28" spans="2:20">
      <c r="B28" s="1337"/>
      <c r="C28" s="590"/>
      <c r="D28" s="1330"/>
      <c r="E28" s="1331"/>
      <c r="F28" s="1331"/>
      <c r="G28" s="1331"/>
      <c r="H28" s="1331"/>
      <c r="I28" s="1331"/>
      <c r="J28" s="1331"/>
      <c r="K28" s="1331">
        <f t="shared" si="8"/>
        <v>0</v>
      </c>
      <c r="L28" s="1331"/>
      <c r="M28" s="1331"/>
      <c r="N28" s="1331">
        <v>0</v>
      </c>
      <c r="O28" s="1331">
        <v>0</v>
      </c>
      <c r="P28" s="1331"/>
      <c r="Q28" s="1332">
        <f t="shared" si="10"/>
        <v>0</v>
      </c>
      <c r="R28" s="722">
        <f t="shared" si="11"/>
        <v>0</v>
      </c>
      <c r="S28" s="591"/>
      <c r="T28" s="588"/>
    </row>
    <row r="29" spans="2:20">
      <c r="B29" s="1337"/>
      <c r="C29" s="590"/>
      <c r="D29" s="1330"/>
      <c r="E29" s="1331"/>
      <c r="F29" s="1331"/>
      <c r="G29" s="1331"/>
      <c r="H29" s="1331"/>
      <c r="I29" s="1331"/>
      <c r="J29" s="1331"/>
      <c r="K29" s="1331">
        <f t="shared" si="8"/>
        <v>0</v>
      </c>
      <c r="L29" s="1331"/>
      <c r="M29" s="1331"/>
      <c r="N29" s="1331">
        <v>0</v>
      </c>
      <c r="O29" s="1331">
        <v>0</v>
      </c>
      <c r="P29" s="1331"/>
      <c r="Q29" s="1332">
        <f t="shared" si="10"/>
        <v>0</v>
      </c>
      <c r="R29" s="722">
        <f t="shared" si="11"/>
        <v>0</v>
      </c>
      <c r="S29" s="591"/>
      <c r="T29" s="588"/>
    </row>
    <row r="30" spans="2:20">
      <c r="B30" s="1337"/>
      <c r="C30" s="590"/>
      <c r="D30" s="1330"/>
      <c r="E30" s="1331"/>
      <c r="F30" s="1331"/>
      <c r="G30" s="1331"/>
      <c r="H30" s="1331"/>
      <c r="I30" s="1331"/>
      <c r="J30" s="1331"/>
      <c r="K30" s="1331">
        <f t="shared" si="8"/>
        <v>0</v>
      </c>
      <c r="L30" s="1331"/>
      <c r="M30" s="1331"/>
      <c r="N30" s="1331">
        <v>0</v>
      </c>
      <c r="O30" s="1331">
        <v>0</v>
      </c>
      <c r="P30" s="1331"/>
      <c r="Q30" s="1332">
        <f t="shared" si="10"/>
        <v>0</v>
      </c>
      <c r="R30" s="722">
        <f t="shared" si="11"/>
        <v>0</v>
      </c>
      <c r="S30" s="591"/>
      <c r="T30" s="588"/>
    </row>
    <row r="31" spans="2:20" ht="16.149999999999999" thickBot="1">
      <c r="B31" s="1338"/>
      <c r="C31" s="719"/>
      <c r="D31" s="1339"/>
      <c r="E31" s="1340"/>
      <c r="F31" s="1340"/>
      <c r="G31" s="1340"/>
      <c r="H31" s="1340"/>
      <c r="I31" s="1340"/>
      <c r="J31" s="1340"/>
      <c r="K31" s="1340">
        <f t="shared" si="8"/>
        <v>0</v>
      </c>
      <c r="L31" s="1340"/>
      <c r="M31" s="1340"/>
      <c r="N31" s="1340">
        <v>0</v>
      </c>
      <c r="O31" s="1340">
        <v>0</v>
      </c>
      <c r="P31" s="1340"/>
      <c r="Q31" s="1341">
        <f t="shared" si="10"/>
        <v>0</v>
      </c>
      <c r="R31" s="723">
        <f t="shared" si="11"/>
        <v>0</v>
      </c>
      <c r="S31" s="591"/>
      <c r="T31" s="588"/>
    </row>
    <row r="32" spans="2:20">
      <c r="B32" s="1330"/>
      <c r="C32" s="590"/>
      <c r="D32" s="1330"/>
      <c r="E32" s="1331"/>
      <c r="F32" s="1331"/>
      <c r="G32" s="1331"/>
      <c r="H32" s="1331"/>
      <c r="I32" s="1331"/>
      <c r="J32" s="1331"/>
      <c r="K32" s="1331">
        <f t="shared" si="8"/>
        <v>0</v>
      </c>
      <c r="L32" s="1331">
        <f t="shared" si="9"/>
        <v>0</v>
      </c>
      <c r="M32" s="1331"/>
      <c r="N32" s="1331">
        <v>0</v>
      </c>
      <c r="O32" s="1331">
        <v>0</v>
      </c>
      <c r="P32" s="1331"/>
      <c r="Q32" s="1332">
        <f t="shared" si="10"/>
        <v>0</v>
      </c>
      <c r="R32" s="720">
        <f t="shared" si="11"/>
        <v>0</v>
      </c>
      <c r="S32" s="591"/>
      <c r="T32" s="588"/>
    </row>
    <row r="33" spans="2:20">
      <c r="B33" s="1330"/>
      <c r="C33" s="590"/>
      <c r="D33" s="1330"/>
      <c r="E33" s="1331"/>
      <c r="F33" s="1331"/>
      <c r="G33" s="1331"/>
      <c r="H33" s="1331"/>
      <c r="I33" s="1331"/>
      <c r="J33" s="1331"/>
      <c r="K33" s="1331">
        <f t="shared" si="8"/>
        <v>0</v>
      </c>
      <c r="L33" s="1331">
        <f t="shared" si="9"/>
        <v>0</v>
      </c>
      <c r="M33" s="1331"/>
      <c r="N33" s="1331">
        <v>0</v>
      </c>
      <c r="O33" s="1331">
        <v>0</v>
      </c>
      <c r="P33" s="1331"/>
      <c r="Q33" s="1332">
        <f t="shared" si="10"/>
        <v>0</v>
      </c>
      <c r="R33" s="720">
        <f t="shared" si="11"/>
        <v>0</v>
      </c>
      <c r="S33" s="591"/>
      <c r="T33" s="588"/>
    </row>
    <row r="34" spans="2:20">
      <c r="B34" s="1330"/>
      <c r="C34" s="590"/>
      <c r="D34" s="1330"/>
      <c r="E34" s="1331"/>
      <c r="F34" s="1331"/>
      <c r="G34" s="1331"/>
      <c r="H34" s="1331"/>
      <c r="I34" s="1331"/>
      <c r="J34" s="1331"/>
      <c r="K34" s="1331">
        <f t="shared" si="8"/>
        <v>0</v>
      </c>
      <c r="L34" s="1331">
        <f t="shared" si="9"/>
        <v>0</v>
      </c>
      <c r="M34" s="1331"/>
      <c r="N34" s="1331">
        <v>0</v>
      </c>
      <c r="O34" s="1331">
        <v>0</v>
      </c>
      <c r="P34" s="1331"/>
      <c r="Q34" s="1332">
        <f t="shared" si="10"/>
        <v>0</v>
      </c>
      <c r="R34" s="720">
        <f t="shared" si="11"/>
        <v>0</v>
      </c>
      <c r="S34" s="591"/>
      <c r="T34" s="588"/>
    </row>
    <row r="35" spans="2:20">
      <c r="B35" s="1330"/>
      <c r="C35" s="590"/>
      <c r="D35" s="1330"/>
      <c r="E35" s="1331"/>
      <c r="F35" s="1331"/>
      <c r="G35" s="1331"/>
      <c r="H35" s="1331"/>
      <c r="I35" s="1331"/>
      <c r="J35" s="1331"/>
      <c r="K35" s="1331">
        <f t="shared" si="8"/>
        <v>0</v>
      </c>
      <c r="L35" s="1331">
        <f t="shared" si="9"/>
        <v>0</v>
      </c>
      <c r="M35" s="1331"/>
      <c r="N35" s="1331">
        <v>0</v>
      </c>
      <c r="O35" s="1331">
        <v>0</v>
      </c>
      <c r="P35" s="1331"/>
      <c r="Q35" s="1332">
        <f t="shared" si="10"/>
        <v>0</v>
      </c>
      <c r="R35" s="720">
        <f t="shared" si="11"/>
        <v>0</v>
      </c>
      <c r="S35" s="591"/>
      <c r="T35" s="588"/>
    </row>
    <row r="36" spans="2:20">
      <c r="B36" s="1330"/>
      <c r="C36" s="590"/>
      <c r="D36" s="1330"/>
      <c r="E36" s="1331"/>
      <c r="F36" s="1331"/>
      <c r="G36" s="1331"/>
      <c r="H36" s="1331"/>
      <c r="I36" s="1331"/>
      <c r="J36" s="1331"/>
      <c r="K36" s="1331">
        <f t="shared" si="4"/>
        <v>0</v>
      </c>
      <c r="L36" s="1331">
        <f t="shared" si="5"/>
        <v>0</v>
      </c>
      <c r="M36" s="1331"/>
      <c r="N36" s="1331">
        <v>0</v>
      </c>
      <c r="O36" s="1331">
        <v>0</v>
      </c>
      <c r="P36" s="1331"/>
      <c r="Q36" s="1332">
        <f t="shared" si="6"/>
        <v>0</v>
      </c>
      <c r="R36" s="720">
        <f t="shared" si="7"/>
        <v>0</v>
      </c>
      <c r="S36" s="591"/>
      <c r="T36" s="588"/>
    </row>
    <row r="37" spans="2:20">
      <c r="B37" s="1330"/>
      <c r="C37" s="590"/>
      <c r="D37" s="1330"/>
      <c r="E37" s="1331"/>
      <c r="F37" s="1331"/>
      <c r="G37" s="1331"/>
      <c r="H37" s="1331"/>
      <c r="I37" s="1331"/>
      <c r="J37" s="1331"/>
      <c r="K37" s="1331">
        <f t="shared" ref="K37" si="12">MAX(((H37-E37)-(I37-F37)),0)</f>
        <v>0</v>
      </c>
      <c r="L37" s="1331">
        <f t="shared" ref="L37" si="13">MAX(((I37-F37)-(H37-E37)),0)</f>
        <v>0</v>
      </c>
      <c r="M37" s="1331"/>
      <c r="N37" s="1331">
        <v>0</v>
      </c>
      <c r="O37" s="1331">
        <v>0</v>
      </c>
      <c r="P37" s="1331"/>
      <c r="Q37" s="1332">
        <f t="shared" ref="Q37" si="14">MAX(((K37-L37)-(N37-O37)),0)</f>
        <v>0</v>
      </c>
      <c r="R37" s="720">
        <f t="shared" ref="R37" si="15">MAX(((L37-K37)-(O37-N37)),0)</f>
        <v>0</v>
      </c>
      <c r="S37" s="591"/>
      <c r="T37" s="588"/>
    </row>
    <row r="38" spans="2:20">
      <c r="B38" s="1330"/>
      <c r="C38" s="590"/>
      <c r="D38" s="1330"/>
      <c r="E38" s="1331"/>
      <c r="F38" s="1331"/>
      <c r="G38" s="1331"/>
      <c r="H38" s="1331"/>
      <c r="I38" s="1331"/>
      <c r="J38" s="1331"/>
      <c r="K38" s="1331">
        <f t="shared" si="4"/>
        <v>0</v>
      </c>
      <c r="L38" s="1331">
        <f t="shared" si="5"/>
        <v>0</v>
      </c>
      <c r="M38" s="1331"/>
      <c r="N38" s="1331">
        <v>0</v>
      </c>
      <c r="O38" s="1331">
        <v>0</v>
      </c>
      <c r="P38" s="1331"/>
      <c r="Q38" s="1332">
        <f t="shared" si="6"/>
        <v>0</v>
      </c>
      <c r="R38" s="720">
        <f t="shared" si="7"/>
        <v>0</v>
      </c>
      <c r="S38" s="591"/>
      <c r="T38" s="588"/>
    </row>
    <row r="39" spans="2:20">
      <c r="B39" s="1330"/>
      <c r="C39" s="590"/>
      <c r="D39" s="1330"/>
      <c r="E39" s="1331"/>
      <c r="F39" s="1331"/>
      <c r="G39" s="1331"/>
      <c r="H39" s="1331"/>
      <c r="I39" s="1331"/>
      <c r="J39" s="1331"/>
      <c r="K39" s="1331">
        <f t="shared" si="4"/>
        <v>0</v>
      </c>
      <c r="L39" s="1331">
        <f t="shared" si="5"/>
        <v>0</v>
      </c>
      <c r="M39" s="1331"/>
      <c r="N39" s="1331">
        <v>0</v>
      </c>
      <c r="O39" s="1331">
        <v>0</v>
      </c>
      <c r="P39" s="1331"/>
      <c r="Q39" s="1332">
        <f t="shared" si="6"/>
        <v>0</v>
      </c>
      <c r="R39" s="720">
        <f t="shared" si="7"/>
        <v>0</v>
      </c>
      <c r="S39" s="591"/>
      <c r="T39" s="588"/>
    </row>
    <row r="40" spans="2:20">
      <c r="B40" s="1330"/>
      <c r="C40" s="590"/>
      <c r="D40" s="1330"/>
      <c r="E40" s="1331"/>
      <c r="F40" s="1331"/>
      <c r="G40" s="1331"/>
      <c r="H40" s="1331"/>
      <c r="I40" s="1331"/>
      <c r="J40" s="1331"/>
      <c r="K40" s="1331">
        <f t="shared" si="4"/>
        <v>0</v>
      </c>
      <c r="L40" s="1331">
        <f t="shared" si="5"/>
        <v>0</v>
      </c>
      <c r="M40" s="1331"/>
      <c r="N40" s="1331">
        <v>0</v>
      </c>
      <c r="O40" s="1331">
        <v>0</v>
      </c>
      <c r="P40" s="1331"/>
      <c r="Q40" s="1332">
        <f t="shared" si="6"/>
        <v>0</v>
      </c>
      <c r="R40" s="720">
        <f t="shared" si="7"/>
        <v>0</v>
      </c>
      <c r="S40" s="591"/>
      <c r="T40" s="588"/>
    </row>
    <row r="41" spans="2:20">
      <c r="B41" s="1330"/>
      <c r="C41" s="590"/>
      <c r="D41" s="1330"/>
      <c r="E41" s="1331"/>
      <c r="F41" s="1331"/>
      <c r="G41" s="1331"/>
      <c r="H41" s="1331"/>
      <c r="I41" s="1331"/>
      <c r="J41" s="1331"/>
      <c r="K41" s="1331">
        <f t="shared" si="4"/>
        <v>0</v>
      </c>
      <c r="L41" s="1331">
        <f t="shared" si="5"/>
        <v>0</v>
      </c>
      <c r="M41" s="1331"/>
      <c r="N41" s="1331">
        <v>0</v>
      </c>
      <c r="O41" s="1331">
        <v>0</v>
      </c>
      <c r="P41" s="1331"/>
      <c r="Q41" s="1332">
        <f t="shared" si="6"/>
        <v>0</v>
      </c>
      <c r="R41" s="720">
        <f t="shared" si="7"/>
        <v>0</v>
      </c>
      <c r="S41" s="591"/>
      <c r="T41" s="588"/>
    </row>
    <row r="42" spans="2:20">
      <c r="B42" s="1330"/>
      <c r="C42" s="590"/>
      <c r="D42" s="1330"/>
      <c r="E42" s="1331"/>
      <c r="F42" s="1331"/>
      <c r="G42" s="1331"/>
      <c r="H42" s="1331"/>
      <c r="I42" s="1331"/>
      <c r="J42" s="1331"/>
      <c r="K42" s="1331">
        <f t="shared" si="4"/>
        <v>0</v>
      </c>
      <c r="L42" s="1331">
        <f t="shared" si="5"/>
        <v>0</v>
      </c>
      <c r="M42" s="1331"/>
      <c r="N42" s="1331">
        <v>0</v>
      </c>
      <c r="O42" s="1331">
        <v>0</v>
      </c>
      <c r="P42" s="1331"/>
      <c r="Q42" s="1332">
        <f t="shared" si="6"/>
        <v>0</v>
      </c>
      <c r="R42" s="720">
        <f t="shared" si="7"/>
        <v>0</v>
      </c>
      <c r="S42" s="591"/>
      <c r="T42" s="588"/>
    </row>
    <row r="43" spans="2:20">
      <c r="B43" s="1330"/>
      <c r="C43" s="590"/>
      <c r="D43" s="1330"/>
      <c r="E43" s="1331"/>
      <c r="F43" s="1331"/>
      <c r="G43" s="1331"/>
      <c r="H43" s="1331"/>
      <c r="I43" s="1331"/>
      <c r="J43" s="1331"/>
      <c r="K43" s="1331">
        <f t="shared" si="4"/>
        <v>0</v>
      </c>
      <c r="L43" s="1331">
        <f t="shared" si="5"/>
        <v>0</v>
      </c>
      <c r="M43" s="1331"/>
      <c r="N43" s="1331">
        <v>0</v>
      </c>
      <c r="O43" s="1331">
        <v>0</v>
      </c>
      <c r="P43" s="1331"/>
      <c r="Q43" s="1332">
        <f t="shared" si="6"/>
        <v>0</v>
      </c>
      <c r="R43" s="720">
        <f t="shared" si="7"/>
        <v>0</v>
      </c>
      <c r="S43" s="591"/>
      <c r="T43" s="588"/>
    </row>
    <row r="44" spans="2:20">
      <c r="B44" s="1330"/>
      <c r="C44" s="590"/>
      <c r="D44" s="1330"/>
      <c r="E44" s="1331"/>
      <c r="F44" s="1331"/>
      <c r="G44" s="1331"/>
      <c r="H44" s="1331"/>
      <c r="I44" s="1331"/>
      <c r="J44" s="1331"/>
      <c r="K44" s="1331">
        <f t="shared" si="4"/>
        <v>0</v>
      </c>
      <c r="L44" s="1331">
        <f t="shared" si="5"/>
        <v>0</v>
      </c>
      <c r="M44" s="1331"/>
      <c r="N44" s="1331">
        <v>0</v>
      </c>
      <c r="O44" s="1331">
        <v>0</v>
      </c>
      <c r="P44" s="1331"/>
      <c r="Q44" s="1332">
        <f t="shared" si="6"/>
        <v>0</v>
      </c>
      <c r="R44" s="720">
        <f t="shared" si="7"/>
        <v>0</v>
      </c>
      <c r="S44" s="591"/>
      <c r="T44" s="588"/>
    </row>
    <row r="45" spans="2:20">
      <c r="B45" s="1330"/>
      <c r="C45" s="590"/>
      <c r="D45" s="1330"/>
      <c r="E45" s="1331"/>
      <c r="F45" s="1331"/>
      <c r="G45" s="1331"/>
      <c r="H45" s="1331"/>
      <c r="I45" s="1331"/>
      <c r="J45" s="1331"/>
      <c r="K45" s="1331">
        <f t="shared" si="4"/>
        <v>0</v>
      </c>
      <c r="L45" s="1331">
        <f t="shared" si="5"/>
        <v>0</v>
      </c>
      <c r="M45" s="1331"/>
      <c r="N45" s="1331">
        <v>0</v>
      </c>
      <c r="O45" s="1331">
        <v>0</v>
      </c>
      <c r="P45" s="1331"/>
      <c r="Q45" s="1332">
        <f t="shared" si="6"/>
        <v>0</v>
      </c>
      <c r="R45" s="720">
        <f t="shared" si="7"/>
        <v>0</v>
      </c>
      <c r="S45" s="591"/>
    </row>
    <row r="46" spans="2:20">
      <c r="B46" s="1330"/>
      <c r="C46" s="590"/>
      <c r="D46" s="1330"/>
      <c r="E46" s="1331"/>
      <c r="F46" s="1331"/>
      <c r="G46" s="1331"/>
      <c r="H46" s="1331"/>
      <c r="I46" s="1331"/>
      <c r="J46" s="1331"/>
      <c r="K46" s="1331">
        <f t="shared" si="4"/>
        <v>0</v>
      </c>
      <c r="L46" s="1331">
        <f t="shared" si="5"/>
        <v>0</v>
      </c>
      <c r="M46" s="1331"/>
      <c r="N46" s="1331">
        <v>0</v>
      </c>
      <c r="O46" s="1331">
        <v>0</v>
      </c>
      <c r="P46" s="1331"/>
      <c r="Q46" s="1332">
        <f t="shared" si="6"/>
        <v>0</v>
      </c>
      <c r="R46" s="720">
        <f t="shared" si="7"/>
        <v>0</v>
      </c>
      <c r="S46" s="591"/>
    </row>
    <row r="47" spans="2:20">
      <c r="B47" s="1330"/>
      <c r="C47" s="590"/>
      <c r="D47" s="1330"/>
      <c r="E47" s="1331"/>
      <c r="F47" s="1331"/>
      <c r="G47" s="1331"/>
      <c r="H47" s="1331"/>
      <c r="I47" s="1331"/>
      <c r="J47" s="1331"/>
      <c r="K47" s="1331">
        <f t="shared" si="2"/>
        <v>0</v>
      </c>
      <c r="L47" s="1331">
        <f t="shared" si="3"/>
        <v>0</v>
      </c>
      <c r="M47" s="1331"/>
      <c r="N47" s="1331">
        <v>0</v>
      </c>
      <c r="O47" s="1331">
        <v>0</v>
      </c>
      <c r="P47" s="1331"/>
      <c r="Q47" s="1332">
        <f t="shared" si="0"/>
        <v>0</v>
      </c>
      <c r="R47" s="720">
        <f t="shared" si="1"/>
        <v>0</v>
      </c>
      <c r="S47" s="591"/>
    </row>
    <row r="48" spans="2:20">
      <c r="B48" s="1330"/>
      <c r="C48" s="590"/>
      <c r="D48" s="1330"/>
      <c r="E48" s="1331"/>
      <c r="F48" s="1331"/>
      <c r="G48" s="1331"/>
      <c r="H48" s="1331"/>
      <c r="I48" s="1331"/>
      <c r="J48" s="1331"/>
      <c r="K48" s="1331">
        <f t="shared" si="2"/>
        <v>0</v>
      </c>
      <c r="L48" s="1331">
        <f t="shared" si="3"/>
        <v>0</v>
      </c>
      <c r="M48" s="1331"/>
      <c r="N48" s="1331">
        <v>0</v>
      </c>
      <c r="O48" s="1331">
        <v>0</v>
      </c>
      <c r="P48" s="1331"/>
      <c r="Q48" s="592">
        <f t="shared" si="0"/>
        <v>0</v>
      </c>
      <c r="R48" s="720">
        <f t="shared" si="1"/>
        <v>0</v>
      </c>
      <c r="S48" s="591"/>
    </row>
    <row r="49" spans="2:19">
      <c r="B49" s="1330"/>
      <c r="C49" s="1330"/>
      <c r="D49" s="1330"/>
      <c r="E49" s="1331"/>
      <c r="F49" s="1331"/>
      <c r="G49" s="1331"/>
      <c r="H49" s="1331"/>
      <c r="I49" s="1331"/>
      <c r="J49" s="1331"/>
      <c r="K49" s="1331"/>
      <c r="L49" s="1331"/>
      <c r="M49" s="1331"/>
      <c r="N49" s="1331"/>
      <c r="O49" s="1331"/>
      <c r="P49" s="1331"/>
      <c r="Q49" s="1331"/>
      <c r="R49" s="1331"/>
      <c r="S49" s="588"/>
    </row>
    <row r="50" spans="2:19" ht="16.149999999999999" thickBot="1">
      <c r="B50" s="1330"/>
      <c r="C50" s="1330"/>
      <c r="D50" s="1330"/>
      <c r="E50" s="593">
        <f>SUM(E11:E49)</f>
        <v>0</v>
      </c>
      <c r="F50" s="593">
        <f>SUM(F11:F49)</f>
        <v>0</v>
      </c>
      <c r="G50" s="1331"/>
      <c r="H50" s="593">
        <f>SUM(H11:H49)</f>
        <v>0</v>
      </c>
      <c r="I50" s="593">
        <f>SUM(I11:I49)</f>
        <v>0</v>
      </c>
      <c r="J50" s="1331"/>
      <c r="K50" s="593">
        <f>SUM(K11:K49)</f>
        <v>0</v>
      </c>
      <c r="L50" s="593">
        <f>SUM(L11:L49)</f>
        <v>0</v>
      </c>
      <c r="M50" s="1331"/>
      <c r="N50" s="593">
        <f>SUM(N11:N49)</f>
        <v>0</v>
      </c>
      <c r="O50" s="593">
        <f>SUM(O11:O49)</f>
        <v>0</v>
      </c>
      <c r="P50" s="1331"/>
      <c r="Q50" s="593">
        <f>SUM(Q11:Q49)</f>
        <v>0</v>
      </c>
      <c r="R50" s="593">
        <f>SUM(R11:R49)</f>
        <v>0</v>
      </c>
    </row>
    <row r="51" spans="2:19" ht="16.149999999999999" thickTop="1">
      <c r="B51" s="1342"/>
      <c r="C51" s="1342"/>
      <c r="D51" s="1330"/>
      <c r="E51" s="1343"/>
      <c r="F51" s="1343">
        <f>+F50-E50</f>
        <v>0</v>
      </c>
      <c r="G51" s="1331"/>
      <c r="H51" s="1343"/>
      <c r="I51" s="1343">
        <f>+I50-H50</f>
        <v>0</v>
      </c>
      <c r="J51" s="1331"/>
      <c r="K51" s="1343"/>
      <c r="L51" s="1343">
        <f>+L50-K50</f>
        <v>0</v>
      </c>
      <c r="M51" s="1331"/>
      <c r="N51" s="1343"/>
      <c r="O51" s="1343">
        <f>+O50-N50</f>
        <v>0</v>
      </c>
      <c r="P51" s="1331"/>
      <c r="Q51" s="1343"/>
      <c r="R51" s="1343">
        <f>+R50-Q50</f>
        <v>0</v>
      </c>
    </row>
    <row r="53" spans="2:19">
      <c r="F53" s="588"/>
      <c r="H53" s="588"/>
      <c r="I53" s="588"/>
      <c r="K53" s="594"/>
    </row>
    <row r="54" spans="2:19">
      <c r="F54" s="724"/>
      <c r="H54" s="588"/>
      <c r="I54" s="588"/>
    </row>
    <row r="55" spans="2:19">
      <c r="F55" s="588"/>
      <c r="I55" s="588"/>
      <c r="K55" s="588"/>
    </row>
    <row r="56" spans="2:19">
      <c r="F56" s="595"/>
      <c r="I56" s="588"/>
    </row>
    <row r="57" spans="2:19">
      <c r="F57" s="588"/>
      <c r="I57" s="588"/>
      <c r="L57" s="588"/>
    </row>
    <row r="58" spans="2:19">
      <c r="F58" s="588"/>
      <c r="H58" s="596"/>
    </row>
    <row r="59" spans="2:19">
      <c r="F59" s="588"/>
      <c r="I59" s="588"/>
      <c r="L59" s="588"/>
    </row>
    <row r="62" spans="2:19">
      <c r="H62" s="596"/>
      <c r="I62" s="597"/>
    </row>
    <row r="64" spans="2:19">
      <c r="I64" s="588"/>
    </row>
  </sheetData>
  <mergeCells count="5">
    <mergeCell ref="E8:F8"/>
    <mergeCell ref="H8:I8"/>
    <mergeCell ref="K8:L8"/>
    <mergeCell ref="N8:O8"/>
    <mergeCell ref="Q8:R8"/>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58BAD-E5CB-43EC-9F73-20A3145E7529}">
  <sheetPr>
    <tabColor theme="9" tint="-0.249977111117893"/>
  </sheetPr>
  <dimension ref="A1:H18"/>
  <sheetViews>
    <sheetView tabSelected="1" workbookViewId="0">
      <pane ySplit="11" topLeftCell="A12" activePane="bottomLeft" state="frozen"/>
      <selection pane="bottomLeft" activeCell="H21" sqref="H21"/>
      <selection activeCell="D23" sqref="D23"/>
    </sheetView>
  </sheetViews>
  <sheetFormatPr defaultColWidth="9.140625" defaultRowHeight="13.15"/>
  <cols>
    <col min="1" max="1" width="6.7109375" style="815" customWidth="1"/>
    <col min="2" max="2" width="10.7109375" style="904" customWidth="1"/>
    <col min="3" max="3" width="9.7109375" style="905" customWidth="1"/>
    <col min="4" max="4" width="55.5703125" style="815" bestFit="1" customWidth="1"/>
    <col min="5" max="5" width="6.7109375" style="831" customWidth="1"/>
    <col min="6" max="8" width="11.7109375" style="924" customWidth="1"/>
    <col min="9" max="16384" width="9.140625" style="815"/>
  </cols>
  <sheetData>
    <row r="1" spans="1:8" ht="15" customHeight="1">
      <c r="A1" s="1321" t="s">
        <v>533</v>
      </c>
      <c r="B1" s="1322"/>
      <c r="C1" s="1322" t="str">
        <f>Info!C3</f>
        <v>Forest Car Company Ltd</v>
      </c>
      <c r="D1" s="1322"/>
      <c r="E1" s="882" t="s">
        <v>564</v>
      </c>
      <c r="F1" s="882"/>
      <c r="G1" s="1323" t="str">
        <f>+Info!C8</f>
        <v>Aratee</v>
      </c>
      <c r="H1" s="814"/>
    </row>
    <row r="2" spans="1:8" ht="15" customHeight="1">
      <c r="A2" s="1079" t="s">
        <v>565</v>
      </c>
      <c r="B2" s="1080"/>
      <c r="C2" s="813">
        <f>+'BRS Barclays Bank Ac -30470120'!C2</f>
        <v>7033</v>
      </c>
      <c r="D2" s="883">
        <f>+E8</f>
        <v>692</v>
      </c>
      <c r="E2" s="814" t="s">
        <v>566</v>
      </c>
      <c r="F2" s="814"/>
      <c r="G2" s="884">
        <f>+Info!C9</f>
        <v>45343</v>
      </c>
      <c r="H2" s="885"/>
    </row>
    <row r="3" spans="1:8" ht="15" customHeight="1">
      <c r="A3" s="886"/>
      <c r="B3" s="813"/>
      <c r="C3" s="814"/>
      <c r="D3" s="814"/>
      <c r="E3" s="810"/>
      <c r="F3" s="810"/>
      <c r="G3" s="887"/>
      <c r="H3" s="818"/>
    </row>
    <row r="4" spans="1:8" ht="15" customHeight="1">
      <c r="A4" s="888" t="s">
        <v>535</v>
      </c>
      <c r="B4" s="815"/>
      <c r="C4" s="813" t="str">
        <f>+'BRS Barclays Bank Ac -30470120'!C4</f>
        <v>Forest Car Company Ltd</v>
      </c>
      <c r="D4" s="814"/>
      <c r="E4" s="814" t="s">
        <v>105</v>
      </c>
      <c r="F4" s="814"/>
      <c r="G4" s="889" t="str">
        <f>+Info!C11</f>
        <v>Mitesh</v>
      </c>
      <c r="H4" s="814"/>
    </row>
    <row r="5" spans="1:8" ht="15" customHeight="1">
      <c r="A5" s="888" t="s">
        <v>536</v>
      </c>
      <c r="B5" s="815"/>
      <c r="C5" s="813" t="str">
        <f>+'BRS Barclays Bank Ac -30470120'!C5</f>
        <v>Barclays Bank</v>
      </c>
      <c r="D5" s="814"/>
      <c r="E5" s="814" t="s">
        <v>566</v>
      </c>
      <c r="F5" s="815"/>
      <c r="G5" s="890">
        <f>+Info!C12</f>
        <v>45352</v>
      </c>
      <c r="H5" s="814"/>
    </row>
    <row r="6" spans="1:8" ht="15" customHeight="1">
      <c r="A6" s="888" t="s">
        <v>538</v>
      </c>
      <c r="B6" s="815"/>
      <c r="C6" s="813">
        <f>+'BRS Barclays Bank Ac -30470120'!C6</f>
        <v>30470120</v>
      </c>
      <c r="E6" s="810"/>
      <c r="F6" s="810"/>
      <c r="G6" s="884"/>
      <c r="H6" s="885"/>
    </row>
    <row r="7" spans="1:8" ht="15" customHeight="1">
      <c r="A7" s="891" t="str">
        <f>C5&amp; " A/c # "&amp;C6</f>
        <v>Barclays Bank A/c # 30470120</v>
      </c>
      <c r="B7" s="892"/>
      <c r="C7" s="815"/>
      <c r="D7" s="814"/>
      <c r="E7" s="815"/>
      <c r="F7" s="814"/>
      <c r="G7" s="894"/>
      <c r="H7" s="814"/>
    </row>
    <row r="8" spans="1:8" ht="15" customHeight="1">
      <c r="A8" s="1079" t="s">
        <v>567</v>
      </c>
      <c r="B8" s="1080"/>
      <c r="C8" s="822">
        <f>Info!C5</f>
        <v>44783</v>
      </c>
      <c r="D8" s="814"/>
      <c r="E8" s="893">
        <f>+'BRS Barclays Bank Ac -30470120'!E8</f>
        <v>692</v>
      </c>
      <c r="F8" s="814"/>
      <c r="G8" s="894"/>
      <c r="H8" s="814"/>
    </row>
    <row r="9" spans="1:8" ht="15" customHeight="1">
      <c r="A9" s="1077" t="s">
        <v>568</v>
      </c>
      <c r="B9" s="1078"/>
      <c r="C9" s="895">
        <f>Info!C6</f>
        <v>45260</v>
      </c>
      <c r="D9" s="896"/>
      <c r="E9" s="896"/>
      <c r="F9" s="896"/>
      <c r="G9" s="897"/>
      <c r="H9" s="814"/>
    </row>
    <row r="10" spans="1:8" ht="15" customHeight="1">
      <c r="B10" s="814"/>
      <c r="C10" s="814"/>
      <c r="D10" s="814"/>
      <c r="E10" s="814"/>
      <c r="F10" s="814"/>
      <c r="G10" s="814"/>
      <c r="H10" s="814"/>
    </row>
    <row r="11" spans="1:8" ht="15" customHeight="1">
      <c r="A11" s="814" t="s">
        <v>107</v>
      </c>
      <c r="B11" s="831" t="s">
        <v>109</v>
      </c>
      <c r="C11" s="814"/>
      <c r="D11" s="814" t="s">
        <v>20</v>
      </c>
      <c r="E11" s="831" t="s">
        <v>110</v>
      </c>
      <c r="F11" s="831" t="s">
        <v>569</v>
      </c>
      <c r="G11" s="831" t="s">
        <v>570</v>
      </c>
      <c r="H11" s="831" t="s">
        <v>571</v>
      </c>
    </row>
    <row r="12" spans="1:8" ht="15" customHeight="1">
      <c r="A12" s="814"/>
      <c r="B12" s="814"/>
      <c r="C12" s="814"/>
      <c r="D12" s="814"/>
      <c r="F12" s="922"/>
      <c r="G12" s="922"/>
      <c r="H12" s="922"/>
    </row>
    <row r="13" spans="1:8" ht="15" customHeight="1">
      <c r="B13" s="911">
        <f>+C8</f>
        <v>44783</v>
      </c>
      <c r="C13" s="1046"/>
      <c r="D13" s="899" t="s">
        <v>572</v>
      </c>
      <c r="F13" s="923"/>
      <c r="G13" s="923"/>
      <c r="H13" s="923">
        <v>0</v>
      </c>
    </row>
    <row r="14" spans="1:8" ht="15" customHeight="1">
      <c r="A14" s="815">
        <v>1</v>
      </c>
      <c r="B14" s="911">
        <v>45232</v>
      </c>
      <c r="C14" s="1046" t="s">
        <v>1745</v>
      </c>
      <c r="D14" s="899" t="s">
        <v>1746</v>
      </c>
      <c r="E14" s="831">
        <v>692</v>
      </c>
      <c r="F14" s="923"/>
      <c r="G14" s="923">
        <v>50000</v>
      </c>
      <c r="H14" s="923">
        <f>H13-F14+G14</f>
        <v>50000</v>
      </c>
    </row>
    <row r="15" spans="1:8" ht="15" customHeight="1">
      <c r="B15" s="911"/>
      <c r="C15" s="1046"/>
      <c r="D15" s="899"/>
      <c r="F15" s="923"/>
      <c r="G15" s="923"/>
      <c r="H15" s="923"/>
    </row>
    <row r="17" spans="1:8" ht="15" customHeight="1" thickBot="1">
      <c r="A17" s="1045" t="s">
        <v>1701</v>
      </c>
      <c r="B17" s="900">
        <v>45187</v>
      </c>
      <c r="C17" s="901"/>
      <c r="D17" s="902"/>
      <c r="E17" s="832"/>
      <c r="F17" s="903">
        <f>SUM(F14:F16)</f>
        <v>0</v>
      </c>
      <c r="G17" s="903">
        <f>SUM(G14:G16)</f>
        <v>50000</v>
      </c>
      <c r="H17" s="903">
        <f>H13+G17-F17</f>
        <v>50000</v>
      </c>
    </row>
    <row r="18" spans="1:8" ht="13.9" thickTop="1"/>
  </sheetData>
  <mergeCells count="5">
    <mergeCell ref="A1:B1"/>
    <mergeCell ref="C1:D1"/>
    <mergeCell ref="A2:B2"/>
    <mergeCell ref="A8:B8"/>
    <mergeCell ref="A9:B9"/>
  </mergeCells>
  <conditionalFormatting sqref="C4:C6">
    <cfRule type="expression" dxfId="13" priority="1" stopIfTrue="1">
      <formula>C4=0</formula>
    </cfRule>
  </conditionalFormatting>
  <conditionalFormatting sqref="G4:G5">
    <cfRule type="expression" dxfId="12" priority="2">
      <formula>G4=0</formula>
    </cfRule>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2635B-C4B0-4509-B913-9F61EAFBDE07}">
  <sheetPr>
    <tabColor theme="9" tint="-0.249977111117893"/>
  </sheetPr>
  <dimension ref="A1:H50"/>
  <sheetViews>
    <sheetView workbookViewId="0">
      <pane ySplit="15" topLeftCell="A16" activePane="bottomLeft" state="frozen"/>
      <selection pane="bottomLeft" activeCell="D23" sqref="D23"/>
      <selection activeCell="D23" sqref="D23"/>
    </sheetView>
  </sheetViews>
  <sheetFormatPr defaultColWidth="9.140625" defaultRowHeight="15" customHeight="1"/>
  <cols>
    <col min="1" max="1" width="6.7109375" style="838" customWidth="1"/>
    <col min="2" max="2" width="10.7109375" style="838" customWidth="1"/>
    <col min="3" max="3" width="34.7109375" style="838" customWidth="1"/>
    <col min="4" max="4" width="9" style="838" customWidth="1"/>
    <col min="5" max="6" width="11.7109375" style="838" customWidth="1"/>
    <col min="7" max="7" width="10.5703125" style="838" customWidth="1"/>
    <col min="8" max="16384" width="9.140625" style="838"/>
  </cols>
  <sheetData>
    <row r="1" spans="1:7" ht="15" customHeight="1">
      <c r="A1" s="833" t="s">
        <v>533</v>
      </c>
      <c r="B1" s="834"/>
      <c r="C1" s="835" t="str">
        <f>Info!C3</f>
        <v>Forest Car Company Ltd</v>
      </c>
      <c r="D1" s="836"/>
      <c r="E1" s="836" t="s">
        <v>15</v>
      </c>
      <c r="F1" s="836"/>
      <c r="G1" s="837" t="str">
        <f>+Info!C8</f>
        <v>Aratee</v>
      </c>
    </row>
    <row r="2" spans="1:7" ht="15" customHeight="1">
      <c r="A2" s="839" t="s">
        <v>534</v>
      </c>
      <c r="B2" s="840"/>
      <c r="C2" s="841">
        <v>7033</v>
      </c>
      <c r="D2" s="842" t="str">
        <f>+E8&amp;"R"</f>
        <v>693R</v>
      </c>
      <c r="E2" s="843" t="s">
        <v>9</v>
      </c>
      <c r="F2" s="843"/>
      <c r="G2" s="844">
        <f>+Info!C9</f>
        <v>45343</v>
      </c>
    </row>
    <row r="3" spans="1:7" ht="15" customHeight="1">
      <c r="A3" s="839"/>
      <c r="B3" s="843"/>
      <c r="C3" s="843"/>
      <c r="D3" s="843"/>
      <c r="E3" s="845"/>
      <c r="F3" s="845"/>
      <c r="G3" s="846"/>
    </row>
    <row r="4" spans="1:7" ht="15" customHeight="1">
      <c r="A4" s="839" t="s">
        <v>535</v>
      </c>
      <c r="C4" s="813" t="str">
        <f>C1</f>
        <v>Forest Car Company Ltd</v>
      </c>
      <c r="D4" s="843"/>
      <c r="E4" s="843" t="s">
        <v>17</v>
      </c>
      <c r="F4" s="843"/>
      <c r="G4" s="847" t="str">
        <f>+Info!C11</f>
        <v>Mitesh</v>
      </c>
    </row>
    <row r="5" spans="1:7" ht="15" customHeight="1">
      <c r="A5" s="839" t="s">
        <v>536</v>
      </c>
      <c r="C5" s="813" t="s">
        <v>537</v>
      </c>
      <c r="D5" s="843"/>
      <c r="E5" s="843" t="s">
        <v>9</v>
      </c>
      <c r="G5" s="844">
        <f>+Info!C12</f>
        <v>45352</v>
      </c>
    </row>
    <row r="6" spans="1:7" ht="15" customHeight="1">
      <c r="A6" s="839" t="s">
        <v>538</v>
      </c>
      <c r="C6" s="813">
        <v>50237620</v>
      </c>
      <c r="D6" s="843"/>
      <c r="G6" s="848"/>
    </row>
    <row r="7" spans="1:7" ht="15" customHeight="1">
      <c r="A7" s="849" t="str">
        <f>C5&amp; " A/c # "&amp;C6</f>
        <v>Barclays Bank A/c # 50237620</v>
      </c>
      <c r="B7" s="843"/>
      <c r="C7" s="843"/>
      <c r="D7" s="843"/>
      <c r="E7" s="843"/>
      <c r="F7" s="843"/>
      <c r="G7" s="850"/>
    </row>
    <row r="8" spans="1:7" ht="15" customHeight="1">
      <c r="A8" s="839" t="s">
        <v>539</v>
      </c>
      <c r="B8" s="851"/>
      <c r="C8" s="843"/>
      <c r="D8" s="843"/>
      <c r="E8" s="852">
        <v>693</v>
      </c>
      <c r="F8" s="843"/>
      <c r="G8" s="850"/>
    </row>
    <row r="9" spans="1:7" ht="15" customHeight="1">
      <c r="A9" s="839" t="s">
        <v>540</v>
      </c>
      <c r="B9" s="853">
        <f>Info!C5</f>
        <v>44783</v>
      </c>
      <c r="C9" s="843"/>
      <c r="D9" s="843"/>
      <c r="E9" s="843"/>
      <c r="F9" s="843"/>
      <c r="G9" s="850"/>
    </row>
    <row r="10" spans="1:7" ht="15" customHeight="1" thickBot="1">
      <c r="A10" s="854" t="s">
        <v>541</v>
      </c>
      <c r="B10" s="855">
        <f>Info!C6</f>
        <v>45260</v>
      </c>
      <c r="C10" s="856"/>
      <c r="D10" s="856"/>
      <c r="E10" s="856"/>
      <c r="F10" s="856"/>
      <c r="G10" s="857"/>
    </row>
    <row r="13" spans="1:7" ht="15" customHeight="1">
      <c r="B13" s="1344" t="s">
        <v>542</v>
      </c>
      <c r="C13" s="1345"/>
      <c r="D13" s="1345"/>
      <c r="E13" s="1346">
        <f>B10</f>
        <v>45260</v>
      </c>
    </row>
    <row r="14" spans="1:7" ht="15" customHeight="1">
      <c r="B14" s="858"/>
      <c r="C14" s="858"/>
      <c r="D14" s="858"/>
      <c r="E14" s="859"/>
    </row>
    <row r="15" spans="1:7" ht="15" customHeight="1">
      <c r="B15" s="858"/>
      <c r="C15" s="858"/>
      <c r="D15" s="858" t="s">
        <v>543</v>
      </c>
      <c r="E15" s="860" t="s">
        <v>109</v>
      </c>
      <c r="F15" s="858" t="s">
        <v>544</v>
      </c>
      <c r="G15" s="858" t="s">
        <v>545</v>
      </c>
    </row>
    <row r="16" spans="1:7" ht="15" customHeight="1">
      <c r="B16" s="840" t="s">
        <v>546</v>
      </c>
      <c r="C16" s="858"/>
      <c r="D16" s="858"/>
      <c r="E16" s="861">
        <f>B10</f>
        <v>45260</v>
      </c>
      <c r="F16" s="862">
        <f>'C3-4 - Bank-2'!G17</f>
        <v>50000</v>
      </c>
      <c r="G16" s="858" t="s">
        <v>547</v>
      </c>
    </row>
    <row r="17" spans="1:7" ht="15" customHeight="1">
      <c r="B17" s="858"/>
      <c r="C17" s="858"/>
      <c r="D17" s="858"/>
      <c r="E17" s="859"/>
      <c r="F17" s="863"/>
    </row>
    <row r="18" spans="1:7" ht="15" customHeight="1">
      <c r="B18" s="1074" t="s">
        <v>548</v>
      </c>
      <c r="C18" s="1074"/>
      <c r="D18" s="1074"/>
      <c r="E18" s="864"/>
      <c r="F18" s="863">
        <f>E26</f>
        <v>0</v>
      </c>
    </row>
    <row r="19" spans="1:7" ht="15" customHeight="1">
      <c r="B19" s="840"/>
      <c r="C19" s="840"/>
      <c r="D19" s="840"/>
      <c r="E19" s="864"/>
    </row>
    <row r="20" spans="1:7" ht="15" customHeight="1">
      <c r="A20" s="858"/>
      <c r="B20" s="858" t="s">
        <v>109</v>
      </c>
      <c r="C20" s="858" t="s">
        <v>20</v>
      </c>
      <c r="D20" s="919" t="s">
        <v>549</v>
      </c>
      <c r="E20" s="858" t="s">
        <v>550</v>
      </c>
      <c r="G20" s="858" t="s">
        <v>551</v>
      </c>
    </row>
    <row r="21" spans="1:7" ht="15" customHeight="1">
      <c r="A21" s="865"/>
      <c r="B21" s="866"/>
      <c r="C21" s="867"/>
      <c r="D21" s="918"/>
      <c r="E21" s="920"/>
    </row>
    <row r="22" spans="1:7" ht="15" customHeight="1">
      <c r="A22" s="868"/>
      <c r="B22" s="869"/>
      <c r="C22" s="867"/>
      <c r="D22" s="918"/>
      <c r="E22" s="921"/>
    </row>
    <row r="23" spans="1:7" ht="15" customHeight="1">
      <c r="A23" s="868"/>
      <c r="B23" s="869"/>
      <c r="C23" s="867"/>
      <c r="D23" s="918"/>
      <c r="E23" s="921"/>
    </row>
    <row r="24" spans="1:7" ht="15" customHeight="1">
      <c r="A24" s="868"/>
      <c r="B24" s="869"/>
      <c r="C24" s="870"/>
      <c r="D24" s="918"/>
      <c r="E24" s="921"/>
    </row>
    <row r="25" spans="1:7" ht="15" customHeight="1">
      <c r="A25" s="868"/>
      <c r="B25" s="869"/>
      <c r="C25" s="867"/>
      <c r="D25" s="918"/>
      <c r="E25" s="921"/>
    </row>
    <row r="26" spans="1:7" ht="15" customHeight="1" thickBot="1">
      <c r="B26" s="871"/>
      <c r="C26" s="870" t="s">
        <v>552</v>
      </c>
      <c r="D26" s="918"/>
      <c r="E26" s="1347">
        <f>SUBTOTAL(9,E21:E24)</f>
        <v>0</v>
      </c>
    </row>
    <row r="27" spans="1:7" ht="15" customHeight="1" thickTop="1">
      <c r="B27" s="871"/>
      <c r="C27" s="870"/>
      <c r="D27" s="918"/>
      <c r="E27" s="872"/>
    </row>
    <row r="28" spans="1:7" ht="15" customHeight="1" thickBot="1">
      <c r="B28" s="840" t="s">
        <v>553</v>
      </c>
      <c r="C28" s="870"/>
      <c r="D28" s="918"/>
      <c r="E28" s="873">
        <f>E13</f>
        <v>45260</v>
      </c>
      <c r="F28" s="874">
        <f>F16-F18</f>
        <v>50000</v>
      </c>
    </row>
    <row r="29" spans="1:7" ht="15" customHeight="1" thickTop="1">
      <c r="B29" s="840"/>
      <c r="C29" s="870"/>
      <c r="D29" s="918"/>
      <c r="E29" s="872"/>
      <c r="F29" s="875"/>
    </row>
    <row r="30" spans="1:7" ht="15" customHeight="1">
      <c r="B30" s="840"/>
      <c r="C30" s="870"/>
      <c r="D30" s="918"/>
      <c r="E30" s="872"/>
      <c r="F30" s="875"/>
    </row>
    <row r="31" spans="1:7" ht="15" customHeight="1">
      <c r="B31" s="840"/>
      <c r="C31" s="870"/>
      <c r="D31" s="918"/>
      <c r="E31" s="872"/>
      <c r="F31" s="875"/>
    </row>
    <row r="32" spans="1:7" ht="15" customHeight="1">
      <c r="B32" s="840"/>
      <c r="C32" s="870"/>
      <c r="D32" s="918"/>
      <c r="E32" s="872"/>
      <c r="F32" s="875"/>
    </row>
    <row r="33" spans="1:8" ht="15" customHeight="1">
      <c r="B33" s="840"/>
      <c r="C33" s="870"/>
      <c r="D33" s="918"/>
      <c r="E33" s="872"/>
      <c r="F33" s="875"/>
    </row>
    <row r="34" spans="1:8" ht="15" customHeight="1">
      <c r="B34" s="871"/>
      <c r="C34" s="870"/>
      <c r="D34" s="918"/>
      <c r="E34" s="872"/>
    </row>
    <row r="35" spans="1:8" ht="15" customHeight="1">
      <c r="B35" s="870" t="s">
        <v>554</v>
      </c>
      <c r="C35" s="870"/>
      <c r="D35" s="918"/>
      <c r="E35" s="872"/>
    </row>
    <row r="36" spans="1:8" ht="15" customHeight="1">
      <c r="B36" s="871"/>
      <c r="C36" s="870"/>
      <c r="D36" s="918"/>
      <c r="E36" s="872"/>
    </row>
    <row r="37" spans="1:8" ht="15" customHeight="1">
      <c r="B37" s="1075" t="s">
        <v>555</v>
      </c>
      <c r="C37" s="1075"/>
      <c r="D37" s="918"/>
      <c r="E37" s="876">
        <f>B9</f>
        <v>44783</v>
      </c>
      <c r="F37" s="877">
        <v>0</v>
      </c>
      <c r="G37" s="858" t="s">
        <v>556</v>
      </c>
      <c r="H37" s="878"/>
    </row>
    <row r="38" spans="1:8" ht="15" customHeight="1">
      <c r="B38" s="879" t="s">
        <v>557</v>
      </c>
      <c r="C38" s="879"/>
      <c r="D38" s="918"/>
      <c r="E38" s="877"/>
      <c r="F38" s="877"/>
      <c r="G38" s="858"/>
      <c r="H38" s="878"/>
    </row>
    <row r="39" spans="1:8" ht="15" customHeight="1">
      <c r="D39" s="918"/>
      <c r="E39" s="877"/>
      <c r="F39" s="877"/>
      <c r="G39" s="858"/>
      <c r="H39" s="878"/>
    </row>
    <row r="40" spans="1:8" ht="15" customHeight="1">
      <c r="A40" s="843" t="s">
        <v>558</v>
      </c>
      <c r="B40" s="838" t="s">
        <v>559</v>
      </c>
      <c r="E40" s="877"/>
      <c r="F40" s="877">
        <f>'Barclays Bank Ac -30470120'!G1708</f>
        <v>598113.09</v>
      </c>
      <c r="G40" s="858"/>
      <c r="H40" s="878"/>
    </row>
    <row r="41" spans="1:8" ht="15" customHeight="1">
      <c r="B41" s="843"/>
      <c r="E41" s="877"/>
      <c r="F41" s="877"/>
      <c r="G41" s="858"/>
      <c r="H41" s="878"/>
    </row>
    <row r="42" spans="1:8" ht="15" customHeight="1">
      <c r="A42" s="843" t="s">
        <v>560</v>
      </c>
      <c r="B42" s="838" t="s">
        <v>561</v>
      </c>
      <c r="E42" s="877"/>
      <c r="F42" s="877">
        <f>'Barclays Bank Ac -30470120'!F1708</f>
        <v>554080.6599999991</v>
      </c>
      <c r="G42" s="858"/>
      <c r="H42" s="878"/>
    </row>
    <row r="43" spans="1:8" ht="15" customHeight="1">
      <c r="E43" s="877"/>
      <c r="F43" s="877"/>
      <c r="G43" s="858"/>
      <c r="H43" s="878"/>
    </row>
    <row r="44" spans="1:8" ht="15" customHeight="1">
      <c r="E44" s="877"/>
      <c r="F44" s="877"/>
      <c r="G44" s="858"/>
      <c r="H44" s="878"/>
    </row>
    <row r="45" spans="1:8" ht="15" customHeight="1" thickBot="1">
      <c r="B45" s="843" t="s">
        <v>562</v>
      </c>
      <c r="E45" s="876">
        <f>B10</f>
        <v>45260</v>
      </c>
      <c r="F45" s="1348">
        <f>F37+F40-F42</f>
        <v>44032.430000000866</v>
      </c>
      <c r="G45" s="858" t="s">
        <v>547</v>
      </c>
      <c r="H45" s="878"/>
    </row>
    <row r="46" spans="1:8" ht="15" customHeight="1" thickTop="1">
      <c r="B46" s="843"/>
      <c r="C46" s="845"/>
      <c r="D46" s="877"/>
      <c r="E46" s="880"/>
      <c r="F46" s="858"/>
      <c r="G46" s="878"/>
    </row>
    <row r="47" spans="1:8" ht="15" customHeight="1" thickBot="1">
      <c r="D47" s="1076" t="s">
        <v>563</v>
      </c>
      <c r="E47" s="1076"/>
      <c r="F47" s="881">
        <f>F28-F45</f>
        <v>5967.5699999991339</v>
      </c>
      <c r="G47" s="878"/>
    </row>
    <row r="48" spans="1:8" ht="15" customHeight="1" thickTop="1">
      <c r="B48" s="867"/>
      <c r="C48" s="867"/>
      <c r="D48" s="867"/>
      <c r="E48" s="867"/>
      <c r="F48" s="867"/>
    </row>
    <row r="49" spans="2:6" ht="15" customHeight="1">
      <c r="B49" s="867"/>
      <c r="C49" s="867"/>
      <c r="D49" s="867"/>
      <c r="E49" s="867"/>
      <c r="F49" s="867"/>
    </row>
    <row r="50" spans="2:6" ht="15" customHeight="1">
      <c r="B50" s="867"/>
      <c r="C50" s="867"/>
      <c r="D50" s="867"/>
      <c r="E50" s="867"/>
      <c r="F50" s="867"/>
    </row>
  </sheetData>
  <mergeCells count="4">
    <mergeCell ref="B13:D13"/>
    <mergeCell ref="B18:D18"/>
    <mergeCell ref="B37:C37"/>
    <mergeCell ref="D47:E47"/>
  </mergeCells>
  <conditionalFormatting sqref="C4:C6">
    <cfRule type="expression" dxfId="11" priority="2">
      <formula>C4=0</formula>
    </cfRule>
  </conditionalFormatting>
  <conditionalFormatting sqref="D16:F16">
    <cfRule type="containsBlanks" dxfId="10" priority="1">
      <formula>LEN(TRIM(D16))=0</formula>
    </cfRule>
  </conditionalFormatting>
  <conditionalFormatting sqref="G4:G5">
    <cfRule type="expression" dxfId="9" priority="3">
      <formula>G4=0</formula>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FB633-2BC3-49BF-B1C4-3ACEB7C7D550}">
  <sheetPr>
    <tabColor theme="9" tint="-0.249977111117893"/>
  </sheetPr>
  <dimension ref="A1:H18"/>
  <sheetViews>
    <sheetView workbookViewId="0">
      <pane ySplit="11" topLeftCell="A12" activePane="bottomLeft" state="frozen"/>
      <selection pane="bottomLeft" activeCell="D23" sqref="D23"/>
      <selection activeCell="D23" sqref="D23"/>
    </sheetView>
  </sheetViews>
  <sheetFormatPr defaultColWidth="9.140625" defaultRowHeight="13.15" outlineLevelRow="2"/>
  <cols>
    <col min="1" max="1" width="6.7109375" style="815" customWidth="1"/>
    <col min="2" max="2" width="10.7109375" style="904" customWidth="1"/>
    <col min="3" max="3" width="9.7109375" style="905" customWidth="1"/>
    <col min="4" max="4" width="55.5703125" style="815" bestFit="1" customWidth="1"/>
    <col min="5" max="5" width="6.7109375" style="831" customWidth="1"/>
    <col min="6" max="7" width="11.7109375" style="924" customWidth="1"/>
    <col min="8" max="16384" width="9.140625" style="815"/>
  </cols>
  <sheetData>
    <row r="1" spans="1:8" ht="15" customHeight="1">
      <c r="A1" s="1349" t="s">
        <v>533</v>
      </c>
      <c r="B1" s="1350"/>
      <c r="C1" s="1350" t="str">
        <f>Info!C3</f>
        <v>Forest Car Company Ltd</v>
      </c>
      <c r="D1" s="1350"/>
      <c r="E1" s="882" t="s">
        <v>564</v>
      </c>
      <c r="F1" s="882"/>
      <c r="G1" s="1351" t="str">
        <f>+Info!C8</f>
        <v>Aratee</v>
      </c>
    </row>
    <row r="2" spans="1:8" ht="15" customHeight="1">
      <c r="A2" s="1079" t="s">
        <v>565</v>
      </c>
      <c r="B2" s="1080"/>
      <c r="C2" s="813">
        <f>+'BRS Barclays Bank Ac -30470120'!C2</f>
        <v>7033</v>
      </c>
      <c r="D2" s="883">
        <f>+E8</f>
        <v>692</v>
      </c>
      <c r="E2" s="814" t="s">
        <v>566</v>
      </c>
      <c r="F2" s="814"/>
      <c r="G2" s="884">
        <f>+Info!C9</f>
        <v>45343</v>
      </c>
    </row>
    <row r="3" spans="1:8" ht="15" customHeight="1">
      <c r="A3" s="886"/>
      <c r="B3" s="813"/>
      <c r="C3" s="814"/>
      <c r="D3" s="814"/>
      <c r="E3" s="810"/>
      <c r="F3" s="810"/>
      <c r="G3" s="887"/>
    </row>
    <row r="4" spans="1:8" ht="15" customHeight="1">
      <c r="A4" s="888" t="s">
        <v>535</v>
      </c>
      <c r="B4" s="815"/>
      <c r="C4" s="813" t="str">
        <f>+'BRS Barclays Bank Ac -30470120'!C4</f>
        <v>Forest Car Company Ltd</v>
      </c>
      <c r="D4" s="814"/>
      <c r="E4" s="814" t="s">
        <v>105</v>
      </c>
      <c r="F4" s="814"/>
      <c r="G4" s="889" t="str">
        <f>+Info!C11</f>
        <v>Mitesh</v>
      </c>
    </row>
    <row r="5" spans="1:8" ht="15" customHeight="1">
      <c r="A5" s="888" t="s">
        <v>536</v>
      </c>
      <c r="B5" s="815"/>
      <c r="C5" s="813" t="str">
        <f>+'BRS Barclays Bank Ac -30470120'!C5</f>
        <v>Barclays Bank</v>
      </c>
      <c r="D5" s="814"/>
      <c r="E5" s="814" t="s">
        <v>566</v>
      </c>
      <c r="F5" s="815"/>
      <c r="G5" s="890">
        <f>+Info!C12</f>
        <v>45352</v>
      </c>
    </row>
    <row r="6" spans="1:8" ht="15" customHeight="1">
      <c r="A6" s="888" t="s">
        <v>538</v>
      </c>
      <c r="B6" s="815"/>
      <c r="C6" s="813">
        <f>+'BRS Barclays Bank Ac -30470120'!C6</f>
        <v>30470120</v>
      </c>
      <c r="E6" s="810"/>
      <c r="F6" s="810"/>
      <c r="G6" s="884"/>
    </row>
    <row r="7" spans="1:8" ht="15" customHeight="1">
      <c r="A7" s="891" t="str">
        <f>C5&amp; " A/c # "&amp;C6</f>
        <v>Barclays Bank A/c # 30470120</v>
      </c>
      <c r="B7" s="892"/>
      <c r="C7" s="815"/>
      <c r="D7" s="814"/>
      <c r="E7" s="815"/>
      <c r="F7" s="814"/>
      <c r="G7" s="894"/>
    </row>
    <row r="8" spans="1:8" ht="15" customHeight="1">
      <c r="A8" s="1079" t="s">
        <v>567</v>
      </c>
      <c r="B8" s="1080"/>
      <c r="C8" s="822">
        <f>Info!C5</f>
        <v>44783</v>
      </c>
      <c r="D8" s="814"/>
      <c r="E8" s="893">
        <f>+'BRS Barclays Bank Ac -30470120'!E8</f>
        <v>692</v>
      </c>
      <c r="F8" s="814"/>
      <c r="G8" s="894"/>
    </row>
    <row r="9" spans="1:8" ht="15" customHeight="1">
      <c r="A9" s="1077" t="s">
        <v>568</v>
      </c>
      <c r="B9" s="1078"/>
      <c r="C9" s="895">
        <f>Info!C6</f>
        <v>45260</v>
      </c>
      <c r="D9" s="896"/>
      <c r="E9" s="896"/>
      <c r="F9" s="896"/>
      <c r="G9" s="897"/>
    </row>
    <row r="10" spans="1:8" ht="15" customHeight="1">
      <c r="B10" s="814"/>
      <c r="C10" s="814"/>
      <c r="D10" s="814"/>
      <c r="E10" s="814"/>
      <c r="F10" s="814"/>
      <c r="G10" s="814"/>
    </row>
    <row r="11" spans="1:8" ht="15" customHeight="1">
      <c r="A11" s="814" t="s">
        <v>107</v>
      </c>
      <c r="B11" s="831" t="s">
        <v>109</v>
      </c>
      <c r="C11" s="814"/>
      <c r="D11" s="814" t="s">
        <v>20</v>
      </c>
      <c r="E11" s="831" t="s">
        <v>110</v>
      </c>
      <c r="F11" s="831" t="s">
        <v>569</v>
      </c>
      <c r="G11" s="831" t="s">
        <v>570</v>
      </c>
    </row>
    <row r="12" spans="1:8" ht="15" customHeight="1" outlineLevel="1">
      <c r="A12" s="814"/>
      <c r="B12" s="814"/>
      <c r="C12" s="814"/>
      <c r="D12" s="814"/>
      <c r="F12" s="922"/>
      <c r="G12" s="922"/>
    </row>
    <row r="13" spans="1:8" ht="15" customHeight="1" outlineLevel="2">
      <c r="A13" s="815">
        <v>1</v>
      </c>
      <c r="B13" s="911">
        <v>45232</v>
      </c>
      <c r="C13" s="1046" t="s">
        <v>1745</v>
      </c>
      <c r="D13" s="899" t="s">
        <v>1746</v>
      </c>
      <c r="E13" s="831">
        <v>692</v>
      </c>
      <c r="F13" s="923"/>
      <c r="G13" s="923">
        <v>50000</v>
      </c>
      <c r="H13" s="815" t="s">
        <v>1747</v>
      </c>
    </row>
    <row r="14" spans="1:8" ht="15" customHeight="1" outlineLevel="2">
      <c r="B14" s="911"/>
      <c r="C14" s="1046"/>
      <c r="D14" s="899"/>
      <c r="F14" s="923"/>
      <c r="G14" s="923"/>
    </row>
    <row r="15" spans="1:8" ht="15" customHeight="1" outlineLevel="1" thickBot="1">
      <c r="B15" s="911"/>
      <c r="C15" s="1046"/>
      <c r="D15" s="899"/>
      <c r="E15" s="832" t="s">
        <v>1748</v>
      </c>
      <c r="F15" s="1058"/>
      <c r="G15" s="1058">
        <f>SUBTOTAL(9,G13:G13)</f>
        <v>50000</v>
      </c>
    </row>
    <row r="16" spans="1:8" ht="15" customHeight="1" outlineLevel="1" thickTop="1">
      <c r="B16" s="911"/>
      <c r="C16" s="1046"/>
      <c r="D16" s="899"/>
      <c r="F16" s="923"/>
      <c r="G16" s="923"/>
    </row>
    <row r="17" spans="2:7" ht="15" customHeight="1" thickBot="1">
      <c r="B17" s="911"/>
      <c r="C17" s="1046"/>
      <c r="D17" s="899"/>
      <c r="E17" s="832" t="s">
        <v>532</v>
      </c>
      <c r="F17" s="1058"/>
      <c r="G17" s="1058">
        <f>SUBTOTAL(9,G12:G13)</f>
        <v>50000</v>
      </c>
    </row>
    <row r="18" spans="2:7" ht="15" customHeight="1" thickTop="1">
      <c r="B18" s="911"/>
      <c r="C18" s="1046"/>
      <c r="D18" s="899"/>
      <c r="F18" s="923"/>
      <c r="G18" s="923"/>
    </row>
  </sheetData>
  <mergeCells count="5">
    <mergeCell ref="A1:B1"/>
    <mergeCell ref="C1:D1"/>
    <mergeCell ref="A2:B2"/>
    <mergeCell ref="A8:B8"/>
    <mergeCell ref="A9:B9"/>
  </mergeCells>
  <conditionalFormatting sqref="C4:C6">
    <cfRule type="expression" dxfId="8" priority="1" stopIfTrue="1">
      <formula>C4=0</formula>
    </cfRule>
  </conditionalFormatting>
  <conditionalFormatting sqref="G4:G5">
    <cfRule type="expression" dxfId="7" priority="2">
      <formula>G4=0</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M308"/>
  <sheetViews>
    <sheetView showGridLines="0" workbookViewId="0">
      <pane ySplit="7" topLeftCell="A116" activePane="bottomLeft" state="frozen"/>
      <selection pane="bottomLeft" activeCell="D129" sqref="D129"/>
    </sheetView>
  </sheetViews>
  <sheetFormatPr defaultColWidth="13.42578125" defaultRowHeight="15.6"/>
  <cols>
    <col min="1" max="1" width="3.5703125" style="168" customWidth="1"/>
    <col min="2" max="2" width="10.140625" style="168" customWidth="1"/>
    <col min="3" max="3" width="13.42578125" style="168"/>
    <col min="4" max="4" width="66.7109375" style="329" bestFit="1" customWidth="1"/>
    <col min="5" max="6" width="14.140625" style="168" bestFit="1" customWidth="1"/>
    <col min="7" max="16384" width="13.42578125" style="168"/>
  </cols>
  <sheetData>
    <row r="1" spans="2:13" ht="15.75" customHeight="1">
      <c r="B1" s="307"/>
      <c r="C1" s="308"/>
      <c r="D1" s="1352"/>
      <c r="E1" s="982"/>
      <c r="F1" s="4"/>
      <c r="G1" s="982"/>
      <c r="H1" s="982"/>
      <c r="I1" s="982"/>
      <c r="J1" s="982"/>
      <c r="K1" s="982"/>
      <c r="L1" s="4"/>
      <c r="M1" s="4"/>
    </row>
    <row r="2" spans="2:13" s="23" customFormat="1" ht="15" customHeight="1">
      <c r="B2" s="17" t="s">
        <v>14</v>
      </c>
      <c r="C2" s="17" t="str">
        <f>Info!C3</f>
        <v>Forest Car Company Ltd</v>
      </c>
      <c r="D2" s="26"/>
      <c r="E2" s="115" t="s">
        <v>15</v>
      </c>
      <c r="F2" s="17" t="str">
        <f>Info!C8</f>
        <v>Aratee</v>
      </c>
      <c r="G2" s="115" t="s">
        <v>9</v>
      </c>
      <c r="H2" s="18">
        <f>Info!C9</f>
        <v>45343</v>
      </c>
      <c r="I2" s="947"/>
      <c r="J2" s="947"/>
      <c r="K2" s="946"/>
      <c r="L2" s="946"/>
      <c r="M2" s="27"/>
    </row>
    <row r="3" spans="2:13" s="23" customFormat="1" ht="15" customHeight="1">
      <c r="B3" s="17" t="s">
        <v>1749</v>
      </c>
      <c r="C3" s="18">
        <f>Info!C6</f>
        <v>45260</v>
      </c>
      <c r="D3" s="18"/>
      <c r="E3" s="115" t="s">
        <v>17</v>
      </c>
      <c r="F3" s="17" t="str">
        <f>Info!C11</f>
        <v>Mitesh</v>
      </c>
      <c r="G3" s="115" t="s">
        <v>9</v>
      </c>
      <c r="H3" s="18">
        <f>Info!C12</f>
        <v>45352</v>
      </c>
      <c r="I3" s="947"/>
      <c r="J3" s="947"/>
      <c r="K3" s="946"/>
      <c r="L3" s="946"/>
      <c r="M3" s="22"/>
    </row>
    <row r="4" spans="2:13" ht="16.5" customHeight="1">
      <c r="B4" s="307"/>
      <c r="C4" s="308"/>
      <c r="D4" s="1352"/>
      <c r="E4" s="982"/>
      <c r="F4" s="4"/>
      <c r="G4" s="982"/>
      <c r="H4" s="982"/>
      <c r="I4" s="982"/>
      <c r="J4" s="982"/>
      <c r="K4" s="982"/>
      <c r="L4" s="4"/>
      <c r="M4" s="4"/>
    </row>
    <row r="5" spans="2:13">
      <c r="B5" s="307" t="s">
        <v>1750</v>
      </c>
      <c r="C5" s="982"/>
      <c r="D5" s="1352"/>
      <c r="E5" s="982"/>
      <c r="F5" s="982"/>
      <c r="G5" s="982"/>
      <c r="H5" s="982"/>
      <c r="I5" s="982"/>
      <c r="J5" s="982"/>
      <c r="K5" s="982"/>
      <c r="L5" s="4"/>
      <c r="M5" s="4"/>
    </row>
    <row r="6" spans="2:13" ht="16.149999999999999" thickBot="1">
      <c r="B6" s="309"/>
      <c r="C6" s="310"/>
      <c r="D6" s="311"/>
      <c r="E6" s="312"/>
      <c r="F6" s="312"/>
      <c r="G6" s="982"/>
      <c r="H6" s="982"/>
      <c r="I6" s="982"/>
      <c r="J6" s="982"/>
      <c r="K6" s="982"/>
      <c r="L6" s="4"/>
      <c r="M6" s="4"/>
    </row>
    <row r="7" spans="2:13" ht="16.149999999999999" thickBot="1">
      <c r="B7" s="425" t="s">
        <v>1751</v>
      </c>
      <c r="C7" s="426" t="s">
        <v>1752</v>
      </c>
      <c r="D7" s="425" t="s">
        <v>20</v>
      </c>
      <c r="E7" s="427" t="s">
        <v>1753</v>
      </c>
      <c r="F7" s="427" t="s">
        <v>1754</v>
      </c>
      <c r="G7" s="982"/>
      <c r="H7" s="982"/>
      <c r="I7" s="982"/>
      <c r="J7" s="982"/>
      <c r="K7" s="982"/>
      <c r="L7" s="4"/>
      <c r="M7" s="4"/>
    </row>
    <row r="8" spans="2:13">
      <c r="B8" s="631"/>
      <c r="C8" s="632"/>
      <c r="D8" s="632"/>
      <c r="E8" s="632"/>
      <c r="F8" s="633"/>
      <c r="G8" s="982"/>
      <c r="H8" s="982"/>
      <c r="I8" s="982"/>
      <c r="J8" s="982"/>
      <c r="K8" s="982"/>
      <c r="L8" s="4"/>
      <c r="M8" s="4"/>
    </row>
    <row r="9" spans="2:13" ht="13.7" customHeight="1">
      <c r="B9" s="630" t="s">
        <v>1755</v>
      </c>
      <c r="C9" s="1353"/>
      <c r="D9" s="1353"/>
      <c r="E9" s="1353"/>
      <c r="F9" s="1354"/>
      <c r="G9" s="982"/>
      <c r="H9" s="982"/>
      <c r="I9" s="982"/>
      <c r="J9" s="982"/>
      <c r="K9" s="982"/>
      <c r="L9" s="4"/>
      <c r="M9" s="4"/>
    </row>
    <row r="10" spans="2:13">
      <c r="B10" s="1355"/>
      <c r="C10" s="313"/>
      <c r="D10" s="314"/>
      <c r="E10" s="315"/>
      <c r="F10" s="361"/>
      <c r="G10" s="982"/>
      <c r="H10" s="982"/>
      <c r="I10" s="982"/>
      <c r="J10" s="982"/>
      <c r="K10" s="982"/>
      <c r="L10" s="316"/>
      <c r="M10" s="316"/>
    </row>
    <row r="11" spans="2:13">
      <c r="B11" s="1024">
        <v>1</v>
      </c>
      <c r="C11" s="482">
        <v>727</v>
      </c>
      <c r="D11" s="483" t="str">
        <f>IF(F11&lt;&gt;"","  To "&amp;IF(C11="","",VLOOKUP(C11,ETB!$B$10:$C$678,2,0)),IF(C11="","",VLOOKUP(C11,ETB!$B$10:$C$678,2,0)))</f>
        <v>Director's current account</v>
      </c>
      <c r="E11" s="484">
        <v>100</v>
      </c>
      <c r="F11" s="485"/>
      <c r="G11" s="982"/>
      <c r="H11" s="982"/>
      <c r="I11" s="982"/>
      <c r="J11" s="982"/>
      <c r="K11" s="982"/>
      <c r="L11" s="776"/>
      <c r="M11" s="776"/>
    </row>
    <row r="12" spans="2:13">
      <c r="B12" s="1024"/>
      <c r="C12" s="482">
        <v>966</v>
      </c>
      <c r="D12" s="483" t="str">
        <f>IF(F12&lt;&gt;"","  To "&amp;IF(C12="","",VLOOKUP(C12,ETB!$B$10:$C$678,2,0)),IF(C12="","",VLOOKUP(C12,ETB!$B$10:$C$678,2,0)))</f>
        <v xml:space="preserve">  To Called up share capital</v>
      </c>
      <c r="E12" s="484"/>
      <c r="F12" s="485">
        <v>100</v>
      </c>
      <c r="G12" s="982"/>
      <c r="H12" s="982"/>
      <c r="I12" s="982"/>
      <c r="J12" s="982"/>
      <c r="K12" s="982"/>
      <c r="L12" s="776"/>
      <c r="M12" s="776"/>
    </row>
    <row r="13" spans="2:13">
      <c r="B13" s="1024"/>
      <c r="C13" s="482"/>
      <c r="D13" s="483" t="str">
        <f>IF(F13&lt;&gt;"","  To "&amp;IF(C13="","",VLOOKUP(C13,ETB!$B$10:$C$678,2,0)),IF(C13="","",VLOOKUP(C13,ETB!$B$10:$C$678,2,0)))</f>
        <v/>
      </c>
      <c r="E13" s="484"/>
      <c r="F13" s="486"/>
      <c r="G13" s="982"/>
      <c r="H13" s="982"/>
      <c r="I13" s="982"/>
      <c r="J13" s="982"/>
      <c r="K13" s="982"/>
      <c r="L13" s="776"/>
      <c r="M13" s="776"/>
    </row>
    <row r="14" spans="2:13">
      <c r="B14" s="488"/>
      <c r="C14" s="489"/>
      <c r="D14" s="490" t="s">
        <v>1756</v>
      </c>
      <c r="E14" s="491"/>
      <c r="F14" s="492"/>
      <c r="G14" s="982"/>
      <c r="H14" s="982"/>
      <c r="I14" s="982"/>
      <c r="J14" s="982"/>
      <c r="K14" s="982"/>
      <c r="L14" s="776"/>
      <c r="M14" s="776"/>
    </row>
    <row r="15" spans="2:13">
      <c r="B15" s="1355"/>
      <c r="C15" s="313"/>
      <c r="D15" s="314"/>
      <c r="E15" s="315"/>
      <c r="F15" s="361"/>
      <c r="G15" s="982"/>
      <c r="H15" s="982"/>
      <c r="I15" s="982"/>
      <c r="J15" s="982"/>
      <c r="K15" s="982"/>
      <c r="L15" s="776"/>
      <c r="M15" s="776"/>
    </row>
    <row r="16" spans="2:13">
      <c r="B16" s="1024">
        <f>+B11+1</f>
        <v>2</v>
      </c>
      <c r="C16" s="482">
        <v>586</v>
      </c>
      <c r="D16" s="483" t="str">
        <f>IF(F16&lt;&gt;"","  To "&amp;IF(C16="","",VLOOKUP(C16,ETB!$B$10:$C$678,2,0)),IF(C16="","",VLOOKUP(C16,ETB!$B$10:$C$678,2,0)))</f>
        <v>Trade debtors</v>
      </c>
      <c r="E16" s="484">
        <f>Sales!N253</f>
        <v>640214</v>
      </c>
      <c r="F16" s="485"/>
      <c r="G16" s="982"/>
      <c r="H16" s="982"/>
      <c r="I16" s="982"/>
      <c r="J16" s="982"/>
      <c r="K16" s="982"/>
      <c r="L16" s="776"/>
      <c r="M16" s="776"/>
    </row>
    <row r="17" spans="2:11">
      <c r="B17" s="1024"/>
      <c r="C17" s="482">
        <v>1</v>
      </c>
      <c r="D17" s="483" t="str">
        <f>IF(F17&lt;&gt;"","  To "&amp;IF(C17="","",VLOOKUP(C17,ETB!$B$10:$C$678,2,0)),IF(C17="","",VLOOKUP(C17,ETB!$B$10:$C$678,2,0)))</f>
        <v xml:space="preserve">  To Sales </v>
      </c>
      <c r="E17" s="484"/>
      <c r="F17" s="485">
        <f>Sales!P253</f>
        <v>615407.63</v>
      </c>
      <c r="G17" s="982"/>
      <c r="H17" s="982"/>
      <c r="I17" s="982"/>
      <c r="J17" s="982"/>
      <c r="K17" s="982"/>
    </row>
    <row r="18" spans="2:11">
      <c r="B18" s="1024"/>
      <c r="C18" s="482">
        <v>735</v>
      </c>
      <c r="D18" s="483" t="str">
        <f>IF(F18&lt;&gt;"","  To "&amp;IF(C18="","",VLOOKUP(C18,ETB!$B$10:$C$678,2,0)),IF(C18="","",VLOOKUP(C18,ETB!$B$10:$C$678,2,0)))</f>
        <v xml:space="preserve">  To VAT</v>
      </c>
      <c r="E18" s="487"/>
      <c r="F18" s="486">
        <f>Sales!O253</f>
        <v>24806.370000000003</v>
      </c>
      <c r="G18" s="982"/>
      <c r="H18" s="982"/>
      <c r="I18" s="982"/>
      <c r="J18" s="982"/>
      <c r="K18" s="982"/>
    </row>
    <row r="19" spans="2:11">
      <c r="B19" s="1024"/>
      <c r="C19" s="493"/>
      <c r="D19" s="494"/>
      <c r="E19" s="495"/>
      <c r="F19" s="485"/>
      <c r="G19" s="317"/>
      <c r="H19" s="982"/>
      <c r="I19" s="982"/>
      <c r="J19" s="982"/>
      <c r="K19" s="982"/>
    </row>
    <row r="20" spans="2:11">
      <c r="B20" s="1024"/>
      <c r="C20" s="493"/>
      <c r="D20" s="490" t="s">
        <v>1757</v>
      </c>
      <c r="E20" s="495"/>
      <c r="F20" s="485"/>
      <c r="G20" s="317"/>
      <c r="H20" s="982"/>
      <c r="I20" s="982"/>
      <c r="J20" s="982"/>
      <c r="K20" s="982"/>
    </row>
    <row r="21" spans="2:11">
      <c r="B21" s="1356"/>
      <c r="C21" s="1357"/>
      <c r="D21" s="626"/>
      <c r="E21" s="1358"/>
      <c r="F21" s="1359"/>
      <c r="G21" s="317"/>
      <c r="H21" s="982"/>
      <c r="I21" s="982"/>
      <c r="J21" s="982"/>
      <c r="K21" s="982"/>
    </row>
    <row r="22" spans="2:11">
      <c r="B22" s="1024">
        <f>+B16+1</f>
        <v>3</v>
      </c>
      <c r="C22" s="493" t="s">
        <v>1758</v>
      </c>
      <c r="D22" s="483" t="str">
        <f>IF(F22&lt;&gt;"","  To "&amp;IF(C22="","",VLOOKUP(C22,ETB!$B$10:$C$678,2,0)),IF(C22="","",VLOOKUP(C22,ETB!$B$10:$C$678,2,0)))</f>
        <v>Depreciation of fixtures and fittings</v>
      </c>
      <c r="E22" s="495">
        <f>'F4 - FAR'!J30</f>
        <v>89.850000000000009</v>
      </c>
      <c r="F22" s="485"/>
      <c r="G22" s="317"/>
      <c r="H22" s="982"/>
      <c r="I22" s="982"/>
      <c r="J22" s="982"/>
      <c r="K22" s="982"/>
    </row>
    <row r="23" spans="2:11">
      <c r="B23" s="1024"/>
      <c r="C23" s="493" t="s">
        <v>1759</v>
      </c>
      <c r="D23" s="483" t="str">
        <f>IF(F23&lt;&gt;"","  To "&amp;IF(C23="","",VLOOKUP(C23,ETB!$B$10:$C$678,2,0)),IF(C23="","",VLOOKUP(C23,ETB!$B$10:$C$678,2,0)))</f>
        <v>Depreciation of computer equipment</v>
      </c>
      <c r="E23" s="495">
        <f>'F4 - FAR'!J54</f>
        <v>82.666499999999999</v>
      </c>
      <c r="F23" s="485"/>
      <c r="G23" s="317"/>
      <c r="H23" s="982"/>
      <c r="I23" s="982"/>
      <c r="J23" s="982"/>
      <c r="K23" s="982"/>
    </row>
    <row r="24" spans="2:11">
      <c r="B24" s="1024"/>
      <c r="C24" s="493" t="s">
        <v>1760</v>
      </c>
      <c r="D24" s="483" t="str">
        <f>IF(F24&lt;&gt;"","  To "&amp;IF(C24="","",VLOOKUP(C24,ETB!$B$10:$C$678,2,0)),IF(C24="","",VLOOKUP(C24,ETB!$B$10:$C$678,2,0)))</f>
        <v xml:space="preserve">  To Fixtures &amp; fittings - Charge for year</v>
      </c>
      <c r="E24" s="495"/>
      <c r="F24" s="485">
        <f>E22</f>
        <v>89.850000000000009</v>
      </c>
      <c r="G24" s="317"/>
      <c r="H24" s="982"/>
      <c r="I24" s="982"/>
      <c r="J24" s="982"/>
      <c r="K24" s="982"/>
    </row>
    <row r="25" spans="2:11">
      <c r="B25" s="1024"/>
      <c r="C25" s="493" t="s">
        <v>1761</v>
      </c>
      <c r="D25" s="483" t="str">
        <f>IF(F25&lt;&gt;"","  To "&amp;IF(C25="","",VLOOKUP(C25,ETB!$B$10:$C$678,2,0)),IF(C25="","",VLOOKUP(C25,ETB!$B$10:$C$678,2,0)))</f>
        <v xml:space="preserve">  To Computer equipment - Charge for year</v>
      </c>
      <c r="E25" s="495"/>
      <c r="F25" s="485">
        <f>E23</f>
        <v>82.666499999999999</v>
      </c>
      <c r="G25" s="317"/>
      <c r="H25" s="982"/>
      <c r="I25" s="982"/>
      <c r="J25" s="982"/>
      <c r="K25" s="982"/>
    </row>
    <row r="26" spans="2:11">
      <c r="B26" s="1024"/>
      <c r="C26" s="493"/>
      <c r="D26" s="483"/>
      <c r="E26" s="495"/>
      <c r="F26" s="485"/>
      <c r="G26" s="317"/>
      <c r="H26" s="982"/>
      <c r="I26" s="982"/>
      <c r="J26" s="982"/>
      <c r="K26" s="982"/>
    </row>
    <row r="27" spans="2:11">
      <c r="B27" s="1024"/>
      <c r="C27" s="493"/>
      <c r="D27" s="490" t="s">
        <v>1762</v>
      </c>
      <c r="E27" s="495"/>
      <c r="F27" s="485"/>
      <c r="G27" s="317"/>
      <c r="H27" s="982"/>
      <c r="I27" s="982"/>
      <c r="J27" s="982"/>
      <c r="K27" s="982"/>
    </row>
    <row r="28" spans="2:11">
      <c r="B28" s="1360"/>
      <c r="C28" s="1361"/>
      <c r="D28" s="1362"/>
      <c r="E28" s="1358"/>
      <c r="F28" s="1359"/>
      <c r="G28" s="982"/>
      <c r="H28" s="982"/>
      <c r="I28" s="982"/>
      <c r="J28" s="982"/>
      <c r="K28" s="982"/>
    </row>
    <row r="29" spans="2:11">
      <c r="B29" s="1024">
        <f>+B22+1</f>
        <v>4</v>
      </c>
      <c r="C29" s="496">
        <v>254</v>
      </c>
      <c r="D29" s="483" t="str">
        <f>IF(F29&lt;&gt;"","  To "&amp;IF(C29="","",VLOOKUP(C29,ETB!$B$10:$C$678,2,0)),IF(C29="","",VLOOKUP(C29,ETB!$B$10:$C$678,2,0)))</f>
        <v>Director's remuneration</v>
      </c>
      <c r="E29" s="318">
        <f>Payroll!C38</f>
        <v>11440</v>
      </c>
      <c r="F29" s="362"/>
      <c r="G29" s="982"/>
      <c r="H29" s="982"/>
      <c r="I29" s="982"/>
      <c r="J29" s="982"/>
      <c r="K29" s="982"/>
    </row>
    <row r="30" spans="2:11">
      <c r="B30" s="1024"/>
      <c r="C30" s="496">
        <v>254</v>
      </c>
      <c r="D30" s="483" t="str">
        <f>IF(F30&lt;&gt;"","  To "&amp;IF(C30="","",VLOOKUP(C30,ETB!$B$10:$C$678,2,0)),IF(C30="","",VLOOKUP(C30,ETB!$B$10:$C$678,2,0)))</f>
        <v>Director's remuneration</v>
      </c>
      <c r="E30" s="318">
        <f>Payroll!K38</f>
        <v>97.35</v>
      </c>
      <c r="F30" s="362"/>
      <c r="G30" s="982" t="s">
        <v>1763</v>
      </c>
      <c r="H30" s="982"/>
      <c r="I30" s="982"/>
      <c r="J30" s="982"/>
      <c r="K30" s="982"/>
    </row>
    <row r="31" spans="2:11">
      <c r="B31" s="1024"/>
      <c r="C31" s="496">
        <v>755</v>
      </c>
      <c r="D31" s="483" t="str">
        <f>IF(F31&lt;&gt;"","  To "&amp;IF(C31="","",VLOOKUP(C31,ETB!$B$10:$C$678,2,0)),IF(C31="","",VLOOKUP(C31,ETB!$B$10:$C$678,2,0)))</f>
        <v xml:space="preserve">  To Social Security and other tax</v>
      </c>
      <c r="E31" s="318"/>
      <c r="F31" s="362">
        <f>E30</f>
        <v>97.35</v>
      </c>
      <c r="G31" s="982" t="s">
        <v>1763</v>
      </c>
      <c r="H31" s="982"/>
      <c r="I31" s="982"/>
      <c r="J31" s="982"/>
      <c r="K31" s="982"/>
    </row>
    <row r="32" spans="2:11">
      <c r="B32" s="1024"/>
      <c r="C32" s="496">
        <v>727</v>
      </c>
      <c r="D32" s="483" t="str">
        <f>IF(F32&lt;&gt;"","  To "&amp;IF(C32="","",VLOOKUP(C32,ETB!$B$10:$C$678,2,0)),IF(C32="","",VLOOKUP(C32,ETB!$B$10:$C$678,2,0)))</f>
        <v xml:space="preserve">  To Director's current account</v>
      </c>
      <c r="E32" s="318"/>
      <c r="F32" s="362">
        <f>Payroll!J38</f>
        <v>11440</v>
      </c>
      <c r="G32" s="982"/>
      <c r="H32" s="982"/>
      <c r="I32" s="982"/>
      <c r="J32" s="982"/>
      <c r="K32" s="982"/>
    </row>
    <row r="33" spans="2:11">
      <c r="B33" s="1024"/>
      <c r="C33" s="496"/>
      <c r="D33" s="483" t="str">
        <f>IF(F33&lt;&gt;"","  To "&amp;IF(C33="","",VLOOKUP(C33,ETB!$B$10:$C$678,2,0)),IF(C33="","",VLOOKUP(C33,ETB!$B$10:$C$678,2,0)))</f>
        <v/>
      </c>
      <c r="E33" s="318"/>
      <c r="F33" s="362"/>
      <c r="G33" s="982"/>
      <c r="H33" s="982"/>
      <c r="I33" s="982"/>
      <c r="J33" s="982"/>
      <c r="K33" s="982"/>
    </row>
    <row r="34" spans="2:11" ht="15" customHeight="1">
      <c r="B34" s="488"/>
      <c r="C34" s="497"/>
      <c r="D34" s="490" t="s">
        <v>1764</v>
      </c>
      <c r="E34" s="498"/>
      <c r="F34" s="499"/>
      <c r="G34" s="982"/>
      <c r="H34" s="982"/>
      <c r="I34" s="982"/>
      <c r="J34" s="982"/>
      <c r="K34" s="982"/>
    </row>
    <row r="35" spans="2:11">
      <c r="B35" s="1013"/>
      <c r="C35" s="500"/>
      <c r="D35" s="501"/>
      <c r="E35" s="319"/>
      <c r="F35" s="363"/>
      <c r="G35" s="982"/>
      <c r="H35" s="982"/>
      <c r="I35" s="982"/>
      <c r="J35" s="982"/>
      <c r="K35" s="982"/>
    </row>
    <row r="36" spans="2:11">
      <c r="B36" s="1013">
        <f>+B29+1</f>
        <v>5</v>
      </c>
      <c r="C36" s="502">
        <v>255</v>
      </c>
      <c r="D36" s="483" t="str">
        <f>IF(F36&lt;&gt;"","  To "&amp;IF(C36="","",VLOOKUP(C36,ETB!$B$10:$C$678,2,0)),IF(C36="","",VLOOKUP(C36,ETB!$B$10:$C$678,2,0)))</f>
        <v>Wages</v>
      </c>
      <c r="E36" s="318">
        <f>Payroll!C70</f>
        <v>11440</v>
      </c>
      <c r="F36" s="362"/>
      <c r="G36" s="982"/>
      <c r="H36" s="982"/>
      <c r="I36" s="982"/>
      <c r="J36" s="982"/>
      <c r="K36" s="982"/>
    </row>
    <row r="37" spans="2:11">
      <c r="B37" s="1013"/>
      <c r="C37" s="502">
        <v>738</v>
      </c>
      <c r="D37" s="483" t="str">
        <f>IF(F37&lt;&gt;"","  To "&amp;IF(C37="","",VLOOKUP(C37,ETB!$B$10:$C$678,2,0)),IF(C37="","",VLOOKUP(C37,ETB!$B$10:$C$678,2,0)))</f>
        <v xml:space="preserve">  To Net Wages</v>
      </c>
      <c r="E37" s="318"/>
      <c r="F37" s="362">
        <f>E36</f>
        <v>11440</v>
      </c>
      <c r="G37" s="982"/>
      <c r="H37" s="982"/>
      <c r="I37" s="982"/>
      <c r="J37" s="982"/>
      <c r="K37" s="982"/>
    </row>
    <row r="38" spans="2:11">
      <c r="B38" s="1013"/>
      <c r="C38" s="502"/>
      <c r="D38" s="483" t="str">
        <f>IF(F38&lt;&gt;"","  To "&amp;IF(C38="","",VLOOKUP(C38,ETB!$B$10:$C$678,2,0)),IF(C38="","",VLOOKUP(C38,ETB!$B$10:$C$678,2,0)))</f>
        <v/>
      </c>
      <c r="E38" s="318"/>
      <c r="F38" s="362"/>
      <c r="G38" s="982"/>
      <c r="H38" s="982"/>
      <c r="I38" s="982"/>
      <c r="J38" s="982"/>
      <c r="K38" s="982"/>
    </row>
    <row r="39" spans="2:11" ht="12.75" customHeight="1">
      <c r="B39" s="503"/>
      <c r="C39" s="489"/>
      <c r="D39" s="490" t="s">
        <v>1765</v>
      </c>
      <c r="E39" s="320"/>
      <c r="F39" s="364"/>
      <c r="G39" s="982"/>
      <c r="H39" s="982"/>
      <c r="I39" s="982"/>
      <c r="J39" s="982"/>
      <c r="K39" s="982"/>
    </row>
    <row r="40" spans="2:11">
      <c r="B40" s="1013"/>
      <c r="C40" s="500"/>
      <c r="D40" s="501"/>
      <c r="E40" s="319"/>
      <c r="F40" s="363"/>
      <c r="G40" s="982"/>
      <c r="H40" s="982"/>
      <c r="I40" s="982"/>
      <c r="J40" s="982"/>
      <c r="K40" s="982"/>
    </row>
    <row r="41" spans="2:11">
      <c r="B41" s="1013">
        <f>B36+1</f>
        <v>6</v>
      </c>
      <c r="C41" s="502">
        <v>668</v>
      </c>
      <c r="D41" s="483" t="str">
        <f>IF(F41&lt;&gt;"","  To "&amp;IF(C41="","",VLOOKUP(C41,ETB!$B$10:$C$678,2,0)),IF(C41="","",VLOOKUP(C41,ETB!$B$10:$C$678,2,0)))</f>
        <v>Cash in hand</v>
      </c>
      <c r="E41" s="318">
        <f>Sales!AE240</f>
        <v>71072.2</v>
      </c>
      <c r="F41" s="362"/>
      <c r="G41" s="982"/>
      <c r="H41" s="982"/>
      <c r="I41" s="982"/>
      <c r="J41" s="982"/>
      <c r="K41" s="982"/>
    </row>
    <row r="42" spans="2:11">
      <c r="B42" s="1013"/>
      <c r="C42" s="502">
        <v>727</v>
      </c>
      <c r="D42" s="483" t="str">
        <f>IF(F42&lt;&gt;"","  To "&amp;IF(C42="","",VLOOKUP(C42,ETB!$B$10:$C$678,2,0)),IF(C42="","",VLOOKUP(C42,ETB!$B$10:$C$678,2,0)))</f>
        <v>Director's current account</v>
      </c>
      <c r="E42" s="318">
        <f>Sales!AD240</f>
        <v>1300</v>
      </c>
      <c r="F42" s="362"/>
      <c r="G42" s="982"/>
      <c r="H42" s="982"/>
      <c r="I42" s="982"/>
      <c r="J42" s="982"/>
      <c r="K42" s="982"/>
    </row>
    <row r="43" spans="2:11">
      <c r="B43" s="1013"/>
      <c r="C43" s="502">
        <v>586</v>
      </c>
      <c r="D43" s="483" t="str">
        <f>IF(F43&lt;&gt;"","  To "&amp;IF(C43="","",VLOOKUP(C43,ETB!$B$10:$C$678,2,0)),IF(C43="","",VLOOKUP(C43,ETB!$B$10:$C$678,2,0)))</f>
        <v xml:space="preserve">  To Trade debtors</v>
      </c>
      <c r="E43" s="318"/>
      <c r="F43" s="362">
        <f>Sales!AD240+Sales!AE240</f>
        <v>72372.2</v>
      </c>
      <c r="G43" s="982"/>
      <c r="H43" s="982"/>
      <c r="I43" s="982"/>
      <c r="J43" s="982"/>
      <c r="K43" s="982"/>
    </row>
    <row r="44" spans="2:11">
      <c r="B44" s="1013"/>
      <c r="C44" s="502"/>
      <c r="D44" s="483"/>
      <c r="E44" s="318"/>
      <c r="F44" s="362"/>
      <c r="G44" s="982"/>
      <c r="H44" s="982"/>
      <c r="I44" s="982"/>
      <c r="J44" s="982"/>
      <c r="K44" s="982"/>
    </row>
    <row r="45" spans="2:11">
      <c r="B45" s="503"/>
      <c r="C45" s="489"/>
      <c r="D45" s="490" t="s">
        <v>1766</v>
      </c>
      <c r="E45" s="320"/>
      <c r="F45" s="364"/>
      <c r="G45" s="982"/>
      <c r="H45" s="982"/>
      <c r="I45" s="982"/>
      <c r="J45" s="982"/>
      <c r="K45" s="982"/>
    </row>
    <row r="46" spans="2:11">
      <c r="B46" s="1013"/>
      <c r="C46" s="500"/>
      <c r="D46" s="501"/>
      <c r="E46" s="319"/>
      <c r="F46" s="363"/>
      <c r="G46" s="982"/>
      <c r="H46" s="982"/>
      <c r="I46" s="982"/>
      <c r="J46" s="982"/>
      <c r="K46" s="982"/>
    </row>
    <row r="47" spans="2:11">
      <c r="B47" s="1013">
        <f>B41+1</f>
        <v>7</v>
      </c>
      <c r="C47" s="313">
        <v>1</v>
      </c>
      <c r="D47" s="483" t="str">
        <f>IF(F47&lt;&gt;"","  To "&amp;IF(C47="","",VLOOKUP(C47,ETB!$B$10:$C$678,2,0)),IF(C47="","",VLOOKUP(C47,ETB!$B$10:$C$678,2,0)))</f>
        <v xml:space="preserve">Sales </v>
      </c>
      <c r="E47" s="319">
        <f>Sales!Y264</f>
        <v>12906</v>
      </c>
      <c r="F47" s="363"/>
      <c r="G47" s="982"/>
      <c r="H47" s="982"/>
      <c r="I47" s="982"/>
      <c r="J47" s="982"/>
      <c r="K47" s="982"/>
    </row>
    <row r="48" spans="2:11">
      <c r="B48" s="1013"/>
      <c r="C48" s="313">
        <v>586</v>
      </c>
      <c r="D48" s="483" t="str">
        <f>IF(F48&lt;&gt;"","  To "&amp;IF(C48="","",VLOOKUP(C48,ETB!$B$10:$C$678,2,0)),IF(C48="","",VLOOKUP(C48,ETB!$B$10:$C$678,2,0)))</f>
        <v xml:space="preserve">  To Trade debtors</v>
      </c>
      <c r="E48" s="319"/>
      <c r="F48" s="363">
        <f>E47</f>
        <v>12906</v>
      </c>
      <c r="G48" s="982"/>
      <c r="H48" s="982"/>
      <c r="I48" s="982"/>
      <c r="J48" s="982"/>
      <c r="K48" s="982"/>
    </row>
    <row r="49" spans="2:11">
      <c r="B49" s="1013"/>
      <c r="C49" s="502"/>
      <c r="D49" s="483"/>
      <c r="E49" s="318"/>
      <c r="F49" s="362"/>
      <c r="G49" s="982"/>
      <c r="H49" s="982"/>
      <c r="I49" s="982"/>
      <c r="J49" s="982"/>
      <c r="K49" s="982"/>
    </row>
    <row r="50" spans="2:11">
      <c r="B50" s="503"/>
      <c r="C50" s="489"/>
      <c r="D50" s="490" t="s">
        <v>1767</v>
      </c>
      <c r="E50" s="320"/>
      <c r="F50" s="364"/>
      <c r="G50" s="982"/>
      <c r="H50" s="982"/>
      <c r="I50" s="982"/>
      <c r="J50" s="982"/>
      <c r="K50" s="982"/>
    </row>
    <row r="51" spans="2:11">
      <c r="B51" s="1013"/>
      <c r="C51" s="500"/>
      <c r="D51" s="501"/>
      <c r="E51" s="319"/>
      <c r="F51" s="363"/>
      <c r="G51" s="982"/>
      <c r="H51" s="982"/>
      <c r="I51" s="982"/>
      <c r="J51" s="982"/>
      <c r="K51" s="982"/>
    </row>
    <row r="52" spans="2:11">
      <c r="B52" s="1013">
        <f>+B47+1</f>
        <v>8</v>
      </c>
      <c r="C52" s="313">
        <v>586</v>
      </c>
      <c r="D52" s="483" t="str">
        <f>IF(F52&lt;&gt;"","  To "&amp;IF(C52="","",VLOOKUP(C52,ETB!$B$10:$C$678,2,0)),IF(C52="","",VLOOKUP(C52,ETB!$B$10:$C$678,2,0)))</f>
        <v>Trade debtors</v>
      </c>
      <c r="E52" s="319">
        <f>Sales!Y240</f>
        <v>300</v>
      </c>
      <c r="F52" s="363"/>
      <c r="G52" s="982"/>
      <c r="H52" s="982"/>
      <c r="I52" s="982"/>
      <c r="J52" s="982"/>
      <c r="K52" s="982"/>
    </row>
    <row r="53" spans="2:11">
      <c r="B53" s="1013"/>
      <c r="C53" s="313">
        <v>92</v>
      </c>
      <c r="D53" s="483" t="str">
        <f>IF(F53&lt;&gt;"","  To "&amp;IF(C53="","",VLOOKUP(C53,ETB!$B$10:$C$678,2,0)),IF(C53="","",VLOOKUP(C53,ETB!$B$10:$C$678,2,0)))</f>
        <v xml:space="preserve">  To Other income</v>
      </c>
      <c r="E53" s="319"/>
      <c r="F53" s="363">
        <f>E52</f>
        <v>300</v>
      </c>
      <c r="G53" s="982"/>
      <c r="H53" s="982"/>
      <c r="I53" s="982"/>
      <c r="J53" s="982"/>
      <c r="K53" s="982"/>
    </row>
    <row r="54" spans="2:11">
      <c r="B54" s="1013"/>
      <c r="C54" s="502"/>
      <c r="D54" s="483"/>
      <c r="E54" s="318"/>
      <c r="F54" s="362"/>
      <c r="G54" s="982"/>
      <c r="H54" s="982"/>
      <c r="I54" s="982"/>
      <c r="J54" s="982"/>
      <c r="K54" s="982"/>
    </row>
    <row r="55" spans="2:11">
      <c r="B55" s="503"/>
      <c r="C55" s="489"/>
      <c r="D55" s="490" t="s">
        <v>1768</v>
      </c>
      <c r="E55" s="320"/>
      <c r="F55" s="364"/>
      <c r="G55" s="982"/>
      <c r="H55" s="982"/>
      <c r="I55" s="982"/>
      <c r="J55" s="982"/>
      <c r="K55" s="982"/>
    </row>
    <row r="56" spans="2:11">
      <c r="B56" s="1013"/>
      <c r="C56" s="500"/>
      <c r="D56" s="501"/>
      <c r="E56" s="319"/>
      <c r="F56" s="363"/>
      <c r="G56" s="982"/>
      <c r="H56" s="982"/>
      <c r="I56" s="982"/>
      <c r="J56" s="982"/>
      <c r="K56" s="982"/>
    </row>
    <row r="57" spans="2:11">
      <c r="B57" s="1013">
        <f>+B52+1</f>
        <v>9</v>
      </c>
      <c r="C57" s="502">
        <v>755</v>
      </c>
      <c r="D57" s="483" t="str">
        <f>IF(F57&lt;&gt;"","  To "&amp;IF(C57="","",VLOOKUP(C57,ETB!$B$10:$C$678,2,0)),IF(C57="","",VLOOKUP(C57,ETB!$B$10:$C$678,2,0)))</f>
        <v>Social Security and other tax</v>
      </c>
      <c r="E57" s="318">
        <f>-'C4-4 - PAYE-NI'!H45</f>
        <v>97.35</v>
      </c>
      <c r="F57" s="362"/>
      <c r="G57" s="982"/>
      <c r="H57" s="982"/>
      <c r="I57" s="982"/>
      <c r="J57" s="982"/>
      <c r="K57" s="982"/>
    </row>
    <row r="58" spans="2:11">
      <c r="B58" s="1013"/>
      <c r="C58" s="502">
        <v>254</v>
      </c>
      <c r="D58" s="483" t="str">
        <f>IF(F58&lt;&gt;"","  To "&amp;IF(C58="","",VLOOKUP(C58,ETB!$B$10:$C$678,2,0)),IF(C58="","",VLOOKUP(C58,ETB!$B$10:$C$678,2,0)))</f>
        <v xml:space="preserve">  To Director's remuneration</v>
      </c>
      <c r="E58" s="318"/>
      <c r="F58" s="362">
        <f>E57</f>
        <v>97.35</v>
      </c>
      <c r="G58" s="982"/>
      <c r="H58" s="982"/>
      <c r="I58" s="982"/>
      <c r="J58" s="982"/>
      <c r="K58" s="982"/>
    </row>
    <row r="59" spans="2:11">
      <c r="B59" s="1013"/>
      <c r="C59" s="504"/>
      <c r="D59" s="483" t="str">
        <f>IF(F59&lt;&gt;"","  To "&amp;IF(C59="","",VLOOKUP(C59,ETB!$B$10:$C$678,2,0)),IF(C59="","",VLOOKUP(C59,ETB!$B$10:$C$678,2,0)))</f>
        <v/>
      </c>
      <c r="E59" s="319"/>
      <c r="F59" s="363"/>
      <c r="G59" s="982"/>
      <c r="H59" s="982"/>
      <c r="I59" s="982"/>
      <c r="J59" s="982"/>
      <c r="K59" s="982"/>
    </row>
    <row r="60" spans="2:11">
      <c r="B60" s="503"/>
      <c r="C60" s="497"/>
      <c r="D60" s="490" t="s">
        <v>1769</v>
      </c>
      <c r="E60" s="320"/>
      <c r="F60" s="364"/>
      <c r="G60" s="982"/>
      <c r="H60" s="982"/>
      <c r="I60" s="982"/>
      <c r="J60" s="982"/>
      <c r="K60" s="982"/>
    </row>
    <row r="61" spans="2:11">
      <c r="B61" s="1013"/>
      <c r="C61" s="500"/>
      <c r="D61" s="505"/>
      <c r="E61" s="319"/>
      <c r="F61" s="363"/>
      <c r="G61" s="982"/>
      <c r="H61" s="982"/>
      <c r="I61" s="982"/>
      <c r="J61" s="982"/>
      <c r="K61" s="982"/>
    </row>
    <row r="62" spans="2:11">
      <c r="B62" s="1013">
        <f>+B57+1</f>
        <v>10</v>
      </c>
      <c r="C62" s="502">
        <v>569</v>
      </c>
      <c r="D62" s="483" t="str">
        <f>IF(F62&lt;&gt;"","  To "&amp;IF(C62="","",VLOOKUP(C62,ETB!$B$10:$C$678,2,0)),IF(C62="","",VLOOKUP(C62,ETB!$B$10:$C$678,2,0)))</f>
        <v>Stocks</v>
      </c>
      <c r="E62" s="318">
        <f>'C1 - Stock'!H38</f>
        <v>44938</v>
      </c>
      <c r="F62" s="362"/>
      <c r="G62" s="982"/>
      <c r="H62" s="982"/>
      <c r="I62" s="982"/>
      <c r="J62" s="982"/>
      <c r="K62" s="982"/>
    </row>
    <row r="63" spans="2:11">
      <c r="B63" s="1013"/>
      <c r="C63" s="502">
        <v>74</v>
      </c>
      <c r="D63" s="483" t="str">
        <f>IF(F63&lt;&gt;"","  To "&amp;IF(C63="","",VLOOKUP(C63,ETB!$B$10:$C$678,2,0)),IF(C63="","",VLOOKUP(C63,ETB!$B$10:$C$678,2,0)))</f>
        <v xml:space="preserve">  To Closing stock</v>
      </c>
      <c r="E63" s="318"/>
      <c r="F63" s="362">
        <f>E62</f>
        <v>44938</v>
      </c>
      <c r="G63" s="982"/>
      <c r="H63" s="982"/>
      <c r="I63" s="982"/>
      <c r="J63" s="982"/>
      <c r="K63" s="982"/>
    </row>
    <row r="64" spans="2:11">
      <c r="B64" s="1013"/>
      <c r="C64" s="504"/>
      <c r="D64" s="483" t="str">
        <f>IF(F64&lt;&gt;"","  To "&amp;IF(C64="","",VLOOKUP(C64,ETB!$B$10:$C$678,2,0)),IF(C64="","",VLOOKUP(C64,ETB!$B$10:$C$678,2,0)))</f>
        <v/>
      </c>
      <c r="E64" s="319"/>
      <c r="F64" s="363"/>
      <c r="G64" s="982"/>
      <c r="H64" s="982"/>
      <c r="I64" s="982"/>
      <c r="J64" s="982"/>
      <c r="K64" s="982"/>
    </row>
    <row r="65" spans="2:11">
      <c r="B65" s="503"/>
      <c r="C65" s="497"/>
      <c r="D65" s="490" t="s">
        <v>1770</v>
      </c>
      <c r="E65" s="320"/>
      <c r="F65" s="364"/>
      <c r="G65" s="982"/>
      <c r="H65" s="982"/>
      <c r="I65" s="982"/>
      <c r="J65" s="982"/>
      <c r="K65" s="982"/>
    </row>
    <row r="66" spans="2:11">
      <c r="B66" s="1363"/>
      <c r="C66" s="1364"/>
      <c r="D66" s="1365"/>
      <c r="E66" s="1366"/>
      <c r="F66" s="1367"/>
      <c r="G66" s="982"/>
      <c r="H66" s="982"/>
      <c r="I66" s="982"/>
      <c r="J66" s="982"/>
      <c r="K66" s="982"/>
    </row>
    <row r="67" spans="2:11">
      <c r="B67" s="1063">
        <f>B62+1</f>
        <v>11</v>
      </c>
      <c r="C67" s="1059">
        <v>263</v>
      </c>
      <c r="D67" s="1060" t="str">
        <f>IF(F67&lt;&gt;"","  To "&amp;IF(C67="","",VLOOKUP(C67,ETB!$B$10:$C$678,2,0)),IF(C67="","",VLOOKUP(C67,ETB!$B$10:$C$678,2,0)))</f>
        <v>Telephone</v>
      </c>
      <c r="E67" s="1061">
        <v>900</v>
      </c>
      <c r="F67" s="1062"/>
      <c r="G67" s="982"/>
      <c r="H67" s="982"/>
      <c r="I67" s="982"/>
      <c r="J67" s="982"/>
      <c r="K67" s="982"/>
    </row>
    <row r="68" spans="2:11">
      <c r="B68" s="1063"/>
      <c r="C68" s="1059">
        <v>727</v>
      </c>
      <c r="D68" s="1060" t="str">
        <f>IF(F68&lt;&gt;"","  To "&amp;IF(C68="","",VLOOKUP(C68,ETB!$B$10:$C$678,2,0)),IF(C68="","",VLOOKUP(C68,ETB!$B$10:$C$678,2,0)))</f>
        <v xml:space="preserve">  To Director's current account</v>
      </c>
      <c r="E68" s="1061"/>
      <c r="F68" s="1062">
        <f>E67</f>
        <v>900</v>
      </c>
      <c r="G68" s="982"/>
      <c r="H68" s="982"/>
      <c r="I68" s="982"/>
      <c r="J68" s="982"/>
      <c r="K68" s="982"/>
    </row>
    <row r="69" spans="2:11">
      <c r="B69" s="1063"/>
      <c r="C69" s="1059"/>
      <c r="D69" s="1060" t="str">
        <f>IF(F69&lt;&gt;"","  To "&amp;IF(C69="","",VLOOKUP(C69,ETB!$B$10:$C$678,2,0)),IF(C69="","",VLOOKUP(C69,ETB!$B$10:$C$678,2,0)))</f>
        <v/>
      </c>
      <c r="E69" s="1061"/>
      <c r="F69" s="1062"/>
      <c r="G69" s="1368"/>
      <c r="H69" s="982"/>
      <c r="I69" s="982"/>
      <c r="J69" s="982"/>
      <c r="K69" s="982"/>
    </row>
    <row r="70" spans="2:11">
      <c r="B70" s="1064"/>
      <c r="C70" s="1065"/>
      <c r="D70" s="1066" t="s">
        <v>1771</v>
      </c>
      <c r="E70" s="1067"/>
      <c r="F70" s="1068"/>
      <c r="G70" s="982"/>
      <c r="H70" s="982"/>
      <c r="I70" s="982"/>
      <c r="J70" s="982"/>
      <c r="K70" s="982"/>
    </row>
    <row r="71" spans="2:11">
      <c r="B71" s="1363"/>
      <c r="C71" s="1364"/>
      <c r="D71" s="1365"/>
      <c r="E71" s="1366"/>
      <c r="F71" s="1367"/>
      <c r="G71" s="982"/>
      <c r="H71" s="982"/>
      <c r="I71" s="982"/>
      <c r="J71" s="982"/>
      <c r="K71" s="982"/>
    </row>
    <row r="72" spans="2:11">
      <c r="B72" s="1013">
        <f>+B67+1</f>
        <v>12</v>
      </c>
      <c r="C72" s="502">
        <v>737</v>
      </c>
      <c r="D72" s="483" t="str">
        <f>IF(F72&lt;&gt;"","  To "&amp;IF(C72="","",VLOOKUP(C72,ETB!$B$10:$C$678,2,0)),IF(C72="","",VLOOKUP(C72,ETB!$B$10:$C$678,2,0)))</f>
        <v>Trade creditors</v>
      </c>
      <c r="E72" s="318">
        <f>'Reversal-Addition Expense '!Q39</f>
        <v>7776.03</v>
      </c>
      <c r="F72" s="362"/>
      <c r="G72" s="982"/>
      <c r="H72" s="982"/>
      <c r="I72" s="982"/>
      <c r="J72" s="982"/>
      <c r="K72" s="982"/>
    </row>
    <row r="73" spans="2:11">
      <c r="B73" s="1013"/>
      <c r="C73" s="502">
        <v>54</v>
      </c>
      <c r="D73" s="483" t="str">
        <f ca="1">IF(F73&lt;&gt;"","  To "&amp;IF(C73="","",VLOOKUP(C73,ETB!$B$10:$C$678,2,0)),IF(C73="","",VLOOKUP(C73,ETB!$B$10:$C$678,2,0)))</f>
        <v xml:space="preserve">  To Direct cost</v>
      </c>
      <c r="E73" s="318"/>
      <c r="F73" s="362">
        <f ca="1">SUMIF('Reversal-Addition Expense '!$K$8:$N$27,$C73,'Reversal-Addition Expense '!$S$8:$S$27)</f>
        <v>972.76</v>
      </c>
      <c r="G73" s="982"/>
      <c r="H73" s="982"/>
      <c r="I73" s="982"/>
      <c r="J73" s="982"/>
      <c r="K73" s="982"/>
    </row>
    <row r="74" spans="2:11">
      <c r="B74" s="1013"/>
      <c r="C74" s="502">
        <v>54</v>
      </c>
      <c r="D74" s="483" t="str">
        <f ca="1">IF(F74&lt;&gt;"","  To "&amp;IF(C74="","",VLOOKUP(C74,ETB!$B$10:$C$678,2,0)),IF(C74="","",VLOOKUP(C74,ETB!$B$10:$C$678,2,0)))</f>
        <v xml:space="preserve">  To Direct cost</v>
      </c>
      <c r="E74" s="318"/>
      <c r="F74" s="362">
        <f ca="1">SUMIF('Reversal-Addition Expense '!$K$8:$N$27,$C74,'Reversal-Addition Expense '!$T$8:$T$27)</f>
        <v>38.97</v>
      </c>
      <c r="G74" s="982" t="s">
        <v>66</v>
      </c>
      <c r="H74" s="982"/>
      <c r="I74" s="982"/>
      <c r="J74" s="982"/>
      <c r="K74" s="982"/>
    </row>
    <row r="75" spans="2:11">
      <c r="B75" s="1013"/>
      <c r="C75" s="502">
        <v>274</v>
      </c>
      <c r="D75" s="483" t="str">
        <f ca="1">IF(F75&lt;&gt;"","  To "&amp;IF(C75="","",VLOOKUP(C75,ETB!$B$10:$C$678,2,0)),IF(C75="","",VLOOKUP(C75,ETB!$B$10:$C$678,2,0)))</f>
        <v xml:space="preserve">  To Household and cleaning</v>
      </c>
      <c r="E75" s="318"/>
      <c r="F75" s="362">
        <f ca="1">SUMIF('Reversal-Addition Expense '!$K$8:$N$27,$C75,'Reversal-Addition Expense '!$S$8:$S$27)</f>
        <v>4764.3</v>
      </c>
      <c r="G75" s="982"/>
      <c r="H75" s="982"/>
      <c r="I75" s="982"/>
      <c r="J75" s="982"/>
      <c r="K75" s="982"/>
    </row>
    <row r="76" spans="2:11">
      <c r="B76" s="1013"/>
      <c r="C76" s="502">
        <v>27</v>
      </c>
      <c r="D76" s="483" t="str">
        <f>IF(F76&lt;&gt;"","  To "&amp;IF(C76="","",VLOOKUP(C76,ETB!$B$10:$C$678,2,0)),IF(C76="","",VLOOKUP(C76,ETB!$B$10:$C$678,2,0)))</f>
        <v xml:space="preserve">  To Purchases</v>
      </c>
      <c r="E76" s="318"/>
      <c r="F76" s="362">
        <f>'Reversal-Addition Expense '!S36</f>
        <v>2000</v>
      </c>
      <c r="G76" s="982"/>
      <c r="H76" s="982"/>
      <c r="I76" s="982"/>
      <c r="J76" s="982"/>
      <c r="K76" s="982"/>
    </row>
    <row r="77" spans="2:11">
      <c r="B77" s="1013"/>
      <c r="C77" s="502"/>
      <c r="D77" s="483"/>
      <c r="E77" s="318"/>
      <c r="F77" s="362"/>
      <c r="G77" s="982"/>
      <c r="H77" s="982"/>
      <c r="I77" s="982"/>
      <c r="J77" s="982"/>
      <c r="K77" s="982"/>
    </row>
    <row r="78" spans="2:11">
      <c r="B78" s="503"/>
      <c r="C78" s="497"/>
      <c r="D78" s="490" t="s">
        <v>1772</v>
      </c>
      <c r="E78" s="320"/>
      <c r="F78" s="364"/>
      <c r="G78" s="982"/>
      <c r="H78" s="982"/>
      <c r="I78" s="982"/>
      <c r="J78" s="982"/>
      <c r="K78" s="982"/>
    </row>
    <row r="79" spans="2:11">
      <c r="B79" s="1363"/>
      <c r="C79" s="1364"/>
      <c r="D79" s="1365"/>
      <c r="E79" s="1366"/>
      <c r="F79" s="1367"/>
      <c r="G79" s="982"/>
      <c r="H79" s="982"/>
      <c r="I79" s="982"/>
      <c r="J79" s="982"/>
      <c r="K79" s="982"/>
    </row>
    <row r="80" spans="2:11">
      <c r="B80" s="1013">
        <f>+B72+1</f>
        <v>13</v>
      </c>
      <c r="C80" s="502">
        <v>737</v>
      </c>
      <c r="D80" s="483" t="str">
        <f>IF(F80&lt;&gt;"","  To "&amp;IF(C80="","",VLOOKUP(C80,ETB!$B$10:$C$678,2,0)),IF(C80="","",VLOOKUP(C80,ETB!$B$10:$C$678,2,0)))</f>
        <v>Trade creditors</v>
      </c>
      <c r="E80" s="318">
        <f>Duplicate!O150</f>
        <v>4347.1099999999951</v>
      </c>
      <c r="F80" s="362"/>
      <c r="G80" s="982"/>
      <c r="H80" s="982"/>
      <c r="I80" s="982"/>
      <c r="J80" s="982"/>
      <c r="K80" s="982"/>
    </row>
    <row r="81" spans="2:11">
      <c r="B81" s="1013"/>
      <c r="C81" s="502">
        <v>54</v>
      </c>
      <c r="D81" s="483" t="str">
        <f ca="1">IF(F81&lt;&gt;"","  To "&amp;IF(C81="","",VLOOKUP(C81,ETB!$B$10:$C$678,2,0)),IF(C81="","",VLOOKUP(C81,ETB!$B$10:$C$678,2,0)))</f>
        <v xml:space="preserve">  To Direct cost</v>
      </c>
      <c r="E81" s="318"/>
      <c r="F81" s="362">
        <f ca="1">SUMIF(Duplicate!$I$8:$L$148,$C81,Duplicate!$R$8:$R$148)</f>
        <v>2499.9700000000003</v>
      </c>
      <c r="G81" s="982"/>
      <c r="H81" s="982"/>
      <c r="I81" s="982"/>
      <c r="J81" s="982"/>
      <c r="K81" s="982"/>
    </row>
    <row r="82" spans="2:11">
      <c r="B82" s="1013"/>
      <c r="C82" s="502">
        <v>54</v>
      </c>
      <c r="D82" s="483" t="str">
        <f ca="1">IF(F82&lt;&gt;"","  To "&amp;IF(C82="","",VLOOKUP(C82,ETB!$B$10:$C$678,2,0)),IF(C82="","",VLOOKUP(C82,ETB!$B$10:$C$678,2,0)))</f>
        <v xml:space="preserve">  To Direct cost</v>
      </c>
      <c r="E82" s="318"/>
      <c r="F82" s="362">
        <f ca="1">SUMIF(Duplicate!$I$8:$L$148,$C82,Duplicate!$S$8:$S$148)</f>
        <v>217.44</v>
      </c>
      <c r="G82" s="982" t="s">
        <v>66</v>
      </c>
      <c r="H82" s="982"/>
      <c r="I82" s="982"/>
      <c r="J82" s="982"/>
      <c r="K82" s="982"/>
    </row>
    <row r="83" spans="2:11">
      <c r="B83" s="1013"/>
      <c r="C83" s="502">
        <v>261</v>
      </c>
      <c r="D83" s="483" t="str">
        <f ca="1">IF(F83&lt;&gt;"","  To "&amp;IF(C83="","",VLOOKUP(C83,ETB!$B$10:$C$678,2,0)),IF(C83="","",VLOOKUP(C83,ETB!$B$10:$C$678,2,0)))</f>
        <v xml:space="preserve">  To Refreshments</v>
      </c>
      <c r="E83" s="318"/>
      <c r="F83" s="362">
        <f ca="1">SUMIF(Duplicate!$I$8:$L$148,$C83,Duplicate!$R$8:$R$148)</f>
        <v>100</v>
      </c>
      <c r="G83" s="982"/>
      <c r="H83" s="982"/>
      <c r="I83" s="982"/>
      <c r="J83" s="982"/>
      <c r="K83" s="982"/>
    </row>
    <row r="84" spans="2:11">
      <c r="B84" s="1013"/>
      <c r="C84" s="502">
        <v>265</v>
      </c>
      <c r="D84" s="483" t="str">
        <f ca="1">IF(F84&lt;&gt;"","  To "&amp;IF(C84="","",VLOOKUP(C84,ETB!$B$10:$C$678,2,0)),IF(C84="","",VLOOKUP(C84,ETB!$B$10:$C$678,2,0)))</f>
        <v xml:space="preserve">  To Advertising</v>
      </c>
      <c r="E84" s="318"/>
      <c r="F84" s="362">
        <f ca="1">SUMIF(Duplicate!$I$8:$L$148,$C84,Duplicate!$R$8:$R$148)</f>
        <v>696.2</v>
      </c>
      <c r="G84" s="982"/>
      <c r="H84" s="982"/>
      <c r="I84" s="982"/>
      <c r="J84" s="982"/>
      <c r="K84" s="982"/>
    </row>
    <row r="85" spans="2:11">
      <c r="B85" s="1013"/>
      <c r="C85" s="502">
        <v>265</v>
      </c>
      <c r="D85" s="483" t="str">
        <f ca="1">IF(F85&lt;&gt;"","  To "&amp;IF(C85="","",VLOOKUP(C85,ETB!$B$10:$C$678,2,0)),IF(C85="","",VLOOKUP(C85,ETB!$B$10:$C$678,2,0)))</f>
        <v xml:space="preserve">  To Advertising</v>
      </c>
      <c r="E85" s="318"/>
      <c r="F85" s="362">
        <f ca="1">SUMIF(Duplicate!$I$8:$L$148,$C85,Duplicate!$S$8:$S$148)</f>
        <v>139.24</v>
      </c>
      <c r="G85" s="982" t="s">
        <v>66</v>
      </c>
      <c r="H85" s="982"/>
      <c r="I85" s="982"/>
      <c r="J85" s="982"/>
      <c r="K85" s="982"/>
    </row>
    <row r="86" spans="2:11">
      <c r="B86" s="1013"/>
      <c r="C86" s="502">
        <v>266</v>
      </c>
      <c r="D86" s="483" t="str">
        <f ca="1">IF(F86&lt;&gt;"","  To "&amp;IF(C86="","",VLOOKUP(C86,ETB!$B$10:$C$678,2,0)),IF(C86="","",VLOOKUP(C86,ETB!$B$10:$C$678,2,0)))</f>
        <v xml:space="preserve">  To Travelling</v>
      </c>
      <c r="E86" s="318"/>
      <c r="F86" s="362">
        <f ca="1">SUMIF(Duplicate!$I$8:$L$148,$C86,Duplicate!$R$8:$R$148)</f>
        <v>37.93</v>
      </c>
      <c r="G86" s="982"/>
      <c r="H86" s="982"/>
      <c r="I86" s="982"/>
      <c r="J86" s="982"/>
      <c r="K86" s="982"/>
    </row>
    <row r="87" spans="2:11">
      <c r="B87" s="1013"/>
      <c r="C87" s="502">
        <v>271</v>
      </c>
      <c r="D87" s="483" t="str">
        <f ca="1">IF(F87&lt;&gt;"","  To "&amp;IF(C87="","",VLOOKUP(C87,ETB!$B$10:$C$678,2,0)),IF(C87="","",VLOOKUP(C87,ETB!$B$10:$C$678,2,0)))</f>
        <v xml:space="preserve">  To Clothing</v>
      </c>
      <c r="E87" s="318"/>
      <c r="F87" s="362">
        <f ca="1">SUMIF(Duplicate!$I$8:$L$148,$C87,Duplicate!$R$8:$R$148)</f>
        <v>546.94000000000005</v>
      </c>
      <c r="G87" s="982"/>
      <c r="H87" s="982"/>
      <c r="I87" s="982"/>
      <c r="J87" s="982"/>
      <c r="K87" s="982"/>
    </row>
    <row r="88" spans="2:11">
      <c r="B88" s="1013"/>
      <c r="C88" s="502">
        <v>271</v>
      </c>
      <c r="D88" s="483" t="str">
        <f ca="1">IF(F88&lt;&gt;"","  To "&amp;IF(C88="","",VLOOKUP(C88,ETB!$B$10:$C$678,2,0)),IF(C88="","",VLOOKUP(C88,ETB!$B$10:$C$678,2,0)))</f>
        <v xml:space="preserve">  To Clothing</v>
      </c>
      <c r="E88" s="318"/>
      <c r="F88" s="362">
        <f ca="1">SUMIF(Duplicate!$I$8:$L$148,$C88,Duplicate!$S$8:$S$148)</f>
        <v>109.38999999999999</v>
      </c>
      <c r="G88" s="982" t="s">
        <v>66</v>
      </c>
      <c r="H88" s="982"/>
      <c r="I88" s="982"/>
      <c r="J88" s="982"/>
      <c r="K88" s="982"/>
    </row>
    <row r="89" spans="2:11">
      <c r="B89" s="1013"/>
      <c r="C89" s="502"/>
      <c r="D89" s="483"/>
      <c r="E89" s="318"/>
      <c r="F89" s="362"/>
      <c r="G89" s="982"/>
      <c r="H89" s="982"/>
      <c r="I89" s="982"/>
      <c r="J89" s="982"/>
      <c r="K89" s="982"/>
    </row>
    <row r="90" spans="2:11">
      <c r="B90" s="503"/>
      <c r="C90" s="497"/>
      <c r="D90" s="490" t="s">
        <v>1773</v>
      </c>
      <c r="E90" s="320"/>
      <c r="F90" s="364"/>
      <c r="G90" s="982"/>
      <c r="H90" s="982"/>
      <c r="I90" s="982"/>
      <c r="J90" s="982"/>
      <c r="K90" s="982"/>
    </row>
    <row r="91" spans="2:11">
      <c r="B91" s="1363"/>
      <c r="C91" s="1364"/>
      <c r="D91" s="1365"/>
      <c r="E91" s="1366"/>
      <c r="F91" s="1367"/>
      <c r="G91" s="982"/>
      <c r="H91" s="982"/>
      <c r="I91" s="982"/>
      <c r="J91" s="982"/>
      <c r="K91" s="982"/>
    </row>
    <row r="92" spans="2:11">
      <c r="B92" s="1063">
        <f>+B80+1</f>
        <v>14</v>
      </c>
      <c r="C92" s="1059">
        <v>727</v>
      </c>
      <c r="D92" s="1060" t="str">
        <f>IF(F92&lt;&gt;"","  To "&amp;IF(C92="","",VLOOKUP(C92,ETB!$B$10:$C$678,2,0)),IF(C92="","",VLOOKUP(C92,ETB!$B$10:$C$678,2,0)))</f>
        <v>Director's current account</v>
      </c>
      <c r="E92" s="1061">
        <f>F93+F94+F95</f>
        <v>13203.68</v>
      </c>
      <c r="F92" s="1062"/>
      <c r="G92" s="982"/>
      <c r="H92" s="982"/>
      <c r="I92" s="982"/>
      <c r="J92" s="982"/>
      <c r="K92" s="982"/>
    </row>
    <row r="93" spans="2:11">
      <c r="B93" s="1063"/>
      <c r="C93" s="1059">
        <v>261</v>
      </c>
      <c r="D93" s="1060" t="str">
        <f>IF(F93&lt;&gt;"","  To "&amp;IF(C93="","",VLOOKUP(C93,ETB!$B$10:$C$678,2,0)),IF(C93="","",VLOOKUP(C93,ETB!$B$10:$C$678,2,0)))</f>
        <v xml:space="preserve">  To Refreshments</v>
      </c>
      <c r="E93" s="1061"/>
      <c r="F93" s="1061">
        <f>4496+2399.99</f>
        <v>6895.99</v>
      </c>
      <c r="G93" s="982"/>
      <c r="H93" s="982"/>
      <c r="I93" s="982"/>
      <c r="J93" s="982"/>
      <c r="K93" s="982"/>
    </row>
    <row r="94" spans="2:11">
      <c r="B94" s="1063"/>
      <c r="C94" s="1059">
        <v>271</v>
      </c>
      <c r="D94" s="1060" t="str">
        <f>IF(F94&lt;&gt;"","  To "&amp;IF(C94="","",VLOOKUP(C94,ETB!$B$10:$C$678,2,0)),IF(C94="","",VLOOKUP(C94,ETB!$B$10:$C$678,2,0)))</f>
        <v xml:space="preserve">  To Clothing</v>
      </c>
      <c r="E94" s="1061"/>
      <c r="F94" s="1062">
        <v>1142.69</v>
      </c>
      <c r="G94" s="982"/>
      <c r="H94" s="982"/>
      <c r="I94" s="982"/>
      <c r="J94" s="982"/>
      <c r="K94" s="982"/>
    </row>
    <row r="95" spans="2:11">
      <c r="B95" s="1063"/>
      <c r="C95" s="1059">
        <v>274</v>
      </c>
      <c r="D95" s="1060" t="str">
        <f>IF(F95&lt;&gt;"","  To "&amp;IF(C95="","",VLOOKUP(C95,ETB!$B$10:$C$678,2,0)),IF(C95="","",VLOOKUP(C95,ETB!$B$10:$C$678,2,0)))</f>
        <v xml:space="preserve">  To Household and cleaning</v>
      </c>
      <c r="E95" s="1061"/>
      <c r="F95" s="1062">
        <v>5165</v>
      </c>
      <c r="G95" s="982"/>
      <c r="H95" s="982"/>
      <c r="I95" s="982"/>
      <c r="J95" s="982"/>
      <c r="K95" s="982"/>
    </row>
    <row r="96" spans="2:11">
      <c r="B96" s="1063"/>
      <c r="C96" s="1059"/>
      <c r="D96" s="1060"/>
      <c r="E96" s="1061"/>
      <c r="F96" s="1062"/>
      <c r="G96" s="982"/>
      <c r="H96" s="982"/>
      <c r="I96" s="982"/>
      <c r="J96" s="982"/>
      <c r="K96" s="982"/>
    </row>
    <row r="97" spans="2:11">
      <c r="B97" s="1064"/>
      <c r="C97" s="1065"/>
      <c r="D97" s="1066" t="s">
        <v>1774</v>
      </c>
      <c r="E97" s="1067"/>
      <c r="F97" s="1068"/>
      <c r="G97" s="982"/>
      <c r="H97" s="982"/>
      <c r="I97" s="982"/>
      <c r="J97" s="982"/>
      <c r="K97" s="982"/>
    </row>
    <row r="98" spans="2:11">
      <c r="B98" s="1363"/>
      <c r="C98" s="1364"/>
      <c r="D98" s="1365"/>
      <c r="E98" s="1366"/>
      <c r="F98" s="1367"/>
      <c r="G98" s="982"/>
      <c r="H98" s="982"/>
      <c r="I98" s="982"/>
      <c r="J98" s="982"/>
      <c r="K98" s="982"/>
    </row>
    <row r="99" spans="2:11">
      <c r="B99" s="1013">
        <f>+B92+1</f>
        <v>15</v>
      </c>
      <c r="C99" s="502">
        <v>737</v>
      </c>
      <c r="D99" s="483" t="str">
        <f>IF(F99&lt;&gt;"","  To "&amp;IF(C99="","",VLOOKUP(C99,ETB!$B$10:$C$678,2,0)),IF(C99="","",VLOOKUP(C99,ETB!$B$10:$C$678,2,0)))</f>
        <v>Trade creditors</v>
      </c>
      <c r="E99" s="318">
        <f>'PDB Expense'!Y1316+'PDB Expense'!X1316</f>
        <v>325554.79000000004</v>
      </c>
      <c r="F99" s="362"/>
      <c r="G99" s="982"/>
      <c r="H99" s="982"/>
      <c r="I99" s="982"/>
      <c r="J99" s="982"/>
      <c r="K99" s="982"/>
    </row>
    <row r="100" spans="2:11">
      <c r="B100" s="1013"/>
      <c r="C100" s="502">
        <v>668</v>
      </c>
      <c r="D100" s="483" t="str">
        <f>IF(F100&lt;&gt;"","  To "&amp;IF(C100="","",VLOOKUP(C100,ETB!$B$10:$C$678,2,0)),IF(C100="","",VLOOKUP(C100,ETB!$B$10:$C$678,2,0)))</f>
        <v xml:space="preserve">  To Cash in hand</v>
      </c>
      <c r="E100" s="318"/>
      <c r="F100" s="362">
        <f>'PDB Expense'!Y1316</f>
        <v>68455.03</v>
      </c>
      <c r="G100" s="982"/>
      <c r="H100" s="982"/>
      <c r="I100" s="982"/>
      <c r="J100" s="982"/>
      <c r="K100" s="982"/>
    </row>
    <row r="101" spans="2:11">
      <c r="B101" s="1013"/>
      <c r="C101" s="502">
        <v>727</v>
      </c>
      <c r="D101" s="483" t="str">
        <f>IF(F101&lt;&gt;"","  To "&amp;IF(C101="","",VLOOKUP(C101,ETB!$B$10:$C$678,2,0)),IF(C101="","",VLOOKUP(C101,ETB!$B$10:$C$678,2,0)))</f>
        <v xml:space="preserve">  To Director's current account</v>
      </c>
      <c r="E101" s="318"/>
      <c r="F101" s="362">
        <f>'PDB Expense'!X1316</f>
        <v>257099.76</v>
      </c>
      <c r="G101" s="982"/>
      <c r="H101" s="982"/>
      <c r="I101" s="982"/>
      <c r="J101" s="982"/>
      <c r="K101" s="982"/>
    </row>
    <row r="102" spans="2:11" ht="18" customHeight="1">
      <c r="B102" s="1013"/>
      <c r="C102" s="502"/>
      <c r="D102" s="483" t="str">
        <f>IF(F102&lt;&gt;"","  To "&amp;IF(C102="","",VLOOKUP(C102,ETB!$B$10:$C$678,2,0)),IF(C102="","",VLOOKUP(C102,ETB!$B$10:$C$678,2,0)))</f>
        <v/>
      </c>
      <c r="E102" s="318"/>
      <c r="F102" s="362"/>
      <c r="G102" s="982"/>
      <c r="H102" s="982"/>
      <c r="I102" s="982"/>
      <c r="J102" s="982"/>
      <c r="K102" s="982"/>
    </row>
    <row r="103" spans="2:11">
      <c r="B103" s="503"/>
      <c r="C103" s="497"/>
      <c r="D103" s="490" t="s">
        <v>1775</v>
      </c>
      <c r="E103" s="320"/>
      <c r="F103" s="364"/>
      <c r="G103" s="982"/>
      <c r="H103" s="982"/>
      <c r="I103" s="982"/>
      <c r="J103" s="982"/>
      <c r="K103" s="982"/>
    </row>
    <row r="104" spans="2:11">
      <c r="B104" s="1363"/>
      <c r="C104" s="1364"/>
      <c r="D104" s="1365"/>
      <c r="E104" s="1366"/>
      <c r="F104" s="1367"/>
      <c r="G104" s="982"/>
      <c r="H104" s="982"/>
      <c r="I104" s="982"/>
      <c r="J104" s="982"/>
      <c r="K104" s="982"/>
    </row>
    <row r="105" spans="2:11">
      <c r="B105" s="1013">
        <f>+B99+1</f>
        <v>16</v>
      </c>
      <c r="C105" s="502">
        <v>737</v>
      </c>
      <c r="D105" s="483" t="str">
        <f>IF(F105&lt;&gt;"","  To "&amp;IF(C105="","",VLOOKUP(C105,ETB!$B$10:$C$678,2,0)),IF(C105="","",VLOOKUP(C105,ETB!$B$10:$C$678,2,0)))</f>
        <v>Trade creditors</v>
      </c>
      <c r="E105" s="318">
        <f>'PDB Purchase'!X253</f>
        <v>2200</v>
      </c>
      <c r="F105" s="362"/>
      <c r="G105" s="982"/>
      <c r="H105" s="982"/>
      <c r="I105" s="982"/>
      <c r="J105" s="982"/>
      <c r="K105" s="982"/>
    </row>
    <row r="106" spans="2:11">
      <c r="B106" s="1013"/>
      <c r="C106" s="502">
        <v>586</v>
      </c>
      <c r="D106" s="483" t="str">
        <f>IF(F106&lt;&gt;"","  To "&amp;IF(C106="","",VLOOKUP(C106,ETB!$B$10:$C$678,2,0)),IF(C106="","",VLOOKUP(C106,ETB!$B$10:$C$678,2,0)))</f>
        <v xml:space="preserve">  To Trade debtors</v>
      </c>
      <c r="E106" s="318"/>
      <c r="F106" s="362">
        <f>E105</f>
        <v>2200</v>
      </c>
      <c r="G106" s="982"/>
      <c r="H106" s="982"/>
      <c r="I106" s="982"/>
      <c r="J106" s="982"/>
      <c r="K106" s="982"/>
    </row>
    <row r="107" spans="2:11">
      <c r="B107" s="1013"/>
      <c r="C107" s="502"/>
      <c r="D107" s="483" t="str">
        <f>IF(F107&lt;&gt;"","  To "&amp;IF(C107="","",VLOOKUP(C107,ETB!$B$10:$C$678,2,0)),IF(C107="","",VLOOKUP(C107,ETB!$B$10:$C$678,2,0)))</f>
        <v/>
      </c>
      <c r="E107" s="318"/>
      <c r="F107" s="362"/>
      <c r="G107" s="982"/>
      <c r="H107" s="982"/>
      <c r="I107" s="982"/>
      <c r="J107" s="982"/>
      <c r="K107" s="982"/>
    </row>
    <row r="108" spans="2:11">
      <c r="B108" s="503"/>
      <c r="C108" s="497"/>
      <c r="D108" s="490" t="s">
        <v>1776</v>
      </c>
      <c r="E108" s="320"/>
      <c r="F108" s="364"/>
      <c r="G108" s="982"/>
      <c r="H108" s="982"/>
      <c r="I108" s="982"/>
      <c r="J108" s="982"/>
      <c r="K108" s="982"/>
    </row>
    <row r="109" spans="2:11">
      <c r="B109" s="1363"/>
      <c r="C109" s="1364"/>
      <c r="D109" s="1365"/>
      <c r="E109" s="1366"/>
      <c r="F109" s="1367"/>
      <c r="G109" s="982"/>
      <c r="H109" s="982"/>
      <c r="I109" s="982"/>
      <c r="J109" s="982"/>
      <c r="K109" s="982"/>
    </row>
    <row r="110" spans="2:11">
      <c r="B110" s="1013">
        <f>+B105+1</f>
        <v>17</v>
      </c>
      <c r="C110" s="504">
        <v>738</v>
      </c>
      <c r="D110" s="483" t="str">
        <f>IF(F110&lt;&gt;"","  To "&amp;IF(C110="","",VLOOKUP(C110,ETB!$B$10:$C$678,2,0)),IF(C110="","",VLOOKUP(C110,ETB!$B$10:$C$678,2,0)))</f>
        <v>Net Wages</v>
      </c>
      <c r="E110" s="319">
        <f>Payroll!O58</f>
        <v>630</v>
      </c>
      <c r="F110" s="363"/>
      <c r="G110" s="982"/>
      <c r="H110" s="982"/>
      <c r="I110" s="982"/>
      <c r="J110" s="982"/>
      <c r="K110" s="982"/>
    </row>
    <row r="111" spans="2:11">
      <c r="B111" s="1013"/>
      <c r="C111" s="502">
        <v>668</v>
      </c>
      <c r="D111" s="483" t="str">
        <f>IF(F111&lt;&gt;"","  To "&amp;IF(C111="","",VLOOKUP(C111,ETB!$B$10:$C$678,2,0)),IF(C111="","",VLOOKUP(C111,ETB!$B$10:$C$678,2,0)))</f>
        <v xml:space="preserve">  To Cash in hand</v>
      </c>
      <c r="E111" s="318"/>
      <c r="F111" s="362">
        <f>E110</f>
        <v>630</v>
      </c>
      <c r="G111" s="982"/>
      <c r="H111" s="982"/>
      <c r="I111" s="982"/>
      <c r="J111" s="982"/>
      <c r="K111" s="982"/>
    </row>
    <row r="112" spans="2:11">
      <c r="B112" s="1013"/>
      <c r="C112" s="502"/>
      <c r="D112" s="483" t="str">
        <f>IF(F112&lt;&gt;"","  To "&amp;IF(C112="","",VLOOKUP(C112,ETB!$B$10:$C$678,2,0)),IF(C112="","",VLOOKUP(C112,ETB!$B$10:$C$678,2,0)))</f>
        <v/>
      </c>
      <c r="E112" s="318"/>
      <c r="F112" s="362"/>
      <c r="G112" s="982"/>
      <c r="H112" s="982"/>
      <c r="I112" s="982"/>
      <c r="J112" s="982"/>
      <c r="K112" s="982"/>
    </row>
    <row r="113" spans="2:11">
      <c r="B113" s="503"/>
      <c r="C113" s="497"/>
      <c r="D113" s="490" t="s">
        <v>1777</v>
      </c>
      <c r="E113" s="320"/>
      <c r="F113" s="364"/>
      <c r="G113" s="982"/>
      <c r="H113" s="982"/>
      <c r="I113" s="982"/>
      <c r="J113" s="982"/>
      <c r="K113" s="982"/>
    </row>
    <row r="114" spans="2:11">
      <c r="B114" s="1363"/>
      <c r="C114" s="1364"/>
      <c r="D114" s="1365"/>
      <c r="E114" s="1366"/>
      <c r="F114" s="1367"/>
      <c r="G114" s="982"/>
      <c r="H114" s="982"/>
      <c r="I114" s="982"/>
      <c r="J114" s="982"/>
      <c r="K114" s="982"/>
    </row>
    <row r="115" spans="2:11">
      <c r="B115" s="1013">
        <f>+B110+1</f>
        <v>18</v>
      </c>
      <c r="C115" s="504">
        <v>668</v>
      </c>
      <c r="D115" s="483" t="str">
        <f>IF(F115&lt;&gt;"","  To "&amp;IF(C115="","",VLOOKUP(C115,ETB!$B$10:$C$678,2,0)),IF(C115="","",VLOOKUP(C115,ETB!$B$10:$C$678,2,0)))</f>
        <v>Cash in hand</v>
      </c>
      <c r="E115" s="319">
        <v>13784.83</v>
      </c>
      <c r="F115" s="363"/>
      <c r="G115" s="982"/>
      <c r="H115" s="982"/>
      <c r="I115" s="982"/>
      <c r="J115" s="982"/>
      <c r="K115" s="982"/>
    </row>
    <row r="116" spans="2:11">
      <c r="B116" s="1013"/>
      <c r="C116" s="502">
        <v>727</v>
      </c>
      <c r="D116" s="483" t="str">
        <f>IF(F116&lt;&gt;"","  To "&amp;IF(C116="","",VLOOKUP(C116,ETB!$B$10:$C$678,2,0)),IF(C116="","",VLOOKUP(C116,ETB!$B$10:$C$678,2,0)))</f>
        <v xml:space="preserve">  To Director's current account</v>
      </c>
      <c r="E116" s="318"/>
      <c r="F116" s="362">
        <f>E115</f>
        <v>13784.83</v>
      </c>
      <c r="G116" s="982"/>
      <c r="H116" s="982"/>
      <c r="I116" s="982"/>
      <c r="J116" s="982"/>
      <c r="K116" s="982"/>
    </row>
    <row r="117" spans="2:11">
      <c r="B117" s="1013"/>
      <c r="C117" s="502"/>
      <c r="D117" s="483" t="str">
        <f>IF(F117&lt;&gt;"","  To "&amp;IF(C117="","",VLOOKUP(C117,ETB!$B$10:$C$678,2,0)),IF(C117="","",VLOOKUP(C117,ETB!$B$10:$C$678,2,0)))</f>
        <v/>
      </c>
      <c r="E117" s="318"/>
      <c r="F117" s="362"/>
      <c r="G117" s="982"/>
      <c r="H117" s="982"/>
      <c r="I117" s="982"/>
      <c r="J117" s="982"/>
      <c r="K117" s="982"/>
    </row>
    <row r="118" spans="2:11">
      <c r="B118" s="503"/>
      <c r="C118" s="497"/>
      <c r="D118" s="490" t="s">
        <v>1778</v>
      </c>
      <c r="E118" s="320"/>
      <c r="F118" s="364"/>
      <c r="G118" s="982"/>
      <c r="H118" s="982"/>
      <c r="I118" s="982"/>
      <c r="J118" s="982"/>
      <c r="K118" s="982"/>
    </row>
    <row r="119" spans="2:11">
      <c r="B119" s="1363"/>
      <c r="C119" s="1364"/>
      <c r="D119" s="1365"/>
      <c r="E119" s="1366"/>
      <c r="F119" s="1367"/>
      <c r="G119" s="982"/>
      <c r="H119" s="982"/>
      <c r="I119" s="982"/>
      <c r="J119" s="982"/>
      <c r="K119" s="982"/>
    </row>
    <row r="120" spans="2:11">
      <c r="B120" s="1063">
        <f>+B115+1</f>
        <v>19</v>
      </c>
      <c r="C120" s="1069">
        <v>727</v>
      </c>
      <c r="D120" s="1060" t="str">
        <f>IF(F120&lt;&gt;"","  To "&amp;IF(C120="","",VLOOKUP(C120,ETB!$B$10:$C$678,2,0)),IF(C120="","",VLOOKUP(C120,ETB!$B$10:$C$678,2,0)))</f>
        <v>Director's current account</v>
      </c>
      <c r="E120" s="1070">
        <f>F121+F122</f>
        <v>105000</v>
      </c>
      <c r="F120" s="1071"/>
      <c r="G120" s="982"/>
      <c r="H120" s="982"/>
      <c r="I120" s="982"/>
      <c r="J120" s="982"/>
      <c r="K120" s="982"/>
    </row>
    <row r="121" spans="2:11">
      <c r="B121" s="1063"/>
      <c r="C121" s="1059">
        <v>1</v>
      </c>
      <c r="D121" s="1060" t="str">
        <f>IF(F121&lt;&gt;"","  To "&amp;IF(C121="","",VLOOKUP(C121,ETB!$B$10:$C$678,2,0)),IF(C121="","",VLOOKUP(C121,ETB!$B$10:$C$678,2,0)))</f>
        <v xml:space="preserve">  To Sales </v>
      </c>
      <c r="E121" s="1061"/>
      <c r="F121" s="1062">
        <v>70000</v>
      </c>
      <c r="G121" s="982"/>
      <c r="H121" s="982"/>
      <c r="I121" s="982"/>
      <c r="J121" s="982"/>
      <c r="K121" s="982"/>
    </row>
    <row r="122" spans="2:11">
      <c r="B122" s="1063"/>
      <c r="C122" s="1059">
        <v>92</v>
      </c>
      <c r="D122" s="1060" t="str">
        <f>IF(F122&lt;&gt;"","  To "&amp;IF(C122="","",VLOOKUP(C122,ETB!$B$10:$C$678,2,0)),IF(C122="","",VLOOKUP(C122,ETB!$B$10:$C$678,2,0)))</f>
        <v xml:space="preserve">  To Other income</v>
      </c>
      <c r="E122" s="1061"/>
      <c r="F122" s="1062">
        <v>35000</v>
      </c>
      <c r="G122" s="982"/>
      <c r="H122" s="982"/>
      <c r="I122" s="982"/>
      <c r="J122" s="982"/>
      <c r="K122" s="982"/>
    </row>
    <row r="123" spans="2:11">
      <c r="B123" s="1063"/>
      <c r="C123" s="1059"/>
      <c r="D123" s="1060"/>
      <c r="E123" s="1061"/>
      <c r="F123" s="1062"/>
      <c r="G123" s="982"/>
      <c r="H123" s="982"/>
      <c r="I123" s="982"/>
      <c r="J123" s="982"/>
      <c r="K123" s="982"/>
    </row>
    <row r="124" spans="2:11">
      <c r="B124" s="1064"/>
      <c r="C124" s="1065"/>
      <c r="D124" s="1066" t="s">
        <v>1779</v>
      </c>
      <c r="E124" s="1067"/>
      <c r="F124" s="1068"/>
      <c r="G124" s="982"/>
      <c r="H124" s="982"/>
      <c r="I124" s="982"/>
      <c r="J124" s="982"/>
      <c r="K124" s="982"/>
    </row>
    <row r="125" spans="2:11">
      <c r="B125" s="1363"/>
      <c r="C125" s="1364"/>
      <c r="D125" s="1365"/>
      <c r="E125" s="1366"/>
      <c r="F125" s="1367"/>
      <c r="G125" s="982"/>
      <c r="H125" s="982"/>
      <c r="I125" s="982"/>
      <c r="J125" s="982"/>
      <c r="K125" s="982"/>
    </row>
    <row r="126" spans="2:11">
      <c r="B126" s="1063">
        <f>+B120+1</f>
        <v>20</v>
      </c>
      <c r="C126" s="1069">
        <v>442</v>
      </c>
      <c r="D126" s="1060" t="str">
        <f>IF(F126&lt;&gt;"","  To "&amp;IF(C126="","",VLOOKUP(C126,ETB!$B$10:$C$678,2,0)),IF(C126="","",VLOOKUP(C126,ETB!$B$10:$C$678,2,0)))</f>
        <v>Tax</v>
      </c>
      <c r="E126" s="1070">
        <f>'C4-3 - CT'!G47</f>
        <v>913.33</v>
      </c>
      <c r="F126" s="1071"/>
      <c r="G126" s="982"/>
      <c r="H126" s="982"/>
      <c r="I126" s="982"/>
      <c r="J126" s="982"/>
      <c r="K126" s="982"/>
    </row>
    <row r="127" spans="2:11">
      <c r="B127" s="1063"/>
      <c r="C127" s="1059">
        <v>747</v>
      </c>
      <c r="D127" s="1060" t="str">
        <f>IF(F127&lt;&gt;"","  To "&amp;IF(C127="","",VLOOKUP(C127,ETB!$B$10:$C$678,2,0)),IF(C127="","",VLOOKUP(C127,ETB!$B$10:$C$678,2,0)))</f>
        <v xml:space="preserve">  To Corporation Tax</v>
      </c>
      <c r="E127" s="1061"/>
      <c r="F127" s="1062">
        <f>E126</f>
        <v>913.33</v>
      </c>
      <c r="G127" s="982"/>
      <c r="H127" s="982"/>
      <c r="I127" s="982"/>
      <c r="J127" s="982"/>
      <c r="K127" s="982"/>
    </row>
    <row r="128" spans="2:11">
      <c r="B128" s="1063"/>
      <c r="C128" s="1059"/>
      <c r="D128" s="1060" t="str">
        <f>IF(F128&lt;&gt;"","  To "&amp;IF(C128="","",VLOOKUP(C128,ETB!$B$10:$C$678,2,0)),IF(C128="","",VLOOKUP(C128,ETB!$B$10:$C$678,2,0)))</f>
        <v/>
      </c>
      <c r="E128" s="1061"/>
      <c r="F128" s="1062"/>
      <c r="G128" s="982"/>
      <c r="H128" s="982"/>
      <c r="I128" s="982"/>
      <c r="J128" s="982"/>
      <c r="K128" s="982"/>
    </row>
    <row r="129" spans="2:11">
      <c r="B129" s="1064"/>
      <c r="C129" s="1065"/>
      <c r="D129" s="1066" t="s">
        <v>1780</v>
      </c>
      <c r="E129" s="1067"/>
      <c r="F129" s="1068"/>
      <c r="G129" s="982"/>
      <c r="H129" s="982"/>
      <c r="I129" s="982"/>
      <c r="J129" s="982"/>
      <c r="K129" s="982"/>
    </row>
    <row r="130" spans="2:11" hidden="1">
      <c r="B130" s="1363"/>
      <c r="C130" s="1364"/>
      <c r="D130" s="1365"/>
      <c r="E130" s="1366"/>
      <c r="F130" s="1367"/>
      <c r="G130" s="982"/>
      <c r="H130" s="982"/>
      <c r="I130" s="982"/>
      <c r="J130" s="982"/>
      <c r="K130" s="982"/>
    </row>
    <row r="131" spans="2:11" hidden="1">
      <c r="B131" s="1013">
        <f>+B126+1</f>
        <v>21</v>
      </c>
      <c r="C131" s="504"/>
      <c r="D131" s="483" t="str">
        <f>IF(F131&lt;&gt;"","  To "&amp;IF(C131="","",VLOOKUP(C131,ETB!$B$10:$C$678,2,0)),IF(C131="","",VLOOKUP(C131,ETB!$B$10:$C$678,2,0)))</f>
        <v/>
      </c>
      <c r="E131" s="319"/>
      <c r="F131" s="363"/>
      <c r="G131" s="982"/>
      <c r="H131" s="982"/>
      <c r="I131" s="982"/>
      <c r="J131" s="982"/>
      <c r="K131" s="982"/>
    </row>
    <row r="132" spans="2:11" hidden="1">
      <c r="B132" s="1013"/>
      <c r="C132" s="502"/>
      <c r="D132" s="483" t="str">
        <f>IF(F132&lt;&gt;"","  To "&amp;IF(C132="","",VLOOKUP(C132,ETB!$B$10:$C$678,2,0)),IF(C132="","",VLOOKUP(C132,ETB!$B$10:$C$678,2,0)))</f>
        <v/>
      </c>
      <c r="E132" s="318"/>
      <c r="F132" s="362"/>
      <c r="G132" s="982"/>
      <c r="H132" s="982"/>
      <c r="I132" s="982"/>
      <c r="J132" s="982"/>
      <c r="K132" s="982"/>
    </row>
    <row r="133" spans="2:11" hidden="1">
      <c r="B133" s="1013"/>
      <c r="C133" s="502"/>
      <c r="D133" s="483" t="str">
        <f>IF(F133&lt;&gt;"","  To "&amp;IF(C133="","",VLOOKUP(C133,ETB!$B$10:$C$678,2,0)),IF(C133="","",VLOOKUP(C133,ETB!$B$10:$C$678,2,0)))</f>
        <v/>
      </c>
      <c r="E133" s="318"/>
      <c r="F133" s="362"/>
      <c r="G133" s="982"/>
      <c r="H133" s="982"/>
      <c r="I133" s="982"/>
      <c r="J133" s="982"/>
      <c r="K133" s="982"/>
    </row>
    <row r="134" spans="2:11" hidden="1">
      <c r="B134" s="503"/>
      <c r="C134" s="497"/>
      <c r="D134" s="490" t="s">
        <v>1781</v>
      </c>
      <c r="E134" s="320"/>
      <c r="F134" s="364"/>
      <c r="G134" s="982"/>
      <c r="H134" s="982"/>
      <c r="I134" s="982"/>
      <c r="J134" s="982"/>
      <c r="K134" s="982"/>
    </row>
    <row r="135" spans="2:11" hidden="1">
      <c r="B135" s="1363"/>
      <c r="C135" s="1364"/>
      <c r="D135" s="1365"/>
      <c r="E135" s="1366"/>
      <c r="F135" s="1367"/>
      <c r="G135" s="982"/>
      <c r="H135" s="982"/>
      <c r="I135" s="982"/>
      <c r="J135" s="982"/>
      <c r="K135" s="982"/>
    </row>
    <row r="136" spans="2:11" hidden="1">
      <c r="B136" s="1013">
        <f>+B131+1</f>
        <v>22</v>
      </c>
      <c r="C136" s="504"/>
      <c r="D136" s="483" t="str">
        <f>IF(F136&lt;&gt;"","  To "&amp;IF(C136="","",VLOOKUP(C136,ETB!$B$10:$C$678,2,0)),IF(C136="","",VLOOKUP(C136,ETB!$B$10:$C$678,2,0)))</f>
        <v/>
      </c>
      <c r="E136" s="319"/>
      <c r="F136" s="363"/>
      <c r="G136" s="982"/>
      <c r="H136" s="982"/>
      <c r="I136" s="982"/>
      <c r="J136" s="982"/>
      <c r="K136" s="982"/>
    </row>
    <row r="137" spans="2:11" hidden="1">
      <c r="B137" s="1013"/>
      <c r="C137" s="504"/>
      <c r="D137" s="483" t="str">
        <f>IF(F137&lt;&gt;"","  To "&amp;IF(C137="","",VLOOKUP(C137,ETB!$B$10:$C$678,2,0)),IF(C137="","",VLOOKUP(C137,ETB!$B$10:$C$678,2,0)))</f>
        <v/>
      </c>
      <c r="E137" s="319"/>
      <c r="F137" s="363"/>
      <c r="G137" s="982"/>
      <c r="H137" s="982"/>
      <c r="I137" s="982"/>
      <c r="J137" s="982"/>
      <c r="K137" s="982"/>
    </row>
    <row r="138" spans="2:11" hidden="1">
      <c r="B138" s="1013"/>
      <c r="C138" s="502"/>
      <c r="D138" s="483" t="str">
        <f>IF(F138&lt;&gt;"","  To "&amp;IF(C138="","",VLOOKUP(C138,ETB!$B$10:$C$678,2,0)),IF(C138="","",VLOOKUP(C138,ETB!$B$10:$C$678,2,0)))</f>
        <v/>
      </c>
      <c r="E138" s="318"/>
      <c r="F138" s="362"/>
      <c r="G138" s="982"/>
      <c r="H138" s="982"/>
      <c r="I138" s="982"/>
      <c r="J138" s="982"/>
      <c r="K138" s="982"/>
    </row>
    <row r="139" spans="2:11" hidden="1">
      <c r="B139" s="1013"/>
      <c r="C139" s="502"/>
      <c r="D139" s="483" t="str">
        <f>IF(F139&lt;&gt;"","  To "&amp;IF(C139="","",VLOOKUP(C139,ETB!$B$10:$C$678,2,0)),IF(C139="","",VLOOKUP(C139,ETB!$B$10:$C$678,2,0)))</f>
        <v/>
      </c>
      <c r="E139" s="318"/>
      <c r="F139" s="362"/>
      <c r="G139" s="982"/>
      <c r="H139" s="982"/>
      <c r="I139" s="982"/>
      <c r="J139" s="982"/>
      <c r="K139" s="982"/>
    </row>
    <row r="140" spans="2:11" hidden="1">
      <c r="B140" s="503"/>
      <c r="C140" s="497"/>
      <c r="D140" s="490" t="s">
        <v>1782</v>
      </c>
      <c r="E140" s="320"/>
      <c r="F140" s="364"/>
      <c r="G140" s="982"/>
      <c r="H140" s="982"/>
      <c r="I140" s="982"/>
      <c r="J140" s="982"/>
      <c r="K140" s="982"/>
    </row>
    <row r="141" spans="2:11" hidden="1">
      <c r="B141" s="1363"/>
      <c r="C141" s="1364"/>
      <c r="D141" s="1365"/>
      <c r="E141" s="1366"/>
      <c r="F141" s="1367"/>
      <c r="G141" s="982"/>
      <c r="H141" s="982"/>
      <c r="I141" s="982"/>
      <c r="J141" s="982"/>
      <c r="K141" s="982"/>
    </row>
    <row r="142" spans="2:11" hidden="1">
      <c r="B142" s="1013">
        <f>+B136+1</f>
        <v>23</v>
      </c>
      <c r="C142" s="504"/>
      <c r="D142" s="483" t="str">
        <f>IF(F142&lt;&gt;"","  To "&amp;IF(C142="","",VLOOKUP(C142,ETB!$B$10:$C$678,2,0)),IF(C142="","",VLOOKUP(C142,ETB!$B$10:$C$678,2,0)))</f>
        <v/>
      </c>
      <c r="E142" s="319"/>
      <c r="F142" s="363"/>
      <c r="G142" s="982"/>
      <c r="H142" s="982"/>
      <c r="I142" s="982"/>
      <c r="J142" s="982"/>
      <c r="K142" s="982"/>
    </row>
    <row r="143" spans="2:11" hidden="1">
      <c r="B143" s="1013"/>
      <c r="C143" s="502"/>
      <c r="D143" s="483" t="str">
        <f>IF(F143&lt;&gt;"","  To "&amp;IF(C143="","",VLOOKUP(C143,ETB!$B$10:$C$678,2,0)),IF(C143="","",VLOOKUP(C143,ETB!$B$10:$C$678,2,0)))</f>
        <v/>
      </c>
      <c r="E143" s="318"/>
      <c r="F143" s="362"/>
      <c r="G143" s="982"/>
      <c r="H143" s="982"/>
      <c r="I143" s="982"/>
      <c r="J143" s="982"/>
      <c r="K143" s="982"/>
    </row>
    <row r="144" spans="2:11" hidden="1">
      <c r="B144" s="1013"/>
      <c r="C144" s="502"/>
      <c r="D144" s="483" t="str">
        <f>IF(F144&lt;&gt;"","  To "&amp;IF(C144="","",VLOOKUP(C144,ETB!$B$10:$C$678,2,0)),IF(C144="","",VLOOKUP(C144,ETB!$B$10:$C$678,2,0)))</f>
        <v/>
      </c>
      <c r="E144" s="318"/>
      <c r="F144" s="362"/>
      <c r="G144" s="982"/>
      <c r="H144" s="982"/>
      <c r="I144" s="982"/>
      <c r="J144" s="982"/>
      <c r="K144" s="982"/>
    </row>
    <row r="145" spans="2:11" hidden="1">
      <c r="B145" s="503"/>
      <c r="C145" s="497"/>
      <c r="D145" s="490" t="s">
        <v>1783</v>
      </c>
      <c r="E145" s="320"/>
      <c r="F145" s="364"/>
      <c r="G145" s="982"/>
      <c r="H145" s="982"/>
      <c r="I145" s="982"/>
      <c r="J145" s="982"/>
      <c r="K145" s="982"/>
    </row>
    <row r="146" spans="2:11" hidden="1">
      <c r="B146" s="1363"/>
      <c r="C146" s="1364"/>
      <c r="D146" s="1365"/>
      <c r="E146" s="1366"/>
      <c r="F146" s="1367"/>
      <c r="G146" s="982"/>
      <c r="H146" s="982"/>
      <c r="I146" s="982"/>
      <c r="J146" s="982"/>
      <c r="K146" s="982"/>
    </row>
    <row r="147" spans="2:11" hidden="1">
      <c r="B147" s="1013">
        <f>+B142+1</f>
        <v>24</v>
      </c>
      <c r="C147" s="504"/>
      <c r="D147" s="483" t="str">
        <f>IF(F147&lt;&gt;"","  To "&amp;IF(C147="","",VLOOKUP(C147,ETB!$B$10:$C$678,2,0)),IF(C147="","",VLOOKUP(C147,ETB!$B$10:$C$678,2,0)))</f>
        <v/>
      </c>
      <c r="E147" s="319"/>
      <c r="F147" s="363"/>
      <c r="G147" s="982"/>
      <c r="H147" s="982"/>
      <c r="I147" s="982"/>
      <c r="J147" s="982"/>
      <c r="K147" s="982"/>
    </row>
    <row r="148" spans="2:11" hidden="1">
      <c r="B148" s="1013"/>
      <c r="C148" s="502"/>
      <c r="D148" s="483" t="str">
        <f>IF(F148&lt;&gt;"","  To "&amp;IF(C148="","",VLOOKUP(C148,ETB!$B$10:$C$678,2,0)),IF(C148="","",VLOOKUP(C148,ETB!$B$10:$C$678,2,0)))</f>
        <v/>
      </c>
      <c r="E148" s="318"/>
      <c r="F148" s="362"/>
      <c r="G148" s="982"/>
      <c r="H148" s="982"/>
      <c r="I148" s="982"/>
      <c r="J148" s="982"/>
      <c r="K148" s="982"/>
    </row>
    <row r="149" spans="2:11" hidden="1">
      <c r="B149" s="1013"/>
      <c r="C149" s="502"/>
      <c r="D149" s="483" t="str">
        <f>IF(F149&lt;&gt;"","  To "&amp;IF(C149="","",VLOOKUP(C149,ETB!$B$10:$C$678,2,0)),IF(C149="","",VLOOKUP(C149,ETB!$B$10:$C$678,2,0)))</f>
        <v/>
      </c>
      <c r="E149" s="318"/>
      <c r="F149" s="362"/>
      <c r="G149" s="982"/>
      <c r="H149" s="982"/>
      <c r="I149" s="982"/>
      <c r="J149" s="982"/>
      <c r="K149" s="982"/>
    </row>
    <row r="150" spans="2:11" hidden="1">
      <c r="B150" s="503"/>
      <c r="C150" s="497"/>
      <c r="D150" s="490" t="s">
        <v>1784</v>
      </c>
      <c r="E150" s="320"/>
      <c r="F150" s="364"/>
      <c r="G150" s="982"/>
      <c r="H150" s="982"/>
      <c r="I150" s="982"/>
      <c r="J150" s="982"/>
      <c r="K150" s="982"/>
    </row>
    <row r="151" spans="2:11" hidden="1">
      <c r="B151" s="1363"/>
      <c r="C151" s="1364"/>
      <c r="D151" s="1365"/>
      <c r="E151" s="1366"/>
      <c r="F151" s="1367"/>
      <c r="G151" s="982"/>
      <c r="H151" s="982"/>
      <c r="I151" s="982"/>
      <c r="J151" s="982"/>
      <c r="K151" s="982"/>
    </row>
    <row r="152" spans="2:11" hidden="1">
      <c r="B152" s="1013">
        <f>+B147+1</f>
        <v>25</v>
      </c>
      <c r="C152" s="504"/>
      <c r="D152" s="483" t="str">
        <f>IF(F152&lt;&gt;"","  To "&amp;IF(C152="","",VLOOKUP(C152,ETB!$B$10:$C$678,2,0)),IF(C152="","",VLOOKUP(C152,ETB!$B$10:$C$678,2,0)))</f>
        <v/>
      </c>
      <c r="E152" s="319"/>
      <c r="F152" s="363"/>
      <c r="G152" s="982"/>
      <c r="H152" s="982"/>
      <c r="I152" s="982"/>
      <c r="J152" s="982"/>
      <c r="K152" s="982"/>
    </row>
    <row r="153" spans="2:11" hidden="1">
      <c r="B153" s="1013"/>
      <c r="C153" s="502"/>
      <c r="D153" s="483" t="str">
        <f>IF(F153&lt;&gt;"","  To "&amp;IF(C153="","",VLOOKUP(C153,ETB!$B$10:$C$678,2,0)),IF(C153="","",VLOOKUP(C153,ETB!$B$10:$C$678,2,0)))</f>
        <v/>
      </c>
      <c r="E153" s="318"/>
      <c r="F153" s="362"/>
      <c r="G153" s="982"/>
      <c r="H153" s="982"/>
      <c r="I153" s="982"/>
      <c r="J153" s="982"/>
      <c r="K153" s="982"/>
    </row>
    <row r="154" spans="2:11" hidden="1">
      <c r="B154" s="1013"/>
      <c r="C154" s="502"/>
      <c r="D154" s="483" t="str">
        <f>IF(F154&lt;&gt;"","  To "&amp;IF(C154="","",VLOOKUP(C154,ETB!$B$10:$C$678,2,0)),IF(C154="","",VLOOKUP(C154,ETB!$B$10:$C$678,2,0)))</f>
        <v/>
      </c>
      <c r="E154" s="318"/>
      <c r="F154" s="362"/>
      <c r="G154" s="982"/>
      <c r="H154" s="982"/>
      <c r="I154" s="982"/>
      <c r="J154" s="982"/>
      <c r="K154" s="982"/>
    </row>
    <row r="155" spans="2:11" hidden="1">
      <c r="B155" s="503"/>
      <c r="C155" s="497"/>
      <c r="D155" s="490" t="s">
        <v>1785</v>
      </c>
      <c r="E155" s="320"/>
      <c r="F155" s="364"/>
      <c r="G155" s="982"/>
      <c r="H155" s="982"/>
      <c r="I155" s="982"/>
      <c r="J155" s="982"/>
      <c r="K155" s="982"/>
    </row>
    <row r="156" spans="2:11" hidden="1">
      <c r="B156" s="1363"/>
      <c r="C156" s="1364"/>
      <c r="D156" s="1365"/>
      <c r="E156" s="1366"/>
      <c r="F156" s="1367"/>
      <c r="G156" s="982"/>
      <c r="H156" s="982"/>
      <c r="I156" s="982"/>
      <c r="J156" s="982"/>
      <c r="K156" s="982"/>
    </row>
    <row r="157" spans="2:11" hidden="1">
      <c r="B157" s="1013">
        <f>+B152+1</f>
        <v>26</v>
      </c>
      <c r="C157" s="504"/>
      <c r="D157" s="483" t="str">
        <f>IF(F157&lt;&gt;"","  To "&amp;IF(C157="","",VLOOKUP(C157,ETB!$B$10:$C$678,2,0)),IF(C157="","",VLOOKUP(C157,ETB!$B$10:$C$678,2,0)))</f>
        <v/>
      </c>
      <c r="E157" s="319"/>
      <c r="F157" s="363"/>
      <c r="G157" s="982"/>
      <c r="H157" s="982"/>
      <c r="I157" s="982"/>
      <c r="J157" s="982"/>
      <c r="K157" s="982"/>
    </row>
    <row r="158" spans="2:11" hidden="1">
      <c r="B158" s="1013"/>
      <c r="C158" s="502"/>
      <c r="D158" s="483" t="str">
        <f>IF(F158&lt;&gt;"","  To "&amp;IF(C158="","",VLOOKUP(C158,ETB!$B$10:$C$678,2,0)),IF(C158="","",VLOOKUP(C158,ETB!$B$10:$C$678,2,0)))</f>
        <v/>
      </c>
      <c r="E158" s="318"/>
      <c r="F158" s="362"/>
      <c r="G158" s="982"/>
      <c r="H158" s="982"/>
      <c r="I158" s="982"/>
      <c r="J158" s="982"/>
      <c r="K158" s="982"/>
    </row>
    <row r="159" spans="2:11" hidden="1">
      <c r="B159" s="1013"/>
      <c r="C159" s="502"/>
      <c r="D159" s="483" t="str">
        <f>IF(F159&lt;&gt;"","  To "&amp;IF(C159="","",VLOOKUP(C159,ETB!$B$10:$C$678,2,0)),IF(C159="","",VLOOKUP(C159,ETB!$B$10:$C$678,2,0)))</f>
        <v/>
      </c>
      <c r="E159" s="318"/>
      <c r="F159" s="362"/>
      <c r="G159" s="982"/>
      <c r="H159" s="982"/>
      <c r="I159" s="982"/>
      <c r="J159" s="982"/>
      <c r="K159" s="982"/>
    </row>
    <row r="160" spans="2:11" hidden="1">
      <c r="B160" s="503"/>
      <c r="C160" s="497"/>
      <c r="D160" s="490" t="s">
        <v>1786</v>
      </c>
      <c r="E160" s="320"/>
      <c r="F160" s="364"/>
      <c r="G160" s="982"/>
      <c r="H160" s="982"/>
      <c r="I160" s="982"/>
      <c r="J160" s="982"/>
      <c r="K160" s="982"/>
    </row>
    <row r="161" spans="2:11" hidden="1">
      <c r="B161" s="1363"/>
      <c r="C161" s="1364"/>
      <c r="D161" s="1365"/>
      <c r="E161" s="1366"/>
      <c r="F161" s="1367"/>
      <c r="G161" s="982"/>
      <c r="H161" s="982"/>
      <c r="I161" s="982"/>
      <c r="J161" s="982"/>
      <c r="K161" s="982"/>
    </row>
    <row r="162" spans="2:11" hidden="1">
      <c r="B162" s="1013">
        <f>+B157+1</f>
        <v>27</v>
      </c>
      <c r="C162" s="504"/>
      <c r="D162" s="483" t="str">
        <f>IF(F162&lt;&gt;"","  To "&amp;IF(C162="","",VLOOKUP(C162,ETB!$B$10:$C$678,2,0)),IF(C162="","",VLOOKUP(C162,ETB!$B$10:$C$678,2,0)))</f>
        <v/>
      </c>
      <c r="E162" s="319"/>
      <c r="F162" s="363"/>
      <c r="G162" s="982"/>
      <c r="H162" s="982"/>
      <c r="I162" s="982"/>
      <c r="J162" s="982"/>
      <c r="K162" s="982"/>
    </row>
    <row r="163" spans="2:11" hidden="1">
      <c r="B163" s="1013"/>
      <c r="C163" s="502"/>
      <c r="D163" s="483" t="str">
        <f>IF(F163&lt;&gt;"","  To "&amp;IF(C163="","",VLOOKUP(C163,ETB!$B$10:$C$678,2,0)),IF(C163="","",VLOOKUP(C163,ETB!$B$10:$C$678,2,0)))</f>
        <v/>
      </c>
      <c r="E163" s="318"/>
      <c r="F163" s="362"/>
      <c r="G163" s="982"/>
      <c r="H163" s="982"/>
      <c r="I163" s="982"/>
      <c r="J163" s="982"/>
      <c r="K163" s="982"/>
    </row>
    <row r="164" spans="2:11" hidden="1">
      <c r="B164" s="1013"/>
      <c r="C164" s="502"/>
      <c r="D164" s="483" t="str">
        <f>IF(F164&lt;&gt;"","  To "&amp;IF(C164="","",VLOOKUP(C164,ETB!$B$10:$C$678,2,0)),IF(C164="","",VLOOKUP(C164,ETB!$B$10:$C$678,2,0)))</f>
        <v/>
      </c>
      <c r="E164" s="318"/>
      <c r="F164" s="362"/>
      <c r="G164" s="982"/>
      <c r="H164" s="982"/>
      <c r="I164" s="982"/>
      <c r="J164" s="982"/>
      <c r="K164" s="982"/>
    </row>
    <row r="165" spans="2:11" hidden="1">
      <c r="B165" s="503"/>
      <c r="C165" s="497"/>
      <c r="D165" s="490" t="s">
        <v>1787</v>
      </c>
      <c r="E165" s="320"/>
      <c r="F165" s="364"/>
      <c r="G165" s="982"/>
      <c r="H165" s="982"/>
      <c r="I165" s="982"/>
      <c r="J165" s="982"/>
      <c r="K165" s="982"/>
    </row>
    <row r="166" spans="2:11" hidden="1">
      <c r="B166" s="1363"/>
      <c r="C166" s="1364"/>
      <c r="D166" s="1365"/>
      <c r="E166" s="1366"/>
      <c r="F166" s="1367"/>
      <c r="G166" s="982"/>
      <c r="H166" s="982"/>
      <c r="I166" s="982"/>
      <c r="J166" s="982"/>
      <c r="K166" s="982"/>
    </row>
    <row r="167" spans="2:11" hidden="1">
      <c r="B167" s="1013">
        <f>+B162+1</f>
        <v>28</v>
      </c>
      <c r="C167" s="504"/>
      <c r="D167" s="483" t="str">
        <f>IF(F167&lt;&gt;"","  To "&amp;IF(C167="","",VLOOKUP(C167,ETB!$B$10:$C$678,2,0)),IF(C167="","",VLOOKUP(C167,ETB!$B$10:$C$678,2,0)))</f>
        <v/>
      </c>
      <c r="E167" s="319">
        <f>SUM(F168:F168)</f>
        <v>0</v>
      </c>
      <c r="F167" s="363"/>
      <c r="G167" s="982"/>
      <c r="H167" s="982"/>
      <c r="I167" s="982"/>
      <c r="J167" s="982"/>
      <c r="K167" s="982"/>
    </row>
    <row r="168" spans="2:11" hidden="1">
      <c r="B168" s="1013"/>
      <c r="C168" s="502"/>
      <c r="D168" s="483" t="str">
        <f>IF(F168&lt;&gt;"","  To "&amp;IF(C168="","",VLOOKUP(C168,ETB!$B$10:$C$678,2,0)),IF(C168="","",VLOOKUP(C168,ETB!$B$10:$C$678,2,0)))</f>
        <v/>
      </c>
      <c r="E168" s="318"/>
      <c r="F168" s="362"/>
      <c r="G168" s="982"/>
      <c r="H168" s="982"/>
      <c r="I168" s="982"/>
      <c r="J168" s="982"/>
      <c r="K168" s="982"/>
    </row>
    <row r="169" spans="2:11" hidden="1">
      <c r="B169" s="1013"/>
      <c r="C169" s="502"/>
      <c r="D169" s="483" t="str">
        <f>IF(F169&lt;&gt;"","  To "&amp;IF(C169="","",VLOOKUP(C169,ETB!$B$10:$C$678,2,0)),IF(C169="","",VLOOKUP(C169,ETB!$B$10:$C$678,2,0)))</f>
        <v/>
      </c>
      <c r="E169" s="318"/>
      <c r="F169" s="362"/>
      <c r="G169" s="982"/>
      <c r="H169" s="982"/>
      <c r="I169" s="982"/>
      <c r="J169" s="982"/>
      <c r="K169" s="982"/>
    </row>
    <row r="170" spans="2:11" hidden="1">
      <c r="B170" s="1013"/>
      <c r="C170" s="502"/>
      <c r="D170" s="483" t="str">
        <f>IF(F170&lt;&gt;"","  To "&amp;IF(C170="","",VLOOKUP(C170,ETB!$B$10:$C$678,2,0)),IF(C170="","",VLOOKUP(C170,ETB!$B$10:$C$678,2,0)))</f>
        <v/>
      </c>
      <c r="E170" s="318"/>
      <c r="F170" s="362"/>
      <c r="G170" s="982"/>
      <c r="H170" s="982"/>
      <c r="I170" s="982"/>
      <c r="J170" s="982"/>
      <c r="K170" s="982"/>
    </row>
    <row r="171" spans="2:11" hidden="1">
      <c r="B171" s="503"/>
      <c r="C171" s="497"/>
      <c r="D171" s="490" t="s">
        <v>1788</v>
      </c>
      <c r="E171" s="320"/>
      <c r="F171" s="364"/>
      <c r="G171" s="982"/>
      <c r="H171" s="982"/>
      <c r="I171" s="982"/>
      <c r="J171" s="982"/>
      <c r="K171" s="982"/>
    </row>
    <row r="172" spans="2:11" hidden="1">
      <c r="B172" s="1363"/>
      <c r="C172" s="1364"/>
      <c r="D172" s="1365"/>
      <c r="E172" s="1366"/>
      <c r="F172" s="1367"/>
      <c r="G172" s="982"/>
      <c r="H172" s="982"/>
      <c r="I172" s="982"/>
      <c r="J172" s="982"/>
      <c r="K172" s="982"/>
    </row>
    <row r="173" spans="2:11" hidden="1">
      <c r="B173" s="1013">
        <f>+B167+1</f>
        <v>29</v>
      </c>
      <c r="C173" s="504"/>
      <c r="D173" s="483" t="str">
        <f>IF(F173&lt;&gt;"","  To "&amp;IF(C173="","",VLOOKUP(C173,ETB!$B$10:$C$678,2,0)),IF(C173="","",VLOOKUP(C173,ETB!$B$10:$C$678,2,0)))</f>
        <v/>
      </c>
      <c r="E173" s="319">
        <f>SUM(F174:F174)</f>
        <v>0</v>
      </c>
      <c r="F173" s="363"/>
      <c r="G173" s="982"/>
      <c r="H173" s="982"/>
      <c r="I173" s="982"/>
      <c r="J173" s="982"/>
      <c r="K173" s="982"/>
    </row>
    <row r="174" spans="2:11" hidden="1">
      <c r="B174" s="1013"/>
      <c r="C174" s="502"/>
      <c r="D174" s="483" t="str">
        <f>IF(F174&lt;&gt;"","  To "&amp;IF(C174="","",VLOOKUP(C174,ETB!$B$10:$C$678,2,0)),IF(C174="","",VLOOKUP(C174,ETB!$B$10:$C$678,2,0)))</f>
        <v/>
      </c>
      <c r="E174" s="318"/>
      <c r="F174" s="362"/>
      <c r="G174" s="982"/>
      <c r="H174" s="982"/>
      <c r="I174" s="982"/>
      <c r="J174" s="982"/>
      <c r="K174" s="982"/>
    </row>
    <row r="175" spans="2:11" hidden="1">
      <c r="B175" s="1013"/>
      <c r="C175" s="502"/>
      <c r="D175" s="483" t="str">
        <f>IF(F175&lt;&gt;"","  To "&amp;IF(C175="","",VLOOKUP(C175,ETB!$B$10:$C$678,2,0)),IF(C175="","",VLOOKUP(C175,ETB!$B$10:$C$678,2,0)))</f>
        <v/>
      </c>
      <c r="E175" s="318"/>
      <c r="F175" s="362"/>
      <c r="G175" s="982"/>
      <c r="H175" s="982"/>
      <c r="I175" s="982"/>
      <c r="J175" s="982"/>
      <c r="K175" s="982"/>
    </row>
    <row r="176" spans="2:11" hidden="1">
      <c r="B176" s="1013"/>
      <c r="C176" s="502"/>
      <c r="D176" s="483" t="str">
        <f>IF(F176&lt;&gt;"","  To "&amp;IF(C176="","",VLOOKUP(C176,ETB!$B$10:$C$678,2,0)),IF(C176="","",VLOOKUP(C176,ETB!$B$10:$C$678,2,0)))</f>
        <v/>
      </c>
      <c r="E176" s="318"/>
      <c r="F176" s="362"/>
      <c r="G176" s="982"/>
      <c r="H176" s="982"/>
      <c r="I176" s="982"/>
      <c r="J176" s="982"/>
      <c r="K176" s="982"/>
    </row>
    <row r="177" spans="2:11" hidden="1">
      <c r="B177" s="503"/>
      <c r="C177" s="497"/>
      <c r="D177" s="490" t="s">
        <v>1788</v>
      </c>
      <c r="E177" s="320"/>
      <c r="F177" s="364"/>
      <c r="G177" s="982"/>
      <c r="H177" s="982"/>
      <c r="I177" s="982"/>
      <c r="J177" s="982"/>
      <c r="K177" s="982"/>
    </row>
    <row r="178" spans="2:11" hidden="1">
      <c r="B178" s="1363"/>
      <c r="C178" s="1364"/>
      <c r="D178" s="1365"/>
      <c r="E178" s="1366"/>
      <c r="F178" s="1367"/>
      <c r="G178" s="982"/>
      <c r="H178" s="982"/>
      <c r="I178" s="982"/>
      <c r="J178" s="982"/>
      <c r="K178" s="982"/>
    </row>
    <row r="179" spans="2:11" hidden="1">
      <c r="B179" s="1013">
        <f>+B173+1</f>
        <v>30</v>
      </c>
      <c r="C179" s="504"/>
      <c r="D179" s="483" t="str">
        <f>IF(F179&lt;&gt;"","  To "&amp;IF(C179="","",VLOOKUP(C179,ETB!$B$10:$C$678,2,0)),IF(C179="","",VLOOKUP(C179,ETB!$B$10:$C$678,2,0)))</f>
        <v/>
      </c>
      <c r="E179" s="319">
        <f>SUM(F180:F180)</f>
        <v>0</v>
      </c>
      <c r="F179" s="363"/>
      <c r="G179" s="982"/>
      <c r="H179" s="982"/>
      <c r="I179" s="982"/>
      <c r="J179" s="982"/>
      <c r="K179" s="982"/>
    </row>
    <row r="180" spans="2:11" hidden="1">
      <c r="B180" s="1013"/>
      <c r="C180" s="502"/>
      <c r="D180" s="483" t="str">
        <f>IF(F180&lt;&gt;"","  To "&amp;IF(C180="","",VLOOKUP(C180,ETB!$B$10:$C$678,2,0)),IF(C180="","",VLOOKUP(C180,ETB!$B$10:$C$678,2,0)))</f>
        <v/>
      </c>
      <c r="E180" s="318"/>
      <c r="F180" s="362"/>
      <c r="G180" s="982"/>
      <c r="H180" s="982"/>
      <c r="I180" s="982"/>
      <c r="J180" s="982"/>
      <c r="K180" s="982"/>
    </row>
    <row r="181" spans="2:11" hidden="1">
      <c r="B181" s="1013"/>
      <c r="C181" s="502"/>
      <c r="D181" s="483" t="str">
        <f>IF(F181&lt;&gt;"","  To "&amp;IF(C181="","",VLOOKUP(C181,ETB!$B$10:$C$678,2,0)),IF(C181="","",VLOOKUP(C181,ETB!$B$10:$C$678,2,0)))</f>
        <v/>
      </c>
      <c r="E181" s="318"/>
      <c r="F181" s="362"/>
      <c r="G181" s="982"/>
      <c r="H181" s="982"/>
      <c r="I181" s="982"/>
      <c r="J181" s="982"/>
      <c r="K181" s="982"/>
    </row>
    <row r="182" spans="2:11" hidden="1">
      <c r="B182" s="1013"/>
      <c r="C182" s="502"/>
      <c r="D182" s="483" t="str">
        <f>IF(F182&lt;&gt;"","  To "&amp;IF(C182="","",VLOOKUP(C182,ETB!$B$10:$C$678,2,0)),IF(C182="","",VLOOKUP(C182,ETB!$B$10:$C$678,2,0)))</f>
        <v/>
      </c>
      <c r="E182" s="318"/>
      <c r="F182" s="362"/>
      <c r="G182" s="982"/>
      <c r="H182" s="982"/>
      <c r="I182" s="982"/>
      <c r="J182" s="982"/>
      <c r="K182" s="982"/>
    </row>
    <row r="183" spans="2:11" hidden="1">
      <c r="B183" s="503"/>
      <c r="C183" s="497"/>
      <c r="D183" s="490" t="s">
        <v>1788</v>
      </c>
      <c r="E183" s="320"/>
      <c r="F183" s="364"/>
      <c r="G183" s="982"/>
      <c r="H183" s="982"/>
      <c r="I183" s="982"/>
      <c r="J183" s="982"/>
      <c r="K183" s="982"/>
    </row>
    <row r="184" spans="2:11" hidden="1">
      <c r="B184" s="1363"/>
      <c r="C184" s="1364"/>
      <c r="D184" s="1365"/>
      <c r="E184" s="1366"/>
      <c r="F184" s="1367"/>
      <c r="G184" s="982"/>
      <c r="H184" s="982"/>
      <c r="I184" s="982"/>
      <c r="J184" s="982"/>
      <c r="K184" s="982"/>
    </row>
    <row r="185" spans="2:11" hidden="1">
      <c r="B185" s="1013">
        <f>+B179+1</f>
        <v>31</v>
      </c>
      <c r="C185" s="504"/>
      <c r="D185" s="483" t="str">
        <f>IF(F185&lt;&gt;"","  To "&amp;IF(C185="","",VLOOKUP(C185,ETB!$B$10:$C$678,2,0)),IF(C185="","",VLOOKUP(C185,ETB!$B$10:$C$678,2,0)))</f>
        <v/>
      </c>
      <c r="E185" s="319">
        <f>SUM(F186:F186)</f>
        <v>0</v>
      </c>
      <c r="F185" s="363"/>
      <c r="G185" s="982"/>
      <c r="H185" s="982"/>
      <c r="I185" s="982"/>
      <c r="J185" s="982"/>
      <c r="K185" s="982"/>
    </row>
    <row r="186" spans="2:11" hidden="1">
      <c r="B186" s="1013"/>
      <c r="C186" s="502"/>
      <c r="D186" s="483" t="str">
        <f>IF(F186&lt;&gt;"","  To "&amp;IF(C186="","",VLOOKUP(C186,ETB!$B$10:$C$678,2,0)),IF(C186="","",VLOOKUP(C186,ETB!$B$10:$C$678,2,0)))</f>
        <v/>
      </c>
      <c r="E186" s="318"/>
      <c r="F186" s="362"/>
      <c r="G186" s="982"/>
      <c r="H186" s="982"/>
      <c r="I186" s="982"/>
      <c r="J186" s="982"/>
      <c r="K186" s="982"/>
    </row>
    <row r="187" spans="2:11" hidden="1">
      <c r="B187" s="1013"/>
      <c r="C187" s="502"/>
      <c r="D187" s="483" t="str">
        <f>IF(F187&lt;&gt;"","  To "&amp;IF(C187="","",VLOOKUP(C187,ETB!$B$10:$C$678,2,0)),IF(C187="","",VLOOKUP(C187,ETB!$B$10:$C$678,2,0)))</f>
        <v/>
      </c>
      <c r="E187" s="318"/>
      <c r="F187" s="362"/>
      <c r="G187" s="982"/>
      <c r="H187" s="982"/>
      <c r="I187" s="982"/>
      <c r="J187" s="982"/>
      <c r="K187" s="982"/>
    </row>
    <row r="188" spans="2:11" hidden="1">
      <c r="B188" s="1013"/>
      <c r="C188" s="502"/>
      <c r="D188" s="483" t="str">
        <f>IF(F188&lt;&gt;"","  To "&amp;IF(C188="","",VLOOKUP(C188,ETB!$B$10:$C$678,2,0)),IF(C188="","",VLOOKUP(C188,ETB!$B$10:$C$678,2,0)))</f>
        <v/>
      </c>
      <c r="E188" s="318"/>
      <c r="F188" s="362"/>
      <c r="G188" s="982"/>
      <c r="H188" s="982"/>
      <c r="I188" s="982"/>
      <c r="J188" s="982"/>
      <c r="K188" s="982"/>
    </row>
    <row r="189" spans="2:11" hidden="1">
      <c r="B189" s="503"/>
      <c r="C189" s="497"/>
      <c r="D189" s="490" t="s">
        <v>1788</v>
      </c>
      <c r="E189" s="320"/>
      <c r="F189" s="364"/>
      <c r="G189" s="982"/>
      <c r="H189" s="982"/>
      <c r="I189" s="982"/>
      <c r="J189" s="982"/>
      <c r="K189" s="982"/>
    </row>
    <row r="190" spans="2:11" hidden="1">
      <c r="B190" s="1363"/>
      <c r="C190" s="1364"/>
      <c r="D190" s="1365"/>
      <c r="E190" s="1366"/>
      <c r="F190" s="1367"/>
      <c r="G190" s="982"/>
      <c r="H190" s="982"/>
      <c r="I190" s="982"/>
      <c r="J190" s="982"/>
      <c r="K190" s="982"/>
    </row>
    <row r="191" spans="2:11" hidden="1">
      <c r="B191" s="1013">
        <f>+B185+1</f>
        <v>32</v>
      </c>
      <c r="C191" s="504"/>
      <c r="D191" s="483" t="str">
        <f>IF(F191&lt;&gt;"","  To "&amp;IF(C191="","",VLOOKUP(C191,ETB!$B$10:$C$678,2,0)),IF(C191="","",VLOOKUP(C191,ETB!$B$10:$C$678,2,0)))</f>
        <v/>
      </c>
      <c r="E191" s="319">
        <f>SUM(F192:F192)</f>
        <v>0</v>
      </c>
      <c r="F191" s="363"/>
      <c r="G191" s="982"/>
      <c r="H191" s="982"/>
      <c r="I191" s="982"/>
      <c r="J191" s="982"/>
      <c r="K191" s="982"/>
    </row>
    <row r="192" spans="2:11" hidden="1">
      <c r="B192" s="1013"/>
      <c r="C192" s="502"/>
      <c r="D192" s="483" t="str">
        <f>IF(F192&lt;&gt;"","  To "&amp;IF(C192="","",VLOOKUP(C192,ETB!$B$10:$C$678,2,0)),IF(C192="","",VLOOKUP(C192,ETB!$B$10:$C$678,2,0)))</f>
        <v/>
      </c>
      <c r="E192" s="318"/>
      <c r="F192" s="362"/>
      <c r="G192" s="982"/>
      <c r="H192" s="982"/>
      <c r="I192" s="982"/>
      <c r="J192" s="982"/>
      <c r="K192" s="982"/>
    </row>
    <row r="193" spans="2:11" hidden="1">
      <c r="B193" s="1013"/>
      <c r="C193" s="502"/>
      <c r="D193" s="483" t="str">
        <f>IF(F193&lt;&gt;"","  To "&amp;IF(C193="","",VLOOKUP(C193,ETB!$B$10:$C$678,2,0)),IF(C193="","",VLOOKUP(C193,ETB!$B$10:$C$678,2,0)))</f>
        <v/>
      </c>
      <c r="E193" s="318"/>
      <c r="F193" s="362"/>
      <c r="G193" s="982"/>
      <c r="H193" s="982"/>
      <c r="I193" s="982"/>
      <c r="J193" s="982"/>
      <c r="K193" s="982"/>
    </row>
    <row r="194" spans="2:11" hidden="1">
      <c r="B194" s="1013"/>
      <c r="C194" s="502"/>
      <c r="D194" s="483" t="str">
        <f>IF(F194&lt;&gt;"","  To "&amp;IF(C194="","",VLOOKUP(C194,ETB!$B$10:$C$678,2,0)),IF(C194="","",VLOOKUP(C194,ETB!$B$10:$C$678,2,0)))</f>
        <v/>
      </c>
      <c r="E194" s="318"/>
      <c r="F194" s="362"/>
      <c r="G194" s="982"/>
      <c r="H194" s="982"/>
      <c r="I194" s="982"/>
      <c r="J194" s="982"/>
      <c r="K194" s="982"/>
    </row>
    <row r="195" spans="2:11" hidden="1">
      <c r="B195" s="503"/>
      <c r="C195" s="497"/>
      <c r="D195" s="490" t="s">
        <v>1788</v>
      </c>
      <c r="E195" s="320"/>
      <c r="F195" s="364"/>
      <c r="G195" s="982"/>
      <c r="H195" s="982"/>
      <c r="I195" s="982"/>
      <c r="J195" s="982"/>
      <c r="K195" s="982"/>
    </row>
    <row r="196" spans="2:11" hidden="1">
      <c r="B196" s="1363"/>
      <c r="C196" s="1364"/>
      <c r="D196" s="1365"/>
      <c r="E196" s="1366"/>
      <c r="F196" s="1367"/>
      <c r="G196" s="982"/>
      <c r="H196" s="982"/>
      <c r="I196" s="982"/>
      <c r="J196" s="982"/>
      <c r="K196" s="982"/>
    </row>
    <row r="197" spans="2:11" hidden="1">
      <c r="B197" s="1013">
        <f>+B191+1</f>
        <v>33</v>
      </c>
      <c r="C197" s="504"/>
      <c r="D197" s="483" t="str">
        <f>IF(F197&lt;&gt;"","  To "&amp;IF(C197="","",VLOOKUP(C197,ETB!$B$10:$C$678,2,0)),IF(C197="","",VLOOKUP(C197,ETB!$B$10:$C$678,2,0)))</f>
        <v/>
      </c>
      <c r="E197" s="319">
        <f>SUM(F198:F198)</f>
        <v>0</v>
      </c>
      <c r="F197" s="363"/>
      <c r="G197" s="982"/>
      <c r="H197" s="982"/>
      <c r="I197" s="982"/>
      <c r="J197" s="982"/>
      <c r="K197" s="982"/>
    </row>
    <row r="198" spans="2:11" hidden="1">
      <c r="B198" s="1013"/>
      <c r="C198" s="502"/>
      <c r="D198" s="483" t="str">
        <f>IF(F198&lt;&gt;"","  To "&amp;IF(C198="","",VLOOKUP(C198,ETB!$B$10:$C$678,2,0)),IF(C198="","",VLOOKUP(C198,ETB!$B$10:$C$678,2,0)))</f>
        <v/>
      </c>
      <c r="E198" s="318"/>
      <c r="F198" s="362"/>
      <c r="G198" s="982"/>
      <c r="H198" s="982"/>
      <c r="I198" s="982"/>
      <c r="J198" s="982"/>
      <c r="K198" s="982"/>
    </row>
    <row r="199" spans="2:11" hidden="1">
      <c r="B199" s="1013"/>
      <c r="C199" s="502"/>
      <c r="D199" s="483" t="str">
        <f>IF(F199&lt;&gt;"","  To "&amp;IF(C199="","",VLOOKUP(C199,ETB!$B$10:$C$678,2,0)),IF(C199="","",VLOOKUP(C199,ETB!$B$10:$C$678,2,0)))</f>
        <v/>
      </c>
      <c r="E199" s="318"/>
      <c r="F199" s="362"/>
      <c r="G199" s="982"/>
      <c r="H199" s="982"/>
      <c r="I199" s="982"/>
      <c r="J199" s="982"/>
      <c r="K199" s="982"/>
    </row>
    <row r="200" spans="2:11" hidden="1">
      <c r="B200" s="1013"/>
      <c r="C200" s="502"/>
      <c r="D200" s="483" t="str">
        <f>IF(F200&lt;&gt;"","  To "&amp;IF(C200="","",VLOOKUP(C200,ETB!$B$10:$C$678,2,0)),IF(C200="","",VLOOKUP(C200,ETB!$B$10:$C$678,2,0)))</f>
        <v/>
      </c>
      <c r="E200" s="318"/>
      <c r="F200" s="362"/>
      <c r="G200" s="982"/>
      <c r="H200" s="982"/>
      <c r="I200" s="982"/>
      <c r="J200" s="982"/>
      <c r="K200" s="982"/>
    </row>
    <row r="201" spans="2:11" hidden="1">
      <c r="B201" s="503"/>
      <c r="C201" s="497"/>
      <c r="D201" s="490" t="s">
        <v>1788</v>
      </c>
      <c r="E201" s="320"/>
      <c r="F201" s="364"/>
      <c r="G201" s="982"/>
      <c r="H201" s="982"/>
      <c r="I201" s="982"/>
      <c r="J201" s="982"/>
      <c r="K201" s="982"/>
    </row>
    <row r="202" spans="2:11" hidden="1">
      <c r="B202" s="1363"/>
      <c r="C202" s="1364"/>
      <c r="D202" s="1365"/>
      <c r="E202" s="1366"/>
      <c r="F202" s="1367"/>
      <c r="G202" s="982"/>
      <c r="H202" s="982"/>
      <c r="I202" s="982"/>
      <c r="J202" s="982"/>
      <c r="K202" s="982"/>
    </row>
    <row r="203" spans="2:11" hidden="1">
      <c r="B203" s="1013">
        <f>+B197+1</f>
        <v>34</v>
      </c>
      <c r="C203" s="504"/>
      <c r="D203" s="483" t="str">
        <f>IF(F203&lt;&gt;"","  To "&amp;IF(C203="","",VLOOKUP(C203,ETB!$B$10:$C$678,2,0)),IF(C203="","",VLOOKUP(C203,ETB!$B$10:$C$678,2,0)))</f>
        <v/>
      </c>
      <c r="E203" s="319">
        <f>SUM(F204:F204)</f>
        <v>0</v>
      </c>
      <c r="F203" s="363"/>
      <c r="G203" s="982"/>
      <c r="H203" s="982"/>
      <c r="I203" s="982"/>
      <c r="J203" s="982"/>
      <c r="K203" s="982"/>
    </row>
    <row r="204" spans="2:11" hidden="1">
      <c r="B204" s="1013"/>
      <c r="C204" s="502"/>
      <c r="D204" s="483" t="str">
        <f>IF(F204&lt;&gt;"","  To "&amp;IF(C204="","",VLOOKUP(C204,ETB!$B$10:$C$678,2,0)),IF(C204="","",VLOOKUP(C204,ETB!$B$10:$C$678,2,0)))</f>
        <v/>
      </c>
      <c r="E204" s="318"/>
      <c r="F204" s="362"/>
      <c r="G204" s="982"/>
      <c r="H204" s="982"/>
      <c r="I204" s="982"/>
      <c r="J204" s="982"/>
      <c r="K204" s="982"/>
    </row>
    <row r="205" spans="2:11" hidden="1">
      <c r="B205" s="1013"/>
      <c r="C205" s="502"/>
      <c r="D205" s="483" t="str">
        <f>IF(F205&lt;&gt;"","  To "&amp;IF(C205="","",VLOOKUP(C205,ETB!$B$10:$C$678,2,0)),IF(C205="","",VLOOKUP(C205,ETB!$B$10:$C$678,2,0)))</f>
        <v/>
      </c>
      <c r="E205" s="318"/>
      <c r="F205" s="362"/>
      <c r="G205" s="982"/>
      <c r="H205" s="982"/>
      <c r="I205" s="982"/>
      <c r="J205" s="982"/>
      <c r="K205" s="982"/>
    </row>
    <row r="206" spans="2:11" hidden="1">
      <c r="B206" s="1013"/>
      <c r="C206" s="502"/>
      <c r="D206" s="483" t="str">
        <f>IF(F206&lt;&gt;"","  To "&amp;IF(C206="","",VLOOKUP(C206,ETB!$B$10:$C$678,2,0)),IF(C206="","",VLOOKUP(C206,ETB!$B$10:$C$678,2,0)))</f>
        <v/>
      </c>
      <c r="E206" s="318"/>
      <c r="F206" s="362"/>
      <c r="G206" s="982"/>
      <c r="H206" s="982"/>
      <c r="I206" s="982"/>
      <c r="J206" s="982"/>
      <c r="K206" s="982"/>
    </row>
    <row r="207" spans="2:11" hidden="1">
      <c r="B207" s="503"/>
      <c r="C207" s="497"/>
      <c r="D207" s="490" t="s">
        <v>1788</v>
      </c>
      <c r="E207" s="320"/>
      <c r="F207" s="364"/>
      <c r="G207" s="982"/>
      <c r="H207" s="982"/>
      <c r="I207" s="982"/>
      <c r="J207" s="982"/>
      <c r="K207" s="982"/>
    </row>
    <row r="208" spans="2:11" hidden="1">
      <c r="B208" s="1363"/>
      <c r="C208" s="1364"/>
      <c r="D208" s="1365"/>
      <c r="E208" s="1366"/>
      <c r="F208" s="1367"/>
      <c r="G208" s="982"/>
      <c r="H208" s="982"/>
      <c r="I208" s="982"/>
      <c r="J208" s="982"/>
      <c r="K208" s="982"/>
    </row>
    <row r="209" spans="2:11" hidden="1">
      <c r="B209" s="1013">
        <f>+B203+1</f>
        <v>35</v>
      </c>
      <c r="C209" s="504"/>
      <c r="D209" s="483" t="str">
        <f>IF(F209&lt;&gt;"","  To "&amp;IF(C209="","",VLOOKUP(C209,ETB!$B$10:$C$678,2,0)),IF(C209="","",VLOOKUP(C209,ETB!$B$10:$C$678,2,0)))</f>
        <v/>
      </c>
      <c r="E209" s="319">
        <f>SUM(F210:F210)</f>
        <v>0</v>
      </c>
      <c r="F209" s="363"/>
      <c r="G209" s="982"/>
      <c r="H209" s="982"/>
      <c r="I209" s="982"/>
      <c r="J209" s="982"/>
      <c r="K209" s="982"/>
    </row>
    <row r="210" spans="2:11" hidden="1">
      <c r="B210" s="1013"/>
      <c r="C210" s="502"/>
      <c r="D210" s="483" t="str">
        <f>IF(F210&lt;&gt;"","  To "&amp;IF(C210="","",VLOOKUP(C210,ETB!$B$10:$C$678,2,0)),IF(C210="","",VLOOKUP(C210,ETB!$B$10:$C$678,2,0)))</f>
        <v/>
      </c>
      <c r="E210" s="318"/>
      <c r="F210" s="362"/>
      <c r="G210" s="982"/>
      <c r="H210" s="982"/>
      <c r="I210" s="982"/>
      <c r="J210" s="982"/>
      <c r="K210" s="982"/>
    </row>
    <row r="211" spans="2:11" hidden="1">
      <c r="B211" s="1013"/>
      <c r="C211" s="502"/>
      <c r="D211" s="483" t="str">
        <f>IF(F211&lt;&gt;"","  To "&amp;IF(C211="","",VLOOKUP(C211,ETB!$B$10:$C$678,2,0)),IF(C211="","",VLOOKUP(C211,ETB!$B$10:$C$678,2,0)))</f>
        <v/>
      </c>
      <c r="E211" s="318"/>
      <c r="F211" s="362"/>
      <c r="G211" s="982"/>
      <c r="H211" s="982"/>
      <c r="I211" s="982"/>
      <c r="J211" s="982"/>
      <c r="K211" s="982"/>
    </row>
    <row r="212" spans="2:11" hidden="1">
      <c r="B212" s="1013"/>
      <c r="C212" s="502"/>
      <c r="D212" s="483" t="str">
        <f>IF(F212&lt;&gt;"","  To "&amp;IF(C212="","",VLOOKUP(C212,ETB!$B$10:$C$678,2,0)),IF(C212="","",VLOOKUP(C212,ETB!$B$10:$C$678,2,0)))</f>
        <v/>
      </c>
      <c r="E212" s="318"/>
      <c r="F212" s="362"/>
      <c r="G212" s="982"/>
      <c r="H212" s="982"/>
      <c r="I212" s="982"/>
      <c r="J212" s="982"/>
      <c r="K212" s="982"/>
    </row>
    <row r="213" spans="2:11" hidden="1">
      <c r="B213" s="503"/>
      <c r="C213" s="497"/>
      <c r="D213" s="490" t="s">
        <v>1788</v>
      </c>
      <c r="E213" s="320"/>
      <c r="F213" s="364"/>
      <c r="G213" s="982"/>
      <c r="H213" s="982"/>
      <c r="I213" s="982"/>
      <c r="J213" s="982"/>
      <c r="K213" s="982"/>
    </row>
    <row r="214" spans="2:11" hidden="1">
      <c r="B214" s="1363"/>
      <c r="C214" s="1364"/>
      <c r="D214" s="1365"/>
      <c r="E214" s="1366"/>
      <c r="F214" s="1367"/>
      <c r="G214" s="982"/>
      <c r="H214" s="982"/>
      <c r="I214" s="982"/>
      <c r="J214" s="982"/>
      <c r="K214" s="982"/>
    </row>
    <row r="215" spans="2:11" hidden="1">
      <c r="B215" s="1013">
        <f>+B209+1</f>
        <v>36</v>
      </c>
      <c r="C215" s="504"/>
      <c r="D215" s="483" t="str">
        <f>IF(F215&lt;&gt;"","  To "&amp;IF(C215="","",VLOOKUP(C215,ETB!$B$10:$C$678,2,0)),IF(C215="","",VLOOKUP(C215,ETB!$B$10:$C$678,2,0)))</f>
        <v/>
      </c>
      <c r="E215" s="319">
        <f>SUM(F216:F216)</f>
        <v>0</v>
      </c>
      <c r="F215" s="363"/>
      <c r="G215" s="982"/>
      <c r="H215" s="982"/>
      <c r="I215" s="982"/>
      <c r="J215" s="982"/>
      <c r="K215" s="982"/>
    </row>
    <row r="216" spans="2:11" hidden="1">
      <c r="B216" s="1013"/>
      <c r="C216" s="502"/>
      <c r="D216" s="483" t="str">
        <f>IF(F216&lt;&gt;"","  To "&amp;IF(C216="","",VLOOKUP(C216,ETB!$B$10:$C$678,2,0)),IF(C216="","",VLOOKUP(C216,ETB!$B$10:$C$678,2,0)))</f>
        <v/>
      </c>
      <c r="E216" s="318"/>
      <c r="F216" s="362"/>
      <c r="G216" s="982"/>
      <c r="H216" s="982"/>
      <c r="I216" s="982"/>
      <c r="J216" s="982"/>
      <c r="K216" s="982"/>
    </row>
    <row r="217" spans="2:11" hidden="1">
      <c r="B217" s="1013"/>
      <c r="C217" s="502"/>
      <c r="D217" s="483" t="str">
        <f>IF(F217&lt;&gt;"","  To "&amp;IF(C217="","",VLOOKUP(C217,ETB!$B$10:$C$678,2,0)),IF(C217="","",VLOOKUP(C217,ETB!$B$10:$C$678,2,0)))</f>
        <v/>
      </c>
      <c r="E217" s="318"/>
      <c r="F217" s="362"/>
      <c r="G217" s="982"/>
      <c r="H217" s="982"/>
      <c r="I217" s="982"/>
      <c r="J217" s="982"/>
      <c r="K217" s="982"/>
    </row>
    <row r="218" spans="2:11" hidden="1">
      <c r="B218" s="1013"/>
      <c r="C218" s="502"/>
      <c r="D218" s="483" t="str">
        <f>IF(F218&lt;&gt;"","  To "&amp;IF(C218="","",VLOOKUP(C218,ETB!$B$10:$C$678,2,0)),IF(C218="","",VLOOKUP(C218,ETB!$B$10:$C$678,2,0)))</f>
        <v/>
      </c>
      <c r="E218" s="318"/>
      <c r="F218" s="362"/>
      <c r="G218" s="982"/>
      <c r="H218" s="982"/>
      <c r="I218" s="982"/>
      <c r="J218" s="982"/>
      <c r="K218" s="982"/>
    </row>
    <row r="219" spans="2:11" hidden="1">
      <c r="B219" s="503"/>
      <c r="C219" s="497"/>
      <c r="D219" s="490" t="s">
        <v>1788</v>
      </c>
      <c r="E219" s="320"/>
      <c r="F219" s="364"/>
      <c r="G219" s="982"/>
      <c r="H219" s="982"/>
      <c r="I219" s="982"/>
      <c r="J219" s="982"/>
      <c r="K219" s="982"/>
    </row>
    <row r="220" spans="2:11" hidden="1">
      <c r="B220" s="1013"/>
      <c r="C220" s="504"/>
      <c r="D220" s="626"/>
      <c r="E220" s="319"/>
      <c r="F220" s="363"/>
      <c r="G220" s="982"/>
      <c r="H220" s="982"/>
      <c r="I220" s="982"/>
      <c r="J220" s="982"/>
      <c r="K220" s="982"/>
    </row>
    <row r="221" spans="2:11" hidden="1">
      <c r="B221" s="1013"/>
      <c r="C221" s="504"/>
      <c r="D221" s="483" t="str">
        <f>IF(F221&lt;&gt;"","  To "&amp;IF(C221="","",VLOOKUP(C221,ETB!$B$10:$C$678,2,0)),IF(C221="","",VLOOKUP(C221,ETB!$B$10:$C$678,2,0)))</f>
        <v/>
      </c>
      <c r="E221" s="319"/>
      <c r="F221" s="363"/>
      <c r="G221" s="982"/>
      <c r="H221" s="982"/>
      <c r="I221" s="982"/>
      <c r="J221" s="982"/>
      <c r="K221" s="982"/>
    </row>
    <row r="222" spans="2:11" hidden="1">
      <c r="B222" s="1013"/>
      <c r="C222" s="504"/>
      <c r="D222" s="483" t="str">
        <f>IF(F222&lt;&gt;"","  To "&amp;IF(C222="","",VLOOKUP(C222,ETB!$B$10:$C$678,2,0)),IF(C222="","",VLOOKUP(C222,ETB!$B$10:$C$678,2,0)))</f>
        <v/>
      </c>
      <c r="E222" s="319"/>
      <c r="F222" s="363"/>
      <c r="G222" s="982"/>
      <c r="H222" s="982"/>
      <c r="I222" s="982"/>
      <c r="J222" s="982"/>
      <c r="K222" s="982"/>
    </row>
    <row r="223" spans="2:11" hidden="1">
      <c r="B223" s="1013"/>
      <c r="C223" s="504"/>
      <c r="D223" s="483" t="str">
        <f>IF(F223&lt;&gt;"","  To "&amp;IF(C223="","",VLOOKUP(C223,ETB!$B$10:$C$678,2,0)),IF(C223="","",VLOOKUP(C223,ETB!$B$10:$C$678,2,0)))</f>
        <v/>
      </c>
      <c r="E223" s="319"/>
      <c r="F223" s="363"/>
      <c r="G223" s="982"/>
      <c r="H223" s="982"/>
      <c r="I223" s="982"/>
      <c r="J223" s="982"/>
      <c r="K223" s="982"/>
    </row>
    <row r="224" spans="2:11" hidden="1">
      <c r="B224" s="1013"/>
      <c r="C224" s="504"/>
      <c r="D224" s="483" t="str">
        <f>IF(F224&lt;&gt;"","  To "&amp;IF(C224="","",VLOOKUP(C224,ETB!$B$10:$C$678,2,0)),IF(C224="","",VLOOKUP(C224,ETB!$B$10:$C$678,2,0)))</f>
        <v/>
      </c>
      <c r="E224" s="319"/>
      <c r="F224" s="363"/>
      <c r="G224" s="982"/>
      <c r="H224" s="982"/>
      <c r="I224" s="982"/>
      <c r="J224" s="982"/>
      <c r="K224" s="982"/>
    </row>
    <row r="225" spans="2:11" hidden="1">
      <c r="B225" s="1013"/>
      <c r="C225" s="504"/>
      <c r="D225" s="483" t="str">
        <f>IF(F225&lt;&gt;"","  To "&amp;IF(C225="","",VLOOKUP(C225,ETB!$B$10:$C$678,2,0)),IF(C225="","",VLOOKUP(C225,ETB!$B$10:$C$678,2,0)))</f>
        <v/>
      </c>
      <c r="E225" s="319"/>
      <c r="F225" s="363"/>
      <c r="G225" s="982"/>
      <c r="H225" s="982"/>
      <c r="I225" s="982"/>
      <c r="J225" s="982"/>
      <c r="K225" s="982"/>
    </row>
    <row r="226" spans="2:11" hidden="1">
      <c r="B226" s="1013"/>
      <c r="C226" s="504"/>
      <c r="D226" s="483" t="str">
        <f>IF(F226&lt;&gt;"","  To "&amp;IF(C226="","",VLOOKUP(C226,ETB!$B$10:$C$678,2,0)),IF(C226="","",VLOOKUP(C226,ETB!$B$10:$C$678,2,0)))</f>
        <v/>
      </c>
      <c r="E226" s="319"/>
      <c r="F226" s="363"/>
      <c r="G226" s="982"/>
      <c r="H226" s="982"/>
      <c r="I226" s="982"/>
      <c r="J226" s="982"/>
      <c r="K226" s="982"/>
    </row>
    <row r="227" spans="2:11" hidden="1">
      <c r="B227" s="1013"/>
      <c r="C227" s="504"/>
      <c r="D227" s="483" t="str">
        <f>IF(F227&lt;&gt;"","  To "&amp;IF(C227="","",VLOOKUP(C227,ETB!$B$10:$C$678,2,0)),IF(C227="","",VLOOKUP(C227,ETB!$B$10:$C$678,2,0)))</f>
        <v/>
      </c>
      <c r="E227" s="319"/>
      <c r="F227" s="363"/>
      <c r="G227" s="982"/>
      <c r="H227" s="982"/>
      <c r="I227" s="982"/>
      <c r="J227" s="982"/>
      <c r="K227" s="982"/>
    </row>
    <row r="228" spans="2:11" hidden="1">
      <c r="B228" s="1013"/>
      <c r="C228" s="504"/>
      <c r="D228" s="483" t="str">
        <f>IF(F228&lt;&gt;"","  To "&amp;IF(C228="","",VLOOKUP(C228,ETB!$B$10:$C$678,2,0)),IF(C228="","",VLOOKUP(C228,ETB!$B$10:$C$678,2,0)))</f>
        <v/>
      </c>
      <c r="E228" s="319"/>
      <c r="F228" s="363"/>
      <c r="G228" s="982"/>
      <c r="H228" s="982"/>
      <c r="I228" s="982"/>
      <c r="J228" s="982"/>
      <c r="K228" s="982"/>
    </row>
    <row r="229" spans="2:11" hidden="1">
      <c r="B229" s="1013"/>
      <c r="C229" s="504"/>
      <c r="D229" s="483" t="str">
        <f>IF(F229&lt;&gt;"","  To "&amp;IF(C229="","",VLOOKUP(C229,ETB!$B$10:$C$678,2,0)),IF(C229="","",VLOOKUP(C229,ETB!$B$10:$C$678,2,0)))</f>
        <v/>
      </c>
      <c r="E229" s="319"/>
      <c r="F229" s="363"/>
      <c r="G229" s="982"/>
      <c r="H229" s="982"/>
      <c r="I229" s="982"/>
      <c r="J229" s="982"/>
      <c r="K229" s="982"/>
    </row>
    <row r="230" spans="2:11" hidden="1">
      <c r="B230" s="1013"/>
      <c r="C230" s="504"/>
      <c r="D230" s="483" t="str">
        <f>IF(F230&lt;&gt;"","  To "&amp;IF(C230="","",VLOOKUP(C230,ETB!$B$10:$C$678,2,0)),IF(C230="","",VLOOKUP(C230,ETB!$B$10:$C$678,2,0)))</f>
        <v/>
      </c>
      <c r="E230" s="319"/>
      <c r="F230" s="363"/>
      <c r="G230" s="982"/>
      <c r="H230" s="982"/>
      <c r="I230" s="982"/>
      <c r="J230" s="982"/>
      <c r="K230" s="982"/>
    </row>
    <row r="231" spans="2:11" hidden="1">
      <c r="B231" s="1013"/>
      <c r="C231" s="504"/>
      <c r="D231" s="483" t="str">
        <f>IF(F231&lt;&gt;"","  To "&amp;IF(C231="","",VLOOKUP(C231,ETB!$B$10:$C$678,2,0)),IF(C231="","",VLOOKUP(C231,ETB!$B$10:$C$678,2,0)))</f>
        <v/>
      </c>
      <c r="E231" s="319"/>
      <c r="F231" s="363"/>
      <c r="G231" s="982"/>
      <c r="H231" s="982"/>
      <c r="I231" s="982"/>
      <c r="J231" s="982"/>
      <c r="K231" s="982"/>
    </row>
    <row r="232" spans="2:11" hidden="1">
      <c r="B232" s="1013"/>
      <c r="C232" s="504"/>
      <c r="D232" s="483" t="str">
        <f>IF(F232&lt;&gt;"","  To "&amp;IF(C232="","",VLOOKUP(C232,ETB!$B$10:$C$678,2,0)),IF(C232="","",VLOOKUP(C232,ETB!$B$10:$C$678,2,0)))</f>
        <v/>
      </c>
      <c r="E232" s="319"/>
      <c r="F232" s="363"/>
      <c r="G232" s="982"/>
      <c r="H232" s="982"/>
      <c r="I232" s="982"/>
      <c r="J232" s="982"/>
      <c r="K232" s="982"/>
    </row>
    <row r="233" spans="2:11" hidden="1">
      <c r="B233" s="1013"/>
      <c r="C233" s="504"/>
      <c r="D233" s="483" t="str">
        <f>IF(F233&lt;&gt;"","  To "&amp;IF(C233="","",VLOOKUP(C233,ETB!$B$10:$C$678,2,0)),IF(C233="","",VLOOKUP(C233,ETB!$B$10:$C$678,2,0)))</f>
        <v/>
      </c>
      <c r="E233" s="319"/>
      <c r="F233" s="363"/>
      <c r="G233" s="982"/>
      <c r="H233" s="982"/>
      <c r="I233" s="982"/>
      <c r="J233" s="982"/>
      <c r="K233" s="982"/>
    </row>
    <row r="234" spans="2:11" hidden="1">
      <c r="B234" s="1013"/>
      <c r="C234" s="504"/>
      <c r="D234" s="483" t="str">
        <f>IF(F234&lt;&gt;"","  To "&amp;IF(C234="","",VLOOKUP(C234,ETB!$B$10:$C$678,2,0)),IF(C234="","",VLOOKUP(C234,ETB!$B$10:$C$678,2,0)))</f>
        <v/>
      </c>
      <c r="E234" s="319"/>
      <c r="F234" s="363"/>
      <c r="G234" s="982"/>
      <c r="H234" s="982"/>
      <c r="I234" s="982"/>
      <c r="J234" s="982"/>
      <c r="K234" s="982"/>
    </row>
    <row r="235" spans="2:11" hidden="1">
      <c r="B235" s="1013"/>
      <c r="C235" s="504"/>
      <c r="D235" s="483" t="str">
        <f>IF(F235&lt;&gt;"","  To "&amp;IF(C235="","",VLOOKUP(C235,ETB!$B$10:$C$678,2,0)),IF(C235="","",VLOOKUP(C235,ETB!$B$10:$C$678,2,0)))</f>
        <v/>
      </c>
      <c r="E235" s="319"/>
      <c r="F235" s="363"/>
      <c r="G235" s="982"/>
      <c r="H235" s="982"/>
      <c r="I235" s="982"/>
      <c r="J235" s="982"/>
      <c r="K235" s="982"/>
    </row>
    <row r="236" spans="2:11" hidden="1">
      <c r="B236" s="1013"/>
      <c r="C236" s="504"/>
      <c r="D236" s="483" t="str">
        <f>IF(F236&lt;&gt;"","  To "&amp;IF(C236="","",VLOOKUP(C236,ETB!$B$10:$C$678,2,0)),IF(C236="","",VLOOKUP(C236,ETB!$B$10:$C$678,2,0)))</f>
        <v/>
      </c>
      <c r="E236" s="319"/>
      <c r="F236" s="363"/>
      <c r="G236" s="982"/>
      <c r="H236" s="982"/>
      <c r="I236" s="982"/>
      <c r="J236" s="982"/>
      <c r="K236" s="982"/>
    </row>
    <row r="237" spans="2:11" hidden="1">
      <c r="B237" s="1013"/>
      <c r="C237" s="504"/>
      <c r="D237" s="483" t="str">
        <f>IF(F237&lt;&gt;"","  To "&amp;IF(C237="","",VLOOKUP(C237,ETB!$B$10:$C$678,2,0)),IF(C237="","",VLOOKUP(C237,ETB!$B$10:$C$678,2,0)))</f>
        <v/>
      </c>
      <c r="E237" s="319"/>
      <c r="F237" s="363"/>
      <c r="G237" s="982"/>
      <c r="H237" s="982"/>
      <c r="I237" s="982"/>
      <c r="J237" s="982"/>
      <c r="K237" s="982"/>
    </row>
    <row r="238" spans="2:11" hidden="1">
      <c r="B238" s="1013"/>
      <c r="C238" s="504"/>
      <c r="D238" s="483" t="str">
        <f>IF(F238&lt;&gt;"","  To "&amp;IF(C238="","",VLOOKUP(C238,ETB!$B$10:$C$678,2,0)),IF(C238="","",VLOOKUP(C238,ETB!$B$10:$C$678,2,0)))</f>
        <v/>
      </c>
      <c r="E238" s="319"/>
      <c r="F238" s="363"/>
      <c r="G238" s="982"/>
      <c r="H238" s="982"/>
      <c r="I238" s="982"/>
      <c r="J238" s="982"/>
      <c r="K238" s="982"/>
    </row>
    <row r="239" spans="2:11" hidden="1">
      <c r="B239" s="1013"/>
      <c r="C239" s="504"/>
      <c r="D239" s="483" t="str">
        <f>IF(F239&lt;&gt;"","  To "&amp;IF(C239="","",VLOOKUP(C239,ETB!$B$10:$C$678,2,0)),IF(C239="","",VLOOKUP(C239,ETB!$B$10:$C$678,2,0)))</f>
        <v/>
      </c>
      <c r="E239" s="319"/>
      <c r="F239" s="363"/>
      <c r="G239" s="982"/>
      <c r="H239" s="982"/>
      <c r="I239" s="982"/>
      <c r="J239" s="982"/>
      <c r="K239" s="982"/>
    </row>
    <row r="240" spans="2:11" hidden="1">
      <c r="B240" s="1013"/>
      <c r="C240" s="504"/>
      <c r="D240" s="483" t="str">
        <f>IF(F240&lt;&gt;"","  To "&amp;IF(C240="","",VLOOKUP(C240,ETB!$B$10:$C$678,2,0)),IF(C240="","",VLOOKUP(C240,ETB!$B$10:$C$678,2,0)))</f>
        <v/>
      </c>
      <c r="E240" s="319"/>
      <c r="F240" s="363"/>
      <c r="G240" s="982"/>
      <c r="H240" s="982"/>
      <c r="I240" s="982"/>
      <c r="J240" s="982"/>
      <c r="K240" s="982"/>
    </row>
    <row r="241" spans="2:11" hidden="1">
      <c r="B241" s="1013"/>
      <c r="C241" s="504"/>
      <c r="D241" s="483" t="str">
        <f>IF(F241&lt;&gt;"","  To "&amp;IF(C241="","",VLOOKUP(C241,ETB!$B$10:$C$678,2,0)),IF(C241="","",VLOOKUP(C241,ETB!$B$10:$C$678,2,0)))</f>
        <v/>
      </c>
      <c r="E241" s="319"/>
      <c r="F241" s="363"/>
      <c r="G241" s="982"/>
      <c r="H241" s="982"/>
      <c r="I241" s="982"/>
      <c r="J241" s="982"/>
      <c r="K241" s="982"/>
    </row>
    <row r="242" spans="2:11" hidden="1">
      <c r="B242" s="1013"/>
      <c r="C242" s="504"/>
      <c r="D242" s="483" t="str">
        <f>IF(F242&lt;&gt;"","  To "&amp;IF(C242="","",VLOOKUP(C242,ETB!$B$10:$C$678,2,0)),IF(C242="","",VLOOKUP(C242,ETB!$B$10:$C$678,2,0)))</f>
        <v/>
      </c>
      <c r="E242" s="319"/>
      <c r="F242" s="363"/>
      <c r="G242" s="982"/>
      <c r="H242" s="982"/>
      <c r="I242" s="982"/>
      <c r="J242" s="982"/>
      <c r="K242" s="982"/>
    </row>
    <row r="243" spans="2:11" hidden="1">
      <c r="B243" s="1013"/>
      <c r="C243" s="504"/>
      <c r="D243" s="483" t="str">
        <f>IF(F243&lt;&gt;"","  To "&amp;IF(C243="","",VLOOKUP(C243,ETB!$B$10:$C$678,2,0)),IF(C243="","",VLOOKUP(C243,ETB!$B$10:$C$678,2,0)))</f>
        <v/>
      </c>
      <c r="E243" s="319"/>
      <c r="F243" s="363"/>
      <c r="G243" s="982"/>
      <c r="H243" s="982"/>
      <c r="I243" s="982"/>
      <c r="J243" s="982"/>
      <c r="K243" s="982"/>
    </row>
    <row r="244" spans="2:11" hidden="1">
      <c r="B244" s="1013"/>
      <c r="C244" s="504"/>
      <c r="D244" s="483" t="str">
        <f>IF(F244&lt;&gt;"","  To "&amp;IF(C244="","",VLOOKUP(C244,ETB!$B$10:$C$678,2,0)),IF(C244="","",VLOOKUP(C244,ETB!$B$10:$C$678,2,0)))</f>
        <v/>
      </c>
      <c r="E244" s="319"/>
      <c r="F244" s="363"/>
      <c r="G244" s="982"/>
      <c r="H244" s="982"/>
      <c r="I244" s="982"/>
      <c r="J244" s="982"/>
      <c r="K244" s="982"/>
    </row>
    <row r="245" spans="2:11" hidden="1">
      <c r="B245" s="1013"/>
      <c r="C245" s="504"/>
      <c r="D245" s="483" t="str">
        <f>IF(F245&lt;&gt;"","  To "&amp;IF(C245="","",VLOOKUP(C245,ETB!$B$10:$C$678,2,0)),IF(C245="","",VLOOKUP(C245,ETB!$B$10:$C$678,2,0)))</f>
        <v/>
      </c>
      <c r="E245" s="319"/>
      <c r="F245" s="363"/>
      <c r="G245" s="982"/>
      <c r="H245" s="982"/>
      <c r="I245" s="982"/>
      <c r="J245" s="982"/>
      <c r="K245" s="982"/>
    </row>
    <row r="246" spans="2:11" hidden="1">
      <c r="B246" s="1013"/>
      <c r="C246" s="504"/>
      <c r="D246" s="483" t="str">
        <f>IF(F246&lt;&gt;"","  To "&amp;IF(C246="","",VLOOKUP(C246,ETB!$B$10:$C$678,2,0)),IF(C246="","",VLOOKUP(C246,ETB!$B$10:$C$678,2,0)))</f>
        <v/>
      </c>
      <c r="E246" s="319"/>
      <c r="F246" s="363"/>
      <c r="G246" s="982"/>
      <c r="H246" s="982"/>
      <c r="I246" s="982"/>
      <c r="J246" s="982"/>
      <c r="K246" s="982"/>
    </row>
    <row r="247" spans="2:11" hidden="1">
      <c r="B247" s="1013"/>
      <c r="C247" s="504"/>
      <c r="D247" s="483" t="str">
        <f>IF(F247&lt;&gt;"","  To "&amp;IF(C247="","",VLOOKUP(C247,ETB!$B$10:$C$678,2,0)),IF(C247="","",VLOOKUP(C247,ETB!$B$10:$C$678,2,0)))</f>
        <v/>
      </c>
      <c r="E247" s="319"/>
      <c r="F247" s="363"/>
      <c r="G247" s="982"/>
      <c r="H247" s="982"/>
      <c r="I247" s="982"/>
      <c r="J247" s="982"/>
      <c r="K247" s="982"/>
    </row>
    <row r="248" spans="2:11" hidden="1">
      <c r="B248" s="1013"/>
      <c r="C248" s="504"/>
      <c r="D248" s="483" t="str">
        <f>IF(F248&lt;&gt;"","  To "&amp;IF(C248="","",VLOOKUP(C248,ETB!$B$10:$C$678,2,0)),IF(C248="","",VLOOKUP(C248,ETB!$B$10:$C$678,2,0)))</f>
        <v/>
      </c>
      <c r="E248" s="319"/>
      <c r="F248" s="363"/>
      <c r="G248" s="982"/>
      <c r="H248" s="982"/>
      <c r="I248" s="982"/>
      <c r="J248" s="982"/>
      <c r="K248" s="982"/>
    </row>
    <row r="249" spans="2:11" hidden="1">
      <c r="B249" s="1013"/>
      <c r="C249" s="504"/>
      <c r="D249" s="483" t="str">
        <f>IF(F249&lt;&gt;"","  To "&amp;IF(C249="","",VLOOKUP(C249,ETB!$B$10:$C$678,2,0)),IF(C249="","",VLOOKUP(C249,ETB!$B$10:$C$678,2,0)))</f>
        <v/>
      </c>
      <c r="E249" s="319"/>
      <c r="F249" s="363"/>
      <c r="G249" s="982"/>
      <c r="H249" s="982"/>
      <c r="I249" s="982"/>
      <c r="J249" s="982"/>
      <c r="K249" s="982"/>
    </row>
    <row r="250" spans="2:11" hidden="1">
      <c r="B250" s="1013"/>
      <c r="C250" s="504"/>
      <c r="D250" s="483" t="str">
        <f>IF(F250&lt;&gt;"","  To "&amp;IF(C250="","",VLOOKUP(C250,ETB!$B$10:$C$678,2,0)),IF(C250="","",VLOOKUP(C250,ETB!$B$10:$C$678,2,0)))</f>
        <v/>
      </c>
      <c r="E250" s="319"/>
      <c r="F250" s="363"/>
      <c r="G250" s="982"/>
      <c r="H250" s="982"/>
      <c r="I250" s="982"/>
      <c r="J250" s="982"/>
      <c r="K250" s="982"/>
    </row>
    <row r="251" spans="2:11" hidden="1">
      <c r="B251" s="1013"/>
      <c r="C251" s="504"/>
      <c r="D251" s="483" t="str">
        <f>IF(F251&lt;&gt;"","  To "&amp;IF(C251="","",VLOOKUP(C251,ETB!$B$10:$C$678,2,0)),IF(C251="","",VLOOKUP(C251,ETB!$B$10:$C$678,2,0)))</f>
        <v/>
      </c>
      <c r="E251" s="319"/>
      <c r="F251" s="363"/>
      <c r="G251" s="982"/>
      <c r="H251" s="982"/>
      <c r="I251" s="982"/>
      <c r="J251" s="982"/>
      <c r="K251" s="982"/>
    </row>
    <row r="252" spans="2:11" hidden="1">
      <c r="B252" s="1013"/>
      <c r="C252" s="504"/>
      <c r="D252" s="483" t="str">
        <f>IF(F252&lt;&gt;"","  To "&amp;IF(C252="","",VLOOKUP(C252,ETB!$B$10:$C$678,2,0)),IF(C252="","",VLOOKUP(C252,ETB!$B$10:$C$678,2,0)))</f>
        <v/>
      </c>
      <c r="E252" s="319"/>
      <c r="F252" s="363"/>
      <c r="G252" s="982"/>
      <c r="H252" s="982"/>
      <c r="I252" s="982"/>
      <c r="J252" s="982"/>
      <c r="K252" s="982"/>
    </row>
    <row r="253" spans="2:11" hidden="1">
      <c r="B253" s="1013"/>
      <c r="C253" s="504"/>
      <c r="D253" s="483" t="str">
        <f>IF(F253&lt;&gt;"","  To "&amp;IF(C253="","",VLOOKUP(C253,ETB!$B$10:$C$678,2,0)),IF(C253="","",VLOOKUP(C253,ETB!$B$10:$C$678,2,0)))</f>
        <v/>
      </c>
      <c r="E253" s="319"/>
      <c r="F253" s="363"/>
      <c r="G253" s="982"/>
      <c r="H253" s="982"/>
      <c r="I253" s="982"/>
      <c r="J253" s="982"/>
      <c r="K253" s="982"/>
    </row>
    <row r="254" spans="2:11" hidden="1">
      <c r="B254" s="1013"/>
      <c r="C254" s="504"/>
      <c r="D254" s="483" t="str">
        <f>IF(F254&lt;&gt;"","  To "&amp;IF(C254="","",VLOOKUP(C254,ETB!$B$10:$C$678,2,0)),IF(C254="","",VLOOKUP(C254,ETB!$B$10:$C$678,2,0)))</f>
        <v/>
      </c>
      <c r="E254" s="319"/>
      <c r="F254" s="363"/>
      <c r="G254" s="982"/>
      <c r="H254" s="982"/>
      <c r="I254" s="982"/>
      <c r="J254" s="982"/>
      <c r="K254" s="982"/>
    </row>
    <row r="255" spans="2:11" hidden="1">
      <c r="B255" s="1013"/>
      <c r="C255" s="504"/>
      <c r="D255" s="483" t="str">
        <f>IF(F255&lt;&gt;"","  To "&amp;IF(C255="","",VLOOKUP(C255,ETB!$B$10:$C$678,2,0)),IF(C255="","",VLOOKUP(C255,ETB!$B$10:$C$678,2,0)))</f>
        <v/>
      </c>
      <c r="E255" s="319"/>
      <c r="F255" s="363"/>
      <c r="G255" s="982"/>
      <c r="H255" s="982"/>
      <c r="I255" s="982"/>
      <c r="J255" s="982"/>
      <c r="K255" s="982"/>
    </row>
    <row r="256" spans="2:11" hidden="1">
      <c r="B256" s="1013"/>
      <c r="C256" s="504"/>
      <c r="D256" s="483" t="str">
        <f>IF(F256&lt;&gt;"","  To "&amp;IF(C256="","",VLOOKUP(C256,ETB!$B$10:$C$678,2,0)),IF(C256="","",VLOOKUP(C256,ETB!$B$10:$C$678,2,0)))</f>
        <v/>
      </c>
      <c r="E256" s="319"/>
      <c r="F256" s="363"/>
      <c r="G256" s="982"/>
      <c r="H256" s="982"/>
      <c r="I256" s="982"/>
      <c r="J256" s="982"/>
      <c r="K256" s="982"/>
    </row>
    <row r="257" spans="2:11" hidden="1">
      <c r="B257" s="1013"/>
      <c r="C257" s="504"/>
      <c r="D257" s="483" t="str">
        <f>IF(F257&lt;&gt;"","  To "&amp;IF(C257="","",VLOOKUP(C257,ETB!$B$10:$C$678,2,0)),IF(C257="","",VLOOKUP(C257,ETB!$B$10:$C$678,2,0)))</f>
        <v/>
      </c>
      <c r="E257" s="319"/>
      <c r="F257" s="363"/>
      <c r="G257" s="982"/>
      <c r="H257" s="982"/>
      <c r="I257" s="982"/>
      <c r="J257" s="982"/>
      <c r="K257" s="982"/>
    </row>
    <row r="258" spans="2:11" hidden="1">
      <c r="B258" s="1013"/>
      <c r="C258" s="504"/>
      <c r="D258" s="483" t="str">
        <f>IF(F258&lt;&gt;"","  To "&amp;IF(C258="","",VLOOKUP(C258,ETB!$B$10:$C$678,2,0)),IF(C258="","",VLOOKUP(C258,ETB!$B$10:$C$678,2,0)))</f>
        <v/>
      </c>
      <c r="E258" s="319"/>
      <c r="F258" s="363"/>
      <c r="G258" s="982"/>
      <c r="H258" s="982"/>
      <c r="I258" s="982"/>
      <c r="J258" s="982"/>
      <c r="K258" s="982"/>
    </row>
    <row r="259" spans="2:11" hidden="1">
      <c r="B259" s="1013"/>
      <c r="C259" s="504"/>
      <c r="D259" s="483" t="str">
        <f>IF(F259&lt;&gt;"","  To "&amp;IF(C259="","",VLOOKUP(C259,ETB!$B$10:$C$678,2,0)),IF(C259="","",VLOOKUP(C259,ETB!$B$10:$C$678,2,0)))</f>
        <v/>
      </c>
      <c r="E259" s="319"/>
      <c r="F259" s="363"/>
      <c r="G259" s="982"/>
      <c r="H259" s="982"/>
      <c r="I259" s="982"/>
      <c r="J259" s="982"/>
      <c r="K259" s="982"/>
    </row>
    <row r="260" spans="2:11" hidden="1">
      <c r="B260" s="1013"/>
      <c r="C260" s="504"/>
      <c r="D260" s="483" t="str">
        <f>IF(F260&lt;&gt;"","  To "&amp;IF(C260="","",VLOOKUP(C260,ETB!$B$10:$C$678,2,0)),IF(C260="","",VLOOKUP(C260,ETB!$B$10:$C$678,2,0)))</f>
        <v/>
      </c>
      <c r="E260" s="319"/>
      <c r="F260" s="363"/>
      <c r="G260" s="982"/>
      <c r="H260" s="982"/>
      <c r="I260" s="982"/>
      <c r="J260" s="982"/>
      <c r="K260" s="982"/>
    </row>
    <row r="261" spans="2:11" hidden="1">
      <c r="B261" s="1013"/>
      <c r="C261" s="504"/>
      <c r="D261" s="483" t="str">
        <f>IF(F261&lt;&gt;"","  To "&amp;IF(C261="","",VLOOKUP(C261,ETB!$B$10:$C$678,2,0)),IF(C261="","",VLOOKUP(C261,ETB!$B$10:$C$678,2,0)))</f>
        <v/>
      </c>
      <c r="E261" s="319"/>
      <c r="F261" s="363"/>
      <c r="G261" s="982"/>
      <c r="H261" s="982"/>
      <c r="I261" s="982"/>
      <c r="J261" s="982"/>
      <c r="K261" s="982"/>
    </row>
    <row r="262" spans="2:11" hidden="1">
      <c r="B262" s="1013"/>
      <c r="C262" s="504"/>
      <c r="D262" s="483" t="str">
        <f>IF(F262&lt;&gt;"","  To "&amp;IF(C262="","",VLOOKUP(C262,ETB!$B$10:$C$678,2,0)),IF(C262="","",VLOOKUP(C262,ETB!$B$10:$C$678,2,0)))</f>
        <v/>
      </c>
      <c r="E262" s="319"/>
      <c r="F262" s="363"/>
      <c r="G262" s="982"/>
      <c r="H262" s="982"/>
      <c r="I262" s="982"/>
      <c r="J262" s="982"/>
      <c r="K262" s="982"/>
    </row>
    <row r="263" spans="2:11" hidden="1">
      <c r="B263" s="1013"/>
      <c r="C263" s="504"/>
      <c r="D263" s="483" t="str">
        <f>IF(F263&lt;&gt;"","  To "&amp;IF(C263="","",VLOOKUP(C263,ETB!$B$10:$C$678,2,0)),IF(C263="","",VLOOKUP(C263,ETB!$B$10:$C$678,2,0)))</f>
        <v/>
      </c>
      <c r="E263" s="319"/>
      <c r="F263" s="363"/>
      <c r="G263" s="982"/>
      <c r="H263" s="982"/>
      <c r="I263" s="982"/>
      <c r="J263" s="982"/>
      <c r="K263" s="982"/>
    </row>
    <row r="264" spans="2:11" hidden="1">
      <c r="B264" s="1013"/>
      <c r="C264" s="504"/>
      <c r="D264" s="483" t="str">
        <f>IF(F264&lt;&gt;"","  To "&amp;IF(C264="","",VLOOKUP(C264,ETB!$B$10:$C$678,2,0)),IF(C264="","",VLOOKUP(C264,ETB!$B$10:$C$678,2,0)))</f>
        <v/>
      </c>
      <c r="E264" s="319"/>
      <c r="F264" s="363"/>
      <c r="G264" s="982"/>
      <c r="H264" s="982"/>
      <c r="I264" s="982"/>
      <c r="J264" s="982"/>
      <c r="K264" s="982"/>
    </row>
    <row r="265" spans="2:11" hidden="1">
      <c r="B265" s="1013"/>
      <c r="C265" s="504"/>
      <c r="D265" s="483" t="str">
        <f>IF(F265&lt;&gt;"","  To "&amp;IF(C265="","",VLOOKUP(C265,ETB!$B$10:$C$678,2,0)),IF(C265="","",VLOOKUP(C265,ETB!$B$10:$C$678,2,0)))</f>
        <v/>
      </c>
      <c r="E265" s="319"/>
      <c r="F265" s="363"/>
      <c r="G265" s="982"/>
      <c r="H265" s="982"/>
      <c r="I265" s="982"/>
      <c r="J265" s="982"/>
      <c r="K265" s="982"/>
    </row>
    <row r="266" spans="2:11" hidden="1">
      <c r="B266" s="1013"/>
      <c r="C266" s="504"/>
      <c r="D266" s="483" t="str">
        <f>IF(F266&lt;&gt;"","  To "&amp;IF(C266="","",VLOOKUP(C266,ETB!$B$10:$C$678,2,0)),IF(C266="","",VLOOKUP(C266,ETB!$B$10:$C$678,2,0)))</f>
        <v/>
      </c>
      <c r="E266" s="319"/>
      <c r="F266" s="363"/>
      <c r="G266" s="982"/>
      <c r="H266" s="982"/>
      <c r="I266" s="982"/>
      <c r="J266" s="982"/>
      <c r="K266" s="982"/>
    </row>
    <row r="267" spans="2:11" hidden="1">
      <c r="B267" s="1013"/>
      <c r="C267" s="504"/>
      <c r="D267" s="483" t="str">
        <f>IF(F267&lt;&gt;"","  To "&amp;IF(C267="","",VLOOKUP(C267,ETB!$B$10:$C$678,2,0)),IF(C267="","",VLOOKUP(C267,ETB!$B$10:$C$678,2,0)))</f>
        <v/>
      </c>
      <c r="E267" s="319"/>
      <c r="F267" s="363"/>
      <c r="G267" s="982"/>
      <c r="H267" s="982"/>
      <c r="I267" s="982"/>
      <c r="J267" s="982"/>
      <c r="K267" s="982"/>
    </row>
    <row r="268" spans="2:11" hidden="1">
      <c r="B268" s="1013"/>
      <c r="C268" s="504"/>
      <c r="D268" s="483" t="str">
        <f>IF(F268&lt;&gt;"","  To "&amp;IF(C268="","",VLOOKUP(C268,ETB!$B$10:$C$678,2,0)),IF(C268="","",VLOOKUP(C268,ETB!$B$10:$C$678,2,0)))</f>
        <v/>
      </c>
      <c r="E268" s="319"/>
      <c r="F268" s="363"/>
      <c r="G268" s="982"/>
      <c r="H268" s="982"/>
      <c r="I268" s="982"/>
      <c r="J268" s="982"/>
      <c r="K268" s="982"/>
    </row>
    <row r="269" spans="2:11" hidden="1">
      <c r="B269" s="1013"/>
      <c r="C269" s="504"/>
      <c r="D269" s="483" t="str">
        <f>IF(F269&lt;&gt;"","  To "&amp;IF(C269="","",VLOOKUP(C269,ETB!$B$10:$C$678,2,0)),IF(C269="","",VLOOKUP(C269,ETB!$B$10:$C$678,2,0)))</f>
        <v/>
      </c>
      <c r="E269" s="319"/>
      <c r="F269" s="363"/>
      <c r="G269" s="982"/>
      <c r="H269" s="982"/>
      <c r="I269" s="982"/>
      <c r="J269" s="982"/>
      <c r="K269" s="982"/>
    </row>
    <row r="270" spans="2:11" hidden="1">
      <c r="B270" s="1013"/>
      <c r="C270" s="504"/>
      <c r="D270" s="483" t="str">
        <f>IF(F270&lt;&gt;"","  To "&amp;IF(C270="","",VLOOKUP(C270,ETB!$B$10:$C$678,2,0)),IF(C270="","",VLOOKUP(C270,ETB!$B$10:$C$678,2,0)))</f>
        <v/>
      </c>
      <c r="E270" s="319"/>
      <c r="F270" s="363"/>
      <c r="G270" s="982"/>
      <c r="H270" s="982"/>
      <c r="I270" s="982"/>
      <c r="J270" s="982"/>
      <c r="K270" s="982"/>
    </row>
    <row r="271" spans="2:11" hidden="1">
      <c r="B271" s="1013"/>
      <c r="C271" s="504"/>
      <c r="D271" s="483" t="str">
        <f>IF(F271&lt;&gt;"","  To "&amp;IF(C271="","",VLOOKUP(C271,ETB!$B$10:$C$678,2,0)),IF(C271="","",VLOOKUP(C271,ETB!$B$10:$C$678,2,0)))</f>
        <v/>
      </c>
      <c r="E271" s="319"/>
      <c r="F271" s="363"/>
      <c r="G271" s="982"/>
      <c r="H271" s="982"/>
      <c r="I271" s="982"/>
      <c r="J271" s="982"/>
      <c r="K271" s="982"/>
    </row>
    <row r="272" spans="2:11" hidden="1">
      <c r="B272" s="1013"/>
      <c r="C272" s="504"/>
      <c r="D272" s="483" t="str">
        <f>IF(F272&lt;&gt;"","  To "&amp;IF(C272="","",VLOOKUP(C272,ETB!$B$10:$C$678,2,0)),IF(C272="","",VLOOKUP(C272,ETB!$B$10:$C$678,2,0)))</f>
        <v/>
      </c>
      <c r="E272" s="319"/>
      <c r="F272" s="363"/>
      <c r="G272" s="982"/>
      <c r="H272" s="982"/>
      <c r="I272" s="982"/>
      <c r="J272" s="982"/>
      <c r="K272" s="982"/>
    </row>
    <row r="273" spans="2:11" hidden="1">
      <c r="B273" s="1013"/>
      <c r="C273" s="504"/>
      <c r="D273" s="483" t="str">
        <f>IF(F273&lt;&gt;"","  To "&amp;IF(C273="","",VLOOKUP(C273,ETB!$B$10:$C$678,2,0)),IF(C273="","",VLOOKUP(C273,ETB!$B$10:$C$678,2,0)))</f>
        <v/>
      </c>
      <c r="E273" s="319"/>
      <c r="F273" s="363"/>
      <c r="G273" s="982"/>
      <c r="H273" s="982"/>
      <c r="I273" s="982"/>
      <c r="J273" s="982"/>
      <c r="K273" s="982"/>
    </row>
    <row r="274" spans="2:11" hidden="1">
      <c r="B274" s="1013"/>
      <c r="C274" s="504"/>
      <c r="D274" s="483" t="str">
        <f>IF(F274&lt;&gt;"","  To "&amp;IF(C274="","",VLOOKUP(C274,ETB!$B$10:$C$678,2,0)),IF(C274="","",VLOOKUP(C274,ETB!$B$10:$C$678,2,0)))</f>
        <v/>
      </c>
      <c r="E274" s="319"/>
      <c r="F274" s="363"/>
      <c r="G274" s="982"/>
      <c r="H274" s="982"/>
      <c r="I274" s="982"/>
      <c r="J274" s="982"/>
      <c r="K274" s="982"/>
    </row>
    <row r="275" spans="2:11" hidden="1">
      <c r="B275" s="1013"/>
      <c r="C275" s="504"/>
      <c r="D275" s="483" t="str">
        <f>IF(F275&lt;&gt;"","  To "&amp;IF(C275="","",VLOOKUP(C275,ETB!$B$10:$C$678,2,0)),IF(C275="","",VLOOKUP(C275,ETB!$B$10:$C$678,2,0)))</f>
        <v/>
      </c>
      <c r="E275" s="319"/>
      <c r="F275" s="363"/>
      <c r="G275" s="982"/>
      <c r="H275" s="982"/>
      <c r="I275" s="982"/>
      <c r="J275" s="982"/>
      <c r="K275" s="982"/>
    </row>
    <row r="276" spans="2:11" hidden="1">
      <c r="B276" s="1013"/>
      <c r="C276" s="504"/>
      <c r="D276" s="483" t="str">
        <f>IF(F276&lt;&gt;"","  To "&amp;IF(C276="","",VLOOKUP(C276,ETB!$B$10:$C$678,2,0)),IF(C276="","",VLOOKUP(C276,ETB!$B$10:$C$678,2,0)))</f>
        <v/>
      </c>
      <c r="E276" s="319"/>
      <c r="F276" s="363"/>
      <c r="G276" s="982"/>
      <c r="H276" s="982"/>
      <c r="I276" s="982"/>
      <c r="J276" s="982"/>
      <c r="K276" s="982"/>
    </row>
    <row r="277" spans="2:11" hidden="1">
      <c r="B277" s="1013"/>
      <c r="C277" s="504"/>
      <c r="D277" s="483" t="str">
        <f>IF(F277&lt;&gt;"","  To "&amp;IF(C277="","",VLOOKUP(C277,ETB!$B$10:$C$678,2,0)),IF(C277="","",VLOOKUP(C277,ETB!$B$10:$C$678,2,0)))</f>
        <v/>
      </c>
      <c r="E277" s="319"/>
      <c r="F277" s="363"/>
      <c r="G277" s="982"/>
      <c r="H277" s="982"/>
      <c r="I277" s="982"/>
      <c r="J277" s="982"/>
      <c r="K277" s="982"/>
    </row>
    <row r="278" spans="2:11" hidden="1">
      <c r="B278" s="1013"/>
      <c r="C278" s="504"/>
      <c r="D278" s="483" t="str">
        <f>IF(F278&lt;&gt;"","  To "&amp;IF(C278="","",VLOOKUP(C278,ETB!$B$10:$C$678,2,0)),IF(C278="","",VLOOKUP(C278,ETB!$B$10:$C$678,2,0)))</f>
        <v/>
      </c>
      <c r="E278" s="319"/>
      <c r="F278" s="363"/>
      <c r="G278" s="982"/>
      <c r="H278" s="982"/>
      <c r="I278" s="982"/>
      <c r="J278" s="982"/>
      <c r="K278" s="982"/>
    </row>
    <row r="279" spans="2:11" hidden="1">
      <c r="B279" s="1013"/>
      <c r="C279" s="504"/>
      <c r="D279" s="483" t="str">
        <f>IF(F279&lt;&gt;"","  To "&amp;IF(C279="","",VLOOKUP(C279,ETB!$B$10:$C$678,2,0)),IF(C279="","",VLOOKUP(C279,ETB!$B$10:$C$678,2,0)))</f>
        <v/>
      </c>
      <c r="E279" s="319"/>
      <c r="F279" s="363"/>
      <c r="G279" s="982"/>
      <c r="H279" s="982"/>
      <c r="I279" s="982"/>
      <c r="J279" s="982"/>
      <c r="K279" s="982"/>
    </row>
    <row r="280" spans="2:11" hidden="1">
      <c r="B280" s="1013"/>
      <c r="C280" s="504"/>
      <c r="D280" s="483" t="str">
        <f>IF(F280&lt;&gt;"","  To "&amp;IF(C280="","",VLOOKUP(C280,ETB!$B$10:$C$678,2,0)),IF(C280="","",VLOOKUP(C280,ETB!$B$10:$C$678,2,0)))</f>
        <v/>
      </c>
      <c r="E280" s="319"/>
      <c r="F280" s="363"/>
      <c r="G280" s="982"/>
      <c r="H280" s="982"/>
      <c r="I280" s="982"/>
      <c r="J280" s="982"/>
      <c r="K280" s="982"/>
    </row>
    <row r="281" spans="2:11" hidden="1">
      <c r="B281" s="1013"/>
      <c r="C281" s="504"/>
      <c r="D281" s="483" t="str">
        <f>IF(F281&lt;&gt;"","  To "&amp;IF(C281="","",VLOOKUP(C281,ETB!$B$10:$C$678,2,0)),IF(C281="","",VLOOKUP(C281,ETB!$B$10:$C$678,2,0)))</f>
        <v/>
      </c>
      <c r="E281" s="319"/>
      <c r="F281" s="363"/>
      <c r="G281" s="982"/>
      <c r="H281" s="982"/>
      <c r="I281" s="982"/>
      <c r="J281" s="982"/>
      <c r="K281" s="982"/>
    </row>
    <row r="282" spans="2:11" hidden="1">
      <c r="B282" s="1013"/>
      <c r="C282" s="504"/>
      <c r="D282" s="483" t="str">
        <f>IF(F282&lt;&gt;"","  To "&amp;IF(C282="","",VLOOKUP(C282,ETB!$B$10:$C$678,2,0)),IF(C282="","",VLOOKUP(C282,ETB!$B$10:$C$678,2,0)))</f>
        <v/>
      </c>
      <c r="E282" s="319"/>
      <c r="F282" s="363"/>
      <c r="G282" s="982"/>
      <c r="H282" s="982"/>
      <c r="I282" s="982"/>
      <c r="J282" s="982"/>
      <c r="K282" s="982"/>
    </row>
    <row r="283" spans="2:11" hidden="1">
      <c r="B283" s="1013"/>
      <c r="C283" s="504"/>
      <c r="D283" s="483" t="str">
        <f>IF(F283&lt;&gt;"","  To "&amp;IF(C283="","",VLOOKUP(C283,ETB!$B$10:$C$678,2,0)),IF(C283="","",VLOOKUP(C283,ETB!$B$10:$C$678,2,0)))</f>
        <v/>
      </c>
      <c r="E283" s="319"/>
      <c r="F283" s="363"/>
      <c r="G283" s="982"/>
      <c r="H283" s="982"/>
      <c r="I283" s="982"/>
      <c r="J283" s="982"/>
      <c r="K283" s="982"/>
    </row>
    <row r="284" spans="2:11" hidden="1">
      <c r="B284" s="1013"/>
      <c r="C284" s="504"/>
      <c r="D284" s="483" t="str">
        <f>IF(F284&lt;&gt;"","  To "&amp;IF(C284="","",VLOOKUP(C284,ETB!$B$10:$C$678,2,0)),IF(C284="","",VLOOKUP(C284,ETB!$B$10:$C$678,2,0)))</f>
        <v/>
      </c>
      <c r="E284" s="319"/>
      <c r="F284" s="363"/>
      <c r="G284" s="982"/>
      <c r="H284" s="982"/>
      <c r="I284" s="982"/>
      <c r="J284" s="982"/>
      <c r="K284" s="982"/>
    </row>
    <row r="285" spans="2:11" hidden="1">
      <c r="B285" s="1013"/>
      <c r="C285" s="504"/>
      <c r="D285" s="483" t="str">
        <f>IF(F285&lt;&gt;"","  To "&amp;IF(C285="","",VLOOKUP(C285,ETB!$B$10:$C$678,2,0)),IF(C285="","",VLOOKUP(C285,ETB!$B$10:$C$678,2,0)))</f>
        <v/>
      </c>
      <c r="E285" s="319"/>
      <c r="F285" s="363"/>
      <c r="G285" s="982"/>
      <c r="H285" s="982"/>
      <c r="I285" s="982"/>
      <c r="J285" s="982"/>
      <c r="K285" s="982"/>
    </row>
    <row r="286" spans="2:11" hidden="1">
      <c r="B286" s="1013"/>
      <c r="C286" s="504"/>
      <c r="D286" s="483" t="str">
        <f>IF(F286&lt;&gt;"","  To "&amp;IF(C286="","",VLOOKUP(C286,ETB!$B$10:$C$678,2,0)),IF(C286="","",VLOOKUP(C286,ETB!$B$10:$C$678,2,0)))</f>
        <v/>
      </c>
      <c r="E286" s="319"/>
      <c r="F286" s="363"/>
      <c r="G286" s="982"/>
      <c r="H286" s="982"/>
      <c r="I286" s="982"/>
      <c r="J286" s="982"/>
      <c r="K286" s="982"/>
    </row>
    <row r="287" spans="2:11" hidden="1">
      <c r="B287" s="1013"/>
      <c r="C287" s="504"/>
      <c r="D287" s="483" t="str">
        <f>IF(F287&lt;&gt;"","  To "&amp;IF(C287="","",VLOOKUP(C287,ETB!$B$10:$C$678,2,0)),IF(C287="","",VLOOKUP(C287,ETB!$B$10:$C$678,2,0)))</f>
        <v/>
      </c>
      <c r="E287" s="319"/>
      <c r="F287" s="363"/>
      <c r="G287" s="982"/>
      <c r="H287" s="982"/>
      <c r="I287" s="982"/>
      <c r="J287" s="982"/>
      <c r="K287" s="982"/>
    </row>
    <row r="288" spans="2:11" hidden="1">
      <c r="B288" s="1013"/>
      <c r="C288" s="504"/>
      <c r="D288" s="483" t="str">
        <f>IF(F288&lt;&gt;"","  To "&amp;IF(C288="","",VLOOKUP(C288,ETB!$B$10:$C$678,2,0)),IF(C288="","",VLOOKUP(C288,ETB!$B$10:$C$678,2,0)))</f>
        <v/>
      </c>
      <c r="E288" s="319"/>
      <c r="F288" s="363"/>
      <c r="G288" s="982"/>
      <c r="H288" s="982"/>
      <c r="I288" s="982"/>
      <c r="J288" s="982"/>
      <c r="K288" s="982"/>
    </row>
    <row r="289" spans="2:11" hidden="1">
      <c r="B289" s="1013"/>
      <c r="C289" s="504"/>
      <c r="D289" s="483" t="str">
        <f>IF(F289&lt;&gt;"","  To "&amp;IF(C289="","",VLOOKUP(C289,ETB!$B$10:$C$678,2,0)),IF(C289="","",VLOOKUP(C289,ETB!$B$10:$C$678,2,0)))</f>
        <v/>
      </c>
      <c r="E289" s="319"/>
      <c r="F289" s="363"/>
      <c r="G289" s="982"/>
      <c r="H289" s="982"/>
      <c r="I289" s="982"/>
      <c r="J289" s="982"/>
      <c r="K289" s="982"/>
    </row>
    <row r="290" spans="2:11" hidden="1">
      <c r="B290" s="1013"/>
      <c r="C290" s="504"/>
      <c r="D290" s="483" t="str">
        <f>IF(F290&lt;&gt;"","  To "&amp;IF(C290="","",VLOOKUP(C290,ETB!$B$10:$C$678,2,0)),IF(C290="","",VLOOKUP(C290,ETB!$B$10:$C$678,2,0)))</f>
        <v/>
      </c>
      <c r="E290" s="319"/>
      <c r="F290" s="363"/>
      <c r="G290" s="982"/>
      <c r="H290" s="982"/>
      <c r="I290" s="982"/>
      <c r="J290" s="982"/>
      <c r="K290" s="982"/>
    </row>
    <row r="291" spans="2:11" hidden="1">
      <c r="B291" s="1013"/>
      <c r="C291" s="504"/>
      <c r="D291" s="483" t="str">
        <f>IF(F291&lt;&gt;"","  To "&amp;IF(C291="","",VLOOKUP(C291,ETB!$B$10:$C$678,2,0)),IF(C291="","",VLOOKUP(C291,ETB!$B$10:$C$678,2,0)))</f>
        <v/>
      </c>
      <c r="E291" s="319"/>
      <c r="F291" s="363"/>
      <c r="G291" s="982"/>
      <c r="H291" s="982"/>
      <c r="I291" s="982"/>
      <c r="J291" s="982"/>
      <c r="K291" s="982"/>
    </row>
    <row r="292" spans="2:11" hidden="1">
      <c r="B292" s="1013"/>
      <c r="C292" s="504"/>
      <c r="D292" s="626"/>
      <c r="E292" s="319"/>
      <c r="F292" s="363"/>
      <c r="G292" s="982"/>
      <c r="H292" s="982"/>
      <c r="I292" s="982"/>
      <c r="J292" s="982"/>
      <c r="K292" s="982"/>
    </row>
    <row r="293" spans="2:11" hidden="1">
      <c r="B293" s="1363"/>
      <c r="C293" s="1364"/>
      <c r="D293" s="1365"/>
      <c r="E293" s="1366"/>
      <c r="F293" s="1367"/>
      <c r="G293" s="982"/>
      <c r="H293" s="982"/>
      <c r="I293" s="982"/>
      <c r="J293" s="982"/>
      <c r="K293" s="982"/>
    </row>
    <row r="294" spans="2:11" hidden="1">
      <c r="B294" s="1013">
        <f>+B110+1</f>
        <v>18</v>
      </c>
      <c r="C294" s="504"/>
      <c r="D294" s="483" t="str">
        <f>IF(F294&lt;&gt;"","  To "&amp;IF(C294="","",VLOOKUP(C294,ETB!$B$10:$C$678,2,0)),IF(C294="","",VLOOKUP(C294,ETB!$B$10:$C$678,2,0)))</f>
        <v/>
      </c>
      <c r="E294" s="319"/>
      <c r="F294" s="363"/>
      <c r="G294" s="982"/>
      <c r="H294" s="982"/>
      <c r="I294" s="982"/>
      <c r="J294" s="982"/>
      <c r="K294" s="982"/>
    </row>
    <row r="295" spans="2:11" hidden="1">
      <c r="B295" s="1369"/>
      <c r="C295" s="502"/>
      <c r="D295" s="483" t="str">
        <f>IF(F295&lt;&gt;"","  To "&amp;IF(C295="","",VLOOKUP(C295,ETB!$B$10:$C$678,2,0)),IF(C295="","",VLOOKUP(C295,ETB!$B$10:$C$678,2,0)))</f>
        <v xml:space="preserve">  To </v>
      </c>
      <c r="E295" s="318"/>
      <c r="F295" s="362">
        <f>E294</f>
        <v>0</v>
      </c>
      <c r="G295" s="982"/>
      <c r="H295" s="982"/>
      <c r="I295" s="982"/>
      <c r="J295" s="982"/>
      <c r="K295" s="982"/>
    </row>
    <row r="296" spans="2:11" hidden="1">
      <c r="B296" s="1013"/>
      <c r="C296" s="502"/>
      <c r="D296" s="483" t="str">
        <f>IF(F296&lt;&gt;"","  To "&amp;IF(C296="","",VLOOKUP(C296,ETB!$B$10:$C$678,2,0)),IF(C296="","",VLOOKUP(C296,ETB!$B$10:$C$678,2,0)))</f>
        <v/>
      </c>
      <c r="E296" s="318"/>
      <c r="F296" s="362"/>
      <c r="G296" s="982"/>
      <c r="H296" s="982"/>
      <c r="I296" s="982"/>
      <c r="J296" s="982"/>
      <c r="K296" s="982"/>
    </row>
    <row r="297" spans="2:11" hidden="1">
      <c r="B297" s="503"/>
      <c r="C297" s="497"/>
      <c r="D297" s="490" t="s">
        <v>1788</v>
      </c>
      <c r="E297" s="320"/>
      <c r="F297" s="364"/>
      <c r="G297" s="982"/>
      <c r="H297" s="982"/>
      <c r="I297" s="982"/>
      <c r="J297" s="982"/>
      <c r="K297" s="982"/>
    </row>
    <row r="298" spans="2:11" hidden="1">
      <c r="B298" s="1363"/>
      <c r="C298" s="1364"/>
      <c r="D298" s="1365"/>
      <c r="E298" s="1366"/>
      <c r="F298" s="1367"/>
      <c r="G298" s="982"/>
      <c r="H298" s="982"/>
      <c r="I298" s="982"/>
      <c r="J298" s="982"/>
      <c r="K298" s="982"/>
    </row>
    <row r="299" spans="2:11" hidden="1">
      <c r="B299" s="1013">
        <f>+B294+1</f>
        <v>19</v>
      </c>
      <c r="C299" s="504"/>
      <c r="D299" s="483" t="str">
        <f>IF(F299&lt;&gt;"","  To "&amp;IF(C299="","",VLOOKUP(C299,ETB!$B$10:$C$678,2,0)),IF(C299="","",VLOOKUP(C299,ETB!$B$10:$C$678,2,0)))</f>
        <v/>
      </c>
      <c r="E299" s="319">
        <f>SUM(F301:F302)-E300</f>
        <v>0</v>
      </c>
      <c r="F299" s="363"/>
      <c r="G299" s="982"/>
      <c r="H299" s="982"/>
      <c r="I299" s="982"/>
      <c r="J299" s="982"/>
      <c r="K299" s="982"/>
    </row>
    <row r="300" spans="2:11" hidden="1">
      <c r="B300" s="1013"/>
      <c r="C300" s="504"/>
      <c r="D300" s="483" t="str">
        <f>IF(F300&lt;&gt;"","  To "&amp;IF(C300="","",VLOOKUP(C300,ETB!$B$10:$C$678,2,0)),IF(C300="","",VLOOKUP(C300,ETB!$B$10:$C$678,2,0)))</f>
        <v/>
      </c>
      <c r="E300" s="319"/>
      <c r="F300" s="363"/>
      <c r="G300" s="982"/>
      <c r="H300" s="982"/>
      <c r="I300" s="982"/>
      <c r="J300" s="982"/>
      <c r="K300" s="982"/>
    </row>
    <row r="301" spans="2:11" hidden="1">
      <c r="B301" s="1013"/>
      <c r="C301" s="504"/>
      <c r="D301" s="483" t="str">
        <f>IF(F301&lt;&gt;"","  To "&amp;IF(C301="","",VLOOKUP(C301,ETB!$B$10:$C$678,2,0)),IF(C301="","",VLOOKUP(C301,ETB!$B$10:$C$678,2,0)))</f>
        <v/>
      </c>
      <c r="E301" s="319"/>
      <c r="F301" s="363"/>
      <c r="G301" s="982"/>
      <c r="H301" s="982"/>
      <c r="I301" s="982"/>
      <c r="J301" s="982"/>
      <c r="K301" s="982"/>
    </row>
    <row r="302" spans="2:11" hidden="1">
      <c r="B302" s="1013"/>
      <c r="C302" s="502"/>
      <c r="D302" s="483" t="str">
        <f>IF(F302&lt;&gt;"","  To "&amp;IF(C302="","",VLOOKUP(C302,ETB!$B$10:$C$678,2,0)),IF(C302="","",VLOOKUP(C302,ETB!$B$10:$C$678,2,0)))</f>
        <v/>
      </c>
      <c r="E302" s="318"/>
      <c r="F302" s="362"/>
      <c r="G302" s="982"/>
      <c r="H302" s="982"/>
      <c r="I302" s="982"/>
      <c r="J302" s="982"/>
      <c r="K302" s="982"/>
    </row>
    <row r="303" spans="2:11" hidden="1">
      <c r="B303" s="1013"/>
      <c r="C303" s="502"/>
      <c r="D303" s="483" t="str">
        <f>IF(F303&lt;&gt;"","  To "&amp;IF(C303="","",VLOOKUP(C303,ETB!$B$10:$C$678,2,0)),IF(C303="","",VLOOKUP(C303,ETB!$B$10:$C$678,2,0)))</f>
        <v/>
      </c>
      <c r="E303" s="318"/>
      <c r="F303" s="362"/>
      <c r="G303" s="982"/>
      <c r="H303" s="982"/>
      <c r="I303" s="982"/>
      <c r="J303" s="982"/>
      <c r="K303" s="982"/>
    </row>
    <row r="304" spans="2:11" hidden="1">
      <c r="B304" s="503"/>
      <c r="C304" s="497"/>
      <c r="D304" s="490" t="s">
        <v>1789</v>
      </c>
      <c r="E304" s="320"/>
      <c r="F304" s="364"/>
      <c r="G304" s="982"/>
      <c r="H304" s="982"/>
      <c r="I304" s="982"/>
      <c r="J304" s="982"/>
      <c r="K304" s="982"/>
    </row>
    <row r="305" spans="2:11">
      <c r="B305" s="321"/>
      <c r="C305" s="322"/>
      <c r="D305" s="323"/>
      <c r="E305" s="324"/>
      <c r="F305" s="365"/>
      <c r="G305" s="982"/>
      <c r="H305" s="982"/>
      <c r="I305" s="982"/>
      <c r="J305" s="982"/>
      <c r="K305" s="982"/>
    </row>
    <row r="306" spans="2:11" ht="16.149999999999999" thickBot="1">
      <c r="B306" s="634" t="s">
        <v>1790</v>
      </c>
      <c r="C306" s="635"/>
      <c r="D306" s="635"/>
      <c r="E306" s="366">
        <f>SUM(E11:E305)</f>
        <v>1268387.1865000003</v>
      </c>
      <c r="F306" s="367">
        <f ca="1">SUM(F11:F305)</f>
        <v>1268387.1864999998</v>
      </c>
      <c r="G306" s="982"/>
      <c r="H306" s="982"/>
      <c r="I306" s="982"/>
      <c r="J306" s="982"/>
      <c r="K306" s="982"/>
    </row>
    <row r="307" spans="2:11">
      <c r="B307" s="325"/>
      <c r="C307" s="326"/>
      <c r="D307" s="327"/>
      <c r="E307" s="328">
        <f>+E306-ETB!L680</f>
        <v>0</v>
      </c>
      <c r="F307" s="328">
        <f ca="1">+F306-ETB!M680</f>
        <v>0</v>
      </c>
      <c r="G307" s="982"/>
      <c r="H307" s="982"/>
      <c r="I307" s="982"/>
      <c r="J307" s="982"/>
      <c r="K307" s="982"/>
    </row>
    <row r="308" spans="2:11">
      <c r="B308" s="325"/>
      <c r="C308" s="326"/>
      <c r="D308" s="327"/>
      <c r="E308" s="328">
        <f>+ETB!L680-Journal!E306</f>
        <v>0</v>
      </c>
      <c r="F308" s="328">
        <f ca="1">+ETB!M680-Journal!F306</f>
        <v>0</v>
      </c>
      <c r="G308" s="982"/>
      <c r="H308" s="982"/>
      <c r="I308" s="982"/>
      <c r="J308" s="982"/>
      <c r="K308" s="982"/>
    </row>
  </sheetData>
  <sheetProtection formatCells="0" formatColumns="0" formatRows="0" insertColumns="0" insertRows="0" insertHyperlinks="0" deleteColumns="0" deleteRows="0" sort="0" autoFilter="0" pivotTables="0"/>
  <sortState xmlns:xlrd2="http://schemas.microsoft.com/office/spreadsheetml/2017/richdata2" ref="C69:F318">
    <sortCondition ref="D69:D318"/>
  </sortState>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M124"/>
  <sheetViews>
    <sheetView showGridLines="0" workbookViewId="0">
      <pane ySplit="7" topLeftCell="A116" activePane="bottomLeft" state="frozen"/>
      <selection pane="bottomLeft" activeCell="G130" sqref="G130"/>
    </sheetView>
  </sheetViews>
  <sheetFormatPr defaultColWidth="9.140625" defaultRowHeight="15.6"/>
  <cols>
    <col min="1" max="1" width="3.7109375" style="168" customWidth="1"/>
    <col min="2" max="2" width="12" style="352" customWidth="1"/>
    <col min="3" max="3" width="37.140625" style="168" bestFit="1" customWidth="1"/>
    <col min="4" max="4" width="16.7109375" style="168" customWidth="1"/>
    <col min="5" max="5" width="14.140625" style="168" bestFit="1" customWidth="1"/>
    <col min="6" max="6" width="9.140625" style="168"/>
    <col min="7" max="7" width="11.5703125" style="4" bestFit="1" customWidth="1"/>
    <col min="8" max="8" width="10.7109375" style="4" bestFit="1" customWidth="1"/>
    <col min="9" max="9" width="11" style="168" bestFit="1" customWidth="1"/>
    <col min="10" max="16384" width="9.140625" style="168"/>
  </cols>
  <sheetData>
    <row r="1" spans="2:13">
      <c r="C1" s="776"/>
      <c r="D1" s="776"/>
      <c r="E1" s="776"/>
      <c r="F1" s="776"/>
      <c r="G1" s="776"/>
      <c r="H1" s="776"/>
      <c r="I1" s="776"/>
      <c r="J1" s="776"/>
      <c r="K1" s="776"/>
      <c r="L1" s="776"/>
      <c r="M1" s="776"/>
    </row>
    <row r="2" spans="2:13">
      <c r="B2" s="17" t="s">
        <v>14</v>
      </c>
      <c r="C2" s="17" t="str">
        <f>Index!C2</f>
        <v>Forest Car Company Ltd</v>
      </c>
      <c r="D2" s="115" t="s">
        <v>15</v>
      </c>
      <c r="E2" s="17" t="str">
        <f>Info!C8</f>
        <v>Aratee</v>
      </c>
      <c r="F2" s="115" t="s">
        <v>9</v>
      </c>
      <c r="G2" s="18">
        <f>Index!J2</f>
        <v>45343</v>
      </c>
      <c r="H2" s="776"/>
      <c r="I2" s="776"/>
      <c r="J2" s="776"/>
      <c r="K2" s="776"/>
      <c r="L2" s="776"/>
      <c r="M2" s="776"/>
    </row>
    <row r="3" spans="2:13" s="23" customFormat="1" ht="15" customHeight="1">
      <c r="B3" s="17" t="s">
        <v>16</v>
      </c>
      <c r="C3" s="18">
        <f>Index!C3</f>
        <v>45260</v>
      </c>
      <c r="D3" s="115" t="s">
        <v>17</v>
      </c>
      <c r="E3" s="17" t="str">
        <f>Info!C11</f>
        <v>Mitesh</v>
      </c>
      <c r="F3" s="115" t="s">
        <v>9</v>
      </c>
      <c r="G3" s="18">
        <f>Index!J3</f>
        <v>45352</v>
      </c>
      <c r="H3" s="18"/>
      <c r="I3" s="947"/>
      <c r="J3" s="947"/>
      <c r="K3" s="946"/>
      <c r="L3" s="946"/>
      <c r="M3" s="27"/>
    </row>
    <row r="4" spans="2:13" s="23" customFormat="1" ht="15" customHeight="1">
      <c r="B4" s="17"/>
      <c r="C4" s="18"/>
      <c r="D4" s="17"/>
      <c r="E4" s="17"/>
      <c r="F4" s="17"/>
      <c r="G4" s="17"/>
      <c r="H4" s="18"/>
      <c r="I4" s="947"/>
      <c r="J4" s="947"/>
      <c r="K4" s="946"/>
      <c r="L4" s="946"/>
      <c r="M4" s="22"/>
    </row>
    <row r="5" spans="2:13">
      <c r="B5" s="189" t="s">
        <v>1791</v>
      </c>
      <c r="C5" s="209"/>
      <c r="D5" s="209"/>
      <c r="E5" s="369"/>
      <c r="F5" s="4"/>
      <c r="I5" s="4"/>
      <c r="J5" s="4"/>
      <c r="K5" s="4"/>
      <c r="L5" s="4"/>
      <c r="M5" s="4"/>
    </row>
    <row r="6" spans="2:13" ht="16.149999999999999" thickBot="1">
      <c r="B6" s="5"/>
      <c r="C6" s="209"/>
      <c r="D6" s="291"/>
      <c r="E6" s="13"/>
      <c r="F6" s="4"/>
      <c r="I6" s="4"/>
      <c r="J6" s="4"/>
      <c r="K6" s="4"/>
      <c r="L6" s="4"/>
      <c r="M6" s="4"/>
    </row>
    <row r="7" spans="2:13" ht="14.25" customHeight="1" thickBot="1">
      <c r="B7" s="428" t="s">
        <v>1792</v>
      </c>
      <c r="C7" s="428" t="s">
        <v>1793</v>
      </c>
      <c r="D7" s="429" t="s">
        <v>1794</v>
      </c>
      <c r="E7" s="429" t="s">
        <v>1795</v>
      </c>
      <c r="F7" s="4"/>
      <c r="I7" s="4"/>
      <c r="J7" s="4"/>
      <c r="K7" s="4"/>
      <c r="L7" s="4"/>
      <c r="M7" s="4"/>
    </row>
    <row r="8" spans="2:13">
      <c r="B8" s="292"/>
      <c r="C8" s="293"/>
      <c r="D8" s="294"/>
      <c r="E8" s="295"/>
      <c r="F8" s="4"/>
      <c r="I8" s="4"/>
      <c r="J8" s="4"/>
      <c r="K8" s="4"/>
      <c r="L8" s="4"/>
      <c r="M8" s="4"/>
    </row>
    <row r="9" spans="2:13">
      <c r="B9" s="744"/>
      <c r="C9" s="296"/>
      <c r="D9" s="297"/>
      <c r="E9" s="298"/>
      <c r="F9" s="4"/>
      <c r="I9" s="4"/>
      <c r="J9" s="4"/>
      <c r="K9" s="4"/>
      <c r="L9" s="4"/>
      <c r="M9" s="4"/>
    </row>
    <row r="10" spans="2:13">
      <c r="B10" s="700"/>
      <c r="C10" s="296"/>
      <c r="D10" s="299"/>
      <c r="E10" s="300"/>
      <c r="F10" s="4"/>
      <c r="I10" s="4"/>
      <c r="J10" s="4"/>
      <c r="K10" s="4"/>
      <c r="L10" s="4"/>
      <c r="M10" s="4"/>
    </row>
    <row r="11" spans="2:13">
      <c r="B11" s="700"/>
      <c r="C11" s="296"/>
      <c r="D11" s="299"/>
      <c r="E11" s="300"/>
      <c r="F11" s="4"/>
      <c r="I11" s="4"/>
      <c r="J11" s="4"/>
      <c r="K11" s="4"/>
      <c r="L11" s="4"/>
      <c r="M11" s="4"/>
    </row>
    <row r="12" spans="2:13">
      <c r="B12" s="700"/>
      <c r="C12" s="296"/>
      <c r="D12" s="299"/>
      <c r="E12" s="300"/>
      <c r="F12" s="4"/>
      <c r="I12" s="4"/>
      <c r="J12" s="4"/>
      <c r="K12" s="4"/>
      <c r="L12" s="4"/>
      <c r="M12" s="4"/>
    </row>
    <row r="13" spans="2:13">
      <c r="B13" s="700"/>
      <c r="C13" s="296"/>
      <c r="D13" s="299"/>
      <c r="E13" s="300"/>
      <c r="F13" s="4"/>
      <c r="I13" s="4"/>
      <c r="J13" s="4"/>
      <c r="K13" s="4"/>
      <c r="L13" s="4"/>
      <c r="M13" s="4"/>
    </row>
    <row r="14" spans="2:13">
      <c r="B14" s="700"/>
      <c r="C14" s="296"/>
      <c r="D14" s="299"/>
      <c r="E14" s="300"/>
      <c r="F14" s="4"/>
      <c r="I14" s="4"/>
      <c r="J14" s="4"/>
      <c r="K14" s="4"/>
      <c r="L14" s="4"/>
      <c r="M14" s="4"/>
    </row>
    <row r="15" spans="2:13">
      <c r="B15" s="700"/>
      <c r="C15" s="296"/>
      <c r="D15" s="299"/>
      <c r="E15" s="300"/>
      <c r="F15" s="4"/>
      <c r="I15" s="4"/>
      <c r="J15" s="4"/>
      <c r="K15" s="4"/>
      <c r="L15" s="4"/>
      <c r="M15" s="4"/>
    </row>
    <row r="16" spans="2:13">
      <c r="B16" s="700"/>
      <c r="C16" s="296"/>
      <c r="D16" s="299"/>
      <c r="E16" s="300"/>
      <c r="F16" s="4"/>
      <c r="I16" s="4"/>
      <c r="J16" s="4"/>
      <c r="K16" s="4"/>
      <c r="L16" s="4"/>
      <c r="M16" s="4"/>
    </row>
    <row r="17" spans="2:13">
      <c r="B17" s="700"/>
      <c r="C17" s="296"/>
      <c r="D17" s="299"/>
      <c r="E17" s="300"/>
      <c r="F17" s="4"/>
      <c r="I17" s="4"/>
      <c r="J17" s="4"/>
      <c r="K17" s="4"/>
      <c r="L17" s="4"/>
      <c r="M17" s="4"/>
    </row>
    <row r="18" spans="2:13">
      <c r="B18" s="700"/>
      <c r="C18" s="296"/>
      <c r="D18" s="299"/>
      <c r="E18" s="300"/>
      <c r="F18" s="4"/>
      <c r="I18" s="4"/>
      <c r="J18" s="4"/>
      <c r="K18" s="4"/>
      <c r="L18" s="4"/>
      <c r="M18" s="4"/>
    </row>
    <row r="19" spans="2:13">
      <c r="B19" s="700"/>
      <c r="C19" s="296"/>
      <c r="D19" s="299"/>
      <c r="E19" s="300"/>
      <c r="F19" s="4"/>
      <c r="I19" s="4"/>
      <c r="J19" s="4"/>
      <c r="K19" s="4"/>
      <c r="L19" s="4"/>
      <c r="M19" s="4"/>
    </row>
    <row r="20" spans="2:13">
      <c r="B20" s="700"/>
      <c r="C20" s="296"/>
      <c r="D20" s="299"/>
      <c r="E20" s="300"/>
      <c r="F20" s="4"/>
      <c r="I20" s="4"/>
      <c r="J20" s="4"/>
      <c r="K20" s="4"/>
      <c r="L20" s="4"/>
      <c r="M20" s="4"/>
    </row>
    <row r="21" spans="2:13">
      <c r="B21" s="700"/>
      <c r="C21" s="296"/>
      <c r="D21" s="299"/>
      <c r="E21" s="300"/>
      <c r="F21" s="4"/>
      <c r="I21" s="4"/>
      <c r="J21" s="4"/>
      <c r="K21" s="4"/>
      <c r="L21" s="4"/>
      <c r="M21" s="4"/>
    </row>
    <row r="22" spans="2:13">
      <c r="B22" s="700"/>
      <c r="C22" s="296"/>
      <c r="D22" s="299"/>
      <c r="E22" s="300"/>
      <c r="F22" s="4"/>
      <c r="I22" s="4"/>
      <c r="J22" s="4"/>
      <c r="K22" s="4"/>
      <c r="L22" s="4"/>
      <c r="M22" s="4"/>
    </row>
    <row r="23" spans="2:13">
      <c r="B23" s="700"/>
      <c r="C23" s="296"/>
      <c r="D23" s="299"/>
      <c r="E23" s="300"/>
      <c r="F23" s="4"/>
      <c r="I23" s="4"/>
      <c r="J23" s="4"/>
      <c r="K23" s="4"/>
      <c r="L23" s="4"/>
      <c r="M23" s="4"/>
    </row>
    <row r="24" spans="2:13">
      <c r="B24" s="700"/>
      <c r="C24" s="296"/>
      <c r="D24" s="299"/>
      <c r="E24" s="300"/>
      <c r="F24" s="4"/>
      <c r="I24" s="4"/>
      <c r="J24" s="4"/>
      <c r="K24" s="4"/>
      <c r="L24" s="4"/>
      <c r="M24" s="4"/>
    </row>
    <row r="25" spans="2:13">
      <c r="B25" s="700"/>
      <c r="C25" s="296"/>
      <c r="D25" s="299"/>
      <c r="E25" s="300"/>
      <c r="F25" s="4"/>
      <c r="I25" s="4"/>
      <c r="J25" s="4"/>
      <c r="K25" s="4"/>
      <c r="L25" s="4"/>
      <c r="M25" s="4"/>
    </row>
    <row r="26" spans="2:13">
      <c r="B26" s="700"/>
      <c r="C26" s="296"/>
      <c r="D26" s="299"/>
      <c r="E26" s="300"/>
      <c r="F26" s="4"/>
      <c r="I26" s="4"/>
      <c r="J26" s="4"/>
      <c r="K26" s="4"/>
      <c r="L26" s="4"/>
      <c r="M26" s="4"/>
    </row>
    <row r="27" spans="2:13">
      <c r="B27" s="700"/>
      <c r="C27" s="296"/>
      <c r="D27" s="299"/>
      <c r="E27" s="300"/>
      <c r="F27" s="4"/>
      <c r="I27" s="4"/>
      <c r="J27" s="4"/>
      <c r="K27" s="4"/>
      <c r="L27" s="4"/>
      <c r="M27" s="4"/>
    </row>
    <row r="28" spans="2:13">
      <c r="B28" s="700"/>
      <c r="C28" s="296"/>
      <c r="D28" s="299"/>
      <c r="E28" s="300"/>
      <c r="F28" s="4"/>
      <c r="I28" s="4"/>
      <c r="J28" s="4"/>
      <c r="K28" s="4"/>
      <c r="L28" s="4"/>
      <c r="M28" s="4"/>
    </row>
    <row r="29" spans="2:13">
      <c r="B29" s="700"/>
      <c r="C29" s="296"/>
      <c r="D29" s="299"/>
      <c r="E29" s="300"/>
      <c r="F29" s="4"/>
      <c r="I29" s="4"/>
      <c r="J29" s="4"/>
      <c r="K29" s="4"/>
      <c r="L29" s="4"/>
      <c r="M29" s="4"/>
    </row>
    <row r="30" spans="2:13">
      <c r="B30" s="700"/>
      <c r="C30" s="296"/>
      <c r="D30" s="299"/>
      <c r="E30" s="300"/>
      <c r="F30" s="4"/>
      <c r="I30" s="4"/>
      <c r="J30" s="4"/>
      <c r="K30" s="4"/>
      <c r="L30" s="4"/>
      <c r="M30" s="4"/>
    </row>
    <row r="31" spans="2:13">
      <c r="B31" s="700"/>
      <c r="C31" s="296"/>
      <c r="D31" s="299"/>
      <c r="E31" s="300"/>
      <c r="F31" s="4"/>
      <c r="I31" s="4"/>
      <c r="J31" s="4"/>
      <c r="K31" s="4"/>
      <c r="L31" s="4"/>
      <c r="M31" s="4"/>
    </row>
    <row r="32" spans="2:13">
      <c r="B32" s="700"/>
      <c r="C32" s="296"/>
      <c r="D32" s="299"/>
      <c r="E32" s="300"/>
      <c r="F32" s="4"/>
      <c r="I32" s="4"/>
      <c r="J32" s="4"/>
      <c r="K32" s="4"/>
      <c r="L32" s="4"/>
      <c r="M32" s="4"/>
    </row>
    <row r="33" spans="2:13">
      <c r="B33" s="700"/>
      <c r="C33" s="296"/>
      <c r="D33" s="299"/>
      <c r="E33" s="300"/>
      <c r="F33" s="4"/>
      <c r="I33" s="4"/>
      <c r="J33" s="4"/>
      <c r="K33" s="4"/>
      <c r="L33" s="4"/>
      <c r="M33" s="4"/>
    </row>
    <row r="34" spans="2:13">
      <c r="B34" s="700"/>
      <c r="C34" s="296"/>
      <c r="D34" s="299"/>
      <c r="E34" s="300"/>
      <c r="F34" s="4"/>
      <c r="I34" s="4"/>
      <c r="J34" s="4"/>
      <c r="K34" s="4"/>
      <c r="L34" s="4"/>
      <c r="M34" s="4"/>
    </row>
    <row r="35" spans="2:13">
      <c r="B35" s="700"/>
      <c r="C35" s="296"/>
      <c r="D35" s="299"/>
      <c r="E35" s="300"/>
      <c r="F35" s="4"/>
      <c r="I35" s="4"/>
      <c r="J35" s="4"/>
      <c r="K35" s="4"/>
      <c r="L35" s="4"/>
      <c r="M35" s="4"/>
    </row>
    <row r="36" spans="2:13">
      <c r="B36" s="700"/>
      <c r="C36" s="296"/>
      <c r="D36" s="299"/>
      <c r="E36" s="300"/>
      <c r="F36" s="4"/>
      <c r="I36" s="4"/>
      <c r="J36" s="4"/>
      <c r="K36" s="4"/>
      <c r="L36" s="4"/>
      <c r="M36" s="4"/>
    </row>
    <row r="37" spans="2:13">
      <c r="B37" s="700"/>
      <c r="C37" s="296"/>
      <c r="D37" s="299"/>
      <c r="E37" s="300"/>
      <c r="F37" s="4"/>
      <c r="I37" s="4"/>
      <c r="J37" s="4"/>
      <c r="K37" s="4"/>
      <c r="L37" s="4"/>
      <c r="M37" s="4"/>
    </row>
    <row r="38" spans="2:13">
      <c r="B38" s="700"/>
      <c r="C38" s="296"/>
      <c r="D38" s="299"/>
      <c r="E38" s="300"/>
      <c r="F38" s="4"/>
      <c r="I38" s="4"/>
      <c r="J38" s="4"/>
      <c r="K38" s="4"/>
      <c r="L38" s="4"/>
      <c r="M38" s="4"/>
    </row>
    <row r="39" spans="2:13">
      <c r="B39" s="700"/>
      <c r="C39" s="296"/>
      <c r="D39" s="299"/>
      <c r="E39" s="300"/>
      <c r="F39" s="4"/>
      <c r="I39" s="4"/>
      <c r="J39" s="4"/>
      <c r="K39" s="4"/>
      <c r="L39" s="4"/>
      <c r="M39" s="4"/>
    </row>
    <row r="40" spans="2:13">
      <c r="B40" s="700"/>
      <c r="C40" s="296"/>
      <c r="D40" s="299"/>
      <c r="E40" s="300"/>
      <c r="F40" s="4"/>
      <c r="I40" s="4"/>
      <c r="J40" s="4"/>
      <c r="K40" s="4"/>
      <c r="L40" s="4"/>
      <c r="M40" s="4"/>
    </row>
    <row r="41" spans="2:13">
      <c r="B41" s="700"/>
      <c r="C41" s="296"/>
      <c r="D41" s="299"/>
      <c r="E41" s="300"/>
      <c r="F41" s="4"/>
      <c r="I41" s="4"/>
      <c r="J41" s="4"/>
      <c r="K41" s="4"/>
      <c r="L41" s="4"/>
      <c r="M41" s="4"/>
    </row>
    <row r="42" spans="2:13">
      <c r="B42" s="700"/>
      <c r="C42" s="296"/>
      <c r="D42" s="299"/>
      <c r="E42" s="300"/>
      <c r="F42" s="4"/>
      <c r="I42" s="4"/>
      <c r="J42" s="4"/>
      <c r="K42" s="4"/>
      <c r="L42" s="4"/>
      <c r="M42" s="4"/>
    </row>
    <row r="43" spans="2:13">
      <c r="B43" s="700"/>
      <c r="C43" s="296"/>
      <c r="D43" s="299"/>
      <c r="E43" s="300"/>
      <c r="F43" s="4"/>
      <c r="I43" s="4"/>
      <c r="J43" s="4"/>
      <c r="K43" s="4"/>
      <c r="L43" s="4"/>
      <c r="M43" s="4"/>
    </row>
    <row r="44" spans="2:13">
      <c r="B44" s="700"/>
      <c r="C44" s="296"/>
      <c r="D44" s="299"/>
      <c r="E44" s="300"/>
      <c r="F44" s="4"/>
      <c r="I44" s="4"/>
      <c r="J44" s="4"/>
      <c r="K44" s="4"/>
      <c r="L44" s="4"/>
      <c r="M44" s="4"/>
    </row>
    <row r="45" spans="2:13">
      <c r="B45" s="700"/>
      <c r="C45" s="296"/>
      <c r="D45" s="299"/>
      <c r="E45" s="300"/>
      <c r="F45" s="4"/>
      <c r="I45" s="4"/>
      <c r="J45" s="4"/>
      <c r="K45" s="4"/>
      <c r="L45" s="4"/>
      <c r="M45" s="4"/>
    </row>
    <row r="46" spans="2:13">
      <c r="B46" s="700"/>
      <c r="C46" s="296"/>
      <c r="D46" s="299"/>
      <c r="E46" s="300"/>
      <c r="F46" s="4"/>
      <c r="I46" s="4"/>
      <c r="J46" s="4"/>
      <c r="K46" s="4"/>
      <c r="L46" s="4"/>
      <c r="M46" s="4"/>
    </row>
    <row r="47" spans="2:13">
      <c r="B47" s="700"/>
      <c r="C47" s="296"/>
      <c r="D47" s="299"/>
      <c r="E47" s="300"/>
      <c r="F47" s="4"/>
      <c r="I47" s="4"/>
      <c r="J47" s="4"/>
      <c r="K47" s="4"/>
      <c r="L47" s="4"/>
      <c r="M47" s="4"/>
    </row>
    <row r="48" spans="2:13">
      <c r="B48" s="700"/>
      <c r="C48" s="296"/>
      <c r="D48" s="299"/>
      <c r="E48" s="300"/>
      <c r="F48" s="4"/>
      <c r="I48" s="4"/>
      <c r="J48" s="4"/>
      <c r="K48" s="4"/>
      <c r="L48" s="4"/>
      <c r="M48" s="4"/>
    </row>
    <row r="49" spans="2:13">
      <c r="B49" s="700"/>
      <c r="C49" s="296"/>
      <c r="D49" s="299"/>
      <c r="E49" s="300"/>
      <c r="F49" s="4"/>
      <c r="I49" s="4"/>
      <c r="J49" s="4"/>
      <c r="K49" s="4"/>
      <c r="L49" s="4"/>
      <c r="M49" s="4"/>
    </row>
    <row r="50" spans="2:13">
      <c r="B50" s="700"/>
      <c r="C50" s="296"/>
      <c r="D50" s="299"/>
      <c r="E50" s="300"/>
      <c r="F50" s="4"/>
      <c r="I50" s="4"/>
      <c r="J50" s="4"/>
      <c r="K50" s="4"/>
      <c r="L50" s="4"/>
      <c r="M50" s="4"/>
    </row>
    <row r="51" spans="2:13">
      <c r="B51" s="700"/>
      <c r="C51" s="296"/>
      <c r="D51" s="299"/>
      <c r="E51" s="300"/>
      <c r="F51" s="4"/>
      <c r="I51" s="4"/>
      <c r="J51" s="4"/>
      <c r="K51" s="4"/>
      <c r="L51" s="4"/>
      <c r="M51" s="4"/>
    </row>
    <row r="52" spans="2:13">
      <c r="B52" s="700"/>
      <c r="C52" s="296"/>
      <c r="D52" s="299"/>
      <c r="E52" s="300"/>
      <c r="F52" s="4"/>
      <c r="I52" s="4"/>
      <c r="J52" s="4"/>
      <c r="K52" s="4"/>
      <c r="L52" s="4"/>
      <c r="M52" s="4"/>
    </row>
    <row r="53" spans="2:13">
      <c r="B53" s="700"/>
      <c r="C53" s="296"/>
      <c r="D53" s="299"/>
      <c r="E53" s="300"/>
      <c r="F53" s="4"/>
      <c r="I53" s="4"/>
      <c r="J53" s="4"/>
      <c r="K53" s="4"/>
      <c r="L53" s="4"/>
      <c r="M53" s="4"/>
    </row>
    <row r="54" spans="2:13">
      <c r="B54" s="700"/>
      <c r="C54" s="296"/>
      <c r="D54" s="299"/>
      <c r="E54" s="300"/>
      <c r="F54" s="4"/>
      <c r="I54" s="4"/>
      <c r="J54" s="4"/>
      <c r="K54" s="4"/>
      <c r="L54" s="4"/>
      <c r="M54" s="4"/>
    </row>
    <row r="55" spans="2:13">
      <c r="B55" s="700"/>
      <c r="C55" s="296"/>
      <c r="D55" s="299"/>
      <c r="E55" s="300"/>
      <c r="F55" s="4"/>
      <c r="I55" s="4"/>
      <c r="J55" s="4"/>
      <c r="K55" s="4"/>
      <c r="L55" s="4"/>
      <c r="M55" s="4"/>
    </row>
    <row r="56" spans="2:13">
      <c r="B56" s="700"/>
      <c r="C56" s="296"/>
      <c r="D56" s="299"/>
      <c r="E56" s="300"/>
      <c r="F56" s="4"/>
      <c r="I56" s="4"/>
      <c r="J56" s="4"/>
      <c r="K56" s="4"/>
      <c r="L56" s="4"/>
      <c r="M56" s="4"/>
    </row>
    <row r="57" spans="2:13">
      <c r="B57" s="700"/>
      <c r="C57" s="296"/>
      <c r="D57" s="299"/>
      <c r="E57" s="300"/>
      <c r="F57" s="4"/>
      <c r="I57" s="4"/>
      <c r="J57" s="4"/>
      <c r="K57" s="4"/>
      <c r="L57" s="4"/>
      <c r="M57" s="4"/>
    </row>
    <row r="58" spans="2:13">
      <c r="B58" s="700"/>
      <c r="C58" s="296"/>
      <c r="D58" s="299"/>
      <c r="E58" s="300"/>
      <c r="F58" s="4"/>
      <c r="I58" s="4"/>
      <c r="J58" s="4"/>
      <c r="K58" s="4"/>
      <c r="L58" s="4"/>
      <c r="M58" s="4"/>
    </row>
    <row r="59" spans="2:13">
      <c r="B59" s="700"/>
      <c r="C59" s="296"/>
      <c r="D59" s="299"/>
      <c r="E59" s="300"/>
      <c r="F59" s="4"/>
      <c r="I59" s="4"/>
      <c r="J59" s="4"/>
      <c r="K59" s="4"/>
      <c r="L59" s="4"/>
      <c r="M59" s="4"/>
    </row>
    <row r="60" spans="2:13">
      <c r="B60" s="700"/>
      <c r="C60" s="296"/>
      <c r="D60" s="299"/>
      <c r="E60" s="300"/>
      <c r="F60" s="4"/>
      <c r="I60" s="4"/>
      <c r="J60" s="4"/>
      <c r="K60" s="4"/>
      <c r="L60" s="4"/>
      <c r="M60" s="4"/>
    </row>
    <row r="61" spans="2:13">
      <c r="B61" s="700"/>
      <c r="C61" s="296"/>
      <c r="D61" s="299"/>
      <c r="E61" s="300"/>
      <c r="F61" s="4"/>
      <c r="I61" s="4"/>
      <c r="J61" s="4"/>
      <c r="K61" s="4"/>
      <c r="L61" s="4"/>
      <c r="M61" s="4"/>
    </row>
    <row r="62" spans="2:13">
      <c r="B62" s="700"/>
      <c r="C62" s="296"/>
      <c r="D62" s="299"/>
      <c r="E62" s="300"/>
      <c r="F62" s="4"/>
      <c r="I62" s="4"/>
      <c r="J62" s="4"/>
      <c r="K62" s="4"/>
      <c r="L62" s="4"/>
      <c r="M62" s="4"/>
    </row>
    <row r="63" spans="2:13">
      <c r="B63" s="700"/>
      <c r="C63" s="296"/>
      <c r="D63" s="299"/>
      <c r="E63" s="300"/>
      <c r="F63" s="4"/>
      <c r="I63" s="4"/>
      <c r="J63" s="4"/>
      <c r="K63" s="4"/>
      <c r="L63" s="4"/>
      <c r="M63" s="4"/>
    </row>
    <row r="64" spans="2:13">
      <c r="B64" s="700"/>
      <c r="C64" s="296"/>
      <c r="D64" s="299"/>
      <c r="E64" s="300"/>
      <c r="F64" s="4"/>
      <c r="I64" s="4"/>
      <c r="J64" s="4"/>
      <c r="K64" s="4"/>
      <c r="L64" s="4"/>
      <c r="M64" s="4"/>
    </row>
    <row r="65" spans="2:13">
      <c r="B65" s="700"/>
      <c r="C65" s="296"/>
      <c r="D65" s="299"/>
      <c r="E65" s="300"/>
      <c r="F65" s="4"/>
      <c r="I65" s="4"/>
      <c r="J65" s="4"/>
      <c r="K65" s="4"/>
      <c r="L65" s="4"/>
      <c r="M65" s="4"/>
    </row>
    <row r="66" spans="2:13">
      <c r="B66" s="700"/>
      <c r="C66" s="296"/>
      <c r="D66" s="299"/>
      <c r="E66" s="300"/>
      <c r="F66" s="4"/>
      <c r="I66" s="4"/>
      <c r="J66" s="4"/>
      <c r="K66" s="4"/>
      <c r="L66" s="4"/>
      <c r="M66" s="4"/>
    </row>
    <row r="67" spans="2:13">
      <c r="B67" s="700"/>
      <c r="C67" s="296"/>
      <c r="D67" s="299"/>
      <c r="E67" s="300"/>
      <c r="F67" s="4"/>
      <c r="I67" s="4"/>
      <c r="J67" s="4"/>
      <c r="K67" s="4"/>
      <c r="L67" s="4"/>
      <c r="M67" s="4"/>
    </row>
    <row r="68" spans="2:13">
      <c r="B68" s="700"/>
      <c r="C68" s="296"/>
      <c r="D68" s="299"/>
      <c r="E68" s="300"/>
      <c r="F68" s="4"/>
      <c r="I68" s="4"/>
      <c r="J68" s="4"/>
      <c r="K68" s="4"/>
      <c r="L68" s="4"/>
      <c r="M68" s="4"/>
    </row>
    <row r="69" spans="2:13">
      <c r="B69" s="700"/>
      <c r="C69" s="296"/>
      <c r="D69" s="299"/>
      <c r="E69" s="300"/>
      <c r="F69" s="4"/>
      <c r="I69" s="4"/>
      <c r="J69" s="4"/>
      <c r="K69" s="4"/>
      <c r="L69" s="4"/>
      <c r="M69" s="4"/>
    </row>
    <row r="70" spans="2:13">
      <c r="B70" s="700"/>
      <c r="C70" s="296"/>
      <c r="D70" s="299"/>
      <c r="E70" s="300"/>
      <c r="F70" s="4"/>
      <c r="I70" s="4"/>
      <c r="J70" s="4"/>
      <c r="K70" s="4"/>
      <c r="L70" s="4"/>
      <c r="M70" s="4"/>
    </row>
    <row r="71" spans="2:13">
      <c r="B71" s="700"/>
      <c r="C71" s="296"/>
      <c r="D71" s="299"/>
      <c r="E71" s="300"/>
      <c r="F71" s="4"/>
      <c r="I71" s="4"/>
      <c r="J71" s="4"/>
      <c r="K71" s="4"/>
      <c r="L71" s="4"/>
      <c r="M71" s="4"/>
    </row>
    <row r="72" spans="2:13">
      <c r="B72" s="700"/>
      <c r="C72" s="296"/>
      <c r="D72" s="299"/>
      <c r="E72" s="300"/>
      <c r="F72" s="4"/>
      <c r="I72" s="4"/>
      <c r="J72" s="4"/>
      <c r="K72" s="4"/>
      <c r="L72" s="4"/>
      <c r="M72" s="4"/>
    </row>
    <row r="73" spans="2:13">
      <c r="B73" s="700"/>
      <c r="C73" s="296"/>
      <c r="D73" s="299"/>
      <c r="E73" s="300"/>
      <c r="F73" s="4"/>
      <c r="I73" s="4"/>
      <c r="J73" s="4"/>
      <c r="K73" s="4"/>
      <c r="L73" s="4"/>
      <c r="M73" s="4"/>
    </row>
    <row r="74" spans="2:13">
      <c r="B74" s="700"/>
      <c r="C74" s="296"/>
      <c r="D74" s="299"/>
      <c r="E74" s="300"/>
      <c r="F74" s="4"/>
      <c r="I74" s="4"/>
      <c r="J74" s="4"/>
      <c r="K74" s="4"/>
      <c r="L74" s="4"/>
      <c r="M74" s="4"/>
    </row>
    <row r="75" spans="2:13">
      <c r="B75" s="700"/>
      <c r="C75" s="296"/>
      <c r="D75" s="299"/>
      <c r="E75" s="300"/>
      <c r="F75" s="4"/>
      <c r="I75" s="4"/>
      <c r="J75" s="4"/>
      <c r="K75" s="4"/>
      <c r="L75" s="4"/>
      <c r="M75" s="4"/>
    </row>
    <row r="76" spans="2:13">
      <c r="B76" s="700"/>
      <c r="C76" s="296"/>
      <c r="D76" s="299"/>
      <c r="E76" s="300"/>
      <c r="F76" s="4"/>
      <c r="I76" s="4"/>
      <c r="J76" s="4"/>
      <c r="K76" s="4"/>
      <c r="L76" s="4"/>
      <c r="M76" s="4"/>
    </row>
    <row r="77" spans="2:13">
      <c r="B77" s="700"/>
      <c r="C77" s="296"/>
      <c r="D77" s="299"/>
      <c r="E77" s="300"/>
      <c r="F77" s="4"/>
      <c r="I77" s="4"/>
      <c r="J77" s="4"/>
      <c r="K77" s="4"/>
      <c r="L77" s="4"/>
      <c r="M77" s="4"/>
    </row>
    <row r="78" spans="2:13">
      <c r="B78" s="700"/>
      <c r="C78" s="296"/>
      <c r="D78" s="299"/>
      <c r="E78" s="300"/>
      <c r="F78" s="4"/>
      <c r="I78" s="4"/>
      <c r="J78" s="4"/>
      <c r="K78" s="4"/>
      <c r="L78" s="4"/>
      <c r="M78" s="4"/>
    </row>
    <row r="79" spans="2:13">
      <c r="B79" s="700"/>
      <c r="C79" s="296"/>
      <c r="D79" s="299"/>
      <c r="E79" s="300"/>
      <c r="F79" s="4"/>
      <c r="I79" s="4"/>
      <c r="J79" s="4"/>
      <c r="K79" s="4"/>
      <c r="L79" s="4"/>
      <c r="M79" s="4"/>
    </row>
    <row r="80" spans="2:13">
      <c r="B80" s="700"/>
      <c r="C80" s="296"/>
      <c r="D80" s="299"/>
      <c r="E80" s="300"/>
      <c r="F80" s="4"/>
      <c r="I80" s="701"/>
      <c r="J80" s="4"/>
      <c r="K80" s="4"/>
      <c r="L80" s="4"/>
      <c r="M80" s="4"/>
    </row>
    <row r="81" spans="2:13">
      <c r="B81" s="700"/>
      <c r="C81" s="296"/>
      <c r="D81" s="299"/>
      <c r="E81" s="300"/>
      <c r="F81" s="4"/>
      <c r="I81" s="4"/>
      <c r="J81" s="4"/>
      <c r="K81" s="4"/>
      <c r="L81" s="4"/>
      <c r="M81" s="4"/>
    </row>
    <row r="82" spans="2:13">
      <c r="B82" s="700"/>
      <c r="C82" s="296"/>
      <c r="D82" s="299"/>
      <c r="E82" s="300"/>
      <c r="F82" s="4"/>
      <c r="I82" s="4"/>
      <c r="J82" s="4"/>
      <c r="K82" s="4"/>
      <c r="L82" s="4"/>
      <c r="M82" s="4"/>
    </row>
    <row r="83" spans="2:13">
      <c r="B83" s="700"/>
      <c r="C83" s="296"/>
      <c r="D83" s="299"/>
      <c r="E83" s="300"/>
      <c r="F83" s="4"/>
      <c r="I83" s="4"/>
      <c r="J83" s="4"/>
      <c r="K83" s="4"/>
      <c r="L83" s="4"/>
      <c r="M83" s="4"/>
    </row>
    <row r="84" spans="2:13">
      <c r="B84" s="700"/>
      <c r="C84" s="296"/>
      <c r="D84" s="299"/>
      <c r="E84" s="300"/>
      <c r="F84" s="4"/>
      <c r="I84" s="4"/>
      <c r="J84" s="4"/>
      <c r="K84" s="4"/>
      <c r="L84" s="4"/>
      <c r="M84" s="4"/>
    </row>
    <row r="85" spans="2:13">
      <c r="B85" s="700"/>
      <c r="C85" s="296"/>
      <c r="D85" s="299"/>
      <c r="E85" s="300"/>
      <c r="F85" s="4"/>
      <c r="I85" s="4"/>
      <c r="J85" s="4"/>
      <c r="K85" s="4"/>
      <c r="L85" s="4"/>
      <c r="M85" s="4"/>
    </row>
    <row r="86" spans="2:13">
      <c r="B86" s="700"/>
      <c r="C86" s="296"/>
      <c r="D86" s="299"/>
      <c r="E86" s="300"/>
      <c r="F86" s="4"/>
      <c r="I86" s="4"/>
      <c r="J86" s="4"/>
      <c r="K86" s="4"/>
      <c r="L86" s="4"/>
      <c r="M86" s="4"/>
    </row>
    <row r="87" spans="2:13">
      <c r="B87" s="700"/>
      <c r="C87" s="296"/>
      <c r="D87" s="299"/>
      <c r="E87" s="300"/>
      <c r="F87" s="4"/>
      <c r="I87" s="4"/>
      <c r="J87" s="4"/>
      <c r="K87" s="4"/>
      <c r="L87" s="4"/>
      <c r="M87" s="4"/>
    </row>
    <row r="88" spans="2:13">
      <c r="B88" s="700"/>
      <c r="C88" s="296"/>
      <c r="D88" s="299"/>
      <c r="E88" s="300"/>
      <c r="F88" s="4"/>
      <c r="I88" s="4"/>
      <c r="J88" s="4"/>
      <c r="K88" s="4"/>
      <c r="L88" s="4"/>
      <c r="M88" s="4"/>
    </row>
    <row r="89" spans="2:13">
      <c r="B89" s="700"/>
      <c r="C89" s="296"/>
      <c r="D89" s="299"/>
      <c r="E89" s="300"/>
      <c r="F89" s="4"/>
      <c r="I89" s="4"/>
      <c r="J89" s="4"/>
      <c r="K89" s="4"/>
      <c r="L89" s="4"/>
      <c r="M89" s="4"/>
    </row>
    <row r="90" spans="2:13">
      <c r="B90" s="700"/>
      <c r="C90" s="296"/>
      <c r="D90" s="299"/>
      <c r="E90" s="300"/>
      <c r="F90" s="4"/>
      <c r="I90" s="4"/>
      <c r="J90" s="4"/>
      <c r="K90" s="4"/>
      <c r="L90" s="4"/>
      <c r="M90" s="4"/>
    </row>
    <row r="91" spans="2:13">
      <c r="B91" s="700"/>
      <c r="C91" s="296"/>
      <c r="D91" s="299"/>
      <c r="E91" s="300"/>
      <c r="F91" s="4"/>
      <c r="I91" s="4"/>
      <c r="J91" s="4"/>
      <c r="K91" s="4"/>
      <c r="L91" s="4"/>
      <c r="M91" s="4"/>
    </row>
    <row r="92" spans="2:13">
      <c r="B92" s="700"/>
      <c r="C92" s="296"/>
      <c r="D92" s="299"/>
      <c r="E92" s="300"/>
      <c r="F92" s="4"/>
      <c r="I92" s="4"/>
      <c r="J92" s="4"/>
      <c r="K92" s="4"/>
      <c r="L92" s="4"/>
      <c r="M92" s="4"/>
    </row>
    <row r="93" spans="2:13">
      <c r="B93" s="700"/>
      <c r="C93" s="296"/>
      <c r="D93" s="299"/>
      <c r="E93" s="300"/>
      <c r="F93" s="4"/>
      <c r="I93" s="4"/>
      <c r="J93" s="4"/>
      <c r="K93" s="4"/>
      <c r="L93" s="4"/>
      <c r="M93" s="4"/>
    </row>
    <row r="94" spans="2:13">
      <c r="B94" s="700"/>
      <c r="C94" s="296"/>
      <c r="D94" s="299"/>
      <c r="E94" s="300"/>
      <c r="F94" s="4"/>
      <c r="I94" s="4"/>
      <c r="J94" s="4"/>
      <c r="K94" s="4"/>
      <c r="L94" s="4"/>
      <c r="M94" s="4"/>
    </row>
    <row r="95" spans="2:13">
      <c r="B95" s="700"/>
      <c r="C95" s="296"/>
      <c r="D95" s="299"/>
      <c r="E95" s="300"/>
      <c r="F95" s="4"/>
      <c r="I95" s="4"/>
      <c r="J95" s="4"/>
      <c r="K95" s="4"/>
      <c r="L95" s="4"/>
      <c r="M95" s="4"/>
    </row>
    <row r="96" spans="2:13">
      <c r="B96" s="700"/>
      <c r="C96" s="296"/>
      <c r="D96" s="299"/>
      <c r="E96" s="300"/>
      <c r="F96" s="4"/>
      <c r="I96" s="4"/>
      <c r="J96" s="4"/>
      <c r="K96" s="4"/>
      <c r="L96" s="4"/>
      <c r="M96" s="4"/>
    </row>
    <row r="97" spans="2:13">
      <c r="B97" s="700"/>
      <c r="C97" s="296"/>
      <c r="D97" s="299"/>
      <c r="E97" s="300"/>
      <c r="F97" s="4"/>
      <c r="I97" s="4"/>
      <c r="J97" s="4"/>
      <c r="K97" s="4"/>
      <c r="L97" s="4"/>
      <c r="M97" s="4"/>
    </row>
    <row r="98" spans="2:13">
      <c r="B98" s="700"/>
      <c r="C98" s="296"/>
      <c r="D98" s="299"/>
      <c r="E98" s="300"/>
      <c r="F98" s="4"/>
      <c r="I98" s="4"/>
      <c r="J98" s="4"/>
      <c r="K98" s="4"/>
      <c r="L98" s="4"/>
      <c r="M98" s="4"/>
    </row>
    <row r="99" spans="2:13">
      <c r="B99" s="700"/>
      <c r="C99" s="296"/>
      <c r="D99" s="299"/>
      <c r="E99" s="300"/>
      <c r="F99" s="4"/>
      <c r="I99" s="4"/>
      <c r="J99" s="4"/>
      <c r="K99" s="4"/>
      <c r="L99" s="4"/>
      <c r="M99" s="4"/>
    </row>
    <row r="100" spans="2:13">
      <c r="B100" s="700"/>
      <c r="C100" s="296"/>
      <c r="D100" s="299"/>
      <c r="E100" s="300"/>
      <c r="F100" s="4"/>
      <c r="I100" s="4"/>
      <c r="J100" s="4"/>
      <c r="K100" s="4"/>
      <c r="L100" s="4"/>
      <c r="M100" s="4"/>
    </row>
    <row r="101" spans="2:13">
      <c r="B101" s="700"/>
      <c r="C101" s="296"/>
      <c r="D101" s="299"/>
      <c r="E101" s="300"/>
      <c r="F101" s="4"/>
      <c r="I101" s="4"/>
      <c r="J101" s="4"/>
      <c r="K101" s="4"/>
      <c r="L101" s="4"/>
      <c r="M101" s="4"/>
    </row>
    <row r="102" spans="2:13">
      <c r="B102" s="700"/>
      <c r="C102" s="296"/>
      <c r="D102" s="299"/>
      <c r="E102" s="300"/>
      <c r="F102" s="4"/>
      <c r="I102" s="4"/>
      <c r="J102" s="4"/>
      <c r="K102" s="4"/>
      <c r="L102" s="4"/>
      <c r="M102" s="4"/>
    </row>
    <row r="103" spans="2:13">
      <c r="B103" s="700"/>
      <c r="C103" s="296"/>
      <c r="D103" s="299"/>
      <c r="E103" s="300"/>
      <c r="F103" s="4"/>
      <c r="I103" s="4"/>
      <c r="J103" s="4"/>
      <c r="K103" s="4"/>
      <c r="L103" s="4"/>
      <c r="M103" s="4"/>
    </row>
    <row r="104" spans="2:13">
      <c r="B104" s="700"/>
      <c r="C104" s="296"/>
      <c r="D104" s="299"/>
      <c r="E104" s="300"/>
      <c r="F104" s="4"/>
      <c r="I104" s="4"/>
      <c r="J104" s="4"/>
      <c r="K104" s="4"/>
      <c r="L104" s="4"/>
      <c r="M104" s="4"/>
    </row>
    <row r="105" spans="2:13">
      <c r="B105" s="700"/>
      <c r="C105" s="296"/>
      <c r="D105" s="299"/>
      <c r="E105" s="300"/>
      <c r="F105" s="4"/>
      <c r="I105" s="4"/>
      <c r="J105" s="4"/>
      <c r="K105" s="4"/>
      <c r="L105" s="4"/>
      <c r="M105" s="4"/>
    </row>
    <row r="106" spans="2:13">
      <c r="B106" s="700"/>
      <c r="C106" s="296"/>
      <c r="D106" s="299"/>
      <c r="E106" s="300"/>
      <c r="F106" s="4"/>
      <c r="I106" s="4"/>
      <c r="J106" s="4"/>
      <c r="K106" s="4"/>
      <c r="L106" s="4"/>
      <c r="M106" s="4"/>
    </row>
    <row r="107" spans="2:13">
      <c r="B107" s="700"/>
      <c r="C107" s="296"/>
      <c r="D107" s="299"/>
      <c r="E107" s="300"/>
      <c r="F107" s="4"/>
      <c r="I107" s="4"/>
      <c r="J107" s="4"/>
      <c r="K107" s="4"/>
      <c r="L107" s="4"/>
      <c r="M107" s="4"/>
    </row>
    <row r="108" spans="2:13">
      <c r="B108" s="700"/>
      <c r="C108" s="296"/>
      <c r="D108" s="299"/>
      <c r="E108" s="300"/>
      <c r="F108" s="4"/>
      <c r="I108" s="4"/>
      <c r="J108" s="4"/>
      <c r="K108" s="4"/>
      <c r="L108" s="4"/>
      <c r="M108" s="4"/>
    </row>
    <row r="109" spans="2:13">
      <c r="B109" s="700"/>
      <c r="C109" s="296"/>
      <c r="D109" s="299"/>
      <c r="E109" s="300"/>
      <c r="F109" s="4"/>
      <c r="I109" s="4"/>
      <c r="J109" s="4"/>
      <c r="K109" s="4"/>
      <c r="L109" s="4"/>
      <c r="M109" s="4"/>
    </row>
    <row r="110" spans="2:13">
      <c r="B110" s="700"/>
      <c r="C110" s="296"/>
      <c r="D110" s="299"/>
      <c r="E110" s="300"/>
      <c r="F110" s="4"/>
      <c r="I110" s="4"/>
      <c r="J110" s="4"/>
      <c r="K110" s="4"/>
      <c r="L110" s="4"/>
      <c r="M110" s="4"/>
    </row>
    <row r="111" spans="2:13">
      <c r="B111" s="700"/>
      <c r="C111" s="296"/>
      <c r="D111" s="299"/>
      <c r="E111" s="300"/>
      <c r="F111" s="4"/>
      <c r="I111" s="4"/>
      <c r="J111" s="4"/>
      <c r="K111" s="4"/>
      <c r="L111" s="4"/>
      <c r="M111" s="4"/>
    </row>
    <row r="112" spans="2:13">
      <c r="B112" s="700"/>
      <c r="C112" s="296"/>
      <c r="D112" s="299"/>
      <c r="E112" s="300"/>
      <c r="F112" s="4"/>
      <c r="I112" s="4"/>
      <c r="J112" s="4"/>
      <c r="K112" s="4"/>
      <c r="L112" s="4"/>
      <c r="M112" s="4"/>
    </row>
    <row r="113" spans="2:13">
      <c r="B113" s="700"/>
      <c r="C113" s="296"/>
      <c r="D113" s="299"/>
      <c r="E113" s="300"/>
      <c r="F113" s="4"/>
      <c r="I113" s="4"/>
      <c r="J113" s="4"/>
      <c r="K113" s="4"/>
      <c r="L113" s="4"/>
      <c r="M113" s="4"/>
    </row>
    <row r="114" spans="2:13">
      <c r="B114" s="700"/>
      <c r="C114" s="296"/>
      <c r="D114" s="299"/>
      <c r="E114" s="300"/>
      <c r="F114" s="4"/>
      <c r="I114" s="4"/>
      <c r="J114" s="4"/>
      <c r="K114" s="4"/>
      <c r="L114" s="4"/>
      <c r="M114" s="4"/>
    </row>
    <row r="115" spans="2:13">
      <c r="B115" s="700"/>
      <c r="C115" s="296"/>
      <c r="D115" s="299"/>
      <c r="E115" s="300"/>
      <c r="F115" s="4"/>
      <c r="I115" s="4"/>
      <c r="J115" s="4"/>
      <c r="K115" s="4"/>
      <c r="L115" s="4"/>
      <c r="M115" s="4"/>
    </row>
    <row r="116" spans="2:13">
      <c r="B116" s="700"/>
      <c r="C116" s="296"/>
      <c r="D116" s="299"/>
      <c r="E116" s="300"/>
      <c r="F116" s="4"/>
      <c r="I116" s="4"/>
      <c r="J116" s="4"/>
      <c r="K116" s="4"/>
      <c r="L116" s="4"/>
      <c r="M116" s="4"/>
    </row>
    <row r="117" spans="2:13">
      <c r="B117" s="700"/>
      <c r="C117" s="296"/>
      <c r="D117" s="299"/>
      <c r="E117" s="300"/>
      <c r="F117" s="4"/>
      <c r="I117" s="4"/>
      <c r="J117" s="4"/>
      <c r="K117" s="4"/>
      <c r="L117" s="4"/>
      <c r="M117" s="4"/>
    </row>
    <row r="118" spans="2:13">
      <c r="B118" s="700"/>
      <c r="C118" s="296"/>
      <c r="D118" s="299"/>
      <c r="E118" s="300"/>
      <c r="F118" s="4"/>
      <c r="I118" s="4"/>
      <c r="J118" s="4"/>
      <c r="K118" s="4"/>
      <c r="L118" s="4"/>
      <c r="M118" s="4"/>
    </row>
    <row r="119" spans="2:13">
      <c r="B119" s="700"/>
      <c r="C119" s="296"/>
      <c r="D119" s="299"/>
      <c r="E119" s="300"/>
      <c r="F119" s="4"/>
      <c r="I119" s="4"/>
      <c r="J119" s="4"/>
      <c r="K119" s="4"/>
      <c r="L119" s="4"/>
      <c r="M119" s="4"/>
    </row>
    <row r="120" spans="2:13">
      <c r="B120" s="370"/>
      <c r="C120" s="296"/>
      <c r="D120" s="299"/>
      <c r="E120" s="300"/>
      <c r="F120" s="4"/>
      <c r="I120" s="4"/>
      <c r="J120" s="4"/>
      <c r="K120" s="4"/>
      <c r="L120" s="4"/>
      <c r="M120" s="4"/>
    </row>
    <row r="121" spans="2:13">
      <c r="B121" s="371"/>
      <c r="C121" s="301"/>
      <c r="D121" s="302"/>
      <c r="E121" s="303"/>
      <c r="F121" s="776"/>
      <c r="I121" s="776"/>
      <c r="J121" s="776"/>
      <c r="K121" s="776"/>
      <c r="L121" s="776"/>
      <c r="M121" s="776"/>
    </row>
    <row r="122" spans="2:13" ht="16.149999999999999" thickBot="1">
      <c r="B122" s="372"/>
      <c r="C122" s="1370"/>
      <c r="D122" s="304">
        <f>SUM(D8:D121)</f>
        <v>0</v>
      </c>
      <c r="E122" s="305">
        <f>SUM(E8:E121)</f>
        <v>0</v>
      </c>
      <c r="F122" s="776"/>
      <c r="I122" s="776"/>
      <c r="J122" s="776"/>
      <c r="K122" s="776"/>
      <c r="L122" s="776"/>
      <c r="M122" s="776"/>
    </row>
    <row r="123" spans="2:13" ht="16.149999999999999" thickTop="1">
      <c r="B123" s="373"/>
      <c r="C123" s="209"/>
      <c r="D123" s="291"/>
      <c r="E123" s="291"/>
      <c r="F123" s="776"/>
      <c r="I123" s="776"/>
      <c r="J123" s="776"/>
      <c r="K123" s="776"/>
      <c r="L123" s="776"/>
      <c r="M123" s="776"/>
    </row>
    <row r="124" spans="2:13">
      <c r="B124" s="373"/>
      <c r="C124" s="209"/>
      <c r="D124" s="291">
        <f>E122-D122</f>
        <v>0</v>
      </c>
      <c r="E124" s="291"/>
      <c r="F124" s="776"/>
      <c r="I124" s="776"/>
      <c r="J124" s="776"/>
      <c r="K124" s="776"/>
      <c r="L124" s="776"/>
      <c r="M124" s="776"/>
    </row>
  </sheetData>
  <sheetProtection formatCells="0" formatColumns="0" formatRows="0" insertColumns="0" insertRows="0" insertHyperlinks="0" deleteColumns="0" deleteRows="0" sort="0" autoFilter="0" pivotTables="0"/>
  <autoFilter ref="B7:E119" xr:uid="{00000000-0009-0000-0000-000009000000}"/>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M94"/>
  <sheetViews>
    <sheetView showGridLines="0" workbookViewId="0">
      <pane ySplit="7" topLeftCell="A8" activePane="bottomLeft" state="frozen"/>
      <selection pane="bottomLeft" activeCell="J14" sqref="J14"/>
    </sheetView>
  </sheetViews>
  <sheetFormatPr defaultColWidth="9.140625" defaultRowHeight="15.6"/>
  <cols>
    <col min="1" max="1" width="3.7109375" style="168" customWidth="1"/>
    <col min="2" max="2" width="14.28515625" style="352" customWidth="1"/>
    <col min="3" max="3" width="37.140625" style="168" bestFit="1" customWidth="1"/>
    <col min="4" max="4" width="16.7109375" style="168" customWidth="1"/>
    <col min="5" max="5" width="14.140625" style="168" bestFit="1" customWidth="1"/>
    <col min="6" max="6" width="9.140625" style="168"/>
    <col min="7" max="7" width="11.5703125" style="168" bestFit="1" customWidth="1"/>
    <col min="8" max="8" width="10.7109375" style="168" bestFit="1" customWidth="1"/>
    <col min="9" max="16384" width="9.140625" style="168"/>
  </cols>
  <sheetData>
    <row r="2" spans="2:13">
      <c r="B2" s="17" t="s">
        <v>14</v>
      </c>
      <c r="C2" s="17" t="str">
        <f>Index!C2</f>
        <v>Forest Car Company Ltd</v>
      </c>
      <c r="D2" s="115" t="s">
        <v>15</v>
      </c>
      <c r="E2" s="17" t="str">
        <f>Info!C8</f>
        <v>Aratee</v>
      </c>
      <c r="F2" s="115" t="s">
        <v>9</v>
      </c>
      <c r="G2" s="18">
        <f>Index!J2</f>
        <v>45343</v>
      </c>
      <c r="H2" s="776"/>
      <c r="I2" s="776"/>
      <c r="J2" s="776"/>
      <c r="K2" s="776"/>
      <c r="L2" s="776"/>
      <c r="M2" s="776"/>
    </row>
    <row r="3" spans="2:13" s="23" customFormat="1" ht="15" customHeight="1">
      <c r="B3" s="17" t="s">
        <v>16</v>
      </c>
      <c r="C3" s="18">
        <f>Index!C3</f>
        <v>45260</v>
      </c>
      <c r="D3" s="115" t="s">
        <v>17</v>
      </c>
      <c r="E3" s="17" t="str">
        <f>Info!C11</f>
        <v>Mitesh</v>
      </c>
      <c r="F3" s="115" t="s">
        <v>9</v>
      </c>
      <c r="G3" s="18">
        <f>Index!J3</f>
        <v>45352</v>
      </c>
      <c r="H3" s="18"/>
      <c r="I3" s="947"/>
      <c r="J3" s="947"/>
      <c r="K3" s="946"/>
      <c r="L3" s="946"/>
      <c r="M3" s="27"/>
    </row>
    <row r="4" spans="2:13" s="23" customFormat="1" ht="15" customHeight="1">
      <c r="B4" s="17"/>
      <c r="C4" s="18"/>
      <c r="D4" s="17"/>
      <c r="E4" s="17"/>
      <c r="F4" s="17"/>
      <c r="G4" s="17"/>
      <c r="H4" s="18"/>
      <c r="I4" s="947"/>
      <c r="J4" s="947"/>
      <c r="K4" s="946"/>
      <c r="L4" s="946"/>
      <c r="M4" s="22"/>
    </row>
    <row r="5" spans="2:13">
      <c r="B5" s="189" t="s">
        <v>1791</v>
      </c>
      <c r="C5" s="209"/>
      <c r="D5" s="209"/>
      <c r="E5" s="369"/>
      <c r="F5" s="4"/>
      <c r="G5" s="4"/>
      <c r="H5" s="4"/>
      <c r="I5" s="4"/>
      <c r="J5" s="4"/>
      <c r="K5" s="4"/>
      <c r="L5" s="4"/>
      <c r="M5" s="4"/>
    </row>
    <row r="6" spans="2:13" ht="16.149999999999999" thickBot="1">
      <c r="B6" s="5"/>
      <c r="C6" s="209"/>
      <c r="D6" s="291"/>
      <c r="E6" s="13"/>
      <c r="F6" s="4"/>
      <c r="G6" s="4"/>
      <c r="H6" s="4"/>
      <c r="I6" s="4"/>
      <c r="J6" s="4"/>
      <c r="K6" s="4"/>
      <c r="L6" s="4"/>
      <c r="M6" s="4"/>
    </row>
    <row r="7" spans="2:13" ht="14.25" customHeight="1" thickBot="1">
      <c r="B7" s="428" t="s">
        <v>1796</v>
      </c>
      <c r="C7" s="428" t="s">
        <v>1793</v>
      </c>
      <c r="D7" s="429" t="s">
        <v>1794</v>
      </c>
      <c r="E7" s="429" t="s">
        <v>1795</v>
      </c>
      <c r="F7" s="4"/>
      <c r="G7" s="5" t="s">
        <v>1797</v>
      </c>
      <c r="H7" s="4"/>
      <c r="I7" s="4"/>
      <c r="J7" s="4"/>
      <c r="K7" s="4"/>
      <c r="L7" s="4"/>
      <c r="M7" s="4"/>
    </row>
    <row r="8" spans="2:13">
      <c r="B8" s="699"/>
      <c r="C8" s="293"/>
      <c r="D8" s="294"/>
      <c r="E8" s="295"/>
      <c r="F8" s="4"/>
      <c r="G8" s="4">
        <f>VLOOKUP(B:B,ETB!B:B,1,)</f>
        <v>0</v>
      </c>
      <c r="H8" s="4"/>
      <c r="I8" s="4"/>
      <c r="J8" s="4"/>
      <c r="K8" s="4"/>
      <c r="L8" s="4"/>
      <c r="M8" s="4"/>
    </row>
    <row r="9" spans="2:13">
      <c r="B9" s="700"/>
      <c r="C9" s="296"/>
      <c r="D9" s="297"/>
      <c r="E9" s="298"/>
      <c r="F9" s="4"/>
      <c r="G9" s="4">
        <f>VLOOKUP(B:B,ETB!B:B,1,)</f>
        <v>0</v>
      </c>
      <c r="H9" s="4"/>
      <c r="I9" s="4"/>
      <c r="J9" s="4"/>
      <c r="K9" s="4"/>
      <c r="L9" s="4"/>
      <c r="M9" s="4"/>
    </row>
    <row r="10" spans="2:13">
      <c r="B10" s="700"/>
      <c r="C10" s="296"/>
      <c r="D10" s="299"/>
      <c r="E10" s="300"/>
      <c r="F10" s="4"/>
      <c r="G10" s="4">
        <f>VLOOKUP(B:B,ETB!B:B,1,)</f>
        <v>0</v>
      </c>
      <c r="H10" s="4"/>
      <c r="I10" s="4"/>
      <c r="J10" s="4"/>
      <c r="K10" s="4"/>
      <c r="L10" s="4"/>
      <c r="M10" s="4"/>
    </row>
    <row r="11" spans="2:13">
      <c r="B11" s="700"/>
      <c r="C11" s="296"/>
      <c r="D11" s="299"/>
      <c r="E11" s="300"/>
      <c r="F11" s="4"/>
      <c r="G11" s="4">
        <f>VLOOKUP(B:B,ETB!B:B,1,)</f>
        <v>0</v>
      </c>
      <c r="H11" s="4"/>
      <c r="I11" s="4"/>
      <c r="J11" s="4"/>
      <c r="K11" s="4"/>
      <c r="L11" s="4"/>
      <c r="M11" s="4"/>
    </row>
    <row r="12" spans="2:13">
      <c r="B12" s="700"/>
      <c r="C12" s="296"/>
      <c r="D12" s="299"/>
      <c r="E12" s="300"/>
      <c r="F12" s="4"/>
      <c r="G12" s="4">
        <f>VLOOKUP(B:B,ETB!B:B,1,)</f>
        <v>0</v>
      </c>
      <c r="H12" s="4"/>
      <c r="I12" s="4"/>
      <c r="J12" s="4"/>
      <c r="K12" s="4"/>
      <c r="L12" s="4"/>
      <c r="M12" s="4"/>
    </row>
    <row r="13" spans="2:13">
      <c r="B13" s="700"/>
      <c r="C13" s="296"/>
      <c r="D13" s="299"/>
      <c r="E13" s="300"/>
      <c r="F13" s="4"/>
      <c r="G13" s="4">
        <f>VLOOKUP(B:B,ETB!B:B,1,)</f>
        <v>0</v>
      </c>
      <c r="H13" s="4"/>
      <c r="I13" s="4"/>
      <c r="J13" s="4"/>
      <c r="K13" s="4"/>
      <c r="L13" s="4"/>
      <c r="M13" s="4"/>
    </row>
    <row r="14" spans="2:13">
      <c r="B14" s="700"/>
      <c r="C14" s="296"/>
      <c r="D14" s="299"/>
      <c r="E14" s="300"/>
      <c r="F14" s="4"/>
      <c r="G14" s="4">
        <f>VLOOKUP(B:B,ETB!B:B,1,)</f>
        <v>0</v>
      </c>
      <c r="H14" s="4"/>
      <c r="I14" s="4"/>
      <c r="J14" s="4"/>
      <c r="K14" s="4"/>
      <c r="L14" s="4"/>
      <c r="M14" s="4"/>
    </row>
    <row r="15" spans="2:13">
      <c r="B15" s="700"/>
      <c r="C15" s="296"/>
      <c r="D15" s="299"/>
      <c r="E15" s="300"/>
      <c r="F15" s="4"/>
      <c r="G15" s="4">
        <f>VLOOKUP(B:B,ETB!B:B,1,)</f>
        <v>0</v>
      </c>
      <c r="H15" s="4"/>
      <c r="I15" s="4"/>
      <c r="J15" s="4"/>
      <c r="K15" s="4"/>
      <c r="L15" s="4"/>
      <c r="M15" s="4"/>
    </row>
    <row r="16" spans="2:13">
      <c r="B16" s="700"/>
      <c r="C16" s="296"/>
      <c r="D16" s="299"/>
      <c r="E16" s="300"/>
      <c r="F16" s="4"/>
      <c r="G16" s="4">
        <f>VLOOKUP(B:B,ETB!B:B,1,)</f>
        <v>0</v>
      </c>
      <c r="H16" s="4"/>
      <c r="I16" s="4"/>
      <c r="J16" s="4"/>
      <c r="K16" s="4"/>
      <c r="L16" s="4"/>
      <c r="M16" s="4"/>
    </row>
    <row r="17" spans="2:13">
      <c r="B17" s="700"/>
      <c r="C17" s="296"/>
      <c r="D17" s="299"/>
      <c r="E17" s="300"/>
      <c r="F17" s="4"/>
      <c r="G17" s="4">
        <f>VLOOKUP(B:B,ETB!B:B,1,)</f>
        <v>0</v>
      </c>
      <c r="H17" s="4"/>
      <c r="I17" s="4"/>
      <c r="J17" s="4"/>
      <c r="K17" s="4"/>
      <c r="L17" s="4"/>
      <c r="M17" s="4"/>
    </row>
    <row r="18" spans="2:13">
      <c r="B18" s="700"/>
      <c r="C18" s="296"/>
      <c r="D18" s="299"/>
      <c r="E18" s="300"/>
      <c r="F18" s="4"/>
      <c r="G18" s="4">
        <f>VLOOKUP(B:B,ETB!B:B,1,)</f>
        <v>0</v>
      </c>
      <c r="H18" s="4"/>
      <c r="I18" s="4"/>
      <c r="J18" s="4"/>
      <c r="K18" s="4"/>
      <c r="L18" s="4"/>
      <c r="M18" s="4"/>
    </row>
    <row r="19" spans="2:13">
      <c r="B19" s="700"/>
      <c r="C19" s="296"/>
      <c r="D19" s="299"/>
      <c r="E19" s="300"/>
      <c r="F19" s="4"/>
      <c r="G19" s="4">
        <f>VLOOKUP(B:B,ETB!B:B,1,)</f>
        <v>0</v>
      </c>
      <c r="H19" s="4"/>
      <c r="I19" s="4"/>
      <c r="J19" s="4"/>
      <c r="K19" s="4"/>
      <c r="L19" s="4"/>
      <c r="M19" s="4"/>
    </row>
    <row r="20" spans="2:13">
      <c r="B20" s="700"/>
      <c r="C20" s="296"/>
      <c r="D20" s="299"/>
      <c r="E20" s="300"/>
      <c r="F20" s="4"/>
      <c r="G20" s="4">
        <f>VLOOKUP(B:B,ETB!B:B,1,)</f>
        <v>0</v>
      </c>
      <c r="H20" s="4"/>
      <c r="I20" s="4"/>
      <c r="J20" s="4"/>
      <c r="K20" s="4"/>
      <c r="L20" s="4"/>
      <c r="M20" s="4"/>
    </row>
    <row r="21" spans="2:13">
      <c r="B21" s="700"/>
      <c r="C21" s="296"/>
      <c r="D21" s="299"/>
      <c r="E21" s="300"/>
      <c r="F21" s="4"/>
      <c r="G21" s="4">
        <f>VLOOKUP(B:B,ETB!B:B,1,)</f>
        <v>0</v>
      </c>
      <c r="H21" s="4"/>
      <c r="I21" s="4"/>
      <c r="J21" s="4"/>
      <c r="K21" s="4"/>
      <c r="L21" s="4"/>
      <c r="M21" s="4"/>
    </row>
    <row r="22" spans="2:13">
      <c r="B22" s="700"/>
      <c r="C22" s="296"/>
      <c r="D22" s="299"/>
      <c r="E22" s="300"/>
      <c r="F22" s="4"/>
      <c r="G22" s="4">
        <f>VLOOKUP(B:B,ETB!B:B,1,)</f>
        <v>0</v>
      </c>
      <c r="H22" s="4"/>
      <c r="I22" s="4"/>
      <c r="J22" s="4"/>
      <c r="K22" s="4"/>
      <c r="L22" s="4"/>
      <c r="M22" s="4"/>
    </row>
    <row r="23" spans="2:13">
      <c r="B23" s="700"/>
      <c r="C23" s="296"/>
      <c r="D23" s="299"/>
      <c r="E23" s="300"/>
      <c r="F23" s="4"/>
      <c r="G23" s="4">
        <f>VLOOKUP(B:B,ETB!B:B,1,)</f>
        <v>0</v>
      </c>
      <c r="H23" s="4"/>
      <c r="I23" s="4"/>
      <c r="J23" s="4"/>
      <c r="K23" s="4"/>
      <c r="L23" s="4"/>
      <c r="M23" s="4"/>
    </row>
    <row r="24" spans="2:13">
      <c r="B24" s="700"/>
      <c r="C24" s="296"/>
      <c r="D24" s="299"/>
      <c r="E24" s="300"/>
      <c r="F24" s="4"/>
      <c r="G24" s="4">
        <f>VLOOKUP(B:B,ETB!B:B,1,)</f>
        <v>0</v>
      </c>
      <c r="H24" s="4"/>
      <c r="I24" s="4"/>
      <c r="J24" s="4"/>
      <c r="K24" s="4"/>
      <c r="L24" s="4"/>
      <c r="M24" s="4"/>
    </row>
    <row r="25" spans="2:13">
      <c r="B25" s="700"/>
      <c r="C25" s="296"/>
      <c r="D25" s="299"/>
      <c r="E25" s="300"/>
      <c r="F25" s="4"/>
      <c r="G25" s="4">
        <f>VLOOKUP(B:B,ETB!B:B,1,)</f>
        <v>0</v>
      </c>
      <c r="H25" s="4"/>
      <c r="I25" s="4"/>
      <c r="J25" s="4"/>
      <c r="K25" s="4"/>
      <c r="L25" s="4"/>
      <c r="M25" s="4"/>
    </row>
    <row r="26" spans="2:13">
      <c r="B26" s="700"/>
      <c r="C26" s="296"/>
      <c r="D26" s="299"/>
      <c r="E26" s="300"/>
      <c r="F26" s="4"/>
      <c r="G26" s="4">
        <f>VLOOKUP(B:B,ETB!B:B,1,)</f>
        <v>0</v>
      </c>
      <c r="H26" s="4"/>
      <c r="I26" s="4"/>
      <c r="J26" s="4"/>
      <c r="K26" s="4"/>
      <c r="L26" s="4"/>
      <c r="M26" s="4"/>
    </row>
    <row r="27" spans="2:13">
      <c r="B27" s="700"/>
      <c r="C27" s="296"/>
      <c r="D27" s="299"/>
      <c r="E27" s="300"/>
      <c r="F27" s="4"/>
      <c r="G27" s="4">
        <f>VLOOKUP(B:B,ETB!B:B,1,)</f>
        <v>0</v>
      </c>
      <c r="H27" s="4"/>
      <c r="I27" s="4"/>
      <c r="J27" s="4"/>
      <c r="K27" s="4"/>
      <c r="L27" s="4"/>
      <c r="M27" s="4"/>
    </row>
    <row r="28" spans="2:13">
      <c r="B28" s="700"/>
      <c r="C28" s="296"/>
      <c r="D28" s="299"/>
      <c r="E28" s="300"/>
      <c r="F28" s="4"/>
      <c r="G28" s="4">
        <f>VLOOKUP(B:B,ETB!B:B,1,)</f>
        <v>0</v>
      </c>
      <c r="H28" s="4"/>
      <c r="I28" s="4"/>
      <c r="J28" s="4"/>
      <c r="K28" s="4"/>
      <c r="L28" s="4"/>
      <c r="M28" s="4"/>
    </row>
    <row r="29" spans="2:13">
      <c r="B29" s="700"/>
      <c r="C29" s="296"/>
      <c r="D29" s="299"/>
      <c r="E29" s="300"/>
      <c r="F29" s="4"/>
      <c r="G29" s="4">
        <f>VLOOKUP(B:B,ETB!B:B,1,)</f>
        <v>0</v>
      </c>
      <c r="H29" s="4"/>
      <c r="I29" s="4"/>
      <c r="J29" s="4"/>
      <c r="K29" s="4"/>
      <c r="L29" s="4"/>
      <c r="M29" s="4"/>
    </row>
    <row r="30" spans="2:13">
      <c r="B30" s="700"/>
      <c r="C30" s="296"/>
      <c r="D30" s="299"/>
      <c r="E30" s="300"/>
      <c r="F30" s="4"/>
      <c r="G30" s="4">
        <f>VLOOKUP(B:B,ETB!B:B,1,)</f>
        <v>0</v>
      </c>
      <c r="H30" s="4"/>
      <c r="I30" s="4"/>
      <c r="J30" s="4"/>
      <c r="K30" s="4"/>
      <c r="L30" s="4"/>
      <c r="M30" s="4"/>
    </row>
    <row r="31" spans="2:13">
      <c r="B31" s="700"/>
      <c r="C31" s="296"/>
      <c r="D31" s="299"/>
      <c r="E31" s="300"/>
      <c r="F31" s="4"/>
      <c r="G31" s="4">
        <f>VLOOKUP(B:B,ETB!B:B,1,)</f>
        <v>0</v>
      </c>
      <c r="H31" s="4"/>
      <c r="I31" s="4"/>
      <c r="J31" s="4"/>
      <c r="K31" s="4"/>
      <c r="L31" s="4"/>
      <c r="M31" s="4"/>
    </row>
    <row r="32" spans="2:13">
      <c r="B32" s="700"/>
      <c r="C32" s="296"/>
      <c r="D32" s="299"/>
      <c r="E32" s="300"/>
      <c r="F32" s="4"/>
      <c r="G32" s="4">
        <f>VLOOKUP(B:B,ETB!B:B,1,)</f>
        <v>0</v>
      </c>
      <c r="H32" s="4"/>
      <c r="I32" s="4"/>
      <c r="J32" s="4"/>
      <c r="K32" s="4"/>
      <c r="L32" s="4"/>
      <c r="M32" s="4"/>
    </row>
    <row r="33" spans="2:13">
      <c r="B33" s="700"/>
      <c r="C33" s="296"/>
      <c r="D33" s="299"/>
      <c r="E33" s="300"/>
      <c r="F33" s="4"/>
      <c r="G33" s="4">
        <f>VLOOKUP(B:B,ETB!B:B,1,)</f>
        <v>0</v>
      </c>
      <c r="H33" s="4"/>
      <c r="I33" s="4"/>
      <c r="J33" s="4"/>
      <c r="K33" s="4"/>
      <c r="L33" s="4"/>
      <c r="M33" s="4"/>
    </row>
    <row r="34" spans="2:13">
      <c r="B34" s="700"/>
      <c r="C34" s="296"/>
      <c r="D34" s="299"/>
      <c r="E34" s="300"/>
      <c r="F34" s="4"/>
      <c r="G34" s="4">
        <f>VLOOKUP(B:B,ETB!B:B,1,)</f>
        <v>0</v>
      </c>
      <c r="H34" s="4"/>
      <c r="I34" s="4"/>
      <c r="J34" s="4"/>
      <c r="K34" s="4"/>
      <c r="L34" s="4"/>
      <c r="M34" s="4"/>
    </row>
    <row r="35" spans="2:13">
      <c r="B35" s="700"/>
      <c r="C35" s="296"/>
      <c r="D35" s="299"/>
      <c r="E35" s="300"/>
      <c r="F35" s="4"/>
      <c r="G35" s="4">
        <f>VLOOKUP(B:B,ETB!B:B,1,)</f>
        <v>0</v>
      </c>
      <c r="H35" s="4"/>
      <c r="I35" s="4"/>
      <c r="J35" s="4"/>
      <c r="K35" s="4"/>
      <c r="L35" s="4"/>
      <c r="M35" s="4"/>
    </row>
    <row r="36" spans="2:13">
      <c r="B36" s="700"/>
      <c r="C36" s="296"/>
      <c r="D36" s="299"/>
      <c r="E36" s="300"/>
      <c r="F36" s="4"/>
      <c r="G36" s="4">
        <f>VLOOKUP(B:B,ETB!B:B,1,)</f>
        <v>0</v>
      </c>
      <c r="H36" s="4"/>
      <c r="I36" s="4"/>
      <c r="J36" s="4"/>
      <c r="K36" s="4"/>
      <c r="L36" s="4"/>
      <c r="M36" s="4"/>
    </row>
    <row r="37" spans="2:13">
      <c r="B37" s="700"/>
      <c r="C37" s="296"/>
      <c r="D37" s="299"/>
      <c r="E37" s="300"/>
      <c r="F37" s="4"/>
      <c r="G37" s="4">
        <f>VLOOKUP(B:B,ETB!B:B,1,)</f>
        <v>0</v>
      </c>
      <c r="H37" s="4"/>
      <c r="I37" s="4"/>
      <c r="J37" s="4"/>
      <c r="K37" s="4"/>
      <c r="L37" s="4"/>
      <c r="M37" s="4"/>
    </row>
    <row r="38" spans="2:13">
      <c r="B38" s="700"/>
      <c r="C38" s="296"/>
      <c r="D38" s="299"/>
      <c r="E38" s="300"/>
      <c r="F38" s="4"/>
      <c r="G38" s="4">
        <f>VLOOKUP(B:B,ETB!B:B,1,)</f>
        <v>0</v>
      </c>
      <c r="H38" s="4"/>
      <c r="I38" s="4"/>
      <c r="J38" s="4"/>
      <c r="K38" s="4"/>
      <c r="L38" s="4"/>
      <c r="M38" s="4"/>
    </row>
    <row r="39" spans="2:13">
      <c r="B39" s="700"/>
      <c r="C39" s="296"/>
      <c r="D39" s="299"/>
      <c r="E39" s="300"/>
      <c r="F39" s="4"/>
      <c r="G39" s="4">
        <f>VLOOKUP(B:B,ETB!B:B,1,)</f>
        <v>0</v>
      </c>
      <c r="H39" s="4"/>
      <c r="I39" s="4"/>
      <c r="J39" s="4"/>
      <c r="K39" s="4"/>
      <c r="L39" s="4"/>
      <c r="M39" s="4"/>
    </row>
    <row r="40" spans="2:13">
      <c r="B40" s="700"/>
      <c r="C40" s="296"/>
      <c r="D40" s="299"/>
      <c r="E40" s="300"/>
      <c r="F40" s="4"/>
      <c r="G40" s="4">
        <f>VLOOKUP(B:B,ETB!B:B,1,)</f>
        <v>0</v>
      </c>
      <c r="H40" s="4"/>
      <c r="I40" s="4"/>
      <c r="J40" s="4"/>
      <c r="K40" s="4"/>
      <c r="L40" s="4"/>
      <c r="M40" s="4"/>
    </row>
    <row r="41" spans="2:13">
      <c r="B41" s="700"/>
      <c r="C41" s="296"/>
      <c r="D41" s="299"/>
      <c r="E41" s="300"/>
      <c r="F41" s="4"/>
      <c r="G41" s="4">
        <f>VLOOKUP(B:B,ETB!B:B,1,)</f>
        <v>0</v>
      </c>
      <c r="H41" s="4"/>
      <c r="I41" s="4"/>
      <c r="J41" s="4"/>
      <c r="K41" s="4"/>
      <c r="L41" s="4"/>
      <c r="M41" s="4"/>
    </row>
    <row r="42" spans="2:13">
      <c r="B42" s="700"/>
      <c r="C42" s="296"/>
      <c r="D42" s="299"/>
      <c r="E42" s="300"/>
      <c r="F42" s="4"/>
      <c r="G42" s="4">
        <f>VLOOKUP(B:B,ETB!B:B,1,)</f>
        <v>0</v>
      </c>
      <c r="H42" s="4"/>
      <c r="I42" s="4"/>
      <c r="J42" s="4"/>
      <c r="K42" s="4"/>
      <c r="L42" s="4"/>
      <c r="M42" s="4"/>
    </row>
    <row r="43" spans="2:13">
      <c r="B43" s="700"/>
      <c r="C43" s="296"/>
      <c r="D43" s="299"/>
      <c r="E43" s="300"/>
      <c r="F43" s="4"/>
      <c r="G43" s="4">
        <f>VLOOKUP(B:B,ETB!B:B,1,)</f>
        <v>0</v>
      </c>
      <c r="H43" s="4"/>
      <c r="I43" s="4"/>
      <c r="J43" s="4"/>
      <c r="K43" s="4"/>
      <c r="L43" s="4"/>
      <c r="M43" s="4"/>
    </row>
    <row r="44" spans="2:13">
      <c r="B44" s="700"/>
      <c r="C44" s="296"/>
      <c r="D44" s="299"/>
      <c r="E44" s="300"/>
      <c r="F44" s="4"/>
      <c r="G44" s="4">
        <f>VLOOKUP(B:B,ETB!B:B,1,)</f>
        <v>0</v>
      </c>
      <c r="H44" s="4"/>
      <c r="I44" s="4"/>
      <c r="J44" s="4"/>
      <c r="K44" s="4"/>
      <c r="L44" s="4"/>
      <c r="M44" s="4"/>
    </row>
    <row r="45" spans="2:13">
      <c r="B45" s="700"/>
      <c r="C45" s="296"/>
      <c r="D45" s="299"/>
      <c r="E45" s="300"/>
      <c r="F45" s="4"/>
      <c r="G45" s="4">
        <f>VLOOKUP(B:B,ETB!B:B,1,)</f>
        <v>0</v>
      </c>
      <c r="H45" s="4"/>
      <c r="I45" s="4"/>
      <c r="J45" s="4"/>
      <c r="K45" s="4"/>
      <c r="L45" s="4"/>
      <c r="M45" s="4"/>
    </row>
    <row r="46" spans="2:13">
      <c r="B46" s="700"/>
      <c r="C46" s="296"/>
      <c r="D46" s="299"/>
      <c r="E46" s="300"/>
      <c r="F46" s="4"/>
      <c r="G46" s="4">
        <f>VLOOKUP(B:B,ETB!B:B,1,)</f>
        <v>0</v>
      </c>
      <c r="H46" s="4"/>
      <c r="I46" s="4"/>
      <c r="J46" s="4"/>
      <c r="K46" s="4"/>
      <c r="L46" s="4"/>
      <c r="M46" s="4"/>
    </row>
    <row r="47" spans="2:13">
      <c r="B47" s="700"/>
      <c r="C47" s="296"/>
      <c r="D47" s="299"/>
      <c r="E47" s="300"/>
      <c r="F47" s="4"/>
      <c r="G47" s="4">
        <f>VLOOKUP(B:B,ETB!B:B,1,)</f>
        <v>0</v>
      </c>
      <c r="H47" s="4"/>
      <c r="I47" s="4"/>
      <c r="J47" s="4"/>
      <c r="K47" s="4"/>
      <c r="L47" s="4"/>
      <c r="M47" s="4"/>
    </row>
    <row r="48" spans="2:13">
      <c r="B48" s="700"/>
      <c r="C48" s="296"/>
      <c r="D48" s="299"/>
      <c r="E48" s="1371"/>
      <c r="F48" s="4"/>
      <c r="G48" s="4">
        <f>VLOOKUP(B:B,ETB!B:B,1,)</f>
        <v>0</v>
      </c>
      <c r="H48" s="4"/>
      <c r="I48" s="4"/>
      <c r="J48" s="4"/>
      <c r="K48" s="4"/>
      <c r="L48" s="4"/>
      <c r="M48" s="4"/>
    </row>
    <row r="49" spans="2:13">
      <c r="B49" s="700"/>
      <c r="C49" s="296"/>
      <c r="D49" s="299"/>
      <c r="E49" s="300"/>
      <c r="F49" s="4"/>
      <c r="G49" s="4">
        <f>VLOOKUP(B:B,ETB!B:B,1,)</f>
        <v>0</v>
      </c>
      <c r="H49" s="4"/>
      <c r="I49" s="4"/>
      <c r="J49" s="4"/>
      <c r="K49" s="4"/>
      <c r="L49" s="4"/>
      <c r="M49" s="4"/>
    </row>
    <row r="50" spans="2:13">
      <c r="B50" s="700"/>
      <c r="C50" s="296"/>
      <c r="D50" s="299"/>
      <c r="E50" s="300"/>
      <c r="F50" s="4"/>
      <c r="G50" s="4">
        <f>VLOOKUP(B:B,ETB!B:B,1,)</f>
        <v>0</v>
      </c>
      <c r="H50" s="4"/>
      <c r="I50" s="4"/>
      <c r="J50" s="4"/>
      <c r="K50" s="4"/>
      <c r="L50" s="4"/>
      <c r="M50" s="4"/>
    </row>
    <row r="51" spans="2:13">
      <c r="B51" s="700"/>
      <c r="C51" s="296"/>
      <c r="D51" s="299"/>
      <c r="E51" s="300"/>
      <c r="F51" s="4"/>
      <c r="G51" s="4">
        <f>VLOOKUP(B:B,ETB!B:B,1,)</f>
        <v>0</v>
      </c>
      <c r="H51" s="4"/>
      <c r="I51" s="4"/>
      <c r="J51" s="4"/>
      <c r="K51" s="4"/>
      <c r="L51" s="4"/>
      <c r="M51" s="4"/>
    </row>
    <row r="52" spans="2:13">
      <c r="B52" s="700"/>
      <c r="C52" s="296"/>
      <c r="D52" s="299"/>
      <c r="E52" s="300"/>
      <c r="F52" s="4"/>
      <c r="G52" s="4">
        <f>VLOOKUP(B:B,ETB!B:B,1,)</f>
        <v>0</v>
      </c>
      <c r="H52" s="4"/>
      <c r="I52" s="4"/>
      <c r="J52" s="4"/>
      <c r="K52" s="4"/>
      <c r="L52" s="4"/>
      <c r="M52" s="4"/>
    </row>
    <row r="53" spans="2:13">
      <c r="B53" s="706"/>
      <c r="C53" s="707"/>
      <c r="D53" s="708"/>
      <c r="E53" s="709"/>
      <c r="F53" s="4"/>
      <c r="G53" s="4">
        <f>VLOOKUP(B:B,ETB!B:B,1,)</f>
        <v>0</v>
      </c>
      <c r="H53" s="4"/>
      <c r="I53" s="4"/>
      <c r="J53" s="4"/>
      <c r="K53" s="4"/>
      <c r="L53" s="4"/>
      <c r="M53" s="4"/>
    </row>
    <row r="54" spans="2:13">
      <c r="B54" s="700"/>
      <c r="C54" s="296"/>
      <c r="D54" s="299"/>
      <c r="E54" s="300"/>
      <c r="F54" s="4"/>
      <c r="G54" s="4">
        <f>VLOOKUP(B:B,ETB!B:B,1,)</f>
        <v>0</v>
      </c>
      <c r="H54" s="701"/>
      <c r="I54" s="4"/>
      <c r="J54" s="4"/>
      <c r="K54" s="4"/>
      <c r="L54" s="4"/>
      <c r="M54" s="4"/>
    </row>
    <row r="55" spans="2:13">
      <c r="B55" s="700"/>
      <c r="C55" s="296"/>
      <c r="D55" s="299"/>
      <c r="E55" s="300"/>
      <c r="F55" s="4"/>
      <c r="G55" s="4">
        <f>VLOOKUP(B:B,ETB!B:B,1,)</f>
        <v>0</v>
      </c>
      <c r="H55" s="4"/>
      <c r="I55" s="4"/>
      <c r="J55" s="4"/>
      <c r="K55" s="4"/>
      <c r="L55" s="4"/>
      <c r="M55" s="4"/>
    </row>
    <row r="56" spans="2:13">
      <c r="B56" s="700"/>
      <c r="C56" s="296"/>
      <c r="D56" s="299"/>
      <c r="E56" s="300"/>
      <c r="F56" s="4"/>
      <c r="G56" s="4">
        <f>VLOOKUP(B:B,ETB!B:B,1,)</f>
        <v>0</v>
      </c>
      <c r="H56" s="701"/>
      <c r="I56" s="4"/>
      <c r="J56" s="4"/>
      <c r="K56" s="4"/>
      <c r="L56" s="4"/>
      <c r="M56" s="4"/>
    </row>
    <row r="57" spans="2:13">
      <c r="B57" s="700"/>
      <c r="C57" s="296"/>
      <c r="D57" s="299"/>
      <c r="E57" s="300"/>
      <c r="F57" s="4"/>
      <c r="G57" s="4">
        <f>VLOOKUP(B:B,ETB!B:B,1,)</f>
        <v>0</v>
      </c>
      <c r="H57" s="4"/>
      <c r="I57" s="4"/>
      <c r="J57" s="4"/>
      <c r="K57" s="4"/>
      <c r="L57" s="4"/>
      <c r="M57" s="4"/>
    </row>
    <row r="58" spans="2:13">
      <c r="B58" s="700"/>
      <c r="C58" s="296"/>
      <c r="D58" s="299"/>
      <c r="E58" s="300"/>
      <c r="F58" s="4"/>
      <c r="G58" s="4">
        <f>VLOOKUP(B:B,ETB!B:B,1,)</f>
        <v>0</v>
      </c>
      <c r="H58" s="701"/>
      <c r="I58" s="4"/>
      <c r="J58" s="4"/>
      <c r="K58" s="4"/>
      <c r="L58" s="4"/>
      <c r="M58" s="4"/>
    </row>
    <row r="59" spans="2:13">
      <c r="B59" s="700"/>
      <c r="C59" s="296"/>
      <c r="D59" s="299"/>
      <c r="E59" s="300"/>
      <c r="F59" s="4"/>
      <c r="G59" s="4">
        <f>VLOOKUP(B:B,ETB!B:B,1,)</f>
        <v>0</v>
      </c>
      <c r="H59" s="4"/>
      <c r="I59" s="4"/>
      <c r="J59" s="4"/>
      <c r="K59" s="4"/>
      <c r="L59" s="4"/>
      <c r="M59" s="4"/>
    </row>
    <row r="60" spans="2:13">
      <c r="B60" s="700"/>
      <c r="C60" s="296"/>
      <c r="D60" s="299"/>
      <c r="E60" s="300"/>
      <c r="F60" s="4"/>
      <c r="G60" s="4">
        <f>VLOOKUP(B:B,ETB!B:B,1,)</f>
        <v>0</v>
      </c>
      <c r="H60" s="701"/>
      <c r="I60" s="4"/>
      <c r="J60" s="4"/>
      <c r="K60" s="4"/>
      <c r="L60" s="4"/>
      <c r="M60" s="4"/>
    </row>
    <row r="61" spans="2:13">
      <c r="B61" s="700"/>
      <c r="C61" s="296"/>
      <c r="D61" s="299"/>
      <c r="E61" s="300"/>
      <c r="F61" s="4"/>
      <c r="G61" s="4">
        <f>VLOOKUP(B:B,ETB!B:B,1,)</f>
        <v>0</v>
      </c>
      <c r="H61" s="4"/>
      <c r="I61" s="4"/>
      <c r="J61" s="4"/>
      <c r="K61" s="4"/>
      <c r="L61" s="4"/>
      <c r="M61" s="4"/>
    </row>
    <row r="62" spans="2:13">
      <c r="B62" s="700"/>
      <c r="C62" s="296"/>
      <c r="D62" s="299"/>
      <c r="E62" s="300"/>
      <c r="F62" s="4"/>
      <c r="G62" s="4">
        <f>VLOOKUP(B:B,ETB!B:B,1,)</f>
        <v>0</v>
      </c>
      <c r="H62" s="701"/>
      <c r="I62" s="4"/>
      <c r="J62" s="4"/>
      <c r="K62" s="4"/>
      <c r="L62" s="4"/>
      <c r="M62" s="4"/>
    </row>
    <row r="63" spans="2:13">
      <c r="B63" s="700"/>
      <c r="C63" s="296"/>
      <c r="D63" s="299"/>
      <c r="E63" s="300"/>
      <c r="F63" s="4"/>
      <c r="G63" s="4">
        <f>VLOOKUP(B:B,ETB!B:B,1,)</f>
        <v>0</v>
      </c>
      <c r="H63" s="4"/>
      <c r="I63" s="4"/>
      <c r="J63" s="4"/>
      <c r="K63" s="4"/>
      <c r="L63" s="4"/>
      <c r="M63" s="4"/>
    </row>
    <row r="64" spans="2:13">
      <c r="B64" s="700"/>
      <c r="C64" s="296"/>
      <c r="D64" s="299"/>
      <c r="E64" s="300"/>
      <c r="F64" s="4"/>
      <c r="G64" s="4">
        <f>VLOOKUP(B:B,ETB!B:B,1,)</f>
        <v>0</v>
      </c>
      <c r="H64" s="4"/>
      <c r="I64" s="4"/>
      <c r="J64" s="4"/>
      <c r="K64" s="4"/>
      <c r="L64" s="4"/>
      <c r="M64" s="4"/>
    </row>
    <row r="65" spans="2:13">
      <c r="B65" s="700"/>
      <c r="C65" s="296"/>
      <c r="D65" s="299"/>
      <c r="E65" s="300"/>
      <c r="F65" s="4"/>
      <c r="G65" s="4">
        <f>VLOOKUP(B:B,ETB!B:B,1,)</f>
        <v>0</v>
      </c>
      <c r="H65" s="4"/>
      <c r="I65" s="4"/>
      <c r="J65" s="4"/>
      <c r="K65" s="4"/>
      <c r="L65" s="4"/>
      <c r="M65" s="4"/>
    </row>
    <row r="66" spans="2:13">
      <c r="B66" s="700"/>
      <c r="C66" s="296"/>
      <c r="D66" s="299"/>
      <c r="E66" s="300"/>
      <c r="F66" s="4"/>
      <c r="G66" s="4">
        <f>VLOOKUP(B:B,ETB!B:B,1,)</f>
        <v>0</v>
      </c>
      <c r="H66" s="4"/>
      <c r="I66" s="4"/>
      <c r="J66" s="4"/>
      <c r="K66" s="4"/>
      <c r="L66" s="4"/>
      <c r="M66" s="4"/>
    </row>
    <row r="67" spans="2:13">
      <c r="B67" s="700"/>
      <c r="C67" s="296"/>
      <c r="D67" s="1331"/>
      <c r="E67" s="300"/>
      <c r="F67" s="4"/>
      <c r="G67" s="4">
        <f>VLOOKUP(B:B,ETB!B:B,1,)</f>
        <v>0</v>
      </c>
      <c r="H67" s="4"/>
      <c r="I67" s="4"/>
      <c r="J67" s="4"/>
      <c r="K67" s="4"/>
      <c r="L67" s="4"/>
      <c r="M67" s="4"/>
    </row>
    <row r="68" spans="2:13">
      <c r="B68" s="700"/>
      <c r="C68" s="296"/>
      <c r="D68" s="1331"/>
      <c r="E68" s="300"/>
      <c r="F68" s="4"/>
      <c r="G68" s="4">
        <f>VLOOKUP(B:B,ETB!B:B,1,)</f>
        <v>0</v>
      </c>
      <c r="H68" s="4"/>
      <c r="I68" s="4"/>
      <c r="J68" s="4"/>
      <c r="K68" s="4"/>
      <c r="L68" s="4"/>
      <c r="M68" s="4"/>
    </row>
    <row r="69" spans="2:13">
      <c r="B69" s="700"/>
      <c r="C69" s="296"/>
      <c r="D69" s="299"/>
      <c r="E69" s="300"/>
      <c r="F69" s="4"/>
      <c r="G69" s="4">
        <f>VLOOKUP(B:B,ETB!B:B,1,)</f>
        <v>0</v>
      </c>
      <c r="H69" s="4"/>
      <c r="I69" s="4"/>
      <c r="J69" s="4"/>
      <c r="K69" s="4"/>
      <c r="L69" s="4"/>
      <c r="M69" s="4"/>
    </row>
    <row r="70" spans="2:13">
      <c r="B70" s="700"/>
      <c r="C70" s="296"/>
      <c r="D70" s="299"/>
      <c r="E70" s="300"/>
      <c r="F70" s="4"/>
      <c r="G70" s="4">
        <f>VLOOKUP(B:B,ETB!B:B,1,)</f>
        <v>0</v>
      </c>
      <c r="H70" s="4"/>
      <c r="I70" s="4"/>
      <c r="J70" s="4"/>
      <c r="K70" s="4"/>
      <c r="L70" s="4"/>
      <c r="M70" s="4"/>
    </row>
    <row r="71" spans="2:13">
      <c r="B71" s="700"/>
      <c r="C71" s="296"/>
      <c r="D71" s="299"/>
      <c r="E71" s="300"/>
      <c r="F71" s="4"/>
      <c r="G71" s="4">
        <f>VLOOKUP(B:B,ETB!B:B,1,)</f>
        <v>0</v>
      </c>
      <c r="H71" s="4"/>
      <c r="I71" s="4"/>
      <c r="J71" s="4"/>
      <c r="K71" s="4"/>
      <c r="L71" s="4"/>
      <c r="M71" s="4"/>
    </row>
    <row r="72" spans="2:13">
      <c r="B72" s="700"/>
      <c r="C72" s="296"/>
      <c r="D72" s="299"/>
      <c r="E72" s="300"/>
      <c r="F72" s="4"/>
      <c r="G72" s="4">
        <f>VLOOKUP(B:B,ETB!B:B,1,)</f>
        <v>0</v>
      </c>
      <c r="H72" s="4"/>
      <c r="I72" s="4"/>
      <c r="J72" s="4"/>
      <c r="K72" s="4"/>
      <c r="L72" s="4"/>
      <c r="M72" s="4"/>
    </row>
    <row r="73" spans="2:13">
      <c r="B73" s="700"/>
      <c r="C73" s="296"/>
      <c r="D73" s="299"/>
      <c r="E73" s="300"/>
      <c r="F73" s="4"/>
      <c r="G73" s="4">
        <f>VLOOKUP(B:B,ETB!B:B,1,)</f>
        <v>0</v>
      </c>
      <c r="H73" s="4"/>
      <c r="I73" s="4"/>
      <c r="J73" s="4"/>
      <c r="K73" s="4"/>
      <c r="L73" s="4"/>
      <c r="M73" s="4"/>
    </row>
    <row r="74" spans="2:13">
      <c r="B74" s="700"/>
      <c r="C74" s="296"/>
      <c r="D74" s="299"/>
      <c r="E74" s="300"/>
      <c r="F74" s="4"/>
      <c r="G74" s="4">
        <f>VLOOKUP(B:B,ETB!B:B,1,)</f>
        <v>0</v>
      </c>
      <c r="H74" s="4"/>
      <c r="I74" s="4"/>
      <c r="J74" s="4"/>
      <c r="K74" s="4"/>
      <c r="L74" s="4"/>
      <c r="M74" s="4"/>
    </row>
    <row r="75" spans="2:13">
      <c r="B75" s="700"/>
      <c r="C75" s="296"/>
      <c r="D75" s="299"/>
      <c r="E75" s="300"/>
      <c r="F75" s="4"/>
      <c r="G75" s="4">
        <f>VLOOKUP(B:B,ETB!B:B,1,)</f>
        <v>0</v>
      </c>
      <c r="H75" s="4"/>
      <c r="I75" s="4"/>
      <c r="J75" s="4"/>
      <c r="K75" s="4"/>
      <c r="L75" s="4"/>
      <c r="M75" s="4"/>
    </row>
    <row r="76" spans="2:13">
      <c r="B76" s="700"/>
      <c r="C76" s="296"/>
      <c r="D76" s="299"/>
      <c r="E76" s="300"/>
      <c r="F76" s="776"/>
      <c r="G76" s="4">
        <f>VLOOKUP(B:B,ETB!B:B,1,)</f>
        <v>0</v>
      </c>
      <c r="H76" s="776"/>
      <c r="I76" s="776"/>
      <c r="J76" s="776"/>
      <c r="K76" s="776"/>
      <c r="L76" s="776"/>
      <c r="M76" s="776"/>
    </row>
    <row r="77" spans="2:13">
      <c r="B77" s="700"/>
      <c r="C77" s="296"/>
      <c r="D77" s="299"/>
      <c r="E77" s="300"/>
      <c r="F77" s="776"/>
      <c r="G77" s="4">
        <f>VLOOKUP(B:B,ETB!B:B,1,)</f>
        <v>0</v>
      </c>
      <c r="H77" s="776"/>
      <c r="I77" s="776"/>
      <c r="J77" s="776"/>
      <c r="K77" s="776"/>
      <c r="L77" s="776"/>
      <c r="M77" s="776"/>
    </row>
    <row r="78" spans="2:13">
      <c r="B78" s="700"/>
      <c r="C78" s="296"/>
      <c r="D78" s="299"/>
      <c r="E78" s="300"/>
      <c r="F78" s="776"/>
      <c r="G78" s="4">
        <f>VLOOKUP(B:B,ETB!B:B,1,)</f>
        <v>0</v>
      </c>
      <c r="H78" s="776"/>
      <c r="I78" s="776"/>
      <c r="J78" s="776"/>
      <c r="K78" s="776"/>
      <c r="L78" s="776"/>
      <c r="M78" s="776"/>
    </row>
    <row r="79" spans="2:13">
      <c r="B79" s="700"/>
      <c r="C79" s="296"/>
      <c r="D79" s="299"/>
      <c r="E79" s="300"/>
      <c r="F79" s="776"/>
      <c r="G79" s="4">
        <f>VLOOKUP(B:B,ETB!B:B,1,)</f>
        <v>0</v>
      </c>
      <c r="H79" s="776"/>
      <c r="I79" s="776"/>
      <c r="J79" s="776"/>
      <c r="K79" s="776"/>
      <c r="L79" s="776"/>
      <c r="M79" s="776"/>
    </row>
    <row r="80" spans="2:13">
      <c r="B80" s="700"/>
      <c r="C80" s="296"/>
      <c r="D80" s="299"/>
      <c r="E80" s="300"/>
      <c r="F80" s="776"/>
      <c r="G80" s="4">
        <f>VLOOKUP(B:B,ETB!B:B,1,)</f>
        <v>0</v>
      </c>
      <c r="H80" s="776"/>
      <c r="I80" s="776"/>
      <c r="J80" s="776"/>
      <c r="K80" s="776"/>
      <c r="L80" s="776"/>
      <c r="M80" s="776"/>
    </row>
    <row r="81" spans="2:7">
      <c r="B81" s="700"/>
      <c r="C81" s="703"/>
      <c r="D81" s="704"/>
      <c r="E81" s="705"/>
      <c r="F81" s="776"/>
      <c r="G81" s="4">
        <f>VLOOKUP(B:B,ETB!B:B,1,)</f>
        <v>0</v>
      </c>
    </row>
    <row r="82" spans="2:7">
      <c r="B82" s="700"/>
      <c r="C82" s="703"/>
      <c r="D82" s="704"/>
      <c r="E82" s="705"/>
      <c r="F82" s="776"/>
      <c r="G82" s="4">
        <f>VLOOKUP(B:B,ETB!B:B,1,)</f>
        <v>0</v>
      </c>
    </row>
    <row r="83" spans="2:7">
      <c r="B83" s="700"/>
      <c r="C83" s="703"/>
      <c r="D83" s="704"/>
      <c r="E83" s="705"/>
      <c r="F83" s="776"/>
      <c r="G83" s="4">
        <f>VLOOKUP(B:B,ETB!B:B,1,)</f>
        <v>0</v>
      </c>
    </row>
    <row r="84" spans="2:7">
      <c r="B84" s="700"/>
      <c r="C84" s="703"/>
      <c r="D84" s="704"/>
      <c r="E84" s="705"/>
      <c r="F84" s="776"/>
      <c r="G84" s="4">
        <f>VLOOKUP(B:B,ETB!B:B,1,)</f>
        <v>0</v>
      </c>
    </row>
    <row r="85" spans="2:7">
      <c r="B85" s="700"/>
      <c r="C85" s="703"/>
      <c r="D85" s="704"/>
      <c r="E85" s="705"/>
      <c r="F85" s="776"/>
      <c r="G85" s="4">
        <f>VLOOKUP(B:B,ETB!B:B,1,)</f>
        <v>0</v>
      </c>
    </row>
    <row r="86" spans="2:7">
      <c r="B86" s="700"/>
      <c r="C86" s="703"/>
      <c r="D86" s="704"/>
      <c r="E86" s="705"/>
      <c r="F86" s="776"/>
      <c r="G86" s="4">
        <f>VLOOKUP(B:B,ETB!B:B,1,)</f>
        <v>0</v>
      </c>
    </row>
    <row r="87" spans="2:7">
      <c r="B87" s="700"/>
      <c r="C87" s="703"/>
      <c r="D87" s="704"/>
      <c r="E87" s="705"/>
      <c r="F87" s="776"/>
      <c r="G87" s="4">
        <f>VLOOKUP(B:B,ETB!B:B,1,)</f>
        <v>0</v>
      </c>
    </row>
    <row r="88" spans="2:7">
      <c r="B88" s="700"/>
      <c r="C88" s="703"/>
      <c r="D88" s="704"/>
      <c r="E88" s="705"/>
      <c r="F88" s="776"/>
      <c r="G88" s="4">
        <f>VLOOKUP(B:B,ETB!B:B,1,)</f>
        <v>0</v>
      </c>
    </row>
    <row r="89" spans="2:7">
      <c r="B89" s="700"/>
      <c r="C89" s="703"/>
      <c r="D89" s="704"/>
      <c r="E89" s="705"/>
      <c r="F89" s="776"/>
      <c r="G89" s="4">
        <f>VLOOKUP(B:B,ETB!B:B,1,)</f>
        <v>0</v>
      </c>
    </row>
    <row r="90" spans="2:7">
      <c r="B90" s="702"/>
      <c r="C90" s="703"/>
      <c r="D90" s="704"/>
      <c r="E90" s="705"/>
      <c r="F90" s="776"/>
      <c r="G90" s="4"/>
    </row>
    <row r="91" spans="2:7">
      <c r="B91" s="371"/>
      <c r="C91" s="301"/>
      <c r="D91" s="302"/>
      <c r="E91" s="303"/>
      <c r="F91" s="776"/>
      <c r="G91" s="4"/>
    </row>
    <row r="92" spans="2:7" ht="16.149999999999999" thickBot="1">
      <c r="B92" s="372"/>
      <c r="C92" s="1370"/>
      <c r="D92" s="304">
        <f>SUM(D8:D91)</f>
        <v>0</v>
      </c>
      <c r="E92" s="305">
        <f>SUM(E8:E91)</f>
        <v>0</v>
      </c>
      <c r="F92" s="776"/>
      <c r="G92" s="776"/>
    </row>
    <row r="93" spans="2:7" ht="16.149999999999999" thickTop="1">
      <c r="B93" s="373"/>
      <c r="C93" s="209"/>
      <c r="D93" s="291"/>
      <c r="E93" s="291"/>
      <c r="F93" s="776"/>
      <c r="G93" s="776"/>
    </row>
    <row r="94" spans="2:7">
      <c r="B94" s="373"/>
      <c r="C94" s="209"/>
      <c r="D94" s="291">
        <f>E92-D92</f>
        <v>0</v>
      </c>
      <c r="E94" s="291"/>
      <c r="F94" s="776"/>
      <c r="G94" s="776"/>
    </row>
  </sheetData>
  <sheetProtection formatCells="0" formatColumns="0" formatRows="0" insertColumns="0" insertRows="0" insertHyperlinks="0" deleteColumns="0" deleteRows="0" sort="0" autoFilter="0" pivotTables="0"/>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685"/>
  <sheetViews>
    <sheetView showGridLines="0" workbookViewId="0">
      <pane ySplit="8" topLeftCell="A9" activePane="bottomLeft" state="frozen"/>
      <selection pane="bottomLeft" activeCell="T656" sqref="T656"/>
    </sheetView>
  </sheetViews>
  <sheetFormatPr defaultColWidth="13.42578125" defaultRowHeight="15.6"/>
  <cols>
    <col min="1" max="1" width="3.5703125" style="168" customWidth="1"/>
    <col min="2" max="2" width="10.42578125" style="168" customWidth="1"/>
    <col min="3" max="3" width="38.28515625" style="168" customWidth="1"/>
    <col min="4" max="5" width="13.42578125" style="168" hidden="1" customWidth="1"/>
    <col min="6" max="7" width="14.140625" style="168" bestFit="1" customWidth="1"/>
    <col min="8" max="9" width="14.140625" style="168" customWidth="1"/>
    <col min="10" max="11" width="13.42578125" style="168" customWidth="1"/>
    <col min="12" max="13" width="14.140625" style="168" bestFit="1" customWidth="1"/>
    <col min="14" max="15" width="0" style="168" hidden="1" customWidth="1"/>
    <col min="16" max="16" width="7.5703125" style="168" hidden="1" customWidth="1"/>
    <col min="17" max="18" width="13.42578125" style="168"/>
    <col min="19" max="19" width="9" style="337" bestFit="1" customWidth="1"/>
    <col min="20" max="21" width="13.42578125" style="168" customWidth="1"/>
    <col min="22" max="16384" width="13.42578125" style="168"/>
  </cols>
  <sheetData>
    <row r="1" spans="1:21" ht="15.75" customHeight="1">
      <c r="A1" s="2"/>
      <c r="B1" s="776"/>
      <c r="C1" s="226"/>
      <c r="D1" s="754"/>
      <c r="E1" s="1372"/>
      <c r="F1" s="776"/>
      <c r="G1" s="776"/>
      <c r="H1" s="776"/>
      <c r="I1" s="776"/>
      <c r="J1" s="776"/>
      <c r="K1" s="13"/>
      <c r="L1" s="776"/>
      <c r="M1" s="776"/>
      <c r="N1" s="776"/>
      <c r="O1" s="776"/>
      <c r="P1" s="776"/>
      <c r="Q1" s="776"/>
      <c r="R1" s="776"/>
      <c r="S1" s="776"/>
      <c r="T1" s="776"/>
      <c r="U1" s="776"/>
    </row>
    <row r="2" spans="1:21" s="23" customFormat="1" ht="15" customHeight="1">
      <c r="A2" s="946"/>
      <c r="B2" s="17" t="s">
        <v>14</v>
      </c>
      <c r="C2" s="17" t="str">
        <f>Info!C3</f>
        <v>Forest Car Company Ltd</v>
      </c>
      <c r="D2" s="946"/>
      <c r="E2" s="946"/>
      <c r="F2" s="946"/>
      <c r="G2" s="946"/>
      <c r="H2" s="946"/>
      <c r="I2" s="946"/>
      <c r="J2" s="946"/>
      <c r="K2" s="946"/>
      <c r="L2" s="115" t="s">
        <v>15</v>
      </c>
      <c r="M2" s="17" t="str">
        <f>Info!C8</f>
        <v>Aratee</v>
      </c>
      <c r="N2" s="946"/>
      <c r="O2" s="946"/>
      <c r="P2" s="946"/>
      <c r="Q2" s="115" t="s">
        <v>9</v>
      </c>
      <c r="R2" s="18">
        <f>Info!C9</f>
        <v>45343</v>
      </c>
      <c r="S2" s="946"/>
      <c r="T2" s="946"/>
      <c r="U2" s="946"/>
    </row>
    <row r="3" spans="1:21" s="23" customFormat="1" ht="15" customHeight="1">
      <c r="A3" s="946"/>
      <c r="B3" s="17" t="s">
        <v>16</v>
      </c>
      <c r="C3" s="18">
        <f>Info!C6</f>
        <v>45260</v>
      </c>
      <c r="D3" s="946"/>
      <c r="E3" s="946"/>
      <c r="F3" s="946"/>
      <c r="G3" s="946"/>
      <c r="H3" s="946"/>
      <c r="I3" s="946"/>
      <c r="J3" s="946"/>
      <c r="K3" s="946"/>
      <c r="L3" s="115" t="s">
        <v>17</v>
      </c>
      <c r="M3" s="17" t="str">
        <f>Info!C11</f>
        <v>Mitesh</v>
      </c>
      <c r="N3" s="946"/>
      <c r="O3" s="946"/>
      <c r="P3" s="946"/>
      <c r="Q3" s="115" t="s">
        <v>9</v>
      </c>
      <c r="R3" s="18">
        <f>Info!C12</f>
        <v>45352</v>
      </c>
      <c r="S3" s="946"/>
      <c r="T3" s="946"/>
      <c r="U3" s="946"/>
    </row>
    <row r="4" spans="1:21">
      <c r="A4" s="776"/>
      <c r="B4" s="776"/>
      <c r="C4" s="1372"/>
      <c r="D4" s="1372"/>
      <c r="E4" s="1372"/>
      <c r="F4" s="1372"/>
      <c r="G4" s="265"/>
      <c r="H4" s="265"/>
      <c r="I4" s="265"/>
      <c r="J4" s="776"/>
      <c r="K4" s="13"/>
      <c r="L4" s="776"/>
      <c r="M4" s="776"/>
      <c r="N4" s="776"/>
      <c r="O4" s="776"/>
      <c r="P4" s="776"/>
      <c r="Q4" s="776"/>
      <c r="R4" s="776"/>
      <c r="S4" s="776"/>
      <c r="T4" s="776"/>
      <c r="U4" s="776"/>
    </row>
    <row r="5" spans="1:21">
      <c r="A5" s="776"/>
      <c r="B5" s="130" t="s">
        <v>1798</v>
      </c>
      <c r="C5" s="776"/>
      <c r="D5" s="1373"/>
      <c r="E5" s="1373"/>
      <c r="F5" s="1373"/>
      <c r="G5" s="1373"/>
      <c r="H5" s="1373"/>
      <c r="I5" s="1373"/>
      <c r="J5" s="208"/>
      <c r="K5" s="776"/>
      <c r="L5" s="776"/>
      <c r="M5" s="776"/>
      <c r="N5" s="776"/>
      <c r="O5" s="776"/>
      <c r="P5" s="776"/>
      <c r="Q5" s="776"/>
      <c r="R5" s="776"/>
      <c r="S5" s="776"/>
      <c r="T5" s="776"/>
      <c r="U5" s="776"/>
    </row>
    <row r="6" spans="1:21" ht="16.149999999999999" thickBot="1">
      <c r="A6" s="776"/>
      <c r="B6" s="755" t="str">
        <f>+D7</f>
        <v>Opening Balance</v>
      </c>
      <c r="C6" s="776"/>
      <c r="D6" s="1372"/>
      <c r="E6" s="1372"/>
      <c r="F6" s="1372"/>
      <c r="G6" s="1372"/>
      <c r="H6" s="1372"/>
      <c r="I6" s="1372"/>
      <c r="J6" s="265"/>
      <c r="K6" s="776"/>
      <c r="L6" s="776"/>
      <c r="M6" s="776"/>
      <c r="N6" s="776"/>
      <c r="O6" s="776"/>
      <c r="P6" s="776"/>
      <c r="Q6" s="776"/>
      <c r="R6" s="776"/>
      <c r="S6" s="776"/>
      <c r="T6" s="776"/>
      <c r="U6" s="776"/>
    </row>
    <row r="7" spans="1:21" ht="44.45" customHeight="1" thickBot="1">
      <c r="A7" s="776"/>
      <c r="B7" s="1087" t="s">
        <v>1799</v>
      </c>
      <c r="C7" s="1085" t="s">
        <v>1800</v>
      </c>
      <c r="D7" s="1083" t="s">
        <v>1801</v>
      </c>
      <c r="E7" s="1084"/>
      <c r="F7" s="1083" t="s">
        <v>1747</v>
      </c>
      <c r="G7" s="1084"/>
      <c r="H7" s="1083" t="s">
        <v>1802</v>
      </c>
      <c r="I7" s="1084"/>
      <c r="J7" s="1083" t="s">
        <v>1803</v>
      </c>
      <c r="K7" s="1084"/>
      <c r="L7" s="1083" t="s">
        <v>1804</v>
      </c>
      <c r="M7" s="1084"/>
      <c r="N7" s="1083" t="s">
        <v>1805</v>
      </c>
      <c r="O7" s="1084"/>
      <c r="P7" s="763"/>
      <c r="Q7" s="1083" t="s">
        <v>1806</v>
      </c>
      <c r="R7" s="1084"/>
      <c r="S7" s="1081" t="s">
        <v>1799</v>
      </c>
      <c r="T7" s="776"/>
      <c r="U7" s="776"/>
    </row>
    <row r="8" spans="1:21" ht="16.149999999999999" thickBot="1">
      <c r="A8" s="776"/>
      <c r="B8" s="1088"/>
      <c r="C8" s="1086"/>
      <c r="D8" s="764" t="s">
        <v>1807</v>
      </c>
      <c r="E8" s="764" t="s">
        <v>1808</v>
      </c>
      <c r="F8" s="764" t="s">
        <v>1807</v>
      </c>
      <c r="G8" s="764" t="s">
        <v>1808</v>
      </c>
      <c r="H8" s="764" t="s">
        <v>1807</v>
      </c>
      <c r="I8" s="764" t="s">
        <v>1808</v>
      </c>
      <c r="J8" s="764" t="s">
        <v>1807</v>
      </c>
      <c r="K8" s="764" t="s">
        <v>1808</v>
      </c>
      <c r="L8" s="764" t="s">
        <v>577</v>
      </c>
      <c r="M8" s="764" t="s">
        <v>1808</v>
      </c>
      <c r="N8" s="764" t="s">
        <v>1807</v>
      </c>
      <c r="O8" s="764" t="s">
        <v>1808</v>
      </c>
      <c r="P8" s="764"/>
      <c r="Q8" s="764" t="s">
        <v>1807</v>
      </c>
      <c r="R8" s="764" t="s">
        <v>1808</v>
      </c>
      <c r="S8" s="1082"/>
      <c r="T8" s="776"/>
      <c r="U8" s="776"/>
    </row>
    <row r="9" spans="1:21">
      <c r="A9" s="776"/>
      <c r="B9" s="756"/>
      <c r="C9" s="330"/>
      <c r="D9" s="1374"/>
      <c r="E9" s="1375"/>
      <c r="F9" s="1376"/>
      <c r="G9" s="1377"/>
      <c r="H9" s="1378"/>
      <c r="I9" s="1378"/>
      <c r="J9" s="1376"/>
      <c r="K9" s="1377"/>
      <c r="L9" s="1376"/>
      <c r="M9" s="1377"/>
      <c r="N9" s="1376"/>
      <c r="O9" s="1377"/>
      <c r="P9" s="1378"/>
      <c r="Q9" s="1376"/>
      <c r="R9" s="1379"/>
      <c r="S9" s="1380"/>
      <c r="T9" s="776"/>
      <c r="U9" s="776"/>
    </row>
    <row r="10" spans="1:21" hidden="1">
      <c r="A10" s="776"/>
      <c r="B10" s="757">
        <v>502</v>
      </c>
      <c r="C10" s="331" t="s">
        <v>1809</v>
      </c>
      <c r="D10" s="1374">
        <f ca="1">SUMIF(TB!$B$9:$E$120,ETB!B10,TB!$D$9:$D$120)</f>
        <v>0</v>
      </c>
      <c r="E10" s="1375">
        <f ca="1">SUMIF(TB!$B$9:$E$120,ETB!B10,TB!$E$9:$E$120)</f>
        <v>0</v>
      </c>
      <c r="F10" s="1374"/>
      <c r="G10" s="1381"/>
      <c r="H10" s="1381"/>
      <c r="I10" s="1381"/>
      <c r="J10" s="1374"/>
      <c r="K10" s="1375"/>
      <c r="L10" s="1374">
        <f>SUMIF(Journal!$C$10:$C$304,ETB!B10,Journal!$E$10:$E$304)</f>
        <v>0</v>
      </c>
      <c r="M10" s="1381">
        <f>SUMIF(Journal!$C$10:$C$304,ETB!B10,Journal!$F$10:$F$304)</f>
        <v>0</v>
      </c>
      <c r="N10" s="1374"/>
      <c r="O10" s="1375"/>
      <c r="P10" s="1381"/>
      <c r="Q10" s="1374">
        <f t="shared" ref="Q10" ca="1" si="0">MAX((D10-E10+F10-G10+J10-K10+L10-M10+N10-O10),0)</f>
        <v>0</v>
      </c>
      <c r="R10" s="1382">
        <f t="shared" ref="R10" ca="1" si="1">MAX((M10-L10+K10-J10+G10-F10+E10-D10+O10-N10),0)</f>
        <v>0</v>
      </c>
      <c r="S10" s="332">
        <f>B10</f>
        <v>502</v>
      </c>
      <c r="T10" s="776"/>
      <c r="U10" s="1383">
        <f ca="1">+Q10-R10</f>
        <v>0</v>
      </c>
    </row>
    <row r="11" spans="1:21" hidden="1">
      <c r="A11" s="776"/>
      <c r="B11" s="757" t="s">
        <v>1810</v>
      </c>
      <c r="C11" s="331" t="s">
        <v>1811</v>
      </c>
      <c r="D11" s="1374">
        <f ca="1">SUMIF(TB!$B$9:$E$120,ETB!B11,TB!$D$9:$D$120)</f>
        <v>0</v>
      </c>
      <c r="E11" s="1375">
        <f ca="1">SUMIF(TB!$B$9:$E$120,ETB!B11,TB!$E$9:$E$120)</f>
        <v>0</v>
      </c>
      <c r="F11" s="1374"/>
      <c r="G11" s="1381"/>
      <c r="H11" s="1381"/>
      <c r="I11" s="1381"/>
      <c r="J11" s="1374"/>
      <c r="K11" s="1375"/>
      <c r="L11" s="1374">
        <f>SUMIF(Journal!$C$10:$C$304,ETB!B11,Journal!$E$10:$E$304)</f>
        <v>0</v>
      </c>
      <c r="M11" s="1381">
        <f>SUMIF(Journal!$C$10:$C$304,ETB!B11,Journal!$F$10:$F$304)</f>
        <v>0</v>
      </c>
      <c r="N11" s="1374"/>
      <c r="O11" s="1375"/>
      <c r="P11" s="1381"/>
      <c r="Q11" s="1374">
        <f t="shared" ref="Q11:Q65" ca="1" si="2">MAX((D11-E11+F11-G11+J11-K11+L11-M11+N11-O11),0)</f>
        <v>0</v>
      </c>
      <c r="R11" s="1382">
        <f t="shared" ref="R11:R65" ca="1" si="3">MAX((M11-L11+K11-J11+G11-F11+E11-D11+O11-N11),0)</f>
        <v>0</v>
      </c>
      <c r="S11" s="332" t="str">
        <f>B11</f>
        <v>502/1</v>
      </c>
      <c r="T11" s="776"/>
      <c r="U11" s="1383">
        <f t="shared" ref="U11:U16" ca="1" si="4">+Q11-R11</f>
        <v>0</v>
      </c>
    </row>
    <row r="12" spans="1:21" hidden="1">
      <c r="A12" s="776"/>
      <c r="B12" s="757" t="s">
        <v>1812</v>
      </c>
      <c r="C12" s="331" t="s">
        <v>1813</v>
      </c>
      <c r="D12" s="1374">
        <f ca="1">SUMIF(TB!$B$9:$E$120,ETB!B12,TB!$D$9:$D$120)</f>
        <v>0</v>
      </c>
      <c r="E12" s="1375">
        <f ca="1">SUMIF(TB!$B$9:$E$120,ETB!B12,TB!$E$9:$E$120)</f>
        <v>0</v>
      </c>
      <c r="F12" s="1374"/>
      <c r="G12" s="1381"/>
      <c r="H12" s="1381"/>
      <c r="I12" s="1381"/>
      <c r="J12" s="1374"/>
      <c r="K12" s="1375"/>
      <c r="L12" s="1374">
        <f>SUMIF(Journal!$C$10:$C$304,ETB!B12,Journal!$E$10:$E$304)</f>
        <v>0</v>
      </c>
      <c r="M12" s="1381">
        <f>SUMIF(Journal!$C$10:$C$304,ETB!B12,Journal!$F$10:$F$304)</f>
        <v>0</v>
      </c>
      <c r="N12" s="1374"/>
      <c r="O12" s="1375"/>
      <c r="P12" s="1381"/>
      <c r="Q12" s="1374">
        <f t="shared" ca="1" si="2"/>
        <v>0</v>
      </c>
      <c r="R12" s="1382">
        <f t="shared" ca="1" si="3"/>
        <v>0</v>
      </c>
      <c r="S12" s="332" t="str">
        <f t="shared" ref="S12:S79" si="5">B12</f>
        <v>502/2</v>
      </c>
      <c r="T12" s="776"/>
      <c r="U12" s="1383">
        <f t="shared" ca="1" si="4"/>
        <v>0</v>
      </c>
    </row>
    <row r="13" spans="1:21" hidden="1">
      <c r="A13" s="776"/>
      <c r="B13" s="757" t="s">
        <v>1814</v>
      </c>
      <c r="C13" s="331" t="s">
        <v>1815</v>
      </c>
      <c r="D13" s="1374">
        <f ca="1">SUMIF(TB!$B$9:$E$120,ETB!B13,TB!$D$9:$D$120)</f>
        <v>0</v>
      </c>
      <c r="E13" s="1375">
        <f ca="1">SUMIF(TB!$B$9:$E$120,ETB!B13,TB!$E$9:$E$120)</f>
        <v>0</v>
      </c>
      <c r="F13" s="1374"/>
      <c r="G13" s="1381"/>
      <c r="H13" s="1381"/>
      <c r="I13" s="1381"/>
      <c r="J13" s="1374"/>
      <c r="K13" s="1375"/>
      <c r="L13" s="1374">
        <f>SUMIF(Journal!$C$10:$C$304,ETB!B13,Journal!$E$10:$E$304)</f>
        <v>0</v>
      </c>
      <c r="M13" s="1381">
        <f>SUMIF(Journal!$C$10:$C$304,ETB!B13,Journal!$F$10:$F$304)</f>
        <v>0</v>
      </c>
      <c r="N13" s="1374"/>
      <c r="O13" s="1375"/>
      <c r="P13" s="1381"/>
      <c r="Q13" s="1374">
        <f t="shared" ca="1" si="2"/>
        <v>0</v>
      </c>
      <c r="R13" s="1382">
        <f t="shared" ca="1" si="3"/>
        <v>0</v>
      </c>
      <c r="S13" s="332" t="str">
        <f t="shared" si="5"/>
        <v>502/3</v>
      </c>
      <c r="T13" s="776"/>
      <c r="U13" s="1383">
        <f t="shared" ca="1" si="4"/>
        <v>0</v>
      </c>
    </row>
    <row r="14" spans="1:21" hidden="1">
      <c r="A14" s="776"/>
      <c r="B14" s="757" t="s">
        <v>1816</v>
      </c>
      <c r="C14" s="331" t="s">
        <v>1817</v>
      </c>
      <c r="D14" s="1374">
        <f ca="1">SUMIF(TB!$B$9:$E$120,ETB!B14,TB!$D$9:$D$120)</f>
        <v>0</v>
      </c>
      <c r="E14" s="1375">
        <f ca="1">SUMIF(TB!$B$9:$E$120,ETB!B14,TB!$E$9:$E$120)</f>
        <v>0</v>
      </c>
      <c r="F14" s="1374"/>
      <c r="G14" s="1381"/>
      <c r="H14" s="1381"/>
      <c r="I14" s="1381"/>
      <c r="J14" s="1374"/>
      <c r="K14" s="1375"/>
      <c r="L14" s="1374">
        <f>SUMIF(Journal!$C$10:$C$304,ETB!B14,Journal!$E$10:$E$304)</f>
        <v>0</v>
      </c>
      <c r="M14" s="1381">
        <f>SUMIF(Journal!$C$10:$C$304,ETB!B14,Journal!$F$10:$F$304)</f>
        <v>0</v>
      </c>
      <c r="N14" s="1374"/>
      <c r="O14" s="1375"/>
      <c r="P14" s="1381"/>
      <c r="Q14" s="1374">
        <f t="shared" ca="1" si="2"/>
        <v>0</v>
      </c>
      <c r="R14" s="1382">
        <f t="shared" ca="1" si="3"/>
        <v>0</v>
      </c>
      <c r="S14" s="332" t="str">
        <f t="shared" si="5"/>
        <v>502/21</v>
      </c>
      <c r="T14" s="776"/>
      <c r="U14" s="1383">
        <f t="shared" ca="1" si="4"/>
        <v>0</v>
      </c>
    </row>
    <row r="15" spans="1:21" hidden="1">
      <c r="A15" s="776"/>
      <c r="B15" s="757" t="s">
        <v>1818</v>
      </c>
      <c r="C15" s="331" t="s">
        <v>1819</v>
      </c>
      <c r="D15" s="1374">
        <f ca="1">SUMIF(TB!$B$9:$E$120,ETB!B15,TB!$D$9:$D$120)</f>
        <v>0</v>
      </c>
      <c r="E15" s="1375">
        <f ca="1">SUMIF(TB!$B$9:$E$120,ETB!B15,TB!$E$9:$E$120)</f>
        <v>0</v>
      </c>
      <c r="F15" s="1374"/>
      <c r="G15" s="1381"/>
      <c r="H15" s="1381"/>
      <c r="I15" s="1381"/>
      <c r="J15" s="1374"/>
      <c r="K15" s="1375"/>
      <c r="L15" s="1374">
        <f>SUMIF(Journal!$C$10:$C$304,ETB!B15,Journal!$E$10:$E$304)</f>
        <v>0</v>
      </c>
      <c r="M15" s="1381">
        <f>SUMIF(Journal!$C$10:$C$304,ETB!B15,Journal!$F$10:$F$304)</f>
        <v>0</v>
      </c>
      <c r="N15" s="1374"/>
      <c r="O15" s="1375"/>
      <c r="P15" s="1381"/>
      <c r="Q15" s="1374">
        <f t="shared" ca="1" si="2"/>
        <v>0</v>
      </c>
      <c r="R15" s="1382">
        <f t="shared" ca="1" si="3"/>
        <v>0</v>
      </c>
      <c r="S15" s="332" t="str">
        <f t="shared" si="5"/>
        <v>502/22</v>
      </c>
      <c r="T15" s="776"/>
      <c r="U15" s="1383">
        <f t="shared" ca="1" si="4"/>
        <v>0</v>
      </c>
    </row>
    <row r="16" spans="1:21" hidden="1">
      <c r="A16" s="776"/>
      <c r="B16" s="757" t="s">
        <v>1820</v>
      </c>
      <c r="C16" s="331" t="s">
        <v>1821</v>
      </c>
      <c r="D16" s="1374">
        <f ca="1">SUMIF(TB!$B$9:$E$120,ETB!B16,TB!$D$9:$D$120)</f>
        <v>0</v>
      </c>
      <c r="E16" s="1375">
        <f ca="1">SUMIF(TB!$B$9:$E$120,ETB!B16,TB!$E$9:$E$120)</f>
        <v>0</v>
      </c>
      <c r="F16" s="1374"/>
      <c r="G16" s="1381"/>
      <c r="H16" s="1381"/>
      <c r="I16" s="1381"/>
      <c r="J16" s="1374"/>
      <c r="K16" s="1375"/>
      <c r="L16" s="1374">
        <f>SUMIF(Journal!$C$10:$C$304,ETB!B16,Journal!$E$10:$E$304)</f>
        <v>0</v>
      </c>
      <c r="M16" s="1381">
        <f>SUMIF(Journal!$C$10:$C$304,ETB!B16,Journal!$F$10:$F$304)</f>
        <v>0</v>
      </c>
      <c r="N16" s="1374"/>
      <c r="O16" s="1375"/>
      <c r="P16" s="1381"/>
      <c r="Q16" s="1374">
        <f t="shared" ca="1" si="2"/>
        <v>0</v>
      </c>
      <c r="R16" s="1382">
        <f t="shared" ca="1" si="3"/>
        <v>0</v>
      </c>
      <c r="S16" s="332" t="str">
        <f t="shared" si="5"/>
        <v>502/23</v>
      </c>
      <c r="T16" s="776"/>
      <c r="U16" s="1383">
        <f t="shared" ca="1" si="4"/>
        <v>0</v>
      </c>
    </row>
    <row r="17" spans="2:21" hidden="1">
      <c r="B17" s="757">
        <v>503</v>
      </c>
      <c r="C17" s="331" t="s">
        <v>1822</v>
      </c>
      <c r="D17" s="1374">
        <f ca="1">SUMIF(TB!$B$9:$E$120,ETB!B17,TB!$D$9:$D$120)</f>
        <v>0</v>
      </c>
      <c r="E17" s="1375">
        <f ca="1">SUMIF(TB!$B$9:$E$120,ETB!B17,TB!$E$9:$E$120)</f>
        <v>0</v>
      </c>
      <c r="F17" s="1374"/>
      <c r="G17" s="1381"/>
      <c r="H17" s="1381"/>
      <c r="I17" s="1381"/>
      <c r="J17" s="1374"/>
      <c r="K17" s="1375"/>
      <c r="L17" s="1374">
        <f>SUMIF(Journal!$C$10:$C$304,ETB!B17,Journal!$E$10:$E$304)</f>
        <v>0</v>
      </c>
      <c r="M17" s="1381">
        <f>SUMIF(Journal!$C$10:$C$304,ETB!B17,Journal!$F$10:$F$304)</f>
        <v>0</v>
      </c>
      <c r="N17" s="1374"/>
      <c r="O17" s="1375"/>
      <c r="P17" s="1381"/>
      <c r="Q17" s="1374">
        <f t="shared" ca="1" si="2"/>
        <v>0</v>
      </c>
      <c r="R17" s="1382">
        <f t="shared" ca="1" si="3"/>
        <v>0</v>
      </c>
      <c r="S17" s="332">
        <f t="shared" si="5"/>
        <v>503</v>
      </c>
      <c r="T17" s="1384"/>
      <c r="U17" s="1383">
        <f t="shared" ref="U17:U79" ca="1" si="6">+Q17-R17</f>
        <v>0</v>
      </c>
    </row>
    <row r="18" spans="2:21" hidden="1">
      <c r="B18" s="757" t="s">
        <v>1823</v>
      </c>
      <c r="C18" s="331" t="s">
        <v>1824</v>
      </c>
      <c r="D18" s="1374">
        <f ca="1">SUMIF(TB!$B$9:$E$120,ETB!B18,TB!$D$9:$D$120)</f>
        <v>0</v>
      </c>
      <c r="E18" s="1375">
        <f ca="1">SUMIF(TB!$B$9:$E$120,ETB!B18,TB!$E$9:$E$120)</f>
        <v>0</v>
      </c>
      <c r="F18" s="1374"/>
      <c r="G18" s="1381"/>
      <c r="H18" s="1381"/>
      <c r="I18" s="1381"/>
      <c r="J18" s="1374"/>
      <c r="K18" s="1375"/>
      <c r="L18" s="1374">
        <f>SUMIF(Journal!$C$10:$C$304,ETB!B18,Journal!$E$10:$E$304)</f>
        <v>0</v>
      </c>
      <c r="M18" s="1381">
        <f>SUMIF(Journal!$C$10:$C$304,ETB!B18,Journal!$F$10:$F$304)</f>
        <v>0</v>
      </c>
      <c r="N18" s="1374"/>
      <c r="O18" s="1375"/>
      <c r="P18" s="1381"/>
      <c r="Q18" s="1374">
        <f t="shared" ca="1" si="2"/>
        <v>0</v>
      </c>
      <c r="R18" s="1382">
        <f t="shared" ca="1" si="3"/>
        <v>0</v>
      </c>
      <c r="S18" s="332" t="str">
        <f t="shared" si="5"/>
        <v>503/1</v>
      </c>
      <c r="T18" s="776"/>
      <c r="U18" s="1383">
        <f t="shared" ca="1" si="6"/>
        <v>0</v>
      </c>
    </row>
    <row r="19" spans="2:21" hidden="1">
      <c r="B19" s="757" t="s">
        <v>1825</v>
      </c>
      <c r="C19" s="331" t="s">
        <v>1826</v>
      </c>
      <c r="D19" s="1374">
        <f ca="1">SUMIF(TB!$B$9:$E$120,ETB!B19,TB!$D$9:$D$120)</f>
        <v>0</v>
      </c>
      <c r="E19" s="1375">
        <f ca="1">SUMIF(TB!$B$9:$E$120,ETB!B19,TB!$E$9:$E$120)</f>
        <v>0</v>
      </c>
      <c r="F19" s="1374"/>
      <c r="G19" s="1381"/>
      <c r="H19" s="1381"/>
      <c r="I19" s="1381"/>
      <c r="J19" s="1374"/>
      <c r="K19" s="1375"/>
      <c r="L19" s="1374">
        <f>SUMIF(Journal!$C$10:$C$304,ETB!B19,Journal!$E$10:$E$304)</f>
        <v>0</v>
      </c>
      <c r="M19" s="1381">
        <f>SUMIF(Journal!$C$10:$C$304,ETB!B19,Journal!$F$10:$F$304)</f>
        <v>0</v>
      </c>
      <c r="N19" s="1374"/>
      <c r="O19" s="1375"/>
      <c r="P19" s="1381"/>
      <c r="Q19" s="1374">
        <f t="shared" ca="1" si="2"/>
        <v>0</v>
      </c>
      <c r="R19" s="1382">
        <f t="shared" ca="1" si="3"/>
        <v>0</v>
      </c>
      <c r="S19" s="332" t="str">
        <f t="shared" si="5"/>
        <v>503/2</v>
      </c>
      <c r="T19" s="776"/>
      <c r="U19" s="1383">
        <f t="shared" ca="1" si="6"/>
        <v>0</v>
      </c>
    </row>
    <row r="20" spans="2:21" hidden="1">
      <c r="B20" s="757" t="s">
        <v>1827</v>
      </c>
      <c r="C20" s="331" t="s">
        <v>1828</v>
      </c>
      <c r="D20" s="1374">
        <f ca="1">SUMIF(TB!$B$9:$E$120,ETB!B20,TB!$D$9:$D$120)</f>
        <v>0</v>
      </c>
      <c r="E20" s="1375">
        <f ca="1">SUMIF(TB!$B$9:$E$120,ETB!B20,TB!$E$9:$E$120)</f>
        <v>0</v>
      </c>
      <c r="F20" s="1374"/>
      <c r="G20" s="1381"/>
      <c r="H20" s="1381"/>
      <c r="I20" s="1381"/>
      <c r="J20" s="1374"/>
      <c r="K20" s="1375"/>
      <c r="L20" s="1374">
        <f>SUMIF(Journal!$C$10:$C$304,ETB!B20,Journal!$E$10:$E$304)</f>
        <v>0</v>
      </c>
      <c r="M20" s="1381">
        <f>SUMIF(Journal!$C$10:$C$304,ETB!B20,Journal!$F$10:$F$304)</f>
        <v>0</v>
      </c>
      <c r="N20" s="1374"/>
      <c r="O20" s="1375"/>
      <c r="P20" s="1381"/>
      <c r="Q20" s="1374">
        <f t="shared" ca="1" si="2"/>
        <v>0</v>
      </c>
      <c r="R20" s="1382">
        <f t="shared" ca="1" si="3"/>
        <v>0</v>
      </c>
      <c r="S20" s="332" t="str">
        <f t="shared" ref="S20" si="7">B20</f>
        <v>503/3</v>
      </c>
      <c r="T20" s="776"/>
      <c r="U20" s="1383">
        <f t="shared" ref="U20" ca="1" si="8">+Q20-R20</f>
        <v>0</v>
      </c>
    </row>
    <row r="21" spans="2:21" hidden="1">
      <c r="B21" s="757" t="s">
        <v>1829</v>
      </c>
      <c r="C21" s="331" t="s">
        <v>1830</v>
      </c>
      <c r="D21" s="1374">
        <f ca="1">SUMIF(TB!$B$9:$E$120,ETB!B21,TB!$D$9:$D$120)</f>
        <v>0</v>
      </c>
      <c r="E21" s="1375">
        <f ca="1">SUMIF(TB!$B$9:$E$120,ETB!B21,TB!$E$9:$E$120)</f>
        <v>0</v>
      </c>
      <c r="F21" s="1374"/>
      <c r="G21" s="1381"/>
      <c r="H21" s="1381"/>
      <c r="I21" s="1381"/>
      <c r="J21" s="1374"/>
      <c r="K21" s="1375"/>
      <c r="L21" s="1374">
        <f>SUMIF(Journal!$C$10:$C$304,ETB!B21,Journal!$E$10:$E$304)</f>
        <v>0</v>
      </c>
      <c r="M21" s="1381">
        <f>SUMIF(Journal!$C$10:$C$304,ETB!B21,Journal!$F$10:$F$304)</f>
        <v>0</v>
      </c>
      <c r="N21" s="1374"/>
      <c r="O21" s="1375"/>
      <c r="P21" s="1381"/>
      <c r="Q21" s="1374">
        <f t="shared" ca="1" si="2"/>
        <v>0</v>
      </c>
      <c r="R21" s="1382">
        <f t="shared" ca="1" si="3"/>
        <v>0</v>
      </c>
      <c r="S21" s="332" t="str">
        <f t="shared" si="5"/>
        <v>503/21</v>
      </c>
      <c r="T21" s="776"/>
      <c r="U21" s="1383">
        <f t="shared" ca="1" si="6"/>
        <v>0</v>
      </c>
    </row>
    <row r="22" spans="2:21" hidden="1">
      <c r="B22" s="757" t="s">
        <v>1831</v>
      </c>
      <c r="C22" s="331" t="s">
        <v>1832</v>
      </c>
      <c r="D22" s="1374">
        <f ca="1">SUMIF(TB!$B$9:$E$120,ETB!B22,TB!$D$9:$D$120)</f>
        <v>0</v>
      </c>
      <c r="E22" s="1375">
        <f ca="1">SUMIF(TB!$B$9:$E$120,ETB!B22,TB!$E$9:$E$120)</f>
        <v>0</v>
      </c>
      <c r="F22" s="1374"/>
      <c r="G22" s="1381"/>
      <c r="H22" s="1381"/>
      <c r="I22" s="1381"/>
      <c r="J22" s="1374"/>
      <c r="K22" s="1375"/>
      <c r="L22" s="1374">
        <f>SUMIF(Journal!$C$10:$C$304,ETB!B22,Journal!$E$10:$E$304)</f>
        <v>0</v>
      </c>
      <c r="M22" s="1381">
        <f>SUMIF(Journal!$C$10:$C$304,ETB!B22,Journal!$F$10:$F$304)</f>
        <v>0</v>
      </c>
      <c r="N22" s="1374"/>
      <c r="O22" s="1375"/>
      <c r="P22" s="1381"/>
      <c r="Q22" s="1374">
        <f t="shared" ca="1" si="2"/>
        <v>0</v>
      </c>
      <c r="R22" s="1382">
        <f t="shared" ca="1" si="3"/>
        <v>0</v>
      </c>
      <c r="S22" s="332" t="str">
        <f t="shared" si="5"/>
        <v>503/22</v>
      </c>
      <c r="T22" s="776"/>
      <c r="U22" s="1383">
        <f t="shared" ca="1" si="6"/>
        <v>0</v>
      </c>
    </row>
    <row r="23" spans="2:21" hidden="1">
      <c r="B23" s="757" t="s">
        <v>1833</v>
      </c>
      <c r="C23" s="331" t="s">
        <v>1834</v>
      </c>
      <c r="D23" s="1374">
        <f ca="1">SUMIF(TB!$B$9:$E$120,ETB!B23,TB!$D$9:$D$120)</f>
        <v>0</v>
      </c>
      <c r="E23" s="1375">
        <f ca="1">SUMIF(TB!$B$9:$E$120,ETB!B23,TB!$E$9:$E$120)</f>
        <v>0</v>
      </c>
      <c r="F23" s="1374"/>
      <c r="G23" s="1381"/>
      <c r="H23" s="1381"/>
      <c r="I23" s="1381"/>
      <c r="J23" s="1374"/>
      <c r="K23" s="1375"/>
      <c r="L23" s="1374">
        <f>SUMIF(Journal!$C$10:$C$304,ETB!B23,Journal!$E$10:$E$304)</f>
        <v>0</v>
      </c>
      <c r="M23" s="1381">
        <f>SUMIF(Journal!$C$10:$C$304,ETB!B23,Journal!$F$10:$F$304)</f>
        <v>0</v>
      </c>
      <c r="N23" s="1374"/>
      <c r="O23" s="1375"/>
      <c r="P23" s="1381"/>
      <c r="Q23" s="1374">
        <f t="shared" ca="1" si="2"/>
        <v>0</v>
      </c>
      <c r="R23" s="1382">
        <f t="shared" ca="1" si="3"/>
        <v>0</v>
      </c>
      <c r="S23" s="332" t="str">
        <f t="shared" si="5"/>
        <v>503/23</v>
      </c>
      <c r="T23" s="1384"/>
      <c r="U23" s="1383">
        <f t="shared" ca="1" si="6"/>
        <v>0</v>
      </c>
    </row>
    <row r="24" spans="2:21" hidden="1">
      <c r="B24" s="757">
        <v>504</v>
      </c>
      <c r="C24" s="331" t="s">
        <v>1835</v>
      </c>
      <c r="D24" s="1374">
        <f ca="1">SUMIF(TB!$B$9:$E$120,ETB!B24,TB!$D$9:$D$120)</f>
        <v>0</v>
      </c>
      <c r="E24" s="1375">
        <f ca="1">SUMIF(TB!$B$9:$E$120,ETB!B24,TB!$E$9:$E$120)</f>
        <v>0</v>
      </c>
      <c r="F24" s="1374"/>
      <c r="G24" s="1381"/>
      <c r="H24" s="1381"/>
      <c r="I24" s="1381"/>
      <c r="J24" s="1374"/>
      <c r="K24" s="1375"/>
      <c r="L24" s="1374">
        <f>SUMIF(Journal!$C$10:$C$304,ETB!B24,Journal!$E$10:$E$304)</f>
        <v>0</v>
      </c>
      <c r="M24" s="1381">
        <f>SUMIF(Journal!$C$10:$C$304,ETB!B24,Journal!$F$10:$F$304)</f>
        <v>0</v>
      </c>
      <c r="N24" s="1374"/>
      <c r="O24" s="1375"/>
      <c r="P24" s="1381"/>
      <c r="Q24" s="1374">
        <f t="shared" ca="1" si="2"/>
        <v>0</v>
      </c>
      <c r="R24" s="1382">
        <f t="shared" ca="1" si="3"/>
        <v>0</v>
      </c>
      <c r="S24" s="332">
        <f t="shared" si="5"/>
        <v>504</v>
      </c>
      <c r="T24" s="1384"/>
      <c r="U24" s="1383">
        <f t="shared" ca="1" si="6"/>
        <v>0</v>
      </c>
    </row>
    <row r="25" spans="2:21" hidden="1">
      <c r="B25" s="757" t="s">
        <v>1836</v>
      </c>
      <c r="C25" s="331" t="s">
        <v>1837</v>
      </c>
      <c r="D25" s="1374">
        <f ca="1">SUMIF(TB!$B$9:$E$120,ETB!B25,TB!$D$9:$D$120)</f>
        <v>0</v>
      </c>
      <c r="E25" s="1375">
        <f ca="1">SUMIF(TB!$B$9:$E$120,ETB!B25,TB!$E$9:$E$120)</f>
        <v>0</v>
      </c>
      <c r="F25" s="1374"/>
      <c r="G25" s="1381"/>
      <c r="H25" s="1381"/>
      <c r="I25" s="1381"/>
      <c r="J25" s="1374"/>
      <c r="K25" s="1375"/>
      <c r="L25" s="1374">
        <f>SUMIF(Journal!$C$10:$C$304,ETB!B25,Journal!$E$10:$E$304)</f>
        <v>0</v>
      </c>
      <c r="M25" s="1381">
        <f>SUMIF(Journal!$C$10:$C$304,ETB!B25,Journal!$F$10:$F$304)</f>
        <v>0</v>
      </c>
      <c r="N25" s="1374"/>
      <c r="O25" s="1375"/>
      <c r="P25" s="1381"/>
      <c r="Q25" s="1374">
        <f t="shared" ca="1" si="2"/>
        <v>0</v>
      </c>
      <c r="R25" s="1382">
        <f t="shared" ca="1" si="3"/>
        <v>0</v>
      </c>
      <c r="S25" s="332" t="str">
        <f t="shared" si="5"/>
        <v>504/1</v>
      </c>
      <c r="T25" s="1384"/>
      <c r="U25" s="1383">
        <f t="shared" ca="1" si="6"/>
        <v>0</v>
      </c>
    </row>
    <row r="26" spans="2:21" hidden="1">
      <c r="B26" s="757" t="s">
        <v>1838</v>
      </c>
      <c r="C26" s="331" t="s">
        <v>1839</v>
      </c>
      <c r="D26" s="1374">
        <f ca="1">SUMIF(TB!$B$9:$E$120,ETB!B26,TB!$D$9:$D$120)</f>
        <v>0</v>
      </c>
      <c r="E26" s="1375">
        <f ca="1">SUMIF(TB!$B$9:$E$120,ETB!B26,TB!$E$9:$E$120)</f>
        <v>0</v>
      </c>
      <c r="F26" s="1374"/>
      <c r="G26" s="1381"/>
      <c r="H26" s="1381"/>
      <c r="I26" s="1381"/>
      <c r="J26" s="1374"/>
      <c r="K26" s="1375"/>
      <c r="L26" s="1374">
        <f>SUMIF(Journal!$C$10:$C$304,ETB!B26,Journal!$E$10:$E$304)</f>
        <v>0</v>
      </c>
      <c r="M26" s="1381">
        <f>SUMIF(Journal!$C$10:$C$304,ETB!B26,Journal!$F$10:$F$304)</f>
        <v>0</v>
      </c>
      <c r="N26" s="1374"/>
      <c r="O26" s="1375"/>
      <c r="P26" s="1381"/>
      <c r="Q26" s="1374">
        <f t="shared" ca="1" si="2"/>
        <v>0</v>
      </c>
      <c r="R26" s="1382">
        <f t="shared" ca="1" si="3"/>
        <v>0</v>
      </c>
      <c r="S26" s="332" t="str">
        <f t="shared" si="5"/>
        <v>504/2</v>
      </c>
      <c r="T26" s="1384"/>
      <c r="U26" s="1383">
        <f t="shared" ca="1" si="6"/>
        <v>0</v>
      </c>
    </row>
    <row r="27" spans="2:21" hidden="1">
      <c r="B27" s="757" t="s">
        <v>1840</v>
      </c>
      <c r="C27" s="331" t="s">
        <v>1841</v>
      </c>
      <c r="D27" s="1374">
        <f ca="1">SUMIF(TB!$B$9:$E$120,ETB!B27,TB!$D$9:$D$120)</f>
        <v>0</v>
      </c>
      <c r="E27" s="1375">
        <f ca="1">SUMIF(TB!$B$9:$E$120,ETB!B27,TB!$E$9:$E$120)</f>
        <v>0</v>
      </c>
      <c r="F27" s="1374"/>
      <c r="G27" s="1381"/>
      <c r="H27" s="1381"/>
      <c r="I27" s="1381"/>
      <c r="J27" s="1374"/>
      <c r="K27" s="1375"/>
      <c r="L27" s="1374">
        <f>SUMIF(Journal!$C$10:$C$304,ETB!B27,Journal!$E$10:$E$304)</f>
        <v>0</v>
      </c>
      <c r="M27" s="1381">
        <f>SUMIF(Journal!$C$10:$C$304,ETB!B27,Journal!$F$10:$F$304)</f>
        <v>0</v>
      </c>
      <c r="N27" s="1374"/>
      <c r="O27" s="1375"/>
      <c r="P27" s="1381"/>
      <c r="Q27" s="1374">
        <f t="shared" ca="1" si="2"/>
        <v>0</v>
      </c>
      <c r="R27" s="1382">
        <f t="shared" ca="1" si="3"/>
        <v>0</v>
      </c>
      <c r="S27" s="332" t="str">
        <f t="shared" si="5"/>
        <v>504/3</v>
      </c>
      <c r="T27" s="1384"/>
      <c r="U27" s="1383">
        <f t="shared" ca="1" si="6"/>
        <v>0</v>
      </c>
    </row>
    <row r="28" spans="2:21" hidden="1">
      <c r="B28" s="757" t="s">
        <v>1842</v>
      </c>
      <c r="C28" s="331" t="s">
        <v>1843</v>
      </c>
      <c r="D28" s="1374">
        <f ca="1">SUMIF(TB!$B$9:$E$120,ETB!B28,TB!$D$9:$D$120)</f>
        <v>0</v>
      </c>
      <c r="E28" s="1375">
        <f ca="1">SUMIF(TB!$B$9:$E$120,ETB!B28,TB!$E$9:$E$120)</f>
        <v>0</v>
      </c>
      <c r="F28" s="1374"/>
      <c r="G28" s="1381"/>
      <c r="H28" s="1381"/>
      <c r="I28" s="1381"/>
      <c r="J28" s="1374"/>
      <c r="K28" s="1375"/>
      <c r="L28" s="1374">
        <f>SUMIF(Journal!$C$10:$C$304,ETB!B28,Journal!$E$10:$E$304)</f>
        <v>0</v>
      </c>
      <c r="M28" s="1381">
        <f>SUMIF(Journal!$C$10:$C$304,ETB!B28,Journal!$F$10:$F$304)</f>
        <v>0</v>
      </c>
      <c r="N28" s="1374"/>
      <c r="O28" s="1375"/>
      <c r="P28" s="1381"/>
      <c r="Q28" s="1374">
        <f t="shared" ca="1" si="2"/>
        <v>0</v>
      </c>
      <c r="R28" s="1382">
        <f t="shared" ca="1" si="3"/>
        <v>0</v>
      </c>
      <c r="S28" s="332" t="str">
        <f t="shared" si="5"/>
        <v>504/21</v>
      </c>
      <c r="T28" s="1384"/>
      <c r="U28" s="1383">
        <f t="shared" ca="1" si="6"/>
        <v>0</v>
      </c>
    </row>
    <row r="29" spans="2:21" hidden="1">
      <c r="B29" s="757">
        <v>505</v>
      </c>
      <c r="C29" s="331" t="s">
        <v>1844</v>
      </c>
      <c r="D29" s="1374">
        <f ca="1">SUMIF(TB!$B$9:$E$120,ETB!B29,TB!$D$9:$D$120)</f>
        <v>0</v>
      </c>
      <c r="E29" s="1375">
        <f ca="1">SUMIF(TB!$B$9:$E$120,ETB!B29,TB!$E$9:$E$120)</f>
        <v>0</v>
      </c>
      <c r="F29" s="1374"/>
      <c r="G29" s="1381"/>
      <c r="H29" s="1381"/>
      <c r="I29" s="1381"/>
      <c r="J29" s="1374"/>
      <c r="K29" s="1375"/>
      <c r="L29" s="1374">
        <f>SUMIF(Journal!$C$10:$C$304,ETB!B29,Journal!$E$10:$E$304)</f>
        <v>0</v>
      </c>
      <c r="M29" s="1381">
        <f>SUMIF(Journal!$C$10:$C$304,ETB!B29,Journal!$F$10:$F$304)</f>
        <v>0</v>
      </c>
      <c r="N29" s="1374"/>
      <c r="O29" s="1375"/>
      <c r="P29" s="1381"/>
      <c r="Q29" s="1374">
        <f t="shared" ca="1" si="2"/>
        <v>0</v>
      </c>
      <c r="R29" s="1382">
        <f t="shared" ca="1" si="3"/>
        <v>0</v>
      </c>
      <c r="S29" s="332">
        <f t="shared" si="5"/>
        <v>505</v>
      </c>
      <c r="T29" s="1384"/>
      <c r="U29" s="1383">
        <f t="shared" ca="1" si="6"/>
        <v>0</v>
      </c>
    </row>
    <row r="30" spans="2:21" hidden="1">
      <c r="B30" s="757" t="s">
        <v>1845</v>
      </c>
      <c r="C30" s="331" t="s">
        <v>1846</v>
      </c>
      <c r="D30" s="1374">
        <f ca="1">SUMIF(TB!$B$9:$E$120,ETB!B30,TB!$D$9:$D$120)</f>
        <v>0</v>
      </c>
      <c r="E30" s="1375">
        <f ca="1">SUMIF(TB!$B$9:$E$120,ETB!B30,TB!$E$9:$E$120)</f>
        <v>0</v>
      </c>
      <c r="F30" s="1374"/>
      <c r="G30" s="1381"/>
      <c r="H30" s="1381"/>
      <c r="I30" s="1381"/>
      <c r="J30" s="1374"/>
      <c r="K30" s="1375"/>
      <c r="L30" s="1374">
        <f>SUMIF(Journal!$C$10:$C$304,ETB!B30,Journal!$E$10:$E$304)</f>
        <v>0</v>
      </c>
      <c r="M30" s="1381">
        <f>SUMIF(Journal!$C$10:$C$304,ETB!B30,Journal!$F$10:$F$304)</f>
        <v>0</v>
      </c>
      <c r="N30" s="1374"/>
      <c r="O30" s="1375"/>
      <c r="P30" s="1381"/>
      <c r="Q30" s="1374">
        <f t="shared" ca="1" si="2"/>
        <v>0</v>
      </c>
      <c r="R30" s="1382">
        <f t="shared" ca="1" si="3"/>
        <v>0</v>
      </c>
      <c r="S30" s="332" t="str">
        <f t="shared" si="5"/>
        <v>505/1</v>
      </c>
      <c r="T30" s="1384"/>
      <c r="U30" s="1383">
        <f t="shared" ca="1" si="6"/>
        <v>0</v>
      </c>
    </row>
    <row r="31" spans="2:21" hidden="1">
      <c r="B31" s="757" t="s">
        <v>1847</v>
      </c>
      <c r="C31" s="331" t="s">
        <v>1848</v>
      </c>
      <c r="D31" s="1374">
        <f ca="1">SUMIF(TB!$B$9:$E$120,ETB!B31,TB!$D$9:$D$120)</f>
        <v>0</v>
      </c>
      <c r="E31" s="1375">
        <f ca="1">SUMIF(TB!$B$9:$E$120,ETB!B31,TB!$E$9:$E$120)</f>
        <v>0</v>
      </c>
      <c r="F31" s="1374"/>
      <c r="G31" s="1381"/>
      <c r="H31" s="1381"/>
      <c r="I31" s="1381"/>
      <c r="J31" s="1374"/>
      <c r="K31" s="1375"/>
      <c r="L31" s="1374">
        <f>SUMIF(Journal!$C$10:$C$304,ETB!B31,Journal!$E$10:$E$304)</f>
        <v>0</v>
      </c>
      <c r="M31" s="1381">
        <f>SUMIF(Journal!$C$10:$C$304,ETB!B31,Journal!$F$10:$F$304)</f>
        <v>0</v>
      </c>
      <c r="N31" s="1374"/>
      <c r="O31" s="1375"/>
      <c r="P31" s="1381"/>
      <c r="Q31" s="1374">
        <f t="shared" ca="1" si="2"/>
        <v>0</v>
      </c>
      <c r="R31" s="1382">
        <f t="shared" ca="1" si="3"/>
        <v>0</v>
      </c>
      <c r="S31" s="332" t="str">
        <f t="shared" si="5"/>
        <v>505/2</v>
      </c>
      <c r="T31" s="1384"/>
      <c r="U31" s="1383">
        <f t="shared" ca="1" si="6"/>
        <v>0</v>
      </c>
    </row>
    <row r="32" spans="2:21" hidden="1">
      <c r="B32" s="757" t="s">
        <v>1849</v>
      </c>
      <c r="C32" s="331" t="s">
        <v>1850</v>
      </c>
      <c r="D32" s="1374">
        <f ca="1">SUMIF(TB!$B$9:$E$120,ETB!B32,TB!$D$9:$D$120)</f>
        <v>0</v>
      </c>
      <c r="E32" s="1375">
        <f ca="1">SUMIF(TB!$B$9:$E$120,ETB!B32,TB!$E$9:$E$120)</f>
        <v>0</v>
      </c>
      <c r="F32" s="1374"/>
      <c r="G32" s="1381"/>
      <c r="H32" s="1381"/>
      <c r="I32" s="1381"/>
      <c r="J32" s="1374"/>
      <c r="K32" s="1375"/>
      <c r="L32" s="1374">
        <f>SUMIF(Journal!$C$10:$C$304,ETB!B32,Journal!$E$10:$E$304)</f>
        <v>0</v>
      </c>
      <c r="M32" s="1381">
        <f>SUMIF(Journal!$C$10:$C$304,ETB!B32,Journal!$F$10:$F$304)</f>
        <v>0</v>
      </c>
      <c r="N32" s="1374"/>
      <c r="O32" s="1375"/>
      <c r="P32" s="1381"/>
      <c r="Q32" s="1374">
        <f t="shared" ca="1" si="2"/>
        <v>0</v>
      </c>
      <c r="R32" s="1382">
        <f t="shared" ca="1" si="3"/>
        <v>0</v>
      </c>
      <c r="S32" s="332" t="str">
        <f t="shared" si="5"/>
        <v>505/3</v>
      </c>
      <c r="T32" s="1384"/>
      <c r="U32" s="1383">
        <f t="shared" ca="1" si="6"/>
        <v>0</v>
      </c>
    </row>
    <row r="33" spans="2:21" hidden="1">
      <c r="B33" s="757" t="s">
        <v>1851</v>
      </c>
      <c r="C33" s="331" t="s">
        <v>1852</v>
      </c>
      <c r="D33" s="1374">
        <f ca="1">SUMIF(TB!$B$9:$E$120,ETB!B33,TB!$D$9:$D$120)</f>
        <v>0</v>
      </c>
      <c r="E33" s="1375">
        <f ca="1">SUMIF(TB!$B$9:$E$120,ETB!B33,TB!$E$9:$E$120)</f>
        <v>0</v>
      </c>
      <c r="F33" s="1374"/>
      <c r="G33" s="1381"/>
      <c r="H33" s="1381"/>
      <c r="I33" s="1381"/>
      <c r="J33" s="1374"/>
      <c r="K33" s="1375"/>
      <c r="L33" s="1374">
        <f>SUMIF(Journal!$C$10:$C$304,ETB!B33,Journal!$E$10:$E$304)</f>
        <v>0</v>
      </c>
      <c r="M33" s="1381">
        <f>SUMIF(Journal!$C$10:$C$304,ETB!B33,Journal!$F$10:$F$304)</f>
        <v>0</v>
      </c>
      <c r="N33" s="1374"/>
      <c r="O33" s="1375"/>
      <c r="P33" s="1381"/>
      <c r="Q33" s="1374">
        <f t="shared" ca="1" si="2"/>
        <v>0</v>
      </c>
      <c r="R33" s="1382">
        <f t="shared" ca="1" si="3"/>
        <v>0</v>
      </c>
      <c r="S33" s="332" t="str">
        <f t="shared" si="5"/>
        <v>505/21</v>
      </c>
      <c r="T33" s="1384"/>
      <c r="U33" s="1383">
        <f t="shared" ca="1" si="6"/>
        <v>0</v>
      </c>
    </row>
    <row r="34" spans="2:21" hidden="1">
      <c r="B34" s="757" t="s">
        <v>1853</v>
      </c>
      <c r="C34" s="331" t="s">
        <v>1854</v>
      </c>
      <c r="D34" s="1374">
        <f ca="1">SUMIF(TB!$B$9:$E$120,ETB!B34,TB!$D$9:$D$120)</f>
        <v>0</v>
      </c>
      <c r="E34" s="1375">
        <f ca="1">SUMIF(TB!$B$9:$E$120,ETB!B34,TB!$E$9:$E$120)</f>
        <v>0</v>
      </c>
      <c r="F34" s="1374"/>
      <c r="G34" s="1381"/>
      <c r="H34" s="1381"/>
      <c r="I34" s="1381"/>
      <c r="J34" s="1374"/>
      <c r="K34" s="1375"/>
      <c r="L34" s="1374">
        <f>SUMIF(Journal!$C$10:$C$304,ETB!B34,Journal!$E$10:$E$304)</f>
        <v>0</v>
      </c>
      <c r="M34" s="1381">
        <f>SUMIF(Journal!$C$10:$C$304,ETB!B34,Journal!$F$10:$F$304)</f>
        <v>0</v>
      </c>
      <c r="N34" s="1374"/>
      <c r="O34" s="1375"/>
      <c r="P34" s="1381"/>
      <c r="Q34" s="1374">
        <f t="shared" ca="1" si="2"/>
        <v>0</v>
      </c>
      <c r="R34" s="1382">
        <f t="shared" ca="1" si="3"/>
        <v>0</v>
      </c>
      <c r="S34" s="332" t="str">
        <f t="shared" si="5"/>
        <v>505/22</v>
      </c>
      <c r="T34" s="1384"/>
      <c r="U34" s="1383">
        <f t="shared" ca="1" si="6"/>
        <v>0</v>
      </c>
    </row>
    <row r="35" spans="2:21" hidden="1">
      <c r="B35" s="757" t="s">
        <v>1855</v>
      </c>
      <c r="C35" s="331" t="s">
        <v>1856</v>
      </c>
      <c r="D35" s="1374">
        <f ca="1">SUMIF(TB!$B$9:$E$120,ETB!B35,TB!$D$9:$D$120)</f>
        <v>0</v>
      </c>
      <c r="E35" s="1375">
        <f ca="1">SUMIF(TB!$B$9:$E$120,ETB!B35,TB!$E$9:$E$120)</f>
        <v>0</v>
      </c>
      <c r="F35" s="1374"/>
      <c r="G35" s="1381"/>
      <c r="H35" s="1381"/>
      <c r="I35" s="1381"/>
      <c r="J35" s="1374"/>
      <c r="K35" s="1375"/>
      <c r="L35" s="1374">
        <f>SUMIF(Journal!$C$10:$C$304,ETB!B35,Journal!$E$10:$E$304)</f>
        <v>0</v>
      </c>
      <c r="M35" s="1381">
        <f>SUMIF(Journal!$C$10:$C$304,ETB!B35,Journal!$F$10:$F$304)</f>
        <v>0</v>
      </c>
      <c r="N35" s="1374"/>
      <c r="O35" s="1375"/>
      <c r="P35" s="1381"/>
      <c r="Q35" s="1374">
        <f t="shared" ca="1" si="2"/>
        <v>0</v>
      </c>
      <c r="R35" s="1382">
        <f t="shared" ca="1" si="3"/>
        <v>0</v>
      </c>
      <c r="S35" s="332" t="str">
        <f t="shared" si="5"/>
        <v>505/23</v>
      </c>
      <c r="T35" s="1384"/>
      <c r="U35" s="1383">
        <f t="shared" ca="1" si="6"/>
        <v>0</v>
      </c>
    </row>
    <row r="36" spans="2:21" hidden="1">
      <c r="B36" s="757">
        <v>512</v>
      </c>
      <c r="C36" s="331" t="s">
        <v>1857</v>
      </c>
      <c r="D36" s="1374">
        <f ca="1">SUMIF(TB!$B$9:$E$120,ETB!B36,TB!$D$9:$D$120)</f>
        <v>0</v>
      </c>
      <c r="E36" s="1375">
        <f ca="1">SUMIF(TB!$B$9:$E$120,ETB!B36,TB!$E$9:$E$120)</f>
        <v>0</v>
      </c>
      <c r="F36" s="1374"/>
      <c r="G36" s="1381"/>
      <c r="H36" s="1381"/>
      <c r="I36" s="1381"/>
      <c r="J36" s="1374"/>
      <c r="K36" s="1375"/>
      <c r="L36" s="1374">
        <f>SUMIF(Journal!$C$10:$C$304,ETB!B36,Journal!$E$10:$E$304)</f>
        <v>0</v>
      </c>
      <c r="M36" s="1381">
        <f>SUMIF(Journal!$C$10:$C$304,ETB!B36,Journal!$F$10:$F$304)</f>
        <v>0</v>
      </c>
      <c r="N36" s="1374"/>
      <c r="O36" s="1375"/>
      <c r="P36" s="1381"/>
      <c r="Q36" s="1374">
        <f t="shared" ca="1" si="2"/>
        <v>0</v>
      </c>
      <c r="R36" s="1382">
        <f t="shared" ca="1" si="3"/>
        <v>0</v>
      </c>
      <c r="S36" s="332">
        <f t="shared" si="5"/>
        <v>512</v>
      </c>
      <c r="T36" s="1384"/>
      <c r="U36" s="1383">
        <f t="shared" ca="1" si="6"/>
        <v>0</v>
      </c>
    </row>
    <row r="37" spans="2:21" hidden="1">
      <c r="B37" s="757" t="s">
        <v>1858</v>
      </c>
      <c r="C37" s="331" t="s">
        <v>1859</v>
      </c>
      <c r="D37" s="1374">
        <f ca="1">SUMIF(TB!$B$9:$E$120,ETB!B37,TB!$D$9:$D$120)</f>
        <v>0</v>
      </c>
      <c r="E37" s="1375">
        <f ca="1">SUMIF(TB!$B$9:$E$120,ETB!B37,TB!$E$9:$E$120)</f>
        <v>0</v>
      </c>
      <c r="F37" s="1374"/>
      <c r="G37" s="1381"/>
      <c r="H37" s="1381"/>
      <c r="I37" s="1381"/>
      <c r="J37" s="1374"/>
      <c r="K37" s="1375"/>
      <c r="L37" s="1374">
        <f>SUMIF(Journal!$C$10:$C$304,ETB!B37,Journal!$E$10:$E$304)</f>
        <v>0</v>
      </c>
      <c r="M37" s="1381">
        <f>SUMIF(Journal!$C$10:$C$304,ETB!B37,Journal!$F$10:$F$304)</f>
        <v>0</v>
      </c>
      <c r="N37" s="1374"/>
      <c r="O37" s="1375"/>
      <c r="P37" s="1381"/>
      <c r="Q37" s="1374">
        <f t="shared" ca="1" si="2"/>
        <v>0</v>
      </c>
      <c r="R37" s="1382">
        <f t="shared" ca="1" si="3"/>
        <v>0</v>
      </c>
      <c r="S37" s="332" t="str">
        <f t="shared" si="5"/>
        <v>512/1</v>
      </c>
      <c r="T37" s="1384"/>
      <c r="U37" s="1383">
        <f t="shared" ca="1" si="6"/>
        <v>0</v>
      </c>
    </row>
    <row r="38" spans="2:21" hidden="1">
      <c r="B38" s="757" t="s">
        <v>1860</v>
      </c>
      <c r="C38" s="331" t="s">
        <v>1861</v>
      </c>
      <c r="D38" s="1374">
        <f ca="1">SUMIF(TB!$B$9:$E$120,ETB!B38,TB!$D$9:$D$120)</f>
        <v>0</v>
      </c>
      <c r="E38" s="1375">
        <f ca="1">SUMIF(TB!$B$9:$E$120,ETB!B38,TB!$E$9:$E$120)</f>
        <v>0</v>
      </c>
      <c r="F38" s="1374"/>
      <c r="G38" s="1381"/>
      <c r="H38" s="1381"/>
      <c r="I38" s="1381"/>
      <c r="J38" s="1374"/>
      <c r="K38" s="1375"/>
      <c r="L38" s="1374">
        <f>SUMIF(Journal!$C$10:$C$304,ETB!B38,Journal!$E$10:$E$304)</f>
        <v>0</v>
      </c>
      <c r="M38" s="1381">
        <f>SUMIF(Journal!$C$10:$C$304,ETB!B38,Journal!$F$10:$F$304)</f>
        <v>0</v>
      </c>
      <c r="N38" s="1374"/>
      <c r="O38" s="1375"/>
      <c r="P38" s="1381"/>
      <c r="Q38" s="1374">
        <f t="shared" ca="1" si="2"/>
        <v>0</v>
      </c>
      <c r="R38" s="1382">
        <f t="shared" ca="1" si="3"/>
        <v>0</v>
      </c>
      <c r="S38" s="332" t="str">
        <f t="shared" si="5"/>
        <v>512/2</v>
      </c>
      <c r="T38" s="1384"/>
      <c r="U38" s="1383">
        <f t="shared" ca="1" si="6"/>
        <v>0</v>
      </c>
    </row>
    <row r="39" spans="2:21" hidden="1">
      <c r="B39" s="757" t="s">
        <v>1862</v>
      </c>
      <c r="C39" s="331" t="s">
        <v>1863</v>
      </c>
      <c r="D39" s="1374">
        <f ca="1">SUMIF(TB!$B$9:$E$120,ETB!B39,TB!$D$9:$D$120)</f>
        <v>0</v>
      </c>
      <c r="E39" s="1375">
        <f ca="1">SUMIF(TB!$B$9:$E$120,ETB!B39,TB!$E$9:$E$120)</f>
        <v>0</v>
      </c>
      <c r="F39" s="1374"/>
      <c r="G39" s="1381"/>
      <c r="H39" s="1381"/>
      <c r="I39" s="1381"/>
      <c r="J39" s="1374"/>
      <c r="K39" s="1375"/>
      <c r="L39" s="1374">
        <f>SUMIF(Journal!$C$10:$C$304,ETB!B39,Journal!$E$10:$E$304)</f>
        <v>0</v>
      </c>
      <c r="M39" s="1381">
        <f>SUMIF(Journal!$C$10:$C$304,ETB!B39,Journal!$F$10:$F$304)</f>
        <v>0</v>
      </c>
      <c r="N39" s="1374"/>
      <c r="O39" s="1375"/>
      <c r="P39" s="1381"/>
      <c r="Q39" s="1374">
        <f t="shared" ca="1" si="2"/>
        <v>0</v>
      </c>
      <c r="R39" s="1382">
        <f t="shared" ca="1" si="3"/>
        <v>0</v>
      </c>
      <c r="S39" s="332" t="str">
        <f t="shared" si="5"/>
        <v>512/3</v>
      </c>
      <c r="T39" s="1384"/>
      <c r="U39" s="1383">
        <f t="shared" ca="1" si="6"/>
        <v>0</v>
      </c>
    </row>
    <row r="40" spans="2:21" hidden="1">
      <c r="B40" s="757" t="s">
        <v>1864</v>
      </c>
      <c r="C40" s="331" t="s">
        <v>1865</v>
      </c>
      <c r="D40" s="1374">
        <f ca="1">SUMIF(TB!$B$9:$E$120,ETB!B40,TB!$D$9:$D$120)</f>
        <v>0</v>
      </c>
      <c r="E40" s="1375">
        <f ca="1">SUMIF(TB!$B$9:$E$120,ETB!B40,TB!$E$9:$E$120)</f>
        <v>0</v>
      </c>
      <c r="F40" s="1374"/>
      <c r="G40" s="1381"/>
      <c r="H40" s="1381"/>
      <c r="I40" s="1381"/>
      <c r="J40" s="1374"/>
      <c r="K40" s="1375"/>
      <c r="L40" s="1374">
        <f>SUMIF(Journal!$C$10:$C$304,ETB!B40,Journal!$E$10:$E$304)</f>
        <v>0</v>
      </c>
      <c r="M40" s="1381">
        <f>SUMIF(Journal!$C$10:$C$304,ETB!B40,Journal!$F$10:$F$304)</f>
        <v>0</v>
      </c>
      <c r="N40" s="1374"/>
      <c r="O40" s="1375"/>
      <c r="P40" s="1381"/>
      <c r="Q40" s="1374">
        <f t="shared" ca="1" si="2"/>
        <v>0</v>
      </c>
      <c r="R40" s="1382">
        <f t="shared" ca="1" si="3"/>
        <v>0</v>
      </c>
      <c r="S40" s="332" t="str">
        <f t="shared" si="5"/>
        <v>512/21</v>
      </c>
      <c r="T40" s="1384"/>
      <c r="U40" s="1383">
        <f t="shared" ca="1" si="6"/>
        <v>0</v>
      </c>
    </row>
    <row r="41" spans="2:21" hidden="1">
      <c r="B41" s="757" t="s">
        <v>1866</v>
      </c>
      <c r="C41" s="331" t="s">
        <v>1867</v>
      </c>
      <c r="D41" s="1374">
        <f ca="1">SUMIF(TB!$B$9:$E$120,ETB!B41,TB!$D$9:$D$120)</f>
        <v>0</v>
      </c>
      <c r="E41" s="1375">
        <f ca="1">SUMIF(TB!$B$9:$E$120,ETB!B41,TB!$E$9:$E$120)</f>
        <v>0</v>
      </c>
      <c r="F41" s="1374"/>
      <c r="G41" s="1381"/>
      <c r="H41" s="1381"/>
      <c r="I41" s="1381"/>
      <c r="J41" s="1374"/>
      <c r="K41" s="1375"/>
      <c r="L41" s="1374">
        <f>SUMIF(Journal!$C$10:$C$304,ETB!B41,Journal!$E$10:$E$304)</f>
        <v>0</v>
      </c>
      <c r="M41" s="1381">
        <f>SUMIF(Journal!$C$10:$C$304,ETB!B41,Journal!$F$10:$F$304)</f>
        <v>0</v>
      </c>
      <c r="N41" s="1374"/>
      <c r="O41" s="1375"/>
      <c r="P41" s="1381"/>
      <c r="Q41" s="1374">
        <f t="shared" ca="1" si="2"/>
        <v>0</v>
      </c>
      <c r="R41" s="1382">
        <f t="shared" ca="1" si="3"/>
        <v>0</v>
      </c>
      <c r="S41" s="332" t="str">
        <f t="shared" si="5"/>
        <v>512/22</v>
      </c>
      <c r="T41" s="1384"/>
      <c r="U41" s="1383">
        <f t="shared" ca="1" si="6"/>
        <v>0</v>
      </c>
    </row>
    <row r="42" spans="2:21" hidden="1">
      <c r="B42" s="757" t="s">
        <v>1868</v>
      </c>
      <c r="C42" s="331" t="s">
        <v>1869</v>
      </c>
      <c r="D42" s="1374">
        <f ca="1">SUMIF(TB!$B$9:$E$120,ETB!B42,TB!$D$9:$D$120)</f>
        <v>0</v>
      </c>
      <c r="E42" s="1375">
        <f ca="1">SUMIF(TB!$B$9:$E$120,ETB!B42,TB!$E$9:$E$120)</f>
        <v>0</v>
      </c>
      <c r="F42" s="1374"/>
      <c r="G42" s="1381"/>
      <c r="H42" s="1381"/>
      <c r="I42" s="1381"/>
      <c r="J42" s="1374"/>
      <c r="K42" s="1375"/>
      <c r="L42" s="1374">
        <f>SUMIF(Journal!$C$10:$C$304,ETB!B42,Journal!$E$10:$E$304)</f>
        <v>0</v>
      </c>
      <c r="M42" s="1381">
        <f>SUMIF(Journal!$C$10:$C$304,ETB!B42,Journal!$F$10:$F$304)</f>
        <v>0</v>
      </c>
      <c r="N42" s="1374"/>
      <c r="O42" s="1375"/>
      <c r="P42" s="1381"/>
      <c r="Q42" s="1374">
        <f t="shared" ca="1" si="2"/>
        <v>0</v>
      </c>
      <c r="R42" s="1382">
        <f t="shared" ca="1" si="3"/>
        <v>0</v>
      </c>
      <c r="S42" s="332" t="str">
        <f t="shared" si="5"/>
        <v>512/23</v>
      </c>
      <c r="T42" s="1384"/>
      <c r="U42" s="1383">
        <f t="shared" ca="1" si="6"/>
        <v>0</v>
      </c>
    </row>
    <row r="43" spans="2:21" hidden="1">
      <c r="B43" s="757">
        <v>513</v>
      </c>
      <c r="C43" s="331" t="s">
        <v>1870</v>
      </c>
      <c r="D43" s="1374">
        <f ca="1">SUMIF(TB!$B$9:$E$120,ETB!B43,TB!$D$9:$D$120)</f>
        <v>0</v>
      </c>
      <c r="E43" s="1375">
        <f ca="1">SUMIF(TB!$B$9:$E$120,ETB!B43,TB!$E$9:$E$120)</f>
        <v>0</v>
      </c>
      <c r="F43" s="1374"/>
      <c r="G43" s="1381"/>
      <c r="H43" s="1381"/>
      <c r="I43" s="1381"/>
      <c r="J43" s="1374"/>
      <c r="K43" s="1375"/>
      <c r="L43" s="1374">
        <f>SUMIF(Journal!$C$10:$C$304,ETB!B43,Journal!$E$10:$E$304)</f>
        <v>0</v>
      </c>
      <c r="M43" s="1381">
        <f>SUMIF(Journal!$C$10:$C$304,ETB!B43,Journal!$F$10:$F$304)</f>
        <v>0</v>
      </c>
      <c r="N43" s="1374"/>
      <c r="O43" s="1375"/>
      <c r="P43" s="1381"/>
      <c r="Q43" s="1374">
        <f t="shared" ca="1" si="2"/>
        <v>0</v>
      </c>
      <c r="R43" s="1382">
        <f t="shared" ca="1" si="3"/>
        <v>0</v>
      </c>
      <c r="S43" s="332">
        <f t="shared" si="5"/>
        <v>513</v>
      </c>
      <c r="T43" s="1384"/>
      <c r="U43" s="1383">
        <f t="shared" ca="1" si="6"/>
        <v>0</v>
      </c>
    </row>
    <row r="44" spans="2:21" hidden="1">
      <c r="B44" s="757" t="s">
        <v>1871</v>
      </c>
      <c r="C44" s="331" t="s">
        <v>1872</v>
      </c>
      <c r="D44" s="1374">
        <f ca="1">SUMIF(TB!$B$9:$E$120,ETB!B44,TB!$D$9:$D$120)</f>
        <v>0</v>
      </c>
      <c r="E44" s="1375">
        <f ca="1">SUMIF(TB!$B$9:$E$120,ETB!B44,TB!$E$9:$E$120)</f>
        <v>0</v>
      </c>
      <c r="F44" s="1374"/>
      <c r="G44" s="1381"/>
      <c r="H44" s="1381"/>
      <c r="I44" s="1381"/>
      <c r="J44" s="1374"/>
      <c r="K44" s="1375"/>
      <c r="L44" s="1374">
        <f>SUMIF(Journal!$C$10:$C$304,ETB!B44,Journal!$E$10:$E$304)</f>
        <v>0</v>
      </c>
      <c r="M44" s="1381">
        <f>SUMIF(Journal!$C$10:$C$304,ETB!B44,Journal!$F$10:$F$304)</f>
        <v>0</v>
      </c>
      <c r="N44" s="1374"/>
      <c r="O44" s="1375"/>
      <c r="P44" s="1381"/>
      <c r="Q44" s="1374">
        <f t="shared" ca="1" si="2"/>
        <v>0</v>
      </c>
      <c r="R44" s="1382">
        <f t="shared" ca="1" si="3"/>
        <v>0</v>
      </c>
      <c r="S44" s="332" t="str">
        <f t="shared" si="5"/>
        <v>513/1</v>
      </c>
      <c r="T44" s="1384"/>
      <c r="U44" s="1383">
        <f t="shared" ca="1" si="6"/>
        <v>0</v>
      </c>
    </row>
    <row r="45" spans="2:21" hidden="1">
      <c r="B45" s="757">
        <v>514</v>
      </c>
      <c r="C45" s="331" t="s">
        <v>1873</v>
      </c>
      <c r="D45" s="1374">
        <f ca="1">SUMIF(TB!$B$9:$E$120,ETB!B45,TB!$D$9:$D$120)</f>
        <v>0</v>
      </c>
      <c r="E45" s="1375">
        <f ca="1">SUMIF(TB!$B$9:$E$120,ETB!B45,TB!$E$9:$E$120)</f>
        <v>0</v>
      </c>
      <c r="F45" s="1374"/>
      <c r="G45" s="1381"/>
      <c r="H45" s="1381"/>
      <c r="I45" s="1381"/>
      <c r="J45" s="1374"/>
      <c r="K45" s="1375"/>
      <c r="L45" s="1374">
        <f>SUMIF(Journal!$C$10:$C$304,ETB!B45,Journal!$E$10:$E$304)</f>
        <v>0</v>
      </c>
      <c r="M45" s="1381">
        <f>SUMIF(Journal!$C$10:$C$304,ETB!B45,Journal!$F$10:$F$304)</f>
        <v>0</v>
      </c>
      <c r="N45" s="1374"/>
      <c r="O45" s="1375"/>
      <c r="P45" s="1381"/>
      <c r="Q45" s="1374">
        <f t="shared" ca="1" si="2"/>
        <v>0</v>
      </c>
      <c r="R45" s="1382">
        <f t="shared" ca="1" si="3"/>
        <v>0</v>
      </c>
      <c r="S45" s="332">
        <f t="shared" si="5"/>
        <v>514</v>
      </c>
      <c r="T45" s="1384"/>
      <c r="U45" s="1383">
        <f t="shared" ca="1" si="6"/>
        <v>0</v>
      </c>
    </row>
    <row r="46" spans="2:21" hidden="1">
      <c r="B46" s="757" t="s">
        <v>1874</v>
      </c>
      <c r="C46" s="331" t="s">
        <v>1875</v>
      </c>
      <c r="D46" s="1374">
        <f ca="1">SUMIF(TB!$B$9:$E$120,ETB!B46,TB!$D$9:$D$120)</f>
        <v>0</v>
      </c>
      <c r="E46" s="1375">
        <f ca="1">SUMIF(TB!$B$9:$E$120,ETB!B46,TB!$E$9:$E$120)</f>
        <v>0</v>
      </c>
      <c r="F46" s="1374"/>
      <c r="G46" s="1381"/>
      <c r="H46" s="1381"/>
      <c r="I46" s="1381"/>
      <c r="J46" s="1374"/>
      <c r="K46" s="1375"/>
      <c r="L46" s="1374">
        <f>SUMIF(Journal!$C$10:$C$304,ETB!B46,Journal!$E$10:$E$304)</f>
        <v>0</v>
      </c>
      <c r="M46" s="1381">
        <f>SUMIF(Journal!$C$10:$C$304,ETB!B46,Journal!$F$10:$F$304)</f>
        <v>0</v>
      </c>
      <c r="N46" s="1374"/>
      <c r="O46" s="1375"/>
      <c r="P46" s="1381"/>
      <c r="Q46" s="1374">
        <f t="shared" ca="1" si="2"/>
        <v>0</v>
      </c>
      <c r="R46" s="1382">
        <f t="shared" ca="1" si="3"/>
        <v>0</v>
      </c>
      <c r="S46" s="332" t="str">
        <f t="shared" si="5"/>
        <v>514/1</v>
      </c>
      <c r="T46" s="1384"/>
      <c r="U46" s="1383">
        <f t="shared" ca="1" si="6"/>
        <v>0</v>
      </c>
    </row>
    <row r="47" spans="2:21" hidden="1">
      <c r="B47" s="757" t="s">
        <v>1876</v>
      </c>
      <c r="C47" s="331" t="s">
        <v>1877</v>
      </c>
      <c r="D47" s="1374">
        <f ca="1">SUMIF(TB!$B$9:$E$120,ETB!B47,TB!$D$9:$D$120)</f>
        <v>0</v>
      </c>
      <c r="E47" s="1375">
        <f ca="1">SUMIF(TB!$B$9:$E$120,ETB!B47,TB!$E$9:$E$120)</f>
        <v>0</v>
      </c>
      <c r="F47" s="1374"/>
      <c r="G47" s="1381"/>
      <c r="H47" s="1381"/>
      <c r="I47" s="1381"/>
      <c r="J47" s="1374"/>
      <c r="K47" s="1375"/>
      <c r="L47" s="1374">
        <f>SUMIF(Journal!$C$10:$C$304,ETB!B47,Journal!$E$10:$E$304)</f>
        <v>0</v>
      </c>
      <c r="M47" s="1381">
        <f>SUMIF(Journal!$C$10:$C$304,ETB!B47,Journal!$F$10:$F$304)</f>
        <v>0</v>
      </c>
      <c r="N47" s="1374"/>
      <c r="O47" s="1375"/>
      <c r="P47" s="1381"/>
      <c r="Q47" s="1374">
        <f t="shared" ca="1" si="2"/>
        <v>0</v>
      </c>
      <c r="R47" s="1382">
        <f t="shared" ca="1" si="3"/>
        <v>0</v>
      </c>
      <c r="S47" s="332" t="str">
        <f t="shared" si="5"/>
        <v>514/2</v>
      </c>
      <c r="T47" s="1384"/>
      <c r="U47" s="1383">
        <f t="shared" ca="1" si="6"/>
        <v>0</v>
      </c>
    </row>
    <row r="48" spans="2:21" hidden="1">
      <c r="B48" s="757" t="s">
        <v>1878</v>
      </c>
      <c r="C48" s="331" t="s">
        <v>1879</v>
      </c>
      <c r="D48" s="1374">
        <f ca="1">SUMIF(TB!$B$9:$E$120,ETB!B48,TB!$D$9:$D$120)</f>
        <v>0</v>
      </c>
      <c r="E48" s="1375">
        <f ca="1">SUMIF(TB!$B$9:$E$120,ETB!B48,TB!$E$9:$E$120)</f>
        <v>0</v>
      </c>
      <c r="F48" s="1374"/>
      <c r="G48" s="1381"/>
      <c r="H48" s="1381"/>
      <c r="I48" s="1381"/>
      <c r="J48" s="1374"/>
      <c r="K48" s="1375"/>
      <c r="L48" s="1374">
        <f>SUMIF(Journal!$C$10:$C$304,ETB!B48,Journal!$E$10:$E$304)</f>
        <v>0</v>
      </c>
      <c r="M48" s="1381">
        <f>SUMIF(Journal!$C$10:$C$304,ETB!B48,Journal!$F$10:$F$304)</f>
        <v>0</v>
      </c>
      <c r="N48" s="1374"/>
      <c r="O48" s="1375"/>
      <c r="P48" s="1381"/>
      <c r="Q48" s="1374">
        <f t="shared" ca="1" si="2"/>
        <v>0</v>
      </c>
      <c r="R48" s="1382">
        <f t="shared" ca="1" si="3"/>
        <v>0</v>
      </c>
      <c r="S48" s="332" t="str">
        <f t="shared" si="5"/>
        <v>514/3</v>
      </c>
      <c r="T48" s="1384"/>
      <c r="U48" s="1383">
        <f t="shared" ca="1" si="6"/>
        <v>0</v>
      </c>
    </row>
    <row r="49" spans="2:21" hidden="1">
      <c r="B49" s="757" t="s">
        <v>1880</v>
      </c>
      <c r="C49" s="331" t="s">
        <v>1881</v>
      </c>
      <c r="D49" s="1374">
        <f ca="1">SUMIF(TB!$B$9:$E$120,ETB!B49,TB!$D$9:$D$120)</f>
        <v>0</v>
      </c>
      <c r="E49" s="1375">
        <f ca="1">SUMIF(TB!$B$9:$E$120,ETB!B49,TB!$E$9:$E$120)</f>
        <v>0</v>
      </c>
      <c r="F49" s="1374"/>
      <c r="G49" s="1381"/>
      <c r="H49" s="1381"/>
      <c r="I49" s="1381"/>
      <c r="J49" s="1374"/>
      <c r="K49" s="1375"/>
      <c r="L49" s="1374">
        <f>SUMIF(Journal!$C$10:$C$304,ETB!B49,Journal!$E$10:$E$304)</f>
        <v>0</v>
      </c>
      <c r="M49" s="1381">
        <f>SUMIF(Journal!$C$10:$C$304,ETB!B49,Journal!$F$10:$F$304)</f>
        <v>0</v>
      </c>
      <c r="N49" s="1374"/>
      <c r="O49" s="1375"/>
      <c r="P49" s="1381"/>
      <c r="Q49" s="1374">
        <f t="shared" ca="1" si="2"/>
        <v>0</v>
      </c>
      <c r="R49" s="1382">
        <f t="shared" ca="1" si="3"/>
        <v>0</v>
      </c>
      <c r="S49" s="332" t="str">
        <f t="shared" si="5"/>
        <v>514/21</v>
      </c>
      <c r="T49" s="1384"/>
      <c r="U49" s="1383">
        <f t="shared" ca="1" si="6"/>
        <v>0</v>
      </c>
    </row>
    <row r="50" spans="2:21" hidden="1">
      <c r="B50" s="757" t="s">
        <v>1882</v>
      </c>
      <c r="C50" s="331" t="s">
        <v>1883</v>
      </c>
      <c r="D50" s="1374">
        <f ca="1">SUMIF(TB!$B$9:$E$120,ETB!B50,TB!$D$9:$D$120)</f>
        <v>0</v>
      </c>
      <c r="E50" s="1375">
        <f ca="1">SUMIF(TB!$B$9:$E$120,ETB!B50,TB!$E$9:$E$120)</f>
        <v>0</v>
      </c>
      <c r="F50" s="1374"/>
      <c r="G50" s="1381"/>
      <c r="H50" s="1381"/>
      <c r="I50" s="1381"/>
      <c r="J50" s="1374"/>
      <c r="K50" s="1375"/>
      <c r="L50" s="1374">
        <f>SUMIF(Journal!$C$10:$C$304,ETB!B50,Journal!$E$10:$E$304)</f>
        <v>0</v>
      </c>
      <c r="M50" s="1381">
        <f>SUMIF(Journal!$C$10:$C$304,ETB!B50,Journal!$F$10:$F$304)</f>
        <v>0</v>
      </c>
      <c r="N50" s="1374"/>
      <c r="O50" s="1375"/>
      <c r="P50" s="1381"/>
      <c r="Q50" s="1374">
        <f t="shared" ca="1" si="2"/>
        <v>0</v>
      </c>
      <c r="R50" s="1382">
        <f t="shared" ca="1" si="3"/>
        <v>0</v>
      </c>
      <c r="S50" s="332" t="str">
        <f t="shared" si="5"/>
        <v>514/22</v>
      </c>
      <c r="T50" s="776"/>
      <c r="U50" s="1383">
        <f t="shared" ca="1" si="6"/>
        <v>0</v>
      </c>
    </row>
    <row r="51" spans="2:21" hidden="1">
      <c r="B51" s="757" t="s">
        <v>1884</v>
      </c>
      <c r="C51" s="331" t="s">
        <v>1885</v>
      </c>
      <c r="D51" s="1374">
        <f ca="1">SUMIF(TB!$B$9:$E$120,ETB!B51,TB!$D$9:$D$120)</f>
        <v>0</v>
      </c>
      <c r="E51" s="1375">
        <f ca="1">SUMIF(TB!$B$9:$E$120,ETB!B51,TB!$E$9:$E$120)</f>
        <v>0</v>
      </c>
      <c r="F51" s="1374"/>
      <c r="G51" s="1381"/>
      <c r="H51" s="1381"/>
      <c r="I51" s="1381"/>
      <c r="J51" s="1374"/>
      <c r="K51" s="1375"/>
      <c r="L51" s="1374">
        <f>SUMIF(Journal!$C$10:$C$304,ETB!B51,Journal!$E$10:$E$304)</f>
        <v>0</v>
      </c>
      <c r="M51" s="1381">
        <f>SUMIF(Journal!$C$10:$C$304,ETB!B51,Journal!$F$10:$F$304)</f>
        <v>0</v>
      </c>
      <c r="N51" s="1374"/>
      <c r="O51" s="1375"/>
      <c r="P51" s="1381"/>
      <c r="Q51" s="1374">
        <f t="shared" ca="1" si="2"/>
        <v>0</v>
      </c>
      <c r="R51" s="1382">
        <f t="shared" ca="1" si="3"/>
        <v>0</v>
      </c>
      <c r="S51" s="332" t="str">
        <f t="shared" si="5"/>
        <v>514/23</v>
      </c>
      <c r="T51" s="776"/>
      <c r="U51" s="1383">
        <f t="shared" ca="1" si="6"/>
        <v>0</v>
      </c>
    </row>
    <row r="52" spans="2:21" hidden="1">
      <c r="B52" s="757">
        <v>522</v>
      </c>
      <c r="C52" s="331" t="s">
        <v>1886</v>
      </c>
      <c r="D52" s="1374">
        <f ca="1">SUMIF(TB!$B$9:$E$120,ETB!B52,TB!$D$9:$D$120)</f>
        <v>0</v>
      </c>
      <c r="E52" s="1375">
        <f ca="1">SUMIF(TB!$B$9:$E$120,ETB!B52,TB!$E$9:$E$120)</f>
        <v>0</v>
      </c>
      <c r="F52" s="1374"/>
      <c r="G52" s="1381"/>
      <c r="H52" s="1381"/>
      <c r="I52" s="1381"/>
      <c r="J52" s="1374"/>
      <c r="K52" s="1375"/>
      <c r="L52" s="1374">
        <f>SUMIF(Journal!$C$10:$C$304,ETB!B52,Journal!$E$10:$E$304)</f>
        <v>0</v>
      </c>
      <c r="M52" s="1381">
        <f>SUMIF(Journal!$C$10:$C$304,ETB!B52,Journal!$F$10:$F$304)</f>
        <v>0</v>
      </c>
      <c r="N52" s="1374"/>
      <c r="O52" s="1375"/>
      <c r="P52" s="1381"/>
      <c r="Q52" s="1374">
        <f t="shared" ca="1" si="2"/>
        <v>0</v>
      </c>
      <c r="R52" s="1382">
        <f t="shared" ca="1" si="3"/>
        <v>0</v>
      </c>
      <c r="S52" s="332">
        <f t="shared" si="5"/>
        <v>522</v>
      </c>
      <c r="T52" s="776"/>
      <c r="U52" s="1383">
        <f t="shared" ca="1" si="6"/>
        <v>0</v>
      </c>
    </row>
    <row r="53" spans="2:21" hidden="1">
      <c r="B53" s="757" t="s">
        <v>1887</v>
      </c>
      <c r="C53" s="331" t="s">
        <v>1888</v>
      </c>
      <c r="D53" s="1374">
        <f ca="1">SUMIF(TB!$B$9:$E$120,ETB!B53,TB!$D$9:$D$120)</f>
        <v>0</v>
      </c>
      <c r="E53" s="1375">
        <f ca="1">SUMIF(TB!$B$9:$E$120,ETB!B53,TB!$E$9:$E$120)</f>
        <v>0</v>
      </c>
      <c r="F53" s="1374"/>
      <c r="G53" s="1381"/>
      <c r="H53" s="1381"/>
      <c r="I53" s="1381"/>
      <c r="J53" s="1374"/>
      <c r="K53" s="1375"/>
      <c r="L53" s="1374">
        <f>SUMIF(Journal!$C$10:$C$304,ETB!B53,Journal!$E$10:$E$304)</f>
        <v>0</v>
      </c>
      <c r="M53" s="1381">
        <f>SUMIF(Journal!$C$10:$C$304,ETB!B53,Journal!$F$10:$F$304)</f>
        <v>0</v>
      </c>
      <c r="N53" s="1374"/>
      <c r="O53" s="1375"/>
      <c r="P53" s="1381"/>
      <c r="Q53" s="1374">
        <f t="shared" ca="1" si="2"/>
        <v>0</v>
      </c>
      <c r="R53" s="1382">
        <f t="shared" ca="1" si="3"/>
        <v>0</v>
      </c>
      <c r="S53" s="332" t="str">
        <f t="shared" si="5"/>
        <v>522/1</v>
      </c>
      <c r="T53" s="776"/>
      <c r="U53" s="1383">
        <f t="shared" ca="1" si="6"/>
        <v>0</v>
      </c>
    </row>
    <row r="54" spans="2:21" hidden="1">
      <c r="B54" s="757" t="s">
        <v>1889</v>
      </c>
      <c r="C54" s="331" t="s">
        <v>1890</v>
      </c>
      <c r="D54" s="1374">
        <f ca="1">SUMIF(TB!$B$9:$E$120,ETB!B54,TB!$D$9:$D$120)</f>
        <v>0</v>
      </c>
      <c r="E54" s="1375">
        <f ca="1">SUMIF(TB!$B$9:$E$120,ETB!B54,TB!$E$9:$E$120)</f>
        <v>0</v>
      </c>
      <c r="F54" s="1374"/>
      <c r="G54" s="1381"/>
      <c r="H54" s="1381"/>
      <c r="I54" s="1381"/>
      <c r="J54" s="1374"/>
      <c r="K54" s="1375"/>
      <c r="L54" s="1374">
        <f>SUMIF(Journal!$C$10:$C$304,ETB!B54,Journal!$E$10:$E$304)</f>
        <v>0</v>
      </c>
      <c r="M54" s="1381">
        <f>SUMIF(Journal!$C$10:$C$304,ETB!B54,Journal!$F$10:$F$304)</f>
        <v>0</v>
      </c>
      <c r="N54" s="1374"/>
      <c r="O54" s="1375"/>
      <c r="P54" s="1381"/>
      <c r="Q54" s="1374">
        <f t="shared" ca="1" si="2"/>
        <v>0</v>
      </c>
      <c r="R54" s="1382">
        <f t="shared" ca="1" si="3"/>
        <v>0</v>
      </c>
      <c r="S54" s="332" t="str">
        <f t="shared" si="5"/>
        <v>522/2</v>
      </c>
      <c r="T54" s="776"/>
      <c r="U54" s="1383">
        <f t="shared" ca="1" si="6"/>
        <v>0</v>
      </c>
    </row>
    <row r="55" spans="2:21" hidden="1">
      <c r="B55" s="757" t="s">
        <v>1891</v>
      </c>
      <c r="C55" s="331" t="s">
        <v>1892</v>
      </c>
      <c r="D55" s="1374">
        <f ca="1">SUMIF(TB!$B$9:$E$120,ETB!B55,TB!$D$9:$D$120)</f>
        <v>0</v>
      </c>
      <c r="E55" s="1375">
        <f ca="1">SUMIF(TB!$B$9:$E$120,ETB!B55,TB!$E$9:$E$120)</f>
        <v>0</v>
      </c>
      <c r="F55" s="1374"/>
      <c r="G55" s="1381"/>
      <c r="H55" s="1381"/>
      <c r="I55" s="1381"/>
      <c r="J55" s="1374"/>
      <c r="K55" s="1375"/>
      <c r="L55" s="1374">
        <f>SUMIF(Journal!$C$10:$C$304,ETB!B55,Journal!$E$10:$E$304)</f>
        <v>0</v>
      </c>
      <c r="M55" s="1381">
        <f>SUMIF(Journal!$C$10:$C$304,ETB!B55,Journal!$F$10:$F$304)</f>
        <v>0</v>
      </c>
      <c r="N55" s="1374"/>
      <c r="O55" s="1375"/>
      <c r="P55" s="1381"/>
      <c r="Q55" s="1374">
        <f t="shared" ca="1" si="2"/>
        <v>0</v>
      </c>
      <c r="R55" s="1382">
        <f t="shared" ca="1" si="3"/>
        <v>0</v>
      </c>
      <c r="S55" s="332" t="str">
        <f t="shared" si="5"/>
        <v>522/3</v>
      </c>
      <c r="T55" s="776"/>
      <c r="U55" s="1383">
        <f t="shared" ca="1" si="6"/>
        <v>0</v>
      </c>
    </row>
    <row r="56" spans="2:21" hidden="1">
      <c r="B56" s="757" t="s">
        <v>1893</v>
      </c>
      <c r="C56" s="331" t="s">
        <v>1894</v>
      </c>
      <c r="D56" s="1374">
        <f ca="1">SUMIF(TB!$B$9:$E$120,ETB!B56,TB!$D$9:$D$120)</f>
        <v>0</v>
      </c>
      <c r="E56" s="1375">
        <f ca="1">SUMIF(TB!$B$9:$E$120,ETB!B56,TB!$E$9:$E$120)</f>
        <v>0</v>
      </c>
      <c r="F56" s="1374"/>
      <c r="G56" s="1381"/>
      <c r="H56" s="1381"/>
      <c r="I56" s="1381"/>
      <c r="J56" s="1374"/>
      <c r="K56" s="1375"/>
      <c r="L56" s="1374">
        <f>SUMIF(Journal!$C$10:$C$304,ETB!B56,Journal!$E$10:$E$304)</f>
        <v>0</v>
      </c>
      <c r="M56" s="1381">
        <f>SUMIF(Journal!$C$10:$C$304,ETB!B56,Journal!$F$10:$F$304)</f>
        <v>0</v>
      </c>
      <c r="N56" s="1374"/>
      <c r="O56" s="1375"/>
      <c r="P56" s="1381"/>
      <c r="Q56" s="1374">
        <f t="shared" ca="1" si="2"/>
        <v>0</v>
      </c>
      <c r="R56" s="1382">
        <f t="shared" ca="1" si="3"/>
        <v>0</v>
      </c>
      <c r="S56" s="332" t="str">
        <f t="shared" si="5"/>
        <v>522/21</v>
      </c>
      <c r="T56" s="776"/>
      <c r="U56" s="1383">
        <f t="shared" ca="1" si="6"/>
        <v>0</v>
      </c>
    </row>
    <row r="57" spans="2:21" hidden="1">
      <c r="B57" s="757" t="s">
        <v>1895</v>
      </c>
      <c r="C57" s="331" t="s">
        <v>1896</v>
      </c>
      <c r="D57" s="1374">
        <f ca="1">SUMIF(TB!$B$9:$E$120,ETB!B57,TB!$D$9:$D$120)</f>
        <v>0</v>
      </c>
      <c r="E57" s="1375">
        <f ca="1">SUMIF(TB!$B$9:$E$120,ETB!B57,TB!$E$9:$E$120)</f>
        <v>0</v>
      </c>
      <c r="F57" s="1374"/>
      <c r="G57" s="1381"/>
      <c r="H57" s="1381"/>
      <c r="I57" s="1381"/>
      <c r="J57" s="1374"/>
      <c r="K57" s="1375"/>
      <c r="L57" s="1374">
        <f>SUMIF(Journal!$C$10:$C$304,ETB!B57,Journal!$E$10:$E$304)</f>
        <v>0</v>
      </c>
      <c r="M57" s="1381">
        <f>SUMIF(Journal!$C$10:$C$304,ETB!B57,Journal!$F$10:$F$304)</f>
        <v>0</v>
      </c>
      <c r="N57" s="1374"/>
      <c r="O57" s="1375"/>
      <c r="P57" s="1381"/>
      <c r="Q57" s="1374">
        <f t="shared" ca="1" si="2"/>
        <v>0</v>
      </c>
      <c r="R57" s="1382">
        <f t="shared" ca="1" si="3"/>
        <v>0</v>
      </c>
      <c r="S57" s="332" t="str">
        <f t="shared" si="5"/>
        <v>522/22</v>
      </c>
      <c r="T57" s="776"/>
      <c r="U57" s="1383">
        <f t="shared" ca="1" si="6"/>
        <v>0</v>
      </c>
    </row>
    <row r="58" spans="2:21" hidden="1">
      <c r="B58" s="757" t="s">
        <v>1897</v>
      </c>
      <c r="C58" s="331" t="s">
        <v>1898</v>
      </c>
      <c r="D58" s="1374">
        <f ca="1">SUMIF(TB!$B$9:$E$120,ETB!B58,TB!$D$9:$D$120)</f>
        <v>0</v>
      </c>
      <c r="E58" s="1375">
        <f ca="1">SUMIF(TB!$B$9:$E$120,ETB!B58,TB!$E$9:$E$120)</f>
        <v>0</v>
      </c>
      <c r="F58" s="1374"/>
      <c r="G58" s="1381"/>
      <c r="H58" s="1381"/>
      <c r="I58" s="1381"/>
      <c r="J58" s="1374"/>
      <c r="K58" s="1375"/>
      <c r="L58" s="1374">
        <f>SUMIF(Journal!$C$10:$C$304,ETB!B58,Journal!$E$10:$E$304)</f>
        <v>0</v>
      </c>
      <c r="M58" s="1381">
        <f>SUMIF(Journal!$C$10:$C$304,ETB!B58,Journal!$F$10:$F$304)</f>
        <v>0</v>
      </c>
      <c r="N58" s="1374"/>
      <c r="O58" s="1375"/>
      <c r="P58" s="1381"/>
      <c r="Q58" s="1374">
        <f t="shared" ca="1" si="2"/>
        <v>0</v>
      </c>
      <c r="R58" s="1382">
        <f t="shared" ca="1" si="3"/>
        <v>0</v>
      </c>
      <c r="S58" s="332" t="str">
        <f t="shared" si="5"/>
        <v>522/23</v>
      </c>
      <c r="T58" s="776"/>
      <c r="U58" s="1383">
        <f t="shared" ca="1" si="6"/>
        <v>0</v>
      </c>
    </row>
    <row r="59" spans="2:21" hidden="1">
      <c r="B59" s="757">
        <v>523</v>
      </c>
      <c r="C59" s="331" t="s">
        <v>1899</v>
      </c>
      <c r="D59" s="1374">
        <f ca="1">SUMIF(TB!$B$9:$E$120,ETB!B59,TB!$D$9:$D$120)</f>
        <v>0</v>
      </c>
      <c r="E59" s="1375">
        <f ca="1">SUMIF(TB!$B$9:$E$120,ETB!B59,TB!$E$9:$E$120)</f>
        <v>0</v>
      </c>
      <c r="F59" s="1374"/>
      <c r="G59" s="1381"/>
      <c r="H59" s="1381"/>
      <c r="I59" s="1381"/>
      <c r="J59" s="1374"/>
      <c r="K59" s="1375"/>
      <c r="L59" s="1374">
        <f>SUMIF(Journal!$C$10:$C$304,ETB!B59,Journal!$E$10:$E$304)</f>
        <v>0</v>
      </c>
      <c r="M59" s="1381">
        <f>SUMIF(Journal!$C$10:$C$304,ETB!B59,Journal!$F$10:$F$304)</f>
        <v>0</v>
      </c>
      <c r="N59" s="1374"/>
      <c r="O59" s="1375"/>
      <c r="P59" s="1381"/>
      <c r="Q59" s="1374">
        <f t="shared" ca="1" si="2"/>
        <v>0</v>
      </c>
      <c r="R59" s="1382">
        <f t="shared" ca="1" si="3"/>
        <v>0</v>
      </c>
      <c r="S59" s="332">
        <f t="shared" si="5"/>
        <v>523</v>
      </c>
      <c r="T59" s="776"/>
      <c r="U59" s="1383">
        <f t="shared" ca="1" si="6"/>
        <v>0</v>
      </c>
    </row>
    <row r="60" spans="2:21" hidden="1">
      <c r="B60" s="757" t="s">
        <v>1900</v>
      </c>
      <c r="C60" s="331" t="s">
        <v>1901</v>
      </c>
      <c r="D60" s="1374">
        <f ca="1">SUMIF(TB!$B$9:$E$120,ETB!B60,TB!$D$9:$D$120)</f>
        <v>0</v>
      </c>
      <c r="E60" s="1375">
        <f ca="1">SUMIF(TB!$B$9:$E$120,ETB!B60,TB!$E$9:$E$120)</f>
        <v>0</v>
      </c>
      <c r="F60" s="1374"/>
      <c r="G60" s="1381"/>
      <c r="H60" s="1381"/>
      <c r="I60" s="1381"/>
      <c r="J60" s="1374"/>
      <c r="K60" s="1375"/>
      <c r="L60" s="1374">
        <f>SUMIF(Journal!$C$10:$C$304,ETB!B60,Journal!$E$10:$E$304)</f>
        <v>0</v>
      </c>
      <c r="M60" s="1381">
        <f>SUMIF(Journal!$C$10:$C$304,ETB!B60,Journal!$F$10:$F$304)</f>
        <v>0</v>
      </c>
      <c r="N60" s="1374"/>
      <c r="O60" s="1375"/>
      <c r="P60" s="1381"/>
      <c r="Q60" s="1374">
        <f t="shared" ca="1" si="2"/>
        <v>0</v>
      </c>
      <c r="R60" s="1382">
        <f t="shared" ca="1" si="3"/>
        <v>0</v>
      </c>
      <c r="S60" s="332" t="str">
        <f t="shared" si="5"/>
        <v>523/1</v>
      </c>
      <c r="T60" s="776"/>
      <c r="U60" s="1383">
        <f t="shared" ca="1" si="6"/>
        <v>0</v>
      </c>
    </row>
    <row r="61" spans="2:21" hidden="1">
      <c r="B61" s="757" t="s">
        <v>1902</v>
      </c>
      <c r="C61" s="331" t="s">
        <v>1903</v>
      </c>
      <c r="D61" s="1374">
        <f ca="1">SUMIF(TB!$B$9:$E$120,ETB!B61,TB!$D$9:$D$120)</f>
        <v>0</v>
      </c>
      <c r="E61" s="1375">
        <f ca="1">SUMIF(TB!$B$9:$E$120,ETB!B61,TB!$E$9:$E$120)</f>
        <v>0</v>
      </c>
      <c r="F61" s="1374"/>
      <c r="G61" s="1381"/>
      <c r="H61" s="1381"/>
      <c r="I61" s="1381"/>
      <c r="J61" s="1374"/>
      <c r="K61" s="1375"/>
      <c r="L61" s="1374">
        <f>SUMIF(Journal!$C$10:$C$304,ETB!B61,Journal!$E$10:$E$304)</f>
        <v>0</v>
      </c>
      <c r="M61" s="1381">
        <f>SUMIF(Journal!$C$10:$C$304,ETB!B61,Journal!$F$10:$F$304)</f>
        <v>0</v>
      </c>
      <c r="N61" s="1374"/>
      <c r="O61" s="1375"/>
      <c r="P61" s="1381"/>
      <c r="Q61" s="1374">
        <f t="shared" ca="1" si="2"/>
        <v>0</v>
      </c>
      <c r="R61" s="1382">
        <f t="shared" ca="1" si="3"/>
        <v>0</v>
      </c>
      <c r="S61" s="332" t="str">
        <f t="shared" si="5"/>
        <v>523/2</v>
      </c>
      <c r="T61" s="776"/>
      <c r="U61" s="1383">
        <f t="shared" ca="1" si="6"/>
        <v>0</v>
      </c>
    </row>
    <row r="62" spans="2:21" hidden="1">
      <c r="B62" s="757" t="s">
        <v>1904</v>
      </c>
      <c r="C62" s="331" t="s">
        <v>1905</v>
      </c>
      <c r="D62" s="1374">
        <f ca="1">SUMIF(TB!$B$9:$E$120,ETB!B62,TB!$D$9:$D$120)</f>
        <v>0</v>
      </c>
      <c r="E62" s="1375">
        <f ca="1">SUMIF(TB!$B$9:$E$120,ETB!B62,TB!$E$9:$E$120)</f>
        <v>0</v>
      </c>
      <c r="F62" s="1374"/>
      <c r="G62" s="1381"/>
      <c r="H62" s="1381"/>
      <c r="I62" s="1381"/>
      <c r="J62" s="1374"/>
      <c r="K62" s="1375"/>
      <c r="L62" s="1374">
        <f>SUMIF(Journal!$C$10:$C$304,ETB!B62,Journal!$E$10:$E$304)</f>
        <v>0</v>
      </c>
      <c r="M62" s="1381">
        <f>SUMIF(Journal!$C$10:$C$304,ETB!B62,Journal!$F$10:$F$304)</f>
        <v>0</v>
      </c>
      <c r="N62" s="1374"/>
      <c r="O62" s="1375"/>
      <c r="P62" s="1381"/>
      <c r="Q62" s="1374">
        <f t="shared" ca="1" si="2"/>
        <v>0</v>
      </c>
      <c r="R62" s="1382">
        <f t="shared" ca="1" si="3"/>
        <v>0</v>
      </c>
      <c r="S62" s="332" t="str">
        <f t="shared" si="5"/>
        <v>523/3</v>
      </c>
      <c r="T62" s="776"/>
      <c r="U62" s="1383">
        <f t="shared" ca="1" si="6"/>
        <v>0</v>
      </c>
    </row>
    <row r="63" spans="2:21" hidden="1">
      <c r="B63" s="757" t="s">
        <v>1906</v>
      </c>
      <c r="C63" s="331" t="s">
        <v>1907</v>
      </c>
      <c r="D63" s="1374">
        <f ca="1">SUMIF(TB!$B$9:$E$120,ETB!B63,TB!$D$9:$D$120)</f>
        <v>0</v>
      </c>
      <c r="E63" s="1375">
        <f ca="1">SUMIF(TB!$B$9:$E$120,ETB!B63,TB!$E$9:$E$120)</f>
        <v>0</v>
      </c>
      <c r="F63" s="1374"/>
      <c r="G63" s="1381"/>
      <c r="H63" s="1381"/>
      <c r="I63" s="1381"/>
      <c r="J63" s="1374"/>
      <c r="K63" s="1375"/>
      <c r="L63" s="1374">
        <f>SUMIF(Journal!$C$10:$C$304,ETB!B63,Journal!$E$10:$E$304)</f>
        <v>0</v>
      </c>
      <c r="M63" s="1381">
        <f>SUMIF(Journal!$C$10:$C$304,ETB!B63,Journal!$F$10:$F$304)</f>
        <v>0</v>
      </c>
      <c r="N63" s="1374"/>
      <c r="O63" s="1375"/>
      <c r="P63" s="1381"/>
      <c r="Q63" s="1374">
        <f t="shared" ca="1" si="2"/>
        <v>0</v>
      </c>
      <c r="R63" s="1382">
        <f t="shared" ca="1" si="3"/>
        <v>0</v>
      </c>
      <c r="S63" s="332" t="str">
        <f t="shared" si="5"/>
        <v>523/21</v>
      </c>
      <c r="T63" s="776"/>
      <c r="U63" s="1383">
        <f t="shared" ca="1" si="6"/>
        <v>0</v>
      </c>
    </row>
    <row r="64" spans="2:21" hidden="1">
      <c r="B64" s="757" t="s">
        <v>1908</v>
      </c>
      <c r="C64" s="331" t="s">
        <v>1909</v>
      </c>
      <c r="D64" s="1374">
        <f ca="1">SUMIF(TB!$B$9:$E$120,ETB!B64,TB!$D$9:$D$120)</f>
        <v>0</v>
      </c>
      <c r="E64" s="1375">
        <f ca="1">SUMIF(TB!$B$9:$E$120,ETB!B64,TB!$E$9:$E$120)</f>
        <v>0</v>
      </c>
      <c r="F64" s="1374"/>
      <c r="G64" s="1381"/>
      <c r="H64" s="1381"/>
      <c r="I64" s="1381"/>
      <c r="J64" s="1374"/>
      <c r="K64" s="1375"/>
      <c r="L64" s="1374">
        <f>SUMIF(Journal!$C$10:$C$304,ETB!B64,Journal!$E$10:$E$304)</f>
        <v>0</v>
      </c>
      <c r="M64" s="1381">
        <f>SUMIF(Journal!$C$10:$C$304,ETB!B64,Journal!$F$10:$F$304)</f>
        <v>0</v>
      </c>
      <c r="N64" s="1374"/>
      <c r="O64" s="1375"/>
      <c r="P64" s="1381"/>
      <c r="Q64" s="1374">
        <f t="shared" ca="1" si="2"/>
        <v>0</v>
      </c>
      <c r="R64" s="1382">
        <f t="shared" ca="1" si="3"/>
        <v>0</v>
      </c>
      <c r="S64" s="332" t="str">
        <f t="shared" ref="S64:S69" si="9">B64</f>
        <v>523/22</v>
      </c>
      <c r="T64" s="776"/>
      <c r="U64" s="1383">
        <f t="shared" ca="1" si="6"/>
        <v>0</v>
      </c>
    </row>
    <row r="65" spans="2:21" hidden="1">
      <c r="B65" s="757" t="s">
        <v>1910</v>
      </c>
      <c r="C65" s="331" t="s">
        <v>1911</v>
      </c>
      <c r="D65" s="1374">
        <f ca="1">SUMIF(TB!$B$9:$E$120,ETB!B65,TB!$D$9:$D$120)</f>
        <v>0</v>
      </c>
      <c r="E65" s="1375">
        <f ca="1">SUMIF(TB!$B$9:$E$120,ETB!B65,TB!$E$9:$E$120)</f>
        <v>0</v>
      </c>
      <c r="F65" s="1374"/>
      <c r="G65" s="1381"/>
      <c r="H65" s="1381"/>
      <c r="I65" s="1381"/>
      <c r="J65" s="1374"/>
      <c r="K65" s="1375"/>
      <c r="L65" s="1374">
        <f>SUMIF(Journal!$C$10:$C$304,ETB!B65,Journal!$E$10:$E$304)</f>
        <v>0</v>
      </c>
      <c r="M65" s="1381">
        <f>SUMIF(Journal!$C$10:$C$304,ETB!B65,Journal!$F$10:$F$304)</f>
        <v>0</v>
      </c>
      <c r="N65" s="1374"/>
      <c r="O65" s="1375"/>
      <c r="P65" s="1381"/>
      <c r="Q65" s="1374">
        <f t="shared" ca="1" si="2"/>
        <v>0</v>
      </c>
      <c r="R65" s="1382">
        <f t="shared" ca="1" si="3"/>
        <v>0</v>
      </c>
      <c r="S65" s="332" t="str">
        <f t="shared" si="9"/>
        <v>523/23</v>
      </c>
      <c r="T65" s="776"/>
      <c r="U65" s="1383">
        <f t="shared" ca="1" si="6"/>
        <v>0</v>
      </c>
    </row>
    <row r="66" spans="2:21">
      <c r="B66" s="757">
        <v>524</v>
      </c>
      <c r="C66" s="331" t="s">
        <v>1912</v>
      </c>
      <c r="D66" s="1374">
        <f ca="1">SUMIF(TB!$B$9:$E$120,ETB!B66,TB!$D$9:$D$120)</f>
        <v>0</v>
      </c>
      <c r="E66" s="1375">
        <f ca="1">SUMIF(TB!$B$9:$E$120,ETB!B66,TB!$E$9:$E$120)</f>
        <v>0</v>
      </c>
      <c r="F66" s="1374"/>
      <c r="G66" s="1381"/>
      <c r="H66" s="1381"/>
      <c r="I66" s="1381"/>
      <c r="J66" s="1374"/>
      <c r="K66" s="1375"/>
      <c r="L66" s="1374">
        <f>SUMIF(Journal!$C$10:$C$304,ETB!B66,Journal!$E$10:$E$304)</f>
        <v>0</v>
      </c>
      <c r="M66" s="1381">
        <f>SUMIF(Journal!$C$10:$C$304,ETB!B66,Journal!$F$10:$F$304)</f>
        <v>0</v>
      </c>
      <c r="N66" s="1374"/>
      <c r="O66" s="1375"/>
      <c r="P66" s="1381"/>
      <c r="Q66" s="1374">
        <f ca="1">MAX((D66-E66+F66-G66+J66-K66+L66-M66+N66-O66+H66-I66),0)</f>
        <v>0</v>
      </c>
      <c r="R66" s="1382">
        <f ca="1">MAX((M66-L66+K66-J66+G66-F66+E66-D66+O66-N66-H66+I66),0)</f>
        <v>0</v>
      </c>
      <c r="S66" s="332">
        <f t="shared" si="9"/>
        <v>524</v>
      </c>
      <c r="T66" s="776"/>
      <c r="U66" s="1383">
        <f t="shared" ca="1" si="6"/>
        <v>0</v>
      </c>
    </row>
    <row r="67" spans="2:21">
      <c r="B67" s="757" t="s">
        <v>1913</v>
      </c>
      <c r="C67" s="331" t="s">
        <v>1914</v>
      </c>
      <c r="D67" s="1374">
        <f ca="1">SUMIF(TB!$B$9:$E$120,ETB!B67,TB!$D$9:$D$120)</f>
        <v>0</v>
      </c>
      <c r="E67" s="1375">
        <f ca="1">SUMIF(TB!$B$9:$E$120,ETB!B67,TB!$E$9:$E$120)</f>
        <v>0</v>
      </c>
      <c r="F67" s="1374"/>
      <c r="G67" s="1381"/>
      <c r="H67" s="1381"/>
      <c r="I67" s="1381"/>
      <c r="J67" s="1374"/>
      <c r="K67" s="1375"/>
      <c r="L67" s="1374">
        <f>SUMIF(Journal!$C$10:$C$304,ETB!B67,Journal!$E$10:$E$304)</f>
        <v>0</v>
      </c>
      <c r="M67" s="1381">
        <f>SUMIF(Journal!$C$10:$C$304,ETB!B67,Journal!$F$10:$F$304)</f>
        <v>0</v>
      </c>
      <c r="N67" s="1374"/>
      <c r="O67" s="1375"/>
      <c r="P67" s="1381"/>
      <c r="Q67" s="1374">
        <f t="shared" ref="Q67:Q130" ca="1" si="10">MAX((D67-E67+F67-G67+J67-K67+L67-M67+N67-O67+H67-I67),0)</f>
        <v>0</v>
      </c>
      <c r="R67" s="1382">
        <f t="shared" ref="R67:R130" ca="1" si="11">MAX((M67-L67+K67-J67+G67-F67+E67-D67+O67-N67-H67+I67),0)</f>
        <v>0</v>
      </c>
      <c r="S67" s="332" t="str">
        <f t="shared" si="9"/>
        <v>524/1</v>
      </c>
      <c r="T67" s="776"/>
      <c r="U67" s="1383">
        <f t="shared" ca="1" si="6"/>
        <v>0</v>
      </c>
    </row>
    <row r="68" spans="2:21">
      <c r="B68" s="757" t="s">
        <v>1915</v>
      </c>
      <c r="C68" s="331" t="s">
        <v>527</v>
      </c>
      <c r="D68" s="1374">
        <f ca="1">SUMIF(TB!$B$9:$E$120,ETB!B68,TB!$D$9:$D$120)</f>
        <v>0</v>
      </c>
      <c r="E68" s="1375">
        <f ca="1">SUMIF(TB!$B$9:$E$120,ETB!B68,TB!$E$9:$E$120)</f>
        <v>0</v>
      </c>
      <c r="F68" s="1374"/>
      <c r="G68" s="1381"/>
      <c r="H68" s="1381"/>
      <c r="I68" s="1381"/>
      <c r="J68" s="1374">
        <f>'PDB Expense'!AQ1312</f>
        <v>599</v>
      </c>
      <c r="K68" s="1375"/>
      <c r="L68" s="1374">
        <f>SUMIF(Journal!$C$10:$C$304,ETB!B68,Journal!$E$10:$E$304)</f>
        <v>0</v>
      </c>
      <c r="M68" s="1381">
        <f>SUMIF(Journal!$C$10:$C$304,ETB!B68,Journal!$F$10:$F$304)</f>
        <v>0</v>
      </c>
      <c r="N68" s="1374"/>
      <c r="O68" s="1375"/>
      <c r="P68" s="1381"/>
      <c r="Q68" s="1374">
        <f t="shared" ca="1" si="10"/>
        <v>599</v>
      </c>
      <c r="R68" s="1382">
        <f t="shared" ca="1" si="11"/>
        <v>0</v>
      </c>
      <c r="S68" s="332" t="str">
        <f t="shared" si="9"/>
        <v>524/2</v>
      </c>
      <c r="T68" s="776"/>
      <c r="U68" s="1383">
        <f t="shared" ca="1" si="6"/>
        <v>599</v>
      </c>
    </row>
    <row r="69" spans="2:21" hidden="1">
      <c r="B69" s="757" t="s">
        <v>1916</v>
      </c>
      <c r="C69" s="331" t="s">
        <v>1917</v>
      </c>
      <c r="D69" s="1374">
        <f ca="1">SUMIF(TB!$B$9:$E$120,ETB!B69,TB!$D$9:$D$120)</f>
        <v>0</v>
      </c>
      <c r="E69" s="1375">
        <f ca="1">SUMIF(TB!$B$9:$E$120,ETB!B69,TB!$E$9:$E$120)</f>
        <v>0</v>
      </c>
      <c r="F69" s="1374"/>
      <c r="G69" s="1381"/>
      <c r="H69" s="1381"/>
      <c r="I69" s="1381"/>
      <c r="J69" s="1374"/>
      <c r="K69" s="1375"/>
      <c r="L69" s="1374">
        <f>SUMIF(Journal!$C$10:$C$304,ETB!B69,Journal!$E$10:$E$304)</f>
        <v>0</v>
      </c>
      <c r="M69" s="1381">
        <f>SUMIF(Journal!$C$10:$C$304,ETB!B69,Journal!$F$10:$F$304)</f>
        <v>0</v>
      </c>
      <c r="N69" s="1374"/>
      <c r="O69" s="1375"/>
      <c r="P69" s="1381"/>
      <c r="Q69" s="1374">
        <f t="shared" ca="1" si="10"/>
        <v>0</v>
      </c>
      <c r="R69" s="1382">
        <f t="shared" ca="1" si="11"/>
        <v>0</v>
      </c>
      <c r="S69" s="332" t="str">
        <f t="shared" si="9"/>
        <v>524/3</v>
      </c>
      <c r="T69" s="776"/>
      <c r="U69" s="1383">
        <f t="shared" ca="1" si="6"/>
        <v>0</v>
      </c>
    </row>
    <row r="70" spans="2:21">
      <c r="B70" s="757" t="s">
        <v>1918</v>
      </c>
      <c r="C70" s="331" t="s">
        <v>1919</v>
      </c>
      <c r="D70" s="1374">
        <f ca="1">SUMIF(TB!$B$9:$E$120,ETB!B70,TB!$D$9:$D$120)</f>
        <v>0</v>
      </c>
      <c r="E70" s="1375">
        <f ca="1">SUMIF(TB!$B$9:$E$120,ETB!B70,TB!$E$9:$E$120)</f>
        <v>0</v>
      </c>
      <c r="F70" s="1374"/>
      <c r="G70" s="1381"/>
      <c r="H70" s="1381"/>
      <c r="I70" s="1381"/>
      <c r="J70" s="1374"/>
      <c r="K70" s="1375"/>
      <c r="L70" s="1374">
        <f>SUMIF(Journal!$C$10:$C$304,ETB!B70,Journal!$E$10:$E$304)</f>
        <v>0</v>
      </c>
      <c r="M70" s="1381">
        <f>SUMIF(Journal!$C$10:$C$304,ETB!B70,Journal!$F$10:$F$304)</f>
        <v>0</v>
      </c>
      <c r="N70" s="1374"/>
      <c r="O70" s="1375"/>
      <c r="P70" s="1381"/>
      <c r="Q70" s="1374">
        <f t="shared" ca="1" si="10"/>
        <v>0</v>
      </c>
      <c r="R70" s="1382">
        <f t="shared" ca="1" si="11"/>
        <v>0</v>
      </c>
      <c r="S70" s="332" t="str">
        <f t="shared" si="5"/>
        <v>524/21</v>
      </c>
      <c r="T70" s="776"/>
      <c r="U70" s="1383">
        <f t="shared" ca="1" si="6"/>
        <v>0</v>
      </c>
    </row>
    <row r="71" spans="2:21">
      <c r="B71" s="757" t="s">
        <v>1760</v>
      </c>
      <c r="C71" s="331" t="s">
        <v>1920</v>
      </c>
      <c r="D71" s="1374">
        <f ca="1">SUMIF(TB!$B$9:$E$120,ETB!B71,TB!$D$9:$D$120)</f>
        <v>0</v>
      </c>
      <c r="E71" s="1375">
        <f ca="1">SUMIF(TB!$B$9:$E$120,ETB!B71,TB!$E$9:$E$120)</f>
        <v>0</v>
      </c>
      <c r="F71" s="1374"/>
      <c r="G71" s="1381"/>
      <c r="H71" s="1381"/>
      <c r="I71" s="1381"/>
      <c r="J71" s="1374"/>
      <c r="K71" s="1375"/>
      <c r="L71" s="1374">
        <f>SUMIF(Journal!$C$10:$C$304,ETB!B71,Journal!$E$10:$E$304)</f>
        <v>0</v>
      </c>
      <c r="M71" s="1381">
        <f>SUMIF(Journal!$C$10:$C$304,ETB!B71,Journal!$F$10:$F$304)</f>
        <v>89.850000000000009</v>
      </c>
      <c r="N71" s="1374"/>
      <c r="O71" s="1375"/>
      <c r="P71" s="1381"/>
      <c r="Q71" s="1374">
        <f t="shared" ca="1" si="10"/>
        <v>0</v>
      </c>
      <c r="R71" s="1382">
        <f t="shared" ca="1" si="11"/>
        <v>89.850000000000009</v>
      </c>
      <c r="S71" s="332" t="str">
        <f t="shared" si="5"/>
        <v>524/22</v>
      </c>
      <c r="T71" s="776"/>
      <c r="U71" s="1383">
        <f t="shared" ca="1" si="6"/>
        <v>-89.850000000000009</v>
      </c>
    </row>
    <row r="72" spans="2:21">
      <c r="B72" s="757" t="s">
        <v>1921</v>
      </c>
      <c r="C72" s="331" t="s">
        <v>1922</v>
      </c>
      <c r="D72" s="1374">
        <f ca="1">SUMIF(TB!$B$9:$E$120,ETB!B72,TB!$D$9:$D$120)</f>
        <v>0</v>
      </c>
      <c r="E72" s="1375">
        <f ca="1">SUMIF(TB!$B$9:$E$120,ETB!B72,TB!$E$9:$E$120)</f>
        <v>0</v>
      </c>
      <c r="F72" s="1374"/>
      <c r="G72" s="1381"/>
      <c r="H72" s="1381"/>
      <c r="I72" s="1381"/>
      <c r="J72" s="1374"/>
      <c r="K72" s="1375"/>
      <c r="L72" s="1374">
        <f>SUMIF(Journal!$C$10:$C$304,ETB!B72,Journal!$E$10:$E$304)</f>
        <v>0</v>
      </c>
      <c r="M72" s="1381">
        <f>SUMIF(Journal!$C$10:$C$304,ETB!B72,Journal!$F$10:$F$304)</f>
        <v>0</v>
      </c>
      <c r="N72" s="1374"/>
      <c r="O72" s="1375"/>
      <c r="P72" s="1381"/>
      <c r="Q72" s="1374">
        <f t="shared" ca="1" si="10"/>
        <v>0</v>
      </c>
      <c r="R72" s="1382">
        <f t="shared" ca="1" si="11"/>
        <v>0</v>
      </c>
      <c r="S72" s="332" t="str">
        <f t="shared" ref="S72:S77" si="12">B72</f>
        <v>524/23</v>
      </c>
      <c r="T72" s="776"/>
      <c r="U72" s="1383">
        <f t="shared" ca="1" si="6"/>
        <v>0</v>
      </c>
    </row>
    <row r="73" spans="2:21" hidden="1">
      <c r="B73" s="757">
        <v>525</v>
      </c>
      <c r="C73" s="331" t="s">
        <v>1923</v>
      </c>
      <c r="D73" s="1374">
        <f ca="1">SUMIF(TB!$B$9:$E$120,ETB!B73,TB!$D$9:$D$120)</f>
        <v>0</v>
      </c>
      <c r="E73" s="1375">
        <f ca="1">SUMIF(TB!$B$9:$E$120,ETB!B73,TB!$E$9:$E$120)</f>
        <v>0</v>
      </c>
      <c r="F73" s="1374"/>
      <c r="G73" s="1381"/>
      <c r="H73" s="1381"/>
      <c r="I73" s="1381"/>
      <c r="J73" s="1374"/>
      <c r="K73" s="1375"/>
      <c r="L73" s="1374">
        <f>SUMIF(Journal!$C$10:$C$304,ETB!B73,Journal!$E$10:$E$304)</f>
        <v>0</v>
      </c>
      <c r="M73" s="1381">
        <f>SUMIF(Journal!$C$10:$C$304,ETB!B73,Journal!$F$10:$F$304)</f>
        <v>0</v>
      </c>
      <c r="N73" s="1374"/>
      <c r="O73" s="1375"/>
      <c r="P73" s="1381"/>
      <c r="Q73" s="1374">
        <f t="shared" ca="1" si="10"/>
        <v>0</v>
      </c>
      <c r="R73" s="1382">
        <f t="shared" ca="1" si="11"/>
        <v>0</v>
      </c>
      <c r="S73" s="332">
        <f t="shared" si="12"/>
        <v>525</v>
      </c>
      <c r="T73" s="776"/>
      <c r="U73" s="1383">
        <f t="shared" ca="1" si="6"/>
        <v>0</v>
      </c>
    </row>
    <row r="74" spans="2:21" hidden="1">
      <c r="B74" s="757" t="s">
        <v>1924</v>
      </c>
      <c r="C74" s="331" t="s">
        <v>1925</v>
      </c>
      <c r="D74" s="1374">
        <f ca="1">SUMIF(TB!$B$9:$E$120,ETB!B74,TB!$D$9:$D$120)</f>
        <v>0</v>
      </c>
      <c r="E74" s="1375">
        <f ca="1">SUMIF(TB!$B$9:$E$120,ETB!B74,TB!$E$9:$E$120)</f>
        <v>0</v>
      </c>
      <c r="F74" s="1374"/>
      <c r="G74" s="1381"/>
      <c r="H74" s="1381"/>
      <c r="I74" s="1381"/>
      <c r="J74" s="1374"/>
      <c r="K74" s="1375"/>
      <c r="L74" s="1374">
        <f>SUMIF(Journal!$C$10:$C$304,ETB!B74,Journal!$E$10:$E$304)</f>
        <v>0</v>
      </c>
      <c r="M74" s="1381">
        <f>SUMIF(Journal!$C$10:$C$304,ETB!B74,Journal!$F$10:$F$304)</f>
        <v>0</v>
      </c>
      <c r="N74" s="1374"/>
      <c r="O74" s="1375"/>
      <c r="P74" s="1381"/>
      <c r="Q74" s="1374">
        <f t="shared" ca="1" si="10"/>
        <v>0</v>
      </c>
      <c r="R74" s="1382">
        <f t="shared" ca="1" si="11"/>
        <v>0</v>
      </c>
      <c r="S74" s="332" t="str">
        <f t="shared" si="12"/>
        <v>525/1</v>
      </c>
      <c r="T74" s="776"/>
      <c r="U74" s="1383">
        <f t="shared" ca="1" si="6"/>
        <v>0</v>
      </c>
    </row>
    <row r="75" spans="2:21" hidden="1">
      <c r="B75" s="757" t="s">
        <v>1926</v>
      </c>
      <c r="C75" s="331" t="s">
        <v>1927</v>
      </c>
      <c r="D75" s="1374">
        <f ca="1">SUMIF(TB!$B$9:$E$120,ETB!B75,TB!$D$9:$D$120)</f>
        <v>0</v>
      </c>
      <c r="E75" s="1375">
        <f ca="1">SUMIF(TB!$B$9:$E$120,ETB!B75,TB!$E$9:$E$120)</f>
        <v>0</v>
      </c>
      <c r="F75" s="1374"/>
      <c r="G75" s="1381"/>
      <c r="H75" s="1381"/>
      <c r="I75" s="1381"/>
      <c r="J75" s="1374"/>
      <c r="K75" s="1375"/>
      <c r="L75" s="1374">
        <f>SUMIF(Journal!$C$10:$C$304,ETB!B75,Journal!$E$10:$E$304)</f>
        <v>0</v>
      </c>
      <c r="M75" s="1381">
        <f>SUMIF(Journal!$C$10:$C$304,ETB!B75,Journal!$F$10:$F$304)</f>
        <v>0</v>
      </c>
      <c r="N75" s="1374"/>
      <c r="O75" s="1375"/>
      <c r="P75" s="1381"/>
      <c r="Q75" s="1374">
        <f t="shared" ca="1" si="10"/>
        <v>0</v>
      </c>
      <c r="R75" s="1382">
        <f t="shared" ca="1" si="11"/>
        <v>0</v>
      </c>
      <c r="S75" s="332" t="str">
        <f t="shared" si="12"/>
        <v>525/2</v>
      </c>
      <c r="T75" s="776"/>
      <c r="U75" s="1383">
        <f t="shared" ca="1" si="6"/>
        <v>0</v>
      </c>
    </row>
    <row r="76" spans="2:21" hidden="1">
      <c r="B76" s="757" t="s">
        <v>1928</v>
      </c>
      <c r="C76" s="331" t="s">
        <v>1929</v>
      </c>
      <c r="D76" s="1374">
        <f ca="1">SUMIF(TB!$B$9:$E$120,ETB!B76,TB!$D$9:$D$120)</f>
        <v>0</v>
      </c>
      <c r="E76" s="1375">
        <f ca="1">SUMIF(TB!$B$9:$E$120,ETB!B76,TB!$E$9:$E$120)</f>
        <v>0</v>
      </c>
      <c r="F76" s="1374"/>
      <c r="G76" s="1381"/>
      <c r="H76" s="1381"/>
      <c r="I76" s="1381"/>
      <c r="J76" s="1374"/>
      <c r="K76" s="1375"/>
      <c r="L76" s="1374">
        <f>SUMIF(Journal!$C$10:$C$304,ETB!B76,Journal!$E$10:$E$304)</f>
        <v>0</v>
      </c>
      <c r="M76" s="1381">
        <f>SUMIF(Journal!$C$10:$C$304,ETB!B76,Journal!$F$10:$F$304)</f>
        <v>0</v>
      </c>
      <c r="N76" s="1374"/>
      <c r="O76" s="1375"/>
      <c r="P76" s="1381"/>
      <c r="Q76" s="1374">
        <f t="shared" ca="1" si="10"/>
        <v>0</v>
      </c>
      <c r="R76" s="1382">
        <f t="shared" ca="1" si="11"/>
        <v>0</v>
      </c>
      <c r="S76" s="332" t="str">
        <f t="shared" si="12"/>
        <v>525/3</v>
      </c>
      <c r="T76" s="776"/>
      <c r="U76" s="1383">
        <f t="shared" ca="1" si="6"/>
        <v>0</v>
      </c>
    </row>
    <row r="77" spans="2:21" hidden="1">
      <c r="B77" s="757" t="s">
        <v>1930</v>
      </c>
      <c r="C77" s="331" t="s">
        <v>1931</v>
      </c>
      <c r="D77" s="1374">
        <f ca="1">SUMIF(TB!$B$9:$E$120,ETB!B77,TB!$D$9:$D$120)</f>
        <v>0</v>
      </c>
      <c r="E77" s="1375">
        <f ca="1">SUMIF(TB!$B$9:$E$120,ETB!B77,TB!$E$9:$E$120)</f>
        <v>0</v>
      </c>
      <c r="F77" s="1374"/>
      <c r="G77" s="1381"/>
      <c r="H77" s="1381"/>
      <c r="I77" s="1381"/>
      <c r="J77" s="1374"/>
      <c r="K77" s="1375"/>
      <c r="L77" s="1374">
        <f>SUMIF(Journal!$C$10:$C$304,ETB!B77,Journal!$E$10:$E$304)</f>
        <v>0</v>
      </c>
      <c r="M77" s="1381">
        <f>SUMIF(Journal!$C$10:$C$304,ETB!B77,Journal!$F$10:$F$304)</f>
        <v>0</v>
      </c>
      <c r="N77" s="1374"/>
      <c r="O77" s="1375"/>
      <c r="P77" s="1381"/>
      <c r="Q77" s="1374">
        <f t="shared" ca="1" si="10"/>
        <v>0</v>
      </c>
      <c r="R77" s="1382">
        <f t="shared" ca="1" si="11"/>
        <v>0</v>
      </c>
      <c r="S77" s="332" t="str">
        <f t="shared" si="12"/>
        <v>525/21</v>
      </c>
      <c r="T77" s="776"/>
      <c r="U77" s="1383">
        <f t="shared" ca="1" si="6"/>
        <v>0</v>
      </c>
    </row>
    <row r="78" spans="2:21" hidden="1">
      <c r="B78" s="757" t="s">
        <v>1932</v>
      </c>
      <c r="C78" s="331" t="s">
        <v>1933</v>
      </c>
      <c r="D78" s="1374">
        <f ca="1">SUMIF(TB!$B$9:$E$120,ETB!B78,TB!$D$9:$D$120)</f>
        <v>0</v>
      </c>
      <c r="E78" s="1375">
        <f ca="1">SUMIF(TB!$B$9:$E$120,ETB!B78,TB!$E$9:$E$120)</f>
        <v>0</v>
      </c>
      <c r="F78" s="1374"/>
      <c r="G78" s="1381"/>
      <c r="H78" s="1381"/>
      <c r="I78" s="1381"/>
      <c r="J78" s="1374"/>
      <c r="K78" s="1375"/>
      <c r="L78" s="1374">
        <f>SUMIF(Journal!$C$10:$C$304,ETB!B78,Journal!$E$10:$E$304)</f>
        <v>0</v>
      </c>
      <c r="M78" s="1381">
        <f>SUMIF(Journal!$C$10:$C$304,ETB!B78,Journal!$F$10:$F$304)</f>
        <v>0</v>
      </c>
      <c r="N78" s="1374"/>
      <c r="O78" s="1375"/>
      <c r="P78" s="1381"/>
      <c r="Q78" s="1374">
        <f t="shared" ca="1" si="10"/>
        <v>0</v>
      </c>
      <c r="R78" s="1382">
        <f t="shared" ca="1" si="11"/>
        <v>0</v>
      </c>
      <c r="S78" s="332" t="str">
        <f t="shared" si="5"/>
        <v>525/22</v>
      </c>
      <c r="T78" s="776"/>
      <c r="U78" s="1383">
        <f t="shared" ca="1" si="6"/>
        <v>0</v>
      </c>
    </row>
    <row r="79" spans="2:21" hidden="1">
      <c r="B79" s="757" t="s">
        <v>1934</v>
      </c>
      <c r="C79" s="331" t="s">
        <v>1935</v>
      </c>
      <c r="D79" s="1374">
        <f ca="1">SUMIF(TB!$B$9:$E$120,ETB!B79,TB!$D$9:$D$120)</f>
        <v>0</v>
      </c>
      <c r="E79" s="1375">
        <f ca="1">SUMIF(TB!$B$9:$E$120,ETB!B79,TB!$E$9:$E$120)</f>
        <v>0</v>
      </c>
      <c r="F79" s="1374"/>
      <c r="G79" s="1381"/>
      <c r="H79" s="1381"/>
      <c r="I79" s="1381"/>
      <c r="J79" s="1374"/>
      <c r="K79" s="1375"/>
      <c r="L79" s="1374">
        <f>SUMIF(Journal!$C$10:$C$304,ETB!B79,Journal!$E$10:$E$304)</f>
        <v>0</v>
      </c>
      <c r="M79" s="1381">
        <f>SUMIF(Journal!$C$10:$C$304,ETB!B79,Journal!$F$10:$F$304)</f>
        <v>0</v>
      </c>
      <c r="N79" s="1374"/>
      <c r="O79" s="1375"/>
      <c r="P79" s="1381"/>
      <c r="Q79" s="1374">
        <f t="shared" ca="1" si="10"/>
        <v>0</v>
      </c>
      <c r="R79" s="1382">
        <f t="shared" ca="1" si="11"/>
        <v>0</v>
      </c>
      <c r="S79" s="332" t="str">
        <f t="shared" si="5"/>
        <v>525/23</v>
      </c>
      <c r="T79" s="776"/>
      <c r="U79" s="1383">
        <f t="shared" ca="1" si="6"/>
        <v>0</v>
      </c>
    </row>
    <row r="80" spans="2:21">
      <c r="B80" s="757">
        <v>526</v>
      </c>
      <c r="C80" s="331" t="s">
        <v>1936</v>
      </c>
      <c r="D80" s="1374">
        <f ca="1">SUMIF(TB!$B$9:$E$120,ETB!B80,TB!$D$9:$D$120)</f>
        <v>0</v>
      </c>
      <c r="E80" s="1375">
        <f ca="1">SUMIF(TB!$B$9:$E$120,ETB!B80,TB!$E$9:$E$120)</f>
        <v>0</v>
      </c>
      <c r="F80" s="1374"/>
      <c r="G80" s="1381"/>
      <c r="H80" s="1381"/>
      <c r="I80" s="1381"/>
      <c r="J80" s="1374"/>
      <c r="K80" s="1375"/>
      <c r="L80" s="1374">
        <f>SUMIF(Journal!$C$10:$C$304,ETB!B80,Journal!$E$10:$E$304)</f>
        <v>0</v>
      </c>
      <c r="M80" s="1381">
        <f>SUMIF(Journal!$C$10:$C$304,ETB!B80,Journal!$F$10:$F$304)</f>
        <v>0</v>
      </c>
      <c r="N80" s="1374"/>
      <c r="O80" s="1375"/>
      <c r="P80" s="1381"/>
      <c r="Q80" s="1374">
        <f t="shared" ca="1" si="10"/>
        <v>0</v>
      </c>
      <c r="R80" s="1382">
        <f t="shared" ca="1" si="11"/>
        <v>0</v>
      </c>
      <c r="S80" s="332">
        <f t="shared" ref="S80:S85" si="13">B80</f>
        <v>526</v>
      </c>
      <c r="T80" s="776"/>
      <c r="U80" s="1383">
        <f t="shared" ref="U80:U143" ca="1" si="14">+Q80-R80</f>
        <v>0</v>
      </c>
    </row>
    <row r="81" spans="2:21">
      <c r="B81" s="757" t="s">
        <v>1937</v>
      </c>
      <c r="C81" s="331" t="s">
        <v>1938</v>
      </c>
      <c r="D81" s="1374">
        <f ca="1">SUMIF(TB!$B$9:$E$120,ETB!B81,TB!$D$9:$D$120)</f>
        <v>0</v>
      </c>
      <c r="E81" s="1375">
        <f ca="1">SUMIF(TB!$B$9:$E$120,ETB!B81,TB!$E$9:$E$120)</f>
        <v>0</v>
      </c>
      <c r="F81" s="1374"/>
      <c r="G81" s="1381"/>
      <c r="H81" s="1381"/>
      <c r="I81" s="1381"/>
      <c r="J81" s="1374"/>
      <c r="K81" s="1375"/>
      <c r="L81" s="1374">
        <f>SUMIF(Journal!$C$10:$C$304,ETB!B81,Journal!$E$10:$E$304)</f>
        <v>0</v>
      </c>
      <c r="M81" s="1381">
        <f>SUMIF(Journal!$C$10:$C$304,ETB!B81,Journal!$F$10:$F$304)</f>
        <v>0</v>
      </c>
      <c r="N81" s="1374"/>
      <c r="O81" s="1375"/>
      <c r="P81" s="1381"/>
      <c r="Q81" s="1374">
        <f t="shared" ca="1" si="10"/>
        <v>0</v>
      </c>
      <c r="R81" s="1382">
        <f t="shared" ca="1" si="11"/>
        <v>0</v>
      </c>
      <c r="S81" s="332" t="str">
        <f t="shared" si="13"/>
        <v>526/1</v>
      </c>
      <c r="T81" s="776"/>
      <c r="U81" s="1383">
        <f t="shared" ca="1" si="14"/>
        <v>0</v>
      </c>
    </row>
    <row r="82" spans="2:21">
      <c r="B82" s="757" t="s">
        <v>1939</v>
      </c>
      <c r="C82" s="331" t="s">
        <v>530</v>
      </c>
      <c r="D82" s="1374">
        <f ca="1">SUMIF(TB!$B$9:$E$120,ETB!B82,TB!$D$9:$D$120)</f>
        <v>0</v>
      </c>
      <c r="E82" s="1375">
        <f ca="1">SUMIF(TB!$B$9:$E$120,ETB!B82,TB!$E$9:$E$120)</f>
        <v>0</v>
      </c>
      <c r="F82" s="1374"/>
      <c r="G82" s="1381"/>
      <c r="H82" s="1381"/>
      <c r="I82" s="1381"/>
      <c r="J82" s="1374">
        <f>'PDB Expense'!AR1312</f>
        <v>1653.33</v>
      </c>
      <c r="K82" s="1375"/>
      <c r="L82" s="1374">
        <f>SUMIF(Journal!$C$10:$C$304,ETB!B82,Journal!$E$10:$E$304)</f>
        <v>0</v>
      </c>
      <c r="M82" s="1381">
        <f>SUMIF(Journal!$C$10:$C$304,ETB!B82,Journal!$F$10:$F$304)</f>
        <v>0</v>
      </c>
      <c r="N82" s="1374"/>
      <c r="O82" s="1375"/>
      <c r="P82" s="1381"/>
      <c r="Q82" s="1374">
        <f t="shared" ca="1" si="10"/>
        <v>1653.33</v>
      </c>
      <c r="R82" s="1382">
        <f t="shared" ca="1" si="11"/>
        <v>0</v>
      </c>
      <c r="S82" s="332" t="str">
        <f t="shared" si="13"/>
        <v>526/2</v>
      </c>
      <c r="T82" s="776"/>
      <c r="U82" s="1383">
        <f t="shared" ca="1" si="14"/>
        <v>1653.33</v>
      </c>
    </row>
    <row r="83" spans="2:21" hidden="1">
      <c r="B83" s="757" t="s">
        <v>1940</v>
      </c>
      <c r="C83" s="331" t="s">
        <v>1941</v>
      </c>
      <c r="D83" s="1374">
        <f ca="1">SUMIF(TB!$B$9:$E$120,ETB!B83,TB!$D$9:$D$120)</f>
        <v>0</v>
      </c>
      <c r="E83" s="1375">
        <f ca="1">SUMIF(TB!$B$9:$E$120,ETB!B83,TB!$E$9:$E$120)</f>
        <v>0</v>
      </c>
      <c r="F83" s="1374"/>
      <c r="G83" s="1381"/>
      <c r="H83" s="1381"/>
      <c r="I83" s="1381"/>
      <c r="J83" s="1374"/>
      <c r="K83" s="1375"/>
      <c r="L83" s="1374">
        <f>SUMIF(Journal!$C$10:$C$304,ETB!B83,Journal!$E$10:$E$304)</f>
        <v>0</v>
      </c>
      <c r="M83" s="1381">
        <f>SUMIF(Journal!$C$10:$C$304,ETB!B83,Journal!$F$10:$F$304)</f>
        <v>0</v>
      </c>
      <c r="N83" s="1374"/>
      <c r="O83" s="1375"/>
      <c r="P83" s="1381"/>
      <c r="Q83" s="1374">
        <f t="shared" ca="1" si="10"/>
        <v>0</v>
      </c>
      <c r="R83" s="1382">
        <f t="shared" ca="1" si="11"/>
        <v>0</v>
      </c>
      <c r="S83" s="332" t="str">
        <f t="shared" si="13"/>
        <v>526/3</v>
      </c>
      <c r="T83" s="776"/>
      <c r="U83" s="1383">
        <f t="shared" ca="1" si="14"/>
        <v>0</v>
      </c>
    </row>
    <row r="84" spans="2:21">
      <c r="B84" s="757" t="s">
        <v>1942</v>
      </c>
      <c r="C84" s="331" t="s">
        <v>1943</v>
      </c>
      <c r="D84" s="1374">
        <f ca="1">SUMIF(TB!$B$9:$E$120,ETB!B84,TB!$D$9:$D$120)</f>
        <v>0</v>
      </c>
      <c r="E84" s="1375">
        <f ca="1">SUMIF(TB!$B$9:$E$120,ETB!B84,TB!$E$9:$E$120)</f>
        <v>0</v>
      </c>
      <c r="F84" s="1374"/>
      <c r="G84" s="1381"/>
      <c r="H84" s="1381"/>
      <c r="I84" s="1381"/>
      <c r="J84" s="1374"/>
      <c r="K84" s="1375"/>
      <c r="L84" s="1374">
        <f>SUMIF(Journal!$C$10:$C$304,ETB!B84,Journal!$E$10:$E$304)</f>
        <v>0</v>
      </c>
      <c r="M84" s="1381">
        <f>SUMIF(Journal!$C$10:$C$304,ETB!B84,Journal!$F$10:$F$304)</f>
        <v>0</v>
      </c>
      <c r="N84" s="1374"/>
      <c r="O84" s="1375"/>
      <c r="P84" s="1381"/>
      <c r="Q84" s="1374">
        <f t="shared" ca="1" si="10"/>
        <v>0</v>
      </c>
      <c r="R84" s="1382">
        <f t="shared" ca="1" si="11"/>
        <v>0</v>
      </c>
      <c r="S84" s="332" t="str">
        <f t="shared" si="13"/>
        <v>526/21</v>
      </c>
      <c r="T84" s="776"/>
      <c r="U84" s="1383">
        <f t="shared" ca="1" si="14"/>
        <v>0</v>
      </c>
    </row>
    <row r="85" spans="2:21">
      <c r="B85" s="757" t="s">
        <v>1761</v>
      </c>
      <c r="C85" s="331" t="s">
        <v>1944</v>
      </c>
      <c r="D85" s="1374">
        <f ca="1">SUMIF(TB!$B$9:$E$120,ETB!B85,TB!$D$9:$D$120)</f>
        <v>0</v>
      </c>
      <c r="E85" s="1375">
        <f ca="1">SUMIF(TB!$B$9:$E$120,ETB!B85,TB!$E$9:$E$120)</f>
        <v>0</v>
      </c>
      <c r="F85" s="1374"/>
      <c r="G85" s="1381"/>
      <c r="H85" s="1381"/>
      <c r="I85" s="1381"/>
      <c r="J85" s="1374"/>
      <c r="K85" s="1375"/>
      <c r="L85" s="1374">
        <f>SUMIF(Journal!$C$10:$C$304,ETB!B85,Journal!$E$10:$E$304)</f>
        <v>0</v>
      </c>
      <c r="M85" s="1381">
        <f>SUMIF(Journal!$C$10:$C$304,ETB!B85,Journal!$F$10:$F$304)</f>
        <v>82.666499999999999</v>
      </c>
      <c r="N85" s="1374"/>
      <c r="O85" s="1375"/>
      <c r="P85" s="1381"/>
      <c r="Q85" s="1374">
        <f t="shared" ca="1" si="10"/>
        <v>0</v>
      </c>
      <c r="R85" s="1382">
        <f t="shared" ca="1" si="11"/>
        <v>82.666499999999999</v>
      </c>
      <c r="S85" s="332" t="str">
        <f t="shared" si="13"/>
        <v>526/22</v>
      </c>
      <c r="T85" s="776"/>
      <c r="U85" s="1383">
        <f t="shared" ca="1" si="14"/>
        <v>-82.666499999999999</v>
      </c>
    </row>
    <row r="86" spans="2:21" hidden="1">
      <c r="B86" s="757" t="s">
        <v>1945</v>
      </c>
      <c r="C86" s="331" t="s">
        <v>1946</v>
      </c>
      <c r="D86" s="1374">
        <f ca="1">SUMIF(TB!$B$9:$E$120,ETB!B86,TB!$D$9:$D$120)</f>
        <v>0</v>
      </c>
      <c r="E86" s="1375">
        <f ca="1">SUMIF(TB!$B$9:$E$120,ETB!B86,TB!$E$9:$E$120)</f>
        <v>0</v>
      </c>
      <c r="F86" s="1374"/>
      <c r="G86" s="1381"/>
      <c r="H86" s="1381"/>
      <c r="I86" s="1381"/>
      <c r="J86" s="1374"/>
      <c r="K86" s="1375"/>
      <c r="L86" s="1374">
        <f>SUMIF(Journal!$C$10:$C$304,ETB!B86,Journal!$E$10:$E$304)</f>
        <v>0</v>
      </c>
      <c r="M86" s="1381">
        <f>SUMIF(Journal!$C$10:$C$304,ETB!B86,Journal!$F$10:$F$304)</f>
        <v>0</v>
      </c>
      <c r="N86" s="1374"/>
      <c r="O86" s="1375"/>
      <c r="P86" s="1381"/>
      <c r="Q86" s="1374">
        <f t="shared" ca="1" si="10"/>
        <v>0</v>
      </c>
      <c r="R86" s="1382">
        <f t="shared" ca="1" si="11"/>
        <v>0</v>
      </c>
      <c r="S86" s="332" t="str">
        <f t="shared" ref="S86:S93" si="15">B86</f>
        <v>526/23</v>
      </c>
      <c r="T86" s="776"/>
      <c r="U86" s="1383">
        <f t="shared" ca="1" si="14"/>
        <v>0</v>
      </c>
    </row>
    <row r="87" spans="2:21" hidden="1">
      <c r="B87" s="757">
        <v>542</v>
      </c>
      <c r="C87" s="331" t="s">
        <v>1947</v>
      </c>
      <c r="D87" s="1374">
        <f ca="1">SUMIF(TB!$B$9:$E$120,ETB!B87,TB!$D$9:$D$120)</f>
        <v>0</v>
      </c>
      <c r="E87" s="1375">
        <f ca="1">SUMIF(TB!$B$9:$E$120,ETB!B87,TB!$E$9:$E$120)</f>
        <v>0</v>
      </c>
      <c r="F87" s="1374"/>
      <c r="G87" s="1381"/>
      <c r="H87" s="1381"/>
      <c r="I87" s="1381"/>
      <c r="J87" s="1374"/>
      <c r="K87" s="1375"/>
      <c r="L87" s="1374">
        <f>SUMIF(Journal!$C$10:$C$304,ETB!B87,Journal!$E$10:$E$304)</f>
        <v>0</v>
      </c>
      <c r="M87" s="1381">
        <f>SUMIF(Journal!$C$10:$C$304,ETB!B87,Journal!$F$10:$F$304)</f>
        <v>0</v>
      </c>
      <c r="N87" s="1374"/>
      <c r="O87" s="1375"/>
      <c r="P87" s="1381"/>
      <c r="Q87" s="1374">
        <f t="shared" ca="1" si="10"/>
        <v>0</v>
      </c>
      <c r="R87" s="1382">
        <f t="shared" ca="1" si="11"/>
        <v>0</v>
      </c>
      <c r="S87" s="332">
        <f t="shared" si="15"/>
        <v>542</v>
      </c>
      <c r="T87" s="776"/>
      <c r="U87" s="1383">
        <f t="shared" ca="1" si="14"/>
        <v>0</v>
      </c>
    </row>
    <row r="88" spans="2:21" hidden="1">
      <c r="B88" s="757">
        <v>543</v>
      </c>
      <c r="C88" s="331" t="s">
        <v>1948</v>
      </c>
      <c r="D88" s="1374">
        <f ca="1">SUMIF(TB!$B$9:$E$120,ETB!B88,TB!$D$9:$D$120)</f>
        <v>0</v>
      </c>
      <c r="E88" s="1375">
        <f ca="1">SUMIF(TB!$B$9:$E$120,ETB!B88,TB!$E$9:$E$120)</f>
        <v>0</v>
      </c>
      <c r="F88" s="1374"/>
      <c r="G88" s="1381"/>
      <c r="H88" s="1381"/>
      <c r="I88" s="1381"/>
      <c r="J88" s="1374"/>
      <c r="K88" s="1375"/>
      <c r="L88" s="1374">
        <f>SUMIF(Journal!$C$10:$C$304,ETB!B88,Journal!$E$10:$E$304)</f>
        <v>0</v>
      </c>
      <c r="M88" s="1381">
        <f>SUMIF(Journal!$C$10:$C$304,ETB!B88,Journal!$F$10:$F$304)</f>
        <v>0</v>
      </c>
      <c r="N88" s="1374"/>
      <c r="O88" s="1375"/>
      <c r="P88" s="1381"/>
      <c r="Q88" s="1374">
        <f t="shared" ca="1" si="10"/>
        <v>0</v>
      </c>
      <c r="R88" s="1382">
        <f t="shared" ca="1" si="11"/>
        <v>0</v>
      </c>
      <c r="S88" s="332">
        <f t="shared" si="15"/>
        <v>543</v>
      </c>
      <c r="T88" s="776"/>
      <c r="U88" s="1383">
        <f t="shared" ca="1" si="14"/>
        <v>0</v>
      </c>
    </row>
    <row r="89" spans="2:21" hidden="1">
      <c r="B89" s="757">
        <v>548</v>
      </c>
      <c r="C89" s="331" t="s">
        <v>1949</v>
      </c>
      <c r="D89" s="1374">
        <f ca="1">SUMIF(TB!$B$9:$E$120,ETB!B89,TB!$D$9:$D$120)</f>
        <v>0</v>
      </c>
      <c r="E89" s="1375">
        <f ca="1">SUMIF(TB!$B$9:$E$120,ETB!B89,TB!$E$9:$E$120)</f>
        <v>0</v>
      </c>
      <c r="F89" s="1374"/>
      <c r="G89" s="1381"/>
      <c r="H89" s="1381"/>
      <c r="I89" s="1381"/>
      <c r="J89" s="1374"/>
      <c r="K89" s="1375"/>
      <c r="L89" s="1374">
        <f>SUMIF(Journal!$C$10:$C$304,ETB!B89,Journal!$E$10:$E$304)</f>
        <v>0</v>
      </c>
      <c r="M89" s="1381">
        <f>SUMIF(Journal!$C$10:$C$304,ETB!B89,Journal!$F$10:$F$304)</f>
        <v>0</v>
      </c>
      <c r="N89" s="1374"/>
      <c r="O89" s="1375"/>
      <c r="P89" s="1381"/>
      <c r="Q89" s="1374">
        <f t="shared" ca="1" si="10"/>
        <v>0</v>
      </c>
      <c r="R89" s="1382">
        <f t="shared" ca="1" si="11"/>
        <v>0</v>
      </c>
      <c r="S89" s="332">
        <f t="shared" si="15"/>
        <v>548</v>
      </c>
      <c r="T89" s="776"/>
      <c r="U89" s="1383">
        <f t="shared" ca="1" si="14"/>
        <v>0</v>
      </c>
    </row>
    <row r="90" spans="2:21" hidden="1">
      <c r="B90" s="757">
        <v>549</v>
      </c>
      <c r="C90" s="331" t="s">
        <v>1950</v>
      </c>
      <c r="D90" s="1374">
        <f ca="1">SUMIF(TB!$B$9:$E$120,ETB!B90,TB!$D$9:$D$120)</f>
        <v>0</v>
      </c>
      <c r="E90" s="1375">
        <f ca="1">SUMIF(TB!$B$9:$E$120,ETB!B90,TB!$E$9:$E$120)</f>
        <v>0</v>
      </c>
      <c r="F90" s="1374"/>
      <c r="G90" s="1381"/>
      <c r="H90" s="1381"/>
      <c r="I90" s="1381"/>
      <c r="J90" s="1374"/>
      <c r="K90" s="1375"/>
      <c r="L90" s="1374">
        <f>SUMIF(Journal!$C$10:$C$304,ETB!B90,Journal!$E$10:$E$304)</f>
        <v>0</v>
      </c>
      <c r="M90" s="1381">
        <f>SUMIF(Journal!$C$10:$C$304,ETB!B90,Journal!$F$10:$F$304)</f>
        <v>0</v>
      </c>
      <c r="N90" s="1374"/>
      <c r="O90" s="1375"/>
      <c r="P90" s="1381"/>
      <c r="Q90" s="1374">
        <f t="shared" ca="1" si="10"/>
        <v>0</v>
      </c>
      <c r="R90" s="1382">
        <f t="shared" ca="1" si="11"/>
        <v>0</v>
      </c>
      <c r="S90" s="332">
        <f t="shared" si="15"/>
        <v>549</v>
      </c>
      <c r="T90" s="776"/>
      <c r="U90" s="1383">
        <f t="shared" ca="1" si="14"/>
        <v>0</v>
      </c>
    </row>
    <row r="91" spans="2:21" hidden="1">
      <c r="B91" s="757">
        <v>550</v>
      </c>
      <c r="C91" s="331" t="s">
        <v>1951</v>
      </c>
      <c r="D91" s="1374">
        <f ca="1">SUMIF(TB!$B$9:$E$120,ETB!B91,TB!$D$9:$D$120)</f>
        <v>0</v>
      </c>
      <c r="E91" s="1375">
        <f ca="1">SUMIF(TB!$B$9:$E$120,ETB!B91,TB!$E$9:$E$120)</f>
        <v>0</v>
      </c>
      <c r="F91" s="1374"/>
      <c r="G91" s="1381"/>
      <c r="H91" s="1381"/>
      <c r="I91" s="1381"/>
      <c r="J91" s="1374"/>
      <c r="K91" s="1375"/>
      <c r="L91" s="1374">
        <f>SUMIF(Journal!$C$10:$C$304,ETB!B91,Journal!$E$10:$E$304)</f>
        <v>0</v>
      </c>
      <c r="M91" s="1381">
        <f>SUMIF(Journal!$C$10:$C$304,ETB!B91,Journal!$F$10:$F$304)</f>
        <v>0</v>
      </c>
      <c r="N91" s="1374"/>
      <c r="O91" s="1375"/>
      <c r="P91" s="1381"/>
      <c r="Q91" s="1374">
        <f t="shared" ca="1" si="10"/>
        <v>0</v>
      </c>
      <c r="R91" s="1382">
        <f t="shared" ca="1" si="11"/>
        <v>0</v>
      </c>
      <c r="S91" s="332">
        <f t="shared" si="15"/>
        <v>550</v>
      </c>
      <c r="T91" s="776"/>
      <c r="U91" s="1383">
        <f t="shared" ca="1" si="14"/>
        <v>0</v>
      </c>
    </row>
    <row r="92" spans="2:21" hidden="1">
      <c r="B92" s="757">
        <v>551</v>
      </c>
      <c r="C92" s="331" t="s">
        <v>1952</v>
      </c>
      <c r="D92" s="1374">
        <f ca="1">SUMIF(TB!$B$9:$E$120,ETB!B92,TB!$D$9:$D$120)</f>
        <v>0</v>
      </c>
      <c r="E92" s="1375">
        <f ca="1">SUMIF(TB!$B$9:$E$120,ETB!B92,TB!$E$9:$E$120)</f>
        <v>0</v>
      </c>
      <c r="F92" s="1374"/>
      <c r="G92" s="1381"/>
      <c r="H92" s="1381"/>
      <c r="I92" s="1381"/>
      <c r="J92" s="1374"/>
      <c r="K92" s="1375"/>
      <c r="L92" s="1374">
        <f>SUMIF(Journal!$C$10:$C$304,ETB!B92,Journal!$E$10:$E$304)</f>
        <v>0</v>
      </c>
      <c r="M92" s="1381">
        <f>SUMIF(Journal!$C$10:$C$304,ETB!B92,Journal!$F$10:$F$304)</f>
        <v>0</v>
      </c>
      <c r="N92" s="1374"/>
      <c r="O92" s="1375"/>
      <c r="P92" s="1381"/>
      <c r="Q92" s="1374">
        <f t="shared" ca="1" si="10"/>
        <v>0</v>
      </c>
      <c r="R92" s="1382">
        <f t="shared" ca="1" si="11"/>
        <v>0</v>
      </c>
      <c r="S92" s="332">
        <f t="shared" si="15"/>
        <v>551</v>
      </c>
      <c r="T92" s="776"/>
      <c r="U92" s="1383">
        <f t="shared" ca="1" si="14"/>
        <v>0</v>
      </c>
    </row>
    <row r="93" spans="2:21" hidden="1">
      <c r="B93" s="757">
        <v>552</v>
      </c>
      <c r="C93" s="331" t="s">
        <v>1953</v>
      </c>
      <c r="D93" s="1374">
        <f ca="1">SUMIF(TB!$B$9:$E$120,ETB!B93,TB!$D$9:$D$120)</f>
        <v>0</v>
      </c>
      <c r="E93" s="1375">
        <f ca="1">SUMIF(TB!$B$9:$E$120,ETB!B93,TB!$E$9:$E$120)</f>
        <v>0</v>
      </c>
      <c r="F93" s="1374"/>
      <c r="G93" s="1381"/>
      <c r="H93" s="1381"/>
      <c r="I93" s="1381"/>
      <c r="J93" s="1374"/>
      <c r="K93" s="1375"/>
      <c r="L93" s="1374">
        <f>SUMIF(Journal!$C$10:$C$304,ETB!B93,Journal!$E$10:$E$304)</f>
        <v>0</v>
      </c>
      <c r="M93" s="1381">
        <f>SUMIF(Journal!$C$10:$C$304,ETB!B93,Journal!$F$10:$F$304)</f>
        <v>0</v>
      </c>
      <c r="N93" s="1374"/>
      <c r="O93" s="1375"/>
      <c r="P93" s="1381"/>
      <c r="Q93" s="1374">
        <f t="shared" ca="1" si="10"/>
        <v>0</v>
      </c>
      <c r="R93" s="1382">
        <f t="shared" ca="1" si="11"/>
        <v>0</v>
      </c>
      <c r="S93" s="332">
        <f t="shared" si="15"/>
        <v>552</v>
      </c>
      <c r="T93" s="776"/>
      <c r="U93" s="1383">
        <f t="shared" ca="1" si="14"/>
        <v>0</v>
      </c>
    </row>
    <row r="94" spans="2:21" hidden="1">
      <c r="B94" s="757">
        <v>553</v>
      </c>
      <c r="C94" s="331" t="s">
        <v>1954</v>
      </c>
      <c r="D94" s="1374">
        <f ca="1">SUMIF(TB!$B$9:$E$120,ETB!B94,TB!$D$9:$D$120)</f>
        <v>0</v>
      </c>
      <c r="E94" s="1375">
        <f ca="1">SUMIF(TB!$B$9:$E$120,ETB!B94,TB!$E$9:$E$120)</f>
        <v>0</v>
      </c>
      <c r="F94" s="1374"/>
      <c r="G94" s="1381"/>
      <c r="H94" s="1381"/>
      <c r="I94" s="1381"/>
      <c r="J94" s="1374"/>
      <c r="K94" s="1375"/>
      <c r="L94" s="1374">
        <f>SUMIF(Journal!$C$10:$C$304,ETB!B94,Journal!$E$10:$E$304)</f>
        <v>0</v>
      </c>
      <c r="M94" s="1381">
        <f>SUMIF(Journal!$C$10:$C$304,ETB!B94,Journal!$F$10:$F$304)</f>
        <v>0</v>
      </c>
      <c r="N94" s="1374"/>
      <c r="O94" s="1375"/>
      <c r="P94" s="1381"/>
      <c r="Q94" s="1374">
        <f t="shared" ca="1" si="10"/>
        <v>0</v>
      </c>
      <c r="R94" s="1382">
        <f t="shared" ca="1" si="11"/>
        <v>0</v>
      </c>
      <c r="S94" s="332">
        <f t="shared" ref="S94:S117" si="16">B94</f>
        <v>553</v>
      </c>
      <c r="T94" s="776"/>
      <c r="U94" s="1383">
        <f t="shared" ca="1" si="14"/>
        <v>0</v>
      </c>
    </row>
    <row r="95" spans="2:21" hidden="1">
      <c r="B95" s="757">
        <v>556</v>
      </c>
      <c r="C95" s="331" t="s">
        <v>1955</v>
      </c>
      <c r="D95" s="1374">
        <f ca="1">SUMIF(TB!$B$9:$E$120,ETB!B95,TB!$D$9:$D$120)</f>
        <v>0</v>
      </c>
      <c r="E95" s="1375">
        <f ca="1">SUMIF(TB!$B$9:$E$120,ETB!B95,TB!$E$9:$E$120)</f>
        <v>0</v>
      </c>
      <c r="F95" s="1374"/>
      <c r="G95" s="1381"/>
      <c r="H95" s="1381"/>
      <c r="I95" s="1381"/>
      <c r="J95" s="1374"/>
      <c r="K95" s="1375"/>
      <c r="L95" s="1374">
        <f>SUMIF(Journal!$C$10:$C$304,ETB!B95,Journal!$E$10:$E$304)</f>
        <v>0</v>
      </c>
      <c r="M95" s="1381">
        <f>SUMIF(Journal!$C$10:$C$304,ETB!B95,Journal!$F$10:$F$304)</f>
        <v>0</v>
      </c>
      <c r="N95" s="1374"/>
      <c r="O95" s="1375"/>
      <c r="P95" s="1381"/>
      <c r="Q95" s="1374">
        <f t="shared" ca="1" si="10"/>
        <v>0</v>
      </c>
      <c r="R95" s="1382">
        <f t="shared" ca="1" si="11"/>
        <v>0</v>
      </c>
      <c r="S95" s="332">
        <f t="shared" si="16"/>
        <v>556</v>
      </c>
      <c r="T95" s="776"/>
      <c r="U95" s="1383">
        <f t="shared" ca="1" si="14"/>
        <v>0</v>
      </c>
    </row>
    <row r="96" spans="2:21" hidden="1">
      <c r="B96" s="757" t="s">
        <v>1956</v>
      </c>
      <c r="C96" s="331" t="s">
        <v>1957</v>
      </c>
      <c r="D96" s="1374">
        <f ca="1">SUMIF(TB!$B$9:$E$120,ETB!B96,TB!$D$9:$D$120)</f>
        <v>0</v>
      </c>
      <c r="E96" s="1375">
        <f ca="1">SUMIF(TB!$B$9:$E$120,ETB!B96,TB!$E$9:$E$120)</f>
        <v>0</v>
      </c>
      <c r="F96" s="1374"/>
      <c r="G96" s="1381"/>
      <c r="H96" s="1381"/>
      <c r="I96" s="1381"/>
      <c r="J96" s="1374"/>
      <c r="K96" s="1375"/>
      <c r="L96" s="1374">
        <f>SUMIF(Journal!$C$10:$C$304,ETB!B96,Journal!$E$10:$E$304)</f>
        <v>0</v>
      </c>
      <c r="M96" s="1381">
        <f>SUMIF(Journal!$C$10:$C$304,ETB!B96,Journal!$F$10:$F$304)</f>
        <v>0</v>
      </c>
      <c r="N96" s="1374"/>
      <c r="O96" s="1375"/>
      <c r="P96" s="1381"/>
      <c r="Q96" s="1374">
        <f t="shared" ca="1" si="10"/>
        <v>0</v>
      </c>
      <c r="R96" s="1382">
        <f t="shared" ca="1" si="11"/>
        <v>0</v>
      </c>
      <c r="S96" s="332" t="str">
        <f t="shared" si="16"/>
        <v>556/1</v>
      </c>
      <c r="T96" s="776"/>
      <c r="U96" s="1383">
        <f t="shared" ca="1" si="14"/>
        <v>0</v>
      </c>
    </row>
    <row r="97" spans="2:21" hidden="1">
      <c r="B97" s="757" t="s">
        <v>1958</v>
      </c>
      <c r="C97" s="331" t="s">
        <v>1959</v>
      </c>
      <c r="D97" s="1374">
        <f ca="1">SUMIF(TB!$B$9:$E$120,ETB!B97,TB!$D$9:$D$120)</f>
        <v>0</v>
      </c>
      <c r="E97" s="1375">
        <f ca="1">SUMIF(TB!$B$9:$E$120,ETB!B97,TB!$E$9:$E$120)</f>
        <v>0</v>
      </c>
      <c r="F97" s="1374"/>
      <c r="G97" s="1381"/>
      <c r="H97" s="1381"/>
      <c r="I97" s="1381"/>
      <c r="J97" s="1374"/>
      <c r="K97" s="1375"/>
      <c r="L97" s="1374">
        <f>SUMIF(Journal!$C$10:$C$304,ETB!B97,Journal!$E$10:$E$304)</f>
        <v>0</v>
      </c>
      <c r="M97" s="1381">
        <f>SUMIF(Journal!$C$10:$C$304,ETB!B97,Journal!$F$10:$F$304)</f>
        <v>0</v>
      </c>
      <c r="N97" s="1374"/>
      <c r="O97" s="1375"/>
      <c r="P97" s="1381"/>
      <c r="Q97" s="1374">
        <f t="shared" ca="1" si="10"/>
        <v>0</v>
      </c>
      <c r="R97" s="1382">
        <f t="shared" ca="1" si="11"/>
        <v>0</v>
      </c>
      <c r="S97" s="332" t="str">
        <f t="shared" si="16"/>
        <v>556/2</v>
      </c>
      <c r="T97" s="776"/>
      <c r="U97" s="1383">
        <f t="shared" ca="1" si="14"/>
        <v>0</v>
      </c>
    </row>
    <row r="98" spans="2:21" hidden="1">
      <c r="B98" s="757" t="s">
        <v>1960</v>
      </c>
      <c r="C98" s="331" t="s">
        <v>1961</v>
      </c>
      <c r="D98" s="1374">
        <f ca="1">SUMIF(TB!$B$9:$E$120,ETB!B98,TB!$D$9:$D$120)</f>
        <v>0</v>
      </c>
      <c r="E98" s="1375">
        <f ca="1">SUMIF(TB!$B$9:$E$120,ETB!B98,TB!$E$9:$E$120)</f>
        <v>0</v>
      </c>
      <c r="F98" s="1374"/>
      <c r="G98" s="1381"/>
      <c r="H98" s="1381"/>
      <c r="I98" s="1381"/>
      <c r="J98" s="1374"/>
      <c r="K98" s="1375"/>
      <c r="L98" s="1374">
        <f>SUMIF(Journal!$C$10:$C$304,ETB!B98,Journal!$E$10:$E$304)</f>
        <v>0</v>
      </c>
      <c r="M98" s="1381">
        <f>SUMIF(Journal!$C$10:$C$304,ETB!B98,Journal!$F$10:$F$304)</f>
        <v>0</v>
      </c>
      <c r="N98" s="1374"/>
      <c r="O98" s="1375"/>
      <c r="P98" s="1381"/>
      <c r="Q98" s="1374">
        <f t="shared" ca="1" si="10"/>
        <v>0</v>
      </c>
      <c r="R98" s="1382">
        <f t="shared" ca="1" si="11"/>
        <v>0</v>
      </c>
      <c r="S98" s="332" t="str">
        <f t="shared" si="16"/>
        <v>556/3</v>
      </c>
      <c r="T98" s="776"/>
      <c r="U98" s="1383">
        <f t="shared" ca="1" si="14"/>
        <v>0</v>
      </c>
    </row>
    <row r="99" spans="2:21" hidden="1">
      <c r="B99" s="757" t="s">
        <v>1962</v>
      </c>
      <c r="C99" s="331" t="s">
        <v>1963</v>
      </c>
      <c r="D99" s="1374">
        <f ca="1">SUMIF(TB!$B$9:$E$120,ETB!B99,TB!$D$9:$D$120)</f>
        <v>0</v>
      </c>
      <c r="E99" s="1375">
        <f ca="1">SUMIF(TB!$B$9:$E$120,ETB!B99,TB!$E$9:$E$120)</f>
        <v>0</v>
      </c>
      <c r="F99" s="1374"/>
      <c r="G99" s="1381"/>
      <c r="H99" s="1381"/>
      <c r="I99" s="1381"/>
      <c r="J99" s="1374"/>
      <c r="K99" s="1375"/>
      <c r="L99" s="1374">
        <f>SUMIF(Journal!$C$10:$C$304,ETB!B99,Journal!$E$10:$E$304)</f>
        <v>0</v>
      </c>
      <c r="M99" s="1381">
        <f>SUMIF(Journal!$C$10:$C$304,ETB!B99,Journal!$F$10:$F$304)</f>
        <v>0</v>
      </c>
      <c r="N99" s="1374"/>
      <c r="O99" s="1375"/>
      <c r="P99" s="1381"/>
      <c r="Q99" s="1374">
        <f t="shared" ca="1" si="10"/>
        <v>0</v>
      </c>
      <c r="R99" s="1382">
        <f t="shared" ca="1" si="11"/>
        <v>0</v>
      </c>
      <c r="S99" s="332" t="str">
        <f t="shared" si="16"/>
        <v>556/21</v>
      </c>
      <c r="T99" s="776"/>
      <c r="U99" s="1383">
        <f t="shared" ca="1" si="14"/>
        <v>0</v>
      </c>
    </row>
    <row r="100" spans="2:21" hidden="1">
      <c r="B100" s="757" t="s">
        <v>1964</v>
      </c>
      <c r="C100" s="331" t="s">
        <v>1965</v>
      </c>
      <c r="D100" s="1374">
        <f ca="1">SUMIF(TB!$B$9:$E$120,ETB!B100,TB!$D$9:$D$120)</f>
        <v>0</v>
      </c>
      <c r="E100" s="1375">
        <f ca="1">SUMIF(TB!$B$9:$E$120,ETB!B100,TB!$E$9:$E$120)</f>
        <v>0</v>
      </c>
      <c r="F100" s="1374"/>
      <c r="G100" s="1381"/>
      <c r="H100" s="1381"/>
      <c r="I100" s="1381"/>
      <c r="J100" s="1374"/>
      <c r="K100" s="1375"/>
      <c r="L100" s="1374">
        <f>SUMIF(Journal!$C$10:$C$304,ETB!B100,Journal!$E$10:$E$304)</f>
        <v>0</v>
      </c>
      <c r="M100" s="1381">
        <f>SUMIF(Journal!$C$10:$C$304,ETB!B100,Journal!$F$10:$F$304)</f>
        <v>0</v>
      </c>
      <c r="N100" s="1374"/>
      <c r="O100" s="1375"/>
      <c r="P100" s="1381"/>
      <c r="Q100" s="1374">
        <f t="shared" ca="1" si="10"/>
        <v>0</v>
      </c>
      <c r="R100" s="1382">
        <f t="shared" ca="1" si="11"/>
        <v>0</v>
      </c>
      <c r="S100" s="332" t="str">
        <f t="shared" si="16"/>
        <v>556/22</v>
      </c>
      <c r="T100" s="776"/>
      <c r="U100" s="1383">
        <f t="shared" ca="1" si="14"/>
        <v>0</v>
      </c>
    </row>
    <row r="101" spans="2:21" hidden="1">
      <c r="B101" s="757" t="s">
        <v>1966</v>
      </c>
      <c r="C101" s="331" t="s">
        <v>1967</v>
      </c>
      <c r="D101" s="1374">
        <f ca="1">SUMIF(TB!$B$9:$E$120,ETB!B101,TB!$D$9:$D$120)</f>
        <v>0</v>
      </c>
      <c r="E101" s="1375">
        <f ca="1">SUMIF(TB!$B$9:$E$120,ETB!B101,TB!$E$9:$E$120)</f>
        <v>0</v>
      </c>
      <c r="F101" s="1374"/>
      <c r="G101" s="1381"/>
      <c r="H101" s="1381"/>
      <c r="I101" s="1381"/>
      <c r="J101" s="1374"/>
      <c r="K101" s="1375"/>
      <c r="L101" s="1374">
        <f>SUMIF(Journal!$C$10:$C$304,ETB!B101,Journal!$E$10:$E$304)</f>
        <v>0</v>
      </c>
      <c r="M101" s="1381">
        <f>SUMIF(Journal!$C$10:$C$304,ETB!B101,Journal!$F$10:$F$304)</f>
        <v>0</v>
      </c>
      <c r="N101" s="1374"/>
      <c r="O101" s="1375"/>
      <c r="P101" s="1381"/>
      <c r="Q101" s="1374">
        <f t="shared" ca="1" si="10"/>
        <v>0</v>
      </c>
      <c r="R101" s="1382">
        <f t="shared" ca="1" si="11"/>
        <v>0</v>
      </c>
      <c r="S101" s="332" t="str">
        <f t="shared" si="16"/>
        <v>556/23</v>
      </c>
      <c r="T101" s="776"/>
      <c r="U101" s="1383">
        <f t="shared" ca="1" si="14"/>
        <v>0</v>
      </c>
    </row>
    <row r="102" spans="2:21" hidden="1">
      <c r="B102" s="757">
        <v>557</v>
      </c>
      <c r="C102" s="331" t="s">
        <v>1968</v>
      </c>
      <c r="D102" s="1374">
        <f ca="1">SUMIF(TB!$B$9:$E$120,ETB!B102,TB!$D$9:$D$120)</f>
        <v>0</v>
      </c>
      <c r="E102" s="1375">
        <f ca="1">SUMIF(TB!$B$9:$E$120,ETB!B102,TB!$E$9:$E$120)</f>
        <v>0</v>
      </c>
      <c r="F102" s="1374"/>
      <c r="G102" s="1381"/>
      <c r="H102" s="1381"/>
      <c r="I102" s="1381"/>
      <c r="J102" s="1374"/>
      <c r="K102" s="1375"/>
      <c r="L102" s="1374">
        <f>SUMIF(Journal!$C$10:$C$304,ETB!B102,Journal!$E$10:$E$304)</f>
        <v>0</v>
      </c>
      <c r="M102" s="1381">
        <f>SUMIF(Journal!$C$10:$C$304,ETB!B102,Journal!$F$10:$F$304)</f>
        <v>0</v>
      </c>
      <c r="N102" s="1374"/>
      <c r="O102" s="1375"/>
      <c r="P102" s="1381"/>
      <c r="Q102" s="1374">
        <f t="shared" ca="1" si="10"/>
        <v>0</v>
      </c>
      <c r="R102" s="1382">
        <f t="shared" ca="1" si="11"/>
        <v>0</v>
      </c>
      <c r="S102" s="332">
        <f t="shared" si="16"/>
        <v>557</v>
      </c>
      <c r="T102" s="776"/>
      <c r="U102" s="1383">
        <f t="shared" ca="1" si="14"/>
        <v>0</v>
      </c>
    </row>
    <row r="103" spans="2:21" hidden="1">
      <c r="B103" s="757" t="s">
        <v>1969</v>
      </c>
      <c r="C103" s="331" t="s">
        <v>1970</v>
      </c>
      <c r="D103" s="1374">
        <f ca="1">SUMIF(TB!$B$9:$E$120,ETB!B103,TB!$D$9:$D$120)</f>
        <v>0</v>
      </c>
      <c r="E103" s="1375">
        <f ca="1">SUMIF(TB!$B$9:$E$120,ETB!B103,TB!$E$9:$E$120)</f>
        <v>0</v>
      </c>
      <c r="F103" s="1374"/>
      <c r="G103" s="1381"/>
      <c r="H103" s="1381"/>
      <c r="I103" s="1381"/>
      <c r="J103" s="1374"/>
      <c r="K103" s="1375"/>
      <c r="L103" s="1374">
        <f>SUMIF(Journal!$C$10:$C$304,ETB!B103,Journal!$E$10:$E$304)</f>
        <v>0</v>
      </c>
      <c r="M103" s="1381">
        <f>SUMIF(Journal!$C$10:$C$304,ETB!B103,Journal!$F$10:$F$304)</f>
        <v>0</v>
      </c>
      <c r="N103" s="1374"/>
      <c r="O103" s="1375"/>
      <c r="P103" s="1381"/>
      <c r="Q103" s="1374">
        <f t="shared" ca="1" si="10"/>
        <v>0</v>
      </c>
      <c r="R103" s="1382">
        <f t="shared" ca="1" si="11"/>
        <v>0</v>
      </c>
      <c r="S103" s="332" t="str">
        <f t="shared" si="16"/>
        <v>557/1</v>
      </c>
      <c r="T103" s="776"/>
      <c r="U103" s="1383">
        <f t="shared" ca="1" si="14"/>
        <v>0</v>
      </c>
    </row>
    <row r="104" spans="2:21" hidden="1">
      <c r="B104" s="757" t="s">
        <v>1971</v>
      </c>
      <c r="C104" s="331" t="s">
        <v>1972</v>
      </c>
      <c r="D104" s="1374">
        <f ca="1">SUMIF(TB!$B$9:$E$120,ETB!B104,TB!$D$9:$D$120)</f>
        <v>0</v>
      </c>
      <c r="E104" s="1375">
        <f ca="1">SUMIF(TB!$B$9:$E$120,ETB!B104,TB!$E$9:$E$120)</f>
        <v>0</v>
      </c>
      <c r="F104" s="1374"/>
      <c r="G104" s="1381"/>
      <c r="H104" s="1381"/>
      <c r="I104" s="1381"/>
      <c r="J104" s="1374"/>
      <c r="K104" s="1375"/>
      <c r="L104" s="1374">
        <f>SUMIF(Journal!$C$10:$C$304,ETB!B104,Journal!$E$10:$E$304)</f>
        <v>0</v>
      </c>
      <c r="M104" s="1381">
        <f>SUMIF(Journal!$C$10:$C$304,ETB!B104,Journal!$F$10:$F$304)</f>
        <v>0</v>
      </c>
      <c r="N104" s="1374"/>
      <c r="O104" s="1375"/>
      <c r="P104" s="1381"/>
      <c r="Q104" s="1374">
        <f t="shared" ca="1" si="10"/>
        <v>0</v>
      </c>
      <c r="R104" s="1382">
        <f t="shared" ca="1" si="11"/>
        <v>0</v>
      </c>
      <c r="S104" s="332" t="str">
        <f t="shared" si="16"/>
        <v>557/2</v>
      </c>
      <c r="T104" s="776"/>
      <c r="U104" s="1383">
        <f t="shared" ca="1" si="14"/>
        <v>0</v>
      </c>
    </row>
    <row r="105" spans="2:21" hidden="1">
      <c r="B105" s="757" t="s">
        <v>1973</v>
      </c>
      <c r="C105" s="331" t="s">
        <v>1974</v>
      </c>
      <c r="D105" s="1374">
        <f ca="1">SUMIF(TB!$B$9:$E$120,ETB!B105,TB!$D$9:$D$120)</f>
        <v>0</v>
      </c>
      <c r="E105" s="1375">
        <f ca="1">SUMIF(TB!$B$9:$E$120,ETB!B105,TB!$E$9:$E$120)</f>
        <v>0</v>
      </c>
      <c r="F105" s="1374"/>
      <c r="G105" s="1381"/>
      <c r="H105" s="1381"/>
      <c r="I105" s="1381"/>
      <c r="J105" s="1374"/>
      <c r="K105" s="1375"/>
      <c r="L105" s="1374">
        <f>SUMIF(Journal!$C$10:$C$304,ETB!B105,Journal!$E$10:$E$304)</f>
        <v>0</v>
      </c>
      <c r="M105" s="1381">
        <f>SUMIF(Journal!$C$10:$C$304,ETB!B105,Journal!$F$10:$F$304)</f>
        <v>0</v>
      </c>
      <c r="N105" s="1374"/>
      <c r="O105" s="1375"/>
      <c r="P105" s="1381"/>
      <c r="Q105" s="1374">
        <f t="shared" ca="1" si="10"/>
        <v>0</v>
      </c>
      <c r="R105" s="1382">
        <f t="shared" ca="1" si="11"/>
        <v>0</v>
      </c>
      <c r="S105" s="332" t="str">
        <f t="shared" si="16"/>
        <v>557/3</v>
      </c>
      <c r="T105" s="776"/>
      <c r="U105" s="1383">
        <f t="shared" ca="1" si="14"/>
        <v>0</v>
      </c>
    </row>
    <row r="106" spans="2:21" hidden="1">
      <c r="B106" s="757" t="s">
        <v>1975</v>
      </c>
      <c r="C106" s="331" t="s">
        <v>1976</v>
      </c>
      <c r="D106" s="1374">
        <f ca="1">SUMIF(TB!$B$9:$E$120,ETB!B106,TB!$D$9:$D$120)</f>
        <v>0</v>
      </c>
      <c r="E106" s="1375">
        <f ca="1">SUMIF(TB!$B$9:$E$120,ETB!B106,TB!$E$9:$E$120)</f>
        <v>0</v>
      </c>
      <c r="F106" s="1374"/>
      <c r="G106" s="1381"/>
      <c r="H106" s="1381"/>
      <c r="I106" s="1381"/>
      <c r="J106" s="1374"/>
      <c r="K106" s="1375"/>
      <c r="L106" s="1374">
        <f>SUMIF(Journal!$C$10:$C$304,ETB!B106,Journal!$E$10:$E$304)</f>
        <v>0</v>
      </c>
      <c r="M106" s="1381">
        <f>SUMIF(Journal!$C$10:$C$304,ETB!B106,Journal!$F$10:$F$304)</f>
        <v>0</v>
      </c>
      <c r="N106" s="1374"/>
      <c r="O106" s="1375"/>
      <c r="P106" s="1381"/>
      <c r="Q106" s="1374">
        <f t="shared" ca="1" si="10"/>
        <v>0</v>
      </c>
      <c r="R106" s="1382">
        <f t="shared" ca="1" si="11"/>
        <v>0</v>
      </c>
      <c r="S106" s="332" t="str">
        <f t="shared" si="16"/>
        <v>557/21</v>
      </c>
      <c r="T106" s="776"/>
      <c r="U106" s="1383">
        <f t="shared" ca="1" si="14"/>
        <v>0</v>
      </c>
    </row>
    <row r="107" spans="2:21" hidden="1">
      <c r="B107" s="757" t="s">
        <v>1977</v>
      </c>
      <c r="C107" s="331" t="s">
        <v>1978</v>
      </c>
      <c r="D107" s="1374">
        <f ca="1">SUMIF(TB!$B$9:$E$120,ETB!B107,TB!$D$9:$D$120)</f>
        <v>0</v>
      </c>
      <c r="E107" s="1375">
        <f ca="1">SUMIF(TB!$B$9:$E$120,ETB!B107,TB!$E$9:$E$120)</f>
        <v>0</v>
      </c>
      <c r="F107" s="1374"/>
      <c r="G107" s="1381"/>
      <c r="H107" s="1381"/>
      <c r="I107" s="1381"/>
      <c r="J107" s="1374"/>
      <c r="K107" s="1375"/>
      <c r="L107" s="1374">
        <f>SUMIF(Journal!$C$10:$C$304,ETB!B107,Journal!$E$10:$E$304)</f>
        <v>0</v>
      </c>
      <c r="M107" s="1381">
        <f>SUMIF(Journal!$C$10:$C$304,ETB!B107,Journal!$F$10:$F$304)</f>
        <v>0</v>
      </c>
      <c r="N107" s="1374"/>
      <c r="O107" s="1375"/>
      <c r="P107" s="1381"/>
      <c r="Q107" s="1374">
        <f t="shared" ca="1" si="10"/>
        <v>0</v>
      </c>
      <c r="R107" s="1382">
        <f t="shared" ca="1" si="11"/>
        <v>0</v>
      </c>
      <c r="S107" s="332" t="str">
        <f t="shared" si="16"/>
        <v>557/22</v>
      </c>
      <c r="T107" s="776"/>
      <c r="U107" s="1383">
        <f t="shared" ca="1" si="14"/>
        <v>0</v>
      </c>
    </row>
    <row r="108" spans="2:21" hidden="1">
      <c r="B108" s="757" t="s">
        <v>1979</v>
      </c>
      <c r="C108" s="331" t="s">
        <v>1980</v>
      </c>
      <c r="D108" s="1374">
        <f ca="1">SUMIF(TB!$B$9:$E$120,ETB!B108,TB!$D$9:$D$120)</f>
        <v>0</v>
      </c>
      <c r="E108" s="1375">
        <f ca="1">SUMIF(TB!$B$9:$E$120,ETB!B108,TB!$E$9:$E$120)</f>
        <v>0</v>
      </c>
      <c r="F108" s="1374"/>
      <c r="G108" s="1381"/>
      <c r="H108" s="1381"/>
      <c r="I108" s="1381"/>
      <c r="J108" s="1374"/>
      <c r="K108" s="1375"/>
      <c r="L108" s="1374">
        <f>SUMIF(Journal!$C$10:$C$304,ETB!B108,Journal!$E$10:$E$304)</f>
        <v>0</v>
      </c>
      <c r="M108" s="1381">
        <f>SUMIF(Journal!$C$10:$C$304,ETB!B108,Journal!$F$10:$F$304)</f>
        <v>0</v>
      </c>
      <c r="N108" s="1374"/>
      <c r="O108" s="1375"/>
      <c r="P108" s="1381"/>
      <c r="Q108" s="1374">
        <f t="shared" ca="1" si="10"/>
        <v>0</v>
      </c>
      <c r="R108" s="1382">
        <f t="shared" ca="1" si="11"/>
        <v>0</v>
      </c>
      <c r="S108" s="332" t="str">
        <f t="shared" si="16"/>
        <v>557/23</v>
      </c>
      <c r="T108" s="776"/>
      <c r="U108" s="1383">
        <f t="shared" ca="1" si="14"/>
        <v>0</v>
      </c>
    </row>
    <row r="109" spans="2:21" hidden="1">
      <c r="B109" s="757">
        <v>558</v>
      </c>
      <c r="C109" s="331" t="s">
        <v>1981</v>
      </c>
      <c r="D109" s="1374">
        <f ca="1">SUMIF(TB!$B$9:$E$120,ETB!B109,TB!$D$9:$D$120)</f>
        <v>0</v>
      </c>
      <c r="E109" s="1375">
        <f ca="1">SUMIF(TB!$B$9:$E$120,ETB!B109,TB!$E$9:$E$120)</f>
        <v>0</v>
      </c>
      <c r="F109" s="1374"/>
      <c r="G109" s="1381"/>
      <c r="H109" s="1381"/>
      <c r="I109" s="1381"/>
      <c r="J109" s="1374"/>
      <c r="K109" s="1375"/>
      <c r="L109" s="1374">
        <f>SUMIF(Journal!$C$10:$C$304,ETB!B109,Journal!$E$10:$E$304)</f>
        <v>0</v>
      </c>
      <c r="M109" s="1381">
        <f>SUMIF(Journal!$C$10:$C$304,ETB!B109,Journal!$F$10:$F$304)</f>
        <v>0</v>
      </c>
      <c r="N109" s="1374"/>
      <c r="O109" s="1375"/>
      <c r="P109" s="1381"/>
      <c r="Q109" s="1374">
        <f t="shared" ca="1" si="10"/>
        <v>0</v>
      </c>
      <c r="R109" s="1382">
        <f t="shared" ca="1" si="11"/>
        <v>0</v>
      </c>
      <c r="S109" s="332">
        <f t="shared" si="16"/>
        <v>558</v>
      </c>
      <c r="T109" s="776"/>
      <c r="U109" s="1383">
        <f t="shared" ca="1" si="14"/>
        <v>0</v>
      </c>
    </row>
    <row r="110" spans="2:21" hidden="1">
      <c r="B110" s="757" t="s">
        <v>1982</v>
      </c>
      <c r="C110" s="331" t="s">
        <v>1983</v>
      </c>
      <c r="D110" s="1374">
        <f ca="1">SUMIF(TB!$B$9:$E$120,ETB!B110,TB!$D$9:$D$120)</f>
        <v>0</v>
      </c>
      <c r="E110" s="1375">
        <f ca="1">SUMIF(TB!$B$9:$E$120,ETB!B110,TB!$E$9:$E$120)</f>
        <v>0</v>
      </c>
      <c r="F110" s="1374"/>
      <c r="G110" s="1381"/>
      <c r="H110" s="1381"/>
      <c r="I110" s="1381"/>
      <c r="J110" s="1374"/>
      <c r="K110" s="1375"/>
      <c r="L110" s="1374">
        <f>SUMIF(Journal!$C$10:$C$304,ETB!B110,Journal!$E$10:$E$304)</f>
        <v>0</v>
      </c>
      <c r="M110" s="1381">
        <f>SUMIF(Journal!$C$10:$C$304,ETB!B110,Journal!$F$10:$F$304)</f>
        <v>0</v>
      </c>
      <c r="N110" s="1374"/>
      <c r="O110" s="1375"/>
      <c r="P110" s="1381"/>
      <c r="Q110" s="1374">
        <f t="shared" ca="1" si="10"/>
        <v>0</v>
      </c>
      <c r="R110" s="1382">
        <f t="shared" ca="1" si="11"/>
        <v>0</v>
      </c>
      <c r="S110" s="332" t="str">
        <f t="shared" si="16"/>
        <v>558/1</v>
      </c>
      <c r="T110" s="776"/>
      <c r="U110" s="1383">
        <f t="shared" ca="1" si="14"/>
        <v>0</v>
      </c>
    </row>
    <row r="111" spans="2:21" hidden="1">
      <c r="B111" s="757" t="s">
        <v>1984</v>
      </c>
      <c r="C111" s="331" t="s">
        <v>1985</v>
      </c>
      <c r="D111" s="1374">
        <f ca="1">SUMIF(TB!$B$9:$E$120,ETB!B111,TB!$D$9:$D$120)</f>
        <v>0</v>
      </c>
      <c r="E111" s="1375">
        <f ca="1">SUMIF(TB!$B$9:$E$120,ETB!B111,TB!$E$9:$E$120)</f>
        <v>0</v>
      </c>
      <c r="F111" s="1374"/>
      <c r="G111" s="1381"/>
      <c r="H111" s="1381"/>
      <c r="I111" s="1381"/>
      <c r="J111" s="1374"/>
      <c r="K111" s="1375"/>
      <c r="L111" s="1374">
        <f>SUMIF(Journal!$C$10:$C$304,ETB!B111,Journal!$E$10:$E$304)</f>
        <v>0</v>
      </c>
      <c r="M111" s="1381">
        <f>SUMIF(Journal!$C$10:$C$304,ETB!B111,Journal!$F$10:$F$304)</f>
        <v>0</v>
      </c>
      <c r="N111" s="1374"/>
      <c r="O111" s="1375"/>
      <c r="P111" s="1381"/>
      <c r="Q111" s="1374">
        <f t="shared" ca="1" si="10"/>
        <v>0</v>
      </c>
      <c r="R111" s="1382">
        <f t="shared" ca="1" si="11"/>
        <v>0</v>
      </c>
      <c r="S111" s="332" t="str">
        <f t="shared" si="16"/>
        <v>558/2</v>
      </c>
      <c r="T111" s="776"/>
      <c r="U111" s="1383">
        <f t="shared" ca="1" si="14"/>
        <v>0</v>
      </c>
    </row>
    <row r="112" spans="2:21" hidden="1">
      <c r="B112" s="757" t="s">
        <v>1986</v>
      </c>
      <c r="C112" s="331" t="s">
        <v>1987</v>
      </c>
      <c r="D112" s="1374">
        <f ca="1">SUMIF(TB!$B$9:$E$120,ETB!B112,TB!$D$9:$D$120)</f>
        <v>0</v>
      </c>
      <c r="E112" s="1375">
        <f ca="1">SUMIF(TB!$B$9:$E$120,ETB!B112,TB!$E$9:$E$120)</f>
        <v>0</v>
      </c>
      <c r="F112" s="1374"/>
      <c r="G112" s="1381"/>
      <c r="H112" s="1381"/>
      <c r="I112" s="1381"/>
      <c r="J112" s="1374"/>
      <c r="K112" s="1375"/>
      <c r="L112" s="1374">
        <f>SUMIF(Journal!$C$10:$C$304,ETB!B112,Journal!$E$10:$E$304)</f>
        <v>0</v>
      </c>
      <c r="M112" s="1381">
        <f>SUMIF(Journal!$C$10:$C$304,ETB!B112,Journal!$F$10:$F$304)</f>
        <v>0</v>
      </c>
      <c r="N112" s="1374"/>
      <c r="O112" s="1375"/>
      <c r="P112" s="1381"/>
      <c r="Q112" s="1374">
        <f t="shared" ca="1" si="10"/>
        <v>0</v>
      </c>
      <c r="R112" s="1382">
        <f t="shared" ca="1" si="11"/>
        <v>0</v>
      </c>
      <c r="S112" s="332" t="str">
        <f t="shared" si="16"/>
        <v>558/3</v>
      </c>
      <c r="T112" s="776"/>
      <c r="U112" s="1383">
        <f t="shared" ca="1" si="14"/>
        <v>0</v>
      </c>
    </row>
    <row r="113" spans="2:21" hidden="1">
      <c r="B113" s="757" t="s">
        <v>1988</v>
      </c>
      <c r="C113" s="331" t="s">
        <v>1989</v>
      </c>
      <c r="D113" s="1374">
        <f ca="1">SUMIF(TB!$B$9:$E$120,ETB!B113,TB!$D$9:$D$120)</f>
        <v>0</v>
      </c>
      <c r="E113" s="1375">
        <f ca="1">SUMIF(TB!$B$9:$E$120,ETB!B113,TB!$E$9:$E$120)</f>
        <v>0</v>
      </c>
      <c r="F113" s="1374"/>
      <c r="G113" s="1381"/>
      <c r="H113" s="1381"/>
      <c r="I113" s="1381"/>
      <c r="J113" s="1374"/>
      <c r="K113" s="1375"/>
      <c r="L113" s="1374">
        <f>SUMIF(Journal!$C$10:$C$304,ETB!B113,Journal!$E$10:$E$304)</f>
        <v>0</v>
      </c>
      <c r="M113" s="1381">
        <f>SUMIF(Journal!$C$10:$C$304,ETB!B113,Journal!$F$10:$F$304)</f>
        <v>0</v>
      </c>
      <c r="N113" s="1374"/>
      <c r="O113" s="1375"/>
      <c r="P113" s="1381"/>
      <c r="Q113" s="1374">
        <f t="shared" ca="1" si="10"/>
        <v>0</v>
      </c>
      <c r="R113" s="1382">
        <f t="shared" ca="1" si="11"/>
        <v>0</v>
      </c>
      <c r="S113" s="332" t="str">
        <f t="shared" si="16"/>
        <v>558/21</v>
      </c>
      <c r="T113" s="776"/>
      <c r="U113" s="1383">
        <f t="shared" ca="1" si="14"/>
        <v>0</v>
      </c>
    </row>
    <row r="114" spans="2:21" hidden="1">
      <c r="B114" s="757" t="s">
        <v>1990</v>
      </c>
      <c r="C114" s="331" t="s">
        <v>1991</v>
      </c>
      <c r="D114" s="1374">
        <f ca="1">SUMIF(TB!$B$9:$E$120,ETB!B114,TB!$D$9:$D$120)</f>
        <v>0</v>
      </c>
      <c r="E114" s="1375">
        <f ca="1">SUMIF(TB!$B$9:$E$120,ETB!B114,TB!$E$9:$E$120)</f>
        <v>0</v>
      </c>
      <c r="F114" s="1374"/>
      <c r="G114" s="1381"/>
      <c r="H114" s="1381"/>
      <c r="I114" s="1381"/>
      <c r="J114" s="1374"/>
      <c r="K114" s="1375"/>
      <c r="L114" s="1374">
        <f>SUMIF(Journal!$C$10:$C$304,ETB!B114,Journal!$E$10:$E$304)</f>
        <v>0</v>
      </c>
      <c r="M114" s="1381">
        <f>SUMIF(Journal!$C$10:$C$304,ETB!B114,Journal!$F$10:$F$304)</f>
        <v>0</v>
      </c>
      <c r="N114" s="1374"/>
      <c r="O114" s="1375"/>
      <c r="P114" s="1381"/>
      <c r="Q114" s="1374">
        <f t="shared" ca="1" si="10"/>
        <v>0</v>
      </c>
      <c r="R114" s="1382">
        <f t="shared" ca="1" si="11"/>
        <v>0</v>
      </c>
      <c r="S114" s="332" t="str">
        <f t="shared" si="16"/>
        <v>558/22</v>
      </c>
      <c r="T114" s="776"/>
      <c r="U114" s="1383">
        <f t="shared" ca="1" si="14"/>
        <v>0</v>
      </c>
    </row>
    <row r="115" spans="2:21" hidden="1">
      <c r="B115" s="757" t="s">
        <v>1992</v>
      </c>
      <c r="C115" s="331" t="s">
        <v>1993</v>
      </c>
      <c r="D115" s="1374">
        <f ca="1">SUMIF(TB!$B$9:$E$120,ETB!B115,TB!$D$9:$D$120)</f>
        <v>0</v>
      </c>
      <c r="E115" s="1375">
        <f ca="1">SUMIF(TB!$B$9:$E$120,ETB!B115,TB!$E$9:$E$120)</f>
        <v>0</v>
      </c>
      <c r="F115" s="1374"/>
      <c r="G115" s="1381"/>
      <c r="H115" s="1381"/>
      <c r="I115" s="1381"/>
      <c r="J115" s="1374"/>
      <c r="K115" s="1375"/>
      <c r="L115" s="1374">
        <f>SUMIF(Journal!$C$10:$C$304,ETB!B115,Journal!$E$10:$E$304)</f>
        <v>0</v>
      </c>
      <c r="M115" s="1381">
        <f>SUMIF(Journal!$C$10:$C$304,ETB!B115,Journal!$F$10:$F$304)</f>
        <v>0</v>
      </c>
      <c r="N115" s="1374"/>
      <c r="O115" s="1375"/>
      <c r="P115" s="1381"/>
      <c r="Q115" s="1374">
        <f t="shared" ca="1" si="10"/>
        <v>0</v>
      </c>
      <c r="R115" s="1382">
        <f t="shared" ca="1" si="11"/>
        <v>0</v>
      </c>
      <c r="S115" s="332" t="str">
        <f t="shared" si="16"/>
        <v>558/23</v>
      </c>
      <c r="T115" s="776"/>
      <c r="U115" s="1383">
        <f t="shared" ca="1" si="14"/>
        <v>0</v>
      </c>
    </row>
    <row r="116" spans="2:21" hidden="1">
      <c r="B116" s="757">
        <v>559</v>
      </c>
      <c r="C116" s="331" t="s">
        <v>1994</v>
      </c>
      <c r="D116" s="1374">
        <f ca="1">SUMIF(TB!$B$9:$E$120,ETB!B116,TB!$D$9:$D$120)</f>
        <v>0</v>
      </c>
      <c r="E116" s="1375">
        <f ca="1">SUMIF(TB!$B$9:$E$120,ETB!B116,TB!$E$9:$E$120)</f>
        <v>0</v>
      </c>
      <c r="F116" s="1374"/>
      <c r="G116" s="1381"/>
      <c r="H116" s="1381"/>
      <c r="I116" s="1381"/>
      <c r="J116" s="1374"/>
      <c r="K116" s="1375"/>
      <c r="L116" s="1374">
        <f>SUMIF(Journal!$C$10:$C$304,ETB!B116,Journal!$E$10:$E$304)</f>
        <v>0</v>
      </c>
      <c r="M116" s="1381">
        <f>SUMIF(Journal!$C$10:$C$304,ETB!B116,Journal!$F$10:$F$304)</f>
        <v>0</v>
      </c>
      <c r="N116" s="1374"/>
      <c r="O116" s="1375"/>
      <c r="P116" s="1381"/>
      <c r="Q116" s="1374">
        <f t="shared" ca="1" si="10"/>
        <v>0</v>
      </c>
      <c r="R116" s="1382">
        <f t="shared" ca="1" si="11"/>
        <v>0</v>
      </c>
      <c r="S116" s="332">
        <f t="shared" si="16"/>
        <v>559</v>
      </c>
      <c r="T116" s="776"/>
      <c r="U116" s="1383">
        <f t="shared" ca="1" si="14"/>
        <v>0</v>
      </c>
    </row>
    <row r="117" spans="2:21" hidden="1">
      <c r="B117" s="757">
        <v>561</v>
      </c>
      <c r="C117" s="331" t="s">
        <v>1995</v>
      </c>
      <c r="D117" s="1374">
        <f ca="1">SUMIF(TB!$B$9:$E$120,ETB!B117,TB!$D$9:$D$120)</f>
        <v>0</v>
      </c>
      <c r="E117" s="1375">
        <f ca="1">SUMIF(TB!$B$9:$E$120,ETB!B117,TB!$E$9:$E$120)</f>
        <v>0</v>
      </c>
      <c r="F117" s="1374"/>
      <c r="G117" s="1381"/>
      <c r="H117" s="1381"/>
      <c r="I117" s="1381"/>
      <c r="J117" s="1374"/>
      <c r="K117" s="1375"/>
      <c r="L117" s="1374">
        <f>SUMIF(Journal!$C$10:$C$304,ETB!B117,Journal!$E$10:$E$304)</f>
        <v>0</v>
      </c>
      <c r="M117" s="1381">
        <f>SUMIF(Journal!$C$10:$C$304,ETB!B117,Journal!$F$10:$F$304)</f>
        <v>0</v>
      </c>
      <c r="N117" s="1374"/>
      <c r="O117" s="1375"/>
      <c r="P117" s="1381"/>
      <c r="Q117" s="1374">
        <f t="shared" ca="1" si="10"/>
        <v>0</v>
      </c>
      <c r="R117" s="1382">
        <f t="shared" ca="1" si="11"/>
        <v>0</v>
      </c>
      <c r="S117" s="332">
        <f t="shared" si="16"/>
        <v>561</v>
      </c>
      <c r="T117" s="776"/>
      <c r="U117" s="1383">
        <f t="shared" ca="1" si="14"/>
        <v>0</v>
      </c>
    </row>
    <row r="118" spans="2:21" hidden="1">
      <c r="B118" s="757">
        <v>563</v>
      </c>
      <c r="C118" s="331" t="s">
        <v>1996</v>
      </c>
      <c r="D118" s="1374">
        <f ca="1">SUMIF(TB!$B$9:$E$120,ETB!B118,TB!$D$9:$D$120)</f>
        <v>0</v>
      </c>
      <c r="E118" s="1375">
        <f ca="1">SUMIF(TB!$B$9:$E$120,ETB!B118,TB!$E$9:$E$120)</f>
        <v>0</v>
      </c>
      <c r="F118" s="1374"/>
      <c r="G118" s="1381"/>
      <c r="H118" s="1381"/>
      <c r="I118" s="1381"/>
      <c r="J118" s="1374"/>
      <c r="K118" s="1375"/>
      <c r="L118" s="1374">
        <f>SUMIF(Journal!$C$10:$C$304,ETB!B118,Journal!$E$10:$E$304)</f>
        <v>0</v>
      </c>
      <c r="M118" s="1381">
        <f>SUMIF(Journal!$C$10:$C$304,ETB!B118,Journal!$F$10:$F$304)</f>
        <v>0</v>
      </c>
      <c r="N118" s="1374"/>
      <c r="O118" s="1375"/>
      <c r="P118" s="1381"/>
      <c r="Q118" s="1374">
        <f t="shared" ca="1" si="10"/>
        <v>0</v>
      </c>
      <c r="R118" s="1382">
        <f t="shared" ca="1" si="11"/>
        <v>0</v>
      </c>
      <c r="S118" s="332">
        <f t="shared" ref="S118:S146" si="17">B118</f>
        <v>563</v>
      </c>
      <c r="T118" s="776"/>
      <c r="U118" s="1383">
        <f t="shared" ca="1" si="14"/>
        <v>0</v>
      </c>
    </row>
    <row r="119" spans="2:21" hidden="1">
      <c r="B119" s="757">
        <v>568</v>
      </c>
      <c r="C119" s="331" t="s">
        <v>1997</v>
      </c>
      <c r="D119" s="1374">
        <f ca="1">SUMIF(TB!$B$9:$E$120,ETB!B119,TB!$D$9:$D$120)</f>
        <v>0</v>
      </c>
      <c r="E119" s="1375">
        <f ca="1">SUMIF(TB!$B$9:$E$120,ETB!B119,TB!$E$9:$E$120)</f>
        <v>0</v>
      </c>
      <c r="F119" s="1374"/>
      <c r="G119" s="1381"/>
      <c r="H119" s="1381"/>
      <c r="I119" s="1381"/>
      <c r="J119" s="1374"/>
      <c r="K119" s="1375"/>
      <c r="L119" s="1374">
        <f>SUMIF(Journal!$C$10:$C$304,ETB!B119,Journal!$E$10:$E$304)</f>
        <v>0</v>
      </c>
      <c r="M119" s="1381">
        <f>SUMIF(Journal!$C$10:$C$304,ETB!B119,Journal!$F$10:$F$304)</f>
        <v>0</v>
      </c>
      <c r="N119" s="1374"/>
      <c r="O119" s="1375"/>
      <c r="P119" s="1381"/>
      <c r="Q119" s="1374">
        <f t="shared" ca="1" si="10"/>
        <v>0</v>
      </c>
      <c r="R119" s="1382">
        <f t="shared" ca="1" si="11"/>
        <v>0</v>
      </c>
      <c r="S119" s="332">
        <f t="shared" si="17"/>
        <v>568</v>
      </c>
      <c r="T119" s="776"/>
      <c r="U119" s="1383">
        <f t="shared" ca="1" si="14"/>
        <v>0</v>
      </c>
    </row>
    <row r="120" spans="2:21">
      <c r="B120" s="757">
        <v>569</v>
      </c>
      <c r="C120" s="331" t="s">
        <v>1998</v>
      </c>
      <c r="D120" s="1374">
        <f ca="1">SUMIF(TB!$B$9:$E$120,ETB!B120,TB!$D$9:$D$120)</f>
        <v>0</v>
      </c>
      <c r="E120" s="1375">
        <f ca="1">SUMIF(TB!$B$9:$E$120,ETB!B120,TB!$E$9:$E$120)</f>
        <v>0</v>
      </c>
      <c r="F120" s="1374"/>
      <c r="G120" s="1381"/>
      <c r="H120" s="1381"/>
      <c r="I120" s="1381"/>
      <c r="J120" s="1374"/>
      <c r="K120" s="1375"/>
      <c r="L120" s="1374">
        <f>SUMIF(Journal!$C$10:$C$304,ETB!B120,Journal!$E$10:$E$304)</f>
        <v>44938</v>
      </c>
      <c r="M120" s="1381">
        <f>SUMIF(Journal!$C$10:$C$304,ETB!B120,Journal!$F$10:$F$304)</f>
        <v>0</v>
      </c>
      <c r="N120" s="1374"/>
      <c r="O120" s="1375"/>
      <c r="P120" s="1381"/>
      <c r="Q120" s="1374">
        <f t="shared" ca="1" si="10"/>
        <v>44938</v>
      </c>
      <c r="R120" s="1382">
        <f t="shared" ca="1" si="11"/>
        <v>0</v>
      </c>
      <c r="S120" s="332">
        <f t="shared" si="17"/>
        <v>569</v>
      </c>
      <c r="T120" s="776"/>
      <c r="U120" s="1383">
        <f t="shared" ca="1" si="14"/>
        <v>44938</v>
      </c>
    </row>
    <row r="121" spans="2:21" hidden="1">
      <c r="B121" s="757">
        <v>570</v>
      </c>
      <c r="C121" s="331" t="s">
        <v>1999</v>
      </c>
      <c r="D121" s="1374">
        <f ca="1">SUMIF(TB!$B$9:$E$120,ETB!B121,TB!$D$9:$D$120)</f>
        <v>0</v>
      </c>
      <c r="E121" s="1375">
        <f ca="1">SUMIF(TB!$B$9:$E$120,ETB!B121,TB!$E$9:$E$120)</f>
        <v>0</v>
      </c>
      <c r="F121" s="1374"/>
      <c r="G121" s="1381"/>
      <c r="H121" s="1381"/>
      <c r="I121" s="1381"/>
      <c r="J121" s="1374"/>
      <c r="K121" s="1375"/>
      <c r="L121" s="1374">
        <f>SUMIF(Journal!$C$10:$C$304,ETB!B121,Journal!$E$10:$E$304)</f>
        <v>0</v>
      </c>
      <c r="M121" s="1381">
        <f>SUMIF(Journal!$C$10:$C$304,ETB!B121,Journal!$F$10:$F$304)</f>
        <v>0</v>
      </c>
      <c r="N121" s="1374"/>
      <c r="O121" s="1375"/>
      <c r="P121" s="1381"/>
      <c r="Q121" s="1374">
        <f t="shared" ca="1" si="10"/>
        <v>0</v>
      </c>
      <c r="R121" s="1382">
        <f t="shared" ca="1" si="11"/>
        <v>0</v>
      </c>
      <c r="S121" s="332">
        <f t="shared" si="17"/>
        <v>570</v>
      </c>
      <c r="T121" s="776"/>
      <c r="U121" s="1383">
        <f t="shared" ca="1" si="14"/>
        <v>0</v>
      </c>
    </row>
    <row r="122" spans="2:21" hidden="1">
      <c r="B122" s="757">
        <v>571</v>
      </c>
      <c r="C122" s="331" t="s">
        <v>2000</v>
      </c>
      <c r="D122" s="1374">
        <f ca="1">SUMIF(TB!$B$9:$E$120,ETB!B122,TB!$D$9:$D$120)</f>
        <v>0</v>
      </c>
      <c r="E122" s="1375">
        <f ca="1">SUMIF(TB!$B$9:$E$120,ETB!B122,TB!$E$9:$E$120)</f>
        <v>0</v>
      </c>
      <c r="F122" s="1374"/>
      <c r="G122" s="1381"/>
      <c r="H122" s="1381"/>
      <c r="I122" s="1381"/>
      <c r="J122" s="1374"/>
      <c r="K122" s="1375"/>
      <c r="L122" s="1374">
        <f>SUMIF(Journal!$C$10:$C$304,ETB!B122,Journal!$E$10:$E$304)</f>
        <v>0</v>
      </c>
      <c r="M122" s="1381">
        <f>SUMIF(Journal!$C$10:$C$304,ETB!B122,Journal!$F$10:$F$304)</f>
        <v>0</v>
      </c>
      <c r="N122" s="1374"/>
      <c r="O122" s="1375"/>
      <c r="P122" s="1381"/>
      <c r="Q122" s="1374">
        <f t="shared" ca="1" si="10"/>
        <v>0</v>
      </c>
      <c r="R122" s="1382">
        <f t="shared" ca="1" si="11"/>
        <v>0</v>
      </c>
      <c r="S122" s="332">
        <f t="shared" si="17"/>
        <v>571</v>
      </c>
      <c r="T122" s="776"/>
      <c r="U122" s="1383">
        <f t="shared" ca="1" si="14"/>
        <v>0</v>
      </c>
    </row>
    <row r="123" spans="2:21" hidden="1">
      <c r="B123" s="757">
        <v>572</v>
      </c>
      <c r="C123" s="331" t="s">
        <v>2001</v>
      </c>
      <c r="D123" s="1374">
        <f ca="1">SUMIF(TB!$B$9:$E$120,ETB!B123,TB!$D$9:$D$120)</f>
        <v>0</v>
      </c>
      <c r="E123" s="1375">
        <f ca="1">SUMIF(TB!$B$9:$E$120,ETB!B123,TB!$E$9:$E$120)</f>
        <v>0</v>
      </c>
      <c r="F123" s="1374"/>
      <c r="G123" s="1381"/>
      <c r="H123" s="1381"/>
      <c r="I123" s="1381"/>
      <c r="J123" s="1374"/>
      <c r="K123" s="1375"/>
      <c r="L123" s="1374">
        <f>SUMIF(Journal!$C$10:$C$304,ETB!B123,Journal!$E$10:$E$304)</f>
        <v>0</v>
      </c>
      <c r="M123" s="1381">
        <f>SUMIF(Journal!$C$10:$C$304,ETB!B123,Journal!$F$10:$F$304)</f>
        <v>0</v>
      </c>
      <c r="N123" s="1374"/>
      <c r="O123" s="1375"/>
      <c r="P123" s="1381"/>
      <c r="Q123" s="1374">
        <f t="shared" ca="1" si="10"/>
        <v>0</v>
      </c>
      <c r="R123" s="1382">
        <f t="shared" ca="1" si="11"/>
        <v>0</v>
      </c>
      <c r="S123" s="332">
        <f t="shared" si="17"/>
        <v>572</v>
      </c>
      <c r="T123" s="776"/>
      <c r="U123" s="1383">
        <f t="shared" ca="1" si="14"/>
        <v>0</v>
      </c>
    </row>
    <row r="124" spans="2:21" hidden="1">
      <c r="B124" s="757">
        <v>573</v>
      </c>
      <c r="C124" s="331" t="s">
        <v>2000</v>
      </c>
      <c r="D124" s="1374">
        <f ca="1">SUMIF(TB!$B$9:$E$120,ETB!B124,TB!$D$9:$D$120)</f>
        <v>0</v>
      </c>
      <c r="E124" s="1375">
        <f ca="1">SUMIF(TB!$B$9:$E$120,ETB!B124,TB!$E$9:$E$120)</f>
        <v>0</v>
      </c>
      <c r="F124" s="1374"/>
      <c r="G124" s="1381"/>
      <c r="H124" s="1381"/>
      <c r="I124" s="1381"/>
      <c r="J124" s="1374"/>
      <c r="K124" s="1375"/>
      <c r="L124" s="1374">
        <f>SUMIF(Journal!$C$10:$C$304,ETB!B124,Journal!$E$10:$E$304)</f>
        <v>0</v>
      </c>
      <c r="M124" s="1381">
        <f>SUMIF(Journal!$C$10:$C$304,ETB!B124,Journal!$F$10:$F$304)</f>
        <v>0</v>
      </c>
      <c r="N124" s="1374"/>
      <c r="O124" s="1375"/>
      <c r="P124" s="1381"/>
      <c r="Q124" s="1374">
        <f t="shared" ca="1" si="10"/>
        <v>0</v>
      </c>
      <c r="R124" s="1382">
        <f t="shared" ca="1" si="11"/>
        <v>0</v>
      </c>
      <c r="S124" s="332">
        <f t="shared" si="17"/>
        <v>573</v>
      </c>
      <c r="T124" s="776"/>
      <c r="U124" s="1383">
        <f t="shared" ca="1" si="14"/>
        <v>0</v>
      </c>
    </row>
    <row r="125" spans="2:21" hidden="1">
      <c r="B125" s="757">
        <v>574</v>
      </c>
      <c r="C125" s="331" t="s">
        <v>2002</v>
      </c>
      <c r="D125" s="1374">
        <f ca="1">SUMIF(TB!$B$9:$E$120,ETB!B125,TB!$D$9:$D$120)</f>
        <v>0</v>
      </c>
      <c r="E125" s="1375">
        <f ca="1">SUMIF(TB!$B$9:$E$120,ETB!B125,TB!$E$9:$E$120)</f>
        <v>0</v>
      </c>
      <c r="F125" s="1374"/>
      <c r="G125" s="1381"/>
      <c r="H125" s="1381"/>
      <c r="I125" s="1381"/>
      <c r="J125" s="1374"/>
      <c r="K125" s="1375"/>
      <c r="L125" s="1374">
        <f>SUMIF(Journal!$C$10:$C$304,ETB!B125,Journal!$E$10:$E$304)</f>
        <v>0</v>
      </c>
      <c r="M125" s="1381">
        <f>SUMIF(Journal!$C$10:$C$304,ETB!B125,Journal!$F$10:$F$304)</f>
        <v>0</v>
      </c>
      <c r="N125" s="1374"/>
      <c r="O125" s="1375"/>
      <c r="P125" s="1381"/>
      <c r="Q125" s="1374">
        <f t="shared" ca="1" si="10"/>
        <v>0</v>
      </c>
      <c r="R125" s="1382">
        <f t="shared" ca="1" si="11"/>
        <v>0</v>
      </c>
      <c r="S125" s="332">
        <f t="shared" si="17"/>
        <v>574</v>
      </c>
      <c r="T125" s="776"/>
      <c r="U125" s="1383">
        <f t="shared" ca="1" si="14"/>
        <v>0</v>
      </c>
    </row>
    <row r="126" spans="2:21" hidden="1">
      <c r="B126" s="757">
        <v>575</v>
      </c>
      <c r="C126" s="331" t="s">
        <v>2000</v>
      </c>
      <c r="D126" s="1374">
        <f ca="1">SUMIF(TB!$B$9:$E$120,ETB!B126,TB!$D$9:$D$120)</f>
        <v>0</v>
      </c>
      <c r="E126" s="1375">
        <f ca="1">SUMIF(TB!$B$9:$E$120,ETB!B126,TB!$E$9:$E$120)</f>
        <v>0</v>
      </c>
      <c r="F126" s="1374"/>
      <c r="G126" s="1381"/>
      <c r="H126" s="1381"/>
      <c r="I126" s="1381"/>
      <c r="J126" s="1374"/>
      <c r="K126" s="1375"/>
      <c r="L126" s="1374">
        <f>SUMIF(Journal!$C$10:$C$304,ETB!B126,Journal!$E$10:$E$304)</f>
        <v>0</v>
      </c>
      <c r="M126" s="1381">
        <f>SUMIF(Journal!$C$10:$C$304,ETB!B126,Journal!$F$10:$F$304)</f>
        <v>0</v>
      </c>
      <c r="N126" s="1374"/>
      <c r="O126" s="1375"/>
      <c r="P126" s="1381"/>
      <c r="Q126" s="1374">
        <f t="shared" ca="1" si="10"/>
        <v>0</v>
      </c>
      <c r="R126" s="1382">
        <f t="shared" ca="1" si="11"/>
        <v>0</v>
      </c>
      <c r="S126" s="332">
        <f t="shared" si="17"/>
        <v>575</v>
      </c>
      <c r="T126" s="776"/>
      <c r="U126" s="1383">
        <f t="shared" ca="1" si="14"/>
        <v>0</v>
      </c>
    </row>
    <row r="127" spans="2:21" hidden="1">
      <c r="B127" s="757">
        <v>576</v>
      </c>
      <c r="C127" s="331" t="s">
        <v>2003</v>
      </c>
      <c r="D127" s="1374">
        <f ca="1">SUMIF(TB!$B$9:$E$120,ETB!B127,TB!$D$9:$D$120)</f>
        <v>0</v>
      </c>
      <c r="E127" s="1375">
        <f ca="1">SUMIF(TB!$B$9:$E$120,ETB!B127,TB!$E$9:$E$120)</f>
        <v>0</v>
      </c>
      <c r="F127" s="1374"/>
      <c r="G127" s="1381"/>
      <c r="H127" s="1381"/>
      <c r="I127" s="1381"/>
      <c r="J127" s="1374"/>
      <c r="K127" s="1375"/>
      <c r="L127" s="1374">
        <f>SUMIF(Journal!$C$10:$C$304,ETB!B127,Journal!$E$10:$E$304)</f>
        <v>0</v>
      </c>
      <c r="M127" s="1381">
        <f>SUMIF(Journal!$C$10:$C$304,ETB!B127,Journal!$F$10:$F$304)</f>
        <v>0</v>
      </c>
      <c r="N127" s="1374"/>
      <c r="O127" s="1375"/>
      <c r="P127" s="1381"/>
      <c r="Q127" s="1374">
        <f t="shared" ca="1" si="10"/>
        <v>0</v>
      </c>
      <c r="R127" s="1382">
        <f t="shared" ca="1" si="11"/>
        <v>0</v>
      </c>
      <c r="S127" s="332">
        <f t="shared" si="17"/>
        <v>576</v>
      </c>
      <c r="T127" s="776"/>
      <c r="U127" s="1383">
        <f t="shared" ca="1" si="14"/>
        <v>0</v>
      </c>
    </row>
    <row r="128" spans="2:21" hidden="1">
      <c r="B128" s="757">
        <v>577</v>
      </c>
      <c r="C128" s="331" t="s">
        <v>2000</v>
      </c>
      <c r="D128" s="1374">
        <f ca="1">SUMIF(TB!$B$9:$E$120,ETB!B128,TB!$D$9:$D$120)</f>
        <v>0</v>
      </c>
      <c r="E128" s="1375">
        <f ca="1">SUMIF(TB!$B$9:$E$120,ETB!B128,TB!$E$9:$E$120)</f>
        <v>0</v>
      </c>
      <c r="F128" s="1374"/>
      <c r="G128" s="1381"/>
      <c r="H128" s="1381"/>
      <c r="I128" s="1381"/>
      <c r="J128" s="1374"/>
      <c r="K128" s="1375"/>
      <c r="L128" s="1374">
        <f>SUMIF(Journal!$C$10:$C$304,ETB!B128,Journal!$E$10:$E$304)</f>
        <v>0</v>
      </c>
      <c r="M128" s="1381">
        <f>SUMIF(Journal!$C$10:$C$304,ETB!B128,Journal!$F$10:$F$304)</f>
        <v>0</v>
      </c>
      <c r="N128" s="1374"/>
      <c r="O128" s="1375"/>
      <c r="P128" s="1381"/>
      <c r="Q128" s="1374">
        <f t="shared" ca="1" si="10"/>
        <v>0</v>
      </c>
      <c r="R128" s="1382">
        <f t="shared" ca="1" si="11"/>
        <v>0</v>
      </c>
      <c r="S128" s="332">
        <f t="shared" si="17"/>
        <v>577</v>
      </c>
      <c r="T128" s="776"/>
      <c r="U128" s="1383">
        <f t="shared" ca="1" si="14"/>
        <v>0</v>
      </c>
    </row>
    <row r="129" spans="2:21" hidden="1">
      <c r="B129" s="757">
        <v>580</v>
      </c>
      <c r="C129" s="331" t="s">
        <v>2004</v>
      </c>
      <c r="D129" s="1374">
        <f ca="1">SUMIF(TB!$B$9:$E$120,ETB!B129,TB!$D$9:$D$120)</f>
        <v>0</v>
      </c>
      <c r="E129" s="1375">
        <f ca="1">SUMIF(TB!$B$9:$E$120,ETB!B129,TB!$E$9:$E$120)</f>
        <v>0</v>
      </c>
      <c r="F129" s="1374"/>
      <c r="G129" s="1381"/>
      <c r="H129" s="1381"/>
      <c r="I129" s="1381"/>
      <c r="J129" s="1374"/>
      <c r="K129" s="1375"/>
      <c r="L129" s="1374">
        <f>SUMIF(Journal!$C$10:$C$304,ETB!B129,Journal!$E$10:$E$304)</f>
        <v>0</v>
      </c>
      <c r="M129" s="1381">
        <f>SUMIF(Journal!$C$10:$C$304,ETB!B129,Journal!$F$10:$F$304)</f>
        <v>0</v>
      </c>
      <c r="N129" s="1374"/>
      <c r="O129" s="1375"/>
      <c r="P129" s="1381"/>
      <c r="Q129" s="1374">
        <f t="shared" ca="1" si="10"/>
        <v>0</v>
      </c>
      <c r="R129" s="1382">
        <f t="shared" ca="1" si="11"/>
        <v>0</v>
      </c>
      <c r="S129" s="332">
        <f t="shared" si="17"/>
        <v>580</v>
      </c>
      <c r="T129" s="776"/>
      <c r="U129" s="1383">
        <f t="shared" ca="1" si="14"/>
        <v>0</v>
      </c>
    </row>
    <row r="130" spans="2:21" hidden="1">
      <c r="B130" s="757">
        <v>581</v>
      </c>
      <c r="C130" s="331" t="s">
        <v>2000</v>
      </c>
      <c r="D130" s="1374">
        <f ca="1">SUMIF(TB!$B$9:$E$120,ETB!B130,TB!$D$9:$D$120)</f>
        <v>0</v>
      </c>
      <c r="E130" s="1375">
        <f ca="1">SUMIF(TB!$B$9:$E$120,ETB!B130,TB!$E$9:$E$120)</f>
        <v>0</v>
      </c>
      <c r="F130" s="1374"/>
      <c r="G130" s="1381"/>
      <c r="H130" s="1381"/>
      <c r="I130" s="1381"/>
      <c r="J130" s="1374"/>
      <c r="K130" s="1375"/>
      <c r="L130" s="1374">
        <f>SUMIF(Journal!$C$10:$C$304,ETB!B130,Journal!$E$10:$E$304)</f>
        <v>0</v>
      </c>
      <c r="M130" s="1381">
        <f>SUMIF(Journal!$C$10:$C$304,ETB!B130,Journal!$F$10:$F$304)</f>
        <v>0</v>
      </c>
      <c r="N130" s="1374"/>
      <c r="O130" s="1375"/>
      <c r="P130" s="1381"/>
      <c r="Q130" s="1374">
        <f t="shared" ca="1" si="10"/>
        <v>0</v>
      </c>
      <c r="R130" s="1382">
        <f t="shared" ca="1" si="11"/>
        <v>0</v>
      </c>
      <c r="S130" s="332">
        <f t="shared" si="17"/>
        <v>581</v>
      </c>
      <c r="T130" s="776"/>
      <c r="U130" s="1383">
        <f t="shared" ca="1" si="14"/>
        <v>0</v>
      </c>
    </row>
    <row r="131" spans="2:21" hidden="1">
      <c r="B131" s="757">
        <v>582</v>
      </c>
      <c r="C131" s="331" t="s">
        <v>2005</v>
      </c>
      <c r="D131" s="1374">
        <f ca="1">SUMIF(TB!$B$9:$E$120,ETB!B131,TB!$D$9:$D$120)</f>
        <v>0</v>
      </c>
      <c r="E131" s="1375">
        <f ca="1">SUMIF(TB!$B$9:$E$120,ETB!B131,TB!$E$9:$E$120)</f>
        <v>0</v>
      </c>
      <c r="F131" s="1374"/>
      <c r="G131" s="1381"/>
      <c r="H131" s="1381"/>
      <c r="I131" s="1381"/>
      <c r="J131" s="1374"/>
      <c r="K131" s="1375"/>
      <c r="L131" s="1374">
        <f>SUMIF(Journal!$C$10:$C$304,ETB!B131,Journal!$E$10:$E$304)</f>
        <v>0</v>
      </c>
      <c r="M131" s="1381">
        <f>SUMIF(Journal!$C$10:$C$304,ETB!B131,Journal!$F$10:$F$304)</f>
        <v>0</v>
      </c>
      <c r="N131" s="1374"/>
      <c r="O131" s="1375"/>
      <c r="P131" s="1381"/>
      <c r="Q131" s="1374">
        <f t="shared" ref="Q131:Q194" ca="1" si="18">MAX((D131-E131+F131-G131+J131-K131+L131-M131+N131-O131+H131-I131),0)</f>
        <v>0</v>
      </c>
      <c r="R131" s="1382">
        <f t="shared" ref="R131:R194" ca="1" si="19">MAX((M131-L131+K131-J131+G131-F131+E131-D131+O131-N131-H131+I131),0)</f>
        <v>0</v>
      </c>
      <c r="S131" s="332">
        <f t="shared" si="17"/>
        <v>582</v>
      </c>
      <c r="T131" s="776"/>
      <c r="U131" s="1383">
        <f t="shared" ca="1" si="14"/>
        <v>0</v>
      </c>
    </row>
    <row r="132" spans="2:21" hidden="1">
      <c r="B132" s="757">
        <v>583</v>
      </c>
      <c r="C132" s="331" t="s">
        <v>2000</v>
      </c>
      <c r="D132" s="1374">
        <f ca="1">SUMIF(TB!$B$9:$E$120,ETB!B132,TB!$D$9:$D$120)</f>
        <v>0</v>
      </c>
      <c r="E132" s="1375">
        <f ca="1">SUMIF(TB!$B$9:$E$120,ETB!B132,TB!$E$9:$E$120)</f>
        <v>0</v>
      </c>
      <c r="F132" s="1374"/>
      <c r="G132" s="1381"/>
      <c r="H132" s="1381"/>
      <c r="I132" s="1381"/>
      <c r="J132" s="1374"/>
      <c r="K132" s="1375"/>
      <c r="L132" s="1374">
        <f>SUMIF(Journal!$C$10:$C$304,ETB!B132,Journal!$E$10:$E$304)</f>
        <v>0</v>
      </c>
      <c r="M132" s="1381">
        <f>SUMIF(Journal!$C$10:$C$304,ETB!B132,Journal!$F$10:$F$304)</f>
        <v>0</v>
      </c>
      <c r="N132" s="1374"/>
      <c r="O132" s="1375"/>
      <c r="P132" s="1381"/>
      <c r="Q132" s="1374">
        <f t="shared" ca="1" si="18"/>
        <v>0</v>
      </c>
      <c r="R132" s="1382">
        <f t="shared" ca="1" si="19"/>
        <v>0</v>
      </c>
      <c r="S132" s="332">
        <f t="shared" si="17"/>
        <v>583</v>
      </c>
      <c r="T132" s="776"/>
      <c r="U132" s="1383">
        <f t="shared" ca="1" si="14"/>
        <v>0</v>
      </c>
    </row>
    <row r="133" spans="2:21">
      <c r="B133" s="757">
        <v>586</v>
      </c>
      <c r="C133" s="331" t="s">
        <v>2006</v>
      </c>
      <c r="D133" s="1374">
        <f ca="1">SUMIF(TB!$B$9:$E$120,ETB!B133,TB!$D$9:$D$120)</f>
        <v>0</v>
      </c>
      <c r="E133" s="1375">
        <f ca="1">SUMIF(TB!$B$9:$E$120,ETB!B133,TB!$E$9:$E$120)</f>
        <v>0</v>
      </c>
      <c r="F133" s="1374">
        <f>'C3-1-P - BP -1'!Z1336</f>
        <v>12281</v>
      </c>
      <c r="G133" s="1381">
        <f>'C3-1-R - BR -1'!P387</f>
        <v>560116.80000000005</v>
      </c>
      <c r="H133" s="1381"/>
      <c r="I133" s="1381"/>
      <c r="J133" s="1374"/>
      <c r="K133" s="1375"/>
      <c r="L133" s="1374">
        <f>SUMIF(Journal!$C$10:$C$304,ETB!B133,Journal!$E$10:$E$304)</f>
        <v>640514</v>
      </c>
      <c r="M133" s="1381">
        <f>SUMIF(Journal!$C$10:$C$304,ETB!B133,Journal!$F$10:$F$304)</f>
        <v>87478.2</v>
      </c>
      <c r="N133" s="1374"/>
      <c r="O133" s="1375"/>
      <c r="P133" s="1381"/>
      <c r="Q133" s="1374">
        <f t="shared" ca="1" si="18"/>
        <v>5199.9999999999563</v>
      </c>
      <c r="R133" s="1382">
        <f t="shared" ca="1" si="19"/>
        <v>0</v>
      </c>
      <c r="S133" s="332">
        <f t="shared" si="17"/>
        <v>586</v>
      </c>
      <c r="T133" s="776"/>
      <c r="U133" s="1383">
        <f t="shared" ca="1" si="14"/>
        <v>5199.9999999999563</v>
      </c>
    </row>
    <row r="134" spans="2:21" hidden="1">
      <c r="B134" s="757">
        <v>587</v>
      </c>
      <c r="C134" s="331" t="s">
        <v>2000</v>
      </c>
      <c r="D134" s="1374">
        <f ca="1">SUMIF(TB!$B$9:$E$120,ETB!B134,TB!$D$9:$D$120)</f>
        <v>0</v>
      </c>
      <c r="E134" s="1375">
        <f ca="1">SUMIF(TB!$B$9:$E$120,ETB!B134,TB!$E$9:$E$120)</f>
        <v>0</v>
      </c>
      <c r="F134" s="1374"/>
      <c r="G134" s="1381"/>
      <c r="H134" s="1381"/>
      <c r="I134" s="1381"/>
      <c r="J134" s="1374"/>
      <c r="K134" s="1375"/>
      <c r="L134" s="1374">
        <f>SUMIF(Journal!$C$10:$C$304,ETB!B134,Journal!$E$10:$E$304)</f>
        <v>0</v>
      </c>
      <c r="M134" s="1381">
        <f>SUMIF(Journal!$C$10:$C$304,ETB!B134,Journal!$F$10:$F$304)</f>
        <v>0</v>
      </c>
      <c r="N134" s="1374"/>
      <c r="O134" s="1375"/>
      <c r="P134" s="1381"/>
      <c r="Q134" s="1374">
        <f t="shared" ca="1" si="18"/>
        <v>0</v>
      </c>
      <c r="R134" s="1382">
        <f t="shared" ca="1" si="19"/>
        <v>0</v>
      </c>
      <c r="S134" s="332">
        <f t="shared" si="17"/>
        <v>587</v>
      </c>
      <c r="T134" s="776"/>
      <c r="U134" s="1383">
        <f t="shared" ca="1" si="14"/>
        <v>0</v>
      </c>
    </row>
    <row r="135" spans="2:21" hidden="1">
      <c r="B135" s="757">
        <v>588</v>
      </c>
      <c r="C135" s="296" t="s">
        <v>2000</v>
      </c>
      <c r="D135" s="1374">
        <f ca="1">SUMIF(TB!$B$9:$E$120,ETB!B135,TB!$D$9:$D$120)</f>
        <v>0</v>
      </c>
      <c r="E135" s="1375">
        <f ca="1">SUMIF(TB!$B$9:$E$120,ETB!B135,TB!$E$9:$E$120)</f>
        <v>0</v>
      </c>
      <c r="F135" s="1374"/>
      <c r="G135" s="1381"/>
      <c r="H135" s="1381"/>
      <c r="I135" s="1381"/>
      <c r="J135" s="1374"/>
      <c r="K135" s="1375"/>
      <c r="L135" s="1374">
        <f>SUMIF(Journal!$C$10:$C$304,ETB!B135,Journal!$E$10:$E$304)</f>
        <v>0</v>
      </c>
      <c r="M135" s="1381">
        <f>SUMIF(Journal!$C$10:$C$304,ETB!B135,Journal!$F$10:$F$304)</f>
        <v>0</v>
      </c>
      <c r="N135" s="1374"/>
      <c r="O135" s="1375"/>
      <c r="P135" s="1381"/>
      <c r="Q135" s="1374">
        <f t="shared" ca="1" si="18"/>
        <v>0</v>
      </c>
      <c r="R135" s="1382">
        <f t="shared" ca="1" si="19"/>
        <v>0</v>
      </c>
      <c r="S135" s="332">
        <f t="shared" si="17"/>
        <v>588</v>
      </c>
      <c r="T135" s="776"/>
      <c r="U135" s="1383">
        <f t="shared" ca="1" si="14"/>
        <v>0</v>
      </c>
    </row>
    <row r="136" spans="2:21" hidden="1">
      <c r="B136" s="757">
        <v>589</v>
      </c>
      <c r="C136" s="296" t="s">
        <v>2000</v>
      </c>
      <c r="D136" s="1374">
        <f ca="1">SUMIF(TB!$B$9:$E$120,ETB!B136,TB!$D$9:$D$120)</f>
        <v>0</v>
      </c>
      <c r="E136" s="1375">
        <f ca="1">SUMIF(TB!$B$9:$E$120,ETB!B136,TB!$E$9:$E$120)</f>
        <v>0</v>
      </c>
      <c r="F136" s="1374"/>
      <c r="G136" s="1381"/>
      <c r="H136" s="1381"/>
      <c r="I136" s="1381"/>
      <c r="J136" s="1374"/>
      <c r="K136" s="1375"/>
      <c r="L136" s="1374">
        <f>SUMIF(Journal!$C$10:$C$304,ETB!B136,Journal!$E$10:$E$304)</f>
        <v>0</v>
      </c>
      <c r="M136" s="1381">
        <f>SUMIF(Journal!$C$10:$C$304,ETB!B136,Journal!$F$10:$F$304)</f>
        <v>0</v>
      </c>
      <c r="N136" s="1374"/>
      <c r="O136" s="1375"/>
      <c r="P136" s="1381"/>
      <c r="Q136" s="1374">
        <f t="shared" ca="1" si="18"/>
        <v>0</v>
      </c>
      <c r="R136" s="1382">
        <f t="shared" ca="1" si="19"/>
        <v>0</v>
      </c>
      <c r="S136" s="332">
        <f t="shared" si="17"/>
        <v>589</v>
      </c>
      <c r="T136" s="776"/>
      <c r="U136" s="1383">
        <f t="shared" ca="1" si="14"/>
        <v>0</v>
      </c>
    </row>
    <row r="137" spans="2:21" hidden="1">
      <c r="B137" s="757">
        <v>591</v>
      </c>
      <c r="C137" s="331" t="s">
        <v>2007</v>
      </c>
      <c r="D137" s="1374">
        <f ca="1">SUMIF(TB!$B$9:$E$120,ETB!B137,TB!$D$9:$D$120)</f>
        <v>0</v>
      </c>
      <c r="E137" s="1375">
        <f ca="1">SUMIF(TB!$B$9:$E$120,ETB!B137,TB!$E$9:$E$120)</f>
        <v>0</v>
      </c>
      <c r="F137" s="1385"/>
      <c r="G137" s="1386"/>
      <c r="H137" s="1387"/>
      <c r="I137" s="1387"/>
      <c r="J137" s="1374"/>
      <c r="K137" s="1375"/>
      <c r="L137" s="1374">
        <f>SUMIF(Journal!$C$10:$C$304,ETB!B137,Journal!$E$10:$E$304)</f>
        <v>0</v>
      </c>
      <c r="M137" s="1381">
        <f>SUMIF(Journal!$C$10:$C$304,ETB!B137,Journal!$F$10:$F$304)</f>
        <v>0</v>
      </c>
      <c r="N137" s="1374"/>
      <c r="O137" s="1375"/>
      <c r="P137" s="1381"/>
      <c r="Q137" s="1374">
        <f t="shared" ca="1" si="18"/>
        <v>0</v>
      </c>
      <c r="R137" s="1382">
        <f t="shared" ca="1" si="19"/>
        <v>0</v>
      </c>
      <c r="S137" s="332">
        <f t="shared" si="17"/>
        <v>591</v>
      </c>
      <c r="T137" s="776"/>
      <c r="U137" s="1383">
        <f t="shared" ca="1" si="14"/>
        <v>0</v>
      </c>
    </row>
    <row r="138" spans="2:21" hidden="1">
      <c r="B138" s="757">
        <v>592</v>
      </c>
      <c r="C138" s="296" t="s">
        <v>2008</v>
      </c>
      <c r="D138" s="1374">
        <f ca="1">SUMIF(TB!$B$9:$E$120,ETB!B138,TB!$D$9:$D$120)</f>
        <v>0</v>
      </c>
      <c r="E138" s="1375">
        <f ca="1">SUMIF(TB!$B$9:$E$120,ETB!B138,TB!$E$9:$E$120)</f>
        <v>0</v>
      </c>
      <c r="F138" s="1374"/>
      <c r="G138" s="1381"/>
      <c r="H138" s="1381"/>
      <c r="I138" s="1381"/>
      <c r="J138" s="1374"/>
      <c r="K138" s="1375"/>
      <c r="L138" s="1374">
        <f>SUMIF(Journal!$C$10:$C$304,ETB!B138,Journal!$E$10:$E$304)</f>
        <v>0</v>
      </c>
      <c r="M138" s="1381">
        <f>SUMIF(Journal!$C$10:$C$304,ETB!B138,Journal!$F$10:$F$304)</f>
        <v>0</v>
      </c>
      <c r="N138" s="1374"/>
      <c r="O138" s="1375"/>
      <c r="P138" s="1381"/>
      <c r="Q138" s="1374">
        <f t="shared" ca="1" si="18"/>
        <v>0</v>
      </c>
      <c r="R138" s="1382">
        <f t="shared" ca="1" si="19"/>
        <v>0</v>
      </c>
      <c r="S138" s="332">
        <f t="shared" si="17"/>
        <v>592</v>
      </c>
      <c r="T138" s="776"/>
      <c r="U138" s="1383">
        <f t="shared" ca="1" si="14"/>
        <v>0</v>
      </c>
    </row>
    <row r="139" spans="2:21" hidden="1">
      <c r="B139" s="757">
        <v>593</v>
      </c>
      <c r="C139" s="296" t="s">
        <v>2009</v>
      </c>
      <c r="D139" s="1374">
        <f ca="1">SUMIF(TB!$B$9:$E$120,ETB!B139,TB!$D$9:$D$120)</f>
        <v>0</v>
      </c>
      <c r="E139" s="1375">
        <f ca="1">SUMIF(TB!$B$9:$E$120,ETB!B139,TB!$E$9:$E$120)</f>
        <v>0</v>
      </c>
      <c r="F139" s="1374"/>
      <c r="G139" s="1381"/>
      <c r="H139" s="1381"/>
      <c r="I139" s="1381"/>
      <c r="J139" s="1374"/>
      <c r="K139" s="1375"/>
      <c r="L139" s="1374">
        <f>SUMIF(Journal!$C$10:$C$304,ETB!B139,Journal!$E$10:$E$304)</f>
        <v>0</v>
      </c>
      <c r="M139" s="1381">
        <f>SUMIF(Journal!$C$10:$C$304,ETB!B139,Journal!$F$10:$F$304)</f>
        <v>0</v>
      </c>
      <c r="N139" s="1374"/>
      <c r="O139" s="1375"/>
      <c r="P139" s="1381"/>
      <c r="Q139" s="1374">
        <f t="shared" ca="1" si="18"/>
        <v>0</v>
      </c>
      <c r="R139" s="1382">
        <f t="shared" ca="1" si="19"/>
        <v>0</v>
      </c>
      <c r="S139" s="332">
        <f t="shared" si="17"/>
        <v>593</v>
      </c>
      <c r="T139" s="776"/>
      <c r="U139" s="1383">
        <f t="shared" ca="1" si="14"/>
        <v>0</v>
      </c>
    </row>
    <row r="140" spans="2:21" hidden="1">
      <c r="B140" s="757">
        <v>594</v>
      </c>
      <c r="C140" s="331" t="s">
        <v>2010</v>
      </c>
      <c r="D140" s="1374">
        <f ca="1">SUMIF(TB!$B$9:$E$120,ETB!B140,TB!$D$9:$D$120)</f>
        <v>0</v>
      </c>
      <c r="E140" s="1375">
        <f ca="1">SUMIF(TB!$B$9:$E$120,ETB!B140,TB!$E$9:$E$120)</f>
        <v>0</v>
      </c>
      <c r="F140" s="1374"/>
      <c r="G140" s="1381"/>
      <c r="H140" s="1381"/>
      <c r="I140" s="1381"/>
      <c r="J140" s="1374"/>
      <c r="K140" s="1375"/>
      <c r="L140" s="1374">
        <f>SUMIF(Journal!$C$10:$C$304,ETB!B140,Journal!$E$10:$E$304)</f>
        <v>0</v>
      </c>
      <c r="M140" s="1381">
        <f>SUMIF(Journal!$C$10:$C$304,ETB!B140,Journal!$F$10:$F$304)</f>
        <v>0</v>
      </c>
      <c r="N140" s="1374"/>
      <c r="O140" s="1375"/>
      <c r="P140" s="1381"/>
      <c r="Q140" s="1374">
        <f t="shared" ca="1" si="18"/>
        <v>0</v>
      </c>
      <c r="R140" s="1382">
        <f t="shared" ca="1" si="19"/>
        <v>0</v>
      </c>
      <c r="S140" s="332">
        <f t="shared" si="17"/>
        <v>594</v>
      </c>
      <c r="T140" s="776"/>
      <c r="U140" s="1383">
        <f t="shared" ca="1" si="14"/>
        <v>0</v>
      </c>
    </row>
    <row r="141" spans="2:21" hidden="1">
      <c r="B141" s="757">
        <v>595</v>
      </c>
      <c r="C141" s="331" t="s">
        <v>2000</v>
      </c>
      <c r="D141" s="1374">
        <f ca="1">SUMIF(TB!$B$9:$E$120,ETB!B141,TB!$D$9:$D$120)</f>
        <v>0</v>
      </c>
      <c r="E141" s="1375">
        <f ca="1">SUMIF(TB!$B$9:$E$120,ETB!B141,TB!$E$9:$E$120)</f>
        <v>0</v>
      </c>
      <c r="F141" s="1374"/>
      <c r="G141" s="1381"/>
      <c r="H141" s="1381"/>
      <c r="I141" s="1381"/>
      <c r="J141" s="1374"/>
      <c r="K141" s="1375"/>
      <c r="L141" s="1374">
        <f>SUMIF(Journal!$C$10:$C$304,ETB!B141,Journal!$E$10:$E$304)</f>
        <v>0</v>
      </c>
      <c r="M141" s="1381">
        <f>SUMIF(Journal!$C$10:$C$304,ETB!B141,Journal!$F$10:$F$304)</f>
        <v>0</v>
      </c>
      <c r="N141" s="1374"/>
      <c r="O141" s="1375"/>
      <c r="P141" s="1381"/>
      <c r="Q141" s="1374">
        <f t="shared" ca="1" si="18"/>
        <v>0</v>
      </c>
      <c r="R141" s="1382">
        <f t="shared" ca="1" si="19"/>
        <v>0</v>
      </c>
      <c r="S141" s="332">
        <f t="shared" si="17"/>
        <v>595</v>
      </c>
      <c r="T141" s="776"/>
      <c r="U141" s="1383">
        <f t="shared" ca="1" si="14"/>
        <v>0</v>
      </c>
    </row>
    <row r="142" spans="2:21" hidden="1">
      <c r="B142" s="757">
        <v>596</v>
      </c>
      <c r="C142" s="331" t="s">
        <v>2000</v>
      </c>
      <c r="D142" s="1374">
        <f ca="1">SUMIF(TB!$B$9:$E$120,ETB!B142,TB!$D$9:$D$120)</f>
        <v>0</v>
      </c>
      <c r="E142" s="1375">
        <f ca="1">SUMIF(TB!$B$9:$E$120,ETB!B142,TB!$E$9:$E$120)</f>
        <v>0</v>
      </c>
      <c r="F142" s="1374"/>
      <c r="G142" s="1381"/>
      <c r="H142" s="1381"/>
      <c r="I142" s="1381"/>
      <c r="J142" s="1374"/>
      <c r="K142" s="1375"/>
      <c r="L142" s="1374">
        <f>SUMIF(Journal!$C$10:$C$304,ETB!B142,Journal!$E$10:$E$304)</f>
        <v>0</v>
      </c>
      <c r="M142" s="1381">
        <f>SUMIF(Journal!$C$10:$C$304,ETB!B142,Journal!$F$10:$F$304)</f>
        <v>0</v>
      </c>
      <c r="N142" s="1374"/>
      <c r="O142" s="1375"/>
      <c r="P142" s="1381"/>
      <c r="Q142" s="1374">
        <f t="shared" ca="1" si="18"/>
        <v>0</v>
      </c>
      <c r="R142" s="1382">
        <f t="shared" ca="1" si="19"/>
        <v>0</v>
      </c>
      <c r="S142" s="332">
        <f t="shared" si="17"/>
        <v>596</v>
      </c>
      <c r="T142" s="776"/>
      <c r="U142" s="1383">
        <f t="shared" ca="1" si="14"/>
        <v>0</v>
      </c>
    </row>
    <row r="143" spans="2:21" hidden="1">
      <c r="B143" s="757">
        <v>597</v>
      </c>
      <c r="C143" s="331" t="s">
        <v>2000</v>
      </c>
      <c r="D143" s="1374">
        <f ca="1">SUMIF(TB!$B$9:$E$120,ETB!B143,TB!$D$9:$D$120)</f>
        <v>0</v>
      </c>
      <c r="E143" s="1375">
        <f ca="1">SUMIF(TB!$B$9:$E$120,ETB!B143,TB!$E$9:$E$120)</f>
        <v>0</v>
      </c>
      <c r="F143" s="1374"/>
      <c r="G143" s="1381"/>
      <c r="H143" s="1381"/>
      <c r="I143" s="1381"/>
      <c r="J143" s="1374"/>
      <c r="K143" s="1375"/>
      <c r="L143" s="1374">
        <f>SUMIF(Journal!$C$10:$C$304,ETB!B143,Journal!$E$10:$E$304)</f>
        <v>0</v>
      </c>
      <c r="M143" s="1381">
        <f>SUMIF(Journal!$C$10:$C$304,ETB!B143,Journal!$F$10:$F$304)</f>
        <v>0</v>
      </c>
      <c r="N143" s="1374"/>
      <c r="O143" s="1375"/>
      <c r="P143" s="1381"/>
      <c r="Q143" s="1374">
        <f t="shared" ca="1" si="18"/>
        <v>0</v>
      </c>
      <c r="R143" s="1382">
        <f t="shared" ca="1" si="19"/>
        <v>0</v>
      </c>
      <c r="S143" s="332">
        <f t="shared" si="17"/>
        <v>597</v>
      </c>
      <c r="T143" s="776"/>
      <c r="U143" s="1383">
        <f t="shared" ca="1" si="14"/>
        <v>0</v>
      </c>
    </row>
    <row r="144" spans="2:21" hidden="1">
      <c r="B144" s="757">
        <v>607</v>
      </c>
      <c r="C144" s="331" t="s">
        <v>2011</v>
      </c>
      <c r="D144" s="1374">
        <f ca="1">SUMIF(TB!$B$9:$E$120,ETB!B144,TB!$D$9:$D$120)</f>
        <v>0</v>
      </c>
      <c r="E144" s="1375">
        <f ca="1">SUMIF(TB!$B$9:$E$120,ETB!B144,TB!$E$9:$E$120)</f>
        <v>0</v>
      </c>
      <c r="F144" s="1374"/>
      <c r="G144" s="1381"/>
      <c r="H144" s="1381"/>
      <c r="I144" s="1381"/>
      <c r="J144" s="1374"/>
      <c r="K144" s="1375"/>
      <c r="L144" s="1374">
        <f>SUMIF(Journal!$C$10:$C$304,ETB!B144,Journal!$E$10:$E$304)</f>
        <v>0</v>
      </c>
      <c r="M144" s="1381">
        <f>SUMIF(Journal!$C$10:$C$304,ETB!B144,Journal!$F$10:$F$304)</f>
        <v>0</v>
      </c>
      <c r="N144" s="1374"/>
      <c r="O144" s="1375"/>
      <c r="P144" s="1381"/>
      <c r="Q144" s="1374">
        <f t="shared" ca="1" si="18"/>
        <v>0</v>
      </c>
      <c r="R144" s="1382">
        <f t="shared" ca="1" si="19"/>
        <v>0</v>
      </c>
      <c r="S144" s="332">
        <f t="shared" si="17"/>
        <v>607</v>
      </c>
      <c r="T144" s="776"/>
      <c r="U144" s="1383">
        <f t="shared" ref="U144:U207" ca="1" si="20">+Q144-R144</f>
        <v>0</v>
      </c>
    </row>
    <row r="145" spans="2:21" hidden="1">
      <c r="B145" s="757">
        <v>608</v>
      </c>
      <c r="C145" s="331" t="s">
        <v>2000</v>
      </c>
      <c r="D145" s="1374">
        <f ca="1">SUMIF(TB!$B$9:$E$120,ETB!B145,TB!$D$9:$D$120)</f>
        <v>0</v>
      </c>
      <c r="E145" s="1375">
        <f ca="1">SUMIF(TB!$B$9:$E$120,ETB!B145,TB!$E$9:$E$120)</f>
        <v>0</v>
      </c>
      <c r="F145" s="1374"/>
      <c r="G145" s="1381"/>
      <c r="H145" s="1381"/>
      <c r="I145" s="1381"/>
      <c r="J145" s="1374"/>
      <c r="K145" s="1375"/>
      <c r="L145" s="1374">
        <f>SUMIF(Journal!$C$10:$C$304,ETB!B145,Journal!$E$10:$E$304)</f>
        <v>0</v>
      </c>
      <c r="M145" s="1381">
        <f>SUMIF(Journal!$C$10:$C$304,ETB!B145,Journal!$F$10:$F$304)</f>
        <v>0</v>
      </c>
      <c r="N145" s="1374"/>
      <c r="O145" s="1375"/>
      <c r="P145" s="1381"/>
      <c r="Q145" s="1374">
        <f t="shared" ca="1" si="18"/>
        <v>0</v>
      </c>
      <c r="R145" s="1382">
        <f t="shared" ca="1" si="19"/>
        <v>0</v>
      </c>
      <c r="S145" s="332">
        <f t="shared" si="17"/>
        <v>608</v>
      </c>
      <c r="T145" s="776"/>
      <c r="U145" s="1383">
        <f t="shared" ca="1" si="20"/>
        <v>0</v>
      </c>
    </row>
    <row r="146" spans="2:21" hidden="1">
      <c r="B146" s="757">
        <v>609</v>
      </c>
      <c r="C146" s="331" t="s">
        <v>2000</v>
      </c>
      <c r="D146" s="1374">
        <f ca="1">SUMIF(TB!$B$9:$E$120,ETB!B146,TB!$D$9:$D$120)</f>
        <v>0</v>
      </c>
      <c r="E146" s="1375">
        <f ca="1">SUMIF(TB!$B$9:$E$120,ETB!B146,TB!$E$9:$E$120)</f>
        <v>0</v>
      </c>
      <c r="F146" s="1374"/>
      <c r="G146" s="1381"/>
      <c r="H146" s="1381"/>
      <c r="I146" s="1381"/>
      <c r="J146" s="1374"/>
      <c r="K146" s="1375"/>
      <c r="L146" s="1374">
        <f>SUMIF(Journal!$C$10:$C$304,ETB!B146,Journal!$E$10:$E$304)</f>
        <v>0</v>
      </c>
      <c r="M146" s="1381">
        <f>SUMIF(Journal!$C$10:$C$304,ETB!B146,Journal!$F$10:$F$304)</f>
        <v>0</v>
      </c>
      <c r="N146" s="1374"/>
      <c r="O146" s="1375"/>
      <c r="P146" s="1381"/>
      <c r="Q146" s="1374">
        <f t="shared" ca="1" si="18"/>
        <v>0</v>
      </c>
      <c r="R146" s="1382">
        <f t="shared" ca="1" si="19"/>
        <v>0</v>
      </c>
      <c r="S146" s="332">
        <f t="shared" si="17"/>
        <v>609</v>
      </c>
      <c r="T146" s="776"/>
      <c r="U146" s="1383">
        <f t="shared" ca="1" si="20"/>
        <v>0</v>
      </c>
    </row>
    <row r="147" spans="2:21" hidden="1">
      <c r="B147" s="757">
        <v>610</v>
      </c>
      <c r="C147" s="331" t="s">
        <v>2012</v>
      </c>
      <c r="D147" s="1374">
        <f ca="1">SUMIF(TB!$B$9:$E$120,ETB!B147,TB!$D$9:$D$120)</f>
        <v>0</v>
      </c>
      <c r="E147" s="1375">
        <f ca="1">SUMIF(TB!$B$9:$E$120,ETB!B147,TB!$E$9:$E$120)</f>
        <v>0</v>
      </c>
      <c r="F147" s="1374"/>
      <c r="G147" s="1381"/>
      <c r="H147" s="1381"/>
      <c r="I147" s="1381"/>
      <c r="J147" s="1374"/>
      <c r="K147" s="1375"/>
      <c r="L147" s="1374">
        <f>SUMIF(Journal!$C$10:$C$304,ETB!B147,Journal!$E$10:$E$304)</f>
        <v>0</v>
      </c>
      <c r="M147" s="1381">
        <f>SUMIF(Journal!$C$10:$C$304,ETB!B147,Journal!$F$10:$F$304)</f>
        <v>0</v>
      </c>
      <c r="N147" s="1374"/>
      <c r="O147" s="1375"/>
      <c r="P147" s="1381"/>
      <c r="Q147" s="1374">
        <f t="shared" ca="1" si="18"/>
        <v>0</v>
      </c>
      <c r="R147" s="1382">
        <f t="shared" ca="1" si="19"/>
        <v>0</v>
      </c>
      <c r="S147" s="332">
        <f t="shared" ref="S147:S210" si="21">B147</f>
        <v>610</v>
      </c>
      <c r="T147" s="776"/>
      <c r="U147" s="1383">
        <f t="shared" ca="1" si="20"/>
        <v>0</v>
      </c>
    </row>
    <row r="148" spans="2:21" hidden="1">
      <c r="B148" s="757">
        <v>612</v>
      </c>
      <c r="C148" s="331" t="s">
        <v>2013</v>
      </c>
      <c r="D148" s="1374">
        <f ca="1">SUMIF(TB!$B$9:$E$120,ETB!B148,TB!$D$9:$D$120)</f>
        <v>0</v>
      </c>
      <c r="E148" s="1375">
        <f ca="1">SUMIF(TB!$B$9:$E$120,ETB!B148,TB!$E$9:$E$120)</f>
        <v>0</v>
      </c>
      <c r="F148" s="1374"/>
      <c r="G148" s="1381"/>
      <c r="H148" s="1381"/>
      <c r="I148" s="1381"/>
      <c r="J148" s="1374"/>
      <c r="K148" s="1375"/>
      <c r="L148" s="1374">
        <f>SUMIF(Journal!$C$10:$C$304,ETB!B148,Journal!$E$10:$E$304)</f>
        <v>0</v>
      </c>
      <c r="M148" s="1381">
        <f>SUMIF(Journal!$C$10:$C$304,ETB!B148,Journal!$F$10:$F$304)</f>
        <v>0</v>
      </c>
      <c r="N148" s="1374"/>
      <c r="O148" s="1375"/>
      <c r="P148" s="1381"/>
      <c r="Q148" s="1374">
        <f t="shared" ca="1" si="18"/>
        <v>0</v>
      </c>
      <c r="R148" s="1382">
        <f t="shared" ca="1" si="19"/>
        <v>0</v>
      </c>
      <c r="S148" s="332">
        <f t="shared" si="21"/>
        <v>612</v>
      </c>
      <c r="T148" s="776"/>
      <c r="U148" s="1383">
        <f t="shared" ca="1" si="20"/>
        <v>0</v>
      </c>
    </row>
    <row r="149" spans="2:21" hidden="1">
      <c r="B149" s="757">
        <v>613</v>
      </c>
      <c r="C149" s="331" t="s">
        <v>80</v>
      </c>
      <c r="D149" s="1374">
        <f ca="1">SUMIF(TB!$B$9:$E$120,ETB!B149,TB!$D$9:$D$120)</f>
        <v>0</v>
      </c>
      <c r="E149" s="1375">
        <f ca="1">SUMIF(TB!$B$9:$E$120,ETB!B149,TB!$E$9:$E$120)</f>
        <v>0</v>
      </c>
      <c r="F149" s="1374"/>
      <c r="G149" s="1381"/>
      <c r="H149" s="1381"/>
      <c r="I149" s="1381"/>
      <c r="J149" s="1374"/>
      <c r="K149" s="1375"/>
      <c r="L149" s="1374">
        <f>SUMIF(Journal!$C$10:$C$304,ETB!B149,Journal!$E$10:$E$304)</f>
        <v>0</v>
      </c>
      <c r="M149" s="1381">
        <f>SUMIF(Journal!$C$10:$C$304,ETB!B149,Journal!$F$10:$F$304)</f>
        <v>0</v>
      </c>
      <c r="N149" s="1374"/>
      <c r="O149" s="1375"/>
      <c r="P149" s="1381"/>
      <c r="Q149" s="1374">
        <f t="shared" ca="1" si="18"/>
        <v>0</v>
      </c>
      <c r="R149" s="1382">
        <f t="shared" ca="1" si="19"/>
        <v>0</v>
      </c>
      <c r="S149" s="332">
        <f t="shared" si="21"/>
        <v>613</v>
      </c>
      <c r="T149" s="776"/>
      <c r="U149" s="1383">
        <f t="shared" ca="1" si="20"/>
        <v>0</v>
      </c>
    </row>
    <row r="150" spans="2:21" hidden="1">
      <c r="B150" s="757">
        <v>614</v>
      </c>
      <c r="C150" s="331" t="s">
        <v>70</v>
      </c>
      <c r="D150" s="1374">
        <f ca="1">SUMIF(TB!$B$9:$E$120,ETB!B150,TB!$D$9:$D$120)</f>
        <v>0</v>
      </c>
      <c r="E150" s="1375">
        <f ca="1">SUMIF(TB!$B$9:$E$120,ETB!B150,TB!$E$9:$E$120)</f>
        <v>0</v>
      </c>
      <c r="F150" s="1374"/>
      <c r="G150" s="1381"/>
      <c r="H150" s="1381"/>
      <c r="I150" s="1381"/>
      <c r="J150" s="1374"/>
      <c r="K150" s="1375"/>
      <c r="L150" s="1374">
        <f>SUMIF(Journal!$C$10:$C$304,ETB!B150,Journal!$E$10:$E$304)</f>
        <v>0</v>
      </c>
      <c r="M150" s="1381">
        <f>SUMIF(Journal!$C$10:$C$304,ETB!B150,Journal!$F$10:$F$304)</f>
        <v>0</v>
      </c>
      <c r="N150" s="1374"/>
      <c r="O150" s="1375"/>
      <c r="P150" s="1381"/>
      <c r="Q150" s="1374">
        <f t="shared" ca="1" si="18"/>
        <v>0</v>
      </c>
      <c r="R150" s="1382">
        <f t="shared" ca="1" si="19"/>
        <v>0</v>
      </c>
      <c r="S150" s="332">
        <f t="shared" si="21"/>
        <v>614</v>
      </c>
      <c r="T150" s="776"/>
      <c r="U150" s="1383">
        <f t="shared" ca="1" si="20"/>
        <v>0</v>
      </c>
    </row>
    <row r="151" spans="2:21" hidden="1">
      <c r="B151" s="757">
        <v>615</v>
      </c>
      <c r="C151" s="331" t="s">
        <v>2000</v>
      </c>
      <c r="D151" s="1374">
        <f ca="1">SUMIF(TB!$B$9:$E$120,ETB!B151,TB!$D$9:$D$120)</f>
        <v>0</v>
      </c>
      <c r="E151" s="1375">
        <f ca="1">SUMIF(TB!$B$9:$E$120,ETB!B151,TB!$E$9:$E$120)</f>
        <v>0</v>
      </c>
      <c r="F151" s="1374"/>
      <c r="G151" s="1381"/>
      <c r="H151" s="1381"/>
      <c r="I151" s="1381"/>
      <c r="J151" s="1374"/>
      <c r="K151" s="1375"/>
      <c r="L151" s="1374">
        <f>SUMIF(Journal!$C$10:$C$304,ETB!B151,Journal!$E$10:$E$304)</f>
        <v>0</v>
      </c>
      <c r="M151" s="1381">
        <f>SUMIF(Journal!$C$10:$C$304,ETB!B151,Journal!$F$10:$F$304)</f>
        <v>0</v>
      </c>
      <c r="N151" s="1374"/>
      <c r="O151" s="1375"/>
      <c r="P151" s="1381"/>
      <c r="Q151" s="1374">
        <f t="shared" ca="1" si="18"/>
        <v>0</v>
      </c>
      <c r="R151" s="1382">
        <f t="shared" ca="1" si="19"/>
        <v>0</v>
      </c>
      <c r="S151" s="332">
        <f t="shared" si="21"/>
        <v>615</v>
      </c>
      <c r="T151" s="776"/>
      <c r="U151" s="1383">
        <f t="shared" ca="1" si="20"/>
        <v>0</v>
      </c>
    </row>
    <row r="152" spans="2:21" hidden="1">
      <c r="B152" s="757">
        <v>616</v>
      </c>
      <c r="C152" s="331" t="s">
        <v>2000</v>
      </c>
      <c r="D152" s="1374">
        <f ca="1">SUMIF(TB!$B$9:$E$120,ETB!B152,TB!$D$9:$D$120)</f>
        <v>0</v>
      </c>
      <c r="E152" s="1375">
        <f ca="1">SUMIF(TB!$B$9:$E$120,ETB!B152,TB!$E$9:$E$120)</f>
        <v>0</v>
      </c>
      <c r="F152" s="1374"/>
      <c r="G152" s="1381"/>
      <c r="H152" s="1381"/>
      <c r="I152" s="1381"/>
      <c r="J152" s="1374"/>
      <c r="K152" s="1375"/>
      <c r="L152" s="1374">
        <f>SUMIF(Journal!$C$10:$C$304,ETB!B152,Journal!$E$10:$E$304)</f>
        <v>0</v>
      </c>
      <c r="M152" s="1381">
        <f>SUMIF(Journal!$C$10:$C$304,ETB!B152,Journal!$F$10:$F$304)</f>
        <v>0</v>
      </c>
      <c r="N152" s="1374"/>
      <c r="O152" s="1375"/>
      <c r="P152" s="1381"/>
      <c r="Q152" s="1374">
        <f t="shared" ca="1" si="18"/>
        <v>0</v>
      </c>
      <c r="R152" s="1382">
        <f t="shared" ca="1" si="19"/>
        <v>0</v>
      </c>
      <c r="S152" s="332">
        <f t="shared" si="21"/>
        <v>616</v>
      </c>
      <c r="T152" s="776"/>
      <c r="U152" s="1383">
        <f t="shared" ca="1" si="20"/>
        <v>0</v>
      </c>
    </row>
    <row r="153" spans="2:21" hidden="1">
      <c r="B153" s="757">
        <v>620</v>
      </c>
      <c r="C153" s="331" t="s">
        <v>2014</v>
      </c>
      <c r="D153" s="1374">
        <f ca="1">SUMIF(TB!$B$9:$E$120,ETB!B153,TB!$D$9:$D$120)</f>
        <v>0</v>
      </c>
      <c r="E153" s="1375">
        <f ca="1">SUMIF(TB!$B$9:$E$120,ETB!B153,TB!$E$9:$E$120)</f>
        <v>0</v>
      </c>
      <c r="F153" s="1374"/>
      <c r="G153" s="1381"/>
      <c r="H153" s="1381"/>
      <c r="I153" s="1381"/>
      <c r="J153" s="1374"/>
      <c r="K153" s="1375"/>
      <c r="L153" s="1374">
        <f>SUMIF(Journal!$C$10:$C$304,ETB!B153,Journal!$E$10:$E$304)</f>
        <v>0</v>
      </c>
      <c r="M153" s="1381">
        <f>SUMIF(Journal!$C$10:$C$304,ETB!B153,Journal!$F$10:$F$304)</f>
        <v>0</v>
      </c>
      <c r="N153" s="1374"/>
      <c r="O153" s="1375"/>
      <c r="P153" s="1381"/>
      <c r="Q153" s="1374">
        <f t="shared" ca="1" si="18"/>
        <v>0</v>
      </c>
      <c r="R153" s="1382">
        <f t="shared" ca="1" si="19"/>
        <v>0</v>
      </c>
      <c r="S153" s="332">
        <f t="shared" si="21"/>
        <v>620</v>
      </c>
      <c r="T153" s="776"/>
      <c r="U153" s="1383">
        <f t="shared" ca="1" si="20"/>
        <v>0</v>
      </c>
    </row>
    <row r="154" spans="2:21" hidden="1">
      <c r="B154" s="757">
        <v>625</v>
      </c>
      <c r="C154" s="331" t="s">
        <v>2015</v>
      </c>
      <c r="D154" s="1374">
        <f ca="1">SUMIF(TB!$B$9:$E$120,ETB!B154,TB!$D$9:$D$120)</f>
        <v>0</v>
      </c>
      <c r="E154" s="1375">
        <f ca="1">SUMIF(TB!$B$9:$E$120,ETB!B154,TB!$E$9:$E$120)</f>
        <v>0</v>
      </c>
      <c r="F154" s="1374"/>
      <c r="G154" s="1381"/>
      <c r="H154" s="1381"/>
      <c r="I154" s="1381"/>
      <c r="J154" s="1374"/>
      <c r="K154" s="1375"/>
      <c r="L154" s="1374">
        <f>SUMIF(Journal!$C$10:$C$304,ETB!B154,Journal!$E$10:$E$304)</f>
        <v>0</v>
      </c>
      <c r="M154" s="1381">
        <f>SUMIF(Journal!$C$10:$C$304,ETB!B154,Journal!$F$10:$F$304)</f>
        <v>0</v>
      </c>
      <c r="N154" s="1374"/>
      <c r="O154" s="1375"/>
      <c r="P154" s="1381"/>
      <c r="Q154" s="1374">
        <f t="shared" ca="1" si="18"/>
        <v>0</v>
      </c>
      <c r="R154" s="1382">
        <f t="shared" ca="1" si="19"/>
        <v>0</v>
      </c>
      <c r="S154" s="332">
        <f t="shared" si="21"/>
        <v>625</v>
      </c>
      <c r="T154" s="776"/>
      <c r="U154" s="1383">
        <f t="shared" ca="1" si="20"/>
        <v>0</v>
      </c>
    </row>
    <row r="155" spans="2:21" hidden="1">
      <c r="B155" s="757">
        <v>626</v>
      </c>
      <c r="C155" s="331" t="s">
        <v>2000</v>
      </c>
      <c r="D155" s="1374">
        <f ca="1">SUMIF(TB!$B$9:$E$120,ETB!B155,TB!$D$9:$D$120)</f>
        <v>0</v>
      </c>
      <c r="E155" s="1375">
        <f ca="1">SUMIF(TB!$B$9:$E$120,ETB!B155,TB!$E$9:$E$120)</f>
        <v>0</v>
      </c>
      <c r="F155" s="1374"/>
      <c r="G155" s="1381"/>
      <c r="H155" s="1381"/>
      <c r="I155" s="1381"/>
      <c r="J155" s="1374"/>
      <c r="K155" s="1375"/>
      <c r="L155" s="1374">
        <f>SUMIF(Journal!$C$10:$C$304,ETB!B155,Journal!$E$10:$E$304)</f>
        <v>0</v>
      </c>
      <c r="M155" s="1381">
        <f>SUMIF(Journal!$C$10:$C$304,ETB!B155,Journal!$F$10:$F$304)</f>
        <v>0</v>
      </c>
      <c r="N155" s="1374"/>
      <c r="O155" s="1375"/>
      <c r="P155" s="1381"/>
      <c r="Q155" s="1374">
        <f t="shared" ca="1" si="18"/>
        <v>0</v>
      </c>
      <c r="R155" s="1382">
        <f t="shared" ca="1" si="19"/>
        <v>0</v>
      </c>
      <c r="S155" s="332">
        <f t="shared" si="21"/>
        <v>626</v>
      </c>
      <c r="T155" s="776"/>
      <c r="U155" s="1383">
        <f t="shared" ca="1" si="20"/>
        <v>0</v>
      </c>
    </row>
    <row r="156" spans="2:21" hidden="1">
      <c r="B156" s="757">
        <v>627</v>
      </c>
      <c r="C156" s="331" t="s">
        <v>2000</v>
      </c>
      <c r="D156" s="1374">
        <f ca="1">SUMIF(TB!$B$9:$E$120,ETB!B156,TB!$D$9:$D$120)</f>
        <v>0</v>
      </c>
      <c r="E156" s="1375">
        <f ca="1">SUMIF(TB!$B$9:$E$120,ETB!B156,TB!$E$9:$E$120)</f>
        <v>0</v>
      </c>
      <c r="F156" s="1374"/>
      <c r="G156" s="1381"/>
      <c r="H156" s="1381"/>
      <c r="I156" s="1381"/>
      <c r="J156" s="1374"/>
      <c r="K156" s="1375"/>
      <c r="L156" s="1374">
        <f>SUMIF(Journal!$C$10:$C$304,ETB!B156,Journal!$E$10:$E$304)</f>
        <v>0</v>
      </c>
      <c r="M156" s="1381">
        <f>SUMIF(Journal!$C$10:$C$304,ETB!B156,Journal!$F$10:$F$304)</f>
        <v>0</v>
      </c>
      <c r="N156" s="1374"/>
      <c r="O156" s="1375"/>
      <c r="P156" s="1381"/>
      <c r="Q156" s="1374">
        <f t="shared" ca="1" si="18"/>
        <v>0</v>
      </c>
      <c r="R156" s="1382">
        <f t="shared" ca="1" si="19"/>
        <v>0</v>
      </c>
      <c r="S156" s="332">
        <f t="shared" si="21"/>
        <v>627</v>
      </c>
      <c r="T156" s="776"/>
      <c r="U156" s="1383">
        <f t="shared" ca="1" si="20"/>
        <v>0</v>
      </c>
    </row>
    <row r="157" spans="2:21" hidden="1">
      <c r="B157" s="757">
        <v>628</v>
      </c>
      <c r="C157" s="331" t="s">
        <v>2007</v>
      </c>
      <c r="D157" s="1374">
        <f ca="1">SUMIF(TB!$B$9:$E$120,ETB!B157,TB!$D$9:$D$120)</f>
        <v>0</v>
      </c>
      <c r="E157" s="1375">
        <f ca="1">SUMIF(TB!$B$9:$E$120,ETB!B157,TB!$E$9:$E$120)</f>
        <v>0</v>
      </c>
      <c r="F157" s="1374"/>
      <c r="G157" s="1381"/>
      <c r="H157" s="1381"/>
      <c r="I157" s="1381"/>
      <c r="J157" s="1374"/>
      <c r="K157" s="1375"/>
      <c r="L157" s="1374">
        <f>SUMIF(Journal!$C$10:$C$304,ETB!B157,Journal!$E$10:$E$304)</f>
        <v>0</v>
      </c>
      <c r="M157" s="1381">
        <f>SUMIF(Journal!$C$10:$C$304,ETB!B157,Journal!$F$10:$F$304)</f>
        <v>0</v>
      </c>
      <c r="N157" s="1374"/>
      <c r="O157" s="1375"/>
      <c r="P157" s="1381"/>
      <c r="Q157" s="1374">
        <f t="shared" ca="1" si="18"/>
        <v>0</v>
      </c>
      <c r="R157" s="1382">
        <f t="shared" ca="1" si="19"/>
        <v>0</v>
      </c>
      <c r="S157" s="332">
        <f t="shared" si="21"/>
        <v>628</v>
      </c>
      <c r="T157" s="776"/>
      <c r="U157" s="1383">
        <f t="shared" ca="1" si="20"/>
        <v>0</v>
      </c>
    </row>
    <row r="158" spans="2:21" hidden="1">
      <c r="B158" s="757">
        <v>629</v>
      </c>
      <c r="C158" s="296" t="s">
        <v>2008</v>
      </c>
      <c r="D158" s="1374">
        <f ca="1">SUMIF(TB!$B$9:$E$120,ETB!B158,TB!$D$9:$D$120)</f>
        <v>0</v>
      </c>
      <c r="E158" s="1375">
        <f ca="1">SUMIF(TB!$B$9:$E$120,ETB!B158,TB!$E$9:$E$120)</f>
        <v>0</v>
      </c>
      <c r="F158" s="1374"/>
      <c r="G158" s="1381"/>
      <c r="H158" s="1381"/>
      <c r="I158" s="1381"/>
      <c r="J158" s="1374"/>
      <c r="K158" s="1375"/>
      <c r="L158" s="1374">
        <f>SUMIF(Journal!$C$10:$C$304,ETB!B158,Journal!$E$10:$E$304)</f>
        <v>0</v>
      </c>
      <c r="M158" s="1381">
        <f>SUMIF(Journal!$C$10:$C$304,ETB!B158,Journal!$F$10:$F$304)</f>
        <v>0</v>
      </c>
      <c r="N158" s="1374"/>
      <c r="O158" s="1375"/>
      <c r="P158" s="1381"/>
      <c r="Q158" s="1374">
        <f t="shared" ca="1" si="18"/>
        <v>0</v>
      </c>
      <c r="R158" s="1382">
        <f t="shared" ca="1" si="19"/>
        <v>0</v>
      </c>
      <c r="S158" s="332">
        <f t="shared" si="21"/>
        <v>629</v>
      </c>
      <c r="T158" s="776"/>
      <c r="U158" s="1383">
        <f t="shared" ca="1" si="20"/>
        <v>0</v>
      </c>
    </row>
    <row r="159" spans="2:21" hidden="1">
      <c r="B159" s="757">
        <v>630</v>
      </c>
      <c r="C159" s="296" t="s">
        <v>2009</v>
      </c>
      <c r="D159" s="1374">
        <f ca="1">SUMIF(TB!$B$9:$E$120,ETB!B159,TB!$D$9:$D$120)</f>
        <v>0</v>
      </c>
      <c r="E159" s="1375">
        <f ca="1">SUMIF(TB!$B$9:$E$120,ETB!B159,TB!$E$9:$E$120)</f>
        <v>0</v>
      </c>
      <c r="F159" s="1374"/>
      <c r="G159" s="1381"/>
      <c r="H159" s="1381"/>
      <c r="I159" s="1381"/>
      <c r="J159" s="1374"/>
      <c r="K159" s="1375"/>
      <c r="L159" s="1374">
        <f>SUMIF(Journal!$C$10:$C$304,ETB!B159,Journal!$E$10:$E$304)</f>
        <v>0</v>
      </c>
      <c r="M159" s="1381">
        <f>SUMIF(Journal!$C$10:$C$304,ETB!B159,Journal!$F$10:$F$304)</f>
        <v>0</v>
      </c>
      <c r="N159" s="1374"/>
      <c r="O159" s="1375"/>
      <c r="P159" s="1381"/>
      <c r="Q159" s="1374">
        <f t="shared" ca="1" si="18"/>
        <v>0</v>
      </c>
      <c r="R159" s="1382">
        <f t="shared" ca="1" si="19"/>
        <v>0</v>
      </c>
      <c r="S159" s="332">
        <f t="shared" si="21"/>
        <v>630</v>
      </c>
      <c r="T159" s="776"/>
      <c r="U159" s="1383">
        <f t="shared" ca="1" si="20"/>
        <v>0</v>
      </c>
    </row>
    <row r="160" spans="2:21" hidden="1">
      <c r="B160" s="757">
        <v>631</v>
      </c>
      <c r="C160" s="331" t="s">
        <v>2016</v>
      </c>
      <c r="D160" s="1374">
        <f ca="1">SUMIF(TB!$B$9:$E$120,ETB!B160,TB!$D$9:$D$120)</f>
        <v>0</v>
      </c>
      <c r="E160" s="1375">
        <f ca="1">SUMIF(TB!$B$9:$E$120,ETB!B160,TB!$E$9:$E$120)</f>
        <v>0</v>
      </c>
      <c r="F160" s="1374"/>
      <c r="G160" s="1381"/>
      <c r="H160" s="1381"/>
      <c r="I160" s="1381"/>
      <c r="J160" s="1374"/>
      <c r="K160" s="1375"/>
      <c r="L160" s="1374">
        <f>SUMIF(Journal!$C$10:$C$304,ETB!B160,Journal!$E$10:$E$304)</f>
        <v>0</v>
      </c>
      <c r="M160" s="1381">
        <f>SUMIF(Journal!$C$10:$C$304,ETB!B160,Journal!$F$10:$F$304)</f>
        <v>0</v>
      </c>
      <c r="N160" s="1374"/>
      <c r="O160" s="1375"/>
      <c r="P160" s="1381"/>
      <c r="Q160" s="1374">
        <f t="shared" ca="1" si="18"/>
        <v>0</v>
      </c>
      <c r="R160" s="1382">
        <f t="shared" ca="1" si="19"/>
        <v>0</v>
      </c>
      <c r="S160" s="332">
        <f t="shared" si="21"/>
        <v>631</v>
      </c>
      <c r="T160" s="776"/>
      <c r="U160" s="1383">
        <f t="shared" ca="1" si="20"/>
        <v>0</v>
      </c>
    </row>
    <row r="161" spans="2:21" hidden="1">
      <c r="B161" s="757">
        <v>632</v>
      </c>
      <c r="C161" s="331" t="s">
        <v>2000</v>
      </c>
      <c r="D161" s="1374">
        <f ca="1">SUMIF(TB!$B$9:$E$120,ETB!B161,TB!$D$9:$D$120)</f>
        <v>0</v>
      </c>
      <c r="E161" s="1375">
        <f ca="1">SUMIF(TB!$B$9:$E$120,ETB!B161,TB!$E$9:$E$120)</f>
        <v>0</v>
      </c>
      <c r="F161" s="1374"/>
      <c r="G161" s="1381"/>
      <c r="H161" s="1381"/>
      <c r="I161" s="1381"/>
      <c r="J161" s="1374"/>
      <c r="K161" s="1375"/>
      <c r="L161" s="1374">
        <f>SUMIF(Journal!$C$10:$C$304,ETB!B161,Journal!$E$10:$E$304)</f>
        <v>0</v>
      </c>
      <c r="M161" s="1381">
        <f>SUMIF(Journal!$C$10:$C$304,ETB!B161,Journal!$F$10:$F$304)</f>
        <v>0</v>
      </c>
      <c r="N161" s="1374"/>
      <c r="O161" s="1375"/>
      <c r="P161" s="1381"/>
      <c r="Q161" s="1374">
        <f t="shared" ca="1" si="18"/>
        <v>0</v>
      </c>
      <c r="R161" s="1382">
        <f t="shared" ca="1" si="19"/>
        <v>0</v>
      </c>
      <c r="S161" s="332">
        <f t="shared" si="21"/>
        <v>632</v>
      </c>
      <c r="T161" s="776"/>
      <c r="U161" s="1383">
        <f t="shared" ca="1" si="20"/>
        <v>0</v>
      </c>
    </row>
    <row r="162" spans="2:21" hidden="1">
      <c r="B162" s="757">
        <v>633</v>
      </c>
      <c r="C162" s="331" t="s">
        <v>2000</v>
      </c>
      <c r="D162" s="1374">
        <f ca="1">SUMIF(TB!$B$9:$E$120,ETB!B162,TB!$D$9:$D$120)</f>
        <v>0</v>
      </c>
      <c r="E162" s="1375">
        <f ca="1">SUMIF(TB!$B$9:$E$120,ETB!B162,TB!$E$9:$E$120)</f>
        <v>0</v>
      </c>
      <c r="F162" s="1374"/>
      <c r="G162" s="1381"/>
      <c r="H162" s="1381"/>
      <c r="I162" s="1381"/>
      <c r="J162" s="1374"/>
      <c r="K162" s="1375"/>
      <c r="L162" s="1374">
        <f>SUMIF(Journal!$C$10:$C$304,ETB!B162,Journal!$E$10:$E$304)</f>
        <v>0</v>
      </c>
      <c r="M162" s="1381">
        <f>SUMIF(Journal!$C$10:$C$304,ETB!B162,Journal!$F$10:$F$304)</f>
        <v>0</v>
      </c>
      <c r="N162" s="1374"/>
      <c r="O162" s="1375"/>
      <c r="P162" s="1381"/>
      <c r="Q162" s="1374">
        <f t="shared" ca="1" si="18"/>
        <v>0</v>
      </c>
      <c r="R162" s="1382">
        <f t="shared" ca="1" si="19"/>
        <v>0</v>
      </c>
      <c r="S162" s="332">
        <f t="shared" si="21"/>
        <v>633</v>
      </c>
      <c r="T162" s="776"/>
      <c r="U162" s="1383">
        <f t="shared" ca="1" si="20"/>
        <v>0</v>
      </c>
    </row>
    <row r="163" spans="2:21" hidden="1">
      <c r="B163" s="757">
        <v>634</v>
      </c>
      <c r="C163" s="331" t="s">
        <v>2000</v>
      </c>
      <c r="D163" s="1374">
        <f ca="1">SUMIF(TB!$B$9:$E$120,ETB!B163,TB!$D$9:$D$120)</f>
        <v>0</v>
      </c>
      <c r="E163" s="1375">
        <f ca="1">SUMIF(TB!$B$9:$E$120,ETB!B163,TB!$E$9:$E$120)</f>
        <v>0</v>
      </c>
      <c r="F163" s="1374"/>
      <c r="G163" s="1381"/>
      <c r="H163" s="1381"/>
      <c r="I163" s="1381"/>
      <c r="J163" s="1374"/>
      <c r="K163" s="1375"/>
      <c r="L163" s="1374">
        <f>SUMIF(Journal!$C$10:$C$304,ETB!B163,Journal!$E$10:$E$304)</f>
        <v>0</v>
      </c>
      <c r="M163" s="1381">
        <f>SUMIF(Journal!$C$10:$C$304,ETB!B163,Journal!$F$10:$F$304)</f>
        <v>0</v>
      </c>
      <c r="N163" s="1374"/>
      <c r="O163" s="1375"/>
      <c r="P163" s="1381"/>
      <c r="Q163" s="1374">
        <f t="shared" ca="1" si="18"/>
        <v>0</v>
      </c>
      <c r="R163" s="1382">
        <f t="shared" ca="1" si="19"/>
        <v>0</v>
      </c>
      <c r="S163" s="332">
        <f t="shared" si="21"/>
        <v>634</v>
      </c>
      <c r="T163" s="776"/>
      <c r="U163" s="1383">
        <f t="shared" ca="1" si="20"/>
        <v>0</v>
      </c>
    </row>
    <row r="164" spans="2:21" hidden="1">
      <c r="B164" s="757">
        <v>639</v>
      </c>
      <c r="C164" s="331" t="s">
        <v>2011</v>
      </c>
      <c r="D164" s="1374">
        <f ca="1">SUMIF(TB!$B$9:$E$120,ETB!B164,TB!$D$9:$D$120)</f>
        <v>0</v>
      </c>
      <c r="E164" s="1375">
        <f ca="1">SUMIF(TB!$B$9:$E$120,ETB!B164,TB!$E$9:$E$120)</f>
        <v>0</v>
      </c>
      <c r="F164" s="1374"/>
      <c r="G164" s="1381"/>
      <c r="H164" s="1381"/>
      <c r="I164" s="1381"/>
      <c r="J164" s="1374"/>
      <c r="K164" s="1375"/>
      <c r="L164" s="1374">
        <f>SUMIF(Journal!$C$10:$C$304,ETB!B164,Journal!$E$10:$E$304)</f>
        <v>0</v>
      </c>
      <c r="M164" s="1381">
        <f>SUMIF(Journal!$C$10:$C$304,ETB!B164,Journal!$F$10:$F$304)</f>
        <v>0</v>
      </c>
      <c r="N164" s="1374"/>
      <c r="O164" s="1375"/>
      <c r="P164" s="1381"/>
      <c r="Q164" s="1374">
        <f t="shared" ca="1" si="18"/>
        <v>0</v>
      </c>
      <c r="R164" s="1382">
        <f t="shared" ca="1" si="19"/>
        <v>0</v>
      </c>
      <c r="S164" s="332">
        <f t="shared" si="21"/>
        <v>639</v>
      </c>
      <c r="T164" s="776"/>
      <c r="U164" s="1383">
        <f t="shared" ca="1" si="20"/>
        <v>0</v>
      </c>
    </row>
    <row r="165" spans="2:21" hidden="1">
      <c r="B165" s="757">
        <v>640</v>
      </c>
      <c r="C165" s="331" t="s">
        <v>2000</v>
      </c>
      <c r="D165" s="1374">
        <f ca="1">SUMIF(TB!$B$9:$E$120,ETB!B165,TB!$D$9:$D$120)</f>
        <v>0</v>
      </c>
      <c r="E165" s="1375">
        <f ca="1">SUMIF(TB!$B$9:$E$120,ETB!B165,TB!$E$9:$E$120)</f>
        <v>0</v>
      </c>
      <c r="F165" s="1374"/>
      <c r="G165" s="1381"/>
      <c r="H165" s="1381"/>
      <c r="I165" s="1381"/>
      <c r="J165" s="1374"/>
      <c r="K165" s="1375"/>
      <c r="L165" s="1374">
        <f>SUMIF(Journal!$C$10:$C$304,ETB!B165,Journal!$E$10:$E$304)</f>
        <v>0</v>
      </c>
      <c r="M165" s="1381">
        <f>SUMIF(Journal!$C$10:$C$304,ETB!B165,Journal!$F$10:$F$304)</f>
        <v>0</v>
      </c>
      <c r="N165" s="1374"/>
      <c r="O165" s="1375"/>
      <c r="P165" s="1381"/>
      <c r="Q165" s="1374">
        <f t="shared" ca="1" si="18"/>
        <v>0</v>
      </c>
      <c r="R165" s="1382">
        <f t="shared" ca="1" si="19"/>
        <v>0</v>
      </c>
      <c r="S165" s="332">
        <f t="shared" si="21"/>
        <v>640</v>
      </c>
      <c r="T165" s="776"/>
      <c r="U165" s="1383">
        <f t="shared" ca="1" si="20"/>
        <v>0</v>
      </c>
    </row>
    <row r="166" spans="2:21" hidden="1">
      <c r="B166" s="757">
        <v>641</v>
      </c>
      <c r="C166" s="331" t="s">
        <v>2000</v>
      </c>
      <c r="D166" s="1374">
        <f ca="1">SUMIF(TB!$B$9:$E$120,ETB!B166,TB!$D$9:$D$120)</f>
        <v>0</v>
      </c>
      <c r="E166" s="1375">
        <f ca="1">SUMIF(TB!$B$9:$E$120,ETB!B166,TB!$E$9:$E$120)</f>
        <v>0</v>
      </c>
      <c r="F166" s="1374"/>
      <c r="G166" s="1381"/>
      <c r="H166" s="1381"/>
      <c r="I166" s="1381"/>
      <c r="J166" s="1374"/>
      <c r="K166" s="1375"/>
      <c r="L166" s="1374">
        <f>SUMIF(Journal!$C$10:$C$304,ETB!B166,Journal!$E$10:$E$304)</f>
        <v>0</v>
      </c>
      <c r="M166" s="1381">
        <f>SUMIF(Journal!$C$10:$C$304,ETB!B166,Journal!$F$10:$F$304)</f>
        <v>0</v>
      </c>
      <c r="N166" s="1374"/>
      <c r="O166" s="1375"/>
      <c r="P166" s="1381"/>
      <c r="Q166" s="1374">
        <f t="shared" ca="1" si="18"/>
        <v>0</v>
      </c>
      <c r="R166" s="1382">
        <f t="shared" ca="1" si="19"/>
        <v>0</v>
      </c>
      <c r="S166" s="332">
        <f t="shared" si="21"/>
        <v>641</v>
      </c>
      <c r="T166" s="776"/>
      <c r="U166" s="1383">
        <f t="shared" ca="1" si="20"/>
        <v>0</v>
      </c>
    </row>
    <row r="167" spans="2:21" hidden="1">
      <c r="B167" s="757">
        <v>645</v>
      </c>
      <c r="C167" s="331" t="s">
        <v>2012</v>
      </c>
      <c r="D167" s="1374">
        <f ca="1">SUMIF(TB!$B$9:$E$120,ETB!B167,TB!$D$9:$D$120)</f>
        <v>0</v>
      </c>
      <c r="E167" s="1375">
        <f ca="1">SUMIF(TB!$B$9:$E$120,ETB!B167,TB!$E$9:$E$120)</f>
        <v>0</v>
      </c>
      <c r="F167" s="1374"/>
      <c r="G167" s="1381"/>
      <c r="H167" s="1381"/>
      <c r="I167" s="1381"/>
      <c r="J167" s="1374"/>
      <c r="K167" s="1375"/>
      <c r="L167" s="1374">
        <f>SUMIF(Journal!$C$10:$C$304,ETB!B167,Journal!$E$10:$E$304)</f>
        <v>0</v>
      </c>
      <c r="M167" s="1381">
        <f>SUMIF(Journal!$C$10:$C$304,ETB!B167,Journal!$F$10:$F$304)</f>
        <v>0</v>
      </c>
      <c r="N167" s="1374"/>
      <c r="O167" s="1375"/>
      <c r="P167" s="1381"/>
      <c r="Q167" s="1374">
        <f t="shared" ca="1" si="18"/>
        <v>0</v>
      </c>
      <c r="R167" s="1382">
        <f t="shared" ca="1" si="19"/>
        <v>0</v>
      </c>
      <c r="S167" s="332">
        <f t="shared" si="21"/>
        <v>645</v>
      </c>
      <c r="T167" s="776"/>
      <c r="U167" s="1383">
        <f t="shared" ca="1" si="20"/>
        <v>0</v>
      </c>
    </row>
    <row r="168" spans="2:21" hidden="1">
      <c r="B168" s="757">
        <v>647</v>
      </c>
      <c r="C168" s="331" t="s">
        <v>2013</v>
      </c>
      <c r="D168" s="1374">
        <f ca="1">SUMIF(TB!$B$9:$E$120,ETB!B168,TB!$D$9:$D$120)</f>
        <v>0</v>
      </c>
      <c r="E168" s="1375">
        <f ca="1">SUMIF(TB!$B$9:$E$120,ETB!B168,TB!$E$9:$E$120)</f>
        <v>0</v>
      </c>
      <c r="F168" s="1374"/>
      <c r="G168" s="1381"/>
      <c r="H168" s="1381"/>
      <c r="I168" s="1381"/>
      <c r="J168" s="1374"/>
      <c r="K168" s="1375"/>
      <c r="L168" s="1374">
        <f>SUMIF(Journal!$C$10:$C$304,ETB!B168,Journal!$E$10:$E$304)</f>
        <v>0</v>
      </c>
      <c r="M168" s="1381">
        <f>SUMIF(Journal!$C$10:$C$304,ETB!B168,Journal!$F$10:$F$304)</f>
        <v>0</v>
      </c>
      <c r="N168" s="1374"/>
      <c r="O168" s="1375"/>
      <c r="P168" s="1381"/>
      <c r="Q168" s="1374">
        <f t="shared" ca="1" si="18"/>
        <v>0</v>
      </c>
      <c r="R168" s="1382">
        <f t="shared" ca="1" si="19"/>
        <v>0</v>
      </c>
      <c r="S168" s="332">
        <f t="shared" si="21"/>
        <v>647</v>
      </c>
      <c r="T168" s="776"/>
      <c r="U168" s="1383">
        <f t="shared" ca="1" si="20"/>
        <v>0</v>
      </c>
    </row>
    <row r="169" spans="2:21" hidden="1">
      <c r="B169" s="757">
        <v>648</v>
      </c>
      <c r="C169" s="331" t="s">
        <v>2000</v>
      </c>
      <c r="D169" s="1374">
        <f ca="1">SUMIF(TB!$B$9:$E$120,ETB!B169,TB!$D$9:$D$120)</f>
        <v>0</v>
      </c>
      <c r="E169" s="1375">
        <f ca="1">SUMIF(TB!$B$9:$E$120,ETB!B169,TB!$E$9:$E$120)</f>
        <v>0</v>
      </c>
      <c r="F169" s="1374"/>
      <c r="G169" s="1381"/>
      <c r="H169" s="1381"/>
      <c r="I169" s="1381"/>
      <c r="J169" s="1374"/>
      <c r="K169" s="1375"/>
      <c r="L169" s="1374">
        <f>SUMIF(Journal!$C$10:$C$304,ETB!B169,Journal!$E$10:$E$304)</f>
        <v>0</v>
      </c>
      <c r="M169" s="1381">
        <f>SUMIF(Journal!$C$10:$C$304,ETB!B169,Journal!$F$10:$F$304)</f>
        <v>0</v>
      </c>
      <c r="N169" s="1374"/>
      <c r="O169" s="1375"/>
      <c r="P169" s="1381"/>
      <c r="Q169" s="1374">
        <f t="shared" ca="1" si="18"/>
        <v>0</v>
      </c>
      <c r="R169" s="1382">
        <f t="shared" ca="1" si="19"/>
        <v>0</v>
      </c>
      <c r="S169" s="332">
        <f t="shared" si="21"/>
        <v>648</v>
      </c>
      <c r="T169" s="776"/>
      <c r="U169" s="1383">
        <f t="shared" ca="1" si="20"/>
        <v>0</v>
      </c>
    </row>
    <row r="170" spans="2:21" hidden="1">
      <c r="B170" s="757">
        <v>649</v>
      </c>
      <c r="C170" s="331" t="s">
        <v>2000</v>
      </c>
      <c r="D170" s="1374">
        <f ca="1">SUMIF(TB!$B$9:$E$120,ETB!B170,TB!$D$9:$D$120)</f>
        <v>0</v>
      </c>
      <c r="E170" s="1375">
        <f ca="1">SUMIF(TB!$B$9:$E$120,ETB!B170,TB!$E$9:$E$120)</f>
        <v>0</v>
      </c>
      <c r="F170" s="1374"/>
      <c r="G170" s="1381"/>
      <c r="H170" s="1381"/>
      <c r="I170" s="1381"/>
      <c r="J170" s="1374"/>
      <c r="K170" s="1375"/>
      <c r="L170" s="1374">
        <f>SUMIF(Journal!$C$10:$C$304,ETB!B170,Journal!$E$10:$E$304)</f>
        <v>0</v>
      </c>
      <c r="M170" s="1381">
        <f>SUMIF(Journal!$C$10:$C$304,ETB!B170,Journal!$F$10:$F$304)</f>
        <v>0</v>
      </c>
      <c r="N170" s="1374"/>
      <c r="O170" s="1375"/>
      <c r="P170" s="1381"/>
      <c r="Q170" s="1374">
        <f t="shared" ca="1" si="18"/>
        <v>0</v>
      </c>
      <c r="R170" s="1382">
        <f t="shared" ca="1" si="19"/>
        <v>0</v>
      </c>
      <c r="S170" s="332">
        <f t="shared" si="21"/>
        <v>649</v>
      </c>
      <c r="T170" s="776"/>
      <c r="U170" s="1383">
        <f t="shared" ca="1" si="20"/>
        <v>0</v>
      </c>
    </row>
    <row r="171" spans="2:21" hidden="1">
      <c r="B171" s="757">
        <v>655</v>
      </c>
      <c r="C171" s="331" t="s">
        <v>2017</v>
      </c>
      <c r="D171" s="1374">
        <f ca="1">SUMIF(TB!$B$9:$E$120,ETB!B171,TB!$D$9:$D$120)</f>
        <v>0</v>
      </c>
      <c r="E171" s="1375">
        <f ca="1">SUMIF(TB!$B$9:$E$120,ETB!B171,TB!$E$9:$E$120)</f>
        <v>0</v>
      </c>
      <c r="F171" s="1374"/>
      <c r="G171" s="1381"/>
      <c r="H171" s="1381"/>
      <c r="I171" s="1381"/>
      <c r="J171" s="1374"/>
      <c r="K171" s="1375"/>
      <c r="L171" s="1374">
        <f>SUMIF(Journal!$C$10:$C$304,ETB!B171,Journal!$E$10:$E$304)</f>
        <v>0</v>
      </c>
      <c r="M171" s="1381">
        <f>SUMIF(Journal!$C$10:$C$304,ETB!B171,Journal!$F$10:$F$304)</f>
        <v>0</v>
      </c>
      <c r="N171" s="1374"/>
      <c r="O171" s="1375"/>
      <c r="P171" s="1381"/>
      <c r="Q171" s="1374">
        <f t="shared" ca="1" si="18"/>
        <v>0</v>
      </c>
      <c r="R171" s="1382">
        <f t="shared" ca="1" si="19"/>
        <v>0</v>
      </c>
      <c r="S171" s="332">
        <f t="shared" si="21"/>
        <v>655</v>
      </c>
      <c r="T171" s="776"/>
      <c r="U171" s="1383">
        <f t="shared" ca="1" si="20"/>
        <v>0</v>
      </c>
    </row>
    <row r="172" spans="2:21" hidden="1">
      <c r="B172" s="757">
        <v>656</v>
      </c>
      <c r="C172" s="331" t="s">
        <v>2018</v>
      </c>
      <c r="D172" s="1374">
        <f ca="1">SUMIF(TB!$B$9:$E$120,ETB!B172,TB!$D$9:$D$120)</f>
        <v>0</v>
      </c>
      <c r="E172" s="1375">
        <f ca="1">SUMIF(TB!$B$9:$E$120,ETB!B172,TB!$E$9:$E$120)</f>
        <v>0</v>
      </c>
      <c r="F172" s="1374"/>
      <c r="G172" s="1381"/>
      <c r="H172" s="1381"/>
      <c r="I172" s="1381"/>
      <c r="J172" s="1374"/>
      <c r="K172" s="1375"/>
      <c r="L172" s="1374">
        <f>SUMIF(Journal!$C$10:$C$304,ETB!B172,Journal!$E$10:$E$304)</f>
        <v>0</v>
      </c>
      <c r="M172" s="1381">
        <f>SUMIF(Journal!$C$10:$C$304,ETB!B172,Journal!$F$10:$F$304)</f>
        <v>0</v>
      </c>
      <c r="N172" s="1374"/>
      <c r="O172" s="1375"/>
      <c r="P172" s="1381"/>
      <c r="Q172" s="1374">
        <f t="shared" ca="1" si="18"/>
        <v>0</v>
      </c>
      <c r="R172" s="1382">
        <f t="shared" ca="1" si="19"/>
        <v>0</v>
      </c>
      <c r="S172" s="332">
        <f t="shared" si="21"/>
        <v>656</v>
      </c>
      <c r="T172" s="776"/>
      <c r="U172" s="1383">
        <f t="shared" ca="1" si="20"/>
        <v>0</v>
      </c>
    </row>
    <row r="173" spans="2:21" hidden="1">
      <c r="B173" s="757">
        <v>657</v>
      </c>
      <c r="C173" s="331" t="s">
        <v>2014</v>
      </c>
      <c r="D173" s="1374">
        <f ca="1">SUMIF(TB!$B$9:$E$120,ETB!B173,TB!$D$9:$D$120)</f>
        <v>0</v>
      </c>
      <c r="E173" s="1375">
        <f ca="1">SUMIF(TB!$B$9:$E$120,ETB!B173,TB!$E$9:$E$120)</f>
        <v>0</v>
      </c>
      <c r="F173" s="1374"/>
      <c r="G173" s="1381"/>
      <c r="H173" s="1381"/>
      <c r="I173" s="1381"/>
      <c r="J173" s="1374"/>
      <c r="K173" s="1375"/>
      <c r="L173" s="1374">
        <f>SUMIF(Journal!$C$10:$C$304,ETB!B173,Journal!$E$10:$E$304)</f>
        <v>0</v>
      </c>
      <c r="M173" s="1381">
        <f>SUMIF(Journal!$C$10:$C$304,ETB!B173,Journal!$F$10:$F$304)</f>
        <v>0</v>
      </c>
      <c r="N173" s="1374"/>
      <c r="O173" s="1375"/>
      <c r="P173" s="1381"/>
      <c r="Q173" s="1374">
        <f t="shared" ca="1" si="18"/>
        <v>0</v>
      </c>
      <c r="R173" s="1382">
        <f t="shared" ca="1" si="19"/>
        <v>0</v>
      </c>
      <c r="S173" s="332">
        <f t="shared" si="21"/>
        <v>657</v>
      </c>
      <c r="T173" s="776"/>
      <c r="U173" s="1383">
        <f t="shared" ca="1" si="20"/>
        <v>0</v>
      </c>
    </row>
    <row r="174" spans="2:21" hidden="1">
      <c r="B174" s="757">
        <v>659</v>
      </c>
      <c r="C174" s="331" t="s">
        <v>2019</v>
      </c>
      <c r="D174" s="1374">
        <f ca="1">SUMIF(TB!$B$9:$E$120,ETB!B174,TB!$D$9:$D$120)</f>
        <v>0</v>
      </c>
      <c r="E174" s="1375">
        <f ca="1">SUMIF(TB!$B$9:$E$120,ETB!B174,TB!$E$9:$E$120)</f>
        <v>0</v>
      </c>
      <c r="F174" s="1374"/>
      <c r="G174" s="1381"/>
      <c r="H174" s="1381"/>
      <c r="I174" s="1381"/>
      <c r="J174" s="1374"/>
      <c r="K174" s="1375"/>
      <c r="L174" s="1374">
        <f>SUMIF(Journal!$C$10:$C$304,ETB!B174,Journal!$E$10:$E$304)</f>
        <v>0</v>
      </c>
      <c r="M174" s="1381">
        <f>SUMIF(Journal!$C$10:$C$304,ETB!B174,Journal!$F$10:$F$304)</f>
        <v>0</v>
      </c>
      <c r="N174" s="1374"/>
      <c r="O174" s="1375"/>
      <c r="P174" s="1381"/>
      <c r="Q174" s="1374">
        <f t="shared" ca="1" si="18"/>
        <v>0</v>
      </c>
      <c r="R174" s="1382">
        <f t="shared" ca="1" si="19"/>
        <v>0</v>
      </c>
      <c r="S174" s="332">
        <f t="shared" si="21"/>
        <v>659</v>
      </c>
      <c r="T174" s="776"/>
      <c r="U174" s="1383">
        <f t="shared" ca="1" si="20"/>
        <v>0</v>
      </c>
    </row>
    <row r="175" spans="2:21" hidden="1">
      <c r="B175" s="757">
        <v>660</v>
      </c>
      <c r="C175" s="331" t="s">
        <v>1995</v>
      </c>
      <c r="D175" s="1374">
        <f ca="1">SUMIF(TB!$B$9:$E$120,ETB!B175,TB!$D$9:$D$120)</f>
        <v>0</v>
      </c>
      <c r="E175" s="1375">
        <f ca="1">SUMIF(TB!$B$9:$E$120,ETB!B175,TB!$E$9:$E$120)</f>
        <v>0</v>
      </c>
      <c r="F175" s="1374"/>
      <c r="G175" s="1381"/>
      <c r="H175" s="1381"/>
      <c r="I175" s="1381"/>
      <c r="J175" s="1374"/>
      <c r="K175" s="1375"/>
      <c r="L175" s="1374">
        <f>SUMIF(Journal!$C$10:$C$304,ETB!B175,Journal!$E$10:$E$304)</f>
        <v>0</v>
      </c>
      <c r="M175" s="1381">
        <f>SUMIF(Journal!$C$10:$C$304,ETB!B175,Journal!$F$10:$F$304)</f>
        <v>0</v>
      </c>
      <c r="N175" s="1374"/>
      <c r="O175" s="1375"/>
      <c r="P175" s="1381"/>
      <c r="Q175" s="1374">
        <f t="shared" ca="1" si="18"/>
        <v>0</v>
      </c>
      <c r="R175" s="1382">
        <f t="shared" ca="1" si="19"/>
        <v>0</v>
      </c>
      <c r="S175" s="332">
        <f t="shared" si="21"/>
        <v>660</v>
      </c>
      <c r="T175" s="776"/>
      <c r="U175" s="1383">
        <f t="shared" ca="1" si="20"/>
        <v>0</v>
      </c>
    </row>
    <row r="176" spans="2:21" hidden="1">
      <c r="B176" s="757">
        <v>661</v>
      </c>
      <c r="C176" s="331" t="s">
        <v>2020</v>
      </c>
      <c r="D176" s="1374">
        <f ca="1">SUMIF(TB!$B$9:$E$120,ETB!B176,TB!$D$9:$D$120)</f>
        <v>0</v>
      </c>
      <c r="E176" s="1375">
        <f ca="1">SUMIF(TB!$B$9:$E$120,ETB!B176,TB!$E$9:$E$120)</f>
        <v>0</v>
      </c>
      <c r="F176" s="1374"/>
      <c r="G176" s="1381"/>
      <c r="H176" s="1381"/>
      <c r="I176" s="1381"/>
      <c r="J176" s="1374"/>
      <c r="K176" s="1375"/>
      <c r="L176" s="1374">
        <f>SUMIF(Journal!$C$10:$C$304,ETB!B176,Journal!$E$10:$E$304)</f>
        <v>0</v>
      </c>
      <c r="M176" s="1381">
        <f>SUMIF(Journal!$C$10:$C$304,ETB!B176,Journal!$F$10:$F$304)</f>
        <v>0</v>
      </c>
      <c r="N176" s="1374"/>
      <c r="O176" s="1375"/>
      <c r="P176" s="1381"/>
      <c r="Q176" s="1374">
        <f t="shared" ca="1" si="18"/>
        <v>0</v>
      </c>
      <c r="R176" s="1382">
        <f t="shared" ca="1" si="19"/>
        <v>0</v>
      </c>
      <c r="S176" s="332">
        <f t="shared" si="21"/>
        <v>661</v>
      </c>
      <c r="T176" s="776"/>
      <c r="U176" s="1383">
        <f t="shared" ca="1" si="20"/>
        <v>0</v>
      </c>
    </row>
    <row r="177" spans="2:21" hidden="1">
      <c r="B177" s="757">
        <v>662</v>
      </c>
      <c r="C177" s="331" t="s">
        <v>2021</v>
      </c>
      <c r="D177" s="1374">
        <f ca="1">SUMIF(TB!$B$9:$E$120,ETB!B177,TB!$D$9:$D$120)</f>
        <v>0</v>
      </c>
      <c r="E177" s="1375">
        <f ca="1">SUMIF(TB!$B$9:$E$120,ETB!B177,TB!$E$9:$E$120)</f>
        <v>0</v>
      </c>
      <c r="F177" s="1374"/>
      <c r="G177" s="1381"/>
      <c r="H177" s="1381"/>
      <c r="I177" s="1381"/>
      <c r="J177" s="1374"/>
      <c r="K177" s="1375"/>
      <c r="L177" s="1374">
        <f>SUMIF(Journal!$C$10:$C$304,ETB!B177,Journal!$E$10:$E$304)</f>
        <v>0</v>
      </c>
      <c r="M177" s="1381">
        <f>SUMIF(Journal!$C$10:$C$304,ETB!B177,Journal!$F$10:$F$304)</f>
        <v>0</v>
      </c>
      <c r="N177" s="1374"/>
      <c r="O177" s="1375"/>
      <c r="P177" s="1381"/>
      <c r="Q177" s="1374">
        <f t="shared" ca="1" si="18"/>
        <v>0</v>
      </c>
      <c r="R177" s="1382">
        <f t="shared" ca="1" si="19"/>
        <v>0</v>
      </c>
      <c r="S177" s="332">
        <f t="shared" si="21"/>
        <v>662</v>
      </c>
      <c r="T177" s="776"/>
      <c r="U177" s="1383">
        <f t="shared" ca="1" si="20"/>
        <v>0</v>
      </c>
    </row>
    <row r="178" spans="2:21" hidden="1">
      <c r="B178" s="757">
        <v>663</v>
      </c>
      <c r="C178" s="331" t="s">
        <v>2022</v>
      </c>
      <c r="D178" s="1374">
        <f ca="1">SUMIF(TB!$B$9:$E$120,ETB!B178,TB!$D$9:$D$120)</f>
        <v>0</v>
      </c>
      <c r="E178" s="1375">
        <f ca="1">SUMIF(TB!$B$9:$E$120,ETB!B178,TB!$E$9:$E$120)</f>
        <v>0</v>
      </c>
      <c r="F178" s="1374"/>
      <c r="G178" s="1381"/>
      <c r="H178" s="1381"/>
      <c r="I178" s="1381"/>
      <c r="J178" s="1374"/>
      <c r="K178" s="1375"/>
      <c r="L178" s="1374">
        <f>SUMIF(Journal!$C$10:$C$304,ETB!B178,Journal!$E$10:$E$304)</f>
        <v>0</v>
      </c>
      <c r="M178" s="1381">
        <f>SUMIF(Journal!$C$10:$C$304,ETB!B178,Journal!$F$10:$F$304)</f>
        <v>0</v>
      </c>
      <c r="N178" s="1374"/>
      <c r="O178" s="1375"/>
      <c r="P178" s="1381"/>
      <c r="Q178" s="1374">
        <f t="shared" ca="1" si="18"/>
        <v>0</v>
      </c>
      <c r="R178" s="1382">
        <f t="shared" ca="1" si="19"/>
        <v>0</v>
      </c>
      <c r="S178" s="332">
        <f t="shared" si="21"/>
        <v>663</v>
      </c>
      <c r="T178" s="776"/>
      <c r="U178" s="1383">
        <f t="shared" ca="1" si="20"/>
        <v>0</v>
      </c>
    </row>
    <row r="179" spans="2:21">
      <c r="B179" s="757">
        <v>668</v>
      </c>
      <c r="C179" s="331" t="s">
        <v>2023</v>
      </c>
      <c r="D179" s="1374">
        <f ca="1">SUMIF(TB!$B$9:$E$120,ETB!B179,TB!$D$9:$D$120)</f>
        <v>0</v>
      </c>
      <c r="E179" s="1375">
        <f ca="1">SUMIF(TB!$B$9:$E$120,ETB!B179,TB!$E$9:$E$120)</f>
        <v>0</v>
      </c>
      <c r="F179" s="1374">
        <f>'C3-1-P - BP -1'!AB1333</f>
        <v>996</v>
      </c>
      <c r="G179" s="1381">
        <f>'C3-1-R - BR -1'!R384</f>
        <v>15746</v>
      </c>
      <c r="H179" s="1381"/>
      <c r="I179" s="1381"/>
      <c r="J179" s="1374"/>
      <c r="K179" s="1375"/>
      <c r="L179" s="1374">
        <f>SUMIF(Journal!$C$10:$C$304,ETB!B179,Journal!$E$10:$E$304)</f>
        <v>84857.03</v>
      </c>
      <c r="M179" s="1381">
        <f>SUMIF(Journal!$C$10:$C$304,ETB!B179,Journal!$F$10:$F$304)</f>
        <v>69085.03</v>
      </c>
      <c r="N179" s="1374"/>
      <c r="O179" s="1375"/>
      <c r="P179" s="1381"/>
      <c r="Q179" s="1374">
        <f t="shared" ca="1" si="18"/>
        <v>1022</v>
      </c>
      <c r="R179" s="1382">
        <f t="shared" ca="1" si="19"/>
        <v>0</v>
      </c>
      <c r="S179" s="332">
        <f t="shared" si="21"/>
        <v>668</v>
      </c>
      <c r="T179" s="776"/>
      <c r="U179" s="1383">
        <f t="shared" ca="1" si="20"/>
        <v>1022</v>
      </c>
    </row>
    <row r="180" spans="2:21" hidden="1">
      <c r="B180" s="757">
        <v>669</v>
      </c>
      <c r="C180" s="331" t="s">
        <v>2000</v>
      </c>
      <c r="D180" s="1374">
        <f ca="1">SUMIF(TB!$B$9:$E$120,ETB!B180,TB!$D$9:$D$120)</f>
        <v>0</v>
      </c>
      <c r="E180" s="1375">
        <f ca="1">SUMIF(TB!$B$9:$E$120,ETB!B180,TB!$E$9:$E$120)</f>
        <v>0</v>
      </c>
      <c r="F180" s="1374"/>
      <c r="G180" s="1381"/>
      <c r="H180" s="1381"/>
      <c r="I180" s="1381"/>
      <c r="J180" s="1374"/>
      <c r="K180" s="1375"/>
      <c r="L180" s="1374">
        <f>SUMIF(Journal!$C$10:$C$304,ETB!B180,Journal!$E$10:$E$304)</f>
        <v>0</v>
      </c>
      <c r="M180" s="1381">
        <f>SUMIF(Journal!$C$10:$C$304,ETB!B180,Journal!$F$10:$F$304)</f>
        <v>0</v>
      </c>
      <c r="N180" s="1374"/>
      <c r="O180" s="1375"/>
      <c r="P180" s="1381"/>
      <c r="Q180" s="1374">
        <f t="shared" ca="1" si="18"/>
        <v>0</v>
      </c>
      <c r="R180" s="1382">
        <f t="shared" ca="1" si="19"/>
        <v>0</v>
      </c>
      <c r="S180" s="332">
        <f t="shared" si="21"/>
        <v>669</v>
      </c>
      <c r="T180" s="776"/>
      <c r="U180" s="1383">
        <f t="shared" ca="1" si="20"/>
        <v>0</v>
      </c>
    </row>
    <row r="181" spans="2:21" hidden="1">
      <c r="B181" s="757">
        <v>670</v>
      </c>
      <c r="C181" s="331" t="s">
        <v>2000</v>
      </c>
      <c r="D181" s="1374">
        <f ca="1">SUMIF(TB!$B$9:$E$120,ETB!B181,TB!$D$9:$D$120)</f>
        <v>0</v>
      </c>
      <c r="E181" s="1375">
        <f ca="1">SUMIF(TB!$B$9:$E$120,ETB!B181,TB!$E$9:$E$120)</f>
        <v>0</v>
      </c>
      <c r="F181" s="1374"/>
      <c r="G181" s="1381"/>
      <c r="H181" s="1381"/>
      <c r="I181" s="1381"/>
      <c r="J181" s="1374"/>
      <c r="K181" s="1375"/>
      <c r="L181" s="1374">
        <f>SUMIF(Journal!$C$10:$C$304,ETB!B181,Journal!$E$10:$E$304)</f>
        <v>0</v>
      </c>
      <c r="M181" s="1381">
        <f>SUMIF(Journal!$C$10:$C$304,ETB!B181,Journal!$F$10:$F$304)</f>
        <v>0</v>
      </c>
      <c r="N181" s="1374"/>
      <c r="O181" s="1375"/>
      <c r="P181" s="1381"/>
      <c r="Q181" s="1374">
        <f t="shared" ca="1" si="18"/>
        <v>0</v>
      </c>
      <c r="R181" s="1382">
        <f t="shared" ca="1" si="19"/>
        <v>0</v>
      </c>
      <c r="S181" s="332">
        <f t="shared" si="21"/>
        <v>670</v>
      </c>
      <c r="T181" s="776"/>
      <c r="U181" s="1383">
        <f t="shared" ca="1" si="20"/>
        <v>0</v>
      </c>
    </row>
    <row r="182" spans="2:21" hidden="1">
      <c r="B182" s="757">
        <v>671</v>
      </c>
      <c r="C182" s="331" t="s">
        <v>2000</v>
      </c>
      <c r="D182" s="1374">
        <f ca="1">SUMIF(TB!$B$9:$E$120,ETB!B182,TB!$D$9:$D$120)</f>
        <v>0</v>
      </c>
      <c r="E182" s="1382">
        <f ca="1">SUMIF(TB!$B$9:$E$120,ETB!B182,TB!$E$9:$E$120)</f>
        <v>0</v>
      </c>
      <c r="F182" s="1374"/>
      <c r="G182" s="1381"/>
      <c r="H182" s="1381"/>
      <c r="I182" s="1381"/>
      <c r="J182" s="1374"/>
      <c r="K182" s="1375"/>
      <c r="L182" s="1374">
        <f>SUMIF(Journal!$C$10:$C$304,ETB!B182,Journal!$E$10:$E$304)</f>
        <v>0</v>
      </c>
      <c r="M182" s="1381">
        <f>SUMIF(Journal!$C$10:$C$304,ETB!B182,Journal!$F$10:$F$304)</f>
        <v>0</v>
      </c>
      <c r="N182" s="1374"/>
      <c r="O182" s="1375"/>
      <c r="P182" s="1381"/>
      <c r="Q182" s="1374">
        <f t="shared" ca="1" si="18"/>
        <v>0</v>
      </c>
      <c r="R182" s="1382">
        <f t="shared" ca="1" si="19"/>
        <v>0</v>
      </c>
      <c r="S182" s="332">
        <f t="shared" si="21"/>
        <v>671</v>
      </c>
      <c r="T182" s="776"/>
      <c r="U182" s="1383">
        <f t="shared" ca="1" si="20"/>
        <v>0</v>
      </c>
    </row>
    <row r="183" spans="2:21" hidden="1">
      <c r="B183" s="757">
        <v>673</v>
      </c>
      <c r="C183" s="331" t="s">
        <v>2024</v>
      </c>
      <c r="D183" s="1374">
        <f ca="1">SUMIF(TB!$B$9:$E$120,ETB!B183,TB!$D$9:$D$120)</f>
        <v>0</v>
      </c>
      <c r="E183" s="1375">
        <f ca="1">SUMIF(TB!$B$9:$E$120,ETB!B183,TB!$E$9:$E$120)</f>
        <v>0</v>
      </c>
      <c r="F183" s="1374"/>
      <c r="G183" s="1381"/>
      <c r="H183" s="1381"/>
      <c r="I183" s="1381"/>
      <c r="J183" s="1374"/>
      <c r="K183" s="1375"/>
      <c r="L183" s="1374">
        <f>SUMIF(Journal!$C$10:$C$304,ETB!B183,Journal!$E$10:$E$304)</f>
        <v>0</v>
      </c>
      <c r="M183" s="1381">
        <f>SUMIF(Journal!$C$10:$C$304,ETB!B183,Journal!$F$10:$F$304)</f>
        <v>0</v>
      </c>
      <c r="N183" s="1374"/>
      <c r="O183" s="1375"/>
      <c r="P183" s="1381"/>
      <c r="Q183" s="1374">
        <f t="shared" ca="1" si="18"/>
        <v>0</v>
      </c>
      <c r="R183" s="1382">
        <f t="shared" ca="1" si="19"/>
        <v>0</v>
      </c>
      <c r="S183" s="332">
        <f t="shared" si="21"/>
        <v>673</v>
      </c>
      <c r="T183" s="776"/>
      <c r="U183" s="1383">
        <f t="shared" ca="1" si="20"/>
        <v>0</v>
      </c>
    </row>
    <row r="184" spans="2:21" hidden="1">
      <c r="B184" s="757">
        <v>674</v>
      </c>
      <c r="C184" s="331" t="s">
        <v>2000</v>
      </c>
      <c r="D184" s="1374">
        <f ca="1">SUMIF(TB!$B$9:$E$120,ETB!B184,TB!$D$9:$D$120)</f>
        <v>0</v>
      </c>
      <c r="E184" s="1375">
        <f ca="1">SUMIF(TB!$B$9:$E$120,ETB!B184,TB!$E$9:$E$120)</f>
        <v>0</v>
      </c>
      <c r="F184" s="1374"/>
      <c r="G184" s="1381"/>
      <c r="H184" s="1381"/>
      <c r="I184" s="1381"/>
      <c r="J184" s="1374"/>
      <c r="K184" s="1375"/>
      <c r="L184" s="1374">
        <f>SUMIF(Journal!$C$10:$C$304,ETB!B184,Journal!$E$10:$E$304)</f>
        <v>0</v>
      </c>
      <c r="M184" s="1381">
        <f>SUMIF(Journal!$C$10:$C$304,ETB!B184,Journal!$F$10:$F$304)</f>
        <v>0</v>
      </c>
      <c r="N184" s="1374"/>
      <c r="O184" s="1375"/>
      <c r="P184" s="1381"/>
      <c r="Q184" s="1374">
        <f t="shared" ca="1" si="18"/>
        <v>0</v>
      </c>
      <c r="R184" s="1382">
        <f t="shared" ca="1" si="19"/>
        <v>0</v>
      </c>
      <c r="S184" s="332">
        <f t="shared" si="21"/>
        <v>674</v>
      </c>
      <c r="T184" s="776"/>
      <c r="U184" s="1383">
        <f t="shared" ca="1" si="20"/>
        <v>0</v>
      </c>
    </row>
    <row r="185" spans="2:21" hidden="1">
      <c r="B185" s="757">
        <v>675</v>
      </c>
      <c r="C185" s="331" t="s">
        <v>2000</v>
      </c>
      <c r="D185" s="1374">
        <f ca="1">SUMIF(TB!$B$9:$E$120,ETB!B185,TB!$D$9:$D$120)</f>
        <v>0</v>
      </c>
      <c r="E185" s="1375">
        <f ca="1">SUMIF(TB!$B$9:$E$120,ETB!B185,TB!$E$9:$E$120)</f>
        <v>0</v>
      </c>
      <c r="F185" s="1374"/>
      <c r="G185" s="1381"/>
      <c r="H185" s="1381"/>
      <c r="I185" s="1381"/>
      <c r="J185" s="1374"/>
      <c r="K185" s="1375"/>
      <c r="L185" s="1374">
        <f>SUMIF(Journal!$C$10:$C$304,ETB!B185,Journal!$E$10:$E$304)</f>
        <v>0</v>
      </c>
      <c r="M185" s="1381">
        <f>SUMIF(Journal!$C$10:$C$304,ETB!B185,Journal!$F$10:$F$304)</f>
        <v>0</v>
      </c>
      <c r="N185" s="1374"/>
      <c r="O185" s="1375"/>
      <c r="P185" s="1381"/>
      <c r="Q185" s="1374">
        <f t="shared" ca="1" si="18"/>
        <v>0</v>
      </c>
      <c r="R185" s="1382">
        <f t="shared" ca="1" si="19"/>
        <v>0</v>
      </c>
      <c r="S185" s="332">
        <f t="shared" si="21"/>
        <v>675</v>
      </c>
      <c r="T185" s="776"/>
      <c r="U185" s="1383">
        <f t="shared" ca="1" si="20"/>
        <v>0</v>
      </c>
    </row>
    <row r="186" spans="2:21" hidden="1">
      <c r="B186" s="757">
        <v>676</v>
      </c>
      <c r="C186" s="331" t="s">
        <v>2000</v>
      </c>
      <c r="D186" s="1374">
        <f ca="1">SUMIF(TB!$B$9:$E$120,ETB!B186,TB!$D$9:$D$120)</f>
        <v>0</v>
      </c>
      <c r="E186" s="1375">
        <f ca="1">SUMIF(TB!$B$9:$E$120,ETB!B186,TB!$E$9:$E$120)</f>
        <v>0</v>
      </c>
      <c r="F186" s="1374"/>
      <c r="G186" s="1381"/>
      <c r="H186" s="1381"/>
      <c r="I186" s="1381"/>
      <c r="J186" s="1374"/>
      <c r="K186" s="1375"/>
      <c r="L186" s="1374">
        <f>SUMIF(Journal!$C$10:$C$304,ETB!B186,Journal!$E$10:$E$304)</f>
        <v>0</v>
      </c>
      <c r="M186" s="1381">
        <f>SUMIF(Journal!$C$10:$C$304,ETB!B186,Journal!$F$10:$F$304)</f>
        <v>0</v>
      </c>
      <c r="N186" s="1374"/>
      <c r="O186" s="1375"/>
      <c r="P186" s="1381"/>
      <c r="Q186" s="1374">
        <f t="shared" ca="1" si="18"/>
        <v>0</v>
      </c>
      <c r="R186" s="1382">
        <f t="shared" ca="1" si="19"/>
        <v>0</v>
      </c>
      <c r="S186" s="332">
        <f t="shared" si="21"/>
        <v>676</v>
      </c>
      <c r="T186" s="776"/>
      <c r="U186" s="1383">
        <f t="shared" ca="1" si="20"/>
        <v>0</v>
      </c>
    </row>
    <row r="187" spans="2:21" hidden="1">
      <c r="B187" s="757">
        <v>687</v>
      </c>
      <c r="C187" s="331" t="s">
        <v>2013</v>
      </c>
      <c r="D187" s="1374">
        <f ca="1">SUMIF(TB!$B$9:$E$120,ETB!B187,TB!$D$9:$D$120)</f>
        <v>0</v>
      </c>
      <c r="E187" s="1375">
        <f ca="1">SUMIF(TB!$B$9:$E$120,ETB!B187,TB!$E$9:$E$120)</f>
        <v>0</v>
      </c>
      <c r="F187" s="1374"/>
      <c r="G187" s="1381"/>
      <c r="H187" s="1381"/>
      <c r="I187" s="1381"/>
      <c r="J187" s="1374"/>
      <c r="K187" s="1375"/>
      <c r="L187" s="1374">
        <f>SUMIF(Journal!$C$10:$C$304,ETB!B187,Journal!$E$10:$E$304)</f>
        <v>0</v>
      </c>
      <c r="M187" s="1381">
        <f>SUMIF(Journal!$C$10:$C$304,ETB!B187,Journal!$F$10:$F$304)</f>
        <v>0</v>
      </c>
      <c r="N187" s="1374"/>
      <c r="O187" s="1375"/>
      <c r="P187" s="1381"/>
      <c r="Q187" s="1374">
        <f t="shared" ca="1" si="18"/>
        <v>0</v>
      </c>
      <c r="R187" s="1382">
        <f t="shared" ca="1" si="19"/>
        <v>0</v>
      </c>
      <c r="S187" s="332">
        <f t="shared" si="21"/>
        <v>687</v>
      </c>
      <c r="T187" s="776"/>
      <c r="U187" s="1383">
        <f t="shared" ca="1" si="20"/>
        <v>0</v>
      </c>
    </row>
    <row r="188" spans="2:21">
      <c r="B188" s="757">
        <v>692</v>
      </c>
      <c r="C188" s="331" t="s">
        <v>1747</v>
      </c>
      <c r="D188" s="1374">
        <f ca="1">SUMIF(TB!$B$9:$E$120,ETB!B188,TB!$D$9:$D$120)</f>
        <v>0</v>
      </c>
      <c r="E188" s="1375">
        <f ca="1">SUMIF(TB!$B$9:$E$120,ETB!B188,TB!$E$9:$E$120)</f>
        <v>0</v>
      </c>
      <c r="F188" s="1374">
        <f>'C3-1-R - BR -1'!G384</f>
        <v>598113.09000000008</v>
      </c>
      <c r="G188" s="1381">
        <f>'C3-1-P - BP -1'!G1333-'C3-1-P - BP -1'!AC1333</f>
        <v>504080.6599999991</v>
      </c>
      <c r="H188" s="1381"/>
      <c r="I188" s="1381">
        <f>'C3-1-R - BR -2'!I48</f>
        <v>50000</v>
      </c>
      <c r="J188" s="1374"/>
      <c r="K188" s="1375"/>
      <c r="L188" s="1374">
        <f>SUMIF(Journal!$C$10:$C$304,ETB!B188,Journal!$E$10:$E$304)</f>
        <v>0</v>
      </c>
      <c r="M188" s="1381">
        <f>SUMIF(Journal!$C$10:$C$304,ETB!B188,Journal!$F$10:$F$304)</f>
        <v>0</v>
      </c>
      <c r="N188" s="1374"/>
      <c r="O188" s="1375"/>
      <c r="P188" s="1381"/>
      <c r="Q188" s="1374">
        <f t="shared" ca="1" si="18"/>
        <v>44032.430000000983</v>
      </c>
      <c r="R188" s="1382">
        <f t="shared" ca="1" si="19"/>
        <v>0</v>
      </c>
      <c r="S188" s="332">
        <f t="shared" si="21"/>
        <v>692</v>
      </c>
      <c r="T188" s="776"/>
      <c r="U188" s="1383">
        <f t="shared" ca="1" si="20"/>
        <v>44032.430000000983</v>
      </c>
    </row>
    <row r="189" spans="2:21">
      <c r="B189" s="757">
        <v>693</v>
      </c>
      <c r="C189" s="331" t="s">
        <v>1802</v>
      </c>
      <c r="D189" s="1374">
        <f ca="1">SUMIF(TB!$B$9:$E$120,ETB!B189,TB!$D$9:$D$120)</f>
        <v>0</v>
      </c>
      <c r="E189" s="1375">
        <f ca="1">SUMIF(TB!$B$9:$E$120,ETB!B189,TB!$E$9:$E$120)</f>
        <v>0</v>
      </c>
      <c r="F189" s="1374"/>
      <c r="G189" s="1381"/>
      <c r="H189" s="1381">
        <f>'C3-1-R - BR -2'!G48</f>
        <v>50000</v>
      </c>
      <c r="I189" s="1381"/>
      <c r="J189" s="1374"/>
      <c r="K189" s="1375"/>
      <c r="L189" s="1374">
        <f>SUMIF(Journal!$C$10:$C$304,ETB!B189,Journal!$E$10:$E$304)</f>
        <v>0</v>
      </c>
      <c r="M189" s="1381">
        <f>SUMIF(Journal!$C$10:$C$304,ETB!B189,Journal!$F$10:$F$304)</f>
        <v>0</v>
      </c>
      <c r="N189" s="1374"/>
      <c r="O189" s="1375"/>
      <c r="P189" s="1381"/>
      <c r="Q189" s="1374">
        <f t="shared" ca="1" si="18"/>
        <v>50000</v>
      </c>
      <c r="R189" s="1382">
        <f t="shared" ca="1" si="19"/>
        <v>0</v>
      </c>
      <c r="S189" s="332">
        <f t="shared" si="21"/>
        <v>693</v>
      </c>
      <c r="T189" s="776"/>
      <c r="U189" s="1383">
        <f t="shared" ca="1" si="20"/>
        <v>50000</v>
      </c>
    </row>
    <row r="190" spans="2:21" hidden="1">
      <c r="B190" s="757">
        <v>694</v>
      </c>
      <c r="C190" s="331" t="s">
        <v>2025</v>
      </c>
      <c r="D190" s="1374">
        <f ca="1">SUMIF(TB!$B$9:$E$120,ETB!B190,TB!$D$9:$D$120)</f>
        <v>0</v>
      </c>
      <c r="E190" s="1375">
        <f ca="1">SUMIF(TB!$B$9:$E$120,ETB!B190,TB!$E$9:$E$120)</f>
        <v>0</v>
      </c>
      <c r="F190" s="1374"/>
      <c r="G190" s="1381"/>
      <c r="H190" s="1381"/>
      <c r="I190" s="1381"/>
      <c r="J190" s="1374"/>
      <c r="K190" s="1375"/>
      <c r="L190" s="1374">
        <f>SUMIF(Journal!$C$10:$C$304,ETB!B190,Journal!$E$10:$E$304)</f>
        <v>0</v>
      </c>
      <c r="M190" s="1381">
        <f>SUMIF(Journal!$C$10:$C$304,ETB!B190,Journal!$F$10:$F$304)</f>
        <v>0</v>
      </c>
      <c r="N190" s="1374"/>
      <c r="O190" s="1375"/>
      <c r="P190" s="1381"/>
      <c r="Q190" s="1374">
        <f t="shared" ca="1" si="18"/>
        <v>0</v>
      </c>
      <c r="R190" s="1382">
        <f t="shared" ca="1" si="19"/>
        <v>0</v>
      </c>
      <c r="S190" s="332">
        <f t="shared" si="21"/>
        <v>694</v>
      </c>
      <c r="T190" s="776"/>
      <c r="U190" s="1383">
        <f t="shared" ca="1" si="20"/>
        <v>0</v>
      </c>
    </row>
    <row r="191" spans="2:21" hidden="1">
      <c r="B191" s="757">
        <v>695</v>
      </c>
      <c r="C191" s="331" t="s">
        <v>2026</v>
      </c>
      <c r="D191" s="1374">
        <f ca="1">SUMIF(TB!$B$9:$E$120,ETB!B191,TB!$D$9:$D$120)</f>
        <v>0</v>
      </c>
      <c r="E191" s="1375">
        <f ca="1">SUMIF(TB!$B$9:$E$120,ETB!B191,TB!$E$9:$E$120)</f>
        <v>0</v>
      </c>
      <c r="F191" s="1374"/>
      <c r="G191" s="1381"/>
      <c r="H191" s="1381"/>
      <c r="I191" s="1381"/>
      <c r="J191" s="1374"/>
      <c r="K191" s="1375"/>
      <c r="L191" s="1374">
        <f>SUMIF(Journal!$C$10:$C$304,ETB!B191,Journal!$E$10:$E$304)</f>
        <v>0</v>
      </c>
      <c r="M191" s="1381">
        <f>SUMIF(Journal!$C$10:$C$304,ETB!B191,Journal!$F$10:$F$304)</f>
        <v>0</v>
      </c>
      <c r="N191" s="1374"/>
      <c r="O191" s="1375"/>
      <c r="P191" s="1381"/>
      <c r="Q191" s="1374">
        <f t="shared" ca="1" si="18"/>
        <v>0</v>
      </c>
      <c r="R191" s="1382">
        <f t="shared" ca="1" si="19"/>
        <v>0</v>
      </c>
      <c r="S191" s="332">
        <f t="shared" si="21"/>
        <v>695</v>
      </c>
      <c r="T191" s="776"/>
      <c r="U191" s="1383">
        <f t="shared" ca="1" si="20"/>
        <v>0</v>
      </c>
    </row>
    <row r="192" spans="2:21" hidden="1">
      <c r="B192" s="757">
        <v>696</v>
      </c>
      <c r="C192" s="331" t="s">
        <v>2027</v>
      </c>
      <c r="D192" s="1374">
        <f ca="1">SUMIF(TB!$B$9:$E$120,ETB!B192,TB!$D$9:$D$120)</f>
        <v>0</v>
      </c>
      <c r="E192" s="1375">
        <f ca="1">SUMIF(TB!$B$9:$E$120,ETB!B192,TB!$E$9:$E$120)</f>
        <v>0</v>
      </c>
      <c r="F192" s="1374"/>
      <c r="G192" s="1381"/>
      <c r="H192" s="1381"/>
      <c r="I192" s="1381"/>
      <c r="J192" s="1374"/>
      <c r="K192" s="1375"/>
      <c r="L192" s="1374">
        <f>SUMIF(Journal!$C$10:$C$304,ETB!B192,Journal!$E$10:$E$304)</f>
        <v>0</v>
      </c>
      <c r="M192" s="1381">
        <f>SUMIF(Journal!$C$10:$C$304,ETB!B192,Journal!$F$10:$F$304)</f>
        <v>0</v>
      </c>
      <c r="N192" s="1374"/>
      <c r="O192" s="1375"/>
      <c r="P192" s="1381"/>
      <c r="Q192" s="1374">
        <f t="shared" ca="1" si="18"/>
        <v>0</v>
      </c>
      <c r="R192" s="1382">
        <f t="shared" ca="1" si="19"/>
        <v>0</v>
      </c>
      <c r="S192" s="332">
        <f t="shared" si="21"/>
        <v>696</v>
      </c>
      <c r="T192" s="776"/>
      <c r="U192" s="1383">
        <f t="shared" ca="1" si="20"/>
        <v>0</v>
      </c>
    </row>
    <row r="193" spans="2:21" hidden="1">
      <c r="B193" s="757">
        <v>700</v>
      </c>
      <c r="C193" s="331" t="s">
        <v>2028</v>
      </c>
      <c r="D193" s="1374">
        <f ca="1">SUMIF(TB!$B$9:$E$120,ETB!B193,TB!$D$9:$D$120)</f>
        <v>0</v>
      </c>
      <c r="E193" s="1375">
        <f ca="1">SUMIF(TB!$B$9:$E$120,ETB!B193,TB!$E$9:$E$120)</f>
        <v>0</v>
      </c>
      <c r="F193" s="1374"/>
      <c r="G193" s="1381"/>
      <c r="H193" s="1381"/>
      <c r="I193" s="1381"/>
      <c r="J193" s="1374"/>
      <c r="K193" s="1375"/>
      <c r="L193" s="1374">
        <f>SUMIF(Journal!$C$10:$C$304,ETB!B193,Journal!$E$10:$E$304)</f>
        <v>0</v>
      </c>
      <c r="M193" s="1381">
        <f>SUMIF(Journal!$C$10:$C$304,ETB!B193,Journal!$F$10:$F$304)</f>
        <v>0</v>
      </c>
      <c r="N193" s="1374"/>
      <c r="O193" s="1375"/>
      <c r="P193" s="1381"/>
      <c r="Q193" s="1374">
        <f t="shared" ca="1" si="18"/>
        <v>0</v>
      </c>
      <c r="R193" s="1382">
        <f t="shared" ca="1" si="19"/>
        <v>0</v>
      </c>
      <c r="S193" s="332">
        <f t="shared" si="21"/>
        <v>700</v>
      </c>
      <c r="T193" s="776"/>
      <c r="U193" s="1383">
        <f t="shared" ca="1" si="20"/>
        <v>0</v>
      </c>
    </row>
    <row r="194" spans="2:21" hidden="1">
      <c r="B194" s="757">
        <v>701</v>
      </c>
      <c r="C194" s="331" t="s">
        <v>2000</v>
      </c>
      <c r="D194" s="1374">
        <f ca="1">SUMIF(TB!$B$9:$E$120,ETB!B194,TB!$D$9:$D$120)</f>
        <v>0</v>
      </c>
      <c r="E194" s="1375">
        <f ca="1">SUMIF(TB!$B$9:$E$120,ETB!B194,TB!$E$9:$E$120)</f>
        <v>0</v>
      </c>
      <c r="F194" s="1374"/>
      <c r="G194" s="1381"/>
      <c r="H194" s="1381"/>
      <c r="I194" s="1381"/>
      <c r="J194" s="1374"/>
      <c r="K194" s="1375"/>
      <c r="L194" s="1374">
        <f>SUMIF(Journal!$C$10:$C$304,ETB!B194,Journal!$E$10:$E$304)</f>
        <v>0</v>
      </c>
      <c r="M194" s="1381">
        <f>SUMIF(Journal!$C$10:$C$304,ETB!B194,Journal!$F$10:$F$304)</f>
        <v>0</v>
      </c>
      <c r="N194" s="1374"/>
      <c r="O194" s="1375"/>
      <c r="P194" s="1381"/>
      <c r="Q194" s="1374">
        <f t="shared" ca="1" si="18"/>
        <v>0</v>
      </c>
      <c r="R194" s="1382">
        <f t="shared" ca="1" si="19"/>
        <v>0</v>
      </c>
      <c r="S194" s="332">
        <f t="shared" si="21"/>
        <v>701</v>
      </c>
      <c r="T194" s="776"/>
      <c r="U194" s="1383">
        <f t="shared" ca="1" si="20"/>
        <v>0</v>
      </c>
    </row>
    <row r="195" spans="2:21" hidden="1">
      <c r="B195" s="757">
        <v>702</v>
      </c>
      <c r="C195" s="331" t="s">
        <v>2000</v>
      </c>
      <c r="D195" s="1374">
        <f ca="1">SUMIF(TB!$B$9:$E$120,ETB!B195,TB!$D$9:$D$120)</f>
        <v>0</v>
      </c>
      <c r="E195" s="1375">
        <f ca="1">SUMIF(TB!$B$9:$E$120,ETB!B195,TB!$E$9:$E$120)</f>
        <v>0</v>
      </c>
      <c r="F195" s="1374"/>
      <c r="G195" s="1381"/>
      <c r="H195" s="1381"/>
      <c r="I195" s="1381"/>
      <c r="J195" s="1374"/>
      <c r="K195" s="1375"/>
      <c r="L195" s="1374">
        <f>SUMIF(Journal!$C$10:$C$304,ETB!B195,Journal!$E$10:$E$304)</f>
        <v>0</v>
      </c>
      <c r="M195" s="1381">
        <f>SUMIF(Journal!$C$10:$C$304,ETB!B195,Journal!$F$10:$F$304)</f>
        <v>0</v>
      </c>
      <c r="N195" s="1374"/>
      <c r="O195" s="1375"/>
      <c r="P195" s="1381"/>
      <c r="Q195" s="1374">
        <f t="shared" ref="Q195:Q258" ca="1" si="22">MAX((D195-E195+F195-G195+J195-K195+L195-M195+N195-O195+H195-I195),0)</f>
        <v>0</v>
      </c>
      <c r="R195" s="1382">
        <f t="shared" ref="R195:R258" ca="1" si="23">MAX((M195-L195+K195-J195+G195-F195+E195-D195+O195-N195-H195+I195),0)</f>
        <v>0</v>
      </c>
      <c r="S195" s="332">
        <f t="shared" si="21"/>
        <v>702</v>
      </c>
      <c r="T195" s="776"/>
      <c r="U195" s="1383">
        <f t="shared" ca="1" si="20"/>
        <v>0</v>
      </c>
    </row>
    <row r="196" spans="2:21" hidden="1">
      <c r="B196" s="757">
        <v>715</v>
      </c>
      <c r="C196" s="331" t="s">
        <v>2029</v>
      </c>
      <c r="D196" s="1374">
        <f ca="1">SUMIF(TB!$B$9:$E$120,ETB!B196,TB!$D$9:$D$120)</f>
        <v>0</v>
      </c>
      <c r="E196" s="1375">
        <f ca="1">SUMIF(TB!$B$9:$E$120,ETB!B196,TB!$E$9:$E$120)</f>
        <v>0</v>
      </c>
      <c r="F196" s="1374"/>
      <c r="G196" s="1381"/>
      <c r="H196" s="1381"/>
      <c r="I196" s="1381"/>
      <c r="J196" s="1374"/>
      <c r="K196" s="1375"/>
      <c r="L196" s="1374">
        <f>SUMIF(Journal!$C$10:$C$304,ETB!B196,Journal!$E$10:$E$304)</f>
        <v>0</v>
      </c>
      <c r="M196" s="1381">
        <f>SUMIF(Journal!$C$10:$C$304,ETB!B196,Journal!$F$10:$F$304)</f>
        <v>0</v>
      </c>
      <c r="N196" s="1374"/>
      <c r="O196" s="1375"/>
      <c r="P196" s="1381"/>
      <c r="Q196" s="1374">
        <f t="shared" ca="1" si="22"/>
        <v>0</v>
      </c>
      <c r="R196" s="1382">
        <f t="shared" ca="1" si="23"/>
        <v>0</v>
      </c>
      <c r="S196" s="332">
        <f t="shared" si="21"/>
        <v>715</v>
      </c>
      <c r="T196" s="776"/>
      <c r="U196" s="1383">
        <f t="shared" ca="1" si="20"/>
        <v>0</v>
      </c>
    </row>
    <row r="197" spans="2:21" hidden="1">
      <c r="B197" s="757">
        <v>716</v>
      </c>
      <c r="C197" s="331" t="s">
        <v>2030</v>
      </c>
      <c r="D197" s="1374">
        <f ca="1">SUMIF(TB!$B$9:$E$120,ETB!B197,TB!$D$9:$D$120)</f>
        <v>0</v>
      </c>
      <c r="E197" s="1375">
        <f ca="1">SUMIF(TB!$B$9:$E$120,ETB!B197,TB!$E$9:$E$120)</f>
        <v>0</v>
      </c>
      <c r="F197" s="1374"/>
      <c r="G197" s="1381"/>
      <c r="H197" s="1381"/>
      <c r="I197" s="1381"/>
      <c r="J197" s="1374"/>
      <c r="K197" s="1375"/>
      <c r="L197" s="1374">
        <f>SUMIF(Journal!$C$10:$C$304,ETB!B197,Journal!$E$10:$E$304)</f>
        <v>0</v>
      </c>
      <c r="M197" s="1381">
        <f>SUMIF(Journal!$C$10:$C$304,ETB!B197,Journal!$F$10:$F$304)</f>
        <v>0</v>
      </c>
      <c r="N197" s="1374"/>
      <c r="O197" s="1375"/>
      <c r="P197" s="1381"/>
      <c r="Q197" s="1374">
        <f t="shared" ca="1" si="22"/>
        <v>0</v>
      </c>
      <c r="R197" s="1382">
        <f t="shared" ca="1" si="23"/>
        <v>0</v>
      </c>
      <c r="S197" s="332">
        <f t="shared" si="21"/>
        <v>716</v>
      </c>
      <c r="T197" s="776"/>
      <c r="U197" s="1383">
        <f t="shared" ca="1" si="20"/>
        <v>0</v>
      </c>
    </row>
    <row r="198" spans="2:21" hidden="1">
      <c r="B198" s="757">
        <v>717</v>
      </c>
      <c r="C198" s="331" t="s">
        <v>2031</v>
      </c>
      <c r="D198" s="1374">
        <f ca="1">SUMIF(TB!$B$9:$E$120,ETB!B198,TB!$D$9:$D$120)</f>
        <v>0</v>
      </c>
      <c r="E198" s="1375">
        <f ca="1">SUMIF(TB!$B$9:$E$120,ETB!B198,TB!$E$9:$E$120)</f>
        <v>0</v>
      </c>
      <c r="F198" s="1374"/>
      <c r="G198" s="1381"/>
      <c r="H198" s="1381"/>
      <c r="I198" s="1381"/>
      <c r="J198" s="1374"/>
      <c r="K198" s="1375"/>
      <c r="L198" s="1374">
        <f>SUMIF(Journal!$C$10:$C$304,ETB!B198,Journal!$E$10:$E$304)</f>
        <v>0</v>
      </c>
      <c r="M198" s="1381">
        <f>SUMIF(Journal!$C$10:$C$304,ETB!B198,Journal!$F$10:$F$304)</f>
        <v>0</v>
      </c>
      <c r="N198" s="1374"/>
      <c r="O198" s="1375"/>
      <c r="P198" s="1381"/>
      <c r="Q198" s="1374">
        <f t="shared" ca="1" si="22"/>
        <v>0</v>
      </c>
      <c r="R198" s="1382">
        <f t="shared" ca="1" si="23"/>
        <v>0</v>
      </c>
      <c r="S198" s="332">
        <f t="shared" si="21"/>
        <v>717</v>
      </c>
      <c r="T198" s="776"/>
      <c r="U198" s="1383">
        <f t="shared" ca="1" si="20"/>
        <v>0</v>
      </c>
    </row>
    <row r="199" spans="2:21" hidden="1">
      <c r="B199" s="757">
        <v>718</v>
      </c>
      <c r="C199" s="331" t="s">
        <v>2032</v>
      </c>
      <c r="D199" s="1374">
        <f ca="1">SUMIF(TB!$B$9:$E$120,ETB!B199,TB!$D$9:$D$120)</f>
        <v>0</v>
      </c>
      <c r="E199" s="1375">
        <f ca="1">SUMIF(TB!$B$9:$E$120,ETB!B199,TB!$E$9:$E$120)</f>
        <v>0</v>
      </c>
      <c r="F199" s="1374"/>
      <c r="G199" s="1381"/>
      <c r="H199" s="1381"/>
      <c r="I199" s="1381"/>
      <c r="J199" s="1374"/>
      <c r="K199" s="1375"/>
      <c r="L199" s="1374">
        <f>SUMIF(Journal!$C$10:$C$304,ETB!B199,Journal!$E$10:$E$304)</f>
        <v>0</v>
      </c>
      <c r="M199" s="1381">
        <f>SUMIF(Journal!$C$10:$C$304,ETB!B199,Journal!$F$10:$F$304)</f>
        <v>0</v>
      </c>
      <c r="N199" s="1374"/>
      <c r="O199" s="1375"/>
      <c r="P199" s="1381"/>
      <c r="Q199" s="1374">
        <f t="shared" ca="1" si="22"/>
        <v>0</v>
      </c>
      <c r="R199" s="1382">
        <f t="shared" ca="1" si="23"/>
        <v>0</v>
      </c>
      <c r="S199" s="332">
        <f t="shared" si="21"/>
        <v>718</v>
      </c>
      <c r="T199" s="776"/>
      <c r="U199" s="1383">
        <f t="shared" ca="1" si="20"/>
        <v>0</v>
      </c>
    </row>
    <row r="200" spans="2:21" hidden="1">
      <c r="B200" s="757">
        <v>719</v>
      </c>
      <c r="C200" s="331" t="s">
        <v>2029</v>
      </c>
      <c r="D200" s="1374">
        <f ca="1">SUMIF(TB!$B$9:$E$120,ETB!B200,TB!$D$9:$D$120)</f>
        <v>0</v>
      </c>
      <c r="E200" s="1375">
        <f ca="1">SUMIF(TB!$B$9:$E$120,ETB!B200,TB!$E$9:$E$120)</f>
        <v>0</v>
      </c>
      <c r="F200" s="1374"/>
      <c r="G200" s="1381"/>
      <c r="H200" s="1381"/>
      <c r="I200" s="1381"/>
      <c r="J200" s="1374"/>
      <c r="K200" s="1375"/>
      <c r="L200" s="1374">
        <f>SUMIF(Journal!$C$10:$C$304,ETB!B200,Journal!$E$10:$E$304)</f>
        <v>0</v>
      </c>
      <c r="M200" s="1381">
        <f>SUMIF(Journal!$C$10:$C$304,ETB!B200,Journal!$F$10:$F$304)</f>
        <v>0</v>
      </c>
      <c r="N200" s="1374"/>
      <c r="O200" s="1375"/>
      <c r="P200" s="1381"/>
      <c r="Q200" s="1374">
        <f t="shared" ca="1" si="22"/>
        <v>0</v>
      </c>
      <c r="R200" s="1382">
        <f t="shared" ca="1" si="23"/>
        <v>0</v>
      </c>
      <c r="S200" s="332">
        <f t="shared" si="21"/>
        <v>719</v>
      </c>
      <c r="T200" s="776"/>
      <c r="U200" s="1383">
        <f t="shared" ca="1" si="20"/>
        <v>0</v>
      </c>
    </row>
    <row r="201" spans="2:21" hidden="1">
      <c r="B201" s="757">
        <v>720</v>
      </c>
      <c r="C201" s="331" t="s">
        <v>2030</v>
      </c>
      <c r="D201" s="1374">
        <f ca="1">SUMIF(TB!$B$9:$E$120,ETB!B201,TB!$D$9:$D$120)</f>
        <v>0</v>
      </c>
      <c r="E201" s="1375">
        <f ca="1">SUMIF(TB!$B$9:$E$120,ETB!B201,TB!$E$9:$E$120)</f>
        <v>0</v>
      </c>
      <c r="F201" s="1374"/>
      <c r="G201" s="1381"/>
      <c r="H201" s="1381"/>
      <c r="I201" s="1381"/>
      <c r="J201" s="1374"/>
      <c r="K201" s="1375"/>
      <c r="L201" s="1374">
        <f>SUMIF(Journal!$C$10:$C$304,ETB!B201,Journal!$E$10:$E$304)</f>
        <v>0</v>
      </c>
      <c r="M201" s="1381">
        <f>SUMIF(Journal!$C$10:$C$304,ETB!B201,Journal!$F$10:$F$304)</f>
        <v>0</v>
      </c>
      <c r="N201" s="1374"/>
      <c r="O201" s="1375"/>
      <c r="P201" s="1381"/>
      <c r="Q201" s="1374">
        <f t="shared" ca="1" si="22"/>
        <v>0</v>
      </c>
      <c r="R201" s="1382">
        <f t="shared" ca="1" si="23"/>
        <v>0</v>
      </c>
      <c r="S201" s="332">
        <f t="shared" si="21"/>
        <v>720</v>
      </c>
      <c r="T201" s="776"/>
      <c r="U201" s="1383">
        <f t="shared" ca="1" si="20"/>
        <v>0</v>
      </c>
    </row>
    <row r="202" spans="2:21" hidden="1">
      <c r="B202" s="757">
        <v>721</v>
      </c>
      <c r="C202" s="331" t="s">
        <v>2031</v>
      </c>
      <c r="D202" s="1374">
        <f ca="1">SUMIF(TB!$B$9:$E$120,ETB!B202,TB!$D$9:$D$120)</f>
        <v>0</v>
      </c>
      <c r="E202" s="1375">
        <f ca="1">SUMIF(TB!$B$9:$E$120,ETB!B202,TB!$E$9:$E$120)</f>
        <v>0</v>
      </c>
      <c r="F202" s="1374"/>
      <c r="G202" s="1381"/>
      <c r="H202" s="1381"/>
      <c r="I202" s="1381"/>
      <c r="J202" s="1374"/>
      <c r="K202" s="1375"/>
      <c r="L202" s="1374">
        <f>SUMIF(Journal!$C$10:$C$304,ETB!B202,Journal!$E$10:$E$304)</f>
        <v>0</v>
      </c>
      <c r="M202" s="1381">
        <f>SUMIF(Journal!$C$10:$C$304,ETB!B202,Journal!$F$10:$F$304)</f>
        <v>0</v>
      </c>
      <c r="N202" s="1374"/>
      <c r="O202" s="1375"/>
      <c r="P202" s="1381"/>
      <c r="Q202" s="1374">
        <f t="shared" ca="1" si="22"/>
        <v>0</v>
      </c>
      <c r="R202" s="1382">
        <f t="shared" ca="1" si="23"/>
        <v>0</v>
      </c>
      <c r="S202" s="332">
        <f t="shared" si="21"/>
        <v>721</v>
      </c>
      <c r="T202" s="776"/>
      <c r="U202" s="1383">
        <f t="shared" ca="1" si="20"/>
        <v>0</v>
      </c>
    </row>
    <row r="203" spans="2:21" hidden="1">
      <c r="B203" s="757">
        <v>722</v>
      </c>
      <c r="C203" s="331" t="s">
        <v>2032</v>
      </c>
      <c r="D203" s="1374">
        <f ca="1">SUMIF(TB!$B$9:$E$120,ETB!B203,TB!$D$9:$D$120)</f>
        <v>0</v>
      </c>
      <c r="E203" s="1375">
        <f ca="1">SUMIF(TB!$B$9:$E$120,ETB!B203,TB!$E$9:$E$120)</f>
        <v>0</v>
      </c>
      <c r="F203" s="1374"/>
      <c r="G203" s="1381"/>
      <c r="H203" s="1381"/>
      <c r="I203" s="1381"/>
      <c r="J203" s="1374"/>
      <c r="K203" s="1375"/>
      <c r="L203" s="1374">
        <f>SUMIF(Journal!$C$10:$C$304,ETB!B203,Journal!$E$10:$E$304)</f>
        <v>0</v>
      </c>
      <c r="M203" s="1381">
        <f>SUMIF(Journal!$C$10:$C$304,ETB!B203,Journal!$F$10:$F$304)</f>
        <v>0</v>
      </c>
      <c r="N203" s="1374"/>
      <c r="O203" s="1375"/>
      <c r="P203" s="1381"/>
      <c r="Q203" s="1374">
        <f t="shared" ca="1" si="22"/>
        <v>0</v>
      </c>
      <c r="R203" s="1382">
        <f t="shared" ca="1" si="23"/>
        <v>0</v>
      </c>
      <c r="S203" s="332">
        <f t="shared" si="21"/>
        <v>722</v>
      </c>
      <c r="T203" s="776"/>
      <c r="U203" s="1383">
        <f t="shared" ca="1" si="20"/>
        <v>0</v>
      </c>
    </row>
    <row r="204" spans="2:21" hidden="1">
      <c r="B204" s="757">
        <v>723</v>
      </c>
      <c r="C204" s="331" t="s">
        <v>2033</v>
      </c>
      <c r="D204" s="1374">
        <f ca="1">SUMIF(TB!$B$9:$E$120,ETB!B204,TB!$D$9:$D$120)</f>
        <v>0</v>
      </c>
      <c r="E204" s="1375">
        <f ca="1">SUMIF(TB!$B$9:$E$120,ETB!B204,TB!$E$9:$E$120)</f>
        <v>0</v>
      </c>
      <c r="F204" s="1374"/>
      <c r="G204" s="1381"/>
      <c r="H204" s="1381"/>
      <c r="I204" s="1381"/>
      <c r="J204" s="1374"/>
      <c r="K204" s="1375"/>
      <c r="L204" s="1374">
        <f>SUMIF(Journal!$C$10:$C$304,ETB!B204,Journal!$E$10:$E$304)</f>
        <v>0</v>
      </c>
      <c r="M204" s="1381">
        <f>SUMIF(Journal!$C$10:$C$304,ETB!B204,Journal!$F$10:$F$304)</f>
        <v>0</v>
      </c>
      <c r="N204" s="1374"/>
      <c r="O204" s="1375"/>
      <c r="P204" s="1381"/>
      <c r="Q204" s="1374">
        <f t="shared" ca="1" si="22"/>
        <v>0</v>
      </c>
      <c r="R204" s="1382">
        <f t="shared" ca="1" si="23"/>
        <v>0</v>
      </c>
      <c r="S204" s="332">
        <f t="shared" si="21"/>
        <v>723</v>
      </c>
      <c r="T204" s="776"/>
      <c r="U204" s="1383">
        <f t="shared" ca="1" si="20"/>
        <v>0</v>
      </c>
    </row>
    <row r="205" spans="2:21" hidden="1">
      <c r="B205" s="757">
        <v>724</v>
      </c>
      <c r="C205" s="331" t="s">
        <v>2034</v>
      </c>
      <c r="D205" s="1374">
        <f ca="1">SUMIF(TB!$B$9:$E$120,ETB!B205,TB!$D$9:$D$120)</f>
        <v>0</v>
      </c>
      <c r="E205" s="1375">
        <f ca="1">SUMIF(TB!$B$9:$E$120,ETB!B205,TB!$E$9:$E$120)</f>
        <v>0</v>
      </c>
      <c r="F205" s="1374"/>
      <c r="G205" s="1381"/>
      <c r="H205" s="1381"/>
      <c r="I205" s="1381"/>
      <c r="J205" s="1374"/>
      <c r="K205" s="1375"/>
      <c r="L205" s="1374">
        <f>SUMIF(Journal!$C$10:$C$304,ETB!B205,Journal!$E$10:$E$304)</f>
        <v>0</v>
      </c>
      <c r="M205" s="1381">
        <f>SUMIF(Journal!$C$10:$C$304,ETB!B205,Journal!$F$10:$F$304)</f>
        <v>0</v>
      </c>
      <c r="N205" s="1374"/>
      <c r="O205" s="1375"/>
      <c r="P205" s="1381"/>
      <c r="Q205" s="1374">
        <f t="shared" ca="1" si="22"/>
        <v>0</v>
      </c>
      <c r="R205" s="1382">
        <f t="shared" ca="1" si="23"/>
        <v>0</v>
      </c>
      <c r="S205" s="332">
        <f t="shared" si="21"/>
        <v>724</v>
      </c>
      <c r="T205" s="776"/>
      <c r="U205" s="1383">
        <f t="shared" ca="1" si="20"/>
        <v>0</v>
      </c>
    </row>
    <row r="206" spans="2:21" hidden="1">
      <c r="B206" s="757">
        <v>725</v>
      </c>
      <c r="C206" s="331" t="s">
        <v>2035</v>
      </c>
      <c r="D206" s="1374">
        <f ca="1">SUMIF(TB!$B$9:$E$120,ETB!B206,TB!$D$9:$D$120)</f>
        <v>0</v>
      </c>
      <c r="E206" s="1375">
        <f ca="1">SUMIF(TB!$B$9:$E$120,ETB!B206,TB!$E$9:$E$120)</f>
        <v>0</v>
      </c>
      <c r="F206" s="1374"/>
      <c r="G206" s="1381"/>
      <c r="H206" s="1381"/>
      <c r="I206" s="1381"/>
      <c r="J206" s="1374"/>
      <c r="K206" s="1375"/>
      <c r="L206" s="1374">
        <f>SUMIF(Journal!$C$10:$C$304,ETB!B206,Journal!$E$10:$E$304)</f>
        <v>0</v>
      </c>
      <c r="M206" s="1381">
        <f>SUMIF(Journal!$C$10:$C$304,ETB!B206,Journal!$F$10:$F$304)</f>
        <v>0</v>
      </c>
      <c r="N206" s="1374"/>
      <c r="O206" s="1375"/>
      <c r="P206" s="1381"/>
      <c r="Q206" s="1374">
        <f t="shared" ca="1" si="22"/>
        <v>0</v>
      </c>
      <c r="R206" s="1382">
        <f t="shared" ca="1" si="23"/>
        <v>0</v>
      </c>
      <c r="S206" s="332">
        <f t="shared" si="21"/>
        <v>725</v>
      </c>
      <c r="T206" s="776"/>
      <c r="U206" s="1383">
        <f t="shared" ca="1" si="20"/>
        <v>0</v>
      </c>
    </row>
    <row r="207" spans="2:21" hidden="1">
      <c r="B207" s="757">
        <v>726</v>
      </c>
      <c r="C207" s="331" t="s">
        <v>2036</v>
      </c>
      <c r="D207" s="1374">
        <f ca="1">SUMIF(TB!$B$9:$E$120,ETB!B207,TB!$D$9:$D$120)</f>
        <v>0</v>
      </c>
      <c r="E207" s="1375">
        <f ca="1">SUMIF(TB!$B$9:$E$120,ETB!B207,TB!$E$9:$E$120)</f>
        <v>0</v>
      </c>
      <c r="F207" s="1374"/>
      <c r="G207" s="1381"/>
      <c r="H207" s="1381"/>
      <c r="I207" s="1381"/>
      <c r="J207" s="1374"/>
      <c r="K207" s="1375"/>
      <c r="L207" s="1374">
        <f>SUMIF(Journal!$C$10:$C$304,ETB!B207,Journal!$E$10:$E$304)</f>
        <v>0</v>
      </c>
      <c r="M207" s="1381">
        <f>SUMIF(Journal!$C$10:$C$304,ETB!B207,Journal!$F$10:$F$304)</f>
        <v>0</v>
      </c>
      <c r="N207" s="1374"/>
      <c r="O207" s="1375"/>
      <c r="P207" s="1381"/>
      <c r="Q207" s="1374">
        <f t="shared" ca="1" si="22"/>
        <v>0</v>
      </c>
      <c r="R207" s="1382">
        <f t="shared" ca="1" si="23"/>
        <v>0</v>
      </c>
      <c r="S207" s="332">
        <f t="shared" si="21"/>
        <v>726</v>
      </c>
      <c r="T207" s="776"/>
      <c r="U207" s="1383">
        <f t="shared" ca="1" si="20"/>
        <v>0</v>
      </c>
    </row>
    <row r="208" spans="2:21">
      <c r="B208" s="757">
        <v>727</v>
      </c>
      <c r="C208" s="331" t="s">
        <v>2037</v>
      </c>
      <c r="D208" s="1374">
        <f ca="1">SUMIF(TB!$B$9:$E$120,ETB!B208,TB!$D$9:$D$120)</f>
        <v>0</v>
      </c>
      <c r="E208" s="1375">
        <f ca="1">SUMIF(TB!$B$9:$E$120,ETB!B208,TB!$E$9:$E$120)</f>
        <v>0</v>
      </c>
      <c r="F208" s="1374">
        <f>'C3-1-P - BP -1'!AD1333</f>
        <v>34913.379999999983</v>
      </c>
      <c r="G208" s="1381">
        <f>'C3-1-R - BR -1'!S384</f>
        <v>7000</v>
      </c>
      <c r="H208" s="1381"/>
      <c r="I208" s="1381"/>
      <c r="J208" s="1374"/>
      <c r="K208" s="1375"/>
      <c r="L208" s="1374">
        <f>SUMIF(Journal!$C$10:$C$304,ETB!B208,Journal!$E$10:$E$304)</f>
        <v>119603.68</v>
      </c>
      <c r="M208" s="1381">
        <f>SUMIF(Journal!$C$10:$C$304,ETB!B208,Journal!$F$10:$F$304)</f>
        <v>283224.59000000003</v>
      </c>
      <c r="N208" s="1374"/>
      <c r="O208" s="1375"/>
      <c r="P208" s="1381"/>
      <c r="Q208" s="1374">
        <f t="shared" ca="1" si="22"/>
        <v>0</v>
      </c>
      <c r="R208" s="1382">
        <f t="shared" ca="1" si="23"/>
        <v>135707.53000000006</v>
      </c>
      <c r="S208" s="332">
        <f t="shared" si="21"/>
        <v>727</v>
      </c>
      <c r="T208" s="776"/>
      <c r="U208" s="1383">
        <f t="shared" ref="U208:U266" ca="1" si="24">+Q208-R208</f>
        <v>-135707.53000000006</v>
      </c>
    </row>
    <row r="209" spans="2:21" hidden="1">
      <c r="B209" s="757">
        <v>728</v>
      </c>
      <c r="C209" s="331" t="s">
        <v>2038</v>
      </c>
      <c r="D209" s="1374">
        <f ca="1">SUMIF(TB!$B$9:$E$120,ETB!B209,TB!$D$9:$D$120)</f>
        <v>0</v>
      </c>
      <c r="E209" s="1375">
        <f ca="1">SUMIF(TB!$B$9:$E$120,ETB!B209,TB!$E$9:$E$120)</f>
        <v>0</v>
      </c>
      <c r="F209" s="1374"/>
      <c r="G209" s="1381"/>
      <c r="H209" s="1381"/>
      <c r="I209" s="1381"/>
      <c r="J209" s="1374"/>
      <c r="K209" s="1375"/>
      <c r="L209" s="1374">
        <f>SUMIF(Journal!$C$10:$C$304,ETB!B209,Journal!$E$10:$E$304)</f>
        <v>0</v>
      </c>
      <c r="M209" s="1381">
        <f>SUMIF(Journal!$C$10:$C$304,ETB!B209,Journal!$F$10:$F$304)</f>
        <v>0</v>
      </c>
      <c r="N209" s="1374"/>
      <c r="O209" s="1375"/>
      <c r="P209" s="1381"/>
      <c r="Q209" s="1374">
        <f t="shared" ca="1" si="22"/>
        <v>0</v>
      </c>
      <c r="R209" s="1382">
        <f t="shared" ca="1" si="23"/>
        <v>0</v>
      </c>
      <c r="S209" s="332">
        <f t="shared" si="21"/>
        <v>728</v>
      </c>
      <c r="T209" s="776"/>
      <c r="U209" s="1383">
        <f t="shared" ca="1" si="24"/>
        <v>0</v>
      </c>
    </row>
    <row r="210" spans="2:21" hidden="1">
      <c r="B210" s="757">
        <v>730</v>
      </c>
      <c r="C210" s="331" t="s">
        <v>2039</v>
      </c>
      <c r="D210" s="1374">
        <f ca="1">SUMIF(TB!$B$9:$E$120,ETB!B210,TB!$D$9:$D$120)</f>
        <v>0</v>
      </c>
      <c r="E210" s="1375">
        <f ca="1">SUMIF(TB!$B$9:$E$120,ETB!B210,TB!$E$9:$E$120)</f>
        <v>0</v>
      </c>
      <c r="F210" s="1374"/>
      <c r="G210" s="1381"/>
      <c r="H210" s="1381"/>
      <c r="I210" s="1381"/>
      <c r="J210" s="1374"/>
      <c r="K210" s="1375"/>
      <c r="L210" s="1374">
        <f>SUMIF(Journal!$C$10:$C$304,ETB!B210,Journal!$E$10:$E$304)</f>
        <v>0</v>
      </c>
      <c r="M210" s="1381">
        <f>SUMIF(Journal!$C$10:$C$304,ETB!B210,Journal!$F$10:$F$304)</f>
        <v>0</v>
      </c>
      <c r="N210" s="1374"/>
      <c r="O210" s="1375"/>
      <c r="P210" s="1381"/>
      <c r="Q210" s="1374">
        <f t="shared" ca="1" si="22"/>
        <v>0</v>
      </c>
      <c r="R210" s="1382">
        <f t="shared" ca="1" si="23"/>
        <v>0</v>
      </c>
      <c r="S210" s="332">
        <f t="shared" si="21"/>
        <v>730</v>
      </c>
      <c r="T210" s="776"/>
      <c r="U210" s="1383">
        <f t="shared" ca="1" si="24"/>
        <v>0</v>
      </c>
    </row>
    <row r="211" spans="2:21">
      <c r="B211" s="757">
        <v>735</v>
      </c>
      <c r="C211" s="331" t="s">
        <v>66</v>
      </c>
      <c r="D211" s="1374">
        <f ca="1">SUMIF(TB!$B$9:$E$120,ETB!B211,TB!$D$9:$D$120)</f>
        <v>0</v>
      </c>
      <c r="E211" s="1375">
        <f ca="1">SUMIF(TB!$B$9:$E$120,ETB!B211,TB!$E$9:$E$120)</f>
        <v>0</v>
      </c>
      <c r="F211" s="1374">
        <f>'C3-1-P - BP -1'!AE1333</f>
        <v>7145.63</v>
      </c>
      <c r="G211" s="1381">
        <f>'C3-1-R - BR -1'!U384</f>
        <v>1124.76</v>
      </c>
      <c r="H211" s="1381"/>
      <c r="I211" s="1381"/>
      <c r="J211" s="1374">
        <f>'PDB Expense'!N1316</f>
        <v>15923.549999999979</v>
      </c>
      <c r="K211" s="1375"/>
      <c r="L211" s="1374">
        <f>SUMIF(Journal!$C$10:$C$304,ETB!B211,Journal!$E$10:$E$304)</f>
        <v>0</v>
      </c>
      <c r="M211" s="1381">
        <f>SUMIF(Journal!$C$10:$C$304,ETB!B211,Journal!$F$10:$F$304)</f>
        <v>24806.370000000003</v>
      </c>
      <c r="N211" s="1374"/>
      <c r="O211" s="1375"/>
      <c r="P211" s="1381"/>
      <c r="Q211" s="1374">
        <f t="shared" ca="1" si="22"/>
        <v>0</v>
      </c>
      <c r="R211" s="1382">
        <f t="shared" ca="1" si="23"/>
        <v>2861.9500000000235</v>
      </c>
      <c r="S211" s="332">
        <f t="shared" ref="S211:S274" si="25">B211</f>
        <v>735</v>
      </c>
      <c r="T211" s="776"/>
      <c r="U211" s="1383">
        <f t="shared" ca="1" si="24"/>
        <v>-2861.9500000000235</v>
      </c>
    </row>
    <row r="212" spans="2:21" hidden="1">
      <c r="B212" s="757">
        <v>736</v>
      </c>
      <c r="C212" s="331" t="s">
        <v>2003</v>
      </c>
      <c r="D212" s="1374">
        <f ca="1">SUMIF(TB!$B$9:$E$120,ETB!B212,TB!$D$9:$D$120)</f>
        <v>0</v>
      </c>
      <c r="E212" s="1375">
        <f ca="1">SUMIF(TB!$B$9:$E$120,ETB!B212,TB!$E$9:$E$120)</f>
        <v>0</v>
      </c>
      <c r="F212" s="1374"/>
      <c r="G212" s="1381"/>
      <c r="H212" s="1381"/>
      <c r="I212" s="1381"/>
      <c r="J212" s="1374"/>
      <c r="K212" s="1375"/>
      <c r="L212" s="1374">
        <f>SUMIF(Journal!$C$10:$C$304,ETB!B212,Journal!$E$10:$E$304)</f>
        <v>0</v>
      </c>
      <c r="M212" s="1381">
        <f>SUMIF(Journal!$C$10:$C$304,ETB!B212,Journal!$F$10:$F$304)</f>
        <v>0</v>
      </c>
      <c r="N212" s="1374"/>
      <c r="O212" s="1375"/>
      <c r="P212" s="1381"/>
      <c r="Q212" s="1374">
        <f t="shared" ca="1" si="22"/>
        <v>0</v>
      </c>
      <c r="R212" s="1382">
        <f t="shared" ca="1" si="23"/>
        <v>0</v>
      </c>
      <c r="S212" s="332">
        <f t="shared" si="25"/>
        <v>736</v>
      </c>
      <c r="T212" s="776"/>
      <c r="U212" s="1383">
        <f t="shared" ca="1" si="24"/>
        <v>0</v>
      </c>
    </row>
    <row r="213" spans="2:21">
      <c r="B213" s="757">
        <v>737</v>
      </c>
      <c r="C213" s="331" t="s">
        <v>2040</v>
      </c>
      <c r="D213" s="1374">
        <f ca="1">SUMIF(TB!$B$9:$E$120,ETB!B213,TB!$D$9:$D$120)</f>
        <v>0</v>
      </c>
      <c r="E213" s="1375">
        <f ca="1">SUMIF(TB!$B$9:$E$120,ETB!B213,TB!$E$9:$E$120)</f>
        <v>0</v>
      </c>
      <c r="F213" s="1374">
        <f>'C3-1-P - BP -1'!AF1336</f>
        <v>362356.87999999989</v>
      </c>
      <c r="G213" s="1381">
        <f>'C3-1-R - BR -1'!T384</f>
        <v>643.80999999999995</v>
      </c>
      <c r="H213" s="1381"/>
      <c r="I213" s="1381"/>
      <c r="J213" s="1374"/>
      <c r="K213" s="1375">
        <f>'PDB Expense'!O1316</f>
        <v>702267.56000000017</v>
      </c>
      <c r="L213" s="1374">
        <f>SUMIF(Journal!$C$10:$C$304,ETB!B213,Journal!$E$10:$E$304)</f>
        <v>339877.93000000005</v>
      </c>
      <c r="M213" s="1381">
        <f>SUMIF(Journal!$C$10:$C$304,ETB!B213,Journal!$F$10:$F$304)</f>
        <v>0</v>
      </c>
      <c r="N213" s="1374"/>
      <c r="O213" s="1375"/>
      <c r="P213" s="1381"/>
      <c r="Q213" s="1374">
        <f t="shared" ca="1" si="22"/>
        <v>0</v>
      </c>
      <c r="R213" s="1382">
        <f t="shared" ca="1" si="23"/>
        <v>676.5600000002305</v>
      </c>
      <c r="S213" s="332">
        <f t="shared" si="25"/>
        <v>737</v>
      </c>
      <c r="T213" s="776"/>
      <c r="U213" s="1383">
        <f t="shared" ca="1" si="24"/>
        <v>-676.5600000002305</v>
      </c>
    </row>
    <row r="214" spans="2:21">
      <c r="B214" s="757">
        <v>738</v>
      </c>
      <c r="C214" s="331" t="s">
        <v>2041</v>
      </c>
      <c r="D214" s="1374">
        <f ca="1">SUMIF(TB!$B$9:$E$120,ETB!B214,TB!$D$9:$D$120)</f>
        <v>0</v>
      </c>
      <c r="E214" s="1375">
        <f ca="1">SUMIF(TB!$B$9:$E$120,ETB!B214,TB!$E$9:$E$120)</f>
        <v>0</v>
      </c>
      <c r="F214" s="1374">
        <f>'C3-1-P - BP -1'!AH1333</f>
        <v>9770</v>
      </c>
      <c r="G214" s="1381"/>
      <c r="H214" s="1381"/>
      <c r="I214" s="1381"/>
      <c r="J214" s="1374"/>
      <c r="K214" s="1375"/>
      <c r="L214" s="1374">
        <f>SUMIF(Journal!$C$10:$C$304,ETB!B214,Journal!$E$10:$E$304)</f>
        <v>630</v>
      </c>
      <c r="M214" s="1381">
        <f>SUMIF(Journal!$C$10:$C$304,ETB!B214,Journal!$F$10:$F$304)</f>
        <v>11440</v>
      </c>
      <c r="N214" s="1374"/>
      <c r="O214" s="1375"/>
      <c r="P214" s="1381"/>
      <c r="Q214" s="1374">
        <f t="shared" ca="1" si="22"/>
        <v>0</v>
      </c>
      <c r="R214" s="1382">
        <f t="shared" ca="1" si="23"/>
        <v>1040</v>
      </c>
      <c r="S214" s="332">
        <f t="shared" si="25"/>
        <v>738</v>
      </c>
      <c r="T214" s="776"/>
      <c r="U214" s="1383">
        <f t="shared" ca="1" si="24"/>
        <v>-1040</v>
      </c>
    </row>
    <row r="215" spans="2:21" hidden="1">
      <c r="B215" s="757">
        <v>739</v>
      </c>
      <c r="C215" s="331" t="s">
        <v>2000</v>
      </c>
      <c r="D215" s="1374">
        <f ca="1">SUMIF(TB!$B$9:$E$120,ETB!B215,TB!$D$9:$D$120)</f>
        <v>0</v>
      </c>
      <c r="E215" s="1375">
        <f ca="1">SUMIF(TB!$B$9:$E$120,ETB!B215,TB!$E$9:$E$120)</f>
        <v>0</v>
      </c>
      <c r="F215" s="1374"/>
      <c r="G215" s="1381"/>
      <c r="H215" s="1381"/>
      <c r="I215" s="1381"/>
      <c r="J215" s="1374"/>
      <c r="K215" s="1375"/>
      <c r="L215" s="1374">
        <f>SUMIF(Journal!$C$10:$C$304,ETB!B215,Journal!$E$10:$E$304)</f>
        <v>0</v>
      </c>
      <c r="M215" s="1381">
        <f>SUMIF(Journal!$C$10:$C$304,ETB!B215,Journal!$F$10:$F$304)</f>
        <v>0</v>
      </c>
      <c r="N215" s="1374"/>
      <c r="O215" s="1375"/>
      <c r="P215" s="1381"/>
      <c r="Q215" s="1374">
        <f t="shared" ca="1" si="22"/>
        <v>0</v>
      </c>
      <c r="R215" s="1382">
        <f t="shared" ca="1" si="23"/>
        <v>0</v>
      </c>
      <c r="S215" s="332">
        <f t="shared" si="25"/>
        <v>739</v>
      </c>
      <c r="T215" s="776"/>
      <c r="U215" s="1383">
        <f t="shared" ca="1" si="24"/>
        <v>0</v>
      </c>
    </row>
    <row r="216" spans="2:21" hidden="1">
      <c r="B216" s="757">
        <v>740</v>
      </c>
      <c r="C216" s="331" t="s">
        <v>2000</v>
      </c>
      <c r="D216" s="1374">
        <f ca="1">SUMIF(TB!$B$9:$E$120,ETB!B216,TB!$D$9:$D$120)</f>
        <v>0</v>
      </c>
      <c r="E216" s="1375">
        <f ca="1">SUMIF(TB!$B$9:$E$120,ETB!B216,TB!$E$9:$E$120)</f>
        <v>0</v>
      </c>
      <c r="F216" s="1374"/>
      <c r="G216" s="1381"/>
      <c r="H216" s="1381"/>
      <c r="I216" s="1381"/>
      <c r="J216" s="1374"/>
      <c r="K216" s="1375"/>
      <c r="L216" s="1374">
        <f>SUMIF(Journal!$C$10:$C$304,ETB!B216,Journal!$E$10:$E$304)</f>
        <v>0</v>
      </c>
      <c r="M216" s="1381">
        <f>SUMIF(Journal!$C$10:$C$304,ETB!B216,Journal!$F$10:$F$304)</f>
        <v>0</v>
      </c>
      <c r="N216" s="1374"/>
      <c r="O216" s="1375"/>
      <c r="P216" s="1381"/>
      <c r="Q216" s="1374">
        <f t="shared" ca="1" si="22"/>
        <v>0</v>
      </c>
      <c r="R216" s="1382">
        <f t="shared" ca="1" si="23"/>
        <v>0</v>
      </c>
      <c r="S216" s="332">
        <f t="shared" si="25"/>
        <v>740</v>
      </c>
      <c r="T216" s="776"/>
      <c r="U216" s="1383">
        <f t="shared" ca="1" si="24"/>
        <v>0</v>
      </c>
    </row>
    <row r="217" spans="2:21" hidden="1">
      <c r="B217" s="757">
        <v>744</v>
      </c>
      <c r="C217" s="331" t="s">
        <v>2042</v>
      </c>
      <c r="D217" s="1374">
        <f ca="1">SUMIF(TB!$B$9:$E$120,ETB!B217,TB!$D$9:$D$120)</f>
        <v>0</v>
      </c>
      <c r="E217" s="1375">
        <f ca="1">SUMIF(TB!$B$9:$E$120,ETB!B217,TB!$E$9:$E$120)</f>
        <v>0</v>
      </c>
      <c r="F217" s="1374"/>
      <c r="G217" s="1381"/>
      <c r="H217" s="1381"/>
      <c r="I217" s="1381"/>
      <c r="J217" s="1374"/>
      <c r="K217" s="1375"/>
      <c r="L217" s="1374">
        <f>SUMIF(Journal!$C$10:$C$304,ETB!B217,Journal!$E$10:$E$304)</f>
        <v>0</v>
      </c>
      <c r="M217" s="1381">
        <f>SUMIF(Journal!$C$10:$C$304,ETB!B217,Journal!$F$10:$F$304)</f>
        <v>0</v>
      </c>
      <c r="N217" s="1374"/>
      <c r="O217" s="1375"/>
      <c r="P217" s="1381"/>
      <c r="Q217" s="1374">
        <f t="shared" ca="1" si="22"/>
        <v>0</v>
      </c>
      <c r="R217" s="1382">
        <f t="shared" ca="1" si="23"/>
        <v>0</v>
      </c>
      <c r="S217" s="332">
        <f t="shared" si="25"/>
        <v>744</v>
      </c>
      <c r="T217" s="776"/>
      <c r="U217" s="1383">
        <f t="shared" ca="1" si="24"/>
        <v>0</v>
      </c>
    </row>
    <row r="218" spans="2:21">
      <c r="B218" s="757">
        <v>747</v>
      </c>
      <c r="C218" s="331" t="s">
        <v>2043</v>
      </c>
      <c r="D218" s="1374">
        <f ca="1">SUMIF(TB!$B$9:$E$120,ETB!B218,TB!$D$9:$D$120)</f>
        <v>0</v>
      </c>
      <c r="E218" s="1375">
        <f ca="1">SUMIF(TB!$B$9:$E$120,ETB!B218,TB!$E$9:$E$120)</f>
        <v>0</v>
      </c>
      <c r="F218" s="1374"/>
      <c r="G218" s="1381"/>
      <c r="H218" s="1381"/>
      <c r="I218" s="1381"/>
      <c r="J218" s="1374"/>
      <c r="K218" s="1375"/>
      <c r="L218" s="1374">
        <f>SUMIF(Journal!$C$10:$C$304,ETB!B218,Journal!$E$10:$E$304)</f>
        <v>0</v>
      </c>
      <c r="M218" s="1381">
        <f>SUMIF(Journal!$C$10:$C$304,ETB!B218,Journal!$F$10:$F$304)</f>
        <v>913.33</v>
      </c>
      <c r="N218" s="1374"/>
      <c r="O218" s="1375"/>
      <c r="P218" s="1381"/>
      <c r="Q218" s="1374">
        <f t="shared" ca="1" si="22"/>
        <v>0</v>
      </c>
      <c r="R218" s="1382">
        <f t="shared" ca="1" si="23"/>
        <v>913.33</v>
      </c>
      <c r="S218" s="332">
        <f t="shared" si="25"/>
        <v>747</v>
      </c>
      <c r="T218" s="776"/>
      <c r="U218" s="1383">
        <f t="shared" ca="1" si="24"/>
        <v>-913.33</v>
      </c>
    </row>
    <row r="219" spans="2:21" hidden="1">
      <c r="B219" s="757">
        <v>748</v>
      </c>
      <c r="C219" s="331" t="s">
        <v>2000</v>
      </c>
      <c r="D219" s="1374">
        <f ca="1">SUMIF(TB!$B$9:$E$120,ETB!B219,TB!$D$9:$D$120)</f>
        <v>0</v>
      </c>
      <c r="E219" s="1375">
        <f ca="1">SUMIF(TB!$B$9:$E$120,ETB!B219,TB!$E$9:$E$120)</f>
        <v>0</v>
      </c>
      <c r="F219" s="1374"/>
      <c r="G219" s="1381"/>
      <c r="H219" s="1381"/>
      <c r="I219" s="1381"/>
      <c r="J219" s="1374"/>
      <c r="K219" s="1375"/>
      <c r="L219" s="1374">
        <f>SUMIF(Journal!$C$10:$C$304,ETB!B219,Journal!$E$10:$E$304)</f>
        <v>0</v>
      </c>
      <c r="M219" s="1381">
        <f>SUMIF(Journal!$C$10:$C$304,ETB!B219,Journal!$F$10:$F$304)</f>
        <v>0</v>
      </c>
      <c r="N219" s="1374"/>
      <c r="O219" s="1375"/>
      <c r="P219" s="1381"/>
      <c r="Q219" s="1374">
        <f t="shared" ca="1" si="22"/>
        <v>0</v>
      </c>
      <c r="R219" s="1382">
        <f t="shared" ca="1" si="23"/>
        <v>0</v>
      </c>
      <c r="S219" s="332">
        <f t="shared" si="25"/>
        <v>748</v>
      </c>
      <c r="T219" s="776"/>
      <c r="U219" s="1383">
        <f t="shared" ca="1" si="24"/>
        <v>0</v>
      </c>
    </row>
    <row r="220" spans="2:21" hidden="1">
      <c r="B220" s="757">
        <v>749</v>
      </c>
      <c r="C220" s="331" t="s">
        <v>2000</v>
      </c>
      <c r="D220" s="1374">
        <f ca="1">SUMIF(TB!$B$9:$E$120,ETB!B220,TB!$D$9:$D$120)</f>
        <v>0</v>
      </c>
      <c r="E220" s="1375">
        <f ca="1">SUMIF(TB!$B$9:$E$120,ETB!B220,TB!$E$9:$E$120)</f>
        <v>0</v>
      </c>
      <c r="F220" s="1374"/>
      <c r="G220" s="1381"/>
      <c r="H220" s="1381"/>
      <c r="I220" s="1381"/>
      <c r="J220" s="1374"/>
      <c r="K220" s="1375"/>
      <c r="L220" s="1374">
        <f>SUMIF(Journal!$C$10:$C$304,ETB!B220,Journal!$E$10:$E$304)</f>
        <v>0</v>
      </c>
      <c r="M220" s="1381">
        <f>SUMIF(Journal!$C$10:$C$304,ETB!B220,Journal!$F$10:$F$304)</f>
        <v>0</v>
      </c>
      <c r="N220" s="1374"/>
      <c r="O220" s="1375"/>
      <c r="P220" s="1381"/>
      <c r="Q220" s="1374">
        <f t="shared" ca="1" si="22"/>
        <v>0</v>
      </c>
      <c r="R220" s="1382">
        <f t="shared" ca="1" si="23"/>
        <v>0</v>
      </c>
      <c r="S220" s="332">
        <f t="shared" si="25"/>
        <v>749</v>
      </c>
      <c r="T220" s="776"/>
      <c r="U220" s="1383">
        <f t="shared" ca="1" si="24"/>
        <v>0</v>
      </c>
    </row>
    <row r="221" spans="2:21">
      <c r="B221" s="757">
        <v>755</v>
      </c>
      <c r="C221" s="331" t="s">
        <v>2044</v>
      </c>
      <c r="D221" s="1374">
        <f ca="1">SUMIF(TB!$B$9:$E$120,ETB!B221,TB!$D$9:$D$120)</f>
        <v>0</v>
      </c>
      <c r="E221" s="1375">
        <f ca="1">SUMIF(TB!$B$9:$E$120,ETB!B221,TB!$E$9:$E$120)</f>
        <v>0</v>
      </c>
      <c r="F221" s="1374"/>
      <c r="G221" s="1381"/>
      <c r="H221" s="1381"/>
      <c r="I221" s="1381"/>
      <c r="J221" s="1374"/>
      <c r="K221" s="1375"/>
      <c r="L221" s="1374">
        <f>SUMIF(Journal!$C$10:$C$304,ETB!B221,Journal!$E$10:$E$304)</f>
        <v>97.35</v>
      </c>
      <c r="M221" s="1381">
        <f>SUMIF(Journal!$C$10:$C$304,ETB!B221,Journal!$F$10:$F$304)</f>
        <v>97.35</v>
      </c>
      <c r="N221" s="1374"/>
      <c r="O221" s="1375"/>
      <c r="P221" s="1381"/>
      <c r="Q221" s="1374">
        <f t="shared" ca="1" si="22"/>
        <v>0</v>
      </c>
      <c r="R221" s="1382">
        <f t="shared" ca="1" si="23"/>
        <v>0</v>
      </c>
      <c r="S221" s="332">
        <f t="shared" si="25"/>
        <v>755</v>
      </c>
      <c r="T221" s="776"/>
      <c r="U221" s="1383">
        <f t="shared" ca="1" si="24"/>
        <v>0</v>
      </c>
    </row>
    <row r="222" spans="2:21" hidden="1">
      <c r="B222" s="757">
        <v>756</v>
      </c>
      <c r="C222" s="331" t="s">
        <v>2045</v>
      </c>
      <c r="D222" s="1374">
        <f ca="1">SUMIF(TB!$B$9:$E$120,ETB!B222,TB!$D$9:$D$120)</f>
        <v>0</v>
      </c>
      <c r="E222" s="1375">
        <f ca="1">SUMIF(TB!$B$9:$E$120,ETB!B222,TB!$E$9:$E$120)</f>
        <v>0</v>
      </c>
      <c r="F222" s="1374"/>
      <c r="G222" s="1381"/>
      <c r="H222" s="1381"/>
      <c r="I222" s="1381"/>
      <c r="J222" s="1374"/>
      <c r="K222" s="1375"/>
      <c r="L222" s="1374">
        <f>SUMIF(Journal!$C$10:$C$304,ETB!B222,Journal!$E$10:$E$304)</f>
        <v>0</v>
      </c>
      <c r="M222" s="1381">
        <f>SUMIF(Journal!$C$10:$C$304,ETB!B222,Journal!$F$10:$F$304)</f>
        <v>0</v>
      </c>
      <c r="N222" s="1374"/>
      <c r="O222" s="1375"/>
      <c r="P222" s="1381"/>
      <c r="Q222" s="1374">
        <f t="shared" ca="1" si="22"/>
        <v>0</v>
      </c>
      <c r="R222" s="1382">
        <f t="shared" ca="1" si="23"/>
        <v>0</v>
      </c>
      <c r="S222" s="332">
        <f t="shared" si="25"/>
        <v>756</v>
      </c>
      <c r="T222" s="776"/>
      <c r="U222" s="1383">
        <f t="shared" ca="1" si="24"/>
        <v>0</v>
      </c>
    </row>
    <row r="223" spans="2:21" hidden="1">
      <c r="B223" s="757">
        <v>757</v>
      </c>
      <c r="C223" s="331" t="s">
        <v>2000</v>
      </c>
      <c r="D223" s="1374">
        <f ca="1">SUMIF(TB!$B$9:$E$120,ETB!B223,TB!$D$9:$D$120)</f>
        <v>0</v>
      </c>
      <c r="E223" s="1375">
        <f ca="1">SUMIF(TB!$B$9:$E$120,ETB!B223,TB!$E$9:$E$120)</f>
        <v>0</v>
      </c>
      <c r="F223" s="1374"/>
      <c r="G223" s="1381"/>
      <c r="H223" s="1381"/>
      <c r="I223" s="1381"/>
      <c r="J223" s="1374"/>
      <c r="K223" s="1375"/>
      <c r="L223" s="1374">
        <f>SUMIF(Journal!$C$10:$C$304,ETB!B223,Journal!$E$10:$E$304)</f>
        <v>0</v>
      </c>
      <c r="M223" s="1381">
        <f>SUMIF(Journal!$C$10:$C$304,ETB!B223,Journal!$F$10:$F$304)</f>
        <v>0</v>
      </c>
      <c r="N223" s="1374"/>
      <c r="O223" s="1375"/>
      <c r="P223" s="1381"/>
      <c r="Q223" s="1374">
        <f t="shared" ca="1" si="22"/>
        <v>0</v>
      </c>
      <c r="R223" s="1382">
        <f t="shared" ca="1" si="23"/>
        <v>0</v>
      </c>
      <c r="S223" s="332">
        <f t="shared" si="25"/>
        <v>757</v>
      </c>
      <c r="T223" s="776"/>
      <c r="U223" s="1383">
        <f t="shared" ca="1" si="24"/>
        <v>0</v>
      </c>
    </row>
    <row r="224" spans="2:21" hidden="1">
      <c r="B224" s="757">
        <v>764</v>
      </c>
      <c r="C224" s="331" t="s">
        <v>2046</v>
      </c>
      <c r="D224" s="1374">
        <f ca="1">SUMIF(TB!$B$9:$E$120,ETB!B224,TB!$D$9:$D$120)</f>
        <v>0</v>
      </c>
      <c r="E224" s="1375">
        <f ca="1">SUMIF(TB!$B$9:$E$120,ETB!B224,TB!$E$9:$E$120)</f>
        <v>0</v>
      </c>
      <c r="F224" s="1374"/>
      <c r="G224" s="1381"/>
      <c r="H224" s="1381"/>
      <c r="I224" s="1381"/>
      <c r="J224" s="1374"/>
      <c r="K224" s="1375"/>
      <c r="L224" s="1374">
        <f>SUMIF(Journal!$C$10:$C$304,ETB!B224,Journal!$E$10:$E$304)</f>
        <v>0</v>
      </c>
      <c r="M224" s="1381">
        <f>SUMIF(Journal!$C$10:$C$304,ETB!B224,Journal!$F$10:$F$304)</f>
        <v>0</v>
      </c>
      <c r="N224" s="1374"/>
      <c r="O224" s="1375"/>
      <c r="P224" s="1381"/>
      <c r="Q224" s="1374">
        <f t="shared" ca="1" si="22"/>
        <v>0</v>
      </c>
      <c r="R224" s="1382">
        <f t="shared" ca="1" si="23"/>
        <v>0</v>
      </c>
      <c r="S224" s="332">
        <f t="shared" si="25"/>
        <v>764</v>
      </c>
      <c r="T224" s="776"/>
      <c r="U224" s="1383">
        <f t="shared" ca="1" si="24"/>
        <v>0</v>
      </c>
    </row>
    <row r="225" spans="2:21" hidden="1">
      <c r="B225" s="757">
        <v>767</v>
      </c>
      <c r="C225" s="331" t="s">
        <v>2047</v>
      </c>
      <c r="D225" s="1374">
        <f ca="1">SUMIF(TB!$B$9:$E$120,ETB!B225,TB!$D$9:$D$120)</f>
        <v>0</v>
      </c>
      <c r="E225" s="1375">
        <f ca="1">SUMIF(TB!$B$9:$E$120,ETB!B225,TB!$E$9:$E$120)</f>
        <v>0</v>
      </c>
      <c r="F225" s="1374"/>
      <c r="G225" s="1381"/>
      <c r="H225" s="1381"/>
      <c r="I225" s="1381"/>
      <c r="J225" s="1374"/>
      <c r="K225" s="1375"/>
      <c r="L225" s="1374">
        <f>SUMIF(Journal!$C$10:$C$304,ETB!B225,Journal!$E$10:$E$304)</f>
        <v>0</v>
      </c>
      <c r="M225" s="1381">
        <f>SUMIF(Journal!$C$10:$C$304,ETB!B225,Journal!$F$10:$F$304)</f>
        <v>0</v>
      </c>
      <c r="N225" s="1374"/>
      <c r="O225" s="1375"/>
      <c r="P225" s="1381"/>
      <c r="Q225" s="1374">
        <f t="shared" ca="1" si="22"/>
        <v>0</v>
      </c>
      <c r="R225" s="1382">
        <f t="shared" ca="1" si="23"/>
        <v>0</v>
      </c>
      <c r="S225" s="332">
        <f t="shared" si="25"/>
        <v>767</v>
      </c>
      <c r="T225" s="776"/>
      <c r="U225" s="1383">
        <f t="shared" ca="1" si="24"/>
        <v>0</v>
      </c>
    </row>
    <row r="226" spans="2:21" hidden="1">
      <c r="B226" s="757">
        <v>768</v>
      </c>
      <c r="C226" s="331" t="s">
        <v>2000</v>
      </c>
      <c r="D226" s="1374">
        <f ca="1">SUMIF(TB!$B$9:$E$120,ETB!B226,TB!$D$9:$D$120)</f>
        <v>0</v>
      </c>
      <c r="E226" s="1375">
        <f ca="1">SUMIF(TB!$B$9:$E$120,ETB!B226,TB!$E$9:$E$120)</f>
        <v>0</v>
      </c>
      <c r="F226" s="1374"/>
      <c r="G226" s="1381"/>
      <c r="H226" s="1381"/>
      <c r="I226" s="1381"/>
      <c r="J226" s="1374"/>
      <c r="K226" s="1375"/>
      <c r="L226" s="1374">
        <f>SUMIF(Journal!$C$10:$C$304,ETB!B226,Journal!$E$10:$E$304)</f>
        <v>0</v>
      </c>
      <c r="M226" s="1381">
        <f>SUMIF(Journal!$C$10:$C$304,ETB!B226,Journal!$F$10:$F$304)</f>
        <v>0</v>
      </c>
      <c r="N226" s="1374"/>
      <c r="O226" s="1375"/>
      <c r="P226" s="1381"/>
      <c r="Q226" s="1374">
        <f t="shared" ca="1" si="22"/>
        <v>0</v>
      </c>
      <c r="R226" s="1382">
        <f t="shared" ca="1" si="23"/>
        <v>0</v>
      </c>
      <c r="S226" s="332">
        <f t="shared" si="25"/>
        <v>768</v>
      </c>
      <c r="T226" s="776"/>
      <c r="U226" s="1383">
        <f t="shared" ca="1" si="24"/>
        <v>0</v>
      </c>
    </row>
    <row r="227" spans="2:21" hidden="1">
      <c r="B227" s="757">
        <v>769</v>
      </c>
      <c r="C227" s="331" t="s">
        <v>2000</v>
      </c>
      <c r="D227" s="1374">
        <f ca="1">SUMIF(TB!$B$9:$E$120,ETB!B227,TB!$D$9:$D$120)</f>
        <v>0</v>
      </c>
      <c r="E227" s="1375">
        <f ca="1">SUMIF(TB!$B$9:$E$120,ETB!B227,TB!$E$9:$E$120)</f>
        <v>0</v>
      </c>
      <c r="F227" s="1374"/>
      <c r="G227" s="1381"/>
      <c r="H227" s="1381"/>
      <c r="I227" s="1381"/>
      <c r="J227" s="1374"/>
      <c r="K227" s="1375"/>
      <c r="L227" s="1374">
        <f>SUMIF(Journal!$C$10:$C$304,ETB!B227,Journal!$E$10:$E$304)</f>
        <v>0</v>
      </c>
      <c r="M227" s="1381">
        <f>SUMIF(Journal!$C$10:$C$304,ETB!B227,Journal!$F$10:$F$304)</f>
        <v>0</v>
      </c>
      <c r="N227" s="1374"/>
      <c r="O227" s="1375"/>
      <c r="P227" s="1381"/>
      <c r="Q227" s="1374">
        <f t="shared" ca="1" si="22"/>
        <v>0</v>
      </c>
      <c r="R227" s="1382">
        <f t="shared" ca="1" si="23"/>
        <v>0</v>
      </c>
      <c r="S227" s="332">
        <f t="shared" si="25"/>
        <v>769</v>
      </c>
      <c r="T227" s="776"/>
      <c r="U227" s="1383">
        <f t="shared" ca="1" si="24"/>
        <v>0</v>
      </c>
    </row>
    <row r="228" spans="2:21" hidden="1">
      <c r="B228" s="757">
        <v>770</v>
      </c>
      <c r="C228" s="331" t="s">
        <v>2000</v>
      </c>
      <c r="D228" s="1374">
        <f ca="1">SUMIF(TB!$B$9:$E$120,ETB!B228,TB!$D$9:$D$120)</f>
        <v>0</v>
      </c>
      <c r="E228" s="1375">
        <f ca="1">SUMIF(TB!$B$9:$E$120,ETB!B228,TB!$E$9:$E$120)</f>
        <v>0</v>
      </c>
      <c r="F228" s="1374"/>
      <c r="G228" s="1381"/>
      <c r="H228" s="1381"/>
      <c r="I228" s="1381"/>
      <c r="J228" s="1374"/>
      <c r="K228" s="1375"/>
      <c r="L228" s="1374">
        <f>SUMIF(Journal!$C$10:$C$304,ETB!B228,Journal!$E$10:$E$304)</f>
        <v>0</v>
      </c>
      <c r="M228" s="1381">
        <f>SUMIF(Journal!$C$10:$C$304,ETB!B228,Journal!$F$10:$F$304)</f>
        <v>0</v>
      </c>
      <c r="N228" s="1374"/>
      <c r="O228" s="1375"/>
      <c r="P228" s="1381"/>
      <c r="Q228" s="1374">
        <f t="shared" ca="1" si="22"/>
        <v>0</v>
      </c>
      <c r="R228" s="1382">
        <f t="shared" ca="1" si="23"/>
        <v>0</v>
      </c>
      <c r="S228" s="332">
        <f t="shared" si="25"/>
        <v>770</v>
      </c>
      <c r="T228" s="776"/>
      <c r="U228" s="1383">
        <f t="shared" ca="1" si="24"/>
        <v>0</v>
      </c>
    </row>
    <row r="229" spans="2:21" hidden="1">
      <c r="B229" s="757">
        <v>785</v>
      </c>
      <c r="C229" s="331" t="s">
        <v>2048</v>
      </c>
      <c r="D229" s="1374">
        <f ca="1">SUMIF(TB!$B$9:$E$120,ETB!B229,TB!$D$9:$D$120)</f>
        <v>0</v>
      </c>
      <c r="E229" s="1375">
        <f ca="1">SUMIF(TB!$B$9:$E$120,ETB!B229,TB!$E$9:$E$120)</f>
        <v>0</v>
      </c>
      <c r="F229" s="1374"/>
      <c r="G229" s="1381"/>
      <c r="H229" s="1381"/>
      <c r="I229" s="1381"/>
      <c r="J229" s="1374"/>
      <c r="K229" s="1375"/>
      <c r="L229" s="1374">
        <f>SUMIF(Journal!$C$10:$C$304,ETB!B229,Journal!$E$10:$E$304)</f>
        <v>0</v>
      </c>
      <c r="M229" s="1381">
        <f>SUMIF(Journal!$C$10:$C$304,ETB!B229,Journal!$F$10:$F$304)</f>
        <v>0</v>
      </c>
      <c r="N229" s="1374"/>
      <c r="O229" s="1375"/>
      <c r="P229" s="1381"/>
      <c r="Q229" s="1374">
        <f t="shared" ca="1" si="22"/>
        <v>0</v>
      </c>
      <c r="R229" s="1382">
        <f t="shared" ca="1" si="23"/>
        <v>0</v>
      </c>
      <c r="S229" s="332">
        <f t="shared" si="25"/>
        <v>785</v>
      </c>
      <c r="T229" s="776"/>
      <c r="U229" s="1383">
        <f t="shared" ca="1" si="24"/>
        <v>0</v>
      </c>
    </row>
    <row r="230" spans="2:21" hidden="1">
      <c r="B230" s="757">
        <v>786</v>
      </c>
      <c r="C230" s="331" t="s">
        <v>2049</v>
      </c>
      <c r="D230" s="1374">
        <f ca="1">SUMIF(TB!$B$9:$E$120,ETB!B230,TB!$D$9:$D$120)</f>
        <v>0</v>
      </c>
      <c r="E230" s="1375">
        <f ca="1">SUMIF(TB!$B$9:$E$120,ETB!B230,TB!$E$9:$E$120)</f>
        <v>0</v>
      </c>
      <c r="F230" s="1374"/>
      <c r="G230" s="1381"/>
      <c r="H230" s="1381"/>
      <c r="I230" s="1381"/>
      <c r="J230" s="1374"/>
      <c r="K230" s="1375"/>
      <c r="L230" s="1374">
        <f>SUMIF(Journal!$C$10:$C$304,ETB!B230,Journal!$E$10:$E$304)</f>
        <v>0</v>
      </c>
      <c r="M230" s="1381">
        <f>SUMIF(Journal!$C$10:$C$304,ETB!B230,Journal!$F$10:$F$304)</f>
        <v>0</v>
      </c>
      <c r="N230" s="1374"/>
      <c r="O230" s="1375"/>
      <c r="P230" s="1381"/>
      <c r="Q230" s="1374">
        <f t="shared" ca="1" si="22"/>
        <v>0</v>
      </c>
      <c r="R230" s="1382">
        <f t="shared" ca="1" si="23"/>
        <v>0</v>
      </c>
      <c r="S230" s="332">
        <f t="shared" si="25"/>
        <v>786</v>
      </c>
      <c r="T230" s="776"/>
      <c r="U230" s="1383">
        <f t="shared" ca="1" si="24"/>
        <v>0</v>
      </c>
    </row>
    <row r="231" spans="2:21" hidden="1">
      <c r="B231" s="757">
        <v>787</v>
      </c>
      <c r="C231" s="331" t="s">
        <v>2050</v>
      </c>
      <c r="D231" s="1374">
        <f ca="1">SUMIF(TB!$B$9:$E$120,ETB!B231,TB!$D$9:$D$120)</f>
        <v>0</v>
      </c>
      <c r="E231" s="1375">
        <f ca="1">SUMIF(TB!$B$9:$E$120,ETB!B231,TB!$E$9:$E$120)</f>
        <v>0</v>
      </c>
      <c r="F231" s="1374"/>
      <c r="G231" s="1381"/>
      <c r="H231" s="1381"/>
      <c r="I231" s="1381"/>
      <c r="J231" s="1374"/>
      <c r="K231" s="1375"/>
      <c r="L231" s="1374">
        <f>SUMIF(Journal!$C$10:$C$304,ETB!B231,Journal!$E$10:$E$304)</f>
        <v>0</v>
      </c>
      <c r="M231" s="1381">
        <f>SUMIF(Journal!$C$10:$C$304,ETB!B231,Journal!$F$10:$F$304)</f>
        <v>0</v>
      </c>
      <c r="N231" s="1374"/>
      <c r="O231" s="1375"/>
      <c r="P231" s="1381"/>
      <c r="Q231" s="1374">
        <f t="shared" ca="1" si="22"/>
        <v>0</v>
      </c>
      <c r="R231" s="1382">
        <f t="shared" ca="1" si="23"/>
        <v>0</v>
      </c>
      <c r="S231" s="332">
        <f t="shared" si="25"/>
        <v>787</v>
      </c>
      <c r="T231" s="776"/>
      <c r="U231" s="1383">
        <f t="shared" ca="1" si="24"/>
        <v>0</v>
      </c>
    </row>
    <row r="232" spans="2:21" hidden="1">
      <c r="B232" s="757">
        <v>788</v>
      </c>
      <c r="C232" s="331" t="s">
        <v>2000</v>
      </c>
      <c r="D232" s="1374">
        <f ca="1">SUMIF(TB!$B$9:$E$120,ETB!B232,TB!$D$9:$D$120)</f>
        <v>0</v>
      </c>
      <c r="E232" s="1375">
        <f ca="1">SUMIF(TB!$B$9:$E$120,ETB!B232,TB!$E$9:$E$120)</f>
        <v>0</v>
      </c>
      <c r="F232" s="1374"/>
      <c r="G232" s="1381"/>
      <c r="H232" s="1381"/>
      <c r="I232" s="1381"/>
      <c r="J232" s="1374"/>
      <c r="K232" s="1375"/>
      <c r="L232" s="1374">
        <f>SUMIF(Journal!$C$10:$C$304,ETB!B232,Journal!$E$10:$E$304)</f>
        <v>0</v>
      </c>
      <c r="M232" s="1381">
        <f>SUMIF(Journal!$C$10:$C$304,ETB!B232,Journal!$F$10:$F$304)</f>
        <v>0</v>
      </c>
      <c r="N232" s="1374"/>
      <c r="O232" s="1375"/>
      <c r="P232" s="1381"/>
      <c r="Q232" s="1374">
        <f t="shared" ca="1" si="22"/>
        <v>0</v>
      </c>
      <c r="R232" s="1382">
        <f t="shared" ca="1" si="23"/>
        <v>0</v>
      </c>
      <c r="S232" s="332">
        <f t="shared" si="25"/>
        <v>788</v>
      </c>
      <c r="T232" s="776"/>
      <c r="U232" s="1383">
        <f t="shared" ca="1" si="24"/>
        <v>0</v>
      </c>
    </row>
    <row r="233" spans="2:21" hidden="1">
      <c r="B233" s="757">
        <v>789</v>
      </c>
      <c r="C233" s="331" t="s">
        <v>2000</v>
      </c>
      <c r="D233" s="1374">
        <f ca="1">SUMIF(TB!$B$9:$E$120,ETB!B233,TB!$D$9:$D$120)</f>
        <v>0</v>
      </c>
      <c r="E233" s="1375">
        <f ca="1">SUMIF(TB!$B$9:$E$120,ETB!B233,TB!$E$9:$E$120)</f>
        <v>0</v>
      </c>
      <c r="F233" s="1374"/>
      <c r="G233" s="1381"/>
      <c r="H233" s="1381"/>
      <c r="I233" s="1381"/>
      <c r="J233" s="1374"/>
      <c r="K233" s="1375"/>
      <c r="L233" s="1374">
        <f>SUMIF(Journal!$C$10:$C$304,ETB!B233,Journal!$E$10:$E$304)</f>
        <v>0</v>
      </c>
      <c r="M233" s="1381">
        <f>SUMIF(Journal!$C$10:$C$304,ETB!B233,Journal!$F$10:$F$304)</f>
        <v>0</v>
      </c>
      <c r="N233" s="1374"/>
      <c r="O233" s="1375"/>
      <c r="P233" s="1381"/>
      <c r="Q233" s="1374">
        <f t="shared" ca="1" si="22"/>
        <v>0</v>
      </c>
      <c r="R233" s="1382">
        <f t="shared" ca="1" si="23"/>
        <v>0</v>
      </c>
      <c r="S233" s="332">
        <f t="shared" si="25"/>
        <v>789</v>
      </c>
      <c r="T233" s="776"/>
      <c r="U233" s="1383">
        <f t="shared" ca="1" si="24"/>
        <v>0</v>
      </c>
    </row>
    <row r="234" spans="2:21" hidden="1">
      <c r="B234" s="757">
        <v>791</v>
      </c>
      <c r="C234" s="331" t="s">
        <v>2051</v>
      </c>
      <c r="D234" s="1374">
        <f ca="1">SUMIF(TB!$B$9:$E$120,ETB!B234,TB!$D$9:$D$120)</f>
        <v>0</v>
      </c>
      <c r="E234" s="1375">
        <f ca="1">SUMIF(TB!$B$9:$E$120,ETB!B234,TB!$E$9:$E$120)</f>
        <v>0</v>
      </c>
      <c r="F234" s="1374"/>
      <c r="G234" s="1381"/>
      <c r="H234" s="1381"/>
      <c r="I234" s="1381"/>
      <c r="J234" s="1374"/>
      <c r="K234" s="1375"/>
      <c r="L234" s="1374">
        <f>SUMIF(Journal!$C$10:$C$304,ETB!B234,Journal!$E$10:$E$304)</f>
        <v>0</v>
      </c>
      <c r="M234" s="1381">
        <f>SUMIF(Journal!$C$10:$C$304,ETB!B234,Journal!$F$10:$F$304)</f>
        <v>0</v>
      </c>
      <c r="N234" s="1374"/>
      <c r="O234" s="1375"/>
      <c r="P234" s="1381"/>
      <c r="Q234" s="1374">
        <f t="shared" ca="1" si="22"/>
        <v>0</v>
      </c>
      <c r="R234" s="1382">
        <f t="shared" ca="1" si="23"/>
        <v>0</v>
      </c>
      <c r="S234" s="332">
        <f t="shared" si="25"/>
        <v>791</v>
      </c>
      <c r="T234" s="776"/>
      <c r="U234" s="1383">
        <f t="shared" ca="1" si="24"/>
        <v>0</v>
      </c>
    </row>
    <row r="235" spans="2:21" hidden="1">
      <c r="B235" s="757">
        <v>792</v>
      </c>
      <c r="C235" s="331" t="s">
        <v>2003</v>
      </c>
      <c r="D235" s="1374">
        <f ca="1">SUMIF(TB!$B$9:$E$120,ETB!B235,TB!$D$9:$D$120)</f>
        <v>0</v>
      </c>
      <c r="E235" s="1375">
        <f ca="1">SUMIF(TB!$B$9:$E$120,ETB!B235,TB!$E$9:$E$120)</f>
        <v>0</v>
      </c>
      <c r="F235" s="1374"/>
      <c r="G235" s="1381"/>
      <c r="H235" s="1381"/>
      <c r="I235" s="1381"/>
      <c r="J235" s="1374"/>
      <c r="K235" s="1375"/>
      <c r="L235" s="1374">
        <f>SUMIF(Journal!$C$10:$C$304,ETB!B235,Journal!$E$10:$E$304)</f>
        <v>0</v>
      </c>
      <c r="M235" s="1381">
        <f>SUMIF(Journal!$C$10:$C$304,ETB!B235,Journal!$F$10:$F$304)</f>
        <v>0</v>
      </c>
      <c r="N235" s="1374"/>
      <c r="O235" s="1375"/>
      <c r="P235" s="1381"/>
      <c r="Q235" s="1374">
        <f t="shared" ca="1" si="22"/>
        <v>0</v>
      </c>
      <c r="R235" s="1382">
        <f t="shared" ca="1" si="23"/>
        <v>0</v>
      </c>
      <c r="S235" s="332">
        <f t="shared" si="25"/>
        <v>792</v>
      </c>
      <c r="T235" s="776"/>
      <c r="U235" s="1383">
        <f t="shared" ca="1" si="24"/>
        <v>0</v>
      </c>
    </row>
    <row r="236" spans="2:21" hidden="1">
      <c r="B236" s="757">
        <v>793</v>
      </c>
      <c r="C236" s="331" t="s">
        <v>2040</v>
      </c>
      <c r="D236" s="1374">
        <f ca="1">SUMIF(TB!$B$9:$E$120,ETB!B236,TB!$D$9:$D$120)</f>
        <v>0</v>
      </c>
      <c r="E236" s="1375">
        <f ca="1">SUMIF(TB!$B$9:$E$120,ETB!B236,TB!$E$9:$E$120)</f>
        <v>0</v>
      </c>
      <c r="F236" s="1374"/>
      <c r="G236" s="1381"/>
      <c r="H236" s="1381"/>
      <c r="I236" s="1381"/>
      <c r="J236" s="1374"/>
      <c r="K236" s="1375"/>
      <c r="L236" s="1374">
        <f>SUMIF(Journal!$C$10:$C$304,ETB!B236,Journal!$E$10:$E$304)</f>
        <v>0</v>
      </c>
      <c r="M236" s="1381">
        <f>SUMIF(Journal!$C$10:$C$304,ETB!B236,Journal!$F$10:$F$304)</f>
        <v>0</v>
      </c>
      <c r="N236" s="1374"/>
      <c r="O236" s="1375"/>
      <c r="P236" s="1381"/>
      <c r="Q236" s="1374">
        <f t="shared" ca="1" si="22"/>
        <v>0</v>
      </c>
      <c r="R236" s="1382">
        <f t="shared" ca="1" si="23"/>
        <v>0</v>
      </c>
      <c r="S236" s="332">
        <f t="shared" si="25"/>
        <v>793</v>
      </c>
      <c r="T236" s="776"/>
      <c r="U236" s="1383">
        <f t="shared" ca="1" si="24"/>
        <v>0</v>
      </c>
    </row>
    <row r="237" spans="2:21" hidden="1">
      <c r="B237" s="757">
        <v>794</v>
      </c>
      <c r="C237" s="331" t="s">
        <v>2000</v>
      </c>
      <c r="D237" s="1374">
        <f ca="1">SUMIF(TB!$B$9:$E$120,ETB!B237,TB!$D$9:$D$120)</f>
        <v>0</v>
      </c>
      <c r="E237" s="1375">
        <f ca="1">SUMIF(TB!$B$9:$E$120,ETB!B237,TB!$E$9:$E$120)</f>
        <v>0</v>
      </c>
      <c r="F237" s="1374"/>
      <c r="G237" s="1381"/>
      <c r="H237" s="1381"/>
      <c r="I237" s="1381"/>
      <c r="J237" s="1374"/>
      <c r="K237" s="1375"/>
      <c r="L237" s="1374">
        <f>SUMIF(Journal!$C$10:$C$304,ETB!B237,Journal!$E$10:$E$304)</f>
        <v>0</v>
      </c>
      <c r="M237" s="1381">
        <f>SUMIF(Journal!$C$10:$C$304,ETB!B237,Journal!$F$10:$F$304)</f>
        <v>0</v>
      </c>
      <c r="N237" s="1374"/>
      <c r="O237" s="1375"/>
      <c r="P237" s="1381"/>
      <c r="Q237" s="1374">
        <f t="shared" ca="1" si="22"/>
        <v>0</v>
      </c>
      <c r="R237" s="1382">
        <f t="shared" ca="1" si="23"/>
        <v>0</v>
      </c>
      <c r="S237" s="332">
        <f t="shared" si="25"/>
        <v>794</v>
      </c>
      <c r="T237" s="776"/>
      <c r="U237" s="1383">
        <f t="shared" ca="1" si="24"/>
        <v>0</v>
      </c>
    </row>
    <row r="238" spans="2:21" hidden="1">
      <c r="B238" s="757">
        <v>795</v>
      </c>
      <c r="C238" s="331" t="s">
        <v>2000</v>
      </c>
      <c r="D238" s="1374">
        <f ca="1">SUMIF(TB!$B$9:$E$120,ETB!B238,TB!$D$9:$D$120)</f>
        <v>0</v>
      </c>
      <c r="E238" s="1375">
        <f ca="1">SUMIF(TB!$B$9:$E$120,ETB!B238,TB!$E$9:$E$120)</f>
        <v>0</v>
      </c>
      <c r="F238" s="1374"/>
      <c r="G238" s="1381"/>
      <c r="H238" s="1381"/>
      <c r="I238" s="1381"/>
      <c r="J238" s="1374"/>
      <c r="K238" s="1375"/>
      <c r="L238" s="1374">
        <f>SUMIF(Journal!$C$10:$C$304,ETB!B238,Journal!$E$10:$E$304)</f>
        <v>0</v>
      </c>
      <c r="M238" s="1381">
        <f>SUMIF(Journal!$C$10:$C$304,ETB!B238,Journal!$F$10:$F$304)</f>
        <v>0</v>
      </c>
      <c r="N238" s="1374"/>
      <c r="O238" s="1375"/>
      <c r="P238" s="1381"/>
      <c r="Q238" s="1374">
        <f t="shared" ca="1" si="22"/>
        <v>0</v>
      </c>
      <c r="R238" s="1382">
        <f t="shared" ca="1" si="23"/>
        <v>0</v>
      </c>
      <c r="S238" s="332">
        <f t="shared" si="25"/>
        <v>795</v>
      </c>
      <c r="T238" s="776"/>
      <c r="U238" s="1383">
        <f t="shared" ca="1" si="24"/>
        <v>0</v>
      </c>
    </row>
    <row r="239" spans="2:21" hidden="1">
      <c r="B239" s="757">
        <v>799</v>
      </c>
      <c r="C239" s="331" t="s">
        <v>2042</v>
      </c>
      <c r="D239" s="1374">
        <f ca="1">SUMIF(TB!$B$9:$E$120,ETB!B239,TB!$D$9:$D$120)</f>
        <v>0</v>
      </c>
      <c r="E239" s="1375">
        <f ca="1">SUMIF(TB!$B$9:$E$120,ETB!B239,TB!$E$9:$E$120)</f>
        <v>0</v>
      </c>
      <c r="F239" s="1374"/>
      <c r="G239" s="1381"/>
      <c r="H239" s="1381"/>
      <c r="I239" s="1381"/>
      <c r="J239" s="1374"/>
      <c r="K239" s="1375"/>
      <c r="L239" s="1374">
        <f>SUMIF(Journal!$C$10:$C$304,ETB!B239,Journal!$E$10:$E$304)</f>
        <v>0</v>
      </c>
      <c r="M239" s="1381">
        <f>SUMIF(Journal!$C$10:$C$304,ETB!B239,Journal!$F$10:$F$304)</f>
        <v>0</v>
      </c>
      <c r="N239" s="1374"/>
      <c r="O239" s="1375"/>
      <c r="P239" s="1381"/>
      <c r="Q239" s="1374">
        <f t="shared" ca="1" si="22"/>
        <v>0</v>
      </c>
      <c r="R239" s="1382">
        <f t="shared" ca="1" si="23"/>
        <v>0</v>
      </c>
      <c r="S239" s="332">
        <f t="shared" si="25"/>
        <v>799</v>
      </c>
      <c r="T239" s="776"/>
      <c r="U239" s="1383">
        <f t="shared" ca="1" si="24"/>
        <v>0</v>
      </c>
    </row>
    <row r="240" spans="2:21" hidden="1">
      <c r="B240" s="757">
        <v>802</v>
      </c>
      <c r="C240" s="331" t="s">
        <v>2011</v>
      </c>
      <c r="D240" s="1374">
        <f ca="1">SUMIF(TB!$B$9:$E$120,ETB!B240,TB!$D$9:$D$120)</f>
        <v>0</v>
      </c>
      <c r="E240" s="1375">
        <f ca="1">SUMIF(TB!$B$9:$E$120,ETB!B240,TB!$E$9:$E$120)</f>
        <v>0</v>
      </c>
      <c r="F240" s="1374"/>
      <c r="G240" s="1381"/>
      <c r="H240" s="1381"/>
      <c r="I240" s="1381"/>
      <c r="J240" s="1374"/>
      <c r="K240" s="1375"/>
      <c r="L240" s="1374">
        <f>SUMIF(Journal!$C$10:$C$304,ETB!B240,Journal!$E$10:$E$304)</f>
        <v>0</v>
      </c>
      <c r="M240" s="1381">
        <f>SUMIF(Journal!$C$10:$C$304,ETB!B240,Journal!$F$10:$F$304)</f>
        <v>0</v>
      </c>
      <c r="N240" s="1374"/>
      <c r="O240" s="1375"/>
      <c r="P240" s="1381"/>
      <c r="Q240" s="1374">
        <f t="shared" ca="1" si="22"/>
        <v>0</v>
      </c>
      <c r="R240" s="1382">
        <f t="shared" ca="1" si="23"/>
        <v>0</v>
      </c>
      <c r="S240" s="332">
        <f t="shared" si="25"/>
        <v>802</v>
      </c>
      <c r="T240" s="776"/>
      <c r="U240" s="1383">
        <f t="shared" ca="1" si="24"/>
        <v>0</v>
      </c>
    </row>
    <row r="241" spans="2:21" hidden="1">
      <c r="B241" s="757">
        <v>803</v>
      </c>
      <c r="C241" s="331" t="s">
        <v>2000</v>
      </c>
      <c r="D241" s="1374">
        <f ca="1">SUMIF(TB!$B$9:$E$120,ETB!B241,TB!$D$9:$D$120)</f>
        <v>0</v>
      </c>
      <c r="E241" s="1375">
        <f ca="1">SUMIF(TB!$B$9:$E$120,ETB!B241,TB!$E$9:$E$120)</f>
        <v>0</v>
      </c>
      <c r="F241" s="1374"/>
      <c r="G241" s="1381"/>
      <c r="H241" s="1381"/>
      <c r="I241" s="1381"/>
      <c r="J241" s="1374"/>
      <c r="K241" s="1375"/>
      <c r="L241" s="1374">
        <f>SUMIF(Journal!$C$10:$C$304,ETB!B241,Journal!$E$10:$E$304)</f>
        <v>0</v>
      </c>
      <c r="M241" s="1381">
        <f>SUMIF(Journal!$C$10:$C$304,ETB!B241,Journal!$F$10:$F$304)</f>
        <v>0</v>
      </c>
      <c r="N241" s="1374"/>
      <c r="O241" s="1375"/>
      <c r="P241" s="1381"/>
      <c r="Q241" s="1374">
        <f t="shared" ca="1" si="22"/>
        <v>0</v>
      </c>
      <c r="R241" s="1382">
        <f t="shared" ca="1" si="23"/>
        <v>0</v>
      </c>
      <c r="S241" s="332">
        <f t="shared" si="25"/>
        <v>803</v>
      </c>
      <c r="T241" s="776"/>
      <c r="U241" s="1383">
        <f t="shared" ca="1" si="24"/>
        <v>0</v>
      </c>
    </row>
    <row r="242" spans="2:21" hidden="1">
      <c r="B242" s="757">
        <v>804</v>
      </c>
      <c r="C242" s="331" t="s">
        <v>2000</v>
      </c>
      <c r="D242" s="1374">
        <f ca="1">SUMIF(TB!$B$9:$E$120,ETB!B242,TB!$D$9:$D$120)</f>
        <v>0</v>
      </c>
      <c r="E242" s="1375">
        <f ca="1">SUMIF(TB!$B$9:$E$120,ETB!B242,TB!$E$9:$E$120)</f>
        <v>0</v>
      </c>
      <c r="F242" s="1374"/>
      <c r="G242" s="1381"/>
      <c r="H242" s="1381"/>
      <c r="I242" s="1381"/>
      <c r="J242" s="1374"/>
      <c r="K242" s="1375"/>
      <c r="L242" s="1374">
        <f>SUMIF(Journal!$C$10:$C$304,ETB!B242,Journal!$E$10:$E$304)</f>
        <v>0</v>
      </c>
      <c r="M242" s="1381">
        <f>SUMIF(Journal!$C$10:$C$304,ETB!B242,Journal!$F$10:$F$304)</f>
        <v>0</v>
      </c>
      <c r="N242" s="1374"/>
      <c r="O242" s="1375"/>
      <c r="P242" s="1381"/>
      <c r="Q242" s="1374">
        <f t="shared" ca="1" si="22"/>
        <v>0</v>
      </c>
      <c r="R242" s="1382">
        <f t="shared" ca="1" si="23"/>
        <v>0</v>
      </c>
      <c r="S242" s="332">
        <f t="shared" si="25"/>
        <v>804</v>
      </c>
      <c r="T242" s="776"/>
      <c r="U242" s="1383">
        <f t="shared" ca="1" si="24"/>
        <v>0</v>
      </c>
    </row>
    <row r="243" spans="2:21" hidden="1">
      <c r="B243" s="757">
        <v>808</v>
      </c>
      <c r="C243" s="331" t="s">
        <v>2044</v>
      </c>
      <c r="D243" s="1374">
        <f ca="1">SUMIF(TB!$B$9:$E$120,ETB!B243,TB!$D$9:$D$120)</f>
        <v>0</v>
      </c>
      <c r="E243" s="1375">
        <f ca="1">SUMIF(TB!$B$9:$E$120,ETB!B243,TB!$E$9:$E$120)</f>
        <v>0</v>
      </c>
      <c r="F243" s="1374"/>
      <c r="G243" s="1381"/>
      <c r="H243" s="1381"/>
      <c r="I243" s="1381"/>
      <c r="J243" s="1374"/>
      <c r="K243" s="1375"/>
      <c r="L243" s="1374">
        <f>SUMIF(Journal!$C$10:$C$304,ETB!B243,Journal!$E$10:$E$304)</f>
        <v>0</v>
      </c>
      <c r="M243" s="1381">
        <f>SUMIF(Journal!$C$10:$C$304,ETB!B243,Journal!$F$10:$F$304)</f>
        <v>0</v>
      </c>
      <c r="N243" s="1374"/>
      <c r="O243" s="1375"/>
      <c r="P243" s="1381"/>
      <c r="Q243" s="1374">
        <f t="shared" ca="1" si="22"/>
        <v>0</v>
      </c>
      <c r="R243" s="1382">
        <f t="shared" ca="1" si="23"/>
        <v>0</v>
      </c>
      <c r="S243" s="332">
        <f t="shared" si="25"/>
        <v>808</v>
      </c>
      <c r="T243" s="776"/>
      <c r="U243" s="1383">
        <f t="shared" ca="1" si="24"/>
        <v>0</v>
      </c>
    </row>
    <row r="244" spans="2:21" hidden="1">
      <c r="B244" s="757">
        <v>814</v>
      </c>
      <c r="C244" s="331" t="s">
        <v>2052</v>
      </c>
      <c r="D244" s="1374">
        <f ca="1">SUMIF(TB!$B$9:$E$120,ETB!B244,TB!$D$9:$D$120)</f>
        <v>0</v>
      </c>
      <c r="E244" s="1375">
        <f ca="1">SUMIF(TB!$B$9:$E$120,ETB!B244,TB!$E$9:$E$120)</f>
        <v>0</v>
      </c>
      <c r="F244" s="1374"/>
      <c r="G244" s="1381"/>
      <c r="H244" s="1381"/>
      <c r="I244" s="1381"/>
      <c r="J244" s="1374"/>
      <c r="K244" s="1375"/>
      <c r="L244" s="1374">
        <f>SUMIF(Journal!$C$10:$C$304,ETB!B244,Journal!$E$10:$E$304)</f>
        <v>0</v>
      </c>
      <c r="M244" s="1381">
        <f>SUMIF(Journal!$C$10:$C$304,ETB!B244,Journal!$F$10:$F$304)</f>
        <v>0</v>
      </c>
      <c r="N244" s="1374"/>
      <c r="O244" s="1375"/>
      <c r="P244" s="1381"/>
      <c r="Q244" s="1374">
        <f t="shared" ca="1" si="22"/>
        <v>0</v>
      </c>
      <c r="R244" s="1382">
        <f t="shared" ca="1" si="23"/>
        <v>0</v>
      </c>
      <c r="S244" s="332">
        <f t="shared" si="25"/>
        <v>814</v>
      </c>
      <c r="T244" s="776"/>
      <c r="U244" s="1383">
        <f t="shared" ca="1" si="24"/>
        <v>0</v>
      </c>
    </row>
    <row r="245" spans="2:21" hidden="1">
      <c r="B245" s="757">
        <v>815</v>
      </c>
      <c r="C245" s="331" t="s">
        <v>2000</v>
      </c>
      <c r="D245" s="1374">
        <f ca="1">SUMIF(TB!$B$9:$E$120,ETB!B245,TB!$D$9:$D$120)</f>
        <v>0</v>
      </c>
      <c r="E245" s="1375">
        <f ca="1">SUMIF(TB!$B$9:$E$120,ETB!B245,TB!$E$9:$E$120)</f>
        <v>0</v>
      </c>
      <c r="F245" s="1374"/>
      <c r="G245" s="1381"/>
      <c r="H245" s="1381"/>
      <c r="I245" s="1381"/>
      <c r="J245" s="1374"/>
      <c r="K245" s="1375"/>
      <c r="L245" s="1374">
        <f>SUMIF(Journal!$C$10:$C$304,ETB!B245,Journal!$E$10:$E$304)</f>
        <v>0</v>
      </c>
      <c r="M245" s="1381">
        <f>SUMIF(Journal!$C$10:$C$304,ETB!B245,Journal!$F$10:$F$304)</f>
        <v>0</v>
      </c>
      <c r="N245" s="1374"/>
      <c r="O245" s="1375"/>
      <c r="P245" s="1381"/>
      <c r="Q245" s="1374">
        <f t="shared" ca="1" si="22"/>
        <v>0</v>
      </c>
      <c r="R245" s="1382">
        <f t="shared" ca="1" si="23"/>
        <v>0</v>
      </c>
      <c r="S245" s="332">
        <f t="shared" si="25"/>
        <v>815</v>
      </c>
      <c r="T245" s="776"/>
      <c r="U245" s="1383">
        <f t="shared" ca="1" si="24"/>
        <v>0</v>
      </c>
    </row>
    <row r="246" spans="2:21" hidden="1">
      <c r="B246" s="757">
        <v>816</v>
      </c>
      <c r="C246" s="331" t="s">
        <v>2000</v>
      </c>
      <c r="D246" s="1374">
        <f ca="1">SUMIF(TB!$B$9:$E$120,ETB!B246,TB!$D$9:$D$120)</f>
        <v>0</v>
      </c>
      <c r="E246" s="1375">
        <f ca="1">SUMIF(TB!$B$9:$E$120,ETB!B246,TB!$E$9:$E$120)</f>
        <v>0</v>
      </c>
      <c r="F246" s="1374"/>
      <c r="G246" s="1381"/>
      <c r="H246" s="1381"/>
      <c r="I246" s="1381"/>
      <c r="J246" s="1374"/>
      <c r="K246" s="1375"/>
      <c r="L246" s="1374">
        <f>SUMIF(Journal!$C$10:$C$304,ETB!B246,Journal!$E$10:$E$304)</f>
        <v>0</v>
      </c>
      <c r="M246" s="1381">
        <f>SUMIF(Journal!$C$10:$C$304,ETB!B246,Journal!$F$10:$F$304)</f>
        <v>0</v>
      </c>
      <c r="N246" s="1374"/>
      <c r="O246" s="1375"/>
      <c r="P246" s="1381"/>
      <c r="Q246" s="1374">
        <f t="shared" ca="1" si="22"/>
        <v>0</v>
      </c>
      <c r="R246" s="1382">
        <f t="shared" ca="1" si="23"/>
        <v>0</v>
      </c>
      <c r="S246" s="332">
        <f t="shared" si="25"/>
        <v>816</v>
      </c>
      <c r="T246" s="776"/>
      <c r="U246" s="1383">
        <f t="shared" ca="1" si="24"/>
        <v>0</v>
      </c>
    </row>
    <row r="247" spans="2:21" hidden="1">
      <c r="B247" s="757">
        <v>817</v>
      </c>
      <c r="C247" s="331" t="s">
        <v>2000</v>
      </c>
      <c r="D247" s="1374">
        <f ca="1">SUMIF(TB!$B$9:$E$120,ETB!B247,TB!$D$9:$D$120)</f>
        <v>0</v>
      </c>
      <c r="E247" s="1375">
        <f ca="1">SUMIF(TB!$B$9:$E$120,ETB!B247,TB!$E$9:$E$120)</f>
        <v>0</v>
      </c>
      <c r="F247" s="1374"/>
      <c r="G247" s="1381"/>
      <c r="H247" s="1381"/>
      <c r="I247" s="1381"/>
      <c r="J247" s="1374"/>
      <c r="K247" s="1375"/>
      <c r="L247" s="1374">
        <f>SUMIF(Journal!$C$10:$C$304,ETB!B247,Journal!$E$10:$E$304)</f>
        <v>0</v>
      </c>
      <c r="M247" s="1381">
        <f>SUMIF(Journal!$C$10:$C$304,ETB!B247,Journal!$F$10:$F$304)</f>
        <v>0</v>
      </c>
      <c r="N247" s="1374"/>
      <c r="O247" s="1375"/>
      <c r="P247" s="1381"/>
      <c r="Q247" s="1374">
        <f t="shared" ca="1" si="22"/>
        <v>0</v>
      </c>
      <c r="R247" s="1382">
        <f t="shared" ca="1" si="23"/>
        <v>0</v>
      </c>
      <c r="S247" s="332">
        <f t="shared" si="25"/>
        <v>817</v>
      </c>
      <c r="T247" s="776"/>
      <c r="U247" s="1383">
        <f t="shared" ca="1" si="24"/>
        <v>0</v>
      </c>
    </row>
    <row r="248" spans="2:21" hidden="1">
      <c r="B248" s="757">
        <v>827</v>
      </c>
      <c r="C248" s="296" t="s">
        <v>2048</v>
      </c>
      <c r="D248" s="1374">
        <f ca="1">SUMIF(TB!$B$9:$E$120,ETB!B248,TB!$D$9:$D$120)</f>
        <v>0</v>
      </c>
      <c r="E248" s="1375">
        <f ca="1">SUMIF(TB!$B$9:$E$120,ETB!B248,TB!$E$9:$E$120)</f>
        <v>0</v>
      </c>
      <c r="F248" s="1374"/>
      <c r="G248" s="1381"/>
      <c r="H248" s="1381"/>
      <c r="I248" s="1381"/>
      <c r="J248" s="1374"/>
      <c r="K248" s="1375"/>
      <c r="L248" s="1374">
        <f>SUMIF(Journal!$C$10:$C$304,ETB!B248,Journal!$E$10:$E$304)</f>
        <v>0</v>
      </c>
      <c r="M248" s="1381">
        <f>SUMIF(Journal!$C$10:$C$304,ETB!B248,Journal!$F$10:$F$304)</f>
        <v>0</v>
      </c>
      <c r="N248" s="1374"/>
      <c r="O248" s="1375"/>
      <c r="P248" s="1381"/>
      <c r="Q248" s="1374">
        <f t="shared" ca="1" si="22"/>
        <v>0</v>
      </c>
      <c r="R248" s="1382">
        <f t="shared" ca="1" si="23"/>
        <v>0</v>
      </c>
      <c r="S248" s="332">
        <f t="shared" si="25"/>
        <v>827</v>
      </c>
      <c r="T248" s="776"/>
      <c r="U248" s="1383">
        <f t="shared" ca="1" si="24"/>
        <v>0</v>
      </c>
    </row>
    <row r="249" spans="2:21" hidden="1">
      <c r="B249" s="757">
        <v>828</v>
      </c>
      <c r="C249" s="331" t="s">
        <v>2050</v>
      </c>
      <c r="D249" s="1374">
        <f ca="1">SUMIF(TB!$B$9:$E$120,ETB!B249,TB!$D$9:$D$120)</f>
        <v>0</v>
      </c>
      <c r="E249" s="1375">
        <f ca="1">SUMIF(TB!$B$9:$E$120,ETB!B249,TB!$E$9:$E$120)</f>
        <v>0</v>
      </c>
      <c r="F249" s="1374"/>
      <c r="G249" s="1381"/>
      <c r="H249" s="1381"/>
      <c r="I249" s="1381"/>
      <c r="J249" s="1374"/>
      <c r="K249" s="1375"/>
      <c r="L249" s="1374">
        <f>SUMIF(Journal!$C$10:$C$304,ETB!B249,Journal!$E$10:$E$304)</f>
        <v>0</v>
      </c>
      <c r="M249" s="1381">
        <f>SUMIF(Journal!$C$10:$C$304,ETB!B249,Journal!$F$10:$F$304)</f>
        <v>0</v>
      </c>
      <c r="N249" s="1374"/>
      <c r="O249" s="1375"/>
      <c r="P249" s="1381"/>
      <c r="Q249" s="1374">
        <f t="shared" ca="1" si="22"/>
        <v>0</v>
      </c>
      <c r="R249" s="1382">
        <f t="shared" ca="1" si="23"/>
        <v>0</v>
      </c>
      <c r="S249" s="332">
        <f t="shared" si="25"/>
        <v>828</v>
      </c>
      <c r="T249" s="776"/>
      <c r="U249" s="1383">
        <f t="shared" ca="1" si="24"/>
        <v>0</v>
      </c>
    </row>
    <row r="250" spans="2:21" hidden="1">
      <c r="B250" s="757">
        <v>829</v>
      </c>
      <c r="C250" s="331" t="s">
        <v>2000</v>
      </c>
      <c r="D250" s="1374">
        <f ca="1">SUMIF(TB!$B$9:$E$120,ETB!B250,TB!$D$9:$D$120)</f>
        <v>0</v>
      </c>
      <c r="E250" s="1375">
        <f ca="1">SUMIF(TB!$B$9:$E$120,ETB!B250,TB!$E$9:$E$120)</f>
        <v>0</v>
      </c>
      <c r="F250" s="1374"/>
      <c r="G250" s="1381"/>
      <c r="H250" s="1381"/>
      <c r="I250" s="1381"/>
      <c r="J250" s="1374"/>
      <c r="K250" s="1375"/>
      <c r="L250" s="1374">
        <f>SUMIF(Journal!$C$10:$C$304,ETB!B250,Journal!$E$10:$E$304)</f>
        <v>0</v>
      </c>
      <c r="M250" s="1381">
        <f>SUMIF(Journal!$C$10:$C$304,ETB!B250,Journal!$F$10:$F$304)</f>
        <v>0</v>
      </c>
      <c r="N250" s="1374"/>
      <c r="O250" s="1375"/>
      <c r="P250" s="1381"/>
      <c r="Q250" s="1374">
        <f t="shared" ca="1" si="22"/>
        <v>0</v>
      </c>
      <c r="R250" s="1382">
        <f t="shared" ca="1" si="23"/>
        <v>0</v>
      </c>
      <c r="S250" s="332">
        <f t="shared" si="25"/>
        <v>829</v>
      </c>
      <c r="T250" s="776"/>
      <c r="U250" s="1383">
        <f t="shared" ca="1" si="24"/>
        <v>0</v>
      </c>
    </row>
    <row r="251" spans="2:21" hidden="1">
      <c r="B251" s="757">
        <v>832</v>
      </c>
      <c r="C251" s="331" t="s">
        <v>2047</v>
      </c>
      <c r="D251" s="1374">
        <f ca="1">SUMIF(TB!$B$9:$E$120,ETB!B251,TB!$D$9:$D$120)</f>
        <v>0</v>
      </c>
      <c r="E251" s="1375">
        <f ca="1">SUMIF(TB!$B$9:$E$120,ETB!B251,TB!$E$9:$E$120)</f>
        <v>0</v>
      </c>
      <c r="F251" s="1374"/>
      <c r="G251" s="1381"/>
      <c r="H251" s="1381"/>
      <c r="I251" s="1381"/>
      <c r="J251" s="1374"/>
      <c r="K251" s="1375"/>
      <c r="L251" s="1374">
        <f>SUMIF(Journal!$C$10:$C$304,ETB!B251,Journal!$E$10:$E$304)</f>
        <v>0</v>
      </c>
      <c r="M251" s="1381">
        <f>SUMIF(Journal!$C$10:$C$304,ETB!B251,Journal!$F$10:$F$304)</f>
        <v>0</v>
      </c>
      <c r="N251" s="1374"/>
      <c r="O251" s="1375"/>
      <c r="P251" s="1381"/>
      <c r="Q251" s="1374">
        <f t="shared" ca="1" si="22"/>
        <v>0</v>
      </c>
      <c r="R251" s="1382">
        <f t="shared" ca="1" si="23"/>
        <v>0</v>
      </c>
      <c r="S251" s="332">
        <f t="shared" si="25"/>
        <v>832</v>
      </c>
      <c r="T251" s="776"/>
      <c r="U251" s="1383">
        <f t="shared" ca="1" si="24"/>
        <v>0</v>
      </c>
    </row>
    <row r="252" spans="2:21" hidden="1">
      <c r="B252" s="757">
        <v>833</v>
      </c>
      <c r="C252" s="331" t="s">
        <v>2000</v>
      </c>
      <c r="D252" s="1374">
        <f ca="1">SUMIF(TB!$B$9:$E$120,ETB!B252,TB!$D$9:$D$120)</f>
        <v>0</v>
      </c>
      <c r="E252" s="1375">
        <f ca="1">SUMIF(TB!$B$9:$E$120,ETB!B252,TB!$E$9:$E$120)</f>
        <v>0</v>
      </c>
      <c r="F252" s="1374"/>
      <c r="G252" s="1381"/>
      <c r="H252" s="1381"/>
      <c r="I252" s="1381"/>
      <c r="J252" s="1374"/>
      <c r="K252" s="1375"/>
      <c r="L252" s="1374">
        <f>SUMIF(Journal!$C$10:$C$304,ETB!B252,Journal!$E$10:$E$304)</f>
        <v>0</v>
      </c>
      <c r="M252" s="1381">
        <f>SUMIF(Journal!$C$10:$C$304,ETB!B252,Journal!$F$10:$F$304)</f>
        <v>0</v>
      </c>
      <c r="N252" s="1374"/>
      <c r="O252" s="1375"/>
      <c r="P252" s="1381"/>
      <c r="Q252" s="1374">
        <f t="shared" ca="1" si="22"/>
        <v>0</v>
      </c>
      <c r="R252" s="1382">
        <f t="shared" ca="1" si="23"/>
        <v>0</v>
      </c>
      <c r="S252" s="332">
        <f t="shared" si="25"/>
        <v>833</v>
      </c>
      <c r="T252" s="776"/>
      <c r="U252" s="1383">
        <f t="shared" ca="1" si="24"/>
        <v>0</v>
      </c>
    </row>
    <row r="253" spans="2:21" hidden="1">
      <c r="B253" s="757">
        <v>834</v>
      </c>
      <c r="C253" s="331" t="s">
        <v>2000</v>
      </c>
      <c r="D253" s="1374">
        <f ca="1">SUMIF(TB!$B$9:$E$120,ETB!B253,TB!$D$9:$D$120)</f>
        <v>0</v>
      </c>
      <c r="E253" s="1375">
        <f ca="1">SUMIF(TB!$B$9:$E$120,ETB!B253,TB!$E$9:$E$120)</f>
        <v>0</v>
      </c>
      <c r="F253" s="1374"/>
      <c r="G253" s="1381"/>
      <c r="H253" s="1381"/>
      <c r="I253" s="1381"/>
      <c r="J253" s="1374"/>
      <c r="K253" s="1375"/>
      <c r="L253" s="1374">
        <f>SUMIF(Journal!$C$10:$C$304,ETB!B253,Journal!$E$10:$E$304)</f>
        <v>0</v>
      </c>
      <c r="M253" s="1381">
        <f>SUMIF(Journal!$C$10:$C$304,ETB!B253,Journal!$F$10:$F$304)</f>
        <v>0</v>
      </c>
      <c r="N253" s="1374"/>
      <c r="O253" s="1375"/>
      <c r="P253" s="1381"/>
      <c r="Q253" s="1374">
        <f t="shared" ca="1" si="22"/>
        <v>0</v>
      </c>
      <c r="R253" s="1382">
        <f t="shared" ca="1" si="23"/>
        <v>0</v>
      </c>
      <c r="S253" s="332">
        <f t="shared" si="25"/>
        <v>834</v>
      </c>
      <c r="T253" s="776"/>
      <c r="U253" s="1383">
        <f t="shared" ca="1" si="24"/>
        <v>0</v>
      </c>
    </row>
    <row r="254" spans="2:21" hidden="1">
      <c r="B254" s="757">
        <v>838</v>
      </c>
      <c r="C254" s="331" t="s">
        <v>2051</v>
      </c>
      <c r="D254" s="1374">
        <f ca="1">SUMIF(TB!$B$9:$E$120,ETB!B254,TB!$D$9:$D$120)</f>
        <v>0</v>
      </c>
      <c r="E254" s="1375">
        <f ca="1">SUMIF(TB!$B$9:$E$120,ETB!B254,TB!$E$9:$E$120)</f>
        <v>0</v>
      </c>
      <c r="F254" s="1374"/>
      <c r="G254" s="1381"/>
      <c r="H254" s="1381"/>
      <c r="I254" s="1381"/>
      <c r="J254" s="1374"/>
      <c r="K254" s="1375"/>
      <c r="L254" s="1374">
        <f>SUMIF(Journal!$C$10:$C$304,ETB!B254,Journal!$E$10:$E$304)</f>
        <v>0</v>
      </c>
      <c r="M254" s="1381">
        <f>SUMIF(Journal!$C$10:$C$304,ETB!B254,Journal!$F$10:$F$304)</f>
        <v>0</v>
      </c>
      <c r="N254" s="1374"/>
      <c r="O254" s="1375"/>
      <c r="P254" s="1381"/>
      <c r="Q254" s="1374">
        <f t="shared" ca="1" si="22"/>
        <v>0</v>
      </c>
      <c r="R254" s="1382">
        <f t="shared" ca="1" si="23"/>
        <v>0</v>
      </c>
      <c r="S254" s="332">
        <f t="shared" si="25"/>
        <v>838</v>
      </c>
      <c r="T254" s="776"/>
      <c r="U254" s="1383">
        <f t="shared" ca="1" si="24"/>
        <v>0</v>
      </c>
    </row>
    <row r="255" spans="2:21" hidden="1">
      <c r="B255" s="757">
        <v>839</v>
      </c>
      <c r="C255" s="331" t="s">
        <v>2053</v>
      </c>
      <c r="D255" s="1374">
        <f ca="1">SUMIF(TB!$B$9:$E$120,ETB!B255,TB!$D$9:$D$120)</f>
        <v>0</v>
      </c>
      <c r="E255" s="1375">
        <f ca="1">SUMIF(TB!$B$9:$E$120,ETB!B255,TB!$E$9:$E$120)</f>
        <v>0</v>
      </c>
      <c r="F255" s="1374"/>
      <c r="G255" s="1381"/>
      <c r="H255" s="1381"/>
      <c r="I255" s="1381"/>
      <c r="J255" s="1374"/>
      <c r="K255" s="1375"/>
      <c r="L255" s="1374">
        <f>SUMIF(Journal!$C$10:$C$304,ETB!B255,Journal!$E$10:$E$304)</f>
        <v>0</v>
      </c>
      <c r="M255" s="1381">
        <f>SUMIF(Journal!$C$10:$C$304,ETB!B255,Journal!$F$10:$F$304)</f>
        <v>0</v>
      </c>
      <c r="N255" s="1374"/>
      <c r="O255" s="1375"/>
      <c r="P255" s="1381"/>
      <c r="Q255" s="1374">
        <f t="shared" ca="1" si="22"/>
        <v>0</v>
      </c>
      <c r="R255" s="1382">
        <f t="shared" ca="1" si="23"/>
        <v>0</v>
      </c>
      <c r="S255" s="332">
        <f t="shared" si="25"/>
        <v>839</v>
      </c>
      <c r="T255" s="776"/>
      <c r="U255" s="1383">
        <f t="shared" ca="1" si="24"/>
        <v>0</v>
      </c>
    </row>
    <row r="256" spans="2:21" hidden="1">
      <c r="B256" s="757">
        <v>840</v>
      </c>
      <c r="C256" s="331" t="s">
        <v>2000</v>
      </c>
      <c r="D256" s="1374">
        <f ca="1">SUMIF(TB!$B$9:$E$120,ETB!B256,TB!$D$9:$D$120)</f>
        <v>0</v>
      </c>
      <c r="E256" s="1375">
        <f ca="1">SUMIF(TB!$B$9:$E$120,ETB!B256,TB!$E$9:$E$120)</f>
        <v>0</v>
      </c>
      <c r="F256" s="1374"/>
      <c r="G256" s="1381"/>
      <c r="H256" s="1381"/>
      <c r="I256" s="1381"/>
      <c r="J256" s="1374"/>
      <c r="K256" s="1375"/>
      <c r="L256" s="1374">
        <f>SUMIF(Journal!$C$10:$C$304,ETB!B256,Journal!$E$10:$E$304)</f>
        <v>0</v>
      </c>
      <c r="M256" s="1381">
        <f>SUMIF(Journal!$C$10:$C$304,ETB!B256,Journal!$F$10:$F$304)</f>
        <v>0</v>
      </c>
      <c r="N256" s="1374"/>
      <c r="O256" s="1375"/>
      <c r="P256" s="1381"/>
      <c r="Q256" s="1374">
        <f t="shared" ca="1" si="22"/>
        <v>0</v>
      </c>
      <c r="R256" s="1382">
        <f t="shared" ca="1" si="23"/>
        <v>0</v>
      </c>
      <c r="S256" s="332">
        <f t="shared" si="25"/>
        <v>840</v>
      </c>
      <c r="T256" s="776"/>
      <c r="U256" s="1383">
        <f t="shared" ca="1" si="24"/>
        <v>0</v>
      </c>
    </row>
    <row r="257" spans="2:21" hidden="1">
      <c r="B257" s="757">
        <v>841</v>
      </c>
      <c r="C257" s="331" t="s">
        <v>2054</v>
      </c>
      <c r="D257" s="1374">
        <f ca="1">SUMIF(TB!$B$9:$E$120,ETB!B257,TB!$D$9:$D$120)</f>
        <v>0</v>
      </c>
      <c r="E257" s="1375">
        <f ca="1">SUMIF(TB!$B$9:$E$120,ETB!B257,TB!$E$9:$E$120)</f>
        <v>0</v>
      </c>
      <c r="F257" s="1374"/>
      <c r="G257" s="1381"/>
      <c r="H257" s="1381"/>
      <c r="I257" s="1381"/>
      <c r="J257" s="1374"/>
      <c r="K257" s="1375"/>
      <c r="L257" s="1374">
        <f>SUMIF(Journal!$C$10:$C$304,ETB!B257,Journal!$E$10:$E$304)</f>
        <v>0</v>
      </c>
      <c r="M257" s="1381">
        <f>SUMIF(Journal!$C$10:$C$304,ETB!B257,Journal!$F$10:$F$304)</f>
        <v>0</v>
      </c>
      <c r="N257" s="1374"/>
      <c r="O257" s="1375"/>
      <c r="P257" s="1381"/>
      <c r="Q257" s="1374">
        <f t="shared" ca="1" si="22"/>
        <v>0</v>
      </c>
      <c r="R257" s="1382">
        <f t="shared" ca="1" si="23"/>
        <v>0</v>
      </c>
      <c r="S257" s="332">
        <f t="shared" si="25"/>
        <v>841</v>
      </c>
      <c r="T257" s="776"/>
      <c r="U257" s="1383">
        <f t="shared" ca="1" si="24"/>
        <v>0</v>
      </c>
    </row>
    <row r="258" spans="2:21" hidden="1">
      <c r="B258" s="757">
        <v>842</v>
      </c>
      <c r="C258" s="296" t="s">
        <v>2000</v>
      </c>
      <c r="D258" s="1374">
        <f ca="1">SUMIF(TB!$B$9:$E$120,ETB!B258,TB!$D$9:$D$120)</f>
        <v>0</v>
      </c>
      <c r="E258" s="1375">
        <f ca="1">SUMIF(TB!$B$9:$E$120,ETB!B258,TB!$E$9:$E$120)</f>
        <v>0</v>
      </c>
      <c r="F258" s="1374"/>
      <c r="G258" s="1381"/>
      <c r="H258" s="1381"/>
      <c r="I258" s="1381"/>
      <c r="J258" s="1374"/>
      <c r="K258" s="1375"/>
      <c r="L258" s="1374">
        <f>SUMIF(Journal!$C$10:$C$304,ETB!B258,Journal!$E$10:$E$304)</f>
        <v>0</v>
      </c>
      <c r="M258" s="1381">
        <f>SUMIF(Journal!$C$10:$C$304,ETB!B258,Journal!$F$10:$F$304)</f>
        <v>0</v>
      </c>
      <c r="N258" s="1374"/>
      <c r="O258" s="1375"/>
      <c r="P258" s="1381"/>
      <c r="Q258" s="1374">
        <f t="shared" ca="1" si="22"/>
        <v>0</v>
      </c>
      <c r="R258" s="1382">
        <f t="shared" ca="1" si="23"/>
        <v>0</v>
      </c>
      <c r="S258" s="332">
        <f t="shared" si="25"/>
        <v>842</v>
      </c>
      <c r="T258" s="776"/>
      <c r="U258" s="1383">
        <f t="shared" ca="1" si="24"/>
        <v>0</v>
      </c>
    </row>
    <row r="259" spans="2:21" hidden="1">
      <c r="B259" s="757">
        <v>843</v>
      </c>
      <c r="C259" s="331" t="s">
        <v>2055</v>
      </c>
      <c r="D259" s="1374">
        <f ca="1">SUMIF(TB!$B$9:$E$120,ETB!B259,TB!$D$9:$D$120)</f>
        <v>0</v>
      </c>
      <c r="E259" s="1375">
        <f ca="1">SUMIF(TB!$B$9:$E$120,ETB!B259,TB!$E$9:$E$120)</f>
        <v>0</v>
      </c>
      <c r="F259" s="1374"/>
      <c r="G259" s="1381"/>
      <c r="H259" s="1381"/>
      <c r="I259" s="1381"/>
      <c r="J259" s="1374"/>
      <c r="K259" s="1375"/>
      <c r="L259" s="1374">
        <f>SUMIF(Journal!$C$10:$C$304,ETB!B259,Journal!$E$10:$E$304)</f>
        <v>0</v>
      </c>
      <c r="M259" s="1381">
        <f>SUMIF(Journal!$C$10:$C$304,ETB!B259,Journal!$F$10:$F$304)</f>
        <v>0</v>
      </c>
      <c r="N259" s="1374"/>
      <c r="O259" s="1375"/>
      <c r="P259" s="1381"/>
      <c r="Q259" s="1374">
        <f t="shared" ref="Q259:Q322" ca="1" si="26">MAX((D259-E259+F259-G259+J259-K259+L259-M259+N259-O259+H259-I259),0)</f>
        <v>0</v>
      </c>
      <c r="R259" s="1382">
        <f t="shared" ref="R259:R322" ca="1" si="27">MAX((M259-L259+K259-J259+G259-F259+E259-D259+O259-N259-H259+I259),0)</f>
        <v>0</v>
      </c>
      <c r="S259" s="332">
        <f t="shared" si="25"/>
        <v>843</v>
      </c>
      <c r="T259" s="776"/>
      <c r="U259" s="1383">
        <f t="shared" ca="1" si="24"/>
        <v>0</v>
      </c>
    </row>
    <row r="260" spans="2:21" hidden="1">
      <c r="B260" s="757">
        <v>844</v>
      </c>
      <c r="C260" s="331" t="s">
        <v>2000</v>
      </c>
      <c r="D260" s="1374">
        <f ca="1">SUMIF(TB!$B$9:$E$120,ETB!B260,TB!$D$9:$D$120)</f>
        <v>0</v>
      </c>
      <c r="E260" s="1375">
        <f ca="1">SUMIF(TB!$B$9:$E$120,ETB!B260,TB!$E$9:$E$120)</f>
        <v>0</v>
      </c>
      <c r="F260" s="1374"/>
      <c r="G260" s="1381"/>
      <c r="H260" s="1381"/>
      <c r="I260" s="1381"/>
      <c r="J260" s="1374"/>
      <c r="K260" s="1375"/>
      <c r="L260" s="1374">
        <f>SUMIF(Journal!$C$10:$C$304,ETB!B260,Journal!$E$10:$E$304)</f>
        <v>0</v>
      </c>
      <c r="M260" s="1381">
        <f>SUMIF(Journal!$C$10:$C$304,ETB!B260,Journal!$F$10:$F$304)</f>
        <v>0</v>
      </c>
      <c r="N260" s="1374"/>
      <c r="O260" s="1375"/>
      <c r="P260" s="1381"/>
      <c r="Q260" s="1374">
        <f t="shared" ca="1" si="26"/>
        <v>0</v>
      </c>
      <c r="R260" s="1382">
        <f t="shared" ca="1" si="27"/>
        <v>0</v>
      </c>
      <c r="S260" s="332">
        <f t="shared" si="25"/>
        <v>844</v>
      </c>
      <c r="T260" s="776"/>
      <c r="U260" s="1383">
        <f t="shared" ca="1" si="24"/>
        <v>0</v>
      </c>
    </row>
    <row r="261" spans="2:21" hidden="1">
      <c r="B261" s="757">
        <v>845</v>
      </c>
      <c r="C261" s="331" t="s">
        <v>2056</v>
      </c>
      <c r="D261" s="1374">
        <f ca="1">SUMIF(TB!$B$9:$E$120,ETB!B261,TB!$D$9:$D$120)</f>
        <v>0</v>
      </c>
      <c r="E261" s="1375">
        <f ca="1">SUMIF(TB!$B$9:$E$120,ETB!B261,TB!$E$9:$E$120)</f>
        <v>0</v>
      </c>
      <c r="F261" s="1374"/>
      <c r="G261" s="1381"/>
      <c r="H261" s="1381"/>
      <c r="I261" s="1381"/>
      <c r="J261" s="1374"/>
      <c r="K261" s="1375"/>
      <c r="L261" s="1374">
        <f>SUMIF(Journal!$C$10:$C$304,ETB!B261,Journal!$E$10:$E$304)</f>
        <v>0</v>
      </c>
      <c r="M261" s="1381">
        <f>SUMIF(Journal!$C$10:$C$304,ETB!B261,Journal!$F$10:$F$304)</f>
        <v>0</v>
      </c>
      <c r="N261" s="1374"/>
      <c r="O261" s="1375"/>
      <c r="P261" s="1381"/>
      <c r="Q261" s="1374">
        <f t="shared" ca="1" si="26"/>
        <v>0</v>
      </c>
      <c r="R261" s="1382">
        <f t="shared" ca="1" si="27"/>
        <v>0</v>
      </c>
      <c r="S261" s="332">
        <f t="shared" si="25"/>
        <v>845</v>
      </c>
      <c r="T261" s="776"/>
      <c r="U261" s="1383">
        <f t="shared" ca="1" si="24"/>
        <v>0</v>
      </c>
    </row>
    <row r="262" spans="2:21" hidden="1">
      <c r="B262" s="757">
        <v>846</v>
      </c>
      <c r="C262" s="331" t="s">
        <v>2000</v>
      </c>
      <c r="D262" s="1374">
        <f ca="1">SUMIF(TB!$B$9:$E$120,ETB!B262,TB!$D$9:$D$120)</f>
        <v>0</v>
      </c>
      <c r="E262" s="1375">
        <f ca="1">SUMIF(TB!$B$9:$E$120,ETB!B262,TB!$E$9:$E$120)</f>
        <v>0</v>
      </c>
      <c r="F262" s="1374"/>
      <c r="G262" s="1381"/>
      <c r="H262" s="1381"/>
      <c r="I262" s="1381"/>
      <c r="J262" s="1374"/>
      <c r="K262" s="1375"/>
      <c r="L262" s="1374">
        <f>SUMIF(Journal!$C$10:$C$304,ETB!B262,Journal!$E$10:$E$304)</f>
        <v>0</v>
      </c>
      <c r="M262" s="1381">
        <f>SUMIF(Journal!$C$10:$C$304,ETB!B262,Journal!$F$10:$F$304)</f>
        <v>0</v>
      </c>
      <c r="N262" s="1374"/>
      <c r="O262" s="1375"/>
      <c r="P262" s="1381"/>
      <c r="Q262" s="1374">
        <f t="shared" ca="1" si="26"/>
        <v>0</v>
      </c>
      <c r="R262" s="1382">
        <f t="shared" ca="1" si="27"/>
        <v>0</v>
      </c>
      <c r="S262" s="332">
        <f t="shared" si="25"/>
        <v>846</v>
      </c>
      <c r="T262" s="776"/>
      <c r="U262" s="1383">
        <f t="shared" ca="1" si="24"/>
        <v>0</v>
      </c>
    </row>
    <row r="263" spans="2:21" hidden="1">
      <c r="B263" s="757">
        <v>847</v>
      </c>
      <c r="C263" s="331" t="s">
        <v>2057</v>
      </c>
      <c r="D263" s="1374">
        <f ca="1">SUMIF(TB!$B$9:$E$120,ETB!B263,TB!$D$9:$D$120)</f>
        <v>0</v>
      </c>
      <c r="E263" s="1375">
        <f ca="1">SUMIF(TB!$B$9:$E$120,ETB!B263,TB!$E$9:$E$120)</f>
        <v>0</v>
      </c>
      <c r="F263" s="1374"/>
      <c r="G263" s="1381"/>
      <c r="H263" s="1381"/>
      <c r="I263" s="1381"/>
      <c r="J263" s="1374"/>
      <c r="K263" s="1375"/>
      <c r="L263" s="1374">
        <f>SUMIF(Journal!$C$10:$C$304,ETB!B263,Journal!$E$10:$E$304)</f>
        <v>0</v>
      </c>
      <c r="M263" s="1381">
        <f>SUMIF(Journal!$C$10:$C$304,ETB!B263,Journal!$F$10:$F$304)</f>
        <v>0</v>
      </c>
      <c r="N263" s="1374"/>
      <c r="O263" s="1375"/>
      <c r="P263" s="1381"/>
      <c r="Q263" s="1374">
        <f t="shared" ca="1" si="26"/>
        <v>0</v>
      </c>
      <c r="R263" s="1382">
        <f t="shared" ca="1" si="27"/>
        <v>0</v>
      </c>
      <c r="S263" s="332">
        <f t="shared" si="25"/>
        <v>847</v>
      </c>
      <c r="T263" s="776"/>
      <c r="U263" s="1383">
        <f t="shared" ca="1" si="24"/>
        <v>0</v>
      </c>
    </row>
    <row r="264" spans="2:21" hidden="1">
      <c r="B264" s="757">
        <v>848</v>
      </c>
      <c r="C264" s="331" t="s">
        <v>2000</v>
      </c>
      <c r="D264" s="1374">
        <f ca="1">SUMIF(TB!$B$9:$E$120,ETB!B264,TB!$D$9:$D$120)</f>
        <v>0</v>
      </c>
      <c r="E264" s="1375">
        <f ca="1">SUMIF(TB!$B$9:$E$120,ETB!B264,TB!$E$9:$E$120)</f>
        <v>0</v>
      </c>
      <c r="F264" s="1374"/>
      <c r="G264" s="1381"/>
      <c r="H264" s="1381"/>
      <c r="I264" s="1381"/>
      <c r="J264" s="1374"/>
      <c r="K264" s="1375"/>
      <c r="L264" s="1374">
        <f>SUMIF(Journal!$C$10:$C$304,ETB!B264,Journal!$E$10:$E$304)</f>
        <v>0</v>
      </c>
      <c r="M264" s="1381">
        <f>SUMIF(Journal!$C$10:$C$304,ETB!B264,Journal!$F$10:$F$304)</f>
        <v>0</v>
      </c>
      <c r="N264" s="1374"/>
      <c r="O264" s="1375"/>
      <c r="P264" s="1381"/>
      <c r="Q264" s="1374">
        <f t="shared" ca="1" si="26"/>
        <v>0</v>
      </c>
      <c r="R264" s="1382">
        <f t="shared" ca="1" si="27"/>
        <v>0</v>
      </c>
      <c r="S264" s="332">
        <f t="shared" si="25"/>
        <v>848</v>
      </c>
      <c r="T264" s="776"/>
      <c r="U264" s="1383">
        <f t="shared" ca="1" si="24"/>
        <v>0</v>
      </c>
    </row>
    <row r="265" spans="2:21" hidden="1">
      <c r="B265" s="757">
        <v>849</v>
      </c>
      <c r="C265" s="331" t="s">
        <v>2058</v>
      </c>
      <c r="D265" s="1374">
        <f ca="1">SUMIF(TB!$B$9:$E$120,ETB!B265,TB!$D$9:$D$120)</f>
        <v>0</v>
      </c>
      <c r="E265" s="1375">
        <f ca="1">SUMIF(TB!$B$9:$E$120,ETB!B265,TB!$E$9:$E$120)</f>
        <v>0</v>
      </c>
      <c r="F265" s="1374"/>
      <c r="G265" s="1381"/>
      <c r="H265" s="1381"/>
      <c r="I265" s="1381"/>
      <c r="J265" s="1374"/>
      <c r="K265" s="1375"/>
      <c r="L265" s="1374">
        <f>SUMIF(Journal!$C$10:$C$304,ETB!B265,Journal!$E$10:$E$304)</f>
        <v>0</v>
      </c>
      <c r="M265" s="1381">
        <f>SUMIF(Journal!$C$10:$C$304,ETB!B265,Journal!$F$10:$F$304)</f>
        <v>0</v>
      </c>
      <c r="N265" s="1374"/>
      <c r="O265" s="1375"/>
      <c r="P265" s="1381"/>
      <c r="Q265" s="1374">
        <f t="shared" ca="1" si="26"/>
        <v>0</v>
      </c>
      <c r="R265" s="1382">
        <f t="shared" ca="1" si="27"/>
        <v>0</v>
      </c>
      <c r="S265" s="332">
        <f t="shared" si="25"/>
        <v>849</v>
      </c>
      <c r="T265" s="776"/>
      <c r="U265" s="1383">
        <f t="shared" ca="1" si="24"/>
        <v>0</v>
      </c>
    </row>
    <row r="266" spans="2:21" hidden="1">
      <c r="B266" s="757">
        <v>850</v>
      </c>
      <c r="C266" s="331" t="s">
        <v>2000</v>
      </c>
      <c r="D266" s="1374">
        <f ca="1">SUMIF(TB!$B$9:$E$120,ETB!B266,TB!$D$9:$D$120)</f>
        <v>0</v>
      </c>
      <c r="E266" s="1375">
        <f ca="1">SUMIF(TB!$B$9:$E$120,ETB!B266,TB!$E$9:$E$120)</f>
        <v>0</v>
      </c>
      <c r="F266" s="1374"/>
      <c r="G266" s="1381"/>
      <c r="H266" s="1381"/>
      <c r="I266" s="1381"/>
      <c r="J266" s="1374"/>
      <c r="K266" s="1375"/>
      <c r="L266" s="1374">
        <f>SUMIF(Journal!$C$10:$C$304,ETB!B266,Journal!$E$10:$E$304)</f>
        <v>0</v>
      </c>
      <c r="M266" s="1381">
        <f>SUMIF(Journal!$C$10:$C$304,ETB!B266,Journal!$F$10:$F$304)</f>
        <v>0</v>
      </c>
      <c r="N266" s="1374"/>
      <c r="O266" s="1375"/>
      <c r="P266" s="1381"/>
      <c r="Q266" s="1374">
        <f t="shared" ca="1" si="26"/>
        <v>0</v>
      </c>
      <c r="R266" s="1382">
        <f t="shared" ca="1" si="27"/>
        <v>0</v>
      </c>
      <c r="S266" s="332">
        <f t="shared" si="25"/>
        <v>850</v>
      </c>
      <c r="T266" s="776"/>
      <c r="U266" s="1383">
        <f t="shared" ca="1" si="24"/>
        <v>0</v>
      </c>
    </row>
    <row r="267" spans="2:21" hidden="1">
      <c r="B267" s="757">
        <v>853</v>
      </c>
      <c r="C267" s="331" t="s">
        <v>2059</v>
      </c>
      <c r="D267" s="1374">
        <f ca="1">SUMIF(TB!$B$9:$E$120,ETB!B267,TB!$D$9:$D$120)</f>
        <v>0</v>
      </c>
      <c r="E267" s="1375">
        <f ca="1">SUMIF(TB!$B$9:$E$120,ETB!B267,TB!$E$9:$E$120)</f>
        <v>0</v>
      </c>
      <c r="F267" s="1374"/>
      <c r="G267" s="1381"/>
      <c r="H267" s="1381"/>
      <c r="I267" s="1381"/>
      <c r="J267" s="1374"/>
      <c r="K267" s="1375"/>
      <c r="L267" s="1374">
        <f>SUMIF(Journal!$C$10:$C$304,ETB!B267,Journal!$E$10:$E$304)</f>
        <v>0</v>
      </c>
      <c r="M267" s="1381">
        <f>SUMIF(Journal!$C$10:$C$304,ETB!B267,Journal!$F$10:$F$304)</f>
        <v>0</v>
      </c>
      <c r="N267" s="1374"/>
      <c r="O267" s="1375"/>
      <c r="P267" s="1381"/>
      <c r="Q267" s="1374">
        <f t="shared" ca="1" si="26"/>
        <v>0</v>
      </c>
      <c r="R267" s="1382">
        <f t="shared" ca="1" si="27"/>
        <v>0</v>
      </c>
      <c r="S267" s="332">
        <f t="shared" si="25"/>
        <v>853</v>
      </c>
      <c r="T267" s="776"/>
      <c r="U267" s="1383">
        <f t="shared" ref="U267:U299" ca="1" si="28">+Q267-R267</f>
        <v>0</v>
      </c>
    </row>
    <row r="268" spans="2:21" hidden="1">
      <c r="B268" s="757">
        <v>854</v>
      </c>
      <c r="C268" s="331" t="s">
        <v>2000</v>
      </c>
      <c r="D268" s="1374">
        <f ca="1">SUMIF(TB!$B$9:$E$120,ETB!B268,TB!$D$9:$D$120)</f>
        <v>0</v>
      </c>
      <c r="E268" s="1375">
        <f ca="1">SUMIF(TB!$B$9:$E$120,ETB!B268,TB!$E$9:$E$120)</f>
        <v>0</v>
      </c>
      <c r="F268" s="1374"/>
      <c r="G268" s="1381"/>
      <c r="H268" s="1381"/>
      <c r="I268" s="1381"/>
      <c r="J268" s="1374"/>
      <c r="K268" s="1375"/>
      <c r="L268" s="1374">
        <f>SUMIF(Journal!$C$10:$C$304,ETB!B268,Journal!$E$10:$E$304)</f>
        <v>0</v>
      </c>
      <c r="M268" s="1381">
        <f>SUMIF(Journal!$C$10:$C$304,ETB!B268,Journal!$F$10:$F$304)</f>
        <v>0</v>
      </c>
      <c r="N268" s="1374"/>
      <c r="O268" s="1375"/>
      <c r="P268" s="1381"/>
      <c r="Q268" s="1374">
        <f t="shared" ca="1" si="26"/>
        <v>0</v>
      </c>
      <c r="R268" s="1382">
        <f t="shared" ca="1" si="27"/>
        <v>0</v>
      </c>
      <c r="S268" s="332">
        <f t="shared" si="25"/>
        <v>854</v>
      </c>
      <c r="T268" s="776"/>
      <c r="U268" s="1383">
        <f t="shared" ca="1" si="28"/>
        <v>0</v>
      </c>
    </row>
    <row r="269" spans="2:21" hidden="1">
      <c r="B269" s="757">
        <v>857</v>
      </c>
      <c r="C269" s="331" t="s">
        <v>2060</v>
      </c>
      <c r="D269" s="1374">
        <f ca="1">SUMIF(TB!$B$9:$E$120,ETB!B269,TB!$D$9:$D$120)</f>
        <v>0</v>
      </c>
      <c r="E269" s="1375">
        <f ca="1">SUMIF(TB!$B$9:$E$120,ETB!B269,TB!$E$9:$E$120)</f>
        <v>0</v>
      </c>
      <c r="F269" s="1374"/>
      <c r="G269" s="1381"/>
      <c r="H269" s="1381"/>
      <c r="I269" s="1381"/>
      <c r="J269" s="1374"/>
      <c r="K269" s="1375"/>
      <c r="L269" s="1374">
        <f>SUMIF(Journal!$C$10:$C$304,ETB!B269,Journal!$E$10:$E$304)</f>
        <v>0</v>
      </c>
      <c r="M269" s="1381">
        <f>SUMIF(Journal!$C$10:$C$304,ETB!B269,Journal!$F$10:$F$304)</f>
        <v>0</v>
      </c>
      <c r="N269" s="1374"/>
      <c r="O269" s="1375"/>
      <c r="P269" s="1381"/>
      <c r="Q269" s="1374">
        <f t="shared" ca="1" si="26"/>
        <v>0</v>
      </c>
      <c r="R269" s="1382">
        <f t="shared" ca="1" si="27"/>
        <v>0</v>
      </c>
      <c r="S269" s="332">
        <f t="shared" si="25"/>
        <v>857</v>
      </c>
      <c r="T269" s="776"/>
      <c r="U269" s="1383">
        <f t="shared" ca="1" si="28"/>
        <v>0</v>
      </c>
    </row>
    <row r="270" spans="2:21" hidden="1">
      <c r="B270" s="757">
        <v>858</v>
      </c>
      <c r="C270" s="331" t="s">
        <v>2000</v>
      </c>
      <c r="D270" s="1374">
        <f ca="1">SUMIF(TB!$B$9:$E$120,ETB!B270,TB!$D$9:$D$120)</f>
        <v>0</v>
      </c>
      <c r="E270" s="1375">
        <f ca="1">SUMIF(TB!$B$9:$E$120,ETB!B270,TB!$E$9:$E$120)</f>
        <v>0</v>
      </c>
      <c r="F270" s="1374"/>
      <c r="G270" s="1381"/>
      <c r="H270" s="1381"/>
      <c r="I270" s="1381"/>
      <c r="J270" s="1374"/>
      <c r="K270" s="1375"/>
      <c r="L270" s="1374">
        <f>SUMIF(Journal!$C$10:$C$304,ETB!B270,Journal!$E$10:$E$304)</f>
        <v>0</v>
      </c>
      <c r="M270" s="1381">
        <f>SUMIF(Journal!$C$10:$C$304,ETB!B270,Journal!$F$10:$F$304)</f>
        <v>0</v>
      </c>
      <c r="N270" s="1374"/>
      <c r="O270" s="1375"/>
      <c r="P270" s="1381"/>
      <c r="Q270" s="1374">
        <f t="shared" ca="1" si="26"/>
        <v>0</v>
      </c>
      <c r="R270" s="1382">
        <f t="shared" ca="1" si="27"/>
        <v>0</v>
      </c>
      <c r="S270" s="332">
        <f t="shared" si="25"/>
        <v>858</v>
      </c>
      <c r="T270" s="776"/>
      <c r="U270" s="1383">
        <f t="shared" ca="1" si="28"/>
        <v>0</v>
      </c>
    </row>
    <row r="271" spans="2:21" hidden="1">
      <c r="B271" s="757">
        <v>861</v>
      </c>
      <c r="C271" s="331" t="s">
        <v>2061</v>
      </c>
      <c r="D271" s="1374">
        <f ca="1">SUMIF(TB!$B$9:$E$120,ETB!B271,TB!$D$9:$D$120)</f>
        <v>0</v>
      </c>
      <c r="E271" s="1375">
        <f ca="1">SUMIF(TB!$B$9:$E$120,ETB!B271,TB!$E$9:$E$120)</f>
        <v>0</v>
      </c>
      <c r="F271" s="1374"/>
      <c r="G271" s="1381"/>
      <c r="H271" s="1381"/>
      <c r="I271" s="1381"/>
      <c r="J271" s="1374"/>
      <c r="K271" s="1375"/>
      <c r="L271" s="1374">
        <f>SUMIF(Journal!$C$10:$C$304,ETB!B271,Journal!$E$10:$E$304)</f>
        <v>0</v>
      </c>
      <c r="M271" s="1381">
        <f>SUMIF(Journal!$C$10:$C$304,ETB!B271,Journal!$F$10:$F$304)</f>
        <v>0</v>
      </c>
      <c r="N271" s="1374"/>
      <c r="O271" s="1375"/>
      <c r="P271" s="1381"/>
      <c r="Q271" s="1374">
        <f t="shared" ca="1" si="26"/>
        <v>0</v>
      </c>
      <c r="R271" s="1382">
        <f t="shared" ca="1" si="27"/>
        <v>0</v>
      </c>
      <c r="S271" s="332">
        <f t="shared" si="25"/>
        <v>861</v>
      </c>
      <c r="T271" s="776"/>
      <c r="U271" s="1383">
        <f t="shared" ca="1" si="28"/>
        <v>0</v>
      </c>
    </row>
    <row r="272" spans="2:21" hidden="1">
      <c r="B272" s="757">
        <v>862</v>
      </c>
      <c r="C272" s="331" t="s">
        <v>2000</v>
      </c>
      <c r="D272" s="1374">
        <f ca="1">SUMIF(TB!$B$9:$E$120,ETB!B272,TB!$D$9:$D$120)</f>
        <v>0</v>
      </c>
      <c r="E272" s="1375">
        <f ca="1">SUMIF(TB!$B$9:$E$120,ETB!B272,TB!$E$9:$E$120)</f>
        <v>0</v>
      </c>
      <c r="F272" s="1374"/>
      <c r="G272" s="1381"/>
      <c r="H272" s="1381"/>
      <c r="I272" s="1381"/>
      <c r="J272" s="1374"/>
      <c r="K272" s="1375"/>
      <c r="L272" s="1374">
        <f>SUMIF(Journal!$C$10:$C$304,ETB!B272,Journal!$E$10:$E$304)</f>
        <v>0</v>
      </c>
      <c r="M272" s="1381">
        <f>SUMIF(Journal!$C$10:$C$304,ETB!B272,Journal!$F$10:$F$304)</f>
        <v>0</v>
      </c>
      <c r="N272" s="1374"/>
      <c r="O272" s="1375"/>
      <c r="P272" s="1381"/>
      <c r="Q272" s="1374">
        <f t="shared" ca="1" si="26"/>
        <v>0</v>
      </c>
      <c r="R272" s="1382">
        <f t="shared" ca="1" si="27"/>
        <v>0</v>
      </c>
      <c r="S272" s="332">
        <f t="shared" si="25"/>
        <v>862</v>
      </c>
      <c r="T272" s="776"/>
      <c r="U272" s="1383">
        <f t="shared" ca="1" si="28"/>
        <v>0</v>
      </c>
    </row>
    <row r="273" spans="2:21" hidden="1">
      <c r="B273" s="757">
        <v>865</v>
      </c>
      <c r="C273" s="331" t="s">
        <v>2062</v>
      </c>
      <c r="D273" s="1374">
        <f ca="1">SUMIF(TB!$B$9:$E$120,ETB!B273,TB!$D$9:$D$120)</f>
        <v>0</v>
      </c>
      <c r="E273" s="1375">
        <f ca="1">SUMIF(TB!$B$9:$E$120,ETB!B273,TB!$E$9:$E$120)</f>
        <v>0</v>
      </c>
      <c r="F273" s="1374"/>
      <c r="G273" s="1381"/>
      <c r="H273" s="1381"/>
      <c r="I273" s="1381"/>
      <c r="J273" s="1374"/>
      <c r="K273" s="1375"/>
      <c r="L273" s="1374">
        <f>SUMIF(Journal!$C$10:$C$304,ETB!B273,Journal!$E$10:$E$304)</f>
        <v>0</v>
      </c>
      <c r="M273" s="1381">
        <f>SUMIF(Journal!$C$10:$C$304,ETB!B273,Journal!$F$10:$F$304)</f>
        <v>0</v>
      </c>
      <c r="N273" s="1374"/>
      <c r="O273" s="1375"/>
      <c r="P273" s="1381"/>
      <c r="Q273" s="1374">
        <f t="shared" ca="1" si="26"/>
        <v>0</v>
      </c>
      <c r="R273" s="1382">
        <f t="shared" ca="1" si="27"/>
        <v>0</v>
      </c>
      <c r="S273" s="332">
        <f t="shared" si="25"/>
        <v>865</v>
      </c>
      <c r="T273" s="776"/>
      <c r="U273" s="1383">
        <f t="shared" ca="1" si="28"/>
        <v>0</v>
      </c>
    </row>
    <row r="274" spans="2:21" hidden="1">
      <c r="B274" s="757">
        <v>866</v>
      </c>
      <c r="C274" s="331" t="s">
        <v>2000</v>
      </c>
      <c r="D274" s="1374">
        <f ca="1">SUMIF(TB!$B$9:$E$120,ETB!B274,TB!$D$9:$D$120)</f>
        <v>0</v>
      </c>
      <c r="E274" s="1375">
        <f ca="1">SUMIF(TB!$B$9:$E$120,ETB!B274,TB!$E$9:$E$120)</f>
        <v>0</v>
      </c>
      <c r="F274" s="1374"/>
      <c r="G274" s="1381"/>
      <c r="H274" s="1381"/>
      <c r="I274" s="1381"/>
      <c r="J274" s="1374"/>
      <c r="K274" s="1375"/>
      <c r="L274" s="1374">
        <f>SUMIF(Journal!$C$10:$C$304,ETB!B274,Journal!$E$10:$E$304)</f>
        <v>0</v>
      </c>
      <c r="M274" s="1381">
        <f>SUMIF(Journal!$C$10:$C$304,ETB!B274,Journal!$F$10:$F$304)</f>
        <v>0</v>
      </c>
      <c r="N274" s="1374"/>
      <c r="O274" s="1375"/>
      <c r="P274" s="1381"/>
      <c r="Q274" s="1374">
        <f t="shared" ca="1" si="26"/>
        <v>0</v>
      </c>
      <c r="R274" s="1382">
        <f t="shared" ca="1" si="27"/>
        <v>0</v>
      </c>
      <c r="S274" s="332">
        <f t="shared" si="25"/>
        <v>866</v>
      </c>
      <c r="T274" s="776"/>
      <c r="U274" s="1383">
        <f t="shared" ca="1" si="28"/>
        <v>0</v>
      </c>
    </row>
    <row r="275" spans="2:21" hidden="1">
      <c r="B275" s="757">
        <v>869</v>
      </c>
      <c r="C275" s="331" t="s">
        <v>2063</v>
      </c>
      <c r="D275" s="1374">
        <f ca="1">SUMIF(TB!$B$9:$E$120,ETB!B275,TB!$D$9:$D$120)</f>
        <v>0</v>
      </c>
      <c r="E275" s="1375">
        <f ca="1">SUMIF(TB!$B$9:$E$120,ETB!B275,TB!$E$9:$E$120)</f>
        <v>0</v>
      </c>
      <c r="F275" s="1374"/>
      <c r="G275" s="1381"/>
      <c r="H275" s="1381"/>
      <c r="I275" s="1381"/>
      <c r="J275" s="1374"/>
      <c r="K275" s="1375"/>
      <c r="L275" s="1374">
        <f>SUMIF(Journal!$C$10:$C$304,ETB!B275,Journal!$E$10:$E$304)</f>
        <v>0</v>
      </c>
      <c r="M275" s="1381">
        <f>SUMIF(Journal!$C$10:$C$304,ETB!B275,Journal!$F$10:$F$304)</f>
        <v>0</v>
      </c>
      <c r="N275" s="1374"/>
      <c r="O275" s="1375"/>
      <c r="P275" s="1381"/>
      <c r="Q275" s="1374">
        <f t="shared" ca="1" si="26"/>
        <v>0</v>
      </c>
      <c r="R275" s="1382">
        <f t="shared" ca="1" si="27"/>
        <v>0</v>
      </c>
      <c r="S275" s="332">
        <f t="shared" ref="S275:S343" si="29">B275</f>
        <v>869</v>
      </c>
      <c r="T275" s="776"/>
      <c r="U275" s="1383">
        <f t="shared" ca="1" si="28"/>
        <v>0</v>
      </c>
    </row>
    <row r="276" spans="2:21" hidden="1">
      <c r="B276" s="757">
        <v>868</v>
      </c>
      <c r="C276" s="331" t="s">
        <v>2000</v>
      </c>
      <c r="D276" s="1374">
        <f ca="1">SUMIF(TB!$B$9:$E$120,ETB!B276,TB!$D$9:$D$120)</f>
        <v>0</v>
      </c>
      <c r="E276" s="1375">
        <f ca="1">SUMIF(TB!$B$9:$E$120,ETB!B276,TB!$E$9:$E$120)</f>
        <v>0</v>
      </c>
      <c r="F276" s="1374"/>
      <c r="G276" s="1381"/>
      <c r="H276" s="1381"/>
      <c r="I276" s="1381"/>
      <c r="J276" s="1374"/>
      <c r="K276" s="1375"/>
      <c r="L276" s="1374">
        <f>SUMIF(Journal!$C$10:$C$304,ETB!B276,Journal!$E$10:$E$304)</f>
        <v>0</v>
      </c>
      <c r="M276" s="1381">
        <f>SUMIF(Journal!$C$10:$C$304,ETB!B276,Journal!$F$10:$F$304)</f>
        <v>0</v>
      </c>
      <c r="N276" s="1374"/>
      <c r="O276" s="1375"/>
      <c r="P276" s="1381"/>
      <c r="Q276" s="1374">
        <f t="shared" ca="1" si="26"/>
        <v>0</v>
      </c>
      <c r="R276" s="1382">
        <f t="shared" ca="1" si="27"/>
        <v>0</v>
      </c>
      <c r="S276" s="332">
        <f t="shared" si="29"/>
        <v>868</v>
      </c>
      <c r="T276" s="776"/>
      <c r="U276" s="1383">
        <f t="shared" ca="1" si="28"/>
        <v>0</v>
      </c>
    </row>
    <row r="277" spans="2:21" hidden="1">
      <c r="B277" s="757">
        <v>874</v>
      </c>
      <c r="C277" s="331" t="s">
        <v>2064</v>
      </c>
      <c r="D277" s="1374">
        <f ca="1">SUMIF(TB!$B$9:$E$120,ETB!B277,TB!$D$9:$D$120)</f>
        <v>0</v>
      </c>
      <c r="E277" s="1375">
        <f ca="1">SUMIF(TB!$B$9:$E$120,ETB!B277,TB!$E$9:$E$120)</f>
        <v>0</v>
      </c>
      <c r="F277" s="1374"/>
      <c r="G277" s="1381"/>
      <c r="H277" s="1381"/>
      <c r="I277" s="1381"/>
      <c r="J277" s="1374"/>
      <c r="K277" s="1375"/>
      <c r="L277" s="1374">
        <f>SUMIF(Journal!$C$10:$C$304,ETB!B277,Journal!$E$10:$E$304)</f>
        <v>0</v>
      </c>
      <c r="M277" s="1381">
        <f>SUMIF(Journal!$C$10:$C$304,ETB!B277,Journal!$F$10:$F$304)</f>
        <v>0</v>
      </c>
      <c r="N277" s="1374"/>
      <c r="O277" s="1375"/>
      <c r="P277" s="1381"/>
      <c r="Q277" s="1374">
        <f t="shared" ca="1" si="26"/>
        <v>0</v>
      </c>
      <c r="R277" s="1382">
        <f t="shared" ca="1" si="27"/>
        <v>0</v>
      </c>
      <c r="S277" s="332">
        <f t="shared" si="29"/>
        <v>874</v>
      </c>
      <c r="T277" s="776"/>
      <c r="U277" s="1383">
        <f t="shared" ca="1" si="28"/>
        <v>0</v>
      </c>
    </row>
    <row r="278" spans="2:21" hidden="1">
      <c r="B278" s="757">
        <v>875</v>
      </c>
      <c r="C278" s="331" t="s">
        <v>2065</v>
      </c>
      <c r="D278" s="1374">
        <f ca="1">SUMIF(TB!$B$9:$E$120,ETB!B278,TB!$D$9:$D$120)</f>
        <v>0</v>
      </c>
      <c r="E278" s="1375">
        <f ca="1">SUMIF(TB!$B$9:$E$120,ETB!B278,TB!$E$9:$E$120)</f>
        <v>0</v>
      </c>
      <c r="F278" s="1374"/>
      <c r="G278" s="1381"/>
      <c r="H278" s="1381"/>
      <c r="I278" s="1381"/>
      <c r="J278" s="1374"/>
      <c r="K278" s="1375"/>
      <c r="L278" s="1374">
        <f>SUMIF(Journal!$C$10:$C$304,ETB!B278,Journal!$E$10:$E$304)</f>
        <v>0</v>
      </c>
      <c r="M278" s="1381">
        <f>SUMIF(Journal!$C$10:$C$304,ETB!B278,Journal!$F$10:$F$304)</f>
        <v>0</v>
      </c>
      <c r="N278" s="1374"/>
      <c r="O278" s="1375"/>
      <c r="P278" s="1381"/>
      <c r="Q278" s="1374">
        <f t="shared" ca="1" si="26"/>
        <v>0</v>
      </c>
      <c r="R278" s="1382">
        <f t="shared" ca="1" si="27"/>
        <v>0</v>
      </c>
      <c r="S278" s="332">
        <f t="shared" si="29"/>
        <v>875</v>
      </c>
      <c r="T278" s="776"/>
      <c r="U278" s="1383">
        <f t="shared" ca="1" si="28"/>
        <v>0</v>
      </c>
    </row>
    <row r="279" spans="2:21" hidden="1">
      <c r="B279" s="757">
        <v>876</v>
      </c>
      <c r="C279" s="331" t="s">
        <v>2000</v>
      </c>
      <c r="D279" s="1374">
        <f ca="1">SUMIF(TB!$B$9:$E$120,ETB!B279,TB!$D$9:$D$120)</f>
        <v>0</v>
      </c>
      <c r="E279" s="1375">
        <f ca="1">SUMIF(TB!$B$9:$E$120,ETB!B279,TB!$E$9:$E$120)</f>
        <v>0</v>
      </c>
      <c r="F279" s="1374"/>
      <c r="G279" s="1381"/>
      <c r="H279" s="1381"/>
      <c r="I279" s="1381"/>
      <c r="J279" s="1374"/>
      <c r="K279" s="1375"/>
      <c r="L279" s="1374">
        <f>SUMIF(Journal!$C$10:$C$304,ETB!B279,Journal!$E$10:$E$304)</f>
        <v>0</v>
      </c>
      <c r="M279" s="1381">
        <f>SUMIF(Journal!$C$10:$C$304,ETB!B279,Journal!$F$10:$F$304)</f>
        <v>0</v>
      </c>
      <c r="N279" s="1374"/>
      <c r="O279" s="1375"/>
      <c r="P279" s="1381"/>
      <c r="Q279" s="1374">
        <f t="shared" ca="1" si="26"/>
        <v>0</v>
      </c>
      <c r="R279" s="1382">
        <f t="shared" ca="1" si="27"/>
        <v>0</v>
      </c>
      <c r="S279" s="332">
        <f t="shared" si="29"/>
        <v>876</v>
      </c>
      <c r="T279" s="776"/>
      <c r="U279" s="1383">
        <f t="shared" ca="1" si="28"/>
        <v>0</v>
      </c>
    </row>
    <row r="280" spans="2:21" hidden="1">
      <c r="B280" s="757">
        <v>877</v>
      </c>
      <c r="C280" s="331" t="s">
        <v>2000</v>
      </c>
      <c r="D280" s="1374">
        <f ca="1">SUMIF(TB!$B$9:$E$120,ETB!B280,TB!$D$9:$D$120)</f>
        <v>0</v>
      </c>
      <c r="E280" s="1375">
        <f ca="1">SUMIF(TB!$B$9:$E$120,ETB!B280,TB!$E$9:$E$120)</f>
        <v>0</v>
      </c>
      <c r="F280" s="1374"/>
      <c r="G280" s="1381"/>
      <c r="H280" s="1381"/>
      <c r="I280" s="1381"/>
      <c r="J280" s="1374"/>
      <c r="K280" s="1375"/>
      <c r="L280" s="1374">
        <f>SUMIF(Journal!$C$10:$C$304,ETB!B280,Journal!$E$10:$E$304)</f>
        <v>0</v>
      </c>
      <c r="M280" s="1381">
        <f>SUMIF(Journal!$C$10:$C$304,ETB!B280,Journal!$F$10:$F$304)</f>
        <v>0</v>
      </c>
      <c r="N280" s="1374"/>
      <c r="O280" s="1375"/>
      <c r="P280" s="1381"/>
      <c r="Q280" s="1374">
        <f t="shared" ca="1" si="26"/>
        <v>0</v>
      </c>
      <c r="R280" s="1382">
        <f t="shared" ca="1" si="27"/>
        <v>0</v>
      </c>
      <c r="S280" s="332">
        <f t="shared" si="29"/>
        <v>877</v>
      </c>
      <c r="T280" s="776"/>
      <c r="U280" s="1383">
        <f t="shared" ca="1" si="28"/>
        <v>0</v>
      </c>
    </row>
    <row r="281" spans="2:21" hidden="1">
      <c r="B281" s="757">
        <v>878</v>
      </c>
      <c r="C281" s="331" t="s">
        <v>2000</v>
      </c>
      <c r="D281" s="1374">
        <f ca="1">SUMIF(TB!$B$9:$E$120,ETB!B281,TB!$D$9:$D$120)</f>
        <v>0</v>
      </c>
      <c r="E281" s="1375">
        <f ca="1">SUMIF(TB!$B$9:$E$120,ETB!B281,TB!$E$9:$E$120)</f>
        <v>0</v>
      </c>
      <c r="F281" s="1374"/>
      <c r="G281" s="1381"/>
      <c r="H281" s="1381"/>
      <c r="I281" s="1381"/>
      <c r="J281" s="1374"/>
      <c r="K281" s="1375"/>
      <c r="L281" s="1374">
        <f>SUMIF(Journal!$C$10:$C$304,ETB!B281,Journal!$E$10:$E$304)</f>
        <v>0</v>
      </c>
      <c r="M281" s="1381">
        <f>SUMIF(Journal!$C$10:$C$304,ETB!B281,Journal!$F$10:$F$304)</f>
        <v>0</v>
      </c>
      <c r="N281" s="1374"/>
      <c r="O281" s="1375"/>
      <c r="P281" s="1381"/>
      <c r="Q281" s="1374">
        <f t="shared" ca="1" si="26"/>
        <v>0</v>
      </c>
      <c r="R281" s="1382">
        <f t="shared" ca="1" si="27"/>
        <v>0</v>
      </c>
      <c r="S281" s="332">
        <f t="shared" si="29"/>
        <v>878</v>
      </c>
      <c r="T281" s="776"/>
      <c r="U281" s="1383">
        <f t="shared" ca="1" si="28"/>
        <v>0</v>
      </c>
    </row>
    <row r="282" spans="2:21" hidden="1">
      <c r="B282" s="757">
        <v>880</v>
      </c>
      <c r="C282" s="331" t="s">
        <v>2066</v>
      </c>
      <c r="D282" s="1374">
        <f ca="1">SUMIF(TB!$B$9:$E$120,ETB!B282,TB!$D$9:$D$120)</f>
        <v>0</v>
      </c>
      <c r="E282" s="1375">
        <f ca="1">SUMIF(TB!$B$9:$E$120,ETB!B282,TB!$E$9:$E$120)</f>
        <v>0</v>
      </c>
      <c r="F282" s="1374"/>
      <c r="G282" s="1381"/>
      <c r="H282" s="1381"/>
      <c r="I282" s="1381"/>
      <c r="J282" s="1374"/>
      <c r="K282" s="1375"/>
      <c r="L282" s="1374">
        <f>SUMIF(Journal!$C$10:$C$304,ETB!B282,Journal!$E$10:$E$304)</f>
        <v>0</v>
      </c>
      <c r="M282" s="1381">
        <f>SUMIF(Journal!$C$10:$C$304,ETB!B282,Journal!$F$10:$F$304)</f>
        <v>0</v>
      </c>
      <c r="N282" s="1374"/>
      <c r="O282" s="1375"/>
      <c r="P282" s="1381"/>
      <c r="Q282" s="1374">
        <f t="shared" ca="1" si="26"/>
        <v>0</v>
      </c>
      <c r="R282" s="1382">
        <f t="shared" ca="1" si="27"/>
        <v>0</v>
      </c>
      <c r="S282" s="332">
        <f t="shared" si="29"/>
        <v>880</v>
      </c>
      <c r="T282" s="776"/>
      <c r="U282" s="1383">
        <f t="shared" ca="1" si="28"/>
        <v>0</v>
      </c>
    </row>
    <row r="283" spans="2:21" hidden="1">
      <c r="B283" s="757">
        <v>881</v>
      </c>
      <c r="C283" s="331" t="s">
        <v>2067</v>
      </c>
      <c r="D283" s="1374">
        <f ca="1">SUMIF(TB!$B$9:$E$120,ETB!B283,TB!$D$9:$D$120)</f>
        <v>0</v>
      </c>
      <c r="E283" s="1375">
        <f ca="1">SUMIF(TB!$B$9:$E$120,ETB!B283,TB!$E$9:$E$120)</f>
        <v>0</v>
      </c>
      <c r="F283" s="1374"/>
      <c r="G283" s="1381"/>
      <c r="H283" s="1381"/>
      <c r="I283" s="1381"/>
      <c r="J283" s="1374"/>
      <c r="K283" s="1375"/>
      <c r="L283" s="1374">
        <f>SUMIF(Journal!$C$10:$C$304,ETB!B283,Journal!$E$10:$E$304)</f>
        <v>0</v>
      </c>
      <c r="M283" s="1381">
        <f>SUMIF(Journal!$C$10:$C$304,ETB!B283,Journal!$F$10:$F$304)</f>
        <v>0</v>
      </c>
      <c r="N283" s="1374"/>
      <c r="O283" s="1375"/>
      <c r="P283" s="1381"/>
      <c r="Q283" s="1374">
        <f t="shared" ca="1" si="26"/>
        <v>0</v>
      </c>
      <c r="R283" s="1382">
        <f t="shared" ca="1" si="27"/>
        <v>0</v>
      </c>
      <c r="S283" s="332">
        <f t="shared" si="29"/>
        <v>881</v>
      </c>
      <c r="T283" s="776"/>
      <c r="U283" s="1383">
        <f t="shared" ca="1" si="28"/>
        <v>0</v>
      </c>
    </row>
    <row r="284" spans="2:21" hidden="1">
      <c r="B284" s="757">
        <v>882</v>
      </c>
      <c r="C284" s="331" t="s">
        <v>2000</v>
      </c>
      <c r="D284" s="1374">
        <f ca="1">SUMIF(TB!$B$9:$E$120,ETB!B284,TB!$D$9:$D$120)</f>
        <v>0</v>
      </c>
      <c r="E284" s="1375">
        <f ca="1">SUMIF(TB!$B$9:$E$120,ETB!B284,TB!$E$9:$E$120)</f>
        <v>0</v>
      </c>
      <c r="F284" s="1374"/>
      <c r="G284" s="1381"/>
      <c r="H284" s="1381"/>
      <c r="I284" s="1381"/>
      <c r="J284" s="1374"/>
      <c r="K284" s="1375"/>
      <c r="L284" s="1374">
        <f>SUMIF(Journal!$C$10:$C$304,ETB!B284,Journal!$E$10:$E$304)</f>
        <v>0</v>
      </c>
      <c r="M284" s="1381">
        <f>SUMIF(Journal!$C$10:$C$304,ETB!B284,Journal!$F$10:$F$304)</f>
        <v>0</v>
      </c>
      <c r="N284" s="1374"/>
      <c r="O284" s="1375"/>
      <c r="P284" s="1381"/>
      <c r="Q284" s="1374">
        <f t="shared" ca="1" si="26"/>
        <v>0</v>
      </c>
      <c r="R284" s="1382">
        <f t="shared" ca="1" si="27"/>
        <v>0</v>
      </c>
      <c r="S284" s="332">
        <f t="shared" si="29"/>
        <v>882</v>
      </c>
      <c r="T284" s="776"/>
      <c r="U284" s="1383">
        <f t="shared" ca="1" si="28"/>
        <v>0</v>
      </c>
    </row>
    <row r="285" spans="2:21" hidden="1">
      <c r="B285" s="757">
        <v>883</v>
      </c>
      <c r="C285" s="331" t="s">
        <v>2000</v>
      </c>
      <c r="D285" s="1374">
        <f ca="1">SUMIF(TB!$B$9:$E$120,ETB!B285,TB!$D$9:$D$120)</f>
        <v>0</v>
      </c>
      <c r="E285" s="1375">
        <f ca="1">SUMIF(TB!$B$9:$E$120,ETB!B285,TB!$E$9:$E$120)</f>
        <v>0</v>
      </c>
      <c r="F285" s="1374"/>
      <c r="G285" s="1381"/>
      <c r="H285" s="1381"/>
      <c r="I285" s="1381"/>
      <c r="J285" s="1374"/>
      <c r="K285" s="1375"/>
      <c r="L285" s="1374">
        <f>SUMIF(Journal!$C$10:$C$304,ETB!B285,Journal!$E$10:$E$304)</f>
        <v>0</v>
      </c>
      <c r="M285" s="1381">
        <f>SUMIF(Journal!$C$10:$C$304,ETB!B285,Journal!$F$10:$F$304)</f>
        <v>0</v>
      </c>
      <c r="N285" s="1374"/>
      <c r="O285" s="1375"/>
      <c r="P285" s="1381"/>
      <c r="Q285" s="1374">
        <f t="shared" ca="1" si="26"/>
        <v>0</v>
      </c>
      <c r="R285" s="1382">
        <f t="shared" ca="1" si="27"/>
        <v>0</v>
      </c>
      <c r="S285" s="332">
        <f t="shared" si="29"/>
        <v>883</v>
      </c>
      <c r="T285" s="776"/>
      <c r="U285" s="1383">
        <f t="shared" ca="1" si="28"/>
        <v>0</v>
      </c>
    </row>
    <row r="286" spans="2:21" hidden="1">
      <c r="B286" s="757">
        <v>884</v>
      </c>
      <c r="C286" s="331" t="s">
        <v>2000</v>
      </c>
      <c r="D286" s="1374">
        <f ca="1">SUMIF(TB!$B$9:$E$120,ETB!B286,TB!$D$9:$D$120)</f>
        <v>0</v>
      </c>
      <c r="E286" s="1375">
        <f ca="1">SUMIF(TB!$B$9:$E$120,ETB!B286,TB!$E$9:$E$120)</f>
        <v>0</v>
      </c>
      <c r="F286" s="1374"/>
      <c r="G286" s="1381"/>
      <c r="H286" s="1381"/>
      <c r="I286" s="1381"/>
      <c r="J286" s="1374"/>
      <c r="K286" s="1375"/>
      <c r="L286" s="1374">
        <f>SUMIF(Journal!$C$10:$C$304,ETB!B286,Journal!$E$10:$E$304)</f>
        <v>0</v>
      </c>
      <c r="M286" s="1381">
        <f>SUMIF(Journal!$C$10:$C$304,ETB!B286,Journal!$F$10:$F$304)</f>
        <v>0</v>
      </c>
      <c r="N286" s="1374"/>
      <c r="O286" s="1375"/>
      <c r="P286" s="1381"/>
      <c r="Q286" s="1374">
        <f t="shared" ca="1" si="26"/>
        <v>0</v>
      </c>
      <c r="R286" s="1382">
        <f t="shared" ca="1" si="27"/>
        <v>0</v>
      </c>
      <c r="S286" s="332">
        <f t="shared" si="29"/>
        <v>884</v>
      </c>
      <c r="T286" s="776"/>
      <c r="U286" s="1383">
        <f t="shared" ca="1" si="28"/>
        <v>0</v>
      </c>
    </row>
    <row r="287" spans="2:21" hidden="1">
      <c r="B287" s="757">
        <v>886</v>
      </c>
      <c r="C287" s="331" t="s">
        <v>2068</v>
      </c>
      <c r="D287" s="1374">
        <f ca="1">SUMIF(TB!$B$9:$E$120,ETB!B287,TB!$D$9:$D$120)</f>
        <v>0</v>
      </c>
      <c r="E287" s="1375">
        <f ca="1">SUMIF(TB!$B$9:$E$120,ETB!B287,TB!$E$9:$E$120)</f>
        <v>0</v>
      </c>
      <c r="F287" s="1374"/>
      <c r="G287" s="1381"/>
      <c r="H287" s="1381"/>
      <c r="I287" s="1381"/>
      <c r="J287" s="1374"/>
      <c r="K287" s="1375"/>
      <c r="L287" s="1374">
        <f>SUMIF(Journal!$C$10:$C$304,ETB!B287,Journal!$E$10:$E$304)</f>
        <v>0</v>
      </c>
      <c r="M287" s="1381">
        <f>SUMIF(Journal!$C$10:$C$304,ETB!B287,Journal!$F$10:$F$304)</f>
        <v>0</v>
      </c>
      <c r="N287" s="1374"/>
      <c r="O287" s="1375"/>
      <c r="P287" s="1381"/>
      <c r="Q287" s="1374">
        <f t="shared" ca="1" si="26"/>
        <v>0</v>
      </c>
      <c r="R287" s="1382">
        <f t="shared" ca="1" si="27"/>
        <v>0</v>
      </c>
      <c r="S287" s="332">
        <f t="shared" si="29"/>
        <v>886</v>
      </c>
      <c r="T287" s="776"/>
      <c r="U287" s="1383">
        <f t="shared" ca="1" si="28"/>
        <v>0</v>
      </c>
    </row>
    <row r="288" spans="2:21" hidden="1">
      <c r="B288" s="757">
        <v>887</v>
      </c>
      <c r="C288" s="331" t="s">
        <v>2069</v>
      </c>
      <c r="D288" s="1374">
        <f ca="1">SUMIF(TB!$B$9:$E$120,ETB!B288,TB!$D$9:$D$120)</f>
        <v>0</v>
      </c>
      <c r="E288" s="1375">
        <f ca="1">SUMIF(TB!$B$9:$E$120,ETB!B288,TB!$E$9:$E$120)</f>
        <v>0</v>
      </c>
      <c r="F288" s="1374"/>
      <c r="G288" s="1381"/>
      <c r="H288" s="1381"/>
      <c r="I288" s="1381"/>
      <c r="J288" s="1374"/>
      <c r="K288" s="1375"/>
      <c r="L288" s="1374">
        <f>SUMIF(Journal!$C$10:$C$304,ETB!B288,Journal!$E$10:$E$304)</f>
        <v>0</v>
      </c>
      <c r="M288" s="1381">
        <f>SUMIF(Journal!$C$10:$C$304,ETB!B288,Journal!$F$10:$F$304)</f>
        <v>0</v>
      </c>
      <c r="N288" s="1374"/>
      <c r="O288" s="1375"/>
      <c r="P288" s="1381"/>
      <c r="Q288" s="1374">
        <f t="shared" ca="1" si="26"/>
        <v>0</v>
      </c>
      <c r="R288" s="1382">
        <f t="shared" ca="1" si="27"/>
        <v>0</v>
      </c>
      <c r="S288" s="332">
        <f t="shared" si="29"/>
        <v>887</v>
      </c>
      <c r="T288" s="776"/>
      <c r="U288" s="1383">
        <f t="shared" ca="1" si="28"/>
        <v>0</v>
      </c>
    </row>
    <row r="289" spans="2:21" hidden="1">
      <c r="B289" s="757">
        <v>888</v>
      </c>
      <c r="C289" s="331" t="s">
        <v>2000</v>
      </c>
      <c r="D289" s="1374">
        <f ca="1">SUMIF(TB!$B$9:$E$120,ETB!B289,TB!$D$9:$D$120)</f>
        <v>0</v>
      </c>
      <c r="E289" s="1375">
        <f ca="1">SUMIF(TB!$B$9:$E$120,ETB!B289,TB!$E$9:$E$120)</f>
        <v>0</v>
      </c>
      <c r="F289" s="1374"/>
      <c r="G289" s="1381"/>
      <c r="H289" s="1381"/>
      <c r="I289" s="1381"/>
      <c r="J289" s="1374"/>
      <c r="K289" s="1375"/>
      <c r="L289" s="1374">
        <f>SUMIF(Journal!$C$10:$C$304,ETB!B289,Journal!$E$10:$E$304)</f>
        <v>0</v>
      </c>
      <c r="M289" s="1381">
        <f>SUMIF(Journal!$C$10:$C$304,ETB!B289,Journal!$F$10:$F$304)</f>
        <v>0</v>
      </c>
      <c r="N289" s="1374"/>
      <c r="O289" s="1375"/>
      <c r="P289" s="1381"/>
      <c r="Q289" s="1374">
        <f t="shared" ca="1" si="26"/>
        <v>0</v>
      </c>
      <c r="R289" s="1382">
        <f t="shared" ca="1" si="27"/>
        <v>0</v>
      </c>
      <c r="S289" s="332">
        <f t="shared" si="29"/>
        <v>888</v>
      </c>
      <c r="T289" s="776"/>
      <c r="U289" s="1383">
        <f t="shared" ca="1" si="28"/>
        <v>0</v>
      </c>
    </row>
    <row r="290" spans="2:21" hidden="1">
      <c r="B290" s="757">
        <v>889</v>
      </c>
      <c r="C290" s="331" t="s">
        <v>2000</v>
      </c>
      <c r="D290" s="1374">
        <f ca="1">SUMIF(TB!$B$9:$E$120,ETB!B290,TB!$D$9:$D$120)</f>
        <v>0</v>
      </c>
      <c r="E290" s="1375">
        <f ca="1">SUMIF(TB!$B$9:$E$120,ETB!B290,TB!$E$9:$E$120)</f>
        <v>0</v>
      </c>
      <c r="F290" s="1374"/>
      <c r="G290" s="1381"/>
      <c r="H290" s="1381"/>
      <c r="I290" s="1381"/>
      <c r="J290" s="1374"/>
      <c r="K290" s="1375"/>
      <c r="L290" s="1374">
        <f>SUMIF(Journal!$C$10:$C$304,ETB!B290,Journal!$E$10:$E$304)</f>
        <v>0</v>
      </c>
      <c r="M290" s="1381">
        <f>SUMIF(Journal!$C$10:$C$304,ETB!B290,Journal!$F$10:$F$304)</f>
        <v>0</v>
      </c>
      <c r="N290" s="1374"/>
      <c r="O290" s="1375"/>
      <c r="P290" s="1381"/>
      <c r="Q290" s="1374">
        <f t="shared" ca="1" si="26"/>
        <v>0</v>
      </c>
      <c r="R290" s="1382">
        <f t="shared" ca="1" si="27"/>
        <v>0</v>
      </c>
      <c r="S290" s="332">
        <f t="shared" si="29"/>
        <v>889</v>
      </c>
      <c r="T290" s="776"/>
      <c r="U290" s="1383">
        <f t="shared" ca="1" si="28"/>
        <v>0</v>
      </c>
    </row>
    <row r="291" spans="2:21" hidden="1">
      <c r="B291" s="757">
        <v>890</v>
      </c>
      <c r="C291" s="331" t="s">
        <v>2000</v>
      </c>
      <c r="D291" s="1374">
        <f ca="1">SUMIF(TB!$B$9:$E$120,ETB!B291,TB!$D$9:$D$120)</f>
        <v>0</v>
      </c>
      <c r="E291" s="1375">
        <f ca="1">SUMIF(TB!$B$9:$E$120,ETB!B291,TB!$E$9:$E$120)</f>
        <v>0</v>
      </c>
      <c r="F291" s="1374"/>
      <c r="G291" s="1381"/>
      <c r="H291" s="1381"/>
      <c r="I291" s="1381"/>
      <c r="J291" s="1374"/>
      <c r="K291" s="1375"/>
      <c r="L291" s="1374">
        <f>SUMIF(Journal!$C$10:$C$304,ETB!B291,Journal!$E$10:$E$304)</f>
        <v>0</v>
      </c>
      <c r="M291" s="1381">
        <f>SUMIF(Journal!$C$10:$C$304,ETB!B291,Journal!$F$10:$F$304)</f>
        <v>0</v>
      </c>
      <c r="N291" s="1374"/>
      <c r="O291" s="1375"/>
      <c r="P291" s="1381"/>
      <c r="Q291" s="1374">
        <f t="shared" ca="1" si="26"/>
        <v>0</v>
      </c>
      <c r="R291" s="1382">
        <f t="shared" ca="1" si="27"/>
        <v>0</v>
      </c>
      <c r="S291" s="332">
        <f t="shared" si="29"/>
        <v>890</v>
      </c>
      <c r="T291" s="776"/>
      <c r="U291" s="1383">
        <f t="shared" ca="1" si="28"/>
        <v>0</v>
      </c>
    </row>
    <row r="292" spans="2:21" hidden="1">
      <c r="B292" s="757">
        <v>892</v>
      </c>
      <c r="C292" s="331" t="s">
        <v>2070</v>
      </c>
      <c r="D292" s="1374">
        <f ca="1">SUMIF(TB!$B$9:$E$120,ETB!B292,TB!$D$9:$D$120)</f>
        <v>0</v>
      </c>
      <c r="E292" s="1375">
        <f ca="1">SUMIF(TB!$B$9:$E$120,ETB!B292,TB!$E$9:$E$120)</f>
        <v>0</v>
      </c>
      <c r="F292" s="1374"/>
      <c r="G292" s="1381"/>
      <c r="H292" s="1381"/>
      <c r="I292" s="1381"/>
      <c r="J292" s="1374"/>
      <c r="K292" s="1375"/>
      <c r="L292" s="1374">
        <f>SUMIF(Journal!$C$10:$C$304,ETB!B292,Journal!$E$10:$E$304)</f>
        <v>0</v>
      </c>
      <c r="M292" s="1381">
        <f>SUMIF(Journal!$C$10:$C$304,ETB!B292,Journal!$F$10:$F$304)</f>
        <v>0</v>
      </c>
      <c r="N292" s="1374"/>
      <c r="O292" s="1375"/>
      <c r="P292" s="1381"/>
      <c r="Q292" s="1374">
        <f t="shared" ca="1" si="26"/>
        <v>0</v>
      </c>
      <c r="R292" s="1382">
        <f t="shared" ca="1" si="27"/>
        <v>0</v>
      </c>
      <c r="S292" s="332">
        <f t="shared" si="29"/>
        <v>892</v>
      </c>
      <c r="T292" s="776"/>
      <c r="U292" s="1383">
        <f t="shared" ca="1" si="28"/>
        <v>0</v>
      </c>
    </row>
    <row r="293" spans="2:21" hidden="1">
      <c r="B293" s="757">
        <v>893</v>
      </c>
      <c r="C293" s="331" t="s">
        <v>2071</v>
      </c>
      <c r="D293" s="1374">
        <f ca="1">SUMIF(TB!$B$9:$E$120,ETB!B293,TB!$D$9:$D$120)</f>
        <v>0</v>
      </c>
      <c r="E293" s="1375">
        <f ca="1">SUMIF(TB!$B$9:$E$120,ETB!B293,TB!$E$9:$E$120)</f>
        <v>0</v>
      </c>
      <c r="F293" s="1374"/>
      <c r="G293" s="1381"/>
      <c r="H293" s="1381"/>
      <c r="I293" s="1381"/>
      <c r="J293" s="1374"/>
      <c r="K293" s="1375"/>
      <c r="L293" s="1374">
        <f>SUMIF(Journal!$C$10:$C$304,ETB!B293,Journal!$E$10:$E$304)</f>
        <v>0</v>
      </c>
      <c r="M293" s="1381">
        <f>SUMIF(Journal!$C$10:$C$304,ETB!B293,Journal!$F$10:$F$304)</f>
        <v>0</v>
      </c>
      <c r="N293" s="1374"/>
      <c r="O293" s="1375"/>
      <c r="P293" s="1381"/>
      <c r="Q293" s="1374">
        <f t="shared" ca="1" si="26"/>
        <v>0</v>
      </c>
      <c r="R293" s="1382">
        <f t="shared" ca="1" si="27"/>
        <v>0</v>
      </c>
      <c r="S293" s="332">
        <f t="shared" si="29"/>
        <v>893</v>
      </c>
      <c r="T293" s="776"/>
      <c r="U293" s="1383">
        <f t="shared" ca="1" si="28"/>
        <v>0</v>
      </c>
    </row>
    <row r="294" spans="2:21" hidden="1">
      <c r="B294" s="757">
        <v>894</v>
      </c>
      <c r="C294" s="331" t="s">
        <v>2000</v>
      </c>
      <c r="D294" s="1374">
        <f ca="1">SUMIF(TB!$B$9:$E$120,ETB!B294,TB!$D$9:$D$120)</f>
        <v>0</v>
      </c>
      <c r="E294" s="1375">
        <f ca="1">SUMIF(TB!$B$9:$E$120,ETB!B294,TB!$E$9:$E$120)</f>
        <v>0</v>
      </c>
      <c r="F294" s="1374"/>
      <c r="G294" s="1381"/>
      <c r="H294" s="1381"/>
      <c r="I294" s="1381"/>
      <c r="J294" s="1374"/>
      <c r="K294" s="1375"/>
      <c r="L294" s="1374">
        <f>SUMIF(Journal!$C$10:$C$304,ETB!B294,Journal!$E$10:$E$304)</f>
        <v>0</v>
      </c>
      <c r="M294" s="1381">
        <f>SUMIF(Journal!$C$10:$C$304,ETB!B294,Journal!$F$10:$F$304)</f>
        <v>0</v>
      </c>
      <c r="N294" s="1374"/>
      <c r="O294" s="1375"/>
      <c r="P294" s="1381"/>
      <c r="Q294" s="1374">
        <f t="shared" ca="1" si="26"/>
        <v>0</v>
      </c>
      <c r="R294" s="1382">
        <f t="shared" ca="1" si="27"/>
        <v>0</v>
      </c>
      <c r="S294" s="332">
        <f t="shared" si="29"/>
        <v>894</v>
      </c>
      <c r="T294" s="776"/>
      <c r="U294" s="1383">
        <f t="shared" ca="1" si="28"/>
        <v>0</v>
      </c>
    </row>
    <row r="295" spans="2:21" hidden="1">
      <c r="B295" s="757">
        <v>895</v>
      </c>
      <c r="C295" s="331" t="s">
        <v>2000</v>
      </c>
      <c r="D295" s="1374">
        <f ca="1">SUMIF(TB!$B$9:$E$120,ETB!B295,TB!$D$9:$D$120)</f>
        <v>0</v>
      </c>
      <c r="E295" s="1375">
        <f ca="1">SUMIF(TB!$B$9:$E$120,ETB!B295,TB!$E$9:$E$120)</f>
        <v>0</v>
      </c>
      <c r="F295" s="1374"/>
      <c r="G295" s="1381"/>
      <c r="H295" s="1381"/>
      <c r="I295" s="1381"/>
      <c r="J295" s="1374"/>
      <c r="K295" s="1375"/>
      <c r="L295" s="1374">
        <f>SUMIF(Journal!$C$10:$C$304,ETB!B295,Journal!$E$10:$E$304)</f>
        <v>0</v>
      </c>
      <c r="M295" s="1381">
        <f>SUMIF(Journal!$C$10:$C$304,ETB!B295,Journal!$F$10:$F$304)</f>
        <v>0</v>
      </c>
      <c r="N295" s="1374"/>
      <c r="O295" s="1375"/>
      <c r="P295" s="1381"/>
      <c r="Q295" s="1374">
        <f t="shared" ca="1" si="26"/>
        <v>0</v>
      </c>
      <c r="R295" s="1382">
        <f t="shared" ca="1" si="27"/>
        <v>0</v>
      </c>
      <c r="S295" s="332">
        <f t="shared" si="29"/>
        <v>895</v>
      </c>
      <c r="T295" s="776"/>
      <c r="U295" s="1383">
        <f t="shared" ca="1" si="28"/>
        <v>0</v>
      </c>
    </row>
    <row r="296" spans="2:21" hidden="1">
      <c r="B296" s="757">
        <v>896</v>
      </c>
      <c r="C296" s="331" t="s">
        <v>2000</v>
      </c>
      <c r="D296" s="1374">
        <f ca="1">SUMIF(TB!$B$9:$E$120,ETB!B296,TB!$D$9:$D$120)</f>
        <v>0</v>
      </c>
      <c r="E296" s="1375">
        <f ca="1">SUMIF(TB!$B$9:$E$120,ETB!B296,TB!$E$9:$E$120)</f>
        <v>0</v>
      </c>
      <c r="F296" s="1374"/>
      <c r="G296" s="1381"/>
      <c r="H296" s="1381"/>
      <c r="I296" s="1381"/>
      <c r="J296" s="1374"/>
      <c r="K296" s="1375"/>
      <c r="L296" s="1374">
        <f>SUMIF(Journal!$C$10:$C$304,ETB!B296,Journal!$E$10:$E$304)</f>
        <v>0</v>
      </c>
      <c r="M296" s="1381">
        <f>SUMIF(Journal!$C$10:$C$304,ETB!B296,Journal!$F$10:$F$304)</f>
        <v>0</v>
      </c>
      <c r="N296" s="1374"/>
      <c r="O296" s="1375"/>
      <c r="P296" s="1381"/>
      <c r="Q296" s="1374">
        <f t="shared" ca="1" si="26"/>
        <v>0</v>
      </c>
      <c r="R296" s="1382">
        <f t="shared" ca="1" si="27"/>
        <v>0</v>
      </c>
      <c r="S296" s="332">
        <f t="shared" si="29"/>
        <v>896</v>
      </c>
      <c r="T296" s="776"/>
      <c r="U296" s="1383">
        <f t="shared" ca="1" si="28"/>
        <v>0</v>
      </c>
    </row>
    <row r="297" spans="2:21" hidden="1">
      <c r="B297" s="757">
        <v>898</v>
      </c>
      <c r="C297" s="331" t="s">
        <v>2072</v>
      </c>
      <c r="D297" s="1374">
        <f ca="1">SUMIF(TB!$B$9:$E$120,ETB!B297,TB!$D$9:$D$120)</f>
        <v>0</v>
      </c>
      <c r="E297" s="1375">
        <f ca="1">SUMIF(TB!$B$9:$E$120,ETB!B297,TB!$E$9:$E$120)</f>
        <v>0</v>
      </c>
      <c r="F297" s="1374"/>
      <c r="G297" s="1381"/>
      <c r="H297" s="1381"/>
      <c r="I297" s="1381"/>
      <c r="J297" s="1374"/>
      <c r="K297" s="1375"/>
      <c r="L297" s="1374">
        <f>SUMIF(Journal!$C$10:$C$304,ETB!B297,Journal!$E$10:$E$304)</f>
        <v>0</v>
      </c>
      <c r="M297" s="1381">
        <f>SUMIF(Journal!$C$10:$C$304,ETB!B297,Journal!$F$10:$F$304)</f>
        <v>0</v>
      </c>
      <c r="N297" s="1374"/>
      <c r="O297" s="1375"/>
      <c r="P297" s="1381"/>
      <c r="Q297" s="1374">
        <f t="shared" ca="1" si="26"/>
        <v>0</v>
      </c>
      <c r="R297" s="1382">
        <f t="shared" ca="1" si="27"/>
        <v>0</v>
      </c>
      <c r="S297" s="332">
        <f t="shared" si="29"/>
        <v>898</v>
      </c>
      <c r="T297" s="776"/>
      <c r="U297" s="1383">
        <f t="shared" ca="1" si="28"/>
        <v>0</v>
      </c>
    </row>
    <row r="298" spans="2:21" hidden="1">
      <c r="B298" s="757">
        <v>909</v>
      </c>
      <c r="C298" s="331" t="s">
        <v>2073</v>
      </c>
      <c r="D298" s="1374">
        <f ca="1">SUMIF(TB!$B$9:$E$120,ETB!B298,TB!$D$9:$D$120)</f>
        <v>0</v>
      </c>
      <c r="E298" s="1375">
        <f ca="1">SUMIF(TB!$B$9:$E$120,ETB!B298,TB!$E$9:$E$120)</f>
        <v>0</v>
      </c>
      <c r="F298" s="1374"/>
      <c r="G298" s="1381"/>
      <c r="H298" s="1381"/>
      <c r="I298" s="1381"/>
      <c r="J298" s="1374"/>
      <c r="K298" s="1375"/>
      <c r="L298" s="1374">
        <f>SUMIF(Journal!$C$10:$C$304,ETB!B298,Journal!$E$10:$E$304)</f>
        <v>0</v>
      </c>
      <c r="M298" s="1381">
        <f>SUMIF(Journal!$C$10:$C$304,ETB!B298,Journal!$F$10:$F$304)</f>
        <v>0</v>
      </c>
      <c r="N298" s="1374"/>
      <c r="O298" s="1375"/>
      <c r="P298" s="1381"/>
      <c r="Q298" s="1374">
        <f t="shared" ca="1" si="26"/>
        <v>0</v>
      </c>
      <c r="R298" s="1382">
        <f t="shared" ca="1" si="27"/>
        <v>0</v>
      </c>
      <c r="S298" s="332">
        <f t="shared" si="29"/>
        <v>909</v>
      </c>
      <c r="T298" s="776"/>
      <c r="U298" s="1383">
        <f t="shared" ca="1" si="28"/>
        <v>0</v>
      </c>
    </row>
    <row r="299" spans="2:21" hidden="1">
      <c r="B299" s="757">
        <v>910</v>
      </c>
      <c r="C299" s="331" t="s">
        <v>2074</v>
      </c>
      <c r="D299" s="1374">
        <f ca="1">SUMIF(TB!$B$9:$E$120,ETB!B299,TB!$D$9:$D$120)</f>
        <v>0</v>
      </c>
      <c r="E299" s="1375">
        <f ca="1">SUMIF(TB!$B$9:$E$120,ETB!B299,TB!$E$9:$E$120)</f>
        <v>0</v>
      </c>
      <c r="F299" s="1374"/>
      <c r="G299" s="1381"/>
      <c r="H299" s="1381"/>
      <c r="I299" s="1381"/>
      <c r="J299" s="1374"/>
      <c r="K299" s="1375"/>
      <c r="L299" s="1374">
        <f>SUMIF(Journal!$C$10:$C$304,ETB!B299,Journal!$E$10:$E$304)</f>
        <v>0</v>
      </c>
      <c r="M299" s="1381">
        <f>SUMIF(Journal!$C$10:$C$304,ETB!B299,Journal!$F$10:$F$304)</f>
        <v>0</v>
      </c>
      <c r="N299" s="1374"/>
      <c r="O299" s="1375"/>
      <c r="P299" s="1381"/>
      <c r="Q299" s="1374">
        <f t="shared" ca="1" si="26"/>
        <v>0</v>
      </c>
      <c r="R299" s="1382">
        <f t="shared" ca="1" si="27"/>
        <v>0</v>
      </c>
      <c r="S299" s="332">
        <f t="shared" si="29"/>
        <v>910</v>
      </c>
      <c r="T299" s="776"/>
      <c r="U299" s="1383">
        <f t="shared" ca="1" si="28"/>
        <v>0</v>
      </c>
    </row>
    <row r="300" spans="2:21" hidden="1">
      <c r="B300" s="757">
        <v>911</v>
      </c>
      <c r="C300" s="331" t="s">
        <v>2075</v>
      </c>
      <c r="D300" s="1374">
        <f ca="1">SUMIF(TB!$B$9:$E$120,ETB!B300,TB!$D$9:$D$120)</f>
        <v>0</v>
      </c>
      <c r="E300" s="1375">
        <f ca="1">SUMIF(TB!$B$9:$E$120,ETB!B300,TB!$E$9:$E$120)</f>
        <v>0</v>
      </c>
      <c r="F300" s="1374"/>
      <c r="G300" s="1381"/>
      <c r="H300" s="1381"/>
      <c r="I300" s="1381"/>
      <c r="J300" s="1374"/>
      <c r="K300" s="1375"/>
      <c r="L300" s="1374">
        <f>SUMIF(Journal!$C$10:$C$304,ETB!B300,Journal!$E$10:$E$304)</f>
        <v>0</v>
      </c>
      <c r="M300" s="1381">
        <f>SUMIF(Journal!$C$10:$C$304,ETB!B300,Journal!$F$10:$F$304)</f>
        <v>0</v>
      </c>
      <c r="N300" s="1374"/>
      <c r="O300" s="1375"/>
      <c r="P300" s="1381"/>
      <c r="Q300" s="1374">
        <f t="shared" ca="1" si="26"/>
        <v>0</v>
      </c>
      <c r="R300" s="1382">
        <f t="shared" ca="1" si="27"/>
        <v>0</v>
      </c>
      <c r="S300" s="332">
        <f t="shared" si="29"/>
        <v>911</v>
      </c>
      <c r="T300" s="776"/>
      <c r="U300" s="1383">
        <f t="shared" ref="U300:U393" ca="1" si="30">+Q300-R300</f>
        <v>0</v>
      </c>
    </row>
    <row r="301" spans="2:21" hidden="1">
      <c r="B301" s="757">
        <v>912</v>
      </c>
      <c r="C301" s="331" t="s">
        <v>2076</v>
      </c>
      <c r="D301" s="1374">
        <f ca="1">SUMIF(TB!$B$9:$E$120,ETB!B301,TB!$D$9:$D$120)</f>
        <v>0</v>
      </c>
      <c r="E301" s="1375">
        <f ca="1">SUMIF(TB!$B$9:$E$120,ETB!B301,TB!$E$9:$E$120)</f>
        <v>0</v>
      </c>
      <c r="F301" s="1374"/>
      <c r="G301" s="1381"/>
      <c r="H301" s="1381"/>
      <c r="I301" s="1381"/>
      <c r="J301" s="1374"/>
      <c r="K301" s="1375"/>
      <c r="L301" s="1374">
        <f>SUMIF(Journal!$C$10:$C$304,ETB!B301,Journal!$E$10:$E$304)</f>
        <v>0</v>
      </c>
      <c r="M301" s="1381">
        <f>SUMIF(Journal!$C$10:$C$304,ETB!B301,Journal!$F$10:$F$304)</f>
        <v>0</v>
      </c>
      <c r="N301" s="1374"/>
      <c r="O301" s="1375"/>
      <c r="P301" s="1381"/>
      <c r="Q301" s="1374">
        <f t="shared" ca="1" si="26"/>
        <v>0</v>
      </c>
      <c r="R301" s="1382">
        <f t="shared" ca="1" si="27"/>
        <v>0</v>
      </c>
      <c r="S301" s="332">
        <f t="shared" si="29"/>
        <v>912</v>
      </c>
      <c r="T301" s="776"/>
      <c r="U301" s="1383">
        <f t="shared" ca="1" si="30"/>
        <v>0</v>
      </c>
    </row>
    <row r="302" spans="2:21" hidden="1">
      <c r="B302" s="757">
        <v>913</v>
      </c>
      <c r="C302" s="331" t="s">
        <v>2077</v>
      </c>
      <c r="D302" s="1374">
        <f ca="1">SUMIF(TB!$B$9:$E$120,ETB!B302,TB!$D$9:$D$120)</f>
        <v>0</v>
      </c>
      <c r="E302" s="1375">
        <f ca="1">SUMIF(TB!$B$9:$E$120,ETB!B302,TB!$E$9:$E$120)</f>
        <v>0</v>
      </c>
      <c r="F302" s="1374"/>
      <c r="G302" s="1381"/>
      <c r="H302" s="1381"/>
      <c r="I302" s="1381"/>
      <c r="J302" s="1374"/>
      <c r="K302" s="1375"/>
      <c r="L302" s="1374">
        <f>SUMIF(Journal!$C$10:$C$304,ETB!B302,Journal!$E$10:$E$304)</f>
        <v>0</v>
      </c>
      <c r="M302" s="1381">
        <f>SUMIF(Journal!$C$10:$C$304,ETB!B302,Journal!$F$10:$F$304)</f>
        <v>0</v>
      </c>
      <c r="N302" s="1374"/>
      <c r="O302" s="1375"/>
      <c r="P302" s="1381"/>
      <c r="Q302" s="1374">
        <f t="shared" ca="1" si="26"/>
        <v>0</v>
      </c>
      <c r="R302" s="1382">
        <f t="shared" ca="1" si="27"/>
        <v>0</v>
      </c>
      <c r="S302" s="332">
        <f t="shared" si="29"/>
        <v>913</v>
      </c>
      <c r="T302" s="776"/>
      <c r="U302" s="1383">
        <f t="shared" ca="1" si="30"/>
        <v>0</v>
      </c>
    </row>
    <row r="303" spans="2:21" hidden="1">
      <c r="B303" s="757">
        <v>914</v>
      </c>
      <c r="C303" s="331" t="s">
        <v>2078</v>
      </c>
      <c r="D303" s="1374">
        <f ca="1">SUMIF(TB!$B$9:$E$120,ETB!B303,TB!$D$9:$D$120)</f>
        <v>0</v>
      </c>
      <c r="E303" s="1375">
        <f ca="1">SUMIF(TB!$B$9:$E$120,ETB!B303,TB!$E$9:$E$120)</f>
        <v>0</v>
      </c>
      <c r="F303" s="1374"/>
      <c r="G303" s="1381"/>
      <c r="H303" s="1381"/>
      <c r="I303" s="1381"/>
      <c r="J303" s="1374"/>
      <c r="K303" s="1375"/>
      <c r="L303" s="1374">
        <f>SUMIF(Journal!$C$10:$C$304,ETB!B303,Journal!$E$10:$E$304)</f>
        <v>0</v>
      </c>
      <c r="M303" s="1381">
        <f>SUMIF(Journal!$C$10:$C$304,ETB!B303,Journal!$F$10:$F$304)</f>
        <v>0</v>
      </c>
      <c r="N303" s="1374"/>
      <c r="O303" s="1375"/>
      <c r="P303" s="1381"/>
      <c r="Q303" s="1374">
        <f t="shared" ca="1" si="26"/>
        <v>0</v>
      </c>
      <c r="R303" s="1382">
        <f t="shared" ca="1" si="27"/>
        <v>0</v>
      </c>
      <c r="S303" s="332">
        <f t="shared" si="29"/>
        <v>914</v>
      </c>
      <c r="T303" s="776"/>
      <c r="U303" s="1383">
        <f t="shared" ca="1" si="30"/>
        <v>0</v>
      </c>
    </row>
    <row r="304" spans="2:21" hidden="1">
      <c r="B304" s="757">
        <v>915</v>
      </c>
      <c r="C304" s="331" t="s">
        <v>2079</v>
      </c>
      <c r="D304" s="1374">
        <f ca="1">SUMIF(TB!$B$9:$E$120,ETB!B304,TB!$D$9:$D$120)</f>
        <v>0</v>
      </c>
      <c r="E304" s="1375">
        <f ca="1">SUMIF(TB!$B$9:$E$120,ETB!B304,TB!$E$9:$E$120)</f>
        <v>0</v>
      </c>
      <c r="F304" s="1374"/>
      <c r="G304" s="1381"/>
      <c r="H304" s="1381"/>
      <c r="I304" s="1381"/>
      <c r="J304" s="1374"/>
      <c r="K304" s="1375"/>
      <c r="L304" s="1374">
        <f>SUMIF(Journal!$C$10:$C$304,ETB!B304,Journal!$E$10:$E$304)</f>
        <v>0</v>
      </c>
      <c r="M304" s="1381">
        <f>SUMIF(Journal!$C$10:$C$304,ETB!B304,Journal!$F$10:$F$304)</f>
        <v>0</v>
      </c>
      <c r="N304" s="1374"/>
      <c r="O304" s="1375"/>
      <c r="P304" s="1381"/>
      <c r="Q304" s="1374">
        <f t="shared" ca="1" si="26"/>
        <v>0</v>
      </c>
      <c r="R304" s="1382">
        <f t="shared" ca="1" si="27"/>
        <v>0</v>
      </c>
      <c r="S304" s="332">
        <f t="shared" si="29"/>
        <v>915</v>
      </c>
      <c r="T304" s="776"/>
      <c r="U304" s="1383">
        <f t="shared" ca="1" si="30"/>
        <v>0</v>
      </c>
    </row>
    <row r="305" spans="2:21" hidden="1">
      <c r="B305" s="757">
        <v>916</v>
      </c>
      <c r="C305" s="331" t="s">
        <v>2080</v>
      </c>
      <c r="D305" s="1374">
        <f ca="1">SUMIF(TB!$B$9:$E$120,ETB!B305,TB!$D$9:$D$120)</f>
        <v>0</v>
      </c>
      <c r="E305" s="1375">
        <f ca="1">SUMIF(TB!$B$9:$E$120,ETB!B305,TB!$E$9:$E$120)</f>
        <v>0</v>
      </c>
      <c r="F305" s="1374"/>
      <c r="G305" s="1381"/>
      <c r="H305" s="1381"/>
      <c r="I305" s="1381"/>
      <c r="J305" s="1374"/>
      <c r="K305" s="1375"/>
      <c r="L305" s="1374">
        <f>SUMIF(Journal!$C$10:$C$304,ETB!B305,Journal!$E$10:$E$304)</f>
        <v>0</v>
      </c>
      <c r="M305" s="1381">
        <f>SUMIF(Journal!$C$10:$C$304,ETB!B305,Journal!$F$10:$F$304)</f>
        <v>0</v>
      </c>
      <c r="N305" s="1374"/>
      <c r="O305" s="1375"/>
      <c r="P305" s="1381"/>
      <c r="Q305" s="1374">
        <f t="shared" ca="1" si="26"/>
        <v>0</v>
      </c>
      <c r="R305" s="1382">
        <f t="shared" ca="1" si="27"/>
        <v>0</v>
      </c>
      <c r="S305" s="332">
        <f t="shared" si="29"/>
        <v>916</v>
      </c>
      <c r="T305" s="776"/>
      <c r="U305" s="1383">
        <f t="shared" ca="1" si="30"/>
        <v>0</v>
      </c>
    </row>
    <row r="306" spans="2:21" hidden="1">
      <c r="B306" s="757">
        <v>917</v>
      </c>
      <c r="C306" s="331" t="s">
        <v>2081</v>
      </c>
      <c r="D306" s="1374">
        <f ca="1">SUMIF(TB!$B$9:$E$120,ETB!B306,TB!$D$9:$D$120)</f>
        <v>0</v>
      </c>
      <c r="E306" s="1375">
        <f ca="1">SUMIF(TB!$B$9:$E$120,ETB!B306,TB!$E$9:$E$120)</f>
        <v>0</v>
      </c>
      <c r="F306" s="1374"/>
      <c r="G306" s="1381"/>
      <c r="H306" s="1381"/>
      <c r="I306" s="1381"/>
      <c r="J306" s="1374"/>
      <c r="K306" s="1375"/>
      <c r="L306" s="1374">
        <f>SUMIF(Journal!$C$10:$C$304,ETB!B306,Journal!$E$10:$E$304)</f>
        <v>0</v>
      </c>
      <c r="M306" s="1381">
        <f>SUMIF(Journal!$C$10:$C$304,ETB!B306,Journal!$F$10:$F$304)</f>
        <v>0</v>
      </c>
      <c r="N306" s="1374"/>
      <c r="O306" s="1375"/>
      <c r="P306" s="1381"/>
      <c r="Q306" s="1374">
        <f t="shared" ca="1" si="26"/>
        <v>0</v>
      </c>
      <c r="R306" s="1382">
        <f t="shared" ca="1" si="27"/>
        <v>0</v>
      </c>
      <c r="S306" s="332">
        <f t="shared" si="29"/>
        <v>917</v>
      </c>
      <c r="T306" s="776"/>
      <c r="U306" s="1383">
        <f t="shared" ca="1" si="30"/>
        <v>0</v>
      </c>
    </row>
    <row r="307" spans="2:21" hidden="1">
      <c r="B307" s="757">
        <v>918</v>
      </c>
      <c r="C307" s="331" t="s">
        <v>2082</v>
      </c>
      <c r="D307" s="1374">
        <f ca="1">SUMIF(TB!$B$9:$E$120,ETB!B307,TB!$D$9:$D$120)</f>
        <v>0</v>
      </c>
      <c r="E307" s="1375">
        <f ca="1">SUMIF(TB!$B$9:$E$120,ETB!B307,TB!$E$9:$E$120)</f>
        <v>0</v>
      </c>
      <c r="F307" s="1374"/>
      <c r="G307" s="1381"/>
      <c r="H307" s="1381"/>
      <c r="I307" s="1381"/>
      <c r="J307" s="1374"/>
      <c r="K307" s="1375"/>
      <c r="L307" s="1374">
        <f>SUMIF(Journal!$C$10:$C$304,ETB!B307,Journal!$E$10:$E$304)</f>
        <v>0</v>
      </c>
      <c r="M307" s="1381">
        <f>SUMIF(Journal!$C$10:$C$304,ETB!B307,Journal!$F$10:$F$304)</f>
        <v>0</v>
      </c>
      <c r="N307" s="1374"/>
      <c r="O307" s="1375"/>
      <c r="P307" s="1381"/>
      <c r="Q307" s="1374">
        <f t="shared" ca="1" si="26"/>
        <v>0</v>
      </c>
      <c r="R307" s="1382">
        <f t="shared" ca="1" si="27"/>
        <v>0</v>
      </c>
      <c r="S307" s="332">
        <f t="shared" si="29"/>
        <v>918</v>
      </c>
      <c r="T307" s="776"/>
      <c r="U307" s="1383">
        <f t="shared" ca="1" si="30"/>
        <v>0</v>
      </c>
    </row>
    <row r="308" spans="2:21" hidden="1">
      <c r="B308" s="757">
        <v>919</v>
      </c>
      <c r="C308" s="331" t="s">
        <v>2083</v>
      </c>
      <c r="D308" s="1374">
        <f ca="1">SUMIF(TB!$B$9:$E$120,ETB!B308,TB!$D$9:$D$120)</f>
        <v>0</v>
      </c>
      <c r="E308" s="1375">
        <f ca="1">SUMIF(TB!$B$9:$E$120,ETB!B308,TB!$E$9:$E$120)</f>
        <v>0</v>
      </c>
      <c r="F308" s="1374"/>
      <c r="G308" s="1381"/>
      <c r="H308" s="1381"/>
      <c r="I308" s="1381"/>
      <c r="J308" s="1374"/>
      <c r="K308" s="1375"/>
      <c r="L308" s="1374">
        <f>SUMIF(Journal!$C$10:$C$304,ETB!B308,Journal!$E$10:$E$304)</f>
        <v>0</v>
      </c>
      <c r="M308" s="1381">
        <f>SUMIF(Journal!$C$10:$C$304,ETB!B308,Journal!$F$10:$F$304)</f>
        <v>0</v>
      </c>
      <c r="N308" s="1374"/>
      <c r="O308" s="1375"/>
      <c r="P308" s="1381"/>
      <c r="Q308" s="1374">
        <f t="shared" ca="1" si="26"/>
        <v>0</v>
      </c>
      <c r="R308" s="1382">
        <f t="shared" ca="1" si="27"/>
        <v>0</v>
      </c>
      <c r="S308" s="332">
        <f t="shared" si="29"/>
        <v>919</v>
      </c>
      <c r="T308" s="776"/>
      <c r="U308" s="1383">
        <f t="shared" ca="1" si="30"/>
        <v>0</v>
      </c>
    </row>
    <row r="309" spans="2:21" hidden="1">
      <c r="B309" s="757">
        <v>920</v>
      </c>
      <c r="C309" s="331" t="s">
        <v>2084</v>
      </c>
      <c r="D309" s="1374">
        <f ca="1">SUMIF(TB!$B$9:$E$120,ETB!B309,TB!$D$9:$D$120)</f>
        <v>0</v>
      </c>
      <c r="E309" s="1375">
        <f ca="1">SUMIF(TB!$B$9:$E$120,ETB!B309,TB!$E$9:$E$120)</f>
        <v>0</v>
      </c>
      <c r="F309" s="1374"/>
      <c r="G309" s="1381"/>
      <c r="H309" s="1381"/>
      <c r="I309" s="1381"/>
      <c r="J309" s="1374"/>
      <c r="K309" s="1375"/>
      <c r="L309" s="1374">
        <f>SUMIF(Journal!$C$10:$C$304,ETB!B309,Journal!$E$10:$E$304)</f>
        <v>0</v>
      </c>
      <c r="M309" s="1381">
        <f>SUMIF(Journal!$C$10:$C$304,ETB!B309,Journal!$F$10:$F$304)</f>
        <v>0</v>
      </c>
      <c r="N309" s="1374"/>
      <c r="O309" s="1375"/>
      <c r="P309" s="1381"/>
      <c r="Q309" s="1374">
        <f t="shared" ca="1" si="26"/>
        <v>0</v>
      </c>
      <c r="R309" s="1382">
        <f t="shared" ca="1" si="27"/>
        <v>0</v>
      </c>
      <c r="S309" s="332">
        <f t="shared" ref="S309:S313" si="31">B309</f>
        <v>920</v>
      </c>
      <c r="T309" s="776"/>
      <c r="U309" s="1383">
        <f t="shared" ca="1" si="30"/>
        <v>0</v>
      </c>
    </row>
    <row r="310" spans="2:21" hidden="1">
      <c r="B310" s="757">
        <v>921</v>
      </c>
      <c r="C310" s="331" t="s">
        <v>2085</v>
      </c>
      <c r="D310" s="1374">
        <f ca="1">SUMIF(TB!$B$9:$E$120,ETB!B310,TB!$D$9:$D$120)</f>
        <v>0</v>
      </c>
      <c r="E310" s="1375">
        <f ca="1">SUMIF(TB!$B$9:$E$120,ETB!B310,TB!$E$9:$E$120)</f>
        <v>0</v>
      </c>
      <c r="F310" s="1374"/>
      <c r="G310" s="1381"/>
      <c r="H310" s="1381"/>
      <c r="I310" s="1381"/>
      <c r="J310" s="1374"/>
      <c r="K310" s="1375"/>
      <c r="L310" s="1374">
        <f>SUMIF(Journal!$C$10:$C$304,ETB!B310,Journal!$E$10:$E$304)</f>
        <v>0</v>
      </c>
      <c r="M310" s="1381">
        <f>SUMIF(Journal!$C$10:$C$304,ETB!B310,Journal!$F$10:$F$304)</f>
        <v>0</v>
      </c>
      <c r="N310" s="1374"/>
      <c r="O310" s="1375"/>
      <c r="P310" s="1381"/>
      <c r="Q310" s="1374">
        <f t="shared" ca="1" si="26"/>
        <v>0</v>
      </c>
      <c r="R310" s="1382">
        <f t="shared" ca="1" si="27"/>
        <v>0</v>
      </c>
      <c r="S310" s="332">
        <f t="shared" si="31"/>
        <v>921</v>
      </c>
      <c r="T310" s="776"/>
      <c r="U310" s="1383">
        <f t="shared" ca="1" si="30"/>
        <v>0</v>
      </c>
    </row>
    <row r="311" spans="2:21" hidden="1">
      <c r="B311" s="757">
        <v>922</v>
      </c>
      <c r="C311" s="331" t="s">
        <v>2086</v>
      </c>
      <c r="D311" s="1374">
        <f ca="1">SUMIF(TB!$B$9:$E$120,ETB!B311,TB!$D$9:$D$120)</f>
        <v>0</v>
      </c>
      <c r="E311" s="1375">
        <f ca="1">SUMIF(TB!$B$9:$E$120,ETB!B311,TB!$E$9:$E$120)</f>
        <v>0</v>
      </c>
      <c r="F311" s="1374"/>
      <c r="G311" s="1381"/>
      <c r="H311" s="1381"/>
      <c r="I311" s="1381"/>
      <c r="J311" s="1374"/>
      <c r="K311" s="1375"/>
      <c r="L311" s="1374">
        <f>SUMIF(Journal!$C$10:$C$304,ETB!B311,Journal!$E$10:$E$304)</f>
        <v>0</v>
      </c>
      <c r="M311" s="1381">
        <f>SUMIF(Journal!$C$10:$C$304,ETB!B311,Journal!$F$10:$F$304)</f>
        <v>0</v>
      </c>
      <c r="N311" s="1374"/>
      <c r="O311" s="1375"/>
      <c r="P311" s="1381"/>
      <c r="Q311" s="1374">
        <f t="shared" ca="1" si="26"/>
        <v>0</v>
      </c>
      <c r="R311" s="1382">
        <f t="shared" ca="1" si="27"/>
        <v>0</v>
      </c>
      <c r="S311" s="332">
        <f t="shared" si="31"/>
        <v>922</v>
      </c>
      <c r="T311" s="776"/>
      <c r="U311" s="1383">
        <f t="shared" ca="1" si="30"/>
        <v>0</v>
      </c>
    </row>
    <row r="312" spans="2:21" hidden="1">
      <c r="B312" s="757">
        <v>923</v>
      </c>
      <c r="C312" s="331" t="s">
        <v>2087</v>
      </c>
      <c r="D312" s="1374">
        <f ca="1">SUMIF(TB!$B$9:$E$120,ETB!B312,TB!$D$9:$D$120)</f>
        <v>0</v>
      </c>
      <c r="E312" s="1375">
        <f ca="1">SUMIF(TB!$B$9:$E$120,ETB!B312,TB!$E$9:$E$120)</f>
        <v>0</v>
      </c>
      <c r="F312" s="1374"/>
      <c r="G312" s="1381"/>
      <c r="H312" s="1381"/>
      <c r="I312" s="1381"/>
      <c r="J312" s="1374"/>
      <c r="K312" s="1375"/>
      <c r="L312" s="1374">
        <f>SUMIF(Journal!$C$10:$C$304,ETB!B312,Journal!$E$10:$E$304)</f>
        <v>0</v>
      </c>
      <c r="M312" s="1381">
        <f>SUMIF(Journal!$C$10:$C$304,ETB!B312,Journal!$F$10:$F$304)</f>
        <v>0</v>
      </c>
      <c r="N312" s="1374"/>
      <c r="O312" s="1375"/>
      <c r="P312" s="1381"/>
      <c r="Q312" s="1374">
        <f t="shared" ca="1" si="26"/>
        <v>0</v>
      </c>
      <c r="R312" s="1382">
        <f t="shared" ca="1" si="27"/>
        <v>0</v>
      </c>
      <c r="S312" s="332">
        <f t="shared" si="31"/>
        <v>923</v>
      </c>
      <c r="T312" s="776"/>
      <c r="U312" s="1383">
        <f t="shared" ca="1" si="30"/>
        <v>0</v>
      </c>
    </row>
    <row r="313" spans="2:21" hidden="1">
      <c r="B313" s="757">
        <v>924</v>
      </c>
      <c r="C313" s="331" t="s">
        <v>2088</v>
      </c>
      <c r="D313" s="1374">
        <f ca="1">SUMIF(TB!$B$9:$E$120,ETB!B313,TB!$D$9:$D$120)</f>
        <v>0</v>
      </c>
      <c r="E313" s="1375">
        <f ca="1">SUMIF(TB!$B$9:$E$120,ETB!B313,TB!$E$9:$E$120)</f>
        <v>0</v>
      </c>
      <c r="F313" s="1374"/>
      <c r="G313" s="1381"/>
      <c r="H313" s="1381"/>
      <c r="I313" s="1381"/>
      <c r="J313" s="1374"/>
      <c r="K313" s="1375"/>
      <c r="L313" s="1374">
        <f>SUMIF(Journal!$C$10:$C$304,ETB!B313,Journal!$E$10:$E$304)</f>
        <v>0</v>
      </c>
      <c r="M313" s="1381">
        <f>SUMIF(Journal!$C$10:$C$304,ETB!B313,Journal!$F$10:$F$304)</f>
        <v>0</v>
      </c>
      <c r="N313" s="1374"/>
      <c r="O313" s="1375"/>
      <c r="P313" s="1381"/>
      <c r="Q313" s="1374">
        <f t="shared" ca="1" si="26"/>
        <v>0</v>
      </c>
      <c r="R313" s="1382">
        <f t="shared" ca="1" si="27"/>
        <v>0</v>
      </c>
      <c r="S313" s="332">
        <f t="shared" si="31"/>
        <v>924</v>
      </c>
      <c r="T313" s="776"/>
      <c r="U313" s="1383">
        <f t="shared" ca="1" si="30"/>
        <v>0</v>
      </c>
    </row>
    <row r="314" spans="2:21" hidden="1">
      <c r="B314" s="757">
        <v>925</v>
      </c>
      <c r="C314" s="331" t="s">
        <v>2089</v>
      </c>
      <c r="D314" s="1374">
        <f ca="1">SUMIF(TB!$B$9:$E$120,ETB!B314,TB!$D$9:$D$120)</f>
        <v>0</v>
      </c>
      <c r="E314" s="1375">
        <f ca="1">SUMIF(TB!$B$9:$E$120,ETB!B314,TB!$E$9:$E$120)</f>
        <v>0</v>
      </c>
      <c r="F314" s="1374"/>
      <c r="G314" s="1381"/>
      <c r="H314" s="1381"/>
      <c r="I314" s="1381"/>
      <c r="J314" s="1374"/>
      <c r="K314" s="1375"/>
      <c r="L314" s="1374">
        <f>SUMIF(Journal!$C$10:$C$304,ETB!B314,Journal!$E$10:$E$304)</f>
        <v>0</v>
      </c>
      <c r="M314" s="1381">
        <f>SUMIF(Journal!$C$10:$C$304,ETB!B314,Journal!$F$10:$F$304)</f>
        <v>0</v>
      </c>
      <c r="N314" s="1374"/>
      <c r="O314" s="1375"/>
      <c r="P314" s="1381"/>
      <c r="Q314" s="1374">
        <f t="shared" ca="1" si="26"/>
        <v>0</v>
      </c>
      <c r="R314" s="1382">
        <f t="shared" ca="1" si="27"/>
        <v>0</v>
      </c>
      <c r="S314" s="332">
        <f t="shared" si="29"/>
        <v>925</v>
      </c>
      <c r="T314" s="776"/>
      <c r="U314" s="1383">
        <f t="shared" ca="1" si="30"/>
        <v>0</v>
      </c>
    </row>
    <row r="315" spans="2:21" hidden="1">
      <c r="B315" s="757">
        <v>926</v>
      </c>
      <c r="C315" s="331" t="s">
        <v>2090</v>
      </c>
      <c r="D315" s="1374">
        <f ca="1">SUMIF(TB!$B$9:$E$120,ETB!B315,TB!$D$9:$D$120)</f>
        <v>0</v>
      </c>
      <c r="E315" s="1375">
        <f ca="1">SUMIF(TB!$B$9:$E$120,ETB!B315,TB!$E$9:$E$120)</f>
        <v>0</v>
      </c>
      <c r="F315" s="1374"/>
      <c r="G315" s="1381"/>
      <c r="H315" s="1381"/>
      <c r="I315" s="1381"/>
      <c r="J315" s="1374"/>
      <c r="K315" s="1375"/>
      <c r="L315" s="1374">
        <f>SUMIF(Journal!$C$10:$C$304,ETB!B315,Journal!$E$10:$E$304)</f>
        <v>0</v>
      </c>
      <c r="M315" s="1381">
        <f>SUMIF(Journal!$C$10:$C$304,ETB!B315,Journal!$F$10:$F$304)</f>
        <v>0</v>
      </c>
      <c r="N315" s="1374"/>
      <c r="O315" s="1375"/>
      <c r="P315" s="1381"/>
      <c r="Q315" s="1374">
        <f t="shared" ca="1" si="26"/>
        <v>0</v>
      </c>
      <c r="R315" s="1382">
        <f t="shared" ca="1" si="27"/>
        <v>0</v>
      </c>
      <c r="S315" s="332">
        <f t="shared" si="29"/>
        <v>926</v>
      </c>
      <c r="T315" s="776"/>
      <c r="U315" s="1383">
        <f t="shared" ca="1" si="30"/>
        <v>0</v>
      </c>
    </row>
    <row r="316" spans="2:21" hidden="1">
      <c r="B316" s="757">
        <v>931</v>
      </c>
      <c r="C316" s="331" t="s">
        <v>2091</v>
      </c>
      <c r="D316" s="1374">
        <f ca="1">SUMIF(TB!$B$9:$E$120,ETB!B316,TB!$D$9:$D$120)</f>
        <v>0</v>
      </c>
      <c r="E316" s="1375">
        <f ca="1">SUMIF(TB!$B$9:$E$120,ETB!B316,TB!$E$9:$E$120)</f>
        <v>0</v>
      </c>
      <c r="F316" s="1374"/>
      <c r="G316" s="1381"/>
      <c r="H316" s="1381"/>
      <c r="I316" s="1381"/>
      <c r="J316" s="1374"/>
      <c r="K316" s="1375"/>
      <c r="L316" s="1374">
        <f>SUMIF(Journal!$C$10:$C$304,ETB!B316,Journal!$E$10:$E$304)</f>
        <v>0</v>
      </c>
      <c r="M316" s="1381">
        <f>SUMIF(Journal!$C$10:$C$304,ETB!B316,Journal!$F$10:$F$304)</f>
        <v>0</v>
      </c>
      <c r="N316" s="1374"/>
      <c r="O316" s="1375"/>
      <c r="P316" s="1381"/>
      <c r="Q316" s="1374">
        <f t="shared" ca="1" si="26"/>
        <v>0</v>
      </c>
      <c r="R316" s="1382">
        <f t="shared" ca="1" si="27"/>
        <v>0</v>
      </c>
      <c r="S316" s="332">
        <f t="shared" si="29"/>
        <v>931</v>
      </c>
      <c r="T316" s="776"/>
      <c r="U316" s="1383">
        <f t="shared" ca="1" si="30"/>
        <v>0</v>
      </c>
    </row>
    <row r="317" spans="2:21" hidden="1">
      <c r="B317" s="757">
        <v>932</v>
      </c>
      <c r="C317" s="331" t="s">
        <v>2092</v>
      </c>
      <c r="D317" s="1374">
        <f ca="1">SUMIF(TB!$B$9:$E$120,ETB!B317,TB!$D$9:$D$120)</f>
        <v>0</v>
      </c>
      <c r="E317" s="1375">
        <f ca="1">SUMIF(TB!$B$9:$E$120,ETB!B317,TB!$E$9:$E$120)</f>
        <v>0</v>
      </c>
      <c r="F317" s="1374"/>
      <c r="G317" s="1381"/>
      <c r="H317" s="1381"/>
      <c r="I317" s="1381"/>
      <c r="J317" s="1374"/>
      <c r="K317" s="1375"/>
      <c r="L317" s="1374">
        <f>SUMIF(Journal!$C$10:$C$304,ETB!B317,Journal!$E$10:$E$304)</f>
        <v>0</v>
      </c>
      <c r="M317" s="1381">
        <f>SUMIF(Journal!$C$10:$C$304,ETB!B317,Journal!$F$10:$F$304)</f>
        <v>0</v>
      </c>
      <c r="N317" s="1374"/>
      <c r="O317" s="1375"/>
      <c r="P317" s="1381"/>
      <c r="Q317" s="1374">
        <f t="shared" ca="1" si="26"/>
        <v>0</v>
      </c>
      <c r="R317" s="1382">
        <f t="shared" ca="1" si="27"/>
        <v>0</v>
      </c>
      <c r="S317" s="332">
        <f t="shared" si="29"/>
        <v>932</v>
      </c>
      <c r="T317" s="776"/>
      <c r="U317" s="1383">
        <f t="shared" ca="1" si="30"/>
        <v>0</v>
      </c>
    </row>
    <row r="318" spans="2:21" hidden="1">
      <c r="B318" s="757">
        <v>933</v>
      </c>
      <c r="C318" s="331" t="s">
        <v>2000</v>
      </c>
      <c r="D318" s="1374">
        <f ca="1">SUMIF(TB!$B$9:$E$120,ETB!B318,TB!$D$9:$D$120)</f>
        <v>0</v>
      </c>
      <c r="E318" s="1375">
        <f ca="1">SUMIF(TB!$B$9:$E$120,ETB!B318,TB!$E$9:$E$120)</f>
        <v>0</v>
      </c>
      <c r="F318" s="1374"/>
      <c r="G318" s="1381"/>
      <c r="H318" s="1381"/>
      <c r="I318" s="1381"/>
      <c r="J318" s="1374"/>
      <c r="K318" s="1375"/>
      <c r="L318" s="1374">
        <f>SUMIF(Journal!$C$10:$C$304,ETB!B318,Journal!$E$10:$E$304)</f>
        <v>0</v>
      </c>
      <c r="M318" s="1381">
        <f>SUMIF(Journal!$C$10:$C$304,ETB!B318,Journal!$F$10:$F$304)</f>
        <v>0</v>
      </c>
      <c r="N318" s="1374"/>
      <c r="O318" s="1375"/>
      <c r="P318" s="1381"/>
      <c r="Q318" s="1374">
        <f t="shared" ca="1" si="26"/>
        <v>0</v>
      </c>
      <c r="R318" s="1382">
        <f t="shared" ca="1" si="27"/>
        <v>0</v>
      </c>
      <c r="S318" s="332">
        <f t="shared" si="29"/>
        <v>933</v>
      </c>
      <c r="T318" s="776"/>
      <c r="U318" s="1383">
        <f t="shared" ca="1" si="30"/>
        <v>0</v>
      </c>
    </row>
    <row r="319" spans="2:21" hidden="1">
      <c r="B319" s="757">
        <v>934</v>
      </c>
      <c r="C319" s="331" t="s">
        <v>2000</v>
      </c>
      <c r="D319" s="1374">
        <f ca="1">SUMIF(TB!$B$9:$E$120,ETB!B319,TB!$D$9:$D$120)</f>
        <v>0</v>
      </c>
      <c r="E319" s="1375">
        <f ca="1">SUMIF(TB!$B$9:$E$120,ETB!B319,TB!$E$9:$E$120)</f>
        <v>0</v>
      </c>
      <c r="F319" s="1374"/>
      <c r="G319" s="1381"/>
      <c r="H319" s="1381"/>
      <c r="I319" s="1381"/>
      <c r="J319" s="1374"/>
      <c r="K319" s="1375"/>
      <c r="L319" s="1374">
        <f>SUMIF(Journal!$C$10:$C$304,ETB!B319,Journal!$E$10:$E$304)</f>
        <v>0</v>
      </c>
      <c r="M319" s="1381">
        <f>SUMIF(Journal!$C$10:$C$304,ETB!B319,Journal!$F$10:$F$304)</f>
        <v>0</v>
      </c>
      <c r="N319" s="1374"/>
      <c r="O319" s="1375"/>
      <c r="P319" s="1381"/>
      <c r="Q319" s="1374">
        <f t="shared" ca="1" si="26"/>
        <v>0</v>
      </c>
      <c r="R319" s="1382">
        <f t="shared" ca="1" si="27"/>
        <v>0</v>
      </c>
      <c r="S319" s="332">
        <f t="shared" si="29"/>
        <v>934</v>
      </c>
      <c r="T319" s="776"/>
      <c r="U319" s="1383">
        <f t="shared" ca="1" si="30"/>
        <v>0</v>
      </c>
    </row>
    <row r="320" spans="2:21" hidden="1">
      <c r="B320" s="757">
        <v>935</v>
      </c>
      <c r="C320" s="331" t="s">
        <v>2000</v>
      </c>
      <c r="D320" s="1374">
        <f ca="1">SUMIF(TB!$B$9:$E$120,ETB!B320,TB!$D$9:$D$120)</f>
        <v>0</v>
      </c>
      <c r="E320" s="1375">
        <f ca="1">SUMIF(TB!$B$9:$E$120,ETB!B320,TB!$E$9:$E$120)</f>
        <v>0</v>
      </c>
      <c r="F320" s="1374"/>
      <c r="G320" s="1381"/>
      <c r="H320" s="1381"/>
      <c r="I320" s="1381"/>
      <c r="J320" s="1374"/>
      <c r="K320" s="1375"/>
      <c r="L320" s="1374">
        <f>SUMIF(Journal!$C$10:$C$304,ETB!B320,Journal!$E$10:$E$304)</f>
        <v>0</v>
      </c>
      <c r="M320" s="1381">
        <f>SUMIF(Journal!$C$10:$C$304,ETB!B320,Journal!$F$10:$F$304)</f>
        <v>0</v>
      </c>
      <c r="N320" s="1374"/>
      <c r="O320" s="1375"/>
      <c r="P320" s="1381"/>
      <c r="Q320" s="1374">
        <f t="shared" ca="1" si="26"/>
        <v>0</v>
      </c>
      <c r="R320" s="1382">
        <f t="shared" ca="1" si="27"/>
        <v>0</v>
      </c>
      <c r="S320" s="332">
        <f t="shared" ref="S320:S321" si="32">B320</f>
        <v>935</v>
      </c>
      <c r="T320" s="776"/>
      <c r="U320" s="1383">
        <f t="shared" ref="U320:U321" ca="1" si="33">+Q320-R320</f>
        <v>0</v>
      </c>
    </row>
    <row r="321" spans="2:21" hidden="1">
      <c r="B321" s="757">
        <v>942</v>
      </c>
      <c r="C321" s="331" t="s">
        <v>2093</v>
      </c>
      <c r="D321" s="1374">
        <f ca="1">SUMIF(TB!$B$9:$E$120,ETB!B321,TB!$D$9:$D$120)</f>
        <v>0</v>
      </c>
      <c r="E321" s="1375">
        <f ca="1">SUMIF(TB!$B$9:$E$120,ETB!B321,TB!$E$9:$E$120)</f>
        <v>0</v>
      </c>
      <c r="F321" s="1374"/>
      <c r="G321" s="1381"/>
      <c r="H321" s="1381"/>
      <c r="I321" s="1381"/>
      <c r="J321" s="1374"/>
      <c r="K321" s="1375"/>
      <c r="L321" s="1374">
        <f>SUMIF(Journal!$C$10:$C$304,ETB!B321,Journal!$E$10:$E$304)</f>
        <v>0</v>
      </c>
      <c r="M321" s="1381">
        <f>SUMIF(Journal!$C$10:$C$304,ETB!B321,Journal!$F$10:$F$304)</f>
        <v>0</v>
      </c>
      <c r="N321" s="1374"/>
      <c r="O321" s="1375"/>
      <c r="P321" s="1381"/>
      <c r="Q321" s="1374">
        <f t="shared" ca="1" si="26"/>
        <v>0</v>
      </c>
      <c r="R321" s="1382">
        <f t="shared" ca="1" si="27"/>
        <v>0</v>
      </c>
      <c r="S321" s="332">
        <f t="shared" si="32"/>
        <v>942</v>
      </c>
      <c r="T321" s="776"/>
      <c r="U321" s="1383">
        <f t="shared" ca="1" si="33"/>
        <v>0</v>
      </c>
    </row>
    <row r="322" spans="2:21" hidden="1">
      <c r="B322" s="757">
        <v>943</v>
      </c>
      <c r="C322" s="331" t="s">
        <v>2000</v>
      </c>
      <c r="D322" s="1374">
        <f ca="1">SUMIF(TB!$B$9:$E$120,ETB!B322,TB!$D$9:$D$120)</f>
        <v>0</v>
      </c>
      <c r="E322" s="1375">
        <f ca="1">SUMIF(TB!$B$9:$E$120,ETB!B322,TB!$E$9:$E$120)</f>
        <v>0</v>
      </c>
      <c r="F322" s="1374"/>
      <c r="G322" s="1381"/>
      <c r="H322" s="1381"/>
      <c r="I322" s="1381"/>
      <c r="J322" s="1374"/>
      <c r="K322" s="1375"/>
      <c r="L322" s="1374">
        <f>SUMIF(Journal!$C$10:$C$304,ETB!B322,Journal!$E$10:$E$304)</f>
        <v>0</v>
      </c>
      <c r="M322" s="1381">
        <f>SUMIF(Journal!$C$10:$C$304,ETB!B322,Journal!$F$10:$F$304)</f>
        <v>0</v>
      </c>
      <c r="N322" s="1374"/>
      <c r="O322" s="1375"/>
      <c r="P322" s="1381"/>
      <c r="Q322" s="1374">
        <f t="shared" ca="1" si="26"/>
        <v>0</v>
      </c>
      <c r="R322" s="1382">
        <f t="shared" ca="1" si="27"/>
        <v>0</v>
      </c>
      <c r="S322" s="332">
        <f t="shared" ref="S322:S341" si="34">B322</f>
        <v>943</v>
      </c>
      <c r="T322" s="776"/>
      <c r="U322" s="1383">
        <f t="shared" ref="U322:U341" ca="1" si="35">+Q322-R322</f>
        <v>0</v>
      </c>
    </row>
    <row r="323" spans="2:21" hidden="1">
      <c r="B323" s="757">
        <v>944</v>
      </c>
      <c r="C323" s="331" t="s">
        <v>2000</v>
      </c>
      <c r="D323" s="1374">
        <f ca="1">SUMIF(TB!$B$9:$E$120,ETB!B323,TB!$D$9:$D$120)</f>
        <v>0</v>
      </c>
      <c r="E323" s="1375">
        <f ca="1">SUMIF(TB!$B$9:$E$120,ETB!B323,TB!$E$9:$E$120)</f>
        <v>0</v>
      </c>
      <c r="F323" s="1374"/>
      <c r="G323" s="1381"/>
      <c r="H323" s="1381"/>
      <c r="I323" s="1381"/>
      <c r="J323" s="1374"/>
      <c r="K323" s="1375"/>
      <c r="L323" s="1374">
        <f>SUMIF(Journal!$C$10:$C$304,ETB!B323,Journal!$E$10:$E$304)</f>
        <v>0</v>
      </c>
      <c r="M323" s="1381">
        <f>SUMIF(Journal!$C$10:$C$304,ETB!B323,Journal!$F$10:$F$304)</f>
        <v>0</v>
      </c>
      <c r="N323" s="1374"/>
      <c r="O323" s="1375"/>
      <c r="P323" s="1381"/>
      <c r="Q323" s="1374">
        <f t="shared" ref="Q323:Q343" ca="1" si="36">MAX((D323-E323+F323-G323+J323-K323+L323-M323+N323-O323+H323-I323),0)</f>
        <v>0</v>
      </c>
      <c r="R323" s="1382">
        <f t="shared" ref="R323:R343" ca="1" si="37">MAX((M323-L323+K323-J323+G323-F323+E323-D323+O323-N323-H323+I323),0)</f>
        <v>0</v>
      </c>
      <c r="S323" s="332">
        <f t="shared" si="34"/>
        <v>944</v>
      </c>
      <c r="T323" s="776"/>
      <c r="U323" s="1383">
        <f t="shared" ca="1" si="35"/>
        <v>0</v>
      </c>
    </row>
    <row r="324" spans="2:21" hidden="1">
      <c r="B324" s="757">
        <v>945</v>
      </c>
      <c r="C324" s="331" t="s">
        <v>2000</v>
      </c>
      <c r="D324" s="1374">
        <f ca="1">SUMIF(TB!$B$9:$E$120,ETB!B324,TB!$D$9:$D$120)</f>
        <v>0</v>
      </c>
      <c r="E324" s="1375">
        <f ca="1">SUMIF(TB!$B$9:$E$120,ETB!B324,TB!$E$9:$E$120)</f>
        <v>0</v>
      </c>
      <c r="F324" s="1374"/>
      <c r="G324" s="1381"/>
      <c r="H324" s="1381"/>
      <c r="I324" s="1381"/>
      <c r="J324" s="1374"/>
      <c r="K324" s="1375"/>
      <c r="L324" s="1374">
        <f>SUMIF(Journal!$C$10:$C$304,ETB!B324,Journal!$E$10:$E$304)</f>
        <v>0</v>
      </c>
      <c r="M324" s="1381">
        <f>SUMIF(Journal!$C$10:$C$304,ETB!B324,Journal!$F$10:$F$304)</f>
        <v>0</v>
      </c>
      <c r="N324" s="1374"/>
      <c r="O324" s="1375"/>
      <c r="P324" s="1381"/>
      <c r="Q324" s="1374">
        <f t="shared" ca="1" si="36"/>
        <v>0</v>
      </c>
      <c r="R324" s="1382">
        <f t="shared" ca="1" si="37"/>
        <v>0</v>
      </c>
      <c r="S324" s="332">
        <f t="shared" si="34"/>
        <v>945</v>
      </c>
      <c r="T324" s="776"/>
      <c r="U324" s="1383">
        <f t="shared" ca="1" si="35"/>
        <v>0</v>
      </c>
    </row>
    <row r="325" spans="2:21" hidden="1">
      <c r="B325" s="757">
        <v>951</v>
      </c>
      <c r="C325" s="331" t="s">
        <v>2048</v>
      </c>
      <c r="D325" s="1374">
        <f ca="1">SUMIF(TB!$B$9:$E$120,ETB!B325,TB!$D$9:$D$120)</f>
        <v>0</v>
      </c>
      <c r="E325" s="1375">
        <f ca="1">SUMIF(TB!$B$9:$E$120,ETB!B325,TB!$E$9:$E$120)</f>
        <v>0</v>
      </c>
      <c r="F325" s="1374"/>
      <c r="G325" s="1381"/>
      <c r="H325" s="1381"/>
      <c r="I325" s="1381"/>
      <c r="J325" s="1374"/>
      <c r="K325" s="1375"/>
      <c r="L325" s="1374">
        <f>SUMIF(Journal!$C$10:$C$304,ETB!B325,Journal!$E$10:$E$304)</f>
        <v>0</v>
      </c>
      <c r="M325" s="1381">
        <f>SUMIF(Journal!$C$10:$C$304,ETB!B325,Journal!$F$10:$F$304)</f>
        <v>0</v>
      </c>
      <c r="N325" s="1374"/>
      <c r="O325" s="1375"/>
      <c r="P325" s="1381"/>
      <c r="Q325" s="1374">
        <f t="shared" ca="1" si="36"/>
        <v>0</v>
      </c>
      <c r="R325" s="1382">
        <f t="shared" ca="1" si="37"/>
        <v>0</v>
      </c>
      <c r="S325" s="332">
        <f t="shared" si="34"/>
        <v>951</v>
      </c>
      <c r="T325" s="776"/>
      <c r="U325" s="1383">
        <f t="shared" ca="1" si="35"/>
        <v>0</v>
      </c>
    </row>
    <row r="326" spans="2:21" hidden="1">
      <c r="B326" s="757">
        <v>952</v>
      </c>
      <c r="C326" s="331" t="s">
        <v>2050</v>
      </c>
      <c r="D326" s="1374">
        <f ca="1">SUMIF(TB!$B$9:$E$120,ETB!B326,TB!$D$9:$D$120)</f>
        <v>0</v>
      </c>
      <c r="E326" s="1375">
        <f ca="1">SUMIF(TB!$B$9:$E$120,ETB!B326,TB!$E$9:$E$120)</f>
        <v>0</v>
      </c>
      <c r="F326" s="1374"/>
      <c r="G326" s="1381"/>
      <c r="H326" s="1381"/>
      <c r="I326" s="1381"/>
      <c r="J326" s="1374"/>
      <c r="K326" s="1375"/>
      <c r="L326" s="1374">
        <f>SUMIF(Journal!$C$10:$C$304,ETB!B326,Journal!$E$10:$E$304)</f>
        <v>0</v>
      </c>
      <c r="M326" s="1381">
        <f>SUMIF(Journal!$C$10:$C$304,ETB!B326,Journal!$F$10:$F$304)</f>
        <v>0</v>
      </c>
      <c r="N326" s="1374"/>
      <c r="O326" s="1375"/>
      <c r="P326" s="1381"/>
      <c r="Q326" s="1374">
        <f t="shared" ca="1" si="36"/>
        <v>0</v>
      </c>
      <c r="R326" s="1382">
        <f t="shared" ca="1" si="37"/>
        <v>0</v>
      </c>
      <c r="S326" s="332">
        <f t="shared" si="34"/>
        <v>952</v>
      </c>
      <c r="T326" s="776"/>
      <c r="U326" s="1383">
        <f t="shared" ca="1" si="35"/>
        <v>0</v>
      </c>
    </row>
    <row r="327" spans="2:21" hidden="1">
      <c r="B327" s="757">
        <v>957</v>
      </c>
      <c r="C327" s="331" t="s">
        <v>2094</v>
      </c>
      <c r="D327" s="1374">
        <f ca="1">SUMIF(TB!$B$9:$E$120,ETB!B327,TB!$D$9:$D$120)</f>
        <v>0</v>
      </c>
      <c r="E327" s="1375">
        <f ca="1">SUMIF(TB!$B$9:$E$120,ETB!B327,TB!$E$9:$E$120)</f>
        <v>0</v>
      </c>
      <c r="F327" s="1374"/>
      <c r="G327" s="1381"/>
      <c r="H327" s="1381"/>
      <c r="I327" s="1381"/>
      <c r="J327" s="1374"/>
      <c r="K327" s="1375"/>
      <c r="L327" s="1374">
        <f>SUMIF(Journal!$C$10:$C$304,ETB!B327,Journal!$E$10:$E$304)</f>
        <v>0</v>
      </c>
      <c r="M327" s="1381">
        <f>SUMIF(Journal!$C$10:$C$304,ETB!B327,Journal!$F$10:$F$304)</f>
        <v>0</v>
      </c>
      <c r="N327" s="1374"/>
      <c r="O327" s="1375"/>
      <c r="P327" s="1381"/>
      <c r="Q327" s="1374">
        <f t="shared" ca="1" si="36"/>
        <v>0</v>
      </c>
      <c r="R327" s="1382">
        <f t="shared" ca="1" si="37"/>
        <v>0</v>
      </c>
      <c r="S327" s="332">
        <f t="shared" si="34"/>
        <v>957</v>
      </c>
      <c r="T327" s="776"/>
      <c r="U327" s="1383">
        <f t="shared" ca="1" si="35"/>
        <v>0</v>
      </c>
    </row>
    <row r="328" spans="2:21" hidden="1">
      <c r="B328" s="757">
        <v>958</v>
      </c>
      <c r="C328" s="331" t="s">
        <v>2095</v>
      </c>
      <c r="D328" s="1374">
        <f ca="1">SUMIF(TB!$B$9:$E$120,ETB!B328,TB!$D$9:$D$120)</f>
        <v>0</v>
      </c>
      <c r="E328" s="1375">
        <f ca="1">SUMIF(TB!$B$9:$E$120,ETB!B328,TB!$E$9:$E$120)</f>
        <v>0</v>
      </c>
      <c r="F328" s="1374"/>
      <c r="G328" s="1381"/>
      <c r="H328" s="1381"/>
      <c r="I328" s="1381"/>
      <c r="J328" s="1374"/>
      <c r="K328" s="1375"/>
      <c r="L328" s="1374">
        <f>SUMIF(Journal!$C$10:$C$304,ETB!B328,Journal!$E$10:$E$304)</f>
        <v>0</v>
      </c>
      <c r="M328" s="1381">
        <f>SUMIF(Journal!$C$10:$C$304,ETB!B328,Journal!$F$10:$F$304)</f>
        <v>0</v>
      </c>
      <c r="N328" s="1374"/>
      <c r="O328" s="1375"/>
      <c r="P328" s="1381"/>
      <c r="Q328" s="1374">
        <f t="shared" ca="1" si="36"/>
        <v>0</v>
      </c>
      <c r="R328" s="1382">
        <f t="shared" ca="1" si="37"/>
        <v>0</v>
      </c>
      <c r="S328" s="332">
        <f t="shared" si="34"/>
        <v>958</v>
      </c>
      <c r="T328" s="776"/>
      <c r="U328" s="1383">
        <f t="shared" ca="1" si="35"/>
        <v>0</v>
      </c>
    </row>
    <row r="329" spans="2:21" hidden="1">
      <c r="B329" s="757">
        <v>959</v>
      </c>
      <c r="C329" s="331" t="s">
        <v>2096</v>
      </c>
      <c r="D329" s="1374">
        <f ca="1">SUMIF(TB!$B$9:$E$120,ETB!B329,TB!$D$9:$D$120)</f>
        <v>0</v>
      </c>
      <c r="E329" s="1375">
        <f ca="1">SUMIF(TB!$B$9:$E$120,ETB!B329,TB!$E$9:$E$120)</f>
        <v>0</v>
      </c>
      <c r="F329" s="1374"/>
      <c r="G329" s="1381"/>
      <c r="H329" s="1381"/>
      <c r="I329" s="1381"/>
      <c r="J329" s="1374"/>
      <c r="K329" s="1375"/>
      <c r="L329" s="1374">
        <f>SUMIF(Journal!$C$10:$C$304,ETB!B329,Journal!$E$10:$E$304)</f>
        <v>0</v>
      </c>
      <c r="M329" s="1381">
        <f>SUMIF(Journal!$C$10:$C$304,ETB!B329,Journal!$F$10:$F$304)</f>
        <v>0</v>
      </c>
      <c r="N329" s="1374"/>
      <c r="O329" s="1375"/>
      <c r="P329" s="1381"/>
      <c r="Q329" s="1374">
        <f t="shared" ca="1" si="36"/>
        <v>0</v>
      </c>
      <c r="R329" s="1382">
        <f t="shared" ca="1" si="37"/>
        <v>0</v>
      </c>
      <c r="S329" s="332">
        <f t="shared" si="34"/>
        <v>959</v>
      </c>
      <c r="T329" s="776"/>
      <c r="U329" s="1383">
        <f t="shared" ca="1" si="35"/>
        <v>0</v>
      </c>
    </row>
    <row r="330" spans="2:21" hidden="1">
      <c r="B330" s="757">
        <v>960</v>
      </c>
      <c r="C330" s="331" t="s">
        <v>2097</v>
      </c>
      <c r="D330" s="1374">
        <f ca="1">SUMIF(TB!$B$9:$E$120,ETB!B330,TB!$D$9:$D$120)</f>
        <v>0</v>
      </c>
      <c r="E330" s="1375">
        <f ca="1">SUMIF(TB!$B$9:$E$120,ETB!B330,TB!$E$9:$E$120)</f>
        <v>0</v>
      </c>
      <c r="F330" s="1374"/>
      <c r="G330" s="1381"/>
      <c r="H330" s="1381"/>
      <c r="I330" s="1381"/>
      <c r="J330" s="1374"/>
      <c r="K330" s="1375"/>
      <c r="L330" s="1374">
        <f>SUMIF(Journal!$C$10:$C$304,ETB!B330,Journal!$E$10:$E$304)</f>
        <v>0</v>
      </c>
      <c r="M330" s="1381">
        <f>SUMIF(Journal!$C$10:$C$304,ETB!B330,Journal!$F$10:$F$304)</f>
        <v>0</v>
      </c>
      <c r="N330" s="1374"/>
      <c r="O330" s="1375"/>
      <c r="P330" s="1381"/>
      <c r="Q330" s="1374">
        <f t="shared" ca="1" si="36"/>
        <v>0</v>
      </c>
      <c r="R330" s="1382">
        <f t="shared" ca="1" si="37"/>
        <v>0</v>
      </c>
      <c r="S330" s="332">
        <f t="shared" ref="S330:S338" si="38">B330</f>
        <v>960</v>
      </c>
      <c r="T330" s="776"/>
      <c r="U330" s="1383">
        <f t="shared" ref="U330:U338" ca="1" si="39">+Q330-R330</f>
        <v>0</v>
      </c>
    </row>
    <row r="331" spans="2:21" hidden="1">
      <c r="B331" s="757">
        <v>961</v>
      </c>
      <c r="C331" s="331" t="s">
        <v>2098</v>
      </c>
      <c r="D331" s="1374">
        <f ca="1">SUMIF(TB!$B$9:$E$120,ETB!B331,TB!$D$9:$D$120)</f>
        <v>0</v>
      </c>
      <c r="E331" s="1375">
        <f ca="1">SUMIF(TB!$B$9:$E$120,ETB!B331,TB!$E$9:$E$120)</f>
        <v>0</v>
      </c>
      <c r="F331" s="1374"/>
      <c r="G331" s="1381"/>
      <c r="H331" s="1381"/>
      <c r="I331" s="1381"/>
      <c r="J331" s="1374"/>
      <c r="K331" s="1375"/>
      <c r="L331" s="1374">
        <f>SUMIF(Journal!$C$10:$C$304,ETB!B331,Journal!$E$10:$E$304)</f>
        <v>0</v>
      </c>
      <c r="M331" s="1381">
        <f>SUMIF(Journal!$C$10:$C$304,ETB!B331,Journal!$F$10:$F$304)</f>
        <v>0</v>
      </c>
      <c r="N331" s="1374"/>
      <c r="O331" s="1375"/>
      <c r="P331" s="1381"/>
      <c r="Q331" s="1374">
        <f t="shared" ca="1" si="36"/>
        <v>0</v>
      </c>
      <c r="R331" s="1382">
        <f t="shared" ca="1" si="37"/>
        <v>0</v>
      </c>
      <c r="S331" s="332">
        <f t="shared" si="38"/>
        <v>961</v>
      </c>
      <c r="T331" s="776"/>
      <c r="U331" s="1383">
        <f t="shared" ca="1" si="39"/>
        <v>0</v>
      </c>
    </row>
    <row r="332" spans="2:21">
      <c r="B332" s="757">
        <v>966</v>
      </c>
      <c r="C332" s="331" t="s">
        <v>2099</v>
      </c>
      <c r="D332" s="1374">
        <f ca="1">SUMIF(TB!$B$9:$E$120,ETB!B332,TB!$D$9:$D$120)</f>
        <v>0</v>
      </c>
      <c r="E332" s="1375">
        <f ca="1">SUMIF(TB!$B$9:$E$120,ETB!B332,TB!$E$9:$E$120)</f>
        <v>0</v>
      </c>
      <c r="F332" s="1374"/>
      <c r="G332" s="1381"/>
      <c r="H332" s="1381"/>
      <c r="I332" s="1381"/>
      <c r="J332" s="1374"/>
      <c r="K332" s="1375"/>
      <c r="L332" s="1374">
        <f>SUMIF(Journal!$C$10:$C$304,ETB!B332,Journal!$E$10:$E$304)</f>
        <v>0</v>
      </c>
      <c r="M332" s="1381">
        <f>SUMIF(Journal!$C$10:$C$304,ETB!B332,Journal!$F$10:$F$304)</f>
        <v>100</v>
      </c>
      <c r="N332" s="1374"/>
      <c r="O332" s="1375"/>
      <c r="P332" s="1381"/>
      <c r="Q332" s="1374">
        <f t="shared" ca="1" si="36"/>
        <v>0</v>
      </c>
      <c r="R332" s="1382">
        <f t="shared" ca="1" si="37"/>
        <v>100</v>
      </c>
      <c r="S332" s="332">
        <f t="shared" si="38"/>
        <v>966</v>
      </c>
      <c r="T332" s="776"/>
      <c r="U332" s="1383">
        <f t="shared" ca="1" si="39"/>
        <v>-100</v>
      </c>
    </row>
    <row r="333" spans="2:21" hidden="1">
      <c r="B333" s="757">
        <v>967</v>
      </c>
      <c r="C333" s="331" t="s">
        <v>2100</v>
      </c>
      <c r="D333" s="1374">
        <f ca="1">SUMIF(TB!$B$9:$E$120,ETB!B333,TB!$D$9:$D$120)</f>
        <v>0</v>
      </c>
      <c r="E333" s="1375">
        <f ca="1">SUMIF(TB!$B$9:$E$120,ETB!B333,TB!$E$9:$E$120)</f>
        <v>0</v>
      </c>
      <c r="F333" s="1374"/>
      <c r="G333" s="1381"/>
      <c r="H333" s="1381"/>
      <c r="I333" s="1381"/>
      <c r="J333" s="1374"/>
      <c r="K333" s="1375"/>
      <c r="L333" s="1374">
        <f>SUMIF(Journal!$C$10:$C$304,ETB!B333,Journal!$E$10:$E$304)</f>
        <v>0</v>
      </c>
      <c r="M333" s="1381">
        <f>SUMIF(Journal!$C$10:$C$304,ETB!B333,Journal!$F$10:$F$304)</f>
        <v>0</v>
      </c>
      <c r="N333" s="1374"/>
      <c r="O333" s="1375"/>
      <c r="P333" s="1381"/>
      <c r="Q333" s="1374">
        <f t="shared" ca="1" si="36"/>
        <v>0</v>
      </c>
      <c r="R333" s="1382">
        <f t="shared" ca="1" si="37"/>
        <v>0</v>
      </c>
      <c r="S333" s="332">
        <f t="shared" si="38"/>
        <v>967</v>
      </c>
      <c r="T333" s="776"/>
      <c r="U333" s="1383">
        <f t="shared" ca="1" si="39"/>
        <v>0</v>
      </c>
    </row>
    <row r="334" spans="2:21" hidden="1">
      <c r="B334" s="757">
        <v>968</v>
      </c>
      <c r="C334" s="331" t="s">
        <v>2101</v>
      </c>
      <c r="D334" s="1374">
        <f ca="1">SUMIF(TB!$B$9:$E$120,ETB!B334,TB!$D$9:$D$120)</f>
        <v>0</v>
      </c>
      <c r="E334" s="1375">
        <f ca="1">SUMIF(TB!$B$9:$E$120,ETB!B334,TB!$E$9:$E$120)</f>
        <v>0</v>
      </c>
      <c r="F334" s="1374"/>
      <c r="G334" s="1381"/>
      <c r="H334" s="1381"/>
      <c r="I334" s="1381"/>
      <c r="J334" s="1374"/>
      <c r="K334" s="1375"/>
      <c r="L334" s="1374">
        <f>SUMIF(Journal!$C$10:$C$304,ETB!B334,Journal!$E$10:$E$304)</f>
        <v>0</v>
      </c>
      <c r="M334" s="1381">
        <f>SUMIF(Journal!$C$10:$C$304,ETB!B334,Journal!$F$10:$F$304)</f>
        <v>0</v>
      </c>
      <c r="N334" s="1374"/>
      <c r="O334" s="1375"/>
      <c r="P334" s="1381"/>
      <c r="Q334" s="1374">
        <f t="shared" ca="1" si="36"/>
        <v>0</v>
      </c>
      <c r="R334" s="1382">
        <f t="shared" ca="1" si="37"/>
        <v>0</v>
      </c>
      <c r="S334" s="332">
        <f t="shared" si="38"/>
        <v>968</v>
      </c>
      <c r="T334" s="776"/>
      <c r="U334" s="1383">
        <f t="shared" ca="1" si="39"/>
        <v>0</v>
      </c>
    </row>
    <row r="335" spans="2:21" hidden="1">
      <c r="B335" s="757">
        <v>969</v>
      </c>
      <c r="C335" s="331" t="s">
        <v>2102</v>
      </c>
      <c r="D335" s="1374">
        <f ca="1">SUMIF(TB!$B$9:$E$120,ETB!B335,TB!$D$9:$D$120)</f>
        <v>0</v>
      </c>
      <c r="E335" s="1375">
        <f ca="1">SUMIF(TB!$B$9:$E$120,ETB!B335,TB!$E$9:$E$120)</f>
        <v>0</v>
      </c>
      <c r="F335" s="1374"/>
      <c r="G335" s="1381"/>
      <c r="H335" s="1381"/>
      <c r="I335" s="1381"/>
      <c r="J335" s="1374"/>
      <c r="K335" s="1375"/>
      <c r="L335" s="1374">
        <f>SUMIF(Journal!$C$10:$C$304,ETB!B335,Journal!$E$10:$E$304)</f>
        <v>0</v>
      </c>
      <c r="M335" s="1381">
        <f>SUMIF(Journal!$C$10:$C$304,ETB!B335,Journal!$F$10:$F$304)</f>
        <v>0</v>
      </c>
      <c r="N335" s="1374"/>
      <c r="O335" s="1375"/>
      <c r="P335" s="1381"/>
      <c r="Q335" s="1374">
        <f t="shared" ca="1" si="36"/>
        <v>0</v>
      </c>
      <c r="R335" s="1382">
        <f t="shared" ca="1" si="37"/>
        <v>0</v>
      </c>
      <c r="S335" s="332">
        <f t="shared" si="38"/>
        <v>969</v>
      </c>
      <c r="T335" s="776"/>
      <c r="U335" s="1383">
        <f t="shared" ca="1" si="39"/>
        <v>0</v>
      </c>
    </row>
    <row r="336" spans="2:21" hidden="1">
      <c r="B336" s="757">
        <v>970</v>
      </c>
      <c r="C336" s="331" t="s">
        <v>2103</v>
      </c>
      <c r="D336" s="1374">
        <f ca="1">SUMIF(TB!$B$9:$E$120,ETB!B336,TB!$D$9:$D$120)</f>
        <v>0</v>
      </c>
      <c r="E336" s="1375">
        <f ca="1">SUMIF(TB!$B$9:$E$120,ETB!B336,TB!$E$9:$E$120)</f>
        <v>0</v>
      </c>
      <c r="F336" s="1374"/>
      <c r="G336" s="1381"/>
      <c r="H336" s="1381"/>
      <c r="I336" s="1381"/>
      <c r="J336" s="1374"/>
      <c r="K336" s="1375"/>
      <c r="L336" s="1374">
        <f>SUMIF(Journal!$C$10:$C$304,ETB!B336,Journal!$E$10:$E$304)</f>
        <v>0</v>
      </c>
      <c r="M336" s="1381">
        <f>SUMIF(Journal!$C$10:$C$304,ETB!B336,Journal!$F$10:$F$304)</f>
        <v>0</v>
      </c>
      <c r="N336" s="1374"/>
      <c r="O336" s="1375"/>
      <c r="P336" s="1381"/>
      <c r="Q336" s="1374">
        <f t="shared" ca="1" si="36"/>
        <v>0</v>
      </c>
      <c r="R336" s="1382">
        <f t="shared" ca="1" si="37"/>
        <v>0</v>
      </c>
      <c r="S336" s="332">
        <f t="shared" si="38"/>
        <v>970</v>
      </c>
      <c r="T336" s="776"/>
      <c r="U336" s="1383">
        <f t="shared" ca="1" si="39"/>
        <v>0</v>
      </c>
    </row>
    <row r="337" spans="2:21" hidden="1">
      <c r="B337" s="757">
        <v>971</v>
      </c>
      <c r="C337" s="331" t="s">
        <v>2104</v>
      </c>
      <c r="D337" s="1374">
        <f ca="1">SUMIF(TB!$B$9:$E$120,ETB!B337,TB!$D$9:$D$120)</f>
        <v>0</v>
      </c>
      <c r="E337" s="1375">
        <f ca="1">SUMIF(TB!$B$9:$E$120,ETB!B337,TB!$E$9:$E$120)</f>
        <v>0</v>
      </c>
      <c r="F337" s="1374"/>
      <c r="G337" s="1381"/>
      <c r="H337" s="1381"/>
      <c r="I337" s="1381"/>
      <c r="J337" s="1374"/>
      <c r="K337" s="1375"/>
      <c r="L337" s="1374">
        <f>SUMIF(Journal!$C$10:$C$304,ETB!B337,Journal!$E$10:$E$304)</f>
        <v>0</v>
      </c>
      <c r="M337" s="1381">
        <f>SUMIF(Journal!$C$10:$C$304,ETB!B337,Journal!$F$10:$F$304)</f>
        <v>0</v>
      </c>
      <c r="N337" s="1374"/>
      <c r="O337" s="1375"/>
      <c r="P337" s="1381"/>
      <c r="Q337" s="1374">
        <f t="shared" ca="1" si="36"/>
        <v>0</v>
      </c>
      <c r="R337" s="1382">
        <f t="shared" ca="1" si="37"/>
        <v>0</v>
      </c>
      <c r="S337" s="332">
        <f t="shared" si="38"/>
        <v>971</v>
      </c>
      <c r="T337" s="776"/>
      <c r="U337" s="1383">
        <f t="shared" ca="1" si="39"/>
        <v>0</v>
      </c>
    </row>
    <row r="338" spans="2:21" hidden="1">
      <c r="B338" s="757">
        <v>972</v>
      </c>
      <c r="C338" s="331" t="s">
        <v>2105</v>
      </c>
      <c r="D338" s="1374">
        <f ca="1">SUMIF(TB!$B$9:$E$120,ETB!B338,TB!$D$9:$D$120)</f>
        <v>0</v>
      </c>
      <c r="E338" s="1375">
        <f ca="1">SUMIF(TB!$B$9:$E$120,ETB!B338,TB!$E$9:$E$120)</f>
        <v>0</v>
      </c>
      <c r="F338" s="1374"/>
      <c r="G338" s="1381"/>
      <c r="H338" s="1381"/>
      <c r="I338" s="1381"/>
      <c r="J338" s="1374"/>
      <c r="K338" s="1375"/>
      <c r="L338" s="1374">
        <f>SUMIF(Journal!$C$10:$C$304,ETB!B338,Journal!$E$10:$E$304)</f>
        <v>0</v>
      </c>
      <c r="M338" s="1381">
        <f>SUMIF(Journal!$C$10:$C$304,ETB!B338,Journal!$F$10:$F$304)</f>
        <v>0</v>
      </c>
      <c r="N338" s="1374"/>
      <c r="O338" s="1375"/>
      <c r="P338" s="1381"/>
      <c r="Q338" s="1374">
        <f t="shared" ca="1" si="36"/>
        <v>0</v>
      </c>
      <c r="R338" s="1382">
        <f t="shared" ca="1" si="37"/>
        <v>0</v>
      </c>
      <c r="S338" s="332">
        <f t="shared" si="38"/>
        <v>972</v>
      </c>
      <c r="T338" s="776"/>
      <c r="U338" s="1383">
        <f t="shared" ca="1" si="39"/>
        <v>0</v>
      </c>
    </row>
    <row r="339" spans="2:21" hidden="1">
      <c r="B339" s="757">
        <v>973</v>
      </c>
      <c r="C339" s="331" t="s">
        <v>2105</v>
      </c>
      <c r="D339" s="1374">
        <f ca="1">SUMIF(TB!$B$9:$E$120,ETB!B339,TB!$D$9:$D$120)</f>
        <v>0</v>
      </c>
      <c r="E339" s="1375">
        <f ca="1">SUMIF(TB!$B$9:$E$120,ETB!B339,TB!$E$9:$E$120)</f>
        <v>0</v>
      </c>
      <c r="F339" s="1374"/>
      <c r="G339" s="1381"/>
      <c r="H339" s="1381"/>
      <c r="I339" s="1381"/>
      <c r="J339" s="1374"/>
      <c r="K339" s="1375"/>
      <c r="L339" s="1374">
        <f>SUMIF(Journal!$C$10:$C$304,ETB!B339,Journal!$E$10:$E$304)</f>
        <v>0</v>
      </c>
      <c r="M339" s="1381">
        <f>SUMIF(Journal!$C$10:$C$304,ETB!B339,Journal!$F$10:$F$304)</f>
        <v>0</v>
      </c>
      <c r="N339" s="1374"/>
      <c r="O339" s="1375"/>
      <c r="P339" s="1381"/>
      <c r="Q339" s="1374">
        <f t="shared" ca="1" si="36"/>
        <v>0</v>
      </c>
      <c r="R339" s="1382">
        <f t="shared" ca="1" si="37"/>
        <v>0</v>
      </c>
      <c r="S339" s="332">
        <f t="shared" si="34"/>
        <v>973</v>
      </c>
      <c r="T339" s="776"/>
      <c r="U339" s="1383">
        <f t="shared" ca="1" si="35"/>
        <v>0</v>
      </c>
    </row>
    <row r="340" spans="2:21" hidden="1">
      <c r="B340" s="757">
        <v>974</v>
      </c>
      <c r="C340" s="331" t="s">
        <v>2106</v>
      </c>
      <c r="D340" s="1374">
        <f ca="1">SUMIF(TB!$B$9:$E$120,ETB!B340,TB!$D$9:$D$120)</f>
        <v>0</v>
      </c>
      <c r="E340" s="1375">
        <f ca="1">SUMIF(TB!$B$9:$E$120,ETB!B340,TB!$E$9:$E$120)</f>
        <v>0</v>
      </c>
      <c r="F340" s="1374"/>
      <c r="G340" s="1381"/>
      <c r="H340" s="1381"/>
      <c r="I340" s="1381"/>
      <c r="J340" s="1374"/>
      <c r="K340" s="1375"/>
      <c r="L340" s="1374">
        <f>SUMIF(Journal!$C$10:$C$304,ETB!B340,Journal!$E$10:$E$304)</f>
        <v>0</v>
      </c>
      <c r="M340" s="1381">
        <f>SUMIF(Journal!$C$10:$C$304,ETB!B340,Journal!$F$10:$F$304)</f>
        <v>0</v>
      </c>
      <c r="N340" s="1374"/>
      <c r="O340" s="1375"/>
      <c r="P340" s="1381"/>
      <c r="Q340" s="1374">
        <f t="shared" ca="1" si="36"/>
        <v>0</v>
      </c>
      <c r="R340" s="1382">
        <f t="shared" ca="1" si="37"/>
        <v>0</v>
      </c>
      <c r="S340" s="332">
        <f t="shared" si="34"/>
        <v>974</v>
      </c>
      <c r="T340" s="776"/>
      <c r="U340" s="1383">
        <f t="shared" ca="1" si="35"/>
        <v>0</v>
      </c>
    </row>
    <row r="341" spans="2:21" hidden="1">
      <c r="B341" s="757">
        <v>983</v>
      </c>
      <c r="C341" s="331" t="s">
        <v>2107</v>
      </c>
      <c r="D341" s="1374">
        <f ca="1">SUMIF(TB!$B$9:$E$120,ETB!B341,TB!$D$9:$D$120)</f>
        <v>0</v>
      </c>
      <c r="E341" s="1375">
        <f ca="1">SUMIF(TB!$B$9:$E$120,ETB!B341,TB!$E$9:$E$120)</f>
        <v>0</v>
      </c>
      <c r="F341" s="1374"/>
      <c r="G341" s="1381"/>
      <c r="H341" s="1381"/>
      <c r="I341" s="1381"/>
      <c r="J341" s="1374"/>
      <c r="K341" s="1375"/>
      <c r="L341" s="1374">
        <f>SUMIF(Journal!$C$10:$C$304,ETB!B341,Journal!$E$10:$E$304)</f>
        <v>0</v>
      </c>
      <c r="M341" s="1381">
        <f>SUMIF(Journal!$C$10:$C$304,ETB!B341,Journal!$F$10:$F$304)</f>
        <v>0</v>
      </c>
      <c r="N341" s="1374"/>
      <c r="O341" s="1375"/>
      <c r="P341" s="1381"/>
      <c r="Q341" s="1374">
        <f t="shared" ca="1" si="36"/>
        <v>0</v>
      </c>
      <c r="R341" s="1382">
        <f t="shared" ca="1" si="37"/>
        <v>0</v>
      </c>
      <c r="S341" s="332">
        <f t="shared" si="34"/>
        <v>983</v>
      </c>
      <c r="T341" s="776"/>
      <c r="U341" s="1383">
        <f t="shared" ca="1" si="35"/>
        <v>0</v>
      </c>
    </row>
    <row r="342" spans="2:21" hidden="1">
      <c r="B342" s="757">
        <v>984</v>
      </c>
      <c r="C342" s="331" t="s">
        <v>2000</v>
      </c>
      <c r="D342" s="1374">
        <f ca="1">SUMIF(TB!$B$9:$E$120,ETB!B342,TB!$D$9:$D$120)</f>
        <v>0</v>
      </c>
      <c r="E342" s="1375">
        <f ca="1">SUMIF(TB!$B$9:$E$120,ETB!B342,TB!$E$9:$E$120)</f>
        <v>0</v>
      </c>
      <c r="F342" s="1374"/>
      <c r="G342" s="1381"/>
      <c r="H342" s="1381"/>
      <c r="I342" s="1381"/>
      <c r="J342" s="1374"/>
      <c r="K342" s="1375"/>
      <c r="L342" s="1374">
        <f>SUMIF(Journal!$C$10:$C$304,ETB!B342,Journal!$E$10:$E$304)</f>
        <v>0</v>
      </c>
      <c r="M342" s="1381">
        <f>SUMIF(Journal!$C$10:$C$304,ETB!B342,Journal!$F$10:$F$304)</f>
        <v>0</v>
      </c>
      <c r="N342" s="1374"/>
      <c r="O342" s="1375"/>
      <c r="P342" s="1381"/>
      <c r="Q342" s="1374">
        <f t="shared" ca="1" si="36"/>
        <v>0</v>
      </c>
      <c r="R342" s="1382">
        <f t="shared" ca="1" si="37"/>
        <v>0</v>
      </c>
      <c r="S342" s="332">
        <f t="shared" si="29"/>
        <v>984</v>
      </c>
      <c r="T342" s="776"/>
      <c r="U342" s="1383">
        <f t="shared" ca="1" si="30"/>
        <v>0</v>
      </c>
    </row>
    <row r="343" spans="2:21">
      <c r="B343" s="757">
        <v>0</v>
      </c>
      <c r="C343" s="331" t="s">
        <v>2108</v>
      </c>
      <c r="D343" s="1374">
        <f ca="1">SUMIF(TB!$B$9:$E$120,ETB!B343,TB!$D$9:$D$120)</f>
        <v>0</v>
      </c>
      <c r="E343" s="1375">
        <f ca="1">SUMIF(TB!$B$9:$E$120,ETB!B343,TB!$E$9:$E$120)</f>
        <v>0</v>
      </c>
      <c r="F343" s="1374">
        <f>'C3-1-P - BP -1'!AI1333</f>
        <v>0</v>
      </c>
      <c r="G343" s="1381"/>
      <c r="H343" s="1381"/>
      <c r="I343" s="1381"/>
      <c r="J343" s="1374"/>
      <c r="K343" s="1375"/>
      <c r="L343" s="1374">
        <f>SUMIF(Journal!$C$10:$C$304,ETB!B343,Journal!$E$10:$E$304)</f>
        <v>0</v>
      </c>
      <c r="M343" s="1375">
        <f>SUMIF(Journal!$C$10:$C$304,ETB!B343,Journal!$F$10:$F$304)</f>
        <v>0</v>
      </c>
      <c r="N343" s="1374"/>
      <c r="O343" s="1375"/>
      <c r="P343" s="1381"/>
      <c r="Q343" s="1374">
        <f t="shared" ca="1" si="36"/>
        <v>0</v>
      </c>
      <c r="R343" s="1382">
        <f t="shared" ca="1" si="37"/>
        <v>0</v>
      </c>
      <c r="S343" s="332">
        <f t="shared" si="29"/>
        <v>0</v>
      </c>
      <c r="T343" s="776"/>
      <c r="U343" s="1383">
        <f t="shared" ca="1" si="30"/>
        <v>0</v>
      </c>
    </row>
    <row r="344" spans="2:21" ht="16.149999999999999" thickBot="1">
      <c r="B344" s="758"/>
      <c r="C344" s="333"/>
      <c r="D344" s="1388"/>
      <c r="E344" s="1389"/>
      <c r="F344" s="1388"/>
      <c r="G344" s="1390"/>
      <c r="H344" s="1390"/>
      <c r="I344" s="1390"/>
      <c r="J344" s="1388"/>
      <c r="K344" s="1390"/>
      <c r="L344" s="1388"/>
      <c r="M344" s="1390"/>
      <c r="N344" s="1388"/>
      <c r="O344" s="1389"/>
      <c r="P344" s="1390"/>
      <c r="Q344" s="1388"/>
      <c r="R344" s="1391"/>
      <c r="S344" s="336"/>
      <c r="T344" s="1384">
        <f ca="1">SUM(U9:U344)</f>
        <v>5972.8735000006327</v>
      </c>
      <c r="U344" s="1383">
        <f t="shared" si="30"/>
        <v>0</v>
      </c>
    </row>
    <row r="345" spans="2:21">
      <c r="B345" s="756"/>
      <c r="C345" s="334"/>
      <c r="D345" s="1392"/>
      <c r="E345" s="1393"/>
      <c r="F345" s="1392"/>
      <c r="G345" s="1394"/>
      <c r="H345" s="1394"/>
      <c r="I345" s="1394"/>
      <c r="J345" s="1392"/>
      <c r="K345" s="1394"/>
      <c r="L345" s="1374"/>
      <c r="M345" s="1381"/>
      <c r="N345" s="1392"/>
      <c r="O345" s="1393"/>
      <c r="P345" s="335"/>
      <c r="Q345" s="1392"/>
      <c r="R345" s="1395"/>
      <c r="S345" s="332"/>
      <c r="T345" s="1384">
        <f ca="1">SUM(U346:U679)</f>
        <v>-5972.8735000000379</v>
      </c>
      <c r="U345" s="1383">
        <f t="shared" si="30"/>
        <v>0</v>
      </c>
    </row>
    <row r="346" spans="2:21">
      <c r="B346" s="757">
        <v>1</v>
      </c>
      <c r="C346" s="331" t="s">
        <v>2109</v>
      </c>
      <c r="D346" s="1392">
        <f ca="1">SUMIF(TB!$B$9:$E$120,ETB!B346,TB!$D$9:$D$120)</f>
        <v>0</v>
      </c>
      <c r="E346" s="1393">
        <f ca="1">SUMIF(TB!$B$9:$E$120,ETB!B346,TB!$E$9:$E$120)</f>
        <v>0</v>
      </c>
      <c r="F346" s="1374">
        <f>'C3-1-P - BP -1'!I1333</f>
        <v>294.39999999999998</v>
      </c>
      <c r="G346" s="1381">
        <f>'C3-1-R - BR -1'!I384</f>
        <v>1406</v>
      </c>
      <c r="H346" s="1381"/>
      <c r="I346" s="1381"/>
      <c r="J346" s="1374"/>
      <c r="K346" s="1381"/>
      <c r="L346" s="1374">
        <f>SUMIF(Journal!$C$10:$C$304,ETB!B346,Journal!$E$10:$E$304)</f>
        <v>12906</v>
      </c>
      <c r="M346" s="1381">
        <f>SUMIF(Journal!$C$10:$C$304,ETB!B346,Journal!$F$10:$F$304)</f>
        <v>685407.63</v>
      </c>
      <c r="N346" s="1374"/>
      <c r="O346" s="1375"/>
      <c r="P346" s="335">
        <f>B346</f>
        <v>1</v>
      </c>
      <c r="Q346" s="1392">
        <f t="shared" ref="Q346" ca="1" si="40">MAX((D346-E346+F346-G346+J346-K346+L346-M346+N346-O346),0)</f>
        <v>0</v>
      </c>
      <c r="R346" s="1395">
        <f t="shared" ref="R346" ca="1" si="41">MAX((M346-L346+K346-J346+G346-F346+E346-D346+O346-N346),0)</f>
        <v>673613.23</v>
      </c>
      <c r="S346" s="332">
        <f t="shared" ref="S346" si="42">B346</f>
        <v>1</v>
      </c>
      <c r="T346" s="776"/>
      <c r="U346" s="1383">
        <f t="shared" ca="1" si="30"/>
        <v>-673613.23</v>
      </c>
    </row>
    <row r="347" spans="2:21" hidden="1">
      <c r="B347" s="757">
        <v>3</v>
      </c>
      <c r="C347" s="331" t="s">
        <v>2110</v>
      </c>
      <c r="D347" s="1392">
        <f ca="1">SUMIF(TB!$B$9:$E$120,ETB!B347,TB!$D$9:$D$120)</f>
        <v>0</v>
      </c>
      <c r="E347" s="1393">
        <f ca="1">SUMIF(TB!$B$9:$E$120,ETB!B347,TB!$E$9:$E$120)</f>
        <v>0</v>
      </c>
      <c r="F347" s="1374"/>
      <c r="G347" s="1381"/>
      <c r="H347" s="1381"/>
      <c r="I347" s="1381"/>
      <c r="J347" s="1374"/>
      <c r="K347" s="1381"/>
      <c r="L347" s="1374">
        <f>SUMIF(Journal!$C$10:$C$304,ETB!B347,Journal!$E$10:$E$304)</f>
        <v>0</v>
      </c>
      <c r="M347" s="1381">
        <f>SUMIF(Journal!$C$10:$C$304,ETB!B347,Journal!$F$10:$F$304)</f>
        <v>0</v>
      </c>
      <c r="N347" s="1374"/>
      <c r="O347" s="1375"/>
      <c r="P347" s="335">
        <f t="shared" ref="P347:P496" si="43">B347</f>
        <v>3</v>
      </c>
      <c r="Q347" s="1392">
        <f t="shared" ref="Q347:Q410" ca="1" si="44">MAX((D347-E347+F347-G347+J347-K347+L347-M347+N347-O347),0)</f>
        <v>0</v>
      </c>
      <c r="R347" s="1395">
        <f t="shared" ref="R347:R410" ca="1" si="45">MAX((M347-L347+K347-J347+G347-F347+E347-D347+O347-N347),0)</f>
        <v>0</v>
      </c>
      <c r="S347" s="332">
        <f t="shared" ref="S347:S496" si="46">B347</f>
        <v>3</v>
      </c>
      <c r="T347" s="776"/>
      <c r="U347" s="1383">
        <f t="shared" ca="1" si="30"/>
        <v>0</v>
      </c>
    </row>
    <row r="348" spans="2:21" hidden="1">
      <c r="B348" s="757">
        <v>4</v>
      </c>
      <c r="C348" s="331" t="s">
        <v>2111</v>
      </c>
      <c r="D348" s="1392">
        <f ca="1">SUMIF(TB!$B$9:$E$120,ETB!B348,TB!$D$9:$D$120)</f>
        <v>0</v>
      </c>
      <c r="E348" s="1393">
        <f ca="1">SUMIF(TB!$B$9:$E$120,ETB!B348,TB!$E$9:$E$120)</f>
        <v>0</v>
      </c>
      <c r="F348" s="1374"/>
      <c r="G348" s="1381"/>
      <c r="H348" s="1381"/>
      <c r="I348" s="1381"/>
      <c r="J348" s="1374"/>
      <c r="K348" s="1381"/>
      <c r="L348" s="1374">
        <f>SUMIF(Journal!$C$10:$C$304,ETB!B348,Journal!$E$10:$E$304)</f>
        <v>0</v>
      </c>
      <c r="M348" s="1381">
        <f>SUMIF(Journal!$C$10:$C$304,ETB!B348,Journal!$F$10:$F$304)</f>
        <v>0</v>
      </c>
      <c r="N348" s="1374"/>
      <c r="O348" s="1375"/>
      <c r="P348" s="335">
        <f t="shared" si="43"/>
        <v>4</v>
      </c>
      <c r="Q348" s="1392">
        <f t="shared" ca="1" si="44"/>
        <v>0</v>
      </c>
      <c r="R348" s="1395">
        <f t="shared" ca="1" si="45"/>
        <v>0</v>
      </c>
      <c r="S348" s="332">
        <f t="shared" si="46"/>
        <v>4</v>
      </c>
      <c r="T348" s="776"/>
      <c r="U348" s="1383">
        <f t="shared" ca="1" si="30"/>
        <v>0</v>
      </c>
    </row>
    <row r="349" spans="2:21" hidden="1">
      <c r="B349" s="757">
        <v>5</v>
      </c>
      <c r="C349" s="331" t="s">
        <v>2112</v>
      </c>
      <c r="D349" s="1392">
        <f ca="1">SUMIF(TB!$B$9:$E$120,ETB!B349,TB!$D$9:$D$120)</f>
        <v>0</v>
      </c>
      <c r="E349" s="1393">
        <f ca="1">SUMIF(TB!$B$9:$E$120,ETB!B349,TB!$E$9:$E$120)</f>
        <v>0</v>
      </c>
      <c r="F349" s="1374"/>
      <c r="G349" s="1381"/>
      <c r="H349" s="1381"/>
      <c r="I349" s="1381"/>
      <c r="J349" s="1374"/>
      <c r="K349" s="1381"/>
      <c r="L349" s="1374">
        <f>SUMIF(Journal!$C$10:$C$304,ETB!B349,Journal!$E$10:$E$304)</f>
        <v>0</v>
      </c>
      <c r="M349" s="1381">
        <f>SUMIF(Journal!$C$10:$C$304,ETB!B349,Journal!$F$10:$F$304)</f>
        <v>0</v>
      </c>
      <c r="N349" s="1374"/>
      <c r="O349" s="1375"/>
      <c r="P349" s="335">
        <f t="shared" ref="P349:P352" si="47">B349</f>
        <v>5</v>
      </c>
      <c r="Q349" s="1392">
        <f t="shared" ca="1" si="44"/>
        <v>0</v>
      </c>
      <c r="R349" s="1395">
        <f t="shared" ca="1" si="45"/>
        <v>0</v>
      </c>
      <c r="S349" s="332">
        <f t="shared" ref="S349:S352" si="48">B349</f>
        <v>5</v>
      </c>
      <c r="T349" s="776"/>
      <c r="U349" s="1383">
        <f t="shared" ca="1" si="30"/>
        <v>0</v>
      </c>
    </row>
    <row r="350" spans="2:21" hidden="1">
      <c r="B350" s="757">
        <v>2</v>
      </c>
      <c r="C350" s="331" t="s">
        <v>2113</v>
      </c>
      <c r="D350" s="1392">
        <f ca="1">SUMIF(TB!$B$9:$E$120,ETB!B350,TB!$D$9:$D$120)</f>
        <v>0</v>
      </c>
      <c r="E350" s="1393">
        <f ca="1">SUMIF(TB!$B$9:$E$120,ETB!B350,TB!$E$9:$E$120)</f>
        <v>0</v>
      </c>
      <c r="F350" s="1374"/>
      <c r="G350" s="1381"/>
      <c r="H350" s="1381"/>
      <c r="I350" s="1381"/>
      <c r="J350" s="1374"/>
      <c r="K350" s="1381"/>
      <c r="L350" s="1374">
        <f>SUMIF(Journal!$C$10:$C$304,ETB!B350,Journal!$E$10:$E$304)</f>
        <v>0</v>
      </c>
      <c r="M350" s="1381">
        <f>SUMIF(Journal!$C$10:$C$304,ETB!B350,Journal!$F$10:$F$304)</f>
        <v>0</v>
      </c>
      <c r="N350" s="1374"/>
      <c r="O350" s="1375"/>
      <c r="P350" s="335">
        <f t="shared" si="47"/>
        <v>2</v>
      </c>
      <c r="Q350" s="1392">
        <f t="shared" ca="1" si="44"/>
        <v>0</v>
      </c>
      <c r="R350" s="1395">
        <f t="shared" ca="1" si="45"/>
        <v>0</v>
      </c>
      <c r="S350" s="332">
        <f t="shared" si="48"/>
        <v>2</v>
      </c>
      <c r="T350" s="776"/>
      <c r="U350" s="1383">
        <f t="shared" ca="1" si="30"/>
        <v>0</v>
      </c>
    </row>
    <row r="351" spans="2:21" hidden="1">
      <c r="B351" s="757">
        <v>11</v>
      </c>
      <c r="C351" s="331" t="s">
        <v>2114</v>
      </c>
      <c r="D351" s="1392">
        <f ca="1">SUMIF(TB!$B$9:$E$120,ETB!B351,TB!$D$9:$D$120)</f>
        <v>0</v>
      </c>
      <c r="E351" s="1393">
        <f ca="1">SUMIF(TB!$B$9:$E$120,ETB!B351,TB!$E$9:$E$120)</f>
        <v>0</v>
      </c>
      <c r="F351" s="1374"/>
      <c r="G351" s="1381"/>
      <c r="H351" s="1381"/>
      <c r="I351" s="1381"/>
      <c r="J351" s="1374"/>
      <c r="K351" s="1381"/>
      <c r="L351" s="1374">
        <f>SUMIF(Journal!$C$10:$C$304,ETB!B351,Journal!$E$10:$E$304)</f>
        <v>0</v>
      </c>
      <c r="M351" s="1381">
        <f>SUMIF(Journal!$C$10:$C$304,ETB!B351,Journal!$F$10:$F$304)</f>
        <v>0</v>
      </c>
      <c r="N351" s="1374"/>
      <c r="O351" s="1375"/>
      <c r="P351" s="335">
        <f t="shared" si="47"/>
        <v>11</v>
      </c>
      <c r="Q351" s="1392">
        <f t="shared" ca="1" si="44"/>
        <v>0</v>
      </c>
      <c r="R351" s="1395">
        <f t="shared" ca="1" si="45"/>
        <v>0</v>
      </c>
      <c r="S351" s="332">
        <f t="shared" si="48"/>
        <v>11</v>
      </c>
      <c r="T351" s="776"/>
      <c r="U351" s="1383">
        <f t="shared" ca="1" si="30"/>
        <v>0</v>
      </c>
    </row>
    <row r="352" spans="2:21" hidden="1">
      <c r="B352" s="757">
        <v>12</v>
      </c>
      <c r="C352" s="331" t="s">
        <v>2115</v>
      </c>
      <c r="D352" s="1392">
        <f ca="1">SUMIF(TB!$B$9:$E$120,ETB!B352,TB!$D$9:$D$120)</f>
        <v>0</v>
      </c>
      <c r="E352" s="1393">
        <f ca="1">SUMIF(TB!$B$9:$E$120,ETB!B352,TB!$E$9:$E$120)</f>
        <v>0</v>
      </c>
      <c r="F352" s="1374"/>
      <c r="G352" s="1381"/>
      <c r="H352" s="1381"/>
      <c r="I352" s="1381"/>
      <c r="J352" s="1374"/>
      <c r="K352" s="1381"/>
      <c r="L352" s="1374">
        <f>SUMIF(Journal!$C$10:$C$304,ETB!B352,Journal!$E$10:$E$304)</f>
        <v>0</v>
      </c>
      <c r="M352" s="1381">
        <f>SUMIF(Journal!$C$10:$C$304,ETB!B352,Journal!$F$10:$F$304)</f>
        <v>0</v>
      </c>
      <c r="N352" s="1374"/>
      <c r="O352" s="1375"/>
      <c r="P352" s="335">
        <f t="shared" si="47"/>
        <v>12</v>
      </c>
      <c r="Q352" s="1392">
        <f t="shared" ca="1" si="44"/>
        <v>0</v>
      </c>
      <c r="R352" s="1395">
        <f t="shared" ca="1" si="45"/>
        <v>0</v>
      </c>
      <c r="S352" s="332">
        <f t="shared" si="48"/>
        <v>12</v>
      </c>
      <c r="T352" s="776"/>
      <c r="U352" s="1383">
        <f t="shared" ca="1" si="30"/>
        <v>0</v>
      </c>
    </row>
    <row r="353" spans="2:21" hidden="1">
      <c r="B353" s="757">
        <v>13</v>
      </c>
      <c r="C353" s="331" t="s">
        <v>2116</v>
      </c>
      <c r="D353" s="1392">
        <f ca="1">SUMIF(TB!$B$9:$E$120,ETB!B353,TB!$D$9:$D$120)</f>
        <v>0</v>
      </c>
      <c r="E353" s="1393">
        <f ca="1">SUMIF(TB!$B$9:$E$120,ETB!B353,TB!$E$9:$E$120)</f>
        <v>0</v>
      </c>
      <c r="F353" s="1374"/>
      <c r="G353" s="1381"/>
      <c r="H353" s="1381"/>
      <c r="I353" s="1381"/>
      <c r="J353" s="1374"/>
      <c r="K353" s="1381"/>
      <c r="L353" s="1374">
        <f>SUMIF(Journal!$C$10:$C$304,ETB!B353,Journal!$E$10:$E$304)</f>
        <v>0</v>
      </c>
      <c r="M353" s="1381">
        <f>SUMIF(Journal!$C$10:$C$304,ETB!B353,Journal!$F$10:$F$304)</f>
        <v>0</v>
      </c>
      <c r="N353" s="1374"/>
      <c r="O353" s="1375"/>
      <c r="P353" s="335">
        <f t="shared" si="43"/>
        <v>13</v>
      </c>
      <c r="Q353" s="1392">
        <f t="shared" ca="1" si="44"/>
        <v>0</v>
      </c>
      <c r="R353" s="1395">
        <f t="shared" ca="1" si="45"/>
        <v>0</v>
      </c>
      <c r="S353" s="332">
        <f t="shared" si="46"/>
        <v>13</v>
      </c>
      <c r="T353" s="776"/>
      <c r="U353" s="1383">
        <f t="shared" ca="1" si="30"/>
        <v>0</v>
      </c>
    </row>
    <row r="354" spans="2:21" hidden="1">
      <c r="B354" s="757">
        <v>14</v>
      </c>
      <c r="C354" s="331" t="s">
        <v>2117</v>
      </c>
      <c r="D354" s="1392">
        <f ca="1">SUMIF(TB!$B$9:$E$120,ETB!B354,TB!$D$9:$D$120)</f>
        <v>0</v>
      </c>
      <c r="E354" s="1393">
        <f ca="1">SUMIF(TB!$B$9:$E$120,ETB!B354,TB!$E$9:$E$120)</f>
        <v>0</v>
      </c>
      <c r="F354" s="1374"/>
      <c r="G354" s="1381"/>
      <c r="H354" s="1381"/>
      <c r="I354" s="1381"/>
      <c r="J354" s="1374"/>
      <c r="K354" s="1381"/>
      <c r="L354" s="1374">
        <f>SUMIF(Journal!$C$10:$C$304,ETB!B354,Journal!$E$10:$E$304)</f>
        <v>0</v>
      </c>
      <c r="M354" s="1381">
        <f>SUMIF(Journal!$C$10:$C$304,ETB!B354,Journal!$F$10:$F$304)</f>
        <v>0</v>
      </c>
      <c r="N354" s="1374"/>
      <c r="O354" s="1375"/>
      <c r="P354" s="335">
        <f t="shared" si="43"/>
        <v>14</v>
      </c>
      <c r="Q354" s="1392">
        <f t="shared" ca="1" si="44"/>
        <v>0</v>
      </c>
      <c r="R354" s="1395">
        <f t="shared" ca="1" si="45"/>
        <v>0</v>
      </c>
      <c r="S354" s="332">
        <f t="shared" si="46"/>
        <v>14</v>
      </c>
      <c r="T354" s="776"/>
      <c r="U354" s="1383">
        <f t="shared" ca="1" si="30"/>
        <v>0</v>
      </c>
    </row>
    <row r="355" spans="2:21" hidden="1">
      <c r="B355" s="757">
        <v>15</v>
      </c>
      <c r="C355" s="331" t="s">
        <v>2118</v>
      </c>
      <c r="D355" s="1392">
        <f ca="1">SUMIF(TB!$B$9:$E$120,ETB!B355,TB!$D$9:$D$120)</f>
        <v>0</v>
      </c>
      <c r="E355" s="1393">
        <f ca="1">SUMIF(TB!$B$9:$E$120,ETB!B355,TB!$E$9:$E$120)</f>
        <v>0</v>
      </c>
      <c r="F355" s="1374"/>
      <c r="G355" s="1381"/>
      <c r="H355" s="1381"/>
      <c r="I355" s="1381"/>
      <c r="J355" s="1374"/>
      <c r="K355" s="1381"/>
      <c r="L355" s="1374">
        <f>SUMIF(Journal!$C$10:$C$304,ETB!B355,Journal!$E$10:$E$304)</f>
        <v>0</v>
      </c>
      <c r="M355" s="1381">
        <f>SUMIF(Journal!$C$10:$C$304,ETB!B355,Journal!$F$10:$F$304)</f>
        <v>0</v>
      </c>
      <c r="N355" s="1374"/>
      <c r="O355" s="1375"/>
      <c r="P355" s="335">
        <f t="shared" si="43"/>
        <v>15</v>
      </c>
      <c r="Q355" s="1392">
        <f t="shared" ca="1" si="44"/>
        <v>0</v>
      </c>
      <c r="R355" s="1395">
        <f t="shared" ca="1" si="45"/>
        <v>0</v>
      </c>
      <c r="S355" s="332">
        <f t="shared" si="46"/>
        <v>15</v>
      </c>
      <c r="T355" s="776"/>
      <c r="U355" s="1383">
        <f t="shared" ca="1" si="30"/>
        <v>0</v>
      </c>
    </row>
    <row r="356" spans="2:21" hidden="1">
      <c r="B356" s="757">
        <v>17</v>
      </c>
      <c r="C356" s="331" t="s">
        <v>2119</v>
      </c>
      <c r="D356" s="1392">
        <f ca="1">SUMIF(TB!$B$9:$E$120,ETB!B356,TB!$D$9:$D$120)</f>
        <v>0</v>
      </c>
      <c r="E356" s="1393">
        <f ca="1">SUMIF(TB!$B$9:$E$120,ETB!B356,TB!$E$9:$E$120)</f>
        <v>0</v>
      </c>
      <c r="F356" s="1374"/>
      <c r="G356" s="1381"/>
      <c r="H356" s="1381"/>
      <c r="I356" s="1381"/>
      <c r="J356" s="1374"/>
      <c r="K356" s="1381"/>
      <c r="L356" s="1374">
        <f>SUMIF(Journal!$C$10:$C$304,ETB!B356,Journal!$E$10:$E$304)</f>
        <v>0</v>
      </c>
      <c r="M356" s="1381">
        <f>SUMIF(Journal!$C$10:$C$304,ETB!B356,Journal!$F$10:$F$304)</f>
        <v>0</v>
      </c>
      <c r="N356" s="1374"/>
      <c r="O356" s="1375"/>
      <c r="P356" s="335">
        <f t="shared" si="43"/>
        <v>17</v>
      </c>
      <c r="Q356" s="1392">
        <f t="shared" ca="1" si="44"/>
        <v>0</v>
      </c>
      <c r="R356" s="1395">
        <f t="shared" ca="1" si="45"/>
        <v>0</v>
      </c>
      <c r="S356" s="332">
        <f t="shared" si="46"/>
        <v>17</v>
      </c>
      <c r="T356" s="776"/>
      <c r="U356" s="1383">
        <f t="shared" ca="1" si="30"/>
        <v>0</v>
      </c>
    </row>
    <row r="357" spans="2:21" hidden="1">
      <c r="B357" s="757">
        <v>18</v>
      </c>
      <c r="C357" s="331" t="s">
        <v>2120</v>
      </c>
      <c r="D357" s="1392">
        <f ca="1">SUMIF(TB!$B$9:$E$120,ETB!B357,TB!$D$9:$D$120)</f>
        <v>0</v>
      </c>
      <c r="E357" s="1393">
        <f ca="1">SUMIF(TB!$B$9:$E$120,ETB!B357,TB!$E$9:$E$120)</f>
        <v>0</v>
      </c>
      <c r="F357" s="1374"/>
      <c r="G357" s="1381"/>
      <c r="H357" s="1381"/>
      <c r="I357" s="1381"/>
      <c r="J357" s="1374"/>
      <c r="K357" s="1381"/>
      <c r="L357" s="1374">
        <f>SUMIF(Journal!$C$10:$C$304,ETB!B357,Journal!$E$10:$E$304)</f>
        <v>0</v>
      </c>
      <c r="M357" s="1381">
        <f>SUMIF(Journal!$C$10:$C$304,ETB!B357,Journal!$F$10:$F$304)</f>
        <v>0</v>
      </c>
      <c r="N357" s="1374"/>
      <c r="O357" s="1375"/>
      <c r="P357" s="335">
        <f t="shared" si="43"/>
        <v>18</v>
      </c>
      <c r="Q357" s="1392">
        <f t="shared" ca="1" si="44"/>
        <v>0</v>
      </c>
      <c r="R357" s="1395">
        <f t="shared" ca="1" si="45"/>
        <v>0</v>
      </c>
      <c r="S357" s="332">
        <f t="shared" si="46"/>
        <v>18</v>
      </c>
      <c r="T357" s="776"/>
      <c r="U357" s="1383">
        <f t="shared" ca="1" si="30"/>
        <v>0</v>
      </c>
    </row>
    <row r="358" spans="2:21" hidden="1">
      <c r="B358" s="757">
        <v>19</v>
      </c>
      <c r="C358" s="331" t="s">
        <v>2121</v>
      </c>
      <c r="D358" s="1392">
        <f ca="1">SUMIF(TB!$B$9:$E$120,ETB!B358,TB!$D$9:$D$120)</f>
        <v>0</v>
      </c>
      <c r="E358" s="1393">
        <f ca="1">SUMIF(TB!$B$9:$E$120,ETB!B358,TB!$E$9:$E$120)</f>
        <v>0</v>
      </c>
      <c r="F358" s="1374"/>
      <c r="G358" s="1381"/>
      <c r="H358" s="1381"/>
      <c r="I358" s="1381"/>
      <c r="J358" s="1374"/>
      <c r="K358" s="1381"/>
      <c r="L358" s="1374">
        <f>SUMIF(Journal!$C$10:$C$304,ETB!B358,Journal!$E$10:$E$304)</f>
        <v>0</v>
      </c>
      <c r="M358" s="1381">
        <f>SUMIF(Journal!$C$10:$C$304,ETB!B358,Journal!$F$10:$F$304)</f>
        <v>0</v>
      </c>
      <c r="N358" s="1374"/>
      <c r="O358" s="1375"/>
      <c r="P358" s="335">
        <f t="shared" si="43"/>
        <v>19</v>
      </c>
      <c r="Q358" s="1392">
        <f t="shared" ca="1" si="44"/>
        <v>0</v>
      </c>
      <c r="R358" s="1395">
        <f t="shared" ca="1" si="45"/>
        <v>0</v>
      </c>
      <c r="S358" s="332">
        <f t="shared" si="46"/>
        <v>19</v>
      </c>
      <c r="T358" s="776"/>
      <c r="U358" s="1383">
        <f t="shared" ca="1" si="30"/>
        <v>0</v>
      </c>
    </row>
    <row r="359" spans="2:21" hidden="1">
      <c r="B359" s="757">
        <v>23</v>
      </c>
      <c r="C359" s="331" t="s">
        <v>2122</v>
      </c>
      <c r="D359" s="1392">
        <f ca="1">SUMIF(TB!$B$9:$E$120,ETB!B359,TB!$D$9:$D$120)</f>
        <v>0</v>
      </c>
      <c r="E359" s="1393">
        <f ca="1">SUMIF(TB!$B$9:$E$120,ETB!B359,TB!$E$9:$E$120)</f>
        <v>0</v>
      </c>
      <c r="F359" s="1374"/>
      <c r="G359" s="1381"/>
      <c r="H359" s="1381"/>
      <c r="I359" s="1381"/>
      <c r="J359" s="1374"/>
      <c r="K359" s="1381"/>
      <c r="L359" s="1374">
        <f>SUMIF(Journal!$C$10:$C$304,ETB!B359,Journal!$E$10:$E$304)</f>
        <v>0</v>
      </c>
      <c r="M359" s="1381">
        <f>SUMIF(Journal!$C$10:$C$304,ETB!B359,Journal!$F$10:$F$304)</f>
        <v>0</v>
      </c>
      <c r="N359" s="1374"/>
      <c r="O359" s="1375"/>
      <c r="P359" s="335">
        <f t="shared" si="43"/>
        <v>23</v>
      </c>
      <c r="Q359" s="1392">
        <f t="shared" ca="1" si="44"/>
        <v>0</v>
      </c>
      <c r="R359" s="1395">
        <f t="shared" ca="1" si="45"/>
        <v>0</v>
      </c>
      <c r="S359" s="332">
        <f t="shared" si="46"/>
        <v>23</v>
      </c>
      <c r="T359" s="776"/>
      <c r="U359" s="1383">
        <f t="shared" ca="1" si="30"/>
        <v>0</v>
      </c>
    </row>
    <row r="360" spans="2:21" hidden="1">
      <c r="B360" s="757">
        <v>25</v>
      </c>
      <c r="C360" s="331" t="s">
        <v>2123</v>
      </c>
      <c r="D360" s="1392">
        <f ca="1">SUMIF(TB!$B$9:$E$120,ETB!B360,TB!$D$9:$D$120)</f>
        <v>0</v>
      </c>
      <c r="E360" s="1393">
        <f ca="1">SUMIF(TB!$B$9:$E$120,ETB!B360,TB!$E$9:$E$120)</f>
        <v>0</v>
      </c>
      <c r="F360" s="1374"/>
      <c r="G360" s="1381"/>
      <c r="H360" s="1381"/>
      <c r="I360" s="1381"/>
      <c r="J360" s="1374"/>
      <c r="K360" s="1381"/>
      <c r="L360" s="1374">
        <f>SUMIF(Journal!$C$10:$C$304,ETB!B360,Journal!$E$10:$E$304)</f>
        <v>0</v>
      </c>
      <c r="M360" s="1381">
        <f>SUMIF(Journal!$C$10:$C$304,ETB!B360,Journal!$F$10:$F$304)</f>
        <v>0</v>
      </c>
      <c r="N360" s="1374"/>
      <c r="O360" s="1375"/>
      <c r="P360" s="335">
        <f t="shared" si="43"/>
        <v>25</v>
      </c>
      <c r="Q360" s="1392">
        <f t="shared" ca="1" si="44"/>
        <v>0</v>
      </c>
      <c r="R360" s="1395">
        <f t="shared" ca="1" si="45"/>
        <v>0</v>
      </c>
      <c r="S360" s="332">
        <f t="shared" si="46"/>
        <v>25</v>
      </c>
      <c r="T360" s="776"/>
      <c r="U360" s="1383">
        <f t="shared" ca="1" si="30"/>
        <v>0</v>
      </c>
    </row>
    <row r="361" spans="2:21">
      <c r="B361" s="757">
        <v>27</v>
      </c>
      <c r="C361" s="331" t="s">
        <v>2124</v>
      </c>
      <c r="D361" s="1392">
        <f ca="1">SUMIF(TB!$B$9:$E$120,ETB!B361,TB!$D$9:$D$120)</f>
        <v>0</v>
      </c>
      <c r="E361" s="1393">
        <f ca="1">SUMIF(TB!$B$9:$E$120,ETB!B361,TB!$E$9:$E$120)</f>
        <v>0</v>
      </c>
      <c r="F361" s="1374">
        <f>'C3-1-P - BP -1'!J1333</f>
        <v>30327</v>
      </c>
      <c r="G361" s="1381"/>
      <c r="H361" s="1381"/>
      <c r="I361" s="1381"/>
      <c r="J361" s="1374">
        <f>'PDB Purchase'!AA253</f>
        <v>532927.80000000005</v>
      </c>
      <c r="K361" s="1381"/>
      <c r="L361" s="1374">
        <f>SUMIF(Journal!$C$10:$C$304,ETB!B361,Journal!$E$10:$E$304)</f>
        <v>0</v>
      </c>
      <c r="M361" s="1381">
        <f>SUMIF(Journal!$C$10:$C$304,ETB!B361,Journal!$F$10:$F$304)</f>
        <v>2000</v>
      </c>
      <c r="N361" s="1374"/>
      <c r="O361" s="1375"/>
      <c r="P361" s="335">
        <f t="shared" si="43"/>
        <v>27</v>
      </c>
      <c r="Q361" s="1392">
        <f t="shared" ca="1" si="44"/>
        <v>561254.80000000005</v>
      </c>
      <c r="R361" s="1395">
        <f t="shared" ca="1" si="45"/>
        <v>0</v>
      </c>
      <c r="S361" s="332">
        <f t="shared" si="46"/>
        <v>27</v>
      </c>
      <c r="T361" s="776"/>
      <c r="U361" s="1383">
        <f t="shared" ca="1" si="30"/>
        <v>561254.80000000005</v>
      </c>
    </row>
    <row r="362" spans="2:21" hidden="1">
      <c r="B362" s="757">
        <v>28</v>
      </c>
      <c r="C362" s="331" t="s">
        <v>2125</v>
      </c>
      <c r="D362" s="1392">
        <f ca="1">SUMIF(TB!$B$9:$E$120,ETB!B362,TB!$D$9:$D$120)</f>
        <v>0</v>
      </c>
      <c r="E362" s="1393">
        <f ca="1">SUMIF(TB!$B$9:$E$120,ETB!B362,TB!$E$9:$E$120)</f>
        <v>0</v>
      </c>
      <c r="F362" s="1374"/>
      <c r="G362" s="1381"/>
      <c r="H362" s="1381"/>
      <c r="I362" s="1381"/>
      <c r="J362" s="1374"/>
      <c r="K362" s="1381"/>
      <c r="L362" s="1374">
        <f>SUMIF(Journal!$C$10:$C$304,ETB!B362,Journal!$E$10:$E$304)</f>
        <v>0</v>
      </c>
      <c r="M362" s="1381">
        <f>SUMIF(Journal!$C$10:$C$304,ETB!B362,Journal!$F$10:$F$304)</f>
        <v>0</v>
      </c>
      <c r="N362" s="1374"/>
      <c r="O362" s="1375"/>
      <c r="P362" s="335">
        <f t="shared" si="43"/>
        <v>28</v>
      </c>
      <c r="Q362" s="1392">
        <f t="shared" ca="1" si="44"/>
        <v>0</v>
      </c>
      <c r="R362" s="1395">
        <f t="shared" ca="1" si="45"/>
        <v>0</v>
      </c>
      <c r="S362" s="332">
        <f t="shared" si="46"/>
        <v>28</v>
      </c>
      <c r="T362" s="776"/>
      <c r="U362" s="1383">
        <f t="shared" ca="1" si="30"/>
        <v>0</v>
      </c>
    </row>
    <row r="363" spans="2:21" hidden="1">
      <c r="B363" s="757">
        <v>29</v>
      </c>
      <c r="C363" s="331" t="s">
        <v>2126</v>
      </c>
      <c r="D363" s="1392">
        <f ca="1">SUMIF(TB!$B$9:$E$120,ETB!B363,TB!$D$9:$D$120)</f>
        <v>0</v>
      </c>
      <c r="E363" s="1393">
        <f ca="1">SUMIF(TB!$B$9:$E$120,ETB!B363,TB!$E$9:$E$120)</f>
        <v>0</v>
      </c>
      <c r="F363" s="1374"/>
      <c r="G363" s="1381"/>
      <c r="H363" s="1381"/>
      <c r="I363" s="1381"/>
      <c r="J363" s="1374"/>
      <c r="K363" s="1381"/>
      <c r="L363" s="1374">
        <f>SUMIF(Journal!$C$10:$C$304,ETB!B363,Journal!$E$10:$E$304)</f>
        <v>0</v>
      </c>
      <c r="M363" s="1381">
        <f>SUMIF(Journal!$C$10:$C$304,ETB!B363,Journal!$F$10:$F$304)</f>
        <v>0</v>
      </c>
      <c r="N363" s="1374"/>
      <c r="O363" s="1375"/>
      <c r="P363" s="335">
        <f t="shared" si="43"/>
        <v>29</v>
      </c>
      <c r="Q363" s="1392">
        <f t="shared" ca="1" si="44"/>
        <v>0</v>
      </c>
      <c r="R363" s="1395">
        <f t="shared" ca="1" si="45"/>
        <v>0</v>
      </c>
      <c r="S363" s="332">
        <f t="shared" si="46"/>
        <v>29</v>
      </c>
      <c r="T363" s="776"/>
      <c r="U363" s="1383">
        <f t="shared" ca="1" si="30"/>
        <v>0</v>
      </c>
    </row>
    <row r="364" spans="2:21" hidden="1">
      <c r="B364" s="757">
        <v>30</v>
      </c>
      <c r="C364" s="331" t="s">
        <v>2127</v>
      </c>
      <c r="D364" s="1392">
        <f ca="1">SUMIF(TB!$B$9:$E$120,ETB!B364,TB!$D$9:$D$120)</f>
        <v>0</v>
      </c>
      <c r="E364" s="1393">
        <f ca="1">SUMIF(TB!$B$9:$E$120,ETB!B364,TB!$E$9:$E$120)</f>
        <v>0</v>
      </c>
      <c r="F364" s="1374"/>
      <c r="G364" s="1381"/>
      <c r="H364" s="1381"/>
      <c r="I364" s="1381"/>
      <c r="J364" s="1374"/>
      <c r="K364" s="1381"/>
      <c r="L364" s="1374">
        <f>SUMIF(Journal!$C$10:$C$304,ETB!B364,Journal!$E$10:$E$304)</f>
        <v>0</v>
      </c>
      <c r="M364" s="1381">
        <f>SUMIF(Journal!$C$10:$C$304,ETB!B364,Journal!$F$10:$F$304)</f>
        <v>0</v>
      </c>
      <c r="N364" s="1374"/>
      <c r="O364" s="1375"/>
      <c r="P364" s="335">
        <f t="shared" si="43"/>
        <v>30</v>
      </c>
      <c r="Q364" s="1392">
        <f t="shared" ca="1" si="44"/>
        <v>0</v>
      </c>
      <c r="R364" s="1395">
        <f t="shared" ca="1" si="45"/>
        <v>0</v>
      </c>
      <c r="S364" s="332">
        <f t="shared" si="46"/>
        <v>30</v>
      </c>
      <c r="T364" s="776"/>
      <c r="U364" s="1383">
        <f t="shared" ca="1" si="30"/>
        <v>0</v>
      </c>
    </row>
    <row r="365" spans="2:21" hidden="1">
      <c r="B365" s="757">
        <v>37</v>
      </c>
      <c r="C365" s="331" t="s">
        <v>2128</v>
      </c>
      <c r="D365" s="1392">
        <f ca="1">SUMIF(TB!$B$9:$E$120,ETB!B365,TB!$D$9:$D$120)</f>
        <v>0</v>
      </c>
      <c r="E365" s="1393">
        <f ca="1">SUMIF(TB!$B$9:$E$120,ETB!B365,TB!$E$9:$E$120)</f>
        <v>0</v>
      </c>
      <c r="F365" s="1374"/>
      <c r="G365" s="1381"/>
      <c r="H365" s="1381"/>
      <c r="I365" s="1381"/>
      <c r="J365" s="1374"/>
      <c r="K365" s="1381"/>
      <c r="L365" s="1374">
        <f>SUMIF(Journal!$C$10:$C$304,ETB!B365,Journal!$E$10:$E$304)</f>
        <v>0</v>
      </c>
      <c r="M365" s="1381">
        <f>SUMIF(Journal!$C$10:$C$304,ETB!B365,Journal!$F$10:$F$304)</f>
        <v>0</v>
      </c>
      <c r="N365" s="1374"/>
      <c r="O365" s="1375"/>
      <c r="P365" s="335">
        <f t="shared" si="43"/>
        <v>37</v>
      </c>
      <c r="Q365" s="1392">
        <f t="shared" ca="1" si="44"/>
        <v>0</v>
      </c>
      <c r="R365" s="1395">
        <f t="shared" ca="1" si="45"/>
        <v>0</v>
      </c>
      <c r="S365" s="332">
        <f t="shared" si="46"/>
        <v>37</v>
      </c>
      <c r="T365" s="776"/>
      <c r="U365" s="1383">
        <f t="shared" ca="1" si="30"/>
        <v>0</v>
      </c>
    </row>
    <row r="366" spans="2:21" hidden="1">
      <c r="B366" s="757">
        <v>43</v>
      </c>
      <c r="C366" s="331" t="s">
        <v>2129</v>
      </c>
      <c r="D366" s="1392">
        <f ca="1">SUMIF(TB!$B$9:$E$120,ETB!B366,TB!$D$9:$D$120)</f>
        <v>0</v>
      </c>
      <c r="E366" s="1393">
        <f ca="1">SUMIF(TB!$B$9:$E$120,ETB!B366,TB!$E$9:$E$120)</f>
        <v>0</v>
      </c>
      <c r="F366" s="1374"/>
      <c r="G366" s="1381"/>
      <c r="H366" s="1381"/>
      <c r="I366" s="1381"/>
      <c r="J366" s="1374"/>
      <c r="K366" s="1381"/>
      <c r="L366" s="1374">
        <f>SUMIF(Journal!$C$10:$C$304,ETB!B366,Journal!$E$10:$E$304)</f>
        <v>0</v>
      </c>
      <c r="M366" s="1381">
        <f>SUMIF(Journal!$C$10:$C$304,ETB!B366,Journal!$F$10:$F$304)</f>
        <v>0</v>
      </c>
      <c r="N366" s="1374"/>
      <c r="O366" s="1375"/>
      <c r="P366" s="335">
        <f t="shared" si="43"/>
        <v>43</v>
      </c>
      <c r="Q366" s="1392">
        <f t="shared" ca="1" si="44"/>
        <v>0</v>
      </c>
      <c r="R366" s="1395">
        <f t="shared" ca="1" si="45"/>
        <v>0</v>
      </c>
      <c r="S366" s="332">
        <f t="shared" si="46"/>
        <v>43</v>
      </c>
      <c r="T366" s="776"/>
      <c r="U366" s="1383">
        <f t="shared" ca="1" si="30"/>
        <v>0</v>
      </c>
    </row>
    <row r="367" spans="2:21" hidden="1">
      <c r="B367" s="757">
        <v>44</v>
      </c>
      <c r="C367" s="331" t="s">
        <v>2130</v>
      </c>
      <c r="D367" s="1392">
        <f ca="1">SUMIF(TB!$B$9:$E$120,ETB!B367,TB!$D$9:$D$120)</f>
        <v>0</v>
      </c>
      <c r="E367" s="1393">
        <f ca="1">SUMIF(TB!$B$9:$E$120,ETB!B367,TB!$E$9:$E$120)</f>
        <v>0</v>
      </c>
      <c r="F367" s="1374"/>
      <c r="G367" s="1381"/>
      <c r="H367" s="1381"/>
      <c r="I367" s="1381"/>
      <c r="J367" s="1374"/>
      <c r="K367" s="1381"/>
      <c r="L367" s="1374">
        <f>SUMIF(Journal!$C$10:$C$304,ETB!B367,Journal!$E$10:$E$304)</f>
        <v>0</v>
      </c>
      <c r="M367" s="1381">
        <f>SUMIF(Journal!$C$10:$C$304,ETB!B367,Journal!$F$10:$F$304)</f>
        <v>0</v>
      </c>
      <c r="N367" s="1374"/>
      <c r="O367" s="1375"/>
      <c r="P367" s="335">
        <f t="shared" si="43"/>
        <v>44</v>
      </c>
      <c r="Q367" s="1392">
        <f t="shared" ca="1" si="44"/>
        <v>0</v>
      </c>
      <c r="R367" s="1395">
        <f t="shared" ca="1" si="45"/>
        <v>0</v>
      </c>
      <c r="S367" s="332">
        <f t="shared" si="46"/>
        <v>44</v>
      </c>
      <c r="T367" s="776"/>
      <c r="U367" s="1383">
        <f t="shared" ca="1" si="30"/>
        <v>0</v>
      </c>
    </row>
    <row r="368" spans="2:21" hidden="1">
      <c r="B368" s="757">
        <v>45</v>
      </c>
      <c r="C368" s="331" t="s">
        <v>2131</v>
      </c>
      <c r="D368" s="1392">
        <f ca="1">SUMIF(TB!$B$9:$E$120,ETB!B368,TB!$D$9:$D$120)</f>
        <v>0</v>
      </c>
      <c r="E368" s="1393">
        <f ca="1">SUMIF(TB!$B$9:$E$120,ETB!B368,TB!$E$9:$E$120)</f>
        <v>0</v>
      </c>
      <c r="F368" s="1374"/>
      <c r="G368" s="1381"/>
      <c r="H368" s="1381"/>
      <c r="I368" s="1381"/>
      <c r="J368" s="1374"/>
      <c r="K368" s="1381"/>
      <c r="L368" s="1374">
        <f>SUMIF(Journal!$C$10:$C$304,ETB!B368,Journal!$E$10:$E$304)</f>
        <v>0</v>
      </c>
      <c r="M368" s="1381">
        <f>SUMIF(Journal!$C$10:$C$304,ETB!B368,Journal!$F$10:$F$304)</f>
        <v>0</v>
      </c>
      <c r="N368" s="1374"/>
      <c r="O368" s="1375"/>
      <c r="P368" s="335">
        <f t="shared" si="43"/>
        <v>45</v>
      </c>
      <c r="Q368" s="1392">
        <f t="shared" ca="1" si="44"/>
        <v>0</v>
      </c>
      <c r="R368" s="1395">
        <f t="shared" ca="1" si="45"/>
        <v>0</v>
      </c>
      <c r="S368" s="332">
        <f t="shared" si="46"/>
        <v>45</v>
      </c>
      <c r="T368" s="776"/>
      <c r="U368" s="1383">
        <f t="shared" ca="1" si="30"/>
        <v>0</v>
      </c>
    </row>
    <row r="369" spans="2:21" hidden="1">
      <c r="B369" s="757">
        <v>46</v>
      </c>
      <c r="C369" s="331" t="s">
        <v>2132</v>
      </c>
      <c r="D369" s="1392">
        <f ca="1">SUMIF(TB!$B$9:$E$120,ETB!B369,TB!$D$9:$D$120)</f>
        <v>0</v>
      </c>
      <c r="E369" s="1393">
        <f ca="1">SUMIF(TB!$B$9:$E$120,ETB!B369,TB!$E$9:$E$120)</f>
        <v>0</v>
      </c>
      <c r="F369" s="1374"/>
      <c r="G369" s="1381"/>
      <c r="H369" s="1381"/>
      <c r="I369" s="1381"/>
      <c r="J369" s="1374"/>
      <c r="K369" s="1381"/>
      <c r="L369" s="1374">
        <f>SUMIF(Journal!$C$10:$C$304,ETB!B369,Journal!$E$10:$E$304)</f>
        <v>0</v>
      </c>
      <c r="M369" s="1381">
        <f>SUMIF(Journal!$C$10:$C$304,ETB!B369,Journal!$F$10:$F$304)</f>
        <v>0</v>
      </c>
      <c r="N369" s="1374"/>
      <c r="O369" s="1375"/>
      <c r="P369" s="335">
        <f t="shared" si="43"/>
        <v>46</v>
      </c>
      <c r="Q369" s="1392">
        <f t="shared" ca="1" si="44"/>
        <v>0</v>
      </c>
      <c r="R369" s="1395">
        <f t="shared" ca="1" si="45"/>
        <v>0</v>
      </c>
      <c r="S369" s="332">
        <f t="shared" si="46"/>
        <v>46</v>
      </c>
      <c r="T369" s="776"/>
      <c r="U369" s="1383">
        <f t="shared" ca="1" si="30"/>
        <v>0</v>
      </c>
    </row>
    <row r="370" spans="2:21" hidden="1">
      <c r="B370" s="757">
        <v>49</v>
      </c>
      <c r="C370" s="331" t="s">
        <v>2133</v>
      </c>
      <c r="D370" s="1392">
        <f ca="1">SUMIF(TB!$B$9:$E$120,ETB!B370,TB!$D$9:$D$120)</f>
        <v>0</v>
      </c>
      <c r="E370" s="1393">
        <f ca="1">SUMIF(TB!$B$9:$E$120,ETB!B370,TB!$E$9:$E$120)</f>
        <v>0</v>
      </c>
      <c r="F370" s="1374"/>
      <c r="G370" s="1381"/>
      <c r="H370" s="1381"/>
      <c r="I370" s="1381"/>
      <c r="J370" s="1374"/>
      <c r="K370" s="1381"/>
      <c r="L370" s="1374">
        <f>SUMIF(Journal!$C$10:$C$304,ETB!B370,Journal!$E$10:$E$304)</f>
        <v>0</v>
      </c>
      <c r="M370" s="1381">
        <f>SUMIF(Journal!$C$10:$C$304,ETB!B370,Journal!$F$10:$F$304)</f>
        <v>0</v>
      </c>
      <c r="N370" s="1374"/>
      <c r="O370" s="1375"/>
      <c r="P370" s="335">
        <f t="shared" si="43"/>
        <v>49</v>
      </c>
      <c r="Q370" s="1392">
        <f t="shared" ca="1" si="44"/>
        <v>0</v>
      </c>
      <c r="R370" s="1395">
        <f t="shared" ca="1" si="45"/>
        <v>0</v>
      </c>
      <c r="S370" s="332">
        <f t="shared" si="46"/>
        <v>49</v>
      </c>
      <c r="T370" s="776"/>
      <c r="U370" s="1383">
        <f t="shared" ca="1" si="30"/>
        <v>0</v>
      </c>
    </row>
    <row r="371" spans="2:21" hidden="1">
      <c r="B371" s="757">
        <v>50</v>
      </c>
      <c r="C371" s="331" t="s">
        <v>2134</v>
      </c>
      <c r="D371" s="1392">
        <f ca="1">SUMIF(TB!$B$9:$E$120,ETB!B371,TB!$D$9:$D$120)</f>
        <v>0</v>
      </c>
      <c r="E371" s="1393">
        <f ca="1">SUMIF(TB!$B$9:$E$120,ETB!B371,TB!$E$9:$E$120)</f>
        <v>0</v>
      </c>
      <c r="F371" s="1374"/>
      <c r="G371" s="1381"/>
      <c r="H371" s="1381"/>
      <c r="I371" s="1381"/>
      <c r="J371" s="1374"/>
      <c r="K371" s="1381"/>
      <c r="L371" s="1374">
        <f>SUMIF(Journal!$C$10:$C$304,ETB!B371,Journal!$E$10:$E$304)</f>
        <v>0</v>
      </c>
      <c r="M371" s="1381">
        <f>SUMIF(Journal!$C$10:$C$304,ETB!B371,Journal!$F$10:$F$304)</f>
        <v>0</v>
      </c>
      <c r="N371" s="1374"/>
      <c r="O371" s="1375"/>
      <c r="P371" s="335">
        <f t="shared" si="43"/>
        <v>50</v>
      </c>
      <c r="Q371" s="1392">
        <f t="shared" ca="1" si="44"/>
        <v>0</v>
      </c>
      <c r="R371" s="1395">
        <f t="shared" ca="1" si="45"/>
        <v>0</v>
      </c>
      <c r="S371" s="332">
        <f t="shared" si="46"/>
        <v>50</v>
      </c>
      <c r="T371" s="776"/>
      <c r="U371" s="1383">
        <f t="shared" ca="1" si="30"/>
        <v>0</v>
      </c>
    </row>
    <row r="372" spans="2:21" hidden="1">
      <c r="B372" s="757">
        <v>51</v>
      </c>
      <c r="C372" s="331" t="s">
        <v>2135</v>
      </c>
      <c r="D372" s="1392">
        <f ca="1">SUMIF(TB!$B$9:$E$120,ETB!B372,TB!$D$9:$D$120)</f>
        <v>0</v>
      </c>
      <c r="E372" s="1393">
        <f ca="1">SUMIF(TB!$B$9:$E$120,ETB!B372,TB!$E$9:$E$120)</f>
        <v>0</v>
      </c>
      <c r="F372" s="1374"/>
      <c r="G372" s="1381"/>
      <c r="H372" s="1381"/>
      <c r="I372" s="1381"/>
      <c r="J372" s="1374"/>
      <c r="K372" s="1381"/>
      <c r="L372" s="1374">
        <f>SUMIF(Journal!$C$10:$C$304,ETB!B372,Journal!$E$10:$E$304)</f>
        <v>0</v>
      </c>
      <c r="M372" s="1381">
        <f>SUMIF(Journal!$C$10:$C$304,ETB!B372,Journal!$F$10:$F$304)</f>
        <v>0</v>
      </c>
      <c r="N372" s="1374"/>
      <c r="O372" s="1375"/>
      <c r="P372" s="335">
        <f t="shared" si="43"/>
        <v>51</v>
      </c>
      <c r="Q372" s="1392">
        <f t="shared" ca="1" si="44"/>
        <v>0</v>
      </c>
      <c r="R372" s="1395">
        <f t="shared" ca="1" si="45"/>
        <v>0</v>
      </c>
      <c r="S372" s="332">
        <f t="shared" si="46"/>
        <v>51</v>
      </c>
      <c r="T372" s="776"/>
      <c r="U372" s="1383">
        <f t="shared" ca="1" si="30"/>
        <v>0</v>
      </c>
    </row>
    <row r="373" spans="2:21" hidden="1">
      <c r="B373" s="757">
        <v>52</v>
      </c>
      <c r="C373" s="331" t="s">
        <v>2136</v>
      </c>
      <c r="D373" s="1392">
        <f ca="1">SUMIF(TB!$B$9:$E$120,ETB!B373,TB!$D$9:$D$120)</f>
        <v>0</v>
      </c>
      <c r="E373" s="1393">
        <f ca="1">SUMIF(TB!$B$9:$E$120,ETB!B373,TB!$E$9:$E$120)</f>
        <v>0</v>
      </c>
      <c r="F373" s="1374"/>
      <c r="G373" s="1381"/>
      <c r="H373" s="1381"/>
      <c r="I373" s="1381"/>
      <c r="J373" s="1374"/>
      <c r="K373" s="1381"/>
      <c r="L373" s="1374">
        <f>SUMIF(Journal!$C$10:$C$304,ETB!B373,Journal!$E$10:$E$304)</f>
        <v>0</v>
      </c>
      <c r="M373" s="1381">
        <f>SUMIF(Journal!$C$10:$C$304,ETB!B373,Journal!$F$10:$F$304)</f>
        <v>0</v>
      </c>
      <c r="N373" s="1374"/>
      <c r="O373" s="1375"/>
      <c r="P373" s="335">
        <f t="shared" ref="P373:P374" si="49">B373</f>
        <v>52</v>
      </c>
      <c r="Q373" s="1392">
        <f t="shared" ca="1" si="44"/>
        <v>0</v>
      </c>
      <c r="R373" s="1395">
        <f t="shared" ca="1" si="45"/>
        <v>0</v>
      </c>
      <c r="S373" s="332">
        <f t="shared" si="46"/>
        <v>52</v>
      </c>
      <c r="T373" s="776"/>
      <c r="U373" s="1383">
        <f t="shared" ca="1" si="30"/>
        <v>0</v>
      </c>
    </row>
    <row r="374" spans="2:21" hidden="1">
      <c r="B374" s="757">
        <v>53</v>
      </c>
      <c r="C374" s="331" t="s">
        <v>2137</v>
      </c>
      <c r="D374" s="1392">
        <f ca="1">SUMIF(TB!$B$9:$E$120,ETB!B374,TB!$D$9:$D$120)</f>
        <v>0</v>
      </c>
      <c r="E374" s="1393">
        <f ca="1">SUMIF(TB!$B$9:$E$120,ETB!B374,TB!$E$9:$E$120)</f>
        <v>0</v>
      </c>
      <c r="F374" s="1374"/>
      <c r="G374" s="1381"/>
      <c r="H374" s="1381"/>
      <c r="I374" s="1381"/>
      <c r="J374" s="1374"/>
      <c r="K374" s="1381"/>
      <c r="L374" s="1374">
        <f>SUMIF(Journal!$C$10:$C$304,ETB!B374,Journal!$E$10:$E$304)</f>
        <v>0</v>
      </c>
      <c r="M374" s="1381">
        <f>SUMIF(Journal!$C$10:$C$304,ETB!B374,Journal!$F$10:$F$304)</f>
        <v>0</v>
      </c>
      <c r="N374" s="1374"/>
      <c r="O374" s="1375"/>
      <c r="P374" s="335">
        <f t="shared" si="49"/>
        <v>53</v>
      </c>
      <c r="Q374" s="1392">
        <f t="shared" ca="1" si="44"/>
        <v>0</v>
      </c>
      <c r="R374" s="1395">
        <f t="shared" ca="1" si="45"/>
        <v>0</v>
      </c>
      <c r="S374" s="332">
        <f t="shared" si="46"/>
        <v>53</v>
      </c>
      <c r="T374" s="776"/>
      <c r="U374" s="1383">
        <f t="shared" ca="1" si="30"/>
        <v>0</v>
      </c>
    </row>
    <row r="375" spans="2:21">
      <c r="B375" s="757">
        <v>54</v>
      </c>
      <c r="C375" s="331" t="s">
        <v>2138</v>
      </c>
      <c r="D375" s="1392">
        <f ca="1">SUMIF(TB!$B$9:$E$120,ETB!B375,TB!$D$9:$D$120)</f>
        <v>0</v>
      </c>
      <c r="E375" s="1393">
        <f ca="1">SUMIF(TB!$B$9:$E$120,ETB!B375,TB!$E$9:$E$120)</f>
        <v>0</v>
      </c>
      <c r="F375" s="1374">
        <f>'C3-1-P - BP -1'!K1333</f>
        <v>21229.429999999993</v>
      </c>
      <c r="G375" s="1381">
        <f>'C3-1-R - BR -1'!J384</f>
        <v>1005.18</v>
      </c>
      <c r="H375" s="1381"/>
      <c r="I375" s="1381"/>
      <c r="J375" s="1374">
        <f>'PDB Expense'!AB1312</f>
        <v>121276.14999999992</v>
      </c>
      <c r="K375" s="1381"/>
      <c r="L375" s="1374">
        <f>SUMIF(Journal!$C$10:$C$304,ETB!B375,Journal!$E$10:$E$304)</f>
        <v>0</v>
      </c>
      <c r="M375" s="1381">
        <f ca="1">SUMIF(Journal!$C$10:$C$304,ETB!B375,Journal!$F$10:$F$304)</f>
        <v>3729.1400000000003</v>
      </c>
      <c r="N375" s="1374"/>
      <c r="O375" s="1375"/>
      <c r="P375" s="335">
        <f t="shared" ref="P375:P383" si="50">B375</f>
        <v>54</v>
      </c>
      <c r="Q375" s="1392">
        <f t="shared" ca="1" si="44"/>
        <v>137771.25999999989</v>
      </c>
      <c r="R375" s="1395">
        <f t="shared" ca="1" si="45"/>
        <v>0</v>
      </c>
      <c r="S375" s="332">
        <f t="shared" ref="S375:S383" si="51">B375</f>
        <v>54</v>
      </c>
      <c r="T375" s="776"/>
      <c r="U375" s="1383">
        <f t="shared" ca="1" si="30"/>
        <v>137771.25999999989</v>
      </c>
    </row>
    <row r="376" spans="2:21" hidden="1">
      <c r="B376" s="757">
        <v>55</v>
      </c>
      <c r="C376" s="331" t="s">
        <v>2000</v>
      </c>
      <c r="D376" s="1392">
        <f ca="1">SUMIF(TB!$B$9:$E$120,ETB!B376,TB!$D$9:$D$120)</f>
        <v>0</v>
      </c>
      <c r="E376" s="1393">
        <f ca="1">SUMIF(TB!$B$9:$E$120,ETB!B376,TB!$E$9:$E$120)</f>
        <v>0</v>
      </c>
      <c r="F376" s="1374"/>
      <c r="G376" s="1381"/>
      <c r="H376" s="1381"/>
      <c r="I376" s="1381"/>
      <c r="J376" s="1374"/>
      <c r="K376" s="1381"/>
      <c r="L376" s="1374">
        <f>SUMIF(Journal!$C$10:$C$304,ETB!B376,Journal!$E$10:$E$304)</f>
        <v>0</v>
      </c>
      <c r="M376" s="1381">
        <f>SUMIF(Journal!$C$10:$C$304,ETB!B376,Journal!$F$10:$F$304)</f>
        <v>0</v>
      </c>
      <c r="N376" s="1374"/>
      <c r="O376" s="1375"/>
      <c r="P376" s="335">
        <f t="shared" si="50"/>
        <v>55</v>
      </c>
      <c r="Q376" s="1392">
        <f t="shared" ca="1" si="44"/>
        <v>0</v>
      </c>
      <c r="R376" s="1395">
        <f t="shared" ca="1" si="45"/>
        <v>0</v>
      </c>
      <c r="S376" s="332">
        <f t="shared" si="51"/>
        <v>55</v>
      </c>
      <c r="T376" s="776"/>
      <c r="U376" s="1383">
        <f t="shared" ca="1" si="30"/>
        <v>0</v>
      </c>
    </row>
    <row r="377" spans="2:21" hidden="1">
      <c r="B377" s="757">
        <v>56</v>
      </c>
      <c r="C377" s="331" t="s">
        <v>2000</v>
      </c>
      <c r="D377" s="1392">
        <f ca="1">SUMIF(TB!$B$9:$E$120,ETB!B377,TB!$D$9:$D$120)</f>
        <v>0</v>
      </c>
      <c r="E377" s="1393">
        <f ca="1">SUMIF(TB!$B$9:$E$120,ETB!B377,TB!$E$9:$E$120)</f>
        <v>0</v>
      </c>
      <c r="F377" s="1374"/>
      <c r="G377" s="1381"/>
      <c r="H377" s="1381"/>
      <c r="I377" s="1381"/>
      <c r="J377" s="1374"/>
      <c r="K377" s="1381"/>
      <c r="L377" s="1374">
        <f>SUMIF(Journal!$C$10:$C$304,ETB!B377,Journal!$E$10:$E$304)</f>
        <v>0</v>
      </c>
      <c r="M377" s="1381">
        <f>SUMIF(Journal!$C$10:$C$304,ETB!B377,Journal!$F$10:$F$304)</f>
        <v>0</v>
      </c>
      <c r="N377" s="1374"/>
      <c r="O377" s="1375"/>
      <c r="P377" s="335">
        <f t="shared" si="50"/>
        <v>56</v>
      </c>
      <c r="Q377" s="1392">
        <f t="shared" ca="1" si="44"/>
        <v>0</v>
      </c>
      <c r="R377" s="1395">
        <f t="shared" ca="1" si="45"/>
        <v>0</v>
      </c>
      <c r="S377" s="332">
        <f t="shared" si="51"/>
        <v>56</v>
      </c>
      <c r="T377" s="776"/>
      <c r="U377" s="1383">
        <f t="shared" ca="1" si="30"/>
        <v>0</v>
      </c>
    </row>
    <row r="378" spans="2:21" hidden="1">
      <c r="B378" s="757">
        <v>65</v>
      </c>
      <c r="C378" s="331" t="s">
        <v>2139</v>
      </c>
      <c r="D378" s="1392">
        <f ca="1">SUMIF(TB!$B$9:$E$120,ETB!B378,TB!$D$9:$D$120)</f>
        <v>0</v>
      </c>
      <c r="E378" s="1393">
        <f ca="1">SUMIF(TB!$B$9:$E$120,ETB!B378,TB!$E$9:$E$120)</f>
        <v>0</v>
      </c>
      <c r="F378" s="1374"/>
      <c r="G378" s="1381"/>
      <c r="H378" s="1381"/>
      <c r="I378" s="1381"/>
      <c r="J378" s="1374"/>
      <c r="K378" s="1381"/>
      <c r="L378" s="1374">
        <f>SUMIF(Journal!$C$10:$C$304,ETB!B378,Journal!$E$10:$E$304)</f>
        <v>0</v>
      </c>
      <c r="M378" s="1381">
        <f>SUMIF(Journal!$C$10:$C$304,ETB!B378,Journal!$F$10:$F$304)</f>
        <v>0</v>
      </c>
      <c r="N378" s="1374"/>
      <c r="O378" s="1375"/>
      <c r="P378" s="335">
        <f t="shared" si="50"/>
        <v>65</v>
      </c>
      <c r="Q378" s="1392">
        <f t="shared" ca="1" si="44"/>
        <v>0</v>
      </c>
      <c r="R378" s="1395">
        <f t="shared" ca="1" si="45"/>
        <v>0</v>
      </c>
      <c r="S378" s="332">
        <f t="shared" si="51"/>
        <v>65</v>
      </c>
      <c r="T378" s="776"/>
      <c r="U378" s="1383">
        <f t="shared" ca="1" si="30"/>
        <v>0</v>
      </c>
    </row>
    <row r="379" spans="2:21" hidden="1">
      <c r="B379" s="757">
        <v>66</v>
      </c>
      <c r="C379" s="331" t="s">
        <v>2140</v>
      </c>
      <c r="D379" s="1392">
        <f ca="1">SUMIF(TB!$B$9:$E$120,ETB!B379,TB!$D$9:$D$120)</f>
        <v>0</v>
      </c>
      <c r="E379" s="1393">
        <f ca="1">SUMIF(TB!$B$9:$E$120,ETB!B379,TB!$E$9:$E$120)</f>
        <v>0</v>
      </c>
      <c r="F379" s="1374"/>
      <c r="G379" s="1381"/>
      <c r="H379" s="1381"/>
      <c r="I379" s="1381"/>
      <c r="J379" s="1374"/>
      <c r="K379" s="1381"/>
      <c r="L379" s="1374">
        <f>SUMIF(Journal!$C$10:$C$304,ETB!B379,Journal!$E$10:$E$304)</f>
        <v>0</v>
      </c>
      <c r="M379" s="1381">
        <f>SUMIF(Journal!$C$10:$C$304,ETB!B379,Journal!$F$10:$F$304)</f>
        <v>0</v>
      </c>
      <c r="N379" s="1374"/>
      <c r="O379" s="1375"/>
      <c r="P379" s="335">
        <f t="shared" si="50"/>
        <v>66</v>
      </c>
      <c r="Q379" s="1392">
        <f t="shared" ca="1" si="44"/>
        <v>0</v>
      </c>
      <c r="R379" s="1395">
        <f t="shared" ca="1" si="45"/>
        <v>0</v>
      </c>
      <c r="S379" s="332">
        <f t="shared" si="51"/>
        <v>66</v>
      </c>
      <c r="T379" s="776"/>
      <c r="U379" s="1383">
        <f t="shared" ca="1" si="30"/>
        <v>0</v>
      </c>
    </row>
    <row r="380" spans="2:21" hidden="1">
      <c r="B380" s="757">
        <v>67</v>
      </c>
      <c r="C380" s="331" t="s">
        <v>2141</v>
      </c>
      <c r="D380" s="1392">
        <f ca="1">SUMIF(TB!$B$9:$E$120,ETB!B380,TB!$D$9:$D$120)</f>
        <v>0</v>
      </c>
      <c r="E380" s="1393">
        <f ca="1">SUMIF(TB!$B$9:$E$120,ETB!B380,TB!$E$9:$E$120)</f>
        <v>0</v>
      </c>
      <c r="F380" s="1374"/>
      <c r="G380" s="1381"/>
      <c r="H380" s="1381"/>
      <c r="I380" s="1381"/>
      <c r="J380" s="1374"/>
      <c r="K380" s="1381"/>
      <c r="L380" s="1374">
        <f>SUMIF(Journal!$C$10:$C$304,ETB!B380,Journal!$E$10:$E$304)</f>
        <v>0</v>
      </c>
      <c r="M380" s="1381">
        <f>SUMIF(Journal!$C$10:$C$304,ETB!B380,Journal!$F$10:$F$304)</f>
        <v>0</v>
      </c>
      <c r="N380" s="1374"/>
      <c r="O380" s="1375"/>
      <c r="P380" s="335">
        <f t="shared" si="50"/>
        <v>67</v>
      </c>
      <c r="Q380" s="1392">
        <f t="shared" ca="1" si="44"/>
        <v>0</v>
      </c>
      <c r="R380" s="1395">
        <f t="shared" ca="1" si="45"/>
        <v>0</v>
      </c>
      <c r="S380" s="332">
        <f t="shared" si="51"/>
        <v>67</v>
      </c>
      <c r="T380" s="776"/>
      <c r="U380" s="1383">
        <f t="shared" ca="1" si="30"/>
        <v>0</v>
      </c>
    </row>
    <row r="381" spans="2:21" hidden="1">
      <c r="B381" s="757">
        <v>68</v>
      </c>
      <c r="C381" s="331" t="s">
        <v>2142</v>
      </c>
      <c r="D381" s="1392">
        <f ca="1">SUMIF(TB!$B$9:$E$120,ETB!B381,TB!$D$9:$D$120)</f>
        <v>0</v>
      </c>
      <c r="E381" s="1393">
        <f ca="1">SUMIF(TB!$B$9:$E$120,ETB!B381,TB!$E$9:$E$120)</f>
        <v>0</v>
      </c>
      <c r="F381" s="1374"/>
      <c r="G381" s="1381"/>
      <c r="H381" s="1381"/>
      <c r="I381" s="1381"/>
      <c r="J381" s="1374"/>
      <c r="K381" s="1381"/>
      <c r="L381" s="1374">
        <f>SUMIF(Journal!$C$10:$C$304,ETB!B381,Journal!$E$10:$E$304)</f>
        <v>0</v>
      </c>
      <c r="M381" s="1381">
        <f>SUMIF(Journal!$C$10:$C$304,ETB!B381,Journal!$F$10:$F$304)</f>
        <v>0</v>
      </c>
      <c r="N381" s="1374"/>
      <c r="O381" s="1375"/>
      <c r="P381" s="335">
        <f t="shared" si="50"/>
        <v>68</v>
      </c>
      <c r="Q381" s="1392">
        <f t="shared" ca="1" si="44"/>
        <v>0</v>
      </c>
      <c r="R381" s="1395">
        <f t="shared" ca="1" si="45"/>
        <v>0</v>
      </c>
      <c r="S381" s="332">
        <f t="shared" si="51"/>
        <v>68</v>
      </c>
      <c r="T381" s="776"/>
      <c r="U381" s="1383">
        <f t="shared" ca="1" si="30"/>
        <v>0</v>
      </c>
    </row>
    <row r="382" spans="2:21" hidden="1">
      <c r="B382" s="757">
        <v>69</v>
      </c>
      <c r="C382" s="331" t="s">
        <v>2143</v>
      </c>
      <c r="D382" s="1392">
        <f ca="1">SUMIF(TB!$B$9:$E$120,ETB!B382,TB!$D$9:$D$120)</f>
        <v>0</v>
      </c>
      <c r="E382" s="1393">
        <f ca="1">SUMIF(TB!$B$9:$E$120,ETB!B382,TB!$E$9:$E$120)</f>
        <v>0</v>
      </c>
      <c r="F382" s="1374"/>
      <c r="G382" s="1381"/>
      <c r="H382" s="1381"/>
      <c r="I382" s="1381"/>
      <c r="J382" s="1374"/>
      <c r="K382" s="1381"/>
      <c r="L382" s="1374">
        <f>SUMIF(Journal!$C$10:$C$304,ETB!B382,Journal!$E$10:$E$304)</f>
        <v>0</v>
      </c>
      <c r="M382" s="1381">
        <f>SUMIF(Journal!$C$10:$C$304,ETB!B382,Journal!$F$10:$F$304)</f>
        <v>0</v>
      </c>
      <c r="N382" s="1374"/>
      <c r="O382" s="1375"/>
      <c r="P382" s="335">
        <f t="shared" si="50"/>
        <v>69</v>
      </c>
      <c r="Q382" s="1392">
        <f t="shared" ca="1" si="44"/>
        <v>0</v>
      </c>
      <c r="R382" s="1395">
        <f t="shared" ca="1" si="45"/>
        <v>0</v>
      </c>
      <c r="S382" s="332">
        <f t="shared" si="51"/>
        <v>69</v>
      </c>
      <c r="T382" s="776"/>
      <c r="U382" s="1383">
        <f t="shared" ca="1" si="30"/>
        <v>0</v>
      </c>
    </row>
    <row r="383" spans="2:21" hidden="1">
      <c r="B383" s="757">
        <v>70</v>
      </c>
      <c r="C383" s="331" t="s">
        <v>2144</v>
      </c>
      <c r="D383" s="1392">
        <f ca="1">SUMIF(TB!$B$9:$E$120,ETB!B383,TB!$D$9:$D$120)</f>
        <v>0</v>
      </c>
      <c r="E383" s="1393">
        <f ca="1">SUMIF(TB!$B$9:$E$120,ETB!B383,TB!$E$9:$E$120)</f>
        <v>0</v>
      </c>
      <c r="F383" s="1374"/>
      <c r="G383" s="1381"/>
      <c r="H383" s="1381"/>
      <c r="I383" s="1381"/>
      <c r="J383" s="1374"/>
      <c r="K383" s="1381"/>
      <c r="L383" s="1374">
        <f>SUMIF(Journal!$C$10:$C$304,ETB!B383,Journal!$E$10:$E$304)</f>
        <v>0</v>
      </c>
      <c r="M383" s="1381">
        <f>SUMIF(Journal!$C$10:$C$304,ETB!B383,Journal!$F$10:$F$304)</f>
        <v>0</v>
      </c>
      <c r="N383" s="1374"/>
      <c r="O383" s="1375"/>
      <c r="P383" s="335">
        <f t="shared" si="50"/>
        <v>70</v>
      </c>
      <c r="Q383" s="1392">
        <f t="shared" ca="1" si="44"/>
        <v>0</v>
      </c>
      <c r="R383" s="1395">
        <f t="shared" ca="1" si="45"/>
        <v>0</v>
      </c>
      <c r="S383" s="332">
        <f t="shared" si="51"/>
        <v>70</v>
      </c>
      <c r="T383" s="776"/>
      <c r="U383" s="1383">
        <f t="shared" ca="1" si="30"/>
        <v>0</v>
      </c>
    </row>
    <row r="384" spans="2:21" hidden="1">
      <c r="B384" s="757">
        <v>71</v>
      </c>
      <c r="C384" s="331" t="s">
        <v>2145</v>
      </c>
      <c r="D384" s="1392">
        <f ca="1">SUMIF(TB!$B$9:$E$120,ETB!B384,TB!$D$9:$D$120)</f>
        <v>0</v>
      </c>
      <c r="E384" s="1393">
        <f ca="1">SUMIF(TB!$B$9:$E$120,ETB!B384,TB!$E$9:$E$120)</f>
        <v>0</v>
      </c>
      <c r="F384" s="1374"/>
      <c r="G384" s="1381"/>
      <c r="H384" s="1381"/>
      <c r="I384" s="1381"/>
      <c r="J384" s="1374"/>
      <c r="K384" s="1381"/>
      <c r="L384" s="1374">
        <f>SUMIF(Journal!$C$10:$C$304,ETB!B384,Journal!$E$10:$E$304)</f>
        <v>0</v>
      </c>
      <c r="M384" s="1381">
        <f>SUMIF(Journal!$C$10:$C$304,ETB!B384,Journal!$F$10:$F$304)</f>
        <v>0</v>
      </c>
      <c r="N384" s="1374"/>
      <c r="O384" s="1375"/>
      <c r="P384" s="335">
        <f t="shared" si="43"/>
        <v>71</v>
      </c>
      <c r="Q384" s="1392">
        <f t="shared" ca="1" si="44"/>
        <v>0</v>
      </c>
      <c r="R384" s="1395">
        <f t="shared" ca="1" si="45"/>
        <v>0</v>
      </c>
      <c r="S384" s="332">
        <f t="shared" si="46"/>
        <v>71</v>
      </c>
      <c r="T384" s="776"/>
      <c r="U384" s="1383">
        <f t="shared" ca="1" si="30"/>
        <v>0</v>
      </c>
    </row>
    <row r="385" spans="2:21" hidden="1">
      <c r="B385" s="757">
        <v>72</v>
      </c>
      <c r="C385" s="331" t="s">
        <v>2146</v>
      </c>
      <c r="D385" s="1392">
        <f ca="1">SUMIF(TB!$B$9:$E$120,ETB!B385,TB!$D$9:$D$120)</f>
        <v>0</v>
      </c>
      <c r="E385" s="1393">
        <f ca="1">SUMIF(TB!$B$9:$E$120,ETB!B385,TB!$E$9:$E$120)</f>
        <v>0</v>
      </c>
      <c r="F385" s="1374"/>
      <c r="G385" s="1381"/>
      <c r="H385" s="1381"/>
      <c r="I385" s="1381"/>
      <c r="J385" s="1374"/>
      <c r="K385" s="1381"/>
      <c r="L385" s="1374">
        <f>SUMIF(Journal!$C$10:$C$304,ETB!B385,Journal!$E$10:$E$304)</f>
        <v>0</v>
      </c>
      <c r="M385" s="1381">
        <f>SUMIF(Journal!$C$10:$C$304,ETB!B385,Journal!$F$10:$F$304)</f>
        <v>0</v>
      </c>
      <c r="N385" s="1374"/>
      <c r="O385" s="1375"/>
      <c r="P385" s="335">
        <f t="shared" si="43"/>
        <v>72</v>
      </c>
      <c r="Q385" s="1392">
        <f t="shared" ca="1" si="44"/>
        <v>0</v>
      </c>
      <c r="R385" s="1395">
        <f t="shared" ca="1" si="45"/>
        <v>0</v>
      </c>
      <c r="S385" s="332">
        <f t="shared" si="46"/>
        <v>72</v>
      </c>
      <c r="T385" s="776"/>
      <c r="U385" s="1383">
        <f t="shared" ca="1" si="30"/>
        <v>0</v>
      </c>
    </row>
    <row r="386" spans="2:21" hidden="1">
      <c r="B386" s="757">
        <v>73</v>
      </c>
      <c r="C386" s="331" t="s">
        <v>2147</v>
      </c>
      <c r="D386" s="1392">
        <f ca="1">SUMIF(TB!$B$9:$E$120,ETB!B386,TB!$D$9:$D$120)</f>
        <v>0</v>
      </c>
      <c r="E386" s="1393">
        <f ca="1">SUMIF(TB!$B$9:$E$120,ETB!B386,TB!$E$9:$E$120)</f>
        <v>0</v>
      </c>
      <c r="F386" s="1374"/>
      <c r="G386" s="1381"/>
      <c r="H386" s="1381"/>
      <c r="I386" s="1381"/>
      <c r="J386" s="1374"/>
      <c r="K386" s="1381"/>
      <c r="L386" s="1374">
        <f>SUMIF(Journal!$C$10:$C$304,ETB!B386,Journal!$E$10:$E$304)</f>
        <v>0</v>
      </c>
      <c r="M386" s="1381">
        <f>SUMIF(Journal!$C$10:$C$304,ETB!B386,Journal!$F$10:$F$304)</f>
        <v>0</v>
      </c>
      <c r="N386" s="1374"/>
      <c r="O386" s="1375"/>
      <c r="P386" s="335">
        <f t="shared" si="43"/>
        <v>73</v>
      </c>
      <c r="Q386" s="1392">
        <f t="shared" ca="1" si="44"/>
        <v>0</v>
      </c>
      <c r="R386" s="1395">
        <f t="shared" ca="1" si="45"/>
        <v>0</v>
      </c>
      <c r="S386" s="332">
        <f t="shared" si="46"/>
        <v>73</v>
      </c>
      <c r="T386" s="776"/>
      <c r="U386" s="1383">
        <f t="shared" ca="1" si="30"/>
        <v>0</v>
      </c>
    </row>
    <row r="387" spans="2:21">
      <c r="B387" s="757">
        <v>74</v>
      </c>
      <c r="C387" s="331" t="s">
        <v>2148</v>
      </c>
      <c r="D387" s="1392">
        <f ca="1">SUMIF(TB!$B$9:$E$120,ETB!B387,TB!$D$9:$D$120)</f>
        <v>0</v>
      </c>
      <c r="E387" s="1393">
        <f ca="1">SUMIF(TB!$B$9:$E$120,ETB!B387,TB!$E$9:$E$120)</f>
        <v>0</v>
      </c>
      <c r="F387" s="1374"/>
      <c r="G387" s="1381"/>
      <c r="H387" s="1381"/>
      <c r="I387" s="1381"/>
      <c r="J387" s="1374"/>
      <c r="K387" s="1381"/>
      <c r="L387" s="1374">
        <f>SUMIF(Journal!$C$10:$C$304,ETB!B387,Journal!$E$10:$E$304)</f>
        <v>0</v>
      </c>
      <c r="M387" s="1381">
        <f>SUMIF(Journal!$C$10:$C$304,ETB!B387,Journal!$F$10:$F$304)</f>
        <v>44938</v>
      </c>
      <c r="N387" s="1374"/>
      <c r="O387" s="1375"/>
      <c r="P387" s="335">
        <f t="shared" si="43"/>
        <v>74</v>
      </c>
      <c r="Q387" s="1392">
        <f t="shared" ca="1" si="44"/>
        <v>0</v>
      </c>
      <c r="R387" s="1395">
        <f t="shared" ca="1" si="45"/>
        <v>44938</v>
      </c>
      <c r="S387" s="332">
        <f t="shared" si="46"/>
        <v>74</v>
      </c>
      <c r="T387" s="776"/>
      <c r="U387" s="1383">
        <f t="shared" ca="1" si="30"/>
        <v>-44938</v>
      </c>
    </row>
    <row r="388" spans="2:21" hidden="1">
      <c r="B388" s="757">
        <v>75</v>
      </c>
      <c r="C388" s="331" t="s">
        <v>2149</v>
      </c>
      <c r="D388" s="1392">
        <f ca="1">SUMIF(TB!$B$9:$E$120,ETB!B388,TB!$D$9:$D$120)</f>
        <v>0</v>
      </c>
      <c r="E388" s="1393">
        <f ca="1">SUMIF(TB!$B$9:$E$120,ETB!B388,TB!$E$9:$E$120)</f>
        <v>0</v>
      </c>
      <c r="F388" s="1374"/>
      <c r="G388" s="1381"/>
      <c r="H388" s="1381"/>
      <c r="I388" s="1381"/>
      <c r="J388" s="1374"/>
      <c r="K388" s="1381"/>
      <c r="L388" s="1374">
        <f>SUMIF(Journal!$C$10:$C$304,ETB!B388,Journal!$E$10:$E$304)</f>
        <v>0</v>
      </c>
      <c r="M388" s="1381">
        <f>SUMIF(Journal!$C$10:$C$304,ETB!B388,Journal!$F$10:$F$304)</f>
        <v>0</v>
      </c>
      <c r="N388" s="1374"/>
      <c r="O388" s="1375"/>
      <c r="P388" s="335">
        <f t="shared" si="43"/>
        <v>75</v>
      </c>
      <c r="Q388" s="1392">
        <f t="shared" ca="1" si="44"/>
        <v>0</v>
      </c>
      <c r="R388" s="1395">
        <f t="shared" ca="1" si="45"/>
        <v>0</v>
      </c>
      <c r="S388" s="332">
        <f t="shared" si="46"/>
        <v>75</v>
      </c>
      <c r="T388" s="776"/>
      <c r="U388" s="1383">
        <f t="shared" ca="1" si="30"/>
        <v>0</v>
      </c>
    </row>
    <row r="389" spans="2:21" hidden="1">
      <c r="B389" s="757">
        <v>79</v>
      </c>
      <c r="C389" s="331" t="s">
        <v>2150</v>
      </c>
      <c r="D389" s="1392">
        <f ca="1">SUMIF(TB!$B$9:$E$120,ETB!B389,TB!$D$9:$D$120)</f>
        <v>0</v>
      </c>
      <c r="E389" s="1393">
        <f ca="1">SUMIF(TB!$B$9:$E$120,ETB!B389,TB!$E$9:$E$120)</f>
        <v>0</v>
      </c>
      <c r="F389" s="1374"/>
      <c r="G389" s="1381"/>
      <c r="H389" s="1381"/>
      <c r="I389" s="1381"/>
      <c r="J389" s="1374"/>
      <c r="K389" s="1381"/>
      <c r="L389" s="1374">
        <f>SUMIF(Journal!$C$10:$C$304,ETB!B389,Journal!$E$10:$E$304)</f>
        <v>0</v>
      </c>
      <c r="M389" s="1381">
        <f>SUMIF(Journal!$C$10:$C$304,ETB!B389,Journal!$F$10:$F$304)</f>
        <v>0</v>
      </c>
      <c r="N389" s="1374"/>
      <c r="O389" s="1375"/>
      <c r="P389" s="335">
        <f t="shared" ref="P389:P394" si="52">B389</f>
        <v>79</v>
      </c>
      <c r="Q389" s="1392">
        <f t="shared" ca="1" si="44"/>
        <v>0</v>
      </c>
      <c r="R389" s="1395">
        <f t="shared" ca="1" si="45"/>
        <v>0</v>
      </c>
      <c r="S389" s="332">
        <f t="shared" si="46"/>
        <v>79</v>
      </c>
      <c r="T389" s="776"/>
      <c r="U389" s="1383">
        <f t="shared" ca="1" si="30"/>
        <v>0</v>
      </c>
    </row>
    <row r="390" spans="2:21" hidden="1">
      <c r="B390" s="757">
        <v>81</v>
      </c>
      <c r="C390" s="331" t="s">
        <v>2151</v>
      </c>
      <c r="D390" s="1392">
        <f ca="1">SUMIF(TB!$B$9:$E$120,ETB!B390,TB!$D$9:$D$120)</f>
        <v>0</v>
      </c>
      <c r="E390" s="1393">
        <f ca="1">SUMIF(TB!$B$9:$E$120,ETB!B390,TB!$E$9:$E$120)</f>
        <v>0</v>
      </c>
      <c r="F390" s="1374"/>
      <c r="G390" s="1381"/>
      <c r="H390" s="1381"/>
      <c r="I390" s="1381"/>
      <c r="J390" s="1374"/>
      <c r="K390" s="1381"/>
      <c r="L390" s="1374">
        <f>SUMIF(Journal!$C$10:$C$304,ETB!B390,Journal!$E$10:$E$304)</f>
        <v>0</v>
      </c>
      <c r="M390" s="1381">
        <f>SUMIF(Journal!$C$10:$C$304,ETB!B390,Journal!$F$10:$F$304)</f>
        <v>0</v>
      </c>
      <c r="N390" s="1374"/>
      <c r="O390" s="1375"/>
      <c r="P390" s="335">
        <f t="shared" si="52"/>
        <v>81</v>
      </c>
      <c r="Q390" s="1392">
        <f t="shared" ca="1" si="44"/>
        <v>0</v>
      </c>
      <c r="R390" s="1395">
        <f t="shared" ca="1" si="45"/>
        <v>0</v>
      </c>
      <c r="S390" s="332">
        <f t="shared" si="46"/>
        <v>81</v>
      </c>
      <c r="T390" s="776"/>
      <c r="U390" s="1383">
        <f t="shared" ca="1" si="30"/>
        <v>0</v>
      </c>
    </row>
    <row r="391" spans="2:21" hidden="1">
      <c r="B391" s="757">
        <v>83</v>
      </c>
      <c r="C391" s="331" t="s">
        <v>2152</v>
      </c>
      <c r="D391" s="1392">
        <f ca="1">SUMIF(TB!$B$9:$E$120,ETB!B391,TB!$D$9:$D$120)</f>
        <v>0</v>
      </c>
      <c r="E391" s="1393">
        <f ca="1">SUMIF(TB!$B$9:$E$120,ETB!B391,TB!$E$9:$E$120)</f>
        <v>0</v>
      </c>
      <c r="F391" s="1374"/>
      <c r="G391" s="1381"/>
      <c r="H391" s="1381"/>
      <c r="I391" s="1381"/>
      <c r="J391" s="1374"/>
      <c r="K391" s="1381"/>
      <c r="L391" s="1374">
        <f>SUMIF(Journal!$C$10:$C$304,ETB!B391,Journal!$E$10:$E$304)</f>
        <v>0</v>
      </c>
      <c r="M391" s="1381">
        <f>SUMIF(Journal!$C$10:$C$304,ETB!B391,Journal!$F$10:$F$304)</f>
        <v>0</v>
      </c>
      <c r="N391" s="1374"/>
      <c r="O391" s="1375"/>
      <c r="P391" s="335">
        <f t="shared" ref="P391:P392" si="53">B391</f>
        <v>83</v>
      </c>
      <c r="Q391" s="1392">
        <f t="shared" ca="1" si="44"/>
        <v>0</v>
      </c>
      <c r="R391" s="1395">
        <f t="shared" ca="1" si="45"/>
        <v>0</v>
      </c>
      <c r="S391" s="332">
        <f t="shared" ref="S391:S392" si="54">B391</f>
        <v>83</v>
      </c>
      <c r="T391" s="776"/>
      <c r="U391" s="1383">
        <f t="shared" ca="1" si="30"/>
        <v>0</v>
      </c>
    </row>
    <row r="392" spans="2:21" hidden="1">
      <c r="B392" s="757">
        <v>88</v>
      </c>
      <c r="C392" s="331" t="s">
        <v>2153</v>
      </c>
      <c r="D392" s="1392">
        <f ca="1">SUMIF(TB!$B$9:$E$120,ETB!B392,TB!$D$9:$D$120)</f>
        <v>0</v>
      </c>
      <c r="E392" s="1393">
        <f ca="1">SUMIF(TB!$B$9:$E$120,ETB!B392,TB!$E$9:$E$120)</f>
        <v>0</v>
      </c>
      <c r="F392" s="1374"/>
      <c r="G392" s="1381"/>
      <c r="H392" s="1381"/>
      <c r="I392" s="1381"/>
      <c r="J392" s="1374"/>
      <c r="K392" s="1381"/>
      <c r="L392" s="1374">
        <f>SUMIF(Journal!$C$10:$C$304,ETB!B392,Journal!$E$10:$E$304)</f>
        <v>0</v>
      </c>
      <c r="M392" s="1381">
        <f>SUMIF(Journal!$C$10:$C$304,ETB!B392,Journal!$F$10:$F$304)</f>
        <v>0</v>
      </c>
      <c r="N392" s="1374"/>
      <c r="O392" s="1375"/>
      <c r="P392" s="335">
        <f t="shared" si="53"/>
        <v>88</v>
      </c>
      <c r="Q392" s="1392">
        <f t="shared" ca="1" si="44"/>
        <v>0</v>
      </c>
      <c r="R392" s="1395">
        <f t="shared" ca="1" si="45"/>
        <v>0</v>
      </c>
      <c r="S392" s="332">
        <f t="shared" si="54"/>
        <v>88</v>
      </c>
      <c r="T392" s="776"/>
      <c r="U392" s="1383">
        <f t="shared" ca="1" si="30"/>
        <v>0</v>
      </c>
    </row>
    <row r="393" spans="2:21" hidden="1">
      <c r="B393" s="757">
        <v>89</v>
      </c>
      <c r="C393" s="331" t="s">
        <v>2154</v>
      </c>
      <c r="D393" s="1392">
        <f ca="1">SUMIF(TB!$B$9:$E$120,ETB!B393,TB!$D$9:$D$120)</f>
        <v>0</v>
      </c>
      <c r="E393" s="1393">
        <f ca="1">SUMIF(TB!$B$9:$E$120,ETB!B393,TB!$E$9:$E$120)</f>
        <v>0</v>
      </c>
      <c r="F393" s="1374"/>
      <c r="G393" s="1381"/>
      <c r="H393" s="1381"/>
      <c r="I393" s="1381"/>
      <c r="J393" s="1374"/>
      <c r="K393" s="1381"/>
      <c r="L393" s="1374">
        <f>SUMIF(Journal!$C$10:$C$304,ETB!B393,Journal!$E$10:$E$304)</f>
        <v>0</v>
      </c>
      <c r="M393" s="1381">
        <f>SUMIF(Journal!$C$10:$C$304,ETB!B393,Journal!$F$10:$F$304)</f>
        <v>0</v>
      </c>
      <c r="N393" s="1374"/>
      <c r="O393" s="1375"/>
      <c r="P393" s="335">
        <f t="shared" si="52"/>
        <v>89</v>
      </c>
      <c r="Q393" s="1392">
        <f t="shared" ca="1" si="44"/>
        <v>0</v>
      </c>
      <c r="R393" s="1395">
        <f t="shared" ca="1" si="45"/>
        <v>0</v>
      </c>
      <c r="S393" s="332">
        <f t="shared" si="46"/>
        <v>89</v>
      </c>
      <c r="T393" s="776"/>
      <c r="U393" s="1383">
        <f t="shared" ca="1" si="30"/>
        <v>0</v>
      </c>
    </row>
    <row r="394" spans="2:21" hidden="1">
      <c r="B394" s="757">
        <v>90</v>
      </c>
      <c r="C394" s="331" t="s">
        <v>2155</v>
      </c>
      <c r="D394" s="1392">
        <f ca="1">SUMIF(TB!$B$9:$E$120,ETB!B394,TB!$D$9:$D$120)</f>
        <v>0</v>
      </c>
      <c r="E394" s="1393">
        <f ca="1">SUMIF(TB!$B$9:$E$120,ETB!B394,TB!$E$9:$E$120)</f>
        <v>0</v>
      </c>
      <c r="F394" s="1374"/>
      <c r="G394" s="1381"/>
      <c r="H394" s="1381"/>
      <c r="I394" s="1381"/>
      <c r="J394" s="1374"/>
      <c r="K394" s="1381"/>
      <c r="L394" s="1374">
        <f>SUMIF(Journal!$C$10:$C$304,ETB!B394,Journal!$E$10:$E$304)</f>
        <v>0</v>
      </c>
      <c r="M394" s="1381">
        <f>SUMIF(Journal!$C$10:$C$304,ETB!B394,Journal!$F$10:$F$304)</f>
        <v>0</v>
      </c>
      <c r="N394" s="1374"/>
      <c r="O394" s="1375"/>
      <c r="P394" s="335">
        <f t="shared" si="52"/>
        <v>90</v>
      </c>
      <c r="Q394" s="1392">
        <f t="shared" ca="1" si="44"/>
        <v>0</v>
      </c>
      <c r="R394" s="1395">
        <f t="shared" ca="1" si="45"/>
        <v>0</v>
      </c>
      <c r="S394" s="332">
        <f t="shared" si="46"/>
        <v>90</v>
      </c>
      <c r="T394" s="776"/>
      <c r="U394" s="1383">
        <f t="shared" ref="U394:U457" ca="1" si="55">+Q394-R394</f>
        <v>0</v>
      </c>
    </row>
    <row r="395" spans="2:21" hidden="1">
      <c r="B395" s="757">
        <v>91</v>
      </c>
      <c r="C395" s="331" t="s">
        <v>2000</v>
      </c>
      <c r="D395" s="1392">
        <f ca="1">SUMIF(TB!$B$9:$E$120,ETB!B395,TB!$D$9:$D$120)</f>
        <v>0</v>
      </c>
      <c r="E395" s="1393">
        <f ca="1">SUMIF(TB!$B$9:$E$120,ETB!B395,TB!$E$9:$E$120)</f>
        <v>0</v>
      </c>
      <c r="F395" s="1374"/>
      <c r="G395" s="1381"/>
      <c r="H395" s="1381"/>
      <c r="I395" s="1381"/>
      <c r="J395" s="1374"/>
      <c r="K395" s="1381"/>
      <c r="L395" s="1374">
        <f>SUMIF(Journal!$C$10:$C$304,ETB!B395,Journal!$E$10:$E$304)</f>
        <v>0</v>
      </c>
      <c r="M395" s="1381">
        <f>SUMIF(Journal!$C$10:$C$304,ETB!B395,Journal!$F$10:$F$304)</f>
        <v>0</v>
      </c>
      <c r="N395" s="1374"/>
      <c r="O395" s="1375"/>
      <c r="P395" s="335">
        <f t="shared" si="43"/>
        <v>91</v>
      </c>
      <c r="Q395" s="1392">
        <f t="shared" ca="1" si="44"/>
        <v>0</v>
      </c>
      <c r="R395" s="1395">
        <f t="shared" ca="1" si="45"/>
        <v>0</v>
      </c>
      <c r="S395" s="332">
        <f t="shared" si="46"/>
        <v>91</v>
      </c>
      <c r="T395" s="776"/>
      <c r="U395" s="1383">
        <f t="shared" ca="1" si="55"/>
        <v>0</v>
      </c>
    </row>
    <row r="396" spans="2:21">
      <c r="B396" s="757">
        <v>92</v>
      </c>
      <c r="C396" s="331" t="s">
        <v>2156</v>
      </c>
      <c r="D396" s="1392">
        <f ca="1">SUMIF(TB!$B$9:$E$120,ETB!B396,TB!$D$9:$D$120)</f>
        <v>0</v>
      </c>
      <c r="E396" s="1393">
        <f ca="1">SUMIF(TB!$B$9:$E$120,ETB!B396,TB!$E$9:$E$120)</f>
        <v>0</v>
      </c>
      <c r="F396" s="1374"/>
      <c r="G396" s="1381">
        <f>'C3-1-R - BR -1'!K384</f>
        <v>5859.05</v>
      </c>
      <c r="H396" s="1381"/>
      <c r="I396" s="1381"/>
      <c r="J396" s="1374"/>
      <c r="K396" s="1381"/>
      <c r="L396" s="1374">
        <f>SUMIF(Journal!$C$10:$C$304,ETB!B396,Journal!$E$10:$E$304)</f>
        <v>0</v>
      </c>
      <c r="M396" s="1381">
        <f>SUMIF(Journal!$C$10:$C$304,ETB!B396,Journal!$F$10:$F$304)</f>
        <v>35300</v>
      </c>
      <c r="N396" s="1374"/>
      <c r="O396" s="1375"/>
      <c r="P396" s="335">
        <f t="shared" si="43"/>
        <v>92</v>
      </c>
      <c r="Q396" s="1392">
        <f t="shared" ca="1" si="44"/>
        <v>0</v>
      </c>
      <c r="R396" s="1395">
        <f t="shared" ca="1" si="45"/>
        <v>41159.050000000003</v>
      </c>
      <c r="S396" s="332">
        <f t="shared" si="46"/>
        <v>92</v>
      </c>
      <c r="T396" s="776"/>
      <c r="U396" s="1383">
        <f t="shared" ca="1" si="55"/>
        <v>-41159.050000000003</v>
      </c>
    </row>
    <row r="397" spans="2:21" hidden="1">
      <c r="B397" s="757">
        <v>93</v>
      </c>
      <c r="C397" s="331" t="s">
        <v>2000</v>
      </c>
      <c r="D397" s="1392">
        <f ca="1">SUMIF(TB!$B$9:$E$120,ETB!B397,TB!$D$9:$D$120)</f>
        <v>0</v>
      </c>
      <c r="E397" s="1393">
        <f ca="1">SUMIF(TB!$B$9:$E$120,ETB!B397,TB!$E$9:$E$120)</f>
        <v>0</v>
      </c>
      <c r="F397" s="1374"/>
      <c r="G397" s="1381"/>
      <c r="H397" s="1381"/>
      <c r="I397" s="1381"/>
      <c r="J397" s="1374"/>
      <c r="K397" s="1381"/>
      <c r="L397" s="1374">
        <f>SUMIF(Journal!$C$10:$C$304,ETB!B397,Journal!$E$10:$E$304)</f>
        <v>0</v>
      </c>
      <c r="M397" s="1381">
        <f>SUMIF(Journal!$C$10:$C$304,ETB!B397,Journal!$F$10:$F$304)</f>
        <v>0</v>
      </c>
      <c r="N397" s="1374"/>
      <c r="O397" s="1375"/>
      <c r="P397" s="335">
        <f t="shared" si="43"/>
        <v>93</v>
      </c>
      <c r="Q397" s="1392">
        <f t="shared" ca="1" si="44"/>
        <v>0</v>
      </c>
      <c r="R397" s="1395">
        <f t="shared" ca="1" si="45"/>
        <v>0</v>
      </c>
      <c r="S397" s="332">
        <f t="shared" si="46"/>
        <v>93</v>
      </c>
      <c r="T397" s="776"/>
      <c r="U397" s="1383">
        <f t="shared" ca="1" si="55"/>
        <v>0</v>
      </c>
    </row>
    <row r="398" spans="2:21" hidden="1">
      <c r="B398" s="757">
        <v>96</v>
      </c>
      <c r="C398" s="331" t="s">
        <v>2157</v>
      </c>
      <c r="D398" s="1392">
        <f ca="1">SUMIF(TB!$B$9:$E$120,ETB!B398,TB!$D$9:$D$120)</f>
        <v>0</v>
      </c>
      <c r="E398" s="1393">
        <f ca="1">SUMIF(TB!$B$9:$E$120,ETB!B398,TB!$E$9:$E$120)</f>
        <v>0</v>
      </c>
      <c r="F398" s="1374"/>
      <c r="G398" s="1381"/>
      <c r="H398" s="1381"/>
      <c r="I398" s="1381"/>
      <c r="J398" s="1374"/>
      <c r="K398" s="1381"/>
      <c r="L398" s="1374">
        <f>SUMIF(Journal!$C$10:$C$304,ETB!B398,Journal!$E$10:$E$304)</f>
        <v>0</v>
      </c>
      <c r="M398" s="1381">
        <f>SUMIF(Journal!$C$10:$C$304,ETB!B398,Journal!$F$10:$F$304)</f>
        <v>0</v>
      </c>
      <c r="N398" s="1374"/>
      <c r="O398" s="1375"/>
      <c r="P398" s="335">
        <f t="shared" si="43"/>
        <v>96</v>
      </c>
      <c r="Q398" s="1392">
        <f t="shared" ca="1" si="44"/>
        <v>0</v>
      </c>
      <c r="R398" s="1395">
        <f t="shared" ca="1" si="45"/>
        <v>0</v>
      </c>
      <c r="S398" s="332">
        <f t="shared" si="46"/>
        <v>96</v>
      </c>
      <c r="T398" s="776"/>
      <c r="U398" s="1383">
        <f t="shared" ca="1" si="55"/>
        <v>0</v>
      </c>
    </row>
    <row r="399" spans="2:21" hidden="1">
      <c r="B399" s="757">
        <v>97</v>
      </c>
      <c r="C399" s="331" t="s">
        <v>2158</v>
      </c>
      <c r="D399" s="1392">
        <f ca="1">SUMIF(TB!$B$9:$E$120,ETB!B399,TB!$D$9:$D$120)</f>
        <v>0</v>
      </c>
      <c r="E399" s="1393">
        <f ca="1">SUMIF(TB!$B$9:$E$120,ETB!B399,TB!$E$9:$E$120)</f>
        <v>0</v>
      </c>
      <c r="F399" s="1374"/>
      <c r="G399" s="1381"/>
      <c r="H399" s="1381"/>
      <c r="I399" s="1381"/>
      <c r="J399" s="1374"/>
      <c r="K399" s="1381"/>
      <c r="L399" s="1374">
        <f>SUMIF(Journal!$C$10:$C$304,ETB!B399,Journal!$E$10:$E$304)</f>
        <v>0</v>
      </c>
      <c r="M399" s="1381">
        <f>SUMIF(Journal!$C$10:$C$304,ETB!B399,Journal!$F$10:$F$304)</f>
        <v>0</v>
      </c>
      <c r="N399" s="1374"/>
      <c r="O399" s="1375"/>
      <c r="P399" s="335">
        <f t="shared" ref="P399:P434" si="56">B399</f>
        <v>97</v>
      </c>
      <c r="Q399" s="1392">
        <f t="shared" ca="1" si="44"/>
        <v>0</v>
      </c>
      <c r="R399" s="1395">
        <f t="shared" ca="1" si="45"/>
        <v>0</v>
      </c>
      <c r="S399" s="332">
        <f t="shared" si="46"/>
        <v>97</v>
      </c>
      <c r="T399" s="776"/>
      <c r="U399" s="1383">
        <f t="shared" ca="1" si="55"/>
        <v>0</v>
      </c>
    </row>
    <row r="400" spans="2:21" hidden="1">
      <c r="B400" s="757">
        <v>98</v>
      </c>
      <c r="C400" s="331" t="s">
        <v>2159</v>
      </c>
      <c r="D400" s="1392">
        <f ca="1">SUMIF(TB!$B$9:$E$120,ETB!B400,TB!$D$9:$D$120)</f>
        <v>0</v>
      </c>
      <c r="E400" s="1393">
        <f ca="1">SUMIF(TB!$B$9:$E$120,ETB!B400,TB!$E$9:$E$120)</f>
        <v>0</v>
      </c>
      <c r="F400" s="1374"/>
      <c r="G400" s="1381"/>
      <c r="H400" s="1381"/>
      <c r="I400" s="1381"/>
      <c r="J400" s="1374"/>
      <c r="K400" s="1381"/>
      <c r="L400" s="1374">
        <f>SUMIF(Journal!$C$10:$C$304,ETB!B400,Journal!$E$10:$E$304)</f>
        <v>0</v>
      </c>
      <c r="M400" s="1381">
        <f>SUMIF(Journal!$C$10:$C$304,ETB!B400,Journal!$F$10:$F$304)</f>
        <v>0</v>
      </c>
      <c r="N400" s="1374"/>
      <c r="O400" s="1375"/>
      <c r="P400" s="335">
        <f t="shared" ref="P400:P433" si="57">B400</f>
        <v>98</v>
      </c>
      <c r="Q400" s="1392">
        <f t="shared" ca="1" si="44"/>
        <v>0</v>
      </c>
      <c r="R400" s="1395">
        <f t="shared" ca="1" si="45"/>
        <v>0</v>
      </c>
      <c r="S400" s="332">
        <f t="shared" ref="S400:S433" si="58">B400</f>
        <v>98</v>
      </c>
      <c r="T400" s="776"/>
      <c r="U400" s="1383">
        <f t="shared" ca="1" si="55"/>
        <v>0</v>
      </c>
    </row>
    <row r="401" spans="2:21" hidden="1">
      <c r="B401" s="757">
        <v>99</v>
      </c>
      <c r="C401" s="331" t="s">
        <v>2160</v>
      </c>
      <c r="D401" s="1392">
        <f ca="1">SUMIF(TB!$B$9:$E$120,ETB!B401,TB!$D$9:$D$120)</f>
        <v>0</v>
      </c>
      <c r="E401" s="1393">
        <f ca="1">SUMIF(TB!$B$9:$E$120,ETB!B401,TB!$E$9:$E$120)</f>
        <v>0</v>
      </c>
      <c r="F401" s="1374"/>
      <c r="G401" s="1381"/>
      <c r="H401" s="1381"/>
      <c r="I401" s="1381"/>
      <c r="J401" s="1374"/>
      <c r="K401" s="1381"/>
      <c r="L401" s="1374">
        <f>SUMIF(Journal!$C$10:$C$304,ETB!B401,Journal!$E$10:$E$304)</f>
        <v>0</v>
      </c>
      <c r="M401" s="1381">
        <f>SUMIF(Journal!$C$10:$C$304,ETB!B401,Journal!$F$10:$F$304)</f>
        <v>0</v>
      </c>
      <c r="N401" s="1374"/>
      <c r="O401" s="1375"/>
      <c r="P401" s="335">
        <f t="shared" si="57"/>
        <v>99</v>
      </c>
      <c r="Q401" s="1392">
        <f t="shared" ca="1" si="44"/>
        <v>0</v>
      </c>
      <c r="R401" s="1395">
        <f t="shared" ca="1" si="45"/>
        <v>0</v>
      </c>
      <c r="S401" s="332">
        <f t="shared" si="58"/>
        <v>99</v>
      </c>
      <c r="T401" s="776"/>
      <c r="U401" s="1383">
        <f t="shared" ca="1" si="55"/>
        <v>0</v>
      </c>
    </row>
    <row r="402" spans="2:21" hidden="1">
      <c r="B402" s="757">
        <v>100</v>
      </c>
      <c r="C402" s="331" t="s">
        <v>2161</v>
      </c>
      <c r="D402" s="1392">
        <f ca="1">SUMIF(TB!$B$9:$E$120,ETB!B402,TB!$D$9:$D$120)</f>
        <v>0</v>
      </c>
      <c r="E402" s="1393">
        <f ca="1">SUMIF(TB!$B$9:$E$120,ETB!B402,TB!$E$9:$E$120)</f>
        <v>0</v>
      </c>
      <c r="F402" s="1374"/>
      <c r="G402" s="1381"/>
      <c r="H402" s="1381"/>
      <c r="I402" s="1381"/>
      <c r="J402" s="1374"/>
      <c r="K402" s="1381"/>
      <c r="L402" s="1374">
        <f>SUMIF(Journal!$C$10:$C$304,ETB!B402,Journal!$E$10:$E$304)</f>
        <v>0</v>
      </c>
      <c r="M402" s="1381">
        <f>SUMIF(Journal!$C$10:$C$304,ETB!B402,Journal!$F$10:$F$304)</f>
        <v>0</v>
      </c>
      <c r="N402" s="1374"/>
      <c r="O402" s="1375"/>
      <c r="P402" s="335">
        <f t="shared" si="57"/>
        <v>100</v>
      </c>
      <c r="Q402" s="1392">
        <f t="shared" ca="1" si="44"/>
        <v>0</v>
      </c>
      <c r="R402" s="1395">
        <f t="shared" ca="1" si="45"/>
        <v>0</v>
      </c>
      <c r="S402" s="332">
        <f t="shared" si="58"/>
        <v>100</v>
      </c>
      <c r="T402" s="776"/>
      <c r="U402" s="1383">
        <f t="shared" ca="1" si="55"/>
        <v>0</v>
      </c>
    </row>
    <row r="403" spans="2:21" hidden="1">
      <c r="B403" s="757">
        <v>101</v>
      </c>
      <c r="C403" s="331" t="s">
        <v>2162</v>
      </c>
      <c r="D403" s="1392">
        <f ca="1">SUMIF(TB!$B$9:$E$120,ETB!B403,TB!$D$9:$D$120)</f>
        <v>0</v>
      </c>
      <c r="E403" s="1393">
        <f ca="1">SUMIF(TB!$B$9:$E$120,ETB!B403,TB!$E$9:$E$120)</f>
        <v>0</v>
      </c>
      <c r="F403" s="1374"/>
      <c r="G403" s="1381"/>
      <c r="H403" s="1381"/>
      <c r="I403" s="1381"/>
      <c r="J403" s="1374"/>
      <c r="K403" s="1381"/>
      <c r="L403" s="1374">
        <f>SUMIF(Journal!$C$10:$C$304,ETB!B403,Journal!$E$10:$E$304)</f>
        <v>0</v>
      </c>
      <c r="M403" s="1381">
        <f>SUMIF(Journal!$C$10:$C$304,ETB!B403,Journal!$F$10:$F$304)</f>
        <v>0</v>
      </c>
      <c r="N403" s="1374"/>
      <c r="O403" s="1375"/>
      <c r="P403" s="335">
        <f t="shared" si="57"/>
        <v>101</v>
      </c>
      <c r="Q403" s="1392">
        <f t="shared" ca="1" si="44"/>
        <v>0</v>
      </c>
      <c r="R403" s="1395">
        <f t="shared" ca="1" si="45"/>
        <v>0</v>
      </c>
      <c r="S403" s="332">
        <f t="shared" si="58"/>
        <v>101</v>
      </c>
      <c r="T403" s="776"/>
      <c r="U403" s="1383">
        <f t="shared" ca="1" si="55"/>
        <v>0</v>
      </c>
    </row>
    <row r="404" spans="2:21" hidden="1">
      <c r="B404" s="757">
        <v>102</v>
      </c>
      <c r="C404" s="331" t="s">
        <v>2163</v>
      </c>
      <c r="D404" s="1392">
        <f ca="1">SUMIF(TB!$B$9:$E$120,ETB!B404,TB!$D$9:$D$120)</f>
        <v>0</v>
      </c>
      <c r="E404" s="1393">
        <f ca="1">SUMIF(TB!$B$9:$E$120,ETB!B404,TB!$E$9:$E$120)</f>
        <v>0</v>
      </c>
      <c r="F404" s="1374"/>
      <c r="G404" s="1381"/>
      <c r="H404" s="1381"/>
      <c r="I404" s="1381"/>
      <c r="J404" s="1374"/>
      <c r="K404" s="1381"/>
      <c r="L404" s="1374">
        <f>SUMIF(Journal!$C$10:$C$304,ETB!B404,Journal!$E$10:$E$304)</f>
        <v>0</v>
      </c>
      <c r="M404" s="1381">
        <f>SUMIF(Journal!$C$10:$C$304,ETB!B404,Journal!$F$10:$F$304)</f>
        <v>0</v>
      </c>
      <c r="N404" s="1374"/>
      <c r="O404" s="1375"/>
      <c r="P404" s="335">
        <f t="shared" si="57"/>
        <v>102</v>
      </c>
      <c r="Q404" s="1392">
        <f t="shared" ca="1" si="44"/>
        <v>0</v>
      </c>
      <c r="R404" s="1395">
        <f t="shared" ca="1" si="45"/>
        <v>0</v>
      </c>
      <c r="S404" s="332">
        <f t="shared" si="58"/>
        <v>102</v>
      </c>
      <c r="T404" s="776"/>
      <c r="U404" s="1383">
        <f t="shared" ca="1" si="55"/>
        <v>0</v>
      </c>
    </row>
    <row r="405" spans="2:21" hidden="1">
      <c r="B405" s="757">
        <v>103</v>
      </c>
      <c r="C405" s="331" t="s">
        <v>2146</v>
      </c>
      <c r="D405" s="1392">
        <f ca="1">SUMIF(TB!$B$9:$E$120,ETB!B405,TB!$D$9:$D$120)</f>
        <v>0</v>
      </c>
      <c r="E405" s="1393">
        <f ca="1">SUMIF(TB!$B$9:$E$120,ETB!B405,TB!$E$9:$E$120)</f>
        <v>0</v>
      </c>
      <c r="F405" s="1374"/>
      <c r="G405" s="1381"/>
      <c r="H405" s="1381"/>
      <c r="I405" s="1381"/>
      <c r="J405" s="1374"/>
      <c r="K405" s="1381"/>
      <c r="L405" s="1374">
        <f>SUMIF(Journal!$C$10:$C$304,ETB!B405,Journal!$E$10:$E$304)</f>
        <v>0</v>
      </c>
      <c r="M405" s="1381">
        <f>SUMIF(Journal!$C$10:$C$304,ETB!B405,Journal!$F$10:$F$304)</f>
        <v>0</v>
      </c>
      <c r="N405" s="1374"/>
      <c r="O405" s="1375"/>
      <c r="P405" s="335">
        <f t="shared" si="57"/>
        <v>103</v>
      </c>
      <c r="Q405" s="1392">
        <f t="shared" ca="1" si="44"/>
        <v>0</v>
      </c>
      <c r="R405" s="1395">
        <f t="shared" ca="1" si="45"/>
        <v>0</v>
      </c>
      <c r="S405" s="332">
        <f t="shared" si="58"/>
        <v>103</v>
      </c>
      <c r="T405" s="776"/>
      <c r="U405" s="1383">
        <f t="shared" ca="1" si="55"/>
        <v>0</v>
      </c>
    </row>
    <row r="406" spans="2:21" hidden="1">
      <c r="B406" s="757">
        <v>104</v>
      </c>
      <c r="C406" s="331" t="s">
        <v>2152</v>
      </c>
      <c r="D406" s="1392">
        <f ca="1">SUMIF(TB!$B$9:$E$120,ETB!B406,TB!$D$9:$D$120)</f>
        <v>0</v>
      </c>
      <c r="E406" s="1393">
        <f ca="1">SUMIF(TB!$B$9:$E$120,ETB!B406,TB!$E$9:$E$120)</f>
        <v>0</v>
      </c>
      <c r="F406" s="1374"/>
      <c r="G406" s="1381"/>
      <c r="H406" s="1381"/>
      <c r="I406" s="1381"/>
      <c r="J406" s="1374"/>
      <c r="K406" s="1381"/>
      <c r="L406" s="1374">
        <f>SUMIF(Journal!$C$10:$C$304,ETB!B406,Journal!$E$10:$E$304)</f>
        <v>0</v>
      </c>
      <c r="M406" s="1381">
        <f>SUMIF(Journal!$C$10:$C$304,ETB!B406,Journal!$F$10:$F$304)</f>
        <v>0</v>
      </c>
      <c r="N406" s="1374"/>
      <c r="O406" s="1375"/>
      <c r="P406" s="335">
        <f t="shared" si="57"/>
        <v>104</v>
      </c>
      <c r="Q406" s="1392">
        <f t="shared" ca="1" si="44"/>
        <v>0</v>
      </c>
      <c r="R406" s="1395">
        <f t="shared" ca="1" si="45"/>
        <v>0</v>
      </c>
      <c r="S406" s="332">
        <f t="shared" si="58"/>
        <v>104</v>
      </c>
      <c r="T406" s="776"/>
      <c r="U406" s="1383">
        <f t="shared" ca="1" si="55"/>
        <v>0</v>
      </c>
    </row>
    <row r="407" spans="2:21" hidden="1">
      <c r="B407" s="757">
        <v>107</v>
      </c>
      <c r="C407" s="331" t="s">
        <v>2152</v>
      </c>
      <c r="D407" s="1392">
        <f ca="1">SUMIF(TB!$B$9:$E$120,ETB!B407,TB!$D$9:$D$120)</f>
        <v>0</v>
      </c>
      <c r="E407" s="1393">
        <f ca="1">SUMIF(TB!$B$9:$E$120,ETB!B407,TB!$E$9:$E$120)</f>
        <v>0</v>
      </c>
      <c r="F407" s="1374"/>
      <c r="G407" s="1381"/>
      <c r="H407" s="1381"/>
      <c r="I407" s="1381"/>
      <c r="J407" s="1374"/>
      <c r="K407" s="1381"/>
      <c r="L407" s="1374">
        <f>SUMIF(Journal!$C$10:$C$304,ETB!B407,Journal!$E$10:$E$304)</f>
        <v>0</v>
      </c>
      <c r="M407" s="1381">
        <f>SUMIF(Journal!$C$10:$C$304,ETB!B407,Journal!$F$10:$F$304)</f>
        <v>0</v>
      </c>
      <c r="N407" s="1374"/>
      <c r="O407" s="1375"/>
      <c r="P407" s="335">
        <f t="shared" si="57"/>
        <v>107</v>
      </c>
      <c r="Q407" s="1392">
        <f t="shared" ca="1" si="44"/>
        <v>0</v>
      </c>
      <c r="R407" s="1395">
        <f t="shared" ca="1" si="45"/>
        <v>0</v>
      </c>
      <c r="S407" s="332">
        <f t="shared" si="58"/>
        <v>107</v>
      </c>
      <c r="T407" s="776"/>
      <c r="U407" s="1383">
        <f t="shared" ca="1" si="55"/>
        <v>0</v>
      </c>
    </row>
    <row r="408" spans="2:21" hidden="1">
      <c r="B408" s="757">
        <v>109</v>
      </c>
      <c r="C408" s="331" t="s">
        <v>2164</v>
      </c>
      <c r="D408" s="1392">
        <f ca="1">SUMIF(TB!$B$9:$E$120,ETB!B408,TB!$D$9:$D$120)</f>
        <v>0</v>
      </c>
      <c r="E408" s="1393">
        <f ca="1">SUMIF(TB!$B$9:$E$120,ETB!B408,TB!$E$9:$E$120)</f>
        <v>0</v>
      </c>
      <c r="F408" s="1374"/>
      <c r="G408" s="1381"/>
      <c r="H408" s="1381"/>
      <c r="I408" s="1381"/>
      <c r="J408" s="1374"/>
      <c r="K408" s="1381"/>
      <c r="L408" s="1374">
        <f>SUMIF(Journal!$C$10:$C$304,ETB!B408,Journal!$E$10:$E$304)</f>
        <v>0</v>
      </c>
      <c r="M408" s="1381">
        <f>SUMIF(Journal!$C$10:$C$304,ETB!B408,Journal!$F$10:$F$304)</f>
        <v>0</v>
      </c>
      <c r="N408" s="1374"/>
      <c r="O408" s="1375"/>
      <c r="P408" s="335">
        <f t="shared" si="57"/>
        <v>109</v>
      </c>
      <c r="Q408" s="1392">
        <f t="shared" ca="1" si="44"/>
        <v>0</v>
      </c>
      <c r="R408" s="1395">
        <f t="shared" ca="1" si="45"/>
        <v>0</v>
      </c>
      <c r="S408" s="332">
        <f t="shared" si="58"/>
        <v>109</v>
      </c>
      <c r="T408" s="776"/>
      <c r="U408" s="1383">
        <f t="shared" ca="1" si="55"/>
        <v>0</v>
      </c>
    </row>
    <row r="409" spans="2:21" hidden="1">
      <c r="B409" s="757">
        <v>110</v>
      </c>
      <c r="C409" s="331" t="s">
        <v>1949</v>
      </c>
      <c r="D409" s="1392">
        <f ca="1">SUMIF(TB!$B$9:$E$120,ETB!B409,TB!$D$9:$D$120)</f>
        <v>0</v>
      </c>
      <c r="E409" s="1393">
        <f ca="1">SUMIF(TB!$B$9:$E$120,ETB!B409,TB!$E$9:$E$120)</f>
        <v>0</v>
      </c>
      <c r="F409" s="1374"/>
      <c r="G409" s="1381"/>
      <c r="H409" s="1381"/>
      <c r="I409" s="1381"/>
      <c r="J409" s="1374"/>
      <c r="K409" s="1381"/>
      <c r="L409" s="1374">
        <f>SUMIF(Journal!$C$10:$C$304,ETB!B409,Journal!$E$10:$E$304)</f>
        <v>0</v>
      </c>
      <c r="M409" s="1381">
        <f>SUMIF(Journal!$C$10:$C$304,ETB!B409,Journal!$F$10:$F$304)</f>
        <v>0</v>
      </c>
      <c r="N409" s="1374"/>
      <c r="O409" s="1375"/>
      <c r="P409" s="335">
        <f t="shared" si="57"/>
        <v>110</v>
      </c>
      <c r="Q409" s="1392">
        <f t="shared" ca="1" si="44"/>
        <v>0</v>
      </c>
      <c r="R409" s="1395">
        <f t="shared" ca="1" si="45"/>
        <v>0</v>
      </c>
      <c r="S409" s="332">
        <f t="shared" si="58"/>
        <v>110</v>
      </c>
      <c r="T409" s="776"/>
      <c r="U409" s="1383">
        <f t="shared" ca="1" si="55"/>
        <v>0</v>
      </c>
    </row>
    <row r="410" spans="2:21" hidden="1">
      <c r="B410" s="757">
        <v>111</v>
      </c>
      <c r="C410" s="331" t="s">
        <v>2165</v>
      </c>
      <c r="D410" s="1392">
        <f ca="1">SUMIF(TB!$B$9:$E$120,ETB!B410,TB!$D$9:$D$120)</f>
        <v>0</v>
      </c>
      <c r="E410" s="1393">
        <f ca="1">SUMIF(TB!$B$9:$E$120,ETB!B410,TB!$E$9:$E$120)</f>
        <v>0</v>
      </c>
      <c r="F410" s="1374"/>
      <c r="G410" s="1381"/>
      <c r="H410" s="1381"/>
      <c r="I410" s="1381"/>
      <c r="J410" s="1374"/>
      <c r="K410" s="1381"/>
      <c r="L410" s="1374">
        <f>SUMIF(Journal!$C$10:$C$304,ETB!B410,Journal!$E$10:$E$304)</f>
        <v>0</v>
      </c>
      <c r="M410" s="1381">
        <f>SUMIF(Journal!$C$10:$C$304,ETB!B410,Journal!$F$10:$F$304)</f>
        <v>0</v>
      </c>
      <c r="N410" s="1374"/>
      <c r="O410" s="1375"/>
      <c r="P410" s="335">
        <f t="shared" si="57"/>
        <v>111</v>
      </c>
      <c r="Q410" s="1392">
        <f t="shared" ca="1" si="44"/>
        <v>0</v>
      </c>
      <c r="R410" s="1395">
        <f t="shared" ca="1" si="45"/>
        <v>0</v>
      </c>
      <c r="S410" s="332">
        <f t="shared" si="58"/>
        <v>111</v>
      </c>
      <c r="T410" s="776"/>
      <c r="U410" s="1383">
        <f t="shared" ca="1" si="55"/>
        <v>0</v>
      </c>
    </row>
    <row r="411" spans="2:21" hidden="1">
      <c r="B411" s="757">
        <v>112</v>
      </c>
      <c r="C411" s="331" t="s">
        <v>2166</v>
      </c>
      <c r="D411" s="1392">
        <f ca="1">SUMIF(TB!$B$9:$E$120,ETB!B411,TB!$D$9:$D$120)</f>
        <v>0</v>
      </c>
      <c r="E411" s="1393">
        <f ca="1">SUMIF(TB!$B$9:$E$120,ETB!B411,TB!$E$9:$E$120)</f>
        <v>0</v>
      </c>
      <c r="F411" s="1374"/>
      <c r="G411" s="1381"/>
      <c r="H411" s="1381"/>
      <c r="I411" s="1381"/>
      <c r="J411" s="1374"/>
      <c r="K411" s="1381"/>
      <c r="L411" s="1374">
        <f>SUMIF(Journal!$C$10:$C$304,ETB!B411,Journal!$E$10:$E$304)</f>
        <v>0</v>
      </c>
      <c r="M411" s="1381">
        <f>SUMIF(Journal!$C$10:$C$304,ETB!B411,Journal!$F$10:$F$304)</f>
        <v>0</v>
      </c>
      <c r="N411" s="1374"/>
      <c r="O411" s="1375"/>
      <c r="P411" s="335">
        <f t="shared" si="57"/>
        <v>112</v>
      </c>
      <c r="Q411" s="1392">
        <f t="shared" ref="Q411:Q474" ca="1" si="59">MAX((D411-E411+F411-G411+J411-K411+L411-M411+N411-O411),0)</f>
        <v>0</v>
      </c>
      <c r="R411" s="1395">
        <f t="shared" ref="R411:R474" ca="1" si="60">MAX((M411-L411+K411-J411+G411-F411+E411-D411+O411-N411),0)</f>
        <v>0</v>
      </c>
      <c r="S411" s="332">
        <f t="shared" si="58"/>
        <v>112</v>
      </c>
      <c r="T411" s="776"/>
      <c r="U411" s="1383">
        <f t="shared" ca="1" si="55"/>
        <v>0</v>
      </c>
    </row>
    <row r="412" spans="2:21" hidden="1">
      <c r="B412" s="757">
        <v>114</v>
      </c>
      <c r="C412" s="331" t="s">
        <v>2167</v>
      </c>
      <c r="D412" s="1392">
        <f ca="1">SUMIF(TB!$B$9:$E$120,ETB!B412,TB!$D$9:$D$120)</f>
        <v>0</v>
      </c>
      <c r="E412" s="1393">
        <f ca="1">SUMIF(TB!$B$9:$E$120,ETB!B412,TB!$E$9:$E$120)</f>
        <v>0</v>
      </c>
      <c r="F412" s="1374"/>
      <c r="G412" s="1381"/>
      <c r="H412" s="1381"/>
      <c r="I412" s="1381"/>
      <c r="J412" s="1374"/>
      <c r="K412" s="1381"/>
      <c r="L412" s="1374">
        <f>SUMIF(Journal!$C$10:$C$304,ETB!B412,Journal!$E$10:$E$304)</f>
        <v>0</v>
      </c>
      <c r="M412" s="1381">
        <f>SUMIF(Journal!$C$10:$C$304,ETB!B412,Journal!$F$10:$F$304)</f>
        <v>0</v>
      </c>
      <c r="N412" s="1374"/>
      <c r="O412" s="1375"/>
      <c r="P412" s="335">
        <f t="shared" si="57"/>
        <v>114</v>
      </c>
      <c r="Q412" s="1392">
        <f t="shared" ca="1" si="59"/>
        <v>0</v>
      </c>
      <c r="R412" s="1395">
        <f t="shared" ca="1" si="60"/>
        <v>0</v>
      </c>
      <c r="S412" s="332">
        <f t="shared" si="58"/>
        <v>114</v>
      </c>
      <c r="T412" s="776"/>
      <c r="U412" s="1383">
        <f t="shared" ca="1" si="55"/>
        <v>0</v>
      </c>
    </row>
    <row r="413" spans="2:21" hidden="1">
      <c r="B413" s="757">
        <v>115</v>
      </c>
      <c r="C413" s="331" t="s">
        <v>2000</v>
      </c>
      <c r="D413" s="1392">
        <f ca="1">SUMIF(TB!$B$9:$E$120,ETB!B413,TB!$D$9:$D$120)</f>
        <v>0</v>
      </c>
      <c r="E413" s="1393">
        <f ca="1">SUMIF(TB!$B$9:$E$120,ETB!B413,TB!$E$9:$E$120)</f>
        <v>0</v>
      </c>
      <c r="F413" s="1374"/>
      <c r="G413" s="1381"/>
      <c r="H413" s="1381"/>
      <c r="I413" s="1381"/>
      <c r="J413" s="1374"/>
      <c r="K413" s="1381"/>
      <c r="L413" s="1374">
        <f>SUMIF(Journal!$C$10:$C$304,ETB!B413,Journal!$E$10:$E$304)</f>
        <v>0</v>
      </c>
      <c r="M413" s="1381">
        <f>SUMIF(Journal!$C$10:$C$304,ETB!B413,Journal!$F$10:$F$304)</f>
        <v>0</v>
      </c>
      <c r="N413" s="1374"/>
      <c r="O413" s="1375"/>
      <c r="P413" s="335">
        <f t="shared" si="57"/>
        <v>115</v>
      </c>
      <c r="Q413" s="1392">
        <f t="shared" ca="1" si="59"/>
        <v>0</v>
      </c>
      <c r="R413" s="1395">
        <f t="shared" ca="1" si="60"/>
        <v>0</v>
      </c>
      <c r="S413" s="332">
        <f t="shared" si="58"/>
        <v>115</v>
      </c>
      <c r="T413" s="776"/>
      <c r="U413" s="1383">
        <f t="shared" ca="1" si="55"/>
        <v>0</v>
      </c>
    </row>
    <row r="414" spans="2:21" hidden="1">
      <c r="B414" s="757">
        <v>116</v>
      </c>
      <c r="C414" s="331" t="s">
        <v>2000</v>
      </c>
      <c r="D414" s="1392">
        <f ca="1">SUMIF(TB!$B$9:$E$120,ETB!B414,TB!$D$9:$D$120)</f>
        <v>0</v>
      </c>
      <c r="E414" s="1393">
        <f ca="1">SUMIF(TB!$B$9:$E$120,ETB!B414,TB!$E$9:$E$120)</f>
        <v>0</v>
      </c>
      <c r="F414" s="1374"/>
      <c r="G414" s="1381"/>
      <c r="H414" s="1381"/>
      <c r="I414" s="1381"/>
      <c r="J414" s="1374"/>
      <c r="K414" s="1381"/>
      <c r="L414" s="1374">
        <f>SUMIF(Journal!$C$10:$C$304,ETB!B414,Journal!$E$10:$E$304)</f>
        <v>0</v>
      </c>
      <c r="M414" s="1381">
        <f>SUMIF(Journal!$C$10:$C$304,ETB!B414,Journal!$F$10:$F$304)</f>
        <v>0</v>
      </c>
      <c r="N414" s="1374"/>
      <c r="O414" s="1375"/>
      <c r="P414" s="335">
        <f t="shared" si="57"/>
        <v>116</v>
      </c>
      <c r="Q414" s="1392">
        <f t="shared" ca="1" si="59"/>
        <v>0</v>
      </c>
      <c r="R414" s="1395">
        <f t="shared" ca="1" si="60"/>
        <v>0</v>
      </c>
      <c r="S414" s="332">
        <f t="shared" si="58"/>
        <v>116</v>
      </c>
      <c r="T414" s="776"/>
      <c r="U414" s="1383">
        <f t="shared" ca="1" si="55"/>
        <v>0</v>
      </c>
    </row>
    <row r="415" spans="2:21" hidden="1">
      <c r="B415" s="757">
        <v>117</v>
      </c>
      <c r="C415" s="331" t="s">
        <v>2000</v>
      </c>
      <c r="D415" s="1392">
        <f ca="1">SUMIF(TB!$B$9:$E$120,ETB!B415,TB!$D$9:$D$120)</f>
        <v>0</v>
      </c>
      <c r="E415" s="1393">
        <f ca="1">SUMIF(TB!$B$9:$E$120,ETB!B415,TB!$E$9:$E$120)</f>
        <v>0</v>
      </c>
      <c r="F415" s="1374"/>
      <c r="G415" s="1381"/>
      <c r="H415" s="1381"/>
      <c r="I415" s="1381"/>
      <c r="J415" s="1374"/>
      <c r="K415" s="1381"/>
      <c r="L415" s="1374">
        <f>SUMIF(Journal!$C$10:$C$304,ETB!B415,Journal!$E$10:$E$304)</f>
        <v>0</v>
      </c>
      <c r="M415" s="1381">
        <f>SUMIF(Journal!$C$10:$C$304,ETB!B415,Journal!$F$10:$F$304)</f>
        <v>0</v>
      </c>
      <c r="N415" s="1374"/>
      <c r="O415" s="1375"/>
      <c r="P415" s="335">
        <f t="shared" si="57"/>
        <v>117</v>
      </c>
      <c r="Q415" s="1392">
        <f t="shared" ca="1" si="59"/>
        <v>0</v>
      </c>
      <c r="R415" s="1395">
        <f t="shared" ca="1" si="60"/>
        <v>0</v>
      </c>
      <c r="S415" s="332">
        <f t="shared" si="58"/>
        <v>117</v>
      </c>
      <c r="T415" s="776"/>
      <c r="U415" s="1383">
        <f t="shared" ca="1" si="55"/>
        <v>0</v>
      </c>
    </row>
    <row r="416" spans="2:21" hidden="1">
      <c r="B416" s="757">
        <v>119</v>
      </c>
      <c r="C416" s="331" t="s">
        <v>2168</v>
      </c>
      <c r="D416" s="1392">
        <f ca="1">SUMIF(TB!$B$9:$E$120,ETB!B416,TB!$D$9:$D$120)</f>
        <v>0</v>
      </c>
      <c r="E416" s="1393">
        <f ca="1">SUMIF(TB!$B$9:$E$120,ETB!B416,TB!$E$9:$E$120)</f>
        <v>0</v>
      </c>
      <c r="F416" s="1374"/>
      <c r="G416" s="1381"/>
      <c r="H416" s="1381"/>
      <c r="I416" s="1381"/>
      <c r="J416" s="1374"/>
      <c r="K416" s="1381"/>
      <c r="L416" s="1374">
        <f>SUMIF(Journal!$C$10:$C$304,ETB!B416,Journal!$E$10:$E$304)</f>
        <v>0</v>
      </c>
      <c r="M416" s="1381">
        <f>SUMIF(Journal!$C$10:$C$304,ETB!B416,Journal!$F$10:$F$304)</f>
        <v>0</v>
      </c>
      <c r="N416" s="1374"/>
      <c r="O416" s="1375"/>
      <c r="P416" s="335">
        <f t="shared" si="57"/>
        <v>119</v>
      </c>
      <c r="Q416" s="1392">
        <f t="shared" ca="1" si="59"/>
        <v>0</v>
      </c>
      <c r="R416" s="1395">
        <f t="shared" ca="1" si="60"/>
        <v>0</v>
      </c>
      <c r="S416" s="332">
        <f t="shared" si="58"/>
        <v>119</v>
      </c>
      <c r="T416" s="776"/>
      <c r="U416" s="1383">
        <f t="shared" ca="1" si="55"/>
        <v>0</v>
      </c>
    </row>
    <row r="417" spans="2:21" hidden="1">
      <c r="B417" s="757">
        <v>120</v>
      </c>
      <c r="C417" s="331" t="s">
        <v>2000</v>
      </c>
      <c r="D417" s="1392">
        <f ca="1">SUMIF(TB!$B$9:$E$120,ETB!B417,TB!$D$9:$D$120)</f>
        <v>0</v>
      </c>
      <c r="E417" s="1393">
        <f ca="1">SUMIF(TB!$B$9:$E$120,ETB!B417,TB!$E$9:$E$120)</f>
        <v>0</v>
      </c>
      <c r="F417" s="1374"/>
      <c r="G417" s="1381"/>
      <c r="H417" s="1381"/>
      <c r="I417" s="1381"/>
      <c r="J417" s="1374"/>
      <c r="K417" s="1381"/>
      <c r="L417" s="1374">
        <f>SUMIF(Journal!$C$10:$C$304,ETB!B417,Journal!$E$10:$E$304)</f>
        <v>0</v>
      </c>
      <c r="M417" s="1381">
        <f>SUMIF(Journal!$C$10:$C$304,ETB!B417,Journal!$F$10:$F$304)</f>
        <v>0</v>
      </c>
      <c r="N417" s="1374"/>
      <c r="O417" s="1375"/>
      <c r="P417" s="335">
        <f t="shared" si="57"/>
        <v>120</v>
      </c>
      <c r="Q417" s="1392">
        <f t="shared" ca="1" si="59"/>
        <v>0</v>
      </c>
      <c r="R417" s="1395">
        <f t="shared" ca="1" si="60"/>
        <v>0</v>
      </c>
      <c r="S417" s="332">
        <f t="shared" si="58"/>
        <v>120</v>
      </c>
      <c r="T417" s="776"/>
      <c r="U417" s="1383">
        <f t="shared" ca="1" si="55"/>
        <v>0</v>
      </c>
    </row>
    <row r="418" spans="2:21" hidden="1">
      <c r="B418" s="757">
        <v>121</v>
      </c>
      <c r="C418" s="331" t="s">
        <v>2000</v>
      </c>
      <c r="D418" s="1392">
        <f ca="1">SUMIF(TB!$B$9:$E$120,ETB!B418,TB!$D$9:$D$120)</f>
        <v>0</v>
      </c>
      <c r="E418" s="1393">
        <f ca="1">SUMIF(TB!$B$9:$E$120,ETB!B418,TB!$E$9:$E$120)</f>
        <v>0</v>
      </c>
      <c r="F418" s="1374"/>
      <c r="G418" s="1381"/>
      <c r="H418" s="1381"/>
      <c r="I418" s="1381"/>
      <c r="J418" s="1374"/>
      <c r="K418" s="1381"/>
      <c r="L418" s="1374">
        <f>SUMIF(Journal!$C$10:$C$304,ETB!B418,Journal!$E$10:$E$304)</f>
        <v>0</v>
      </c>
      <c r="M418" s="1381">
        <f>SUMIF(Journal!$C$10:$C$304,ETB!B418,Journal!$F$10:$F$304)</f>
        <v>0</v>
      </c>
      <c r="N418" s="1374"/>
      <c r="O418" s="1375"/>
      <c r="P418" s="335">
        <f t="shared" si="57"/>
        <v>121</v>
      </c>
      <c r="Q418" s="1392">
        <f t="shared" ca="1" si="59"/>
        <v>0</v>
      </c>
      <c r="R418" s="1395">
        <f t="shared" ca="1" si="60"/>
        <v>0</v>
      </c>
      <c r="S418" s="332">
        <f t="shared" si="58"/>
        <v>121</v>
      </c>
      <c r="T418" s="776"/>
      <c r="U418" s="1383">
        <f t="shared" ca="1" si="55"/>
        <v>0</v>
      </c>
    </row>
    <row r="419" spans="2:21" hidden="1">
      <c r="B419" s="757">
        <v>122</v>
      </c>
      <c r="C419" s="331" t="s">
        <v>2000</v>
      </c>
      <c r="D419" s="1392">
        <f ca="1">SUMIF(TB!$B$9:$E$120,ETB!B419,TB!$D$9:$D$120)</f>
        <v>0</v>
      </c>
      <c r="E419" s="1393">
        <f ca="1">SUMIF(TB!$B$9:$E$120,ETB!B419,TB!$E$9:$E$120)</f>
        <v>0</v>
      </c>
      <c r="F419" s="1374"/>
      <c r="G419" s="1381"/>
      <c r="H419" s="1381"/>
      <c r="I419" s="1381"/>
      <c r="J419" s="1374"/>
      <c r="K419" s="1381"/>
      <c r="L419" s="1374">
        <f>SUMIF(Journal!$C$10:$C$304,ETB!B419,Journal!$E$10:$E$304)</f>
        <v>0</v>
      </c>
      <c r="M419" s="1381">
        <f>SUMIF(Journal!$C$10:$C$304,ETB!B419,Journal!$F$10:$F$304)</f>
        <v>0</v>
      </c>
      <c r="N419" s="1374"/>
      <c r="O419" s="1375"/>
      <c r="P419" s="335">
        <f t="shared" si="57"/>
        <v>122</v>
      </c>
      <c r="Q419" s="1392">
        <f t="shared" ca="1" si="59"/>
        <v>0</v>
      </c>
      <c r="R419" s="1395">
        <f t="shared" ca="1" si="60"/>
        <v>0</v>
      </c>
      <c r="S419" s="332">
        <f t="shared" si="58"/>
        <v>122</v>
      </c>
      <c r="T419" s="776"/>
      <c r="U419" s="1383">
        <f t="shared" ca="1" si="55"/>
        <v>0</v>
      </c>
    </row>
    <row r="420" spans="2:21" hidden="1">
      <c r="B420" s="757">
        <v>127</v>
      </c>
      <c r="C420" s="331" t="s">
        <v>2146</v>
      </c>
      <c r="D420" s="1392">
        <f ca="1">SUMIF(TB!$B$9:$E$120,ETB!B420,TB!$D$9:$D$120)</f>
        <v>0</v>
      </c>
      <c r="E420" s="1393">
        <f ca="1">SUMIF(TB!$B$9:$E$120,ETB!B420,TB!$E$9:$E$120)</f>
        <v>0</v>
      </c>
      <c r="F420" s="1374"/>
      <c r="G420" s="1381"/>
      <c r="H420" s="1381"/>
      <c r="I420" s="1381"/>
      <c r="J420" s="1374"/>
      <c r="K420" s="1381"/>
      <c r="L420" s="1374">
        <f>SUMIF(Journal!$C$10:$C$304,ETB!B420,Journal!$E$10:$E$304)</f>
        <v>0</v>
      </c>
      <c r="M420" s="1381">
        <f>SUMIF(Journal!$C$10:$C$304,ETB!B420,Journal!$F$10:$F$304)</f>
        <v>0</v>
      </c>
      <c r="N420" s="1374"/>
      <c r="O420" s="1375"/>
      <c r="P420" s="335">
        <f t="shared" si="57"/>
        <v>127</v>
      </c>
      <c r="Q420" s="1392">
        <f t="shared" ca="1" si="59"/>
        <v>0</v>
      </c>
      <c r="R420" s="1395">
        <f t="shared" ca="1" si="60"/>
        <v>0</v>
      </c>
      <c r="S420" s="332">
        <f t="shared" si="58"/>
        <v>127</v>
      </c>
      <c r="T420" s="776"/>
      <c r="U420" s="1383">
        <f t="shared" ca="1" si="55"/>
        <v>0</v>
      </c>
    </row>
    <row r="421" spans="2:21" hidden="1">
      <c r="B421" s="757">
        <v>130</v>
      </c>
      <c r="C421" s="331" t="s">
        <v>2169</v>
      </c>
      <c r="D421" s="1392">
        <f ca="1">SUMIF(TB!$B$9:$E$120,ETB!B421,TB!$D$9:$D$120)</f>
        <v>0</v>
      </c>
      <c r="E421" s="1393">
        <f ca="1">SUMIF(TB!$B$9:$E$120,ETB!B421,TB!$E$9:$E$120)</f>
        <v>0</v>
      </c>
      <c r="F421" s="1374"/>
      <c r="G421" s="1381"/>
      <c r="H421" s="1381"/>
      <c r="I421" s="1381"/>
      <c r="J421" s="1374"/>
      <c r="K421" s="1381"/>
      <c r="L421" s="1374">
        <f>SUMIF(Journal!$C$10:$C$304,ETB!B421,Journal!$E$10:$E$304)</f>
        <v>0</v>
      </c>
      <c r="M421" s="1381">
        <f>SUMIF(Journal!$C$10:$C$304,ETB!B421,Journal!$F$10:$F$304)</f>
        <v>0</v>
      </c>
      <c r="N421" s="1374"/>
      <c r="O421" s="1375"/>
      <c r="P421" s="335">
        <f t="shared" si="57"/>
        <v>130</v>
      </c>
      <c r="Q421" s="1392">
        <f t="shared" ca="1" si="59"/>
        <v>0</v>
      </c>
      <c r="R421" s="1395">
        <f t="shared" ca="1" si="60"/>
        <v>0</v>
      </c>
      <c r="S421" s="332">
        <f t="shared" si="58"/>
        <v>130</v>
      </c>
      <c r="T421" s="776"/>
      <c r="U421" s="1383">
        <f t="shared" ca="1" si="55"/>
        <v>0</v>
      </c>
    </row>
    <row r="422" spans="2:21" hidden="1">
      <c r="B422" s="757">
        <v>131</v>
      </c>
      <c r="C422" s="331" t="s">
        <v>2000</v>
      </c>
      <c r="D422" s="1392">
        <f ca="1">SUMIF(TB!$B$9:$E$120,ETB!B422,TB!$D$9:$D$120)</f>
        <v>0</v>
      </c>
      <c r="E422" s="1393">
        <f ca="1">SUMIF(TB!$B$9:$E$120,ETB!B422,TB!$E$9:$E$120)</f>
        <v>0</v>
      </c>
      <c r="F422" s="1374"/>
      <c r="G422" s="1381"/>
      <c r="H422" s="1381"/>
      <c r="I422" s="1381"/>
      <c r="J422" s="1374"/>
      <c r="K422" s="1381"/>
      <c r="L422" s="1374">
        <f>SUMIF(Journal!$C$10:$C$304,ETB!B422,Journal!$E$10:$E$304)</f>
        <v>0</v>
      </c>
      <c r="M422" s="1381">
        <f>SUMIF(Journal!$C$10:$C$304,ETB!B422,Journal!$F$10:$F$304)</f>
        <v>0</v>
      </c>
      <c r="N422" s="1374"/>
      <c r="O422" s="1375"/>
      <c r="P422" s="335">
        <f t="shared" si="57"/>
        <v>131</v>
      </c>
      <c r="Q422" s="1392">
        <f t="shared" ca="1" si="59"/>
        <v>0</v>
      </c>
      <c r="R422" s="1395">
        <f t="shared" ca="1" si="60"/>
        <v>0</v>
      </c>
      <c r="S422" s="332">
        <f t="shared" si="58"/>
        <v>131</v>
      </c>
      <c r="T422" s="776"/>
      <c r="U422" s="1383">
        <f t="shared" ca="1" si="55"/>
        <v>0</v>
      </c>
    </row>
    <row r="423" spans="2:21" hidden="1">
      <c r="B423" s="757">
        <v>132</v>
      </c>
      <c r="C423" s="331" t="s">
        <v>2000</v>
      </c>
      <c r="D423" s="1392">
        <f ca="1">SUMIF(TB!$B$9:$E$120,ETB!B423,TB!$D$9:$D$120)</f>
        <v>0</v>
      </c>
      <c r="E423" s="1393">
        <f ca="1">SUMIF(TB!$B$9:$E$120,ETB!B423,TB!$E$9:$E$120)</f>
        <v>0</v>
      </c>
      <c r="F423" s="1374"/>
      <c r="G423" s="1381"/>
      <c r="H423" s="1381"/>
      <c r="I423" s="1381"/>
      <c r="J423" s="1374"/>
      <c r="K423" s="1381"/>
      <c r="L423" s="1374">
        <f>SUMIF(Journal!$C$10:$C$304,ETB!B423,Journal!$E$10:$E$304)</f>
        <v>0</v>
      </c>
      <c r="M423" s="1381">
        <f>SUMIF(Journal!$C$10:$C$304,ETB!B423,Journal!$F$10:$F$304)</f>
        <v>0</v>
      </c>
      <c r="N423" s="1374"/>
      <c r="O423" s="1375"/>
      <c r="P423" s="335">
        <f t="shared" si="57"/>
        <v>132</v>
      </c>
      <c r="Q423" s="1392">
        <f t="shared" ca="1" si="59"/>
        <v>0</v>
      </c>
      <c r="R423" s="1395">
        <f t="shared" ca="1" si="60"/>
        <v>0</v>
      </c>
      <c r="S423" s="332">
        <f t="shared" si="58"/>
        <v>132</v>
      </c>
      <c r="T423" s="776"/>
      <c r="U423" s="1383">
        <f t="shared" ca="1" si="55"/>
        <v>0</v>
      </c>
    </row>
    <row r="424" spans="2:21" hidden="1">
      <c r="B424" s="757">
        <v>133</v>
      </c>
      <c r="C424" s="331" t="s">
        <v>2000</v>
      </c>
      <c r="D424" s="1392">
        <f ca="1">SUMIF(TB!$B$9:$E$120,ETB!B424,TB!$D$9:$D$120)</f>
        <v>0</v>
      </c>
      <c r="E424" s="1393">
        <f ca="1">SUMIF(TB!$B$9:$E$120,ETB!B424,TB!$E$9:$E$120)</f>
        <v>0</v>
      </c>
      <c r="F424" s="1374"/>
      <c r="G424" s="1381"/>
      <c r="H424" s="1381"/>
      <c r="I424" s="1381"/>
      <c r="J424" s="1374"/>
      <c r="K424" s="1381"/>
      <c r="L424" s="1374">
        <f>SUMIF(Journal!$C$10:$C$304,ETB!B424,Journal!$E$10:$E$304)</f>
        <v>0</v>
      </c>
      <c r="M424" s="1381">
        <f>SUMIF(Journal!$C$10:$C$304,ETB!B424,Journal!$F$10:$F$304)</f>
        <v>0</v>
      </c>
      <c r="N424" s="1374"/>
      <c r="O424" s="1375"/>
      <c r="P424" s="335">
        <f t="shared" si="57"/>
        <v>133</v>
      </c>
      <c r="Q424" s="1392">
        <f t="shared" ca="1" si="59"/>
        <v>0</v>
      </c>
      <c r="R424" s="1395">
        <f t="shared" ca="1" si="60"/>
        <v>0</v>
      </c>
      <c r="S424" s="332">
        <f t="shared" si="58"/>
        <v>133</v>
      </c>
      <c r="T424" s="776"/>
      <c r="U424" s="1383">
        <f t="shared" ca="1" si="55"/>
        <v>0</v>
      </c>
    </row>
    <row r="425" spans="2:21" hidden="1">
      <c r="B425" s="757">
        <v>140</v>
      </c>
      <c r="C425" s="331" t="s">
        <v>2170</v>
      </c>
      <c r="D425" s="1392">
        <f ca="1">SUMIF(TB!$B$9:$E$120,ETB!B425,TB!$D$9:$D$120)</f>
        <v>0</v>
      </c>
      <c r="E425" s="1393">
        <f ca="1">SUMIF(TB!$B$9:$E$120,ETB!B425,TB!$E$9:$E$120)</f>
        <v>0</v>
      </c>
      <c r="F425" s="1374"/>
      <c r="G425" s="1381"/>
      <c r="H425" s="1381"/>
      <c r="I425" s="1381"/>
      <c r="J425" s="1374"/>
      <c r="K425" s="1381"/>
      <c r="L425" s="1374">
        <f>SUMIF(Journal!$C$10:$C$304,ETB!B425,Journal!$E$10:$E$304)</f>
        <v>0</v>
      </c>
      <c r="M425" s="1381">
        <f>SUMIF(Journal!$C$10:$C$304,ETB!B425,Journal!$F$10:$F$304)</f>
        <v>0</v>
      </c>
      <c r="N425" s="1374"/>
      <c r="O425" s="1375"/>
      <c r="P425" s="335">
        <f t="shared" si="57"/>
        <v>140</v>
      </c>
      <c r="Q425" s="1392">
        <f t="shared" ca="1" si="59"/>
        <v>0</v>
      </c>
      <c r="R425" s="1395">
        <f t="shared" ca="1" si="60"/>
        <v>0</v>
      </c>
      <c r="S425" s="332">
        <f t="shared" si="58"/>
        <v>140</v>
      </c>
      <c r="T425" s="776"/>
      <c r="U425" s="1383">
        <f t="shared" ca="1" si="55"/>
        <v>0</v>
      </c>
    </row>
    <row r="426" spans="2:21" hidden="1">
      <c r="B426" s="757">
        <v>141</v>
      </c>
      <c r="C426" s="331" t="s">
        <v>2000</v>
      </c>
      <c r="D426" s="1392">
        <f ca="1">SUMIF(TB!$B$9:$E$120,ETB!B426,TB!$D$9:$D$120)</f>
        <v>0</v>
      </c>
      <c r="E426" s="1393">
        <f ca="1">SUMIF(TB!$B$9:$E$120,ETB!B426,TB!$E$9:$E$120)</f>
        <v>0</v>
      </c>
      <c r="F426" s="1374"/>
      <c r="G426" s="1381"/>
      <c r="H426" s="1381"/>
      <c r="I426" s="1381"/>
      <c r="J426" s="1374"/>
      <c r="K426" s="1381"/>
      <c r="L426" s="1374">
        <f>SUMIF(Journal!$C$10:$C$304,ETB!B426,Journal!$E$10:$E$304)</f>
        <v>0</v>
      </c>
      <c r="M426" s="1381">
        <f>SUMIF(Journal!$C$10:$C$304,ETB!B426,Journal!$F$10:$F$304)</f>
        <v>0</v>
      </c>
      <c r="N426" s="1374"/>
      <c r="O426" s="1375"/>
      <c r="P426" s="335">
        <f t="shared" si="57"/>
        <v>141</v>
      </c>
      <c r="Q426" s="1392">
        <f t="shared" ca="1" si="59"/>
        <v>0</v>
      </c>
      <c r="R426" s="1395">
        <f t="shared" ca="1" si="60"/>
        <v>0</v>
      </c>
      <c r="S426" s="332">
        <f t="shared" si="58"/>
        <v>141</v>
      </c>
      <c r="T426" s="776"/>
      <c r="U426" s="1383">
        <f t="shared" ca="1" si="55"/>
        <v>0</v>
      </c>
    </row>
    <row r="427" spans="2:21" hidden="1">
      <c r="B427" s="757">
        <v>141</v>
      </c>
      <c r="C427" s="331" t="s">
        <v>2000</v>
      </c>
      <c r="D427" s="1392">
        <f ca="1">SUMIF(TB!$B$9:$E$120,ETB!B427,TB!$D$9:$D$120)</f>
        <v>0</v>
      </c>
      <c r="E427" s="1393">
        <f ca="1">SUMIF(TB!$B$9:$E$120,ETB!B427,TB!$E$9:$E$120)</f>
        <v>0</v>
      </c>
      <c r="F427" s="1374"/>
      <c r="G427" s="1381"/>
      <c r="H427" s="1381"/>
      <c r="I427" s="1381"/>
      <c r="J427" s="1374"/>
      <c r="K427" s="1381"/>
      <c r="L427" s="1374">
        <f>SUMIF(Journal!$C$10:$C$304,ETB!B427,Journal!$E$10:$E$304)</f>
        <v>0</v>
      </c>
      <c r="M427" s="1381">
        <f>SUMIF(Journal!$C$10:$C$304,ETB!B427,Journal!$F$10:$F$304)</f>
        <v>0</v>
      </c>
      <c r="N427" s="1374"/>
      <c r="O427" s="1375"/>
      <c r="P427" s="335">
        <f t="shared" si="57"/>
        <v>141</v>
      </c>
      <c r="Q427" s="1392">
        <f t="shared" ca="1" si="59"/>
        <v>0</v>
      </c>
      <c r="R427" s="1395">
        <f t="shared" ca="1" si="60"/>
        <v>0</v>
      </c>
      <c r="S427" s="332">
        <f t="shared" si="58"/>
        <v>141</v>
      </c>
      <c r="T427" s="776"/>
      <c r="U427" s="1383">
        <f t="shared" ca="1" si="55"/>
        <v>0</v>
      </c>
    </row>
    <row r="428" spans="2:21" hidden="1">
      <c r="B428" s="757">
        <v>143</v>
      </c>
      <c r="C428" s="331" t="s">
        <v>2000</v>
      </c>
      <c r="D428" s="1392">
        <f ca="1">SUMIF(TB!$B$9:$E$120,ETB!B428,TB!$D$9:$D$120)</f>
        <v>0</v>
      </c>
      <c r="E428" s="1393">
        <f ca="1">SUMIF(TB!$B$9:$E$120,ETB!B428,TB!$E$9:$E$120)</f>
        <v>0</v>
      </c>
      <c r="F428" s="1374"/>
      <c r="G428" s="1381"/>
      <c r="H428" s="1381"/>
      <c r="I428" s="1381"/>
      <c r="J428" s="1374"/>
      <c r="K428" s="1381"/>
      <c r="L428" s="1374">
        <f>SUMIF(Journal!$C$10:$C$304,ETB!B428,Journal!$E$10:$E$304)</f>
        <v>0</v>
      </c>
      <c r="M428" s="1381">
        <f>SUMIF(Journal!$C$10:$C$304,ETB!B428,Journal!$F$10:$F$304)</f>
        <v>0</v>
      </c>
      <c r="N428" s="1374"/>
      <c r="O428" s="1375"/>
      <c r="P428" s="335">
        <f t="shared" si="57"/>
        <v>143</v>
      </c>
      <c r="Q428" s="1392">
        <f t="shared" ca="1" si="59"/>
        <v>0</v>
      </c>
      <c r="R428" s="1395">
        <f t="shared" ca="1" si="60"/>
        <v>0</v>
      </c>
      <c r="S428" s="332">
        <f t="shared" si="58"/>
        <v>143</v>
      </c>
      <c r="T428" s="776"/>
      <c r="U428" s="1383">
        <f t="shared" ca="1" si="55"/>
        <v>0</v>
      </c>
    </row>
    <row r="429" spans="2:21" hidden="1">
      <c r="B429" s="757">
        <v>145</v>
      </c>
      <c r="C429" s="331" t="s">
        <v>2146</v>
      </c>
      <c r="D429" s="1392">
        <f ca="1">SUMIF(TB!$B$9:$E$120,ETB!B429,TB!$D$9:$D$120)</f>
        <v>0</v>
      </c>
      <c r="E429" s="1393">
        <f ca="1">SUMIF(TB!$B$9:$E$120,ETB!B429,TB!$E$9:$E$120)</f>
        <v>0</v>
      </c>
      <c r="F429" s="1374"/>
      <c r="G429" s="1381"/>
      <c r="H429" s="1381"/>
      <c r="I429" s="1381"/>
      <c r="J429" s="1374"/>
      <c r="K429" s="1381"/>
      <c r="L429" s="1374">
        <f>SUMIF(Journal!$C$10:$C$304,ETB!B429,Journal!$E$10:$E$304)</f>
        <v>0</v>
      </c>
      <c r="M429" s="1381">
        <f>SUMIF(Journal!$C$10:$C$304,ETB!B429,Journal!$F$10:$F$304)</f>
        <v>0</v>
      </c>
      <c r="N429" s="1374"/>
      <c r="O429" s="1375"/>
      <c r="P429" s="335">
        <f t="shared" si="57"/>
        <v>145</v>
      </c>
      <c r="Q429" s="1392">
        <f t="shared" ca="1" si="59"/>
        <v>0</v>
      </c>
      <c r="R429" s="1395">
        <f t="shared" ca="1" si="60"/>
        <v>0</v>
      </c>
      <c r="S429" s="332">
        <f t="shared" si="58"/>
        <v>145</v>
      </c>
      <c r="T429" s="776"/>
      <c r="U429" s="1383">
        <f t="shared" ca="1" si="55"/>
        <v>0</v>
      </c>
    </row>
    <row r="430" spans="2:21" hidden="1">
      <c r="B430" s="757">
        <v>146</v>
      </c>
      <c r="C430" s="331" t="s">
        <v>2171</v>
      </c>
      <c r="D430" s="1392">
        <f ca="1">SUMIF(TB!$B$9:$E$120,ETB!B430,TB!$D$9:$D$120)</f>
        <v>0</v>
      </c>
      <c r="E430" s="1393">
        <f ca="1">SUMIF(TB!$B$9:$E$120,ETB!B430,TB!$E$9:$E$120)</f>
        <v>0</v>
      </c>
      <c r="F430" s="1374"/>
      <c r="G430" s="1381"/>
      <c r="H430" s="1381"/>
      <c r="I430" s="1381"/>
      <c r="J430" s="1374"/>
      <c r="K430" s="1381"/>
      <c r="L430" s="1374">
        <f>SUMIF(Journal!$C$10:$C$304,ETB!B430,Journal!$E$10:$E$304)</f>
        <v>0</v>
      </c>
      <c r="M430" s="1381">
        <f>SUMIF(Journal!$C$10:$C$304,ETB!B430,Journal!$F$10:$F$304)</f>
        <v>0</v>
      </c>
      <c r="N430" s="1374"/>
      <c r="O430" s="1375"/>
      <c r="P430" s="335">
        <f t="shared" si="57"/>
        <v>146</v>
      </c>
      <c r="Q430" s="1392">
        <f t="shared" ca="1" si="59"/>
        <v>0</v>
      </c>
      <c r="R430" s="1395">
        <f t="shared" ca="1" si="60"/>
        <v>0</v>
      </c>
      <c r="S430" s="332">
        <f t="shared" si="58"/>
        <v>146</v>
      </c>
      <c r="T430" s="776"/>
      <c r="U430" s="1383">
        <f t="shared" ca="1" si="55"/>
        <v>0</v>
      </c>
    </row>
    <row r="431" spans="2:21" hidden="1">
      <c r="B431" s="757">
        <v>151</v>
      </c>
      <c r="C431" s="331" t="s">
        <v>2172</v>
      </c>
      <c r="D431" s="1392">
        <f ca="1">SUMIF(TB!$B$9:$E$120,ETB!B431,TB!$D$9:$D$120)</f>
        <v>0</v>
      </c>
      <c r="E431" s="1393">
        <f ca="1">SUMIF(TB!$B$9:$E$120,ETB!B431,TB!$E$9:$E$120)</f>
        <v>0</v>
      </c>
      <c r="F431" s="1374"/>
      <c r="G431" s="1381"/>
      <c r="H431" s="1381"/>
      <c r="I431" s="1381"/>
      <c r="J431" s="1374"/>
      <c r="K431" s="1381"/>
      <c r="L431" s="1374">
        <f>SUMIF(Journal!$C$10:$C$304,ETB!B431,Journal!$E$10:$E$304)</f>
        <v>0</v>
      </c>
      <c r="M431" s="1381">
        <f>SUMIF(Journal!$C$10:$C$304,ETB!B431,Journal!$F$10:$F$304)</f>
        <v>0</v>
      </c>
      <c r="N431" s="1374"/>
      <c r="O431" s="1375"/>
      <c r="P431" s="335">
        <f t="shared" si="57"/>
        <v>151</v>
      </c>
      <c r="Q431" s="1392">
        <f t="shared" ca="1" si="59"/>
        <v>0</v>
      </c>
      <c r="R431" s="1395">
        <f t="shared" ca="1" si="60"/>
        <v>0</v>
      </c>
      <c r="S431" s="332">
        <f t="shared" si="58"/>
        <v>151</v>
      </c>
      <c r="T431" s="776"/>
      <c r="U431" s="1383">
        <f t="shared" ca="1" si="55"/>
        <v>0</v>
      </c>
    </row>
    <row r="432" spans="2:21" hidden="1">
      <c r="B432" s="757">
        <v>152</v>
      </c>
      <c r="C432" s="331" t="s">
        <v>2130</v>
      </c>
      <c r="D432" s="1392">
        <f ca="1">SUMIF(TB!$B$9:$E$120,ETB!B432,TB!$D$9:$D$120)</f>
        <v>0</v>
      </c>
      <c r="E432" s="1393">
        <f ca="1">SUMIF(TB!$B$9:$E$120,ETB!B432,TB!$E$9:$E$120)</f>
        <v>0</v>
      </c>
      <c r="F432" s="1374"/>
      <c r="G432" s="1381"/>
      <c r="H432" s="1381"/>
      <c r="I432" s="1381"/>
      <c r="J432" s="1374"/>
      <c r="K432" s="1381"/>
      <c r="L432" s="1374">
        <f>SUMIF(Journal!$C$10:$C$304,ETB!B432,Journal!$E$10:$E$304)</f>
        <v>0</v>
      </c>
      <c r="M432" s="1381">
        <f>SUMIF(Journal!$C$10:$C$304,ETB!B432,Journal!$F$10:$F$304)</f>
        <v>0</v>
      </c>
      <c r="N432" s="1374"/>
      <c r="O432" s="1375"/>
      <c r="P432" s="335">
        <f t="shared" si="57"/>
        <v>152</v>
      </c>
      <c r="Q432" s="1392">
        <f t="shared" ca="1" si="59"/>
        <v>0</v>
      </c>
      <c r="R432" s="1395">
        <f t="shared" ca="1" si="60"/>
        <v>0</v>
      </c>
      <c r="S432" s="332">
        <f t="shared" si="58"/>
        <v>152</v>
      </c>
      <c r="T432" s="776"/>
      <c r="U432" s="1383">
        <f t="shared" ca="1" si="55"/>
        <v>0</v>
      </c>
    </row>
    <row r="433" spans="2:21" hidden="1">
      <c r="B433" s="757">
        <v>153</v>
      </c>
      <c r="C433" s="331" t="s">
        <v>2131</v>
      </c>
      <c r="D433" s="1392">
        <f ca="1">SUMIF(TB!$B$9:$E$120,ETB!B433,TB!$D$9:$D$120)</f>
        <v>0</v>
      </c>
      <c r="E433" s="1393">
        <f ca="1">SUMIF(TB!$B$9:$E$120,ETB!B433,TB!$E$9:$E$120)</f>
        <v>0</v>
      </c>
      <c r="F433" s="1374"/>
      <c r="G433" s="1381"/>
      <c r="H433" s="1381"/>
      <c r="I433" s="1381"/>
      <c r="J433" s="1374"/>
      <c r="K433" s="1381"/>
      <c r="L433" s="1374">
        <f>SUMIF(Journal!$C$10:$C$304,ETB!B433,Journal!$E$10:$E$304)</f>
        <v>0</v>
      </c>
      <c r="M433" s="1381">
        <f>SUMIF(Journal!$C$10:$C$304,ETB!B433,Journal!$F$10:$F$304)</f>
        <v>0</v>
      </c>
      <c r="N433" s="1374"/>
      <c r="O433" s="1375"/>
      <c r="P433" s="335">
        <f t="shared" si="57"/>
        <v>153</v>
      </c>
      <c r="Q433" s="1392">
        <f t="shared" ca="1" si="59"/>
        <v>0</v>
      </c>
      <c r="R433" s="1395">
        <f t="shared" ca="1" si="60"/>
        <v>0</v>
      </c>
      <c r="S433" s="332">
        <f t="shared" si="58"/>
        <v>153</v>
      </c>
      <c r="T433" s="776"/>
      <c r="U433" s="1383">
        <f t="shared" ca="1" si="55"/>
        <v>0</v>
      </c>
    </row>
    <row r="434" spans="2:21" hidden="1">
      <c r="B434" s="757">
        <v>154</v>
      </c>
      <c r="C434" s="331" t="s">
        <v>2132</v>
      </c>
      <c r="D434" s="1392">
        <f ca="1">SUMIF(TB!$B$9:$E$120,ETB!B434,TB!$D$9:$D$120)</f>
        <v>0</v>
      </c>
      <c r="E434" s="1393">
        <f ca="1">SUMIF(TB!$B$9:$E$120,ETB!B434,TB!$E$9:$E$120)</f>
        <v>0</v>
      </c>
      <c r="F434" s="1374"/>
      <c r="G434" s="1381"/>
      <c r="H434" s="1381"/>
      <c r="I434" s="1381"/>
      <c r="J434" s="1374"/>
      <c r="K434" s="1381"/>
      <c r="L434" s="1374">
        <f>SUMIF(Journal!$C$10:$C$304,ETB!B434,Journal!$E$10:$E$304)</f>
        <v>0</v>
      </c>
      <c r="M434" s="1381">
        <f>SUMIF(Journal!$C$10:$C$304,ETB!B434,Journal!$F$10:$F$304)</f>
        <v>0</v>
      </c>
      <c r="N434" s="1374"/>
      <c r="O434" s="1375"/>
      <c r="P434" s="335">
        <f t="shared" si="56"/>
        <v>154</v>
      </c>
      <c r="Q434" s="1392">
        <f t="shared" ca="1" si="59"/>
        <v>0</v>
      </c>
      <c r="R434" s="1395">
        <f t="shared" ca="1" si="60"/>
        <v>0</v>
      </c>
      <c r="S434" s="332">
        <f t="shared" si="46"/>
        <v>154</v>
      </c>
      <c r="T434" s="776"/>
      <c r="U434" s="1383">
        <f t="shared" ca="1" si="55"/>
        <v>0</v>
      </c>
    </row>
    <row r="435" spans="2:21" hidden="1">
      <c r="B435" s="757">
        <v>156</v>
      </c>
      <c r="C435" s="331" t="s">
        <v>2133</v>
      </c>
      <c r="D435" s="1392">
        <f ca="1">SUMIF(TB!$B$9:$E$120,ETB!B435,TB!$D$9:$D$120)</f>
        <v>0</v>
      </c>
      <c r="E435" s="1393">
        <f ca="1">SUMIF(TB!$B$9:$E$120,ETB!B435,TB!$E$9:$E$120)</f>
        <v>0</v>
      </c>
      <c r="F435" s="1374"/>
      <c r="G435" s="1381"/>
      <c r="H435" s="1381"/>
      <c r="I435" s="1381"/>
      <c r="J435" s="1374"/>
      <c r="K435" s="1381"/>
      <c r="L435" s="1374">
        <f>SUMIF(Journal!$C$10:$C$304,ETB!B435,Journal!$E$10:$E$304)</f>
        <v>0</v>
      </c>
      <c r="M435" s="1381">
        <f>SUMIF(Journal!$C$10:$C$304,ETB!B435,Journal!$F$10:$F$304)</f>
        <v>0</v>
      </c>
      <c r="N435" s="1374"/>
      <c r="O435" s="1375"/>
      <c r="P435" s="335">
        <f t="shared" ref="P435:P453" si="61">B435</f>
        <v>156</v>
      </c>
      <c r="Q435" s="1392">
        <f t="shared" ca="1" si="59"/>
        <v>0</v>
      </c>
      <c r="R435" s="1395">
        <f t="shared" ca="1" si="60"/>
        <v>0</v>
      </c>
      <c r="S435" s="332">
        <f t="shared" ref="S435:S453" si="62">B435</f>
        <v>156</v>
      </c>
      <c r="T435" s="776"/>
      <c r="U435" s="1383">
        <f t="shared" ca="1" si="55"/>
        <v>0</v>
      </c>
    </row>
    <row r="436" spans="2:21" hidden="1">
      <c r="B436" s="757">
        <v>157</v>
      </c>
      <c r="C436" s="331" t="s">
        <v>2134</v>
      </c>
      <c r="D436" s="1392">
        <f ca="1">SUMIF(TB!$B$9:$E$120,ETB!B436,TB!$D$9:$D$120)</f>
        <v>0</v>
      </c>
      <c r="E436" s="1393">
        <f ca="1">SUMIF(TB!$B$9:$E$120,ETB!B436,TB!$E$9:$E$120)</f>
        <v>0</v>
      </c>
      <c r="F436" s="1374"/>
      <c r="G436" s="1381"/>
      <c r="H436" s="1381"/>
      <c r="I436" s="1381"/>
      <c r="J436" s="1374"/>
      <c r="K436" s="1381"/>
      <c r="L436" s="1374">
        <f>SUMIF(Journal!$C$10:$C$304,ETB!B436,Journal!$E$10:$E$304)</f>
        <v>0</v>
      </c>
      <c r="M436" s="1381">
        <f>SUMIF(Journal!$C$10:$C$304,ETB!B436,Journal!$F$10:$F$304)</f>
        <v>0</v>
      </c>
      <c r="N436" s="1374"/>
      <c r="O436" s="1375"/>
      <c r="P436" s="335">
        <f t="shared" si="61"/>
        <v>157</v>
      </c>
      <c r="Q436" s="1392">
        <f t="shared" ca="1" si="59"/>
        <v>0</v>
      </c>
      <c r="R436" s="1395">
        <f t="shared" ca="1" si="60"/>
        <v>0</v>
      </c>
      <c r="S436" s="332">
        <f t="shared" si="62"/>
        <v>157</v>
      </c>
      <c r="T436" s="776"/>
      <c r="U436" s="1383">
        <f t="shared" ca="1" si="55"/>
        <v>0</v>
      </c>
    </row>
    <row r="437" spans="2:21" hidden="1">
      <c r="B437" s="757">
        <v>158</v>
      </c>
      <c r="C437" s="331" t="s">
        <v>2135</v>
      </c>
      <c r="D437" s="1392">
        <f ca="1">SUMIF(TB!$B$9:$E$120,ETB!B437,TB!$D$9:$D$120)</f>
        <v>0</v>
      </c>
      <c r="E437" s="1393">
        <f ca="1">SUMIF(TB!$B$9:$E$120,ETB!B437,TB!$E$9:$E$120)</f>
        <v>0</v>
      </c>
      <c r="F437" s="1374"/>
      <c r="G437" s="1381"/>
      <c r="H437" s="1381"/>
      <c r="I437" s="1381"/>
      <c r="J437" s="1374"/>
      <c r="K437" s="1381"/>
      <c r="L437" s="1374">
        <f>SUMIF(Journal!$C$10:$C$304,ETB!B437,Journal!$E$10:$E$304)</f>
        <v>0</v>
      </c>
      <c r="M437" s="1381">
        <f>SUMIF(Journal!$C$10:$C$304,ETB!B437,Journal!$F$10:$F$304)</f>
        <v>0</v>
      </c>
      <c r="N437" s="1374"/>
      <c r="O437" s="1375"/>
      <c r="P437" s="335">
        <f t="shared" si="61"/>
        <v>158</v>
      </c>
      <c r="Q437" s="1392">
        <f t="shared" ca="1" si="59"/>
        <v>0</v>
      </c>
      <c r="R437" s="1395">
        <f t="shared" ca="1" si="60"/>
        <v>0</v>
      </c>
      <c r="S437" s="332">
        <f t="shared" si="62"/>
        <v>158</v>
      </c>
      <c r="T437" s="776"/>
      <c r="U437" s="1383">
        <f t="shared" ca="1" si="55"/>
        <v>0</v>
      </c>
    </row>
    <row r="438" spans="2:21" hidden="1">
      <c r="B438" s="757">
        <v>159</v>
      </c>
      <c r="C438" s="331" t="s">
        <v>2173</v>
      </c>
      <c r="D438" s="1392">
        <f ca="1">SUMIF(TB!$B$9:$E$120,ETB!B438,TB!$D$9:$D$120)</f>
        <v>0</v>
      </c>
      <c r="E438" s="1393">
        <f ca="1">SUMIF(TB!$B$9:$E$120,ETB!B438,TB!$E$9:$E$120)</f>
        <v>0</v>
      </c>
      <c r="F438" s="1374"/>
      <c r="G438" s="1381"/>
      <c r="H438" s="1381"/>
      <c r="I438" s="1381"/>
      <c r="J438" s="1374"/>
      <c r="K438" s="1381"/>
      <c r="L438" s="1374">
        <f>SUMIF(Journal!$C$10:$C$304,ETB!B438,Journal!$E$10:$E$304)</f>
        <v>0</v>
      </c>
      <c r="M438" s="1381">
        <f>SUMIF(Journal!$C$10:$C$304,ETB!B438,Journal!$F$10:$F$304)</f>
        <v>0</v>
      </c>
      <c r="N438" s="1374"/>
      <c r="O438" s="1375"/>
      <c r="P438" s="335">
        <f t="shared" si="61"/>
        <v>159</v>
      </c>
      <c r="Q438" s="1392">
        <f t="shared" ca="1" si="59"/>
        <v>0</v>
      </c>
      <c r="R438" s="1395">
        <f t="shared" ca="1" si="60"/>
        <v>0</v>
      </c>
      <c r="S438" s="332">
        <f t="shared" si="62"/>
        <v>159</v>
      </c>
      <c r="T438" s="776"/>
      <c r="U438" s="1383">
        <f t="shared" ca="1" si="55"/>
        <v>0</v>
      </c>
    </row>
    <row r="439" spans="2:21" hidden="1">
      <c r="B439" s="757">
        <v>160</v>
      </c>
      <c r="C439" s="331" t="s">
        <v>2174</v>
      </c>
      <c r="D439" s="1392">
        <f ca="1">SUMIF(TB!$B$9:$E$120,ETB!B439,TB!$D$9:$D$120)</f>
        <v>0</v>
      </c>
      <c r="E439" s="1393">
        <f ca="1">SUMIF(TB!$B$9:$E$120,ETB!B439,TB!$E$9:$E$120)</f>
        <v>0</v>
      </c>
      <c r="F439" s="1374"/>
      <c r="G439" s="1381"/>
      <c r="H439" s="1381"/>
      <c r="I439" s="1381"/>
      <c r="J439" s="1374"/>
      <c r="K439" s="1381"/>
      <c r="L439" s="1374">
        <f>SUMIF(Journal!$C$10:$C$304,ETB!B439,Journal!$E$10:$E$304)</f>
        <v>0</v>
      </c>
      <c r="M439" s="1381">
        <f>SUMIF(Journal!$C$10:$C$304,ETB!B439,Journal!$F$10:$F$304)</f>
        <v>0</v>
      </c>
      <c r="N439" s="1374"/>
      <c r="O439" s="1375"/>
      <c r="P439" s="335">
        <f t="shared" si="61"/>
        <v>160</v>
      </c>
      <c r="Q439" s="1392">
        <f t="shared" ca="1" si="59"/>
        <v>0</v>
      </c>
      <c r="R439" s="1395">
        <f t="shared" ca="1" si="60"/>
        <v>0</v>
      </c>
      <c r="S439" s="332">
        <f t="shared" si="62"/>
        <v>160</v>
      </c>
      <c r="T439" s="776"/>
      <c r="U439" s="1383">
        <f t="shared" ca="1" si="55"/>
        <v>0</v>
      </c>
    </row>
    <row r="440" spans="2:21" hidden="1">
      <c r="B440" s="757">
        <v>161</v>
      </c>
      <c r="C440" s="331" t="s">
        <v>2175</v>
      </c>
      <c r="D440" s="1392">
        <f ca="1">SUMIF(TB!$B$9:$E$120,ETB!B440,TB!$D$9:$D$120)</f>
        <v>0</v>
      </c>
      <c r="E440" s="1393">
        <f ca="1">SUMIF(TB!$B$9:$E$120,ETB!B440,TB!$E$9:$E$120)</f>
        <v>0</v>
      </c>
      <c r="F440" s="1374"/>
      <c r="G440" s="1381"/>
      <c r="H440" s="1381"/>
      <c r="I440" s="1381"/>
      <c r="J440" s="1374"/>
      <c r="K440" s="1381"/>
      <c r="L440" s="1374">
        <f>SUMIF(Journal!$C$10:$C$304,ETB!B440,Journal!$E$10:$E$304)</f>
        <v>0</v>
      </c>
      <c r="M440" s="1381">
        <f>SUMIF(Journal!$C$10:$C$304,ETB!B440,Journal!$F$10:$F$304)</f>
        <v>0</v>
      </c>
      <c r="N440" s="1374"/>
      <c r="O440" s="1375"/>
      <c r="P440" s="335">
        <f t="shared" si="61"/>
        <v>161</v>
      </c>
      <c r="Q440" s="1392">
        <f t="shared" ca="1" si="59"/>
        <v>0</v>
      </c>
      <c r="R440" s="1395">
        <f t="shared" ca="1" si="60"/>
        <v>0</v>
      </c>
      <c r="S440" s="332">
        <f t="shared" si="62"/>
        <v>161</v>
      </c>
      <c r="T440" s="776"/>
      <c r="U440" s="1383">
        <f t="shared" ca="1" si="55"/>
        <v>0</v>
      </c>
    </row>
    <row r="441" spans="2:21" hidden="1">
      <c r="B441" s="757">
        <v>162</v>
      </c>
      <c r="C441" s="331" t="s">
        <v>2176</v>
      </c>
      <c r="D441" s="1392">
        <f ca="1">SUMIF(TB!$B$9:$E$120,ETB!B441,TB!$D$9:$D$120)</f>
        <v>0</v>
      </c>
      <c r="E441" s="1393">
        <f ca="1">SUMIF(TB!$B$9:$E$120,ETB!B441,TB!$E$9:$E$120)</f>
        <v>0</v>
      </c>
      <c r="F441" s="1374"/>
      <c r="G441" s="1381"/>
      <c r="H441" s="1381"/>
      <c r="I441" s="1381"/>
      <c r="J441" s="1374"/>
      <c r="K441" s="1381"/>
      <c r="L441" s="1374">
        <f>SUMIF(Journal!$C$10:$C$304,ETB!B441,Journal!$E$10:$E$304)</f>
        <v>0</v>
      </c>
      <c r="M441" s="1381">
        <f>SUMIF(Journal!$C$10:$C$304,ETB!B441,Journal!$F$10:$F$304)</f>
        <v>0</v>
      </c>
      <c r="N441" s="1374"/>
      <c r="O441" s="1375"/>
      <c r="P441" s="335">
        <f t="shared" si="61"/>
        <v>162</v>
      </c>
      <c r="Q441" s="1392">
        <f t="shared" ca="1" si="59"/>
        <v>0</v>
      </c>
      <c r="R441" s="1395">
        <f t="shared" ca="1" si="60"/>
        <v>0</v>
      </c>
      <c r="S441" s="332">
        <f t="shared" si="62"/>
        <v>162</v>
      </c>
      <c r="T441" s="776"/>
      <c r="U441" s="1383">
        <f t="shared" ca="1" si="55"/>
        <v>0</v>
      </c>
    </row>
    <row r="442" spans="2:21" hidden="1">
      <c r="B442" s="757">
        <v>163</v>
      </c>
      <c r="C442" s="331" t="s">
        <v>2000</v>
      </c>
      <c r="D442" s="1392">
        <f ca="1">SUMIF(TB!$B$9:$E$120,ETB!B442,TB!$D$9:$D$120)</f>
        <v>0</v>
      </c>
      <c r="E442" s="1393">
        <f ca="1">SUMIF(TB!$B$9:$E$120,ETB!B442,TB!$E$9:$E$120)</f>
        <v>0</v>
      </c>
      <c r="F442" s="1374"/>
      <c r="G442" s="1381"/>
      <c r="H442" s="1381"/>
      <c r="I442" s="1381"/>
      <c r="J442" s="1374"/>
      <c r="K442" s="1381"/>
      <c r="L442" s="1374">
        <f>SUMIF(Journal!$C$10:$C$304,ETB!B442,Journal!$E$10:$E$304)</f>
        <v>0</v>
      </c>
      <c r="M442" s="1381">
        <f>SUMIF(Journal!$C$10:$C$304,ETB!B442,Journal!$F$10:$F$304)</f>
        <v>0</v>
      </c>
      <c r="N442" s="1374"/>
      <c r="O442" s="1375"/>
      <c r="P442" s="335">
        <f t="shared" si="61"/>
        <v>163</v>
      </c>
      <c r="Q442" s="1392">
        <f t="shared" ca="1" si="59"/>
        <v>0</v>
      </c>
      <c r="R442" s="1395">
        <f t="shared" ca="1" si="60"/>
        <v>0</v>
      </c>
      <c r="S442" s="332">
        <f t="shared" si="62"/>
        <v>163</v>
      </c>
      <c r="T442" s="776"/>
      <c r="U442" s="1383">
        <f t="shared" ca="1" si="55"/>
        <v>0</v>
      </c>
    </row>
    <row r="443" spans="2:21" hidden="1">
      <c r="B443" s="757">
        <v>164</v>
      </c>
      <c r="C443" s="331" t="s">
        <v>2000</v>
      </c>
      <c r="D443" s="1392">
        <f ca="1">SUMIF(TB!$B$9:$E$120,ETB!B443,TB!$D$9:$D$120)</f>
        <v>0</v>
      </c>
      <c r="E443" s="1393">
        <f ca="1">SUMIF(TB!$B$9:$E$120,ETB!B443,TB!$E$9:$E$120)</f>
        <v>0</v>
      </c>
      <c r="F443" s="1374"/>
      <c r="G443" s="1381"/>
      <c r="H443" s="1381"/>
      <c r="I443" s="1381"/>
      <c r="J443" s="1374"/>
      <c r="K443" s="1381"/>
      <c r="L443" s="1374">
        <f>SUMIF(Journal!$C$10:$C$304,ETB!B443,Journal!$E$10:$E$304)</f>
        <v>0</v>
      </c>
      <c r="M443" s="1381">
        <f>SUMIF(Journal!$C$10:$C$304,ETB!B443,Journal!$F$10:$F$304)</f>
        <v>0</v>
      </c>
      <c r="N443" s="1374"/>
      <c r="O443" s="1375"/>
      <c r="P443" s="335">
        <f t="shared" si="61"/>
        <v>164</v>
      </c>
      <c r="Q443" s="1392">
        <f t="shared" ca="1" si="59"/>
        <v>0</v>
      </c>
      <c r="R443" s="1395">
        <f t="shared" ca="1" si="60"/>
        <v>0</v>
      </c>
      <c r="S443" s="332">
        <f t="shared" si="62"/>
        <v>164</v>
      </c>
      <c r="T443" s="776"/>
      <c r="U443" s="1383">
        <f t="shared" ca="1" si="55"/>
        <v>0</v>
      </c>
    </row>
    <row r="444" spans="2:21" hidden="1">
      <c r="B444" s="757">
        <v>165</v>
      </c>
      <c r="C444" s="331" t="s">
        <v>2000</v>
      </c>
      <c r="D444" s="1392">
        <f ca="1">SUMIF(TB!$B$9:$E$120,ETB!B444,TB!$D$9:$D$120)</f>
        <v>0</v>
      </c>
      <c r="E444" s="1393">
        <f ca="1">SUMIF(TB!$B$9:$E$120,ETB!B444,TB!$E$9:$E$120)</f>
        <v>0</v>
      </c>
      <c r="F444" s="1374"/>
      <c r="G444" s="1381"/>
      <c r="H444" s="1381"/>
      <c r="I444" s="1381"/>
      <c r="J444" s="1374"/>
      <c r="K444" s="1381"/>
      <c r="L444" s="1374">
        <f>SUMIF(Journal!$C$10:$C$304,ETB!B444,Journal!$E$10:$E$304)</f>
        <v>0</v>
      </c>
      <c r="M444" s="1381">
        <f>SUMIF(Journal!$C$10:$C$304,ETB!B444,Journal!$F$10:$F$304)</f>
        <v>0</v>
      </c>
      <c r="N444" s="1374"/>
      <c r="O444" s="1375"/>
      <c r="P444" s="335">
        <f t="shared" si="61"/>
        <v>165</v>
      </c>
      <c r="Q444" s="1392">
        <f t="shared" ca="1" si="59"/>
        <v>0</v>
      </c>
      <c r="R444" s="1395">
        <f t="shared" ca="1" si="60"/>
        <v>0</v>
      </c>
      <c r="S444" s="332">
        <f t="shared" si="62"/>
        <v>165</v>
      </c>
      <c r="T444" s="776"/>
      <c r="U444" s="1383">
        <f t="shared" ca="1" si="55"/>
        <v>0</v>
      </c>
    </row>
    <row r="445" spans="2:21" hidden="1">
      <c r="B445" s="757">
        <v>172</v>
      </c>
      <c r="C445" s="331" t="s">
        <v>2139</v>
      </c>
      <c r="D445" s="1392">
        <f ca="1">SUMIF(TB!$B$9:$E$120,ETB!B445,TB!$D$9:$D$120)</f>
        <v>0</v>
      </c>
      <c r="E445" s="1393">
        <f ca="1">SUMIF(TB!$B$9:$E$120,ETB!B445,TB!$E$9:$E$120)</f>
        <v>0</v>
      </c>
      <c r="F445" s="1374"/>
      <c r="G445" s="1381"/>
      <c r="H445" s="1381"/>
      <c r="I445" s="1381"/>
      <c r="J445" s="1374"/>
      <c r="K445" s="1381"/>
      <c r="L445" s="1374">
        <f>SUMIF(Journal!$C$10:$C$304,ETB!B445,Journal!$E$10:$E$304)</f>
        <v>0</v>
      </c>
      <c r="M445" s="1381">
        <f>SUMIF(Journal!$C$10:$C$304,ETB!B445,Journal!$F$10:$F$304)</f>
        <v>0</v>
      </c>
      <c r="N445" s="1374"/>
      <c r="O445" s="1375"/>
      <c r="P445" s="335">
        <f t="shared" si="61"/>
        <v>172</v>
      </c>
      <c r="Q445" s="1392">
        <f t="shared" ca="1" si="59"/>
        <v>0</v>
      </c>
      <c r="R445" s="1395">
        <f t="shared" ca="1" si="60"/>
        <v>0</v>
      </c>
      <c r="S445" s="332">
        <f t="shared" si="62"/>
        <v>172</v>
      </c>
      <c r="T445" s="776"/>
      <c r="U445" s="1383">
        <f t="shared" ca="1" si="55"/>
        <v>0</v>
      </c>
    </row>
    <row r="446" spans="2:21" hidden="1">
      <c r="B446" s="757">
        <v>173</v>
      </c>
      <c r="C446" s="331" t="s">
        <v>2140</v>
      </c>
      <c r="D446" s="1392">
        <f ca="1">SUMIF(TB!$B$9:$E$120,ETB!B446,TB!$D$9:$D$120)</f>
        <v>0</v>
      </c>
      <c r="E446" s="1393">
        <f ca="1">SUMIF(TB!$B$9:$E$120,ETB!B446,TB!$E$9:$E$120)</f>
        <v>0</v>
      </c>
      <c r="F446" s="1374"/>
      <c r="G446" s="1381"/>
      <c r="H446" s="1381"/>
      <c r="I446" s="1381"/>
      <c r="J446" s="1374"/>
      <c r="K446" s="1381"/>
      <c r="L446" s="1374">
        <f>SUMIF(Journal!$C$10:$C$304,ETB!B446,Journal!$E$10:$E$304)</f>
        <v>0</v>
      </c>
      <c r="M446" s="1381">
        <f>SUMIF(Journal!$C$10:$C$304,ETB!B446,Journal!$F$10:$F$304)</f>
        <v>0</v>
      </c>
      <c r="N446" s="1374"/>
      <c r="O446" s="1375"/>
      <c r="P446" s="335">
        <f t="shared" si="61"/>
        <v>173</v>
      </c>
      <c r="Q446" s="1392">
        <f t="shared" ca="1" si="59"/>
        <v>0</v>
      </c>
      <c r="R446" s="1395">
        <f t="shared" ca="1" si="60"/>
        <v>0</v>
      </c>
      <c r="S446" s="332">
        <f t="shared" si="62"/>
        <v>173</v>
      </c>
      <c r="T446" s="776"/>
      <c r="U446" s="1383">
        <f t="shared" ca="1" si="55"/>
        <v>0</v>
      </c>
    </row>
    <row r="447" spans="2:21" hidden="1">
      <c r="B447" s="757">
        <v>174</v>
      </c>
      <c r="C447" s="331" t="s">
        <v>2141</v>
      </c>
      <c r="D447" s="1392">
        <f ca="1">SUMIF(TB!$B$9:$E$120,ETB!B447,TB!$D$9:$D$120)</f>
        <v>0</v>
      </c>
      <c r="E447" s="1393">
        <f ca="1">SUMIF(TB!$B$9:$E$120,ETB!B447,TB!$E$9:$E$120)</f>
        <v>0</v>
      </c>
      <c r="F447" s="1374"/>
      <c r="G447" s="1381"/>
      <c r="H447" s="1381"/>
      <c r="I447" s="1381"/>
      <c r="J447" s="1374"/>
      <c r="K447" s="1381"/>
      <c r="L447" s="1374">
        <f>SUMIF(Journal!$C$10:$C$304,ETB!B447,Journal!$E$10:$E$304)</f>
        <v>0</v>
      </c>
      <c r="M447" s="1381">
        <f>SUMIF(Journal!$C$10:$C$304,ETB!B447,Journal!$F$10:$F$304)</f>
        <v>0</v>
      </c>
      <c r="N447" s="1374"/>
      <c r="O447" s="1375"/>
      <c r="P447" s="335">
        <f t="shared" si="61"/>
        <v>174</v>
      </c>
      <c r="Q447" s="1392">
        <f t="shared" ca="1" si="59"/>
        <v>0</v>
      </c>
      <c r="R447" s="1395">
        <f t="shared" ca="1" si="60"/>
        <v>0</v>
      </c>
      <c r="S447" s="332">
        <f t="shared" si="62"/>
        <v>174</v>
      </c>
      <c r="T447" s="776"/>
      <c r="U447" s="1383">
        <f t="shared" ca="1" si="55"/>
        <v>0</v>
      </c>
    </row>
    <row r="448" spans="2:21" hidden="1">
      <c r="B448" s="757">
        <v>175</v>
      </c>
      <c r="C448" s="331" t="s">
        <v>2142</v>
      </c>
      <c r="D448" s="1392">
        <f ca="1">SUMIF(TB!$B$9:$E$120,ETB!B448,TB!$D$9:$D$120)</f>
        <v>0</v>
      </c>
      <c r="E448" s="1393">
        <f ca="1">SUMIF(TB!$B$9:$E$120,ETB!B448,TB!$E$9:$E$120)</f>
        <v>0</v>
      </c>
      <c r="F448" s="1374"/>
      <c r="G448" s="1381"/>
      <c r="H448" s="1381"/>
      <c r="I448" s="1381"/>
      <c r="J448" s="1374"/>
      <c r="K448" s="1381"/>
      <c r="L448" s="1374">
        <f>SUMIF(Journal!$C$10:$C$304,ETB!B448,Journal!$E$10:$E$304)</f>
        <v>0</v>
      </c>
      <c r="M448" s="1381">
        <f>SUMIF(Journal!$C$10:$C$304,ETB!B448,Journal!$F$10:$F$304)</f>
        <v>0</v>
      </c>
      <c r="N448" s="1374"/>
      <c r="O448" s="1375"/>
      <c r="P448" s="335">
        <f t="shared" si="61"/>
        <v>175</v>
      </c>
      <c r="Q448" s="1392">
        <f t="shared" ca="1" si="59"/>
        <v>0</v>
      </c>
      <c r="R448" s="1395">
        <f t="shared" ca="1" si="60"/>
        <v>0</v>
      </c>
      <c r="S448" s="332">
        <f t="shared" si="62"/>
        <v>175</v>
      </c>
      <c r="T448" s="776"/>
      <c r="U448" s="1383">
        <f t="shared" ca="1" si="55"/>
        <v>0</v>
      </c>
    </row>
    <row r="449" spans="2:21" hidden="1">
      <c r="B449" s="757">
        <v>176</v>
      </c>
      <c r="C449" s="331" t="s">
        <v>2143</v>
      </c>
      <c r="D449" s="1392">
        <f ca="1">SUMIF(TB!$B$9:$E$120,ETB!B449,TB!$D$9:$D$120)</f>
        <v>0</v>
      </c>
      <c r="E449" s="1393">
        <f ca="1">SUMIF(TB!$B$9:$E$120,ETB!B449,TB!$E$9:$E$120)</f>
        <v>0</v>
      </c>
      <c r="F449" s="1374"/>
      <c r="G449" s="1381"/>
      <c r="H449" s="1381"/>
      <c r="I449" s="1381"/>
      <c r="J449" s="1374"/>
      <c r="K449" s="1381"/>
      <c r="L449" s="1374">
        <f>SUMIF(Journal!$C$10:$C$304,ETB!B449,Journal!$E$10:$E$304)</f>
        <v>0</v>
      </c>
      <c r="M449" s="1381">
        <f>SUMIF(Journal!$C$10:$C$304,ETB!B449,Journal!$F$10:$F$304)</f>
        <v>0</v>
      </c>
      <c r="N449" s="1374"/>
      <c r="O449" s="1375"/>
      <c r="P449" s="335">
        <f t="shared" si="61"/>
        <v>176</v>
      </c>
      <c r="Q449" s="1392">
        <f t="shared" ca="1" si="59"/>
        <v>0</v>
      </c>
      <c r="R449" s="1395">
        <f t="shared" ca="1" si="60"/>
        <v>0</v>
      </c>
      <c r="S449" s="332">
        <f t="shared" si="62"/>
        <v>176</v>
      </c>
      <c r="T449" s="776"/>
      <c r="U449" s="1383">
        <f t="shared" ca="1" si="55"/>
        <v>0</v>
      </c>
    </row>
    <row r="450" spans="2:21" hidden="1">
      <c r="B450" s="757">
        <v>177</v>
      </c>
      <c r="C450" s="331" t="s">
        <v>2177</v>
      </c>
      <c r="D450" s="1392">
        <f ca="1">SUMIF(TB!$B$9:$E$120,ETB!B450,TB!$D$9:$D$120)</f>
        <v>0</v>
      </c>
      <c r="E450" s="1393">
        <f ca="1">SUMIF(TB!$B$9:$E$120,ETB!B450,TB!$E$9:$E$120)</f>
        <v>0</v>
      </c>
      <c r="F450" s="1374"/>
      <c r="G450" s="1381"/>
      <c r="H450" s="1381"/>
      <c r="I450" s="1381"/>
      <c r="J450" s="1374"/>
      <c r="K450" s="1381"/>
      <c r="L450" s="1374">
        <f>SUMIF(Journal!$C$10:$C$304,ETB!B450,Journal!$E$10:$E$304)</f>
        <v>0</v>
      </c>
      <c r="M450" s="1381">
        <f>SUMIF(Journal!$C$10:$C$304,ETB!B450,Journal!$F$10:$F$304)</f>
        <v>0</v>
      </c>
      <c r="N450" s="1374"/>
      <c r="O450" s="1375"/>
      <c r="P450" s="335">
        <f t="shared" si="61"/>
        <v>177</v>
      </c>
      <c r="Q450" s="1392">
        <f t="shared" ca="1" si="59"/>
        <v>0</v>
      </c>
      <c r="R450" s="1395">
        <f t="shared" ca="1" si="60"/>
        <v>0</v>
      </c>
      <c r="S450" s="332">
        <f t="shared" si="62"/>
        <v>177</v>
      </c>
      <c r="T450" s="776"/>
      <c r="U450" s="1383">
        <f t="shared" ca="1" si="55"/>
        <v>0</v>
      </c>
    </row>
    <row r="451" spans="2:21" hidden="1">
      <c r="B451" s="757">
        <v>178</v>
      </c>
      <c r="C451" s="331" t="s">
        <v>2178</v>
      </c>
      <c r="D451" s="1392">
        <f ca="1">SUMIF(TB!$B$9:$E$120,ETB!B451,TB!$D$9:$D$120)</f>
        <v>0</v>
      </c>
      <c r="E451" s="1393">
        <f ca="1">SUMIF(TB!$B$9:$E$120,ETB!B451,TB!$E$9:$E$120)</f>
        <v>0</v>
      </c>
      <c r="F451" s="1374"/>
      <c r="G451" s="1381"/>
      <c r="H451" s="1381"/>
      <c r="I451" s="1381"/>
      <c r="J451" s="1374"/>
      <c r="K451" s="1381"/>
      <c r="L451" s="1374">
        <f>SUMIF(Journal!$C$10:$C$304,ETB!B451,Journal!$E$10:$E$304)</f>
        <v>0</v>
      </c>
      <c r="M451" s="1381">
        <f>SUMIF(Journal!$C$10:$C$304,ETB!B451,Journal!$F$10:$F$304)</f>
        <v>0</v>
      </c>
      <c r="N451" s="1374"/>
      <c r="O451" s="1375"/>
      <c r="P451" s="335">
        <f t="shared" si="61"/>
        <v>178</v>
      </c>
      <c r="Q451" s="1392">
        <f t="shared" ca="1" si="59"/>
        <v>0</v>
      </c>
      <c r="R451" s="1395">
        <f t="shared" ca="1" si="60"/>
        <v>0</v>
      </c>
      <c r="S451" s="332">
        <f t="shared" si="62"/>
        <v>178</v>
      </c>
      <c r="T451" s="776"/>
      <c r="U451" s="1383">
        <f t="shared" ca="1" si="55"/>
        <v>0</v>
      </c>
    </row>
    <row r="452" spans="2:21" hidden="1">
      <c r="B452" s="757">
        <v>179</v>
      </c>
      <c r="C452" s="331" t="s">
        <v>2146</v>
      </c>
      <c r="D452" s="1392">
        <f ca="1">SUMIF(TB!$B$9:$E$120,ETB!B452,TB!$D$9:$D$120)</f>
        <v>0</v>
      </c>
      <c r="E452" s="1393">
        <f ca="1">SUMIF(TB!$B$9:$E$120,ETB!B452,TB!$E$9:$E$120)</f>
        <v>0</v>
      </c>
      <c r="F452" s="1374"/>
      <c r="G452" s="1381"/>
      <c r="H452" s="1381"/>
      <c r="I452" s="1381"/>
      <c r="J452" s="1374"/>
      <c r="K452" s="1381"/>
      <c r="L452" s="1374">
        <f>SUMIF(Journal!$C$10:$C$304,ETB!B452,Journal!$E$10:$E$304)</f>
        <v>0</v>
      </c>
      <c r="M452" s="1381">
        <f>SUMIF(Journal!$C$10:$C$304,ETB!B452,Journal!$F$10:$F$304)</f>
        <v>0</v>
      </c>
      <c r="N452" s="1374"/>
      <c r="O452" s="1375"/>
      <c r="P452" s="335">
        <f t="shared" si="61"/>
        <v>179</v>
      </c>
      <c r="Q452" s="1392">
        <f t="shared" ca="1" si="59"/>
        <v>0</v>
      </c>
      <c r="R452" s="1395">
        <f t="shared" ca="1" si="60"/>
        <v>0</v>
      </c>
      <c r="S452" s="332">
        <f t="shared" si="62"/>
        <v>179</v>
      </c>
      <c r="T452" s="776"/>
      <c r="U452" s="1383">
        <f t="shared" ca="1" si="55"/>
        <v>0</v>
      </c>
    </row>
    <row r="453" spans="2:21" hidden="1">
      <c r="B453" s="757">
        <v>180</v>
      </c>
      <c r="C453" s="331" t="s">
        <v>2152</v>
      </c>
      <c r="D453" s="1392">
        <f ca="1">SUMIF(TB!$B$9:$E$120,ETB!B453,TB!$D$9:$D$120)</f>
        <v>0</v>
      </c>
      <c r="E453" s="1393">
        <f ca="1">SUMIF(TB!$B$9:$E$120,ETB!B453,TB!$E$9:$E$120)</f>
        <v>0</v>
      </c>
      <c r="F453" s="1374"/>
      <c r="G453" s="1381"/>
      <c r="H453" s="1381"/>
      <c r="I453" s="1381"/>
      <c r="J453" s="1374"/>
      <c r="K453" s="1381"/>
      <c r="L453" s="1374">
        <f>SUMIF(Journal!$C$10:$C$304,ETB!B453,Journal!$E$10:$E$304)</f>
        <v>0</v>
      </c>
      <c r="M453" s="1381">
        <f>SUMIF(Journal!$C$10:$C$304,ETB!B453,Journal!$F$10:$F$304)</f>
        <v>0</v>
      </c>
      <c r="N453" s="1374"/>
      <c r="O453" s="1375"/>
      <c r="P453" s="335">
        <f t="shared" si="61"/>
        <v>180</v>
      </c>
      <c r="Q453" s="1392">
        <f t="shared" ca="1" si="59"/>
        <v>0</v>
      </c>
      <c r="R453" s="1395">
        <f t="shared" ca="1" si="60"/>
        <v>0</v>
      </c>
      <c r="S453" s="332">
        <f t="shared" si="62"/>
        <v>180</v>
      </c>
      <c r="T453" s="776"/>
      <c r="U453" s="1383">
        <f t="shared" ca="1" si="55"/>
        <v>0</v>
      </c>
    </row>
    <row r="454" spans="2:21" hidden="1">
      <c r="B454" s="757">
        <v>185</v>
      </c>
      <c r="C454" s="331" t="s">
        <v>2172</v>
      </c>
      <c r="D454" s="1392">
        <f ca="1">SUMIF(TB!$B$9:$E$120,ETB!B454,TB!$D$9:$D$120)</f>
        <v>0</v>
      </c>
      <c r="E454" s="1393">
        <f ca="1">SUMIF(TB!$B$9:$E$120,ETB!B454,TB!$E$9:$E$120)</f>
        <v>0</v>
      </c>
      <c r="F454" s="1374"/>
      <c r="G454" s="1381"/>
      <c r="H454" s="1381"/>
      <c r="I454" s="1381"/>
      <c r="J454" s="1374"/>
      <c r="K454" s="1381"/>
      <c r="L454" s="1374">
        <f>SUMIF(Journal!$C$10:$C$304,ETB!B454,Journal!$E$10:$E$304)</f>
        <v>0</v>
      </c>
      <c r="M454" s="1381">
        <f>SUMIF(Journal!$C$10:$C$304,ETB!B454,Journal!$F$10:$F$304)</f>
        <v>0</v>
      </c>
      <c r="N454" s="1374"/>
      <c r="O454" s="1375"/>
      <c r="P454" s="335">
        <f t="shared" ref="P454:P474" si="63">B454</f>
        <v>185</v>
      </c>
      <c r="Q454" s="1392">
        <f t="shared" ca="1" si="59"/>
        <v>0</v>
      </c>
      <c r="R454" s="1395">
        <f t="shared" ca="1" si="60"/>
        <v>0</v>
      </c>
      <c r="S454" s="332">
        <f t="shared" ref="S454:S474" si="64">B454</f>
        <v>185</v>
      </c>
      <c r="T454" s="776"/>
      <c r="U454" s="1383">
        <f t="shared" ca="1" si="55"/>
        <v>0</v>
      </c>
    </row>
    <row r="455" spans="2:21" hidden="1">
      <c r="B455" s="757">
        <v>186</v>
      </c>
      <c r="C455" s="331" t="s">
        <v>2130</v>
      </c>
      <c r="D455" s="1392">
        <f ca="1">SUMIF(TB!$B$9:$E$120,ETB!B455,TB!$D$9:$D$120)</f>
        <v>0</v>
      </c>
      <c r="E455" s="1393">
        <f ca="1">SUMIF(TB!$B$9:$E$120,ETB!B455,TB!$E$9:$E$120)</f>
        <v>0</v>
      </c>
      <c r="F455" s="1374"/>
      <c r="G455" s="1381"/>
      <c r="H455" s="1381"/>
      <c r="I455" s="1381"/>
      <c r="J455" s="1374"/>
      <c r="K455" s="1381"/>
      <c r="L455" s="1374">
        <f>SUMIF(Journal!$C$10:$C$304,ETB!B455,Journal!$E$10:$E$304)</f>
        <v>0</v>
      </c>
      <c r="M455" s="1381">
        <f>SUMIF(Journal!$C$10:$C$304,ETB!B455,Journal!$F$10:$F$304)</f>
        <v>0</v>
      </c>
      <c r="N455" s="1374"/>
      <c r="O455" s="1375"/>
      <c r="P455" s="335">
        <f t="shared" si="63"/>
        <v>186</v>
      </c>
      <c r="Q455" s="1392">
        <f t="shared" ca="1" si="59"/>
        <v>0</v>
      </c>
      <c r="R455" s="1395">
        <f t="shared" ca="1" si="60"/>
        <v>0</v>
      </c>
      <c r="S455" s="332">
        <f t="shared" si="64"/>
        <v>186</v>
      </c>
      <c r="T455" s="776"/>
      <c r="U455" s="1383">
        <f t="shared" ca="1" si="55"/>
        <v>0</v>
      </c>
    </row>
    <row r="456" spans="2:21" hidden="1">
      <c r="B456" s="757">
        <v>187</v>
      </c>
      <c r="C456" s="331" t="s">
        <v>2131</v>
      </c>
      <c r="D456" s="1392">
        <f ca="1">SUMIF(TB!$B$9:$E$120,ETB!B456,TB!$D$9:$D$120)</f>
        <v>0</v>
      </c>
      <c r="E456" s="1393">
        <f ca="1">SUMIF(TB!$B$9:$E$120,ETB!B456,TB!$E$9:$E$120)</f>
        <v>0</v>
      </c>
      <c r="F456" s="1374"/>
      <c r="G456" s="1381"/>
      <c r="H456" s="1381"/>
      <c r="I456" s="1381"/>
      <c r="J456" s="1374"/>
      <c r="K456" s="1381"/>
      <c r="L456" s="1374">
        <f>SUMIF(Journal!$C$10:$C$304,ETB!B456,Journal!$E$10:$E$304)</f>
        <v>0</v>
      </c>
      <c r="M456" s="1381">
        <f>SUMIF(Journal!$C$10:$C$304,ETB!B456,Journal!$F$10:$F$304)</f>
        <v>0</v>
      </c>
      <c r="N456" s="1374"/>
      <c r="O456" s="1375"/>
      <c r="P456" s="335">
        <f t="shared" si="63"/>
        <v>187</v>
      </c>
      <c r="Q456" s="1392">
        <f t="shared" ca="1" si="59"/>
        <v>0</v>
      </c>
      <c r="R456" s="1395">
        <f t="shared" ca="1" si="60"/>
        <v>0</v>
      </c>
      <c r="S456" s="332">
        <f t="shared" si="64"/>
        <v>187</v>
      </c>
      <c r="T456" s="776"/>
      <c r="U456" s="1383">
        <f t="shared" ca="1" si="55"/>
        <v>0</v>
      </c>
    </row>
    <row r="457" spans="2:21" hidden="1">
      <c r="B457" s="757">
        <v>188</v>
      </c>
      <c r="C457" s="331" t="s">
        <v>2132</v>
      </c>
      <c r="D457" s="1392">
        <f ca="1">SUMIF(TB!$B$9:$E$120,ETB!B457,TB!$D$9:$D$120)</f>
        <v>0</v>
      </c>
      <c r="E457" s="1393">
        <f ca="1">SUMIF(TB!$B$9:$E$120,ETB!B457,TB!$E$9:$E$120)</f>
        <v>0</v>
      </c>
      <c r="F457" s="1374"/>
      <c r="G457" s="1381"/>
      <c r="H457" s="1381"/>
      <c r="I457" s="1381"/>
      <c r="J457" s="1374"/>
      <c r="K457" s="1381"/>
      <c r="L457" s="1374">
        <f>SUMIF(Journal!$C$10:$C$304,ETB!B457,Journal!$E$10:$E$304)</f>
        <v>0</v>
      </c>
      <c r="M457" s="1381">
        <f>SUMIF(Journal!$C$10:$C$304,ETB!B457,Journal!$F$10:$F$304)</f>
        <v>0</v>
      </c>
      <c r="N457" s="1374"/>
      <c r="O457" s="1375"/>
      <c r="P457" s="335">
        <f t="shared" si="63"/>
        <v>188</v>
      </c>
      <c r="Q457" s="1392">
        <f t="shared" ca="1" si="59"/>
        <v>0</v>
      </c>
      <c r="R457" s="1395">
        <f t="shared" ca="1" si="60"/>
        <v>0</v>
      </c>
      <c r="S457" s="332">
        <f t="shared" si="64"/>
        <v>188</v>
      </c>
      <c r="T457" s="776"/>
      <c r="U457" s="1383">
        <f t="shared" ca="1" si="55"/>
        <v>0</v>
      </c>
    </row>
    <row r="458" spans="2:21" hidden="1">
      <c r="B458" s="757">
        <v>190</v>
      </c>
      <c r="C458" s="331" t="s">
        <v>2133</v>
      </c>
      <c r="D458" s="1392">
        <f ca="1">SUMIF(TB!$B$9:$E$120,ETB!B458,TB!$D$9:$D$120)</f>
        <v>0</v>
      </c>
      <c r="E458" s="1393">
        <f ca="1">SUMIF(TB!$B$9:$E$120,ETB!B458,TB!$E$9:$E$120)</f>
        <v>0</v>
      </c>
      <c r="F458" s="1374"/>
      <c r="G458" s="1381"/>
      <c r="H458" s="1381"/>
      <c r="I458" s="1381"/>
      <c r="J458" s="1374"/>
      <c r="K458" s="1381"/>
      <c r="L458" s="1374">
        <f>SUMIF(Journal!$C$10:$C$304,ETB!B458,Journal!$E$10:$E$304)</f>
        <v>0</v>
      </c>
      <c r="M458" s="1381">
        <f>SUMIF(Journal!$C$10:$C$304,ETB!B458,Journal!$F$10:$F$304)</f>
        <v>0</v>
      </c>
      <c r="N458" s="1374"/>
      <c r="O458" s="1375"/>
      <c r="P458" s="335">
        <f t="shared" si="63"/>
        <v>190</v>
      </c>
      <c r="Q458" s="1392">
        <f t="shared" ca="1" si="59"/>
        <v>0</v>
      </c>
      <c r="R458" s="1395">
        <f t="shared" ca="1" si="60"/>
        <v>0</v>
      </c>
      <c r="S458" s="332">
        <f t="shared" si="64"/>
        <v>190</v>
      </c>
      <c r="T458" s="776"/>
      <c r="U458" s="1383">
        <f t="shared" ref="U458:U512" ca="1" si="65">+Q458-R458</f>
        <v>0</v>
      </c>
    </row>
    <row r="459" spans="2:21" hidden="1">
      <c r="B459" s="757">
        <v>191</v>
      </c>
      <c r="C459" s="331" t="s">
        <v>2134</v>
      </c>
      <c r="D459" s="1392">
        <f ca="1">SUMIF(TB!$B$9:$E$120,ETB!B459,TB!$D$9:$D$120)</f>
        <v>0</v>
      </c>
      <c r="E459" s="1393">
        <f ca="1">SUMIF(TB!$B$9:$E$120,ETB!B459,TB!$E$9:$E$120)</f>
        <v>0</v>
      </c>
      <c r="F459" s="1374"/>
      <c r="G459" s="1381"/>
      <c r="H459" s="1381"/>
      <c r="I459" s="1381"/>
      <c r="J459" s="1374"/>
      <c r="K459" s="1381"/>
      <c r="L459" s="1374">
        <f>SUMIF(Journal!$C$10:$C$304,ETB!B459,Journal!$E$10:$E$304)</f>
        <v>0</v>
      </c>
      <c r="M459" s="1381">
        <f>SUMIF(Journal!$C$10:$C$304,ETB!B459,Journal!$F$10:$F$304)</f>
        <v>0</v>
      </c>
      <c r="N459" s="1374"/>
      <c r="O459" s="1375"/>
      <c r="P459" s="335">
        <f t="shared" si="63"/>
        <v>191</v>
      </c>
      <c r="Q459" s="1392">
        <f t="shared" ca="1" si="59"/>
        <v>0</v>
      </c>
      <c r="R459" s="1395">
        <f t="shared" ca="1" si="60"/>
        <v>0</v>
      </c>
      <c r="S459" s="332">
        <f t="shared" si="64"/>
        <v>191</v>
      </c>
      <c r="T459" s="776"/>
      <c r="U459" s="1383">
        <f t="shared" ca="1" si="65"/>
        <v>0</v>
      </c>
    </row>
    <row r="460" spans="2:21" hidden="1">
      <c r="B460" s="757">
        <v>192</v>
      </c>
      <c r="C460" s="331" t="s">
        <v>2135</v>
      </c>
      <c r="D460" s="1392">
        <f ca="1">SUMIF(TB!$B$9:$E$120,ETB!B460,TB!$D$9:$D$120)</f>
        <v>0</v>
      </c>
      <c r="E460" s="1393">
        <f ca="1">SUMIF(TB!$B$9:$E$120,ETB!B460,TB!$E$9:$E$120)</f>
        <v>0</v>
      </c>
      <c r="F460" s="1374"/>
      <c r="G460" s="1381"/>
      <c r="H460" s="1381"/>
      <c r="I460" s="1381"/>
      <c r="J460" s="1374"/>
      <c r="K460" s="1381"/>
      <c r="L460" s="1374">
        <f>SUMIF(Journal!$C$10:$C$304,ETB!B460,Journal!$E$10:$E$304)</f>
        <v>0</v>
      </c>
      <c r="M460" s="1381">
        <f>SUMIF(Journal!$C$10:$C$304,ETB!B460,Journal!$F$10:$F$304)</f>
        <v>0</v>
      </c>
      <c r="N460" s="1374"/>
      <c r="O460" s="1375"/>
      <c r="P460" s="335">
        <f t="shared" si="63"/>
        <v>192</v>
      </c>
      <c r="Q460" s="1392">
        <f t="shared" ca="1" si="59"/>
        <v>0</v>
      </c>
      <c r="R460" s="1395">
        <f t="shared" ca="1" si="60"/>
        <v>0</v>
      </c>
      <c r="S460" s="332">
        <f t="shared" si="64"/>
        <v>192</v>
      </c>
      <c r="T460" s="776"/>
      <c r="U460" s="1383">
        <f t="shared" ca="1" si="65"/>
        <v>0</v>
      </c>
    </row>
    <row r="461" spans="2:21" hidden="1">
      <c r="B461" s="757">
        <v>193</v>
      </c>
      <c r="C461" s="331" t="s">
        <v>2000</v>
      </c>
      <c r="D461" s="1392">
        <f ca="1">SUMIF(TB!$B$9:$E$120,ETB!B461,TB!$D$9:$D$120)</f>
        <v>0</v>
      </c>
      <c r="E461" s="1393">
        <f ca="1">SUMIF(TB!$B$9:$E$120,ETB!B461,TB!$E$9:$E$120)</f>
        <v>0</v>
      </c>
      <c r="F461" s="1374"/>
      <c r="G461" s="1381"/>
      <c r="H461" s="1381"/>
      <c r="I461" s="1381"/>
      <c r="J461" s="1374"/>
      <c r="K461" s="1381"/>
      <c r="L461" s="1374">
        <f>SUMIF(Journal!$C$10:$C$304,ETB!B461,Journal!$E$10:$E$304)</f>
        <v>0</v>
      </c>
      <c r="M461" s="1381">
        <f>SUMIF(Journal!$C$10:$C$304,ETB!B461,Journal!$F$10:$F$304)</f>
        <v>0</v>
      </c>
      <c r="N461" s="1374"/>
      <c r="O461" s="1375"/>
      <c r="P461" s="335">
        <f t="shared" si="63"/>
        <v>193</v>
      </c>
      <c r="Q461" s="1392">
        <f t="shared" ca="1" si="59"/>
        <v>0</v>
      </c>
      <c r="R461" s="1395">
        <f t="shared" ca="1" si="60"/>
        <v>0</v>
      </c>
      <c r="S461" s="332">
        <f t="shared" si="64"/>
        <v>193</v>
      </c>
      <c r="T461" s="776"/>
      <c r="U461" s="1383">
        <f t="shared" ca="1" si="65"/>
        <v>0</v>
      </c>
    </row>
    <row r="462" spans="2:21" hidden="1">
      <c r="B462" s="757">
        <v>194</v>
      </c>
      <c r="C462" s="331" t="s">
        <v>2000</v>
      </c>
      <c r="D462" s="1392">
        <f ca="1">SUMIF(TB!$B$9:$E$120,ETB!B462,TB!$D$9:$D$120)</f>
        <v>0</v>
      </c>
      <c r="E462" s="1393">
        <f ca="1">SUMIF(TB!$B$9:$E$120,ETB!B462,TB!$E$9:$E$120)</f>
        <v>0</v>
      </c>
      <c r="F462" s="1374"/>
      <c r="G462" s="1381"/>
      <c r="H462" s="1381"/>
      <c r="I462" s="1381"/>
      <c r="J462" s="1374"/>
      <c r="K462" s="1381"/>
      <c r="L462" s="1374">
        <f>SUMIF(Journal!$C$10:$C$304,ETB!B462,Journal!$E$10:$E$304)</f>
        <v>0</v>
      </c>
      <c r="M462" s="1381">
        <f>SUMIF(Journal!$C$10:$C$304,ETB!B462,Journal!$F$10:$F$304)</f>
        <v>0</v>
      </c>
      <c r="N462" s="1374"/>
      <c r="O462" s="1375"/>
      <c r="P462" s="335">
        <f t="shared" si="63"/>
        <v>194</v>
      </c>
      <c r="Q462" s="1392">
        <f t="shared" ca="1" si="59"/>
        <v>0</v>
      </c>
      <c r="R462" s="1395">
        <f t="shared" ca="1" si="60"/>
        <v>0</v>
      </c>
      <c r="S462" s="332">
        <f t="shared" si="64"/>
        <v>194</v>
      </c>
      <c r="T462" s="776"/>
      <c r="U462" s="1383">
        <f t="shared" ca="1" si="65"/>
        <v>0</v>
      </c>
    </row>
    <row r="463" spans="2:21" hidden="1">
      <c r="B463" s="757">
        <v>195</v>
      </c>
      <c r="C463" s="331" t="s">
        <v>2000</v>
      </c>
      <c r="D463" s="1392">
        <f ca="1">SUMIF(TB!$B$9:$E$120,ETB!B463,TB!$D$9:$D$120)</f>
        <v>0</v>
      </c>
      <c r="E463" s="1393">
        <f ca="1">SUMIF(TB!$B$9:$E$120,ETB!B463,TB!$E$9:$E$120)</f>
        <v>0</v>
      </c>
      <c r="F463" s="1374"/>
      <c r="G463" s="1381"/>
      <c r="H463" s="1381"/>
      <c r="I463" s="1381"/>
      <c r="J463" s="1374"/>
      <c r="K463" s="1381"/>
      <c r="L463" s="1374">
        <f>SUMIF(Journal!$C$10:$C$304,ETB!B463,Journal!$E$10:$E$304)</f>
        <v>0</v>
      </c>
      <c r="M463" s="1381">
        <f>SUMIF(Journal!$C$10:$C$304,ETB!B463,Journal!$F$10:$F$304)</f>
        <v>0</v>
      </c>
      <c r="N463" s="1374"/>
      <c r="O463" s="1375"/>
      <c r="P463" s="335">
        <f t="shared" si="63"/>
        <v>195</v>
      </c>
      <c r="Q463" s="1392">
        <f t="shared" ca="1" si="59"/>
        <v>0</v>
      </c>
      <c r="R463" s="1395">
        <f t="shared" ca="1" si="60"/>
        <v>0</v>
      </c>
      <c r="S463" s="332">
        <f t="shared" si="64"/>
        <v>195</v>
      </c>
      <c r="T463" s="776"/>
      <c r="U463" s="1383">
        <f t="shared" ca="1" si="65"/>
        <v>0</v>
      </c>
    </row>
    <row r="464" spans="2:21" hidden="1">
      <c r="B464" s="757">
        <v>206</v>
      </c>
      <c r="C464" s="331" t="s">
        <v>2179</v>
      </c>
      <c r="D464" s="1392">
        <f ca="1">SUMIF(TB!$B$9:$E$120,ETB!B464,TB!$D$9:$D$120)</f>
        <v>0</v>
      </c>
      <c r="E464" s="1393">
        <f ca="1">SUMIF(TB!$B$9:$E$120,ETB!B464,TB!$E$9:$E$120)</f>
        <v>0</v>
      </c>
      <c r="F464" s="1374"/>
      <c r="G464" s="1381"/>
      <c r="H464" s="1381"/>
      <c r="I464" s="1381"/>
      <c r="J464" s="1374"/>
      <c r="K464" s="1381"/>
      <c r="L464" s="1374">
        <f>SUMIF(Journal!$C$10:$C$304,ETB!B464,Journal!$E$10:$E$304)</f>
        <v>0</v>
      </c>
      <c r="M464" s="1381">
        <f>SUMIF(Journal!$C$10:$C$304,ETB!B464,Journal!$F$10:$F$304)</f>
        <v>0</v>
      </c>
      <c r="N464" s="1374"/>
      <c r="O464" s="1375"/>
      <c r="P464" s="335">
        <f t="shared" si="63"/>
        <v>206</v>
      </c>
      <c r="Q464" s="1392">
        <f t="shared" ca="1" si="59"/>
        <v>0</v>
      </c>
      <c r="R464" s="1395">
        <f t="shared" ca="1" si="60"/>
        <v>0</v>
      </c>
      <c r="S464" s="332">
        <f t="shared" si="64"/>
        <v>206</v>
      </c>
      <c r="T464" s="776"/>
      <c r="U464" s="1383">
        <f t="shared" ca="1" si="65"/>
        <v>0</v>
      </c>
    </row>
    <row r="465" spans="2:21" hidden="1">
      <c r="B465" s="757">
        <v>207</v>
      </c>
      <c r="C465" s="331" t="s">
        <v>2139</v>
      </c>
      <c r="D465" s="1392">
        <f ca="1">SUMIF(TB!$B$9:$E$120,ETB!B465,TB!$D$9:$D$120)</f>
        <v>0</v>
      </c>
      <c r="E465" s="1393">
        <f ca="1">SUMIF(TB!$B$9:$E$120,ETB!B465,TB!$E$9:$E$120)</f>
        <v>0</v>
      </c>
      <c r="F465" s="1374"/>
      <c r="G465" s="1381"/>
      <c r="H465" s="1381"/>
      <c r="I465" s="1381"/>
      <c r="J465" s="1374"/>
      <c r="K465" s="1381"/>
      <c r="L465" s="1374">
        <f>SUMIF(Journal!$C$10:$C$304,ETB!B465,Journal!$E$10:$E$304)</f>
        <v>0</v>
      </c>
      <c r="M465" s="1381">
        <f>SUMIF(Journal!$C$10:$C$304,ETB!B465,Journal!$F$10:$F$304)</f>
        <v>0</v>
      </c>
      <c r="N465" s="1374"/>
      <c r="O465" s="1375"/>
      <c r="P465" s="335">
        <f t="shared" si="63"/>
        <v>207</v>
      </c>
      <c r="Q465" s="1392">
        <f t="shared" ca="1" si="59"/>
        <v>0</v>
      </c>
      <c r="R465" s="1395">
        <f t="shared" ca="1" si="60"/>
        <v>0</v>
      </c>
      <c r="S465" s="332">
        <f t="shared" si="64"/>
        <v>207</v>
      </c>
      <c r="T465" s="776"/>
      <c r="U465" s="1383">
        <f t="shared" ca="1" si="65"/>
        <v>0</v>
      </c>
    </row>
    <row r="466" spans="2:21" hidden="1">
      <c r="B466" s="757">
        <v>208</v>
      </c>
      <c r="C466" s="331" t="s">
        <v>2140</v>
      </c>
      <c r="D466" s="1392">
        <f ca="1">SUMIF(TB!$B$9:$E$120,ETB!B466,TB!$D$9:$D$120)</f>
        <v>0</v>
      </c>
      <c r="E466" s="1393">
        <f ca="1">SUMIF(TB!$B$9:$E$120,ETB!B466,TB!$E$9:$E$120)</f>
        <v>0</v>
      </c>
      <c r="F466" s="1374"/>
      <c r="G466" s="1381"/>
      <c r="H466" s="1381"/>
      <c r="I466" s="1381"/>
      <c r="J466" s="1374"/>
      <c r="K466" s="1381"/>
      <c r="L466" s="1374">
        <f>SUMIF(Journal!$C$10:$C$304,ETB!B466,Journal!$E$10:$E$304)</f>
        <v>0</v>
      </c>
      <c r="M466" s="1381">
        <f>SUMIF(Journal!$C$10:$C$304,ETB!B466,Journal!$F$10:$F$304)</f>
        <v>0</v>
      </c>
      <c r="N466" s="1374"/>
      <c r="O466" s="1375"/>
      <c r="P466" s="335">
        <f t="shared" si="63"/>
        <v>208</v>
      </c>
      <c r="Q466" s="1392">
        <f t="shared" ca="1" si="59"/>
        <v>0</v>
      </c>
      <c r="R466" s="1395">
        <f t="shared" ca="1" si="60"/>
        <v>0</v>
      </c>
      <c r="S466" s="332">
        <f t="shared" si="64"/>
        <v>208</v>
      </c>
      <c r="T466" s="776"/>
      <c r="U466" s="1383">
        <f t="shared" ca="1" si="65"/>
        <v>0</v>
      </c>
    </row>
    <row r="467" spans="2:21" hidden="1">
      <c r="B467" s="757">
        <v>209</v>
      </c>
      <c r="C467" s="331" t="s">
        <v>2141</v>
      </c>
      <c r="D467" s="1392">
        <f ca="1">SUMIF(TB!$B$9:$E$120,ETB!B467,TB!$D$9:$D$120)</f>
        <v>0</v>
      </c>
      <c r="E467" s="1393">
        <f ca="1">SUMIF(TB!$B$9:$E$120,ETB!B467,TB!$E$9:$E$120)</f>
        <v>0</v>
      </c>
      <c r="F467" s="1374"/>
      <c r="G467" s="1381"/>
      <c r="H467" s="1381"/>
      <c r="I467" s="1381"/>
      <c r="J467" s="1374"/>
      <c r="K467" s="1381"/>
      <c r="L467" s="1374">
        <f>SUMIF(Journal!$C$10:$C$304,ETB!B467,Journal!$E$10:$E$304)</f>
        <v>0</v>
      </c>
      <c r="M467" s="1381">
        <f>SUMIF(Journal!$C$10:$C$304,ETB!B467,Journal!$F$10:$F$304)</f>
        <v>0</v>
      </c>
      <c r="N467" s="1374"/>
      <c r="O467" s="1375"/>
      <c r="P467" s="335">
        <f t="shared" si="63"/>
        <v>209</v>
      </c>
      <c r="Q467" s="1392">
        <f t="shared" ca="1" si="59"/>
        <v>0</v>
      </c>
      <c r="R467" s="1395">
        <f t="shared" ca="1" si="60"/>
        <v>0</v>
      </c>
      <c r="S467" s="332">
        <f t="shared" si="64"/>
        <v>209</v>
      </c>
      <c r="T467" s="776"/>
      <c r="U467" s="1383">
        <f t="shared" ca="1" si="65"/>
        <v>0</v>
      </c>
    </row>
    <row r="468" spans="2:21" hidden="1">
      <c r="B468" s="757">
        <v>210</v>
      </c>
      <c r="C468" s="331" t="s">
        <v>2142</v>
      </c>
      <c r="D468" s="1392">
        <f ca="1">SUMIF(TB!$B$9:$E$120,ETB!B468,TB!$D$9:$D$120)</f>
        <v>0</v>
      </c>
      <c r="E468" s="1393">
        <f ca="1">SUMIF(TB!$B$9:$E$120,ETB!B468,TB!$E$9:$E$120)</f>
        <v>0</v>
      </c>
      <c r="F468" s="1374"/>
      <c r="G468" s="1381"/>
      <c r="H468" s="1381"/>
      <c r="I468" s="1381"/>
      <c r="J468" s="1374"/>
      <c r="K468" s="1381"/>
      <c r="L468" s="1374">
        <f>SUMIF(Journal!$C$10:$C$304,ETB!B468,Journal!$E$10:$E$304)</f>
        <v>0</v>
      </c>
      <c r="M468" s="1381">
        <f>SUMIF(Journal!$C$10:$C$304,ETB!B468,Journal!$F$10:$F$304)</f>
        <v>0</v>
      </c>
      <c r="N468" s="1374"/>
      <c r="O468" s="1375"/>
      <c r="P468" s="335">
        <f t="shared" si="63"/>
        <v>210</v>
      </c>
      <c r="Q468" s="1392">
        <f t="shared" ca="1" si="59"/>
        <v>0</v>
      </c>
      <c r="R468" s="1395">
        <f t="shared" ca="1" si="60"/>
        <v>0</v>
      </c>
      <c r="S468" s="332">
        <f t="shared" si="64"/>
        <v>210</v>
      </c>
      <c r="T468" s="776"/>
      <c r="U468" s="1383">
        <f t="shared" ca="1" si="65"/>
        <v>0</v>
      </c>
    </row>
    <row r="469" spans="2:21" hidden="1">
      <c r="B469" s="757">
        <v>211</v>
      </c>
      <c r="C469" s="331" t="s">
        <v>2143</v>
      </c>
      <c r="D469" s="1392">
        <f ca="1">SUMIF(TB!$B$9:$E$120,ETB!B469,TB!$D$9:$D$120)</f>
        <v>0</v>
      </c>
      <c r="E469" s="1393">
        <f ca="1">SUMIF(TB!$B$9:$E$120,ETB!B469,TB!$E$9:$E$120)</f>
        <v>0</v>
      </c>
      <c r="F469" s="1374"/>
      <c r="G469" s="1381"/>
      <c r="H469" s="1381"/>
      <c r="I469" s="1381"/>
      <c r="J469" s="1374"/>
      <c r="K469" s="1381"/>
      <c r="L469" s="1374">
        <f>SUMIF(Journal!$C$10:$C$304,ETB!B469,Journal!$E$10:$E$304)</f>
        <v>0</v>
      </c>
      <c r="M469" s="1381">
        <f>SUMIF(Journal!$C$10:$C$304,ETB!B469,Journal!$F$10:$F$304)</f>
        <v>0</v>
      </c>
      <c r="N469" s="1374"/>
      <c r="O469" s="1375"/>
      <c r="P469" s="335">
        <f t="shared" si="63"/>
        <v>211</v>
      </c>
      <c r="Q469" s="1392">
        <f t="shared" ca="1" si="59"/>
        <v>0</v>
      </c>
      <c r="R469" s="1395">
        <f t="shared" ca="1" si="60"/>
        <v>0</v>
      </c>
      <c r="S469" s="332">
        <f t="shared" si="64"/>
        <v>211</v>
      </c>
      <c r="T469" s="776"/>
      <c r="U469" s="1383">
        <f t="shared" ca="1" si="65"/>
        <v>0</v>
      </c>
    </row>
    <row r="470" spans="2:21" hidden="1">
      <c r="B470" s="757">
        <v>212</v>
      </c>
      <c r="C470" s="331" t="s">
        <v>2177</v>
      </c>
      <c r="D470" s="1392">
        <f ca="1">SUMIF(TB!$B$9:$E$120,ETB!B470,TB!$D$9:$D$120)</f>
        <v>0</v>
      </c>
      <c r="E470" s="1393">
        <f ca="1">SUMIF(TB!$B$9:$E$120,ETB!B470,TB!$E$9:$E$120)</f>
        <v>0</v>
      </c>
      <c r="F470" s="1374"/>
      <c r="G470" s="1381"/>
      <c r="H470" s="1381"/>
      <c r="I470" s="1381"/>
      <c r="J470" s="1374"/>
      <c r="K470" s="1381"/>
      <c r="L470" s="1374">
        <f>SUMIF(Journal!$C$10:$C$304,ETB!B470,Journal!$E$10:$E$304)</f>
        <v>0</v>
      </c>
      <c r="M470" s="1381">
        <f>SUMIF(Journal!$C$10:$C$304,ETB!B470,Journal!$F$10:$F$304)</f>
        <v>0</v>
      </c>
      <c r="N470" s="1374"/>
      <c r="O470" s="1375"/>
      <c r="P470" s="335">
        <f t="shared" si="63"/>
        <v>212</v>
      </c>
      <c r="Q470" s="1392">
        <f t="shared" ca="1" si="59"/>
        <v>0</v>
      </c>
      <c r="R470" s="1395">
        <f t="shared" ca="1" si="60"/>
        <v>0</v>
      </c>
      <c r="S470" s="332">
        <f t="shared" si="64"/>
        <v>212</v>
      </c>
      <c r="T470" s="776"/>
      <c r="U470" s="1383">
        <f t="shared" ca="1" si="65"/>
        <v>0</v>
      </c>
    </row>
    <row r="471" spans="2:21" hidden="1">
      <c r="B471" s="757">
        <v>213</v>
      </c>
      <c r="C471" s="331" t="s">
        <v>2178</v>
      </c>
      <c r="D471" s="1392">
        <f ca="1">SUMIF(TB!$B$9:$E$120,ETB!B471,TB!$D$9:$D$120)</f>
        <v>0</v>
      </c>
      <c r="E471" s="1393">
        <f ca="1">SUMIF(TB!$B$9:$E$120,ETB!B471,TB!$E$9:$E$120)</f>
        <v>0</v>
      </c>
      <c r="F471" s="1374"/>
      <c r="G471" s="1381"/>
      <c r="H471" s="1381"/>
      <c r="I471" s="1381"/>
      <c r="J471" s="1374"/>
      <c r="K471" s="1381"/>
      <c r="L471" s="1374">
        <f>SUMIF(Journal!$C$10:$C$304,ETB!B471,Journal!$E$10:$E$304)</f>
        <v>0</v>
      </c>
      <c r="M471" s="1381">
        <f>SUMIF(Journal!$C$10:$C$304,ETB!B471,Journal!$F$10:$F$304)</f>
        <v>0</v>
      </c>
      <c r="N471" s="1374"/>
      <c r="O471" s="1375"/>
      <c r="P471" s="335">
        <f t="shared" si="63"/>
        <v>213</v>
      </c>
      <c r="Q471" s="1392">
        <f t="shared" ca="1" si="59"/>
        <v>0</v>
      </c>
      <c r="R471" s="1395">
        <f t="shared" ca="1" si="60"/>
        <v>0</v>
      </c>
      <c r="S471" s="332">
        <f t="shared" si="64"/>
        <v>213</v>
      </c>
      <c r="T471" s="776"/>
      <c r="U471" s="1383">
        <f t="shared" ca="1" si="65"/>
        <v>0</v>
      </c>
    </row>
    <row r="472" spans="2:21" hidden="1">
      <c r="B472" s="757">
        <v>214</v>
      </c>
      <c r="C472" s="331" t="s">
        <v>2146</v>
      </c>
      <c r="D472" s="1392">
        <f ca="1">SUMIF(TB!$B$9:$E$120,ETB!B472,TB!$D$9:$D$120)</f>
        <v>0</v>
      </c>
      <c r="E472" s="1393">
        <f ca="1">SUMIF(TB!$B$9:$E$120,ETB!B472,TB!$E$9:$E$120)</f>
        <v>0</v>
      </c>
      <c r="F472" s="1374"/>
      <c r="G472" s="1381"/>
      <c r="H472" s="1381"/>
      <c r="I472" s="1381"/>
      <c r="J472" s="1374"/>
      <c r="K472" s="1381"/>
      <c r="L472" s="1374">
        <f>SUMIF(Journal!$C$10:$C$304,ETB!B472,Journal!$E$10:$E$304)</f>
        <v>0</v>
      </c>
      <c r="M472" s="1381">
        <f>SUMIF(Journal!$C$10:$C$304,ETB!B472,Journal!$F$10:$F$304)</f>
        <v>0</v>
      </c>
      <c r="N472" s="1374"/>
      <c r="O472" s="1375"/>
      <c r="P472" s="335">
        <f t="shared" si="63"/>
        <v>214</v>
      </c>
      <c r="Q472" s="1392">
        <f t="shared" ca="1" si="59"/>
        <v>0</v>
      </c>
      <c r="R472" s="1395">
        <f t="shared" ca="1" si="60"/>
        <v>0</v>
      </c>
      <c r="S472" s="332">
        <f t="shared" si="64"/>
        <v>214</v>
      </c>
      <c r="T472" s="776"/>
      <c r="U472" s="1383">
        <f t="shared" ca="1" si="65"/>
        <v>0</v>
      </c>
    </row>
    <row r="473" spans="2:21" hidden="1">
      <c r="B473" s="757">
        <v>215</v>
      </c>
      <c r="C473" s="331" t="s">
        <v>2152</v>
      </c>
      <c r="D473" s="1392">
        <f ca="1">SUMIF(TB!$B$9:$E$120,ETB!B473,TB!$D$9:$D$120)</f>
        <v>0</v>
      </c>
      <c r="E473" s="1393">
        <f ca="1">SUMIF(TB!$B$9:$E$120,ETB!B473,TB!$E$9:$E$120)</f>
        <v>0</v>
      </c>
      <c r="F473" s="1374"/>
      <c r="G473" s="1381"/>
      <c r="H473" s="1381"/>
      <c r="I473" s="1381"/>
      <c r="J473" s="1374"/>
      <c r="K473" s="1381"/>
      <c r="L473" s="1374">
        <f>SUMIF(Journal!$C$10:$C$304,ETB!B473,Journal!$E$10:$E$304)</f>
        <v>0</v>
      </c>
      <c r="M473" s="1381">
        <f>SUMIF(Journal!$C$10:$C$304,ETB!B473,Journal!$F$10:$F$304)</f>
        <v>0</v>
      </c>
      <c r="N473" s="1374"/>
      <c r="O473" s="1375"/>
      <c r="P473" s="335">
        <f t="shared" si="63"/>
        <v>215</v>
      </c>
      <c r="Q473" s="1392">
        <f t="shared" ca="1" si="59"/>
        <v>0</v>
      </c>
      <c r="R473" s="1395">
        <f t="shared" ca="1" si="60"/>
        <v>0</v>
      </c>
      <c r="S473" s="332">
        <f t="shared" si="64"/>
        <v>215</v>
      </c>
      <c r="T473" s="776"/>
      <c r="U473" s="1383">
        <f t="shared" ca="1" si="65"/>
        <v>0</v>
      </c>
    </row>
    <row r="474" spans="2:21" hidden="1">
      <c r="B474" s="757">
        <v>220</v>
      </c>
      <c r="C474" s="331" t="s">
        <v>2172</v>
      </c>
      <c r="D474" s="1392">
        <f ca="1">SUMIF(TB!$B$9:$E$120,ETB!B474,TB!$D$9:$D$120)</f>
        <v>0</v>
      </c>
      <c r="E474" s="1393">
        <f ca="1">SUMIF(TB!$B$9:$E$120,ETB!B474,TB!$E$9:$E$120)</f>
        <v>0</v>
      </c>
      <c r="F474" s="1374"/>
      <c r="G474" s="1381"/>
      <c r="H474" s="1381"/>
      <c r="I474" s="1381"/>
      <c r="J474" s="1374"/>
      <c r="K474" s="1381"/>
      <c r="L474" s="1374">
        <f>SUMIF(Journal!$C$10:$C$304,ETB!B474,Journal!$E$10:$E$304)</f>
        <v>0</v>
      </c>
      <c r="M474" s="1381">
        <f>SUMIF(Journal!$C$10:$C$304,ETB!B474,Journal!$F$10:$F$304)</f>
        <v>0</v>
      </c>
      <c r="N474" s="1374"/>
      <c r="O474" s="1375"/>
      <c r="P474" s="335">
        <f t="shared" si="63"/>
        <v>220</v>
      </c>
      <c r="Q474" s="1392">
        <f t="shared" ca="1" si="59"/>
        <v>0</v>
      </c>
      <c r="R474" s="1395">
        <f t="shared" ca="1" si="60"/>
        <v>0</v>
      </c>
      <c r="S474" s="332">
        <f t="shared" si="64"/>
        <v>220</v>
      </c>
      <c r="T474" s="776"/>
      <c r="U474" s="1383">
        <f t="shared" ca="1" si="65"/>
        <v>0</v>
      </c>
    </row>
    <row r="475" spans="2:21" hidden="1">
      <c r="B475" s="757">
        <v>221</v>
      </c>
      <c r="C475" s="331" t="s">
        <v>2130</v>
      </c>
      <c r="D475" s="1392">
        <f ca="1">SUMIF(TB!$B$9:$E$120,ETB!B475,TB!$D$9:$D$120)</f>
        <v>0</v>
      </c>
      <c r="E475" s="1393">
        <f ca="1">SUMIF(TB!$B$9:$E$120,ETB!B475,TB!$E$9:$E$120)</f>
        <v>0</v>
      </c>
      <c r="F475" s="1374"/>
      <c r="G475" s="1381"/>
      <c r="H475" s="1381"/>
      <c r="I475" s="1381"/>
      <c r="J475" s="1374"/>
      <c r="K475" s="1381"/>
      <c r="L475" s="1374">
        <f>SUMIF(Journal!$C$10:$C$304,ETB!B475,Journal!$E$10:$E$304)</f>
        <v>0</v>
      </c>
      <c r="M475" s="1381">
        <f>SUMIF(Journal!$C$10:$C$304,ETB!B475,Journal!$F$10:$F$304)</f>
        <v>0</v>
      </c>
      <c r="N475" s="1374"/>
      <c r="O475" s="1375"/>
      <c r="P475" s="335">
        <f t="shared" si="43"/>
        <v>221</v>
      </c>
      <c r="Q475" s="1392">
        <f t="shared" ref="Q475:Q538" ca="1" si="66">MAX((D475-E475+F475-G475+J475-K475+L475-M475+N475-O475),0)</f>
        <v>0</v>
      </c>
      <c r="R475" s="1395">
        <f t="shared" ref="R475:R538" ca="1" si="67">MAX((M475-L475+K475-J475+G475-F475+E475-D475+O475-N475),0)</f>
        <v>0</v>
      </c>
      <c r="S475" s="332">
        <f t="shared" si="46"/>
        <v>221</v>
      </c>
      <c r="T475" s="776"/>
      <c r="U475" s="1383">
        <f t="shared" ca="1" si="65"/>
        <v>0</v>
      </c>
    </row>
    <row r="476" spans="2:21" hidden="1">
      <c r="B476" s="757">
        <v>222</v>
      </c>
      <c r="C476" s="331" t="s">
        <v>2131</v>
      </c>
      <c r="D476" s="1392">
        <f ca="1">SUMIF(TB!$B$9:$E$120,ETB!B476,TB!$D$9:$D$120)</f>
        <v>0</v>
      </c>
      <c r="E476" s="1393">
        <f ca="1">SUMIF(TB!$B$9:$E$120,ETB!B476,TB!$E$9:$E$120)</f>
        <v>0</v>
      </c>
      <c r="F476" s="1374"/>
      <c r="G476" s="1381"/>
      <c r="H476" s="1381"/>
      <c r="I476" s="1381"/>
      <c r="J476" s="1374"/>
      <c r="K476" s="1381"/>
      <c r="L476" s="1374">
        <f>SUMIF(Journal!$C$10:$C$304,ETB!B476,Journal!$E$10:$E$304)</f>
        <v>0</v>
      </c>
      <c r="M476" s="1381">
        <f>SUMIF(Journal!$C$10:$C$304,ETB!B476,Journal!$F$10:$F$304)</f>
        <v>0</v>
      </c>
      <c r="N476" s="1374"/>
      <c r="O476" s="1375"/>
      <c r="P476" s="335">
        <f t="shared" si="43"/>
        <v>222</v>
      </c>
      <c r="Q476" s="1392">
        <f t="shared" ca="1" si="66"/>
        <v>0</v>
      </c>
      <c r="R476" s="1395">
        <f t="shared" ca="1" si="67"/>
        <v>0</v>
      </c>
      <c r="S476" s="332">
        <f t="shared" si="46"/>
        <v>222</v>
      </c>
      <c r="T476" s="776"/>
      <c r="U476" s="1383">
        <f t="shared" ca="1" si="65"/>
        <v>0</v>
      </c>
    </row>
    <row r="477" spans="2:21" hidden="1">
      <c r="B477" s="757">
        <v>223</v>
      </c>
      <c r="C477" s="331" t="s">
        <v>2132</v>
      </c>
      <c r="D477" s="1392">
        <f ca="1">SUMIF(TB!$B$9:$E$120,ETB!B477,TB!$D$9:$D$120)</f>
        <v>0</v>
      </c>
      <c r="E477" s="1393">
        <f ca="1">SUMIF(TB!$B$9:$E$120,ETB!B477,TB!$E$9:$E$120)</f>
        <v>0</v>
      </c>
      <c r="F477" s="1374"/>
      <c r="G477" s="1381"/>
      <c r="H477" s="1381"/>
      <c r="I477" s="1381"/>
      <c r="J477" s="1374"/>
      <c r="K477" s="1381"/>
      <c r="L477" s="1374">
        <f>SUMIF(Journal!$C$10:$C$304,ETB!B477,Journal!$E$10:$E$304)</f>
        <v>0</v>
      </c>
      <c r="M477" s="1381">
        <f>SUMIF(Journal!$C$10:$C$304,ETB!B477,Journal!$F$10:$F$304)</f>
        <v>0</v>
      </c>
      <c r="N477" s="1374"/>
      <c r="O477" s="1375"/>
      <c r="P477" s="335">
        <f t="shared" si="43"/>
        <v>223</v>
      </c>
      <c r="Q477" s="1392">
        <f t="shared" ca="1" si="66"/>
        <v>0</v>
      </c>
      <c r="R477" s="1395">
        <f t="shared" ca="1" si="67"/>
        <v>0</v>
      </c>
      <c r="S477" s="332">
        <f t="shared" si="46"/>
        <v>223</v>
      </c>
      <c r="T477" s="776"/>
      <c r="U477" s="1383">
        <f t="shared" ca="1" si="65"/>
        <v>0</v>
      </c>
    </row>
    <row r="478" spans="2:21" hidden="1">
      <c r="B478" s="757">
        <v>225</v>
      </c>
      <c r="C478" s="331" t="s">
        <v>2133</v>
      </c>
      <c r="D478" s="1392">
        <f ca="1">SUMIF(TB!$B$9:$E$120,ETB!B478,TB!$D$9:$D$120)</f>
        <v>0</v>
      </c>
      <c r="E478" s="1393">
        <f ca="1">SUMIF(TB!$B$9:$E$120,ETB!B478,TB!$E$9:$E$120)</f>
        <v>0</v>
      </c>
      <c r="F478" s="1374"/>
      <c r="G478" s="1381"/>
      <c r="H478" s="1381"/>
      <c r="I478" s="1381"/>
      <c r="J478" s="1374"/>
      <c r="K478" s="1381"/>
      <c r="L478" s="1374">
        <f>SUMIF(Journal!$C$10:$C$304,ETB!B478,Journal!$E$10:$E$304)</f>
        <v>0</v>
      </c>
      <c r="M478" s="1381">
        <f>SUMIF(Journal!$C$10:$C$304,ETB!B478,Journal!$F$10:$F$304)</f>
        <v>0</v>
      </c>
      <c r="N478" s="1374"/>
      <c r="O478" s="1375"/>
      <c r="P478" s="335">
        <f t="shared" si="43"/>
        <v>225</v>
      </c>
      <c r="Q478" s="1392">
        <f t="shared" ca="1" si="66"/>
        <v>0</v>
      </c>
      <c r="R478" s="1395">
        <f t="shared" ca="1" si="67"/>
        <v>0</v>
      </c>
      <c r="S478" s="332">
        <f t="shared" si="46"/>
        <v>225</v>
      </c>
      <c r="T478" s="776"/>
      <c r="U478" s="1383">
        <f t="shared" ca="1" si="65"/>
        <v>0</v>
      </c>
    </row>
    <row r="479" spans="2:21" hidden="1">
      <c r="B479" s="757">
        <v>226</v>
      </c>
      <c r="C479" s="331" t="s">
        <v>2134</v>
      </c>
      <c r="D479" s="1392">
        <f ca="1">SUMIF(TB!$B$9:$E$120,ETB!B479,TB!$D$9:$D$120)</f>
        <v>0</v>
      </c>
      <c r="E479" s="1393">
        <f ca="1">SUMIF(TB!$B$9:$E$120,ETB!B479,TB!$E$9:$E$120)</f>
        <v>0</v>
      </c>
      <c r="F479" s="1374"/>
      <c r="G479" s="1381"/>
      <c r="H479" s="1381"/>
      <c r="I479" s="1381"/>
      <c r="J479" s="1374"/>
      <c r="K479" s="1381"/>
      <c r="L479" s="1374">
        <f>SUMIF(Journal!$C$10:$C$304,ETB!B479,Journal!$E$10:$E$304)</f>
        <v>0</v>
      </c>
      <c r="M479" s="1381">
        <f>SUMIF(Journal!$C$10:$C$304,ETB!B479,Journal!$F$10:$F$304)</f>
        <v>0</v>
      </c>
      <c r="N479" s="1374"/>
      <c r="O479" s="1375"/>
      <c r="P479" s="335">
        <f t="shared" si="43"/>
        <v>226</v>
      </c>
      <c r="Q479" s="1392">
        <f t="shared" ca="1" si="66"/>
        <v>0</v>
      </c>
      <c r="R479" s="1395">
        <f t="shared" ca="1" si="67"/>
        <v>0</v>
      </c>
      <c r="S479" s="332">
        <f t="shared" si="46"/>
        <v>226</v>
      </c>
      <c r="T479" s="776"/>
      <c r="U479" s="1383">
        <f t="shared" ca="1" si="65"/>
        <v>0</v>
      </c>
    </row>
    <row r="480" spans="2:21" hidden="1">
      <c r="B480" s="757">
        <v>227</v>
      </c>
      <c r="C480" s="331" t="s">
        <v>2180</v>
      </c>
      <c r="D480" s="1392">
        <f ca="1">SUMIF(TB!$B$9:$E$120,ETB!B480,TB!$D$9:$D$120)</f>
        <v>0</v>
      </c>
      <c r="E480" s="1393">
        <f ca="1">SUMIF(TB!$B$9:$E$120,ETB!B480,TB!$E$9:$E$120)</f>
        <v>0</v>
      </c>
      <c r="F480" s="1374"/>
      <c r="G480" s="1381"/>
      <c r="H480" s="1381"/>
      <c r="I480" s="1381"/>
      <c r="J480" s="1374"/>
      <c r="K480" s="1381"/>
      <c r="L480" s="1374">
        <f>SUMIF(Journal!$C$10:$C$304,ETB!B480,Journal!$E$10:$E$304)</f>
        <v>0</v>
      </c>
      <c r="M480" s="1381">
        <f>SUMIF(Journal!$C$10:$C$304,ETB!B480,Journal!$F$10:$F$304)</f>
        <v>0</v>
      </c>
      <c r="N480" s="1374"/>
      <c r="O480" s="1375"/>
      <c r="P480" s="335">
        <f t="shared" ref="P480:P482" si="68">B480</f>
        <v>227</v>
      </c>
      <c r="Q480" s="1392">
        <f t="shared" ca="1" si="66"/>
        <v>0</v>
      </c>
      <c r="R480" s="1395">
        <f t="shared" ca="1" si="67"/>
        <v>0</v>
      </c>
      <c r="S480" s="332">
        <f t="shared" si="46"/>
        <v>227</v>
      </c>
      <c r="T480" s="776"/>
      <c r="U480" s="1383">
        <f t="shared" ca="1" si="65"/>
        <v>0</v>
      </c>
    </row>
    <row r="481" spans="2:21" hidden="1">
      <c r="B481" s="757">
        <v>228</v>
      </c>
      <c r="C481" s="331" t="s">
        <v>2181</v>
      </c>
      <c r="D481" s="1392">
        <f ca="1">SUMIF(TB!$B$9:$E$120,ETB!B481,TB!$D$9:$D$120)</f>
        <v>0</v>
      </c>
      <c r="E481" s="1393">
        <f ca="1">SUMIF(TB!$B$9:$E$120,ETB!B481,TB!$E$9:$E$120)</f>
        <v>0</v>
      </c>
      <c r="F481" s="1374"/>
      <c r="G481" s="1381"/>
      <c r="H481" s="1381"/>
      <c r="I481" s="1381"/>
      <c r="J481" s="1374"/>
      <c r="K481" s="1381"/>
      <c r="L481" s="1374">
        <f>SUMIF(Journal!$C$10:$C$304,ETB!B481,Journal!$E$10:$E$304)</f>
        <v>0</v>
      </c>
      <c r="M481" s="1381">
        <f>SUMIF(Journal!$C$10:$C$304,ETB!B481,Journal!$F$10:$F$304)</f>
        <v>0</v>
      </c>
      <c r="N481" s="1374"/>
      <c r="O481" s="1375"/>
      <c r="P481" s="335">
        <f t="shared" si="68"/>
        <v>228</v>
      </c>
      <c r="Q481" s="1392">
        <f t="shared" ca="1" si="66"/>
        <v>0</v>
      </c>
      <c r="R481" s="1395">
        <f t="shared" ca="1" si="67"/>
        <v>0</v>
      </c>
      <c r="S481" s="332">
        <f t="shared" si="46"/>
        <v>228</v>
      </c>
      <c r="T481" s="776"/>
      <c r="U481" s="1383">
        <f t="shared" ca="1" si="65"/>
        <v>0</v>
      </c>
    </row>
    <row r="482" spans="2:21" hidden="1">
      <c r="B482" s="757">
        <v>229</v>
      </c>
      <c r="C482" s="331" t="s">
        <v>2182</v>
      </c>
      <c r="D482" s="1392">
        <f ca="1">SUMIF(TB!$B$9:$E$120,ETB!B482,TB!$D$9:$D$120)</f>
        <v>0</v>
      </c>
      <c r="E482" s="1393">
        <f ca="1">SUMIF(TB!$B$9:$E$120,ETB!B482,TB!$E$9:$E$120)</f>
        <v>0</v>
      </c>
      <c r="F482" s="1374"/>
      <c r="G482" s="1381"/>
      <c r="H482" s="1381"/>
      <c r="I482" s="1381"/>
      <c r="J482" s="1374"/>
      <c r="K482" s="1381"/>
      <c r="L482" s="1374">
        <f>SUMIF(Journal!$C$10:$C$304,ETB!B482,Journal!$E$10:$E$304)</f>
        <v>0</v>
      </c>
      <c r="M482" s="1381">
        <f>SUMIF(Journal!$C$10:$C$304,ETB!B482,Journal!$F$10:$F$304)</f>
        <v>0</v>
      </c>
      <c r="N482" s="1374"/>
      <c r="O482" s="1375"/>
      <c r="P482" s="335">
        <f t="shared" si="68"/>
        <v>229</v>
      </c>
      <c r="Q482" s="1392">
        <f t="shared" ca="1" si="66"/>
        <v>0</v>
      </c>
      <c r="R482" s="1395">
        <f t="shared" ca="1" si="67"/>
        <v>0</v>
      </c>
      <c r="S482" s="332">
        <f t="shared" si="46"/>
        <v>229</v>
      </c>
      <c r="T482" s="776"/>
      <c r="U482" s="1383">
        <f t="shared" ca="1" si="65"/>
        <v>0</v>
      </c>
    </row>
    <row r="483" spans="2:21">
      <c r="B483" s="757">
        <v>230</v>
      </c>
      <c r="C483" s="331" t="s">
        <v>2183</v>
      </c>
      <c r="D483" s="1392">
        <f ca="1">SUMIF(TB!$B$9:$E$120,ETB!B483,TB!$D$9:$D$120)</f>
        <v>0</v>
      </c>
      <c r="E483" s="1393">
        <f ca="1">SUMIF(TB!$B$9:$E$120,ETB!B483,TB!$E$9:$E$120)</f>
        <v>0</v>
      </c>
      <c r="F483" s="1374">
        <f>'C3-1-P - BP -1'!L1333</f>
        <v>0</v>
      </c>
      <c r="G483" s="1381"/>
      <c r="H483" s="1381"/>
      <c r="I483" s="1381"/>
      <c r="J483" s="1374"/>
      <c r="K483" s="1381"/>
      <c r="L483" s="1374">
        <f>SUMIF(Journal!$C$10:$C$304,ETB!B483,Journal!$E$10:$E$304)</f>
        <v>0</v>
      </c>
      <c r="M483" s="1381">
        <f>SUMIF(Journal!$C$10:$C$304,ETB!B483,Journal!$F$10:$F$304)</f>
        <v>0</v>
      </c>
      <c r="N483" s="1374"/>
      <c r="O483" s="1375"/>
      <c r="P483" s="335">
        <f t="shared" si="43"/>
        <v>230</v>
      </c>
      <c r="Q483" s="1392">
        <f t="shared" ca="1" si="66"/>
        <v>0</v>
      </c>
      <c r="R483" s="1395">
        <f t="shared" ca="1" si="67"/>
        <v>0</v>
      </c>
      <c r="S483" s="332">
        <f t="shared" si="46"/>
        <v>230</v>
      </c>
      <c r="T483" s="776"/>
      <c r="U483" s="1383">
        <f t="shared" ca="1" si="65"/>
        <v>0</v>
      </c>
    </row>
    <row r="484" spans="2:21" hidden="1">
      <c r="B484" s="757">
        <v>231</v>
      </c>
      <c r="C484" s="331" t="s">
        <v>2184</v>
      </c>
      <c r="D484" s="1392">
        <f ca="1">SUMIF(TB!$B$9:$E$120,ETB!B484,TB!$D$9:$D$120)</f>
        <v>0</v>
      </c>
      <c r="E484" s="1393">
        <f ca="1">SUMIF(TB!$B$9:$E$120,ETB!B484,TB!$E$9:$E$120)</f>
        <v>0</v>
      </c>
      <c r="F484" s="1374"/>
      <c r="G484" s="1381"/>
      <c r="H484" s="1381"/>
      <c r="I484" s="1381"/>
      <c r="J484" s="1374"/>
      <c r="K484" s="1381"/>
      <c r="L484" s="1374">
        <f>SUMIF(Journal!$C$10:$C$304,ETB!B484,Journal!$E$10:$E$304)</f>
        <v>0</v>
      </c>
      <c r="M484" s="1381">
        <f>SUMIF(Journal!$C$10:$C$304,ETB!B484,Journal!$F$10:$F$304)</f>
        <v>0</v>
      </c>
      <c r="N484" s="1374"/>
      <c r="O484" s="1375"/>
      <c r="P484" s="335">
        <f t="shared" si="43"/>
        <v>231</v>
      </c>
      <c r="Q484" s="1392">
        <f t="shared" ca="1" si="66"/>
        <v>0</v>
      </c>
      <c r="R484" s="1395">
        <f t="shared" ca="1" si="67"/>
        <v>0</v>
      </c>
      <c r="S484" s="332">
        <f t="shared" si="46"/>
        <v>231</v>
      </c>
      <c r="T484" s="776"/>
      <c r="U484" s="1383">
        <f t="shared" ca="1" si="65"/>
        <v>0</v>
      </c>
    </row>
    <row r="485" spans="2:21">
      <c r="B485" s="757">
        <v>232</v>
      </c>
      <c r="C485" s="331" t="s">
        <v>2185</v>
      </c>
      <c r="D485" s="1392">
        <f ca="1">SUMIF(TB!$B$9:$E$120,ETB!B485,TB!$D$9:$D$120)</f>
        <v>0</v>
      </c>
      <c r="E485" s="1393">
        <f ca="1">SUMIF(TB!$B$9:$E$120,ETB!B485,TB!$E$9:$E$120)</f>
        <v>0</v>
      </c>
      <c r="F485" s="1374">
        <f>'C3-1-P - BP -1'!M1333</f>
        <v>2822.98</v>
      </c>
      <c r="G485" s="1381"/>
      <c r="H485" s="1381"/>
      <c r="I485" s="1381"/>
      <c r="J485" s="1374"/>
      <c r="K485" s="1381"/>
      <c r="L485" s="1374">
        <f>SUMIF(Journal!$C$10:$C$304,ETB!B485,Journal!$E$10:$E$304)</f>
        <v>0</v>
      </c>
      <c r="M485" s="1381">
        <f>SUMIF(Journal!$C$10:$C$304,ETB!B485,Journal!$F$10:$F$304)</f>
        <v>0</v>
      </c>
      <c r="N485" s="1374"/>
      <c r="O485" s="1375"/>
      <c r="P485" s="335">
        <f t="shared" si="43"/>
        <v>232</v>
      </c>
      <c r="Q485" s="1392">
        <f t="shared" ca="1" si="66"/>
        <v>2822.98</v>
      </c>
      <c r="R485" s="1395">
        <f t="shared" ca="1" si="67"/>
        <v>0</v>
      </c>
      <c r="S485" s="332">
        <f t="shared" si="46"/>
        <v>232</v>
      </c>
      <c r="T485" s="776"/>
      <c r="U485" s="1383">
        <f t="shared" ca="1" si="65"/>
        <v>2822.98</v>
      </c>
    </row>
    <row r="486" spans="2:21" hidden="1">
      <c r="B486" s="757">
        <v>233</v>
      </c>
      <c r="C486" s="331" t="s">
        <v>2186</v>
      </c>
      <c r="D486" s="1392">
        <f ca="1">SUMIF(TB!$B$9:$E$120,ETB!B486,TB!$D$9:$D$120)</f>
        <v>0</v>
      </c>
      <c r="E486" s="1393">
        <f ca="1">SUMIF(TB!$B$9:$E$120,ETB!B486,TB!$E$9:$E$120)</f>
        <v>0</v>
      </c>
      <c r="F486" s="1374"/>
      <c r="G486" s="1381"/>
      <c r="H486" s="1381"/>
      <c r="I486" s="1381"/>
      <c r="J486" s="1374"/>
      <c r="K486" s="1381"/>
      <c r="L486" s="1374">
        <f>SUMIF(Journal!$C$10:$C$304,ETB!B486,Journal!$E$10:$E$304)</f>
        <v>0</v>
      </c>
      <c r="M486" s="1381">
        <f>SUMIF(Journal!$C$10:$C$304,ETB!B486,Journal!$F$10:$F$304)</f>
        <v>0</v>
      </c>
      <c r="N486" s="1374"/>
      <c r="O486" s="1375"/>
      <c r="P486" s="335">
        <f t="shared" si="43"/>
        <v>233</v>
      </c>
      <c r="Q486" s="1392">
        <f t="shared" ca="1" si="66"/>
        <v>0</v>
      </c>
      <c r="R486" s="1395">
        <f t="shared" ca="1" si="67"/>
        <v>0</v>
      </c>
      <c r="S486" s="332">
        <f t="shared" si="46"/>
        <v>233</v>
      </c>
      <c r="T486" s="776"/>
      <c r="U486" s="1383">
        <f t="shared" ca="1" si="65"/>
        <v>0</v>
      </c>
    </row>
    <row r="487" spans="2:21" hidden="1">
      <c r="B487" s="757">
        <v>234</v>
      </c>
      <c r="C487" s="331" t="s">
        <v>2187</v>
      </c>
      <c r="D487" s="1392">
        <f ca="1">SUMIF(TB!$B$9:$E$120,ETB!B487,TB!$D$9:$D$120)</f>
        <v>0</v>
      </c>
      <c r="E487" s="1393">
        <f ca="1">SUMIF(TB!$B$9:$E$120,ETB!B487,TB!$E$9:$E$120)</f>
        <v>0</v>
      </c>
      <c r="F487" s="1374"/>
      <c r="G487" s="1381"/>
      <c r="H487" s="1381"/>
      <c r="I487" s="1381"/>
      <c r="J487" s="1374"/>
      <c r="K487" s="1381"/>
      <c r="L487" s="1374">
        <f>SUMIF(Journal!$C$10:$C$304,ETB!B487,Journal!$E$10:$E$304)</f>
        <v>0</v>
      </c>
      <c r="M487" s="1381">
        <f>SUMIF(Journal!$C$10:$C$304,ETB!B487,Journal!$F$10:$F$304)</f>
        <v>0</v>
      </c>
      <c r="N487" s="1374"/>
      <c r="O487" s="1375"/>
      <c r="P487" s="335">
        <f t="shared" si="43"/>
        <v>234</v>
      </c>
      <c r="Q487" s="1392">
        <f t="shared" ca="1" si="66"/>
        <v>0</v>
      </c>
      <c r="R487" s="1395">
        <f t="shared" ca="1" si="67"/>
        <v>0</v>
      </c>
      <c r="S487" s="332">
        <f t="shared" si="46"/>
        <v>234</v>
      </c>
      <c r="T487" s="776"/>
      <c r="U487" s="1383">
        <f t="shared" ca="1" si="65"/>
        <v>0</v>
      </c>
    </row>
    <row r="488" spans="2:21">
      <c r="B488" s="757">
        <v>235</v>
      </c>
      <c r="C488" s="331" t="s">
        <v>2188</v>
      </c>
      <c r="D488" s="1392">
        <f ca="1">SUMIF(TB!$B$9:$E$120,ETB!B488,TB!$D$9:$D$120)</f>
        <v>0</v>
      </c>
      <c r="E488" s="1393">
        <f ca="1">SUMIF(TB!$B$9:$E$120,ETB!B488,TB!$E$9:$E$120)</f>
        <v>0</v>
      </c>
      <c r="F488" s="1374">
        <f>'C3-1-P - BP -1'!N1333</f>
        <v>5131.5600000000004</v>
      </c>
      <c r="G488" s="1381">
        <f>'C3-1-R - BR -1'!L384</f>
        <v>5131.5600000000004</v>
      </c>
      <c r="H488" s="1381"/>
      <c r="I488" s="1381"/>
      <c r="J488" s="1374"/>
      <c r="K488" s="1381"/>
      <c r="L488" s="1374">
        <f>SUMIF(Journal!$C$10:$C$304,ETB!B488,Journal!$E$10:$E$304)</f>
        <v>0</v>
      </c>
      <c r="M488" s="1381">
        <f>SUMIF(Journal!$C$10:$C$304,ETB!B488,Journal!$F$10:$F$304)</f>
        <v>0</v>
      </c>
      <c r="N488" s="1374"/>
      <c r="O488" s="1375"/>
      <c r="P488" s="335">
        <f t="shared" si="43"/>
        <v>235</v>
      </c>
      <c r="Q488" s="1392">
        <f t="shared" ca="1" si="66"/>
        <v>0</v>
      </c>
      <c r="R488" s="1395">
        <f t="shared" ca="1" si="67"/>
        <v>0</v>
      </c>
      <c r="S488" s="332">
        <f t="shared" si="46"/>
        <v>235</v>
      </c>
      <c r="T488" s="776"/>
      <c r="U488" s="1383">
        <f t="shared" ca="1" si="65"/>
        <v>0</v>
      </c>
    </row>
    <row r="489" spans="2:21" hidden="1">
      <c r="B489" s="757">
        <v>236</v>
      </c>
      <c r="C489" s="331" t="s">
        <v>2000</v>
      </c>
      <c r="D489" s="1392">
        <f ca="1">SUMIF(TB!$B$9:$E$120,ETB!B489,TB!$D$9:$D$120)</f>
        <v>0</v>
      </c>
      <c r="E489" s="1393">
        <f ca="1">SUMIF(TB!$B$9:$E$120,ETB!B489,TB!$E$9:$E$120)</f>
        <v>0</v>
      </c>
      <c r="F489" s="1374"/>
      <c r="G489" s="1381"/>
      <c r="H489" s="1381"/>
      <c r="I489" s="1381"/>
      <c r="J489" s="1374"/>
      <c r="K489" s="1381"/>
      <c r="L489" s="1374">
        <f>SUMIF(Journal!$C$10:$C$304,ETB!B489,Journal!$E$10:$E$304)</f>
        <v>0</v>
      </c>
      <c r="M489" s="1381">
        <f>SUMIF(Journal!$C$10:$C$304,ETB!B489,Journal!$F$10:$F$304)</f>
        <v>0</v>
      </c>
      <c r="N489" s="1374"/>
      <c r="O489" s="1375"/>
      <c r="P489" s="335">
        <f t="shared" si="43"/>
        <v>236</v>
      </c>
      <c r="Q489" s="1392">
        <f t="shared" ca="1" si="66"/>
        <v>0</v>
      </c>
      <c r="R489" s="1395">
        <f t="shared" ca="1" si="67"/>
        <v>0</v>
      </c>
      <c r="S489" s="332">
        <f t="shared" si="46"/>
        <v>236</v>
      </c>
      <c r="T489" s="776"/>
      <c r="U489" s="1383">
        <f t="shared" ca="1" si="65"/>
        <v>0</v>
      </c>
    </row>
    <row r="490" spans="2:21" hidden="1">
      <c r="B490" s="757">
        <v>237</v>
      </c>
      <c r="C490" s="331" t="s">
        <v>2000</v>
      </c>
      <c r="D490" s="1392">
        <f ca="1">SUMIF(TB!$B$9:$E$120,ETB!B490,TB!$D$9:$D$120)</f>
        <v>0</v>
      </c>
      <c r="E490" s="1393">
        <f ca="1">SUMIF(TB!$B$9:$E$120,ETB!B490,TB!$E$9:$E$120)</f>
        <v>0</v>
      </c>
      <c r="F490" s="1374"/>
      <c r="G490" s="1381"/>
      <c r="H490" s="1381"/>
      <c r="I490" s="1381"/>
      <c r="J490" s="1374"/>
      <c r="K490" s="1381"/>
      <c r="L490" s="1374">
        <f>SUMIF(Journal!$C$10:$C$304,ETB!B490,Journal!$E$10:$E$304)</f>
        <v>0</v>
      </c>
      <c r="M490" s="1381">
        <f>SUMIF(Journal!$C$10:$C$304,ETB!B490,Journal!$F$10:$F$304)</f>
        <v>0</v>
      </c>
      <c r="N490" s="1374"/>
      <c r="O490" s="1375"/>
      <c r="P490" s="335">
        <f t="shared" si="43"/>
        <v>237</v>
      </c>
      <c r="Q490" s="1392">
        <f t="shared" ca="1" si="66"/>
        <v>0</v>
      </c>
      <c r="R490" s="1395">
        <f t="shared" ca="1" si="67"/>
        <v>0</v>
      </c>
      <c r="S490" s="332">
        <f t="shared" si="46"/>
        <v>237</v>
      </c>
      <c r="T490" s="776"/>
      <c r="U490" s="1383">
        <f t="shared" ca="1" si="65"/>
        <v>0</v>
      </c>
    </row>
    <row r="491" spans="2:21" hidden="1">
      <c r="B491" s="757">
        <v>241</v>
      </c>
      <c r="C491" s="331" t="s">
        <v>2139</v>
      </c>
      <c r="D491" s="1392">
        <f ca="1">SUMIF(TB!$B$9:$E$120,ETB!B491,TB!$D$9:$D$120)</f>
        <v>0</v>
      </c>
      <c r="E491" s="1393">
        <f ca="1">SUMIF(TB!$B$9:$E$120,ETB!B491,TB!$E$9:$E$120)</f>
        <v>0</v>
      </c>
      <c r="F491" s="1374"/>
      <c r="G491" s="1381"/>
      <c r="H491" s="1381"/>
      <c r="I491" s="1381"/>
      <c r="J491" s="1374"/>
      <c r="K491" s="1381"/>
      <c r="L491" s="1374">
        <f>SUMIF(Journal!$C$10:$C$304,ETB!B491,Journal!$E$10:$E$304)</f>
        <v>0</v>
      </c>
      <c r="M491" s="1381">
        <f>SUMIF(Journal!$C$10:$C$304,ETB!B491,Journal!$F$10:$F$304)</f>
        <v>0</v>
      </c>
      <c r="N491" s="1374"/>
      <c r="O491" s="1375"/>
      <c r="P491" s="335">
        <f t="shared" si="43"/>
        <v>241</v>
      </c>
      <c r="Q491" s="1392">
        <f t="shared" ca="1" si="66"/>
        <v>0</v>
      </c>
      <c r="R491" s="1395">
        <f t="shared" ca="1" si="67"/>
        <v>0</v>
      </c>
      <c r="S491" s="332">
        <f t="shared" si="46"/>
        <v>241</v>
      </c>
      <c r="T491" s="776"/>
      <c r="U491" s="1383">
        <f t="shared" ca="1" si="65"/>
        <v>0</v>
      </c>
    </row>
    <row r="492" spans="2:21" hidden="1">
      <c r="B492" s="757">
        <v>242</v>
      </c>
      <c r="C492" s="331" t="s">
        <v>2140</v>
      </c>
      <c r="D492" s="1392">
        <f ca="1">SUMIF(TB!$B$9:$E$120,ETB!B492,TB!$D$9:$D$120)</f>
        <v>0</v>
      </c>
      <c r="E492" s="1393">
        <f ca="1">SUMIF(TB!$B$9:$E$120,ETB!B492,TB!$E$9:$E$120)</f>
        <v>0</v>
      </c>
      <c r="F492" s="1374"/>
      <c r="G492" s="1381"/>
      <c r="H492" s="1381"/>
      <c r="I492" s="1381"/>
      <c r="J492" s="1374"/>
      <c r="K492" s="1381"/>
      <c r="L492" s="1374">
        <f>SUMIF(Journal!$C$10:$C$304,ETB!B492,Journal!$E$10:$E$304)</f>
        <v>0</v>
      </c>
      <c r="M492" s="1381">
        <f>SUMIF(Journal!$C$10:$C$304,ETB!B492,Journal!$F$10:$F$304)</f>
        <v>0</v>
      </c>
      <c r="N492" s="1374"/>
      <c r="O492" s="1375"/>
      <c r="P492" s="335">
        <f t="shared" si="43"/>
        <v>242</v>
      </c>
      <c r="Q492" s="1392">
        <f t="shared" ca="1" si="66"/>
        <v>0</v>
      </c>
      <c r="R492" s="1395">
        <f t="shared" ca="1" si="67"/>
        <v>0</v>
      </c>
      <c r="S492" s="332">
        <f t="shared" si="46"/>
        <v>242</v>
      </c>
      <c r="T492" s="776"/>
      <c r="U492" s="1383">
        <f t="shared" ca="1" si="65"/>
        <v>0</v>
      </c>
    </row>
    <row r="493" spans="2:21" hidden="1">
      <c r="B493" s="757">
        <v>243</v>
      </c>
      <c r="C493" s="331" t="s">
        <v>2141</v>
      </c>
      <c r="D493" s="1392">
        <f ca="1">SUMIF(TB!$B$9:$E$120,ETB!B493,TB!$D$9:$D$120)</f>
        <v>0</v>
      </c>
      <c r="E493" s="1393">
        <f ca="1">SUMIF(TB!$B$9:$E$120,ETB!B493,TB!$E$9:$E$120)</f>
        <v>0</v>
      </c>
      <c r="F493" s="1374"/>
      <c r="G493" s="1381"/>
      <c r="H493" s="1381"/>
      <c r="I493" s="1381"/>
      <c r="J493" s="1374"/>
      <c r="K493" s="1381"/>
      <c r="L493" s="1374">
        <f>SUMIF(Journal!$C$10:$C$304,ETB!B493,Journal!$E$10:$E$304)</f>
        <v>0</v>
      </c>
      <c r="M493" s="1381">
        <f>SUMIF(Journal!$C$10:$C$304,ETB!B493,Journal!$F$10:$F$304)</f>
        <v>0</v>
      </c>
      <c r="N493" s="1374"/>
      <c r="O493" s="1375"/>
      <c r="P493" s="335">
        <f t="shared" si="43"/>
        <v>243</v>
      </c>
      <c r="Q493" s="1392">
        <f t="shared" ca="1" si="66"/>
        <v>0</v>
      </c>
      <c r="R493" s="1395">
        <f t="shared" ca="1" si="67"/>
        <v>0</v>
      </c>
      <c r="S493" s="332">
        <f t="shared" si="46"/>
        <v>243</v>
      </c>
      <c r="T493" s="776"/>
      <c r="U493" s="1383">
        <f t="shared" ca="1" si="65"/>
        <v>0</v>
      </c>
    </row>
    <row r="494" spans="2:21" hidden="1">
      <c r="B494" s="757">
        <v>244</v>
      </c>
      <c r="C494" s="331" t="s">
        <v>2142</v>
      </c>
      <c r="D494" s="1392">
        <f ca="1">SUMIF(TB!$B$9:$E$120,ETB!B494,TB!$D$9:$D$120)</f>
        <v>0</v>
      </c>
      <c r="E494" s="1393">
        <f ca="1">SUMIF(TB!$B$9:$E$120,ETB!B494,TB!$E$9:$E$120)</f>
        <v>0</v>
      </c>
      <c r="F494" s="1374"/>
      <c r="G494" s="1381"/>
      <c r="H494" s="1381"/>
      <c r="I494" s="1381"/>
      <c r="J494" s="1374"/>
      <c r="K494" s="1381"/>
      <c r="L494" s="1374">
        <f>SUMIF(Journal!$C$10:$C$304,ETB!B494,Journal!$E$10:$E$304)</f>
        <v>0</v>
      </c>
      <c r="M494" s="1381">
        <f>SUMIF(Journal!$C$10:$C$304,ETB!B494,Journal!$F$10:$F$304)</f>
        <v>0</v>
      </c>
      <c r="N494" s="1374"/>
      <c r="O494" s="1375"/>
      <c r="P494" s="335">
        <f t="shared" si="43"/>
        <v>244</v>
      </c>
      <c r="Q494" s="1392">
        <f t="shared" ca="1" si="66"/>
        <v>0</v>
      </c>
      <c r="R494" s="1395">
        <f t="shared" ca="1" si="67"/>
        <v>0</v>
      </c>
      <c r="S494" s="332">
        <f t="shared" si="46"/>
        <v>244</v>
      </c>
      <c r="T494" s="776"/>
      <c r="U494" s="1383">
        <f t="shared" ca="1" si="65"/>
        <v>0</v>
      </c>
    </row>
    <row r="495" spans="2:21" hidden="1">
      <c r="B495" s="757">
        <v>245</v>
      </c>
      <c r="C495" s="331" t="s">
        <v>2143</v>
      </c>
      <c r="D495" s="1392">
        <f ca="1">SUMIF(TB!$B$9:$E$120,ETB!B495,TB!$D$9:$D$120)</f>
        <v>0</v>
      </c>
      <c r="E495" s="1393">
        <f ca="1">SUMIF(TB!$B$9:$E$120,ETB!B495,TB!$E$9:$E$120)</f>
        <v>0</v>
      </c>
      <c r="F495" s="1374"/>
      <c r="G495" s="1381"/>
      <c r="H495" s="1381"/>
      <c r="I495" s="1381"/>
      <c r="J495" s="1374"/>
      <c r="K495" s="1381"/>
      <c r="L495" s="1374">
        <f>SUMIF(Journal!$C$10:$C$304,ETB!B495,Journal!$E$10:$E$304)</f>
        <v>0</v>
      </c>
      <c r="M495" s="1381">
        <f>SUMIF(Journal!$C$10:$C$304,ETB!B495,Journal!$F$10:$F$304)</f>
        <v>0</v>
      </c>
      <c r="N495" s="1374"/>
      <c r="O495" s="1375"/>
      <c r="P495" s="335">
        <f t="shared" si="43"/>
        <v>245</v>
      </c>
      <c r="Q495" s="1392">
        <f t="shared" ca="1" si="66"/>
        <v>0</v>
      </c>
      <c r="R495" s="1395">
        <f t="shared" ca="1" si="67"/>
        <v>0</v>
      </c>
      <c r="S495" s="332">
        <f t="shared" si="46"/>
        <v>245</v>
      </c>
      <c r="T495" s="776"/>
      <c r="U495" s="1383">
        <f t="shared" ca="1" si="65"/>
        <v>0</v>
      </c>
    </row>
    <row r="496" spans="2:21" hidden="1">
      <c r="B496" s="757">
        <v>246</v>
      </c>
      <c r="C496" s="331" t="s">
        <v>2177</v>
      </c>
      <c r="D496" s="1392">
        <f ca="1">SUMIF(TB!$B$9:$E$120,ETB!B496,TB!$D$9:$D$120)</f>
        <v>0</v>
      </c>
      <c r="E496" s="1393">
        <f ca="1">SUMIF(TB!$B$9:$E$120,ETB!B496,TB!$E$9:$E$120)</f>
        <v>0</v>
      </c>
      <c r="F496" s="1374"/>
      <c r="G496" s="1381"/>
      <c r="H496" s="1381"/>
      <c r="I496" s="1381"/>
      <c r="J496" s="1374"/>
      <c r="K496" s="1381"/>
      <c r="L496" s="1374">
        <f>SUMIF(Journal!$C$10:$C$304,ETB!B496,Journal!$E$10:$E$304)</f>
        <v>0</v>
      </c>
      <c r="M496" s="1381">
        <f>SUMIF(Journal!$C$10:$C$304,ETB!B496,Journal!$F$10:$F$304)</f>
        <v>0</v>
      </c>
      <c r="N496" s="1374"/>
      <c r="O496" s="1375"/>
      <c r="P496" s="335">
        <f t="shared" si="43"/>
        <v>246</v>
      </c>
      <c r="Q496" s="1392">
        <f t="shared" ca="1" si="66"/>
        <v>0</v>
      </c>
      <c r="R496" s="1395">
        <f t="shared" ca="1" si="67"/>
        <v>0</v>
      </c>
      <c r="S496" s="332">
        <f t="shared" si="46"/>
        <v>246</v>
      </c>
      <c r="T496" s="776"/>
      <c r="U496" s="1383">
        <f t="shared" ca="1" si="65"/>
        <v>0</v>
      </c>
    </row>
    <row r="497" spans="2:21" hidden="1">
      <c r="B497" s="757">
        <v>247</v>
      </c>
      <c r="C497" s="331" t="s">
        <v>2178</v>
      </c>
      <c r="D497" s="1392">
        <f ca="1">SUMIF(TB!$B$9:$E$120,ETB!B497,TB!$D$9:$D$120)</f>
        <v>0</v>
      </c>
      <c r="E497" s="1393">
        <f ca="1">SUMIF(TB!$B$9:$E$120,ETB!B497,TB!$E$9:$E$120)</f>
        <v>0</v>
      </c>
      <c r="F497" s="1374"/>
      <c r="G497" s="1381"/>
      <c r="H497" s="1381"/>
      <c r="I497" s="1381"/>
      <c r="J497" s="1374"/>
      <c r="K497" s="1381"/>
      <c r="L497" s="1374">
        <f>SUMIF(Journal!$C$10:$C$304,ETB!B497,Journal!$E$10:$E$304)</f>
        <v>0</v>
      </c>
      <c r="M497" s="1381">
        <f>SUMIF(Journal!$C$10:$C$304,ETB!B497,Journal!$F$10:$F$304)</f>
        <v>0</v>
      </c>
      <c r="N497" s="1374"/>
      <c r="O497" s="1375"/>
      <c r="P497" s="335">
        <f t="shared" ref="P497:P562" si="69">B497</f>
        <v>247</v>
      </c>
      <c r="Q497" s="1392">
        <f t="shared" ca="1" si="66"/>
        <v>0</v>
      </c>
      <c r="R497" s="1395">
        <f t="shared" ca="1" si="67"/>
        <v>0</v>
      </c>
      <c r="S497" s="332">
        <f t="shared" ref="S497:S562" si="70">B497</f>
        <v>247</v>
      </c>
      <c r="T497" s="776"/>
      <c r="U497" s="1383">
        <f t="shared" ca="1" si="65"/>
        <v>0</v>
      </c>
    </row>
    <row r="498" spans="2:21" hidden="1">
      <c r="B498" s="757">
        <v>248</v>
      </c>
      <c r="C498" s="331" t="s">
        <v>2146</v>
      </c>
      <c r="D498" s="1392">
        <f ca="1">SUMIF(TB!$B$9:$E$120,ETB!B498,TB!$D$9:$D$120)</f>
        <v>0</v>
      </c>
      <c r="E498" s="1393">
        <f ca="1">SUMIF(TB!$B$9:$E$120,ETB!B498,TB!$E$9:$E$120)</f>
        <v>0</v>
      </c>
      <c r="F498" s="1374"/>
      <c r="G498" s="1381"/>
      <c r="H498" s="1381"/>
      <c r="I498" s="1381"/>
      <c r="J498" s="1374"/>
      <c r="K498" s="1381"/>
      <c r="L498" s="1374">
        <f>SUMIF(Journal!$C$10:$C$304,ETB!B498,Journal!$E$10:$E$304)</f>
        <v>0</v>
      </c>
      <c r="M498" s="1381">
        <f>SUMIF(Journal!$C$10:$C$304,ETB!B498,Journal!$F$10:$F$304)</f>
        <v>0</v>
      </c>
      <c r="N498" s="1374"/>
      <c r="O498" s="1375"/>
      <c r="P498" s="335">
        <f t="shared" si="69"/>
        <v>248</v>
      </c>
      <c r="Q498" s="1392">
        <f t="shared" ca="1" si="66"/>
        <v>0</v>
      </c>
      <c r="R498" s="1395">
        <f t="shared" ca="1" si="67"/>
        <v>0</v>
      </c>
      <c r="S498" s="332">
        <f t="shared" si="70"/>
        <v>248</v>
      </c>
      <c r="T498" s="776"/>
      <c r="U498" s="1383">
        <f t="shared" ca="1" si="65"/>
        <v>0</v>
      </c>
    </row>
    <row r="499" spans="2:21" hidden="1">
      <c r="B499" s="757">
        <v>249</v>
      </c>
      <c r="C499" s="331" t="s">
        <v>2152</v>
      </c>
      <c r="D499" s="1392">
        <f ca="1">SUMIF(TB!$B$9:$E$120,ETB!B499,TB!$D$9:$D$120)</f>
        <v>0</v>
      </c>
      <c r="E499" s="1393">
        <f ca="1">SUMIF(TB!$B$9:$E$120,ETB!B499,TB!$E$9:$E$120)</f>
        <v>0</v>
      </c>
      <c r="F499" s="1374"/>
      <c r="G499" s="1381"/>
      <c r="H499" s="1381"/>
      <c r="I499" s="1381"/>
      <c r="J499" s="1374"/>
      <c r="K499" s="1381"/>
      <c r="L499" s="1374">
        <f>SUMIF(Journal!$C$10:$C$304,ETB!B499,Journal!$E$10:$E$304)</f>
        <v>0</v>
      </c>
      <c r="M499" s="1381">
        <f>SUMIF(Journal!$C$10:$C$304,ETB!B499,Journal!$F$10:$F$304)</f>
        <v>0</v>
      </c>
      <c r="N499" s="1374"/>
      <c r="O499" s="1375"/>
      <c r="P499" s="335">
        <f t="shared" si="69"/>
        <v>249</v>
      </c>
      <c r="Q499" s="1392">
        <f t="shared" ca="1" si="66"/>
        <v>0</v>
      </c>
      <c r="R499" s="1395">
        <f t="shared" ca="1" si="67"/>
        <v>0</v>
      </c>
      <c r="S499" s="332">
        <f t="shared" si="70"/>
        <v>249</v>
      </c>
      <c r="T499" s="776"/>
      <c r="U499" s="1383">
        <f t="shared" ca="1" si="65"/>
        <v>0</v>
      </c>
    </row>
    <row r="500" spans="2:21">
      <c r="B500" s="757">
        <v>254</v>
      </c>
      <c r="C500" s="331" t="s">
        <v>2172</v>
      </c>
      <c r="D500" s="1392">
        <f ca="1">SUMIF(TB!$B$9:$E$120,ETB!B500,TB!$D$9:$D$120)</f>
        <v>0</v>
      </c>
      <c r="E500" s="1393">
        <f ca="1">SUMIF(TB!$B$9:$E$120,ETB!B500,TB!$E$9:$E$120)</f>
        <v>0</v>
      </c>
      <c r="F500" s="1374"/>
      <c r="G500" s="1381"/>
      <c r="H500" s="1381"/>
      <c r="I500" s="1381"/>
      <c r="J500" s="1374"/>
      <c r="K500" s="1381"/>
      <c r="L500" s="1374">
        <f>SUMIF(Journal!$C$10:$C$304,ETB!B500,Journal!$E$10:$E$304)</f>
        <v>11537.35</v>
      </c>
      <c r="M500" s="1381">
        <f>SUMIF(Journal!$C$10:$C$304,ETB!B500,Journal!$F$10:$F$304)</f>
        <v>97.35</v>
      </c>
      <c r="N500" s="1374"/>
      <c r="O500" s="1375"/>
      <c r="P500" s="335">
        <f t="shared" si="69"/>
        <v>254</v>
      </c>
      <c r="Q500" s="1392">
        <f t="shared" ca="1" si="66"/>
        <v>11440</v>
      </c>
      <c r="R500" s="1395">
        <f t="shared" ca="1" si="67"/>
        <v>0</v>
      </c>
      <c r="S500" s="332">
        <f t="shared" si="70"/>
        <v>254</v>
      </c>
      <c r="T500" s="776"/>
      <c r="U500" s="1383">
        <f t="shared" ca="1" si="65"/>
        <v>11440</v>
      </c>
    </row>
    <row r="501" spans="2:21" hidden="1">
      <c r="B501" s="757" t="s">
        <v>2189</v>
      </c>
      <c r="C501" s="331" t="s">
        <v>2190</v>
      </c>
      <c r="D501" s="1392">
        <f ca="1">SUMIF(TB!$B$9:$E$120,ETB!B501,TB!$D$9:$D$120)</f>
        <v>0</v>
      </c>
      <c r="E501" s="1393">
        <f ca="1">SUMIF(TB!$B$9:$E$120,ETB!B501,TB!$E$9:$E$120)</f>
        <v>0</v>
      </c>
      <c r="F501" s="1374"/>
      <c r="G501" s="1381"/>
      <c r="H501" s="1381"/>
      <c r="I501" s="1381"/>
      <c r="J501" s="1374"/>
      <c r="K501" s="1381"/>
      <c r="L501" s="1374">
        <f>SUMIF(Journal!$C$10:$C$304,ETB!B501,Journal!$E$10:$E$304)</f>
        <v>0</v>
      </c>
      <c r="M501" s="1381">
        <f>SUMIF(Journal!$C$10:$C$304,ETB!B501,Journal!$F$10:$F$304)</f>
        <v>0</v>
      </c>
      <c r="N501" s="1374"/>
      <c r="O501" s="1375"/>
      <c r="P501" s="335" t="str">
        <f t="shared" si="69"/>
        <v>254/1</v>
      </c>
      <c r="Q501" s="1392">
        <f t="shared" ca="1" si="66"/>
        <v>0</v>
      </c>
      <c r="R501" s="1395">
        <f t="shared" ca="1" si="67"/>
        <v>0</v>
      </c>
      <c r="S501" s="332" t="str">
        <f t="shared" si="70"/>
        <v>254/1</v>
      </c>
      <c r="T501" s="776"/>
      <c r="U501" s="1383">
        <f t="shared" ca="1" si="65"/>
        <v>0</v>
      </c>
    </row>
    <row r="502" spans="2:21" hidden="1">
      <c r="B502" s="757" t="s">
        <v>2191</v>
      </c>
      <c r="C502" s="331" t="s">
        <v>2192</v>
      </c>
      <c r="D502" s="1392">
        <f ca="1">SUMIF(TB!$B$9:$E$120,ETB!B502,TB!$D$9:$D$120)</f>
        <v>0</v>
      </c>
      <c r="E502" s="1393">
        <f ca="1">SUMIF(TB!$B$9:$E$120,ETB!B502,TB!$E$9:$E$120)</f>
        <v>0</v>
      </c>
      <c r="F502" s="1374"/>
      <c r="G502" s="1381"/>
      <c r="H502" s="1381"/>
      <c r="I502" s="1381"/>
      <c r="J502" s="1374"/>
      <c r="K502" s="1381"/>
      <c r="L502" s="1374">
        <f>SUMIF(Journal!$C$10:$C$304,ETB!B502,Journal!$E$10:$E$304)</f>
        <v>0</v>
      </c>
      <c r="M502" s="1381">
        <f>SUMIF(Journal!$C$10:$C$304,ETB!B502,Journal!$F$10:$F$304)</f>
        <v>0</v>
      </c>
      <c r="N502" s="1374"/>
      <c r="O502" s="1375"/>
      <c r="P502" s="335" t="str">
        <f t="shared" si="69"/>
        <v>254/2</v>
      </c>
      <c r="Q502" s="1392">
        <f t="shared" ca="1" si="66"/>
        <v>0</v>
      </c>
      <c r="R502" s="1395">
        <f t="shared" ca="1" si="67"/>
        <v>0</v>
      </c>
      <c r="S502" s="332" t="str">
        <f t="shared" si="70"/>
        <v>254/2</v>
      </c>
      <c r="T502" s="776"/>
      <c r="U502" s="1383">
        <f t="shared" ca="1" si="65"/>
        <v>0</v>
      </c>
    </row>
    <row r="503" spans="2:21">
      <c r="B503" s="757">
        <v>255</v>
      </c>
      <c r="C503" s="331" t="s">
        <v>2130</v>
      </c>
      <c r="D503" s="1392">
        <f ca="1">SUMIF(TB!$B$9:$E$120,ETB!B503,TB!$D$9:$D$120)</f>
        <v>0</v>
      </c>
      <c r="E503" s="1393">
        <f ca="1">SUMIF(TB!$B$9:$E$120,ETB!B503,TB!$E$9:$E$120)</f>
        <v>0</v>
      </c>
      <c r="F503" s="1374"/>
      <c r="G503" s="1381"/>
      <c r="H503" s="1381"/>
      <c r="I503" s="1381"/>
      <c r="J503" s="1374"/>
      <c r="K503" s="1381"/>
      <c r="L503" s="1374">
        <f>SUMIF(Journal!$C$10:$C$304,ETB!B503,Journal!$E$10:$E$304)</f>
        <v>11440</v>
      </c>
      <c r="M503" s="1381">
        <f>SUMIF(Journal!$C$10:$C$304,ETB!B503,Journal!$F$10:$F$304)</f>
        <v>0</v>
      </c>
      <c r="N503" s="1374"/>
      <c r="O503" s="1375"/>
      <c r="P503" s="335">
        <f t="shared" si="69"/>
        <v>255</v>
      </c>
      <c r="Q503" s="1392">
        <f t="shared" ca="1" si="66"/>
        <v>11440</v>
      </c>
      <c r="R503" s="1395">
        <f t="shared" ca="1" si="67"/>
        <v>0</v>
      </c>
      <c r="S503" s="332">
        <f t="shared" si="70"/>
        <v>255</v>
      </c>
      <c r="T503" s="776"/>
      <c r="U503" s="1383">
        <f t="shared" ca="1" si="65"/>
        <v>11440</v>
      </c>
    </row>
    <row r="504" spans="2:21" hidden="1">
      <c r="B504" s="757">
        <v>256</v>
      </c>
      <c r="C504" s="331" t="s">
        <v>2131</v>
      </c>
      <c r="D504" s="1392">
        <f ca="1">SUMIF(TB!$B$9:$E$120,ETB!B504,TB!$D$9:$D$120)</f>
        <v>0</v>
      </c>
      <c r="E504" s="1393">
        <f ca="1">SUMIF(TB!$B$9:$E$120,ETB!B504,TB!$E$9:$E$120)</f>
        <v>0</v>
      </c>
      <c r="F504" s="1374"/>
      <c r="G504" s="1381"/>
      <c r="H504" s="1381"/>
      <c r="I504" s="1381"/>
      <c r="J504" s="1374"/>
      <c r="K504" s="1381"/>
      <c r="L504" s="1374">
        <f>SUMIF(Journal!$C$10:$C$304,ETB!B504,Journal!$E$10:$E$304)</f>
        <v>0</v>
      </c>
      <c r="M504" s="1381">
        <f>SUMIF(Journal!$C$10:$C$304,ETB!B504,Journal!$F$10:$F$304)</f>
        <v>0</v>
      </c>
      <c r="N504" s="1374"/>
      <c r="O504" s="1375"/>
      <c r="P504" s="335">
        <f t="shared" si="69"/>
        <v>256</v>
      </c>
      <c r="Q504" s="1392">
        <f t="shared" ca="1" si="66"/>
        <v>0</v>
      </c>
      <c r="R504" s="1395">
        <f t="shared" ca="1" si="67"/>
        <v>0</v>
      </c>
      <c r="S504" s="332">
        <f t="shared" si="70"/>
        <v>256</v>
      </c>
      <c r="T504" s="776"/>
      <c r="U504" s="1383">
        <f t="shared" ca="1" si="65"/>
        <v>0</v>
      </c>
    </row>
    <row r="505" spans="2:21" hidden="1">
      <c r="B505" s="757">
        <v>257</v>
      </c>
      <c r="C505" s="331" t="s">
        <v>2132</v>
      </c>
      <c r="D505" s="1392">
        <f ca="1">SUMIF(TB!$B$9:$E$120,ETB!B505,TB!$D$9:$D$120)</f>
        <v>0</v>
      </c>
      <c r="E505" s="1393">
        <f ca="1">SUMIF(TB!$B$9:$E$120,ETB!B505,TB!$E$9:$E$120)</f>
        <v>0</v>
      </c>
      <c r="F505" s="1374"/>
      <c r="G505" s="1381"/>
      <c r="H505" s="1381"/>
      <c r="I505" s="1381"/>
      <c r="J505" s="1374"/>
      <c r="K505" s="1381"/>
      <c r="L505" s="1374">
        <f>SUMIF(Journal!$C$10:$C$304,ETB!B505,Journal!$E$10:$E$304)</f>
        <v>0</v>
      </c>
      <c r="M505" s="1381">
        <f>SUMIF(Journal!$C$10:$C$304,ETB!B505,Journal!$F$10:$F$304)</f>
        <v>0</v>
      </c>
      <c r="N505" s="1374"/>
      <c r="O505" s="1375"/>
      <c r="P505" s="335">
        <f t="shared" si="69"/>
        <v>257</v>
      </c>
      <c r="Q505" s="1392">
        <f t="shared" ca="1" si="66"/>
        <v>0</v>
      </c>
      <c r="R505" s="1395">
        <f t="shared" ca="1" si="67"/>
        <v>0</v>
      </c>
      <c r="S505" s="332">
        <f t="shared" si="70"/>
        <v>257</v>
      </c>
      <c r="T505" s="776"/>
      <c r="U505" s="1383">
        <f t="shared" ca="1" si="65"/>
        <v>0</v>
      </c>
    </row>
    <row r="506" spans="2:21" hidden="1">
      <c r="B506" s="757">
        <v>259</v>
      </c>
      <c r="C506" s="331" t="s">
        <v>2133</v>
      </c>
      <c r="D506" s="1392">
        <f ca="1">SUMIF(TB!$B$9:$E$120,ETB!B506,TB!$D$9:$D$120)</f>
        <v>0</v>
      </c>
      <c r="E506" s="1393">
        <f ca="1">SUMIF(TB!$B$9:$E$120,ETB!B506,TB!$E$9:$E$120)</f>
        <v>0</v>
      </c>
      <c r="F506" s="1374"/>
      <c r="G506" s="1381"/>
      <c r="H506" s="1381"/>
      <c r="I506" s="1381"/>
      <c r="J506" s="1374"/>
      <c r="K506" s="1381"/>
      <c r="L506" s="1374">
        <f>SUMIF(Journal!$C$10:$C$304,ETB!B506,Journal!$E$10:$E$304)</f>
        <v>0</v>
      </c>
      <c r="M506" s="1381">
        <f>SUMIF(Journal!$C$10:$C$304,ETB!B506,Journal!$F$10:$F$304)</f>
        <v>0</v>
      </c>
      <c r="N506" s="1374"/>
      <c r="O506" s="1375"/>
      <c r="P506" s="335">
        <f t="shared" si="69"/>
        <v>259</v>
      </c>
      <c r="Q506" s="1392">
        <f t="shared" ca="1" si="66"/>
        <v>0</v>
      </c>
      <c r="R506" s="1395">
        <f t="shared" ca="1" si="67"/>
        <v>0</v>
      </c>
      <c r="S506" s="332">
        <f t="shared" si="70"/>
        <v>259</v>
      </c>
      <c r="T506" s="776"/>
      <c r="U506" s="1383">
        <f t="shared" ca="1" si="65"/>
        <v>0</v>
      </c>
    </row>
    <row r="507" spans="2:21" hidden="1">
      <c r="B507" s="757">
        <v>260</v>
      </c>
      <c r="C507" s="331" t="s">
        <v>2193</v>
      </c>
      <c r="D507" s="1392">
        <f ca="1">SUMIF(TB!$B$9:$E$120,ETB!B507,TB!$D$9:$D$120)</f>
        <v>0</v>
      </c>
      <c r="E507" s="1393">
        <f ca="1">SUMIF(TB!$B$9:$E$120,ETB!B507,TB!$E$9:$E$120)</f>
        <v>0</v>
      </c>
      <c r="F507" s="1374"/>
      <c r="G507" s="1381"/>
      <c r="H507" s="1381"/>
      <c r="I507" s="1381"/>
      <c r="J507" s="1374"/>
      <c r="K507" s="1381"/>
      <c r="L507" s="1374">
        <f>SUMIF(Journal!$C$10:$C$304,ETB!B507,Journal!$E$10:$E$304)</f>
        <v>0</v>
      </c>
      <c r="M507" s="1381">
        <f>SUMIF(Journal!$C$10:$C$304,ETB!B507,Journal!$F$10:$F$304)</f>
        <v>0</v>
      </c>
      <c r="N507" s="1374"/>
      <c r="O507" s="1375"/>
      <c r="P507" s="335">
        <f t="shared" si="69"/>
        <v>260</v>
      </c>
      <c r="Q507" s="1392">
        <f t="shared" ca="1" si="66"/>
        <v>0</v>
      </c>
      <c r="R507" s="1395">
        <f t="shared" ca="1" si="67"/>
        <v>0</v>
      </c>
      <c r="S507" s="332">
        <f t="shared" si="70"/>
        <v>260</v>
      </c>
      <c r="T507" s="776"/>
      <c r="U507" s="1383">
        <f t="shared" ca="1" si="65"/>
        <v>0</v>
      </c>
    </row>
    <row r="508" spans="2:21">
      <c r="B508" s="757">
        <v>261</v>
      </c>
      <c r="C508" s="331" t="s">
        <v>2194</v>
      </c>
      <c r="D508" s="1392">
        <f ca="1">SUMIF(TB!$B$9:$E$120,ETB!B508,TB!$D$9:$D$120)</f>
        <v>0</v>
      </c>
      <c r="E508" s="1393">
        <f ca="1">SUMIF(TB!$B$9:$E$120,ETB!B508,TB!$E$9:$E$120)</f>
        <v>0</v>
      </c>
      <c r="F508" s="1374">
        <f>'C3-1-P - BP -1'!O1333</f>
        <v>474.09</v>
      </c>
      <c r="G508" s="1381">
        <f>'C3-1-R - BR -1'!M384</f>
        <v>37.729999999999997</v>
      </c>
      <c r="H508" s="1381"/>
      <c r="I508" s="1381"/>
      <c r="J508" s="1374">
        <f>'PDB Expense'!AC1312</f>
        <v>6559.63</v>
      </c>
      <c r="K508" s="1381"/>
      <c r="L508" s="1374">
        <f>SUMIF(Journal!$C$10:$C$304,ETB!B508,Journal!$E$10:$E$304)</f>
        <v>0</v>
      </c>
      <c r="M508" s="1381">
        <f ca="1">SUMIF(Journal!$C$10:$C$304,ETB!B508,Journal!$F$10:$F$304)</f>
        <v>6995.99</v>
      </c>
      <c r="N508" s="1374"/>
      <c r="O508" s="1375"/>
      <c r="P508" s="335">
        <f t="shared" si="69"/>
        <v>261</v>
      </c>
      <c r="Q508" s="1392">
        <f t="shared" ca="1" si="66"/>
        <v>0</v>
      </c>
      <c r="R508" s="1395">
        <f t="shared" ca="1" si="67"/>
        <v>0</v>
      </c>
      <c r="S508" s="332">
        <f t="shared" si="70"/>
        <v>261</v>
      </c>
      <c r="T508" s="776"/>
      <c r="U508" s="1383">
        <f t="shared" ca="1" si="65"/>
        <v>0</v>
      </c>
    </row>
    <row r="509" spans="2:21" hidden="1">
      <c r="B509" s="757">
        <v>262</v>
      </c>
      <c r="C509" s="331" t="s">
        <v>2000</v>
      </c>
      <c r="D509" s="1392">
        <f ca="1">SUMIF(TB!$B$9:$E$120,ETB!B509,TB!$D$9:$D$120)</f>
        <v>0</v>
      </c>
      <c r="E509" s="1393">
        <f ca="1">SUMIF(TB!$B$9:$E$120,ETB!B509,TB!$E$9:$E$120)</f>
        <v>0</v>
      </c>
      <c r="F509" s="1374"/>
      <c r="G509" s="1381"/>
      <c r="H509" s="1381"/>
      <c r="I509" s="1381"/>
      <c r="J509" s="1374"/>
      <c r="K509" s="1381"/>
      <c r="L509" s="1374">
        <f>SUMIF(Journal!$C$10:$C$304,ETB!B509,Journal!$E$10:$E$304)</f>
        <v>0</v>
      </c>
      <c r="M509" s="1381">
        <f>SUMIF(Journal!$C$10:$C$304,ETB!B509,Journal!$F$10:$F$304)</f>
        <v>0</v>
      </c>
      <c r="N509" s="1374"/>
      <c r="O509" s="1375"/>
      <c r="P509" s="335">
        <f t="shared" si="69"/>
        <v>262</v>
      </c>
      <c r="Q509" s="1392">
        <f t="shared" ca="1" si="66"/>
        <v>0</v>
      </c>
      <c r="R509" s="1395">
        <f t="shared" ca="1" si="67"/>
        <v>0</v>
      </c>
      <c r="S509" s="332">
        <f t="shared" si="70"/>
        <v>262</v>
      </c>
      <c r="T509" s="776"/>
      <c r="U509" s="1383">
        <f t="shared" ca="1" si="65"/>
        <v>0</v>
      </c>
    </row>
    <row r="510" spans="2:21">
      <c r="B510" s="757">
        <v>263</v>
      </c>
      <c r="C510" s="331" t="s">
        <v>2195</v>
      </c>
      <c r="D510" s="1392">
        <f ca="1">SUMIF(TB!$B$9:$E$120,ETB!B510,TB!$D$9:$D$120)</f>
        <v>0</v>
      </c>
      <c r="E510" s="1393">
        <f ca="1">SUMIF(TB!$B$9:$E$120,ETB!B510,TB!$E$9:$E$120)</f>
        <v>0</v>
      </c>
      <c r="F510" s="1374"/>
      <c r="G510" s="1381"/>
      <c r="H510" s="1381"/>
      <c r="I510" s="1381"/>
      <c r="J510" s="1374"/>
      <c r="K510" s="1381"/>
      <c r="L510" s="1374">
        <f>SUMIF(Journal!$C$10:$C$304,ETB!B510,Journal!$E$10:$E$304)</f>
        <v>900</v>
      </c>
      <c r="M510" s="1381">
        <f>SUMIF(Journal!$C$10:$C$304,ETB!B510,Journal!$F$10:$F$304)</f>
        <v>0</v>
      </c>
      <c r="N510" s="1374"/>
      <c r="O510" s="1375"/>
      <c r="P510" s="335">
        <f t="shared" si="69"/>
        <v>263</v>
      </c>
      <c r="Q510" s="1392">
        <f t="shared" ca="1" si="66"/>
        <v>900</v>
      </c>
      <c r="R510" s="1395">
        <f t="shared" ca="1" si="67"/>
        <v>0</v>
      </c>
      <c r="S510" s="332">
        <f t="shared" si="70"/>
        <v>263</v>
      </c>
      <c r="T510" s="776"/>
      <c r="U510" s="1383">
        <f t="shared" ca="1" si="65"/>
        <v>900</v>
      </c>
    </row>
    <row r="511" spans="2:21">
      <c r="B511" s="757">
        <v>264</v>
      </c>
      <c r="C511" s="331" t="s">
        <v>2196</v>
      </c>
      <c r="D511" s="1392">
        <f ca="1">SUMIF(TB!$B$9:$E$120,ETB!B511,TB!$D$9:$D$120)</f>
        <v>0</v>
      </c>
      <c r="E511" s="1393">
        <f ca="1">SUMIF(TB!$B$9:$E$120,ETB!B511,TB!$E$9:$E$120)</f>
        <v>0</v>
      </c>
      <c r="F511" s="1374">
        <f>'C3-1-P - BP -1'!P1333</f>
        <v>112.79</v>
      </c>
      <c r="G511" s="1381"/>
      <c r="H511" s="1381"/>
      <c r="I511" s="1381"/>
      <c r="J511" s="1374">
        <f>'PDB Expense'!AD1312</f>
        <v>892.22</v>
      </c>
      <c r="K511" s="1381"/>
      <c r="L511" s="1374">
        <f>SUMIF(Journal!$C$10:$C$304,ETB!B511,Journal!$E$10:$E$304)</f>
        <v>0</v>
      </c>
      <c r="M511" s="1381">
        <f>SUMIF(Journal!$C$10:$C$304,ETB!B511,Journal!$F$10:$F$304)</f>
        <v>0</v>
      </c>
      <c r="N511" s="1374"/>
      <c r="O511" s="1375"/>
      <c r="P511" s="335">
        <f t="shared" si="69"/>
        <v>264</v>
      </c>
      <c r="Q511" s="1392">
        <f t="shared" ca="1" si="66"/>
        <v>1005.01</v>
      </c>
      <c r="R511" s="1395">
        <f t="shared" ca="1" si="67"/>
        <v>0</v>
      </c>
      <c r="S511" s="332">
        <f t="shared" si="70"/>
        <v>264</v>
      </c>
      <c r="T511" s="776"/>
      <c r="U511" s="1383">
        <f t="shared" ca="1" si="65"/>
        <v>1005.01</v>
      </c>
    </row>
    <row r="512" spans="2:21">
      <c r="B512" s="757">
        <v>265</v>
      </c>
      <c r="C512" s="331" t="s">
        <v>2197</v>
      </c>
      <c r="D512" s="1392">
        <f ca="1">SUMIF(TB!$B$9:$E$120,ETB!B512,TB!$D$9:$D$120)</f>
        <v>0</v>
      </c>
      <c r="E512" s="1393">
        <f ca="1">SUMIF(TB!$B$9:$E$120,ETB!B512,TB!$E$9:$E$120)</f>
        <v>0</v>
      </c>
      <c r="F512" s="1374">
        <f>'C3-1-P - BP -1'!Q1333</f>
        <v>4506.1400000000012</v>
      </c>
      <c r="G512" s="1381">
        <f>'C3-1-R - BR -1'!N384</f>
        <v>34.200000000000003</v>
      </c>
      <c r="H512" s="1381"/>
      <c r="I512" s="1381"/>
      <c r="J512" s="1374">
        <f>'PDB Expense'!AE1312</f>
        <v>8425.9000000000015</v>
      </c>
      <c r="K512" s="1381"/>
      <c r="L512" s="1374">
        <f>SUMIF(Journal!$C$10:$C$304,ETB!B512,Journal!$E$10:$E$304)</f>
        <v>0</v>
      </c>
      <c r="M512" s="1381">
        <f ca="1">SUMIF(Journal!$C$10:$C$304,ETB!B512,Journal!$F$10:$F$304)</f>
        <v>835.44</v>
      </c>
      <c r="N512" s="1374"/>
      <c r="O512" s="1375"/>
      <c r="P512" s="335">
        <f t="shared" si="69"/>
        <v>265</v>
      </c>
      <c r="Q512" s="1392">
        <f t="shared" ca="1" si="66"/>
        <v>12062.400000000003</v>
      </c>
      <c r="R512" s="1395">
        <f t="shared" ca="1" si="67"/>
        <v>0</v>
      </c>
      <c r="S512" s="332">
        <f t="shared" si="70"/>
        <v>265</v>
      </c>
      <c r="T512" s="776"/>
      <c r="U512" s="1383">
        <f t="shared" ca="1" si="65"/>
        <v>12062.400000000003</v>
      </c>
    </row>
    <row r="513" spans="2:21">
      <c r="B513" s="757">
        <v>266</v>
      </c>
      <c r="C513" s="331" t="s">
        <v>2198</v>
      </c>
      <c r="D513" s="1392">
        <f ca="1">SUMIF(TB!$B$9:$E$120,ETB!B513,TB!$D$9:$D$120)</f>
        <v>0</v>
      </c>
      <c r="E513" s="1393">
        <f ca="1">SUMIF(TB!$B$9:$E$120,ETB!B513,TB!$E$9:$E$120)</f>
        <v>0</v>
      </c>
      <c r="F513" s="1374">
        <f>'C3-1-P - BP -1'!R1333</f>
        <v>523.71</v>
      </c>
      <c r="G513" s="1381"/>
      <c r="H513" s="1381"/>
      <c r="I513" s="1381"/>
      <c r="J513" s="1374">
        <f>'PDB Expense'!AF1312</f>
        <v>743.75</v>
      </c>
      <c r="K513" s="1381"/>
      <c r="L513" s="1374">
        <f>SUMIF(Journal!$C$10:$C$304,ETB!B513,Journal!$E$10:$E$304)</f>
        <v>0</v>
      </c>
      <c r="M513" s="1381">
        <f ca="1">SUMIF(Journal!$C$10:$C$304,ETB!B513,Journal!$F$10:$F$304)</f>
        <v>37.93</v>
      </c>
      <c r="N513" s="1374"/>
      <c r="O513" s="1375"/>
      <c r="P513" s="335">
        <f t="shared" si="69"/>
        <v>266</v>
      </c>
      <c r="Q513" s="1392">
        <f t="shared" ca="1" si="66"/>
        <v>1229.53</v>
      </c>
      <c r="R513" s="1395">
        <f t="shared" ca="1" si="67"/>
        <v>0</v>
      </c>
      <c r="S513" s="332">
        <f t="shared" si="70"/>
        <v>266</v>
      </c>
      <c r="T513" s="776"/>
      <c r="U513" s="1383">
        <f t="shared" ref="U513:U576" ca="1" si="71">+Q513-R513</f>
        <v>1229.53</v>
      </c>
    </row>
    <row r="514" spans="2:21">
      <c r="B514" s="757">
        <v>267</v>
      </c>
      <c r="C514" s="331" t="s">
        <v>2199</v>
      </c>
      <c r="D514" s="1392">
        <f ca="1">SUMIF(TB!$B$9:$E$120,ETB!B514,TB!$D$9:$D$120)</f>
        <v>0</v>
      </c>
      <c r="E514" s="1393">
        <f ca="1">SUMIF(TB!$B$9:$E$120,ETB!B514,TB!$E$9:$E$120)</f>
        <v>0</v>
      </c>
      <c r="F514" s="1374">
        <f>'C3-1-P - BP -1'!S1333</f>
        <v>615.17000000000007</v>
      </c>
      <c r="G514" s="1381"/>
      <c r="H514" s="1381"/>
      <c r="I514" s="1381"/>
      <c r="J514" s="1374">
        <f>'PDB Expense'!AG1312</f>
        <v>2611.2399999999998</v>
      </c>
      <c r="K514" s="1381"/>
      <c r="L514" s="1374">
        <f>SUMIF(Journal!$C$10:$C$304,ETB!B514,Journal!$E$10:$E$304)</f>
        <v>0</v>
      </c>
      <c r="M514" s="1381">
        <f>SUMIF(Journal!$C$10:$C$304,ETB!B514,Journal!$F$10:$F$304)</f>
        <v>0</v>
      </c>
      <c r="N514" s="1374"/>
      <c r="O514" s="1375"/>
      <c r="P514" s="335">
        <f t="shared" si="69"/>
        <v>267</v>
      </c>
      <c r="Q514" s="1392">
        <f t="shared" ca="1" si="66"/>
        <v>3226.41</v>
      </c>
      <c r="R514" s="1395">
        <f t="shared" ca="1" si="67"/>
        <v>0</v>
      </c>
      <c r="S514" s="332">
        <f t="shared" si="70"/>
        <v>267</v>
      </c>
      <c r="T514" s="776"/>
      <c r="U514" s="1383">
        <f t="shared" ca="1" si="71"/>
        <v>3226.41</v>
      </c>
    </row>
    <row r="515" spans="2:21" hidden="1">
      <c r="B515" s="757">
        <v>268</v>
      </c>
      <c r="C515" s="331" t="s">
        <v>2200</v>
      </c>
      <c r="D515" s="1392">
        <f ca="1">SUMIF(TB!$B$9:$E$120,ETB!B515,TB!$D$9:$D$120)</f>
        <v>0</v>
      </c>
      <c r="E515" s="1393">
        <f ca="1">SUMIF(TB!$B$9:$E$120,ETB!B515,TB!$E$9:$E$120)</f>
        <v>0</v>
      </c>
      <c r="F515" s="1374"/>
      <c r="G515" s="1381"/>
      <c r="H515" s="1381"/>
      <c r="I515" s="1381"/>
      <c r="J515" s="1374"/>
      <c r="K515" s="1381"/>
      <c r="L515" s="1374">
        <f>SUMIF(Journal!$C$10:$C$304,ETB!B515,Journal!$E$10:$E$304)</f>
        <v>0</v>
      </c>
      <c r="M515" s="1381">
        <f>SUMIF(Journal!$C$10:$C$304,ETB!B515,Journal!$F$10:$F$304)</f>
        <v>0</v>
      </c>
      <c r="N515" s="1374"/>
      <c r="O515" s="1375"/>
      <c r="P515" s="335">
        <f t="shared" si="69"/>
        <v>268</v>
      </c>
      <c r="Q515" s="1392">
        <f t="shared" ca="1" si="66"/>
        <v>0</v>
      </c>
      <c r="R515" s="1395">
        <f t="shared" ca="1" si="67"/>
        <v>0</v>
      </c>
      <c r="S515" s="332">
        <f t="shared" si="70"/>
        <v>268</v>
      </c>
      <c r="T515" s="776"/>
      <c r="U515" s="1383">
        <f t="shared" ca="1" si="71"/>
        <v>0</v>
      </c>
    </row>
    <row r="516" spans="2:21" hidden="1">
      <c r="B516" s="757">
        <v>269</v>
      </c>
      <c r="C516" s="331" t="s">
        <v>2000</v>
      </c>
      <c r="D516" s="1392">
        <f ca="1">SUMIF(TB!$B$9:$E$120,ETB!B516,TB!$D$9:$D$120)</f>
        <v>0</v>
      </c>
      <c r="E516" s="1393">
        <f ca="1">SUMIF(TB!$B$9:$E$120,ETB!B516,TB!$E$9:$E$120)</f>
        <v>0</v>
      </c>
      <c r="F516" s="1374"/>
      <c r="G516" s="1381"/>
      <c r="H516" s="1381"/>
      <c r="I516" s="1381"/>
      <c r="J516" s="1374"/>
      <c r="K516" s="1381"/>
      <c r="L516" s="1374">
        <f>SUMIF(Journal!$C$10:$C$304,ETB!B516,Journal!$E$10:$E$304)</f>
        <v>0</v>
      </c>
      <c r="M516" s="1381">
        <f>SUMIF(Journal!$C$10:$C$304,ETB!B516,Journal!$F$10:$F$304)</f>
        <v>0</v>
      </c>
      <c r="N516" s="1374"/>
      <c r="O516" s="1375"/>
      <c r="P516" s="335">
        <f t="shared" si="69"/>
        <v>269</v>
      </c>
      <c r="Q516" s="1392">
        <f t="shared" ca="1" si="66"/>
        <v>0</v>
      </c>
      <c r="R516" s="1395">
        <f t="shared" ca="1" si="67"/>
        <v>0</v>
      </c>
      <c r="S516" s="332">
        <f t="shared" si="70"/>
        <v>269</v>
      </c>
      <c r="T516" s="776"/>
      <c r="U516" s="1383">
        <f t="shared" ca="1" si="71"/>
        <v>0</v>
      </c>
    </row>
    <row r="517" spans="2:21" hidden="1">
      <c r="B517" s="757">
        <v>270</v>
      </c>
      <c r="C517" s="331" t="s">
        <v>2201</v>
      </c>
      <c r="D517" s="1392">
        <f ca="1">SUMIF(TB!$B$9:$E$120,ETB!B517,TB!$D$9:$D$120)</f>
        <v>0</v>
      </c>
      <c r="E517" s="1393">
        <f ca="1">SUMIF(TB!$B$9:$E$120,ETB!B517,TB!$E$9:$E$120)</f>
        <v>0</v>
      </c>
      <c r="F517" s="1374"/>
      <c r="G517" s="1381"/>
      <c r="H517" s="1381"/>
      <c r="I517" s="1381"/>
      <c r="J517" s="1374">
        <f>'PDB Expense'!AH1312</f>
        <v>0</v>
      </c>
      <c r="K517" s="1381"/>
      <c r="L517" s="1374">
        <f>SUMIF(Journal!$C$10:$C$304,ETB!B517,Journal!$E$10:$E$304)</f>
        <v>0</v>
      </c>
      <c r="M517" s="1381">
        <f>SUMIF(Journal!$C$10:$C$304,ETB!B517,Journal!$F$10:$F$304)</f>
        <v>0</v>
      </c>
      <c r="N517" s="1374"/>
      <c r="O517" s="1375"/>
      <c r="P517" s="335">
        <f t="shared" si="69"/>
        <v>270</v>
      </c>
      <c r="Q517" s="1392">
        <f t="shared" ca="1" si="66"/>
        <v>0</v>
      </c>
      <c r="R517" s="1395">
        <f t="shared" ca="1" si="67"/>
        <v>0</v>
      </c>
      <c r="S517" s="332">
        <f t="shared" si="70"/>
        <v>270</v>
      </c>
      <c r="T517" s="776"/>
      <c r="U517" s="1383">
        <f t="shared" ca="1" si="71"/>
        <v>0</v>
      </c>
    </row>
    <row r="518" spans="2:21">
      <c r="B518" s="757">
        <v>271</v>
      </c>
      <c r="C518" s="331" t="s">
        <v>2202</v>
      </c>
      <c r="D518" s="1392">
        <f ca="1">SUMIF(TB!$B$9:$E$120,ETB!B518,TB!$D$9:$D$120)</f>
        <v>0</v>
      </c>
      <c r="E518" s="1393">
        <f ca="1">SUMIF(TB!$B$9:$E$120,ETB!B518,TB!$E$9:$E$120)</f>
        <v>0</v>
      </c>
      <c r="F518" s="1374"/>
      <c r="G518" s="1381"/>
      <c r="H518" s="1381"/>
      <c r="I518" s="1381"/>
      <c r="J518" s="1374">
        <f>'PDB Expense'!AI1312</f>
        <v>1799.02</v>
      </c>
      <c r="K518" s="1381"/>
      <c r="L518" s="1374">
        <f>SUMIF(Journal!$C$10:$C$304,ETB!B518,Journal!$E$10:$E$304)</f>
        <v>0</v>
      </c>
      <c r="M518" s="1381">
        <f ca="1">SUMIF(Journal!$C$10:$C$304,ETB!B518,Journal!$F$10:$F$304)</f>
        <v>1799.02</v>
      </c>
      <c r="N518" s="1374"/>
      <c r="O518" s="1375"/>
      <c r="P518" s="335">
        <f t="shared" si="69"/>
        <v>271</v>
      </c>
      <c r="Q518" s="1392">
        <f t="shared" ca="1" si="66"/>
        <v>0</v>
      </c>
      <c r="R518" s="1395">
        <f t="shared" ca="1" si="67"/>
        <v>0</v>
      </c>
      <c r="S518" s="332">
        <f t="shared" si="70"/>
        <v>271</v>
      </c>
      <c r="T518" s="776"/>
      <c r="U518" s="1383">
        <f t="shared" ca="1" si="71"/>
        <v>0</v>
      </c>
    </row>
    <row r="519" spans="2:21">
      <c r="B519" s="757">
        <v>272</v>
      </c>
      <c r="C519" s="331" t="s">
        <v>2203</v>
      </c>
      <c r="D519" s="1392">
        <f ca="1">SUMIF(TB!$B$9:$E$120,ETB!B519,TB!$D$9:$D$120)</f>
        <v>0</v>
      </c>
      <c r="E519" s="1393">
        <f ca="1">SUMIF(TB!$B$9:$E$120,ETB!B519,TB!$E$9:$E$120)</f>
        <v>0</v>
      </c>
      <c r="F519" s="1374">
        <f>'C3-1-P - BP -1'!T1333</f>
        <v>3619.8300000000004</v>
      </c>
      <c r="G519" s="1381"/>
      <c r="H519" s="1381"/>
      <c r="I519" s="1381"/>
      <c r="J519" s="1374">
        <f>'PDB Expense'!AJ1312</f>
        <v>759.14</v>
      </c>
      <c r="K519" s="1381"/>
      <c r="L519" s="1374">
        <f>SUMIF(Journal!$C$10:$C$304,ETB!B519,Journal!$E$10:$E$304)</f>
        <v>0</v>
      </c>
      <c r="M519" s="1381">
        <f>SUMIF(Journal!$C$10:$C$304,ETB!B519,Journal!$F$10:$F$304)</f>
        <v>0</v>
      </c>
      <c r="N519" s="1374"/>
      <c r="O519" s="1375"/>
      <c r="P519" s="335">
        <f t="shared" si="69"/>
        <v>272</v>
      </c>
      <c r="Q519" s="1392">
        <f t="shared" ca="1" si="66"/>
        <v>4378.97</v>
      </c>
      <c r="R519" s="1395">
        <f t="shared" ca="1" si="67"/>
        <v>0</v>
      </c>
      <c r="S519" s="332">
        <f t="shared" si="70"/>
        <v>272</v>
      </c>
      <c r="T519" s="776"/>
      <c r="U519" s="1383">
        <f t="shared" ca="1" si="71"/>
        <v>4378.97</v>
      </c>
    </row>
    <row r="520" spans="2:21" hidden="1">
      <c r="B520" s="757">
        <v>273</v>
      </c>
      <c r="C520" s="331" t="s">
        <v>2000</v>
      </c>
      <c r="D520" s="1392">
        <f ca="1">SUMIF(TB!$B$9:$E$120,ETB!B520,TB!$D$9:$D$120)</f>
        <v>0</v>
      </c>
      <c r="E520" s="1393">
        <f ca="1">SUMIF(TB!$B$9:$E$120,ETB!B520,TB!$E$9:$E$120)</f>
        <v>0</v>
      </c>
      <c r="F520" s="1374"/>
      <c r="G520" s="1381"/>
      <c r="H520" s="1381"/>
      <c r="I520" s="1381"/>
      <c r="J520" s="1374"/>
      <c r="K520" s="1381"/>
      <c r="L520" s="1374">
        <f>SUMIF(Journal!$C$10:$C$304,ETB!B520,Journal!$E$10:$E$304)</f>
        <v>0</v>
      </c>
      <c r="M520" s="1381">
        <f>SUMIF(Journal!$C$10:$C$304,ETB!B520,Journal!$F$10:$F$304)</f>
        <v>0</v>
      </c>
      <c r="N520" s="1374"/>
      <c r="O520" s="1375"/>
      <c r="P520" s="335">
        <f t="shared" ref="P520:P523" si="72">B520</f>
        <v>273</v>
      </c>
      <c r="Q520" s="1392">
        <f t="shared" ca="1" si="66"/>
        <v>0</v>
      </c>
      <c r="R520" s="1395">
        <f t="shared" ca="1" si="67"/>
        <v>0</v>
      </c>
      <c r="S520" s="332">
        <f t="shared" si="70"/>
        <v>273</v>
      </c>
      <c r="T520" s="776"/>
      <c r="U520" s="1383">
        <f t="shared" ca="1" si="71"/>
        <v>0</v>
      </c>
    </row>
    <row r="521" spans="2:21">
      <c r="B521" s="757">
        <v>274</v>
      </c>
      <c r="C521" s="331" t="s">
        <v>2204</v>
      </c>
      <c r="D521" s="1392">
        <f ca="1">SUMIF(TB!$B$9:$E$120,ETB!B521,TB!$D$9:$D$120)</f>
        <v>0</v>
      </c>
      <c r="E521" s="1393">
        <f ca="1">SUMIF(TB!$B$9:$E$120,ETB!B521,TB!$E$9:$E$120)</f>
        <v>0</v>
      </c>
      <c r="F521" s="1374">
        <f>'C3-1-P - BP -1'!U1333</f>
        <v>5105</v>
      </c>
      <c r="G521" s="1381"/>
      <c r="H521" s="1381"/>
      <c r="I521" s="1381"/>
      <c r="J521" s="1374">
        <f>'PDB Expense'!AK1312</f>
        <v>4824.3</v>
      </c>
      <c r="K521" s="1381"/>
      <c r="L521" s="1374">
        <f>SUMIF(Journal!$C$10:$C$304,ETB!B521,Journal!$E$10:$E$304)</f>
        <v>0</v>
      </c>
      <c r="M521" s="1381">
        <f ca="1">SUMIF(Journal!$C$10:$C$304,ETB!B521,Journal!$F$10:$F$304)</f>
        <v>9929.2999999999993</v>
      </c>
      <c r="N521" s="1374"/>
      <c r="O521" s="1375"/>
      <c r="P521" s="335">
        <f t="shared" si="72"/>
        <v>274</v>
      </c>
      <c r="Q521" s="1392">
        <f t="shared" ca="1" si="66"/>
        <v>0</v>
      </c>
      <c r="R521" s="1395">
        <f t="shared" ca="1" si="67"/>
        <v>0</v>
      </c>
      <c r="S521" s="332">
        <f t="shared" si="70"/>
        <v>274</v>
      </c>
      <c r="T521" s="776"/>
      <c r="U521" s="1383">
        <f t="shared" ca="1" si="71"/>
        <v>0</v>
      </c>
    </row>
    <row r="522" spans="2:21" hidden="1">
      <c r="B522" s="757">
        <v>275</v>
      </c>
      <c r="C522" s="331" t="s">
        <v>2000</v>
      </c>
      <c r="D522" s="1392">
        <f ca="1">SUMIF(TB!$B$9:$E$120,ETB!B522,TB!$D$9:$D$120)</f>
        <v>0</v>
      </c>
      <c r="E522" s="1393">
        <f ca="1">SUMIF(TB!$B$9:$E$120,ETB!B522,TB!$E$9:$E$120)</f>
        <v>0</v>
      </c>
      <c r="F522" s="1374"/>
      <c r="G522" s="1381"/>
      <c r="H522" s="1381"/>
      <c r="I522" s="1381"/>
      <c r="J522" s="1374"/>
      <c r="K522" s="1381"/>
      <c r="L522" s="1374">
        <f>SUMIF(Journal!$C$10:$C$304,ETB!B522,Journal!$E$10:$E$304)</f>
        <v>0</v>
      </c>
      <c r="M522" s="1381">
        <f>SUMIF(Journal!$C$10:$C$304,ETB!B522,Journal!$F$10:$F$304)</f>
        <v>0</v>
      </c>
      <c r="N522" s="1374"/>
      <c r="O522" s="1375"/>
      <c r="P522" s="335">
        <f t="shared" si="72"/>
        <v>275</v>
      </c>
      <c r="Q522" s="1392">
        <f t="shared" ca="1" si="66"/>
        <v>0</v>
      </c>
      <c r="R522" s="1395">
        <f t="shared" ca="1" si="67"/>
        <v>0</v>
      </c>
      <c r="S522" s="332">
        <f t="shared" si="70"/>
        <v>275</v>
      </c>
      <c r="T522" s="776"/>
      <c r="U522" s="1383">
        <f t="shared" ca="1" si="71"/>
        <v>0</v>
      </c>
    </row>
    <row r="523" spans="2:21" hidden="1">
      <c r="B523" s="757">
        <v>276</v>
      </c>
      <c r="C523" s="331" t="s">
        <v>2000</v>
      </c>
      <c r="D523" s="1392">
        <f ca="1">SUMIF(TB!$B$9:$E$120,ETB!B523,TB!$D$9:$D$120)</f>
        <v>0</v>
      </c>
      <c r="E523" s="1393">
        <f ca="1">SUMIF(TB!$B$9:$E$120,ETB!B523,TB!$E$9:$E$120)</f>
        <v>0</v>
      </c>
      <c r="F523" s="1374"/>
      <c r="G523" s="1381"/>
      <c r="H523" s="1381"/>
      <c r="I523" s="1381"/>
      <c r="J523" s="1374"/>
      <c r="K523" s="1381"/>
      <c r="L523" s="1374">
        <f>SUMIF(Journal!$C$10:$C$304,ETB!B523,Journal!$E$10:$E$304)</f>
        <v>0</v>
      </c>
      <c r="M523" s="1381">
        <f>SUMIF(Journal!$C$10:$C$304,ETB!B523,Journal!$F$10:$F$304)</f>
        <v>0</v>
      </c>
      <c r="N523" s="1374"/>
      <c r="O523" s="1375"/>
      <c r="P523" s="335">
        <f t="shared" si="72"/>
        <v>276</v>
      </c>
      <c r="Q523" s="1392">
        <f t="shared" ca="1" si="66"/>
        <v>0</v>
      </c>
      <c r="R523" s="1395">
        <f t="shared" ca="1" si="67"/>
        <v>0</v>
      </c>
      <c r="S523" s="332">
        <f t="shared" si="70"/>
        <v>276</v>
      </c>
      <c r="T523" s="776"/>
      <c r="U523" s="1383">
        <f t="shared" ca="1" si="71"/>
        <v>0</v>
      </c>
    </row>
    <row r="524" spans="2:21">
      <c r="B524" s="757">
        <v>279</v>
      </c>
      <c r="C524" s="331" t="s">
        <v>2205</v>
      </c>
      <c r="D524" s="1392">
        <f ca="1">SUMIF(TB!$B$9:$E$120,ETB!B524,TB!$D$9:$D$120)</f>
        <v>0</v>
      </c>
      <c r="E524" s="1393">
        <f ca="1">SUMIF(TB!$B$9:$E$120,ETB!B524,TB!$E$9:$E$120)</f>
        <v>0</v>
      </c>
      <c r="F524" s="1374">
        <f>'C3-1-P - BP -1'!V1333</f>
        <v>15.98</v>
      </c>
      <c r="G524" s="1381"/>
      <c r="H524" s="1381"/>
      <c r="I524" s="1381"/>
      <c r="J524" s="1374">
        <f>'PDB Expense'!AL1312</f>
        <v>35.96</v>
      </c>
      <c r="K524" s="1381"/>
      <c r="L524" s="1374">
        <f>SUMIF(Journal!$C$10:$C$304,ETB!B524,Journal!$E$10:$E$304)</f>
        <v>0</v>
      </c>
      <c r="M524" s="1381">
        <f>SUMIF(Journal!$C$10:$C$304,ETB!B524,Journal!$F$10:$F$304)</f>
        <v>0</v>
      </c>
      <c r="N524" s="1374"/>
      <c r="O524" s="1375"/>
      <c r="P524" s="335">
        <f t="shared" si="69"/>
        <v>279</v>
      </c>
      <c r="Q524" s="1392">
        <f t="shared" ca="1" si="66"/>
        <v>51.94</v>
      </c>
      <c r="R524" s="1395">
        <f t="shared" ca="1" si="67"/>
        <v>0</v>
      </c>
      <c r="S524" s="332">
        <f t="shared" si="70"/>
        <v>279</v>
      </c>
      <c r="T524" s="776"/>
      <c r="U524" s="1383">
        <f t="shared" ca="1" si="71"/>
        <v>51.94</v>
      </c>
    </row>
    <row r="525" spans="2:21">
      <c r="B525" s="757">
        <v>280</v>
      </c>
      <c r="C525" s="331" t="s">
        <v>2206</v>
      </c>
      <c r="D525" s="1392">
        <f ca="1">SUMIF(TB!$B$9:$E$120,ETB!B525,TB!$D$9:$D$120)</f>
        <v>0</v>
      </c>
      <c r="E525" s="1393">
        <f ca="1">SUMIF(TB!$B$9:$E$120,ETB!B525,TB!$E$9:$E$120)</f>
        <v>0</v>
      </c>
      <c r="F525" s="1374">
        <f>'C3-1-P - BP -1'!W1333</f>
        <v>1406.69</v>
      </c>
      <c r="G525" s="1381"/>
      <c r="H525" s="1381"/>
      <c r="I525" s="1381"/>
      <c r="J525" s="1374">
        <f>'PDB Expense'!AM1312</f>
        <v>735.8900000000001</v>
      </c>
      <c r="K525" s="1381"/>
      <c r="L525" s="1374">
        <f>SUMIF(Journal!$C$10:$C$304,ETB!B525,Journal!$E$10:$E$304)</f>
        <v>0</v>
      </c>
      <c r="M525" s="1381">
        <f>SUMIF(Journal!$C$10:$C$304,ETB!B525,Journal!$F$10:$F$304)</f>
        <v>0</v>
      </c>
      <c r="N525" s="1374"/>
      <c r="O525" s="1375"/>
      <c r="P525" s="335">
        <f t="shared" si="69"/>
        <v>280</v>
      </c>
      <c r="Q525" s="1392">
        <f t="shared" ca="1" si="66"/>
        <v>2142.58</v>
      </c>
      <c r="R525" s="1395">
        <f t="shared" ca="1" si="67"/>
        <v>0</v>
      </c>
      <c r="S525" s="332">
        <f t="shared" si="70"/>
        <v>280</v>
      </c>
      <c r="T525" s="776"/>
      <c r="U525" s="1383">
        <f t="shared" ca="1" si="71"/>
        <v>2142.58</v>
      </c>
    </row>
    <row r="526" spans="2:21" hidden="1">
      <c r="B526" s="757">
        <v>281</v>
      </c>
      <c r="C526" s="331" t="s">
        <v>2000</v>
      </c>
      <c r="D526" s="1392">
        <f ca="1">SUMIF(TB!$B$9:$E$120,ETB!B526,TB!$D$9:$D$120)</f>
        <v>0</v>
      </c>
      <c r="E526" s="1393">
        <f ca="1">SUMIF(TB!$B$9:$E$120,ETB!B526,TB!$E$9:$E$120)</f>
        <v>0</v>
      </c>
      <c r="F526" s="1374"/>
      <c r="G526" s="1381"/>
      <c r="H526" s="1381"/>
      <c r="I526" s="1381"/>
      <c r="J526" s="1374"/>
      <c r="K526" s="1381"/>
      <c r="L526" s="1374">
        <f>SUMIF(Journal!$C$10:$C$304,ETB!B526,Journal!$E$10:$E$304)</f>
        <v>0</v>
      </c>
      <c r="M526" s="1381">
        <f>SUMIF(Journal!$C$10:$C$304,ETB!B526,Journal!$F$10:$F$304)</f>
        <v>0</v>
      </c>
      <c r="N526" s="1374"/>
      <c r="O526" s="1375"/>
      <c r="P526" s="335">
        <f t="shared" si="69"/>
        <v>281</v>
      </c>
      <c r="Q526" s="1392">
        <f t="shared" ca="1" si="66"/>
        <v>0</v>
      </c>
      <c r="R526" s="1395">
        <f t="shared" ca="1" si="67"/>
        <v>0</v>
      </c>
      <c r="S526" s="332">
        <f t="shared" si="70"/>
        <v>281</v>
      </c>
      <c r="T526" s="776"/>
      <c r="U526" s="1383">
        <f t="shared" ca="1" si="71"/>
        <v>0</v>
      </c>
    </row>
    <row r="527" spans="2:21" hidden="1">
      <c r="B527" s="757">
        <v>282</v>
      </c>
      <c r="C527" s="331" t="s">
        <v>2000</v>
      </c>
      <c r="D527" s="1392">
        <f ca="1">SUMIF(TB!$B$9:$E$120,ETB!B527,TB!$D$9:$D$120)</f>
        <v>0</v>
      </c>
      <c r="E527" s="1393">
        <f ca="1">SUMIF(TB!$B$9:$E$120,ETB!B527,TB!$E$9:$E$120)</f>
        <v>0</v>
      </c>
      <c r="F527" s="1374"/>
      <c r="G527" s="1381"/>
      <c r="H527" s="1381"/>
      <c r="I527" s="1381"/>
      <c r="J527" s="1374"/>
      <c r="K527" s="1381"/>
      <c r="L527" s="1374">
        <f>SUMIF(Journal!$C$10:$C$304,ETB!B527,Journal!$E$10:$E$304)</f>
        <v>0</v>
      </c>
      <c r="M527" s="1381">
        <f>SUMIF(Journal!$C$10:$C$304,ETB!B527,Journal!$F$10:$F$304)</f>
        <v>0</v>
      </c>
      <c r="N527" s="1374"/>
      <c r="O527" s="1375"/>
      <c r="P527" s="335">
        <f t="shared" ref="P527:P530" si="73">B527</f>
        <v>282</v>
      </c>
      <c r="Q527" s="1392">
        <f t="shared" ca="1" si="66"/>
        <v>0</v>
      </c>
      <c r="R527" s="1395">
        <f t="shared" ca="1" si="67"/>
        <v>0</v>
      </c>
      <c r="S527" s="332">
        <f t="shared" si="70"/>
        <v>282</v>
      </c>
      <c r="T527" s="776"/>
      <c r="U527" s="1383">
        <f t="shared" ca="1" si="71"/>
        <v>0</v>
      </c>
    </row>
    <row r="528" spans="2:21">
      <c r="B528" s="757">
        <v>285</v>
      </c>
      <c r="C528" s="331" t="s">
        <v>2207</v>
      </c>
      <c r="D528" s="1392">
        <f ca="1">SUMIF(TB!$B$9:$E$120,ETB!B528,TB!$D$9:$D$120)</f>
        <v>0</v>
      </c>
      <c r="E528" s="1393">
        <f ca="1">SUMIF(TB!$B$9:$E$120,ETB!B528,TB!$E$9:$E$120)</f>
        <v>0</v>
      </c>
      <c r="F528" s="1374"/>
      <c r="G528" s="1381"/>
      <c r="H528" s="1381"/>
      <c r="I528" s="1381"/>
      <c r="J528" s="1374">
        <f>'PDB Expense'!AN1312</f>
        <v>2055.9599999999996</v>
      </c>
      <c r="K528" s="1381"/>
      <c r="L528" s="1374">
        <f>SUMIF(Journal!$C$10:$C$304,ETB!B528,Journal!$E$10:$E$304)</f>
        <v>0</v>
      </c>
      <c r="M528" s="1381">
        <f>SUMIF(Journal!$C$10:$C$304,ETB!B528,Journal!$F$10:$F$304)</f>
        <v>0</v>
      </c>
      <c r="N528" s="1374"/>
      <c r="O528" s="1375"/>
      <c r="P528" s="335">
        <f t="shared" si="73"/>
        <v>285</v>
      </c>
      <c r="Q528" s="1392">
        <f t="shared" ca="1" si="66"/>
        <v>2055.9599999999996</v>
      </c>
      <c r="R528" s="1395">
        <f t="shared" ca="1" si="67"/>
        <v>0</v>
      </c>
      <c r="S528" s="332">
        <f t="shared" si="70"/>
        <v>285</v>
      </c>
      <c r="T528" s="776"/>
      <c r="U528" s="1383">
        <f t="shared" ca="1" si="71"/>
        <v>2055.9599999999996</v>
      </c>
    </row>
    <row r="529" spans="2:21" hidden="1">
      <c r="B529" s="757">
        <v>287</v>
      </c>
      <c r="C529" s="331" t="s">
        <v>2208</v>
      </c>
      <c r="D529" s="1392">
        <f ca="1">SUMIF(TB!$B$9:$E$120,ETB!B529,TB!$D$9:$D$120)</f>
        <v>0</v>
      </c>
      <c r="E529" s="1393">
        <f ca="1">SUMIF(TB!$B$9:$E$120,ETB!B529,TB!$E$9:$E$120)</f>
        <v>0</v>
      </c>
      <c r="F529" s="1374"/>
      <c r="G529" s="1381"/>
      <c r="H529" s="1381"/>
      <c r="I529" s="1381"/>
      <c r="J529" s="1374"/>
      <c r="K529" s="1381"/>
      <c r="L529" s="1374">
        <f>SUMIF(Journal!$C$10:$C$304,ETB!B529,Journal!$E$10:$E$304)</f>
        <v>0</v>
      </c>
      <c r="M529" s="1381">
        <f>SUMIF(Journal!$C$10:$C$304,ETB!B529,Journal!$F$10:$F$304)</f>
        <v>0</v>
      </c>
      <c r="N529" s="1374"/>
      <c r="O529" s="1375"/>
      <c r="P529" s="335">
        <f t="shared" si="73"/>
        <v>287</v>
      </c>
      <c r="Q529" s="1392">
        <f t="shared" ca="1" si="66"/>
        <v>0</v>
      </c>
      <c r="R529" s="1395">
        <f t="shared" ca="1" si="67"/>
        <v>0</v>
      </c>
      <c r="S529" s="332">
        <f t="shared" si="70"/>
        <v>287</v>
      </c>
      <c r="T529" s="776"/>
      <c r="U529" s="1383">
        <f t="shared" ca="1" si="71"/>
        <v>0</v>
      </c>
    </row>
    <row r="530" spans="2:21" hidden="1">
      <c r="B530" s="757">
        <v>288</v>
      </c>
      <c r="C530" s="331" t="s">
        <v>2000</v>
      </c>
      <c r="D530" s="1392">
        <f ca="1">SUMIF(TB!$B$9:$E$120,ETB!B530,TB!$D$9:$D$120)</f>
        <v>0</v>
      </c>
      <c r="E530" s="1393">
        <f ca="1">SUMIF(TB!$B$9:$E$120,ETB!B530,TB!$E$9:$E$120)</f>
        <v>0</v>
      </c>
      <c r="F530" s="1374"/>
      <c r="G530" s="1381"/>
      <c r="H530" s="1381"/>
      <c r="I530" s="1381"/>
      <c r="J530" s="1374"/>
      <c r="K530" s="1381"/>
      <c r="L530" s="1374">
        <f>SUMIF(Journal!$C$10:$C$304,ETB!B530,Journal!$E$10:$E$304)</f>
        <v>0</v>
      </c>
      <c r="M530" s="1381">
        <f>SUMIF(Journal!$C$10:$C$304,ETB!B530,Journal!$F$10:$F$304)</f>
        <v>0</v>
      </c>
      <c r="N530" s="1374"/>
      <c r="O530" s="1375"/>
      <c r="P530" s="335">
        <f t="shared" si="73"/>
        <v>288</v>
      </c>
      <c r="Q530" s="1392">
        <f t="shared" ca="1" si="66"/>
        <v>0</v>
      </c>
      <c r="R530" s="1395">
        <f t="shared" ca="1" si="67"/>
        <v>0</v>
      </c>
      <c r="S530" s="332">
        <f t="shared" si="70"/>
        <v>288</v>
      </c>
      <c r="T530" s="776"/>
      <c r="U530" s="1383">
        <f t="shared" ca="1" si="71"/>
        <v>0</v>
      </c>
    </row>
    <row r="531" spans="2:21">
      <c r="B531" s="757">
        <v>290</v>
      </c>
      <c r="C531" s="331" t="s">
        <v>2209</v>
      </c>
      <c r="D531" s="1392">
        <f ca="1">SUMIF(TB!$B$9:$E$120,ETB!B531,TB!$D$9:$D$120)</f>
        <v>0</v>
      </c>
      <c r="E531" s="1393">
        <f ca="1">SUMIF(TB!$B$9:$E$120,ETB!B531,TB!$E$9:$E$120)</f>
        <v>0</v>
      </c>
      <c r="F531" s="1374">
        <f>'C3-1-P - BP -1'!X1333</f>
        <v>395.95</v>
      </c>
      <c r="G531" s="1381"/>
      <c r="H531" s="1381"/>
      <c r="I531" s="1381"/>
      <c r="J531" s="1374">
        <f>'PDB Expense'!AO1312</f>
        <v>194.96999999999997</v>
      </c>
      <c r="K531" s="1381"/>
      <c r="L531" s="1374">
        <f>SUMIF(Journal!$C$10:$C$304,ETB!B531,Journal!$E$10:$E$304)</f>
        <v>0</v>
      </c>
      <c r="M531" s="1381">
        <f>SUMIF(Journal!$C$10:$C$304,ETB!B531,Journal!$F$10:$F$304)</f>
        <v>0</v>
      </c>
      <c r="N531" s="1374"/>
      <c r="O531" s="1375"/>
      <c r="P531" s="335">
        <f t="shared" si="69"/>
        <v>290</v>
      </c>
      <c r="Q531" s="1392">
        <f t="shared" ca="1" si="66"/>
        <v>590.91999999999996</v>
      </c>
      <c r="R531" s="1395">
        <f t="shared" ca="1" si="67"/>
        <v>0</v>
      </c>
      <c r="S531" s="332">
        <f t="shared" si="70"/>
        <v>290</v>
      </c>
      <c r="T531" s="776"/>
      <c r="U531" s="1383">
        <f t="shared" ca="1" si="71"/>
        <v>590.91999999999996</v>
      </c>
    </row>
    <row r="532" spans="2:21" hidden="1">
      <c r="B532" s="757">
        <v>291</v>
      </c>
      <c r="C532" s="331" t="s">
        <v>2000</v>
      </c>
      <c r="D532" s="1392">
        <f ca="1">SUMIF(TB!$B$9:$E$120,ETB!B532,TB!$D$9:$D$120)</f>
        <v>0</v>
      </c>
      <c r="E532" s="1393">
        <f ca="1">SUMIF(TB!$B$9:$E$120,ETB!B532,TB!$E$9:$E$120)</f>
        <v>0</v>
      </c>
      <c r="F532" s="1374"/>
      <c r="G532" s="1381"/>
      <c r="H532" s="1381"/>
      <c r="I532" s="1381"/>
      <c r="J532" s="1374"/>
      <c r="K532" s="1381"/>
      <c r="L532" s="1374">
        <f>SUMIF(Journal!$C$10:$C$304,ETB!B532,Journal!$E$10:$E$304)</f>
        <v>0</v>
      </c>
      <c r="M532" s="1381">
        <f>SUMIF(Journal!$C$10:$C$304,ETB!B532,Journal!$F$10:$F$304)</f>
        <v>0</v>
      </c>
      <c r="N532" s="1374"/>
      <c r="O532" s="1375"/>
      <c r="P532" s="335">
        <f t="shared" si="69"/>
        <v>291</v>
      </c>
      <c r="Q532" s="1392">
        <f t="shared" ca="1" si="66"/>
        <v>0</v>
      </c>
      <c r="R532" s="1395">
        <f t="shared" ca="1" si="67"/>
        <v>0</v>
      </c>
      <c r="S532" s="332">
        <f t="shared" si="70"/>
        <v>291</v>
      </c>
      <c r="T532" s="776"/>
      <c r="U532" s="1383">
        <f t="shared" ca="1" si="71"/>
        <v>0</v>
      </c>
    </row>
    <row r="533" spans="2:21" hidden="1">
      <c r="B533" s="757">
        <v>292</v>
      </c>
      <c r="C533" s="331" t="s">
        <v>2210</v>
      </c>
      <c r="D533" s="1392">
        <f ca="1">SUMIF(TB!$B$9:$E$120,ETB!B533,TB!$D$9:$D$120)</f>
        <v>0</v>
      </c>
      <c r="E533" s="1393">
        <f ca="1">SUMIF(TB!$B$9:$E$120,ETB!B533,TB!$E$9:$E$120)</f>
        <v>0</v>
      </c>
      <c r="F533" s="1374"/>
      <c r="G533" s="1381"/>
      <c r="H533" s="1381"/>
      <c r="I533" s="1381"/>
      <c r="J533" s="1374"/>
      <c r="K533" s="1381"/>
      <c r="L533" s="1374">
        <f>SUMIF(Journal!$C$10:$C$304,ETB!B533,Journal!$E$10:$E$304)</f>
        <v>0</v>
      </c>
      <c r="M533" s="1381">
        <f>SUMIF(Journal!$C$10:$C$304,ETB!B533,Journal!$F$10:$F$304)</f>
        <v>0</v>
      </c>
      <c r="N533" s="1374"/>
      <c r="O533" s="1375"/>
      <c r="P533" s="335">
        <f t="shared" si="69"/>
        <v>292</v>
      </c>
      <c r="Q533" s="1392">
        <f t="shared" ca="1" si="66"/>
        <v>0</v>
      </c>
      <c r="R533" s="1395">
        <f t="shared" ca="1" si="67"/>
        <v>0</v>
      </c>
      <c r="S533" s="332">
        <f t="shared" si="70"/>
        <v>292</v>
      </c>
      <c r="T533" s="776"/>
      <c r="U533" s="1383">
        <f t="shared" ca="1" si="71"/>
        <v>0</v>
      </c>
    </row>
    <row r="534" spans="2:21" hidden="1">
      <c r="B534" s="757">
        <v>293</v>
      </c>
      <c r="C534" s="331" t="s">
        <v>2211</v>
      </c>
      <c r="D534" s="1392">
        <f ca="1">SUMIF(TB!$B$9:$E$120,ETB!B534,TB!$D$9:$D$120)</f>
        <v>0</v>
      </c>
      <c r="E534" s="1393">
        <f ca="1">SUMIF(TB!$B$9:$E$120,ETB!B534,TB!$E$9:$E$120)</f>
        <v>0</v>
      </c>
      <c r="F534" s="1374"/>
      <c r="G534" s="1381"/>
      <c r="H534" s="1381"/>
      <c r="I534" s="1381"/>
      <c r="J534" s="1374"/>
      <c r="K534" s="1381"/>
      <c r="L534" s="1374">
        <f>SUMIF(Journal!$C$10:$C$304,ETB!B534,Journal!$E$10:$E$304)</f>
        <v>0</v>
      </c>
      <c r="M534" s="1381">
        <f>SUMIF(Journal!$C$10:$C$304,ETB!B534,Journal!$F$10:$F$304)</f>
        <v>0</v>
      </c>
      <c r="N534" s="1374"/>
      <c r="O534" s="1375"/>
      <c r="P534" s="335">
        <f t="shared" si="69"/>
        <v>293</v>
      </c>
      <c r="Q534" s="1392">
        <f t="shared" ca="1" si="66"/>
        <v>0</v>
      </c>
      <c r="R534" s="1395">
        <f t="shared" ca="1" si="67"/>
        <v>0</v>
      </c>
      <c r="S534" s="332">
        <f t="shared" si="70"/>
        <v>293</v>
      </c>
      <c r="T534" s="776"/>
      <c r="U534" s="1383">
        <f t="shared" ca="1" si="71"/>
        <v>0</v>
      </c>
    </row>
    <row r="535" spans="2:21" hidden="1">
      <c r="B535" s="757">
        <v>294</v>
      </c>
      <c r="C535" s="331" t="s">
        <v>2179</v>
      </c>
      <c r="D535" s="1392">
        <f ca="1">SUMIF(TB!$B$9:$E$120,ETB!B535,TB!$D$9:$D$120)</f>
        <v>0</v>
      </c>
      <c r="E535" s="1393">
        <f ca="1">SUMIF(TB!$B$9:$E$120,ETB!B535,TB!$E$9:$E$120)</f>
        <v>0</v>
      </c>
      <c r="F535" s="1374"/>
      <c r="G535" s="1381"/>
      <c r="H535" s="1381"/>
      <c r="I535" s="1381"/>
      <c r="J535" s="1374"/>
      <c r="K535" s="1381"/>
      <c r="L535" s="1374">
        <f>SUMIF(Journal!$C$10:$C$304,ETB!B535,Journal!$E$10:$E$304)</f>
        <v>0</v>
      </c>
      <c r="M535" s="1381">
        <f>SUMIF(Journal!$C$10:$C$304,ETB!B535,Journal!$F$10:$F$304)</f>
        <v>0</v>
      </c>
      <c r="N535" s="1374"/>
      <c r="O535" s="1375"/>
      <c r="P535" s="335">
        <f t="shared" si="69"/>
        <v>294</v>
      </c>
      <c r="Q535" s="1392">
        <f t="shared" ca="1" si="66"/>
        <v>0</v>
      </c>
      <c r="R535" s="1395">
        <f t="shared" ca="1" si="67"/>
        <v>0</v>
      </c>
      <c r="S535" s="332">
        <f t="shared" si="70"/>
        <v>294</v>
      </c>
      <c r="T535" s="776"/>
      <c r="U535" s="1383">
        <f t="shared" ca="1" si="71"/>
        <v>0</v>
      </c>
    </row>
    <row r="536" spans="2:21" hidden="1">
      <c r="B536" s="757">
        <v>295</v>
      </c>
      <c r="C536" s="331" t="s">
        <v>2212</v>
      </c>
      <c r="D536" s="1392">
        <f ca="1">SUMIF(TB!$B$9:$E$120,ETB!B536,TB!$D$9:$D$120)</f>
        <v>0</v>
      </c>
      <c r="E536" s="1393">
        <f ca="1">SUMIF(TB!$B$9:$E$120,ETB!B536,TB!$E$9:$E$120)</f>
        <v>0</v>
      </c>
      <c r="F536" s="1374"/>
      <c r="G536" s="1381"/>
      <c r="H536" s="1381"/>
      <c r="I536" s="1381"/>
      <c r="J536" s="1374"/>
      <c r="K536" s="1381"/>
      <c r="L536" s="1374">
        <f>SUMIF(Journal!$C$10:$C$304,ETB!B536,Journal!$E$10:$E$304)</f>
        <v>0</v>
      </c>
      <c r="M536" s="1381">
        <f>SUMIF(Journal!$C$10:$C$304,ETB!B536,Journal!$F$10:$F$304)</f>
        <v>0</v>
      </c>
      <c r="N536" s="1374"/>
      <c r="O536" s="1375"/>
      <c r="P536" s="335">
        <f t="shared" si="69"/>
        <v>295</v>
      </c>
      <c r="Q536" s="1392">
        <f t="shared" ca="1" si="66"/>
        <v>0</v>
      </c>
      <c r="R536" s="1395">
        <f t="shared" ca="1" si="67"/>
        <v>0</v>
      </c>
      <c r="S536" s="332">
        <f t="shared" si="70"/>
        <v>295</v>
      </c>
      <c r="T536" s="776"/>
      <c r="U536" s="1383">
        <f t="shared" ca="1" si="71"/>
        <v>0</v>
      </c>
    </row>
    <row r="537" spans="2:21" hidden="1">
      <c r="B537" s="757">
        <v>296</v>
      </c>
      <c r="C537" s="331" t="s">
        <v>2213</v>
      </c>
      <c r="D537" s="1392">
        <f ca="1">SUMIF(TB!$B$9:$E$120,ETB!B537,TB!$D$9:$D$120)</f>
        <v>0</v>
      </c>
      <c r="E537" s="1393">
        <f ca="1">SUMIF(TB!$B$9:$E$120,ETB!B537,TB!$E$9:$E$120)</f>
        <v>0</v>
      </c>
      <c r="F537" s="1374"/>
      <c r="G537" s="1381"/>
      <c r="H537" s="1381"/>
      <c r="I537" s="1381"/>
      <c r="J537" s="1374"/>
      <c r="K537" s="1381"/>
      <c r="L537" s="1374">
        <f>SUMIF(Journal!$C$10:$C$304,ETB!B537,Journal!$E$10:$E$304)</f>
        <v>0</v>
      </c>
      <c r="M537" s="1381">
        <f>SUMIF(Journal!$C$10:$C$304,ETB!B537,Journal!$F$10:$F$304)</f>
        <v>0</v>
      </c>
      <c r="N537" s="1374"/>
      <c r="O537" s="1375"/>
      <c r="P537" s="335">
        <f t="shared" si="69"/>
        <v>296</v>
      </c>
      <c r="Q537" s="1392">
        <f t="shared" ca="1" si="66"/>
        <v>0</v>
      </c>
      <c r="R537" s="1395">
        <f t="shared" ca="1" si="67"/>
        <v>0</v>
      </c>
      <c r="S537" s="332">
        <f t="shared" si="70"/>
        <v>296</v>
      </c>
      <c r="T537" s="776"/>
      <c r="U537" s="1383">
        <f t="shared" ca="1" si="71"/>
        <v>0</v>
      </c>
    </row>
    <row r="538" spans="2:21" hidden="1">
      <c r="B538" s="757">
        <v>297</v>
      </c>
      <c r="C538" s="331" t="s">
        <v>2139</v>
      </c>
      <c r="D538" s="1392">
        <f ca="1">SUMIF(TB!$B$9:$E$120,ETB!B538,TB!$D$9:$D$120)</f>
        <v>0</v>
      </c>
      <c r="E538" s="1393">
        <f ca="1">SUMIF(TB!$B$9:$E$120,ETB!B538,TB!$E$9:$E$120)</f>
        <v>0</v>
      </c>
      <c r="F538" s="1374"/>
      <c r="G538" s="1381"/>
      <c r="H538" s="1381"/>
      <c r="I538" s="1381"/>
      <c r="J538" s="1374"/>
      <c r="K538" s="1381"/>
      <c r="L538" s="1374">
        <f>SUMIF(Journal!$C$10:$C$304,ETB!B538,Journal!$E$10:$E$304)</f>
        <v>0</v>
      </c>
      <c r="M538" s="1381">
        <f>SUMIF(Journal!$C$10:$C$304,ETB!B538,Journal!$F$10:$F$304)</f>
        <v>0</v>
      </c>
      <c r="N538" s="1374"/>
      <c r="O538" s="1375"/>
      <c r="P538" s="335">
        <f t="shared" si="69"/>
        <v>297</v>
      </c>
      <c r="Q538" s="1392">
        <f t="shared" ca="1" si="66"/>
        <v>0</v>
      </c>
      <c r="R538" s="1395">
        <f t="shared" ca="1" si="67"/>
        <v>0</v>
      </c>
      <c r="S538" s="332">
        <f t="shared" si="70"/>
        <v>297</v>
      </c>
      <c r="T538" s="776"/>
      <c r="U538" s="1383">
        <f t="shared" ca="1" si="71"/>
        <v>0</v>
      </c>
    </row>
    <row r="539" spans="2:21" hidden="1">
      <c r="B539" s="757">
        <v>298</v>
      </c>
      <c r="C539" s="331" t="s">
        <v>2140</v>
      </c>
      <c r="D539" s="1392">
        <f ca="1">SUMIF(TB!$B$9:$E$120,ETB!B539,TB!$D$9:$D$120)</f>
        <v>0</v>
      </c>
      <c r="E539" s="1393">
        <f ca="1">SUMIF(TB!$B$9:$E$120,ETB!B539,TB!$E$9:$E$120)</f>
        <v>0</v>
      </c>
      <c r="F539" s="1374"/>
      <c r="G539" s="1381"/>
      <c r="H539" s="1381"/>
      <c r="I539" s="1381"/>
      <c r="J539" s="1374"/>
      <c r="K539" s="1381"/>
      <c r="L539" s="1374">
        <f>SUMIF(Journal!$C$10:$C$304,ETB!B539,Journal!$E$10:$E$304)</f>
        <v>0</v>
      </c>
      <c r="M539" s="1381">
        <f>SUMIF(Journal!$C$10:$C$304,ETB!B539,Journal!$F$10:$F$304)</f>
        <v>0</v>
      </c>
      <c r="N539" s="1374"/>
      <c r="O539" s="1375"/>
      <c r="P539" s="335">
        <f t="shared" si="69"/>
        <v>298</v>
      </c>
      <c r="Q539" s="1392">
        <f t="shared" ref="Q539:Q602" ca="1" si="74">MAX((D539-E539+F539-G539+J539-K539+L539-M539+N539-O539),0)</f>
        <v>0</v>
      </c>
      <c r="R539" s="1395">
        <f t="shared" ref="R539:R602" ca="1" si="75">MAX((M539-L539+K539-J539+G539-F539+E539-D539+O539-N539),0)</f>
        <v>0</v>
      </c>
      <c r="S539" s="332">
        <f t="shared" si="70"/>
        <v>298</v>
      </c>
      <c r="T539" s="776"/>
      <c r="U539" s="1383">
        <f t="shared" ca="1" si="71"/>
        <v>0</v>
      </c>
    </row>
    <row r="540" spans="2:21" hidden="1">
      <c r="B540" s="757">
        <v>299</v>
      </c>
      <c r="C540" s="331" t="s">
        <v>2141</v>
      </c>
      <c r="D540" s="1392">
        <f ca="1">SUMIF(TB!$B$9:$E$120,ETB!B540,TB!$D$9:$D$120)</f>
        <v>0</v>
      </c>
      <c r="E540" s="1393">
        <f ca="1">SUMIF(TB!$B$9:$E$120,ETB!B540,TB!$E$9:$E$120)</f>
        <v>0</v>
      </c>
      <c r="F540" s="1374"/>
      <c r="G540" s="1381"/>
      <c r="H540" s="1381"/>
      <c r="I540" s="1381"/>
      <c r="J540" s="1374"/>
      <c r="K540" s="1381"/>
      <c r="L540" s="1374">
        <f>SUMIF(Journal!$C$10:$C$304,ETB!B540,Journal!$E$10:$E$304)</f>
        <v>0</v>
      </c>
      <c r="M540" s="1381">
        <f>SUMIF(Journal!$C$10:$C$304,ETB!B540,Journal!$F$10:$F$304)</f>
        <v>0</v>
      </c>
      <c r="N540" s="1374"/>
      <c r="O540" s="1375"/>
      <c r="P540" s="335">
        <f t="shared" si="69"/>
        <v>299</v>
      </c>
      <c r="Q540" s="1392">
        <f t="shared" ca="1" si="74"/>
        <v>0</v>
      </c>
      <c r="R540" s="1395">
        <f t="shared" ca="1" si="75"/>
        <v>0</v>
      </c>
      <c r="S540" s="332">
        <f t="shared" si="70"/>
        <v>299</v>
      </c>
      <c r="T540" s="776"/>
      <c r="U540" s="1383">
        <f t="shared" ca="1" si="71"/>
        <v>0</v>
      </c>
    </row>
    <row r="541" spans="2:21" hidden="1">
      <c r="B541" s="757">
        <v>300</v>
      </c>
      <c r="C541" s="331" t="s">
        <v>2141</v>
      </c>
      <c r="D541" s="1392">
        <f ca="1">SUMIF(TB!$B$9:$E$120,ETB!B541,TB!$D$9:$D$120)</f>
        <v>0</v>
      </c>
      <c r="E541" s="1393">
        <f ca="1">SUMIF(TB!$B$9:$E$120,ETB!B541,TB!$E$9:$E$120)</f>
        <v>0</v>
      </c>
      <c r="F541" s="1374"/>
      <c r="G541" s="1381"/>
      <c r="H541" s="1381"/>
      <c r="I541" s="1381"/>
      <c r="J541" s="1374"/>
      <c r="K541" s="1381"/>
      <c r="L541" s="1374">
        <f>SUMIF(Journal!$C$10:$C$304,ETB!B541,Journal!$E$10:$E$304)</f>
        <v>0</v>
      </c>
      <c r="M541" s="1381">
        <f>SUMIF(Journal!$C$10:$C$304,ETB!B541,Journal!$F$10:$F$304)</f>
        <v>0</v>
      </c>
      <c r="N541" s="1374"/>
      <c r="O541" s="1375"/>
      <c r="P541" s="335">
        <f t="shared" si="69"/>
        <v>300</v>
      </c>
      <c r="Q541" s="1392">
        <f t="shared" ca="1" si="74"/>
        <v>0</v>
      </c>
      <c r="R541" s="1395">
        <f t="shared" ca="1" si="75"/>
        <v>0</v>
      </c>
      <c r="S541" s="332">
        <f t="shared" si="70"/>
        <v>300</v>
      </c>
      <c r="T541" s="776"/>
      <c r="U541" s="1383">
        <f t="shared" ca="1" si="71"/>
        <v>0</v>
      </c>
    </row>
    <row r="542" spans="2:21" hidden="1">
      <c r="B542" s="757">
        <v>301</v>
      </c>
      <c r="C542" s="331" t="s">
        <v>2143</v>
      </c>
      <c r="D542" s="1392">
        <f ca="1">SUMIF(TB!$B$9:$E$120,ETB!B542,TB!$D$9:$D$120)</f>
        <v>0</v>
      </c>
      <c r="E542" s="1393">
        <f ca="1">SUMIF(TB!$B$9:$E$120,ETB!B542,TB!$E$9:$E$120)</f>
        <v>0</v>
      </c>
      <c r="F542" s="1374"/>
      <c r="G542" s="1381"/>
      <c r="H542" s="1381"/>
      <c r="I542" s="1381"/>
      <c r="J542" s="1374"/>
      <c r="K542" s="1381"/>
      <c r="L542" s="1374">
        <f>SUMIF(Journal!$C$10:$C$304,ETB!B542,Journal!$E$10:$E$304)</f>
        <v>0</v>
      </c>
      <c r="M542" s="1381">
        <f>SUMIF(Journal!$C$10:$C$304,ETB!B542,Journal!$F$10:$F$304)</f>
        <v>0</v>
      </c>
      <c r="N542" s="1374"/>
      <c r="O542" s="1375"/>
      <c r="P542" s="335">
        <f t="shared" si="69"/>
        <v>301</v>
      </c>
      <c r="Q542" s="1392">
        <f t="shared" ca="1" si="74"/>
        <v>0</v>
      </c>
      <c r="R542" s="1395">
        <f t="shared" ca="1" si="75"/>
        <v>0</v>
      </c>
      <c r="S542" s="332">
        <f t="shared" si="70"/>
        <v>301</v>
      </c>
      <c r="T542" s="776"/>
      <c r="U542" s="1383">
        <f t="shared" ca="1" si="71"/>
        <v>0</v>
      </c>
    </row>
    <row r="543" spans="2:21" hidden="1">
      <c r="B543" s="757">
        <v>302</v>
      </c>
      <c r="C543" s="331" t="s">
        <v>2177</v>
      </c>
      <c r="D543" s="1392">
        <f ca="1">SUMIF(TB!$B$9:$E$120,ETB!B543,TB!$D$9:$D$120)</f>
        <v>0</v>
      </c>
      <c r="E543" s="1393">
        <f ca="1">SUMIF(TB!$B$9:$E$120,ETB!B543,TB!$E$9:$E$120)</f>
        <v>0</v>
      </c>
      <c r="F543" s="1374"/>
      <c r="G543" s="1381"/>
      <c r="H543" s="1381"/>
      <c r="I543" s="1381"/>
      <c r="J543" s="1374"/>
      <c r="K543" s="1381"/>
      <c r="L543" s="1374">
        <f>SUMIF(Journal!$C$10:$C$304,ETB!B543,Journal!$E$10:$E$304)</f>
        <v>0</v>
      </c>
      <c r="M543" s="1381">
        <f>SUMIF(Journal!$C$10:$C$304,ETB!B543,Journal!$F$10:$F$304)</f>
        <v>0</v>
      </c>
      <c r="N543" s="1374"/>
      <c r="O543" s="1375"/>
      <c r="P543" s="335">
        <f t="shared" si="69"/>
        <v>302</v>
      </c>
      <c r="Q543" s="1392">
        <f t="shared" ca="1" si="74"/>
        <v>0</v>
      </c>
      <c r="R543" s="1395">
        <f t="shared" ca="1" si="75"/>
        <v>0</v>
      </c>
      <c r="S543" s="332">
        <f t="shared" si="70"/>
        <v>302</v>
      </c>
      <c r="T543" s="776"/>
      <c r="U543" s="1383">
        <f t="shared" ca="1" si="71"/>
        <v>0</v>
      </c>
    </row>
    <row r="544" spans="2:21" hidden="1">
      <c r="B544" s="757">
        <v>303</v>
      </c>
      <c r="C544" s="331" t="s">
        <v>2178</v>
      </c>
      <c r="D544" s="1392">
        <f ca="1">SUMIF(TB!$B$9:$E$120,ETB!B544,TB!$D$9:$D$120)</f>
        <v>0</v>
      </c>
      <c r="E544" s="1393">
        <f ca="1">SUMIF(TB!$B$9:$E$120,ETB!B544,TB!$E$9:$E$120)</f>
        <v>0</v>
      </c>
      <c r="F544" s="1374"/>
      <c r="G544" s="1381"/>
      <c r="H544" s="1381"/>
      <c r="I544" s="1381"/>
      <c r="J544" s="1374"/>
      <c r="K544" s="1381"/>
      <c r="L544" s="1374">
        <f>SUMIF(Journal!$C$10:$C$304,ETB!B544,Journal!$E$10:$E$304)</f>
        <v>0</v>
      </c>
      <c r="M544" s="1381">
        <f>SUMIF(Journal!$C$10:$C$304,ETB!B544,Journal!$F$10:$F$304)</f>
        <v>0</v>
      </c>
      <c r="N544" s="1374"/>
      <c r="O544" s="1375"/>
      <c r="P544" s="335">
        <f t="shared" si="69"/>
        <v>303</v>
      </c>
      <c r="Q544" s="1392">
        <f t="shared" ca="1" si="74"/>
        <v>0</v>
      </c>
      <c r="R544" s="1395">
        <f t="shared" ca="1" si="75"/>
        <v>0</v>
      </c>
      <c r="S544" s="332">
        <f t="shared" si="70"/>
        <v>303</v>
      </c>
      <c r="T544" s="776"/>
      <c r="U544" s="1383">
        <f t="shared" ca="1" si="71"/>
        <v>0</v>
      </c>
    </row>
    <row r="545" spans="2:21" hidden="1">
      <c r="B545" s="757">
        <v>304</v>
      </c>
      <c r="C545" s="331" t="s">
        <v>2146</v>
      </c>
      <c r="D545" s="1392">
        <f ca="1">SUMIF(TB!$B$9:$E$120,ETB!B545,TB!$D$9:$D$120)</f>
        <v>0</v>
      </c>
      <c r="E545" s="1393">
        <f ca="1">SUMIF(TB!$B$9:$E$120,ETB!B545,TB!$E$9:$E$120)</f>
        <v>0</v>
      </c>
      <c r="F545" s="1374"/>
      <c r="G545" s="1381"/>
      <c r="H545" s="1381"/>
      <c r="I545" s="1381"/>
      <c r="J545" s="1374"/>
      <c r="K545" s="1381"/>
      <c r="L545" s="1374">
        <f>SUMIF(Journal!$C$10:$C$304,ETB!B545,Journal!$E$10:$E$304)</f>
        <v>0</v>
      </c>
      <c r="M545" s="1381">
        <f>SUMIF(Journal!$C$10:$C$304,ETB!B545,Journal!$F$10:$F$304)</f>
        <v>0</v>
      </c>
      <c r="N545" s="1374"/>
      <c r="O545" s="1375"/>
      <c r="P545" s="335">
        <f t="shared" si="69"/>
        <v>304</v>
      </c>
      <c r="Q545" s="1392">
        <f t="shared" ca="1" si="74"/>
        <v>0</v>
      </c>
      <c r="R545" s="1395">
        <f t="shared" ca="1" si="75"/>
        <v>0</v>
      </c>
      <c r="S545" s="332">
        <f t="shared" si="70"/>
        <v>304</v>
      </c>
      <c r="T545" s="776"/>
      <c r="U545" s="1383">
        <f t="shared" ca="1" si="71"/>
        <v>0</v>
      </c>
    </row>
    <row r="546" spans="2:21" hidden="1">
      <c r="B546" s="757">
        <v>305</v>
      </c>
      <c r="C546" s="331" t="s">
        <v>2152</v>
      </c>
      <c r="D546" s="1392">
        <f ca="1">SUMIF(TB!$B$9:$E$120,ETB!B546,TB!$D$9:$D$120)</f>
        <v>0</v>
      </c>
      <c r="E546" s="1393">
        <f ca="1">SUMIF(TB!$B$9:$E$120,ETB!B546,TB!$E$9:$E$120)</f>
        <v>0</v>
      </c>
      <c r="F546" s="1374"/>
      <c r="G546" s="1381"/>
      <c r="H546" s="1381"/>
      <c r="I546" s="1381"/>
      <c r="J546" s="1374"/>
      <c r="K546" s="1381"/>
      <c r="L546" s="1374">
        <f>SUMIF(Journal!$C$10:$C$304,ETB!B546,Journal!$E$10:$E$304)</f>
        <v>0</v>
      </c>
      <c r="M546" s="1381">
        <f>SUMIF(Journal!$C$10:$C$304,ETB!B546,Journal!$F$10:$F$304)</f>
        <v>0</v>
      </c>
      <c r="N546" s="1374"/>
      <c r="O546" s="1375"/>
      <c r="P546" s="335">
        <f t="shared" si="69"/>
        <v>305</v>
      </c>
      <c r="Q546" s="1392">
        <f t="shared" ca="1" si="74"/>
        <v>0</v>
      </c>
      <c r="R546" s="1395">
        <f t="shared" ca="1" si="75"/>
        <v>0</v>
      </c>
      <c r="S546" s="332">
        <f t="shared" si="70"/>
        <v>305</v>
      </c>
      <c r="T546" s="776"/>
      <c r="U546" s="1383">
        <f t="shared" ca="1" si="71"/>
        <v>0</v>
      </c>
    </row>
    <row r="547" spans="2:21" hidden="1">
      <c r="B547" s="757">
        <v>310</v>
      </c>
      <c r="C547" s="331" t="s">
        <v>2172</v>
      </c>
      <c r="D547" s="1392">
        <f ca="1">SUMIF(TB!$B$9:$E$120,ETB!B547,TB!$D$9:$D$120)</f>
        <v>0</v>
      </c>
      <c r="E547" s="1393">
        <f ca="1">SUMIF(TB!$B$9:$E$120,ETB!B547,TB!$E$9:$E$120)</f>
        <v>0</v>
      </c>
      <c r="F547" s="1374"/>
      <c r="G547" s="1381"/>
      <c r="H547" s="1381"/>
      <c r="I547" s="1381"/>
      <c r="J547" s="1374"/>
      <c r="K547" s="1381"/>
      <c r="L547" s="1374">
        <f>SUMIF(Journal!$C$10:$C$304,ETB!B547,Journal!$E$10:$E$304)</f>
        <v>0</v>
      </c>
      <c r="M547" s="1381">
        <f>SUMIF(Journal!$C$10:$C$304,ETB!B547,Journal!$F$10:$F$304)</f>
        <v>0</v>
      </c>
      <c r="N547" s="1374"/>
      <c r="O547" s="1375"/>
      <c r="P547" s="335">
        <f t="shared" si="69"/>
        <v>310</v>
      </c>
      <c r="Q547" s="1392">
        <f t="shared" ca="1" si="74"/>
        <v>0</v>
      </c>
      <c r="R547" s="1395">
        <f t="shared" ca="1" si="75"/>
        <v>0</v>
      </c>
      <c r="S547" s="332">
        <f t="shared" si="70"/>
        <v>310</v>
      </c>
      <c r="T547" s="776"/>
      <c r="U547" s="1383">
        <f t="shared" ca="1" si="71"/>
        <v>0</v>
      </c>
    </row>
    <row r="548" spans="2:21" hidden="1">
      <c r="B548" s="757">
        <v>311</v>
      </c>
      <c r="C548" s="331" t="s">
        <v>2130</v>
      </c>
      <c r="D548" s="1392">
        <f ca="1">SUMIF(TB!$B$9:$E$120,ETB!B548,TB!$D$9:$D$120)</f>
        <v>0</v>
      </c>
      <c r="E548" s="1393">
        <f ca="1">SUMIF(TB!$B$9:$E$120,ETB!B548,TB!$E$9:$E$120)</f>
        <v>0</v>
      </c>
      <c r="F548" s="1374"/>
      <c r="G548" s="1381"/>
      <c r="H548" s="1381"/>
      <c r="I548" s="1381"/>
      <c r="J548" s="1374"/>
      <c r="K548" s="1381"/>
      <c r="L548" s="1374">
        <f>SUMIF(Journal!$C$10:$C$304,ETB!B548,Journal!$E$10:$E$304)</f>
        <v>0</v>
      </c>
      <c r="M548" s="1381">
        <f>SUMIF(Journal!$C$10:$C$304,ETB!B548,Journal!$F$10:$F$304)</f>
        <v>0</v>
      </c>
      <c r="N548" s="1374"/>
      <c r="O548" s="1375"/>
      <c r="P548" s="335">
        <f t="shared" si="69"/>
        <v>311</v>
      </c>
      <c r="Q548" s="1392">
        <f t="shared" ca="1" si="74"/>
        <v>0</v>
      </c>
      <c r="R548" s="1395">
        <f t="shared" ca="1" si="75"/>
        <v>0</v>
      </c>
      <c r="S548" s="332">
        <f t="shared" si="70"/>
        <v>311</v>
      </c>
      <c r="T548" s="776"/>
      <c r="U548" s="1383">
        <f t="shared" ca="1" si="71"/>
        <v>0</v>
      </c>
    </row>
    <row r="549" spans="2:21" hidden="1">
      <c r="B549" s="757">
        <v>312</v>
      </c>
      <c r="C549" s="331" t="s">
        <v>2131</v>
      </c>
      <c r="D549" s="1392">
        <f ca="1">SUMIF(TB!$B$9:$E$120,ETB!B549,TB!$D$9:$D$120)</f>
        <v>0</v>
      </c>
      <c r="E549" s="1393">
        <f ca="1">SUMIF(TB!$B$9:$E$120,ETB!B549,TB!$E$9:$E$120)</f>
        <v>0</v>
      </c>
      <c r="F549" s="1374"/>
      <c r="G549" s="1381"/>
      <c r="H549" s="1381"/>
      <c r="I549" s="1381"/>
      <c r="J549" s="1374"/>
      <c r="K549" s="1381"/>
      <c r="L549" s="1374">
        <f>SUMIF(Journal!$C$10:$C$304,ETB!B549,Journal!$E$10:$E$304)</f>
        <v>0</v>
      </c>
      <c r="M549" s="1381">
        <f>SUMIF(Journal!$C$10:$C$304,ETB!B549,Journal!$F$10:$F$304)</f>
        <v>0</v>
      </c>
      <c r="N549" s="1374"/>
      <c r="O549" s="1375"/>
      <c r="P549" s="335">
        <f t="shared" si="69"/>
        <v>312</v>
      </c>
      <c r="Q549" s="1392">
        <f t="shared" ca="1" si="74"/>
        <v>0</v>
      </c>
      <c r="R549" s="1395">
        <f t="shared" ca="1" si="75"/>
        <v>0</v>
      </c>
      <c r="S549" s="332">
        <f t="shared" si="70"/>
        <v>312</v>
      </c>
      <c r="T549" s="776"/>
      <c r="U549" s="1383">
        <f t="shared" ca="1" si="71"/>
        <v>0</v>
      </c>
    </row>
    <row r="550" spans="2:21" hidden="1">
      <c r="B550" s="757">
        <v>313</v>
      </c>
      <c r="C550" s="331" t="s">
        <v>2132</v>
      </c>
      <c r="D550" s="1392">
        <f ca="1">SUMIF(TB!$B$9:$E$120,ETB!B550,TB!$D$9:$D$120)</f>
        <v>0</v>
      </c>
      <c r="E550" s="1393">
        <f ca="1">SUMIF(TB!$B$9:$E$120,ETB!B550,TB!$E$9:$E$120)</f>
        <v>0</v>
      </c>
      <c r="F550" s="1374"/>
      <c r="G550" s="1381"/>
      <c r="H550" s="1381"/>
      <c r="I550" s="1381"/>
      <c r="J550" s="1374"/>
      <c r="K550" s="1381"/>
      <c r="L550" s="1374">
        <f>SUMIF(Journal!$C$10:$C$304,ETB!B550,Journal!$E$10:$E$304)</f>
        <v>0</v>
      </c>
      <c r="M550" s="1381">
        <f>SUMIF(Journal!$C$10:$C$304,ETB!B550,Journal!$F$10:$F$304)</f>
        <v>0</v>
      </c>
      <c r="N550" s="1374"/>
      <c r="O550" s="1375"/>
      <c r="P550" s="335">
        <f t="shared" si="69"/>
        <v>313</v>
      </c>
      <c r="Q550" s="1392">
        <f t="shared" ca="1" si="74"/>
        <v>0</v>
      </c>
      <c r="R550" s="1395">
        <f t="shared" ca="1" si="75"/>
        <v>0</v>
      </c>
      <c r="S550" s="332">
        <f t="shared" si="70"/>
        <v>313</v>
      </c>
      <c r="T550" s="776"/>
      <c r="U550" s="1383">
        <f t="shared" ca="1" si="71"/>
        <v>0</v>
      </c>
    </row>
    <row r="551" spans="2:21" hidden="1">
      <c r="B551" s="757">
        <v>315</v>
      </c>
      <c r="C551" s="331" t="s">
        <v>2133</v>
      </c>
      <c r="D551" s="1392">
        <f ca="1">SUMIF(TB!$B$9:$E$120,ETB!B551,TB!$D$9:$D$120)</f>
        <v>0</v>
      </c>
      <c r="E551" s="1393">
        <f ca="1">SUMIF(TB!$B$9:$E$120,ETB!B551,TB!$E$9:$E$120)</f>
        <v>0</v>
      </c>
      <c r="F551" s="1374"/>
      <c r="G551" s="1381"/>
      <c r="H551" s="1381"/>
      <c r="I551" s="1381"/>
      <c r="J551" s="1374"/>
      <c r="K551" s="1381"/>
      <c r="L551" s="1374">
        <f>SUMIF(Journal!$C$10:$C$304,ETB!B551,Journal!$E$10:$E$304)</f>
        <v>0</v>
      </c>
      <c r="M551" s="1381">
        <f>SUMIF(Journal!$C$10:$C$304,ETB!B551,Journal!$F$10:$F$304)</f>
        <v>0</v>
      </c>
      <c r="N551" s="1374"/>
      <c r="O551" s="1375"/>
      <c r="P551" s="335">
        <f t="shared" si="69"/>
        <v>315</v>
      </c>
      <c r="Q551" s="1392">
        <f t="shared" ca="1" si="74"/>
        <v>0</v>
      </c>
      <c r="R551" s="1395">
        <f t="shared" ca="1" si="75"/>
        <v>0</v>
      </c>
      <c r="S551" s="332">
        <f t="shared" si="70"/>
        <v>315</v>
      </c>
      <c r="T551" s="776"/>
      <c r="U551" s="1383">
        <f t="shared" ca="1" si="71"/>
        <v>0</v>
      </c>
    </row>
    <row r="552" spans="2:21" hidden="1">
      <c r="B552" s="757">
        <v>316</v>
      </c>
      <c r="C552" s="331" t="s">
        <v>2134</v>
      </c>
      <c r="D552" s="1392">
        <f ca="1">SUMIF(TB!$B$9:$E$120,ETB!B552,TB!$D$9:$D$120)</f>
        <v>0</v>
      </c>
      <c r="E552" s="1393">
        <f ca="1">SUMIF(TB!$B$9:$E$120,ETB!B552,TB!$E$9:$E$120)</f>
        <v>0</v>
      </c>
      <c r="F552" s="1374"/>
      <c r="G552" s="1381"/>
      <c r="H552" s="1381"/>
      <c r="I552" s="1381"/>
      <c r="J552" s="1374"/>
      <c r="K552" s="1381"/>
      <c r="L552" s="1374">
        <f>SUMIF(Journal!$C$10:$C$304,ETB!B552,Journal!$E$10:$E$304)</f>
        <v>0</v>
      </c>
      <c r="M552" s="1381">
        <f>SUMIF(Journal!$C$10:$C$304,ETB!B552,Journal!$F$10:$F$304)</f>
        <v>0</v>
      </c>
      <c r="N552" s="1374"/>
      <c r="O552" s="1375"/>
      <c r="P552" s="335">
        <f t="shared" si="69"/>
        <v>316</v>
      </c>
      <c r="Q552" s="1392">
        <f t="shared" ca="1" si="74"/>
        <v>0</v>
      </c>
      <c r="R552" s="1395">
        <f t="shared" ca="1" si="75"/>
        <v>0</v>
      </c>
      <c r="S552" s="332">
        <f t="shared" si="70"/>
        <v>316</v>
      </c>
      <c r="T552" s="776"/>
      <c r="U552" s="1383">
        <f t="shared" ca="1" si="71"/>
        <v>0</v>
      </c>
    </row>
    <row r="553" spans="2:21" hidden="1">
      <c r="B553" s="757">
        <v>317</v>
      </c>
      <c r="C553" s="331" t="s">
        <v>2214</v>
      </c>
      <c r="D553" s="1392">
        <f ca="1">SUMIF(TB!$B$9:$E$120,ETB!B553,TB!$D$9:$D$120)</f>
        <v>0</v>
      </c>
      <c r="E553" s="1393">
        <f ca="1">SUMIF(TB!$B$9:$E$120,ETB!B553,TB!$E$9:$E$120)</f>
        <v>0</v>
      </c>
      <c r="F553" s="1374"/>
      <c r="G553" s="1381"/>
      <c r="H553" s="1381"/>
      <c r="I553" s="1381"/>
      <c r="J553" s="1374"/>
      <c r="K553" s="1381"/>
      <c r="L553" s="1374">
        <f>SUMIF(Journal!$C$10:$C$304,ETB!B553,Journal!$E$10:$E$304)</f>
        <v>0</v>
      </c>
      <c r="M553" s="1381">
        <f>SUMIF(Journal!$C$10:$C$304,ETB!B553,Journal!$F$10:$F$304)</f>
        <v>0</v>
      </c>
      <c r="N553" s="1374"/>
      <c r="O553" s="1375"/>
      <c r="P553" s="335">
        <f t="shared" si="69"/>
        <v>317</v>
      </c>
      <c r="Q553" s="1392">
        <f t="shared" ca="1" si="74"/>
        <v>0</v>
      </c>
      <c r="R553" s="1395">
        <f t="shared" ca="1" si="75"/>
        <v>0</v>
      </c>
      <c r="S553" s="332">
        <f t="shared" si="70"/>
        <v>317</v>
      </c>
      <c r="T553" s="776"/>
      <c r="U553" s="1383">
        <f t="shared" ca="1" si="71"/>
        <v>0</v>
      </c>
    </row>
    <row r="554" spans="2:21" hidden="1">
      <c r="B554" s="757">
        <v>318</v>
      </c>
      <c r="C554" s="331" t="s">
        <v>2215</v>
      </c>
      <c r="D554" s="1392">
        <f ca="1">SUMIF(TB!$B$9:$E$120,ETB!B554,TB!$D$9:$D$120)</f>
        <v>0</v>
      </c>
      <c r="E554" s="1393">
        <f ca="1">SUMIF(TB!$B$9:$E$120,ETB!B554,TB!$E$9:$E$120)</f>
        <v>0</v>
      </c>
      <c r="F554" s="1374"/>
      <c r="G554" s="1381"/>
      <c r="H554" s="1381"/>
      <c r="I554" s="1381"/>
      <c r="J554" s="1374"/>
      <c r="K554" s="1381"/>
      <c r="L554" s="1374">
        <f>SUMIF(Journal!$C$10:$C$304,ETB!B554,Journal!$E$10:$E$304)</f>
        <v>0</v>
      </c>
      <c r="M554" s="1381">
        <f>SUMIF(Journal!$C$10:$C$304,ETB!B554,Journal!$F$10:$F$304)</f>
        <v>0</v>
      </c>
      <c r="N554" s="1374"/>
      <c r="O554" s="1375"/>
      <c r="P554" s="335">
        <f t="shared" si="69"/>
        <v>318</v>
      </c>
      <c r="Q554" s="1392">
        <f t="shared" ca="1" si="74"/>
        <v>0</v>
      </c>
      <c r="R554" s="1395">
        <f t="shared" ca="1" si="75"/>
        <v>0</v>
      </c>
      <c r="S554" s="332">
        <f t="shared" si="70"/>
        <v>318</v>
      </c>
      <c r="T554" s="776"/>
      <c r="U554" s="1383">
        <f t="shared" ca="1" si="71"/>
        <v>0</v>
      </c>
    </row>
    <row r="555" spans="2:21" hidden="1">
      <c r="B555" s="757">
        <v>319</v>
      </c>
      <c r="C555" s="331" t="s">
        <v>2197</v>
      </c>
      <c r="D555" s="1392">
        <f ca="1">SUMIF(TB!$B$9:$E$120,ETB!B555,TB!$D$9:$D$120)</f>
        <v>0</v>
      </c>
      <c r="E555" s="1393">
        <f ca="1">SUMIF(TB!$B$9:$E$120,ETB!B555,TB!$E$9:$E$120)</f>
        <v>0</v>
      </c>
      <c r="F555" s="1374"/>
      <c r="G555" s="1381"/>
      <c r="H555" s="1381"/>
      <c r="I555" s="1381"/>
      <c r="J555" s="1374"/>
      <c r="K555" s="1381"/>
      <c r="L555" s="1374">
        <f>SUMIF(Journal!$C$10:$C$304,ETB!B555,Journal!$E$10:$E$304)</f>
        <v>0</v>
      </c>
      <c r="M555" s="1381">
        <f>SUMIF(Journal!$C$10:$C$304,ETB!B555,Journal!$F$10:$F$304)</f>
        <v>0</v>
      </c>
      <c r="N555" s="1374"/>
      <c r="O555" s="1375"/>
      <c r="P555" s="335">
        <f t="shared" si="69"/>
        <v>319</v>
      </c>
      <c r="Q555" s="1392">
        <f t="shared" ca="1" si="74"/>
        <v>0</v>
      </c>
      <c r="R555" s="1395">
        <f t="shared" ca="1" si="75"/>
        <v>0</v>
      </c>
      <c r="S555" s="332">
        <f t="shared" si="70"/>
        <v>319</v>
      </c>
      <c r="T555" s="776"/>
      <c r="U555" s="1383">
        <f t="shared" ca="1" si="71"/>
        <v>0</v>
      </c>
    </row>
    <row r="556" spans="2:21" hidden="1">
      <c r="B556" s="757">
        <v>320</v>
      </c>
      <c r="C556" s="331" t="s">
        <v>2216</v>
      </c>
      <c r="D556" s="1392">
        <f ca="1">SUMIF(TB!$B$9:$E$120,ETB!B556,TB!$D$9:$D$120)</f>
        <v>0</v>
      </c>
      <c r="E556" s="1393">
        <f ca="1">SUMIF(TB!$B$9:$E$120,ETB!B556,TB!$E$9:$E$120)</f>
        <v>0</v>
      </c>
      <c r="F556" s="1374"/>
      <c r="G556" s="1381"/>
      <c r="H556" s="1381"/>
      <c r="I556" s="1381"/>
      <c r="J556" s="1374"/>
      <c r="K556" s="1381"/>
      <c r="L556" s="1374">
        <f>SUMIF(Journal!$C$10:$C$304,ETB!B556,Journal!$E$10:$E$304)</f>
        <v>0</v>
      </c>
      <c r="M556" s="1381">
        <f>SUMIF(Journal!$C$10:$C$304,ETB!B556,Journal!$F$10:$F$304)</f>
        <v>0</v>
      </c>
      <c r="N556" s="1374"/>
      <c r="O556" s="1375"/>
      <c r="P556" s="335">
        <f t="shared" si="69"/>
        <v>320</v>
      </c>
      <c r="Q556" s="1392">
        <f t="shared" ca="1" si="74"/>
        <v>0</v>
      </c>
      <c r="R556" s="1395">
        <f t="shared" ca="1" si="75"/>
        <v>0</v>
      </c>
      <c r="S556" s="332">
        <f t="shared" si="70"/>
        <v>320</v>
      </c>
      <c r="T556" s="776"/>
      <c r="U556" s="1383">
        <f t="shared" ca="1" si="71"/>
        <v>0</v>
      </c>
    </row>
    <row r="557" spans="2:21" hidden="1">
      <c r="B557" s="757">
        <v>321</v>
      </c>
      <c r="C557" s="331" t="s">
        <v>2217</v>
      </c>
      <c r="D557" s="1392">
        <f ca="1">SUMIF(TB!$B$9:$E$120,ETB!B557,TB!$D$9:$D$120)</f>
        <v>0</v>
      </c>
      <c r="E557" s="1393">
        <f ca="1">SUMIF(TB!$B$9:$E$120,ETB!B557,TB!$E$9:$E$120)</f>
        <v>0</v>
      </c>
      <c r="F557" s="1374"/>
      <c r="G557" s="1381"/>
      <c r="H557" s="1381"/>
      <c r="I557" s="1381"/>
      <c r="J557" s="1374"/>
      <c r="K557" s="1381"/>
      <c r="L557" s="1374">
        <f>SUMIF(Journal!$C$10:$C$304,ETB!B557,Journal!$E$10:$E$304)</f>
        <v>0</v>
      </c>
      <c r="M557" s="1381">
        <f>SUMIF(Journal!$C$10:$C$304,ETB!B557,Journal!$F$10:$F$304)</f>
        <v>0</v>
      </c>
      <c r="N557" s="1374"/>
      <c r="O557" s="1375"/>
      <c r="P557" s="335">
        <f t="shared" si="69"/>
        <v>321</v>
      </c>
      <c r="Q557" s="1392">
        <f t="shared" ca="1" si="74"/>
        <v>0</v>
      </c>
      <c r="R557" s="1395">
        <f t="shared" ca="1" si="75"/>
        <v>0</v>
      </c>
      <c r="S557" s="332">
        <f t="shared" si="70"/>
        <v>321</v>
      </c>
      <c r="T557" s="776"/>
      <c r="U557" s="1383">
        <f t="shared" ca="1" si="71"/>
        <v>0</v>
      </c>
    </row>
    <row r="558" spans="2:21" hidden="1">
      <c r="B558" s="757">
        <v>322</v>
      </c>
      <c r="C558" s="331" t="s">
        <v>2218</v>
      </c>
      <c r="D558" s="1392">
        <f ca="1">SUMIF(TB!$B$9:$E$120,ETB!B558,TB!$D$9:$D$120)</f>
        <v>0</v>
      </c>
      <c r="E558" s="1393">
        <f ca="1">SUMIF(TB!$B$9:$E$120,ETB!B558,TB!$E$9:$E$120)</f>
        <v>0</v>
      </c>
      <c r="F558" s="1374"/>
      <c r="G558" s="1381"/>
      <c r="H558" s="1381"/>
      <c r="I558" s="1381"/>
      <c r="J558" s="1374"/>
      <c r="K558" s="1381"/>
      <c r="L558" s="1374">
        <f>SUMIF(Journal!$C$10:$C$304,ETB!B558,Journal!$E$10:$E$304)</f>
        <v>0</v>
      </c>
      <c r="M558" s="1381">
        <f>SUMIF(Journal!$C$10:$C$304,ETB!B558,Journal!$F$10:$F$304)</f>
        <v>0</v>
      </c>
      <c r="N558" s="1374"/>
      <c r="O558" s="1375"/>
      <c r="P558" s="335">
        <f t="shared" si="69"/>
        <v>322</v>
      </c>
      <c r="Q558" s="1392">
        <f t="shared" ca="1" si="74"/>
        <v>0</v>
      </c>
      <c r="R558" s="1395">
        <f t="shared" ca="1" si="75"/>
        <v>0</v>
      </c>
      <c r="S558" s="332">
        <f t="shared" si="70"/>
        <v>322</v>
      </c>
      <c r="T558" s="776"/>
      <c r="U558" s="1383">
        <f t="shared" ca="1" si="71"/>
        <v>0</v>
      </c>
    </row>
    <row r="559" spans="2:21" hidden="1">
      <c r="B559" s="757">
        <v>323</v>
      </c>
      <c r="C559" s="331" t="s">
        <v>2199</v>
      </c>
      <c r="D559" s="1392">
        <f ca="1">SUMIF(TB!$B$9:$E$120,ETB!B559,TB!$D$9:$D$120)</f>
        <v>0</v>
      </c>
      <c r="E559" s="1393">
        <f ca="1">SUMIF(TB!$B$9:$E$120,ETB!B559,TB!$E$9:$E$120)</f>
        <v>0</v>
      </c>
      <c r="F559" s="1374"/>
      <c r="G559" s="1381"/>
      <c r="H559" s="1381"/>
      <c r="I559" s="1381"/>
      <c r="J559" s="1374"/>
      <c r="K559" s="1381"/>
      <c r="L559" s="1374">
        <f>SUMIF(Journal!$C$10:$C$304,ETB!B559,Journal!$E$10:$E$304)</f>
        <v>0</v>
      </c>
      <c r="M559" s="1381">
        <f>SUMIF(Journal!$C$10:$C$304,ETB!B559,Journal!$F$10:$F$304)</f>
        <v>0</v>
      </c>
      <c r="N559" s="1374"/>
      <c r="O559" s="1375"/>
      <c r="P559" s="335">
        <f t="shared" si="69"/>
        <v>323</v>
      </c>
      <c r="Q559" s="1392">
        <f t="shared" ca="1" si="74"/>
        <v>0</v>
      </c>
      <c r="R559" s="1395">
        <f t="shared" ca="1" si="75"/>
        <v>0</v>
      </c>
      <c r="S559" s="332">
        <f t="shared" si="70"/>
        <v>323</v>
      </c>
      <c r="T559" s="776"/>
      <c r="U559" s="1383">
        <f t="shared" ca="1" si="71"/>
        <v>0</v>
      </c>
    </row>
    <row r="560" spans="2:21" hidden="1">
      <c r="B560" s="757">
        <v>324</v>
      </c>
      <c r="C560" s="331" t="s">
        <v>2219</v>
      </c>
      <c r="D560" s="1392">
        <f ca="1">SUMIF(TB!$B$9:$E$120,ETB!B560,TB!$D$9:$D$120)</f>
        <v>0</v>
      </c>
      <c r="E560" s="1393">
        <f ca="1">SUMIF(TB!$B$9:$E$120,ETB!B560,TB!$E$9:$E$120)</f>
        <v>0</v>
      </c>
      <c r="F560" s="1374"/>
      <c r="G560" s="1381"/>
      <c r="H560" s="1381"/>
      <c r="I560" s="1381"/>
      <c r="J560" s="1374"/>
      <c r="K560" s="1381"/>
      <c r="L560" s="1374">
        <f>SUMIF(Journal!$C$10:$C$304,ETB!B560,Journal!$E$10:$E$304)</f>
        <v>0</v>
      </c>
      <c r="M560" s="1381">
        <f>SUMIF(Journal!$C$10:$C$304,ETB!B560,Journal!$F$10:$F$304)</f>
        <v>0</v>
      </c>
      <c r="N560" s="1374"/>
      <c r="O560" s="1375"/>
      <c r="P560" s="335">
        <f t="shared" si="69"/>
        <v>324</v>
      </c>
      <c r="Q560" s="1392">
        <f t="shared" ca="1" si="74"/>
        <v>0</v>
      </c>
      <c r="R560" s="1395">
        <f t="shared" ca="1" si="75"/>
        <v>0</v>
      </c>
      <c r="S560" s="332">
        <f t="shared" si="70"/>
        <v>324</v>
      </c>
      <c r="T560" s="776"/>
      <c r="U560" s="1383">
        <f t="shared" ca="1" si="71"/>
        <v>0</v>
      </c>
    </row>
    <row r="561" spans="2:21" hidden="1">
      <c r="B561" s="757">
        <v>325</v>
      </c>
      <c r="C561" s="331" t="s">
        <v>2000</v>
      </c>
      <c r="D561" s="1392">
        <f ca="1">SUMIF(TB!$B$9:$E$120,ETB!B561,TB!$D$9:$D$120)</f>
        <v>0</v>
      </c>
      <c r="E561" s="1393">
        <f ca="1">SUMIF(TB!$B$9:$E$120,ETB!B561,TB!$E$9:$E$120)</f>
        <v>0</v>
      </c>
      <c r="F561" s="1374"/>
      <c r="G561" s="1381"/>
      <c r="H561" s="1381"/>
      <c r="I561" s="1381"/>
      <c r="J561" s="1374"/>
      <c r="K561" s="1381"/>
      <c r="L561" s="1374">
        <f>SUMIF(Journal!$C$10:$C$304,ETB!B561,Journal!$E$10:$E$304)</f>
        <v>0</v>
      </c>
      <c r="M561" s="1381">
        <f>SUMIF(Journal!$C$10:$C$304,ETB!B561,Journal!$F$10:$F$304)</f>
        <v>0</v>
      </c>
      <c r="N561" s="1374"/>
      <c r="O561" s="1375"/>
      <c r="P561" s="335">
        <f t="shared" si="69"/>
        <v>325</v>
      </c>
      <c r="Q561" s="1392">
        <f t="shared" ca="1" si="74"/>
        <v>0</v>
      </c>
      <c r="R561" s="1395">
        <f t="shared" ca="1" si="75"/>
        <v>0</v>
      </c>
      <c r="S561" s="332">
        <f t="shared" si="70"/>
        <v>325</v>
      </c>
      <c r="T561" s="776"/>
      <c r="U561" s="1383">
        <f t="shared" ca="1" si="71"/>
        <v>0</v>
      </c>
    </row>
    <row r="562" spans="2:21" hidden="1">
      <c r="B562" s="757">
        <v>326</v>
      </c>
      <c r="C562" s="331" t="s">
        <v>2000</v>
      </c>
      <c r="D562" s="1392">
        <f ca="1">SUMIF(TB!$B$9:$E$120,ETB!B562,TB!$D$9:$D$120)</f>
        <v>0</v>
      </c>
      <c r="E562" s="1393">
        <f ca="1">SUMIF(TB!$B$9:$E$120,ETB!B562,TB!$E$9:$E$120)</f>
        <v>0</v>
      </c>
      <c r="F562" s="1374"/>
      <c r="G562" s="1381"/>
      <c r="H562" s="1381"/>
      <c r="I562" s="1381"/>
      <c r="J562" s="1374"/>
      <c r="K562" s="1381"/>
      <c r="L562" s="1374">
        <f>SUMIF(Journal!$C$10:$C$304,ETB!B562,Journal!$E$10:$E$304)</f>
        <v>0</v>
      </c>
      <c r="M562" s="1381">
        <f>SUMIF(Journal!$C$10:$C$304,ETB!B562,Journal!$F$10:$F$304)</f>
        <v>0</v>
      </c>
      <c r="N562" s="1374"/>
      <c r="O562" s="1375"/>
      <c r="P562" s="335">
        <f t="shared" si="69"/>
        <v>326</v>
      </c>
      <c r="Q562" s="1392">
        <f t="shared" ca="1" si="74"/>
        <v>0</v>
      </c>
      <c r="R562" s="1395">
        <f t="shared" ca="1" si="75"/>
        <v>0</v>
      </c>
      <c r="S562" s="332">
        <f t="shared" si="70"/>
        <v>326</v>
      </c>
      <c r="T562" s="776"/>
      <c r="U562" s="1383">
        <f t="shared" ca="1" si="71"/>
        <v>0</v>
      </c>
    </row>
    <row r="563" spans="2:21" hidden="1">
      <c r="B563" s="757">
        <v>330</v>
      </c>
      <c r="C563" s="331" t="s">
        <v>2179</v>
      </c>
      <c r="D563" s="1392">
        <f ca="1">SUMIF(TB!$B$9:$E$120,ETB!B563,TB!$D$9:$D$120)</f>
        <v>0</v>
      </c>
      <c r="E563" s="1393">
        <f ca="1">SUMIF(TB!$B$9:$E$120,ETB!B563,TB!$E$9:$E$120)</f>
        <v>0</v>
      </c>
      <c r="F563" s="1374"/>
      <c r="G563" s="1381"/>
      <c r="H563" s="1381"/>
      <c r="I563" s="1381"/>
      <c r="J563" s="1374"/>
      <c r="K563" s="1381"/>
      <c r="L563" s="1374">
        <f>SUMIF(Journal!$C$10:$C$304,ETB!B563,Journal!$E$10:$E$304)</f>
        <v>0</v>
      </c>
      <c r="M563" s="1381">
        <f>SUMIF(Journal!$C$10:$C$304,ETB!B563,Journal!$F$10:$F$304)</f>
        <v>0</v>
      </c>
      <c r="N563" s="1374"/>
      <c r="O563" s="1375"/>
      <c r="P563" s="335">
        <f t="shared" ref="P563:P635" si="76">B563</f>
        <v>330</v>
      </c>
      <c r="Q563" s="1392">
        <f t="shared" ca="1" si="74"/>
        <v>0</v>
      </c>
      <c r="R563" s="1395">
        <f t="shared" ca="1" si="75"/>
        <v>0</v>
      </c>
      <c r="S563" s="332">
        <f t="shared" ref="S563:S635" si="77">B563</f>
        <v>330</v>
      </c>
      <c r="T563" s="776"/>
      <c r="U563" s="1383">
        <f t="shared" ca="1" si="71"/>
        <v>0</v>
      </c>
    </row>
    <row r="564" spans="2:21" hidden="1">
      <c r="B564" s="757">
        <v>331</v>
      </c>
      <c r="C564" s="331" t="s">
        <v>2139</v>
      </c>
      <c r="D564" s="1392">
        <f ca="1">SUMIF(TB!$B$9:$E$120,ETB!B564,TB!$D$9:$D$120)</f>
        <v>0</v>
      </c>
      <c r="E564" s="1393">
        <f ca="1">SUMIF(TB!$B$9:$E$120,ETB!B564,TB!$E$9:$E$120)</f>
        <v>0</v>
      </c>
      <c r="F564" s="1374"/>
      <c r="G564" s="1381"/>
      <c r="H564" s="1381"/>
      <c r="I564" s="1381"/>
      <c r="J564" s="1374"/>
      <c r="K564" s="1381"/>
      <c r="L564" s="1374">
        <f>SUMIF(Journal!$C$10:$C$304,ETB!B564,Journal!$E$10:$E$304)</f>
        <v>0</v>
      </c>
      <c r="M564" s="1381">
        <f>SUMIF(Journal!$C$10:$C$304,ETB!B564,Journal!$F$10:$F$304)</f>
        <v>0</v>
      </c>
      <c r="N564" s="1374"/>
      <c r="O564" s="1375"/>
      <c r="P564" s="335">
        <f t="shared" si="76"/>
        <v>331</v>
      </c>
      <c r="Q564" s="1392">
        <f t="shared" ca="1" si="74"/>
        <v>0</v>
      </c>
      <c r="R564" s="1395">
        <f t="shared" ca="1" si="75"/>
        <v>0</v>
      </c>
      <c r="S564" s="332">
        <f t="shared" si="77"/>
        <v>331</v>
      </c>
      <c r="T564" s="776"/>
      <c r="U564" s="1383">
        <f t="shared" ca="1" si="71"/>
        <v>0</v>
      </c>
    </row>
    <row r="565" spans="2:21" hidden="1">
      <c r="B565" s="757">
        <v>332</v>
      </c>
      <c r="C565" s="331" t="s">
        <v>2140</v>
      </c>
      <c r="D565" s="1392">
        <f ca="1">SUMIF(TB!$B$9:$E$120,ETB!B565,TB!$D$9:$D$120)</f>
        <v>0</v>
      </c>
      <c r="E565" s="1393">
        <f ca="1">SUMIF(TB!$B$9:$E$120,ETB!B565,TB!$E$9:$E$120)</f>
        <v>0</v>
      </c>
      <c r="F565" s="1374"/>
      <c r="G565" s="1381"/>
      <c r="H565" s="1381"/>
      <c r="I565" s="1381"/>
      <c r="J565" s="1374"/>
      <c r="K565" s="1381"/>
      <c r="L565" s="1374">
        <f>SUMIF(Journal!$C$10:$C$304,ETB!B565,Journal!$E$10:$E$304)</f>
        <v>0</v>
      </c>
      <c r="M565" s="1381">
        <f>SUMIF(Journal!$C$10:$C$304,ETB!B565,Journal!$F$10:$F$304)</f>
        <v>0</v>
      </c>
      <c r="N565" s="1374"/>
      <c r="O565" s="1375"/>
      <c r="P565" s="335">
        <f t="shared" si="76"/>
        <v>332</v>
      </c>
      <c r="Q565" s="1392">
        <f t="shared" ca="1" si="74"/>
        <v>0</v>
      </c>
      <c r="R565" s="1395">
        <f t="shared" ca="1" si="75"/>
        <v>0</v>
      </c>
      <c r="S565" s="332">
        <f t="shared" si="77"/>
        <v>332</v>
      </c>
      <c r="T565" s="776"/>
      <c r="U565" s="1383">
        <f t="shared" ca="1" si="71"/>
        <v>0</v>
      </c>
    </row>
    <row r="566" spans="2:21" hidden="1">
      <c r="B566" s="757">
        <v>333</v>
      </c>
      <c r="C566" s="331" t="s">
        <v>2141</v>
      </c>
      <c r="D566" s="1392">
        <f ca="1">SUMIF(TB!$B$9:$E$120,ETB!B566,TB!$D$9:$D$120)</f>
        <v>0</v>
      </c>
      <c r="E566" s="1393">
        <f ca="1">SUMIF(TB!$B$9:$E$120,ETB!B566,TB!$E$9:$E$120)</f>
        <v>0</v>
      </c>
      <c r="F566" s="1374"/>
      <c r="G566" s="1381"/>
      <c r="H566" s="1381"/>
      <c r="I566" s="1381"/>
      <c r="J566" s="1374"/>
      <c r="K566" s="1381"/>
      <c r="L566" s="1374">
        <f>SUMIF(Journal!$C$10:$C$304,ETB!B566,Journal!$E$10:$E$304)</f>
        <v>0</v>
      </c>
      <c r="M566" s="1381">
        <f>SUMIF(Journal!$C$10:$C$304,ETB!B566,Journal!$F$10:$F$304)</f>
        <v>0</v>
      </c>
      <c r="N566" s="1374"/>
      <c r="O566" s="1375"/>
      <c r="P566" s="335">
        <f t="shared" si="76"/>
        <v>333</v>
      </c>
      <c r="Q566" s="1392">
        <f t="shared" ca="1" si="74"/>
        <v>0</v>
      </c>
      <c r="R566" s="1395">
        <f t="shared" ca="1" si="75"/>
        <v>0</v>
      </c>
      <c r="S566" s="332">
        <f t="shared" si="77"/>
        <v>333</v>
      </c>
      <c r="T566" s="776"/>
      <c r="U566" s="1383">
        <f t="shared" ca="1" si="71"/>
        <v>0</v>
      </c>
    </row>
    <row r="567" spans="2:21" hidden="1">
      <c r="B567" s="757">
        <v>334</v>
      </c>
      <c r="C567" s="331" t="s">
        <v>2142</v>
      </c>
      <c r="D567" s="1392">
        <f ca="1">SUMIF(TB!$B$9:$E$120,ETB!B567,TB!$D$9:$D$120)</f>
        <v>0</v>
      </c>
      <c r="E567" s="1393">
        <f ca="1">SUMIF(TB!$B$9:$E$120,ETB!B567,TB!$E$9:$E$120)</f>
        <v>0</v>
      </c>
      <c r="F567" s="1374"/>
      <c r="G567" s="1381"/>
      <c r="H567" s="1381"/>
      <c r="I567" s="1381"/>
      <c r="J567" s="1374"/>
      <c r="K567" s="1381"/>
      <c r="L567" s="1374">
        <f>SUMIF(Journal!$C$10:$C$304,ETB!B567,Journal!$E$10:$E$304)</f>
        <v>0</v>
      </c>
      <c r="M567" s="1381">
        <f>SUMIF(Journal!$C$10:$C$304,ETB!B567,Journal!$F$10:$F$304)</f>
        <v>0</v>
      </c>
      <c r="N567" s="1374"/>
      <c r="O567" s="1375"/>
      <c r="P567" s="335">
        <f t="shared" si="76"/>
        <v>334</v>
      </c>
      <c r="Q567" s="1392">
        <f t="shared" ca="1" si="74"/>
        <v>0</v>
      </c>
      <c r="R567" s="1395">
        <f t="shared" ca="1" si="75"/>
        <v>0</v>
      </c>
      <c r="S567" s="332">
        <f t="shared" si="77"/>
        <v>334</v>
      </c>
      <c r="T567" s="776"/>
      <c r="U567" s="1383">
        <f t="shared" ca="1" si="71"/>
        <v>0</v>
      </c>
    </row>
    <row r="568" spans="2:21" hidden="1">
      <c r="B568" s="757">
        <v>335</v>
      </c>
      <c r="C568" s="331" t="s">
        <v>2143</v>
      </c>
      <c r="D568" s="1392">
        <f ca="1">SUMIF(TB!$B$9:$E$120,ETB!B568,TB!$D$9:$D$120)</f>
        <v>0</v>
      </c>
      <c r="E568" s="1393">
        <f ca="1">SUMIF(TB!$B$9:$E$120,ETB!B568,TB!$E$9:$E$120)</f>
        <v>0</v>
      </c>
      <c r="F568" s="1374"/>
      <c r="G568" s="1381"/>
      <c r="H568" s="1381"/>
      <c r="I568" s="1381"/>
      <c r="J568" s="1374"/>
      <c r="K568" s="1381"/>
      <c r="L568" s="1374">
        <f>SUMIF(Journal!$C$10:$C$304,ETB!B568,Journal!$E$10:$E$304)</f>
        <v>0</v>
      </c>
      <c r="M568" s="1381">
        <f>SUMIF(Journal!$C$10:$C$304,ETB!B568,Journal!$F$10:$F$304)</f>
        <v>0</v>
      </c>
      <c r="N568" s="1374"/>
      <c r="O568" s="1375"/>
      <c r="P568" s="335">
        <f t="shared" si="76"/>
        <v>335</v>
      </c>
      <c r="Q568" s="1392">
        <f t="shared" ca="1" si="74"/>
        <v>0</v>
      </c>
      <c r="R568" s="1395">
        <f t="shared" ca="1" si="75"/>
        <v>0</v>
      </c>
      <c r="S568" s="332">
        <f t="shared" si="77"/>
        <v>335</v>
      </c>
      <c r="T568" s="776"/>
      <c r="U568" s="1383">
        <f t="shared" ca="1" si="71"/>
        <v>0</v>
      </c>
    </row>
    <row r="569" spans="2:21" hidden="1">
      <c r="B569" s="757">
        <v>336</v>
      </c>
      <c r="C569" s="331" t="s">
        <v>2177</v>
      </c>
      <c r="D569" s="1392">
        <f ca="1">SUMIF(TB!$B$9:$E$120,ETB!B569,TB!$D$9:$D$120)</f>
        <v>0</v>
      </c>
      <c r="E569" s="1393">
        <f ca="1">SUMIF(TB!$B$9:$E$120,ETB!B569,TB!$E$9:$E$120)</f>
        <v>0</v>
      </c>
      <c r="F569" s="1374"/>
      <c r="G569" s="1381"/>
      <c r="H569" s="1381"/>
      <c r="I569" s="1381"/>
      <c r="J569" s="1374"/>
      <c r="K569" s="1381"/>
      <c r="L569" s="1374">
        <f>SUMIF(Journal!$C$10:$C$304,ETB!B569,Journal!$E$10:$E$304)</f>
        <v>0</v>
      </c>
      <c r="M569" s="1381">
        <f>SUMIF(Journal!$C$10:$C$304,ETB!B569,Journal!$F$10:$F$304)</f>
        <v>0</v>
      </c>
      <c r="N569" s="1374"/>
      <c r="O569" s="1375"/>
      <c r="P569" s="335">
        <f t="shared" si="76"/>
        <v>336</v>
      </c>
      <c r="Q569" s="1392">
        <f t="shared" ca="1" si="74"/>
        <v>0</v>
      </c>
      <c r="R569" s="1395">
        <f t="shared" ca="1" si="75"/>
        <v>0</v>
      </c>
      <c r="S569" s="332">
        <f t="shared" si="77"/>
        <v>336</v>
      </c>
      <c r="T569" s="776"/>
      <c r="U569" s="1383">
        <f t="shared" ca="1" si="71"/>
        <v>0</v>
      </c>
    </row>
    <row r="570" spans="2:21" hidden="1">
      <c r="B570" s="757">
        <v>337</v>
      </c>
      <c r="C570" s="331" t="s">
        <v>2178</v>
      </c>
      <c r="D570" s="1392">
        <f ca="1">SUMIF(TB!$B$9:$E$120,ETB!B570,TB!$D$9:$D$120)</f>
        <v>0</v>
      </c>
      <c r="E570" s="1393">
        <f ca="1">SUMIF(TB!$B$9:$E$120,ETB!B570,TB!$E$9:$E$120)</f>
        <v>0</v>
      </c>
      <c r="F570" s="1374"/>
      <c r="G570" s="1381"/>
      <c r="H570" s="1381"/>
      <c r="I570" s="1381"/>
      <c r="J570" s="1374"/>
      <c r="K570" s="1381"/>
      <c r="L570" s="1374">
        <f>SUMIF(Journal!$C$10:$C$304,ETB!B570,Journal!$E$10:$E$304)</f>
        <v>0</v>
      </c>
      <c r="M570" s="1381">
        <f>SUMIF(Journal!$C$10:$C$304,ETB!B570,Journal!$F$10:$F$304)</f>
        <v>0</v>
      </c>
      <c r="N570" s="1374"/>
      <c r="O570" s="1375"/>
      <c r="P570" s="335">
        <f t="shared" si="76"/>
        <v>337</v>
      </c>
      <c r="Q570" s="1392">
        <f t="shared" ca="1" si="74"/>
        <v>0</v>
      </c>
      <c r="R570" s="1395">
        <f t="shared" ca="1" si="75"/>
        <v>0</v>
      </c>
      <c r="S570" s="332">
        <f t="shared" si="77"/>
        <v>337</v>
      </c>
      <c r="T570" s="776"/>
      <c r="U570" s="1383">
        <f t="shared" ca="1" si="71"/>
        <v>0</v>
      </c>
    </row>
    <row r="571" spans="2:21" hidden="1">
      <c r="B571" s="757">
        <v>338</v>
      </c>
      <c r="C571" s="331" t="s">
        <v>2146</v>
      </c>
      <c r="D571" s="1392">
        <f ca="1">SUMIF(TB!$B$9:$E$120,ETB!B571,TB!$D$9:$D$120)</f>
        <v>0</v>
      </c>
      <c r="E571" s="1393">
        <f ca="1">SUMIF(TB!$B$9:$E$120,ETB!B571,TB!$E$9:$E$120)</f>
        <v>0</v>
      </c>
      <c r="F571" s="1374"/>
      <c r="G571" s="1381"/>
      <c r="H571" s="1381"/>
      <c r="I571" s="1381"/>
      <c r="J571" s="1374"/>
      <c r="K571" s="1381"/>
      <c r="L571" s="1374">
        <f>SUMIF(Journal!$C$10:$C$304,ETB!B571,Journal!$E$10:$E$304)</f>
        <v>0</v>
      </c>
      <c r="M571" s="1381">
        <f>SUMIF(Journal!$C$10:$C$304,ETB!B571,Journal!$F$10:$F$304)</f>
        <v>0</v>
      </c>
      <c r="N571" s="1374"/>
      <c r="O571" s="1375"/>
      <c r="P571" s="335">
        <f t="shared" si="76"/>
        <v>338</v>
      </c>
      <c r="Q571" s="1392">
        <f t="shared" ca="1" si="74"/>
        <v>0</v>
      </c>
      <c r="R571" s="1395">
        <f t="shared" ca="1" si="75"/>
        <v>0</v>
      </c>
      <c r="S571" s="332">
        <f t="shared" si="77"/>
        <v>338</v>
      </c>
      <c r="T571" s="776"/>
      <c r="U571" s="1383">
        <f t="shared" ca="1" si="71"/>
        <v>0</v>
      </c>
    </row>
    <row r="572" spans="2:21" hidden="1">
      <c r="B572" s="757">
        <v>339</v>
      </c>
      <c r="C572" s="331" t="s">
        <v>2152</v>
      </c>
      <c r="D572" s="1392">
        <f ca="1">SUMIF(TB!$B$9:$E$120,ETB!B572,TB!$D$9:$D$120)</f>
        <v>0</v>
      </c>
      <c r="E572" s="1393">
        <f ca="1">SUMIF(TB!$B$9:$E$120,ETB!B572,TB!$E$9:$E$120)</f>
        <v>0</v>
      </c>
      <c r="F572" s="1374"/>
      <c r="G572" s="1381"/>
      <c r="H572" s="1381"/>
      <c r="I572" s="1381"/>
      <c r="J572" s="1374"/>
      <c r="K572" s="1381"/>
      <c r="L572" s="1374">
        <f>SUMIF(Journal!$C$10:$C$304,ETB!B572,Journal!$E$10:$E$304)</f>
        <v>0</v>
      </c>
      <c r="M572" s="1381">
        <f>SUMIF(Journal!$C$10:$C$304,ETB!B572,Journal!$F$10:$F$304)</f>
        <v>0</v>
      </c>
      <c r="N572" s="1374"/>
      <c r="O572" s="1375"/>
      <c r="P572" s="335">
        <f t="shared" si="76"/>
        <v>339</v>
      </c>
      <c r="Q572" s="1392">
        <f t="shared" ca="1" si="74"/>
        <v>0</v>
      </c>
      <c r="R572" s="1395">
        <f t="shared" ca="1" si="75"/>
        <v>0</v>
      </c>
      <c r="S572" s="332">
        <f t="shared" si="77"/>
        <v>339</v>
      </c>
      <c r="T572" s="776"/>
      <c r="U572" s="1383">
        <f t="shared" ca="1" si="71"/>
        <v>0</v>
      </c>
    </row>
    <row r="573" spans="2:21" hidden="1">
      <c r="B573" s="757">
        <v>344</v>
      </c>
      <c r="C573" s="331" t="s">
        <v>2172</v>
      </c>
      <c r="D573" s="1392">
        <f ca="1">SUMIF(TB!$B$9:$E$120,ETB!B573,TB!$D$9:$D$120)</f>
        <v>0</v>
      </c>
      <c r="E573" s="1393">
        <f ca="1">SUMIF(TB!$B$9:$E$120,ETB!B573,TB!$E$9:$E$120)</f>
        <v>0</v>
      </c>
      <c r="F573" s="1374"/>
      <c r="G573" s="1381"/>
      <c r="H573" s="1381"/>
      <c r="I573" s="1381"/>
      <c r="J573" s="1374"/>
      <c r="K573" s="1381"/>
      <c r="L573" s="1374">
        <f>SUMIF(Journal!$C$10:$C$304,ETB!B573,Journal!$E$10:$E$304)</f>
        <v>0</v>
      </c>
      <c r="M573" s="1381">
        <f>SUMIF(Journal!$C$10:$C$304,ETB!B573,Journal!$F$10:$F$304)</f>
        <v>0</v>
      </c>
      <c r="N573" s="1374"/>
      <c r="O573" s="1375"/>
      <c r="P573" s="335">
        <f t="shared" si="76"/>
        <v>344</v>
      </c>
      <c r="Q573" s="1392">
        <f t="shared" ca="1" si="74"/>
        <v>0</v>
      </c>
      <c r="R573" s="1395">
        <f t="shared" ca="1" si="75"/>
        <v>0</v>
      </c>
      <c r="S573" s="332">
        <f t="shared" si="77"/>
        <v>344</v>
      </c>
      <c r="T573" s="776"/>
      <c r="U573" s="1383">
        <f t="shared" ca="1" si="71"/>
        <v>0</v>
      </c>
    </row>
    <row r="574" spans="2:21" hidden="1">
      <c r="B574" s="757">
        <v>345</v>
      </c>
      <c r="C574" s="331" t="s">
        <v>2130</v>
      </c>
      <c r="D574" s="1392">
        <f ca="1">SUMIF(TB!$B$9:$E$120,ETB!B574,TB!$D$9:$D$120)</f>
        <v>0</v>
      </c>
      <c r="E574" s="1393">
        <f ca="1">SUMIF(TB!$B$9:$E$120,ETB!B574,TB!$E$9:$E$120)</f>
        <v>0</v>
      </c>
      <c r="F574" s="1374"/>
      <c r="G574" s="1381"/>
      <c r="H574" s="1381"/>
      <c r="I574" s="1381"/>
      <c r="J574" s="1374"/>
      <c r="K574" s="1381"/>
      <c r="L574" s="1374">
        <f>SUMIF(Journal!$C$10:$C$304,ETB!B574,Journal!$E$10:$E$304)</f>
        <v>0</v>
      </c>
      <c r="M574" s="1381">
        <f>SUMIF(Journal!$C$10:$C$304,ETB!B574,Journal!$F$10:$F$304)</f>
        <v>0</v>
      </c>
      <c r="N574" s="1374"/>
      <c r="O574" s="1375"/>
      <c r="P574" s="335">
        <f t="shared" si="76"/>
        <v>345</v>
      </c>
      <c r="Q574" s="1392">
        <f t="shared" ca="1" si="74"/>
        <v>0</v>
      </c>
      <c r="R574" s="1395">
        <f t="shared" ca="1" si="75"/>
        <v>0</v>
      </c>
      <c r="S574" s="332">
        <f t="shared" si="77"/>
        <v>345</v>
      </c>
      <c r="T574" s="776"/>
      <c r="U574" s="1383">
        <f t="shared" ca="1" si="71"/>
        <v>0</v>
      </c>
    </row>
    <row r="575" spans="2:21" hidden="1">
      <c r="B575" s="757">
        <v>346</v>
      </c>
      <c r="C575" s="331" t="s">
        <v>2131</v>
      </c>
      <c r="D575" s="1392">
        <f ca="1">SUMIF(TB!$B$9:$E$120,ETB!B575,TB!$D$9:$D$120)</f>
        <v>0</v>
      </c>
      <c r="E575" s="1393">
        <f ca="1">SUMIF(TB!$B$9:$E$120,ETB!B575,TB!$E$9:$E$120)</f>
        <v>0</v>
      </c>
      <c r="F575" s="1374"/>
      <c r="G575" s="1381"/>
      <c r="H575" s="1381"/>
      <c r="I575" s="1381"/>
      <c r="J575" s="1374"/>
      <c r="K575" s="1381"/>
      <c r="L575" s="1374">
        <f>SUMIF(Journal!$C$10:$C$304,ETB!B575,Journal!$E$10:$E$304)</f>
        <v>0</v>
      </c>
      <c r="M575" s="1381">
        <f>SUMIF(Journal!$C$10:$C$304,ETB!B575,Journal!$F$10:$F$304)</f>
        <v>0</v>
      </c>
      <c r="N575" s="1374"/>
      <c r="O575" s="1375"/>
      <c r="P575" s="335">
        <f t="shared" si="76"/>
        <v>346</v>
      </c>
      <c r="Q575" s="1392">
        <f t="shared" ca="1" si="74"/>
        <v>0</v>
      </c>
      <c r="R575" s="1395">
        <f t="shared" ca="1" si="75"/>
        <v>0</v>
      </c>
      <c r="S575" s="332">
        <f t="shared" si="77"/>
        <v>346</v>
      </c>
      <c r="T575" s="776"/>
      <c r="U575" s="1383">
        <f t="shared" ca="1" si="71"/>
        <v>0</v>
      </c>
    </row>
    <row r="576" spans="2:21" hidden="1">
      <c r="B576" s="757">
        <v>347</v>
      </c>
      <c r="C576" s="331" t="s">
        <v>2132</v>
      </c>
      <c r="D576" s="1392">
        <f ca="1">SUMIF(TB!$B$9:$E$120,ETB!B576,TB!$D$9:$D$120)</f>
        <v>0</v>
      </c>
      <c r="E576" s="1393">
        <f ca="1">SUMIF(TB!$B$9:$E$120,ETB!B576,TB!$E$9:$E$120)</f>
        <v>0</v>
      </c>
      <c r="F576" s="1374"/>
      <c r="G576" s="1381"/>
      <c r="H576" s="1381"/>
      <c r="I576" s="1381"/>
      <c r="J576" s="1374"/>
      <c r="K576" s="1381"/>
      <c r="L576" s="1374">
        <f>SUMIF(Journal!$C$10:$C$304,ETB!B576,Journal!$E$10:$E$304)</f>
        <v>0</v>
      </c>
      <c r="M576" s="1381">
        <f>SUMIF(Journal!$C$10:$C$304,ETB!B576,Journal!$F$10:$F$304)</f>
        <v>0</v>
      </c>
      <c r="N576" s="1374"/>
      <c r="O576" s="1375"/>
      <c r="P576" s="335">
        <f t="shared" si="76"/>
        <v>347</v>
      </c>
      <c r="Q576" s="1392">
        <f t="shared" ca="1" si="74"/>
        <v>0</v>
      </c>
      <c r="R576" s="1395">
        <f t="shared" ca="1" si="75"/>
        <v>0</v>
      </c>
      <c r="S576" s="332">
        <f t="shared" si="77"/>
        <v>347</v>
      </c>
      <c r="T576" s="776"/>
      <c r="U576" s="1383">
        <f t="shared" ca="1" si="71"/>
        <v>0</v>
      </c>
    </row>
    <row r="577" spans="2:21" hidden="1">
      <c r="B577" s="757">
        <v>349</v>
      </c>
      <c r="C577" s="331" t="s">
        <v>2133</v>
      </c>
      <c r="D577" s="1392">
        <f ca="1">SUMIF(TB!$B$9:$E$120,ETB!B577,TB!$D$9:$D$120)</f>
        <v>0</v>
      </c>
      <c r="E577" s="1393">
        <f ca="1">SUMIF(TB!$B$9:$E$120,ETB!B577,TB!$E$9:$E$120)</f>
        <v>0</v>
      </c>
      <c r="F577" s="1374"/>
      <c r="G577" s="1381"/>
      <c r="H577" s="1381"/>
      <c r="I577" s="1381"/>
      <c r="J577" s="1374"/>
      <c r="K577" s="1381"/>
      <c r="L577" s="1374">
        <f>SUMIF(Journal!$C$10:$C$304,ETB!B577,Journal!$E$10:$E$304)</f>
        <v>0</v>
      </c>
      <c r="M577" s="1381">
        <f>SUMIF(Journal!$C$10:$C$304,ETB!B577,Journal!$F$10:$F$304)</f>
        <v>0</v>
      </c>
      <c r="N577" s="1374"/>
      <c r="O577" s="1375"/>
      <c r="P577" s="335">
        <f t="shared" ref="P577:P579" si="78">B577</f>
        <v>349</v>
      </c>
      <c r="Q577" s="1392">
        <f t="shared" ca="1" si="74"/>
        <v>0</v>
      </c>
      <c r="R577" s="1395">
        <f t="shared" ca="1" si="75"/>
        <v>0</v>
      </c>
      <c r="S577" s="332">
        <f t="shared" si="77"/>
        <v>349</v>
      </c>
      <c r="T577" s="776"/>
      <c r="U577" s="1383">
        <f t="shared" ref="U577:U640" ca="1" si="79">+Q577-R577</f>
        <v>0</v>
      </c>
    </row>
    <row r="578" spans="2:21" hidden="1">
      <c r="B578" s="757">
        <v>350</v>
      </c>
      <c r="C578" s="331" t="s">
        <v>2134</v>
      </c>
      <c r="D578" s="1392">
        <f ca="1">SUMIF(TB!$B$9:$E$120,ETB!B578,TB!$D$9:$D$120)</f>
        <v>0</v>
      </c>
      <c r="E578" s="1393">
        <f ca="1">SUMIF(TB!$B$9:$E$120,ETB!B578,TB!$E$9:$E$120)</f>
        <v>0</v>
      </c>
      <c r="F578" s="1374"/>
      <c r="G578" s="1381"/>
      <c r="H578" s="1381"/>
      <c r="I578" s="1381"/>
      <c r="J578" s="1374"/>
      <c r="K578" s="1381"/>
      <c r="L578" s="1374">
        <f>SUMIF(Journal!$C$10:$C$304,ETB!B578,Journal!$E$10:$E$304)</f>
        <v>0</v>
      </c>
      <c r="M578" s="1381">
        <f>SUMIF(Journal!$C$10:$C$304,ETB!B578,Journal!$F$10:$F$304)</f>
        <v>0</v>
      </c>
      <c r="N578" s="1374"/>
      <c r="O578" s="1375"/>
      <c r="P578" s="335">
        <f t="shared" si="78"/>
        <v>350</v>
      </c>
      <c r="Q578" s="1392">
        <f t="shared" ca="1" si="74"/>
        <v>0</v>
      </c>
      <c r="R578" s="1395">
        <f t="shared" ca="1" si="75"/>
        <v>0</v>
      </c>
      <c r="S578" s="332">
        <f t="shared" si="77"/>
        <v>350</v>
      </c>
      <c r="T578" s="776"/>
      <c r="U578" s="1383">
        <f t="shared" ca="1" si="79"/>
        <v>0</v>
      </c>
    </row>
    <row r="579" spans="2:21" hidden="1">
      <c r="B579" s="757">
        <v>351</v>
      </c>
      <c r="C579" s="331" t="s">
        <v>2214</v>
      </c>
      <c r="D579" s="1392">
        <f ca="1">SUMIF(TB!$B$9:$E$120,ETB!B579,TB!$D$9:$D$120)</f>
        <v>0</v>
      </c>
      <c r="E579" s="1393">
        <f ca="1">SUMIF(TB!$B$9:$E$120,ETB!B579,TB!$E$9:$E$120)</f>
        <v>0</v>
      </c>
      <c r="F579" s="1374"/>
      <c r="G579" s="1381"/>
      <c r="H579" s="1381"/>
      <c r="I579" s="1381"/>
      <c r="J579" s="1374"/>
      <c r="K579" s="1381"/>
      <c r="L579" s="1374">
        <f>SUMIF(Journal!$C$10:$C$304,ETB!B579,Journal!$E$10:$E$304)</f>
        <v>0</v>
      </c>
      <c r="M579" s="1381">
        <f>SUMIF(Journal!$C$10:$C$304,ETB!B579,Journal!$F$10:$F$304)</f>
        <v>0</v>
      </c>
      <c r="N579" s="1374"/>
      <c r="O579" s="1375"/>
      <c r="P579" s="335">
        <f t="shared" si="78"/>
        <v>351</v>
      </c>
      <c r="Q579" s="1392">
        <f t="shared" ca="1" si="74"/>
        <v>0</v>
      </c>
      <c r="R579" s="1395">
        <f t="shared" ca="1" si="75"/>
        <v>0</v>
      </c>
      <c r="S579" s="332">
        <f t="shared" si="77"/>
        <v>351</v>
      </c>
      <c r="T579" s="776"/>
      <c r="U579" s="1383">
        <f t="shared" ca="1" si="79"/>
        <v>0</v>
      </c>
    </row>
    <row r="580" spans="2:21" hidden="1">
      <c r="B580" s="757">
        <v>352</v>
      </c>
      <c r="C580" s="331" t="s">
        <v>2000</v>
      </c>
      <c r="D580" s="1392">
        <f ca="1">SUMIF(TB!$B$9:$E$120,ETB!B580,TB!$D$9:$D$120)</f>
        <v>0</v>
      </c>
      <c r="E580" s="1393">
        <f ca="1">SUMIF(TB!$B$9:$E$120,ETB!B580,TB!$E$9:$E$120)</f>
        <v>0</v>
      </c>
      <c r="F580" s="1374"/>
      <c r="G580" s="1381"/>
      <c r="H580" s="1381"/>
      <c r="I580" s="1381"/>
      <c r="J580" s="1374"/>
      <c r="K580" s="1381"/>
      <c r="L580" s="1374">
        <f>SUMIF(Journal!$C$10:$C$304,ETB!B580,Journal!$E$10:$E$304)</f>
        <v>0</v>
      </c>
      <c r="M580" s="1381">
        <f>SUMIF(Journal!$C$10:$C$304,ETB!B580,Journal!$F$10:$F$304)</f>
        <v>0</v>
      </c>
      <c r="N580" s="1374"/>
      <c r="O580" s="1375"/>
      <c r="P580" s="335">
        <f t="shared" si="76"/>
        <v>352</v>
      </c>
      <c r="Q580" s="1392">
        <f t="shared" ca="1" si="74"/>
        <v>0</v>
      </c>
      <c r="R580" s="1395">
        <f t="shared" ca="1" si="75"/>
        <v>0</v>
      </c>
      <c r="S580" s="332">
        <f t="shared" si="77"/>
        <v>352</v>
      </c>
      <c r="T580" s="776"/>
      <c r="U580" s="1383">
        <f t="shared" ca="1" si="79"/>
        <v>0</v>
      </c>
    </row>
    <row r="581" spans="2:21" hidden="1">
      <c r="B581" s="757">
        <v>353</v>
      </c>
      <c r="C581" s="331" t="s">
        <v>2000</v>
      </c>
      <c r="D581" s="1392">
        <f ca="1">SUMIF(TB!$B$9:$E$120,ETB!B581,TB!$D$9:$D$120)</f>
        <v>0</v>
      </c>
      <c r="E581" s="1393">
        <f ca="1">SUMIF(TB!$B$9:$E$120,ETB!B581,TB!$E$9:$E$120)</f>
        <v>0</v>
      </c>
      <c r="F581" s="1374"/>
      <c r="G581" s="1381"/>
      <c r="H581" s="1381"/>
      <c r="I581" s="1381"/>
      <c r="J581" s="1374"/>
      <c r="K581" s="1381"/>
      <c r="L581" s="1374">
        <f>SUMIF(Journal!$C$10:$C$304,ETB!B581,Journal!$E$10:$E$304)</f>
        <v>0</v>
      </c>
      <c r="M581" s="1381">
        <f>SUMIF(Journal!$C$10:$C$304,ETB!B581,Journal!$F$10:$F$304)</f>
        <v>0</v>
      </c>
      <c r="N581" s="1374"/>
      <c r="O581" s="1375"/>
      <c r="P581" s="335">
        <f t="shared" si="76"/>
        <v>353</v>
      </c>
      <c r="Q581" s="1392">
        <f t="shared" ca="1" si="74"/>
        <v>0</v>
      </c>
      <c r="R581" s="1395">
        <f t="shared" ca="1" si="75"/>
        <v>0</v>
      </c>
      <c r="S581" s="332">
        <f t="shared" si="77"/>
        <v>353</v>
      </c>
      <c r="T581" s="776"/>
      <c r="U581" s="1383">
        <f t="shared" ca="1" si="79"/>
        <v>0</v>
      </c>
    </row>
    <row r="582" spans="2:21" hidden="1">
      <c r="B582" s="757">
        <v>354</v>
      </c>
      <c r="C582" s="331" t="s">
        <v>2000</v>
      </c>
      <c r="D582" s="1392">
        <f ca="1">SUMIF(TB!$B$9:$E$120,ETB!B582,TB!$D$9:$D$120)</f>
        <v>0</v>
      </c>
      <c r="E582" s="1393">
        <f ca="1">SUMIF(TB!$B$9:$E$120,ETB!B582,TB!$E$9:$E$120)</f>
        <v>0</v>
      </c>
      <c r="F582" s="1374"/>
      <c r="G582" s="1381"/>
      <c r="H582" s="1381"/>
      <c r="I582" s="1381"/>
      <c r="J582" s="1374"/>
      <c r="K582" s="1381"/>
      <c r="L582" s="1374">
        <f>SUMIF(Journal!$C$10:$C$304,ETB!B582,Journal!$E$10:$E$304)</f>
        <v>0</v>
      </c>
      <c r="M582" s="1381">
        <f>SUMIF(Journal!$C$10:$C$304,ETB!B582,Journal!$F$10:$F$304)</f>
        <v>0</v>
      </c>
      <c r="N582" s="1374"/>
      <c r="O582" s="1375"/>
      <c r="P582" s="335">
        <f t="shared" si="76"/>
        <v>354</v>
      </c>
      <c r="Q582" s="1392">
        <f t="shared" ca="1" si="74"/>
        <v>0</v>
      </c>
      <c r="R582" s="1395">
        <f t="shared" ca="1" si="75"/>
        <v>0</v>
      </c>
      <c r="S582" s="332">
        <f t="shared" si="77"/>
        <v>354</v>
      </c>
      <c r="T582" s="776"/>
      <c r="U582" s="1383">
        <f t="shared" ca="1" si="79"/>
        <v>0</v>
      </c>
    </row>
    <row r="583" spans="2:21" hidden="1">
      <c r="B583" s="757">
        <v>355</v>
      </c>
      <c r="C583" s="331" t="s">
        <v>2000</v>
      </c>
      <c r="D583" s="1392">
        <f ca="1">SUMIF(TB!$B$9:$E$120,ETB!B583,TB!$D$9:$D$120)</f>
        <v>0</v>
      </c>
      <c r="E583" s="1393">
        <f ca="1">SUMIF(TB!$B$9:$E$120,ETB!B583,TB!$E$9:$E$120)</f>
        <v>0</v>
      </c>
      <c r="F583" s="1374"/>
      <c r="G583" s="1381"/>
      <c r="H583" s="1381"/>
      <c r="I583" s="1381"/>
      <c r="J583" s="1374"/>
      <c r="K583" s="1381"/>
      <c r="L583" s="1374">
        <f>SUMIF(Journal!$C$10:$C$304,ETB!B583,Journal!$E$10:$E$304)</f>
        <v>0</v>
      </c>
      <c r="M583" s="1381">
        <f>SUMIF(Journal!$C$10:$C$304,ETB!B583,Journal!$F$10:$F$304)</f>
        <v>0</v>
      </c>
      <c r="N583" s="1374"/>
      <c r="O583" s="1375"/>
      <c r="P583" s="335">
        <f t="shared" si="76"/>
        <v>355</v>
      </c>
      <c r="Q583" s="1392">
        <f t="shared" ca="1" si="74"/>
        <v>0</v>
      </c>
      <c r="R583" s="1395">
        <f t="shared" ca="1" si="75"/>
        <v>0</v>
      </c>
      <c r="S583" s="332">
        <f t="shared" si="77"/>
        <v>355</v>
      </c>
      <c r="T583" s="776"/>
      <c r="U583" s="1383">
        <f t="shared" ca="1" si="79"/>
        <v>0</v>
      </c>
    </row>
    <row r="584" spans="2:21" hidden="1">
      <c r="B584" s="757">
        <v>356</v>
      </c>
      <c r="C584" s="331" t="s">
        <v>2000</v>
      </c>
      <c r="D584" s="1392">
        <f ca="1">SUMIF(TB!$B$9:$E$120,ETB!B584,TB!$D$9:$D$120)</f>
        <v>0</v>
      </c>
      <c r="E584" s="1393">
        <f ca="1">SUMIF(TB!$B$9:$E$120,ETB!B584,TB!$E$9:$E$120)</f>
        <v>0</v>
      </c>
      <c r="F584" s="1374"/>
      <c r="G584" s="1381"/>
      <c r="H584" s="1381"/>
      <c r="I584" s="1381"/>
      <c r="J584" s="1374"/>
      <c r="K584" s="1381"/>
      <c r="L584" s="1374">
        <f>SUMIF(Journal!$C$10:$C$304,ETB!B584,Journal!$E$10:$E$304)</f>
        <v>0</v>
      </c>
      <c r="M584" s="1381">
        <f>SUMIF(Journal!$C$10:$C$304,ETB!B584,Journal!$F$10:$F$304)</f>
        <v>0</v>
      </c>
      <c r="N584" s="1374"/>
      <c r="O584" s="1375"/>
      <c r="P584" s="335">
        <f t="shared" si="76"/>
        <v>356</v>
      </c>
      <c r="Q584" s="1392">
        <f t="shared" ca="1" si="74"/>
        <v>0</v>
      </c>
      <c r="R584" s="1395">
        <f t="shared" ca="1" si="75"/>
        <v>0</v>
      </c>
      <c r="S584" s="332">
        <f t="shared" si="77"/>
        <v>356</v>
      </c>
      <c r="T584" s="776"/>
      <c r="U584" s="1383">
        <f t="shared" ca="1" si="79"/>
        <v>0</v>
      </c>
    </row>
    <row r="585" spans="2:21" hidden="1">
      <c r="B585" s="757">
        <v>365</v>
      </c>
      <c r="C585" s="331" t="s">
        <v>2139</v>
      </c>
      <c r="D585" s="1392">
        <f ca="1">SUMIF(TB!$B$9:$E$120,ETB!B585,TB!$D$9:$D$120)</f>
        <v>0</v>
      </c>
      <c r="E585" s="1393">
        <f ca="1">SUMIF(TB!$B$9:$E$120,ETB!B585,TB!$E$9:$E$120)</f>
        <v>0</v>
      </c>
      <c r="F585" s="1374"/>
      <c r="G585" s="1381"/>
      <c r="H585" s="1381"/>
      <c r="I585" s="1381"/>
      <c r="J585" s="1374"/>
      <c r="K585" s="1381"/>
      <c r="L585" s="1374">
        <f>SUMIF(Journal!$C$10:$C$304,ETB!B585,Journal!$E$10:$E$304)</f>
        <v>0</v>
      </c>
      <c r="M585" s="1381">
        <f>SUMIF(Journal!$C$10:$C$304,ETB!B585,Journal!$F$10:$F$304)</f>
        <v>0</v>
      </c>
      <c r="N585" s="1374"/>
      <c r="O585" s="1375"/>
      <c r="P585" s="335">
        <f t="shared" si="76"/>
        <v>365</v>
      </c>
      <c r="Q585" s="1392">
        <f t="shared" ca="1" si="74"/>
        <v>0</v>
      </c>
      <c r="R585" s="1395">
        <f t="shared" ca="1" si="75"/>
        <v>0</v>
      </c>
      <c r="S585" s="332">
        <f t="shared" si="77"/>
        <v>365</v>
      </c>
      <c r="T585" s="776"/>
      <c r="U585" s="1383">
        <f t="shared" ca="1" si="79"/>
        <v>0</v>
      </c>
    </row>
    <row r="586" spans="2:21" hidden="1">
      <c r="B586" s="757">
        <v>366</v>
      </c>
      <c r="C586" s="331" t="s">
        <v>2140</v>
      </c>
      <c r="D586" s="1392">
        <f ca="1">SUMIF(TB!$B$9:$E$120,ETB!B586,TB!$D$9:$D$120)</f>
        <v>0</v>
      </c>
      <c r="E586" s="1393">
        <f ca="1">SUMIF(TB!$B$9:$E$120,ETB!B586,TB!$E$9:$E$120)</f>
        <v>0</v>
      </c>
      <c r="F586" s="1374"/>
      <c r="G586" s="1381"/>
      <c r="H586" s="1381"/>
      <c r="I586" s="1381"/>
      <c r="J586" s="1374"/>
      <c r="K586" s="1381"/>
      <c r="L586" s="1374">
        <f>SUMIF(Journal!$C$10:$C$304,ETB!B586,Journal!$E$10:$E$304)</f>
        <v>0</v>
      </c>
      <c r="M586" s="1381">
        <f>SUMIF(Journal!$C$10:$C$304,ETB!B586,Journal!$F$10:$F$304)</f>
        <v>0</v>
      </c>
      <c r="N586" s="1374"/>
      <c r="O586" s="1375"/>
      <c r="P586" s="335">
        <f t="shared" si="76"/>
        <v>366</v>
      </c>
      <c r="Q586" s="1392">
        <f t="shared" ca="1" si="74"/>
        <v>0</v>
      </c>
      <c r="R586" s="1395">
        <f t="shared" ca="1" si="75"/>
        <v>0</v>
      </c>
      <c r="S586" s="332">
        <f t="shared" si="77"/>
        <v>366</v>
      </c>
      <c r="T586" s="776"/>
      <c r="U586" s="1383">
        <f t="shared" ca="1" si="79"/>
        <v>0</v>
      </c>
    </row>
    <row r="587" spans="2:21" hidden="1">
      <c r="B587" s="757">
        <v>367</v>
      </c>
      <c r="C587" s="331" t="s">
        <v>2141</v>
      </c>
      <c r="D587" s="1392">
        <f ca="1">SUMIF(TB!$B$9:$E$120,ETB!B587,TB!$D$9:$D$120)</f>
        <v>0</v>
      </c>
      <c r="E587" s="1393">
        <f ca="1">SUMIF(TB!$B$9:$E$120,ETB!B587,TB!$E$9:$E$120)</f>
        <v>0</v>
      </c>
      <c r="F587" s="1374"/>
      <c r="G587" s="1381"/>
      <c r="H587" s="1381"/>
      <c r="I587" s="1381"/>
      <c r="J587" s="1374"/>
      <c r="K587" s="1381"/>
      <c r="L587" s="1374">
        <f>SUMIF(Journal!$C$10:$C$304,ETB!B587,Journal!$E$10:$E$304)</f>
        <v>0</v>
      </c>
      <c r="M587" s="1381">
        <f>SUMIF(Journal!$C$10:$C$304,ETB!B587,Journal!$F$10:$F$304)</f>
        <v>0</v>
      </c>
      <c r="N587" s="1374"/>
      <c r="O587" s="1375"/>
      <c r="P587" s="335">
        <f t="shared" si="76"/>
        <v>367</v>
      </c>
      <c r="Q587" s="1392">
        <f t="shared" ca="1" si="74"/>
        <v>0</v>
      </c>
      <c r="R587" s="1395">
        <f t="shared" ca="1" si="75"/>
        <v>0</v>
      </c>
      <c r="S587" s="332">
        <f t="shared" si="77"/>
        <v>367</v>
      </c>
      <c r="T587" s="776"/>
      <c r="U587" s="1383">
        <f t="shared" ca="1" si="79"/>
        <v>0</v>
      </c>
    </row>
    <row r="588" spans="2:21" hidden="1">
      <c r="B588" s="757">
        <v>368</v>
      </c>
      <c r="C588" s="331" t="s">
        <v>2220</v>
      </c>
      <c r="D588" s="1392">
        <f ca="1">SUMIF(TB!$B$9:$E$120,ETB!B588,TB!$D$9:$D$120)</f>
        <v>0</v>
      </c>
      <c r="E588" s="1393">
        <f ca="1">SUMIF(TB!$B$9:$E$120,ETB!B588,TB!$E$9:$E$120)</f>
        <v>0</v>
      </c>
      <c r="F588" s="1374"/>
      <c r="G588" s="1381"/>
      <c r="H588" s="1381"/>
      <c r="I588" s="1381"/>
      <c r="J588" s="1374"/>
      <c r="K588" s="1381"/>
      <c r="L588" s="1374">
        <f>SUMIF(Journal!$C$10:$C$304,ETB!B588,Journal!$E$10:$E$304)</f>
        <v>0</v>
      </c>
      <c r="M588" s="1381">
        <f>SUMIF(Journal!$C$10:$C$304,ETB!B588,Journal!$F$10:$F$304)</f>
        <v>0</v>
      </c>
      <c r="N588" s="1374"/>
      <c r="O588" s="1375"/>
      <c r="P588" s="335">
        <f t="shared" si="76"/>
        <v>368</v>
      </c>
      <c r="Q588" s="1392">
        <f t="shared" ca="1" si="74"/>
        <v>0</v>
      </c>
      <c r="R588" s="1395">
        <f t="shared" ca="1" si="75"/>
        <v>0</v>
      </c>
      <c r="S588" s="332">
        <f t="shared" si="77"/>
        <v>368</v>
      </c>
      <c r="T588" s="776"/>
      <c r="U588" s="1383">
        <f t="shared" ca="1" si="79"/>
        <v>0</v>
      </c>
    </row>
    <row r="589" spans="2:21" hidden="1">
      <c r="B589" s="757">
        <v>369</v>
      </c>
      <c r="C589" s="331" t="s">
        <v>2143</v>
      </c>
      <c r="D589" s="1392">
        <f ca="1">SUMIF(TB!$B$9:$E$120,ETB!B589,TB!$D$9:$D$120)</f>
        <v>0</v>
      </c>
      <c r="E589" s="1393">
        <f ca="1">SUMIF(TB!$B$9:$E$120,ETB!B589,TB!$E$9:$E$120)</f>
        <v>0</v>
      </c>
      <c r="F589" s="1374"/>
      <c r="G589" s="1381"/>
      <c r="H589" s="1381"/>
      <c r="I589" s="1381"/>
      <c r="J589" s="1374"/>
      <c r="K589" s="1381"/>
      <c r="L589" s="1374">
        <f>SUMIF(Journal!$C$10:$C$304,ETB!B589,Journal!$E$10:$E$304)</f>
        <v>0</v>
      </c>
      <c r="M589" s="1381">
        <f>SUMIF(Journal!$C$10:$C$304,ETB!B589,Journal!$F$10:$F$304)</f>
        <v>0</v>
      </c>
      <c r="N589" s="1374"/>
      <c r="O589" s="1375"/>
      <c r="P589" s="335">
        <f t="shared" si="76"/>
        <v>369</v>
      </c>
      <c r="Q589" s="1392">
        <f t="shared" ca="1" si="74"/>
        <v>0</v>
      </c>
      <c r="R589" s="1395">
        <f t="shared" ca="1" si="75"/>
        <v>0</v>
      </c>
      <c r="S589" s="332">
        <f t="shared" si="77"/>
        <v>369</v>
      </c>
      <c r="T589" s="776"/>
      <c r="U589" s="1383">
        <f t="shared" ca="1" si="79"/>
        <v>0</v>
      </c>
    </row>
    <row r="590" spans="2:21" hidden="1">
      <c r="B590" s="757">
        <v>370</v>
      </c>
      <c r="C590" s="331" t="s">
        <v>2177</v>
      </c>
      <c r="D590" s="1392">
        <f ca="1">SUMIF(TB!$B$9:$E$120,ETB!B590,TB!$D$9:$D$120)</f>
        <v>0</v>
      </c>
      <c r="E590" s="1393">
        <f ca="1">SUMIF(TB!$B$9:$E$120,ETB!B590,TB!$E$9:$E$120)</f>
        <v>0</v>
      </c>
      <c r="F590" s="1374"/>
      <c r="G590" s="1381"/>
      <c r="H590" s="1381"/>
      <c r="I590" s="1381"/>
      <c r="J590" s="1374"/>
      <c r="K590" s="1381"/>
      <c r="L590" s="1374">
        <f>SUMIF(Journal!$C$10:$C$304,ETB!B590,Journal!$E$10:$E$304)</f>
        <v>0</v>
      </c>
      <c r="M590" s="1381">
        <f>SUMIF(Journal!$C$10:$C$304,ETB!B590,Journal!$F$10:$F$304)</f>
        <v>0</v>
      </c>
      <c r="N590" s="1374"/>
      <c r="O590" s="1375"/>
      <c r="P590" s="335">
        <f t="shared" si="76"/>
        <v>370</v>
      </c>
      <c r="Q590" s="1392">
        <f t="shared" ca="1" si="74"/>
        <v>0</v>
      </c>
      <c r="R590" s="1395">
        <f t="shared" ca="1" si="75"/>
        <v>0</v>
      </c>
      <c r="S590" s="332">
        <f t="shared" si="77"/>
        <v>370</v>
      </c>
      <c r="T590" s="776"/>
      <c r="U590" s="1383">
        <f t="shared" ca="1" si="79"/>
        <v>0</v>
      </c>
    </row>
    <row r="591" spans="2:21" hidden="1">
      <c r="B591" s="757">
        <v>371</v>
      </c>
      <c r="C591" s="331" t="s">
        <v>2178</v>
      </c>
      <c r="D591" s="1392">
        <f ca="1">SUMIF(TB!$B$9:$E$120,ETB!B591,TB!$D$9:$D$120)</f>
        <v>0</v>
      </c>
      <c r="E591" s="1393">
        <f ca="1">SUMIF(TB!$B$9:$E$120,ETB!B591,TB!$E$9:$E$120)</f>
        <v>0</v>
      </c>
      <c r="F591" s="1374"/>
      <c r="G591" s="1381"/>
      <c r="H591" s="1381"/>
      <c r="I591" s="1381"/>
      <c r="J591" s="1374"/>
      <c r="K591" s="1381"/>
      <c r="L591" s="1374">
        <f>SUMIF(Journal!$C$10:$C$304,ETB!B591,Journal!$E$10:$E$304)</f>
        <v>0</v>
      </c>
      <c r="M591" s="1381">
        <f>SUMIF(Journal!$C$10:$C$304,ETB!B591,Journal!$F$10:$F$304)</f>
        <v>0</v>
      </c>
      <c r="N591" s="1374"/>
      <c r="O591" s="1375"/>
      <c r="P591" s="335">
        <f t="shared" si="76"/>
        <v>371</v>
      </c>
      <c r="Q591" s="1392">
        <f t="shared" ca="1" si="74"/>
        <v>0</v>
      </c>
      <c r="R591" s="1395">
        <f t="shared" ca="1" si="75"/>
        <v>0</v>
      </c>
      <c r="S591" s="332">
        <f t="shared" si="77"/>
        <v>371</v>
      </c>
      <c r="T591" s="776"/>
      <c r="U591" s="1383">
        <f t="shared" ca="1" si="79"/>
        <v>0</v>
      </c>
    </row>
    <row r="592" spans="2:21" hidden="1">
      <c r="B592" s="757">
        <v>372</v>
      </c>
      <c r="C592" s="331" t="s">
        <v>2146</v>
      </c>
      <c r="D592" s="1392">
        <f ca="1">SUMIF(TB!$B$9:$E$120,ETB!B592,TB!$D$9:$D$120)</f>
        <v>0</v>
      </c>
      <c r="E592" s="1393">
        <f ca="1">SUMIF(TB!$B$9:$E$120,ETB!B592,TB!$E$9:$E$120)</f>
        <v>0</v>
      </c>
      <c r="F592" s="1374"/>
      <c r="G592" s="1381"/>
      <c r="H592" s="1381"/>
      <c r="I592" s="1381"/>
      <c r="J592" s="1374"/>
      <c r="K592" s="1381"/>
      <c r="L592" s="1374">
        <f>SUMIF(Journal!$C$10:$C$304,ETB!B592,Journal!$E$10:$E$304)</f>
        <v>0</v>
      </c>
      <c r="M592" s="1381">
        <f>SUMIF(Journal!$C$10:$C$304,ETB!B592,Journal!$F$10:$F$304)</f>
        <v>0</v>
      </c>
      <c r="N592" s="1374"/>
      <c r="O592" s="1375"/>
      <c r="P592" s="335">
        <f t="shared" si="76"/>
        <v>372</v>
      </c>
      <c r="Q592" s="1392">
        <f t="shared" ca="1" si="74"/>
        <v>0</v>
      </c>
      <c r="R592" s="1395">
        <f t="shared" ca="1" si="75"/>
        <v>0</v>
      </c>
      <c r="S592" s="332">
        <f t="shared" si="77"/>
        <v>372</v>
      </c>
      <c r="T592" s="776"/>
      <c r="U592" s="1383">
        <f t="shared" ca="1" si="79"/>
        <v>0</v>
      </c>
    </row>
    <row r="593" spans="2:21" hidden="1">
      <c r="B593" s="757">
        <v>373</v>
      </c>
      <c r="C593" s="331" t="s">
        <v>2152</v>
      </c>
      <c r="D593" s="1392">
        <f ca="1">SUMIF(TB!$B$9:$E$120,ETB!B593,TB!$D$9:$D$120)</f>
        <v>0</v>
      </c>
      <c r="E593" s="1393">
        <f ca="1">SUMIF(TB!$B$9:$E$120,ETB!B593,TB!$E$9:$E$120)</f>
        <v>0</v>
      </c>
      <c r="F593" s="1374"/>
      <c r="G593" s="1381"/>
      <c r="H593" s="1381"/>
      <c r="I593" s="1381"/>
      <c r="J593" s="1374"/>
      <c r="K593" s="1381"/>
      <c r="L593" s="1374">
        <f>SUMIF(Journal!$C$10:$C$304,ETB!B593,Journal!$E$10:$E$304)</f>
        <v>0</v>
      </c>
      <c r="M593" s="1381">
        <f>SUMIF(Journal!$C$10:$C$304,ETB!B593,Journal!$F$10:$F$304)</f>
        <v>0</v>
      </c>
      <c r="N593" s="1374"/>
      <c r="O593" s="1375"/>
      <c r="P593" s="335">
        <f t="shared" si="76"/>
        <v>373</v>
      </c>
      <c r="Q593" s="1392">
        <f t="shared" ca="1" si="74"/>
        <v>0</v>
      </c>
      <c r="R593" s="1395">
        <f t="shared" ca="1" si="75"/>
        <v>0</v>
      </c>
      <c r="S593" s="332">
        <f t="shared" si="77"/>
        <v>373</v>
      </c>
      <c r="T593" s="776"/>
      <c r="U593" s="1383">
        <f t="shared" ca="1" si="79"/>
        <v>0</v>
      </c>
    </row>
    <row r="594" spans="2:21">
      <c r="B594" s="757">
        <v>378</v>
      </c>
      <c r="C594" s="331" t="s">
        <v>2221</v>
      </c>
      <c r="D594" s="1392">
        <f ca="1">SUMIF(TB!$B$9:$E$120,ETB!B594,TB!$D$9:$D$120)</f>
        <v>0</v>
      </c>
      <c r="E594" s="1393">
        <f ca="1">SUMIF(TB!$B$9:$E$120,ETB!B594,TB!$E$9:$E$120)</f>
        <v>0</v>
      </c>
      <c r="F594" s="1374">
        <f>'C3-1-P - BP -1'!Y1333</f>
        <v>37.050000000000004</v>
      </c>
      <c r="G594" s="1381">
        <f>'C3-1-R - BR -1'!O384</f>
        <v>8</v>
      </c>
      <c r="H594" s="1381"/>
      <c r="I594" s="1381"/>
      <c r="J594" s="1374">
        <f>'PDB Expense'!AP1312</f>
        <v>249.74999999999997</v>
      </c>
      <c r="K594" s="1381"/>
      <c r="L594" s="1374">
        <f>SUMIF(Journal!$C$10:$C$304,ETB!B594,Journal!$E$10:$E$304)</f>
        <v>0</v>
      </c>
      <c r="M594" s="1381">
        <f>SUMIF(Journal!$C$10:$C$304,ETB!B594,Journal!$F$10:$F$304)</f>
        <v>0</v>
      </c>
      <c r="N594" s="1374"/>
      <c r="O594" s="1375"/>
      <c r="P594" s="335">
        <f t="shared" si="76"/>
        <v>378</v>
      </c>
      <c r="Q594" s="1392">
        <f t="shared" ca="1" si="74"/>
        <v>278.79999999999995</v>
      </c>
      <c r="R594" s="1395">
        <f t="shared" ca="1" si="75"/>
        <v>0</v>
      </c>
      <c r="S594" s="332">
        <f t="shared" si="77"/>
        <v>378</v>
      </c>
      <c r="T594" s="776"/>
      <c r="U594" s="1383">
        <f t="shared" ca="1" si="79"/>
        <v>278.79999999999995</v>
      </c>
    </row>
    <row r="595" spans="2:21" hidden="1">
      <c r="B595" s="757">
        <v>379</v>
      </c>
      <c r="C595" s="331" t="s">
        <v>2222</v>
      </c>
      <c r="D595" s="1392">
        <f ca="1">SUMIF(TB!$B$9:$E$120,ETB!B595,TB!$D$9:$D$120)</f>
        <v>0</v>
      </c>
      <c r="E595" s="1393">
        <f ca="1">SUMIF(TB!$B$9:$E$120,ETB!B595,TB!$E$9:$E$120)</f>
        <v>0</v>
      </c>
      <c r="F595" s="1374"/>
      <c r="G595" s="1381"/>
      <c r="H595" s="1381"/>
      <c r="I595" s="1381"/>
      <c r="J595" s="1374"/>
      <c r="K595" s="1381"/>
      <c r="L595" s="1374">
        <f>SUMIF(Journal!$C$10:$C$304,ETB!B595,Journal!$E$10:$E$304)</f>
        <v>0</v>
      </c>
      <c r="M595" s="1381">
        <f>SUMIF(Journal!$C$10:$C$304,ETB!B595,Journal!$F$10:$F$304)</f>
        <v>0</v>
      </c>
      <c r="N595" s="1374"/>
      <c r="O595" s="1375"/>
      <c r="P595" s="335">
        <f t="shared" si="76"/>
        <v>379</v>
      </c>
      <c r="Q595" s="1392">
        <f t="shared" ca="1" si="74"/>
        <v>0</v>
      </c>
      <c r="R595" s="1395">
        <f t="shared" ca="1" si="75"/>
        <v>0</v>
      </c>
      <c r="S595" s="332">
        <f t="shared" si="77"/>
        <v>379</v>
      </c>
      <c r="T595" s="776"/>
      <c r="U595" s="1383">
        <f t="shared" ca="1" si="79"/>
        <v>0</v>
      </c>
    </row>
    <row r="596" spans="2:21" hidden="1">
      <c r="B596" s="757">
        <v>380</v>
      </c>
      <c r="C596" s="331" t="s">
        <v>2223</v>
      </c>
      <c r="D596" s="1392">
        <f ca="1">SUMIF(TB!$B$9:$E$120,ETB!B596,TB!$D$9:$D$120)</f>
        <v>0</v>
      </c>
      <c r="E596" s="1393">
        <f ca="1">SUMIF(TB!$B$9:$E$120,ETB!B596,TB!$E$9:$E$120)</f>
        <v>0</v>
      </c>
      <c r="F596" s="1374"/>
      <c r="G596" s="1381"/>
      <c r="H596" s="1381"/>
      <c r="I596" s="1381"/>
      <c r="J596" s="1374"/>
      <c r="K596" s="1381"/>
      <c r="L596" s="1374">
        <f>SUMIF(Journal!$C$10:$C$304,ETB!B596,Journal!$E$10:$E$304)</f>
        <v>0</v>
      </c>
      <c r="M596" s="1381">
        <f>SUMIF(Journal!$C$10:$C$304,ETB!B596,Journal!$F$10:$F$304)</f>
        <v>0</v>
      </c>
      <c r="N596" s="1374"/>
      <c r="O596" s="1375"/>
      <c r="P596" s="335">
        <f t="shared" si="76"/>
        <v>380</v>
      </c>
      <c r="Q596" s="1392">
        <f t="shared" ca="1" si="74"/>
        <v>0</v>
      </c>
      <c r="R596" s="1395">
        <f t="shared" ca="1" si="75"/>
        <v>0</v>
      </c>
      <c r="S596" s="332">
        <f t="shared" si="77"/>
        <v>380</v>
      </c>
      <c r="T596" s="776"/>
      <c r="U596" s="1383">
        <f t="shared" ca="1" si="79"/>
        <v>0</v>
      </c>
    </row>
    <row r="597" spans="2:21" hidden="1">
      <c r="B597" s="757">
        <v>381</v>
      </c>
      <c r="C597" s="331" t="s">
        <v>2000</v>
      </c>
      <c r="D597" s="1392">
        <f ca="1">SUMIF(TB!$B$9:$E$120,ETB!B597,TB!$D$9:$D$120)</f>
        <v>0</v>
      </c>
      <c r="E597" s="1393">
        <f ca="1">SUMIF(TB!$B$9:$E$120,ETB!B597,TB!$E$9:$E$120)</f>
        <v>0</v>
      </c>
      <c r="F597" s="1374"/>
      <c r="G597" s="1381"/>
      <c r="H597" s="1381"/>
      <c r="I597" s="1381"/>
      <c r="J597" s="1374"/>
      <c r="K597" s="1381"/>
      <c r="L597" s="1374">
        <f>SUMIF(Journal!$C$10:$C$304,ETB!B597,Journal!$E$10:$E$304)</f>
        <v>0</v>
      </c>
      <c r="M597" s="1381">
        <f>SUMIF(Journal!$C$10:$C$304,ETB!B597,Journal!$F$10:$F$304)</f>
        <v>0</v>
      </c>
      <c r="N597" s="1374"/>
      <c r="O597" s="1375"/>
      <c r="P597" s="335">
        <f t="shared" si="76"/>
        <v>381</v>
      </c>
      <c r="Q597" s="1392">
        <f t="shared" ca="1" si="74"/>
        <v>0</v>
      </c>
      <c r="R597" s="1395">
        <f t="shared" ca="1" si="75"/>
        <v>0</v>
      </c>
      <c r="S597" s="332">
        <f t="shared" si="77"/>
        <v>381</v>
      </c>
      <c r="T597" s="776"/>
      <c r="U597" s="1383">
        <f t="shared" ca="1" si="79"/>
        <v>0</v>
      </c>
    </row>
    <row r="598" spans="2:21" hidden="1">
      <c r="B598" s="757">
        <v>382</v>
      </c>
      <c r="C598" s="331" t="s">
        <v>2000</v>
      </c>
      <c r="D598" s="1392">
        <f ca="1">SUMIF(TB!$B$9:$E$120,ETB!B598,TB!$D$9:$D$120)</f>
        <v>0</v>
      </c>
      <c r="E598" s="1393">
        <f ca="1">SUMIF(TB!$B$9:$E$120,ETB!B598,TB!$E$9:$E$120)</f>
        <v>0</v>
      </c>
      <c r="F598" s="1374"/>
      <c r="G598" s="1381"/>
      <c r="H598" s="1381"/>
      <c r="I598" s="1381"/>
      <c r="J598" s="1374"/>
      <c r="K598" s="1381"/>
      <c r="L598" s="1374">
        <f>SUMIF(Journal!$C$10:$C$304,ETB!B598,Journal!$E$10:$E$304)</f>
        <v>0</v>
      </c>
      <c r="M598" s="1381">
        <f>SUMIF(Journal!$C$10:$C$304,ETB!B598,Journal!$F$10:$F$304)</f>
        <v>0</v>
      </c>
      <c r="N598" s="1374"/>
      <c r="O598" s="1375"/>
      <c r="P598" s="335">
        <f t="shared" si="76"/>
        <v>382</v>
      </c>
      <c r="Q598" s="1392">
        <f t="shared" ca="1" si="74"/>
        <v>0</v>
      </c>
      <c r="R598" s="1395">
        <f t="shared" ca="1" si="75"/>
        <v>0</v>
      </c>
      <c r="S598" s="332">
        <f t="shared" si="77"/>
        <v>382</v>
      </c>
      <c r="T598" s="776"/>
      <c r="U598" s="1383">
        <f t="shared" ca="1" si="79"/>
        <v>0</v>
      </c>
    </row>
    <row r="599" spans="2:21" hidden="1">
      <c r="B599" s="757">
        <v>383</v>
      </c>
      <c r="C599" s="331" t="s">
        <v>2000</v>
      </c>
      <c r="D599" s="1392">
        <f ca="1">SUMIF(TB!$B$9:$E$120,ETB!B599,TB!$D$9:$D$120)</f>
        <v>0</v>
      </c>
      <c r="E599" s="1393">
        <f ca="1">SUMIF(TB!$B$9:$E$120,ETB!B599,TB!$E$9:$E$120)</f>
        <v>0</v>
      </c>
      <c r="F599" s="1374"/>
      <c r="G599" s="1381"/>
      <c r="H599" s="1381"/>
      <c r="I599" s="1381"/>
      <c r="J599" s="1374"/>
      <c r="K599" s="1381"/>
      <c r="L599" s="1374">
        <f>SUMIF(Journal!$C$10:$C$304,ETB!B599,Journal!$E$10:$E$304)</f>
        <v>0</v>
      </c>
      <c r="M599" s="1381">
        <f>SUMIF(Journal!$C$10:$C$304,ETB!B599,Journal!$F$10:$F$304)</f>
        <v>0</v>
      </c>
      <c r="N599" s="1374"/>
      <c r="O599" s="1375"/>
      <c r="P599" s="335">
        <f t="shared" si="76"/>
        <v>383</v>
      </c>
      <c r="Q599" s="1392">
        <f t="shared" ca="1" si="74"/>
        <v>0</v>
      </c>
      <c r="R599" s="1395">
        <f t="shared" ca="1" si="75"/>
        <v>0</v>
      </c>
      <c r="S599" s="332">
        <f t="shared" si="77"/>
        <v>383</v>
      </c>
      <c r="T599" s="776"/>
      <c r="U599" s="1383">
        <f t="shared" ca="1" si="79"/>
        <v>0</v>
      </c>
    </row>
    <row r="600" spans="2:21" hidden="1">
      <c r="B600" s="757">
        <v>388</v>
      </c>
      <c r="C600" s="331" t="s">
        <v>2172</v>
      </c>
      <c r="D600" s="1392">
        <f ca="1">SUMIF(TB!$B$9:$E$120,ETB!B600,TB!$D$9:$D$120)</f>
        <v>0</v>
      </c>
      <c r="E600" s="1393">
        <f ca="1">SUMIF(TB!$B$9:$E$120,ETB!B600,TB!$E$9:$E$120)</f>
        <v>0</v>
      </c>
      <c r="F600" s="1374"/>
      <c r="G600" s="1381"/>
      <c r="H600" s="1381"/>
      <c r="I600" s="1381"/>
      <c r="J600" s="1374"/>
      <c r="K600" s="1381"/>
      <c r="L600" s="1374">
        <f>SUMIF(Journal!$C$10:$C$304,ETB!B600,Journal!$E$10:$E$304)</f>
        <v>0</v>
      </c>
      <c r="M600" s="1381">
        <f>SUMIF(Journal!$C$10:$C$304,ETB!B600,Journal!$F$10:$F$304)</f>
        <v>0</v>
      </c>
      <c r="N600" s="1374"/>
      <c r="O600" s="1375"/>
      <c r="P600" s="335">
        <f t="shared" ref="P600:P601" si="80">B600</f>
        <v>388</v>
      </c>
      <c r="Q600" s="1392">
        <f t="shared" ca="1" si="74"/>
        <v>0</v>
      </c>
      <c r="R600" s="1395">
        <f t="shared" ca="1" si="75"/>
        <v>0</v>
      </c>
      <c r="S600" s="332">
        <f t="shared" ref="S600:S601" si="81">B600</f>
        <v>388</v>
      </c>
      <c r="T600" s="776"/>
      <c r="U600" s="1383">
        <f t="shared" ca="1" si="79"/>
        <v>0</v>
      </c>
    </row>
    <row r="601" spans="2:21" hidden="1">
      <c r="B601" s="757">
        <v>389</v>
      </c>
      <c r="C601" s="331" t="s">
        <v>2139</v>
      </c>
      <c r="D601" s="1392">
        <f ca="1">SUMIF(TB!$B$9:$E$120,ETB!B601,TB!$D$9:$D$120)</f>
        <v>0</v>
      </c>
      <c r="E601" s="1393">
        <f ca="1">SUMIF(TB!$B$9:$E$120,ETB!B601,TB!$E$9:$E$120)</f>
        <v>0</v>
      </c>
      <c r="F601" s="1374"/>
      <c r="G601" s="1381"/>
      <c r="H601" s="1381"/>
      <c r="I601" s="1381"/>
      <c r="J601" s="1374"/>
      <c r="K601" s="1381"/>
      <c r="L601" s="1374">
        <f>SUMIF(Journal!$C$10:$C$304,ETB!B601,Journal!$E$10:$E$304)</f>
        <v>0</v>
      </c>
      <c r="M601" s="1381">
        <f>SUMIF(Journal!$C$10:$C$304,ETB!B601,Journal!$F$10:$F$304)</f>
        <v>0</v>
      </c>
      <c r="N601" s="1374"/>
      <c r="O601" s="1375"/>
      <c r="P601" s="335">
        <f t="shared" si="80"/>
        <v>389</v>
      </c>
      <c r="Q601" s="1392">
        <f t="shared" ca="1" si="74"/>
        <v>0</v>
      </c>
      <c r="R601" s="1395">
        <f t="shared" ca="1" si="75"/>
        <v>0</v>
      </c>
      <c r="S601" s="332">
        <f t="shared" si="81"/>
        <v>389</v>
      </c>
      <c r="T601" s="776"/>
      <c r="U601" s="1383">
        <f t="shared" ca="1" si="79"/>
        <v>0</v>
      </c>
    </row>
    <row r="602" spans="2:21" hidden="1">
      <c r="B602" s="757" t="s">
        <v>2224</v>
      </c>
      <c r="C602" s="331" t="s">
        <v>2225</v>
      </c>
      <c r="D602" s="1392">
        <f ca="1">SUMIF(TB!$B$9:$E$120,ETB!B602,TB!$D$9:$D$120)</f>
        <v>0</v>
      </c>
      <c r="E602" s="1393">
        <f ca="1">SUMIF(TB!$B$9:$E$120,ETB!B602,TB!$E$9:$E$120)</f>
        <v>0</v>
      </c>
      <c r="F602" s="1374"/>
      <c r="G602" s="1381"/>
      <c r="H602" s="1381"/>
      <c r="I602" s="1381"/>
      <c r="J602" s="1374"/>
      <c r="K602" s="1381"/>
      <c r="L602" s="1374">
        <f>SUMIF(Journal!$C$10:$C$304,ETB!B602,Journal!$E$10:$E$304)</f>
        <v>0</v>
      </c>
      <c r="M602" s="1381">
        <f>SUMIF(Journal!$C$10:$C$304,ETB!B602,Journal!$F$10:$F$304)</f>
        <v>0</v>
      </c>
      <c r="N602" s="1374"/>
      <c r="O602" s="1375"/>
      <c r="P602" s="335" t="str">
        <f t="shared" si="76"/>
        <v>389/1</v>
      </c>
      <c r="Q602" s="1392">
        <f t="shared" ca="1" si="74"/>
        <v>0</v>
      </c>
      <c r="R602" s="1395">
        <f t="shared" ca="1" si="75"/>
        <v>0</v>
      </c>
      <c r="S602" s="332" t="str">
        <f t="shared" si="77"/>
        <v>389/1</v>
      </c>
      <c r="T602" s="776"/>
      <c r="U602" s="1383">
        <f t="shared" ca="1" si="79"/>
        <v>0</v>
      </c>
    </row>
    <row r="603" spans="2:21" hidden="1">
      <c r="B603" s="757">
        <v>390</v>
      </c>
      <c r="C603" s="331" t="s">
        <v>2226</v>
      </c>
      <c r="D603" s="1392">
        <f ca="1">SUMIF(TB!$B$9:$E$120,ETB!B603,TB!$D$9:$D$120)</f>
        <v>0</v>
      </c>
      <c r="E603" s="1393">
        <f ca="1">SUMIF(TB!$B$9:$E$120,ETB!B603,TB!$E$9:$E$120)</f>
        <v>0</v>
      </c>
      <c r="F603" s="1374"/>
      <c r="G603" s="1381"/>
      <c r="H603" s="1381"/>
      <c r="I603" s="1381"/>
      <c r="J603" s="1374"/>
      <c r="K603" s="1381"/>
      <c r="L603" s="1374">
        <f>SUMIF(Journal!$C$10:$C$304,ETB!B603,Journal!$E$10:$E$304)</f>
        <v>0</v>
      </c>
      <c r="M603" s="1381">
        <f>SUMIF(Journal!$C$10:$C$304,ETB!B603,Journal!$F$10:$F$304)</f>
        <v>0</v>
      </c>
      <c r="N603" s="1374"/>
      <c r="O603" s="1375"/>
      <c r="P603" s="335">
        <f t="shared" si="76"/>
        <v>390</v>
      </c>
      <c r="Q603" s="1392">
        <f t="shared" ref="Q603:Q666" ca="1" si="82">MAX((D603-E603+F603-G603+J603-K603+L603-M603+N603-O603),0)</f>
        <v>0</v>
      </c>
      <c r="R603" s="1395">
        <f t="shared" ref="R603:R666" ca="1" si="83">MAX((M603-L603+K603-J603+G603-F603+E603-D603+O603-N603),0)</f>
        <v>0</v>
      </c>
      <c r="S603" s="332">
        <f t="shared" si="77"/>
        <v>390</v>
      </c>
      <c r="T603" s="776"/>
      <c r="U603" s="1383">
        <f t="shared" ca="1" si="79"/>
        <v>0</v>
      </c>
    </row>
    <row r="604" spans="2:21" hidden="1">
      <c r="B604" s="757" t="s">
        <v>2227</v>
      </c>
      <c r="C604" s="331" t="s">
        <v>2228</v>
      </c>
      <c r="D604" s="1392">
        <f ca="1">SUMIF(TB!$B$9:$E$120,ETB!B604,TB!$D$9:$D$120)</f>
        <v>0</v>
      </c>
      <c r="E604" s="1393">
        <f ca="1">SUMIF(TB!$B$9:$E$120,ETB!B604,TB!$E$9:$E$120)</f>
        <v>0</v>
      </c>
      <c r="F604" s="1374"/>
      <c r="G604" s="1381"/>
      <c r="H604" s="1381"/>
      <c r="I604" s="1381"/>
      <c r="J604" s="1374"/>
      <c r="K604" s="1381"/>
      <c r="L604" s="1374">
        <f>SUMIF(Journal!$C$10:$C$304,ETB!B604,Journal!$E$10:$E$304)</f>
        <v>0</v>
      </c>
      <c r="M604" s="1381">
        <f>SUMIF(Journal!$C$10:$C$304,ETB!B604,Journal!$F$10:$F$304)</f>
        <v>0</v>
      </c>
      <c r="N604" s="1374"/>
      <c r="O604" s="1375"/>
      <c r="P604" s="335" t="str">
        <f t="shared" si="76"/>
        <v>390/1</v>
      </c>
      <c r="Q604" s="1392">
        <f t="shared" ca="1" si="82"/>
        <v>0</v>
      </c>
      <c r="R604" s="1395">
        <f t="shared" ca="1" si="83"/>
        <v>0</v>
      </c>
      <c r="S604" s="332" t="str">
        <f t="shared" si="77"/>
        <v>390/1</v>
      </c>
      <c r="T604" s="776"/>
      <c r="U604" s="1383">
        <f t="shared" ca="1" si="79"/>
        <v>0</v>
      </c>
    </row>
    <row r="605" spans="2:21" hidden="1">
      <c r="B605" s="757" t="s">
        <v>2229</v>
      </c>
      <c r="C605" s="331" t="s">
        <v>2230</v>
      </c>
      <c r="D605" s="1392">
        <f ca="1">SUMIF(TB!$B$9:$E$120,ETB!B605,TB!$D$9:$D$120)</f>
        <v>0</v>
      </c>
      <c r="E605" s="1393">
        <f ca="1">SUMIF(TB!$B$9:$E$120,ETB!B605,TB!$E$9:$E$120)</f>
        <v>0</v>
      </c>
      <c r="F605" s="1374"/>
      <c r="G605" s="1381"/>
      <c r="H605" s="1381"/>
      <c r="I605" s="1381"/>
      <c r="J605" s="1374"/>
      <c r="K605" s="1381"/>
      <c r="L605" s="1374">
        <f>SUMIF(Journal!$C$10:$C$304,ETB!B605,Journal!$E$10:$E$304)</f>
        <v>0</v>
      </c>
      <c r="M605" s="1381">
        <f>SUMIF(Journal!$C$10:$C$304,ETB!B605,Journal!$F$10:$F$304)</f>
        <v>0</v>
      </c>
      <c r="N605" s="1374"/>
      <c r="O605" s="1375"/>
      <c r="P605" s="335" t="str">
        <f t="shared" si="76"/>
        <v>390/12</v>
      </c>
      <c r="Q605" s="1392">
        <f t="shared" ca="1" si="82"/>
        <v>0</v>
      </c>
      <c r="R605" s="1395">
        <f t="shared" ca="1" si="83"/>
        <v>0</v>
      </c>
      <c r="S605" s="332" t="str">
        <f t="shared" si="77"/>
        <v>390/12</v>
      </c>
      <c r="T605" s="776"/>
      <c r="U605" s="1383">
        <f t="shared" ca="1" si="79"/>
        <v>0</v>
      </c>
    </row>
    <row r="606" spans="2:21">
      <c r="B606" s="757" t="s">
        <v>1758</v>
      </c>
      <c r="C606" s="331" t="s">
        <v>2231</v>
      </c>
      <c r="D606" s="1392">
        <f ca="1">SUMIF(TB!$B$9:$E$120,ETB!B606,TB!$D$9:$D$120)</f>
        <v>0</v>
      </c>
      <c r="E606" s="1393">
        <f ca="1">SUMIF(TB!$B$9:$E$120,ETB!B606,TB!$E$9:$E$120)</f>
        <v>0</v>
      </c>
      <c r="F606" s="1374"/>
      <c r="G606" s="1381"/>
      <c r="H606" s="1381"/>
      <c r="I606" s="1381"/>
      <c r="J606" s="1374"/>
      <c r="K606" s="1381"/>
      <c r="L606" s="1374">
        <f>SUMIF(Journal!$C$10:$C$304,ETB!B606,Journal!$E$10:$E$304)</f>
        <v>89.850000000000009</v>
      </c>
      <c r="M606" s="1381">
        <f>SUMIF(Journal!$C$10:$C$304,ETB!B606,Journal!$F$10:$F$304)</f>
        <v>0</v>
      </c>
      <c r="N606" s="1374"/>
      <c r="O606" s="1375"/>
      <c r="P606" s="335" t="str">
        <f t="shared" si="76"/>
        <v>390/13</v>
      </c>
      <c r="Q606" s="1392">
        <f t="shared" ca="1" si="82"/>
        <v>89.850000000000009</v>
      </c>
      <c r="R606" s="1395">
        <f t="shared" ca="1" si="83"/>
        <v>0</v>
      </c>
      <c r="S606" s="332" t="str">
        <f t="shared" si="77"/>
        <v>390/13</v>
      </c>
      <c r="T606" s="776"/>
      <c r="U606" s="1383">
        <f t="shared" ca="1" si="79"/>
        <v>89.850000000000009</v>
      </c>
    </row>
    <row r="607" spans="2:21" hidden="1">
      <c r="B607" s="757" t="s">
        <v>2232</v>
      </c>
      <c r="C607" s="331" t="s">
        <v>2233</v>
      </c>
      <c r="D607" s="1392">
        <f ca="1">SUMIF(TB!$B$9:$E$120,ETB!B607,TB!$D$9:$D$120)</f>
        <v>0</v>
      </c>
      <c r="E607" s="1393">
        <f ca="1">SUMIF(TB!$B$9:$E$120,ETB!B607,TB!$E$9:$E$120)</f>
        <v>0</v>
      </c>
      <c r="F607" s="1374"/>
      <c r="G607" s="1381"/>
      <c r="H607" s="1381"/>
      <c r="I607" s="1381"/>
      <c r="J607" s="1374"/>
      <c r="K607" s="1381"/>
      <c r="L607" s="1374">
        <f>SUMIF(Journal!$C$10:$C$304,ETB!B607,Journal!$E$10:$E$304)</f>
        <v>0</v>
      </c>
      <c r="M607" s="1381">
        <f>SUMIF(Journal!$C$10:$C$304,ETB!B607,Journal!$F$10:$F$304)</f>
        <v>0</v>
      </c>
      <c r="N607" s="1374"/>
      <c r="O607" s="1375"/>
      <c r="P607" s="335" t="str">
        <f t="shared" ref="P607:P611" si="84">B607</f>
        <v>390/14</v>
      </c>
      <c r="Q607" s="1392">
        <f t="shared" ca="1" si="82"/>
        <v>0</v>
      </c>
      <c r="R607" s="1395">
        <f t="shared" ca="1" si="83"/>
        <v>0</v>
      </c>
      <c r="S607" s="332" t="str">
        <f t="shared" ref="S607:S611" si="85">B607</f>
        <v>390/14</v>
      </c>
      <c r="T607" s="776"/>
      <c r="U607" s="1383">
        <f t="shared" ca="1" si="79"/>
        <v>0</v>
      </c>
    </row>
    <row r="608" spans="2:21">
      <c r="B608" s="757" t="s">
        <v>1759</v>
      </c>
      <c r="C608" s="331" t="s">
        <v>2234</v>
      </c>
      <c r="D608" s="1392">
        <f ca="1">SUMIF(TB!$B$9:$E$120,ETB!B608,TB!$D$9:$D$120)</f>
        <v>0</v>
      </c>
      <c r="E608" s="1393">
        <f ca="1">SUMIF(TB!$B$9:$E$120,ETB!B608,TB!$E$9:$E$120)</f>
        <v>0</v>
      </c>
      <c r="F608" s="1374"/>
      <c r="G608" s="1381"/>
      <c r="H608" s="1381"/>
      <c r="I608" s="1381"/>
      <c r="J608" s="1374"/>
      <c r="K608" s="1381"/>
      <c r="L608" s="1374">
        <f>SUMIF(Journal!$C$10:$C$304,ETB!B608,Journal!$E$10:$E$304)</f>
        <v>82.666499999999999</v>
      </c>
      <c r="M608" s="1381">
        <f>SUMIF(Journal!$C$10:$C$304,ETB!B608,Journal!$F$10:$F$304)</f>
        <v>0</v>
      </c>
      <c r="N608" s="1374"/>
      <c r="O608" s="1375"/>
      <c r="P608" s="335" t="str">
        <f t="shared" si="84"/>
        <v>390/15</v>
      </c>
      <c r="Q608" s="1392">
        <f t="shared" ca="1" si="82"/>
        <v>82.666499999999999</v>
      </c>
      <c r="R608" s="1395">
        <f t="shared" ca="1" si="83"/>
        <v>0</v>
      </c>
      <c r="S608" s="332" t="str">
        <f t="shared" si="85"/>
        <v>390/15</v>
      </c>
      <c r="T608" s="776"/>
      <c r="U608" s="1383">
        <f t="shared" ca="1" si="79"/>
        <v>82.666499999999999</v>
      </c>
    </row>
    <row r="609" spans="2:21" hidden="1">
      <c r="B609" s="757">
        <v>391</v>
      </c>
      <c r="C609" s="331" t="s">
        <v>2141</v>
      </c>
      <c r="D609" s="1392">
        <f ca="1">SUMIF(TB!$B$9:$E$120,ETB!B609,TB!$D$9:$D$120)</f>
        <v>0</v>
      </c>
      <c r="E609" s="1393">
        <f ca="1">SUMIF(TB!$B$9:$E$120,ETB!B609,TB!$E$9:$E$120)</f>
        <v>0</v>
      </c>
      <c r="F609" s="1374"/>
      <c r="G609" s="1381"/>
      <c r="H609" s="1381"/>
      <c r="I609" s="1381"/>
      <c r="J609" s="1374"/>
      <c r="K609" s="1381"/>
      <c r="L609" s="1374">
        <f>SUMIF(Journal!$C$10:$C$304,ETB!B609,Journal!$E$10:$E$304)</f>
        <v>0</v>
      </c>
      <c r="M609" s="1381">
        <f>SUMIF(Journal!$C$10:$C$304,ETB!B609,Journal!$F$10:$F$304)</f>
        <v>0</v>
      </c>
      <c r="N609" s="1374"/>
      <c r="O609" s="1375"/>
      <c r="P609" s="335">
        <f t="shared" si="84"/>
        <v>391</v>
      </c>
      <c r="Q609" s="1392">
        <f t="shared" ca="1" si="82"/>
        <v>0</v>
      </c>
      <c r="R609" s="1395">
        <f t="shared" ca="1" si="83"/>
        <v>0</v>
      </c>
      <c r="S609" s="332">
        <f t="shared" si="85"/>
        <v>391</v>
      </c>
      <c r="T609" s="776"/>
      <c r="U609" s="1383">
        <f t="shared" ca="1" si="79"/>
        <v>0</v>
      </c>
    </row>
    <row r="610" spans="2:21" hidden="1">
      <c r="B610" s="757">
        <v>392</v>
      </c>
      <c r="C610" s="331" t="s">
        <v>2220</v>
      </c>
      <c r="D610" s="1392">
        <f ca="1">SUMIF(TB!$B$9:$E$120,ETB!B610,TB!$D$9:$D$120)</f>
        <v>0</v>
      </c>
      <c r="E610" s="1393">
        <f ca="1">SUMIF(TB!$B$9:$E$120,ETB!B610,TB!$E$9:$E$120)</f>
        <v>0</v>
      </c>
      <c r="F610" s="1374"/>
      <c r="G610" s="1381"/>
      <c r="H610" s="1381"/>
      <c r="I610" s="1381"/>
      <c r="J610" s="1374"/>
      <c r="K610" s="1381"/>
      <c r="L610" s="1374">
        <f>SUMIF(Journal!$C$10:$C$304,ETB!B610,Journal!$E$10:$E$304)</f>
        <v>0</v>
      </c>
      <c r="M610" s="1381">
        <f>SUMIF(Journal!$C$10:$C$304,ETB!B610,Journal!$F$10:$F$304)</f>
        <v>0</v>
      </c>
      <c r="N610" s="1374"/>
      <c r="O610" s="1375"/>
      <c r="P610" s="335">
        <f t="shared" si="84"/>
        <v>392</v>
      </c>
      <c r="Q610" s="1392">
        <f t="shared" ca="1" si="82"/>
        <v>0</v>
      </c>
      <c r="R610" s="1395">
        <f t="shared" ca="1" si="83"/>
        <v>0</v>
      </c>
      <c r="S610" s="332">
        <f t="shared" si="85"/>
        <v>392</v>
      </c>
      <c r="T610" s="776"/>
      <c r="U610" s="1383">
        <f t="shared" ca="1" si="79"/>
        <v>0</v>
      </c>
    </row>
    <row r="611" spans="2:21" hidden="1">
      <c r="B611" s="757" t="s">
        <v>2235</v>
      </c>
      <c r="C611" s="331" t="s">
        <v>2236</v>
      </c>
      <c r="D611" s="1392">
        <f ca="1">SUMIF(TB!$B$9:$E$120,ETB!B611,TB!$D$9:$D$120)</f>
        <v>0</v>
      </c>
      <c r="E611" s="1393">
        <f ca="1">SUMIF(TB!$B$9:$E$120,ETB!B611,TB!$E$9:$E$120)</f>
        <v>0</v>
      </c>
      <c r="F611" s="1374"/>
      <c r="G611" s="1381"/>
      <c r="H611" s="1381"/>
      <c r="I611" s="1381"/>
      <c r="J611" s="1374"/>
      <c r="K611" s="1381"/>
      <c r="L611" s="1374">
        <f>SUMIF(Journal!$C$10:$C$304,ETB!B611,Journal!$E$10:$E$304)</f>
        <v>0</v>
      </c>
      <c r="M611" s="1381">
        <f>SUMIF(Journal!$C$10:$C$304,ETB!B611,Journal!$F$10:$F$304)</f>
        <v>0</v>
      </c>
      <c r="N611" s="1374"/>
      <c r="O611" s="1375"/>
      <c r="P611" s="335" t="str">
        <f t="shared" si="84"/>
        <v>392/12</v>
      </c>
      <c r="Q611" s="1392">
        <f t="shared" ca="1" si="82"/>
        <v>0</v>
      </c>
      <c r="R611" s="1395">
        <f t="shared" ca="1" si="83"/>
        <v>0</v>
      </c>
      <c r="S611" s="332" t="str">
        <f t="shared" si="85"/>
        <v>392/12</v>
      </c>
      <c r="T611" s="776"/>
      <c r="U611" s="1383">
        <f t="shared" ca="1" si="79"/>
        <v>0</v>
      </c>
    </row>
    <row r="612" spans="2:21" hidden="1">
      <c r="B612" s="757" t="s">
        <v>2237</v>
      </c>
      <c r="C612" s="331" t="s">
        <v>2238</v>
      </c>
      <c r="D612" s="1392">
        <f ca="1">SUMIF(TB!$B$9:$E$120,ETB!B612,TB!$D$9:$D$120)</f>
        <v>0</v>
      </c>
      <c r="E612" s="1393">
        <f ca="1">SUMIF(TB!$B$9:$E$120,ETB!B612,TB!$E$9:$E$120)</f>
        <v>0</v>
      </c>
      <c r="F612" s="1374"/>
      <c r="G612" s="1381"/>
      <c r="H612" s="1381"/>
      <c r="I612" s="1381"/>
      <c r="J612" s="1374"/>
      <c r="K612" s="1381"/>
      <c r="L612" s="1374">
        <f>SUMIF(Journal!$C$10:$C$304,ETB!B612,Journal!$E$10:$E$304)</f>
        <v>0</v>
      </c>
      <c r="M612" s="1381">
        <f>SUMIF(Journal!$C$10:$C$304,ETB!B612,Journal!$F$10:$F$304)</f>
        <v>0</v>
      </c>
      <c r="N612" s="1374"/>
      <c r="O612" s="1375"/>
      <c r="P612" s="335" t="str">
        <f t="shared" si="76"/>
        <v>392/13</v>
      </c>
      <c r="Q612" s="1392">
        <f t="shared" ca="1" si="82"/>
        <v>0</v>
      </c>
      <c r="R612" s="1395">
        <f t="shared" ca="1" si="83"/>
        <v>0</v>
      </c>
      <c r="S612" s="332" t="str">
        <f t="shared" si="77"/>
        <v>392/13</v>
      </c>
      <c r="T612" s="776"/>
      <c r="U612" s="1383">
        <f t="shared" ca="1" si="79"/>
        <v>0</v>
      </c>
    </row>
    <row r="613" spans="2:21" hidden="1">
      <c r="B613" s="757" t="s">
        <v>2239</v>
      </c>
      <c r="C613" s="331" t="s">
        <v>2240</v>
      </c>
      <c r="D613" s="1392">
        <f ca="1">SUMIF(TB!$B$9:$E$120,ETB!B613,TB!$D$9:$D$120)</f>
        <v>0</v>
      </c>
      <c r="E613" s="1393">
        <f ca="1">SUMIF(TB!$B$9:$E$120,ETB!B613,TB!$E$9:$E$120)</f>
        <v>0</v>
      </c>
      <c r="F613" s="1374"/>
      <c r="G613" s="1381"/>
      <c r="H613" s="1381"/>
      <c r="I613" s="1381"/>
      <c r="J613" s="1374"/>
      <c r="K613" s="1381"/>
      <c r="L613" s="1374">
        <f>SUMIF(Journal!$C$10:$C$304,ETB!B613,Journal!$E$10:$E$304)</f>
        <v>0</v>
      </c>
      <c r="M613" s="1381">
        <f>SUMIF(Journal!$C$10:$C$304,ETB!B613,Journal!$F$10:$F$304)</f>
        <v>0</v>
      </c>
      <c r="N613" s="1374"/>
      <c r="O613" s="1375"/>
      <c r="P613" s="335" t="str">
        <f t="shared" si="76"/>
        <v>392/14</v>
      </c>
      <c r="Q613" s="1392">
        <f t="shared" ca="1" si="82"/>
        <v>0</v>
      </c>
      <c r="R613" s="1395">
        <f t="shared" ca="1" si="83"/>
        <v>0</v>
      </c>
      <c r="S613" s="332" t="str">
        <f t="shared" si="77"/>
        <v>392/14</v>
      </c>
      <c r="T613" s="776"/>
      <c r="U613" s="1383">
        <f t="shared" ca="1" si="79"/>
        <v>0</v>
      </c>
    </row>
    <row r="614" spans="2:21" hidden="1">
      <c r="B614" s="757" t="s">
        <v>2241</v>
      </c>
      <c r="C614" s="331" t="s">
        <v>2242</v>
      </c>
      <c r="D614" s="1392">
        <f ca="1">SUMIF(TB!$B$9:$E$120,ETB!B614,TB!$D$9:$D$120)</f>
        <v>0</v>
      </c>
      <c r="E614" s="1393">
        <f ca="1">SUMIF(TB!$B$9:$E$120,ETB!B614,TB!$E$9:$E$120)</f>
        <v>0</v>
      </c>
      <c r="F614" s="1374"/>
      <c r="G614" s="1381"/>
      <c r="H614" s="1381"/>
      <c r="I614" s="1381"/>
      <c r="J614" s="1374"/>
      <c r="K614" s="1381"/>
      <c r="L614" s="1374">
        <f>SUMIF(Journal!$C$10:$C$304,ETB!B614,Journal!$E$10:$E$304)</f>
        <v>0</v>
      </c>
      <c r="M614" s="1381">
        <f>SUMIF(Journal!$C$10:$C$304,ETB!B614,Journal!$F$10:$F$304)</f>
        <v>0</v>
      </c>
      <c r="N614" s="1374"/>
      <c r="O614" s="1375"/>
      <c r="P614" s="335" t="str">
        <f t="shared" si="76"/>
        <v>392/15</v>
      </c>
      <c r="Q614" s="1392">
        <f t="shared" ca="1" si="82"/>
        <v>0</v>
      </c>
      <c r="R614" s="1395">
        <f t="shared" ca="1" si="83"/>
        <v>0</v>
      </c>
      <c r="S614" s="332" t="str">
        <f t="shared" si="77"/>
        <v>392/15</v>
      </c>
      <c r="T614" s="776"/>
      <c r="U614" s="1383">
        <f t="shared" ca="1" si="79"/>
        <v>0</v>
      </c>
    </row>
    <row r="615" spans="2:21" hidden="1">
      <c r="B615" s="757">
        <v>393</v>
      </c>
      <c r="C615" s="331" t="s">
        <v>2143</v>
      </c>
      <c r="D615" s="1392">
        <f ca="1">SUMIF(TB!$B$9:$E$120,ETB!B615,TB!$D$9:$D$120)</f>
        <v>0</v>
      </c>
      <c r="E615" s="1393">
        <f ca="1">SUMIF(TB!$B$9:$E$120,ETB!B615,TB!$E$9:$E$120)</f>
        <v>0</v>
      </c>
      <c r="F615" s="1374"/>
      <c r="G615" s="1381"/>
      <c r="H615" s="1381"/>
      <c r="I615" s="1381"/>
      <c r="J615" s="1374"/>
      <c r="K615" s="1381"/>
      <c r="L615" s="1374">
        <f>SUMIF(Journal!$C$10:$C$304,ETB!B615,Journal!$E$10:$E$304)</f>
        <v>0</v>
      </c>
      <c r="M615" s="1381">
        <f>SUMIF(Journal!$C$10:$C$304,ETB!B615,Journal!$F$10:$F$304)</f>
        <v>0</v>
      </c>
      <c r="N615" s="1374"/>
      <c r="O615" s="1375"/>
      <c r="P615" s="335">
        <f t="shared" si="76"/>
        <v>393</v>
      </c>
      <c r="Q615" s="1392">
        <f t="shared" ca="1" si="82"/>
        <v>0</v>
      </c>
      <c r="R615" s="1395">
        <f t="shared" ca="1" si="83"/>
        <v>0</v>
      </c>
      <c r="S615" s="332">
        <f t="shared" si="77"/>
        <v>393</v>
      </c>
      <c r="T615" s="776"/>
      <c r="U615" s="1383">
        <f t="shared" ca="1" si="79"/>
        <v>0</v>
      </c>
    </row>
    <row r="616" spans="2:21" hidden="1">
      <c r="B616" s="757">
        <v>394</v>
      </c>
      <c r="C616" s="331" t="s">
        <v>2177</v>
      </c>
      <c r="D616" s="1392">
        <f ca="1">SUMIF(TB!$B$9:$E$120,ETB!B616,TB!$D$9:$D$120)</f>
        <v>0</v>
      </c>
      <c r="E616" s="1393">
        <f ca="1">SUMIF(TB!$B$9:$E$120,ETB!B616,TB!$E$9:$E$120)</f>
        <v>0</v>
      </c>
      <c r="F616" s="1374"/>
      <c r="G616" s="1381"/>
      <c r="H616" s="1381"/>
      <c r="I616" s="1381"/>
      <c r="J616" s="1374"/>
      <c r="K616" s="1381"/>
      <c r="L616" s="1374">
        <f>SUMIF(Journal!$C$10:$C$304,ETB!B616,Journal!$E$10:$E$304)</f>
        <v>0</v>
      </c>
      <c r="M616" s="1381">
        <f>SUMIF(Journal!$C$10:$C$304,ETB!B616,Journal!$F$10:$F$304)</f>
        <v>0</v>
      </c>
      <c r="N616" s="1374"/>
      <c r="O616" s="1375"/>
      <c r="P616" s="335">
        <f t="shared" si="76"/>
        <v>394</v>
      </c>
      <c r="Q616" s="1392">
        <f t="shared" ca="1" si="82"/>
        <v>0</v>
      </c>
      <c r="R616" s="1395">
        <f t="shared" ca="1" si="83"/>
        <v>0</v>
      </c>
      <c r="S616" s="332">
        <f t="shared" si="77"/>
        <v>394</v>
      </c>
      <c r="T616" s="776"/>
      <c r="U616" s="1383">
        <f t="shared" ca="1" si="79"/>
        <v>0</v>
      </c>
    </row>
    <row r="617" spans="2:21" hidden="1">
      <c r="B617" s="757">
        <v>395</v>
      </c>
      <c r="C617" s="331" t="s">
        <v>2178</v>
      </c>
      <c r="D617" s="1392">
        <f ca="1">SUMIF(TB!$B$9:$E$120,ETB!B617,TB!$D$9:$D$120)</f>
        <v>0</v>
      </c>
      <c r="E617" s="1393">
        <f ca="1">SUMIF(TB!$B$9:$E$120,ETB!B617,TB!$E$9:$E$120)</f>
        <v>0</v>
      </c>
      <c r="F617" s="1374"/>
      <c r="G617" s="1381"/>
      <c r="H617" s="1381"/>
      <c r="I617" s="1381"/>
      <c r="J617" s="1374"/>
      <c r="K617" s="1381"/>
      <c r="L617" s="1374">
        <f>SUMIF(Journal!$C$10:$C$304,ETB!B617,Journal!$E$10:$E$304)</f>
        <v>0</v>
      </c>
      <c r="M617" s="1381">
        <f>SUMIF(Journal!$C$10:$C$304,ETB!B617,Journal!$F$10:$F$304)</f>
        <v>0</v>
      </c>
      <c r="N617" s="1374"/>
      <c r="O617" s="1375"/>
      <c r="P617" s="335">
        <f t="shared" si="76"/>
        <v>395</v>
      </c>
      <c r="Q617" s="1392">
        <f t="shared" ca="1" si="82"/>
        <v>0</v>
      </c>
      <c r="R617" s="1395">
        <f t="shared" ca="1" si="83"/>
        <v>0</v>
      </c>
      <c r="S617" s="332">
        <f t="shared" si="77"/>
        <v>395</v>
      </c>
      <c r="T617" s="776"/>
      <c r="U617" s="1383">
        <f t="shared" ca="1" si="79"/>
        <v>0</v>
      </c>
    </row>
    <row r="618" spans="2:21" hidden="1">
      <c r="B618" s="757">
        <v>396</v>
      </c>
      <c r="C618" s="331" t="s">
        <v>2146</v>
      </c>
      <c r="D618" s="1392">
        <f ca="1">SUMIF(TB!$B$9:$E$120,ETB!B618,TB!$D$9:$D$120)</f>
        <v>0</v>
      </c>
      <c r="E618" s="1393">
        <f ca="1">SUMIF(TB!$B$9:$E$120,ETB!B618,TB!$E$9:$E$120)</f>
        <v>0</v>
      </c>
      <c r="F618" s="1374"/>
      <c r="G618" s="1381"/>
      <c r="H618" s="1381"/>
      <c r="I618" s="1381"/>
      <c r="J618" s="1374"/>
      <c r="K618" s="1381"/>
      <c r="L618" s="1374">
        <f>SUMIF(Journal!$C$10:$C$304,ETB!B618,Journal!$E$10:$E$304)</f>
        <v>0</v>
      </c>
      <c r="M618" s="1381">
        <f>SUMIF(Journal!$C$10:$C$304,ETB!B618,Journal!$F$10:$F$304)</f>
        <v>0</v>
      </c>
      <c r="N618" s="1374"/>
      <c r="O618" s="1375"/>
      <c r="P618" s="335">
        <f t="shared" si="76"/>
        <v>396</v>
      </c>
      <c r="Q618" s="1392">
        <f t="shared" ca="1" si="82"/>
        <v>0</v>
      </c>
      <c r="R618" s="1395">
        <f t="shared" ca="1" si="83"/>
        <v>0</v>
      </c>
      <c r="S618" s="332">
        <f t="shared" si="77"/>
        <v>396</v>
      </c>
      <c r="T618" s="776"/>
      <c r="U618" s="1383">
        <f t="shared" ca="1" si="79"/>
        <v>0</v>
      </c>
    </row>
    <row r="619" spans="2:21" hidden="1">
      <c r="B619" s="757">
        <v>397</v>
      </c>
      <c r="C619" s="331" t="s">
        <v>2152</v>
      </c>
      <c r="D619" s="1392">
        <f ca="1">SUMIF(TB!$B$9:$E$120,ETB!B619,TB!$D$9:$D$120)</f>
        <v>0</v>
      </c>
      <c r="E619" s="1393">
        <f ca="1">SUMIF(TB!$B$9:$E$120,ETB!B619,TB!$E$9:$E$120)</f>
        <v>0</v>
      </c>
      <c r="F619" s="1374"/>
      <c r="G619" s="1381"/>
      <c r="H619" s="1381"/>
      <c r="I619" s="1381"/>
      <c r="J619" s="1374"/>
      <c r="K619" s="1381"/>
      <c r="L619" s="1374">
        <f>SUMIF(Journal!$C$10:$C$304,ETB!B619,Journal!$E$10:$E$304)</f>
        <v>0</v>
      </c>
      <c r="M619" s="1381">
        <f>SUMIF(Journal!$C$10:$C$304,ETB!B619,Journal!$F$10:$F$304)</f>
        <v>0</v>
      </c>
      <c r="N619" s="1374"/>
      <c r="O619" s="1375"/>
      <c r="P619" s="335">
        <f t="shared" si="76"/>
        <v>397</v>
      </c>
      <c r="Q619" s="1392">
        <f t="shared" ca="1" si="82"/>
        <v>0</v>
      </c>
      <c r="R619" s="1395">
        <f t="shared" ca="1" si="83"/>
        <v>0</v>
      </c>
      <c r="S619" s="332">
        <f t="shared" si="77"/>
        <v>397</v>
      </c>
      <c r="T619" s="776"/>
      <c r="U619" s="1383">
        <f t="shared" ca="1" si="79"/>
        <v>0</v>
      </c>
    </row>
    <row r="620" spans="2:21" hidden="1">
      <c r="B620" s="757">
        <v>398</v>
      </c>
      <c r="C620" s="331" t="s">
        <v>2243</v>
      </c>
      <c r="D620" s="1392">
        <f ca="1">SUMIF(TB!$B$9:$E$120,ETB!B620,TB!$D$9:$D$120)</f>
        <v>0</v>
      </c>
      <c r="E620" s="1393">
        <f ca="1">SUMIF(TB!$B$9:$E$120,ETB!B620,TB!$E$9:$E$120)</f>
        <v>0</v>
      </c>
      <c r="F620" s="1374"/>
      <c r="G620" s="1381"/>
      <c r="H620" s="1381"/>
      <c r="I620" s="1381"/>
      <c r="J620" s="1374"/>
      <c r="K620" s="1381"/>
      <c r="L620" s="1374">
        <f>SUMIF(Journal!$C$10:$C$304,ETB!B620,Journal!$E$10:$E$304)</f>
        <v>0</v>
      </c>
      <c r="M620" s="1381">
        <f>SUMIF(Journal!$C$10:$C$304,ETB!B620,Journal!$F$10:$F$304)</f>
        <v>0</v>
      </c>
      <c r="N620" s="1374"/>
      <c r="O620" s="1375"/>
      <c r="P620" s="335">
        <f t="shared" si="76"/>
        <v>398</v>
      </c>
      <c r="Q620" s="1392">
        <f t="shared" ca="1" si="82"/>
        <v>0</v>
      </c>
      <c r="R620" s="1395">
        <f t="shared" ca="1" si="83"/>
        <v>0</v>
      </c>
      <c r="S620" s="332">
        <f t="shared" si="77"/>
        <v>398</v>
      </c>
      <c r="T620" s="776"/>
      <c r="U620" s="1383">
        <f t="shared" ca="1" si="79"/>
        <v>0</v>
      </c>
    </row>
    <row r="621" spans="2:21" hidden="1">
      <c r="B621" s="757">
        <v>399</v>
      </c>
      <c r="C621" s="331" t="s">
        <v>2244</v>
      </c>
      <c r="D621" s="1392">
        <f ca="1">SUMIF(TB!$B$9:$E$120,ETB!B621,TB!$D$9:$D$120)</f>
        <v>0</v>
      </c>
      <c r="E621" s="1393">
        <f ca="1">SUMIF(TB!$B$9:$E$120,ETB!B621,TB!$E$9:$E$120)</f>
        <v>0</v>
      </c>
      <c r="F621" s="1374"/>
      <c r="G621" s="1381"/>
      <c r="H621" s="1381"/>
      <c r="I621" s="1381"/>
      <c r="J621" s="1374"/>
      <c r="K621" s="1381"/>
      <c r="L621" s="1374">
        <f>SUMIF(Journal!$C$10:$C$304,ETB!B621,Journal!$E$10:$E$304)</f>
        <v>0</v>
      </c>
      <c r="M621" s="1381">
        <f>SUMIF(Journal!$C$10:$C$304,ETB!B621,Journal!$F$10:$F$304)</f>
        <v>0</v>
      </c>
      <c r="N621" s="1374"/>
      <c r="O621" s="1375"/>
      <c r="P621" s="335">
        <f t="shared" si="76"/>
        <v>399</v>
      </c>
      <c r="Q621" s="1392">
        <f t="shared" ca="1" si="82"/>
        <v>0</v>
      </c>
      <c r="R621" s="1395">
        <f t="shared" ca="1" si="83"/>
        <v>0</v>
      </c>
      <c r="S621" s="332">
        <f t="shared" si="77"/>
        <v>399</v>
      </c>
      <c r="T621" s="776"/>
      <c r="U621" s="1383">
        <f t="shared" ca="1" si="79"/>
        <v>0</v>
      </c>
    </row>
    <row r="622" spans="2:21" hidden="1">
      <c r="B622" s="757">
        <v>400</v>
      </c>
      <c r="C622" s="331" t="s">
        <v>2245</v>
      </c>
      <c r="D622" s="1392">
        <f ca="1">SUMIF(TB!$B$9:$E$120,ETB!B622,TB!$D$9:$D$120)</f>
        <v>0</v>
      </c>
      <c r="E622" s="1393">
        <f ca="1">SUMIF(TB!$B$9:$E$120,ETB!B622,TB!$E$9:$E$120)</f>
        <v>0</v>
      </c>
      <c r="F622" s="1374"/>
      <c r="G622" s="1381"/>
      <c r="H622" s="1381"/>
      <c r="I622" s="1381"/>
      <c r="J622" s="1374"/>
      <c r="K622" s="1381"/>
      <c r="L622" s="1374">
        <f>SUMIF(Journal!$C$10:$C$304,ETB!B622,Journal!$E$10:$E$304)</f>
        <v>0</v>
      </c>
      <c r="M622" s="1381">
        <f>SUMIF(Journal!$C$10:$C$304,ETB!B622,Journal!$F$10:$F$304)</f>
        <v>0</v>
      </c>
      <c r="N622" s="1374"/>
      <c r="O622" s="1375"/>
      <c r="P622" s="335">
        <f t="shared" si="76"/>
        <v>400</v>
      </c>
      <c r="Q622" s="1392">
        <f t="shared" ca="1" si="82"/>
        <v>0</v>
      </c>
      <c r="R622" s="1395">
        <f t="shared" ca="1" si="83"/>
        <v>0</v>
      </c>
      <c r="S622" s="332">
        <f t="shared" si="77"/>
        <v>400</v>
      </c>
      <c r="T622" s="776"/>
      <c r="U622" s="1383">
        <f t="shared" ca="1" si="79"/>
        <v>0</v>
      </c>
    </row>
    <row r="623" spans="2:21" hidden="1">
      <c r="B623" s="757">
        <v>401</v>
      </c>
      <c r="C623" s="331" t="s">
        <v>2246</v>
      </c>
      <c r="D623" s="1392">
        <f ca="1">SUMIF(TB!$B$9:$E$120,ETB!B623,TB!$D$9:$D$120)</f>
        <v>0</v>
      </c>
      <c r="E623" s="1393">
        <f ca="1">SUMIF(TB!$B$9:$E$120,ETB!B623,TB!$E$9:$E$120)</f>
        <v>0</v>
      </c>
      <c r="F623" s="1374"/>
      <c r="G623" s="1381"/>
      <c r="H623" s="1381"/>
      <c r="I623" s="1381"/>
      <c r="J623" s="1374"/>
      <c r="K623" s="1381"/>
      <c r="L623" s="1374">
        <f>SUMIF(Journal!$C$10:$C$304,ETB!B623,Journal!$E$10:$E$304)</f>
        <v>0</v>
      </c>
      <c r="M623" s="1381">
        <f>SUMIF(Journal!$C$10:$C$304,ETB!B623,Journal!$F$10:$F$304)</f>
        <v>0</v>
      </c>
      <c r="N623" s="1374"/>
      <c r="O623" s="1375"/>
      <c r="P623" s="335">
        <f t="shared" si="76"/>
        <v>401</v>
      </c>
      <c r="Q623" s="1392">
        <f t="shared" ca="1" si="82"/>
        <v>0</v>
      </c>
      <c r="R623" s="1395">
        <f t="shared" ca="1" si="83"/>
        <v>0</v>
      </c>
      <c r="S623" s="332">
        <f t="shared" si="77"/>
        <v>401</v>
      </c>
      <c r="T623" s="776"/>
      <c r="U623" s="1383">
        <f t="shared" ca="1" si="79"/>
        <v>0</v>
      </c>
    </row>
    <row r="624" spans="2:21" hidden="1">
      <c r="B624" s="757">
        <v>402</v>
      </c>
      <c r="C624" s="331" t="s">
        <v>2141</v>
      </c>
      <c r="D624" s="1392">
        <f ca="1">SUMIF(TB!$B$9:$E$120,ETB!B624,TB!$D$9:$D$120)</f>
        <v>0</v>
      </c>
      <c r="E624" s="1393">
        <f ca="1">SUMIF(TB!$B$9:$E$120,ETB!B624,TB!$E$9:$E$120)</f>
        <v>0</v>
      </c>
      <c r="F624" s="1374"/>
      <c r="G624" s="1381"/>
      <c r="H624" s="1381"/>
      <c r="I624" s="1381"/>
      <c r="J624" s="1374"/>
      <c r="K624" s="1381"/>
      <c r="L624" s="1374">
        <f>SUMIF(Journal!$C$10:$C$304,ETB!B624,Journal!$E$10:$E$304)</f>
        <v>0</v>
      </c>
      <c r="M624" s="1381">
        <f>SUMIF(Journal!$C$10:$C$304,ETB!B624,Journal!$F$10:$F$304)</f>
        <v>0</v>
      </c>
      <c r="N624" s="1374"/>
      <c r="O624" s="1375"/>
      <c r="P624" s="335">
        <f t="shared" si="76"/>
        <v>402</v>
      </c>
      <c r="Q624" s="1392">
        <f t="shared" ca="1" si="82"/>
        <v>0</v>
      </c>
      <c r="R624" s="1395">
        <f t="shared" ca="1" si="83"/>
        <v>0</v>
      </c>
      <c r="S624" s="332">
        <f t="shared" si="77"/>
        <v>402</v>
      </c>
      <c r="T624" s="776"/>
      <c r="U624" s="1383">
        <f t="shared" ca="1" si="79"/>
        <v>0</v>
      </c>
    </row>
    <row r="625" spans="2:21" hidden="1">
      <c r="B625" s="757">
        <v>403</v>
      </c>
      <c r="C625" s="331" t="s">
        <v>2142</v>
      </c>
      <c r="D625" s="1392">
        <f ca="1">SUMIF(TB!$B$9:$E$120,ETB!B625,TB!$D$9:$D$120)</f>
        <v>0</v>
      </c>
      <c r="E625" s="1393">
        <f ca="1">SUMIF(TB!$B$9:$E$120,ETB!B625,TB!$E$9:$E$120)</f>
        <v>0</v>
      </c>
      <c r="F625" s="1374"/>
      <c r="G625" s="1381"/>
      <c r="H625" s="1381"/>
      <c r="I625" s="1381"/>
      <c r="J625" s="1374"/>
      <c r="K625" s="1381"/>
      <c r="L625" s="1374">
        <f>SUMIF(Journal!$C$10:$C$304,ETB!B625,Journal!$E$10:$E$304)</f>
        <v>0</v>
      </c>
      <c r="M625" s="1381">
        <f>SUMIF(Journal!$C$10:$C$304,ETB!B625,Journal!$F$10:$F$304)</f>
        <v>0</v>
      </c>
      <c r="N625" s="1374"/>
      <c r="O625" s="1375"/>
      <c r="P625" s="335">
        <f t="shared" si="76"/>
        <v>403</v>
      </c>
      <c r="Q625" s="1392">
        <f t="shared" ca="1" si="82"/>
        <v>0</v>
      </c>
      <c r="R625" s="1395">
        <f t="shared" ca="1" si="83"/>
        <v>0</v>
      </c>
      <c r="S625" s="332">
        <f t="shared" si="77"/>
        <v>403</v>
      </c>
      <c r="T625" s="776"/>
      <c r="U625" s="1383">
        <f t="shared" ca="1" si="79"/>
        <v>0</v>
      </c>
    </row>
    <row r="626" spans="2:21" hidden="1">
      <c r="B626" s="757">
        <v>404</v>
      </c>
      <c r="C626" s="331" t="s">
        <v>2247</v>
      </c>
      <c r="D626" s="1392">
        <f ca="1">SUMIF(TB!$B$9:$E$120,ETB!B626,TB!$D$9:$D$120)</f>
        <v>0</v>
      </c>
      <c r="E626" s="1393">
        <f ca="1">SUMIF(TB!$B$9:$E$120,ETB!B626,TB!$E$9:$E$120)</f>
        <v>0</v>
      </c>
      <c r="F626" s="1374"/>
      <c r="G626" s="1381"/>
      <c r="H626" s="1381"/>
      <c r="I626" s="1381"/>
      <c r="J626" s="1374"/>
      <c r="K626" s="1381"/>
      <c r="L626" s="1374">
        <f>SUMIF(Journal!$C$10:$C$304,ETB!B626,Journal!$E$10:$E$304)</f>
        <v>0</v>
      </c>
      <c r="M626" s="1381">
        <f>SUMIF(Journal!$C$10:$C$304,ETB!B626,Journal!$F$10:$F$304)</f>
        <v>0</v>
      </c>
      <c r="N626" s="1374"/>
      <c r="O626" s="1375"/>
      <c r="P626" s="335">
        <f t="shared" si="76"/>
        <v>404</v>
      </c>
      <c r="Q626" s="1392">
        <f t="shared" ca="1" si="82"/>
        <v>0</v>
      </c>
      <c r="R626" s="1395">
        <f t="shared" ca="1" si="83"/>
        <v>0</v>
      </c>
      <c r="S626" s="332">
        <f t="shared" si="77"/>
        <v>404</v>
      </c>
      <c r="T626" s="776"/>
      <c r="U626" s="1383">
        <f t="shared" ca="1" si="79"/>
        <v>0</v>
      </c>
    </row>
    <row r="627" spans="2:21" hidden="1">
      <c r="B627" s="757">
        <v>405</v>
      </c>
      <c r="C627" s="331" t="s">
        <v>2248</v>
      </c>
      <c r="D627" s="1392">
        <f ca="1">SUMIF(TB!$B$9:$E$120,ETB!B627,TB!$D$9:$D$120)</f>
        <v>0</v>
      </c>
      <c r="E627" s="1393">
        <f ca="1">SUMIF(TB!$B$9:$E$120,ETB!B627,TB!$E$9:$E$120)</f>
        <v>0</v>
      </c>
      <c r="F627" s="1374"/>
      <c r="G627" s="1381"/>
      <c r="H627" s="1381"/>
      <c r="I627" s="1381"/>
      <c r="J627" s="1374"/>
      <c r="K627" s="1381"/>
      <c r="L627" s="1374">
        <f>SUMIF(Journal!$C$10:$C$304,ETB!B627,Journal!$E$10:$E$304)</f>
        <v>0</v>
      </c>
      <c r="M627" s="1381">
        <f>SUMIF(Journal!$C$10:$C$304,ETB!B627,Journal!$F$10:$F$304)</f>
        <v>0</v>
      </c>
      <c r="N627" s="1374"/>
      <c r="O627" s="1375"/>
      <c r="P627" s="335">
        <f t="shared" si="76"/>
        <v>405</v>
      </c>
      <c r="Q627" s="1392">
        <f t="shared" ca="1" si="82"/>
        <v>0</v>
      </c>
      <c r="R627" s="1395">
        <f t="shared" ca="1" si="83"/>
        <v>0</v>
      </c>
      <c r="S627" s="332">
        <f t="shared" si="77"/>
        <v>405</v>
      </c>
      <c r="T627" s="776"/>
      <c r="U627" s="1383">
        <f t="shared" ca="1" si="79"/>
        <v>0</v>
      </c>
    </row>
    <row r="628" spans="2:21" hidden="1">
      <c r="B628" s="757">
        <v>406</v>
      </c>
      <c r="C628" s="331" t="s">
        <v>2249</v>
      </c>
      <c r="D628" s="1392">
        <f ca="1">SUMIF(TB!$B$9:$E$120,ETB!B628,TB!$D$9:$D$120)</f>
        <v>0</v>
      </c>
      <c r="E628" s="1393">
        <f ca="1">SUMIF(TB!$B$9:$E$120,ETB!B628,TB!$E$9:$E$120)</f>
        <v>0</v>
      </c>
      <c r="F628" s="1374"/>
      <c r="G628" s="1381"/>
      <c r="H628" s="1381"/>
      <c r="I628" s="1381"/>
      <c r="J628" s="1374"/>
      <c r="K628" s="1381"/>
      <c r="L628" s="1374">
        <f>SUMIF(Journal!$C$10:$C$304,ETB!B628,Journal!$E$10:$E$304)</f>
        <v>0</v>
      </c>
      <c r="M628" s="1381">
        <f>SUMIF(Journal!$C$10:$C$304,ETB!B628,Journal!$F$10:$F$304)</f>
        <v>0</v>
      </c>
      <c r="N628" s="1374"/>
      <c r="O628" s="1375"/>
      <c r="P628" s="335">
        <f t="shared" si="76"/>
        <v>406</v>
      </c>
      <c r="Q628" s="1392">
        <f t="shared" ca="1" si="82"/>
        <v>0</v>
      </c>
      <c r="R628" s="1395">
        <f t="shared" ca="1" si="83"/>
        <v>0</v>
      </c>
      <c r="S628" s="332">
        <f t="shared" si="77"/>
        <v>406</v>
      </c>
      <c r="T628" s="776"/>
      <c r="U628" s="1383">
        <f t="shared" ca="1" si="79"/>
        <v>0</v>
      </c>
    </row>
    <row r="629" spans="2:21" hidden="1">
      <c r="B629" s="757">
        <v>407</v>
      </c>
      <c r="C629" s="331" t="s">
        <v>2000</v>
      </c>
      <c r="D629" s="1392">
        <f ca="1">SUMIF(TB!$B$9:$E$120,ETB!B629,TB!$D$9:$D$120)</f>
        <v>0</v>
      </c>
      <c r="E629" s="1393">
        <f ca="1">SUMIF(TB!$B$9:$E$120,ETB!B629,TB!$E$9:$E$120)</f>
        <v>0</v>
      </c>
      <c r="F629" s="1374"/>
      <c r="G629" s="1381"/>
      <c r="H629" s="1381"/>
      <c r="I629" s="1381"/>
      <c r="J629" s="1374"/>
      <c r="K629" s="1381"/>
      <c r="L629" s="1374">
        <f>SUMIF(Journal!$C$10:$C$304,ETB!B629,Journal!$E$10:$E$304)</f>
        <v>0</v>
      </c>
      <c r="M629" s="1381">
        <f>SUMIF(Journal!$C$10:$C$304,ETB!B629,Journal!$F$10:$F$304)</f>
        <v>0</v>
      </c>
      <c r="N629" s="1374"/>
      <c r="O629" s="1375"/>
      <c r="P629" s="335">
        <f t="shared" si="76"/>
        <v>407</v>
      </c>
      <c r="Q629" s="1392">
        <f t="shared" ca="1" si="82"/>
        <v>0</v>
      </c>
      <c r="R629" s="1395">
        <f t="shared" ca="1" si="83"/>
        <v>0</v>
      </c>
      <c r="S629" s="332">
        <f t="shared" si="77"/>
        <v>407</v>
      </c>
      <c r="T629" s="776"/>
      <c r="U629" s="1383">
        <f t="shared" ca="1" si="79"/>
        <v>0</v>
      </c>
    </row>
    <row r="630" spans="2:21" hidden="1">
      <c r="B630" s="757">
        <v>408</v>
      </c>
      <c r="C630" s="331" t="s">
        <v>2250</v>
      </c>
      <c r="D630" s="1392">
        <f ca="1">SUMIF(TB!$B$9:$E$120,ETB!B630,TB!$D$9:$D$120)</f>
        <v>0</v>
      </c>
      <c r="E630" s="1393">
        <f ca="1">SUMIF(TB!$B$9:$E$120,ETB!B630,TB!$E$9:$E$120)</f>
        <v>0</v>
      </c>
      <c r="F630" s="1374"/>
      <c r="G630" s="1381"/>
      <c r="H630" s="1381"/>
      <c r="I630" s="1381"/>
      <c r="J630" s="1374"/>
      <c r="K630" s="1381"/>
      <c r="L630" s="1374">
        <f>SUMIF(Journal!$C$10:$C$304,ETB!B630,Journal!$E$10:$E$304)</f>
        <v>0</v>
      </c>
      <c r="M630" s="1381">
        <f>SUMIF(Journal!$C$10:$C$304,ETB!B630,Journal!$F$10:$F$304)</f>
        <v>0</v>
      </c>
      <c r="N630" s="1374"/>
      <c r="O630" s="1375"/>
      <c r="P630" s="335">
        <f t="shared" si="76"/>
        <v>408</v>
      </c>
      <c r="Q630" s="1392">
        <f t="shared" ca="1" si="82"/>
        <v>0</v>
      </c>
      <c r="R630" s="1395">
        <f t="shared" ca="1" si="83"/>
        <v>0</v>
      </c>
      <c r="S630" s="332">
        <f t="shared" si="77"/>
        <v>408</v>
      </c>
      <c r="T630" s="776"/>
      <c r="U630" s="1383">
        <f t="shared" ca="1" si="79"/>
        <v>0</v>
      </c>
    </row>
    <row r="631" spans="2:21" hidden="1">
      <c r="B631" s="757">
        <v>410</v>
      </c>
      <c r="C631" s="331" t="s">
        <v>2152</v>
      </c>
      <c r="D631" s="1392">
        <f ca="1">SUMIF(TB!$B$9:$E$120,ETB!B631,TB!$D$9:$D$120)</f>
        <v>0</v>
      </c>
      <c r="E631" s="1393">
        <f ca="1">SUMIF(TB!$B$9:$E$120,ETB!B631,TB!$E$9:$E$120)</f>
        <v>0</v>
      </c>
      <c r="F631" s="1374"/>
      <c r="G631" s="1381"/>
      <c r="H631" s="1381"/>
      <c r="I631" s="1381"/>
      <c r="J631" s="1374"/>
      <c r="K631" s="1381"/>
      <c r="L631" s="1374">
        <f>SUMIF(Journal!$C$10:$C$304,ETB!B631,Journal!$E$10:$E$304)</f>
        <v>0</v>
      </c>
      <c r="M631" s="1381">
        <f>SUMIF(Journal!$C$10:$C$304,ETB!B631,Journal!$F$10:$F$304)</f>
        <v>0</v>
      </c>
      <c r="N631" s="1374"/>
      <c r="O631" s="1375"/>
      <c r="P631" s="335">
        <f t="shared" si="76"/>
        <v>410</v>
      </c>
      <c r="Q631" s="1392">
        <f t="shared" ca="1" si="82"/>
        <v>0</v>
      </c>
      <c r="R631" s="1395">
        <f t="shared" ca="1" si="83"/>
        <v>0</v>
      </c>
      <c r="S631" s="332">
        <f t="shared" si="77"/>
        <v>410</v>
      </c>
      <c r="T631" s="776"/>
      <c r="U631" s="1383">
        <f t="shared" ca="1" si="79"/>
        <v>0</v>
      </c>
    </row>
    <row r="632" spans="2:21" hidden="1">
      <c r="B632" s="757">
        <v>413</v>
      </c>
      <c r="C632" s="331" t="s">
        <v>2251</v>
      </c>
      <c r="D632" s="1392">
        <f ca="1">SUMIF(TB!$B$9:$E$120,ETB!B632,TB!$D$9:$D$120)</f>
        <v>0</v>
      </c>
      <c r="E632" s="1393">
        <f ca="1">SUMIF(TB!$B$9:$E$120,ETB!B632,TB!$E$9:$E$120)</f>
        <v>0</v>
      </c>
      <c r="F632" s="1374"/>
      <c r="G632" s="1381"/>
      <c r="H632" s="1381"/>
      <c r="I632" s="1381"/>
      <c r="J632" s="1374"/>
      <c r="K632" s="1381"/>
      <c r="L632" s="1374">
        <f>SUMIF(Journal!$C$10:$C$304,ETB!B632,Journal!$E$10:$E$304)</f>
        <v>0</v>
      </c>
      <c r="M632" s="1381">
        <f>SUMIF(Journal!$C$10:$C$304,ETB!B632,Journal!$F$10:$F$304)</f>
        <v>0</v>
      </c>
      <c r="N632" s="1374"/>
      <c r="O632" s="1375"/>
      <c r="P632" s="335">
        <f t="shared" si="76"/>
        <v>413</v>
      </c>
      <c r="Q632" s="1392">
        <f t="shared" ca="1" si="82"/>
        <v>0</v>
      </c>
      <c r="R632" s="1395">
        <f t="shared" ca="1" si="83"/>
        <v>0</v>
      </c>
      <c r="S632" s="332">
        <f t="shared" si="77"/>
        <v>413</v>
      </c>
      <c r="T632" s="776"/>
      <c r="U632" s="1383">
        <f t="shared" ca="1" si="79"/>
        <v>0</v>
      </c>
    </row>
    <row r="633" spans="2:21" hidden="1">
      <c r="B633" s="757">
        <v>414</v>
      </c>
      <c r="C633" s="331" t="s">
        <v>2252</v>
      </c>
      <c r="D633" s="1392">
        <f ca="1">SUMIF(TB!$B$9:$E$120,ETB!B633,TB!$D$9:$D$120)</f>
        <v>0</v>
      </c>
      <c r="E633" s="1393">
        <f ca="1">SUMIF(TB!$B$9:$E$120,ETB!B633,TB!$E$9:$E$120)</f>
        <v>0</v>
      </c>
      <c r="F633" s="1374"/>
      <c r="G633" s="1381"/>
      <c r="H633" s="1381"/>
      <c r="I633" s="1381"/>
      <c r="J633" s="1374"/>
      <c r="K633" s="1381"/>
      <c r="L633" s="1374">
        <f>SUMIF(Journal!$C$10:$C$304,ETB!B633,Journal!$E$10:$E$304)</f>
        <v>0</v>
      </c>
      <c r="M633" s="1381">
        <f>SUMIF(Journal!$C$10:$C$304,ETB!B633,Journal!$F$10:$F$304)</f>
        <v>0</v>
      </c>
      <c r="N633" s="1374"/>
      <c r="O633" s="1375"/>
      <c r="P633" s="335">
        <f t="shared" si="76"/>
        <v>414</v>
      </c>
      <c r="Q633" s="1392">
        <f t="shared" ca="1" si="82"/>
        <v>0</v>
      </c>
      <c r="R633" s="1395">
        <f t="shared" ca="1" si="83"/>
        <v>0</v>
      </c>
      <c r="S633" s="332">
        <f t="shared" si="77"/>
        <v>414</v>
      </c>
      <c r="T633" s="776"/>
      <c r="U633" s="1383">
        <f t="shared" ca="1" si="79"/>
        <v>0</v>
      </c>
    </row>
    <row r="634" spans="2:21" hidden="1">
      <c r="B634" s="757">
        <v>415</v>
      </c>
      <c r="C634" s="331" t="s">
        <v>2000</v>
      </c>
      <c r="D634" s="1392">
        <f ca="1">SUMIF(TB!$B$9:$E$120,ETB!B634,TB!$D$9:$D$120)</f>
        <v>0</v>
      </c>
      <c r="E634" s="1393">
        <f ca="1">SUMIF(TB!$B$9:$E$120,ETB!B634,TB!$E$9:$E$120)</f>
        <v>0</v>
      </c>
      <c r="F634" s="1374"/>
      <c r="G634" s="1381"/>
      <c r="H634" s="1381"/>
      <c r="I634" s="1381"/>
      <c r="J634" s="1374"/>
      <c r="K634" s="1381"/>
      <c r="L634" s="1374">
        <f>SUMIF(Journal!$C$10:$C$304,ETB!B634,Journal!$E$10:$E$304)</f>
        <v>0</v>
      </c>
      <c r="M634" s="1381">
        <f>SUMIF(Journal!$C$10:$C$304,ETB!B634,Journal!$F$10:$F$304)</f>
        <v>0</v>
      </c>
      <c r="N634" s="1374"/>
      <c r="O634" s="1375"/>
      <c r="P634" s="335">
        <f t="shared" si="76"/>
        <v>415</v>
      </c>
      <c r="Q634" s="1392">
        <f t="shared" ca="1" si="82"/>
        <v>0</v>
      </c>
      <c r="R634" s="1395">
        <f t="shared" ca="1" si="83"/>
        <v>0</v>
      </c>
      <c r="S634" s="332">
        <f t="shared" si="77"/>
        <v>415</v>
      </c>
      <c r="T634" s="776"/>
      <c r="U634" s="1383">
        <f t="shared" ca="1" si="79"/>
        <v>0</v>
      </c>
    </row>
    <row r="635" spans="2:21" hidden="1">
      <c r="B635" s="757">
        <v>416</v>
      </c>
      <c r="C635" s="331" t="s">
        <v>2000</v>
      </c>
      <c r="D635" s="1392">
        <f ca="1">SUMIF(TB!$B$9:$E$120,ETB!B635,TB!$D$9:$D$120)</f>
        <v>0</v>
      </c>
      <c r="E635" s="1393">
        <f ca="1">SUMIF(TB!$B$9:$E$120,ETB!B635,TB!$E$9:$E$120)</f>
        <v>0</v>
      </c>
      <c r="F635" s="1374"/>
      <c r="G635" s="1381"/>
      <c r="H635" s="1381"/>
      <c r="I635" s="1381"/>
      <c r="J635" s="1374"/>
      <c r="K635" s="1381"/>
      <c r="L635" s="1374">
        <f>SUMIF(Journal!$C$10:$C$304,ETB!B635,Journal!$E$10:$E$304)</f>
        <v>0</v>
      </c>
      <c r="M635" s="1381">
        <f>SUMIF(Journal!$C$10:$C$304,ETB!B635,Journal!$F$10:$F$304)</f>
        <v>0</v>
      </c>
      <c r="N635" s="1374"/>
      <c r="O635" s="1375"/>
      <c r="P635" s="335">
        <f t="shared" si="76"/>
        <v>416</v>
      </c>
      <c r="Q635" s="1392">
        <f t="shared" ca="1" si="82"/>
        <v>0</v>
      </c>
      <c r="R635" s="1395">
        <f t="shared" ca="1" si="83"/>
        <v>0</v>
      </c>
      <c r="S635" s="332">
        <f t="shared" si="77"/>
        <v>416</v>
      </c>
      <c r="T635" s="776"/>
      <c r="U635" s="1383">
        <f t="shared" ca="1" si="79"/>
        <v>0</v>
      </c>
    </row>
    <row r="636" spans="2:21" hidden="1">
      <c r="B636" s="757">
        <v>417</v>
      </c>
      <c r="C636" s="331" t="s">
        <v>2000</v>
      </c>
      <c r="D636" s="1392">
        <f ca="1">SUMIF(TB!$B$9:$E$120,ETB!B636,TB!$D$9:$D$120)</f>
        <v>0</v>
      </c>
      <c r="E636" s="1393">
        <f ca="1">SUMIF(TB!$B$9:$E$120,ETB!B636,TB!$E$9:$E$120)</f>
        <v>0</v>
      </c>
      <c r="F636" s="1374"/>
      <c r="G636" s="1381"/>
      <c r="H636" s="1381"/>
      <c r="I636" s="1381"/>
      <c r="J636" s="1374"/>
      <c r="K636" s="1381"/>
      <c r="L636" s="1374">
        <f>SUMIF(Journal!$C$10:$C$304,ETB!B636,Journal!$E$10:$E$304)</f>
        <v>0</v>
      </c>
      <c r="M636" s="1381">
        <f>SUMIF(Journal!$C$10:$C$304,ETB!B636,Journal!$F$10:$F$304)</f>
        <v>0</v>
      </c>
      <c r="N636" s="1374"/>
      <c r="O636" s="1375"/>
      <c r="P636" s="335">
        <f t="shared" ref="P636:P677" si="86">B636</f>
        <v>417</v>
      </c>
      <c r="Q636" s="1392">
        <f t="shared" ca="1" si="82"/>
        <v>0</v>
      </c>
      <c r="R636" s="1395">
        <f t="shared" ca="1" si="83"/>
        <v>0</v>
      </c>
      <c r="S636" s="332">
        <f t="shared" ref="S636:S678" si="87">B636</f>
        <v>417</v>
      </c>
      <c r="T636" s="776"/>
      <c r="U636" s="1383">
        <f t="shared" ca="1" si="79"/>
        <v>0</v>
      </c>
    </row>
    <row r="637" spans="2:21" hidden="1">
      <c r="B637" s="757">
        <v>418</v>
      </c>
      <c r="C637" s="331" t="s">
        <v>2253</v>
      </c>
      <c r="D637" s="1392">
        <f ca="1">SUMIF(TB!$B$9:$E$120,ETB!B637,TB!$D$9:$D$120)</f>
        <v>0</v>
      </c>
      <c r="E637" s="1393">
        <f ca="1">SUMIF(TB!$B$9:$E$120,ETB!B637,TB!$E$9:$E$120)</f>
        <v>0</v>
      </c>
      <c r="F637" s="1374"/>
      <c r="G637" s="1381"/>
      <c r="H637" s="1381"/>
      <c r="I637" s="1381"/>
      <c r="J637" s="1374"/>
      <c r="K637" s="1381"/>
      <c r="L637" s="1374">
        <f>SUMIF(Journal!$C$10:$C$304,ETB!B637,Journal!$E$10:$E$304)</f>
        <v>0</v>
      </c>
      <c r="M637" s="1381">
        <f>SUMIF(Journal!$C$10:$C$304,ETB!B637,Journal!$F$10:$F$304)</f>
        <v>0</v>
      </c>
      <c r="N637" s="1374"/>
      <c r="O637" s="1375"/>
      <c r="P637" s="335">
        <f t="shared" si="86"/>
        <v>418</v>
      </c>
      <c r="Q637" s="1392">
        <f t="shared" ca="1" si="82"/>
        <v>0</v>
      </c>
      <c r="R637" s="1395">
        <f t="shared" ca="1" si="83"/>
        <v>0</v>
      </c>
      <c r="S637" s="332">
        <f t="shared" si="87"/>
        <v>418</v>
      </c>
      <c r="T637" s="776"/>
      <c r="U637" s="1383">
        <f t="shared" ca="1" si="79"/>
        <v>0</v>
      </c>
    </row>
    <row r="638" spans="2:21" hidden="1">
      <c r="B638" s="757">
        <v>419</v>
      </c>
      <c r="C638" s="331" t="s">
        <v>94</v>
      </c>
      <c r="D638" s="1392">
        <f ca="1">SUMIF(TB!$B$9:$E$120,ETB!B638,TB!$D$9:$D$120)</f>
        <v>0</v>
      </c>
      <c r="E638" s="1393">
        <f ca="1">SUMIF(TB!$B$9:$E$120,ETB!B638,TB!$E$9:$E$120)</f>
        <v>0</v>
      </c>
      <c r="F638" s="1374"/>
      <c r="G638" s="1381"/>
      <c r="H638" s="1381"/>
      <c r="I638" s="1381"/>
      <c r="J638" s="1374"/>
      <c r="K638" s="1381"/>
      <c r="L638" s="1374">
        <f>SUMIF(Journal!$C$10:$C$304,ETB!B638,Journal!$E$10:$E$304)</f>
        <v>0</v>
      </c>
      <c r="M638" s="1381">
        <f>SUMIF(Journal!$C$10:$C$304,ETB!B638,Journal!$F$10:$F$304)</f>
        <v>0</v>
      </c>
      <c r="N638" s="1374"/>
      <c r="O638" s="1375"/>
      <c r="P638" s="335">
        <f t="shared" si="86"/>
        <v>419</v>
      </c>
      <c r="Q638" s="1392">
        <f t="shared" ca="1" si="82"/>
        <v>0</v>
      </c>
      <c r="R638" s="1395">
        <f t="shared" ca="1" si="83"/>
        <v>0</v>
      </c>
      <c r="S638" s="332">
        <f t="shared" si="87"/>
        <v>419</v>
      </c>
      <c r="T638" s="776"/>
      <c r="U638" s="1383">
        <f t="shared" ca="1" si="79"/>
        <v>0</v>
      </c>
    </row>
    <row r="639" spans="2:21" hidden="1">
      <c r="B639" s="757">
        <v>420</v>
      </c>
      <c r="C639" s="331" t="s">
        <v>2000</v>
      </c>
      <c r="D639" s="1392">
        <f ca="1">SUMIF(TB!$B$9:$E$120,ETB!B639,TB!$D$9:$D$120)</f>
        <v>0</v>
      </c>
      <c r="E639" s="1393">
        <f ca="1">SUMIF(TB!$B$9:$E$120,ETB!B639,TB!$E$9:$E$120)</f>
        <v>0</v>
      </c>
      <c r="F639" s="1374"/>
      <c r="G639" s="1381"/>
      <c r="H639" s="1381"/>
      <c r="I639" s="1381"/>
      <c r="J639" s="1374"/>
      <c r="K639" s="1381"/>
      <c r="L639" s="1374">
        <f>SUMIF(Journal!$C$10:$C$304,ETB!B639,Journal!$E$10:$E$304)</f>
        <v>0</v>
      </c>
      <c r="M639" s="1381">
        <f>SUMIF(Journal!$C$10:$C$304,ETB!B639,Journal!$F$10:$F$304)</f>
        <v>0</v>
      </c>
      <c r="N639" s="1374"/>
      <c r="O639" s="1375"/>
      <c r="P639" s="335">
        <f t="shared" si="86"/>
        <v>420</v>
      </c>
      <c r="Q639" s="1392">
        <f t="shared" ca="1" si="82"/>
        <v>0</v>
      </c>
      <c r="R639" s="1395">
        <f t="shared" ca="1" si="83"/>
        <v>0</v>
      </c>
      <c r="S639" s="332">
        <f t="shared" si="87"/>
        <v>420</v>
      </c>
      <c r="T639" s="776"/>
      <c r="U639" s="1383">
        <f t="shared" ca="1" si="79"/>
        <v>0</v>
      </c>
    </row>
    <row r="640" spans="2:21" hidden="1">
      <c r="B640" s="757">
        <v>421</v>
      </c>
      <c r="C640" s="331" t="s">
        <v>2254</v>
      </c>
      <c r="D640" s="1392">
        <f ca="1">SUMIF(TB!$B$9:$E$120,ETB!B640,TB!$D$9:$D$120)</f>
        <v>0</v>
      </c>
      <c r="E640" s="1393">
        <f ca="1">SUMIF(TB!$B$9:$E$120,ETB!B640,TB!$E$9:$E$120)</f>
        <v>0</v>
      </c>
      <c r="F640" s="1374"/>
      <c r="G640" s="1381"/>
      <c r="H640" s="1381"/>
      <c r="I640" s="1381"/>
      <c r="J640" s="1374"/>
      <c r="K640" s="1381"/>
      <c r="L640" s="1374">
        <f>SUMIF(Journal!$C$10:$C$304,ETB!B640,Journal!$E$10:$E$304)</f>
        <v>0</v>
      </c>
      <c r="M640" s="1381">
        <f>SUMIF(Journal!$C$10:$C$304,ETB!B640,Journal!$F$10:$F$304)</f>
        <v>0</v>
      </c>
      <c r="N640" s="1374"/>
      <c r="O640" s="1375"/>
      <c r="P640" s="335">
        <f t="shared" ref="P640:P676" si="88">B640</f>
        <v>421</v>
      </c>
      <c r="Q640" s="1392">
        <f t="shared" ca="1" si="82"/>
        <v>0</v>
      </c>
      <c r="R640" s="1395">
        <f t="shared" ca="1" si="83"/>
        <v>0</v>
      </c>
      <c r="S640" s="332">
        <f t="shared" ref="S640:S676" si="89">B640</f>
        <v>421</v>
      </c>
      <c r="T640" s="776"/>
      <c r="U640" s="1383">
        <f t="shared" ca="1" si="79"/>
        <v>0</v>
      </c>
    </row>
    <row r="641" spans="2:21" hidden="1">
      <c r="B641" s="757">
        <v>422</v>
      </c>
      <c r="C641" s="331" t="s">
        <v>2000</v>
      </c>
      <c r="D641" s="1392">
        <f ca="1">SUMIF(TB!$B$9:$E$120,ETB!B641,TB!$D$9:$D$120)</f>
        <v>0</v>
      </c>
      <c r="E641" s="1393">
        <f ca="1">SUMIF(TB!$B$9:$E$120,ETB!B641,TB!$E$9:$E$120)</f>
        <v>0</v>
      </c>
      <c r="F641" s="1374"/>
      <c r="G641" s="1381"/>
      <c r="H641" s="1381"/>
      <c r="I641" s="1381"/>
      <c r="J641" s="1374"/>
      <c r="K641" s="1381"/>
      <c r="L641" s="1374">
        <f>SUMIF(Journal!$C$10:$C$304,ETB!B641,Journal!$E$10:$E$304)</f>
        <v>0</v>
      </c>
      <c r="M641" s="1381">
        <f>SUMIF(Journal!$C$10:$C$304,ETB!B641,Journal!$F$10:$F$304)</f>
        <v>0</v>
      </c>
      <c r="N641" s="1374"/>
      <c r="O641" s="1375"/>
      <c r="P641" s="335">
        <f t="shared" si="88"/>
        <v>422</v>
      </c>
      <c r="Q641" s="1392">
        <f t="shared" ca="1" si="82"/>
        <v>0</v>
      </c>
      <c r="R641" s="1395">
        <f t="shared" ca="1" si="83"/>
        <v>0</v>
      </c>
      <c r="S641" s="332">
        <f t="shared" si="89"/>
        <v>422</v>
      </c>
      <c r="T641" s="776"/>
      <c r="U641" s="1383">
        <f t="shared" ref="U641:U679" ca="1" si="90">+Q641-R641</f>
        <v>0</v>
      </c>
    </row>
    <row r="642" spans="2:21" hidden="1">
      <c r="B642" s="757">
        <v>423</v>
      </c>
      <c r="C642" s="331" t="s">
        <v>2000</v>
      </c>
      <c r="D642" s="1392">
        <f ca="1">SUMIF(TB!$B$9:$E$120,ETB!B642,TB!$D$9:$D$120)</f>
        <v>0</v>
      </c>
      <c r="E642" s="1393">
        <f ca="1">SUMIF(TB!$B$9:$E$120,ETB!B642,TB!$E$9:$E$120)</f>
        <v>0</v>
      </c>
      <c r="F642" s="1374"/>
      <c r="G642" s="1381"/>
      <c r="H642" s="1381"/>
      <c r="I642" s="1381"/>
      <c r="J642" s="1374"/>
      <c r="K642" s="1381"/>
      <c r="L642" s="1374">
        <f>SUMIF(Journal!$C$10:$C$304,ETB!B642,Journal!$E$10:$E$304)</f>
        <v>0</v>
      </c>
      <c r="M642" s="1381">
        <f>SUMIF(Journal!$C$10:$C$304,ETB!B642,Journal!$F$10:$F$304)</f>
        <v>0</v>
      </c>
      <c r="N642" s="1374"/>
      <c r="O642" s="1375"/>
      <c r="P642" s="335">
        <f t="shared" si="88"/>
        <v>423</v>
      </c>
      <c r="Q642" s="1392">
        <f t="shared" ca="1" si="82"/>
        <v>0</v>
      </c>
      <c r="R642" s="1395">
        <f t="shared" ca="1" si="83"/>
        <v>0</v>
      </c>
      <c r="S642" s="332">
        <f t="shared" si="89"/>
        <v>423</v>
      </c>
      <c r="T642" s="776"/>
      <c r="U642" s="1383">
        <f t="shared" ca="1" si="90"/>
        <v>0</v>
      </c>
    </row>
    <row r="643" spans="2:21" hidden="1">
      <c r="B643" s="757">
        <v>424</v>
      </c>
      <c r="C643" s="331" t="s">
        <v>2000</v>
      </c>
      <c r="D643" s="1392">
        <f ca="1">SUMIF(TB!$B$9:$E$120,ETB!B643,TB!$D$9:$D$120)</f>
        <v>0</v>
      </c>
      <c r="E643" s="1393">
        <f ca="1">SUMIF(TB!$B$9:$E$120,ETB!B643,TB!$E$9:$E$120)</f>
        <v>0</v>
      </c>
      <c r="F643" s="1374"/>
      <c r="G643" s="1381"/>
      <c r="H643" s="1381"/>
      <c r="I643" s="1381"/>
      <c r="J643" s="1374"/>
      <c r="K643" s="1381"/>
      <c r="L643" s="1374">
        <f>SUMIF(Journal!$C$10:$C$304,ETB!B643,Journal!$E$10:$E$304)</f>
        <v>0</v>
      </c>
      <c r="M643" s="1381">
        <f>SUMIF(Journal!$C$10:$C$304,ETB!B643,Journal!$F$10:$F$304)</f>
        <v>0</v>
      </c>
      <c r="N643" s="1374"/>
      <c r="O643" s="1375"/>
      <c r="P643" s="335">
        <f t="shared" si="88"/>
        <v>424</v>
      </c>
      <c r="Q643" s="1392">
        <f t="shared" ca="1" si="82"/>
        <v>0</v>
      </c>
      <c r="R643" s="1395">
        <f t="shared" ca="1" si="83"/>
        <v>0</v>
      </c>
      <c r="S643" s="332">
        <f t="shared" si="89"/>
        <v>424</v>
      </c>
      <c r="T643" s="776"/>
      <c r="U643" s="1383">
        <f t="shared" ca="1" si="90"/>
        <v>0</v>
      </c>
    </row>
    <row r="644" spans="2:21" hidden="1">
      <c r="B644" s="757">
        <v>426</v>
      </c>
      <c r="C644" s="331" t="s">
        <v>2255</v>
      </c>
      <c r="D644" s="1392">
        <f ca="1">SUMIF(TB!$B$9:$E$120,ETB!B644,TB!$D$9:$D$120)</f>
        <v>0</v>
      </c>
      <c r="E644" s="1393">
        <f ca="1">SUMIF(TB!$B$9:$E$120,ETB!B644,TB!$E$9:$E$120)</f>
        <v>0</v>
      </c>
      <c r="F644" s="1374"/>
      <c r="G644" s="1381"/>
      <c r="H644" s="1381"/>
      <c r="I644" s="1381"/>
      <c r="J644" s="1374"/>
      <c r="K644" s="1381"/>
      <c r="L644" s="1374">
        <f>SUMIF(Journal!$C$10:$C$304,ETB!B644,Journal!$E$10:$E$304)</f>
        <v>0</v>
      </c>
      <c r="M644" s="1381">
        <f>SUMIF(Journal!$C$10:$C$304,ETB!B644,Journal!$F$10:$F$304)</f>
        <v>0</v>
      </c>
      <c r="N644" s="1374"/>
      <c r="O644" s="1375"/>
      <c r="P644" s="335">
        <f t="shared" si="88"/>
        <v>426</v>
      </c>
      <c r="Q644" s="1392">
        <f t="shared" ca="1" si="82"/>
        <v>0</v>
      </c>
      <c r="R644" s="1395">
        <f t="shared" ca="1" si="83"/>
        <v>0</v>
      </c>
      <c r="S644" s="332">
        <f t="shared" si="89"/>
        <v>426</v>
      </c>
      <c r="T644" s="776"/>
      <c r="U644" s="1383">
        <f t="shared" ca="1" si="90"/>
        <v>0</v>
      </c>
    </row>
    <row r="645" spans="2:21" hidden="1">
      <c r="B645" s="757">
        <v>427</v>
      </c>
      <c r="C645" s="331" t="s">
        <v>2256</v>
      </c>
      <c r="D645" s="1392">
        <f ca="1">SUMIF(TB!$B$9:$E$120,ETB!B645,TB!$D$9:$D$120)</f>
        <v>0</v>
      </c>
      <c r="E645" s="1393">
        <f ca="1">SUMIF(TB!$B$9:$E$120,ETB!B645,TB!$E$9:$E$120)</f>
        <v>0</v>
      </c>
      <c r="F645" s="1374"/>
      <c r="G645" s="1381"/>
      <c r="H645" s="1381"/>
      <c r="I645" s="1381"/>
      <c r="J645" s="1374"/>
      <c r="K645" s="1381"/>
      <c r="L645" s="1374">
        <f>SUMIF(Journal!$C$10:$C$304,ETB!B645,Journal!$E$10:$E$304)</f>
        <v>0</v>
      </c>
      <c r="M645" s="1381">
        <f>SUMIF(Journal!$C$10:$C$304,ETB!B645,Journal!$F$10:$F$304)</f>
        <v>0</v>
      </c>
      <c r="N645" s="1374"/>
      <c r="O645" s="1375"/>
      <c r="P645" s="335">
        <f t="shared" si="88"/>
        <v>427</v>
      </c>
      <c r="Q645" s="1392">
        <f t="shared" ca="1" si="82"/>
        <v>0</v>
      </c>
      <c r="R645" s="1395">
        <f t="shared" ca="1" si="83"/>
        <v>0</v>
      </c>
      <c r="S645" s="332">
        <f t="shared" si="89"/>
        <v>427</v>
      </c>
      <c r="T645" s="776"/>
      <c r="U645" s="1383">
        <f t="shared" ca="1" si="90"/>
        <v>0</v>
      </c>
    </row>
    <row r="646" spans="2:21" hidden="1">
      <c r="B646" s="757">
        <v>428</v>
      </c>
      <c r="C646" s="331" t="s">
        <v>2000</v>
      </c>
      <c r="D646" s="1392">
        <f ca="1">SUMIF(TB!$B$9:$E$120,ETB!B646,TB!$D$9:$D$120)</f>
        <v>0</v>
      </c>
      <c r="E646" s="1393">
        <f ca="1">SUMIF(TB!$B$9:$E$120,ETB!B646,TB!$E$9:$E$120)</f>
        <v>0</v>
      </c>
      <c r="F646" s="1374"/>
      <c r="G646" s="1381"/>
      <c r="H646" s="1381"/>
      <c r="I646" s="1381"/>
      <c r="J646" s="1374"/>
      <c r="K646" s="1381"/>
      <c r="L646" s="1374">
        <f>SUMIF(Journal!$C$10:$C$304,ETB!B646,Journal!$E$10:$E$304)</f>
        <v>0</v>
      </c>
      <c r="M646" s="1381">
        <f>SUMIF(Journal!$C$10:$C$304,ETB!B646,Journal!$F$10:$F$304)</f>
        <v>0</v>
      </c>
      <c r="N646" s="1374"/>
      <c r="O646" s="1375"/>
      <c r="P646" s="335">
        <f t="shared" si="88"/>
        <v>428</v>
      </c>
      <c r="Q646" s="1392">
        <f t="shared" ca="1" si="82"/>
        <v>0</v>
      </c>
      <c r="R646" s="1395">
        <f t="shared" ca="1" si="83"/>
        <v>0</v>
      </c>
      <c r="S646" s="332">
        <f t="shared" si="89"/>
        <v>428</v>
      </c>
      <c r="T646" s="776"/>
      <c r="U646" s="1383">
        <f t="shared" ca="1" si="90"/>
        <v>0</v>
      </c>
    </row>
    <row r="647" spans="2:21" hidden="1">
      <c r="B647" s="757">
        <v>429</v>
      </c>
      <c r="C647" s="331" t="s">
        <v>2000</v>
      </c>
      <c r="D647" s="1392">
        <f ca="1">SUMIF(TB!$B$9:$E$120,ETB!B647,TB!$D$9:$D$120)</f>
        <v>0</v>
      </c>
      <c r="E647" s="1393">
        <f ca="1">SUMIF(TB!$B$9:$E$120,ETB!B647,TB!$E$9:$E$120)</f>
        <v>0</v>
      </c>
      <c r="F647" s="1374"/>
      <c r="G647" s="1381"/>
      <c r="H647" s="1381"/>
      <c r="I647" s="1381"/>
      <c r="J647" s="1374"/>
      <c r="K647" s="1381"/>
      <c r="L647" s="1374">
        <f>SUMIF(Journal!$C$10:$C$304,ETB!B647,Journal!$E$10:$E$304)</f>
        <v>0</v>
      </c>
      <c r="M647" s="1381">
        <f>SUMIF(Journal!$C$10:$C$304,ETB!B647,Journal!$F$10:$F$304)</f>
        <v>0</v>
      </c>
      <c r="N647" s="1374"/>
      <c r="O647" s="1375"/>
      <c r="P647" s="335">
        <f t="shared" si="88"/>
        <v>429</v>
      </c>
      <c r="Q647" s="1392">
        <f t="shared" ca="1" si="82"/>
        <v>0</v>
      </c>
      <c r="R647" s="1395">
        <f t="shared" ca="1" si="83"/>
        <v>0</v>
      </c>
      <c r="S647" s="332">
        <f t="shared" si="89"/>
        <v>429</v>
      </c>
      <c r="T647" s="776"/>
      <c r="U647" s="1383">
        <f t="shared" ca="1" si="90"/>
        <v>0</v>
      </c>
    </row>
    <row r="648" spans="2:21" hidden="1">
      <c r="B648" s="757">
        <v>430</v>
      </c>
      <c r="C648" s="331" t="s">
        <v>2000</v>
      </c>
      <c r="D648" s="1392">
        <f ca="1">SUMIF(TB!$B$9:$E$120,ETB!B648,TB!$D$9:$D$120)</f>
        <v>0</v>
      </c>
      <c r="E648" s="1393">
        <f ca="1">SUMIF(TB!$B$9:$E$120,ETB!B648,TB!$E$9:$E$120)</f>
        <v>0</v>
      </c>
      <c r="F648" s="1374"/>
      <c r="G648" s="1381"/>
      <c r="H648" s="1381"/>
      <c r="I648" s="1381"/>
      <c r="J648" s="1374"/>
      <c r="K648" s="1381"/>
      <c r="L648" s="1374">
        <f>SUMIF(Journal!$C$10:$C$304,ETB!B648,Journal!$E$10:$E$304)</f>
        <v>0</v>
      </c>
      <c r="M648" s="1381">
        <f>SUMIF(Journal!$C$10:$C$304,ETB!B648,Journal!$F$10:$F$304)</f>
        <v>0</v>
      </c>
      <c r="N648" s="1374"/>
      <c r="O648" s="1375"/>
      <c r="P648" s="335">
        <f t="shared" si="88"/>
        <v>430</v>
      </c>
      <c r="Q648" s="1392">
        <f t="shared" ca="1" si="82"/>
        <v>0</v>
      </c>
      <c r="R648" s="1395">
        <f t="shared" ca="1" si="83"/>
        <v>0</v>
      </c>
      <c r="S648" s="332">
        <f t="shared" si="89"/>
        <v>430</v>
      </c>
      <c r="T648" s="776"/>
      <c r="U648" s="1383">
        <f t="shared" ca="1" si="90"/>
        <v>0</v>
      </c>
    </row>
    <row r="649" spans="2:21" hidden="1">
      <c r="B649" s="757">
        <v>435</v>
      </c>
      <c r="C649" s="331" t="s">
        <v>2257</v>
      </c>
      <c r="D649" s="1392">
        <f ca="1">SUMIF(TB!$B$9:$E$120,ETB!B649,TB!$D$9:$D$120)</f>
        <v>0</v>
      </c>
      <c r="E649" s="1393">
        <f ca="1">SUMIF(TB!$B$9:$E$120,ETB!B649,TB!$E$9:$E$120)</f>
        <v>0</v>
      </c>
      <c r="F649" s="1374"/>
      <c r="G649" s="1381"/>
      <c r="H649" s="1381"/>
      <c r="I649" s="1381"/>
      <c r="J649" s="1374"/>
      <c r="K649" s="1381"/>
      <c r="L649" s="1374">
        <f>SUMIF(Journal!$C$10:$C$304,ETB!B649,Journal!$E$10:$E$304)</f>
        <v>0</v>
      </c>
      <c r="M649" s="1381">
        <f>SUMIF(Journal!$C$10:$C$304,ETB!B649,Journal!$F$10:$F$304)</f>
        <v>0</v>
      </c>
      <c r="N649" s="1374"/>
      <c r="O649" s="1375"/>
      <c r="P649" s="335">
        <f t="shared" si="88"/>
        <v>435</v>
      </c>
      <c r="Q649" s="1392">
        <f t="shared" ca="1" si="82"/>
        <v>0</v>
      </c>
      <c r="R649" s="1395">
        <f t="shared" ca="1" si="83"/>
        <v>0</v>
      </c>
      <c r="S649" s="332">
        <f t="shared" si="89"/>
        <v>435</v>
      </c>
      <c r="T649" s="776"/>
      <c r="U649" s="1383">
        <f t="shared" ca="1" si="90"/>
        <v>0</v>
      </c>
    </row>
    <row r="650" spans="2:21" hidden="1">
      <c r="B650" s="757">
        <v>436</v>
      </c>
      <c r="C650" s="331" t="s">
        <v>2146</v>
      </c>
      <c r="D650" s="1392">
        <f ca="1">SUMIF(TB!$B$9:$E$120,ETB!B650,TB!$D$9:$D$120)</f>
        <v>0</v>
      </c>
      <c r="E650" s="1393">
        <f ca="1">SUMIF(TB!$B$9:$E$120,ETB!B650,TB!$E$9:$E$120)</f>
        <v>0</v>
      </c>
      <c r="F650" s="1374"/>
      <c r="G650" s="1381"/>
      <c r="H650" s="1381"/>
      <c r="I650" s="1381"/>
      <c r="J650" s="1374"/>
      <c r="K650" s="1381"/>
      <c r="L650" s="1374">
        <f>SUMIF(Journal!$C$10:$C$304,ETB!B650,Journal!$E$10:$E$304)</f>
        <v>0</v>
      </c>
      <c r="M650" s="1381">
        <f>SUMIF(Journal!$C$10:$C$304,ETB!B650,Journal!$F$10:$F$304)</f>
        <v>0</v>
      </c>
      <c r="N650" s="1374"/>
      <c r="O650" s="1375"/>
      <c r="P650" s="335">
        <f t="shared" si="88"/>
        <v>436</v>
      </c>
      <c r="Q650" s="1392">
        <f t="shared" ca="1" si="82"/>
        <v>0</v>
      </c>
      <c r="R650" s="1395">
        <f t="shared" ca="1" si="83"/>
        <v>0</v>
      </c>
      <c r="S650" s="332">
        <f t="shared" si="89"/>
        <v>436</v>
      </c>
      <c r="T650" s="776"/>
      <c r="U650" s="1383">
        <f t="shared" ca="1" si="90"/>
        <v>0</v>
      </c>
    </row>
    <row r="651" spans="2:21" hidden="1">
      <c r="B651" s="757">
        <v>437</v>
      </c>
      <c r="C651" s="331" t="s">
        <v>2258</v>
      </c>
      <c r="D651" s="1392">
        <f ca="1">SUMIF(TB!$B$9:$E$120,ETB!B651,TB!$D$9:$D$120)</f>
        <v>0</v>
      </c>
      <c r="E651" s="1393">
        <f ca="1">SUMIF(TB!$B$9:$E$120,ETB!B651,TB!$E$9:$E$120)</f>
        <v>0</v>
      </c>
      <c r="F651" s="1374"/>
      <c r="G651" s="1381"/>
      <c r="H651" s="1381"/>
      <c r="I651" s="1381"/>
      <c r="J651" s="1374"/>
      <c r="K651" s="1381"/>
      <c r="L651" s="1374">
        <f>SUMIF(Journal!$C$10:$C$304,ETB!B651,Journal!$E$10:$E$304)</f>
        <v>0</v>
      </c>
      <c r="M651" s="1381">
        <f>SUMIF(Journal!$C$10:$C$304,ETB!B651,Journal!$F$10:$F$304)</f>
        <v>0</v>
      </c>
      <c r="N651" s="1374"/>
      <c r="O651" s="1375"/>
      <c r="P651" s="335">
        <f t="shared" si="88"/>
        <v>437</v>
      </c>
      <c r="Q651" s="1392">
        <f t="shared" ca="1" si="82"/>
        <v>0</v>
      </c>
      <c r="R651" s="1395">
        <f t="shared" ca="1" si="83"/>
        <v>0</v>
      </c>
      <c r="S651" s="332">
        <f t="shared" si="89"/>
        <v>437</v>
      </c>
      <c r="T651" s="776"/>
      <c r="U651" s="1383">
        <f t="shared" ca="1" si="90"/>
        <v>0</v>
      </c>
    </row>
    <row r="652" spans="2:21" hidden="1">
      <c r="B652" s="757">
        <v>438</v>
      </c>
      <c r="C652" s="331" t="s">
        <v>2259</v>
      </c>
      <c r="D652" s="1392">
        <f ca="1">SUMIF(TB!$B$9:$E$120,ETB!B652,TB!$D$9:$D$120)</f>
        <v>0</v>
      </c>
      <c r="E652" s="1393">
        <f ca="1">SUMIF(TB!$B$9:$E$120,ETB!B652,TB!$E$9:$E$120)</f>
        <v>0</v>
      </c>
      <c r="F652" s="1374"/>
      <c r="G652" s="1381"/>
      <c r="H652" s="1381"/>
      <c r="I652" s="1381"/>
      <c r="J652" s="1374"/>
      <c r="K652" s="1381"/>
      <c r="L652" s="1374">
        <f>SUMIF(Journal!$C$10:$C$304,ETB!B652,Journal!$E$10:$E$304)</f>
        <v>0</v>
      </c>
      <c r="M652" s="1381">
        <f>SUMIF(Journal!$C$10:$C$304,ETB!B652,Journal!$F$10:$F$304)</f>
        <v>0</v>
      </c>
      <c r="N652" s="1374"/>
      <c r="O652" s="1375"/>
      <c r="P652" s="335">
        <f t="shared" si="88"/>
        <v>438</v>
      </c>
      <c r="Q652" s="1392">
        <f t="shared" ca="1" si="82"/>
        <v>0</v>
      </c>
      <c r="R652" s="1395">
        <f t="shared" ca="1" si="83"/>
        <v>0</v>
      </c>
      <c r="S652" s="332">
        <f t="shared" si="89"/>
        <v>438</v>
      </c>
      <c r="T652" s="776"/>
      <c r="U652" s="1383">
        <f t="shared" ca="1" si="90"/>
        <v>0</v>
      </c>
    </row>
    <row r="653" spans="2:21" hidden="1">
      <c r="B653" s="757">
        <v>439</v>
      </c>
      <c r="C653" s="331" t="s">
        <v>2260</v>
      </c>
      <c r="D653" s="1392">
        <f ca="1">SUMIF(TB!$B$9:$E$120,ETB!B653,TB!$D$9:$D$120)</f>
        <v>0</v>
      </c>
      <c r="E653" s="1393">
        <f ca="1">SUMIF(TB!$B$9:$E$120,ETB!B653,TB!$E$9:$E$120)</f>
        <v>0</v>
      </c>
      <c r="F653" s="1374"/>
      <c r="G653" s="1381"/>
      <c r="H653" s="1381"/>
      <c r="I653" s="1381"/>
      <c r="J653" s="1374"/>
      <c r="K653" s="1381"/>
      <c r="L653" s="1374">
        <f>SUMIF(Journal!$C$10:$C$304,ETB!B653,Journal!$E$10:$E$304)</f>
        <v>0</v>
      </c>
      <c r="M653" s="1381">
        <f>SUMIF(Journal!$C$10:$C$304,ETB!B653,Journal!$F$10:$F$304)</f>
        <v>0</v>
      </c>
      <c r="N653" s="1374"/>
      <c r="O653" s="1375"/>
      <c r="P653" s="335">
        <f t="shared" si="88"/>
        <v>439</v>
      </c>
      <c r="Q653" s="1392">
        <f t="shared" ca="1" si="82"/>
        <v>0</v>
      </c>
      <c r="R653" s="1395">
        <f t="shared" ca="1" si="83"/>
        <v>0</v>
      </c>
      <c r="S653" s="332">
        <f t="shared" si="89"/>
        <v>439</v>
      </c>
      <c r="T653" s="776"/>
      <c r="U653" s="1383">
        <f t="shared" ca="1" si="90"/>
        <v>0</v>
      </c>
    </row>
    <row r="654" spans="2:21" hidden="1">
      <c r="B654" s="757">
        <v>440</v>
      </c>
      <c r="C654" s="331" t="s">
        <v>2261</v>
      </c>
      <c r="D654" s="1392">
        <f ca="1">SUMIF(TB!$B$9:$E$120,ETB!B654,TB!$D$9:$D$120)</f>
        <v>0</v>
      </c>
      <c r="E654" s="1393">
        <f ca="1">SUMIF(TB!$B$9:$E$120,ETB!B654,TB!$E$9:$E$120)</f>
        <v>0</v>
      </c>
      <c r="F654" s="1374"/>
      <c r="G654" s="1381"/>
      <c r="H654" s="1381"/>
      <c r="I654" s="1381"/>
      <c r="J654" s="1374"/>
      <c r="K654" s="1381"/>
      <c r="L654" s="1374">
        <f>SUMIF(Journal!$C$10:$C$304,ETB!B654,Journal!$E$10:$E$304)</f>
        <v>0</v>
      </c>
      <c r="M654" s="1381">
        <f>SUMIF(Journal!$C$10:$C$304,ETB!B654,Journal!$F$10:$F$304)</f>
        <v>0</v>
      </c>
      <c r="N654" s="1374"/>
      <c r="O654" s="1375"/>
      <c r="P654" s="335">
        <f t="shared" si="88"/>
        <v>440</v>
      </c>
      <c r="Q654" s="1392">
        <f t="shared" ca="1" si="82"/>
        <v>0</v>
      </c>
      <c r="R654" s="1395">
        <f t="shared" ca="1" si="83"/>
        <v>0</v>
      </c>
      <c r="S654" s="332">
        <f t="shared" si="89"/>
        <v>440</v>
      </c>
      <c r="T654" s="776"/>
      <c r="U654" s="1383">
        <f t="shared" ca="1" si="90"/>
        <v>0</v>
      </c>
    </row>
    <row r="655" spans="2:21" hidden="1">
      <c r="B655" s="757">
        <v>441</v>
      </c>
      <c r="C655" s="331" t="s">
        <v>2262</v>
      </c>
      <c r="D655" s="1392">
        <f ca="1">SUMIF(TB!$B$9:$E$120,ETB!B655,TB!$D$9:$D$120)</f>
        <v>0</v>
      </c>
      <c r="E655" s="1393">
        <f ca="1">SUMIF(TB!$B$9:$E$120,ETB!B655,TB!$E$9:$E$120)</f>
        <v>0</v>
      </c>
      <c r="F655" s="1374"/>
      <c r="G655" s="1381"/>
      <c r="H655" s="1381"/>
      <c r="I655" s="1381"/>
      <c r="J655" s="1374"/>
      <c r="K655" s="1381"/>
      <c r="L655" s="1374">
        <f>SUMIF(Journal!$C$10:$C$304,ETB!B655,Journal!$E$10:$E$304)</f>
        <v>0</v>
      </c>
      <c r="M655" s="1381">
        <f>SUMIF(Journal!$C$10:$C$304,ETB!B655,Journal!$F$10:$F$304)</f>
        <v>0</v>
      </c>
      <c r="N655" s="1374"/>
      <c r="O655" s="1375"/>
      <c r="P655" s="335">
        <f t="shared" si="88"/>
        <v>441</v>
      </c>
      <c r="Q655" s="1392">
        <f t="shared" ca="1" si="82"/>
        <v>0</v>
      </c>
      <c r="R655" s="1395">
        <f t="shared" ca="1" si="83"/>
        <v>0</v>
      </c>
      <c r="S655" s="332">
        <f t="shared" si="89"/>
        <v>441</v>
      </c>
      <c r="T655" s="776"/>
      <c r="U655" s="1383">
        <f t="shared" ca="1" si="90"/>
        <v>0</v>
      </c>
    </row>
    <row r="656" spans="2:21">
      <c r="B656" s="757">
        <v>442</v>
      </c>
      <c r="C656" s="331" t="s">
        <v>2011</v>
      </c>
      <c r="D656" s="1392">
        <f ca="1">SUMIF(TB!$B$9:$E$120,ETB!B656,TB!$D$9:$D$120)</f>
        <v>0</v>
      </c>
      <c r="E656" s="1393">
        <f ca="1">SUMIF(TB!$B$9:$E$120,ETB!B656,TB!$E$9:$E$120)</f>
        <v>0</v>
      </c>
      <c r="F656" s="1374"/>
      <c r="G656" s="1381"/>
      <c r="H656" s="1381"/>
      <c r="I656" s="1381"/>
      <c r="J656" s="1374"/>
      <c r="K656" s="1381"/>
      <c r="L656" s="1374">
        <f>SUMIF(Journal!$C$10:$C$304,ETB!B656,Journal!$E$10:$E$304)</f>
        <v>913.33</v>
      </c>
      <c r="M656" s="1381">
        <f>SUMIF(Journal!$C$10:$C$304,ETB!B656,Journal!$F$10:$F$304)</f>
        <v>0</v>
      </c>
      <c r="N656" s="1374"/>
      <c r="O656" s="1375"/>
      <c r="P656" s="335">
        <f t="shared" si="88"/>
        <v>442</v>
      </c>
      <c r="Q656" s="1392">
        <f t="shared" ca="1" si="82"/>
        <v>913.33</v>
      </c>
      <c r="R656" s="1395">
        <f t="shared" ca="1" si="83"/>
        <v>0</v>
      </c>
      <c r="S656" s="332">
        <f t="shared" si="89"/>
        <v>442</v>
      </c>
      <c r="T656" s="776"/>
      <c r="U656" s="1383">
        <f t="shared" ca="1" si="90"/>
        <v>913.33</v>
      </c>
    </row>
    <row r="657" spans="2:21" hidden="1">
      <c r="B657" s="757">
        <v>443</v>
      </c>
      <c r="C657" s="331" t="s">
        <v>2000</v>
      </c>
      <c r="D657" s="1392">
        <f ca="1">SUMIF(TB!$B$9:$E$120,ETB!B657,TB!$D$9:$D$120)</f>
        <v>0</v>
      </c>
      <c r="E657" s="1393">
        <f ca="1">SUMIF(TB!$B$9:$E$120,ETB!B657,TB!$E$9:$E$120)</f>
        <v>0</v>
      </c>
      <c r="F657" s="1374"/>
      <c r="G657" s="1381"/>
      <c r="H657" s="1381"/>
      <c r="I657" s="1381"/>
      <c r="J657" s="1374"/>
      <c r="K657" s="1381"/>
      <c r="L657" s="1374">
        <f>SUMIF(Journal!$C$10:$C$304,ETB!B657,Journal!$E$10:$E$304)</f>
        <v>0</v>
      </c>
      <c r="M657" s="1381">
        <f>SUMIF(Journal!$C$10:$C$304,ETB!B657,Journal!$F$10:$F$304)</f>
        <v>0</v>
      </c>
      <c r="N657" s="1374"/>
      <c r="O657" s="1375"/>
      <c r="P657" s="335">
        <f t="shared" si="88"/>
        <v>443</v>
      </c>
      <c r="Q657" s="1392">
        <f t="shared" ca="1" si="82"/>
        <v>0</v>
      </c>
      <c r="R657" s="1395">
        <f t="shared" ca="1" si="83"/>
        <v>0</v>
      </c>
      <c r="S657" s="332">
        <f t="shared" si="89"/>
        <v>443</v>
      </c>
      <c r="T657" s="776"/>
      <c r="U657" s="1383">
        <f t="shared" ca="1" si="90"/>
        <v>0</v>
      </c>
    </row>
    <row r="658" spans="2:21" hidden="1">
      <c r="B658" s="757">
        <v>444</v>
      </c>
      <c r="C658" s="331" t="s">
        <v>2000</v>
      </c>
      <c r="D658" s="1392">
        <f ca="1">SUMIF(TB!$B$9:$E$120,ETB!B658,TB!$D$9:$D$120)</f>
        <v>0</v>
      </c>
      <c r="E658" s="1393">
        <f ca="1">SUMIF(TB!$B$9:$E$120,ETB!B658,TB!$E$9:$E$120)</f>
        <v>0</v>
      </c>
      <c r="F658" s="1374"/>
      <c r="G658" s="1381"/>
      <c r="H658" s="1381"/>
      <c r="I658" s="1381"/>
      <c r="J658" s="1374"/>
      <c r="K658" s="1381"/>
      <c r="L658" s="1374">
        <f>SUMIF(Journal!$C$10:$C$304,ETB!B658,Journal!$E$10:$E$304)</f>
        <v>0</v>
      </c>
      <c r="M658" s="1381">
        <f>SUMIF(Journal!$C$10:$C$304,ETB!B658,Journal!$F$10:$F$304)</f>
        <v>0</v>
      </c>
      <c r="N658" s="1374"/>
      <c r="O658" s="1375"/>
      <c r="P658" s="335">
        <f t="shared" si="88"/>
        <v>444</v>
      </c>
      <c r="Q658" s="1392">
        <f t="shared" ca="1" si="82"/>
        <v>0</v>
      </c>
      <c r="R658" s="1395">
        <f t="shared" ca="1" si="83"/>
        <v>0</v>
      </c>
      <c r="S658" s="332">
        <f t="shared" si="89"/>
        <v>444</v>
      </c>
      <c r="T658" s="776"/>
      <c r="U658" s="1383">
        <f t="shared" ca="1" si="90"/>
        <v>0</v>
      </c>
    </row>
    <row r="659" spans="2:21" hidden="1">
      <c r="B659" s="757">
        <v>445</v>
      </c>
      <c r="C659" s="331" t="s">
        <v>2000</v>
      </c>
      <c r="D659" s="1392">
        <f ca="1">SUMIF(TB!$B$9:$E$120,ETB!B659,TB!$D$9:$D$120)</f>
        <v>0</v>
      </c>
      <c r="E659" s="1393">
        <f ca="1">SUMIF(TB!$B$9:$E$120,ETB!B659,TB!$E$9:$E$120)</f>
        <v>0</v>
      </c>
      <c r="F659" s="1374"/>
      <c r="G659" s="1381"/>
      <c r="H659" s="1381"/>
      <c r="I659" s="1381"/>
      <c r="J659" s="1374"/>
      <c r="K659" s="1381"/>
      <c r="L659" s="1374">
        <f>SUMIF(Journal!$C$10:$C$304,ETB!B659,Journal!$E$10:$E$304)</f>
        <v>0</v>
      </c>
      <c r="M659" s="1381">
        <f>SUMIF(Journal!$C$10:$C$304,ETB!B659,Journal!$F$10:$F$304)</f>
        <v>0</v>
      </c>
      <c r="N659" s="1374"/>
      <c r="O659" s="1375"/>
      <c r="P659" s="335">
        <f t="shared" si="88"/>
        <v>445</v>
      </c>
      <c r="Q659" s="1392">
        <f t="shared" ca="1" si="82"/>
        <v>0</v>
      </c>
      <c r="R659" s="1395">
        <f t="shared" ca="1" si="83"/>
        <v>0</v>
      </c>
      <c r="S659" s="332">
        <f t="shared" si="89"/>
        <v>445</v>
      </c>
      <c r="T659" s="776"/>
      <c r="U659" s="1383">
        <f t="shared" ca="1" si="90"/>
        <v>0</v>
      </c>
    </row>
    <row r="660" spans="2:21" hidden="1">
      <c r="B660" s="757">
        <v>450</v>
      </c>
      <c r="C660" s="331" t="s">
        <v>2092</v>
      </c>
      <c r="D660" s="1392">
        <f ca="1">SUMIF(TB!$B$9:$E$120,ETB!B660,TB!$D$9:$D$120)</f>
        <v>0</v>
      </c>
      <c r="E660" s="1393">
        <f ca="1">SUMIF(TB!$B$9:$E$120,ETB!B660,TB!$E$9:$E$120)</f>
        <v>0</v>
      </c>
      <c r="F660" s="1374"/>
      <c r="G660" s="1381"/>
      <c r="H660" s="1381"/>
      <c r="I660" s="1381"/>
      <c r="J660" s="1374"/>
      <c r="K660" s="1381"/>
      <c r="L660" s="1374">
        <f>SUMIF(Journal!$C$10:$C$304,ETB!B660,Journal!$E$10:$E$304)</f>
        <v>0</v>
      </c>
      <c r="M660" s="1381">
        <f>SUMIF(Journal!$C$10:$C$304,ETB!B660,Journal!$F$10:$F$304)</f>
        <v>0</v>
      </c>
      <c r="N660" s="1374"/>
      <c r="O660" s="1375"/>
      <c r="P660" s="335">
        <f t="shared" si="88"/>
        <v>450</v>
      </c>
      <c r="Q660" s="1392">
        <f t="shared" ca="1" si="82"/>
        <v>0</v>
      </c>
      <c r="R660" s="1395">
        <f t="shared" ca="1" si="83"/>
        <v>0</v>
      </c>
      <c r="S660" s="332">
        <f t="shared" si="89"/>
        <v>450</v>
      </c>
      <c r="T660" s="776"/>
      <c r="U660" s="1383">
        <f t="shared" ca="1" si="90"/>
        <v>0</v>
      </c>
    </row>
    <row r="661" spans="2:21" hidden="1">
      <c r="B661" s="757">
        <v>451</v>
      </c>
      <c r="C661" s="331" t="s">
        <v>2000</v>
      </c>
      <c r="D661" s="1392">
        <f ca="1">SUMIF(TB!$B$9:$E$120,ETB!B661,TB!$D$9:$D$120)</f>
        <v>0</v>
      </c>
      <c r="E661" s="1393">
        <f ca="1">SUMIF(TB!$B$9:$E$120,ETB!B661,TB!$E$9:$E$120)</f>
        <v>0</v>
      </c>
      <c r="F661" s="1374"/>
      <c r="G661" s="1381"/>
      <c r="H661" s="1381"/>
      <c r="I661" s="1381"/>
      <c r="J661" s="1374"/>
      <c r="K661" s="1381"/>
      <c r="L661" s="1374">
        <f>SUMIF(Journal!$C$10:$C$304,ETB!B661,Journal!$E$10:$E$304)</f>
        <v>0</v>
      </c>
      <c r="M661" s="1381">
        <f>SUMIF(Journal!$C$10:$C$304,ETB!B661,Journal!$F$10:$F$304)</f>
        <v>0</v>
      </c>
      <c r="N661" s="1374"/>
      <c r="O661" s="1375"/>
      <c r="P661" s="335">
        <f t="shared" si="88"/>
        <v>451</v>
      </c>
      <c r="Q661" s="1392">
        <f t="shared" ca="1" si="82"/>
        <v>0</v>
      </c>
      <c r="R661" s="1395">
        <f t="shared" ca="1" si="83"/>
        <v>0</v>
      </c>
      <c r="S661" s="332">
        <f t="shared" si="89"/>
        <v>451</v>
      </c>
      <c r="T661" s="776"/>
      <c r="U661" s="1383">
        <f t="shared" ca="1" si="90"/>
        <v>0</v>
      </c>
    </row>
    <row r="662" spans="2:21" hidden="1">
      <c r="B662" s="757">
        <v>452</v>
      </c>
      <c r="C662" s="331" t="s">
        <v>2000</v>
      </c>
      <c r="D662" s="1392">
        <f ca="1">SUMIF(TB!$B$9:$E$120,ETB!B662,TB!$D$9:$D$120)</f>
        <v>0</v>
      </c>
      <c r="E662" s="1393">
        <f ca="1">SUMIF(TB!$B$9:$E$120,ETB!B662,TB!$E$9:$E$120)</f>
        <v>0</v>
      </c>
      <c r="F662" s="1374"/>
      <c r="G662" s="1381"/>
      <c r="H662" s="1381"/>
      <c r="I662" s="1381"/>
      <c r="J662" s="1374"/>
      <c r="K662" s="1381"/>
      <c r="L662" s="1374">
        <f>SUMIF(Journal!$C$10:$C$304,ETB!B662,Journal!$E$10:$E$304)</f>
        <v>0</v>
      </c>
      <c r="M662" s="1381">
        <f>SUMIF(Journal!$C$10:$C$304,ETB!B662,Journal!$F$10:$F$304)</f>
        <v>0</v>
      </c>
      <c r="N662" s="1374"/>
      <c r="O662" s="1375"/>
      <c r="P662" s="335">
        <f t="shared" si="88"/>
        <v>452</v>
      </c>
      <c r="Q662" s="1392">
        <f t="shared" ca="1" si="82"/>
        <v>0</v>
      </c>
      <c r="R662" s="1395">
        <f t="shared" ca="1" si="83"/>
        <v>0</v>
      </c>
      <c r="S662" s="332">
        <f t="shared" si="89"/>
        <v>452</v>
      </c>
      <c r="T662" s="776"/>
      <c r="U662" s="1383">
        <f t="shared" ca="1" si="90"/>
        <v>0</v>
      </c>
    </row>
    <row r="663" spans="2:21" hidden="1">
      <c r="B663" s="757">
        <v>453</v>
      </c>
      <c r="C663" s="331" t="s">
        <v>2000</v>
      </c>
      <c r="D663" s="1392">
        <f ca="1">SUMIF(TB!$B$9:$E$120,ETB!B663,TB!$D$9:$D$120)</f>
        <v>0</v>
      </c>
      <c r="E663" s="1393">
        <f ca="1">SUMIF(TB!$B$9:$E$120,ETB!B663,TB!$E$9:$E$120)</f>
        <v>0</v>
      </c>
      <c r="F663" s="1374"/>
      <c r="G663" s="1381"/>
      <c r="H663" s="1381"/>
      <c r="I663" s="1381"/>
      <c r="J663" s="1374"/>
      <c r="K663" s="1381"/>
      <c r="L663" s="1374">
        <f>SUMIF(Journal!$C$10:$C$304,ETB!B663,Journal!$E$10:$E$304)</f>
        <v>0</v>
      </c>
      <c r="M663" s="1381">
        <f>SUMIF(Journal!$C$10:$C$304,ETB!B663,Journal!$F$10:$F$304)</f>
        <v>0</v>
      </c>
      <c r="N663" s="1374"/>
      <c r="O663" s="1375"/>
      <c r="P663" s="335">
        <f t="shared" si="88"/>
        <v>453</v>
      </c>
      <c r="Q663" s="1392">
        <f t="shared" ca="1" si="82"/>
        <v>0</v>
      </c>
      <c r="R663" s="1395">
        <f t="shared" ca="1" si="83"/>
        <v>0</v>
      </c>
      <c r="S663" s="332">
        <f t="shared" si="89"/>
        <v>453</v>
      </c>
      <c r="T663" s="776"/>
      <c r="U663" s="1383">
        <f t="shared" ca="1" si="90"/>
        <v>0</v>
      </c>
    </row>
    <row r="664" spans="2:21" hidden="1">
      <c r="B664" s="757">
        <v>455</v>
      </c>
      <c r="C664" s="331" t="s">
        <v>2146</v>
      </c>
      <c r="D664" s="1392">
        <f ca="1">SUMIF(TB!$B$9:$E$120,ETB!B664,TB!$D$9:$D$120)</f>
        <v>0</v>
      </c>
      <c r="E664" s="1393">
        <f ca="1">SUMIF(TB!$B$9:$E$120,ETB!B664,TB!$E$9:$E$120)</f>
        <v>0</v>
      </c>
      <c r="F664" s="1374"/>
      <c r="G664" s="1381"/>
      <c r="H664" s="1381"/>
      <c r="I664" s="1381"/>
      <c r="J664" s="1374"/>
      <c r="K664" s="1381"/>
      <c r="L664" s="1374">
        <f>SUMIF(Journal!$C$10:$C$304,ETB!B664,Journal!$E$10:$E$304)</f>
        <v>0</v>
      </c>
      <c r="M664" s="1381">
        <f>SUMIF(Journal!$C$10:$C$304,ETB!B664,Journal!$F$10:$F$304)</f>
        <v>0</v>
      </c>
      <c r="N664" s="1374"/>
      <c r="O664" s="1375"/>
      <c r="P664" s="335">
        <f t="shared" si="88"/>
        <v>455</v>
      </c>
      <c r="Q664" s="1392">
        <f t="shared" ca="1" si="82"/>
        <v>0</v>
      </c>
      <c r="R664" s="1395">
        <f t="shared" ca="1" si="83"/>
        <v>0</v>
      </c>
      <c r="S664" s="332">
        <f t="shared" si="89"/>
        <v>455</v>
      </c>
      <c r="T664" s="776"/>
      <c r="U664" s="1383">
        <f t="shared" ca="1" si="90"/>
        <v>0</v>
      </c>
    </row>
    <row r="665" spans="2:21" hidden="1">
      <c r="B665" s="757">
        <v>456</v>
      </c>
      <c r="C665" s="331" t="s">
        <v>2263</v>
      </c>
      <c r="D665" s="1392">
        <f ca="1">SUMIF(TB!$B$9:$E$120,ETB!B665,TB!$D$9:$D$120)</f>
        <v>0</v>
      </c>
      <c r="E665" s="1393">
        <f ca="1">SUMIF(TB!$B$9:$E$120,ETB!B665,TB!$E$9:$E$120)</f>
        <v>0</v>
      </c>
      <c r="F665" s="1374"/>
      <c r="G665" s="1381"/>
      <c r="H665" s="1381"/>
      <c r="I665" s="1381"/>
      <c r="J665" s="1374"/>
      <c r="K665" s="1381"/>
      <c r="L665" s="1374">
        <f>SUMIF(Journal!$C$10:$C$304,ETB!B665,Journal!$E$10:$E$304)</f>
        <v>0</v>
      </c>
      <c r="M665" s="1381">
        <f>SUMIF(Journal!$C$10:$C$304,ETB!B665,Journal!$F$10:$F$304)</f>
        <v>0</v>
      </c>
      <c r="N665" s="1374"/>
      <c r="O665" s="1375"/>
      <c r="P665" s="335">
        <f t="shared" si="88"/>
        <v>456</v>
      </c>
      <c r="Q665" s="1392">
        <f t="shared" ca="1" si="82"/>
        <v>0</v>
      </c>
      <c r="R665" s="1395">
        <f t="shared" ca="1" si="83"/>
        <v>0</v>
      </c>
      <c r="S665" s="332">
        <f t="shared" si="89"/>
        <v>456</v>
      </c>
      <c r="T665" s="776"/>
      <c r="U665" s="1383">
        <f t="shared" ca="1" si="90"/>
        <v>0</v>
      </c>
    </row>
    <row r="666" spans="2:21" hidden="1">
      <c r="B666" s="757">
        <v>457</v>
      </c>
      <c r="C666" s="331" t="s">
        <v>2264</v>
      </c>
      <c r="D666" s="1392">
        <f ca="1">SUMIF(TB!$B$9:$E$120,ETB!B666,TB!$D$9:$D$120)</f>
        <v>0</v>
      </c>
      <c r="E666" s="1393">
        <f ca="1">SUMIF(TB!$B$9:$E$120,ETB!B666,TB!$E$9:$E$120)</f>
        <v>0</v>
      </c>
      <c r="F666" s="1374"/>
      <c r="G666" s="1381"/>
      <c r="H666" s="1381"/>
      <c r="I666" s="1381"/>
      <c r="J666" s="1374"/>
      <c r="K666" s="1381"/>
      <c r="L666" s="1374">
        <f>SUMIF(Journal!$C$10:$C$304,ETB!B666,Journal!$E$10:$E$304)</f>
        <v>0</v>
      </c>
      <c r="M666" s="1381">
        <f>SUMIF(Journal!$C$10:$C$304,ETB!B666,Journal!$F$10:$F$304)</f>
        <v>0</v>
      </c>
      <c r="N666" s="1374"/>
      <c r="O666" s="1375"/>
      <c r="P666" s="335">
        <f t="shared" si="88"/>
        <v>457</v>
      </c>
      <c r="Q666" s="1392">
        <f t="shared" ca="1" si="82"/>
        <v>0</v>
      </c>
      <c r="R666" s="1395">
        <f t="shared" ca="1" si="83"/>
        <v>0</v>
      </c>
      <c r="S666" s="332">
        <f t="shared" si="89"/>
        <v>457</v>
      </c>
      <c r="T666" s="776"/>
      <c r="U666" s="1383">
        <f t="shared" ca="1" si="90"/>
        <v>0</v>
      </c>
    </row>
    <row r="667" spans="2:21" hidden="1">
      <c r="B667" s="757">
        <v>460</v>
      </c>
      <c r="C667" s="331" t="s">
        <v>2265</v>
      </c>
      <c r="D667" s="1392">
        <f ca="1">SUMIF(TB!$B$9:$E$120,ETB!B667,TB!$D$9:$D$120)</f>
        <v>0</v>
      </c>
      <c r="E667" s="1393">
        <f ca="1">SUMIF(TB!$B$9:$E$120,ETB!B667,TB!$E$9:$E$120)</f>
        <v>0</v>
      </c>
      <c r="F667" s="1374"/>
      <c r="G667" s="1381"/>
      <c r="H667" s="1381"/>
      <c r="I667" s="1381"/>
      <c r="J667" s="1374"/>
      <c r="K667" s="1381"/>
      <c r="L667" s="1374">
        <f>SUMIF(Journal!$C$10:$C$304,ETB!B667,Journal!$E$10:$E$304)</f>
        <v>0</v>
      </c>
      <c r="M667" s="1381">
        <f>SUMIF(Journal!$C$10:$C$304,ETB!B667,Journal!$F$10:$F$304)</f>
        <v>0</v>
      </c>
      <c r="N667" s="1374"/>
      <c r="O667" s="1375"/>
      <c r="P667" s="335">
        <f t="shared" si="88"/>
        <v>460</v>
      </c>
      <c r="Q667" s="1392">
        <f t="shared" ref="Q667:Q674" ca="1" si="91">MAX((D667-E667+F667-G667+J667-K667+L667-M667+N667-O667),0)</f>
        <v>0</v>
      </c>
      <c r="R667" s="1395">
        <f t="shared" ref="R667:R674" ca="1" si="92">MAX((M667-L667+K667-J667+G667-F667+E667-D667+O667-N667),0)</f>
        <v>0</v>
      </c>
      <c r="S667" s="332">
        <f t="shared" si="89"/>
        <v>460</v>
      </c>
      <c r="T667" s="776"/>
      <c r="U667" s="1383">
        <f t="shared" ca="1" si="90"/>
        <v>0</v>
      </c>
    </row>
    <row r="668" spans="2:21" hidden="1">
      <c r="B668" s="757">
        <v>461</v>
      </c>
      <c r="C668" s="331" t="s">
        <v>2266</v>
      </c>
      <c r="D668" s="1392">
        <f ca="1">SUMIF(TB!$B$9:$E$120,ETB!B668,TB!$D$9:$D$120)</f>
        <v>0</v>
      </c>
      <c r="E668" s="1393">
        <f ca="1">SUMIF(TB!$B$9:$E$120,ETB!B668,TB!$E$9:$E$120)</f>
        <v>0</v>
      </c>
      <c r="F668" s="1374"/>
      <c r="G668" s="1381"/>
      <c r="H668" s="1381"/>
      <c r="I668" s="1381"/>
      <c r="J668" s="1374"/>
      <c r="K668" s="1381"/>
      <c r="L668" s="1374">
        <f>SUMIF(Journal!$C$10:$C$304,ETB!B668,Journal!$E$10:$E$304)</f>
        <v>0</v>
      </c>
      <c r="M668" s="1381">
        <f>SUMIF(Journal!$C$10:$C$304,ETB!B668,Journal!$F$10:$F$304)</f>
        <v>0</v>
      </c>
      <c r="N668" s="1374"/>
      <c r="O668" s="1375"/>
      <c r="P668" s="335">
        <f t="shared" si="88"/>
        <v>461</v>
      </c>
      <c r="Q668" s="1392">
        <f t="shared" ca="1" si="91"/>
        <v>0</v>
      </c>
      <c r="R668" s="1395">
        <f t="shared" ca="1" si="92"/>
        <v>0</v>
      </c>
      <c r="S668" s="332">
        <f t="shared" si="89"/>
        <v>461</v>
      </c>
      <c r="T668" s="776"/>
      <c r="U668" s="1383">
        <f t="shared" ca="1" si="90"/>
        <v>0</v>
      </c>
    </row>
    <row r="669" spans="2:21" hidden="1">
      <c r="B669" s="757">
        <v>462</v>
      </c>
      <c r="C669" s="331" t="s">
        <v>2267</v>
      </c>
      <c r="D669" s="1392">
        <f ca="1">SUMIF(TB!$B$9:$E$120,ETB!B669,TB!$D$9:$D$120)</f>
        <v>0</v>
      </c>
      <c r="E669" s="1393">
        <f ca="1">SUMIF(TB!$B$9:$E$120,ETB!B669,TB!$E$9:$E$120)</f>
        <v>0</v>
      </c>
      <c r="F669" s="1374"/>
      <c r="G669" s="1381"/>
      <c r="H669" s="1381"/>
      <c r="I669" s="1381"/>
      <c r="J669" s="1374"/>
      <c r="K669" s="1381"/>
      <c r="L669" s="1374">
        <f>SUMIF(Journal!$C$10:$C$304,ETB!B669,Journal!$E$10:$E$304)</f>
        <v>0</v>
      </c>
      <c r="M669" s="1381">
        <f>SUMIF(Journal!$C$10:$C$304,ETB!B669,Journal!$F$10:$F$304)</f>
        <v>0</v>
      </c>
      <c r="N669" s="1374"/>
      <c r="O669" s="1375"/>
      <c r="P669" s="335">
        <f t="shared" si="88"/>
        <v>462</v>
      </c>
      <c r="Q669" s="1392">
        <f t="shared" ca="1" si="91"/>
        <v>0</v>
      </c>
      <c r="R669" s="1395">
        <f t="shared" ca="1" si="92"/>
        <v>0</v>
      </c>
      <c r="S669" s="332">
        <f t="shared" si="89"/>
        <v>462</v>
      </c>
      <c r="T669" s="776"/>
      <c r="U669" s="1383">
        <f t="shared" ca="1" si="90"/>
        <v>0</v>
      </c>
    </row>
    <row r="670" spans="2:21" hidden="1">
      <c r="B670" s="757">
        <v>463</v>
      </c>
      <c r="C670" s="331" t="s">
        <v>2000</v>
      </c>
      <c r="D670" s="1392">
        <f ca="1">SUMIF(TB!$B$9:$E$120,ETB!B670,TB!$D$9:$D$120)</f>
        <v>0</v>
      </c>
      <c r="E670" s="1393">
        <f ca="1">SUMIF(TB!$B$9:$E$120,ETB!B670,TB!$E$9:$E$120)</f>
        <v>0</v>
      </c>
      <c r="F670" s="1374"/>
      <c r="G670" s="1381"/>
      <c r="H670" s="1381"/>
      <c r="I670" s="1381"/>
      <c r="J670" s="1374"/>
      <c r="K670" s="1381"/>
      <c r="L670" s="1374">
        <f>SUMIF(Journal!$C$10:$C$304,ETB!B670,Journal!$E$10:$E$304)</f>
        <v>0</v>
      </c>
      <c r="M670" s="1381">
        <f>SUMIF(Journal!$C$10:$C$304,ETB!B670,Journal!$F$10:$F$304)</f>
        <v>0</v>
      </c>
      <c r="N670" s="1374"/>
      <c r="O670" s="1375"/>
      <c r="P670" s="335">
        <f t="shared" si="88"/>
        <v>463</v>
      </c>
      <c r="Q670" s="1392">
        <f t="shared" ca="1" si="91"/>
        <v>0</v>
      </c>
      <c r="R670" s="1395">
        <f t="shared" ca="1" si="92"/>
        <v>0</v>
      </c>
      <c r="S670" s="332">
        <f t="shared" si="89"/>
        <v>463</v>
      </c>
      <c r="T670" s="776"/>
      <c r="U670" s="1383">
        <f t="shared" ca="1" si="90"/>
        <v>0</v>
      </c>
    </row>
    <row r="671" spans="2:21" hidden="1">
      <c r="B671" s="757">
        <v>466</v>
      </c>
      <c r="C671" s="331" t="s">
        <v>2268</v>
      </c>
      <c r="D671" s="1392">
        <f ca="1">SUMIF(TB!$B$9:$E$120,ETB!B671,TB!$D$9:$D$120)</f>
        <v>0</v>
      </c>
      <c r="E671" s="1393">
        <f ca="1">SUMIF(TB!$B$9:$E$120,ETB!B671,TB!$E$9:$E$120)</f>
        <v>0</v>
      </c>
      <c r="F671" s="1374"/>
      <c r="G671" s="1381"/>
      <c r="H671" s="1381"/>
      <c r="I671" s="1381"/>
      <c r="J671" s="1374"/>
      <c r="K671" s="1381"/>
      <c r="L671" s="1374">
        <f>SUMIF(Journal!$C$10:$C$304,ETB!B671,Journal!$E$10:$E$304)</f>
        <v>0</v>
      </c>
      <c r="M671" s="1381">
        <f>SUMIF(Journal!$C$10:$C$304,ETB!B671,Journal!$F$10:$F$304)</f>
        <v>0</v>
      </c>
      <c r="N671" s="1374"/>
      <c r="O671" s="1375"/>
      <c r="P671" s="335">
        <f t="shared" si="88"/>
        <v>466</v>
      </c>
      <c r="Q671" s="1392">
        <f t="shared" ca="1" si="91"/>
        <v>0</v>
      </c>
      <c r="R671" s="1395">
        <f t="shared" ca="1" si="92"/>
        <v>0</v>
      </c>
      <c r="S671" s="332">
        <f t="shared" si="89"/>
        <v>466</v>
      </c>
      <c r="T671" s="776"/>
      <c r="U671" s="1383">
        <f t="shared" ca="1" si="90"/>
        <v>0</v>
      </c>
    </row>
    <row r="672" spans="2:21" hidden="1">
      <c r="B672" s="757">
        <v>467</v>
      </c>
      <c r="C672" s="331" t="s">
        <v>2269</v>
      </c>
      <c r="D672" s="1392">
        <f ca="1">SUMIF(TB!$B$9:$E$120,ETB!B672,TB!$D$9:$D$120)</f>
        <v>0</v>
      </c>
      <c r="E672" s="1393">
        <f ca="1">SUMIF(TB!$B$9:$E$120,ETB!B672,TB!$E$9:$E$120)</f>
        <v>0</v>
      </c>
      <c r="F672" s="1374"/>
      <c r="G672" s="1381"/>
      <c r="H672" s="1381"/>
      <c r="I672" s="1381"/>
      <c r="J672" s="1374"/>
      <c r="K672" s="1381"/>
      <c r="L672" s="1374">
        <f>SUMIF(Journal!$C$10:$C$304,ETB!B672,Journal!$E$10:$E$304)</f>
        <v>0</v>
      </c>
      <c r="M672" s="1381">
        <f>SUMIF(Journal!$C$10:$C$304,ETB!B672,Journal!$F$10:$F$304)</f>
        <v>0</v>
      </c>
      <c r="N672" s="1374"/>
      <c r="O672" s="1375"/>
      <c r="P672" s="335">
        <f t="shared" si="88"/>
        <v>467</v>
      </c>
      <c r="Q672" s="1392">
        <f t="shared" ca="1" si="91"/>
        <v>0</v>
      </c>
      <c r="R672" s="1395">
        <f t="shared" ca="1" si="92"/>
        <v>0</v>
      </c>
      <c r="S672" s="332">
        <f t="shared" si="89"/>
        <v>467</v>
      </c>
      <c r="T672" s="776"/>
      <c r="U672" s="1383">
        <f t="shared" ca="1" si="90"/>
        <v>0</v>
      </c>
    </row>
    <row r="673" spans="2:21" hidden="1">
      <c r="B673" s="757">
        <v>471</v>
      </c>
      <c r="C673" s="331" t="s">
        <v>2270</v>
      </c>
      <c r="D673" s="1392">
        <f ca="1">SUMIF(TB!$B$9:$E$120,ETB!B673,TB!$D$9:$D$120)</f>
        <v>0</v>
      </c>
      <c r="E673" s="1393">
        <f ca="1">SUMIF(TB!$B$9:$E$120,ETB!B673,TB!$E$9:$E$120)</f>
        <v>0</v>
      </c>
      <c r="F673" s="1374"/>
      <c r="G673" s="1381"/>
      <c r="H673" s="1381"/>
      <c r="I673" s="1381"/>
      <c r="J673" s="1374"/>
      <c r="K673" s="1381"/>
      <c r="L673" s="1374">
        <f>SUMIF(Journal!$C$10:$C$304,ETB!B673,Journal!$E$10:$E$304)</f>
        <v>0</v>
      </c>
      <c r="M673" s="1381">
        <f>SUMIF(Journal!$C$10:$C$304,ETB!B673,Journal!$F$10:$F$304)</f>
        <v>0</v>
      </c>
      <c r="N673" s="1374"/>
      <c r="O673" s="1375"/>
      <c r="P673" s="335">
        <f t="shared" si="88"/>
        <v>471</v>
      </c>
      <c r="Q673" s="1392">
        <f t="shared" ca="1" si="91"/>
        <v>0</v>
      </c>
      <c r="R673" s="1395">
        <f t="shared" ca="1" si="92"/>
        <v>0</v>
      </c>
      <c r="S673" s="332">
        <f t="shared" si="89"/>
        <v>471</v>
      </c>
      <c r="T673" s="776"/>
      <c r="U673" s="1383">
        <f t="shared" ca="1" si="90"/>
        <v>0</v>
      </c>
    </row>
    <row r="674" spans="2:21">
      <c r="B674" s="757">
        <v>472</v>
      </c>
      <c r="C674" s="331" t="s">
        <v>2271</v>
      </c>
      <c r="D674" s="1392">
        <f ca="1">SUMIF(TB!$B$9:$E$120,ETB!B674,TB!$D$9:$D$120)</f>
        <v>0</v>
      </c>
      <c r="E674" s="1393">
        <f ca="1">SUMIF(TB!$B$9:$E$120,ETB!B674,TB!$E$9:$E$120)</f>
        <v>0</v>
      </c>
      <c r="F674" s="1374"/>
      <c r="G674" s="1381"/>
      <c r="H674" s="1381"/>
      <c r="I674" s="1381"/>
      <c r="J674" s="1374"/>
      <c r="K674" s="1381"/>
      <c r="L674" s="1374">
        <f>SUMIF(Journal!$C$10:$C$304,ETB!B674,Journal!$E$10:$E$304)</f>
        <v>0</v>
      </c>
      <c r="M674" s="1381">
        <f>SUMIF(Journal!$C$10:$C$304,ETB!B674,Journal!$F$10:$F$304)</f>
        <v>0</v>
      </c>
      <c r="N674" s="1374"/>
      <c r="O674" s="1375"/>
      <c r="P674" s="335">
        <f t="shared" si="88"/>
        <v>472</v>
      </c>
      <c r="Q674" s="1392">
        <f t="shared" ca="1" si="91"/>
        <v>0</v>
      </c>
      <c r="R674" s="1395">
        <f t="shared" ca="1" si="92"/>
        <v>0</v>
      </c>
      <c r="S674" s="332">
        <f t="shared" si="89"/>
        <v>472</v>
      </c>
      <c r="T674" s="776"/>
      <c r="U674" s="1383">
        <f t="shared" ca="1" si="90"/>
        <v>0</v>
      </c>
    </row>
    <row r="675" spans="2:21" hidden="1">
      <c r="B675" s="757">
        <v>473</v>
      </c>
      <c r="C675" s="331" t="s">
        <v>2272</v>
      </c>
      <c r="D675" s="1392">
        <f ca="1">SUMIF(TB!$B$9:$E$120,ETB!B675,TB!$D$9:$D$120)</f>
        <v>0</v>
      </c>
      <c r="E675" s="1393">
        <f ca="1">SUMIF(TB!$B$9:$E$120,ETB!B675,TB!$E$9:$E$120)</f>
        <v>0</v>
      </c>
      <c r="F675" s="1374"/>
      <c r="G675" s="1381"/>
      <c r="H675" s="1381"/>
      <c r="I675" s="1381"/>
      <c r="J675" s="1374"/>
      <c r="K675" s="1381"/>
      <c r="L675" s="1374">
        <f>SUMIF(Journal!$C$10:$C$304,ETB!B675,Journal!$E$10:$E$304)</f>
        <v>0</v>
      </c>
      <c r="M675" s="1381">
        <f>SUMIF(Journal!$C$10:$C$304,ETB!B675,Journal!$F$10:$F$304)</f>
        <v>0</v>
      </c>
      <c r="N675" s="1374"/>
      <c r="O675" s="1375"/>
      <c r="P675" s="335">
        <f t="shared" si="88"/>
        <v>473</v>
      </c>
      <c r="Q675" s="1392">
        <f t="shared" ref="Q675:Q677" ca="1" si="93">MAX((D675-E675+F675-G675+J675-K675+L675-M675+N675-O675),0)</f>
        <v>0</v>
      </c>
      <c r="R675" s="1395">
        <f t="shared" ref="R675:R677" ca="1" si="94">MAX((M675-L675+K675-J675+G675-F675+E675-D675+O675-N675),0)</f>
        <v>0</v>
      </c>
      <c r="S675" s="332">
        <f t="shared" si="89"/>
        <v>473</v>
      </c>
      <c r="T675" s="776"/>
      <c r="U675" s="1383">
        <f t="shared" ca="1" si="90"/>
        <v>0</v>
      </c>
    </row>
    <row r="676" spans="2:21" hidden="1">
      <c r="B676" s="757">
        <v>475</v>
      </c>
      <c r="C676" s="331" t="s">
        <v>2273</v>
      </c>
      <c r="D676" s="1392">
        <f ca="1">SUMIF(TB!$B$9:$E$120,ETB!B676,TB!$D$9:$D$120)</f>
        <v>0</v>
      </c>
      <c r="E676" s="1393">
        <f ca="1">SUMIF(TB!$B$9:$E$120,ETB!B676,TB!$E$9:$E$120)</f>
        <v>0</v>
      </c>
      <c r="F676" s="1374"/>
      <c r="G676" s="1381"/>
      <c r="H676" s="1381"/>
      <c r="I676" s="1381"/>
      <c r="J676" s="1374"/>
      <c r="K676" s="1381"/>
      <c r="L676" s="1374">
        <f>SUMIF(Journal!$C$10:$C$304,ETB!B676,Journal!$E$10:$E$304)</f>
        <v>0</v>
      </c>
      <c r="M676" s="1381">
        <f>SUMIF(Journal!$C$10:$C$304,ETB!B676,Journal!$F$10:$F$304)</f>
        <v>0</v>
      </c>
      <c r="N676" s="1374"/>
      <c r="O676" s="1375"/>
      <c r="P676" s="335">
        <f t="shared" si="88"/>
        <v>475</v>
      </c>
      <c r="Q676" s="1392">
        <f t="shared" ca="1" si="93"/>
        <v>0</v>
      </c>
      <c r="R676" s="1395">
        <f t="shared" ca="1" si="94"/>
        <v>0</v>
      </c>
      <c r="S676" s="332">
        <f t="shared" si="89"/>
        <v>475</v>
      </c>
      <c r="T676" s="776"/>
      <c r="U676" s="1383">
        <f t="shared" ca="1" si="90"/>
        <v>0</v>
      </c>
    </row>
    <row r="677" spans="2:21" hidden="1">
      <c r="B677" s="757">
        <v>499</v>
      </c>
      <c r="C677" s="331" t="s">
        <v>2274</v>
      </c>
      <c r="D677" s="1392">
        <f ca="1">SUMIF(TB!$B$9:$E$120,ETB!B677,TB!$D$9:$D$120)</f>
        <v>0</v>
      </c>
      <c r="E677" s="1393">
        <f ca="1">SUMIF(TB!$B$9:$E$120,ETB!B677,TB!$E$9:$E$120)</f>
        <v>0</v>
      </c>
      <c r="F677" s="1374"/>
      <c r="G677" s="1381"/>
      <c r="H677" s="1381"/>
      <c r="I677" s="1381"/>
      <c r="J677" s="1374"/>
      <c r="K677" s="1381"/>
      <c r="L677" s="1374">
        <f>SUMIF(Journal!$C$10:$C$304,ETB!B677,Journal!$E$10:$E$304)</f>
        <v>0</v>
      </c>
      <c r="M677" s="1381">
        <f>SUMIF(Journal!$C$10:$C$304,ETB!B677,Journal!$F$10:$F$304)</f>
        <v>0</v>
      </c>
      <c r="N677" s="1374"/>
      <c r="O677" s="1375"/>
      <c r="P677" s="335">
        <f t="shared" si="86"/>
        <v>499</v>
      </c>
      <c r="Q677" s="1392">
        <f t="shared" ca="1" si="93"/>
        <v>0</v>
      </c>
      <c r="R677" s="1395">
        <f t="shared" ca="1" si="94"/>
        <v>0</v>
      </c>
      <c r="S677" s="332">
        <f t="shared" si="87"/>
        <v>499</v>
      </c>
      <c r="T677" s="776"/>
      <c r="U677" s="1383">
        <f t="shared" ca="1" si="90"/>
        <v>0</v>
      </c>
    </row>
    <row r="678" spans="2:21">
      <c r="B678" s="757"/>
      <c r="C678" s="331"/>
      <c r="D678" s="1392"/>
      <c r="E678" s="1393"/>
      <c r="F678" s="1374"/>
      <c r="G678" s="1381"/>
      <c r="H678" s="1381"/>
      <c r="I678" s="1381"/>
      <c r="J678" s="1374"/>
      <c r="K678" s="1381"/>
      <c r="L678" s="1374"/>
      <c r="M678" s="1381"/>
      <c r="N678" s="1374"/>
      <c r="O678" s="1375"/>
      <c r="P678" s="335"/>
      <c r="Q678" s="1392"/>
      <c r="R678" s="1395"/>
      <c r="S678" s="332">
        <f t="shared" si="87"/>
        <v>0</v>
      </c>
      <c r="T678" s="776"/>
      <c r="U678" s="1383">
        <f t="shared" si="90"/>
        <v>0</v>
      </c>
    </row>
    <row r="679" spans="2:21">
      <c r="B679" s="757"/>
      <c r="C679" s="331"/>
      <c r="D679" s="1396"/>
      <c r="E679" s="1397"/>
      <c r="F679" s="1396"/>
      <c r="G679" s="1397"/>
      <c r="H679" s="1398"/>
      <c r="I679" s="1398"/>
      <c r="J679" s="1396"/>
      <c r="K679" s="1397"/>
      <c r="L679" s="1374"/>
      <c r="M679" s="1381"/>
      <c r="N679" s="1396"/>
      <c r="O679" s="1397"/>
      <c r="P679" s="1399"/>
      <c r="Q679" s="1392"/>
      <c r="R679" s="1395"/>
      <c r="S679" s="332"/>
      <c r="T679" s="776"/>
      <c r="U679" s="1383">
        <f t="shared" si="90"/>
        <v>0</v>
      </c>
    </row>
    <row r="680" spans="2:21" s="352" customFormat="1" ht="16.149999999999999" thickBot="1">
      <c r="B680" s="937"/>
      <c r="C680" s="937" t="s">
        <v>2275</v>
      </c>
      <c r="D680" s="1400">
        <f t="shared" ref="D680:O680" ca="1" si="95">SUM(D9:D679)</f>
        <v>0</v>
      </c>
      <c r="E680" s="938">
        <f t="shared" ca="1" si="95"/>
        <v>0</v>
      </c>
      <c r="F680" s="939">
        <f t="shared" si="95"/>
        <v>1102193.7499999998</v>
      </c>
      <c r="G680" s="940">
        <f t="shared" si="95"/>
        <v>1102193.7499999991</v>
      </c>
      <c r="H680" s="939">
        <f t="shared" ref="H680:I680" si="96">SUM(H9:H679)</f>
        <v>50000</v>
      </c>
      <c r="I680" s="940">
        <f t="shared" si="96"/>
        <v>50000</v>
      </c>
      <c r="J680" s="941">
        <f t="shared" si="95"/>
        <v>702267.55999999994</v>
      </c>
      <c r="K680" s="938">
        <f t="shared" si="95"/>
        <v>702267.56000000017</v>
      </c>
      <c r="L680" s="939">
        <f t="shared" si="95"/>
        <v>1268387.1865000005</v>
      </c>
      <c r="M680" s="940">
        <f t="shared" ca="1" si="95"/>
        <v>1268387.1864999998</v>
      </c>
      <c r="N680" s="941">
        <f t="shared" si="95"/>
        <v>0</v>
      </c>
      <c r="O680" s="1400">
        <f t="shared" si="95"/>
        <v>0</v>
      </c>
      <c r="P680" s="938"/>
      <c r="Q680" s="1400">
        <f ca="1">SUM(Q9:Q679)</f>
        <v>901182.16650000087</v>
      </c>
      <c r="R680" s="938">
        <f ca="1">SUM(R9:R679)</f>
        <v>901182.16650000028</v>
      </c>
      <c r="S680" s="332"/>
    </row>
    <row r="681" spans="2:21" s="352" customFormat="1" ht="16.899999999999999" thickTop="1" thickBot="1">
      <c r="B681" s="942"/>
      <c r="C681" s="1401"/>
      <c r="D681" s="1402"/>
      <c r="E681" s="943">
        <f ca="1">+D680-E680</f>
        <v>0</v>
      </c>
      <c r="F681" s="1402"/>
      <c r="G681" s="943">
        <f>+F680-G680</f>
        <v>0</v>
      </c>
      <c r="H681" s="1402"/>
      <c r="I681" s="943">
        <f>+H680-I680</f>
        <v>0</v>
      </c>
      <c r="J681" s="1402"/>
      <c r="K681" s="943">
        <f>+J680-K680</f>
        <v>0</v>
      </c>
      <c r="L681" s="1402">
        <f>+L680-Journal!E306</f>
        <v>0</v>
      </c>
      <c r="M681" s="943">
        <f ca="1">+M680-Journal!F306</f>
        <v>0</v>
      </c>
      <c r="N681" s="1402"/>
      <c r="O681" s="943"/>
      <c r="P681" s="944"/>
      <c r="Q681" s="1402"/>
      <c r="R681" s="944">
        <f ca="1">+Q680-R680</f>
        <v>0</v>
      </c>
      <c r="S681" s="336"/>
    </row>
    <row r="682" spans="2:21">
      <c r="B682" s="776"/>
      <c r="C682" s="776"/>
      <c r="D682" s="776"/>
      <c r="E682" s="776"/>
      <c r="F682" s="776"/>
      <c r="G682" s="776"/>
      <c r="H682" s="776"/>
      <c r="I682" s="776"/>
      <c r="J682" s="776"/>
      <c r="K682" s="1384"/>
      <c r="L682" s="776"/>
      <c r="M682" s="776"/>
      <c r="N682" s="776"/>
      <c r="O682" s="776"/>
      <c r="P682" s="776"/>
      <c r="Q682" s="776"/>
      <c r="R682" s="776"/>
      <c r="T682" s="776"/>
      <c r="U682" s="776"/>
    </row>
    <row r="683" spans="2:21">
      <c r="B683" s="776"/>
      <c r="C683" s="776"/>
      <c r="D683" s="776"/>
      <c r="E683" s="776"/>
      <c r="F683" s="776"/>
      <c r="G683" s="776"/>
      <c r="H683" s="776"/>
      <c r="I683" s="776"/>
      <c r="J683" s="776"/>
      <c r="K683" s="776"/>
      <c r="L683" s="776"/>
      <c r="M683" s="776"/>
      <c r="N683" s="776"/>
      <c r="O683" s="776"/>
      <c r="P683" s="776"/>
      <c r="Q683" s="1403"/>
      <c r="R683" s="1403"/>
      <c r="S683" s="338"/>
      <c r="T683" s="776"/>
      <c r="U683" s="776"/>
    </row>
    <row r="684" spans="2:21">
      <c r="B684" s="776"/>
      <c r="C684" s="776"/>
      <c r="D684" s="776"/>
      <c r="E684" s="776"/>
      <c r="F684" s="776"/>
      <c r="G684" s="776"/>
      <c r="H684" s="776"/>
      <c r="I684" s="776"/>
      <c r="J684" s="776"/>
      <c r="K684" s="776"/>
      <c r="L684" s="776"/>
      <c r="M684" s="776"/>
      <c r="N684" s="776"/>
      <c r="O684" s="776"/>
      <c r="P684" s="776"/>
      <c r="Q684" s="776"/>
      <c r="R684" s="776"/>
      <c r="S684" s="339"/>
      <c r="T684" s="776"/>
      <c r="U684" s="776"/>
    </row>
    <row r="685" spans="2:21">
      <c r="B685" s="776"/>
      <c r="C685" s="776"/>
      <c r="D685" s="776"/>
      <c r="E685" s="776"/>
      <c r="F685" s="776"/>
      <c r="G685" s="776"/>
      <c r="H685" s="776"/>
      <c r="I685" s="776"/>
      <c r="J685" s="776"/>
      <c r="K685" s="776"/>
      <c r="L685" s="776"/>
      <c r="M685" s="776"/>
      <c r="N685" s="776"/>
      <c r="O685" s="776"/>
      <c r="P685" s="776"/>
      <c r="Q685" s="776"/>
      <c r="R685" s="776"/>
      <c r="S685" s="338"/>
      <c r="T685" s="776"/>
      <c r="U685" s="776"/>
    </row>
  </sheetData>
  <sheetProtection formatCells="0" formatColumns="0" formatRows="0" insertColumns="0" insertRows="0" insertHyperlinks="0" deleteColumns="0" deleteRows="0" sort="0" autoFilter="0" pivotTables="0"/>
  <autoFilter ref="B7:S678" xr:uid="{00000000-0001-0000-0A00-000000000000}">
    <filterColumn colId="2" showButton="0"/>
    <filterColumn colId="4" showButton="0"/>
    <filterColumn colId="8" showButton="0"/>
    <filterColumn colId="10" showButton="0"/>
    <filterColumn colId="12" showButton="0"/>
    <filterColumn colId="15" showButton="0"/>
  </autoFilter>
  <mergeCells count="10">
    <mergeCell ref="S7:S8"/>
    <mergeCell ref="N7:O7"/>
    <mergeCell ref="Q7:R7"/>
    <mergeCell ref="C7:C8"/>
    <mergeCell ref="B7:B8"/>
    <mergeCell ref="D7:E7"/>
    <mergeCell ref="F7:G7"/>
    <mergeCell ref="J7:K7"/>
    <mergeCell ref="L7:M7"/>
    <mergeCell ref="H7:I7"/>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tint="0.59999389629810485"/>
  </sheetPr>
  <dimension ref="A1:O374"/>
  <sheetViews>
    <sheetView showGridLines="0" zoomScale="98" zoomScaleNormal="98" workbookViewId="0">
      <pane ySplit="8" topLeftCell="A9" activePane="bottomLeft" state="frozen"/>
      <selection pane="bottomLeft" activeCell="E275" sqref="E275"/>
    </sheetView>
  </sheetViews>
  <sheetFormatPr defaultColWidth="9.140625" defaultRowHeight="15.6"/>
  <cols>
    <col min="1" max="1" width="6.7109375" style="759" bestFit="1" customWidth="1"/>
    <col min="2" max="2" width="11.28515625" style="448" customWidth="1"/>
    <col min="3" max="3" width="39.28515625" style="448" customWidth="1"/>
    <col min="4" max="4" width="11.7109375" style="532" customWidth="1"/>
    <col min="5" max="5" width="12.140625" style="532" customWidth="1"/>
    <col min="6" max="6" width="11.7109375" style="532" customWidth="1"/>
    <col min="7" max="7" width="13.42578125" style="532" bestFit="1" customWidth="1"/>
    <col min="8" max="8" width="11.7109375" style="448" customWidth="1"/>
    <col min="9" max="9" width="13.7109375" style="532" customWidth="1"/>
    <col min="10" max="10" width="21" style="448" bestFit="1" customWidth="1"/>
    <col min="11" max="11" width="10.7109375" style="448" customWidth="1"/>
    <col min="12" max="12" width="40" style="448" customWidth="1"/>
    <col min="13" max="14" width="9.140625" style="448"/>
    <col min="15" max="16" width="13.42578125" style="448" bestFit="1" customWidth="1"/>
    <col min="17" max="16384" width="9.140625" style="448"/>
  </cols>
  <sheetData>
    <row r="1" spans="1:15" ht="15.75" customHeight="1">
      <c r="B1" s="1292"/>
      <c r="C1" s="1292"/>
      <c r="D1" s="1404"/>
      <c r="E1" s="1404"/>
      <c r="F1" s="1404"/>
      <c r="G1" s="1404"/>
      <c r="H1" s="1292"/>
      <c r="I1" s="1405"/>
      <c r="J1" s="1292"/>
      <c r="K1" s="1292"/>
      <c r="L1" s="530"/>
      <c r="M1" s="1292"/>
      <c r="N1" s="1292"/>
      <c r="O1" s="1292"/>
    </row>
    <row r="2" spans="1:15" ht="15" customHeight="1">
      <c r="B2" s="17" t="s">
        <v>14</v>
      </c>
      <c r="C2" s="26" t="str">
        <f>Index!C2</f>
        <v>Forest Car Company Ltd</v>
      </c>
      <c r="D2" s="1406"/>
      <c r="E2" s="354"/>
      <c r="F2" s="1406"/>
      <c r="G2" s="355" t="s">
        <v>15</v>
      </c>
      <c r="H2" s="17" t="str">
        <f>Index!H2</f>
        <v>Aratee</v>
      </c>
      <c r="I2" s="355" t="s">
        <v>9</v>
      </c>
      <c r="J2" s="18">
        <f>Index!J2</f>
        <v>45343</v>
      </c>
      <c r="K2" s="947"/>
      <c r="L2" s="947"/>
      <c r="M2" s="1292"/>
      <c r="N2" s="1292"/>
      <c r="O2" s="533"/>
    </row>
    <row r="3" spans="1:15" ht="15" customHeight="1">
      <c r="B3" s="17" t="s">
        <v>16</v>
      </c>
      <c r="C3" s="18">
        <f>Index!C3</f>
        <v>45260</v>
      </c>
      <c r="D3" s="1406"/>
      <c r="E3" s="354"/>
      <c r="F3" s="1406"/>
      <c r="G3" s="355" t="s">
        <v>17</v>
      </c>
      <c r="H3" s="17" t="str">
        <f>Index!H3</f>
        <v>Mitesh</v>
      </c>
      <c r="I3" s="355" t="s">
        <v>9</v>
      </c>
      <c r="J3" s="18">
        <f>Index!J3</f>
        <v>45352</v>
      </c>
      <c r="K3" s="947"/>
      <c r="L3" s="947"/>
      <c r="M3" s="1292"/>
      <c r="N3" s="1292"/>
      <c r="O3" s="534"/>
    </row>
    <row r="4" spans="1:15">
      <c r="B4" s="1292"/>
      <c r="C4" s="1292"/>
      <c r="D4" s="1404"/>
      <c r="E4" s="1404"/>
      <c r="F4" s="1404"/>
      <c r="G4" s="1404"/>
      <c r="H4" s="1292"/>
      <c r="I4" s="1404"/>
      <c r="J4" s="1292"/>
      <c r="K4" s="1292"/>
      <c r="L4" s="1292"/>
      <c r="M4" s="1292"/>
      <c r="N4" s="1292"/>
      <c r="O4" s="1292"/>
    </row>
    <row r="5" spans="1:15">
      <c r="B5" s="535" t="s">
        <v>2101</v>
      </c>
      <c r="C5" s="535"/>
      <c r="D5" s="1404"/>
      <c r="E5" s="1404"/>
      <c r="F5" s="1404"/>
      <c r="G5" s="1404"/>
      <c r="H5" s="1292"/>
      <c r="I5" s="1404"/>
      <c r="J5" s="1292"/>
      <c r="K5" s="536"/>
      <c r="L5" s="1292"/>
      <c r="M5" s="1292"/>
      <c r="N5" s="1292"/>
      <c r="O5" s="1292"/>
    </row>
    <row r="6" spans="1:15" ht="16.149999999999999" thickBot="1">
      <c r="B6" s="534"/>
      <c r="C6" s="534"/>
      <c r="D6" s="1404"/>
      <c r="E6" s="1404"/>
      <c r="F6" s="1093"/>
      <c r="G6" s="1093"/>
      <c r="H6" s="1292"/>
      <c r="I6" s="1404"/>
      <c r="J6" s="1292"/>
      <c r="K6" s="536"/>
      <c r="L6" s="1292"/>
      <c r="M6" s="1292"/>
      <c r="N6" s="1292"/>
      <c r="O6" s="1292"/>
    </row>
    <row r="7" spans="1:15" ht="16.149999999999999" thickBot="1">
      <c r="B7" s="1089" t="s">
        <v>20</v>
      </c>
      <c r="C7" s="1090"/>
      <c r="D7" s="1095">
        <f>Info!C6</f>
        <v>45260</v>
      </c>
      <c r="E7" s="1095"/>
      <c r="F7" s="1095" t="str">
        <f>Info!E6</f>
        <v>NA</v>
      </c>
      <c r="G7" s="1095"/>
      <c r="H7" s="1094" t="s">
        <v>2276</v>
      </c>
      <c r="I7" s="1094"/>
      <c r="J7" s="1094" t="s">
        <v>2277</v>
      </c>
      <c r="K7" s="1292"/>
      <c r="L7" s="1292"/>
      <c r="M7" s="1292"/>
      <c r="N7" s="1292"/>
      <c r="O7" s="1292"/>
    </row>
    <row r="8" spans="1:15" ht="15.75" customHeight="1" thickBot="1">
      <c r="B8" s="1091"/>
      <c r="C8" s="1092"/>
      <c r="D8" s="537" t="s">
        <v>2278</v>
      </c>
      <c r="E8" s="537" t="s">
        <v>2278</v>
      </c>
      <c r="F8" s="537" t="s">
        <v>2279</v>
      </c>
      <c r="G8" s="537" t="s">
        <v>2278</v>
      </c>
      <c r="H8" s="538" t="s">
        <v>2280</v>
      </c>
      <c r="I8" s="537" t="s">
        <v>2281</v>
      </c>
      <c r="J8" s="1094"/>
      <c r="K8" s="1292"/>
      <c r="L8" s="1292"/>
      <c r="M8" s="1292"/>
      <c r="N8" s="1292"/>
      <c r="O8" s="1292"/>
    </row>
    <row r="9" spans="1:15">
      <c r="B9" s="1407"/>
      <c r="C9" s="1408"/>
      <c r="D9" s="1409"/>
      <c r="E9" s="1410"/>
      <c r="F9" s="1409"/>
      <c r="G9" s="1410"/>
      <c r="H9" s="1411"/>
      <c r="I9" s="1410"/>
      <c r="J9" s="1295"/>
      <c r="K9" s="1292"/>
      <c r="L9" s="1292"/>
      <c r="M9" s="1292"/>
      <c r="N9" s="1292"/>
      <c r="O9" s="1292"/>
    </row>
    <row r="10" spans="1:15">
      <c r="B10" s="539" t="s">
        <v>2282</v>
      </c>
      <c r="C10" s="540"/>
      <c r="D10" s="1412"/>
      <c r="E10" s="1413"/>
      <c r="F10" s="1412"/>
      <c r="G10" s="1413"/>
      <c r="H10" s="1414"/>
      <c r="I10" s="1415"/>
      <c r="J10" s="1416"/>
      <c r="K10" s="1292"/>
      <c r="L10" s="1292"/>
      <c r="M10" s="1292"/>
      <c r="N10" s="1292"/>
      <c r="O10" s="1292"/>
    </row>
    <row r="11" spans="1:15">
      <c r="A11" s="760">
        <f>ETB!B346</f>
        <v>1</v>
      </c>
      <c r="B11" s="1417" t="str">
        <f>+ETB!C346</f>
        <v xml:space="preserve">Sales </v>
      </c>
      <c r="C11" s="1418"/>
      <c r="D11" s="1412"/>
      <c r="E11" s="1413">
        <f ca="1">-SUMIF(ETB!$P$344:$R$678,'Profit &amp; Loss'!A11,ETB!$Q$344:$Q$678)+SUMIF(ETB!$P$344:$R$678,'Profit &amp; Loss'!A11,ETB!$R$344:$R$678)</f>
        <v>673613.23</v>
      </c>
      <c r="F11" s="1412"/>
      <c r="G11" s="1413">
        <f>SUMIF('Opening TB'!B:B,'Profit &amp; Loss'!A11,'Opening TB'!E:E)-SUMIF('Opening TB'!B:B,'Profit &amp; Loss'!A11,'Opening TB'!D:D)</f>
        <v>0</v>
      </c>
      <c r="H11" s="1419">
        <v>1</v>
      </c>
      <c r="I11" s="1415">
        <f t="shared" ref="I11:I15" ca="1" si="0">+E11-G11</f>
        <v>673613.23</v>
      </c>
      <c r="J11" s="1072" t="s">
        <v>2283</v>
      </c>
      <c r="K11" s="1292"/>
      <c r="L11" s="1292"/>
      <c r="M11" s="1292"/>
      <c r="N11" s="1292"/>
      <c r="O11" s="1292"/>
    </row>
    <row r="12" spans="1:15" hidden="1">
      <c r="A12" s="760">
        <f>ETB!B347</f>
        <v>3</v>
      </c>
      <c r="B12" s="1417" t="str">
        <f>+ETB!C347</f>
        <v>Other Income</v>
      </c>
      <c r="C12" s="1418"/>
      <c r="D12" s="1412"/>
      <c r="E12" s="1413">
        <f ca="1">-SUMIF(ETB!$P$344:$R$678,'Profit &amp; Loss'!A12,ETB!$Q$344:$Q$678)+SUMIF(ETB!$P$344:$R$678,'Profit &amp; Loss'!A12,ETB!$R$344:$R$678)</f>
        <v>0</v>
      </c>
      <c r="F12" s="1412"/>
      <c r="G12" s="1413">
        <f>SUMIF('Opening TB'!B:B,'Profit &amp; Loss'!A12,'Opening TB'!E:E)-SUMIF('Opening TB'!B:B,'Profit &amp; Loss'!A12,'Opening TB'!D:D)</f>
        <v>0</v>
      </c>
      <c r="H12" s="1419" t="e">
        <f t="shared" ref="H12:H15" ca="1" si="1">+(E12/G12)-100%</f>
        <v>#DIV/0!</v>
      </c>
      <c r="I12" s="1415">
        <f t="shared" ca="1" si="0"/>
        <v>0</v>
      </c>
      <c r="J12" s="1416"/>
      <c r="K12" s="1292"/>
      <c r="L12" s="1292"/>
      <c r="M12" s="1292"/>
      <c r="N12" s="1292"/>
      <c r="O12" s="1292"/>
    </row>
    <row r="13" spans="1:15" hidden="1">
      <c r="A13" s="760">
        <f>ETB!B348</f>
        <v>4</v>
      </c>
      <c r="B13" s="1417" t="str">
        <f>+ETB!C348</f>
        <v>Sales type B</v>
      </c>
      <c r="C13" s="1418"/>
      <c r="D13" s="1412"/>
      <c r="E13" s="1413">
        <f ca="1">-SUMIF(ETB!$P$344:$R$678,'Profit &amp; Loss'!A13,ETB!$Q$344:$Q$678)+SUMIF(ETB!$P$344:$R$678,'Profit &amp; Loss'!A13,ETB!$R$344:$R$678)</f>
        <v>0</v>
      </c>
      <c r="F13" s="1412"/>
      <c r="G13" s="1413">
        <f>SUMIF('Opening TB'!B:B,'Profit &amp; Loss'!A13,'Opening TB'!E:E)-SUMIF('Opening TB'!B:B,'Profit &amp; Loss'!A13,'Opening TB'!D:D)</f>
        <v>0</v>
      </c>
      <c r="H13" s="1419" t="e">
        <f t="shared" ca="1" si="1"/>
        <v>#DIV/0!</v>
      </c>
      <c r="I13" s="1415">
        <f t="shared" ca="1" si="0"/>
        <v>0</v>
      </c>
      <c r="J13" s="1416"/>
      <c r="K13" s="1292"/>
      <c r="L13" s="1292"/>
      <c r="M13" s="1292"/>
      <c r="N13" s="1292"/>
      <c r="O13" s="1292"/>
    </row>
    <row r="14" spans="1:15" hidden="1">
      <c r="A14" s="760">
        <f>ETB!B349</f>
        <v>5</v>
      </c>
      <c r="B14" s="1417" t="str">
        <f>+ETB!C349</f>
        <v>Sales type C</v>
      </c>
      <c r="C14" s="1418"/>
      <c r="D14" s="1412"/>
      <c r="E14" s="1413">
        <f ca="1">-SUMIF(ETB!$P$344:$R$678,'Profit &amp; Loss'!A14,ETB!$Q$344:$Q$678)+SUMIF(ETB!$P$344:$R$678,'Profit &amp; Loss'!A14,ETB!$R$344:$R$678)</f>
        <v>0</v>
      </c>
      <c r="F14" s="1412"/>
      <c r="G14" s="1413">
        <f>SUMIF('Opening TB'!B:B,'Profit &amp; Loss'!A14,'Opening TB'!E:E)-SUMIF('Opening TB'!B:B,'Profit &amp; Loss'!A14,'Opening TB'!D:D)</f>
        <v>0</v>
      </c>
      <c r="H14" s="1419" t="e">
        <f t="shared" ca="1" si="1"/>
        <v>#DIV/0!</v>
      </c>
      <c r="I14" s="1415">
        <f t="shared" ca="1" si="0"/>
        <v>0</v>
      </c>
      <c r="J14" s="1416"/>
      <c r="K14" s="1292"/>
      <c r="L14" s="1292"/>
      <c r="M14" s="1292"/>
      <c r="N14" s="1292"/>
      <c r="O14" s="1292"/>
    </row>
    <row r="15" spans="1:15" hidden="1">
      <c r="A15" s="760">
        <f>ETB!B350</f>
        <v>2</v>
      </c>
      <c r="B15" s="1417" t="str">
        <f>+ETB!C350</f>
        <v>Contracts</v>
      </c>
      <c r="C15" s="1418"/>
      <c r="D15" s="1412"/>
      <c r="E15" s="1413">
        <f ca="1">-SUMIF(ETB!$P$344:$R$678,'Profit &amp; Loss'!A15,ETB!$Q$344:$Q$678)+SUMIF(ETB!$P$344:$R$678,'Profit &amp; Loss'!A15,ETB!$R$344:$R$678)</f>
        <v>0</v>
      </c>
      <c r="F15" s="1412"/>
      <c r="G15" s="1413">
        <f>SUMIF('Opening TB'!B:B,'Profit &amp; Loss'!A15,'Opening TB'!E:E)-SUMIF('Opening TB'!B:B,'Profit &amp; Loss'!A15,'Opening TB'!D:D)</f>
        <v>0</v>
      </c>
      <c r="H15" s="1419" t="e">
        <f t="shared" ca="1" si="1"/>
        <v>#DIV/0!</v>
      </c>
      <c r="I15" s="1415">
        <f t="shared" ca="1" si="0"/>
        <v>0</v>
      </c>
      <c r="J15" s="1416"/>
      <c r="K15" s="1292"/>
      <c r="L15" s="1292"/>
      <c r="M15" s="1292"/>
      <c r="N15" s="1292"/>
      <c r="O15" s="1292"/>
    </row>
    <row r="16" spans="1:15" hidden="1">
      <c r="A16" s="760">
        <f>ETB!B351</f>
        <v>11</v>
      </c>
      <c r="B16" s="1417" t="str">
        <f>+ETB!C351</f>
        <v>Contracts with customers</v>
      </c>
      <c r="C16" s="1418"/>
      <c r="D16" s="1412"/>
      <c r="E16" s="1413">
        <f ca="1">-SUMIF(ETB!$P$344:$R$678,'Profit &amp; Loss'!A16,ETB!$Q$344:$Q$678)+SUMIF(ETB!$P$344:$R$678,'Profit &amp; Loss'!A16,ETB!$R$344:$R$678)</f>
        <v>0</v>
      </c>
      <c r="F16" s="1412"/>
      <c r="G16" s="1413">
        <f>SUMIF('Opening TB'!B:B,'Profit &amp; Loss'!A16,'Opening TB'!E:E)-SUMIF('Opening TB'!B:B,'Profit &amp; Loss'!A16,'Opening TB'!D:D)</f>
        <v>0</v>
      </c>
      <c r="H16" s="1419" t="e">
        <f t="shared" ref="H16:H20" ca="1" si="2">+(E16/G16)-100%</f>
        <v>#DIV/0!</v>
      </c>
      <c r="I16" s="1415">
        <f t="shared" ref="I16:I21" ca="1" si="3">+E16-G16</f>
        <v>0</v>
      </c>
      <c r="J16" s="1416"/>
      <c r="K16" s="1292"/>
      <c r="L16" s="1292"/>
      <c r="M16" s="1292"/>
      <c r="N16" s="1292"/>
      <c r="O16" s="1292"/>
    </row>
    <row r="17" spans="1:10" hidden="1">
      <c r="A17" s="760">
        <f>ETB!B352</f>
        <v>12</v>
      </c>
      <c r="B17" s="1417" t="str">
        <f>+ETB!C352</f>
        <v>Rental income</v>
      </c>
      <c r="C17" s="1418"/>
      <c r="D17" s="1412"/>
      <c r="E17" s="1413">
        <f ca="1">-SUMIF(ETB!$P$344:$R$678,'Profit &amp; Loss'!A17,ETB!$Q$344:$Q$678)+SUMIF(ETB!$P$344:$R$678,'Profit &amp; Loss'!A17,ETB!$R$344:$R$678)</f>
        <v>0</v>
      </c>
      <c r="F17" s="1412"/>
      <c r="G17" s="1413">
        <f>SUMIF('Opening TB'!B:B,'Profit &amp; Loss'!A17,'Opening TB'!E:E)-SUMIF('Opening TB'!B:B,'Profit &amp; Loss'!A17,'Opening TB'!D:D)</f>
        <v>0</v>
      </c>
      <c r="H17" s="1419" t="e">
        <f t="shared" ca="1" si="2"/>
        <v>#DIV/0!</v>
      </c>
      <c r="I17" s="1415">
        <f t="shared" ca="1" si="3"/>
        <v>0</v>
      </c>
      <c r="J17" s="1416"/>
    </row>
    <row r="18" spans="1:10" hidden="1">
      <c r="A18" s="760">
        <f>ETB!B353</f>
        <v>13</v>
      </c>
      <c r="B18" s="1417" t="str">
        <f>+ETB!C353</f>
        <v>Commission</v>
      </c>
      <c r="C18" s="1418"/>
      <c r="D18" s="1412"/>
      <c r="E18" s="1413">
        <f ca="1">-SUMIF(ETB!$P$344:$R$678,'Profit &amp; Loss'!A18,ETB!$Q$344:$Q$678)+SUMIF(ETB!$P$344:$R$678,'Profit &amp; Loss'!A18,ETB!$R$344:$R$678)</f>
        <v>0</v>
      </c>
      <c r="F18" s="1412"/>
      <c r="G18" s="1413">
        <f>SUMIF('Opening TB'!B:B,'Profit &amp; Loss'!A18,'Opening TB'!E:E)-SUMIF('Opening TB'!B:B,'Profit &amp; Loss'!A18,'Opening TB'!D:D)</f>
        <v>0</v>
      </c>
      <c r="H18" s="1419" t="e">
        <f t="shared" ca="1" si="2"/>
        <v>#DIV/0!</v>
      </c>
      <c r="I18" s="1415">
        <f t="shared" ca="1" si="3"/>
        <v>0</v>
      </c>
      <c r="J18" s="1416"/>
    </row>
    <row r="19" spans="1:10" hidden="1">
      <c r="A19" s="760">
        <f>ETB!B354</f>
        <v>14</v>
      </c>
      <c r="B19" s="1417" t="str">
        <f>+ETB!C354</f>
        <v>Grants and subsidies received (Sales)</v>
      </c>
      <c r="C19" s="1418"/>
      <c r="D19" s="1412"/>
      <c r="E19" s="1413">
        <f ca="1">-SUMIF(ETB!$P$344:$R$678,'Profit &amp; Loss'!A19,ETB!$Q$344:$Q$678)+SUMIF(ETB!$P$344:$R$678,'Profit &amp; Loss'!A19,ETB!$R$344:$R$678)</f>
        <v>0</v>
      </c>
      <c r="F19" s="1412"/>
      <c r="G19" s="1413">
        <f>SUMIF('Opening TB'!B:B,'Profit &amp; Loss'!A19,'Opening TB'!E:E)-SUMIF('Opening TB'!B:B,'Profit &amp; Loss'!A19,'Opening TB'!D:D)</f>
        <v>0</v>
      </c>
      <c r="H19" s="1419" t="e">
        <f t="shared" ca="1" si="2"/>
        <v>#DIV/0!</v>
      </c>
      <c r="I19" s="1415">
        <f t="shared" ca="1" si="3"/>
        <v>0</v>
      </c>
      <c r="J19" s="1416"/>
    </row>
    <row r="20" spans="1:10" hidden="1">
      <c r="A20" s="760">
        <f>ETB!B355</f>
        <v>15</v>
      </c>
      <c r="B20" s="1417" t="str">
        <f>+ETB!C355</f>
        <v>Other trading income</v>
      </c>
      <c r="C20" s="1418"/>
      <c r="D20" s="1412"/>
      <c r="E20" s="1413">
        <f ca="1">-SUMIF(ETB!$P$344:$R$678,'Profit &amp; Loss'!A20,ETB!$Q$344:$Q$678)+SUMIF(ETB!$P$344:$R$678,'Profit &amp; Loss'!A20,ETB!$R$344:$R$678)</f>
        <v>0</v>
      </c>
      <c r="F20" s="1412"/>
      <c r="G20" s="1413">
        <f>SUMIF('Opening TB'!B:B,'Profit &amp; Loss'!A20,'Opening TB'!E:E)-SUMIF('Opening TB'!B:B,'Profit &amp; Loss'!A20,'Opening TB'!D:D)</f>
        <v>0</v>
      </c>
      <c r="H20" s="1419" t="e">
        <f t="shared" ca="1" si="2"/>
        <v>#DIV/0!</v>
      </c>
      <c r="I20" s="1415">
        <f t="shared" ca="1" si="3"/>
        <v>0</v>
      </c>
      <c r="J20" s="1416"/>
    </row>
    <row r="21" spans="1:10">
      <c r="A21" s="760"/>
      <c r="B21" s="1417"/>
      <c r="C21" s="1418"/>
      <c r="D21" s="1412"/>
      <c r="E21" s="1413"/>
      <c r="F21" s="1412"/>
      <c r="G21" s="1413">
        <f>SUMIF('Opening TB'!B:B,'Profit &amp; Loss'!A21,'Opening TB'!E:E)-SUMIF('Opening TB'!B:B,'Profit &amp; Loss'!A21,'Opening TB'!D:D)</f>
        <v>0</v>
      </c>
      <c r="H21" s="1419"/>
      <c r="I21" s="1415">
        <f t="shared" si="3"/>
        <v>0</v>
      </c>
      <c r="J21" s="1416"/>
    </row>
    <row r="22" spans="1:10">
      <c r="A22" s="760"/>
      <c r="B22" s="539" t="s">
        <v>2284</v>
      </c>
      <c r="C22" s="540"/>
      <c r="D22" s="1412"/>
      <c r="E22" s="1413"/>
      <c r="F22" s="1412"/>
      <c r="G22" s="1413"/>
      <c r="H22" s="1419"/>
      <c r="I22" s="1415"/>
      <c r="J22" s="1416"/>
    </row>
    <row r="23" spans="1:10" hidden="1">
      <c r="A23" s="760">
        <f>ETB!B356</f>
        <v>17</v>
      </c>
      <c r="B23" s="1417" t="str">
        <f>+ETB!C356</f>
        <v>Opening Valuation</v>
      </c>
      <c r="C23" s="1418"/>
      <c r="D23" s="1412">
        <f ca="1">SUMIF(ETB!$P$345:$R$679,'Profit &amp; Loss'!A23,ETB!$Q$345:$Q$679)-SUMIF(ETB!$P$345:$R$679,'Profit &amp; Loss'!A23,ETB!$R$345:$R$679)</f>
        <v>0</v>
      </c>
      <c r="E23" s="1413"/>
      <c r="F23" s="1412">
        <f>SUMIF('Opening TB'!B:B,'Profit &amp; Loss'!A23,'Opening TB'!D:D)-SUMIF('Opening TB'!B:B,'Profit &amp; Loss'!A23,'Opening TB'!E:E)</f>
        <v>0</v>
      </c>
      <c r="G23" s="1413"/>
      <c r="H23" s="1419" t="e">
        <f t="shared" ref="H23:H27" ca="1" si="4">+(D23/F23)-100%</f>
        <v>#DIV/0!</v>
      </c>
      <c r="I23" s="1415">
        <f t="shared" ref="I23" ca="1" si="5">+D23-F23</f>
        <v>0</v>
      </c>
      <c r="J23" s="1420"/>
    </row>
    <row r="24" spans="1:10" hidden="1">
      <c r="A24" s="760">
        <f>ETB!B357</f>
        <v>18</v>
      </c>
      <c r="B24" s="1417" t="str">
        <f>+ETB!C357</f>
        <v>Opening stock</v>
      </c>
      <c r="C24" s="1418"/>
      <c r="D24" s="1412">
        <f ca="1">SUMIF(ETB!$P$345:$R$679,'Profit &amp; Loss'!A24,ETB!$Q$345:$Q$679)-SUMIF(ETB!$P$345:$R$679,'Profit &amp; Loss'!A24,ETB!$R$345:$R$679)</f>
        <v>0</v>
      </c>
      <c r="E24" s="1413"/>
      <c r="F24" s="1412">
        <f>SUMIF('Opening TB'!B:B,'Profit &amp; Loss'!A24,'Opening TB'!D:D)-SUMIF('Opening TB'!B:B,'Profit &amp; Loss'!A24,'Opening TB'!E:E)</f>
        <v>0</v>
      </c>
      <c r="G24" s="1413"/>
      <c r="H24" s="1419" t="e">
        <f t="shared" ref="H24" ca="1" si="6">+(D24/F24)-100%</f>
        <v>#DIV/0!</v>
      </c>
      <c r="I24" s="1415">
        <f t="shared" ref="I24:I42" ca="1" si="7">+D24-F24</f>
        <v>0</v>
      </c>
      <c r="J24" s="1420"/>
    </row>
    <row r="25" spans="1:10" hidden="1">
      <c r="A25" s="760">
        <f>ETB!B358</f>
        <v>19</v>
      </c>
      <c r="B25" s="1417" t="str">
        <f>+ETB!C358</f>
        <v>Opening raw materials</v>
      </c>
      <c r="C25" s="1418"/>
      <c r="D25" s="1412">
        <f ca="1">SUMIF(ETB!$P$345:$R$679,'Profit &amp; Loss'!A25,ETB!$Q$345:$Q$679)-SUMIF(ETB!$P$345:$R$679,'Profit &amp; Loss'!A25,ETB!$R$345:$R$679)</f>
        <v>0</v>
      </c>
      <c r="E25" s="1413"/>
      <c r="F25" s="1412">
        <f>SUMIF('Opening TB'!B:B,'Profit &amp; Loss'!A25,'Opening TB'!D:D)-SUMIF('Opening TB'!B:B,'Profit &amp; Loss'!A25,'Opening TB'!E:E)</f>
        <v>0</v>
      </c>
      <c r="G25" s="1413"/>
      <c r="H25" s="1419" t="e">
        <f t="shared" ca="1" si="4"/>
        <v>#DIV/0!</v>
      </c>
      <c r="I25" s="1415">
        <f t="shared" ca="1" si="7"/>
        <v>0</v>
      </c>
      <c r="J25" s="1420"/>
    </row>
    <row r="26" spans="1:10" hidden="1">
      <c r="A26" s="760">
        <f>ETB!B359</f>
        <v>23</v>
      </c>
      <c r="B26" s="1417" t="str">
        <f>+ETB!C359</f>
        <v>Opening work in progress</v>
      </c>
      <c r="C26" s="1418"/>
      <c r="D26" s="1412">
        <f ca="1">SUMIF(ETB!$P$345:$R$679,'Profit &amp; Loss'!A26,ETB!$Q$345:$Q$679)-SUMIF(ETB!$P$345:$R$679,'Profit &amp; Loss'!A26,ETB!$R$345:$R$679)</f>
        <v>0</v>
      </c>
      <c r="E26" s="1413"/>
      <c r="F26" s="1412">
        <f>SUMIF('Opening TB'!B:B,'Profit &amp; Loss'!A26,'Opening TB'!D:D)-SUMIF('Opening TB'!B:B,'Profit &amp; Loss'!A26,'Opening TB'!E:E)</f>
        <v>0</v>
      </c>
      <c r="G26" s="1413"/>
      <c r="H26" s="1419" t="e">
        <f t="shared" ca="1" si="4"/>
        <v>#DIV/0!</v>
      </c>
      <c r="I26" s="1415">
        <f t="shared" ca="1" si="7"/>
        <v>0</v>
      </c>
      <c r="J26" s="1420"/>
    </row>
    <row r="27" spans="1:10" hidden="1">
      <c r="A27" s="760">
        <f>ETB!B360</f>
        <v>25</v>
      </c>
      <c r="B27" s="1417" t="str">
        <f>+ETB!C360</f>
        <v>Opening Finished goods</v>
      </c>
      <c r="C27" s="1418"/>
      <c r="D27" s="1412">
        <f ca="1">SUMIF(ETB!$P$345:$R$679,'Profit &amp; Loss'!A27,ETB!$Q$345:$Q$679)-SUMIF(ETB!$P$345:$R$679,'Profit &amp; Loss'!A27,ETB!$R$345:$R$679)</f>
        <v>0</v>
      </c>
      <c r="E27" s="1413"/>
      <c r="F27" s="1412">
        <f>SUMIF('Opening TB'!B:B,'Profit &amp; Loss'!A27,'Opening TB'!D:D)-SUMIF('Opening TB'!B:B,'Profit &amp; Loss'!A27,'Opening TB'!E:E)</f>
        <v>0</v>
      </c>
      <c r="G27" s="1413"/>
      <c r="H27" s="1419" t="e">
        <f t="shared" ca="1" si="4"/>
        <v>#DIV/0!</v>
      </c>
      <c r="I27" s="1415">
        <f t="shared" ca="1" si="7"/>
        <v>0</v>
      </c>
      <c r="J27" s="1420"/>
    </row>
    <row r="28" spans="1:10">
      <c r="A28" s="760">
        <f>ETB!B361</f>
        <v>27</v>
      </c>
      <c r="B28" s="1417" t="str">
        <f>+ETB!C361</f>
        <v>Purchases</v>
      </c>
      <c r="C28" s="1418"/>
      <c r="D28" s="1412">
        <f ca="1">SUMIF(ETB!$P$345:$R$679,'Profit &amp; Loss'!A28,ETB!$Q$345:$Q$679)-SUMIF(ETB!$P$345:$R$679,'Profit &amp; Loss'!A28,ETB!$R$345:$R$679)</f>
        <v>561254.80000000005</v>
      </c>
      <c r="E28" s="1413"/>
      <c r="F28" s="1412">
        <f>SUMIF('Opening TB'!B:B,'Profit &amp; Loss'!A28,'Opening TB'!D:D)-SUMIF('Opening TB'!B:B,'Profit &amp; Loss'!A28,'Opening TB'!E:E)</f>
        <v>0</v>
      </c>
      <c r="G28" s="1413"/>
      <c r="H28" s="1419">
        <v>1</v>
      </c>
      <c r="I28" s="1415">
        <f t="shared" ca="1" si="7"/>
        <v>561254.80000000005</v>
      </c>
      <c r="J28" s="1420"/>
    </row>
    <row r="29" spans="1:10" hidden="1">
      <c r="A29" s="760">
        <f>ETB!B362</f>
        <v>28</v>
      </c>
      <c r="B29" s="1417" t="str">
        <f>+ETB!C362</f>
        <v>Purchases Type A (Cost of sales)</v>
      </c>
      <c r="C29" s="1418"/>
      <c r="D29" s="1412">
        <f ca="1">SUMIF(ETB!$P$345:$R$679,'Profit &amp; Loss'!A29,ETB!$Q$345:$Q$679)-SUMIF(ETB!$P$345:$R$679,'Profit &amp; Loss'!A29,ETB!$R$345:$R$679)</f>
        <v>0</v>
      </c>
      <c r="E29" s="1413"/>
      <c r="F29" s="1412">
        <f>SUMIF('Opening TB'!B:B,'Profit &amp; Loss'!A29,'Opening TB'!D:D)-SUMIF('Opening TB'!B:B,'Profit &amp; Loss'!A29,'Opening TB'!E:E)</f>
        <v>0</v>
      </c>
      <c r="G29" s="1413"/>
      <c r="H29" s="1419">
        <v>1</v>
      </c>
      <c r="I29" s="1415">
        <f t="shared" ca="1" si="7"/>
        <v>0</v>
      </c>
      <c r="J29" s="1420"/>
    </row>
    <row r="30" spans="1:10" hidden="1">
      <c r="A30" s="760">
        <f>ETB!B363</f>
        <v>29</v>
      </c>
      <c r="B30" s="1417" t="str">
        <f>+ETB!C363</f>
        <v>Purchases Type B (Cost of sales)</v>
      </c>
      <c r="C30" s="1418"/>
      <c r="D30" s="1412">
        <f ca="1">SUMIF(ETB!$P$345:$R$679,'Profit &amp; Loss'!A30,ETB!$Q$345:$Q$679)-SUMIF(ETB!$P$345:$R$679,'Profit &amp; Loss'!A30,ETB!$R$345:$R$679)</f>
        <v>0</v>
      </c>
      <c r="E30" s="1413"/>
      <c r="F30" s="1412">
        <f>SUMIF('Opening TB'!B:B,'Profit &amp; Loss'!A30,'Opening TB'!D:D)-SUMIF('Opening TB'!B:B,'Profit &amp; Loss'!A30,'Opening TB'!E:E)</f>
        <v>0</v>
      </c>
      <c r="G30" s="1413"/>
      <c r="H30" s="1419">
        <v>1</v>
      </c>
      <c r="I30" s="1415">
        <f t="shared" ca="1" si="7"/>
        <v>0</v>
      </c>
      <c r="J30" s="1420"/>
    </row>
    <row r="31" spans="1:10" hidden="1">
      <c r="A31" s="760">
        <f>ETB!B364</f>
        <v>30</v>
      </c>
      <c r="B31" s="1417" t="str">
        <f>+ETB!C364</f>
        <v>Purchases Type C (Cost of sales)</v>
      </c>
      <c r="C31" s="1418"/>
      <c r="D31" s="1412">
        <f ca="1">SUMIF(ETB!$P$345:$R$679,'Profit &amp; Loss'!A31,ETB!$Q$345:$Q$679)-SUMIF(ETB!$P$345:$R$679,'Profit &amp; Loss'!A31,ETB!$R$345:$R$679)</f>
        <v>0</v>
      </c>
      <c r="E31" s="1413"/>
      <c r="F31" s="1412">
        <f>SUMIF('Opening TB'!B:B,'Profit &amp; Loss'!A31,'Opening TB'!D:D)-SUMIF('Opening TB'!B:B,'Profit &amp; Loss'!A31,'Opening TB'!E:E)</f>
        <v>0</v>
      </c>
      <c r="G31" s="1413"/>
      <c r="H31" s="1419">
        <v>1</v>
      </c>
      <c r="I31" s="1415">
        <f t="shared" ca="1" si="7"/>
        <v>0</v>
      </c>
      <c r="J31" s="1420"/>
    </row>
    <row r="32" spans="1:10" hidden="1">
      <c r="A32" s="760">
        <f>ETB!B365</f>
        <v>37</v>
      </c>
      <c r="B32" s="1417" t="str">
        <f>+ETB!C365</f>
        <v>Own work capitalised</v>
      </c>
      <c r="C32" s="1418"/>
      <c r="D32" s="1412">
        <f ca="1">SUMIF(ETB!$P$345:$R$679,'Profit &amp; Loss'!A32,ETB!$Q$345:$Q$679)-SUMIF(ETB!$P$345:$R$679,'Profit &amp; Loss'!A32,ETB!$R$345:$R$679)</f>
        <v>0</v>
      </c>
      <c r="E32" s="1413"/>
      <c r="F32" s="1412">
        <f>SUMIF('Opening TB'!B:B,'Profit &amp; Loss'!A32,'Opening TB'!D:D)-SUMIF('Opening TB'!B:B,'Profit &amp; Loss'!A32,'Opening TB'!E:E)</f>
        <v>0</v>
      </c>
      <c r="G32" s="1413"/>
      <c r="H32" s="1419">
        <v>1</v>
      </c>
      <c r="I32" s="1415">
        <f t="shared" ca="1" si="7"/>
        <v>0</v>
      </c>
      <c r="J32" s="1420"/>
    </row>
    <row r="33" spans="1:10" hidden="1">
      <c r="A33" s="760">
        <f>ETB!B366</f>
        <v>43</v>
      </c>
      <c r="B33" s="1417" t="str">
        <f>+ETB!C366</f>
        <v>Director's remuneration etc</v>
      </c>
      <c r="C33" s="1418"/>
      <c r="D33" s="1412">
        <f ca="1">SUMIF(ETB!$P$345:$R$679,'Profit &amp; Loss'!A33,ETB!$Q$345:$Q$679)-SUMIF(ETB!$P$345:$R$679,'Profit &amp; Loss'!A33,ETB!$R$345:$R$679)</f>
        <v>0</v>
      </c>
      <c r="E33" s="1413"/>
      <c r="F33" s="1412">
        <f>SUMIF('Opening TB'!B:B,'Profit &amp; Loss'!A33,'Opening TB'!D:D)-SUMIF('Opening TB'!B:B,'Profit &amp; Loss'!A33,'Opening TB'!E:E)</f>
        <v>0</v>
      </c>
      <c r="G33" s="1413"/>
      <c r="H33" s="1419">
        <v>1</v>
      </c>
      <c r="I33" s="1415">
        <f t="shared" ca="1" si="7"/>
        <v>0</v>
      </c>
      <c r="J33" s="1420"/>
    </row>
    <row r="34" spans="1:10" hidden="1">
      <c r="A34" s="760">
        <f>ETB!B367</f>
        <v>44</v>
      </c>
      <c r="B34" s="1417" t="str">
        <f>+ETB!C367</f>
        <v>Wages</v>
      </c>
      <c r="C34" s="1418"/>
      <c r="D34" s="1412">
        <f ca="1">SUMIF(ETB!$P$345:$R$679,'Profit &amp; Loss'!A34,ETB!$Q$345:$Q$679)-SUMIF(ETB!$P$345:$R$679,'Profit &amp; Loss'!A34,ETB!$R$345:$R$679)</f>
        <v>0</v>
      </c>
      <c r="E34" s="1413"/>
      <c r="F34" s="1412">
        <f>SUMIF('Opening TB'!B:B,'Profit &amp; Loss'!A34,'Opening TB'!D:D)-SUMIF('Opening TB'!B:B,'Profit &amp; Loss'!A34,'Opening TB'!E:E)</f>
        <v>0</v>
      </c>
      <c r="G34" s="1413"/>
      <c r="H34" s="1419">
        <v>1</v>
      </c>
      <c r="I34" s="1415">
        <f t="shared" ca="1" si="7"/>
        <v>0</v>
      </c>
      <c r="J34" s="1420"/>
    </row>
    <row r="35" spans="1:10" hidden="1">
      <c r="A35" s="760">
        <f>ETB!B368</f>
        <v>45</v>
      </c>
      <c r="B35" s="1417" t="str">
        <f>+ETB!C368</f>
        <v>Social Security</v>
      </c>
      <c r="C35" s="1418"/>
      <c r="D35" s="1412">
        <f ca="1">SUMIF(ETB!$P$345:$R$679,'Profit &amp; Loss'!A35,ETB!$Q$345:$Q$679)-SUMIF(ETB!$P$345:$R$679,'Profit &amp; Loss'!A35,ETB!$R$345:$R$679)</f>
        <v>0</v>
      </c>
      <c r="E35" s="1413"/>
      <c r="F35" s="1412">
        <f>SUMIF('Opening TB'!B:B,'Profit &amp; Loss'!A35,'Opening TB'!D:D)-SUMIF('Opening TB'!B:B,'Profit &amp; Loss'!A35,'Opening TB'!E:E)</f>
        <v>0</v>
      </c>
      <c r="G35" s="1413"/>
      <c r="H35" s="1419">
        <v>1</v>
      </c>
      <c r="I35" s="1415">
        <f t="shared" ca="1" si="7"/>
        <v>0</v>
      </c>
      <c r="J35" s="1420"/>
    </row>
    <row r="36" spans="1:10" hidden="1">
      <c r="A36" s="760">
        <f>ETB!B369</f>
        <v>46</v>
      </c>
      <c r="B36" s="1417" t="str">
        <f>+ETB!C369</f>
        <v>Pensions</v>
      </c>
      <c r="C36" s="1418"/>
      <c r="D36" s="1412">
        <f ca="1">SUMIF(ETB!$P$345:$R$679,'Profit &amp; Loss'!A36,ETB!$Q$345:$Q$679)-SUMIF(ETB!$P$345:$R$679,'Profit &amp; Loss'!A36,ETB!$R$345:$R$679)</f>
        <v>0</v>
      </c>
      <c r="E36" s="1413"/>
      <c r="F36" s="1412">
        <f>SUMIF('Opening TB'!B:B,'Profit &amp; Loss'!A36,'Opening TB'!D:D)-SUMIF('Opening TB'!B:B,'Profit &amp; Loss'!A36,'Opening TB'!E:E)</f>
        <v>0</v>
      </c>
      <c r="G36" s="1413"/>
      <c r="H36" s="1419">
        <v>1</v>
      </c>
      <c r="I36" s="1415">
        <f t="shared" ca="1" si="7"/>
        <v>0</v>
      </c>
      <c r="J36" s="1420"/>
    </row>
    <row r="37" spans="1:10" hidden="1">
      <c r="A37" s="760">
        <f>ETB!B370</f>
        <v>49</v>
      </c>
      <c r="B37" s="1417" t="str">
        <f>+ETB!C370</f>
        <v>IFRS 16 Leases</v>
      </c>
      <c r="C37" s="1418"/>
      <c r="D37" s="1412">
        <f ca="1">SUMIF(ETB!$P$345:$R$679,'Profit &amp; Loss'!A37,ETB!$Q$345:$Q$679)-SUMIF(ETB!$P$345:$R$679,'Profit &amp; Loss'!A37,ETB!$R$345:$R$679)</f>
        <v>0</v>
      </c>
      <c r="E37" s="1413"/>
      <c r="F37" s="1412">
        <f>SUMIF('Opening TB'!B:B,'Profit &amp; Loss'!A37,'Opening TB'!D:D)-SUMIF('Opening TB'!B:B,'Profit &amp; Loss'!A37,'Opening TB'!E:E)</f>
        <v>0</v>
      </c>
      <c r="G37" s="1413"/>
      <c r="H37" s="1419">
        <v>1</v>
      </c>
      <c r="I37" s="1415">
        <f t="shared" ca="1" si="7"/>
        <v>0</v>
      </c>
      <c r="J37" s="1420"/>
    </row>
    <row r="38" spans="1:10" hidden="1">
      <c r="A38" s="760">
        <f>ETB!B371</f>
        <v>50</v>
      </c>
      <c r="B38" s="1417" t="str">
        <f>+ETB!C371</f>
        <v>Hire of plant and machinery</v>
      </c>
      <c r="C38" s="1418"/>
      <c r="D38" s="1412">
        <f ca="1">SUMIF(ETB!$P$345:$R$679,'Profit &amp; Loss'!A38,ETB!$Q$345:$Q$679)-SUMIF(ETB!$P$345:$R$679,'Profit &amp; Loss'!A38,ETB!$R$345:$R$679)</f>
        <v>0</v>
      </c>
      <c r="E38" s="1413"/>
      <c r="F38" s="1412">
        <f>SUMIF('Opening TB'!B:B,'Profit &amp; Loss'!A38,'Opening TB'!D:D)-SUMIF('Opening TB'!B:B,'Profit &amp; Loss'!A38,'Opening TB'!E:E)</f>
        <v>0</v>
      </c>
      <c r="G38" s="1413"/>
      <c r="H38" s="1419">
        <v>1</v>
      </c>
      <c r="I38" s="1415">
        <f t="shared" ca="1" si="7"/>
        <v>0</v>
      </c>
      <c r="J38" s="1420"/>
    </row>
    <row r="39" spans="1:10" hidden="1">
      <c r="A39" s="760">
        <f>ETB!B372</f>
        <v>51</v>
      </c>
      <c r="B39" s="1417" t="str">
        <f>+ETB!C372</f>
        <v>Other Operating leases</v>
      </c>
      <c r="C39" s="1418"/>
      <c r="D39" s="1412">
        <f ca="1">SUMIF(ETB!$P$345:$R$679,'Profit &amp; Loss'!A39,ETB!$Q$345:$Q$679)-SUMIF(ETB!$P$345:$R$679,'Profit &amp; Loss'!A39,ETB!$R$345:$R$679)</f>
        <v>0</v>
      </c>
      <c r="E39" s="1413"/>
      <c r="F39" s="1412">
        <f>SUMIF('Opening TB'!B:B,'Profit &amp; Loss'!A39,'Opening TB'!D:D)-SUMIF('Opening TB'!B:B,'Profit &amp; Loss'!A39,'Opening TB'!E:E)</f>
        <v>0</v>
      </c>
      <c r="G39" s="1413"/>
      <c r="H39" s="1419">
        <v>1</v>
      </c>
      <c r="I39" s="1415">
        <f t="shared" ca="1" si="7"/>
        <v>0</v>
      </c>
      <c r="J39" s="1420"/>
    </row>
    <row r="40" spans="1:10" hidden="1">
      <c r="A40" s="760">
        <f>ETB!B373</f>
        <v>52</v>
      </c>
      <c r="B40" s="1417" t="str">
        <f>+ETB!C373</f>
        <v>Other direct costs</v>
      </c>
      <c r="C40" s="1418"/>
      <c r="D40" s="1412">
        <f ca="1">SUMIF(ETB!$P$345:$R$679,'Profit &amp; Loss'!A40,ETB!$Q$345:$Q$679)-SUMIF(ETB!$P$345:$R$679,'Profit &amp; Loss'!A40,ETB!$R$345:$R$679)</f>
        <v>0</v>
      </c>
      <c r="E40" s="1413"/>
      <c r="F40" s="1412">
        <f>SUMIF('Opening TB'!B:B,'Profit &amp; Loss'!A40,'Opening TB'!D:D)-SUMIF('Opening TB'!B:B,'Profit &amp; Loss'!A40,'Opening TB'!E:E)</f>
        <v>0</v>
      </c>
      <c r="G40" s="1413"/>
      <c r="H40" s="1419">
        <v>1</v>
      </c>
      <c r="I40" s="1415">
        <f t="shared" ca="1" si="7"/>
        <v>0</v>
      </c>
      <c r="J40" s="1420"/>
    </row>
    <row r="41" spans="1:10" hidden="1">
      <c r="A41" s="760">
        <f>ETB!B374</f>
        <v>53</v>
      </c>
      <c r="B41" s="1417" t="str">
        <f>+ETB!C374</f>
        <v>Subcontractors</v>
      </c>
      <c r="C41" s="1418"/>
      <c r="D41" s="1412">
        <f ca="1">SUMIF(ETB!$P$345:$R$679,'Profit &amp; Loss'!A41,ETB!$Q$345:$Q$679)-SUMIF(ETB!$P$345:$R$679,'Profit &amp; Loss'!A41,ETB!$R$345:$R$679)</f>
        <v>0</v>
      </c>
      <c r="E41" s="1413"/>
      <c r="F41" s="1412">
        <f>SUMIF('Opening TB'!B:B,'Profit &amp; Loss'!A41,'Opening TB'!D:D)-SUMIF('Opening TB'!B:B,'Profit &amp; Loss'!A41,'Opening TB'!E:E)</f>
        <v>0</v>
      </c>
      <c r="G41" s="1413"/>
      <c r="H41" s="1419">
        <v>1</v>
      </c>
      <c r="I41" s="1415">
        <f t="shared" ca="1" si="7"/>
        <v>0</v>
      </c>
      <c r="J41" s="1420"/>
    </row>
    <row r="42" spans="1:10">
      <c r="A42" s="760">
        <f>ETB!B375</f>
        <v>54</v>
      </c>
      <c r="B42" s="1417" t="str">
        <f>+ETB!C375</f>
        <v>Direct cost</v>
      </c>
      <c r="C42" s="1418"/>
      <c r="D42" s="1412">
        <f ca="1">SUMIF(ETB!$P$345:$R$679,'Profit &amp; Loss'!A42,ETB!$Q$345:$Q$679)-SUMIF(ETB!$P$345:$R$679,'Profit &amp; Loss'!A42,ETB!$R$345:$R$679)</f>
        <v>137771.25999999989</v>
      </c>
      <c r="E42" s="1413"/>
      <c r="F42" s="1412">
        <f>SUMIF('Opening TB'!B:B,'Profit &amp; Loss'!A42,'Opening TB'!D:D)-SUMIF('Opening TB'!B:B,'Profit &amp; Loss'!A42,'Opening TB'!E:E)</f>
        <v>0</v>
      </c>
      <c r="G42" s="1413"/>
      <c r="H42" s="1419">
        <v>1</v>
      </c>
      <c r="I42" s="1415">
        <f t="shared" ca="1" si="7"/>
        <v>137771.25999999989</v>
      </c>
      <c r="J42" s="1420"/>
    </row>
    <row r="43" spans="1:10" hidden="1">
      <c r="A43" s="760">
        <f>ETB!B376</f>
        <v>55</v>
      </c>
      <c r="B43" s="1417" t="str">
        <f>+ETB!C376</f>
        <v>No Descriptions</v>
      </c>
      <c r="C43" s="1418"/>
      <c r="D43" s="1412">
        <f ca="1">SUMIF(ETB!$P$345:$R$679,'Profit &amp; Loss'!A43,ETB!$Q$345:$Q$679)-SUMIF(ETB!$P$345:$R$679,'Profit &amp; Loss'!A43,ETB!$R$345:$R$679)</f>
        <v>0</v>
      </c>
      <c r="E43" s="1413"/>
      <c r="F43" s="1412">
        <f>SUMIF('Opening TB'!B:B,'Profit &amp; Loss'!A43,'Opening TB'!D:D)-SUMIF('Opening TB'!B:B,'Profit &amp; Loss'!A43,'Opening TB'!E:E)</f>
        <v>0</v>
      </c>
      <c r="G43" s="1413"/>
      <c r="H43" s="1419" t="e">
        <f t="shared" ref="H43:H52" ca="1" si="8">+(D43/F43)-100%</f>
        <v>#DIV/0!</v>
      </c>
      <c r="I43" s="1415">
        <f t="shared" ref="I43:I52" ca="1" si="9">+D43-F43</f>
        <v>0</v>
      </c>
      <c r="J43" s="1420"/>
    </row>
    <row r="44" spans="1:10" hidden="1">
      <c r="A44" s="760">
        <f>ETB!B377</f>
        <v>56</v>
      </c>
      <c r="B44" s="1417" t="str">
        <f>+ETB!C377</f>
        <v>No Descriptions</v>
      </c>
      <c r="C44" s="1418"/>
      <c r="D44" s="1412">
        <f ca="1">SUMIF(ETB!$P$345:$R$679,'Profit &amp; Loss'!A44,ETB!$Q$345:$Q$679)-SUMIF(ETB!$P$345:$R$679,'Profit &amp; Loss'!A44,ETB!$R$345:$R$679)</f>
        <v>0</v>
      </c>
      <c r="E44" s="1413"/>
      <c r="F44" s="1412">
        <f>SUMIF('Opening TB'!B:B,'Profit &amp; Loss'!A44,'Opening TB'!D:D)-SUMIF('Opening TB'!B:B,'Profit &amp; Loss'!A44,'Opening TB'!E:E)</f>
        <v>0</v>
      </c>
      <c r="G44" s="1413"/>
      <c r="H44" s="1419" t="e">
        <f t="shared" ca="1" si="8"/>
        <v>#DIV/0!</v>
      </c>
      <c r="I44" s="1415">
        <f t="shared" ca="1" si="9"/>
        <v>0</v>
      </c>
      <c r="J44" s="1420"/>
    </row>
    <row r="45" spans="1:10" hidden="1">
      <c r="A45" s="760">
        <f>ETB!B378</f>
        <v>65</v>
      </c>
      <c r="B45" s="1417" t="str">
        <f>+ETB!C378</f>
        <v>Amortisation - intang f a</v>
      </c>
      <c r="C45" s="1418"/>
      <c r="D45" s="1412">
        <f ca="1">SUMIF(ETB!$P$345:$R$679,'Profit &amp; Loss'!A45,ETB!$Q$345:$Q$679)-SUMIF(ETB!$P$345:$R$679,'Profit &amp; Loss'!A45,ETB!$R$345:$R$679)</f>
        <v>0</v>
      </c>
      <c r="E45" s="1413"/>
      <c r="F45" s="1412">
        <f>SUMIF('Opening TB'!B:B,'Profit &amp; Loss'!A45,'Opening TB'!D:D)-SUMIF('Opening TB'!B:B,'Profit &amp; Loss'!A45,'Opening TB'!E:E)</f>
        <v>0</v>
      </c>
      <c r="G45" s="1413"/>
      <c r="H45" s="1419" t="e">
        <f t="shared" ca="1" si="8"/>
        <v>#DIV/0!</v>
      </c>
      <c r="I45" s="1415">
        <f t="shared" ca="1" si="9"/>
        <v>0</v>
      </c>
      <c r="J45" s="1420"/>
    </row>
    <row r="46" spans="1:10" hidden="1">
      <c r="A46" s="760">
        <f>ETB!B379</f>
        <v>66</v>
      </c>
      <c r="B46" s="1417" t="str">
        <f>+ETB!C379</f>
        <v>Depreciation - tang f a</v>
      </c>
      <c r="C46" s="1418"/>
      <c r="D46" s="1412">
        <f ca="1">SUMIF(ETB!$P$345:$R$679,'Profit &amp; Loss'!A46,ETB!$Q$345:$Q$679)-SUMIF(ETB!$P$345:$R$679,'Profit &amp; Loss'!A46,ETB!$R$345:$R$679)</f>
        <v>0</v>
      </c>
      <c r="E46" s="1413"/>
      <c r="F46" s="1412">
        <f>SUMIF('Opening TB'!B:B,'Profit &amp; Loss'!A46,'Opening TB'!D:D)-SUMIF('Opening TB'!B:B,'Profit &amp; Loss'!A46,'Opening TB'!E:E)</f>
        <v>0</v>
      </c>
      <c r="G46" s="1413"/>
      <c r="H46" s="1419" t="e">
        <f t="shared" ca="1" si="8"/>
        <v>#DIV/0!</v>
      </c>
      <c r="I46" s="1415">
        <f t="shared" ca="1" si="9"/>
        <v>0</v>
      </c>
      <c r="J46" s="1420"/>
    </row>
    <row r="47" spans="1:10" hidden="1">
      <c r="A47" s="760">
        <f>ETB!B380</f>
        <v>67</v>
      </c>
      <c r="B47" s="1417" t="str">
        <f>+ETB!C380</f>
        <v>Profit/loss on sale intang f a</v>
      </c>
      <c r="C47" s="1418"/>
      <c r="D47" s="1412">
        <f ca="1">SUMIF(ETB!$P$345:$R$679,'Profit &amp; Loss'!A47,ETB!$Q$345:$Q$679)-SUMIF(ETB!$P$345:$R$679,'Profit &amp; Loss'!A47,ETB!$R$345:$R$679)</f>
        <v>0</v>
      </c>
      <c r="E47" s="1413"/>
      <c r="F47" s="1412">
        <f>SUMIF('Opening TB'!B:B,'Profit &amp; Loss'!A47,'Opening TB'!D:D)-SUMIF('Opening TB'!B:B,'Profit &amp; Loss'!A47,'Opening TB'!E:E)</f>
        <v>0</v>
      </c>
      <c r="G47" s="1413"/>
      <c r="H47" s="1419" t="e">
        <f t="shared" ca="1" si="8"/>
        <v>#DIV/0!</v>
      </c>
      <c r="I47" s="1415">
        <f t="shared" ca="1" si="9"/>
        <v>0</v>
      </c>
      <c r="J47" s="1420"/>
    </row>
    <row r="48" spans="1:10" hidden="1">
      <c r="A48" s="760">
        <f>ETB!B381</f>
        <v>68</v>
      </c>
      <c r="B48" s="1417" t="str">
        <f>+ETB!C381</f>
        <v>Profit/loss on sale tang f a</v>
      </c>
      <c r="C48" s="1418"/>
      <c r="D48" s="1412">
        <f ca="1">SUMIF(ETB!$P$345:$R$679,'Profit &amp; Loss'!A48,ETB!$Q$345:$Q$679)-SUMIF(ETB!$P$345:$R$679,'Profit &amp; Loss'!A48,ETB!$R$345:$R$679)</f>
        <v>0</v>
      </c>
      <c r="E48" s="1413"/>
      <c r="F48" s="1412">
        <f>SUMIF('Opening TB'!B:B,'Profit &amp; Loss'!A48,'Opening TB'!D:D)-SUMIF('Opening TB'!B:B,'Profit &amp; Loss'!A48,'Opening TB'!E:E)</f>
        <v>0</v>
      </c>
      <c r="G48" s="1413"/>
      <c r="H48" s="1419" t="e">
        <f t="shared" ca="1" si="8"/>
        <v>#DIV/0!</v>
      </c>
      <c r="I48" s="1415">
        <f t="shared" ca="1" si="9"/>
        <v>0</v>
      </c>
      <c r="J48" s="1420"/>
    </row>
    <row r="49" spans="1:10" hidden="1">
      <c r="A49" s="760">
        <f>ETB!B382</f>
        <v>69</v>
      </c>
      <c r="B49" s="1417" t="str">
        <f>+ETB!C382</f>
        <v>Profit/loss on sale f a invest</v>
      </c>
      <c r="C49" s="1418"/>
      <c r="D49" s="1412">
        <f ca="1">SUMIF(ETB!$P$345:$R$679,'Profit &amp; Loss'!A49,ETB!$Q$345:$Q$679)-SUMIF(ETB!$P$345:$R$679,'Profit &amp; Loss'!A49,ETB!$R$345:$R$679)</f>
        <v>0</v>
      </c>
      <c r="E49" s="1413"/>
      <c r="F49" s="1412">
        <f>SUMIF('Opening TB'!B:B,'Profit &amp; Loss'!A49,'Opening TB'!D:D)-SUMIF('Opening TB'!B:B,'Profit &amp; Loss'!A49,'Opening TB'!E:E)</f>
        <v>0</v>
      </c>
      <c r="G49" s="1413"/>
      <c r="H49" s="1419" t="e">
        <f t="shared" ca="1" si="8"/>
        <v>#DIV/0!</v>
      </c>
      <c r="I49" s="1415">
        <f t="shared" ca="1" si="9"/>
        <v>0</v>
      </c>
      <c r="J49" s="1420"/>
    </row>
    <row r="50" spans="1:10" hidden="1">
      <c r="A50" s="760">
        <f>ETB!B383</f>
        <v>70</v>
      </c>
      <c r="B50" s="1417" t="str">
        <f>+ETB!C383</f>
        <v>Impairment loss intang f a</v>
      </c>
      <c r="C50" s="1418"/>
      <c r="D50" s="1412">
        <f ca="1">SUMIF(ETB!$P$345:$R$679,'Profit &amp; Loss'!A50,ETB!$Q$345:$Q$679)-SUMIF(ETB!$P$345:$R$679,'Profit &amp; Loss'!A50,ETB!$R$345:$R$679)</f>
        <v>0</v>
      </c>
      <c r="E50" s="1413"/>
      <c r="F50" s="1412">
        <f>SUMIF('Opening TB'!B:B,'Profit &amp; Loss'!A50,'Opening TB'!D:D)-SUMIF('Opening TB'!B:B,'Profit &amp; Loss'!A50,'Opening TB'!E:E)</f>
        <v>0</v>
      </c>
      <c r="G50" s="1413"/>
      <c r="H50" s="1419" t="e">
        <f t="shared" ca="1" si="8"/>
        <v>#DIV/0!</v>
      </c>
      <c r="I50" s="1415">
        <f t="shared" ca="1" si="9"/>
        <v>0</v>
      </c>
      <c r="J50" s="1420"/>
    </row>
    <row r="51" spans="1:10" hidden="1">
      <c r="A51" s="760">
        <f>ETB!B384</f>
        <v>71</v>
      </c>
      <c r="B51" s="1417" t="str">
        <f>+ETB!C384</f>
        <v>Impairment loss tang f a</v>
      </c>
      <c r="C51" s="1418"/>
      <c r="D51" s="1412">
        <f ca="1">SUMIF(ETB!$P$345:$R$679,'Profit &amp; Loss'!A51,ETB!$Q$345:$Q$679)-SUMIF(ETB!$P$345:$R$679,'Profit &amp; Loss'!A51,ETB!$R$345:$R$679)</f>
        <v>0</v>
      </c>
      <c r="E51" s="1413"/>
      <c r="F51" s="1412">
        <f>SUMIF('Opening TB'!B:B,'Profit &amp; Loss'!A51,'Opening TB'!D:D)-SUMIF('Opening TB'!B:B,'Profit &amp; Loss'!A51,'Opening TB'!E:E)</f>
        <v>0</v>
      </c>
      <c r="G51" s="1413"/>
      <c r="H51" s="1419" t="e">
        <f t="shared" ca="1" si="8"/>
        <v>#DIV/0!</v>
      </c>
      <c r="I51" s="1415">
        <f t="shared" ca="1" si="9"/>
        <v>0</v>
      </c>
      <c r="J51" s="1420"/>
    </row>
    <row r="52" spans="1:10" hidden="1">
      <c r="A52" s="760">
        <f>ETB!B385</f>
        <v>72</v>
      </c>
      <c r="B52" s="1417" t="str">
        <f>+ETB!C385</f>
        <v>Exceptional items</v>
      </c>
      <c r="C52" s="1418"/>
      <c r="D52" s="1412">
        <f ca="1">SUMIF(ETB!$P$345:$R$679,'Profit &amp; Loss'!A52,ETB!$Q$345:$Q$679)-SUMIF(ETB!$P$345:$R$679,'Profit &amp; Loss'!A52,ETB!$R$345:$R$679)</f>
        <v>0</v>
      </c>
      <c r="E52" s="1413"/>
      <c r="F52" s="1412">
        <f>SUMIF('Opening TB'!B:B,'Profit &amp; Loss'!A52,'Opening TB'!D:D)-SUMIF('Opening TB'!B:B,'Profit &amp; Loss'!A52,'Opening TB'!E:E)</f>
        <v>0</v>
      </c>
      <c r="G52" s="1413"/>
      <c r="H52" s="1419" t="e">
        <f t="shared" ca="1" si="8"/>
        <v>#DIV/0!</v>
      </c>
      <c r="I52" s="1415">
        <f t="shared" ca="1" si="9"/>
        <v>0</v>
      </c>
      <c r="J52" s="1420"/>
    </row>
    <row r="53" spans="1:10">
      <c r="B53" s="1421"/>
      <c r="C53" s="1422"/>
      <c r="D53" s="1423"/>
      <c r="E53" s="1424"/>
      <c r="F53" s="1425"/>
      <c r="G53" s="1426"/>
      <c r="H53" s="1427"/>
      <c r="I53" s="1428"/>
      <c r="J53" s="1429"/>
    </row>
    <row r="54" spans="1:10">
      <c r="B54" s="1430"/>
      <c r="C54" s="1431"/>
      <c r="D54" s="1432"/>
      <c r="E54" s="1433"/>
      <c r="F54" s="1432"/>
      <c r="G54" s="1433"/>
      <c r="H54" s="1434"/>
      <c r="I54" s="1435"/>
      <c r="J54" s="1436"/>
    </row>
    <row r="55" spans="1:10">
      <c r="B55" s="1417" t="s">
        <v>2285</v>
      </c>
      <c r="C55" s="1418"/>
      <c r="D55" s="1412">
        <f ca="1">SUM(D23:D53)</f>
        <v>699026.05999999994</v>
      </c>
      <c r="E55" s="1413"/>
      <c r="F55" s="1412">
        <f>SUM(F23:F53)</f>
        <v>0</v>
      </c>
      <c r="G55" s="1413"/>
      <c r="H55" s="1419"/>
      <c r="I55" s="1415">
        <f t="shared" ref="I55" ca="1" si="10">+D55-F55</f>
        <v>699026.05999999994</v>
      </c>
      <c r="J55" s="1437"/>
    </row>
    <row r="56" spans="1:10" hidden="1">
      <c r="A56" s="759">
        <f>ETB!B386</f>
        <v>73</v>
      </c>
      <c r="B56" s="1417" t="str">
        <f>+ETB!C386</f>
        <v>Closing valuation</v>
      </c>
      <c r="C56" s="1418"/>
      <c r="D56" s="1412">
        <f ca="1">ETB!R386</f>
        <v>0</v>
      </c>
      <c r="E56" s="1413"/>
      <c r="F56" s="1412">
        <f>SUMIF('Opening TB'!B:B,'Profit &amp; Loss'!A56,'Opening TB'!E:E)</f>
        <v>0</v>
      </c>
      <c r="G56" s="1413"/>
      <c r="H56" s="1419" t="e">
        <f ca="1">+(D56/F56)-100%</f>
        <v>#DIV/0!</v>
      </c>
      <c r="I56" s="1415">
        <f ca="1">+D56-F56</f>
        <v>0</v>
      </c>
      <c r="J56" s="1437"/>
    </row>
    <row r="57" spans="1:10">
      <c r="A57" s="759">
        <f>ETB!B387</f>
        <v>74</v>
      </c>
      <c r="B57" s="1417" t="str">
        <f>+ETB!C387</f>
        <v>Closing stock</v>
      </c>
      <c r="C57" s="1438"/>
      <c r="D57" s="1412">
        <f ca="1">-(SUMIF(ETB!$P$345:$R$679,'Profit &amp; Loss'!A57,ETB!$Q$345:$Q$679)-SUMIF(ETB!$P$345:$R$679,'Profit &amp; Loss'!A57,ETB!$R$345:$R$679))</f>
        <v>44938</v>
      </c>
      <c r="E57" s="1439"/>
      <c r="F57" s="1412">
        <f>SUMIF('Opening TB'!B:B,'Profit &amp; Loss'!A57,'Opening TB'!E:E)</f>
        <v>0</v>
      </c>
      <c r="G57" s="1439"/>
      <c r="H57" s="1419">
        <v>1</v>
      </c>
      <c r="I57" s="1415">
        <f t="shared" ref="I57:I60" ca="1" si="11">+D57-F57</f>
        <v>44938</v>
      </c>
      <c r="J57" s="1440"/>
    </row>
    <row r="58" spans="1:10" hidden="1">
      <c r="A58" s="759">
        <f>ETB!B388</f>
        <v>75</v>
      </c>
      <c r="B58" s="1417" t="str">
        <f>+ETB!C388</f>
        <v>Closing raw materials</v>
      </c>
      <c r="C58" s="1438"/>
      <c r="D58" s="1412">
        <v>0</v>
      </c>
      <c r="E58" s="1439"/>
      <c r="F58" s="1412">
        <f>SUMIF('Opening TB'!B:B,'Profit &amp; Loss'!A58,'Opening TB'!E:E)</f>
        <v>0</v>
      </c>
      <c r="G58" s="1439"/>
      <c r="H58" s="1419" t="e">
        <f t="shared" ref="H58:H60" si="12">+(D58/F58)-100%</f>
        <v>#DIV/0!</v>
      </c>
      <c r="I58" s="1415">
        <f t="shared" si="11"/>
        <v>0</v>
      </c>
      <c r="J58" s="1440"/>
    </row>
    <row r="59" spans="1:10" hidden="1">
      <c r="A59" s="759">
        <f>ETB!B389</f>
        <v>79</v>
      </c>
      <c r="B59" s="1417" t="str">
        <f>+ETB!C389</f>
        <v>Closing work in progress</v>
      </c>
      <c r="C59" s="1438"/>
      <c r="D59" s="1412">
        <v>0</v>
      </c>
      <c r="E59" s="1439"/>
      <c r="F59" s="1412">
        <f>SUMIF('Opening TB'!B:B,'Profit &amp; Loss'!A59,'Opening TB'!E:E)</f>
        <v>0</v>
      </c>
      <c r="G59" s="1439"/>
      <c r="H59" s="1419" t="e">
        <f t="shared" si="12"/>
        <v>#DIV/0!</v>
      </c>
      <c r="I59" s="1415">
        <f t="shared" si="11"/>
        <v>0</v>
      </c>
      <c r="J59" s="1440"/>
    </row>
    <row r="60" spans="1:10" hidden="1">
      <c r="A60" s="759">
        <f>ETB!B390</f>
        <v>81</v>
      </c>
      <c r="B60" s="1421" t="str">
        <f>+ETB!C390</f>
        <v>Closing stock - finished goods</v>
      </c>
      <c r="C60" s="1441"/>
      <c r="D60" s="1412">
        <f ca="1">ETB!R389</f>
        <v>0</v>
      </c>
      <c r="E60" s="1424"/>
      <c r="F60" s="1412">
        <f>SUMIF('Opening TB'!B:B,'Profit &amp; Loss'!A60,'Opening TB'!E:E)</f>
        <v>0</v>
      </c>
      <c r="G60" s="1424"/>
      <c r="H60" s="1419" t="e">
        <f t="shared" ca="1" si="12"/>
        <v>#DIV/0!</v>
      </c>
      <c r="I60" s="1415">
        <f t="shared" ca="1" si="11"/>
        <v>0</v>
      </c>
      <c r="J60" s="1442"/>
    </row>
    <row r="61" spans="1:10">
      <c r="B61" s="1430"/>
      <c r="C61" s="1431"/>
      <c r="D61" s="1443"/>
      <c r="E61" s="1444">
        <f ca="1">+D55-SUM(D56:D60)</f>
        <v>654088.05999999994</v>
      </c>
      <c r="F61" s="1445"/>
      <c r="G61" s="1446">
        <f>+F55-SUM(F56:F60)</f>
        <v>0</v>
      </c>
      <c r="H61" s="1447"/>
      <c r="I61" s="1448"/>
      <c r="J61" s="1449"/>
    </row>
    <row r="62" spans="1:10">
      <c r="B62" s="1450"/>
      <c r="C62" s="1422"/>
      <c r="D62" s="1423"/>
      <c r="E62" s="1451"/>
      <c r="F62" s="1425"/>
      <c r="G62" s="1452"/>
      <c r="H62" s="1453"/>
      <c r="I62" s="1454"/>
      <c r="J62" s="1455"/>
    </row>
    <row r="63" spans="1:10" ht="16.149999999999999" thickBot="1">
      <c r="B63" s="541" t="s">
        <v>2286</v>
      </c>
      <c r="C63" s="542"/>
      <c r="D63" s="1443"/>
      <c r="E63" s="543">
        <f ca="1">SUM(E11:E15)-E61</f>
        <v>19525.170000000042</v>
      </c>
      <c r="F63" s="544"/>
      <c r="G63" s="543">
        <f>SUM(G11:G15)-G61</f>
        <v>0</v>
      </c>
      <c r="H63" s="1456"/>
      <c r="I63" s="1457"/>
      <c r="J63" s="1458"/>
    </row>
    <row r="64" spans="1:10" ht="16.149999999999999" thickTop="1">
      <c r="B64" s="545" t="s">
        <v>2287</v>
      </c>
      <c r="C64" s="546"/>
      <c r="D64" s="1443"/>
      <c r="E64" s="547">
        <f ca="1">E63/SUM(E11:E21)*100%</f>
        <v>2.8985728204892952E-2</v>
      </c>
      <c r="F64" s="1459"/>
      <c r="G64" s="547" t="e">
        <f>G63/SUM(G11:G21)*100%</f>
        <v>#DIV/0!</v>
      </c>
      <c r="H64" s="1456"/>
      <c r="I64" s="1457"/>
      <c r="J64" s="1460"/>
    </row>
    <row r="65" spans="1:10">
      <c r="B65" s="1430"/>
      <c r="C65" s="1431"/>
      <c r="D65" s="1443"/>
      <c r="E65" s="1461"/>
      <c r="F65" s="1459"/>
      <c r="G65" s="1462"/>
      <c r="H65" s="1456"/>
      <c r="I65" s="1457"/>
      <c r="J65" s="1463"/>
    </row>
    <row r="66" spans="1:10">
      <c r="B66" s="548" t="s">
        <v>2156</v>
      </c>
      <c r="C66" s="549"/>
      <c r="D66" s="1432"/>
      <c r="E66" s="1433"/>
      <c r="F66" s="1432"/>
      <c r="G66" s="1433"/>
      <c r="H66" s="1434"/>
      <c r="I66" s="1435"/>
      <c r="J66" s="1464"/>
    </row>
    <row r="67" spans="1:10" hidden="1">
      <c r="A67" s="760">
        <f>ETB!B391</f>
        <v>83</v>
      </c>
      <c r="B67" s="1417" t="str">
        <f>ETB!C391</f>
        <v>Gain/loss on revaln of assets</v>
      </c>
      <c r="C67" s="1418"/>
      <c r="D67" s="1412"/>
      <c r="E67" s="1413">
        <f ca="1">-SUMIF(ETB!$P$345:$R$679,'Profit &amp; Loss'!A67,ETB!$Q$345:$Q$679)+SUMIF(ETB!$P$345:$R$679,'Profit &amp; Loss'!A67,ETB!$R$345:$R$679)</f>
        <v>0</v>
      </c>
      <c r="F67" s="1412"/>
      <c r="G67" s="1413">
        <f>SUMIF('Opening TB'!B:B,'Profit &amp; Loss'!A67,'Opening TB'!E:E)-SUMIF('Opening TB'!B:B,'Profit &amp; Loss'!A67,'Opening TB'!D:D)</f>
        <v>0</v>
      </c>
      <c r="H67" s="1419" t="e">
        <f ca="1">+(E67/G67)-100%</f>
        <v>#DIV/0!</v>
      </c>
      <c r="I67" s="1415">
        <f>+D67-F67</f>
        <v>0</v>
      </c>
      <c r="J67" s="1029"/>
    </row>
    <row r="68" spans="1:10" hidden="1">
      <c r="A68" s="760">
        <f>ETB!B392</f>
        <v>88</v>
      </c>
      <c r="B68" s="1417" t="str">
        <f>ETB!C392</f>
        <v>Discounts received</v>
      </c>
      <c r="C68" s="1418"/>
      <c r="D68" s="1412"/>
      <c r="E68" s="1413">
        <f ca="1">-SUMIF(ETB!$P$345:$R$679,'Profit &amp; Loss'!A68,ETB!$Q$345:$Q$679)+SUMIF(ETB!$P$345:$R$679,'Profit &amp; Loss'!A68,ETB!$R$345:$R$679)</f>
        <v>0</v>
      </c>
      <c r="F68" s="1412"/>
      <c r="G68" s="1413">
        <f>SUMIF('Opening TB'!B:B,'Profit &amp; Loss'!A68,'Opening TB'!E:E)-SUMIF('Opening TB'!B:B,'Profit &amp; Loss'!A68,'Opening TB'!D:D)</f>
        <v>0</v>
      </c>
      <c r="H68" s="1419" t="e">
        <f t="shared" ref="H68:H70" ca="1" si="13">+(E68/G68)-100%</f>
        <v>#DIV/0!</v>
      </c>
      <c r="I68" s="1415">
        <f t="shared" ref="I68:I70" si="14">+D68-F68</f>
        <v>0</v>
      </c>
      <c r="J68" s="1029"/>
    </row>
    <row r="69" spans="1:10" hidden="1">
      <c r="A69" s="760">
        <f>ETB!B393</f>
        <v>89</v>
      </c>
      <c r="B69" s="1417" t="str">
        <f>ETB!C393</f>
        <v>Rents received</v>
      </c>
      <c r="C69" s="1418"/>
      <c r="D69" s="1412"/>
      <c r="E69" s="1413">
        <f ca="1">-SUMIF(ETB!$P$345:$R$679,'Profit &amp; Loss'!A69,ETB!$Q$345:$Q$679)+SUMIF(ETB!$P$345:$R$679,'Profit &amp; Loss'!A69,ETB!$R$345:$R$679)</f>
        <v>0</v>
      </c>
      <c r="F69" s="1412"/>
      <c r="G69" s="1413">
        <f>SUMIF('Opening TB'!B:B,'Profit &amp; Loss'!A69,'Opening TB'!E:E)-SUMIF('Opening TB'!B:B,'Profit &amp; Loss'!A69,'Opening TB'!D:D)</f>
        <v>0</v>
      </c>
      <c r="H69" s="1419" t="e">
        <f t="shared" ca="1" si="13"/>
        <v>#DIV/0!</v>
      </c>
      <c r="I69" s="1415">
        <f t="shared" si="14"/>
        <v>0</v>
      </c>
      <c r="J69" s="1029"/>
    </row>
    <row r="70" spans="1:10" hidden="1">
      <c r="A70" s="760">
        <f>ETB!B394</f>
        <v>90</v>
      </c>
      <c r="B70" s="1417" t="str">
        <f>+ETB!C394</f>
        <v>Sundry Receipts</v>
      </c>
      <c r="C70" s="1418"/>
      <c r="D70" s="1412"/>
      <c r="E70" s="1413">
        <f ca="1">-SUMIF(ETB!$P$345:$R$679,'Profit &amp; Loss'!A70,ETB!$Q$345:$Q$679)+SUMIF(ETB!$P$345:$R$679,'Profit &amp; Loss'!A70,ETB!$R$345:$R$679)</f>
        <v>0</v>
      </c>
      <c r="F70" s="1412"/>
      <c r="G70" s="1413">
        <f>SUMIF('Opening TB'!B:B,'Profit &amp; Loss'!A70,'Opening TB'!E:E)-SUMIF('Opening TB'!B:B,'Profit &amp; Loss'!A70,'Opening TB'!D:D)</f>
        <v>0</v>
      </c>
      <c r="H70" s="1419" t="e">
        <f t="shared" ca="1" si="13"/>
        <v>#DIV/0!</v>
      </c>
      <c r="I70" s="1415">
        <f t="shared" si="14"/>
        <v>0</v>
      </c>
      <c r="J70" s="1029"/>
    </row>
    <row r="71" spans="1:10" hidden="1">
      <c r="A71" s="760">
        <f>ETB!B395</f>
        <v>91</v>
      </c>
      <c r="B71" s="1417" t="str">
        <f>+ETB!C395</f>
        <v>No Descriptions</v>
      </c>
      <c r="C71" s="1418"/>
      <c r="D71" s="1412"/>
      <c r="E71" s="1413">
        <f ca="1">-SUMIF(ETB!$P$345:$R$679,'Profit &amp; Loss'!A71,ETB!$Q$345:$Q$679)+SUMIF(ETB!$P$345:$R$679,'Profit &amp; Loss'!A71,ETB!$R$345:$R$679)</f>
        <v>0</v>
      </c>
      <c r="F71" s="1412"/>
      <c r="G71" s="1413">
        <f>SUMIF('Opening TB'!B:B,'Profit &amp; Loss'!A71,'Opening TB'!E:E)-SUMIF('Opening TB'!B:B,'Profit &amp; Loss'!A71,'Opening TB'!D:D)</f>
        <v>0</v>
      </c>
      <c r="H71" s="1419" t="e">
        <f t="shared" ref="H71:H75" ca="1" si="15">+(E71/G71)-100%</f>
        <v>#DIV/0!</v>
      </c>
      <c r="I71" s="1415">
        <f t="shared" ref="I71:I150" si="16">+D71-F71</f>
        <v>0</v>
      </c>
      <c r="J71" s="1029"/>
    </row>
    <row r="72" spans="1:10">
      <c r="A72" s="760">
        <f>ETB!B396</f>
        <v>92</v>
      </c>
      <c r="B72" s="1417" t="str">
        <f>+ETB!C396</f>
        <v>Other income</v>
      </c>
      <c r="C72" s="1418"/>
      <c r="D72" s="1412"/>
      <c r="E72" s="1413">
        <f ca="1">-SUMIF(ETB!$P$345:$R$679,'Profit &amp; Loss'!A72,ETB!$Q$345:$Q$679)+SUMIF(ETB!$P$345:$R$679,'Profit &amp; Loss'!A72,ETB!$R$345:$R$679)</f>
        <v>41159.050000000003</v>
      </c>
      <c r="F72" s="1412"/>
      <c r="G72" s="1413">
        <f>SUMIF('Opening TB'!B:B,'Profit &amp; Loss'!A72,'Opening TB'!E:E)-SUMIF('Opening TB'!B:B,'Profit &amp; Loss'!A72,'Opening TB'!D:D)</f>
        <v>0</v>
      </c>
      <c r="H72" s="1419">
        <v>1</v>
      </c>
      <c r="I72" s="1415">
        <f t="shared" si="16"/>
        <v>0</v>
      </c>
      <c r="J72" s="1073" t="s">
        <v>2288</v>
      </c>
    </row>
    <row r="73" spans="1:10" hidden="1">
      <c r="A73" s="760">
        <f>ETB!B397</f>
        <v>93</v>
      </c>
      <c r="B73" s="1417" t="str">
        <f>+ETB!C397</f>
        <v>No Descriptions</v>
      </c>
      <c r="C73" s="1418"/>
      <c r="D73" s="1412"/>
      <c r="E73" s="1413">
        <f ca="1">-SUMIF(ETB!$P$345:$R$679,'Profit &amp; Loss'!A73,ETB!$Q$345:$Q$679)+SUMIF(ETB!$P$345:$R$679,'Profit &amp; Loss'!A73,ETB!$R$345:$R$679)</f>
        <v>0</v>
      </c>
      <c r="F73" s="1412"/>
      <c r="G73" s="1413">
        <f>SUMIF('Opening TB'!B:B,'Profit &amp; Loss'!A73,'Opening TB'!E:E)-SUMIF('Opening TB'!B:B,'Profit &amp; Loss'!A73,'Opening TB'!D:D)</f>
        <v>0</v>
      </c>
      <c r="H73" s="1419" t="e">
        <f t="shared" ca="1" si="15"/>
        <v>#DIV/0!</v>
      </c>
      <c r="I73" s="1415">
        <f t="shared" si="16"/>
        <v>0</v>
      </c>
      <c r="J73" s="1029"/>
    </row>
    <row r="74" spans="1:10" hidden="1">
      <c r="A74" s="760">
        <f>ETB!B398</f>
        <v>96</v>
      </c>
      <c r="B74" s="1417" t="str">
        <f>+ETB!C398</f>
        <v>Government Grants</v>
      </c>
      <c r="C74" s="1418"/>
      <c r="D74" s="1412"/>
      <c r="E74" s="1413">
        <f ca="1">-SUMIF(ETB!$P$345:$R$679,'Profit &amp; Loss'!A74,ETB!$Q$345:$Q$679)+SUMIF(ETB!$P$345:$R$679,'Profit &amp; Loss'!A74,ETB!$R$345:$R$679)</f>
        <v>0</v>
      </c>
      <c r="F74" s="1412"/>
      <c r="G74" s="1413">
        <f>SUMIF('Opening TB'!B:B,'Profit &amp; Loss'!A74,'Opening TB'!E:E)-SUMIF('Opening TB'!B:B,'Profit &amp; Loss'!A74,'Opening TB'!D:D)</f>
        <v>0</v>
      </c>
      <c r="H74" s="1419">
        <v>1</v>
      </c>
      <c r="I74" s="1415">
        <f t="shared" si="16"/>
        <v>0</v>
      </c>
      <c r="J74" s="1029"/>
    </row>
    <row r="75" spans="1:10" hidden="1">
      <c r="A75" s="760">
        <f>ETB!B399</f>
        <v>97</v>
      </c>
      <c r="B75" s="1417" t="str">
        <f>+ETB!C399</f>
        <v>Exchange Gains</v>
      </c>
      <c r="C75" s="1418"/>
      <c r="D75" s="1412"/>
      <c r="E75" s="1413">
        <f ca="1">-SUMIF(ETB!$P$345:$R$679,'Profit &amp; Loss'!A75,ETB!$Q$345:$Q$679)+SUMIF(ETB!$P$345:$R$679,'Profit &amp; Loss'!A75,ETB!$R$345:$R$679)</f>
        <v>0</v>
      </c>
      <c r="F75" s="1412"/>
      <c r="G75" s="1413">
        <f>SUMIF('Opening TB'!B:B,'Profit &amp; Loss'!A75,'Opening TB'!E:E)-SUMIF('Opening TB'!B:B,'Profit &amp; Loss'!A75,'Opening TB'!D:D)</f>
        <v>0</v>
      </c>
      <c r="H75" s="1419" t="e">
        <f t="shared" ca="1" si="15"/>
        <v>#DIV/0!</v>
      </c>
      <c r="I75" s="1415">
        <f t="shared" si="16"/>
        <v>0</v>
      </c>
      <c r="J75" s="1029"/>
    </row>
    <row r="76" spans="1:10" hidden="1">
      <c r="A76" s="760">
        <f>ETB!B400</f>
        <v>98</v>
      </c>
      <c r="B76" s="1417" t="str">
        <f>+ETB!C400</f>
        <v>Profit on sale of intang fa</v>
      </c>
      <c r="C76" s="1418"/>
      <c r="D76" s="1412"/>
      <c r="E76" s="1413">
        <f ca="1">-SUMIF(ETB!$P$345:$R$679,'Profit &amp; Loss'!A76,ETB!$Q$345:$Q$679)+SUMIF(ETB!$P$345:$R$679,'Profit &amp; Loss'!A76,ETB!$R$345:$R$679)</f>
        <v>0</v>
      </c>
      <c r="F76" s="1412"/>
      <c r="G76" s="1413">
        <f>SUMIF('Opening TB'!B:B,'Profit &amp; Loss'!A76,'Opening TB'!E:E)-SUMIF('Opening TB'!B:B,'Profit &amp; Loss'!A76,'Opening TB'!D:D)</f>
        <v>0</v>
      </c>
      <c r="H76" s="1419" t="e">
        <f t="shared" ref="H76:H89" ca="1" si="17">+(E76/G76)-100%</f>
        <v>#DIV/0!</v>
      </c>
      <c r="I76" s="1415">
        <f t="shared" ref="I76:I89" si="18">+D76-F76</f>
        <v>0</v>
      </c>
      <c r="J76" s="1029"/>
    </row>
    <row r="77" spans="1:10" hidden="1">
      <c r="A77" s="760">
        <f>ETB!B401</f>
        <v>99</v>
      </c>
      <c r="B77" s="1417" t="str">
        <f>+ETB!C401</f>
        <v>Profit on sale of tang fa</v>
      </c>
      <c r="C77" s="1418"/>
      <c r="D77" s="1412"/>
      <c r="E77" s="1413">
        <f ca="1">-SUMIF(ETB!$P$345:$R$679,'Profit &amp; Loss'!A77,ETB!$Q$345:$Q$679)+SUMIF(ETB!$P$345:$R$679,'Profit &amp; Loss'!A77,ETB!$R$345:$R$679)</f>
        <v>0</v>
      </c>
      <c r="F77" s="1412"/>
      <c r="G77" s="1413">
        <f>SUMIF('Opening TB'!B:B,'Profit &amp; Loss'!A77,'Opening TB'!E:E)-SUMIF('Opening TB'!B:B,'Profit &amp; Loss'!A77,'Opening TB'!D:D)</f>
        <v>0</v>
      </c>
      <c r="H77" s="1419" t="e">
        <f t="shared" ca="1" si="17"/>
        <v>#DIV/0!</v>
      </c>
      <c r="I77" s="1415">
        <f t="shared" si="18"/>
        <v>0</v>
      </c>
      <c r="J77" s="1029"/>
    </row>
    <row r="78" spans="1:10" hidden="1">
      <c r="A78" s="760">
        <f>ETB!B402</f>
        <v>100</v>
      </c>
      <c r="B78" s="1417" t="str">
        <f>+ETB!C402</f>
        <v>Profit on sale f a investment</v>
      </c>
      <c r="C78" s="1418"/>
      <c r="D78" s="1412"/>
      <c r="E78" s="1413">
        <f ca="1">-SUMIF(ETB!$P$345:$R$679,'Profit &amp; Loss'!A78,ETB!$Q$345:$Q$679)+SUMIF(ETB!$P$345:$R$679,'Profit &amp; Loss'!A78,ETB!$R$345:$R$679)</f>
        <v>0</v>
      </c>
      <c r="F78" s="1412"/>
      <c r="G78" s="1413">
        <f>SUMIF('Opening TB'!B:B,'Profit &amp; Loss'!A78,'Opening TB'!E:E)-SUMIF('Opening TB'!B:B,'Profit &amp; Loss'!A78,'Opening TB'!D:D)</f>
        <v>0</v>
      </c>
      <c r="H78" s="1419" t="e">
        <f t="shared" ca="1" si="17"/>
        <v>#DIV/0!</v>
      </c>
      <c r="I78" s="1415">
        <f t="shared" si="18"/>
        <v>0</v>
      </c>
      <c r="J78" s="1029"/>
    </row>
    <row r="79" spans="1:10" hidden="1">
      <c r="A79" s="760">
        <f>ETB!B403</f>
        <v>101</v>
      </c>
      <c r="B79" s="1417" t="str">
        <f>+ETB!C403</f>
        <v>Reversal impairment intang fa</v>
      </c>
      <c r="C79" s="1418"/>
      <c r="D79" s="1412"/>
      <c r="E79" s="1413">
        <f ca="1">-SUMIF(ETB!$P$345:$R$679,'Profit &amp; Loss'!A79,ETB!$Q$345:$Q$679)+SUMIF(ETB!$P$345:$R$679,'Profit &amp; Loss'!A79,ETB!$R$345:$R$679)</f>
        <v>0</v>
      </c>
      <c r="F79" s="1412"/>
      <c r="G79" s="1413">
        <f>SUMIF('Opening TB'!B:B,'Profit &amp; Loss'!A79,'Opening TB'!E:E)-SUMIF('Opening TB'!B:B,'Profit &amp; Loss'!A79,'Opening TB'!D:D)</f>
        <v>0</v>
      </c>
      <c r="H79" s="1419" t="e">
        <f t="shared" ca="1" si="17"/>
        <v>#DIV/0!</v>
      </c>
      <c r="I79" s="1415">
        <f t="shared" si="18"/>
        <v>0</v>
      </c>
      <c r="J79" s="1029"/>
    </row>
    <row r="80" spans="1:10" hidden="1">
      <c r="A80" s="760">
        <f>ETB!B404</f>
        <v>102</v>
      </c>
      <c r="B80" s="1417" t="str">
        <f>+ETB!C404</f>
        <v>Reversal impairment tang fa</v>
      </c>
      <c r="C80" s="1418"/>
      <c r="D80" s="1412"/>
      <c r="E80" s="1413">
        <f ca="1">-SUMIF(ETB!$P$345:$R$679,'Profit &amp; Loss'!A80,ETB!$Q$345:$Q$679)+SUMIF(ETB!$P$345:$R$679,'Profit &amp; Loss'!A80,ETB!$R$345:$R$679)</f>
        <v>0</v>
      </c>
      <c r="F80" s="1412"/>
      <c r="G80" s="1413">
        <f>SUMIF('Opening TB'!B:B,'Profit &amp; Loss'!A80,'Opening TB'!E:E)-SUMIF('Opening TB'!B:B,'Profit &amp; Loss'!A80,'Opening TB'!D:D)</f>
        <v>0</v>
      </c>
      <c r="H80" s="1419" t="e">
        <f t="shared" ca="1" si="17"/>
        <v>#DIV/0!</v>
      </c>
      <c r="I80" s="1415">
        <f t="shared" si="18"/>
        <v>0</v>
      </c>
      <c r="J80" s="1029"/>
    </row>
    <row r="81" spans="1:10" hidden="1">
      <c r="A81" s="760">
        <f>ETB!B405</f>
        <v>103</v>
      </c>
      <c r="B81" s="1417" t="str">
        <f>+ETB!C405</f>
        <v>Exceptional items</v>
      </c>
      <c r="C81" s="1418"/>
      <c r="D81" s="1412"/>
      <c r="E81" s="1413">
        <f ca="1">-SUMIF(ETB!$P$345:$R$679,'Profit &amp; Loss'!A81,ETB!$Q$345:$Q$679)+SUMIF(ETB!$P$345:$R$679,'Profit &amp; Loss'!A81,ETB!$R$345:$R$679)</f>
        <v>0</v>
      </c>
      <c r="F81" s="1412"/>
      <c r="G81" s="1413">
        <f>SUMIF('Opening TB'!B:B,'Profit &amp; Loss'!A81,'Opening TB'!E:E)-SUMIF('Opening TB'!B:B,'Profit &amp; Loss'!A81,'Opening TB'!D:D)</f>
        <v>0</v>
      </c>
      <c r="H81" s="1419" t="e">
        <f t="shared" ca="1" si="17"/>
        <v>#DIV/0!</v>
      </c>
      <c r="I81" s="1415">
        <f t="shared" si="18"/>
        <v>0</v>
      </c>
      <c r="J81" s="1029"/>
    </row>
    <row r="82" spans="1:10" hidden="1">
      <c r="A82" s="760">
        <f>ETB!B406</f>
        <v>104</v>
      </c>
      <c r="B82" s="1417" t="str">
        <f>+ETB!C406</f>
        <v>Gain/loss on revaln of assets</v>
      </c>
      <c r="C82" s="1418"/>
      <c r="D82" s="1412"/>
      <c r="E82" s="1413">
        <f ca="1">-SUMIF(ETB!$P$345:$R$679,'Profit &amp; Loss'!A82,ETB!$Q$345:$Q$679)+SUMIF(ETB!$P$345:$R$679,'Profit &amp; Loss'!A82,ETB!$R$345:$R$679)</f>
        <v>0</v>
      </c>
      <c r="F82" s="1412"/>
      <c r="G82" s="1413">
        <f>SUMIF('Opening TB'!B:B,'Profit &amp; Loss'!A82,'Opening TB'!E:E)-SUMIF('Opening TB'!B:B,'Profit &amp; Loss'!A82,'Opening TB'!D:D)</f>
        <v>0</v>
      </c>
      <c r="H82" s="1419" t="e">
        <f t="shared" ca="1" si="17"/>
        <v>#DIV/0!</v>
      </c>
      <c r="I82" s="1415">
        <f t="shared" si="18"/>
        <v>0</v>
      </c>
      <c r="J82" s="1029"/>
    </row>
    <row r="83" spans="1:10" hidden="1">
      <c r="A83" s="760">
        <f>ETB!B407</f>
        <v>107</v>
      </c>
      <c r="B83" s="1417" t="str">
        <f>+ETB!C407</f>
        <v>Gain/loss on revaln of assets</v>
      </c>
      <c r="C83" s="1418"/>
      <c r="D83" s="1412"/>
      <c r="E83" s="1413">
        <f ca="1">-SUMIF(ETB!$P$345:$R$679,'Profit &amp; Loss'!A83,ETB!$Q$345:$Q$679)+SUMIF(ETB!$P$345:$R$679,'Profit &amp; Loss'!A83,ETB!$R$345:$R$679)</f>
        <v>0</v>
      </c>
      <c r="F83" s="1412"/>
      <c r="G83" s="1413">
        <f>SUMIF('Opening TB'!B:B,'Profit &amp; Loss'!A83,'Opening TB'!E:E)-SUMIF('Opening TB'!B:B,'Profit &amp; Loss'!A83,'Opening TB'!D:D)</f>
        <v>0</v>
      </c>
      <c r="H83" s="1419" t="e">
        <f t="shared" ca="1" si="17"/>
        <v>#DIV/0!</v>
      </c>
      <c r="I83" s="1415">
        <f t="shared" si="18"/>
        <v>0</v>
      </c>
      <c r="J83" s="1029"/>
    </row>
    <row r="84" spans="1:10" hidden="1">
      <c r="A84" s="760">
        <f>ETB!B408</f>
        <v>109</v>
      </c>
      <c r="B84" s="1417" t="str">
        <f>+ETB!C408</f>
        <v>Shares in group indertakings</v>
      </c>
      <c r="C84" s="1418"/>
      <c r="D84" s="1412"/>
      <c r="E84" s="1413">
        <f ca="1">-SUMIF(ETB!$P$345:$R$679,'Profit &amp; Loss'!A84,ETB!$Q$345:$Q$679)+SUMIF(ETB!$P$345:$R$679,'Profit &amp; Loss'!A84,ETB!$R$345:$R$679)</f>
        <v>0</v>
      </c>
      <c r="F84" s="1412"/>
      <c r="G84" s="1413">
        <f>SUMIF('Opening TB'!B:B,'Profit &amp; Loss'!A84,'Opening TB'!E:E)-SUMIF('Opening TB'!B:B,'Profit &amp; Loss'!A84,'Opening TB'!D:D)</f>
        <v>0</v>
      </c>
      <c r="H84" s="1419" t="e">
        <f t="shared" ca="1" si="17"/>
        <v>#DIV/0!</v>
      </c>
      <c r="I84" s="1415">
        <f t="shared" si="18"/>
        <v>0</v>
      </c>
      <c r="J84" s="1029"/>
    </row>
    <row r="85" spans="1:10" hidden="1">
      <c r="A85" s="760">
        <f>ETB!B409</f>
        <v>110</v>
      </c>
      <c r="B85" s="1417" t="str">
        <f>+ETB!C409</f>
        <v>Interest in associate</v>
      </c>
      <c r="C85" s="1418"/>
      <c r="D85" s="1412"/>
      <c r="E85" s="1413">
        <f ca="1">-SUMIF(ETB!$P$345:$R$679,'Profit &amp; Loss'!A85,ETB!$Q$345:$Q$679)+SUMIF(ETB!$P$345:$R$679,'Profit &amp; Loss'!A85,ETB!$R$345:$R$679)</f>
        <v>0</v>
      </c>
      <c r="F85" s="1412"/>
      <c r="G85" s="1413">
        <f>SUMIF('Opening TB'!B:B,'Profit &amp; Loss'!A85,'Opening TB'!E:E)-SUMIF('Opening TB'!B:B,'Profit &amp; Loss'!A85,'Opening TB'!D:D)</f>
        <v>0</v>
      </c>
      <c r="H85" s="1419" t="e">
        <f t="shared" ca="1" si="17"/>
        <v>#DIV/0!</v>
      </c>
      <c r="I85" s="1415">
        <f t="shared" si="18"/>
        <v>0</v>
      </c>
      <c r="J85" s="1029"/>
    </row>
    <row r="86" spans="1:10" hidden="1">
      <c r="A86" s="760">
        <f>ETB!B410</f>
        <v>111</v>
      </c>
      <c r="B86" s="1417" t="str">
        <f>+ETB!C410</f>
        <v>Interest in joint venture</v>
      </c>
      <c r="C86" s="1418"/>
      <c r="D86" s="1412"/>
      <c r="E86" s="1413">
        <f ca="1">-SUMIF(ETB!$P$345:$R$679,'Profit &amp; Loss'!A86,ETB!$Q$345:$Q$679)+SUMIF(ETB!$P$345:$R$679,'Profit &amp; Loss'!A86,ETB!$R$345:$R$679)</f>
        <v>0</v>
      </c>
      <c r="F86" s="1412"/>
      <c r="G86" s="1413">
        <f>SUMIF('Opening TB'!B:B,'Profit &amp; Loss'!A86,'Opening TB'!E:E)-SUMIF('Opening TB'!B:B,'Profit &amp; Loss'!A86,'Opening TB'!D:D)</f>
        <v>0</v>
      </c>
      <c r="H86" s="1419" t="e">
        <f t="shared" ca="1" si="17"/>
        <v>#DIV/0!</v>
      </c>
      <c r="I86" s="1415">
        <f t="shared" si="18"/>
        <v>0</v>
      </c>
      <c r="J86" s="1029"/>
    </row>
    <row r="87" spans="1:10" hidden="1">
      <c r="A87" s="760">
        <f>ETB!B411</f>
        <v>112</v>
      </c>
      <c r="B87" s="1417" t="str">
        <f>+ETB!C411</f>
        <v>Other Participating interests</v>
      </c>
      <c r="C87" s="1418"/>
      <c r="D87" s="1412"/>
      <c r="E87" s="1413">
        <f ca="1">-SUMIF(ETB!$P$345:$R$679,'Profit &amp; Loss'!A87,ETB!$Q$345:$Q$679)+SUMIF(ETB!$P$345:$R$679,'Profit &amp; Loss'!A87,ETB!$R$345:$R$679)</f>
        <v>0</v>
      </c>
      <c r="F87" s="1412"/>
      <c r="G87" s="1413">
        <f>SUMIF('Opening TB'!B:B,'Profit &amp; Loss'!A87,'Opening TB'!E:E)-SUMIF('Opening TB'!B:B,'Profit &amp; Loss'!A87,'Opening TB'!D:D)</f>
        <v>0</v>
      </c>
      <c r="H87" s="1419" t="e">
        <f t="shared" ca="1" si="17"/>
        <v>#DIV/0!</v>
      </c>
      <c r="I87" s="1415">
        <f t="shared" si="18"/>
        <v>0</v>
      </c>
      <c r="J87" s="1029"/>
    </row>
    <row r="88" spans="1:10" hidden="1">
      <c r="A88" s="760">
        <f>ETB!B412</f>
        <v>114</v>
      </c>
      <c r="B88" s="1417" t="str">
        <f>+ETB!C412</f>
        <v>Other fixed asset invert-FII</v>
      </c>
      <c r="C88" s="1418"/>
      <c r="D88" s="1412"/>
      <c r="E88" s="1413">
        <f ca="1">-SUMIF(ETB!$P$345:$R$679,'Profit &amp; Loss'!A88,ETB!$Q$345:$Q$679)+SUMIF(ETB!$P$345:$R$679,'Profit &amp; Loss'!A88,ETB!$R$345:$R$679)</f>
        <v>0</v>
      </c>
      <c r="F88" s="1412"/>
      <c r="G88" s="1413">
        <f>SUMIF('Opening TB'!B:B,'Profit &amp; Loss'!A88,'Opening TB'!E:E)-SUMIF('Opening TB'!B:B,'Profit &amp; Loss'!A88,'Opening TB'!D:D)</f>
        <v>0</v>
      </c>
      <c r="H88" s="1419" t="e">
        <f t="shared" ca="1" si="17"/>
        <v>#DIV/0!</v>
      </c>
      <c r="I88" s="1415">
        <f t="shared" si="18"/>
        <v>0</v>
      </c>
      <c r="J88" s="1029"/>
    </row>
    <row r="89" spans="1:10" hidden="1">
      <c r="A89" s="760">
        <f>ETB!B413</f>
        <v>115</v>
      </c>
      <c r="B89" s="1417" t="str">
        <f>+ETB!C413</f>
        <v>No Descriptions</v>
      </c>
      <c r="C89" s="1418"/>
      <c r="D89" s="1412"/>
      <c r="E89" s="1413">
        <f ca="1">-SUMIF(ETB!$P$345:$R$679,'Profit &amp; Loss'!A89,ETB!$Q$345:$Q$679)+SUMIF(ETB!$P$345:$R$679,'Profit &amp; Loss'!A89,ETB!$R$345:$R$679)</f>
        <v>0</v>
      </c>
      <c r="F89" s="1412"/>
      <c r="G89" s="1413">
        <f>SUMIF('Opening TB'!B:B,'Profit &amp; Loss'!A89,'Opening TB'!E:E)-SUMIF('Opening TB'!B:B,'Profit &amp; Loss'!A89,'Opening TB'!D:D)</f>
        <v>0</v>
      </c>
      <c r="H89" s="1419" t="e">
        <f t="shared" ca="1" si="17"/>
        <v>#DIV/0!</v>
      </c>
      <c r="I89" s="1415">
        <f t="shared" si="18"/>
        <v>0</v>
      </c>
      <c r="J89" s="1029"/>
    </row>
    <row r="90" spans="1:10" hidden="1">
      <c r="A90" s="760">
        <f>ETB!B414</f>
        <v>116</v>
      </c>
      <c r="B90" s="1417" t="str">
        <f>+ETB!C414</f>
        <v>No Descriptions</v>
      </c>
      <c r="C90" s="1418"/>
      <c r="D90" s="1412"/>
      <c r="E90" s="1413">
        <f ca="1">-SUMIF(ETB!$P$345:$R$679,'Profit &amp; Loss'!A90,ETB!$Q$345:$Q$679)+SUMIF(ETB!$P$345:$R$679,'Profit &amp; Loss'!A90,ETB!$R$345:$R$679)</f>
        <v>0</v>
      </c>
      <c r="F90" s="1412"/>
      <c r="G90" s="1413">
        <f>SUMIF('Opening TB'!B:B,'Profit &amp; Loss'!A90,'Opening TB'!E:E)-SUMIF('Opening TB'!B:B,'Profit &amp; Loss'!A90,'Opening TB'!D:D)</f>
        <v>0</v>
      </c>
      <c r="H90" s="1419" t="e">
        <f t="shared" ref="H90:H147" ca="1" si="19">+(E90/G90)-100%</f>
        <v>#DIV/0!</v>
      </c>
      <c r="I90" s="1415">
        <f t="shared" ref="I90:I147" si="20">+D90-F90</f>
        <v>0</v>
      </c>
      <c r="J90" s="1029"/>
    </row>
    <row r="91" spans="1:10" hidden="1">
      <c r="A91" s="760">
        <f>ETB!B415</f>
        <v>117</v>
      </c>
      <c r="B91" s="1417" t="str">
        <f>+ETB!C415</f>
        <v>No Descriptions</v>
      </c>
      <c r="C91" s="1418"/>
      <c r="D91" s="1412"/>
      <c r="E91" s="1413">
        <f ca="1">-SUMIF(ETB!$P$345:$R$679,'Profit &amp; Loss'!A91,ETB!$Q$345:$Q$679)+SUMIF(ETB!$P$345:$R$679,'Profit &amp; Loss'!A91,ETB!$R$345:$R$679)</f>
        <v>0</v>
      </c>
      <c r="F91" s="1412"/>
      <c r="G91" s="1413">
        <f>SUMIF('Opening TB'!B:B,'Profit &amp; Loss'!A91,'Opening TB'!E:E)-SUMIF('Opening TB'!B:B,'Profit &amp; Loss'!A91,'Opening TB'!D:D)</f>
        <v>0</v>
      </c>
      <c r="H91" s="1419" t="e">
        <f t="shared" ca="1" si="19"/>
        <v>#DIV/0!</v>
      </c>
      <c r="I91" s="1415">
        <f t="shared" si="20"/>
        <v>0</v>
      </c>
      <c r="J91" s="1029"/>
    </row>
    <row r="92" spans="1:10" hidden="1">
      <c r="A92" s="760">
        <f>ETB!B416</f>
        <v>119</v>
      </c>
      <c r="B92" s="1417" t="str">
        <f>+ETB!C416</f>
        <v>Other fixed asset invert-UnFII</v>
      </c>
      <c r="C92" s="1418"/>
      <c r="D92" s="1412"/>
      <c r="E92" s="1413">
        <f ca="1">-SUMIF(ETB!$P$345:$R$679,'Profit &amp; Loss'!A92,ETB!$Q$345:$Q$679)+SUMIF(ETB!$P$345:$R$679,'Profit &amp; Loss'!A92,ETB!$R$345:$R$679)</f>
        <v>0</v>
      </c>
      <c r="F92" s="1412"/>
      <c r="G92" s="1413">
        <f>SUMIF('Opening TB'!B:B,'Profit &amp; Loss'!A92,'Opening TB'!E:E)-SUMIF('Opening TB'!B:B,'Profit &amp; Loss'!A92,'Opening TB'!D:D)</f>
        <v>0</v>
      </c>
      <c r="H92" s="1419" t="e">
        <f t="shared" ca="1" si="19"/>
        <v>#DIV/0!</v>
      </c>
      <c r="I92" s="1415">
        <f t="shared" si="20"/>
        <v>0</v>
      </c>
      <c r="J92" s="1029"/>
    </row>
    <row r="93" spans="1:10" hidden="1">
      <c r="A93" s="760">
        <f>ETB!B417</f>
        <v>120</v>
      </c>
      <c r="B93" s="1417" t="str">
        <f>+ETB!C417</f>
        <v>No Descriptions</v>
      </c>
      <c r="C93" s="1418"/>
      <c r="D93" s="1412"/>
      <c r="E93" s="1413"/>
      <c r="F93" s="1412"/>
      <c r="G93" s="1413">
        <f>SUMIF('Opening TB'!B:B,'Profit &amp; Loss'!A93,'Opening TB'!E:E)-SUMIF('Opening TB'!B:B,'Profit &amp; Loss'!A93,'Opening TB'!D:D)</f>
        <v>0</v>
      </c>
      <c r="H93" s="1419" t="e">
        <f t="shared" si="19"/>
        <v>#DIV/0!</v>
      </c>
      <c r="I93" s="1415">
        <f t="shared" si="20"/>
        <v>0</v>
      </c>
      <c r="J93" s="1029"/>
    </row>
    <row r="94" spans="1:10" hidden="1">
      <c r="A94" s="760">
        <f>ETB!B418</f>
        <v>121</v>
      </c>
      <c r="B94" s="1417" t="str">
        <f>+ETB!C418</f>
        <v>No Descriptions</v>
      </c>
      <c r="C94" s="1418"/>
      <c r="D94" s="1412"/>
      <c r="E94" s="1413">
        <f ca="1">-SUMIF(ETB!$P$345:$R$679,'Profit &amp; Loss'!A94,ETB!$Q$345:$Q$679)+SUMIF(ETB!$P$345:$R$679,'Profit &amp; Loss'!A94,ETB!$R$345:$R$679)</f>
        <v>0</v>
      </c>
      <c r="F94" s="1412"/>
      <c r="G94" s="1413">
        <f>SUMIF('Opening TB'!B:B,'Profit &amp; Loss'!A94,'Opening TB'!E:E)-SUMIF('Opening TB'!B:B,'Profit &amp; Loss'!A94,'Opening TB'!D:D)</f>
        <v>0</v>
      </c>
      <c r="H94" s="1419" t="e">
        <f t="shared" ca="1" si="19"/>
        <v>#DIV/0!</v>
      </c>
      <c r="I94" s="1415">
        <f t="shared" si="20"/>
        <v>0</v>
      </c>
      <c r="J94" s="1029"/>
    </row>
    <row r="95" spans="1:10" hidden="1">
      <c r="A95" s="760">
        <f>ETB!B419</f>
        <v>122</v>
      </c>
      <c r="B95" s="1417" t="str">
        <f>+ETB!C419</f>
        <v>No Descriptions</v>
      </c>
      <c r="C95" s="1418"/>
      <c r="D95" s="1412"/>
      <c r="E95" s="1413">
        <f ca="1">-SUMIF(ETB!$P$345:$R$679,'Profit &amp; Loss'!A95,ETB!$Q$345:$Q$679)+SUMIF(ETB!$P$345:$R$679,'Profit &amp; Loss'!A95,ETB!$R$345:$R$679)</f>
        <v>0</v>
      </c>
      <c r="F95" s="1412"/>
      <c r="G95" s="1413">
        <f>SUMIF('Opening TB'!B:B,'Profit &amp; Loss'!A95,'Opening TB'!E:E)-SUMIF('Opening TB'!B:B,'Profit &amp; Loss'!A95,'Opening TB'!D:D)</f>
        <v>0</v>
      </c>
      <c r="H95" s="1419" t="e">
        <f t="shared" ca="1" si="19"/>
        <v>#DIV/0!</v>
      </c>
      <c r="I95" s="1415">
        <f t="shared" si="20"/>
        <v>0</v>
      </c>
      <c r="J95" s="1029"/>
    </row>
    <row r="96" spans="1:10" hidden="1">
      <c r="A96" s="760">
        <f>ETB!B420</f>
        <v>127</v>
      </c>
      <c r="B96" s="1417" t="str">
        <f>+ETB!C420</f>
        <v>Exceptional items</v>
      </c>
      <c r="C96" s="1418"/>
      <c r="D96" s="1412"/>
      <c r="E96" s="1413">
        <f ca="1">-SUMIF(ETB!$P$345:$R$679,'Profit &amp; Loss'!A96,ETB!$Q$345:$Q$679)+SUMIF(ETB!$P$345:$R$679,'Profit &amp; Loss'!A96,ETB!$R$345:$R$679)</f>
        <v>0</v>
      </c>
      <c r="F96" s="1412"/>
      <c r="G96" s="1413">
        <f>SUMIF('Opening TB'!B:B,'Profit &amp; Loss'!A96,'Opening TB'!E:E)-SUMIF('Opening TB'!B:B,'Profit &amp; Loss'!A96,'Opening TB'!D:D)</f>
        <v>0</v>
      </c>
      <c r="H96" s="1419" t="e">
        <f t="shared" ca="1" si="19"/>
        <v>#DIV/0!</v>
      </c>
      <c r="I96" s="1415">
        <f t="shared" si="20"/>
        <v>0</v>
      </c>
      <c r="J96" s="1029"/>
    </row>
    <row r="97" spans="1:10" hidden="1">
      <c r="A97" s="760">
        <f>ETB!B421</f>
        <v>130</v>
      </c>
      <c r="B97" s="1417" t="str">
        <f>+ETB!C421</f>
        <v>Deposit account interest</v>
      </c>
      <c r="C97" s="1418"/>
      <c r="D97" s="1412"/>
      <c r="E97" s="1413">
        <f ca="1">-SUMIF(ETB!$P$345:$R$679,'Profit &amp; Loss'!A97,ETB!$Q$345:$Q$679)+SUMIF(ETB!$P$345:$R$679,'Profit &amp; Loss'!A97,ETB!$R$345:$R$679)</f>
        <v>0</v>
      </c>
      <c r="F97" s="1412"/>
      <c r="G97" s="1413">
        <f>SUMIF('Opening TB'!B:B,'Profit &amp; Loss'!A97,'Opening TB'!E:E)-SUMIF('Opening TB'!B:B,'Profit &amp; Loss'!A97,'Opening TB'!D:D)</f>
        <v>0</v>
      </c>
      <c r="H97" s="1419" t="e">
        <f t="shared" ca="1" si="19"/>
        <v>#DIV/0!</v>
      </c>
      <c r="I97" s="1415">
        <f t="shared" si="20"/>
        <v>0</v>
      </c>
      <c r="J97" s="1029"/>
    </row>
    <row r="98" spans="1:10" hidden="1">
      <c r="A98" s="760">
        <f>ETB!B422</f>
        <v>131</v>
      </c>
      <c r="B98" s="1417" t="str">
        <f>+ETB!C422</f>
        <v>No Descriptions</v>
      </c>
      <c r="C98" s="1418"/>
      <c r="D98" s="1412"/>
      <c r="E98" s="1413">
        <f ca="1">-SUMIF(ETB!$P$345:$R$679,'Profit &amp; Loss'!A98,ETB!$Q$345:$Q$679)+SUMIF(ETB!$P$345:$R$679,'Profit &amp; Loss'!A98,ETB!$R$345:$R$679)</f>
        <v>0</v>
      </c>
      <c r="F98" s="1412"/>
      <c r="G98" s="1413">
        <f>SUMIF('Opening TB'!B:B,'Profit &amp; Loss'!A98,'Opening TB'!E:E)-SUMIF('Opening TB'!B:B,'Profit &amp; Loss'!A98,'Opening TB'!D:D)</f>
        <v>0</v>
      </c>
      <c r="H98" s="1419" t="e">
        <f t="shared" ca="1" si="19"/>
        <v>#DIV/0!</v>
      </c>
      <c r="I98" s="1415">
        <f t="shared" si="20"/>
        <v>0</v>
      </c>
      <c r="J98" s="1029"/>
    </row>
    <row r="99" spans="1:10" hidden="1">
      <c r="A99" s="760">
        <f>ETB!B423</f>
        <v>132</v>
      </c>
      <c r="B99" s="1417" t="str">
        <f>+ETB!C423</f>
        <v>No Descriptions</v>
      </c>
      <c r="C99" s="1418"/>
      <c r="D99" s="1412"/>
      <c r="E99" s="1413">
        <f ca="1">-SUMIF(ETB!$P$345:$R$679,'Profit &amp; Loss'!A99,ETB!$Q$345:$Q$679)+SUMIF(ETB!$P$345:$R$679,'Profit &amp; Loss'!A99,ETB!$R$345:$R$679)</f>
        <v>0</v>
      </c>
      <c r="F99" s="1412"/>
      <c r="G99" s="1413">
        <f>SUMIF('Opening TB'!B:B,'Profit &amp; Loss'!A99,'Opening TB'!E:E)-SUMIF('Opening TB'!B:B,'Profit &amp; Loss'!A99,'Opening TB'!D:D)</f>
        <v>0</v>
      </c>
      <c r="H99" s="1419" t="e">
        <f t="shared" ca="1" si="19"/>
        <v>#DIV/0!</v>
      </c>
      <c r="I99" s="1415">
        <f t="shared" si="20"/>
        <v>0</v>
      </c>
      <c r="J99" s="1029"/>
    </row>
    <row r="100" spans="1:10" hidden="1">
      <c r="A100" s="760">
        <f>ETB!B424</f>
        <v>133</v>
      </c>
      <c r="B100" s="1417" t="str">
        <f>+ETB!C424</f>
        <v>No Descriptions</v>
      </c>
      <c r="C100" s="1418"/>
      <c r="D100" s="1412"/>
      <c r="E100" s="1413">
        <f ca="1">-SUMIF(ETB!$P$345:$R$679,'Profit &amp; Loss'!A100,ETB!$Q$345:$Q$679)+SUMIF(ETB!$P$345:$R$679,'Profit &amp; Loss'!A100,ETB!$R$345:$R$679)</f>
        <v>0</v>
      </c>
      <c r="F100" s="1412"/>
      <c r="G100" s="1413">
        <f>SUMIF('Opening TB'!B:B,'Profit &amp; Loss'!A100,'Opening TB'!E:E)-SUMIF('Opening TB'!B:B,'Profit &amp; Loss'!A100,'Opening TB'!D:D)</f>
        <v>0</v>
      </c>
      <c r="H100" s="1419" t="e">
        <f t="shared" ca="1" si="19"/>
        <v>#DIV/0!</v>
      </c>
      <c r="I100" s="1415">
        <f t="shared" si="20"/>
        <v>0</v>
      </c>
      <c r="J100" s="1029"/>
    </row>
    <row r="101" spans="1:10" hidden="1">
      <c r="A101" s="760">
        <f>ETB!B425</f>
        <v>140</v>
      </c>
      <c r="B101" s="1417" t="str">
        <f>+ETB!C425</f>
        <v>Curr asset inv income</v>
      </c>
      <c r="C101" s="1418"/>
      <c r="D101" s="1412"/>
      <c r="E101" s="1413">
        <f ca="1">-SUMIF(ETB!$P$345:$R$679,'Profit &amp; Loss'!A101,ETB!$Q$345:$Q$679)+SUMIF(ETB!$P$345:$R$679,'Profit &amp; Loss'!A101,ETB!$R$345:$R$679)</f>
        <v>0</v>
      </c>
      <c r="F101" s="1412"/>
      <c r="G101" s="1413">
        <f>SUMIF('Opening TB'!B:B,'Profit &amp; Loss'!A101,'Opening TB'!E:E)-SUMIF('Opening TB'!B:B,'Profit &amp; Loss'!A101,'Opening TB'!D:D)</f>
        <v>0</v>
      </c>
      <c r="H101" s="1419" t="e">
        <f t="shared" ca="1" si="19"/>
        <v>#DIV/0!</v>
      </c>
      <c r="I101" s="1415">
        <f t="shared" si="20"/>
        <v>0</v>
      </c>
      <c r="J101" s="1029"/>
    </row>
    <row r="102" spans="1:10" hidden="1">
      <c r="A102" s="760">
        <f>ETB!B426</f>
        <v>141</v>
      </c>
      <c r="B102" s="1417" t="str">
        <f>+ETB!C426</f>
        <v>No Descriptions</v>
      </c>
      <c r="C102" s="1418"/>
      <c r="D102" s="1412"/>
      <c r="E102" s="1413">
        <f ca="1">-SUMIF(ETB!$P$345:$R$679,'Profit &amp; Loss'!A102,ETB!$Q$345:$Q$679)+SUMIF(ETB!$P$345:$R$679,'Profit &amp; Loss'!A102,ETB!$R$345:$R$679)</f>
        <v>0</v>
      </c>
      <c r="F102" s="1412"/>
      <c r="G102" s="1413">
        <f>SUMIF('Opening TB'!B:B,'Profit &amp; Loss'!A102,'Opening TB'!E:E)-SUMIF('Opening TB'!B:B,'Profit &amp; Loss'!A102,'Opening TB'!D:D)</f>
        <v>0</v>
      </c>
      <c r="H102" s="1419" t="e">
        <f t="shared" ca="1" si="19"/>
        <v>#DIV/0!</v>
      </c>
      <c r="I102" s="1415">
        <f t="shared" si="20"/>
        <v>0</v>
      </c>
      <c r="J102" s="1029"/>
    </row>
    <row r="103" spans="1:10" hidden="1">
      <c r="A103" s="760">
        <f>ETB!B427</f>
        <v>141</v>
      </c>
      <c r="B103" s="1417" t="str">
        <f>+ETB!C427</f>
        <v>No Descriptions</v>
      </c>
      <c r="C103" s="1418"/>
      <c r="D103" s="1412"/>
      <c r="E103" s="1413">
        <f ca="1">-SUMIF(ETB!$P$345:$R$679,'Profit &amp; Loss'!A103,ETB!$Q$345:$Q$679)+SUMIF(ETB!$P$345:$R$679,'Profit &amp; Loss'!A103,ETB!$R$345:$R$679)</f>
        <v>0</v>
      </c>
      <c r="F103" s="1412"/>
      <c r="G103" s="1413">
        <f>SUMIF('Opening TB'!B:B,'Profit &amp; Loss'!A103,'Opening TB'!E:E)-SUMIF('Opening TB'!B:B,'Profit &amp; Loss'!A103,'Opening TB'!D:D)</f>
        <v>0</v>
      </c>
      <c r="H103" s="1419" t="e">
        <f t="shared" ca="1" si="19"/>
        <v>#DIV/0!</v>
      </c>
      <c r="I103" s="1415">
        <f t="shared" si="20"/>
        <v>0</v>
      </c>
      <c r="J103" s="1029"/>
    </row>
    <row r="104" spans="1:10" hidden="1">
      <c r="A104" s="760">
        <f>ETB!B428</f>
        <v>143</v>
      </c>
      <c r="B104" s="1417" t="str">
        <f>+ETB!C428</f>
        <v>No Descriptions</v>
      </c>
      <c r="C104" s="1418"/>
      <c r="D104" s="1412"/>
      <c r="E104" s="1413">
        <f ca="1">-SUMIF(ETB!$P$345:$R$679,'Profit &amp; Loss'!A104,ETB!$Q$345:$Q$679)+SUMIF(ETB!$P$345:$R$679,'Profit &amp; Loss'!A104,ETB!$R$345:$R$679)</f>
        <v>0</v>
      </c>
      <c r="F104" s="1412"/>
      <c r="G104" s="1413">
        <f>SUMIF('Opening TB'!B:B,'Profit &amp; Loss'!A104,'Opening TB'!E:E)-SUMIF('Opening TB'!B:B,'Profit &amp; Loss'!A104,'Opening TB'!D:D)</f>
        <v>0</v>
      </c>
      <c r="H104" s="1419" t="e">
        <f t="shared" ca="1" si="19"/>
        <v>#DIV/0!</v>
      </c>
      <c r="I104" s="1415">
        <f t="shared" si="20"/>
        <v>0</v>
      </c>
      <c r="J104" s="1029"/>
    </row>
    <row r="105" spans="1:10" hidden="1">
      <c r="A105" s="760">
        <f>ETB!B429</f>
        <v>145</v>
      </c>
      <c r="B105" s="1417" t="str">
        <f>+ETB!C429</f>
        <v>Exceptional items</v>
      </c>
      <c r="C105" s="1418"/>
      <c r="D105" s="1412"/>
      <c r="E105" s="1413">
        <f ca="1">-SUMIF(ETB!$P$345:$R$679,'Profit &amp; Loss'!A105,ETB!$Q$345:$Q$679)+SUMIF(ETB!$P$345:$R$679,'Profit &amp; Loss'!A105,ETB!$R$345:$R$679)</f>
        <v>0</v>
      </c>
      <c r="F105" s="1412"/>
      <c r="G105" s="1413">
        <f>SUMIF('Opening TB'!B:B,'Profit &amp; Loss'!A105,'Opening TB'!E:E)-SUMIF('Opening TB'!B:B,'Profit &amp; Loss'!A105,'Opening TB'!D:D)</f>
        <v>0</v>
      </c>
      <c r="H105" s="1419" t="e">
        <f t="shared" ca="1" si="19"/>
        <v>#DIV/0!</v>
      </c>
      <c r="I105" s="1415">
        <f t="shared" si="20"/>
        <v>0</v>
      </c>
      <c r="J105" s="1029"/>
    </row>
    <row r="106" spans="1:10" hidden="1">
      <c r="A106" s="760">
        <f>ETB!B430</f>
        <v>146</v>
      </c>
      <c r="B106" s="1417" t="str">
        <f>+ETB!C430</f>
        <v>JVs/assocs interest receivable</v>
      </c>
      <c r="C106" s="1418"/>
      <c r="D106" s="1412"/>
      <c r="E106" s="1413">
        <f ca="1">-SUMIF(ETB!$P$345:$R$679,'Profit &amp; Loss'!A106,ETB!$Q$345:$Q$679)+SUMIF(ETB!$P$345:$R$679,'Profit &amp; Loss'!A106,ETB!$R$345:$R$679)</f>
        <v>0</v>
      </c>
      <c r="F106" s="1412"/>
      <c r="G106" s="1413">
        <f>SUMIF('Opening TB'!B:B,'Profit &amp; Loss'!A106,'Opening TB'!E:E)-SUMIF('Opening TB'!B:B,'Profit &amp; Loss'!A106,'Opening TB'!D:D)</f>
        <v>0</v>
      </c>
      <c r="H106" s="1419" t="e">
        <f t="shared" ca="1" si="19"/>
        <v>#DIV/0!</v>
      </c>
      <c r="I106" s="1415">
        <f t="shared" si="20"/>
        <v>0</v>
      </c>
      <c r="J106" s="1029"/>
    </row>
    <row r="107" spans="1:10" hidden="1">
      <c r="A107" s="760">
        <f>ETB!B431</f>
        <v>151</v>
      </c>
      <c r="B107" s="1417" t="str">
        <f>+ETB!C431</f>
        <v>Director's remuneration</v>
      </c>
      <c r="C107" s="1418"/>
      <c r="D107" s="1412"/>
      <c r="E107" s="1413">
        <f ca="1">-SUMIF(ETB!$P$345:$R$679,'Profit &amp; Loss'!A107,ETB!$Q$345:$Q$679)+SUMIF(ETB!$P$345:$R$679,'Profit &amp; Loss'!A107,ETB!$R$345:$R$679)</f>
        <v>0</v>
      </c>
      <c r="F107" s="1412"/>
      <c r="G107" s="1413">
        <f>SUMIF('Opening TB'!B:B,'Profit &amp; Loss'!A107,'Opening TB'!E:E)-SUMIF('Opening TB'!B:B,'Profit &amp; Loss'!A107,'Opening TB'!D:D)</f>
        <v>0</v>
      </c>
      <c r="H107" s="1419" t="e">
        <f t="shared" ca="1" si="19"/>
        <v>#DIV/0!</v>
      </c>
      <c r="I107" s="1415">
        <f t="shared" si="20"/>
        <v>0</v>
      </c>
      <c r="J107" s="1029"/>
    </row>
    <row r="108" spans="1:10" hidden="1">
      <c r="A108" s="760">
        <f>ETB!B432</f>
        <v>152</v>
      </c>
      <c r="B108" s="1417" t="str">
        <f>+ETB!C432</f>
        <v>Wages</v>
      </c>
      <c r="C108" s="1418"/>
      <c r="D108" s="1412"/>
      <c r="E108" s="1413">
        <f ca="1">-SUMIF(ETB!$P$345:$R$679,'Profit &amp; Loss'!A108,ETB!$Q$345:$Q$679)+SUMIF(ETB!$P$345:$R$679,'Profit &amp; Loss'!A108,ETB!$R$345:$R$679)</f>
        <v>0</v>
      </c>
      <c r="F108" s="1412"/>
      <c r="G108" s="1413">
        <f>SUMIF('Opening TB'!B:B,'Profit &amp; Loss'!A108,'Opening TB'!E:E)-SUMIF('Opening TB'!B:B,'Profit &amp; Loss'!A108,'Opening TB'!D:D)</f>
        <v>0</v>
      </c>
      <c r="H108" s="1419" t="e">
        <f t="shared" ca="1" si="19"/>
        <v>#DIV/0!</v>
      </c>
      <c r="I108" s="1415">
        <f t="shared" si="20"/>
        <v>0</v>
      </c>
      <c r="J108" s="1029"/>
    </row>
    <row r="109" spans="1:10" hidden="1">
      <c r="A109" s="760">
        <f>ETB!B433</f>
        <v>153</v>
      </c>
      <c r="B109" s="1417" t="str">
        <f>+ETB!C433</f>
        <v>Social Security</v>
      </c>
      <c r="C109" s="1418"/>
      <c r="D109" s="1412"/>
      <c r="E109" s="1413">
        <f ca="1">-SUMIF(ETB!$P$345:$R$679,'Profit &amp; Loss'!A109,ETB!$Q$345:$Q$679)+SUMIF(ETB!$P$345:$R$679,'Profit &amp; Loss'!A109,ETB!$R$345:$R$679)</f>
        <v>0</v>
      </c>
      <c r="F109" s="1412"/>
      <c r="G109" s="1413">
        <f>SUMIF('Opening TB'!B:B,'Profit &amp; Loss'!A109,'Opening TB'!E:E)-SUMIF('Opening TB'!B:B,'Profit &amp; Loss'!A109,'Opening TB'!D:D)</f>
        <v>0</v>
      </c>
      <c r="H109" s="1419" t="e">
        <f t="shared" ca="1" si="19"/>
        <v>#DIV/0!</v>
      </c>
      <c r="I109" s="1415">
        <f t="shared" si="20"/>
        <v>0</v>
      </c>
      <c r="J109" s="1029"/>
    </row>
    <row r="110" spans="1:10" hidden="1">
      <c r="A110" s="760">
        <f>ETB!B434</f>
        <v>154</v>
      </c>
      <c r="B110" s="1417" t="str">
        <f>+ETB!C434</f>
        <v>Pensions</v>
      </c>
      <c r="C110" s="1418"/>
      <c r="D110" s="1412"/>
      <c r="E110" s="1413">
        <f ca="1">-SUMIF(ETB!$P$345:$R$679,'Profit &amp; Loss'!A110,ETB!$Q$345:$Q$679)+SUMIF(ETB!$P$345:$R$679,'Profit &amp; Loss'!A110,ETB!$R$345:$R$679)</f>
        <v>0</v>
      </c>
      <c r="F110" s="1412"/>
      <c r="G110" s="1413">
        <f>SUMIF('Opening TB'!B:B,'Profit &amp; Loss'!A110,'Opening TB'!E:E)-SUMIF('Opening TB'!B:B,'Profit &amp; Loss'!A110,'Opening TB'!D:D)</f>
        <v>0</v>
      </c>
      <c r="H110" s="1419" t="e">
        <f t="shared" ca="1" si="19"/>
        <v>#DIV/0!</v>
      </c>
      <c r="I110" s="1415">
        <f t="shared" si="20"/>
        <v>0</v>
      </c>
      <c r="J110" s="1029"/>
    </row>
    <row r="111" spans="1:10" hidden="1">
      <c r="A111" s="760">
        <f>ETB!B435</f>
        <v>156</v>
      </c>
      <c r="B111" s="1417" t="str">
        <f>+ETB!C435</f>
        <v>IFRS 16 Leases</v>
      </c>
      <c r="C111" s="1418"/>
      <c r="D111" s="1412"/>
      <c r="E111" s="1413">
        <f ca="1">-SUMIF(ETB!$P$345:$R$679,'Profit &amp; Loss'!A111,ETB!$Q$345:$Q$679)+SUMIF(ETB!$P$345:$R$679,'Profit &amp; Loss'!A111,ETB!$R$345:$R$679)</f>
        <v>0</v>
      </c>
      <c r="F111" s="1412"/>
      <c r="G111" s="1413">
        <f>SUMIF('Opening TB'!B:B,'Profit &amp; Loss'!A111,'Opening TB'!E:E)-SUMIF('Opening TB'!B:B,'Profit &amp; Loss'!A111,'Opening TB'!D:D)</f>
        <v>0</v>
      </c>
      <c r="H111" s="1419" t="e">
        <f t="shared" ca="1" si="19"/>
        <v>#DIV/0!</v>
      </c>
      <c r="I111" s="1415">
        <f t="shared" si="20"/>
        <v>0</v>
      </c>
      <c r="J111" s="1029"/>
    </row>
    <row r="112" spans="1:10" hidden="1">
      <c r="A112" s="760">
        <f>ETB!B436</f>
        <v>157</v>
      </c>
      <c r="B112" s="1417" t="str">
        <f>+ETB!C436</f>
        <v>Hire of plant and machinery</v>
      </c>
      <c r="C112" s="1418"/>
      <c r="D112" s="1412"/>
      <c r="E112" s="1413">
        <f ca="1">-SUMIF(ETB!$P$345:$R$679,'Profit &amp; Loss'!A112,ETB!$Q$345:$Q$679)+SUMIF(ETB!$P$345:$R$679,'Profit &amp; Loss'!A112,ETB!$R$345:$R$679)</f>
        <v>0</v>
      </c>
      <c r="F112" s="1412"/>
      <c r="G112" s="1413">
        <f>SUMIF('Opening TB'!B:B,'Profit &amp; Loss'!A112,'Opening TB'!E:E)-SUMIF('Opening TB'!B:B,'Profit &amp; Loss'!A112,'Opening TB'!D:D)</f>
        <v>0</v>
      </c>
      <c r="H112" s="1419" t="e">
        <f t="shared" ca="1" si="19"/>
        <v>#DIV/0!</v>
      </c>
      <c r="I112" s="1415">
        <f t="shared" si="20"/>
        <v>0</v>
      </c>
      <c r="J112" s="1029"/>
    </row>
    <row r="113" spans="1:10" hidden="1">
      <c r="A113" s="760">
        <f>ETB!B437</f>
        <v>158</v>
      </c>
      <c r="B113" s="1417" t="str">
        <f>+ETB!C437</f>
        <v>Other Operating leases</v>
      </c>
      <c r="C113" s="1418"/>
      <c r="D113" s="1412"/>
      <c r="E113" s="1413">
        <f ca="1">-SUMIF(ETB!$P$345:$R$679,'Profit &amp; Loss'!A113,ETB!$Q$345:$Q$679)+SUMIF(ETB!$P$345:$R$679,'Profit &amp; Loss'!A113,ETB!$R$345:$R$679)</f>
        <v>0</v>
      </c>
      <c r="F113" s="1412"/>
      <c r="G113" s="1413">
        <f>SUMIF('Opening TB'!B:B,'Profit &amp; Loss'!A113,'Opening TB'!E:E)-SUMIF('Opening TB'!B:B,'Profit &amp; Loss'!A113,'Opening TB'!D:D)</f>
        <v>0</v>
      </c>
      <c r="H113" s="1419" t="e">
        <f t="shared" ca="1" si="19"/>
        <v>#DIV/0!</v>
      </c>
      <c r="I113" s="1415">
        <f t="shared" si="20"/>
        <v>0</v>
      </c>
      <c r="J113" s="1029"/>
    </row>
    <row r="114" spans="1:10" hidden="1">
      <c r="A114" s="760">
        <f>ETB!B438</f>
        <v>159</v>
      </c>
      <c r="B114" s="1417" t="str">
        <f>+ETB!C438</f>
        <v>Haulage</v>
      </c>
      <c r="C114" s="1418"/>
      <c r="D114" s="1412"/>
      <c r="E114" s="1413">
        <f ca="1">-SUMIF(ETB!$P$345:$R$679,'Profit &amp; Loss'!A114,ETB!$Q$345:$Q$679)+SUMIF(ETB!$P$345:$R$679,'Profit &amp; Loss'!A114,ETB!$R$345:$R$679)</f>
        <v>0</v>
      </c>
      <c r="F114" s="1412"/>
      <c r="G114" s="1413">
        <f>SUMIF('Opening TB'!B:B,'Profit &amp; Loss'!A114,'Opening TB'!E:E)-SUMIF('Opening TB'!B:B,'Profit &amp; Loss'!A114,'Opening TB'!D:D)</f>
        <v>0</v>
      </c>
      <c r="H114" s="1419" t="e">
        <f t="shared" ca="1" si="19"/>
        <v>#DIV/0!</v>
      </c>
      <c r="I114" s="1415">
        <f t="shared" si="20"/>
        <v>0</v>
      </c>
      <c r="J114" s="1029"/>
    </row>
    <row r="115" spans="1:10" hidden="1">
      <c r="A115" s="760">
        <f>ETB!B439</f>
        <v>160</v>
      </c>
      <c r="B115" s="1417" t="str">
        <f>+ETB!C439</f>
        <v>Packaging</v>
      </c>
      <c r="C115" s="1418"/>
      <c r="D115" s="1412"/>
      <c r="E115" s="1413">
        <f ca="1">-SUMIF(ETB!$P$345:$R$679,'Profit &amp; Loss'!A115,ETB!$Q$345:$Q$679)+SUMIF(ETB!$P$345:$R$679,'Profit &amp; Loss'!A115,ETB!$R$345:$R$679)</f>
        <v>0</v>
      </c>
      <c r="F115" s="1412"/>
      <c r="G115" s="1413">
        <f>SUMIF('Opening TB'!B:B,'Profit &amp; Loss'!A115,'Opening TB'!E:E)-SUMIF('Opening TB'!B:B,'Profit &amp; Loss'!A115,'Opening TB'!D:D)</f>
        <v>0</v>
      </c>
      <c r="H115" s="1419" t="e">
        <f t="shared" ca="1" si="19"/>
        <v>#DIV/0!</v>
      </c>
      <c r="I115" s="1415">
        <f t="shared" si="20"/>
        <v>0</v>
      </c>
      <c r="J115" s="1029"/>
    </row>
    <row r="116" spans="1:10" hidden="1">
      <c r="A116" s="760">
        <f>ETB!B440</f>
        <v>161</v>
      </c>
      <c r="B116" s="1417" t="str">
        <f>+ETB!C440</f>
        <v>Carriage</v>
      </c>
      <c r="C116" s="1418"/>
      <c r="D116" s="1412"/>
      <c r="E116" s="1413">
        <f ca="1">-SUMIF(ETB!$P$345:$R$679,'Profit &amp; Loss'!A116,ETB!$Q$345:$Q$679)+SUMIF(ETB!$P$345:$R$679,'Profit &amp; Loss'!A116,ETB!$R$345:$R$679)</f>
        <v>0</v>
      </c>
      <c r="F116" s="1412"/>
      <c r="G116" s="1413">
        <f>SUMIF('Opening TB'!B:B,'Profit &amp; Loss'!A116,'Opening TB'!E:E)-SUMIF('Opening TB'!B:B,'Profit &amp; Loss'!A116,'Opening TB'!D:D)</f>
        <v>0</v>
      </c>
      <c r="H116" s="1419" t="e">
        <f t="shared" ca="1" si="19"/>
        <v>#DIV/0!</v>
      </c>
      <c r="I116" s="1415">
        <f t="shared" si="20"/>
        <v>0</v>
      </c>
      <c r="J116" s="1029"/>
    </row>
    <row r="117" spans="1:10" hidden="1">
      <c r="A117" s="760">
        <f>ETB!B441</f>
        <v>162</v>
      </c>
      <c r="B117" s="1417" t="str">
        <f>+ETB!C441</f>
        <v>Storage</v>
      </c>
      <c r="C117" s="1418"/>
      <c r="D117" s="1412"/>
      <c r="E117" s="1413">
        <f ca="1">-SUMIF(ETB!$P$345:$R$679,'Profit &amp; Loss'!A117,ETB!$Q$345:$Q$679)+SUMIF(ETB!$P$345:$R$679,'Profit &amp; Loss'!A117,ETB!$R$345:$R$679)</f>
        <v>0</v>
      </c>
      <c r="F117" s="1412"/>
      <c r="G117" s="1413">
        <f>SUMIF('Opening TB'!B:B,'Profit &amp; Loss'!A117,'Opening TB'!E:E)-SUMIF('Opening TB'!B:B,'Profit &amp; Loss'!A117,'Opening TB'!D:D)</f>
        <v>0</v>
      </c>
      <c r="H117" s="1419" t="e">
        <f t="shared" ca="1" si="19"/>
        <v>#DIV/0!</v>
      </c>
      <c r="I117" s="1415">
        <f t="shared" si="20"/>
        <v>0</v>
      </c>
      <c r="J117" s="1029"/>
    </row>
    <row r="118" spans="1:10" hidden="1">
      <c r="A118" s="760">
        <f>ETB!B442</f>
        <v>163</v>
      </c>
      <c r="B118" s="1417" t="str">
        <f>+ETB!C442</f>
        <v>No Descriptions</v>
      </c>
      <c r="C118" s="1418"/>
      <c r="D118" s="1412"/>
      <c r="E118" s="1413">
        <f ca="1">-SUMIF(ETB!$P$345:$R$679,'Profit &amp; Loss'!A118,ETB!$Q$345:$Q$679)+SUMIF(ETB!$P$345:$R$679,'Profit &amp; Loss'!A118,ETB!$R$345:$R$679)</f>
        <v>0</v>
      </c>
      <c r="F118" s="1412"/>
      <c r="G118" s="1413">
        <f>SUMIF('Opening TB'!B:B,'Profit &amp; Loss'!A118,'Opening TB'!E:E)-SUMIF('Opening TB'!B:B,'Profit &amp; Loss'!A118,'Opening TB'!D:D)</f>
        <v>0</v>
      </c>
      <c r="H118" s="1419" t="e">
        <f t="shared" ca="1" si="19"/>
        <v>#DIV/0!</v>
      </c>
      <c r="I118" s="1415">
        <f t="shared" si="20"/>
        <v>0</v>
      </c>
      <c r="J118" s="1029"/>
    </row>
    <row r="119" spans="1:10" hidden="1">
      <c r="A119" s="760">
        <f>ETB!B443</f>
        <v>164</v>
      </c>
      <c r="B119" s="1417" t="str">
        <f>+ETB!C443</f>
        <v>No Descriptions</v>
      </c>
      <c r="C119" s="1418"/>
      <c r="D119" s="1412"/>
      <c r="E119" s="1413">
        <f ca="1">-SUMIF(ETB!$P$345:$R$679,'Profit &amp; Loss'!A119,ETB!$Q$345:$Q$679)+SUMIF(ETB!$P$345:$R$679,'Profit &amp; Loss'!A119,ETB!$R$345:$R$679)</f>
        <v>0</v>
      </c>
      <c r="F119" s="1412"/>
      <c r="G119" s="1413">
        <f>SUMIF('Opening TB'!B:B,'Profit &amp; Loss'!A119,'Opening TB'!E:E)-SUMIF('Opening TB'!B:B,'Profit &amp; Loss'!A119,'Opening TB'!D:D)</f>
        <v>0</v>
      </c>
      <c r="H119" s="1419" t="e">
        <f t="shared" ca="1" si="19"/>
        <v>#DIV/0!</v>
      </c>
      <c r="I119" s="1415">
        <f t="shared" si="20"/>
        <v>0</v>
      </c>
      <c r="J119" s="1029"/>
    </row>
    <row r="120" spans="1:10" hidden="1">
      <c r="A120" s="760">
        <f>ETB!B444</f>
        <v>165</v>
      </c>
      <c r="B120" s="1417" t="str">
        <f>+ETB!C444</f>
        <v>No Descriptions</v>
      </c>
      <c r="C120" s="1418"/>
      <c r="D120" s="1412"/>
      <c r="E120" s="1413">
        <f ca="1">-SUMIF(ETB!$P$345:$R$679,'Profit &amp; Loss'!A120,ETB!$Q$345:$Q$679)+SUMIF(ETB!$P$345:$R$679,'Profit &amp; Loss'!A120,ETB!$R$345:$R$679)</f>
        <v>0</v>
      </c>
      <c r="F120" s="1412"/>
      <c r="G120" s="1413">
        <f>SUMIF('Opening TB'!B:B,'Profit &amp; Loss'!A120,'Opening TB'!E:E)-SUMIF('Opening TB'!B:B,'Profit &amp; Loss'!A120,'Opening TB'!D:D)</f>
        <v>0</v>
      </c>
      <c r="H120" s="1419" t="e">
        <f t="shared" ca="1" si="19"/>
        <v>#DIV/0!</v>
      </c>
      <c r="I120" s="1415">
        <f t="shared" si="20"/>
        <v>0</v>
      </c>
      <c r="J120" s="1029"/>
    </row>
    <row r="121" spans="1:10" hidden="1">
      <c r="A121" s="760">
        <f>ETB!B445</f>
        <v>172</v>
      </c>
      <c r="B121" s="1417" t="str">
        <f>+ETB!C445</f>
        <v>Amortisation - intang f a</v>
      </c>
      <c r="C121" s="1418"/>
      <c r="D121" s="1412"/>
      <c r="E121" s="1413">
        <f ca="1">-SUMIF(ETB!$P$345:$R$679,'Profit &amp; Loss'!A121,ETB!$Q$345:$Q$679)+SUMIF(ETB!$P$345:$R$679,'Profit &amp; Loss'!A121,ETB!$R$345:$R$679)</f>
        <v>0</v>
      </c>
      <c r="F121" s="1412"/>
      <c r="G121" s="1413">
        <f>SUMIF('Opening TB'!B:B,'Profit &amp; Loss'!A121,'Opening TB'!E:E)-SUMIF('Opening TB'!B:B,'Profit &amp; Loss'!A121,'Opening TB'!D:D)</f>
        <v>0</v>
      </c>
      <c r="H121" s="1419" t="e">
        <f t="shared" ca="1" si="19"/>
        <v>#DIV/0!</v>
      </c>
      <c r="I121" s="1415">
        <f t="shared" si="20"/>
        <v>0</v>
      </c>
      <c r="J121" s="1029"/>
    </row>
    <row r="122" spans="1:10" hidden="1">
      <c r="A122" s="760">
        <f>ETB!B446</f>
        <v>173</v>
      </c>
      <c r="B122" s="1417" t="str">
        <f>+ETB!C446</f>
        <v>Depreciation - tang f a</v>
      </c>
      <c r="C122" s="1418"/>
      <c r="D122" s="1412"/>
      <c r="E122" s="1413">
        <f ca="1">-SUMIF(ETB!$P$345:$R$679,'Profit &amp; Loss'!A122,ETB!$Q$345:$Q$679)+SUMIF(ETB!$P$345:$R$679,'Profit &amp; Loss'!A122,ETB!$R$345:$R$679)</f>
        <v>0</v>
      </c>
      <c r="F122" s="1412"/>
      <c r="G122" s="1413">
        <f>SUMIF('Opening TB'!B:B,'Profit &amp; Loss'!A122,'Opening TB'!E:E)-SUMIF('Opening TB'!B:B,'Profit &amp; Loss'!A122,'Opening TB'!D:D)</f>
        <v>0</v>
      </c>
      <c r="H122" s="1419" t="e">
        <f t="shared" ca="1" si="19"/>
        <v>#DIV/0!</v>
      </c>
      <c r="I122" s="1415">
        <f t="shared" si="20"/>
        <v>0</v>
      </c>
      <c r="J122" s="1029"/>
    </row>
    <row r="123" spans="1:10" hidden="1">
      <c r="A123" s="760">
        <f>ETB!B447</f>
        <v>174</v>
      </c>
      <c r="B123" s="1417" t="str">
        <f>+ETB!C447</f>
        <v>Profit/loss on sale intang f a</v>
      </c>
      <c r="C123" s="1418"/>
      <c r="D123" s="1412"/>
      <c r="E123" s="1413">
        <f ca="1">-SUMIF(ETB!$P$345:$R$679,'Profit &amp; Loss'!A123,ETB!$Q$345:$Q$679)+SUMIF(ETB!$P$345:$R$679,'Profit &amp; Loss'!A123,ETB!$R$345:$R$679)</f>
        <v>0</v>
      </c>
      <c r="F123" s="1412"/>
      <c r="G123" s="1413">
        <f>SUMIF('Opening TB'!B:B,'Profit &amp; Loss'!A123,'Opening TB'!E:E)-SUMIF('Opening TB'!B:B,'Profit &amp; Loss'!A123,'Opening TB'!D:D)</f>
        <v>0</v>
      </c>
      <c r="H123" s="1419" t="e">
        <f t="shared" ca="1" si="19"/>
        <v>#DIV/0!</v>
      </c>
      <c r="I123" s="1415">
        <f t="shared" si="20"/>
        <v>0</v>
      </c>
      <c r="J123" s="1029"/>
    </row>
    <row r="124" spans="1:10" hidden="1">
      <c r="A124" s="760">
        <f>ETB!B448</f>
        <v>175</v>
      </c>
      <c r="B124" s="1417" t="str">
        <f>+ETB!C448</f>
        <v>Profit/loss on sale tang f a</v>
      </c>
      <c r="C124" s="1418"/>
      <c r="D124" s="1412"/>
      <c r="E124" s="1413">
        <f ca="1">-SUMIF(ETB!$P$345:$R$679,'Profit &amp; Loss'!A124,ETB!$Q$345:$Q$679)+SUMIF(ETB!$P$345:$R$679,'Profit &amp; Loss'!A124,ETB!$R$345:$R$679)</f>
        <v>0</v>
      </c>
      <c r="F124" s="1412"/>
      <c r="G124" s="1413">
        <f>SUMIF('Opening TB'!B:B,'Profit &amp; Loss'!A124,'Opening TB'!E:E)-SUMIF('Opening TB'!B:B,'Profit &amp; Loss'!A124,'Opening TB'!D:D)</f>
        <v>0</v>
      </c>
      <c r="H124" s="1419" t="e">
        <f t="shared" ca="1" si="19"/>
        <v>#DIV/0!</v>
      </c>
      <c r="I124" s="1415">
        <f t="shared" si="20"/>
        <v>0</v>
      </c>
      <c r="J124" s="1029"/>
    </row>
    <row r="125" spans="1:10" hidden="1">
      <c r="A125" s="760">
        <f>ETB!B449</f>
        <v>176</v>
      </c>
      <c r="B125" s="1417" t="str">
        <f>+ETB!C449</f>
        <v>Profit/loss on sale f a invest</v>
      </c>
      <c r="C125" s="1418"/>
      <c r="D125" s="1412"/>
      <c r="E125" s="1413">
        <f ca="1">-SUMIF(ETB!$P$345:$R$679,'Profit &amp; Loss'!A125,ETB!$Q$345:$Q$679)+SUMIF(ETB!$P$345:$R$679,'Profit &amp; Loss'!A125,ETB!$R$345:$R$679)</f>
        <v>0</v>
      </c>
      <c r="F125" s="1412"/>
      <c r="G125" s="1413">
        <f>SUMIF('Opening TB'!B:B,'Profit &amp; Loss'!A125,'Opening TB'!E:E)-SUMIF('Opening TB'!B:B,'Profit &amp; Loss'!A125,'Opening TB'!D:D)</f>
        <v>0</v>
      </c>
      <c r="H125" s="1419" t="e">
        <f t="shared" ca="1" si="19"/>
        <v>#DIV/0!</v>
      </c>
      <c r="I125" s="1415">
        <f t="shared" si="20"/>
        <v>0</v>
      </c>
      <c r="J125" s="1029"/>
    </row>
    <row r="126" spans="1:10" hidden="1">
      <c r="A126" s="760">
        <f>ETB!B450</f>
        <v>177</v>
      </c>
      <c r="B126" s="1417" t="str">
        <f>+ETB!C450</f>
        <v>Impairment losses - intang f a</v>
      </c>
      <c r="C126" s="1418"/>
      <c r="D126" s="1412"/>
      <c r="E126" s="1413">
        <f ca="1">-SUMIF(ETB!$P$345:$R$679,'Profit &amp; Loss'!A126,ETB!$Q$345:$Q$679)+SUMIF(ETB!$P$345:$R$679,'Profit &amp; Loss'!A126,ETB!$R$345:$R$679)</f>
        <v>0</v>
      </c>
      <c r="F126" s="1412"/>
      <c r="G126" s="1413">
        <f>SUMIF('Opening TB'!B:B,'Profit &amp; Loss'!A126,'Opening TB'!E:E)-SUMIF('Opening TB'!B:B,'Profit &amp; Loss'!A126,'Opening TB'!D:D)</f>
        <v>0</v>
      </c>
      <c r="H126" s="1419" t="e">
        <f t="shared" ca="1" si="19"/>
        <v>#DIV/0!</v>
      </c>
      <c r="I126" s="1415">
        <f t="shared" si="20"/>
        <v>0</v>
      </c>
      <c r="J126" s="1029"/>
    </row>
    <row r="127" spans="1:10" hidden="1">
      <c r="A127" s="760">
        <f>ETB!B451</f>
        <v>178</v>
      </c>
      <c r="B127" s="1417" t="str">
        <f>+ETB!C451</f>
        <v>Impairment losses - tang f a</v>
      </c>
      <c r="C127" s="1418"/>
      <c r="D127" s="1412"/>
      <c r="E127" s="1413">
        <f ca="1">-SUMIF(ETB!$P$345:$R$679,'Profit &amp; Loss'!A127,ETB!$Q$345:$Q$679)+SUMIF(ETB!$P$345:$R$679,'Profit &amp; Loss'!A127,ETB!$R$345:$R$679)</f>
        <v>0</v>
      </c>
      <c r="F127" s="1412"/>
      <c r="G127" s="1413">
        <f>SUMIF('Opening TB'!B:B,'Profit &amp; Loss'!A127,'Opening TB'!E:E)-SUMIF('Opening TB'!B:B,'Profit &amp; Loss'!A127,'Opening TB'!D:D)</f>
        <v>0</v>
      </c>
      <c r="H127" s="1419" t="e">
        <f t="shared" ca="1" si="19"/>
        <v>#DIV/0!</v>
      </c>
      <c r="I127" s="1415">
        <f t="shared" si="20"/>
        <v>0</v>
      </c>
      <c r="J127" s="1029"/>
    </row>
    <row r="128" spans="1:10" hidden="1">
      <c r="A128" s="760">
        <f>ETB!B452</f>
        <v>179</v>
      </c>
      <c r="B128" s="1417" t="str">
        <f>+ETB!C452</f>
        <v>Exceptional items</v>
      </c>
      <c r="C128" s="1418"/>
      <c r="D128" s="1412"/>
      <c r="E128" s="1413">
        <f ca="1">-SUMIF(ETB!$P$345:$R$679,'Profit &amp; Loss'!A128,ETB!$Q$345:$Q$679)+SUMIF(ETB!$P$345:$R$679,'Profit &amp; Loss'!A128,ETB!$R$345:$R$679)</f>
        <v>0</v>
      </c>
      <c r="F128" s="1412"/>
      <c r="G128" s="1413">
        <f>SUMIF('Opening TB'!B:B,'Profit &amp; Loss'!A128,'Opening TB'!E:E)-SUMIF('Opening TB'!B:B,'Profit &amp; Loss'!A128,'Opening TB'!D:D)</f>
        <v>0</v>
      </c>
      <c r="H128" s="1419" t="e">
        <f t="shared" ca="1" si="19"/>
        <v>#DIV/0!</v>
      </c>
      <c r="I128" s="1415">
        <f t="shared" si="20"/>
        <v>0</v>
      </c>
      <c r="J128" s="1029"/>
    </row>
    <row r="129" spans="1:10" hidden="1">
      <c r="A129" s="760">
        <f>ETB!B453</f>
        <v>180</v>
      </c>
      <c r="B129" s="1417" t="str">
        <f>+ETB!C453</f>
        <v>Gain/loss on revaln of assets</v>
      </c>
      <c r="C129" s="1418"/>
      <c r="D129" s="1412"/>
      <c r="E129" s="1413">
        <f ca="1">-SUMIF(ETB!$P$345:$R$679,'Profit &amp; Loss'!A129,ETB!$Q$345:$Q$679)+SUMIF(ETB!$P$345:$R$679,'Profit &amp; Loss'!A129,ETB!$R$345:$R$679)</f>
        <v>0</v>
      </c>
      <c r="F129" s="1412"/>
      <c r="G129" s="1413">
        <f>SUMIF('Opening TB'!B:B,'Profit &amp; Loss'!A129,'Opening TB'!E:E)-SUMIF('Opening TB'!B:B,'Profit &amp; Loss'!A129,'Opening TB'!D:D)</f>
        <v>0</v>
      </c>
      <c r="H129" s="1419" t="e">
        <f t="shared" ca="1" si="19"/>
        <v>#DIV/0!</v>
      </c>
      <c r="I129" s="1415">
        <f t="shared" si="20"/>
        <v>0</v>
      </c>
      <c r="J129" s="1029"/>
    </row>
    <row r="130" spans="1:10" hidden="1">
      <c r="A130" s="760">
        <f>ETB!B454</f>
        <v>185</v>
      </c>
      <c r="B130" s="1417" t="str">
        <f>+ETB!C454</f>
        <v>Director's remuneration</v>
      </c>
      <c r="C130" s="1418"/>
      <c r="D130" s="1412"/>
      <c r="E130" s="1413">
        <f ca="1">-SUMIF(ETB!$P$345:$R$679,'Profit &amp; Loss'!A130,ETB!$Q$345:$Q$679)+SUMIF(ETB!$P$345:$R$679,'Profit &amp; Loss'!A130,ETB!$R$345:$R$679)</f>
        <v>0</v>
      </c>
      <c r="F130" s="1412"/>
      <c r="G130" s="1413">
        <f>SUMIF('Opening TB'!B:B,'Profit &amp; Loss'!A130,'Opening TB'!E:E)-SUMIF('Opening TB'!B:B,'Profit &amp; Loss'!A130,'Opening TB'!D:D)</f>
        <v>0</v>
      </c>
      <c r="H130" s="1419" t="e">
        <f t="shared" ca="1" si="19"/>
        <v>#DIV/0!</v>
      </c>
      <c r="I130" s="1415">
        <f t="shared" si="20"/>
        <v>0</v>
      </c>
      <c r="J130" s="1029"/>
    </row>
    <row r="131" spans="1:10" hidden="1">
      <c r="A131" s="760">
        <f>ETB!B455</f>
        <v>186</v>
      </c>
      <c r="B131" s="1417" t="str">
        <f>+ETB!C455</f>
        <v>Wages</v>
      </c>
      <c r="C131" s="1418"/>
      <c r="D131" s="1412"/>
      <c r="E131" s="1413">
        <f ca="1">-SUMIF(ETB!$P$345:$R$679,'Profit &amp; Loss'!A131,ETB!$Q$345:$Q$679)+SUMIF(ETB!$P$345:$R$679,'Profit &amp; Loss'!A131,ETB!$R$345:$R$679)</f>
        <v>0</v>
      </c>
      <c r="F131" s="1412"/>
      <c r="G131" s="1413">
        <f>SUMIF('Opening TB'!B:B,'Profit &amp; Loss'!A131,'Opening TB'!E:E)-SUMIF('Opening TB'!B:B,'Profit &amp; Loss'!A131,'Opening TB'!D:D)</f>
        <v>0</v>
      </c>
      <c r="H131" s="1419" t="e">
        <f t="shared" ca="1" si="19"/>
        <v>#DIV/0!</v>
      </c>
      <c r="I131" s="1415">
        <f t="shared" si="20"/>
        <v>0</v>
      </c>
      <c r="J131" s="1029"/>
    </row>
    <row r="132" spans="1:10" hidden="1">
      <c r="A132" s="760">
        <f>ETB!B456</f>
        <v>187</v>
      </c>
      <c r="B132" s="1417" t="str">
        <f>+ETB!C456</f>
        <v>Social Security</v>
      </c>
      <c r="C132" s="1418"/>
      <c r="D132" s="1412"/>
      <c r="E132" s="1413">
        <f ca="1">-SUMIF(ETB!$P$345:$R$679,'Profit &amp; Loss'!A132,ETB!$Q$345:$Q$679)+SUMIF(ETB!$P$345:$R$679,'Profit &amp; Loss'!A132,ETB!$R$345:$R$679)</f>
        <v>0</v>
      </c>
      <c r="F132" s="1412"/>
      <c r="G132" s="1413">
        <f>SUMIF('Opening TB'!B:B,'Profit &amp; Loss'!A132,'Opening TB'!E:E)-SUMIF('Opening TB'!B:B,'Profit &amp; Loss'!A132,'Opening TB'!D:D)</f>
        <v>0</v>
      </c>
      <c r="H132" s="1419" t="e">
        <f t="shared" ca="1" si="19"/>
        <v>#DIV/0!</v>
      </c>
      <c r="I132" s="1415">
        <f t="shared" si="20"/>
        <v>0</v>
      </c>
      <c r="J132" s="1029"/>
    </row>
    <row r="133" spans="1:10" hidden="1">
      <c r="A133" s="760">
        <f>ETB!B457</f>
        <v>188</v>
      </c>
      <c r="B133" s="1417" t="str">
        <f>+ETB!C457</f>
        <v>Pensions</v>
      </c>
      <c r="C133" s="1418"/>
      <c r="D133" s="1412"/>
      <c r="E133" s="1413">
        <f ca="1">-SUMIF(ETB!$P$345:$R$679,'Profit &amp; Loss'!A133,ETB!$Q$345:$Q$679)+SUMIF(ETB!$P$345:$R$679,'Profit &amp; Loss'!A133,ETB!$R$345:$R$679)</f>
        <v>0</v>
      </c>
      <c r="F133" s="1412"/>
      <c r="G133" s="1413">
        <f>SUMIF('Opening TB'!B:B,'Profit &amp; Loss'!A133,'Opening TB'!E:E)-SUMIF('Opening TB'!B:B,'Profit &amp; Loss'!A133,'Opening TB'!D:D)</f>
        <v>0</v>
      </c>
      <c r="H133" s="1419" t="e">
        <f t="shared" ca="1" si="19"/>
        <v>#DIV/0!</v>
      </c>
      <c r="I133" s="1415">
        <f t="shared" si="20"/>
        <v>0</v>
      </c>
      <c r="J133" s="1029"/>
    </row>
    <row r="134" spans="1:10" hidden="1">
      <c r="A134" s="760">
        <f>ETB!B458</f>
        <v>190</v>
      </c>
      <c r="B134" s="1417" t="str">
        <f>+ETB!C458</f>
        <v>IFRS 16 Leases</v>
      </c>
      <c r="C134" s="1418"/>
      <c r="D134" s="1412"/>
      <c r="E134" s="1413">
        <f ca="1">-SUMIF(ETB!$P$345:$R$679,'Profit &amp; Loss'!A134,ETB!$Q$345:$Q$679)+SUMIF(ETB!$P$345:$R$679,'Profit &amp; Loss'!A134,ETB!$R$345:$R$679)</f>
        <v>0</v>
      </c>
      <c r="F134" s="1412"/>
      <c r="G134" s="1413">
        <f>SUMIF('Opening TB'!B:B,'Profit &amp; Loss'!A134,'Opening TB'!E:E)-SUMIF('Opening TB'!B:B,'Profit &amp; Loss'!A134,'Opening TB'!D:D)</f>
        <v>0</v>
      </c>
      <c r="H134" s="1419" t="e">
        <f t="shared" ca="1" si="19"/>
        <v>#DIV/0!</v>
      </c>
      <c r="I134" s="1415">
        <f t="shared" si="20"/>
        <v>0</v>
      </c>
      <c r="J134" s="1029"/>
    </row>
    <row r="135" spans="1:10" hidden="1">
      <c r="A135" s="760">
        <f>ETB!B459</f>
        <v>191</v>
      </c>
      <c r="B135" s="1417" t="str">
        <f>+ETB!C459</f>
        <v>Hire of plant and machinery</v>
      </c>
      <c r="C135" s="1418"/>
      <c r="D135" s="1412"/>
      <c r="E135" s="1413">
        <f ca="1">-SUMIF(ETB!$P$345:$R$679,'Profit &amp; Loss'!A135,ETB!$Q$345:$Q$679)+SUMIF(ETB!$P$345:$R$679,'Profit &amp; Loss'!A135,ETB!$R$345:$R$679)</f>
        <v>0</v>
      </c>
      <c r="F135" s="1412"/>
      <c r="G135" s="1413">
        <f>SUMIF('Opening TB'!B:B,'Profit &amp; Loss'!A135,'Opening TB'!E:E)-SUMIF('Opening TB'!B:B,'Profit &amp; Loss'!A135,'Opening TB'!D:D)</f>
        <v>0</v>
      </c>
      <c r="H135" s="1419" t="e">
        <f t="shared" ca="1" si="19"/>
        <v>#DIV/0!</v>
      </c>
      <c r="I135" s="1415">
        <f t="shared" si="20"/>
        <v>0</v>
      </c>
      <c r="J135" s="1029"/>
    </row>
    <row r="136" spans="1:10" hidden="1">
      <c r="A136" s="760">
        <f>ETB!B460</f>
        <v>192</v>
      </c>
      <c r="B136" s="1417" t="str">
        <f>+ETB!C460</f>
        <v>Other Operating leases</v>
      </c>
      <c r="C136" s="1418"/>
      <c r="D136" s="1412"/>
      <c r="E136" s="1413">
        <f ca="1">-SUMIF(ETB!$P$345:$R$679,'Profit &amp; Loss'!A136,ETB!$Q$345:$Q$679)+SUMIF(ETB!$P$345:$R$679,'Profit &amp; Loss'!A136,ETB!$R$345:$R$679)</f>
        <v>0</v>
      </c>
      <c r="F136" s="1412"/>
      <c r="G136" s="1413">
        <f>SUMIF('Opening TB'!B:B,'Profit &amp; Loss'!A136,'Opening TB'!E:E)-SUMIF('Opening TB'!B:B,'Profit &amp; Loss'!A136,'Opening TB'!D:D)</f>
        <v>0</v>
      </c>
      <c r="H136" s="1419" t="e">
        <f t="shared" ca="1" si="19"/>
        <v>#DIV/0!</v>
      </c>
      <c r="I136" s="1415">
        <f t="shared" si="20"/>
        <v>0</v>
      </c>
      <c r="J136" s="1029"/>
    </row>
    <row r="137" spans="1:10" hidden="1">
      <c r="A137" s="760">
        <f>ETB!B461</f>
        <v>193</v>
      </c>
      <c r="B137" s="1417" t="str">
        <f>+ETB!C461</f>
        <v>No Descriptions</v>
      </c>
      <c r="C137" s="1418"/>
      <c r="D137" s="1412"/>
      <c r="E137" s="1413">
        <f ca="1">-SUMIF(ETB!$P$345:$R$679,'Profit &amp; Loss'!A137,ETB!$Q$345:$Q$679)+SUMIF(ETB!$P$345:$R$679,'Profit &amp; Loss'!A137,ETB!$R$345:$R$679)</f>
        <v>0</v>
      </c>
      <c r="F137" s="1412"/>
      <c r="G137" s="1413">
        <f>SUMIF('Opening TB'!B:B,'Profit &amp; Loss'!A137,'Opening TB'!E:E)-SUMIF('Opening TB'!B:B,'Profit &amp; Loss'!A137,'Opening TB'!D:D)</f>
        <v>0</v>
      </c>
      <c r="H137" s="1419" t="e">
        <f t="shared" ca="1" si="19"/>
        <v>#DIV/0!</v>
      </c>
      <c r="I137" s="1415">
        <f t="shared" si="20"/>
        <v>0</v>
      </c>
      <c r="J137" s="1029"/>
    </row>
    <row r="138" spans="1:10" hidden="1">
      <c r="A138" s="760">
        <f>ETB!B462</f>
        <v>194</v>
      </c>
      <c r="B138" s="1417" t="str">
        <f>+ETB!C462</f>
        <v>No Descriptions</v>
      </c>
      <c r="C138" s="1418"/>
      <c r="D138" s="1412"/>
      <c r="E138" s="1413">
        <f ca="1">-SUMIF(ETB!$P$345:$R$679,'Profit &amp; Loss'!A138,ETB!$Q$345:$Q$679)+SUMIF(ETB!$P$345:$R$679,'Profit &amp; Loss'!A138,ETB!$R$345:$R$679)</f>
        <v>0</v>
      </c>
      <c r="F138" s="1412"/>
      <c r="G138" s="1413">
        <f>SUMIF('Opening TB'!B:B,'Profit &amp; Loss'!A138,'Opening TB'!E:E)-SUMIF('Opening TB'!B:B,'Profit &amp; Loss'!A138,'Opening TB'!D:D)</f>
        <v>0</v>
      </c>
      <c r="H138" s="1419" t="e">
        <f t="shared" ca="1" si="19"/>
        <v>#DIV/0!</v>
      </c>
      <c r="I138" s="1415">
        <f t="shared" si="20"/>
        <v>0</v>
      </c>
      <c r="J138" s="1029"/>
    </row>
    <row r="139" spans="1:10" hidden="1">
      <c r="A139" s="760">
        <f>ETB!B463</f>
        <v>195</v>
      </c>
      <c r="B139" s="1417" t="str">
        <f>+ETB!C463</f>
        <v>No Descriptions</v>
      </c>
      <c r="C139" s="1418"/>
      <c r="D139" s="1412"/>
      <c r="E139" s="1413">
        <f ca="1">-SUMIF(ETB!$P$345:$R$679,'Profit &amp; Loss'!A139,ETB!$Q$345:$Q$679)+SUMIF(ETB!$P$345:$R$679,'Profit &amp; Loss'!A139,ETB!$R$345:$R$679)</f>
        <v>0</v>
      </c>
      <c r="F139" s="1412"/>
      <c r="G139" s="1413">
        <f>SUMIF('Opening TB'!B:B,'Profit &amp; Loss'!A139,'Opening TB'!E:E)-SUMIF('Opening TB'!B:B,'Profit &amp; Loss'!A139,'Opening TB'!D:D)</f>
        <v>0</v>
      </c>
      <c r="H139" s="1419" t="e">
        <f t="shared" ca="1" si="19"/>
        <v>#DIV/0!</v>
      </c>
      <c r="I139" s="1415">
        <f t="shared" si="20"/>
        <v>0</v>
      </c>
      <c r="J139" s="1029"/>
    </row>
    <row r="140" spans="1:10" hidden="1">
      <c r="A140" s="760">
        <f>ETB!B464</f>
        <v>206</v>
      </c>
      <c r="B140" s="1417" t="str">
        <f>+ETB!C464</f>
        <v>Donations</v>
      </c>
      <c r="C140" s="1418"/>
      <c r="D140" s="1412"/>
      <c r="E140" s="1413">
        <f ca="1">-SUMIF(ETB!$P$345:$R$679,'Profit &amp; Loss'!A140,ETB!$Q$345:$Q$679)+SUMIF(ETB!$P$345:$R$679,'Profit &amp; Loss'!A140,ETB!$R$345:$R$679)</f>
        <v>0</v>
      </c>
      <c r="F140" s="1412"/>
      <c r="G140" s="1413">
        <f>SUMIF('Opening TB'!B:B,'Profit &amp; Loss'!A140,'Opening TB'!E:E)-SUMIF('Opening TB'!B:B,'Profit &amp; Loss'!A140,'Opening TB'!D:D)</f>
        <v>0</v>
      </c>
      <c r="H140" s="1419" t="e">
        <f t="shared" ca="1" si="19"/>
        <v>#DIV/0!</v>
      </c>
      <c r="I140" s="1415">
        <f t="shared" si="20"/>
        <v>0</v>
      </c>
      <c r="J140" s="1029"/>
    </row>
    <row r="141" spans="1:10" hidden="1">
      <c r="A141" s="760">
        <f>ETB!B465</f>
        <v>207</v>
      </c>
      <c r="B141" s="1417" t="str">
        <f>+ETB!C465</f>
        <v>Amortisation - intang f a</v>
      </c>
      <c r="C141" s="1418"/>
      <c r="D141" s="1412"/>
      <c r="E141" s="1413">
        <f ca="1">-SUMIF(ETB!$P$345:$R$679,'Profit &amp; Loss'!A141,ETB!$Q$345:$Q$679)+SUMIF(ETB!$P$345:$R$679,'Profit &amp; Loss'!A141,ETB!$R$345:$R$679)</f>
        <v>0</v>
      </c>
      <c r="F141" s="1412"/>
      <c r="G141" s="1413">
        <f>SUMIF('Opening TB'!B:B,'Profit &amp; Loss'!A141,'Opening TB'!E:E)-SUMIF('Opening TB'!B:B,'Profit &amp; Loss'!A141,'Opening TB'!D:D)</f>
        <v>0</v>
      </c>
      <c r="H141" s="1419" t="e">
        <f t="shared" ca="1" si="19"/>
        <v>#DIV/0!</v>
      </c>
      <c r="I141" s="1415">
        <f t="shared" si="20"/>
        <v>0</v>
      </c>
      <c r="J141" s="1029"/>
    </row>
    <row r="142" spans="1:10" hidden="1">
      <c r="A142" s="760">
        <f>ETB!B466</f>
        <v>208</v>
      </c>
      <c r="B142" s="1417" t="str">
        <f>+ETB!C466</f>
        <v>Depreciation - tang f a</v>
      </c>
      <c r="C142" s="1418"/>
      <c r="D142" s="1412"/>
      <c r="E142" s="1413">
        <f ca="1">-SUMIF(ETB!$P$345:$R$679,'Profit &amp; Loss'!A142,ETB!$Q$345:$Q$679)+SUMIF(ETB!$P$345:$R$679,'Profit &amp; Loss'!A142,ETB!$R$345:$R$679)</f>
        <v>0</v>
      </c>
      <c r="F142" s="1412"/>
      <c r="G142" s="1413">
        <f>SUMIF('Opening TB'!B:B,'Profit &amp; Loss'!A142,'Opening TB'!E:E)-SUMIF('Opening TB'!B:B,'Profit &amp; Loss'!A142,'Opening TB'!D:D)</f>
        <v>0</v>
      </c>
      <c r="H142" s="1419" t="e">
        <f t="shared" ca="1" si="19"/>
        <v>#DIV/0!</v>
      </c>
      <c r="I142" s="1415">
        <f t="shared" si="20"/>
        <v>0</v>
      </c>
      <c r="J142" s="1029"/>
    </row>
    <row r="143" spans="1:10" hidden="1">
      <c r="A143" s="760">
        <f>ETB!B467</f>
        <v>209</v>
      </c>
      <c r="B143" s="1417" t="str">
        <f>+ETB!C467</f>
        <v>Profit/loss on sale intang f a</v>
      </c>
      <c r="C143" s="1418"/>
      <c r="D143" s="1412"/>
      <c r="E143" s="1413">
        <f ca="1">-SUMIF(ETB!$P$345:$R$679,'Profit &amp; Loss'!A143,ETB!$Q$345:$Q$679)+SUMIF(ETB!$P$345:$R$679,'Profit &amp; Loss'!A143,ETB!$R$345:$R$679)</f>
        <v>0</v>
      </c>
      <c r="F143" s="1412"/>
      <c r="G143" s="1413">
        <f>SUMIF('Opening TB'!B:B,'Profit &amp; Loss'!A143,'Opening TB'!E:E)-SUMIF('Opening TB'!B:B,'Profit &amp; Loss'!A143,'Opening TB'!D:D)</f>
        <v>0</v>
      </c>
      <c r="H143" s="1419" t="e">
        <f t="shared" ca="1" si="19"/>
        <v>#DIV/0!</v>
      </c>
      <c r="I143" s="1415">
        <f t="shared" si="20"/>
        <v>0</v>
      </c>
      <c r="J143" s="1029"/>
    </row>
    <row r="144" spans="1:10" hidden="1">
      <c r="A144" s="760">
        <f>ETB!B468</f>
        <v>210</v>
      </c>
      <c r="B144" s="1417" t="str">
        <f>+ETB!C468</f>
        <v>Profit/loss on sale tang f a</v>
      </c>
      <c r="C144" s="1418"/>
      <c r="D144" s="1412"/>
      <c r="E144" s="1413">
        <f ca="1">-SUMIF(ETB!$P$345:$R$679,'Profit &amp; Loss'!A144,ETB!$Q$345:$Q$679)+SUMIF(ETB!$P$345:$R$679,'Profit &amp; Loss'!A144,ETB!$R$345:$R$679)</f>
        <v>0</v>
      </c>
      <c r="F144" s="1412"/>
      <c r="G144" s="1413">
        <f>SUMIF('Opening TB'!B:B,'Profit &amp; Loss'!A144,'Opening TB'!E:E)-SUMIF('Opening TB'!B:B,'Profit &amp; Loss'!A144,'Opening TB'!D:D)</f>
        <v>0</v>
      </c>
      <c r="H144" s="1419" t="e">
        <f t="shared" ca="1" si="19"/>
        <v>#DIV/0!</v>
      </c>
      <c r="I144" s="1415">
        <f t="shared" si="20"/>
        <v>0</v>
      </c>
      <c r="J144" s="1029"/>
    </row>
    <row r="145" spans="1:10" hidden="1">
      <c r="A145" s="760">
        <f>ETB!B469</f>
        <v>211</v>
      </c>
      <c r="B145" s="1417" t="str">
        <f>+ETB!C469</f>
        <v>Profit/loss on sale f a invest</v>
      </c>
      <c r="C145" s="1418"/>
      <c r="D145" s="1412"/>
      <c r="E145" s="1413">
        <f ca="1">-SUMIF(ETB!$P$345:$R$679,'Profit &amp; Loss'!A145,ETB!$Q$345:$Q$679)+SUMIF(ETB!$P$345:$R$679,'Profit &amp; Loss'!A145,ETB!$R$345:$R$679)</f>
        <v>0</v>
      </c>
      <c r="F145" s="1412"/>
      <c r="G145" s="1413">
        <f>SUMIF('Opening TB'!B:B,'Profit &amp; Loss'!A145,'Opening TB'!E:E)-SUMIF('Opening TB'!B:B,'Profit &amp; Loss'!A145,'Opening TB'!D:D)</f>
        <v>0</v>
      </c>
      <c r="H145" s="1419" t="e">
        <f t="shared" ca="1" si="19"/>
        <v>#DIV/0!</v>
      </c>
      <c r="I145" s="1415">
        <f t="shared" si="20"/>
        <v>0</v>
      </c>
      <c r="J145" s="1029"/>
    </row>
    <row r="146" spans="1:10" hidden="1">
      <c r="A146" s="760">
        <f>ETB!B470</f>
        <v>212</v>
      </c>
      <c r="B146" s="1417" t="str">
        <f>+ETB!C470</f>
        <v>Impairment losses - intang f a</v>
      </c>
      <c r="C146" s="1418"/>
      <c r="D146" s="1412"/>
      <c r="E146" s="1413">
        <f ca="1">-SUMIF(ETB!$P$345:$R$679,'Profit &amp; Loss'!A146,ETB!$Q$345:$Q$679)+SUMIF(ETB!$P$345:$R$679,'Profit &amp; Loss'!A146,ETB!$R$345:$R$679)</f>
        <v>0</v>
      </c>
      <c r="F146" s="1412"/>
      <c r="G146" s="1413">
        <f>SUMIF('Opening TB'!B:B,'Profit &amp; Loss'!A146,'Opening TB'!E:E)-SUMIF('Opening TB'!B:B,'Profit &amp; Loss'!A146,'Opening TB'!D:D)</f>
        <v>0</v>
      </c>
      <c r="H146" s="1419" t="e">
        <f t="shared" ca="1" si="19"/>
        <v>#DIV/0!</v>
      </c>
      <c r="I146" s="1415">
        <f t="shared" si="20"/>
        <v>0</v>
      </c>
      <c r="J146" s="1029"/>
    </row>
    <row r="147" spans="1:10" hidden="1">
      <c r="A147" s="760">
        <f>ETB!B471</f>
        <v>213</v>
      </c>
      <c r="B147" s="1417" t="str">
        <f>+ETB!C471</f>
        <v>Impairment losses - tang f a</v>
      </c>
      <c r="C147" s="1418"/>
      <c r="D147" s="1412"/>
      <c r="E147" s="1413">
        <f ca="1">-SUMIF(ETB!$P$345:$R$679,'Profit &amp; Loss'!A147,ETB!$Q$345:$Q$679)+SUMIF(ETB!$P$345:$R$679,'Profit &amp; Loss'!A147,ETB!$R$345:$R$679)</f>
        <v>0</v>
      </c>
      <c r="F147" s="1412"/>
      <c r="G147" s="1413">
        <f>SUMIF('Opening TB'!B:B,'Profit &amp; Loss'!A147,'Opening TB'!E:E)-SUMIF('Opening TB'!B:B,'Profit &amp; Loss'!A147,'Opening TB'!D:D)</f>
        <v>0</v>
      </c>
      <c r="H147" s="1419" t="e">
        <f t="shared" ca="1" si="19"/>
        <v>#DIV/0!</v>
      </c>
      <c r="I147" s="1415">
        <f t="shared" si="20"/>
        <v>0</v>
      </c>
      <c r="J147" s="1029"/>
    </row>
    <row r="148" spans="1:10" hidden="1">
      <c r="A148" s="760">
        <f>ETB!B472</f>
        <v>214</v>
      </c>
      <c r="B148" s="1417" t="str">
        <f>+ETB!C472</f>
        <v>Exceptional items</v>
      </c>
      <c r="C148" s="1418"/>
      <c r="D148" s="1412"/>
      <c r="E148" s="1413">
        <f ca="1">-SUMIF(ETB!$P$345:$R$679,'Profit &amp; Loss'!A148,ETB!$Q$345:$Q$679)+SUMIF(ETB!$P$345:$R$679,'Profit &amp; Loss'!A148,ETB!$R$345:$R$679)</f>
        <v>0</v>
      </c>
      <c r="F148" s="1412"/>
      <c r="G148" s="1413">
        <f>SUMIF('Opening TB'!B:B,'Profit &amp; Loss'!A148,'Opening TB'!E:E)-SUMIF('Opening TB'!B:B,'Profit &amp; Loss'!A148,'Opening TB'!D:D)</f>
        <v>0</v>
      </c>
      <c r="H148" s="1419" t="e">
        <f t="shared" ref="H148:H150" si="21">+(D148/F148)-100%</f>
        <v>#DIV/0!</v>
      </c>
      <c r="I148" s="1415">
        <f t="shared" si="16"/>
        <v>0</v>
      </c>
      <c r="J148" s="1029"/>
    </row>
    <row r="149" spans="1:10" hidden="1">
      <c r="A149" s="760">
        <f>ETB!B473</f>
        <v>215</v>
      </c>
      <c r="B149" s="1417" t="str">
        <f>+ETB!C473</f>
        <v>Gain/loss on revaln of assets</v>
      </c>
      <c r="C149" s="1418"/>
      <c r="D149" s="1412"/>
      <c r="E149" s="1413">
        <f ca="1">-SUMIF(ETB!$P$345:$R$679,'Profit &amp; Loss'!A149,ETB!$Q$345:$Q$679)+SUMIF(ETB!$P$345:$R$679,'Profit &amp; Loss'!A149,ETB!$R$345:$R$679)</f>
        <v>0</v>
      </c>
      <c r="F149" s="1412"/>
      <c r="G149" s="1413">
        <f>SUMIF('Opening TB'!B:B,'Profit &amp; Loss'!A149,'Opening TB'!E:E)-SUMIF('Opening TB'!B:B,'Profit &amp; Loss'!A149,'Opening TB'!D:D)</f>
        <v>0</v>
      </c>
      <c r="H149" s="1419" t="e">
        <f t="shared" si="21"/>
        <v>#DIV/0!</v>
      </c>
      <c r="I149" s="1415">
        <f t="shared" si="16"/>
        <v>0</v>
      </c>
      <c r="J149" s="1029"/>
    </row>
    <row r="150" spans="1:10" hidden="1">
      <c r="A150" s="760">
        <f>ETB!B474</f>
        <v>220</v>
      </c>
      <c r="B150" s="1417" t="str">
        <f>+ETB!C474</f>
        <v>Director's remuneration</v>
      </c>
      <c r="C150" s="1418"/>
      <c r="D150" s="1412"/>
      <c r="E150" s="1413">
        <f ca="1">-SUMIF(ETB!$P$345:$R$679,'Profit &amp; Loss'!A150,ETB!$Q$345:$Q$679)+SUMIF(ETB!$P$345:$R$679,'Profit &amp; Loss'!A150,ETB!$R$345:$R$679)</f>
        <v>0</v>
      </c>
      <c r="F150" s="1412"/>
      <c r="G150" s="1413">
        <f>SUMIF('Opening TB'!B:B,'Profit &amp; Loss'!A150,'Opening TB'!E:E)-SUMIF('Opening TB'!B:B,'Profit &amp; Loss'!A150,'Opening TB'!D:D)</f>
        <v>0</v>
      </c>
      <c r="H150" s="1419" t="e">
        <f t="shared" si="21"/>
        <v>#DIV/0!</v>
      </c>
      <c r="I150" s="1415">
        <f t="shared" si="16"/>
        <v>0</v>
      </c>
      <c r="J150" s="1029"/>
    </row>
    <row r="151" spans="1:10" hidden="1">
      <c r="A151" s="760"/>
      <c r="B151" s="1417"/>
      <c r="C151" s="1418"/>
      <c r="D151" s="1412"/>
      <c r="E151" s="1413"/>
      <c r="F151" s="1412"/>
      <c r="G151" s="1413">
        <f>SUMIF('Opening TB'!B:B,'Profit &amp; Loss'!A151,'Opening TB'!E:E)-SUMIF('Opening TB'!B:B,'Profit &amp; Loss'!A151,'Opening TB'!D:D)</f>
        <v>0</v>
      </c>
      <c r="H151" s="1419"/>
      <c r="I151" s="1415"/>
      <c r="J151" s="1029"/>
    </row>
    <row r="152" spans="1:10">
      <c r="A152" s="759" t="s">
        <v>2289</v>
      </c>
      <c r="B152" s="1421"/>
      <c r="C152" s="1441"/>
      <c r="D152" s="1465"/>
      <c r="E152" s="1424"/>
      <c r="F152" s="1465"/>
      <c r="G152" s="1424">
        <v>0</v>
      </c>
      <c r="H152" s="1466">
        <v>1</v>
      </c>
      <c r="I152" s="1467">
        <f t="shared" ref="I152" si="22">+D152-F152</f>
        <v>0</v>
      </c>
      <c r="J152" s="1429"/>
    </row>
    <row r="153" spans="1:10">
      <c r="B153" s="1430"/>
      <c r="C153" s="1431"/>
      <c r="D153" s="1443"/>
      <c r="E153" s="1468">
        <f ca="1">SUM(E67:E152)</f>
        <v>41159.050000000003</v>
      </c>
      <c r="F153" s="1445"/>
      <c r="G153" s="1426">
        <f>SUM(G67:G152)</f>
        <v>0</v>
      </c>
      <c r="H153" s="1469"/>
      <c r="I153" s="1470"/>
      <c r="J153" s="1471"/>
    </row>
    <row r="154" spans="1:10">
      <c r="B154" s="1450"/>
      <c r="C154" s="1422"/>
      <c r="D154" s="1423"/>
      <c r="E154" s="1468">
        <f ca="1">+E63+E153</f>
        <v>60684.220000000045</v>
      </c>
      <c r="F154" s="1425"/>
      <c r="G154" s="1426">
        <f>+G63+G153</f>
        <v>0</v>
      </c>
      <c r="H154" s="1427"/>
      <c r="I154" s="1428"/>
      <c r="J154" s="1472"/>
    </row>
    <row r="155" spans="1:10">
      <c r="B155" s="548" t="s">
        <v>2290</v>
      </c>
      <c r="C155" s="549"/>
      <c r="D155" s="1473"/>
      <c r="E155" s="1433"/>
      <c r="F155" s="1473"/>
      <c r="G155" s="1433"/>
      <c r="H155" s="1474"/>
      <c r="I155" s="1435"/>
      <c r="J155" s="1464"/>
    </row>
    <row r="156" spans="1:10" hidden="1">
      <c r="A156" s="759">
        <f>ETB!B475</f>
        <v>221</v>
      </c>
      <c r="B156" s="1417" t="str">
        <f>+ETB!C475</f>
        <v>Wages</v>
      </c>
      <c r="C156" s="1418"/>
      <c r="D156" s="1475">
        <f ca="1">SUMIF(ETB!$P$345:$R$679,'Profit &amp; Loss'!A156,ETB!$Q$345:$Q$679)-SUMIF(ETB!$P$345:$R$679,'Profit &amp; Loss'!A156,ETB!$R$345:$R$679)</f>
        <v>0</v>
      </c>
      <c r="E156" s="1413"/>
      <c r="F156" s="1412">
        <f>SUMIF('Opening TB'!B:B,'Profit &amp; Loss'!A156,'Opening TB'!D:D)-SUMIF('Opening TB'!B:B,'Profit &amp; Loss'!A156,'Opening TB'!E:E)</f>
        <v>0</v>
      </c>
      <c r="G156" s="1413"/>
      <c r="H156" s="1419" t="e">
        <f t="shared" ref="H156" ca="1" si="23">+(D156/F156)-100%</f>
        <v>#DIV/0!</v>
      </c>
      <c r="I156" s="1415">
        <f t="shared" ref="I156" ca="1" si="24">+D156-F156</f>
        <v>0</v>
      </c>
      <c r="J156" s="1029"/>
    </row>
    <row r="157" spans="1:10" hidden="1">
      <c r="A157" s="759">
        <f>ETB!B476</f>
        <v>222</v>
      </c>
      <c r="B157" s="1417" t="str">
        <f>+ETB!C476</f>
        <v>Social Security</v>
      </c>
      <c r="C157" s="1418"/>
      <c r="D157" s="1475">
        <f ca="1">SUMIF(ETB!$P$345:$R$679,'Profit &amp; Loss'!A157,ETB!$Q$345:$Q$679)-SUMIF(ETB!$P$345:$R$679,'Profit &amp; Loss'!A157,ETB!$R$345:$R$679)</f>
        <v>0</v>
      </c>
      <c r="E157" s="1413"/>
      <c r="F157" s="1412">
        <f>SUMIF('Opening TB'!B:B,'Profit &amp; Loss'!A157,'Opening TB'!D:D)-SUMIF('Opening TB'!B:B,'Profit &amp; Loss'!A157,'Opening TB'!E:E)</f>
        <v>0</v>
      </c>
      <c r="G157" s="1413"/>
      <c r="H157" s="1419" t="e">
        <f t="shared" ref="H157:H286" ca="1" si="25">+(D157/F157)-100%</f>
        <v>#DIV/0!</v>
      </c>
      <c r="I157" s="1415">
        <f t="shared" ref="I157:I286" ca="1" si="26">+D157-F157</f>
        <v>0</v>
      </c>
      <c r="J157" s="1029"/>
    </row>
    <row r="158" spans="1:10" hidden="1">
      <c r="A158" s="759">
        <f>ETB!B477</f>
        <v>223</v>
      </c>
      <c r="B158" s="1417" t="str">
        <f>+ETB!C477</f>
        <v>Pensions</v>
      </c>
      <c r="C158" s="1418"/>
      <c r="D158" s="1475">
        <f ca="1">SUMIF(ETB!$P$345:$R$679,'Profit &amp; Loss'!A158,ETB!$Q$345:$Q$679)-SUMIF(ETB!$P$345:$R$679,'Profit &amp; Loss'!A158,ETB!$R$345:$R$679)</f>
        <v>0</v>
      </c>
      <c r="E158" s="1413"/>
      <c r="F158" s="1412">
        <f>SUMIF('Opening TB'!B:B,'Profit &amp; Loss'!A158,'Opening TB'!D:D)-SUMIF('Opening TB'!B:B,'Profit &amp; Loss'!A158,'Opening TB'!E:E)</f>
        <v>0</v>
      </c>
      <c r="G158" s="1413"/>
      <c r="H158" s="1419" t="e">
        <f t="shared" ca="1" si="25"/>
        <v>#DIV/0!</v>
      </c>
      <c r="I158" s="1415">
        <f t="shared" ca="1" si="26"/>
        <v>0</v>
      </c>
      <c r="J158" s="1029"/>
    </row>
    <row r="159" spans="1:10" hidden="1">
      <c r="A159" s="759">
        <f>ETB!B478</f>
        <v>225</v>
      </c>
      <c r="B159" s="1417" t="str">
        <f>+ETB!C478</f>
        <v>IFRS 16 Leases</v>
      </c>
      <c r="C159" s="1418"/>
      <c r="D159" s="1475">
        <f ca="1">SUMIF(ETB!$P$345:$R$679,'Profit &amp; Loss'!A159,ETB!$Q$345:$Q$679)-SUMIF(ETB!$P$345:$R$679,'Profit &amp; Loss'!A159,ETB!$R$345:$R$679)</f>
        <v>0</v>
      </c>
      <c r="E159" s="1413"/>
      <c r="F159" s="1412">
        <f>SUMIF('Opening TB'!B:B,'Profit &amp; Loss'!A159,'Opening TB'!D:D)-SUMIF('Opening TB'!B:B,'Profit &amp; Loss'!A159,'Opening TB'!E:E)</f>
        <v>0</v>
      </c>
      <c r="G159" s="1413"/>
      <c r="H159" s="1419" t="e">
        <f t="shared" ca="1" si="25"/>
        <v>#DIV/0!</v>
      </c>
      <c r="I159" s="1415">
        <f t="shared" ca="1" si="26"/>
        <v>0</v>
      </c>
      <c r="J159" s="1029"/>
    </row>
    <row r="160" spans="1:10" hidden="1">
      <c r="A160" s="759">
        <f>ETB!B479</f>
        <v>226</v>
      </c>
      <c r="B160" s="1417" t="str">
        <f>+ETB!C479</f>
        <v>Hire of plant and machinery</v>
      </c>
      <c r="C160" s="1418"/>
      <c r="D160" s="1475">
        <f ca="1">SUMIF(ETB!$P$345:$R$679,'Profit &amp; Loss'!A160,ETB!$Q$345:$Q$679)-SUMIF(ETB!$P$345:$R$679,'Profit &amp; Loss'!A160,ETB!$R$345:$R$679)</f>
        <v>0</v>
      </c>
      <c r="E160" s="1413"/>
      <c r="F160" s="1412">
        <f>SUMIF('Opening TB'!B:B,'Profit &amp; Loss'!A160,'Opening TB'!D:D)-SUMIF('Opening TB'!B:B,'Profit &amp; Loss'!A160,'Opening TB'!E:E)</f>
        <v>0</v>
      </c>
      <c r="G160" s="1413"/>
      <c r="H160" s="1419" t="e">
        <f t="shared" ref="H160:H163" ca="1" si="27">+(D160/F160)-100%</f>
        <v>#DIV/0!</v>
      </c>
      <c r="I160" s="1415">
        <f t="shared" ref="I160:I223" ca="1" si="28">+D160-F160</f>
        <v>0</v>
      </c>
      <c r="J160" s="1029"/>
    </row>
    <row r="161" spans="1:10" hidden="1">
      <c r="A161" s="759">
        <f>ETB!B480</f>
        <v>227</v>
      </c>
      <c r="B161" s="1417" t="str">
        <f>+ETB!C480</f>
        <v>Other Operating Leases - Rent</v>
      </c>
      <c r="C161" s="1418"/>
      <c r="D161" s="1475">
        <f ca="1">SUMIF(ETB!$P$345:$R$679,'Profit &amp; Loss'!A161,ETB!$Q$345:$Q$679)-SUMIF(ETB!$P$345:$R$679,'Profit &amp; Loss'!A161,ETB!$R$345:$R$679)</f>
        <v>0</v>
      </c>
      <c r="E161" s="1413"/>
      <c r="F161" s="1412">
        <f>SUMIF('Opening TB'!B:B,'Profit &amp; Loss'!A161,'Opening TB'!D:D)-SUMIF('Opening TB'!B:B,'Profit &amp; Loss'!A161,'Opening TB'!E:E)</f>
        <v>0</v>
      </c>
      <c r="G161" s="1413"/>
      <c r="H161" s="1419" t="e">
        <f t="shared" ca="1" si="27"/>
        <v>#DIV/0!</v>
      </c>
      <c r="I161" s="1415">
        <f t="shared" ca="1" si="28"/>
        <v>0</v>
      </c>
      <c r="J161" s="1029"/>
    </row>
    <row r="162" spans="1:10" hidden="1">
      <c r="A162" s="759">
        <f>ETB!B481</f>
        <v>228</v>
      </c>
      <c r="B162" s="1417" t="str">
        <f>+ETB!C481</f>
        <v>Other Establishment Costs</v>
      </c>
      <c r="C162" s="1418"/>
      <c r="D162" s="1475">
        <f ca="1">SUMIF(ETB!$P$345:$R$679,'Profit &amp; Loss'!A162,ETB!$Q$345:$Q$679)-SUMIF(ETB!$P$345:$R$679,'Profit &amp; Loss'!A162,ETB!$R$345:$R$679)</f>
        <v>0</v>
      </c>
      <c r="E162" s="1413"/>
      <c r="F162" s="1412">
        <f>SUMIF('Opening TB'!B:B,'Profit &amp; Loss'!A162,'Opening TB'!D:D)-SUMIF('Opening TB'!B:B,'Profit &amp; Loss'!A162,'Opening TB'!E:E)</f>
        <v>0</v>
      </c>
      <c r="G162" s="1413"/>
      <c r="H162" s="1419" t="e">
        <f t="shared" ca="1" si="27"/>
        <v>#DIV/0!</v>
      </c>
      <c r="I162" s="1415">
        <f t="shared" ca="1" si="28"/>
        <v>0</v>
      </c>
      <c r="J162" s="1029"/>
    </row>
    <row r="163" spans="1:10" hidden="1">
      <c r="A163" s="759">
        <f>ETB!B482</f>
        <v>229</v>
      </c>
      <c r="B163" s="1417" t="str">
        <f>+ETB!C482</f>
        <v>Rent</v>
      </c>
      <c r="C163" s="1418"/>
      <c r="D163" s="1475">
        <f ca="1">SUMIF(ETB!$P$345:$R$679,'Profit &amp; Loss'!A163,ETB!$Q$345:$Q$679)-SUMIF(ETB!$P$345:$R$679,'Profit &amp; Loss'!A163,ETB!$R$345:$R$679)</f>
        <v>0</v>
      </c>
      <c r="E163" s="1413"/>
      <c r="F163" s="1412">
        <f>SUMIF('Opening TB'!B:B,'Profit &amp; Loss'!A163,'Opening TB'!D:D)-SUMIF('Opening TB'!B:B,'Profit &amp; Loss'!A163,'Opening TB'!E:E)</f>
        <v>0</v>
      </c>
      <c r="G163" s="1413"/>
      <c r="H163" s="1419" t="e">
        <f t="shared" ca="1" si="27"/>
        <v>#DIV/0!</v>
      </c>
      <c r="I163" s="1415">
        <f t="shared" ca="1" si="28"/>
        <v>0</v>
      </c>
      <c r="J163" s="1029"/>
    </row>
    <row r="164" spans="1:10" hidden="1">
      <c r="A164" s="759">
        <f>ETB!B483</f>
        <v>230</v>
      </c>
      <c r="B164" s="1417" t="str">
        <f>+ETB!C483</f>
        <v>Rates and water</v>
      </c>
      <c r="C164" s="1418"/>
      <c r="D164" s="1475">
        <f ca="1">SUMIF(ETB!$P$345:$R$679,'Profit &amp; Loss'!A164,ETB!$Q$345:$Q$679)-SUMIF(ETB!$P$345:$R$679,'Profit &amp; Loss'!A164,ETB!$R$345:$R$679)</f>
        <v>0</v>
      </c>
      <c r="E164" s="1413"/>
      <c r="F164" s="1412">
        <f>SUMIF('Opening TB'!B:B,'Profit &amp; Loss'!A164,'Opening TB'!D:D)-SUMIF('Opening TB'!B:B,'Profit &amp; Loss'!A164,'Opening TB'!E:E)</f>
        <v>0</v>
      </c>
      <c r="G164" s="1413"/>
      <c r="H164" s="1419">
        <v>1</v>
      </c>
      <c r="I164" s="1415">
        <f t="shared" ca="1" si="28"/>
        <v>0</v>
      </c>
      <c r="J164" s="1029"/>
    </row>
    <row r="165" spans="1:10" hidden="1">
      <c r="A165" s="759">
        <f>ETB!B484</f>
        <v>231</v>
      </c>
      <c r="B165" s="1417" t="str">
        <f>+ETB!C484</f>
        <v>Use of home as office</v>
      </c>
      <c r="C165" s="1418"/>
      <c r="D165" s="1476">
        <f ca="1">SUMIF(ETB!$P$345:$R$679,'Profit &amp; Loss'!A165,ETB!$Q$345:$Q$679)-SUMIF(ETB!$P$345:$R$679,'Profit &amp; Loss'!A165,ETB!$R$345:$R$679)</f>
        <v>0</v>
      </c>
      <c r="E165" s="1413"/>
      <c r="F165" s="1412">
        <f>SUMIF('Opening TB'!B:B,'Profit &amp; Loss'!A165,'Opening TB'!D:D)-SUMIF('Opening TB'!B:B,'Profit &amp; Loss'!A165,'Opening TB'!E:E)</f>
        <v>0</v>
      </c>
      <c r="G165" s="1413"/>
      <c r="H165" s="1419">
        <v>1</v>
      </c>
      <c r="I165" s="1415">
        <f t="shared" ca="1" si="28"/>
        <v>0</v>
      </c>
      <c r="J165" s="1073" t="s">
        <v>2291</v>
      </c>
    </row>
    <row r="166" spans="1:10">
      <c r="A166" s="759">
        <f>ETB!B485</f>
        <v>232</v>
      </c>
      <c r="B166" s="1417" t="str">
        <f>+ETB!C485</f>
        <v>Insurance</v>
      </c>
      <c r="C166" s="1418"/>
      <c r="D166" s="1475">
        <f ca="1">SUMIF(ETB!$P$345:$R$679,'Profit &amp; Loss'!A166,ETB!$Q$345:$Q$679)-SUMIF(ETB!$P$345:$R$679,'Profit &amp; Loss'!A166,ETB!$R$345:$R$679)</f>
        <v>2822.98</v>
      </c>
      <c r="E166" s="1413"/>
      <c r="F166" s="1412">
        <f>SUMIF('Opening TB'!B:B,'Profit &amp; Loss'!A166,'Opening TB'!D:D)-SUMIF('Opening TB'!B:B,'Profit &amp; Loss'!A166,'Opening TB'!E:E)</f>
        <v>0</v>
      </c>
      <c r="G166" s="1413"/>
      <c r="H166" s="1419">
        <v>1</v>
      </c>
      <c r="I166" s="1415">
        <f t="shared" ca="1" si="28"/>
        <v>2822.98</v>
      </c>
      <c r="J166" s="1029"/>
    </row>
    <row r="167" spans="1:10" hidden="1">
      <c r="A167" s="759">
        <f>ETB!B486</f>
        <v>233</v>
      </c>
      <c r="B167" s="1417" t="str">
        <f>+ETB!C486</f>
        <v>Light and heat</v>
      </c>
      <c r="C167" s="1418"/>
      <c r="D167" s="1475">
        <f ca="1">SUMIF(ETB!$P$345:$R$679,'Profit &amp; Loss'!A167,ETB!$Q$345:$Q$679)-SUMIF(ETB!$P$345:$R$679,'Profit &amp; Loss'!A167,ETB!$R$345:$R$679)</f>
        <v>0</v>
      </c>
      <c r="E167" s="1413"/>
      <c r="F167" s="1412">
        <f>SUMIF('Opening TB'!B:B,'Profit &amp; Loss'!A167,'Opening TB'!D:D)-SUMIF('Opening TB'!B:B,'Profit &amp; Loss'!A167,'Opening TB'!E:E)</f>
        <v>0</v>
      </c>
      <c r="G167" s="1413"/>
      <c r="H167" s="1419">
        <v>1</v>
      </c>
      <c r="I167" s="1415">
        <f t="shared" ca="1" si="28"/>
        <v>0</v>
      </c>
      <c r="J167" s="1029"/>
    </row>
    <row r="168" spans="1:10" hidden="1">
      <c r="A168" s="759">
        <f>ETB!B487</f>
        <v>234</v>
      </c>
      <c r="B168" s="1417" t="str">
        <f>+ETB!C487</f>
        <v>Repairs to property</v>
      </c>
      <c r="C168" s="1418"/>
      <c r="D168" s="1475">
        <f ca="1">SUMIF(ETB!$P$345:$R$679,'Profit &amp; Loss'!A168,ETB!$Q$345:$Q$679)-SUMIF(ETB!$P$345:$R$679,'Profit &amp; Loss'!A168,ETB!$R$345:$R$679)</f>
        <v>0</v>
      </c>
      <c r="E168" s="1413"/>
      <c r="F168" s="1412">
        <f>SUMIF('Opening TB'!B:B,'Profit &amp; Loss'!A168,'Opening TB'!D:D)-SUMIF('Opening TB'!B:B,'Profit &amp; Loss'!A168,'Opening TB'!E:E)</f>
        <v>0</v>
      </c>
      <c r="G168" s="1413"/>
      <c r="H168" s="1419">
        <v>1</v>
      </c>
      <c r="I168" s="1415">
        <f t="shared" ca="1" si="28"/>
        <v>0</v>
      </c>
      <c r="J168" s="1029"/>
    </row>
    <row r="169" spans="1:10" hidden="1">
      <c r="A169" s="759">
        <f>ETB!B488</f>
        <v>235</v>
      </c>
      <c r="B169" s="1417" t="str">
        <f>+ETB!C488</f>
        <v>Contra Entry</v>
      </c>
      <c r="C169" s="1418"/>
      <c r="D169" s="1475">
        <f ca="1">SUMIF(ETB!$P$345:$R$679,'Profit &amp; Loss'!A169,ETB!$Q$345:$Q$679)-SUMIF(ETB!$P$345:$R$679,'Profit &amp; Loss'!A169,ETB!$R$345:$R$679)</f>
        <v>0</v>
      </c>
      <c r="E169" s="1413"/>
      <c r="F169" s="1412">
        <f>SUMIF('Opening TB'!B:B,'Profit &amp; Loss'!A169,'Opening TB'!D:D)-SUMIF('Opening TB'!B:B,'Profit &amp; Loss'!A169,'Opening TB'!E:E)</f>
        <v>0</v>
      </c>
      <c r="G169" s="1413"/>
      <c r="H169" s="1419">
        <v>1</v>
      </c>
      <c r="I169" s="1415">
        <f t="shared" ca="1" si="28"/>
        <v>0</v>
      </c>
      <c r="J169" s="1029"/>
    </row>
    <row r="170" spans="1:10" hidden="1">
      <c r="A170" s="759">
        <f>ETB!B489</f>
        <v>236</v>
      </c>
      <c r="B170" s="1417" t="str">
        <f>+ETB!C489</f>
        <v>No Descriptions</v>
      </c>
      <c r="C170" s="1418"/>
      <c r="D170" s="1475">
        <f ca="1">SUMIF(ETB!$P$345:$R$679,'Profit &amp; Loss'!A170,ETB!$Q$345:$Q$679)-SUMIF(ETB!$P$345:$R$679,'Profit &amp; Loss'!A170,ETB!$R$345:$R$679)</f>
        <v>0</v>
      </c>
      <c r="E170" s="1413"/>
      <c r="F170" s="1412">
        <f>SUMIF('Opening TB'!B:B,'Profit &amp; Loss'!A170,'Opening TB'!D:D)-SUMIF('Opening TB'!B:B,'Profit &amp; Loss'!A170,'Opening TB'!E:E)</f>
        <v>0</v>
      </c>
      <c r="G170" s="1413"/>
      <c r="H170" s="1419">
        <v>1</v>
      </c>
      <c r="I170" s="1415">
        <f t="shared" ca="1" si="28"/>
        <v>0</v>
      </c>
      <c r="J170" s="1029"/>
    </row>
    <row r="171" spans="1:10" hidden="1">
      <c r="A171" s="759">
        <f>ETB!B490</f>
        <v>237</v>
      </c>
      <c r="B171" s="1417" t="str">
        <f>+ETB!C490</f>
        <v>No Descriptions</v>
      </c>
      <c r="C171" s="1418"/>
      <c r="D171" s="1475">
        <f ca="1">SUMIF(ETB!$P$345:$R$679,'Profit &amp; Loss'!A171,ETB!$Q$345:$Q$679)-SUMIF(ETB!$P$345:$R$679,'Profit &amp; Loss'!A171,ETB!$R$345:$R$679)</f>
        <v>0</v>
      </c>
      <c r="E171" s="1413"/>
      <c r="F171" s="1412">
        <f>SUMIF('Opening TB'!B:B,'Profit &amp; Loss'!A171,'Opening TB'!D:D)-SUMIF('Opening TB'!B:B,'Profit &amp; Loss'!A171,'Opening TB'!E:E)</f>
        <v>0</v>
      </c>
      <c r="G171" s="1413"/>
      <c r="H171" s="1419">
        <v>1</v>
      </c>
      <c r="I171" s="1415">
        <f t="shared" ca="1" si="28"/>
        <v>0</v>
      </c>
      <c r="J171" s="1029"/>
    </row>
    <row r="172" spans="1:10" hidden="1">
      <c r="A172" s="759">
        <f>ETB!B491</f>
        <v>241</v>
      </c>
      <c r="B172" s="1417" t="str">
        <f>+ETB!C491</f>
        <v>Amortisation - intang f a</v>
      </c>
      <c r="C172" s="1418"/>
      <c r="D172" s="1475">
        <f ca="1">SUMIF(ETB!$P$345:$R$679,'Profit &amp; Loss'!A172,ETB!$Q$345:$Q$679)-SUMIF(ETB!$P$345:$R$679,'Profit &amp; Loss'!A172,ETB!$R$345:$R$679)</f>
        <v>0</v>
      </c>
      <c r="E172" s="1413"/>
      <c r="F172" s="1412">
        <f>SUMIF('Opening TB'!B:B,'Profit &amp; Loss'!A172,'Opening TB'!D:D)-SUMIF('Opening TB'!B:B,'Profit &amp; Loss'!A172,'Opening TB'!E:E)</f>
        <v>0</v>
      </c>
      <c r="G172" s="1413"/>
      <c r="H172" s="1419">
        <v>1</v>
      </c>
      <c r="I172" s="1415">
        <f t="shared" ca="1" si="28"/>
        <v>0</v>
      </c>
      <c r="J172" s="1029"/>
    </row>
    <row r="173" spans="1:10" hidden="1">
      <c r="A173" s="759">
        <f>ETB!B492</f>
        <v>242</v>
      </c>
      <c r="B173" s="1417" t="str">
        <f>+ETB!C492</f>
        <v>Depreciation - tang f a</v>
      </c>
      <c r="C173" s="1418"/>
      <c r="D173" s="1475">
        <f ca="1">SUMIF(ETB!$P$345:$R$679,'Profit &amp; Loss'!A173,ETB!$Q$345:$Q$679)-SUMIF(ETB!$P$345:$R$679,'Profit &amp; Loss'!A173,ETB!$R$345:$R$679)</f>
        <v>0</v>
      </c>
      <c r="E173" s="1413"/>
      <c r="F173" s="1412">
        <f>SUMIF('Opening TB'!B:B,'Profit &amp; Loss'!A173,'Opening TB'!D:D)-SUMIF('Opening TB'!B:B,'Profit &amp; Loss'!A173,'Opening TB'!E:E)</f>
        <v>0</v>
      </c>
      <c r="G173" s="1413"/>
      <c r="H173" s="1419">
        <v>1</v>
      </c>
      <c r="I173" s="1415">
        <f t="shared" ca="1" si="28"/>
        <v>0</v>
      </c>
      <c r="J173" s="1029"/>
    </row>
    <row r="174" spans="1:10" hidden="1">
      <c r="A174" s="759">
        <f>ETB!B493</f>
        <v>243</v>
      </c>
      <c r="B174" s="1417" t="str">
        <f>+ETB!C493</f>
        <v>Profit/loss on sale intang f a</v>
      </c>
      <c r="C174" s="1418"/>
      <c r="D174" s="1475">
        <f ca="1">SUMIF(ETB!$P$345:$R$679,'Profit &amp; Loss'!A174,ETB!$Q$345:$Q$679)-SUMIF(ETB!$P$345:$R$679,'Profit &amp; Loss'!A174,ETB!$R$345:$R$679)</f>
        <v>0</v>
      </c>
      <c r="E174" s="1413"/>
      <c r="F174" s="1412">
        <f>SUMIF('Opening TB'!B:B,'Profit &amp; Loss'!A174,'Opening TB'!D:D)-SUMIF('Opening TB'!B:B,'Profit &amp; Loss'!A174,'Opening TB'!E:E)</f>
        <v>0</v>
      </c>
      <c r="G174" s="1413"/>
      <c r="H174" s="1419">
        <v>1</v>
      </c>
      <c r="I174" s="1415">
        <f t="shared" ca="1" si="28"/>
        <v>0</v>
      </c>
      <c r="J174" s="1029"/>
    </row>
    <row r="175" spans="1:10" hidden="1">
      <c r="A175" s="759">
        <f>ETB!B494</f>
        <v>244</v>
      </c>
      <c r="B175" s="1417" t="str">
        <f>+ETB!C494</f>
        <v>Profit/loss on sale tang f a</v>
      </c>
      <c r="C175" s="1418"/>
      <c r="D175" s="1475">
        <f ca="1">SUMIF(ETB!$P$345:$R$679,'Profit &amp; Loss'!A175,ETB!$Q$345:$Q$679)-SUMIF(ETB!$P$345:$R$679,'Profit &amp; Loss'!A175,ETB!$R$345:$R$679)</f>
        <v>0</v>
      </c>
      <c r="E175" s="1413"/>
      <c r="F175" s="1412">
        <f>SUMIF('Opening TB'!B:B,'Profit &amp; Loss'!A175,'Opening TB'!D:D)-SUMIF('Opening TB'!B:B,'Profit &amp; Loss'!A175,'Opening TB'!E:E)</f>
        <v>0</v>
      </c>
      <c r="G175" s="1413"/>
      <c r="H175" s="1419">
        <v>1</v>
      </c>
      <c r="I175" s="1415">
        <f t="shared" ca="1" si="28"/>
        <v>0</v>
      </c>
      <c r="J175" s="1029"/>
    </row>
    <row r="176" spans="1:10" hidden="1">
      <c r="A176" s="759">
        <f>ETB!B495</f>
        <v>245</v>
      </c>
      <c r="B176" s="1417" t="str">
        <f>+ETB!C495</f>
        <v>Profit/loss on sale f a invest</v>
      </c>
      <c r="C176" s="1418"/>
      <c r="D176" s="1475">
        <f ca="1">SUMIF(ETB!$P$345:$R$679,'Profit &amp; Loss'!A176,ETB!$Q$345:$Q$679)-SUMIF(ETB!$P$345:$R$679,'Profit &amp; Loss'!A176,ETB!$R$345:$R$679)</f>
        <v>0</v>
      </c>
      <c r="E176" s="1413"/>
      <c r="F176" s="1412">
        <f>SUMIF('Opening TB'!B:B,'Profit &amp; Loss'!A176,'Opening TB'!D:D)-SUMIF('Opening TB'!B:B,'Profit &amp; Loss'!A176,'Opening TB'!E:E)</f>
        <v>0</v>
      </c>
      <c r="G176" s="1413"/>
      <c r="H176" s="1419">
        <v>1</v>
      </c>
      <c r="I176" s="1415">
        <f t="shared" ca="1" si="28"/>
        <v>0</v>
      </c>
      <c r="J176" s="1029"/>
    </row>
    <row r="177" spans="1:10" hidden="1">
      <c r="A177" s="759">
        <f>ETB!B496</f>
        <v>246</v>
      </c>
      <c r="B177" s="1417" t="str">
        <f>+ETB!C496</f>
        <v>Impairment losses - intang f a</v>
      </c>
      <c r="C177" s="1418"/>
      <c r="D177" s="1475">
        <f ca="1">SUMIF(ETB!$P$345:$R$679,'Profit &amp; Loss'!A177,ETB!$Q$345:$Q$679)-SUMIF(ETB!$P$345:$R$679,'Profit &amp; Loss'!A177,ETB!$R$345:$R$679)</f>
        <v>0</v>
      </c>
      <c r="E177" s="1413"/>
      <c r="F177" s="1412">
        <f>SUMIF('Opening TB'!B:B,'Profit &amp; Loss'!A177,'Opening TB'!D:D)-SUMIF('Opening TB'!B:B,'Profit &amp; Loss'!A177,'Opening TB'!E:E)</f>
        <v>0</v>
      </c>
      <c r="G177" s="1413"/>
      <c r="H177" s="1419">
        <v>1</v>
      </c>
      <c r="I177" s="1415">
        <f t="shared" ca="1" si="28"/>
        <v>0</v>
      </c>
      <c r="J177" s="1029"/>
    </row>
    <row r="178" spans="1:10" hidden="1">
      <c r="A178" s="759">
        <f>ETB!B497</f>
        <v>247</v>
      </c>
      <c r="B178" s="1417" t="str">
        <f>+ETB!C497</f>
        <v>Impairment losses - tang f a</v>
      </c>
      <c r="C178" s="1418"/>
      <c r="D178" s="1475">
        <f ca="1">SUMIF(ETB!$P$345:$R$679,'Profit &amp; Loss'!A178,ETB!$Q$345:$Q$679)-SUMIF(ETB!$P$345:$R$679,'Profit &amp; Loss'!A178,ETB!$R$345:$R$679)</f>
        <v>0</v>
      </c>
      <c r="E178" s="1413"/>
      <c r="F178" s="1412">
        <f>SUMIF('Opening TB'!B:B,'Profit &amp; Loss'!A178,'Opening TB'!D:D)-SUMIF('Opening TB'!B:B,'Profit &amp; Loss'!A178,'Opening TB'!E:E)</f>
        <v>0</v>
      </c>
      <c r="G178" s="1413"/>
      <c r="H178" s="1419">
        <v>1</v>
      </c>
      <c r="I178" s="1415">
        <f t="shared" ca="1" si="28"/>
        <v>0</v>
      </c>
      <c r="J178" s="1029"/>
    </row>
    <row r="179" spans="1:10" hidden="1">
      <c r="A179" s="759">
        <f>ETB!B498</f>
        <v>248</v>
      </c>
      <c r="B179" s="1417" t="str">
        <f>+ETB!C498</f>
        <v>Exceptional items</v>
      </c>
      <c r="C179" s="1418"/>
      <c r="D179" s="1475">
        <f ca="1">SUMIF(ETB!$P$345:$R$679,'Profit &amp; Loss'!A179,ETB!$Q$345:$Q$679)-SUMIF(ETB!$P$345:$R$679,'Profit &amp; Loss'!A179,ETB!$R$345:$R$679)</f>
        <v>0</v>
      </c>
      <c r="E179" s="1413"/>
      <c r="F179" s="1412">
        <f>SUMIF('Opening TB'!B:B,'Profit &amp; Loss'!A179,'Opening TB'!D:D)-SUMIF('Opening TB'!B:B,'Profit &amp; Loss'!A179,'Opening TB'!E:E)</f>
        <v>0</v>
      </c>
      <c r="G179" s="1413"/>
      <c r="H179" s="1419">
        <v>1</v>
      </c>
      <c r="I179" s="1415">
        <f t="shared" ca="1" si="28"/>
        <v>0</v>
      </c>
      <c r="J179" s="1029"/>
    </row>
    <row r="180" spans="1:10" hidden="1">
      <c r="A180" s="759">
        <f>ETB!B499</f>
        <v>249</v>
      </c>
      <c r="B180" s="1417" t="str">
        <f>+ETB!C499</f>
        <v>Gain/loss on revaln of assets</v>
      </c>
      <c r="C180" s="1418"/>
      <c r="D180" s="1475">
        <f ca="1">SUMIF(ETB!$P$345:$R$679,'Profit &amp; Loss'!A180,ETB!$Q$345:$Q$679)-SUMIF(ETB!$P$345:$R$679,'Profit &amp; Loss'!A180,ETB!$R$345:$R$679)</f>
        <v>0</v>
      </c>
      <c r="E180" s="1413"/>
      <c r="F180" s="1412">
        <f>SUMIF('Opening TB'!B:B,'Profit &amp; Loss'!A180,'Opening TB'!D:D)-SUMIF('Opening TB'!B:B,'Profit &amp; Loss'!A180,'Opening TB'!E:E)</f>
        <v>0</v>
      </c>
      <c r="G180" s="1413"/>
      <c r="H180" s="1419">
        <v>1</v>
      </c>
      <c r="I180" s="1415">
        <f t="shared" ca="1" si="28"/>
        <v>0</v>
      </c>
      <c r="J180" s="1029"/>
    </row>
    <row r="181" spans="1:10">
      <c r="A181" s="759">
        <f>ETB!B500</f>
        <v>254</v>
      </c>
      <c r="B181" s="1417" t="str">
        <f>+ETB!C500</f>
        <v>Director's remuneration</v>
      </c>
      <c r="C181" s="1418"/>
      <c r="D181" s="1475">
        <f ca="1">SUMIF(ETB!$P$345:$R$679,'Profit &amp; Loss'!A181,ETB!$Q$345:$Q$679)-SUMIF(ETB!$P$345:$R$679,'Profit &amp; Loss'!A181,ETB!$R$345:$R$679)</f>
        <v>11440</v>
      </c>
      <c r="E181" s="1413"/>
      <c r="F181" s="1412">
        <f>SUMIF('Opening TB'!B:B,'Profit &amp; Loss'!A181,'Opening TB'!D:D)-SUMIF('Opening TB'!B:B,'Profit &amp; Loss'!A181,'Opening TB'!E:E)</f>
        <v>0</v>
      </c>
      <c r="G181" s="1413"/>
      <c r="H181" s="1419">
        <v>1</v>
      </c>
      <c r="I181" s="1415">
        <f t="shared" ca="1" si="28"/>
        <v>11440</v>
      </c>
      <c r="J181" s="1029"/>
    </row>
    <row r="182" spans="1:10" hidden="1">
      <c r="A182" s="759" t="str">
        <f>ETB!B501</f>
        <v>254/1</v>
      </c>
      <c r="B182" s="1417" t="str">
        <f>+ETB!C501</f>
        <v>Director's Salaries</v>
      </c>
      <c r="C182" s="1418"/>
      <c r="D182" s="1475">
        <f ca="1">SUMIF(ETB!$P$345:$R$679,'Profit &amp; Loss'!A182,ETB!$Q$345:$Q$679)-SUMIF(ETB!$P$345:$R$679,'Profit &amp; Loss'!A182,ETB!$R$345:$R$679)</f>
        <v>0</v>
      </c>
      <c r="E182" s="1413"/>
      <c r="F182" s="1412">
        <f>SUMIF('Opening TB'!B:B,'Profit &amp; Loss'!A182,'Opening TB'!D:D)-SUMIF('Opening TB'!B:B,'Profit &amp; Loss'!A182,'Opening TB'!E:E)</f>
        <v>0</v>
      </c>
      <c r="G182" s="1413"/>
      <c r="H182" s="1419">
        <v>1</v>
      </c>
      <c r="I182" s="1415">
        <f t="shared" ca="1" si="28"/>
        <v>0</v>
      </c>
      <c r="J182" s="1029"/>
    </row>
    <row r="183" spans="1:10" hidden="1">
      <c r="A183" s="759" t="str">
        <f>ETB!B502</f>
        <v>254/2</v>
      </c>
      <c r="B183" s="1417" t="str">
        <f>+ETB!C502</f>
        <v>Director's Social Security</v>
      </c>
      <c r="C183" s="1418"/>
      <c r="D183" s="1475">
        <f ca="1">SUMIF(ETB!$P$345:$R$679,'Profit &amp; Loss'!A183,ETB!$Q$345:$Q$679)-SUMIF(ETB!$P$345:$R$679,'Profit &amp; Loss'!A183,ETB!$R$345:$R$679)</f>
        <v>0</v>
      </c>
      <c r="E183" s="1413"/>
      <c r="F183" s="1412">
        <f>SUMIF('Opening TB'!B:B,'Profit &amp; Loss'!A183,'Opening TB'!D:D)-SUMIF('Opening TB'!B:B,'Profit &amp; Loss'!A183,'Opening TB'!E:E)</f>
        <v>0</v>
      </c>
      <c r="G183" s="1413"/>
      <c r="H183" s="1419">
        <v>1</v>
      </c>
      <c r="I183" s="1415">
        <f t="shared" ca="1" si="28"/>
        <v>0</v>
      </c>
      <c r="J183" s="1029"/>
    </row>
    <row r="184" spans="1:10">
      <c r="A184" s="759">
        <f>ETB!B503</f>
        <v>255</v>
      </c>
      <c r="B184" s="1417" t="str">
        <f>+ETB!C503</f>
        <v>Wages</v>
      </c>
      <c r="C184" s="1418"/>
      <c r="D184" s="1475">
        <f ca="1">SUMIF(ETB!$P$345:$R$679,'Profit &amp; Loss'!A184,ETB!$Q$345:$Q$679)-SUMIF(ETB!$P$345:$R$679,'Profit &amp; Loss'!A184,ETB!$R$345:$R$679)</f>
        <v>11440</v>
      </c>
      <c r="E184" s="1413"/>
      <c r="F184" s="1412">
        <f>SUMIF('Opening TB'!B:B,'Profit &amp; Loss'!A184,'Opening TB'!D:D)-SUMIF('Opening TB'!B:B,'Profit &amp; Loss'!A184,'Opening TB'!E:E)</f>
        <v>0</v>
      </c>
      <c r="G184" s="1413"/>
      <c r="H184" s="1419">
        <v>1</v>
      </c>
      <c r="I184" s="1415">
        <f t="shared" ca="1" si="28"/>
        <v>11440</v>
      </c>
      <c r="J184" s="1029"/>
    </row>
    <row r="185" spans="1:10" hidden="1">
      <c r="A185" s="759">
        <f>ETB!B504</f>
        <v>256</v>
      </c>
      <c r="B185" s="1417" t="str">
        <f>+ETB!C504</f>
        <v>Social Security</v>
      </c>
      <c r="C185" s="1418"/>
      <c r="D185" s="1475">
        <f ca="1">SUMIF(ETB!$P$345:$R$679,'Profit &amp; Loss'!A185,ETB!$Q$345:$Q$679)-SUMIF(ETB!$P$345:$R$679,'Profit &amp; Loss'!A185,ETB!$R$345:$R$679)</f>
        <v>0</v>
      </c>
      <c r="E185" s="1413"/>
      <c r="F185" s="1412">
        <f>SUMIF('Opening TB'!B:B,'Profit &amp; Loss'!A185,'Opening TB'!D:D)-SUMIF('Opening TB'!B:B,'Profit &amp; Loss'!A185,'Opening TB'!E:E)</f>
        <v>0</v>
      </c>
      <c r="G185" s="1413"/>
      <c r="H185" s="1419">
        <v>1</v>
      </c>
      <c r="I185" s="1415">
        <f t="shared" ca="1" si="28"/>
        <v>0</v>
      </c>
      <c r="J185" s="1029"/>
    </row>
    <row r="186" spans="1:10" hidden="1">
      <c r="A186" s="759">
        <f>ETB!B505</f>
        <v>257</v>
      </c>
      <c r="B186" s="1417" t="str">
        <f>+ETB!C505</f>
        <v>Pensions</v>
      </c>
      <c r="C186" s="1418"/>
      <c r="D186" s="1475">
        <f ca="1">SUMIF(ETB!$P$345:$R$679,'Profit &amp; Loss'!A186,ETB!$Q$345:$Q$679)-SUMIF(ETB!$P$345:$R$679,'Profit &amp; Loss'!A186,ETB!$R$345:$R$679)</f>
        <v>0</v>
      </c>
      <c r="E186" s="1413"/>
      <c r="F186" s="1412">
        <f>SUMIF('Opening TB'!B:B,'Profit &amp; Loss'!A186,'Opening TB'!D:D)-SUMIF('Opening TB'!B:B,'Profit &amp; Loss'!A186,'Opening TB'!E:E)</f>
        <v>0</v>
      </c>
      <c r="G186" s="1413"/>
      <c r="H186" s="1419">
        <v>1</v>
      </c>
      <c r="I186" s="1415">
        <f t="shared" ca="1" si="28"/>
        <v>0</v>
      </c>
      <c r="J186" s="1029"/>
    </row>
    <row r="187" spans="1:10" hidden="1">
      <c r="A187" s="759">
        <f>ETB!B506</f>
        <v>259</v>
      </c>
      <c r="B187" s="1417" t="str">
        <f>+ETB!C506</f>
        <v>IFRS 16 Leases</v>
      </c>
      <c r="C187" s="1418"/>
      <c r="D187" s="1475">
        <f ca="1">SUMIF(ETB!$P$345:$R$679,'Profit &amp; Loss'!A187,ETB!$Q$345:$Q$679)-SUMIF(ETB!$P$345:$R$679,'Profit &amp; Loss'!A187,ETB!$R$345:$R$679)</f>
        <v>0</v>
      </c>
      <c r="E187" s="1413"/>
      <c r="F187" s="1412">
        <f>SUMIF('Opening TB'!B:B,'Profit &amp; Loss'!A187,'Opening TB'!D:D)-SUMIF('Opening TB'!B:B,'Profit &amp; Loss'!A187,'Opening TB'!E:E)</f>
        <v>0</v>
      </c>
      <c r="G187" s="1413"/>
      <c r="H187" s="1419">
        <v>1</v>
      </c>
      <c r="I187" s="1415">
        <f t="shared" ca="1" si="28"/>
        <v>0</v>
      </c>
      <c r="J187" s="1029"/>
    </row>
    <row r="188" spans="1:10" hidden="1">
      <c r="A188" s="759">
        <f>ETB!B507</f>
        <v>260</v>
      </c>
      <c r="B188" s="1417" t="str">
        <f>+ETB!C507</f>
        <v>Hire of Equipment</v>
      </c>
      <c r="C188" s="1418"/>
      <c r="D188" s="1475">
        <f ca="1">SUMIF(ETB!$P$345:$R$679,'Profit &amp; Loss'!A188,ETB!$Q$345:$Q$679)-SUMIF(ETB!$P$345:$R$679,'Profit &amp; Loss'!A188,ETB!$R$345:$R$679)</f>
        <v>0</v>
      </c>
      <c r="E188" s="1413"/>
      <c r="F188" s="1412">
        <f>SUMIF('Opening TB'!B:B,'Profit &amp; Loss'!A188,'Opening TB'!D:D)-SUMIF('Opening TB'!B:B,'Profit &amp; Loss'!A188,'Opening TB'!E:E)</f>
        <v>0</v>
      </c>
      <c r="G188" s="1413"/>
      <c r="H188" s="1419">
        <v>1</v>
      </c>
      <c r="I188" s="1415">
        <f t="shared" ca="1" si="28"/>
        <v>0</v>
      </c>
      <c r="J188" s="1029"/>
    </row>
    <row r="189" spans="1:10" hidden="1">
      <c r="A189" s="759">
        <f>ETB!B508</f>
        <v>261</v>
      </c>
      <c r="B189" s="1417" t="str">
        <f>+ETB!C508</f>
        <v>Refreshments</v>
      </c>
      <c r="C189" s="1418"/>
      <c r="D189" s="1476">
        <f ca="1">SUMIF(ETB!$P$345:$R$679,'Profit &amp; Loss'!A189,ETB!$Q$345:$Q$679)-SUMIF(ETB!$P$345:$R$679,'Profit &amp; Loss'!A189,ETB!$R$345:$R$679)</f>
        <v>0</v>
      </c>
      <c r="E189" s="1413"/>
      <c r="F189" s="1412">
        <f>SUMIF('Opening TB'!B:B,'Profit &amp; Loss'!A189,'Opening TB'!D:D)-SUMIF('Opening TB'!B:B,'Profit &amp; Loss'!A189,'Opening TB'!E:E)</f>
        <v>0</v>
      </c>
      <c r="G189" s="1413"/>
      <c r="H189" s="1419">
        <v>1</v>
      </c>
      <c r="I189" s="1415">
        <f t="shared" ca="1" si="28"/>
        <v>0</v>
      </c>
      <c r="J189" s="1073" t="s">
        <v>2291</v>
      </c>
    </row>
    <row r="190" spans="1:10" hidden="1">
      <c r="A190" s="759">
        <f>ETB!B509</f>
        <v>262</v>
      </c>
      <c r="B190" s="1417" t="str">
        <f>+ETB!C509</f>
        <v>No Descriptions</v>
      </c>
      <c r="C190" s="1418"/>
      <c r="D190" s="1475">
        <f ca="1">SUMIF(ETB!$P$345:$R$679,'Profit &amp; Loss'!A190,ETB!$Q$345:$Q$679)-SUMIF(ETB!$P$345:$R$679,'Profit &amp; Loss'!A190,ETB!$R$345:$R$679)</f>
        <v>0</v>
      </c>
      <c r="E190" s="1413"/>
      <c r="F190" s="1412">
        <f>SUMIF('Opening TB'!B:B,'Profit &amp; Loss'!A190,'Opening TB'!D:D)-SUMIF('Opening TB'!B:B,'Profit &amp; Loss'!A190,'Opening TB'!E:E)</f>
        <v>0</v>
      </c>
      <c r="G190" s="1413"/>
      <c r="H190" s="1419">
        <v>1</v>
      </c>
      <c r="I190" s="1415">
        <f t="shared" ca="1" si="28"/>
        <v>0</v>
      </c>
      <c r="J190" s="1029"/>
    </row>
    <row r="191" spans="1:10">
      <c r="A191" s="759">
        <f>ETB!B510</f>
        <v>263</v>
      </c>
      <c r="B191" s="1417" t="str">
        <f>+ETB!C510</f>
        <v>Telephone</v>
      </c>
      <c r="C191" s="1418"/>
      <c r="D191" s="1475">
        <f ca="1">SUMIF(ETB!$P$345:$R$679,'Profit &amp; Loss'!A191,ETB!$Q$345:$Q$679)-SUMIF(ETB!$P$345:$R$679,'Profit &amp; Loss'!A191,ETB!$R$345:$R$679)</f>
        <v>900</v>
      </c>
      <c r="E191" s="1413"/>
      <c r="F191" s="1412">
        <f>SUMIF('Opening TB'!B:B,'Profit &amp; Loss'!A191,'Opening TB'!D:D)-SUMIF('Opening TB'!B:B,'Profit &amp; Loss'!A191,'Opening TB'!E:E)</f>
        <v>0</v>
      </c>
      <c r="G191" s="1413"/>
      <c r="H191" s="1419">
        <v>1</v>
      </c>
      <c r="I191" s="1415">
        <f t="shared" ca="1" si="28"/>
        <v>900</v>
      </c>
      <c r="J191" s="1029"/>
    </row>
    <row r="192" spans="1:10">
      <c r="A192" s="759">
        <f>ETB!B511</f>
        <v>264</v>
      </c>
      <c r="B192" s="1417" t="str">
        <f>+ETB!C511</f>
        <v>Printing, Post and Stationery</v>
      </c>
      <c r="C192" s="1418"/>
      <c r="D192" s="1475">
        <f ca="1">SUMIF(ETB!$P$345:$R$679,'Profit &amp; Loss'!A192,ETB!$Q$345:$Q$679)-SUMIF(ETB!$P$345:$R$679,'Profit &amp; Loss'!A192,ETB!$R$345:$R$679)</f>
        <v>1005.01</v>
      </c>
      <c r="E192" s="1413"/>
      <c r="F192" s="1412">
        <f>SUMIF('Opening TB'!B:B,'Profit &amp; Loss'!A192,'Opening TB'!D:D)-SUMIF('Opening TB'!B:B,'Profit &amp; Loss'!A192,'Opening TB'!E:E)</f>
        <v>0</v>
      </c>
      <c r="G192" s="1413"/>
      <c r="H192" s="1419">
        <v>1</v>
      </c>
      <c r="I192" s="1415">
        <f t="shared" ca="1" si="28"/>
        <v>1005.01</v>
      </c>
      <c r="J192" s="1029"/>
    </row>
    <row r="193" spans="1:11">
      <c r="A193" s="759">
        <f>ETB!B512</f>
        <v>265</v>
      </c>
      <c r="B193" s="1417" t="str">
        <f>+ETB!C512</f>
        <v>Advertising</v>
      </c>
      <c r="C193" s="1418"/>
      <c r="D193" s="1475">
        <f ca="1">SUMIF(ETB!$P$345:$R$679,'Profit &amp; Loss'!A193,ETB!$Q$345:$Q$679)-SUMIF(ETB!$P$345:$R$679,'Profit &amp; Loss'!A193,ETB!$R$345:$R$679)</f>
        <v>12062.400000000003</v>
      </c>
      <c r="E193" s="1413"/>
      <c r="F193" s="1412">
        <f>SUMIF('Opening TB'!B:B,'Profit &amp; Loss'!A193,'Opening TB'!D:D)-SUMIF('Opening TB'!B:B,'Profit &amp; Loss'!A193,'Opening TB'!E:E)</f>
        <v>0</v>
      </c>
      <c r="G193" s="1413"/>
      <c r="H193" s="1419">
        <v>1</v>
      </c>
      <c r="I193" s="1415">
        <f t="shared" ca="1" si="28"/>
        <v>12062.400000000003</v>
      </c>
      <c r="J193" s="1029"/>
      <c r="K193" s="1292"/>
    </row>
    <row r="194" spans="1:11">
      <c r="A194" s="759">
        <f>ETB!B513</f>
        <v>266</v>
      </c>
      <c r="B194" s="1417" t="str">
        <f>+ETB!C513</f>
        <v>Travelling</v>
      </c>
      <c r="C194" s="1418"/>
      <c r="D194" s="1475">
        <f ca="1">SUMIF(ETB!$P$345:$R$679,'Profit &amp; Loss'!A194,ETB!$Q$345:$Q$679)-SUMIF(ETB!$P$345:$R$679,'Profit &amp; Loss'!A194,ETB!$R$345:$R$679)</f>
        <v>1229.53</v>
      </c>
      <c r="E194" s="1413"/>
      <c r="F194" s="1412">
        <f>SUMIF('Opening TB'!B:B,'Profit &amp; Loss'!A194,'Opening TB'!D:D)-SUMIF('Opening TB'!B:B,'Profit &amp; Loss'!A194,'Opening TB'!E:E)</f>
        <v>0</v>
      </c>
      <c r="G194" s="1413"/>
      <c r="H194" s="1419">
        <v>1</v>
      </c>
      <c r="I194" s="1415">
        <f t="shared" ca="1" si="28"/>
        <v>1229.53</v>
      </c>
      <c r="J194" s="1029"/>
      <c r="K194" s="1292"/>
    </row>
    <row r="195" spans="1:11">
      <c r="A195" s="759">
        <f>ETB!B514</f>
        <v>267</v>
      </c>
      <c r="B195" s="1417" t="str">
        <f>+ETB!C514</f>
        <v>Motor Expenses</v>
      </c>
      <c r="C195" s="1418"/>
      <c r="D195" s="1475">
        <f ca="1">SUMIF(ETB!$P$345:$R$679,'Profit &amp; Loss'!A195,ETB!$Q$345:$Q$679)-SUMIF(ETB!$P$345:$R$679,'Profit &amp; Loss'!A195,ETB!$R$345:$R$679)</f>
        <v>3226.41</v>
      </c>
      <c r="E195" s="1413"/>
      <c r="F195" s="1412">
        <f>SUMIF('Opening TB'!B:B,'Profit &amp; Loss'!A195,'Opening TB'!D:D)-SUMIF('Opening TB'!B:B,'Profit &amp; Loss'!A195,'Opening TB'!E:E)</f>
        <v>0</v>
      </c>
      <c r="G195" s="1413"/>
      <c r="H195" s="1419">
        <v>1</v>
      </c>
      <c r="I195" s="1415">
        <f t="shared" ca="1" si="28"/>
        <v>3226.41</v>
      </c>
      <c r="J195" s="1029"/>
      <c r="K195" s="1477"/>
    </row>
    <row r="196" spans="1:11" hidden="1">
      <c r="A196" s="759">
        <f>ETB!B515</f>
        <v>268</v>
      </c>
      <c r="B196" s="1417" t="str">
        <f>+ETB!C515</f>
        <v>Implement repairs</v>
      </c>
      <c r="C196" s="1418"/>
      <c r="D196" s="1475">
        <f ca="1">SUMIF(ETB!$P$345:$R$679,'Profit &amp; Loss'!A196,ETB!$Q$345:$Q$679)-SUMIF(ETB!$P$345:$R$679,'Profit &amp; Loss'!A196,ETB!$R$345:$R$679)</f>
        <v>0</v>
      </c>
      <c r="E196" s="1413"/>
      <c r="F196" s="1412">
        <f>SUMIF('Opening TB'!B:B,'Profit &amp; Loss'!A196,'Opening TB'!D:D)-SUMIF('Opening TB'!B:B,'Profit &amp; Loss'!A196,'Opening TB'!E:E)</f>
        <v>0</v>
      </c>
      <c r="G196" s="1413"/>
      <c r="H196" s="1419">
        <v>1</v>
      </c>
      <c r="I196" s="1415">
        <f t="shared" ca="1" si="28"/>
        <v>0</v>
      </c>
      <c r="J196" s="1029"/>
      <c r="K196" s="1292"/>
    </row>
    <row r="197" spans="1:11" hidden="1">
      <c r="A197" s="759">
        <f>ETB!B516</f>
        <v>269</v>
      </c>
      <c r="B197" s="1417" t="str">
        <f>+ETB!C516</f>
        <v>No Descriptions</v>
      </c>
      <c r="C197" s="1418"/>
      <c r="D197" s="1475">
        <f ca="1">SUMIF(ETB!$P$345:$R$679,'Profit &amp; Loss'!A197,ETB!$Q$345:$Q$679)-SUMIF(ETB!$P$345:$R$679,'Profit &amp; Loss'!A197,ETB!$R$345:$R$679)</f>
        <v>0</v>
      </c>
      <c r="E197" s="1413"/>
      <c r="F197" s="1412">
        <f>SUMIF('Opening TB'!B:B,'Profit &amp; Loss'!A197,'Opening TB'!D:D)-SUMIF('Opening TB'!B:B,'Profit &amp; Loss'!A197,'Opening TB'!E:E)</f>
        <v>0</v>
      </c>
      <c r="G197" s="1413"/>
      <c r="H197" s="1419">
        <v>1</v>
      </c>
      <c r="I197" s="1415">
        <f t="shared" ca="1" si="28"/>
        <v>0</v>
      </c>
      <c r="J197" s="1029"/>
      <c r="K197" s="1292"/>
    </row>
    <row r="198" spans="1:11" hidden="1">
      <c r="A198" s="759">
        <f>ETB!B517</f>
        <v>270</v>
      </c>
      <c r="B198" s="1417" t="str">
        <f>+ETB!C517</f>
        <v>Licences and Subscription</v>
      </c>
      <c r="C198" s="1418"/>
      <c r="D198" s="1475">
        <f ca="1">SUMIF(ETB!$P$345:$R$679,'Profit &amp; Loss'!A198,ETB!$Q$345:$Q$679)-SUMIF(ETB!$P$345:$R$679,'Profit &amp; Loss'!A198,ETB!$R$345:$R$679)</f>
        <v>0</v>
      </c>
      <c r="E198" s="1413"/>
      <c r="F198" s="1412">
        <f>SUMIF('Opening TB'!B:B,'Profit &amp; Loss'!A198,'Opening TB'!D:D)-SUMIF('Opening TB'!B:B,'Profit &amp; Loss'!A198,'Opening TB'!E:E)</f>
        <v>0</v>
      </c>
      <c r="G198" s="1413"/>
      <c r="H198" s="1419">
        <v>1</v>
      </c>
      <c r="I198" s="1415">
        <f t="shared" ca="1" si="28"/>
        <v>0</v>
      </c>
      <c r="J198" s="1029"/>
      <c r="K198" s="1292"/>
    </row>
    <row r="199" spans="1:11" hidden="1">
      <c r="A199" s="759">
        <f>ETB!B518</f>
        <v>271</v>
      </c>
      <c r="B199" s="1417" t="str">
        <f>+ETB!C518</f>
        <v>Clothing</v>
      </c>
      <c r="C199" s="1418"/>
      <c r="D199" s="1476">
        <f ca="1">SUMIF(ETB!$P$345:$R$679,'Profit &amp; Loss'!A199,ETB!$Q$345:$Q$679)-SUMIF(ETB!$P$345:$R$679,'Profit &amp; Loss'!A199,ETB!$R$345:$R$679)</f>
        <v>0</v>
      </c>
      <c r="E199" s="1413"/>
      <c r="F199" s="1412">
        <f>SUMIF('Opening TB'!B:B,'Profit &amp; Loss'!A199,'Opening TB'!D:D)-SUMIF('Opening TB'!B:B,'Profit &amp; Loss'!A199,'Opening TB'!E:E)</f>
        <v>0</v>
      </c>
      <c r="G199" s="1413"/>
      <c r="H199" s="1419">
        <v>1</v>
      </c>
      <c r="I199" s="1415">
        <f t="shared" ca="1" si="28"/>
        <v>0</v>
      </c>
      <c r="J199" s="1073" t="s">
        <v>2291</v>
      </c>
      <c r="K199" s="1292"/>
    </row>
    <row r="200" spans="1:11">
      <c r="A200" s="759">
        <f>ETB!B519</f>
        <v>272</v>
      </c>
      <c r="B200" s="1417" t="str">
        <f>+ETB!C519</f>
        <v>Repairs and Maintenance</v>
      </c>
      <c r="C200" s="1418"/>
      <c r="D200" s="1475">
        <f ca="1">SUMIF(ETB!$P$345:$R$679,'Profit &amp; Loss'!A200,ETB!$Q$345:$Q$679)-SUMIF(ETB!$P$345:$R$679,'Profit &amp; Loss'!A200,ETB!$R$345:$R$679)</f>
        <v>4378.97</v>
      </c>
      <c r="E200" s="1413"/>
      <c r="F200" s="1412">
        <f>SUMIF('Opening TB'!B:B,'Profit &amp; Loss'!A200,'Opening TB'!D:D)-SUMIF('Opening TB'!B:B,'Profit &amp; Loss'!A200,'Opening TB'!E:E)</f>
        <v>0</v>
      </c>
      <c r="G200" s="1413"/>
      <c r="H200" s="1419">
        <v>1</v>
      </c>
      <c r="I200" s="1415">
        <f t="shared" ca="1" si="28"/>
        <v>4378.97</v>
      </c>
      <c r="J200" s="1029"/>
      <c r="K200" s="1292"/>
    </row>
    <row r="201" spans="1:11" hidden="1">
      <c r="A201" s="759">
        <f>ETB!B520</f>
        <v>273</v>
      </c>
      <c r="B201" s="1417" t="str">
        <f>+ETB!C520</f>
        <v>No Descriptions</v>
      </c>
      <c r="C201" s="1418"/>
      <c r="D201" s="1475">
        <f ca="1">SUMIF(ETB!$P$345:$R$679,'Profit &amp; Loss'!A201,ETB!$Q$345:$Q$679)-SUMIF(ETB!$P$345:$R$679,'Profit &amp; Loss'!A201,ETB!$R$345:$R$679)</f>
        <v>0</v>
      </c>
      <c r="E201" s="1413"/>
      <c r="F201" s="1412">
        <f>SUMIF('Opening TB'!B:B,'Profit &amp; Loss'!A201,'Opening TB'!D:D)-SUMIF('Opening TB'!B:B,'Profit &amp; Loss'!A201,'Opening TB'!E:E)</f>
        <v>0</v>
      </c>
      <c r="G201" s="1413"/>
      <c r="H201" s="1419">
        <v>1</v>
      </c>
      <c r="I201" s="1415">
        <f t="shared" ca="1" si="28"/>
        <v>0</v>
      </c>
      <c r="J201" s="1029"/>
      <c r="K201" s="1292"/>
    </row>
    <row r="202" spans="1:11" hidden="1">
      <c r="A202" s="759">
        <f>ETB!B521</f>
        <v>274</v>
      </c>
      <c r="B202" s="1417" t="str">
        <f>+ETB!C521</f>
        <v>Household and cleaning</v>
      </c>
      <c r="C202" s="1418"/>
      <c r="D202" s="1476">
        <f ca="1">SUMIF(ETB!$P$345:$R$679,'Profit &amp; Loss'!A202,ETB!$Q$345:$Q$679)-SUMIF(ETB!$P$345:$R$679,'Profit &amp; Loss'!A202,ETB!$R$345:$R$679)</f>
        <v>0</v>
      </c>
      <c r="E202" s="1413"/>
      <c r="F202" s="1412">
        <f>SUMIF('Opening TB'!B:B,'Profit &amp; Loss'!A202,'Opening TB'!D:D)-SUMIF('Opening TB'!B:B,'Profit &amp; Loss'!A202,'Opening TB'!E:E)</f>
        <v>0</v>
      </c>
      <c r="G202" s="1413"/>
      <c r="H202" s="1419">
        <v>1</v>
      </c>
      <c r="I202" s="1415">
        <f t="shared" ca="1" si="28"/>
        <v>0</v>
      </c>
      <c r="J202" s="1073" t="s">
        <v>2291</v>
      </c>
      <c r="K202" s="1292"/>
    </row>
    <row r="203" spans="1:11" hidden="1">
      <c r="A203" s="759">
        <f>ETB!B522</f>
        <v>275</v>
      </c>
      <c r="B203" s="1417" t="str">
        <f>+ETB!C522</f>
        <v>No Descriptions</v>
      </c>
      <c r="C203" s="1418"/>
      <c r="D203" s="1475">
        <f ca="1">SUMIF(ETB!$P$345:$R$679,'Profit &amp; Loss'!A203,ETB!$Q$345:$Q$679)-SUMIF(ETB!$P$345:$R$679,'Profit &amp; Loss'!A203,ETB!$R$345:$R$679)</f>
        <v>0</v>
      </c>
      <c r="E203" s="1413"/>
      <c r="F203" s="1412">
        <f>SUMIF('Opening TB'!B:B,'Profit &amp; Loss'!A203,'Opening TB'!D:D)-SUMIF('Opening TB'!B:B,'Profit &amp; Loss'!A203,'Opening TB'!E:E)</f>
        <v>0</v>
      </c>
      <c r="G203" s="1413"/>
      <c r="H203" s="1419">
        <v>1</v>
      </c>
      <c r="I203" s="1415">
        <f t="shared" ca="1" si="28"/>
        <v>0</v>
      </c>
      <c r="J203" s="1029"/>
      <c r="K203" s="1292"/>
    </row>
    <row r="204" spans="1:11" hidden="1">
      <c r="A204" s="759">
        <f>ETB!B523</f>
        <v>276</v>
      </c>
      <c r="B204" s="1417" t="str">
        <f>+ETB!C523</f>
        <v>No Descriptions</v>
      </c>
      <c r="C204" s="1418"/>
      <c r="D204" s="1475">
        <f ca="1">SUMIF(ETB!$P$345:$R$679,'Profit &amp; Loss'!A204,ETB!$Q$345:$Q$679)-SUMIF(ETB!$P$345:$R$679,'Profit &amp; Loss'!A204,ETB!$R$345:$R$679)</f>
        <v>0</v>
      </c>
      <c r="E204" s="1413"/>
      <c r="F204" s="1412">
        <f>SUMIF('Opening TB'!B:B,'Profit &amp; Loss'!A204,'Opening TB'!D:D)-SUMIF('Opening TB'!B:B,'Profit &amp; Loss'!A204,'Opening TB'!E:E)</f>
        <v>0</v>
      </c>
      <c r="G204" s="1413"/>
      <c r="H204" s="1419">
        <v>1</v>
      </c>
      <c r="I204" s="1415">
        <f t="shared" ca="1" si="28"/>
        <v>0</v>
      </c>
      <c r="J204" s="1029"/>
      <c r="K204" s="1292"/>
    </row>
    <row r="205" spans="1:11">
      <c r="A205" s="759">
        <f>ETB!B524</f>
        <v>279</v>
      </c>
      <c r="B205" s="1417" t="str">
        <f>+ETB!C524</f>
        <v>Computer costs</v>
      </c>
      <c r="C205" s="1418"/>
      <c r="D205" s="1475">
        <f ca="1">SUMIF(ETB!$P$345:$R$679,'Profit &amp; Loss'!A205,ETB!$Q$345:$Q$679)-SUMIF(ETB!$P$345:$R$679,'Profit &amp; Loss'!A205,ETB!$R$345:$R$679)</f>
        <v>51.94</v>
      </c>
      <c r="E205" s="1413"/>
      <c r="F205" s="1412">
        <f>SUMIF('Opening TB'!B:B,'Profit &amp; Loss'!A205,'Opening TB'!D:D)-SUMIF('Opening TB'!B:B,'Profit &amp; Loss'!A205,'Opening TB'!E:E)</f>
        <v>0</v>
      </c>
      <c r="G205" s="1413"/>
      <c r="H205" s="1419">
        <v>1</v>
      </c>
      <c r="I205" s="1415">
        <f t="shared" ca="1" si="28"/>
        <v>51.94</v>
      </c>
      <c r="J205" s="1029"/>
      <c r="K205" s="1292"/>
    </row>
    <row r="206" spans="1:11">
      <c r="A206" s="759">
        <f>ETB!B525</f>
        <v>280</v>
      </c>
      <c r="B206" s="1417" t="str">
        <f>+ETB!C525</f>
        <v>Sundry expenses</v>
      </c>
      <c r="C206" s="1418"/>
      <c r="D206" s="1475">
        <f ca="1">SUMIF(ETB!$P$345:$R$679,'Profit &amp; Loss'!A206,ETB!$Q$345:$Q$679)-SUMIF(ETB!$P$345:$R$679,'Profit &amp; Loss'!A206,ETB!$R$345:$R$679)</f>
        <v>2142.58</v>
      </c>
      <c r="E206" s="1413"/>
      <c r="F206" s="1412">
        <f>SUMIF('Opening TB'!B:B,'Profit &amp; Loss'!A206,'Opening TB'!D:D)-SUMIF('Opening TB'!B:B,'Profit &amp; Loss'!A206,'Opening TB'!E:E)</f>
        <v>0</v>
      </c>
      <c r="G206" s="1413"/>
      <c r="H206" s="1419">
        <v>1</v>
      </c>
      <c r="I206" s="1415">
        <f t="shared" ca="1" si="28"/>
        <v>2142.58</v>
      </c>
      <c r="J206" s="1029"/>
      <c r="K206" s="1292"/>
    </row>
    <row r="207" spans="1:11" hidden="1">
      <c r="A207" s="759">
        <f>ETB!B526</f>
        <v>281</v>
      </c>
      <c r="B207" s="1417" t="str">
        <f>+ETB!C526</f>
        <v>No Descriptions</v>
      </c>
      <c r="C207" s="1418"/>
      <c r="D207" s="1475">
        <f ca="1">SUMIF(ETB!$P$345:$R$679,'Profit &amp; Loss'!A207,ETB!$Q$345:$Q$679)-SUMIF(ETB!$P$345:$R$679,'Profit &amp; Loss'!A207,ETB!$R$345:$R$679)</f>
        <v>0</v>
      </c>
      <c r="E207" s="1413"/>
      <c r="F207" s="1412">
        <f>SUMIF('Opening TB'!B:B,'Profit &amp; Loss'!A207,'Opening TB'!D:D)-SUMIF('Opening TB'!B:B,'Profit &amp; Loss'!A207,'Opening TB'!E:E)</f>
        <v>0</v>
      </c>
      <c r="G207" s="1413"/>
      <c r="H207" s="1419">
        <v>1</v>
      </c>
      <c r="I207" s="1415">
        <f t="shared" ca="1" si="28"/>
        <v>0</v>
      </c>
      <c r="J207" s="1029"/>
      <c r="K207" s="1292"/>
    </row>
    <row r="208" spans="1:11" hidden="1">
      <c r="A208" s="759">
        <f>ETB!B527</f>
        <v>282</v>
      </c>
      <c r="B208" s="1417" t="str">
        <f>+ETB!C527</f>
        <v>No Descriptions</v>
      </c>
      <c r="C208" s="1418"/>
      <c r="D208" s="1475">
        <f ca="1">SUMIF(ETB!$P$345:$R$679,'Profit &amp; Loss'!A208,ETB!$Q$345:$Q$679)-SUMIF(ETB!$P$345:$R$679,'Profit &amp; Loss'!A208,ETB!$R$345:$R$679)</f>
        <v>0</v>
      </c>
      <c r="E208" s="1413"/>
      <c r="F208" s="1412">
        <f>SUMIF('Opening TB'!B:B,'Profit &amp; Loss'!A208,'Opening TB'!D:D)-SUMIF('Opening TB'!B:B,'Profit &amp; Loss'!A208,'Opening TB'!E:E)</f>
        <v>0</v>
      </c>
      <c r="G208" s="1413"/>
      <c r="H208" s="1419">
        <v>1</v>
      </c>
      <c r="I208" s="1415">
        <f t="shared" ca="1" si="28"/>
        <v>0</v>
      </c>
      <c r="J208" s="1029"/>
      <c r="K208" s="1292"/>
    </row>
    <row r="209" spans="1:10">
      <c r="A209" s="759">
        <f>ETB!B528</f>
        <v>285</v>
      </c>
      <c r="B209" s="1417" t="str">
        <f>+ETB!C528</f>
        <v>Accountancy</v>
      </c>
      <c r="C209" s="1418"/>
      <c r="D209" s="1475">
        <f ca="1">SUMIF(ETB!$P$345:$R$679,'Profit &amp; Loss'!A209,ETB!$Q$345:$Q$679)-SUMIF(ETB!$P$345:$R$679,'Profit &amp; Loss'!A209,ETB!$R$345:$R$679)</f>
        <v>2055.9599999999996</v>
      </c>
      <c r="E209" s="1413"/>
      <c r="F209" s="1412">
        <f>SUMIF('Opening TB'!B:B,'Profit &amp; Loss'!A209,'Opening TB'!D:D)-SUMIF('Opening TB'!B:B,'Profit &amp; Loss'!A209,'Opening TB'!E:E)</f>
        <v>0</v>
      </c>
      <c r="G209" s="1413"/>
      <c r="H209" s="1419">
        <v>1</v>
      </c>
      <c r="I209" s="1415">
        <f t="shared" ca="1" si="28"/>
        <v>2055.9599999999996</v>
      </c>
      <c r="J209" s="1029"/>
    </row>
    <row r="210" spans="1:10" hidden="1">
      <c r="A210" s="759">
        <f>ETB!B529</f>
        <v>287</v>
      </c>
      <c r="B210" s="1417" t="str">
        <f>+ETB!C529</f>
        <v>Subscriptions</v>
      </c>
      <c r="C210" s="1418"/>
      <c r="D210" s="1475">
        <f ca="1">SUMIF(ETB!$P$345:$R$679,'Profit &amp; Loss'!A210,ETB!$Q$345:$Q$679)-SUMIF(ETB!$P$345:$R$679,'Profit &amp; Loss'!A210,ETB!$R$345:$R$679)</f>
        <v>0</v>
      </c>
      <c r="E210" s="1413"/>
      <c r="F210" s="1412">
        <f>SUMIF('Opening TB'!B:B,'Profit &amp; Loss'!A210,'Opening TB'!D:D)-SUMIF('Opening TB'!B:B,'Profit &amp; Loss'!A210,'Opening TB'!E:E)</f>
        <v>0</v>
      </c>
      <c r="G210" s="1413"/>
      <c r="H210" s="1419">
        <v>1</v>
      </c>
      <c r="I210" s="1415">
        <f t="shared" ca="1" si="28"/>
        <v>0</v>
      </c>
      <c r="J210" s="1029"/>
    </row>
    <row r="211" spans="1:10" hidden="1">
      <c r="A211" s="759">
        <f>ETB!B530</f>
        <v>288</v>
      </c>
      <c r="B211" s="1417" t="str">
        <f>+ETB!C530</f>
        <v>No Descriptions</v>
      </c>
      <c r="C211" s="1418"/>
      <c r="D211" s="1475">
        <f ca="1">SUMIF(ETB!$P$345:$R$679,'Profit &amp; Loss'!A211,ETB!$Q$345:$Q$679)-SUMIF(ETB!$P$345:$R$679,'Profit &amp; Loss'!A211,ETB!$R$345:$R$679)</f>
        <v>0</v>
      </c>
      <c r="E211" s="1413"/>
      <c r="F211" s="1412">
        <f>SUMIF('Opening TB'!B:B,'Profit &amp; Loss'!A211,'Opening TB'!D:D)-SUMIF('Opening TB'!B:B,'Profit &amp; Loss'!A211,'Opening TB'!E:E)</f>
        <v>0</v>
      </c>
      <c r="G211" s="1413"/>
      <c r="H211" s="1419">
        <v>1</v>
      </c>
      <c r="I211" s="1415">
        <f t="shared" ca="1" si="28"/>
        <v>0</v>
      </c>
      <c r="J211" s="1029"/>
    </row>
    <row r="212" spans="1:10">
      <c r="A212" s="759">
        <f>ETB!B531</f>
        <v>290</v>
      </c>
      <c r="B212" s="1417" t="str">
        <f>+ETB!C531</f>
        <v>Legal &amp; Professional Fees</v>
      </c>
      <c r="C212" s="1418"/>
      <c r="D212" s="1475">
        <f ca="1">SUMIF(ETB!$P$345:$R$679,'Profit &amp; Loss'!A212,ETB!$Q$345:$Q$679)-SUMIF(ETB!$P$345:$R$679,'Profit &amp; Loss'!A212,ETB!$R$345:$R$679)</f>
        <v>590.91999999999996</v>
      </c>
      <c r="E212" s="1413"/>
      <c r="F212" s="1412">
        <f>SUMIF('Opening TB'!B:B,'Profit &amp; Loss'!A212,'Opening TB'!D:D)-SUMIF('Opening TB'!B:B,'Profit &amp; Loss'!A212,'Opening TB'!E:E)</f>
        <v>0</v>
      </c>
      <c r="G212" s="1413"/>
      <c r="H212" s="1419">
        <v>1</v>
      </c>
      <c r="I212" s="1415">
        <f t="shared" ca="1" si="28"/>
        <v>590.91999999999996</v>
      </c>
      <c r="J212" s="1029"/>
    </row>
    <row r="213" spans="1:10" hidden="1">
      <c r="A213" s="759">
        <f>ETB!B532</f>
        <v>291</v>
      </c>
      <c r="B213" s="1417" t="str">
        <f>+ETB!C532</f>
        <v>No Descriptions</v>
      </c>
      <c r="C213" s="1418"/>
      <c r="D213" s="1475">
        <f ca="1">SUMIF(ETB!$P$345:$R$679,'Profit &amp; Loss'!A213,ETB!$Q$345:$Q$679)-SUMIF(ETB!$P$345:$R$679,'Profit &amp; Loss'!A213,ETB!$R$345:$R$679)</f>
        <v>0</v>
      </c>
      <c r="E213" s="1413"/>
      <c r="F213" s="1412">
        <f>SUMIF('Opening TB'!B:B,'Profit &amp; Loss'!A213,'Opening TB'!D:D)-SUMIF('Opening TB'!B:B,'Profit &amp; Loss'!A213,'Opening TB'!E:E)</f>
        <v>0</v>
      </c>
      <c r="G213" s="1413"/>
      <c r="H213" s="1419">
        <v>1</v>
      </c>
      <c r="I213" s="1415">
        <f t="shared" ca="1" si="28"/>
        <v>0</v>
      </c>
      <c r="J213" s="1029"/>
    </row>
    <row r="214" spans="1:10" hidden="1">
      <c r="A214" s="759">
        <f>ETB!B533</f>
        <v>292</v>
      </c>
      <c r="B214" s="1417" t="str">
        <f>+ETB!C533</f>
        <v>Auditor's remuneration</v>
      </c>
      <c r="C214" s="1418"/>
      <c r="D214" s="1475">
        <f ca="1">SUMIF(ETB!$P$345:$R$679,'Profit &amp; Loss'!A214,ETB!$Q$345:$Q$679)-SUMIF(ETB!$P$345:$R$679,'Profit &amp; Loss'!A214,ETB!$R$345:$R$679)</f>
        <v>0</v>
      </c>
      <c r="E214" s="1413"/>
      <c r="F214" s="1412">
        <f>SUMIF('Opening TB'!B:B,'Profit &amp; Loss'!A214,'Opening TB'!D:D)-SUMIF('Opening TB'!B:B,'Profit &amp; Loss'!A214,'Opening TB'!E:E)</f>
        <v>0</v>
      </c>
      <c r="G214" s="1413"/>
      <c r="H214" s="1419">
        <v>1</v>
      </c>
      <c r="I214" s="1415">
        <f t="shared" ca="1" si="28"/>
        <v>0</v>
      </c>
      <c r="J214" s="1029"/>
    </row>
    <row r="215" spans="1:10" hidden="1">
      <c r="A215" s="759">
        <f>ETB!B534</f>
        <v>293</v>
      </c>
      <c r="B215" s="1417" t="str">
        <f>+ETB!C534</f>
        <v>Auditor's remn-non-audit</v>
      </c>
      <c r="C215" s="1418"/>
      <c r="D215" s="1475">
        <f ca="1">SUMIF(ETB!$P$345:$R$679,'Profit &amp; Loss'!A215,ETB!$Q$345:$Q$679)-SUMIF(ETB!$P$345:$R$679,'Profit &amp; Loss'!A215,ETB!$R$345:$R$679)</f>
        <v>0</v>
      </c>
      <c r="E215" s="1413"/>
      <c r="F215" s="1412">
        <f>SUMIF('Opening TB'!B:B,'Profit &amp; Loss'!A215,'Opening TB'!D:D)-SUMIF('Opening TB'!B:B,'Profit &amp; Loss'!A215,'Opening TB'!E:E)</f>
        <v>0</v>
      </c>
      <c r="G215" s="1413"/>
      <c r="H215" s="1419">
        <v>1</v>
      </c>
      <c r="I215" s="1415">
        <f t="shared" ca="1" si="28"/>
        <v>0</v>
      </c>
      <c r="J215" s="1029"/>
    </row>
    <row r="216" spans="1:10" hidden="1">
      <c r="A216" s="759">
        <f>ETB!B535</f>
        <v>294</v>
      </c>
      <c r="B216" s="1417" t="str">
        <f>+ETB!C535</f>
        <v>Donations</v>
      </c>
      <c r="C216" s="1418"/>
      <c r="D216" s="1475">
        <f ca="1">SUMIF(ETB!$P$345:$R$679,'Profit &amp; Loss'!A216,ETB!$Q$345:$Q$679)-SUMIF(ETB!$P$345:$R$679,'Profit &amp; Loss'!A216,ETB!$R$345:$R$679)</f>
        <v>0</v>
      </c>
      <c r="E216" s="1413"/>
      <c r="F216" s="1412">
        <f>SUMIF('Opening TB'!B:B,'Profit &amp; Loss'!A216,'Opening TB'!D:D)-SUMIF('Opening TB'!B:B,'Profit &amp; Loss'!A216,'Opening TB'!E:E)</f>
        <v>0</v>
      </c>
      <c r="G216" s="1413"/>
      <c r="H216" s="1419">
        <v>1</v>
      </c>
      <c r="I216" s="1415">
        <f t="shared" ca="1" si="28"/>
        <v>0</v>
      </c>
      <c r="J216" s="1029"/>
    </row>
    <row r="217" spans="1:10" hidden="1">
      <c r="A217" s="759">
        <f>ETB!B536</f>
        <v>295</v>
      </c>
      <c r="B217" s="1417" t="str">
        <f>+ETB!C536</f>
        <v>Formation costs</v>
      </c>
      <c r="C217" s="1418"/>
      <c r="D217" s="1475">
        <f ca="1">SUMIF(ETB!$P$345:$R$679,'Profit &amp; Loss'!A217,ETB!$Q$345:$Q$679)-SUMIF(ETB!$P$345:$R$679,'Profit &amp; Loss'!A217,ETB!$R$345:$R$679)</f>
        <v>0</v>
      </c>
      <c r="E217" s="1413"/>
      <c r="F217" s="1412">
        <f>SUMIF('Opening TB'!B:B,'Profit &amp; Loss'!A217,'Opening TB'!D:D)-SUMIF('Opening TB'!B:B,'Profit &amp; Loss'!A217,'Opening TB'!E:E)</f>
        <v>0</v>
      </c>
      <c r="G217" s="1413"/>
      <c r="H217" s="1419">
        <v>1</v>
      </c>
      <c r="I217" s="1415">
        <f t="shared" ca="1" si="28"/>
        <v>0</v>
      </c>
      <c r="J217" s="1029"/>
    </row>
    <row r="218" spans="1:10" hidden="1">
      <c r="A218" s="759">
        <f>ETB!B537</f>
        <v>296</v>
      </c>
      <c r="B218" s="1417" t="str">
        <f>+ETB!C537</f>
        <v>Foreign exchange losses</v>
      </c>
      <c r="C218" s="1418"/>
      <c r="D218" s="1475">
        <f ca="1">SUMIF(ETB!$P$345:$R$679,'Profit &amp; Loss'!A218,ETB!$Q$345:$Q$679)-SUMIF(ETB!$P$345:$R$679,'Profit &amp; Loss'!A218,ETB!$R$345:$R$679)</f>
        <v>0</v>
      </c>
      <c r="E218" s="1413"/>
      <c r="F218" s="1412">
        <f>SUMIF('Opening TB'!B:B,'Profit &amp; Loss'!A218,'Opening TB'!D:D)-SUMIF('Opening TB'!B:B,'Profit &amp; Loss'!A218,'Opening TB'!E:E)</f>
        <v>0</v>
      </c>
      <c r="G218" s="1413"/>
      <c r="H218" s="1419">
        <v>1</v>
      </c>
      <c r="I218" s="1415">
        <f t="shared" ca="1" si="28"/>
        <v>0</v>
      </c>
      <c r="J218" s="1029"/>
    </row>
    <row r="219" spans="1:10" hidden="1">
      <c r="A219" s="759">
        <f>ETB!B538</f>
        <v>297</v>
      </c>
      <c r="B219" s="1417" t="str">
        <f>+ETB!C538</f>
        <v>Amortisation - intang f a</v>
      </c>
      <c r="C219" s="1418"/>
      <c r="D219" s="1475">
        <f ca="1">SUMIF(ETB!$P$345:$R$679,'Profit &amp; Loss'!A219,ETB!$Q$345:$Q$679)-SUMIF(ETB!$P$345:$R$679,'Profit &amp; Loss'!A219,ETB!$R$345:$R$679)</f>
        <v>0</v>
      </c>
      <c r="E219" s="1413"/>
      <c r="F219" s="1412">
        <f>SUMIF('Opening TB'!B:B,'Profit &amp; Loss'!A219,'Opening TB'!D:D)-SUMIF('Opening TB'!B:B,'Profit &amp; Loss'!A219,'Opening TB'!E:E)</f>
        <v>0</v>
      </c>
      <c r="G219" s="1413"/>
      <c r="H219" s="1419">
        <v>1</v>
      </c>
      <c r="I219" s="1415">
        <f t="shared" ca="1" si="28"/>
        <v>0</v>
      </c>
      <c r="J219" s="1029"/>
    </row>
    <row r="220" spans="1:10" hidden="1">
      <c r="A220" s="759">
        <f>ETB!B539</f>
        <v>298</v>
      </c>
      <c r="B220" s="1417" t="str">
        <f>+ETB!C539</f>
        <v>Depreciation - tang f a</v>
      </c>
      <c r="C220" s="1418"/>
      <c r="D220" s="1475">
        <f ca="1">SUMIF(ETB!$P$345:$R$679,'Profit &amp; Loss'!A220,ETB!$Q$345:$Q$679)-SUMIF(ETB!$P$345:$R$679,'Profit &amp; Loss'!A220,ETB!$R$345:$R$679)</f>
        <v>0</v>
      </c>
      <c r="E220" s="1413"/>
      <c r="F220" s="1412">
        <f>SUMIF('Opening TB'!B:B,'Profit &amp; Loss'!A220,'Opening TB'!D:D)-SUMIF('Opening TB'!B:B,'Profit &amp; Loss'!A220,'Opening TB'!E:E)</f>
        <v>0</v>
      </c>
      <c r="G220" s="1413"/>
      <c r="H220" s="1419">
        <v>1</v>
      </c>
      <c r="I220" s="1415">
        <f t="shared" ca="1" si="28"/>
        <v>0</v>
      </c>
      <c r="J220" s="1029"/>
    </row>
    <row r="221" spans="1:10" hidden="1">
      <c r="A221" s="759">
        <f>ETB!B540</f>
        <v>299</v>
      </c>
      <c r="B221" s="1417" t="str">
        <f>+ETB!C540</f>
        <v>Profit/loss on sale intang f a</v>
      </c>
      <c r="C221" s="1418"/>
      <c r="D221" s="1475">
        <f ca="1">SUMIF(ETB!$P$345:$R$679,'Profit &amp; Loss'!A221,ETB!$Q$345:$Q$679)-SUMIF(ETB!$P$345:$R$679,'Profit &amp; Loss'!A221,ETB!$R$345:$R$679)</f>
        <v>0</v>
      </c>
      <c r="E221" s="1413"/>
      <c r="F221" s="1412">
        <f>SUMIF('Opening TB'!B:B,'Profit &amp; Loss'!A221,'Opening TB'!D:D)-SUMIF('Opening TB'!B:B,'Profit &amp; Loss'!A221,'Opening TB'!E:E)</f>
        <v>0</v>
      </c>
      <c r="G221" s="1413"/>
      <c r="H221" s="1419">
        <v>1</v>
      </c>
      <c r="I221" s="1415">
        <f t="shared" ca="1" si="28"/>
        <v>0</v>
      </c>
      <c r="J221" s="1029"/>
    </row>
    <row r="222" spans="1:10" hidden="1">
      <c r="A222" s="759">
        <f>ETB!B541</f>
        <v>300</v>
      </c>
      <c r="B222" s="1417" t="str">
        <f>+ETB!C541</f>
        <v>Profit/loss on sale intang f a</v>
      </c>
      <c r="C222" s="1418"/>
      <c r="D222" s="1475">
        <f ca="1">SUMIF(ETB!$P$345:$R$679,'Profit &amp; Loss'!A222,ETB!$Q$345:$Q$679)-SUMIF(ETB!$P$345:$R$679,'Profit &amp; Loss'!A222,ETB!$R$345:$R$679)</f>
        <v>0</v>
      </c>
      <c r="E222" s="1413"/>
      <c r="F222" s="1412">
        <f>SUMIF('Opening TB'!B:B,'Profit &amp; Loss'!A222,'Opening TB'!D:D)-SUMIF('Opening TB'!B:B,'Profit &amp; Loss'!A222,'Opening TB'!E:E)</f>
        <v>0</v>
      </c>
      <c r="G222" s="1413"/>
      <c r="H222" s="1419">
        <v>1</v>
      </c>
      <c r="I222" s="1415">
        <f t="shared" ca="1" si="28"/>
        <v>0</v>
      </c>
      <c r="J222" s="1029"/>
    </row>
    <row r="223" spans="1:10" hidden="1">
      <c r="A223" s="759">
        <f>ETB!B542</f>
        <v>301</v>
      </c>
      <c r="B223" s="1417" t="str">
        <f>+ETB!C542</f>
        <v>Profit/loss on sale f a invest</v>
      </c>
      <c r="C223" s="1418"/>
      <c r="D223" s="1475">
        <f ca="1">SUMIF(ETB!$P$345:$R$679,'Profit &amp; Loss'!A223,ETB!$Q$345:$Q$679)-SUMIF(ETB!$P$345:$R$679,'Profit &amp; Loss'!A223,ETB!$R$345:$R$679)</f>
        <v>0</v>
      </c>
      <c r="E223" s="1413"/>
      <c r="F223" s="1412">
        <f>SUMIF('Opening TB'!B:B,'Profit &amp; Loss'!A223,'Opening TB'!D:D)-SUMIF('Opening TB'!B:B,'Profit &amp; Loss'!A223,'Opening TB'!E:E)</f>
        <v>0</v>
      </c>
      <c r="G223" s="1413"/>
      <c r="H223" s="1419">
        <v>1</v>
      </c>
      <c r="I223" s="1415">
        <f t="shared" ca="1" si="28"/>
        <v>0</v>
      </c>
      <c r="J223" s="1029"/>
    </row>
    <row r="224" spans="1:10" hidden="1">
      <c r="A224" s="759">
        <f>ETB!B543</f>
        <v>302</v>
      </c>
      <c r="B224" s="1417" t="str">
        <f>+ETB!C543</f>
        <v>Impairment losses - intang f a</v>
      </c>
      <c r="C224" s="1418"/>
      <c r="D224" s="1475">
        <f ca="1">SUMIF(ETB!$P$345:$R$679,'Profit &amp; Loss'!A224,ETB!$Q$345:$Q$679)-SUMIF(ETB!$P$345:$R$679,'Profit &amp; Loss'!A224,ETB!$R$345:$R$679)</f>
        <v>0</v>
      </c>
      <c r="E224" s="1413"/>
      <c r="F224" s="1412">
        <f>SUMIF('Opening TB'!B:B,'Profit &amp; Loss'!A224,'Opening TB'!D:D)-SUMIF('Opening TB'!B:B,'Profit &amp; Loss'!A224,'Opening TB'!E:E)</f>
        <v>0</v>
      </c>
      <c r="G224" s="1413"/>
      <c r="H224" s="1419">
        <v>1</v>
      </c>
      <c r="I224" s="1415">
        <f t="shared" ref="I224:I226" ca="1" si="29">+D224-F224</f>
        <v>0</v>
      </c>
      <c r="J224" s="1029"/>
    </row>
    <row r="225" spans="1:10" hidden="1">
      <c r="A225" s="759">
        <f>ETB!B544</f>
        <v>303</v>
      </c>
      <c r="B225" s="1417" t="str">
        <f>+ETB!C544</f>
        <v>Impairment losses - tang f a</v>
      </c>
      <c r="C225" s="1418"/>
      <c r="D225" s="1475">
        <f ca="1">SUMIF(ETB!$P$345:$R$679,'Profit &amp; Loss'!A225,ETB!$Q$345:$Q$679)-SUMIF(ETB!$P$345:$R$679,'Profit &amp; Loss'!A225,ETB!$R$345:$R$679)</f>
        <v>0</v>
      </c>
      <c r="E225" s="1413"/>
      <c r="F225" s="1412">
        <f>SUMIF('Opening TB'!B:B,'Profit &amp; Loss'!A225,'Opening TB'!D:D)-SUMIF('Opening TB'!B:B,'Profit &amp; Loss'!A225,'Opening TB'!E:E)</f>
        <v>0</v>
      </c>
      <c r="G225" s="1413"/>
      <c r="H225" s="1419">
        <v>1</v>
      </c>
      <c r="I225" s="1415">
        <f t="shared" ca="1" si="29"/>
        <v>0</v>
      </c>
      <c r="J225" s="1029"/>
    </row>
    <row r="226" spans="1:10" hidden="1">
      <c r="A226" s="759">
        <f>ETB!B545</f>
        <v>304</v>
      </c>
      <c r="B226" s="1417" t="str">
        <f>+ETB!C545</f>
        <v>Exceptional items</v>
      </c>
      <c r="C226" s="1418"/>
      <c r="D226" s="1475">
        <f ca="1">SUMIF(ETB!$P$345:$R$679,'Profit &amp; Loss'!A226,ETB!$Q$345:$Q$679)-SUMIF(ETB!$P$345:$R$679,'Profit &amp; Loss'!A226,ETB!$R$345:$R$679)</f>
        <v>0</v>
      </c>
      <c r="E226" s="1413"/>
      <c r="F226" s="1412">
        <f>SUMIF('Opening TB'!B:B,'Profit &amp; Loss'!A226,'Opening TB'!D:D)-SUMIF('Opening TB'!B:B,'Profit &amp; Loss'!A226,'Opening TB'!E:E)</f>
        <v>0</v>
      </c>
      <c r="G226" s="1413"/>
      <c r="H226" s="1419">
        <v>1</v>
      </c>
      <c r="I226" s="1415">
        <f t="shared" ca="1" si="29"/>
        <v>0</v>
      </c>
      <c r="J226" s="1029"/>
    </row>
    <row r="227" spans="1:10" hidden="1">
      <c r="A227" s="759">
        <f>ETB!B546</f>
        <v>305</v>
      </c>
      <c r="B227" s="1417" t="str">
        <f>+ETB!C546</f>
        <v>Gain/loss on revaln of assets</v>
      </c>
      <c r="C227" s="1418"/>
      <c r="D227" s="1475">
        <f ca="1">SUMIF(ETB!$P$345:$R$679,'Profit &amp; Loss'!A227,ETB!$Q$345:$Q$679)-SUMIF(ETB!$P$345:$R$679,'Profit &amp; Loss'!A227,ETB!$R$345:$R$679)</f>
        <v>0</v>
      </c>
      <c r="E227" s="1413"/>
      <c r="F227" s="1412">
        <f>SUMIF('Opening TB'!B:B,'Profit &amp; Loss'!A227,'Opening TB'!D:D)-SUMIF('Opening TB'!B:B,'Profit &amp; Loss'!A227,'Opening TB'!E:E)</f>
        <v>0</v>
      </c>
      <c r="G227" s="1413"/>
      <c r="H227" s="1419">
        <v>1</v>
      </c>
      <c r="I227" s="1415">
        <f t="shared" ca="1" si="26"/>
        <v>0</v>
      </c>
      <c r="J227" s="1029"/>
    </row>
    <row r="228" spans="1:10" hidden="1">
      <c r="A228" s="759">
        <f>ETB!B547</f>
        <v>310</v>
      </c>
      <c r="B228" s="1417" t="str">
        <f>+ETB!C547</f>
        <v>Director's remuneration</v>
      </c>
      <c r="C228" s="1418"/>
      <c r="D228" s="1475">
        <f ca="1">SUMIF(ETB!$P$345:$R$679,'Profit &amp; Loss'!A228,ETB!$Q$345:$Q$679)-SUMIF(ETB!$P$345:$R$679,'Profit &amp; Loss'!A228,ETB!$R$345:$R$679)</f>
        <v>0</v>
      </c>
      <c r="E228" s="1413"/>
      <c r="F228" s="1412">
        <f>SUMIF('Opening TB'!B:B,'Profit &amp; Loss'!A228,'Opening TB'!D:D)-SUMIF('Opening TB'!B:B,'Profit &amp; Loss'!A228,'Opening TB'!E:E)</f>
        <v>0</v>
      </c>
      <c r="G228" s="1413"/>
      <c r="H228" s="1419">
        <v>1</v>
      </c>
      <c r="I228" s="1415">
        <f t="shared" ca="1" si="26"/>
        <v>0</v>
      </c>
      <c r="J228" s="1029"/>
    </row>
    <row r="229" spans="1:10" hidden="1">
      <c r="A229" s="759">
        <f>ETB!B548</f>
        <v>311</v>
      </c>
      <c r="B229" s="1417" t="str">
        <f>+ETB!C548</f>
        <v>Wages</v>
      </c>
      <c r="C229" s="1418"/>
      <c r="D229" s="1475">
        <f ca="1">SUMIF(ETB!$P$345:$R$679,'Profit &amp; Loss'!A229,ETB!$Q$345:$Q$679)-SUMIF(ETB!$P$345:$R$679,'Profit &amp; Loss'!A229,ETB!$R$345:$R$679)</f>
        <v>0</v>
      </c>
      <c r="E229" s="1413"/>
      <c r="F229" s="1412">
        <f>SUMIF('Opening TB'!B:B,'Profit &amp; Loss'!A229,'Opening TB'!D:D)-SUMIF('Opening TB'!B:B,'Profit &amp; Loss'!A229,'Opening TB'!E:E)</f>
        <v>0</v>
      </c>
      <c r="G229" s="1413"/>
      <c r="H229" s="1419">
        <v>1</v>
      </c>
      <c r="I229" s="1415">
        <f t="shared" ca="1" si="26"/>
        <v>0</v>
      </c>
      <c r="J229" s="1029"/>
    </row>
    <row r="230" spans="1:10" hidden="1">
      <c r="A230" s="759">
        <f>ETB!B549</f>
        <v>312</v>
      </c>
      <c r="B230" s="1417" t="str">
        <f>+ETB!C549</f>
        <v>Social Security</v>
      </c>
      <c r="C230" s="1418"/>
      <c r="D230" s="1475">
        <f ca="1">SUMIF(ETB!$P$345:$R$679,'Profit &amp; Loss'!A230,ETB!$Q$345:$Q$679)-SUMIF(ETB!$P$345:$R$679,'Profit &amp; Loss'!A230,ETB!$R$345:$R$679)</f>
        <v>0</v>
      </c>
      <c r="E230" s="1413"/>
      <c r="F230" s="1412">
        <f>SUMIF('Opening TB'!B:B,'Profit &amp; Loss'!A230,'Opening TB'!D:D)-SUMIF('Opening TB'!B:B,'Profit &amp; Loss'!A230,'Opening TB'!E:E)</f>
        <v>0</v>
      </c>
      <c r="G230" s="1413"/>
      <c r="H230" s="1419">
        <v>1</v>
      </c>
      <c r="I230" s="1415">
        <f t="shared" ca="1" si="26"/>
        <v>0</v>
      </c>
      <c r="J230" s="1029"/>
    </row>
    <row r="231" spans="1:10" hidden="1">
      <c r="A231" s="759">
        <f>ETB!B550</f>
        <v>313</v>
      </c>
      <c r="B231" s="1417" t="str">
        <f>+ETB!C550</f>
        <v>Pensions</v>
      </c>
      <c r="C231" s="1418"/>
      <c r="D231" s="1475">
        <f ca="1">SUMIF(ETB!$P$345:$R$679,'Profit &amp; Loss'!A231,ETB!$Q$345:$Q$679)-SUMIF(ETB!$P$345:$R$679,'Profit &amp; Loss'!A231,ETB!$R$345:$R$679)</f>
        <v>0</v>
      </c>
      <c r="E231" s="1413"/>
      <c r="F231" s="1412">
        <f>SUMIF('Opening TB'!B:B,'Profit &amp; Loss'!A231,'Opening TB'!D:D)-SUMIF('Opening TB'!B:B,'Profit &amp; Loss'!A231,'Opening TB'!E:E)</f>
        <v>0</v>
      </c>
      <c r="G231" s="1413"/>
      <c r="H231" s="1419">
        <v>1</v>
      </c>
      <c r="I231" s="1415">
        <f t="shared" ca="1" si="26"/>
        <v>0</v>
      </c>
      <c r="J231" s="1029"/>
    </row>
    <row r="232" spans="1:10" hidden="1">
      <c r="A232" s="759">
        <f>ETB!B551</f>
        <v>315</v>
      </c>
      <c r="B232" s="1417" t="str">
        <f>+ETB!C551</f>
        <v>IFRS 16 Leases</v>
      </c>
      <c r="C232" s="1418"/>
      <c r="D232" s="1475">
        <f ca="1">SUMIF(ETB!$P$345:$R$679,'Profit &amp; Loss'!A232,ETB!$Q$345:$Q$679)-SUMIF(ETB!$P$345:$R$679,'Profit &amp; Loss'!A232,ETB!$R$345:$R$679)</f>
        <v>0</v>
      </c>
      <c r="E232" s="1413"/>
      <c r="F232" s="1412">
        <f>SUMIF('Opening TB'!B:B,'Profit &amp; Loss'!A232,'Opening TB'!D:D)-SUMIF('Opening TB'!B:B,'Profit &amp; Loss'!A232,'Opening TB'!E:E)</f>
        <v>0</v>
      </c>
      <c r="G232" s="1413"/>
      <c r="H232" s="1419">
        <v>1</v>
      </c>
      <c r="I232" s="1415">
        <f t="shared" ca="1" si="26"/>
        <v>0</v>
      </c>
      <c r="J232" s="1029"/>
    </row>
    <row r="233" spans="1:10" hidden="1">
      <c r="A233" s="759">
        <f>ETB!B552</f>
        <v>316</v>
      </c>
      <c r="B233" s="1417" t="str">
        <f>+ETB!C552</f>
        <v>Hire of plant and machinery</v>
      </c>
      <c r="C233" s="1418"/>
      <c r="D233" s="1475">
        <f ca="1">SUMIF(ETB!$P$345:$R$679,'Profit &amp; Loss'!A233,ETB!$Q$345:$Q$679)-SUMIF(ETB!$P$345:$R$679,'Profit &amp; Loss'!A233,ETB!$R$345:$R$679)</f>
        <v>0</v>
      </c>
      <c r="E233" s="1413"/>
      <c r="F233" s="1412">
        <f>SUMIF('Opening TB'!B:B,'Profit &amp; Loss'!A233,'Opening TB'!D:D)-SUMIF('Opening TB'!B:B,'Profit &amp; Loss'!A233,'Opening TB'!E:E)</f>
        <v>0</v>
      </c>
      <c r="G233" s="1413"/>
      <c r="H233" s="1419">
        <v>1</v>
      </c>
      <c r="I233" s="1415">
        <f t="shared" ca="1" si="26"/>
        <v>0</v>
      </c>
      <c r="J233" s="1029"/>
    </row>
    <row r="234" spans="1:10" hidden="1">
      <c r="A234" s="759">
        <f>ETB!B553</f>
        <v>317</v>
      </c>
      <c r="B234" s="1417" t="str">
        <f>+ETB!C553</f>
        <v>Other Operating Leases</v>
      </c>
      <c r="C234" s="1418"/>
      <c r="D234" s="1475">
        <f ca="1">SUMIF(ETB!$P$345:$R$679,'Profit &amp; Loss'!A234,ETB!$Q$345:$Q$679)-SUMIF(ETB!$P$345:$R$679,'Profit &amp; Loss'!A234,ETB!$R$345:$R$679)</f>
        <v>0</v>
      </c>
      <c r="E234" s="1413"/>
      <c r="F234" s="1412">
        <f>SUMIF('Opening TB'!B:B,'Profit &amp; Loss'!A234,'Opening TB'!D:D)-SUMIF('Opening TB'!B:B,'Profit &amp; Loss'!A234,'Opening TB'!E:E)</f>
        <v>0</v>
      </c>
      <c r="G234" s="1413"/>
      <c r="H234" s="1419">
        <v>1</v>
      </c>
      <c r="I234" s="1415">
        <f t="shared" ca="1" si="26"/>
        <v>0</v>
      </c>
      <c r="J234" s="1029"/>
    </row>
    <row r="235" spans="1:10" hidden="1">
      <c r="A235" s="759">
        <f>ETB!B554</f>
        <v>318</v>
      </c>
      <c r="B235" s="1417" t="str">
        <f>+ETB!C554</f>
        <v>Commission Paid</v>
      </c>
      <c r="C235" s="1418"/>
      <c r="D235" s="1475">
        <f ca="1">SUMIF(ETB!$P$345:$R$679,'Profit &amp; Loss'!A235,ETB!$Q$345:$Q$679)-SUMIF(ETB!$P$345:$R$679,'Profit &amp; Loss'!A235,ETB!$R$345:$R$679)</f>
        <v>0</v>
      </c>
      <c r="E235" s="1413"/>
      <c r="F235" s="1412">
        <f>SUMIF('Opening TB'!B:B,'Profit &amp; Loss'!A235,'Opening TB'!D:D)-SUMIF('Opening TB'!B:B,'Profit &amp; Loss'!A235,'Opening TB'!E:E)</f>
        <v>0</v>
      </c>
      <c r="G235" s="1413"/>
      <c r="H235" s="1419">
        <v>1</v>
      </c>
      <c r="I235" s="1415">
        <f t="shared" ca="1" si="26"/>
        <v>0</v>
      </c>
      <c r="J235" s="1029"/>
    </row>
    <row r="236" spans="1:10" hidden="1">
      <c r="A236" s="759">
        <f>ETB!B555</f>
        <v>319</v>
      </c>
      <c r="B236" s="1417" t="str">
        <f>+ETB!C555</f>
        <v>Advertising</v>
      </c>
      <c r="C236" s="1418"/>
      <c r="D236" s="1475">
        <f ca="1">SUMIF(ETB!$P$345:$R$679,'Profit &amp; Loss'!A236,ETB!$Q$345:$Q$679)-SUMIF(ETB!$P$345:$R$679,'Profit &amp; Loss'!A236,ETB!$R$345:$R$679)</f>
        <v>0</v>
      </c>
      <c r="E236" s="1413"/>
      <c r="F236" s="1412">
        <f>SUMIF('Opening TB'!B:B,'Profit &amp; Loss'!A236,'Opening TB'!D:D)-SUMIF('Opening TB'!B:B,'Profit &amp; Loss'!A236,'Opening TB'!E:E)</f>
        <v>0</v>
      </c>
      <c r="G236" s="1413"/>
      <c r="H236" s="1419">
        <v>1</v>
      </c>
      <c r="I236" s="1415">
        <f t="shared" ca="1" si="26"/>
        <v>0</v>
      </c>
      <c r="J236" s="1029"/>
    </row>
    <row r="237" spans="1:10" hidden="1">
      <c r="A237" s="759">
        <f>ETB!B556</f>
        <v>320</v>
      </c>
      <c r="B237" s="1417" t="str">
        <f>+ETB!C556</f>
        <v>Public relations</v>
      </c>
      <c r="C237" s="1418"/>
      <c r="D237" s="1475">
        <f ca="1">SUMIF(ETB!$P$345:$R$679,'Profit &amp; Loss'!A237,ETB!$Q$345:$Q$679)-SUMIF(ETB!$P$345:$R$679,'Profit &amp; Loss'!A237,ETB!$R$345:$R$679)</f>
        <v>0</v>
      </c>
      <c r="E237" s="1413"/>
      <c r="F237" s="1412">
        <f>SUMIF('Opening TB'!B:B,'Profit &amp; Loss'!A237,'Opening TB'!D:D)-SUMIF('Opening TB'!B:B,'Profit &amp; Loss'!A237,'Opening TB'!E:E)</f>
        <v>0</v>
      </c>
      <c r="G237" s="1413"/>
      <c r="H237" s="1419">
        <v>1</v>
      </c>
      <c r="I237" s="1415">
        <f t="shared" ca="1" si="26"/>
        <v>0</v>
      </c>
      <c r="J237" s="1029"/>
    </row>
    <row r="238" spans="1:10" hidden="1">
      <c r="A238" s="759">
        <f>ETB!B557</f>
        <v>321</v>
      </c>
      <c r="B238" s="1417" t="str">
        <f>+ETB!C557</f>
        <v>Entertainment</v>
      </c>
      <c r="C238" s="1418"/>
      <c r="D238" s="1475">
        <f ca="1">SUMIF(ETB!$P$345:$R$679,'Profit &amp; Loss'!A238,ETB!$Q$345:$Q$679)-SUMIF(ETB!$P$345:$R$679,'Profit &amp; Loss'!A238,ETB!$R$345:$R$679)</f>
        <v>0</v>
      </c>
      <c r="E238" s="1413"/>
      <c r="F238" s="1412">
        <f>SUMIF('Opening TB'!B:B,'Profit &amp; Loss'!A238,'Opening TB'!D:D)-SUMIF('Opening TB'!B:B,'Profit &amp; Loss'!A238,'Opening TB'!E:E)</f>
        <v>0</v>
      </c>
      <c r="G238" s="1413"/>
      <c r="H238" s="1419">
        <v>1</v>
      </c>
      <c r="I238" s="1415">
        <f t="shared" ca="1" si="26"/>
        <v>0</v>
      </c>
      <c r="J238" s="1029"/>
    </row>
    <row r="239" spans="1:10" hidden="1">
      <c r="A239" s="759">
        <f>ETB!B558</f>
        <v>322</v>
      </c>
      <c r="B239" s="1417" t="str">
        <f>+ETB!C558</f>
        <v>Bad debts</v>
      </c>
      <c r="C239" s="1418"/>
      <c r="D239" s="1475">
        <f ca="1">SUMIF(ETB!$P$345:$R$679,'Profit &amp; Loss'!A239,ETB!$Q$345:$Q$679)-SUMIF(ETB!$P$345:$R$679,'Profit &amp; Loss'!A239,ETB!$R$345:$R$679)</f>
        <v>0</v>
      </c>
      <c r="E239" s="1413"/>
      <c r="F239" s="1412">
        <f>SUMIF('Opening TB'!B:B,'Profit &amp; Loss'!A239,'Opening TB'!D:D)-SUMIF('Opening TB'!B:B,'Profit &amp; Loss'!A239,'Opening TB'!E:E)</f>
        <v>0</v>
      </c>
      <c r="G239" s="1413"/>
      <c r="H239" s="1419">
        <v>1</v>
      </c>
      <c r="I239" s="1415">
        <f t="shared" ca="1" si="26"/>
        <v>0</v>
      </c>
      <c r="J239" s="1029"/>
    </row>
    <row r="240" spans="1:10" hidden="1">
      <c r="A240" s="759">
        <f>ETB!B559</f>
        <v>323</v>
      </c>
      <c r="B240" s="1417" t="str">
        <f>+ETB!C559</f>
        <v>Motor Expenses</v>
      </c>
      <c r="C240" s="1418"/>
      <c r="D240" s="1475">
        <f ca="1">SUMIF(ETB!$P$345:$R$679,'Profit &amp; Loss'!A240,ETB!$Q$345:$Q$679)-SUMIF(ETB!$P$345:$R$679,'Profit &amp; Loss'!A240,ETB!$R$345:$R$679)</f>
        <v>0</v>
      </c>
      <c r="E240" s="1413"/>
      <c r="F240" s="1412">
        <f>SUMIF('Opening TB'!B:B,'Profit &amp; Loss'!A240,'Opening TB'!D:D)-SUMIF('Opening TB'!B:B,'Profit &amp; Loss'!A240,'Opening TB'!E:E)</f>
        <v>0</v>
      </c>
      <c r="G240" s="1413"/>
      <c r="H240" s="1419">
        <v>1</v>
      </c>
      <c r="I240" s="1415">
        <f t="shared" ca="1" si="26"/>
        <v>0</v>
      </c>
      <c r="J240" s="1029"/>
    </row>
    <row r="241" spans="1:10" hidden="1">
      <c r="A241" s="759">
        <f>ETB!B560</f>
        <v>324</v>
      </c>
      <c r="B241" s="1417" t="str">
        <f>+ETB!C560</f>
        <v>Promotions and exhibitions</v>
      </c>
      <c r="C241" s="1418"/>
      <c r="D241" s="1475">
        <f ca="1">SUMIF(ETB!$P$345:$R$679,'Profit &amp; Loss'!A241,ETB!$Q$345:$Q$679)-SUMIF(ETB!$P$345:$R$679,'Profit &amp; Loss'!A241,ETB!$R$345:$R$679)</f>
        <v>0</v>
      </c>
      <c r="E241" s="1413"/>
      <c r="F241" s="1412">
        <f>SUMIF('Opening TB'!B:B,'Profit &amp; Loss'!A241,'Opening TB'!D:D)-SUMIF('Opening TB'!B:B,'Profit &amp; Loss'!A241,'Opening TB'!E:E)</f>
        <v>0</v>
      </c>
      <c r="G241" s="1413"/>
      <c r="H241" s="1419">
        <v>1</v>
      </c>
      <c r="I241" s="1415">
        <f t="shared" ca="1" si="26"/>
        <v>0</v>
      </c>
      <c r="J241" s="1029"/>
    </row>
    <row r="242" spans="1:10" hidden="1">
      <c r="A242" s="759">
        <f>ETB!B561</f>
        <v>325</v>
      </c>
      <c r="B242" s="1417" t="str">
        <f>+ETB!C561</f>
        <v>No Descriptions</v>
      </c>
      <c r="C242" s="1418"/>
      <c r="D242" s="1475">
        <f ca="1">SUMIF(ETB!$P$345:$R$679,'Profit &amp; Loss'!A242,ETB!$Q$345:$Q$679)-SUMIF(ETB!$P$345:$R$679,'Profit &amp; Loss'!A242,ETB!$R$345:$R$679)</f>
        <v>0</v>
      </c>
      <c r="E242" s="1413"/>
      <c r="F242" s="1412">
        <f>SUMIF('Opening TB'!B:B,'Profit &amp; Loss'!A242,'Opening TB'!D:D)-SUMIF('Opening TB'!B:B,'Profit &amp; Loss'!A242,'Opening TB'!E:E)</f>
        <v>0</v>
      </c>
      <c r="G242" s="1413"/>
      <c r="H242" s="1419">
        <v>1</v>
      </c>
      <c r="I242" s="1415">
        <f t="shared" ca="1" si="26"/>
        <v>0</v>
      </c>
      <c r="J242" s="1029"/>
    </row>
    <row r="243" spans="1:10" hidden="1">
      <c r="A243" s="759">
        <f>ETB!B562</f>
        <v>326</v>
      </c>
      <c r="B243" s="1417" t="str">
        <f>+ETB!C562</f>
        <v>No Descriptions</v>
      </c>
      <c r="C243" s="1418"/>
      <c r="D243" s="1475">
        <f ca="1">SUMIF(ETB!$P$345:$R$679,'Profit &amp; Loss'!A243,ETB!$Q$345:$Q$679)-SUMIF(ETB!$P$345:$R$679,'Profit &amp; Loss'!A243,ETB!$R$345:$R$679)</f>
        <v>0</v>
      </c>
      <c r="E243" s="1413"/>
      <c r="F243" s="1412">
        <f>SUMIF('Opening TB'!B:B,'Profit &amp; Loss'!A243,'Opening TB'!D:D)-SUMIF('Opening TB'!B:B,'Profit &amp; Loss'!A243,'Opening TB'!E:E)</f>
        <v>0</v>
      </c>
      <c r="G243" s="1413"/>
      <c r="H243" s="1419">
        <v>1</v>
      </c>
      <c r="I243" s="1415">
        <f t="shared" ca="1" si="26"/>
        <v>0</v>
      </c>
      <c r="J243" s="1029"/>
    </row>
    <row r="244" spans="1:10" hidden="1">
      <c r="A244" s="759">
        <f>ETB!B563</f>
        <v>330</v>
      </c>
      <c r="B244" s="1417" t="str">
        <f>+ETB!C563</f>
        <v>Donations</v>
      </c>
      <c r="C244" s="1418"/>
      <c r="D244" s="1475">
        <f ca="1">SUMIF(ETB!$P$345:$R$679,'Profit &amp; Loss'!A244,ETB!$Q$345:$Q$679)-SUMIF(ETB!$P$345:$R$679,'Profit &amp; Loss'!A244,ETB!$R$345:$R$679)</f>
        <v>0</v>
      </c>
      <c r="E244" s="1413"/>
      <c r="F244" s="1412">
        <f>SUMIF('Opening TB'!B:B,'Profit &amp; Loss'!A244,'Opening TB'!D:D)-SUMIF('Opening TB'!B:B,'Profit &amp; Loss'!A244,'Opening TB'!E:E)</f>
        <v>0</v>
      </c>
      <c r="G244" s="1413"/>
      <c r="H244" s="1419">
        <v>1</v>
      </c>
      <c r="I244" s="1415">
        <f t="shared" ca="1" si="26"/>
        <v>0</v>
      </c>
      <c r="J244" s="1029"/>
    </row>
    <row r="245" spans="1:10" hidden="1">
      <c r="A245" s="759">
        <f>ETB!B564</f>
        <v>331</v>
      </c>
      <c r="B245" s="1417" t="str">
        <f>+ETB!C564</f>
        <v>Amortisation - intang f a</v>
      </c>
      <c r="C245" s="1418"/>
      <c r="D245" s="1475">
        <f ca="1">SUMIF(ETB!$P$345:$R$679,'Profit &amp; Loss'!A245,ETB!$Q$345:$Q$679)-SUMIF(ETB!$P$345:$R$679,'Profit &amp; Loss'!A245,ETB!$R$345:$R$679)</f>
        <v>0</v>
      </c>
      <c r="E245" s="1413"/>
      <c r="F245" s="1412">
        <f>SUMIF('Opening TB'!B:B,'Profit &amp; Loss'!A245,'Opening TB'!D:D)-SUMIF('Opening TB'!B:B,'Profit &amp; Loss'!A245,'Opening TB'!E:E)</f>
        <v>0</v>
      </c>
      <c r="G245" s="1413"/>
      <c r="H245" s="1419">
        <v>1</v>
      </c>
      <c r="I245" s="1415">
        <f t="shared" ca="1" si="26"/>
        <v>0</v>
      </c>
      <c r="J245" s="1029"/>
    </row>
    <row r="246" spans="1:10" hidden="1">
      <c r="A246" s="759">
        <f>ETB!B565</f>
        <v>332</v>
      </c>
      <c r="B246" s="1417" t="str">
        <f>+ETB!C565</f>
        <v>Depreciation - tang f a</v>
      </c>
      <c r="C246" s="1418"/>
      <c r="D246" s="1475">
        <f ca="1">SUMIF(ETB!$P$345:$R$679,'Profit &amp; Loss'!A246,ETB!$Q$345:$Q$679)-SUMIF(ETB!$P$345:$R$679,'Profit &amp; Loss'!A246,ETB!$R$345:$R$679)</f>
        <v>0</v>
      </c>
      <c r="E246" s="1413"/>
      <c r="F246" s="1412">
        <f>SUMIF('Opening TB'!B:B,'Profit &amp; Loss'!A246,'Opening TB'!D:D)-SUMIF('Opening TB'!B:B,'Profit &amp; Loss'!A246,'Opening TB'!E:E)</f>
        <v>0</v>
      </c>
      <c r="G246" s="1413"/>
      <c r="H246" s="1419">
        <v>1</v>
      </c>
      <c r="I246" s="1415">
        <f t="shared" ca="1" si="26"/>
        <v>0</v>
      </c>
      <c r="J246" s="1029"/>
    </row>
    <row r="247" spans="1:10" hidden="1">
      <c r="A247" s="759">
        <f>ETB!B566</f>
        <v>333</v>
      </c>
      <c r="B247" s="1417" t="str">
        <f>+ETB!C566</f>
        <v>Profit/loss on sale intang f a</v>
      </c>
      <c r="C247" s="1418"/>
      <c r="D247" s="1475">
        <f ca="1">SUMIF(ETB!$P$345:$R$679,'Profit &amp; Loss'!A247,ETB!$Q$345:$Q$679)-SUMIF(ETB!$P$345:$R$679,'Profit &amp; Loss'!A247,ETB!$R$345:$R$679)</f>
        <v>0</v>
      </c>
      <c r="E247" s="1413"/>
      <c r="F247" s="1412">
        <f>SUMIF('Opening TB'!B:B,'Profit &amp; Loss'!A247,'Opening TB'!D:D)-SUMIF('Opening TB'!B:B,'Profit &amp; Loss'!A247,'Opening TB'!E:E)</f>
        <v>0</v>
      </c>
      <c r="G247" s="1413"/>
      <c r="H247" s="1419">
        <v>1</v>
      </c>
      <c r="I247" s="1415">
        <f t="shared" ca="1" si="26"/>
        <v>0</v>
      </c>
      <c r="J247" s="1029"/>
    </row>
    <row r="248" spans="1:10" hidden="1">
      <c r="A248" s="759">
        <f>ETB!B567</f>
        <v>334</v>
      </c>
      <c r="B248" s="1417" t="str">
        <f>+ETB!C567</f>
        <v>Profit/loss on sale tang f a</v>
      </c>
      <c r="C248" s="1418"/>
      <c r="D248" s="1475">
        <f ca="1">SUMIF(ETB!$P$345:$R$679,'Profit &amp; Loss'!A248,ETB!$Q$345:$Q$679)-SUMIF(ETB!$P$345:$R$679,'Profit &amp; Loss'!A248,ETB!$R$345:$R$679)</f>
        <v>0</v>
      </c>
      <c r="E248" s="1413"/>
      <c r="F248" s="1412">
        <f>SUMIF('Opening TB'!B:B,'Profit &amp; Loss'!A248,'Opening TB'!D:D)-SUMIF('Opening TB'!B:B,'Profit &amp; Loss'!A248,'Opening TB'!E:E)</f>
        <v>0</v>
      </c>
      <c r="G248" s="1413"/>
      <c r="H248" s="1419">
        <v>1</v>
      </c>
      <c r="I248" s="1415">
        <f t="shared" ca="1" si="26"/>
        <v>0</v>
      </c>
      <c r="J248" s="1029"/>
    </row>
    <row r="249" spans="1:10" hidden="1">
      <c r="A249" s="759">
        <f>ETB!B568</f>
        <v>335</v>
      </c>
      <c r="B249" s="1417" t="str">
        <f>+ETB!C568</f>
        <v>Profit/loss on sale f a invest</v>
      </c>
      <c r="C249" s="1418"/>
      <c r="D249" s="1475">
        <f ca="1">SUMIF(ETB!$P$345:$R$679,'Profit &amp; Loss'!A249,ETB!$Q$345:$Q$679)-SUMIF(ETB!$P$345:$R$679,'Profit &amp; Loss'!A249,ETB!$R$345:$R$679)</f>
        <v>0</v>
      </c>
      <c r="E249" s="1413"/>
      <c r="F249" s="1412">
        <f>SUMIF('Opening TB'!B:B,'Profit &amp; Loss'!A249,'Opening TB'!D:D)-SUMIF('Opening TB'!B:B,'Profit &amp; Loss'!A249,'Opening TB'!E:E)</f>
        <v>0</v>
      </c>
      <c r="G249" s="1413"/>
      <c r="H249" s="1419">
        <v>1</v>
      </c>
      <c r="I249" s="1415">
        <f t="shared" ca="1" si="26"/>
        <v>0</v>
      </c>
      <c r="J249" s="1029"/>
    </row>
    <row r="250" spans="1:10" hidden="1">
      <c r="A250" s="759">
        <f>ETB!B569</f>
        <v>336</v>
      </c>
      <c r="B250" s="1417" t="str">
        <f>+ETB!C569</f>
        <v>Impairment losses - intang f a</v>
      </c>
      <c r="C250" s="1418"/>
      <c r="D250" s="1475">
        <f ca="1">SUMIF(ETB!$P$345:$R$679,'Profit &amp; Loss'!A250,ETB!$Q$345:$Q$679)-SUMIF(ETB!$P$345:$R$679,'Profit &amp; Loss'!A250,ETB!$R$345:$R$679)</f>
        <v>0</v>
      </c>
      <c r="E250" s="1413"/>
      <c r="F250" s="1412">
        <f>SUMIF('Opening TB'!B:B,'Profit &amp; Loss'!A250,'Opening TB'!D:D)-SUMIF('Opening TB'!B:B,'Profit &amp; Loss'!A250,'Opening TB'!E:E)</f>
        <v>0</v>
      </c>
      <c r="G250" s="1413"/>
      <c r="H250" s="1419">
        <v>1</v>
      </c>
      <c r="I250" s="1415">
        <f t="shared" ca="1" si="26"/>
        <v>0</v>
      </c>
      <c r="J250" s="1029"/>
    </row>
    <row r="251" spans="1:10" hidden="1">
      <c r="A251" s="759">
        <f>ETB!B570</f>
        <v>337</v>
      </c>
      <c r="B251" s="1417" t="str">
        <f>+ETB!C570</f>
        <v>Impairment losses - tang f a</v>
      </c>
      <c r="C251" s="1418"/>
      <c r="D251" s="1475">
        <f ca="1">SUMIF(ETB!$P$345:$R$679,'Profit &amp; Loss'!A251,ETB!$Q$345:$Q$679)-SUMIF(ETB!$P$345:$R$679,'Profit &amp; Loss'!A251,ETB!$R$345:$R$679)</f>
        <v>0</v>
      </c>
      <c r="E251" s="1413"/>
      <c r="F251" s="1412">
        <f>SUMIF('Opening TB'!B:B,'Profit &amp; Loss'!A251,'Opening TB'!D:D)-SUMIF('Opening TB'!B:B,'Profit &amp; Loss'!A251,'Opening TB'!E:E)</f>
        <v>0</v>
      </c>
      <c r="G251" s="1413"/>
      <c r="H251" s="1419">
        <v>1</v>
      </c>
      <c r="I251" s="1415">
        <f t="shared" ca="1" si="26"/>
        <v>0</v>
      </c>
      <c r="J251" s="1029"/>
    </row>
    <row r="252" spans="1:10" hidden="1">
      <c r="A252" s="759">
        <f>ETB!B571</f>
        <v>338</v>
      </c>
      <c r="B252" s="1417" t="str">
        <f>+ETB!C571</f>
        <v>Exceptional items</v>
      </c>
      <c r="C252" s="1418"/>
      <c r="D252" s="1475">
        <f ca="1">SUMIF(ETB!$P$345:$R$679,'Profit &amp; Loss'!A252,ETB!$Q$345:$Q$679)-SUMIF(ETB!$P$345:$R$679,'Profit &amp; Loss'!A252,ETB!$R$345:$R$679)</f>
        <v>0</v>
      </c>
      <c r="E252" s="1413"/>
      <c r="F252" s="1412">
        <f>SUMIF('Opening TB'!B:B,'Profit &amp; Loss'!A252,'Opening TB'!D:D)-SUMIF('Opening TB'!B:B,'Profit &amp; Loss'!A252,'Opening TB'!E:E)</f>
        <v>0</v>
      </c>
      <c r="G252" s="1413"/>
      <c r="H252" s="1419">
        <v>1</v>
      </c>
      <c r="I252" s="1415">
        <f t="shared" ca="1" si="26"/>
        <v>0</v>
      </c>
      <c r="J252" s="1029"/>
    </row>
    <row r="253" spans="1:10" hidden="1">
      <c r="A253" s="759">
        <f>ETB!B572</f>
        <v>339</v>
      </c>
      <c r="B253" s="1417" t="str">
        <f>+ETB!C572</f>
        <v>Gain/loss on revaln of assets</v>
      </c>
      <c r="C253" s="1418"/>
      <c r="D253" s="1475">
        <f ca="1">SUMIF(ETB!$P$345:$R$679,'Profit &amp; Loss'!A253,ETB!$Q$345:$Q$679)-SUMIF(ETB!$P$345:$R$679,'Profit &amp; Loss'!A253,ETB!$R$345:$R$679)</f>
        <v>0</v>
      </c>
      <c r="E253" s="1413"/>
      <c r="F253" s="1412">
        <f>SUMIF('Opening TB'!B:B,'Profit &amp; Loss'!A253,'Opening TB'!D:D)-SUMIF('Opening TB'!B:B,'Profit &amp; Loss'!A253,'Opening TB'!E:E)</f>
        <v>0</v>
      </c>
      <c r="G253" s="1413"/>
      <c r="H253" s="1419">
        <v>1</v>
      </c>
      <c r="I253" s="1415">
        <f t="shared" ca="1" si="26"/>
        <v>0</v>
      </c>
      <c r="J253" s="1029"/>
    </row>
    <row r="254" spans="1:10" hidden="1">
      <c r="A254" s="759">
        <f>ETB!B573</f>
        <v>344</v>
      </c>
      <c r="B254" s="1417" t="str">
        <f>+ETB!C573</f>
        <v>Director's remuneration</v>
      </c>
      <c r="C254" s="1418"/>
      <c r="D254" s="1475">
        <f ca="1">SUMIF(ETB!$P$345:$R$679,'Profit &amp; Loss'!A254,ETB!$Q$345:$Q$679)-SUMIF(ETB!$P$345:$R$679,'Profit &amp; Loss'!A254,ETB!$R$345:$R$679)</f>
        <v>0</v>
      </c>
      <c r="E254" s="1413"/>
      <c r="F254" s="1412">
        <f>SUMIF('Opening TB'!B:B,'Profit &amp; Loss'!A254,'Opening TB'!D:D)-SUMIF('Opening TB'!B:B,'Profit &amp; Loss'!A254,'Opening TB'!E:E)</f>
        <v>0</v>
      </c>
      <c r="G254" s="1413"/>
      <c r="H254" s="1419">
        <v>1</v>
      </c>
      <c r="I254" s="1415">
        <f t="shared" ca="1" si="26"/>
        <v>0</v>
      </c>
      <c r="J254" s="1029"/>
    </row>
    <row r="255" spans="1:10" hidden="1">
      <c r="A255" s="759">
        <f>ETB!B574</f>
        <v>345</v>
      </c>
      <c r="B255" s="1417" t="str">
        <f>+ETB!C574</f>
        <v>Wages</v>
      </c>
      <c r="C255" s="1418"/>
      <c r="D255" s="1475">
        <f ca="1">SUMIF(ETB!$P$345:$R$679,'Profit &amp; Loss'!A255,ETB!$Q$345:$Q$679)-SUMIF(ETB!$P$345:$R$679,'Profit &amp; Loss'!A255,ETB!$R$345:$R$679)</f>
        <v>0</v>
      </c>
      <c r="E255" s="1413"/>
      <c r="F255" s="1412">
        <f>SUMIF('Opening TB'!B:B,'Profit &amp; Loss'!A255,'Opening TB'!D:D)-SUMIF('Opening TB'!B:B,'Profit &amp; Loss'!A255,'Opening TB'!E:E)</f>
        <v>0</v>
      </c>
      <c r="G255" s="1413"/>
      <c r="H255" s="1419">
        <v>1</v>
      </c>
      <c r="I255" s="1415">
        <f t="shared" ca="1" si="26"/>
        <v>0</v>
      </c>
      <c r="J255" s="1029"/>
    </row>
    <row r="256" spans="1:10" hidden="1">
      <c r="A256" s="759">
        <f>ETB!B575</f>
        <v>346</v>
      </c>
      <c r="B256" s="1417" t="str">
        <f>+ETB!C575</f>
        <v>Social Security</v>
      </c>
      <c r="C256" s="1418"/>
      <c r="D256" s="1475">
        <f ca="1">SUMIF(ETB!$P$345:$R$679,'Profit &amp; Loss'!A256,ETB!$Q$345:$Q$679)-SUMIF(ETB!$P$345:$R$679,'Profit &amp; Loss'!A256,ETB!$R$345:$R$679)</f>
        <v>0</v>
      </c>
      <c r="E256" s="1413"/>
      <c r="F256" s="1412">
        <f>SUMIF('Opening TB'!B:B,'Profit &amp; Loss'!A256,'Opening TB'!D:D)-SUMIF('Opening TB'!B:B,'Profit &amp; Loss'!A256,'Opening TB'!E:E)</f>
        <v>0</v>
      </c>
      <c r="G256" s="1413"/>
      <c r="H256" s="1419">
        <v>1</v>
      </c>
      <c r="I256" s="1415">
        <f t="shared" ca="1" si="26"/>
        <v>0</v>
      </c>
      <c r="J256" s="1029"/>
    </row>
    <row r="257" spans="1:10" hidden="1">
      <c r="A257" s="759">
        <f>ETB!B576</f>
        <v>347</v>
      </c>
      <c r="B257" s="1417" t="str">
        <f>+ETB!C576</f>
        <v>Pensions</v>
      </c>
      <c r="C257" s="1418"/>
      <c r="D257" s="1475">
        <f ca="1">SUMIF(ETB!$P$345:$R$679,'Profit &amp; Loss'!A257,ETB!$Q$345:$Q$679)-SUMIF(ETB!$P$345:$R$679,'Profit &amp; Loss'!A257,ETB!$R$345:$R$679)</f>
        <v>0</v>
      </c>
      <c r="E257" s="1413"/>
      <c r="F257" s="1412">
        <f>SUMIF('Opening TB'!B:B,'Profit &amp; Loss'!A257,'Opening TB'!D:D)-SUMIF('Opening TB'!B:B,'Profit &amp; Loss'!A257,'Opening TB'!E:E)</f>
        <v>0</v>
      </c>
      <c r="G257" s="1413"/>
      <c r="H257" s="1419">
        <v>1</v>
      </c>
      <c r="I257" s="1415">
        <f t="shared" ca="1" si="26"/>
        <v>0</v>
      </c>
      <c r="J257" s="1029"/>
    </row>
    <row r="258" spans="1:10" hidden="1">
      <c r="A258" s="759">
        <f>ETB!B577</f>
        <v>349</v>
      </c>
      <c r="B258" s="1417" t="str">
        <f>+ETB!C577</f>
        <v>IFRS 16 Leases</v>
      </c>
      <c r="C258" s="1418"/>
      <c r="D258" s="1475">
        <f ca="1">SUMIF(ETB!$P$345:$R$679,'Profit &amp; Loss'!A258,ETB!$Q$345:$Q$679)-SUMIF(ETB!$P$345:$R$679,'Profit &amp; Loss'!A258,ETB!$R$345:$R$679)</f>
        <v>0</v>
      </c>
      <c r="E258" s="1413"/>
      <c r="F258" s="1412">
        <f>SUMIF('Opening TB'!B:B,'Profit &amp; Loss'!A258,'Opening TB'!D:D)-SUMIF('Opening TB'!B:B,'Profit &amp; Loss'!A258,'Opening TB'!E:E)</f>
        <v>0</v>
      </c>
      <c r="G258" s="1413"/>
      <c r="H258" s="1419">
        <v>1</v>
      </c>
      <c r="I258" s="1415">
        <f t="shared" ca="1" si="26"/>
        <v>0</v>
      </c>
      <c r="J258" s="1029"/>
    </row>
    <row r="259" spans="1:10" hidden="1">
      <c r="A259" s="759">
        <f>ETB!B578</f>
        <v>350</v>
      </c>
      <c r="B259" s="1417" t="str">
        <f>+ETB!C578</f>
        <v>Hire of plant and machinery</v>
      </c>
      <c r="C259" s="1418"/>
      <c r="D259" s="1475">
        <f ca="1">SUMIF(ETB!$P$345:$R$679,'Profit &amp; Loss'!A259,ETB!$Q$345:$Q$679)-SUMIF(ETB!$P$345:$R$679,'Profit &amp; Loss'!A259,ETB!$R$345:$R$679)</f>
        <v>0</v>
      </c>
      <c r="E259" s="1413"/>
      <c r="F259" s="1412">
        <f>SUMIF('Opening TB'!B:B,'Profit &amp; Loss'!A259,'Opening TB'!D:D)-SUMIF('Opening TB'!B:B,'Profit &amp; Loss'!A259,'Opening TB'!E:E)</f>
        <v>0</v>
      </c>
      <c r="G259" s="1413"/>
      <c r="H259" s="1419">
        <v>1</v>
      </c>
      <c r="I259" s="1415">
        <f t="shared" ca="1" si="26"/>
        <v>0</v>
      </c>
      <c r="J259" s="1029"/>
    </row>
    <row r="260" spans="1:10" hidden="1">
      <c r="A260" s="759">
        <f>ETB!B579</f>
        <v>351</v>
      </c>
      <c r="B260" s="1417" t="str">
        <f>+ETB!C579</f>
        <v>Other Operating Leases</v>
      </c>
      <c r="C260" s="1418"/>
      <c r="D260" s="1475">
        <f ca="1">SUMIF(ETB!$P$345:$R$679,'Profit &amp; Loss'!A260,ETB!$Q$345:$Q$679)-SUMIF(ETB!$P$345:$R$679,'Profit &amp; Loss'!A260,ETB!$R$345:$R$679)</f>
        <v>0</v>
      </c>
      <c r="E260" s="1413"/>
      <c r="F260" s="1412">
        <f>SUMIF('Opening TB'!B:B,'Profit &amp; Loss'!A260,'Opening TB'!D:D)-SUMIF('Opening TB'!B:B,'Profit &amp; Loss'!A260,'Opening TB'!E:E)</f>
        <v>0</v>
      </c>
      <c r="G260" s="1413"/>
      <c r="H260" s="1419">
        <v>1</v>
      </c>
      <c r="I260" s="1415">
        <f t="shared" ca="1" si="26"/>
        <v>0</v>
      </c>
      <c r="J260" s="1029"/>
    </row>
    <row r="261" spans="1:10" hidden="1">
      <c r="A261" s="759">
        <f>ETB!B580</f>
        <v>352</v>
      </c>
      <c r="B261" s="1417" t="str">
        <f>+ETB!C580</f>
        <v>No Descriptions</v>
      </c>
      <c r="C261" s="1418"/>
      <c r="D261" s="1475">
        <f ca="1">SUMIF(ETB!$P$345:$R$679,'Profit &amp; Loss'!A261,ETB!$Q$345:$Q$679)-SUMIF(ETB!$P$345:$R$679,'Profit &amp; Loss'!A261,ETB!$R$345:$R$679)</f>
        <v>0</v>
      </c>
      <c r="E261" s="1413"/>
      <c r="F261" s="1412">
        <f>SUMIF('Opening TB'!B:B,'Profit &amp; Loss'!A261,'Opening TB'!D:D)-SUMIF('Opening TB'!B:B,'Profit &amp; Loss'!A261,'Opening TB'!E:E)</f>
        <v>0</v>
      </c>
      <c r="G261" s="1413"/>
      <c r="H261" s="1419">
        <v>1</v>
      </c>
      <c r="I261" s="1415">
        <f t="shared" ca="1" si="26"/>
        <v>0</v>
      </c>
      <c r="J261" s="1029"/>
    </row>
    <row r="262" spans="1:10" hidden="1">
      <c r="A262" s="759">
        <f>ETB!B581</f>
        <v>353</v>
      </c>
      <c r="B262" s="1417" t="str">
        <f>+ETB!C581</f>
        <v>No Descriptions</v>
      </c>
      <c r="C262" s="1418"/>
      <c r="D262" s="1475">
        <f ca="1">SUMIF(ETB!$P$345:$R$679,'Profit &amp; Loss'!A262,ETB!$Q$345:$Q$679)-SUMIF(ETB!$P$345:$R$679,'Profit &amp; Loss'!A262,ETB!$R$345:$R$679)</f>
        <v>0</v>
      </c>
      <c r="E262" s="1413"/>
      <c r="F262" s="1412">
        <f>SUMIF('Opening TB'!B:B,'Profit &amp; Loss'!A262,'Opening TB'!D:D)-SUMIF('Opening TB'!B:B,'Profit &amp; Loss'!A262,'Opening TB'!E:E)</f>
        <v>0</v>
      </c>
      <c r="G262" s="1413"/>
      <c r="H262" s="1419">
        <v>1</v>
      </c>
      <c r="I262" s="1415">
        <f t="shared" ca="1" si="26"/>
        <v>0</v>
      </c>
      <c r="J262" s="1029"/>
    </row>
    <row r="263" spans="1:10" hidden="1">
      <c r="A263" s="759">
        <f>ETB!B582</f>
        <v>354</v>
      </c>
      <c r="B263" s="1417" t="str">
        <f>+ETB!C582</f>
        <v>No Descriptions</v>
      </c>
      <c r="C263" s="1418"/>
      <c r="D263" s="1475">
        <f ca="1">SUMIF(ETB!$P$345:$R$679,'Profit &amp; Loss'!A263,ETB!$Q$345:$Q$679)-SUMIF(ETB!$P$345:$R$679,'Profit &amp; Loss'!A263,ETB!$R$345:$R$679)</f>
        <v>0</v>
      </c>
      <c r="E263" s="1413"/>
      <c r="F263" s="1412">
        <f>SUMIF('Opening TB'!B:B,'Profit &amp; Loss'!A263,'Opening TB'!D:D)-SUMIF('Opening TB'!B:B,'Profit &amp; Loss'!A263,'Opening TB'!E:E)</f>
        <v>0</v>
      </c>
      <c r="G263" s="1413"/>
      <c r="H263" s="1419">
        <v>1</v>
      </c>
      <c r="I263" s="1415">
        <f t="shared" ca="1" si="26"/>
        <v>0</v>
      </c>
      <c r="J263" s="1029"/>
    </row>
    <row r="264" spans="1:10" hidden="1">
      <c r="A264" s="759">
        <f>ETB!B583</f>
        <v>355</v>
      </c>
      <c r="B264" s="1417" t="str">
        <f>+ETB!C583</f>
        <v>No Descriptions</v>
      </c>
      <c r="C264" s="1418"/>
      <c r="D264" s="1475">
        <f ca="1">SUMIF(ETB!$P$345:$R$679,'Profit &amp; Loss'!A264,ETB!$Q$345:$Q$679)-SUMIF(ETB!$P$345:$R$679,'Profit &amp; Loss'!A264,ETB!$R$345:$R$679)</f>
        <v>0</v>
      </c>
      <c r="E264" s="1413"/>
      <c r="F264" s="1412">
        <f>SUMIF('Opening TB'!B:B,'Profit &amp; Loss'!A264,'Opening TB'!D:D)-SUMIF('Opening TB'!B:B,'Profit &amp; Loss'!A264,'Opening TB'!E:E)</f>
        <v>0</v>
      </c>
      <c r="G264" s="1413"/>
      <c r="H264" s="1419">
        <v>1</v>
      </c>
      <c r="I264" s="1415">
        <f t="shared" ca="1" si="26"/>
        <v>0</v>
      </c>
      <c r="J264" s="1029"/>
    </row>
    <row r="265" spans="1:10" hidden="1">
      <c r="A265" s="759">
        <f>ETB!B584</f>
        <v>356</v>
      </c>
      <c r="B265" s="1417" t="str">
        <f>+ETB!C584</f>
        <v>No Descriptions</v>
      </c>
      <c r="C265" s="1418"/>
      <c r="D265" s="1475">
        <f ca="1">SUMIF(ETB!$P$345:$R$679,'Profit &amp; Loss'!A265,ETB!$Q$345:$Q$679)-SUMIF(ETB!$P$345:$R$679,'Profit &amp; Loss'!A265,ETB!$R$345:$R$679)</f>
        <v>0</v>
      </c>
      <c r="E265" s="1413"/>
      <c r="F265" s="1412">
        <f>SUMIF('Opening TB'!B:B,'Profit &amp; Loss'!A265,'Opening TB'!D:D)-SUMIF('Opening TB'!B:B,'Profit &amp; Loss'!A265,'Opening TB'!E:E)</f>
        <v>0</v>
      </c>
      <c r="G265" s="1413"/>
      <c r="H265" s="1419">
        <v>1</v>
      </c>
      <c r="I265" s="1415">
        <f t="shared" ca="1" si="26"/>
        <v>0</v>
      </c>
      <c r="J265" s="1029"/>
    </row>
    <row r="266" spans="1:10" hidden="1">
      <c r="A266" s="759">
        <f>ETB!B585</f>
        <v>365</v>
      </c>
      <c r="B266" s="1417" t="str">
        <f>+ETB!C585</f>
        <v>Amortisation - intang f a</v>
      </c>
      <c r="C266" s="1418"/>
      <c r="D266" s="1475">
        <f ca="1">SUMIF(ETB!$P$345:$R$679,'Profit &amp; Loss'!A266,ETB!$Q$345:$Q$679)-SUMIF(ETB!$P$345:$R$679,'Profit &amp; Loss'!A266,ETB!$R$345:$R$679)</f>
        <v>0</v>
      </c>
      <c r="E266" s="1413"/>
      <c r="F266" s="1412">
        <f>SUMIF('Opening TB'!B:B,'Profit &amp; Loss'!A266,'Opening TB'!D:D)-SUMIF('Opening TB'!B:B,'Profit &amp; Loss'!A266,'Opening TB'!E:E)</f>
        <v>0</v>
      </c>
      <c r="G266" s="1413"/>
      <c r="H266" s="1419">
        <v>1</v>
      </c>
      <c r="I266" s="1415">
        <f t="shared" ca="1" si="26"/>
        <v>0</v>
      </c>
      <c r="J266" s="1029"/>
    </row>
    <row r="267" spans="1:10" hidden="1">
      <c r="A267" s="759">
        <f>ETB!B586</f>
        <v>366</v>
      </c>
      <c r="B267" s="1417" t="str">
        <f>+ETB!C586</f>
        <v>Depreciation - tang f a</v>
      </c>
      <c r="C267" s="1418"/>
      <c r="D267" s="1475">
        <f ca="1">SUMIF(ETB!$P$345:$R$679,'Profit &amp; Loss'!A267,ETB!$Q$345:$Q$679)-SUMIF(ETB!$P$345:$R$679,'Profit &amp; Loss'!A267,ETB!$R$345:$R$679)</f>
        <v>0</v>
      </c>
      <c r="E267" s="1413"/>
      <c r="F267" s="1412">
        <f>SUMIF('Opening TB'!B:B,'Profit &amp; Loss'!A267,'Opening TB'!D:D)-SUMIF('Opening TB'!B:B,'Profit &amp; Loss'!A267,'Opening TB'!E:E)</f>
        <v>0</v>
      </c>
      <c r="G267" s="1413"/>
      <c r="H267" s="1419">
        <v>1</v>
      </c>
      <c r="I267" s="1415">
        <f t="shared" ca="1" si="26"/>
        <v>0</v>
      </c>
      <c r="J267" s="1029"/>
    </row>
    <row r="268" spans="1:10" hidden="1">
      <c r="A268" s="759">
        <f>ETB!B587</f>
        <v>367</v>
      </c>
      <c r="B268" s="1417" t="str">
        <f>+ETB!C587</f>
        <v>Profit/loss on sale intang f a</v>
      </c>
      <c r="C268" s="1418"/>
      <c r="D268" s="1475">
        <f ca="1">SUMIF(ETB!$P$345:$R$679,'Profit &amp; Loss'!A268,ETB!$Q$345:$Q$679)-SUMIF(ETB!$P$345:$R$679,'Profit &amp; Loss'!A268,ETB!$R$345:$R$679)</f>
        <v>0</v>
      </c>
      <c r="E268" s="1413"/>
      <c r="F268" s="1412">
        <f>SUMIF('Opening TB'!B:B,'Profit &amp; Loss'!A268,'Opening TB'!D:D)-SUMIF('Opening TB'!B:B,'Profit &amp; Loss'!A268,'Opening TB'!E:E)</f>
        <v>0</v>
      </c>
      <c r="G268" s="1413"/>
      <c r="H268" s="1419">
        <v>1</v>
      </c>
      <c r="I268" s="1415">
        <f t="shared" ca="1" si="26"/>
        <v>0</v>
      </c>
      <c r="J268" s="1029"/>
    </row>
    <row r="269" spans="1:10" hidden="1">
      <c r="A269" s="759">
        <f>ETB!B588</f>
        <v>368</v>
      </c>
      <c r="B269" s="1417" t="str">
        <f>+ETB!C588</f>
        <v>Profit/loss on sale tan f a</v>
      </c>
      <c r="C269" s="1418"/>
      <c r="D269" s="1475">
        <f ca="1">SUMIF(ETB!$P$345:$R$679,'Profit &amp; Loss'!A269,ETB!$Q$345:$Q$679)-SUMIF(ETB!$P$345:$R$679,'Profit &amp; Loss'!A269,ETB!$R$345:$R$679)</f>
        <v>0</v>
      </c>
      <c r="E269" s="1413"/>
      <c r="F269" s="1412">
        <f>SUMIF('Opening TB'!B:B,'Profit &amp; Loss'!A269,'Opening TB'!D:D)-SUMIF('Opening TB'!B:B,'Profit &amp; Loss'!A269,'Opening TB'!E:E)</f>
        <v>0</v>
      </c>
      <c r="G269" s="1413"/>
      <c r="H269" s="1419">
        <v>1</v>
      </c>
      <c r="I269" s="1415">
        <f t="shared" ca="1" si="26"/>
        <v>0</v>
      </c>
      <c r="J269" s="1029"/>
    </row>
    <row r="270" spans="1:10" hidden="1">
      <c r="A270" s="759">
        <f>ETB!B589</f>
        <v>369</v>
      </c>
      <c r="B270" s="1417" t="str">
        <f>+ETB!C589</f>
        <v>Profit/loss on sale f a invest</v>
      </c>
      <c r="C270" s="1418"/>
      <c r="D270" s="1475">
        <f ca="1">SUMIF(ETB!$P$345:$R$679,'Profit &amp; Loss'!A270,ETB!$Q$345:$Q$679)-SUMIF(ETB!$P$345:$R$679,'Profit &amp; Loss'!A270,ETB!$R$345:$R$679)</f>
        <v>0</v>
      </c>
      <c r="E270" s="1413"/>
      <c r="F270" s="1412">
        <f>SUMIF('Opening TB'!B:B,'Profit &amp; Loss'!A270,'Opening TB'!D:D)-SUMIF('Opening TB'!B:B,'Profit &amp; Loss'!A270,'Opening TB'!E:E)</f>
        <v>0</v>
      </c>
      <c r="G270" s="1413"/>
      <c r="H270" s="1419">
        <v>1</v>
      </c>
      <c r="I270" s="1415">
        <f t="shared" ca="1" si="26"/>
        <v>0</v>
      </c>
      <c r="J270" s="1029"/>
    </row>
    <row r="271" spans="1:10" hidden="1">
      <c r="A271" s="759">
        <f>ETB!B590</f>
        <v>370</v>
      </c>
      <c r="B271" s="1417" t="str">
        <f>+ETB!C590</f>
        <v>Impairment losses - intang f a</v>
      </c>
      <c r="C271" s="1418"/>
      <c r="D271" s="1475">
        <f ca="1">SUMIF(ETB!$P$345:$R$679,'Profit &amp; Loss'!A271,ETB!$Q$345:$Q$679)-SUMIF(ETB!$P$345:$R$679,'Profit &amp; Loss'!A271,ETB!$R$345:$R$679)</f>
        <v>0</v>
      </c>
      <c r="E271" s="1413"/>
      <c r="F271" s="1412">
        <f>SUMIF('Opening TB'!B:B,'Profit &amp; Loss'!A271,'Opening TB'!D:D)-SUMIF('Opening TB'!B:B,'Profit &amp; Loss'!A271,'Opening TB'!E:E)</f>
        <v>0</v>
      </c>
      <c r="G271" s="1413"/>
      <c r="H271" s="1419">
        <v>1</v>
      </c>
      <c r="I271" s="1415">
        <f t="shared" ca="1" si="26"/>
        <v>0</v>
      </c>
      <c r="J271" s="1029"/>
    </row>
    <row r="272" spans="1:10" hidden="1">
      <c r="A272" s="759">
        <f>ETB!B591</f>
        <v>371</v>
      </c>
      <c r="B272" s="1417" t="str">
        <f>+ETB!C591</f>
        <v>Impairment losses - tang f a</v>
      </c>
      <c r="C272" s="1418"/>
      <c r="D272" s="1475">
        <f ca="1">SUMIF(ETB!$P$345:$R$679,'Profit &amp; Loss'!A272,ETB!$Q$345:$Q$679)-SUMIF(ETB!$P$345:$R$679,'Profit &amp; Loss'!A272,ETB!$R$345:$R$679)</f>
        <v>0</v>
      </c>
      <c r="E272" s="1413"/>
      <c r="F272" s="1412">
        <f>SUMIF('Opening TB'!B:B,'Profit &amp; Loss'!A272,'Opening TB'!D:D)-SUMIF('Opening TB'!B:B,'Profit &amp; Loss'!A272,'Opening TB'!E:E)</f>
        <v>0</v>
      </c>
      <c r="G272" s="1413"/>
      <c r="H272" s="1419">
        <v>1</v>
      </c>
      <c r="I272" s="1415">
        <f t="shared" ca="1" si="26"/>
        <v>0</v>
      </c>
      <c r="J272" s="1029"/>
    </row>
    <row r="273" spans="1:10" hidden="1">
      <c r="A273" s="759">
        <f>ETB!B592</f>
        <v>372</v>
      </c>
      <c r="B273" s="1417" t="str">
        <f>+ETB!C592</f>
        <v>Exceptional items</v>
      </c>
      <c r="C273" s="1418"/>
      <c r="D273" s="1475">
        <f ca="1">SUMIF(ETB!$P$345:$R$679,'Profit &amp; Loss'!A273,ETB!$Q$345:$Q$679)-SUMIF(ETB!$P$345:$R$679,'Profit &amp; Loss'!A273,ETB!$R$345:$R$679)</f>
        <v>0</v>
      </c>
      <c r="E273" s="1413"/>
      <c r="F273" s="1412">
        <f>SUMIF('Opening TB'!B:B,'Profit &amp; Loss'!A273,'Opening TB'!D:D)-SUMIF('Opening TB'!B:B,'Profit &amp; Loss'!A273,'Opening TB'!E:E)</f>
        <v>0</v>
      </c>
      <c r="G273" s="1413"/>
      <c r="H273" s="1419">
        <v>1</v>
      </c>
      <c r="I273" s="1415">
        <f t="shared" ca="1" si="26"/>
        <v>0</v>
      </c>
      <c r="J273" s="1029"/>
    </row>
    <row r="274" spans="1:10" hidden="1">
      <c r="A274" s="759">
        <f>ETB!B593</f>
        <v>373</v>
      </c>
      <c r="B274" s="1417" t="str">
        <f>+ETB!C593</f>
        <v>Gain/loss on revaln of assets</v>
      </c>
      <c r="C274" s="1418"/>
      <c r="D274" s="1475">
        <f ca="1">SUMIF(ETB!$P$345:$R$679,'Profit &amp; Loss'!A274,ETB!$Q$345:$Q$679)-SUMIF(ETB!$P$345:$R$679,'Profit &amp; Loss'!A274,ETB!$R$345:$R$679)</f>
        <v>0</v>
      </c>
      <c r="E274" s="1413"/>
      <c r="F274" s="1412">
        <f>SUMIF('Opening TB'!B:B,'Profit &amp; Loss'!A274,'Opening TB'!D:D)-SUMIF('Opening TB'!B:B,'Profit &amp; Loss'!A274,'Opening TB'!E:E)</f>
        <v>0</v>
      </c>
      <c r="G274" s="1413"/>
      <c r="H274" s="1419">
        <v>1</v>
      </c>
      <c r="I274" s="1415">
        <f t="shared" ca="1" si="26"/>
        <v>0</v>
      </c>
      <c r="J274" s="1029"/>
    </row>
    <row r="275" spans="1:10">
      <c r="A275" s="759">
        <f>ETB!B594</f>
        <v>378</v>
      </c>
      <c r="B275" s="1417" t="str">
        <f>+ETB!C594</f>
        <v>Bank charges</v>
      </c>
      <c r="C275" s="1418"/>
      <c r="D275" s="1475">
        <f ca="1">SUMIF(ETB!$P$345:$R$679,'Profit &amp; Loss'!A275,ETB!$Q$345:$Q$679)-SUMIF(ETB!$P$345:$R$679,'Profit &amp; Loss'!A275,ETB!$R$345:$R$679)</f>
        <v>278.79999999999995</v>
      </c>
      <c r="E275" s="1413"/>
      <c r="F275" s="1412">
        <f>SUMIF('Opening TB'!B:B,'Profit &amp; Loss'!A275,'Opening TB'!D:D)-SUMIF('Opening TB'!B:B,'Profit &amp; Loss'!A275,'Opening TB'!E:E)</f>
        <v>0</v>
      </c>
      <c r="G275" s="1413"/>
      <c r="H275" s="1419">
        <v>1</v>
      </c>
      <c r="I275" s="1415">
        <f t="shared" ca="1" si="26"/>
        <v>278.79999999999995</v>
      </c>
      <c r="J275" s="1029"/>
    </row>
    <row r="276" spans="1:10" hidden="1">
      <c r="A276" s="759">
        <f>ETB!B595</f>
        <v>379</v>
      </c>
      <c r="B276" s="1417" t="str">
        <f>+ETB!C595</f>
        <v>Credit card</v>
      </c>
      <c r="C276" s="1418"/>
      <c r="D276" s="1475">
        <f ca="1">SUMIF(ETB!$P$345:$R$679,'Profit &amp; Loss'!A276,ETB!$Q$345:$Q$679)-SUMIF(ETB!$P$345:$R$679,'Profit &amp; Loss'!A276,ETB!$R$345:$R$679)</f>
        <v>0</v>
      </c>
      <c r="E276" s="1413"/>
      <c r="F276" s="1412">
        <f>SUMIF('Opening TB'!B:B,'Profit &amp; Loss'!A276,'Opening TB'!D:D)-SUMIF('Opening TB'!B:B,'Profit &amp; Loss'!A276,'Opening TB'!E:E)</f>
        <v>0</v>
      </c>
      <c r="G276" s="1413"/>
      <c r="H276" s="1419" t="e">
        <f t="shared" ca="1" si="25"/>
        <v>#DIV/0!</v>
      </c>
      <c r="I276" s="1415">
        <f t="shared" ca="1" si="26"/>
        <v>0</v>
      </c>
      <c r="J276" s="1029"/>
    </row>
    <row r="277" spans="1:10" hidden="1">
      <c r="A277" s="759">
        <f>ETB!B596</f>
        <v>380</v>
      </c>
      <c r="B277" s="1417" t="str">
        <f>+ETB!C596</f>
        <v>Discounts</v>
      </c>
      <c r="C277" s="1418"/>
      <c r="D277" s="1475">
        <f ca="1">SUMIF(ETB!$P$345:$R$679,'Profit &amp; Loss'!A277,ETB!$Q$345:$Q$679)-SUMIF(ETB!$P$345:$R$679,'Profit &amp; Loss'!A277,ETB!$R$345:$R$679)</f>
        <v>0</v>
      </c>
      <c r="E277" s="1413"/>
      <c r="F277" s="1412">
        <f>SUMIF('Opening TB'!B:B,'Profit &amp; Loss'!A277,'Opening TB'!D:D)-SUMIF('Opening TB'!B:B,'Profit &amp; Loss'!A277,'Opening TB'!E:E)</f>
        <v>0</v>
      </c>
      <c r="G277" s="1413"/>
      <c r="H277" s="1419" t="e">
        <f t="shared" ca="1" si="25"/>
        <v>#DIV/0!</v>
      </c>
      <c r="I277" s="1415">
        <f t="shared" ca="1" si="26"/>
        <v>0</v>
      </c>
      <c r="J277" s="1029"/>
    </row>
    <row r="278" spans="1:10" hidden="1">
      <c r="A278" s="759">
        <f>ETB!B597</f>
        <v>381</v>
      </c>
      <c r="B278" s="1417" t="str">
        <f>+ETB!C597</f>
        <v>No Descriptions</v>
      </c>
      <c r="C278" s="1418"/>
      <c r="D278" s="1475">
        <f ca="1">SUMIF(ETB!$P$345:$R$679,'Profit &amp; Loss'!A278,ETB!$Q$345:$Q$679)-SUMIF(ETB!$P$345:$R$679,'Profit &amp; Loss'!A278,ETB!$R$345:$R$679)</f>
        <v>0</v>
      </c>
      <c r="E278" s="1413"/>
      <c r="F278" s="1412">
        <f>SUMIF('Opening TB'!B:B,'Profit &amp; Loss'!A278,'Opening TB'!D:D)-SUMIF('Opening TB'!B:B,'Profit &amp; Loss'!A278,'Opening TB'!E:E)</f>
        <v>0</v>
      </c>
      <c r="G278" s="1413"/>
      <c r="H278" s="1419" t="e">
        <f t="shared" ca="1" si="25"/>
        <v>#DIV/0!</v>
      </c>
      <c r="I278" s="1415">
        <f t="shared" ca="1" si="26"/>
        <v>0</v>
      </c>
      <c r="J278" s="1029"/>
    </row>
    <row r="279" spans="1:10" hidden="1">
      <c r="A279" s="759">
        <f>ETB!B598</f>
        <v>382</v>
      </c>
      <c r="B279" s="1417" t="str">
        <f>+ETB!C598</f>
        <v>No Descriptions</v>
      </c>
      <c r="C279" s="1418"/>
      <c r="D279" s="1475">
        <f ca="1">SUMIF(ETB!$P$345:$R$679,'Profit &amp; Loss'!A279,ETB!$Q$345:$Q$679)-SUMIF(ETB!$P$345:$R$679,'Profit &amp; Loss'!A279,ETB!$R$345:$R$679)</f>
        <v>0</v>
      </c>
      <c r="E279" s="1413"/>
      <c r="F279" s="1412">
        <f>SUMIF('Opening TB'!B:B,'Profit &amp; Loss'!A279,'Opening TB'!D:D)-SUMIF('Opening TB'!B:B,'Profit &amp; Loss'!A279,'Opening TB'!E:E)</f>
        <v>0</v>
      </c>
      <c r="G279" s="1413"/>
      <c r="H279" s="1419" t="e">
        <f t="shared" ca="1" si="25"/>
        <v>#DIV/0!</v>
      </c>
      <c r="I279" s="1415">
        <f t="shared" ca="1" si="26"/>
        <v>0</v>
      </c>
      <c r="J279" s="1029"/>
    </row>
    <row r="280" spans="1:10" hidden="1">
      <c r="A280" s="759">
        <f>ETB!B599</f>
        <v>383</v>
      </c>
      <c r="B280" s="1417" t="str">
        <f>+ETB!C599</f>
        <v>No Descriptions</v>
      </c>
      <c r="C280" s="1418"/>
      <c r="D280" s="1475">
        <f ca="1">SUMIF(ETB!$P$345:$R$679,'Profit &amp; Loss'!A280,ETB!$Q$345:$Q$679)-SUMIF(ETB!$P$345:$R$679,'Profit &amp; Loss'!A280,ETB!$R$345:$R$679)</f>
        <v>0</v>
      </c>
      <c r="E280" s="1413"/>
      <c r="F280" s="1412">
        <f>SUMIF('Opening TB'!B:B,'Profit &amp; Loss'!A280,'Opening TB'!D:D)-SUMIF('Opening TB'!B:B,'Profit &amp; Loss'!A280,'Opening TB'!E:E)</f>
        <v>0</v>
      </c>
      <c r="G280" s="1413"/>
      <c r="H280" s="1419" t="e">
        <f t="shared" ca="1" si="25"/>
        <v>#DIV/0!</v>
      </c>
      <c r="I280" s="1415">
        <f t="shared" ca="1" si="26"/>
        <v>0</v>
      </c>
      <c r="J280" s="1029"/>
    </row>
    <row r="281" spans="1:10" hidden="1">
      <c r="A281" s="759">
        <f>ETB!B600</f>
        <v>388</v>
      </c>
      <c r="B281" s="1417" t="str">
        <f>+ETB!C600</f>
        <v>Director's remuneration</v>
      </c>
      <c r="C281" s="1418"/>
      <c r="D281" s="1475">
        <f ca="1">SUMIF(ETB!$P$345:$R$679,'Profit &amp; Loss'!A281,ETB!$Q$345:$Q$679)-SUMIF(ETB!$P$345:$R$679,'Profit &amp; Loss'!A281,ETB!$R$345:$R$679)</f>
        <v>0</v>
      </c>
      <c r="E281" s="1413"/>
      <c r="F281" s="1412">
        <f>SUMIF('Opening TB'!B:B,'Profit &amp; Loss'!A281,'Opening TB'!D:D)-SUMIF('Opening TB'!B:B,'Profit &amp; Loss'!A281,'Opening TB'!E:E)</f>
        <v>0</v>
      </c>
      <c r="G281" s="1413"/>
      <c r="H281" s="1419" t="e">
        <f t="shared" ca="1" si="25"/>
        <v>#DIV/0!</v>
      </c>
      <c r="I281" s="1415">
        <f t="shared" ca="1" si="26"/>
        <v>0</v>
      </c>
      <c r="J281" s="1029"/>
    </row>
    <row r="282" spans="1:10" hidden="1">
      <c r="A282" s="759">
        <f>ETB!B601</f>
        <v>389</v>
      </c>
      <c r="B282" s="1417" t="str">
        <f>+ETB!C601</f>
        <v>Amortisation - intang f a</v>
      </c>
      <c r="C282" s="1418"/>
      <c r="D282" s="1475">
        <f ca="1">SUMIF(ETB!$P$345:$R$679,'Profit &amp; Loss'!A282,ETB!$Q$345:$Q$679)-SUMIF(ETB!$P$345:$R$679,'Profit &amp; Loss'!A282,ETB!$R$345:$R$679)</f>
        <v>0</v>
      </c>
      <c r="E282" s="1413"/>
      <c r="F282" s="1412">
        <f>SUMIF('Opening TB'!B:B,'Profit &amp; Loss'!A282,'Opening TB'!D:D)-SUMIF('Opening TB'!B:B,'Profit &amp; Loss'!A282,'Opening TB'!E:E)</f>
        <v>0</v>
      </c>
      <c r="G282" s="1413"/>
      <c r="H282" s="1419" t="e">
        <f t="shared" ca="1" si="25"/>
        <v>#DIV/0!</v>
      </c>
      <c r="I282" s="1415">
        <f t="shared" ca="1" si="26"/>
        <v>0</v>
      </c>
      <c r="J282" s="1029"/>
    </row>
    <row r="283" spans="1:10" hidden="1">
      <c r="A283" s="759" t="str">
        <f>ETB!B602</f>
        <v>389/1</v>
      </c>
      <c r="B283" s="1417" t="str">
        <f>+ETB!C602</f>
        <v>Amortisation of goodwill disallowed</v>
      </c>
      <c r="C283" s="1418"/>
      <c r="D283" s="1475">
        <f ca="1">SUMIF(ETB!$P$345:$R$679,'Profit &amp; Loss'!A283,ETB!$Q$345:$Q$679)-SUMIF(ETB!$P$345:$R$679,'Profit &amp; Loss'!A283,ETB!$R$345:$R$679)</f>
        <v>0</v>
      </c>
      <c r="E283" s="1413"/>
      <c r="F283" s="1412">
        <f>SUMIF('Opening TB'!B:B,'Profit &amp; Loss'!A283,'Opening TB'!D:D)-SUMIF('Opening TB'!B:B,'Profit &amp; Loss'!A283,'Opening TB'!E:E)</f>
        <v>0</v>
      </c>
      <c r="G283" s="1413"/>
      <c r="H283" s="1419" t="e">
        <f t="shared" ca="1" si="25"/>
        <v>#DIV/0!</v>
      </c>
      <c r="I283" s="1415">
        <f t="shared" ca="1" si="26"/>
        <v>0</v>
      </c>
      <c r="J283" s="1029"/>
    </row>
    <row r="284" spans="1:10" hidden="1">
      <c r="A284" s="759">
        <f>ETB!B603</f>
        <v>390</v>
      </c>
      <c r="B284" s="1417" t="str">
        <f>+ETB!C603</f>
        <v>Depreciation of tangible fixed assets</v>
      </c>
      <c r="C284" s="1418"/>
      <c r="D284" s="1475">
        <f ca="1">SUMIF(ETB!$P$345:$R$679,'Profit &amp; Loss'!A284,ETB!$Q$345:$Q$679)-SUMIF(ETB!$P$345:$R$679,'Profit &amp; Loss'!A284,ETB!$R$345:$R$679)</f>
        <v>0</v>
      </c>
      <c r="E284" s="1413"/>
      <c r="F284" s="1412">
        <f>SUMIF('Opening TB'!B:B,'Profit &amp; Loss'!A284,'Opening TB'!D:D)-SUMIF('Opening TB'!B:B,'Profit &amp; Loss'!A284,'Opening TB'!E:E)</f>
        <v>0</v>
      </c>
      <c r="G284" s="1413"/>
      <c r="H284" s="1419" t="e">
        <f t="shared" ca="1" si="25"/>
        <v>#DIV/0!</v>
      </c>
      <c r="I284" s="1415">
        <f t="shared" ca="1" si="26"/>
        <v>0</v>
      </c>
      <c r="J284" s="1029"/>
    </row>
    <row r="285" spans="1:10" hidden="1">
      <c r="A285" s="759" t="str">
        <f>ETB!B604</f>
        <v>390/1</v>
      </c>
      <c r="B285" s="1417" t="str">
        <f>+ETB!C604</f>
        <v>Depreciation of freehold property</v>
      </c>
      <c r="C285" s="1418"/>
      <c r="D285" s="1475">
        <f ca="1">SUMIF(ETB!$P$345:$R$679,'Profit &amp; Loss'!A285,ETB!$Q$345:$Q$679)-SUMIF(ETB!$P$345:$R$679,'Profit &amp; Loss'!A285,ETB!$R$345:$R$679)</f>
        <v>0</v>
      </c>
      <c r="E285" s="1413"/>
      <c r="F285" s="1412">
        <f>SUMIF('Opening TB'!B:B,'Profit &amp; Loss'!A285,'Opening TB'!D:D)-SUMIF('Opening TB'!B:B,'Profit &amp; Loss'!A285,'Opening TB'!E:E)</f>
        <v>0</v>
      </c>
      <c r="G285" s="1413"/>
      <c r="H285" s="1419" t="e">
        <f t="shared" ca="1" si="25"/>
        <v>#DIV/0!</v>
      </c>
      <c r="I285" s="1415">
        <f t="shared" ca="1" si="26"/>
        <v>0</v>
      </c>
      <c r="J285" s="1029"/>
    </row>
    <row r="286" spans="1:10" hidden="1">
      <c r="A286" s="759" t="str">
        <f>ETB!B605</f>
        <v>390/12</v>
      </c>
      <c r="B286" s="1417" t="str">
        <f>+ETB!C605</f>
        <v>Depreciation of plant and machinery</v>
      </c>
      <c r="C286" s="1418"/>
      <c r="D286" s="1475">
        <f ca="1">SUMIF(ETB!$P$345:$R$679,'Profit &amp; Loss'!A286,ETB!$Q$345:$Q$679)-SUMIF(ETB!$P$345:$R$679,'Profit &amp; Loss'!A286,ETB!$R$345:$R$679)</f>
        <v>0</v>
      </c>
      <c r="E286" s="1413"/>
      <c r="F286" s="1412">
        <f>SUMIF('Opening TB'!B:B,'Profit &amp; Loss'!A286,'Opening TB'!D:D)-SUMIF('Opening TB'!B:B,'Profit &amp; Loss'!A286,'Opening TB'!E:E)</f>
        <v>0</v>
      </c>
      <c r="G286" s="1413"/>
      <c r="H286" s="1419" t="e">
        <f t="shared" ca="1" si="25"/>
        <v>#DIV/0!</v>
      </c>
      <c r="I286" s="1415">
        <f t="shared" ca="1" si="26"/>
        <v>0</v>
      </c>
      <c r="J286" s="1029"/>
    </row>
    <row r="287" spans="1:10">
      <c r="A287" s="759" t="str">
        <f>ETB!B606</f>
        <v>390/13</v>
      </c>
      <c r="B287" s="1417" t="str">
        <f>+ETB!C606</f>
        <v>Depreciation of fixtures and fittings</v>
      </c>
      <c r="C287" s="1418"/>
      <c r="D287" s="1475">
        <f ca="1">SUMIF(ETB!$P$345:$R$679,'Profit &amp; Loss'!A287,ETB!$Q$345:$Q$679)-SUMIF(ETB!$P$345:$R$679,'Profit &amp; Loss'!A287,ETB!$R$345:$R$679)</f>
        <v>89.850000000000009</v>
      </c>
      <c r="E287" s="1413"/>
      <c r="F287" s="1412">
        <f>SUMIF('Opening TB'!B:B,'Profit &amp; Loss'!A287,'Opening TB'!D:D)-SUMIF('Opening TB'!B:B,'Profit &amp; Loss'!A287,'Opening TB'!E:E)</f>
        <v>0</v>
      </c>
      <c r="G287" s="1413"/>
      <c r="H287" s="1419">
        <v>1</v>
      </c>
      <c r="I287" s="1415">
        <f t="shared" ref="I287:I301" ca="1" si="30">+D287-F287</f>
        <v>89.850000000000009</v>
      </c>
      <c r="J287" s="1029"/>
    </row>
    <row r="288" spans="1:10" hidden="1">
      <c r="A288" s="759" t="str">
        <f>ETB!B607</f>
        <v>390/14</v>
      </c>
      <c r="B288" s="1417" t="str">
        <f>+ETB!C607</f>
        <v>Depreciation of motor vehicles</v>
      </c>
      <c r="C288" s="1418"/>
      <c r="D288" s="1475">
        <f ca="1">SUMIF(ETB!$P$345:$R$679,'Profit &amp; Loss'!A288,ETB!$Q$345:$Q$679)-SUMIF(ETB!$P$345:$R$679,'Profit &amp; Loss'!A288,ETB!$R$345:$R$679)</f>
        <v>0</v>
      </c>
      <c r="E288" s="1413"/>
      <c r="F288" s="1412">
        <f>SUMIF('Opening TB'!B:B,'Profit &amp; Loss'!A288,'Opening TB'!D:D)-SUMIF('Opening TB'!B:B,'Profit &amp; Loss'!A288,'Opening TB'!E:E)</f>
        <v>0</v>
      </c>
      <c r="G288" s="1413"/>
      <c r="H288" s="1419" t="e">
        <f t="shared" ref="H288:H301" ca="1" si="31">+(D288/F288)-100%</f>
        <v>#DIV/0!</v>
      </c>
      <c r="I288" s="1415">
        <f t="shared" ca="1" si="30"/>
        <v>0</v>
      </c>
      <c r="J288" s="1029"/>
    </row>
    <row r="289" spans="1:10">
      <c r="A289" s="759" t="str">
        <f>ETB!B608</f>
        <v>390/15</v>
      </c>
      <c r="B289" s="1417" t="str">
        <f>+ETB!C608</f>
        <v>Depreciation of computer equipment</v>
      </c>
      <c r="C289" s="1418"/>
      <c r="D289" s="1475">
        <f ca="1">SUMIF(ETB!$P$345:$R$679,'Profit &amp; Loss'!A289,ETB!$Q$345:$Q$679)-SUMIF(ETB!$P$345:$R$679,'Profit &amp; Loss'!A289,ETB!$R$345:$R$679)</f>
        <v>82.666499999999999</v>
      </c>
      <c r="E289" s="1413"/>
      <c r="F289" s="1412">
        <f>SUMIF('Opening TB'!B:B,'Profit &amp; Loss'!A289,'Opening TB'!D:D)-SUMIF('Opening TB'!B:B,'Profit &amp; Loss'!A289,'Opening TB'!E:E)</f>
        <v>0</v>
      </c>
      <c r="G289" s="1413"/>
      <c r="H289" s="1419">
        <v>1</v>
      </c>
      <c r="I289" s="1415">
        <f t="shared" ca="1" si="30"/>
        <v>82.666499999999999</v>
      </c>
      <c r="J289" s="1029"/>
    </row>
    <row r="290" spans="1:10" hidden="1">
      <c r="A290" s="759">
        <f>ETB!B609</f>
        <v>391</v>
      </c>
      <c r="B290" s="1417" t="str">
        <f>+ETB!C609</f>
        <v>Profit/loss on sale intang f a</v>
      </c>
      <c r="C290" s="1418"/>
      <c r="D290" s="1475">
        <f ca="1">SUMIF(ETB!$P$345:$R$679,'Profit &amp; Loss'!A290,ETB!$Q$345:$Q$679)-SUMIF(ETB!$P$345:$R$679,'Profit &amp; Loss'!A290,ETB!$R$345:$R$679)</f>
        <v>0</v>
      </c>
      <c r="E290" s="1413"/>
      <c r="F290" s="1412">
        <f>SUMIF('Opening TB'!B:B,'Profit &amp; Loss'!A290,'Opening TB'!D:D)-SUMIF('Opening TB'!B:B,'Profit &amp; Loss'!A290,'Opening TB'!E:E)</f>
        <v>0</v>
      </c>
      <c r="G290" s="1413"/>
      <c r="H290" s="1419" t="e">
        <f t="shared" ca="1" si="31"/>
        <v>#DIV/0!</v>
      </c>
      <c r="I290" s="1415">
        <f t="shared" ca="1" si="30"/>
        <v>0</v>
      </c>
      <c r="J290" s="1029"/>
    </row>
    <row r="291" spans="1:10" hidden="1">
      <c r="A291" s="759">
        <f>ETB!B610</f>
        <v>392</v>
      </c>
      <c r="B291" s="1417" t="str">
        <f>+ETB!C610</f>
        <v>Profit/loss on sale tan f a</v>
      </c>
      <c r="C291" s="1418"/>
      <c r="D291" s="1475">
        <f ca="1">SUMIF(ETB!$P$345:$R$679,'Profit &amp; Loss'!A291,ETB!$Q$345:$Q$679)-SUMIF(ETB!$P$345:$R$679,'Profit &amp; Loss'!A291,ETB!$R$345:$R$679)</f>
        <v>0</v>
      </c>
      <c r="E291" s="1413"/>
      <c r="F291" s="1412">
        <f>SUMIF('Opening TB'!B:B,'Profit &amp; Loss'!A291,'Opening TB'!D:D)-SUMIF('Opening TB'!B:B,'Profit &amp; Loss'!A291,'Opening TB'!E:E)</f>
        <v>0</v>
      </c>
      <c r="G291" s="1413"/>
      <c r="H291" s="1419" t="e">
        <f t="shared" ca="1" si="31"/>
        <v>#DIV/0!</v>
      </c>
      <c r="I291" s="1415">
        <f t="shared" ca="1" si="30"/>
        <v>0</v>
      </c>
      <c r="J291" s="1029"/>
    </row>
    <row r="292" spans="1:10" hidden="1">
      <c r="A292" s="759" t="str">
        <f>ETB!B611</f>
        <v>392/12</v>
      </c>
      <c r="B292" s="1417" t="str">
        <f>+ETB!C611</f>
        <v>Profit/loss Plant &amp; Machinery</v>
      </c>
      <c r="C292" s="1418"/>
      <c r="D292" s="1475">
        <f ca="1">SUMIF(ETB!$P$345:$R$679,'Profit &amp; Loss'!A292,ETB!$Q$345:$Q$679)-SUMIF(ETB!$P$345:$R$679,'Profit &amp; Loss'!A292,ETB!$R$345:$R$679)</f>
        <v>0</v>
      </c>
      <c r="E292" s="1413"/>
      <c r="F292" s="1412">
        <f>SUMIF('Opening TB'!B:B,'Profit &amp; Loss'!A292,'Opening TB'!D:D)-SUMIF('Opening TB'!B:B,'Profit &amp; Loss'!A292,'Opening TB'!E:E)</f>
        <v>0</v>
      </c>
      <c r="G292" s="1413"/>
      <c r="H292" s="1419" t="e">
        <f t="shared" ca="1" si="31"/>
        <v>#DIV/0!</v>
      </c>
      <c r="I292" s="1415">
        <f t="shared" ca="1" si="30"/>
        <v>0</v>
      </c>
      <c r="J292" s="1029"/>
    </row>
    <row r="293" spans="1:10" hidden="1">
      <c r="A293" s="759" t="str">
        <f>ETB!B612</f>
        <v>392/13</v>
      </c>
      <c r="B293" s="1417" t="str">
        <f>+ETB!C612</f>
        <v>Profit/loss Fixures &amp; fitting</v>
      </c>
      <c r="C293" s="1418"/>
      <c r="D293" s="1475">
        <f ca="1">SUMIF(ETB!$P$345:$R$679,'Profit &amp; Loss'!A293,ETB!$Q$345:$Q$679)-SUMIF(ETB!$P$345:$R$679,'Profit &amp; Loss'!A293,ETB!$R$345:$R$679)</f>
        <v>0</v>
      </c>
      <c r="E293" s="1413"/>
      <c r="F293" s="1412">
        <f>SUMIF('Opening TB'!B:B,'Profit &amp; Loss'!A293,'Opening TB'!D:D)-SUMIF('Opening TB'!B:B,'Profit &amp; Loss'!A293,'Opening TB'!E:E)</f>
        <v>0</v>
      </c>
      <c r="G293" s="1413"/>
      <c r="H293" s="1419" t="e">
        <f t="shared" ca="1" si="31"/>
        <v>#DIV/0!</v>
      </c>
      <c r="I293" s="1415">
        <f t="shared" ca="1" si="30"/>
        <v>0</v>
      </c>
      <c r="J293" s="1029"/>
    </row>
    <row r="294" spans="1:10" hidden="1">
      <c r="A294" s="759" t="str">
        <f>ETB!B613</f>
        <v>392/14</v>
      </c>
      <c r="B294" s="1417" t="str">
        <f>+ETB!C613</f>
        <v>Profit/loss Motor Vehicles</v>
      </c>
      <c r="C294" s="1418"/>
      <c r="D294" s="1475">
        <f ca="1">SUMIF(ETB!$P$345:$R$679,'Profit &amp; Loss'!A294,ETB!$Q$345:$Q$679)-SUMIF(ETB!$P$345:$R$679,'Profit &amp; Loss'!A294,ETB!$R$345:$R$679)</f>
        <v>0</v>
      </c>
      <c r="E294" s="1413"/>
      <c r="F294" s="1412">
        <f>SUMIF('Opening TB'!B:B,'Profit &amp; Loss'!A294,'Opening TB'!D:D)-SUMIF('Opening TB'!B:B,'Profit &amp; Loss'!A294,'Opening TB'!E:E)</f>
        <v>0</v>
      </c>
      <c r="G294" s="1413"/>
      <c r="H294" s="1419" t="e">
        <f t="shared" ca="1" si="31"/>
        <v>#DIV/0!</v>
      </c>
      <c r="I294" s="1415">
        <f t="shared" ca="1" si="30"/>
        <v>0</v>
      </c>
      <c r="J294" s="1029"/>
    </row>
    <row r="295" spans="1:10" hidden="1">
      <c r="A295" s="759" t="str">
        <f>ETB!B614</f>
        <v>392/15</v>
      </c>
      <c r="B295" s="1417" t="str">
        <f>+ETB!C614</f>
        <v>Profit/loss Computer Equipment</v>
      </c>
      <c r="C295" s="1418"/>
      <c r="D295" s="1475">
        <f ca="1">SUMIF(ETB!$P$345:$R$679,'Profit &amp; Loss'!A295,ETB!$Q$345:$Q$679)-SUMIF(ETB!$P$345:$R$679,'Profit &amp; Loss'!A295,ETB!$R$345:$R$679)</f>
        <v>0</v>
      </c>
      <c r="E295" s="1413"/>
      <c r="F295" s="1412">
        <f>SUMIF('Opening TB'!B:B,'Profit &amp; Loss'!A295,'Opening TB'!D:D)-SUMIF('Opening TB'!B:B,'Profit &amp; Loss'!A295,'Opening TB'!E:E)</f>
        <v>0</v>
      </c>
      <c r="G295" s="1413"/>
      <c r="H295" s="1419" t="e">
        <f t="shared" ca="1" si="31"/>
        <v>#DIV/0!</v>
      </c>
      <c r="I295" s="1415">
        <f t="shared" ca="1" si="30"/>
        <v>0</v>
      </c>
      <c r="J295" s="1029"/>
    </row>
    <row r="296" spans="1:10" hidden="1">
      <c r="A296" s="759">
        <f>ETB!B615</f>
        <v>393</v>
      </c>
      <c r="B296" s="1417" t="str">
        <f>+ETB!C615</f>
        <v>Profit/loss on sale f a invest</v>
      </c>
      <c r="C296" s="1418"/>
      <c r="D296" s="1475">
        <f ca="1">SUMIF(ETB!$P$345:$R$679,'Profit &amp; Loss'!A296,ETB!$Q$345:$Q$679)-SUMIF(ETB!$P$345:$R$679,'Profit &amp; Loss'!A296,ETB!$R$345:$R$679)</f>
        <v>0</v>
      </c>
      <c r="E296" s="1413"/>
      <c r="F296" s="1412">
        <f>SUMIF('Opening TB'!B:B,'Profit &amp; Loss'!A296,'Opening TB'!D:D)-SUMIF('Opening TB'!B:B,'Profit &amp; Loss'!A296,'Opening TB'!E:E)</f>
        <v>0</v>
      </c>
      <c r="G296" s="1413"/>
      <c r="H296" s="1419" t="e">
        <f t="shared" ca="1" si="31"/>
        <v>#DIV/0!</v>
      </c>
      <c r="I296" s="1415">
        <f t="shared" ca="1" si="30"/>
        <v>0</v>
      </c>
      <c r="J296" s="1029"/>
    </row>
    <row r="297" spans="1:10" hidden="1">
      <c r="A297" s="759">
        <f>ETB!B616</f>
        <v>394</v>
      </c>
      <c r="B297" s="1417" t="str">
        <f>+ETB!C616</f>
        <v>Impairment losses - intang f a</v>
      </c>
      <c r="C297" s="1418"/>
      <c r="D297" s="1475">
        <f ca="1">SUMIF(ETB!$P$345:$R$679,'Profit &amp; Loss'!A297,ETB!$Q$345:$Q$679)-SUMIF(ETB!$P$345:$R$679,'Profit &amp; Loss'!A297,ETB!$R$345:$R$679)</f>
        <v>0</v>
      </c>
      <c r="E297" s="1413"/>
      <c r="F297" s="1412">
        <f>SUMIF('Opening TB'!B:B,'Profit &amp; Loss'!A297,'Opening TB'!D:D)-SUMIF('Opening TB'!B:B,'Profit &amp; Loss'!A297,'Opening TB'!E:E)</f>
        <v>0</v>
      </c>
      <c r="G297" s="1413"/>
      <c r="H297" s="1419" t="e">
        <f t="shared" ca="1" si="31"/>
        <v>#DIV/0!</v>
      </c>
      <c r="I297" s="1415">
        <f t="shared" ca="1" si="30"/>
        <v>0</v>
      </c>
      <c r="J297" s="1029"/>
    </row>
    <row r="298" spans="1:10" hidden="1">
      <c r="A298" s="759">
        <f>ETB!B617</f>
        <v>395</v>
      </c>
      <c r="B298" s="1417" t="str">
        <f>+ETB!C617</f>
        <v>Impairment losses - tang f a</v>
      </c>
      <c r="C298" s="1418"/>
      <c r="D298" s="1475">
        <f ca="1">SUMIF(ETB!$P$345:$R$679,'Profit &amp; Loss'!A298,ETB!$Q$345:$Q$679)-SUMIF(ETB!$P$345:$R$679,'Profit &amp; Loss'!A298,ETB!$R$345:$R$679)</f>
        <v>0</v>
      </c>
      <c r="E298" s="1413"/>
      <c r="F298" s="1412">
        <f>SUMIF('Opening TB'!B:B,'Profit &amp; Loss'!A298,'Opening TB'!D:D)-SUMIF('Opening TB'!B:B,'Profit &amp; Loss'!A298,'Opening TB'!E:E)</f>
        <v>0</v>
      </c>
      <c r="G298" s="1413"/>
      <c r="H298" s="1419" t="e">
        <f t="shared" ca="1" si="31"/>
        <v>#DIV/0!</v>
      </c>
      <c r="I298" s="1415">
        <f t="shared" ca="1" si="30"/>
        <v>0</v>
      </c>
      <c r="J298" s="1029"/>
    </row>
    <row r="299" spans="1:10" hidden="1">
      <c r="A299" s="759">
        <f>ETB!B618</f>
        <v>396</v>
      </c>
      <c r="B299" s="1417" t="str">
        <f>+ETB!C618</f>
        <v>Exceptional items</v>
      </c>
      <c r="C299" s="1418"/>
      <c r="D299" s="1475">
        <f ca="1">SUMIF(ETB!$P$345:$R$679,'Profit &amp; Loss'!A299,ETB!$Q$345:$Q$679)-SUMIF(ETB!$P$345:$R$679,'Profit &amp; Loss'!A299,ETB!$R$345:$R$679)</f>
        <v>0</v>
      </c>
      <c r="E299" s="1413"/>
      <c r="F299" s="1412">
        <f>SUMIF('Opening TB'!B:B,'Profit &amp; Loss'!A299,'Opening TB'!D:D)-SUMIF('Opening TB'!B:B,'Profit &amp; Loss'!A299,'Opening TB'!E:E)</f>
        <v>0</v>
      </c>
      <c r="G299" s="1413"/>
      <c r="H299" s="1419" t="e">
        <f t="shared" ca="1" si="31"/>
        <v>#DIV/0!</v>
      </c>
      <c r="I299" s="1415">
        <f t="shared" ca="1" si="30"/>
        <v>0</v>
      </c>
      <c r="J299" s="1029"/>
    </row>
    <row r="300" spans="1:10" hidden="1">
      <c r="A300" s="759">
        <f>ETB!B619</f>
        <v>397</v>
      </c>
      <c r="B300" s="1417" t="str">
        <f>+ETB!C619</f>
        <v>Gain/loss on revaln of assets</v>
      </c>
      <c r="C300" s="1418"/>
      <c r="D300" s="1475">
        <f ca="1">SUMIF(ETB!$P$345:$R$679,'Profit &amp; Loss'!A300,ETB!$Q$345:$Q$679)-SUMIF(ETB!$P$345:$R$679,'Profit &amp; Loss'!A300,ETB!$R$345:$R$679)</f>
        <v>0</v>
      </c>
      <c r="E300" s="1413"/>
      <c r="F300" s="1412">
        <f>SUMIF('Opening TB'!B:B,'Profit &amp; Loss'!A300,'Opening TB'!D:D)-SUMIF('Opening TB'!B:B,'Profit &amp; Loss'!A300,'Opening TB'!E:E)</f>
        <v>0</v>
      </c>
      <c r="G300" s="1413"/>
      <c r="H300" s="1419" t="e">
        <f t="shared" ca="1" si="31"/>
        <v>#DIV/0!</v>
      </c>
      <c r="I300" s="1415">
        <f t="shared" ca="1" si="30"/>
        <v>0</v>
      </c>
      <c r="J300" s="1029"/>
    </row>
    <row r="301" spans="1:10" hidden="1">
      <c r="A301" s="759">
        <f>ETB!B620</f>
        <v>398</v>
      </c>
      <c r="B301" s="1417" t="str">
        <f>+ETB!C620</f>
        <v>JVs/assocs share of op profit</v>
      </c>
      <c r="C301" s="1418"/>
      <c r="D301" s="1475">
        <f ca="1">SUMIF(ETB!$P$345:$R$679,'Profit &amp; Loss'!A301,ETB!$Q$345:$Q$679)-SUMIF(ETB!$P$345:$R$679,'Profit &amp; Loss'!A301,ETB!$R$345:$R$679)</f>
        <v>0</v>
      </c>
      <c r="E301" s="1413"/>
      <c r="F301" s="1412">
        <f>SUMIF('Opening TB'!B:B,'Profit &amp; Loss'!A301,'Opening TB'!D:D)-SUMIF('Opening TB'!B:B,'Profit &amp; Loss'!A301,'Opening TB'!E:E)</f>
        <v>0</v>
      </c>
      <c r="G301" s="1413"/>
      <c r="H301" s="1419" t="e">
        <f t="shared" ca="1" si="31"/>
        <v>#DIV/0!</v>
      </c>
      <c r="I301" s="1415">
        <f t="shared" ca="1" si="30"/>
        <v>0</v>
      </c>
      <c r="J301" s="1029"/>
    </row>
    <row r="302" spans="1:10" hidden="1">
      <c r="A302" s="759">
        <f>ETB!B621</f>
        <v>399</v>
      </c>
      <c r="B302" s="1417" t="str">
        <f>+ETB!C621</f>
        <v>JVs/assocs goodwill amortis</v>
      </c>
      <c r="C302" s="1418"/>
      <c r="D302" s="1475">
        <f ca="1">SUMIF(ETB!$P$345:$R$679,'Profit &amp; Loss'!A302,ETB!$Q$345:$Q$679)-SUMIF(ETB!$P$345:$R$679,'Profit &amp; Loss'!A302,ETB!$R$345:$R$679)</f>
        <v>0</v>
      </c>
      <c r="E302" s="1413"/>
      <c r="F302" s="1412">
        <f>SUMIF('Opening TB'!B:B,'Profit &amp; Loss'!A302,'Opening TB'!D:D)-SUMIF('Opening TB'!B:B,'Profit &amp; Loss'!A302,'Opening TB'!E:E)</f>
        <v>0</v>
      </c>
      <c r="G302" s="1413"/>
      <c r="H302" s="1419" t="e">
        <f t="shared" ref="H302:H306" ca="1" si="32">+(D302/F302)-100%</f>
        <v>#DIV/0!</v>
      </c>
      <c r="I302" s="1415">
        <f t="shared" ref="I302:I306" ca="1" si="33">+D302-F302</f>
        <v>0</v>
      </c>
      <c r="J302" s="1029"/>
    </row>
    <row r="303" spans="1:10" hidden="1">
      <c r="A303" s="759">
        <f>ETB!B622</f>
        <v>400</v>
      </c>
      <c r="B303" s="1417" t="str">
        <f>+ETB!C622</f>
        <v>Profit/loss on sale of operath</v>
      </c>
      <c r="C303" s="1418"/>
      <c r="D303" s="1475">
        <f ca="1">SUMIF(ETB!$P$345:$R$679,'Profit &amp; Loss'!A303,ETB!$Q$345:$Q$679)-SUMIF(ETB!$P$345:$R$679,'Profit &amp; Loss'!A303,ETB!$R$345:$R$679)</f>
        <v>0</v>
      </c>
      <c r="E303" s="1413"/>
      <c r="F303" s="1412">
        <f>SUMIF('Opening TB'!B:B,'Profit &amp; Loss'!A303,'Opening TB'!D:D)-SUMIF('Opening TB'!B:B,'Profit &amp; Loss'!A303,'Opening TB'!E:E)</f>
        <v>0</v>
      </c>
      <c r="G303" s="1413"/>
      <c r="H303" s="1419" t="e">
        <f t="shared" ca="1" si="32"/>
        <v>#DIV/0!</v>
      </c>
      <c r="I303" s="1415">
        <f t="shared" ca="1" si="33"/>
        <v>0</v>
      </c>
      <c r="J303" s="1029"/>
    </row>
    <row r="304" spans="1:10" hidden="1">
      <c r="A304" s="759">
        <f>ETB!B623</f>
        <v>401</v>
      </c>
      <c r="B304" s="1417" t="str">
        <f>+ETB!C623</f>
        <v>Cost of fundamental reorg</v>
      </c>
      <c r="C304" s="1418"/>
      <c r="D304" s="1475">
        <f ca="1">SUMIF(ETB!$P$345:$R$679,'Profit &amp; Loss'!A304,ETB!$Q$345:$Q$679)-SUMIF(ETB!$P$345:$R$679,'Profit &amp; Loss'!A304,ETB!$R$345:$R$679)</f>
        <v>0</v>
      </c>
      <c r="E304" s="1413"/>
      <c r="F304" s="1412">
        <f>SUMIF('Opening TB'!B:B,'Profit &amp; Loss'!A304,'Opening TB'!D:D)-SUMIF('Opening TB'!B:B,'Profit &amp; Loss'!A304,'Opening TB'!E:E)</f>
        <v>0</v>
      </c>
      <c r="G304" s="1413"/>
      <c r="H304" s="1419" t="e">
        <f t="shared" ca="1" si="32"/>
        <v>#DIV/0!</v>
      </c>
      <c r="I304" s="1415">
        <f t="shared" ca="1" si="33"/>
        <v>0</v>
      </c>
      <c r="J304" s="1029"/>
    </row>
    <row r="305" spans="1:10" hidden="1">
      <c r="A305" s="759">
        <f>ETB!B624</f>
        <v>402</v>
      </c>
      <c r="B305" s="1417" t="str">
        <f>+ETB!C624</f>
        <v>Profit/loss on sale intang f a</v>
      </c>
      <c r="C305" s="1418"/>
      <c r="D305" s="1475">
        <f ca="1">SUMIF(ETB!$P$345:$R$679,'Profit &amp; Loss'!A305,ETB!$Q$345:$Q$679)-SUMIF(ETB!$P$345:$R$679,'Profit &amp; Loss'!A305,ETB!$R$345:$R$679)</f>
        <v>0</v>
      </c>
      <c r="E305" s="1413"/>
      <c r="F305" s="1412">
        <f>SUMIF('Opening TB'!B:B,'Profit &amp; Loss'!A305,'Opening TB'!D:D)-SUMIF('Opening TB'!B:B,'Profit &amp; Loss'!A305,'Opening TB'!E:E)</f>
        <v>0</v>
      </c>
      <c r="G305" s="1413"/>
      <c r="H305" s="1419" t="e">
        <f t="shared" ca="1" si="32"/>
        <v>#DIV/0!</v>
      </c>
      <c r="I305" s="1415">
        <f t="shared" ca="1" si="33"/>
        <v>0</v>
      </c>
      <c r="J305" s="1029"/>
    </row>
    <row r="306" spans="1:10" hidden="1">
      <c r="A306" s="759">
        <f>ETB!B625</f>
        <v>403</v>
      </c>
      <c r="B306" s="1417" t="str">
        <f>+ETB!C625</f>
        <v>Profit/loss on sale tang f a</v>
      </c>
      <c r="C306" s="1418"/>
      <c r="D306" s="1475">
        <f ca="1">SUMIF(ETB!$P$345:$R$679,'Profit &amp; Loss'!A306,ETB!$Q$345:$Q$679)-SUMIF(ETB!$P$345:$R$679,'Profit &amp; Loss'!A306,ETB!$R$345:$R$679)</f>
        <v>0</v>
      </c>
      <c r="E306" s="1413"/>
      <c r="F306" s="1412">
        <f>SUMIF('Opening TB'!B:B,'Profit &amp; Loss'!A306,'Opening TB'!D:D)-SUMIF('Opening TB'!B:B,'Profit &amp; Loss'!A306,'Opening TB'!E:E)</f>
        <v>0</v>
      </c>
      <c r="G306" s="1413"/>
      <c r="H306" s="1419" t="e">
        <f t="shared" ca="1" si="32"/>
        <v>#DIV/0!</v>
      </c>
      <c r="I306" s="1415">
        <f t="shared" ca="1" si="33"/>
        <v>0</v>
      </c>
      <c r="J306" s="1029"/>
    </row>
    <row r="307" spans="1:10" hidden="1">
      <c r="A307" s="759">
        <f>ETB!B626</f>
        <v>404</v>
      </c>
      <c r="B307" s="1417" t="str">
        <f>+ETB!C626</f>
        <v>Profit/loss on sale of Invest</v>
      </c>
      <c r="C307" s="1418"/>
      <c r="D307" s="1475">
        <f ca="1">SUMIF(ETB!$P$345:$R$679,'Profit &amp; Loss'!A307,ETB!$Q$345:$Q$679)-SUMIF(ETB!$P$345:$R$679,'Profit &amp; Loss'!A307,ETB!$R$345:$R$679)</f>
        <v>0</v>
      </c>
      <c r="E307" s="1413"/>
      <c r="F307" s="1412">
        <f>SUMIF('Opening TB'!B:B,'Profit &amp; Loss'!A307,'Opening TB'!D:D)-SUMIF('Opening TB'!B:B,'Profit &amp; Loss'!A307,'Opening TB'!E:E)</f>
        <v>0</v>
      </c>
      <c r="G307" s="1413"/>
      <c r="H307" s="1419" t="e">
        <f t="shared" ref="H307:H352" ca="1" si="34">+(D307/F307)-100%</f>
        <v>#DIV/0!</v>
      </c>
      <c r="I307" s="1415">
        <f t="shared" ref="I307:I352" ca="1" si="35">+D307-F307</f>
        <v>0</v>
      </c>
      <c r="J307" s="1029"/>
    </row>
    <row r="308" spans="1:10" hidden="1">
      <c r="A308" s="759">
        <f>ETB!B627</f>
        <v>405</v>
      </c>
      <c r="B308" s="1417" t="str">
        <f>+ETB!C627</f>
        <v>JVs/assocs exceptional items</v>
      </c>
      <c r="C308" s="1418"/>
      <c r="D308" s="1475">
        <f ca="1">SUMIF(ETB!$P$345:$R$679,'Profit &amp; Loss'!A308,ETB!$Q$345:$Q$679)-SUMIF(ETB!$P$345:$R$679,'Profit &amp; Loss'!A308,ETB!$R$345:$R$679)</f>
        <v>0</v>
      </c>
      <c r="E308" s="1413"/>
      <c r="F308" s="1412">
        <f>SUMIF('Opening TB'!B:B,'Profit &amp; Loss'!A308,'Opening TB'!D:D)-SUMIF('Opening TB'!B:B,'Profit &amp; Loss'!A308,'Opening TB'!E:E)</f>
        <v>0</v>
      </c>
      <c r="G308" s="1413"/>
      <c r="H308" s="1419" t="e">
        <f t="shared" ca="1" si="34"/>
        <v>#DIV/0!</v>
      </c>
      <c r="I308" s="1415">
        <f t="shared" ca="1" si="35"/>
        <v>0</v>
      </c>
      <c r="J308" s="1029"/>
    </row>
    <row r="309" spans="1:10" hidden="1">
      <c r="A309" s="759">
        <f>ETB!B628</f>
        <v>406</v>
      </c>
      <c r="B309" s="1417" t="str">
        <f>+ETB!C628</f>
        <v>Amounts w/o invs</v>
      </c>
      <c r="C309" s="1418"/>
      <c r="D309" s="1475">
        <f ca="1">SUMIF(ETB!$P$345:$R$679,'Profit &amp; Loss'!A309,ETB!$Q$345:$Q$679)-SUMIF(ETB!$P$345:$R$679,'Profit &amp; Loss'!A309,ETB!$R$345:$R$679)</f>
        <v>0</v>
      </c>
      <c r="E309" s="1413"/>
      <c r="F309" s="1412">
        <f>SUMIF('Opening TB'!B:B,'Profit &amp; Loss'!A309,'Opening TB'!D:D)-SUMIF('Opening TB'!B:B,'Profit &amp; Loss'!A309,'Opening TB'!E:E)</f>
        <v>0</v>
      </c>
      <c r="G309" s="1413"/>
      <c r="H309" s="1419" t="e">
        <f t="shared" ca="1" si="34"/>
        <v>#DIV/0!</v>
      </c>
      <c r="I309" s="1415">
        <f t="shared" ca="1" si="35"/>
        <v>0</v>
      </c>
      <c r="J309" s="1029"/>
    </row>
    <row r="310" spans="1:10" hidden="1">
      <c r="A310" s="759">
        <f>ETB!B629</f>
        <v>407</v>
      </c>
      <c r="B310" s="1417" t="str">
        <f>+ETB!C629</f>
        <v>No Descriptions</v>
      </c>
      <c r="C310" s="1418"/>
      <c r="D310" s="1475">
        <f ca="1">SUMIF(ETB!$P$345:$R$679,'Profit &amp; Loss'!A310,ETB!$Q$345:$Q$679)-SUMIF(ETB!$P$345:$R$679,'Profit &amp; Loss'!A310,ETB!$R$345:$R$679)</f>
        <v>0</v>
      </c>
      <c r="E310" s="1413"/>
      <c r="F310" s="1412">
        <f>SUMIF('Opening TB'!B:B,'Profit &amp; Loss'!A310,'Opening TB'!D:D)-SUMIF('Opening TB'!B:B,'Profit &amp; Loss'!A310,'Opening TB'!E:E)</f>
        <v>0</v>
      </c>
      <c r="G310" s="1413"/>
      <c r="H310" s="1419" t="e">
        <f t="shared" ca="1" si="34"/>
        <v>#DIV/0!</v>
      </c>
      <c r="I310" s="1415">
        <f t="shared" ca="1" si="35"/>
        <v>0</v>
      </c>
      <c r="J310" s="1029"/>
    </row>
    <row r="311" spans="1:10" hidden="1">
      <c r="A311" s="759">
        <f>ETB!B630</f>
        <v>408</v>
      </c>
      <c r="B311" s="1417" t="str">
        <f>+ETB!C630</f>
        <v>JVs/assocs amounts w/o invs</v>
      </c>
      <c r="C311" s="1418"/>
      <c r="D311" s="1475">
        <f ca="1">SUMIF(ETB!$P$345:$R$679,'Profit &amp; Loss'!A311,ETB!$Q$345:$Q$679)-SUMIF(ETB!$P$345:$R$679,'Profit &amp; Loss'!A311,ETB!$R$345:$R$679)</f>
        <v>0</v>
      </c>
      <c r="E311" s="1413"/>
      <c r="F311" s="1412">
        <f>SUMIF('Opening TB'!B:B,'Profit &amp; Loss'!A311,'Opening TB'!D:D)-SUMIF('Opening TB'!B:B,'Profit &amp; Loss'!A311,'Opening TB'!E:E)</f>
        <v>0</v>
      </c>
      <c r="G311" s="1413"/>
      <c r="H311" s="1419" t="e">
        <f t="shared" ca="1" si="34"/>
        <v>#DIV/0!</v>
      </c>
      <c r="I311" s="1415">
        <f t="shared" ca="1" si="35"/>
        <v>0</v>
      </c>
      <c r="J311" s="1029"/>
    </row>
    <row r="312" spans="1:10" hidden="1">
      <c r="A312" s="759">
        <f>ETB!B631</f>
        <v>410</v>
      </c>
      <c r="B312" s="1417" t="str">
        <f>+ETB!C631</f>
        <v>Gain/loss on revaln of assets</v>
      </c>
      <c r="C312" s="1418"/>
      <c r="D312" s="1475">
        <f ca="1">SUMIF(ETB!$P$345:$R$679,'Profit &amp; Loss'!A312,ETB!$Q$345:$Q$679)-SUMIF(ETB!$P$345:$R$679,'Profit &amp; Loss'!A312,ETB!$R$345:$R$679)</f>
        <v>0</v>
      </c>
      <c r="E312" s="1413"/>
      <c r="F312" s="1412">
        <f>SUMIF('Opening TB'!B:B,'Profit &amp; Loss'!A312,'Opening TB'!D:D)-SUMIF('Opening TB'!B:B,'Profit &amp; Loss'!A312,'Opening TB'!E:E)</f>
        <v>0</v>
      </c>
      <c r="G312" s="1413"/>
      <c r="H312" s="1419" t="e">
        <f t="shared" ca="1" si="34"/>
        <v>#DIV/0!</v>
      </c>
      <c r="I312" s="1415">
        <f t="shared" ca="1" si="35"/>
        <v>0</v>
      </c>
      <c r="J312" s="1029"/>
    </row>
    <row r="313" spans="1:10" hidden="1">
      <c r="A313" s="759">
        <f>ETB!B632</f>
        <v>413</v>
      </c>
      <c r="B313" s="1417" t="str">
        <f>+ETB!C632</f>
        <v>Bank Interest</v>
      </c>
      <c r="C313" s="1418"/>
      <c r="D313" s="1475">
        <f ca="1">SUMIF(ETB!$P$345:$R$679,'Profit &amp; Loss'!A313,ETB!$Q$345:$Q$679)-SUMIF(ETB!$P$345:$R$679,'Profit &amp; Loss'!A313,ETB!$R$345:$R$679)</f>
        <v>0</v>
      </c>
      <c r="E313" s="1413"/>
      <c r="F313" s="1412">
        <f>SUMIF('Opening TB'!B:B,'Profit &amp; Loss'!A313,'Opening TB'!D:D)-SUMIF('Opening TB'!B:B,'Profit &amp; Loss'!A313,'Opening TB'!E:E)</f>
        <v>0</v>
      </c>
      <c r="G313" s="1413"/>
      <c r="H313" s="1419" t="e">
        <f t="shared" ca="1" si="34"/>
        <v>#DIV/0!</v>
      </c>
      <c r="I313" s="1415">
        <f t="shared" ca="1" si="35"/>
        <v>0</v>
      </c>
      <c r="J313" s="1029"/>
    </row>
    <row r="314" spans="1:10" hidden="1">
      <c r="A314" s="759">
        <f>ETB!B633</f>
        <v>414</v>
      </c>
      <c r="B314" s="1417" t="str">
        <f>+ETB!C633</f>
        <v>Bank loan interest</v>
      </c>
      <c r="C314" s="1418"/>
      <c r="D314" s="1475">
        <f ca="1">SUMIF(ETB!$P$345:$R$679,'Profit &amp; Loss'!A314,ETB!$Q$345:$Q$679)-SUMIF(ETB!$P$345:$R$679,'Profit &amp; Loss'!A314,ETB!$R$345:$R$679)</f>
        <v>0</v>
      </c>
      <c r="E314" s="1413"/>
      <c r="F314" s="1412">
        <f>SUMIF('Opening TB'!B:B,'Profit &amp; Loss'!A314,'Opening TB'!D:D)-SUMIF('Opening TB'!B:B,'Profit &amp; Loss'!A314,'Opening TB'!E:E)</f>
        <v>0</v>
      </c>
      <c r="G314" s="1413"/>
      <c r="H314" s="1419" t="e">
        <f t="shared" ca="1" si="34"/>
        <v>#DIV/0!</v>
      </c>
      <c r="I314" s="1415">
        <f t="shared" ca="1" si="35"/>
        <v>0</v>
      </c>
      <c r="J314" s="1029"/>
    </row>
    <row r="315" spans="1:10" hidden="1">
      <c r="A315" s="759">
        <f>ETB!B634</f>
        <v>415</v>
      </c>
      <c r="B315" s="1417" t="str">
        <f>+ETB!C634</f>
        <v>No Descriptions</v>
      </c>
      <c r="C315" s="1418"/>
      <c r="D315" s="1475">
        <f ca="1">SUMIF(ETB!$P$345:$R$679,'Profit &amp; Loss'!A315,ETB!$Q$345:$Q$679)-SUMIF(ETB!$P$345:$R$679,'Profit &amp; Loss'!A315,ETB!$R$345:$R$679)</f>
        <v>0</v>
      </c>
      <c r="E315" s="1413"/>
      <c r="F315" s="1412">
        <f>SUMIF('Opening TB'!B:B,'Profit &amp; Loss'!A315,'Opening TB'!D:D)-SUMIF('Opening TB'!B:B,'Profit &amp; Loss'!A315,'Opening TB'!E:E)</f>
        <v>0</v>
      </c>
      <c r="G315" s="1413"/>
      <c r="H315" s="1419" t="e">
        <f t="shared" ca="1" si="34"/>
        <v>#DIV/0!</v>
      </c>
      <c r="I315" s="1415">
        <f t="shared" ca="1" si="35"/>
        <v>0</v>
      </c>
      <c r="J315" s="1029"/>
    </row>
    <row r="316" spans="1:10" hidden="1">
      <c r="A316" s="759">
        <f>ETB!B635</f>
        <v>416</v>
      </c>
      <c r="B316" s="1417" t="str">
        <f>+ETB!C635</f>
        <v>No Descriptions</v>
      </c>
      <c r="C316" s="1418"/>
      <c r="D316" s="1475">
        <f ca="1">SUMIF(ETB!$P$345:$R$679,'Profit &amp; Loss'!A316,ETB!$Q$345:$Q$679)-SUMIF(ETB!$P$345:$R$679,'Profit &amp; Loss'!A316,ETB!$R$345:$R$679)</f>
        <v>0</v>
      </c>
      <c r="E316" s="1413"/>
      <c r="F316" s="1412">
        <f>SUMIF('Opening TB'!B:B,'Profit &amp; Loss'!A316,'Opening TB'!D:D)-SUMIF('Opening TB'!B:B,'Profit &amp; Loss'!A316,'Opening TB'!E:E)</f>
        <v>0</v>
      </c>
      <c r="G316" s="1413"/>
      <c r="H316" s="1419" t="e">
        <f t="shared" ca="1" si="34"/>
        <v>#DIV/0!</v>
      </c>
      <c r="I316" s="1415">
        <f t="shared" ca="1" si="35"/>
        <v>0</v>
      </c>
      <c r="J316" s="1029"/>
    </row>
    <row r="317" spans="1:10" hidden="1">
      <c r="A317" s="759">
        <f>ETB!B636</f>
        <v>417</v>
      </c>
      <c r="B317" s="1417" t="str">
        <f>+ETB!C636</f>
        <v>No Descriptions</v>
      </c>
      <c r="C317" s="1418"/>
      <c r="D317" s="1475">
        <f ca="1">SUMIF(ETB!$P$345:$R$679,'Profit &amp; Loss'!A317,ETB!$Q$345:$Q$679)-SUMIF(ETB!$P$345:$R$679,'Profit &amp; Loss'!A317,ETB!$R$345:$R$679)</f>
        <v>0</v>
      </c>
      <c r="E317" s="1413"/>
      <c r="F317" s="1412">
        <f>SUMIF('Opening TB'!B:B,'Profit &amp; Loss'!A317,'Opening TB'!D:D)-SUMIF('Opening TB'!B:B,'Profit &amp; Loss'!A317,'Opening TB'!E:E)</f>
        <v>0</v>
      </c>
      <c r="G317" s="1413"/>
      <c r="H317" s="1419" t="e">
        <f t="shared" ca="1" si="34"/>
        <v>#DIV/0!</v>
      </c>
      <c r="I317" s="1415">
        <f t="shared" ca="1" si="35"/>
        <v>0</v>
      </c>
      <c r="J317" s="1029"/>
    </row>
    <row r="318" spans="1:10" hidden="1">
      <c r="A318" s="759">
        <f>ETB!B637</f>
        <v>418</v>
      </c>
      <c r="B318" s="1417" t="str">
        <f>+ETB!C637</f>
        <v>Mortgage</v>
      </c>
      <c r="C318" s="1418"/>
      <c r="D318" s="1475">
        <f ca="1">SUMIF(ETB!$P$345:$R$679,'Profit &amp; Loss'!A318,ETB!$Q$345:$Q$679)-SUMIF(ETB!$P$345:$R$679,'Profit &amp; Loss'!A318,ETB!$R$345:$R$679)</f>
        <v>0</v>
      </c>
      <c r="E318" s="1413"/>
      <c r="F318" s="1412">
        <f>SUMIF('Opening TB'!B:B,'Profit &amp; Loss'!A318,'Opening TB'!D:D)-SUMIF('Opening TB'!B:B,'Profit &amp; Loss'!A318,'Opening TB'!E:E)</f>
        <v>0</v>
      </c>
      <c r="G318" s="1413"/>
      <c r="H318" s="1419" t="e">
        <f t="shared" ca="1" si="34"/>
        <v>#DIV/0!</v>
      </c>
      <c r="I318" s="1415">
        <f t="shared" ca="1" si="35"/>
        <v>0</v>
      </c>
      <c r="J318" s="1029"/>
    </row>
    <row r="319" spans="1:10" hidden="1">
      <c r="A319" s="759">
        <f>ETB!B638</f>
        <v>419</v>
      </c>
      <c r="B319" s="1417" t="str">
        <f>+ETB!C638</f>
        <v>Loan</v>
      </c>
      <c r="C319" s="1418"/>
      <c r="D319" s="1475">
        <f ca="1">SUMIF(ETB!$P$345:$R$679,'Profit &amp; Loss'!A319,ETB!$Q$345:$Q$679)-SUMIF(ETB!$P$345:$R$679,'Profit &amp; Loss'!A319,ETB!$R$345:$R$679)</f>
        <v>0</v>
      </c>
      <c r="E319" s="1413"/>
      <c r="F319" s="1412">
        <f>SUMIF('Opening TB'!B:B,'Profit &amp; Loss'!A319,'Opening TB'!D:D)-SUMIF('Opening TB'!B:B,'Profit &amp; Loss'!A319,'Opening TB'!E:E)</f>
        <v>0</v>
      </c>
      <c r="G319" s="1413"/>
      <c r="H319" s="1419" t="e">
        <f t="shared" ca="1" si="34"/>
        <v>#DIV/0!</v>
      </c>
      <c r="I319" s="1415">
        <f t="shared" ca="1" si="35"/>
        <v>0</v>
      </c>
      <c r="J319" s="1029"/>
    </row>
    <row r="320" spans="1:10" hidden="1">
      <c r="A320" s="759">
        <f>ETB!B639</f>
        <v>420</v>
      </c>
      <c r="B320" s="1417" t="str">
        <f>+ETB!C639</f>
        <v>No Descriptions</v>
      </c>
      <c r="C320" s="1418"/>
      <c r="D320" s="1475">
        <f ca="1">SUMIF(ETB!$P$345:$R$679,'Profit &amp; Loss'!A320,ETB!$Q$345:$Q$679)-SUMIF(ETB!$P$345:$R$679,'Profit &amp; Loss'!A320,ETB!$R$345:$R$679)</f>
        <v>0</v>
      </c>
      <c r="E320" s="1413"/>
      <c r="F320" s="1412">
        <f>SUMIF('Opening TB'!B:B,'Profit &amp; Loss'!A320,'Opening TB'!D:D)-SUMIF('Opening TB'!B:B,'Profit &amp; Loss'!A320,'Opening TB'!E:E)</f>
        <v>0</v>
      </c>
      <c r="G320" s="1413"/>
      <c r="H320" s="1419" t="e">
        <f t="shared" ca="1" si="34"/>
        <v>#DIV/0!</v>
      </c>
      <c r="I320" s="1415">
        <f t="shared" ca="1" si="35"/>
        <v>0</v>
      </c>
      <c r="J320" s="1029"/>
    </row>
    <row r="321" spans="1:10" hidden="1">
      <c r="A321" s="759">
        <f>ETB!B640</f>
        <v>421</v>
      </c>
      <c r="B321" s="1417" t="str">
        <f>+ETB!C640</f>
        <v>Interest payable - non trade</v>
      </c>
      <c r="C321" s="1418"/>
      <c r="D321" s="1475">
        <f ca="1">SUMIF(ETB!$P$345:$R$679,'Profit &amp; Loss'!A321,ETB!$Q$345:$Q$679)-SUMIF(ETB!$P$345:$R$679,'Profit &amp; Loss'!A321,ETB!$R$345:$R$679)</f>
        <v>0</v>
      </c>
      <c r="E321" s="1413"/>
      <c r="F321" s="1412">
        <f>SUMIF('Opening TB'!B:B,'Profit &amp; Loss'!A321,'Opening TB'!D:D)-SUMIF('Opening TB'!B:B,'Profit &amp; Loss'!A321,'Opening TB'!E:E)</f>
        <v>0</v>
      </c>
      <c r="G321" s="1413"/>
      <c r="H321" s="1419" t="e">
        <f t="shared" ca="1" si="34"/>
        <v>#DIV/0!</v>
      </c>
      <c r="I321" s="1415">
        <f t="shared" ca="1" si="35"/>
        <v>0</v>
      </c>
      <c r="J321" s="1029"/>
    </row>
    <row r="322" spans="1:10" hidden="1">
      <c r="A322" s="759">
        <f>ETB!B641</f>
        <v>422</v>
      </c>
      <c r="B322" s="1417" t="str">
        <f>+ETB!C641</f>
        <v>No Descriptions</v>
      </c>
      <c r="C322" s="1418"/>
      <c r="D322" s="1475">
        <f ca="1">SUMIF(ETB!$P$345:$R$679,'Profit &amp; Loss'!A322,ETB!$Q$345:$Q$679)-SUMIF(ETB!$P$345:$R$679,'Profit &amp; Loss'!A322,ETB!$R$345:$R$679)</f>
        <v>0</v>
      </c>
      <c r="E322" s="1413"/>
      <c r="F322" s="1412">
        <f>SUMIF('Opening TB'!B:B,'Profit &amp; Loss'!A322,'Opening TB'!D:D)-SUMIF('Opening TB'!B:B,'Profit &amp; Loss'!A322,'Opening TB'!E:E)</f>
        <v>0</v>
      </c>
      <c r="G322" s="1413"/>
      <c r="H322" s="1419" t="e">
        <f t="shared" ca="1" si="34"/>
        <v>#DIV/0!</v>
      </c>
      <c r="I322" s="1415">
        <f t="shared" ca="1" si="35"/>
        <v>0</v>
      </c>
      <c r="J322" s="1029"/>
    </row>
    <row r="323" spans="1:10" hidden="1">
      <c r="A323" s="759">
        <f>ETB!B642</f>
        <v>423</v>
      </c>
      <c r="B323" s="1417" t="str">
        <f>+ETB!C642</f>
        <v>No Descriptions</v>
      </c>
      <c r="C323" s="1418"/>
      <c r="D323" s="1475">
        <f ca="1">SUMIF(ETB!$P$345:$R$679,'Profit &amp; Loss'!A323,ETB!$Q$345:$Q$679)-SUMIF(ETB!$P$345:$R$679,'Profit &amp; Loss'!A323,ETB!$R$345:$R$679)</f>
        <v>0</v>
      </c>
      <c r="E323" s="1413"/>
      <c r="F323" s="1412">
        <f>SUMIF('Opening TB'!B:B,'Profit &amp; Loss'!A323,'Opening TB'!D:D)-SUMIF('Opening TB'!B:B,'Profit &amp; Loss'!A323,'Opening TB'!E:E)</f>
        <v>0</v>
      </c>
      <c r="G323" s="1413"/>
      <c r="H323" s="1419" t="e">
        <f t="shared" ca="1" si="34"/>
        <v>#DIV/0!</v>
      </c>
      <c r="I323" s="1415">
        <f t="shared" ca="1" si="35"/>
        <v>0</v>
      </c>
      <c r="J323" s="1029"/>
    </row>
    <row r="324" spans="1:10" hidden="1">
      <c r="A324" s="759">
        <f>ETB!B643</f>
        <v>424</v>
      </c>
      <c r="B324" s="1417" t="str">
        <f>+ETB!C643</f>
        <v>No Descriptions</v>
      </c>
      <c r="C324" s="1418"/>
      <c r="D324" s="1475">
        <f ca="1">SUMIF(ETB!$P$345:$R$679,'Profit &amp; Loss'!A324,ETB!$Q$345:$Q$679)-SUMIF(ETB!$P$345:$R$679,'Profit &amp; Loss'!A324,ETB!$R$345:$R$679)</f>
        <v>0</v>
      </c>
      <c r="E324" s="1413"/>
      <c r="F324" s="1412">
        <f>SUMIF('Opening TB'!B:B,'Profit &amp; Loss'!A324,'Opening TB'!D:D)-SUMIF('Opening TB'!B:B,'Profit &amp; Loss'!A324,'Opening TB'!E:E)</f>
        <v>0</v>
      </c>
      <c r="G324" s="1413"/>
      <c r="H324" s="1419" t="e">
        <f t="shared" ca="1" si="34"/>
        <v>#DIV/0!</v>
      </c>
      <c r="I324" s="1415">
        <f t="shared" ca="1" si="35"/>
        <v>0</v>
      </c>
      <c r="J324" s="1029"/>
    </row>
    <row r="325" spans="1:10" hidden="1">
      <c r="A325" s="759">
        <f>ETB!B644</f>
        <v>426</v>
      </c>
      <c r="B325" s="1417" t="str">
        <f>+ETB!C644</f>
        <v>Hire Purchase</v>
      </c>
      <c r="C325" s="1418"/>
      <c r="D325" s="1475">
        <f ca="1">SUMIF(ETB!$P$345:$R$679,'Profit &amp; Loss'!A325,ETB!$Q$345:$Q$679)-SUMIF(ETB!$P$345:$R$679,'Profit &amp; Loss'!A325,ETB!$R$345:$R$679)</f>
        <v>0</v>
      </c>
      <c r="E325" s="1413"/>
      <c r="F325" s="1412">
        <f>SUMIF('Opening TB'!B:B,'Profit &amp; Loss'!A325,'Opening TB'!D:D)-SUMIF('Opening TB'!B:B,'Profit &amp; Loss'!A325,'Opening TB'!E:E)</f>
        <v>0</v>
      </c>
      <c r="G325" s="1413"/>
      <c r="H325" s="1419" t="e">
        <f t="shared" ca="1" si="34"/>
        <v>#DIV/0!</v>
      </c>
      <c r="I325" s="1415">
        <f t="shared" ca="1" si="35"/>
        <v>0</v>
      </c>
      <c r="J325" s="1029"/>
    </row>
    <row r="326" spans="1:10" hidden="1">
      <c r="A326" s="759">
        <f>ETB!B645</f>
        <v>427</v>
      </c>
      <c r="B326" s="1417" t="str">
        <f>+ETB!C645</f>
        <v>Leasing</v>
      </c>
      <c r="C326" s="1418"/>
      <c r="D326" s="1475">
        <f ca="1">SUMIF(ETB!$P$345:$R$679,'Profit &amp; Loss'!A326,ETB!$Q$345:$Q$679)-SUMIF(ETB!$P$345:$R$679,'Profit &amp; Loss'!A326,ETB!$R$345:$R$679)</f>
        <v>0</v>
      </c>
      <c r="E326" s="1413"/>
      <c r="F326" s="1412">
        <f>SUMIF('Opening TB'!B:B,'Profit &amp; Loss'!A326,'Opening TB'!D:D)-SUMIF('Opening TB'!B:B,'Profit &amp; Loss'!A326,'Opening TB'!E:E)</f>
        <v>0</v>
      </c>
      <c r="G326" s="1413"/>
      <c r="H326" s="1419" t="e">
        <f t="shared" ca="1" si="34"/>
        <v>#DIV/0!</v>
      </c>
      <c r="I326" s="1415">
        <f t="shared" ca="1" si="35"/>
        <v>0</v>
      </c>
      <c r="J326" s="1029"/>
    </row>
    <row r="327" spans="1:10" hidden="1">
      <c r="A327" s="759">
        <f>ETB!B646</f>
        <v>428</v>
      </c>
      <c r="B327" s="1417" t="str">
        <f>+ETB!C646</f>
        <v>No Descriptions</v>
      </c>
      <c r="C327" s="1418"/>
      <c r="D327" s="1475">
        <f ca="1">SUMIF(ETB!$P$345:$R$679,'Profit &amp; Loss'!A327,ETB!$Q$345:$Q$679)-SUMIF(ETB!$P$345:$R$679,'Profit &amp; Loss'!A327,ETB!$R$345:$R$679)</f>
        <v>0</v>
      </c>
      <c r="E327" s="1413"/>
      <c r="F327" s="1412">
        <f>SUMIF('Opening TB'!B:B,'Profit &amp; Loss'!A327,'Opening TB'!D:D)-SUMIF('Opening TB'!B:B,'Profit &amp; Loss'!A327,'Opening TB'!E:E)</f>
        <v>0</v>
      </c>
      <c r="G327" s="1413"/>
      <c r="H327" s="1419" t="e">
        <f t="shared" ca="1" si="34"/>
        <v>#DIV/0!</v>
      </c>
      <c r="I327" s="1415">
        <f t="shared" ca="1" si="35"/>
        <v>0</v>
      </c>
      <c r="J327" s="1029"/>
    </row>
    <row r="328" spans="1:10" hidden="1">
      <c r="A328" s="759">
        <f>ETB!B647</f>
        <v>429</v>
      </c>
      <c r="B328" s="1417" t="str">
        <f>+ETB!C647</f>
        <v>No Descriptions</v>
      </c>
      <c r="C328" s="1418"/>
      <c r="D328" s="1475">
        <f ca="1">SUMIF(ETB!$P$345:$R$679,'Profit &amp; Loss'!A328,ETB!$Q$345:$Q$679)-SUMIF(ETB!$P$345:$R$679,'Profit &amp; Loss'!A328,ETB!$R$345:$R$679)</f>
        <v>0</v>
      </c>
      <c r="E328" s="1413"/>
      <c r="F328" s="1412">
        <f>SUMIF('Opening TB'!B:B,'Profit &amp; Loss'!A328,'Opening TB'!D:D)-SUMIF('Opening TB'!B:B,'Profit &amp; Loss'!A328,'Opening TB'!E:E)</f>
        <v>0</v>
      </c>
      <c r="G328" s="1413"/>
      <c r="H328" s="1419" t="e">
        <f t="shared" ca="1" si="34"/>
        <v>#DIV/0!</v>
      </c>
      <c r="I328" s="1415">
        <f t="shared" ca="1" si="35"/>
        <v>0</v>
      </c>
      <c r="J328" s="1029"/>
    </row>
    <row r="329" spans="1:10" hidden="1">
      <c r="A329" s="759">
        <f>ETB!B648</f>
        <v>430</v>
      </c>
      <c r="B329" s="1417" t="str">
        <f>+ETB!C648</f>
        <v>No Descriptions</v>
      </c>
      <c r="C329" s="1418"/>
      <c r="D329" s="1475">
        <f ca="1">SUMIF(ETB!$P$345:$R$679,'Profit &amp; Loss'!A329,ETB!$Q$345:$Q$679)-SUMIF(ETB!$P$345:$R$679,'Profit &amp; Loss'!A329,ETB!$R$345:$R$679)</f>
        <v>0</v>
      </c>
      <c r="E329" s="1413"/>
      <c r="F329" s="1412">
        <f>SUMIF('Opening TB'!B:B,'Profit &amp; Loss'!A329,'Opening TB'!D:D)-SUMIF('Opening TB'!B:B,'Profit &amp; Loss'!A329,'Opening TB'!E:E)</f>
        <v>0</v>
      </c>
      <c r="G329" s="1413"/>
      <c r="H329" s="1419" t="e">
        <f t="shared" ca="1" si="34"/>
        <v>#DIV/0!</v>
      </c>
      <c r="I329" s="1415">
        <f t="shared" ca="1" si="35"/>
        <v>0</v>
      </c>
      <c r="J329" s="1029"/>
    </row>
    <row r="330" spans="1:10" hidden="1">
      <c r="A330" s="759">
        <f>ETB!B650</f>
        <v>436</v>
      </c>
      <c r="B330" s="1417" t="str">
        <f>+ETB!C650</f>
        <v>Exceptional items</v>
      </c>
      <c r="C330" s="1418"/>
      <c r="D330" s="1475">
        <f ca="1">SUMIF(ETB!$P$345:$R$679,'Profit &amp; Loss'!A330,ETB!$Q$345:$Q$679)-SUMIF(ETB!$P$345:$R$679,'Profit &amp; Loss'!A330,ETB!$R$345:$R$679)</f>
        <v>0</v>
      </c>
      <c r="E330" s="1413"/>
      <c r="F330" s="1412">
        <f>SUMIF('Opening TB'!B:B,'Profit &amp; Loss'!A330,'Opening TB'!D:D)-SUMIF('Opening TB'!B:B,'Profit &amp; Loss'!A330,'Opening TB'!E:E)</f>
        <v>0</v>
      </c>
      <c r="G330" s="1413"/>
      <c r="H330" s="1419" t="e">
        <f t="shared" ca="1" si="34"/>
        <v>#DIV/0!</v>
      </c>
      <c r="I330" s="1415">
        <f t="shared" ca="1" si="35"/>
        <v>0</v>
      </c>
      <c r="J330" s="1029"/>
    </row>
    <row r="331" spans="1:10" hidden="1">
      <c r="A331" s="759">
        <f>ETB!B651</f>
        <v>437</v>
      </c>
      <c r="B331" s="1417" t="str">
        <f>+ETB!C651</f>
        <v>JVs/assocs int pay &amp; sim exps</v>
      </c>
      <c r="C331" s="1418"/>
      <c r="D331" s="1475">
        <f ca="1">SUMIF(ETB!$P$345:$R$679,'Profit &amp; Loss'!A331,ETB!$Q$345:$Q$679)-SUMIF(ETB!$P$345:$R$679,'Profit &amp; Loss'!A331,ETB!$R$345:$R$679)</f>
        <v>0</v>
      </c>
      <c r="E331" s="1413"/>
      <c r="F331" s="1412">
        <f>SUMIF('Opening TB'!B:B,'Profit &amp; Loss'!A331,'Opening TB'!D:D)-SUMIF('Opening TB'!B:B,'Profit &amp; Loss'!A331,'Opening TB'!E:E)</f>
        <v>0</v>
      </c>
      <c r="G331" s="1413"/>
      <c r="H331" s="1419" t="e">
        <f t="shared" ca="1" si="34"/>
        <v>#DIV/0!</v>
      </c>
      <c r="I331" s="1415">
        <f t="shared" ca="1" si="35"/>
        <v>0</v>
      </c>
      <c r="J331" s="1029"/>
    </row>
    <row r="332" spans="1:10" hidden="1">
      <c r="A332" s="759">
        <f>ETB!B652</f>
        <v>438</v>
      </c>
      <c r="B332" s="1417" t="str">
        <f>+ETB!C652</f>
        <v>Interest income on pension sch</v>
      </c>
      <c r="C332" s="1418"/>
      <c r="D332" s="1475">
        <f ca="1">SUMIF(ETB!$P$345:$R$679,'Profit &amp; Loss'!A332,ETB!$Q$345:$Q$679)-SUMIF(ETB!$P$345:$R$679,'Profit &amp; Loss'!A332,ETB!$R$345:$R$679)</f>
        <v>0</v>
      </c>
      <c r="E332" s="1413"/>
      <c r="F332" s="1412">
        <f>SUMIF('Opening TB'!B:B,'Profit &amp; Loss'!A332,'Opening TB'!D:D)-SUMIF('Opening TB'!B:B,'Profit &amp; Loss'!A332,'Opening TB'!E:E)</f>
        <v>0</v>
      </c>
      <c r="G332" s="1413"/>
      <c r="H332" s="1419" t="e">
        <f t="shared" ca="1" si="34"/>
        <v>#DIV/0!</v>
      </c>
      <c r="I332" s="1415">
        <f t="shared" ca="1" si="35"/>
        <v>0</v>
      </c>
      <c r="J332" s="1029"/>
    </row>
    <row r="333" spans="1:10" hidden="1">
      <c r="A333" s="759">
        <f>ETB!B653</f>
        <v>439</v>
      </c>
      <c r="B333" s="1417" t="str">
        <f>+ETB!C653</f>
        <v>Interest on pension scheme lia</v>
      </c>
      <c r="C333" s="1418"/>
      <c r="D333" s="1475">
        <f ca="1">SUMIF(ETB!$P$345:$R$679,'Profit &amp; Loss'!A333,ETB!$Q$345:$Q$679)-SUMIF(ETB!$P$345:$R$679,'Profit &amp; Loss'!A333,ETB!$R$345:$R$679)</f>
        <v>0</v>
      </c>
      <c r="E333" s="1413"/>
      <c r="F333" s="1412">
        <f>SUMIF('Opening TB'!B:B,'Profit &amp; Loss'!A333,'Opening TB'!D:D)-SUMIF('Opening TB'!B:B,'Profit &amp; Loss'!A333,'Opening TB'!E:E)</f>
        <v>0</v>
      </c>
      <c r="G333" s="1413"/>
      <c r="H333" s="1419" t="e">
        <f t="shared" ca="1" si="34"/>
        <v>#DIV/0!</v>
      </c>
      <c r="I333" s="1415">
        <f t="shared" ca="1" si="35"/>
        <v>0</v>
      </c>
      <c r="J333" s="1029"/>
    </row>
    <row r="334" spans="1:10" hidden="1">
      <c r="A334" s="759">
        <f>ETB!B654</f>
        <v>440</v>
      </c>
      <c r="B334" s="1417" t="str">
        <f>+ETB!C654</f>
        <v>JVs/assocs other fin inc/costs</v>
      </c>
      <c r="C334" s="1418"/>
      <c r="D334" s="1475">
        <f ca="1">SUMIF(ETB!$P$345:$R$679,'Profit &amp; Loss'!A334,ETB!$Q$345:$Q$679)-SUMIF(ETB!$P$345:$R$679,'Profit &amp; Loss'!A334,ETB!$R$345:$R$679)</f>
        <v>0</v>
      </c>
      <c r="E334" s="1413"/>
      <c r="F334" s="1412">
        <f>SUMIF('Opening TB'!B:B,'Profit &amp; Loss'!A334,'Opening TB'!D:D)-SUMIF('Opening TB'!B:B,'Profit &amp; Loss'!A334,'Opening TB'!E:E)</f>
        <v>0</v>
      </c>
      <c r="G334" s="1413"/>
      <c r="H334" s="1419" t="e">
        <f t="shared" ca="1" si="34"/>
        <v>#DIV/0!</v>
      </c>
      <c r="I334" s="1415">
        <f t="shared" ca="1" si="35"/>
        <v>0</v>
      </c>
      <c r="J334" s="1029"/>
    </row>
    <row r="335" spans="1:10" hidden="1">
      <c r="A335" s="759">
        <f>ETB!B655</f>
        <v>441</v>
      </c>
      <c r="B335" s="1417" t="str">
        <f>+ETB!C655</f>
        <v>JVs/assocs share profit/(loss)</v>
      </c>
      <c r="C335" s="1418"/>
      <c r="D335" s="1475">
        <f ca="1">SUMIF(ETB!$P$345:$R$679,'Profit &amp; Loss'!A335,ETB!$Q$345:$Q$679)-SUMIF(ETB!$P$345:$R$679,'Profit &amp; Loss'!A335,ETB!$R$345:$R$679)</f>
        <v>0</v>
      </c>
      <c r="E335" s="1413"/>
      <c r="F335" s="1412">
        <f>SUMIF('Opening TB'!B:B,'Profit &amp; Loss'!A335,'Opening TB'!D:D)-SUMIF('Opening TB'!B:B,'Profit &amp; Loss'!A335,'Opening TB'!E:E)</f>
        <v>0</v>
      </c>
      <c r="G335" s="1413"/>
      <c r="H335" s="1419" t="e">
        <f t="shared" ca="1" si="34"/>
        <v>#DIV/0!</v>
      </c>
      <c r="I335" s="1415">
        <f t="shared" ca="1" si="35"/>
        <v>0</v>
      </c>
      <c r="J335" s="1029"/>
    </row>
    <row r="336" spans="1:10" hidden="1">
      <c r="A336" s="759">
        <f>ETB!B657</f>
        <v>443</v>
      </c>
      <c r="B336" s="1417" t="str">
        <f>+ETB!C657</f>
        <v>No Descriptions</v>
      </c>
      <c r="C336" s="1418"/>
      <c r="D336" s="1475">
        <f ca="1">SUMIF(ETB!$P$345:$R$679,'Profit &amp; Loss'!A336,ETB!$Q$345:$Q$679)-SUMIF(ETB!$P$345:$R$679,'Profit &amp; Loss'!A336,ETB!$R$345:$R$679)</f>
        <v>0</v>
      </c>
      <c r="E336" s="1413"/>
      <c r="F336" s="1412">
        <f>SUMIF('Opening TB'!B:B,'Profit &amp; Loss'!A336,'Opening TB'!D:D)-SUMIF('Opening TB'!B:B,'Profit &amp; Loss'!A336,'Opening TB'!E:E)</f>
        <v>0</v>
      </c>
      <c r="G336" s="1413"/>
      <c r="H336" s="1419" t="e">
        <f t="shared" ca="1" si="34"/>
        <v>#DIV/0!</v>
      </c>
      <c r="I336" s="1415">
        <f t="shared" ca="1" si="35"/>
        <v>0</v>
      </c>
      <c r="J336" s="1029"/>
    </row>
    <row r="337" spans="1:10" hidden="1">
      <c r="A337" s="759">
        <f>ETB!B658</f>
        <v>444</v>
      </c>
      <c r="B337" s="1417" t="str">
        <f>+ETB!C658</f>
        <v>No Descriptions</v>
      </c>
      <c r="C337" s="1418"/>
      <c r="D337" s="1475">
        <f ca="1">SUMIF(ETB!$P$345:$R$679,'Profit &amp; Loss'!A337,ETB!$Q$345:$Q$679)-SUMIF(ETB!$P$345:$R$679,'Profit &amp; Loss'!A337,ETB!$R$345:$R$679)</f>
        <v>0</v>
      </c>
      <c r="E337" s="1413"/>
      <c r="F337" s="1412">
        <f>SUMIF('Opening TB'!B:B,'Profit &amp; Loss'!A337,'Opening TB'!D:D)-SUMIF('Opening TB'!B:B,'Profit &amp; Loss'!A337,'Opening TB'!E:E)</f>
        <v>0</v>
      </c>
      <c r="G337" s="1413"/>
      <c r="H337" s="1419" t="e">
        <f t="shared" ca="1" si="34"/>
        <v>#DIV/0!</v>
      </c>
      <c r="I337" s="1415">
        <f t="shared" ca="1" si="35"/>
        <v>0</v>
      </c>
      <c r="J337" s="1029"/>
    </row>
    <row r="338" spans="1:10" hidden="1">
      <c r="A338" s="759">
        <f>ETB!B659</f>
        <v>445</v>
      </c>
      <c r="B338" s="1417" t="str">
        <f>+ETB!C659</f>
        <v>No Descriptions</v>
      </c>
      <c r="C338" s="1418"/>
      <c r="D338" s="1475">
        <f ca="1">SUMIF(ETB!$P$345:$R$679,'Profit &amp; Loss'!A338,ETB!$Q$345:$Q$679)-SUMIF(ETB!$P$345:$R$679,'Profit &amp; Loss'!A338,ETB!$R$345:$R$679)</f>
        <v>0</v>
      </c>
      <c r="E338" s="1413"/>
      <c r="F338" s="1412">
        <f>SUMIF('Opening TB'!B:B,'Profit &amp; Loss'!A338,'Opening TB'!D:D)-SUMIF('Opening TB'!B:B,'Profit &amp; Loss'!A338,'Opening TB'!E:E)</f>
        <v>0</v>
      </c>
      <c r="G338" s="1413"/>
      <c r="H338" s="1419" t="e">
        <f t="shared" ca="1" si="34"/>
        <v>#DIV/0!</v>
      </c>
      <c r="I338" s="1415">
        <f t="shared" ca="1" si="35"/>
        <v>0</v>
      </c>
      <c r="J338" s="1029"/>
    </row>
    <row r="339" spans="1:10" hidden="1">
      <c r="A339" s="759">
        <f>ETB!B661</f>
        <v>451</v>
      </c>
      <c r="B339" s="1417" t="str">
        <f>+ETB!C661</f>
        <v>No Descriptions</v>
      </c>
      <c r="C339" s="1418"/>
      <c r="D339" s="1475">
        <f ca="1">SUMIF(ETB!$P$345:$R$679,'Profit &amp; Loss'!A339,ETB!$Q$345:$Q$679)-SUMIF(ETB!$P$345:$R$679,'Profit &amp; Loss'!A339,ETB!$R$345:$R$679)</f>
        <v>0</v>
      </c>
      <c r="E339" s="1413"/>
      <c r="F339" s="1412">
        <f>SUMIF('Opening TB'!B:B,'Profit &amp; Loss'!A339,'Opening TB'!D:D)-SUMIF('Opening TB'!B:B,'Profit &amp; Loss'!A339,'Opening TB'!E:E)</f>
        <v>0</v>
      </c>
      <c r="G339" s="1413"/>
      <c r="H339" s="1419" t="e">
        <f t="shared" ca="1" si="34"/>
        <v>#DIV/0!</v>
      </c>
      <c r="I339" s="1415">
        <f t="shared" ca="1" si="35"/>
        <v>0</v>
      </c>
      <c r="J339" s="1029"/>
    </row>
    <row r="340" spans="1:10" hidden="1">
      <c r="A340" s="759">
        <f>ETB!B662</f>
        <v>452</v>
      </c>
      <c r="B340" s="1417" t="str">
        <f>+ETB!C662</f>
        <v>No Descriptions</v>
      </c>
      <c r="C340" s="1418"/>
      <c r="D340" s="1475">
        <f ca="1">SUMIF(ETB!$P$345:$R$679,'Profit &amp; Loss'!A340,ETB!$Q$345:$Q$679)-SUMIF(ETB!$P$345:$R$679,'Profit &amp; Loss'!A340,ETB!$R$345:$R$679)</f>
        <v>0</v>
      </c>
      <c r="E340" s="1413"/>
      <c r="F340" s="1412">
        <f>SUMIF('Opening TB'!B:B,'Profit &amp; Loss'!A340,'Opening TB'!D:D)-SUMIF('Opening TB'!B:B,'Profit &amp; Loss'!A340,'Opening TB'!E:E)</f>
        <v>0</v>
      </c>
      <c r="G340" s="1413"/>
      <c r="H340" s="1419" t="e">
        <f t="shared" ca="1" si="34"/>
        <v>#DIV/0!</v>
      </c>
      <c r="I340" s="1415">
        <f t="shared" ca="1" si="35"/>
        <v>0</v>
      </c>
      <c r="J340" s="1029"/>
    </row>
    <row r="341" spans="1:10" hidden="1">
      <c r="A341" s="759">
        <f>ETB!B663</f>
        <v>453</v>
      </c>
      <c r="B341" s="1417" t="str">
        <f>+ETB!C663</f>
        <v>No Descriptions</v>
      </c>
      <c r="C341" s="1418"/>
      <c r="D341" s="1475">
        <f ca="1">SUMIF(ETB!$P$345:$R$679,'Profit &amp; Loss'!A341,ETB!$Q$345:$Q$679)-SUMIF(ETB!$P$345:$R$679,'Profit &amp; Loss'!A341,ETB!$R$345:$R$679)</f>
        <v>0</v>
      </c>
      <c r="E341" s="1413"/>
      <c r="F341" s="1412">
        <f>SUMIF('Opening TB'!B:B,'Profit &amp; Loss'!A341,'Opening TB'!D:D)-SUMIF('Opening TB'!B:B,'Profit &amp; Loss'!A341,'Opening TB'!E:E)</f>
        <v>0</v>
      </c>
      <c r="G341" s="1413"/>
      <c r="H341" s="1419" t="e">
        <f t="shared" ca="1" si="34"/>
        <v>#DIV/0!</v>
      </c>
      <c r="I341" s="1415">
        <f t="shared" ca="1" si="35"/>
        <v>0</v>
      </c>
      <c r="J341" s="1029"/>
    </row>
    <row r="342" spans="1:10" hidden="1">
      <c r="A342" s="759">
        <f>ETB!B664</f>
        <v>455</v>
      </c>
      <c r="B342" s="1417" t="str">
        <f>+ETB!C664</f>
        <v>Exceptional items</v>
      </c>
      <c r="C342" s="1418"/>
      <c r="D342" s="1475">
        <f ca="1">SUMIF(ETB!$P$345:$R$679,'Profit &amp; Loss'!A342,ETB!$Q$345:$Q$679)-SUMIF(ETB!$P$345:$R$679,'Profit &amp; Loss'!A342,ETB!$R$345:$R$679)</f>
        <v>0</v>
      </c>
      <c r="E342" s="1413"/>
      <c r="F342" s="1412">
        <f>SUMIF('Opening TB'!B:B,'Profit &amp; Loss'!A342,'Opening TB'!D:D)-SUMIF('Opening TB'!B:B,'Profit &amp; Loss'!A342,'Opening TB'!E:E)</f>
        <v>0</v>
      </c>
      <c r="G342" s="1413"/>
      <c r="H342" s="1419" t="e">
        <f t="shared" ca="1" si="34"/>
        <v>#DIV/0!</v>
      </c>
      <c r="I342" s="1415">
        <f t="shared" ca="1" si="35"/>
        <v>0</v>
      </c>
      <c r="J342" s="1029"/>
    </row>
    <row r="343" spans="1:10" hidden="1">
      <c r="A343" s="759">
        <f>ETB!B665</f>
        <v>456</v>
      </c>
      <c r="B343" s="1417" t="str">
        <f>+ETB!C665</f>
        <v>Minority interest - equity</v>
      </c>
      <c r="C343" s="1418"/>
      <c r="D343" s="1475">
        <f ca="1">SUMIF(ETB!$P$345:$R$679,'Profit &amp; Loss'!A343,ETB!$Q$345:$Q$679)-SUMIF(ETB!$P$345:$R$679,'Profit &amp; Loss'!A343,ETB!$R$345:$R$679)</f>
        <v>0</v>
      </c>
      <c r="E343" s="1413"/>
      <c r="F343" s="1412">
        <f>SUMIF('Opening TB'!B:B,'Profit &amp; Loss'!A343,'Opening TB'!D:D)-SUMIF('Opening TB'!B:B,'Profit &amp; Loss'!A343,'Opening TB'!E:E)</f>
        <v>0</v>
      </c>
      <c r="G343" s="1413"/>
      <c r="H343" s="1419" t="e">
        <f t="shared" ca="1" si="34"/>
        <v>#DIV/0!</v>
      </c>
      <c r="I343" s="1415">
        <f t="shared" ca="1" si="35"/>
        <v>0</v>
      </c>
      <c r="J343" s="1029"/>
    </row>
    <row r="344" spans="1:10" hidden="1">
      <c r="A344" s="759">
        <f>ETB!B666</f>
        <v>457</v>
      </c>
      <c r="B344" s="1417" t="str">
        <f>+ETB!C666</f>
        <v>Minority interest - non equity</v>
      </c>
      <c r="C344" s="1418"/>
      <c r="D344" s="1475">
        <f ca="1">SUMIF(ETB!$P$345:$R$679,'Profit &amp; Loss'!A344,ETB!$Q$345:$Q$679)-SUMIF(ETB!$P$345:$R$679,'Profit &amp; Loss'!A344,ETB!$R$345:$R$679)</f>
        <v>0</v>
      </c>
      <c r="E344" s="1413"/>
      <c r="F344" s="1412">
        <f>SUMIF('Opening TB'!B:B,'Profit &amp; Loss'!A344,'Opening TB'!D:D)-SUMIF('Opening TB'!B:B,'Profit &amp; Loss'!A344,'Opening TB'!E:E)</f>
        <v>0</v>
      </c>
      <c r="G344" s="1413"/>
      <c r="H344" s="1419" t="e">
        <f t="shared" ca="1" si="34"/>
        <v>#DIV/0!</v>
      </c>
      <c r="I344" s="1415">
        <f t="shared" ca="1" si="35"/>
        <v>0</v>
      </c>
      <c r="J344" s="1029"/>
    </row>
    <row r="345" spans="1:10" hidden="1">
      <c r="A345" s="759">
        <f>ETB!B667</f>
        <v>460</v>
      </c>
      <c r="B345" s="1417" t="str">
        <f>+ETB!C667</f>
        <v>Extraordinary items</v>
      </c>
      <c r="C345" s="1418"/>
      <c r="D345" s="1475">
        <f ca="1">SUMIF(ETB!$P$345:$R$679,'Profit &amp; Loss'!A345,ETB!$Q$345:$Q$679)-SUMIF(ETB!$P$345:$R$679,'Profit &amp; Loss'!A345,ETB!$R$345:$R$679)</f>
        <v>0</v>
      </c>
      <c r="E345" s="1413"/>
      <c r="F345" s="1412">
        <f>SUMIF('Opening TB'!B:B,'Profit &amp; Loss'!A345,'Opening TB'!D:D)-SUMIF('Opening TB'!B:B,'Profit &amp; Loss'!A345,'Opening TB'!E:E)</f>
        <v>0</v>
      </c>
      <c r="G345" s="1413"/>
      <c r="H345" s="1419" t="e">
        <f t="shared" ca="1" si="34"/>
        <v>#DIV/0!</v>
      </c>
      <c r="I345" s="1415">
        <f t="shared" ca="1" si="35"/>
        <v>0</v>
      </c>
      <c r="J345" s="1029"/>
    </row>
    <row r="346" spans="1:10" hidden="1">
      <c r="A346" s="759">
        <f>ETB!B669</f>
        <v>462</v>
      </c>
      <c r="B346" s="1417" t="str">
        <f>+ETB!C669</f>
        <v>Minority int re extraord items</v>
      </c>
      <c r="C346" s="1418"/>
      <c r="D346" s="1475">
        <f ca="1">SUMIF(ETB!$P$345:$R$679,'Profit &amp; Loss'!A346,ETB!$Q$345:$Q$679)-SUMIF(ETB!$P$345:$R$679,'Profit &amp; Loss'!A346,ETB!$R$345:$R$679)</f>
        <v>0</v>
      </c>
      <c r="E346" s="1413"/>
      <c r="F346" s="1412">
        <f>SUMIF('Opening TB'!B:B,'Profit &amp; Loss'!A346,'Opening TB'!D:D)-SUMIF('Opening TB'!B:B,'Profit &amp; Loss'!A346,'Opening TB'!E:E)</f>
        <v>0</v>
      </c>
      <c r="G346" s="1413"/>
      <c r="H346" s="1419" t="e">
        <f t="shared" ca="1" si="34"/>
        <v>#DIV/0!</v>
      </c>
      <c r="I346" s="1415">
        <f t="shared" ca="1" si="35"/>
        <v>0</v>
      </c>
      <c r="J346" s="1029"/>
    </row>
    <row r="347" spans="1:10" hidden="1">
      <c r="A347" s="759">
        <f>ETB!B670</f>
        <v>463</v>
      </c>
      <c r="B347" s="1417" t="str">
        <f>+ETB!C670</f>
        <v>No Descriptions</v>
      </c>
      <c r="C347" s="1418"/>
      <c r="D347" s="1475">
        <f ca="1">SUMIF(ETB!$P$345:$R$679,'Profit &amp; Loss'!A347,ETB!$Q$345:$Q$679)-SUMIF(ETB!$P$345:$R$679,'Profit &amp; Loss'!A347,ETB!$R$345:$R$679)</f>
        <v>0</v>
      </c>
      <c r="E347" s="1413"/>
      <c r="F347" s="1412">
        <f>SUMIF('Opening TB'!B:B,'Profit &amp; Loss'!A347,'Opening TB'!D:D)-SUMIF('Opening TB'!B:B,'Profit &amp; Loss'!A347,'Opening TB'!E:E)</f>
        <v>0</v>
      </c>
      <c r="G347" s="1413"/>
      <c r="H347" s="1419" t="e">
        <f t="shared" ca="1" si="34"/>
        <v>#DIV/0!</v>
      </c>
      <c r="I347" s="1415">
        <f t="shared" ca="1" si="35"/>
        <v>0</v>
      </c>
      <c r="J347" s="1029"/>
    </row>
    <row r="348" spans="1:10" hidden="1">
      <c r="A348" s="759">
        <f>ETB!B675</f>
        <v>473</v>
      </c>
      <c r="B348" s="1417" t="str">
        <f>+ETB!C675</f>
        <v>Non equity finance costs</v>
      </c>
      <c r="C348" s="1418"/>
      <c r="D348" s="1475">
        <f ca="1">SUMIF(ETB!$P$345:$R$679,'Profit &amp; Loss'!A348,ETB!$Q$345:$Q$679)-SUMIF(ETB!$P$345:$R$679,'Profit &amp; Loss'!A348,ETB!$R$345:$R$679)</f>
        <v>0</v>
      </c>
      <c r="E348" s="1413"/>
      <c r="F348" s="1412">
        <f>SUMIF('Opening TB'!B:B,'Profit &amp; Loss'!A348,'Opening TB'!D:D)-SUMIF('Opening TB'!B:B,'Profit &amp; Loss'!A348,'Opening TB'!E:E)</f>
        <v>0</v>
      </c>
      <c r="G348" s="1413"/>
      <c r="H348" s="1419" t="e">
        <f t="shared" ca="1" si="34"/>
        <v>#DIV/0!</v>
      </c>
      <c r="I348" s="1415">
        <f t="shared" ca="1" si="35"/>
        <v>0</v>
      </c>
      <c r="J348" s="1029"/>
    </row>
    <row r="349" spans="1:10" hidden="1">
      <c r="A349" s="759">
        <f>ETB!B677</f>
        <v>499</v>
      </c>
      <c r="B349" s="1417" t="str">
        <f>+ETB!C677</f>
        <v>Directors benefits in kind</v>
      </c>
      <c r="C349" s="1418"/>
      <c r="D349" s="1475">
        <f ca="1">SUMIF(ETB!$P$345:$R$679,'Profit &amp; Loss'!A349,ETB!$Q$345:$Q$679)-SUMIF(ETB!$P$345:$R$679,'Profit &amp; Loss'!A349,ETB!$R$345:$R$679)</f>
        <v>0</v>
      </c>
      <c r="E349" s="1413"/>
      <c r="F349" s="1412">
        <f>SUMIF('Opening TB'!B:B,'Profit &amp; Loss'!A349,'Opening TB'!D:D)-SUMIF('Opening TB'!B:B,'Profit &amp; Loss'!A349,'Opening TB'!E:E)</f>
        <v>0</v>
      </c>
      <c r="G349" s="1413"/>
      <c r="H349" s="1419" t="e">
        <f t="shared" ca="1" si="34"/>
        <v>#DIV/0!</v>
      </c>
      <c r="I349" s="1415">
        <f t="shared" ca="1" si="35"/>
        <v>0</v>
      </c>
      <c r="J349" s="1029"/>
    </row>
    <row r="350" spans="1:10" hidden="1">
      <c r="B350" s="1417"/>
      <c r="C350" s="1418"/>
      <c r="D350" s="1475"/>
      <c r="E350" s="1413"/>
      <c r="F350" s="1412">
        <f>SUMIF('Opening TB'!B:B,'Profit &amp; Loss'!A350,'Opening TB'!D:D)-SUMIF('Opening TB'!B:B,'Profit &amp; Loss'!A350,'Opening TB'!E:E)</f>
        <v>0</v>
      </c>
      <c r="G350" s="1413"/>
      <c r="H350" s="1419" t="e">
        <f t="shared" si="34"/>
        <v>#DIV/0!</v>
      </c>
      <c r="I350" s="1415">
        <f t="shared" si="35"/>
        <v>0</v>
      </c>
      <c r="J350" s="1029"/>
    </row>
    <row r="351" spans="1:10" hidden="1">
      <c r="B351" s="1417"/>
      <c r="C351" s="1418"/>
      <c r="D351" s="1475"/>
      <c r="E351" s="1413"/>
      <c r="F351" s="1412">
        <f>SUMIF('Opening TB'!B:B,'Profit &amp; Loss'!A351,'Opening TB'!D:D)-SUMIF('Opening TB'!B:B,'Profit &amp; Loss'!A351,'Opening TB'!E:E)</f>
        <v>0</v>
      </c>
      <c r="G351" s="1413"/>
      <c r="H351" s="1419" t="e">
        <f t="shared" si="34"/>
        <v>#DIV/0!</v>
      </c>
      <c r="I351" s="1415">
        <f t="shared" si="35"/>
        <v>0</v>
      </c>
      <c r="J351" s="1029"/>
    </row>
    <row r="352" spans="1:10" hidden="1">
      <c r="B352" s="1417"/>
      <c r="C352" s="1418"/>
      <c r="D352" s="1475"/>
      <c r="E352" s="1413"/>
      <c r="F352" s="1412">
        <f>SUMIF('Opening TB'!B:B,'Profit &amp; Loss'!A352,'Opening TB'!D:D)-SUMIF('Opening TB'!B:B,'Profit &amp; Loss'!A352,'Opening TB'!E:E)</f>
        <v>0</v>
      </c>
      <c r="G352" s="1413"/>
      <c r="H352" s="1419" t="e">
        <f t="shared" si="34"/>
        <v>#DIV/0!</v>
      </c>
      <c r="I352" s="1415">
        <f t="shared" si="35"/>
        <v>0</v>
      </c>
      <c r="J352" s="1029"/>
    </row>
    <row r="353" spans="1:10">
      <c r="B353" s="1421"/>
      <c r="C353" s="1441"/>
      <c r="D353" s="1478"/>
      <c r="E353" s="1424"/>
      <c r="F353" s="1478"/>
      <c r="G353" s="1424"/>
      <c r="H353" s="1479"/>
      <c r="I353" s="1480"/>
      <c r="J353" s="1429"/>
    </row>
    <row r="354" spans="1:10">
      <c r="B354" s="1481"/>
      <c r="C354" s="1482"/>
      <c r="D354" s="1483"/>
      <c r="E354" s="1484">
        <f ca="1">SUM(D156:D353)</f>
        <v>53798.016500000005</v>
      </c>
      <c r="F354" s="1485"/>
      <c r="G354" s="1486">
        <f>SUM(F156:F353)</f>
        <v>0</v>
      </c>
      <c r="H354" s="1469"/>
      <c r="I354" s="1470"/>
      <c r="J354" s="1487"/>
    </row>
    <row r="355" spans="1:10">
      <c r="B355" s="1450"/>
      <c r="C355" s="1422"/>
      <c r="D355" s="1423"/>
      <c r="E355" s="1468"/>
      <c r="F355" s="1425"/>
      <c r="G355" s="1426"/>
      <c r="H355" s="1427"/>
      <c r="I355" s="1428"/>
      <c r="J355" s="1472"/>
    </row>
    <row r="356" spans="1:10" ht="16.149999999999999" thickBot="1">
      <c r="B356" s="550" t="s">
        <v>2292</v>
      </c>
      <c r="C356" s="551"/>
      <c r="D356" s="1483"/>
      <c r="E356" s="543">
        <f ca="1">+E154-E354</f>
        <v>6886.2035000000396</v>
      </c>
      <c r="F356" s="1488"/>
      <c r="G356" s="552">
        <f>+G154-G354</f>
        <v>0</v>
      </c>
      <c r="H356" s="1419"/>
      <c r="I356" s="1415"/>
      <c r="J356" s="1487"/>
    </row>
    <row r="357" spans="1:10" ht="16.149999999999999" thickTop="1">
      <c r="B357" s="545" t="s">
        <v>2293</v>
      </c>
      <c r="C357" s="546"/>
      <c r="D357" s="1443"/>
      <c r="E357" s="547">
        <f ca="1">+E356/SUM(E11:E21)*100%</f>
        <v>1.0222785410553827E-2</v>
      </c>
      <c r="F357" s="1459"/>
      <c r="G357" s="547" t="e">
        <f>+G356/SUM(G11:G21)*100%</f>
        <v>#DIV/0!</v>
      </c>
      <c r="H357" s="553"/>
      <c r="I357" s="1457"/>
      <c r="J357" s="1471"/>
    </row>
    <row r="358" spans="1:10">
      <c r="B358" s="1430"/>
      <c r="C358" s="1431"/>
      <c r="D358" s="1443"/>
      <c r="E358" s="1489"/>
      <c r="F358" s="1445"/>
      <c r="G358" s="1490"/>
      <c r="H358" s="1456"/>
      <c r="I358" s="1457"/>
      <c r="J358" s="1471"/>
    </row>
    <row r="359" spans="1:10">
      <c r="A359" s="759">
        <f>ETB!B656</f>
        <v>442</v>
      </c>
      <c r="B359" s="1417" t="str">
        <f>ETB!C656</f>
        <v>Tax</v>
      </c>
      <c r="C359" s="1418"/>
      <c r="D359" s="1412"/>
      <c r="E359" s="1413">
        <f ca="1">SUMIF(ETB!$P$345:$R$679,'Profit &amp; Loss'!A359,ETB!$Q$345:$Q$679)-SUMIF(ETB!$P$345:$R$679,'Profit &amp; Loss'!A359,ETB!$R$345:$R$679)</f>
        <v>913.33</v>
      </c>
      <c r="F359" s="1412"/>
      <c r="G359" s="1413">
        <f>SUMIF('Opening TB'!B:B,'Profit &amp; Loss'!A359,'Opening TB'!D:D)-SUMIF('Opening TB'!B:B,'Profit &amp; Loss'!A359,'Opening TB'!E:E)</f>
        <v>0</v>
      </c>
      <c r="H359" s="1419">
        <v>1</v>
      </c>
      <c r="I359" s="1415">
        <f ca="1">+E359-G359</f>
        <v>913.33</v>
      </c>
      <c r="J359" s="1029"/>
    </row>
    <row r="360" spans="1:10" hidden="1">
      <c r="A360" s="759">
        <f>ETB!B660</f>
        <v>450</v>
      </c>
      <c r="B360" s="1417" t="str">
        <f>ETB!C660</f>
        <v>Deferred tax</v>
      </c>
      <c r="C360" s="1418"/>
      <c r="D360" s="1475"/>
      <c r="E360" s="1413">
        <f ca="1">SUMIF(ETB!$P$345:$R$679,'Profit &amp; Loss'!A360,ETB!$Q$345:$Q$679)-SUMIF(ETB!$P$345:$R$679,'Profit &amp; Loss'!A360,ETB!$R$345:$R$679)</f>
        <v>0</v>
      </c>
      <c r="F360" s="1412"/>
      <c r="G360" s="1413">
        <f>SUMIF('Opening TB'!B:B,'Profit &amp; Loss'!A360,'Opening TB'!D:D)-SUMIF('Opening TB'!B:B,'Profit &amp; Loss'!A360,'Opening TB'!E:E)</f>
        <v>0</v>
      </c>
      <c r="H360" s="1419" t="e">
        <f ca="1">+(E360/G360)-100%</f>
        <v>#DIV/0!</v>
      </c>
      <c r="I360" s="1415">
        <f ca="1">+E360-G360</f>
        <v>0</v>
      </c>
      <c r="J360" s="1029"/>
    </row>
    <row r="361" spans="1:10" hidden="1">
      <c r="A361" s="759">
        <f>ETB!B668</f>
        <v>461</v>
      </c>
      <c r="B361" s="1417" t="str">
        <f>ETB!C668</f>
        <v>Tax on extraord items</v>
      </c>
      <c r="C361" s="1418"/>
      <c r="D361" s="1475"/>
      <c r="E361" s="1413">
        <f ca="1">SUMIF(ETB!$P$345:$R$679,'Profit &amp; Loss'!A361,ETB!$Q$345:$Q$679)-SUMIF(ETB!$P$345:$R$679,'Profit &amp; Loss'!A361,ETB!$R$345:$R$679)</f>
        <v>0</v>
      </c>
      <c r="F361" s="1412"/>
      <c r="G361" s="1413">
        <f>SUMIF('Opening TB'!B:B,'Profit &amp; Loss'!A361,'Opening TB'!D:D)-SUMIF('Opening TB'!B:B,'Profit &amp; Loss'!A361,'Opening TB'!E:E)</f>
        <v>0</v>
      </c>
      <c r="H361" s="1419" t="e">
        <f t="shared" ref="H361:H364" ca="1" si="36">+(E361/G361)-100%</f>
        <v>#DIV/0!</v>
      </c>
      <c r="I361" s="1415">
        <f t="shared" ref="I361:I364" ca="1" si="37">+E361-G361</f>
        <v>0</v>
      </c>
      <c r="J361" s="1029"/>
    </row>
    <row r="362" spans="1:10" hidden="1">
      <c r="A362" s="759">
        <f>ETB!B671</f>
        <v>466</v>
      </c>
      <c r="B362" s="1417" t="str">
        <f>ETB!C671</f>
        <v>JVs/assocs corporation tax</v>
      </c>
      <c r="C362" s="1418"/>
      <c r="D362" s="1475"/>
      <c r="E362" s="1413">
        <f ca="1">SUMIF(ETB!$P$345:$R$679,'Profit &amp; Loss'!A362,ETB!$Q$345:$Q$679)-SUMIF(ETB!$P$345:$R$679,'Profit &amp; Loss'!A362,ETB!$R$345:$R$679)</f>
        <v>0</v>
      </c>
      <c r="F362" s="1412"/>
      <c r="G362" s="1413">
        <f>SUMIF('Opening TB'!B:B,'Profit &amp; Loss'!A362,'Opening TB'!D:D)-SUMIF('Opening TB'!B:B,'Profit &amp; Loss'!A362,'Opening TB'!E:E)</f>
        <v>0</v>
      </c>
      <c r="H362" s="1419" t="e">
        <f t="shared" ca="1" si="36"/>
        <v>#DIV/0!</v>
      </c>
      <c r="I362" s="1415">
        <f t="shared" ca="1" si="37"/>
        <v>0</v>
      </c>
      <c r="J362" s="1029"/>
    </row>
    <row r="363" spans="1:10" hidden="1">
      <c r="A363" s="759">
        <f>ETB!B672</f>
        <v>467</v>
      </c>
      <c r="B363" s="1417" t="str">
        <f>ETB!C672</f>
        <v>JVs/assocs deferred tax</v>
      </c>
      <c r="C363" s="1418"/>
      <c r="D363" s="1475"/>
      <c r="E363" s="1413">
        <f ca="1">SUMIF(ETB!$P$345:$R$679,'Profit &amp; Loss'!A363,ETB!$Q$345:$Q$679)-SUMIF(ETB!$P$345:$R$679,'Profit &amp; Loss'!A363,ETB!$R$345:$R$679)</f>
        <v>0</v>
      </c>
      <c r="F363" s="1412"/>
      <c r="G363" s="1413">
        <f>SUMIF('Opening TB'!B:B,'Profit &amp; Loss'!A363,'Opening TB'!D:D)-SUMIF('Opening TB'!B:B,'Profit &amp; Loss'!A363,'Opening TB'!E:E)</f>
        <v>0</v>
      </c>
      <c r="H363" s="1419" t="e">
        <f t="shared" ca="1" si="36"/>
        <v>#DIV/0!</v>
      </c>
      <c r="I363" s="1415">
        <f t="shared" ca="1" si="37"/>
        <v>0</v>
      </c>
      <c r="J363" s="1029"/>
    </row>
    <row r="364" spans="1:10" hidden="1">
      <c r="A364" s="759">
        <f>ETB!B676</f>
        <v>475</v>
      </c>
      <c r="B364" s="1417" t="str">
        <f>ETB!C676</f>
        <v>Prior year adjustment</v>
      </c>
      <c r="C364" s="1418"/>
      <c r="D364" s="1475"/>
      <c r="E364" s="1413">
        <f ca="1">SUMIF(ETB!$P$345:$R$679,'Profit &amp; Loss'!A364,ETB!$Q$345:$Q$679)-SUMIF(ETB!$P$345:$R$679,'Profit &amp; Loss'!A364,ETB!$R$345:$R$679)</f>
        <v>0</v>
      </c>
      <c r="F364" s="1412"/>
      <c r="G364" s="1413">
        <f>SUMIF('Opening TB'!B:B,'Profit &amp; Loss'!A364,'Opening TB'!D:D)-SUMIF('Opening TB'!B:B,'Profit &amp; Loss'!A364,'Opening TB'!E:E)</f>
        <v>0</v>
      </c>
      <c r="H364" s="1419" t="e">
        <f t="shared" ca="1" si="36"/>
        <v>#DIV/0!</v>
      </c>
      <c r="I364" s="1415">
        <f t="shared" ca="1" si="37"/>
        <v>0</v>
      </c>
      <c r="J364" s="1029"/>
    </row>
    <row r="365" spans="1:10">
      <c r="B365" s="1430"/>
      <c r="C365" s="1422"/>
      <c r="D365" s="1423"/>
      <c r="E365" s="1468"/>
      <c r="F365" s="1423"/>
      <c r="G365" s="1468"/>
      <c r="H365" s="1491"/>
      <c r="I365" s="1492"/>
      <c r="J365" s="1463"/>
    </row>
    <row r="366" spans="1:10" ht="16.149999999999999" thickBot="1">
      <c r="B366" s="550" t="s">
        <v>2294</v>
      </c>
      <c r="C366" s="542"/>
      <c r="D366" s="1443"/>
      <c r="E366" s="554">
        <f ca="1">+E356-SUM(E359:E364)</f>
        <v>5972.8735000000397</v>
      </c>
      <c r="F366" s="544"/>
      <c r="G366" s="552">
        <f>+G356-SUM(G359:G364)</f>
        <v>0</v>
      </c>
      <c r="H366" s="1456"/>
      <c r="I366" s="1457"/>
      <c r="J366" s="1471"/>
    </row>
    <row r="367" spans="1:10" ht="16.149999999999999" thickTop="1">
      <c r="B367" s="1430"/>
      <c r="C367" s="1431"/>
      <c r="D367" s="1443"/>
      <c r="E367" s="1493"/>
      <c r="F367" s="1494"/>
      <c r="G367" s="1495"/>
      <c r="H367" s="1456"/>
      <c r="I367" s="1457"/>
      <c r="J367" s="1471"/>
    </row>
    <row r="368" spans="1:10" hidden="1">
      <c r="A368" s="759">
        <f>ETB!B649</f>
        <v>435</v>
      </c>
      <c r="B368" s="1496" t="str">
        <f>ETB!C649</f>
        <v>Dividends - preference shares</v>
      </c>
      <c r="C368" s="1418"/>
      <c r="D368" s="1475"/>
      <c r="E368" s="1413">
        <f ca="1">SUMIF(ETB!$P$345:$R$679,'Profit &amp; Loss'!A368,ETB!$Q$345:$Q$679)-SUMIF(ETB!$P$345:$R$679,'Profit &amp; Loss'!A368,ETB!$R$345:$R$679)</f>
        <v>0</v>
      </c>
      <c r="F368" s="1475"/>
      <c r="G368" s="1413">
        <f>SUMIF('Opening TB'!B:B,'Profit &amp; Loss'!A368,'Opening TB'!D:D)-SUMIF('Opening TB'!B:B,'Profit &amp; Loss'!A368,'Opening TB'!E:E)</f>
        <v>0</v>
      </c>
      <c r="H368" s="1419" t="e">
        <f t="shared" ref="H368:H369" ca="1" si="38">+(E368/G368)-100%</f>
        <v>#DIV/0!</v>
      </c>
      <c r="I368" s="1415">
        <f t="shared" ref="I368:I370" ca="1" si="39">+E368-G368</f>
        <v>0</v>
      </c>
      <c r="J368" s="1497"/>
    </row>
    <row r="369" spans="1:11" hidden="1">
      <c r="A369" s="759">
        <f>ETB!B673</f>
        <v>471</v>
      </c>
      <c r="B369" s="1496" t="str">
        <f>ETB!C673</f>
        <v>Dividends - Interim</v>
      </c>
      <c r="C369" s="1418"/>
      <c r="D369" s="1475"/>
      <c r="E369" s="1413">
        <f ca="1">SUMIF(ETB!$P$345:$R$679,'Profit &amp; Loss'!A369,ETB!$Q$345:$Q$679)-SUMIF(ETB!$P$345:$R$679,'Profit &amp; Loss'!A369,ETB!$R$345:$R$679)</f>
        <v>0</v>
      </c>
      <c r="F369" s="1475"/>
      <c r="G369" s="1413">
        <f>SUMIF('Opening TB'!B:B,'Profit &amp; Loss'!A369,'Opening TB'!D:D)-SUMIF('Opening TB'!B:B,'Profit &amp; Loss'!A369,'Opening TB'!E:E)</f>
        <v>0</v>
      </c>
      <c r="H369" s="1419" t="e">
        <f t="shared" ca="1" si="38"/>
        <v>#DIV/0!</v>
      </c>
      <c r="I369" s="1415">
        <f t="shared" ca="1" si="39"/>
        <v>0</v>
      </c>
      <c r="J369" s="1497"/>
      <c r="K369" s="1292"/>
    </row>
    <row r="370" spans="1:11">
      <c r="A370" s="759">
        <f>ETB!B674</f>
        <v>472</v>
      </c>
      <c r="B370" s="1496" t="str">
        <f>ETB!C674</f>
        <v>Dividends - Final</v>
      </c>
      <c r="C370" s="1418"/>
      <c r="D370" s="1475"/>
      <c r="E370" s="1413">
        <f ca="1">SUMIF(ETB!$P$345:$R$679,'Profit &amp; Loss'!A370,ETB!$Q$345:$Q$679)-SUMIF(ETB!$P$345:$R$679,'Profit &amp; Loss'!A370,ETB!$R$345:$R$679)</f>
        <v>0</v>
      </c>
      <c r="F370" s="1475"/>
      <c r="G370" s="1413">
        <f>SUMIF('Opening TB'!B:B,'Profit &amp; Loss'!A370,'Opening TB'!D:D)-SUMIF('Opening TB'!B:B,'Profit &amp; Loss'!A370,'Opening TB'!E:E)</f>
        <v>0</v>
      </c>
      <c r="H370" s="1419">
        <v>1</v>
      </c>
      <c r="I370" s="1415">
        <f t="shared" ca="1" si="39"/>
        <v>0</v>
      </c>
      <c r="J370" s="1497"/>
      <c r="K370" s="1292"/>
    </row>
    <row r="371" spans="1:11">
      <c r="B371" s="1421"/>
      <c r="C371" s="1441"/>
      <c r="D371" s="1498"/>
      <c r="E371" s="1424"/>
      <c r="F371" s="1498"/>
      <c r="G371" s="1439"/>
      <c r="H371" s="1499"/>
      <c r="I371" s="1480"/>
      <c r="J371" s="1500"/>
      <c r="K371" s="1292"/>
    </row>
    <row r="372" spans="1:11" ht="16.149999999999999" thickBot="1">
      <c r="B372" s="555" t="s">
        <v>2295</v>
      </c>
      <c r="C372" s="556"/>
      <c r="D372" s="1501"/>
      <c r="E372" s="557">
        <f ca="1">E366-SUM(E368:E370)</f>
        <v>5972.8735000000397</v>
      </c>
      <c r="F372" s="1502"/>
      <c r="G372" s="805">
        <f>G366-SUM(G368:G370)</f>
        <v>0</v>
      </c>
      <c r="H372" s="1503"/>
      <c r="I372" s="1504"/>
      <c r="J372" s="1505"/>
      <c r="K372" s="1292"/>
    </row>
    <row r="373" spans="1:11">
      <c r="B373" s="1506"/>
      <c r="C373" s="1506"/>
      <c r="D373" s="1507"/>
      <c r="E373" s="1507"/>
      <c r="F373" s="1507"/>
      <c r="G373" s="1507"/>
      <c r="H373" s="1292"/>
      <c r="I373" s="1406"/>
      <c r="J373" s="1292"/>
      <c r="K373" s="1508"/>
    </row>
    <row r="374" spans="1:11">
      <c r="B374" s="1292"/>
      <c r="C374" s="1292"/>
      <c r="D374" s="1406"/>
      <c r="E374" s="1406">
        <f ca="1">+E372+ETB!T345</f>
        <v>0</v>
      </c>
      <c r="F374" s="1406"/>
      <c r="G374" s="1406"/>
      <c r="H374" s="1292"/>
      <c r="I374" s="1406"/>
      <c r="J374" s="1292"/>
      <c r="K374" s="1292"/>
    </row>
  </sheetData>
  <sheetProtection formatCells="0" formatColumns="0" formatRows="0" insertColumns="0" insertRows="0" insertHyperlinks="0" deleteColumns="0" deleteRows="0" sort="0" autoFilter="0" pivotTables="0"/>
  <sortState xmlns:xlrd2="http://schemas.microsoft.com/office/spreadsheetml/2017/richdata2" ref="A156:J352">
    <sortCondition ref="A156:A352"/>
  </sortState>
  <mergeCells count="11">
    <mergeCell ref="B7:C8"/>
    <mergeCell ref="F6:G6"/>
    <mergeCell ref="E61:E62"/>
    <mergeCell ref="G61:G62"/>
    <mergeCell ref="J61:J62"/>
    <mergeCell ref="I61:I62"/>
    <mergeCell ref="H61:H62"/>
    <mergeCell ref="H7:I7"/>
    <mergeCell ref="J7:J8"/>
    <mergeCell ref="D7:E7"/>
    <mergeCell ref="F7:G7"/>
  </mergeCells>
  <pageMargins left="0.7" right="0.7" top="0.75" bottom="0.75" header="0.3" footer="0.3"/>
  <pageSetup paperSize="9" orientation="portrait" r:id="rId1"/>
  <ignoredErrors>
    <ignoredError sqref="E374 G366:H367 G372:H372 G368:G371" unlockedFormula="1"/>
    <ignoredError sqref="H368:H369 H371" evalError="1" unlockedFormula="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7" tint="0.59999389629810485"/>
  </sheetPr>
  <dimension ref="A2:O49"/>
  <sheetViews>
    <sheetView showGridLines="0" workbookViewId="0">
      <pane ySplit="8" topLeftCell="A27" activePane="bottomLeft" state="frozen"/>
      <selection pane="bottomLeft" activeCell="D47" sqref="D47"/>
    </sheetView>
  </sheetViews>
  <sheetFormatPr defaultColWidth="9.140625" defaultRowHeight="15.6"/>
  <cols>
    <col min="1" max="1" width="6.28515625" style="558" customWidth="1"/>
    <col min="2" max="2" width="11.28515625" style="558" customWidth="1"/>
    <col min="3" max="3" width="32.42578125" style="558" customWidth="1"/>
    <col min="4" max="4" width="12.7109375" style="602" customWidth="1"/>
    <col min="5" max="5" width="13.28515625" style="602" bestFit="1" customWidth="1"/>
    <col min="6" max="6" width="14.85546875" style="602" customWidth="1"/>
    <col min="7" max="7" width="12.140625" style="602" bestFit="1" customWidth="1"/>
    <col min="8" max="8" width="11.85546875" style="342" bestFit="1" customWidth="1"/>
    <col min="9" max="9" width="5.7109375" style="605" bestFit="1" customWidth="1"/>
    <col min="10" max="10" width="12.140625" style="558" customWidth="1"/>
    <col min="11" max="11" width="9.7109375" style="558" customWidth="1"/>
    <col min="12" max="16384" width="9.140625" style="558"/>
  </cols>
  <sheetData>
    <row r="2" spans="2:15" ht="14.25" customHeight="1">
      <c r="B2" s="17" t="s">
        <v>14</v>
      </c>
      <c r="C2" s="17" t="str">
        <f>Index!C2</f>
        <v>Forest Car Company Ltd</v>
      </c>
      <c r="D2" s="1509"/>
      <c r="E2" s="355" t="s">
        <v>15</v>
      </c>
      <c r="F2" s="354" t="str">
        <f>Info!C8</f>
        <v>Aratee</v>
      </c>
      <c r="G2" s="355" t="s">
        <v>9</v>
      </c>
      <c r="H2" s="423">
        <f>Index!J2</f>
        <v>45343</v>
      </c>
      <c r="I2" s="341"/>
      <c r="J2" s="1506"/>
      <c r="K2" s="1506"/>
      <c r="L2" s="603"/>
      <c r="M2" s="1506"/>
      <c r="N2" s="1506"/>
      <c r="O2" s="1506"/>
    </row>
    <row r="3" spans="2:15" s="448" customFormat="1" ht="15" customHeight="1">
      <c r="B3" s="17" t="s">
        <v>16</v>
      </c>
      <c r="C3" s="18">
        <f>Index!C3</f>
        <v>45260</v>
      </c>
      <c r="D3" s="1292"/>
      <c r="E3" s="355" t="s">
        <v>17</v>
      </c>
      <c r="F3" s="354" t="str">
        <f>Info!C11</f>
        <v>Mitesh</v>
      </c>
      <c r="G3" s="355" t="s">
        <v>9</v>
      </c>
      <c r="H3" s="423">
        <f>Index!J3</f>
        <v>45352</v>
      </c>
      <c r="I3" s="17"/>
      <c r="J3" s="18"/>
      <c r="K3" s="947"/>
      <c r="L3" s="947"/>
      <c r="M3" s="1292"/>
      <c r="N3" s="1292"/>
      <c r="O3" s="533"/>
    </row>
    <row r="4" spans="2:15" s="448" customFormat="1" ht="15" customHeight="1">
      <c r="B4" s="17"/>
      <c r="C4" s="17"/>
      <c r="D4" s="354"/>
      <c r="E4" s="354"/>
      <c r="F4" s="354"/>
      <c r="G4" s="354"/>
      <c r="H4" s="241"/>
      <c r="I4" s="17"/>
      <c r="J4" s="18"/>
      <c r="K4" s="947"/>
      <c r="L4" s="947"/>
      <c r="M4" s="1292"/>
      <c r="N4" s="1292"/>
      <c r="O4" s="534"/>
    </row>
    <row r="5" spans="2:15">
      <c r="B5" s="604" t="s">
        <v>2296</v>
      </c>
      <c r="C5" s="604"/>
      <c r="D5" s="1509"/>
      <c r="E5" s="1509"/>
      <c r="F5" s="1509"/>
      <c r="G5" s="1509"/>
      <c r="H5" s="1510"/>
      <c r="J5" s="1506"/>
      <c r="K5" s="1506"/>
      <c r="L5" s="1506"/>
      <c r="M5" s="1506"/>
      <c r="N5" s="1506"/>
      <c r="O5" s="1506"/>
    </row>
    <row r="6" spans="2:15" ht="16.149999999999999" thickBot="1">
      <c r="B6" s="1506"/>
      <c r="C6" s="1506"/>
      <c r="D6" s="1509"/>
      <c r="E6" s="1509"/>
      <c r="F6" s="1509"/>
      <c r="G6" s="1509"/>
      <c r="H6" s="1510"/>
      <c r="I6" s="1511"/>
      <c r="J6" s="605"/>
      <c r="K6" s="1506"/>
      <c r="L6" s="1506"/>
      <c r="M6" s="1506"/>
      <c r="N6" s="1506"/>
      <c r="O6" s="1506"/>
    </row>
    <row r="7" spans="2:15" ht="15.75" customHeight="1" thickBot="1">
      <c r="B7" s="1100" t="s">
        <v>20</v>
      </c>
      <c r="C7" s="1512"/>
      <c r="D7" s="1107">
        <f>+'Profit &amp; Loss'!D7</f>
        <v>45260</v>
      </c>
      <c r="E7" s="1106"/>
      <c r="F7" s="1105" t="str">
        <f>Info!E6</f>
        <v>NA</v>
      </c>
      <c r="G7" s="1106"/>
      <c r="H7" s="1103" t="s">
        <v>2297</v>
      </c>
      <c r="I7" s="1506"/>
      <c r="J7" s="1506"/>
      <c r="K7" s="1506"/>
      <c r="L7" s="1506"/>
      <c r="M7" s="1506"/>
      <c r="N7" s="1506"/>
      <c r="O7" s="1506"/>
    </row>
    <row r="8" spans="2:15" ht="15.75" customHeight="1" thickBot="1">
      <c r="B8" s="1101"/>
      <c r="C8" s="1102"/>
      <c r="D8" s="606" t="s">
        <v>2278</v>
      </c>
      <c r="E8" s="606" t="s">
        <v>2278</v>
      </c>
      <c r="F8" s="606" t="s">
        <v>2278</v>
      </c>
      <c r="G8" s="606" t="s">
        <v>2278</v>
      </c>
      <c r="H8" s="1104"/>
      <c r="I8" s="1506"/>
      <c r="J8" s="1506"/>
      <c r="K8" s="1506"/>
      <c r="L8" s="1506"/>
      <c r="M8" s="1506"/>
      <c r="N8" s="1506"/>
      <c r="O8" s="1506"/>
    </row>
    <row r="9" spans="2:15" ht="15" customHeight="1">
      <c r="B9" s="1513"/>
      <c r="C9" s="1514"/>
      <c r="D9" s="1515"/>
      <c r="E9" s="1516"/>
      <c r="F9" s="1515"/>
      <c r="G9" s="1516"/>
      <c r="H9" s="1517"/>
      <c r="I9" s="1506"/>
      <c r="J9" s="1506"/>
      <c r="K9" s="1506"/>
      <c r="L9" s="1506"/>
      <c r="M9" s="1506"/>
      <c r="N9" s="1506"/>
      <c r="O9" s="1506"/>
    </row>
    <row r="10" spans="2:15" ht="15" customHeight="1">
      <c r="B10" s="1098" t="s">
        <v>2298</v>
      </c>
      <c r="C10" s="1099"/>
      <c r="D10" s="1475"/>
      <c r="E10" s="1518"/>
      <c r="F10" s="1475"/>
      <c r="G10" s="1518"/>
      <c r="H10" s="16"/>
      <c r="I10" s="1506"/>
      <c r="J10" s="1506"/>
      <c r="K10" s="1506"/>
      <c r="L10" s="1506"/>
      <c r="M10" s="1506"/>
      <c r="N10" s="1506"/>
      <c r="O10" s="1506"/>
    </row>
    <row r="11" spans="2:15" ht="15" hidden="1" customHeight="1">
      <c r="B11" s="1519" t="s">
        <v>2299</v>
      </c>
      <c r="C11" s="1520"/>
      <c r="D11" s="1475"/>
      <c r="E11" s="1518">
        <f ca="1">+'F - Fixed Assets'!D9</f>
        <v>0</v>
      </c>
      <c r="F11" s="1475"/>
      <c r="G11" s="1518">
        <f>+'F - Fixed Assets'!E9</f>
        <v>0</v>
      </c>
      <c r="H11" s="16" t="s">
        <v>2300</v>
      </c>
      <c r="I11" s="607"/>
      <c r="J11" s="1506"/>
      <c r="K11" s="1506"/>
      <c r="L11" s="1506"/>
      <c r="M11" s="1506"/>
      <c r="N11" s="1506"/>
      <c r="O11" s="1506"/>
    </row>
    <row r="12" spans="2:15" ht="15" customHeight="1">
      <c r="B12" s="1519" t="s">
        <v>2301</v>
      </c>
      <c r="C12" s="1520"/>
      <c r="D12" s="1475"/>
      <c r="E12" s="1518">
        <f>+'F - Fixed Assets'!D11</f>
        <v>2079.8134999999997</v>
      </c>
      <c r="F12" s="1475"/>
      <c r="G12" s="1518">
        <f>+'F - Fixed Assets'!E11</f>
        <v>0</v>
      </c>
      <c r="H12" s="16" t="s">
        <v>2302</v>
      </c>
      <c r="I12" s="607"/>
      <c r="J12" s="1506"/>
      <c r="K12" s="1506"/>
      <c r="L12" s="1506"/>
      <c r="M12" s="1506"/>
      <c r="N12" s="1506"/>
      <c r="O12" s="1506"/>
    </row>
    <row r="13" spans="2:15" ht="15" hidden="1" customHeight="1">
      <c r="B13" s="1096" t="s">
        <v>2303</v>
      </c>
      <c r="C13" s="1097"/>
      <c r="D13" s="1475"/>
      <c r="E13" s="1518">
        <f>+'F - Fixed Assets'!D13</f>
        <v>0</v>
      </c>
      <c r="F13" s="1475"/>
      <c r="G13" s="1518">
        <f>+'F - Fixed Assets'!E13</f>
        <v>0</v>
      </c>
      <c r="H13" s="798" t="s">
        <v>2304</v>
      </c>
      <c r="I13" s="607"/>
      <c r="J13" s="1506"/>
      <c r="K13" s="1506"/>
      <c r="L13" s="1506"/>
      <c r="M13" s="1506"/>
      <c r="N13" s="1506"/>
      <c r="O13" s="1506"/>
    </row>
    <row r="14" spans="2:15" ht="15" customHeight="1">
      <c r="B14" s="1519"/>
      <c r="C14" s="1520"/>
      <c r="D14" s="1475"/>
      <c r="E14" s="1518"/>
      <c r="F14" s="1475"/>
      <c r="G14" s="1518"/>
      <c r="H14" s="1521"/>
      <c r="I14" s="1506"/>
      <c r="J14" s="1506"/>
      <c r="K14" s="1506"/>
      <c r="L14" s="1506"/>
      <c r="M14" s="1506"/>
      <c r="N14" s="1506"/>
      <c r="O14" s="1506"/>
    </row>
    <row r="15" spans="2:15" ht="15" customHeight="1">
      <c r="B15" s="1098" t="s">
        <v>2305</v>
      </c>
      <c r="C15" s="1099"/>
      <c r="D15" s="1475"/>
      <c r="E15" s="1518"/>
      <c r="F15" s="1475"/>
      <c r="G15" s="1518"/>
      <c r="H15" s="343"/>
      <c r="I15" s="1506"/>
      <c r="J15" s="1506"/>
      <c r="K15" s="1506"/>
      <c r="L15" s="1506"/>
      <c r="M15" s="1506"/>
      <c r="N15" s="1506"/>
      <c r="O15" s="1506"/>
    </row>
    <row r="16" spans="2:15" ht="15" customHeight="1">
      <c r="B16" s="1096" t="s">
        <v>44</v>
      </c>
      <c r="C16" s="1097"/>
      <c r="D16" s="1475">
        <f>+'C1 - Stock'!G13</f>
        <v>44938</v>
      </c>
      <c r="E16" s="1518"/>
      <c r="F16" s="1475">
        <f>'C1 - Stock'!H13</f>
        <v>0</v>
      </c>
      <c r="G16" s="1518"/>
      <c r="H16" s="798" t="s">
        <v>2306</v>
      </c>
      <c r="I16" s="603"/>
      <c r="J16" s="1506"/>
      <c r="K16" s="1506"/>
      <c r="L16" s="1506"/>
      <c r="M16" s="1506"/>
      <c r="N16" s="1506"/>
      <c r="O16" s="1506"/>
    </row>
    <row r="17" spans="2:9" ht="15" customHeight="1">
      <c r="B17" s="1519" t="s">
        <v>47</v>
      </c>
      <c r="C17" s="1520"/>
      <c r="D17" s="1475">
        <f>+'C2 - Debtors'!G25</f>
        <v>5200</v>
      </c>
      <c r="E17" s="1518"/>
      <c r="F17" s="1475">
        <f>'C2 - Debtors'!H25</f>
        <v>0</v>
      </c>
      <c r="G17" s="1518"/>
      <c r="H17" s="16" t="s">
        <v>2307</v>
      </c>
      <c r="I17" s="603"/>
    </row>
    <row r="18" spans="2:9" ht="15" customHeight="1">
      <c r="B18" s="1519" t="s">
        <v>2308</v>
      </c>
      <c r="C18" s="1520"/>
      <c r="D18" s="1475">
        <f>+'C3 - Bank &amp; Cash'!G21</f>
        <v>95054.430000000983</v>
      </c>
      <c r="E18" s="1518"/>
      <c r="F18" s="1475">
        <f>+'C3 - Bank &amp; Cash'!H21</f>
        <v>0</v>
      </c>
      <c r="G18" s="1518"/>
      <c r="H18" s="798" t="s">
        <v>2309</v>
      </c>
      <c r="I18" s="603"/>
    </row>
    <row r="19" spans="2:9" ht="15" customHeight="1">
      <c r="B19" s="1522"/>
      <c r="C19" s="1523"/>
      <c r="D19" s="1498"/>
      <c r="E19" s="1524"/>
      <c r="F19" s="1498"/>
      <c r="G19" s="1524"/>
      <c r="H19" s="1525"/>
      <c r="I19" s="1506"/>
    </row>
    <row r="20" spans="2:9">
      <c r="B20" s="1526"/>
      <c r="C20" s="1527"/>
      <c r="D20" s="1528">
        <f>SUM(D16:D19)</f>
        <v>145192.43000000098</v>
      </c>
      <c r="E20" s="1529"/>
      <c r="F20" s="1528">
        <f>SUM(F16:F19)</f>
        <v>0</v>
      </c>
      <c r="G20" s="1529"/>
      <c r="H20" s="1530"/>
      <c r="I20" s="1506"/>
    </row>
    <row r="21" spans="2:9">
      <c r="B21" s="1531"/>
      <c r="C21" s="1532"/>
      <c r="D21" s="1108"/>
      <c r="E21" s="1533"/>
      <c r="F21" s="1108"/>
      <c r="G21" s="1533"/>
      <c r="H21" s="1534"/>
      <c r="I21" s="1506"/>
    </row>
    <row r="22" spans="2:9" ht="15" customHeight="1">
      <c r="B22" s="1109" t="s">
        <v>2310</v>
      </c>
      <c r="C22" s="1110"/>
      <c r="D22" s="1475"/>
      <c r="E22" s="1518"/>
      <c r="F22" s="1475"/>
      <c r="G22" s="1518"/>
      <c r="H22" s="344"/>
      <c r="I22" s="1506"/>
    </row>
    <row r="23" spans="2:9" ht="13.7" customHeight="1">
      <c r="B23" s="1111" t="s">
        <v>2311</v>
      </c>
      <c r="C23" s="1112"/>
      <c r="D23" s="1475">
        <f>+'C4 - Creditors'!G39</f>
        <v>141199.37000000034</v>
      </c>
      <c r="E23" s="1518"/>
      <c r="F23" s="1475">
        <f>+'C4 - Creditors'!H39</f>
        <v>0</v>
      </c>
      <c r="G23" s="1518"/>
      <c r="H23" s="799" t="s">
        <v>2312</v>
      </c>
      <c r="I23" s="1506"/>
    </row>
    <row r="24" spans="2:9" ht="15" customHeight="1">
      <c r="B24" s="1115"/>
      <c r="C24" s="1116"/>
      <c r="D24" s="1498"/>
      <c r="E24" s="1524"/>
      <c r="F24" s="1498"/>
      <c r="G24" s="1524"/>
      <c r="H24" s="346"/>
      <c r="I24" s="608"/>
    </row>
    <row r="25" spans="2:9" ht="13.7" customHeight="1">
      <c r="B25" s="1113" t="s">
        <v>2313</v>
      </c>
      <c r="C25" s="1114"/>
      <c r="D25" s="1535"/>
      <c r="E25" s="1536">
        <f>+D20-D23</f>
        <v>3993.060000000638</v>
      </c>
      <c r="F25" s="1535"/>
      <c r="G25" s="1536">
        <f>+F20-F23</f>
        <v>0</v>
      </c>
      <c r="H25" s="347"/>
      <c r="I25" s="1506"/>
    </row>
    <row r="26" spans="2:9" ht="15" customHeight="1">
      <c r="B26" s="1117"/>
      <c r="C26" s="1118"/>
      <c r="D26" s="1475"/>
      <c r="E26" s="1518"/>
      <c r="F26" s="1475"/>
      <c r="G26" s="1518"/>
      <c r="H26" s="345"/>
      <c r="I26" s="1506"/>
    </row>
    <row r="27" spans="2:9" ht="13.7" customHeight="1" thickBot="1">
      <c r="B27" s="1119" t="s">
        <v>2314</v>
      </c>
      <c r="C27" s="1120"/>
      <c r="D27" s="1537"/>
      <c r="E27" s="479">
        <f ca="1">SUM(E11:E26)</f>
        <v>6072.8735000006382</v>
      </c>
      <c r="F27" s="1538"/>
      <c r="G27" s="479">
        <f>SUM(G11:G26)</f>
        <v>0</v>
      </c>
      <c r="H27" s="1539"/>
      <c r="I27" s="1506"/>
    </row>
    <row r="28" spans="2:9" ht="16.149999999999999" thickTop="1">
      <c r="B28" s="1121"/>
      <c r="C28" s="1122"/>
      <c r="D28" s="1540"/>
      <c r="E28" s="480"/>
      <c r="F28" s="1540"/>
      <c r="G28" s="480"/>
      <c r="H28" s="348"/>
      <c r="I28" s="1506"/>
    </row>
    <row r="29" spans="2:9" ht="15" hidden="1" customHeight="1">
      <c r="B29" s="1541"/>
      <c r="C29" s="1542"/>
      <c r="D29" s="1535"/>
      <c r="E29" s="1536"/>
      <c r="F29" s="1535"/>
      <c r="G29" s="1536"/>
      <c r="H29" s="1543"/>
      <c r="I29" s="1506"/>
    </row>
    <row r="30" spans="2:9" ht="15" hidden="1" customHeight="1">
      <c r="B30" s="1098" t="s">
        <v>2310</v>
      </c>
      <c r="C30" s="1099"/>
      <c r="D30" s="1475"/>
      <c r="E30" s="1518"/>
      <c r="F30" s="1475"/>
      <c r="G30" s="1518"/>
      <c r="H30" s="343"/>
      <c r="I30" s="1506"/>
    </row>
    <row r="31" spans="2:9" ht="13.7" hidden="1" customHeight="1">
      <c r="B31" s="1123" t="s">
        <v>2315</v>
      </c>
      <c r="C31" s="1124"/>
      <c r="D31" s="1475"/>
      <c r="E31" s="609">
        <f>-+'L - Long Term Loans'!F15</f>
        <v>0</v>
      </c>
      <c r="F31" s="765"/>
      <c r="G31" s="609">
        <f>-+'L - Long Term Loans'!G15</f>
        <v>0</v>
      </c>
      <c r="H31" s="799" t="s">
        <v>2316</v>
      </c>
      <c r="I31" s="608"/>
    </row>
    <row r="32" spans="2:9" ht="15" hidden="1" customHeight="1">
      <c r="B32" s="1544"/>
      <c r="C32" s="1545"/>
      <c r="D32" s="1475"/>
      <c r="E32" s="1518"/>
      <c r="F32" s="1475"/>
      <c r="G32" s="1518"/>
      <c r="H32" s="1546"/>
      <c r="I32" s="1506"/>
    </row>
    <row r="33" spans="2:10" ht="15" hidden="1" customHeight="1">
      <c r="B33" s="1098" t="s">
        <v>2317</v>
      </c>
      <c r="C33" s="1099"/>
      <c r="D33" s="1475"/>
      <c r="E33" s="1518"/>
      <c r="F33" s="1475"/>
      <c r="G33" s="1518"/>
      <c r="H33" s="343"/>
      <c r="I33" s="1506"/>
      <c r="J33" s="1506"/>
    </row>
    <row r="34" spans="2:10" ht="15" hidden="1" customHeight="1">
      <c r="B34" s="1519" t="s">
        <v>2092</v>
      </c>
      <c r="C34" s="1520"/>
      <c r="D34" s="1475"/>
      <c r="E34" s="609">
        <f>-+'D - Deferred tax'!F11</f>
        <v>0</v>
      </c>
      <c r="F34" s="1475"/>
      <c r="G34" s="609">
        <f>-+'D - Deferred tax'!G11</f>
        <v>0</v>
      </c>
      <c r="H34" s="800" t="s">
        <v>2318</v>
      </c>
      <c r="I34" s="603"/>
      <c r="J34" s="1506"/>
    </row>
    <row r="35" spans="2:10" ht="15" customHeight="1">
      <c r="B35" s="1522"/>
      <c r="C35" s="1523"/>
      <c r="D35" s="1498"/>
      <c r="E35" s="1524"/>
      <c r="F35" s="1498"/>
      <c r="G35" s="1524"/>
      <c r="H35" s="1525"/>
      <c r="I35" s="1506"/>
      <c r="J35" s="1506"/>
    </row>
    <row r="36" spans="2:10" ht="16.149999999999999" thickBot="1">
      <c r="B36" s="1125" t="s">
        <v>2319</v>
      </c>
      <c r="C36" s="1126"/>
      <c r="D36" s="1547"/>
      <c r="E36" s="479">
        <f ca="1">SUM(E27:E35)</f>
        <v>6072.8735000006382</v>
      </c>
      <c r="F36" s="1547"/>
      <c r="G36" s="479">
        <f>SUM(G27:G35)</f>
        <v>0</v>
      </c>
      <c r="H36" s="1548"/>
      <c r="I36" s="1506"/>
      <c r="J36" s="1506"/>
    </row>
    <row r="37" spans="2:10" ht="16.149999999999999" thickTop="1">
      <c r="B37" s="1127"/>
      <c r="C37" s="1128"/>
      <c r="D37" s="1549"/>
      <c r="E37" s="481"/>
      <c r="F37" s="1549"/>
      <c r="G37" s="481"/>
      <c r="H37" s="349"/>
      <c r="I37" s="1506"/>
      <c r="J37" s="1506"/>
    </row>
    <row r="38" spans="2:10" ht="15" customHeight="1">
      <c r="B38" s="1541"/>
      <c r="C38" s="1542"/>
      <c r="D38" s="1550"/>
      <c r="E38" s="1551"/>
      <c r="F38" s="1550"/>
      <c r="G38" s="1551"/>
      <c r="H38" s="1543"/>
      <c r="I38" s="1506"/>
      <c r="J38" s="1506"/>
    </row>
    <row r="39" spans="2:10" ht="15" customHeight="1">
      <c r="B39" s="1130" t="s">
        <v>2320</v>
      </c>
      <c r="C39" s="1131"/>
      <c r="D39" s="1475"/>
      <c r="E39" s="609"/>
      <c r="F39" s="1475"/>
      <c r="G39" s="609"/>
      <c r="H39" s="350"/>
      <c r="I39" s="1506"/>
      <c r="J39" s="1506"/>
    </row>
    <row r="40" spans="2:10" ht="15" customHeight="1">
      <c r="B40" s="1096" t="s">
        <v>2321</v>
      </c>
      <c r="C40" s="1097"/>
      <c r="D40" s="1475"/>
      <c r="E40" s="609">
        <f>'E - Share capital'!G19</f>
        <v>100</v>
      </c>
      <c r="F40" s="1475"/>
      <c r="G40" s="609">
        <f>'E - Share capital'!H19</f>
        <v>0</v>
      </c>
      <c r="H40" s="798" t="s">
        <v>2322</v>
      </c>
      <c r="I40" s="603"/>
      <c r="J40" s="1506"/>
    </row>
    <row r="41" spans="2:10" ht="15" customHeight="1">
      <c r="B41" s="1096" t="s">
        <v>2323</v>
      </c>
      <c r="C41" s="1097"/>
      <c r="D41" s="1475"/>
      <c r="E41" s="1518">
        <f ca="1">+'P - Reserves'!F15</f>
        <v>5972.8735000000397</v>
      </c>
      <c r="F41" s="1475"/>
      <c r="G41" s="1518">
        <f>+'P - Reserves'!G15</f>
        <v>0</v>
      </c>
      <c r="H41" s="798" t="s">
        <v>2324</v>
      </c>
      <c r="I41" s="603"/>
      <c r="J41" s="1506"/>
    </row>
    <row r="42" spans="2:10" ht="15" customHeight="1">
      <c r="B42" s="1522"/>
      <c r="C42" s="1523"/>
      <c r="D42" s="610"/>
      <c r="E42" s="611"/>
      <c r="F42" s="610"/>
      <c r="G42" s="611"/>
      <c r="H42" s="1525"/>
      <c r="I42" s="1506"/>
      <c r="J42" s="1506"/>
    </row>
    <row r="43" spans="2:10" ht="15.75" customHeight="1" thickBot="1">
      <c r="B43" s="1552" t="s">
        <v>2325</v>
      </c>
      <c r="C43" s="1129"/>
      <c r="D43" s="1553"/>
      <c r="E43" s="479">
        <f ca="1">SUM(E40:E42)</f>
        <v>6072.8735000000397</v>
      </c>
      <c r="F43" s="1553"/>
      <c r="G43" s="479">
        <f>SUM(G40:G42)</f>
        <v>0</v>
      </c>
      <c r="H43" s="351"/>
      <c r="I43" s="1506"/>
      <c r="J43" s="1506"/>
    </row>
    <row r="44" spans="2:10">
      <c r="B44" s="1506"/>
      <c r="C44" s="1506"/>
      <c r="D44" s="1509"/>
      <c r="E44" s="1509"/>
      <c r="F44" s="612"/>
      <c r="G44" s="612"/>
      <c r="H44" s="1510"/>
      <c r="I44" s="1511"/>
      <c r="J44" s="605"/>
    </row>
    <row r="45" spans="2:10">
      <c r="B45" s="1506"/>
      <c r="C45" s="1506"/>
      <c r="D45" s="1509"/>
      <c r="E45" s="1509"/>
      <c r="F45" s="1509"/>
      <c r="G45" s="1509"/>
      <c r="H45" s="1510"/>
      <c r="I45" s="1511"/>
      <c r="J45" s="605"/>
    </row>
    <row r="46" spans="2:10">
      <c r="B46" s="1506"/>
      <c r="C46" s="1506"/>
      <c r="D46" s="1509"/>
      <c r="E46" s="613">
        <f ca="1">+E43-E36</f>
        <v>-5.9844751376658678E-10</v>
      </c>
      <c r="F46" s="1509"/>
      <c r="G46" s="613">
        <f>+G43-G36</f>
        <v>0</v>
      </c>
      <c r="H46" s="1554"/>
      <c r="I46" s="1511"/>
      <c r="J46" s="1506"/>
    </row>
    <row r="47" spans="2:10">
      <c r="B47" s="1506"/>
      <c r="C47" s="1506"/>
      <c r="D47" s="1509"/>
      <c r="E47" s="1509"/>
      <c r="F47" s="1509"/>
      <c r="G47" s="1509"/>
      <c r="H47" s="1510"/>
      <c r="I47" s="1511"/>
      <c r="J47" s="605"/>
    </row>
    <row r="49" spans="1:1">
      <c r="A49" s="614" t="s">
        <v>2326</v>
      </c>
    </row>
  </sheetData>
  <sheetProtection formatCells="0" formatColumns="0" formatRows="0" insertColumns="0" insertRows="0" insertHyperlinks="0" deleteColumns="0" deleteRows="0" sort="0" autoFilter="0" pivotTables="0"/>
  <mergeCells count="41">
    <mergeCell ref="B43:C43"/>
    <mergeCell ref="B38:C38"/>
    <mergeCell ref="B39:C39"/>
    <mergeCell ref="B40:C40"/>
    <mergeCell ref="B41:C41"/>
    <mergeCell ref="B42:C42"/>
    <mergeCell ref="B33:C33"/>
    <mergeCell ref="B34:C34"/>
    <mergeCell ref="B35:C35"/>
    <mergeCell ref="B36:C36"/>
    <mergeCell ref="B37:C37"/>
    <mergeCell ref="B28:C28"/>
    <mergeCell ref="B29:C29"/>
    <mergeCell ref="B30:C30"/>
    <mergeCell ref="B31:C31"/>
    <mergeCell ref="B32:C32"/>
    <mergeCell ref="B25:C25"/>
    <mergeCell ref="B24:C24"/>
    <mergeCell ref="B21:C21"/>
    <mergeCell ref="B26:C26"/>
    <mergeCell ref="B27:C27"/>
    <mergeCell ref="B18:C18"/>
    <mergeCell ref="B19:C19"/>
    <mergeCell ref="B20:C20"/>
    <mergeCell ref="B22:C22"/>
    <mergeCell ref="B23:C23"/>
    <mergeCell ref="H7:H8"/>
    <mergeCell ref="F7:G7"/>
    <mergeCell ref="D7:E7"/>
    <mergeCell ref="D20:D21"/>
    <mergeCell ref="F20:F21"/>
    <mergeCell ref="B7:C8"/>
    <mergeCell ref="B9:C9"/>
    <mergeCell ref="B10:C10"/>
    <mergeCell ref="B11:C11"/>
    <mergeCell ref="B12:C12"/>
    <mergeCell ref="B13:C13"/>
    <mergeCell ref="B14:C14"/>
    <mergeCell ref="B15:C15"/>
    <mergeCell ref="B16:C16"/>
    <mergeCell ref="B17:C17"/>
  </mergeCells>
  <hyperlinks>
    <hyperlink ref="H11" location="'F1 - Intangible FA'!F28" display="'F1 - Intangible FA'!F28" xr:uid="{00000000-0004-0000-0D00-000000000000}"/>
    <hyperlink ref="H12" location="'F2 - Tangible FA'!G26" display="'F2 - Tangible FA'!G26" xr:uid="{00000000-0004-0000-0D00-000001000000}"/>
    <hyperlink ref="H17" location="'C2 - Debtors'!E21" display="'C2 - Debtors'!E21" xr:uid="{00000000-0004-0000-0D00-000002000000}"/>
    <hyperlink ref="H13" location="'F5 - Investments'!A1" display="F5" xr:uid="{D967F87E-FE58-476D-97F3-BF81F74E312D}"/>
    <hyperlink ref="H16" location="'C1 - Stock'!A1" display="C1" xr:uid="{38334F56-E36A-484A-A234-C738587C04D5}"/>
    <hyperlink ref="H18" location="'C3 - Bank &amp; Cash'!A1" display="C3" xr:uid="{0C769288-AFFC-46FC-90D6-BD3B65B6EDFD}"/>
    <hyperlink ref="H23" location="'C4 - Creditors'!A1" display="C4" xr:uid="{200A94DF-AA72-4F04-95B1-9F1748D3BF46}"/>
    <hyperlink ref="H31" location="'L - Long Term Loans'!A1" display="L" xr:uid="{86D21958-68FB-4BD9-A825-5FB26DBF0DBE}"/>
    <hyperlink ref="H34" location="'D - Deferred tax'!A1" display="D" xr:uid="{03DAA975-4234-4DBE-94DF-DC834DA94D01}"/>
    <hyperlink ref="H40" location="'E - Share capital'!A1" display="E" xr:uid="{4A95A5EB-33C9-4B80-AC81-DC10313F988A}"/>
    <hyperlink ref="H41" location="'P - Reserves'!A1" display="P" xr:uid="{D9BB425C-41BD-467D-A226-CFE33F2FBEAB}"/>
  </hyperlink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M15"/>
  <sheetViews>
    <sheetView showGridLines="0" workbookViewId="0">
      <pane ySplit="7" topLeftCell="A8" activePane="bottomLeft" state="frozen"/>
      <selection pane="bottomLeft" activeCell="F21" sqref="F21"/>
    </sheetView>
  </sheetViews>
  <sheetFormatPr defaultColWidth="9.140625" defaultRowHeight="15.6"/>
  <cols>
    <col min="1" max="1" width="7.7109375" style="182" customWidth="1"/>
    <col min="2" max="2" width="14.5703125" style="182" bestFit="1" customWidth="1"/>
    <col min="3" max="3" width="25.28515625" style="182" customWidth="1"/>
    <col min="4" max="4" width="13.42578125" style="182" bestFit="1" customWidth="1"/>
    <col min="5" max="5" width="13.140625" style="182" customWidth="1"/>
    <col min="6" max="7" width="11.5703125" style="182" bestFit="1" customWidth="1"/>
    <col min="8" max="8" width="10.42578125" style="182" bestFit="1" customWidth="1"/>
    <col min="9" max="9" width="10.7109375" style="182" bestFit="1" customWidth="1"/>
    <col min="10" max="16384" width="9.140625" style="182"/>
  </cols>
  <sheetData>
    <row r="2" spans="2:13" ht="14.25" customHeight="1">
      <c r="B2" s="17" t="s">
        <v>14</v>
      </c>
      <c r="C2" s="17" t="str">
        <f>Index!C2</f>
        <v>Forest Car Company Ltd</v>
      </c>
      <c r="D2" s="115" t="s">
        <v>15</v>
      </c>
      <c r="E2" s="17" t="str">
        <f>Info!C8</f>
        <v>Aratee</v>
      </c>
      <c r="F2" s="115" t="s">
        <v>9</v>
      </c>
      <c r="G2" s="18">
        <f>Index!J2</f>
        <v>45343</v>
      </c>
    </row>
    <row r="3" spans="2:13" s="280" customFormat="1" ht="15" customHeight="1">
      <c r="B3" s="17" t="s">
        <v>16</v>
      </c>
      <c r="C3" s="18">
        <f>Index!C3</f>
        <v>45260</v>
      </c>
      <c r="D3" s="115" t="s">
        <v>17</v>
      </c>
      <c r="E3" s="17" t="str">
        <f>Info!C11</f>
        <v>Mitesh</v>
      </c>
      <c r="F3" s="115" t="s">
        <v>9</v>
      </c>
      <c r="G3" s="18">
        <f>Index!J3</f>
        <v>45352</v>
      </c>
      <c r="H3" s="1555"/>
      <c r="I3" s="281"/>
      <c r="J3" s="1556"/>
      <c r="K3" s="1555"/>
      <c r="L3" s="1555"/>
      <c r="M3" s="282"/>
    </row>
    <row r="4" spans="2:13" s="280" customFormat="1" ht="15" customHeight="1">
      <c r="B4" s="279"/>
      <c r="C4" s="18"/>
      <c r="D4" s="1555"/>
      <c r="E4" s="279"/>
      <c r="F4" s="279"/>
      <c r="G4" s="279"/>
      <c r="H4" s="1555"/>
      <c r="I4" s="281"/>
      <c r="J4" s="1556"/>
      <c r="K4" s="1555"/>
      <c r="L4" s="1555"/>
      <c r="M4" s="283"/>
    </row>
    <row r="5" spans="2:13">
      <c r="B5" s="130" t="s">
        <v>2327</v>
      </c>
      <c r="D5" s="284"/>
      <c r="E5" s="284"/>
      <c r="F5" s="284"/>
    </row>
    <row r="6" spans="2:13" ht="16.149999999999999" thickBot="1">
      <c r="D6" s="278"/>
      <c r="E6" s="278"/>
      <c r="F6" s="278"/>
    </row>
    <row r="7" spans="2:13" ht="14.25" customHeight="1" thickBot="1">
      <c r="B7" s="1136" t="s">
        <v>20</v>
      </c>
      <c r="C7" s="1137"/>
      <c r="D7" s="430">
        <f>'Profit &amp; Loss'!D7:E7</f>
        <v>45260</v>
      </c>
      <c r="E7" s="430" t="str">
        <f>Info!E6</f>
        <v>NA</v>
      </c>
    </row>
    <row r="8" spans="2:13">
      <c r="B8" s="1138"/>
      <c r="C8" s="1139"/>
      <c r="D8" s="285"/>
      <c r="E8" s="286"/>
    </row>
    <row r="9" spans="2:13" hidden="1">
      <c r="B9" s="1132" t="s">
        <v>33</v>
      </c>
      <c r="C9" s="1133"/>
      <c r="D9" s="287">
        <f ca="1">+'F1 - Intangible FA'!G26</f>
        <v>0</v>
      </c>
      <c r="E9" s="288">
        <f>'F1 - Intangible FA'!G28</f>
        <v>0</v>
      </c>
      <c r="F9" s="1" t="s">
        <v>2300</v>
      </c>
    </row>
    <row r="10" spans="2:13" hidden="1">
      <c r="B10" s="1132"/>
      <c r="C10" s="1133"/>
      <c r="D10" s="287"/>
      <c r="E10" s="288"/>
      <c r="F10" s="1"/>
    </row>
    <row r="11" spans="2:13">
      <c r="B11" s="1132" t="s">
        <v>36</v>
      </c>
      <c r="C11" s="1133"/>
      <c r="D11" s="287">
        <f>+'F2 - Tangible FA'!G26</f>
        <v>2079.8134999999997</v>
      </c>
      <c r="E11" s="288">
        <f>'F2 - Tangible FA'!G28</f>
        <v>0</v>
      </c>
      <c r="F11" s="1" t="s">
        <v>2302</v>
      </c>
    </row>
    <row r="12" spans="2:13" hidden="1">
      <c r="B12" s="1132"/>
      <c r="C12" s="1133"/>
      <c r="D12" s="287"/>
      <c r="E12" s="288"/>
    </row>
    <row r="13" spans="2:13" hidden="1">
      <c r="B13" s="1132" t="s">
        <v>2303</v>
      </c>
      <c r="C13" s="1133"/>
      <c r="D13" s="287">
        <f>+'F5 - Investments'!F15</f>
        <v>0</v>
      </c>
      <c r="E13" s="288">
        <f>+'F5 - Investments'!G15</f>
        <v>0</v>
      </c>
    </row>
    <row r="14" spans="2:13" ht="16.149999999999999" thickBot="1">
      <c r="B14" s="1134"/>
      <c r="C14" s="1135"/>
      <c r="D14" s="289"/>
      <c r="E14" s="290"/>
    </row>
    <row r="15" spans="2:13" ht="16.149999999999999" thickBot="1">
      <c r="B15" s="698" t="s">
        <v>2275</v>
      </c>
      <c r="C15" s="695"/>
      <c r="D15" s="696">
        <f ca="1">SUM(D9:D13)</f>
        <v>2079.8134999999997</v>
      </c>
      <c r="E15" s="697">
        <f>SUM(E9:E13)</f>
        <v>0</v>
      </c>
    </row>
  </sheetData>
  <sheetProtection formatCells="0" formatColumns="0" formatRows="0" insertColumns="0" insertRows="0" insertHyperlinks="0" deleteColumns="0" deleteRows="0" sort="0" autoFilter="0" pivotTables="0"/>
  <mergeCells count="8">
    <mergeCell ref="B13:C13"/>
    <mergeCell ref="B14:C14"/>
    <mergeCell ref="B7:C7"/>
    <mergeCell ref="B8:C8"/>
    <mergeCell ref="B9:C9"/>
    <mergeCell ref="B10:C10"/>
    <mergeCell ref="B11:C11"/>
    <mergeCell ref="B12:C12"/>
  </mergeCells>
  <hyperlinks>
    <hyperlink ref="F9" location="'F1 - Intangible FA'!C26" display="'F1 - Intangible FA'!C26" xr:uid="{00000000-0004-0000-1000-000000000000}"/>
    <hyperlink ref="F11" location="'F2 - Tangible FA'!G26" display="'F2 - Tangible FA'!G26" xr:uid="{00000000-0004-0000-1000-000001000000}"/>
  </hyperlink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O31"/>
  <sheetViews>
    <sheetView showGridLines="0" workbookViewId="0">
      <pane ySplit="8" topLeftCell="A9" activePane="bottomLeft" state="frozen"/>
      <selection pane="bottomLeft" activeCell="K17" sqref="K17"/>
    </sheetView>
  </sheetViews>
  <sheetFormatPr defaultColWidth="9.28515625" defaultRowHeight="15.6"/>
  <cols>
    <col min="1" max="1" width="3.5703125" style="12" customWidth="1"/>
    <col min="2" max="2" width="9.85546875" style="12" customWidth="1"/>
    <col min="3" max="3" width="21.85546875" style="12" customWidth="1"/>
    <col min="4" max="4" width="12.85546875" style="265" customWidth="1"/>
    <col min="5" max="5" width="14.42578125" style="12" customWidth="1"/>
    <col min="6" max="6" width="13.42578125" style="12" customWidth="1"/>
    <col min="7" max="7" width="12.28515625" style="12" customWidth="1"/>
    <col min="8" max="8" width="9.28515625" style="12"/>
    <col min="9" max="10" width="11.5703125" style="12" bestFit="1" customWidth="1"/>
    <col min="11" max="11" width="9.28515625" style="12"/>
    <col min="12" max="12" width="11.42578125" style="12" bestFit="1" customWidth="1"/>
    <col min="13" max="13" width="9.28515625" style="12"/>
    <col min="14" max="14" width="10.7109375" style="12" bestFit="1" customWidth="1"/>
    <col min="15" max="16384" width="9.28515625" style="12"/>
  </cols>
  <sheetData>
    <row r="1" spans="2:15" ht="13.7" customHeight="1">
      <c r="B1" s="264"/>
      <c r="C1" s="264"/>
      <c r="G1" s="240"/>
      <c r="L1" s="90"/>
    </row>
    <row r="2" spans="2:15" s="112" customFormat="1" ht="15" customHeight="1">
      <c r="B2" s="108" t="s">
        <v>14</v>
      </c>
      <c r="C2" s="109" t="str">
        <f>Index!C2</f>
        <v>Forest Car Company Ltd</v>
      </c>
      <c r="I2" s="444" t="s">
        <v>15</v>
      </c>
      <c r="J2" s="108" t="str">
        <f>Index!H2</f>
        <v>Aratee</v>
      </c>
      <c r="K2" s="444" t="s">
        <v>9</v>
      </c>
      <c r="L2" s="110">
        <f>Index!J2</f>
        <v>45343</v>
      </c>
      <c r="O2" s="113"/>
    </row>
    <row r="3" spans="2:15" s="112" customFormat="1" ht="15" customHeight="1">
      <c r="B3" s="108" t="s">
        <v>1731</v>
      </c>
      <c r="C3" s="110">
        <f>Index!C3</f>
        <v>45260</v>
      </c>
      <c r="I3" s="444" t="s">
        <v>17</v>
      </c>
      <c r="J3" s="108" t="str">
        <f>Index!H3</f>
        <v>Mitesh</v>
      </c>
      <c r="K3" s="444" t="s">
        <v>9</v>
      </c>
      <c r="L3" s="110">
        <f>Index!J3</f>
        <v>45352</v>
      </c>
      <c r="O3" s="24"/>
    </row>
    <row r="4" spans="2:15">
      <c r="L4" s="90"/>
    </row>
    <row r="5" spans="2:15">
      <c r="B5" s="130" t="s">
        <v>34</v>
      </c>
      <c r="C5" s="130"/>
    </row>
    <row r="6" spans="2:15" ht="16.149999999999999" thickBot="1"/>
    <row r="7" spans="2:15" ht="14.25" customHeight="1" thickBot="1">
      <c r="B7" s="1147" t="s">
        <v>20</v>
      </c>
      <c r="C7" s="1557"/>
      <c r="D7" s="431" t="s">
        <v>2328</v>
      </c>
      <c r="E7" s="432" t="s">
        <v>2329</v>
      </c>
      <c r="F7" s="432" t="s">
        <v>2330</v>
      </c>
      <c r="G7" s="431" t="s">
        <v>2275</v>
      </c>
      <c r="L7" s="25"/>
    </row>
    <row r="8" spans="2:15" ht="14.25" customHeight="1" thickBot="1">
      <c r="B8" s="1148"/>
      <c r="C8" s="1149"/>
      <c r="D8" s="694" t="s">
        <v>2278</v>
      </c>
      <c r="E8" s="694" t="s">
        <v>2278</v>
      </c>
      <c r="F8" s="694" t="s">
        <v>2278</v>
      </c>
      <c r="G8" s="694" t="s">
        <v>2278</v>
      </c>
    </row>
    <row r="9" spans="2:15" ht="15" customHeight="1">
      <c r="B9" s="1150"/>
      <c r="C9" s="1151"/>
      <c r="D9" s="91"/>
      <c r="E9" s="184"/>
      <c r="F9" s="245"/>
      <c r="G9" s="92"/>
    </row>
    <row r="10" spans="2:15" ht="15" customHeight="1">
      <c r="B10" s="1152" t="s">
        <v>2331</v>
      </c>
      <c r="C10" s="1153"/>
      <c r="D10" s="93"/>
      <c r="E10" s="266"/>
      <c r="F10" s="93"/>
      <c r="G10" s="94"/>
    </row>
    <row r="11" spans="2:15" ht="15" customHeight="1">
      <c r="B11" s="1140" t="s">
        <v>2332</v>
      </c>
      <c r="C11" s="1141"/>
      <c r="D11" s="32"/>
      <c r="E11" s="32">
        <v>0</v>
      </c>
      <c r="F11" s="32">
        <v>0</v>
      </c>
      <c r="G11" s="33">
        <f>SUM(D11:F11)</f>
        <v>0</v>
      </c>
      <c r="H11" s="232"/>
    </row>
    <row r="12" spans="2:15" ht="15" customHeight="1">
      <c r="B12" s="1140" t="s">
        <v>2333</v>
      </c>
      <c r="C12" s="1141"/>
      <c r="D12" s="32">
        <f ca="1">ETB!Q12</f>
        <v>0</v>
      </c>
      <c r="E12" s="32">
        <v>0</v>
      </c>
      <c r="F12" s="32">
        <v>0</v>
      </c>
      <c r="G12" s="33">
        <f ca="1">SUM(D12:F12)</f>
        <v>0</v>
      </c>
    </row>
    <row r="13" spans="2:15" ht="15" customHeight="1">
      <c r="B13" s="1140" t="s">
        <v>2334</v>
      </c>
      <c r="C13" s="1141"/>
      <c r="D13" s="32">
        <v>0</v>
      </c>
      <c r="E13" s="32">
        <v>0</v>
      </c>
      <c r="F13" s="32">
        <v>0</v>
      </c>
      <c r="G13" s="33">
        <f>SUM(D13:F13)</f>
        <v>0</v>
      </c>
    </row>
    <row r="14" spans="2:15" ht="15" customHeight="1">
      <c r="B14" s="1142"/>
      <c r="C14" s="1143"/>
      <c r="D14" s="267"/>
      <c r="E14" s="267"/>
      <c r="F14" s="267"/>
      <c r="G14" s="268"/>
    </row>
    <row r="15" spans="2:15">
      <c r="B15" s="1144" t="s">
        <v>2335</v>
      </c>
      <c r="C15" s="1558"/>
      <c r="D15" s="1559">
        <f ca="1">+D11+D12-D13</f>
        <v>0</v>
      </c>
      <c r="E15" s="1560">
        <f t="shared" ref="E15:G15" si="0">+E11+E12-E13</f>
        <v>0</v>
      </c>
      <c r="F15" s="1560">
        <f t="shared" si="0"/>
        <v>0</v>
      </c>
      <c r="G15" s="1561">
        <f t="shared" ca="1" si="0"/>
        <v>0</v>
      </c>
    </row>
    <row r="16" spans="2:15">
      <c r="B16" s="1160"/>
      <c r="C16" s="1161"/>
      <c r="D16" s="1161"/>
      <c r="E16" s="1161"/>
      <c r="F16" s="1161"/>
      <c r="G16" s="1162"/>
    </row>
    <row r="17" spans="2:7">
      <c r="B17" s="1163"/>
      <c r="C17" s="1164"/>
      <c r="D17" s="1164"/>
      <c r="E17" s="1164"/>
      <c r="F17" s="1164"/>
      <c r="G17" s="1165"/>
    </row>
    <row r="18" spans="2:7" ht="15" customHeight="1">
      <c r="B18" s="1145" t="s">
        <v>2336</v>
      </c>
      <c r="C18" s="1146"/>
      <c r="D18" s="269"/>
      <c r="E18" s="269"/>
      <c r="F18" s="269"/>
      <c r="G18" s="270"/>
    </row>
    <row r="19" spans="2:7" ht="15" customHeight="1">
      <c r="B19" s="1140" t="s">
        <v>2332</v>
      </c>
      <c r="C19" s="1141"/>
      <c r="D19" s="32"/>
      <c r="E19" s="32">
        <v>0</v>
      </c>
      <c r="F19" s="32">
        <v>0</v>
      </c>
      <c r="G19" s="33">
        <f>SUM(D19:F19)</f>
        <v>0</v>
      </c>
    </row>
    <row r="20" spans="2:7" ht="15" customHeight="1">
      <c r="B20" s="1140" t="s">
        <v>2337</v>
      </c>
      <c r="C20" s="1141"/>
      <c r="D20" s="710">
        <f ca="1">D15/D30</f>
        <v>0</v>
      </c>
      <c r="E20" s="271">
        <f>E15/E30</f>
        <v>0</v>
      </c>
      <c r="F20" s="271">
        <f>F15/F30</f>
        <v>0</v>
      </c>
      <c r="G20" s="33">
        <f ca="1">SUM(D20:F20)</f>
        <v>0</v>
      </c>
    </row>
    <row r="21" spans="2:7" ht="15" customHeight="1">
      <c r="B21" s="1140" t="s">
        <v>2338</v>
      </c>
      <c r="C21" s="1141"/>
      <c r="D21" s="32">
        <v>0</v>
      </c>
      <c r="E21" s="32">
        <v>0</v>
      </c>
      <c r="F21" s="32">
        <v>0</v>
      </c>
      <c r="G21" s="33">
        <f>SUM(D21:F21)</f>
        <v>0</v>
      </c>
    </row>
    <row r="22" spans="2:7" ht="15" customHeight="1">
      <c r="B22" s="1142"/>
      <c r="C22" s="1143"/>
      <c r="D22" s="176"/>
      <c r="E22" s="176"/>
      <c r="F22" s="176"/>
      <c r="G22" s="177"/>
    </row>
    <row r="23" spans="2:7">
      <c r="B23" s="1144" t="s">
        <v>2335</v>
      </c>
      <c r="C23" s="1558"/>
      <c r="D23" s="1562">
        <f ca="1">+D19+D20-D21</f>
        <v>0</v>
      </c>
      <c r="E23" s="1562">
        <f>+E19+E20-E21</f>
        <v>0</v>
      </c>
      <c r="F23" s="1562">
        <f>+F19+F20-F21</f>
        <v>0</v>
      </c>
      <c r="G23" s="272">
        <f ca="1">+G19+G20-G21</f>
        <v>0</v>
      </c>
    </row>
    <row r="24" spans="2:7">
      <c r="B24" s="1166"/>
      <c r="C24" s="1563"/>
      <c r="D24" s="1563"/>
      <c r="E24" s="1563"/>
      <c r="F24" s="1563"/>
      <c r="G24" s="1564"/>
    </row>
    <row r="25" spans="2:7">
      <c r="B25" s="1156" t="s">
        <v>2339</v>
      </c>
      <c r="C25" s="1157"/>
      <c r="D25" s="273"/>
      <c r="E25" s="273"/>
      <c r="F25" s="273"/>
      <c r="G25" s="274"/>
    </row>
    <row r="26" spans="2:7" ht="16.149999999999999" thickBot="1">
      <c r="B26" s="1154" t="s">
        <v>2335</v>
      </c>
      <c r="C26" s="1155"/>
      <c r="D26" s="178">
        <f ca="1">+D15-D23</f>
        <v>0</v>
      </c>
      <c r="E26" s="178">
        <f>+E15-E23</f>
        <v>0</v>
      </c>
      <c r="F26" s="178">
        <f>+F15-F23</f>
        <v>0</v>
      </c>
      <c r="G26" s="179">
        <f ca="1">+G15-G23</f>
        <v>0</v>
      </c>
    </row>
    <row r="27" spans="2:7" ht="15.75" customHeight="1" thickTop="1">
      <c r="B27" s="692"/>
      <c r="C27" s="693"/>
      <c r="D27" s="275"/>
      <c r="E27" s="275"/>
      <c r="F27" s="275"/>
      <c r="G27" s="276"/>
    </row>
    <row r="28" spans="2:7">
      <c r="B28" s="1154" t="s">
        <v>2332</v>
      </c>
      <c r="C28" s="1155"/>
      <c r="D28" s="1560">
        <f>+D11-D19</f>
        <v>0</v>
      </c>
      <c r="E28" s="1560">
        <f t="shared" ref="E28:G28" si="1">+E11-E19</f>
        <v>0</v>
      </c>
      <c r="F28" s="1560">
        <f t="shared" si="1"/>
        <v>0</v>
      </c>
      <c r="G28" s="1561">
        <f t="shared" si="1"/>
        <v>0</v>
      </c>
    </row>
    <row r="29" spans="2:7">
      <c r="B29" s="692"/>
      <c r="C29" s="693"/>
      <c r="D29" s="208"/>
      <c r="G29" s="41"/>
    </row>
    <row r="30" spans="2:7">
      <c r="B30" s="1158" t="s">
        <v>2340</v>
      </c>
      <c r="C30" s="1159"/>
      <c r="D30" s="711">
        <v>10</v>
      </c>
      <c r="E30" s="691">
        <v>10</v>
      </c>
      <c r="F30" s="691">
        <v>10</v>
      </c>
      <c r="G30" s="277"/>
    </row>
    <row r="31" spans="2:7" ht="16.149999999999999" thickBot="1">
      <c r="B31" s="125"/>
      <c r="C31" s="126"/>
      <c r="D31" s="99"/>
      <c r="E31" s="126"/>
      <c r="F31" s="126"/>
      <c r="G31" s="127"/>
    </row>
  </sheetData>
  <sheetProtection formatCells="0" formatColumns="0" formatRows="0" insertColumns="0" insertRows="0" insertHyperlinks="0" deleteColumns="0" deleteRows="0" sort="0" autoFilter="0" pivotTables="0"/>
  <mergeCells count="20">
    <mergeCell ref="B26:C26"/>
    <mergeCell ref="B25:C25"/>
    <mergeCell ref="B28:C28"/>
    <mergeCell ref="B30:C30"/>
    <mergeCell ref="B16:G17"/>
    <mergeCell ref="B24:G24"/>
    <mergeCell ref="B20:C20"/>
    <mergeCell ref="B21:C21"/>
    <mergeCell ref="B22:C22"/>
    <mergeCell ref="B23:C23"/>
    <mergeCell ref="B7:C8"/>
    <mergeCell ref="B9:C9"/>
    <mergeCell ref="B10:C10"/>
    <mergeCell ref="B11:C11"/>
    <mergeCell ref="B12:C12"/>
    <mergeCell ref="B13:C13"/>
    <mergeCell ref="B14:C14"/>
    <mergeCell ref="B15:C15"/>
    <mergeCell ref="B18:C18"/>
    <mergeCell ref="B19:C19"/>
  </mergeCells>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N31"/>
  <sheetViews>
    <sheetView showGridLines="0" workbookViewId="0">
      <pane ySplit="7" topLeftCell="A20" activePane="bottomLeft" state="frozen"/>
      <selection pane="bottomLeft" activeCell="K18" sqref="K18"/>
    </sheetView>
  </sheetViews>
  <sheetFormatPr defaultColWidth="9.140625" defaultRowHeight="15.6"/>
  <cols>
    <col min="1" max="1" width="3.5703125" style="168" customWidth="1"/>
    <col min="2" max="2" width="27.28515625" style="168" bestFit="1" customWidth="1"/>
    <col min="3" max="3" width="12.28515625" style="239" hidden="1" customWidth="1"/>
    <col min="4" max="4" width="12.5703125" style="168" customWidth="1"/>
    <col min="5" max="5" width="12.5703125" style="168" hidden="1" customWidth="1"/>
    <col min="6" max="6" width="11.140625" style="168" bestFit="1" customWidth="1"/>
    <col min="7" max="7" width="12.5703125" style="168" customWidth="1"/>
    <col min="8" max="8" width="6.7109375" style="168" bestFit="1" customWidth="1"/>
    <col min="9" max="10" width="11.5703125" style="168" bestFit="1" customWidth="1"/>
    <col min="11" max="16384" width="9.140625" style="168"/>
  </cols>
  <sheetData>
    <row r="1" spans="2:14">
      <c r="B1" s="238" t="e">
        <f>+'Profit &amp; Loss'!#REF!</f>
        <v>#REF!</v>
      </c>
      <c r="C1" s="1372"/>
      <c r="D1" s="776"/>
      <c r="E1" s="776"/>
      <c r="F1" s="240"/>
      <c r="G1" s="776"/>
      <c r="H1" s="776"/>
      <c r="I1" s="776"/>
      <c r="J1" s="776"/>
      <c r="K1" s="776"/>
      <c r="L1" s="776"/>
      <c r="M1" s="776"/>
      <c r="N1" s="776"/>
    </row>
    <row r="2" spans="2:14" s="23" customFormat="1" ht="15" customHeight="1">
      <c r="B2" s="17" t="s">
        <v>14</v>
      </c>
      <c r="C2" s="946"/>
      <c r="D2" s="26" t="str">
        <f>Index!C2</f>
        <v>Forest Car Company Ltd</v>
      </c>
      <c r="E2" s="946"/>
      <c r="F2" s="946"/>
      <c r="G2" s="115" t="s">
        <v>15</v>
      </c>
      <c r="H2" s="17" t="str">
        <f>Index!H2</f>
        <v>Aratee</v>
      </c>
      <c r="I2" s="115" t="s">
        <v>9</v>
      </c>
      <c r="J2" s="18">
        <f>Index!J2</f>
        <v>45343</v>
      </c>
      <c r="K2" s="946"/>
      <c r="L2" s="26"/>
      <c r="M2" s="946"/>
      <c r="N2" s="946"/>
    </row>
    <row r="3" spans="2:14" s="23" customFormat="1" ht="15" customHeight="1">
      <c r="B3" s="17" t="s">
        <v>16</v>
      </c>
      <c r="C3" s="946"/>
      <c r="D3" s="18">
        <f>Index!C3</f>
        <v>45260</v>
      </c>
      <c r="E3" s="946"/>
      <c r="F3" s="946"/>
      <c r="G3" s="115" t="s">
        <v>17</v>
      </c>
      <c r="H3" s="17" t="str">
        <f>Index!H3</f>
        <v>Mitesh</v>
      </c>
      <c r="I3" s="115" t="s">
        <v>9</v>
      </c>
      <c r="J3" s="18">
        <f>Index!J3</f>
        <v>45352</v>
      </c>
      <c r="K3" s="946"/>
      <c r="L3" s="18"/>
      <c r="M3" s="946"/>
      <c r="N3" s="946"/>
    </row>
    <row r="4" spans="2:14" s="23" customFormat="1" ht="15" customHeight="1">
      <c r="B4" s="17"/>
      <c r="C4" s="28"/>
      <c r="D4" s="18"/>
      <c r="E4" s="17"/>
      <c r="F4" s="17"/>
      <c r="G4" s="17"/>
      <c r="H4" s="17"/>
      <c r="I4" s="18"/>
      <c r="J4" s="947"/>
      <c r="K4" s="947"/>
      <c r="L4" s="946"/>
      <c r="M4" s="946"/>
      <c r="N4" s="22"/>
    </row>
    <row r="5" spans="2:14">
      <c r="B5" s="130" t="s">
        <v>2341</v>
      </c>
      <c r="C5" s="1372"/>
      <c r="D5" s="776"/>
      <c r="E5" s="776"/>
      <c r="F5" s="776"/>
      <c r="G5" s="776"/>
      <c r="H5" s="776"/>
      <c r="I5" s="776"/>
      <c r="J5" s="776"/>
      <c r="K5" s="776"/>
      <c r="L5" s="776"/>
      <c r="M5" s="776"/>
      <c r="N5" s="776"/>
    </row>
    <row r="6" spans="2:14" ht="16.149999999999999" thickBot="1">
      <c r="B6" s="776"/>
      <c r="C6" s="1372"/>
      <c r="D6" s="776"/>
      <c r="E6" s="776"/>
      <c r="F6" s="776"/>
      <c r="G6" s="776"/>
      <c r="H6" s="776"/>
      <c r="I6" s="776"/>
      <c r="J6" s="776"/>
      <c r="K6" s="776"/>
      <c r="L6" s="776"/>
      <c r="M6" s="776"/>
      <c r="N6" s="776"/>
    </row>
    <row r="7" spans="2:14" s="39" customFormat="1" ht="31.7" customHeight="1" thickBot="1">
      <c r="B7" s="436" t="s">
        <v>20</v>
      </c>
      <c r="C7" s="431" t="str">
        <f>+'F4 - FAR'!A9</f>
        <v>Plant and Machinery</v>
      </c>
      <c r="D7" s="432" t="str">
        <f>+'F4 - FAR'!A19</f>
        <v>Fixtures and Fittings</v>
      </c>
      <c r="E7" s="432" t="str">
        <f>+'F4 - FAR'!A31</f>
        <v>Motor Vehicles</v>
      </c>
      <c r="F7" s="432" t="s">
        <v>41</v>
      </c>
      <c r="G7" s="431" t="s">
        <v>2275</v>
      </c>
      <c r="I7" s="1" t="s">
        <v>40</v>
      </c>
    </row>
    <row r="8" spans="2:14">
      <c r="B8" s="1565"/>
      <c r="C8" s="242" t="s">
        <v>2278</v>
      </c>
      <c r="D8" s="242" t="s">
        <v>2278</v>
      </c>
      <c r="E8" s="242" t="s">
        <v>2278</v>
      </c>
      <c r="F8" s="242" t="s">
        <v>2278</v>
      </c>
      <c r="G8" s="242" t="s">
        <v>2278</v>
      </c>
      <c r="H8" s="776"/>
      <c r="I8" s="1"/>
      <c r="J8" s="776"/>
      <c r="K8" s="776"/>
      <c r="L8" s="776"/>
      <c r="M8" s="776"/>
      <c r="N8" s="776"/>
    </row>
    <row r="9" spans="2:14" ht="16.149999999999999" thickBot="1">
      <c r="B9" s="243" t="s">
        <v>2342</v>
      </c>
      <c r="C9" s="639">
        <f>'F4 - FAR'!D11</f>
        <v>0.2</v>
      </c>
      <c r="D9" s="639">
        <f>'F4 - FAR'!D21</f>
        <v>0.2</v>
      </c>
      <c r="E9" s="639">
        <f>'F4 - FAR'!D33</f>
        <v>0.2</v>
      </c>
      <c r="F9" s="639">
        <f>'F4 - FAR'!D45</f>
        <v>0.2</v>
      </c>
      <c r="G9" s="244" t="s">
        <v>2343</v>
      </c>
      <c r="H9" s="776"/>
      <c r="I9" s="1"/>
      <c r="J9" s="776"/>
      <c r="K9" s="776"/>
      <c r="L9" s="776"/>
      <c r="M9" s="776"/>
      <c r="N9" s="776"/>
    </row>
    <row r="10" spans="2:14">
      <c r="B10" s="1566"/>
      <c r="C10" s="1567"/>
      <c r="D10" s="1568"/>
      <c r="E10" s="245"/>
      <c r="F10" s="245"/>
      <c r="G10" s="92"/>
      <c r="H10" s="776"/>
      <c r="I10" s="776"/>
      <c r="J10" s="776"/>
      <c r="K10" s="776"/>
      <c r="L10" s="776"/>
      <c r="M10" s="776"/>
      <c r="N10" s="776"/>
    </row>
    <row r="11" spans="2:14">
      <c r="B11" s="246" t="s">
        <v>2331</v>
      </c>
      <c r="C11" s="1569"/>
      <c r="D11" s="1570"/>
      <c r="E11" s="247"/>
      <c r="F11" s="247"/>
      <c r="G11" s="248"/>
      <c r="H11" s="776"/>
      <c r="I11" s="776"/>
      <c r="J11" s="776"/>
      <c r="K11" s="776"/>
      <c r="L11" s="776"/>
      <c r="M11" s="776"/>
      <c r="N11" s="776"/>
    </row>
    <row r="12" spans="2:14">
      <c r="B12" s="1571" t="s">
        <v>2332</v>
      </c>
      <c r="C12" s="1569">
        <f>+'F4 - FAR'!E18</f>
        <v>0</v>
      </c>
      <c r="D12" s="1569">
        <f>+'F4 - FAR'!E30</f>
        <v>0</v>
      </c>
      <c r="E12" s="247">
        <f>+'F4 - FAR'!E42</f>
        <v>0</v>
      </c>
      <c r="F12" s="247">
        <f>+'F4 - FAR'!E54</f>
        <v>0</v>
      </c>
      <c r="G12" s="248">
        <f>SUM(C12:F12)</f>
        <v>0</v>
      </c>
      <c r="H12" s="776"/>
      <c r="I12" s="776"/>
      <c r="J12" s="776"/>
      <c r="K12" s="776"/>
      <c r="L12" s="776"/>
      <c r="M12" s="776"/>
      <c r="N12" s="776"/>
    </row>
    <row r="13" spans="2:14">
      <c r="B13" s="1571" t="s">
        <v>2333</v>
      </c>
      <c r="C13" s="1569">
        <f>+'F4 - FAR'!F18</f>
        <v>0</v>
      </c>
      <c r="D13" s="1569">
        <f>+'F4 - FAR'!F30</f>
        <v>599</v>
      </c>
      <c r="E13" s="1569">
        <f>+'F4 - FAR'!F42</f>
        <v>0</v>
      </c>
      <c r="F13" s="1569">
        <f>+'F4 - FAR'!F54</f>
        <v>1653.33</v>
      </c>
      <c r="G13" s="248">
        <f t="shared" ref="G13:G14" si="0">SUM(C13:F13)</f>
        <v>2252.33</v>
      </c>
      <c r="H13" s="776"/>
      <c r="I13" s="776"/>
      <c r="J13" s="776"/>
      <c r="K13" s="776"/>
      <c r="L13" s="776"/>
      <c r="M13" s="776"/>
      <c r="N13" s="776"/>
    </row>
    <row r="14" spans="2:14">
      <c r="B14" s="1571" t="s">
        <v>2334</v>
      </c>
      <c r="C14" s="1569">
        <f>+'F4 - FAR'!G18</f>
        <v>0</v>
      </c>
      <c r="D14" s="1569">
        <f>+'F4 - FAR'!G30</f>
        <v>0</v>
      </c>
      <c r="E14" s="1569">
        <f>+'F4 - FAR'!G42</f>
        <v>0</v>
      </c>
      <c r="F14" s="1569">
        <f>+'F4 - FAR'!G54</f>
        <v>0</v>
      </c>
      <c r="G14" s="248">
        <f t="shared" si="0"/>
        <v>0</v>
      </c>
      <c r="H14" s="776"/>
      <c r="I14" s="776"/>
      <c r="J14" s="776"/>
      <c r="K14" s="776"/>
      <c r="L14" s="776"/>
      <c r="M14" s="776"/>
      <c r="N14" s="776"/>
    </row>
    <row r="15" spans="2:14">
      <c r="B15" s="1572"/>
      <c r="C15" s="1573"/>
      <c r="D15" s="1573"/>
      <c r="E15" s="249"/>
      <c r="F15" s="249"/>
      <c r="G15" s="250"/>
      <c r="H15" s="776"/>
      <c r="I15" s="776"/>
      <c r="J15" s="776"/>
      <c r="K15" s="776"/>
      <c r="L15" s="776"/>
      <c r="M15" s="776"/>
      <c r="N15" s="776"/>
    </row>
    <row r="16" spans="2:14" ht="16.149999999999999" thickBot="1">
      <c r="B16" s="1574" t="s">
        <v>2335</v>
      </c>
      <c r="C16" s="251">
        <f>SUM(C12:C15)</f>
        <v>0</v>
      </c>
      <c r="D16" s="251">
        <f t="shared" ref="D16:G16" si="1">SUM(D12:D15)</f>
        <v>599</v>
      </c>
      <c r="E16" s="251">
        <f t="shared" si="1"/>
        <v>0</v>
      </c>
      <c r="F16" s="251">
        <f t="shared" si="1"/>
        <v>1653.33</v>
      </c>
      <c r="G16" s="260">
        <f t="shared" si="1"/>
        <v>2252.33</v>
      </c>
      <c r="H16" s="776"/>
      <c r="I16" s="776"/>
      <c r="J16" s="776"/>
      <c r="K16" s="776"/>
      <c r="L16" s="776"/>
      <c r="M16" s="776"/>
      <c r="N16" s="776"/>
    </row>
    <row r="17" spans="2:7" ht="16.149999999999999" thickTop="1">
      <c r="B17" s="1575"/>
      <c r="C17" s="1576"/>
      <c r="D17" s="1576"/>
      <c r="E17" s="252"/>
      <c r="F17" s="252"/>
      <c r="G17" s="253"/>
    </row>
    <row r="18" spans="2:7">
      <c r="B18" s="246" t="s">
        <v>2344</v>
      </c>
      <c r="C18" s="1569"/>
      <c r="D18" s="1569"/>
      <c r="E18" s="247"/>
      <c r="F18" s="247"/>
      <c r="G18" s="248"/>
    </row>
    <row r="19" spans="2:7">
      <c r="B19" s="1571" t="s">
        <v>2332</v>
      </c>
      <c r="C19" s="1569">
        <f>+'F4 - FAR'!I18</f>
        <v>0</v>
      </c>
      <c r="D19" s="1569">
        <f>+'F4 - FAR'!I30</f>
        <v>0</v>
      </c>
      <c r="E19" s="247">
        <f>+'F4 - FAR'!I42</f>
        <v>0</v>
      </c>
      <c r="F19" s="247">
        <f>+'F4 - FAR'!I54</f>
        <v>0</v>
      </c>
      <c r="G19" s="248">
        <f>SUM(C19:F19)</f>
        <v>0</v>
      </c>
    </row>
    <row r="20" spans="2:7">
      <c r="B20" s="1571" t="s">
        <v>2337</v>
      </c>
      <c r="C20" s="247">
        <f>+'F4 - FAR'!J18</f>
        <v>0</v>
      </c>
      <c r="D20" s="247">
        <f>+'F4 - FAR'!J30</f>
        <v>89.850000000000009</v>
      </c>
      <c r="E20" s="247">
        <f>+'F4 - FAR'!J42</f>
        <v>0</v>
      </c>
      <c r="F20" s="247">
        <f>+'F4 - FAR'!J54</f>
        <v>82.666499999999999</v>
      </c>
      <c r="G20" s="248">
        <f>SUM(C20:F20)</f>
        <v>172.51650000000001</v>
      </c>
    </row>
    <row r="21" spans="2:7">
      <c r="B21" s="1571" t="s">
        <v>2338</v>
      </c>
      <c r="C21" s="1569">
        <f>+'F4 - FAR'!K18</f>
        <v>0</v>
      </c>
      <c r="D21" s="1569">
        <f>+'F4 - FAR'!K30</f>
        <v>0</v>
      </c>
      <c r="E21" s="247">
        <f>+'F4 - FAR'!K42</f>
        <v>0</v>
      </c>
      <c r="F21" s="247">
        <f>+'F4 - FAR'!K54</f>
        <v>0</v>
      </c>
      <c r="G21" s="248">
        <f>SUM(C21:F21)</f>
        <v>0</v>
      </c>
    </row>
    <row r="22" spans="2:7">
      <c r="B22" s="1577"/>
      <c r="C22" s="1578"/>
      <c r="D22" s="1578"/>
      <c r="E22" s="254"/>
      <c r="F22" s="254"/>
      <c r="G22" s="255"/>
    </row>
    <row r="23" spans="2:7" ht="16.149999999999999" thickBot="1">
      <c r="B23" s="1574" t="s">
        <v>2335</v>
      </c>
      <c r="C23" s="251">
        <f>SUM(C19:C22)</f>
        <v>0</v>
      </c>
      <c r="D23" s="251">
        <f t="shared" ref="D23:G23" si="2">SUM(D19:D22)</f>
        <v>89.850000000000009</v>
      </c>
      <c r="E23" s="251">
        <f t="shared" si="2"/>
        <v>0</v>
      </c>
      <c r="F23" s="251">
        <f t="shared" si="2"/>
        <v>82.666499999999999</v>
      </c>
      <c r="G23" s="260">
        <f t="shared" si="2"/>
        <v>172.51650000000001</v>
      </c>
    </row>
    <row r="24" spans="2:7" ht="16.149999999999999" thickTop="1">
      <c r="B24" s="1579"/>
      <c r="C24" s="1580"/>
      <c r="D24" s="1580"/>
      <c r="E24" s="256"/>
      <c r="F24" s="256"/>
      <c r="G24" s="257"/>
    </row>
    <row r="25" spans="2:7">
      <c r="B25" s="258" t="s">
        <v>2339</v>
      </c>
      <c r="C25" s="1581"/>
      <c r="D25" s="1581"/>
      <c r="E25" s="1582"/>
      <c r="F25" s="1582"/>
      <c r="G25" s="1583"/>
    </row>
    <row r="26" spans="2:7" ht="16.149999999999999" thickBot="1">
      <c r="B26" s="1579" t="s">
        <v>2335</v>
      </c>
      <c r="C26" s="259">
        <f>+C16-C23</f>
        <v>0</v>
      </c>
      <c r="D26" s="251">
        <f>+D16-D23</f>
        <v>509.15</v>
      </c>
      <c r="E26" s="251">
        <f>+E16-E23</f>
        <v>0</v>
      </c>
      <c r="F26" s="251">
        <f>+F16-F23</f>
        <v>1570.6634999999999</v>
      </c>
      <c r="G26" s="260">
        <f>+G16-G23</f>
        <v>2079.8134999999997</v>
      </c>
    </row>
    <row r="27" spans="2:7" ht="16.149999999999999" thickTop="1">
      <c r="B27" s="1369"/>
      <c r="C27" s="1584"/>
      <c r="D27" s="1584"/>
      <c r="E27" s="261"/>
      <c r="F27" s="261"/>
      <c r="G27" s="262"/>
    </row>
    <row r="28" spans="2:7">
      <c r="B28" s="1369" t="s">
        <v>2332</v>
      </c>
      <c r="C28" s="1582">
        <f>+C12-C19</f>
        <v>0</v>
      </c>
      <c r="D28" s="1582">
        <f>+D12-D19</f>
        <v>0</v>
      </c>
      <c r="E28" s="1582">
        <f>+E12-E19</f>
        <v>0</v>
      </c>
      <c r="F28" s="1582">
        <f>+F12-F19</f>
        <v>0</v>
      </c>
      <c r="G28" s="1583">
        <f>+G12-G19</f>
        <v>0</v>
      </c>
    </row>
    <row r="29" spans="2:7">
      <c r="B29" s="1369"/>
      <c r="C29" s="1584"/>
      <c r="D29" s="985"/>
      <c r="E29" s="985"/>
      <c r="F29" s="985"/>
      <c r="G29" s="1585"/>
    </row>
    <row r="30" spans="2:7">
      <c r="B30" s="263" t="s">
        <v>2345</v>
      </c>
      <c r="C30" s="640" t="s">
        <v>2346</v>
      </c>
      <c r="D30" s="640" t="s">
        <v>2346</v>
      </c>
      <c r="E30" s="640" t="s">
        <v>2346</v>
      </c>
      <c r="F30" s="640" t="s">
        <v>2346</v>
      </c>
      <c r="G30" s="1585"/>
    </row>
    <row r="31" spans="2:7" ht="16.149999999999999" thickBot="1">
      <c r="B31" s="1586"/>
      <c r="C31" s="1587"/>
      <c r="D31" s="1588"/>
      <c r="E31" s="1588"/>
      <c r="F31" s="1588"/>
      <c r="G31" s="1589"/>
    </row>
  </sheetData>
  <sheetProtection formatCells="0" formatColumns="0" formatRows="0" insertColumns="0" insertRows="0" insertHyperlinks="0" deleteColumns="0" deleteRows="0" sort="0" autoFilter="0" pivotTables="0"/>
  <hyperlinks>
    <hyperlink ref="I7" location="'F4 - FAR'!C5" display="'F4 - FAR'!C5" xr:uid="{00000000-0004-0000-1200-000000000000}"/>
  </hyperlinks>
  <pageMargins left="0.7" right="0.7" top="0.75" bottom="0.75" header="0.3" footer="0.3"/>
  <ignoredErrors>
    <ignoredError sqref="B1" evalError="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75"/>
  <sheetViews>
    <sheetView showGridLines="0" workbookViewId="0">
      <pane ySplit="8" topLeftCell="A9" activePane="bottomLeft" state="frozen"/>
      <selection pane="bottomLeft" activeCell="C46" sqref="C46"/>
    </sheetView>
  </sheetViews>
  <sheetFormatPr defaultColWidth="9.140625" defaultRowHeight="15.6"/>
  <cols>
    <col min="1" max="1" width="3.7109375" style="636" customWidth="1"/>
    <col min="2" max="2" width="14.5703125" style="447" customWidth="1"/>
    <col min="3" max="3" width="26.85546875" style="447" customWidth="1"/>
    <col min="4" max="4" width="10.140625" style="569" customWidth="1"/>
    <col min="5" max="5" width="15.140625" style="447" customWidth="1"/>
    <col min="6" max="6" width="10.42578125" style="447" customWidth="1"/>
    <col min="7" max="7" width="11.42578125" style="447" bestFit="1" customWidth="1"/>
    <col min="8" max="9" width="13.28515625" style="447" bestFit="1" customWidth="1"/>
    <col min="10" max="10" width="11.28515625" style="447" bestFit="1" customWidth="1"/>
    <col min="11" max="11" width="15.28515625" style="447" customWidth="1"/>
    <col min="12" max="12" width="13.28515625" style="447" bestFit="1" customWidth="1"/>
    <col min="13" max="14" width="11.85546875" style="447" bestFit="1" customWidth="1"/>
    <col min="15" max="15" width="6.7109375" style="447" bestFit="1" customWidth="1"/>
    <col min="16" max="16" width="10.5703125" style="447" bestFit="1" customWidth="1"/>
    <col min="17" max="16384" width="9.140625" style="447"/>
  </cols>
  <sheetData>
    <row r="1" spans="1:16" ht="15.75" customHeight="1">
      <c r="B1" s="445"/>
      <c r="C1" s="445"/>
      <c r="D1" s="29"/>
      <c r="E1" s="445"/>
      <c r="F1" s="445"/>
      <c r="G1" s="445"/>
      <c r="H1" s="445"/>
      <c r="I1" s="445"/>
      <c r="J1" s="445"/>
      <c r="K1" s="29"/>
      <c r="L1" s="445"/>
      <c r="M1" s="446"/>
      <c r="N1" s="1290"/>
      <c r="O1" s="1290"/>
      <c r="P1" s="1290"/>
    </row>
    <row r="2" spans="1:16" s="448" customFormat="1" ht="15" customHeight="1">
      <c r="A2" s="531"/>
      <c r="B2" s="17" t="s">
        <v>14</v>
      </c>
      <c r="C2" s="26" t="str">
        <f>Index!C2</f>
        <v>Forest Car Company Ltd</v>
      </c>
      <c r="D2" s="686"/>
      <c r="E2" s="1292"/>
      <c r="F2" s="115" t="s">
        <v>15</v>
      </c>
      <c r="G2" s="17" t="str">
        <f>Index!H2</f>
        <v>Aratee</v>
      </c>
      <c r="H2" s="115" t="s">
        <v>9</v>
      </c>
      <c r="I2" s="18">
        <f>Index!J2</f>
        <v>45343</v>
      </c>
      <c r="J2" s="947"/>
      <c r="K2" s="947"/>
      <c r="L2" s="1292"/>
      <c r="M2" s="1292"/>
      <c r="N2" s="1292"/>
      <c r="O2" s="1292"/>
      <c r="P2" s="1292"/>
    </row>
    <row r="3" spans="1:16" s="448" customFormat="1" ht="15" customHeight="1">
      <c r="A3" s="531"/>
      <c r="B3" s="17" t="s">
        <v>1731</v>
      </c>
      <c r="C3" s="18">
        <f>Index!C3</f>
        <v>45260</v>
      </c>
      <c r="D3" s="687"/>
      <c r="E3" s="1292"/>
      <c r="F3" s="115" t="s">
        <v>17</v>
      </c>
      <c r="G3" s="17" t="str">
        <f>Index!H3</f>
        <v>Mitesh</v>
      </c>
      <c r="H3" s="115" t="s">
        <v>9</v>
      </c>
      <c r="I3" s="18">
        <f>Index!J3</f>
        <v>45352</v>
      </c>
      <c r="J3" s="947"/>
      <c r="K3" s="947"/>
      <c r="L3" s="1292"/>
      <c r="M3" s="1292"/>
      <c r="N3" s="1292"/>
      <c r="O3" s="1292"/>
      <c r="P3" s="1292"/>
    </row>
    <row r="4" spans="1:16">
      <c r="B4" s="449"/>
      <c r="C4" s="450"/>
      <c r="D4" s="688"/>
      <c r="E4" s="445"/>
      <c r="F4" s="445"/>
      <c r="G4" s="445"/>
      <c r="H4" s="445"/>
      <c r="I4" s="445"/>
      <c r="J4" s="445"/>
      <c r="K4" s="445"/>
      <c r="L4" s="445"/>
      <c r="M4" s="446"/>
      <c r="N4" s="1290"/>
      <c r="O4" s="1290"/>
      <c r="P4" s="1290"/>
    </row>
    <row r="5" spans="1:16">
      <c r="B5" s="449" t="s">
        <v>2347</v>
      </c>
      <c r="C5" s="445"/>
      <c r="D5" s="29"/>
      <c r="E5" s="445"/>
      <c r="F5" s="445"/>
      <c r="G5" s="445"/>
      <c r="H5" s="445"/>
      <c r="I5" s="445"/>
      <c r="J5" s="451"/>
      <c r="K5" s="451"/>
      <c r="L5" s="445"/>
      <c r="M5" s="1290"/>
      <c r="N5" s="1290"/>
      <c r="O5" s="1290"/>
      <c r="P5" s="1290"/>
    </row>
    <row r="6" spans="1:16" ht="16.149999999999999" thickBot="1">
      <c r="B6" s="1290"/>
      <c r="C6" s="1290"/>
      <c r="D6" s="1291"/>
      <c r="E6" s="1290"/>
      <c r="F6" s="1290"/>
      <c r="G6" s="1290"/>
      <c r="H6" s="1290"/>
      <c r="I6" s="1290"/>
      <c r="J6" s="1290"/>
      <c r="K6" s="1290"/>
      <c r="L6" s="1290"/>
      <c r="M6" s="1290"/>
      <c r="N6" s="1290"/>
      <c r="O6" s="1290"/>
      <c r="P6" s="1290"/>
    </row>
    <row r="7" spans="1:16" s="452" customFormat="1" ht="14.25" customHeight="1" thickBot="1">
      <c r="A7" s="637"/>
      <c r="B7" s="1081" t="s">
        <v>109</v>
      </c>
      <c r="C7" s="1081" t="s">
        <v>2348</v>
      </c>
      <c r="D7" s="1081" t="s">
        <v>2349</v>
      </c>
      <c r="E7" s="1171" t="s">
        <v>2350</v>
      </c>
      <c r="F7" s="1172"/>
      <c r="G7" s="1172"/>
      <c r="H7" s="1173"/>
      <c r="I7" s="1171" t="s">
        <v>2351</v>
      </c>
      <c r="J7" s="1172"/>
      <c r="K7" s="1172"/>
      <c r="L7" s="1173"/>
      <c r="M7" s="1171" t="s">
        <v>2352</v>
      </c>
      <c r="N7" s="1173"/>
    </row>
    <row r="8" spans="1:16" s="454" customFormat="1" ht="31.9" thickBot="1">
      <c r="A8" s="638"/>
      <c r="B8" s="1082"/>
      <c r="C8" s="1082"/>
      <c r="D8" s="1082"/>
      <c r="E8" s="436" t="s">
        <v>2332</v>
      </c>
      <c r="F8" s="436" t="s">
        <v>2353</v>
      </c>
      <c r="G8" s="436" t="s">
        <v>2334</v>
      </c>
      <c r="H8" s="436" t="s">
        <v>2335</v>
      </c>
      <c r="I8" s="436" t="s">
        <v>2332</v>
      </c>
      <c r="J8" s="436" t="s">
        <v>2354</v>
      </c>
      <c r="K8" s="436" t="s">
        <v>2355</v>
      </c>
      <c r="L8" s="436" t="s">
        <v>2335</v>
      </c>
      <c r="M8" s="453">
        <f>Info!C6</f>
        <v>45260</v>
      </c>
      <c r="N8" s="453" t="str">
        <f>Info!E6</f>
        <v>NA</v>
      </c>
    </row>
    <row r="9" spans="1:16" hidden="1">
      <c r="A9" s="636" t="str">
        <f>+B9</f>
        <v>Plant and Machinery</v>
      </c>
      <c r="B9" s="1167" t="s">
        <v>2356</v>
      </c>
      <c r="C9" s="1590"/>
      <c r="D9" s="1590"/>
      <c r="E9" s="1590"/>
      <c r="F9" s="1590"/>
      <c r="G9" s="1590"/>
      <c r="H9" s="1590"/>
      <c r="I9" s="1590"/>
      <c r="J9" s="1590"/>
      <c r="K9" s="1590"/>
      <c r="L9" s="1590"/>
      <c r="M9" s="1590"/>
      <c r="N9" s="1591"/>
      <c r="O9" s="1290"/>
      <c r="P9" s="1290"/>
    </row>
    <row r="10" spans="1:16" ht="16.149999999999999" hidden="1" thickBot="1">
      <c r="B10" s="1168"/>
      <c r="C10" s="1169"/>
      <c r="D10" s="1169"/>
      <c r="E10" s="1169"/>
      <c r="F10" s="1169"/>
      <c r="G10" s="1169"/>
      <c r="H10" s="1169"/>
      <c r="I10" s="1169"/>
      <c r="J10" s="1169"/>
      <c r="K10" s="1169"/>
      <c r="L10" s="1169"/>
      <c r="M10" s="1169"/>
      <c r="N10" s="1170"/>
      <c r="O10" s="1290"/>
      <c r="P10" s="1290"/>
    </row>
    <row r="11" spans="1:16" hidden="1">
      <c r="B11" s="768"/>
      <c r="C11" s="455" t="s">
        <v>2357</v>
      </c>
      <c r="D11" s="1592">
        <v>0.2</v>
      </c>
      <c r="E11" s="1593"/>
      <c r="F11" s="1593"/>
      <c r="G11" s="1593"/>
      <c r="H11" s="1593">
        <f>SUM(E11:G11)</f>
        <v>0</v>
      </c>
      <c r="I11" s="1593"/>
      <c r="J11" s="1593">
        <f>(H11-I11)*D11</f>
        <v>0</v>
      </c>
      <c r="K11" s="1593"/>
      <c r="L11" s="1593">
        <f>SUM(I11:K11)</f>
        <v>0</v>
      </c>
      <c r="M11" s="1593">
        <f>H11-L11</f>
        <v>0</v>
      </c>
      <c r="N11" s="1594">
        <f>E11-I11</f>
        <v>0</v>
      </c>
      <c r="O11" s="1290"/>
      <c r="P11" s="1595"/>
    </row>
    <row r="12" spans="1:16" hidden="1">
      <c r="B12" s="769"/>
      <c r="C12" s="767"/>
      <c r="D12" s="1596">
        <v>0.2</v>
      </c>
      <c r="E12" s="1597"/>
      <c r="F12" s="1597"/>
      <c r="G12" s="1597"/>
      <c r="H12" s="1598">
        <f>SUM(E12:G12)</f>
        <v>0</v>
      </c>
      <c r="I12" s="1597"/>
      <c r="J12" s="1599">
        <f>(H12-I12)*D12</f>
        <v>0</v>
      </c>
      <c r="K12" s="1597"/>
      <c r="L12" s="1598">
        <f>SUM(I12:K12)</f>
        <v>0</v>
      </c>
      <c r="M12" s="1598">
        <f t="shared" ref="M12" si="0">H12-L12</f>
        <v>0</v>
      </c>
      <c r="N12" s="1600">
        <f>E12-I12</f>
        <v>0</v>
      </c>
      <c r="O12" s="1290"/>
      <c r="P12" s="1290"/>
    </row>
    <row r="13" spans="1:16" hidden="1">
      <c r="B13" s="1601"/>
      <c r="C13" s="1597"/>
      <c r="D13" s="1596">
        <v>0.2</v>
      </c>
      <c r="E13" s="1597"/>
      <c r="F13" s="1597"/>
      <c r="G13" s="1597"/>
      <c r="H13" s="1598">
        <f t="shared" ref="H13:H16" si="1">SUM(E13:G13)</f>
        <v>0</v>
      </c>
      <c r="I13" s="1597"/>
      <c r="J13" s="1597">
        <f t="shared" ref="J13:J16" si="2">(H13-I13)*D13</f>
        <v>0</v>
      </c>
      <c r="K13" s="1597"/>
      <c r="L13" s="1598">
        <f t="shared" ref="L13:L16" si="3">SUM(I13:K13)</f>
        <v>0</v>
      </c>
      <c r="M13" s="1598">
        <f t="shared" ref="M13:M16" si="4">H13-L13</f>
        <v>0</v>
      </c>
      <c r="N13" s="1600">
        <f t="shared" ref="N13:N16" si="5">E13-I13</f>
        <v>0</v>
      </c>
      <c r="O13" s="1290"/>
      <c r="P13" s="1290"/>
    </row>
    <row r="14" spans="1:16" hidden="1">
      <c r="B14" s="1601"/>
      <c r="C14" s="1597"/>
      <c r="D14" s="1596">
        <v>0.2</v>
      </c>
      <c r="E14" s="1597"/>
      <c r="F14" s="1597"/>
      <c r="G14" s="1597"/>
      <c r="H14" s="1598">
        <f t="shared" si="1"/>
        <v>0</v>
      </c>
      <c r="I14" s="1597"/>
      <c r="J14" s="1597">
        <f t="shared" si="2"/>
        <v>0</v>
      </c>
      <c r="K14" s="1597"/>
      <c r="L14" s="1598">
        <f t="shared" si="3"/>
        <v>0</v>
      </c>
      <c r="M14" s="1598">
        <f t="shared" si="4"/>
        <v>0</v>
      </c>
      <c r="N14" s="1600">
        <f t="shared" si="5"/>
        <v>0</v>
      </c>
      <c r="O14" s="1290"/>
      <c r="P14" s="1290"/>
    </row>
    <row r="15" spans="1:16" hidden="1">
      <c r="B15" s="1601"/>
      <c r="C15" s="1597"/>
      <c r="D15" s="1596">
        <v>0.2</v>
      </c>
      <c r="E15" s="1597"/>
      <c r="F15" s="1597"/>
      <c r="G15" s="1597"/>
      <c r="H15" s="1598">
        <f t="shared" si="1"/>
        <v>0</v>
      </c>
      <c r="I15" s="1597"/>
      <c r="J15" s="1597">
        <f t="shared" si="2"/>
        <v>0</v>
      </c>
      <c r="K15" s="1597"/>
      <c r="L15" s="1598">
        <f t="shared" si="3"/>
        <v>0</v>
      </c>
      <c r="M15" s="1598">
        <f t="shared" si="4"/>
        <v>0</v>
      </c>
      <c r="N15" s="1600">
        <f t="shared" si="5"/>
        <v>0</v>
      </c>
      <c r="O15" s="1290"/>
      <c r="P15" s="1290"/>
    </row>
    <row r="16" spans="1:16" hidden="1">
      <c r="B16" s="1601"/>
      <c r="C16" s="1597"/>
      <c r="D16" s="1596">
        <v>0.2</v>
      </c>
      <c r="E16" s="1597"/>
      <c r="F16" s="1597"/>
      <c r="G16" s="1597"/>
      <c r="H16" s="1598">
        <f t="shared" si="1"/>
        <v>0</v>
      </c>
      <c r="I16" s="1597"/>
      <c r="J16" s="1597">
        <f t="shared" si="2"/>
        <v>0</v>
      </c>
      <c r="K16" s="1597"/>
      <c r="L16" s="1598">
        <f t="shared" si="3"/>
        <v>0</v>
      </c>
      <c r="M16" s="1598">
        <f t="shared" si="4"/>
        <v>0</v>
      </c>
      <c r="N16" s="1600">
        <f t="shared" si="5"/>
        <v>0</v>
      </c>
      <c r="O16" s="1290"/>
      <c r="P16" s="1290"/>
    </row>
    <row r="17" spans="1:16" hidden="1">
      <c r="B17" s="769"/>
      <c r="C17" s="1597"/>
      <c r="D17" s="1602"/>
      <c r="E17" s="1597"/>
      <c r="F17" s="1597"/>
      <c r="G17" s="1597"/>
      <c r="H17" s="1597"/>
      <c r="I17" s="1597"/>
      <c r="J17" s="1597"/>
      <c r="K17" s="1597"/>
      <c r="L17" s="1597"/>
      <c r="M17" s="1597"/>
      <c r="N17" s="1603"/>
      <c r="O17" s="1290"/>
      <c r="P17" s="1290"/>
    </row>
    <row r="18" spans="1:16" ht="16.149999999999999" hidden="1" thickBot="1">
      <c r="B18" s="1604"/>
      <c r="C18" s="690" t="s">
        <v>2358</v>
      </c>
      <c r="D18" s="1605"/>
      <c r="E18" s="456">
        <f t="shared" ref="E18:N18" si="6">SUM(E11:E16)</f>
        <v>0</v>
      </c>
      <c r="F18" s="456">
        <f t="shared" si="6"/>
        <v>0</v>
      </c>
      <c r="G18" s="456">
        <f t="shared" si="6"/>
        <v>0</v>
      </c>
      <c r="H18" s="456">
        <f t="shared" si="6"/>
        <v>0</v>
      </c>
      <c r="I18" s="456">
        <f t="shared" si="6"/>
        <v>0</v>
      </c>
      <c r="J18" s="456">
        <f t="shared" si="6"/>
        <v>0</v>
      </c>
      <c r="K18" s="456">
        <f t="shared" si="6"/>
        <v>0</v>
      </c>
      <c r="L18" s="456">
        <f t="shared" si="6"/>
        <v>0</v>
      </c>
      <c r="M18" s="456">
        <f t="shared" si="6"/>
        <v>0</v>
      </c>
      <c r="N18" s="457">
        <f t="shared" si="6"/>
        <v>0</v>
      </c>
      <c r="O18" s="1290"/>
      <c r="P18" s="1290"/>
    </row>
    <row r="19" spans="1:16">
      <c r="A19" s="636" t="str">
        <f>+B19</f>
        <v>Fixtures and Fittings</v>
      </c>
      <c r="B19" s="1168" t="s">
        <v>2359</v>
      </c>
      <c r="C19" s="1169"/>
      <c r="D19" s="1169"/>
      <c r="E19" s="1169"/>
      <c r="F19" s="1169"/>
      <c r="G19" s="1169"/>
      <c r="H19" s="1169"/>
      <c r="I19" s="1169"/>
      <c r="J19" s="1169"/>
      <c r="K19" s="1169"/>
      <c r="L19" s="1169"/>
      <c r="M19" s="1169"/>
      <c r="N19" s="1170"/>
      <c r="O19" s="1290"/>
      <c r="P19" s="1290"/>
    </row>
    <row r="20" spans="1:16" ht="16.149999999999999" thickBot="1">
      <c r="B20" s="1168"/>
      <c r="C20" s="1169"/>
      <c r="D20" s="1169"/>
      <c r="E20" s="1169"/>
      <c r="F20" s="1169"/>
      <c r="G20" s="1169"/>
      <c r="H20" s="1169"/>
      <c r="I20" s="1169"/>
      <c r="J20" s="1169"/>
      <c r="K20" s="1169"/>
      <c r="L20" s="1169"/>
      <c r="M20" s="1169"/>
      <c r="N20" s="1170"/>
      <c r="O20" s="1290"/>
      <c r="P20" s="1290"/>
    </row>
    <row r="21" spans="1:16">
      <c r="B21" s="768"/>
      <c r="C21" s="455" t="s">
        <v>2357</v>
      </c>
      <c r="D21" s="1592">
        <v>0.2</v>
      </c>
      <c r="E21" s="1593"/>
      <c r="F21" s="1593"/>
      <c r="G21" s="1593"/>
      <c r="H21" s="1593">
        <f>SUM(E21:G21)</f>
        <v>0</v>
      </c>
      <c r="I21" s="1593"/>
      <c r="J21" s="1593">
        <f>(H21-I21)*D21</f>
        <v>0</v>
      </c>
      <c r="K21" s="1593"/>
      <c r="L21" s="1593">
        <f>SUM(I21:K21)</f>
        <v>0</v>
      </c>
      <c r="M21" s="1593">
        <f t="shared" ref="M21" si="7">H21-L21</f>
        <v>0</v>
      </c>
      <c r="N21" s="1594">
        <f>E21-I21</f>
        <v>0</v>
      </c>
      <c r="O21" s="1290"/>
      <c r="P21" s="1595"/>
    </row>
    <row r="22" spans="1:16">
      <c r="B22" s="1601">
        <v>44990</v>
      </c>
      <c r="C22" s="1606" t="s">
        <v>2359</v>
      </c>
      <c r="D22" s="1596">
        <v>0.2</v>
      </c>
      <c r="E22" s="1597"/>
      <c r="F22" s="1597">
        <f>F74</f>
        <v>599</v>
      </c>
      <c r="G22" s="1597"/>
      <c r="H22" s="1598">
        <f>SUM(E22:G22)</f>
        <v>599</v>
      </c>
      <c r="I22" s="1597"/>
      <c r="J22" s="1597">
        <f>(H22-I22)*D22/12*9</f>
        <v>89.850000000000009</v>
      </c>
      <c r="K22" s="1597"/>
      <c r="L22" s="1598">
        <f>SUM(I22:K22)</f>
        <v>89.850000000000009</v>
      </c>
      <c r="M22" s="1598">
        <f t="shared" ref="M22:M28" si="8">H22-L22</f>
        <v>509.15</v>
      </c>
      <c r="N22" s="1600">
        <f t="shared" ref="N22:N28" si="9">E22-I22</f>
        <v>0</v>
      </c>
      <c r="O22" s="1290"/>
      <c r="P22" s="1290"/>
    </row>
    <row r="23" spans="1:16">
      <c r="B23" s="1601"/>
      <c r="C23" s="1606"/>
      <c r="D23" s="1596">
        <v>0.2</v>
      </c>
      <c r="E23" s="1597"/>
      <c r="F23" s="1597"/>
      <c r="G23" s="1597"/>
      <c r="H23" s="1598">
        <f t="shared" ref="H23:H28" si="10">SUM(E23:G23)</f>
        <v>0</v>
      </c>
      <c r="I23" s="1597"/>
      <c r="J23" s="1597">
        <f t="shared" ref="J23:J28" si="11">(H23-I23)*D23</f>
        <v>0</v>
      </c>
      <c r="K23" s="1597"/>
      <c r="L23" s="1598">
        <f t="shared" ref="L23:L28" si="12">SUM(I23:K23)</f>
        <v>0</v>
      </c>
      <c r="M23" s="1598">
        <f t="shared" si="8"/>
        <v>0</v>
      </c>
      <c r="N23" s="1600">
        <f t="shared" si="9"/>
        <v>0</v>
      </c>
      <c r="O23" s="1290"/>
      <c r="P23" s="1290"/>
    </row>
    <row r="24" spans="1:16" hidden="1">
      <c r="B24" s="1601"/>
      <c r="C24" s="1606"/>
      <c r="D24" s="1596">
        <v>0.2</v>
      </c>
      <c r="E24" s="1597"/>
      <c r="F24" s="1597"/>
      <c r="G24" s="1597"/>
      <c r="H24" s="1598">
        <f t="shared" si="10"/>
        <v>0</v>
      </c>
      <c r="I24" s="1597"/>
      <c r="J24" s="1597">
        <f t="shared" si="11"/>
        <v>0</v>
      </c>
      <c r="K24" s="1597"/>
      <c r="L24" s="1598">
        <f t="shared" si="12"/>
        <v>0</v>
      </c>
      <c r="M24" s="1598">
        <f t="shared" si="8"/>
        <v>0</v>
      </c>
      <c r="N24" s="1600">
        <f t="shared" si="9"/>
        <v>0</v>
      </c>
      <c r="O24" s="1290"/>
      <c r="P24" s="1290"/>
    </row>
    <row r="25" spans="1:16" hidden="1">
      <c r="B25" s="1601"/>
      <c r="C25" s="1606"/>
      <c r="D25" s="1596">
        <v>0.2</v>
      </c>
      <c r="E25" s="1597"/>
      <c r="F25" s="1597"/>
      <c r="G25" s="1597"/>
      <c r="H25" s="1598">
        <f t="shared" si="10"/>
        <v>0</v>
      </c>
      <c r="I25" s="1597"/>
      <c r="J25" s="1597">
        <f t="shared" si="11"/>
        <v>0</v>
      </c>
      <c r="K25" s="1597"/>
      <c r="L25" s="1598">
        <f t="shared" si="12"/>
        <v>0</v>
      </c>
      <c r="M25" s="1598">
        <f t="shared" si="8"/>
        <v>0</v>
      </c>
      <c r="N25" s="1600">
        <f t="shared" si="9"/>
        <v>0</v>
      </c>
      <c r="O25" s="1290"/>
      <c r="P25" s="1290"/>
    </row>
    <row r="26" spans="1:16" hidden="1">
      <c r="B26" s="1601"/>
      <c r="C26" s="1606"/>
      <c r="D26" s="1596">
        <v>0.2</v>
      </c>
      <c r="E26" s="1597"/>
      <c r="F26" s="1597"/>
      <c r="G26" s="1597"/>
      <c r="H26" s="1598">
        <f t="shared" si="10"/>
        <v>0</v>
      </c>
      <c r="I26" s="1597"/>
      <c r="J26" s="1597">
        <f t="shared" si="11"/>
        <v>0</v>
      </c>
      <c r="K26" s="1597"/>
      <c r="L26" s="1598">
        <f t="shared" si="12"/>
        <v>0</v>
      </c>
      <c r="M26" s="1598">
        <f t="shared" si="8"/>
        <v>0</v>
      </c>
      <c r="N26" s="1600">
        <f t="shared" si="9"/>
        <v>0</v>
      </c>
      <c r="O26" s="1290"/>
      <c r="P26" s="1290"/>
    </row>
    <row r="27" spans="1:16" hidden="1">
      <c r="B27" s="1601"/>
      <c r="C27" s="1606"/>
      <c r="D27" s="1596">
        <v>0.2</v>
      </c>
      <c r="E27" s="1597"/>
      <c r="F27" s="1597"/>
      <c r="G27" s="1597"/>
      <c r="H27" s="1598">
        <f t="shared" si="10"/>
        <v>0</v>
      </c>
      <c r="I27" s="1597"/>
      <c r="J27" s="1597">
        <f t="shared" si="11"/>
        <v>0</v>
      </c>
      <c r="K27" s="1597"/>
      <c r="L27" s="1598">
        <f t="shared" si="12"/>
        <v>0</v>
      </c>
      <c r="M27" s="1598">
        <f t="shared" si="8"/>
        <v>0</v>
      </c>
      <c r="N27" s="1600">
        <f t="shared" si="9"/>
        <v>0</v>
      </c>
      <c r="O27" s="1290"/>
      <c r="P27" s="1290"/>
    </row>
    <row r="28" spans="1:16" hidden="1">
      <c r="B28" s="770"/>
      <c r="C28" s="1606"/>
      <c r="D28" s="1596">
        <v>0.2</v>
      </c>
      <c r="E28" s="1597"/>
      <c r="F28" s="1597"/>
      <c r="G28" s="1597"/>
      <c r="H28" s="1598">
        <f t="shared" si="10"/>
        <v>0</v>
      </c>
      <c r="I28" s="1597"/>
      <c r="J28" s="1597">
        <f t="shared" si="11"/>
        <v>0</v>
      </c>
      <c r="K28" s="1597"/>
      <c r="L28" s="1598">
        <f t="shared" si="12"/>
        <v>0</v>
      </c>
      <c r="M28" s="1598">
        <f t="shared" si="8"/>
        <v>0</v>
      </c>
      <c r="N28" s="1600">
        <f t="shared" si="9"/>
        <v>0</v>
      </c>
      <c r="O28" s="1290"/>
      <c r="P28" s="1290"/>
    </row>
    <row r="29" spans="1:16">
      <c r="B29" s="769"/>
      <c r="C29" s="1606"/>
      <c r="D29" s="1607"/>
      <c r="E29" s="1597"/>
      <c r="F29" s="1597"/>
      <c r="G29" s="1597"/>
      <c r="H29" s="1597"/>
      <c r="I29" s="1597"/>
      <c r="J29" s="1597"/>
      <c r="K29" s="1597"/>
      <c r="L29" s="1597"/>
      <c r="M29" s="1597"/>
      <c r="N29" s="1603"/>
      <c r="O29" s="1290"/>
      <c r="P29" s="1290"/>
    </row>
    <row r="30" spans="1:16" ht="16.149999999999999" thickBot="1">
      <c r="B30" s="1604"/>
      <c r="C30" s="690" t="s">
        <v>2358</v>
      </c>
      <c r="D30" s="1608"/>
      <c r="E30" s="456">
        <f t="shared" ref="E30:N30" si="13">SUM(E21:E28)</f>
        <v>0</v>
      </c>
      <c r="F30" s="456">
        <f t="shared" si="13"/>
        <v>599</v>
      </c>
      <c r="G30" s="456">
        <f t="shared" si="13"/>
        <v>0</v>
      </c>
      <c r="H30" s="456">
        <f t="shared" si="13"/>
        <v>599</v>
      </c>
      <c r="I30" s="456">
        <f t="shared" si="13"/>
        <v>0</v>
      </c>
      <c r="J30" s="456">
        <f t="shared" si="13"/>
        <v>89.850000000000009</v>
      </c>
      <c r="K30" s="456">
        <f t="shared" si="13"/>
        <v>0</v>
      </c>
      <c r="L30" s="456">
        <f t="shared" si="13"/>
        <v>89.850000000000009</v>
      </c>
      <c r="M30" s="456">
        <f t="shared" si="13"/>
        <v>509.15</v>
      </c>
      <c r="N30" s="457">
        <f t="shared" si="13"/>
        <v>0</v>
      </c>
      <c r="O30" s="1290"/>
      <c r="P30" s="1290"/>
    </row>
    <row r="31" spans="1:16" hidden="1">
      <c r="A31" s="636" t="str">
        <f>+B31</f>
        <v>Motor Vehicles</v>
      </c>
      <c r="B31" s="1168" t="s">
        <v>2360</v>
      </c>
      <c r="C31" s="1169"/>
      <c r="D31" s="1169"/>
      <c r="E31" s="1169"/>
      <c r="F31" s="1169"/>
      <c r="G31" s="1169"/>
      <c r="H31" s="1169"/>
      <c r="I31" s="1169"/>
      <c r="J31" s="1169"/>
      <c r="K31" s="1169"/>
      <c r="L31" s="1169"/>
      <c r="M31" s="1169"/>
      <c r="N31" s="1170"/>
      <c r="O31" s="1290"/>
      <c r="P31" s="1290"/>
    </row>
    <row r="32" spans="1:16" ht="16.149999999999999" hidden="1" thickBot="1">
      <c r="B32" s="1168"/>
      <c r="C32" s="1169"/>
      <c r="D32" s="1169"/>
      <c r="E32" s="1169"/>
      <c r="F32" s="1169"/>
      <c r="G32" s="1169"/>
      <c r="H32" s="1169"/>
      <c r="I32" s="1169"/>
      <c r="J32" s="1169"/>
      <c r="K32" s="1169"/>
      <c r="L32" s="1169"/>
      <c r="M32" s="1169"/>
      <c r="N32" s="1170"/>
      <c r="O32" s="1290"/>
      <c r="P32" s="1290"/>
    </row>
    <row r="33" spans="1:16" hidden="1">
      <c r="B33" s="768"/>
      <c r="C33" s="455" t="s">
        <v>2357</v>
      </c>
      <c r="D33" s="1592">
        <v>0.2</v>
      </c>
      <c r="E33" s="1593"/>
      <c r="F33" s="1593"/>
      <c r="G33" s="1593"/>
      <c r="H33" s="1593">
        <f>SUM(E33:G33)</f>
        <v>0</v>
      </c>
      <c r="I33" s="1593"/>
      <c r="J33" s="1593">
        <f>(H33-I33)*D33</f>
        <v>0</v>
      </c>
      <c r="K33" s="1593"/>
      <c r="L33" s="1593">
        <f>SUM(I33:K33)</f>
        <v>0</v>
      </c>
      <c r="M33" s="1593">
        <f t="shared" ref="M33" si="14">H33-L33</f>
        <v>0</v>
      </c>
      <c r="N33" s="1594">
        <f>E33-I33</f>
        <v>0</v>
      </c>
      <c r="O33" s="1290"/>
      <c r="P33" s="1595"/>
    </row>
    <row r="34" spans="1:16" hidden="1">
      <c r="B34" s="1601"/>
      <c r="C34" s="1606"/>
      <c r="D34" s="1596">
        <v>0.2</v>
      </c>
      <c r="E34" s="1597"/>
      <c r="F34" s="1597"/>
      <c r="G34" s="1597"/>
      <c r="H34" s="1597">
        <f>SUM(E34:G34)</f>
        <v>0</v>
      </c>
      <c r="I34" s="1597"/>
      <c r="J34" s="1597">
        <f>(H34-I34)*D34</f>
        <v>0</v>
      </c>
      <c r="K34" s="1597"/>
      <c r="L34" s="1598">
        <f>SUM(I34:K34)</f>
        <v>0</v>
      </c>
      <c r="M34" s="1598">
        <f t="shared" ref="M34" si="15">H34-L34</f>
        <v>0</v>
      </c>
      <c r="N34" s="1600">
        <f>E34-I34</f>
        <v>0</v>
      </c>
      <c r="O34" s="1290"/>
      <c r="P34" s="1290"/>
    </row>
    <row r="35" spans="1:16" hidden="1">
      <c r="B35" s="1601"/>
      <c r="C35" s="1606"/>
      <c r="D35" s="1596">
        <v>0.2</v>
      </c>
      <c r="E35" s="1597"/>
      <c r="F35" s="1597"/>
      <c r="G35" s="1597"/>
      <c r="H35" s="1597">
        <f>SUM(E35:G35)</f>
        <v>0</v>
      </c>
      <c r="I35" s="1597"/>
      <c r="J35" s="1597">
        <f t="shared" ref="J35:J40" si="16">(H35-I35)*D35</f>
        <v>0</v>
      </c>
      <c r="K35" s="1597"/>
      <c r="L35" s="1598">
        <f t="shared" ref="L35:L38" si="17">SUM(I35:K35)</f>
        <v>0</v>
      </c>
      <c r="M35" s="1598">
        <f t="shared" ref="M35:M38" si="18">H35-L35</f>
        <v>0</v>
      </c>
      <c r="N35" s="1600">
        <f t="shared" ref="N35:N38" si="19">E35-I35</f>
        <v>0</v>
      </c>
      <c r="O35" s="1290"/>
      <c r="P35" s="1290"/>
    </row>
    <row r="36" spans="1:16" hidden="1">
      <c r="B36" s="1601"/>
      <c r="C36" s="1606"/>
      <c r="D36" s="1596">
        <v>0.2</v>
      </c>
      <c r="E36" s="1597"/>
      <c r="F36" s="1597"/>
      <c r="G36" s="1597"/>
      <c r="H36" s="1597">
        <f>SUM(E36:G36)</f>
        <v>0</v>
      </c>
      <c r="I36" s="1597"/>
      <c r="J36" s="1597">
        <f t="shared" si="16"/>
        <v>0</v>
      </c>
      <c r="K36" s="1597"/>
      <c r="L36" s="1598">
        <f t="shared" si="17"/>
        <v>0</v>
      </c>
      <c r="M36" s="1598">
        <f t="shared" si="18"/>
        <v>0</v>
      </c>
      <c r="N36" s="1600">
        <f t="shared" si="19"/>
        <v>0</v>
      </c>
      <c r="O36" s="1290"/>
      <c r="P36" s="1290"/>
    </row>
    <row r="37" spans="1:16" hidden="1">
      <c r="B37" s="1601"/>
      <c r="C37" s="1606"/>
      <c r="D37" s="1596">
        <v>0.2</v>
      </c>
      <c r="E37" s="1597"/>
      <c r="F37" s="1597"/>
      <c r="G37" s="1597"/>
      <c r="H37" s="1597">
        <f t="shared" ref="H37:H40" si="20">SUM(E37:G37)</f>
        <v>0</v>
      </c>
      <c r="I37" s="1597"/>
      <c r="J37" s="1597">
        <f t="shared" si="16"/>
        <v>0</v>
      </c>
      <c r="K37" s="1597"/>
      <c r="L37" s="1598">
        <f t="shared" si="17"/>
        <v>0</v>
      </c>
      <c r="M37" s="1598">
        <f t="shared" si="18"/>
        <v>0</v>
      </c>
      <c r="N37" s="1600">
        <f t="shared" si="19"/>
        <v>0</v>
      </c>
      <c r="O37" s="1290"/>
      <c r="P37" s="1290"/>
    </row>
    <row r="38" spans="1:16" hidden="1">
      <c r="B38" s="1601"/>
      <c r="C38" s="1606"/>
      <c r="D38" s="1596">
        <v>0.2</v>
      </c>
      <c r="E38" s="1597"/>
      <c r="F38" s="1597"/>
      <c r="G38" s="1597"/>
      <c r="H38" s="1597">
        <f t="shared" si="20"/>
        <v>0</v>
      </c>
      <c r="I38" s="1597"/>
      <c r="J38" s="1597">
        <f t="shared" si="16"/>
        <v>0</v>
      </c>
      <c r="K38" s="1597"/>
      <c r="L38" s="1598">
        <f t="shared" si="17"/>
        <v>0</v>
      </c>
      <c r="M38" s="1598">
        <f t="shared" si="18"/>
        <v>0</v>
      </c>
      <c r="N38" s="1600">
        <f t="shared" si="19"/>
        <v>0</v>
      </c>
      <c r="O38" s="1290"/>
      <c r="P38" s="1290"/>
    </row>
    <row r="39" spans="1:16" hidden="1">
      <c r="B39" s="1601"/>
      <c r="C39" s="1606"/>
      <c r="D39" s="1596">
        <v>0.2</v>
      </c>
      <c r="E39" s="1597"/>
      <c r="F39" s="1597"/>
      <c r="G39" s="1597"/>
      <c r="H39" s="1597">
        <f t="shared" si="20"/>
        <v>0</v>
      </c>
      <c r="I39" s="1597"/>
      <c r="J39" s="1597">
        <f t="shared" si="16"/>
        <v>0</v>
      </c>
      <c r="K39" s="1609"/>
      <c r="L39" s="1598">
        <f t="shared" ref="L39:L40" si="21">SUM(I39:K39)</f>
        <v>0</v>
      </c>
      <c r="M39" s="1598">
        <f t="shared" ref="M39:M40" si="22">H39-L39</f>
        <v>0</v>
      </c>
      <c r="N39" s="1600">
        <f t="shared" ref="N39:N40" si="23">E39-I39</f>
        <v>0</v>
      </c>
      <c r="O39" s="1290"/>
      <c r="P39" s="1290"/>
    </row>
    <row r="40" spans="1:16" hidden="1">
      <c r="B40" s="1601"/>
      <c r="C40" s="1606"/>
      <c r="D40" s="1596">
        <v>0.2</v>
      </c>
      <c r="E40" s="1597"/>
      <c r="F40" s="1597"/>
      <c r="G40" s="1597"/>
      <c r="H40" s="1597">
        <f t="shared" si="20"/>
        <v>0</v>
      </c>
      <c r="I40" s="1597"/>
      <c r="J40" s="1597">
        <f t="shared" si="16"/>
        <v>0</v>
      </c>
      <c r="K40" s="1609"/>
      <c r="L40" s="1598">
        <f t="shared" si="21"/>
        <v>0</v>
      </c>
      <c r="M40" s="1598">
        <f t="shared" si="22"/>
        <v>0</v>
      </c>
      <c r="N40" s="1600">
        <f t="shared" si="23"/>
        <v>0</v>
      </c>
      <c r="O40" s="1290"/>
      <c r="P40" s="1290"/>
    </row>
    <row r="41" spans="1:16" hidden="1">
      <c r="B41" s="769"/>
      <c r="C41" s="1606"/>
      <c r="D41" s="1607"/>
      <c r="E41" s="1597"/>
      <c r="F41" s="1597"/>
      <c r="G41" s="1597"/>
      <c r="H41" s="1597"/>
      <c r="I41" s="1597"/>
      <c r="J41" s="1597"/>
      <c r="K41" s="1597"/>
      <c r="L41" s="1597"/>
      <c r="M41" s="1597"/>
      <c r="N41" s="1600"/>
      <c r="O41" s="1290"/>
      <c r="P41" s="1290"/>
    </row>
    <row r="42" spans="1:16" ht="16.149999999999999" hidden="1" thickBot="1">
      <c r="B42" s="1604"/>
      <c r="C42" s="690" t="s">
        <v>2358</v>
      </c>
      <c r="D42" s="1608"/>
      <c r="E42" s="456">
        <f t="shared" ref="E42:N42" si="24">SUM(E33:E41)</f>
        <v>0</v>
      </c>
      <c r="F42" s="456">
        <f t="shared" si="24"/>
        <v>0</v>
      </c>
      <c r="G42" s="458">
        <f t="shared" si="24"/>
        <v>0</v>
      </c>
      <c r="H42" s="456">
        <f t="shared" si="24"/>
        <v>0</v>
      </c>
      <c r="I42" s="456">
        <f t="shared" si="24"/>
        <v>0</v>
      </c>
      <c r="J42" s="456">
        <f t="shared" si="24"/>
        <v>0</v>
      </c>
      <c r="K42" s="458">
        <f t="shared" si="24"/>
        <v>0</v>
      </c>
      <c r="L42" s="456">
        <f t="shared" si="24"/>
        <v>0</v>
      </c>
      <c r="M42" s="456">
        <f t="shared" si="24"/>
        <v>0</v>
      </c>
      <c r="N42" s="457">
        <f t="shared" si="24"/>
        <v>0</v>
      </c>
      <c r="O42" s="1290"/>
      <c r="P42" s="1610"/>
    </row>
    <row r="43" spans="1:16">
      <c r="A43" s="636" t="str">
        <f>+B43</f>
        <v>Computer Equipment</v>
      </c>
      <c r="B43" s="1168" t="s">
        <v>41</v>
      </c>
      <c r="C43" s="1169"/>
      <c r="D43" s="1169"/>
      <c r="E43" s="1169"/>
      <c r="F43" s="1169"/>
      <c r="G43" s="1169"/>
      <c r="H43" s="1169"/>
      <c r="I43" s="1169"/>
      <c r="J43" s="1169"/>
      <c r="K43" s="1169"/>
      <c r="L43" s="1169"/>
      <c r="M43" s="1169"/>
      <c r="N43" s="1170"/>
      <c r="O43" s="1290"/>
      <c r="P43" s="1290"/>
    </row>
    <row r="44" spans="1:16" ht="16.149999999999999" thickBot="1">
      <c r="B44" s="1168"/>
      <c r="C44" s="1169"/>
      <c r="D44" s="1169"/>
      <c r="E44" s="1169"/>
      <c r="F44" s="1169"/>
      <c r="G44" s="1169"/>
      <c r="H44" s="1169"/>
      <c r="I44" s="1169"/>
      <c r="J44" s="1169"/>
      <c r="K44" s="1169"/>
      <c r="L44" s="1169"/>
      <c r="M44" s="1169"/>
      <c r="N44" s="1170"/>
      <c r="O44" s="1290"/>
      <c r="P44" s="1290"/>
    </row>
    <row r="45" spans="1:16">
      <c r="B45" s="768"/>
      <c r="C45" s="455" t="s">
        <v>2357</v>
      </c>
      <c r="D45" s="1592">
        <v>0.2</v>
      </c>
      <c r="E45" s="1593"/>
      <c r="F45" s="1593"/>
      <c r="G45" s="1593"/>
      <c r="H45" s="1593">
        <f>SUM(E45:G45)</f>
        <v>0</v>
      </c>
      <c r="I45" s="1593"/>
      <c r="J45" s="1593">
        <f>(H45-I45)*D45</f>
        <v>0</v>
      </c>
      <c r="K45" s="1593"/>
      <c r="L45" s="1593">
        <f>SUM(I45:K45)</f>
        <v>0</v>
      </c>
      <c r="M45" s="1593">
        <f t="shared" ref="M45:M52" si="25">H45-L45</f>
        <v>0</v>
      </c>
      <c r="N45" s="1594">
        <f>E45-I45</f>
        <v>0</v>
      </c>
      <c r="O45" s="1290"/>
      <c r="P45" s="1290"/>
    </row>
    <row r="46" spans="1:16">
      <c r="B46" s="1601">
        <v>45174</v>
      </c>
      <c r="C46" s="1606" t="s">
        <v>2361</v>
      </c>
      <c r="D46" s="1596">
        <v>0.2</v>
      </c>
      <c r="E46" s="1597"/>
      <c r="F46" s="1597">
        <f>D65</f>
        <v>1653.33</v>
      </c>
      <c r="G46" s="1597"/>
      <c r="H46" s="1597">
        <f>SUM(E46:G46)</f>
        <v>1653.33</v>
      </c>
      <c r="I46" s="1597"/>
      <c r="J46" s="1597">
        <f>(H46-I46)*D46/12*3</f>
        <v>82.666499999999999</v>
      </c>
      <c r="K46" s="1597"/>
      <c r="L46" s="1598">
        <f>SUM(I46:K46)</f>
        <v>82.666499999999999</v>
      </c>
      <c r="M46" s="1598">
        <f t="shared" si="25"/>
        <v>1570.6634999999999</v>
      </c>
      <c r="N46" s="1600">
        <f>E46-I46</f>
        <v>0</v>
      </c>
      <c r="O46" s="1290"/>
      <c r="P46" s="1290"/>
    </row>
    <row r="47" spans="1:16">
      <c r="B47" s="1601"/>
      <c r="C47" s="1606"/>
      <c r="D47" s="1596">
        <v>0.2</v>
      </c>
      <c r="E47" s="1597"/>
      <c r="F47" s="1597"/>
      <c r="G47" s="1597"/>
      <c r="H47" s="1597">
        <f>SUM(E47:G47)</f>
        <v>0</v>
      </c>
      <c r="I47" s="1597"/>
      <c r="J47" s="1597">
        <f t="shared" ref="J47:J52" si="26">(H47-I47)*D47</f>
        <v>0</v>
      </c>
      <c r="K47" s="1597"/>
      <c r="L47" s="1598">
        <f t="shared" ref="L47:L50" si="27">SUM(I47:K47)</f>
        <v>0</v>
      </c>
      <c r="M47" s="1598">
        <f t="shared" si="25"/>
        <v>0</v>
      </c>
      <c r="N47" s="1600">
        <f t="shared" ref="N47:N52" si="28">E47-I47</f>
        <v>0</v>
      </c>
      <c r="O47" s="1290"/>
      <c r="P47" s="1290"/>
    </row>
    <row r="48" spans="1:16" hidden="1">
      <c r="B48" s="1601"/>
      <c r="C48" s="1606"/>
      <c r="D48" s="1596">
        <v>0.2</v>
      </c>
      <c r="E48" s="1597"/>
      <c r="F48" s="1597"/>
      <c r="G48" s="1597"/>
      <c r="H48" s="1597">
        <f>SUM(E48:G48)</f>
        <v>0</v>
      </c>
      <c r="I48" s="1597"/>
      <c r="J48" s="1597">
        <f t="shared" si="26"/>
        <v>0</v>
      </c>
      <c r="K48" s="1597"/>
      <c r="L48" s="1598">
        <f t="shared" si="27"/>
        <v>0</v>
      </c>
      <c r="M48" s="1598">
        <f t="shared" si="25"/>
        <v>0</v>
      </c>
      <c r="N48" s="1600">
        <f t="shared" si="28"/>
        <v>0</v>
      </c>
      <c r="O48" s="1290"/>
      <c r="P48" s="1290"/>
    </row>
    <row r="49" spans="1:14" hidden="1">
      <c r="B49" s="1601"/>
      <c r="C49" s="1606"/>
      <c r="D49" s="1596">
        <v>0.2</v>
      </c>
      <c r="E49" s="1597"/>
      <c r="F49" s="1597"/>
      <c r="G49" s="1597"/>
      <c r="H49" s="1597">
        <f t="shared" ref="H49:H52" si="29">SUM(E49:G49)</f>
        <v>0</v>
      </c>
      <c r="I49" s="1597"/>
      <c r="J49" s="1597">
        <f t="shared" si="26"/>
        <v>0</v>
      </c>
      <c r="K49" s="1597"/>
      <c r="L49" s="1598">
        <f t="shared" si="27"/>
        <v>0</v>
      </c>
      <c r="M49" s="1598">
        <f t="shared" si="25"/>
        <v>0</v>
      </c>
      <c r="N49" s="1600">
        <f t="shared" si="28"/>
        <v>0</v>
      </c>
    </row>
    <row r="50" spans="1:14" hidden="1">
      <c r="B50" s="1601"/>
      <c r="C50" s="1606"/>
      <c r="D50" s="1596">
        <v>0.2</v>
      </c>
      <c r="E50" s="1597"/>
      <c r="F50" s="1597"/>
      <c r="G50" s="1597"/>
      <c r="H50" s="1597">
        <f t="shared" si="29"/>
        <v>0</v>
      </c>
      <c r="I50" s="1597"/>
      <c r="J50" s="1597">
        <f t="shared" si="26"/>
        <v>0</v>
      </c>
      <c r="K50" s="1597"/>
      <c r="L50" s="1598">
        <f t="shared" si="27"/>
        <v>0</v>
      </c>
      <c r="M50" s="1598">
        <f t="shared" si="25"/>
        <v>0</v>
      </c>
      <c r="N50" s="1600">
        <f t="shared" si="28"/>
        <v>0</v>
      </c>
    </row>
    <row r="51" spans="1:14" hidden="1">
      <c r="B51" s="1601"/>
      <c r="C51" s="1606"/>
      <c r="D51" s="1596">
        <v>0.2</v>
      </c>
      <c r="E51" s="1597"/>
      <c r="F51" s="1597"/>
      <c r="G51" s="1597"/>
      <c r="H51" s="1597">
        <f t="shared" si="29"/>
        <v>0</v>
      </c>
      <c r="I51" s="1597"/>
      <c r="J51" s="1597">
        <f t="shared" si="26"/>
        <v>0</v>
      </c>
      <c r="K51" s="1609"/>
      <c r="L51" s="1598">
        <f t="shared" ref="L51:L52" si="30">SUM(I51:K51)</f>
        <v>0</v>
      </c>
      <c r="M51" s="1598">
        <f t="shared" si="25"/>
        <v>0</v>
      </c>
      <c r="N51" s="1600">
        <f t="shared" si="28"/>
        <v>0</v>
      </c>
    </row>
    <row r="52" spans="1:14" hidden="1">
      <c r="B52" s="1601"/>
      <c r="C52" s="1606"/>
      <c r="D52" s="1596">
        <v>0.2</v>
      </c>
      <c r="E52" s="1597"/>
      <c r="F52" s="1597"/>
      <c r="G52" s="1597"/>
      <c r="H52" s="1597">
        <f t="shared" si="29"/>
        <v>0</v>
      </c>
      <c r="I52" s="1597"/>
      <c r="J52" s="1597">
        <f t="shared" si="26"/>
        <v>0</v>
      </c>
      <c r="K52" s="1609"/>
      <c r="L52" s="1598">
        <f t="shared" si="30"/>
        <v>0</v>
      </c>
      <c r="M52" s="1598">
        <f t="shared" si="25"/>
        <v>0</v>
      </c>
      <c r="N52" s="1600">
        <f t="shared" si="28"/>
        <v>0</v>
      </c>
    </row>
    <row r="53" spans="1:14">
      <c r="B53" s="769"/>
      <c r="C53" s="1606"/>
      <c r="D53" s="1607"/>
      <c r="E53" s="1597"/>
      <c r="F53" s="1597"/>
      <c r="G53" s="1597"/>
      <c r="H53" s="1597"/>
      <c r="I53" s="1597"/>
      <c r="J53" s="1597"/>
      <c r="K53" s="1597"/>
      <c r="L53" s="1597"/>
      <c r="M53" s="1597"/>
      <c r="N53" s="1600"/>
    </row>
    <row r="54" spans="1:14" ht="16.149999999999999" thickBot="1">
      <c r="B54" s="1604"/>
      <c r="C54" s="690" t="s">
        <v>2358</v>
      </c>
      <c r="D54" s="1608"/>
      <c r="E54" s="456">
        <f t="shared" ref="E54:N54" si="31">SUM(E45:E53)</f>
        <v>0</v>
      </c>
      <c r="F54" s="456">
        <f t="shared" si="31"/>
        <v>1653.33</v>
      </c>
      <c r="G54" s="458">
        <f t="shared" si="31"/>
        <v>0</v>
      </c>
      <c r="H54" s="456">
        <f t="shared" si="31"/>
        <v>1653.33</v>
      </c>
      <c r="I54" s="456">
        <f t="shared" si="31"/>
        <v>0</v>
      </c>
      <c r="J54" s="456">
        <f t="shared" si="31"/>
        <v>82.666499999999999</v>
      </c>
      <c r="K54" s="458">
        <f t="shared" si="31"/>
        <v>0</v>
      </c>
      <c r="L54" s="456">
        <f t="shared" si="31"/>
        <v>82.666499999999999</v>
      </c>
      <c r="M54" s="456">
        <f t="shared" si="31"/>
        <v>1570.6634999999999</v>
      </c>
      <c r="N54" s="457">
        <f t="shared" si="31"/>
        <v>0</v>
      </c>
    </row>
    <row r="55" spans="1:14" ht="16.149999999999999" thickBot="1">
      <c r="B55" s="1611"/>
      <c r="C55" s="1290"/>
      <c r="D55" s="1291"/>
      <c r="E55" s="1612"/>
      <c r="F55" s="1612"/>
      <c r="G55" s="1612"/>
      <c r="H55" s="1612"/>
      <c r="I55" s="1612"/>
      <c r="J55" s="1612"/>
      <c r="K55" s="1612"/>
      <c r="L55" s="1612"/>
      <c r="M55" s="1613"/>
      <c r="N55" s="1614"/>
    </row>
    <row r="56" spans="1:14" s="464" customFormat="1" ht="16.149999999999999" thickBot="1">
      <c r="A56" s="637"/>
      <c r="B56" s="459" t="s">
        <v>2275</v>
      </c>
      <c r="C56" s="460"/>
      <c r="D56" s="689"/>
      <c r="E56" s="461">
        <f t="shared" ref="E56:N56" si="32">E18+E30+E42+E54</f>
        <v>0</v>
      </c>
      <c r="F56" s="461">
        <f t="shared" si="32"/>
        <v>2252.33</v>
      </c>
      <c r="G56" s="462">
        <f t="shared" si="32"/>
        <v>0</v>
      </c>
      <c r="H56" s="461">
        <f t="shared" si="32"/>
        <v>2252.33</v>
      </c>
      <c r="I56" s="461">
        <f t="shared" si="32"/>
        <v>0</v>
      </c>
      <c r="J56" s="461">
        <f t="shared" si="32"/>
        <v>172.51650000000001</v>
      </c>
      <c r="K56" s="462">
        <f t="shared" si="32"/>
        <v>0</v>
      </c>
      <c r="L56" s="461">
        <f t="shared" si="32"/>
        <v>172.51650000000001</v>
      </c>
      <c r="M56" s="461">
        <f t="shared" si="32"/>
        <v>2079.8134999999997</v>
      </c>
      <c r="N56" s="463">
        <f t="shared" si="32"/>
        <v>0</v>
      </c>
    </row>
    <row r="57" spans="1:14" ht="16.149999999999999" thickTop="1">
      <c r="B57" s="1290"/>
      <c r="C57" s="1290"/>
      <c r="D57" s="1291"/>
      <c r="E57" s="1290"/>
      <c r="F57" s="1290"/>
      <c r="G57" s="1290"/>
      <c r="H57" s="1290"/>
      <c r="I57" s="1290"/>
      <c r="J57" s="1290"/>
      <c r="K57" s="1290"/>
      <c r="L57" s="1290"/>
      <c r="M57" s="1290"/>
      <c r="N57" s="1290"/>
    </row>
    <row r="58" spans="1:14">
      <c r="B58" s="1290"/>
      <c r="C58" s="1290"/>
      <c r="D58" s="1291"/>
      <c r="E58" s="1290"/>
      <c r="F58" s="1290"/>
      <c r="G58" s="1290"/>
      <c r="H58" s="1290"/>
      <c r="I58" s="1290"/>
      <c r="J58" s="1290"/>
      <c r="K58" s="1290"/>
      <c r="L58" s="1290"/>
      <c r="M58" s="1595">
        <f>+M56-'F2 - Tangible FA'!G26</f>
        <v>0</v>
      </c>
      <c r="N58" s="1290"/>
    </row>
    <row r="60" spans="1:14">
      <c r="B60" s="464" t="s">
        <v>2362</v>
      </c>
      <c r="C60" s="1290"/>
      <c r="D60" s="1291"/>
      <c r="E60" s="1290"/>
      <c r="F60" s="1290"/>
      <c r="G60" s="1290"/>
      <c r="H60" s="1290"/>
      <c r="I60" s="1290"/>
      <c r="J60" s="1290"/>
      <c r="K60" s="1290"/>
      <c r="L60" s="1290"/>
      <c r="M60" s="1290"/>
      <c r="N60" s="1290"/>
    </row>
    <row r="62" spans="1:14" ht="31.9" thickBot="1">
      <c r="B62" s="1021" t="s">
        <v>109</v>
      </c>
      <c r="C62" s="1021" t="s">
        <v>2363</v>
      </c>
      <c r="D62" s="1021" t="s">
        <v>2364</v>
      </c>
      <c r="E62" s="1021" t="s">
        <v>2365</v>
      </c>
      <c r="F62" s="1021" t="s">
        <v>2366</v>
      </c>
      <c r="G62" s="1021" t="s">
        <v>2367</v>
      </c>
      <c r="H62" s="1290"/>
      <c r="I62" s="1290"/>
      <c r="J62" s="1290"/>
      <c r="K62" s="1290"/>
      <c r="L62" s="1290"/>
      <c r="M62" s="1290"/>
      <c r="N62" s="1290"/>
    </row>
    <row r="63" spans="1:14">
      <c r="B63" s="777">
        <v>45174</v>
      </c>
      <c r="C63" s="776" t="s">
        <v>529</v>
      </c>
      <c r="D63" s="778">
        <v>1653.33</v>
      </c>
      <c r="E63" s="778">
        <v>330.66999999999996</v>
      </c>
      <c r="F63" s="778">
        <v>1984</v>
      </c>
      <c r="G63" s="1290" t="s">
        <v>2361</v>
      </c>
      <c r="H63" s="1290"/>
      <c r="I63" s="1290"/>
      <c r="J63" s="1290"/>
      <c r="K63" s="1290"/>
      <c r="L63" s="1290"/>
      <c r="M63" s="1290"/>
      <c r="N63" s="1290"/>
    </row>
    <row r="65" spans="1:6" s="464" customFormat="1" ht="16.149999999999999" thickBot="1">
      <c r="A65" s="637"/>
      <c r="D65" s="1023">
        <f>SUM(D63:D64)</f>
        <v>1653.33</v>
      </c>
      <c r="E65" s="1023">
        <f t="shared" ref="E65:F65" si="33">SUM(E63:E64)</f>
        <v>330.66999999999996</v>
      </c>
      <c r="F65" s="1023">
        <f t="shared" si="33"/>
        <v>1984</v>
      </c>
    </row>
    <row r="66" spans="1:6" ht="16.149999999999999" thickTop="1">
      <c r="B66" s="1290"/>
      <c r="C66" s="1290"/>
      <c r="D66" s="1291"/>
      <c r="E66" s="1290"/>
      <c r="F66" s="1290"/>
    </row>
    <row r="69" spans="1:6">
      <c r="B69" s="464" t="s">
        <v>2368</v>
      </c>
      <c r="C69" s="1290"/>
      <c r="D69" s="1291"/>
      <c r="E69" s="1290"/>
      <c r="F69" s="1290"/>
    </row>
    <row r="71" spans="1:6" ht="31.9" thickBot="1">
      <c r="B71" s="1021" t="s">
        <v>109</v>
      </c>
      <c r="C71" s="1021" t="s">
        <v>2363</v>
      </c>
      <c r="D71" s="1021" t="s">
        <v>2364</v>
      </c>
      <c r="E71" s="1021" t="s">
        <v>2365</v>
      </c>
      <c r="F71" s="1021" t="s">
        <v>2366</v>
      </c>
    </row>
    <row r="72" spans="1:6">
      <c r="B72" s="777">
        <v>44990</v>
      </c>
      <c r="C72" s="776" t="s">
        <v>526</v>
      </c>
      <c r="D72" s="1014">
        <v>599</v>
      </c>
      <c r="E72" s="1014">
        <v>0</v>
      </c>
      <c r="F72" s="1014">
        <v>599</v>
      </c>
    </row>
    <row r="74" spans="1:6" ht="16.149999999999999" thickBot="1">
      <c r="B74" s="1290"/>
      <c r="C74" s="1290"/>
      <c r="D74" s="1291"/>
      <c r="E74" s="1290"/>
      <c r="F74" s="1615">
        <f>SUM(F72:F73)</f>
        <v>599</v>
      </c>
    </row>
    <row r="75" spans="1:6" ht="16.149999999999999" thickTop="1">
      <c r="B75" s="1290"/>
      <c r="C75" s="1290"/>
      <c r="D75" s="1291"/>
      <c r="E75" s="1290"/>
      <c r="F75" s="1290"/>
    </row>
  </sheetData>
  <sheetProtection formatCells="0" formatColumns="0" formatRows="0" insertColumns="0" insertRows="0" insertHyperlinks="0" deleteColumns="0" deleteRows="0" sort="0" autoFilter="0" pivotTables="0"/>
  <mergeCells count="10">
    <mergeCell ref="B9:N10"/>
    <mergeCell ref="B19:N20"/>
    <mergeCell ref="B31:N32"/>
    <mergeCell ref="B43:N44"/>
    <mergeCell ref="E7:H7"/>
    <mergeCell ref="I7:L7"/>
    <mergeCell ref="B7:B8"/>
    <mergeCell ref="C7:C8"/>
    <mergeCell ref="M7:N7"/>
    <mergeCell ref="D7:D8"/>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O16"/>
  <sheetViews>
    <sheetView showGridLines="0" workbookViewId="0">
      <pane ySplit="7" topLeftCell="A8" activePane="bottomLeft" state="frozen"/>
      <selection pane="bottomLeft" activeCell="B4" sqref="B4"/>
    </sheetView>
  </sheetViews>
  <sheetFormatPr defaultColWidth="3.7109375" defaultRowHeight="15.6"/>
  <cols>
    <col min="1" max="1" width="3.7109375" style="12"/>
    <col min="2" max="2" width="14" style="12" bestFit="1" customWidth="1"/>
    <col min="3" max="4" width="13.28515625" style="12" customWidth="1"/>
    <col min="5" max="5" width="12.5703125" style="12" customWidth="1"/>
    <col min="6" max="6" width="14.85546875" style="12" customWidth="1"/>
    <col min="7" max="7" width="11.85546875" style="12" bestFit="1" customWidth="1"/>
    <col min="8" max="8" width="6" style="12" bestFit="1" customWidth="1"/>
    <col min="9" max="9" width="11.85546875" style="12" bestFit="1" customWidth="1"/>
    <col min="10" max="10" width="11.5703125" style="12" bestFit="1" customWidth="1"/>
    <col min="11" max="16384" width="3.7109375" style="12"/>
  </cols>
  <sheetData>
    <row r="1" spans="2:15" ht="15.75" customHeight="1">
      <c r="B1" s="229"/>
      <c r="C1" s="228"/>
      <c r="D1" s="228"/>
      <c r="E1" s="228"/>
      <c r="F1" s="228"/>
      <c r="G1" s="228"/>
      <c r="H1" s="228"/>
      <c r="I1" s="228"/>
      <c r="J1" s="234"/>
      <c r="L1" s="90"/>
    </row>
    <row r="2" spans="2:15" s="23" customFormat="1" ht="15" customHeight="1">
      <c r="B2" s="17" t="s">
        <v>0</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1731</v>
      </c>
      <c r="C3" s="18">
        <f>Index!C3</f>
        <v>45260</v>
      </c>
      <c r="D3" s="18"/>
      <c r="E3" s="18"/>
      <c r="F3" s="115" t="s">
        <v>17</v>
      </c>
      <c r="G3" s="17" t="str">
        <f>Index!H3</f>
        <v>Mitesh</v>
      </c>
      <c r="H3" s="115" t="s">
        <v>9</v>
      </c>
      <c r="I3" s="18">
        <f>Index!J3</f>
        <v>45352</v>
      </c>
      <c r="J3" s="946"/>
      <c r="K3" s="947"/>
      <c r="L3" s="947"/>
      <c r="M3" s="946"/>
      <c r="N3" s="946"/>
      <c r="O3" s="22"/>
    </row>
    <row r="4" spans="2:15">
      <c r="B4" s="228"/>
      <c r="C4" s="228"/>
      <c r="D4" s="228"/>
      <c r="E4" s="228"/>
      <c r="F4" s="228"/>
      <c r="G4" s="228"/>
      <c r="H4" s="228"/>
      <c r="I4" s="90"/>
      <c r="J4" s="228"/>
      <c r="L4" s="90"/>
    </row>
    <row r="5" spans="2:15">
      <c r="B5" s="229" t="s">
        <v>2303</v>
      </c>
      <c r="C5" s="228"/>
      <c r="D5" s="228"/>
      <c r="E5" s="228"/>
      <c r="F5" s="228"/>
      <c r="G5" s="228"/>
      <c r="H5" s="228"/>
      <c r="I5" s="228"/>
      <c r="J5" s="228"/>
    </row>
    <row r="6" spans="2:15" ht="16.149999999999999" thickBot="1"/>
    <row r="7" spans="2:15" ht="14.25" customHeight="1" thickBot="1">
      <c r="B7" s="1174" t="s">
        <v>20</v>
      </c>
      <c r="C7" s="1174"/>
      <c r="D7" s="1174"/>
      <c r="E7" s="1174"/>
      <c r="F7" s="433">
        <f>C3</f>
        <v>45260</v>
      </c>
      <c r="G7" s="433" t="str">
        <f>Info!E6</f>
        <v>NA</v>
      </c>
      <c r="H7" s="228"/>
      <c r="I7" s="229"/>
    </row>
    <row r="8" spans="2:15">
      <c r="B8" s="1175"/>
      <c r="C8" s="1176"/>
      <c r="D8" s="1176"/>
      <c r="E8" s="1176"/>
      <c r="F8" s="230"/>
      <c r="G8" s="231"/>
      <c r="I8" s="228"/>
    </row>
    <row r="9" spans="2:15">
      <c r="B9" s="1177"/>
      <c r="C9" s="1178"/>
      <c r="D9" s="1178"/>
      <c r="E9" s="1178"/>
      <c r="F9" s="32"/>
      <c r="G9" s="33"/>
      <c r="I9" s="235"/>
    </row>
    <row r="10" spans="2:15">
      <c r="B10" s="1177"/>
      <c r="C10" s="1178"/>
      <c r="D10" s="1178"/>
      <c r="E10" s="1178"/>
      <c r="F10" s="32"/>
      <c r="G10" s="33"/>
      <c r="I10" s="228"/>
    </row>
    <row r="11" spans="2:15">
      <c r="B11" s="1177"/>
      <c r="C11" s="1178"/>
      <c r="D11" s="1178"/>
      <c r="E11" s="1178"/>
      <c r="F11" s="32"/>
      <c r="G11" s="33"/>
      <c r="I11" s="235"/>
    </row>
    <row r="12" spans="2:15">
      <c r="B12" s="1177"/>
      <c r="C12" s="1178"/>
      <c r="D12" s="1178"/>
      <c r="E12" s="1178"/>
      <c r="F12" s="32"/>
      <c r="G12" s="33"/>
      <c r="I12" s="235"/>
    </row>
    <row r="13" spans="2:15">
      <c r="B13" s="1177"/>
      <c r="C13" s="1178"/>
      <c r="D13" s="1178"/>
      <c r="E13" s="1178"/>
      <c r="F13" s="32"/>
      <c r="G13" s="33"/>
      <c r="I13" s="235"/>
    </row>
    <row r="14" spans="2:15">
      <c r="B14" s="1181"/>
      <c r="C14" s="1182"/>
      <c r="D14" s="1182"/>
      <c r="E14" s="1182"/>
      <c r="F14" s="176"/>
      <c r="G14" s="177"/>
      <c r="I14" s="228"/>
    </row>
    <row r="15" spans="2:15" ht="16.149999999999999" thickBot="1">
      <c r="B15" s="1183" t="s">
        <v>2275</v>
      </c>
      <c r="C15" s="1184"/>
      <c r="D15" s="1184"/>
      <c r="E15" s="1184" t="s">
        <v>1790</v>
      </c>
      <c r="F15" s="236">
        <f>SUM(F8:F14)</f>
        <v>0</v>
      </c>
      <c r="G15" s="237">
        <f>SUM(G8:G14)</f>
        <v>0</v>
      </c>
      <c r="I15" s="228"/>
    </row>
    <row r="16" spans="2:15" ht="16.899999999999999" thickTop="1" thickBot="1">
      <c r="B16" s="1179"/>
      <c r="C16" s="1180"/>
      <c r="D16" s="1180"/>
      <c r="E16" s="1180"/>
      <c r="F16" s="126"/>
      <c r="G16" s="127"/>
    </row>
  </sheetData>
  <sheetProtection formatCells="0" formatColumns="0" formatRows="0" insertColumns="0" insertRows="0" insertHyperlinks="0" deleteColumns="0" deleteRows="0" sort="0" autoFilter="0" pivotTables="0"/>
  <mergeCells count="10">
    <mergeCell ref="B7:E7"/>
    <mergeCell ref="B8:E8"/>
    <mergeCell ref="B9:E9"/>
    <mergeCell ref="B10:E10"/>
    <mergeCell ref="B16:E16"/>
    <mergeCell ref="B11:E11"/>
    <mergeCell ref="B12:E12"/>
    <mergeCell ref="B13:E13"/>
    <mergeCell ref="B14:E14"/>
    <mergeCell ref="B15:E15"/>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39"/>
  <sheetViews>
    <sheetView showGridLines="0" workbookViewId="0">
      <pane ySplit="7" topLeftCell="A8" activePane="bottomLeft" state="frozen"/>
      <selection pane="bottomLeft" activeCell="N21" sqref="N21"/>
    </sheetView>
  </sheetViews>
  <sheetFormatPr defaultColWidth="9.140625" defaultRowHeight="15.6"/>
  <cols>
    <col min="1" max="1" width="3.7109375" style="12" customWidth="1"/>
    <col min="2" max="2" width="12.140625" style="12" customWidth="1"/>
    <col min="3" max="4" width="13.42578125" style="12" customWidth="1"/>
    <col min="5" max="5" width="16.28515625" style="12" customWidth="1"/>
    <col min="6" max="6" width="12.5703125" style="12" customWidth="1"/>
    <col min="7" max="7" width="12" style="12" customWidth="1"/>
    <col min="8" max="8" width="12.28515625" style="12" bestFit="1" customWidth="1"/>
    <col min="9" max="9" width="11.28515625" style="12" bestFit="1" customWidth="1"/>
    <col min="10" max="10" width="11.85546875" style="12" bestFit="1" customWidth="1"/>
    <col min="11" max="16384" width="9.140625" style="12"/>
  </cols>
  <sheetData>
    <row r="1" spans="1:15">
      <c r="A1" s="228"/>
      <c r="B1" s="228"/>
      <c r="C1" s="228"/>
      <c r="D1" s="228"/>
      <c r="E1" s="228"/>
      <c r="F1" s="228"/>
      <c r="G1" s="228"/>
      <c r="H1" s="228"/>
      <c r="I1" s="234"/>
      <c r="K1" s="90"/>
    </row>
    <row r="2" spans="1:15" s="23" customFormat="1" ht="15" customHeight="1">
      <c r="A2" s="946"/>
      <c r="B2" s="17" t="s">
        <v>0</v>
      </c>
      <c r="C2" s="26" t="str">
        <f>Index!C2</f>
        <v>Forest Car Company Ltd</v>
      </c>
      <c r="D2" s="26"/>
      <c r="E2" s="26"/>
      <c r="F2" s="26"/>
      <c r="G2" s="115" t="s">
        <v>15</v>
      </c>
      <c r="H2" s="17" t="str">
        <f>Info!C8</f>
        <v>Aratee</v>
      </c>
      <c r="I2" s="115" t="s">
        <v>9</v>
      </c>
      <c r="J2" s="18">
        <f>Index!J2</f>
        <v>45343</v>
      </c>
      <c r="K2" s="947"/>
      <c r="L2" s="947"/>
      <c r="M2" s="946"/>
      <c r="N2" s="946"/>
      <c r="O2" s="27"/>
    </row>
    <row r="3" spans="1:15" s="23" customFormat="1" ht="15" customHeight="1">
      <c r="A3" s="946"/>
      <c r="B3" s="17" t="s">
        <v>1731</v>
      </c>
      <c r="C3" s="18">
        <f>Index!C3</f>
        <v>45260</v>
      </c>
      <c r="D3" s="18"/>
      <c r="E3" s="18"/>
      <c r="F3" s="18"/>
      <c r="G3" s="115" t="s">
        <v>17</v>
      </c>
      <c r="H3" s="17" t="str">
        <f>Info!C11</f>
        <v>Mitesh</v>
      </c>
      <c r="I3" s="115" t="s">
        <v>9</v>
      </c>
      <c r="J3" s="18">
        <f>Index!J3</f>
        <v>45352</v>
      </c>
      <c r="K3" s="947"/>
      <c r="L3" s="947"/>
      <c r="M3" s="946"/>
      <c r="N3" s="946"/>
      <c r="O3" s="22"/>
    </row>
    <row r="4" spans="1:15">
      <c r="H4" s="228"/>
      <c r="I4" s="228"/>
    </row>
    <row r="5" spans="1:15">
      <c r="B5" s="229" t="s">
        <v>2369</v>
      </c>
      <c r="C5" s="228"/>
      <c r="D5" s="228"/>
      <c r="E5" s="228"/>
      <c r="F5" s="228"/>
      <c r="G5" s="228"/>
      <c r="H5" s="228"/>
    </row>
    <row r="6" spans="1:15" ht="14.25" customHeight="1" thickBot="1">
      <c r="I6" s="228"/>
    </row>
    <row r="7" spans="1:15" ht="16.149999999999999" thickBot="1">
      <c r="B7" s="1190" t="s">
        <v>20</v>
      </c>
      <c r="C7" s="1191"/>
      <c r="D7" s="1191"/>
      <c r="E7" s="1191"/>
      <c r="F7" s="1192"/>
      <c r="G7" s="433">
        <f>C3</f>
        <v>45260</v>
      </c>
      <c r="H7" s="433" t="str">
        <f>Info!E6</f>
        <v>NA</v>
      </c>
      <c r="I7" s="228"/>
    </row>
    <row r="8" spans="1:15">
      <c r="B8" s="1175"/>
      <c r="C8" s="1176"/>
      <c r="D8" s="1176"/>
      <c r="E8" s="1176"/>
      <c r="F8" s="1176"/>
      <c r="G8" s="230"/>
      <c r="H8" s="231"/>
      <c r="I8" s="228"/>
    </row>
    <row r="9" spans="1:15">
      <c r="B9" s="1185" t="s">
        <v>44</v>
      </c>
      <c r="C9" s="1186"/>
      <c r="D9" s="1186"/>
      <c r="E9" s="1186"/>
      <c r="F9" s="1186"/>
      <c r="G9" s="616">
        <f>Journal!E62</f>
        <v>44938</v>
      </c>
      <c r="H9" s="470">
        <f>'Opening TB'!D63</f>
        <v>0</v>
      </c>
      <c r="I9" s="228"/>
    </row>
    <row r="10" spans="1:15" hidden="1">
      <c r="B10" s="1185"/>
      <c r="C10" s="1186"/>
      <c r="D10" s="1186"/>
      <c r="E10" s="1186"/>
      <c r="F10" s="1186"/>
      <c r="G10" s="616"/>
      <c r="H10" s="470"/>
      <c r="I10" s="228"/>
    </row>
    <row r="11" spans="1:15" hidden="1">
      <c r="B11" s="1185" t="s">
        <v>2370</v>
      </c>
      <c r="C11" s="1186"/>
      <c r="D11" s="1186"/>
      <c r="E11" s="1186"/>
      <c r="F11" s="1186"/>
      <c r="G11" s="616">
        <f>H11</f>
        <v>0</v>
      </c>
      <c r="H11" s="470">
        <f>'Opening TB'!D64</f>
        <v>0</v>
      </c>
      <c r="I11" s="228"/>
    </row>
    <row r="12" spans="1:15">
      <c r="B12" s="1187"/>
      <c r="C12" s="1188"/>
      <c r="D12" s="1188"/>
      <c r="E12" s="1188"/>
      <c r="F12" s="1189"/>
      <c r="G12" s="199"/>
      <c r="H12" s="177"/>
      <c r="I12" s="228"/>
    </row>
    <row r="13" spans="1:15" ht="16.149999999999999" thickBot="1">
      <c r="B13" s="1179" t="s">
        <v>2371</v>
      </c>
      <c r="C13" s="1180"/>
      <c r="D13" s="1180"/>
      <c r="E13" s="1180"/>
      <c r="F13" s="1180"/>
      <c r="G13" s="617">
        <f>SUM(G9:G11)</f>
        <v>44938</v>
      </c>
      <c r="H13" s="618">
        <f>SUM(H9:H11)</f>
        <v>0</v>
      </c>
      <c r="I13" s="228"/>
    </row>
    <row r="14" spans="1:15">
      <c r="G14" s="619"/>
      <c r="H14" s="619"/>
    </row>
    <row r="17" spans="2:9">
      <c r="B17" s="352" t="s">
        <v>2372</v>
      </c>
    </row>
    <row r="19" spans="2:9" ht="31.15">
      <c r="B19" s="1616" t="s">
        <v>107</v>
      </c>
      <c r="C19" s="1616" t="s">
        <v>2373</v>
      </c>
      <c r="D19" s="1616" t="s">
        <v>2374</v>
      </c>
      <c r="E19" s="1616" t="s">
        <v>2375</v>
      </c>
      <c r="F19" s="1616" t="s">
        <v>2376</v>
      </c>
      <c r="G19" s="1616" t="s">
        <v>2377</v>
      </c>
      <c r="H19" s="1617" t="s">
        <v>2378</v>
      </c>
      <c r="I19" s="996" t="s">
        <v>2379</v>
      </c>
    </row>
    <row r="20" spans="2:9">
      <c r="B20" s="776">
        <v>1</v>
      </c>
      <c r="C20" s="1000">
        <v>44936</v>
      </c>
      <c r="D20" s="12" t="s">
        <v>348</v>
      </c>
      <c r="E20" s="12" t="s">
        <v>122</v>
      </c>
      <c r="F20" s="12" t="s">
        <v>2380</v>
      </c>
      <c r="G20" s="12" t="s">
        <v>2381</v>
      </c>
      <c r="H20" s="994">
        <v>800</v>
      </c>
      <c r="I20" s="997">
        <v>800</v>
      </c>
    </row>
    <row r="21" spans="2:9">
      <c r="B21" s="776">
        <v>2</v>
      </c>
      <c r="C21" s="1000">
        <v>45162</v>
      </c>
      <c r="D21" s="12" t="s">
        <v>348</v>
      </c>
      <c r="E21" s="12" t="s">
        <v>371</v>
      </c>
      <c r="F21" s="12" t="s">
        <v>2382</v>
      </c>
      <c r="G21" s="12" t="s">
        <v>2383</v>
      </c>
      <c r="H21" s="995">
        <v>5405</v>
      </c>
      <c r="I21" s="998">
        <v>5405</v>
      </c>
    </row>
    <row r="22" spans="2:9">
      <c r="B22" s="776">
        <v>3</v>
      </c>
      <c r="C22" s="1000">
        <v>45126</v>
      </c>
      <c r="D22" s="12" t="s">
        <v>348</v>
      </c>
      <c r="E22" s="12" t="s">
        <v>376</v>
      </c>
      <c r="F22" s="12" t="s">
        <v>2384</v>
      </c>
      <c r="G22" s="12" t="s">
        <v>2385</v>
      </c>
      <c r="H22" s="995">
        <v>1000</v>
      </c>
      <c r="I22" s="998">
        <v>1000</v>
      </c>
    </row>
    <row r="23" spans="2:9">
      <c r="B23" s="776">
        <v>4</v>
      </c>
      <c r="C23" s="1000">
        <v>45167</v>
      </c>
      <c r="D23" s="12" t="s">
        <v>348</v>
      </c>
      <c r="E23" s="12" t="s">
        <v>388</v>
      </c>
      <c r="F23" s="12" t="s">
        <v>2382</v>
      </c>
      <c r="G23" s="12" t="s">
        <v>2386</v>
      </c>
      <c r="H23" s="995">
        <v>1525</v>
      </c>
      <c r="I23" s="998">
        <v>1525</v>
      </c>
    </row>
    <row r="24" spans="2:9">
      <c r="B24" s="776">
        <v>5</v>
      </c>
      <c r="C24" s="1000">
        <v>45222</v>
      </c>
      <c r="D24" s="12" t="s">
        <v>348</v>
      </c>
      <c r="E24" s="12" t="s">
        <v>412</v>
      </c>
      <c r="F24" s="12" t="s">
        <v>2387</v>
      </c>
      <c r="G24" s="12" t="s">
        <v>2388</v>
      </c>
      <c r="H24" s="995">
        <v>640</v>
      </c>
      <c r="I24" s="998">
        <v>640</v>
      </c>
    </row>
    <row r="25" spans="2:9">
      <c r="B25" s="776">
        <v>6</v>
      </c>
      <c r="C25" s="1000">
        <v>45238</v>
      </c>
      <c r="D25" s="12" t="s">
        <v>348</v>
      </c>
      <c r="E25" s="12" t="s">
        <v>413</v>
      </c>
      <c r="F25" s="12" t="s">
        <v>2389</v>
      </c>
      <c r="G25" s="12" t="s">
        <v>2390</v>
      </c>
      <c r="H25" s="995">
        <v>1850</v>
      </c>
      <c r="I25" s="998">
        <v>1850</v>
      </c>
    </row>
    <row r="26" spans="2:9">
      <c r="B26" s="776">
        <v>7</v>
      </c>
      <c r="C26" s="1000">
        <v>45217</v>
      </c>
      <c r="D26" s="12" t="s">
        <v>348</v>
      </c>
      <c r="E26" s="12" t="s">
        <v>417</v>
      </c>
      <c r="F26" s="12" t="s">
        <v>2389</v>
      </c>
      <c r="G26" s="12" t="s">
        <v>2391</v>
      </c>
      <c r="H26" s="995">
        <v>3785</v>
      </c>
      <c r="I26" s="998">
        <v>3785</v>
      </c>
    </row>
    <row r="27" spans="2:9">
      <c r="B27" s="776">
        <v>8</v>
      </c>
      <c r="C27" s="1000">
        <v>45222</v>
      </c>
      <c r="D27" s="12" t="s">
        <v>348</v>
      </c>
      <c r="E27" s="12" t="s">
        <v>422</v>
      </c>
      <c r="F27" s="12" t="s">
        <v>2382</v>
      </c>
      <c r="G27" s="12" t="s">
        <v>2392</v>
      </c>
      <c r="H27" s="995">
        <v>2665</v>
      </c>
      <c r="I27" s="998">
        <v>2665</v>
      </c>
    </row>
    <row r="28" spans="2:9">
      <c r="B28" s="776">
        <v>9</v>
      </c>
      <c r="C28" s="1000">
        <v>45198</v>
      </c>
      <c r="D28" s="12" t="s">
        <v>348</v>
      </c>
      <c r="E28" s="12" t="s">
        <v>426</v>
      </c>
      <c r="F28" s="12" t="s">
        <v>2382</v>
      </c>
      <c r="G28" s="12" t="s">
        <v>2393</v>
      </c>
      <c r="H28" s="995">
        <v>1250</v>
      </c>
      <c r="I28" s="998">
        <v>1250</v>
      </c>
    </row>
    <row r="29" spans="2:9">
      <c r="B29" s="776">
        <v>10</v>
      </c>
      <c r="C29" s="1000">
        <v>45217</v>
      </c>
      <c r="D29" s="12" t="s">
        <v>348</v>
      </c>
      <c r="E29" s="12" t="s">
        <v>427</v>
      </c>
      <c r="F29" s="12" t="s">
        <v>2394</v>
      </c>
      <c r="G29" s="12" t="s">
        <v>2395</v>
      </c>
      <c r="H29" s="995">
        <v>710</v>
      </c>
      <c r="I29" s="998">
        <v>710</v>
      </c>
    </row>
    <row r="30" spans="2:9">
      <c r="B30" s="776">
        <v>11</v>
      </c>
      <c r="C30" s="1000">
        <v>45229</v>
      </c>
      <c r="D30" s="12" t="s">
        <v>348</v>
      </c>
      <c r="E30" s="12" t="s">
        <v>428</v>
      </c>
      <c r="F30" s="12" t="s">
        <v>2382</v>
      </c>
      <c r="G30" s="12" t="s">
        <v>2396</v>
      </c>
      <c r="H30" s="995">
        <v>2600</v>
      </c>
      <c r="I30" s="998">
        <v>2600</v>
      </c>
    </row>
    <row r="31" spans="2:9">
      <c r="B31" s="776">
        <v>12</v>
      </c>
      <c r="C31" s="1000">
        <v>45233</v>
      </c>
      <c r="D31" s="12" t="s">
        <v>348</v>
      </c>
      <c r="E31" s="12" t="s">
        <v>431</v>
      </c>
      <c r="F31" s="12" t="s">
        <v>2397</v>
      </c>
      <c r="G31" s="12" t="s">
        <v>2398</v>
      </c>
      <c r="H31" s="995">
        <v>1225</v>
      </c>
      <c r="I31" s="998">
        <v>1225</v>
      </c>
    </row>
    <row r="32" spans="2:9">
      <c r="B32" s="776">
        <v>13</v>
      </c>
      <c r="C32" s="1000">
        <v>45233</v>
      </c>
      <c r="D32" s="12" t="s">
        <v>221</v>
      </c>
      <c r="E32" s="12" t="s">
        <v>224</v>
      </c>
      <c r="F32" s="12" t="s">
        <v>2399</v>
      </c>
      <c r="G32" s="12" t="s">
        <v>2400</v>
      </c>
      <c r="H32" s="995">
        <v>13634</v>
      </c>
      <c r="I32" s="998">
        <v>13634</v>
      </c>
    </row>
    <row r="33" spans="2:9">
      <c r="B33" s="776">
        <v>14</v>
      </c>
      <c r="C33" s="1000">
        <v>45217</v>
      </c>
      <c r="D33" s="12" t="s">
        <v>348</v>
      </c>
      <c r="E33" s="12" t="s">
        <v>433</v>
      </c>
      <c r="F33" s="12" t="s">
        <v>2401</v>
      </c>
      <c r="G33" s="12" t="s">
        <v>2402</v>
      </c>
      <c r="H33" s="995">
        <v>1334</v>
      </c>
      <c r="I33" s="998">
        <v>1334</v>
      </c>
    </row>
    <row r="34" spans="2:9">
      <c r="B34" s="776">
        <v>15</v>
      </c>
      <c r="C34" s="1000">
        <v>45224</v>
      </c>
      <c r="D34" s="12" t="s">
        <v>348</v>
      </c>
      <c r="E34" s="12" t="s">
        <v>435</v>
      </c>
      <c r="F34" s="12" t="s">
        <v>2382</v>
      </c>
      <c r="G34" s="12" t="s">
        <v>2403</v>
      </c>
      <c r="H34" s="995">
        <v>5175</v>
      </c>
      <c r="I34" s="998">
        <v>5175</v>
      </c>
    </row>
    <row r="35" spans="2:9">
      <c r="B35" s="776">
        <v>16</v>
      </c>
      <c r="C35" s="1000">
        <v>45233</v>
      </c>
      <c r="D35" s="264" t="s">
        <v>348</v>
      </c>
      <c r="E35" s="12" t="s">
        <v>436</v>
      </c>
      <c r="F35" s="12" t="s">
        <v>2389</v>
      </c>
      <c r="G35" s="12" t="s">
        <v>2404</v>
      </c>
      <c r="H35" s="995">
        <v>720</v>
      </c>
      <c r="I35" s="998">
        <v>720</v>
      </c>
    </row>
    <row r="36" spans="2:9">
      <c r="B36" s="776">
        <v>17</v>
      </c>
      <c r="C36" s="1000">
        <v>45212</v>
      </c>
      <c r="D36" s="12" t="s">
        <v>348</v>
      </c>
      <c r="E36" s="12" t="s">
        <v>437</v>
      </c>
      <c r="F36" s="12" t="s">
        <v>2401</v>
      </c>
      <c r="G36" s="12" t="s">
        <v>2405</v>
      </c>
      <c r="H36" s="995">
        <v>620</v>
      </c>
      <c r="I36" s="998">
        <v>620</v>
      </c>
    </row>
    <row r="37" spans="2:9">
      <c r="B37" s="776"/>
      <c r="C37" s="776"/>
      <c r="D37" s="776"/>
      <c r="E37" s="776"/>
      <c r="F37" s="776"/>
      <c r="G37" s="776"/>
      <c r="H37" s="792"/>
      <c r="I37" s="998"/>
    </row>
    <row r="38" spans="2:9" ht="16.149999999999999" thickBot="1">
      <c r="B38" s="993"/>
      <c r="C38" s="993"/>
      <c r="D38" s="993"/>
      <c r="E38" s="993"/>
      <c r="F38" s="993"/>
      <c r="G38" s="993">
        <f>SUBTOTAL(3,G20:G36)</f>
        <v>17</v>
      </c>
      <c r="H38" s="984">
        <f>SUBTOTAL(9,H20:H36)</f>
        <v>44938</v>
      </c>
      <c r="I38" s="999">
        <f>SUBTOTAL(9,I20:I36)</f>
        <v>44938</v>
      </c>
    </row>
    <row r="39" spans="2:9" ht="16.149999999999999" thickTop="1"/>
  </sheetData>
  <sheetProtection formatCells="0" formatColumns="0" formatRows="0" insertColumns="0" insertRows="0" insertHyperlinks="0" deleteColumns="0" deleteRows="0" sort="0" autoFilter="0" pivotTables="0"/>
  <mergeCells count="7">
    <mergeCell ref="B11:F11"/>
    <mergeCell ref="B13:F13"/>
    <mergeCell ref="B12:F12"/>
    <mergeCell ref="B7:F7"/>
    <mergeCell ref="B9:F9"/>
    <mergeCell ref="B8:F8"/>
    <mergeCell ref="B10:F10"/>
  </mergeCells>
  <conditionalFormatting sqref="G19">
    <cfRule type="duplicateValues" dxfId="6" priority="5"/>
    <cfRule type="duplicateValues" dxfId="5" priority="6"/>
  </conditionalFormatting>
  <conditionalFormatting sqref="G20">
    <cfRule type="duplicateValues" dxfId="4" priority="4"/>
  </conditionalFormatting>
  <conditionalFormatting sqref="G21:G22">
    <cfRule type="duplicateValues" dxfId="3" priority="1"/>
  </conditionalFormatting>
  <conditionalFormatting sqref="G25:G36 G20:G23">
    <cfRule type="duplicateValues" dxfId="2" priority="3"/>
  </conditionalFormatting>
  <conditionalFormatting sqref="G25:G36 G21:G23">
    <cfRule type="duplicateValues" dxfId="1" priority="2"/>
  </conditionalFormatting>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P27"/>
  <sheetViews>
    <sheetView showGridLines="0" workbookViewId="0">
      <pane ySplit="7" topLeftCell="A8" activePane="bottomLeft" state="frozen"/>
      <selection pane="bottomLeft" activeCell="G35" sqref="G35:G36"/>
    </sheetView>
  </sheetViews>
  <sheetFormatPr defaultColWidth="9.28515625" defaultRowHeight="15.6"/>
  <cols>
    <col min="1" max="1" width="3.42578125" style="12" customWidth="1"/>
    <col min="2" max="2" width="12.7109375" style="12" customWidth="1"/>
    <col min="3" max="4" width="13.7109375" style="12" customWidth="1"/>
    <col min="5" max="5" width="3.7109375" style="12" customWidth="1"/>
    <col min="6" max="6" width="11.85546875" style="12" customWidth="1"/>
    <col min="7" max="7" width="13.42578125" style="12" customWidth="1"/>
    <col min="8" max="8" width="11.5703125" style="12" customWidth="1"/>
    <col min="9" max="9" width="5.5703125" style="12" bestFit="1" customWidth="1"/>
    <col min="10" max="10" width="5.7109375" style="12" bestFit="1" customWidth="1"/>
    <col min="11" max="11" width="12.85546875" style="12" customWidth="1"/>
    <col min="12" max="16384" width="9.28515625" style="12"/>
  </cols>
  <sheetData>
    <row r="1" spans="2:16" ht="15.75" customHeight="1">
      <c r="B1" s="226"/>
      <c r="C1" s="227"/>
      <c r="D1" s="227"/>
      <c r="E1" s="228"/>
      <c r="F1" s="228"/>
      <c r="G1" s="228"/>
      <c r="H1" s="228"/>
      <c r="I1" s="228"/>
      <c r="K1" s="90"/>
    </row>
    <row r="2" spans="2:16" s="112" customFormat="1" ht="15" customHeight="1">
      <c r="B2" s="108" t="s">
        <v>14</v>
      </c>
      <c r="C2" s="109" t="str">
        <f>Index!C2</f>
        <v>Forest Car Company Ltd</v>
      </c>
      <c r="D2" s="109"/>
      <c r="E2" s="109"/>
      <c r="F2" s="109"/>
      <c r="G2" s="444" t="s">
        <v>15</v>
      </c>
      <c r="H2" s="108" t="str">
        <f>Index!H2</f>
        <v>Aratee</v>
      </c>
      <c r="I2" s="108"/>
      <c r="J2" s="444" t="s">
        <v>9</v>
      </c>
      <c r="K2" s="110">
        <f>Index!J2</f>
        <v>45343</v>
      </c>
      <c r="L2" s="111"/>
      <c r="M2" s="111"/>
      <c r="P2" s="113"/>
    </row>
    <row r="3" spans="2:16" s="112" customFormat="1" ht="15" customHeight="1">
      <c r="B3" s="108" t="s">
        <v>1731</v>
      </c>
      <c r="C3" s="110">
        <f>Index!C3</f>
        <v>45260</v>
      </c>
      <c r="D3" s="110"/>
      <c r="E3" s="110"/>
      <c r="F3" s="110"/>
      <c r="G3" s="444" t="s">
        <v>17</v>
      </c>
      <c r="H3" s="108" t="str">
        <f>Index!H3</f>
        <v>Mitesh</v>
      </c>
      <c r="I3" s="108"/>
      <c r="J3" s="444" t="s">
        <v>9</v>
      </c>
      <c r="K3" s="110">
        <f>Index!J3</f>
        <v>45352</v>
      </c>
      <c r="L3" s="111"/>
      <c r="M3" s="111"/>
      <c r="P3" s="24"/>
    </row>
    <row r="4" spans="2:16">
      <c r="B4" s="228"/>
      <c r="C4" s="228"/>
      <c r="D4" s="228"/>
      <c r="E4" s="228"/>
      <c r="F4" s="228"/>
      <c r="G4" s="228"/>
      <c r="H4" s="228"/>
      <c r="I4" s="228"/>
      <c r="K4" s="90"/>
    </row>
    <row r="5" spans="2:16">
      <c r="B5" s="229" t="s">
        <v>2406</v>
      </c>
      <c r="C5" s="228"/>
      <c r="D5" s="228"/>
      <c r="E5" s="228"/>
      <c r="F5" s="228"/>
      <c r="G5" s="228"/>
      <c r="H5" s="228"/>
      <c r="I5" s="228"/>
    </row>
    <row r="6" spans="2:16" ht="16.149999999999999" thickBot="1"/>
    <row r="7" spans="2:16" ht="14.25" customHeight="1" thickBot="1">
      <c r="B7" s="1190" t="s">
        <v>20</v>
      </c>
      <c r="C7" s="1191"/>
      <c r="D7" s="1191"/>
      <c r="E7" s="1192"/>
      <c r="F7" s="643" t="s">
        <v>110</v>
      </c>
      <c r="G7" s="433">
        <f>C3</f>
        <v>45260</v>
      </c>
      <c r="H7" s="433" t="str">
        <f>Info!E6</f>
        <v>NA</v>
      </c>
    </row>
    <row r="8" spans="2:16">
      <c r="B8" s="1175"/>
      <c r="C8" s="1176"/>
      <c r="D8" s="1176"/>
      <c r="E8" s="1176"/>
      <c r="F8" s="644"/>
      <c r="G8" s="230"/>
      <c r="H8" s="231"/>
    </row>
    <row r="9" spans="2:16">
      <c r="B9" s="515" t="str">
        <f>+'C2-1 - Trade debtors'!B5</f>
        <v>Trade debtors</v>
      </c>
      <c r="C9" s="513"/>
      <c r="D9" s="513"/>
      <c r="E9" s="514"/>
      <c r="F9" s="655">
        <f>+ETB!B133</f>
        <v>586</v>
      </c>
      <c r="G9" s="620">
        <f>+'C2-1 - Trade debtors'!H28</f>
        <v>5200</v>
      </c>
      <c r="H9" s="621">
        <f>'Opening TB'!D65</f>
        <v>0</v>
      </c>
      <c r="I9" s="516" t="s">
        <v>2407</v>
      </c>
    </row>
    <row r="10" spans="2:16" hidden="1">
      <c r="B10" s="512"/>
      <c r="C10" s="513"/>
      <c r="D10" s="513"/>
      <c r="E10" s="514"/>
      <c r="F10" s="655"/>
      <c r="G10" s="622"/>
      <c r="H10" s="621"/>
    </row>
    <row r="11" spans="2:16" hidden="1">
      <c r="B11" s="515" t="str">
        <f>+'C2-2-1 - Other Debtors'!B5</f>
        <v>Other Debtors</v>
      </c>
      <c r="C11" s="513"/>
      <c r="D11" s="513"/>
      <c r="E11" s="514"/>
      <c r="F11" s="655">
        <f>+ETB!B140</f>
        <v>594</v>
      </c>
      <c r="G11" s="620">
        <f>+'C2-2-1 - Other Debtors'!G15</f>
        <v>0</v>
      </c>
      <c r="H11" s="621">
        <f>'Opening TB'!D66</f>
        <v>0</v>
      </c>
      <c r="I11" s="516" t="s">
        <v>2408</v>
      </c>
    </row>
    <row r="12" spans="2:16" hidden="1">
      <c r="B12" s="512"/>
      <c r="C12" s="513"/>
      <c r="D12" s="513"/>
      <c r="E12" s="514"/>
      <c r="F12" s="655"/>
      <c r="G12" s="622"/>
      <c r="H12" s="621"/>
    </row>
    <row r="13" spans="2:16" hidden="1">
      <c r="B13" s="515" t="str">
        <f>+'C4-2 - VAT'!B5</f>
        <v>VAT Liability</v>
      </c>
      <c r="C13" s="513"/>
      <c r="D13" s="513"/>
      <c r="E13" s="514"/>
      <c r="F13" s="655">
        <f>+ETB!B211</f>
        <v>735</v>
      </c>
      <c r="G13" s="620">
        <f>+'C4-2 - VAT'!G18</f>
        <v>0</v>
      </c>
      <c r="H13" s="621">
        <f>'Opening TB'!D72</f>
        <v>0</v>
      </c>
      <c r="I13" s="516" t="s">
        <v>2409</v>
      </c>
    </row>
    <row r="14" spans="2:16" hidden="1">
      <c r="B14" s="512"/>
      <c r="C14" s="513"/>
      <c r="D14" s="513"/>
      <c r="E14" s="514"/>
      <c r="F14" s="655"/>
      <c r="G14" s="622"/>
      <c r="H14" s="621"/>
    </row>
    <row r="15" spans="2:16" hidden="1">
      <c r="B15" s="515" t="str">
        <f>+'C2-3 - Prepayments'!B5</f>
        <v>Prepayments</v>
      </c>
      <c r="C15" s="513"/>
      <c r="D15" s="513"/>
      <c r="E15" s="514"/>
      <c r="F15" s="655">
        <f>+ETB!B150</f>
        <v>614</v>
      </c>
      <c r="G15" s="620">
        <f>+'C2-3 - Prepayments'!F18</f>
        <v>0</v>
      </c>
      <c r="H15" s="621">
        <f>'Opening TB'!D71</f>
        <v>0</v>
      </c>
      <c r="I15" s="516" t="s">
        <v>2410</v>
      </c>
    </row>
    <row r="16" spans="2:16" hidden="1">
      <c r="B16" s="512"/>
      <c r="C16" s="513"/>
      <c r="D16" s="513"/>
      <c r="E16" s="514"/>
      <c r="F16" s="655"/>
      <c r="G16" s="622"/>
      <c r="H16" s="621"/>
    </row>
    <row r="17" spans="2:10" hidden="1">
      <c r="B17" s="515" t="s">
        <v>2411</v>
      </c>
      <c r="C17" s="513"/>
      <c r="D17" s="513"/>
      <c r="E17" s="514"/>
      <c r="F17" s="655">
        <f>+ETB!B141</f>
        <v>595</v>
      </c>
      <c r="G17" s="620">
        <f>'C2-6 - CIS'!I13</f>
        <v>0</v>
      </c>
      <c r="H17" s="621">
        <f>'Opening TB'!D70</f>
        <v>0</v>
      </c>
      <c r="I17" s="516" t="s">
        <v>2412</v>
      </c>
    </row>
    <row r="18" spans="2:10" hidden="1">
      <c r="B18" s="512"/>
      <c r="C18" s="513"/>
      <c r="D18" s="513"/>
      <c r="E18" s="514"/>
      <c r="F18" s="655"/>
      <c r="G18" s="622"/>
      <c r="H18" s="621"/>
    </row>
    <row r="19" spans="2:10" ht="15" hidden="1" customHeight="1">
      <c r="B19" s="233" t="s">
        <v>2413</v>
      </c>
      <c r="C19" s="524"/>
      <c r="D19" s="524"/>
      <c r="E19" s="525"/>
      <c r="F19" s="656"/>
      <c r="G19" s="623">
        <f>'C4-7 - DCA'!N31</f>
        <v>0</v>
      </c>
      <c r="H19" s="624">
        <f>'Opening TB'!D67</f>
        <v>0</v>
      </c>
      <c r="I19" s="516"/>
    </row>
    <row r="20" spans="2:10" ht="15" hidden="1" customHeight="1">
      <c r="B20" s="523"/>
      <c r="C20" s="524"/>
      <c r="D20" s="524"/>
      <c r="E20" s="525"/>
      <c r="F20" s="656"/>
      <c r="G20" s="623"/>
      <c r="H20" s="624"/>
      <c r="I20" s="516"/>
    </row>
    <row r="21" spans="2:10" ht="15" hidden="1" customHeight="1">
      <c r="B21" s="233" t="s">
        <v>2414</v>
      </c>
      <c r="C21" s="524"/>
      <c r="D21" s="524"/>
      <c r="E21" s="525"/>
      <c r="F21" s="656"/>
      <c r="G21" s="623">
        <f>'C4-7 - DCA'!K31</f>
        <v>0</v>
      </c>
      <c r="H21" s="624">
        <f>'Opening TB'!D68</f>
        <v>0</v>
      </c>
      <c r="I21" s="516"/>
    </row>
    <row r="22" spans="2:10" ht="15" hidden="1" customHeight="1">
      <c r="B22" s="523"/>
      <c r="C22" s="524"/>
      <c r="D22" s="524"/>
      <c r="E22" s="525"/>
      <c r="F22" s="656"/>
      <c r="G22" s="623"/>
      <c r="H22" s="624"/>
      <c r="I22" s="516"/>
    </row>
    <row r="23" spans="2:10" ht="15" hidden="1" customHeight="1">
      <c r="B23" s="523" t="s">
        <v>2415</v>
      </c>
      <c r="C23" s="524"/>
      <c r="D23" s="524"/>
      <c r="E23" s="525"/>
      <c r="F23" s="656">
        <f>+ETB!B142</f>
        <v>596</v>
      </c>
      <c r="G23" s="623">
        <f>'C2-5 - Other debtors-Inter co.'!H18</f>
        <v>0</v>
      </c>
      <c r="H23" s="624">
        <f>'Opening TB'!D69</f>
        <v>0</v>
      </c>
      <c r="I23" s="516" t="s">
        <v>2416</v>
      </c>
    </row>
    <row r="24" spans="2:10" ht="15" customHeight="1">
      <c r="B24" s="1187"/>
      <c r="C24" s="1188"/>
      <c r="D24" s="1188"/>
      <c r="E24" s="1189"/>
      <c r="F24" s="642"/>
      <c r="G24" s="199"/>
      <c r="H24" s="177"/>
      <c r="J24" s="1"/>
    </row>
    <row r="25" spans="2:10" ht="16.149999999999999" thickBot="1">
      <c r="B25" s="1618" t="s">
        <v>2275</v>
      </c>
      <c r="C25" s="1193"/>
      <c r="D25" s="1193"/>
      <c r="E25" s="1193"/>
      <c r="F25" s="641"/>
      <c r="G25" s="356">
        <f>SUM(G8:G24)</f>
        <v>5200</v>
      </c>
      <c r="H25" s="357">
        <f>SUM(H8:H24)</f>
        <v>0</v>
      </c>
      <c r="J25" s="1"/>
    </row>
    <row r="26" spans="2:10">
      <c r="J26" s="1"/>
    </row>
    <row r="27" spans="2:10">
      <c r="J27" s="1"/>
    </row>
  </sheetData>
  <sheetProtection formatCells="0" formatColumns="0" formatRows="0" insertColumns="0" insertRows="0" insertHyperlinks="0" deleteColumns="0" deleteRows="0" sort="0" autoFilter="0" pivotTables="0"/>
  <mergeCells count="4">
    <mergeCell ref="B24:E24"/>
    <mergeCell ref="B25:E25"/>
    <mergeCell ref="B7:E7"/>
    <mergeCell ref="B8:E8"/>
  </mergeCells>
  <hyperlinks>
    <hyperlink ref="I9" location="'C2-1 - Trade debtors'!G13" display="'C2-1 - Trade debtors'!G13" xr:uid="{00000000-0004-0000-1600-000000000000}"/>
    <hyperlink ref="I11" location="'C2-2-1 - Other Debtors'!G15" display="'C2-2-1 - Other Debtors'!G15" xr:uid="{00000000-0004-0000-1600-000001000000}"/>
    <hyperlink ref="I13" location="'C4-2 - VAT'!G14" display="'C4-2 - VAT'!G14" xr:uid="{00000000-0004-0000-1600-000002000000}"/>
    <hyperlink ref="I15" location="'C2-3 - Prepayments'!F15" display="'C2-3 - Prepayments'!F15" xr:uid="{00000000-0004-0000-1600-000003000000}"/>
    <hyperlink ref="I17" location="'C2-6 - CIS'!G12" display="C2-6" xr:uid="{00000000-0004-0000-1600-000004000000}"/>
    <hyperlink ref="I23" location="'C2-5 - Other debtors-Inter co.'!G13" display="C2-5" xr:uid="{00000000-0004-0000-1600-000007000000}"/>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43"/>
  <sheetViews>
    <sheetView showGridLines="0" workbookViewId="0">
      <pane ySplit="7" topLeftCell="A8" activePane="bottomLeft" state="frozen"/>
      <selection pane="bottomLeft" activeCell="B17" sqref="B17"/>
    </sheetView>
  </sheetViews>
  <sheetFormatPr defaultColWidth="9.140625" defaultRowHeight="15.6"/>
  <cols>
    <col min="1" max="1" width="3.5703125" style="12" customWidth="1"/>
    <col min="2" max="2" width="10.5703125" style="12" customWidth="1"/>
    <col min="3" max="3" width="13.5703125" style="12" customWidth="1"/>
    <col min="4" max="4" width="11.42578125" style="12" bestFit="1" customWidth="1"/>
    <col min="5" max="5" width="17.85546875" style="12" bestFit="1" customWidth="1"/>
    <col min="6" max="6" width="11" style="12" customWidth="1"/>
    <col min="7" max="7" width="13" style="12" customWidth="1"/>
    <col min="8" max="8" width="14.140625" style="12" bestFit="1" customWidth="1"/>
    <col min="9" max="9" width="13.140625" style="12" bestFit="1" customWidth="1"/>
    <col min="10" max="10" width="11.42578125" style="12" bestFit="1" customWidth="1"/>
    <col min="11" max="11" width="9.5703125" style="12" bestFit="1" customWidth="1"/>
    <col min="12" max="13" width="10.5703125" style="12" bestFit="1" customWidth="1"/>
    <col min="14" max="16384" width="9.140625" style="12"/>
  </cols>
  <sheetData>
    <row r="1" spans="1:11" ht="15.75" customHeight="1">
      <c r="A1" s="4"/>
      <c r="B1" s="4"/>
      <c r="C1" s="4"/>
      <c r="D1" s="4"/>
      <c r="E1" s="4"/>
      <c r="F1" s="4"/>
      <c r="G1" s="4"/>
      <c r="H1" s="4"/>
      <c r="I1" s="29"/>
    </row>
    <row r="2" spans="1:11" s="23" customFormat="1" ht="15" customHeight="1">
      <c r="A2" s="946"/>
      <c r="B2" s="17" t="s">
        <v>14</v>
      </c>
      <c r="C2" s="26" t="str">
        <f>Index!C2</f>
        <v>Forest Car Company Ltd</v>
      </c>
      <c r="D2" s="26"/>
      <c r="E2" s="26"/>
      <c r="F2" s="17" t="s">
        <v>2417</v>
      </c>
      <c r="G2" s="17" t="str">
        <f>Index!H2</f>
        <v>Aratee</v>
      </c>
      <c r="H2" s="17" t="s">
        <v>566</v>
      </c>
      <c r="I2" s="18">
        <f>Index!J2</f>
        <v>45343</v>
      </c>
      <c r="J2" s="946"/>
      <c r="K2" s="947"/>
    </row>
    <row r="3" spans="1:11" s="23" customFormat="1" ht="15" customHeight="1">
      <c r="A3" s="946"/>
      <c r="B3" s="17" t="s">
        <v>1731</v>
      </c>
      <c r="C3" s="18">
        <f>Index!C3</f>
        <v>45260</v>
      </c>
      <c r="D3" s="18"/>
      <c r="E3" s="18"/>
      <c r="F3" s="17" t="s">
        <v>2418</v>
      </c>
      <c r="G3" s="17" t="str">
        <f>Index!H3</f>
        <v>Mitesh</v>
      </c>
      <c r="H3" s="17" t="s">
        <v>566</v>
      </c>
      <c r="I3" s="18">
        <f>Index!J3</f>
        <v>45352</v>
      </c>
      <c r="J3" s="946"/>
      <c r="K3" s="947"/>
    </row>
    <row r="4" spans="1:11">
      <c r="I4" s="4"/>
    </row>
    <row r="5" spans="1:11">
      <c r="B5" s="5" t="s">
        <v>2006</v>
      </c>
      <c r="C5" s="4"/>
      <c r="D5" s="4"/>
      <c r="E5" s="4"/>
      <c r="F5" s="4"/>
      <c r="G5" s="4"/>
      <c r="H5" s="4"/>
      <c r="I5" s="4"/>
    </row>
    <row r="6" spans="1:11" ht="14.25" customHeight="1" thickBot="1"/>
    <row r="7" spans="1:11" ht="16.149999999999999" thickBot="1">
      <c r="B7" s="1200" t="s">
        <v>20</v>
      </c>
      <c r="C7" s="1201"/>
      <c r="D7" s="1201"/>
      <c r="E7" s="1201"/>
      <c r="F7" s="1202"/>
      <c r="G7" s="428" t="s">
        <v>2419</v>
      </c>
      <c r="H7" s="428" t="s">
        <v>2420</v>
      </c>
      <c r="I7" s="4"/>
    </row>
    <row r="8" spans="1:11">
      <c r="B8" s="388"/>
      <c r="C8" s="389"/>
      <c r="D8" s="389"/>
      <c r="E8" s="389"/>
      <c r="F8" s="518"/>
      <c r="G8" s="131"/>
      <c r="H8" s="132"/>
    </row>
    <row r="9" spans="1:11" hidden="1">
      <c r="B9" s="519" t="s">
        <v>2421</v>
      </c>
      <c r="C9" s="520"/>
      <c r="D9" s="520"/>
      <c r="E9" s="520"/>
      <c r="F9" s="521"/>
      <c r="G9" s="133">
        <f>'C2 - Debtors'!H9</f>
        <v>0</v>
      </c>
      <c r="H9" s="134"/>
      <c r="I9" s="1"/>
    </row>
    <row r="10" spans="1:11">
      <c r="B10" s="519" t="s">
        <v>2422</v>
      </c>
      <c r="C10" s="520"/>
      <c r="D10" s="520"/>
      <c r="E10" s="520"/>
      <c r="F10" s="521"/>
      <c r="G10" s="93">
        <f>Journal!E16</f>
        <v>640214</v>
      </c>
      <c r="H10" s="94"/>
      <c r="I10" s="1"/>
    </row>
    <row r="11" spans="1:11">
      <c r="B11" s="519"/>
      <c r="C11" s="520"/>
      <c r="D11" s="520"/>
      <c r="E11" s="520"/>
      <c r="F11" s="521"/>
      <c r="G11" s="93"/>
      <c r="H11" s="94"/>
      <c r="I11" s="1"/>
    </row>
    <row r="12" spans="1:11">
      <c r="B12" s="1016" t="s">
        <v>2423</v>
      </c>
      <c r="C12" s="520"/>
      <c r="D12" s="520"/>
      <c r="E12" s="520"/>
      <c r="F12" s="521"/>
      <c r="G12" s="93"/>
      <c r="H12" s="94"/>
      <c r="I12" s="1"/>
    </row>
    <row r="13" spans="1:11">
      <c r="B13" s="519" t="s">
        <v>61</v>
      </c>
      <c r="C13" s="520"/>
      <c r="D13" s="520"/>
      <c r="E13" s="520"/>
      <c r="F13" s="521"/>
      <c r="G13" s="93"/>
      <c r="H13" s="94">
        <f>Journal!E41</f>
        <v>71072.2</v>
      </c>
      <c r="I13" s="1"/>
    </row>
    <row r="14" spans="1:11">
      <c r="B14" s="519" t="s">
        <v>2424</v>
      </c>
      <c r="C14" s="520"/>
      <c r="D14" s="520"/>
      <c r="E14" s="520"/>
      <c r="F14" s="521"/>
      <c r="G14" s="93"/>
      <c r="H14" s="94">
        <f>Journal!E42</f>
        <v>1300</v>
      </c>
      <c r="I14" s="1"/>
    </row>
    <row r="15" spans="1:11">
      <c r="B15" s="519"/>
      <c r="C15" s="520"/>
      <c r="D15" s="520"/>
      <c r="E15" s="520"/>
      <c r="F15" s="521"/>
      <c r="G15" s="93"/>
      <c r="H15" s="94"/>
      <c r="I15" s="1"/>
    </row>
    <row r="16" spans="1:11">
      <c r="B16" s="519" t="s">
        <v>2425</v>
      </c>
      <c r="C16" s="520"/>
      <c r="D16" s="520"/>
      <c r="E16" s="520"/>
      <c r="F16" s="521"/>
      <c r="G16" s="93"/>
      <c r="H16" s="94">
        <f>Journal!F48</f>
        <v>12906</v>
      </c>
      <c r="I16" s="1"/>
    </row>
    <row r="17" spans="2:9">
      <c r="B17" s="519"/>
      <c r="C17" s="520"/>
      <c r="D17" s="520"/>
      <c r="E17" s="520"/>
      <c r="F17" s="521"/>
      <c r="G17" s="93"/>
      <c r="H17" s="94"/>
      <c r="I17" s="1"/>
    </row>
    <row r="18" spans="2:9">
      <c r="B18" s="519" t="s">
        <v>2426</v>
      </c>
      <c r="C18" s="520"/>
      <c r="D18" s="520"/>
      <c r="E18" s="520"/>
      <c r="F18" s="521"/>
      <c r="G18" s="93">
        <f>Journal!E52</f>
        <v>300</v>
      </c>
      <c r="H18" s="94"/>
      <c r="I18" s="1"/>
    </row>
    <row r="19" spans="2:9">
      <c r="B19" s="519"/>
      <c r="C19" s="520"/>
      <c r="D19" s="520"/>
      <c r="E19" s="520"/>
      <c r="F19" s="521"/>
      <c r="G19" s="93"/>
      <c r="H19" s="94"/>
      <c r="I19" s="1"/>
    </row>
    <row r="20" spans="2:9">
      <c r="B20" s="1016" t="s">
        <v>1747</v>
      </c>
      <c r="C20" s="520"/>
      <c r="D20" s="520"/>
      <c r="E20" s="520"/>
      <c r="F20" s="521"/>
      <c r="G20" s="93"/>
      <c r="H20" s="94"/>
      <c r="I20" s="1"/>
    </row>
    <row r="21" spans="2:9">
      <c r="B21" s="519" t="s">
        <v>2427</v>
      </c>
      <c r="C21" s="520"/>
      <c r="D21" s="520"/>
      <c r="E21" s="520"/>
      <c r="F21" s="521"/>
      <c r="G21" s="93"/>
      <c r="H21" s="94">
        <f>'C3-1-R - BR -1'!P384</f>
        <v>558116.80000000005</v>
      </c>
      <c r="I21" s="1"/>
    </row>
    <row r="22" spans="2:9">
      <c r="B22" s="519" t="s">
        <v>2428</v>
      </c>
      <c r="C22" s="520"/>
      <c r="D22" s="520"/>
      <c r="E22" s="520"/>
      <c r="F22" s="521"/>
      <c r="G22" s="93"/>
      <c r="H22" s="94">
        <f>'C3-1-R - BR -1'!Q384</f>
        <v>2000</v>
      </c>
      <c r="I22" s="1"/>
    </row>
    <row r="23" spans="2:9">
      <c r="B23" s="519" t="s">
        <v>2429</v>
      </c>
      <c r="C23" s="520"/>
      <c r="D23" s="520"/>
      <c r="E23" s="520"/>
      <c r="F23" s="521"/>
      <c r="G23" s="133">
        <f>'C3-1-P - BP -1'!Z1333</f>
        <v>192</v>
      </c>
      <c r="H23" s="134"/>
      <c r="I23" s="1"/>
    </row>
    <row r="24" spans="2:9">
      <c r="B24" s="519" t="s">
        <v>2430</v>
      </c>
      <c r="C24" s="520"/>
      <c r="D24" s="520"/>
      <c r="E24" s="520"/>
      <c r="F24" s="521"/>
      <c r="G24" s="133">
        <f>'C3-1-P - BP -1'!AA1333</f>
        <v>12089</v>
      </c>
      <c r="H24" s="134"/>
      <c r="I24" s="1"/>
    </row>
    <row r="25" spans="2:9">
      <c r="B25" s="519"/>
      <c r="C25" s="520"/>
      <c r="D25" s="520"/>
      <c r="E25" s="520"/>
      <c r="F25" s="521"/>
      <c r="G25" s="133"/>
      <c r="H25" s="134"/>
      <c r="I25" s="1"/>
    </row>
    <row r="26" spans="2:9">
      <c r="B26" s="519" t="s">
        <v>2431</v>
      </c>
      <c r="C26" s="520"/>
      <c r="D26" s="520"/>
      <c r="E26" s="520"/>
      <c r="F26" s="521"/>
      <c r="G26" s="133"/>
      <c r="H26" s="134">
        <f>Journal!F106</f>
        <v>2200</v>
      </c>
      <c r="I26" s="1"/>
    </row>
    <row r="27" spans="2:9">
      <c r="B27" s="519"/>
      <c r="C27" s="520"/>
      <c r="D27" s="520"/>
      <c r="E27" s="520"/>
      <c r="F27" s="521"/>
      <c r="G27" s="133"/>
      <c r="H27" s="134"/>
      <c r="I27" s="1"/>
    </row>
    <row r="28" spans="2:9">
      <c r="B28" s="519" t="s">
        <v>2432</v>
      </c>
      <c r="C28" s="520"/>
      <c r="D28" s="520"/>
      <c r="E28" s="520"/>
      <c r="F28" s="521"/>
      <c r="G28" s="133"/>
      <c r="H28" s="134">
        <f>+G30-SUM(H10:H27)</f>
        <v>5200</v>
      </c>
      <c r="I28" s="516" t="s">
        <v>2433</v>
      </c>
    </row>
    <row r="29" spans="2:9">
      <c r="B29" s="388"/>
      <c r="C29" s="389"/>
      <c r="D29" s="389"/>
      <c r="E29" s="389"/>
      <c r="F29" s="518"/>
      <c r="G29" s="135"/>
      <c r="H29" s="136"/>
      <c r="I29" s="1"/>
    </row>
    <row r="30" spans="2:9" ht="16.149999999999999" thickBot="1">
      <c r="B30" s="1194" t="s">
        <v>2275</v>
      </c>
      <c r="C30" s="1195"/>
      <c r="D30" s="1195"/>
      <c r="E30" s="1195"/>
      <c r="F30" s="1196"/>
      <c r="G30" s="167">
        <f>SUM(G9:G29)</f>
        <v>652795</v>
      </c>
      <c r="H30" s="138">
        <f>SUM(H9:H29)</f>
        <v>652795</v>
      </c>
      <c r="I30" s="4"/>
    </row>
    <row r="31" spans="2:9" ht="16.899999999999999" thickTop="1" thickBot="1">
      <c r="B31" s="1197"/>
      <c r="C31" s="1198"/>
      <c r="D31" s="1198"/>
      <c r="E31" s="1198"/>
      <c r="F31" s="1199"/>
      <c r="G31" s="1619"/>
      <c r="H31" s="1620"/>
      <c r="I31" s="4"/>
    </row>
    <row r="34" spans="2:12">
      <c r="H34" s="529">
        <f ca="1">ETB!Q133-H28</f>
        <v>-4.3655745685100555E-11</v>
      </c>
    </row>
    <row r="35" spans="2:12">
      <c r="B35" s="130" t="s">
        <v>2372</v>
      </c>
      <c r="H35" s="529"/>
    </row>
    <row r="37" spans="2:12" ht="31.15">
      <c r="B37" s="1017" t="s">
        <v>2376</v>
      </c>
      <c r="C37" s="1017" t="s">
        <v>2377</v>
      </c>
      <c r="D37" s="1018" t="s">
        <v>2434</v>
      </c>
      <c r="E37" s="1018" t="s">
        <v>2435</v>
      </c>
      <c r="F37" s="1018" t="s">
        <v>2436</v>
      </c>
      <c r="G37" s="1018" t="s">
        <v>66</v>
      </c>
      <c r="H37" s="1018" t="s">
        <v>2437</v>
      </c>
      <c r="I37" s="1018" t="s">
        <v>2438</v>
      </c>
      <c r="J37" s="1018" t="s">
        <v>2439</v>
      </c>
      <c r="K37" s="1018" t="s">
        <v>2440</v>
      </c>
      <c r="L37" s="1018" t="s">
        <v>2335</v>
      </c>
    </row>
    <row r="38" spans="2:12">
      <c r="B38" s="776" t="s">
        <v>2382</v>
      </c>
      <c r="C38" s="776" t="s">
        <v>2441</v>
      </c>
      <c r="D38" s="1621">
        <v>45241</v>
      </c>
      <c r="E38" s="778">
        <v>2600</v>
      </c>
      <c r="F38" s="778">
        <v>700</v>
      </c>
      <c r="G38" s="778">
        <v>116.66666666666667</v>
      </c>
      <c r="H38" s="776" t="s">
        <v>2442</v>
      </c>
      <c r="I38" s="776" t="s">
        <v>2443</v>
      </c>
      <c r="J38" s="776" t="s">
        <v>2444</v>
      </c>
      <c r="K38" s="1022"/>
      <c r="L38" s="1022">
        <f>E38</f>
        <v>2600</v>
      </c>
    </row>
    <row r="39" spans="2:12">
      <c r="B39" s="776" t="s">
        <v>2397</v>
      </c>
      <c r="C39" s="776" t="s">
        <v>2445</v>
      </c>
      <c r="D39" s="1621">
        <v>45260</v>
      </c>
      <c r="E39" s="778">
        <v>2900</v>
      </c>
      <c r="F39" s="778">
        <v>1084</v>
      </c>
      <c r="G39" s="778">
        <v>180.66666666666666</v>
      </c>
      <c r="H39" s="776" t="s">
        <v>2446</v>
      </c>
      <c r="I39" s="776" t="s">
        <v>2447</v>
      </c>
      <c r="J39" s="776" t="s">
        <v>2444</v>
      </c>
      <c r="K39" s="1022">
        <v>300</v>
      </c>
      <c r="L39" s="1022">
        <f>E39-K39</f>
        <v>2600</v>
      </c>
    </row>
    <row r="40" spans="2:12">
      <c r="K40" s="995"/>
      <c r="L40" s="995"/>
    </row>
    <row r="41" spans="2:12" ht="16.149999999999999" thickBot="1">
      <c r="E41" s="529"/>
      <c r="K41" s="995"/>
      <c r="L41" s="986">
        <f>SUM(L38:L40)</f>
        <v>5200</v>
      </c>
    </row>
    <row r="42" spans="2:12" ht="16.149999999999999" thickTop="1"/>
    <row r="43" spans="2:12">
      <c r="L43" s="145">
        <f>L41-H28</f>
        <v>0</v>
      </c>
    </row>
  </sheetData>
  <sheetProtection formatCells="0" formatColumns="0" formatRows="0" insertColumns="0" insertRows="0" insertHyperlinks="0" deleteColumns="0" deleteRows="0" sort="0" autoFilter="0" pivotTables="0"/>
  <mergeCells count="3">
    <mergeCell ref="B30:F30"/>
    <mergeCell ref="B31:F31"/>
    <mergeCell ref="B7:F7"/>
  </mergeCells>
  <hyperlinks>
    <hyperlink ref="I28" location="'C2 - Debtors'!E9" display="'C2 - Debtors'!E9" xr:uid="{00000000-0004-0000-1700-000000000000}"/>
  </hyperlink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1:M21"/>
  <sheetViews>
    <sheetView showGridLines="0" workbookViewId="0">
      <pane ySplit="7" topLeftCell="A8" activePane="bottomLeft" state="frozen"/>
      <selection pane="bottomLeft" activeCell="I18" sqref="I18"/>
    </sheetView>
  </sheetViews>
  <sheetFormatPr defaultColWidth="9.140625" defaultRowHeight="15.6"/>
  <cols>
    <col min="1" max="1" width="3.5703125" style="12" customWidth="1"/>
    <col min="2" max="2" width="14" style="12" customWidth="1"/>
    <col min="3" max="3" width="13.85546875" style="12" customWidth="1"/>
    <col min="4" max="4" width="16.7109375" style="12" customWidth="1"/>
    <col min="5" max="5" width="11.85546875" style="12" customWidth="1"/>
    <col min="6" max="7" width="13.28515625" style="12" customWidth="1"/>
    <col min="8" max="8" width="9.140625" style="12"/>
    <col min="9" max="9" width="11.5703125" style="12" bestFit="1" customWidth="1"/>
    <col min="10" max="10" width="9.140625" style="12"/>
    <col min="11" max="12" width="9.5703125" style="164" bestFit="1" customWidth="1"/>
    <col min="13" max="16384" width="9.140625" style="12"/>
  </cols>
  <sheetData>
    <row r="1" spans="2:13" ht="15.75" customHeight="1">
      <c r="B1" s="4"/>
      <c r="C1" s="4"/>
      <c r="D1" s="4"/>
      <c r="E1" s="4"/>
      <c r="F1" s="4"/>
      <c r="G1" s="4"/>
      <c r="H1" s="4"/>
      <c r="I1" s="29"/>
    </row>
    <row r="2" spans="2:13" s="23" customFormat="1" ht="15" customHeight="1">
      <c r="B2" s="17" t="s">
        <v>14</v>
      </c>
      <c r="C2" s="26" t="str">
        <f>Index!C2</f>
        <v>Forest Car Company Ltd</v>
      </c>
      <c r="D2" s="26"/>
      <c r="E2" s="946"/>
      <c r="F2" s="115" t="s">
        <v>15</v>
      </c>
      <c r="G2" s="17" t="str">
        <f>Index!H2</f>
        <v>Aratee</v>
      </c>
      <c r="H2" s="115" t="s">
        <v>9</v>
      </c>
      <c r="I2" s="18">
        <f>Index!J2</f>
        <v>45343</v>
      </c>
      <c r="J2" s="947"/>
      <c r="K2" s="1622"/>
      <c r="L2" s="1622"/>
      <c r="M2" s="27"/>
    </row>
    <row r="3" spans="2:13" s="23" customFormat="1" ht="15" customHeight="1">
      <c r="B3" s="17" t="s">
        <v>16</v>
      </c>
      <c r="C3" s="18">
        <f>Index!C3</f>
        <v>45260</v>
      </c>
      <c r="D3" s="18"/>
      <c r="E3" s="946"/>
      <c r="F3" s="115" t="s">
        <v>17</v>
      </c>
      <c r="G3" s="17" t="str">
        <f>Index!H3</f>
        <v>Mitesh</v>
      </c>
      <c r="H3" s="115" t="s">
        <v>9</v>
      </c>
      <c r="I3" s="18">
        <f>Index!J3</f>
        <v>45352</v>
      </c>
      <c r="J3" s="947"/>
      <c r="K3" s="1622"/>
      <c r="L3" s="1622"/>
      <c r="M3" s="22"/>
    </row>
    <row r="4" spans="2:13">
      <c r="B4" s="5"/>
      <c r="C4" s="4"/>
      <c r="D4" s="4"/>
      <c r="E4" s="4"/>
      <c r="F4" s="4"/>
      <c r="G4" s="4"/>
      <c r="H4" s="4"/>
      <c r="I4" s="4"/>
    </row>
    <row r="5" spans="2:13">
      <c r="B5" s="5" t="s">
        <v>2016</v>
      </c>
      <c r="C5" s="4"/>
      <c r="D5" s="4"/>
      <c r="E5" s="4"/>
      <c r="F5" s="4"/>
      <c r="G5" s="4"/>
      <c r="H5" s="4"/>
      <c r="I5" s="4"/>
    </row>
    <row r="6" spans="2:13" ht="16.149999999999999" thickBot="1"/>
    <row r="7" spans="2:13" ht="14.25" customHeight="1" thickBot="1">
      <c r="B7" s="1203" t="s">
        <v>20</v>
      </c>
      <c r="C7" s="1203"/>
      <c r="D7" s="1203"/>
      <c r="E7" s="1203"/>
      <c r="F7" s="428" t="s">
        <v>2419</v>
      </c>
      <c r="G7" s="428" t="s">
        <v>2420</v>
      </c>
      <c r="H7" s="4"/>
      <c r="I7" s="5"/>
    </row>
    <row r="8" spans="2:13">
      <c r="B8" s="388"/>
      <c r="C8" s="389"/>
      <c r="D8" s="389"/>
      <c r="E8" s="518"/>
      <c r="F8" s="131"/>
      <c r="G8" s="132"/>
      <c r="H8" s="1"/>
      <c r="I8" s="4"/>
    </row>
    <row r="9" spans="2:13">
      <c r="B9" s="388" t="str">
        <f>+'C2-1 - Trade debtors'!B9</f>
        <v>Opening Balance B/F</v>
      </c>
      <c r="C9" s="389"/>
      <c r="D9" s="389"/>
      <c r="E9" s="518"/>
      <c r="F9" s="133">
        <f>'C2 - Debtors'!H11</f>
        <v>0</v>
      </c>
      <c r="G9" s="134"/>
      <c r="H9" s="1"/>
      <c r="I9" s="165"/>
    </row>
    <row r="10" spans="2:13">
      <c r="B10" s="388"/>
      <c r="C10" s="389"/>
      <c r="D10" s="389"/>
      <c r="E10" s="518"/>
      <c r="F10" s="133"/>
      <c r="G10" s="134"/>
      <c r="H10" s="1"/>
      <c r="I10" s="165"/>
    </row>
    <row r="11" spans="2:13">
      <c r="B11" s="388"/>
      <c r="C11" s="389"/>
      <c r="D11" s="389"/>
      <c r="E11" s="518"/>
      <c r="F11" s="133"/>
      <c r="G11" s="134"/>
      <c r="H11" s="1"/>
      <c r="I11" s="165"/>
    </row>
    <row r="12" spans="2:13">
      <c r="B12" s="388"/>
      <c r="C12" s="389"/>
      <c r="D12" s="389"/>
      <c r="E12" s="518"/>
      <c r="F12" s="133"/>
      <c r="G12" s="134"/>
      <c r="H12" s="1"/>
      <c r="I12" s="165"/>
    </row>
    <row r="13" spans="2:13">
      <c r="B13" s="388"/>
      <c r="C13" s="389"/>
      <c r="D13" s="389"/>
      <c r="E13" s="518"/>
      <c r="F13" s="133"/>
      <c r="G13" s="134"/>
      <c r="H13" s="1"/>
      <c r="I13" s="165"/>
    </row>
    <row r="14" spans="2:13">
      <c r="B14" s="388"/>
      <c r="C14" s="389"/>
      <c r="D14" s="389"/>
      <c r="E14" s="518"/>
      <c r="F14" s="133"/>
      <c r="G14" s="134"/>
      <c r="H14" s="1"/>
      <c r="I14" s="165"/>
    </row>
    <row r="15" spans="2:13">
      <c r="B15" s="388" t="s">
        <v>2432</v>
      </c>
      <c r="C15" s="389"/>
      <c r="D15" s="389"/>
      <c r="E15" s="518"/>
      <c r="F15" s="133"/>
      <c r="G15" s="134">
        <f>+F17-SUM(G9:G14)</f>
        <v>0</v>
      </c>
      <c r="H15" s="516" t="s">
        <v>2433</v>
      </c>
      <c r="I15" s="166"/>
    </row>
    <row r="16" spans="2:13">
      <c r="B16" s="388"/>
      <c r="C16" s="389"/>
      <c r="D16" s="389"/>
      <c r="E16" s="518"/>
      <c r="F16" s="135"/>
      <c r="G16" s="136"/>
      <c r="H16" s="1"/>
      <c r="I16" s="4"/>
    </row>
    <row r="17" spans="2:9" ht="16.149999999999999" thickBot="1">
      <c r="B17" s="1194" t="s">
        <v>2275</v>
      </c>
      <c r="C17" s="1195"/>
      <c r="D17" s="1195"/>
      <c r="E17" s="1196"/>
      <c r="F17" s="167">
        <f>SUM(F9:F16)</f>
        <v>0</v>
      </c>
      <c r="G17" s="138">
        <f>SUM(G9:G16)</f>
        <v>0</v>
      </c>
      <c r="H17" s="4"/>
      <c r="I17" s="4"/>
    </row>
    <row r="18" spans="2:9" ht="16.899999999999999" thickTop="1" thickBot="1">
      <c r="B18" s="1197"/>
      <c r="C18" s="1198"/>
      <c r="D18" s="1198"/>
      <c r="E18" s="1199"/>
      <c r="F18" s="139"/>
      <c r="G18" s="140"/>
      <c r="H18" s="4"/>
      <c r="I18" s="4"/>
    </row>
    <row r="21" spans="2:9">
      <c r="G21" s="529">
        <f ca="1">+ETB!Q155-G15</f>
        <v>0</v>
      </c>
    </row>
  </sheetData>
  <sheetProtection formatCells="0" formatColumns="0" formatRows="0" insertColumns="0" insertRows="0" insertHyperlinks="0" deleteColumns="0" deleteRows="0" sort="0" autoFilter="0" pivotTables="0"/>
  <mergeCells count="3">
    <mergeCell ref="B7:E7"/>
    <mergeCell ref="B17:E17"/>
    <mergeCell ref="B18:E18"/>
  </mergeCells>
  <hyperlinks>
    <hyperlink ref="H15" location="'C2 - Debtors'!E11" display="'C2 - Debtors'!E11" xr:uid="{00000000-0004-0000-18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O25"/>
  <sheetViews>
    <sheetView showGridLines="0" workbookViewId="0">
      <pane ySplit="7" topLeftCell="A8" activePane="bottomLeft" state="frozen"/>
      <selection pane="bottomLeft" activeCell="B16" sqref="B16"/>
    </sheetView>
  </sheetViews>
  <sheetFormatPr defaultColWidth="9.140625" defaultRowHeight="15.6"/>
  <cols>
    <col min="1" max="1" width="3.5703125" style="12" customWidth="1"/>
    <col min="2" max="2" width="11.140625" style="12" customWidth="1"/>
    <col min="3" max="3" width="13.5703125" style="12" customWidth="1"/>
    <col min="4" max="4" width="13.7109375" style="12" customWidth="1"/>
    <col min="5" max="5" width="13" style="12" customWidth="1"/>
    <col min="6" max="6" width="13.7109375" style="12" customWidth="1"/>
    <col min="7" max="7" width="14.28515625" style="12" bestFit="1" customWidth="1"/>
    <col min="8" max="8" width="11.85546875" style="12" bestFit="1" customWidth="1"/>
    <col min="9" max="10" width="11.5703125" style="12" bestFit="1" customWidth="1"/>
    <col min="11" max="16384" width="9.140625" style="12"/>
  </cols>
  <sheetData>
    <row r="1" spans="2:15" ht="15.75" customHeight="1">
      <c r="B1" s="4"/>
      <c r="C1" s="4"/>
      <c r="D1" s="4"/>
      <c r="E1" s="4"/>
      <c r="F1" s="4"/>
      <c r="G1" s="4"/>
      <c r="H1" s="4"/>
      <c r="I1" s="29"/>
      <c r="K1" s="90"/>
    </row>
    <row r="2" spans="2:15" s="23" customFormat="1" ht="15" customHeight="1">
      <c r="B2" s="17" t="s">
        <v>0</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1731</v>
      </c>
      <c r="C3" s="18">
        <f>Index!C3</f>
        <v>45260</v>
      </c>
      <c r="D3" s="18"/>
      <c r="E3" s="18"/>
      <c r="F3" s="115" t="s">
        <v>17</v>
      </c>
      <c r="G3" s="17" t="str">
        <f>Index!H3</f>
        <v>Mitesh</v>
      </c>
      <c r="H3" s="115" t="s">
        <v>9</v>
      </c>
      <c r="I3" s="18">
        <f>Index!J3</f>
        <v>45352</v>
      </c>
      <c r="J3" s="946"/>
      <c r="K3" s="947"/>
      <c r="L3" s="947"/>
      <c r="M3" s="946"/>
      <c r="N3" s="946"/>
      <c r="O3" s="22"/>
    </row>
    <row r="4" spans="2:15">
      <c r="B4" s="5"/>
      <c r="C4" s="4"/>
      <c r="D4" s="4"/>
      <c r="E4" s="4"/>
      <c r="F4" s="4"/>
      <c r="G4" s="4"/>
      <c r="H4" s="4"/>
      <c r="I4" s="4"/>
      <c r="K4" s="90"/>
    </row>
    <row r="5" spans="2:15">
      <c r="B5" s="5" t="s">
        <v>70</v>
      </c>
      <c r="C5" s="4"/>
      <c r="D5" s="4"/>
      <c r="E5" s="4"/>
      <c r="F5" s="4"/>
      <c r="G5" s="4"/>
      <c r="H5" s="4"/>
      <c r="I5" s="4"/>
    </row>
    <row r="6" spans="2:15" ht="16.149999999999999" thickBot="1"/>
    <row r="7" spans="2:15" ht="14.25" customHeight="1" thickBot="1">
      <c r="B7" s="1200" t="s">
        <v>20</v>
      </c>
      <c r="C7" s="1201"/>
      <c r="D7" s="1201"/>
      <c r="E7" s="1202"/>
      <c r="F7" s="428">
        <v>2022</v>
      </c>
      <c r="G7" s="428">
        <v>2021</v>
      </c>
      <c r="H7" s="4"/>
      <c r="I7" s="5"/>
    </row>
    <row r="8" spans="2:15">
      <c r="B8" s="388"/>
      <c r="C8" s="389"/>
      <c r="D8" s="389"/>
      <c r="E8" s="518"/>
      <c r="F8" s="131"/>
      <c r="G8" s="132"/>
      <c r="H8" s="206"/>
      <c r="I8" s="4"/>
    </row>
    <row r="9" spans="2:15">
      <c r="B9" s="1204"/>
      <c r="C9" s="1205"/>
      <c r="D9" s="1205"/>
      <c r="E9" s="1205"/>
      <c r="F9" s="133"/>
      <c r="G9" s="134"/>
      <c r="H9" s="1"/>
      <c r="I9" s="165"/>
    </row>
    <row r="10" spans="2:15">
      <c r="B10" s="1204"/>
      <c r="C10" s="1205"/>
      <c r="D10" s="1205"/>
      <c r="E10" s="1205"/>
      <c r="F10" s="133"/>
      <c r="G10" s="134"/>
      <c r="H10" s="1"/>
      <c r="I10" s="4"/>
    </row>
    <row r="11" spans="2:15">
      <c r="B11" s="388"/>
      <c r="C11" s="389"/>
      <c r="D11" s="389"/>
      <c r="E11" s="518"/>
      <c r="F11" s="133"/>
      <c r="G11" s="134"/>
      <c r="H11" s="1"/>
      <c r="I11" s="4"/>
    </row>
    <row r="12" spans="2:15">
      <c r="B12" s="388"/>
      <c r="C12" s="389"/>
      <c r="D12" s="389"/>
      <c r="E12" s="518"/>
      <c r="F12" s="133"/>
      <c r="G12" s="134"/>
      <c r="H12" s="1"/>
      <c r="I12" s="4"/>
    </row>
    <row r="13" spans="2:15">
      <c r="B13" s="388"/>
      <c r="C13" s="389"/>
      <c r="D13" s="389"/>
      <c r="E13" s="518"/>
      <c r="F13" s="133"/>
      <c r="G13" s="134"/>
      <c r="H13" s="1"/>
      <c r="I13" s="4"/>
    </row>
    <row r="14" spans="2:15">
      <c r="B14" s="388"/>
      <c r="C14" s="389"/>
      <c r="D14" s="389"/>
      <c r="E14" s="518"/>
      <c r="F14" s="133"/>
      <c r="G14" s="134"/>
      <c r="H14" s="1"/>
      <c r="I14" s="166"/>
    </row>
    <row r="15" spans="2:15">
      <c r="B15" s="388"/>
      <c r="C15" s="389"/>
      <c r="D15" s="389"/>
      <c r="E15" s="518"/>
      <c r="F15" s="133"/>
      <c r="G15" s="134"/>
      <c r="H15" s="1"/>
      <c r="I15" s="4"/>
    </row>
    <row r="16" spans="2:15">
      <c r="B16" s="388"/>
      <c r="C16" s="389"/>
      <c r="D16" s="389"/>
      <c r="E16" s="518"/>
      <c r="F16" s="133"/>
      <c r="G16" s="134"/>
      <c r="H16" s="1"/>
      <c r="I16" s="166"/>
    </row>
    <row r="17" spans="2:10">
      <c r="B17" s="388"/>
      <c r="C17" s="389"/>
      <c r="D17" s="389"/>
      <c r="E17" s="518"/>
      <c r="F17" s="135"/>
      <c r="G17" s="136"/>
      <c r="H17" s="1"/>
      <c r="I17" s="4"/>
    </row>
    <row r="18" spans="2:10" ht="16.149999999999999" thickBot="1">
      <c r="B18" s="1194" t="s">
        <v>2275</v>
      </c>
      <c r="C18" s="1195"/>
      <c r="D18" s="1195"/>
      <c r="E18" s="1196"/>
      <c r="F18" s="167">
        <f>SUM(F8:F17)</f>
        <v>0</v>
      </c>
      <c r="G18" s="138">
        <f>SUM(G8:G17)</f>
        <v>0</v>
      </c>
      <c r="H18" s="516" t="s">
        <v>2433</v>
      </c>
      <c r="I18" s="4"/>
    </row>
    <row r="19" spans="2:10" ht="16.899999999999999" thickTop="1" thickBot="1">
      <c r="B19" s="1197"/>
      <c r="C19" s="1198"/>
      <c r="D19" s="1198"/>
      <c r="E19" s="1199"/>
      <c r="F19" s="205"/>
      <c r="G19" s="140"/>
      <c r="H19" s="4"/>
      <c r="I19" s="4"/>
    </row>
    <row r="21" spans="2:10">
      <c r="G21" s="529"/>
    </row>
    <row r="23" spans="2:10">
      <c r="B23" s="130"/>
    </row>
    <row r="25" spans="2:10">
      <c r="B25" s="716"/>
      <c r="C25" s="717"/>
      <c r="D25" s="717"/>
      <c r="E25" s="717"/>
      <c r="F25" s="264"/>
      <c r="G25" s="264"/>
      <c r="J25" s="725"/>
    </row>
  </sheetData>
  <sheetProtection formatCells="0" formatColumns="0" formatRows="0" insertColumns="0" insertRows="0" insertHyperlinks="0" deleteColumns="0" deleteRows="0" sort="0" autoFilter="0" pivotTables="0"/>
  <mergeCells count="5">
    <mergeCell ref="B18:E18"/>
    <mergeCell ref="B19:E19"/>
    <mergeCell ref="B7:E7"/>
    <mergeCell ref="B9:E9"/>
    <mergeCell ref="B10:E10"/>
  </mergeCells>
  <hyperlinks>
    <hyperlink ref="H18" location="'C2 - Debtors'!E15" display="'C2 - Debtors'!E15" xr:uid="{00000000-0004-0000-19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P20"/>
  <sheetViews>
    <sheetView showGridLines="0" workbookViewId="0">
      <pane ySplit="7" topLeftCell="A8" activePane="bottomLeft" state="frozen"/>
      <selection pane="bottomLeft" activeCell="H21" sqref="H21"/>
    </sheetView>
  </sheetViews>
  <sheetFormatPr defaultColWidth="9.140625" defaultRowHeight="15.6"/>
  <cols>
    <col min="1" max="1" width="3.5703125" style="12" customWidth="1"/>
    <col min="2" max="2" width="11.85546875" style="12" customWidth="1"/>
    <col min="3" max="3" width="14.85546875" style="12" customWidth="1"/>
    <col min="4" max="5" width="12.28515625" style="12" customWidth="1"/>
    <col min="6" max="6" width="11.85546875" style="12" customWidth="1"/>
    <col min="7" max="7" width="12.42578125" style="12" customWidth="1"/>
    <col min="8" max="8" width="13.28515625" style="12" customWidth="1"/>
    <col min="9" max="9" width="11.7109375" style="12" customWidth="1"/>
    <col min="10" max="10" width="11.85546875" style="12" bestFit="1" customWidth="1"/>
    <col min="11" max="11" width="11.5703125" style="12" bestFit="1" customWidth="1"/>
    <col min="12" max="16384" width="9.140625" style="12"/>
  </cols>
  <sheetData>
    <row r="1" spans="2:16" ht="15.75" customHeight="1">
      <c r="B1" s="4"/>
      <c r="C1" s="4"/>
      <c r="D1" s="4"/>
      <c r="E1" s="4"/>
      <c r="F1" s="4"/>
      <c r="G1" s="4"/>
      <c r="H1" s="4"/>
      <c r="I1" s="4"/>
      <c r="J1" s="29"/>
      <c r="L1" s="90"/>
    </row>
    <row r="2" spans="2:16" s="23" customFormat="1" ht="15" customHeight="1">
      <c r="B2" s="17" t="s">
        <v>14</v>
      </c>
      <c r="C2" s="26" t="str">
        <f>Index!C2</f>
        <v>Forest Car Company Ltd</v>
      </c>
      <c r="D2" s="26"/>
      <c r="E2" s="26"/>
      <c r="F2" s="26"/>
      <c r="G2" s="17" t="s">
        <v>2417</v>
      </c>
      <c r="H2" s="17" t="str">
        <f>Index!H2</f>
        <v>Aratee</v>
      </c>
      <c r="I2" s="17" t="s">
        <v>566</v>
      </c>
      <c r="J2" s="18">
        <f>Index!J2</f>
        <v>45343</v>
      </c>
      <c r="K2" s="946"/>
      <c r="L2" s="947"/>
      <c r="M2" s="947"/>
      <c r="N2" s="946"/>
      <c r="O2" s="946"/>
      <c r="P2" s="27"/>
    </row>
    <row r="3" spans="2:16" s="23" customFormat="1" ht="15" customHeight="1">
      <c r="B3" s="17" t="s">
        <v>1731</v>
      </c>
      <c r="C3" s="18">
        <f>Index!C3</f>
        <v>45260</v>
      </c>
      <c r="D3" s="18"/>
      <c r="E3" s="18"/>
      <c r="F3" s="18"/>
      <c r="G3" s="17" t="s">
        <v>2418</v>
      </c>
      <c r="H3" s="17" t="str">
        <f>Index!H3</f>
        <v>Mitesh</v>
      </c>
      <c r="I3" s="17" t="s">
        <v>566</v>
      </c>
      <c r="J3" s="18">
        <f>Index!J3</f>
        <v>45352</v>
      </c>
      <c r="K3" s="946"/>
      <c r="L3" s="947"/>
      <c r="M3" s="947"/>
      <c r="N3" s="946"/>
      <c r="O3" s="946"/>
      <c r="P3" s="22"/>
    </row>
    <row r="4" spans="2:16">
      <c r="B4" s="5"/>
      <c r="C4" s="4"/>
      <c r="D4" s="4"/>
      <c r="E4" s="4"/>
      <c r="F4" s="4"/>
      <c r="G4" s="4"/>
      <c r="H4" s="4"/>
      <c r="I4" s="4"/>
      <c r="J4" s="4"/>
      <c r="L4" s="90"/>
    </row>
    <row r="5" spans="2:16">
      <c r="B5" s="5" t="s">
        <v>2448</v>
      </c>
      <c r="C5" s="4"/>
      <c r="D5" s="4"/>
      <c r="E5" s="4"/>
      <c r="F5" s="4"/>
      <c r="G5" s="4"/>
      <c r="H5" s="4"/>
      <c r="I5" s="4"/>
      <c r="J5" s="4"/>
    </row>
    <row r="6" spans="2:16" ht="16.149999999999999" thickBot="1">
      <c r="B6" s="39"/>
      <c r="C6" s="39"/>
      <c r="D6" s="39"/>
      <c r="E6" s="39"/>
      <c r="F6" s="39"/>
      <c r="G6" s="39"/>
      <c r="H6" s="39"/>
    </row>
    <row r="7" spans="2:16" ht="14.25" customHeight="1" thickBot="1">
      <c r="B7" s="1200" t="s">
        <v>20</v>
      </c>
      <c r="C7" s="1201"/>
      <c r="D7" s="1201"/>
      <c r="E7" s="1201"/>
      <c r="F7" s="1202"/>
      <c r="G7" s="428" t="s">
        <v>2419</v>
      </c>
      <c r="H7" s="428" t="s">
        <v>2420</v>
      </c>
      <c r="I7" s="4"/>
      <c r="J7" s="5"/>
    </row>
    <row r="8" spans="2:16">
      <c r="B8" s="388"/>
      <c r="C8" s="389"/>
      <c r="D8" s="389"/>
      <c r="E8" s="389"/>
      <c r="F8" s="518"/>
      <c r="G8" s="131"/>
      <c r="H8" s="132"/>
      <c r="I8" s="1"/>
      <c r="J8" s="4"/>
    </row>
    <row r="9" spans="2:16">
      <c r="B9" s="388" t="str">
        <f>+'C2-1 - Trade debtors'!B9</f>
        <v>Opening Balance B/F</v>
      </c>
      <c r="C9" s="389"/>
      <c r="D9" s="389"/>
      <c r="E9" s="389"/>
      <c r="F9" s="518"/>
      <c r="G9" s="133"/>
      <c r="H9" s="134"/>
      <c r="I9" s="1"/>
      <c r="J9" s="165"/>
    </row>
    <row r="10" spans="2:16">
      <c r="B10" s="388"/>
      <c r="C10" s="389"/>
      <c r="D10" s="389"/>
      <c r="E10" s="389"/>
      <c r="F10" s="518"/>
      <c r="G10" s="133"/>
      <c r="H10" s="134"/>
      <c r="I10" s="1"/>
      <c r="J10" s="165"/>
    </row>
    <row r="11" spans="2:16">
      <c r="B11" s="388"/>
      <c r="C11" s="389"/>
      <c r="D11" s="389"/>
      <c r="E11" s="389"/>
      <c r="F11" s="518"/>
      <c r="G11" s="133"/>
      <c r="H11" s="134"/>
      <c r="I11" s="1"/>
      <c r="J11" s="165"/>
    </row>
    <row r="12" spans="2:16">
      <c r="B12" s="388"/>
      <c r="C12" s="389"/>
      <c r="D12" s="389"/>
      <c r="E12" s="389"/>
      <c r="F12" s="518"/>
      <c r="G12" s="133"/>
      <c r="H12" s="134"/>
      <c r="I12" s="1"/>
      <c r="J12" s="165"/>
    </row>
    <row r="13" spans="2:16">
      <c r="B13" s="388"/>
      <c r="C13" s="389"/>
      <c r="D13" s="389"/>
      <c r="E13" s="389"/>
      <c r="F13" s="518"/>
      <c r="G13" s="133"/>
      <c r="H13" s="134"/>
      <c r="I13" s="1"/>
      <c r="J13" s="165"/>
    </row>
    <row r="14" spans="2:16">
      <c r="B14" s="388"/>
      <c r="C14" s="389"/>
      <c r="D14" s="389"/>
      <c r="E14" s="389"/>
      <c r="F14" s="518"/>
      <c r="G14" s="133"/>
      <c r="H14" s="134"/>
      <c r="I14" s="1"/>
      <c r="J14" s="4"/>
    </row>
    <row r="15" spans="2:16">
      <c r="B15" s="388" t="s">
        <v>2372</v>
      </c>
      <c r="C15" s="389"/>
      <c r="D15" s="389"/>
      <c r="E15" s="389"/>
      <c r="F15" s="518"/>
      <c r="G15" s="133"/>
      <c r="H15" s="134">
        <f>+G17-SUM(H9:H14)</f>
        <v>0</v>
      </c>
      <c r="I15" s="516" t="s">
        <v>2433</v>
      </c>
      <c r="J15" s="166"/>
    </row>
    <row r="16" spans="2:16">
      <c r="B16" s="388"/>
      <c r="C16" s="389"/>
      <c r="D16" s="389"/>
      <c r="E16" s="389"/>
      <c r="F16" s="518"/>
      <c r="G16" s="135"/>
      <c r="H16" s="136"/>
      <c r="I16" s="1"/>
      <c r="J16" s="4"/>
    </row>
    <row r="17" spans="2:10" ht="16.149999999999999" thickBot="1">
      <c r="B17" s="1194" t="s">
        <v>2275</v>
      </c>
      <c r="C17" s="1195"/>
      <c r="D17" s="1195"/>
      <c r="E17" s="1195"/>
      <c r="F17" s="1196"/>
      <c r="G17" s="167">
        <f>SUM(G8:G16)</f>
        <v>0</v>
      </c>
      <c r="H17" s="138">
        <f>SUM(H8:H16)</f>
        <v>0</v>
      </c>
      <c r="I17" s="1"/>
      <c r="J17" s="4"/>
    </row>
    <row r="18" spans="2:10" ht="16.899999999999999" thickTop="1" thickBot="1">
      <c r="B18" s="1197"/>
      <c r="C18" s="1198"/>
      <c r="D18" s="1198"/>
      <c r="E18" s="1198"/>
      <c r="F18" s="1199"/>
      <c r="G18" s="205"/>
      <c r="H18" s="140"/>
      <c r="I18" s="4"/>
      <c r="J18" s="4"/>
    </row>
    <row r="20" spans="2:10">
      <c r="H20" s="529">
        <f ca="1">H15-ETB!Q148-ETB!R148</f>
        <v>0</v>
      </c>
    </row>
  </sheetData>
  <sheetProtection formatCells="0" formatColumns="0" formatRows="0" insertColumns="0" insertRows="0" insertHyperlinks="0" deleteColumns="0" deleteRows="0" sort="0" autoFilter="0" pivotTables="0"/>
  <mergeCells count="3">
    <mergeCell ref="B7:F7"/>
    <mergeCell ref="B17:F17"/>
    <mergeCell ref="B18:F18"/>
  </mergeCells>
  <hyperlinks>
    <hyperlink ref="I15" location="'C2 - Debtors'!E17" display="'C2 - Debtors'!E17" xr:uid="{00000000-0004-0000-1A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B1:P21"/>
  <sheetViews>
    <sheetView showGridLines="0" workbookViewId="0">
      <pane ySplit="7" topLeftCell="A20" activePane="bottomLeft" state="frozen"/>
      <selection pane="bottomLeft" activeCell="B4" sqref="B4"/>
    </sheetView>
  </sheetViews>
  <sheetFormatPr defaultColWidth="9.140625" defaultRowHeight="15.6"/>
  <cols>
    <col min="1" max="1" width="3.5703125" style="12" customWidth="1"/>
    <col min="2" max="2" width="10.85546875" style="12" customWidth="1"/>
    <col min="3" max="3" width="14.85546875" style="12" customWidth="1"/>
    <col min="4" max="5" width="12.5703125" style="12" customWidth="1"/>
    <col min="6" max="6" width="11.85546875" style="12" customWidth="1"/>
    <col min="7" max="7" width="12.42578125" style="12" customWidth="1"/>
    <col min="8" max="8" width="13.28515625" style="12" customWidth="1"/>
    <col min="9" max="9" width="11.7109375" style="12" customWidth="1"/>
    <col min="10" max="10" width="11.85546875" style="12" bestFit="1" customWidth="1"/>
    <col min="11" max="11" width="11.5703125" style="12" bestFit="1" customWidth="1"/>
    <col min="12" max="16384" width="9.140625" style="12"/>
  </cols>
  <sheetData>
    <row r="1" spans="2:16" ht="15.75" customHeight="1">
      <c r="B1" s="4"/>
      <c r="C1" s="4"/>
      <c r="D1" s="4"/>
      <c r="E1" s="4"/>
      <c r="F1" s="4"/>
      <c r="G1" s="4"/>
      <c r="H1" s="4"/>
      <c r="I1" s="4"/>
      <c r="J1" s="29"/>
      <c r="L1" s="90"/>
    </row>
    <row r="2" spans="2:16" s="23" customFormat="1" ht="15" customHeight="1">
      <c r="B2" s="17" t="s">
        <v>0</v>
      </c>
      <c r="C2" s="26" t="str">
        <f>Index!C2</f>
        <v>Forest Car Company Ltd</v>
      </c>
      <c r="D2" s="26"/>
      <c r="E2" s="26"/>
      <c r="F2" s="26"/>
      <c r="G2" s="17" t="s">
        <v>2417</v>
      </c>
      <c r="H2" s="17" t="str">
        <f>Index!H2</f>
        <v>Aratee</v>
      </c>
      <c r="I2" s="115" t="s">
        <v>566</v>
      </c>
      <c r="J2" s="18">
        <f>Index!J2</f>
        <v>45343</v>
      </c>
      <c r="K2" s="946"/>
      <c r="L2" s="947"/>
      <c r="M2" s="947"/>
      <c r="N2" s="946"/>
      <c r="O2" s="946"/>
      <c r="P2" s="27"/>
    </row>
    <row r="3" spans="2:16" s="23" customFormat="1" ht="15" customHeight="1">
      <c r="B3" s="17" t="s">
        <v>1731</v>
      </c>
      <c r="C3" s="18">
        <f>Index!C3</f>
        <v>45260</v>
      </c>
      <c r="D3" s="18"/>
      <c r="E3" s="18"/>
      <c r="F3" s="18"/>
      <c r="G3" s="17" t="s">
        <v>2418</v>
      </c>
      <c r="H3" s="17" t="str">
        <f>Index!H3</f>
        <v>Mitesh</v>
      </c>
      <c r="I3" s="115" t="s">
        <v>566</v>
      </c>
      <c r="J3" s="18">
        <f>Index!J3</f>
        <v>45352</v>
      </c>
      <c r="K3" s="946"/>
      <c r="L3" s="947"/>
      <c r="M3" s="947"/>
      <c r="N3" s="946"/>
      <c r="O3" s="946"/>
      <c r="P3" s="22"/>
    </row>
    <row r="4" spans="2:16">
      <c r="B4" s="5"/>
      <c r="C4" s="4"/>
      <c r="D4" s="4"/>
      <c r="E4" s="4"/>
      <c r="F4" s="4"/>
      <c r="G4" s="4"/>
      <c r="H4" s="4"/>
      <c r="I4" s="4"/>
      <c r="J4" s="4"/>
      <c r="L4" s="90"/>
    </row>
    <row r="5" spans="2:16">
      <c r="B5" s="5" t="s">
        <v>53</v>
      </c>
      <c r="C5" s="4"/>
      <c r="D5" s="4"/>
      <c r="E5" s="4"/>
      <c r="F5" s="4"/>
      <c r="G5" s="4"/>
      <c r="H5" s="4"/>
      <c r="I5" s="4"/>
      <c r="J5" s="4"/>
    </row>
    <row r="6" spans="2:16" ht="16.149999999999999" thickBot="1">
      <c r="B6" s="39"/>
      <c r="C6" s="39"/>
      <c r="D6" s="39"/>
      <c r="E6" s="39"/>
      <c r="F6" s="39"/>
      <c r="G6" s="39"/>
      <c r="H6" s="39"/>
    </row>
    <row r="7" spans="2:16" ht="14.25" customHeight="1" thickBot="1">
      <c r="B7" s="1200" t="s">
        <v>20</v>
      </c>
      <c r="C7" s="1201"/>
      <c r="D7" s="1201"/>
      <c r="E7" s="1201"/>
      <c r="F7" s="1202"/>
      <c r="G7" s="428" t="s">
        <v>2419</v>
      </c>
      <c r="H7" s="428" t="s">
        <v>2420</v>
      </c>
      <c r="I7" s="4"/>
      <c r="J7" s="5"/>
    </row>
    <row r="8" spans="2:16">
      <c r="B8" s="388"/>
      <c r="C8" s="389"/>
      <c r="D8" s="389"/>
      <c r="E8" s="389"/>
      <c r="F8" s="518"/>
      <c r="G8" s="131"/>
      <c r="H8" s="132"/>
      <c r="I8" s="1"/>
      <c r="J8" s="4"/>
    </row>
    <row r="9" spans="2:16">
      <c r="B9" s="388" t="s">
        <v>2421</v>
      </c>
      <c r="C9" s="389"/>
      <c r="D9" s="389"/>
      <c r="E9" s="389"/>
      <c r="F9" s="518"/>
      <c r="G9" s="133">
        <f>'C2 - Debtors'!H23</f>
        <v>0</v>
      </c>
      <c r="H9" s="134"/>
      <c r="I9" s="1"/>
      <c r="J9" s="165"/>
    </row>
    <row r="10" spans="2:16">
      <c r="B10" s="388"/>
      <c r="C10" s="389"/>
      <c r="D10" s="389"/>
      <c r="E10" s="389"/>
      <c r="F10" s="518"/>
      <c r="G10" s="133"/>
      <c r="H10" s="134"/>
      <c r="I10" s="1"/>
      <c r="J10" s="165"/>
    </row>
    <row r="11" spans="2:16">
      <c r="B11" s="388"/>
      <c r="C11" s="389"/>
      <c r="D11" s="389"/>
      <c r="E11" s="389"/>
      <c r="F11" s="518"/>
      <c r="G11" s="133"/>
      <c r="H11" s="134"/>
      <c r="I11" s="1"/>
      <c r="J11" s="165"/>
    </row>
    <row r="12" spans="2:16">
      <c r="B12" s="388"/>
      <c r="C12" s="389"/>
      <c r="D12" s="389"/>
      <c r="E12" s="389"/>
      <c r="F12" s="518"/>
      <c r="G12" s="133"/>
      <c r="H12" s="134"/>
      <c r="I12" s="1"/>
      <c r="J12" s="165"/>
    </row>
    <row r="13" spans="2:16">
      <c r="B13" s="388"/>
      <c r="C13" s="389"/>
      <c r="D13" s="389"/>
      <c r="E13" s="389"/>
      <c r="F13" s="518"/>
      <c r="G13" s="133"/>
      <c r="H13" s="134"/>
      <c r="I13" s="1"/>
      <c r="J13" s="165"/>
    </row>
    <row r="14" spans="2:16">
      <c r="B14" s="388"/>
      <c r="C14" s="389"/>
      <c r="D14" s="389"/>
      <c r="E14" s="389"/>
      <c r="F14" s="518"/>
      <c r="G14" s="133"/>
      <c r="H14" s="134"/>
      <c r="I14" s="1"/>
      <c r="J14" s="165"/>
    </row>
    <row r="15" spans="2:16">
      <c r="B15" s="388"/>
      <c r="C15" s="389"/>
      <c r="D15" s="389"/>
      <c r="E15" s="389"/>
      <c r="F15" s="518"/>
      <c r="G15" s="133"/>
      <c r="H15" s="134"/>
      <c r="I15" s="1"/>
      <c r="J15" s="165"/>
    </row>
    <row r="16" spans="2:16">
      <c r="B16" s="388"/>
      <c r="C16" s="389"/>
      <c r="D16" s="389"/>
      <c r="E16" s="389"/>
      <c r="F16" s="518"/>
      <c r="G16" s="133"/>
      <c r="H16" s="134"/>
      <c r="I16" s="1"/>
      <c r="J16" s="165"/>
    </row>
    <row r="17" spans="2:10">
      <c r="B17" s="388"/>
      <c r="C17" s="389"/>
      <c r="D17" s="389"/>
      <c r="E17" s="389"/>
      <c r="F17" s="518"/>
      <c r="G17" s="133"/>
      <c r="H17" s="134"/>
      <c r="I17" s="1"/>
      <c r="J17" s="4"/>
    </row>
    <row r="18" spans="2:10">
      <c r="B18" s="388" t="s">
        <v>2372</v>
      </c>
      <c r="C18" s="389"/>
      <c r="D18" s="389"/>
      <c r="E18" s="389"/>
      <c r="F18" s="518"/>
      <c r="G18" s="133"/>
      <c r="H18" s="134">
        <f>+G20-SUM(H9:H17)</f>
        <v>0</v>
      </c>
      <c r="I18" s="516" t="s">
        <v>2433</v>
      </c>
      <c r="J18" s="166"/>
    </row>
    <row r="19" spans="2:10">
      <c r="B19" s="388"/>
      <c r="C19" s="389"/>
      <c r="D19" s="389"/>
      <c r="E19" s="389"/>
      <c r="F19" s="518"/>
      <c r="G19" s="135"/>
      <c r="H19" s="136"/>
      <c r="I19" s="1"/>
      <c r="J19" s="4"/>
    </row>
    <row r="20" spans="2:10" ht="16.149999999999999" thickBot="1">
      <c r="B20" s="1194" t="s">
        <v>2275</v>
      </c>
      <c r="C20" s="1195"/>
      <c r="D20" s="1195"/>
      <c r="E20" s="1195"/>
      <c r="F20" s="1196"/>
      <c r="G20" s="167">
        <f>SUM(G8:G19)</f>
        <v>0</v>
      </c>
      <c r="H20" s="138">
        <f>SUM(H8:H19)</f>
        <v>0</v>
      </c>
      <c r="I20" s="1"/>
      <c r="J20" s="4"/>
    </row>
    <row r="21" spans="2:10" ht="16.899999999999999" thickTop="1" thickBot="1">
      <c r="B21" s="1197"/>
      <c r="C21" s="1198"/>
      <c r="D21" s="1198"/>
      <c r="E21" s="1198"/>
      <c r="F21" s="1199"/>
      <c r="G21" s="205"/>
      <c r="H21" s="140"/>
      <c r="I21" s="4"/>
      <c r="J21" s="4"/>
    </row>
  </sheetData>
  <sheetProtection formatCells="0" formatColumns="0" formatRows="0" insertColumns="0" insertRows="0" insertHyperlinks="0" deleteColumns="0" deleteRows="0" sort="0" autoFilter="0" pivotTables="0"/>
  <mergeCells count="3">
    <mergeCell ref="B20:F20"/>
    <mergeCell ref="B21:F21"/>
    <mergeCell ref="B7:F7"/>
  </mergeCells>
  <hyperlinks>
    <hyperlink ref="I18" location="'C2 - Debtors'!E23" display="'C2 - Debtors'!E23" xr:uid="{00000000-0004-0000-1B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Q16"/>
  <sheetViews>
    <sheetView showGridLines="0" workbookViewId="0">
      <pane ySplit="7" topLeftCell="A8" activePane="bottomLeft" state="frozen"/>
      <selection pane="bottomLeft" activeCell="B13" sqref="B13"/>
    </sheetView>
  </sheetViews>
  <sheetFormatPr defaultColWidth="9.140625" defaultRowHeight="15.6"/>
  <cols>
    <col min="1" max="1" width="3.5703125" style="12" customWidth="1"/>
    <col min="2" max="2" width="11.28515625" style="12" customWidth="1"/>
    <col min="3" max="3" width="13.42578125" style="12" customWidth="1"/>
    <col min="4" max="4" width="11.5703125" style="12" customWidth="1"/>
    <col min="5" max="5" width="9.42578125" style="12" customWidth="1"/>
    <col min="6" max="6" width="13.28515625" style="12" customWidth="1"/>
    <col min="7" max="7" width="8.7109375" style="12" customWidth="1"/>
    <col min="8" max="8" width="12.42578125" style="12" customWidth="1"/>
    <col min="9" max="9" width="13.28515625" style="12" customWidth="1"/>
    <col min="10" max="10" width="11.7109375" style="12" customWidth="1"/>
    <col min="11" max="11" width="9.7109375" style="12" customWidth="1"/>
    <col min="12" max="12" width="11.5703125" style="12" bestFit="1" customWidth="1"/>
    <col min="13" max="16384" width="9.140625" style="12"/>
  </cols>
  <sheetData>
    <row r="1" spans="2:17" ht="15.75" customHeight="1">
      <c r="B1" s="4"/>
      <c r="C1" s="4"/>
      <c r="D1" s="4"/>
      <c r="E1" s="4"/>
      <c r="F1" s="4"/>
      <c r="G1" s="4"/>
      <c r="H1" s="4"/>
      <c r="I1" s="4"/>
      <c r="J1" s="4"/>
      <c r="K1" s="29"/>
      <c r="M1" s="90"/>
    </row>
    <row r="2" spans="2:17" s="23" customFormat="1" ht="15" customHeight="1">
      <c r="B2" s="17" t="s">
        <v>0</v>
      </c>
      <c r="C2" s="26" t="str">
        <f>Index!C2</f>
        <v>Forest Car Company Ltd</v>
      </c>
      <c r="D2" s="26"/>
      <c r="E2" s="26"/>
      <c r="F2" s="115" t="s">
        <v>15</v>
      </c>
      <c r="G2" s="17" t="str">
        <f>Index!H2</f>
        <v>Aratee</v>
      </c>
      <c r="H2" s="115" t="s">
        <v>9</v>
      </c>
      <c r="I2" s="18">
        <f>Index!J2</f>
        <v>45343</v>
      </c>
      <c r="J2" s="946"/>
      <c r="K2" s="946"/>
      <c r="L2" s="946"/>
      <c r="M2" s="947"/>
      <c r="N2" s="947"/>
      <c r="O2" s="946"/>
      <c r="P2" s="946"/>
      <c r="Q2" s="27"/>
    </row>
    <row r="3" spans="2:17" s="23" customFormat="1" ht="15" customHeight="1">
      <c r="B3" s="17" t="s">
        <v>1731</v>
      </c>
      <c r="C3" s="18">
        <f>Index!C3</f>
        <v>45260</v>
      </c>
      <c r="D3" s="18"/>
      <c r="E3" s="18"/>
      <c r="F3" s="115" t="s">
        <v>17</v>
      </c>
      <c r="G3" s="17" t="str">
        <f>Index!H3</f>
        <v>Mitesh</v>
      </c>
      <c r="H3" s="115" t="s">
        <v>9</v>
      </c>
      <c r="I3" s="18">
        <f>Index!J3</f>
        <v>45352</v>
      </c>
      <c r="J3" s="946"/>
      <c r="K3" s="946"/>
      <c r="L3" s="946"/>
      <c r="M3" s="947"/>
      <c r="N3" s="947"/>
      <c r="O3" s="946"/>
      <c r="P3" s="946"/>
      <c r="Q3" s="22"/>
    </row>
    <row r="4" spans="2:17">
      <c r="B4" s="5"/>
      <c r="C4" s="4"/>
      <c r="D4" s="4"/>
      <c r="E4" s="4"/>
      <c r="F4" s="4"/>
      <c r="G4" s="4"/>
      <c r="H4" s="4"/>
      <c r="I4" s="4"/>
      <c r="J4" s="4"/>
      <c r="K4" s="4"/>
      <c r="M4" s="90"/>
    </row>
    <row r="5" spans="2:17">
      <c r="B5" s="5" t="s">
        <v>2449</v>
      </c>
      <c r="C5" s="4"/>
      <c r="D5" s="4"/>
      <c r="E5" s="4"/>
      <c r="F5" s="4"/>
      <c r="G5" s="4"/>
      <c r="H5" s="4"/>
      <c r="I5" s="4"/>
      <c r="J5" s="4"/>
      <c r="K5" s="4"/>
    </row>
    <row r="6" spans="2:17" ht="16.149999999999999" thickBot="1">
      <c r="B6" s="39"/>
      <c r="C6" s="39"/>
      <c r="D6" s="39"/>
      <c r="E6" s="39"/>
      <c r="F6" s="39"/>
      <c r="G6" s="39"/>
      <c r="H6" s="39"/>
      <c r="I6" s="39"/>
    </row>
    <row r="7" spans="2:17" ht="14.25" customHeight="1" thickBot="1">
      <c r="B7" s="1200" t="s">
        <v>20</v>
      </c>
      <c r="C7" s="1201"/>
      <c r="D7" s="1201"/>
      <c r="E7" s="1201"/>
      <c r="F7" s="1201"/>
      <c r="G7" s="1202"/>
      <c r="H7" s="428" t="s">
        <v>2419</v>
      </c>
      <c r="I7" s="428" t="s">
        <v>2420</v>
      </c>
      <c r="J7" s="4"/>
      <c r="K7" s="5"/>
    </row>
    <row r="8" spans="2:17">
      <c r="B8" s="388"/>
      <c r="C8" s="389"/>
      <c r="D8" s="389"/>
      <c r="E8" s="389"/>
      <c r="F8" s="389"/>
      <c r="G8" s="518"/>
      <c r="H8" s="131"/>
      <c r="I8" s="132"/>
      <c r="J8" s="1"/>
      <c r="K8" s="4"/>
    </row>
    <row r="9" spans="2:17">
      <c r="B9" s="388" t="s">
        <v>2421</v>
      </c>
      <c r="C9" s="389"/>
      <c r="D9" s="389"/>
      <c r="E9" s="389"/>
      <c r="F9" s="389"/>
      <c r="G9" s="518"/>
      <c r="H9" s="133">
        <f>'C2 - Debtors'!H17</f>
        <v>0</v>
      </c>
      <c r="I9" s="134"/>
      <c r="J9" s="1"/>
      <c r="K9" s="165"/>
    </row>
    <row r="10" spans="2:17">
      <c r="B10" s="388"/>
      <c r="C10" s="389"/>
      <c r="D10" s="389"/>
      <c r="E10" s="389"/>
      <c r="F10" s="389"/>
      <c r="G10" s="518"/>
      <c r="H10" s="133"/>
      <c r="I10" s="134"/>
      <c r="J10" s="1"/>
      <c r="K10" s="165"/>
    </row>
    <row r="11" spans="2:17">
      <c r="B11" s="388"/>
      <c r="C11" s="389"/>
      <c r="D11" s="389"/>
      <c r="E11" s="389"/>
      <c r="F11" s="389"/>
      <c r="G11" s="518"/>
      <c r="H11" s="133"/>
      <c r="I11" s="134"/>
      <c r="J11" s="1"/>
      <c r="K11" s="165"/>
    </row>
    <row r="12" spans="2:17">
      <c r="B12" s="388"/>
      <c r="C12" s="389"/>
      <c r="D12" s="389"/>
      <c r="E12" s="389"/>
      <c r="F12" s="389"/>
      <c r="G12" s="518"/>
      <c r="H12" s="133"/>
      <c r="I12" s="134"/>
      <c r="J12" s="1"/>
      <c r="K12" s="4"/>
    </row>
    <row r="13" spans="2:17">
      <c r="B13" s="388" t="s">
        <v>2432</v>
      </c>
      <c r="C13" s="389"/>
      <c r="D13" s="389"/>
      <c r="E13" s="389"/>
      <c r="F13" s="389"/>
      <c r="G13" s="518"/>
      <c r="H13" s="133"/>
      <c r="I13" s="134">
        <f>+H15-SUM(I9:I12)</f>
        <v>0</v>
      </c>
      <c r="J13" s="516" t="s">
        <v>2433</v>
      </c>
      <c r="K13" s="166"/>
    </row>
    <row r="14" spans="2:17">
      <c r="B14" s="388"/>
      <c r="C14" s="389"/>
      <c r="D14" s="389"/>
      <c r="E14" s="389"/>
      <c r="F14" s="389"/>
      <c r="G14" s="518"/>
      <c r="H14" s="135"/>
      <c r="I14" s="136"/>
      <c r="J14" s="1"/>
      <c r="K14" s="4"/>
    </row>
    <row r="15" spans="2:17" ht="16.149999999999999" thickBot="1">
      <c r="B15" s="1194" t="s">
        <v>2275</v>
      </c>
      <c r="C15" s="1195"/>
      <c r="D15" s="1195"/>
      <c r="E15" s="1195"/>
      <c r="F15" s="1195"/>
      <c r="G15" s="1196"/>
      <c r="H15" s="167">
        <f>SUM(H8:H14)</f>
        <v>0</v>
      </c>
      <c r="I15" s="138">
        <f>SUM(I8:I14)</f>
        <v>0</v>
      </c>
      <c r="J15" s="1"/>
      <c r="K15" s="4"/>
    </row>
    <row r="16" spans="2:17" ht="16.899999999999999" thickTop="1" thickBot="1">
      <c r="B16" s="1197"/>
      <c r="C16" s="1198"/>
      <c r="D16" s="1198"/>
      <c r="E16" s="1198"/>
      <c r="F16" s="1198"/>
      <c r="G16" s="1199"/>
      <c r="H16" s="205"/>
      <c r="I16" s="140"/>
      <c r="J16" s="4"/>
      <c r="K16" s="4"/>
    </row>
  </sheetData>
  <sheetProtection formatCells="0" formatColumns="0" formatRows="0" insertColumns="0" insertRows="0" insertHyperlinks="0" deleteColumns="0" deleteRows="0" sort="0" autoFilter="0" pivotTables="0"/>
  <mergeCells count="3">
    <mergeCell ref="B15:G15"/>
    <mergeCell ref="B16:G16"/>
    <mergeCell ref="B7:G7"/>
  </mergeCells>
  <hyperlinks>
    <hyperlink ref="J13" location="'C2 - Debtors'!E23" display="'C2 - Debtors'!E23" xr:uid="{00000000-0004-0000-1C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B1:Q21"/>
  <sheetViews>
    <sheetView showGridLines="0" workbookViewId="0">
      <pane ySplit="7" topLeftCell="A8" activePane="bottomLeft" state="frozen"/>
      <selection pane="bottomLeft" activeCell="B4" sqref="B4"/>
    </sheetView>
  </sheetViews>
  <sheetFormatPr defaultColWidth="9.140625" defaultRowHeight="15.6"/>
  <cols>
    <col min="1" max="1" width="3.5703125" style="12" customWidth="1"/>
    <col min="2" max="2" width="12.7109375" style="12" customWidth="1"/>
    <col min="3" max="3" width="13" style="12" customWidth="1"/>
    <col min="4" max="6" width="12.42578125" style="12" customWidth="1"/>
    <col min="7" max="7" width="11.85546875" style="12" customWidth="1"/>
    <col min="8" max="8" width="12.42578125" style="12" customWidth="1"/>
    <col min="9" max="9" width="13.28515625" style="12" customWidth="1"/>
    <col min="10" max="10" width="11.7109375" style="12" customWidth="1"/>
    <col min="11" max="11" width="9.7109375" style="12" customWidth="1"/>
    <col min="12" max="12" width="11.5703125" style="12" bestFit="1" customWidth="1"/>
    <col min="13" max="16384" width="9.140625" style="12"/>
  </cols>
  <sheetData>
    <row r="1" spans="2:17" ht="15.75" customHeight="1">
      <c r="B1" s="4"/>
      <c r="C1" s="4"/>
      <c r="D1" s="4"/>
      <c r="E1" s="4"/>
      <c r="F1" s="4"/>
      <c r="G1" s="4"/>
      <c r="H1" s="4"/>
      <c r="I1" s="4"/>
      <c r="J1" s="4"/>
      <c r="K1" s="29"/>
      <c r="M1" s="90"/>
    </row>
    <row r="2" spans="2:17" s="23" customFormat="1" ht="15" customHeight="1">
      <c r="B2" s="17" t="s">
        <v>0</v>
      </c>
      <c r="C2" s="26" t="str">
        <f>Index!C2</f>
        <v>Forest Car Company Ltd</v>
      </c>
      <c r="D2" s="26"/>
      <c r="E2" s="26"/>
      <c r="F2" s="17" t="s">
        <v>2417</v>
      </c>
      <c r="G2" s="17" t="str">
        <f>Index!H2</f>
        <v>Aratee</v>
      </c>
      <c r="H2" s="17" t="s">
        <v>566</v>
      </c>
      <c r="I2" s="18">
        <f>Index!J2</f>
        <v>45343</v>
      </c>
      <c r="J2" s="946"/>
      <c r="K2" s="946"/>
      <c r="L2" s="946"/>
      <c r="M2" s="947"/>
      <c r="N2" s="947"/>
      <c r="O2" s="946"/>
      <c r="P2" s="946"/>
      <c r="Q2" s="27"/>
    </row>
    <row r="3" spans="2:17" s="23" customFormat="1" ht="15" customHeight="1">
      <c r="B3" s="17" t="s">
        <v>1731</v>
      </c>
      <c r="C3" s="18">
        <f>Index!C3</f>
        <v>45260</v>
      </c>
      <c r="D3" s="18"/>
      <c r="E3" s="18"/>
      <c r="F3" s="17" t="s">
        <v>2418</v>
      </c>
      <c r="G3" s="17" t="str">
        <f>Index!H3</f>
        <v>Mitesh</v>
      </c>
      <c r="H3" s="17" t="s">
        <v>566</v>
      </c>
      <c r="I3" s="18">
        <f>Index!J3</f>
        <v>45352</v>
      </c>
      <c r="J3" s="946"/>
      <c r="K3" s="946"/>
      <c r="L3" s="946"/>
      <c r="M3" s="947"/>
      <c r="N3" s="947"/>
      <c r="O3" s="946"/>
      <c r="P3" s="946"/>
      <c r="Q3" s="22"/>
    </row>
    <row r="4" spans="2:17">
      <c r="B4" s="5"/>
      <c r="C4" s="4"/>
      <c r="D4" s="4"/>
      <c r="E4" s="4"/>
      <c r="F4" s="4"/>
      <c r="G4" s="4"/>
      <c r="H4" s="4"/>
      <c r="I4" s="4"/>
      <c r="J4" s="4"/>
      <c r="K4" s="4"/>
      <c r="M4" s="90"/>
    </row>
    <row r="5" spans="2:17">
      <c r="B5" s="5" t="s">
        <v>2450</v>
      </c>
      <c r="C5" s="4"/>
      <c r="D5" s="4"/>
      <c r="E5" s="4"/>
      <c r="F5" s="4"/>
      <c r="G5" s="4"/>
      <c r="H5" s="4"/>
      <c r="I5" s="4"/>
      <c r="J5" s="4"/>
      <c r="K5" s="4"/>
    </row>
    <row r="6" spans="2:17" ht="16.149999999999999" thickBot="1">
      <c r="B6" s="39"/>
      <c r="C6" s="39"/>
      <c r="D6" s="39"/>
      <c r="E6" s="39"/>
      <c r="F6" s="39"/>
      <c r="G6" s="39"/>
      <c r="H6" s="39"/>
      <c r="I6" s="39"/>
    </row>
    <row r="7" spans="2:17" ht="14.25" customHeight="1" thickBot="1">
      <c r="B7" s="1200" t="s">
        <v>20</v>
      </c>
      <c r="C7" s="1201"/>
      <c r="D7" s="1201"/>
      <c r="E7" s="1201"/>
      <c r="F7" s="1201"/>
      <c r="G7" s="1202"/>
      <c r="H7" s="428" t="s">
        <v>2419</v>
      </c>
      <c r="I7" s="428" t="s">
        <v>2420</v>
      </c>
      <c r="J7" s="4"/>
      <c r="K7" s="5"/>
    </row>
    <row r="8" spans="2:17">
      <c r="B8" s="388"/>
      <c r="C8" s="389"/>
      <c r="D8" s="389"/>
      <c r="E8" s="389"/>
      <c r="F8" s="389"/>
      <c r="G8" s="518"/>
      <c r="H8" s="131"/>
      <c r="I8" s="132"/>
      <c r="J8" s="1"/>
      <c r="K8" s="4"/>
    </row>
    <row r="9" spans="2:17">
      <c r="B9" s="388" t="str">
        <f>+'C2-1 - Trade debtors'!B9</f>
        <v>Opening Balance B/F</v>
      </c>
      <c r="C9" s="389"/>
      <c r="D9" s="389"/>
      <c r="E9" s="389"/>
      <c r="F9" s="389"/>
      <c r="G9" s="518"/>
      <c r="H9" s="133"/>
      <c r="I9" s="134"/>
      <c r="J9" s="1"/>
      <c r="K9" s="165"/>
    </row>
    <row r="10" spans="2:17">
      <c r="B10" s="388"/>
      <c r="C10" s="389"/>
      <c r="D10" s="389"/>
      <c r="E10" s="389"/>
      <c r="F10" s="389"/>
      <c r="G10" s="518"/>
      <c r="H10" s="133"/>
      <c r="I10" s="134"/>
      <c r="J10" s="1"/>
      <c r="K10" s="165"/>
    </row>
    <row r="11" spans="2:17">
      <c r="B11" s="388"/>
      <c r="C11" s="389"/>
      <c r="D11" s="389"/>
      <c r="E11" s="389"/>
      <c r="F11" s="389"/>
      <c r="G11" s="518"/>
      <c r="H11" s="133"/>
      <c r="I11" s="134"/>
      <c r="J11" s="1"/>
      <c r="K11" s="165"/>
    </row>
    <row r="12" spans="2:17">
      <c r="B12" s="388"/>
      <c r="C12" s="389"/>
      <c r="D12" s="389"/>
      <c r="E12" s="389"/>
      <c r="F12" s="389"/>
      <c r="G12" s="518"/>
      <c r="H12" s="133"/>
      <c r="I12" s="134"/>
      <c r="J12" s="1"/>
      <c r="K12" s="165"/>
    </row>
    <row r="13" spans="2:17">
      <c r="B13" s="388"/>
      <c r="C13" s="389"/>
      <c r="D13" s="389"/>
      <c r="E13" s="389"/>
      <c r="F13" s="389"/>
      <c r="G13" s="518"/>
      <c r="H13" s="133"/>
      <c r="I13" s="134"/>
      <c r="J13" s="1"/>
      <c r="K13" s="165"/>
    </row>
    <row r="14" spans="2:17">
      <c r="B14" s="388"/>
      <c r="C14" s="389"/>
      <c r="D14" s="389"/>
      <c r="E14" s="389"/>
      <c r="F14" s="389"/>
      <c r="G14" s="518"/>
      <c r="H14" s="133"/>
      <c r="I14" s="134"/>
      <c r="J14" s="1"/>
      <c r="K14" s="165"/>
    </row>
    <row r="15" spans="2:17">
      <c r="B15" s="388"/>
      <c r="C15" s="389"/>
      <c r="D15" s="389"/>
      <c r="E15" s="389"/>
      <c r="F15" s="389"/>
      <c r="G15" s="518"/>
      <c r="H15" s="133"/>
      <c r="I15" s="134"/>
      <c r="J15" s="1"/>
      <c r="K15" s="4"/>
    </row>
    <row r="16" spans="2:17">
      <c r="B16" s="388" t="s">
        <v>2372</v>
      </c>
      <c r="C16" s="389"/>
      <c r="D16" s="389"/>
      <c r="E16" s="389"/>
      <c r="F16" s="389"/>
      <c r="G16" s="518"/>
      <c r="H16" s="133"/>
      <c r="I16" s="134">
        <f>+H18-SUM(I9:I15)</f>
        <v>0</v>
      </c>
      <c r="J16" s="516" t="s">
        <v>2433</v>
      </c>
      <c r="K16" s="166"/>
    </row>
    <row r="17" spans="2:11">
      <c r="B17" s="388"/>
      <c r="C17" s="389"/>
      <c r="D17" s="389"/>
      <c r="E17" s="389"/>
      <c r="F17" s="389"/>
      <c r="G17" s="518"/>
      <c r="H17" s="135"/>
      <c r="I17" s="136"/>
      <c r="J17" s="1"/>
      <c r="K17" s="4"/>
    </row>
    <row r="18" spans="2:11" ht="16.149999999999999" thickBot="1">
      <c r="B18" s="1194" t="s">
        <v>2275</v>
      </c>
      <c r="C18" s="1195"/>
      <c r="D18" s="1195"/>
      <c r="E18" s="1195"/>
      <c r="F18" s="1195"/>
      <c r="G18" s="1196"/>
      <c r="H18" s="167">
        <f>SUM(H8:H17)</f>
        <v>0</v>
      </c>
      <c r="I18" s="138">
        <f>SUM(I8:I17)</f>
        <v>0</v>
      </c>
      <c r="J18" s="1"/>
      <c r="K18" s="4"/>
    </row>
    <row r="19" spans="2:11" ht="16.899999999999999" thickTop="1" thickBot="1">
      <c r="B19" s="1197"/>
      <c r="C19" s="1198"/>
      <c r="D19" s="1198"/>
      <c r="E19" s="1198"/>
      <c r="F19" s="1198"/>
      <c r="G19" s="1199"/>
      <c r="H19" s="205"/>
      <c r="I19" s="140"/>
      <c r="J19" s="4"/>
      <c r="K19" s="4"/>
    </row>
    <row r="21" spans="2:11">
      <c r="I21" s="529">
        <f ca="1">+I16-ETB!Q134+ETB!R134</f>
        <v>0</v>
      </c>
    </row>
  </sheetData>
  <sheetProtection formatCells="0" formatColumns="0" formatRows="0" insertColumns="0" insertRows="0" insertHyperlinks="0" deleteColumns="0" deleteRows="0" sort="0" autoFilter="0" pivotTables="0"/>
  <mergeCells count="3">
    <mergeCell ref="B18:G18"/>
    <mergeCell ref="B19:G19"/>
    <mergeCell ref="B7:G7"/>
  </mergeCells>
  <hyperlinks>
    <hyperlink ref="J16" location="'C2 - Debtors'!E25" display="'C2 - Debtors'!E25" xr:uid="{00000000-0004-0000-1D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AH265"/>
  <sheetViews>
    <sheetView showGridLines="0" topLeftCell="G1" zoomScaleNormal="100" workbookViewId="0">
      <pane ySplit="8" topLeftCell="A93" activePane="bottomLeft" state="frozen"/>
      <selection pane="bottomLeft" activeCell="P12" sqref="P12"/>
    </sheetView>
  </sheetViews>
  <sheetFormatPr defaultColWidth="9.140625" defaultRowHeight="15.6"/>
  <cols>
    <col min="1" max="1" width="8.5703125" style="766" customWidth="1"/>
    <col min="2" max="2" width="10.7109375" style="766" bestFit="1" customWidth="1"/>
    <col min="3" max="3" width="17" style="766" customWidth="1"/>
    <col min="4" max="4" width="16.28515625" style="766" customWidth="1"/>
    <col min="5" max="5" width="27.140625" style="766" customWidth="1"/>
    <col min="6" max="6" width="20.140625" style="766" customWidth="1"/>
    <col min="7" max="7" width="11.5703125" style="766" bestFit="1" customWidth="1"/>
    <col min="8" max="8" width="10.5703125" style="766" bestFit="1" customWidth="1"/>
    <col min="9" max="9" width="12.85546875" style="766" customWidth="1"/>
    <col min="10" max="10" width="12.85546875" style="766" bestFit="1" customWidth="1"/>
    <col min="11" max="11" width="9.28515625" style="766" customWidth="1"/>
    <col min="12" max="12" width="14.7109375" style="766" customWidth="1"/>
    <col min="13" max="13" width="15.7109375" style="766" bestFit="1" customWidth="1"/>
    <col min="14" max="14" width="17.85546875" style="766" bestFit="1" customWidth="1"/>
    <col min="15" max="15" width="12.85546875" style="766" customWidth="1"/>
    <col min="16" max="16" width="11.7109375" style="766" customWidth="1"/>
    <col min="17" max="17" width="9.140625" style="766" customWidth="1"/>
    <col min="18" max="18" width="10.28515625" style="766" customWidth="1"/>
    <col min="19" max="19" width="10.85546875" style="766" customWidth="1"/>
    <col min="20" max="20" width="17.7109375" style="766" customWidth="1"/>
    <col min="21" max="21" width="9.140625" style="766" customWidth="1"/>
    <col min="22" max="22" width="14.5703125" style="766" customWidth="1"/>
    <col min="23" max="23" width="1.42578125" style="766" customWidth="1"/>
    <col min="24" max="26" width="12.85546875" style="766" customWidth="1"/>
    <col min="27" max="27" width="12.85546875" style="766" hidden="1" customWidth="1"/>
    <col min="28" max="34" width="12.85546875" style="766" customWidth="1"/>
    <col min="35" max="16384" width="9.140625" style="766"/>
  </cols>
  <sheetData>
    <row r="2" spans="2:34">
      <c r="B2" s="17" t="s">
        <v>14</v>
      </c>
      <c r="C2" s="17" t="str">
        <f>Index!C2</f>
        <v>Forest Car Company Ltd</v>
      </c>
      <c r="D2" s="776"/>
      <c r="E2" s="776"/>
      <c r="F2" s="115" t="s">
        <v>15</v>
      </c>
      <c r="G2" s="17" t="str">
        <f>Info!C8</f>
        <v>Aratee</v>
      </c>
      <c r="H2" s="115" t="s">
        <v>9</v>
      </c>
      <c r="I2" s="18">
        <f>Index!J2</f>
        <v>45343</v>
      </c>
      <c r="J2" s="776"/>
      <c r="K2" s="776"/>
      <c r="L2" s="776"/>
      <c r="M2" s="776"/>
      <c r="N2" s="776"/>
      <c r="O2" s="776"/>
      <c r="P2" s="776"/>
      <c r="Q2" s="776"/>
      <c r="R2" s="776"/>
      <c r="S2" s="776"/>
      <c r="T2" s="776"/>
      <c r="U2" s="776"/>
      <c r="V2" s="776"/>
      <c r="W2" s="776"/>
      <c r="X2" s="776"/>
      <c r="Y2" s="776"/>
      <c r="Z2" s="776"/>
      <c r="AA2" s="776"/>
      <c r="AB2" s="776"/>
      <c r="AC2" s="776"/>
      <c r="AD2" s="776"/>
      <c r="AE2" s="776"/>
      <c r="AF2" s="776"/>
      <c r="AG2" s="1623"/>
      <c r="AH2" s="776" t="s">
        <v>2451</v>
      </c>
    </row>
    <row r="3" spans="2:34">
      <c r="B3" s="17" t="s">
        <v>16</v>
      </c>
      <c r="C3" s="18">
        <f>Index!C3</f>
        <v>45260</v>
      </c>
      <c r="D3" s="776"/>
      <c r="E3" s="776"/>
      <c r="F3" s="115" t="s">
        <v>17</v>
      </c>
      <c r="G3" s="17" t="str">
        <f>Info!C11</f>
        <v>Mitesh</v>
      </c>
      <c r="H3" s="115" t="s">
        <v>9</v>
      </c>
      <c r="I3" s="18">
        <f>Index!J3</f>
        <v>45352</v>
      </c>
      <c r="J3" s="776"/>
      <c r="K3" s="776"/>
      <c r="L3" s="776"/>
      <c r="M3" s="776"/>
      <c r="N3" s="776"/>
      <c r="O3" s="776"/>
      <c r="P3" s="776"/>
      <c r="Q3" s="776"/>
      <c r="R3" s="776"/>
      <c r="S3" s="776"/>
      <c r="T3" s="776"/>
      <c r="U3" s="776"/>
      <c r="V3" s="776"/>
      <c r="W3" s="776"/>
      <c r="X3" s="776"/>
      <c r="Y3" s="776"/>
      <c r="Z3" s="776"/>
      <c r="AA3" s="776"/>
      <c r="AB3" s="776"/>
      <c r="AC3" s="776"/>
      <c r="AD3" s="776"/>
      <c r="AE3" s="776"/>
      <c r="AF3" s="776"/>
      <c r="AG3" s="776"/>
      <c r="AH3" s="776"/>
    </row>
    <row r="6" spans="2:34">
      <c r="B6" s="352" t="s">
        <v>2452</v>
      </c>
      <c r="C6" s="776"/>
      <c r="D6" s="776"/>
      <c r="E6" s="776"/>
      <c r="F6" s="776"/>
      <c r="G6" s="776"/>
      <c r="H6" s="776"/>
      <c r="I6" s="776"/>
      <c r="J6" s="776"/>
      <c r="K6" s="776"/>
      <c r="L6" s="776"/>
      <c r="M6" s="776"/>
      <c r="N6" s="776"/>
      <c r="O6" s="776"/>
      <c r="P6" s="776"/>
      <c r="Q6" s="776"/>
      <c r="R6" s="776"/>
      <c r="S6" s="776"/>
      <c r="T6" s="776"/>
      <c r="U6" s="776"/>
      <c r="V6" s="776"/>
      <c r="W6" s="776"/>
      <c r="X6" s="776"/>
      <c r="Y6" s="776"/>
      <c r="Z6" s="776"/>
      <c r="AA6" s="776"/>
      <c r="AB6" s="776"/>
      <c r="AC6" s="776"/>
      <c r="AD6" s="776"/>
      <c r="AE6" s="776"/>
      <c r="AF6" s="776"/>
      <c r="AG6" s="776"/>
      <c r="AH6" s="776"/>
    </row>
    <row r="7" spans="2:34" ht="16.149999999999999" thickBot="1">
      <c r="B7" s="776"/>
      <c r="C7" s="776"/>
      <c r="D7" s="776"/>
      <c r="E7" s="776"/>
      <c r="F7" s="776"/>
      <c r="G7" s="776"/>
      <c r="H7" s="776"/>
      <c r="I7" s="776"/>
      <c r="J7" s="776"/>
      <c r="K7" s="776"/>
      <c r="L7" s="776"/>
      <c r="M7" s="776"/>
      <c r="N7" s="776"/>
      <c r="O7" s="776"/>
      <c r="P7" s="776"/>
      <c r="Q7" s="776"/>
      <c r="R7" s="776"/>
      <c r="S7" s="776"/>
      <c r="T7" s="776"/>
      <c r="U7" s="776"/>
      <c r="V7" s="776"/>
      <c r="W7" s="776"/>
      <c r="X7" s="776"/>
      <c r="Y7" s="776"/>
      <c r="Z7" s="776"/>
      <c r="AA7" s="776"/>
      <c r="AB7" s="985">
        <f>'C3-1-R - BR -1'!P6</f>
        <v>0</v>
      </c>
      <c r="AC7" s="985">
        <f>'C3-1-R - BR -1'!Q6</f>
        <v>0</v>
      </c>
      <c r="AD7" s="776"/>
      <c r="AE7" s="776"/>
      <c r="AF7" s="776"/>
      <c r="AG7" s="776"/>
      <c r="AH7" s="776"/>
    </row>
    <row r="8" spans="2:34" ht="31.9" thickBot="1">
      <c r="B8" s="1624" t="s">
        <v>19</v>
      </c>
      <c r="C8" s="1624" t="s">
        <v>2453</v>
      </c>
      <c r="D8" s="1624" t="s">
        <v>2373</v>
      </c>
      <c r="E8" s="1624" t="s">
        <v>2374</v>
      </c>
      <c r="F8" s="1624" t="s">
        <v>2375</v>
      </c>
      <c r="G8" s="1624" t="s">
        <v>2376</v>
      </c>
      <c r="H8" s="1625" t="s">
        <v>2377</v>
      </c>
      <c r="I8" s="1625" t="s">
        <v>2378</v>
      </c>
      <c r="J8" s="1626" t="s">
        <v>2379</v>
      </c>
      <c r="K8" s="1626" t="s">
        <v>2454</v>
      </c>
      <c r="L8" s="1626" t="s">
        <v>2455</v>
      </c>
      <c r="M8" s="1626" t="s">
        <v>2434</v>
      </c>
      <c r="N8" s="1626" t="s">
        <v>2435</v>
      </c>
      <c r="O8" s="1626" t="s">
        <v>2436</v>
      </c>
      <c r="P8" s="1626" t="s">
        <v>66</v>
      </c>
      <c r="Q8" s="1626" t="s">
        <v>2456</v>
      </c>
      <c r="R8" s="1626" t="s">
        <v>2437</v>
      </c>
      <c r="S8" s="1626" t="s">
        <v>2457</v>
      </c>
      <c r="T8" s="1626" t="s">
        <v>2438</v>
      </c>
      <c r="U8" s="1626" t="s">
        <v>2439</v>
      </c>
      <c r="V8" s="1626" t="s">
        <v>2458</v>
      </c>
      <c r="W8" s="1626"/>
      <c r="X8" s="1627" t="s">
        <v>2429</v>
      </c>
      <c r="Y8" s="1627" t="s">
        <v>2459</v>
      </c>
      <c r="Z8" s="1627" t="s">
        <v>2460</v>
      </c>
      <c r="AA8" s="1627" t="s">
        <v>2461</v>
      </c>
      <c r="AB8" s="1627" t="s">
        <v>2462</v>
      </c>
      <c r="AC8" s="1627" t="s">
        <v>2463</v>
      </c>
      <c r="AD8" s="1627" t="s">
        <v>2424</v>
      </c>
      <c r="AE8" s="1627" t="s">
        <v>61</v>
      </c>
      <c r="AF8" s="1627" t="s">
        <v>2464</v>
      </c>
      <c r="AG8" s="1627" t="s">
        <v>2335</v>
      </c>
      <c r="AH8" s="1627"/>
    </row>
    <row r="9" spans="2:34">
      <c r="B9" s="969">
        <v>216</v>
      </c>
      <c r="C9" s="1628">
        <v>45231</v>
      </c>
      <c r="D9" s="1629">
        <v>45170</v>
      </c>
      <c r="E9" s="1630" t="s">
        <v>140</v>
      </c>
      <c r="F9" s="1630" t="s">
        <v>139</v>
      </c>
      <c r="G9" s="1630" t="s">
        <v>2389</v>
      </c>
      <c r="H9" s="1630" t="s">
        <v>2465</v>
      </c>
      <c r="I9" s="1631">
        <v>1500</v>
      </c>
      <c r="J9" s="1631">
        <v>1500</v>
      </c>
      <c r="K9" s="1631">
        <v>0</v>
      </c>
      <c r="L9" s="1631">
        <v>0</v>
      </c>
      <c r="M9" s="1632">
        <v>45173</v>
      </c>
      <c r="N9" s="1631">
        <v>1989</v>
      </c>
      <c r="O9" s="1631">
        <f t="shared" ref="O9:O37" si="0">N9-I9</f>
        <v>489</v>
      </c>
      <c r="P9" s="1631">
        <v>81.5</v>
      </c>
      <c r="Q9" s="1630"/>
      <c r="R9" s="1630" t="s">
        <v>140</v>
      </c>
      <c r="S9" s="1630" t="s">
        <v>2466</v>
      </c>
      <c r="T9" s="1630" t="s">
        <v>2467</v>
      </c>
      <c r="U9" s="1630" t="s">
        <v>2444</v>
      </c>
      <c r="V9" s="1630"/>
      <c r="W9" s="1631"/>
      <c r="X9" s="1631"/>
      <c r="Y9" s="1631"/>
      <c r="Z9" s="1631"/>
      <c r="AA9" s="1631"/>
      <c r="AB9" s="1631">
        <f>N9</f>
        <v>1989</v>
      </c>
      <c r="AC9" s="1631"/>
      <c r="AD9" s="1631"/>
      <c r="AE9" s="1631"/>
      <c r="AF9" s="1631"/>
      <c r="AG9" s="1631">
        <f t="shared" ref="AG9:AG72" si="1">N9-SUM(Z9:AF9)+X9+Y9</f>
        <v>0</v>
      </c>
      <c r="AH9" s="1631"/>
    </row>
    <row r="10" spans="2:34">
      <c r="B10" s="963">
        <v>1</v>
      </c>
      <c r="C10" s="964">
        <v>44958</v>
      </c>
      <c r="D10" s="965">
        <v>44870</v>
      </c>
      <c r="E10" s="966" t="s">
        <v>132</v>
      </c>
      <c r="F10" s="966" t="s">
        <v>131</v>
      </c>
      <c r="G10" s="966" t="s">
        <v>2468</v>
      </c>
      <c r="H10" s="967" t="s">
        <v>2469</v>
      </c>
      <c r="I10" s="970">
        <v>1500</v>
      </c>
      <c r="J10" s="952">
        <v>1500</v>
      </c>
      <c r="K10" s="952">
        <v>0</v>
      </c>
      <c r="L10" s="952">
        <v>0</v>
      </c>
      <c r="M10" s="1633">
        <v>44900</v>
      </c>
      <c r="N10" s="952">
        <v>1750</v>
      </c>
      <c r="O10" s="1631">
        <f t="shared" si="0"/>
        <v>250</v>
      </c>
      <c r="P10" s="952">
        <v>41.666666666666664</v>
      </c>
      <c r="Q10" s="948" t="s">
        <v>2470</v>
      </c>
      <c r="R10" s="948" t="s">
        <v>2471</v>
      </c>
      <c r="S10" s="948" t="s">
        <v>2472</v>
      </c>
      <c r="T10" s="948" t="s">
        <v>2473</v>
      </c>
      <c r="U10" s="948" t="s">
        <v>2444</v>
      </c>
      <c r="V10" s="948" t="s">
        <v>2474</v>
      </c>
      <c r="W10" s="952"/>
      <c r="X10" s="952"/>
      <c r="Y10" s="952"/>
      <c r="Z10" s="952"/>
      <c r="AA10" s="952"/>
      <c r="AB10" s="952"/>
      <c r="AC10" s="952">
        <v>250</v>
      </c>
      <c r="AD10" s="952"/>
      <c r="AE10" s="952">
        <v>1500</v>
      </c>
      <c r="AF10" s="1631"/>
      <c r="AG10" s="1631">
        <f t="shared" si="1"/>
        <v>0</v>
      </c>
      <c r="AH10" s="952"/>
    </row>
    <row r="11" spans="2:34">
      <c r="B11" s="963">
        <v>210</v>
      </c>
      <c r="C11" s="950">
        <v>45231</v>
      </c>
      <c r="D11" s="949">
        <v>45149</v>
      </c>
      <c r="E11" s="948" t="s">
        <v>2475</v>
      </c>
      <c r="F11" s="948" t="s">
        <v>2476</v>
      </c>
      <c r="G11" s="948" t="s">
        <v>2389</v>
      </c>
      <c r="H11" s="948" t="s">
        <v>2477</v>
      </c>
      <c r="I11" s="952">
        <v>1400</v>
      </c>
      <c r="J11" s="952">
        <v>1400</v>
      </c>
      <c r="K11" s="952">
        <v>0</v>
      </c>
      <c r="L11" s="952">
        <v>0</v>
      </c>
      <c r="M11" s="1633">
        <v>45205</v>
      </c>
      <c r="N11" s="952">
        <v>1889</v>
      </c>
      <c r="O11" s="1631">
        <f t="shared" si="0"/>
        <v>489</v>
      </c>
      <c r="P11" s="952">
        <v>81.5</v>
      </c>
      <c r="Q11" s="948"/>
      <c r="R11" s="948" t="s">
        <v>2478</v>
      </c>
      <c r="S11" s="948" t="s">
        <v>2479</v>
      </c>
      <c r="T11" s="948" t="s">
        <v>2480</v>
      </c>
      <c r="U11" s="948" t="s">
        <v>2444</v>
      </c>
      <c r="V11" s="948"/>
      <c r="W11" s="952"/>
      <c r="X11" s="952"/>
      <c r="Y11" s="952"/>
      <c r="Z11" s="952"/>
      <c r="AA11" s="952"/>
      <c r="AB11" s="952">
        <f t="shared" ref="AB11:AB16" si="2">N11</f>
        <v>1889</v>
      </c>
      <c r="AC11" s="952"/>
      <c r="AD11" s="952"/>
      <c r="AE11" s="952"/>
      <c r="AF11" s="1631"/>
      <c r="AG11" s="1631">
        <f t="shared" si="1"/>
        <v>0</v>
      </c>
      <c r="AH11" s="952"/>
    </row>
    <row r="12" spans="2:34">
      <c r="B12" s="963">
        <v>2</v>
      </c>
      <c r="C12" s="964">
        <v>44958</v>
      </c>
      <c r="D12" s="965">
        <v>44871</v>
      </c>
      <c r="E12" s="966" t="s">
        <v>453</v>
      </c>
      <c r="F12" s="966" t="s">
        <v>452</v>
      </c>
      <c r="G12" s="966" t="s">
        <v>2387</v>
      </c>
      <c r="H12" s="967" t="s">
        <v>2481</v>
      </c>
      <c r="I12" s="970">
        <v>1000</v>
      </c>
      <c r="J12" s="952">
        <v>1000</v>
      </c>
      <c r="K12" s="952">
        <v>0</v>
      </c>
      <c r="L12" s="952">
        <v>0</v>
      </c>
      <c r="M12" s="1633">
        <v>44901</v>
      </c>
      <c r="N12" s="952">
        <v>1500</v>
      </c>
      <c r="O12" s="1631">
        <f t="shared" si="0"/>
        <v>500</v>
      </c>
      <c r="P12" s="952">
        <v>83.333333333333329</v>
      </c>
      <c r="Q12" s="948" t="s">
        <v>2482</v>
      </c>
      <c r="R12" s="948" t="s">
        <v>2483</v>
      </c>
      <c r="S12" s="948"/>
      <c r="T12" s="948" t="s">
        <v>2484</v>
      </c>
      <c r="U12" s="948" t="s">
        <v>2444</v>
      </c>
      <c r="V12" s="948"/>
      <c r="W12" s="952"/>
      <c r="X12" s="952"/>
      <c r="Y12" s="952"/>
      <c r="Z12" s="952"/>
      <c r="AA12" s="952"/>
      <c r="AB12" s="952">
        <f t="shared" si="2"/>
        <v>1500</v>
      </c>
      <c r="AC12" s="952"/>
      <c r="AD12" s="952"/>
      <c r="AE12" s="952"/>
      <c r="AF12" s="1631"/>
      <c r="AG12" s="1631">
        <f t="shared" si="1"/>
        <v>0</v>
      </c>
      <c r="AH12" s="952"/>
    </row>
    <row r="13" spans="2:34">
      <c r="B13" s="963">
        <v>92</v>
      </c>
      <c r="C13" s="950">
        <v>45047</v>
      </c>
      <c r="D13" s="949">
        <v>44986</v>
      </c>
      <c r="E13" s="948" t="s">
        <v>348</v>
      </c>
      <c r="F13" s="948" t="s">
        <v>401</v>
      </c>
      <c r="G13" s="948" t="s">
        <v>2382</v>
      </c>
      <c r="H13" s="948" t="s">
        <v>2485</v>
      </c>
      <c r="I13" s="952">
        <v>1400</v>
      </c>
      <c r="J13" s="952">
        <v>1400</v>
      </c>
      <c r="K13" s="952">
        <v>0</v>
      </c>
      <c r="L13" s="952">
        <v>0</v>
      </c>
      <c r="M13" s="1633">
        <v>45001</v>
      </c>
      <c r="N13" s="952">
        <v>1989</v>
      </c>
      <c r="O13" s="1631">
        <f t="shared" si="0"/>
        <v>589</v>
      </c>
      <c r="P13" s="952">
        <v>98.166666666666671</v>
      </c>
      <c r="Q13" s="948" t="s">
        <v>2486</v>
      </c>
      <c r="R13" s="948" t="s">
        <v>2487</v>
      </c>
      <c r="S13" s="948" t="s">
        <v>2488</v>
      </c>
      <c r="T13" s="948" t="s">
        <v>2489</v>
      </c>
      <c r="U13" s="948" t="s">
        <v>2444</v>
      </c>
      <c r="V13" s="948"/>
      <c r="W13" s="952"/>
      <c r="X13" s="952"/>
      <c r="Y13" s="952"/>
      <c r="Z13" s="952"/>
      <c r="AA13" s="952"/>
      <c r="AB13" s="952">
        <f t="shared" si="2"/>
        <v>1989</v>
      </c>
      <c r="AC13" s="952"/>
      <c r="AD13" s="952"/>
      <c r="AE13" s="952"/>
      <c r="AF13" s="1631"/>
      <c r="AG13" s="1631">
        <f t="shared" si="1"/>
        <v>0</v>
      </c>
      <c r="AH13" s="952"/>
    </row>
    <row r="14" spans="2:34">
      <c r="B14" s="969">
        <v>107</v>
      </c>
      <c r="C14" s="950">
        <v>45139</v>
      </c>
      <c r="D14" s="949">
        <v>45008</v>
      </c>
      <c r="E14" s="948" t="s">
        <v>348</v>
      </c>
      <c r="F14" s="948" t="s">
        <v>410</v>
      </c>
      <c r="G14" s="948" t="s">
        <v>2490</v>
      </c>
      <c r="H14" s="948" t="s">
        <v>2491</v>
      </c>
      <c r="I14" s="952">
        <v>2000</v>
      </c>
      <c r="J14" s="952">
        <v>2000</v>
      </c>
      <c r="K14" s="952">
        <v>0</v>
      </c>
      <c r="L14" s="952">
        <v>0</v>
      </c>
      <c r="M14" s="1633">
        <v>45101</v>
      </c>
      <c r="N14" s="952">
        <v>3350</v>
      </c>
      <c r="O14" s="1631">
        <f t="shared" si="0"/>
        <v>1350</v>
      </c>
      <c r="P14" s="952">
        <v>225</v>
      </c>
      <c r="Q14" s="948"/>
      <c r="R14" s="948" t="s">
        <v>2492</v>
      </c>
      <c r="S14" s="948"/>
      <c r="T14" s="948" t="s">
        <v>2493</v>
      </c>
      <c r="U14" s="948" t="s">
        <v>2444</v>
      </c>
      <c r="V14" s="948"/>
      <c r="W14" s="952"/>
      <c r="X14" s="952"/>
      <c r="Y14" s="952"/>
      <c r="Z14" s="952"/>
      <c r="AA14" s="952"/>
      <c r="AB14" s="952">
        <f t="shared" si="2"/>
        <v>3350</v>
      </c>
      <c r="AC14" s="952"/>
      <c r="AD14" s="952"/>
      <c r="AE14" s="952"/>
      <c r="AF14" s="1631"/>
      <c r="AG14" s="1631">
        <f t="shared" si="1"/>
        <v>0</v>
      </c>
      <c r="AH14" s="952"/>
    </row>
    <row r="15" spans="2:34">
      <c r="B15" s="963">
        <v>3</v>
      </c>
      <c r="C15" s="964">
        <v>44958</v>
      </c>
      <c r="D15" s="965">
        <v>44872</v>
      </c>
      <c r="E15" s="966" t="s">
        <v>121</v>
      </c>
      <c r="F15" s="966" t="s">
        <v>120</v>
      </c>
      <c r="G15" s="966" t="s">
        <v>2382</v>
      </c>
      <c r="H15" s="967" t="s">
        <v>2494</v>
      </c>
      <c r="I15" s="970">
        <v>3500</v>
      </c>
      <c r="J15" s="952">
        <v>3500</v>
      </c>
      <c r="K15" s="952">
        <v>0</v>
      </c>
      <c r="L15" s="952">
        <v>0</v>
      </c>
      <c r="M15" s="1633">
        <v>45263</v>
      </c>
      <c r="N15" s="952">
        <v>3900</v>
      </c>
      <c r="O15" s="1631">
        <f t="shared" si="0"/>
        <v>400</v>
      </c>
      <c r="P15" s="952">
        <v>66.666666666666671</v>
      </c>
      <c r="Q15" s="948" t="s">
        <v>2482</v>
      </c>
      <c r="R15" s="948" t="s">
        <v>2495</v>
      </c>
      <c r="S15" s="948"/>
      <c r="T15" s="948" t="s">
        <v>2496</v>
      </c>
      <c r="U15" s="948" t="s">
        <v>2444</v>
      </c>
      <c r="V15" s="948"/>
      <c r="W15" s="952"/>
      <c r="X15" s="952"/>
      <c r="Y15" s="952"/>
      <c r="Z15" s="952"/>
      <c r="AA15" s="952"/>
      <c r="AB15" s="952">
        <f t="shared" si="2"/>
        <v>3900</v>
      </c>
      <c r="AC15" s="952"/>
      <c r="AD15" s="952"/>
      <c r="AE15" s="952"/>
      <c r="AF15" s="1631"/>
      <c r="AG15" s="1631">
        <f t="shared" si="1"/>
        <v>0</v>
      </c>
      <c r="AH15" s="952"/>
    </row>
    <row r="16" spans="2:34">
      <c r="B16" s="963">
        <v>28</v>
      </c>
      <c r="C16" s="964">
        <v>44958</v>
      </c>
      <c r="D16" s="949">
        <v>44936</v>
      </c>
      <c r="E16" s="948" t="s">
        <v>348</v>
      </c>
      <c r="F16" s="948" t="s">
        <v>359</v>
      </c>
      <c r="G16" s="948" t="s">
        <v>2382</v>
      </c>
      <c r="H16" s="948" t="s">
        <v>2497</v>
      </c>
      <c r="I16" s="952">
        <v>700</v>
      </c>
      <c r="J16" s="952">
        <v>700</v>
      </c>
      <c r="K16" s="952">
        <v>0</v>
      </c>
      <c r="L16" s="952">
        <v>0</v>
      </c>
      <c r="M16" s="1633">
        <v>44958</v>
      </c>
      <c r="N16" s="952">
        <v>1900</v>
      </c>
      <c r="O16" s="1631">
        <f t="shared" si="0"/>
        <v>1200</v>
      </c>
      <c r="P16" s="952">
        <v>200</v>
      </c>
      <c r="Q16" s="948" t="s">
        <v>2482</v>
      </c>
      <c r="R16" s="948" t="s">
        <v>2498</v>
      </c>
      <c r="S16" s="948" t="s">
        <v>2499</v>
      </c>
      <c r="T16" s="948" t="s">
        <v>2500</v>
      </c>
      <c r="U16" s="948" t="s">
        <v>2444</v>
      </c>
      <c r="V16" s="948"/>
      <c r="W16" s="952"/>
      <c r="X16" s="952"/>
      <c r="Y16" s="952"/>
      <c r="Z16" s="952"/>
      <c r="AA16" s="952"/>
      <c r="AB16" s="952">
        <f t="shared" si="2"/>
        <v>1900</v>
      </c>
      <c r="AC16" s="952"/>
      <c r="AD16" s="952"/>
      <c r="AE16" s="952"/>
      <c r="AF16" s="1631"/>
      <c r="AG16" s="1631">
        <f t="shared" si="1"/>
        <v>0</v>
      </c>
      <c r="AH16" s="952"/>
    </row>
    <row r="17" spans="2:34">
      <c r="B17" s="963">
        <v>6</v>
      </c>
      <c r="C17" s="964">
        <v>44958</v>
      </c>
      <c r="D17" s="965">
        <v>44899</v>
      </c>
      <c r="E17" s="966" t="s">
        <v>144</v>
      </c>
      <c r="F17" s="966" t="s">
        <v>143</v>
      </c>
      <c r="G17" s="966" t="s">
        <v>2389</v>
      </c>
      <c r="H17" s="967" t="s">
        <v>2501</v>
      </c>
      <c r="I17" s="970">
        <v>2500</v>
      </c>
      <c r="J17" s="952">
        <v>2500</v>
      </c>
      <c r="K17" s="952">
        <v>0</v>
      </c>
      <c r="L17" s="952">
        <v>0</v>
      </c>
      <c r="M17" s="1633">
        <v>44937</v>
      </c>
      <c r="N17" s="952">
        <v>3000</v>
      </c>
      <c r="O17" s="1631">
        <f t="shared" si="0"/>
        <v>500</v>
      </c>
      <c r="P17" s="952">
        <v>83.333333333333329</v>
      </c>
      <c r="Q17" s="948" t="s">
        <v>2470</v>
      </c>
      <c r="R17" s="948" t="s">
        <v>2502</v>
      </c>
      <c r="S17" s="948" t="s">
        <v>2503</v>
      </c>
      <c r="T17" s="948" t="s">
        <v>2504</v>
      </c>
      <c r="U17" s="948" t="s">
        <v>2444</v>
      </c>
      <c r="V17" s="948"/>
      <c r="W17" s="952"/>
      <c r="X17" s="952"/>
      <c r="Y17" s="952"/>
      <c r="Z17" s="952"/>
      <c r="AA17" s="952"/>
      <c r="AB17" s="952">
        <v>250</v>
      </c>
      <c r="AC17" s="952"/>
      <c r="AD17" s="952"/>
      <c r="AE17" s="952">
        <v>2750</v>
      </c>
      <c r="AF17" s="1631"/>
      <c r="AG17" s="1631">
        <f t="shared" si="1"/>
        <v>0</v>
      </c>
      <c r="AH17" s="952"/>
    </row>
    <row r="18" spans="2:34">
      <c r="B18" s="963">
        <v>154</v>
      </c>
      <c r="C18" s="950">
        <v>45139</v>
      </c>
      <c r="D18" s="949">
        <v>45079</v>
      </c>
      <c r="E18" s="948" t="s">
        <v>249</v>
      </c>
      <c r="F18" s="948" t="s">
        <v>248</v>
      </c>
      <c r="G18" s="948" t="s">
        <v>2387</v>
      </c>
      <c r="H18" s="948" t="s">
        <v>2505</v>
      </c>
      <c r="I18" s="952">
        <v>2600</v>
      </c>
      <c r="J18" s="952">
        <v>2600</v>
      </c>
      <c r="K18" s="952">
        <v>0</v>
      </c>
      <c r="L18" s="952">
        <v>0</v>
      </c>
      <c r="M18" s="1633">
        <v>45091</v>
      </c>
      <c r="N18" s="952">
        <v>3089</v>
      </c>
      <c r="O18" s="1631">
        <f t="shared" si="0"/>
        <v>489</v>
      </c>
      <c r="P18" s="952">
        <v>81.5</v>
      </c>
      <c r="Q18" s="948"/>
      <c r="R18" s="948" t="s">
        <v>2506</v>
      </c>
      <c r="S18" s="948"/>
      <c r="T18" s="948" t="s">
        <v>2507</v>
      </c>
      <c r="U18" s="948" t="s">
        <v>2444</v>
      </c>
      <c r="V18" s="948"/>
      <c r="W18" s="952"/>
      <c r="X18" s="952"/>
      <c r="Y18" s="952"/>
      <c r="Z18" s="952"/>
      <c r="AA18" s="952"/>
      <c r="AB18" s="952">
        <f>N18</f>
        <v>3089</v>
      </c>
      <c r="AC18" s="952"/>
      <c r="AD18" s="952"/>
      <c r="AE18" s="952"/>
      <c r="AF18" s="1631"/>
      <c r="AG18" s="1631">
        <f t="shared" si="1"/>
        <v>0</v>
      </c>
      <c r="AH18" s="952"/>
    </row>
    <row r="19" spans="2:34">
      <c r="B19" s="969">
        <v>7</v>
      </c>
      <c r="C19" s="964">
        <v>44958</v>
      </c>
      <c r="D19" s="965">
        <v>44900</v>
      </c>
      <c r="E19" s="966" t="s">
        <v>348</v>
      </c>
      <c r="F19" s="966" t="s">
        <v>350</v>
      </c>
      <c r="G19" s="966" t="s">
        <v>2380</v>
      </c>
      <c r="H19" s="967" t="s">
        <v>2508</v>
      </c>
      <c r="I19" s="970">
        <v>800</v>
      </c>
      <c r="J19" s="952">
        <v>800</v>
      </c>
      <c r="K19" s="952">
        <v>0</v>
      </c>
      <c r="L19" s="952">
        <v>0</v>
      </c>
      <c r="M19" s="1633">
        <v>44915</v>
      </c>
      <c r="N19" s="952">
        <v>1500</v>
      </c>
      <c r="O19" s="1631">
        <f t="shared" si="0"/>
        <v>700</v>
      </c>
      <c r="P19" s="952">
        <v>116.66666666666667</v>
      </c>
      <c r="Q19" s="948" t="s">
        <v>2470</v>
      </c>
      <c r="R19" s="948" t="s">
        <v>2509</v>
      </c>
      <c r="S19" s="948"/>
      <c r="T19" s="948" t="s">
        <v>2510</v>
      </c>
      <c r="U19" s="948" t="s">
        <v>2444</v>
      </c>
      <c r="V19" s="948"/>
      <c r="W19" s="952"/>
      <c r="X19" s="952"/>
      <c r="Y19" s="952"/>
      <c r="Z19" s="952"/>
      <c r="AA19" s="952"/>
      <c r="AB19" s="952">
        <v>550</v>
      </c>
      <c r="AC19" s="952"/>
      <c r="AD19" s="952"/>
      <c r="AE19" s="952">
        <v>950</v>
      </c>
      <c r="AF19" s="1631"/>
      <c r="AG19" s="1631">
        <f t="shared" si="1"/>
        <v>0</v>
      </c>
      <c r="AH19" s="952"/>
    </row>
    <row r="20" spans="2:34">
      <c r="B20" s="963">
        <v>20</v>
      </c>
      <c r="C20" s="964">
        <v>44958</v>
      </c>
      <c r="D20" s="949">
        <v>44911</v>
      </c>
      <c r="E20" s="948" t="s">
        <v>339</v>
      </c>
      <c r="F20" s="948" t="s">
        <v>338</v>
      </c>
      <c r="G20" s="948" t="s">
        <v>2382</v>
      </c>
      <c r="H20" s="948" t="s">
        <v>2511</v>
      </c>
      <c r="I20" s="952">
        <v>250</v>
      </c>
      <c r="J20" s="952">
        <v>250</v>
      </c>
      <c r="K20" s="952">
        <v>0</v>
      </c>
      <c r="L20" s="952">
        <v>0</v>
      </c>
      <c r="M20" s="1633">
        <v>44973</v>
      </c>
      <c r="N20" s="952">
        <v>589</v>
      </c>
      <c r="O20" s="1631">
        <f t="shared" si="0"/>
        <v>339</v>
      </c>
      <c r="P20" s="952">
        <v>56.5</v>
      </c>
      <c r="Q20" s="948" t="s">
        <v>2482</v>
      </c>
      <c r="R20" s="948" t="s">
        <v>2512</v>
      </c>
      <c r="S20" s="948"/>
      <c r="T20" s="948" t="s">
        <v>2513</v>
      </c>
      <c r="U20" s="948" t="s">
        <v>2444</v>
      </c>
      <c r="V20" s="948"/>
      <c r="W20" s="952"/>
      <c r="X20" s="952"/>
      <c r="Y20" s="952"/>
      <c r="Z20" s="952"/>
      <c r="AA20" s="952"/>
      <c r="AB20" s="952">
        <f t="shared" ref="AB20:AB27" si="3">N20</f>
        <v>589</v>
      </c>
      <c r="AC20" s="952"/>
      <c r="AD20" s="952"/>
      <c r="AE20" s="952"/>
      <c r="AF20" s="1631"/>
      <c r="AG20" s="1631">
        <f t="shared" si="1"/>
        <v>0</v>
      </c>
      <c r="AH20" s="952"/>
    </row>
    <row r="21" spans="2:34">
      <c r="B21" s="963">
        <v>11</v>
      </c>
      <c r="C21" s="964">
        <v>44958</v>
      </c>
      <c r="D21" s="965">
        <v>44900</v>
      </c>
      <c r="E21" s="966" t="s">
        <v>148</v>
      </c>
      <c r="F21" s="966" t="s">
        <v>147</v>
      </c>
      <c r="G21" s="966" t="s">
        <v>2387</v>
      </c>
      <c r="H21" s="967" t="s">
        <v>2514</v>
      </c>
      <c r="I21" s="970">
        <v>3800</v>
      </c>
      <c r="J21" s="952">
        <v>3800</v>
      </c>
      <c r="K21" s="952">
        <v>0</v>
      </c>
      <c r="L21" s="952">
        <v>0</v>
      </c>
      <c r="M21" s="1633">
        <v>44970</v>
      </c>
      <c r="N21" s="952">
        <v>4850</v>
      </c>
      <c r="O21" s="1631">
        <f t="shared" si="0"/>
        <v>1050</v>
      </c>
      <c r="P21" s="952">
        <v>175</v>
      </c>
      <c r="Q21" s="948" t="s">
        <v>2482</v>
      </c>
      <c r="R21" s="948" t="s">
        <v>2515</v>
      </c>
      <c r="S21" s="948" t="s">
        <v>2516</v>
      </c>
      <c r="T21" s="948" t="s">
        <v>2517</v>
      </c>
      <c r="U21" s="948" t="s">
        <v>2444</v>
      </c>
      <c r="V21" s="948"/>
      <c r="W21" s="952"/>
      <c r="X21" s="952"/>
      <c r="Y21" s="952"/>
      <c r="Z21" s="952"/>
      <c r="AA21" s="952"/>
      <c r="AB21" s="952">
        <f t="shared" si="3"/>
        <v>4850</v>
      </c>
      <c r="AC21" s="952"/>
      <c r="AD21" s="952"/>
      <c r="AE21" s="952"/>
      <c r="AF21" s="1631"/>
      <c r="AG21" s="1631">
        <f t="shared" si="1"/>
        <v>0</v>
      </c>
      <c r="AH21" s="952"/>
    </row>
    <row r="22" spans="2:34">
      <c r="B22" s="963">
        <v>33</v>
      </c>
      <c r="C22" s="964">
        <v>44958</v>
      </c>
      <c r="D22" s="949">
        <v>44946</v>
      </c>
      <c r="E22" s="948" t="s">
        <v>348</v>
      </c>
      <c r="F22" s="948" t="s">
        <v>365</v>
      </c>
      <c r="G22" s="948" t="s">
        <v>2490</v>
      </c>
      <c r="H22" s="948" t="s">
        <v>2518</v>
      </c>
      <c r="I22" s="952">
        <v>2000</v>
      </c>
      <c r="J22" s="952">
        <v>2000</v>
      </c>
      <c r="K22" s="952">
        <v>0</v>
      </c>
      <c r="L22" s="952">
        <v>0</v>
      </c>
      <c r="M22" s="1633">
        <v>44947</v>
      </c>
      <c r="N22" s="952">
        <v>2490</v>
      </c>
      <c r="O22" s="1631">
        <f t="shared" si="0"/>
        <v>490</v>
      </c>
      <c r="P22" s="952">
        <v>81.666666666666671</v>
      </c>
      <c r="Q22" s="948" t="s">
        <v>2519</v>
      </c>
      <c r="R22" s="948" t="s">
        <v>2520</v>
      </c>
      <c r="S22" s="948"/>
      <c r="T22" s="948" t="s">
        <v>2521</v>
      </c>
      <c r="U22" s="948" t="s">
        <v>2444</v>
      </c>
      <c r="V22" s="948"/>
      <c r="W22" s="952"/>
      <c r="X22" s="952"/>
      <c r="Y22" s="952"/>
      <c r="Z22" s="952"/>
      <c r="AA22" s="952"/>
      <c r="AB22" s="952">
        <f t="shared" si="3"/>
        <v>2490</v>
      </c>
      <c r="AC22" s="952"/>
      <c r="AD22" s="952"/>
      <c r="AE22" s="952"/>
      <c r="AF22" s="1631"/>
      <c r="AG22" s="1631">
        <f t="shared" si="1"/>
        <v>0</v>
      </c>
      <c r="AH22" s="952"/>
    </row>
    <row r="23" spans="2:34">
      <c r="B23" s="963">
        <v>199</v>
      </c>
      <c r="C23" s="950">
        <v>45231</v>
      </c>
      <c r="D23" s="949">
        <v>45170</v>
      </c>
      <c r="E23" s="948" t="s">
        <v>154</v>
      </c>
      <c r="F23" s="948" t="s">
        <v>153</v>
      </c>
      <c r="G23" s="948" t="s">
        <v>2389</v>
      </c>
      <c r="H23" s="948" t="s">
        <v>2522</v>
      </c>
      <c r="I23" s="952">
        <v>600</v>
      </c>
      <c r="J23" s="952">
        <v>600</v>
      </c>
      <c r="K23" s="952">
        <v>0</v>
      </c>
      <c r="L23" s="952">
        <v>0</v>
      </c>
      <c r="M23" s="1633">
        <v>45178</v>
      </c>
      <c r="N23" s="952">
        <v>989</v>
      </c>
      <c r="O23" s="1631">
        <f t="shared" si="0"/>
        <v>389</v>
      </c>
      <c r="P23" s="952">
        <v>64.833333333333329</v>
      </c>
      <c r="Q23" s="948"/>
      <c r="R23" s="948" t="s">
        <v>2523</v>
      </c>
      <c r="S23" s="948" t="s">
        <v>2524</v>
      </c>
      <c r="T23" s="948" t="s">
        <v>2525</v>
      </c>
      <c r="U23" s="948" t="s">
        <v>2444</v>
      </c>
      <c r="V23" s="948"/>
      <c r="W23" s="952"/>
      <c r="X23" s="952"/>
      <c r="Y23" s="952"/>
      <c r="Z23" s="952"/>
      <c r="AA23" s="952"/>
      <c r="AB23" s="952">
        <f t="shared" si="3"/>
        <v>989</v>
      </c>
      <c r="AC23" s="952"/>
      <c r="AD23" s="952"/>
      <c r="AE23" s="952"/>
      <c r="AF23" s="1631"/>
      <c r="AG23" s="1631">
        <f t="shared" si="1"/>
        <v>0</v>
      </c>
      <c r="AH23" s="952"/>
    </row>
    <row r="24" spans="2:34">
      <c r="B24" s="969">
        <v>226</v>
      </c>
      <c r="C24" s="950">
        <v>45231</v>
      </c>
      <c r="D24" s="949">
        <v>45170</v>
      </c>
      <c r="E24" s="948" t="s">
        <v>229</v>
      </c>
      <c r="F24" s="948" t="s">
        <v>228</v>
      </c>
      <c r="G24" s="948" t="s">
        <v>2468</v>
      </c>
      <c r="H24" s="948" t="s">
        <v>2526</v>
      </c>
      <c r="I24" s="952">
        <v>2000</v>
      </c>
      <c r="J24" s="952">
        <v>2000</v>
      </c>
      <c r="K24" s="952">
        <v>0</v>
      </c>
      <c r="L24" s="952">
        <v>0</v>
      </c>
      <c r="M24" s="1633">
        <v>45173</v>
      </c>
      <c r="N24" s="952">
        <v>2489</v>
      </c>
      <c r="O24" s="1631">
        <f t="shared" si="0"/>
        <v>489</v>
      </c>
      <c r="P24" s="952">
        <v>81.5</v>
      </c>
      <c r="Q24" s="948"/>
      <c r="R24" s="948" t="s">
        <v>2527</v>
      </c>
      <c r="S24" s="948" t="s">
        <v>2528</v>
      </c>
      <c r="T24" s="948" t="s">
        <v>2529</v>
      </c>
      <c r="U24" s="948" t="s">
        <v>2444</v>
      </c>
      <c r="V24" s="948"/>
      <c r="W24" s="952"/>
      <c r="X24" s="952"/>
      <c r="Y24" s="952"/>
      <c r="Z24" s="952"/>
      <c r="AA24" s="952"/>
      <c r="AB24" s="952">
        <f t="shared" si="3"/>
        <v>2489</v>
      </c>
      <c r="AC24" s="952"/>
      <c r="AD24" s="952"/>
      <c r="AE24" s="952"/>
      <c r="AF24" s="1631"/>
      <c r="AG24" s="1631">
        <f t="shared" si="1"/>
        <v>0</v>
      </c>
      <c r="AH24" s="952"/>
    </row>
    <row r="25" spans="2:34">
      <c r="B25" s="963">
        <v>9</v>
      </c>
      <c r="C25" s="964">
        <v>44958</v>
      </c>
      <c r="D25" s="965">
        <v>44900</v>
      </c>
      <c r="E25" s="966" t="s">
        <v>348</v>
      </c>
      <c r="F25" s="966" t="s">
        <v>357</v>
      </c>
      <c r="G25" s="966" t="s">
        <v>2530</v>
      </c>
      <c r="H25" s="967" t="s">
        <v>2531</v>
      </c>
      <c r="I25" s="970">
        <v>1400</v>
      </c>
      <c r="J25" s="952">
        <v>1400</v>
      </c>
      <c r="K25" s="952">
        <v>0</v>
      </c>
      <c r="L25" s="952">
        <v>0</v>
      </c>
      <c r="M25" s="1633">
        <v>44945</v>
      </c>
      <c r="N25" s="952">
        <v>1989</v>
      </c>
      <c r="O25" s="1631">
        <f t="shared" si="0"/>
        <v>589</v>
      </c>
      <c r="P25" s="952">
        <v>98.166666666666671</v>
      </c>
      <c r="Q25" s="948" t="s">
        <v>2482</v>
      </c>
      <c r="R25" s="948" t="s">
        <v>2532</v>
      </c>
      <c r="S25" s="948" t="s">
        <v>2533</v>
      </c>
      <c r="T25" s="948" t="s">
        <v>2534</v>
      </c>
      <c r="U25" s="948" t="s">
        <v>2444</v>
      </c>
      <c r="V25" s="948"/>
      <c r="W25" s="952"/>
      <c r="X25" s="952"/>
      <c r="Y25" s="952"/>
      <c r="Z25" s="952"/>
      <c r="AA25" s="952"/>
      <c r="AB25" s="952">
        <f t="shared" si="3"/>
        <v>1989</v>
      </c>
      <c r="AC25" s="952"/>
      <c r="AD25" s="952"/>
      <c r="AE25" s="952"/>
      <c r="AF25" s="1631"/>
      <c r="AG25" s="1631">
        <f t="shared" si="1"/>
        <v>0</v>
      </c>
      <c r="AH25" s="952"/>
    </row>
    <row r="26" spans="2:34">
      <c r="B26" s="963">
        <v>10</v>
      </c>
      <c r="C26" s="964">
        <v>44958</v>
      </c>
      <c r="D26" s="965">
        <v>44900</v>
      </c>
      <c r="E26" s="966" t="s">
        <v>184</v>
      </c>
      <c r="F26" s="966" t="s">
        <v>183</v>
      </c>
      <c r="G26" s="966" t="s">
        <v>2468</v>
      </c>
      <c r="H26" s="967" t="s">
        <v>2535</v>
      </c>
      <c r="I26" s="970">
        <v>1200</v>
      </c>
      <c r="J26" s="952">
        <v>1200</v>
      </c>
      <c r="K26" s="952">
        <v>0</v>
      </c>
      <c r="L26" s="952">
        <v>0</v>
      </c>
      <c r="M26" s="1633">
        <v>44944</v>
      </c>
      <c r="N26" s="952">
        <v>1600</v>
      </c>
      <c r="O26" s="1631">
        <f t="shared" si="0"/>
        <v>400</v>
      </c>
      <c r="P26" s="952">
        <v>66.666666666666671</v>
      </c>
      <c r="Q26" s="948" t="s">
        <v>2482</v>
      </c>
      <c r="R26" s="948" t="s">
        <v>2536</v>
      </c>
      <c r="S26" s="948"/>
      <c r="T26" s="948" t="s">
        <v>2537</v>
      </c>
      <c r="U26" s="948" t="s">
        <v>2444</v>
      </c>
      <c r="V26" s="948"/>
      <c r="W26" s="952"/>
      <c r="X26" s="952"/>
      <c r="Y26" s="952"/>
      <c r="Z26" s="952"/>
      <c r="AA26" s="952"/>
      <c r="AB26" s="952">
        <f t="shared" si="3"/>
        <v>1600</v>
      </c>
      <c r="AC26" s="952"/>
      <c r="AD26" s="952"/>
      <c r="AE26" s="952"/>
      <c r="AF26" s="1631"/>
      <c r="AG26" s="1631">
        <f t="shared" si="1"/>
        <v>0</v>
      </c>
      <c r="AH26" s="952"/>
    </row>
    <row r="27" spans="2:34">
      <c r="B27" s="963">
        <v>12</v>
      </c>
      <c r="C27" s="964">
        <v>44958</v>
      </c>
      <c r="D27" s="949">
        <v>44901</v>
      </c>
      <c r="E27" s="968" t="s">
        <v>348</v>
      </c>
      <c r="F27" s="968" t="s">
        <v>366</v>
      </c>
      <c r="G27" s="968" t="s">
        <v>2538</v>
      </c>
      <c r="H27" s="968" t="s">
        <v>2539</v>
      </c>
      <c r="I27" s="970">
        <v>3500</v>
      </c>
      <c r="J27" s="952">
        <v>3500</v>
      </c>
      <c r="K27" s="952">
        <v>0</v>
      </c>
      <c r="L27" s="952">
        <v>0</v>
      </c>
      <c r="M27" s="1633">
        <v>44909</v>
      </c>
      <c r="N27" s="952">
        <v>4109</v>
      </c>
      <c r="O27" s="1631">
        <f t="shared" si="0"/>
        <v>609</v>
      </c>
      <c r="P27" s="952">
        <v>101.5</v>
      </c>
      <c r="Q27" s="948" t="s">
        <v>2482</v>
      </c>
      <c r="R27" s="948" t="s">
        <v>2540</v>
      </c>
      <c r="S27" s="948" t="s">
        <v>2541</v>
      </c>
      <c r="T27" s="948" t="s">
        <v>2542</v>
      </c>
      <c r="U27" s="948" t="s">
        <v>2444</v>
      </c>
      <c r="V27" s="948"/>
      <c r="W27" s="952"/>
      <c r="X27" s="952"/>
      <c r="Y27" s="952"/>
      <c r="Z27" s="952"/>
      <c r="AA27" s="952"/>
      <c r="AB27" s="952">
        <f t="shared" si="3"/>
        <v>4109</v>
      </c>
      <c r="AC27" s="952"/>
      <c r="AD27" s="952"/>
      <c r="AE27" s="952"/>
      <c r="AF27" s="1631"/>
      <c r="AG27" s="1631">
        <f t="shared" si="1"/>
        <v>0</v>
      </c>
      <c r="AH27" s="952"/>
    </row>
    <row r="28" spans="2:34">
      <c r="B28" s="963">
        <v>36</v>
      </c>
      <c r="C28" s="964">
        <v>44958</v>
      </c>
      <c r="D28" s="949">
        <v>44969</v>
      </c>
      <c r="E28" s="948" t="s">
        <v>348</v>
      </c>
      <c r="F28" s="948" t="s">
        <v>351</v>
      </c>
      <c r="G28" s="948" t="s">
        <v>2490</v>
      </c>
      <c r="H28" s="948" t="s">
        <v>2543</v>
      </c>
      <c r="I28" s="952">
        <v>800</v>
      </c>
      <c r="J28" s="952">
        <v>800</v>
      </c>
      <c r="K28" s="952">
        <v>0</v>
      </c>
      <c r="L28" s="952">
        <v>0</v>
      </c>
      <c r="M28" s="1633">
        <v>44978</v>
      </c>
      <c r="N28" s="952">
        <v>1000</v>
      </c>
      <c r="O28" s="1631">
        <f t="shared" si="0"/>
        <v>200</v>
      </c>
      <c r="P28" s="952">
        <v>33.333333333333336</v>
      </c>
      <c r="Q28" s="948" t="s">
        <v>2519</v>
      </c>
      <c r="R28" s="948" t="s">
        <v>2544</v>
      </c>
      <c r="S28" s="948" t="s">
        <v>2545</v>
      </c>
      <c r="T28" s="948" t="s">
        <v>2546</v>
      </c>
      <c r="U28" s="948" t="s">
        <v>2444</v>
      </c>
      <c r="V28" s="948"/>
      <c r="W28" s="952"/>
      <c r="X28" s="952"/>
      <c r="Y28" s="952"/>
      <c r="Z28" s="952"/>
      <c r="AA28" s="952"/>
      <c r="AB28" s="952"/>
      <c r="AC28" s="952"/>
      <c r="AD28" s="952"/>
      <c r="AE28" s="952">
        <f>N28</f>
        <v>1000</v>
      </c>
      <c r="AF28" s="1631"/>
      <c r="AG28" s="1631">
        <f t="shared" si="1"/>
        <v>0</v>
      </c>
      <c r="AH28" s="952"/>
    </row>
    <row r="29" spans="2:34">
      <c r="B29" s="969">
        <v>13</v>
      </c>
      <c r="C29" s="964">
        <v>44958</v>
      </c>
      <c r="D29" s="949">
        <v>44901</v>
      </c>
      <c r="E29" s="948" t="s">
        <v>348</v>
      </c>
      <c r="F29" s="948" t="s">
        <v>354</v>
      </c>
      <c r="G29" s="948" t="s">
        <v>2382</v>
      </c>
      <c r="H29" s="948" t="s">
        <v>2547</v>
      </c>
      <c r="I29" s="952">
        <v>800</v>
      </c>
      <c r="J29" s="952">
        <v>800</v>
      </c>
      <c r="K29" s="952">
        <v>0</v>
      </c>
      <c r="L29" s="952">
        <v>0</v>
      </c>
      <c r="M29" s="1633">
        <v>44915</v>
      </c>
      <c r="N29" s="952">
        <v>1200</v>
      </c>
      <c r="O29" s="1631">
        <f t="shared" si="0"/>
        <v>400</v>
      </c>
      <c r="P29" s="952">
        <v>66.666666666666671</v>
      </c>
      <c r="Q29" s="948" t="s">
        <v>2519</v>
      </c>
      <c r="R29" s="948" t="s">
        <v>2548</v>
      </c>
      <c r="S29" s="948" t="s">
        <v>2549</v>
      </c>
      <c r="T29" s="948" t="s">
        <v>2550</v>
      </c>
      <c r="U29" s="948" t="s">
        <v>2444</v>
      </c>
      <c r="V29" s="948"/>
      <c r="W29" s="952"/>
      <c r="X29" s="952"/>
      <c r="Y29" s="952"/>
      <c r="Z29" s="952"/>
      <c r="AA29" s="952"/>
      <c r="AB29" s="952"/>
      <c r="AC29" s="952"/>
      <c r="AD29" s="952"/>
      <c r="AE29" s="952">
        <f>N29</f>
        <v>1200</v>
      </c>
      <c r="AF29" s="1631"/>
      <c r="AG29" s="1631">
        <f t="shared" si="1"/>
        <v>0</v>
      </c>
      <c r="AH29" s="952"/>
    </row>
    <row r="30" spans="2:34">
      <c r="B30" s="963">
        <v>38</v>
      </c>
      <c r="C30" s="964">
        <v>44958</v>
      </c>
      <c r="D30" s="949">
        <v>44961</v>
      </c>
      <c r="E30" s="948" t="s">
        <v>215</v>
      </c>
      <c r="F30" s="948" t="s">
        <v>217</v>
      </c>
      <c r="G30" s="948" t="s">
        <v>2389</v>
      </c>
      <c r="H30" s="948" t="s">
        <v>2551</v>
      </c>
      <c r="I30" s="952">
        <v>450</v>
      </c>
      <c r="J30" s="952">
        <v>450</v>
      </c>
      <c r="K30" s="952">
        <v>0</v>
      </c>
      <c r="L30" s="952">
        <v>0</v>
      </c>
      <c r="M30" s="1633">
        <v>44965</v>
      </c>
      <c r="N30" s="952">
        <v>3489</v>
      </c>
      <c r="O30" s="1631">
        <f t="shared" si="0"/>
        <v>3039</v>
      </c>
      <c r="P30" s="952">
        <v>506.5</v>
      </c>
      <c r="Q30" s="948" t="s">
        <v>2482</v>
      </c>
      <c r="R30" s="948" t="s">
        <v>2552</v>
      </c>
      <c r="S30" s="948" t="s">
        <v>2553</v>
      </c>
      <c r="T30" s="948" t="s">
        <v>2554</v>
      </c>
      <c r="U30" s="948" t="s">
        <v>2444</v>
      </c>
      <c r="V30" s="948"/>
      <c r="W30" s="952"/>
      <c r="X30" s="952"/>
      <c r="Y30" s="952"/>
      <c r="Z30" s="952"/>
      <c r="AA30" s="952"/>
      <c r="AB30" s="952">
        <f>N30</f>
        <v>3489</v>
      </c>
      <c r="AC30" s="952"/>
      <c r="AD30" s="952"/>
      <c r="AE30" s="952"/>
      <c r="AF30" s="1631"/>
      <c r="AG30" s="1631">
        <f t="shared" si="1"/>
        <v>0</v>
      </c>
      <c r="AH30" s="952"/>
    </row>
    <row r="31" spans="2:34">
      <c r="B31" s="963">
        <v>23</v>
      </c>
      <c r="C31" s="964">
        <v>44958</v>
      </c>
      <c r="D31" s="949">
        <v>44935</v>
      </c>
      <c r="E31" s="948" t="s">
        <v>215</v>
      </c>
      <c r="F31" s="948" t="s">
        <v>216</v>
      </c>
      <c r="G31" s="948" t="s">
        <v>2384</v>
      </c>
      <c r="H31" s="948" t="s">
        <v>2555</v>
      </c>
      <c r="I31" s="952">
        <v>500</v>
      </c>
      <c r="J31" s="952">
        <v>500</v>
      </c>
      <c r="K31" s="952">
        <v>0</v>
      </c>
      <c r="L31" s="952">
        <v>0</v>
      </c>
      <c r="M31" s="1633">
        <v>44978</v>
      </c>
      <c r="N31" s="952">
        <v>1200</v>
      </c>
      <c r="O31" s="1631">
        <f t="shared" si="0"/>
        <v>700</v>
      </c>
      <c r="P31" s="952">
        <v>116.66666666666667</v>
      </c>
      <c r="Q31" s="948" t="s">
        <v>2470</v>
      </c>
      <c r="R31" s="948" t="s">
        <v>2556</v>
      </c>
      <c r="S31" s="948" t="s">
        <v>2557</v>
      </c>
      <c r="T31" s="948" t="s">
        <v>2558</v>
      </c>
      <c r="U31" s="948" t="s">
        <v>2444</v>
      </c>
      <c r="V31" s="948" t="s">
        <v>2559</v>
      </c>
      <c r="W31" s="952"/>
      <c r="X31" s="952"/>
      <c r="Y31" s="952"/>
      <c r="Z31" s="952"/>
      <c r="AA31" s="952"/>
      <c r="AB31" s="952"/>
      <c r="AC31" s="952"/>
      <c r="AD31" s="952"/>
      <c r="AE31" s="952">
        <f>N31</f>
        <v>1200</v>
      </c>
      <c r="AF31" s="1631"/>
      <c r="AG31" s="1631">
        <f t="shared" si="1"/>
        <v>0</v>
      </c>
      <c r="AH31" s="952"/>
    </row>
    <row r="32" spans="2:34">
      <c r="B32" s="963">
        <v>110</v>
      </c>
      <c r="C32" s="950">
        <v>45139</v>
      </c>
      <c r="D32" s="949">
        <v>45104</v>
      </c>
      <c r="E32" s="948" t="s">
        <v>321</v>
      </c>
      <c r="F32" s="948" t="s">
        <v>320</v>
      </c>
      <c r="G32" s="948" t="s">
        <v>2401</v>
      </c>
      <c r="H32" s="948" t="s">
        <v>2560</v>
      </c>
      <c r="I32" s="952">
        <v>2500</v>
      </c>
      <c r="J32" s="952">
        <v>2500</v>
      </c>
      <c r="K32" s="952">
        <v>0</v>
      </c>
      <c r="L32" s="952">
        <v>0</v>
      </c>
      <c r="M32" s="1633">
        <v>45147</v>
      </c>
      <c r="N32" s="952">
        <v>2700</v>
      </c>
      <c r="O32" s="1631">
        <f t="shared" si="0"/>
        <v>200</v>
      </c>
      <c r="P32" s="952">
        <v>33.333333333333336</v>
      </c>
      <c r="Q32" s="948"/>
      <c r="R32" s="948" t="s">
        <v>2561</v>
      </c>
      <c r="S32" s="948"/>
      <c r="T32" s="948" t="s">
        <v>2562</v>
      </c>
      <c r="U32" s="948" t="s">
        <v>2444</v>
      </c>
      <c r="V32" s="948"/>
      <c r="W32" s="952"/>
      <c r="X32" s="952"/>
      <c r="Y32" s="952"/>
      <c r="Z32" s="952"/>
      <c r="AA32" s="952"/>
      <c r="AB32" s="952">
        <f>N32</f>
        <v>2700</v>
      </c>
      <c r="AC32" s="952"/>
      <c r="AD32" s="952"/>
      <c r="AE32" s="952"/>
      <c r="AF32" s="1631"/>
      <c r="AG32" s="1631">
        <f t="shared" si="1"/>
        <v>0</v>
      </c>
      <c r="AH32" s="952"/>
    </row>
    <row r="33" spans="2:34">
      <c r="B33" s="963">
        <v>18</v>
      </c>
      <c r="C33" s="964">
        <v>44958</v>
      </c>
      <c r="D33" s="949">
        <v>44907</v>
      </c>
      <c r="E33" s="948" t="s">
        <v>289</v>
      </c>
      <c r="F33" s="948" t="s">
        <v>288</v>
      </c>
      <c r="G33" s="948" t="s">
        <v>2401</v>
      </c>
      <c r="H33" s="948" t="s">
        <v>2563</v>
      </c>
      <c r="I33" s="952">
        <v>300</v>
      </c>
      <c r="J33" s="952">
        <v>300</v>
      </c>
      <c r="K33" s="952">
        <v>0</v>
      </c>
      <c r="L33" s="952">
        <v>0</v>
      </c>
      <c r="M33" s="1633">
        <v>44915</v>
      </c>
      <c r="N33" s="952">
        <v>400</v>
      </c>
      <c r="O33" s="1631">
        <f t="shared" si="0"/>
        <v>100</v>
      </c>
      <c r="P33" s="952">
        <v>16.666666666666668</v>
      </c>
      <c r="Q33" s="948" t="s">
        <v>2482</v>
      </c>
      <c r="R33" s="948" t="s">
        <v>515</v>
      </c>
      <c r="S33" s="948" t="s">
        <v>2564</v>
      </c>
      <c r="T33" s="948" t="s">
        <v>2565</v>
      </c>
      <c r="U33" s="948" t="s">
        <v>2444</v>
      </c>
      <c r="V33" s="948"/>
      <c r="W33" s="952"/>
      <c r="X33" s="952"/>
      <c r="Y33" s="952"/>
      <c r="Z33" s="952"/>
      <c r="AA33" s="952"/>
      <c r="AB33" s="952">
        <f>N33</f>
        <v>400</v>
      </c>
      <c r="AC33" s="952"/>
      <c r="AD33" s="952"/>
      <c r="AE33" s="952"/>
      <c r="AF33" s="1631"/>
      <c r="AG33" s="1631">
        <f t="shared" si="1"/>
        <v>0</v>
      </c>
      <c r="AH33" s="952"/>
    </row>
    <row r="34" spans="2:34">
      <c r="B34" s="969">
        <v>30</v>
      </c>
      <c r="C34" s="964">
        <v>44958</v>
      </c>
      <c r="D34" s="949">
        <v>44943</v>
      </c>
      <c r="E34" s="948" t="s">
        <v>348</v>
      </c>
      <c r="F34" s="948" t="s">
        <v>367</v>
      </c>
      <c r="G34" s="948" t="s">
        <v>2530</v>
      </c>
      <c r="H34" s="948" t="s">
        <v>2566</v>
      </c>
      <c r="I34" s="952">
        <v>850</v>
      </c>
      <c r="J34" s="952">
        <v>850</v>
      </c>
      <c r="K34" s="952">
        <v>0</v>
      </c>
      <c r="L34" s="952">
        <v>0</v>
      </c>
      <c r="M34" s="1633">
        <v>44968</v>
      </c>
      <c r="N34" s="952">
        <v>2100</v>
      </c>
      <c r="O34" s="1631">
        <f t="shared" si="0"/>
        <v>1250</v>
      </c>
      <c r="P34" s="952">
        <v>208.33333333333334</v>
      </c>
      <c r="Q34" s="948" t="s">
        <v>2482</v>
      </c>
      <c r="R34" s="948" t="s">
        <v>2567</v>
      </c>
      <c r="S34" s="948" t="s">
        <v>2568</v>
      </c>
      <c r="T34" s="948" t="s">
        <v>2569</v>
      </c>
      <c r="U34" s="948" t="s">
        <v>2444</v>
      </c>
      <c r="V34" s="948"/>
      <c r="W34" s="952"/>
      <c r="X34" s="952"/>
      <c r="Y34" s="952"/>
      <c r="Z34" s="952"/>
      <c r="AA34" s="952"/>
      <c r="AB34" s="952">
        <f>N34</f>
        <v>2100</v>
      </c>
      <c r="AC34" s="952"/>
      <c r="AD34" s="952"/>
      <c r="AE34" s="952"/>
      <c r="AF34" s="1631"/>
      <c r="AG34" s="1631">
        <f t="shared" si="1"/>
        <v>0</v>
      </c>
      <c r="AH34" s="952"/>
    </row>
    <row r="35" spans="2:34">
      <c r="B35" s="963">
        <v>19</v>
      </c>
      <c r="C35" s="964">
        <v>44958</v>
      </c>
      <c r="D35" s="949">
        <v>44910</v>
      </c>
      <c r="E35" s="948" t="s">
        <v>348</v>
      </c>
      <c r="F35" s="948" t="s">
        <v>356</v>
      </c>
      <c r="G35" s="948" t="s">
        <v>2570</v>
      </c>
      <c r="H35" s="948" t="s">
        <v>2571</v>
      </c>
      <c r="I35" s="952">
        <v>800</v>
      </c>
      <c r="J35" s="952">
        <v>800</v>
      </c>
      <c r="K35" s="952">
        <v>0</v>
      </c>
      <c r="L35" s="952">
        <v>0</v>
      </c>
      <c r="M35" s="1633">
        <v>44932</v>
      </c>
      <c r="N35" s="952">
        <v>800</v>
      </c>
      <c r="O35" s="1631">
        <f t="shared" si="0"/>
        <v>0</v>
      </c>
      <c r="P35" s="952">
        <v>0</v>
      </c>
      <c r="Q35" s="948" t="s">
        <v>2470</v>
      </c>
      <c r="R35" s="948" t="s">
        <v>2572</v>
      </c>
      <c r="S35" s="948" t="s">
        <v>2573</v>
      </c>
      <c r="T35" s="948" t="s">
        <v>2574</v>
      </c>
      <c r="U35" s="948" t="s">
        <v>2444</v>
      </c>
      <c r="V35" s="948"/>
      <c r="W35" s="952"/>
      <c r="X35" s="952"/>
      <c r="Y35" s="952"/>
      <c r="Z35" s="952"/>
      <c r="AA35" s="952"/>
      <c r="AB35" s="952">
        <v>250</v>
      </c>
      <c r="AC35" s="952"/>
      <c r="AD35" s="952"/>
      <c r="AE35" s="952">
        <v>550</v>
      </c>
      <c r="AF35" s="1631"/>
      <c r="AG35" s="1631">
        <f t="shared" si="1"/>
        <v>0</v>
      </c>
      <c r="AH35" s="952"/>
    </row>
    <row r="36" spans="2:34">
      <c r="B36" s="963">
        <v>95</v>
      </c>
      <c r="C36" s="950">
        <v>45047</v>
      </c>
      <c r="D36" s="949">
        <v>44990</v>
      </c>
      <c r="E36" s="948" t="s">
        <v>188</v>
      </c>
      <c r="F36" s="948" t="s">
        <v>187</v>
      </c>
      <c r="G36" s="948" t="s">
        <v>2468</v>
      </c>
      <c r="H36" s="948" t="s">
        <v>2575</v>
      </c>
      <c r="I36" s="952">
        <v>1700</v>
      </c>
      <c r="J36" s="952">
        <v>1700</v>
      </c>
      <c r="K36" s="952">
        <v>0</v>
      </c>
      <c r="L36" s="952">
        <v>0</v>
      </c>
      <c r="M36" s="1633">
        <v>45006</v>
      </c>
      <c r="N36" s="952">
        <v>2189</v>
      </c>
      <c r="O36" s="1631">
        <f t="shared" si="0"/>
        <v>489</v>
      </c>
      <c r="P36" s="952">
        <v>81.5</v>
      </c>
      <c r="Q36" s="948" t="s">
        <v>2576</v>
      </c>
      <c r="R36" s="948" t="s">
        <v>2577</v>
      </c>
      <c r="S36" s="948" t="s">
        <v>2578</v>
      </c>
      <c r="T36" s="948" t="s">
        <v>2579</v>
      </c>
      <c r="U36" s="948" t="s">
        <v>2444</v>
      </c>
      <c r="V36" s="948"/>
      <c r="W36" s="952"/>
      <c r="X36" s="952"/>
      <c r="Y36" s="952"/>
      <c r="Z36" s="952"/>
      <c r="AA36" s="952"/>
      <c r="AB36" s="952">
        <f t="shared" ref="AB36:AB43" si="4">N36</f>
        <v>2189</v>
      </c>
      <c r="AC36" s="952"/>
      <c r="AD36" s="952"/>
      <c r="AE36" s="952"/>
      <c r="AF36" s="1631"/>
      <c r="AG36" s="1631">
        <f t="shared" si="1"/>
        <v>0</v>
      </c>
      <c r="AH36" s="952"/>
    </row>
    <row r="37" spans="2:34">
      <c r="B37" s="963">
        <v>31</v>
      </c>
      <c r="C37" s="964">
        <v>44958</v>
      </c>
      <c r="D37" s="949">
        <v>44943</v>
      </c>
      <c r="E37" s="948" t="s">
        <v>348</v>
      </c>
      <c r="F37" s="948" t="s">
        <v>362</v>
      </c>
      <c r="G37" s="948" t="s">
        <v>2387</v>
      </c>
      <c r="H37" s="948" t="s">
        <v>2580</v>
      </c>
      <c r="I37" s="952">
        <v>800</v>
      </c>
      <c r="J37" s="952">
        <v>800</v>
      </c>
      <c r="K37" s="952">
        <v>0</v>
      </c>
      <c r="L37" s="952">
        <v>0</v>
      </c>
      <c r="M37" s="1633">
        <v>44981</v>
      </c>
      <c r="N37" s="952">
        <v>2100</v>
      </c>
      <c r="O37" s="1631">
        <f t="shared" si="0"/>
        <v>1300</v>
      </c>
      <c r="P37" s="952">
        <v>216.66666666666666</v>
      </c>
      <c r="Q37" s="948"/>
      <c r="R37" s="948" t="s">
        <v>2581</v>
      </c>
      <c r="S37" s="948"/>
      <c r="T37" s="948" t="s">
        <v>2582</v>
      </c>
      <c r="U37" s="948" t="s">
        <v>2444</v>
      </c>
      <c r="V37" s="948"/>
      <c r="W37" s="952"/>
      <c r="X37" s="952"/>
      <c r="Y37" s="952"/>
      <c r="Z37" s="952"/>
      <c r="AA37" s="952"/>
      <c r="AB37" s="952">
        <f t="shared" si="4"/>
        <v>2100</v>
      </c>
      <c r="AC37" s="952"/>
      <c r="AD37" s="952"/>
      <c r="AE37" s="952"/>
      <c r="AF37" s="1631"/>
      <c r="AG37" s="1631">
        <f t="shared" si="1"/>
        <v>0</v>
      </c>
      <c r="AH37" s="952"/>
    </row>
    <row r="38" spans="2:34">
      <c r="B38" s="963">
        <v>27</v>
      </c>
      <c r="C38" s="964">
        <v>44958</v>
      </c>
      <c r="D38" s="949">
        <v>44936</v>
      </c>
      <c r="E38" s="948" t="s">
        <v>348</v>
      </c>
      <c r="F38" s="948" t="s">
        <v>358</v>
      </c>
      <c r="G38" s="948" t="s">
        <v>2389</v>
      </c>
      <c r="H38" s="948" t="s">
        <v>2583</v>
      </c>
      <c r="I38" s="952">
        <v>3100</v>
      </c>
      <c r="J38" s="952">
        <v>3100</v>
      </c>
      <c r="K38" s="952">
        <v>0</v>
      </c>
      <c r="L38" s="952">
        <v>0</v>
      </c>
      <c r="M38" s="1633">
        <v>44982</v>
      </c>
      <c r="N38" s="952">
        <v>2689</v>
      </c>
      <c r="O38" s="952"/>
      <c r="P38" s="952">
        <v>0</v>
      </c>
      <c r="Q38" s="948" t="s">
        <v>2470</v>
      </c>
      <c r="R38" s="948" t="s">
        <v>2584</v>
      </c>
      <c r="S38" s="948"/>
      <c r="T38" s="948" t="s">
        <v>2585</v>
      </c>
      <c r="U38" s="948" t="s">
        <v>2444</v>
      </c>
      <c r="V38" s="948" t="s">
        <v>2586</v>
      </c>
      <c r="W38" s="952"/>
      <c r="X38" s="952"/>
      <c r="Y38" s="952"/>
      <c r="Z38" s="952"/>
      <c r="AA38" s="952"/>
      <c r="AB38" s="952">
        <f t="shared" si="4"/>
        <v>2689</v>
      </c>
      <c r="AC38" s="952"/>
      <c r="AD38" s="952"/>
      <c r="AE38" s="952"/>
      <c r="AF38" s="1631"/>
      <c r="AG38" s="1631">
        <f t="shared" si="1"/>
        <v>0</v>
      </c>
      <c r="AH38" s="952"/>
    </row>
    <row r="39" spans="2:34">
      <c r="B39" s="969">
        <v>96</v>
      </c>
      <c r="C39" s="950">
        <v>45047</v>
      </c>
      <c r="D39" s="949">
        <v>44986</v>
      </c>
      <c r="E39" s="948" t="s">
        <v>348</v>
      </c>
      <c r="F39" s="948" t="s">
        <v>403</v>
      </c>
      <c r="G39" s="948" t="s">
        <v>2389</v>
      </c>
      <c r="H39" s="948" t="s">
        <v>2587</v>
      </c>
      <c r="I39" s="952">
        <v>1700</v>
      </c>
      <c r="J39" s="952">
        <v>1700</v>
      </c>
      <c r="K39" s="952">
        <v>0</v>
      </c>
      <c r="L39" s="952">
        <v>0</v>
      </c>
      <c r="M39" s="1633">
        <v>44996</v>
      </c>
      <c r="N39" s="952">
        <v>2189</v>
      </c>
      <c r="O39" s="1631">
        <f t="shared" ref="O39:O70" si="5">N39-I39</f>
        <v>489</v>
      </c>
      <c r="P39" s="952">
        <v>81.5</v>
      </c>
      <c r="Q39" s="948" t="s">
        <v>2482</v>
      </c>
      <c r="R39" s="948" t="s">
        <v>2588</v>
      </c>
      <c r="S39" s="948" t="s">
        <v>2589</v>
      </c>
      <c r="T39" s="948" t="s">
        <v>2590</v>
      </c>
      <c r="U39" s="948" t="s">
        <v>2444</v>
      </c>
      <c r="V39" s="948"/>
      <c r="W39" s="952"/>
      <c r="X39" s="952"/>
      <c r="Y39" s="952"/>
      <c r="Z39" s="952"/>
      <c r="AA39" s="952"/>
      <c r="AB39" s="952">
        <f t="shared" si="4"/>
        <v>2189</v>
      </c>
      <c r="AC39" s="952"/>
      <c r="AD39" s="952"/>
      <c r="AE39" s="952"/>
      <c r="AF39" s="1631"/>
      <c r="AG39" s="1631">
        <f t="shared" si="1"/>
        <v>0</v>
      </c>
      <c r="AH39" s="952"/>
    </row>
    <row r="40" spans="2:34">
      <c r="B40" s="963">
        <v>21</v>
      </c>
      <c r="C40" s="964">
        <v>44958</v>
      </c>
      <c r="D40" s="949">
        <v>44915</v>
      </c>
      <c r="E40" s="948" t="s">
        <v>281</v>
      </c>
      <c r="F40" s="948" t="s">
        <v>280</v>
      </c>
      <c r="G40" s="948" t="s">
        <v>2591</v>
      </c>
      <c r="H40" s="948" t="s">
        <v>2592</v>
      </c>
      <c r="I40" s="952">
        <v>250</v>
      </c>
      <c r="J40" s="952">
        <v>250</v>
      </c>
      <c r="K40" s="952">
        <v>0</v>
      </c>
      <c r="L40" s="952">
        <v>0</v>
      </c>
      <c r="M40" s="1633">
        <v>44915</v>
      </c>
      <c r="N40" s="952">
        <v>300</v>
      </c>
      <c r="O40" s="1631">
        <f t="shared" si="5"/>
        <v>50</v>
      </c>
      <c r="P40" s="952">
        <v>8.3333333333333339</v>
      </c>
      <c r="Q40" s="948" t="s">
        <v>2482</v>
      </c>
      <c r="R40" s="948" t="s">
        <v>515</v>
      </c>
      <c r="S40" s="948" t="s">
        <v>2564</v>
      </c>
      <c r="T40" s="948" t="s">
        <v>2593</v>
      </c>
      <c r="U40" s="948" t="s">
        <v>2444</v>
      </c>
      <c r="V40" s="948"/>
      <c r="W40" s="952"/>
      <c r="X40" s="952"/>
      <c r="Y40" s="952"/>
      <c r="Z40" s="952"/>
      <c r="AA40" s="952"/>
      <c r="AB40" s="952">
        <f t="shared" si="4"/>
        <v>300</v>
      </c>
      <c r="AC40" s="952"/>
      <c r="AD40" s="952"/>
      <c r="AE40" s="952"/>
      <c r="AF40" s="1631"/>
      <c r="AG40" s="1631">
        <f t="shared" si="1"/>
        <v>0</v>
      </c>
      <c r="AH40" s="952"/>
    </row>
    <row r="41" spans="2:34">
      <c r="B41" s="963">
        <v>22</v>
      </c>
      <c r="C41" s="964">
        <v>44958</v>
      </c>
      <c r="D41" s="949">
        <v>44927</v>
      </c>
      <c r="E41" s="948" t="s">
        <v>457</v>
      </c>
      <c r="F41" s="948" t="s">
        <v>456</v>
      </c>
      <c r="G41" s="948" t="s">
        <v>2490</v>
      </c>
      <c r="H41" s="948" t="s">
        <v>2594</v>
      </c>
      <c r="I41" s="952">
        <v>3000</v>
      </c>
      <c r="J41" s="952">
        <v>3000</v>
      </c>
      <c r="K41" s="952">
        <v>0</v>
      </c>
      <c r="L41" s="952">
        <v>0</v>
      </c>
      <c r="M41" s="1633">
        <v>44954</v>
      </c>
      <c r="N41" s="952">
        <v>3826.8</v>
      </c>
      <c r="O41" s="1631">
        <f t="shared" si="5"/>
        <v>826.80000000000018</v>
      </c>
      <c r="P41" s="952">
        <v>137.80000000000004</v>
      </c>
      <c r="Q41" s="948" t="s">
        <v>2482</v>
      </c>
      <c r="R41" s="948" t="s">
        <v>2595</v>
      </c>
      <c r="S41" s="948"/>
      <c r="T41" s="948" t="s">
        <v>2596</v>
      </c>
      <c r="U41" s="948" t="s">
        <v>2444</v>
      </c>
      <c r="V41" s="948"/>
      <c r="W41" s="952"/>
      <c r="X41" s="952"/>
      <c r="Y41" s="952"/>
      <c r="Z41" s="952"/>
      <c r="AA41" s="952"/>
      <c r="AB41" s="952">
        <f t="shared" si="4"/>
        <v>3826.8</v>
      </c>
      <c r="AC41" s="952"/>
      <c r="AD41" s="952"/>
      <c r="AE41" s="952"/>
      <c r="AF41" s="1631"/>
      <c r="AG41" s="1631">
        <f t="shared" si="1"/>
        <v>0</v>
      </c>
      <c r="AH41" s="952"/>
    </row>
    <row r="42" spans="2:34">
      <c r="B42" s="963">
        <v>112</v>
      </c>
      <c r="C42" s="950">
        <v>45139</v>
      </c>
      <c r="D42" s="949">
        <v>45078</v>
      </c>
      <c r="E42" s="948" t="s">
        <v>348</v>
      </c>
      <c r="F42" s="948" t="s">
        <v>368</v>
      </c>
      <c r="G42" s="948" t="s">
        <v>2597</v>
      </c>
      <c r="H42" s="948" t="s">
        <v>2598</v>
      </c>
      <c r="I42" s="952">
        <v>800</v>
      </c>
      <c r="J42" s="952">
        <v>800</v>
      </c>
      <c r="K42" s="952">
        <v>0</v>
      </c>
      <c r="L42" s="952">
        <v>0</v>
      </c>
      <c r="M42" s="1633">
        <v>45097</v>
      </c>
      <c r="N42" s="952">
        <v>1700</v>
      </c>
      <c r="O42" s="1631">
        <f t="shared" si="5"/>
        <v>900</v>
      </c>
      <c r="P42" s="952">
        <v>150</v>
      </c>
      <c r="Q42" s="948"/>
      <c r="R42" s="948" t="s">
        <v>2599</v>
      </c>
      <c r="S42" s="948"/>
      <c r="T42" s="948" t="s">
        <v>2600</v>
      </c>
      <c r="U42" s="948" t="s">
        <v>2444</v>
      </c>
      <c r="V42" s="948"/>
      <c r="W42" s="952"/>
      <c r="X42" s="952"/>
      <c r="Y42" s="952"/>
      <c r="Z42" s="952"/>
      <c r="AA42" s="952"/>
      <c r="AB42" s="952">
        <f t="shared" si="4"/>
        <v>1700</v>
      </c>
      <c r="AC42" s="952"/>
      <c r="AD42" s="952"/>
      <c r="AE42" s="952"/>
      <c r="AF42" s="1631"/>
      <c r="AG42" s="1631">
        <f t="shared" si="1"/>
        <v>0</v>
      </c>
      <c r="AH42" s="952"/>
    </row>
    <row r="43" spans="2:34">
      <c r="B43" s="963">
        <v>32</v>
      </c>
      <c r="C43" s="964">
        <v>44958</v>
      </c>
      <c r="D43" s="949">
        <v>44946</v>
      </c>
      <c r="E43" s="948" t="s">
        <v>337</v>
      </c>
      <c r="F43" s="948" t="s">
        <v>336</v>
      </c>
      <c r="G43" s="948" t="s">
        <v>2389</v>
      </c>
      <c r="H43" s="948" t="s">
        <v>2601</v>
      </c>
      <c r="I43" s="952">
        <v>1500</v>
      </c>
      <c r="J43" s="952">
        <v>1500</v>
      </c>
      <c r="K43" s="952">
        <v>0</v>
      </c>
      <c r="L43" s="952">
        <v>0</v>
      </c>
      <c r="M43" s="1633">
        <v>44984</v>
      </c>
      <c r="N43" s="952">
        <v>2100</v>
      </c>
      <c r="O43" s="1631">
        <f t="shared" si="5"/>
        <v>600</v>
      </c>
      <c r="P43" s="952">
        <v>100</v>
      </c>
      <c r="Q43" s="948" t="s">
        <v>2482</v>
      </c>
      <c r="R43" s="948" t="s">
        <v>2602</v>
      </c>
      <c r="S43" s="948" t="s">
        <v>2603</v>
      </c>
      <c r="T43" s="948" t="s">
        <v>2604</v>
      </c>
      <c r="U43" s="948" t="s">
        <v>2444</v>
      </c>
      <c r="V43" s="948"/>
      <c r="W43" s="952"/>
      <c r="X43" s="952"/>
      <c r="Y43" s="952"/>
      <c r="Z43" s="952"/>
      <c r="AA43" s="952"/>
      <c r="AB43" s="952">
        <f t="shared" si="4"/>
        <v>2100</v>
      </c>
      <c r="AC43" s="952"/>
      <c r="AD43" s="952"/>
      <c r="AE43" s="952"/>
      <c r="AF43" s="1631"/>
      <c r="AG43" s="1631">
        <f t="shared" si="1"/>
        <v>0</v>
      </c>
      <c r="AH43" s="952"/>
    </row>
    <row r="44" spans="2:34">
      <c r="B44" s="969">
        <v>37</v>
      </c>
      <c r="C44" s="964">
        <v>44958</v>
      </c>
      <c r="D44" s="949">
        <v>44980</v>
      </c>
      <c r="E44" s="948" t="s">
        <v>348</v>
      </c>
      <c r="F44" s="948" t="s">
        <v>363</v>
      </c>
      <c r="G44" s="948" t="s">
        <v>2490</v>
      </c>
      <c r="H44" s="948" t="s">
        <v>2605</v>
      </c>
      <c r="I44" s="952">
        <v>800</v>
      </c>
      <c r="J44" s="952">
        <v>800</v>
      </c>
      <c r="K44" s="952">
        <v>0</v>
      </c>
      <c r="L44" s="952">
        <v>0</v>
      </c>
      <c r="M44" s="1633">
        <v>44985</v>
      </c>
      <c r="N44" s="952">
        <v>1400</v>
      </c>
      <c r="O44" s="1631">
        <f t="shared" si="5"/>
        <v>600</v>
      </c>
      <c r="P44" s="952">
        <v>100</v>
      </c>
      <c r="Q44" s="948"/>
      <c r="R44" s="948" t="s">
        <v>2606</v>
      </c>
      <c r="S44" s="948" t="s">
        <v>2607</v>
      </c>
      <c r="T44" s="948" t="s">
        <v>2608</v>
      </c>
      <c r="U44" s="948" t="s">
        <v>2444</v>
      </c>
      <c r="V44" s="948" t="s">
        <v>2559</v>
      </c>
      <c r="W44" s="952"/>
      <c r="X44" s="952"/>
      <c r="Y44" s="952"/>
      <c r="Z44" s="952"/>
      <c r="AA44" s="952"/>
      <c r="AB44" s="952"/>
      <c r="AC44" s="952"/>
      <c r="AD44" s="952"/>
      <c r="AE44" s="952">
        <f>N44</f>
        <v>1400</v>
      </c>
      <c r="AF44" s="1631"/>
      <c r="AG44" s="1631">
        <f t="shared" si="1"/>
        <v>0</v>
      </c>
      <c r="AH44" s="952"/>
    </row>
    <row r="45" spans="2:34">
      <c r="B45" s="963">
        <v>24</v>
      </c>
      <c r="C45" s="964">
        <v>44958</v>
      </c>
      <c r="D45" s="949">
        <v>44936</v>
      </c>
      <c r="E45" s="948" t="s">
        <v>348</v>
      </c>
      <c r="F45" s="948" t="s">
        <v>360</v>
      </c>
      <c r="G45" s="948" t="s">
        <v>2401</v>
      </c>
      <c r="H45" s="948" t="s">
        <v>2609</v>
      </c>
      <c r="I45" s="952">
        <v>800</v>
      </c>
      <c r="J45" s="952">
        <v>800</v>
      </c>
      <c r="K45" s="952">
        <v>0</v>
      </c>
      <c r="L45" s="952">
        <v>0</v>
      </c>
      <c r="M45" s="1633">
        <v>44952</v>
      </c>
      <c r="N45" s="952">
        <v>1850</v>
      </c>
      <c r="O45" s="1631">
        <f t="shared" si="5"/>
        <v>1050</v>
      </c>
      <c r="P45" s="952">
        <v>175</v>
      </c>
      <c r="Q45" s="948" t="s">
        <v>2482</v>
      </c>
      <c r="R45" s="948" t="s">
        <v>2610</v>
      </c>
      <c r="S45" s="948" t="s">
        <v>2611</v>
      </c>
      <c r="T45" s="948" t="s">
        <v>2612</v>
      </c>
      <c r="U45" s="948" t="s">
        <v>2444</v>
      </c>
      <c r="V45" s="948"/>
      <c r="W45" s="952"/>
      <c r="X45" s="952"/>
      <c r="Y45" s="952"/>
      <c r="Z45" s="952"/>
      <c r="AA45" s="952"/>
      <c r="AB45" s="952">
        <f>N45</f>
        <v>1850</v>
      </c>
      <c r="AC45" s="952"/>
      <c r="AD45" s="952"/>
      <c r="AE45" s="952"/>
      <c r="AF45" s="1631"/>
      <c r="AG45" s="1631">
        <f t="shared" si="1"/>
        <v>0</v>
      </c>
      <c r="AH45" s="952"/>
    </row>
    <row r="46" spans="2:34">
      <c r="B46" s="963">
        <v>25</v>
      </c>
      <c r="C46" s="964">
        <v>44958</v>
      </c>
      <c r="D46" s="949">
        <v>44936</v>
      </c>
      <c r="E46" s="948" t="s">
        <v>439</v>
      </c>
      <c r="F46" s="948" t="s">
        <v>438</v>
      </c>
      <c r="G46" s="948" t="s">
        <v>2389</v>
      </c>
      <c r="H46" s="948" t="s">
        <v>2613</v>
      </c>
      <c r="I46" s="952">
        <v>2500</v>
      </c>
      <c r="J46" s="952">
        <v>2500</v>
      </c>
      <c r="K46" s="952">
        <v>0</v>
      </c>
      <c r="L46" s="952">
        <v>0</v>
      </c>
      <c r="M46" s="1633">
        <v>44956</v>
      </c>
      <c r="N46" s="952">
        <v>2989</v>
      </c>
      <c r="O46" s="1631">
        <f t="shared" si="5"/>
        <v>489</v>
      </c>
      <c r="P46" s="952">
        <v>81.5</v>
      </c>
      <c r="Q46" s="948" t="s">
        <v>2482</v>
      </c>
      <c r="R46" s="948" t="s">
        <v>2614</v>
      </c>
      <c r="S46" s="948" t="s">
        <v>2615</v>
      </c>
      <c r="T46" s="948" t="s">
        <v>2616</v>
      </c>
      <c r="U46" s="948" t="s">
        <v>2444</v>
      </c>
      <c r="V46" s="948"/>
      <c r="W46" s="952"/>
      <c r="X46" s="952"/>
      <c r="Y46" s="952"/>
      <c r="Z46" s="952"/>
      <c r="AA46" s="952"/>
      <c r="AB46" s="952">
        <f>N46</f>
        <v>2989</v>
      </c>
      <c r="AC46" s="952"/>
      <c r="AD46" s="952"/>
      <c r="AE46" s="952"/>
      <c r="AF46" s="1631"/>
      <c r="AG46" s="1631">
        <f t="shared" si="1"/>
        <v>0</v>
      </c>
      <c r="AH46" s="952"/>
    </row>
    <row r="47" spans="2:34">
      <c r="B47" s="963">
        <v>26</v>
      </c>
      <c r="C47" s="964">
        <v>44958</v>
      </c>
      <c r="D47" s="949">
        <v>44936</v>
      </c>
      <c r="E47" s="948" t="s">
        <v>142</v>
      </c>
      <c r="F47" s="948" t="s">
        <v>141</v>
      </c>
      <c r="G47" s="948" t="s">
        <v>2468</v>
      </c>
      <c r="H47" s="948" t="s">
        <v>2617</v>
      </c>
      <c r="I47" s="952">
        <v>300</v>
      </c>
      <c r="J47" s="952">
        <v>300</v>
      </c>
      <c r="K47" s="952">
        <v>0</v>
      </c>
      <c r="L47" s="952">
        <v>0</v>
      </c>
      <c r="M47" s="1633">
        <v>44938</v>
      </c>
      <c r="N47" s="952">
        <v>400</v>
      </c>
      <c r="O47" s="1631">
        <f t="shared" si="5"/>
        <v>100</v>
      </c>
      <c r="P47" s="952">
        <v>16.666666666666668</v>
      </c>
      <c r="Q47" s="948" t="s">
        <v>2482</v>
      </c>
      <c r="R47" s="948" t="s">
        <v>515</v>
      </c>
      <c r="S47" s="948" t="s">
        <v>2564</v>
      </c>
      <c r="T47" s="948" t="s">
        <v>2618</v>
      </c>
      <c r="U47" s="948" t="s">
        <v>2444</v>
      </c>
      <c r="V47" s="948"/>
      <c r="W47" s="952"/>
      <c r="X47" s="952"/>
      <c r="Y47" s="952"/>
      <c r="Z47" s="952"/>
      <c r="AA47" s="952"/>
      <c r="AB47" s="952">
        <f>N47</f>
        <v>400</v>
      </c>
      <c r="AC47" s="952"/>
      <c r="AD47" s="952"/>
      <c r="AE47" s="952"/>
      <c r="AF47" s="1631"/>
      <c r="AG47" s="1631">
        <f t="shared" si="1"/>
        <v>0</v>
      </c>
      <c r="AH47" s="952"/>
    </row>
    <row r="48" spans="2:34">
      <c r="B48" s="963">
        <v>43</v>
      </c>
      <c r="C48" s="950">
        <v>45047</v>
      </c>
      <c r="D48" s="949">
        <v>44913</v>
      </c>
      <c r="E48" s="948" t="s">
        <v>348</v>
      </c>
      <c r="F48" s="948" t="s">
        <v>122</v>
      </c>
      <c r="G48" s="948" t="s">
        <v>2597</v>
      </c>
      <c r="H48" s="948" t="s">
        <v>2619</v>
      </c>
      <c r="I48" s="952">
        <v>500</v>
      </c>
      <c r="J48" s="952">
        <v>500</v>
      </c>
      <c r="K48" s="952">
        <v>0</v>
      </c>
      <c r="L48" s="952">
        <v>0</v>
      </c>
      <c r="M48" s="1633">
        <v>44986</v>
      </c>
      <c r="N48" s="952">
        <v>1250</v>
      </c>
      <c r="O48" s="1631">
        <f t="shared" si="5"/>
        <v>750</v>
      </c>
      <c r="P48" s="952">
        <v>125</v>
      </c>
      <c r="Q48" s="948" t="s">
        <v>2620</v>
      </c>
      <c r="R48" s="948" t="s">
        <v>2621</v>
      </c>
      <c r="S48" s="948" t="s">
        <v>2622</v>
      </c>
      <c r="T48" s="948" t="s">
        <v>2623</v>
      </c>
      <c r="U48" s="948" t="s">
        <v>2444</v>
      </c>
      <c r="V48" s="948"/>
      <c r="W48" s="952"/>
      <c r="X48" s="952"/>
      <c r="Y48" s="952"/>
      <c r="Z48" s="952"/>
      <c r="AA48" s="952"/>
      <c r="AB48" s="952">
        <v>250</v>
      </c>
      <c r="AC48" s="952"/>
      <c r="AD48" s="952"/>
      <c r="AE48" s="952">
        <v>1000</v>
      </c>
      <c r="AF48" s="1631"/>
      <c r="AG48" s="1631">
        <f t="shared" si="1"/>
        <v>0</v>
      </c>
      <c r="AH48" s="952"/>
    </row>
    <row r="49" spans="2:34">
      <c r="B49" s="969">
        <v>97</v>
      </c>
      <c r="C49" s="950">
        <v>45047</v>
      </c>
      <c r="D49" s="949">
        <v>44999</v>
      </c>
      <c r="E49" s="948" t="s">
        <v>241</v>
      </c>
      <c r="F49" s="948" t="s">
        <v>240</v>
      </c>
      <c r="G49" s="948" t="s">
        <v>2382</v>
      </c>
      <c r="H49" s="948" t="s">
        <v>2624</v>
      </c>
      <c r="I49" s="952">
        <v>2500</v>
      </c>
      <c r="J49" s="952">
        <v>2500</v>
      </c>
      <c r="K49" s="952">
        <v>0</v>
      </c>
      <c r="L49" s="952">
        <v>0</v>
      </c>
      <c r="M49" s="1633">
        <v>45037</v>
      </c>
      <c r="N49" s="952">
        <v>2950</v>
      </c>
      <c r="O49" s="1631">
        <f t="shared" si="5"/>
        <v>450</v>
      </c>
      <c r="P49" s="952">
        <v>75</v>
      </c>
      <c r="Q49" s="948" t="s">
        <v>2482</v>
      </c>
      <c r="R49" s="948" t="s">
        <v>2625</v>
      </c>
      <c r="S49" s="948" t="s">
        <v>2626</v>
      </c>
      <c r="T49" s="948" t="s">
        <v>2627</v>
      </c>
      <c r="U49" s="948" t="s">
        <v>2444</v>
      </c>
      <c r="V49" s="948"/>
      <c r="W49" s="952"/>
      <c r="X49" s="952"/>
      <c r="Y49" s="952"/>
      <c r="Z49" s="952"/>
      <c r="AA49" s="952"/>
      <c r="AB49" s="952">
        <f>N49</f>
        <v>2950</v>
      </c>
      <c r="AC49" s="952"/>
      <c r="AD49" s="952"/>
      <c r="AE49" s="952"/>
      <c r="AF49" s="1631"/>
      <c r="AG49" s="1631">
        <f t="shared" si="1"/>
        <v>0</v>
      </c>
      <c r="AH49" s="952"/>
    </row>
    <row r="50" spans="2:34">
      <c r="B50" s="963">
        <v>63</v>
      </c>
      <c r="C50" s="950">
        <v>45047</v>
      </c>
      <c r="D50" s="949">
        <v>44976</v>
      </c>
      <c r="E50" s="948" t="s">
        <v>348</v>
      </c>
      <c r="F50" s="948" t="s">
        <v>391</v>
      </c>
      <c r="G50" s="948" t="s">
        <v>2389</v>
      </c>
      <c r="H50" s="948" t="s">
        <v>2628</v>
      </c>
      <c r="I50" s="952">
        <v>2600</v>
      </c>
      <c r="J50" s="952">
        <v>2600</v>
      </c>
      <c r="K50" s="952">
        <v>0</v>
      </c>
      <c r="L50" s="952">
        <v>0</v>
      </c>
      <c r="M50" s="1633">
        <v>44990</v>
      </c>
      <c r="N50" s="952">
        <v>3164</v>
      </c>
      <c r="O50" s="1631">
        <f t="shared" si="5"/>
        <v>564</v>
      </c>
      <c r="P50" s="952">
        <v>94</v>
      </c>
      <c r="Q50" s="948" t="s">
        <v>2620</v>
      </c>
      <c r="R50" s="948" t="s">
        <v>2629</v>
      </c>
      <c r="S50" s="948" t="s">
        <v>2630</v>
      </c>
      <c r="T50" s="948" t="s">
        <v>2631</v>
      </c>
      <c r="U50" s="948" t="s">
        <v>2444</v>
      </c>
      <c r="V50" s="948"/>
      <c r="W50" s="952"/>
      <c r="X50" s="952"/>
      <c r="Y50" s="952"/>
      <c r="Z50" s="952"/>
      <c r="AA50" s="952"/>
      <c r="AB50" s="952">
        <f>N50</f>
        <v>3164</v>
      </c>
      <c r="AC50" s="952"/>
      <c r="AD50" s="952"/>
      <c r="AE50" s="952"/>
      <c r="AF50" s="1631"/>
      <c r="AG50" s="1631">
        <f t="shared" si="1"/>
        <v>0</v>
      </c>
      <c r="AH50" s="952"/>
    </row>
    <row r="51" spans="2:34">
      <c r="B51" s="963">
        <v>98</v>
      </c>
      <c r="C51" s="950">
        <v>45047</v>
      </c>
      <c r="D51" s="949">
        <v>44986</v>
      </c>
      <c r="E51" s="948" t="s">
        <v>348</v>
      </c>
      <c r="F51" s="948" t="s">
        <v>349</v>
      </c>
      <c r="G51" s="948" t="s">
        <v>2632</v>
      </c>
      <c r="H51" s="948" t="s">
        <v>2633</v>
      </c>
      <c r="I51" s="952">
        <v>1000</v>
      </c>
      <c r="J51" s="952">
        <v>1000</v>
      </c>
      <c r="K51" s="952">
        <v>0</v>
      </c>
      <c r="L51" s="952">
        <v>0</v>
      </c>
      <c r="M51" s="1633">
        <v>44996</v>
      </c>
      <c r="N51" s="952">
        <v>1500</v>
      </c>
      <c r="O51" s="1631">
        <f t="shared" si="5"/>
        <v>500</v>
      </c>
      <c r="P51" s="952">
        <v>83.333333333333329</v>
      </c>
      <c r="Q51" s="948" t="s">
        <v>2470</v>
      </c>
      <c r="R51" s="948" t="s">
        <v>2634</v>
      </c>
      <c r="S51" s="948" t="s">
        <v>2635</v>
      </c>
      <c r="T51" s="948" t="s">
        <v>2636</v>
      </c>
      <c r="U51" s="948" t="s">
        <v>2444</v>
      </c>
      <c r="V51" s="948"/>
      <c r="W51" s="952"/>
      <c r="X51" s="952">
        <v>192</v>
      </c>
      <c r="Y51" s="952"/>
      <c r="Z51" s="952"/>
      <c r="AA51" s="952"/>
      <c r="AB51" s="952">
        <v>1235</v>
      </c>
      <c r="AC51" s="952"/>
      <c r="AD51" s="952"/>
      <c r="AE51" s="952">
        <f>400+57</f>
        <v>457</v>
      </c>
      <c r="AF51" s="1631"/>
      <c r="AG51" s="1631">
        <f t="shared" si="1"/>
        <v>0</v>
      </c>
      <c r="AH51" s="952"/>
    </row>
    <row r="52" spans="2:34">
      <c r="B52" s="963">
        <v>68</v>
      </c>
      <c r="C52" s="950">
        <v>45047</v>
      </c>
      <c r="D52" s="949">
        <v>44991</v>
      </c>
      <c r="E52" s="948" t="s">
        <v>231</v>
      </c>
      <c r="F52" s="948" t="s">
        <v>230</v>
      </c>
      <c r="G52" s="948" t="s">
        <v>2637</v>
      </c>
      <c r="H52" s="948" t="s">
        <v>2638</v>
      </c>
      <c r="I52" s="952">
        <v>1300</v>
      </c>
      <c r="J52" s="952">
        <v>1300</v>
      </c>
      <c r="K52" s="952">
        <v>0</v>
      </c>
      <c r="L52" s="952">
        <v>0</v>
      </c>
      <c r="M52" s="1633">
        <v>44999</v>
      </c>
      <c r="N52" s="952">
        <v>1900</v>
      </c>
      <c r="O52" s="1631">
        <f t="shared" si="5"/>
        <v>600</v>
      </c>
      <c r="P52" s="952">
        <v>100</v>
      </c>
      <c r="Q52" s="948" t="s">
        <v>2620</v>
      </c>
      <c r="R52" s="948" t="s">
        <v>2639</v>
      </c>
      <c r="S52" s="948" t="s">
        <v>2640</v>
      </c>
      <c r="T52" s="948" t="s">
        <v>2641</v>
      </c>
      <c r="U52" s="948" t="s">
        <v>2444</v>
      </c>
      <c r="V52" s="948"/>
      <c r="W52" s="952"/>
      <c r="X52" s="952"/>
      <c r="Y52" s="952"/>
      <c r="Z52" s="952"/>
      <c r="AA52" s="952"/>
      <c r="AB52" s="952">
        <f t="shared" ref="AB52:AB61" si="6">N52</f>
        <v>1900</v>
      </c>
      <c r="AC52" s="952"/>
      <c r="AD52" s="952"/>
      <c r="AE52" s="952"/>
      <c r="AF52" s="1631"/>
      <c r="AG52" s="1631">
        <f t="shared" si="1"/>
        <v>0</v>
      </c>
      <c r="AH52" s="952"/>
    </row>
    <row r="53" spans="2:34">
      <c r="B53" s="963">
        <v>89</v>
      </c>
      <c r="C53" s="950">
        <v>45047</v>
      </c>
      <c r="D53" s="949">
        <v>44999</v>
      </c>
      <c r="E53" s="948" t="s">
        <v>319</v>
      </c>
      <c r="F53" s="948" t="s">
        <v>318</v>
      </c>
      <c r="G53" s="948" t="s">
        <v>2597</v>
      </c>
      <c r="H53" s="948" t="s">
        <v>2642</v>
      </c>
      <c r="I53" s="952">
        <v>300</v>
      </c>
      <c r="J53" s="952">
        <v>300</v>
      </c>
      <c r="K53" s="952">
        <v>0</v>
      </c>
      <c r="L53" s="952">
        <v>0</v>
      </c>
      <c r="M53" s="1633">
        <v>45000</v>
      </c>
      <c r="N53" s="952">
        <v>350</v>
      </c>
      <c r="O53" s="1631">
        <f t="shared" si="5"/>
        <v>50</v>
      </c>
      <c r="P53" s="952">
        <v>8.3333333333333339</v>
      </c>
      <c r="Q53" s="948" t="s">
        <v>2482</v>
      </c>
      <c r="R53" s="948" t="s">
        <v>2643</v>
      </c>
      <c r="S53" s="948"/>
      <c r="T53" s="948" t="s">
        <v>2644</v>
      </c>
      <c r="U53" s="948" t="s">
        <v>2444</v>
      </c>
      <c r="V53" s="948"/>
      <c r="W53" s="952"/>
      <c r="X53" s="952"/>
      <c r="Y53" s="952"/>
      <c r="Z53" s="952"/>
      <c r="AA53" s="952"/>
      <c r="AB53" s="952">
        <f t="shared" si="6"/>
        <v>350</v>
      </c>
      <c r="AC53" s="952"/>
      <c r="AD53" s="952"/>
      <c r="AE53" s="952"/>
      <c r="AF53" s="1631"/>
      <c r="AG53" s="1631">
        <f t="shared" si="1"/>
        <v>0</v>
      </c>
      <c r="AH53" s="952"/>
    </row>
    <row r="54" spans="2:34">
      <c r="B54" s="969">
        <v>57</v>
      </c>
      <c r="C54" s="950">
        <v>45047</v>
      </c>
      <c r="D54" s="949">
        <v>44986</v>
      </c>
      <c r="E54" s="948" t="s">
        <v>348</v>
      </c>
      <c r="F54" s="948" t="s">
        <v>389</v>
      </c>
      <c r="G54" s="948" t="s">
        <v>2387</v>
      </c>
      <c r="H54" s="948" t="s">
        <v>2645</v>
      </c>
      <c r="I54" s="952">
        <v>3350</v>
      </c>
      <c r="J54" s="952">
        <v>3350</v>
      </c>
      <c r="K54" s="952">
        <v>0</v>
      </c>
      <c r="L54" s="952">
        <v>0</v>
      </c>
      <c r="M54" s="1633">
        <v>45028</v>
      </c>
      <c r="N54" s="952">
        <v>3750</v>
      </c>
      <c r="O54" s="1631">
        <f t="shared" si="5"/>
        <v>400</v>
      </c>
      <c r="P54" s="952">
        <v>66.666666666666671</v>
      </c>
      <c r="Q54" s="948" t="s">
        <v>2620</v>
      </c>
      <c r="R54" s="948" t="s">
        <v>2646</v>
      </c>
      <c r="S54" s="948" t="s">
        <v>2647</v>
      </c>
      <c r="T54" s="948" t="s">
        <v>2648</v>
      </c>
      <c r="U54" s="948" t="s">
        <v>2444</v>
      </c>
      <c r="V54" s="948"/>
      <c r="W54" s="952"/>
      <c r="X54" s="952"/>
      <c r="Y54" s="952"/>
      <c r="Z54" s="952"/>
      <c r="AA54" s="952"/>
      <c r="AB54" s="952">
        <f t="shared" si="6"/>
        <v>3750</v>
      </c>
      <c r="AC54" s="952"/>
      <c r="AD54" s="952"/>
      <c r="AE54" s="952"/>
      <c r="AF54" s="1631"/>
      <c r="AG54" s="1631">
        <f t="shared" si="1"/>
        <v>0</v>
      </c>
      <c r="AH54" s="952"/>
    </row>
    <row r="55" spans="2:34">
      <c r="B55" s="963">
        <v>48</v>
      </c>
      <c r="C55" s="950">
        <v>45047</v>
      </c>
      <c r="D55" s="949">
        <v>44946</v>
      </c>
      <c r="E55" s="948" t="s">
        <v>348</v>
      </c>
      <c r="F55" s="948" t="s">
        <v>122</v>
      </c>
      <c r="G55" s="948" t="s">
        <v>2597</v>
      </c>
      <c r="H55" s="948" t="s">
        <v>2649</v>
      </c>
      <c r="I55" s="952">
        <v>3200</v>
      </c>
      <c r="J55" s="952">
        <v>3200</v>
      </c>
      <c r="K55" s="952">
        <v>0</v>
      </c>
      <c r="L55" s="952">
        <v>0</v>
      </c>
      <c r="M55" s="1633">
        <v>45001</v>
      </c>
      <c r="N55" s="952">
        <v>3989</v>
      </c>
      <c r="O55" s="1631">
        <f t="shared" si="5"/>
        <v>789</v>
      </c>
      <c r="P55" s="952">
        <v>131.5</v>
      </c>
      <c r="Q55" s="948" t="s">
        <v>2620</v>
      </c>
      <c r="R55" s="948" t="s">
        <v>2650</v>
      </c>
      <c r="S55" s="948"/>
      <c r="T55" s="948" t="s">
        <v>2651</v>
      </c>
      <c r="U55" s="948" t="s">
        <v>2444</v>
      </c>
      <c r="V55" s="948"/>
      <c r="W55" s="952"/>
      <c r="X55" s="952"/>
      <c r="Y55" s="952"/>
      <c r="Z55" s="952"/>
      <c r="AA55" s="952"/>
      <c r="AB55" s="952">
        <f t="shared" si="6"/>
        <v>3989</v>
      </c>
      <c r="AC55" s="952"/>
      <c r="AD55" s="952"/>
      <c r="AE55" s="952"/>
      <c r="AF55" s="1631"/>
      <c r="AG55" s="1631">
        <f t="shared" si="1"/>
        <v>0</v>
      </c>
      <c r="AH55" s="952"/>
    </row>
    <row r="56" spans="2:34">
      <c r="B56" s="963">
        <v>178</v>
      </c>
      <c r="C56" s="950">
        <v>45231</v>
      </c>
      <c r="D56" s="949">
        <v>45209</v>
      </c>
      <c r="E56" s="948" t="s">
        <v>348</v>
      </c>
      <c r="F56" s="948" t="s">
        <v>429</v>
      </c>
      <c r="G56" s="948" t="s">
        <v>2597</v>
      </c>
      <c r="H56" s="948" t="s">
        <v>2652</v>
      </c>
      <c r="I56" s="952">
        <v>1925</v>
      </c>
      <c r="J56" s="952">
        <v>1925</v>
      </c>
      <c r="K56" s="952">
        <v>0</v>
      </c>
      <c r="L56" s="952">
        <v>0</v>
      </c>
      <c r="M56" s="1633">
        <v>45244</v>
      </c>
      <c r="N56" s="952">
        <v>3900</v>
      </c>
      <c r="O56" s="1631">
        <f t="shared" si="5"/>
        <v>1975</v>
      </c>
      <c r="P56" s="952">
        <v>329.16666666666669</v>
      </c>
      <c r="Q56" s="948"/>
      <c r="R56" s="948" t="s">
        <v>2653</v>
      </c>
      <c r="S56" s="948" t="s">
        <v>2654</v>
      </c>
      <c r="T56" s="948" t="s">
        <v>2655</v>
      </c>
      <c r="U56" s="948" t="s">
        <v>2444</v>
      </c>
      <c r="V56" s="948"/>
      <c r="W56" s="952"/>
      <c r="X56" s="952"/>
      <c r="Y56" s="952"/>
      <c r="Z56" s="952"/>
      <c r="AA56" s="952"/>
      <c r="AB56" s="952">
        <f t="shared" si="6"/>
        <v>3900</v>
      </c>
      <c r="AC56" s="952"/>
      <c r="AD56" s="952"/>
      <c r="AE56" s="952"/>
      <c r="AF56" s="1631"/>
      <c r="AG56" s="1631">
        <f t="shared" si="1"/>
        <v>0</v>
      </c>
      <c r="AH56" s="952"/>
    </row>
    <row r="57" spans="2:34">
      <c r="B57" s="963">
        <v>117</v>
      </c>
      <c r="C57" s="950">
        <v>45139</v>
      </c>
      <c r="D57" s="949">
        <v>45138</v>
      </c>
      <c r="E57" s="948" t="s">
        <v>170</v>
      </c>
      <c r="F57" s="948" t="s">
        <v>169</v>
      </c>
      <c r="G57" s="948" t="s">
        <v>2389</v>
      </c>
      <c r="H57" s="948" t="s">
        <v>2656</v>
      </c>
      <c r="I57" s="952">
        <v>3500</v>
      </c>
      <c r="J57" s="952">
        <v>3500</v>
      </c>
      <c r="K57" s="952">
        <v>0</v>
      </c>
      <c r="L57" s="952">
        <v>0</v>
      </c>
      <c r="M57" s="1633">
        <v>45142</v>
      </c>
      <c r="N57" s="952">
        <v>3989</v>
      </c>
      <c r="O57" s="1631">
        <f t="shared" si="5"/>
        <v>489</v>
      </c>
      <c r="P57" s="952">
        <v>81.5</v>
      </c>
      <c r="Q57" s="948"/>
      <c r="R57" s="948" t="s">
        <v>2657</v>
      </c>
      <c r="S57" s="948"/>
      <c r="T57" s="948" t="s">
        <v>2658</v>
      </c>
      <c r="U57" s="948" t="s">
        <v>2444</v>
      </c>
      <c r="V57" s="948"/>
      <c r="W57" s="952"/>
      <c r="X57" s="952"/>
      <c r="Y57" s="952"/>
      <c r="Z57" s="952"/>
      <c r="AA57" s="952"/>
      <c r="AB57" s="952">
        <f t="shared" si="6"/>
        <v>3989</v>
      </c>
      <c r="AC57" s="952"/>
      <c r="AD57" s="952"/>
      <c r="AE57" s="952"/>
      <c r="AF57" s="1631"/>
      <c r="AG57" s="1631">
        <f t="shared" si="1"/>
        <v>0</v>
      </c>
      <c r="AH57" s="952"/>
    </row>
    <row r="58" spans="2:34">
      <c r="B58" s="963">
        <v>182</v>
      </c>
      <c r="C58" s="950">
        <v>45231</v>
      </c>
      <c r="D58" s="949">
        <v>45207</v>
      </c>
      <c r="E58" s="948" t="s">
        <v>259</v>
      </c>
      <c r="F58" s="948" t="s">
        <v>258</v>
      </c>
      <c r="G58" s="948" t="s">
        <v>2382</v>
      </c>
      <c r="H58" s="948" t="s">
        <v>2659</v>
      </c>
      <c r="I58" s="952">
        <v>2500</v>
      </c>
      <c r="J58" s="952">
        <v>2500</v>
      </c>
      <c r="K58" s="952">
        <v>0</v>
      </c>
      <c r="L58" s="952">
        <v>0</v>
      </c>
      <c r="M58" s="1633">
        <v>45234</v>
      </c>
      <c r="N58" s="952">
        <v>2900</v>
      </c>
      <c r="O58" s="1631">
        <f t="shared" si="5"/>
        <v>400</v>
      </c>
      <c r="P58" s="952">
        <v>66.666666666666671</v>
      </c>
      <c r="Q58" s="948"/>
      <c r="R58" s="948" t="s">
        <v>2660</v>
      </c>
      <c r="S58" s="948" t="s">
        <v>2661</v>
      </c>
      <c r="T58" s="948" t="s">
        <v>2662</v>
      </c>
      <c r="U58" s="948" t="s">
        <v>2444</v>
      </c>
      <c r="V58" s="948"/>
      <c r="W58" s="952"/>
      <c r="X58" s="952"/>
      <c r="Y58" s="952"/>
      <c r="Z58" s="952"/>
      <c r="AA58" s="952"/>
      <c r="AB58" s="952">
        <f t="shared" si="6"/>
        <v>2900</v>
      </c>
      <c r="AC58" s="952"/>
      <c r="AD58" s="952"/>
      <c r="AE58" s="952"/>
      <c r="AF58" s="1631"/>
      <c r="AG58" s="1631">
        <f t="shared" si="1"/>
        <v>0</v>
      </c>
      <c r="AH58" s="952"/>
    </row>
    <row r="59" spans="2:34">
      <c r="B59" s="969">
        <v>54</v>
      </c>
      <c r="C59" s="950">
        <v>45047</v>
      </c>
      <c r="D59" s="949">
        <v>44974</v>
      </c>
      <c r="E59" s="948" t="s">
        <v>348</v>
      </c>
      <c r="F59" s="948" t="s">
        <v>122</v>
      </c>
      <c r="G59" s="948" t="s">
        <v>2384</v>
      </c>
      <c r="H59" s="948" t="s">
        <v>2663</v>
      </c>
      <c r="I59" s="952">
        <v>1500</v>
      </c>
      <c r="J59" s="952">
        <v>1500</v>
      </c>
      <c r="K59" s="952">
        <v>0</v>
      </c>
      <c r="L59" s="952">
        <v>0</v>
      </c>
      <c r="M59" s="1633">
        <v>45003</v>
      </c>
      <c r="N59" s="952">
        <v>3200</v>
      </c>
      <c r="O59" s="1631">
        <f t="shared" si="5"/>
        <v>1700</v>
      </c>
      <c r="P59" s="952">
        <v>283.33333333333331</v>
      </c>
      <c r="Q59" s="948" t="s">
        <v>2620</v>
      </c>
      <c r="R59" s="948" t="s">
        <v>2664</v>
      </c>
      <c r="S59" s="948" t="s">
        <v>2665</v>
      </c>
      <c r="T59" s="948" t="s">
        <v>2666</v>
      </c>
      <c r="U59" s="948" t="s">
        <v>2444</v>
      </c>
      <c r="V59" s="948"/>
      <c r="W59" s="952"/>
      <c r="X59" s="952"/>
      <c r="Y59" s="952"/>
      <c r="Z59" s="952"/>
      <c r="AA59" s="952"/>
      <c r="AB59" s="952">
        <f t="shared" si="6"/>
        <v>3200</v>
      </c>
      <c r="AC59" s="952"/>
      <c r="AD59" s="952"/>
      <c r="AE59" s="952"/>
      <c r="AF59" s="1631"/>
      <c r="AG59" s="1631">
        <f t="shared" si="1"/>
        <v>0</v>
      </c>
      <c r="AH59" s="952"/>
    </row>
    <row r="60" spans="2:34">
      <c r="B60" s="963">
        <v>8</v>
      </c>
      <c r="C60" s="964">
        <v>44958</v>
      </c>
      <c r="D60" s="965">
        <v>44900</v>
      </c>
      <c r="E60" s="966" t="s">
        <v>348</v>
      </c>
      <c r="F60" s="966" t="s">
        <v>353</v>
      </c>
      <c r="G60" s="966" t="s">
        <v>2389</v>
      </c>
      <c r="H60" s="967" t="s">
        <v>2667</v>
      </c>
      <c r="I60" s="970">
        <v>3500</v>
      </c>
      <c r="J60" s="952">
        <v>3500</v>
      </c>
      <c r="K60" s="952">
        <v>0</v>
      </c>
      <c r="L60" s="952">
        <v>0</v>
      </c>
      <c r="M60" s="1633">
        <v>44942</v>
      </c>
      <c r="N60" s="952">
        <v>4950</v>
      </c>
      <c r="O60" s="1631">
        <f t="shared" si="5"/>
        <v>1450</v>
      </c>
      <c r="P60" s="952">
        <v>241.66666666666666</v>
      </c>
      <c r="Q60" s="948" t="s">
        <v>2482</v>
      </c>
      <c r="R60" s="948" t="s">
        <v>2668</v>
      </c>
      <c r="S60" s="948" t="s">
        <v>2669</v>
      </c>
      <c r="T60" s="948" t="s">
        <v>2670</v>
      </c>
      <c r="U60" s="948" t="s">
        <v>2444</v>
      </c>
      <c r="V60" s="948"/>
      <c r="W60" s="952"/>
      <c r="X60" s="952"/>
      <c r="Y60" s="952"/>
      <c r="Z60" s="952"/>
      <c r="AA60" s="952"/>
      <c r="AB60" s="952">
        <f t="shared" si="6"/>
        <v>4950</v>
      </c>
      <c r="AC60" s="952"/>
      <c r="AD60" s="952"/>
      <c r="AE60" s="952"/>
      <c r="AF60" s="1631"/>
      <c r="AG60" s="1631">
        <f t="shared" si="1"/>
        <v>0</v>
      </c>
      <c r="AH60" s="952"/>
    </row>
    <row r="61" spans="2:34">
      <c r="B61" s="963">
        <v>118</v>
      </c>
      <c r="C61" s="950">
        <v>45139</v>
      </c>
      <c r="D61" s="949">
        <v>45078</v>
      </c>
      <c r="E61" s="948" t="s">
        <v>192</v>
      </c>
      <c r="F61" s="948" t="s">
        <v>191</v>
      </c>
      <c r="G61" s="948" t="s">
        <v>2389</v>
      </c>
      <c r="H61" s="948" t="s">
        <v>2671</v>
      </c>
      <c r="I61" s="952">
        <v>1900</v>
      </c>
      <c r="J61" s="952">
        <v>1900</v>
      </c>
      <c r="K61" s="952">
        <v>0</v>
      </c>
      <c r="L61" s="952">
        <v>0</v>
      </c>
      <c r="M61" s="1633">
        <v>45127</v>
      </c>
      <c r="N61" s="952">
        <v>2389</v>
      </c>
      <c r="O61" s="1631">
        <f t="shared" si="5"/>
        <v>489</v>
      </c>
      <c r="P61" s="952">
        <v>81.5</v>
      </c>
      <c r="Q61" s="948"/>
      <c r="R61" s="948" t="s">
        <v>2672</v>
      </c>
      <c r="S61" s="948"/>
      <c r="T61" s="948" t="s">
        <v>2673</v>
      </c>
      <c r="U61" s="948" t="s">
        <v>2444</v>
      </c>
      <c r="V61" s="948"/>
      <c r="W61" s="952"/>
      <c r="X61" s="952"/>
      <c r="Y61" s="952"/>
      <c r="Z61" s="952"/>
      <c r="AA61" s="952"/>
      <c r="AB61" s="952">
        <f t="shared" si="6"/>
        <v>2389</v>
      </c>
      <c r="AC61" s="952"/>
      <c r="AD61" s="952"/>
      <c r="AE61" s="952"/>
      <c r="AF61" s="1631"/>
      <c r="AG61" s="1631">
        <f t="shared" si="1"/>
        <v>0</v>
      </c>
      <c r="AH61" s="952"/>
    </row>
    <row r="62" spans="2:34">
      <c r="B62" s="963">
        <v>62</v>
      </c>
      <c r="C62" s="950">
        <v>45047</v>
      </c>
      <c r="D62" s="949">
        <v>44986</v>
      </c>
      <c r="E62" s="948" t="s">
        <v>348</v>
      </c>
      <c r="F62" s="948" t="s">
        <v>390</v>
      </c>
      <c r="G62" s="948" t="s">
        <v>2389</v>
      </c>
      <c r="H62" s="948" t="s">
        <v>2674</v>
      </c>
      <c r="I62" s="952">
        <v>2400</v>
      </c>
      <c r="J62" s="952">
        <v>2400</v>
      </c>
      <c r="K62" s="952">
        <v>0</v>
      </c>
      <c r="L62" s="952">
        <v>0</v>
      </c>
      <c r="M62" s="1633">
        <v>45006</v>
      </c>
      <c r="N62" s="952">
        <v>2900</v>
      </c>
      <c r="O62" s="1631">
        <f t="shared" si="5"/>
        <v>500</v>
      </c>
      <c r="P62" s="952">
        <v>83.333333333333329</v>
      </c>
      <c r="Q62" s="948" t="s">
        <v>2620</v>
      </c>
      <c r="R62" s="948" t="s">
        <v>2675</v>
      </c>
      <c r="S62" s="948"/>
      <c r="T62" s="948" t="s">
        <v>2676</v>
      </c>
      <c r="U62" s="948" t="s">
        <v>2444</v>
      </c>
      <c r="V62" s="948"/>
      <c r="W62" s="952"/>
      <c r="X62" s="952"/>
      <c r="Y62" s="952"/>
      <c r="Z62" s="952"/>
      <c r="AA62" s="952"/>
      <c r="AB62" s="952">
        <v>2640</v>
      </c>
      <c r="AC62" s="952"/>
      <c r="AD62" s="952"/>
      <c r="AE62" s="952">
        <v>260</v>
      </c>
      <c r="AF62" s="1631"/>
      <c r="AG62" s="1631">
        <f t="shared" si="1"/>
        <v>0</v>
      </c>
      <c r="AH62" s="952"/>
    </row>
    <row r="63" spans="2:34">
      <c r="B63" s="963">
        <v>193</v>
      </c>
      <c r="C63" s="950">
        <v>45231</v>
      </c>
      <c r="D63" s="949">
        <v>45217</v>
      </c>
      <c r="E63" s="948" t="s">
        <v>348</v>
      </c>
      <c r="F63" s="948" t="s">
        <v>434</v>
      </c>
      <c r="G63" s="948" t="s">
        <v>2677</v>
      </c>
      <c r="H63" s="948" t="s">
        <v>2678</v>
      </c>
      <c r="I63" s="952">
        <v>510</v>
      </c>
      <c r="J63" s="952">
        <v>510</v>
      </c>
      <c r="K63" s="952">
        <v>0</v>
      </c>
      <c r="L63" s="952">
        <v>0</v>
      </c>
      <c r="M63" s="1633">
        <v>45255</v>
      </c>
      <c r="N63" s="952">
        <v>989</v>
      </c>
      <c r="O63" s="1631">
        <f t="shared" si="5"/>
        <v>479</v>
      </c>
      <c r="P63" s="952">
        <v>79.833333333333329</v>
      </c>
      <c r="Q63" s="948"/>
      <c r="R63" s="948" t="s">
        <v>2679</v>
      </c>
      <c r="S63" s="948" t="s">
        <v>2680</v>
      </c>
      <c r="T63" s="948" t="s">
        <v>2681</v>
      </c>
      <c r="U63" s="948" t="s">
        <v>2444</v>
      </c>
      <c r="V63" s="948"/>
      <c r="W63" s="952"/>
      <c r="X63" s="952"/>
      <c r="Y63" s="952"/>
      <c r="Z63" s="952"/>
      <c r="AA63" s="952"/>
      <c r="AB63" s="952">
        <f t="shared" ref="AB63:AB69" si="7">N63</f>
        <v>989</v>
      </c>
      <c r="AC63" s="952"/>
      <c r="AD63" s="952"/>
      <c r="AE63" s="952"/>
      <c r="AF63" s="1631"/>
      <c r="AG63" s="1631">
        <f t="shared" si="1"/>
        <v>0</v>
      </c>
      <c r="AH63" s="952"/>
    </row>
    <row r="64" spans="2:34">
      <c r="B64" s="969">
        <v>220</v>
      </c>
      <c r="C64" s="950">
        <v>45231</v>
      </c>
      <c r="D64" s="949">
        <v>45172</v>
      </c>
      <c r="E64" s="948" t="s">
        <v>309</v>
      </c>
      <c r="F64" s="948" t="s">
        <v>308</v>
      </c>
      <c r="G64" s="948" t="s">
        <v>2682</v>
      </c>
      <c r="H64" s="948" t="s">
        <v>2683</v>
      </c>
      <c r="I64" s="952">
        <v>1500</v>
      </c>
      <c r="J64" s="952">
        <v>1500</v>
      </c>
      <c r="K64" s="952">
        <v>0</v>
      </c>
      <c r="L64" s="952">
        <v>0</v>
      </c>
      <c r="M64" s="1633">
        <v>45208</v>
      </c>
      <c r="N64" s="952">
        <v>1900</v>
      </c>
      <c r="O64" s="1631">
        <f t="shared" si="5"/>
        <v>400</v>
      </c>
      <c r="P64" s="952">
        <v>66.666666666666671</v>
      </c>
      <c r="Q64" s="948"/>
      <c r="R64" s="948" t="s">
        <v>2684</v>
      </c>
      <c r="S64" s="948" t="s">
        <v>2685</v>
      </c>
      <c r="T64" s="948" t="s">
        <v>2686</v>
      </c>
      <c r="U64" s="948" t="s">
        <v>2444</v>
      </c>
      <c r="V64" s="948"/>
      <c r="W64" s="952"/>
      <c r="X64" s="952"/>
      <c r="Y64" s="952"/>
      <c r="Z64" s="952"/>
      <c r="AA64" s="952"/>
      <c r="AB64" s="952">
        <f t="shared" si="7"/>
        <v>1900</v>
      </c>
      <c r="AC64" s="952"/>
      <c r="AD64" s="952"/>
      <c r="AE64" s="952"/>
      <c r="AF64" s="1631"/>
      <c r="AG64" s="1631">
        <f t="shared" si="1"/>
        <v>0</v>
      </c>
      <c r="AH64" s="952"/>
    </row>
    <row r="65" spans="2:34">
      <c r="B65" s="963">
        <v>225</v>
      </c>
      <c r="C65" s="950">
        <v>45231</v>
      </c>
      <c r="D65" s="949">
        <v>45170</v>
      </c>
      <c r="E65" s="948" t="s">
        <v>333</v>
      </c>
      <c r="F65" s="948" t="s">
        <v>332</v>
      </c>
      <c r="G65" s="948" t="s">
        <v>2382</v>
      </c>
      <c r="H65" s="948" t="s">
        <v>2687</v>
      </c>
      <c r="I65" s="952">
        <v>1000</v>
      </c>
      <c r="J65" s="952">
        <v>1000</v>
      </c>
      <c r="K65" s="952">
        <v>0</v>
      </c>
      <c r="L65" s="952">
        <v>0</v>
      </c>
      <c r="M65" s="1633">
        <v>45180</v>
      </c>
      <c r="N65" s="952">
        <v>1489</v>
      </c>
      <c r="O65" s="1631">
        <f t="shared" si="5"/>
        <v>489</v>
      </c>
      <c r="P65" s="952">
        <v>81.5</v>
      </c>
      <c r="Q65" s="948"/>
      <c r="R65" s="948" t="s">
        <v>2688</v>
      </c>
      <c r="S65" s="948" t="s">
        <v>2689</v>
      </c>
      <c r="T65" s="948" t="s">
        <v>2690</v>
      </c>
      <c r="U65" s="948" t="s">
        <v>2444</v>
      </c>
      <c r="V65" s="948"/>
      <c r="W65" s="952"/>
      <c r="X65" s="952"/>
      <c r="Y65" s="952"/>
      <c r="Z65" s="952"/>
      <c r="AA65" s="952"/>
      <c r="AB65" s="952">
        <f t="shared" si="7"/>
        <v>1489</v>
      </c>
      <c r="AC65" s="952"/>
      <c r="AD65" s="952"/>
      <c r="AE65" s="952"/>
      <c r="AF65" s="1631"/>
      <c r="AG65" s="1631">
        <f t="shared" si="1"/>
        <v>0</v>
      </c>
      <c r="AH65" s="952"/>
    </row>
    <row r="66" spans="2:34">
      <c r="B66" s="963">
        <v>90</v>
      </c>
      <c r="C66" s="950">
        <v>45047</v>
      </c>
      <c r="D66" s="949">
        <v>45002</v>
      </c>
      <c r="E66" s="948" t="s">
        <v>348</v>
      </c>
      <c r="F66" s="948" t="s">
        <v>400</v>
      </c>
      <c r="G66" s="948" t="s">
        <v>2389</v>
      </c>
      <c r="H66" s="948" t="s">
        <v>2691</v>
      </c>
      <c r="I66" s="952">
        <v>1500</v>
      </c>
      <c r="J66" s="952">
        <v>1500</v>
      </c>
      <c r="K66" s="952">
        <v>0</v>
      </c>
      <c r="L66" s="952">
        <v>0</v>
      </c>
      <c r="M66" s="1633">
        <v>45008</v>
      </c>
      <c r="N66" s="952">
        <v>2189</v>
      </c>
      <c r="O66" s="1631">
        <f t="shared" si="5"/>
        <v>689</v>
      </c>
      <c r="P66" s="952">
        <v>114.83333333333333</v>
      </c>
      <c r="Q66" s="948" t="s">
        <v>2482</v>
      </c>
      <c r="R66" s="948" t="s">
        <v>2692</v>
      </c>
      <c r="S66" s="948" t="s">
        <v>2693</v>
      </c>
      <c r="T66" s="948" t="s">
        <v>2694</v>
      </c>
      <c r="U66" s="948" t="s">
        <v>2444</v>
      </c>
      <c r="V66" s="948"/>
      <c r="W66" s="952"/>
      <c r="X66" s="952"/>
      <c r="Y66" s="952"/>
      <c r="Z66" s="952"/>
      <c r="AA66" s="952"/>
      <c r="AB66" s="952">
        <f t="shared" si="7"/>
        <v>2189</v>
      </c>
      <c r="AC66" s="952"/>
      <c r="AD66" s="952"/>
      <c r="AE66" s="952"/>
      <c r="AF66" s="1631"/>
      <c r="AG66" s="1631">
        <f t="shared" si="1"/>
        <v>0</v>
      </c>
      <c r="AH66" s="952"/>
    </row>
    <row r="67" spans="2:34">
      <c r="B67" s="963">
        <v>227</v>
      </c>
      <c r="C67" s="950">
        <v>45231</v>
      </c>
      <c r="D67" s="949">
        <v>45209</v>
      </c>
      <c r="E67" s="948" t="s">
        <v>146</v>
      </c>
      <c r="F67" s="948" t="s">
        <v>145</v>
      </c>
      <c r="G67" s="948" t="s">
        <v>2389</v>
      </c>
      <c r="H67" s="948" t="s">
        <v>2695</v>
      </c>
      <c r="I67" s="952">
        <v>3500</v>
      </c>
      <c r="J67" s="952">
        <v>3500</v>
      </c>
      <c r="K67" s="952">
        <v>0</v>
      </c>
      <c r="L67" s="952">
        <v>0</v>
      </c>
      <c r="M67" s="1633">
        <v>45227</v>
      </c>
      <c r="N67" s="952">
        <v>4089</v>
      </c>
      <c r="O67" s="1631">
        <f t="shared" si="5"/>
        <v>589</v>
      </c>
      <c r="P67" s="952">
        <v>98.166666666666671</v>
      </c>
      <c r="Q67" s="948"/>
      <c r="R67" s="948" t="s">
        <v>2696</v>
      </c>
      <c r="S67" s="948" t="s">
        <v>2697</v>
      </c>
      <c r="T67" s="948" t="s">
        <v>2698</v>
      </c>
      <c r="U67" s="948" t="s">
        <v>2444</v>
      </c>
      <c r="V67" s="948"/>
      <c r="W67" s="952"/>
      <c r="X67" s="952"/>
      <c r="Y67" s="952"/>
      <c r="Z67" s="952"/>
      <c r="AA67" s="952"/>
      <c r="AB67" s="952">
        <f t="shared" si="7"/>
        <v>4089</v>
      </c>
      <c r="AC67" s="952"/>
      <c r="AD67" s="952"/>
      <c r="AE67" s="952"/>
      <c r="AF67" s="1631"/>
      <c r="AG67" s="1631">
        <f t="shared" si="1"/>
        <v>0</v>
      </c>
      <c r="AH67" s="952"/>
    </row>
    <row r="68" spans="2:34">
      <c r="B68" s="963">
        <v>119</v>
      </c>
      <c r="C68" s="950">
        <v>45139</v>
      </c>
      <c r="D68" s="949">
        <v>45079</v>
      </c>
      <c r="E68" s="948" t="s">
        <v>150</v>
      </c>
      <c r="F68" s="948" t="s">
        <v>149</v>
      </c>
      <c r="G68" s="948" t="s">
        <v>2490</v>
      </c>
      <c r="H68" s="948" t="s">
        <v>2699</v>
      </c>
      <c r="I68" s="952">
        <v>3500</v>
      </c>
      <c r="J68" s="952">
        <v>3500</v>
      </c>
      <c r="K68" s="952">
        <v>0</v>
      </c>
      <c r="L68" s="952">
        <v>0</v>
      </c>
      <c r="M68" s="1633">
        <v>45122</v>
      </c>
      <c r="N68" s="952">
        <v>4000</v>
      </c>
      <c r="O68" s="1631">
        <f t="shared" si="5"/>
        <v>500</v>
      </c>
      <c r="P68" s="952">
        <v>83.333333333333329</v>
      </c>
      <c r="Q68" s="948"/>
      <c r="R68" s="948" t="s">
        <v>2700</v>
      </c>
      <c r="S68" s="948"/>
      <c r="T68" s="948" t="s">
        <v>2701</v>
      </c>
      <c r="U68" s="948" t="s">
        <v>2444</v>
      </c>
      <c r="V68" s="948"/>
      <c r="W68" s="952"/>
      <c r="X68" s="952"/>
      <c r="Y68" s="952"/>
      <c r="Z68" s="952"/>
      <c r="AA68" s="952"/>
      <c r="AB68" s="952">
        <f t="shared" si="7"/>
        <v>4000</v>
      </c>
      <c r="AC68" s="952"/>
      <c r="AD68" s="952"/>
      <c r="AE68" s="952"/>
      <c r="AF68" s="1631"/>
      <c r="AG68" s="1631">
        <f t="shared" si="1"/>
        <v>0</v>
      </c>
      <c r="AH68" s="952"/>
    </row>
    <row r="69" spans="2:34">
      <c r="B69" s="969">
        <v>34</v>
      </c>
      <c r="C69" s="964">
        <v>44958</v>
      </c>
      <c r="D69" s="949">
        <v>44954</v>
      </c>
      <c r="E69" s="948" t="s">
        <v>348</v>
      </c>
      <c r="F69" s="948" t="s">
        <v>352</v>
      </c>
      <c r="G69" s="948" t="s">
        <v>2382</v>
      </c>
      <c r="H69" s="948" t="s">
        <v>2702</v>
      </c>
      <c r="I69" s="952">
        <v>900</v>
      </c>
      <c r="J69" s="952">
        <v>900</v>
      </c>
      <c r="K69" s="952">
        <v>0</v>
      </c>
      <c r="L69" s="952">
        <v>0</v>
      </c>
      <c r="M69" s="1633">
        <v>44967</v>
      </c>
      <c r="N69" s="952">
        <v>3000</v>
      </c>
      <c r="O69" s="1631">
        <f t="shared" si="5"/>
        <v>2100</v>
      </c>
      <c r="P69" s="952">
        <v>350</v>
      </c>
      <c r="Q69" s="948" t="s">
        <v>2482</v>
      </c>
      <c r="R69" s="948" t="s">
        <v>2703</v>
      </c>
      <c r="S69" s="948" t="s">
        <v>2704</v>
      </c>
      <c r="T69" s="948" t="s">
        <v>2705</v>
      </c>
      <c r="U69" s="948" t="s">
        <v>2444</v>
      </c>
      <c r="V69" s="948"/>
      <c r="W69" s="952"/>
      <c r="X69" s="952"/>
      <c r="Y69" s="952"/>
      <c r="Z69" s="952"/>
      <c r="AA69" s="952"/>
      <c r="AB69" s="952">
        <f t="shared" si="7"/>
        <v>3000</v>
      </c>
      <c r="AC69" s="952"/>
      <c r="AD69" s="952"/>
      <c r="AE69" s="952"/>
      <c r="AF69" s="1631"/>
      <c r="AG69" s="1631">
        <f t="shared" si="1"/>
        <v>0</v>
      </c>
      <c r="AH69" s="952"/>
    </row>
    <row r="70" spans="2:34">
      <c r="B70" s="963">
        <v>228</v>
      </c>
      <c r="C70" s="950">
        <v>45231</v>
      </c>
      <c r="D70" s="949">
        <v>45182</v>
      </c>
      <c r="E70" s="948" t="s">
        <v>348</v>
      </c>
      <c r="F70" s="948" t="s">
        <v>411</v>
      </c>
      <c r="G70" s="948" t="s">
        <v>2384</v>
      </c>
      <c r="H70" s="948" t="s">
        <v>2706</v>
      </c>
      <c r="I70" s="952">
        <v>4140</v>
      </c>
      <c r="J70" s="987">
        <v>4140</v>
      </c>
      <c r="K70" s="987">
        <v>0</v>
      </c>
      <c r="L70" s="987">
        <v>0</v>
      </c>
      <c r="M70" s="990">
        <v>45251</v>
      </c>
      <c r="N70" s="987">
        <v>6989</v>
      </c>
      <c r="O70" s="1631">
        <f t="shared" si="5"/>
        <v>2849</v>
      </c>
      <c r="P70" s="987">
        <v>474.83333333333331</v>
      </c>
      <c r="Q70" s="948"/>
      <c r="R70" s="948" t="s">
        <v>2707</v>
      </c>
      <c r="S70" s="948"/>
      <c r="T70" s="948" t="s">
        <v>2708</v>
      </c>
      <c r="U70" s="948" t="s">
        <v>2444</v>
      </c>
      <c r="V70" s="948" t="s">
        <v>2709</v>
      </c>
      <c r="W70" s="987"/>
      <c r="X70" s="987">
        <v>6500</v>
      </c>
      <c r="Y70" s="987"/>
      <c r="Z70" s="987">
        <f>N70</f>
        <v>6989</v>
      </c>
      <c r="AA70" s="987"/>
      <c r="AB70" s="987">
        <v>6500</v>
      </c>
      <c r="AC70" s="987"/>
      <c r="AD70" s="987"/>
      <c r="AE70" s="987"/>
      <c r="AF70" s="1634"/>
      <c r="AG70" s="1634">
        <f t="shared" si="1"/>
        <v>0</v>
      </c>
      <c r="AH70" s="987"/>
    </row>
    <row r="71" spans="2:34">
      <c r="B71" s="963">
        <v>121</v>
      </c>
      <c r="C71" s="950">
        <v>45139</v>
      </c>
      <c r="D71" s="949">
        <v>45124</v>
      </c>
      <c r="E71" s="948" t="s">
        <v>348</v>
      </c>
      <c r="F71" s="948" t="s">
        <v>370</v>
      </c>
      <c r="G71" s="948" t="s">
        <v>2710</v>
      </c>
      <c r="H71" s="948" t="s">
        <v>2711</v>
      </c>
      <c r="I71" s="952">
        <v>2500</v>
      </c>
      <c r="J71" s="952">
        <v>2500</v>
      </c>
      <c r="K71" s="952">
        <v>0</v>
      </c>
      <c r="L71" s="952">
        <v>0</v>
      </c>
      <c r="M71" s="1633">
        <v>45140</v>
      </c>
      <c r="N71" s="952">
        <v>1800</v>
      </c>
      <c r="O71" s="1631"/>
      <c r="P71" s="952">
        <v>0</v>
      </c>
      <c r="Q71" s="948"/>
      <c r="R71" s="948" t="s">
        <v>2712</v>
      </c>
      <c r="S71" s="948"/>
      <c r="T71" s="948" t="s">
        <v>2713</v>
      </c>
      <c r="U71" s="948" t="s">
        <v>2444</v>
      </c>
      <c r="V71" s="948"/>
      <c r="W71" s="952"/>
      <c r="X71" s="952"/>
      <c r="Y71" s="952"/>
      <c r="Z71" s="952"/>
      <c r="AA71" s="952"/>
      <c r="AB71" s="952">
        <f>N71</f>
        <v>1800</v>
      </c>
      <c r="AC71" s="952"/>
      <c r="AD71" s="952"/>
      <c r="AE71" s="952"/>
      <c r="AF71" s="1631"/>
      <c r="AG71" s="1631">
        <f t="shared" si="1"/>
        <v>0</v>
      </c>
      <c r="AH71" s="952"/>
    </row>
    <row r="72" spans="2:34">
      <c r="B72" s="963">
        <v>60</v>
      </c>
      <c r="C72" s="950">
        <v>45047</v>
      </c>
      <c r="D72" s="949">
        <v>44994</v>
      </c>
      <c r="E72" s="948" t="s">
        <v>445</v>
      </c>
      <c r="F72" s="948" t="s">
        <v>444</v>
      </c>
      <c r="G72" s="948" t="s">
        <v>2380</v>
      </c>
      <c r="H72" s="948" t="s">
        <v>2714</v>
      </c>
      <c r="I72" s="952">
        <v>1800</v>
      </c>
      <c r="J72" s="952">
        <v>1800</v>
      </c>
      <c r="K72" s="952">
        <v>0</v>
      </c>
      <c r="L72" s="952">
        <v>0</v>
      </c>
      <c r="M72" s="1633">
        <v>45010</v>
      </c>
      <c r="N72" s="952">
        <v>2489</v>
      </c>
      <c r="O72" s="1631">
        <f t="shared" ref="O72:O88" si="8">N72-I72</f>
        <v>689</v>
      </c>
      <c r="P72" s="952">
        <v>114.83333333333333</v>
      </c>
      <c r="Q72" s="948" t="s">
        <v>2620</v>
      </c>
      <c r="R72" s="948" t="s">
        <v>2715</v>
      </c>
      <c r="S72" s="948" t="s">
        <v>2716</v>
      </c>
      <c r="T72" s="948" t="s">
        <v>2717</v>
      </c>
      <c r="U72" s="948" t="s">
        <v>2444</v>
      </c>
      <c r="V72" s="948" t="s">
        <v>2718</v>
      </c>
      <c r="W72" s="952"/>
      <c r="X72" s="952"/>
      <c r="Y72" s="952"/>
      <c r="Z72" s="952"/>
      <c r="AA72" s="952"/>
      <c r="AB72" s="952">
        <f>N72-250</f>
        <v>2239</v>
      </c>
      <c r="AC72" s="952"/>
      <c r="AD72" s="952"/>
      <c r="AE72" s="952">
        <v>250</v>
      </c>
      <c r="AF72" s="1631"/>
      <c r="AG72" s="1631">
        <f t="shared" si="1"/>
        <v>0</v>
      </c>
      <c r="AH72" s="952"/>
    </row>
    <row r="73" spans="2:34">
      <c r="B73" s="963">
        <v>46</v>
      </c>
      <c r="C73" s="950">
        <v>45047</v>
      </c>
      <c r="D73" s="949">
        <v>44942</v>
      </c>
      <c r="E73" s="948" t="s">
        <v>2719</v>
      </c>
      <c r="F73" s="948" t="s">
        <v>122</v>
      </c>
      <c r="G73" s="948" t="s">
        <v>2720</v>
      </c>
      <c r="H73" s="948" t="s">
        <v>2721</v>
      </c>
      <c r="I73" s="952">
        <v>3500</v>
      </c>
      <c r="J73" s="952">
        <v>3500</v>
      </c>
      <c r="K73" s="952">
        <v>0</v>
      </c>
      <c r="L73" s="952">
        <v>0</v>
      </c>
      <c r="M73" s="1633">
        <v>45012</v>
      </c>
      <c r="N73" s="952">
        <v>4989</v>
      </c>
      <c r="O73" s="1631">
        <f t="shared" si="8"/>
        <v>1489</v>
      </c>
      <c r="P73" s="952">
        <v>248.16666666666666</v>
      </c>
      <c r="Q73" s="948" t="s">
        <v>2620</v>
      </c>
      <c r="R73" s="948" t="s">
        <v>2722</v>
      </c>
      <c r="S73" s="948" t="s">
        <v>2723</v>
      </c>
      <c r="T73" s="948" t="s">
        <v>2724</v>
      </c>
      <c r="U73" s="948" t="s">
        <v>2444</v>
      </c>
      <c r="V73" s="948"/>
      <c r="W73" s="952"/>
      <c r="X73" s="952"/>
      <c r="Y73" s="952"/>
      <c r="Z73" s="952"/>
      <c r="AA73" s="952"/>
      <c r="AB73" s="952">
        <f>N73</f>
        <v>4989</v>
      </c>
      <c r="AC73" s="952"/>
      <c r="AD73" s="952"/>
      <c r="AE73" s="952"/>
      <c r="AF73" s="1631"/>
      <c r="AG73" s="1631">
        <f t="shared" ref="AG73:AG136" si="9">N73-SUM(Z73:AF73)+X73+Y73</f>
        <v>0</v>
      </c>
      <c r="AH73" s="952"/>
    </row>
    <row r="74" spans="2:34">
      <c r="B74" s="969">
        <v>52</v>
      </c>
      <c r="C74" s="950">
        <v>45047</v>
      </c>
      <c r="D74" s="949">
        <v>44969</v>
      </c>
      <c r="E74" s="948" t="s">
        <v>123</v>
      </c>
      <c r="F74" s="948" t="s">
        <v>122</v>
      </c>
      <c r="G74" s="948" t="s">
        <v>2530</v>
      </c>
      <c r="H74" s="948" t="s">
        <v>2725</v>
      </c>
      <c r="I74" s="952">
        <v>1000</v>
      </c>
      <c r="J74" s="952">
        <v>1000</v>
      </c>
      <c r="K74" s="952">
        <v>0</v>
      </c>
      <c r="L74" s="952">
        <v>0</v>
      </c>
      <c r="M74" s="1633">
        <v>44996</v>
      </c>
      <c r="N74" s="952">
        <v>1350</v>
      </c>
      <c r="O74" s="1631">
        <f t="shared" si="8"/>
        <v>350</v>
      </c>
      <c r="P74" s="952">
        <v>58.333333333333336</v>
      </c>
      <c r="Q74" s="948" t="s">
        <v>2620</v>
      </c>
      <c r="R74" s="948" t="s">
        <v>2726</v>
      </c>
      <c r="S74" s="948" t="s">
        <v>2727</v>
      </c>
      <c r="T74" s="948" t="s">
        <v>2728</v>
      </c>
      <c r="U74" s="948" t="s">
        <v>2444</v>
      </c>
      <c r="V74" s="948"/>
      <c r="W74" s="952"/>
      <c r="X74" s="952"/>
      <c r="Y74" s="952"/>
      <c r="Z74" s="952"/>
      <c r="AA74" s="952"/>
      <c r="AB74" s="952">
        <f>N74</f>
        <v>1350</v>
      </c>
      <c r="AC74" s="952"/>
      <c r="AD74" s="952"/>
      <c r="AE74" s="952"/>
      <c r="AF74" s="1631"/>
      <c r="AG74" s="1631">
        <f t="shared" si="9"/>
        <v>0</v>
      </c>
      <c r="AH74" s="952"/>
    </row>
    <row r="75" spans="2:34">
      <c r="B75" s="963">
        <v>102</v>
      </c>
      <c r="C75" s="950">
        <v>45139</v>
      </c>
      <c r="D75" s="949">
        <v>45043</v>
      </c>
      <c r="E75" s="948" t="s">
        <v>348</v>
      </c>
      <c r="F75" s="948" t="s">
        <v>405</v>
      </c>
      <c r="G75" s="948" t="s">
        <v>2380</v>
      </c>
      <c r="H75" s="948" t="s">
        <v>2729</v>
      </c>
      <c r="I75" s="952">
        <v>2300</v>
      </c>
      <c r="J75" s="952">
        <v>2300</v>
      </c>
      <c r="K75" s="952">
        <v>0</v>
      </c>
      <c r="L75" s="952">
        <v>0</v>
      </c>
      <c r="M75" s="1633">
        <v>45101</v>
      </c>
      <c r="N75" s="952">
        <v>3650</v>
      </c>
      <c r="O75" s="1631">
        <f t="shared" si="8"/>
        <v>1350</v>
      </c>
      <c r="P75" s="952">
        <v>225</v>
      </c>
      <c r="Q75" s="948"/>
      <c r="R75" s="948" t="s">
        <v>2730</v>
      </c>
      <c r="S75" s="948"/>
      <c r="T75" s="948" t="s">
        <v>2731</v>
      </c>
      <c r="U75" s="948" t="s">
        <v>2444</v>
      </c>
      <c r="V75" s="948"/>
      <c r="W75" s="952"/>
      <c r="X75" s="952"/>
      <c r="Y75" s="952"/>
      <c r="Z75" s="952"/>
      <c r="AA75" s="952"/>
      <c r="AB75" s="952">
        <f>N75</f>
        <v>3650</v>
      </c>
      <c r="AC75" s="952"/>
      <c r="AD75" s="952"/>
      <c r="AE75" s="952"/>
      <c r="AF75" s="1631"/>
      <c r="AG75" s="1631">
        <f t="shared" si="9"/>
        <v>0</v>
      </c>
      <c r="AH75" s="952"/>
    </row>
    <row r="76" spans="2:34">
      <c r="B76" s="963">
        <v>39</v>
      </c>
      <c r="C76" s="950">
        <v>45047</v>
      </c>
      <c r="D76" s="949">
        <v>44896</v>
      </c>
      <c r="E76" s="948" t="s">
        <v>348</v>
      </c>
      <c r="F76" s="948" t="s">
        <v>122</v>
      </c>
      <c r="G76" s="948" t="s">
        <v>2490</v>
      </c>
      <c r="H76" s="948" t="s">
        <v>2732</v>
      </c>
      <c r="I76" s="952">
        <v>3200</v>
      </c>
      <c r="J76" s="952">
        <v>3200</v>
      </c>
      <c r="K76" s="952">
        <v>0</v>
      </c>
      <c r="L76" s="952">
        <v>0</v>
      </c>
      <c r="M76" s="1633">
        <v>45015</v>
      </c>
      <c r="N76" s="952">
        <v>3789</v>
      </c>
      <c r="O76" s="1631">
        <f t="shared" si="8"/>
        <v>589</v>
      </c>
      <c r="P76" s="952">
        <v>98.166666666666671</v>
      </c>
      <c r="Q76" s="948" t="s">
        <v>2482</v>
      </c>
      <c r="R76" s="948" t="s">
        <v>2733</v>
      </c>
      <c r="S76" s="948" t="s">
        <v>2734</v>
      </c>
      <c r="T76" s="948" t="s">
        <v>2735</v>
      </c>
      <c r="U76" s="948" t="s">
        <v>2444</v>
      </c>
      <c r="V76" s="948"/>
      <c r="W76" s="952"/>
      <c r="X76" s="952"/>
      <c r="Y76" s="952"/>
      <c r="Z76" s="952"/>
      <c r="AA76" s="952"/>
      <c r="AB76" s="952">
        <f>N76</f>
        <v>3789</v>
      </c>
      <c r="AC76" s="952"/>
      <c r="AD76" s="952"/>
      <c r="AE76" s="952"/>
      <c r="AF76" s="1631"/>
      <c r="AG76" s="1631">
        <f t="shared" si="9"/>
        <v>0</v>
      </c>
      <c r="AH76" s="952"/>
    </row>
    <row r="77" spans="2:34">
      <c r="B77" s="963">
        <v>55</v>
      </c>
      <c r="C77" s="950">
        <v>45047</v>
      </c>
      <c r="D77" s="949">
        <v>44974</v>
      </c>
      <c r="E77" s="948" t="s">
        <v>348</v>
      </c>
      <c r="F77" s="948" t="s">
        <v>122</v>
      </c>
      <c r="G77" s="948" t="s">
        <v>2389</v>
      </c>
      <c r="H77" s="948" t="s">
        <v>2736</v>
      </c>
      <c r="I77" s="952">
        <v>800</v>
      </c>
      <c r="J77" s="952">
        <v>800</v>
      </c>
      <c r="K77" s="952">
        <v>0</v>
      </c>
      <c r="L77" s="952">
        <v>0</v>
      </c>
      <c r="M77" s="1633">
        <v>45017</v>
      </c>
      <c r="N77" s="952">
        <v>2200</v>
      </c>
      <c r="O77" s="1631">
        <f t="shared" si="8"/>
        <v>1400</v>
      </c>
      <c r="P77" s="952">
        <v>233.33333333333334</v>
      </c>
      <c r="Q77" s="948"/>
      <c r="R77" s="948" t="s">
        <v>2737</v>
      </c>
      <c r="S77" s="948" t="s">
        <v>2738</v>
      </c>
      <c r="T77" s="948" t="s">
        <v>2739</v>
      </c>
      <c r="U77" s="948" t="s">
        <v>2444</v>
      </c>
      <c r="V77" s="948"/>
      <c r="W77" s="952"/>
      <c r="X77" s="952"/>
      <c r="Y77" s="952"/>
      <c r="Z77" s="952"/>
      <c r="AA77" s="952"/>
      <c r="AB77" s="952">
        <f>N77</f>
        <v>2200</v>
      </c>
      <c r="AC77" s="952"/>
      <c r="AD77" s="952"/>
      <c r="AE77" s="952"/>
      <c r="AF77" s="1631"/>
      <c r="AG77" s="1631">
        <f t="shared" si="9"/>
        <v>0</v>
      </c>
      <c r="AH77" s="952"/>
    </row>
    <row r="78" spans="2:34">
      <c r="B78" s="963">
        <v>45</v>
      </c>
      <c r="C78" s="950">
        <v>45047</v>
      </c>
      <c r="D78" s="949">
        <v>44930</v>
      </c>
      <c r="E78" s="948" t="s">
        <v>215</v>
      </c>
      <c r="F78" s="948" t="s">
        <v>122</v>
      </c>
      <c r="G78" s="948" t="s">
        <v>2382</v>
      </c>
      <c r="H78" s="948" t="s">
        <v>2740</v>
      </c>
      <c r="I78" s="952">
        <v>370</v>
      </c>
      <c r="J78" s="952">
        <v>370</v>
      </c>
      <c r="K78" s="952">
        <v>0</v>
      </c>
      <c r="L78" s="952">
        <v>0</v>
      </c>
      <c r="M78" s="1633">
        <v>45017</v>
      </c>
      <c r="N78" s="952">
        <v>670</v>
      </c>
      <c r="O78" s="1631">
        <f t="shared" si="8"/>
        <v>300</v>
      </c>
      <c r="P78" s="952">
        <v>50</v>
      </c>
      <c r="Q78" s="948"/>
      <c r="R78" s="948" t="s">
        <v>2741</v>
      </c>
      <c r="S78" s="948"/>
      <c r="T78" s="948" t="s">
        <v>2742</v>
      </c>
      <c r="U78" s="948" t="s">
        <v>2444</v>
      </c>
      <c r="V78" s="948" t="s">
        <v>2743</v>
      </c>
      <c r="W78" s="952"/>
      <c r="X78" s="952"/>
      <c r="Y78" s="952"/>
      <c r="Z78" s="952"/>
      <c r="AA78" s="952"/>
      <c r="AB78" s="952"/>
      <c r="AC78" s="952"/>
      <c r="AD78" s="952"/>
      <c r="AE78" s="952">
        <f>N78</f>
        <v>670</v>
      </c>
      <c r="AF78" s="1631"/>
      <c r="AG78" s="1631">
        <f t="shared" si="9"/>
        <v>0</v>
      </c>
      <c r="AH78" s="952"/>
    </row>
    <row r="79" spans="2:34">
      <c r="B79" s="969">
        <v>71</v>
      </c>
      <c r="C79" s="950">
        <v>45047</v>
      </c>
      <c r="D79" s="949">
        <v>45006</v>
      </c>
      <c r="E79" s="948" t="s">
        <v>348</v>
      </c>
      <c r="F79" s="948" t="s">
        <v>393</v>
      </c>
      <c r="G79" s="948" t="s">
        <v>2490</v>
      </c>
      <c r="H79" s="948" t="s">
        <v>2744</v>
      </c>
      <c r="I79" s="952">
        <v>2500</v>
      </c>
      <c r="J79" s="952">
        <v>2500</v>
      </c>
      <c r="K79" s="952">
        <v>0</v>
      </c>
      <c r="L79" s="952">
        <v>0</v>
      </c>
      <c r="M79" s="1633">
        <v>45017</v>
      </c>
      <c r="N79" s="952">
        <v>2989</v>
      </c>
      <c r="O79" s="1631">
        <f t="shared" si="8"/>
        <v>489</v>
      </c>
      <c r="P79" s="952">
        <v>81.5</v>
      </c>
      <c r="Q79" s="948" t="s">
        <v>2620</v>
      </c>
      <c r="R79" s="948" t="s">
        <v>2745</v>
      </c>
      <c r="S79" s="948" t="s">
        <v>2746</v>
      </c>
      <c r="T79" s="948" t="s">
        <v>2747</v>
      </c>
      <c r="U79" s="948" t="s">
        <v>2444</v>
      </c>
      <c r="V79" s="948" t="s">
        <v>2748</v>
      </c>
      <c r="W79" s="952"/>
      <c r="X79" s="952"/>
      <c r="Y79" s="952"/>
      <c r="Z79" s="952"/>
      <c r="AA79" s="952"/>
      <c r="AB79" s="952">
        <v>2739</v>
      </c>
      <c r="AC79" s="952">
        <f>N79-AB79</f>
        <v>250</v>
      </c>
      <c r="AD79" s="952"/>
      <c r="AE79" s="952"/>
      <c r="AF79" s="1631"/>
      <c r="AG79" s="1631">
        <f t="shared" si="9"/>
        <v>0</v>
      </c>
      <c r="AH79" s="952"/>
    </row>
    <row r="80" spans="2:34">
      <c r="B80" s="963">
        <v>180</v>
      </c>
      <c r="C80" s="950">
        <v>45231</v>
      </c>
      <c r="D80" s="949">
        <v>45172</v>
      </c>
      <c r="E80" s="948" t="s">
        <v>204</v>
      </c>
      <c r="F80" s="948" t="s">
        <v>203</v>
      </c>
      <c r="G80" s="948" t="s">
        <v>2387</v>
      </c>
      <c r="H80" s="948" t="s">
        <v>2749</v>
      </c>
      <c r="I80" s="952">
        <v>5800</v>
      </c>
      <c r="J80" s="952">
        <v>5800</v>
      </c>
      <c r="K80" s="952">
        <v>0</v>
      </c>
      <c r="L80" s="952">
        <v>0</v>
      </c>
      <c r="M80" s="1633">
        <v>45229</v>
      </c>
      <c r="N80" s="952">
        <v>6350</v>
      </c>
      <c r="O80" s="1631">
        <f t="shared" si="8"/>
        <v>550</v>
      </c>
      <c r="P80" s="952">
        <v>91.666666666666671</v>
      </c>
      <c r="Q80" s="948"/>
      <c r="R80" s="948" t="s">
        <v>2750</v>
      </c>
      <c r="S80" s="948" t="s">
        <v>2751</v>
      </c>
      <c r="T80" s="948" t="s">
        <v>2752</v>
      </c>
      <c r="U80" s="948" t="s">
        <v>2444</v>
      </c>
      <c r="V80" s="948"/>
      <c r="W80" s="952"/>
      <c r="X80" s="952"/>
      <c r="Y80" s="952"/>
      <c r="Z80" s="952"/>
      <c r="AA80" s="952"/>
      <c r="AB80" s="952">
        <f>N80</f>
        <v>6350</v>
      </c>
      <c r="AC80" s="952"/>
      <c r="AD80" s="952"/>
      <c r="AE80" s="952"/>
      <c r="AF80" s="1631"/>
      <c r="AG80" s="1631">
        <f t="shared" si="9"/>
        <v>0</v>
      </c>
      <c r="AH80" s="952"/>
    </row>
    <row r="81" spans="2:34">
      <c r="B81" s="963">
        <v>61</v>
      </c>
      <c r="C81" s="950">
        <v>45047</v>
      </c>
      <c r="D81" s="949">
        <v>45006</v>
      </c>
      <c r="E81" s="948" t="s">
        <v>214</v>
      </c>
      <c r="F81" s="948" t="s">
        <v>213</v>
      </c>
      <c r="G81" s="948" t="s">
        <v>2389</v>
      </c>
      <c r="H81" s="948" t="s">
        <v>2753</v>
      </c>
      <c r="I81" s="952">
        <v>1500</v>
      </c>
      <c r="J81" s="952">
        <v>1500</v>
      </c>
      <c r="K81" s="952">
        <v>0</v>
      </c>
      <c r="L81" s="952">
        <v>0</v>
      </c>
      <c r="M81" s="1633">
        <v>45077</v>
      </c>
      <c r="N81" s="952">
        <v>1750</v>
      </c>
      <c r="O81" s="1631">
        <f t="shared" si="8"/>
        <v>250</v>
      </c>
      <c r="P81" s="952">
        <v>41.666666666666664</v>
      </c>
      <c r="Q81" s="948" t="s">
        <v>2620</v>
      </c>
      <c r="R81" s="948" t="s">
        <v>2754</v>
      </c>
      <c r="S81" s="948" t="s">
        <v>2755</v>
      </c>
      <c r="T81" s="948" t="s">
        <v>2756</v>
      </c>
      <c r="U81" s="948" t="s">
        <v>2444</v>
      </c>
      <c r="V81" s="948"/>
      <c r="W81" s="952"/>
      <c r="X81" s="952"/>
      <c r="Y81" s="952"/>
      <c r="Z81" s="952"/>
      <c r="AA81" s="952"/>
      <c r="AB81" s="952">
        <f>N81</f>
        <v>1750</v>
      </c>
      <c r="AC81" s="952"/>
      <c r="AD81" s="952"/>
      <c r="AE81" s="952"/>
      <c r="AF81" s="1631"/>
      <c r="AG81" s="1631">
        <f t="shared" si="9"/>
        <v>0</v>
      </c>
      <c r="AH81" s="952"/>
    </row>
    <row r="82" spans="2:34">
      <c r="B82" s="963">
        <v>88</v>
      </c>
      <c r="C82" s="950">
        <v>45047</v>
      </c>
      <c r="D82" s="949">
        <v>44986</v>
      </c>
      <c r="E82" s="948" t="s">
        <v>455</v>
      </c>
      <c r="F82" s="948" t="s">
        <v>454</v>
      </c>
      <c r="G82" s="948" t="s">
        <v>2382</v>
      </c>
      <c r="H82" s="948" t="s">
        <v>2757</v>
      </c>
      <c r="I82" s="952">
        <v>550</v>
      </c>
      <c r="J82" s="952">
        <v>550</v>
      </c>
      <c r="K82" s="952">
        <v>0</v>
      </c>
      <c r="L82" s="952">
        <v>0</v>
      </c>
      <c r="M82" s="1633">
        <v>45020</v>
      </c>
      <c r="N82" s="952">
        <v>789</v>
      </c>
      <c r="O82" s="1631">
        <f t="shared" si="8"/>
        <v>239</v>
      </c>
      <c r="P82" s="952">
        <v>39.833333333333336</v>
      </c>
      <c r="Q82" s="948" t="s">
        <v>2620</v>
      </c>
      <c r="R82" s="948" t="s">
        <v>2758</v>
      </c>
      <c r="S82" s="948" t="s">
        <v>2759</v>
      </c>
      <c r="T82" s="948" t="s">
        <v>2760</v>
      </c>
      <c r="U82" s="948" t="s">
        <v>2444</v>
      </c>
      <c r="V82" s="948"/>
      <c r="W82" s="952"/>
      <c r="X82" s="952"/>
      <c r="Y82" s="952"/>
      <c r="Z82" s="952"/>
      <c r="AA82" s="952"/>
      <c r="AB82" s="952">
        <v>69</v>
      </c>
      <c r="AC82" s="952"/>
      <c r="AD82" s="952"/>
      <c r="AE82" s="952">
        <v>720</v>
      </c>
      <c r="AF82" s="1631"/>
      <c r="AG82" s="1631">
        <f t="shared" si="9"/>
        <v>0</v>
      </c>
      <c r="AH82" s="952"/>
    </row>
    <row r="83" spans="2:34">
      <c r="B83" s="963">
        <v>103</v>
      </c>
      <c r="C83" s="950">
        <v>45139</v>
      </c>
      <c r="D83" s="949">
        <v>45008</v>
      </c>
      <c r="E83" s="948" t="s">
        <v>348</v>
      </c>
      <c r="F83" s="948" t="s">
        <v>406</v>
      </c>
      <c r="G83" s="948" t="s">
        <v>2380</v>
      </c>
      <c r="H83" s="948" t="s">
        <v>2761</v>
      </c>
      <c r="I83" s="952">
        <v>800</v>
      </c>
      <c r="J83" s="952">
        <v>800</v>
      </c>
      <c r="K83" s="952">
        <v>0</v>
      </c>
      <c r="L83" s="952">
        <v>0</v>
      </c>
      <c r="M83" s="1633">
        <v>45094</v>
      </c>
      <c r="N83" s="952">
        <v>1400</v>
      </c>
      <c r="O83" s="1631">
        <f t="shared" si="8"/>
        <v>600</v>
      </c>
      <c r="P83" s="952">
        <v>100</v>
      </c>
      <c r="Q83" s="948"/>
      <c r="R83" s="948" t="s">
        <v>2762</v>
      </c>
      <c r="S83" s="948"/>
      <c r="T83" s="948" t="s">
        <v>2763</v>
      </c>
      <c r="U83" s="948" t="s">
        <v>2444</v>
      </c>
      <c r="V83" s="948"/>
      <c r="W83" s="952"/>
      <c r="X83" s="952"/>
      <c r="Y83" s="952"/>
      <c r="Z83" s="952"/>
      <c r="AA83" s="952"/>
      <c r="AB83" s="952">
        <f t="shared" ref="AB83:AB89" si="10">N83</f>
        <v>1400</v>
      </c>
      <c r="AC83" s="952"/>
      <c r="AD83" s="952"/>
      <c r="AE83" s="952"/>
      <c r="AF83" s="1631"/>
      <c r="AG83" s="1631">
        <f t="shared" si="9"/>
        <v>0</v>
      </c>
      <c r="AH83" s="952"/>
    </row>
    <row r="84" spans="2:34">
      <c r="B84" s="969">
        <v>187</v>
      </c>
      <c r="C84" s="950">
        <v>45231</v>
      </c>
      <c r="D84" s="949">
        <v>45195</v>
      </c>
      <c r="E84" s="948" t="s">
        <v>348</v>
      </c>
      <c r="F84" s="948" t="s">
        <v>415</v>
      </c>
      <c r="G84" s="948" t="s">
        <v>2387</v>
      </c>
      <c r="H84" s="948" t="s">
        <v>2764</v>
      </c>
      <c r="I84" s="952">
        <v>6450</v>
      </c>
      <c r="J84" s="952">
        <v>6450</v>
      </c>
      <c r="K84" s="952">
        <v>0</v>
      </c>
      <c r="L84" s="952">
        <v>0</v>
      </c>
      <c r="M84" s="1633">
        <v>45257</v>
      </c>
      <c r="N84" s="952">
        <v>6930</v>
      </c>
      <c r="O84" s="1631">
        <f t="shared" si="8"/>
        <v>480</v>
      </c>
      <c r="P84" s="952">
        <v>80</v>
      </c>
      <c r="Q84" s="948"/>
      <c r="R84" s="948" t="s">
        <v>2765</v>
      </c>
      <c r="S84" s="948" t="s">
        <v>2766</v>
      </c>
      <c r="T84" s="948" t="s">
        <v>2767</v>
      </c>
      <c r="U84" s="948" t="s">
        <v>2444</v>
      </c>
      <c r="V84" s="948"/>
      <c r="W84" s="952"/>
      <c r="X84" s="952"/>
      <c r="Y84" s="952"/>
      <c r="Z84" s="952"/>
      <c r="AA84" s="952"/>
      <c r="AB84" s="952">
        <f t="shared" si="10"/>
        <v>6930</v>
      </c>
      <c r="AC84" s="952"/>
      <c r="AD84" s="952"/>
      <c r="AE84" s="952"/>
      <c r="AF84" s="1631"/>
      <c r="AG84" s="1631">
        <f t="shared" si="9"/>
        <v>0</v>
      </c>
      <c r="AH84" s="952"/>
    </row>
    <row r="85" spans="2:34">
      <c r="B85" s="963">
        <v>190</v>
      </c>
      <c r="C85" s="950">
        <v>45231</v>
      </c>
      <c r="D85" s="949">
        <v>45170</v>
      </c>
      <c r="E85" s="948" t="s">
        <v>119</v>
      </c>
      <c r="F85" s="948" t="s">
        <v>118</v>
      </c>
      <c r="G85" s="948" t="s">
        <v>2468</v>
      </c>
      <c r="H85" s="948" t="s">
        <v>2768</v>
      </c>
      <c r="I85" s="952">
        <v>900</v>
      </c>
      <c r="J85" s="952">
        <v>900</v>
      </c>
      <c r="K85" s="952">
        <v>0</v>
      </c>
      <c r="L85" s="952">
        <v>0</v>
      </c>
      <c r="M85" s="1633">
        <v>45183</v>
      </c>
      <c r="N85" s="952">
        <v>1400</v>
      </c>
      <c r="O85" s="1631">
        <f t="shared" si="8"/>
        <v>500</v>
      </c>
      <c r="P85" s="952">
        <v>83.333333333333329</v>
      </c>
      <c r="Q85" s="948"/>
      <c r="R85" s="948" t="s">
        <v>2769</v>
      </c>
      <c r="S85" s="948" t="s">
        <v>2770</v>
      </c>
      <c r="T85" s="948" t="s">
        <v>2771</v>
      </c>
      <c r="U85" s="948" t="s">
        <v>2444</v>
      </c>
      <c r="V85" s="948"/>
      <c r="W85" s="952"/>
      <c r="X85" s="952"/>
      <c r="Y85" s="952"/>
      <c r="Z85" s="952"/>
      <c r="AA85" s="952"/>
      <c r="AB85" s="952">
        <f t="shared" si="10"/>
        <v>1400</v>
      </c>
      <c r="AC85" s="952"/>
      <c r="AD85" s="952"/>
      <c r="AE85" s="952"/>
      <c r="AF85" s="1631"/>
      <c r="AG85" s="1631">
        <f t="shared" si="9"/>
        <v>0</v>
      </c>
      <c r="AH85" s="952"/>
    </row>
    <row r="86" spans="2:34">
      <c r="B86" s="963">
        <v>191</v>
      </c>
      <c r="C86" s="950">
        <v>45231</v>
      </c>
      <c r="D86" s="949">
        <v>45222</v>
      </c>
      <c r="E86" s="948" t="s">
        <v>348</v>
      </c>
      <c r="F86" s="948" t="s">
        <v>416</v>
      </c>
      <c r="G86" s="948" t="s">
        <v>2530</v>
      </c>
      <c r="H86" s="948" t="s">
        <v>2772</v>
      </c>
      <c r="I86" s="952">
        <v>4000</v>
      </c>
      <c r="J86" s="952">
        <v>4000</v>
      </c>
      <c r="K86" s="952">
        <v>0</v>
      </c>
      <c r="L86" s="952">
        <v>0</v>
      </c>
      <c r="M86" s="1633">
        <v>45244</v>
      </c>
      <c r="N86" s="952">
        <v>4689</v>
      </c>
      <c r="O86" s="1631">
        <f t="shared" si="8"/>
        <v>689</v>
      </c>
      <c r="P86" s="952">
        <v>114.83333333333333</v>
      </c>
      <c r="Q86" s="948"/>
      <c r="R86" s="948" t="s">
        <v>2773</v>
      </c>
      <c r="S86" s="948" t="s">
        <v>2774</v>
      </c>
      <c r="T86" s="948" t="s">
        <v>2775</v>
      </c>
      <c r="U86" s="948" t="s">
        <v>2444</v>
      </c>
      <c r="V86" s="948"/>
      <c r="W86" s="952"/>
      <c r="X86" s="952"/>
      <c r="Y86" s="952"/>
      <c r="Z86" s="952"/>
      <c r="AA86" s="952"/>
      <c r="AB86" s="952">
        <f t="shared" si="10"/>
        <v>4689</v>
      </c>
      <c r="AC86" s="952"/>
      <c r="AD86" s="952"/>
      <c r="AE86" s="952"/>
      <c r="AF86" s="1631"/>
      <c r="AG86" s="1631">
        <f t="shared" si="9"/>
        <v>0</v>
      </c>
      <c r="AH86" s="952"/>
    </row>
    <row r="87" spans="2:34">
      <c r="B87" s="963">
        <v>49</v>
      </c>
      <c r="C87" s="950">
        <v>45047</v>
      </c>
      <c r="D87" s="949">
        <v>44950</v>
      </c>
      <c r="E87" s="948" t="s">
        <v>348</v>
      </c>
      <c r="F87" s="948" t="s">
        <v>122</v>
      </c>
      <c r="G87" s="948" t="s">
        <v>2387</v>
      </c>
      <c r="H87" s="948" t="s">
        <v>2776</v>
      </c>
      <c r="I87" s="952">
        <v>3000</v>
      </c>
      <c r="J87" s="952">
        <v>3000</v>
      </c>
      <c r="K87" s="952">
        <v>0</v>
      </c>
      <c r="L87" s="952">
        <v>0</v>
      </c>
      <c r="M87" s="1633">
        <v>45066</v>
      </c>
      <c r="N87" s="952">
        <v>3250</v>
      </c>
      <c r="O87" s="1631">
        <f t="shared" si="8"/>
        <v>250</v>
      </c>
      <c r="P87" s="952">
        <v>41.666666666666664</v>
      </c>
      <c r="Q87" s="948" t="s">
        <v>2482</v>
      </c>
      <c r="R87" s="948" t="s">
        <v>2777</v>
      </c>
      <c r="S87" s="948" t="s">
        <v>2778</v>
      </c>
      <c r="T87" s="948" t="s">
        <v>2779</v>
      </c>
      <c r="U87" s="948" t="s">
        <v>2444</v>
      </c>
      <c r="V87" s="948"/>
      <c r="W87" s="952"/>
      <c r="X87" s="952"/>
      <c r="Y87" s="952"/>
      <c r="Z87" s="952"/>
      <c r="AA87" s="952"/>
      <c r="AB87" s="952">
        <f t="shared" si="10"/>
        <v>3250</v>
      </c>
      <c r="AC87" s="952"/>
      <c r="AD87" s="952"/>
      <c r="AE87" s="952"/>
      <c r="AF87" s="1631"/>
      <c r="AG87" s="1631">
        <f t="shared" si="9"/>
        <v>0</v>
      </c>
      <c r="AH87" s="952"/>
    </row>
    <row r="88" spans="2:34">
      <c r="B88" s="963">
        <v>59</v>
      </c>
      <c r="C88" s="950">
        <v>45047</v>
      </c>
      <c r="D88" s="949">
        <v>45021</v>
      </c>
      <c r="E88" s="948" t="s">
        <v>196</v>
      </c>
      <c r="F88" s="948" t="s">
        <v>195</v>
      </c>
      <c r="G88" s="948" t="s">
        <v>2389</v>
      </c>
      <c r="H88" s="948" t="s">
        <v>2780</v>
      </c>
      <c r="I88" s="952">
        <v>300</v>
      </c>
      <c r="J88" s="952">
        <v>300</v>
      </c>
      <c r="K88" s="952">
        <v>0</v>
      </c>
      <c r="L88" s="952">
        <v>0</v>
      </c>
      <c r="M88" s="1633">
        <v>45021</v>
      </c>
      <c r="N88" s="952">
        <v>410</v>
      </c>
      <c r="O88" s="1631">
        <f t="shared" si="8"/>
        <v>110</v>
      </c>
      <c r="P88" s="952">
        <v>18.333333333333332</v>
      </c>
      <c r="Q88" s="948" t="s">
        <v>2482</v>
      </c>
      <c r="R88" s="948" t="s">
        <v>2781</v>
      </c>
      <c r="S88" s="948"/>
      <c r="T88" s="948" t="s">
        <v>2782</v>
      </c>
      <c r="U88" s="948" t="s">
        <v>2444</v>
      </c>
      <c r="V88" s="948"/>
      <c r="W88" s="952"/>
      <c r="X88" s="952"/>
      <c r="Y88" s="952"/>
      <c r="Z88" s="952"/>
      <c r="AA88" s="952"/>
      <c r="AB88" s="952">
        <f t="shared" si="10"/>
        <v>410</v>
      </c>
      <c r="AC88" s="952"/>
      <c r="AD88" s="952"/>
      <c r="AE88" s="952"/>
      <c r="AF88" s="1631"/>
      <c r="AG88" s="1631">
        <f t="shared" si="9"/>
        <v>0</v>
      </c>
      <c r="AH88" s="952"/>
    </row>
    <row r="89" spans="2:34">
      <c r="B89" s="969">
        <v>104</v>
      </c>
      <c r="C89" s="950">
        <v>45139</v>
      </c>
      <c r="D89" s="949">
        <v>45076</v>
      </c>
      <c r="E89" s="948" t="s">
        <v>348</v>
      </c>
      <c r="F89" s="948" t="s">
        <v>407</v>
      </c>
      <c r="G89" s="948" t="s">
        <v>2401</v>
      </c>
      <c r="H89" s="948" t="s">
        <v>2783</v>
      </c>
      <c r="I89" s="952">
        <v>3400</v>
      </c>
      <c r="J89" s="952">
        <v>3400</v>
      </c>
      <c r="K89" s="952">
        <v>0</v>
      </c>
      <c r="L89" s="952">
        <v>0</v>
      </c>
      <c r="M89" s="1633">
        <v>45094</v>
      </c>
      <c r="N89" s="952">
        <v>2400</v>
      </c>
      <c r="O89" s="1631"/>
      <c r="P89" s="952">
        <v>0</v>
      </c>
      <c r="Q89" s="948"/>
      <c r="R89" s="948" t="s">
        <v>2784</v>
      </c>
      <c r="S89" s="948"/>
      <c r="T89" s="948" t="s">
        <v>2785</v>
      </c>
      <c r="U89" s="948" t="s">
        <v>2444</v>
      </c>
      <c r="V89" s="948"/>
      <c r="W89" s="952"/>
      <c r="X89" s="952"/>
      <c r="Y89" s="952"/>
      <c r="Z89" s="952"/>
      <c r="AA89" s="952"/>
      <c r="AB89" s="952">
        <f t="shared" si="10"/>
        <v>2400</v>
      </c>
      <c r="AC89" s="952"/>
      <c r="AD89" s="952"/>
      <c r="AE89" s="952"/>
      <c r="AF89" s="1631"/>
      <c r="AG89" s="1631">
        <f t="shared" si="9"/>
        <v>0</v>
      </c>
      <c r="AH89" s="952"/>
    </row>
    <row r="90" spans="2:34">
      <c r="B90" s="963">
        <v>65</v>
      </c>
      <c r="C90" s="950">
        <v>45047</v>
      </c>
      <c r="D90" s="949">
        <v>45012</v>
      </c>
      <c r="E90" s="948" t="s">
        <v>348</v>
      </c>
      <c r="F90" s="948" t="s">
        <v>392</v>
      </c>
      <c r="G90" s="948" t="s">
        <v>2490</v>
      </c>
      <c r="H90" s="948" t="s">
        <v>2786</v>
      </c>
      <c r="I90" s="952">
        <v>2000</v>
      </c>
      <c r="J90" s="952">
        <v>2000</v>
      </c>
      <c r="K90" s="952">
        <v>0</v>
      </c>
      <c r="L90" s="952">
        <v>0</v>
      </c>
      <c r="M90" s="1633">
        <v>45021</v>
      </c>
      <c r="N90" s="952">
        <v>3000</v>
      </c>
      <c r="O90" s="1631">
        <f t="shared" ref="O90:O135" si="11">N90-I90</f>
        <v>1000</v>
      </c>
      <c r="P90" s="952">
        <v>166.66666666666666</v>
      </c>
      <c r="Q90" s="948" t="s">
        <v>2620</v>
      </c>
      <c r="R90" s="948" t="s">
        <v>2787</v>
      </c>
      <c r="S90" s="948">
        <v>3000</v>
      </c>
      <c r="T90" s="948" t="s">
        <v>2788</v>
      </c>
      <c r="U90" s="948" t="s">
        <v>2444</v>
      </c>
      <c r="V90" s="948" t="s">
        <v>2789</v>
      </c>
      <c r="W90" s="952"/>
      <c r="X90" s="952"/>
      <c r="Y90" s="952"/>
      <c r="Z90" s="952"/>
      <c r="AA90" s="952"/>
      <c r="AB90" s="952">
        <v>1500</v>
      </c>
      <c r="AC90" s="952">
        <v>1500</v>
      </c>
      <c r="AD90" s="952"/>
      <c r="AE90" s="952"/>
      <c r="AF90" s="1631"/>
      <c r="AG90" s="1631">
        <f t="shared" si="9"/>
        <v>0</v>
      </c>
      <c r="AH90" s="952"/>
    </row>
    <row r="91" spans="2:34">
      <c r="B91" s="963">
        <v>73</v>
      </c>
      <c r="C91" s="950">
        <v>45047</v>
      </c>
      <c r="D91" s="949">
        <v>44992</v>
      </c>
      <c r="E91" s="948" t="s">
        <v>311</v>
      </c>
      <c r="F91" s="948" t="s">
        <v>310</v>
      </c>
      <c r="G91" s="948" t="s">
        <v>2790</v>
      </c>
      <c r="H91" s="948" t="s">
        <v>2791</v>
      </c>
      <c r="I91" s="952">
        <v>2000</v>
      </c>
      <c r="J91" s="952">
        <v>2000</v>
      </c>
      <c r="K91" s="952">
        <v>0</v>
      </c>
      <c r="L91" s="952">
        <v>0</v>
      </c>
      <c r="M91" s="1633">
        <v>45022</v>
      </c>
      <c r="N91" s="952">
        <v>2464</v>
      </c>
      <c r="O91" s="1631">
        <f t="shared" si="11"/>
        <v>464</v>
      </c>
      <c r="P91" s="952">
        <v>77.333333333333329</v>
      </c>
      <c r="Q91" s="948" t="s">
        <v>2620</v>
      </c>
      <c r="R91" s="948" t="s">
        <v>2792</v>
      </c>
      <c r="S91" s="948" t="s">
        <v>2793</v>
      </c>
      <c r="T91" s="948" t="s">
        <v>2794</v>
      </c>
      <c r="U91" s="948" t="s">
        <v>2444</v>
      </c>
      <c r="V91" s="948"/>
      <c r="W91" s="952"/>
      <c r="X91" s="952"/>
      <c r="Y91" s="952"/>
      <c r="Z91" s="952"/>
      <c r="AA91" s="952"/>
      <c r="AB91" s="952">
        <f>N91</f>
        <v>2464</v>
      </c>
      <c r="AC91" s="952"/>
      <c r="AD91" s="952"/>
      <c r="AE91" s="952"/>
      <c r="AF91" s="1631"/>
      <c r="AG91" s="1631">
        <f t="shared" si="9"/>
        <v>0</v>
      </c>
      <c r="AH91" s="952"/>
    </row>
    <row r="92" spans="2:34">
      <c r="B92" s="963">
        <v>79</v>
      </c>
      <c r="C92" s="950">
        <v>45047</v>
      </c>
      <c r="D92" s="949">
        <v>45012</v>
      </c>
      <c r="E92" s="948" t="s">
        <v>233</v>
      </c>
      <c r="F92" s="948" t="s">
        <v>232</v>
      </c>
      <c r="G92" s="948" t="s">
        <v>2795</v>
      </c>
      <c r="H92" s="948" t="s">
        <v>2796</v>
      </c>
      <c r="I92" s="952">
        <v>2800</v>
      </c>
      <c r="J92" s="952">
        <v>2800</v>
      </c>
      <c r="K92" s="952">
        <v>0</v>
      </c>
      <c r="L92" s="952">
        <v>0</v>
      </c>
      <c r="M92" s="1633">
        <v>45022</v>
      </c>
      <c r="N92" s="952">
        <v>3189</v>
      </c>
      <c r="O92" s="1631">
        <f t="shared" si="11"/>
        <v>389</v>
      </c>
      <c r="P92" s="952">
        <v>64.833333333333329</v>
      </c>
      <c r="Q92" s="948" t="s">
        <v>2620</v>
      </c>
      <c r="R92" s="948" t="s">
        <v>2797</v>
      </c>
      <c r="S92" s="948" t="s">
        <v>2798</v>
      </c>
      <c r="T92" s="948" t="s">
        <v>2799</v>
      </c>
      <c r="U92" s="948" t="s">
        <v>2444</v>
      </c>
      <c r="V92" s="948"/>
      <c r="W92" s="952"/>
      <c r="X92" s="952"/>
      <c r="Y92" s="952"/>
      <c r="Z92" s="952"/>
      <c r="AA92" s="952"/>
      <c r="AB92" s="952">
        <f>N92</f>
        <v>3189</v>
      </c>
      <c r="AC92" s="952"/>
      <c r="AD92" s="952"/>
      <c r="AE92" s="952"/>
      <c r="AF92" s="1631"/>
      <c r="AG92" s="1631">
        <f t="shared" si="9"/>
        <v>0</v>
      </c>
      <c r="AH92" s="952"/>
    </row>
    <row r="93" spans="2:34">
      <c r="B93" s="963">
        <v>56</v>
      </c>
      <c r="C93" s="950">
        <v>45047</v>
      </c>
      <c r="D93" s="949">
        <v>44974</v>
      </c>
      <c r="E93" s="948" t="s">
        <v>348</v>
      </c>
      <c r="F93" s="948" t="s">
        <v>122</v>
      </c>
      <c r="G93" s="948" t="s">
        <v>2490</v>
      </c>
      <c r="H93" s="948" t="s">
        <v>2800</v>
      </c>
      <c r="I93" s="952">
        <v>800</v>
      </c>
      <c r="J93" s="952">
        <v>800</v>
      </c>
      <c r="K93" s="952">
        <v>0</v>
      </c>
      <c r="L93" s="952">
        <v>0</v>
      </c>
      <c r="M93" s="1633">
        <v>44991</v>
      </c>
      <c r="N93" s="952">
        <v>1414</v>
      </c>
      <c r="O93" s="1631">
        <f t="shared" si="11"/>
        <v>614</v>
      </c>
      <c r="P93" s="952">
        <v>102.33333333333333</v>
      </c>
      <c r="Q93" s="948" t="s">
        <v>2620</v>
      </c>
      <c r="R93" s="948" t="s">
        <v>2801</v>
      </c>
      <c r="S93" s="948" t="s">
        <v>2802</v>
      </c>
      <c r="T93" s="948" t="s">
        <v>2803</v>
      </c>
      <c r="U93" s="948" t="s">
        <v>2444</v>
      </c>
      <c r="V93" s="948"/>
      <c r="W93" s="952"/>
      <c r="X93" s="952"/>
      <c r="Y93" s="952"/>
      <c r="Z93" s="952"/>
      <c r="AA93" s="952"/>
      <c r="AB93" s="952">
        <f>N93</f>
        <v>1414</v>
      </c>
      <c r="AC93" s="952"/>
      <c r="AD93" s="952"/>
      <c r="AE93" s="952"/>
      <c r="AF93" s="1631"/>
      <c r="AG93" s="1631">
        <f t="shared" si="9"/>
        <v>0</v>
      </c>
      <c r="AH93" s="952"/>
    </row>
    <row r="94" spans="2:34">
      <c r="B94" s="969">
        <v>213</v>
      </c>
      <c r="C94" s="950">
        <v>45231</v>
      </c>
      <c r="D94" s="949">
        <v>45217</v>
      </c>
      <c r="E94" s="948" t="s">
        <v>2804</v>
      </c>
      <c r="F94" s="948" t="s">
        <v>2447</v>
      </c>
      <c r="G94" s="948" t="s">
        <v>2397</v>
      </c>
      <c r="H94" s="948" t="s">
        <v>2805</v>
      </c>
      <c r="I94" s="952">
        <v>14039</v>
      </c>
      <c r="J94" s="952">
        <v>14039</v>
      </c>
      <c r="K94" s="952">
        <v>0</v>
      </c>
      <c r="L94" s="952">
        <v>0</v>
      </c>
      <c r="M94" s="1633">
        <v>45212</v>
      </c>
      <c r="N94" s="952">
        <v>14039</v>
      </c>
      <c r="O94" s="1631">
        <f t="shared" si="11"/>
        <v>0</v>
      </c>
      <c r="P94" s="952">
        <v>0</v>
      </c>
      <c r="Q94" s="948"/>
      <c r="R94" s="948" t="s">
        <v>2806</v>
      </c>
      <c r="S94" s="948" t="s">
        <v>2807</v>
      </c>
      <c r="T94" s="948" t="s">
        <v>2808</v>
      </c>
      <c r="U94" s="948" t="s">
        <v>2809</v>
      </c>
      <c r="V94" s="948"/>
      <c r="W94" s="952"/>
      <c r="X94" s="952"/>
      <c r="Y94" s="952"/>
      <c r="Z94" s="952"/>
      <c r="AA94" s="952"/>
      <c r="AB94" s="952">
        <f>N94</f>
        <v>14039</v>
      </c>
      <c r="AC94" s="952"/>
      <c r="AD94" s="952"/>
      <c r="AE94" s="952"/>
      <c r="AF94" s="1631"/>
      <c r="AG94" s="1631">
        <f t="shared" si="9"/>
        <v>0</v>
      </c>
      <c r="AH94" s="952"/>
    </row>
    <row r="95" spans="2:34">
      <c r="B95" s="963">
        <v>80</v>
      </c>
      <c r="C95" s="950">
        <v>45047</v>
      </c>
      <c r="D95" s="949">
        <v>45006</v>
      </c>
      <c r="E95" s="948" t="s">
        <v>348</v>
      </c>
      <c r="F95" s="948" t="s">
        <v>395</v>
      </c>
      <c r="G95" s="948" t="s">
        <v>2490</v>
      </c>
      <c r="H95" s="948" t="s">
        <v>2810</v>
      </c>
      <c r="I95" s="952">
        <v>800</v>
      </c>
      <c r="J95" s="952">
        <v>800</v>
      </c>
      <c r="K95" s="952">
        <v>0</v>
      </c>
      <c r="L95" s="952">
        <v>0</v>
      </c>
      <c r="M95" s="1633">
        <v>45023</v>
      </c>
      <c r="N95" s="952">
        <v>2189</v>
      </c>
      <c r="O95" s="1631">
        <f t="shared" si="11"/>
        <v>1389</v>
      </c>
      <c r="P95" s="952">
        <v>231.5</v>
      </c>
      <c r="Q95" s="948" t="s">
        <v>2620</v>
      </c>
      <c r="R95" s="948" t="s">
        <v>2811</v>
      </c>
      <c r="S95" s="948" t="s">
        <v>2812</v>
      </c>
      <c r="T95" s="948" t="s">
        <v>2813</v>
      </c>
      <c r="U95" s="948" t="s">
        <v>2444</v>
      </c>
      <c r="V95" s="948"/>
      <c r="W95" s="952"/>
      <c r="X95" s="952"/>
      <c r="Y95" s="952"/>
      <c r="Z95" s="952"/>
      <c r="AA95" s="952"/>
      <c r="AB95" s="952">
        <f>N95</f>
        <v>2189</v>
      </c>
      <c r="AC95" s="952"/>
      <c r="AD95" s="952"/>
      <c r="AE95" s="952"/>
      <c r="AF95" s="1631"/>
      <c r="AG95" s="1631">
        <f t="shared" si="9"/>
        <v>0</v>
      </c>
      <c r="AH95" s="952"/>
    </row>
    <row r="96" spans="2:34">
      <c r="B96" s="963">
        <v>81</v>
      </c>
      <c r="C96" s="950">
        <v>45047</v>
      </c>
      <c r="D96" s="949">
        <v>44993</v>
      </c>
      <c r="E96" s="948" t="s">
        <v>348</v>
      </c>
      <c r="F96" s="948" t="s">
        <v>396</v>
      </c>
      <c r="G96" s="948" t="s">
        <v>2490</v>
      </c>
      <c r="H96" s="948" t="s">
        <v>2814</v>
      </c>
      <c r="I96" s="952">
        <v>1900</v>
      </c>
      <c r="J96" s="952">
        <v>1900</v>
      </c>
      <c r="K96" s="952">
        <v>0</v>
      </c>
      <c r="L96" s="952">
        <v>0</v>
      </c>
      <c r="M96" s="1633">
        <v>45027</v>
      </c>
      <c r="N96" s="952">
        <v>2300</v>
      </c>
      <c r="O96" s="1631">
        <f t="shared" si="11"/>
        <v>400</v>
      </c>
      <c r="P96" s="952">
        <v>66.666666666666671</v>
      </c>
      <c r="Q96" s="948" t="s">
        <v>2620</v>
      </c>
      <c r="R96" s="948" t="s">
        <v>2815</v>
      </c>
      <c r="S96" s="948"/>
      <c r="T96" s="948" t="s">
        <v>2816</v>
      </c>
      <c r="U96" s="948" t="s">
        <v>2444</v>
      </c>
      <c r="V96" s="948" t="s">
        <v>2817</v>
      </c>
      <c r="W96" s="952"/>
      <c r="X96" s="952"/>
      <c r="Y96" s="952">
        <v>300</v>
      </c>
      <c r="Z96" s="952"/>
      <c r="AA96" s="952"/>
      <c r="AB96" s="952">
        <v>2000</v>
      </c>
      <c r="AC96" s="952"/>
      <c r="AD96" s="952"/>
      <c r="AE96" s="952">
        <v>600</v>
      </c>
      <c r="AF96" s="1631"/>
      <c r="AG96" s="1631">
        <f t="shared" si="9"/>
        <v>0</v>
      </c>
      <c r="AH96" s="952"/>
    </row>
    <row r="97" spans="2:34">
      <c r="B97" s="963">
        <v>124</v>
      </c>
      <c r="C97" s="950">
        <v>45139</v>
      </c>
      <c r="D97" s="949">
        <v>45091</v>
      </c>
      <c r="E97" s="948" t="s">
        <v>261</v>
      </c>
      <c r="F97" s="948" t="s">
        <v>260</v>
      </c>
      <c r="G97" s="948" t="s">
        <v>2597</v>
      </c>
      <c r="H97" s="948" t="s">
        <v>2818</v>
      </c>
      <c r="I97" s="952">
        <v>2000</v>
      </c>
      <c r="J97" s="952">
        <v>2000</v>
      </c>
      <c r="K97" s="952">
        <v>0</v>
      </c>
      <c r="L97" s="952">
        <v>0</v>
      </c>
      <c r="M97" s="1633">
        <v>45125</v>
      </c>
      <c r="N97" s="952">
        <v>2400</v>
      </c>
      <c r="O97" s="1631">
        <f t="shared" si="11"/>
        <v>400</v>
      </c>
      <c r="P97" s="952">
        <v>66.666666666666671</v>
      </c>
      <c r="Q97" s="948"/>
      <c r="R97" s="948" t="s">
        <v>2819</v>
      </c>
      <c r="S97" s="948"/>
      <c r="T97" s="948" t="s">
        <v>2820</v>
      </c>
      <c r="U97" s="948" t="s">
        <v>2444</v>
      </c>
      <c r="V97" s="948"/>
      <c r="W97" s="952"/>
      <c r="X97" s="952"/>
      <c r="Y97" s="952"/>
      <c r="Z97" s="952"/>
      <c r="AA97" s="952"/>
      <c r="AB97" s="952">
        <f>N97</f>
        <v>2400</v>
      </c>
      <c r="AC97" s="952"/>
      <c r="AD97" s="952"/>
      <c r="AE97" s="952"/>
      <c r="AF97" s="1631"/>
      <c r="AG97" s="1631">
        <f t="shared" si="9"/>
        <v>0</v>
      </c>
      <c r="AH97" s="952"/>
    </row>
    <row r="98" spans="2:34">
      <c r="B98" s="963">
        <v>41</v>
      </c>
      <c r="C98" s="950">
        <v>45047</v>
      </c>
      <c r="D98" s="949">
        <v>44900</v>
      </c>
      <c r="E98" s="948" t="s">
        <v>348</v>
      </c>
      <c r="F98" s="948" t="s">
        <v>122</v>
      </c>
      <c r="G98" s="948" t="s">
        <v>2795</v>
      </c>
      <c r="H98" s="948" t="s">
        <v>2821</v>
      </c>
      <c r="I98" s="952">
        <v>2700</v>
      </c>
      <c r="J98" s="952">
        <v>2700</v>
      </c>
      <c r="K98" s="952">
        <v>0</v>
      </c>
      <c r="L98" s="952">
        <v>0</v>
      </c>
      <c r="M98" s="1633">
        <v>45034</v>
      </c>
      <c r="N98" s="952">
        <v>3189</v>
      </c>
      <c r="O98" s="1631">
        <f t="shared" si="11"/>
        <v>489</v>
      </c>
      <c r="P98" s="952">
        <v>81.5</v>
      </c>
      <c r="Q98" s="948" t="s">
        <v>2482</v>
      </c>
      <c r="R98" s="948" t="s">
        <v>2822</v>
      </c>
      <c r="S98" s="948" t="s">
        <v>2823</v>
      </c>
      <c r="T98" s="948" t="s">
        <v>2824</v>
      </c>
      <c r="U98" s="948" t="s">
        <v>2444</v>
      </c>
      <c r="V98" s="948"/>
      <c r="W98" s="952"/>
      <c r="X98" s="952"/>
      <c r="Y98" s="952"/>
      <c r="Z98" s="952"/>
      <c r="AA98" s="952"/>
      <c r="AB98" s="952">
        <f>N98</f>
        <v>3189</v>
      </c>
      <c r="AC98" s="952"/>
      <c r="AD98" s="952"/>
      <c r="AE98" s="952"/>
      <c r="AF98" s="1631"/>
      <c r="AG98" s="1631">
        <f t="shared" si="9"/>
        <v>0</v>
      </c>
      <c r="AH98" s="952"/>
    </row>
    <row r="99" spans="2:34">
      <c r="B99" s="969">
        <v>222</v>
      </c>
      <c r="C99" s="950">
        <v>45231</v>
      </c>
      <c r="D99" s="949">
        <v>45180</v>
      </c>
      <c r="E99" s="948" t="s">
        <v>202</v>
      </c>
      <c r="F99" s="948" t="s">
        <v>201</v>
      </c>
      <c r="G99" s="948" t="s">
        <v>2387</v>
      </c>
      <c r="H99" s="948" t="s">
        <v>2825</v>
      </c>
      <c r="I99" s="952">
        <v>3400</v>
      </c>
      <c r="J99" s="952">
        <v>3400</v>
      </c>
      <c r="K99" s="952">
        <v>0</v>
      </c>
      <c r="L99" s="952">
        <v>0</v>
      </c>
      <c r="M99" s="1633">
        <v>45210</v>
      </c>
      <c r="N99" s="952">
        <v>3900</v>
      </c>
      <c r="O99" s="1631">
        <f t="shared" si="11"/>
        <v>500</v>
      </c>
      <c r="P99" s="952">
        <v>83.333333333333329</v>
      </c>
      <c r="Q99" s="948"/>
      <c r="R99" s="948" t="s">
        <v>2826</v>
      </c>
      <c r="S99" s="948" t="s">
        <v>2827</v>
      </c>
      <c r="T99" s="948" t="s">
        <v>2828</v>
      </c>
      <c r="U99" s="948" t="s">
        <v>2444</v>
      </c>
      <c r="V99" s="948"/>
      <c r="W99" s="952"/>
      <c r="X99" s="952"/>
      <c r="Y99" s="952"/>
      <c r="Z99" s="952"/>
      <c r="AA99" s="952"/>
      <c r="AB99" s="952">
        <f>N99</f>
        <v>3900</v>
      </c>
      <c r="AC99" s="952"/>
      <c r="AD99" s="952"/>
      <c r="AE99" s="952"/>
      <c r="AF99" s="1631"/>
      <c r="AG99" s="1631">
        <f t="shared" si="9"/>
        <v>0</v>
      </c>
      <c r="AH99" s="952"/>
    </row>
    <row r="100" spans="2:34">
      <c r="B100" s="963">
        <v>217</v>
      </c>
      <c r="C100" s="950">
        <v>45231</v>
      </c>
      <c r="D100" s="949">
        <v>45172</v>
      </c>
      <c r="E100" s="948" t="s">
        <v>206</v>
      </c>
      <c r="F100" s="948" t="s">
        <v>205</v>
      </c>
      <c r="G100" s="948" t="s">
        <v>2401</v>
      </c>
      <c r="H100" s="948" t="s">
        <v>2829</v>
      </c>
      <c r="I100" s="952">
        <v>1450</v>
      </c>
      <c r="J100" s="952">
        <v>1450</v>
      </c>
      <c r="K100" s="952">
        <v>0</v>
      </c>
      <c r="L100" s="952">
        <v>0</v>
      </c>
      <c r="M100" s="1633">
        <v>45213</v>
      </c>
      <c r="N100" s="952">
        <v>1989</v>
      </c>
      <c r="O100" s="1631">
        <f t="shared" si="11"/>
        <v>539</v>
      </c>
      <c r="P100" s="952">
        <v>89.833333333333329</v>
      </c>
      <c r="Q100" s="948"/>
      <c r="R100" s="948" t="s">
        <v>2830</v>
      </c>
      <c r="S100" s="948" t="s">
        <v>2831</v>
      </c>
      <c r="T100" s="948" t="s">
        <v>2832</v>
      </c>
      <c r="U100" s="948" t="s">
        <v>2444</v>
      </c>
      <c r="V100" s="948"/>
      <c r="W100" s="952"/>
      <c r="X100" s="952"/>
      <c r="Y100" s="952"/>
      <c r="Z100" s="952"/>
      <c r="AA100" s="952"/>
      <c r="AB100" s="952">
        <f>N100</f>
        <v>1989</v>
      </c>
      <c r="AC100" s="952"/>
      <c r="AD100" s="952"/>
      <c r="AE100" s="952"/>
      <c r="AF100" s="1631"/>
      <c r="AG100" s="1631">
        <f t="shared" si="9"/>
        <v>0</v>
      </c>
      <c r="AH100" s="952"/>
    </row>
    <row r="101" spans="2:34">
      <c r="B101" s="963">
        <v>94</v>
      </c>
      <c r="C101" s="950">
        <v>45047</v>
      </c>
      <c r="D101" s="949">
        <v>45013</v>
      </c>
      <c r="E101" s="948" t="s">
        <v>348</v>
      </c>
      <c r="F101" s="948" t="s">
        <v>402</v>
      </c>
      <c r="G101" s="948" t="s">
        <v>2389</v>
      </c>
      <c r="H101" s="948" t="s">
        <v>2833</v>
      </c>
      <c r="I101" s="952">
        <v>2000</v>
      </c>
      <c r="J101" s="952">
        <v>2000</v>
      </c>
      <c r="K101" s="952">
        <v>0</v>
      </c>
      <c r="L101" s="952">
        <v>0</v>
      </c>
      <c r="M101" s="1633">
        <v>45034</v>
      </c>
      <c r="N101" s="952">
        <v>2189</v>
      </c>
      <c r="O101" s="1631">
        <f t="shared" si="11"/>
        <v>189</v>
      </c>
      <c r="P101" s="952">
        <v>31.5</v>
      </c>
      <c r="Q101" s="948" t="s">
        <v>2519</v>
      </c>
      <c r="R101" s="948" t="s">
        <v>2834</v>
      </c>
      <c r="S101" s="948" t="s">
        <v>2835</v>
      </c>
      <c r="T101" s="948" t="s">
        <v>2836</v>
      </c>
      <c r="U101" s="948" t="s">
        <v>2444</v>
      </c>
      <c r="V101" s="948"/>
      <c r="W101" s="952"/>
      <c r="X101" s="952"/>
      <c r="Y101" s="952"/>
      <c r="Z101" s="952"/>
      <c r="AA101" s="952"/>
      <c r="AB101" s="952"/>
      <c r="AC101" s="952"/>
      <c r="AD101" s="952"/>
      <c r="AE101" s="952">
        <f>N101</f>
        <v>2189</v>
      </c>
      <c r="AF101" s="1631"/>
      <c r="AG101" s="1631">
        <f t="shared" si="9"/>
        <v>0</v>
      </c>
      <c r="AH101" s="952"/>
    </row>
    <row r="102" spans="2:34">
      <c r="B102" s="963">
        <v>83</v>
      </c>
      <c r="C102" s="950">
        <v>45047</v>
      </c>
      <c r="D102" s="949">
        <v>45030</v>
      </c>
      <c r="E102" s="948" t="s">
        <v>277</v>
      </c>
      <c r="F102" s="948" t="s">
        <v>276</v>
      </c>
      <c r="G102" s="948" t="s">
        <v>2597</v>
      </c>
      <c r="H102" s="948" t="s">
        <v>2837</v>
      </c>
      <c r="I102" s="952">
        <v>300</v>
      </c>
      <c r="J102" s="952">
        <v>300</v>
      </c>
      <c r="K102" s="952">
        <v>0</v>
      </c>
      <c r="L102" s="952">
        <v>0</v>
      </c>
      <c r="M102" s="1633">
        <v>45037</v>
      </c>
      <c r="N102" s="952">
        <v>350</v>
      </c>
      <c r="O102" s="1631">
        <f t="shared" si="11"/>
        <v>50</v>
      </c>
      <c r="P102" s="952">
        <v>8.3333333333333339</v>
      </c>
      <c r="Q102" s="948" t="s">
        <v>2482</v>
      </c>
      <c r="R102" s="948" t="s">
        <v>2643</v>
      </c>
      <c r="S102" s="948"/>
      <c r="T102" s="948" t="s">
        <v>2838</v>
      </c>
      <c r="U102" s="948" t="s">
        <v>2444</v>
      </c>
      <c r="V102" s="948"/>
      <c r="W102" s="952"/>
      <c r="X102" s="952"/>
      <c r="Y102" s="952"/>
      <c r="Z102" s="952"/>
      <c r="AA102" s="952"/>
      <c r="AB102" s="952">
        <f>N102</f>
        <v>350</v>
      </c>
      <c r="AC102" s="952"/>
      <c r="AD102" s="952"/>
      <c r="AE102" s="952"/>
      <c r="AF102" s="1631"/>
      <c r="AG102" s="1631">
        <f t="shared" si="9"/>
        <v>0</v>
      </c>
      <c r="AH102" s="952"/>
    </row>
    <row r="103" spans="2:34">
      <c r="B103" s="963">
        <v>162</v>
      </c>
      <c r="C103" s="950">
        <v>45231</v>
      </c>
      <c r="D103" s="949">
        <v>45149</v>
      </c>
      <c r="E103" s="948" t="s">
        <v>348</v>
      </c>
      <c r="F103" s="948" t="s">
        <v>375</v>
      </c>
      <c r="G103" s="948" t="s">
        <v>2468</v>
      </c>
      <c r="H103" s="948" t="s">
        <v>2839</v>
      </c>
      <c r="I103" s="952">
        <v>4600</v>
      </c>
      <c r="J103" s="952">
        <v>4600</v>
      </c>
      <c r="K103" s="952">
        <v>0</v>
      </c>
      <c r="L103" s="952">
        <v>0</v>
      </c>
      <c r="M103" s="1633">
        <v>45189</v>
      </c>
      <c r="N103" s="952">
        <v>5789</v>
      </c>
      <c r="O103" s="1631">
        <f t="shared" si="11"/>
        <v>1189</v>
      </c>
      <c r="P103" s="952">
        <v>198.16666666666666</v>
      </c>
      <c r="Q103" s="948"/>
      <c r="R103" s="948" t="s">
        <v>2840</v>
      </c>
      <c r="S103" s="948" t="s">
        <v>2841</v>
      </c>
      <c r="T103" s="948" t="s">
        <v>2842</v>
      </c>
      <c r="U103" s="948" t="s">
        <v>2444</v>
      </c>
      <c r="V103" s="948"/>
      <c r="W103" s="952"/>
      <c r="X103" s="952"/>
      <c r="Y103" s="952"/>
      <c r="Z103" s="952"/>
      <c r="AA103" s="952"/>
      <c r="AB103" s="952">
        <f>N103</f>
        <v>5789</v>
      </c>
      <c r="AC103" s="952"/>
      <c r="AD103" s="952"/>
      <c r="AE103" s="952"/>
      <c r="AF103" s="1631"/>
      <c r="AG103" s="1631">
        <f t="shared" si="9"/>
        <v>0</v>
      </c>
      <c r="AH103" s="952"/>
    </row>
    <row r="104" spans="2:34">
      <c r="B104" s="969">
        <v>230</v>
      </c>
      <c r="C104" s="950">
        <v>45231</v>
      </c>
      <c r="D104" s="949">
        <v>45187</v>
      </c>
      <c r="E104" s="948" t="s">
        <v>348</v>
      </c>
      <c r="F104" s="948" t="s">
        <v>420</v>
      </c>
      <c r="G104" s="948" t="s">
        <v>2795</v>
      </c>
      <c r="H104" s="948" t="s">
        <v>2843</v>
      </c>
      <c r="I104" s="952">
        <v>3000</v>
      </c>
      <c r="J104" s="952">
        <v>3000</v>
      </c>
      <c r="K104" s="952">
        <v>0</v>
      </c>
      <c r="L104" s="952">
        <v>0</v>
      </c>
      <c r="M104" s="1633">
        <v>45214</v>
      </c>
      <c r="N104" s="952">
        <v>4489</v>
      </c>
      <c r="O104" s="1631">
        <f t="shared" si="11"/>
        <v>1489</v>
      </c>
      <c r="P104" s="952">
        <v>248.16666666666666</v>
      </c>
      <c r="Q104" s="948"/>
      <c r="R104" s="948" t="s">
        <v>2844</v>
      </c>
      <c r="S104" s="948" t="s">
        <v>2845</v>
      </c>
      <c r="T104" s="948" t="s">
        <v>2846</v>
      </c>
      <c r="U104" s="948" t="s">
        <v>2444</v>
      </c>
      <c r="V104" s="948"/>
      <c r="W104" s="952"/>
      <c r="X104" s="952"/>
      <c r="Y104" s="952"/>
      <c r="Z104" s="952"/>
      <c r="AA104" s="952"/>
      <c r="AB104" s="952">
        <f>N104</f>
        <v>4489</v>
      </c>
      <c r="AC104" s="952"/>
      <c r="AD104" s="952"/>
      <c r="AE104" s="952"/>
      <c r="AF104" s="1631"/>
      <c r="AG104" s="1631">
        <f t="shared" si="9"/>
        <v>0</v>
      </c>
      <c r="AH104" s="952"/>
    </row>
    <row r="105" spans="2:34">
      <c r="B105" s="963">
        <v>47</v>
      </c>
      <c r="C105" s="950">
        <v>45047</v>
      </c>
      <c r="D105" s="949">
        <v>44943</v>
      </c>
      <c r="E105" s="948" t="s">
        <v>123</v>
      </c>
      <c r="F105" s="948" t="s">
        <v>122</v>
      </c>
      <c r="G105" s="948" t="s">
        <v>2380</v>
      </c>
      <c r="H105" s="948" t="s">
        <v>2847</v>
      </c>
      <c r="I105" s="952">
        <v>4400</v>
      </c>
      <c r="J105" s="952">
        <v>4400</v>
      </c>
      <c r="K105" s="952">
        <v>0</v>
      </c>
      <c r="L105" s="952">
        <v>0</v>
      </c>
      <c r="M105" s="1633">
        <v>45041</v>
      </c>
      <c r="N105" s="952">
        <v>4989</v>
      </c>
      <c r="O105" s="1631">
        <f t="shared" si="11"/>
        <v>589</v>
      </c>
      <c r="P105" s="952">
        <v>98.166666666666671</v>
      </c>
      <c r="Q105" s="948" t="s">
        <v>2519</v>
      </c>
      <c r="R105" s="948" t="s">
        <v>2848</v>
      </c>
      <c r="S105" s="948" t="s">
        <v>2849</v>
      </c>
      <c r="T105" s="948" t="s">
        <v>2850</v>
      </c>
      <c r="U105" s="948" t="s">
        <v>2444</v>
      </c>
      <c r="V105" s="948"/>
      <c r="W105" s="952"/>
      <c r="X105" s="952"/>
      <c r="Y105" s="952"/>
      <c r="Z105" s="952"/>
      <c r="AA105" s="952"/>
      <c r="AB105" s="952"/>
      <c r="AC105" s="952"/>
      <c r="AD105" s="952"/>
      <c r="AE105" s="952">
        <f>N105</f>
        <v>4989</v>
      </c>
      <c r="AF105" s="1631"/>
      <c r="AG105" s="1631">
        <f t="shared" si="9"/>
        <v>0</v>
      </c>
      <c r="AH105" s="952"/>
    </row>
    <row r="106" spans="2:34">
      <c r="B106" s="963">
        <v>208</v>
      </c>
      <c r="C106" s="950">
        <v>45231</v>
      </c>
      <c r="D106" s="949">
        <v>45172</v>
      </c>
      <c r="E106" s="948" t="s">
        <v>194</v>
      </c>
      <c r="F106" s="948" t="s">
        <v>193</v>
      </c>
      <c r="G106" s="948" t="s">
        <v>2389</v>
      </c>
      <c r="H106" s="948" t="s">
        <v>2851</v>
      </c>
      <c r="I106" s="952">
        <v>2400</v>
      </c>
      <c r="J106" s="952">
        <v>2400</v>
      </c>
      <c r="K106" s="952">
        <v>0</v>
      </c>
      <c r="L106" s="952">
        <v>0</v>
      </c>
      <c r="M106" s="1633">
        <v>45184</v>
      </c>
      <c r="N106" s="952">
        <v>2989</v>
      </c>
      <c r="O106" s="1631">
        <f t="shared" si="11"/>
        <v>589</v>
      </c>
      <c r="P106" s="952">
        <v>98.166666666666671</v>
      </c>
      <c r="Q106" s="948"/>
      <c r="R106" s="948" t="s">
        <v>2852</v>
      </c>
      <c r="S106" s="948" t="s">
        <v>2853</v>
      </c>
      <c r="T106" s="948" t="s">
        <v>2854</v>
      </c>
      <c r="U106" s="948" t="s">
        <v>2444</v>
      </c>
      <c r="V106" s="948"/>
      <c r="W106" s="952"/>
      <c r="X106" s="952"/>
      <c r="Y106" s="952"/>
      <c r="Z106" s="952"/>
      <c r="AA106" s="952"/>
      <c r="AB106" s="952">
        <f>N106</f>
        <v>2989</v>
      </c>
      <c r="AC106" s="952"/>
      <c r="AD106" s="952"/>
      <c r="AE106" s="952"/>
      <c r="AF106" s="1631"/>
      <c r="AG106" s="1631">
        <f t="shared" si="9"/>
        <v>0</v>
      </c>
      <c r="AH106" s="952"/>
    </row>
    <row r="107" spans="2:34">
      <c r="B107" s="963">
        <v>67</v>
      </c>
      <c r="C107" s="950">
        <v>45047</v>
      </c>
      <c r="D107" s="949">
        <v>45038</v>
      </c>
      <c r="E107" s="948" t="s">
        <v>239</v>
      </c>
      <c r="F107" s="948" t="s">
        <v>238</v>
      </c>
      <c r="G107" s="948" t="s">
        <v>2382</v>
      </c>
      <c r="H107" s="948" t="s">
        <v>2855</v>
      </c>
      <c r="I107" s="952">
        <v>300</v>
      </c>
      <c r="J107" s="952">
        <v>300</v>
      </c>
      <c r="K107" s="952">
        <v>0</v>
      </c>
      <c r="L107" s="952">
        <v>0</v>
      </c>
      <c r="M107" s="1633">
        <v>45041</v>
      </c>
      <c r="N107" s="952">
        <v>350</v>
      </c>
      <c r="O107" s="1631">
        <f t="shared" si="11"/>
        <v>50</v>
      </c>
      <c r="P107" s="952">
        <v>8.3333333333333339</v>
      </c>
      <c r="Q107" s="948" t="s">
        <v>2482</v>
      </c>
      <c r="R107" s="948" t="s">
        <v>2643</v>
      </c>
      <c r="S107" s="948"/>
      <c r="T107" s="948" t="s">
        <v>2856</v>
      </c>
      <c r="U107" s="948" t="s">
        <v>2444</v>
      </c>
      <c r="V107" s="948"/>
      <c r="W107" s="952"/>
      <c r="X107" s="952"/>
      <c r="Y107" s="952"/>
      <c r="Z107" s="952"/>
      <c r="AA107" s="952"/>
      <c r="AB107" s="952">
        <f>N107</f>
        <v>350</v>
      </c>
      <c r="AC107" s="952"/>
      <c r="AD107" s="952"/>
      <c r="AE107" s="952"/>
      <c r="AF107" s="1631"/>
      <c r="AG107" s="1631">
        <f t="shared" si="9"/>
        <v>0</v>
      </c>
      <c r="AH107" s="952"/>
    </row>
    <row r="108" spans="2:34">
      <c r="B108" s="963">
        <v>70</v>
      </c>
      <c r="C108" s="950">
        <v>45047</v>
      </c>
      <c r="D108" s="949">
        <v>44986</v>
      </c>
      <c r="E108" s="948" t="s">
        <v>176</v>
      </c>
      <c r="F108" s="948" t="s">
        <v>175</v>
      </c>
      <c r="G108" s="948" t="s">
        <v>2389</v>
      </c>
      <c r="H108" s="948" t="s">
        <v>2857</v>
      </c>
      <c r="I108" s="952">
        <v>2000</v>
      </c>
      <c r="J108" s="952">
        <v>2000</v>
      </c>
      <c r="K108" s="952">
        <v>0</v>
      </c>
      <c r="L108" s="952">
        <v>0</v>
      </c>
      <c r="M108" s="1633">
        <v>45043</v>
      </c>
      <c r="N108" s="952">
        <v>2500</v>
      </c>
      <c r="O108" s="1631">
        <f t="shared" si="11"/>
        <v>500</v>
      </c>
      <c r="P108" s="952">
        <v>83.333333333333329</v>
      </c>
      <c r="Q108" s="948" t="s">
        <v>2519</v>
      </c>
      <c r="R108" s="948" t="s">
        <v>2858</v>
      </c>
      <c r="S108" s="948" t="s">
        <v>2859</v>
      </c>
      <c r="T108" s="948" t="s">
        <v>2860</v>
      </c>
      <c r="U108" s="948" t="s">
        <v>2444</v>
      </c>
      <c r="V108" s="948"/>
      <c r="W108" s="952"/>
      <c r="X108" s="952"/>
      <c r="Y108" s="952"/>
      <c r="Z108" s="952"/>
      <c r="AA108" s="952"/>
      <c r="AB108" s="952">
        <v>250</v>
      </c>
      <c r="AC108" s="952"/>
      <c r="AD108" s="952"/>
      <c r="AE108" s="952">
        <f>N108-AB108</f>
        <v>2250</v>
      </c>
      <c r="AF108" s="1631"/>
      <c r="AG108" s="1631">
        <f t="shared" si="9"/>
        <v>0</v>
      </c>
      <c r="AH108" s="952"/>
    </row>
    <row r="109" spans="2:34">
      <c r="B109" s="969">
        <v>58</v>
      </c>
      <c r="C109" s="950">
        <v>45047</v>
      </c>
      <c r="D109" s="949">
        <v>45012</v>
      </c>
      <c r="E109" s="948" t="s">
        <v>441</v>
      </c>
      <c r="F109" s="948" t="s">
        <v>440</v>
      </c>
      <c r="G109" s="948" t="s">
        <v>2389</v>
      </c>
      <c r="H109" s="948" t="s">
        <v>2861</v>
      </c>
      <c r="I109" s="952">
        <v>1450</v>
      </c>
      <c r="J109" s="952">
        <v>1450</v>
      </c>
      <c r="K109" s="952">
        <v>0</v>
      </c>
      <c r="L109" s="952">
        <v>0</v>
      </c>
      <c r="M109" s="1633">
        <v>45051</v>
      </c>
      <c r="N109" s="952">
        <v>1789</v>
      </c>
      <c r="O109" s="1631">
        <f t="shared" si="11"/>
        <v>339</v>
      </c>
      <c r="P109" s="952">
        <v>56.5</v>
      </c>
      <c r="Q109" s="948" t="s">
        <v>2862</v>
      </c>
      <c r="R109" s="948" t="s">
        <v>2863</v>
      </c>
      <c r="S109" s="948" t="s">
        <v>2864</v>
      </c>
      <c r="T109" s="948" t="s">
        <v>2865</v>
      </c>
      <c r="U109" s="948" t="s">
        <v>2444</v>
      </c>
      <c r="V109" s="948" t="s">
        <v>2866</v>
      </c>
      <c r="W109" s="952"/>
      <c r="X109" s="952"/>
      <c r="Y109" s="952"/>
      <c r="Z109" s="952"/>
      <c r="AA109" s="952"/>
      <c r="AB109" s="952"/>
      <c r="AC109" s="952"/>
      <c r="AD109" s="952"/>
      <c r="AE109" s="952">
        <f>1000+789</f>
        <v>1789</v>
      </c>
      <c r="AF109" s="1631"/>
      <c r="AG109" s="1631">
        <f t="shared" si="9"/>
        <v>0</v>
      </c>
      <c r="AH109" s="952"/>
    </row>
    <row r="110" spans="2:34">
      <c r="B110" s="963">
        <v>35</v>
      </c>
      <c r="C110" s="964">
        <v>44958</v>
      </c>
      <c r="D110" s="949">
        <v>44954</v>
      </c>
      <c r="E110" s="948" t="s">
        <v>348</v>
      </c>
      <c r="F110" s="948" t="s">
        <v>355</v>
      </c>
      <c r="G110" s="948" t="s">
        <v>2401</v>
      </c>
      <c r="H110" s="948" t="s">
        <v>2867</v>
      </c>
      <c r="I110" s="952">
        <v>800</v>
      </c>
      <c r="J110" s="952">
        <v>800</v>
      </c>
      <c r="K110" s="952">
        <v>0</v>
      </c>
      <c r="L110" s="952">
        <v>0</v>
      </c>
      <c r="M110" s="1633">
        <v>44968</v>
      </c>
      <c r="N110" s="952">
        <v>2100</v>
      </c>
      <c r="O110" s="1631">
        <f t="shared" si="11"/>
        <v>1300</v>
      </c>
      <c r="P110" s="952">
        <v>216.66666666666666</v>
      </c>
      <c r="Q110" s="948" t="s">
        <v>2482</v>
      </c>
      <c r="R110" s="948" t="s">
        <v>2868</v>
      </c>
      <c r="S110" s="948"/>
      <c r="T110" s="948" t="s">
        <v>2869</v>
      </c>
      <c r="U110" s="948" t="s">
        <v>2444</v>
      </c>
      <c r="V110" s="948"/>
      <c r="W110" s="952"/>
      <c r="X110" s="952"/>
      <c r="Y110" s="952"/>
      <c r="Z110" s="952"/>
      <c r="AA110" s="952"/>
      <c r="AB110" s="952">
        <f>N110</f>
        <v>2100</v>
      </c>
      <c r="AC110" s="952"/>
      <c r="AD110" s="952"/>
      <c r="AE110" s="952"/>
      <c r="AF110" s="1631"/>
      <c r="AG110" s="1631">
        <f t="shared" si="9"/>
        <v>0</v>
      </c>
      <c r="AH110" s="952"/>
    </row>
    <row r="111" spans="2:34">
      <c r="B111" s="963">
        <v>209</v>
      </c>
      <c r="C111" s="950">
        <v>45231</v>
      </c>
      <c r="D111" s="949">
        <v>45172</v>
      </c>
      <c r="E111" s="948" t="s">
        <v>138</v>
      </c>
      <c r="F111" s="948" t="s">
        <v>137</v>
      </c>
      <c r="G111" s="948" t="s">
        <v>2387</v>
      </c>
      <c r="H111" s="948" t="s">
        <v>2870</v>
      </c>
      <c r="I111" s="952">
        <v>4800</v>
      </c>
      <c r="J111" s="952">
        <v>4800</v>
      </c>
      <c r="K111" s="952">
        <v>0</v>
      </c>
      <c r="L111" s="952">
        <v>0</v>
      </c>
      <c r="M111" s="1633">
        <v>45210</v>
      </c>
      <c r="N111" s="952">
        <v>5383</v>
      </c>
      <c r="O111" s="1631">
        <f t="shared" si="11"/>
        <v>583</v>
      </c>
      <c r="P111" s="952">
        <v>97.166666666666671</v>
      </c>
      <c r="Q111" s="948"/>
      <c r="R111" s="948" t="s">
        <v>2871</v>
      </c>
      <c r="S111" s="948" t="s">
        <v>2872</v>
      </c>
      <c r="T111" s="948" t="s">
        <v>2873</v>
      </c>
      <c r="U111" s="948" t="s">
        <v>2444</v>
      </c>
      <c r="V111" s="948"/>
      <c r="W111" s="952"/>
      <c r="X111" s="952"/>
      <c r="Y111" s="952"/>
      <c r="Z111" s="952"/>
      <c r="AA111" s="952"/>
      <c r="AB111" s="952">
        <f>N111</f>
        <v>5383</v>
      </c>
      <c r="AC111" s="952"/>
      <c r="AD111" s="952"/>
      <c r="AE111" s="952"/>
      <c r="AF111" s="1631"/>
      <c r="AG111" s="1631">
        <f t="shared" si="9"/>
        <v>0</v>
      </c>
      <c r="AH111" s="952"/>
    </row>
    <row r="112" spans="2:34">
      <c r="B112" s="963">
        <v>186</v>
      </c>
      <c r="C112" s="950">
        <v>45231</v>
      </c>
      <c r="D112" s="949">
        <v>45217</v>
      </c>
      <c r="E112" s="948" t="s">
        <v>348</v>
      </c>
      <c r="F112" s="948" t="s">
        <v>423</v>
      </c>
      <c r="G112" s="948" t="s">
        <v>2490</v>
      </c>
      <c r="H112" s="948" t="s">
        <v>2874</v>
      </c>
      <c r="I112" s="952">
        <v>1578</v>
      </c>
      <c r="J112" s="952">
        <v>1578</v>
      </c>
      <c r="K112" s="952">
        <v>0</v>
      </c>
      <c r="L112" s="952">
        <v>0</v>
      </c>
      <c r="M112" s="1633">
        <v>45224</v>
      </c>
      <c r="N112" s="952">
        <v>2489</v>
      </c>
      <c r="O112" s="1631">
        <f t="shared" si="11"/>
        <v>911</v>
      </c>
      <c r="P112" s="952">
        <v>151.83333333333334</v>
      </c>
      <c r="Q112" s="948"/>
      <c r="R112" s="948" t="s">
        <v>2875</v>
      </c>
      <c r="S112" s="948" t="s">
        <v>2876</v>
      </c>
      <c r="T112" s="948" t="s">
        <v>2877</v>
      </c>
      <c r="U112" s="948" t="s">
        <v>2444</v>
      </c>
      <c r="V112" s="948"/>
      <c r="W112" s="952"/>
      <c r="X112" s="952"/>
      <c r="Y112" s="952"/>
      <c r="Z112" s="952"/>
      <c r="AA112" s="952"/>
      <c r="AB112" s="952">
        <f>N112</f>
        <v>2489</v>
      </c>
      <c r="AC112" s="952"/>
      <c r="AD112" s="952"/>
      <c r="AE112" s="952"/>
      <c r="AF112" s="1631"/>
      <c r="AG112" s="1631">
        <f t="shared" si="9"/>
        <v>0</v>
      </c>
      <c r="AH112" s="952"/>
    </row>
    <row r="113" spans="2:34">
      <c r="B113" s="963">
        <v>82</v>
      </c>
      <c r="C113" s="950">
        <v>45047</v>
      </c>
      <c r="D113" s="949">
        <v>45007</v>
      </c>
      <c r="E113" s="948" t="s">
        <v>348</v>
      </c>
      <c r="F113" s="948" t="s">
        <v>397</v>
      </c>
      <c r="G113" s="948" t="s">
        <v>2382</v>
      </c>
      <c r="H113" s="948" t="s">
        <v>2878</v>
      </c>
      <c r="I113" s="952">
        <v>1900</v>
      </c>
      <c r="J113" s="952">
        <v>1900</v>
      </c>
      <c r="K113" s="952">
        <v>0</v>
      </c>
      <c r="L113" s="952">
        <v>0</v>
      </c>
      <c r="M113" s="1633">
        <v>45045</v>
      </c>
      <c r="N113" s="952">
        <v>2989</v>
      </c>
      <c r="O113" s="1631">
        <f t="shared" si="11"/>
        <v>1089</v>
      </c>
      <c r="P113" s="952">
        <v>181.5</v>
      </c>
      <c r="Q113" s="948" t="s">
        <v>2620</v>
      </c>
      <c r="R113" s="948" t="s">
        <v>2879</v>
      </c>
      <c r="S113" s="948" t="s">
        <v>2880</v>
      </c>
      <c r="T113" s="948" t="s">
        <v>2881</v>
      </c>
      <c r="U113" s="948" t="s">
        <v>2444</v>
      </c>
      <c r="V113" s="948"/>
      <c r="W113" s="952"/>
      <c r="X113" s="952"/>
      <c r="Y113" s="952"/>
      <c r="Z113" s="952"/>
      <c r="AA113" s="952"/>
      <c r="AB113" s="952">
        <f>N113-AE113</f>
        <v>789</v>
      </c>
      <c r="AC113" s="952"/>
      <c r="AD113" s="952"/>
      <c r="AE113" s="952">
        <v>2200</v>
      </c>
      <c r="AF113" s="1631"/>
      <c r="AG113" s="1631">
        <f t="shared" si="9"/>
        <v>0</v>
      </c>
      <c r="AH113" s="952"/>
    </row>
    <row r="114" spans="2:34">
      <c r="B114" s="969">
        <v>126</v>
      </c>
      <c r="C114" s="950">
        <v>45139</v>
      </c>
      <c r="D114" s="949">
        <v>45079</v>
      </c>
      <c r="E114" s="948" t="s">
        <v>291</v>
      </c>
      <c r="F114" s="948" t="s">
        <v>290</v>
      </c>
      <c r="G114" s="948" t="s">
        <v>2382</v>
      </c>
      <c r="H114" s="948" t="s">
        <v>2882</v>
      </c>
      <c r="I114" s="952">
        <v>3500</v>
      </c>
      <c r="J114" s="952">
        <v>3500</v>
      </c>
      <c r="K114" s="952">
        <v>0</v>
      </c>
      <c r="L114" s="952">
        <v>0</v>
      </c>
      <c r="M114" s="1633">
        <v>45083</v>
      </c>
      <c r="N114" s="952">
        <v>4189</v>
      </c>
      <c r="O114" s="1631">
        <f t="shared" si="11"/>
        <v>689</v>
      </c>
      <c r="P114" s="952">
        <v>114.83333333333333</v>
      </c>
      <c r="Q114" s="948"/>
      <c r="R114" s="948" t="s">
        <v>2883</v>
      </c>
      <c r="S114" s="948"/>
      <c r="T114" s="948" t="s">
        <v>2884</v>
      </c>
      <c r="U114" s="948" t="s">
        <v>2444</v>
      </c>
      <c r="V114" s="948"/>
      <c r="W114" s="952"/>
      <c r="X114" s="952"/>
      <c r="Y114" s="952"/>
      <c r="Z114" s="952"/>
      <c r="AA114" s="952"/>
      <c r="AB114" s="952">
        <f t="shared" ref="AB114:AB119" si="12">N114</f>
        <v>4189</v>
      </c>
      <c r="AC114" s="952"/>
      <c r="AD114" s="952"/>
      <c r="AE114" s="952"/>
      <c r="AF114" s="1631"/>
      <c r="AG114" s="1631">
        <f t="shared" si="9"/>
        <v>0</v>
      </c>
      <c r="AH114" s="952"/>
    </row>
    <row r="115" spans="2:34">
      <c r="B115" s="963">
        <v>177</v>
      </c>
      <c r="C115" s="950">
        <v>45231</v>
      </c>
      <c r="D115" s="949">
        <v>45170</v>
      </c>
      <c r="E115" s="948" t="s">
        <v>451</v>
      </c>
      <c r="F115" s="948" t="s">
        <v>450</v>
      </c>
      <c r="G115" s="948" t="s">
        <v>2382</v>
      </c>
      <c r="H115" s="948" t="s">
        <v>2885</v>
      </c>
      <c r="I115" s="952">
        <v>1500</v>
      </c>
      <c r="J115" s="952">
        <v>1500</v>
      </c>
      <c r="K115" s="952">
        <v>0</v>
      </c>
      <c r="L115" s="952">
        <v>0</v>
      </c>
      <c r="M115" s="1633">
        <v>45202</v>
      </c>
      <c r="N115" s="952">
        <v>1689</v>
      </c>
      <c r="O115" s="1631">
        <f t="shared" si="11"/>
        <v>189</v>
      </c>
      <c r="P115" s="952">
        <v>31.5</v>
      </c>
      <c r="Q115" s="948"/>
      <c r="R115" s="948" t="s">
        <v>2886</v>
      </c>
      <c r="S115" s="948" t="s">
        <v>2887</v>
      </c>
      <c r="T115" s="948" t="s">
        <v>2888</v>
      </c>
      <c r="U115" s="948" t="s">
        <v>2444</v>
      </c>
      <c r="V115" s="948"/>
      <c r="W115" s="952"/>
      <c r="X115" s="952"/>
      <c r="Y115" s="952"/>
      <c r="Z115" s="952"/>
      <c r="AA115" s="952"/>
      <c r="AB115" s="952">
        <f t="shared" si="12"/>
        <v>1689</v>
      </c>
      <c r="AC115" s="952"/>
      <c r="AD115" s="952"/>
      <c r="AE115" s="952"/>
      <c r="AF115" s="1631"/>
      <c r="AG115" s="1631">
        <f t="shared" si="9"/>
        <v>0</v>
      </c>
      <c r="AH115" s="952"/>
    </row>
    <row r="116" spans="2:34">
      <c r="B116" s="963">
        <v>64</v>
      </c>
      <c r="C116" s="950">
        <v>45047</v>
      </c>
      <c r="D116" s="949">
        <v>45038</v>
      </c>
      <c r="E116" s="948" t="s">
        <v>178</v>
      </c>
      <c r="F116" s="948" t="s">
        <v>177</v>
      </c>
      <c r="G116" s="948" t="s">
        <v>2468</v>
      </c>
      <c r="H116" s="948" t="s">
        <v>2889</v>
      </c>
      <c r="I116" s="952">
        <v>3300</v>
      </c>
      <c r="J116" s="952">
        <v>3300</v>
      </c>
      <c r="K116" s="952">
        <v>0</v>
      </c>
      <c r="L116" s="952">
        <v>0</v>
      </c>
      <c r="M116" s="1633">
        <v>45057</v>
      </c>
      <c r="N116" s="952">
        <v>3800</v>
      </c>
      <c r="O116" s="1631">
        <f t="shared" si="11"/>
        <v>500</v>
      </c>
      <c r="P116" s="952">
        <v>83.333333333333329</v>
      </c>
      <c r="Q116" s="948" t="s">
        <v>2620</v>
      </c>
      <c r="R116" s="948" t="s">
        <v>2890</v>
      </c>
      <c r="S116" s="948" t="s">
        <v>2891</v>
      </c>
      <c r="T116" s="948" t="s">
        <v>2892</v>
      </c>
      <c r="U116" s="948" t="s">
        <v>2444</v>
      </c>
      <c r="V116" s="948"/>
      <c r="W116" s="952"/>
      <c r="X116" s="952"/>
      <c r="Y116" s="952"/>
      <c r="Z116" s="952"/>
      <c r="AA116" s="952"/>
      <c r="AB116" s="952">
        <f t="shared" si="12"/>
        <v>3800</v>
      </c>
      <c r="AC116" s="952"/>
      <c r="AD116" s="952"/>
      <c r="AE116" s="952"/>
      <c r="AF116" s="1631"/>
      <c r="AG116" s="1631">
        <f t="shared" si="9"/>
        <v>0</v>
      </c>
      <c r="AH116" s="952"/>
    </row>
    <row r="117" spans="2:34">
      <c r="B117" s="963">
        <v>91</v>
      </c>
      <c r="C117" s="950">
        <v>45047</v>
      </c>
      <c r="D117" s="949">
        <v>44994</v>
      </c>
      <c r="E117" s="948" t="s">
        <v>166</v>
      </c>
      <c r="F117" s="948" t="s">
        <v>165</v>
      </c>
      <c r="G117" s="948" t="s">
        <v>2530</v>
      </c>
      <c r="H117" s="948" t="s">
        <v>2893</v>
      </c>
      <c r="I117" s="952">
        <v>1100</v>
      </c>
      <c r="J117" s="952">
        <v>1100</v>
      </c>
      <c r="K117" s="952">
        <v>0</v>
      </c>
      <c r="L117" s="952">
        <v>0</v>
      </c>
      <c r="M117" s="1633">
        <v>45057</v>
      </c>
      <c r="N117" s="952">
        <v>1489</v>
      </c>
      <c r="O117" s="1631">
        <f t="shared" si="11"/>
        <v>389</v>
      </c>
      <c r="P117" s="952">
        <v>64.833333333333329</v>
      </c>
      <c r="Q117" s="948" t="s">
        <v>2482</v>
      </c>
      <c r="R117" s="948" t="s">
        <v>2894</v>
      </c>
      <c r="S117" s="948" t="s">
        <v>2895</v>
      </c>
      <c r="T117" s="948" t="s">
        <v>2896</v>
      </c>
      <c r="U117" s="948" t="s">
        <v>2444</v>
      </c>
      <c r="V117" s="948"/>
      <c r="W117" s="952"/>
      <c r="X117" s="952"/>
      <c r="Y117" s="952"/>
      <c r="Z117" s="952"/>
      <c r="AA117" s="952"/>
      <c r="AB117" s="952">
        <f t="shared" si="12"/>
        <v>1489</v>
      </c>
      <c r="AC117" s="952"/>
      <c r="AD117" s="952"/>
      <c r="AE117" s="952"/>
      <c r="AF117" s="1631"/>
      <c r="AG117" s="1631">
        <f t="shared" si="9"/>
        <v>0</v>
      </c>
      <c r="AH117" s="952"/>
    </row>
    <row r="118" spans="2:34">
      <c r="B118" s="963">
        <v>69</v>
      </c>
      <c r="C118" s="950">
        <v>45047</v>
      </c>
      <c r="D118" s="949">
        <v>44994</v>
      </c>
      <c r="E118" s="948" t="s">
        <v>117</v>
      </c>
      <c r="F118" s="948" t="s">
        <v>116</v>
      </c>
      <c r="G118" s="948" t="s">
        <v>2897</v>
      </c>
      <c r="H118" s="948" t="s">
        <v>2898</v>
      </c>
      <c r="I118" s="952">
        <v>2500</v>
      </c>
      <c r="J118" s="952">
        <v>2500</v>
      </c>
      <c r="K118" s="952">
        <v>0</v>
      </c>
      <c r="L118" s="952">
        <v>0</v>
      </c>
      <c r="M118" s="1633">
        <v>45066</v>
      </c>
      <c r="N118" s="952">
        <v>2800</v>
      </c>
      <c r="O118" s="1631">
        <f t="shared" si="11"/>
        <v>300</v>
      </c>
      <c r="P118" s="952">
        <v>50</v>
      </c>
      <c r="Q118" s="948" t="s">
        <v>2620</v>
      </c>
      <c r="R118" s="948" t="s">
        <v>2899</v>
      </c>
      <c r="S118" s="948" t="s">
        <v>2898</v>
      </c>
      <c r="T118" s="948" t="s">
        <v>2900</v>
      </c>
      <c r="U118" s="948" t="s">
        <v>2444</v>
      </c>
      <c r="V118" s="948"/>
      <c r="W118" s="952"/>
      <c r="X118" s="952"/>
      <c r="Y118" s="952"/>
      <c r="Z118" s="952"/>
      <c r="AA118" s="952"/>
      <c r="AB118" s="952">
        <f t="shared" si="12"/>
        <v>2800</v>
      </c>
      <c r="AC118" s="952"/>
      <c r="AD118" s="952"/>
      <c r="AE118" s="952"/>
      <c r="AF118" s="1631"/>
      <c r="AG118" s="1631">
        <f t="shared" si="9"/>
        <v>0</v>
      </c>
      <c r="AH118" s="952"/>
    </row>
    <row r="119" spans="2:34">
      <c r="B119" s="969">
        <v>66</v>
      </c>
      <c r="C119" s="950">
        <v>45047</v>
      </c>
      <c r="D119" s="949">
        <v>45030</v>
      </c>
      <c r="E119" s="948" t="s">
        <v>243</v>
      </c>
      <c r="F119" s="948" t="s">
        <v>242</v>
      </c>
      <c r="G119" s="948" t="s">
        <v>2490</v>
      </c>
      <c r="H119" s="948" t="s">
        <v>2901</v>
      </c>
      <c r="I119" s="952">
        <v>2600</v>
      </c>
      <c r="J119" s="952">
        <v>2600</v>
      </c>
      <c r="K119" s="952">
        <v>0</v>
      </c>
      <c r="L119" s="952">
        <v>0</v>
      </c>
      <c r="M119" s="1633">
        <v>45042</v>
      </c>
      <c r="N119" s="952">
        <v>3189</v>
      </c>
      <c r="O119" s="1631">
        <f t="shared" si="11"/>
        <v>589</v>
      </c>
      <c r="P119" s="952">
        <v>98.166666666666671</v>
      </c>
      <c r="Q119" s="948" t="s">
        <v>2620</v>
      </c>
      <c r="R119" s="948" t="s">
        <v>2902</v>
      </c>
      <c r="S119" s="948" t="s">
        <v>2903</v>
      </c>
      <c r="T119" s="948" t="s">
        <v>2904</v>
      </c>
      <c r="U119" s="948" t="s">
        <v>2444</v>
      </c>
      <c r="V119" s="948" t="s">
        <v>2905</v>
      </c>
      <c r="W119" s="952"/>
      <c r="X119" s="952">
        <v>3189</v>
      </c>
      <c r="Y119" s="952"/>
      <c r="Z119" s="952">
        <v>2989</v>
      </c>
      <c r="AA119" s="952"/>
      <c r="AB119" s="952">
        <f t="shared" si="12"/>
        <v>3189</v>
      </c>
      <c r="AC119" s="952"/>
      <c r="AD119" s="952">
        <v>200</v>
      </c>
      <c r="AE119" s="952"/>
      <c r="AF119" s="1631"/>
      <c r="AG119" s="1631">
        <f t="shared" si="9"/>
        <v>0</v>
      </c>
      <c r="AH119" s="952"/>
    </row>
    <row r="120" spans="2:34">
      <c r="B120" s="963">
        <v>72</v>
      </c>
      <c r="C120" s="950">
        <v>45047</v>
      </c>
      <c r="D120" s="949">
        <v>45030</v>
      </c>
      <c r="E120" s="948" t="s">
        <v>251</v>
      </c>
      <c r="F120" s="948" t="s">
        <v>250</v>
      </c>
      <c r="G120" s="948" t="s">
        <v>2490</v>
      </c>
      <c r="H120" s="948" t="s">
        <v>2906</v>
      </c>
      <c r="I120" s="952">
        <v>1900</v>
      </c>
      <c r="J120" s="987">
        <v>1900</v>
      </c>
      <c r="K120" s="987">
        <v>0</v>
      </c>
      <c r="L120" s="987">
        <v>0</v>
      </c>
      <c r="M120" s="990">
        <v>45068</v>
      </c>
      <c r="N120" s="987">
        <v>2400</v>
      </c>
      <c r="O120" s="1631">
        <f t="shared" si="11"/>
        <v>500</v>
      </c>
      <c r="P120" s="987">
        <v>83.333333333333329</v>
      </c>
      <c r="Q120" s="948" t="s">
        <v>2519</v>
      </c>
      <c r="R120" s="948" t="s">
        <v>2907</v>
      </c>
      <c r="S120" s="948" t="s">
        <v>2908</v>
      </c>
      <c r="T120" s="948" t="s">
        <v>2909</v>
      </c>
      <c r="U120" s="948" t="s">
        <v>2444</v>
      </c>
      <c r="V120" s="948"/>
      <c r="W120" s="987"/>
      <c r="X120" s="987">
        <f>N120</f>
        <v>2400</v>
      </c>
      <c r="Y120" s="987"/>
      <c r="Z120" s="987">
        <f>N120</f>
        <v>2400</v>
      </c>
      <c r="AA120" s="987"/>
      <c r="AB120" s="987"/>
      <c r="AC120" s="987"/>
      <c r="AD120" s="987"/>
      <c r="AE120" s="987">
        <f>N120</f>
        <v>2400</v>
      </c>
      <c r="AF120" s="1634"/>
      <c r="AG120" s="1634">
        <f t="shared" si="9"/>
        <v>0</v>
      </c>
      <c r="AH120" s="987"/>
    </row>
    <row r="121" spans="2:34">
      <c r="B121" s="963">
        <v>51</v>
      </c>
      <c r="C121" s="950">
        <v>45047</v>
      </c>
      <c r="D121" s="949">
        <v>44955</v>
      </c>
      <c r="E121" s="948" t="s">
        <v>348</v>
      </c>
      <c r="F121" s="948" t="s">
        <v>122</v>
      </c>
      <c r="G121" s="948" t="s">
        <v>2389</v>
      </c>
      <c r="H121" s="948" t="s">
        <v>2910</v>
      </c>
      <c r="I121" s="952">
        <v>1000</v>
      </c>
      <c r="J121" s="952">
        <v>1000</v>
      </c>
      <c r="K121" s="952">
        <v>0</v>
      </c>
      <c r="L121" s="952">
        <v>0</v>
      </c>
      <c r="M121" s="1633">
        <v>44988</v>
      </c>
      <c r="N121" s="952">
        <v>2989</v>
      </c>
      <c r="O121" s="1631">
        <f t="shared" si="11"/>
        <v>1989</v>
      </c>
      <c r="P121" s="952">
        <v>331.5</v>
      </c>
      <c r="Q121" s="948" t="s">
        <v>2620</v>
      </c>
      <c r="R121" s="948" t="s">
        <v>2911</v>
      </c>
      <c r="S121" s="948" t="s">
        <v>2912</v>
      </c>
      <c r="T121" s="948" t="s">
        <v>2913</v>
      </c>
      <c r="U121" s="948" t="s">
        <v>2444</v>
      </c>
      <c r="V121" s="948"/>
      <c r="W121" s="952"/>
      <c r="X121" s="952"/>
      <c r="Y121" s="952"/>
      <c r="Z121" s="952"/>
      <c r="AA121" s="952"/>
      <c r="AB121" s="952">
        <f>N121</f>
        <v>2989</v>
      </c>
      <c r="AC121" s="952"/>
      <c r="AD121" s="952"/>
      <c r="AE121" s="952"/>
      <c r="AF121" s="1631"/>
      <c r="AG121" s="1631">
        <f t="shared" si="9"/>
        <v>0</v>
      </c>
      <c r="AH121" s="952"/>
    </row>
    <row r="122" spans="2:34">
      <c r="B122" s="963">
        <v>93</v>
      </c>
      <c r="C122" s="950">
        <v>45047</v>
      </c>
      <c r="D122" s="949">
        <v>44993</v>
      </c>
      <c r="E122" s="948" t="s">
        <v>168</v>
      </c>
      <c r="F122" s="948" t="s">
        <v>167</v>
      </c>
      <c r="G122" s="948" t="s">
        <v>2790</v>
      </c>
      <c r="H122" s="948" t="s">
        <v>2914</v>
      </c>
      <c r="I122" s="952">
        <v>1450</v>
      </c>
      <c r="J122" s="952">
        <v>1450</v>
      </c>
      <c r="K122" s="952">
        <v>0</v>
      </c>
      <c r="L122" s="952">
        <v>0</v>
      </c>
      <c r="M122" s="1633">
        <v>45069</v>
      </c>
      <c r="N122" s="952">
        <v>1789</v>
      </c>
      <c r="O122" s="1631">
        <f t="shared" si="11"/>
        <v>339</v>
      </c>
      <c r="P122" s="952">
        <v>56.5</v>
      </c>
      <c r="Q122" s="948" t="s">
        <v>2519</v>
      </c>
      <c r="R122" s="948" t="s">
        <v>2915</v>
      </c>
      <c r="S122" s="948" t="s">
        <v>2916</v>
      </c>
      <c r="T122" s="948" t="s">
        <v>2917</v>
      </c>
      <c r="U122" s="948" t="s">
        <v>2444</v>
      </c>
      <c r="V122" s="948"/>
      <c r="W122" s="952"/>
      <c r="X122" s="952"/>
      <c r="Y122" s="952"/>
      <c r="Z122" s="952"/>
      <c r="AA122" s="952"/>
      <c r="AB122" s="952"/>
      <c r="AC122" s="952"/>
      <c r="AD122" s="952"/>
      <c r="AE122" s="952">
        <f>N122</f>
        <v>1789</v>
      </c>
      <c r="AF122" s="1631"/>
      <c r="AG122" s="1631">
        <f t="shared" si="9"/>
        <v>0</v>
      </c>
      <c r="AH122" s="952"/>
    </row>
    <row r="123" spans="2:34">
      <c r="B123" s="963">
        <v>105</v>
      </c>
      <c r="C123" s="950">
        <v>45139</v>
      </c>
      <c r="D123" s="949">
        <v>45042</v>
      </c>
      <c r="E123" s="948" t="s">
        <v>348</v>
      </c>
      <c r="F123" s="948" t="s">
        <v>408</v>
      </c>
      <c r="G123" s="948" t="s">
        <v>2790</v>
      </c>
      <c r="H123" s="948" t="s">
        <v>2918</v>
      </c>
      <c r="I123" s="952">
        <v>2200</v>
      </c>
      <c r="J123" s="952">
        <v>2200</v>
      </c>
      <c r="K123" s="952">
        <v>0</v>
      </c>
      <c r="L123" s="952">
        <v>0</v>
      </c>
      <c r="M123" s="1633">
        <v>45079</v>
      </c>
      <c r="N123" s="952">
        <v>2489</v>
      </c>
      <c r="O123" s="1631">
        <f t="shared" si="11"/>
        <v>289</v>
      </c>
      <c r="P123" s="952">
        <v>48.166666666666664</v>
      </c>
      <c r="Q123" s="948"/>
      <c r="R123" s="948" t="s">
        <v>2919</v>
      </c>
      <c r="S123" s="948"/>
      <c r="T123" s="948" t="s">
        <v>2920</v>
      </c>
      <c r="U123" s="948" t="s">
        <v>2444</v>
      </c>
      <c r="V123" s="948" t="s">
        <v>2921</v>
      </c>
      <c r="W123" s="952"/>
      <c r="X123" s="952"/>
      <c r="Y123" s="952"/>
      <c r="Z123" s="952">
        <v>39</v>
      </c>
      <c r="AA123" s="952"/>
      <c r="AB123" s="952">
        <v>1450</v>
      </c>
      <c r="AC123" s="952"/>
      <c r="AD123" s="952">
        <f>N123-Z123-AB123</f>
        <v>1000</v>
      </c>
      <c r="AE123" s="952"/>
      <c r="AF123" s="1631"/>
      <c r="AG123" s="1631">
        <f t="shared" si="9"/>
        <v>0</v>
      </c>
      <c r="AH123" s="952"/>
    </row>
    <row r="124" spans="2:34">
      <c r="B124" s="969">
        <v>120</v>
      </c>
      <c r="C124" s="950">
        <v>45139</v>
      </c>
      <c r="D124" s="949">
        <v>45079</v>
      </c>
      <c r="E124" s="948" t="s">
        <v>263</v>
      </c>
      <c r="F124" s="948" t="s">
        <v>262</v>
      </c>
      <c r="G124" s="948" t="s">
        <v>2389</v>
      </c>
      <c r="H124" s="948" t="s">
        <v>2922</v>
      </c>
      <c r="I124" s="952">
        <v>2800</v>
      </c>
      <c r="J124" s="952">
        <v>2800</v>
      </c>
      <c r="K124" s="952">
        <v>0</v>
      </c>
      <c r="L124" s="952">
        <v>0</v>
      </c>
      <c r="M124" s="1633">
        <v>45083</v>
      </c>
      <c r="N124" s="952">
        <v>3189</v>
      </c>
      <c r="O124" s="1631">
        <f t="shared" si="11"/>
        <v>389</v>
      </c>
      <c r="P124" s="952">
        <v>64.833333333333329</v>
      </c>
      <c r="Q124" s="948"/>
      <c r="R124" s="948" t="s">
        <v>2923</v>
      </c>
      <c r="S124" s="948"/>
      <c r="T124" s="948" t="s">
        <v>2924</v>
      </c>
      <c r="U124" s="948" t="s">
        <v>2444</v>
      </c>
      <c r="V124" s="948"/>
      <c r="W124" s="952"/>
      <c r="X124" s="952"/>
      <c r="Y124" s="952"/>
      <c r="Z124" s="952"/>
      <c r="AA124" s="952"/>
      <c r="AB124" s="952">
        <f t="shared" ref="AB124:AB130" si="13">N124</f>
        <v>3189</v>
      </c>
      <c r="AC124" s="952"/>
      <c r="AD124" s="952"/>
      <c r="AE124" s="952"/>
      <c r="AF124" s="1631"/>
      <c r="AG124" s="1631">
        <f t="shared" si="9"/>
        <v>0</v>
      </c>
      <c r="AH124" s="952"/>
    </row>
    <row r="125" spans="2:34">
      <c r="B125" s="963">
        <v>5</v>
      </c>
      <c r="C125" s="964">
        <v>44958</v>
      </c>
      <c r="D125" s="965">
        <v>44898</v>
      </c>
      <c r="E125" s="966" t="s">
        <v>212</v>
      </c>
      <c r="F125" s="966" t="s">
        <v>211</v>
      </c>
      <c r="G125" s="966" t="s">
        <v>2382</v>
      </c>
      <c r="H125" s="967" t="s">
        <v>2925</v>
      </c>
      <c r="I125" s="970">
        <v>1000</v>
      </c>
      <c r="J125" s="952">
        <v>1000</v>
      </c>
      <c r="K125" s="952">
        <v>0</v>
      </c>
      <c r="L125" s="952">
        <v>0</v>
      </c>
      <c r="M125" s="1633">
        <v>44933</v>
      </c>
      <c r="N125" s="952">
        <v>1300</v>
      </c>
      <c r="O125" s="1631">
        <f t="shared" si="11"/>
        <v>300</v>
      </c>
      <c r="P125" s="952">
        <v>50</v>
      </c>
      <c r="Q125" s="948" t="s">
        <v>2482</v>
      </c>
      <c r="R125" s="948" t="s">
        <v>2926</v>
      </c>
      <c r="S125" s="948" t="s">
        <v>2927</v>
      </c>
      <c r="T125" s="948" t="s">
        <v>2928</v>
      </c>
      <c r="U125" s="948" t="s">
        <v>2444</v>
      </c>
      <c r="V125" s="948"/>
      <c r="W125" s="952"/>
      <c r="X125" s="952"/>
      <c r="Y125" s="952"/>
      <c r="Z125" s="952"/>
      <c r="AA125" s="952"/>
      <c r="AB125" s="952">
        <f t="shared" si="13"/>
        <v>1300</v>
      </c>
      <c r="AC125" s="952"/>
      <c r="AD125" s="952"/>
      <c r="AE125" s="952"/>
      <c r="AF125" s="1631"/>
      <c r="AG125" s="1631">
        <f t="shared" si="9"/>
        <v>0</v>
      </c>
      <c r="AH125" s="952"/>
    </row>
    <row r="126" spans="2:34">
      <c r="B126" s="963">
        <v>130</v>
      </c>
      <c r="C126" s="950">
        <v>45139</v>
      </c>
      <c r="D126" s="949">
        <v>45078</v>
      </c>
      <c r="E126" s="948" t="s">
        <v>313</v>
      </c>
      <c r="F126" s="948" t="s">
        <v>312</v>
      </c>
      <c r="G126" s="948" t="s">
        <v>2790</v>
      </c>
      <c r="H126" s="948" t="s">
        <v>2929</v>
      </c>
      <c r="I126" s="952">
        <v>1000</v>
      </c>
      <c r="J126" s="952">
        <v>1000</v>
      </c>
      <c r="K126" s="952">
        <v>0</v>
      </c>
      <c r="L126" s="952">
        <v>0</v>
      </c>
      <c r="M126" s="1633">
        <v>45083</v>
      </c>
      <c r="N126" s="952">
        <v>1289</v>
      </c>
      <c r="O126" s="1631">
        <f t="shared" si="11"/>
        <v>289</v>
      </c>
      <c r="P126" s="952">
        <v>48.166666666666664</v>
      </c>
      <c r="Q126" s="948"/>
      <c r="R126" s="948" t="s">
        <v>2930</v>
      </c>
      <c r="S126" s="948"/>
      <c r="T126" s="948" t="s">
        <v>2931</v>
      </c>
      <c r="U126" s="948" t="s">
        <v>2444</v>
      </c>
      <c r="V126" s="948"/>
      <c r="W126" s="952"/>
      <c r="X126" s="952"/>
      <c r="Y126" s="952"/>
      <c r="Z126" s="952"/>
      <c r="AA126" s="952"/>
      <c r="AB126" s="952">
        <f t="shared" si="13"/>
        <v>1289</v>
      </c>
      <c r="AC126" s="952"/>
      <c r="AD126" s="952"/>
      <c r="AE126" s="952"/>
      <c r="AF126" s="1631"/>
      <c r="AG126" s="1631">
        <f t="shared" si="9"/>
        <v>0</v>
      </c>
      <c r="AH126" s="952"/>
    </row>
    <row r="127" spans="2:34">
      <c r="B127" s="963">
        <v>129</v>
      </c>
      <c r="C127" s="950">
        <v>45139</v>
      </c>
      <c r="D127" s="949">
        <v>45085</v>
      </c>
      <c r="E127" s="948" t="s">
        <v>335</v>
      </c>
      <c r="F127" s="948" t="s">
        <v>334</v>
      </c>
      <c r="G127" s="948" t="s">
        <v>2389</v>
      </c>
      <c r="H127" s="948" t="s">
        <v>2932</v>
      </c>
      <c r="I127" s="952">
        <v>1500</v>
      </c>
      <c r="J127" s="952">
        <v>1500</v>
      </c>
      <c r="K127" s="952">
        <v>0</v>
      </c>
      <c r="L127" s="952">
        <v>0</v>
      </c>
      <c r="M127" s="1633">
        <v>45114</v>
      </c>
      <c r="N127" s="952">
        <v>1689</v>
      </c>
      <c r="O127" s="1631">
        <f t="shared" si="11"/>
        <v>189</v>
      </c>
      <c r="P127" s="952">
        <v>31.5</v>
      </c>
      <c r="Q127" s="948"/>
      <c r="R127" s="948" t="s">
        <v>2933</v>
      </c>
      <c r="S127" s="948"/>
      <c r="T127" s="948" t="s">
        <v>2934</v>
      </c>
      <c r="U127" s="948" t="s">
        <v>2444</v>
      </c>
      <c r="V127" s="948"/>
      <c r="W127" s="952"/>
      <c r="X127" s="952"/>
      <c r="Y127" s="952"/>
      <c r="Z127" s="952"/>
      <c r="AA127" s="952"/>
      <c r="AB127" s="952">
        <f t="shared" si="13"/>
        <v>1689</v>
      </c>
      <c r="AC127" s="952"/>
      <c r="AD127" s="952"/>
      <c r="AE127" s="952"/>
      <c r="AF127" s="1631"/>
      <c r="AG127" s="1631">
        <f t="shared" si="9"/>
        <v>0</v>
      </c>
      <c r="AH127" s="952"/>
    </row>
    <row r="128" spans="2:34">
      <c r="B128" s="963">
        <v>53</v>
      </c>
      <c r="C128" s="950">
        <v>45047</v>
      </c>
      <c r="D128" s="949">
        <v>44969</v>
      </c>
      <c r="E128" s="948" t="s">
        <v>348</v>
      </c>
      <c r="F128" s="948" t="s">
        <v>122</v>
      </c>
      <c r="G128" s="948" t="s">
        <v>2935</v>
      </c>
      <c r="H128" s="948" t="s">
        <v>2936</v>
      </c>
      <c r="I128" s="952">
        <v>1000</v>
      </c>
      <c r="J128" s="952">
        <v>1000</v>
      </c>
      <c r="K128" s="952">
        <v>0</v>
      </c>
      <c r="L128" s="952">
        <v>0</v>
      </c>
      <c r="M128" s="1633">
        <v>44998</v>
      </c>
      <c r="N128" s="952">
        <v>1989</v>
      </c>
      <c r="O128" s="1631">
        <f t="shared" si="11"/>
        <v>989</v>
      </c>
      <c r="P128" s="952">
        <v>164.83333333333334</v>
      </c>
      <c r="Q128" s="948" t="s">
        <v>2620</v>
      </c>
      <c r="R128" s="948" t="s">
        <v>2937</v>
      </c>
      <c r="S128" s="948" t="s">
        <v>2938</v>
      </c>
      <c r="T128" s="948" t="s">
        <v>2939</v>
      </c>
      <c r="U128" s="948" t="s">
        <v>2444</v>
      </c>
      <c r="V128" s="948"/>
      <c r="W128" s="952"/>
      <c r="X128" s="952"/>
      <c r="Y128" s="952"/>
      <c r="Z128" s="952"/>
      <c r="AA128" s="952"/>
      <c r="AB128" s="952">
        <f t="shared" si="13"/>
        <v>1989</v>
      </c>
      <c r="AC128" s="952"/>
      <c r="AD128" s="952"/>
      <c r="AE128" s="952"/>
      <c r="AF128" s="1631"/>
      <c r="AG128" s="1631">
        <f t="shared" si="9"/>
        <v>0</v>
      </c>
      <c r="AH128" s="952"/>
    </row>
    <row r="129" spans="2:34">
      <c r="B129" s="969">
        <v>100</v>
      </c>
      <c r="C129" s="950">
        <v>45139</v>
      </c>
      <c r="D129" s="949">
        <v>44946</v>
      </c>
      <c r="E129" s="948" t="s">
        <v>348</v>
      </c>
      <c r="F129" s="948" t="s">
        <v>2940</v>
      </c>
      <c r="G129" s="948" t="s">
        <v>2380</v>
      </c>
      <c r="H129" s="948" t="s">
        <v>2941</v>
      </c>
      <c r="I129" s="952">
        <v>800</v>
      </c>
      <c r="J129" s="952">
        <v>800</v>
      </c>
      <c r="K129" s="952">
        <v>0</v>
      </c>
      <c r="L129" s="952">
        <v>0</v>
      </c>
      <c r="M129" s="1633">
        <v>45083</v>
      </c>
      <c r="N129" s="952">
        <v>3489</v>
      </c>
      <c r="O129" s="1631">
        <f t="shared" si="11"/>
        <v>2689</v>
      </c>
      <c r="P129" s="952">
        <v>448.16666666666669</v>
      </c>
      <c r="Q129" s="948"/>
      <c r="R129" s="948" t="s">
        <v>2942</v>
      </c>
      <c r="S129" s="948"/>
      <c r="T129" s="948" t="s">
        <v>2943</v>
      </c>
      <c r="U129" s="948" t="s">
        <v>2444</v>
      </c>
      <c r="V129" s="948"/>
      <c r="W129" s="952"/>
      <c r="X129" s="952"/>
      <c r="Y129" s="952"/>
      <c r="Z129" s="952"/>
      <c r="AA129" s="952"/>
      <c r="AB129" s="952">
        <f t="shared" si="13"/>
        <v>3489</v>
      </c>
      <c r="AC129" s="952"/>
      <c r="AD129" s="952"/>
      <c r="AE129" s="952"/>
      <c r="AF129" s="1631"/>
      <c r="AG129" s="1631">
        <f t="shared" si="9"/>
        <v>0</v>
      </c>
      <c r="AH129" s="952"/>
    </row>
    <row r="130" spans="2:34">
      <c r="B130" s="963">
        <v>223</v>
      </c>
      <c r="C130" s="950">
        <v>45231</v>
      </c>
      <c r="D130" s="949">
        <v>45201</v>
      </c>
      <c r="E130" s="948" t="s">
        <v>348</v>
      </c>
      <c r="F130" s="948" t="s">
        <v>424</v>
      </c>
      <c r="G130" s="948" t="s">
        <v>2389</v>
      </c>
      <c r="H130" s="948" t="s">
        <v>2944</v>
      </c>
      <c r="I130" s="952">
        <v>1885</v>
      </c>
      <c r="J130" s="952">
        <v>1885</v>
      </c>
      <c r="K130" s="952">
        <v>0</v>
      </c>
      <c r="L130" s="952">
        <v>0</v>
      </c>
      <c r="M130" s="1633">
        <v>45217</v>
      </c>
      <c r="N130" s="952">
        <v>2289</v>
      </c>
      <c r="O130" s="1631">
        <f t="shared" si="11"/>
        <v>404</v>
      </c>
      <c r="P130" s="952">
        <v>67.333333333333329</v>
      </c>
      <c r="Q130" s="948"/>
      <c r="R130" s="948" t="s">
        <v>2945</v>
      </c>
      <c r="S130" s="948" t="s">
        <v>2946</v>
      </c>
      <c r="T130" s="948" t="s">
        <v>2947</v>
      </c>
      <c r="U130" s="948" t="s">
        <v>2444</v>
      </c>
      <c r="V130" s="948"/>
      <c r="W130" s="952"/>
      <c r="X130" s="952"/>
      <c r="Y130" s="952"/>
      <c r="Z130" s="952"/>
      <c r="AA130" s="952"/>
      <c r="AB130" s="952">
        <f t="shared" si="13"/>
        <v>2289</v>
      </c>
      <c r="AC130" s="952"/>
      <c r="AD130" s="952"/>
      <c r="AE130" s="952"/>
      <c r="AF130" s="1631"/>
      <c r="AG130" s="1631">
        <f t="shared" si="9"/>
        <v>0</v>
      </c>
      <c r="AH130" s="952"/>
    </row>
    <row r="131" spans="2:34">
      <c r="B131" s="963">
        <v>106</v>
      </c>
      <c r="C131" s="950">
        <v>45139</v>
      </c>
      <c r="D131" s="949">
        <v>45038</v>
      </c>
      <c r="E131" s="948" t="s">
        <v>348</v>
      </c>
      <c r="F131" s="948" t="s">
        <v>409</v>
      </c>
      <c r="G131" s="948" t="s">
        <v>2389</v>
      </c>
      <c r="H131" s="948" t="s">
        <v>2948</v>
      </c>
      <c r="I131" s="952">
        <v>3000</v>
      </c>
      <c r="J131" s="952">
        <v>3000</v>
      </c>
      <c r="K131" s="952">
        <v>0</v>
      </c>
      <c r="L131" s="952">
        <v>0</v>
      </c>
      <c r="M131" s="1633">
        <v>45084</v>
      </c>
      <c r="N131" s="952">
        <v>3089</v>
      </c>
      <c r="O131" s="1631">
        <f t="shared" si="11"/>
        <v>89</v>
      </c>
      <c r="P131" s="952">
        <v>14.833333333333334</v>
      </c>
      <c r="Q131" s="948"/>
      <c r="R131" s="948" t="s">
        <v>2949</v>
      </c>
      <c r="S131" s="948"/>
      <c r="T131" s="948" t="s">
        <v>2950</v>
      </c>
      <c r="U131" s="948" t="s">
        <v>2444</v>
      </c>
      <c r="V131" s="948" t="s">
        <v>2951</v>
      </c>
      <c r="W131" s="952"/>
      <c r="X131" s="952"/>
      <c r="Y131" s="952"/>
      <c r="Z131" s="952"/>
      <c r="AA131" s="952"/>
      <c r="AB131" s="952"/>
      <c r="AC131" s="952"/>
      <c r="AD131" s="952"/>
      <c r="AE131" s="952">
        <f>289+2800</f>
        <v>3089</v>
      </c>
      <c r="AF131" s="1631"/>
      <c r="AG131" s="1631">
        <f t="shared" si="9"/>
        <v>0</v>
      </c>
      <c r="AH131" s="952"/>
    </row>
    <row r="132" spans="2:34">
      <c r="B132" s="963">
        <v>224</v>
      </c>
      <c r="C132" s="950">
        <v>45231</v>
      </c>
      <c r="D132" s="949">
        <v>45209</v>
      </c>
      <c r="E132" s="948" t="s">
        <v>348</v>
      </c>
      <c r="F132" s="948" t="s">
        <v>425</v>
      </c>
      <c r="G132" s="948" t="s">
        <v>2490</v>
      </c>
      <c r="H132" s="948" t="s">
        <v>2952</v>
      </c>
      <c r="I132" s="952">
        <v>3000</v>
      </c>
      <c r="J132" s="952">
        <v>3000</v>
      </c>
      <c r="K132" s="952">
        <v>0</v>
      </c>
      <c r="L132" s="952">
        <v>0</v>
      </c>
      <c r="M132" s="1633">
        <v>45234</v>
      </c>
      <c r="N132" s="952">
        <v>4789</v>
      </c>
      <c r="O132" s="1631">
        <f t="shared" si="11"/>
        <v>1789</v>
      </c>
      <c r="P132" s="952">
        <v>298.16666666666669</v>
      </c>
      <c r="Q132" s="948"/>
      <c r="R132" s="948" t="s">
        <v>2953</v>
      </c>
      <c r="S132" s="948" t="s">
        <v>2954</v>
      </c>
      <c r="T132" s="948" t="s">
        <v>2955</v>
      </c>
      <c r="U132" s="948" t="s">
        <v>2444</v>
      </c>
      <c r="V132" s="948"/>
      <c r="W132" s="952"/>
      <c r="X132" s="952"/>
      <c r="Y132" s="952"/>
      <c r="Z132" s="952"/>
      <c r="AA132" s="952"/>
      <c r="AB132" s="952">
        <f>N132</f>
        <v>4789</v>
      </c>
      <c r="AC132" s="952"/>
      <c r="AD132" s="952"/>
      <c r="AE132" s="952"/>
      <c r="AF132" s="1631"/>
      <c r="AG132" s="1631">
        <f t="shared" si="9"/>
        <v>0</v>
      </c>
      <c r="AH132" s="952"/>
    </row>
    <row r="133" spans="2:34">
      <c r="B133" s="963">
        <v>113</v>
      </c>
      <c r="C133" s="950">
        <v>45139</v>
      </c>
      <c r="D133" s="949">
        <v>45083</v>
      </c>
      <c r="E133" s="948" t="s">
        <v>198</v>
      </c>
      <c r="F133" s="948" t="s">
        <v>197</v>
      </c>
      <c r="G133" s="948" t="s">
        <v>2382</v>
      </c>
      <c r="H133" s="948" t="s">
        <v>2956</v>
      </c>
      <c r="I133" s="952">
        <v>2900</v>
      </c>
      <c r="J133" s="952">
        <v>2900</v>
      </c>
      <c r="K133" s="952">
        <v>0</v>
      </c>
      <c r="L133" s="952">
        <v>0</v>
      </c>
      <c r="M133" s="1633">
        <v>45091</v>
      </c>
      <c r="N133" s="952">
        <v>3400</v>
      </c>
      <c r="O133" s="1631">
        <f t="shared" si="11"/>
        <v>500</v>
      </c>
      <c r="P133" s="952">
        <v>83.333333333333329</v>
      </c>
      <c r="Q133" s="948"/>
      <c r="R133" s="948" t="s">
        <v>2957</v>
      </c>
      <c r="S133" s="948"/>
      <c r="T133" s="948" t="s">
        <v>2958</v>
      </c>
      <c r="U133" s="948" t="s">
        <v>2444</v>
      </c>
      <c r="V133" s="948"/>
      <c r="W133" s="952"/>
      <c r="X133" s="952"/>
      <c r="Y133" s="952"/>
      <c r="Z133" s="952"/>
      <c r="AA133" s="952"/>
      <c r="AB133" s="952">
        <v>2000</v>
      </c>
      <c r="AC133" s="952"/>
      <c r="AD133" s="952"/>
      <c r="AE133" s="952">
        <f>N133-AB133</f>
        <v>1400</v>
      </c>
      <c r="AF133" s="1631"/>
      <c r="AG133" s="1631">
        <f t="shared" si="9"/>
        <v>0</v>
      </c>
      <c r="AH133" s="952"/>
    </row>
    <row r="134" spans="2:34">
      <c r="B134" s="969">
        <v>184</v>
      </c>
      <c r="C134" s="950">
        <v>45231</v>
      </c>
      <c r="D134" s="949">
        <v>45174</v>
      </c>
      <c r="E134" s="948" t="s">
        <v>461</v>
      </c>
      <c r="F134" s="948" t="s">
        <v>460</v>
      </c>
      <c r="G134" s="948" t="s">
        <v>2959</v>
      </c>
      <c r="H134" s="948" t="s">
        <v>2960</v>
      </c>
      <c r="I134" s="952">
        <v>2400</v>
      </c>
      <c r="J134" s="952">
        <v>2400</v>
      </c>
      <c r="K134" s="952">
        <v>0</v>
      </c>
      <c r="L134" s="952">
        <v>0</v>
      </c>
      <c r="M134" s="1633">
        <v>45191</v>
      </c>
      <c r="N134" s="952">
        <v>2989</v>
      </c>
      <c r="O134" s="1631">
        <f t="shared" si="11"/>
        <v>589</v>
      </c>
      <c r="P134" s="952">
        <v>98.166666666666671</v>
      </c>
      <c r="Q134" s="948"/>
      <c r="R134" s="948" t="s">
        <v>2961</v>
      </c>
      <c r="S134" s="948" t="s">
        <v>2962</v>
      </c>
      <c r="T134" s="948" t="s">
        <v>2963</v>
      </c>
      <c r="U134" s="948" t="s">
        <v>2444</v>
      </c>
      <c r="V134" s="948"/>
      <c r="W134" s="952"/>
      <c r="X134" s="952"/>
      <c r="Y134" s="952"/>
      <c r="Z134" s="952"/>
      <c r="AA134" s="952"/>
      <c r="AB134" s="952">
        <f>N134</f>
        <v>2989</v>
      </c>
      <c r="AC134" s="952"/>
      <c r="AD134" s="952"/>
      <c r="AE134" s="952"/>
      <c r="AF134" s="1631"/>
      <c r="AG134" s="1631">
        <f t="shared" si="9"/>
        <v>0</v>
      </c>
      <c r="AH134" s="952"/>
    </row>
    <row r="135" spans="2:34">
      <c r="B135" s="963">
        <v>155</v>
      </c>
      <c r="C135" s="950">
        <v>45139</v>
      </c>
      <c r="D135" s="949">
        <v>45042</v>
      </c>
      <c r="E135" s="948" t="s">
        <v>2902</v>
      </c>
      <c r="F135" s="948" t="s">
        <v>2964</v>
      </c>
      <c r="G135" s="948" t="s">
        <v>2490</v>
      </c>
      <c r="H135" s="948" t="s">
        <v>2901</v>
      </c>
      <c r="I135" s="952">
        <v>3189</v>
      </c>
      <c r="J135" s="987">
        <v>3189</v>
      </c>
      <c r="K135" s="987">
        <v>0</v>
      </c>
      <c r="L135" s="987">
        <v>0</v>
      </c>
      <c r="M135" s="990">
        <v>45113</v>
      </c>
      <c r="N135" s="987">
        <v>2989</v>
      </c>
      <c r="O135" s="1631">
        <f t="shared" si="11"/>
        <v>-200</v>
      </c>
      <c r="P135" s="987">
        <v>-33.333333333333336</v>
      </c>
      <c r="Q135" s="948"/>
      <c r="R135" s="948" t="s">
        <v>2965</v>
      </c>
      <c r="S135" s="948"/>
      <c r="T135" s="948" t="s">
        <v>2966</v>
      </c>
      <c r="U135" s="948" t="s">
        <v>2444</v>
      </c>
      <c r="V135" s="948" t="s">
        <v>2967</v>
      </c>
      <c r="W135" s="987"/>
      <c r="X135" s="987"/>
      <c r="Y135" s="987"/>
      <c r="Z135" s="987"/>
      <c r="AA135" s="987"/>
      <c r="AB135" s="987">
        <v>2000</v>
      </c>
      <c r="AC135" s="987"/>
      <c r="AD135" s="987"/>
      <c r="AE135" s="987">
        <v>989</v>
      </c>
      <c r="AF135" s="1634"/>
      <c r="AG135" s="1634">
        <f t="shared" si="9"/>
        <v>0</v>
      </c>
      <c r="AH135" s="987"/>
    </row>
    <row r="136" spans="2:34">
      <c r="B136" s="963">
        <v>99</v>
      </c>
      <c r="C136" s="950">
        <v>45139</v>
      </c>
      <c r="D136" s="949">
        <v>44901</v>
      </c>
      <c r="E136" s="948" t="s">
        <v>2968</v>
      </c>
      <c r="F136" s="948" t="s">
        <v>2969</v>
      </c>
      <c r="G136" s="948" t="s">
        <v>2401</v>
      </c>
      <c r="H136" s="948" t="s">
        <v>2970</v>
      </c>
      <c r="I136" s="952">
        <v>1200</v>
      </c>
      <c r="J136" s="952">
        <v>1200</v>
      </c>
      <c r="K136" s="952">
        <v>0</v>
      </c>
      <c r="L136" s="952">
        <v>0</v>
      </c>
      <c r="M136" s="1633">
        <v>45101</v>
      </c>
      <c r="N136" s="952">
        <v>780</v>
      </c>
      <c r="O136" s="1631"/>
      <c r="P136" s="952">
        <v>0</v>
      </c>
      <c r="Q136" s="948"/>
      <c r="R136" s="948" t="s">
        <v>2971</v>
      </c>
      <c r="S136" s="948"/>
      <c r="T136" s="948" t="s">
        <v>2972</v>
      </c>
      <c r="U136" s="948" t="s">
        <v>2444</v>
      </c>
      <c r="V136" s="948"/>
      <c r="W136" s="952"/>
      <c r="X136" s="952"/>
      <c r="Y136" s="952"/>
      <c r="Z136" s="952"/>
      <c r="AA136" s="952"/>
      <c r="AB136" s="952"/>
      <c r="AC136" s="952"/>
      <c r="AD136" s="952"/>
      <c r="AE136" s="952">
        <f>N136-AB136</f>
        <v>780</v>
      </c>
      <c r="AF136" s="1631"/>
      <c r="AG136" s="1631">
        <f t="shared" si="9"/>
        <v>0</v>
      </c>
      <c r="AH136" s="952"/>
    </row>
    <row r="137" spans="2:34">
      <c r="B137" s="963">
        <v>111</v>
      </c>
      <c r="C137" s="950">
        <v>45139</v>
      </c>
      <c r="D137" s="949">
        <v>45082</v>
      </c>
      <c r="E137" s="948" t="s">
        <v>265</v>
      </c>
      <c r="F137" s="948" t="s">
        <v>264</v>
      </c>
      <c r="G137" s="948" t="s">
        <v>2389</v>
      </c>
      <c r="H137" s="948" t="s">
        <v>2973</v>
      </c>
      <c r="I137" s="952">
        <v>2200</v>
      </c>
      <c r="J137" s="952">
        <v>2200</v>
      </c>
      <c r="K137" s="952">
        <v>0</v>
      </c>
      <c r="L137" s="952">
        <v>0</v>
      </c>
      <c r="M137" s="1633">
        <v>45101</v>
      </c>
      <c r="N137" s="952">
        <v>2400</v>
      </c>
      <c r="O137" s="1631">
        <f>N137-I137</f>
        <v>200</v>
      </c>
      <c r="P137" s="952">
        <v>33.333333333333336</v>
      </c>
      <c r="Q137" s="948"/>
      <c r="R137" s="948" t="s">
        <v>2974</v>
      </c>
      <c r="S137" s="948"/>
      <c r="T137" s="948" t="s">
        <v>2975</v>
      </c>
      <c r="U137" s="948" t="s">
        <v>2444</v>
      </c>
      <c r="V137" s="948"/>
      <c r="W137" s="952"/>
      <c r="X137" s="952"/>
      <c r="Y137" s="952"/>
      <c r="Z137" s="952"/>
      <c r="AA137" s="952"/>
      <c r="AB137" s="952">
        <f t="shared" ref="AB137:AB145" si="14">N137</f>
        <v>2400</v>
      </c>
      <c r="AC137" s="952"/>
      <c r="AD137" s="952"/>
      <c r="AE137" s="952"/>
      <c r="AF137" s="1631"/>
      <c r="AG137" s="1631">
        <f t="shared" ref="AG137:AG200" si="15">N137-SUM(Z137:AF137)+X137+Y137</f>
        <v>0</v>
      </c>
      <c r="AH137" s="952"/>
    </row>
    <row r="138" spans="2:34">
      <c r="B138" s="963">
        <v>101</v>
      </c>
      <c r="C138" s="950">
        <v>45139</v>
      </c>
      <c r="D138" s="949">
        <v>45030</v>
      </c>
      <c r="E138" s="948" t="s">
        <v>348</v>
      </c>
      <c r="F138" s="948" t="s">
        <v>404</v>
      </c>
      <c r="G138" s="948" t="s">
        <v>2382</v>
      </c>
      <c r="H138" s="948" t="s">
        <v>2976</v>
      </c>
      <c r="I138" s="952">
        <v>3700</v>
      </c>
      <c r="J138" s="952">
        <v>3700</v>
      </c>
      <c r="K138" s="952">
        <v>0</v>
      </c>
      <c r="L138" s="952">
        <v>0</v>
      </c>
      <c r="M138" s="1633">
        <v>45104</v>
      </c>
      <c r="N138" s="952">
        <v>3300</v>
      </c>
      <c r="O138" s="1631"/>
      <c r="P138" s="952">
        <v>0</v>
      </c>
      <c r="Q138" s="948"/>
      <c r="R138" s="948" t="s">
        <v>2977</v>
      </c>
      <c r="S138" s="948"/>
      <c r="T138" s="948" t="s">
        <v>2978</v>
      </c>
      <c r="U138" s="948" t="s">
        <v>2444</v>
      </c>
      <c r="V138" s="948" t="s">
        <v>2979</v>
      </c>
      <c r="W138" s="952"/>
      <c r="X138" s="952"/>
      <c r="Y138" s="952"/>
      <c r="Z138" s="952"/>
      <c r="AA138" s="952"/>
      <c r="AB138" s="952">
        <f t="shared" si="14"/>
        <v>3300</v>
      </c>
      <c r="AC138" s="952"/>
      <c r="AD138" s="952"/>
      <c r="AE138" s="952"/>
      <c r="AF138" s="1631"/>
      <c r="AG138" s="1631">
        <f t="shared" si="15"/>
        <v>0</v>
      </c>
      <c r="AH138" s="952"/>
    </row>
    <row r="139" spans="2:34">
      <c r="B139" s="969">
        <v>135</v>
      </c>
      <c r="C139" s="950">
        <v>45139</v>
      </c>
      <c r="D139" s="949">
        <v>45078</v>
      </c>
      <c r="E139" s="948" t="s">
        <v>210</v>
      </c>
      <c r="F139" s="948" t="s">
        <v>209</v>
      </c>
      <c r="G139" s="948" t="s">
        <v>2401</v>
      </c>
      <c r="H139" s="948" t="s">
        <v>2980</v>
      </c>
      <c r="I139" s="952">
        <v>2400</v>
      </c>
      <c r="J139" s="952">
        <v>2400</v>
      </c>
      <c r="K139" s="952">
        <v>0</v>
      </c>
      <c r="L139" s="952">
        <v>0</v>
      </c>
      <c r="M139" s="1633">
        <v>45080</v>
      </c>
      <c r="N139" s="952">
        <v>2989</v>
      </c>
      <c r="O139" s="1631">
        <f t="shared" ref="O139:O168" si="16">N139-I139</f>
        <v>589</v>
      </c>
      <c r="P139" s="952">
        <v>98.166666666666671</v>
      </c>
      <c r="Q139" s="948"/>
      <c r="R139" s="948" t="s">
        <v>2981</v>
      </c>
      <c r="S139" s="948"/>
      <c r="T139" s="948" t="s">
        <v>2982</v>
      </c>
      <c r="U139" s="948" t="s">
        <v>2444</v>
      </c>
      <c r="V139" s="948"/>
      <c r="W139" s="952"/>
      <c r="X139" s="952"/>
      <c r="Y139" s="952"/>
      <c r="Z139" s="952"/>
      <c r="AA139" s="952"/>
      <c r="AB139" s="952">
        <f t="shared" si="14"/>
        <v>2989</v>
      </c>
      <c r="AC139" s="952"/>
      <c r="AD139" s="952"/>
      <c r="AE139" s="952"/>
      <c r="AF139" s="1631"/>
      <c r="AG139" s="1631">
        <f t="shared" si="15"/>
        <v>0</v>
      </c>
      <c r="AH139" s="952"/>
    </row>
    <row r="140" spans="2:34">
      <c r="B140" s="963">
        <v>194</v>
      </c>
      <c r="C140" s="950">
        <v>45231</v>
      </c>
      <c r="D140" s="949">
        <v>45232</v>
      </c>
      <c r="E140" s="948" t="s">
        <v>221</v>
      </c>
      <c r="F140" s="948" t="s">
        <v>223</v>
      </c>
      <c r="G140" s="948" t="s">
        <v>2382</v>
      </c>
      <c r="H140" s="948" t="s">
        <v>2983</v>
      </c>
      <c r="I140" s="952">
        <v>2427.1999999999998</v>
      </c>
      <c r="J140" s="952">
        <v>2427.1999999999998</v>
      </c>
      <c r="K140" s="952">
        <v>0</v>
      </c>
      <c r="L140" s="952">
        <v>0</v>
      </c>
      <c r="M140" s="1633">
        <v>45241</v>
      </c>
      <c r="N140" s="952">
        <v>3789</v>
      </c>
      <c r="O140" s="1631">
        <f t="shared" si="16"/>
        <v>1361.8000000000002</v>
      </c>
      <c r="P140" s="952">
        <v>226.9666666666667</v>
      </c>
      <c r="Q140" s="948"/>
      <c r="R140" s="948" t="s">
        <v>2984</v>
      </c>
      <c r="S140" s="948" t="s">
        <v>2985</v>
      </c>
      <c r="T140" s="948" t="s">
        <v>2986</v>
      </c>
      <c r="U140" s="948" t="s">
        <v>2444</v>
      </c>
      <c r="V140" s="948"/>
      <c r="W140" s="952"/>
      <c r="X140" s="952"/>
      <c r="Y140" s="952"/>
      <c r="Z140" s="952"/>
      <c r="AA140" s="952"/>
      <c r="AB140" s="952">
        <f t="shared" si="14"/>
        <v>3789</v>
      </c>
      <c r="AC140" s="952"/>
      <c r="AD140" s="952"/>
      <c r="AE140" s="952"/>
      <c r="AF140" s="1631"/>
      <c r="AG140" s="1631">
        <f t="shared" si="15"/>
        <v>0</v>
      </c>
      <c r="AH140" s="952"/>
    </row>
    <row r="141" spans="2:34">
      <c r="B141" s="963">
        <v>74</v>
      </c>
      <c r="C141" s="950">
        <v>45047</v>
      </c>
      <c r="D141" s="949">
        <v>45021</v>
      </c>
      <c r="E141" s="948" t="s">
        <v>269</v>
      </c>
      <c r="F141" s="948" t="s">
        <v>268</v>
      </c>
      <c r="G141" s="948" t="s">
        <v>2570</v>
      </c>
      <c r="H141" s="948" t="s">
        <v>2987</v>
      </c>
      <c r="I141" s="952">
        <v>800</v>
      </c>
      <c r="J141" s="952">
        <v>800</v>
      </c>
      <c r="K141" s="952">
        <v>0</v>
      </c>
      <c r="L141" s="952">
        <v>0</v>
      </c>
      <c r="M141" s="1633">
        <v>45066</v>
      </c>
      <c r="N141" s="952">
        <v>989</v>
      </c>
      <c r="O141" s="1631">
        <f t="shared" si="16"/>
        <v>189</v>
      </c>
      <c r="P141" s="952">
        <v>31.5</v>
      </c>
      <c r="Q141" s="948" t="s">
        <v>2620</v>
      </c>
      <c r="R141" s="948" t="s">
        <v>2988</v>
      </c>
      <c r="S141" s="948" t="s">
        <v>2989</v>
      </c>
      <c r="T141" s="948" t="s">
        <v>2990</v>
      </c>
      <c r="U141" s="948" t="s">
        <v>2444</v>
      </c>
      <c r="V141" s="948"/>
      <c r="W141" s="952"/>
      <c r="X141" s="952"/>
      <c r="Y141" s="952"/>
      <c r="Z141" s="952"/>
      <c r="AA141" s="952"/>
      <c r="AB141" s="952">
        <f t="shared" si="14"/>
        <v>989</v>
      </c>
      <c r="AC141" s="952"/>
      <c r="AD141" s="952"/>
      <c r="AE141" s="952"/>
      <c r="AF141" s="1631"/>
      <c r="AG141" s="1631">
        <f t="shared" si="15"/>
        <v>0</v>
      </c>
      <c r="AH141" s="952"/>
    </row>
    <row r="142" spans="2:34">
      <c r="B142" s="963">
        <v>205</v>
      </c>
      <c r="C142" s="950">
        <v>45231</v>
      </c>
      <c r="D142" s="949">
        <v>45177</v>
      </c>
      <c r="E142" s="948" t="s">
        <v>174</v>
      </c>
      <c r="F142" s="948" t="s">
        <v>173</v>
      </c>
      <c r="G142" s="948" t="s">
        <v>2490</v>
      </c>
      <c r="H142" s="948" t="s">
        <v>2991</v>
      </c>
      <c r="I142" s="952">
        <v>2900</v>
      </c>
      <c r="J142" s="952">
        <v>2900</v>
      </c>
      <c r="K142" s="952">
        <v>0</v>
      </c>
      <c r="L142" s="952">
        <v>0</v>
      </c>
      <c r="M142" s="1633">
        <v>45205</v>
      </c>
      <c r="N142" s="952">
        <v>3489</v>
      </c>
      <c r="O142" s="1631">
        <f t="shared" si="16"/>
        <v>589</v>
      </c>
      <c r="P142" s="952">
        <v>98.166666666666671</v>
      </c>
      <c r="Q142" s="948"/>
      <c r="R142" s="948" t="s">
        <v>2992</v>
      </c>
      <c r="S142" s="948" t="s">
        <v>2993</v>
      </c>
      <c r="T142" s="948" t="s">
        <v>2994</v>
      </c>
      <c r="U142" s="948" t="s">
        <v>2444</v>
      </c>
      <c r="V142" s="948"/>
      <c r="W142" s="952"/>
      <c r="X142" s="952"/>
      <c r="Y142" s="952"/>
      <c r="Z142" s="952"/>
      <c r="AA142" s="952"/>
      <c r="AB142" s="952">
        <f t="shared" si="14"/>
        <v>3489</v>
      </c>
      <c r="AC142" s="952"/>
      <c r="AD142" s="952"/>
      <c r="AE142" s="952"/>
      <c r="AF142" s="1631"/>
      <c r="AG142" s="1631">
        <f t="shared" si="15"/>
        <v>0</v>
      </c>
      <c r="AH142" s="952"/>
    </row>
    <row r="143" spans="2:34">
      <c r="B143" s="963">
        <v>131</v>
      </c>
      <c r="C143" s="950">
        <v>45139</v>
      </c>
      <c r="D143" s="949">
        <v>45084</v>
      </c>
      <c r="E143" s="948" t="s">
        <v>235</v>
      </c>
      <c r="F143" s="948" t="s">
        <v>234</v>
      </c>
      <c r="G143" s="948" t="s">
        <v>2995</v>
      </c>
      <c r="H143" s="948" t="s">
        <v>2996</v>
      </c>
      <c r="I143" s="952">
        <v>2500</v>
      </c>
      <c r="J143" s="952">
        <v>2500</v>
      </c>
      <c r="K143" s="952">
        <v>0</v>
      </c>
      <c r="L143" s="952">
        <v>0</v>
      </c>
      <c r="M143" s="1633">
        <v>45154</v>
      </c>
      <c r="N143" s="952">
        <v>2800</v>
      </c>
      <c r="O143" s="1631">
        <f t="shared" si="16"/>
        <v>300</v>
      </c>
      <c r="P143" s="952">
        <v>50</v>
      </c>
      <c r="Q143" s="948"/>
      <c r="R143" s="948" t="s">
        <v>2997</v>
      </c>
      <c r="S143" s="948"/>
      <c r="T143" s="948" t="s">
        <v>2998</v>
      </c>
      <c r="U143" s="948" t="s">
        <v>2444</v>
      </c>
      <c r="V143" s="948"/>
      <c r="W143" s="952"/>
      <c r="X143" s="952"/>
      <c r="Y143" s="952"/>
      <c r="Z143" s="952"/>
      <c r="AA143" s="952"/>
      <c r="AB143" s="952">
        <f t="shared" si="14"/>
        <v>2800</v>
      </c>
      <c r="AC143" s="952"/>
      <c r="AD143" s="952"/>
      <c r="AE143" s="952"/>
      <c r="AF143" s="1631"/>
      <c r="AG143" s="1631">
        <f t="shared" si="15"/>
        <v>0</v>
      </c>
      <c r="AH143" s="952"/>
    </row>
    <row r="144" spans="2:34">
      <c r="B144" s="969">
        <v>125</v>
      </c>
      <c r="C144" s="950">
        <v>45139</v>
      </c>
      <c r="D144" s="949">
        <v>45149</v>
      </c>
      <c r="E144" s="948" t="s">
        <v>158</v>
      </c>
      <c r="F144" s="948" t="s">
        <v>157</v>
      </c>
      <c r="G144" s="948" t="s">
        <v>2380</v>
      </c>
      <c r="H144" s="948" t="s">
        <v>2999</v>
      </c>
      <c r="I144" s="952">
        <v>1900</v>
      </c>
      <c r="J144" s="952">
        <v>1900</v>
      </c>
      <c r="K144" s="952">
        <v>0</v>
      </c>
      <c r="L144" s="952">
        <v>0</v>
      </c>
      <c r="M144" s="1633">
        <v>45163</v>
      </c>
      <c r="N144" s="952">
        <v>2189</v>
      </c>
      <c r="O144" s="1631">
        <f t="shared" si="16"/>
        <v>289</v>
      </c>
      <c r="P144" s="952">
        <v>48.166666666666664</v>
      </c>
      <c r="Q144" s="948"/>
      <c r="R144" s="948" t="s">
        <v>3000</v>
      </c>
      <c r="S144" s="948"/>
      <c r="T144" s="948" t="s">
        <v>3001</v>
      </c>
      <c r="U144" s="948" t="s">
        <v>2444</v>
      </c>
      <c r="V144" s="948"/>
      <c r="W144" s="952"/>
      <c r="X144" s="952"/>
      <c r="Y144" s="952"/>
      <c r="Z144" s="952"/>
      <c r="AA144" s="952"/>
      <c r="AB144" s="952">
        <f t="shared" si="14"/>
        <v>2189</v>
      </c>
      <c r="AC144" s="952"/>
      <c r="AD144" s="952"/>
      <c r="AE144" s="952"/>
      <c r="AF144" s="1631"/>
      <c r="AG144" s="1631">
        <f t="shared" si="15"/>
        <v>0</v>
      </c>
      <c r="AH144" s="952"/>
    </row>
    <row r="145" spans="2:34">
      <c r="B145" s="963">
        <v>219</v>
      </c>
      <c r="C145" s="950">
        <v>45231</v>
      </c>
      <c r="D145" s="949">
        <v>45195</v>
      </c>
      <c r="E145" s="948" t="s">
        <v>160</v>
      </c>
      <c r="F145" s="948" t="s">
        <v>159</v>
      </c>
      <c r="G145" s="948" t="s">
        <v>2401</v>
      </c>
      <c r="H145" s="948" t="s">
        <v>3002</v>
      </c>
      <c r="I145" s="952">
        <v>2500</v>
      </c>
      <c r="J145" s="952">
        <v>2500</v>
      </c>
      <c r="K145" s="952">
        <v>0</v>
      </c>
      <c r="L145" s="952">
        <v>0</v>
      </c>
      <c r="M145" s="1633">
        <v>45206</v>
      </c>
      <c r="N145" s="952">
        <v>2889</v>
      </c>
      <c r="O145" s="1631">
        <f t="shared" si="16"/>
        <v>389</v>
      </c>
      <c r="P145" s="952">
        <v>64.833333333333329</v>
      </c>
      <c r="Q145" s="948"/>
      <c r="R145" s="948" t="s">
        <v>3003</v>
      </c>
      <c r="S145" s="948" t="s">
        <v>3004</v>
      </c>
      <c r="T145" s="948" t="s">
        <v>3005</v>
      </c>
      <c r="U145" s="948" t="s">
        <v>2444</v>
      </c>
      <c r="V145" s="948"/>
      <c r="W145" s="952"/>
      <c r="X145" s="952"/>
      <c r="Y145" s="952"/>
      <c r="Z145" s="952"/>
      <c r="AA145" s="952"/>
      <c r="AB145" s="952">
        <f t="shared" si="14"/>
        <v>2889</v>
      </c>
      <c r="AC145" s="952"/>
      <c r="AD145" s="952"/>
      <c r="AE145" s="952"/>
      <c r="AF145" s="1631"/>
      <c r="AG145" s="1631">
        <f t="shared" si="15"/>
        <v>0</v>
      </c>
      <c r="AH145" s="952"/>
    </row>
    <row r="146" spans="2:34">
      <c r="B146" s="963">
        <v>138</v>
      </c>
      <c r="C146" s="950">
        <v>45139</v>
      </c>
      <c r="D146" s="949">
        <v>45079</v>
      </c>
      <c r="E146" s="948" t="s">
        <v>345</v>
      </c>
      <c r="F146" s="948" t="s">
        <v>344</v>
      </c>
      <c r="G146" s="948" t="s">
        <v>2382</v>
      </c>
      <c r="H146" s="948" t="s">
        <v>3006</v>
      </c>
      <c r="I146" s="952">
        <v>2200</v>
      </c>
      <c r="J146" s="952">
        <v>2200</v>
      </c>
      <c r="K146" s="952">
        <v>0</v>
      </c>
      <c r="L146" s="952">
        <v>0</v>
      </c>
      <c r="M146" s="1633">
        <v>45104</v>
      </c>
      <c r="N146" s="952">
        <v>2589</v>
      </c>
      <c r="O146" s="1631">
        <f t="shared" si="16"/>
        <v>389</v>
      </c>
      <c r="P146" s="952">
        <v>64.833333333333329</v>
      </c>
      <c r="Q146" s="948"/>
      <c r="R146" s="948" t="s">
        <v>3007</v>
      </c>
      <c r="S146" s="948"/>
      <c r="T146" s="948" t="s">
        <v>3008</v>
      </c>
      <c r="U146" s="948" t="s">
        <v>2444</v>
      </c>
      <c r="V146" s="948" t="s">
        <v>3009</v>
      </c>
      <c r="W146" s="952"/>
      <c r="X146" s="952"/>
      <c r="Y146" s="952"/>
      <c r="Z146" s="952"/>
      <c r="AA146" s="952"/>
      <c r="AB146" s="952"/>
      <c r="AC146" s="952"/>
      <c r="AD146" s="952"/>
      <c r="AE146" s="987">
        <f>N146</f>
        <v>2589</v>
      </c>
      <c r="AF146" s="1634"/>
      <c r="AG146" s="1631">
        <f t="shared" si="15"/>
        <v>0</v>
      </c>
      <c r="AH146" s="952"/>
    </row>
    <row r="147" spans="2:34">
      <c r="B147" s="963">
        <v>132</v>
      </c>
      <c r="C147" s="950">
        <v>45139</v>
      </c>
      <c r="D147" s="949">
        <v>45126</v>
      </c>
      <c r="E147" s="948" t="s">
        <v>293</v>
      </c>
      <c r="F147" s="948" t="s">
        <v>292</v>
      </c>
      <c r="G147" s="948" t="s">
        <v>2597</v>
      </c>
      <c r="H147" s="948" t="s">
        <v>3010</v>
      </c>
      <c r="I147" s="952">
        <v>3500</v>
      </c>
      <c r="J147" s="952">
        <v>3500</v>
      </c>
      <c r="K147" s="952">
        <v>0</v>
      </c>
      <c r="L147" s="952">
        <v>0</v>
      </c>
      <c r="M147" s="1633">
        <v>45147</v>
      </c>
      <c r="N147" s="952">
        <v>4189</v>
      </c>
      <c r="O147" s="1631">
        <f t="shared" si="16"/>
        <v>689</v>
      </c>
      <c r="P147" s="952">
        <v>114.83333333333333</v>
      </c>
      <c r="Q147" s="948"/>
      <c r="R147" s="948" t="s">
        <v>3011</v>
      </c>
      <c r="S147" s="948"/>
      <c r="T147" s="948" t="s">
        <v>3012</v>
      </c>
      <c r="U147" s="948" t="s">
        <v>2444</v>
      </c>
      <c r="V147" s="948"/>
      <c r="W147" s="952"/>
      <c r="X147" s="952"/>
      <c r="Y147" s="952"/>
      <c r="Z147" s="952"/>
      <c r="AA147" s="952"/>
      <c r="AB147" s="952">
        <f>N147</f>
        <v>4189</v>
      </c>
      <c r="AC147" s="952"/>
      <c r="AD147" s="952"/>
      <c r="AE147" s="952"/>
      <c r="AF147" s="1631"/>
      <c r="AG147" s="1631">
        <f t="shared" si="15"/>
        <v>0</v>
      </c>
      <c r="AH147" s="952"/>
    </row>
    <row r="148" spans="2:34">
      <c r="B148" s="963">
        <v>218</v>
      </c>
      <c r="C148" s="950">
        <v>45231</v>
      </c>
      <c r="D148" s="949">
        <v>45172</v>
      </c>
      <c r="E148" s="948" t="s">
        <v>162</v>
      </c>
      <c r="F148" s="948" t="s">
        <v>161</v>
      </c>
      <c r="G148" s="948" t="s">
        <v>2382</v>
      </c>
      <c r="H148" s="948" t="s">
        <v>3013</v>
      </c>
      <c r="I148" s="952">
        <v>6000</v>
      </c>
      <c r="J148" s="952">
        <v>6000</v>
      </c>
      <c r="K148" s="952">
        <v>0</v>
      </c>
      <c r="L148" s="952">
        <v>0</v>
      </c>
      <c r="M148" s="1633">
        <v>45182</v>
      </c>
      <c r="N148" s="952">
        <v>6589</v>
      </c>
      <c r="O148" s="1631">
        <f t="shared" si="16"/>
        <v>589</v>
      </c>
      <c r="P148" s="952">
        <v>98.166666666666671</v>
      </c>
      <c r="Q148" s="948"/>
      <c r="R148" s="948" t="s">
        <v>3014</v>
      </c>
      <c r="S148" s="948" t="s">
        <v>3015</v>
      </c>
      <c r="T148" s="948" t="s">
        <v>3016</v>
      </c>
      <c r="U148" s="948" t="s">
        <v>2444</v>
      </c>
      <c r="V148" s="948"/>
      <c r="W148" s="952"/>
      <c r="X148" s="952"/>
      <c r="Y148" s="952"/>
      <c r="Z148" s="952"/>
      <c r="AA148" s="952"/>
      <c r="AB148" s="952">
        <f>N148</f>
        <v>6589</v>
      </c>
      <c r="AC148" s="952"/>
      <c r="AD148" s="952"/>
      <c r="AE148" s="952"/>
      <c r="AF148" s="1631"/>
      <c r="AG148" s="1631">
        <f t="shared" si="15"/>
        <v>0</v>
      </c>
      <c r="AH148" s="952"/>
    </row>
    <row r="149" spans="2:34">
      <c r="B149" s="969">
        <v>75</v>
      </c>
      <c r="C149" s="950">
        <v>45047</v>
      </c>
      <c r="D149" s="949">
        <v>44986</v>
      </c>
      <c r="E149" s="948" t="s">
        <v>247</v>
      </c>
      <c r="F149" s="948" t="s">
        <v>246</v>
      </c>
      <c r="G149" s="948" t="s">
        <v>2490</v>
      </c>
      <c r="H149" s="948" t="s">
        <v>3017</v>
      </c>
      <c r="I149" s="952">
        <v>1500</v>
      </c>
      <c r="J149" s="952">
        <v>1500</v>
      </c>
      <c r="K149" s="952">
        <v>0</v>
      </c>
      <c r="L149" s="952">
        <v>0</v>
      </c>
      <c r="M149" s="1633">
        <v>45038</v>
      </c>
      <c r="N149" s="952">
        <v>1789</v>
      </c>
      <c r="O149" s="1631">
        <f t="shared" si="16"/>
        <v>289</v>
      </c>
      <c r="P149" s="952">
        <v>48.166666666666664</v>
      </c>
      <c r="Q149" s="948" t="s">
        <v>2620</v>
      </c>
      <c r="R149" s="948" t="s">
        <v>3018</v>
      </c>
      <c r="S149" s="948" t="s">
        <v>3019</v>
      </c>
      <c r="T149" s="948" t="s">
        <v>3020</v>
      </c>
      <c r="U149" s="948" t="s">
        <v>2444</v>
      </c>
      <c r="V149" s="948"/>
      <c r="W149" s="952"/>
      <c r="X149" s="952"/>
      <c r="Y149" s="952"/>
      <c r="Z149" s="952"/>
      <c r="AA149" s="952"/>
      <c r="AB149" s="952">
        <f>N149</f>
        <v>1789</v>
      </c>
      <c r="AC149" s="952"/>
      <c r="AD149" s="952"/>
      <c r="AE149" s="952"/>
      <c r="AF149" s="1631"/>
      <c r="AG149" s="1631">
        <f t="shared" si="15"/>
        <v>0</v>
      </c>
      <c r="AH149" s="952"/>
    </row>
    <row r="150" spans="2:34">
      <c r="B150" s="963">
        <v>133</v>
      </c>
      <c r="C150" s="950">
        <v>45139</v>
      </c>
      <c r="D150" s="949">
        <v>45086</v>
      </c>
      <c r="E150" s="948" t="s">
        <v>275</v>
      </c>
      <c r="F150" s="948" t="s">
        <v>274</v>
      </c>
      <c r="G150" s="948" t="s">
        <v>2401</v>
      </c>
      <c r="H150" s="948" t="s">
        <v>3021</v>
      </c>
      <c r="I150" s="952">
        <v>4000</v>
      </c>
      <c r="J150" s="952">
        <v>4000</v>
      </c>
      <c r="K150" s="952">
        <v>0</v>
      </c>
      <c r="L150" s="952">
        <v>0</v>
      </c>
      <c r="M150" s="1633">
        <v>45153</v>
      </c>
      <c r="N150" s="952">
        <v>4989</v>
      </c>
      <c r="O150" s="1631">
        <f t="shared" si="16"/>
        <v>989</v>
      </c>
      <c r="P150" s="952">
        <v>164.83333333333334</v>
      </c>
      <c r="Q150" s="948"/>
      <c r="R150" s="948" t="s">
        <v>3022</v>
      </c>
      <c r="S150" s="948"/>
      <c r="T150" s="948" t="s">
        <v>3023</v>
      </c>
      <c r="U150" s="948" t="s">
        <v>2444</v>
      </c>
      <c r="V150" s="948"/>
      <c r="W150" s="952"/>
      <c r="X150" s="952"/>
      <c r="Y150" s="952"/>
      <c r="Z150" s="952"/>
      <c r="AA150" s="952"/>
      <c r="AB150" s="952">
        <f>N150</f>
        <v>4989</v>
      </c>
      <c r="AC150" s="952"/>
      <c r="AD150" s="952"/>
      <c r="AE150" s="952"/>
      <c r="AF150" s="1631"/>
      <c r="AG150" s="1631">
        <f t="shared" si="15"/>
        <v>0</v>
      </c>
      <c r="AH150" s="952"/>
    </row>
    <row r="151" spans="2:34">
      <c r="B151" s="963">
        <v>76</v>
      </c>
      <c r="C151" s="950">
        <v>45047</v>
      </c>
      <c r="D151" s="949">
        <v>45007</v>
      </c>
      <c r="E151" s="948" t="s">
        <v>180</v>
      </c>
      <c r="F151" s="948" t="s">
        <v>179</v>
      </c>
      <c r="G151" s="948" t="s">
        <v>2382</v>
      </c>
      <c r="H151" s="948" t="s">
        <v>3024</v>
      </c>
      <c r="I151" s="952">
        <v>2400</v>
      </c>
      <c r="J151" s="952">
        <v>2400</v>
      </c>
      <c r="K151" s="952">
        <v>0</v>
      </c>
      <c r="L151" s="952">
        <v>0</v>
      </c>
      <c r="M151" s="1633">
        <v>45034</v>
      </c>
      <c r="N151" s="952">
        <v>2850</v>
      </c>
      <c r="O151" s="1631">
        <f t="shared" si="16"/>
        <v>450</v>
      </c>
      <c r="P151" s="952">
        <v>75</v>
      </c>
      <c r="Q151" s="948" t="s">
        <v>2620</v>
      </c>
      <c r="R151" s="948" t="s">
        <v>3025</v>
      </c>
      <c r="S151" s="948" t="s">
        <v>3026</v>
      </c>
      <c r="T151" s="948" t="s">
        <v>3027</v>
      </c>
      <c r="U151" s="948" t="s">
        <v>2444</v>
      </c>
      <c r="V151" s="948"/>
      <c r="W151" s="952"/>
      <c r="X151" s="952"/>
      <c r="Y151" s="952"/>
      <c r="Z151" s="952"/>
      <c r="AA151" s="952"/>
      <c r="AB151" s="952">
        <f>N151</f>
        <v>2850</v>
      </c>
      <c r="AC151" s="952"/>
      <c r="AD151" s="952"/>
      <c r="AE151" s="952"/>
      <c r="AF151" s="1631"/>
      <c r="AG151" s="1631">
        <f t="shared" si="15"/>
        <v>0</v>
      </c>
      <c r="AH151" s="952"/>
    </row>
    <row r="152" spans="2:34">
      <c r="B152" s="963">
        <v>147</v>
      </c>
      <c r="C152" s="950">
        <v>45139</v>
      </c>
      <c r="D152" s="949">
        <v>45085</v>
      </c>
      <c r="E152" s="948" t="s">
        <v>283</v>
      </c>
      <c r="F152" s="948" t="s">
        <v>282</v>
      </c>
      <c r="G152" s="948" t="s">
        <v>2380</v>
      </c>
      <c r="H152" s="948" t="s">
        <v>3028</v>
      </c>
      <c r="I152" s="952">
        <v>1300</v>
      </c>
      <c r="J152" s="952">
        <v>1300</v>
      </c>
      <c r="K152" s="952">
        <v>0</v>
      </c>
      <c r="L152" s="952">
        <v>0</v>
      </c>
      <c r="M152" s="1633">
        <v>45110</v>
      </c>
      <c r="N152" s="952">
        <v>1755</v>
      </c>
      <c r="O152" s="1631">
        <f t="shared" si="16"/>
        <v>455</v>
      </c>
      <c r="P152" s="952">
        <v>75.833333333333329</v>
      </c>
      <c r="Q152" s="948"/>
      <c r="R152" s="948" t="s">
        <v>3029</v>
      </c>
      <c r="S152" s="948"/>
      <c r="T152" s="948" t="s">
        <v>3030</v>
      </c>
      <c r="U152" s="948" t="s">
        <v>2444</v>
      </c>
      <c r="V152" s="948"/>
      <c r="W152" s="952"/>
      <c r="X152" s="952"/>
      <c r="Y152" s="952"/>
      <c r="Z152" s="952"/>
      <c r="AA152" s="952"/>
      <c r="AB152" s="952">
        <v>1255</v>
      </c>
      <c r="AC152" s="952"/>
      <c r="AD152" s="952"/>
      <c r="AE152" s="987">
        <f>N152-AB152</f>
        <v>500</v>
      </c>
      <c r="AF152" s="1634"/>
      <c r="AG152" s="1631">
        <f t="shared" si="15"/>
        <v>0</v>
      </c>
      <c r="AH152" s="952"/>
    </row>
    <row r="153" spans="2:34">
      <c r="B153" s="963">
        <v>77</v>
      </c>
      <c r="C153" s="950">
        <v>45047</v>
      </c>
      <c r="D153" s="949">
        <v>44999</v>
      </c>
      <c r="E153" s="948" t="s">
        <v>348</v>
      </c>
      <c r="F153" s="948" t="s">
        <v>394</v>
      </c>
      <c r="G153" s="948" t="s">
        <v>2382</v>
      </c>
      <c r="H153" s="948" t="s">
        <v>3031</v>
      </c>
      <c r="I153" s="952">
        <v>1700</v>
      </c>
      <c r="J153" s="952">
        <v>1700</v>
      </c>
      <c r="K153" s="952">
        <v>0</v>
      </c>
      <c r="L153" s="952">
        <v>0</v>
      </c>
      <c r="M153" s="1633">
        <v>45017</v>
      </c>
      <c r="N153" s="952">
        <v>2189</v>
      </c>
      <c r="O153" s="1631">
        <f t="shared" si="16"/>
        <v>489</v>
      </c>
      <c r="P153" s="952">
        <v>81.5</v>
      </c>
      <c r="Q153" s="948" t="s">
        <v>2620</v>
      </c>
      <c r="R153" s="948" t="s">
        <v>3032</v>
      </c>
      <c r="S153" s="948" t="s">
        <v>3033</v>
      </c>
      <c r="T153" s="948" t="s">
        <v>3034</v>
      </c>
      <c r="U153" s="948" t="s">
        <v>2444</v>
      </c>
      <c r="V153" s="948"/>
      <c r="W153" s="952"/>
      <c r="X153" s="952"/>
      <c r="Y153" s="952"/>
      <c r="Z153" s="952"/>
      <c r="AA153" s="952"/>
      <c r="AB153" s="952">
        <f>N153</f>
        <v>2189</v>
      </c>
      <c r="AC153" s="952"/>
      <c r="AD153" s="952"/>
      <c r="AE153" s="952"/>
      <c r="AF153" s="1631"/>
      <c r="AG153" s="1631">
        <f t="shared" si="15"/>
        <v>0</v>
      </c>
      <c r="AH153" s="952"/>
    </row>
    <row r="154" spans="2:34">
      <c r="B154" s="969">
        <v>165</v>
      </c>
      <c r="C154" s="950">
        <v>45231</v>
      </c>
      <c r="D154" s="949">
        <v>45149</v>
      </c>
      <c r="E154" s="948" t="s">
        <v>348</v>
      </c>
      <c r="F154" s="948" t="s">
        <v>373</v>
      </c>
      <c r="G154" s="948" t="s">
        <v>2530</v>
      </c>
      <c r="H154" s="948" t="s">
        <v>3035</v>
      </c>
      <c r="I154" s="952">
        <v>2525</v>
      </c>
      <c r="J154" s="952">
        <v>2525</v>
      </c>
      <c r="K154" s="952">
        <v>0</v>
      </c>
      <c r="L154" s="952">
        <v>0</v>
      </c>
      <c r="M154" s="1633">
        <v>45195</v>
      </c>
      <c r="N154" s="952">
        <v>4900</v>
      </c>
      <c r="O154" s="1631">
        <f t="shared" si="16"/>
        <v>2375</v>
      </c>
      <c r="P154" s="952">
        <v>395.83333333333331</v>
      </c>
      <c r="Q154" s="948"/>
      <c r="R154" s="948" t="s">
        <v>3036</v>
      </c>
      <c r="S154" s="948"/>
      <c r="T154" s="948" t="s">
        <v>3037</v>
      </c>
      <c r="U154" s="948" t="s">
        <v>2444</v>
      </c>
      <c r="V154" s="948"/>
      <c r="W154" s="952"/>
      <c r="X154" s="952"/>
      <c r="Y154" s="952"/>
      <c r="Z154" s="952"/>
      <c r="AA154" s="952"/>
      <c r="AB154" s="952">
        <f>N154</f>
        <v>4900</v>
      </c>
      <c r="AC154" s="952"/>
      <c r="AD154" s="952"/>
      <c r="AE154" s="952"/>
      <c r="AF154" s="1631"/>
      <c r="AG154" s="1631">
        <f t="shared" si="15"/>
        <v>0</v>
      </c>
      <c r="AH154" s="952"/>
    </row>
    <row r="155" spans="2:34">
      <c r="B155" s="963">
        <v>134</v>
      </c>
      <c r="C155" s="950">
        <v>45139</v>
      </c>
      <c r="D155" s="949">
        <v>45079</v>
      </c>
      <c r="E155" s="948" t="s">
        <v>128</v>
      </c>
      <c r="F155" s="948" t="s">
        <v>127</v>
      </c>
      <c r="G155" s="948" t="s">
        <v>2401</v>
      </c>
      <c r="H155" s="948" t="s">
        <v>3038</v>
      </c>
      <c r="I155" s="952">
        <v>800</v>
      </c>
      <c r="J155" s="952">
        <v>800</v>
      </c>
      <c r="K155" s="952">
        <v>0</v>
      </c>
      <c r="L155" s="952">
        <v>0</v>
      </c>
      <c r="M155" s="1633">
        <v>45159</v>
      </c>
      <c r="N155" s="952">
        <v>989</v>
      </c>
      <c r="O155" s="1631">
        <f t="shared" si="16"/>
        <v>189</v>
      </c>
      <c r="P155" s="952">
        <v>31.5</v>
      </c>
      <c r="Q155" s="948"/>
      <c r="R155" s="948" t="s">
        <v>3039</v>
      </c>
      <c r="S155" s="948"/>
      <c r="T155" s="948" t="s">
        <v>3040</v>
      </c>
      <c r="U155" s="948" t="s">
        <v>2444</v>
      </c>
      <c r="V155" s="948"/>
      <c r="W155" s="952"/>
      <c r="X155" s="952"/>
      <c r="Y155" s="952"/>
      <c r="Z155" s="952"/>
      <c r="AA155" s="952"/>
      <c r="AB155" s="952">
        <f>N155</f>
        <v>989</v>
      </c>
      <c r="AC155" s="952"/>
      <c r="AD155" s="952"/>
      <c r="AE155" s="952"/>
      <c r="AF155" s="1631"/>
      <c r="AG155" s="1631">
        <f t="shared" si="15"/>
        <v>0</v>
      </c>
      <c r="AH155" s="952"/>
    </row>
    <row r="156" spans="2:34">
      <c r="B156" s="963">
        <v>149</v>
      </c>
      <c r="C156" s="950">
        <v>45139</v>
      </c>
      <c r="D156" s="949">
        <v>45084</v>
      </c>
      <c r="E156" s="948" t="s">
        <v>134</v>
      </c>
      <c r="F156" s="948" t="s">
        <v>133</v>
      </c>
      <c r="G156" s="948" t="s">
        <v>2382</v>
      </c>
      <c r="H156" s="948" t="s">
        <v>3041</v>
      </c>
      <c r="I156" s="952">
        <v>1400</v>
      </c>
      <c r="J156" s="952">
        <v>1400</v>
      </c>
      <c r="K156" s="952">
        <v>0</v>
      </c>
      <c r="L156" s="952">
        <v>0</v>
      </c>
      <c r="M156" s="1633">
        <v>45113</v>
      </c>
      <c r="N156" s="952">
        <v>1689</v>
      </c>
      <c r="O156" s="1631">
        <f t="shared" si="16"/>
        <v>289</v>
      </c>
      <c r="P156" s="952">
        <v>48.166666666666664</v>
      </c>
      <c r="Q156" s="948"/>
      <c r="R156" s="948" t="s">
        <v>3042</v>
      </c>
      <c r="S156" s="948"/>
      <c r="T156" s="948" t="s">
        <v>3043</v>
      </c>
      <c r="U156" s="948" t="s">
        <v>2444</v>
      </c>
      <c r="V156" s="948"/>
      <c r="W156" s="952"/>
      <c r="X156" s="952"/>
      <c r="Y156" s="952"/>
      <c r="Z156" s="952"/>
      <c r="AA156" s="952"/>
      <c r="AB156" s="952"/>
      <c r="AC156" s="952"/>
      <c r="AD156" s="952"/>
      <c r="AE156" s="952">
        <f>1389+300</f>
        <v>1689</v>
      </c>
      <c r="AF156" s="1631"/>
      <c r="AG156" s="1631">
        <f t="shared" si="15"/>
        <v>0</v>
      </c>
      <c r="AH156" s="952"/>
    </row>
    <row r="157" spans="2:34">
      <c r="B157" s="963">
        <v>140</v>
      </c>
      <c r="C157" s="950">
        <v>45139</v>
      </c>
      <c r="D157" s="949">
        <v>45084</v>
      </c>
      <c r="E157" s="948" t="s">
        <v>348</v>
      </c>
      <c r="F157" s="948" t="s">
        <v>380</v>
      </c>
      <c r="G157" s="948" t="s">
        <v>2389</v>
      </c>
      <c r="H157" s="948" t="s">
        <v>3044</v>
      </c>
      <c r="I157" s="952">
        <v>3000</v>
      </c>
      <c r="J157" s="952">
        <v>3000</v>
      </c>
      <c r="K157" s="952">
        <v>0</v>
      </c>
      <c r="L157" s="952">
        <v>0</v>
      </c>
      <c r="M157" s="1633">
        <v>45121</v>
      </c>
      <c r="N157" s="952">
        <v>4489</v>
      </c>
      <c r="O157" s="1631">
        <f t="shared" si="16"/>
        <v>1489</v>
      </c>
      <c r="P157" s="952">
        <v>248.16666666666666</v>
      </c>
      <c r="Q157" s="948"/>
      <c r="R157" s="948" t="s">
        <v>3045</v>
      </c>
      <c r="S157" s="948"/>
      <c r="T157" s="948" t="s">
        <v>3046</v>
      </c>
      <c r="U157" s="948" t="s">
        <v>2444</v>
      </c>
      <c r="V157" s="948"/>
      <c r="W157" s="952"/>
      <c r="X157" s="952"/>
      <c r="Y157" s="952"/>
      <c r="Z157" s="952"/>
      <c r="AA157" s="952"/>
      <c r="AB157" s="952">
        <f>N157</f>
        <v>4489</v>
      </c>
      <c r="AC157" s="952"/>
      <c r="AD157" s="952"/>
      <c r="AE157" s="952"/>
      <c r="AF157" s="1631"/>
      <c r="AG157" s="1631">
        <f t="shared" si="15"/>
        <v>0</v>
      </c>
      <c r="AH157" s="952"/>
    </row>
    <row r="158" spans="2:34">
      <c r="B158" s="963">
        <v>136</v>
      </c>
      <c r="C158" s="950">
        <v>45139</v>
      </c>
      <c r="D158" s="949">
        <v>45082</v>
      </c>
      <c r="E158" s="948" t="s">
        <v>279</v>
      </c>
      <c r="F158" s="948" t="s">
        <v>278</v>
      </c>
      <c r="G158" s="948" t="s">
        <v>2677</v>
      </c>
      <c r="H158" s="948" t="s">
        <v>3047</v>
      </c>
      <c r="I158" s="952">
        <v>3300</v>
      </c>
      <c r="J158" s="952">
        <v>3300</v>
      </c>
      <c r="K158" s="952">
        <v>0</v>
      </c>
      <c r="L158" s="952">
        <v>0</v>
      </c>
      <c r="M158" s="1633">
        <v>45086</v>
      </c>
      <c r="N158" s="952">
        <v>3789</v>
      </c>
      <c r="O158" s="1631">
        <f t="shared" si="16"/>
        <v>489</v>
      </c>
      <c r="P158" s="952">
        <v>81.5</v>
      </c>
      <c r="Q158" s="948"/>
      <c r="R158" s="948" t="s">
        <v>3048</v>
      </c>
      <c r="S158" s="948"/>
      <c r="T158" s="948" t="s">
        <v>3049</v>
      </c>
      <c r="U158" s="948" t="s">
        <v>2444</v>
      </c>
      <c r="V158" s="948"/>
      <c r="W158" s="952"/>
      <c r="X158" s="952"/>
      <c r="Y158" s="952"/>
      <c r="Z158" s="952"/>
      <c r="AA158" s="952"/>
      <c r="AB158" s="952">
        <f>N158</f>
        <v>3789</v>
      </c>
      <c r="AC158" s="952"/>
      <c r="AD158" s="952"/>
      <c r="AE158" s="952"/>
      <c r="AF158" s="1631"/>
      <c r="AG158" s="1631">
        <f t="shared" si="15"/>
        <v>0</v>
      </c>
      <c r="AH158" s="952"/>
    </row>
    <row r="159" spans="2:34">
      <c r="B159" s="969">
        <v>114</v>
      </c>
      <c r="C159" s="950">
        <v>45139</v>
      </c>
      <c r="D159" s="949">
        <v>45086</v>
      </c>
      <c r="E159" s="948" t="s">
        <v>331</v>
      </c>
      <c r="F159" s="948" t="s">
        <v>330</v>
      </c>
      <c r="G159" s="948" t="s">
        <v>2382</v>
      </c>
      <c r="H159" s="948" t="s">
        <v>3050</v>
      </c>
      <c r="I159" s="952">
        <v>2400</v>
      </c>
      <c r="J159" s="952">
        <v>2400</v>
      </c>
      <c r="K159" s="952">
        <v>0</v>
      </c>
      <c r="L159" s="952">
        <v>0</v>
      </c>
      <c r="M159" s="1633">
        <v>45122</v>
      </c>
      <c r="N159" s="952">
        <v>2800</v>
      </c>
      <c r="O159" s="1631">
        <f t="shared" si="16"/>
        <v>400</v>
      </c>
      <c r="P159" s="952">
        <v>66.666666666666671</v>
      </c>
      <c r="Q159" s="948"/>
      <c r="R159" s="948" t="s">
        <v>3051</v>
      </c>
      <c r="S159" s="948"/>
      <c r="T159" s="948" t="s">
        <v>3052</v>
      </c>
      <c r="U159" s="948" t="s">
        <v>2444</v>
      </c>
      <c r="V159" s="948"/>
      <c r="W159" s="952"/>
      <c r="X159" s="952"/>
      <c r="Y159" s="952"/>
      <c r="Z159" s="952"/>
      <c r="AA159" s="952"/>
      <c r="AB159" s="952">
        <f>N159</f>
        <v>2800</v>
      </c>
      <c r="AC159" s="952"/>
      <c r="AD159" s="952"/>
      <c r="AE159" s="952"/>
      <c r="AF159" s="1631"/>
      <c r="AG159" s="1631">
        <f t="shared" si="15"/>
        <v>0</v>
      </c>
      <c r="AH159" s="952"/>
    </row>
    <row r="160" spans="2:34">
      <c r="B160" s="963">
        <v>78</v>
      </c>
      <c r="C160" s="950">
        <v>45047</v>
      </c>
      <c r="D160" s="949">
        <v>45027</v>
      </c>
      <c r="E160" s="948" t="s">
        <v>255</v>
      </c>
      <c r="F160" s="948" t="s">
        <v>254</v>
      </c>
      <c r="G160" s="948" t="s">
        <v>2380</v>
      </c>
      <c r="H160" s="948" t="s">
        <v>3053</v>
      </c>
      <c r="I160" s="952">
        <v>3800</v>
      </c>
      <c r="J160" s="952">
        <v>3800</v>
      </c>
      <c r="K160" s="952">
        <v>0</v>
      </c>
      <c r="L160" s="952">
        <v>0</v>
      </c>
      <c r="M160" s="1633">
        <v>45077</v>
      </c>
      <c r="N160" s="952">
        <v>4300</v>
      </c>
      <c r="O160" s="1631">
        <f t="shared" si="16"/>
        <v>500</v>
      </c>
      <c r="P160" s="952">
        <v>83.333333333333329</v>
      </c>
      <c r="Q160" s="948" t="s">
        <v>2620</v>
      </c>
      <c r="R160" s="948" t="s">
        <v>3054</v>
      </c>
      <c r="S160" s="948" t="s">
        <v>3055</v>
      </c>
      <c r="T160" s="948" t="s">
        <v>3056</v>
      </c>
      <c r="U160" s="948" t="s">
        <v>2444</v>
      </c>
      <c r="V160" s="948"/>
      <c r="W160" s="952"/>
      <c r="X160" s="952"/>
      <c r="Y160" s="952"/>
      <c r="Z160" s="952"/>
      <c r="AA160" s="952"/>
      <c r="AB160" s="952">
        <f>N160</f>
        <v>4300</v>
      </c>
      <c r="AC160" s="952"/>
      <c r="AD160" s="952"/>
      <c r="AE160" s="952"/>
      <c r="AF160" s="1631"/>
      <c r="AG160" s="1631">
        <f t="shared" si="15"/>
        <v>0</v>
      </c>
      <c r="AH160" s="952"/>
    </row>
    <row r="161" spans="2:34">
      <c r="B161" s="963">
        <v>163</v>
      </c>
      <c r="C161" s="950">
        <v>45231</v>
      </c>
      <c r="D161" s="949">
        <v>45149</v>
      </c>
      <c r="E161" s="948" t="s">
        <v>348</v>
      </c>
      <c r="F161" s="948" t="s">
        <v>377</v>
      </c>
      <c r="G161" s="948" t="s">
        <v>2490</v>
      </c>
      <c r="H161" s="948" t="s">
        <v>3057</v>
      </c>
      <c r="I161" s="952">
        <v>1965</v>
      </c>
      <c r="J161" s="952">
        <v>1965</v>
      </c>
      <c r="K161" s="952">
        <v>0</v>
      </c>
      <c r="L161" s="952">
        <v>0</v>
      </c>
      <c r="M161" s="1633">
        <v>45224</v>
      </c>
      <c r="N161" s="952">
        <v>945</v>
      </c>
      <c r="O161" s="1631">
        <f t="shared" si="16"/>
        <v>-1020</v>
      </c>
      <c r="P161" s="952"/>
      <c r="Q161" s="948"/>
      <c r="R161" s="948" t="s">
        <v>3058</v>
      </c>
      <c r="S161" s="948" t="s">
        <v>3059</v>
      </c>
      <c r="T161" s="948" t="s">
        <v>3060</v>
      </c>
      <c r="U161" s="948" t="s">
        <v>2444</v>
      </c>
      <c r="V161" s="948"/>
      <c r="W161" s="952"/>
      <c r="X161" s="952"/>
      <c r="Y161" s="952"/>
      <c r="Z161" s="952"/>
      <c r="AA161" s="952"/>
      <c r="AB161" s="952"/>
      <c r="AC161" s="952"/>
      <c r="AD161" s="952"/>
      <c r="AE161" s="952">
        <f>N161</f>
        <v>945</v>
      </c>
      <c r="AF161" s="1631"/>
      <c r="AG161" s="1631">
        <f t="shared" si="15"/>
        <v>0</v>
      </c>
      <c r="AH161" s="952"/>
    </row>
    <row r="162" spans="2:34">
      <c r="B162" s="963">
        <v>127</v>
      </c>
      <c r="C162" s="950">
        <v>45139</v>
      </c>
      <c r="D162" s="949">
        <v>45124</v>
      </c>
      <c r="E162" s="948" t="s">
        <v>343</v>
      </c>
      <c r="F162" s="948" t="s">
        <v>342</v>
      </c>
      <c r="G162" s="948" t="s">
        <v>2530</v>
      </c>
      <c r="H162" s="948" t="s">
        <v>3061</v>
      </c>
      <c r="I162" s="952">
        <v>1800</v>
      </c>
      <c r="J162" s="952">
        <v>1800</v>
      </c>
      <c r="K162" s="952">
        <v>0</v>
      </c>
      <c r="L162" s="952">
        <v>0</v>
      </c>
      <c r="M162" s="1633">
        <v>45135</v>
      </c>
      <c r="N162" s="952">
        <v>2400</v>
      </c>
      <c r="O162" s="1631">
        <f t="shared" si="16"/>
        <v>600</v>
      </c>
      <c r="P162" s="952">
        <v>100</v>
      </c>
      <c r="Q162" s="948"/>
      <c r="R162" s="948" t="s">
        <v>3062</v>
      </c>
      <c r="S162" s="948"/>
      <c r="T162" s="948" t="s">
        <v>3063</v>
      </c>
      <c r="U162" s="948" t="s">
        <v>2444</v>
      </c>
      <c r="V162" s="948"/>
      <c r="W162" s="952"/>
      <c r="X162" s="952"/>
      <c r="Y162" s="952"/>
      <c r="Z162" s="952"/>
      <c r="AA162" s="952"/>
      <c r="AB162" s="952">
        <f>N162-570</f>
        <v>1830</v>
      </c>
      <c r="AC162" s="952"/>
      <c r="AD162" s="952"/>
      <c r="AE162" s="952">
        <v>570</v>
      </c>
      <c r="AF162" s="1631"/>
      <c r="AG162" s="1631">
        <f t="shared" si="15"/>
        <v>0</v>
      </c>
      <c r="AH162" s="952"/>
    </row>
    <row r="163" spans="2:34">
      <c r="B163" s="963">
        <v>189</v>
      </c>
      <c r="C163" s="950">
        <v>45231</v>
      </c>
      <c r="D163" s="949">
        <v>45219</v>
      </c>
      <c r="E163" s="948" t="s">
        <v>303</v>
      </c>
      <c r="F163" s="948" t="s">
        <v>302</v>
      </c>
      <c r="G163" s="948" t="s">
        <v>2380</v>
      </c>
      <c r="H163" s="948" t="s">
        <v>3064</v>
      </c>
      <c r="I163" s="952">
        <v>2900</v>
      </c>
      <c r="J163" s="952">
        <v>2900</v>
      </c>
      <c r="K163" s="952">
        <v>0</v>
      </c>
      <c r="L163" s="952">
        <v>0</v>
      </c>
      <c r="M163" s="1633">
        <v>45222</v>
      </c>
      <c r="N163" s="952">
        <v>3489</v>
      </c>
      <c r="O163" s="1631">
        <f t="shared" si="16"/>
        <v>589</v>
      </c>
      <c r="P163" s="952">
        <v>98.166666666666671</v>
      </c>
      <c r="Q163" s="948"/>
      <c r="R163" s="948" t="s">
        <v>3065</v>
      </c>
      <c r="S163" s="948" t="s">
        <v>3066</v>
      </c>
      <c r="T163" s="948" t="s">
        <v>3067</v>
      </c>
      <c r="U163" s="948" t="s">
        <v>2444</v>
      </c>
      <c r="V163" s="948"/>
      <c r="W163" s="952"/>
      <c r="X163" s="952"/>
      <c r="Y163" s="952"/>
      <c r="Z163" s="952"/>
      <c r="AA163" s="952"/>
      <c r="AB163" s="952">
        <f>N163</f>
        <v>3489</v>
      </c>
      <c r="AC163" s="952"/>
      <c r="AD163" s="952"/>
      <c r="AE163" s="952"/>
      <c r="AF163" s="1631"/>
      <c r="AG163" s="1631">
        <f t="shared" si="15"/>
        <v>0</v>
      </c>
      <c r="AH163" s="952"/>
    </row>
    <row r="164" spans="2:34">
      <c r="B164" s="969">
        <v>181</v>
      </c>
      <c r="C164" s="950">
        <v>45231</v>
      </c>
      <c r="D164" s="949">
        <v>45187</v>
      </c>
      <c r="E164" s="948" t="s">
        <v>447</v>
      </c>
      <c r="F164" s="948" t="s">
        <v>446</v>
      </c>
      <c r="G164" s="948" t="s">
        <v>2401</v>
      </c>
      <c r="H164" s="948" t="s">
        <v>3068</v>
      </c>
      <c r="I164" s="952">
        <v>1400</v>
      </c>
      <c r="J164" s="952">
        <v>1400</v>
      </c>
      <c r="K164" s="952">
        <v>0</v>
      </c>
      <c r="L164" s="952">
        <v>0</v>
      </c>
      <c r="M164" s="1633">
        <v>45199</v>
      </c>
      <c r="N164" s="952">
        <v>1700</v>
      </c>
      <c r="O164" s="1631">
        <f t="shared" si="16"/>
        <v>300</v>
      </c>
      <c r="P164" s="952">
        <v>50</v>
      </c>
      <c r="Q164" s="948"/>
      <c r="R164" s="948" t="s">
        <v>3069</v>
      </c>
      <c r="S164" s="948" t="s">
        <v>3070</v>
      </c>
      <c r="T164" s="948" t="s">
        <v>3071</v>
      </c>
      <c r="U164" s="948" t="s">
        <v>2444</v>
      </c>
      <c r="V164" s="948"/>
      <c r="W164" s="952"/>
      <c r="X164" s="952"/>
      <c r="Y164" s="952"/>
      <c r="Z164" s="952"/>
      <c r="AA164" s="952"/>
      <c r="AB164" s="952">
        <f>N164</f>
        <v>1700</v>
      </c>
      <c r="AC164" s="952"/>
      <c r="AD164" s="952"/>
      <c r="AE164" s="952"/>
      <c r="AF164" s="1631"/>
      <c r="AG164" s="1631">
        <f t="shared" si="15"/>
        <v>0</v>
      </c>
      <c r="AH164" s="952"/>
    </row>
    <row r="165" spans="2:34">
      <c r="B165" s="963">
        <v>151</v>
      </c>
      <c r="C165" s="950">
        <v>45139</v>
      </c>
      <c r="D165" s="949">
        <v>45084</v>
      </c>
      <c r="E165" s="948" t="s">
        <v>348</v>
      </c>
      <c r="F165" s="948" t="s">
        <v>385</v>
      </c>
      <c r="G165" s="948" t="s">
        <v>2389</v>
      </c>
      <c r="H165" s="948" t="s">
        <v>3072</v>
      </c>
      <c r="I165" s="952">
        <v>2600</v>
      </c>
      <c r="J165" s="952">
        <v>2600</v>
      </c>
      <c r="K165" s="952">
        <v>0</v>
      </c>
      <c r="L165" s="952">
        <v>0</v>
      </c>
      <c r="M165" s="1633">
        <v>45138</v>
      </c>
      <c r="N165" s="952">
        <v>3489</v>
      </c>
      <c r="O165" s="1631">
        <f t="shared" si="16"/>
        <v>889</v>
      </c>
      <c r="P165" s="952">
        <v>148.16666666666666</v>
      </c>
      <c r="Q165" s="948"/>
      <c r="R165" s="948" t="s">
        <v>3073</v>
      </c>
      <c r="S165" s="948"/>
      <c r="T165" s="948" t="s">
        <v>3074</v>
      </c>
      <c r="U165" s="948" t="s">
        <v>2444</v>
      </c>
      <c r="V165" s="948"/>
      <c r="W165" s="952"/>
      <c r="X165" s="952"/>
      <c r="Y165" s="952"/>
      <c r="Z165" s="952"/>
      <c r="AA165" s="952"/>
      <c r="AB165" s="952">
        <f>N165</f>
        <v>3489</v>
      </c>
      <c r="AC165" s="952"/>
      <c r="AD165" s="952"/>
      <c r="AE165" s="952"/>
      <c r="AF165" s="1631"/>
      <c r="AG165" s="1631">
        <f t="shared" si="15"/>
        <v>0</v>
      </c>
      <c r="AH165" s="952"/>
    </row>
    <row r="166" spans="2:34">
      <c r="B166" s="963">
        <v>122</v>
      </c>
      <c r="C166" s="950">
        <v>45139</v>
      </c>
      <c r="D166" s="949">
        <v>45134</v>
      </c>
      <c r="E166" s="948" t="s">
        <v>273</v>
      </c>
      <c r="F166" s="948" t="s">
        <v>272</v>
      </c>
      <c r="G166" s="948" t="s">
        <v>2387</v>
      </c>
      <c r="H166" s="948" t="s">
        <v>3075</v>
      </c>
      <c r="I166" s="952">
        <v>2000</v>
      </c>
      <c r="J166" s="952">
        <v>2000</v>
      </c>
      <c r="K166" s="952">
        <v>0</v>
      </c>
      <c r="L166" s="952">
        <v>0</v>
      </c>
      <c r="M166" s="1633">
        <v>45145</v>
      </c>
      <c r="N166" s="952">
        <v>2500</v>
      </c>
      <c r="O166" s="1631">
        <f t="shared" si="16"/>
        <v>500</v>
      </c>
      <c r="P166" s="952">
        <v>83.333333333333329</v>
      </c>
      <c r="Q166" s="948"/>
      <c r="R166" s="948" t="s">
        <v>3076</v>
      </c>
      <c r="S166" s="948"/>
      <c r="T166" s="948" t="s">
        <v>3077</v>
      </c>
      <c r="U166" s="948" t="s">
        <v>2444</v>
      </c>
      <c r="V166" s="948"/>
      <c r="W166" s="952"/>
      <c r="X166" s="952"/>
      <c r="Y166" s="952"/>
      <c r="Z166" s="952"/>
      <c r="AA166" s="952"/>
      <c r="AB166" s="952"/>
      <c r="AC166" s="952"/>
      <c r="AD166" s="952"/>
      <c r="AE166" s="952">
        <f>500+2000</f>
        <v>2500</v>
      </c>
      <c r="AF166" s="1631"/>
      <c r="AG166" s="1631">
        <f t="shared" si="15"/>
        <v>0</v>
      </c>
      <c r="AH166" s="952"/>
    </row>
    <row r="167" spans="2:34">
      <c r="B167" s="963">
        <v>201</v>
      </c>
      <c r="C167" s="950">
        <v>45231</v>
      </c>
      <c r="D167" s="949">
        <v>45153</v>
      </c>
      <c r="E167" s="948" t="s">
        <v>348</v>
      </c>
      <c r="F167" s="948" t="s">
        <v>378</v>
      </c>
      <c r="G167" s="948" t="s">
        <v>2384</v>
      </c>
      <c r="H167" s="948" t="s">
        <v>3078</v>
      </c>
      <c r="I167" s="952">
        <v>2000</v>
      </c>
      <c r="J167" s="952">
        <v>2000</v>
      </c>
      <c r="K167" s="952">
        <v>0</v>
      </c>
      <c r="L167" s="952">
        <v>0</v>
      </c>
      <c r="M167" s="1633">
        <v>45215</v>
      </c>
      <c r="N167" s="952">
        <v>2710</v>
      </c>
      <c r="O167" s="1631">
        <f t="shared" si="16"/>
        <v>710</v>
      </c>
      <c r="P167" s="952">
        <v>118.33333333333333</v>
      </c>
      <c r="Q167" s="948"/>
      <c r="R167" s="948" t="s">
        <v>3079</v>
      </c>
      <c r="S167" s="948" t="s">
        <v>3080</v>
      </c>
      <c r="T167" s="948" t="s">
        <v>3081</v>
      </c>
      <c r="U167" s="948" t="s">
        <v>2444</v>
      </c>
      <c r="V167" s="948"/>
      <c r="W167" s="952"/>
      <c r="X167" s="952"/>
      <c r="Y167" s="952"/>
      <c r="Z167" s="952"/>
      <c r="AA167" s="952"/>
      <c r="AB167" s="952">
        <f>N167</f>
        <v>2710</v>
      </c>
      <c r="AC167" s="952"/>
      <c r="AD167" s="952"/>
      <c r="AE167" s="952"/>
      <c r="AF167" s="1631"/>
      <c r="AG167" s="1631">
        <f t="shared" si="15"/>
        <v>0</v>
      </c>
      <c r="AH167" s="952"/>
    </row>
    <row r="168" spans="2:34">
      <c r="B168" s="963">
        <v>14</v>
      </c>
      <c r="C168" s="964">
        <v>44958</v>
      </c>
      <c r="D168" s="949">
        <v>44901</v>
      </c>
      <c r="E168" s="948" t="s">
        <v>190</v>
      </c>
      <c r="F168" s="948" t="s">
        <v>189</v>
      </c>
      <c r="G168" s="948" t="s">
        <v>3082</v>
      </c>
      <c r="H168" s="948" t="s">
        <v>3083</v>
      </c>
      <c r="I168" s="952">
        <v>3200</v>
      </c>
      <c r="J168" s="952">
        <v>3200</v>
      </c>
      <c r="K168" s="952">
        <v>0</v>
      </c>
      <c r="L168" s="952">
        <v>0</v>
      </c>
      <c r="M168" s="1633">
        <v>44899</v>
      </c>
      <c r="N168" s="952">
        <v>3700</v>
      </c>
      <c r="O168" s="1631">
        <f t="shared" si="16"/>
        <v>500</v>
      </c>
      <c r="P168" s="952">
        <v>83.333333333333329</v>
      </c>
      <c r="Q168" s="948" t="s">
        <v>2482</v>
      </c>
      <c r="R168" s="948" t="s">
        <v>3084</v>
      </c>
      <c r="S168" s="948" t="s">
        <v>3085</v>
      </c>
      <c r="T168" s="948" t="s">
        <v>3086</v>
      </c>
      <c r="U168" s="948" t="s">
        <v>2444</v>
      </c>
      <c r="V168" s="948"/>
      <c r="W168" s="952"/>
      <c r="X168" s="952"/>
      <c r="Y168" s="952"/>
      <c r="Z168" s="952"/>
      <c r="AA168" s="952"/>
      <c r="AB168" s="952">
        <f>N168</f>
        <v>3700</v>
      </c>
      <c r="AC168" s="952"/>
      <c r="AD168" s="952"/>
      <c r="AE168" s="952"/>
      <c r="AF168" s="1631"/>
      <c r="AG168" s="1631">
        <f t="shared" si="15"/>
        <v>0</v>
      </c>
      <c r="AH168" s="952"/>
    </row>
    <row r="169" spans="2:34">
      <c r="B169" s="969">
        <v>109</v>
      </c>
      <c r="C169" s="950">
        <v>45139</v>
      </c>
      <c r="D169" s="949">
        <v>45078</v>
      </c>
      <c r="E169" s="948" t="s">
        <v>182</v>
      </c>
      <c r="F169" s="948" t="s">
        <v>181</v>
      </c>
      <c r="G169" s="948" t="s">
        <v>2490</v>
      </c>
      <c r="H169" s="948" t="s">
        <v>3087</v>
      </c>
      <c r="I169" s="952">
        <v>2500</v>
      </c>
      <c r="J169" s="952">
        <v>2500</v>
      </c>
      <c r="K169" s="952">
        <v>0</v>
      </c>
      <c r="L169" s="952">
        <v>0</v>
      </c>
      <c r="M169" s="1633">
        <v>45155</v>
      </c>
      <c r="N169" s="952">
        <v>2489</v>
      </c>
      <c r="O169" s="1631"/>
      <c r="P169" s="952">
        <v>0</v>
      </c>
      <c r="Q169" s="948"/>
      <c r="R169" s="948" t="s">
        <v>3088</v>
      </c>
      <c r="S169" s="948"/>
      <c r="T169" s="948" t="s">
        <v>3089</v>
      </c>
      <c r="U169" s="948" t="s">
        <v>2444</v>
      </c>
      <c r="V169" s="948"/>
      <c r="W169" s="952"/>
      <c r="X169" s="952"/>
      <c r="Y169" s="952"/>
      <c r="Z169" s="952"/>
      <c r="AA169" s="952"/>
      <c r="AB169" s="952">
        <f>N169</f>
        <v>2489</v>
      </c>
      <c r="AC169" s="952"/>
      <c r="AD169" s="952"/>
      <c r="AE169" s="952"/>
      <c r="AF169" s="1631"/>
      <c r="AG169" s="1631">
        <f t="shared" si="15"/>
        <v>0</v>
      </c>
      <c r="AH169" s="952"/>
    </row>
    <row r="170" spans="2:34">
      <c r="B170" s="963">
        <v>153</v>
      </c>
      <c r="C170" s="950">
        <v>45139</v>
      </c>
      <c r="D170" s="949">
        <v>45084</v>
      </c>
      <c r="E170" s="948" t="s">
        <v>208</v>
      </c>
      <c r="F170" s="948" t="s">
        <v>207</v>
      </c>
      <c r="G170" s="948" t="s">
        <v>2570</v>
      </c>
      <c r="H170" s="948" t="s">
        <v>3090</v>
      </c>
      <c r="I170" s="952">
        <v>1400</v>
      </c>
      <c r="J170" s="952">
        <v>1400</v>
      </c>
      <c r="K170" s="952">
        <v>0</v>
      </c>
      <c r="L170" s="952">
        <v>0</v>
      </c>
      <c r="M170" s="1633">
        <v>45129</v>
      </c>
      <c r="N170" s="952">
        <v>1850</v>
      </c>
      <c r="O170" s="1631">
        <f>N170-I170</f>
        <v>450</v>
      </c>
      <c r="P170" s="952">
        <v>75</v>
      </c>
      <c r="Q170" s="948"/>
      <c r="R170" s="948" t="s">
        <v>3091</v>
      </c>
      <c r="S170" s="948"/>
      <c r="T170" s="948" t="s">
        <v>3092</v>
      </c>
      <c r="U170" s="948" t="s">
        <v>2444</v>
      </c>
      <c r="V170" s="948"/>
      <c r="W170" s="952"/>
      <c r="X170" s="952"/>
      <c r="Y170" s="952"/>
      <c r="Z170" s="952"/>
      <c r="AA170" s="952"/>
      <c r="AB170" s="952">
        <f>N170</f>
        <v>1850</v>
      </c>
      <c r="AC170" s="952"/>
      <c r="AD170" s="952"/>
      <c r="AE170" s="952"/>
      <c r="AF170" s="1631"/>
      <c r="AG170" s="1631">
        <f t="shared" si="15"/>
        <v>0</v>
      </c>
      <c r="AH170" s="952"/>
    </row>
    <row r="171" spans="2:34">
      <c r="B171" s="963">
        <v>4</v>
      </c>
      <c r="C171" s="964">
        <v>44958</v>
      </c>
      <c r="D171" s="965">
        <v>44893</v>
      </c>
      <c r="E171" s="966" t="s">
        <v>186</v>
      </c>
      <c r="F171" s="966" t="s">
        <v>185</v>
      </c>
      <c r="G171" s="966" t="s">
        <v>2468</v>
      </c>
      <c r="H171" s="967" t="s">
        <v>3093</v>
      </c>
      <c r="I171" s="970">
        <v>1600</v>
      </c>
      <c r="J171" s="952">
        <v>1600</v>
      </c>
      <c r="K171" s="952">
        <v>0</v>
      </c>
      <c r="L171" s="952">
        <v>0</v>
      </c>
      <c r="M171" s="1633">
        <v>44901</v>
      </c>
      <c r="N171" s="952">
        <v>1989</v>
      </c>
      <c r="O171" s="1631">
        <f>N171-I171</f>
        <v>389</v>
      </c>
      <c r="P171" s="952">
        <v>64.833333333333329</v>
      </c>
      <c r="Q171" s="948" t="s">
        <v>2482</v>
      </c>
      <c r="R171" s="948" t="s">
        <v>3094</v>
      </c>
      <c r="S171" s="948" t="s">
        <v>3095</v>
      </c>
      <c r="T171" s="948" t="s">
        <v>3096</v>
      </c>
      <c r="U171" s="948" t="s">
        <v>2444</v>
      </c>
      <c r="V171" s="948"/>
      <c r="W171" s="952"/>
      <c r="X171" s="952"/>
      <c r="Y171" s="952"/>
      <c r="Z171" s="952"/>
      <c r="AA171" s="952"/>
      <c r="AB171" s="952">
        <f>N171</f>
        <v>1989</v>
      </c>
      <c r="AC171" s="952"/>
      <c r="AD171" s="952"/>
      <c r="AE171" s="952"/>
      <c r="AF171" s="1631"/>
      <c r="AG171" s="1631">
        <f t="shared" si="15"/>
        <v>0</v>
      </c>
      <c r="AH171" s="952"/>
    </row>
    <row r="172" spans="2:34">
      <c r="B172" s="963">
        <v>108</v>
      </c>
      <c r="C172" s="950">
        <v>45139</v>
      </c>
      <c r="D172" s="949">
        <v>45124</v>
      </c>
      <c r="E172" s="948" t="s">
        <v>325</v>
      </c>
      <c r="F172" s="948" t="s">
        <v>324</v>
      </c>
      <c r="G172" s="948" t="s">
        <v>2401</v>
      </c>
      <c r="H172" s="948" t="s">
        <v>3097</v>
      </c>
      <c r="I172" s="952">
        <v>3000</v>
      </c>
      <c r="J172" s="952">
        <v>3000</v>
      </c>
      <c r="K172" s="952">
        <v>0</v>
      </c>
      <c r="L172" s="952">
        <v>0</v>
      </c>
      <c r="M172" s="1633">
        <v>45156</v>
      </c>
      <c r="N172" s="952">
        <v>2800</v>
      </c>
      <c r="O172" s="1631"/>
      <c r="P172" s="952">
        <v>0</v>
      </c>
      <c r="Q172" s="948"/>
      <c r="R172" s="948" t="s">
        <v>3098</v>
      </c>
      <c r="S172" s="948"/>
      <c r="T172" s="948" t="s">
        <v>3099</v>
      </c>
      <c r="U172" s="948" t="s">
        <v>2444</v>
      </c>
      <c r="V172" s="948"/>
      <c r="W172" s="952"/>
      <c r="X172" s="952"/>
      <c r="Y172" s="952"/>
      <c r="Z172" s="952"/>
      <c r="AA172" s="952"/>
      <c r="AB172" s="952"/>
      <c r="AC172" s="952"/>
      <c r="AD172" s="952"/>
      <c r="AE172" s="952">
        <f>N172</f>
        <v>2800</v>
      </c>
      <c r="AF172" s="1631"/>
      <c r="AG172" s="1631">
        <f t="shared" si="15"/>
        <v>0</v>
      </c>
      <c r="AH172" s="952"/>
    </row>
    <row r="173" spans="2:34">
      <c r="B173" s="963">
        <v>116</v>
      </c>
      <c r="C173" s="950">
        <v>45139</v>
      </c>
      <c r="D173" s="949">
        <v>45154</v>
      </c>
      <c r="E173" s="948" t="s">
        <v>329</v>
      </c>
      <c r="F173" s="948" t="s">
        <v>328</v>
      </c>
      <c r="G173" s="948" t="s">
        <v>2387</v>
      </c>
      <c r="H173" s="948" t="s">
        <v>3100</v>
      </c>
      <c r="I173" s="952">
        <v>5000</v>
      </c>
      <c r="J173" s="952">
        <v>5000</v>
      </c>
      <c r="K173" s="952">
        <v>0</v>
      </c>
      <c r="L173" s="952">
        <v>0</v>
      </c>
      <c r="M173" s="1633">
        <v>45159</v>
      </c>
      <c r="N173" s="952">
        <v>4500</v>
      </c>
      <c r="O173" s="1631"/>
      <c r="P173" s="952">
        <v>0</v>
      </c>
      <c r="Q173" s="948"/>
      <c r="R173" s="948" t="s">
        <v>3101</v>
      </c>
      <c r="S173" s="948"/>
      <c r="T173" s="948" t="s">
        <v>3102</v>
      </c>
      <c r="U173" s="948" t="s">
        <v>2444</v>
      </c>
      <c r="V173" s="948"/>
      <c r="W173" s="952"/>
      <c r="X173" s="952"/>
      <c r="Y173" s="952"/>
      <c r="Z173" s="952"/>
      <c r="AA173" s="952"/>
      <c r="AB173" s="952">
        <f>N173</f>
        <v>4500</v>
      </c>
      <c r="AC173" s="952"/>
      <c r="AD173" s="952"/>
      <c r="AE173" s="952"/>
      <c r="AF173" s="1631"/>
      <c r="AG173" s="1631">
        <f t="shared" si="15"/>
        <v>0</v>
      </c>
      <c r="AH173" s="952"/>
    </row>
    <row r="174" spans="2:34">
      <c r="B174" s="969">
        <v>152</v>
      </c>
      <c r="C174" s="950">
        <v>45139</v>
      </c>
      <c r="D174" s="949">
        <v>45084</v>
      </c>
      <c r="E174" s="948" t="s">
        <v>348</v>
      </c>
      <c r="F174" s="948" t="s">
        <v>386</v>
      </c>
      <c r="G174" s="948" t="s">
        <v>2389</v>
      </c>
      <c r="H174" s="948" t="s">
        <v>3103</v>
      </c>
      <c r="I174" s="952">
        <v>2600</v>
      </c>
      <c r="J174" s="952">
        <v>2600</v>
      </c>
      <c r="K174" s="952">
        <v>0</v>
      </c>
      <c r="L174" s="952">
        <v>0</v>
      </c>
      <c r="M174" s="1633">
        <v>45159</v>
      </c>
      <c r="N174" s="952">
        <v>3189</v>
      </c>
      <c r="O174" s="1631">
        <f t="shared" ref="O174:O205" si="17">N174-I174</f>
        <v>589</v>
      </c>
      <c r="P174" s="952">
        <v>98.166666666666671</v>
      </c>
      <c r="Q174" s="948"/>
      <c r="R174" s="948" t="s">
        <v>3104</v>
      </c>
      <c r="S174" s="948"/>
      <c r="T174" s="948" t="s">
        <v>3105</v>
      </c>
      <c r="U174" s="948" t="s">
        <v>2444</v>
      </c>
      <c r="V174" s="948"/>
      <c r="W174" s="952"/>
      <c r="X174" s="952"/>
      <c r="Y174" s="952"/>
      <c r="Z174" s="952"/>
      <c r="AA174" s="952"/>
      <c r="AB174" s="952"/>
      <c r="AC174" s="952"/>
      <c r="AD174" s="952"/>
      <c r="AE174" s="952">
        <f>N174</f>
        <v>3189</v>
      </c>
      <c r="AF174" s="1631"/>
      <c r="AG174" s="1631">
        <f t="shared" si="15"/>
        <v>0</v>
      </c>
      <c r="AH174" s="952"/>
    </row>
    <row r="175" spans="2:34">
      <c r="B175" s="963">
        <v>160</v>
      </c>
      <c r="C175" s="950">
        <v>45231</v>
      </c>
      <c r="D175" s="949">
        <v>45162</v>
      </c>
      <c r="E175" s="948" t="s">
        <v>348</v>
      </c>
      <c r="F175" s="948" t="s">
        <v>374</v>
      </c>
      <c r="G175" s="948" t="s">
        <v>2468</v>
      </c>
      <c r="H175" s="948" t="s">
        <v>3106</v>
      </c>
      <c r="I175" s="952">
        <v>5410</v>
      </c>
      <c r="J175" s="952">
        <v>5410</v>
      </c>
      <c r="K175" s="952">
        <v>0</v>
      </c>
      <c r="L175" s="952">
        <v>0</v>
      </c>
      <c r="M175" s="1633">
        <v>45244</v>
      </c>
      <c r="N175" s="952">
        <v>7700</v>
      </c>
      <c r="O175" s="1631">
        <f t="shared" si="17"/>
        <v>2290</v>
      </c>
      <c r="P175" s="952">
        <v>381.66666666666669</v>
      </c>
      <c r="Q175" s="948"/>
      <c r="R175" s="948" t="s">
        <v>3107</v>
      </c>
      <c r="S175" s="948" t="s">
        <v>3108</v>
      </c>
      <c r="T175" s="948" t="s">
        <v>3109</v>
      </c>
      <c r="U175" s="948" t="s">
        <v>2444</v>
      </c>
      <c r="V175" s="948"/>
      <c r="W175" s="952"/>
      <c r="X175" s="952"/>
      <c r="Y175" s="952"/>
      <c r="Z175" s="952"/>
      <c r="AA175" s="952"/>
      <c r="AB175" s="952">
        <f t="shared" ref="AB175:AB181" si="18">N175</f>
        <v>7700</v>
      </c>
      <c r="AC175" s="952"/>
      <c r="AD175" s="952"/>
      <c r="AE175" s="952"/>
      <c r="AF175" s="1631"/>
      <c r="AG175" s="1631">
        <f t="shared" si="15"/>
        <v>0</v>
      </c>
      <c r="AH175" s="952"/>
    </row>
    <row r="176" spans="2:34">
      <c r="B176" s="963">
        <v>144</v>
      </c>
      <c r="C176" s="950">
        <v>45139</v>
      </c>
      <c r="D176" s="949">
        <v>45079</v>
      </c>
      <c r="E176" s="948" t="s">
        <v>253</v>
      </c>
      <c r="F176" s="948" t="s">
        <v>252</v>
      </c>
      <c r="G176" s="948" t="s">
        <v>2468</v>
      </c>
      <c r="H176" s="948" t="s">
        <v>3110</v>
      </c>
      <c r="I176" s="952">
        <v>700</v>
      </c>
      <c r="J176" s="952">
        <v>700</v>
      </c>
      <c r="K176" s="952">
        <v>0</v>
      </c>
      <c r="L176" s="952">
        <v>0</v>
      </c>
      <c r="M176" s="1633">
        <v>45160</v>
      </c>
      <c r="N176" s="952">
        <v>989</v>
      </c>
      <c r="O176" s="1631">
        <f t="shared" si="17"/>
        <v>289</v>
      </c>
      <c r="P176" s="952">
        <v>48.166666666666664</v>
      </c>
      <c r="Q176" s="948"/>
      <c r="R176" s="948" t="s">
        <v>3111</v>
      </c>
      <c r="S176" s="948"/>
      <c r="T176" s="948" t="s">
        <v>3112</v>
      </c>
      <c r="U176" s="948" t="s">
        <v>2444</v>
      </c>
      <c r="V176" s="948"/>
      <c r="W176" s="952"/>
      <c r="X176" s="952"/>
      <c r="Y176" s="952"/>
      <c r="Z176" s="952"/>
      <c r="AA176" s="952"/>
      <c r="AB176" s="952">
        <f t="shared" si="18"/>
        <v>989</v>
      </c>
      <c r="AC176" s="952"/>
      <c r="AD176" s="952"/>
      <c r="AE176" s="952"/>
      <c r="AF176" s="1631"/>
      <c r="AG176" s="1631">
        <f t="shared" si="15"/>
        <v>0</v>
      </c>
      <c r="AH176" s="952"/>
    </row>
    <row r="177" spans="2:34">
      <c r="B177" s="963">
        <v>141</v>
      </c>
      <c r="C177" s="950">
        <v>45139</v>
      </c>
      <c r="D177" s="949">
        <v>45091</v>
      </c>
      <c r="E177" s="948" t="s">
        <v>267</v>
      </c>
      <c r="F177" s="948" t="s">
        <v>266</v>
      </c>
      <c r="G177" s="948" t="s">
        <v>2382</v>
      </c>
      <c r="H177" s="948" t="s">
        <v>3113</v>
      </c>
      <c r="I177" s="952">
        <v>2300</v>
      </c>
      <c r="J177" s="952">
        <v>2300</v>
      </c>
      <c r="K177" s="952">
        <v>0</v>
      </c>
      <c r="L177" s="952">
        <v>0</v>
      </c>
      <c r="M177" s="1633">
        <v>45124</v>
      </c>
      <c r="N177" s="952">
        <v>2800</v>
      </c>
      <c r="O177" s="1631">
        <f t="shared" si="17"/>
        <v>500</v>
      </c>
      <c r="P177" s="952">
        <v>83.333333333333329</v>
      </c>
      <c r="Q177" s="948"/>
      <c r="R177" s="948" t="s">
        <v>3114</v>
      </c>
      <c r="S177" s="948"/>
      <c r="T177" s="948" t="s">
        <v>3115</v>
      </c>
      <c r="U177" s="948" t="s">
        <v>2444</v>
      </c>
      <c r="V177" s="948"/>
      <c r="W177" s="952"/>
      <c r="X177" s="952"/>
      <c r="Y177" s="952"/>
      <c r="Z177" s="952"/>
      <c r="AA177" s="952"/>
      <c r="AB177" s="952">
        <f t="shared" si="18"/>
        <v>2800</v>
      </c>
      <c r="AC177" s="952"/>
      <c r="AD177" s="952"/>
      <c r="AE177" s="952"/>
      <c r="AF177" s="1631"/>
      <c r="AG177" s="1631">
        <f t="shared" si="15"/>
        <v>0</v>
      </c>
      <c r="AH177" s="952"/>
    </row>
    <row r="178" spans="2:34">
      <c r="B178" s="963">
        <v>123</v>
      </c>
      <c r="C178" s="950">
        <v>45139</v>
      </c>
      <c r="D178" s="949">
        <v>45126</v>
      </c>
      <c r="E178" s="948" t="s">
        <v>257</v>
      </c>
      <c r="F178" s="948" t="s">
        <v>256</v>
      </c>
      <c r="G178" s="948" t="s">
        <v>2389</v>
      </c>
      <c r="H178" s="948" t="s">
        <v>3116</v>
      </c>
      <c r="I178" s="952">
        <v>1000</v>
      </c>
      <c r="J178" s="952">
        <v>1000</v>
      </c>
      <c r="K178" s="952">
        <v>0</v>
      </c>
      <c r="L178" s="952">
        <v>0</v>
      </c>
      <c r="M178" s="1633">
        <v>45161</v>
      </c>
      <c r="N178" s="952">
        <v>1289</v>
      </c>
      <c r="O178" s="1631">
        <f t="shared" si="17"/>
        <v>289</v>
      </c>
      <c r="P178" s="952">
        <v>48.166666666666664</v>
      </c>
      <c r="Q178" s="948"/>
      <c r="R178" s="948" t="s">
        <v>3117</v>
      </c>
      <c r="S178" s="948"/>
      <c r="T178" s="948" t="s">
        <v>3118</v>
      </c>
      <c r="U178" s="948" t="s">
        <v>2444</v>
      </c>
      <c r="V178" s="948"/>
      <c r="W178" s="952"/>
      <c r="X178" s="952"/>
      <c r="Y178" s="952"/>
      <c r="Z178" s="952"/>
      <c r="AA178" s="952"/>
      <c r="AB178" s="952">
        <f t="shared" si="18"/>
        <v>1289</v>
      </c>
      <c r="AC178" s="952"/>
      <c r="AD178" s="952"/>
      <c r="AE178" s="952"/>
      <c r="AF178" s="1631"/>
      <c r="AG178" s="1631">
        <f t="shared" si="15"/>
        <v>0</v>
      </c>
      <c r="AH178" s="952"/>
    </row>
    <row r="179" spans="2:34">
      <c r="B179" s="969">
        <v>15</v>
      </c>
      <c r="C179" s="964">
        <v>44958</v>
      </c>
      <c r="D179" s="949">
        <v>44901</v>
      </c>
      <c r="E179" s="948" t="s">
        <v>348</v>
      </c>
      <c r="F179" s="948" t="s">
        <v>361</v>
      </c>
      <c r="G179" s="948" t="s">
        <v>2389</v>
      </c>
      <c r="H179" s="948" t="s">
        <v>3119</v>
      </c>
      <c r="I179" s="952">
        <v>3000</v>
      </c>
      <c r="J179" s="952">
        <v>3000</v>
      </c>
      <c r="K179" s="952">
        <v>0</v>
      </c>
      <c r="L179" s="952">
        <v>0</v>
      </c>
      <c r="M179" s="1633">
        <v>44963</v>
      </c>
      <c r="N179" s="952">
        <v>4100</v>
      </c>
      <c r="O179" s="1631">
        <f t="shared" si="17"/>
        <v>1100</v>
      </c>
      <c r="P179" s="952">
        <v>183.33333333333334</v>
      </c>
      <c r="Q179" s="948" t="s">
        <v>3120</v>
      </c>
      <c r="R179" s="948" t="s">
        <v>3121</v>
      </c>
      <c r="S179" s="948"/>
      <c r="T179" s="948" t="s">
        <v>3122</v>
      </c>
      <c r="U179" s="948" t="s">
        <v>2444</v>
      </c>
      <c r="V179" s="948"/>
      <c r="W179" s="952"/>
      <c r="X179" s="952"/>
      <c r="Y179" s="952"/>
      <c r="Z179" s="952"/>
      <c r="AA179" s="952"/>
      <c r="AB179" s="952">
        <f t="shared" si="18"/>
        <v>4100</v>
      </c>
      <c r="AC179" s="952"/>
      <c r="AD179" s="952"/>
      <c r="AE179" s="952"/>
      <c r="AF179" s="1631"/>
      <c r="AG179" s="1631">
        <f t="shared" si="15"/>
        <v>0</v>
      </c>
      <c r="AH179" s="952"/>
    </row>
    <row r="180" spans="2:34">
      <c r="B180" s="963">
        <v>185</v>
      </c>
      <c r="C180" s="950">
        <v>45231</v>
      </c>
      <c r="D180" s="949">
        <v>45177</v>
      </c>
      <c r="E180" s="948" t="s">
        <v>130</v>
      </c>
      <c r="F180" s="948" t="s">
        <v>129</v>
      </c>
      <c r="G180" s="948" t="s">
        <v>2384</v>
      </c>
      <c r="H180" s="948" t="s">
        <v>3123</v>
      </c>
      <c r="I180" s="952">
        <v>3900</v>
      </c>
      <c r="J180" s="952">
        <v>3900</v>
      </c>
      <c r="K180" s="952">
        <v>0</v>
      </c>
      <c r="L180" s="952">
        <v>0</v>
      </c>
      <c r="M180" s="1633">
        <v>45194</v>
      </c>
      <c r="N180" s="952">
        <v>4500</v>
      </c>
      <c r="O180" s="1631">
        <f t="shared" si="17"/>
        <v>600</v>
      </c>
      <c r="P180" s="952">
        <v>100</v>
      </c>
      <c r="Q180" s="948"/>
      <c r="R180" s="948" t="s">
        <v>3124</v>
      </c>
      <c r="S180" s="948" t="s">
        <v>3125</v>
      </c>
      <c r="T180" s="948" t="s">
        <v>3126</v>
      </c>
      <c r="U180" s="948" t="s">
        <v>2444</v>
      </c>
      <c r="V180" s="948"/>
      <c r="W180" s="952"/>
      <c r="X180" s="952"/>
      <c r="Y180" s="952"/>
      <c r="Z180" s="952"/>
      <c r="AA180" s="952"/>
      <c r="AB180" s="952">
        <f t="shared" si="18"/>
        <v>4500</v>
      </c>
      <c r="AC180" s="952"/>
      <c r="AD180" s="952"/>
      <c r="AE180" s="952"/>
      <c r="AF180" s="1631"/>
      <c r="AG180" s="1631">
        <f t="shared" si="15"/>
        <v>0</v>
      </c>
      <c r="AH180" s="952"/>
    </row>
    <row r="181" spans="2:34">
      <c r="B181" s="963">
        <v>142</v>
      </c>
      <c r="C181" s="950">
        <v>45139</v>
      </c>
      <c r="D181" s="949">
        <v>45096</v>
      </c>
      <c r="E181" s="948" t="s">
        <v>156</v>
      </c>
      <c r="F181" s="948" t="s">
        <v>155</v>
      </c>
      <c r="G181" s="948" t="s">
        <v>2490</v>
      </c>
      <c r="H181" s="948" t="s">
        <v>3127</v>
      </c>
      <c r="I181" s="952">
        <v>3500</v>
      </c>
      <c r="J181" s="952">
        <v>3500</v>
      </c>
      <c r="K181" s="952">
        <v>0</v>
      </c>
      <c r="L181" s="952">
        <v>0</v>
      </c>
      <c r="M181" s="1633">
        <v>45159</v>
      </c>
      <c r="N181" s="952">
        <v>3989</v>
      </c>
      <c r="O181" s="1631">
        <f t="shared" si="17"/>
        <v>489</v>
      </c>
      <c r="P181" s="952">
        <v>81.5</v>
      </c>
      <c r="Q181" s="948"/>
      <c r="R181" s="948" t="s">
        <v>3128</v>
      </c>
      <c r="S181" s="948"/>
      <c r="T181" s="948" t="s">
        <v>3129</v>
      </c>
      <c r="U181" s="948" t="s">
        <v>2444</v>
      </c>
      <c r="V181" s="948"/>
      <c r="W181" s="952"/>
      <c r="X181" s="952"/>
      <c r="Y181" s="952"/>
      <c r="Z181" s="952"/>
      <c r="AA181" s="952"/>
      <c r="AB181" s="952">
        <f t="shared" si="18"/>
        <v>3989</v>
      </c>
      <c r="AC181" s="952"/>
      <c r="AD181" s="952"/>
      <c r="AE181" s="952"/>
      <c r="AF181" s="1631"/>
      <c r="AG181" s="1631">
        <f t="shared" si="15"/>
        <v>0</v>
      </c>
      <c r="AH181" s="952"/>
    </row>
    <row r="182" spans="2:34">
      <c r="B182" s="963">
        <v>128</v>
      </c>
      <c r="C182" s="950">
        <v>45139</v>
      </c>
      <c r="D182" s="949">
        <v>45085</v>
      </c>
      <c r="E182" s="948" t="s">
        <v>459</v>
      </c>
      <c r="F182" s="948" t="s">
        <v>458</v>
      </c>
      <c r="G182" s="948" t="s">
        <v>2389</v>
      </c>
      <c r="H182" s="948" t="s">
        <v>3130</v>
      </c>
      <c r="I182" s="952">
        <v>3000</v>
      </c>
      <c r="J182" s="952">
        <v>3000</v>
      </c>
      <c r="K182" s="952">
        <v>0</v>
      </c>
      <c r="L182" s="952">
        <v>0</v>
      </c>
      <c r="M182" s="1633">
        <v>45162</v>
      </c>
      <c r="N182" s="952">
        <v>3500</v>
      </c>
      <c r="O182" s="1631">
        <f t="shared" si="17"/>
        <v>500</v>
      </c>
      <c r="P182" s="952">
        <v>83.333333333333329</v>
      </c>
      <c r="Q182" s="948"/>
      <c r="R182" s="948" t="s">
        <v>3131</v>
      </c>
      <c r="S182" s="948"/>
      <c r="T182" s="948" t="s">
        <v>3132</v>
      </c>
      <c r="U182" s="948" t="s">
        <v>2444</v>
      </c>
      <c r="V182" s="948"/>
      <c r="W182" s="952"/>
      <c r="X182" s="952"/>
      <c r="Y182" s="952"/>
      <c r="Z182" s="952"/>
      <c r="AA182" s="952"/>
      <c r="AB182" s="952">
        <v>2040</v>
      </c>
      <c r="AC182" s="952"/>
      <c r="AD182" s="952"/>
      <c r="AE182" s="952">
        <v>1460</v>
      </c>
      <c r="AF182" s="1631"/>
      <c r="AG182" s="1631">
        <f t="shared" si="15"/>
        <v>0</v>
      </c>
      <c r="AH182" s="952"/>
    </row>
    <row r="183" spans="2:34">
      <c r="B183" s="963">
        <v>143</v>
      </c>
      <c r="C183" s="950">
        <v>45139</v>
      </c>
      <c r="D183" s="949">
        <v>45121</v>
      </c>
      <c r="E183" s="948" t="s">
        <v>305</v>
      </c>
      <c r="F183" s="948" t="s">
        <v>304</v>
      </c>
      <c r="G183" s="948" t="s">
        <v>2490</v>
      </c>
      <c r="H183" s="948" t="s">
        <v>3133</v>
      </c>
      <c r="I183" s="952">
        <v>1100</v>
      </c>
      <c r="J183" s="952">
        <v>1100</v>
      </c>
      <c r="K183" s="952">
        <v>0</v>
      </c>
      <c r="L183" s="952">
        <v>0</v>
      </c>
      <c r="M183" s="1633">
        <v>45138</v>
      </c>
      <c r="N183" s="952">
        <v>1289</v>
      </c>
      <c r="O183" s="1631">
        <f t="shared" si="17"/>
        <v>189</v>
      </c>
      <c r="P183" s="952">
        <v>31.5</v>
      </c>
      <c r="Q183" s="948"/>
      <c r="R183" s="948" t="s">
        <v>3134</v>
      </c>
      <c r="S183" s="948"/>
      <c r="T183" s="948" t="s">
        <v>3135</v>
      </c>
      <c r="U183" s="948" t="s">
        <v>2444</v>
      </c>
      <c r="V183" s="948"/>
      <c r="W183" s="952"/>
      <c r="X183" s="952"/>
      <c r="Y183" s="952"/>
      <c r="Z183" s="952"/>
      <c r="AA183" s="952"/>
      <c r="AB183" s="952">
        <f t="shared" ref="AB183:AB188" si="19">N183</f>
        <v>1289</v>
      </c>
      <c r="AC183" s="952"/>
      <c r="AD183" s="952"/>
      <c r="AE183" s="952"/>
      <c r="AF183" s="1631"/>
      <c r="AG183" s="1631">
        <f t="shared" si="15"/>
        <v>0</v>
      </c>
      <c r="AH183" s="952"/>
    </row>
    <row r="184" spans="2:34">
      <c r="B184" s="969">
        <v>17</v>
      </c>
      <c r="C184" s="964">
        <v>44958</v>
      </c>
      <c r="D184" s="949">
        <v>44903</v>
      </c>
      <c r="E184" s="948" t="s">
        <v>136</v>
      </c>
      <c r="F184" s="948" t="s">
        <v>135</v>
      </c>
      <c r="G184" s="948" t="s">
        <v>2380</v>
      </c>
      <c r="H184" s="948" t="s">
        <v>3136</v>
      </c>
      <c r="I184" s="952">
        <v>1500</v>
      </c>
      <c r="J184" s="952">
        <v>1500</v>
      </c>
      <c r="K184" s="952">
        <v>0</v>
      </c>
      <c r="L184" s="952">
        <v>0</v>
      </c>
      <c r="M184" s="1633">
        <v>44930</v>
      </c>
      <c r="N184" s="952">
        <v>1989</v>
      </c>
      <c r="O184" s="1631">
        <f t="shared" si="17"/>
        <v>489</v>
      </c>
      <c r="P184" s="952">
        <v>81.5</v>
      </c>
      <c r="Q184" s="948" t="s">
        <v>2482</v>
      </c>
      <c r="R184" s="948" t="s">
        <v>3137</v>
      </c>
      <c r="S184" s="948" t="s">
        <v>3138</v>
      </c>
      <c r="T184" s="948" t="s">
        <v>3139</v>
      </c>
      <c r="U184" s="948" t="s">
        <v>2444</v>
      </c>
      <c r="V184" s="948"/>
      <c r="W184" s="952"/>
      <c r="X184" s="952"/>
      <c r="Y184" s="952"/>
      <c r="Z184" s="952"/>
      <c r="AA184" s="952"/>
      <c r="AB184" s="952">
        <f t="shared" si="19"/>
        <v>1989</v>
      </c>
      <c r="AC184" s="952"/>
      <c r="AD184" s="952"/>
      <c r="AE184" s="952"/>
      <c r="AF184" s="1631"/>
      <c r="AG184" s="1631">
        <f t="shared" si="15"/>
        <v>0</v>
      </c>
      <c r="AH184" s="952"/>
    </row>
    <row r="185" spans="2:34">
      <c r="B185" s="963">
        <v>137</v>
      </c>
      <c r="C185" s="950">
        <v>45139</v>
      </c>
      <c r="D185" s="949">
        <v>45162</v>
      </c>
      <c r="E185" s="948" t="s">
        <v>219</v>
      </c>
      <c r="F185" s="948" t="s">
        <v>218</v>
      </c>
      <c r="G185" s="948" t="s">
        <v>2401</v>
      </c>
      <c r="H185" s="948" t="s">
        <v>3140</v>
      </c>
      <c r="I185" s="952">
        <v>2950</v>
      </c>
      <c r="J185" s="952">
        <v>2950</v>
      </c>
      <c r="K185" s="952">
        <v>0</v>
      </c>
      <c r="L185" s="952">
        <v>0</v>
      </c>
      <c r="M185" s="1633">
        <v>45166</v>
      </c>
      <c r="N185" s="952">
        <v>3350</v>
      </c>
      <c r="O185" s="1631">
        <f t="shared" si="17"/>
        <v>400</v>
      </c>
      <c r="P185" s="952">
        <v>66.666666666666671</v>
      </c>
      <c r="Q185" s="948"/>
      <c r="R185" s="948" t="s">
        <v>3141</v>
      </c>
      <c r="S185" s="948"/>
      <c r="T185" s="948" t="s">
        <v>3142</v>
      </c>
      <c r="U185" s="948" t="s">
        <v>2444</v>
      </c>
      <c r="V185" s="948"/>
      <c r="W185" s="952"/>
      <c r="X185" s="952"/>
      <c r="Y185" s="952"/>
      <c r="Z185" s="952"/>
      <c r="AA185" s="952"/>
      <c r="AB185" s="952">
        <f t="shared" si="19"/>
        <v>3350</v>
      </c>
      <c r="AC185" s="952"/>
      <c r="AD185" s="952"/>
      <c r="AE185" s="952"/>
      <c r="AF185" s="1631"/>
      <c r="AG185" s="1631">
        <f t="shared" si="15"/>
        <v>0</v>
      </c>
      <c r="AH185" s="952"/>
    </row>
    <row r="186" spans="2:34">
      <c r="B186" s="963">
        <v>139</v>
      </c>
      <c r="C186" s="950">
        <v>45139</v>
      </c>
      <c r="D186" s="949">
        <v>45126</v>
      </c>
      <c r="E186" s="948" t="s">
        <v>348</v>
      </c>
      <c r="F186" s="948" t="s">
        <v>379</v>
      </c>
      <c r="G186" s="948" t="s">
        <v>2380</v>
      </c>
      <c r="H186" s="948" t="s">
        <v>3143</v>
      </c>
      <c r="I186" s="952">
        <v>2900</v>
      </c>
      <c r="J186" s="952">
        <v>2900</v>
      </c>
      <c r="K186" s="952">
        <v>0</v>
      </c>
      <c r="L186" s="952">
        <v>0</v>
      </c>
      <c r="M186" s="1633">
        <v>45164</v>
      </c>
      <c r="N186" s="952">
        <v>4089</v>
      </c>
      <c r="O186" s="1631">
        <f t="shared" si="17"/>
        <v>1189</v>
      </c>
      <c r="P186" s="952">
        <v>198.16666666666666</v>
      </c>
      <c r="Q186" s="948"/>
      <c r="R186" s="948" t="s">
        <v>3144</v>
      </c>
      <c r="S186" s="948"/>
      <c r="T186" s="948" t="s">
        <v>3145</v>
      </c>
      <c r="U186" s="948" t="s">
        <v>2444</v>
      </c>
      <c r="V186" s="948"/>
      <c r="W186" s="952"/>
      <c r="X186" s="952"/>
      <c r="Y186" s="952"/>
      <c r="Z186" s="952"/>
      <c r="AA186" s="952"/>
      <c r="AB186" s="952">
        <f t="shared" si="19"/>
        <v>4089</v>
      </c>
      <c r="AC186" s="952"/>
      <c r="AD186" s="952"/>
      <c r="AE186" s="952"/>
      <c r="AF186" s="1631"/>
      <c r="AG186" s="1631">
        <f t="shared" si="15"/>
        <v>0</v>
      </c>
      <c r="AH186" s="952"/>
    </row>
    <row r="187" spans="2:34">
      <c r="B187" s="963">
        <v>145</v>
      </c>
      <c r="C187" s="950">
        <v>45139</v>
      </c>
      <c r="D187" s="949">
        <v>45079</v>
      </c>
      <c r="E187" s="948" t="s">
        <v>348</v>
      </c>
      <c r="F187" s="948" t="s">
        <v>381</v>
      </c>
      <c r="G187" s="948" t="s">
        <v>2382</v>
      </c>
      <c r="H187" s="948" t="s">
        <v>3146</v>
      </c>
      <c r="I187" s="952">
        <v>800</v>
      </c>
      <c r="J187" s="952">
        <v>800</v>
      </c>
      <c r="K187" s="952">
        <v>0</v>
      </c>
      <c r="L187" s="952">
        <v>0</v>
      </c>
      <c r="M187" s="1633">
        <v>45078</v>
      </c>
      <c r="N187" s="952">
        <v>1900</v>
      </c>
      <c r="O187" s="1631">
        <f t="shared" si="17"/>
        <v>1100</v>
      </c>
      <c r="P187" s="952">
        <v>183.33333333333334</v>
      </c>
      <c r="Q187" s="948"/>
      <c r="R187" s="948" t="s">
        <v>3147</v>
      </c>
      <c r="S187" s="948"/>
      <c r="T187" s="948" t="s">
        <v>3148</v>
      </c>
      <c r="U187" s="948" t="s">
        <v>2444</v>
      </c>
      <c r="V187" s="948"/>
      <c r="W187" s="952"/>
      <c r="X187" s="952"/>
      <c r="Y187" s="952"/>
      <c r="Z187" s="952"/>
      <c r="AA187" s="952"/>
      <c r="AB187" s="952">
        <f t="shared" si="19"/>
        <v>1900</v>
      </c>
      <c r="AC187" s="952"/>
      <c r="AD187" s="952"/>
      <c r="AE187" s="952"/>
      <c r="AF187" s="1631"/>
      <c r="AG187" s="1631">
        <f t="shared" si="15"/>
        <v>0</v>
      </c>
      <c r="AH187" s="952"/>
    </row>
    <row r="188" spans="2:34">
      <c r="B188" s="963">
        <v>42</v>
      </c>
      <c r="C188" s="950">
        <v>45047</v>
      </c>
      <c r="D188" s="949">
        <v>44901</v>
      </c>
      <c r="E188" s="948" t="s">
        <v>3149</v>
      </c>
      <c r="F188" s="948" t="s">
        <v>122</v>
      </c>
      <c r="G188" s="948" t="s">
        <v>2380</v>
      </c>
      <c r="H188" s="948" t="s">
        <v>3150</v>
      </c>
      <c r="I188" s="952">
        <v>1700</v>
      </c>
      <c r="J188" s="952">
        <v>1700</v>
      </c>
      <c r="K188" s="952">
        <v>0</v>
      </c>
      <c r="L188" s="952">
        <v>0</v>
      </c>
      <c r="M188" s="1633">
        <v>45038</v>
      </c>
      <c r="N188" s="952">
        <v>2189</v>
      </c>
      <c r="O188" s="1631">
        <f t="shared" si="17"/>
        <v>489</v>
      </c>
      <c r="P188" s="952">
        <v>81.5</v>
      </c>
      <c r="Q188" s="948" t="s">
        <v>2482</v>
      </c>
      <c r="R188" s="948" t="s">
        <v>3151</v>
      </c>
      <c r="S188" s="948" t="s">
        <v>3152</v>
      </c>
      <c r="T188" s="948" t="s">
        <v>3153</v>
      </c>
      <c r="U188" s="948" t="s">
        <v>2444</v>
      </c>
      <c r="V188" s="948"/>
      <c r="W188" s="952"/>
      <c r="X188" s="952"/>
      <c r="Y188" s="952"/>
      <c r="Z188" s="952"/>
      <c r="AA188" s="952"/>
      <c r="AB188" s="952">
        <f t="shared" si="19"/>
        <v>2189</v>
      </c>
      <c r="AC188" s="952"/>
      <c r="AD188" s="952"/>
      <c r="AE188" s="952"/>
      <c r="AF188" s="1631"/>
      <c r="AG188" s="1631">
        <f t="shared" si="15"/>
        <v>0</v>
      </c>
      <c r="AH188" s="952"/>
    </row>
    <row r="189" spans="2:34">
      <c r="B189" s="969">
        <v>115</v>
      </c>
      <c r="C189" s="950">
        <v>45139</v>
      </c>
      <c r="D189" s="949">
        <v>45162</v>
      </c>
      <c r="E189" s="948" t="s">
        <v>237</v>
      </c>
      <c r="F189" s="948" t="s">
        <v>236</v>
      </c>
      <c r="G189" s="948" t="s">
        <v>2389</v>
      </c>
      <c r="H189" s="948" t="s">
        <v>3154</v>
      </c>
      <c r="I189" s="952">
        <v>1400</v>
      </c>
      <c r="J189" s="952">
        <v>1400</v>
      </c>
      <c r="K189" s="952">
        <v>0</v>
      </c>
      <c r="L189" s="952">
        <v>0</v>
      </c>
      <c r="M189" s="1633">
        <v>45167</v>
      </c>
      <c r="N189" s="952">
        <v>1700</v>
      </c>
      <c r="O189" s="1631">
        <f t="shared" si="17"/>
        <v>300</v>
      </c>
      <c r="P189" s="952">
        <v>50</v>
      </c>
      <c r="Q189" s="948"/>
      <c r="R189" s="948" t="s">
        <v>3155</v>
      </c>
      <c r="S189" s="948"/>
      <c r="T189" s="948" t="s">
        <v>3156</v>
      </c>
      <c r="U189" s="948" t="s">
        <v>2444</v>
      </c>
      <c r="V189" s="948" t="s">
        <v>2743</v>
      </c>
      <c r="W189" s="952"/>
      <c r="X189" s="952"/>
      <c r="Y189" s="952"/>
      <c r="Z189" s="952"/>
      <c r="AA189" s="952"/>
      <c r="AB189" s="952"/>
      <c r="AC189" s="952"/>
      <c r="AD189" s="952"/>
      <c r="AE189" s="952">
        <f>N189</f>
        <v>1700</v>
      </c>
      <c r="AF189" s="1631"/>
      <c r="AG189" s="1631">
        <f t="shared" si="15"/>
        <v>0</v>
      </c>
      <c r="AH189" s="952"/>
    </row>
    <row r="190" spans="2:34">
      <c r="B190" s="963">
        <v>146</v>
      </c>
      <c r="C190" s="950">
        <v>45139</v>
      </c>
      <c r="D190" s="949">
        <v>45126</v>
      </c>
      <c r="E190" s="948" t="s">
        <v>323</v>
      </c>
      <c r="F190" s="948" t="s">
        <v>322</v>
      </c>
      <c r="G190" s="948" t="s">
        <v>2387</v>
      </c>
      <c r="H190" s="948" t="s">
        <v>3157</v>
      </c>
      <c r="I190" s="952">
        <v>1500</v>
      </c>
      <c r="J190" s="952">
        <v>1500</v>
      </c>
      <c r="K190" s="952">
        <v>0</v>
      </c>
      <c r="L190" s="952">
        <v>0</v>
      </c>
      <c r="M190" s="1633">
        <v>45140</v>
      </c>
      <c r="N190" s="952">
        <v>2100</v>
      </c>
      <c r="O190" s="1631">
        <f t="shared" si="17"/>
        <v>600</v>
      </c>
      <c r="P190" s="952">
        <v>100</v>
      </c>
      <c r="Q190" s="948"/>
      <c r="R190" s="948" t="s">
        <v>3158</v>
      </c>
      <c r="S190" s="948"/>
      <c r="T190" s="948" t="s">
        <v>3159</v>
      </c>
      <c r="U190" s="948" t="s">
        <v>2444</v>
      </c>
      <c r="V190" s="948"/>
      <c r="W190" s="952"/>
      <c r="X190" s="952"/>
      <c r="Y190" s="952"/>
      <c r="Z190" s="952"/>
      <c r="AA190" s="952"/>
      <c r="AB190" s="952">
        <f>N190</f>
        <v>2100</v>
      </c>
      <c r="AC190" s="952"/>
      <c r="AD190" s="952"/>
      <c r="AE190" s="952"/>
      <c r="AF190" s="1631"/>
      <c r="AG190" s="1631">
        <f t="shared" si="15"/>
        <v>0</v>
      </c>
      <c r="AH190" s="952"/>
    </row>
    <row r="191" spans="2:34">
      <c r="B191" s="963">
        <v>156</v>
      </c>
      <c r="C191" s="950">
        <v>45139</v>
      </c>
      <c r="D191" s="949">
        <v>44950</v>
      </c>
      <c r="E191" s="948" t="s">
        <v>348</v>
      </c>
      <c r="F191" s="948" t="s">
        <v>122</v>
      </c>
      <c r="G191" s="948" t="s">
        <v>2389</v>
      </c>
      <c r="H191" s="948" t="s">
        <v>3160</v>
      </c>
      <c r="I191" s="987">
        <v>2200</v>
      </c>
      <c r="J191" s="987">
        <v>2200</v>
      </c>
      <c r="K191" s="987">
        <v>0</v>
      </c>
      <c r="L191" s="987">
        <v>0</v>
      </c>
      <c r="M191" s="990">
        <v>45169</v>
      </c>
      <c r="N191" s="987">
        <v>2200</v>
      </c>
      <c r="O191" s="1631">
        <f t="shared" si="17"/>
        <v>0</v>
      </c>
      <c r="P191" s="987">
        <v>0</v>
      </c>
      <c r="Q191" s="948" t="s">
        <v>2809</v>
      </c>
      <c r="R191" s="948" t="s">
        <v>348</v>
      </c>
      <c r="S191" s="948"/>
      <c r="T191" s="948"/>
      <c r="U191" s="948" t="s">
        <v>2809</v>
      </c>
      <c r="V191" s="948"/>
      <c r="W191" s="987"/>
      <c r="X191" s="987"/>
      <c r="Y191" s="987"/>
      <c r="Z191" s="987"/>
      <c r="AA191" s="987"/>
      <c r="AB191" s="987"/>
      <c r="AC191" s="987"/>
      <c r="AD191" s="987"/>
      <c r="AE191" s="987"/>
      <c r="AF191" s="1634">
        <f>N191</f>
        <v>2200</v>
      </c>
      <c r="AG191" s="1634">
        <f t="shared" si="15"/>
        <v>0</v>
      </c>
      <c r="AH191" s="987"/>
    </row>
    <row r="192" spans="2:34">
      <c r="B192" s="963">
        <v>172</v>
      </c>
      <c r="C192" s="950">
        <v>45231</v>
      </c>
      <c r="D192" s="949">
        <v>45195</v>
      </c>
      <c r="E192" s="948" t="s">
        <v>227</v>
      </c>
      <c r="F192" s="948" t="s">
        <v>226</v>
      </c>
      <c r="G192" s="948" t="s">
        <v>2397</v>
      </c>
      <c r="H192" s="948" t="s">
        <v>3161</v>
      </c>
      <c r="I192" s="952">
        <v>1800</v>
      </c>
      <c r="J192" s="952">
        <v>1800</v>
      </c>
      <c r="K192" s="952">
        <v>0</v>
      </c>
      <c r="L192" s="952">
        <v>0</v>
      </c>
      <c r="M192" s="1633">
        <v>45229</v>
      </c>
      <c r="N192" s="952">
        <v>2000</v>
      </c>
      <c r="O192" s="1631">
        <f t="shared" si="17"/>
        <v>200</v>
      </c>
      <c r="P192" s="952">
        <v>33.333333333333336</v>
      </c>
      <c r="Q192" s="948"/>
      <c r="R192" s="948" t="s">
        <v>3162</v>
      </c>
      <c r="S192" s="948" t="s">
        <v>3163</v>
      </c>
      <c r="T192" s="948" t="s">
        <v>3164</v>
      </c>
      <c r="U192" s="948" t="s">
        <v>2444</v>
      </c>
      <c r="V192" s="948"/>
      <c r="W192" s="952"/>
      <c r="X192" s="952"/>
      <c r="Y192" s="952"/>
      <c r="Z192" s="952"/>
      <c r="AA192" s="952"/>
      <c r="AB192" s="952">
        <f>N192</f>
        <v>2000</v>
      </c>
      <c r="AC192" s="952"/>
      <c r="AD192" s="952"/>
      <c r="AE192" s="952"/>
      <c r="AF192" s="1631"/>
      <c r="AG192" s="1631">
        <f t="shared" si="15"/>
        <v>0</v>
      </c>
      <c r="AH192" s="952"/>
    </row>
    <row r="193" spans="2:34">
      <c r="B193" s="963">
        <v>164</v>
      </c>
      <c r="C193" s="950">
        <v>45231</v>
      </c>
      <c r="D193" s="949">
        <v>45138</v>
      </c>
      <c r="E193" s="948" t="s">
        <v>348</v>
      </c>
      <c r="F193" s="948" t="s">
        <v>382</v>
      </c>
      <c r="G193" s="948" t="s">
        <v>2597</v>
      </c>
      <c r="H193" s="948" t="s">
        <v>3165</v>
      </c>
      <c r="I193" s="952">
        <v>4085</v>
      </c>
      <c r="J193" s="952">
        <v>4085</v>
      </c>
      <c r="K193" s="952">
        <v>0</v>
      </c>
      <c r="L193" s="952">
        <v>0</v>
      </c>
      <c r="M193" s="1633">
        <v>45174</v>
      </c>
      <c r="N193" s="952">
        <v>3100</v>
      </c>
      <c r="O193" s="1631">
        <f t="shared" si="17"/>
        <v>-985</v>
      </c>
      <c r="P193" s="952"/>
      <c r="Q193" s="948"/>
      <c r="R193" s="948" t="s">
        <v>3166</v>
      </c>
      <c r="S193" s="948" t="s">
        <v>3167</v>
      </c>
      <c r="T193" s="948" t="s">
        <v>3168</v>
      </c>
      <c r="U193" s="948" t="s">
        <v>2444</v>
      </c>
      <c r="V193" s="948"/>
      <c r="W193" s="952"/>
      <c r="X193" s="952"/>
      <c r="Y193" s="952"/>
      <c r="Z193" s="952"/>
      <c r="AA193" s="952"/>
      <c r="AB193" s="952"/>
      <c r="AC193" s="952"/>
      <c r="AD193" s="952"/>
      <c r="AE193" s="952">
        <f>N193</f>
        <v>3100</v>
      </c>
      <c r="AF193" s="1631"/>
      <c r="AG193" s="1631">
        <f t="shared" si="15"/>
        <v>0</v>
      </c>
      <c r="AH193" s="952"/>
    </row>
    <row r="194" spans="2:34">
      <c r="B194" s="969">
        <v>159</v>
      </c>
      <c r="C194" s="950">
        <v>45231</v>
      </c>
      <c r="D194" s="949">
        <v>45134</v>
      </c>
      <c r="E194" s="948" t="s">
        <v>348</v>
      </c>
      <c r="F194" s="948" t="s">
        <v>372</v>
      </c>
      <c r="G194" s="948" t="s">
        <v>2382</v>
      </c>
      <c r="H194" s="948" t="s">
        <v>3169</v>
      </c>
      <c r="I194" s="952">
        <v>3840</v>
      </c>
      <c r="J194" s="952">
        <v>3840</v>
      </c>
      <c r="K194" s="952">
        <v>0</v>
      </c>
      <c r="L194" s="952">
        <v>0</v>
      </c>
      <c r="M194" s="1633">
        <v>45175</v>
      </c>
      <c r="N194" s="952">
        <v>4189</v>
      </c>
      <c r="O194" s="1631">
        <f t="shared" si="17"/>
        <v>349</v>
      </c>
      <c r="P194" s="952">
        <v>58.166666666666664</v>
      </c>
      <c r="Q194" s="948"/>
      <c r="R194" s="948" t="s">
        <v>3170</v>
      </c>
      <c r="S194" s="948" t="s">
        <v>3171</v>
      </c>
      <c r="T194" s="948" t="s">
        <v>3172</v>
      </c>
      <c r="U194" s="948" t="s">
        <v>2444</v>
      </c>
      <c r="V194" s="948"/>
      <c r="W194" s="952"/>
      <c r="X194" s="952"/>
      <c r="Y194" s="952"/>
      <c r="Z194" s="952"/>
      <c r="AA194" s="952"/>
      <c r="AB194" s="952">
        <v>289</v>
      </c>
      <c r="AC194" s="952"/>
      <c r="AD194" s="952"/>
      <c r="AE194" s="952">
        <f>N194-AB194</f>
        <v>3900</v>
      </c>
      <c r="AF194" s="1631"/>
      <c r="AG194" s="1631">
        <f t="shared" si="15"/>
        <v>0</v>
      </c>
      <c r="AH194" s="952"/>
    </row>
    <row r="195" spans="2:34">
      <c r="B195" s="963">
        <v>170</v>
      </c>
      <c r="C195" s="950">
        <v>45231</v>
      </c>
      <c r="D195" s="949">
        <v>45233</v>
      </c>
      <c r="E195" s="948" t="s">
        <v>152</v>
      </c>
      <c r="F195" s="948" t="s">
        <v>151</v>
      </c>
      <c r="G195" s="948" t="s">
        <v>2384</v>
      </c>
      <c r="H195" s="948" t="s">
        <v>3173</v>
      </c>
      <c r="I195" s="952">
        <v>1500</v>
      </c>
      <c r="J195" s="952">
        <v>1500</v>
      </c>
      <c r="K195" s="952">
        <v>0</v>
      </c>
      <c r="L195" s="952">
        <v>0</v>
      </c>
      <c r="M195" s="1633">
        <v>45181</v>
      </c>
      <c r="N195" s="952">
        <v>1989</v>
      </c>
      <c r="O195" s="1631">
        <f t="shared" si="17"/>
        <v>489</v>
      </c>
      <c r="P195" s="952">
        <v>81.5</v>
      </c>
      <c r="Q195" s="948"/>
      <c r="R195" s="948" t="s">
        <v>3174</v>
      </c>
      <c r="S195" s="948" t="s">
        <v>3175</v>
      </c>
      <c r="T195" s="948" t="s">
        <v>3176</v>
      </c>
      <c r="U195" s="948" t="s">
        <v>2444</v>
      </c>
      <c r="V195" s="948"/>
      <c r="W195" s="952"/>
      <c r="X195" s="952"/>
      <c r="Y195" s="952"/>
      <c r="Z195" s="952"/>
      <c r="AA195" s="952"/>
      <c r="AB195" s="952">
        <f>N195</f>
        <v>1989</v>
      </c>
      <c r="AC195" s="952"/>
      <c r="AD195" s="952"/>
      <c r="AE195" s="952"/>
      <c r="AF195" s="1631"/>
      <c r="AG195" s="1631">
        <f t="shared" si="15"/>
        <v>0</v>
      </c>
      <c r="AH195" s="952"/>
    </row>
    <row r="196" spans="2:34">
      <c r="B196" s="963">
        <v>171</v>
      </c>
      <c r="C196" s="950">
        <v>45231</v>
      </c>
      <c r="D196" s="949">
        <v>45219</v>
      </c>
      <c r="E196" s="948" t="s">
        <v>297</v>
      </c>
      <c r="F196" s="948" t="s">
        <v>296</v>
      </c>
      <c r="G196" s="948" t="s">
        <v>2935</v>
      </c>
      <c r="H196" s="948" t="s">
        <v>3177</v>
      </c>
      <c r="I196" s="952">
        <v>1500</v>
      </c>
      <c r="J196" s="952">
        <v>1500</v>
      </c>
      <c r="K196" s="952">
        <v>0</v>
      </c>
      <c r="L196" s="952">
        <v>0</v>
      </c>
      <c r="M196" s="1633">
        <v>45243</v>
      </c>
      <c r="N196" s="952">
        <v>1989</v>
      </c>
      <c r="O196" s="1631">
        <f t="shared" si="17"/>
        <v>489</v>
      </c>
      <c r="P196" s="952">
        <v>81.5</v>
      </c>
      <c r="Q196" s="948"/>
      <c r="R196" s="948" t="s">
        <v>3178</v>
      </c>
      <c r="S196" s="948" t="s">
        <v>3179</v>
      </c>
      <c r="T196" s="948" t="s">
        <v>3180</v>
      </c>
      <c r="U196" s="948" t="s">
        <v>2444</v>
      </c>
      <c r="V196" s="948"/>
      <c r="W196" s="952"/>
      <c r="X196" s="952"/>
      <c r="Y196" s="952"/>
      <c r="Z196" s="952"/>
      <c r="AA196" s="952"/>
      <c r="AB196" s="952">
        <f>N196</f>
        <v>1989</v>
      </c>
      <c r="AC196" s="952"/>
      <c r="AD196" s="952"/>
      <c r="AE196" s="952"/>
      <c r="AF196" s="1631"/>
      <c r="AG196" s="1631">
        <f t="shared" si="15"/>
        <v>0</v>
      </c>
      <c r="AH196" s="952"/>
    </row>
    <row r="197" spans="2:34">
      <c r="B197" s="963">
        <v>215</v>
      </c>
      <c r="C197" s="950">
        <v>45231</v>
      </c>
      <c r="D197" s="949">
        <v>45177</v>
      </c>
      <c r="E197" s="948" t="s">
        <v>449</v>
      </c>
      <c r="F197" s="948" t="s">
        <v>448</v>
      </c>
      <c r="G197" s="948" t="s">
        <v>2490</v>
      </c>
      <c r="H197" s="948" t="s">
        <v>3181</v>
      </c>
      <c r="I197" s="952">
        <v>13800</v>
      </c>
      <c r="J197" s="952">
        <v>13800</v>
      </c>
      <c r="K197" s="952">
        <v>0</v>
      </c>
      <c r="L197" s="952">
        <v>0</v>
      </c>
      <c r="M197" s="1633">
        <v>45190</v>
      </c>
      <c r="N197" s="952">
        <v>14989</v>
      </c>
      <c r="O197" s="1631">
        <f t="shared" si="17"/>
        <v>1189</v>
      </c>
      <c r="P197" s="952">
        <v>198.16666666666666</v>
      </c>
      <c r="Q197" s="948"/>
      <c r="R197" s="948" t="s">
        <v>3182</v>
      </c>
      <c r="S197" s="948" t="s">
        <v>3183</v>
      </c>
      <c r="T197" s="948" t="s">
        <v>3184</v>
      </c>
      <c r="U197" s="948" t="s">
        <v>2444</v>
      </c>
      <c r="V197" s="948"/>
      <c r="W197" s="952"/>
      <c r="X197" s="952"/>
      <c r="Y197" s="952"/>
      <c r="Z197" s="952"/>
      <c r="AA197" s="952"/>
      <c r="AB197" s="952">
        <f>N197</f>
        <v>14989</v>
      </c>
      <c r="AC197" s="952"/>
      <c r="AD197" s="952"/>
      <c r="AE197" s="952"/>
      <c r="AF197" s="1631"/>
      <c r="AG197" s="1631">
        <f t="shared" si="15"/>
        <v>0</v>
      </c>
      <c r="AH197" s="952"/>
    </row>
    <row r="198" spans="2:34">
      <c r="B198" s="963">
        <v>198</v>
      </c>
      <c r="C198" s="950">
        <v>45231</v>
      </c>
      <c r="D198" s="949">
        <v>45184</v>
      </c>
      <c r="E198" s="948" t="s">
        <v>443</v>
      </c>
      <c r="F198" s="948" t="s">
        <v>442</v>
      </c>
      <c r="G198" s="948" t="s">
        <v>2380</v>
      </c>
      <c r="H198" s="948" t="s">
        <v>3185</v>
      </c>
      <c r="I198" s="952">
        <v>200</v>
      </c>
      <c r="J198" s="952">
        <v>200</v>
      </c>
      <c r="K198" s="952">
        <v>0</v>
      </c>
      <c r="L198" s="952">
        <v>0</v>
      </c>
      <c r="M198" s="1633">
        <v>45190</v>
      </c>
      <c r="N198" s="952">
        <v>695</v>
      </c>
      <c r="O198" s="1631">
        <f t="shared" si="17"/>
        <v>495</v>
      </c>
      <c r="P198" s="952">
        <v>82.5</v>
      </c>
      <c r="Q198" s="948"/>
      <c r="R198" s="948" t="s">
        <v>3186</v>
      </c>
      <c r="S198" s="948" t="s">
        <v>3187</v>
      </c>
      <c r="T198" s="948" t="s">
        <v>3188</v>
      </c>
      <c r="U198" s="948" t="s">
        <v>2444</v>
      </c>
      <c r="V198" s="948"/>
      <c r="W198" s="952"/>
      <c r="X198" s="952"/>
      <c r="Y198" s="952"/>
      <c r="Z198" s="952"/>
      <c r="AA198" s="952"/>
      <c r="AB198" s="952"/>
      <c r="AC198" s="952"/>
      <c r="AD198" s="952"/>
      <c r="AE198" s="952">
        <f>N198</f>
        <v>695</v>
      </c>
      <c r="AF198" s="1631"/>
      <c r="AG198" s="1631">
        <f t="shared" si="15"/>
        <v>0</v>
      </c>
      <c r="AH198" s="952"/>
    </row>
    <row r="199" spans="2:34">
      <c r="B199" s="969">
        <v>158</v>
      </c>
      <c r="C199" s="950">
        <v>45231</v>
      </c>
      <c r="D199" s="949">
        <v>45167</v>
      </c>
      <c r="E199" s="948" t="s">
        <v>348</v>
      </c>
      <c r="F199" s="948" t="s">
        <v>387</v>
      </c>
      <c r="G199" s="948" t="s">
        <v>3189</v>
      </c>
      <c r="H199" s="948" t="s">
        <v>3190</v>
      </c>
      <c r="I199" s="952">
        <v>1405</v>
      </c>
      <c r="J199" s="952">
        <v>1405</v>
      </c>
      <c r="K199" s="952">
        <v>0</v>
      </c>
      <c r="L199" s="952">
        <v>0</v>
      </c>
      <c r="M199" s="1633">
        <v>45195</v>
      </c>
      <c r="N199" s="952">
        <v>2989</v>
      </c>
      <c r="O199" s="1631">
        <f t="shared" si="17"/>
        <v>1584</v>
      </c>
      <c r="P199" s="952">
        <v>264</v>
      </c>
      <c r="Q199" s="948"/>
      <c r="R199" s="948" t="s">
        <v>3191</v>
      </c>
      <c r="S199" s="948" t="s">
        <v>3192</v>
      </c>
      <c r="T199" s="948" t="s">
        <v>3193</v>
      </c>
      <c r="U199" s="948" t="s">
        <v>2444</v>
      </c>
      <c r="V199" s="948"/>
      <c r="W199" s="952"/>
      <c r="X199" s="952"/>
      <c r="Y199" s="952"/>
      <c r="Z199" s="952"/>
      <c r="AA199" s="952"/>
      <c r="AB199" s="952">
        <f t="shared" ref="AB199:AB211" si="20">N199</f>
        <v>2989</v>
      </c>
      <c r="AC199" s="952"/>
      <c r="AD199" s="952"/>
      <c r="AE199" s="952"/>
      <c r="AF199" s="1631"/>
      <c r="AG199" s="1631">
        <f t="shared" si="15"/>
        <v>0</v>
      </c>
      <c r="AH199" s="952"/>
    </row>
    <row r="200" spans="2:34">
      <c r="B200" s="963">
        <v>196</v>
      </c>
      <c r="C200" s="950">
        <v>45231</v>
      </c>
      <c r="D200" s="949">
        <v>45229</v>
      </c>
      <c r="E200" s="948" t="s">
        <v>348</v>
      </c>
      <c r="F200" s="948" t="s">
        <v>432</v>
      </c>
      <c r="G200" s="948" t="s">
        <v>2389</v>
      </c>
      <c r="H200" s="948" t="s">
        <v>3194</v>
      </c>
      <c r="I200" s="952">
        <v>720</v>
      </c>
      <c r="J200" s="952">
        <v>720</v>
      </c>
      <c r="K200" s="952">
        <v>0</v>
      </c>
      <c r="L200" s="952">
        <v>0</v>
      </c>
      <c r="M200" s="1633">
        <v>45255</v>
      </c>
      <c r="N200" s="952">
        <v>1800</v>
      </c>
      <c r="O200" s="1631">
        <f t="shared" si="17"/>
        <v>1080</v>
      </c>
      <c r="P200" s="952">
        <v>180</v>
      </c>
      <c r="Q200" s="948"/>
      <c r="R200" s="948" t="s">
        <v>3195</v>
      </c>
      <c r="S200" s="948" t="s">
        <v>3196</v>
      </c>
      <c r="T200" s="948" t="s">
        <v>3197</v>
      </c>
      <c r="U200" s="948" t="s">
        <v>2444</v>
      </c>
      <c r="V200" s="948"/>
      <c r="W200" s="952"/>
      <c r="X200" s="952"/>
      <c r="Y200" s="952"/>
      <c r="Z200" s="952"/>
      <c r="AA200" s="952"/>
      <c r="AB200" s="952">
        <f t="shared" si="20"/>
        <v>1800</v>
      </c>
      <c r="AC200" s="952"/>
      <c r="AD200" s="952"/>
      <c r="AE200" s="952"/>
      <c r="AF200" s="1631"/>
      <c r="AG200" s="1631">
        <f t="shared" si="15"/>
        <v>0</v>
      </c>
      <c r="AH200" s="952"/>
    </row>
    <row r="201" spans="2:34">
      <c r="B201" s="963">
        <v>84</v>
      </c>
      <c r="C201" s="950">
        <v>45047</v>
      </c>
      <c r="D201" s="949">
        <v>44994</v>
      </c>
      <c r="E201" s="948" t="s">
        <v>348</v>
      </c>
      <c r="F201" s="948" t="s">
        <v>398</v>
      </c>
      <c r="G201" s="948" t="s">
        <v>2389</v>
      </c>
      <c r="H201" s="948" t="s">
        <v>3198</v>
      </c>
      <c r="I201" s="952">
        <v>1300</v>
      </c>
      <c r="J201" s="952">
        <v>1300</v>
      </c>
      <c r="K201" s="952">
        <v>0</v>
      </c>
      <c r="L201" s="952">
        <v>0</v>
      </c>
      <c r="M201" s="1633">
        <v>45020</v>
      </c>
      <c r="N201" s="952">
        <v>1450</v>
      </c>
      <c r="O201" s="1631">
        <f t="shared" si="17"/>
        <v>150</v>
      </c>
      <c r="P201" s="952">
        <v>25</v>
      </c>
      <c r="Q201" s="948"/>
      <c r="R201" s="948" t="s">
        <v>3199</v>
      </c>
      <c r="S201" s="948" t="s">
        <v>3200</v>
      </c>
      <c r="T201" s="948" t="s">
        <v>3201</v>
      </c>
      <c r="U201" s="948" t="s">
        <v>2444</v>
      </c>
      <c r="V201" s="948"/>
      <c r="W201" s="952"/>
      <c r="X201" s="952"/>
      <c r="Y201" s="952"/>
      <c r="Z201" s="952"/>
      <c r="AA201" s="952"/>
      <c r="AB201" s="952">
        <f t="shared" si="20"/>
        <v>1450</v>
      </c>
      <c r="AC201" s="952"/>
      <c r="AD201" s="952"/>
      <c r="AE201" s="952"/>
      <c r="AF201" s="1631"/>
      <c r="AG201" s="1631">
        <f t="shared" ref="AG201:AG238" si="21">N201-SUM(Z201:AF201)+X201+Y201</f>
        <v>0</v>
      </c>
      <c r="AH201" s="952"/>
    </row>
    <row r="202" spans="2:34">
      <c r="B202" s="963">
        <v>221</v>
      </c>
      <c r="C202" s="950">
        <v>45231</v>
      </c>
      <c r="D202" s="949">
        <v>45170</v>
      </c>
      <c r="E202" s="948" t="s">
        <v>295</v>
      </c>
      <c r="F202" s="948" t="s">
        <v>294</v>
      </c>
      <c r="G202" s="948" t="s">
        <v>2387</v>
      </c>
      <c r="H202" s="948" t="s">
        <v>3202</v>
      </c>
      <c r="I202" s="952">
        <v>5200</v>
      </c>
      <c r="J202" s="952">
        <v>5200</v>
      </c>
      <c r="K202" s="952">
        <v>0</v>
      </c>
      <c r="L202" s="952">
        <v>0</v>
      </c>
      <c r="M202" s="1633">
        <v>45196</v>
      </c>
      <c r="N202" s="952">
        <v>5989</v>
      </c>
      <c r="O202" s="1631">
        <f t="shared" si="17"/>
        <v>789</v>
      </c>
      <c r="P202" s="952">
        <v>131.5</v>
      </c>
      <c r="Q202" s="948"/>
      <c r="R202" s="948" t="s">
        <v>3203</v>
      </c>
      <c r="S202" s="948" t="s">
        <v>3204</v>
      </c>
      <c r="T202" s="948" t="s">
        <v>3205</v>
      </c>
      <c r="U202" s="948" t="s">
        <v>2444</v>
      </c>
      <c r="V202" s="948"/>
      <c r="W202" s="952"/>
      <c r="X202" s="952"/>
      <c r="Y202" s="952"/>
      <c r="Z202" s="952"/>
      <c r="AA202" s="952"/>
      <c r="AB202" s="952">
        <f t="shared" si="20"/>
        <v>5989</v>
      </c>
      <c r="AC202" s="952"/>
      <c r="AD202" s="952"/>
      <c r="AE202" s="952"/>
      <c r="AF202" s="1631"/>
      <c r="AG202" s="1631">
        <f t="shared" si="21"/>
        <v>0</v>
      </c>
      <c r="AH202" s="952"/>
    </row>
    <row r="203" spans="2:34">
      <c r="B203" s="963">
        <v>202</v>
      </c>
      <c r="C203" s="950">
        <v>45231</v>
      </c>
      <c r="D203" s="949">
        <v>45183</v>
      </c>
      <c r="E203" s="948" t="s">
        <v>126</v>
      </c>
      <c r="F203" s="948" t="s">
        <v>125</v>
      </c>
      <c r="G203" s="948" t="s">
        <v>2382</v>
      </c>
      <c r="H203" s="948" t="s">
        <v>3206</v>
      </c>
      <c r="I203" s="952">
        <v>2350</v>
      </c>
      <c r="J203" s="952">
        <v>2350</v>
      </c>
      <c r="K203" s="952">
        <v>0</v>
      </c>
      <c r="L203" s="952">
        <v>0</v>
      </c>
      <c r="M203" s="1633">
        <v>45197</v>
      </c>
      <c r="N203" s="952">
        <v>2900</v>
      </c>
      <c r="O203" s="1631">
        <f t="shared" si="17"/>
        <v>550</v>
      </c>
      <c r="P203" s="952">
        <v>91.666666666666671</v>
      </c>
      <c r="Q203" s="948"/>
      <c r="R203" s="948" t="s">
        <v>3207</v>
      </c>
      <c r="S203" s="948" t="s">
        <v>3208</v>
      </c>
      <c r="T203" s="948" t="s">
        <v>3209</v>
      </c>
      <c r="U203" s="948" t="s">
        <v>2444</v>
      </c>
      <c r="V203" s="948"/>
      <c r="W203" s="952"/>
      <c r="X203" s="952"/>
      <c r="Y203" s="952"/>
      <c r="Z203" s="952"/>
      <c r="AA203" s="952"/>
      <c r="AB203" s="952">
        <f t="shared" si="20"/>
        <v>2900</v>
      </c>
      <c r="AC203" s="952"/>
      <c r="AD203" s="952"/>
      <c r="AE203" s="952"/>
      <c r="AF203" s="1631"/>
      <c r="AG203" s="1631">
        <f t="shared" si="21"/>
        <v>0</v>
      </c>
      <c r="AH203" s="952"/>
    </row>
    <row r="204" spans="2:34">
      <c r="B204" s="969">
        <v>157</v>
      </c>
      <c r="C204" s="950">
        <v>45231</v>
      </c>
      <c r="D204" s="949">
        <v>44901</v>
      </c>
      <c r="E204" s="948" t="s">
        <v>348</v>
      </c>
      <c r="F204" s="948" t="s">
        <v>122</v>
      </c>
      <c r="G204" s="948" t="s">
        <v>2401</v>
      </c>
      <c r="H204" s="948" t="s">
        <v>3210</v>
      </c>
      <c r="I204" s="952">
        <v>1000</v>
      </c>
      <c r="J204" s="952">
        <v>1000</v>
      </c>
      <c r="K204" s="952">
        <v>0</v>
      </c>
      <c r="L204" s="952">
        <v>0</v>
      </c>
      <c r="M204" s="1633">
        <v>45199</v>
      </c>
      <c r="N204" s="952">
        <v>4300</v>
      </c>
      <c r="O204" s="1631">
        <f t="shared" si="17"/>
        <v>3300</v>
      </c>
      <c r="P204" s="952">
        <v>550</v>
      </c>
      <c r="Q204" s="948"/>
      <c r="R204" s="948" t="s">
        <v>3211</v>
      </c>
      <c r="S204" s="948" t="s">
        <v>3212</v>
      </c>
      <c r="T204" s="948" t="s">
        <v>3213</v>
      </c>
      <c r="U204" s="948" t="s">
        <v>2444</v>
      </c>
      <c r="V204" s="948"/>
      <c r="W204" s="952"/>
      <c r="X204" s="952"/>
      <c r="Y204" s="952"/>
      <c r="Z204" s="952"/>
      <c r="AA204" s="952"/>
      <c r="AB204" s="952">
        <f t="shared" si="20"/>
        <v>4300</v>
      </c>
      <c r="AC204" s="952"/>
      <c r="AD204" s="952"/>
      <c r="AE204" s="952"/>
      <c r="AF204" s="1631"/>
      <c r="AG204" s="1631">
        <f t="shared" si="21"/>
        <v>0</v>
      </c>
      <c r="AH204" s="952"/>
    </row>
    <row r="205" spans="2:34">
      <c r="B205" s="963">
        <v>173</v>
      </c>
      <c r="C205" s="950">
        <v>45231</v>
      </c>
      <c r="D205" s="949">
        <v>45175</v>
      </c>
      <c r="E205" s="948" t="s">
        <v>307</v>
      </c>
      <c r="F205" s="948" t="s">
        <v>306</v>
      </c>
      <c r="G205" s="948" t="s">
        <v>2597</v>
      </c>
      <c r="H205" s="948" t="s">
        <v>3214</v>
      </c>
      <c r="I205" s="952">
        <v>3500</v>
      </c>
      <c r="J205" s="952">
        <v>3500</v>
      </c>
      <c r="K205" s="952">
        <v>0</v>
      </c>
      <c r="L205" s="952">
        <v>0</v>
      </c>
      <c r="M205" s="1633">
        <v>45211</v>
      </c>
      <c r="N205" s="952">
        <v>3889</v>
      </c>
      <c r="O205" s="1631">
        <f t="shared" si="17"/>
        <v>389</v>
      </c>
      <c r="P205" s="952">
        <v>64.833333333333329</v>
      </c>
      <c r="Q205" s="948"/>
      <c r="R205" s="948" t="s">
        <v>3215</v>
      </c>
      <c r="S205" s="948"/>
      <c r="T205" s="948" t="s">
        <v>3216</v>
      </c>
      <c r="U205" s="948" t="s">
        <v>2444</v>
      </c>
      <c r="V205" s="948"/>
      <c r="W205" s="952"/>
      <c r="X205" s="952"/>
      <c r="Y205" s="952"/>
      <c r="Z205" s="952"/>
      <c r="AA205" s="952"/>
      <c r="AB205" s="952">
        <f t="shared" si="20"/>
        <v>3889</v>
      </c>
      <c r="AC205" s="952"/>
      <c r="AD205" s="952"/>
      <c r="AE205" s="952"/>
      <c r="AF205" s="1631"/>
      <c r="AG205" s="1631">
        <f t="shared" si="21"/>
        <v>0</v>
      </c>
      <c r="AH205" s="952"/>
    </row>
    <row r="206" spans="2:34">
      <c r="B206" s="963">
        <v>148</v>
      </c>
      <c r="C206" s="950">
        <v>45139</v>
      </c>
      <c r="D206" s="949">
        <v>45084</v>
      </c>
      <c r="E206" s="948" t="s">
        <v>317</v>
      </c>
      <c r="F206" s="948" t="s">
        <v>316</v>
      </c>
      <c r="G206" s="948" t="s">
        <v>2389</v>
      </c>
      <c r="H206" s="948" t="s">
        <v>3217</v>
      </c>
      <c r="I206" s="952">
        <v>1400</v>
      </c>
      <c r="J206" s="952">
        <v>1400</v>
      </c>
      <c r="K206" s="952">
        <v>0</v>
      </c>
      <c r="L206" s="952">
        <v>0</v>
      </c>
      <c r="M206" s="1633">
        <v>45106</v>
      </c>
      <c r="N206" s="952">
        <v>1789</v>
      </c>
      <c r="O206" s="1631">
        <f t="shared" ref="O206:O232" si="22">N206-I206</f>
        <v>389</v>
      </c>
      <c r="P206" s="952">
        <v>64.833333333333329</v>
      </c>
      <c r="Q206" s="948"/>
      <c r="R206" s="948" t="s">
        <v>3218</v>
      </c>
      <c r="S206" s="948"/>
      <c r="T206" s="948" t="s">
        <v>3219</v>
      </c>
      <c r="U206" s="948" t="s">
        <v>2444</v>
      </c>
      <c r="V206" s="948"/>
      <c r="W206" s="952"/>
      <c r="X206" s="952"/>
      <c r="Y206" s="952"/>
      <c r="Z206" s="952"/>
      <c r="AA206" s="952"/>
      <c r="AB206" s="952">
        <f t="shared" si="20"/>
        <v>1789</v>
      </c>
      <c r="AC206" s="952"/>
      <c r="AD206" s="952"/>
      <c r="AE206" s="952"/>
      <c r="AF206" s="1631"/>
      <c r="AG206" s="1631">
        <f t="shared" si="21"/>
        <v>0</v>
      </c>
      <c r="AH206" s="952"/>
    </row>
    <row r="207" spans="2:34">
      <c r="B207" s="963">
        <v>203</v>
      </c>
      <c r="C207" s="950">
        <v>45231</v>
      </c>
      <c r="D207" s="949">
        <v>45187</v>
      </c>
      <c r="E207" s="948" t="s">
        <v>347</v>
      </c>
      <c r="F207" s="948" t="s">
        <v>346</v>
      </c>
      <c r="G207" s="948" t="s">
        <v>2382</v>
      </c>
      <c r="H207" s="948" t="s">
        <v>3220</v>
      </c>
      <c r="I207" s="952">
        <v>1850</v>
      </c>
      <c r="J207" s="952">
        <v>1850</v>
      </c>
      <c r="K207" s="952">
        <v>0</v>
      </c>
      <c r="L207" s="952">
        <v>0</v>
      </c>
      <c r="M207" s="1633">
        <v>45202</v>
      </c>
      <c r="N207" s="952">
        <v>2400</v>
      </c>
      <c r="O207" s="1631">
        <f t="shared" si="22"/>
        <v>550</v>
      </c>
      <c r="P207" s="952">
        <v>91.666666666666671</v>
      </c>
      <c r="Q207" s="948"/>
      <c r="R207" s="948" t="s">
        <v>3221</v>
      </c>
      <c r="S207" s="948" t="s">
        <v>3222</v>
      </c>
      <c r="T207" s="948" t="s">
        <v>3223</v>
      </c>
      <c r="U207" s="948" t="s">
        <v>2444</v>
      </c>
      <c r="V207" s="948"/>
      <c r="W207" s="952"/>
      <c r="X207" s="952"/>
      <c r="Y207" s="952"/>
      <c r="Z207" s="952"/>
      <c r="AA207" s="952"/>
      <c r="AB207" s="952">
        <f t="shared" si="20"/>
        <v>2400</v>
      </c>
      <c r="AC207" s="952"/>
      <c r="AD207" s="952"/>
      <c r="AE207" s="952"/>
      <c r="AF207" s="1631"/>
      <c r="AG207" s="1631">
        <f t="shared" si="21"/>
        <v>0</v>
      </c>
      <c r="AH207" s="952"/>
    </row>
    <row r="208" spans="2:34">
      <c r="B208" s="963">
        <v>192</v>
      </c>
      <c r="C208" s="950">
        <v>45231</v>
      </c>
      <c r="D208" s="949">
        <v>45189</v>
      </c>
      <c r="E208" s="948" t="s">
        <v>315</v>
      </c>
      <c r="F208" s="948" t="s">
        <v>314</v>
      </c>
      <c r="G208" s="948" t="s">
        <v>2490</v>
      </c>
      <c r="H208" s="948" t="s">
        <v>3224</v>
      </c>
      <c r="I208" s="952">
        <v>2400</v>
      </c>
      <c r="J208" s="952">
        <v>2400</v>
      </c>
      <c r="K208" s="952">
        <v>0</v>
      </c>
      <c r="L208" s="952">
        <v>0</v>
      </c>
      <c r="M208" s="1633">
        <v>45196</v>
      </c>
      <c r="N208" s="952">
        <v>2989</v>
      </c>
      <c r="O208" s="1631">
        <f t="shared" si="22"/>
        <v>589</v>
      </c>
      <c r="P208" s="952">
        <v>98.166666666666671</v>
      </c>
      <c r="Q208" s="948"/>
      <c r="R208" s="948" t="s">
        <v>3225</v>
      </c>
      <c r="S208" s="948" t="s">
        <v>3226</v>
      </c>
      <c r="T208" s="948" t="s">
        <v>3227</v>
      </c>
      <c r="U208" s="948" t="s">
        <v>2444</v>
      </c>
      <c r="V208" s="948"/>
      <c r="W208" s="952"/>
      <c r="X208" s="952"/>
      <c r="Y208" s="952"/>
      <c r="Z208" s="952"/>
      <c r="AA208" s="952"/>
      <c r="AB208" s="952">
        <f t="shared" si="20"/>
        <v>2989</v>
      </c>
      <c r="AC208" s="952"/>
      <c r="AD208" s="952"/>
      <c r="AE208" s="952"/>
      <c r="AF208" s="1631"/>
      <c r="AG208" s="1631">
        <f t="shared" si="21"/>
        <v>0</v>
      </c>
      <c r="AH208" s="952"/>
    </row>
    <row r="209" spans="2:34">
      <c r="B209" s="969">
        <v>85</v>
      </c>
      <c r="C209" s="950">
        <v>45047</v>
      </c>
      <c r="D209" s="949">
        <v>45009</v>
      </c>
      <c r="E209" s="948" t="s">
        <v>348</v>
      </c>
      <c r="F209" s="948" t="s">
        <v>399</v>
      </c>
      <c r="G209" s="948" t="s">
        <v>3228</v>
      </c>
      <c r="H209" s="948" t="s">
        <v>3229</v>
      </c>
      <c r="I209" s="952">
        <v>1000</v>
      </c>
      <c r="J209" s="952">
        <v>1000</v>
      </c>
      <c r="K209" s="952">
        <v>0</v>
      </c>
      <c r="L209" s="952">
        <v>0</v>
      </c>
      <c r="M209" s="1633">
        <v>45076</v>
      </c>
      <c r="N209" s="952">
        <v>2989</v>
      </c>
      <c r="O209" s="1631">
        <f t="shared" si="22"/>
        <v>1989</v>
      </c>
      <c r="P209" s="952">
        <v>331.5</v>
      </c>
      <c r="Q209" s="948" t="s">
        <v>2620</v>
      </c>
      <c r="R209" s="948" t="s">
        <v>3230</v>
      </c>
      <c r="S209" s="948" t="s">
        <v>3229</v>
      </c>
      <c r="T209" s="948" t="s">
        <v>3201</v>
      </c>
      <c r="U209" s="948" t="s">
        <v>2444</v>
      </c>
      <c r="V209" s="948"/>
      <c r="W209" s="952"/>
      <c r="X209" s="952"/>
      <c r="Y209" s="952"/>
      <c r="Z209" s="952"/>
      <c r="AA209" s="952"/>
      <c r="AB209" s="952">
        <f t="shared" si="20"/>
        <v>2989</v>
      </c>
      <c r="AC209" s="952"/>
      <c r="AD209" s="952"/>
      <c r="AE209" s="952"/>
      <c r="AF209" s="1631"/>
      <c r="AG209" s="1631">
        <f t="shared" si="21"/>
        <v>0</v>
      </c>
      <c r="AH209" s="952"/>
    </row>
    <row r="210" spans="2:34">
      <c r="B210" s="963">
        <v>229</v>
      </c>
      <c r="C210" s="950">
        <v>45231</v>
      </c>
      <c r="D210" s="949">
        <v>45187</v>
      </c>
      <c r="E210" s="948" t="s">
        <v>287</v>
      </c>
      <c r="F210" s="948" t="s">
        <v>286</v>
      </c>
      <c r="G210" s="948" t="s">
        <v>2382</v>
      </c>
      <c r="H210" s="948" t="s">
        <v>3231</v>
      </c>
      <c r="I210" s="952">
        <v>1200</v>
      </c>
      <c r="J210" s="952">
        <v>1200</v>
      </c>
      <c r="K210" s="952">
        <v>0</v>
      </c>
      <c r="L210" s="952">
        <v>0</v>
      </c>
      <c r="M210" s="1633">
        <v>45250</v>
      </c>
      <c r="N210" s="952">
        <v>1180</v>
      </c>
      <c r="O210" s="1631">
        <f t="shared" si="22"/>
        <v>-20</v>
      </c>
      <c r="P210" s="952"/>
      <c r="Q210" s="948"/>
      <c r="R210" s="948" t="s">
        <v>3232</v>
      </c>
      <c r="S210" s="948" t="s">
        <v>3233</v>
      </c>
      <c r="T210" s="948" t="s">
        <v>3234</v>
      </c>
      <c r="U210" s="948" t="s">
        <v>2444</v>
      </c>
      <c r="V210" s="948"/>
      <c r="W210" s="952"/>
      <c r="X210" s="952"/>
      <c r="Y210" s="952"/>
      <c r="Z210" s="952"/>
      <c r="AA210" s="952"/>
      <c r="AB210" s="952">
        <f t="shared" si="20"/>
        <v>1180</v>
      </c>
      <c r="AC210" s="952"/>
      <c r="AD210" s="952"/>
      <c r="AE210" s="952"/>
      <c r="AF210" s="1631"/>
      <c r="AG210" s="1631">
        <f t="shared" si="21"/>
        <v>0</v>
      </c>
      <c r="AH210" s="952"/>
    </row>
    <row r="211" spans="2:34">
      <c r="B211" s="963">
        <v>169</v>
      </c>
      <c r="C211" s="950">
        <v>45231</v>
      </c>
      <c r="D211" s="949">
        <v>45187</v>
      </c>
      <c r="E211" s="948" t="s">
        <v>299</v>
      </c>
      <c r="F211" s="948" t="s">
        <v>298</v>
      </c>
      <c r="G211" s="948" t="s">
        <v>2380</v>
      </c>
      <c r="H211" s="948" t="s">
        <v>3235</v>
      </c>
      <c r="I211" s="952">
        <v>1800</v>
      </c>
      <c r="J211" s="952">
        <v>1800</v>
      </c>
      <c r="K211" s="952">
        <v>0</v>
      </c>
      <c r="L211" s="952">
        <v>0</v>
      </c>
      <c r="M211" s="1633">
        <v>45206</v>
      </c>
      <c r="N211" s="952">
        <v>2189</v>
      </c>
      <c r="O211" s="1631">
        <f t="shared" si="22"/>
        <v>389</v>
      </c>
      <c r="P211" s="952">
        <v>64.833333333333329</v>
      </c>
      <c r="Q211" s="948"/>
      <c r="R211" s="948" t="s">
        <v>3236</v>
      </c>
      <c r="S211" s="948" t="s">
        <v>3237</v>
      </c>
      <c r="T211" s="948" t="s">
        <v>3238</v>
      </c>
      <c r="U211" s="948" t="s">
        <v>2444</v>
      </c>
      <c r="V211" s="948"/>
      <c r="W211" s="952"/>
      <c r="X211" s="952"/>
      <c r="Y211" s="952"/>
      <c r="Z211" s="952"/>
      <c r="AA211" s="952"/>
      <c r="AB211" s="952">
        <f t="shared" si="20"/>
        <v>2189</v>
      </c>
      <c r="AC211" s="952"/>
      <c r="AD211" s="952"/>
      <c r="AE211" s="952"/>
      <c r="AF211" s="1631"/>
      <c r="AG211" s="1631">
        <f t="shared" si="21"/>
        <v>0</v>
      </c>
      <c r="AH211" s="952"/>
    </row>
    <row r="212" spans="2:34">
      <c r="B212" s="963">
        <v>211</v>
      </c>
      <c r="C212" s="950">
        <v>45231</v>
      </c>
      <c r="D212" s="949">
        <v>45184</v>
      </c>
      <c r="E212" s="948" t="s">
        <v>341</v>
      </c>
      <c r="F212" s="948" t="s">
        <v>340</v>
      </c>
      <c r="G212" s="948" t="s">
        <v>2380</v>
      </c>
      <c r="H212" s="948" t="s">
        <v>3239</v>
      </c>
      <c r="I212" s="952">
        <v>600</v>
      </c>
      <c r="J212" s="952">
        <v>600</v>
      </c>
      <c r="K212" s="952">
        <v>0</v>
      </c>
      <c r="L212" s="952">
        <v>0</v>
      </c>
      <c r="M212" s="1633">
        <v>45211</v>
      </c>
      <c r="N212" s="952">
        <v>720</v>
      </c>
      <c r="O212" s="1631">
        <f t="shared" si="22"/>
        <v>120</v>
      </c>
      <c r="P212" s="952">
        <v>20</v>
      </c>
      <c r="Q212" s="948"/>
      <c r="R212" s="948" t="s">
        <v>3240</v>
      </c>
      <c r="S212" s="948" t="s">
        <v>3241</v>
      </c>
      <c r="T212" s="948" t="s">
        <v>3242</v>
      </c>
      <c r="U212" s="948" t="s">
        <v>2444</v>
      </c>
      <c r="V212" s="948"/>
      <c r="W212" s="952"/>
      <c r="X212" s="952"/>
      <c r="Y212" s="952"/>
      <c r="Z212" s="952"/>
      <c r="AA212" s="952"/>
      <c r="AB212" s="952">
        <f>N212-120</f>
        <v>600</v>
      </c>
      <c r="AC212" s="952"/>
      <c r="AD212" s="952"/>
      <c r="AE212" s="952">
        <v>120</v>
      </c>
      <c r="AF212" s="1631"/>
      <c r="AG212" s="1631">
        <f t="shared" si="21"/>
        <v>0</v>
      </c>
      <c r="AH212" s="952"/>
    </row>
    <row r="213" spans="2:34">
      <c r="B213" s="963">
        <v>86</v>
      </c>
      <c r="C213" s="950">
        <v>45047</v>
      </c>
      <c r="D213" s="949">
        <v>44999</v>
      </c>
      <c r="E213" s="948" t="s">
        <v>271</v>
      </c>
      <c r="F213" s="948" t="s">
        <v>270</v>
      </c>
      <c r="G213" s="948" t="s">
        <v>2382</v>
      </c>
      <c r="H213" s="948" t="s">
        <v>3243</v>
      </c>
      <c r="I213" s="952">
        <v>420</v>
      </c>
      <c r="J213" s="952">
        <v>420</v>
      </c>
      <c r="K213" s="952">
        <v>0</v>
      </c>
      <c r="L213" s="952">
        <v>0</v>
      </c>
      <c r="M213" s="1633">
        <v>44999</v>
      </c>
      <c r="N213" s="952">
        <v>490</v>
      </c>
      <c r="O213" s="1631">
        <f t="shared" si="22"/>
        <v>70</v>
      </c>
      <c r="P213" s="952">
        <v>11.666666666666666</v>
      </c>
      <c r="Q213" s="948"/>
      <c r="R213" s="948" t="s">
        <v>3244</v>
      </c>
      <c r="S213" s="948"/>
      <c r="T213" s="948" t="s">
        <v>3245</v>
      </c>
      <c r="U213" s="948" t="s">
        <v>2444</v>
      </c>
      <c r="V213" s="948"/>
      <c r="W213" s="952"/>
      <c r="X213" s="952"/>
      <c r="Y213" s="952"/>
      <c r="Z213" s="952"/>
      <c r="AA213" s="952"/>
      <c r="AB213" s="952">
        <f t="shared" ref="AB213:AB220" si="23">N213</f>
        <v>490</v>
      </c>
      <c r="AC213" s="952"/>
      <c r="AD213" s="952"/>
      <c r="AE213" s="952"/>
      <c r="AF213" s="1631"/>
      <c r="AG213" s="1631">
        <f t="shared" si="21"/>
        <v>0</v>
      </c>
      <c r="AH213" s="952"/>
    </row>
    <row r="214" spans="2:34">
      <c r="B214" s="969">
        <v>87</v>
      </c>
      <c r="C214" s="950">
        <v>45047</v>
      </c>
      <c r="D214" s="949">
        <v>44992</v>
      </c>
      <c r="E214" s="948" t="s">
        <v>301</v>
      </c>
      <c r="F214" s="948" t="s">
        <v>300</v>
      </c>
      <c r="G214" s="948" t="s">
        <v>2389</v>
      </c>
      <c r="H214" s="948" t="s">
        <v>3246</v>
      </c>
      <c r="I214" s="952">
        <v>5500</v>
      </c>
      <c r="J214" s="952">
        <v>5500</v>
      </c>
      <c r="K214" s="952">
        <v>0</v>
      </c>
      <c r="L214" s="952">
        <v>0</v>
      </c>
      <c r="M214" s="1633">
        <v>45024</v>
      </c>
      <c r="N214" s="952">
        <v>5989</v>
      </c>
      <c r="O214" s="1631">
        <f t="shared" si="22"/>
        <v>489</v>
      </c>
      <c r="P214" s="952">
        <v>81.5</v>
      </c>
      <c r="Q214" s="948" t="s">
        <v>2620</v>
      </c>
      <c r="R214" s="948" t="s">
        <v>3247</v>
      </c>
      <c r="S214" s="948" t="s">
        <v>3248</v>
      </c>
      <c r="T214" s="948" t="s">
        <v>3249</v>
      </c>
      <c r="U214" s="948" t="s">
        <v>2444</v>
      </c>
      <c r="V214" s="948"/>
      <c r="W214" s="952"/>
      <c r="X214" s="952"/>
      <c r="Y214" s="952"/>
      <c r="Z214" s="952"/>
      <c r="AA214" s="952"/>
      <c r="AB214" s="952">
        <f t="shared" si="23"/>
        <v>5989</v>
      </c>
      <c r="AC214" s="952"/>
      <c r="AD214" s="952"/>
      <c r="AE214" s="952"/>
      <c r="AF214" s="1631"/>
      <c r="AG214" s="1631">
        <f t="shared" si="21"/>
        <v>0</v>
      </c>
      <c r="AH214" s="952"/>
    </row>
    <row r="215" spans="2:34">
      <c r="B215" s="963">
        <v>200</v>
      </c>
      <c r="C215" s="950">
        <v>45231</v>
      </c>
      <c r="D215" s="949">
        <v>45191</v>
      </c>
      <c r="E215" s="948" t="s">
        <v>348</v>
      </c>
      <c r="F215" s="948" t="s">
        <v>421</v>
      </c>
      <c r="G215" s="948" t="s">
        <v>2389</v>
      </c>
      <c r="H215" s="948" t="s">
        <v>3250</v>
      </c>
      <c r="I215" s="952">
        <v>1740</v>
      </c>
      <c r="J215" s="952">
        <v>1740</v>
      </c>
      <c r="K215" s="952">
        <v>0</v>
      </c>
      <c r="L215" s="952">
        <v>0</v>
      </c>
      <c r="M215" s="1633">
        <v>45212</v>
      </c>
      <c r="N215" s="952">
        <v>1900</v>
      </c>
      <c r="O215" s="1631">
        <f t="shared" si="22"/>
        <v>160</v>
      </c>
      <c r="P215" s="952">
        <v>26.666666666666668</v>
      </c>
      <c r="Q215" s="948"/>
      <c r="R215" s="948" t="s">
        <v>3251</v>
      </c>
      <c r="S215" s="948" t="s">
        <v>3252</v>
      </c>
      <c r="T215" s="948" t="s">
        <v>3253</v>
      </c>
      <c r="U215" s="948" t="s">
        <v>2444</v>
      </c>
      <c r="V215" s="948"/>
      <c r="W215" s="952"/>
      <c r="X215" s="952"/>
      <c r="Y215" s="952"/>
      <c r="Z215" s="952"/>
      <c r="AA215" s="952"/>
      <c r="AB215" s="952">
        <f t="shared" si="23"/>
        <v>1900</v>
      </c>
      <c r="AC215" s="952"/>
      <c r="AD215" s="952"/>
      <c r="AE215" s="952"/>
      <c r="AF215" s="1631"/>
      <c r="AG215" s="1631">
        <f t="shared" si="21"/>
        <v>0</v>
      </c>
      <c r="AH215" s="952"/>
    </row>
    <row r="216" spans="2:34">
      <c r="B216" s="963">
        <v>16</v>
      </c>
      <c r="C216" s="964">
        <v>44958</v>
      </c>
      <c r="D216" s="949">
        <v>44901</v>
      </c>
      <c r="E216" s="948" t="s">
        <v>115</v>
      </c>
      <c r="F216" s="948" t="s">
        <v>114</v>
      </c>
      <c r="G216" s="948" t="s">
        <v>2380</v>
      </c>
      <c r="H216" s="948" t="s">
        <v>3254</v>
      </c>
      <c r="I216" s="952">
        <v>2000</v>
      </c>
      <c r="J216" s="952">
        <v>2000</v>
      </c>
      <c r="K216" s="952">
        <v>0</v>
      </c>
      <c r="L216" s="952">
        <v>0</v>
      </c>
      <c r="M216" s="1633">
        <v>44931</v>
      </c>
      <c r="N216" s="952">
        <v>2489</v>
      </c>
      <c r="O216" s="1631">
        <f t="shared" si="22"/>
        <v>489</v>
      </c>
      <c r="P216" s="952">
        <v>81.5</v>
      </c>
      <c r="Q216" s="948" t="s">
        <v>2482</v>
      </c>
      <c r="R216" s="948" t="s">
        <v>3255</v>
      </c>
      <c r="S216" s="948"/>
      <c r="T216" s="948" t="s">
        <v>3256</v>
      </c>
      <c r="U216" s="948" t="s">
        <v>2444</v>
      </c>
      <c r="V216" s="948"/>
      <c r="W216" s="952"/>
      <c r="X216" s="952"/>
      <c r="Y216" s="952"/>
      <c r="Z216" s="952"/>
      <c r="AA216" s="952"/>
      <c r="AB216" s="952">
        <f t="shared" si="23"/>
        <v>2489</v>
      </c>
      <c r="AC216" s="952"/>
      <c r="AD216" s="952"/>
      <c r="AE216" s="952"/>
      <c r="AF216" s="1631"/>
      <c r="AG216" s="1631">
        <f t="shared" si="21"/>
        <v>0</v>
      </c>
      <c r="AH216" s="952"/>
    </row>
    <row r="217" spans="2:34">
      <c r="B217" s="963">
        <v>204</v>
      </c>
      <c r="C217" s="950">
        <v>45231</v>
      </c>
      <c r="D217" s="949">
        <v>45170</v>
      </c>
      <c r="E217" s="948" t="s">
        <v>123</v>
      </c>
      <c r="F217" s="948" t="s">
        <v>124</v>
      </c>
      <c r="G217" s="948" t="s">
        <v>2468</v>
      </c>
      <c r="H217" s="948" t="s">
        <v>3257</v>
      </c>
      <c r="I217" s="952">
        <v>1600</v>
      </c>
      <c r="J217" s="952">
        <v>1600</v>
      </c>
      <c r="K217" s="952">
        <v>0</v>
      </c>
      <c r="L217" s="952">
        <v>0</v>
      </c>
      <c r="M217" s="1633">
        <v>45223</v>
      </c>
      <c r="N217" s="952">
        <v>1700</v>
      </c>
      <c r="O217" s="1631">
        <f t="shared" si="22"/>
        <v>100</v>
      </c>
      <c r="P217" s="952">
        <v>16.666666666666668</v>
      </c>
      <c r="Q217" s="948"/>
      <c r="R217" s="948" t="s">
        <v>3258</v>
      </c>
      <c r="S217" s="948" t="s">
        <v>3259</v>
      </c>
      <c r="T217" s="948" t="s">
        <v>3260</v>
      </c>
      <c r="U217" s="948" t="s">
        <v>2444</v>
      </c>
      <c r="V217" s="948" t="s">
        <v>3261</v>
      </c>
      <c r="W217" s="952"/>
      <c r="X217" s="952"/>
      <c r="Y217" s="952"/>
      <c r="Z217" s="952"/>
      <c r="AA217" s="952"/>
      <c r="AB217" s="952">
        <f t="shared" si="23"/>
        <v>1700</v>
      </c>
      <c r="AC217" s="952"/>
      <c r="AD217" s="952"/>
      <c r="AE217" s="952"/>
      <c r="AF217" s="1631"/>
      <c r="AG217" s="1631">
        <f t="shared" si="21"/>
        <v>0</v>
      </c>
      <c r="AH217" s="952"/>
    </row>
    <row r="218" spans="2:34">
      <c r="B218" s="963">
        <v>212</v>
      </c>
      <c r="C218" s="950">
        <v>45231</v>
      </c>
      <c r="D218" s="949">
        <v>45167</v>
      </c>
      <c r="E218" s="948" t="s">
        <v>3262</v>
      </c>
      <c r="F218" s="948" t="s">
        <v>3263</v>
      </c>
      <c r="G218" s="948" t="s">
        <v>2382</v>
      </c>
      <c r="H218" s="948" t="s">
        <v>3264</v>
      </c>
      <c r="I218" s="952">
        <v>1700</v>
      </c>
      <c r="J218" s="952">
        <v>1700</v>
      </c>
      <c r="K218" s="952">
        <v>0</v>
      </c>
      <c r="L218" s="952">
        <v>0</v>
      </c>
      <c r="M218" s="1633">
        <v>45168</v>
      </c>
      <c r="N218" s="952">
        <v>1989</v>
      </c>
      <c r="O218" s="1631">
        <f t="shared" si="22"/>
        <v>289</v>
      </c>
      <c r="P218" s="952">
        <v>48.166666666666664</v>
      </c>
      <c r="Q218" s="948"/>
      <c r="R218" s="948" t="s">
        <v>3265</v>
      </c>
      <c r="S218" s="948" t="s">
        <v>3266</v>
      </c>
      <c r="T218" s="948" t="s">
        <v>3267</v>
      </c>
      <c r="U218" s="948" t="s">
        <v>2444</v>
      </c>
      <c r="V218" s="948"/>
      <c r="W218" s="952"/>
      <c r="X218" s="952"/>
      <c r="Y218" s="952"/>
      <c r="Z218" s="952"/>
      <c r="AA218" s="952"/>
      <c r="AB218" s="952">
        <f t="shared" si="23"/>
        <v>1989</v>
      </c>
      <c r="AC218" s="952"/>
      <c r="AD218" s="952"/>
      <c r="AE218" s="952"/>
      <c r="AF218" s="1631"/>
      <c r="AG218" s="1631">
        <f t="shared" si="21"/>
        <v>0</v>
      </c>
      <c r="AH218" s="952"/>
    </row>
    <row r="219" spans="2:34">
      <c r="B219" s="969">
        <v>50</v>
      </c>
      <c r="C219" s="950">
        <v>45047</v>
      </c>
      <c r="D219" s="949">
        <v>44954</v>
      </c>
      <c r="E219" s="948" t="s">
        <v>348</v>
      </c>
      <c r="F219" s="948" t="s">
        <v>122</v>
      </c>
      <c r="G219" s="948" t="s">
        <v>2530</v>
      </c>
      <c r="H219" s="948" t="s">
        <v>3268</v>
      </c>
      <c r="I219" s="952">
        <v>800</v>
      </c>
      <c r="J219" s="952">
        <v>800</v>
      </c>
      <c r="K219" s="952">
        <v>0</v>
      </c>
      <c r="L219" s="952">
        <v>0</v>
      </c>
      <c r="M219" s="1633">
        <v>45007</v>
      </c>
      <c r="N219" s="952">
        <v>1650</v>
      </c>
      <c r="O219" s="1631">
        <f t="shared" si="22"/>
        <v>850</v>
      </c>
      <c r="P219" s="952">
        <v>141.66666666666666</v>
      </c>
      <c r="Q219" s="948" t="s">
        <v>2482</v>
      </c>
      <c r="R219" s="948" t="s">
        <v>3269</v>
      </c>
      <c r="S219" s="948" t="s">
        <v>3270</v>
      </c>
      <c r="T219" s="948" t="s">
        <v>3271</v>
      </c>
      <c r="U219" s="948" t="s">
        <v>2444</v>
      </c>
      <c r="V219" s="948"/>
      <c r="W219" s="952"/>
      <c r="X219" s="952"/>
      <c r="Y219" s="952"/>
      <c r="Z219" s="952"/>
      <c r="AA219" s="952"/>
      <c r="AB219" s="952">
        <f t="shared" si="23"/>
        <v>1650</v>
      </c>
      <c r="AC219" s="952"/>
      <c r="AD219" s="952"/>
      <c r="AE219" s="952"/>
      <c r="AF219" s="1631"/>
      <c r="AG219" s="1631">
        <f t="shared" si="21"/>
        <v>0</v>
      </c>
      <c r="AH219" s="952"/>
    </row>
    <row r="220" spans="2:34">
      <c r="B220" s="963">
        <v>44</v>
      </c>
      <c r="C220" s="950">
        <v>45047</v>
      </c>
      <c r="D220" s="949">
        <v>44914</v>
      </c>
      <c r="E220" s="948" t="s">
        <v>348</v>
      </c>
      <c r="F220" s="948" t="s">
        <v>122</v>
      </c>
      <c r="G220" s="948" t="s">
        <v>2597</v>
      </c>
      <c r="H220" s="948" t="s">
        <v>3272</v>
      </c>
      <c r="I220" s="952">
        <v>700</v>
      </c>
      <c r="J220" s="952">
        <v>700</v>
      </c>
      <c r="K220" s="952">
        <v>0</v>
      </c>
      <c r="L220" s="952">
        <v>0</v>
      </c>
      <c r="M220" s="1633">
        <v>45027</v>
      </c>
      <c r="N220" s="952">
        <v>2000</v>
      </c>
      <c r="O220" s="1631">
        <f t="shared" si="22"/>
        <v>1300</v>
      </c>
      <c r="P220" s="952">
        <v>216.66666666666666</v>
      </c>
      <c r="Q220" s="948" t="s">
        <v>2482</v>
      </c>
      <c r="R220" s="948" t="s">
        <v>3273</v>
      </c>
      <c r="S220" s="948" t="s">
        <v>3274</v>
      </c>
      <c r="T220" s="948" t="s">
        <v>3275</v>
      </c>
      <c r="U220" s="948" t="s">
        <v>2444</v>
      </c>
      <c r="V220" s="948"/>
      <c r="W220" s="952"/>
      <c r="X220" s="952"/>
      <c r="Y220" s="952"/>
      <c r="Z220" s="952"/>
      <c r="AA220" s="952"/>
      <c r="AB220" s="952">
        <f t="shared" si="23"/>
        <v>2000</v>
      </c>
      <c r="AC220" s="952"/>
      <c r="AD220" s="952"/>
      <c r="AE220" s="952"/>
      <c r="AF220" s="1631"/>
      <c r="AG220" s="1631">
        <f t="shared" si="21"/>
        <v>0</v>
      </c>
      <c r="AH220" s="952"/>
    </row>
    <row r="221" spans="2:34">
      <c r="B221" s="963">
        <v>197</v>
      </c>
      <c r="C221" s="950">
        <v>45231</v>
      </c>
      <c r="D221" s="949">
        <v>45197</v>
      </c>
      <c r="E221" s="948" t="s">
        <v>348</v>
      </c>
      <c r="F221" s="948" t="s">
        <v>418</v>
      </c>
      <c r="G221" s="948" t="s">
        <v>2384</v>
      </c>
      <c r="H221" s="948" t="s">
        <v>3276</v>
      </c>
      <c r="I221" s="952">
        <v>1100</v>
      </c>
      <c r="J221" s="952">
        <v>1100</v>
      </c>
      <c r="K221" s="952">
        <v>0</v>
      </c>
      <c r="L221" s="952">
        <v>0</v>
      </c>
      <c r="M221" s="1633">
        <v>45232</v>
      </c>
      <c r="N221" s="952">
        <v>1600</v>
      </c>
      <c r="O221" s="1631">
        <f t="shared" si="22"/>
        <v>500</v>
      </c>
      <c r="P221" s="952">
        <v>83.333333333333329</v>
      </c>
      <c r="Q221" s="948"/>
      <c r="R221" s="948" t="s">
        <v>3277</v>
      </c>
      <c r="S221" s="948" t="s">
        <v>3278</v>
      </c>
      <c r="T221" s="948" t="s">
        <v>3279</v>
      </c>
      <c r="U221" s="948" t="s">
        <v>2444</v>
      </c>
      <c r="V221" s="948"/>
      <c r="W221" s="952"/>
      <c r="X221" s="952"/>
      <c r="Y221" s="952"/>
      <c r="Z221" s="952"/>
      <c r="AA221" s="952"/>
      <c r="AB221" s="952"/>
      <c r="AC221" s="952"/>
      <c r="AD221" s="952"/>
      <c r="AE221" s="952">
        <f>N221</f>
        <v>1600</v>
      </c>
      <c r="AF221" s="1631"/>
      <c r="AG221" s="1631">
        <f t="shared" si="21"/>
        <v>0</v>
      </c>
      <c r="AH221" s="952"/>
    </row>
    <row r="222" spans="2:34">
      <c r="B222" s="963">
        <v>168</v>
      </c>
      <c r="C222" s="950">
        <v>45231</v>
      </c>
      <c r="D222" s="949">
        <v>45176</v>
      </c>
      <c r="E222" s="948" t="s">
        <v>172</v>
      </c>
      <c r="F222" s="948" t="s">
        <v>2447</v>
      </c>
      <c r="G222" s="948" t="s">
        <v>2597</v>
      </c>
      <c r="H222" s="948" t="s">
        <v>3280</v>
      </c>
      <c r="I222" s="952">
        <v>1538.8</v>
      </c>
      <c r="J222" s="952">
        <v>1538.8</v>
      </c>
      <c r="K222" s="952">
        <v>0</v>
      </c>
      <c r="L222" s="952">
        <v>0</v>
      </c>
      <c r="M222" s="1633">
        <v>45197</v>
      </c>
      <c r="N222" s="952">
        <v>3189</v>
      </c>
      <c r="O222" s="1631">
        <f t="shared" si="22"/>
        <v>1650.2</v>
      </c>
      <c r="P222" s="952">
        <v>275.03333333333336</v>
      </c>
      <c r="Q222" s="948"/>
      <c r="R222" s="948" t="s">
        <v>3281</v>
      </c>
      <c r="S222" s="948" t="s">
        <v>3282</v>
      </c>
      <c r="T222" s="948" t="s">
        <v>3283</v>
      </c>
      <c r="U222" s="948" t="s">
        <v>2444</v>
      </c>
      <c r="V222" s="948" t="s">
        <v>3284</v>
      </c>
      <c r="W222" s="952"/>
      <c r="X222" s="952"/>
      <c r="Y222" s="952"/>
      <c r="Z222" s="952"/>
      <c r="AA222" s="952"/>
      <c r="AB222" s="952">
        <f>N222</f>
        <v>3189</v>
      </c>
      <c r="AC222" s="952"/>
      <c r="AD222" s="952"/>
      <c r="AE222" s="952"/>
      <c r="AF222" s="1631"/>
      <c r="AG222" s="1631">
        <f t="shared" si="21"/>
        <v>0</v>
      </c>
      <c r="AH222" s="952"/>
    </row>
    <row r="223" spans="2:34">
      <c r="B223" s="963">
        <v>174</v>
      </c>
      <c r="C223" s="950">
        <v>45231</v>
      </c>
      <c r="D223" s="949">
        <v>45232</v>
      </c>
      <c r="E223" s="948" t="s">
        <v>221</v>
      </c>
      <c r="F223" s="948" t="s">
        <v>222</v>
      </c>
      <c r="G223" s="948" t="s">
        <v>2387</v>
      </c>
      <c r="H223" s="948" t="s">
        <v>3285</v>
      </c>
      <c r="I223" s="952">
        <v>2783.2</v>
      </c>
      <c r="J223" s="952">
        <v>2783.2</v>
      </c>
      <c r="K223" s="952">
        <v>0</v>
      </c>
      <c r="L223" s="952">
        <v>0</v>
      </c>
      <c r="M223" s="1633">
        <v>45232</v>
      </c>
      <c r="N223" s="952">
        <v>2783.2</v>
      </c>
      <c r="O223" s="1631">
        <f t="shared" si="22"/>
        <v>0</v>
      </c>
      <c r="P223" s="952">
        <v>0</v>
      </c>
      <c r="Q223" s="948"/>
      <c r="R223" s="948" t="s">
        <v>3286</v>
      </c>
      <c r="S223" s="948" t="s">
        <v>2766</v>
      </c>
      <c r="T223" s="948" t="s">
        <v>3287</v>
      </c>
      <c r="U223" s="948" t="s">
        <v>2444</v>
      </c>
      <c r="V223" s="948"/>
      <c r="W223" s="952"/>
      <c r="X223" s="952"/>
      <c r="Y223" s="952"/>
      <c r="Z223" s="952"/>
      <c r="AA223" s="952"/>
      <c r="AB223" s="952">
        <v>2000</v>
      </c>
      <c r="AC223" s="952"/>
      <c r="AD223" s="952"/>
      <c r="AE223" s="952">
        <f>N223-AB223</f>
        <v>783.19999999999982</v>
      </c>
      <c r="AF223" s="1631"/>
      <c r="AG223" s="1631">
        <f t="shared" si="21"/>
        <v>0</v>
      </c>
      <c r="AH223" s="952"/>
    </row>
    <row r="224" spans="2:34">
      <c r="B224" s="969">
        <v>179</v>
      </c>
      <c r="C224" s="950">
        <v>45231</v>
      </c>
      <c r="D224" s="949">
        <v>45232</v>
      </c>
      <c r="E224" s="948" t="s">
        <v>221</v>
      </c>
      <c r="F224" s="948" t="s">
        <v>225</v>
      </c>
      <c r="G224" s="948" t="s">
        <v>2387</v>
      </c>
      <c r="H224" s="948" t="s">
        <v>3288</v>
      </c>
      <c r="I224" s="952">
        <v>852.6</v>
      </c>
      <c r="J224" s="952">
        <v>852.6</v>
      </c>
      <c r="K224" s="952">
        <v>0</v>
      </c>
      <c r="L224" s="952">
        <v>0</v>
      </c>
      <c r="M224" s="1633">
        <v>45237</v>
      </c>
      <c r="N224" s="952">
        <v>1700</v>
      </c>
      <c r="O224" s="1631">
        <f t="shared" si="22"/>
        <v>847.4</v>
      </c>
      <c r="P224" s="952">
        <v>141.23333333333332</v>
      </c>
      <c r="Q224" s="948"/>
      <c r="R224" s="948" t="s">
        <v>3289</v>
      </c>
      <c r="S224" s="948" t="s">
        <v>3290</v>
      </c>
      <c r="T224" s="948" t="s">
        <v>3291</v>
      </c>
      <c r="U224" s="948" t="s">
        <v>2444</v>
      </c>
      <c r="V224" s="948"/>
      <c r="W224" s="952"/>
      <c r="X224" s="952"/>
      <c r="Y224" s="952"/>
      <c r="Z224" s="952"/>
      <c r="AA224" s="952"/>
      <c r="AB224" s="952">
        <f>N224</f>
        <v>1700</v>
      </c>
      <c r="AC224" s="952"/>
      <c r="AD224" s="952"/>
      <c r="AE224" s="952"/>
      <c r="AF224" s="1631"/>
      <c r="AG224" s="1631">
        <f t="shared" si="21"/>
        <v>0</v>
      </c>
      <c r="AH224" s="952"/>
    </row>
    <row r="225" spans="2:34">
      <c r="B225" s="963">
        <v>214</v>
      </c>
      <c r="C225" s="950">
        <v>45231</v>
      </c>
      <c r="D225" s="949">
        <v>45171</v>
      </c>
      <c r="E225" s="948" t="s">
        <v>164</v>
      </c>
      <c r="F225" s="948" t="s">
        <v>163</v>
      </c>
      <c r="G225" s="948" t="s">
        <v>2597</v>
      </c>
      <c r="H225" s="948" t="s">
        <v>3292</v>
      </c>
      <c r="I225" s="952">
        <v>2500</v>
      </c>
      <c r="J225" s="952">
        <v>2500</v>
      </c>
      <c r="K225" s="952">
        <v>0</v>
      </c>
      <c r="L225" s="952">
        <v>0</v>
      </c>
      <c r="M225" s="1633">
        <v>45177</v>
      </c>
      <c r="N225" s="952">
        <v>3189</v>
      </c>
      <c r="O225" s="1631">
        <f t="shared" si="22"/>
        <v>689</v>
      </c>
      <c r="P225" s="952">
        <v>114.83333333333333</v>
      </c>
      <c r="Q225" s="948"/>
      <c r="R225" s="948" t="s">
        <v>3293</v>
      </c>
      <c r="S225" s="948" t="s">
        <v>3294</v>
      </c>
      <c r="T225" s="948" t="s">
        <v>3295</v>
      </c>
      <c r="U225" s="948" t="s">
        <v>2444</v>
      </c>
      <c r="V225" s="948"/>
      <c r="W225" s="952"/>
      <c r="X225" s="952"/>
      <c r="Y225" s="952"/>
      <c r="Z225" s="952"/>
      <c r="AA225" s="952"/>
      <c r="AB225" s="952">
        <f>N225</f>
        <v>3189</v>
      </c>
      <c r="AC225" s="952"/>
      <c r="AD225" s="952"/>
      <c r="AE225" s="952"/>
      <c r="AF225" s="1631"/>
      <c r="AG225" s="1631">
        <f t="shared" si="21"/>
        <v>0</v>
      </c>
      <c r="AH225" s="952"/>
    </row>
    <row r="226" spans="2:34">
      <c r="B226" s="963">
        <v>188</v>
      </c>
      <c r="C226" s="950">
        <v>45231</v>
      </c>
      <c r="D226" s="949">
        <v>45224</v>
      </c>
      <c r="E226" s="948" t="s">
        <v>285</v>
      </c>
      <c r="F226" s="948" t="s">
        <v>284</v>
      </c>
      <c r="G226" s="948" t="s">
        <v>2382</v>
      </c>
      <c r="H226" s="948" t="s">
        <v>2441</v>
      </c>
      <c r="I226" s="952">
        <v>1900</v>
      </c>
      <c r="J226" s="952">
        <v>1900</v>
      </c>
      <c r="K226" s="952">
        <v>0</v>
      </c>
      <c r="L226" s="952">
        <v>0</v>
      </c>
      <c r="M226" s="1633">
        <v>45241</v>
      </c>
      <c r="N226" s="952">
        <v>2600</v>
      </c>
      <c r="O226" s="1631">
        <f t="shared" si="22"/>
        <v>700</v>
      </c>
      <c r="P226" s="952">
        <v>116.66666666666667</v>
      </c>
      <c r="Q226" s="948"/>
      <c r="R226" s="948" t="s">
        <v>2442</v>
      </c>
      <c r="S226" s="948" t="s">
        <v>3296</v>
      </c>
      <c r="T226" s="948" t="s">
        <v>2443</v>
      </c>
      <c r="U226" s="948" t="s">
        <v>2444</v>
      </c>
      <c r="V226" s="948"/>
      <c r="W226" s="952"/>
      <c r="X226" s="952"/>
      <c r="Y226" s="952"/>
      <c r="Z226" s="952"/>
      <c r="AA226" s="952"/>
      <c r="AB226" s="952"/>
      <c r="AC226" s="952"/>
      <c r="AD226" s="952"/>
      <c r="AE226" s="952"/>
      <c r="AF226" s="1631"/>
      <c r="AG226" s="1631">
        <f t="shared" si="21"/>
        <v>2600</v>
      </c>
      <c r="AH226" s="952"/>
    </row>
    <row r="227" spans="2:34">
      <c r="B227" s="963">
        <v>161</v>
      </c>
      <c r="C227" s="950">
        <v>45231</v>
      </c>
      <c r="D227" s="949">
        <v>45091</v>
      </c>
      <c r="E227" s="948" t="s">
        <v>348</v>
      </c>
      <c r="F227" s="948" t="s">
        <v>383</v>
      </c>
      <c r="G227" s="948" t="s">
        <v>2380</v>
      </c>
      <c r="H227" s="948" t="s">
        <v>3297</v>
      </c>
      <c r="I227" s="952">
        <v>2200</v>
      </c>
      <c r="J227" s="952">
        <v>2200</v>
      </c>
      <c r="K227" s="952">
        <v>0</v>
      </c>
      <c r="L227" s="952">
        <v>0</v>
      </c>
      <c r="M227" s="1633">
        <v>45179</v>
      </c>
      <c r="N227" s="952">
        <v>4489</v>
      </c>
      <c r="O227" s="1631">
        <f t="shared" si="22"/>
        <v>2289</v>
      </c>
      <c r="P227" s="952">
        <v>381.5</v>
      </c>
      <c r="Q227" s="948"/>
      <c r="R227" s="948" t="s">
        <v>3298</v>
      </c>
      <c r="S227" s="948" t="s">
        <v>3299</v>
      </c>
      <c r="T227" s="948" t="s">
        <v>3300</v>
      </c>
      <c r="U227" s="948" t="s">
        <v>2444</v>
      </c>
      <c r="V227" s="948"/>
      <c r="W227" s="952"/>
      <c r="X227" s="952"/>
      <c r="Y227" s="952"/>
      <c r="Z227" s="952"/>
      <c r="AA227" s="952"/>
      <c r="AB227" s="952">
        <f>N227</f>
        <v>4489</v>
      </c>
      <c r="AC227" s="952"/>
      <c r="AD227" s="952"/>
      <c r="AE227" s="952"/>
      <c r="AF227" s="1631"/>
      <c r="AG227" s="1631">
        <f t="shared" si="21"/>
        <v>0</v>
      </c>
      <c r="AH227" s="952"/>
    </row>
    <row r="228" spans="2:34">
      <c r="B228" s="963">
        <v>207</v>
      </c>
      <c r="C228" s="950">
        <v>45231</v>
      </c>
      <c r="D228" s="949">
        <v>45201</v>
      </c>
      <c r="E228" s="948" t="s">
        <v>348</v>
      </c>
      <c r="F228" s="948" t="s">
        <v>414</v>
      </c>
      <c r="G228" s="948" t="s">
        <v>2790</v>
      </c>
      <c r="H228" s="948" t="s">
        <v>3301</v>
      </c>
      <c r="I228" s="952">
        <v>3125</v>
      </c>
      <c r="J228" s="952">
        <v>3125</v>
      </c>
      <c r="K228" s="952">
        <v>0</v>
      </c>
      <c r="L228" s="952">
        <v>0</v>
      </c>
      <c r="M228" s="1633">
        <v>45257</v>
      </c>
      <c r="N228" s="952">
        <v>3000</v>
      </c>
      <c r="O228" s="1631">
        <f t="shared" si="22"/>
        <v>-125</v>
      </c>
      <c r="P228" s="952"/>
      <c r="Q228" s="948"/>
      <c r="R228" s="948" t="s">
        <v>3302</v>
      </c>
      <c r="S228" s="948" t="s">
        <v>3303</v>
      </c>
      <c r="T228" s="948" t="s">
        <v>3304</v>
      </c>
      <c r="U228" s="948" t="s">
        <v>2444</v>
      </c>
      <c r="V228" s="948" t="s">
        <v>3305</v>
      </c>
      <c r="W228" s="952"/>
      <c r="X228" s="952"/>
      <c r="Y228" s="952"/>
      <c r="Z228" s="952">
        <v>489</v>
      </c>
      <c r="AA228" s="952"/>
      <c r="AB228" s="952"/>
      <c r="AC228" s="952"/>
      <c r="AD228" s="952"/>
      <c r="AE228" s="952">
        <f>N228-Z228</f>
        <v>2511</v>
      </c>
      <c r="AF228" s="1631"/>
      <c r="AG228" s="1631">
        <f t="shared" si="21"/>
        <v>0</v>
      </c>
      <c r="AH228" s="952"/>
    </row>
    <row r="229" spans="2:34">
      <c r="B229" s="969">
        <v>40</v>
      </c>
      <c r="C229" s="950">
        <v>45047</v>
      </c>
      <c r="D229" s="949">
        <v>44900</v>
      </c>
      <c r="E229" s="948" t="s">
        <v>348</v>
      </c>
      <c r="F229" s="948" t="s">
        <v>122</v>
      </c>
      <c r="G229" s="948" t="s">
        <v>2387</v>
      </c>
      <c r="H229" s="948" t="s">
        <v>3306</v>
      </c>
      <c r="I229" s="952">
        <v>1200</v>
      </c>
      <c r="J229" s="952">
        <v>1200</v>
      </c>
      <c r="K229" s="952">
        <v>0</v>
      </c>
      <c r="L229" s="952">
        <v>0</v>
      </c>
      <c r="M229" s="1633">
        <v>45003</v>
      </c>
      <c r="N229" s="952">
        <v>1600</v>
      </c>
      <c r="O229" s="1631">
        <f t="shared" si="22"/>
        <v>400</v>
      </c>
      <c r="P229" s="952">
        <v>66.666666666666671</v>
      </c>
      <c r="Q229" s="948" t="s">
        <v>2482</v>
      </c>
      <c r="R229" s="948" t="s">
        <v>3307</v>
      </c>
      <c r="S229" s="948" t="s">
        <v>3308</v>
      </c>
      <c r="T229" s="948" t="s">
        <v>3309</v>
      </c>
      <c r="U229" s="948" t="s">
        <v>2444</v>
      </c>
      <c r="V229" s="948"/>
      <c r="W229" s="952"/>
      <c r="X229" s="952"/>
      <c r="Y229" s="952"/>
      <c r="Z229" s="952"/>
      <c r="AA229" s="952"/>
      <c r="AB229" s="952">
        <f>N229</f>
        <v>1600</v>
      </c>
      <c r="AC229" s="952"/>
      <c r="AD229" s="952"/>
      <c r="AE229" s="952"/>
      <c r="AF229" s="1631"/>
      <c r="AG229" s="1631">
        <f t="shared" si="21"/>
        <v>0</v>
      </c>
      <c r="AH229" s="952"/>
    </row>
    <row r="230" spans="2:34">
      <c r="B230" s="963">
        <v>183</v>
      </c>
      <c r="C230" s="950">
        <v>45231</v>
      </c>
      <c r="D230" s="949">
        <v>45174</v>
      </c>
      <c r="E230" s="948" t="s">
        <v>327</v>
      </c>
      <c r="F230" s="948" t="s">
        <v>326</v>
      </c>
      <c r="G230" s="948" t="s">
        <v>3310</v>
      </c>
      <c r="H230" s="948" t="s">
        <v>3311</v>
      </c>
      <c r="I230" s="952">
        <v>650</v>
      </c>
      <c r="J230" s="952">
        <v>650</v>
      </c>
      <c r="K230" s="952">
        <v>0</v>
      </c>
      <c r="L230" s="952">
        <v>0</v>
      </c>
      <c r="M230" s="1633">
        <v>45206</v>
      </c>
      <c r="N230" s="952">
        <v>2400</v>
      </c>
      <c r="O230" s="1631">
        <f t="shared" si="22"/>
        <v>1750</v>
      </c>
      <c r="P230" s="952">
        <v>291.66666666666669</v>
      </c>
      <c r="Q230" s="948"/>
      <c r="R230" s="948" t="s">
        <v>3312</v>
      </c>
      <c r="S230" s="948" t="s">
        <v>3313</v>
      </c>
      <c r="T230" s="948" t="s">
        <v>3314</v>
      </c>
      <c r="U230" s="948" t="s">
        <v>2444</v>
      </c>
      <c r="V230" s="948"/>
      <c r="W230" s="952"/>
      <c r="X230" s="952"/>
      <c r="Y230" s="952"/>
      <c r="Z230" s="952"/>
      <c r="AA230" s="952"/>
      <c r="AB230" s="952">
        <f>N230</f>
        <v>2400</v>
      </c>
      <c r="AC230" s="952"/>
      <c r="AD230" s="952"/>
      <c r="AE230" s="952"/>
      <c r="AF230" s="1631"/>
      <c r="AG230" s="1631">
        <f t="shared" si="21"/>
        <v>0</v>
      </c>
      <c r="AH230" s="952"/>
    </row>
    <row r="231" spans="2:34">
      <c r="B231" s="963">
        <v>206</v>
      </c>
      <c r="C231" s="950">
        <v>45231</v>
      </c>
      <c r="D231" s="949">
        <v>45187</v>
      </c>
      <c r="E231" s="948" t="s">
        <v>245</v>
      </c>
      <c r="F231" s="948" t="s">
        <v>244</v>
      </c>
      <c r="G231" s="948" t="s">
        <v>2597</v>
      </c>
      <c r="H231" s="948" t="s">
        <v>3315</v>
      </c>
      <c r="I231" s="952">
        <v>2000</v>
      </c>
      <c r="J231" s="952">
        <v>2000</v>
      </c>
      <c r="K231" s="952">
        <v>0</v>
      </c>
      <c r="L231" s="952">
        <v>0</v>
      </c>
      <c r="M231" s="1633">
        <v>45243</v>
      </c>
      <c r="N231" s="952">
        <v>2400</v>
      </c>
      <c r="O231" s="1631">
        <f t="shared" si="22"/>
        <v>400</v>
      </c>
      <c r="P231" s="952">
        <v>66.666666666666671</v>
      </c>
      <c r="Q231" s="948"/>
      <c r="R231" s="948" t="s">
        <v>3316</v>
      </c>
      <c r="S231" s="948" t="s">
        <v>3317</v>
      </c>
      <c r="T231" s="948" t="s">
        <v>3318</v>
      </c>
      <c r="U231" s="948" t="s">
        <v>2444</v>
      </c>
      <c r="V231" s="948"/>
      <c r="W231" s="952"/>
      <c r="X231" s="952"/>
      <c r="Y231" s="952"/>
      <c r="Z231" s="952"/>
      <c r="AA231" s="952"/>
      <c r="AB231" s="952">
        <v>2200</v>
      </c>
      <c r="AC231" s="952"/>
      <c r="AD231" s="952"/>
      <c r="AE231" s="952">
        <f>N231-AB231</f>
        <v>200</v>
      </c>
      <c r="AF231" s="1631"/>
      <c r="AG231" s="1631">
        <f t="shared" si="21"/>
        <v>0</v>
      </c>
      <c r="AH231" s="952"/>
    </row>
    <row r="232" spans="2:34">
      <c r="B232" s="963">
        <v>195</v>
      </c>
      <c r="C232" s="950">
        <v>45231</v>
      </c>
      <c r="D232" s="949">
        <v>45229</v>
      </c>
      <c r="E232" s="948" t="s">
        <v>348</v>
      </c>
      <c r="F232" s="948" t="s">
        <v>430</v>
      </c>
      <c r="G232" s="948" t="s">
        <v>2387</v>
      </c>
      <c r="H232" s="948" t="s">
        <v>3319</v>
      </c>
      <c r="I232" s="952">
        <v>900</v>
      </c>
      <c r="J232" s="952">
        <v>900</v>
      </c>
      <c r="K232" s="952">
        <v>0</v>
      </c>
      <c r="L232" s="952">
        <v>0</v>
      </c>
      <c r="M232" s="1633">
        <v>45250</v>
      </c>
      <c r="N232" s="952">
        <v>2750</v>
      </c>
      <c r="O232" s="1631">
        <f t="shared" si="22"/>
        <v>1850</v>
      </c>
      <c r="P232" s="952">
        <v>308.33333333333331</v>
      </c>
      <c r="Q232" s="948"/>
      <c r="R232" s="948" t="s">
        <v>3320</v>
      </c>
      <c r="S232" s="948" t="s">
        <v>3321</v>
      </c>
      <c r="T232" s="948" t="s">
        <v>3322</v>
      </c>
      <c r="U232" s="948" t="s">
        <v>2444</v>
      </c>
      <c r="V232" s="948"/>
      <c r="W232" s="952"/>
      <c r="X232" s="952"/>
      <c r="Y232" s="952"/>
      <c r="Z232" s="952"/>
      <c r="AA232" s="952"/>
      <c r="AB232" s="952">
        <f>N232</f>
        <v>2750</v>
      </c>
      <c r="AC232" s="952"/>
      <c r="AD232" s="952"/>
      <c r="AE232" s="952"/>
      <c r="AF232" s="1631"/>
      <c r="AG232" s="1631">
        <f t="shared" si="21"/>
        <v>0</v>
      </c>
      <c r="AH232" s="952"/>
    </row>
    <row r="233" spans="2:34">
      <c r="B233" s="963">
        <v>150</v>
      </c>
      <c r="C233" s="950">
        <v>45139</v>
      </c>
      <c r="D233" s="949">
        <v>45126</v>
      </c>
      <c r="E233" s="948" t="s">
        <v>348</v>
      </c>
      <c r="F233" s="948" t="s">
        <v>384</v>
      </c>
      <c r="G233" s="948" t="s">
        <v>2389</v>
      </c>
      <c r="H233" s="948" t="s">
        <v>3323</v>
      </c>
      <c r="I233" s="952">
        <v>3000</v>
      </c>
      <c r="J233" s="952">
        <v>3000</v>
      </c>
      <c r="K233" s="952">
        <v>0</v>
      </c>
      <c r="L233" s="952">
        <v>0</v>
      </c>
      <c r="M233" s="1633">
        <v>45167</v>
      </c>
      <c r="N233" s="952">
        <v>2489</v>
      </c>
      <c r="O233" s="1631"/>
      <c r="P233" s="952">
        <v>0</v>
      </c>
      <c r="Q233" s="948"/>
      <c r="R233" s="948" t="s">
        <v>3324</v>
      </c>
      <c r="S233" s="948"/>
      <c r="T233" s="948" t="s">
        <v>3325</v>
      </c>
      <c r="U233" s="948" t="s">
        <v>2444</v>
      </c>
      <c r="V233" s="948"/>
      <c r="W233" s="952"/>
      <c r="X233" s="952"/>
      <c r="Y233" s="952"/>
      <c r="Z233" s="952"/>
      <c r="AA233" s="952"/>
      <c r="AB233" s="952">
        <f>N233</f>
        <v>2489</v>
      </c>
      <c r="AC233" s="952"/>
      <c r="AD233" s="952"/>
      <c r="AE233" s="952"/>
      <c r="AF233" s="1631"/>
      <c r="AG233" s="1631">
        <f t="shared" si="21"/>
        <v>0</v>
      </c>
      <c r="AH233" s="952"/>
    </row>
    <row r="234" spans="2:34">
      <c r="B234" s="969">
        <v>166</v>
      </c>
      <c r="C234" s="950">
        <v>45231</v>
      </c>
      <c r="D234" s="949">
        <v>45167</v>
      </c>
      <c r="E234" s="948" t="s">
        <v>348</v>
      </c>
      <c r="F234" s="948" t="s">
        <v>369</v>
      </c>
      <c r="G234" s="948" t="s">
        <v>2382</v>
      </c>
      <c r="H234" s="948" t="s">
        <v>3326</v>
      </c>
      <c r="I234" s="952">
        <v>4630</v>
      </c>
      <c r="J234" s="952">
        <v>4630</v>
      </c>
      <c r="K234" s="952">
        <v>0</v>
      </c>
      <c r="L234" s="952">
        <v>0</v>
      </c>
      <c r="M234" s="1633">
        <v>45250</v>
      </c>
      <c r="N234" s="952">
        <v>4989</v>
      </c>
      <c r="O234" s="1631">
        <f>N234-I234</f>
        <v>359</v>
      </c>
      <c r="P234" s="952">
        <v>59.833333333333336</v>
      </c>
      <c r="Q234" s="948"/>
      <c r="R234" s="948" t="s">
        <v>3327</v>
      </c>
      <c r="S234" s="948" t="s">
        <v>3328</v>
      </c>
      <c r="T234" s="948" t="s">
        <v>3329</v>
      </c>
      <c r="U234" s="948" t="s">
        <v>2444</v>
      </c>
      <c r="V234" s="948"/>
      <c r="W234" s="952"/>
      <c r="X234" s="952"/>
      <c r="Y234" s="952"/>
      <c r="Z234" s="952"/>
      <c r="AA234" s="952"/>
      <c r="AB234" s="952">
        <f>N234-1000</f>
        <v>3989</v>
      </c>
      <c r="AC234" s="952"/>
      <c r="AD234" s="952"/>
      <c r="AE234" s="952">
        <f>N234-AB234</f>
        <v>1000</v>
      </c>
      <c r="AF234" s="1631"/>
      <c r="AG234" s="1631">
        <f t="shared" si="21"/>
        <v>0</v>
      </c>
      <c r="AH234" s="952"/>
    </row>
    <row r="235" spans="2:34">
      <c r="B235" s="963">
        <v>176</v>
      </c>
      <c r="C235" s="950">
        <v>45231</v>
      </c>
      <c r="D235" s="949">
        <v>45195</v>
      </c>
      <c r="E235" s="948" t="s">
        <v>200</v>
      </c>
      <c r="F235" s="948" t="s">
        <v>199</v>
      </c>
      <c r="G235" s="948" t="s">
        <v>2382</v>
      </c>
      <c r="H235" s="948" t="s">
        <v>3330</v>
      </c>
      <c r="I235" s="952">
        <v>1200</v>
      </c>
      <c r="J235" s="952">
        <v>1200</v>
      </c>
      <c r="K235" s="952">
        <v>0</v>
      </c>
      <c r="L235" s="952">
        <v>0</v>
      </c>
      <c r="M235" s="1633">
        <v>45255</v>
      </c>
      <c r="N235" s="952">
        <v>3100</v>
      </c>
      <c r="O235" s="1631">
        <f>N235-I235</f>
        <v>1900</v>
      </c>
      <c r="P235" s="952">
        <v>316.66666666666669</v>
      </c>
      <c r="Q235" s="948"/>
      <c r="R235" s="948" t="s">
        <v>3331</v>
      </c>
      <c r="S235" s="948" t="s">
        <v>3332</v>
      </c>
      <c r="T235" s="948" t="s">
        <v>3333</v>
      </c>
      <c r="U235" s="948" t="s">
        <v>2444</v>
      </c>
      <c r="V235" s="948"/>
      <c r="W235" s="952"/>
      <c r="X235" s="952"/>
      <c r="Y235" s="952"/>
      <c r="Z235" s="952"/>
      <c r="AA235" s="952"/>
      <c r="AB235" s="952">
        <v>3000</v>
      </c>
      <c r="AC235" s="952"/>
      <c r="AD235" s="952">
        <v>100</v>
      </c>
      <c r="AE235" s="952"/>
      <c r="AF235" s="1631"/>
      <c r="AG235" s="1631">
        <f t="shared" si="21"/>
        <v>0</v>
      </c>
      <c r="AH235" s="952"/>
    </row>
    <row r="236" spans="2:34">
      <c r="B236" s="963">
        <v>29</v>
      </c>
      <c r="C236" s="964">
        <v>44958</v>
      </c>
      <c r="D236" s="949">
        <v>44936</v>
      </c>
      <c r="E236" s="948" t="s">
        <v>348</v>
      </c>
      <c r="F236" s="948" t="s">
        <v>364</v>
      </c>
      <c r="G236" s="948" t="s">
        <v>2570</v>
      </c>
      <c r="H236" s="948" t="s">
        <v>3334</v>
      </c>
      <c r="I236" s="952">
        <v>1100</v>
      </c>
      <c r="J236" s="952">
        <v>1100</v>
      </c>
      <c r="K236" s="952">
        <v>0</v>
      </c>
      <c r="L236" s="952">
        <v>0</v>
      </c>
      <c r="M236" s="1633">
        <v>44973</v>
      </c>
      <c r="N236" s="952">
        <v>1789</v>
      </c>
      <c r="O236" s="1631">
        <f>N236-I236</f>
        <v>689</v>
      </c>
      <c r="P236" s="952">
        <v>114.83333333333333</v>
      </c>
      <c r="Q236" s="948" t="s">
        <v>2482</v>
      </c>
      <c r="R236" s="948" t="s">
        <v>3335</v>
      </c>
      <c r="S236" s="948" t="s">
        <v>3336</v>
      </c>
      <c r="T236" s="948" t="s">
        <v>3337</v>
      </c>
      <c r="U236" s="948" t="s">
        <v>2444</v>
      </c>
      <c r="V236" s="948"/>
      <c r="W236" s="952"/>
      <c r="X236" s="952"/>
      <c r="Y236" s="952"/>
      <c r="Z236" s="952"/>
      <c r="AA236" s="952"/>
      <c r="AB236" s="952">
        <f>N236</f>
        <v>1789</v>
      </c>
      <c r="AC236" s="952"/>
      <c r="AD236" s="952"/>
      <c r="AE236" s="952"/>
      <c r="AF236" s="1631"/>
      <c r="AG236" s="1631">
        <f t="shared" si="21"/>
        <v>0</v>
      </c>
      <c r="AH236" s="952"/>
    </row>
    <row r="237" spans="2:34">
      <c r="B237" s="963">
        <v>175</v>
      </c>
      <c r="C237" s="950">
        <v>45231</v>
      </c>
      <c r="D237" s="949">
        <v>45209</v>
      </c>
      <c r="E237" s="948" t="s">
        <v>348</v>
      </c>
      <c r="F237" s="948" t="s">
        <v>419</v>
      </c>
      <c r="G237" s="948" t="s">
        <v>2490</v>
      </c>
      <c r="H237" s="948" t="s">
        <v>3338</v>
      </c>
      <c r="I237" s="952">
        <v>3060</v>
      </c>
      <c r="J237" s="952">
        <v>3060</v>
      </c>
      <c r="K237" s="952">
        <v>0</v>
      </c>
      <c r="L237" s="952">
        <v>0</v>
      </c>
      <c r="M237" s="1633">
        <v>45255</v>
      </c>
      <c r="N237" s="952">
        <v>5200</v>
      </c>
      <c r="O237" s="1631">
        <f>N237-I237</f>
        <v>2140</v>
      </c>
      <c r="P237" s="952">
        <v>356.66666666666669</v>
      </c>
      <c r="Q237" s="948"/>
      <c r="R237" s="948" t="s">
        <v>3339</v>
      </c>
      <c r="S237" s="948" t="s">
        <v>3340</v>
      </c>
      <c r="T237" s="948" t="s">
        <v>3341</v>
      </c>
      <c r="U237" s="948" t="s">
        <v>2444</v>
      </c>
      <c r="V237" s="948"/>
      <c r="W237" s="952"/>
      <c r="X237" s="952"/>
      <c r="Y237" s="952"/>
      <c r="Z237" s="952"/>
      <c r="AA237" s="952"/>
      <c r="AB237" s="952">
        <v>4350</v>
      </c>
      <c r="AC237" s="952"/>
      <c r="AD237" s="952"/>
      <c r="AE237" s="952">
        <f>N237-AB237</f>
        <v>850</v>
      </c>
      <c r="AF237" s="1631"/>
      <c r="AG237" s="1631">
        <f t="shared" si="21"/>
        <v>0</v>
      </c>
      <c r="AH237" s="952"/>
    </row>
    <row r="238" spans="2:34">
      <c r="B238" s="963">
        <v>167</v>
      </c>
      <c r="C238" s="1635">
        <v>45231</v>
      </c>
      <c r="D238" s="1636">
        <v>45247</v>
      </c>
      <c r="E238" s="1637" t="s">
        <v>221</v>
      </c>
      <c r="F238" s="1637" t="s">
        <v>220</v>
      </c>
      <c r="G238" s="1637" t="s">
        <v>2397</v>
      </c>
      <c r="H238" s="1637" t="s">
        <v>2445</v>
      </c>
      <c r="I238" s="1638">
        <v>1816</v>
      </c>
      <c r="J238" s="1638">
        <v>1816</v>
      </c>
      <c r="K238" s="1638">
        <v>0</v>
      </c>
      <c r="L238" s="1638">
        <v>0</v>
      </c>
      <c r="M238" s="1639">
        <v>45260</v>
      </c>
      <c r="N238" s="1638">
        <v>2900</v>
      </c>
      <c r="O238" s="1631">
        <f>N238-I238</f>
        <v>1084</v>
      </c>
      <c r="P238" s="1638">
        <v>180.66666666666666</v>
      </c>
      <c r="Q238" s="1637"/>
      <c r="R238" s="1637" t="s">
        <v>2446</v>
      </c>
      <c r="S238" s="1637" t="s">
        <v>3342</v>
      </c>
      <c r="T238" s="1637" t="s">
        <v>2447</v>
      </c>
      <c r="U238" s="1637" t="s">
        <v>2444</v>
      </c>
      <c r="V238" s="1637"/>
      <c r="W238" s="1638"/>
      <c r="X238" s="1638"/>
      <c r="Y238" s="1638"/>
      <c r="Z238" s="1638"/>
      <c r="AA238" s="1638"/>
      <c r="AB238" s="1638">
        <v>300</v>
      </c>
      <c r="AC238" s="1638"/>
      <c r="AD238" s="1638"/>
      <c r="AE238" s="1638"/>
      <c r="AF238" s="1640"/>
      <c r="AG238" s="1631">
        <f t="shared" si="21"/>
        <v>2600</v>
      </c>
      <c r="AH238" s="1638"/>
    </row>
    <row r="240" spans="2:34" s="352" customFormat="1" ht="16.149999999999999" thickBot="1">
      <c r="B240" s="953" t="s">
        <v>1701</v>
      </c>
      <c r="C240" s="953"/>
      <c r="D240" s="953"/>
      <c r="E240" s="953"/>
      <c r="F240" s="953"/>
      <c r="G240" s="953"/>
      <c r="H240" s="953"/>
      <c r="I240" s="954">
        <f>SUM(I9:I239)</f>
        <v>497678.8</v>
      </c>
      <c r="J240" s="954">
        <f>SUM(J9:J239)</f>
        <v>497678.8</v>
      </c>
      <c r="K240" s="954">
        <f>SUM(K9:K239)</f>
        <v>0</v>
      </c>
      <c r="L240" s="954">
        <f>SUM(L9:L239)</f>
        <v>0</v>
      </c>
      <c r="M240" s="954"/>
      <c r="N240" s="954">
        <f>SUM(N9:N239)</f>
        <v>640214</v>
      </c>
      <c r="O240" s="954">
        <f>SUM(O9:O239)</f>
        <v>146688.20000000001</v>
      </c>
      <c r="P240" s="954">
        <f>SUM(P9:P239)</f>
        <v>24806.366666666676</v>
      </c>
      <c r="Q240" s="953"/>
      <c r="R240" s="953"/>
      <c r="S240" s="953"/>
      <c r="T240" s="953"/>
      <c r="U240" s="953"/>
      <c r="V240" s="953"/>
      <c r="W240" s="954"/>
      <c r="X240" s="954">
        <f t="shared" ref="X240:AG240" si="24">SUM(X9:X239)</f>
        <v>12281</v>
      </c>
      <c r="Y240" s="954">
        <f t="shared" si="24"/>
        <v>300</v>
      </c>
      <c r="Z240" s="954">
        <f t="shared" si="24"/>
        <v>12906</v>
      </c>
      <c r="AA240" s="954">
        <f t="shared" si="24"/>
        <v>0</v>
      </c>
      <c r="AB240" s="954">
        <f t="shared" si="24"/>
        <v>558116.80000000005</v>
      </c>
      <c r="AC240" s="954">
        <f t="shared" si="24"/>
        <v>2000</v>
      </c>
      <c r="AD240" s="954">
        <f t="shared" si="24"/>
        <v>1300</v>
      </c>
      <c r="AE240" s="954">
        <f t="shared" si="24"/>
        <v>71072.2</v>
      </c>
      <c r="AF240" s="954">
        <f t="shared" si="24"/>
        <v>2200</v>
      </c>
      <c r="AG240" s="954">
        <f t="shared" si="24"/>
        <v>5200</v>
      </c>
      <c r="AH240" s="954"/>
    </row>
    <row r="241" spans="2:16" ht="16.149999999999999" thickTop="1">
      <c r="B241" s="776"/>
      <c r="C241" s="776"/>
      <c r="D241" s="776"/>
      <c r="E241" s="776"/>
      <c r="F241" s="776"/>
      <c r="G241" s="776"/>
      <c r="H241" s="776"/>
      <c r="I241" s="776"/>
      <c r="J241" s="776"/>
      <c r="K241" s="776"/>
      <c r="L241" s="776"/>
      <c r="M241" s="776"/>
      <c r="N241" s="776"/>
      <c r="O241" s="776"/>
      <c r="P241" s="776"/>
    </row>
    <row r="244" spans="2:16">
      <c r="B244" s="776"/>
      <c r="C244" s="776"/>
      <c r="D244" s="776"/>
      <c r="E244" s="776"/>
      <c r="F244" s="776"/>
      <c r="G244" s="776"/>
      <c r="H244" s="352" t="s">
        <v>3343</v>
      </c>
      <c r="I244" s="776">
        <f>SUBTOTAL(9,I9:I238)</f>
        <v>497678.8</v>
      </c>
      <c r="J244" s="776">
        <f>SUBTOTAL(9,J9:J238)</f>
        <v>497678.8</v>
      </c>
      <c r="K244" s="776">
        <f>SUBTOTAL(9,K9:K238)</f>
        <v>0</v>
      </c>
      <c r="L244" s="776">
        <f>SUBTOTAL(9,L9:L238)</f>
        <v>0</v>
      </c>
      <c r="M244" s="776"/>
      <c r="N244" s="776">
        <f>SUBTOTAL(9,N9:N238)</f>
        <v>640214</v>
      </c>
      <c r="O244" s="776"/>
      <c r="P244" s="776">
        <f>SUBTOTAL(9,P9:P238)</f>
        <v>24806.366666666676</v>
      </c>
    </row>
    <row r="247" spans="2:16">
      <c r="B247" s="776"/>
      <c r="C247" s="776"/>
      <c r="D247" s="776"/>
      <c r="E247" s="776"/>
      <c r="F247" s="776"/>
      <c r="G247" s="776"/>
      <c r="H247" s="776"/>
      <c r="I247" s="776"/>
      <c r="J247" s="776"/>
      <c r="K247" s="776"/>
      <c r="L247" s="776"/>
      <c r="M247" s="352" t="s">
        <v>3344</v>
      </c>
      <c r="N247" s="776" t="s">
        <v>3345</v>
      </c>
      <c r="O247" s="776" t="s">
        <v>66</v>
      </c>
      <c r="P247" s="776" t="s">
        <v>113</v>
      </c>
    </row>
    <row r="248" spans="2:16">
      <c r="B248" s="776"/>
      <c r="C248" s="776"/>
      <c r="D248" s="776"/>
      <c r="E248" s="776"/>
      <c r="F248" s="776"/>
      <c r="G248" s="776"/>
      <c r="H248" s="776"/>
      <c r="I248" s="776"/>
      <c r="J248" s="776"/>
      <c r="K248" s="776"/>
      <c r="L248" s="776"/>
      <c r="M248" s="972">
        <v>44985</v>
      </c>
      <c r="N248" s="973">
        <v>84426.8</v>
      </c>
      <c r="O248" s="792">
        <v>4422.97</v>
      </c>
      <c r="P248" s="792">
        <f>N248-O248</f>
        <v>80003.83</v>
      </c>
    </row>
    <row r="249" spans="2:16">
      <c r="B249" s="776"/>
      <c r="C249" s="776"/>
      <c r="D249" s="776"/>
      <c r="E249" s="776"/>
      <c r="F249" s="776"/>
      <c r="G249" s="776"/>
      <c r="H249" s="776"/>
      <c r="I249" s="776"/>
      <c r="J249" s="776"/>
      <c r="K249" s="776"/>
      <c r="L249" s="776"/>
      <c r="M249" s="972">
        <v>45077</v>
      </c>
      <c r="N249" s="973">
        <v>142004</v>
      </c>
      <c r="O249" s="792">
        <v>5919</v>
      </c>
      <c r="P249" s="792">
        <f t="shared" ref="P249:P251" si="25">N249-O249</f>
        <v>136085</v>
      </c>
    </row>
    <row r="250" spans="2:16">
      <c r="B250" s="776"/>
      <c r="C250" s="776"/>
      <c r="D250" s="776"/>
      <c r="E250" s="776"/>
      <c r="F250" s="776"/>
      <c r="G250" s="776"/>
      <c r="H250" s="776"/>
      <c r="I250" s="776"/>
      <c r="J250" s="776"/>
      <c r="K250" s="776"/>
      <c r="L250" s="776"/>
      <c r="M250" s="972">
        <v>45169</v>
      </c>
      <c r="N250" s="973">
        <v>157105</v>
      </c>
      <c r="O250" s="792">
        <v>4618</v>
      </c>
      <c r="P250" s="792">
        <f t="shared" si="25"/>
        <v>152487</v>
      </c>
    </row>
    <row r="251" spans="2:16">
      <c r="B251" s="776"/>
      <c r="C251" s="776"/>
      <c r="D251" s="776"/>
      <c r="E251" s="776"/>
      <c r="F251" s="776"/>
      <c r="G251" s="776"/>
      <c r="H251" s="776"/>
      <c r="I251" s="776"/>
      <c r="J251" s="776"/>
      <c r="K251" s="776"/>
      <c r="L251" s="776"/>
      <c r="M251" s="972">
        <v>45260</v>
      </c>
      <c r="N251" s="973">
        <v>256678.2</v>
      </c>
      <c r="O251" s="792">
        <v>9846.4</v>
      </c>
      <c r="P251" s="792">
        <f t="shared" si="25"/>
        <v>246831.80000000002</v>
      </c>
    </row>
    <row r="252" spans="2:16">
      <c r="B252" s="776"/>
      <c r="C252" s="776"/>
      <c r="D252" s="776"/>
      <c r="E252" s="776"/>
      <c r="F252" s="776"/>
      <c r="G252" s="776"/>
      <c r="H252" s="776"/>
      <c r="I252" s="776"/>
      <c r="J252" s="776"/>
      <c r="K252" s="776"/>
      <c r="L252" s="776"/>
      <c r="M252" s="776"/>
      <c r="N252" s="792"/>
      <c r="O252" s="792"/>
      <c r="P252" s="792"/>
    </row>
    <row r="253" spans="2:16" ht="16.149999999999999" thickBot="1">
      <c r="B253" s="776"/>
      <c r="C253" s="776"/>
      <c r="D253" s="776"/>
      <c r="E253" s="776"/>
      <c r="F253" s="776"/>
      <c r="G253" s="776"/>
      <c r="H253" s="776"/>
      <c r="I253" s="776"/>
      <c r="J253" s="776"/>
      <c r="K253" s="776"/>
      <c r="L253" s="776"/>
      <c r="M253" s="776"/>
      <c r="N253" s="1641">
        <f>SUBTOTAL(9,N248:N252)</f>
        <v>640214</v>
      </c>
      <c r="O253" s="1641">
        <f t="shared" ref="O253:P253" si="26">SUBTOTAL(9,O248:O252)</f>
        <v>24806.370000000003</v>
      </c>
      <c r="P253" s="1641">
        <f t="shared" si="26"/>
        <v>615407.63</v>
      </c>
    </row>
    <row r="254" spans="2:16" ht="16.149999999999999" thickTop="1">
      <c r="B254" s="776"/>
      <c r="C254" s="776"/>
      <c r="D254" s="776"/>
      <c r="E254" s="776"/>
      <c r="F254" s="776"/>
      <c r="G254" s="776"/>
      <c r="H254" s="776"/>
      <c r="I254" s="776"/>
      <c r="J254" s="776"/>
      <c r="K254" s="776"/>
      <c r="L254" s="776"/>
      <c r="M254" s="776"/>
      <c r="N254" s="776"/>
      <c r="O254" s="776"/>
      <c r="P254" s="776"/>
    </row>
    <row r="255" spans="2:16">
      <c r="B255" s="352" t="s">
        <v>3346</v>
      </c>
      <c r="C255" s="776"/>
      <c r="D255" s="776"/>
      <c r="E255" s="776"/>
      <c r="F255" s="776"/>
      <c r="G255" s="776"/>
      <c r="H255" s="776"/>
      <c r="I255" s="776"/>
      <c r="J255" s="776"/>
      <c r="K255" s="776"/>
      <c r="L255" s="776"/>
      <c r="M255" s="776"/>
      <c r="N255" s="776"/>
      <c r="O255" s="776"/>
      <c r="P255" s="776"/>
    </row>
    <row r="256" spans="2:16" ht="16.149999999999999" thickBot="1">
      <c r="B256" s="776"/>
      <c r="C256" s="776"/>
      <c r="D256" s="776"/>
      <c r="E256" s="776"/>
      <c r="F256" s="776"/>
      <c r="G256" s="776"/>
      <c r="H256" s="776"/>
      <c r="I256" s="776"/>
      <c r="J256" s="776"/>
      <c r="K256" s="776"/>
      <c r="L256" s="776"/>
      <c r="M256" s="776"/>
      <c r="N256" s="776"/>
      <c r="O256" s="776"/>
      <c r="P256" s="776"/>
    </row>
    <row r="257" spans="2:25" ht="27" customHeight="1" thickBot="1">
      <c r="B257" s="1019" t="s">
        <v>19</v>
      </c>
      <c r="C257" s="1019" t="s">
        <v>2453</v>
      </c>
      <c r="D257" s="1019" t="s">
        <v>2373</v>
      </c>
      <c r="E257" s="1019" t="s">
        <v>2374</v>
      </c>
      <c r="F257" s="1019" t="s">
        <v>2375</v>
      </c>
      <c r="G257" s="1019" t="s">
        <v>2376</v>
      </c>
      <c r="H257" s="977" t="s">
        <v>2377</v>
      </c>
      <c r="I257" s="1642" t="s">
        <v>2379</v>
      </c>
      <c r="J257" s="1020" t="s">
        <v>2454</v>
      </c>
      <c r="K257" s="1020" t="s">
        <v>2455</v>
      </c>
      <c r="L257" s="1020" t="s">
        <v>2434</v>
      </c>
      <c r="M257" s="1020" t="s">
        <v>2435</v>
      </c>
      <c r="N257" s="1020" t="s">
        <v>2436</v>
      </c>
      <c r="O257" s="1020"/>
      <c r="P257" s="1020" t="s">
        <v>2456</v>
      </c>
      <c r="Q257" s="1020" t="s">
        <v>2437</v>
      </c>
      <c r="R257" s="1020" t="s">
        <v>2457</v>
      </c>
      <c r="S257" s="1020" t="s">
        <v>2438</v>
      </c>
      <c r="T257" s="1020" t="s">
        <v>2439</v>
      </c>
      <c r="U257" s="1020" t="s">
        <v>2458</v>
      </c>
      <c r="V257" s="1020"/>
      <c r="W257" s="1021" t="s">
        <v>2429</v>
      </c>
      <c r="X257" s="1021" t="s">
        <v>2459</v>
      </c>
      <c r="Y257" s="1021" t="s">
        <v>2460</v>
      </c>
    </row>
    <row r="258" spans="2:25">
      <c r="B258" s="387">
        <v>1</v>
      </c>
      <c r="C258" s="1643">
        <v>45231</v>
      </c>
      <c r="D258" s="777">
        <v>45182</v>
      </c>
      <c r="E258" s="776" t="s">
        <v>348</v>
      </c>
      <c r="F258" s="776" t="s">
        <v>411</v>
      </c>
      <c r="G258" s="776" t="s">
        <v>2384</v>
      </c>
      <c r="H258" s="776" t="s">
        <v>2706</v>
      </c>
      <c r="I258" s="1644">
        <v>4140</v>
      </c>
      <c r="J258" s="1014">
        <v>0</v>
      </c>
      <c r="K258" s="1014">
        <v>0</v>
      </c>
      <c r="L258" s="1645">
        <v>45251</v>
      </c>
      <c r="M258" s="1014">
        <v>6989</v>
      </c>
      <c r="N258" s="1014">
        <v>2849</v>
      </c>
      <c r="O258" s="1014"/>
      <c r="P258" s="776"/>
      <c r="Q258" s="776" t="s">
        <v>2707</v>
      </c>
      <c r="R258" s="776"/>
      <c r="S258" s="776" t="s">
        <v>2708</v>
      </c>
      <c r="T258" s="776" t="s">
        <v>2444</v>
      </c>
      <c r="U258" s="776" t="s">
        <v>2709</v>
      </c>
      <c r="V258" s="1014"/>
      <c r="W258" s="1014">
        <v>6500</v>
      </c>
      <c r="X258" s="1014"/>
      <c r="Y258" s="1014">
        <v>6989</v>
      </c>
    </row>
    <row r="259" spans="2:25">
      <c r="B259" s="387">
        <v>2</v>
      </c>
      <c r="C259" s="1643">
        <v>45047</v>
      </c>
      <c r="D259" s="777">
        <v>45030</v>
      </c>
      <c r="E259" s="776" t="s">
        <v>243</v>
      </c>
      <c r="F259" s="776" t="s">
        <v>242</v>
      </c>
      <c r="G259" s="776" t="s">
        <v>2490</v>
      </c>
      <c r="H259" s="776" t="s">
        <v>2901</v>
      </c>
      <c r="I259" s="1646">
        <v>2600</v>
      </c>
      <c r="J259" s="778">
        <v>0</v>
      </c>
      <c r="K259" s="778">
        <v>0</v>
      </c>
      <c r="L259" s="1621">
        <v>45042</v>
      </c>
      <c r="M259" s="778">
        <v>3189</v>
      </c>
      <c r="N259" s="778">
        <v>589</v>
      </c>
      <c r="O259" s="778"/>
      <c r="P259" s="776" t="s">
        <v>2620</v>
      </c>
      <c r="Q259" s="776" t="s">
        <v>2902</v>
      </c>
      <c r="R259" s="776" t="s">
        <v>2903</v>
      </c>
      <c r="S259" s="776" t="s">
        <v>2904</v>
      </c>
      <c r="T259" s="776" t="s">
        <v>2444</v>
      </c>
      <c r="U259" s="776" t="s">
        <v>2905</v>
      </c>
      <c r="V259" s="778"/>
      <c r="W259" s="778">
        <v>3189</v>
      </c>
      <c r="X259" s="778"/>
      <c r="Y259" s="778">
        <v>2989</v>
      </c>
    </row>
    <row r="260" spans="2:25">
      <c r="B260" s="387">
        <v>3</v>
      </c>
      <c r="C260" s="1643">
        <v>45047</v>
      </c>
      <c r="D260" s="777">
        <v>45030</v>
      </c>
      <c r="E260" s="776" t="s">
        <v>251</v>
      </c>
      <c r="F260" s="776" t="s">
        <v>250</v>
      </c>
      <c r="G260" s="776" t="s">
        <v>2490</v>
      </c>
      <c r="H260" s="776" t="s">
        <v>2906</v>
      </c>
      <c r="I260" s="1644">
        <v>1900</v>
      </c>
      <c r="J260" s="1014">
        <v>0</v>
      </c>
      <c r="K260" s="1014">
        <v>0</v>
      </c>
      <c r="L260" s="1645">
        <v>45068</v>
      </c>
      <c r="M260" s="1014">
        <v>2400</v>
      </c>
      <c r="N260" s="1014">
        <v>500</v>
      </c>
      <c r="O260" s="1014"/>
      <c r="P260" s="776" t="s">
        <v>2519</v>
      </c>
      <c r="Q260" s="776" t="s">
        <v>2907</v>
      </c>
      <c r="R260" s="776" t="s">
        <v>2908</v>
      </c>
      <c r="S260" s="776" t="s">
        <v>2909</v>
      </c>
      <c r="T260" s="776" t="s">
        <v>2444</v>
      </c>
      <c r="U260" s="776"/>
      <c r="V260" s="1014"/>
      <c r="W260" s="1014">
        <v>2400</v>
      </c>
      <c r="X260" s="1014"/>
      <c r="Y260" s="1014">
        <v>2400</v>
      </c>
    </row>
    <row r="261" spans="2:25">
      <c r="B261" s="387">
        <v>4</v>
      </c>
      <c r="C261" s="1643">
        <v>45139</v>
      </c>
      <c r="D261" s="777">
        <v>45042</v>
      </c>
      <c r="E261" s="776" t="s">
        <v>348</v>
      </c>
      <c r="F261" s="776" t="s">
        <v>408</v>
      </c>
      <c r="G261" s="776" t="s">
        <v>2790</v>
      </c>
      <c r="H261" s="776" t="s">
        <v>2918</v>
      </c>
      <c r="I261" s="1646">
        <v>2200</v>
      </c>
      <c r="J261" s="778">
        <v>0</v>
      </c>
      <c r="K261" s="778">
        <v>0</v>
      </c>
      <c r="L261" s="1621">
        <v>45079</v>
      </c>
      <c r="M261" s="778">
        <v>2489</v>
      </c>
      <c r="N261" s="778">
        <v>289</v>
      </c>
      <c r="O261" s="778"/>
      <c r="P261" s="776"/>
      <c r="Q261" s="776" t="s">
        <v>2919</v>
      </c>
      <c r="R261" s="776"/>
      <c r="S261" s="776" t="s">
        <v>2920</v>
      </c>
      <c r="T261" s="776" t="s">
        <v>2444</v>
      </c>
      <c r="U261" s="776" t="s">
        <v>2921</v>
      </c>
      <c r="V261" s="778"/>
      <c r="W261" s="778"/>
      <c r="X261" s="778"/>
      <c r="Y261" s="778">
        <v>39</v>
      </c>
    </row>
    <row r="262" spans="2:25">
      <c r="B262" s="387">
        <v>5</v>
      </c>
      <c r="C262" s="1643">
        <v>45231</v>
      </c>
      <c r="D262" s="777">
        <v>45201</v>
      </c>
      <c r="E262" s="776" t="s">
        <v>348</v>
      </c>
      <c r="F262" s="776" t="s">
        <v>414</v>
      </c>
      <c r="G262" s="776" t="s">
        <v>2790</v>
      </c>
      <c r="H262" s="776" t="s">
        <v>3301</v>
      </c>
      <c r="I262" s="1646">
        <v>3125</v>
      </c>
      <c r="J262" s="778">
        <v>0</v>
      </c>
      <c r="K262" s="778">
        <v>0</v>
      </c>
      <c r="L262" s="1621">
        <v>45257</v>
      </c>
      <c r="M262" s="778">
        <v>3000</v>
      </c>
      <c r="N262" s="778">
        <v>-125</v>
      </c>
      <c r="O262" s="778"/>
      <c r="P262" s="776"/>
      <c r="Q262" s="776" t="s">
        <v>3302</v>
      </c>
      <c r="R262" s="776" t="s">
        <v>3303</v>
      </c>
      <c r="S262" s="776" t="s">
        <v>3304</v>
      </c>
      <c r="T262" s="776" t="s">
        <v>2444</v>
      </c>
      <c r="U262" s="776" t="s">
        <v>3305</v>
      </c>
      <c r="V262" s="778"/>
      <c r="W262" s="778"/>
      <c r="X262" s="778"/>
      <c r="Y262" s="778">
        <v>489</v>
      </c>
    </row>
    <row r="264" spans="2:25" ht="16.149999999999999" thickBot="1">
      <c r="B264" s="776"/>
      <c r="C264" s="776"/>
      <c r="D264" s="776"/>
      <c r="E264" s="776"/>
      <c r="F264" s="776"/>
      <c r="G264" s="776"/>
      <c r="H264" s="776"/>
      <c r="I264" s="776"/>
      <c r="J264" s="776"/>
      <c r="K264" s="776"/>
      <c r="L264" s="776"/>
      <c r="M264" s="776"/>
      <c r="N264" s="776"/>
      <c r="O264" s="776"/>
      <c r="P264" s="776"/>
      <c r="Q264" s="776"/>
      <c r="R264" s="776"/>
      <c r="S264" s="776"/>
      <c r="T264" s="776"/>
      <c r="U264" s="776"/>
      <c r="V264" s="776"/>
      <c r="W264" s="776"/>
      <c r="X264" s="776"/>
      <c r="Y264" s="958">
        <f>SUBTOTAL(9,Y258:Y263)</f>
        <v>12906</v>
      </c>
    </row>
    <row r="265" spans="2:25" ht="16.149999999999999" thickTop="1">
      <c r="B265" s="776"/>
      <c r="C265" s="776"/>
      <c r="D265" s="776"/>
      <c r="E265" s="776"/>
      <c r="F265" s="776"/>
      <c r="G265" s="776"/>
      <c r="H265" s="776"/>
      <c r="I265" s="776"/>
      <c r="J265" s="776"/>
      <c r="K265" s="776"/>
      <c r="L265" s="776"/>
      <c r="M265" s="776"/>
      <c r="N265" s="776"/>
      <c r="O265" s="776"/>
      <c r="P265" s="776"/>
      <c r="Q265" s="776"/>
      <c r="R265" s="776"/>
      <c r="S265" s="776"/>
      <c r="T265" s="776"/>
      <c r="U265" s="776"/>
      <c r="V265" s="776"/>
      <c r="W265" s="776"/>
      <c r="X265" s="776"/>
      <c r="Y265" s="776"/>
    </row>
  </sheetData>
  <autoFilter ref="B8:AH238" xr:uid="{00000000-0001-0000-0F00-000000000000}"/>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B1:Q23"/>
  <sheetViews>
    <sheetView showGridLines="0" workbookViewId="0">
      <pane ySplit="7" topLeftCell="A8" activePane="bottomLeft" state="frozen"/>
      <selection pane="bottomLeft" activeCell="J27" sqref="J27"/>
    </sheetView>
  </sheetViews>
  <sheetFormatPr defaultColWidth="9.140625" defaultRowHeight="15.6"/>
  <cols>
    <col min="1" max="1" width="3.5703125" style="12" customWidth="1"/>
    <col min="2" max="4" width="14.5703125" style="12" customWidth="1"/>
    <col min="5" max="5" width="1.42578125" style="12" customWidth="1"/>
    <col min="6" max="6" width="16.42578125" style="12" customWidth="1"/>
    <col min="7" max="8" width="13.28515625" style="12" customWidth="1"/>
    <col min="9" max="9" width="7.85546875" style="12" customWidth="1"/>
    <col min="10" max="10" width="11.85546875" style="12" bestFit="1" customWidth="1"/>
    <col min="11" max="11" width="8.42578125" style="12" bestFit="1" customWidth="1"/>
    <col min="12" max="12" width="11.5703125" style="12" bestFit="1" customWidth="1"/>
    <col min="13" max="16384" width="9.140625" style="12"/>
  </cols>
  <sheetData>
    <row r="1" spans="2:17" ht="15.75" customHeight="1">
      <c r="B1" s="4"/>
      <c r="C1" s="4"/>
      <c r="D1" s="4"/>
      <c r="E1" s="4"/>
      <c r="F1" s="4"/>
      <c r="G1" s="4"/>
      <c r="H1" s="4"/>
      <c r="I1" s="4"/>
      <c r="J1" s="4"/>
      <c r="K1" s="4"/>
      <c r="L1" s="4"/>
      <c r="M1" s="29"/>
      <c r="Q1" s="90"/>
    </row>
    <row r="2" spans="2:17" s="23" customFormat="1" ht="15" customHeight="1">
      <c r="B2" s="17" t="s">
        <v>14</v>
      </c>
      <c r="C2" s="26" t="str">
        <f>Index!C2</f>
        <v>Forest Car Company Ltd</v>
      </c>
      <c r="D2" s="17"/>
      <c r="E2" s="17"/>
      <c r="F2" s="17"/>
      <c r="G2" s="115" t="s">
        <v>15</v>
      </c>
      <c r="H2" s="17" t="str">
        <f>Index!H2</f>
        <v>Aratee</v>
      </c>
      <c r="I2" s="115" t="s">
        <v>566</v>
      </c>
      <c r="J2" s="18">
        <f>Index!J2</f>
        <v>45343</v>
      </c>
      <c r="K2" s="946"/>
      <c r="L2" s="946"/>
      <c r="M2" s="947"/>
      <c r="N2" s="947"/>
      <c r="O2" s="946"/>
      <c r="P2" s="946"/>
      <c r="Q2" s="27"/>
    </row>
    <row r="3" spans="2:17" s="23" customFormat="1" ht="15" customHeight="1">
      <c r="B3" s="17" t="s">
        <v>1731</v>
      </c>
      <c r="C3" s="18">
        <f>Index!C3</f>
        <v>45260</v>
      </c>
      <c r="D3" s="17"/>
      <c r="E3" s="17"/>
      <c r="F3" s="17"/>
      <c r="G3" s="115" t="s">
        <v>17</v>
      </c>
      <c r="H3" s="17" t="str">
        <f>Index!H3</f>
        <v>Mitesh</v>
      </c>
      <c r="I3" s="115" t="s">
        <v>566</v>
      </c>
      <c r="J3" s="18">
        <f>Index!J3</f>
        <v>45352</v>
      </c>
      <c r="K3" s="946"/>
      <c r="L3" s="946"/>
      <c r="M3" s="947"/>
      <c r="N3" s="947"/>
      <c r="O3" s="946"/>
      <c r="P3" s="946"/>
      <c r="Q3" s="22"/>
    </row>
    <row r="4" spans="2:17">
      <c r="B4" s="5"/>
      <c r="C4" s="5"/>
      <c r="D4" s="5"/>
      <c r="E4" s="5"/>
      <c r="F4" s="5"/>
      <c r="G4" s="5"/>
      <c r="H4" s="5"/>
      <c r="I4" s="5"/>
      <c r="J4" s="5"/>
      <c r="K4" s="4"/>
      <c r="L4" s="4"/>
      <c r="M4" s="195"/>
      <c r="Q4" s="90"/>
    </row>
    <row r="5" spans="2:17">
      <c r="B5" s="5" t="s">
        <v>3347</v>
      </c>
      <c r="C5" s="5"/>
      <c r="D5" s="5"/>
      <c r="E5" s="5"/>
      <c r="F5" s="5"/>
      <c r="G5" s="5"/>
      <c r="H5" s="5"/>
      <c r="I5" s="5"/>
      <c r="J5" s="5"/>
      <c r="K5" s="4"/>
      <c r="L5" s="4"/>
      <c r="M5" s="195"/>
    </row>
    <row r="6" spans="2:17" ht="16.149999999999999" thickBot="1">
      <c r="L6" s="4"/>
      <c r="M6" s="195"/>
    </row>
    <row r="7" spans="2:17" ht="14.25" customHeight="1" thickBot="1">
      <c r="B7" s="1200" t="s">
        <v>20</v>
      </c>
      <c r="C7" s="1201"/>
      <c r="D7" s="1201"/>
      <c r="E7" s="1202"/>
      <c r="F7" s="645" t="s">
        <v>110</v>
      </c>
      <c r="G7" s="434">
        <f>C3</f>
        <v>45260</v>
      </c>
      <c r="H7" s="434" t="str">
        <f>Info!E6</f>
        <v>NA</v>
      </c>
      <c r="I7" s="4"/>
      <c r="J7" s="195"/>
    </row>
    <row r="8" spans="2:17" ht="15" customHeight="1">
      <c r="B8" s="1209"/>
      <c r="C8" s="1210"/>
      <c r="D8" s="1210"/>
      <c r="E8" s="1211"/>
      <c r="F8" s="648"/>
      <c r="G8" s="196"/>
      <c r="H8" s="197"/>
      <c r="J8" s="195"/>
    </row>
    <row r="9" spans="2:17" ht="15" customHeight="1">
      <c r="B9" s="1212" t="s">
        <v>3348</v>
      </c>
      <c r="C9" s="1213"/>
      <c r="D9" s="1213"/>
      <c r="E9" s="1214"/>
      <c r="F9" s="657"/>
      <c r="G9" s="77"/>
      <c r="H9" s="198"/>
      <c r="J9" s="195"/>
    </row>
    <row r="10" spans="2:17" ht="15" customHeight="1">
      <c r="B10" s="1206" t="str">
        <f>'C3-1 - Bank 1'!C7 &amp;" : "&amp;'C3-1 - Bank 1'!C8</f>
        <v>Barclays Bank : 30470120</v>
      </c>
      <c r="C10" s="1207"/>
      <c r="D10" s="1207"/>
      <c r="E10" s="1208"/>
      <c r="F10" s="658">
        <f>ETB!$B$188</f>
        <v>692</v>
      </c>
      <c r="G10" s="616">
        <f>+'C3-1 - Bank 1'!G18</f>
        <v>44032.430000000983</v>
      </c>
      <c r="H10" s="625">
        <f>'Opening TB'!D74</f>
        <v>0</v>
      </c>
      <c r="I10" s="516" t="s">
        <v>3349</v>
      </c>
      <c r="J10" s="195"/>
    </row>
    <row r="11" spans="2:17" ht="15" hidden="1" customHeight="1">
      <c r="B11" s="1206" t="str">
        <f>'C3-4 - Bank-2'!C7 &amp;" : "&amp;'C3-4 - Bank-2'!C8</f>
        <v>Barclays : 50237620</v>
      </c>
      <c r="C11" s="1207"/>
      <c r="D11" s="1207"/>
      <c r="E11" s="1208"/>
      <c r="F11" s="658">
        <f>ETB!$B$189</f>
        <v>693</v>
      </c>
      <c r="G11" s="616">
        <f>+'C3-4 - Bank-2'!G17</f>
        <v>50000</v>
      </c>
      <c r="H11" s="625">
        <f>'Opening TB'!D75</f>
        <v>0</v>
      </c>
      <c r="I11" s="516" t="s">
        <v>3350</v>
      </c>
      <c r="J11" s="195"/>
    </row>
    <row r="12" spans="2:17" ht="15" hidden="1" customHeight="1">
      <c r="B12" s="1206" t="str">
        <f>'C3-4 - Bank-3'!$C$7 &amp;" : "&amp;'C3-4 - Bank-3'!$C$8</f>
        <v xml:space="preserve"> : </v>
      </c>
      <c r="C12" s="1207"/>
      <c r="D12" s="1207"/>
      <c r="E12" s="1208"/>
      <c r="F12" s="658">
        <f>ETB!$B$190</f>
        <v>694</v>
      </c>
      <c r="G12" s="616">
        <f>+'C3-4 - Bank-3'!G17</f>
        <v>0</v>
      </c>
      <c r="H12" s="625">
        <f>'Opening TB'!D76</f>
        <v>0</v>
      </c>
      <c r="I12" s="516" t="s">
        <v>3350</v>
      </c>
      <c r="J12" s="195"/>
    </row>
    <row r="13" spans="2:17" ht="15" hidden="1" customHeight="1">
      <c r="B13" s="627" t="str">
        <f>'C3-4 - Bank-4'!$C$7 &amp;" : "&amp;'C3-4 - Bank-4'!$C$8</f>
        <v xml:space="preserve"> : </v>
      </c>
      <c r="C13" s="628"/>
      <c r="D13" s="628"/>
      <c r="E13" s="629"/>
      <c r="F13" s="658">
        <f>ETB!$B$191</f>
        <v>695</v>
      </c>
      <c r="G13" s="616">
        <f>+'C3-4 - Bank-4'!G17</f>
        <v>0</v>
      </c>
      <c r="H13" s="625"/>
      <c r="I13" s="516" t="s">
        <v>3350</v>
      </c>
      <c r="J13" s="195"/>
    </row>
    <row r="14" spans="2:17" ht="15" hidden="1" customHeight="1">
      <c r="B14" s="627" t="str">
        <f>'C3-4 - Bank-5'!$C$7 &amp;" : "&amp;'C3-4 - Bank-5'!$C$8</f>
        <v xml:space="preserve"> : </v>
      </c>
      <c r="C14" s="628"/>
      <c r="D14" s="628"/>
      <c r="E14" s="629"/>
      <c r="F14" s="658">
        <f>ETB!$B$192</f>
        <v>696</v>
      </c>
      <c r="G14" s="616">
        <f>+'C3-4 - Bank-5'!G17</f>
        <v>0</v>
      </c>
      <c r="H14" s="625"/>
      <c r="I14" s="516" t="s">
        <v>3350</v>
      </c>
      <c r="J14" s="195"/>
    </row>
    <row r="15" spans="2:17" ht="15" hidden="1" customHeight="1">
      <c r="B15" s="627" t="str">
        <f>'C3-4 - Bank-6'!$C$7 &amp;" : "&amp;'C3-4 - Bank-6'!$C$8</f>
        <v xml:space="preserve"> : </v>
      </c>
      <c r="C15" s="628"/>
      <c r="D15" s="628"/>
      <c r="E15" s="629"/>
      <c r="F15" s="658">
        <f>ETB!$B$193</f>
        <v>700</v>
      </c>
      <c r="G15" s="616">
        <f>+'C3-4 - Bank-6'!G17</f>
        <v>0</v>
      </c>
      <c r="H15" s="625"/>
      <c r="I15" s="516" t="s">
        <v>3350</v>
      </c>
      <c r="J15" s="195"/>
    </row>
    <row r="16" spans="2:17" ht="15" customHeight="1">
      <c r="B16" s="1206"/>
      <c r="C16" s="1207"/>
      <c r="D16" s="1207"/>
      <c r="E16" s="1208"/>
      <c r="F16" s="658"/>
      <c r="G16" s="616"/>
      <c r="H16" s="625"/>
      <c r="I16" s="1"/>
      <c r="J16" s="195"/>
    </row>
    <row r="17" spans="2:13" ht="15" customHeight="1">
      <c r="B17" s="1212" t="s">
        <v>3351</v>
      </c>
      <c r="C17" s="1213"/>
      <c r="D17" s="1213"/>
      <c r="E17" s="1214"/>
      <c r="F17" s="657"/>
      <c r="G17" s="616"/>
      <c r="H17" s="625"/>
      <c r="I17" s="1"/>
      <c r="J17" s="195"/>
    </row>
    <row r="18" spans="2:13" ht="15" customHeight="1">
      <c r="B18" s="1206" t="s">
        <v>3352</v>
      </c>
      <c r="C18" s="1207"/>
      <c r="D18" s="1207"/>
      <c r="E18" s="1208"/>
      <c r="F18" s="658">
        <f>ETB!$B$179</f>
        <v>668</v>
      </c>
      <c r="G18" s="616">
        <f>+'C5 - Cash'!H22</f>
        <v>1022</v>
      </c>
      <c r="H18" s="625">
        <f>'Opening TB'!D73</f>
        <v>0</v>
      </c>
      <c r="I18" s="1" t="s">
        <v>3353</v>
      </c>
      <c r="J18" s="195"/>
    </row>
    <row r="19" spans="2:13" ht="15" customHeight="1">
      <c r="B19" s="1206"/>
      <c r="C19" s="1207"/>
      <c r="D19" s="1207"/>
      <c r="E19" s="1208"/>
      <c r="F19" s="658"/>
      <c r="G19" s="616"/>
      <c r="H19" s="625"/>
      <c r="I19" s="1"/>
      <c r="J19" s="195"/>
    </row>
    <row r="20" spans="2:13" ht="15" customHeight="1">
      <c r="B20" s="1215"/>
      <c r="C20" s="1216"/>
      <c r="D20" s="1216"/>
      <c r="E20" s="1217"/>
      <c r="F20" s="646"/>
      <c r="G20" s="199"/>
      <c r="H20" s="200"/>
      <c r="I20" s="4"/>
      <c r="J20" s="195"/>
    </row>
    <row r="21" spans="2:13" ht="16.149999999999999" thickBot="1">
      <c r="B21" s="1218" t="s">
        <v>2275</v>
      </c>
      <c r="C21" s="1219"/>
      <c r="D21" s="1219"/>
      <c r="E21" s="1219"/>
      <c r="F21" s="647"/>
      <c r="G21" s="201">
        <f>SUM(G10:G19)</f>
        <v>95054.430000000983</v>
      </c>
      <c r="H21" s="202">
        <f>SUM(H10:H19)</f>
        <v>0</v>
      </c>
      <c r="I21" s="4"/>
      <c r="J21" s="195"/>
    </row>
    <row r="22" spans="2:13" ht="16.899999999999999" thickTop="1" thickBot="1">
      <c r="B22" s="203"/>
      <c r="C22" s="615"/>
      <c r="D22" s="615"/>
      <c r="E22" s="615"/>
      <c r="F22" s="615"/>
      <c r="G22" s="204"/>
      <c r="H22" s="194"/>
      <c r="I22" s="4"/>
      <c r="J22" s="195"/>
    </row>
    <row r="23" spans="2:13">
      <c r="B23" s="4"/>
      <c r="C23" s="4"/>
      <c r="D23" s="4"/>
      <c r="E23" s="4"/>
      <c r="F23" s="4"/>
      <c r="G23" s="4"/>
      <c r="H23" s="4"/>
      <c r="I23" s="4"/>
      <c r="J23" s="7"/>
      <c r="K23" s="7"/>
      <c r="L23" s="4"/>
      <c r="M23" s="195"/>
    </row>
  </sheetData>
  <sheetProtection formatCells="0" formatColumns="0" formatRows="0" insertColumns="0" insertRows="0" insertHyperlinks="0" deleteColumns="0" deleteRows="0" sort="0" autoFilter="0" pivotTables="0"/>
  <mergeCells count="12">
    <mergeCell ref="B17:E17"/>
    <mergeCell ref="B18:E18"/>
    <mergeCell ref="B19:E19"/>
    <mergeCell ref="B20:E20"/>
    <mergeCell ref="B21:E21"/>
    <mergeCell ref="B16:E16"/>
    <mergeCell ref="B7:E7"/>
    <mergeCell ref="B8:E8"/>
    <mergeCell ref="B9:E9"/>
    <mergeCell ref="B10:E10"/>
    <mergeCell ref="B11:E11"/>
    <mergeCell ref="B12:E12"/>
  </mergeCells>
  <hyperlinks>
    <hyperlink ref="I10" location="'C3-1 - Bank 1'!A1" display="C3-1" xr:uid="{00000000-0004-0000-1E00-000000000000}"/>
    <hyperlink ref="I11" location="'C3-4 - Bank-2'!A1" display="C3-4" xr:uid="{00000000-0004-0000-1E00-000001000000}"/>
    <hyperlink ref="I18" location="'C5 - Cash'!G12" display="'C5 - Cash'!G12" xr:uid="{00000000-0004-0000-1E00-000002000000}"/>
    <hyperlink ref="I12" location="'C3-4 - Bank-3'!A1" display="'C3-4" xr:uid="{8093E5C9-6D3B-4794-8F5D-7393C7429305}"/>
    <hyperlink ref="I13" location="'C3-4 - Bank-4'!A1" display="'C3-4" xr:uid="{6A0B35B7-4224-4565-A576-FA760B724AEE}"/>
    <hyperlink ref="I14" location="'C3-4 - Bank-5'!A1" display="'C3-4" xr:uid="{BD7ABAE4-9838-4D45-9166-960ACE134D1E}"/>
    <hyperlink ref="I15" location="'C3-4 - Bank-6'!A1" display="'C3-4" xr:uid="{9EF159B1-7897-4442-9D6C-2386FA7D1B35}"/>
  </hyperlinks>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N78"/>
  <sheetViews>
    <sheetView showGridLines="0" workbookViewId="0">
      <pane ySplit="10" topLeftCell="A11" activePane="bottomLeft" state="frozen"/>
      <selection pane="bottomLeft" activeCell="C8" sqref="C8"/>
    </sheetView>
  </sheetViews>
  <sheetFormatPr defaultColWidth="9.140625" defaultRowHeight="15.6"/>
  <cols>
    <col min="1" max="1" width="3.5703125" style="12" customWidth="1"/>
    <col min="2" max="2" width="13.28515625" style="12" customWidth="1"/>
    <col min="3" max="3" width="16.5703125" style="12" customWidth="1"/>
    <col min="4" max="4" width="4" style="12" customWidth="1"/>
    <col min="5" max="5" width="15" style="12" customWidth="1"/>
    <col min="6" max="6" width="13.140625" style="12" customWidth="1"/>
    <col min="7" max="7" width="12.85546875" style="12" bestFit="1" customWidth="1"/>
    <col min="8" max="8" width="5.7109375" style="12" bestFit="1" customWidth="1"/>
    <col min="9" max="9" width="11.5703125" style="12" bestFit="1" customWidth="1"/>
    <col min="10" max="10" width="11.28515625" style="12" bestFit="1" customWidth="1"/>
    <col min="11" max="16384" width="9.140625" style="12"/>
  </cols>
  <sheetData>
    <row r="2" spans="1:14" s="23" customFormat="1" ht="15" customHeight="1">
      <c r="A2" s="946"/>
      <c r="B2" s="17" t="s">
        <v>0</v>
      </c>
      <c r="C2" s="26" t="str">
        <f>Index!C2</f>
        <v>Forest Car Company Ltd</v>
      </c>
      <c r="D2" s="26"/>
      <c r="E2" s="115" t="s">
        <v>15</v>
      </c>
      <c r="F2" s="17" t="str">
        <f>Index!H2</f>
        <v>Aratee</v>
      </c>
      <c r="G2" s="17"/>
      <c r="H2" s="115" t="s">
        <v>9</v>
      </c>
      <c r="I2" s="18">
        <f>Index!J2</f>
        <v>45343</v>
      </c>
      <c r="J2" s="947"/>
      <c r="K2" s="947"/>
      <c r="L2" s="946"/>
      <c r="M2" s="946"/>
      <c r="N2" s="27"/>
    </row>
    <row r="3" spans="1:14" s="23" customFormat="1" ht="15" customHeight="1">
      <c r="A3" s="946"/>
      <c r="B3" s="17" t="s">
        <v>1731</v>
      </c>
      <c r="C3" s="18">
        <f>Index!C3</f>
        <v>45260</v>
      </c>
      <c r="D3" s="18"/>
      <c r="E3" s="115" t="s">
        <v>17</v>
      </c>
      <c r="F3" s="17" t="str">
        <f>Index!H3</f>
        <v>Mitesh</v>
      </c>
      <c r="G3" s="17"/>
      <c r="H3" s="115" t="s">
        <v>9</v>
      </c>
      <c r="I3" s="18">
        <f>Index!J3</f>
        <v>45352</v>
      </c>
      <c r="J3" s="947"/>
      <c r="K3" s="947"/>
      <c r="L3" s="946"/>
      <c r="M3" s="946"/>
      <c r="N3" s="22"/>
    </row>
    <row r="4" spans="1:14">
      <c r="A4" s="5"/>
      <c r="B4" s="4"/>
      <c r="C4" s="4"/>
      <c r="D4" s="4"/>
      <c r="E4" s="465"/>
      <c r="F4" s="4"/>
      <c r="G4" s="4"/>
      <c r="J4" s="90"/>
    </row>
    <row r="5" spans="1:14">
      <c r="B5" s="5" t="s">
        <v>3354</v>
      </c>
      <c r="C5" s="4"/>
      <c r="D5" s="4"/>
      <c r="E5" s="4"/>
      <c r="F5" s="4"/>
      <c r="G5" s="4"/>
      <c r="H5" s="4"/>
    </row>
    <row r="7" spans="1:14">
      <c r="B7" s="5" t="s">
        <v>3355</v>
      </c>
      <c r="C7" s="955" t="s">
        <v>537</v>
      </c>
      <c r="D7" s="4"/>
      <c r="E7" s="4"/>
      <c r="F7" s="4"/>
      <c r="G7" s="4"/>
      <c r="H7" s="4"/>
    </row>
    <row r="8" spans="1:14">
      <c r="B8" s="5" t="s">
        <v>3356</v>
      </c>
      <c r="C8" s="189">
        <v>30470120</v>
      </c>
      <c r="D8" s="4"/>
      <c r="E8" s="4"/>
      <c r="F8" s="4"/>
      <c r="G8" s="4"/>
      <c r="H8" s="4"/>
    </row>
    <row r="9" spans="1:14" ht="16.149999999999999" thickBot="1"/>
    <row r="10" spans="1:14" ht="14.25" customHeight="1" thickBot="1">
      <c r="B10" s="1203" t="s">
        <v>20</v>
      </c>
      <c r="C10" s="1203"/>
      <c r="D10" s="1203"/>
      <c r="E10" s="1203"/>
      <c r="F10" s="428" t="s">
        <v>2419</v>
      </c>
      <c r="G10" s="428" t="s">
        <v>2420</v>
      </c>
      <c r="H10" s="4"/>
    </row>
    <row r="11" spans="1:14">
      <c r="B11" s="388"/>
      <c r="C11" s="389"/>
      <c r="D11" s="389"/>
      <c r="E11" s="518"/>
      <c r="F11" s="131"/>
      <c r="G11" s="132"/>
    </row>
    <row r="12" spans="1:14" hidden="1">
      <c r="B12" s="388" t="str">
        <f>+'C2-1 - Trade debtors'!B9</f>
        <v>Opening Balance B/F</v>
      </c>
      <c r="C12" s="389"/>
      <c r="D12" s="389"/>
      <c r="E12" s="518"/>
      <c r="F12" s="133">
        <f>'C3 - Bank &amp; Cash'!H10</f>
        <v>0</v>
      </c>
      <c r="G12" s="134"/>
      <c r="H12" s="1" t="s">
        <v>3357</v>
      </c>
      <c r="I12" s="1"/>
    </row>
    <row r="13" spans="1:14" hidden="1">
      <c r="B13" s="388"/>
      <c r="C13" s="389"/>
      <c r="D13" s="389"/>
      <c r="E13" s="518"/>
      <c r="F13" s="133"/>
      <c r="G13" s="134"/>
      <c r="H13" s="1"/>
      <c r="I13" s="1"/>
    </row>
    <row r="14" spans="1:14">
      <c r="B14" s="388" t="s">
        <v>2462</v>
      </c>
      <c r="C14" s="389"/>
      <c r="D14" s="389"/>
      <c r="E14" s="518"/>
      <c r="F14" s="133">
        <f>'C3-1-R - BR -1'!G384</f>
        <v>598113.09000000008</v>
      </c>
      <c r="G14" s="134"/>
      <c r="H14" s="1"/>
      <c r="I14" s="1"/>
    </row>
    <row r="15" spans="1:14">
      <c r="B15" s="388"/>
      <c r="C15" s="389"/>
      <c r="D15" s="389"/>
      <c r="E15" s="518"/>
      <c r="F15" s="133"/>
      <c r="G15" s="134"/>
      <c r="H15" s="1"/>
      <c r="I15" s="1"/>
    </row>
    <row r="16" spans="1:14">
      <c r="B16" s="388" t="s">
        <v>2429</v>
      </c>
      <c r="C16" s="389"/>
      <c r="D16" s="389"/>
      <c r="E16" s="518"/>
      <c r="F16" s="133"/>
      <c r="G16" s="134">
        <f>'C3-1-P - BP -1'!G1333</f>
        <v>554080.6599999991</v>
      </c>
      <c r="H16" s="1"/>
      <c r="I16" s="1"/>
    </row>
    <row r="17" spans="1:9">
      <c r="B17" s="388"/>
      <c r="C17" s="389"/>
      <c r="D17" s="389"/>
      <c r="E17" s="518"/>
      <c r="F17" s="133"/>
      <c r="G17" s="134"/>
      <c r="H17" s="1"/>
      <c r="I17" s="1"/>
    </row>
    <row r="18" spans="1:9">
      <c r="B18" s="388" t="s">
        <v>2432</v>
      </c>
      <c r="C18" s="389"/>
      <c r="D18" s="389"/>
      <c r="E18" s="518"/>
      <c r="F18" s="133"/>
      <c r="G18" s="134">
        <f>+F20-SUM(G12:G17)</f>
        <v>44032.430000000983</v>
      </c>
      <c r="H18" s="1" t="s">
        <v>63</v>
      </c>
      <c r="I18" s="1"/>
    </row>
    <row r="19" spans="1:9">
      <c r="B19" s="388"/>
      <c r="C19" s="389"/>
      <c r="D19" s="389"/>
      <c r="E19" s="518"/>
      <c r="F19" s="135"/>
      <c r="G19" s="136"/>
      <c r="H19" s="101"/>
    </row>
    <row r="20" spans="1:9" ht="16.149999999999999" thickBot="1">
      <c r="B20" s="1194" t="s">
        <v>2275</v>
      </c>
      <c r="C20" s="1195"/>
      <c r="D20" s="1195"/>
      <c r="E20" s="1196"/>
      <c r="F20" s="137">
        <f>SUM(F11:F19)</f>
        <v>598113.09000000008</v>
      </c>
      <c r="G20" s="138">
        <f>SUM(G12:G18)</f>
        <v>598113.09000000008</v>
      </c>
    </row>
    <row r="21" spans="1:9" ht="16.149999999999999" thickTop="1">
      <c r="B21" s="1230"/>
      <c r="C21" s="1231"/>
      <c r="D21" s="1231"/>
      <c r="E21" s="1232"/>
      <c r="F21" s="9"/>
      <c r="G21" s="188"/>
      <c r="H21" s="4"/>
    </row>
    <row r="22" spans="1:9">
      <c r="A22" s="4"/>
      <c r="B22" s="4"/>
      <c r="C22" s="4"/>
      <c r="D22" s="4"/>
      <c r="E22" s="4"/>
      <c r="F22" s="4"/>
      <c r="G22" s="4"/>
    </row>
    <row r="23" spans="1:9">
      <c r="A23" s="4"/>
      <c r="B23" s="4"/>
      <c r="C23" s="4"/>
      <c r="D23" s="4"/>
      <c r="E23" s="4"/>
      <c r="F23" s="4"/>
      <c r="G23" s="101">
        <f ca="1">-ETB!Q188+ETB!R188+G18</f>
        <v>0</v>
      </c>
    </row>
    <row r="24" spans="1:9">
      <c r="B24" s="5" t="s">
        <v>3358</v>
      </c>
      <c r="C24" s="4"/>
      <c r="D24" s="4"/>
      <c r="E24" s="4"/>
      <c r="F24" s="4"/>
      <c r="G24" s="4"/>
      <c r="H24" s="4"/>
    </row>
    <row r="25" spans="1:9" ht="16.149999999999999" thickBot="1"/>
    <row r="26" spans="1:9" ht="14.25" customHeight="1" thickBot="1">
      <c r="B26" s="1203" t="s">
        <v>20</v>
      </c>
      <c r="C26" s="1203"/>
      <c r="D26" s="1203"/>
      <c r="E26" s="1203"/>
      <c r="F26" s="1203"/>
      <c r="G26" s="428" t="s">
        <v>3359</v>
      </c>
      <c r="H26" s="5"/>
    </row>
    <row r="27" spans="1:9">
      <c r="B27" s="1222"/>
      <c r="C27" s="1223"/>
      <c r="D27" s="1223"/>
      <c r="E27" s="1223"/>
      <c r="F27" s="1223"/>
      <c r="G27" s="193"/>
      <c r="H27" s="4"/>
    </row>
    <row r="28" spans="1:9">
      <c r="B28" s="1220" t="s">
        <v>3360</v>
      </c>
      <c r="C28" s="1221"/>
      <c r="D28" s="1221"/>
      <c r="E28" s="1221"/>
      <c r="F28" s="1221"/>
      <c r="G28" s="134">
        <f>I78</f>
        <v>44032.43</v>
      </c>
      <c r="H28" s="4"/>
    </row>
    <row r="29" spans="1:9">
      <c r="B29" s="1220"/>
      <c r="C29" s="1221"/>
      <c r="D29" s="1221"/>
      <c r="E29" s="1221"/>
      <c r="F29" s="1221"/>
      <c r="G29" s="134"/>
      <c r="H29" s="4"/>
    </row>
    <row r="30" spans="1:9" hidden="1">
      <c r="B30" s="1224" t="s">
        <v>3361</v>
      </c>
      <c r="C30" s="1225"/>
      <c r="D30" s="1225"/>
      <c r="E30" s="1225"/>
      <c r="F30" s="1225"/>
      <c r="G30" s="134"/>
    </row>
    <row r="31" spans="1:9" hidden="1">
      <c r="B31" s="1226"/>
      <c r="C31" s="1227"/>
      <c r="D31" s="1227"/>
      <c r="E31" s="1227"/>
      <c r="F31" s="1227"/>
      <c r="G31" s="134"/>
    </row>
    <row r="32" spans="1:9" hidden="1">
      <c r="B32" s="1220"/>
      <c r="C32" s="1221"/>
      <c r="D32" s="1221"/>
      <c r="E32" s="1221"/>
      <c r="F32" s="1221"/>
      <c r="G32" s="134"/>
    </row>
    <row r="33" spans="2:7" hidden="1">
      <c r="B33" s="1224" t="s">
        <v>3362</v>
      </c>
      <c r="C33" s="1225"/>
      <c r="D33" s="1225"/>
      <c r="E33" s="1225"/>
      <c r="F33" s="1225"/>
      <c r="G33" s="134">
        <v>0</v>
      </c>
    </row>
    <row r="34" spans="2:7" hidden="1">
      <c r="B34" s="1220"/>
      <c r="C34" s="1221"/>
      <c r="D34" s="1221"/>
      <c r="E34" s="1221"/>
      <c r="F34" s="1221"/>
      <c r="G34" s="134"/>
    </row>
    <row r="35" spans="2:7">
      <c r="B35" s="1228"/>
      <c r="C35" s="1229"/>
      <c r="D35" s="1229"/>
      <c r="E35" s="1229"/>
      <c r="F35" s="1229"/>
      <c r="G35" s="136"/>
    </row>
    <row r="36" spans="2:7" ht="16.149999999999999" thickBot="1">
      <c r="B36" s="1194" t="s">
        <v>3363</v>
      </c>
      <c r="C36" s="1195"/>
      <c r="D36" s="1195"/>
      <c r="E36" s="1195"/>
      <c r="F36" s="1195"/>
      <c r="G36" s="190">
        <f>SUM(G28:G35)</f>
        <v>44032.43</v>
      </c>
    </row>
    <row r="37" spans="2:7" ht="16.899999999999999" thickTop="1" thickBot="1">
      <c r="B37" s="35"/>
      <c r="C37" s="36"/>
      <c r="D37" s="36"/>
      <c r="E37" s="36"/>
      <c r="F37" s="36"/>
      <c r="G37" s="194">
        <f>+G36-G18</f>
        <v>-9.822542779147625E-10</v>
      </c>
    </row>
    <row r="38" spans="2:7">
      <c r="B38" s="4"/>
      <c r="C38" s="4"/>
      <c r="D38" s="4"/>
      <c r="E38" s="4"/>
      <c r="F38" s="4"/>
      <c r="G38" s="7"/>
    </row>
    <row r="39" spans="2:7">
      <c r="B39" s="4"/>
      <c r="C39" s="4"/>
      <c r="D39" s="4"/>
      <c r="E39" s="4"/>
      <c r="F39" s="4"/>
      <c r="G39" s="192">
        <f ca="1">+G36-ETB!Q188-ETB!R188</f>
        <v>-9.822542779147625E-10</v>
      </c>
    </row>
    <row r="40" spans="2:7">
      <c r="B40" s="772" t="s">
        <v>3364</v>
      </c>
      <c r="C40" s="4"/>
      <c r="D40" s="4"/>
      <c r="E40" s="4"/>
      <c r="F40" s="4"/>
      <c r="G40" s="4"/>
    </row>
    <row r="59" spans="10:10">
      <c r="J59" s="164"/>
    </row>
    <row r="78" spans="9:9">
      <c r="I78" s="995">
        <v>44032.43</v>
      </c>
    </row>
  </sheetData>
  <sheetProtection formatCells="0" formatColumns="0" formatRows="0" insertColumns="0" insertRows="0" insertHyperlinks="0" deleteColumns="0" deleteRows="0" sort="0" autoFilter="0" pivotTables="0"/>
  <mergeCells count="14">
    <mergeCell ref="B20:E20"/>
    <mergeCell ref="B21:E21"/>
    <mergeCell ref="B10:E10"/>
    <mergeCell ref="B26:F26"/>
    <mergeCell ref="B28:F28"/>
    <mergeCell ref="B29:F29"/>
    <mergeCell ref="B27:F27"/>
    <mergeCell ref="B30:F30"/>
    <mergeCell ref="B36:F36"/>
    <mergeCell ref="B31:F31"/>
    <mergeCell ref="B32:F32"/>
    <mergeCell ref="B33:F33"/>
    <mergeCell ref="B34:F34"/>
    <mergeCell ref="B35:F35"/>
  </mergeCells>
  <hyperlinks>
    <hyperlink ref="H18" location="'C3 - Bank &amp; Cash'!C17" display="'C3 - Bank &amp; Cash'!C17" xr:uid="{00000000-0004-0000-1F00-000000000000}"/>
    <hyperlink ref="H12" location="TB!D22" display="TB!D22" xr:uid="{00000000-0004-0000-1F00-000001000000}"/>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B1:U389"/>
  <sheetViews>
    <sheetView showGridLines="0" zoomScaleNormal="100" workbookViewId="0">
      <pane xSplit="8" ySplit="8" topLeftCell="R9" activePane="bottomRight" state="frozen"/>
      <selection pane="bottomRight" activeCell="T384" sqref="T384"/>
      <selection pane="bottomLeft" activeCell="A9" sqref="A9"/>
      <selection pane="topRight" activeCell="I1" sqref="I1"/>
    </sheetView>
  </sheetViews>
  <sheetFormatPr defaultColWidth="9.140625" defaultRowHeight="15.6"/>
  <cols>
    <col min="1" max="1" width="4.28515625" style="12" customWidth="1"/>
    <col min="2" max="2" width="9.85546875" style="12" customWidth="1"/>
    <col min="3" max="3" width="15.28515625" style="12" customWidth="1"/>
    <col min="4" max="4" width="11.5703125" style="12" customWidth="1"/>
    <col min="5" max="5" width="49.7109375" style="12" bestFit="1" customWidth="1"/>
    <col min="6" max="6" width="7.5703125" style="12" customWidth="1"/>
    <col min="7" max="7" width="13.42578125" style="12" customWidth="1"/>
    <col min="8" max="8" width="5.85546875" style="12" customWidth="1"/>
    <col min="9" max="21" width="12.7109375" style="12" customWidth="1"/>
    <col min="22" max="16384" width="9.140625" style="12"/>
  </cols>
  <sheetData>
    <row r="1" spans="2:21" ht="15.75" customHeight="1">
      <c r="K1" s="29"/>
    </row>
    <row r="2" spans="2:21" s="23" customFormat="1" ht="15" customHeight="1">
      <c r="B2" s="17" t="s">
        <v>14</v>
      </c>
      <c r="C2" s="26" t="str">
        <f>Index!C2</f>
        <v>Forest Car Company Ltd</v>
      </c>
      <c r="D2" s="26"/>
      <c r="E2" s="115" t="s">
        <v>15</v>
      </c>
      <c r="F2" s="17" t="str">
        <f>Index!H2</f>
        <v>Aratee</v>
      </c>
      <c r="G2" s="17"/>
      <c r="H2" s="115" t="s">
        <v>9</v>
      </c>
      <c r="I2" s="18">
        <f>Index!J2</f>
        <v>45343</v>
      </c>
      <c r="J2" s="18"/>
      <c r="K2" s="18"/>
      <c r="L2" s="946"/>
      <c r="M2" s="946"/>
      <c r="N2" s="946"/>
      <c r="O2" s="946"/>
      <c r="P2" s="946"/>
      <c r="Q2" s="946"/>
      <c r="R2" s="946"/>
      <c r="S2" s="946"/>
      <c r="T2" s="946"/>
      <c r="U2" s="390"/>
    </row>
    <row r="3" spans="2:21" s="23" customFormat="1" ht="15" customHeight="1">
      <c r="B3" s="17" t="s">
        <v>16</v>
      </c>
      <c r="C3" s="18">
        <f>Index!C3</f>
        <v>45260</v>
      </c>
      <c r="D3" s="18"/>
      <c r="E3" s="115" t="s">
        <v>17</v>
      </c>
      <c r="F3" s="17" t="str">
        <f>Index!H3</f>
        <v>Mitesh</v>
      </c>
      <c r="G3" s="17"/>
      <c r="H3" s="115" t="s">
        <v>9</v>
      </c>
      <c r="I3" s="18">
        <f>Index!J3</f>
        <v>45352</v>
      </c>
      <c r="J3" s="18"/>
      <c r="K3" s="18"/>
      <c r="L3" s="946"/>
      <c r="M3" s="946"/>
      <c r="N3" s="946"/>
      <c r="O3" s="946"/>
      <c r="P3" s="946"/>
      <c r="Q3" s="946"/>
      <c r="R3" s="946"/>
      <c r="S3" s="946"/>
      <c r="T3" s="946"/>
      <c r="U3" s="946"/>
    </row>
    <row r="4" spans="2:21" ht="15" customHeight="1">
      <c r="B4" s="4"/>
      <c r="C4" s="4"/>
      <c r="D4" s="4"/>
      <c r="E4" s="4"/>
      <c r="F4" s="4"/>
      <c r="G4" s="4"/>
      <c r="H4" s="4"/>
      <c r="I4" s="29"/>
      <c r="J4" s="29"/>
      <c r="K4" s="29"/>
    </row>
    <row r="5" spans="2:21">
      <c r="B5" s="5" t="s">
        <v>3365</v>
      </c>
      <c r="C5" s="5"/>
      <c r="D5" s="4"/>
      <c r="E5" s="4"/>
      <c r="F5" s="4"/>
      <c r="G5" s="4"/>
      <c r="H5" s="4"/>
      <c r="I5" s="4"/>
      <c r="J5" s="4"/>
      <c r="K5" s="4"/>
    </row>
    <row r="6" spans="2:21" ht="16.149999999999999" thickBot="1">
      <c r="B6" s="130"/>
      <c r="C6" s="130"/>
      <c r="D6" s="4"/>
      <c r="E6" s="4"/>
      <c r="F6" s="4"/>
      <c r="G6" s="4"/>
      <c r="H6" s="4"/>
      <c r="I6" s="4"/>
      <c r="J6" s="4"/>
      <c r="K6" s="4"/>
      <c r="L6" s="145">
        <f>'C3-1-P - BP -1'!N6</f>
        <v>0</v>
      </c>
      <c r="P6" s="145">
        <f>P384-Sales!AB240</f>
        <v>0</v>
      </c>
      <c r="Q6" s="145">
        <f>Q384-Sales!AC240</f>
        <v>0</v>
      </c>
      <c r="R6" s="145"/>
      <c r="S6" s="145"/>
      <c r="T6" s="145">
        <f>T384-'PDB Expense'!R1312</f>
        <v>0</v>
      </c>
    </row>
    <row r="7" spans="2:21" ht="16.149999999999999" thickBot="1">
      <c r="E7" s="4"/>
      <c r="F7" s="4"/>
      <c r="G7" s="4"/>
      <c r="H7" s="4"/>
      <c r="I7" s="392">
        <v>1</v>
      </c>
      <c r="J7" s="392">
        <v>54</v>
      </c>
      <c r="K7" s="393">
        <v>92</v>
      </c>
      <c r="L7" s="393">
        <v>235</v>
      </c>
      <c r="M7" s="393">
        <v>261</v>
      </c>
      <c r="N7" s="393">
        <v>265</v>
      </c>
      <c r="O7" s="393">
        <v>378</v>
      </c>
      <c r="P7" s="395">
        <v>586</v>
      </c>
      <c r="Q7" s="395">
        <v>586.1</v>
      </c>
      <c r="R7" s="395">
        <v>668</v>
      </c>
      <c r="S7" s="395">
        <v>727</v>
      </c>
      <c r="T7" s="395">
        <v>737</v>
      </c>
      <c r="U7" s="395">
        <v>735</v>
      </c>
    </row>
    <row r="8" spans="2:21" s="396" customFormat="1" ht="47.45" thickBot="1">
      <c r="B8" s="436" t="s">
        <v>1751</v>
      </c>
      <c r="C8" s="801" t="s">
        <v>109</v>
      </c>
      <c r="D8" s="436" t="s">
        <v>545</v>
      </c>
      <c r="E8" s="436" t="s">
        <v>2348</v>
      </c>
      <c r="F8" s="436" t="s">
        <v>3366</v>
      </c>
      <c r="G8" s="436" t="s">
        <v>1754</v>
      </c>
      <c r="H8" s="436"/>
      <c r="I8" s="436" t="s">
        <v>3367</v>
      </c>
      <c r="J8" s="436" t="s">
        <v>2138</v>
      </c>
      <c r="K8" s="436" t="s">
        <v>2110</v>
      </c>
      <c r="L8" s="436" t="s">
        <v>3368</v>
      </c>
      <c r="M8" s="436" t="s">
        <v>3369</v>
      </c>
      <c r="N8" s="436" t="s">
        <v>2197</v>
      </c>
      <c r="O8" s="436" t="s">
        <v>2221</v>
      </c>
      <c r="P8" s="436" t="s">
        <v>3370</v>
      </c>
      <c r="Q8" s="436" t="s">
        <v>1710</v>
      </c>
      <c r="R8" s="436" t="s">
        <v>2023</v>
      </c>
      <c r="S8" s="436" t="s">
        <v>2424</v>
      </c>
      <c r="T8" s="436" t="s">
        <v>2040</v>
      </c>
      <c r="U8" s="436" t="s">
        <v>66</v>
      </c>
    </row>
    <row r="9" spans="2:21">
      <c r="B9" s="183"/>
      <c r="C9" s="184"/>
      <c r="D9" s="397"/>
      <c r="E9" s="184"/>
      <c r="F9" s="184"/>
      <c r="G9" s="184"/>
      <c r="H9" s="437"/>
      <c r="I9" s="184"/>
      <c r="J9" s="184"/>
      <c r="K9" s="184"/>
      <c r="L9" s="184"/>
      <c r="M9" s="184"/>
      <c r="N9" s="398"/>
      <c r="O9" s="398"/>
      <c r="P9" s="398"/>
      <c r="Q9" s="398"/>
      <c r="R9" s="398"/>
      <c r="S9" s="398"/>
      <c r="T9" s="398"/>
      <c r="U9" s="120"/>
    </row>
    <row r="10" spans="2:21">
      <c r="B10" s="957">
        <v>1</v>
      </c>
      <c r="C10" s="1043">
        <v>44882</v>
      </c>
      <c r="D10" s="1041" t="s">
        <v>573</v>
      </c>
      <c r="E10" s="412" t="s">
        <v>574</v>
      </c>
      <c r="F10" s="402">
        <v>378</v>
      </c>
      <c r="G10" s="175">
        <v>8</v>
      </c>
      <c r="H10" s="438"/>
      <c r="I10" s="175">
        <f t="shared" ref="I10:U20" si="0">IF(I$7-$F10=0,$G10,0)</f>
        <v>0</v>
      </c>
      <c r="J10" s="175">
        <f t="shared" si="0"/>
        <v>0</v>
      </c>
      <c r="K10" s="403">
        <f t="shared" si="0"/>
        <v>0</v>
      </c>
      <c r="L10" s="403">
        <f t="shared" si="0"/>
        <v>0</v>
      </c>
      <c r="M10" s="403">
        <f t="shared" si="0"/>
        <v>0</v>
      </c>
      <c r="N10" s="403">
        <f t="shared" si="0"/>
        <v>0</v>
      </c>
      <c r="O10" s="403">
        <f t="shared" si="0"/>
        <v>8</v>
      </c>
      <c r="P10" s="403">
        <f t="shared" si="0"/>
        <v>0</v>
      </c>
      <c r="Q10" s="403">
        <f t="shared" si="0"/>
        <v>0</v>
      </c>
      <c r="R10" s="992">
        <f t="shared" si="0"/>
        <v>0</v>
      </c>
      <c r="S10" s="992">
        <f t="shared" si="0"/>
        <v>0</v>
      </c>
      <c r="T10" s="992">
        <f t="shared" si="0"/>
        <v>0</v>
      </c>
      <c r="U10" s="404">
        <f t="shared" si="0"/>
        <v>0</v>
      </c>
    </row>
    <row r="11" spans="2:21">
      <c r="B11" s="957">
        <v>144</v>
      </c>
      <c r="C11" s="1043">
        <v>45078</v>
      </c>
      <c r="D11" s="1041" t="s">
        <v>579</v>
      </c>
      <c r="E11" s="401" t="s">
        <v>1008</v>
      </c>
      <c r="F11" s="402">
        <v>586</v>
      </c>
      <c r="G11" s="175">
        <v>250</v>
      </c>
      <c r="H11" s="438"/>
      <c r="I11" s="175">
        <f t="shared" ref="I11:U16" si="1">IF(I$7-$F11=0,$G11,0)</f>
        <v>0</v>
      </c>
      <c r="J11" s="175">
        <f t="shared" si="0"/>
        <v>0</v>
      </c>
      <c r="K11" s="175">
        <f t="shared" si="1"/>
        <v>0</v>
      </c>
      <c r="L11" s="175">
        <f t="shared" si="1"/>
        <v>0</v>
      </c>
      <c r="M11" s="403">
        <f t="shared" si="1"/>
        <v>0</v>
      </c>
      <c r="N11" s="403">
        <f t="shared" si="0"/>
        <v>0</v>
      </c>
      <c r="O11" s="403">
        <f t="shared" si="0"/>
        <v>0</v>
      </c>
      <c r="P11" s="403">
        <f t="shared" si="1"/>
        <v>250</v>
      </c>
      <c r="Q11" s="403">
        <f t="shared" si="1"/>
        <v>0</v>
      </c>
      <c r="R11" s="992">
        <f t="shared" si="0"/>
        <v>0</v>
      </c>
      <c r="S11" s="992">
        <f t="shared" si="0"/>
        <v>0</v>
      </c>
      <c r="T11" s="992">
        <f t="shared" si="1"/>
        <v>0</v>
      </c>
      <c r="U11" s="404">
        <f t="shared" si="1"/>
        <v>0</v>
      </c>
    </row>
    <row r="12" spans="2:21">
      <c r="B12" s="957">
        <v>15</v>
      </c>
      <c r="C12" s="1043">
        <v>44930</v>
      </c>
      <c r="D12" s="1041" t="s">
        <v>579</v>
      </c>
      <c r="E12" s="401" t="s">
        <v>611</v>
      </c>
      <c r="F12" s="402">
        <v>586</v>
      </c>
      <c r="G12" s="175">
        <v>250</v>
      </c>
      <c r="H12" s="438"/>
      <c r="I12" s="175">
        <f t="shared" si="1"/>
        <v>0</v>
      </c>
      <c r="J12" s="175">
        <f t="shared" si="0"/>
        <v>0</v>
      </c>
      <c r="K12" s="175">
        <f t="shared" si="1"/>
        <v>0</v>
      </c>
      <c r="L12" s="175">
        <f t="shared" si="1"/>
        <v>0</v>
      </c>
      <c r="M12" s="403">
        <f t="shared" si="1"/>
        <v>0</v>
      </c>
      <c r="N12" s="403">
        <f t="shared" si="0"/>
        <v>0</v>
      </c>
      <c r="O12" s="403">
        <f t="shared" si="0"/>
        <v>0</v>
      </c>
      <c r="P12" s="403">
        <f t="shared" si="1"/>
        <v>250</v>
      </c>
      <c r="Q12" s="403">
        <f t="shared" si="1"/>
        <v>0</v>
      </c>
      <c r="R12" s="992">
        <f t="shared" si="0"/>
        <v>0</v>
      </c>
      <c r="S12" s="992">
        <f t="shared" si="0"/>
        <v>0</v>
      </c>
      <c r="T12" s="992">
        <f t="shared" si="1"/>
        <v>0</v>
      </c>
      <c r="U12" s="404">
        <f t="shared" si="1"/>
        <v>0</v>
      </c>
    </row>
    <row r="13" spans="2:21">
      <c r="B13" s="957">
        <v>257</v>
      </c>
      <c r="C13" s="1043">
        <v>45183</v>
      </c>
      <c r="D13" s="1041" t="s">
        <v>579</v>
      </c>
      <c r="E13" s="401" t="s">
        <v>1350</v>
      </c>
      <c r="F13" s="402">
        <v>586</v>
      </c>
      <c r="G13" s="175">
        <v>1400</v>
      </c>
      <c r="H13" s="438"/>
      <c r="I13" s="175">
        <f t="shared" si="1"/>
        <v>0</v>
      </c>
      <c r="J13" s="175">
        <f t="shared" si="0"/>
        <v>0</v>
      </c>
      <c r="K13" s="175">
        <f t="shared" si="1"/>
        <v>0</v>
      </c>
      <c r="L13" s="175">
        <f t="shared" si="1"/>
        <v>0</v>
      </c>
      <c r="M13" s="403">
        <f t="shared" si="1"/>
        <v>0</v>
      </c>
      <c r="N13" s="403">
        <f t="shared" si="0"/>
        <v>0</v>
      </c>
      <c r="O13" s="403">
        <f t="shared" si="0"/>
        <v>0</v>
      </c>
      <c r="P13" s="403">
        <f t="shared" si="1"/>
        <v>1400</v>
      </c>
      <c r="Q13" s="403">
        <f t="shared" si="1"/>
        <v>0</v>
      </c>
      <c r="R13" s="992">
        <f t="shared" si="0"/>
        <v>0</v>
      </c>
      <c r="S13" s="992">
        <f t="shared" si="0"/>
        <v>0</v>
      </c>
      <c r="T13" s="992">
        <f t="shared" si="1"/>
        <v>0</v>
      </c>
      <c r="U13" s="404">
        <f t="shared" si="1"/>
        <v>0</v>
      </c>
    </row>
    <row r="14" spans="2:21">
      <c r="B14" s="957">
        <v>297</v>
      </c>
      <c r="C14" s="1043">
        <v>45202</v>
      </c>
      <c r="D14" s="1041" t="s">
        <v>573</v>
      </c>
      <c r="E14" s="401" t="s">
        <v>1432</v>
      </c>
      <c r="F14" s="402">
        <v>92</v>
      </c>
      <c r="G14" s="175">
        <v>360</v>
      </c>
      <c r="H14" s="438"/>
      <c r="I14" s="175">
        <f t="shared" si="1"/>
        <v>0</v>
      </c>
      <c r="J14" s="175">
        <f t="shared" si="0"/>
        <v>0</v>
      </c>
      <c r="K14" s="175">
        <f t="shared" si="1"/>
        <v>360</v>
      </c>
      <c r="L14" s="175">
        <f t="shared" si="1"/>
        <v>0</v>
      </c>
      <c r="M14" s="403">
        <f t="shared" si="1"/>
        <v>0</v>
      </c>
      <c r="N14" s="403">
        <f t="shared" si="0"/>
        <v>0</v>
      </c>
      <c r="O14" s="403">
        <f t="shared" si="0"/>
        <v>0</v>
      </c>
      <c r="P14" s="403">
        <f t="shared" si="1"/>
        <v>0</v>
      </c>
      <c r="Q14" s="403">
        <f t="shared" si="1"/>
        <v>0</v>
      </c>
      <c r="R14" s="992">
        <f t="shared" si="0"/>
        <v>0</v>
      </c>
      <c r="S14" s="992">
        <f t="shared" si="0"/>
        <v>0</v>
      </c>
      <c r="T14" s="992">
        <f t="shared" si="1"/>
        <v>0</v>
      </c>
      <c r="U14" s="404">
        <f t="shared" si="1"/>
        <v>0</v>
      </c>
    </row>
    <row r="15" spans="2:21">
      <c r="B15" s="957">
        <v>16</v>
      </c>
      <c r="C15" s="1043">
        <v>44931</v>
      </c>
      <c r="D15" s="1041" t="s">
        <v>579</v>
      </c>
      <c r="E15" s="401" t="s">
        <v>611</v>
      </c>
      <c r="F15" s="402">
        <v>586</v>
      </c>
      <c r="G15" s="175">
        <v>1739</v>
      </c>
      <c r="H15" s="438"/>
      <c r="I15" s="175">
        <f t="shared" si="1"/>
        <v>0</v>
      </c>
      <c r="J15" s="175">
        <f t="shared" si="0"/>
        <v>0</v>
      </c>
      <c r="K15" s="175">
        <f t="shared" si="1"/>
        <v>0</v>
      </c>
      <c r="L15" s="175">
        <f t="shared" si="1"/>
        <v>0</v>
      </c>
      <c r="M15" s="403">
        <f t="shared" si="1"/>
        <v>0</v>
      </c>
      <c r="N15" s="403">
        <f t="shared" si="0"/>
        <v>0</v>
      </c>
      <c r="O15" s="403">
        <f t="shared" si="0"/>
        <v>0</v>
      </c>
      <c r="P15" s="403">
        <f t="shared" si="1"/>
        <v>1739</v>
      </c>
      <c r="Q15" s="403">
        <f t="shared" si="1"/>
        <v>0</v>
      </c>
      <c r="R15" s="992">
        <f t="shared" si="0"/>
        <v>0</v>
      </c>
      <c r="S15" s="992">
        <f t="shared" si="0"/>
        <v>0</v>
      </c>
      <c r="T15" s="992">
        <f t="shared" si="1"/>
        <v>0</v>
      </c>
      <c r="U15" s="404">
        <f t="shared" si="1"/>
        <v>0</v>
      </c>
    </row>
    <row r="16" spans="2:21">
      <c r="B16" s="957">
        <v>17</v>
      </c>
      <c r="C16" s="1043">
        <v>44931</v>
      </c>
      <c r="D16" s="1041" t="s">
        <v>579</v>
      </c>
      <c r="E16" s="401" t="s">
        <v>616</v>
      </c>
      <c r="F16" s="402">
        <v>586</v>
      </c>
      <c r="G16" s="175">
        <v>2489</v>
      </c>
      <c r="H16" s="438"/>
      <c r="I16" s="175">
        <f t="shared" si="1"/>
        <v>0</v>
      </c>
      <c r="J16" s="175">
        <f t="shared" si="0"/>
        <v>0</v>
      </c>
      <c r="K16" s="175">
        <f t="shared" si="1"/>
        <v>0</v>
      </c>
      <c r="L16" s="175">
        <f t="shared" si="1"/>
        <v>0</v>
      </c>
      <c r="M16" s="403">
        <f t="shared" si="1"/>
        <v>0</v>
      </c>
      <c r="N16" s="403">
        <f t="shared" si="0"/>
        <v>0</v>
      </c>
      <c r="O16" s="403">
        <f t="shared" si="0"/>
        <v>0</v>
      </c>
      <c r="P16" s="403">
        <f t="shared" si="1"/>
        <v>2489</v>
      </c>
      <c r="Q16" s="403">
        <f t="shared" si="1"/>
        <v>0</v>
      </c>
      <c r="R16" s="992">
        <f t="shared" si="0"/>
        <v>0</v>
      </c>
      <c r="S16" s="992">
        <f t="shared" si="0"/>
        <v>0</v>
      </c>
      <c r="T16" s="992">
        <f t="shared" si="1"/>
        <v>0</v>
      </c>
      <c r="U16" s="404">
        <f t="shared" si="1"/>
        <v>0</v>
      </c>
    </row>
    <row r="17" spans="2:21">
      <c r="B17" s="957">
        <v>2</v>
      </c>
      <c r="C17" s="1043">
        <v>44890</v>
      </c>
      <c r="D17" s="1041" t="s">
        <v>575</v>
      </c>
      <c r="E17" s="401" t="s">
        <v>576</v>
      </c>
      <c r="F17" s="402">
        <v>727</v>
      </c>
      <c r="G17" s="175">
        <v>7000</v>
      </c>
      <c r="H17" s="438" t="s">
        <v>3371</v>
      </c>
      <c r="I17" s="175">
        <f t="shared" ref="I17:I80" si="2">IF(I$7-$F17=0,$G17,0)</f>
        <v>0</v>
      </c>
      <c r="J17" s="175">
        <f t="shared" si="0"/>
        <v>0</v>
      </c>
      <c r="K17" s="175">
        <f t="shared" ref="K17:M36" si="3">IF(K$7-$F17=0,$G17,0)</f>
        <v>0</v>
      </c>
      <c r="L17" s="175">
        <f t="shared" si="3"/>
        <v>0</v>
      </c>
      <c r="M17" s="403">
        <f t="shared" si="3"/>
        <v>0</v>
      </c>
      <c r="N17" s="403">
        <f t="shared" si="0"/>
        <v>0</v>
      </c>
      <c r="O17" s="403">
        <f t="shared" si="0"/>
        <v>0</v>
      </c>
      <c r="P17" s="403">
        <f t="shared" ref="P17:Q36" si="4">IF(P$7-$F17=0,$G17,0)</f>
        <v>0</v>
      </c>
      <c r="Q17" s="403">
        <f t="shared" si="4"/>
        <v>0</v>
      </c>
      <c r="R17" s="992">
        <f t="shared" si="0"/>
        <v>0</v>
      </c>
      <c r="S17" s="992">
        <f t="shared" si="0"/>
        <v>7000</v>
      </c>
      <c r="T17" s="992">
        <f t="shared" ref="T17:U36" si="5">IF(T$7-$F17=0,$G17,0)</f>
        <v>0</v>
      </c>
      <c r="U17" s="404">
        <f t="shared" si="5"/>
        <v>0</v>
      </c>
    </row>
    <row r="18" spans="2:21">
      <c r="B18" s="957">
        <v>145</v>
      </c>
      <c r="C18" s="1043">
        <v>45078</v>
      </c>
      <c r="D18" s="1041" t="s">
        <v>573</v>
      </c>
      <c r="E18" s="401" t="s">
        <v>1009</v>
      </c>
      <c r="F18" s="402">
        <v>92</v>
      </c>
      <c r="G18" s="175">
        <v>260</v>
      </c>
      <c r="H18" s="438"/>
      <c r="I18" s="175">
        <f t="shared" si="2"/>
        <v>0</v>
      </c>
      <c r="J18" s="175">
        <f t="shared" si="0"/>
        <v>0</v>
      </c>
      <c r="K18" s="175">
        <f t="shared" si="3"/>
        <v>260</v>
      </c>
      <c r="L18" s="175">
        <f t="shared" si="3"/>
        <v>0</v>
      </c>
      <c r="M18" s="403">
        <f t="shared" si="3"/>
        <v>0</v>
      </c>
      <c r="N18" s="403">
        <f t="shared" si="0"/>
        <v>0</v>
      </c>
      <c r="O18" s="403">
        <f t="shared" si="0"/>
        <v>0</v>
      </c>
      <c r="P18" s="403">
        <f t="shared" si="4"/>
        <v>0</v>
      </c>
      <c r="Q18" s="403">
        <f t="shared" si="4"/>
        <v>0</v>
      </c>
      <c r="R18" s="992">
        <f t="shared" si="0"/>
        <v>0</v>
      </c>
      <c r="S18" s="992">
        <f t="shared" si="0"/>
        <v>0</v>
      </c>
      <c r="T18" s="992">
        <f t="shared" si="5"/>
        <v>0</v>
      </c>
      <c r="U18" s="404">
        <f t="shared" si="5"/>
        <v>0</v>
      </c>
    </row>
    <row r="19" spans="2:21">
      <c r="B19" s="957">
        <v>174</v>
      </c>
      <c r="C19" s="1043">
        <v>45111</v>
      </c>
      <c r="D19" s="1041" t="s">
        <v>573</v>
      </c>
      <c r="E19" s="401" t="s">
        <v>1101</v>
      </c>
      <c r="F19" s="402">
        <v>737</v>
      </c>
      <c r="G19" s="175">
        <v>505.74</v>
      </c>
      <c r="H19" s="438"/>
      <c r="I19" s="175">
        <f t="shared" si="2"/>
        <v>0</v>
      </c>
      <c r="J19" s="175">
        <f t="shared" si="0"/>
        <v>0</v>
      </c>
      <c r="K19" s="175">
        <f t="shared" si="3"/>
        <v>0</v>
      </c>
      <c r="L19" s="175">
        <f t="shared" si="3"/>
        <v>0</v>
      </c>
      <c r="M19" s="403">
        <f t="shared" si="3"/>
        <v>0</v>
      </c>
      <c r="N19" s="403">
        <f t="shared" si="0"/>
        <v>0</v>
      </c>
      <c r="O19" s="403">
        <f t="shared" si="0"/>
        <v>0</v>
      </c>
      <c r="P19" s="403">
        <f t="shared" si="4"/>
        <v>0</v>
      </c>
      <c r="Q19" s="403">
        <f t="shared" si="4"/>
        <v>0</v>
      </c>
      <c r="R19" s="992">
        <f t="shared" si="0"/>
        <v>0</v>
      </c>
      <c r="S19" s="992">
        <f t="shared" si="0"/>
        <v>0</v>
      </c>
      <c r="T19" s="992">
        <f t="shared" si="5"/>
        <v>505.74</v>
      </c>
      <c r="U19" s="404">
        <f t="shared" si="5"/>
        <v>0</v>
      </c>
    </row>
    <row r="20" spans="2:21">
      <c r="B20" s="957">
        <v>18</v>
      </c>
      <c r="C20" s="1043">
        <v>44932</v>
      </c>
      <c r="D20" s="1041" t="s">
        <v>579</v>
      </c>
      <c r="E20" s="401" t="s">
        <v>617</v>
      </c>
      <c r="F20" s="402">
        <v>586</v>
      </c>
      <c r="G20" s="175">
        <v>250</v>
      </c>
      <c r="H20" s="438"/>
      <c r="I20" s="175">
        <f t="shared" si="2"/>
        <v>0</v>
      </c>
      <c r="J20" s="175">
        <f t="shared" si="0"/>
        <v>0</v>
      </c>
      <c r="K20" s="175">
        <f t="shared" si="3"/>
        <v>0</v>
      </c>
      <c r="L20" s="175">
        <f t="shared" si="3"/>
        <v>0</v>
      </c>
      <c r="M20" s="403">
        <f t="shared" si="3"/>
        <v>0</v>
      </c>
      <c r="N20" s="403">
        <f t="shared" si="0"/>
        <v>0</v>
      </c>
      <c r="O20" s="403">
        <f t="shared" si="0"/>
        <v>0</v>
      </c>
      <c r="P20" s="403">
        <f t="shared" si="4"/>
        <v>250</v>
      </c>
      <c r="Q20" s="403">
        <f t="shared" si="4"/>
        <v>0</v>
      </c>
      <c r="R20" s="992">
        <f t="shared" si="0"/>
        <v>0</v>
      </c>
      <c r="S20" s="992">
        <f t="shared" si="0"/>
        <v>0</v>
      </c>
      <c r="T20" s="992">
        <f t="shared" si="5"/>
        <v>0</v>
      </c>
      <c r="U20" s="404">
        <f t="shared" si="5"/>
        <v>0</v>
      </c>
    </row>
    <row r="21" spans="2:21">
      <c r="B21" s="957">
        <v>99</v>
      </c>
      <c r="C21" s="1043">
        <v>45019</v>
      </c>
      <c r="D21" s="1041" t="s">
        <v>579</v>
      </c>
      <c r="E21" s="401" t="s">
        <v>851</v>
      </c>
      <c r="F21" s="402">
        <v>586</v>
      </c>
      <c r="G21" s="175">
        <v>939</v>
      </c>
      <c r="H21" s="438"/>
      <c r="I21" s="175">
        <f t="shared" si="2"/>
        <v>0</v>
      </c>
      <c r="J21" s="175">
        <f t="shared" ref="J21:J84" si="6">IF(J$7-$F21=0,$G21,0)</f>
        <v>0</v>
      </c>
      <c r="K21" s="175">
        <f t="shared" si="3"/>
        <v>0</v>
      </c>
      <c r="L21" s="175">
        <f t="shared" si="3"/>
        <v>0</v>
      </c>
      <c r="M21" s="403">
        <f t="shared" si="3"/>
        <v>0</v>
      </c>
      <c r="N21" s="403">
        <f t="shared" ref="N21:O40" si="7">IF(N$7-$F21=0,$G21,0)</f>
        <v>0</v>
      </c>
      <c r="O21" s="403">
        <f t="shared" si="7"/>
        <v>0</v>
      </c>
      <c r="P21" s="403">
        <f t="shared" si="4"/>
        <v>939</v>
      </c>
      <c r="Q21" s="403">
        <f t="shared" si="4"/>
        <v>0</v>
      </c>
      <c r="R21" s="992">
        <f t="shared" ref="R21:S40" si="8">IF(R$7-$F21=0,$G21,0)</f>
        <v>0</v>
      </c>
      <c r="S21" s="992">
        <f t="shared" si="8"/>
        <v>0</v>
      </c>
      <c r="T21" s="992">
        <f t="shared" si="5"/>
        <v>0</v>
      </c>
      <c r="U21" s="404">
        <f t="shared" si="5"/>
        <v>0</v>
      </c>
    </row>
    <row r="22" spans="2:21">
      <c r="B22" s="957">
        <v>129</v>
      </c>
      <c r="C22" s="1043">
        <v>45048</v>
      </c>
      <c r="D22" s="1041" t="s">
        <v>579</v>
      </c>
      <c r="E22" s="401" t="s">
        <v>943</v>
      </c>
      <c r="F22" s="402">
        <v>586</v>
      </c>
      <c r="G22" s="175">
        <v>789</v>
      </c>
      <c r="H22" s="438"/>
      <c r="I22" s="175">
        <f t="shared" si="2"/>
        <v>0</v>
      </c>
      <c r="J22" s="175">
        <f t="shared" si="6"/>
        <v>0</v>
      </c>
      <c r="K22" s="175">
        <f t="shared" si="3"/>
        <v>0</v>
      </c>
      <c r="L22" s="175">
        <f t="shared" si="3"/>
        <v>0</v>
      </c>
      <c r="M22" s="403">
        <f t="shared" si="3"/>
        <v>0</v>
      </c>
      <c r="N22" s="403">
        <f t="shared" si="7"/>
        <v>0</v>
      </c>
      <c r="O22" s="403">
        <f t="shared" si="7"/>
        <v>0</v>
      </c>
      <c r="P22" s="403">
        <f t="shared" si="4"/>
        <v>789</v>
      </c>
      <c r="Q22" s="403">
        <f t="shared" si="4"/>
        <v>0</v>
      </c>
      <c r="R22" s="992">
        <f t="shared" si="8"/>
        <v>0</v>
      </c>
      <c r="S22" s="992">
        <f t="shared" si="8"/>
        <v>0</v>
      </c>
      <c r="T22" s="992">
        <f t="shared" si="5"/>
        <v>0</v>
      </c>
      <c r="U22" s="404">
        <f t="shared" si="5"/>
        <v>0</v>
      </c>
    </row>
    <row r="23" spans="2:21">
      <c r="B23" s="957">
        <v>130</v>
      </c>
      <c r="C23" s="1043">
        <v>45055</v>
      </c>
      <c r="D23" s="1041" t="s">
        <v>573</v>
      </c>
      <c r="E23" s="401" t="s">
        <v>961</v>
      </c>
      <c r="F23" s="402">
        <v>235</v>
      </c>
      <c r="G23" s="175">
        <v>19.98</v>
      </c>
      <c r="H23" s="438"/>
      <c r="I23" s="175">
        <f t="shared" si="2"/>
        <v>0</v>
      </c>
      <c r="J23" s="175">
        <f t="shared" si="6"/>
        <v>0</v>
      </c>
      <c r="K23" s="175">
        <f t="shared" si="3"/>
        <v>0</v>
      </c>
      <c r="L23" s="175">
        <f t="shared" si="3"/>
        <v>19.98</v>
      </c>
      <c r="M23" s="403">
        <f t="shared" si="3"/>
        <v>0</v>
      </c>
      <c r="N23" s="403">
        <f t="shared" si="7"/>
        <v>0</v>
      </c>
      <c r="O23" s="403">
        <f t="shared" si="7"/>
        <v>0</v>
      </c>
      <c r="P23" s="403">
        <f t="shared" si="4"/>
        <v>0</v>
      </c>
      <c r="Q23" s="403">
        <f t="shared" si="4"/>
        <v>0</v>
      </c>
      <c r="R23" s="992">
        <f t="shared" si="8"/>
        <v>0</v>
      </c>
      <c r="S23" s="992">
        <f t="shared" si="8"/>
        <v>0</v>
      </c>
      <c r="T23" s="992">
        <f t="shared" si="5"/>
        <v>0</v>
      </c>
      <c r="U23" s="404">
        <f t="shared" si="5"/>
        <v>0</v>
      </c>
    </row>
    <row r="24" spans="2:21">
      <c r="B24" s="957">
        <v>59</v>
      </c>
      <c r="C24" s="1043">
        <v>44984</v>
      </c>
      <c r="D24" s="1041" t="s">
        <v>579</v>
      </c>
      <c r="E24" s="401" t="s">
        <v>744</v>
      </c>
      <c r="F24" s="402">
        <v>586</v>
      </c>
      <c r="G24" s="175">
        <v>250</v>
      </c>
      <c r="H24" s="438"/>
      <c r="I24" s="175">
        <f t="shared" si="2"/>
        <v>0</v>
      </c>
      <c r="J24" s="175">
        <f t="shared" si="6"/>
        <v>0</v>
      </c>
      <c r="K24" s="175">
        <f t="shared" si="3"/>
        <v>0</v>
      </c>
      <c r="L24" s="175">
        <f t="shared" si="3"/>
        <v>0</v>
      </c>
      <c r="M24" s="403">
        <f t="shared" si="3"/>
        <v>0</v>
      </c>
      <c r="N24" s="403">
        <f t="shared" si="7"/>
        <v>0</v>
      </c>
      <c r="O24" s="403">
        <f t="shared" si="7"/>
        <v>0</v>
      </c>
      <c r="P24" s="403">
        <f t="shared" si="4"/>
        <v>250</v>
      </c>
      <c r="Q24" s="403">
        <f t="shared" si="4"/>
        <v>0</v>
      </c>
      <c r="R24" s="992">
        <f t="shared" si="8"/>
        <v>0</v>
      </c>
      <c r="S24" s="992">
        <f t="shared" si="8"/>
        <v>0</v>
      </c>
      <c r="T24" s="992">
        <f t="shared" si="5"/>
        <v>0</v>
      </c>
      <c r="U24" s="404">
        <f t="shared" si="5"/>
        <v>0</v>
      </c>
    </row>
    <row r="25" spans="2:21">
      <c r="B25" s="957">
        <v>60</v>
      </c>
      <c r="C25" s="1043">
        <v>44984</v>
      </c>
      <c r="D25" s="1041" t="s">
        <v>579</v>
      </c>
      <c r="E25" s="401" t="s">
        <v>744</v>
      </c>
      <c r="F25" s="402">
        <v>586</v>
      </c>
      <c r="G25" s="175">
        <v>2439</v>
      </c>
      <c r="H25" s="438"/>
      <c r="I25" s="175">
        <f t="shared" si="2"/>
        <v>0</v>
      </c>
      <c r="J25" s="175">
        <f t="shared" si="6"/>
        <v>0</v>
      </c>
      <c r="K25" s="175">
        <f t="shared" si="3"/>
        <v>0</v>
      </c>
      <c r="L25" s="175">
        <f t="shared" si="3"/>
        <v>0</v>
      </c>
      <c r="M25" s="403">
        <f t="shared" si="3"/>
        <v>0</v>
      </c>
      <c r="N25" s="403">
        <f t="shared" si="7"/>
        <v>0</v>
      </c>
      <c r="O25" s="403">
        <f t="shared" si="7"/>
        <v>0</v>
      </c>
      <c r="P25" s="403">
        <f t="shared" si="4"/>
        <v>2439</v>
      </c>
      <c r="Q25" s="403">
        <f t="shared" si="4"/>
        <v>0</v>
      </c>
      <c r="R25" s="992">
        <f t="shared" si="8"/>
        <v>0</v>
      </c>
      <c r="S25" s="992">
        <f t="shared" si="8"/>
        <v>0</v>
      </c>
      <c r="T25" s="992">
        <f t="shared" si="5"/>
        <v>0</v>
      </c>
      <c r="U25" s="404">
        <f t="shared" si="5"/>
        <v>0</v>
      </c>
    </row>
    <row r="26" spans="2:21">
      <c r="B26" s="957">
        <v>62</v>
      </c>
      <c r="C26" s="1043">
        <v>44985</v>
      </c>
      <c r="D26" s="1041" t="s">
        <v>579</v>
      </c>
      <c r="E26" s="401" t="s">
        <v>749</v>
      </c>
      <c r="F26" s="402">
        <v>586</v>
      </c>
      <c r="G26" s="175">
        <v>250</v>
      </c>
      <c r="H26" s="438"/>
      <c r="I26" s="175">
        <f t="shared" si="2"/>
        <v>0</v>
      </c>
      <c r="J26" s="175">
        <f t="shared" si="6"/>
        <v>0</v>
      </c>
      <c r="K26" s="175">
        <f t="shared" si="3"/>
        <v>0</v>
      </c>
      <c r="L26" s="175">
        <f t="shared" si="3"/>
        <v>0</v>
      </c>
      <c r="M26" s="403">
        <f t="shared" si="3"/>
        <v>0</v>
      </c>
      <c r="N26" s="403">
        <f t="shared" si="7"/>
        <v>0</v>
      </c>
      <c r="O26" s="403">
        <f t="shared" si="7"/>
        <v>0</v>
      </c>
      <c r="P26" s="403">
        <f t="shared" si="4"/>
        <v>250</v>
      </c>
      <c r="Q26" s="403">
        <f t="shared" si="4"/>
        <v>0</v>
      </c>
      <c r="R26" s="992">
        <f t="shared" si="8"/>
        <v>0</v>
      </c>
      <c r="S26" s="992">
        <f t="shared" si="8"/>
        <v>0</v>
      </c>
      <c r="T26" s="992">
        <f t="shared" si="5"/>
        <v>0</v>
      </c>
      <c r="U26" s="404">
        <f t="shared" si="5"/>
        <v>0</v>
      </c>
    </row>
    <row r="27" spans="2:21">
      <c r="B27" s="957">
        <v>136</v>
      </c>
      <c r="C27" s="1043">
        <v>45058</v>
      </c>
      <c r="D27" s="1041" t="s">
        <v>573</v>
      </c>
      <c r="E27" s="401" t="s">
        <v>978</v>
      </c>
      <c r="F27" s="402">
        <v>235</v>
      </c>
      <c r="G27" s="175">
        <v>5.98</v>
      </c>
      <c r="H27" s="438"/>
      <c r="I27" s="175">
        <f t="shared" si="2"/>
        <v>0</v>
      </c>
      <c r="J27" s="175">
        <f t="shared" si="6"/>
        <v>0</v>
      </c>
      <c r="K27" s="175">
        <f t="shared" si="3"/>
        <v>0</v>
      </c>
      <c r="L27" s="175">
        <f t="shared" si="3"/>
        <v>5.98</v>
      </c>
      <c r="M27" s="403">
        <f t="shared" si="3"/>
        <v>0</v>
      </c>
      <c r="N27" s="403">
        <f t="shared" si="7"/>
        <v>0</v>
      </c>
      <c r="O27" s="403">
        <f t="shared" si="7"/>
        <v>0</v>
      </c>
      <c r="P27" s="403">
        <f t="shared" si="4"/>
        <v>0</v>
      </c>
      <c r="Q27" s="403">
        <f t="shared" si="4"/>
        <v>0</v>
      </c>
      <c r="R27" s="992">
        <f t="shared" si="8"/>
        <v>0</v>
      </c>
      <c r="S27" s="992">
        <f t="shared" si="8"/>
        <v>0</v>
      </c>
      <c r="T27" s="992">
        <f t="shared" si="5"/>
        <v>0</v>
      </c>
      <c r="U27" s="404">
        <f t="shared" si="5"/>
        <v>0</v>
      </c>
    </row>
    <row r="28" spans="2:21">
      <c r="B28" s="957">
        <v>63</v>
      </c>
      <c r="C28" s="1043">
        <v>44986</v>
      </c>
      <c r="D28" s="1041" t="s">
        <v>579</v>
      </c>
      <c r="E28" s="401" t="s">
        <v>753</v>
      </c>
      <c r="F28" s="402">
        <v>586</v>
      </c>
      <c r="G28" s="175">
        <v>2640</v>
      </c>
      <c r="H28" s="438"/>
      <c r="I28" s="175">
        <f t="shared" si="2"/>
        <v>0</v>
      </c>
      <c r="J28" s="175">
        <f t="shared" si="6"/>
        <v>0</v>
      </c>
      <c r="K28" s="175">
        <f t="shared" si="3"/>
        <v>0</v>
      </c>
      <c r="L28" s="175">
        <f t="shared" si="3"/>
        <v>0</v>
      </c>
      <c r="M28" s="403">
        <f t="shared" si="3"/>
        <v>0</v>
      </c>
      <c r="N28" s="403">
        <f t="shared" si="7"/>
        <v>0</v>
      </c>
      <c r="O28" s="403">
        <f t="shared" si="7"/>
        <v>0</v>
      </c>
      <c r="P28" s="403">
        <f t="shared" si="4"/>
        <v>2640</v>
      </c>
      <c r="Q28" s="403">
        <f t="shared" si="4"/>
        <v>0</v>
      </c>
      <c r="R28" s="992">
        <f t="shared" si="8"/>
        <v>0</v>
      </c>
      <c r="S28" s="992">
        <f t="shared" si="8"/>
        <v>0</v>
      </c>
      <c r="T28" s="992">
        <f t="shared" si="5"/>
        <v>0</v>
      </c>
      <c r="U28" s="404">
        <f t="shared" si="5"/>
        <v>0</v>
      </c>
    </row>
    <row r="29" spans="2:21">
      <c r="B29" s="957">
        <v>92</v>
      </c>
      <c r="C29" s="1043">
        <v>45012</v>
      </c>
      <c r="D29" s="1041" t="s">
        <v>579</v>
      </c>
      <c r="E29" s="401" t="s">
        <v>834</v>
      </c>
      <c r="F29" s="402">
        <v>586</v>
      </c>
      <c r="G29" s="175">
        <v>289</v>
      </c>
      <c r="H29" s="438"/>
      <c r="I29" s="175">
        <f t="shared" si="2"/>
        <v>0</v>
      </c>
      <c r="J29" s="175">
        <f t="shared" si="6"/>
        <v>0</v>
      </c>
      <c r="K29" s="175">
        <f t="shared" si="3"/>
        <v>0</v>
      </c>
      <c r="L29" s="175">
        <f t="shared" si="3"/>
        <v>0</v>
      </c>
      <c r="M29" s="403">
        <f t="shared" si="3"/>
        <v>0</v>
      </c>
      <c r="N29" s="403">
        <f t="shared" si="7"/>
        <v>0</v>
      </c>
      <c r="O29" s="403">
        <f t="shared" si="7"/>
        <v>0</v>
      </c>
      <c r="P29" s="403">
        <f t="shared" si="4"/>
        <v>289</v>
      </c>
      <c r="Q29" s="403">
        <f t="shared" si="4"/>
        <v>0</v>
      </c>
      <c r="R29" s="992">
        <f t="shared" si="8"/>
        <v>0</v>
      </c>
      <c r="S29" s="992">
        <f t="shared" si="8"/>
        <v>0</v>
      </c>
      <c r="T29" s="992">
        <f t="shared" si="5"/>
        <v>0</v>
      </c>
      <c r="U29" s="404">
        <f t="shared" si="5"/>
        <v>0</v>
      </c>
    </row>
    <row r="30" spans="2:21">
      <c r="B30" s="957">
        <v>207</v>
      </c>
      <c r="C30" s="1043">
        <v>45139</v>
      </c>
      <c r="D30" s="1041" t="s">
        <v>575</v>
      </c>
      <c r="E30" s="401" t="s">
        <v>1183</v>
      </c>
      <c r="F30" s="402">
        <v>235</v>
      </c>
      <c r="G30" s="175">
        <v>289</v>
      </c>
      <c r="H30" s="438"/>
      <c r="I30" s="175">
        <f t="shared" si="2"/>
        <v>0</v>
      </c>
      <c r="J30" s="175">
        <f t="shared" si="6"/>
        <v>0</v>
      </c>
      <c r="K30" s="175">
        <f t="shared" si="3"/>
        <v>0</v>
      </c>
      <c r="L30" s="175">
        <f t="shared" si="3"/>
        <v>289</v>
      </c>
      <c r="M30" s="403">
        <f t="shared" si="3"/>
        <v>0</v>
      </c>
      <c r="N30" s="403">
        <f t="shared" si="7"/>
        <v>0</v>
      </c>
      <c r="O30" s="403">
        <f t="shared" si="7"/>
        <v>0</v>
      </c>
      <c r="P30" s="403">
        <f t="shared" si="4"/>
        <v>0</v>
      </c>
      <c r="Q30" s="403">
        <f t="shared" si="4"/>
        <v>0</v>
      </c>
      <c r="R30" s="992">
        <f t="shared" si="8"/>
        <v>0</v>
      </c>
      <c r="S30" s="992">
        <f t="shared" si="8"/>
        <v>0</v>
      </c>
      <c r="T30" s="992">
        <f t="shared" si="5"/>
        <v>0</v>
      </c>
      <c r="U30" s="404">
        <f t="shared" si="5"/>
        <v>0</v>
      </c>
    </row>
    <row r="31" spans="2:21">
      <c r="B31" s="957">
        <v>275</v>
      </c>
      <c r="C31" s="1043">
        <v>45194</v>
      </c>
      <c r="D31" s="1041" t="s">
        <v>579</v>
      </c>
      <c r="E31" s="401" t="s">
        <v>1392</v>
      </c>
      <c r="F31" s="402">
        <v>668</v>
      </c>
      <c r="G31" s="175">
        <v>289</v>
      </c>
      <c r="H31" s="438"/>
      <c r="I31" s="175">
        <f t="shared" si="2"/>
        <v>0</v>
      </c>
      <c r="J31" s="175">
        <f t="shared" si="6"/>
        <v>0</v>
      </c>
      <c r="K31" s="175">
        <f t="shared" si="3"/>
        <v>0</v>
      </c>
      <c r="L31" s="175">
        <f t="shared" si="3"/>
        <v>0</v>
      </c>
      <c r="M31" s="403">
        <f t="shared" si="3"/>
        <v>0</v>
      </c>
      <c r="N31" s="403">
        <f t="shared" si="7"/>
        <v>0</v>
      </c>
      <c r="O31" s="403">
        <f t="shared" si="7"/>
        <v>0</v>
      </c>
      <c r="P31" s="403">
        <f t="shared" si="4"/>
        <v>0</v>
      </c>
      <c r="Q31" s="403">
        <f t="shared" si="4"/>
        <v>0</v>
      </c>
      <c r="R31" s="992">
        <f t="shared" si="8"/>
        <v>289</v>
      </c>
      <c r="S31" s="992">
        <f t="shared" si="8"/>
        <v>0</v>
      </c>
      <c r="T31" s="992">
        <f t="shared" si="5"/>
        <v>0</v>
      </c>
      <c r="U31" s="404">
        <f t="shared" si="5"/>
        <v>0</v>
      </c>
    </row>
    <row r="32" spans="2:21">
      <c r="B32" s="957">
        <v>20</v>
      </c>
      <c r="C32" s="1043">
        <v>44935</v>
      </c>
      <c r="D32" s="1041" t="s">
        <v>573</v>
      </c>
      <c r="E32" s="401" t="s">
        <v>619</v>
      </c>
      <c r="F32" s="402">
        <v>92</v>
      </c>
      <c r="G32" s="175">
        <v>112</v>
      </c>
      <c r="H32" s="438"/>
      <c r="I32" s="175">
        <f t="shared" si="2"/>
        <v>0</v>
      </c>
      <c r="J32" s="175">
        <f t="shared" si="6"/>
        <v>0</v>
      </c>
      <c r="K32" s="175">
        <f t="shared" si="3"/>
        <v>112</v>
      </c>
      <c r="L32" s="175">
        <f t="shared" si="3"/>
        <v>0</v>
      </c>
      <c r="M32" s="403">
        <f t="shared" si="3"/>
        <v>0</v>
      </c>
      <c r="N32" s="403">
        <f t="shared" si="7"/>
        <v>0</v>
      </c>
      <c r="O32" s="403">
        <f t="shared" si="7"/>
        <v>0</v>
      </c>
      <c r="P32" s="403">
        <f t="shared" si="4"/>
        <v>0</v>
      </c>
      <c r="Q32" s="403">
        <f t="shared" si="4"/>
        <v>0</v>
      </c>
      <c r="R32" s="992">
        <f t="shared" si="8"/>
        <v>0</v>
      </c>
      <c r="S32" s="992">
        <f t="shared" si="8"/>
        <v>0</v>
      </c>
      <c r="T32" s="992">
        <f t="shared" si="5"/>
        <v>0</v>
      </c>
      <c r="U32" s="404">
        <f t="shared" si="5"/>
        <v>0</v>
      </c>
    </row>
    <row r="33" spans="2:21">
      <c r="B33" s="957">
        <v>67</v>
      </c>
      <c r="C33" s="1043">
        <v>44991</v>
      </c>
      <c r="D33" s="1041" t="s">
        <v>579</v>
      </c>
      <c r="E33" s="401" t="s">
        <v>765</v>
      </c>
      <c r="F33" s="402">
        <v>586</v>
      </c>
      <c r="G33" s="175">
        <v>1000</v>
      </c>
      <c r="H33" s="438"/>
      <c r="I33" s="175">
        <f t="shared" si="2"/>
        <v>0</v>
      </c>
      <c r="J33" s="175">
        <f t="shared" si="6"/>
        <v>0</v>
      </c>
      <c r="K33" s="175">
        <f t="shared" si="3"/>
        <v>0</v>
      </c>
      <c r="L33" s="175">
        <f t="shared" si="3"/>
        <v>0</v>
      </c>
      <c r="M33" s="403">
        <f t="shared" si="3"/>
        <v>0</v>
      </c>
      <c r="N33" s="403">
        <f t="shared" si="7"/>
        <v>0</v>
      </c>
      <c r="O33" s="403">
        <f t="shared" si="7"/>
        <v>0</v>
      </c>
      <c r="P33" s="403">
        <f t="shared" si="4"/>
        <v>1000</v>
      </c>
      <c r="Q33" s="403">
        <f t="shared" si="4"/>
        <v>0</v>
      </c>
      <c r="R33" s="992">
        <f t="shared" si="8"/>
        <v>0</v>
      </c>
      <c r="S33" s="992">
        <f t="shared" si="8"/>
        <v>0</v>
      </c>
      <c r="T33" s="992">
        <f t="shared" si="5"/>
        <v>0</v>
      </c>
      <c r="U33" s="404">
        <f t="shared" si="5"/>
        <v>0</v>
      </c>
    </row>
    <row r="34" spans="2:21">
      <c r="B34" s="957">
        <v>39</v>
      </c>
      <c r="C34" s="1043">
        <v>44963</v>
      </c>
      <c r="D34" s="1041" t="s">
        <v>579</v>
      </c>
      <c r="E34" s="401" t="s">
        <v>678</v>
      </c>
      <c r="F34" s="402">
        <v>586</v>
      </c>
      <c r="G34" s="175">
        <v>4100</v>
      </c>
      <c r="H34" s="438"/>
      <c r="I34" s="175">
        <f t="shared" si="2"/>
        <v>0</v>
      </c>
      <c r="J34" s="175">
        <f t="shared" si="6"/>
        <v>0</v>
      </c>
      <c r="K34" s="175">
        <f t="shared" si="3"/>
        <v>0</v>
      </c>
      <c r="L34" s="175">
        <f t="shared" si="3"/>
        <v>0</v>
      </c>
      <c r="M34" s="403">
        <f t="shared" si="3"/>
        <v>0</v>
      </c>
      <c r="N34" s="403">
        <f t="shared" si="7"/>
        <v>0</v>
      </c>
      <c r="O34" s="403">
        <f t="shared" si="7"/>
        <v>0</v>
      </c>
      <c r="P34" s="403">
        <f t="shared" si="4"/>
        <v>4100</v>
      </c>
      <c r="Q34" s="403">
        <f t="shared" si="4"/>
        <v>0</v>
      </c>
      <c r="R34" s="992">
        <f t="shared" si="8"/>
        <v>0</v>
      </c>
      <c r="S34" s="992">
        <f t="shared" si="8"/>
        <v>0</v>
      </c>
      <c r="T34" s="992">
        <f t="shared" si="5"/>
        <v>0</v>
      </c>
      <c r="U34" s="404">
        <f t="shared" si="5"/>
        <v>0</v>
      </c>
    </row>
    <row r="35" spans="2:21">
      <c r="B35" s="957">
        <v>5</v>
      </c>
      <c r="C35" s="1043">
        <v>44900</v>
      </c>
      <c r="D35" s="1041" t="s">
        <v>579</v>
      </c>
      <c r="E35" s="401" t="s">
        <v>580</v>
      </c>
      <c r="F35" s="402">
        <v>586.1</v>
      </c>
      <c r="G35" s="175">
        <v>250</v>
      </c>
      <c r="H35" s="438" t="s">
        <v>3372</v>
      </c>
      <c r="I35" s="175">
        <f t="shared" si="2"/>
        <v>0</v>
      </c>
      <c r="J35" s="175">
        <f t="shared" si="6"/>
        <v>0</v>
      </c>
      <c r="K35" s="175">
        <f t="shared" si="3"/>
        <v>0</v>
      </c>
      <c r="L35" s="175">
        <f t="shared" si="3"/>
        <v>0</v>
      </c>
      <c r="M35" s="403">
        <f t="shared" si="3"/>
        <v>0</v>
      </c>
      <c r="N35" s="403">
        <f t="shared" si="7"/>
        <v>0</v>
      </c>
      <c r="O35" s="403">
        <f t="shared" si="7"/>
        <v>0</v>
      </c>
      <c r="P35" s="403">
        <f t="shared" si="4"/>
        <v>0</v>
      </c>
      <c r="Q35" s="403">
        <f t="shared" si="4"/>
        <v>250</v>
      </c>
      <c r="R35" s="992">
        <f t="shared" si="8"/>
        <v>0</v>
      </c>
      <c r="S35" s="992">
        <f t="shared" si="8"/>
        <v>0</v>
      </c>
      <c r="T35" s="992">
        <f t="shared" si="5"/>
        <v>0</v>
      </c>
      <c r="U35" s="404">
        <f t="shared" si="5"/>
        <v>0</v>
      </c>
    </row>
    <row r="36" spans="2:21">
      <c r="B36" s="957">
        <v>4</v>
      </c>
      <c r="C36" s="1043">
        <v>44900</v>
      </c>
      <c r="D36" s="1041" t="s">
        <v>579</v>
      </c>
      <c r="E36" s="401" t="s">
        <v>581</v>
      </c>
      <c r="F36" s="402">
        <v>586</v>
      </c>
      <c r="G36" s="175">
        <v>1400</v>
      </c>
      <c r="H36" s="438"/>
      <c r="I36" s="175">
        <f t="shared" si="2"/>
        <v>0</v>
      </c>
      <c r="J36" s="175">
        <f t="shared" si="6"/>
        <v>0</v>
      </c>
      <c r="K36" s="175">
        <f t="shared" si="3"/>
        <v>0</v>
      </c>
      <c r="L36" s="175">
        <f t="shared" si="3"/>
        <v>0</v>
      </c>
      <c r="M36" s="403">
        <f t="shared" si="3"/>
        <v>0</v>
      </c>
      <c r="N36" s="403">
        <f t="shared" si="7"/>
        <v>0</v>
      </c>
      <c r="O36" s="403">
        <f t="shared" si="7"/>
        <v>0</v>
      </c>
      <c r="P36" s="403">
        <f t="shared" si="4"/>
        <v>1400</v>
      </c>
      <c r="Q36" s="403">
        <f t="shared" si="4"/>
        <v>0</v>
      </c>
      <c r="R36" s="992">
        <f t="shared" si="8"/>
        <v>0</v>
      </c>
      <c r="S36" s="992">
        <f t="shared" si="8"/>
        <v>0</v>
      </c>
      <c r="T36" s="992">
        <f t="shared" si="5"/>
        <v>0</v>
      </c>
      <c r="U36" s="404">
        <f t="shared" si="5"/>
        <v>0</v>
      </c>
    </row>
    <row r="37" spans="2:21">
      <c r="B37" s="957">
        <v>19</v>
      </c>
      <c r="C37" s="1043">
        <v>44935</v>
      </c>
      <c r="D37" s="1041" t="s">
        <v>579</v>
      </c>
      <c r="E37" s="401" t="s">
        <v>620</v>
      </c>
      <c r="F37" s="402">
        <v>586</v>
      </c>
      <c r="G37" s="175">
        <v>1300</v>
      </c>
      <c r="H37" s="438"/>
      <c r="I37" s="175">
        <f t="shared" si="2"/>
        <v>0</v>
      </c>
      <c r="J37" s="175">
        <f t="shared" si="6"/>
        <v>0</v>
      </c>
      <c r="K37" s="175">
        <f t="shared" ref="K37:M56" si="9">IF(K$7-$F37=0,$G37,0)</f>
        <v>0</v>
      </c>
      <c r="L37" s="175">
        <f t="shared" si="9"/>
        <v>0</v>
      </c>
      <c r="M37" s="403">
        <f t="shared" si="9"/>
        <v>0</v>
      </c>
      <c r="N37" s="403">
        <f t="shared" si="7"/>
        <v>0</v>
      </c>
      <c r="O37" s="403">
        <f t="shared" si="7"/>
        <v>0</v>
      </c>
      <c r="P37" s="403">
        <f t="shared" ref="P37:Q56" si="10">IF(P$7-$F37=0,$G37,0)</f>
        <v>1300</v>
      </c>
      <c r="Q37" s="403">
        <f t="shared" si="10"/>
        <v>0</v>
      </c>
      <c r="R37" s="992">
        <f t="shared" si="8"/>
        <v>0</v>
      </c>
      <c r="S37" s="992">
        <f t="shared" si="8"/>
        <v>0</v>
      </c>
      <c r="T37" s="992">
        <f t="shared" ref="T37:U56" si="11">IF(T$7-$F37=0,$G37,0)</f>
        <v>0</v>
      </c>
      <c r="U37" s="404">
        <f t="shared" si="11"/>
        <v>0</v>
      </c>
    </row>
    <row r="38" spans="2:21">
      <c r="B38" s="957">
        <v>175</v>
      </c>
      <c r="C38" s="1043">
        <v>45113</v>
      </c>
      <c r="D38" s="1041" t="s">
        <v>579</v>
      </c>
      <c r="E38" s="401" t="s">
        <v>1107</v>
      </c>
      <c r="F38" s="402">
        <v>586</v>
      </c>
      <c r="G38" s="175">
        <v>2000</v>
      </c>
      <c r="H38" s="438"/>
      <c r="I38" s="175">
        <f t="shared" si="2"/>
        <v>0</v>
      </c>
      <c r="J38" s="175">
        <f t="shared" si="6"/>
        <v>0</v>
      </c>
      <c r="K38" s="175">
        <f t="shared" si="9"/>
        <v>0</v>
      </c>
      <c r="L38" s="175">
        <f t="shared" si="9"/>
        <v>0</v>
      </c>
      <c r="M38" s="403">
        <f t="shared" si="9"/>
        <v>0</v>
      </c>
      <c r="N38" s="403">
        <f t="shared" si="7"/>
        <v>0</v>
      </c>
      <c r="O38" s="403">
        <f t="shared" si="7"/>
        <v>0</v>
      </c>
      <c r="P38" s="403">
        <f t="shared" si="10"/>
        <v>2000</v>
      </c>
      <c r="Q38" s="403">
        <f t="shared" si="10"/>
        <v>0</v>
      </c>
      <c r="R38" s="992">
        <f t="shared" si="8"/>
        <v>0</v>
      </c>
      <c r="S38" s="992">
        <f t="shared" si="8"/>
        <v>0</v>
      </c>
      <c r="T38" s="992">
        <f t="shared" si="11"/>
        <v>0</v>
      </c>
      <c r="U38" s="404">
        <f t="shared" si="11"/>
        <v>0</v>
      </c>
    </row>
    <row r="39" spans="2:21">
      <c r="B39" s="957">
        <v>100</v>
      </c>
      <c r="C39" s="1043">
        <v>45019</v>
      </c>
      <c r="D39" s="1041" t="s">
        <v>579</v>
      </c>
      <c r="E39" s="401" t="s">
        <v>852</v>
      </c>
      <c r="F39" s="402">
        <v>586</v>
      </c>
      <c r="G39" s="175">
        <v>1000</v>
      </c>
      <c r="H39" s="438"/>
      <c r="I39" s="175">
        <f t="shared" si="2"/>
        <v>0</v>
      </c>
      <c r="J39" s="175">
        <f t="shared" si="6"/>
        <v>0</v>
      </c>
      <c r="K39" s="175">
        <f t="shared" si="9"/>
        <v>0</v>
      </c>
      <c r="L39" s="175">
        <f t="shared" si="9"/>
        <v>0</v>
      </c>
      <c r="M39" s="403">
        <f t="shared" si="9"/>
        <v>0</v>
      </c>
      <c r="N39" s="403">
        <f t="shared" si="7"/>
        <v>0</v>
      </c>
      <c r="O39" s="403">
        <f t="shared" si="7"/>
        <v>0</v>
      </c>
      <c r="P39" s="403">
        <f t="shared" si="10"/>
        <v>1000</v>
      </c>
      <c r="Q39" s="403">
        <f t="shared" si="10"/>
        <v>0</v>
      </c>
      <c r="R39" s="992">
        <f t="shared" si="8"/>
        <v>0</v>
      </c>
      <c r="S39" s="992">
        <f t="shared" si="8"/>
        <v>0</v>
      </c>
      <c r="T39" s="992">
        <f t="shared" si="11"/>
        <v>0</v>
      </c>
      <c r="U39" s="404">
        <f t="shared" si="11"/>
        <v>0</v>
      </c>
    </row>
    <row r="40" spans="2:21">
      <c r="B40" s="957">
        <v>253</v>
      </c>
      <c r="C40" s="1043">
        <v>45180</v>
      </c>
      <c r="D40" s="1041" t="s">
        <v>575</v>
      </c>
      <c r="E40" s="401" t="s">
        <v>1332</v>
      </c>
      <c r="F40" s="402">
        <v>586</v>
      </c>
      <c r="G40" s="175">
        <v>989</v>
      </c>
      <c r="H40" s="438"/>
      <c r="I40" s="175">
        <f t="shared" si="2"/>
        <v>0</v>
      </c>
      <c r="J40" s="175">
        <f t="shared" si="6"/>
        <v>0</v>
      </c>
      <c r="K40" s="175">
        <f t="shared" si="9"/>
        <v>0</v>
      </c>
      <c r="L40" s="175">
        <f t="shared" si="9"/>
        <v>0</v>
      </c>
      <c r="M40" s="403">
        <f t="shared" si="9"/>
        <v>0</v>
      </c>
      <c r="N40" s="403">
        <f t="shared" si="7"/>
        <v>0</v>
      </c>
      <c r="O40" s="403">
        <f t="shared" si="7"/>
        <v>0</v>
      </c>
      <c r="P40" s="403">
        <f t="shared" si="10"/>
        <v>989</v>
      </c>
      <c r="Q40" s="403">
        <f t="shared" si="10"/>
        <v>0</v>
      </c>
      <c r="R40" s="992">
        <f t="shared" si="8"/>
        <v>0</v>
      </c>
      <c r="S40" s="992">
        <f t="shared" si="8"/>
        <v>0</v>
      </c>
      <c r="T40" s="992">
        <f t="shared" si="11"/>
        <v>0</v>
      </c>
      <c r="U40" s="404">
        <f t="shared" si="11"/>
        <v>0</v>
      </c>
    </row>
    <row r="41" spans="2:21">
      <c r="B41" s="957">
        <v>173</v>
      </c>
      <c r="C41" s="1043">
        <v>45110</v>
      </c>
      <c r="D41" s="1041" t="s">
        <v>579</v>
      </c>
      <c r="E41" s="401" t="s">
        <v>1098</v>
      </c>
      <c r="F41" s="402">
        <v>586</v>
      </c>
      <c r="G41" s="175">
        <v>1255</v>
      </c>
      <c r="H41" s="438"/>
      <c r="I41" s="175">
        <f t="shared" si="2"/>
        <v>0</v>
      </c>
      <c r="J41" s="175">
        <f t="shared" si="6"/>
        <v>0</v>
      </c>
      <c r="K41" s="175">
        <f t="shared" si="9"/>
        <v>0</v>
      </c>
      <c r="L41" s="175">
        <f t="shared" si="9"/>
        <v>0</v>
      </c>
      <c r="M41" s="403">
        <f t="shared" si="9"/>
        <v>0</v>
      </c>
      <c r="N41" s="403">
        <f t="shared" ref="N41:O60" si="12">IF(N$7-$F41=0,$G41,0)</f>
        <v>0</v>
      </c>
      <c r="O41" s="403">
        <f t="shared" si="12"/>
        <v>0</v>
      </c>
      <c r="P41" s="403">
        <f t="shared" si="10"/>
        <v>1255</v>
      </c>
      <c r="Q41" s="403">
        <f t="shared" si="10"/>
        <v>0</v>
      </c>
      <c r="R41" s="992">
        <f t="shared" ref="R41:S60" si="13">IF(R$7-$F41=0,$G41,0)</f>
        <v>0</v>
      </c>
      <c r="S41" s="992">
        <f t="shared" si="13"/>
        <v>0</v>
      </c>
      <c r="T41" s="992">
        <f t="shared" si="11"/>
        <v>0</v>
      </c>
      <c r="U41" s="404">
        <f t="shared" si="11"/>
        <v>0</v>
      </c>
    </row>
    <row r="42" spans="2:21">
      <c r="B42" s="957">
        <v>316</v>
      </c>
      <c r="C42" s="1043">
        <v>45215</v>
      </c>
      <c r="D42" s="1041" t="s">
        <v>575</v>
      </c>
      <c r="E42" s="401" t="s">
        <v>1482</v>
      </c>
      <c r="F42" s="402">
        <v>586</v>
      </c>
      <c r="G42" s="175">
        <v>2489</v>
      </c>
      <c r="H42" s="438"/>
      <c r="I42" s="175">
        <f t="shared" si="2"/>
        <v>0</v>
      </c>
      <c r="J42" s="175">
        <f t="shared" si="6"/>
        <v>0</v>
      </c>
      <c r="K42" s="175">
        <f t="shared" si="9"/>
        <v>0</v>
      </c>
      <c r="L42" s="175">
        <f t="shared" si="9"/>
        <v>0</v>
      </c>
      <c r="M42" s="403">
        <f t="shared" si="9"/>
        <v>0</v>
      </c>
      <c r="N42" s="403">
        <f t="shared" si="12"/>
        <v>0</v>
      </c>
      <c r="O42" s="403">
        <f t="shared" si="12"/>
        <v>0</v>
      </c>
      <c r="P42" s="403">
        <f t="shared" si="10"/>
        <v>2489</v>
      </c>
      <c r="Q42" s="403">
        <f t="shared" si="10"/>
        <v>0</v>
      </c>
      <c r="R42" s="992">
        <f t="shared" si="13"/>
        <v>0</v>
      </c>
      <c r="S42" s="992">
        <f t="shared" si="13"/>
        <v>0</v>
      </c>
      <c r="T42" s="992">
        <f t="shared" si="11"/>
        <v>0</v>
      </c>
      <c r="U42" s="404">
        <f t="shared" si="11"/>
        <v>0</v>
      </c>
    </row>
    <row r="43" spans="2:21">
      <c r="B43" s="957">
        <v>317</v>
      </c>
      <c r="C43" s="1043">
        <v>45215</v>
      </c>
      <c r="D43" s="1041" t="s">
        <v>575</v>
      </c>
      <c r="E43" s="401" t="s">
        <v>1482</v>
      </c>
      <c r="F43" s="402">
        <v>586</v>
      </c>
      <c r="G43" s="175">
        <v>2000</v>
      </c>
      <c r="H43" s="438"/>
      <c r="I43" s="175">
        <f t="shared" si="2"/>
        <v>0</v>
      </c>
      <c r="J43" s="175">
        <f t="shared" si="6"/>
        <v>0</v>
      </c>
      <c r="K43" s="175">
        <f t="shared" si="9"/>
        <v>0</v>
      </c>
      <c r="L43" s="175">
        <f t="shared" si="9"/>
        <v>0</v>
      </c>
      <c r="M43" s="403">
        <f t="shared" si="9"/>
        <v>0</v>
      </c>
      <c r="N43" s="403">
        <f t="shared" si="12"/>
        <v>0</v>
      </c>
      <c r="O43" s="403">
        <f t="shared" si="12"/>
        <v>0</v>
      </c>
      <c r="P43" s="403">
        <f t="shared" si="10"/>
        <v>2000</v>
      </c>
      <c r="Q43" s="403">
        <f t="shared" si="10"/>
        <v>0</v>
      </c>
      <c r="R43" s="992">
        <f t="shared" si="13"/>
        <v>0</v>
      </c>
      <c r="S43" s="992">
        <f t="shared" si="13"/>
        <v>0</v>
      </c>
      <c r="T43" s="992">
        <f t="shared" si="11"/>
        <v>0</v>
      </c>
      <c r="U43" s="404">
        <f t="shared" si="11"/>
        <v>0</v>
      </c>
    </row>
    <row r="44" spans="2:21">
      <c r="B44" s="957">
        <v>185</v>
      </c>
      <c r="C44" s="1043">
        <v>45121</v>
      </c>
      <c r="D44" s="1041" t="s">
        <v>579</v>
      </c>
      <c r="E44" s="401" t="s">
        <v>1120</v>
      </c>
      <c r="F44" s="402">
        <v>668</v>
      </c>
      <c r="G44" s="175">
        <v>2500</v>
      </c>
      <c r="H44" s="438"/>
      <c r="I44" s="175">
        <f t="shared" si="2"/>
        <v>0</v>
      </c>
      <c r="J44" s="175">
        <f t="shared" si="6"/>
        <v>0</v>
      </c>
      <c r="K44" s="175">
        <f t="shared" si="9"/>
        <v>0</v>
      </c>
      <c r="L44" s="175">
        <f t="shared" si="9"/>
        <v>0</v>
      </c>
      <c r="M44" s="403">
        <f t="shared" si="9"/>
        <v>0</v>
      </c>
      <c r="N44" s="403">
        <f t="shared" si="12"/>
        <v>0</v>
      </c>
      <c r="O44" s="403">
        <f t="shared" si="12"/>
        <v>0</v>
      </c>
      <c r="P44" s="403">
        <f t="shared" si="10"/>
        <v>0</v>
      </c>
      <c r="Q44" s="403">
        <f t="shared" si="10"/>
        <v>0</v>
      </c>
      <c r="R44" s="992">
        <f t="shared" si="13"/>
        <v>2500</v>
      </c>
      <c r="S44" s="992">
        <f t="shared" si="13"/>
        <v>0</v>
      </c>
      <c r="T44" s="992">
        <f t="shared" si="11"/>
        <v>0</v>
      </c>
      <c r="U44" s="404">
        <f t="shared" si="11"/>
        <v>0</v>
      </c>
    </row>
    <row r="45" spans="2:21">
      <c r="B45" s="957">
        <v>87</v>
      </c>
      <c r="C45" s="1043">
        <v>45007</v>
      </c>
      <c r="D45" s="1041" t="s">
        <v>579</v>
      </c>
      <c r="E45" s="401" t="s">
        <v>823</v>
      </c>
      <c r="F45" s="402">
        <v>586</v>
      </c>
      <c r="G45" s="175">
        <v>1650</v>
      </c>
      <c r="H45" s="438"/>
      <c r="I45" s="175">
        <f t="shared" si="2"/>
        <v>0</v>
      </c>
      <c r="J45" s="175">
        <f t="shared" si="6"/>
        <v>0</v>
      </c>
      <c r="K45" s="175">
        <f t="shared" si="9"/>
        <v>0</v>
      </c>
      <c r="L45" s="175">
        <f t="shared" si="9"/>
        <v>0</v>
      </c>
      <c r="M45" s="403">
        <f t="shared" si="9"/>
        <v>0</v>
      </c>
      <c r="N45" s="403">
        <f t="shared" si="12"/>
        <v>0</v>
      </c>
      <c r="O45" s="403">
        <f t="shared" si="12"/>
        <v>0</v>
      </c>
      <c r="P45" s="403">
        <f t="shared" si="10"/>
        <v>1650</v>
      </c>
      <c r="Q45" s="403">
        <f t="shared" si="10"/>
        <v>0</v>
      </c>
      <c r="R45" s="992">
        <f t="shared" si="13"/>
        <v>0</v>
      </c>
      <c r="S45" s="992">
        <f t="shared" si="13"/>
        <v>0</v>
      </c>
      <c r="T45" s="992">
        <f t="shared" si="11"/>
        <v>0</v>
      </c>
      <c r="U45" s="404">
        <f t="shared" si="11"/>
        <v>0</v>
      </c>
    </row>
    <row r="46" spans="2:21">
      <c r="B46" s="957">
        <v>75</v>
      </c>
      <c r="C46" s="1043">
        <v>44998</v>
      </c>
      <c r="D46" s="1041" t="s">
        <v>579</v>
      </c>
      <c r="E46" s="401" t="s">
        <v>782</v>
      </c>
      <c r="F46" s="402">
        <v>586</v>
      </c>
      <c r="G46" s="175">
        <v>1350</v>
      </c>
      <c r="H46" s="438"/>
      <c r="I46" s="175">
        <f t="shared" si="2"/>
        <v>0</v>
      </c>
      <c r="J46" s="175">
        <f t="shared" si="6"/>
        <v>0</v>
      </c>
      <c r="K46" s="175">
        <f t="shared" si="9"/>
        <v>0</v>
      </c>
      <c r="L46" s="175">
        <f t="shared" si="9"/>
        <v>0</v>
      </c>
      <c r="M46" s="403">
        <f t="shared" si="9"/>
        <v>0</v>
      </c>
      <c r="N46" s="403">
        <f t="shared" si="12"/>
        <v>0</v>
      </c>
      <c r="O46" s="403">
        <f t="shared" si="12"/>
        <v>0</v>
      </c>
      <c r="P46" s="403">
        <f t="shared" si="10"/>
        <v>1350</v>
      </c>
      <c r="Q46" s="403">
        <f t="shared" si="10"/>
        <v>0</v>
      </c>
      <c r="R46" s="992">
        <f t="shared" si="13"/>
        <v>0</v>
      </c>
      <c r="S46" s="992">
        <f t="shared" si="13"/>
        <v>0</v>
      </c>
      <c r="T46" s="992">
        <f t="shared" si="11"/>
        <v>0</v>
      </c>
      <c r="U46" s="404">
        <f t="shared" si="11"/>
        <v>0</v>
      </c>
    </row>
    <row r="47" spans="2:21">
      <c r="B47" s="957">
        <v>41</v>
      </c>
      <c r="C47" s="1043">
        <v>44965</v>
      </c>
      <c r="D47" s="1041" t="s">
        <v>579</v>
      </c>
      <c r="E47" s="401" t="s">
        <v>685</v>
      </c>
      <c r="F47" s="402">
        <v>586</v>
      </c>
      <c r="G47" s="175">
        <v>3489</v>
      </c>
      <c r="H47" s="438"/>
      <c r="I47" s="175">
        <f t="shared" si="2"/>
        <v>0</v>
      </c>
      <c r="J47" s="175">
        <f t="shared" si="6"/>
        <v>0</v>
      </c>
      <c r="K47" s="175">
        <f t="shared" si="9"/>
        <v>0</v>
      </c>
      <c r="L47" s="175">
        <f t="shared" si="9"/>
        <v>0</v>
      </c>
      <c r="M47" s="403">
        <f t="shared" si="9"/>
        <v>0</v>
      </c>
      <c r="N47" s="403">
        <f t="shared" si="12"/>
        <v>0</v>
      </c>
      <c r="O47" s="403">
        <f t="shared" si="12"/>
        <v>0</v>
      </c>
      <c r="P47" s="403">
        <f t="shared" si="10"/>
        <v>3489</v>
      </c>
      <c r="Q47" s="403">
        <f t="shared" si="10"/>
        <v>0</v>
      </c>
      <c r="R47" s="992">
        <f t="shared" si="13"/>
        <v>0</v>
      </c>
      <c r="S47" s="992">
        <f t="shared" si="13"/>
        <v>0</v>
      </c>
      <c r="T47" s="992">
        <f t="shared" si="11"/>
        <v>0</v>
      </c>
      <c r="U47" s="404">
        <f t="shared" si="11"/>
        <v>0</v>
      </c>
    </row>
    <row r="48" spans="2:21">
      <c r="B48" s="957">
        <v>46</v>
      </c>
      <c r="C48" s="1043">
        <v>44970</v>
      </c>
      <c r="D48" s="1041" t="s">
        <v>575</v>
      </c>
      <c r="E48" s="401" t="s">
        <v>694</v>
      </c>
      <c r="F48" s="402">
        <v>586</v>
      </c>
      <c r="G48" s="175">
        <v>2000</v>
      </c>
      <c r="H48" s="438"/>
      <c r="I48" s="175">
        <f t="shared" si="2"/>
        <v>0</v>
      </c>
      <c r="J48" s="175">
        <f t="shared" si="6"/>
        <v>0</v>
      </c>
      <c r="K48" s="175">
        <f t="shared" si="9"/>
        <v>0</v>
      </c>
      <c r="L48" s="175">
        <f t="shared" si="9"/>
        <v>0</v>
      </c>
      <c r="M48" s="403">
        <f t="shared" si="9"/>
        <v>0</v>
      </c>
      <c r="N48" s="403">
        <f t="shared" si="12"/>
        <v>0</v>
      </c>
      <c r="O48" s="403">
        <f t="shared" si="12"/>
        <v>0</v>
      </c>
      <c r="P48" s="403">
        <f t="shared" si="10"/>
        <v>2000</v>
      </c>
      <c r="Q48" s="403">
        <f t="shared" si="10"/>
        <v>0</v>
      </c>
      <c r="R48" s="992">
        <f t="shared" si="13"/>
        <v>0</v>
      </c>
      <c r="S48" s="992">
        <f t="shared" si="13"/>
        <v>0</v>
      </c>
      <c r="T48" s="992">
        <f t="shared" si="11"/>
        <v>0</v>
      </c>
      <c r="U48" s="404">
        <f t="shared" si="11"/>
        <v>0</v>
      </c>
    </row>
    <row r="49" spans="2:21">
      <c r="B49" s="957">
        <v>47</v>
      </c>
      <c r="C49" s="1043">
        <v>44970</v>
      </c>
      <c r="D49" s="1041" t="s">
        <v>575</v>
      </c>
      <c r="E49" s="401" t="s">
        <v>694</v>
      </c>
      <c r="F49" s="402">
        <v>586</v>
      </c>
      <c r="G49" s="175">
        <v>1000</v>
      </c>
      <c r="H49" s="438"/>
      <c r="I49" s="175">
        <f t="shared" si="2"/>
        <v>0</v>
      </c>
      <c r="J49" s="175">
        <f t="shared" si="6"/>
        <v>0</v>
      </c>
      <c r="K49" s="175">
        <f t="shared" si="9"/>
        <v>0</v>
      </c>
      <c r="L49" s="175">
        <f t="shared" si="9"/>
        <v>0</v>
      </c>
      <c r="M49" s="403">
        <f t="shared" si="9"/>
        <v>0</v>
      </c>
      <c r="N49" s="403">
        <f t="shared" si="12"/>
        <v>0</v>
      </c>
      <c r="O49" s="403">
        <f t="shared" si="12"/>
        <v>0</v>
      </c>
      <c r="P49" s="403">
        <f t="shared" si="10"/>
        <v>1000</v>
      </c>
      <c r="Q49" s="403">
        <f t="shared" si="10"/>
        <v>0</v>
      </c>
      <c r="R49" s="992">
        <f t="shared" si="13"/>
        <v>0</v>
      </c>
      <c r="S49" s="992">
        <f t="shared" si="13"/>
        <v>0</v>
      </c>
      <c r="T49" s="992">
        <f t="shared" si="11"/>
        <v>0</v>
      </c>
      <c r="U49" s="404">
        <f t="shared" si="11"/>
        <v>0</v>
      </c>
    </row>
    <row r="50" spans="2:21">
      <c r="B50" s="957">
        <v>248</v>
      </c>
      <c r="C50" s="1043">
        <v>45173</v>
      </c>
      <c r="D50" s="1041" t="s">
        <v>579</v>
      </c>
      <c r="E50" s="401" t="s">
        <v>1307</v>
      </c>
      <c r="F50" s="402">
        <v>586</v>
      </c>
      <c r="G50" s="175">
        <v>3100</v>
      </c>
      <c r="H50" s="438"/>
      <c r="I50" s="175">
        <f t="shared" si="2"/>
        <v>0</v>
      </c>
      <c r="J50" s="175">
        <f t="shared" si="6"/>
        <v>0</v>
      </c>
      <c r="K50" s="175">
        <f t="shared" si="9"/>
        <v>0</v>
      </c>
      <c r="L50" s="175">
        <f t="shared" si="9"/>
        <v>0</v>
      </c>
      <c r="M50" s="403">
        <f t="shared" si="9"/>
        <v>0</v>
      </c>
      <c r="N50" s="403">
        <f t="shared" si="12"/>
        <v>0</v>
      </c>
      <c r="O50" s="403">
        <f t="shared" si="12"/>
        <v>0</v>
      </c>
      <c r="P50" s="403">
        <f t="shared" si="10"/>
        <v>3100</v>
      </c>
      <c r="Q50" s="403">
        <f t="shared" si="10"/>
        <v>0</v>
      </c>
      <c r="R50" s="992">
        <f t="shared" si="13"/>
        <v>0</v>
      </c>
      <c r="S50" s="992">
        <f t="shared" si="13"/>
        <v>0</v>
      </c>
      <c r="T50" s="992">
        <f t="shared" si="11"/>
        <v>0</v>
      </c>
      <c r="U50" s="404">
        <f t="shared" si="11"/>
        <v>0</v>
      </c>
    </row>
    <row r="51" spans="2:21">
      <c r="B51" s="957">
        <v>176</v>
      </c>
      <c r="C51" s="1043">
        <v>45114</v>
      </c>
      <c r="D51" s="1041" t="s">
        <v>573</v>
      </c>
      <c r="E51" s="401" t="s">
        <v>1110</v>
      </c>
      <c r="F51" s="402">
        <v>92</v>
      </c>
      <c r="G51" s="175">
        <v>390</v>
      </c>
      <c r="H51" s="438"/>
      <c r="I51" s="175">
        <f t="shared" si="2"/>
        <v>0</v>
      </c>
      <c r="J51" s="175">
        <f t="shared" si="6"/>
        <v>0</v>
      </c>
      <c r="K51" s="175">
        <f t="shared" si="9"/>
        <v>390</v>
      </c>
      <c r="L51" s="175">
        <f t="shared" si="9"/>
        <v>0</v>
      </c>
      <c r="M51" s="403">
        <f t="shared" si="9"/>
        <v>0</v>
      </c>
      <c r="N51" s="403">
        <f t="shared" si="12"/>
        <v>0</v>
      </c>
      <c r="O51" s="403">
        <f t="shared" si="12"/>
        <v>0</v>
      </c>
      <c r="P51" s="403">
        <f t="shared" si="10"/>
        <v>0</v>
      </c>
      <c r="Q51" s="403">
        <f t="shared" si="10"/>
        <v>0</v>
      </c>
      <c r="R51" s="992">
        <f t="shared" si="13"/>
        <v>0</v>
      </c>
      <c r="S51" s="992">
        <f t="shared" si="13"/>
        <v>0</v>
      </c>
      <c r="T51" s="992">
        <f t="shared" si="11"/>
        <v>0</v>
      </c>
      <c r="U51" s="404">
        <f t="shared" si="11"/>
        <v>0</v>
      </c>
    </row>
    <row r="52" spans="2:21">
      <c r="B52" s="957">
        <v>251</v>
      </c>
      <c r="C52" s="1043">
        <v>45177</v>
      </c>
      <c r="D52" s="1041" t="s">
        <v>579</v>
      </c>
      <c r="E52" s="401" t="s">
        <v>1329</v>
      </c>
      <c r="F52" s="402">
        <v>586</v>
      </c>
      <c r="G52" s="175">
        <v>3189</v>
      </c>
      <c r="H52" s="438"/>
      <c r="I52" s="175">
        <f t="shared" si="2"/>
        <v>0</v>
      </c>
      <c r="J52" s="175">
        <f t="shared" si="6"/>
        <v>0</v>
      </c>
      <c r="K52" s="175">
        <f t="shared" si="9"/>
        <v>0</v>
      </c>
      <c r="L52" s="175">
        <f t="shared" si="9"/>
        <v>0</v>
      </c>
      <c r="M52" s="403">
        <f t="shared" si="9"/>
        <v>0</v>
      </c>
      <c r="N52" s="403">
        <f t="shared" si="12"/>
        <v>0</v>
      </c>
      <c r="O52" s="403">
        <f t="shared" si="12"/>
        <v>0</v>
      </c>
      <c r="P52" s="403">
        <f t="shared" si="10"/>
        <v>3189</v>
      </c>
      <c r="Q52" s="403">
        <f t="shared" si="10"/>
        <v>0</v>
      </c>
      <c r="R52" s="992">
        <f t="shared" si="13"/>
        <v>0</v>
      </c>
      <c r="S52" s="992">
        <f t="shared" si="13"/>
        <v>0</v>
      </c>
      <c r="T52" s="992">
        <f t="shared" si="11"/>
        <v>0</v>
      </c>
      <c r="U52" s="404">
        <f t="shared" si="11"/>
        <v>0</v>
      </c>
    </row>
    <row r="53" spans="2:21">
      <c r="B53" s="957">
        <v>354</v>
      </c>
      <c r="C53" s="1043">
        <v>45244</v>
      </c>
      <c r="D53" s="1041" t="s">
        <v>579</v>
      </c>
      <c r="E53" s="401" t="s">
        <v>1623</v>
      </c>
      <c r="F53" s="402">
        <v>586</v>
      </c>
      <c r="G53" s="175">
        <v>489</v>
      </c>
      <c r="H53" s="438"/>
      <c r="I53" s="175">
        <f t="shared" si="2"/>
        <v>0</v>
      </c>
      <c r="J53" s="175">
        <f t="shared" si="6"/>
        <v>0</v>
      </c>
      <c r="K53" s="175">
        <f t="shared" si="9"/>
        <v>0</v>
      </c>
      <c r="L53" s="175">
        <f t="shared" si="9"/>
        <v>0</v>
      </c>
      <c r="M53" s="403">
        <f t="shared" si="9"/>
        <v>0</v>
      </c>
      <c r="N53" s="403">
        <f t="shared" si="12"/>
        <v>0</v>
      </c>
      <c r="O53" s="403">
        <f t="shared" si="12"/>
        <v>0</v>
      </c>
      <c r="P53" s="403">
        <f t="shared" si="10"/>
        <v>489</v>
      </c>
      <c r="Q53" s="403">
        <f t="shared" si="10"/>
        <v>0</v>
      </c>
      <c r="R53" s="992">
        <f t="shared" si="13"/>
        <v>0</v>
      </c>
      <c r="S53" s="992">
        <f t="shared" si="13"/>
        <v>0</v>
      </c>
      <c r="T53" s="992">
        <f t="shared" si="11"/>
        <v>0</v>
      </c>
      <c r="U53" s="404">
        <f t="shared" si="11"/>
        <v>0</v>
      </c>
    </row>
    <row r="54" spans="2:21">
      <c r="B54" s="957">
        <v>356</v>
      </c>
      <c r="C54" s="1043">
        <v>45246</v>
      </c>
      <c r="D54" s="1041" t="s">
        <v>579</v>
      </c>
      <c r="E54" s="401" t="s">
        <v>1623</v>
      </c>
      <c r="F54" s="402">
        <v>586</v>
      </c>
      <c r="G54" s="175">
        <v>4200</v>
      </c>
      <c r="H54" s="438"/>
      <c r="I54" s="175">
        <f t="shared" si="2"/>
        <v>0</v>
      </c>
      <c r="J54" s="175">
        <f t="shared" si="6"/>
        <v>0</v>
      </c>
      <c r="K54" s="175">
        <f t="shared" si="9"/>
        <v>0</v>
      </c>
      <c r="L54" s="175">
        <f t="shared" si="9"/>
        <v>0</v>
      </c>
      <c r="M54" s="403">
        <f t="shared" si="9"/>
        <v>0</v>
      </c>
      <c r="N54" s="403">
        <f t="shared" si="12"/>
        <v>0</v>
      </c>
      <c r="O54" s="403">
        <f t="shared" si="12"/>
        <v>0</v>
      </c>
      <c r="P54" s="403">
        <f t="shared" si="10"/>
        <v>4200</v>
      </c>
      <c r="Q54" s="403">
        <f t="shared" si="10"/>
        <v>0</v>
      </c>
      <c r="R54" s="992">
        <f t="shared" si="13"/>
        <v>0</v>
      </c>
      <c r="S54" s="992">
        <f t="shared" si="13"/>
        <v>0</v>
      </c>
      <c r="T54" s="992">
        <f t="shared" si="11"/>
        <v>0</v>
      </c>
      <c r="U54" s="404">
        <f t="shared" si="11"/>
        <v>0</v>
      </c>
    </row>
    <row r="55" spans="2:21">
      <c r="B55" s="957">
        <v>98</v>
      </c>
      <c r="C55" s="1043">
        <v>45019</v>
      </c>
      <c r="D55" s="1041" t="s">
        <v>579</v>
      </c>
      <c r="E55" s="401" t="s">
        <v>853</v>
      </c>
      <c r="F55" s="402">
        <v>586</v>
      </c>
      <c r="G55" s="175">
        <v>2200</v>
      </c>
      <c r="H55" s="438"/>
      <c r="I55" s="175">
        <f t="shared" si="2"/>
        <v>0</v>
      </c>
      <c r="J55" s="175">
        <f t="shared" si="6"/>
        <v>0</v>
      </c>
      <c r="K55" s="175">
        <f t="shared" si="9"/>
        <v>0</v>
      </c>
      <c r="L55" s="175">
        <f t="shared" si="9"/>
        <v>0</v>
      </c>
      <c r="M55" s="403">
        <f t="shared" si="9"/>
        <v>0</v>
      </c>
      <c r="N55" s="403">
        <f t="shared" si="12"/>
        <v>0</v>
      </c>
      <c r="O55" s="403">
        <f t="shared" si="12"/>
        <v>0</v>
      </c>
      <c r="P55" s="403">
        <f t="shared" si="10"/>
        <v>2200</v>
      </c>
      <c r="Q55" s="403">
        <f t="shared" si="10"/>
        <v>0</v>
      </c>
      <c r="R55" s="992">
        <f t="shared" si="13"/>
        <v>0</v>
      </c>
      <c r="S55" s="992">
        <f t="shared" si="13"/>
        <v>0</v>
      </c>
      <c r="T55" s="992">
        <f t="shared" si="11"/>
        <v>0</v>
      </c>
      <c r="U55" s="404">
        <f t="shared" si="11"/>
        <v>0</v>
      </c>
    </row>
    <row r="56" spans="2:21">
      <c r="B56" s="957">
        <v>43</v>
      </c>
      <c r="C56" s="1043">
        <v>44970</v>
      </c>
      <c r="D56" s="1041" t="s">
        <v>579</v>
      </c>
      <c r="E56" s="401" t="s">
        <v>695</v>
      </c>
      <c r="F56" s="402">
        <v>586</v>
      </c>
      <c r="G56" s="175">
        <v>250</v>
      </c>
      <c r="H56" s="438"/>
      <c r="I56" s="175">
        <f t="shared" si="2"/>
        <v>0</v>
      </c>
      <c r="J56" s="175">
        <f t="shared" si="6"/>
        <v>0</v>
      </c>
      <c r="K56" s="175">
        <f t="shared" si="9"/>
        <v>0</v>
      </c>
      <c r="L56" s="175">
        <f t="shared" si="9"/>
        <v>0</v>
      </c>
      <c r="M56" s="403">
        <f t="shared" si="9"/>
        <v>0</v>
      </c>
      <c r="N56" s="403">
        <f t="shared" si="12"/>
        <v>0</v>
      </c>
      <c r="O56" s="403">
        <f t="shared" si="12"/>
        <v>0</v>
      </c>
      <c r="P56" s="403">
        <f t="shared" si="10"/>
        <v>250</v>
      </c>
      <c r="Q56" s="403">
        <f t="shared" si="10"/>
        <v>0</v>
      </c>
      <c r="R56" s="992">
        <f t="shared" si="13"/>
        <v>0</v>
      </c>
      <c r="S56" s="992">
        <f t="shared" si="13"/>
        <v>0</v>
      </c>
      <c r="T56" s="992">
        <f t="shared" si="11"/>
        <v>0</v>
      </c>
      <c r="U56" s="404">
        <f t="shared" si="11"/>
        <v>0</v>
      </c>
    </row>
    <row r="57" spans="2:21">
      <c r="B57" s="957">
        <v>312</v>
      </c>
      <c r="C57" s="1043">
        <v>45211</v>
      </c>
      <c r="D57" s="1041" t="s">
        <v>573</v>
      </c>
      <c r="E57" s="401" t="s">
        <v>1469</v>
      </c>
      <c r="F57" s="402">
        <v>92</v>
      </c>
      <c r="G57" s="175">
        <v>400</v>
      </c>
      <c r="H57" s="438"/>
      <c r="I57" s="175">
        <f t="shared" si="2"/>
        <v>0</v>
      </c>
      <c r="J57" s="175">
        <f t="shared" si="6"/>
        <v>0</v>
      </c>
      <c r="K57" s="175">
        <f t="shared" ref="K57:M76" si="14">IF(K$7-$F57=0,$G57,0)</f>
        <v>400</v>
      </c>
      <c r="L57" s="175">
        <f t="shared" si="14"/>
        <v>0</v>
      </c>
      <c r="M57" s="403">
        <f t="shared" si="14"/>
        <v>0</v>
      </c>
      <c r="N57" s="403">
        <f t="shared" si="12"/>
        <v>0</v>
      </c>
      <c r="O57" s="403">
        <f t="shared" si="12"/>
        <v>0</v>
      </c>
      <c r="P57" s="403">
        <f t="shared" ref="P57:Q76" si="15">IF(P$7-$F57=0,$G57,0)</f>
        <v>0</v>
      </c>
      <c r="Q57" s="403">
        <f t="shared" si="15"/>
        <v>0</v>
      </c>
      <c r="R57" s="992">
        <f t="shared" si="13"/>
        <v>0</v>
      </c>
      <c r="S57" s="992">
        <f t="shared" si="13"/>
        <v>0</v>
      </c>
      <c r="T57" s="992">
        <f t="shared" ref="T57:U76" si="16">IF(T$7-$F57=0,$G57,0)</f>
        <v>0</v>
      </c>
      <c r="U57" s="404">
        <f t="shared" si="16"/>
        <v>0</v>
      </c>
    </row>
    <row r="58" spans="2:21">
      <c r="B58" s="957">
        <v>3</v>
      </c>
      <c r="C58" s="1043">
        <v>44900</v>
      </c>
      <c r="D58" s="1041" t="s">
        <v>579</v>
      </c>
      <c r="E58" s="401" t="s">
        <v>582</v>
      </c>
      <c r="F58" s="402">
        <v>586</v>
      </c>
      <c r="G58" s="175">
        <v>2500</v>
      </c>
      <c r="H58" s="438"/>
      <c r="I58" s="175">
        <f t="shared" si="2"/>
        <v>0</v>
      </c>
      <c r="J58" s="175">
        <f t="shared" si="6"/>
        <v>0</v>
      </c>
      <c r="K58" s="175">
        <f t="shared" si="14"/>
        <v>0</v>
      </c>
      <c r="L58" s="175">
        <f t="shared" si="14"/>
        <v>0</v>
      </c>
      <c r="M58" s="403">
        <f t="shared" si="14"/>
        <v>0</v>
      </c>
      <c r="N58" s="403">
        <f t="shared" si="12"/>
        <v>0</v>
      </c>
      <c r="O58" s="403">
        <f t="shared" si="12"/>
        <v>0</v>
      </c>
      <c r="P58" s="403">
        <f t="shared" si="15"/>
        <v>2500</v>
      </c>
      <c r="Q58" s="403">
        <f t="shared" si="15"/>
        <v>0</v>
      </c>
      <c r="R58" s="992">
        <f t="shared" si="13"/>
        <v>0</v>
      </c>
      <c r="S58" s="992">
        <f t="shared" si="13"/>
        <v>0</v>
      </c>
      <c r="T58" s="992">
        <f t="shared" si="16"/>
        <v>0</v>
      </c>
      <c r="U58" s="404">
        <f t="shared" si="16"/>
        <v>0</v>
      </c>
    </row>
    <row r="59" spans="2:21">
      <c r="B59" s="957">
        <v>208</v>
      </c>
      <c r="C59" s="1043">
        <v>45139</v>
      </c>
      <c r="D59" s="1041" t="s">
        <v>579</v>
      </c>
      <c r="E59" s="401" t="s">
        <v>1184</v>
      </c>
      <c r="F59" s="402">
        <v>586</v>
      </c>
      <c r="G59" s="175">
        <v>289</v>
      </c>
      <c r="H59" s="438"/>
      <c r="I59" s="175">
        <f t="shared" si="2"/>
        <v>0</v>
      </c>
      <c r="J59" s="175">
        <f t="shared" si="6"/>
        <v>0</v>
      </c>
      <c r="K59" s="175">
        <f t="shared" si="14"/>
        <v>0</v>
      </c>
      <c r="L59" s="175">
        <f t="shared" si="14"/>
        <v>0</v>
      </c>
      <c r="M59" s="403">
        <f t="shared" si="14"/>
        <v>0</v>
      </c>
      <c r="N59" s="403">
        <f t="shared" si="12"/>
        <v>0</v>
      </c>
      <c r="O59" s="403">
        <f t="shared" si="12"/>
        <v>0</v>
      </c>
      <c r="P59" s="403">
        <f t="shared" si="15"/>
        <v>289</v>
      </c>
      <c r="Q59" s="403">
        <f t="shared" si="15"/>
        <v>0</v>
      </c>
      <c r="R59" s="992">
        <f t="shared" si="13"/>
        <v>0</v>
      </c>
      <c r="S59" s="992">
        <f t="shared" si="13"/>
        <v>0</v>
      </c>
      <c r="T59" s="992">
        <f t="shared" si="16"/>
        <v>0</v>
      </c>
      <c r="U59" s="404">
        <f t="shared" si="16"/>
        <v>0</v>
      </c>
    </row>
    <row r="60" spans="2:21">
      <c r="B60" s="957">
        <v>194</v>
      </c>
      <c r="C60" s="1043">
        <v>45125</v>
      </c>
      <c r="D60" s="1041" t="s">
        <v>579</v>
      </c>
      <c r="E60" s="401" t="s">
        <v>1140</v>
      </c>
      <c r="F60" s="402">
        <v>586</v>
      </c>
      <c r="G60" s="175">
        <v>2111</v>
      </c>
      <c r="H60" s="438"/>
      <c r="I60" s="175">
        <f t="shared" si="2"/>
        <v>0</v>
      </c>
      <c r="J60" s="175">
        <f t="shared" si="6"/>
        <v>0</v>
      </c>
      <c r="K60" s="175">
        <f t="shared" si="14"/>
        <v>0</v>
      </c>
      <c r="L60" s="175">
        <f t="shared" si="14"/>
        <v>0</v>
      </c>
      <c r="M60" s="403">
        <f t="shared" si="14"/>
        <v>0</v>
      </c>
      <c r="N60" s="403">
        <f t="shared" si="12"/>
        <v>0</v>
      </c>
      <c r="O60" s="403">
        <f t="shared" si="12"/>
        <v>0</v>
      </c>
      <c r="P60" s="403">
        <f t="shared" si="15"/>
        <v>2111</v>
      </c>
      <c r="Q60" s="403">
        <f t="shared" si="15"/>
        <v>0</v>
      </c>
      <c r="R60" s="992">
        <f t="shared" si="13"/>
        <v>0</v>
      </c>
      <c r="S60" s="992">
        <f t="shared" si="13"/>
        <v>0</v>
      </c>
      <c r="T60" s="992">
        <f t="shared" si="16"/>
        <v>0</v>
      </c>
      <c r="U60" s="404">
        <f t="shared" si="16"/>
        <v>0</v>
      </c>
    </row>
    <row r="61" spans="2:21">
      <c r="B61" s="957">
        <v>146</v>
      </c>
      <c r="C61" s="1043">
        <v>45079</v>
      </c>
      <c r="D61" s="1041" t="s">
        <v>575</v>
      </c>
      <c r="E61" s="401" t="s">
        <v>1014</v>
      </c>
      <c r="F61" s="402">
        <v>586</v>
      </c>
      <c r="G61" s="175">
        <v>1200</v>
      </c>
      <c r="H61" s="438"/>
      <c r="I61" s="175">
        <f t="shared" si="2"/>
        <v>0</v>
      </c>
      <c r="J61" s="175">
        <f t="shared" si="6"/>
        <v>0</v>
      </c>
      <c r="K61" s="175">
        <f t="shared" si="14"/>
        <v>0</v>
      </c>
      <c r="L61" s="175">
        <f t="shared" si="14"/>
        <v>0</v>
      </c>
      <c r="M61" s="403">
        <f t="shared" si="14"/>
        <v>0</v>
      </c>
      <c r="N61" s="403">
        <f t="shared" ref="N61:O80" si="17">IF(N$7-$F61=0,$G61,0)</f>
        <v>0</v>
      </c>
      <c r="O61" s="403">
        <f t="shared" si="17"/>
        <v>0</v>
      </c>
      <c r="P61" s="403">
        <f t="shared" si="15"/>
        <v>1200</v>
      </c>
      <c r="Q61" s="403">
        <f t="shared" si="15"/>
        <v>0</v>
      </c>
      <c r="R61" s="992">
        <f t="shared" ref="R61:S80" si="18">IF(R$7-$F61=0,$G61,0)</f>
        <v>0</v>
      </c>
      <c r="S61" s="992">
        <f t="shared" si="18"/>
        <v>0</v>
      </c>
      <c r="T61" s="992">
        <f t="shared" si="16"/>
        <v>0</v>
      </c>
      <c r="U61" s="404">
        <f t="shared" si="16"/>
        <v>0</v>
      </c>
    </row>
    <row r="62" spans="2:21">
      <c r="B62" s="957">
        <v>197</v>
      </c>
      <c r="C62" s="1043">
        <v>45127</v>
      </c>
      <c r="D62" s="1041" t="s">
        <v>579</v>
      </c>
      <c r="E62" s="401" t="s">
        <v>1129</v>
      </c>
      <c r="F62" s="402">
        <v>586</v>
      </c>
      <c r="G62" s="175">
        <v>100</v>
      </c>
      <c r="H62" s="438"/>
      <c r="I62" s="175">
        <f t="shared" si="2"/>
        <v>0</v>
      </c>
      <c r="J62" s="175">
        <f t="shared" si="6"/>
        <v>0</v>
      </c>
      <c r="K62" s="175">
        <f t="shared" si="14"/>
        <v>0</v>
      </c>
      <c r="L62" s="175">
        <f t="shared" si="14"/>
        <v>0</v>
      </c>
      <c r="M62" s="403">
        <f t="shared" si="14"/>
        <v>0</v>
      </c>
      <c r="N62" s="403">
        <f t="shared" si="17"/>
        <v>0</v>
      </c>
      <c r="O62" s="403">
        <f t="shared" si="17"/>
        <v>0</v>
      </c>
      <c r="P62" s="403">
        <f t="shared" si="15"/>
        <v>100</v>
      </c>
      <c r="Q62" s="403">
        <f t="shared" si="15"/>
        <v>0</v>
      </c>
      <c r="R62" s="992">
        <f t="shared" si="18"/>
        <v>0</v>
      </c>
      <c r="S62" s="992">
        <f t="shared" si="18"/>
        <v>0</v>
      </c>
      <c r="T62" s="992">
        <f t="shared" si="16"/>
        <v>0</v>
      </c>
      <c r="U62" s="404">
        <f t="shared" si="16"/>
        <v>0</v>
      </c>
    </row>
    <row r="63" spans="2:21">
      <c r="B63" s="957">
        <v>198</v>
      </c>
      <c r="C63" s="1043">
        <v>45127</v>
      </c>
      <c r="D63" s="1041" t="s">
        <v>579</v>
      </c>
      <c r="E63" s="401" t="s">
        <v>1129</v>
      </c>
      <c r="F63" s="402">
        <v>586</v>
      </c>
      <c r="G63" s="175">
        <v>2000</v>
      </c>
      <c r="H63" s="438"/>
      <c r="I63" s="175">
        <f t="shared" si="2"/>
        <v>0</v>
      </c>
      <c r="J63" s="175">
        <f t="shared" si="6"/>
        <v>0</v>
      </c>
      <c r="K63" s="175">
        <f t="shared" si="14"/>
        <v>0</v>
      </c>
      <c r="L63" s="175">
        <f t="shared" si="14"/>
        <v>0</v>
      </c>
      <c r="M63" s="403">
        <f t="shared" si="14"/>
        <v>0</v>
      </c>
      <c r="N63" s="403">
        <f t="shared" si="17"/>
        <v>0</v>
      </c>
      <c r="O63" s="403">
        <f t="shared" si="17"/>
        <v>0</v>
      </c>
      <c r="P63" s="403">
        <f t="shared" si="15"/>
        <v>2000</v>
      </c>
      <c r="Q63" s="403">
        <f t="shared" si="15"/>
        <v>0</v>
      </c>
      <c r="R63" s="992">
        <f t="shared" si="18"/>
        <v>0</v>
      </c>
      <c r="S63" s="992">
        <f t="shared" si="18"/>
        <v>0</v>
      </c>
      <c r="T63" s="992">
        <f t="shared" si="16"/>
        <v>0</v>
      </c>
      <c r="U63" s="404">
        <f t="shared" si="16"/>
        <v>0</v>
      </c>
    </row>
    <row r="64" spans="2:21">
      <c r="B64" s="957">
        <v>183</v>
      </c>
      <c r="C64" s="1043">
        <v>45119</v>
      </c>
      <c r="D64" s="1041" t="s">
        <v>579</v>
      </c>
      <c r="E64" s="401" t="s">
        <v>1120</v>
      </c>
      <c r="F64" s="402">
        <v>668</v>
      </c>
      <c r="G64" s="175">
        <v>289</v>
      </c>
      <c r="H64" s="438"/>
      <c r="I64" s="175">
        <f t="shared" si="2"/>
        <v>0</v>
      </c>
      <c r="J64" s="175">
        <f t="shared" si="6"/>
        <v>0</v>
      </c>
      <c r="K64" s="175">
        <f t="shared" si="14"/>
        <v>0</v>
      </c>
      <c r="L64" s="175">
        <f t="shared" si="14"/>
        <v>0</v>
      </c>
      <c r="M64" s="403">
        <f t="shared" si="14"/>
        <v>0</v>
      </c>
      <c r="N64" s="403">
        <f t="shared" si="17"/>
        <v>0</v>
      </c>
      <c r="O64" s="403">
        <f t="shared" si="17"/>
        <v>0</v>
      </c>
      <c r="P64" s="403">
        <f t="shared" si="15"/>
        <v>0</v>
      </c>
      <c r="Q64" s="403">
        <f t="shared" si="15"/>
        <v>0</v>
      </c>
      <c r="R64" s="992">
        <f t="shared" si="18"/>
        <v>289</v>
      </c>
      <c r="S64" s="992">
        <f t="shared" si="18"/>
        <v>0</v>
      </c>
      <c r="T64" s="992">
        <f t="shared" si="16"/>
        <v>0</v>
      </c>
      <c r="U64" s="404">
        <f t="shared" si="16"/>
        <v>0</v>
      </c>
    </row>
    <row r="65" spans="2:21">
      <c r="B65" s="957">
        <v>7</v>
      </c>
      <c r="C65" s="1043">
        <v>44901</v>
      </c>
      <c r="D65" s="1041" t="s">
        <v>579</v>
      </c>
      <c r="E65" s="401" t="s">
        <v>583</v>
      </c>
      <c r="F65" s="402">
        <v>586</v>
      </c>
      <c r="G65" s="175">
        <v>1989</v>
      </c>
      <c r="H65" s="438"/>
      <c r="I65" s="175">
        <f t="shared" si="2"/>
        <v>0</v>
      </c>
      <c r="J65" s="175">
        <f t="shared" si="6"/>
        <v>0</v>
      </c>
      <c r="K65" s="175">
        <f t="shared" si="14"/>
        <v>0</v>
      </c>
      <c r="L65" s="175">
        <f t="shared" si="14"/>
        <v>0</v>
      </c>
      <c r="M65" s="403">
        <f t="shared" si="14"/>
        <v>0</v>
      </c>
      <c r="N65" s="403">
        <f t="shared" si="17"/>
        <v>0</v>
      </c>
      <c r="O65" s="403">
        <f t="shared" si="17"/>
        <v>0</v>
      </c>
      <c r="P65" s="403">
        <f t="shared" si="15"/>
        <v>1989</v>
      </c>
      <c r="Q65" s="403">
        <f t="shared" si="15"/>
        <v>0</v>
      </c>
      <c r="R65" s="992">
        <f t="shared" si="18"/>
        <v>0</v>
      </c>
      <c r="S65" s="992">
        <f t="shared" si="18"/>
        <v>0</v>
      </c>
      <c r="T65" s="992">
        <f t="shared" si="16"/>
        <v>0</v>
      </c>
      <c r="U65" s="404">
        <f t="shared" si="16"/>
        <v>0</v>
      </c>
    </row>
    <row r="66" spans="2:21">
      <c r="B66" s="957">
        <v>148</v>
      </c>
      <c r="C66" s="1043">
        <v>45082</v>
      </c>
      <c r="D66" s="1041" t="s">
        <v>579</v>
      </c>
      <c r="E66" s="401" t="s">
        <v>1015</v>
      </c>
      <c r="F66" s="402">
        <v>586</v>
      </c>
      <c r="G66" s="175">
        <v>289</v>
      </c>
      <c r="H66" s="438"/>
      <c r="I66" s="175">
        <f t="shared" si="2"/>
        <v>0</v>
      </c>
      <c r="J66" s="175">
        <f t="shared" si="6"/>
        <v>0</v>
      </c>
      <c r="K66" s="175">
        <f t="shared" si="14"/>
        <v>0</v>
      </c>
      <c r="L66" s="175">
        <f t="shared" si="14"/>
        <v>0</v>
      </c>
      <c r="M66" s="403">
        <f t="shared" si="14"/>
        <v>0</v>
      </c>
      <c r="N66" s="403">
        <f t="shared" si="17"/>
        <v>0</v>
      </c>
      <c r="O66" s="403">
        <f t="shared" si="17"/>
        <v>0</v>
      </c>
      <c r="P66" s="403">
        <f t="shared" si="15"/>
        <v>289</v>
      </c>
      <c r="Q66" s="403">
        <f t="shared" si="15"/>
        <v>0</v>
      </c>
      <c r="R66" s="992">
        <f t="shared" si="18"/>
        <v>0</v>
      </c>
      <c r="S66" s="992">
        <f t="shared" si="18"/>
        <v>0</v>
      </c>
      <c r="T66" s="992">
        <f t="shared" si="16"/>
        <v>0</v>
      </c>
      <c r="U66" s="404">
        <f t="shared" si="16"/>
        <v>0</v>
      </c>
    </row>
    <row r="67" spans="2:21">
      <c r="B67" s="957">
        <v>210</v>
      </c>
      <c r="C67" s="1043">
        <v>45140</v>
      </c>
      <c r="D67" s="1041" t="s">
        <v>575</v>
      </c>
      <c r="E67" s="401" t="s">
        <v>1188</v>
      </c>
      <c r="F67" s="402">
        <v>586</v>
      </c>
      <c r="G67" s="175">
        <v>300</v>
      </c>
      <c r="H67" s="438"/>
      <c r="I67" s="175">
        <f t="shared" si="2"/>
        <v>0</v>
      </c>
      <c r="J67" s="175">
        <f t="shared" si="6"/>
        <v>0</v>
      </c>
      <c r="K67" s="175">
        <f t="shared" si="14"/>
        <v>0</v>
      </c>
      <c r="L67" s="175">
        <f t="shared" si="14"/>
        <v>0</v>
      </c>
      <c r="M67" s="403">
        <f t="shared" si="14"/>
        <v>0</v>
      </c>
      <c r="N67" s="403">
        <f t="shared" si="17"/>
        <v>0</v>
      </c>
      <c r="O67" s="403">
        <f t="shared" si="17"/>
        <v>0</v>
      </c>
      <c r="P67" s="403">
        <f t="shared" si="15"/>
        <v>300</v>
      </c>
      <c r="Q67" s="403">
        <f t="shared" si="15"/>
        <v>0</v>
      </c>
      <c r="R67" s="992">
        <f t="shared" si="18"/>
        <v>0</v>
      </c>
      <c r="S67" s="992">
        <f t="shared" si="18"/>
        <v>0</v>
      </c>
      <c r="T67" s="992">
        <f t="shared" si="16"/>
        <v>0</v>
      </c>
      <c r="U67" s="404">
        <f t="shared" si="16"/>
        <v>0</v>
      </c>
    </row>
    <row r="68" spans="2:21">
      <c r="B68" s="957">
        <v>181</v>
      </c>
      <c r="C68" s="1043">
        <v>45118</v>
      </c>
      <c r="D68" s="1041" t="s">
        <v>579</v>
      </c>
      <c r="E68" s="401" t="s">
        <v>1116</v>
      </c>
      <c r="F68" s="402">
        <v>54</v>
      </c>
      <c r="G68" s="175">
        <v>0.05</v>
      </c>
      <c r="H68" s="438"/>
      <c r="I68" s="175">
        <f t="shared" si="2"/>
        <v>0</v>
      </c>
      <c r="J68" s="175">
        <f t="shared" si="6"/>
        <v>0.05</v>
      </c>
      <c r="K68" s="175">
        <f t="shared" si="14"/>
        <v>0</v>
      </c>
      <c r="L68" s="175">
        <f t="shared" si="14"/>
        <v>0</v>
      </c>
      <c r="M68" s="403">
        <f t="shared" si="14"/>
        <v>0</v>
      </c>
      <c r="N68" s="403">
        <f t="shared" si="17"/>
        <v>0</v>
      </c>
      <c r="O68" s="403">
        <f t="shared" si="17"/>
        <v>0</v>
      </c>
      <c r="P68" s="403">
        <f t="shared" si="15"/>
        <v>0</v>
      </c>
      <c r="Q68" s="403">
        <f t="shared" si="15"/>
        <v>0</v>
      </c>
      <c r="R68" s="992">
        <f t="shared" si="18"/>
        <v>0</v>
      </c>
      <c r="S68" s="992">
        <f t="shared" si="18"/>
        <v>0</v>
      </c>
      <c r="T68" s="992">
        <f t="shared" si="16"/>
        <v>0</v>
      </c>
      <c r="U68" s="404">
        <f t="shared" si="16"/>
        <v>0</v>
      </c>
    </row>
    <row r="69" spans="2:21">
      <c r="B69" s="957">
        <v>65</v>
      </c>
      <c r="C69" s="1043">
        <v>44991</v>
      </c>
      <c r="D69" s="1041" t="s">
        <v>579</v>
      </c>
      <c r="E69" s="401" t="s">
        <v>766</v>
      </c>
      <c r="F69" s="402">
        <v>586</v>
      </c>
      <c r="G69" s="175">
        <v>250</v>
      </c>
      <c r="H69" s="438"/>
      <c r="I69" s="175">
        <f t="shared" si="2"/>
        <v>0</v>
      </c>
      <c r="J69" s="175">
        <f t="shared" si="6"/>
        <v>0</v>
      </c>
      <c r="K69" s="175">
        <f t="shared" si="14"/>
        <v>0</v>
      </c>
      <c r="L69" s="175">
        <f t="shared" si="14"/>
        <v>0</v>
      </c>
      <c r="M69" s="403">
        <f t="shared" si="14"/>
        <v>0</v>
      </c>
      <c r="N69" s="403">
        <f t="shared" si="17"/>
        <v>0</v>
      </c>
      <c r="O69" s="403">
        <f t="shared" si="17"/>
        <v>0</v>
      </c>
      <c r="P69" s="403">
        <f t="shared" si="15"/>
        <v>250</v>
      </c>
      <c r="Q69" s="403">
        <f t="shared" si="15"/>
        <v>0</v>
      </c>
      <c r="R69" s="992">
        <f t="shared" si="18"/>
        <v>0</v>
      </c>
      <c r="S69" s="992">
        <f t="shared" si="18"/>
        <v>0</v>
      </c>
      <c r="T69" s="992">
        <f t="shared" si="16"/>
        <v>0</v>
      </c>
      <c r="U69" s="404">
        <f t="shared" si="16"/>
        <v>0</v>
      </c>
    </row>
    <row r="70" spans="2:21">
      <c r="B70" s="957">
        <v>147</v>
      </c>
      <c r="C70" s="1043">
        <v>45082</v>
      </c>
      <c r="D70" s="1041" t="s">
        <v>579</v>
      </c>
      <c r="E70" s="401" t="s">
        <v>1008</v>
      </c>
      <c r="F70" s="402">
        <v>586</v>
      </c>
      <c r="G70" s="175">
        <v>1650</v>
      </c>
      <c r="H70" s="438"/>
      <c r="I70" s="175">
        <f t="shared" si="2"/>
        <v>0</v>
      </c>
      <c r="J70" s="175">
        <f t="shared" si="6"/>
        <v>0</v>
      </c>
      <c r="K70" s="175">
        <f t="shared" si="14"/>
        <v>0</v>
      </c>
      <c r="L70" s="175">
        <f t="shared" si="14"/>
        <v>0</v>
      </c>
      <c r="M70" s="403">
        <f t="shared" si="14"/>
        <v>0</v>
      </c>
      <c r="N70" s="403">
        <f t="shared" si="17"/>
        <v>0</v>
      </c>
      <c r="O70" s="403">
        <f t="shared" si="17"/>
        <v>0</v>
      </c>
      <c r="P70" s="403">
        <f t="shared" si="15"/>
        <v>1650</v>
      </c>
      <c r="Q70" s="403">
        <f t="shared" si="15"/>
        <v>0</v>
      </c>
      <c r="R70" s="992">
        <f t="shared" si="18"/>
        <v>0</v>
      </c>
      <c r="S70" s="992">
        <f t="shared" si="18"/>
        <v>0</v>
      </c>
      <c r="T70" s="992">
        <f t="shared" si="16"/>
        <v>0</v>
      </c>
      <c r="U70" s="404">
        <f t="shared" si="16"/>
        <v>0</v>
      </c>
    </row>
    <row r="71" spans="2:21">
      <c r="B71" s="957">
        <v>303</v>
      </c>
      <c r="C71" s="1043">
        <v>45208</v>
      </c>
      <c r="D71" s="1041" t="s">
        <v>579</v>
      </c>
      <c r="E71" s="401" t="s">
        <v>1434</v>
      </c>
      <c r="F71" s="402">
        <v>586</v>
      </c>
      <c r="G71" s="175">
        <v>1400</v>
      </c>
      <c r="H71" s="438"/>
      <c r="I71" s="175">
        <f t="shared" si="2"/>
        <v>0</v>
      </c>
      <c r="J71" s="175">
        <f t="shared" si="6"/>
        <v>0</v>
      </c>
      <c r="K71" s="175">
        <f t="shared" si="14"/>
        <v>0</v>
      </c>
      <c r="L71" s="175">
        <f t="shared" si="14"/>
        <v>0</v>
      </c>
      <c r="M71" s="403">
        <f t="shared" si="14"/>
        <v>0</v>
      </c>
      <c r="N71" s="403">
        <f t="shared" si="17"/>
        <v>0</v>
      </c>
      <c r="O71" s="403">
        <f t="shared" si="17"/>
        <v>0</v>
      </c>
      <c r="P71" s="403">
        <f t="shared" si="15"/>
        <v>1400</v>
      </c>
      <c r="Q71" s="403">
        <f t="shared" si="15"/>
        <v>0</v>
      </c>
      <c r="R71" s="992">
        <f t="shared" si="18"/>
        <v>0</v>
      </c>
      <c r="S71" s="992">
        <f t="shared" si="18"/>
        <v>0</v>
      </c>
      <c r="T71" s="992">
        <f t="shared" si="16"/>
        <v>0</v>
      </c>
      <c r="U71" s="404">
        <f t="shared" si="16"/>
        <v>0</v>
      </c>
    </row>
    <row r="72" spans="2:21">
      <c r="B72" s="957">
        <v>22</v>
      </c>
      <c r="C72" s="1043">
        <v>44937</v>
      </c>
      <c r="D72" s="1041" t="s">
        <v>579</v>
      </c>
      <c r="E72" s="401" t="s">
        <v>630</v>
      </c>
      <c r="F72" s="402">
        <v>586</v>
      </c>
      <c r="G72" s="175">
        <v>150</v>
      </c>
      <c r="H72" s="438"/>
      <c r="I72" s="175">
        <f t="shared" si="2"/>
        <v>0</v>
      </c>
      <c r="J72" s="175">
        <f t="shared" si="6"/>
        <v>0</v>
      </c>
      <c r="K72" s="175">
        <f t="shared" si="14"/>
        <v>0</v>
      </c>
      <c r="L72" s="175">
        <f t="shared" si="14"/>
        <v>0</v>
      </c>
      <c r="M72" s="403">
        <f t="shared" si="14"/>
        <v>0</v>
      </c>
      <c r="N72" s="403">
        <f t="shared" si="17"/>
        <v>0</v>
      </c>
      <c r="O72" s="403">
        <f t="shared" si="17"/>
        <v>0</v>
      </c>
      <c r="P72" s="403">
        <f t="shared" si="15"/>
        <v>150</v>
      </c>
      <c r="Q72" s="403">
        <f t="shared" si="15"/>
        <v>0</v>
      </c>
      <c r="R72" s="992">
        <f t="shared" si="18"/>
        <v>0</v>
      </c>
      <c r="S72" s="992">
        <f t="shared" si="18"/>
        <v>0</v>
      </c>
      <c r="T72" s="992">
        <f t="shared" si="16"/>
        <v>0</v>
      </c>
      <c r="U72" s="404">
        <f t="shared" si="16"/>
        <v>0</v>
      </c>
    </row>
    <row r="73" spans="2:21">
      <c r="B73" s="957">
        <v>24</v>
      </c>
      <c r="C73" s="1043">
        <v>44937</v>
      </c>
      <c r="D73" s="1041" t="s">
        <v>579</v>
      </c>
      <c r="E73" s="401" t="s">
        <v>631</v>
      </c>
      <c r="F73" s="402">
        <v>586</v>
      </c>
      <c r="G73" s="175">
        <v>250</v>
      </c>
      <c r="H73" s="438"/>
      <c r="I73" s="175">
        <f t="shared" si="2"/>
        <v>0</v>
      </c>
      <c r="J73" s="175">
        <f t="shared" si="6"/>
        <v>0</v>
      </c>
      <c r="K73" s="175">
        <f t="shared" si="14"/>
        <v>0</v>
      </c>
      <c r="L73" s="175">
        <f t="shared" si="14"/>
        <v>0</v>
      </c>
      <c r="M73" s="403">
        <f t="shared" si="14"/>
        <v>0</v>
      </c>
      <c r="N73" s="403">
        <f t="shared" si="17"/>
        <v>0</v>
      </c>
      <c r="O73" s="403">
        <f t="shared" si="17"/>
        <v>0</v>
      </c>
      <c r="P73" s="403">
        <f t="shared" si="15"/>
        <v>250</v>
      </c>
      <c r="Q73" s="403">
        <f t="shared" si="15"/>
        <v>0</v>
      </c>
      <c r="R73" s="992">
        <f t="shared" si="18"/>
        <v>0</v>
      </c>
      <c r="S73" s="992">
        <f t="shared" si="18"/>
        <v>0</v>
      </c>
      <c r="T73" s="992">
        <f t="shared" si="16"/>
        <v>0</v>
      </c>
      <c r="U73" s="404">
        <f t="shared" si="16"/>
        <v>0</v>
      </c>
    </row>
    <row r="74" spans="2:21">
      <c r="B74" s="957">
        <v>182</v>
      </c>
      <c r="C74" s="1043">
        <v>45118</v>
      </c>
      <c r="D74" s="1041" t="s">
        <v>579</v>
      </c>
      <c r="E74" s="401" t="s">
        <v>1116</v>
      </c>
      <c r="F74" s="402">
        <v>54</v>
      </c>
      <c r="G74" s="175">
        <v>0.03</v>
      </c>
      <c r="H74" s="438"/>
      <c r="I74" s="175">
        <f t="shared" si="2"/>
        <v>0</v>
      </c>
      <c r="J74" s="175">
        <f t="shared" si="6"/>
        <v>0.03</v>
      </c>
      <c r="K74" s="175">
        <f t="shared" si="14"/>
        <v>0</v>
      </c>
      <c r="L74" s="175">
        <f t="shared" si="14"/>
        <v>0</v>
      </c>
      <c r="M74" s="403">
        <f t="shared" si="14"/>
        <v>0</v>
      </c>
      <c r="N74" s="403">
        <f t="shared" si="17"/>
        <v>0</v>
      </c>
      <c r="O74" s="403">
        <f t="shared" si="17"/>
        <v>0</v>
      </c>
      <c r="P74" s="403">
        <f t="shared" si="15"/>
        <v>0</v>
      </c>
      <c r="Q74" s="403">
        <f t="shared" si="15"/>
        <v>0</v>
      </c>
      <c r="R74" s="992">
        <f t="shared" si="18"/>
        <v>0</v>
      </c>
      <c r="S74" s="992">
        <f t="shared" si="18"/>
        <v>0</v>
      </c>
      <c r="T74" s="992">
        <f t="shared" si="16"/>
        <v>0</v>
      </c>
      <c r="U74" s="404">
        <f t="shared" si="16"/>
        <v>0</v>
      </c>
    </row>
    <row r="75" spans="2:21">
      <c r="B75" s="957">
        <v>66</v>
      </c>
      <c r="C75" s="1043">
        <v>44991</v>
      </c>
      <c r="D75" s="1041" t="s">
        <v>579</v>
      </c>
      <c r="E75" s="401" t="s">
        <v>766</v>
      </c>
      <c r="F75" s="402">
        <v>586</v>
      </c>
      <c r="G75" s="175">
        <v>1000</v>
      </c>
      <c r="H75" s="438"/>
      <c r="I75" s="175">
        <f t="shared" si="2"/>
        <v>0</v>
      </c>
      <c r="J75" s="175">
        <f t="shared" si="6"/>
        <v>0</v>
      </c>
      <c r="K75" s="175">
        <f t="shared" si="14"/>
        <v>0</v>
      </c>
      <c r="L75" s="175">
        <f t="shared" si="14"/>
        <v>0</v>
      </c>
      <c r="M75" s="403">
        <f t="shared" si="14"/>
        <v>0</v>
      </c>
      <c r="N75" s="403">
        <f t="shared" si="17"/>
        <v>0</v>
      </c>
      <c r="O75" s="403">
        <f t="shared" si="17"/>
        <v>0</v>
      </c>
      <c r="P75" s="403">
        <f t="shared" si="15"/>
        <v>1000</v>
      </c>
      <c r="Q75" s="403">
        <f t="shared" si="15"/>
        <v>0</v>
      </c>
      <c r="R75" s="992">
        <f t="shared" si="18"/>
        <v>0</v>
      </c>
      <c r="S75" s="992">
        <f t="shared" si="18"/>
        <v>0</v>
      </c>
      <c r="T75" s="992">
        <f t="shared" si="16"/>
        <v>0</v>
      </c>
      <c r="U75" s="404">
        <f t="shared" si="16"/>
        <v>0</v>
      </c>
    </row>
    <row r="76" spans="2:21">
      <c r="B76" s="957">
        <v>44</v>
      </c>
      <c r="C76" s="1043">
        <v>44970</v>
      </c>
      <c r="D76" s="1041" t="s">
        <v>579</v>
      </c>
      <c r="E76" s="401" t="s">
        <v>696</v>
      </c>
      <c r="F76" s="402">
        <v>586</v>
      </c>
      <c r="G76" s="175">
        <v>350</v>
      </c>
      <c r="H76" s="438"/>
      <c r="I76" s="175">
        <f t="shared" si="2"/>
        <v>0</v>
      </c>
      <c r="J76" s="175">
        <f t="shared" si="6"/>
        <v>0</v>
      </c>
      <c r="K76" s="175">
        <f t="shared" si="14"/>
        <v>0</v>
      </c>
      <c r="L76" s="175">
        <f t="shared" si="14"/>
        <v>0</v>
      </c>
      <c r="M76" s="403">
        <f t="shared" si="14"/>
        <v>0</v>
      </c>
      <c r="N76" s="403">
        <f t="shared" si="17"/>
        <v>0</v>
      </c>
      <c r="O76" s="403">
        <f t="shared" si="17"/>
        <v>0</v>
      </c>
      <c r="P76" s="403">
        <f t="shared" si="15"/>
        <v>350</v>
      </c>
      <c r="Q76" s="403">
        <f t="shared" si="15"/>
        <v>0</v>
      </c>
      <c r="R76" s="992">
        <f t="shared" si="18"/>
        <v>0</v>
      </c>
      <c r="S76" s="992">
        <f t="shared" si="18"/>
        <v>0</v>
      </c>
      <c r="T76" s="992">
        <f t="shared" si="16"/>
        <v>0</v>
      </c>
      <c r="U76" s="404">
        <f t="shared" si="16"/>
        <v>0</v>
      </c>
    </row>
    <row r="77" spans="2:21">
      <c r="B77" s="957">
        <v>48</v>
      </c>
      <c r="C77" s="1043">
        <v>44970</v>
      </c>
      <c r="D77" s="1041" t="s">
        <v>579</v>
      </c>
      <c r="E77" s="401" t="s">
        <v>696</v>
      </c>
      <c r="F77" s="402">
        <v>586</v>
      </c>
      <c r="G77" s="175">
        <v>1750</v>
      </c>
      <c r="H77" s="438"/>
      <c r="I77" s="175">
        <f t="shared" si="2"/>
        <v>0</v>
      </c>
      <c r="J77" s="175">
        <f t="shared" si="6"/>
        <v>0</v>
      </c>
      <c r="K77" s="175">
        <f t="shared" ref="K77:M96" si="19">IF(K$7-$F77=0,$G77,0)</f>
        <v>0</v>
      </c>
      <c r="L77" s="175">
        <f t="shared" si="19"/>
        <v>0</v>
      </c>
      <c r="M77" s="403">
        <f t="shared" si="19"/>
        <v>0</v>
      </c>
      <c r="N77" s="403">
        <f t="shared" si="17"/>
        <v>0</v>
      </c>
      <c r="O77" s="403">
        <f t="shared" si="17"/>
        <v>0</v>
      </c>
      <c r="P77" s="403">
        <f t="shared" ref="P77:Q96" si="20">IF(P$7-$F77=0,$G77,0)</f>
        <v>1750</v>
      </c>
      <c r="Q77" s="403">
        <f t="shared" si="20"/>
        <v>0</v>
      </c>
      <c r="R77" s="992">
        <f t="shared" si="18"/>
        <v>0</v>
      </c>
      <c r="S77" s="992">
        <f t="shared" si="18"/>
        <v>0</v>
      </c>
      <c r="T77" s="992">
        <f t="shared" ref="T77:U96" si="21">IF(T$7-$F77=0,$G77,0)</f>
        <v>0</v>
      </c>
      <c r="U77" s="404">
        <f t="shared" si="21"/>
        <v>0</v>
      </c>
    </row>
    <row r="78" spans="2:21">
      <c r="B78" s="957">
        <v>45</v>
      </c>
      <c r="C78" s="1043">
        <v>44970</v>
      </c>
      <c r="D78" s="1041" t="s">
        <v>575</v>
      </c>
      <c r="E78" s="401" t="s">
        <v>697</v>
      </c>
      <c r="F78" s="402">
        <v>586</v>
      </c>
      <c r="G78" s="175">
        <v>250</v>
      </c>
      <c r="H78" s="438"/>
      <c r="I78" s="175">
        <f t="shared" si="2"/>
        <v>0</v>
      </c>
      <c r="J78" s="175">
        <f t="shared" si="6"/>
        <v>0</v>
      </c>
      <c r="K78" s="175">
        <f t="shared" si="19"/>
        <v>0</v>
      </c>
      <c r="L78" s="175">
        <f t="shared" si="19"/>
        <v>0</v>
      </c>
      <c r="M78" s="403">
        <f t="shared" si="19"/>
        <v>0</v>
      </c>
      <c r="N78" s="403">
        <f t="shared" si="17"/>
        <v>0</v>
      </c>
      <c r="O78" s="403">
        <f t="shared" si="17"/>
        <v>0</v>
      </c>
      <c r="P78" s="403">
        <f t="shared" si="20"/>
        <v>250</v>
      </c>
      <c r="Q78" s="403">
        <f t="shared" si="20"/>
        <v>0</v>
      </c>
      <c r="R78" s="992">
        <f t="shared" si="18"/>
        <v>0</v>
      </c>
      <c r="S78" s="992">
        <f t="shared" si="18"/>
        <v>0</v>
      </c>
      <c r="T78" s="992">
        <f t="shared" si="21"/>
        <v>0</v>
      </c>
      <c r="U78" s="404">
        <f t="shared" si="21"/>
        <v>0</v>
      </c>
    </row>
    <row r="79" spans="2:21">
      <c r="B79" s="957">
        <v>196</v>
      </c>
      <c r="C79" s="1043">
        <v>45126</v>
      </c>
      <c r="D79" s="1041" t="s">
        <v>1146</v>
      </c>
      <c r="E79" s="401" t="s">
        <v>1147</v>
      </c>
      <c r="F79" s="402">
        <v>54</v>
      </c>
      <c r="G79" s="175">
        <v>0.08</v>
      </c>
      <c r="H79" s="438"/>
      <c r="I79" s="175">
        <f t="shared" si="2"/>
        <v>0</v>
      </c>
      <c r="J79" s="175">
        <f t="shared" si="6"/>
        <v>0.08</v>
      </c>
      <c r="K79" s="175">
        <f t="shared" si="19"/>
        <v>0</v>
      </c>
      <c r="L79" s="175">
        <f t="shared" si="19"/>
        <v>0</v>
      </c>
      <c r="M79" s="403">
        <f t="shared" si="19"/>
        <v>0</v>
      </c>
      <c r="N79" s="403">
        <f t="shared" si="17"/>
        <v>0</v>
      </c>
      <c r="O79" s="403">
        <f t="shared" si="17"/>
        <v>0</v>
      </c>
      <c r="P79" s="403">
        <f t="shared" si="20"/>
        <v>0</v>
      </c>
      <c r="Q79" s="403">
        <f t="shared" si="20"/>
        <v>0</v>
      </c>
      <c r="R79" s="992">
        <f t="shared" si="18"/>
        <v>0</v>
      </c>
      <c r="S79" s="992">
        <f t="shared" si="18"/>
        <v>0</v>
      </c>
      <c r="T79" s="992">
        <f t="shared" si="21"/>
        <v>0</v>
      </c>
      <c r="U79" s="404">
        <f t="shared" si="21"/>
        <v>0</v>
      </c>
    </row>
    <row r="80" spans="2:21">
      <c r="B80" s="957">
        <v>261</v>
      </c>
      <c r="C80" s="1043">
        <v>45183</v>
      </c>
      <c r="D80" s="1041" t="s">
        <v>573</v>
      </c>
      <c r="E80" s="401" t="s">
        <v>1348</v>
      </c>
      <c r="F80" s="402">
        <v>235</v>
      </c>
      <c r="G80" s="175">
        <v>16.600000000000001</v>
      </c>
      <c r="H80" s="438"/>
      <c r="I80" s="175">
        <f t="shared" si="2"/>
        <v>0</v>
      </c>
      <c r="J80" s="175">
        <f t="shared" si="6"/>
        <v>0</v>
      </c>
      <c r="K80" s="175">
        <f t="shared" si="19"/>
        <v>0</v>
      </c>
      <c r="L80" s="175">
        <f t="shared" si="19"/>
        <v>16.600000000000001</v>
      </c>
      <c r="M80" s="403">
        <f t="shared" si="19"/>
        <v>0</v>
      </c>
      <c r="N80" s="403">
        <f t="shared" si="17"/>
        <v>0</v>
      </c>
      <c r="O80" s="403">
        <f t="shared" si="17"/>
        <v>0</v>
      </c>
      <c r="P80" s="403">
        <f t="shared" si="20"/>
        <v>0</v>
      </c>
      <c r="Q80" s="403">
        <f t="shared" si="20"/>
        <v>0</v>
      </c>
      <c r="R80" s="992">
        <f t="shared" si="18"/>
        <v>0</v>
      </c>
      <c r="S80" s="992">
        <f t="shared" si="18"/>
        <v>0</v>
      </c>
      <c r="T80" s="992">
        <f t="shared" si="21"/>
        <v>0</v>
      </c>
      <c r="U80" s="404">
        <f t="shared" si="21"/>
        <v>0</v>
      </c>
    </row>
    <row r="81" spans="2:21">
      <c r="B81" s="957">
        <v>71</v>
      </c>
      <c r="C81" s="1043">
        <v>44993</v>
      </c>
      <c r="D81" s="1041" t="s">
        <v>579</v>
      </c>
      <c r="E81" s="401" t="s">
        <v>775</v>
      </c>
      <c r="F81" s="402">
        <v>235</v>
      </c>
      <c r="G81" s="175">
        <v>4189</v>
      </c>
      <c r="H81" s="438"/>
      <c r="I81" s="175">
        <f t="shared" ref="I81:I144" si="22">IF(I$7-$F81=0,$G81,0)</f>
        <v>0</v>
      </c>
      <c r="J81" s="175">
        <f t="shared" si="6"/>
        <v>0</v>
      </c>
      <c r="K81" s="175">
        <f t="shared" si="19"/>
        <v>0</v>
      </c>
      <c r="L81" s="175">
        <f t="shared" si="19"/>
        <v>4189</v>
      </c>
      <c r="M81" s="403">
        <f t="shared" si="19"/>
        <v>0</v>
      </c>
      <c r="N81" s="403">
        <f t="shared" ref="N81:O100" si="23">IF(N$7-$F81=0,$G81,0)</f>
        <v>0</v>
      </c>
      <c r="O81" s="403">
        <f t="shared" si="23"/>
        <v>0</v>
      </c>
      <c r="P81" s="403">
        <f t="shared" si="20"/>
        <v>0</v>
      </c>
      <c r="Q81" s="403">
        <f t="shared" si="20"/>
        <v>0</v>
      </c>
      <c r="R81" s="992">
        <f t="shared" ref="R81:S100" si="24">IF(R$7-$F81=0,$G81,0)</f>
        <v>0</v>
      </c>
      <c r="S81" s="992">
        <f t="shared" si="24"/>
        <v>0</v>
      </c>
      <c r="T81" s="992">
        <f t="shared" si="21"/>
        <v>0</v>
      </c>
      <c r="U81" s="404">
        <f t="shared" si="21"/>
        <v>0</v>
      </c>
    </row>
    <row r="82" spans="2:21">
      <c r="B82" s="957">
        <v>26</v>
      </c>
      <c r="C82" s="1043">
        <v>44939</v>
      </c>
      <c r="D82" s="1041" t="s">
        <v>579</v>
      </c>
      <c r="E82" s="401" t="s">
        <v>636</v>
      </c>
      <c r="F82" s="402">
        <v>586</v>
      </c>
      <c r="G82" s="175">
        <v>489</v>
      </c>
      <c r="H82" s="438"/>
      <c r="I82" s="175">
        <f t="shared" si="22"/>
        <v>0</v>
      </c>
      <c r="J82" s="175">
        <f t="shared" si="6"/>
        <v>0</v>
      </c>
      <c r="K82" s="175">
        <f t="shared" si="19"/>
        <v>0</v>
      </c>
      <c r="L82" s="175">
        <f t="shared" si="19"/>
        <v>0</v>
      </c>
      <c r="M82" s="403">
        <f t="shared" si="19"/>
        <v>0</v>
      </c>
      <c r="N82" s="403">
        <f t="shared" si="23"/>
        <v>0</v>
      </c>
      <c r="O82" s="403">
        <f t="shared" si="23"/>
        <v>0</v>
      </c>
      <c r="P82" s="403">
        <f t="shared" si="20"/>
        <v>489</v>
      </c>
      <c r="Q82" s="403">
        <f t="shared" si="20"/>
        <v>0</v>
      </c>
      <c r="R82" s="992">
        <f t="shared" si="24"/>
        <v>0</v>
      </c>
      <c r="S82" s="992">
        <f t="shared" si="24"/>
        <v>0</v>
      </c>
      <c r="T82" s="992">
        <f t="shared" si="21"/>
        <v>0</v>
      </c>
      <c r="U82" s="404">
        <f t="shared" si="21"/>
        <v>0</v>
      </c>
    </row>
    <row r="83" spans="2:21">
      <c r="B83" s="957">
        <v>70</v>
      </c>
      <c r="C83" s="1043">
        <v>44992</v>
      </c>
      <c r="D83" s="1041" t="s">
        <v>579</v>
      </c>
      <c r="E83" s="401" t="s">
        <v>766</v>
      </c>
      <c r="F83" s="402">
        <v>586</v>
      </c>
      <c r="G83" s="175">
        <v>914</v>
      </c>
      <c r="H83" s="438"/>
      <c r="I83" s="175">
        <f t="shared" si="22"/>
        <v>0</v>
      </c>
      <c r="J83" s="175">
        <f t="shared" si="6"/>
        <v>0</v>
      </c>
      <c r="K83" s="175">
        <f t="shared" si="19"/>
        <v>0</v>
      </c>
      <c r="L83" s="175">
        <f t="shared" si="19"/>
        <v>0</v>
      </c>
      <c r="M83" s="403">
        <f t="shared" si="19"/>
        <v>0</v>
      </c>
      <c r="N83" s="403">
        <f t="shared" si="23"/>
        <v>0</v>
      </c>
      <c r="O83" s="403">
        <f t="shared" si="23"/>
        <v>0</v>
      </c>
      <c r="P83" s="403">
        <f t="shared" si="20"/>
        <v>914</v>
      </c>
      <c r="Q83" s="403">
        <f t="shared" si="20"/>
        <v>0</v>
      </c>
      <c r="R83" s="992">
        <f t="shared" si="24"/>
        <v>0</v>
      </c>
      <c r="S83" s="992">
        <f t="shared" si="24"/>
        <v>0</v>
      </c>
      <c r="T83" s="992">
        <f t="shared" si="21"/>
        <v>0</v>
      </c>
      <c r="U83" s="404">
        <f t="shared" si="21"/>
        <v>0</v>
      </c>
    </row>
    <row r="84" spans="2:21">
      <c r="B84" s="957">
        <v>76</v>
      </c>
      <c r="C84" s="1043">
        <v>44998</v>
      </c>
      <c r="D84" s="1041" t="s">
        <v>575</v>
      </c>
      <c r="E84" s="401" t="s">
        <v>783</v>
      </c>
      <c r="F84" s="402">
        <v>586</v>
      </c>
      <c r="G84" s="175">
        <v>1989</v>
      </c>
      <c r="H84" s="438"/>
      <c r="I84" s="175">
        <f t="shared" si="22"/>
        <v>0</v>
      </c>
      <c r="J84" s="175">
        <f t="shared" si="6"/>
        <v>0</v>
      </c>
      <c r="K84" s="175">
        <f t="shared" si="19"/>
        <v>0</v>
      </c>
      <c r="L84" s="175">
        <f t="shared" si="19"/>
        <v>0</v>
      </c>
      <c r="M84" s="403">
        <f t="shared" si="19"/>
        <v>0</v>
      </c>
      <c r="N84" s="403">
        <f t="shared" si="23"/>
        <v>0</v>
      </c>
      <c r="O84" s="403">
        <f t="shared" si="23"/>
        <v>0</v>
      </c>
      <c r="P84" s="403">
        <f t="shared" si="20"/>
        <v>1989</v>
      </c>
      <c r="Q84" s="403">
        <f t="shared" si="20"/>
        <v>0</v>
      </c>
      <c r="R84" s="992">
        <f t="shared" si="24"/>
        <v>0</v>
      </c>
      <c r="S84" s="992">
        <f t="shared" si="24"/>
        <v>0</v>
      </c>
      <c r="T84" s="992">
        <f t="shared" si="21"/>
        <v>0</v>
      </c>
      <c r="U84" s="404">
        <f t="shared" si="21"/>
        <v>0</v>
      </c>
    </row>
    <row r="85" spans="2:21">
      <c r="B85" s="957">
        <v>149</v>
      </c>
      <c r="C85" s="1043">
        <v>45083</v>
      </c>
      <c r="D85" s="1041" t="s">
        <v>579</v>
      </c>
      <c r="E85" s="401" t="s">
        <v>1021</v>
      </c>
      <c r="F85" s="402">
        <v>586</v>
      </c>
      <c r="G85" s="175">
        <v>4189</v>
      </c>
      <c r="H85" s="438"/>
      <c r="I85" s="175">
        <f t="shared" si="22"/>
        <v>0</v>
      </c>
      <c r="J85" s="175">
        <f t="shared" ref="J85:J148" si="25">IF(J$7-$F85=0,$G85,0)</f>
        <v>0</v>
      </c>
      <c r="K85" s="175">
        <f t="shared" si="19"/>
        <v>0</v>
      </c>
      <c r="L85" s="175">
        <f t="shared" si="19"/>
        <v>0</v>
      </c>
      <c r="M85" s="403">
        <f t="shared" si="19"/>
        <v>0</v>
      </c>
      <c r="N85" s="403">
        <f t="shared" si="23"/>
        <v>0</v>
      </c>
      <c r="O85" s="403">
        <f t="shared" si="23"/>
        <v>0</v>
      </c>
      <c r="P85" s="403">
        <f t="shared" si="20"/>
        <v>4189</v>
      </c>
      <c r="Q85" s="403">
        <f t="shared" si="20"/>
        <v>0</v>
      </c>
      <c r="R85" s="992">
        <f t="shared" si="24"/>
        <v>0</v>
      </c>
      <c r="S85" s="992">
        <f t="shared" si="24"/>
        <v>0</v>
      </c>
      <c r="T85" s="992">
        <f t="shared" si="21"/>
        <v>0</v>
      </c>
      <c r="U85" s="404">
        <f t="shared" si="21"/>
        <v>0</v>
      </c>
    </row>
    <row r="86" spans="2:21">
      <c r="B86" s="957">
        <v>249</v>
      </c>
      <c r="C86" s="1043">
        <v>45176</v>
      </c>
      <c r="D86" s="1041" t="s">
        <v>575</v>
      </c>
      <c r="E86" s="401" t="s">
        <v>1309</v>
      </c>
      <c r="F86" s="402">
        <v>586</v>
      </c>
      <c r="G86" s="175">
        <v>2200</v>
      </c>
      <c r="H86" s="438"/>
      <c r="I86" s="175">
        <f t="shared" si="22"/>
        <v>0</v>
      </c>
      <c r="J86" s="175">
        <f t="shared" si="25"/>
        <v>0</v>
      </c>
      <c r="K86" s="175">
        <f t="shared" si="19"/>
        <v>0</v>
      </c>
      <c r="L86" s="175">
        <f t="shared" si="19"/>
        <v>0</v>
      </c>
      <c r="M86" s="403">
        <f t="shared" si="19"/>
        <v>0</v>
      </c>
      <c r="N86" s="403">
        <f t="shared" si="23"/>
        <v>0</v>
      </c>
      <c r="O86" s="403">
        <f t="shared" si="23"/>
        <v>0</v>
      </c>
      <c r="P86" s="403">
        <f t="shared" si="20"/>
        <v>2200</v>
      </c>
      <c r="Q86" s="403">
        <f t="shared" si="20"/>
        <v>0</v>
      </c>
      <c r="R86" s="992">
        <f t="shared" si="24"/>
        <v>0</v>
      </c>
      <c r="S86" s="992">
        <f t="shared" si="24"/>
        <v>0</v>
      </c>
      <c r="T86" s="992">
        <f t="shared" si="21"/>
        <v>0</v>
      </c>
      <c r="U86" s="404">
        <f t="shared" si="21"/>
        <v>0</v>
      </c>
    </row>
    <row r="87" spans="2:21">
      <c r="B87" s="957">
        <v>152</v>
      </c>
      <c r="C87" s="1043">
        <v>45083</v>
      </c>
      <c r="D87" s="1041" t="s">
        <v>579</v>
      </c>
      <c r="E87" s="401" t="s">
        <v>1022</v>
      </c>
      <c r="F87" s="402">
        <v>586</v>
      </c>
      <c r="G87" s="175">
        <v>1289</v>
      </c>
      <c r="H87" s="438"/>
      <c r="I87" s="175">
        <f t="shared" si="22"/>
        <v>0</v>
      </c>
      <c r="J87" s="175">
        <f t="shared" si="25"/>
        <v>0</v>
      </c>
      <c r="K87" s="175">
        <f t="shared" si="19"/>
        <v>0</v>
      </c>
      <c r="L87" s="175">
        <f t="shared" si="19"/>
        <v>0</v>
      </c>
      <c r="M87" s="403">
        <f t="shared" si="19"/>
        <v>0</v>
      </c>
      <c r="N87" s="403">
        <f t="shared" si="23"/>
        <v>0</v>
      </c>
      <c r="O87" s="403">
        <f t="shared" si="23"/>
        <v>0</v>
      </c>
      <c r="P87" s="403">
        <f t="shared" si="20"/>
        <v>1289</v>
      </c>
      <c r="Q87" s="403">
        <f t="shared" si="20"/>
        <v>0</v>
      </c>
      <c r="R87" s="992">
        <f t="shared" si="24"/>
        <v>0</v>
      </c>
      <c r="S87" s="992">
        <f t="shared" si="24"/>
        <v>0</v>
      </c>
      <c r="T87" s="992">
        <f t="shared" si="21"/>
        <v>0</v>
      </c>
      <c r="U87" s="404">
        <f t="shared" si="21"/>
        <v>0</v>
      </c>
    </row>
    <row r="88" spans="2:21">
      <c r="B88" s="957">
        <v>150</v>
      </c>
      <c r="C88" s="1043">
        <v>45083</v>
      </c>
      <c r="D88" s="1041" t="s">
        <v>579</v>
      </c>
      <c r="E88" s="401" t="s">
        <v>1023</v>
      </c>
      <c r="F88" s="402">
        <v>586</v>
      </c>
      <c r="G88" s="175">
        <v>250</v>
      </c>
      <c r="H88" s="438"/>
      <c r="I88" s="175">
        <f t="shared" si="22"/>
        <v>0</v>
      </c>
      <c r="J88" s="175">
        <f t="shared" si="25"/>
        <v>0</v>
      </c>
      <c r="K88" s="175">
        <f t="shared" si="19"/>
        <v>0</v>
      </c>
      <c r="L88" s="175">
        <f t="shared" si="19"/>
        <v>0</v>
      </c>
      <c r="M88" s="403">
        <f t="shared" si="19"/>
        <v>0</v>
      </c>
      <c r="N88" s="403">
        <f t="shared" si="23"/>
        <v>0</v>
      </c>
      <c r="O88" s="403">
        <f t="shared" si="23"/>
        <v>0</v>
      </c>
      <c r="P88" s="403">
        <f t="shared" si="20"/>
        <v>250</v>
      </c>
      <c r="Q88" s="403">
        <f t="shared" si="20"/>
        <v>0</v>
      </c>
      <c r="R88" s="992">
        <f t="shared" si="24"/>
        <v>0</v>
      </c>
      <c r="S88" s="992">
        <f t="shared" si="24"/>
        <v>0</v>
      </c>
      <c r="T88" s="992">
        <f t="shared" si="21"/>
        <v>0</v>
      </c>
      <c r="U88" s="404">
        <f t="shared" si="21"/>
        <v>0</v>
      </c>
    </row>
    <row r="89" spans="2:21">
      <c r="B89" s="957">
        <v>151</v>
      </c>
      <c r="C89" s="1043">
        <v>45083</v>
      </c>
      <c r="D89" s="1041" t="s">
        <v>579</v>
      </c>
      <c r="E89" s="401" t="s">
        <v>1024</v>
      </c>
      <c r="F89" s="402">
        <v>586</v>
      </c>
      <c r="G89" s="175">
        <v>3489</v>
      </c>
      <c r="H89" s="438"/>
      <c r="I89" s="175">
        <f t="shared" si="22"/>
        <v>0</v>
      </c>
      <c r="J89" s="175">
        <f t="shared" si="25"/>
        <v>0</v>
      </c>
      <c r="K89" s="175">
        <f t="shared" si="19"/>
        <v>0</v>
      </c>
      <c r="L89" s="175">
        <f t="shared" si="19"/>
        <v>0</v>
      </c>
      <c r="M89" s="403">
        <f t="shared" si="19"/>
        <v>0</v>
      </c>
      <c r="N89" s="403">
        <f t="shared" si="23"/>
        <v>0</v>
      </c>
      <c r="O89" s="403">
        <f t="shared" si="23"/>
        <v>0</v>
      </c>
      <c r="P89" s="403">
        <f t="shared" si="20"/>
        <v>3489</v>
      </c>
      <c r="Q89" s="403">
        <f t="shared" si="20"/>
        <v>0</v>
      </c>
      <c r="R89" s="992">
        <f t="shared" si="24"/>
        <v>0</v>
      </c>
      <c r="S89" s="992">
        <f t="shared" si="24"/>
        <v>0</v>
      </c>
      <c r="T89" s="992">
        <f t="shared" si="21"/>
        <v>0</v>
      </c>
      <c r="U89" s="404">
        <f t="shared" si="21"/>
        <v>0</v>
      </c>
    </row>
    <row r="90" spans="2:21">
      <c r="B90" s="957">
        <v>101</v>
      </c>
      <c r="C90" s="1043">
        <v>45019</v>
      </c>
      <c r="D90" s="1041" t="s">
        <v>621</v>
      </c>
      <c r="E90" s="401" t="s">
        <v>854</v>
      </c>
      <c r="F90" s="402">
        <v>92</v>
      </c>
      <c r="G90" s="175">
        <v>1.95</v>
      </c>
      <c r="H90" s="438"/>
      <c r="I90" s="175">
        <f t="shared" si="22"/>
        <v>0</v>
      </c>
      <c r="J90" s="175">
        <f t="shared" si="25"/>
        <v>0</v>
      </c>
      <c r="K90" s="175">
        <f t="shared" si="19"/>
        <v>1.95</v>
      </c>
      <c r="L90" s="175">
        <f t="shared" si="19"/>
        <v>0</v>
      </c>
      <c r="M90" s="403">
        <f t="shared" si="19"/>
        <v>0</v>
      </c>
      <c r="N90" s="403">
        <f t="shared" si="23"/>
        <v>0</v>
      </c>
      <c r="O90" s="403">
        <f t="shared" si="23"/>
        <v>0</v>
      </c>
      <c r="P90" s="403">
        <f t="shared" si="20"/>
        <v>0</v>
      </c>
      <c r="Q90" s="403">
        <f t="shared" si="20"/>
        <v>0</v>
      </c>
      <c r="R90" s="992">
        <f t="shared" si="24"/>
        <v>0</v>
      </c>
      <c r="S90" s="992">
        <f t="shared" si="24"/>
        <v>0</v>
      </c>
      <c r="T90" s="992">
        <f t="shared" si="21"/>
        <v>0</v>
      </c>
      <c r="U90" s="404">
        <f t="shared" si="21"/>
        <v>0</v>
      </c>
    </row>
    <row r="91" spans="2:21">
      <c r="B91" s="957">
        <v>178</v>
      </c>
      <c r="C91" s="1043">
        <v>45117</v>
      </c>
      <c r="D91" s="1041" t="s">
        <v>579</v>
      </c>
      <c r="E91" s="401" t="s">
        <v>1114</v>
      </c>
      <c r="F91" s="402">
        <v>54</v>
      </c>
      <c r="G91" s="175">
        <v>190.66</v>
      </c>
      <c r="H91" s="438"/>
      <c r="I91" s="175">
        <f t="shared" si="22"/>
        <v>0</v>
      </c>
      <c r="J91" s="175">
        <f t="shared" si="25"/>
        <v>190.66</v>
      </c>
      <c r="K91" s="175">
        <f t="shared" si="19"/>
        <v>0</v>
      </c>
      <c r="L91" s="175">
        <f t="shared" si="19"/>
        <v>0</v>
      </c>
      <c r="M91" s="403">
        <f t="shared" si="19"/>
        <v>0</v>
      </c>
      <c r="N91" s="403">
        <f t="shared" si="23"/>
        <v>0</v>
      </c>
      <c r="O91" s="403">
        <f t="shared" si="23"/>
        <v>0</v>
      </c>
      <c r="P91" s="403">
        <f t="shared" si="20"/>
        <v>0</v>
      </c>
      <c r="Q91" s="403">
        <f t="shared" si="20"/>
        <v>0</v>
      </c>
      <c r="R91" s="992">
        <f t="shared" si="24"/>
        <v>0</v>
      </c>
      <c r="S91" s="992">
        <f t="shared" si="24"/>
        <v>0</v>
      </c>
      <c r="T91" s="992">
        <f t="shared" si="21"/>
        <v>0</v>
      </c>
      <c r="U91" s="404">
        <f t="shared" si="21"/>
        <v>0</v>
      </c>
    </row>
    <row r="92" spans="2:21">
      <c r="B92" s="957">
        <v>95</v>
      </c>
      <c r="C92" s="1043">
        <v>45013</v>
      </c>
      <c r="D92" s="1041" t="s">
        <v>579</v>
      </c>
      <c r="E92" s="401" t="s">
        <v>841</v>
      </c>
      <c r="F92" s="402">
        <v>586</v>
      </c>
      <c r="G92" s="175">
        <v>250</v>
      </c>
      <c r="H92" s="438"/>
      <c r="I92" s="175">
        <f t="shared" si="22"/>
        <v>0</v>
      </c>
      <c r="J92" s="175">
        <f t="shared" si="25"/>
        <v>0</v>
      </c>
      <c r="K92" s="175">
        <f t="shared" si="19"/>
        <v>0</v>
      </c>
      <c r="L92" s="175">
        <f t="shared" si="19"/>
        <v>0</v>
      </c>
      <c r="M92" s="403">
        <f t="shared" si="19"/>
        <v>0</v>
      </c>
      <c r="N92" s="403">
        <f t="shared" si="23"/>
        <v>0</v>
      </c>
      <c r="O92" s="403">
        <f t="shared" si="23"/>
        <v>0</v>
      </c>
      <c r="P92" s="403">
        <f t="shared" si="20"/>
        <v>250</v>
      </c>
      <c r="Q92" s="403">
        <f t="shared" si="20"/>
        <v>0</v>
      </c>
      <c r="R92" s="992">
        <f t="shared" si="24"/>
        <v>0</v>
      </c>
      <c r="S92" s="992">
        <f t="shared" si="24"/>
        <v>0</v>
      </c>
      <c r="T92" s="992">
        <f t="shared" si="21"/>
        <v>0</v>
      </c>
      <c r="U92" s="404">
        <f t="shared" si="21"/>
        <v>0</v>
      </c>
    </row>
    <row r="93" spans="2:21">
      <c r="B93" s="957">
        <v>250</v>
      </c>
      <c r="C93" s="1043">
        <v>45176</v>
      </c>
      <c r="D93" s="1041" t="s">
        <v>1327</v>
      </c>
      <c r="E93" s="401" t="s">
        <v>1328</v>
      </c>
      <c r="F93" s="402">
        <v>737</v>
      </c>
      <c r="G93" s="175">
        <v>138.07</v>
      </c>
      <c r="H93" s="438"/>
      <c r="I93" s="175">
        <f t="shared" si="22"/>
        <v>0</v>
      </c>
      <c r="J93" s="175">
        <f t="shared" si="25"/>
        <v>0</v>
      </c>
      <c r="K93" s="175">
        <f t="shared" si="19"/>
        <v>0</v>
      </c>
      <c r="L93" s="175">
        <f t="shared" si="19"/>
        <v>0</v>
      </c>
      <c r="M93" s="403">
        <f t="shared" si="19"/>
        <v>0</v>
      </c>
      <c r="N93" s="403">
        <f t="shared" si="23"/>
        <v>0</v>
      </c>
      <c r="O93" s="403">
        <f t="shared" si="23"/>
        <v>0</v>
      </c>
      <c r="P93" s="403">
        <f t="shared" si="20"/>
        <v>0</v>
      </c>
      <c r="Q93" s="403">
        <f t="shared" si="20"/>
        <v>0</v>
      </c>
      <c r="R93" s="992">
        <f t="shared" si="24"/>
        <v>0</v>
      </c>
      <c r="S93" s="992">
        <f t="shared" si="24"/>
        <v>0</v>
      </c>
      <c r="T93" s="992">
        <f t="shared" si="21"/>
        <v>138.07</v>
      </c>
      <c r="U93" s="404">
        <f t="shared" si="21"/>
        <v>0</v>
      </c>
    </row>
    <row r="94" spans="2:21">
      <c r="B94" s="957">
        <v>209</v>
      </c>
      <c r="C94" s="1043">
        <v>45140</v>
      </c>
      <c r="D94" s="1041" t="s">
        <v>579</v>
      </c>
      <c r="E94" s="401" t="s">
        <v>1189</v>
      </c>
      <c r="F94" s="402">
        <v>586</v>
      </c>
      <c r="G94" s="175">
        <v>1800</v>
      </c>
      <c r="H94" s="438"/>
      <c r="I94" s="175">
        <f t="shared" si="22"/>
        <v>0</v>
      </c>
      <c r="J94" s="175">
        <f t="shared" si="25"/>
        <v>0</v>
      </c>
      <c r="K94" s="175">
        <f t="shared" si="19"/>
        <v>0</v>
      </c>
      <c r="L94" s="175">
        <f t="shared" si="19"/>
        <v>0</v>
      </c>
      <c r="M94" s="403">
        <f t="shared" si="19"/>
        <v>0</v>
      </c>
      <c r="N94" s="403">
        <f t="shared" si="23"/>
        <v>0</v>
      </c>
      <c r="O94" s="403">
        <f t="shared" si="23"/>
        <v>0</v>
      </c>
      <c r="P94" s="403">
        <f t="shared" si="20"/>
        <v>1800</v>
      </c>
      <c r="Q94" s="403">
        <f t="shared" si="20"/>
        <v>0</v>
      </c>
      <c r="R94" s="992">
        <f t="shared" si="24"/>
        <v>0</v>
      </c>
      <c r="S94" s="992">
        <f t="shared" si="24"/>
        <v>0</v>
      </c>
      <c r="T94" s="992">
        <f t="shared" si="21"/>
        <v>0</v>
      </c>
      <c r="U94" s="404">
        <f t="shared" si="21"/>
        <v>0</v>
      </c>
    </row>
    <row r="95" spans="2:21">
      <c r="B95" s="957">
        <v>294</v>
      </c>
      <c r="C95" s="1043">
        <v>45201</v>
      </c>
      <c r="D95" s="1041" t="s">
        <v>579</v>
      </c>
      <c r="E95" s="401" t="s">
        <v>1421</v>
      </c>
      <c r="F95" s="402">
        <v>54</v>
      </c>
      <c r="G95" s="175">
        <v>178.46</v>
      </c>
      <c r="H95" s="438"/>
      <c r="I95" s="175">
        <f t="shared" si="22"/>
        <v>0</v>
      </c>
      <c r="J95" s="175">
        <f t="shared" si="25"/>
        <v>178.46</v>
      </c>
      <c r="K95" s="175">
        <f t="shared" si="19"/>
        <v>0</v>
      </c>
      <c r="L95" s="175">
        <f t="shared" si="19"/>
        <v>0</v>
      </c>
      <c r="M95" s="403">
        <f t="shared" si="19"/>
        <v>0</v>
      </c>
      <c r="N95" s="403">
        <f t="shared" si="23"/>
        <v>0</v>
      </c>
      <c r="O95" s="403">
        <f t="shared" si="23"/>
        <v>0</v>
      </c>
      <c r="P95" s="403">
        <f t="shared" si="20"/>
        <v>0</v>
      </c>
      <c r="Q95" s="403">
        <f t="shared" si="20"/>
        <v>0</v>
      </c>
      <c r="R95" s="992">
        <f t="shared" si="24"/>
        <v>0</v>
      </c>
      <c r="S95" s="992">
        <f t="shared" si="24"/>
        <v>0</v>
      </c>
      <c r="T95" s="992">
        <f t="shared" si="21"/>
        <v>0</v>
      </c>
      <c r="U95" s="404">
        <f t="shared" si="21"/>
        <v>0</v>
      </c>
    </row>
    <row r="96" spans="2:21">
      <c r="B96" s="957">
        <v>308</v>
      </c>
      <c r="C96" s="1043">
        <v>45210</v>
      </c>
      <c r="D96" s="1041" t="s">
        <v>579</v>
      </c>
      <c r="E96" s="401" t="s">
        <v>1460</v>
      </c>
      <c r="F96" s="402">
        <v>54</v>
      </c>
      <c r="G96" s="175">
        <v>44.97</v>
      </c>
      <c r="H96" s="438"/>
      <c r="I96" s="175">
        <f t="shared" si="22"/>
        <v>0</v>
      </c>
      <c r="J96" s="175">
        <f t="shared" si="25"/>
        <v>44.97</v>
      </c>
      <c r="K96" s="175">
        <f t="shared" si="19"/>
        <v>0</v>
      </c>
      <c r="L96" s="175">
        <f t="shared" si="19"/>
        <v>0</v>
      </c>
      <c r="M96" s="403">
        <f t="shared" si="19"/>
        <v>0</v>
      </c>
      <c r="N96" s="403">
        <f t="shared" si="23"/>
        <v>0</v>
      </c>
      <c r="O96" s="403">
        <f t="shared" si="23"/>
        <v>0</v>
      </c>
      <c r="P96" s="403">
        <f t="shared" si="20"/>
        <v>0</v>
      </c>
      <c r="Q96" s="403">
        <f t="shared" si="20"/>
        <v>0</v>
      </c>
      <c r="R96" s="992">
        <f t="shared" si="24"/>
        <v>0</v>
      </c>
      <c r="S96" s="992">
        <f t="shared" si="24"/>
        <v>0</v>
      </c>
      <c r="T96" s="992">
        <f t="shared" si="21"/>
        <v>0</v>
      </c>
      <c r="U96" s="404">
        <f t="shared" si="21"/>
        <v>0</v>
      </c>
    </row>
    <row r="97" spans="2:21">
      <c r="B97" s="957">
        <v>153</v>
      </c>
      <c r="C97" s="1043">
        <v>45085</v>
      </c>
      <c r="D97" s="1041" t="s">
        <v>579</v>
      </c>
      <c r="E97" s="401" t="s">
        <v>1003</v>
      </c>
      <c r="F97" s="402">
        <v>586</v>
      </c>
      <c r="G97" s="175">
        <v>4050</v>
      </c>
      <c r="H97" s="438"/>
      <c r="I97" s="175">
        <f t="shared" si="22"/>
        <v>0</v>
      </c>
      <c r="J97" s="175">
        <f t="shared" si="25"/>
        <v>0</v>
      </c>
      <c r="K97" s="175">
        <f t="shared" ref="K97:M116" si="26">IF(K$7-$F97=0,$G97,0)</f>
        <v>0</v>
      </c>
      <c r="L97" s="175">
        <f t="shared" si="26"/>
        <v>0</v>
      </c>
      <c r="M97" s="403">
        <f t="shared" si="26"/>
        <v>0</v>
      </c>
      <c r="N97" s="403">
        <f t="shared" si="23"/>
        <v>0</v>
      </c>
      <c r="O97" s="403">
        <f t="shared" si="23"/>
        <v>0</v>
      </c>
      <c r="P97" s="403">
        <f t="shared" ref="P97:Q116" si="27">IF(P$7-$F97=0,$G97,0)</f>
        <v>4050</v>
      </c>
      <c r="Q97" s="403">
        <f t="shared" si="27"/>
        <v>0</v>
      </c>
      <c r="R97" s="992">
        <f t="shared" si="24"/>
        <v>0</v>
      </c>
      <c r="S97" s="992">
        <f t="shared" si="24"/>
        <v>0</v>
      </c>
      <c r="T97" s="992">
        <f t="shared" ref="T97:U116" si="28">IF(T$7-$F97=0,$G97,0)</f>
        <v>0</v>
      </c>
      <c r="U97" s="404">
        <f t="shared" si="28"/>
        <v>0</v>
      </c>
    </row>
    <row r="98" spans="2:21">
      <c r="B98" s="957">
        <v>155</v>
      </c>
      <c r="C98" s="1043">
        <v>45086</v>
      </c>
      <c r="D98" s="1041" t="s">
        <v>575</v>
      </c>
      <c r="E98" s="401" t="s">
        <v>1032</v>
      </c>
      <c r="F98" s="402">
        <v>586</v>
      </c>
      <c r="G98" s="175">
        <v>289</v>
      </c>
      <c r="H98" s="438"/>
      <c r="I98" s="175">
        <f t="shared" si="22"/>
        <v>0</v>
      </c>
      <c r="J98" s="175">
        <f t="shared" si="25"/>
        <v>0</v>
      </c>
      <c r="K98" s="175">
        <f t="shared" si="26"/>
        <v>0</v>
      </c>
      <c r="L98" s="175">
        <f t="shared" si="26"/>
        <v>0</v>
      </c>
      <c r="M98" s="403">
        <f t="shared" si="26"/>
        <v>0</v>
      </c>
      <c r="N98" s="403">
        <f t="shared" si="23"/>
        <v>0</v>
      </c>
      <c r="O98" s="403">
        <f t="shared" si="23"/>
        <v>0</v>
      </c>
      <c r="P98" s="403">
        <f t="shared" si="27"/>
        <v>289</v>
      </c>
      <c r="Q98" s="403">
        <f t="shared" si="27"/>
        <v>0</v>
      </c>
      <c r="R98" s="992">
        <f t="shared" si="24"/>
        <v>0</v>
      </c>
      <c r="S98" s="992">
        <f t="shared" si="24"/>
        <v>0</v>
      </c>
      <c r="T98" s="992">
        <f t="shared" si="28"/>
        <v>0</v>
      </c>
      <c r="U98" s="404">
        <f t="shared" si="28"/>
        <v>0</v>
      </c>
    </row>
    <row r="99" spans="2:21">
      <c r="B99" s="957">
        <v>211</v>
      </c>
      <c r="C99" s="1043">
        <v>45142</v>
      </c>
      <c r="D99" s="1041" t="s">
        <v>575</v>
      </c>
      <c r="E99" s="401" t="s">
        <v>1194</v>
      </c>
      <c r="F99" s="402">
        <v>586</v>
      </c>
      <c r="G99" s="175">
        <v>289</v>
      </c>
      <c r="H99" s="438"/>
      <c r="I99" s="175">
        <f t="shared" si="22"/>
        <v>0</v>
      </c>
      <c r="J99" s="175">
        <f t="shared" si="25"/>
        <v>0</v>
      </c>
      <c r="K99" s="175">
        <f t="shared" si="26"/>
        <v>0</v>
      </c>
      <c r="L99" s="175">
        <f t="shared" si="26"/>
        <v>0</v>
      </c>
      <c r="M99" s="403">
        <f t="shared" si="26"/>
        <v>0</v>
      </c>
      <c r="N99" s="403">
        <f t="shared" si="23"/>
        <v>0</v>
      </c>
      <c r="O99" s="403">
        <f t="shared" si="23"/>
        <v>0</v>
      </c>
      <c r="P99" s="403">
        <f t="shared" si="27"/>
        <v>289</v>
      </c>
      <c r="Q99" s="403">
        <f t="shared" si="27"/>
        <v>0</v>
      </c>
      <c r="R99" s="992">
        <f t="shared" si="24"/>
        <v>0</v>
      </c>
      <c r="S99" s="992">
        <f t="shared" si="24"/>
        <v>0</v>
      </c>
      <c r="T99" s="992">
        <f t="shared" si="28"/>
        <v>0</v>
      </c>
      <c r="U99" s="404">
        <f t="shared" si="28"/>
        <v>0</v>
      </c>
    </row>
    <row r="100" spans="2:21">
      <c r="B100" s="957">
        <v>32</v>
      </c>
      <c r="C100" s="1043">
        <v>44950</v>
      </c>
      <c r="D100" s="1041" t="s">
        <v>573</v>
      </c>
      <c r="E100" s="401" t="s">
        <v>659</v>
      </c>
      <c r="F100" s="402">
        <v>54</v>
      </c>
      <c r="G100" s="175">
        <v>199</v>
      </c>
      <c r="H100" s="438"/>
      <c r="I100" s="175">
        <f t="shared" si="22"/>
        <v>0</v>
      </c>
      <c r="J100" s="175">
        <f t="shared" si="25"/>
        <v>199</v>
      </c>
      <c r="K100" s="175">
        <f t="shared" si="26"/>
        <v>0</v>
      </c>
      <c r="L100" s="175">
        <f t="shared" si="26"/>
        <v>0</v>
      </c>
      <c r="M100" s="403">
        <f t="shared" si="26"/>
        <v>0</v>
      </c>
      <c r="N100" s="403">
        <f t="shared" si="23"/>
        <v>0</v>
      </c>
      <c r="O100" s="403">
        <f t="shared" si="23"/>
        <v>0</v>
      </c>
      <c r="P100" s="403">
        <f t="shared" si="27"/>
        <v>0</v>
      </c>
      <c r="Q100" s="403">
        <f t="shared" si="27"/>
        <v>0</v>
      </c>
      <c r="R100" s="992">
        <f t="shared" si="24"/>
        <v>0</v>
      </c>
      <c r="S100" s="992">
        <f t="shared" si="24"/>
        <v>0</v>
      </c>
      <c r="T100" s="992">
        <f t="shared" si="28"/>
        <v>0</v>
      </c>
      <c r="U100" s="404">
        <f t="shared" si="28"/>
        <v>0</v>
      </c>
    </row>
    <row r="101" spans="2:21">
      <c r="B101" s="957">
        <v>33</v>
      </c>
      <c r="C101" s="1043">
        <v>44950</v>
      </c>
      <c r="D101" s="1041" t="s">
        <v>573</v>
      </c>
      <c r="E101" s="401" t="s">
        <v>660</v>
      </c>
      <c r="F101" s="402">
        <v>54</v>
      </c>
      <c r="G101" s="175">
        <v>6.03</v>
      </c>
      <c r="H101" s="438"/>
      <c r="I101" s="175">
        <f t="shared" si="22"/>
        <v>0</v>
      </c>
      <c r="J101" s="175">
        <f t="shared" si="25"/>
        <v>6.03</v>
      </c>
      <c r="K101" s="175">
        <f t="shared" si="26"/>
        <v>0</v>
      </c>
      <c r="L101" s="175">
        <f t="shared" si="26"/>
        <v>0</v>
      </c>
      <c r="M101" s="403">
        <f t="shared" si="26"/>
        <v>0</v>
      </c>
      <c r="N101" s="403">
        <f t="shared" ref="N101:O120" si="29">IF(N$7-$F101=0,$G101,0)</f>
        <v>0</v>
      </c>
      <c r="O101" s="403">
        <f t="shared" si="29"/>
        <v>0</v>
      </c>
      <c r="P101" s="403">
        <f t="shared" si="27"/>
        <v>0</v>
      </c>
      <c r="Q101" s="403">
        <f t="shared" si="27"/>
        <v>0</v>
      </c>
      <c r="R101" s="992">
        <f t="shared" ref="R101:S120" si="30">IF(R$7-$F101=0,$G101,0)</f>
        <v>0</v>
      </c>
      <c r="S101" s="992">
        <f t="shared" si="30"/>
        <v>0</v>
      </c>
      <c r="T101" s="992">
        <f t="shared" si="28"/>
        <v>0</v>
      </c>
      <c r="U101" s="404">
        <f t="shared" si="28"/>
        <v>0</v>
      </c>
    </row>
    <row r="102" spans="2:21">
      <c r="B102" s="957">
        <v>23</v>
      </c>
      <c r="C102" s="1043">
        <v>44937</v>
      </c>
      <c r="D102" s="1041" t="s">
        <v>573</v>
      </c>
      <c r="E102" s="401" t="s">
        <v>632</v>
      </c>
      <c r="F102" s="402">
        <v>235</v>
      </c>
      <c r="G102" s="175">
        <v>33</v>
      </c>
      <c r="H102" s="438"/>
      <c r="I102" s="175">
        <f t="shared" si="22"/>
        <v>0</v>
      </c>
      <c r="J102" s="175">
        <f t="shared" si="25"/>
        <v>0</v>
      </c>
      <c r="K102" s="175">
        <f t="shared" si="26"/>
        <v>0</v>
      </c>
      <c r="L102" s="175">
        <f t="shared" si="26"/>
        <v>33</v>
      </c>
      <c r="M102" s="403">
        <f t="shared" si="26"/>
        <v>0</v>
      </c>
      <c r="N102" s="403">
        <f t="shared" si="29"/>
        <v>0</v>
      </c>
      <c r="O102" s="403">
        <f t="shared" si="29"/>
        <v>0</v>
      </c>
      <c r="P102" s="403">
        <f t="shared" si="27"/>
        <v>0</v>
      </c>
      <c r="Q102" s="403">
        <f t="shared" si="27"/>
        <v>0</v>
      </c>
      <c r="R102" s="992">
        <f t="shared" si="30"/>
        <v>0</v>
      </c>
      <c r="S102" s="992">
        <f t="shared" si="30"/>
        <v>0</v>
      </c>
      <c r="T102" s="992">
        <f t="shared" si="28"/>
        <v>0</v>
      </c>
      <c r="U102" s="404">
        <f t="shared" si="28"/>
        <v>0</v>
      </c>
    </row>
    <row r="103" spans="2:21">
      <c r="B103" s="957">
        <v>55</v>
      </c>
      <c r="C103" s="1043">
        <v>44977</v>
      </c>
      <c r="D103" s="1041" t="s">
        <v>579</v>
      </c>
      <c r="E103" s="401" t="s">
        <v>719</v>
      </c>
      <c r="F103" s="402">
        <v>668</v>
      </c>
      <c r="G103" s="175">
        <v>250</v>
      </c>
      <c r="H103" s="438"/>
      <c r="I103" s="175">
        <f t="shared" si="22"/>
        <v>0</v>
      </c>
      <c r="J103" s="175">
        <f t="shared" si="25"/>
        <v>0</v>
      </c>
      <c r="K103" s="175">
        <f t="shared" si="26"/>
        <v>0</v>
      </c>
      <c r="L103" s="175">
        <f t="shared" si="26"/>
        <v>0</v>
      </c>
      <c r="M103" s="403">
        <f t="shared" si="26"/>
        <v>0</v>
      </c>
      <c r="N103" s="403">
        <f t="shared" si="29"/>
        <v>0</v>
      </c>
      <c r="O103" s="403">
        <f t="shared" si="29"/>
        <v>0</v>
      </c>
      <c r="P103" s="403">
        <f t="shared" si="27"/>
        <v>0</v>
      </c>
      <c r="Q103" s="403">
        <f t="shared" si="27"/>
        <v>0</v>
      </c>
      <c r="R103" s="992">
        <f t="shared" si="30"/>
        <v>250</v>
      </c>
      <c r="S103" s="992">
        <f t="shared" si="30"/>
        <v>0</v>
      </c>
      <c r="T103" s="992">
        <f t="shared" si="28"/>
        <v>0</v>
      </c>
      <c r="U103" s="404">
        <f t="shared" si="28"/>
        <v>0</v>
      </c>
    </row>
    <row r="104" spans="2:21">
      <c r="B104" s="957">
        <v>25</v>
      </c>
      <c r="C104" s="1043">
        <v>44939</v>
      </c>
      <c r="D104" s="1041" t="s">
        <v>573</v>
      </c>
      <c r="E104" s="401" t="s">
        <v>637</v>
      </c>
      <c r="F104" s="402">
        <v>586</v>
      </c>
      <c r="G104" s="175">
        <v>400</v>
      </c>
      <c r="H104" s="438"/>
      <c r="I104" s="175">
        <f t="shared" si="22"/>
        <v>0</v>
      </c>
      <c r="J104" s="175">
        <f t="shared" si="25"/>
        <v>0</v>
      </c>
      <c r="K104" s="175">
        <f t="shared" si="26"/>
        <v>0</v>
      </c>
      <c r="L104" s="175">
        <f t="shared" si="26"/>
        <v>0</v>
      </c>
      <c r="M104" s="403">
        <f t="shared" si="26"/>
        <v>0</v>
      </c>
      <c r="N104" s="403">
        <f t="shared" si="29"/>
        <v>0</v>
      </c>
      <c r="O104" s="403">
        <f t="shared" si="29"/>
        <v>0</v>
      </c>
      <c r="P104" s="403">
        <f t="shared" si="27"/>
        <v>400</v>
      </c>
      <c r="Q104" s="403">
        <f t="shared" si="27"/>
        <v>0</v>
      </c>
      <c r="R104" s="992">
        <f t="shared" si="30"/>
        <v>0</v>
      </c>
      <c r="S104" s="992">
        <f t="shared" si="30"/>
        <v>0</v>
      </c>
      <c r="T104" s="992">
        <f t="shared" si="28"/>
        <v>0</v>
      </c>
      <c r="U104" s="404">
        <f t="shared" si="28"/>
        <v>0</v>
      </c>
    </row>
    <row r="105" spans="2:21">
      <c r="B105" s="957">
        <v>27</v>
      </c>
      <c r="C105" s="1043">
        <v>44942</v>
      </c>
      <c r="D105" s="1041" t="s">
        <v>579</v>
      </c>
      <c r="E105" s="401" t="s">
        <v>630</v>
      </c>
      <c r="F105" s="402">
        <v>586</v>
      </c>
      <c r="G105" s="175">
        <v>4800</v>
      </c>
      <c r="H105" s="438"/>
      <c r="I105" s="175">
        <f t="shared" si="22"/>
        <v>0</v>
      </c>
      <c r="J105" s="175">
        <f t="shared" si="25"/>
        <v>0</v>
      </c>
      <c r="K105" s="175">
        <f t="shared" si="26"/>
        <v>0</v>
      </c>
      <c r="L105" s="175">
        <f t="shared" si="26"/>
        <v>0</v>
      </c>
      <c r="M105" s="403">
        <f t="shared" si="26"/>
        <v>0</v>
      </c>
      <c r="N105" s="403">
        <f t="shared" si="29"/>
        <v>0</v>
      </c>
      <c r="O105" s="403">
        <f t="shared" si="29"/>
        <v>0</v>
      </c>
      <c r="P105" s="403">
        <f t="shared" si="27"/>
        <v>4800</v>
      </c>
      <c r="Q105" s="403">
        <f t="shared" si="27"/>
        <v>0</v>
      </c>
      <c r="R105" s="992">
        <f t="shared" si="30"/>
        <v>0</v>
      </c>
      <c r="S105" s="992">
        <f t="shared" si="30"/>
        <v>0</v>
      </c>
      <c r="T105" s="992">
        <f t="shared" si="28"/>
        <v>0</v>
      </c>
      <c r="U105" s="404">
        <f t="shared" si="28"/>
        <v>0</v>
      </c>
    </row>
    <row r="106" spans="2:21">
      <c r="B106" s="957">
        <v>28</v>
      </c>
      <c r="C106" s="1043">
        <v>44944</v>
      </c>
      <c r="D106" s="1041" t="s">
        <v>579</v>
      </c>
      <c r="E106" s="401" t="s">
        <v>646</v>
      </c>
      <c r="F106" s="402">
        <v>586</v>
      </c>
      <c r="G106" s="175">
        <v>250</v>
      </c>
      <c r="H106" s="438"/>
      <c r="I106" s="175">
        <f t="shared" si="22"/>
        <v>0</v>
      </c>
      <c r="J106" s="175">
        <f t="shared" si="25"/>
        <v>0</v>
      </c>
      <c r="K106" s="175">
        <f t="shared" si="26"/>
        <v>0</v>
      </c>
      <c r="L106" s="175">
        <f t="shared" si="26"/>
        <v>0</v>
      </c>
      <c r="M106" s="403">
        <f t="shared" si="26"/>
        <v>0</v>
      </c>
      <c r="N106" s="403">
        <f t="shared" si="29"/>
        <v>0</v>
      </c>
      <c r="O106" s="403">
        <f t="shared" si="29"/>
        <v>0</v>
      </c>
      <c r="P106" s="403">
        <f t="shared" si="27"/>
        <v>250</v>
      </c>
      <c r="Q106" s="403">
        <f t="shared" si="27"/>
        <v>0</v>
      </c>
      <c r="R106" s="992">
        <f t="shared" si="30"/>
        <v>0</v>
      </c>
      <c r="S106" s="992">
        <f t="shared" si="30"/>
        <v>0</v>
      </c>
      <c r="T106" s="992">
        <f t="shared" si="28"/>
        <v>0</v>
      </c>
      <c r="U106" s="404">
        <f t="shared" si="28"/>
        <v>0</v>
      </c>
    </row>
    <row r="107" spans="2:21">
      <c r="B107" s="957">
        <v>270</v>
      </c>
      <c r="C107" s="1043">
        <v>45189</v>
      </c>
      <c r="D107" s="1041" t="s">
        <v>573</v>
      </c>
      <c r="E107" s="401" t="s">
        <v>1269</v>
      </c>
      <c r="F107" s="402">
        <v>54</v>
      </c>
      <c r="G107" s="175">
        <v>115</v>
      </c>
      <c r="H107" s="438"/>
      <c r="I107" s="175">
        <f t="shared" si="22"/>
        <v>0</v>
      </c>
      <c r="J107" s="175">
        <f t="shared" si="25"/>
        <v>115</v>
      </c>
      <c r="K107" s="175">
        <f t="shared" si="26"/>
        <v>0</v>
      </c>
      <c r="L107" s="175">
        <f t="shared" si="26"/>
        <v>0</v>
      </c>
      <c r="M107" s="403">
        <f t="shared" si="26"/>
        <v>0</v>
      </c>
      <c r="N107" s="403">
        <f t="shared" si="29"/>
        <v>0</v>
      </c>
      <c r="O107" s="403">
        <f t="shared" si="29"/>
        <v>0</v>
      </c>
      <c r="P107" s="403">
        <f t="shared" si="27"/>
        <v>0</v>
      </c>
      <c r="Q107" s="403">
        <f t="shared" si="27"/>
        <v>0</v>
      </c>
      <c r="R107" s="992">
        <f t="shared" si="30"/>
        <v>0</v>
      </c>
      <c r="S107" s="992">
        <f t="shared" si="30"/>
        <v>0</v>
      </c>
      <c r="T107" s="992">
        <f t="shared" si="28"/>
        <v>0</v>
      </c>
      <c r="U107" s="404">
        <f t="shared" si="28"/>
        <v>0</v>
      </c>
    </row>
    <row r="108" spans="2:21">
      <c r="B108" s="957">
        <v>213</v>
      </c>
      <c r="C108" s="1043">
        <v>45145</v>
      </c>
      <c r="D108" s="1041" t="s">
        <v>579</v>
      </c>
      <c r="E108" s="401" t="s">
        <v>1184</v>
      </c>
      <c r="F108" s="402">
        <v>586</v>
      </c>
      <c r="G108" s="175">
        <v>3700</v>
      </c>
      <c r="H108" s="438"/>
      <c r="I108" s="175">
        <f t="shared" si="22"/>
        <v>0</v>
      </c>
      <c r="J108" s="175">
        <f t="shared" si="25"/>
        <v>0</v>
      </c>
      <c r="K108" s="175">
        <f t="shared" si="26"/>
        <v>0</v>
      </c>
      <c r="L108" s="175">
        <f t="shared" si="26"/>
        <v>0</v>
      </c>
      <c r="M108" s="403">
        <f t="shared" si="26"/>
        <v>0</v>
      </c>
      <c r="N108" s="403">
        <f t="shared" si="29"/>
        <v>0</v>
      </c>
      <c r="O108" s="403">
        <f t="shared" si="29"/>
        <v>0</v>
      </c>
      <c r="P108" s="403">
        <f t="shared" si="27"/>
        <v>3700</v>
      </c>
      <c r="Q108" s="403">
        <f t="shared" si="27"/>
        <v>0</v>
      </c>
      <c r="R108" s="992">
        <f t="shared" si="30"/>
        <v>0</v>
      </c>
      <c r="S108" s="992">
        <f t="shared" si="30"/>
        <v>0</v>
      </c>
      <c r="T108" s="992">
        <f t="shared" si="28"/>
        <v>0</v>
      </c>
      <c r="U108" s="404">
        <f t="shared" si="28"/>
        <v>0</v>
      </c>
    </row>
    <row r="109" spans="2:21">
      <c r="B109" s="957">
        <v>266</v>
      </c>
      <c r="C109" s="1043">
        <v>45184</v>
      </c>
      <c r="D109" s="1041" t="s">
        <v>573</v>
      </c>
      <c r="E109" s="401" t="s">
        <v>1234</v>
      </c>
      <c r="F109" s="402">
        <v>54</v>
      </c>
      <c r="G109" s="175">
        <v>160</v>
      </c>
      <c r="H109" s="438"/>
      <c r="I109" s="175">
        <f t="shared" si="22"/>
        <v>0</v>
      </c>
      <c r="J109" s="175">
        <f t="shared" si="25"/>
        <v>160</v>
      </c>
      <c r="K109" s="175">
        <f t="shared" si="26"/>
        <v>0</v>
      </c>
      <c r="L109" s="175">
        <f t="shared" si="26"/>
        <v>0</v>
      </c>
      <c r="M109" s="403">
        <f t="shared" si="26"/>
        <v>0</v>
      </c>
      <c r="N109" s="403">
        <f t="shared" si="29"/>
        <v>0</v>
      </c>
      <c r="O109" s="403">
        <f t="shared" si="29"/>
        <v>0</v>
      </c>
      <c r="P109" s="403">
        <f t="shared" si="27"/>
        <v>0</v>
      </c>
      <c r="Q109" s="403">
        <f t="shared" si="27"/>
        <v>0</v>
      </c>
      <c r="R109" s="992">
        <f t="shared" si="30"/>
        <v>0</v>
      </c>
      <c r="S109" s="992">
        <f t="shared" si="30"/>
        <v>0</v>
      </c>
      <c r="T109" s="992">
        <f t="shared" si="28"/>
        <v>0</v>
      </c>
      <c r="U109" s="404">
        <f t="shared" si="28"/>
        <v>0</v>
      </c>
    </row>
    <row r="110" spans="2:21">
      <c r="B110" s="957">
        <v>214</v>
      </c>
      <c r="C110" s="1043">
        <v>45145</v>
      </c>
      <c r="D110" s="1041" t="s">
        <v>579</v>
      </c>
      <c r="E110" s="401" t="s">
        <v>1198</v>
      </c>
      <c r="F110" s="402">
        <v>586</v>
      </c>
      <c r="G110" s="175">
        <v>1800</v>
      </c>
      <c r="H110" s="438"/>
      <c r="I110" s="175">
        <f t="shared" si="22"/>
        <v>0</v>
      </c>
      <c r="J110" s="175">
        <f t="shared" si="25"/>
        <v>0</v>
      </c>
      <c r="K110" s="175">
        <f t="shared" si="26"/>
        <v>0</v>
      </c>
      <c r="L110" s="175">
        <f t="shared" si="26"/>
        <v>0</v>
      </c>
      <c r="M110" s="403">
        <f t="shared" si="26"/>
        <v>0</v>
      </c>
      <c r="N110" s="403">
        <f t="shared" si="29"/>
        <v>0</v>
      </c>
      <c r="O110" s="403">
        <f t="shared" si="29"/>
        <v>0</v>
      </c>
      <c r="P110" s="403">
        <f t="shared" si="27"/>
        <v>1800</v>
      </c>
      <c r="Q110" s="403">
        <f t="shared" si="27"/>
        <v>0</v>
      </c>
      <c r="R110" s="992">
        <f t="shared" si="30"/>
        <v>0</v>
      </c>
      <c r="S110" s="992">
        <f t="shared" si="30"/>
        <v>0</v>
      </c>
      <c r="T110" s="992">
        <f t="shared" si="28"/>
        <v>0</v>
      </c>
      <c r="U110" s="404">
        <f t="shared" si="28"/>
        <v>0</v>
      </c>
    </row>
    <row r="111" spans="2:21">
      <c r="B111" s="957">
        <v>158</v>
      </c>
      <c r="C111" s="1043">
        <v>45091</v>
      </c>
      <c r="D111" s="1041" t="s">
        <v>579</v>
      </c>
      <c r="E111" s="401" t="s">
        <v>1038</v>
      </c>
      <c r="F111" s="402">
        <v>586</v>
      </c>
      <c r="G111" s="175">
        <v>289</v>
      </c>
      <c r="H111" s="438"/>
      <c r="I111" s="175">
        <f t="shared" si="22"/>
        <v>0</v>
      </c>
      <c r="J111" s="175">
        <f t="shared" si="25"/>
        <v>0</v>
      </c>
      <c r="K111" s="175">
        <f t="shared" si="26"/>
        <v>0</v>
      </c>
      <c r="L111" s="175">
        <f t="shared" si="26"/>
        <v>0</v>
      </c>
      <c r="M111" s="403">
        <f t="shared" si="26"/>
        <v>0</v>
      </c>
      <c r="N111" s="403">
        <f t="shared" si="29"/>
        <v>0</v>
      </c>
      <c r="O111" s="403">
        <f t="shared" si="29"/>
        <v>0</v>
      </c>
      <c r="P111" s="403">
        <f t="shared" si="27"/>
        <v>289</v>
      </c>
      <c r="Q111" s="403">
        <f t="shared" si="27"/>
        <v>0</v>
      </c>
      <c r="R111" s="992">
        <f t="shared" si="30"/>
        <v>0</v>
      </c>
      <c r="S111" s="992">
        <f t="shared" si="30"/>
        <v>0</v>
      </c>
      <c r="T111" s="992">
        <f t="shared" si="28"/>
        <v>0</v>
      </c>
      <c r="U111" s="404">
        <f t="shared" si="28"/>
        <v>0</v>
      </c>
    </row>
    <row r="112" spans="2:21">
      <c r="B112" s="957">
        <v>215</v>
      </c>
      <c r="C112" s="1043">
        <v>45145</v>
      </c>
      <c r="D112" s="1041" t="s">
        <v>579</v>
      </c>
      <c r="E112" s="401" t="s">
        <v>1199</v>
      </c>
      <c r="F112" s="402">
        <v>586</v>
      </c>
      <c r="G112" s="175">
        <v>300</v>
      </c>
      <c r="H112" s="438"/>
      <c r="I112" s="175">
        <f t="shared" si="22"/>
        <v>0</v>
      </c>
      <c r="J112" s="175">
        <f t="shared" si="25"/>
        <v>0</v>
      </c>
      <c r="K112" s="175">
        <f t="shared" si="26"/>
        <v>0</v>
      </c>
      <c r="L112" s="175">
        <f t="shared" si="26"/>
        <v>0</v>
      </c>
      <c r="M112" s="403">
        <f t="shared" si="26"/>
        <v>0</v>
      </c>
      <c r="N112" s="403">
        <f t="shared" si="29"/>
        <v>0</v>
      </c>
      <c r="O112" s="403">
        <f t="shared" si="29"/>
        <v>0</v>
      </c>
      <c r="P112" s="403">
        <f t="shared" si="27"/>
        <v>300</v>
      </c>
      <c r="Q112" s="403">
        <f t="shared" si="27"/>
        <v>0</v>
      </c>
      <c r="R112" s="992">
        <f t="shared" si="30"/>
        <v>0</v>
      </c>
      <c r="S112" s="992">
        <f t="shared" si="30"/>
        <v>0</v>
      </c>
      <c r="T112" s="992">
        <f t="shared" si="28"/>
        <v>0</v>
      </c>
      <c r="U112" s="404">
        <f t="shared" si="28"/>
        <v>0</v>
      </c>
    </row>
    <row r="113" spans="2:21">
      <c r="B113" s="957">
        <v>80</v>
      </c>
      <c r="C113" s="1043">
        <v>45001</v>
      </c>
      <c r="D113" s="1041" t="s">
        <v>573</v>
      </c>
      <c r="E113" s="401" t="s">
        <v>800</v>
      </c>
      <c r="F113" s="402">
        <v>586</v>
      </c>
      <c r="G113" s="175">
        <v>350</v>
      </c>
      <c r="H113" s="438"/>
      <c r="I113" s="175">
        <f t="shared" si="22"/>
        <v>0</v>
      </c>
      <c r="J113" s="175">
        <f t="shared" si="25"/>
        <v>0</v>
      </c>
      <c r="K113" s="175">
        <f t="shared" si="26"/>
        <v>0</v>
      </c>
      <c r="L113" s="175">
        <f t="shared" si="26"/>
        <v>0</v>
      </c>
      <c r="M113" s="403">
        <f t="shared" si="26"/>
        <v>0</v>
      </c>
      <c r="N113" s="403">
        <f t="shared" si="29"/>
        <v>0</v>
      </c>
      <c r="O113" s="403">
        <f t="shared" si="29"/>
        <v>0</v>
      </c>
      <c r="P113" s="403">
        <f t="shared" si="27"/>
        <v>350</v>
      </c>
      <c r="Q113" s="403">
        <f t="shared" si="27"/>
        <v>0</v>
      </c>
      <c r="R113" s="992">
        <f t="shared" si="30"/>
        <v>0</v>
      </c>
      <c r="S113" s="992">
        <f t="shared" si="30"/>
        <v>0</v>
      </c>
      <c r="T113" s="992">
        <f t="shared" si="28"/>
        <v>0</v>
      </c>
      <c r="U113" s="404">
        <f t="shared" si="28"/>
        <v>0</v>
      </c>
    </row>
    <row r="114" spans="2:21">
      <c r="B114" s="957">
        <v>315</v>
      </c>
      <c r="C114" s="1043">
        <v>45215</v>
      </c>
      <c r="D114" s="1041" t="s">
        <v>579</v>
      </c>
      <c r="E114" s="401" t="s">
        <v>1483</v>
      </c>
      <c r="F114" s="402">
        <v>586</v>
      </c>
      <c r="G114" s="175">
        <v>2710</v>
      </c>
      <c r="H114" s="438"/>
      <c r="I114" s="175">
        <f t="shared" si="22"/>
        <v>0</v>
      </c>
      <c r="J114" s="175">
        <f t="shared" si="25"/>
        <v>0</v>
      </c>
      <c r="K114" s="175">
        <f t="shared" si="26"/>
        <v>0</v>
      </c>
      <c r="L114" s="175">
        <f t="shared" si="26"/>
        <v>0</v>
      </c>
      <c r="M114" s="403">
        <f t="shared" si="26"/>
        <v>0</v>
      </c>
      <c r="N114" s="403">
        <f t="shared" si="29"/>
        <v>0</v>
      </c>
      <c r="O114" s="403">
        <f t="shared" si="29"/>
        <v>0</v>
      </c>
      <c r="P114" s="403">
        <f t="shared" si="27"/>
        <v>2710</v>
      </c>
      <c r="Q114" s="403">
        <f t="shared" si="27"/>
        <v>0</v>
      </c>
      <c r="R114" s="992">
        <f t="shared" si="30"/>
        <v>0</v>
      </c>
      <c r="S114" s="992">
        <f t="shared" si="30"/>
        <v>0</v>
      </c>
      <c r="T114" s="992">
        <f t="shared" si="28"/>
        <v>0</v>
      </c>
      <c r="U114" s="404">
        <f t="shared" si="28"/>
        <v>0</v>
      </c>
    </row>
    <row r="115" spans="2:21">
      <c r="B115" s="957">
        <v>268</v>
      </c>
      <c r="C115" s="1043">
        <v>45189</v>
      </c>
      <c r="D115" s="1041" t="s">
        <v>579</v>
      </c>
      <c r="E115" s="401" t="s">
        <v>1380</v>
      </c>
      <c r="F115" s="402">
        <v>586</v>
      </c>
      <c r="G115" s="175">
        <v>5789</v>
      </c>
      <c r="H115" s="438"/>
      <c r="I115" s="175">
        <f t="shared" si="22"/>
        <v>0</v>
      </c>
      <c r="J115" s="175">
        <f t="shared" si="25"/>
        <v>0</v>
      </c>
      <c r="K115" s="175">
        <f t="shared" si="26"/>
        <v>0</v>
      </c>
      <c r="L115" s="175">
        <f t="shared" si="26"/>
        <v>0</v>
      </c>
      <c r="M115" s="403">
        <f t="shared" si="26"/>
        <v>0</v>
      </c>
      <c r="N115" s="403">
        <f t="shared" si="29"/>
        <v>0</v>
      </c>
      <c r="O115" s="403">
        <f t="shared" si="29"/>
        <v>0</v>
      </c>
      <c r="P115" s="403">
        <f t="shared" si="27"/>
        <v>5789</v>
      </c>
      <c r="Q115" s="403">
        <f t="shared" si="27"/>
        <v>0</v>
      </c>
      <c r="R115" s="992">
        <f t="shared" si="30"/>
        <v>0</v>
      </c>
      <c r="S115" s="992">
        <f t="shared" si="30"/>
        <v>0</v>
      </c>
      <c r="T115" s="992">
        <f t="shared" si="28"/>
        <v>0</v>
      </c>
      <c r="U115" s="404">
        <f t="shared" si="28"/>
        <v>0</v>
      </c>
    </row>
    <row r="116" spans="2:21">
      <c r="B116" s="957">
        <v>263</v>
      </c>
      <c r="C116" s="1043">
        <v>45184</v>
      </c>
      <c r="D116" s="1041" t="s">
        <v>575</v>
      </c>
      <c r="E116" s="401" t="s">
        <v>1356</v>
      </c>
      <c r="F116" s="402">
        <v>586</v>
      </c>
      <c r="G116" s="175">
        <v>700</v>
      </c>
      <c r="H116" s="438"/>
      <c r="I116" s="175">
        <f t="shared" si="22"/>
        <v>0</v>
      </c>
      <c r="J116" s="175">
        <f t="shared" si="25"/>
        <v>0</v>
      </c>
      <c r="K116" s="175">
        <f t="shared" si="26"/>
        <v>0</v>
      </c>
      <c r="L116" s="175">
        <f t="shared" si="26"/>
        <v>0</v>
      </c>
      <c r="M116" s="403">
        <f t="shared" si="26"/>
        <v>0</v>
      </c>
      <c r="N116" s="403">
        <f t="shared" si="29"/>
        <v>0</v>
      </c>
      <c r="O116" s="403">
        <f t="shared" si="29"/>
        <v>0</v>
      </c>
      <c r="P116" s="403">
        <f t="shared" si="27"/>
        <v>700</v>
      </c>
      <c r="Q116" s="403">
        <f t="shared" si="27"/>
        <v>0</v>
      </c>
      <c r="R116" s="992">
        <f t="shared" si="30"/>
        <v>0</v>
      </c>
      <c r="S116" s="992">
        <f t="shared" si="30"/>
        <v>0</v>
      </c>
      <c r="T116" s="992">
        <f t="shared" si="28"/>
        <v>0</v>
      </c>
      <c r="U116" s="404">
        <f t="shared" si="28"/>
        <v>0</v>
      </c>
    </row>
    <row r="117" spans="2:21">
      <c r="B117" s="957">
        <v>264</v>
      </c>
      <c r="C117" s="1043">
        <v>45184</v>
      </c>
      <c r="D117" s="1041" t="s">
        <v>575</v>
      </c>
      <c r="E117" s="401" t="s">
        <v>1356</v>
      </c>
      <c r="F117" s="402">
        <v>586</v>
      </c>
      <c r="G117" s="175">
        <v>2000</v>
      </c>
      <c r="H117" s="438"/>
      <c r="I117" s="175">
        <f t="shared" si="22"/>
        <v>0</v>
      </c>
      <c r="J117" s="175">
        <f t="shared" si="25"/>
        <v>0</v>
      </c>
      <c r="K117" s="175">
        <f t="shared" ref="K117:M136" si="31">IF(K$7-$F117=0,$G117,0)</f>
        <v>0</v>
      </c>
      <c r="L117" s="175">
        <f t="shared" si="31"/>
        <v>0</v>
      </c>
      <c r="M117" s="403">
        <f t="shared" si="31"/>
        <v>0</v>
      </c>
      <c r="N117" s="403">
        <f t="shared" si="29"/>
        <v>0</v>
      </c>
      <c r="O117" s="403">
        <f t="shared" si="29"/>
        <v>0</v>
      </c>
      <c r="P117" s="403">
        <f t="shared" ref="P117:Q136" si="32">IF(P$7-$F117=0,$G117,0)</f>
        <v>2000</v>
      </c>
      <c r="Q117" s="403">
        <f t="shared" si="32"/>
        <v>0</v>
      </c>
      <c r="R117" s="992">
        <f t="shared" si="30"/>
        <v>0</v>
      </c>
      <c r="S117" s="992">
        <f t="shared" si="30"/>
        <v>0</v>
      </c>
      <c r="T117" s="992">
        <f t="shared" ref="T117:U136" si="33">IF(T$7-$F117=0,$G117,0)</f>
        <v>0</v>
      </c>
      <c r="U117" s="404">
        <f t="shared" si="33"/>
        <v>0</v>
      </c>
    </row>
    <row r="118" spans="2:21">
      <c r="B118" s="957">
        <v>162</v>
      </c>
      <c r="C118" s="1043">
        <v>45096</v>
      </c>
      <c r="D118" s="1041" t="s">
        <v>579</v>
      </c>
      <c r="E118" s="401" t="s">
        <v>1059</v>
      </c>
      <c r="F118" s="402">
        <v>586</v>
      </c>
      <c r="G118" s="175">
        <v>289</v>
      </c>
      <c r="H118" s="438"/>
      <c r="I118" s="175">
        <f t="shared" si="22"/>
        <v>0</v>
      </c>
      <c r="J118" s="175">
        <f t="shared" si="25"/>
        <v>0</v>
      </c>
      <c r="K118" s="175">
        <f t="shared" si="31"/>
        <v>0</v>
      </c>
      <c r="L118" s="175">
        <f t="shared" si="31"/>
        <v>0</v>
      </c>
      <c r="M118" s="403">
        <f t="shared" si="31"/>
        <v>0</v>
      </c>
      <c r="N118" s="403">
        <f t="shared" si="29"/>
        <v>0</v>
      </c>
      <c r="O118" s="403">
        <f t="shared" si="29"/>
        <v>0</v>
      </c>
      <c r="P118" s="403">
        <f t="shared" si="32"/>
        <v>289</v>
      </c>
      <c r="Q118" s="403">
        <f t="shared" si="32"/>
        <v>0</v>
      </c>
      <c r="R118" s="992">
        <f t="shared" si="30"/>
        <v>0</v>
      </c>
      <c r="S118" s="992">
        <f t="shared" si="30"/>
        <v>0</v>
      </c>
      <c r="T118" s="992">
        <f t="shared" si="33"/>
        <v>0</v>
      </c>
      <c r="U118" s="404">
        <f t="shared" si="33"/>
        <v>0</v>
      </c>
    </row>
    <row r="119" spans="2:21">
      <c r="B119" s="957">
        <v>82</v>
      </c>
      <c r="C119" s="1043">
        <v>45001</v>
      </c>
      <c r="D119" s="1041" t="s">
        <v>575</v>
      </c>
      <c r="E119" s="401" t="s">
        <v>801</v>
      </c>
      <c r="F119" s="402">
        <v>586</v>
      </c>
      <c r="G119" s="175">
        <v>1989</v>
      </c>
      <c r="H119" s="438"/>
      <c r="I119" s="175">
        <f t="shared" si="22"/>
        <v>0</v>
      </c>
      <c r="J119" s="175">
        <f t="shared" si="25"/>
        <v>0</v>
      </c>
      <c r="K119" s="175">
        <f t="shared" si="31"/>
        <v>0</v>
      </c>
      <c r="L119" s="175">
        <f t="shared" si="31"/>
        <v>0</v>
      </c>
      <c r="M119" s="403">
        <f t="shared" si="31"/>
        <v>0</v>
      </c>
      <c r="N119" s="403">
        <f t="shared" si="29"/>
        <v>0</v>
      </c>
      <c r="O119" s="403">
        <f t="shared" si="29"/>
        <v>0</v>
      </c>
      <c r="P119" s="403">
        <f t="shared" si="32"/>
        <v>1989</v>
      </c>
      <c r="Q119" s="403">
        <f t="shared" si="32"/>
        <v>0</v>
      </c>
      <c r="R119" s="992">
        <f t="shared" si="30"/>
        <v>0</v>
      </c>
      <c r="S119" s="992">
        <f t="shared" si="30"/>
        <v>0</v>
      </c>
      <c r="T119" s="992">
        <f t="shared" si="33"/>
        <v>0</v>
      </c>
      <c r="U119" s="404">
        <f t="shared" si="33"/>
        <v>0</v>
      </c>
    </row>
    <row r="120" spans="2:21">
      <c r="B120" s="957">
        <v>97</v>
      </c>
      <c r="C120" s="1043">
        <v>45019</v>
      </c>
      <c r="D120" s="1041" t="s">
        <v>579</v>
      </c>
      <c r="E120" s="401" t="s">
        <v>855</v>
      </c>
      <c r="F120" s="402">
        <v>586.1</v>
      </c>
      <c r="G120" s="175">
        <v>250</v>
      </c>
      <c r="H120" s="438" t="s">
        <v>3373</v>
      </c>
      <c r="I120" s="175">
        <f t="shared" si="22"/>
        <v>0</v>
      </c>
      <c r="J120" s="175">
        <f t="shared" si="25"/>
        <v>0</v>
      </c>
      <c r="K120" s="175">
        <f t="shared" si="31"/>
        <v>0</v>
      </c>
      <c r="L120" s="175">
        <f t="shared" si="31"/>
        <v>0</v>
      </c>
      <c r="M120" s="403">
        <f t="shared" si="31"/>
        <v>0</v>
      </c>
      <c r="N120" s="403">
        <f t="shared" si="29"/>
        <v>0</v>
      </c>
      <c r="O120" s="403">
        <f t="shared" si="29"/>
        <v>0</v>
      </c>
      <c r="P120" s="403">
        <f t="shared" si="32"/>
        <v>0</v>
      </c>
      <c r="Q120" s="403">
        <f t="shared" si="32"/>
        <v>250</v>
      </c>
      <c r="R120" s="992">
        <f t="shared" si="30"/>
        <v>0</v>
      </c>
      <c r="S120" s="992">
        <f t="shared" si="30"/>
        <v>0</v>
      </c>
      <c r="T120" s="992">
        <f t="shared" si="33"/>
        <v>0</v>
      </c>
      <c r="U120" s="404">
        <f t="shared" si="33"/>
        <v>0</v>
      </c>
    </row>
    <row r="121" spans="2:21">
      <c r="B121" s="957">
        <v>103</v>
      </c>
      <c r="C121" s="1043">
        <v>45020</v>
      </c>
      <c r="D121" s="1041" t="s">
        <v>579</v>
      </c>
      <c r="E121" s="401" t="s">
        <v>859</v>
      </c>
      <c r="F121" s="402">
        <v>586</v>
      </c>
      <c r="G121" s="175">
        <v>1450</v>
      </c>
      <c r="H121" s="438"/>
      <c r="I121" s="175">
        <f t="shared" si="22"/>
        <v>0</v>
      </c>
      <c r="J121" s="175">
        <f t="shared" si="25"/>
        <v>0</v>
      </c>
      <c r="K121" s="175">
        <f t="shared" si="31"/>
        <v>0</v>
      </c>
      <c r="L121" s="175">
        <f t="shared" si="31"/>
        <v>0</v>
      </c>
      <c r="M121" s="403">
        <f t="shared" si="31"/>
        <v>0</v>
      </c>
      <c r="N121" s="403">
        <f t="shared" ref="N121:O140" si="34">IF(N$7-$F121=0,$G121,0)</f>
        <v>0</v>
      </c>
      <c r="O121" s="403">
        <f t="shared" si="34"/>
        <v>0</v>
      </c>
      <c r="P121" s="403">
        <f t="shared" si="32"/>
        <v>1450</v>
      </c>
      <c r="Q121" s="403">
        <f t="shared" si="32"/>
        <v>0</v>
      </c>
      <c r="R121" s="992">
        <f t="shared" ref="R121:S140" si="35">IF(R$7-$F121=0,$G121,0)</f>
        <v>0</v>
      </c>
      <c r="S121" s="992">
        <f t="shared" si="35"/>
        <v>0</v>
      </c>
      <c r="T121" s="992">
        <f t="shared" si="33"/>
        <v>0</v>
      </c>
      <c r="U121" s="404">
        <f t="shared" si="33"/>
        <v>0</v>
      </c>
    </row>
    <row r="122" spans="2:21">
      <c r="B122" s="957">
        <v>252</v>
      </c>
      <c r="C122" s="1043">
        <v>45180</v>
      </c>
      <c r="D122" s="1041" t="s">
        <v>579</v>
      </c>
      <c r="E122" s="401" t="s">
        <v>1333</v>
      </c>
      <c r="F122" s="402">
        <v>586</v>
      </c>
      <c r="G122" s="175">
        <v>1489</v>
      </c>
      <c r="H122" s="438"/>
      <c r="I122" s="175">
        <f t="shared" si="22"/>
        <v>0</v>
      </c>
      <c r="J122" s="175">
        <f t="shared" si="25"/>
        <v>0</v>
      </c>
      <c r="K122" s="175">
        <f t="shared" si="31"/>
        <v>0</v>
      </c>
      <c r="L122" s="175">
        <f t="shared" si="31"/>
        <v>0</v>
      </c>
      <c r="M122" s="403">
        <f t="shared" si="31"/>
        <v>0</v>
      </c>
      <c r="N122" s="403">
        <f t="shared" si="34"/>
        <v>0</v>
      </c>
      <c r="O122" s="403">
        <f t="shared" si="34"/>
        <v>0</v>
      </c>
      <c r="P122" s="403">
        <f t="shared" si="32"/>
        <v>1489</v>
      </c>
      <c r="Q122" s="403">
        <f t="shared" si="32"/>
        <v>0</v>
      </c>
      <c r="R122" s="992">
        <f t="shared" si="35"/>
        <v>0</v>
      </c>
      <c r="S122" s="992">
        <f t="shared" si="35"/>
        <v>0</v>
      </c>
      <c r="T122" s="992">
        <f t="shared" si="33"/>
        <v>0</v>
      </c>
      <c r="U122" s="404">
        <f t="shared" si="33"/>
        <v>0</v>
      </c>
    </row>
    <row r="123" spans="2:21">
      <c r="B123" s="957">
        <v>64</v>
      </c>
      <c r="C123" s="1043">
        <v>44988</v>
      </c>
      <c r="D123" s="1041" t="s">
        <v>579</v>
      </c>
      <c r="E123" s="401" t="s">
        <v>764</v>
      </c>
      <c r="F123" s="402">
        <v>586</v>
      </c>
      <c r="G123" s="175">
        <v>2989</v>
      </c>
      <c r="H123" s="438"/>
      <c r="I123" s="175">
        <f t="shared" si="22"/>
        <v>0</v>
      </c>
      <c r="J123" s="175">
        <f t="shared" si="25"/>
        <v>0</v>
      </c>
      <c r="K123" s="175">
        <f t="shared" si="31"/>
        <v>0</v>
      </c>
      <c r="L123" s="175">
        <f t="shared" si="31"/>
        <v>0</v>
      </c>
      <c r="M123" s="403">
        <f t="shared" si="31"/>
        <v>0</v>
      </c>
      <c r="N123" s="403">
        <f t="shared" si="34"/>
        <v>0</v>
      </c>
      <c r="O123" s="403">
        <f t="shared" si="34"/>
        <v>0</v>
      </c>
      <c r="P123" s="403">
        <f t="shared" si="32"/>
        <v>2989</v>
      </c>
      <c r="Q123" s="403">
        <f t="shared" si="32"/>
        <v>0</v>
      </c>
      <c r="R123" s="992">
        <f t="shared" si="35"/>
        <v>0</v>
      </c>
      <c r="S123" s="992">
        <f t="shared" si="35"/>
        <v>0</v>
      </c>
      <c r="T123" s="992">
        <f t="shared" si="33"/>
        <v>0</v>
      </c>
      <c r="U123" s="404">
        <f t="shared" si="33"/>
        <v>0</v>
      </c>
    </row>
    <row r="124" spans="2:21">
      <c r="B124" s="957">
        <v>201</v>
      </c>
      <c r="C124" s="1043">
        <v>45131</v>
      </c>
      <c r="D124" s="1041" t="s">
        <v>579</v>
      </c>
      <c r="E124" s="401" t="s">
        <v>1162</v>
      </c>
      <c r="F124" s="402">
        <v>92</v>
      </c>
      <c r="G124" s="175">
        <v>176</v>
      </c>
      <c r="H124" s="438"/>
      <c r="I124" s="175">
        <f t="shared" si="22"/>
        <v>0</v>
      </c>
      <c r="J124" s="175">
        <f t="shared" si="25"/>
        <v>0</v>
      </c>
      <c r="K124" s="175">
        <f t="shared" si="31"/>
        <v>176</v>
      </c>
      <c r="L124" s="175">
        <f t="shared" si="31"/>
        <v>0</v>
      </c>
      <c r="M124" s="403">
        <f t="shared" si="31"/>
        <v>0</v>
      </c>
      <c r="N124" s="403">
        <f t="shared" si="34"/>
        <v>0</v>
      </c>
      <c r="O124" s="403">
        <f t="shared" si="34"/>
        <v>0</v>
      </c>
      <c r="P124" s="403">
        <f t="shared" si="32"/>
        <v>0</v>
      </c>
      <c r="Q124" s="403">
        <f t="shared" si="32"/>
        <v>0</v>
      </c>
      <c r="R124" s="992">
        <f t="shared" si="35"/>
        <v>0</v>
      </c>
      <c r="S124" s="992">
        <f t="shared" si="35"/>
        <v>0</v>
      </c>
      <c r="T124" s="992">
        <f t="shared" si="33"/>
        <v>0</v>
      </c>
      <c r="U124" s="404">
        <f t="shared" si="33"/>
        <v>0</v>
      </c>
    </row>
    <row r="125" spans="2:21">
      <c r="B125" s="957">
        <v>11</v>
      </c>
      <c r="C125" s="1043">
        <v>44914</v>
      </c>
      <c r="D125" s="1041" t="s">
        <v>579</v>
      </c>
      <c r="E125" s="401" t="s">
        <v>597</v>
      </c>
      <c r="F125" s="402">
        <v>668</v>
      </c>
      <c r="G125" s="175">
        <v>240</v>
      </c>
      <c r="H125" s="438"/>
      <c r="I125" s="175">
        <f t="shared" si="22"/>
        <v>0</v>
      </c>
      <c r="J125" s="175">
        <f t="shared" si="25"/>
        <v>0</v>
      </c>
      <c r="K125" s="175">
        <f t="shared" si="31"/>
        <v>0</v>
      </c>
      <c r="L125" s="175">
        <f t="shared" si="31"/>
        <v>0</v>
      </c>
      <c r="M125" s="403">
        <f t="shared" si="31"/>
        <v>0</v>
      </c>
      <c r="N125" s="403">
        <f t="shared" si="34"/>
        <v>0</v>
      </c>
      <c r="O125" s="403">
        <f t="shared" si="34"/>
        <v>0</v>
      </c>
      <c r="P125" s="403">
        <f t="shared" si="32"/>
        <v>0</v>
      </c>
      <c r="Q125" s="403">
        <f t="shared" si="32"/>
        <v>0</v>
      </c>
      <c r="R125" s="992">
        <f t="shared" si="35"/>
        <v>240</v>
      </c>
      <c r="S125" s="992">
        <f t="shared" si="35"/>
        <v>0</v>
      </c>
      <c r="T125" s="992">
        <f t="shared" si="33"/>
        <v>0</v>
      </c>
      <c r="U125" s="404">
        <f t="shared" si="33"/>
        <v>0</v>
      </c>
    </row>
    <row r="126" spans="2:21">
      <c r="B126" s="957">
        <v>42</v>
      </c>
      <c r="C126" s="1043">
        <v>44970</v>
      </c>
      <c r="D126" s="1041" t="s">
        <v>579</v>
      </c>
      <c r="E126" s="401" t="s">
        <v>698</v>
      </c>
      <c r="F126" s="402">
        <v>586</v>
      </c>
      <c r="G126" s="175">
        <v>250</v>
      </c>
      <c r="H126" s="438"/>
      <c r="I126" s="175">
        <f t="shared" si="22"/>
        <v>0</v>
      </c>
      <c r="J126" s="175">
        <f t="shared" si="25"/>
        <v>0</v>
      </c>
      <c r="K126" s="175">
        <f t="shared" si="31"/>
        <v>0</v>
      </c>
      <c r="L126" s="175">
        <f t="shared" si="31"/>
        <v>0</v>
      </c>
      <c r="M126" s="403">
        <f t="shared" si="31"/>
        <v>0</v>
      </c>
      <c r="N126" s="403">
        <f t="shared" si="34"/>
        <v>0</v>
      </c>
      <c r="O126" s="403">
        <f t="shared" si="34"/>
        <v>0</v>
      </c>
      <c r="P126" s="403">
        <f t="shared" si="32"/>
        <v>250</v>
      </c>
      <c r="Q126" s="403">
        <f t="shared" si="32"/>
        <v>0</v>
      </c>
      <c r="R126" s="992">
        <f t="shared" si="35"/>
        <v>0</v>
      </c>
      <c r="S126" s="992">
        <f t="shared" si="35"/>
        <v>0</v>
      </c>
      <c r="T126" s="992">
        <f t="shared" si="33"/>
        <v>0</v>
      </c>
      <c r="U126" s="404">
        <f t="shared" si="33"/>
        <v>0</v>
      </c>
    </row>
    <row r="127" spans="2:21">
      <c r="B127" s="957">
        <v>73</v>
      </c>
      <c r="C127" s="1043">
        <v>44998</v>
      </c>
      <c r="D127" s="1041" t="s">
        <v>579</v>
      </c>
      <c r="E127" s="401" t="s">
        <v>784</v>
      </c>
      <c r="F127" s="402">
        <v>586</v>
      </c>
      <c r="G127" s="175">
        <v>1100</v>
      </c>
      <c r="H127" s="438"/>
      <c r="I127" s="175">
        <f t="shared" si="22"/>
        <v>0</v>
      </c>
      <c r="J127" s="175">
        <f t="shared" si="25"/>
        <v>0</v>
      </c>
      <c r="K127" s="175">
        <f t="shared" si="31"/>
        <v>0</v>
      </c>
      <c r="L127" s="175">
        <f t="shared" si="31"/>
        <v>0</v>
      </c>
      <c r="M127" s="403">
        <f t="shared" si="31"/>
        <v>0</v>
      </c>
      <c r="N127" s="403">
        <f t="shared" si="34"/>
        <v>0</v>
      </c>
      <c r="O127" s="403">
        <f t="shared" si="34"/>
        <v>0</v>
      </c>
      <c r="P127" s="403">
        <f t="shared" si="32"/>
        <v>1100</v>
      </c>
      <c r="Q127" s="403">
        <f t="shared" si="32"/>
        <v>0</v>
      </c>
      <c r="R127" s="992">
        <f t="shared" si="35"/>
        <v>0</v>
      </c>
      <c r="S127" s="992">
        <f t="shared" si="35"/>
        <v>0</v>
      </c>
      <c r="T127" s="992">
        <f t="shared" si="33"/>
        <v>0</v>
      </c>
      <c r="U127" s="404">
        <f t="shared" si="33"/>
        <v>0</v>
      </c>
    </row>
    <row r="128" spans="2:21">
      <c r="B128" s="957">
        <v>74</v>
      </c>
      <c r="C128" s="1043">
        <v>44998</v>
      </c>
      <c r="D128" s="1041" t="s">
        <v>579</v>
      </c>
      <c r="E128" s="401" t="s">
        <v>784</v>
      </c>
      <c r="F128" s="402">
        <v>586</v>
      </c>
      <c r="G128" s="175">
        <v>135</v>
      </c>
      <c r="H128" s="438"/>
      <c r="I128" s="175">
        <f t="shared" si="22"/>
        <v>0</v>
      </c>
      <c r="J128" s="175">
        <f t="shared" si="25"/>
        <v>0</v>
      </c>
      <c r="K128" s="175">
        <f t="shared" si="31"/>
        <v>0</v>
      </c>
      <c r="L128" s="175">
        <f t="shared" si="31"/>
        <v>0</v>
      </c>
      <c r="M128" s="403">
        <f t="shared" si="31"/>
        <v>0</v>
      </c>
      <c r="N128" s="403">
        <f t="shared" si="34"/>
        <v>0</v>
      </c>
      <c r="O128" s="403">
        <f t="shared" si="34"/>
        <v>0</v>
      </c>
      <c r="P128" s="403">
        <f t="shared" si="32"/>
        <v>135</v>
      </c>
      <c r="Q128" s="403">
        <f t="shared" si="32"/>
        <v>0</v>
      </c>
      <c r="R128" s="992">
        <f t="shared" si="35"/>
        <v>0</v>
      </c>
      <c r="S128" s="992">
        <f t="shared" si="35"/>
        <v>0</v>
      </c>
      <c r="T128" s="992">
        <f t="shared" si="33"/>
        <v>0</v>
      </c>
      <c r="U128" s="404">
        <f t="shared" si="33"/>
        <v>0</v>
      </c>
    </row>
    <row r="129" spans="2:21">
      <c r="B129" s="957">
        <v>342</v>
      </c>
      <c r="C129" s="1043">
        <v>45233</v>
      </c>
      <c r="D129" s="1041" t="s">
        <v>579</v>
      </c>
      <c r="E129" s="401" t="s">
        <v>1576</v>
      </c>
      <c r="F129" s="402">
        <v>586</v>
      </c>
      <c r="G129" s="175">
        <v>2000</v>
      </c>
      <c r="H129" s="438"/>
      <c r="I129" s="175">
        <f t="shared" si="22"/>
        <v>0</v>
      </c>
      <c r="J129" s="175">
        <f t="shared" si="25"/>
        <v>0</v>
      </c>
      <c r="K129" s="175">
        <f t="shared" si="31"/>
        <v>0</v>
      </c>
      <c r="L129" s="175">
        <f t="shared" si="31"/>
        <v>0</v>
      </c>
      <c r="M129" s="403">
        <f t="shared" si="31"/>
        <v>0</v>
      </c>
      <c r="N129" s="403">
        <f t="shared" si="34"/>
        <v>0</v>
      </c>
      <c r="O129" s="403">
        <f t="shared" si="34"/>
        <v>0</v>
      </c>
      <c r="P129" s="403">
        <f t="shared" si="32"/>
        <v>2000</v>
      </c>
      <c r="Q129" s="403">
        <f t="shared" si="32"/>
        <v>0</v>
      </c>
      <c r="R129" s="992">
        <f t="shared" si="35"/>
        <v>0</v>
      </c>
      <c r="S129" s="992">
        <f t="shared" si="35"/>
        <v>0</v>
      </c>
      <c r="T129" s="992">
        <f t="shared" si="33"/>
        <v>0</v>
      </c>
      <c r="U129" s="404">
        <f t="shared" si="33"/>
        <v>0</v>
      </c>
    </row>
    <row r="130" spans="2:21">
      <c r="B130" s="957">
        <v>346</v>
      </c>
      <c r="C130" s="1043">
        <v>45237</v>
      </c>
      <c r="D130" s="1041" t="s">
        <v>579</v>
      </c>
      <c r="E130" s="401" t="s">
        <v>1600</v>
      </c>
      <c r="F130" s="402">
        <v>586</v>
      </c>
      <c r="G130" s="175">
        <v>300</v>
      </c>
      <c r="H130" s="438"/>
      <c r="I130" s="175">
        <f t="shared" si="22"/>
        <v>0</v>
      </c>
      <c r="J130" s="175">
        <f t="shared" si="25"/>
        <v>0</v>
      </c>
      <c r="K130" s="175">
        <f t="shared" si="31"/>
        <v>0</v>
      </c>
      <c r="L130" s="175">
        <f t="shared" si="31"/>
        <v>0</v>
      </c>
      <c r="M130" s="403">
        <f t="shared" si="31"/>
        <v>0</v>
      </c>
      <c r="N130" s="403">
        <f t="shared" si="34"/>
        <v>0</v>
      </c>
      <c r="O130" s="403">
        <f t="shared" si="34"/>
        <v>0</v>
      </c>
      <c r="P130" s="403">
        <f t="shared" si="32"/>
        <v>300</v>
      </c>
      <c r="Q130" s="403">
        <f t="shared" si="32"/>
        <v>0</v>
      </c>
      <c r="R130" s="992">
        <f t="shared" si="35"/>
        <v>0</v>
      </c>
      <c r="S130" s="992">
        <f t="shared" si="35"/>
        <v>0</v>
      </c>
      <c r="T130" s="992">
        <f t="shared" si="33"/>
        <v>0</v>
      </c>
      <c r="U130" s="404">
        <f t="shared" si="33"/>
        <v>0</v>
      </c>
    </row>
    <row r="131" spans="2:21">
      <c r="B131" s="957">
        <v>50</v>
      </c>
      <c r="C131" s="1043">
        <v>44971</v>
      </c>
      <c r="D131" s="1041" t="s">
        <v>579</v>
      </c>
      <c r="E131" s="401" t="s">
        <v>702</v>
      </c>
      <c r="F131" s="402">
        <v>586</v>
      </c>
      <c r="G131" s="175">
        <v>200</v>
      </c>
      <c r="H131" s="438"/>
      <c r="I131" s="175">
        <f t="shared" si="22"/>
        <v>0</v>
      </c>
      <c r="J131" s="175">
        <f t="shared" si="25"/>
        <v>0</v>
      </c>
      <c r="K131" s="175">
        <f t="shared" si="31"/>
        <v>0</v>
      </c>
      <c r="L131" s="175">
        <f t="shared" si="31"/>
        <v>0</v>
      </c>
      <c r="M131" s="403">
        <f t="shared" si="31"/>
        <v>0</v>
      </c>
      <c r="N131" s="403">
        <f t="shared" si="34"/>
        <v>0</v>
      </c>
      <c r="O131" s="403">
        <f t="shared" si="34"/>
        <v>0</v>
      </c>
      <c r="P131" s="403">
        <f t="shared" si="32"/>
        <v>200</v>
      </c>
      <c r="Q131" s="403">
        <f t="shared" si="32"/>
        <v>0</v>
      </c>
      <c r="R131" s="992">
        <f t="shared" si="35"/>
        <v>0</v>
      </c>
      <c r="S131" s="992">
        <f t="shared" si="35"/>
        <v>0</v>
      </c>
      <c r="T131" s="992">
        <f t="shared" si="33"/>
        <v>0</v>
      </c>
      <c r="U131" s="404">
        <f t="shared" si="33"/>
        <v>0</v>
      </c>
    </row>
    <row r="132" spans="2:21">
      <c r="B132" s="957">
        <v>305</v>
      </c>
      <c r="C132" s="1043">
        <v>45208</v>
      </c>
      <c r="D132" s="1041" t="s">
        <v>579</v>
      </c>
      <c r="E132" s="401" t="s">
        <v>1445</v>
      </c>
      <c r="F132" s="402">
        <v>586</v>
      </c>
      <c r="G132" s="175">
        <v>2889</v>
      </c>
      <c r="H132" s="438"/>
      <c r="I132" s="175">
        <f t="shared" si="22"/>
        <v>0</v>
      </c>
      <c r="J132" s="175">
        <f t="shared" si="25"/>
        <v>0</v>
      </c>
      <c r="K132" s="175">
        <f t="shared" si="31"/>
        <v>0</v>
      </c>
      <c r="L132" s="175">
        <f t="shared" si="31"/>
        <v>0</v>
      </c>
      <c r="M132" s="403">
        <f t="shared" si="31"/>
        <v>0</v>
      </c>
      <c r="N132" s="403">
        <f t="shared" si="34"/>
        <v>0</v>
      </c>
      <c r="O132" s="403">
        <f t="shared" si="34"/>
        <v>0</v>
      </c>
      <c r="P132" s="403">
        <f t="shared" si="32"/>
        <v>2889</v>
      </c>
      <c r="Q132" s="403">
        <f t="shared" si="32"/>
        <v>0</v>
      </c>
      <c r="R132" s="992">
        <f t="shared" si="35"/>
        <v>0</v>
      </c>
      <c r="S132" s="992">
        <f t="shared" si="35"/>
        <v>0</v>
      </c>
      <c r="T132" s="992">
        <f t="shared" si="33"/>
        <v>0</v>
      </c>
      <c r="U132" s="404">
        <f t="shared" si="33"/>
        <v>0</v>
      </c>
    </row>
    <row r="133" spans="2:21">
      <c r="B133" s="957">
        <v>40</v>
      </c>
      <c r="C133" s="1043">
        <v>44963</v>
      </c>
      <c r="D133" s="1041" t="s">
        <v>621</v>
      </c>
      <c r="E133" s="401" t="s">
        <v>679</v>
      </c>
      <c r="F133" s="402">
        <v>92</v>
      </c>
      <c r="G133" s="175">
        <v>1.0900000000000001</v>
      </c>
      <c r="H133" s="438"/>
      <c r="I133" s="175">
        <f t="shared" si="22"/>
        <v>0</v>
      </c>
      <c r="J133" s="175">
        <f t="shared" si="25"/>
        <v>0</v>
      </c>
      <c r="K133" s="175">
        <f t="shared" si="31"/>
        <v>1.0900000000000001</v>
      </c>
      <c r="L133" s="175">
        <f t="shared" si="31"/>
        <v>0</v>
      </c>
      <c r="M133" s="403">
        <f t="shared" si="31"/>
        <v>0</v>
      </c>
      <c r="N133" s="403">
        <f t="shared" si="34"/>
        <v>0</v>
      </c>
      <c r="O133" s="403">
        <f t="shared" si="34"/>
        <v>0</v>
      </c>
      <c r="P133" s="403">
        <f t="shared" si="32"/>
        <v>0</v>
      </c>
      <c r="Q133" s="403">
        <f t="shared" si="32"/>
        <v>0</v>
      </c>
      <c r="R133" s="992">
        <f t="shared" si="35"/>
        <v>0</v>
      </c>
      <c r="S133" s="992">
        <f t="shared" si="35"/>
        <v>0</v>
      </c>
      <c r="T133" s="992">
        <f t="shared" si="33"/>
        <v>0</v>
      </c>
      <c r="U133" s="404">
        <f t="shared" si="33"/>
        <v>0</v>
      </c>
    </row>
    <row r="134" spans="2:21">
      <c r="B134" s="957">
        <v>203</v>
      </c>
      <c r="C134" s="1043">
        <v>45135</v>
      </c>
      <c r="D134" s="1041" t="s">
        <v>579</v>
      </c>
      <c r="E134" s="401" t="s">
        <v>1174</v>
      </c>
      <c r="F134" s="402">
        <v>586</v>
      </c>
      <c r="G134" s="175">
        <v>300</v>
      </c>
      <c r="H134" s="438"/>
      <c r="I134" s="175">
        <f t="shared" si="22"/>
        <v>0</v>
      </c>
      <c r="J134" s="175">
        <f t="shared" si="25"/>
        <v>0</v>
      </c>
      <c r="K134" s="175">
        <f t="shared" si="31"/>
        <v>0</v>
      </c>
      <c r="L134" s="175">
        <f t="shared" si="31"/>
        <v>0</v>
      </c>
      <c r="M134" s="403">
        <f t="shared" si="31"/>
        <v>0</v>
      </c>
      <c r="N134" s="403">
        <f t="shared" si="34"/>
        <v>0</v>
      </c>
      <c r="O134" s="403">
        <f t="shared" si="34"/>
        <v>0</v>
      </c>
      <c r="P134" s="403">
        <f t="shared" si="32"/>
        <v>300</v>
      </c>
      <c r="Q134" s="403">
        <f t="shared" si="32"/>
        <v>0</v>
      </c>
      <c r="R134" s="992">
        <f t="shared" si="35"/>
        <v>0</v>
      </c>
      <c r="S134" s="992">
        <f t="shared" si="35"/>
        <v>0</v>
      </c>
      <c r="T134" s="992">
        <f t="shared" si="33"/>
        <v>0</v>
      </c>
      <c r="U134" s="404">
        <f t="shared" si="33"/>
        <v>0</v>
      </c>
    </row>
    <row r="135" spans="2:21">
      <c r="B135" s="957">
        <v>319</v>
      </c>
      <c r="C135" s="1043">
        <v>45216</v>
      </c>
      <c r="D135" s="1041" t="s">
        <v>575</v>
      </c>
      <c r="E135" s="401" t="s">
        <v>1492</v>
      </c>
      <c r="F135" s="402">
        <v>586</v>
      </c>
      <c r="G135" s="175">
        <v>1539</v>
      </c>
      <c r="H135" s="438"/>
      <c r="I135" s="175">
        <f t="shared" si="22"/>
        <v>0</v>
      </c>
      <c r="J135" s="175">
        <f t="shared" si="25"/>
        <v>0</v>
      </c>
      <c r="K135" s="175">
        <f t="shared" si="31"/>
        <v>0</v>
      </c>
      <c r="L135" s="175">
        <f t="shared" si="31"/>
        <v>0</v>
      </c>
      <c r="M135" s="403">
        <f t="shared" si="31"/>
        <v>0</v>
      </c>
      <c r="N135" s="403">
        <f t="shared" si="34"/>
        <v>0</v>
      </c>
      <c r="O135" s="403">
        <f t="shared" si="34"/>
        <v>0</v>
      </c>
      <c r="P135" s="403">
        <f t="shared" si="32"/>
        <v>1539</v>
      </c>
      <c r="Q135" s="403">
        <f t="shared" si="32"/>
        <v>0</v>
      </c>
      <c r="R135" s="992">
        <f t="shared" si="35"/>
        <v>0</v>
      </c>
      <c r="S135" s="992">
        <f t="shared" si="35"/>
        <v>0</v>
      </c>
      <c r="T135" s="992">
        <f t="shared" si="33"/>
        <v>0</v>
      </c>
      <c r="U135" s="404">
        <f t="shared" si="33"/>
        <v>0</v>
      </c>
    </row>
    <row r="136" spans="2:21">
      <c r="B136" s="957">
        <v>320</v>
      </c>
      <c r="C136" s="1043">
        <v>45216</v>
      </c>
      <c r="D136" s="1041" t="s">
        <v>575</v>
      </c>
      <c r="E136" s="401" t="s">
        <v>1492</v>
      </c>
      <c r="F136" s="402">
        <v>586</v>
      </c>
      <c r="G136" s="175">
        <v>2000</v>
      </c>
      <c r="H136" s="438"/>
      <c r="I136" s="175">
        <f t="shared" si="22"/>
        <v>0</v>
      </c>
      <c r="J136" s="175">
        <f t="shared" si="25"/>
        <v>0</v>
      </c>
      <c r="K136" s="175">
        <f t="shared" si="31"/>
        <v>0</v>
      </c>
      <c r="L136" s="175">
        <f t="shared" si="31"/>
        <v>0</v>
      </c>
      <c r="M136" s="403">
        <f t="shared" si="31"/>
        <v>0</v>
      </c>
      <c r="N136" s="403">
        <f t="shared" si="34"/>
        <v>0</v>
      </c>
      <c r="O136" s="403">
        <f t="shared" si="34"/>
        <v>0</v>
      </c>
      <c r="P136" s="403">
        <f t="shared" si="32"/>
        <v>2000</v>
      </c>
      <c r="Q136" s="403">
        <f t="shared" si="32"/>
        <v>0</v>
      </c>
      <c r="R136" s="992">
        <f t="shared" si="35"/>
        <v>0</v>
      </c>
      <c r="S136" s="992">
        <f t="shared" si="35"/>
        <v>0</v>
      </c>
      <c r="T136" s="992">
        <f t="shared" si="33"/>
        <v>0</v>
      </c>
      <c r="U136" s="404">
        <f t="shared" si="33"/>
        <v>0</v>
      </c>
    </row>
    <row r="137" spans="2:21">
      <c r="B137" s="957">
        <v>13</v>
      </c>
      <c r="C137" s="1043">
        <v>44916</v>
      </c>
      <c r="D137" s="1041" t="s">
        <v>573</v>
      </c>
      <c r="E137" s="401" t="s">
        <v>601</v>
      </c>
      <c r="F137" s="402">
        <v>586</v>
      </c>
      <c r="G137" s="175">
        <v>300</v>
      </c>
      <c r="H137" s="438"/>
      <c r="I137" s="175">
        <f t="shared" si="22"/>
        <v>0</v>
      </c>
      <c r="J137" s="175">
        <f t="shared" si="25"/>
        <v>0</v>
      </c>
      <c r="K137" s="175">
        <f t="shared" ref="K137:M156" si="36">IF(K$7-$F137=0,$G137,0)</f>
        <v>0</v>
      </c>
      <c r="L137" s="175">
        <f t="shared" si="36"/>
        <v>0</v>
      </c>
      <c r="M137" s="403">
        <f t="shared" si="36"/>
        <v>0</v>
      </c>
      <c r="N137" s="403">
        <f t="shared" si="34"/>
        <v>0</v>
      </c>
      <c r="O137" s="403">
        <f t="shared" si="34"/>
        <v>0</v>
      </c>
      <c r="P137" s="403">
        <f t="shared" ref="P137:Q156" si="37">IF(P$7-$F137=0,$G137,0)</f>
        <v>300</v>
      </c>
      <c r="Q137" s="403">
        <f t="shared" si="37"/>
        <v>0</v>
      </c>
      <c r="R137" s="992">
        <f t="shared" si="35"/>
        <v>0</v>
      </c>
      <c r="S137" s="992">
        <f t="shared" si="35"/>
        <v>0</v>
      </c>
      <c r="T137" s="992">
        <f t="shared" ref="T137:U156" si="38">IF(T$7-$F137=0,$G137,0)</f>
        <v>0</v>
      </c>
      <c r="U137" s="404">
        <f t="shared" si="38"/>
        <v>0</v>
      </c>
    </row>
    <row r="138" spans="2:21">
      <c r="B138" s="957">
        <v>102</v>
      </c>
      <c r="C138" s="1043">
        <v>45020</v>
      </c>
      <c r="D138" s="1041" t="s">
        <v>579</v>
      </c>
      <c r="E138" s="401" t="s">
        <v>860</v>
      </c>
      <c r="F138" s="402">
        <v>586</v>
      </c>
      <c r="G138" s="175">
        <v>69</v>
      </c>
      <c r="H138" s="438"/>
      <c r="I138" s="175">
        <f t="shared" si="22"/>
        <v>0</v>
      </c>
      <c r="J138" s="175">
        <f t="shared" si="25"/>
        <v>0</v>
      </c>
      <c r="K138" s="175">
        <f t="shared" si="36"/>
        <v>0</v>
      </c>
      <c r="L138" s="175">
        <f t="shared" si="36"/>
        <v>0</v>
      </c>
      <c r="M138" s="403">
        <f t="shared" si="36"/>
        <v>0</v>
      </c>
      <c r="N138" s="403">
        <f t="shared" si="34"/>
        <v>0</v>
      </c>
      <c r="O138" s="403">
        <f t="shared" si="34"/>
        <v>0</v>
      </c>
      <c r="P138" s="403">
        <f t="shared" si="37"/>
        <v>69</v>
      </c>
      <c r="Q138" s="403">
        <f t="shared" si="37"/>
        <v>0</v>
      </c>
      <c r="R138" s="992">
        <f t="shared" si="35"/>
        <v>0</v>
      </c>
      <c r="S138" s="992">
        <f t="shared" si="35"/>
        <v>0</v>
      </c>
      <c r="T138" s="992">
        <f t="shared" si="38"/>
        <v>0</v>
      </c>
      <c r="U138" s="404">
        <f t="shared" si="38"/>
        <v>0</v>
      </c>
    </row>
    <row r="139" spans="2:21">
      <c r="B139" s="957">
        <v>169</v>
      </c>
      <c r="C139" s="1043">
        <v>45104</v>
      </c>
      <c r="D139" s="1041" t="s">
        <v>579</v>
      </c>
      <c r="E139" s="401" t="s">
        <v>1087</v>
      </c>
      <c r="F139" s="402">
        <v>586</v>
      </c>
      <c r="G139" s="175">
        <v>289</v>
      </c>
      <c r="H139" s="438"/>
      <c r="I139" s="175">
        <f t="shared" si="22"/>
        <v>0</v>
      </c>
      <c r="J139" s="175">
        <f t="shared" si="25"/>
        <v>0</v>
      </c>
      <c r="K139" s="175">
        <f t="shared" si="36"/>
        <v>0</v>
      </c>
      <c r="L139" s="175">
        <f t="shared" si="36"/>
        <v>0</v>
      </c>
      <c r="M139" s="403">
        <f t="shared" si="36"/>
        <v>0</v>
      </c>
      <c r="N139" s="403">
        <f t="shared" si="34"/>
        <v>0</v>
      </c>
      <c r="O139" s="403">
        <f t="shared" si="34"/>
        <v>0</v>
      </c>
      <c r="P139" s="403">
        <f t="shared" si="37"/>
        <v>289</v>
      </c>
      <c r="Q139" s="403">
        <f t="shared" si="37"/>
        <v>0</v>
      </c>
      <c r="R139" s="992">
        <f t="shared" si="35"/>
        <v>0</v>
      </c>
      <c r="S139" s="992">
        <f t="shared" si="35"/>
        <v>0</v>
      </c>
      <c r="T139" s="992">
        <f t="shared" si="38"/>
        <v>0</v>
      </c>
      <c r="U139" s="404">
        <f t="shared" si="38"/>
        <v>0</v>
      </c>
    </row>
    <row r="140" spans="2:21">
      <c r="B140" s="957">
        <v>298</v>
      </c>
      <c r="C140" s="1043">
        <v>45204</v>
      </c>
      <c r="D140" s="1041" t="s">
        <v>579</v>
      </c>
      <c r="E140" s="401" t="s">
        <v>1438</v>
      </c>
      <c r="F140" s="402">
        <v>735</v>
      </c>
      <c r="G140" s="175">
        <v>1124.76</v>
      </c>
      <c r="H140" s="438"/>
      <c r="I140" s="175">
        <f t="shared" si="22"/>
        <v>0</v>
      </c>
      <c r="J140" s="175">
        <f t="shared" si="25"/>
        <v>0</v>
      </c>
      <c r="K140" s="175">
        <f t="shared" si="36"/>
        <v>0</v>
      </c>
      <c r="L140" s="175">
        <f t="shared" si="36"/>
        <v>0</v>
      </c>
      <c r="M140" s="403">
        <f t="shared" si="36"/>
        <v>0</v>
      </c>
      <c r="N140" s="403">
        <f t="shared" si="34"/>
        <v>0</v>
      </c>
      <c r="O140" s="403">
        <f t="shared" si="34"/>
        <v>0</v>
      </c>
      <c r="P140" s="403">
        <f t="shared" si="37"/>
        <v>0</v>
      </c>
      <c r="Q140" s="403">
        <f t="shared" si="37"/>
        <v>0</v>
      </c>
      <c r="R140" s="992">
        <f t="shared" si="35"/>
        <v>0</v>
      </c>
      <c r="S140" s="992">
        <f t="shared" si="35"/>
        <v>0</v>
      </c>
      <c r="T140" s="992">
        <f t="shared" si="38"/>
        <v>0</v>
      </c>
      <c r="U140" s="404">
        <f t="shared" si="38"/>
        <v>1124.76</v>
      </c>
    </row>
    <row r="141" spans="2:21">
      <c r="B141" s="957">
        <v>49</v>
      </c>
      <c r="C141" s="1043">
        <v>44971</v>
      </c>
      <c r="D141" s="1041" t="s">
        <v>579</v>
      </c>
      <c r="E141" s="401" t="s">
        <v>703</v>
      </c>
      <c r="F141" s="402">
        <v>586</v>
      </c>
      <c r="G141" s="175">
        <v>1450</v>
      </c>
      <c r="H141" s="438"/>
      <c r="I141" s="175">
        <f t="shared" si="22"/>
        <v>0</v>
      </c>
      <c r="J141" s="175">
        <f t="shared" si="25"/>
        <v>0</v>
      </c>
      <c r="K141" s="175">
        <f t="shared" si="36"/>
        <v>0</v>
      </c>
      <c r="L141" s="175">
        <f t="shared" si="36"/>
        <v>0</v>
      </c>
      <c r="M141" s="403">
        <f t="shared" si="36"/>
        <v>0</v>
      </c>
      <c r="N141" s="403">
        <f t="shared" ref="N141:O160" si="39">IF(N$7-$F141=0,$G141,0)</f>
        <v>0</v>
      </c>
      <c r="O141" s="403">
        <f t="shared" si="39"/>
        <v>0</v>
      </c>
      <c r="P141" s="403">
        <f t="shared" si="37"/>
        <v>1450</v>
      </c>
      <c r="Q141" s="403">
        <f t="shared" si="37"/>
        <v>0</v>
      </c>
      <c r="R141" s="992">
        <f t="shared" ref="R141:S160" si="40">IF(R$7-$F141=0,$G141,0)</f>
        <v>0</v>
      </c>
      <c r="S141" s="992">
        <f t="shared" si="40"/>
        <v>0</v>
      </c>
      <c r="T141" s="992">
        <f t="shared" si="38"/>
        <v>0</v>
      </c>
      <c r="U141" s="404">
        <f t="shared" si="38"/>
        <v>0</v>
      </c>
    </row>
    <row r="142" spans="2:21">
      <c r="B142" s="957">
        <v>51</v>
      </c>
      <c r="C142" s="1043">
        <v>44972</v>
      </c>
      <c r="D142" s="1041" t="s">
        <v>579</v>
      </c>
      <c r="E142" s="401" t="s">
        <v>698</v>
      </c>
      <c r="F142" s="402">
        <v>586</v>
      </c>
      <c r="G142" s="175">
        <v>1850</v>
      </c>
      <c r="H142" s="438"/>
      <c r="I142" s="175">
        <f t="shared" si="22"/>
        <v>0</v>
      </c>
      <c r="J142" s="175">
        <f t="shared" si="25"/>
        <v>0</v>
      </c>
      <c r="K142" s="175">
        <f t="shared" si="36"/>
        <v>0</v>
      </c>
      <c r="L142" s="175">
        <f t="shared" si="36"/>
        <v>0</v>
      </c>
      <c r="M142" s="403">
        <f t="shared" si="36"/>
        <v>0</v>
      </c>
      <c r="N142" s="403">
        <f t="shared" si="39"/>
        <v>0</v>
      </c>
      <c r="O142" s="403">
        <f t="shared" si="39"/>
        <v>0</v>
      </c>
      <c r="P142" s="403">
        <f t="shared" si="37"/>
        <v>1850</v>
      </c>
      <c r="Q142" s="403">
        <f t="shared" si="37"/>
        <v>0</v>
      </c>
      <c r="R142" s="992">
        <f t="shared" si="40"/>
        <v>0</v>
      </c>
      <c r="S142" s="992">
        <f t="shared" si="40"/>
        <v>0</v>
      </c>
      <c r="T142" s="992">
        <f t="shared" si="38"/>
        <v>0</v>
      </c>
      <c r="U142" s="404">
        <f t="shared" si="38"/>
        <v>0</v>
      </c>
    </row>
    <row r="143" spans="2:21">
      <c r="B143" s="957">
        <v>343</v>
      </c>
      <c r="C143" s="1043">
        <v>45236</v>
      </c>
      <c r="D143" s="1041" t="s">
        <v>579</v>
      </c>
      <c r="E143" s="401" t="s">
        <v>1587</v>
      </c>
      <c r="F143" s="402">
        <v>586</v>
      </c>
      <c r="G143" s="175">
        <v>4500</v>
      </c>
      <c r="H143" s="438"/>
      <c r="I143" s="175">
        <f t="shared" si="22"/>
        <v>0</v>
      </c>
      <c r="J143" s="175">
        <f t="shared" si="25"/>
        <v>0</v>
      </c>
      <c r="K143" s="175">
        <f t="shared" si="36"/>
        <v>0</v>
      </c>
      <c r="L143" s="175">
        <f t="shared" si="36"/>
        <v>0</v>
      </c>
      <c r="M143" s="403">
        <f t="shared" si="36"/>
        <v>0</v>
      </c>
      <c r="N143" s="403">
        <f t="shared" si="39"/>
        <v>0</v>
      </c>
      <c r="O143" s="403">
        <f t="shared" si="39"/>
        <v>0</v>
      </c>
      <c r="P143" s="403">
        <f t="shared" si="37"/>
        <v>4500</v>
      </c>
      <c r="Q143" s="403">
        <f t="shared" si="37"/>
        <v>0</v>
      </c>
      <c r="R143" s="992">
        <f t="shared" si="40"/>
        <v>0</v>
      </c>
      <c r="S143" s="992">
        <f t="shared" si="40"/>
        <v>0</v>
      </c>
      <c r="T143" s="992">
        <f t="shared" si="38"/>
        <v>0</v>
      </c>
      <c r="U143" s="404">
        <f t="shared" si="38"/>
        <v>0</v>
      </c>
    </row>
    <row r="144" spans="2:21">
      <c r="B144" s="957">
        <v>77</v>
      </c>
      <c r="C144" s="1043">
        <v>44999</v>
      </c>
      <c r="D144" s="1041" t="s">
        <v>575</v>
      </c>
      <c r="E144" s="401" t="s">
        <v>790</v>
      </c>
      <c r="F144" s="402">
        <v>586</v>
      </c>
      <c r="G144" s="175">
        <v>250</v>
      </c>
      <c r="H144" s="438"/>
      <c r="I144" s="175">
        <f t="shared" si="22"/>
        <v>0</v>
      </c>
      <c r="J144" s="175">
        <f t="shared" si="25"/>
        <v>0</v>
      </c>
      <c r="K144" s="175">
        <f t="shared" si="36"/>
        <v>0</v>
      </c>
      <c r="L144" s="175">
        <f t="shared" si="36"/>
        <v>0</v>
      </c>
      <c r="M144" s="403">
        <f t="shared" si="36"/>
        <v>0</v>
      </c>
      <c r="N144" s="403">
        <f t="shared" si="39"/>
        <v>0</v>
      </c>
      <c r="O144" s="403">
        <f t="shared" si="39"/>
        <v>0</v>
      </c>
      <c r="P144" s="403">
        <f t="shared" si="37"/>
        <v>250</v>
      </c>
      <c r="Q144" s="403">
        <f t="shared" si="37"/>
        <v>0</v>
      </c>
      <c r="R144" s="992">
        <f t="shared" si="40"/>
        <v>0</v>
      </c>
      <c r="S144" s="992">
        <f t="shared" si="40"/>
        <v>0</v>
      </c>
      <c r="T144" s="992">
        <f t="shared" si="38"/>
        <v>0</v>
      </c>
      <c r="U144" s="404">
        <f t="shared" si="38"/>
        <v>0</v>
      </c>
    </row>
    <row r="145" spans="2:21">
      <c r="B145" s="957">
        <v>337</v>
      </c>
      <c r="C145" s="1043">
        <v>45229</v>
      </c>
      <c r="D145" s="1041" t="s">
        <v>579</v>
      </c>
      <c r="E145" s="401" t="s">
        <v>1550</v>
      </c>
      <c r="F145" s="402">
        <v>586</v>
      </c>
      <c r="G145" s="175">
        <v>4089</v>
      </c>
      <c r="H145" s="438"/>
      <c r="I145" s="175">
        <f t="shared" ref="I145:I208" si="41">IF(I$7-$F145=0,$G145,0)</f>
        <v>0</v>
      </c>
      <c r="J145" s="175">
        <f t="shared" si="25"/>
        <v>0</v>
      </c>
      <c r="K145" s="175">
        <f t="shared" si="36"/>
        <v>0</v>
      </c>
      <c r="L145" s="175">
        <f t="shared" si="36"/>
        <v>0</v>
      </c>
      <c r="M145" s="403">
        <f t="shared" si="36"/>
        <v>0</v>
      </c>
      <c r="N145" s="403">
        <f t="shared" si="39"/>
        <v>0</v>
      </c>
      <c r="O145" s="403">
        <f t="shared" si="39"/>
        <v>0</v>
      </c>
      <c r="P145" s="403">
        <f t="shared" si="37"/>
        <v>4089</v>
      </c>
      <c r="Q145" s="403">
        <f t="shared" si="37"/>
        <v>0</v>
      </c>
      <c r="R145" s="992">
        <f t="shared" si="40"/>
        <v>0</v>
      </c>
      <c r="S145" s="992">
        <f t="shared" si="40"/>
        <v>0</v>
      </c>
      <c r="T145" s="992">
        <f t="shared" si="38"/>
        <v>0</v>
      </c>
      <c r="U145" s="404">
        <f t="shared" si="38"/>
        <v>0</v>
      </c>
    </row>
    <row r="146" spans="2:21">
      <c r="B146" s="957">
        <v>177</v>
      </c>
      <c r="C146" s="1043">
        <v>45114</v>
      </c>
      <c r="D146" s="1041" t="s">
        <v>579</v>
      </c>
      <c r="E146" s="401" t="s">
        <v>1111</v>
      </c>
      <c r="F146" s="402">
        <v>586</v>
      </c>
      <c r="G146" s="175">
        <v>289</v>
      </c>
      <c r="H146" s="438"/>
      <c r="I146" s="175">
        <f t="shared" si="41"/>
        <v>0</v>
      </c>
      <c r="J146" s="175">
        <f t="shared" si="25"/>
        <v>0</v>
      </c>
      <c r="K146" s="175">
        <f t="shared" si="36"/>
        <v>0</v>
      </c>
      <c r="L146" s="175">
        <f t="shared" si="36"/>
        <v>0</v>
      </c>
      <c r="M146" s="403">
        <f t="shared" si="36"/>
        <v>0</v>
      </c>
      <c r="N146" s="403">
        <f t="shared" si="39"/>
        <v>0</v>
      </c>
      <c r="O146" s="403">
        <f t="shared" si="39"/>
        <v>0</v>
      </c>
      <c r="P146" s="403">
        <f t="shared" si="37"/>
        <v>289</v>
      </c>
      <c r="Q146" s="403">
        <f t="shared" si="37"/>
        <v>0</v>
      </c>
      <c r="R146" s="992">
        <f t="shared" si="40"/>
        <v>0</v>
      </c>
      <c r="S146" s="992">
        <f t="shared" si="40"/>
        <v>0</v>
      </c>
      <c r="T146" s="992">
        <f t="shared" si="38"/>
        <v>0</v>
      </c>
      <c r="U146" s="404">
        <f t="shared" si="38"/>
        <v>0</v>
      </c>
    </row>
    <row r="147" spans="2:21">
      <c r="B147" s="957">
        <v>364</v>
      </c>
      <c r="C147" s="1043">
        <v>45257</v>
      </c>
      <c r="D147" s="1041" t="s">
        <v>579</v>
      </c>
      <c r="E147" s="401" t="s">
        <v>1674</v>
      </c>
      <c r="F147" s="402">
        <v>586</v>
      </c>
      <c r="G147" s="175">
        <v>1700</v>
      </c>
      <c r="H147" s="438"/>
      <c r="I147" s="175">
        <f t="shared" si="41"/>
        <v>0</v>
      </c>
      <c r="J147" s="175">
        <f t="shared" si="25"/>
        <v>0</v>
      </c>
      <c r="K147" s="175">
        <f t="shared" si="36"/>
        <v>0</v>
      </c>
      <c r="L147" s="175">
        <f t="shared" si="36"/>
        <v>0</v>
      </c>
      <c r="M147" s="403">
        <f t="shared" si="36"/>
        <v>0</v>
      </c>
      <c r="N147" s="403">
        <f t="shared" si="39"/>
        <v>0</v>
      </c>
      <c r="O147" s="403">
        <f t="shared" si="39"/>
        <v>0</v>
      </c>
      <c r="P147" s="403">
        <f t="shared" si="37"/>
        <v>1700</v>
      </c>
      <c r="Q147" s="403">
        <f t="shared" si="37"/>
        <v>0</v>
      </c>
      <c r="R147" s="992">
        <f t="shared" si="40"/>
        <v>0</v>
      </c>
      <c r="S147" s="992">
        <f t="shared" si="40"/>
        <v>0</v>
      </c>
      <c r="T147" s="992">
        <f t="shared" si="38"/>
        <v>0</v>
      </c>
      <c r="U147" s="404">
        <f t="shared" si="38"/>
        <v>0</v>
      </c>
    </row>
    <row r="148" spans="2:21">
      <c r="B148" s="957">
        <v>306</v>
      </c>
      <c r="C148" s="1043">
        <v>45210</v>
      </c>
      <c r="D148" s="1041" t="s">
        <v>579</v>
      </c>
      <c r="E148" s="401" t="s">
        <v>1461</v>
      </c>
      <c r="F148" s="402">
        <v>586</v>
      </c>
      <c r="G148" s="175">
        <v>300</v>
      </c>
      <c r="H148" s="438"/>
      <c r="I148" s="175">
        <f t="shared" si="41"/>
        <v>0</v>
      </c>
      <c r="J148" s="175">
        <f t="shared" si="25"/>
        <v>0</v>
      </c>
      <c r="K148" s="175">
        <f t="shared" si="36"/>
        <v>0</v>
      </c>
      <c r="L148" s="175">
        <f t="shared" si="36"/>
        <v>0</v>
      </c>
      <c r="M148" s="403">
        <f t="shared" si="36"/>
        <v>0</v>
      </c>
      <c r="N148" s="403">
        <f t="shared" si="39"/>
        <v>0</v>
      </c>
      <c r="O148" s="403">
        <f t="shared" si="39"/>
        <v>0</v>
      </c>
      <c r="P148" s="403">
        <f t="shared" si="37"/>
        <v>300</v>
      </c>
      <c r="Q148" s="403">
        <f t="shared" si="37"/>
        <v>0</v>
      </c>
      <c r="R148" s="992">
        <f t="shared" si="40"/>
        <v>0</v>
      </c>
      <c r="S148" s="992">
        <f t="shared" si="40"/>
        <v>0</v>
      </c>
      <c r="T148" s="992">
        <f t="shared" si="38"/>
        <v>0</v>
      </c>
      <c r="U148" s="404">
        <f t="shared" si="38"/>
        <v>0</v>
      </c>
    </row>
    <row r="149" spans="2:21">
      <c r="B149" s="957">
        <v>323</v>
      </c>
      <c r="C149" s="1043">
        <v>45217</v>
      </c>
      <c r="D149" s="1041" t="s">
        <v>579</v>
      </c>
      <c r="E149" s="401" t="s">
        <v>1461</v>
      </c>
      <c r="F149" s="402">
        <v>586</v>
      </c>
      <c r="G149" s="175">
        <v>2000</v>
      </c>
      <c r="H149" s="438"/>
      <c r="I149" s="175">
        <f t="shared" si="41"/>
        <v>0</v>
      </c>
      <c r="J149" s="175">
        <f t="shared" ref="J149:J212" si="42">IF(J$7-$F149=0,$G149,0)</f>
        <v>0</v>
      </c>
      <c r="K149" s="175">
        <f t="shared" si="36"/>
        <v>0</v>
      </c>
      <c r="L149" s="175">
        <f t="shared" si="36"/>
        <v>0</v>
      </c>
      <c r="M149" s="403">
        <f t="shared" si="36"/>
        <v>0</v>
      </c>
      <c r="N149" s="403">
        <f t="shared" si="39"/>
        <v>0</v>
      </c>
      <c r="O149" s="403">
        <f t="shared" si="39"/>
        <v>0</v>
      </c>
      <c r="P149" s="403">
        <f t="shared" si="37"/>
        <v>2000</v>
      </c>
      <c r="Q149" s="403">
        <f t="shared" si="37"/>
        <v>0</v>
      </c>
      <c r="R149" s="992">
        <f t="shared" si="40"/>
        <v>0</v>
      </c>
      <c r="S149" s="992">
        <f t="shared" si="40"/>
        <v>0</v>
      </c>
      <c r="T149" s="992">
        <f t="shared" si="38"/>
        <v>0</v>
      </c>
      <c r="U149" s="404">
        <f t="shared" si="38"/>
        <v>0</v>
      </c>
    </row>
    <row r="150" spans="2:21">
      <c r="B150" s="957">
        <v>81</v>
      </c>
      <c r="C150" s="1043">
        <v>45001</v>
      </c>
      <c r="D150" s="1041" t="s">
        <v>579</v>
      </c>
      <c r="E150" s="401" t="s">
        <v>802</v>
      </c>
      <c r="F150" s="402">
        <v>586</v>
      </c>
      <c r="G150" s="175">
        <v>3989</v>
      </c>
      <c r="H150" s="438"/>
      <c r="I150" s="175">
        <f t="shared" si="41"/>
        <v>0</v>
      </c>
      <c r="J150" s="175">
        <f t="shared" si="42"/>
        <v>0</v>
      </c>
      <c r="K150" s="175">
        <f t="shared" si="36"/>
        <v>0</v>
      </c>
      <c r="L150" s="175">
        <f t="shared" si="36"/>
        <v>0</v>
      </c>
      <c r="M150" s="403">
        <f t="shared" si="36"/>
        <v>0</v>
      </c>
      <c r="N150" s="403">
        <f t="shared" si="39"/>
        <v>0</v>
      </c>
      <c r="O150" s="403">
        <f t="shared" si="39"/>
        <v>0</v>
      </c>
      <c r="P150" s="403">
        <f t="shared" si="37"/>
        <v>3989</v>
      </c>
      <c r="Q150" s="403">
        <f t="shared" si="37"/>
        <v>0</v>
      </c>
      <c r="R150" s="992">
        <f t="shared" si="40"/>
        <v>0</v>
      </c>
      <c r="S150" s="992">
        <f t="shared" si="40"/>
        <v>0</v>
      </c>
      <c r="T150" s="992">
        <f t="shared" si="38"/>
        <v>0</v>
      </c>
      <c r="U150" s="404">
        <f t="shared" si="38"/>
        <v>0</v>
      </c>
    </row>
    <row r="151" spans="2:21">
      <c r="B151" s="957">
        <v>14</v>
      </c>
      <c r="C151" s="1043">
        <v>44916</v>
      </c>
      <c r="D151" s="1041" t="s">
        <v>573</v>
      </c>
      <c r="E151" s="401" t="s">
        <v>601</v>
      </c>
      <c r="F151" s="402">
        <v>586</v>
      </c>
      <c r="G151" s="175">
        <v>400</v>
      </c>
      <c r="H151" s="438"/>
      <c r="I151" s="175">
        <f t="shared" si="41"/>
        <v>0</v>
      </c>
      <c r="J151" s="175">
        <f t="shared" si="42"/>
        <v>0</v>
      </c>
      <c r="K151" s="175">
        <f t="shared" si="36"/>
        <v>0</v>
      </c>
      <c r="L151" s="175">
        <f t="shared" si="36"/>
        <v>0</v>
      </c>
      <c r="M151" s="403">
        <f t="shared" si="36"/>
        <v>0</v>
      </c>
      <c r="N151" s="403">
        <f t="shared" si="39"/>
        <v>0</v>
      </c>
      <c r="O151" s="403">
        <f t="shared" si="39"/>
        <v>0</v>
      </c>
      <c r="P151" s="403">
        <f t="shared" si="37"/>
        <v>400</v>
      </c>
      <c r="Q151" s="403">
        <f t="shared" si="37"/>
        <v>0</v>
      </c>
      <c r="R151" s="992">
        <f t="shared" si="40"/>
        <v>0</v>
      </c>
      <c r="S151" s="992">
        <f t="shared" si="40"/>
        <v>0</v>
      </c>
      <c r="T151" s="992">
        <f t="shared" si="38"/>
        <v>0</v>
      </c>
      <c r="U151" s="404">
        <f t="shared" si="38"/>
        <v>0</v>
      </c>
    </row>
    <row r="152" spans="2:21">
      <c r="B152" s="957">
        <v>105</v>
      </c>
      <c r="C152" s="1043">
        <v>45021</v>
      </c>
      <c r="D152" s="1041" t="s">
        <v>579</v>
      </c>
      <c r="E152" s="401" t="s">
        <v>863</v>
      </c>
      <c r="F152" s="402">
        <v>586</v>
      </c>
      <c r="G152" s="175">
        <v>1500</v>
      </c>
      <c r="H152" s="438"/>
      <c r="I152" s="175">
        <f t="shared" si="41"/>
        <v>0</v>
      </c>
      <c r="J152" s="175">
        <f t="shared" si="42"/>
        <v>0</v>
      </c>
      <c r="K152" s="175">
        <f t="shared" si="36"/>
        <v>0</v>
      </c>
      <c r="L152" s="175">
        <f t="shared" si="36"/>
        <v>0</v>
      </c>
      <c r="M152" s="403">
        <f t="shared" si="36"/>
        <v>0</v>
      </c>
      <c r="N152" s="403">
        <f t="shared" si="39"/>
        <v>0</v>
      </c>
      <c r="O152" s="403">
        <f t="shared" si="39"/>
        <v>0</v>
      </c>
      <c r="P152" s="403">
        <f t="shared" si="37"/>
        <v>1500</v>
      </c>
      <c r="Q152" s="403">
        <f t="shared" si="37"/>
        <v>0</v>
      </c>
      <c r="R152" s="992">
        <f t="shared" si="40"/>
        <v>0</v>
      </c>
      <c r="S152" s="992">
        <f t="shared" si="40"/>
        <v>0</v>
      </c>
      <c r="T152" s="992">
        <f t="shared" si="38"/>
        <v>0</v>
      </c>
      <c r="U152" s="404">
        <f t="shared" si="38"/>
        <v>0</v>
      </c>
    </row>
    <row r="153" spans="2:21">
      <c r="B153" s="957">
        <v>345</v>
      </c>
      <c r="C153" s="1043">
        <v>45237</v>
      </c>
      <c r="D153" s="1041" t="s">
        <v>579</v>
      </c>
      <c r="E153" s="401" t="s">
        <v>1588</v>
      </c>
      <c r="F153" s="402">
        <v>586</v>
      </c>
      <c r="G153" s="175">
        <v>2611</v>
      </c>
      <c r="H153" s="438"/>
      <c r="I153" s="175">
        <f t="shared" si="41"/>
        <v>0</v>
      </c>
      <c r="J153" s="175">
        <f t="shared" si="42"/>
        <v>0</v>
      </c>
      <c r="K153" s="175">
        <f t="shared" si="36"/>
        <v>0</v>
      </c>
      <c r="L153" s="175">
        <f t="shared" si="36"/>
        <v>0</v>
      </c>
      <c r="M153" s="403">
        <f t="shared" si="36"/>
        <v>0</v>
      </c>
      <c r="N153" s="403">
        <f t="shared" si="39"/>
        <v>0</v>
      </c>
      <c r="O153" s="403">
        <f t="shared" si="39"/>
        <v>0</v>
      </c>
      <c r="P153" s="403">
        <f t="shared" si="37"/>
        <v>2611</v>
      </c>
      <c r="Q153" s="403">
        <f t="shared" si="37"/>
        <v>0</v>
      </c>
      <c r="R153" s="992">
        <f t="shared" si="40"/>
        <v>0</v>
      </c>
      <c r="S153" s="992">
        <f t="shared" si="40"/>
        <v>0</v>
      </c>
      <c r="T153" s="992">
        <f t="shared" si="38"/>
        <v>0</v>
      </c>
      <c r="U153" s="404">
        <f t="shared" si="38"/>
        <v>0</v>
      </c>
    </row>
    <row r="154" spans="2:21">
      <c r="B154" s="957">
        <v>93</v>
      </c>
      <c r="C154" s="1043">
        <v>45012</v>
      </c>
      <c r="D154" s="1041" t="s">
        <v>579</v>
      </c>
      <c r="E154" s="401" t="s">
        <v>835</v>
      </c>
      <c r="F154" s="402">
        <v>586</v>
      </c>
      <c r="G154" s="175">
        <v>1989</v>
      </c>
      <c r="H154" s="438"/>
      <c r="I154" s="175">
        <f t="shared" si="41"/>
        <v>0</v>
      </c>
      <c r="J154" s="175">
        <f t="shared" si="42"/>
        <v>0</v>
      </c>
      <c r="K154" s="175">
        <f t="shared" si="36"/>
        <v>0</v>
      </c>
      <c r="L154" s="175">
        <f t="shared" si="36"/>
        <v>0</v>
      </c>
      <c r="M154" s="403">
        <f t="shared" si="36"/>
        <v>0</v>
      </c>
      <c r="N154" s="403">
        <f t="shared" si="39"/>
        <v>0</v>
      </c>
      <c r="O154" s="403">
        <f t="shared" si="39"/>
        <v>0</v>
      </c>
      <c r="P154" s="403">
        <f t="shared" si="37"/>
        <v>1989</v>
      </c>
      <c r="Q154" s="403">
        <f t="shared" si="37"/>
        <v>0</v>
      </c>
      <c r="R154" s="992">
        <f t="shared" si="40"/>
        <v>0</v>
      </c>
      <c r="S154" s="992">
        <f t="shared" si="40"/>
        <v>0</v>
      </c>
      <c r="T154" s="992">
        <f t="shared" si="38"/>
        <v>0</v>
      </c>
      <c r="U154" s="404">
        <f t="shared" si="38"/>
        <v>0</v>
      </c>
    </row>
    <row r="155" spans="2:21">
      <c r="B155" s="957">
        <v>186</v>
      </c>
      <c r="C155" s="1043">
        <v>45121</v>
      </c>
      <c r="D155" s="1041" t="s">
        <v>579</v>
      </c>
      <c r="E155" s="401" t="s">
        <v>1127</v>
      </c>
      <c r="F155" s="402">
        <v>586</v>
      </c>
      <c r="G155" s="175">
        <v>289</v>
      </c>
      <c r="H155" s="438"/>
      <c r="I155" s="175">
        <f t="shared" si="41"/>
        <v>0</v>
      </c>
      <c r="J155" s="175">
        <f t="shared" si="42"/>
        <v>0</v>
      </c>
      <c r="K155" s="175">
        <f t="shared" si="36"/>
        <v>0</v>
      </c>
      <c r="L155" s="175">
        <f t="shared" si="36"/>
        <v>0</v>
      </c>
      <c r="M155" s="403">
        <f t="shared" si="36"/>
        <v>0</v>
      </c>
      <c r="N155" s="403">
        <f t="shared" si="39"/>
        <v>0</v>
      </c>
      <c r="O155" s="403">
        <f t="shared" si="39"/>
        <v>0</v>
      </c>
      <c r="P155" s="403">
        <f t="shared" si="37"/>
        <v>289</v>
      </c>
      <c r="Q155" s="403">
        <f t="shared" si="37"/>
        <v>0</v>
      </c>
      <c r="R155" s="992">
        <f t="shared" si="40"/>
        <v>0</v>
      </c>
      <c r="S155" s="992">
        <f t="shared" si="40"/>
        <v>0</v>
      </c>
      <c r="T155" s="992">
        <f t="shared" si="38"/>
        <v>0</v>
      </c>
      <c r="U155" s="404">
        <f t="shared" si="38"/>
        <v>0</v>
      </c>
    </row>
    <row r="156" spans="2:21">
      <c r="B156" s="957">
        <v>191</v>
      </c>
      <c r="C156" s="1043">
        <v>45124</v>
      </c>
      <c r="D156" s="1041" t="s">
        <v>579</v>
      </c>
      <c r="E156" s="401" t="s">
        <v>1129</v>
      </c>
      <c r="F156" s="402">
        <v>586</v>
      </c>
      <c r="G156" s="175">
        <v>289</v>
      </c>
      <c r="H156" s="438"/>
      <c r="I156" s="175">
        <f t="shared" si="41"/>
        <v>0</v>
      </c>
      <c r="J156" s="175">
        <f t="shared" si="42"/>
        <v>0</v>
      </c>
      <c r="K156" s="175">
        <f t="shared" si="36"/>
        <v>0</v>
      </c>
      <c r="L156" s="175">
        <f t="shared" si="36"/>
        <v>0</v>
      </c>
      <c r="M156" s="403">
        <f t="shared" si="36"/>
        <v>0</v>
      </c>
      <c r="N156" s="403">
        <f t="shared" si="39"/>
        <v>0</v>
      </c>
      <c r="O156" s="403">
        <f t="shared" si="39"/>
        <v>0</v>
      </c>
      <c r="P156" s="403">
        <f t="shared" si="37"/>
        <v>289</v>
      </c>
      <c r="Q156" s="403">
        <f t="shared" si="37"/>
        <v>0</v>
      </c>
      <c r="R156" s="992">
        <f t="shared" si="40"/>
        <v>0</v>
      </c>
      <c r="S156" s="992">
        <f t="shared" si="40"/>
        <v>0</v>
      </c>
      <c r="T156" s="992">
        <f t="shared" si="38"/>
        <v>0</v>
      </c>
      <c r="U156" s="404">
        <f t="shared" si="38"/>
        <v>0</v>
      </c>
    </row>
    <row r="157" spans="2:21">
      <c r="B157" s="957">
        <v>79</v>
      </c>
      <c r="C157" s="1043">
        <v>45001</v>
      </c>
      <c r="D157" s="1041" t="s">
        <v>575</v>
      </c>
      <c r="E157" s="401" t="s">
        <v>790</v>
      </c>
      <c r="F157" s="402">
        <v>586</v>
      </c>
      <c r="G157" s="175">
        <v>1650</v>
      </c>
      <c r="H157" s="438"/>
      <c r="I157" s="175">
        <f t="shared" si="41"/>
        <v>0</v>
      </c>
      <c r="J157" s="175">
        <f t="shared" si="42"/>
        <v>0</v>
      </c>
      <c r="K157" s="175">
        <f t="shared" ref="K157:M176" si="43">IF(K$7-$F157=0,$G157,0)</f>
        <v>0</v>
      </c>
      <c r="L157" s="175">
        <f t="shared" si="43"/>
        <v>0</v>
      </c>
      <c r="M157" s="403">
        <f t="shared" si="43"/>
        <v>0</v>
      </c>
      <c r="N157" s="403">
        <f t="shared" si="39"/>
        <v>0</v>
      </c>
      <c r="O157" s="403">
        <f t="shared" si="39"/>
        <v>0</v>
      </c>
      <c r="P157" s="403">
        <f t="shared" ref="P157:Q176" si="44">IF(P$7-$F157=0,$G157,0)</f>
        <v>1650</v>
      </c>
      <c r="Q157" s="403">
        <f t="shared" si="44"/>
        <v>0</v>
      </c>
      <c r="R157" s="992">
        <f t="shared" si="40"/>
        <v>0</v>
      </c>
      <c r="S157" s="992">
        <f t="shared" si="40"/>
        <v>0</v>
      </c>
      <c r="T157" s="992">
        <f t="shared" ref="T157:U176" si="45">IF(T$7-$F157=0,$G157,0)</f>
        <v>0</v>
      </c>
      <c r="U157" s="404">
        <f t="shared" si="45"/>
        <v>0</v>
      </c>
    </row>
    <row r="158" spans="2:21">
      <c r="B158" s="957">
        <v>281</v>
      </c>
      <c r="C158" s="1043">
        <v>45196</v>
      </c>
      <c r="D158" s="1041" t="s">
        <v>579</v>
      </c>
      <c r="E158" s="401" t="s">
        <v>1405</v>
      </c>
      <c r="F158" s="402">
        <v>586</v>
      </c>
      <c r="G158" s="175">
        <v>489</v>
      </c>
      <c r="H158" s="438"/>
      <c r="I158" s="175">
        <f t="shared" si="41"/>
        <v>0</v>
      </c>
      <c r="J158" s="175">
        <f t="shared" si="42"/>
        <v>0</v>
      </c>
      <c r="K158" s="175">
        <f t="shared" si="43"/>
        <v>0</v>
      </c>
      <c r="L158" s="175">
        <f t="shared" si="43"/>
        <v>0</v>
      </c>
      <c r="M158" s="403">
        <f t="shared" si="43"/>
        <v>0</v>
      </c>
      <c r="N158" s="403">
        <f t="shared" si="39"/>
        <v>0</v>
      </c>
      <c r="O158" s="403">
        <f t="shared" si="39"/>
        <v>0</v>
      </c>
      <c r="P158" s="403">
        <f t="shared" si="44"/>
        <v>489</v>
      </c>
      <c r="Q158" s="403">
        <f t="shared" si="44"/>
        <v>0</v>
      </c>
      <c r="R158" s="992">
        <f t="shared" si="40"/>
        <v>0</v>
      </c>
      <c r="S158" s="992">
        <f t="shared" si="40"/>
        <v>0</v>
      </c>
      <c r="T158" s="992">
        <f t="shared" si="45"/>
        <v>0</v>
      </c>
      <c r="U158" s="404">
        <f t="shared" si="45"/>
        <v>0</v>
      </c>
    </row>
    <row r="159" spans="2:21">
      <c r="B159" s="957">
        <v>288</v>
      </c>
      <c r="C159" s="1043">
        <v>45198</v>
      </c>
      <c r="D159" s="1041" t="s">
        <v>579</v>
      </c>
      <c r="E159" s="401" t="s">
        <v>1405</v>
      </c>
      <c r="F159" s="402">
        <v>586</v>
      </c>
      <c r="G159" s="175">
        <v>2500</v>
      </c>
      <c r="H159" s="438"/>
      <c r="I159" s="175">
        <f t="shared" si="41"/>
        <v>0</v>
      </c>
      <c r="J159" s="175">
        <f t="shared" si="42"/>
        <v>0</v>
      </c>
      <c r="K159" s="175">
        <f t="shared" si="43"/>
        <v>0</v>
      </c>
      <c r="L159" s="175">
        <f t="shared" si="43"/>
        <v>0</v>
      </c>
      <c r="M159" s="403">
        <f t="shared" si="43"/>
        <v>0</v>
      </c>
      <c r="N159" s="403">
        <f t="shared" si="39"/>
        <v>0</v>
      </c>
      <c r="O159" s="403">
        <f t="shared" si="39"/>
        <v>0</v>
      </c>
      <c r="P159" s="403">
        <f t="shared" si="44"/>
        <v>2500</v>
      </c>
      <c r="Q159" s="403">
        <f t="shared" si="44"/>
        <v>0</v>
      </c>
      <c r="R159" s="992">
        <f t="shared" si="40"/>
        <v>0</v>
      </c>
      <c r="S159" s="992">
        <f t="shared" si="40"/>
        <v>0</v>
      </c>
      <c r="T159" s="992">
        <f t="shared" si="45"/>
        <v>0</v>
      </c>
      <c r="U159" s="404">
        <f t="shared" si="45"/>
        <v>0</v>
      </c>
    </row>
    <row r="160" spans="2:21">
      <c r="B160" s="957">
        <v>138</v>
      </c>
      <c r="C160" s="1043">
        <v>45068</v>
      </c>
      <c r="D160" s="1041" t="s">
        <v>579</v>
      </c>
      <c r="E160" s="401" t="s">
        <v>985</v>
      </c>
      <c r="F160" s="402">
        <v>586</v>
      </c>
      <c r="G160" s="175">
        <v>989</v>
      </c>
      <c r="H160" s="438"/>
      <c r="I160" s="175">
        <f t="shared" si="41"/>
        <v>0</v>
      </c>
      <c r="J160" s="175">
        <f t="shared" si="42"/>
        <v>0</v>
      </c>
      <c r="K160" s="175">
        <f t="shared" si="43"/>
        <v>0</v>
      </c>
      <c r="L160" s="175">
        <f t="shared" si="43"/>
        <v>0</v>
      </c>
      <c r="M160" s="403">
        <f t="shared" si="43"/>
        <v>0</v>
      </c>
      <c r="N160" s="403">
        <f t="shared" si="39"/>
        <v>0</v>
      </c>
      <c r="O160" s="403">
        <f t="shared" si="39"/>
        <v>0</v>
      </c>
      <c r="P160" s="403">
        <f t="shared" si="44"/>
        <v>989</v>
      </c>
      <c r="Q160" s="403">
        <f t="shared" si="44"/>
        <v>0</v>
      </c>
      <c r="R160" s="992">
        <f t="shared" si="40"/>
        <v>0</v>
      </c>
      <c r="S160" s="992">
        <f t="shared" si="40"/>
        <v>0</v>
      </c>
      <c r="T160" s="992">
        <f t="shared" si="45"/>
        <v>0</v>
      </c>
      <c r="U160" s="404">
        <f t="shared" si="45"/>
        <v>0</v>
      </c>
    </row>
    <row r="161" spans="2:21">
      <c r="B161" s="957">
        <v>212</v>
      </c>
      <c r="C161" s="1043">
        <v>45145</v>
      </c>
      <c r="D161" s="1041" t="s">
        <v>579</v>
      </c>
      <c r="E161" s="401" t="s">
        <v>1200</v>
      </c>
      <c r="F161" s="402">
        <v>586</v>
      </c>
      <c r="G161" s="175">
        <v>3889</v>
      </c>
      <c r="H161" s="438"/>
      <c r="I161" s="175">
        <f t="shared" si="41"/>
        <v>0</v>
      </c>
      <c r="J161" s="175">
        <f t="shared" si="42"/>
        <v>0</v>
      </c>
      <c r="K161" s="175">
        <f t="shared" si="43"/>
        <v>0</v>
      </c>
      <c r="L161" s="175">
        <f t="shared" si="43"/>
        <v>0</v>
      </c>
      <c r="M161" s="403">
        <f t="shared" si="43"/>
        <v>0</v>
      </c>
      <c r="N161" s="403">
        <f t="shared" ref="N161:O180" si="46">IF(N$7-$F161=0,$G161,0)</f>
        <v>0</v>
      </c>
      <c r="O161" s="403">
        <f t="shared" si="46"/>
        <v>0</v>
      </c>
      <c r="P161" s="403">
        <f t="shared" si="44"/>
        <v>3889</v>
      </c>
      <c r="Q161" s="403">
        <f t="shared" si="44"/>
        <v>0</v>
      </c>
      <c r="R161" s="992">
        <f t="shared" ref="R161:S180" si="47">IF(R$7-$F161=0,$G161,0)</f>
        <v>0</v>
      </c>
      <c r="S161" s="992">
        <f t="shared" si="47"/>
        <v>0</v>
      </c>
      <c r="T161" s="992">
        <f t="shared" si="45"/>
        <v>0</v>
      </c>
      <c r="U161" s="404">
        <f t="shared" si="45"/>
        <v>0</v>
      </c>
    </row>
    <row r="162" spans="2:21">
      <c r="B162" s="957">
        <v>29</v>
      </c>
      <c r="C162" s="1043">
        <v>44945</v>
      </c>
      <c r="D162" s="1041" t="s">
        <v>579</v>
      </c>
      <c r="E162" s="401" t="s">
        <v>646</v>
      </c>
      <c r="F162" s="402">
        <v>586</v>
      </c>
      <c r="G162" s="175">
        <v>1350</v>
      </c>
      <c r="H162" s="438"/>
      <c r="I162" s="175">
        <f t="shared" si="41"/>
        <v>0</v>
      </c>
      <c r="J162" s="175">
        <f t="shared" si="42"/>
        <v>0</v>
      </c>
      <c r="K162" s="175">
        <f t="shared" si="43"/>
        <v>0</v>
      </c>
      <c r="L162" s="175">
        <f t="shared" si="43"/>
        <v>0</v>
      </c>
      <c r="M162" s="403">
        <f t="shared" si="43"/>
        <v>0</v>
      </c>
      <c r="N162" s="403">
        <f t="shared" si="46"/>
        <v>0</v>
      </c>
      <c r="O162" s="403">
        <f t="shared" si="46"/>
        <v>0</v>
      </c>
      <c r="P162" s="403">
        <f t="shared" si="44"/>
        <v>1350</v>
      </c>
      <c r="Q162" s="403">
        <f t="shared" si="44"/>
        <v>0</v>
      </c>
      <c r="R162" s="992">
        <f t="shared" si="47"/>
        <v>0</v>
      </c>
      <c r="S162" s="992">
        <f t="shared" si="47"/>
        <v>0</v>
      </c>
      <c r="T162" s="992">
        <f t="shared" si="45"/>
        <v>0</v>
      </c>
      <c r="U162" s="404">
        <f t="shared" si="45"/>
        <v>0</v>
      </c>
    </row>
    <row r="163" spans="2:21">
      <c r="B163" s="957">
        <v>326</v>
      </c>
      <c r="C163" s="1043">
        <v>45222</v>
      </c>
      <c r="D163" s="1041" t="s">
        <v>573</v>
      </c>
      <c r="E163" s="401" t="s">
        <v>1516</v>
      </c>
      <c r="F163" s="402">
        <v>92</v>
      </c>
      <c r="G163" s="175">
        <v>320</v>
      </c>
      <c r="H163" s="438"/>
      <c r="I163" s="175">
        <f t="shared" si="41"/>
        <v>0</v>
      </c>
      <c r="J163" s="175">
        <f t="shared" si="42"/>
        <v>0</v>
      </c>
      <c r="K163" s="175">
        <f t="shared" si="43"/>
        <v>320</v>
      </c>
      <c r="L163" s="175">
        <f t="shared" si="43"/>
        <v>0</v>
      </c>
      <c r="M163" s="403">
        <f t="shared" si="43"/>
        <v>0</v>
      </c>
      <c r="N163" s="403">
        <f t="shared" si="46"/>
        <v>0</v>
      </c>
      <c r="O163" s="403">
        <f t="shared" si="46"/>
        <v>0</v>
      </c>
      <c r="P163" s="403">
        <f t="shared" si="44"/>
        <v>0</v>
      </c>
      <c r="Q163" s="403">
        <f t="shared" si="44"/>
        <v>0</v>
      </c>
      <c r="R163" s="992">
        <f t="shared" si="47"/>
        <v>0</v>
      </c>
      <c r="S163" s="992">
        <f t="shared" si="47"/>
        <v>0</v>
      </c>
      <c r="T163" s="992">
        <f t="shared" si="45"/>
        <v>0</v>
      </c>
      <c r="U163" s="404">
        <f t="shared" si="45"/>
        <v>0</v>
      </c>
    </row>
    <row r="164" spans="2:21">
      <c r="B164" s="957">
        <v>304</v>
      </c>
      <c r="C164" s="1043">
        <v>45208</v>
      </c>
      <c r="D164" s="1041" t="s">
        <v>573</v>
      </c>
      <c r="E164" s="401" t="s">
        <v>1446</v>
      </c>
      <c r="F164" s="402">
        <v>586</v>
      </c>
      <c r="G164" s="175">
        <v>2400</v>
      </c>
      <c r="H164" s="438"/>
      <c r="I164" s="175">
        <f t="shared" si="41"/>
        <v>0</v>
      </c>
      <c r="J164" s="175">
        <f t="shared" si="42"/>
        <v>0</v>
      </c>
      <c r="K164" s="175">
        <f t="shared" si="43"/>
        <v>0</v>
      </c>
      <c r="L164" s="175">
        <f t="shared" si="43"/>
        <v>0</v>
      </c>
      <c r="M164" s="403">
        <f t="shared" si="43"/>
        <v>0</v>
      </c>
      <c r="N164" s="403">
        <f t="shared" si="46"/>
        <v>0</v>
      </c>
      <c r="O164" s="403">
        <f t="shared" si="46"/>
        <v>0</v>
      </c>
      <c r="P164" s="403">
        <f t="shared" si="44"/>
        <v>2400</v>
      </c>
      <c r="Q164" s="403">
        <f t="shared" si="44"/>
        <v>0</v>
      </c>
      <c r="R164" s="992">
        <f t="shared" si="47"/>
        <v>0</v>
      </c>
      <c r="S164" s="992">
        <f t="shared" si="47"/>
        <v>0</v>
      </c>
      <c r="T164" s="992">
        <f t="shared" si="45"/>
        <v>0</v>
      </c>
      <c r="U164" s="404">
        <f t="shared" si="45"/>
        <v>0</v>
      </c>
    </row>
    <row r="165" spans="2:21">
      <c r="B165" s="957">
        <v>106</v>
      </c>
      <c r="C165" s="1043">
        <v>45021</v>
      </c>
      <c r="D165" s="1041" t="s">
        <v>575</v>
      </c>
      <c r="E165" s="401" t="s">
        <v>864</v>
      </c>
      <c r="F165" s="402">
        <v>586</v>
      </c>
      <c r="G165" s="175">
        <v>2000</v>
      </c>
      <c r="H165" s="438"/>
      <c r="I165" s="175">
        <f t="shared" si="41"/>
        <v>0</v>
      </c>
      <c r="J165" s="175">
        <f t="shared" si="42"/>
        <v>0</v>
      </c>
      <c r="K165" s="175">
        <f t="shared" si="43"/>
        <v>0</v>
      </c>
      <c r="L165" s="175">
        <f t="shared" si="43"/>
        <v>0</v>
      </c>
      <c r="M165" s="403">
        <f t="shared" si="43"/>
        <v>0</v>
      </c>
      <c r="N165" s="403">
        <f t="shared" si="46"/>
        <v>0</v>
      </c>
      <c r="O165" s="403">
        <f t="shared" si="46"/>
        <v>0</v>
      </c>
      <c r="P165" s="403">
        <f t="shared" si="44"/>
        <v>2000</v>
      </c>
      <c r="Q165" s="403">
        <f t="shared" si="44"/>
        <v>0</v>
      </c>
      <c r="R165" s="992">
        <f t="shared" si="47"/>
        <v>0</v>
      </c>
      <c r="S165" s="992">
        <f t="shared" si="47"/>
        <v>0</v>
      </c>
      <c r="T165" s="992">
        <f t="shared" si="45"/>
        <v>0</v>
      </c>
      <c r="U165" s="404">
        <f t="shared" si="45"/>
        <v>0</v>
      </c>
    </row>
    <row r="166" spans="2:21">
      <c r="B166" s="957">
        <v>359</v>
      </c>
      <c r="C166" s="1043">
        <v>45250</v>
      </c>
      <c r="D166" s="1041" t="s">
        <v>579</v>
      </c>
      <c r="E166" s="401" t="s">
        <v>1643</v>
      </c>
      <c r="F166" s="402">
        <v>586</v>
      </c>
      <c r="G166" s="175">
        <v>1180</v>
      </c>
      <c r="H166" s="438"/>
      <c r="I166" s="175">
        <f t="shared" si="41"/>
        <v>0</v>
      </c>
      <c r="J166" s="175">
        <f t="shared" si="42"/>
        <v>0</v>
      </c>
      <c r="K166" s="175">
        <f t="shared" si="43"/>
        <v>0</v>
      </c>
      <c r="L166" s="175">
        <f t="shared" si="43"/>
        <v>0</v>
      </c>
      <c r="M166" s="403">
        <f t="shared" si="43"/>
        <v>0</v>
      </c>
      <c r="N166" s="403">
        <f t="shared" si="46"/>
        <v>0</v>
      </c>
      <c r="O166" s="403">
        <f t="shared" si="46"/>
        <v>0</v>
      </c>
      <c r="P166" s="403">
        <f t="shared" si="44"/>
        <v>1180</v>
      </c>
      <c r="Q166" s="403">
        <f t="shared" si="44"/>
        <v>0</v>
      </c>
      <c r="R166" s="992">
        <f t="shared" si="47"/>
        <v>0</v>
      </c>
      <c r="S166" s="992">
        <f t="shared" si="47"/>
        <v>0</v>
      </c>
      <c r="T166" s="992">
        <f t="shared" si="45"/>
        <v>0</v>
      </c>
      <c r="U166" s="404">
        <f t="shared" si="45"/>
        <v>0</v>
      </c>
    </row>
    <row r="167" spans="2:21">
      <c r="B167" s="957">
        <v>84</v>
      </c>
      <c r="C167" s="1043">
        <v>45005</v>
      </c>
      <c r="D167" s="1041" t="s">
        <v>579</v>
      </c>
      <c r="E167" s="401" t="s">
        <v>812</v>
      </c>
      <c r="F167" s="402">
        <v>586</v>
      </c>
      <c r="G167" s="175">
        <v>3200</v>
      </c>
      <c r="H167" s="438"/>
      <c r="I167" s="175">
        <f t="shared" si="41"/>
        <v>0</v>
      </c>
      <c r="J167" s="175">
        <f t="shared" si="42"/>
        <v>0</v>
      </c>
      <c r="K167" s="175">
        <f t="shared" si="43"/>
        <v>0</v>
      </c>
      <c r="L167" s="175">
        <f t="shared" si="43"/>
        <v>0</v>
      </c>
      <c r="M167" s="403">
        <f t="shared" si="43"/>
        <v>0</v>
      </c>
      <c r="N167" s="403">
        <f t="shared" si="46"/>
        <v>0</v>
      </c>
      <c r="O167" s="403">
        <f t="shared" si="46"/>
        <v>0</v>
      </c>
      <c r="P167" s="403">
        <f t="shared" si="44"/>
        <v>3200</v>
      </c>
      <c r="Q167" s="403">
        <f t="shared" si="44"/>
        <v>0</v>
      </c>
      <c r="R167" s="992">
        <f t="shared" si="47"/>
        <v>0</v>
      </c>
      <c r="S167" s="992">
        <f t="shared" si="47"/>
        <v>0</v>
      </c>
      <c r="T167" s="992">
        <f t="shared" si="45"/>
        <v>0</v>
      </c>
      <c r="U167" s="404">
        <f t="shared" si="45"/>
        <v>0</v>
      </c>
    </row>
    <row r="168" spans="2:21">
      <c r="B168" s="957">
        <v>107</v>
      </c>
      <c r="C168" s="1043">
        <v>45021</v>
      </c>
      <c r="D168" s="1041" t="s">
        <v>575</v>
      </c>
      <c r="E168" s="401" t="s">
        <v>864</v>
      </c>
      <c r="F168" s="402">
        <v>586</v>
      </c>
      <c r="G168" s="175">
        <v>739</v>
      </c>
      <c r="H168" s="438"/>
      <c r="I168" s="175">
        <f t="shared" si="41"/>
        <v>0</v>
      </c>
      <c r="J168" s="175">
        <f t="shared" si="42"/>
        <v>0</v>
      </c>
      <c r="K168" s="175">
        <f t="shared" si="43"/>
        <v>0</v>
      </c>
      <c r="L168" s="175">
        <f t="shared" si="43"/>
        <v>0</v>
      </c>
      <c r="M168" s="403">
        <f t="shared" si="43"/>
        <v>0</v>
      </c>
      <c r="N168" s="403">
        <f t="shared" si="46"/>
        <v>0</v>
      </c>
      <c r="O168" s="403">
        <f t="shared" si="46"/>
        <v>0</v>
      </c>
      <c r="P168" s="403">
        <f t="shared" si="44"/>
        <v>739</v>
      </c>
      <c r="Q168" s="403">
        <f t="shared" si="44"/>
        <v>0</v>
      </c>
      <c r="R168" s="992">
        <f t="shared" si="47"/>
        <v>0</v>
      </c>
      <c r="S168" s="992">
        <f t="shared" si="47"/>
        <v>0</v>
      </c>
      <c r="T168" s="992">
        <f t="shared" si="45"/>
        <v>0</v>
      </c>
      <c r="U168" s="404">
        <f t="shared" si="45"/>
        <v>0</v>
      </c>
    </row>
    <row r="169" spans="2:21">
      <c r="B169" s="957">
        <v>52</v>
      </c>
      <c r="C169" s="1043">
        <v>44973</v>
      </c>
      <c r="D169" s="1041" t="s">
        <v>579</v>
      </c>
      <c r="E169" s="401" t="s">
        <v>708</v>
      </c>
      <c r="F169" s="402">
        <v>586</v>
      </c>
      <c r="G169" s="175">
        <v>1789</v>
      </c>
      <c r="H169" s="438"/>
      <c r="I169" s="175">
        <f t="shared" si="41"/>
        <v>0</v>
      </c>
      <c r="J169" s="175">
        <f t="shared" si="42"/>
        <v>0</v>
      </c>
      <c r="K169" s="175">
        <f t="shared" si="43"/>
        <v>0</v>
      </c>
      <c r="L169" s="175">
        <f t="shared" si="43"/>
        <v>0</v>
      </c>
      <c r="M169" s="403">
        <f t="shared" si="43"/>
        <v>0</v>
      </c>
      <c r="N169" s="403">
        <f t="shared" si="46"/>
        <v>0</v>
      </c>
      <c r="O169" s="403">
        <f t="shared" si="46"/>
        <v>0</v>
      </c>
      <c r="P169" s="403">
        <f t="shared" si="44"/>
        <v>1789</v>
      </c>
      <c r="Q169" s="403">
        <f t="shared" si="44"/>
        <v>0</v>
      </c>
      <c r="R169" s="992">
        <f t="shared" si="47"/>
        <v>0</v>
      </c>
      <c r="S169" s="992">
        <f t="shared" si="47"/>
        <v>0</v>
      </c>
      <c r="T169" s="992">
        <f t="shared" si="45"/>
        <v>0</v>
      </c>
      <c r="U169" s="404">
        <f t="shared" si="45"/>
        <v>0</v>
      </c>
    </row>
    <row r="170" spans="2:21">
      <c r="B170" s="957">
        <v>188</v>
      </c>
      <c r="C170" s="1043">
        <v>45124</v>
      </c>
      <c r="D170" s="1041" t="s">
        <v>579</v>
      </c>
      <c r="E170" s="401" t="s">
        <v>1130</v>
      </c>
      <c r="F170" s="402">
        <v>586</v>
      </c>
      <c r="G170" s="175">
        <v>289</v>
      </c>
      <c r="H170" s="438"/>
      <c r="I170" s="175">
        <f t="shared" si="41"/>
        <v>0</v>
      </c>
      <c r="J170" s="175">
        <f t="shared" si="42"/>
        <v>0</v>
      </c>
      <c r="K170" s="175">
        <f t="shared" si="43"/>
        <v>0</v>
      </c>
      <c r="L170" s="175">
        <f t="shared" si="43"/>
        <v>0</v>
      </c>
      <c r="M170" s="403">
        <f t="shared" si="43"/>
        <v>0</v>
      </c>
      <c r="N170" s="403">
        <f t="shared" si="46"/>
        <v>0</v>
      </c>
      <c r="O170" s="403">
        <f t="shared" si="46"/>
        <v>0</v>
      </c>
      <c r="P170" s="403">
        <f t="shared" si="44"/>
        <v>289</v>
      </c>
      <c r="Q170" s="403">
        <f t="shared" si="44"/>
        <v>0</v>
      </c>
      <c r="R170" s="992">
        <f t="shared" si="47"/>
        <v>0</v>
      </c>
      <c r="S170" s="992">
        <f t="shared" si="47"/>
        <v>0</v>
      </c>
      <c r="T170" s="992">
        <f t="shared" si="45"/>
        <v>0</v>
      </c>
      <c r="U170" s="404">
        <f t="shared" si="45"/>
        <v>0</v>
      </c>
    </row>
    <row r="171" spans="2:21">
      <c r="B171" s="957">
        <v>335</v>
      </c>
      <c r="C171" s="1043">
        <v>45229</v>
      </c>
      <c r="D171" s="1041" t="s">
        <v>579</v>
      </c>
      <c r="E171" s="401" t="s">
        <v>1551</v>
      </c>
      <c r="F171" s="402">
        <v>586</v>
      </c>
      <c r="G171" s="175">
        <v>2000</v>
      </c>
      <c r="H171" s="438"/>
      <c r="I171" s="175">
        <f t="shared" si="41"/>
        <v>0</v>
      </c>
      <c r="J171" s="175">
        <f t="shared" si="42"/>
        <v>0</v>
      </c>
      <c r="K171" s="175">
        <f t="shared" si="43"/>
        <v>0</v>
      </c>
      <c r="L171" s="175">
        <f t="shared" si="43"/>
        <v>0</v>
      </c>
      <c r="M171" s="403">
        <f t="shared" si="43"/>
        <v>0</v>
      </c>
      <c r="N171" s="403">
        <f t="shared" si="46"/>
        <v>0</v>
      </c>
      <c r="O171" s="403">
        <f t="shared" si="46"/>
        <v>0</v>
      </c>
      <c r="P171" s="403">
        <f t="shared" si="44"/>
        <v>2000</v>
      </c>
      <c r="Q171" s="403">
        <f t="shared" si="44"/>
        <v>0</v>
      </c>
      <c r="R171" s="992">
        <f t="shared" si="47"/>
        <v>0</v>
      </c>
      <c r="S171" s="992">
        <f t="shared" si="47"/>
        <v>0</v>
      </c>
      <c r="T171" s="992">
        <f t="shared" si="45"/>
        <v>0</v>
      </c>
      <c r="U171" s="404">
        <f t="shared" si="45"/>
        <v>0</v>
      </c>
    </row>
    <row r="172" spans="2:21">
      <c r="B172" s="957">
        <v>348</v>
      </c>
      <c r="C172" s="1043">
        <v>45238</v>
      </c>
      <c r="D172" s="1041" t="s">
        <v>579</v>
      </c>
      <c r="E172" s="401" t="s">
        <v>1606</v>
      </c>
      <c r="F172" s="402">
        <v>586</v>
      </c>
      <c r="G172" s="175">
        <v>1400</v>
      </c>
      <c r="H172" s="438"/>
      <c r="I172" s="175">
        <f t="shared" si="41"/>
        <v>0</v>
      </c>
      <c r="J172" s="175">
        <f t="shared" si="42"/>
        <v>0</v>
      </c>
      <c r="K172" s="175">
        <f t="shared" si="43"/>
        <v>0</v>
      </c>
      <c r="L172" s="175">
        <f t="shared" si="43"/>
        <v>0</v>
      </c>
      <c r="M172" s="403">
        <f t="shared" si="43"/>
        <v>0</v>
      </c>
      <c r="N172" s="403">
        <f t="shared" si="46"/>
        <v>0</v>
      </c>
      <c r="O172" s="403">
        <f t="shared" si="46"/>
        <v>0</v>
      </c>
      <c r="P172" s="403">
        <f t="shared" si="44"/>
        <v>1400</v>
      </c>
      <c r="Q172" s="403">
        <f t="shared" si="44"/>
        <v>0</v>
      </c>
      <c r="R172" s="992">
        <f t="shared" si="47"/>
        <v>0</v>
      </c>
      <c r="S172" s="992">
        <f t="shared" si="47"/>
        <v>0</v>
      </c>
      <c r="T172" s="992">
        <f t="shared" si="45"/>
        <v>0</v>
      </c>
      <c r="U172" s="404">
        <f t="shared" si="45"/>
        <v>0</v>
      </c>
    </row>
    <row r="173" spans="2:21">
      <c r="B173" s="957">
        <v>69</v>
      </c>
      <c r="C173" s="1043">
        <v>44991</v>
      </c>
      <c r="D173" s="1041" t="s">
        <v>621</v>
      </c>
      <c r="E173" s="401" t="s">
        <v>767</v>
      </c>
      <c r="F173" s="402">
        <v>92</v>
      </c>
      <c r="G173" s="175">
        <v>1.51</v>
      </c>
      <c r="H173" s="438"/>
      <c r="I173" s="175">
        <f t="shared" si="41"/>
        <v>0</v>
      </c>
      <c r="J173" s="175">
        <f t="shared" si="42"/>
        <v>0</v>
      </c>
      <c r="K173" s="175">
        <f t="shared" si="43"/>
        <v>1.51</v>
      </c>
      <c r="L173" s="175">
        <f t="shared" si="43"/>
        <v>0</v>
      </c>
      <c r="M173" s="403">
        <f t="shared" si="43"/>
        <v>0</v>
      </c>
      <c r="N173" s="403">
        <f t="shared" si="46"/>
        <v>0</v>
      </c>
      <c r="O173" s="403">
        <f t="shared" si="46"/>
        <v>0</v>
      </c>
      <c r="P173" s="403">
        <f t="shared" si="44"/>
        <v>0</v>
      </c>
      <c r="Q173" s="403">
        <f t="shared" si="44"/>
        <v>0</v>
      </c>
      <c r="R173" s="992">
        <f t="shared" si="47"/>
        <v>0</v>
      </c>
      <c r="S173" s="992">
        <f t="shared" si="47"/>
        <v>0</v>
      </c>
      <c r="T173" s="992">
        <f t="shared" si="45"/>
        <v>0</v>
      </c>
      <c r="U173" s="404">
        <f t="shared" si="45"/>
        <v>0</v>
      </c>
    </row>
    <row r="174" spans="2:21">
      <c r="B174" s="957">
        <v>206</v>
      </c>
      <c r="C174" s="1043">
        <v>45138</v>
      </c>
      <c r="D174" s="1041" t="s">
        <v>579</v>
      </c>
      <c r="E174" s="401" t="s">
        <v>1178</v>
      </c>
      <c r="F174" s="402">
        <v>586</v>
      </c>
      <c r="G174" s="175">
        <v>1289</v>
      </c>
      <c r="H174" s="438"/>
      <c r="I174" s="175">
        <f t="shared" si="41"/>
        <v>0</v>
      </c>
      <c r="J174" s="175">
        <f t="shared" si="42"/>
        <v>0</v>
      </c>
      <c r="K174" s="175">
        <f t="shared" si="43"/>
        <v>0</v>
      </c>
      <c r="L174" s="175">
        <f t="shared" si="43"/>
        <v>0</v>
      </c>
      <c r="M174" s="403">
        <f t="shared" si="43"/>
        <v>0</v>
      </c>
      <c r="N174" s="403">
        <f t="shared" si="46"/>
        <v>0</v>
      </c>
      <c r="O174" s="403">
        <f t="shared" si="46"/>
        <v>0</v>
      </c>
      <c r="P174" s="403">
        <f t="shared" si="44"/>
        <v>1289</v>
      </c>
      <c r="Q174" s="403">
        <f t="shared" si="44"/>
        <v>0</v>
      </c>
      <c r="R174" s="992">
        <f t="shared" si="47"/>
        <v>0</v>
      </c>
      <c r="S174" s="992">
        <f t="shared" si="47"/>
        <v>0</v>
      </c>
      <c r="T174" s="992">
        <f t="shared" si="45"/>
        <v>0</v>
      </c>
      <c r="U174" s="404">
        <f t="shared" si="45"/>
        <v>0</v>
      </c>
    </row>
    <row r="175" spans="2:21">
      <c r="B175" s="957">
        <v>372</v>
      </c>
      <c r="C175" s="1043">
        <v>45260</v>
      </c>
      <c r="D175" s="1041" t="s">
        <v>575</v>
      </c>
      <c r="E175" s="401" t="s">
        <v>1679</v>
      </c>
      <c r="F175" s="402">
        <v>586</v>
      </c>
      <c r="G175" s="175">
        <v>700</v>
      </c>
      <c r="H175" s="438"/>
      <c r="I175" s="175">
        <f t="shared" si="41"/>
        <v>0</v>
      </c>
      <c r="J175" s="175">
        <f t="shared" si="42"/>
        <v>0</v>
      </c>
      <c r="K175" s="175">
        <f t="shared" si="43"/>
        <v>0</v>
      </c>
      <c r="L175" s="175">
        <f t="shared" si="43"/>
        <v>0</v>
      </c>
      <c r="M175" s="403">
        <f t="shared" si="43"/>
        <v>0</v>
      </c>
      <c r="N175" s="403">
        <f t="shared" si="46"/>
        <v>0</v>
      </c>
      <c r="O175" s="403">
        <f t="shared" si="46"/>
        <v>0</v>
      </c>
      <c r="P175" s="403">
        <f t="shared" si="44"/>
        <v>700</v>
      </c>
      <c r="Q175" s="403">
        <f t="shared" si="44"/>
        <v>0</v>
      </c>
      <c r="R175" s="992">
        <f t="shared" si="47"/>
        <v>0</v>
      </c>
      <c r="S175" s="992">
        <f t="shared" si="47"/>
        <v>0</v>
      </c>
      <c r="T175" s="992">
        <f t="shared" si="45"/>
        <v>0</v>
      </c>
      <c r="U175" s="404">
        <f t="shared" si="45"/>
        <v>0</v>
      </c>
    </row>
    <row r="176" spans="2:21">
      <c r="B176" s="957">
        <v>307</v>
      </c>
      <c r="C176" s="1043">
        <v>45210</v>
      </c>
      <c r="D176" s="1041" t="s">
        <v>579</v>
      </c>
      <c r="E176" s="401" t="s">
        <v>1462</v>
      </c>
      <c r="F176" s="402">
        <v>586</v>
      </c>
      <c r="G176" s="175">
        <v>3900</v>
      </c>
      <c r="H176" s="438"/>
      <c r="I176" s="175">
        <f t="shared" si="41"/>
        <v>0</v>
      </c>
      <c r="J176" s="175">
        <f t="shared" si="42"/>
        <v>0</v>
      </c>
      <c r="K176" s="175">
        <f t="shared" si="43"/>
        <v>0</v>
      </c>
      <c r="L176" s="175">
        <f t="shared" si="43"/>
        <v>0</v>
      </c>
      <c r="M176" s="403">
        <f t="shared" si="43"/>
        <v>0</v>
      </c>
      <c r="N176" s="403">
        <f t="shared" si="46"/>
        <v>0</v>
      </c>
      <c r="O176" s="403">
        <f t="shared" si="46"/>
        <v>0</v>
      </c>
      <c r="P176" s="403">
        <f t="shared" si="44"/>
        <v>3900</v>
      </c>
      <c r="Q176" s="403">
        <f t="shared" si="44"/>
        <v>0</v>
      </c>
      <c r="R176" s="992">
        <f t="shared" si="47"/>
        <v>0</v>
      </c>
      <c r="S176" s="992">
        <f t="shared" si="47"/>
        <v>0</v>
      </c>
      <c r="T176" s="992">
        <f t="shared" si="45"/>
        <v>0</v>
      </c>
      <c r="U176" s="404">
        <f t="shared" si="45"/>
        <v>0</v>
      </c>
    </row>
    <row r="177" spans="2:21">
      <c r="B177" s="957">
        <v>30</v>
      </c>
      <c r="C177" s="1043">
        <v>44945</v>
      </c>
      <c r="D177" s="1041" t="s">
        <v>579</v>
      </c>
      <c r="E177" s="401" t="s">
        <v>636</v>
      </c>
      <c r="F177" s="402">
        <v>586</v>
      </c>
      <c r="G177" s="175">
        <v>1500</v>
      </c>
      <c r="H177" s="438"/>
      <c r="I177" s="175">
        <f t="shared" si="41"/>
        <v>0</v>
      </c>
      <c r="J177" s="175">
        <f t="shared" si="42"/>
        <v>0</v>
      </c>
      <c r="K177" s="175">
        <f t="shared" ref="K177:M196" si="48">IF(K$7-$F177=0,$G177,0)</f>
        <v>0</v>
      </c>
      <c r="L177" s="175">
        <f t="shared" si="48"/>
        <v>0</v>
      </c>
      <c r="M177" s="403">
        <f t="shared" si="48"/>
        <v>0</v>
      </c>
      <c r="N177" s="403">
        <f t="shared" si="46"/>
        <v>0</v>
      </c>
      <c r="O177" s="403">
        <f t="shared" si="46"/>
        <v>0</v>
      </c>
      <c r="P177" s="403">
        <f t="shared" ref="P177:Q196" si="49">IF(P$7-$F177=0,$G177,0)</f>
        <v>1500</v>
      </c>
      <c r="Q177" s="403">
        <f t="shared" si="49"/>
        <v>0</v>
      </c>
      <c r="R177" s="992">
        <f t="shared" si="47"/>
        <v>0</v>
      </c>
      <c r="S177" s="992">
        <f t="shared" si="47"/>
        <v>0</v>
      </c>
      <c r="T177" s="992">
        <f t="shared" ref="T177:U196" si="50">IF(T$7-$F177=0,$G177,0)</f>
        <v>0</v>
      </c>
      <c r="U177" s="404">
        <f t="shared" si="50"/>
        <v>0</v>
      </c>
    </row>
    <row r="178" spans="2:21">
      <c r="B178" s="957">
        <v>366</v>
      </c>
      <c r="C178" s="1043">
        <v>45257</v>
      </c>
      <c r="D178" s="1041" t="s">
        <v>579</v>
      </c>
      <c r="E178" s="401" t="s">
        <v>1675</v>
      </c>
      <c r="F178" s="402">
        <v>586</v>
      </c>
      <c r="G178" s="175">
        <v>1800</v>
      </c>
      <c r="H178" s="438"/>
      <c r="I178" s="175">
        <f t="shared" si="41"/>
        <v>0</v>
      </c>
      <c r="J178" s="175">
        <f t="shared" si="42"/>
        <v>0</v>
      </c>
      <c r="K178" s="175">
        <f t="shared" si="48"/>
        <v>0</v>
      </c>
      <c r="L178" s="175">
        <f t="shared" si="48"/>
        <v>0</v>
      </c>
      <c r="M178" s="403">
        <f t="shared" si="48"/>
        <v>0</v>
      </c>
      <c r="N178" s="403">
        <f t="shared" si="46"/>
        <v>0</v>
      </c>
      <c r="O178" s="403">
        <f t="shared" si="46"/>
        <v>0</v>
      </c>
      <c r="P178" s="403">
        <f t="shared" si="49"/>
        <v>1800</v>
      </c>
      <c r="Q178" s="403">
        <f t="shared" si="49"/>
        <v>0</v>
      </c>
      <c r="R178" s="992">
        <f t="shared" si="47"/>
        <v>0</v>
      </c>
      <c r="S178" s="992">
        <f t="shared" si="47"/>
        <v>0</v>
      </c>
      <c r="T178" s="992">
        <f t="shared" si="50"/>
        <v>0</v>
      </c>
      <c r="U178" s="404">
        <f t="shared" si="50"/>
        <v>0</v>
      </c>
    </row>
    <row r="179" spans="2:21">
      <c r="B179" s="957">
        <v>190</v>
      </c>
      <c r="C179" s="1043">
        <v>45124</v>
      </c>
      <c r="D179" s="1041" t="s">
        <v>579</v>
      </c>
      <c r="E179" s="401" t="s">
        <v>1131</v>
      </c>
      <c r="F179" s="402">
        <v>586</v>
      </c>
      <c r="G179" s="175">
        <v>289</v>
      </c>
      <c r="H179" s="438"/>
      <c r="I179" s="175">
        <f t="shared" si="41"/>
        <v>0</v>
      </c>
      <c r="J179" s="175">
        <f t="shared" si="42"/>
        <v>0</v>
      </c>
      <c r="K179" s="175">
        <f t="shared" si="48"/>
        <v>0</v>
      </c>
      <c r="L179" s="175">
        <f t="shared" si="48"/>
        <v>0</v>
      </c>
      <c r="M179" s="403">
        <f t="shared" si="48"/>
        <v>0</v>
      </c>
      <c r="N179" s="403">
        <f t="shared" si="46"/>
        <v>0</v>
      </c>
      <c r="O179" s="403">
        <f t="shared" si="46"/>
        <v>0</v>
      </c>
      <c r="P179" s="403">
        <f t="shared" si="49"/>
        <v>289</v>
      </c>
      <c r="Q179" s="403">
        <f t="shared" si="49"/>
        <v>0</v>
      </c>
      <c r="R179" s="992">
        <f t="shared" si="47"/>
        <v>0</v>
      </c>
      <c r="S179" s="992">
        <f t="shared" si="47"/>
        <v>0</v>
      </c>
      <c r="T179" s="992">
        <f t="shared" si="50"/>
        <v>0</v>
      </c>
      <c r="U179" s="404">
        <f t="shared" si="50"/>
        <v>0</v>
      </c>
    </row>
    <row r="180" spans="2:21">
      <c r="B180" s="957">
        <v>189</v>
      </c>
      <c r="C180" s="1043">
        <v>45124</v>
      </c>
      <c r="D180" s="1041" t="s">
        <v>579</v>
      </c>
      <c r="E180" s="401" t="s">
        <v>1132</v>
      </c>
      <c r="F180" s="402">
        <v>586</v>
      </c>
      <c r="G180" s="175">
        <v>289</v>
      </c>
      <c r="H180" s="438"/>
      <c r="I180" s="175">
        <f t="shared" si="41"/>
        <v>0</v>
      </c>
      <c r="J180" s="175">
        <f t="shared" si="42"/>
        <v>0</v>
      </c>
      <c r="K180" s="175">
        <f t="shared" si="48"/>
        <v>0</v>
      </c>
      <c r="L180" s="175">
        <f t="shared" si="48"/>
        <v>0</v>
      </c>
      <c r="M180" s="403">
        <f t="shared" si="48"/>
        <v>0</v>
      </c>
      <c r="N180" s="403">
        <f t="shared" si="46"/>
        <v>0</v>
      </c>
      <c r="O180" s="403">
        <f t="shared" si="46"/>
        <v>0</v>
      </c>
      <c r="P180" s="403">
        <f t="shared" si="49"/>
        <v>289</v>
      </c>
      <c r="Q180" s="403">
        <f t="shared" si="49"/>
        <v>0</v>
      </c>
      <c r="R180" s="992">
        <f t="shared" si="47"/>
        <v>0</v>
      </c>
      <c r="S180" s="992">
        <f t="shared" si="47"/>
        <v>0</v>
      </c>
      <c r="T180" s="992">
        <f t="shared" si="50"/>
        <v>0</v>
      </c>
      <c r="U180" s="404">
        <f t="shared" si="50"/>
        <v>0</v>
      </c>
    </row>
    <row r="181" spans="2:21">
      <c r="B181" s="957">
        <v>258</v>
      </c>
      <c r="C181" s="1043">
        <v>45183</v>
      </c>
      <c r="D181" s="1041" t="s">
        <v>579</v>
      </c>
      <c r="E181" s="401" t="s">
        <v>1346</v>
      </c>
      <c r="F181" s="402">
        <v>586</v>
      </c>
      <c r="G181" s="175">
        <v>6300</v>
      </c>
      <c r="H181" s="438"/>
      <c r="I181" s="175">
        <f t="shared" si="41"/>
        <v>0</v>
      </c>
      <c r="J181" s="175">
        <f t="shared" si="42"/>
        <v>0</v>
      </c>
      <c r="K181" s="175">
        <f t="shared" si="48"/>
        <v>0</v>
      </c>
      <c r="L181" s="175">
        <f t="shared" si="48"/>
        <v>0</v>
      </c>
      <c r="M181" s="403">
        <f t="shared" si="48"/>
        <v>0</v>
      </c>
      <c r="N181" s="403">
        <f t="shared" ref="N181:O200" si="51">IF(N$7-$F181=0,$G181,0)</f>
        <v>0</v>
      </c>
      <c r="O181" s="403">
        <f t="shared" si="51"/>
        <v>0</v>
      </c>
      <c r="P181" s="403">
        <f t="shared" si="49"/>
        <v>6300</v>
      </c>
      <c r="Q181" s="403">
        <f t="shared" si="49"/>
        <v>0</v>
      </c>
      <c r="R181" s="992">
        <f t="shared" ref="R181:S200" si="52">IF(R$7-$F181=0,$G181,0)</f>
        <v>0</v>
      </c>
      <c r="S181" s="992">
        <f t="shared" si="52"/>
        <v>0</v>
      </c>
      <c r="T181" s="992">
        <f t="shared" si="50"/>
        <v>0</v>
      </c>
      <c r="U181" s="404">
        <f t="shared" si="50"/>
        <v>0</v>
      </c>
    </row>
    <row r="182" spans="2:21">
      <c r="B182" s="957">
        <v>217</v>
      </c>
      <c r="C182" s="1043">
        <v>45147</v>
      </c>
      <c r="D182" s="1041" t="s">
        <v>579</v>
      </c>
      <c r="E182" s="401" t="s">
        <v>1204</v>
      </c>
      <c r="F182" s="402">
        <v>586</v>
      </c>
      <c r="G182" s="175">
        <v>2700</v>
      </c>
      <c r="H182" s="438"/>
      <c r="I182" s="175">
        <f t="shared" si="41"/>
        <v>0</v>
      </c>
      <c r="J182" s="175">
        <f t="shared" si="42"/>
        <v>0</v>
      </c>
      <c r="K182" s="175">
        <f t="shared" si="48"/>
        <v>0</v>
      </c>
      <c r="L182" s="175">
        <f t="shared" si="48"/>
        <v>0</v>
      </c>
      <c r="M182" s="403">
        <f t="shared" si="48"/>
        <v>0</v>
      </c>
      <c r="N182" s="403">
        <f t="shared" si="51"/>
        <v>0</v>
      </c>
      <c r="O182" s="403">
        <f t="shared" si="51"/>
        <v>0</v>
      </c>
      <c r="P182" s="403">
        <f t="shared" si="49"/>
        <v>2700</v>
      </c>
      <c r="Q182" s="403">
        <f t="shared" si="49"/>
        <v>0</v>
      </c>
      <c r="R182" s="992">
        <f t="shared" si="52"/>
        <v>0</v>
      </c>
      <c r="S182" s="992">
        <f t="shared" si="52"/>
        <v>0</v>
      </c>
      <c r="T182" s="992">
        <f t="shared" si="50"/>
        <v>0</v>
      </c>
      <c r="U182" s="404">
        <f t="shared" si="50"/>
        <v>0</v>
      </c>
    </row>
    <row r="183" spans="2:21">
      <c r="B183" s="957">
        <v>104</v>
      </c>
      <c r="C183" s="1043">
        <v>45021</v>
      </c>
      <c r="D183" s="1041" t="s">
        <v>575</v>
      </c>
      <c r="E183" s="401" t="s">
        <v>865</v>
      </c>
      <c r="F183" s="402">
        <v>586.1</v>
      </c>
      <c r="G183" s="175">
        <v>1500</v>
      </c>
      <c r="H183" s="438" t="s">
        <v>3374</v>
      </c>
      <c r="I183" s="175">
        <f t="shared" si="41"/>
        <v>0</v>
      </c>
      <c r="J183" s="175">
        <f t="shared" si="42"/>
        <v>0</v>
      </c>
      <c r="K183" s="175">
        <f t="shared" si="48"/>
        <v>0</v>
      </c>
      <c r="L183" s="175">
        <f t="shared" si="48"/>
        <v>0</v>
      </c>
      <c r="M183" s="403">
        <f t="shared" si="48"/>
        <v>0</v>
      </c>
      <c r="N183" s="403">
        <f t="shared" si="51"/>
        <v>0</v>
      </c>
      <c r="O183" s="403">
        <f t="shared" si="51"/>
        <v>0</v>
      </c>
      <c r="P183" s="403">
        <f t="shared" si="49"/>
        <v>0</v>
      </c>
      <c r="Q183" s="403">
        <f t="shared" si="49"/>
        <v>1500</v>
      </c>
      <c r="R183" s="992">
        <f t="shared" si="52"/>
        <v>0</v>
      </c>
      <c r="S183" s="992">
        <f t="shared" si="52"/>
        <v>0</v>
      </c>
      <c r="T183" s="992">
        <f t="shared" si="50"/>
        <v>0</v>
      </c>
      <c r="U183" s="404">
        <f t="shared" si="50"/>
        <v>0</v>
      </c>
    </row>
    <row r="184" spans="2:21">
      <c r="B184" s="957">
        <v>357</v>
      </c>
      <c r="C184" s="1043">
        <v>45246</v>
      </c>
      <c r="D184" s="1041" t="s">
        <v>575</v>
      </c>
      <c r="E184" s="401" t="s">
        <v>1633</v>
      </c>
      <c r="F184" s="402">
        <v>586</v>
      </c>
      <c r="G184" s="175">
        <v>2200</v>
      </c>
      <c r="H184" s="438"/>
      <c r="I184" s="175">
        <f t="shared" si="41"/>
        <v>0</v>
      </c>
      <c r="J184" s="175">
        <f t="shared" si="42"/>
        <v>0</v>
      </c>
      <c r="K184" s="175">
        <f t="shared" si="48"/>
        <v>0</v>
      </c>
      <c r="L184" s="175">
        <f t="shared" si="48"/>
        <v>0</v>
      </c>
      <c r="M184" s="403">
        <f t="shared" si="48"/>
        <v>0</v>
      </c>
      <c r="N184" s="403">
        <f t="shared" si="51"/>
        <v>0</v>
      </c>
      <c r="O184" s="403">
        <f t="shared" si="51"/>
        <v>0</v>
      </c>
      <c r="P184" s="403">
        <f t="shared" si="49"/>
        <v>2200</v>
      </c>
      <c r="Q184" s="403">
        <f t="shared" si="49"/>
        <v>0</v>
      </c>
      <c r="R184" s="992">
        <f t="shared" si="52"/>
        <v>0</v>
      </c>
      <c r="S184" s="992">
        <f t="shared" si="52"/>
        <v>0</v>
      </c>
      <c r="T184" s="992">
        <f t="shared" si="50"/>
        <v>0</v>
      </c>
      <c r="U184" s="404">
        <f t="shared" si="50"/>
        <v>0</v>
      </c>
    </row>
    <row r="185" spans="2:21">
      <c r="B185" s="957">
        <v>53</v>
      </c>
      <c r="C185" s="1043">
        <v>44973</v>
      </c>
      <c r="D185" s="1041" t="s">
        <v>579</v>
      </c>
      <c r="E185" s="401" t="s">
        <v>709</v>
      </c>
      <c r="F185" s="402">
        <v>586</v>
      </c>
      <c r="G185" s="175">
        <v>589</v>
      </c>
      <c r="H185" s="438"/>
      <c r="I185" s="175">
        <f t="shared" si="41"/>
        <v>0</v>
      </c>
      <c r="J185" s="175">
        <f t="shared" si="42"/>
        <v>0</v>
      </c>
      <c r="K185" s="175">
        <f t="shared" si="48"/>
        <v>0</v>
      </c>
      <c r="L185" s="175">
        <f t="shared" si="48"/>
        <v>0</v>
      </c>
      <c r="M185" s="403">
        <f t="shared" si="48"/>
        <v>0</v>
      </c>
      <c r="N185" s="403">
        <f t="shared" si="51"/>
        <v>0</v>
      </c>
      <c r="O185" s="403">
        <f t="shared" si="51"/>
        <v>0</v>
      </c>
      <c r="P185" s="403">
        <f t="shared" si="49"/>
        <v>589</v>
      </c>
      <c r="Q185" s="403">
        <f t="shared" si="49"/>
        <v>0</v>
      </c>
      <c r="R185" s="992">
        <f t="shared" si="52"/>
        <v>0</v>
      </c>
      <c r="S185" s="992">
        <f t="shared" si="52"/>
        <v>0</v>
      </c>
      <c r="T185" s="992">
        <f t="shared" si="50"/>
        <v>0</v>
      </c>
      <c r="U185" s="404">
        <f t="shared" si="50"/>
        <v>0</v>
      </c>
    </row>
    <row r="186" spans="2:21">
      <c r="B186" s="957">
        <v>89</v>
      </c>
      <c r="C186" s="1043">
        <v>45008</v>
      </c>
      <c r="D186" s="1041" t="s">
        <v>579</v>
      </c>
      <c r="E186" s="401" t="s">
        <v>824</v>
      </c>
      <c r="F186" s="402">
        <v>586</v>
      </c>
      <c r="G186" s="175">
        <v>2089</v>
      </c>
      <c r="H186" s="438"/>
      <c r="I186" s="175">
        <f t="shared" si="41"/>
        <v>0</v>
      </c>
      <c r="J186" s="175">
        <f t="shared" si="42"/>
        <v>0</v>
      </c>
      <c r="K186" s="175">
        <f t="shared" si="48"/>
        <v>0</v>
      </c>
      <c r="L186" s="175">
        <f t="shared" si="48"/>
        <v>0</v>
      </c>
      <c r="M186" s="403">
        <f t="shared" si="48"/>
        <v>0</v>
      </c>
      <c r="N186" s="403">
        <f t="shared" si="51"/>
        <v>0</v>
      </c>
      <c r="O186" s="403">
        <f t="shared" si="51"/>
        <v>0</v>
      </c>
      <c r="P186" s="403">
        <f t="shared" si="49"/>
        <v>2089</v>
      </c>
      <c r="Q186" s="403">
        <f t="shared" si="49"/>
        <v>0</v>
      </c>
      <c r="R186" s="992">
        <f t="shared" si="52"/>
        <v>0</v>
      </c>
      <c r="S186" s="992">
        <f t="shared" si="52"/>
        <v>0</v>
      </c>
      <c r="T186" s="992">
        <f t="shared" si="50"/>
        <v>0</v>
      </c>
      <c r="U186" s="404">
        <f t="shared" si="50"/>
        <v>0</v>
      </c>
    </row>
    <row r="187" spans="2:21">
      <c r="B187" s="957">
        <v>54</v>
      </c>
      <c r="C187" s="1043">
        <v>44977</v>
      </c>
      <c r="D187" s="1041" t="s">
        <v>579</v>
      </c>
      <c r="E187" s="401" t="s">
        <v>720</v>
      </c>
      <c r="F187" s="402">
        <v>586</v>
      </c>
      <c r="G187" s="175">
        <v>4600</v>
      </c>
      <c r="H187" s="438"/>
      <c r="I187" s="175">
        <f t="shared" si="41"/>
        <v>0</v>
      </c>
      <c r="J187" s="175">
        <f t="shared" si="42"/>
        <v>0</v>
      </c>
      <c r="K187" s="175">
        <f t="shared" si="48"/>
        <v>0</v>
      </c>
      <c r="L187" s="175">
        <f t="shared" si="48"/>
        <v>0</v>
      </c>
      <c r="M187" s="403">
        <f t="shared" si="48"/>
        <v>0</v>
      </c>
      <c r="N187" s="403">
        <f t="shared" si="51"/>
        <v>0</v>
      </c>
      <c r="O187" s="403">
        <f t="shared" si="51"/>
        <v>0</v>
      </c>
      <c r="P187" s="403">
        <f t="shared" si="49"/>
        <v>4600</v>
      </c>
      <c r="Q187" s="403">
        <f t="shared" si="49"/>
        <v>0</v>
      </c>
      <c r="R187" s="992">
        <f t="shared" si="52"/>
        <v>0</v>
      </c>
      <c r="S187" s="992">
        <f t="shared" si="52"/>
        <v>0</v>
      </c>
      <c r="T187" s="992">
        <f t="shared" si="50"/>
        <v>0</v>
      </c>
      <c r="U187" s="404">
        <f t="shared" si="50"/>
        <v>0</v>
      </c>
    </row>
    <row r="188" spans="2:21">
      <c r="B188" s="957">
        <v>88</v>
      </c>
      <c r="C188" s="1043">
        <v>45008</v>
      </c>
      <c r="D188" s="1041" t="s">
        <v>579</v>
      </c>
      <c r="E188" s="401" t="s">
        <v>825</v>
      </c>
      <c r="F188" s="402">
        <v>586</v>
      </c>
      <c r="G188" s="175">
        <v>100</v>
      </c>
      <c r="H188" s="438"/>
      <c r="I188" s="175">
        <f t="shared" si="41"/>
        <v>0</v>
      </c>
      <c r="J188" s="175">
        <f t="shared" si="42"/>
        <v>0</v>
      </c>
      <c r="K188" s="175">
        <f t="shared" si="48"/>
        <v>0</v>
      </c>
      <c r="L188" s="175">
        <f t="shared" si="48"/>
        <v>0</v>
      </c>
      <c r="M188" s="403">
        <f t="shared" si="48"/>
        <v>0</v>
      </c>
      <c r="N188" s="403">
        <f t="shared" si="51"/>
        <v>0</v>
      </c>
      <c r="O188" s="403">
        <f t="shared" si="51"/>
        <v>0</v>
      </c>
      <c r="P188" s="403">
        <f t="shared" si="49"/>
        <v>100</v>
      </c>
      <c r="Q188" s="403">
        <f t="shared" si="49"/>
        <v>0</v>
      </c>
      <c r="R188" s="992">
        <f t="shared" si="52"/>
        <v>0</v>
      </c>
      <c r="S188" s="992">
        <f t="shared" si="52"/>
        <v>0</v>
      </c>
      <c r="T188" s="992">
        <f t="shared" si="50"/>
        <v>0</v>
      </c>
      <c r="U188" s="404">
        <f t="shared" si="50"/>
        <v>0</v>
      </c>
    </row>
    <row r="189" spans="2:21">
      <c r="B189" s="957">
        <v>133</v>
      </c>
      <c r="C189" s="1043">
        <v>45055</v>
      </c>
      <c r="D189" s="1041" t="s">
        <v>621</v>
      </c>
      <c r="E189" s="401" t="s">
        <v>962</v>
      </c>
      <c r="F189" s="402">
        <v>92</v>
      </c>
      <c r="G189" s="175">
        <v>4.97</v>
      </c>
      <c r="H189" s="438"/>
      <c r="I189" s="175">
        <f t="shared" si="41"/>
        <v>0</v>
      </c>
      <c r="J189" s="175">
        <f t="shared" si="42"/>
        <v>0</v>
      </c>
      <c r="K189" s="175">
        <f t="shared" si="48"/>
        <v>4.97</v>
      </c>
      <c r="L189" s="175">
        <f t="shared" si="48"/>
        <v>0</v>
      </c>
      <c r="M189" s="403">
        <f t="shared" si="48"/>
        <v>0</v>
      </c>
      <c r="N189" s="403">
        <f t="shared" si="51"/>
        <v>0</v>
      </c>
      <c r="O189" s="403">
        <f t="shared" si="51"/>
        <v>0</v>
      </c>
      <c r="P189" s="403">
        <f t="shared" si="49"/>
        <v>0</v>
      </c>
      <c r="Q189" s="403">
        <f t="shared" si="49"/>
        <v>0</v>
      </c>
      <c r="R189" s="992">
        <f t="shared" si="52"/>
        <v>0</v>
      </c>
      <c r="S189" s="992">
        <f t="shared" si="52"/>
        <v>0</v>
      </c>
      <c r="T189" s="992">
        <f t="shared" si="50"/>
        <v>0</v>
      </c>
      <c r="U189" s="404">
        <f t="shared" si="50"/>
        <v>0</v>
      </c>
    </row>
    <row r="190" spans="2:21">
      <c r="B190" s="957">
        <v>284</v>
      </c>
      <c r="C190" s="1043">
        <v>45197</v>
      </c>
      <c r="D190" s="1041" t="s">
        <v>575</v>
      </c>
      <c r="E190" s="401" t="s">
        <v>1410</v>
      </c>
      <c r="F190" s="402">
        <v>586</v>
      </c>
      <c r="G190" s="175">
        <v>1189</v>
      </c>
      <c r="H190" s="438"/>
      <c r="I190" s="175">
        <f t="shared" si="41"/>
        <v>0</v>
      </c>
      <c r="J190" s="175">
        <f t="shared" si="42"/>
        <v>0</v>
      </c>
      <c r="K190" s="175">
        <f t="shared" si="48"/>
        <v>0</v>
      </c>
      <c r="L190" s="175">
        <f t="shared" si="48"/>
        <v>0</v>
      </c>
      <c r="M190" s="403">
        <f t="shared" si="48"/>
        <v>0</v>
      </c>
      <c r="N190" s="403">
        <f t="shared" si="51"/>
        <v>0</v>
      </c>
      <c r="O190" s="403">
        <f t="shared" si="51"/>
        <v>0</v>
      </c>
      <c r="P190" s="403">
        <f t="shared" si="49"/>
        <v>1189</v>
      </c>
      <c r="Q190" s="403">
        <f t="shared" si="49"/>
        <v>0</v>
      </c>
      <c r="R190" s="992">
        <f t="shared" si="52"/>
        <v>0</v>
      </c>
      <c r="S190" s="992">
        <f t="shared" si="52"/>
        <v>0</v>
      </c>
      <c r="T190" s="992">
        <f t="shared" si="50"/>
        <v>0</v>
      </c>
      <c r="U190" s="404">
        <f t="shared" si="50"/>
        <v>0</v>
      </c>
    </row>
    <row r="191" spans="2:21">
      <c r="B191" s="957">
        <v>267</v>
      </c>
      <c r="C191" s="1043">
        <v>45187</v>
      </c>
      <c r="D191" s="1041" t="s">
        <v>579</v>
      </c>
      <c r="E191" s="401" t="s">
        <v>1367</v>
      </c>
      <c r="F191" s="402">
        <v>586</v>
      </c>
      <c r="G191" s="175">
        <v>4489</v>
      </c>
      <c r="H191" s="438"/>
      <c r="I191" s="175">
        <f t="shared" si="41"/>
        <v>0</v>
      </c>
      <c r="J191" s="175">
        <f t="shared" si="42"/>
        <v>0</v>
      </c>
      <c r="K191" s="175">
        <f t="shared" si="48"/>
        <v>0</v>
      </c>
      <c r="L191" s="175">
        <f t="shared" si="48"/>
        <v>0</v>
      </c>
      <c r="M191" s="403">
        <f t="shared" si="48"/>
        <v>0</v>
      </c>
      <c r="N191" s="403">
        <f t="shared" si="51"/>
        <v>0</v>
      </c>
      <c r="O191" s="403">
        <f t="shared" si="51"/>
        <v>0</v>
      </c>
      <c r="P191" s="403">
        <f t="shared" si="49"/>
        <v>4489</v>
      </c>
      <c r="Q191" s="403">
        <f t="shared" si="49"/>
        <v>0</v>
      </c>
      <c r="R191" s="992">
        <f t="shared" si="52"/>
        <v>0</v>
      </c>
      <c r="S191" s="992">
        <f t="shared" si="52"/>
        <v>0</v>
      </c>
      <c r="T191" s="992">
        <f t="shared" si="50"/>
        <v>0</v>
      </c>
      <c r="U191" s="404">
        <f t="shared" si="50"/>
        <v>0</v>
      </c>
    </row>
    <row r="192" spans="2:21">
      <c r="B192" s="957">
        <v>328</v>
      </c>
      <c r="C192" s="1043">
        <v>45223</v>
      </c>
      <c r="D192" s="1041" t="s">
        <v>575</v>
      </c>
      <c r="E192" s="401" t="s">
        <v>1524</v>
      </c>
      <c r="F192" s="402">
        <v>586</v>
      </c>
      <c r="G192" s="175">
        <v>1700</v>
      </c>
      <c r="H192" s="438"/>
      <c r="I192" s="175">
        <f t="shared" si="41"/>
        <v>0</v>
      </c>
      <c r="J192" s="175">
        <f t="shared" si="42"/>
        <v>0</v>
      </c>
      <c r="K192" s="175">
        <f t="shared" si="48"/>
        <v>0</v>
      </c>
      <c r="L192" s="175">
        <f t="shared" si="48"/>
        <v>0</v>
      </c>
      <c r="M192" s="403">
        <f t="shared" si="48"/>
        <v>0</v>
      </c>
      <c r="N192" s="403">
        <f t="shared" si="51"/>
        <v>0</v>
      </c>
      <c r="O192" s="403">
        <f t="shared" si="51"/>
        <v>0</v>
      </c>
      <c r="P192" s="403">
        <f t="shared" si="49"/>
        <v>1700</v>
      </c>
      <c r="Q192" s="403">
        <f t="shared" si="49"/>
        <v>0</v>
      </c>
      <c r="R192" s="992">
        <f t="shared" si="52"/>
        <v>0</v>
      </c>
      <c r="S192" s="992">
        <f t="shared" si="52"/>
        <v>0</v>
      </c>
      <c r="T192" s="992">
        <f t="shared" si="50"/>
        <v>0</v>
      </c>
      <c r="U192" s="404">
        <f t="shared" si="50"/>
        <v>0</v>
      </c>
    </row>
    <row r="193" spans="2:21">
      <c r="B193" s="957">
        <v>237</v>
      </c>
      <c r="C193" s="1043">
        <v>45167</v>
      </c>
      <c r="D193" s="1041" t="s">
        <v>579</v>
      </c>
      <c r="E193" s="401" t="s">
        <v>1277</v>
      </c>
      <c r="F193" s="402">
        <v>668</v>
      </c>
      <c r="G193" s="175">
        <v>1989</v>
      </c>
      <c r="H193" s="438"/>
      <c r="I193" s="175">
        <f t="shared" si="41"/>
        <v>0</v>
      </c>
      <c r="J193" s="175">
        <f t="shared" si="42"/>
        <v>0</v>
      </c>
      <c r="K193" s="175">
        <f t="shared" si="48"/>
        <v>0</v>
      </c>
      <c r="L193" s="175">
        <f t="shared" si="48"/>
        <v>0</v>
      </c>
      <c r="M193" s="403">
        <f t="shared" si="48"/>
        <v>0</v>
      </c>
      <c r="N193" s="403">
        <f t="shared" si="51"/>
        <v>0</v>
      </c>
      <c r="O193" s="403">
        <f t="shared" si="51"/>
        <v>0</v>
      </c>
      <c r="P193" s="403">
        <f t="shared" si="49"/>
        <v>0</v>
      </c>
      <c r="Q193" s="403">
        <f t="shared" si="49"/>
        <v>0</v>
      </c>
      <c r="R193" s="992">
        <f t="shared" si="52"/>
        <v>1989</v>
      </c>
      <c r="S193" s="992">
        <f t="shared" si="52"/>
        <v>0</v>
      </c>
      <c r="T193" s="992">
        <f t="shared" si="50"/>
        <v>0</v>
      </c>
      <c r="U193" s="404">
        <f t="shared" si="50"/>
        <v>0</v>
      </c>
    </row>
    <row r="194" spans="2:21">
      <c r="B194" s="957">
        <v>21</v>
      </c>
      <c r="C194" s="1043">
        <v>44935</v>
      </c>
      <c r="D194" s="1041" t="s">
        <v>621</v>
      </c>
      <c r="E194" s="401" t="s">
        <v>622</v>
      </c>
      <c r="F194" s="402">
        <v>92</v>
      </c>
      <c r="G194" s="175">
        <v>0.23</v>
      </c>
      <c r="H194" s="438"/>
      <c r="I194" s="175">
        <f t="shared" si="41"/>
        <v>0</v>
      </c>
      <c r="J194" s="175">
        <f t="shared" si="42"/>
        <v>0</v>
      </c>
      <c r="K194" s="175">
        <f t="shared" si="48"/>
        <v>0.23</v>
      </c>
      <c r="L194" s="175">
        <f t="shared" si="48"/>
        <v>0</v>
      </c>
      <c r="M194" s="403">
        <f t="shared" si="48"/>
        <v>0</v>
      </c>
      <c r="N194" s="403">
        <f t="shared" si="51"/>
        <v>0</v>
      </c>
      <c r="O194" s="403">
        <f t="shared" si="51"/>
        <v>0</v>
      </c>
      <c r="P194" s="403">
        <f t="shared" si="49"/>
        <v>0</v>
      </c>
      <c r="Q194" s="403">
        <f t="shared" si="49"/>
        <v>0</v>
      </c>
      <c r="R194" s="992">
        <f t="shared" si="52"/>
        <v>0</v>
      </c>
      <c r="S194" s="992">
        <f t="shared" si="52"/>
        <v>0</v>
      </c>
      <c r="T194" s="992">
        <f t="shared" si="50"/>
        <v>0</v>
      </c>
      <c r="U194" s="404">
        <f t="shared" si="50"/>
        <v>0</v>
      </c>
    </row>
    <row r="195" spans="2:21">
      <c r="B195" s="957">
        <v>154</v>
      </c>
      <c r="C195" s="1043">
        <v>45086</v>
      </c>
      <c r="D195" s="1041" t="s">
        <v>579</v>
      </c>
      <c r="E195" s="401" t="s">
        <v>1033</v>
      </c>
      <c r="F195" s="402">
        <v>586</v>
      </c>
      <c r="G195" s="175">
        <v>2700</v>
      </c>
      <c r="H195" s="438"/>
      <c r="I195" s="175">
        <f t="shared" si="41"/>
        <v>0</v>
      </c>
      <c r="J195" s="175">
        <f t="shared" si="42"/>
        <v>0</v>
      </c>
      <c r="K195" s="175">
        <f t="shared" si="48"/>
        <v>0</v>
      </c>
      <c r="L195" s="175">
        <f t="shared" si="48"/>
        <v>0</v>
      </c>
      <c r="M195" s="403">
        <f t="shared" si="48"/>
        <v>0</v>
      </c>
      <c r="N195" s="403">
        <f t="shared" si="51"/>
        <v>0</v>
      </c>
      <c r="O195" s="403">
        <f t="shared" si="51"/>
        <v>0</v>
      </c>
      <c r="P195" s="403">
        <f t="shared" si="49"/>
        <v>2700</v>
      </c>
      <c r="Q195" s="403">
        <f t="shared" si="49"/>
        <v>0</v>
      </c>
      <c r="R195" s="992">
        <f t="shared" si="52"/>
        <v>0</v>
      </c>
      <c r="S195" s="992">
        <f t="shared" si="52"/>
        <v>0</v>
      </c>
      <c r="T195" s="992">
        <f t="shared" si="50"/>
        <v>0</v>
      </c>
      <c r="U195" s="404">
        <f t="shared" si="50"/>
        <v>0</v>
      </c>
    </row>
    <row r="196" spans="2:21">
      <c r="B196" s="957">
        <v>205</v>
      </c>
      <c r="C196" s="1043">
        <v>45138</v>
      </c>
      <c r="D196" s="1041" t="s">
        <v>579</v>
      </c>
      <c r="E196" s="401" t="s">
        <v>1179</v>
      </c>
      <c r="F196" s="402">
        <v>586</v>
      </c>
      <c r="G196" s="175">
        <v>289</v>
      </c>
      <c r="H196" s="438"/>
      <c r="I196" s="175">
        <f t="shared" si="41"/>
        <v>0</v>
      </c>
      <c r="J196" s="175">
        <f t="shared" si="42"/>
        <v>0</v>
      </c>
      <c r="K196" s="175">
        <f t="shared" si="48"/>
        <v>0</v>
      </c>
      <c r="L196" s="175">
        <f t="shared" si="48"/>
        <v>0</v>
      </c>
      <c r="M196" s="403">
        <f t="shared" si="48"/>
        <v>0</v>
      </c>
      <c r="N196" s="403">
        <f t="shared" si="51"/>
        <v>0</v>
      </c>
      <c r="O196" s="403">
        <f t="shared" si="51"/>
        <v>0</v>
      </c>
      <c r="P196" s="403">
        <f t="shared" si="49"/>
        <v>289</v>
      </c>
      <c r="Q196" s="403">
        <f t="shared" si="49"/>
        <v>0</v>
      </c>
      <c r="R196" s="992">
        <f t="shared" si="52"/>
        <v>0</v>
      </c>
      <c r="S196" s="992">
        <f t="shared" si="52"/>
        <v>0</v>
      </c>
      <c r="T196" s="992">
        <f t="shared" si="50"/>
        <v>0</v>
      </c>
      <c r="U196" s="404">
        <f t="shared" si="50"/>
        <v>0</v>
      </c>
    </row>
    <row r="197" spans="2:21">
      <c r="B197" s="957">
        <v>358</v>
      </c>
      <c r="C197" s="1043">
        <v>45250</v>
      </c>
      <c r="D197" s="1041" t="s">
        <v>579</v>
      </c>
      <c r="E197" s="401" t="s">
        <v>1644</v>
      </c>
      <c r="F197" s="402">
        <v>586</v>
      </c>
      <c r="G197" s="175">
        <v>489</v>
      </c>
      <c r="H197" s="438"/>
      <c r="I197" s="175">
        <f t="shared" si="41"/>
        <v>0</v>
      </c>
      <c r="J197" s="175">
        <f t="shared" si="42"/>
        <v>0</v>
      </c>
      <c r="K197" s="175">
        <f t="shared" ref="K197:M216" si="53">IF(K$7-$F197=0,$G197,0)</f>
        <v>0</v>
      </c>
      <c r="L197" s="175">
        <f t="shared" si="53"/>
        <v>0</v>
      </c>
      <c r="M197" s="403">
        <f t="shared" si="53"/>
        <v>0</v>
      </c>
      <c r="N197" s="403">
        <f t="shared" si="51"/>
        <v>0</v>
      </c>
      <c r="O197" s="403">
        <f t="shared" si="51"/>
        <v>0</v>
      </c>
      <c r="P197" s="403">
        <f t="shared" ref="P197:Q216" si="54">IF(P$7-$F197=0,$G197,0)</f>
        <v>489</v>
      </c>
      <c r="Q197" s="403">
        <f t="shared" si="54"/>
        <v>0</v>
      </c>
      <c r="R197" s="992">
        <f t="shared" si="52"/>
        <v>0</v>
      </c>
      <c r="S197" s="992">
        <f t="shared" si="52"/>
        <v>0</v>
      </c>
      <c r="T197" s="992">
        <f t="shared" ref="T197:U216" si="55">IF(T$7-$F197=0,$G197,0)</f>
        <v>0</v>
      </c>
      <c r="U197" s="404">
        <f t="shared" si="55"/>
        <v>0</v>
      </c>
    </row>
    <row r="198" spans="2:21">
      <c r="B198" s="957">
        <v>361</v>
      </c>
      <c r="C198" s="1043">
        <v>45251</v>
      </c>
      <c r="D198" s="1041" t="s">
        <v>579</v>
      </c>
      <c r="E198" s="401" t="s">
        <v>1657</v>
      </c>
      <c r="F198" s="402">
        <v>586</v>
      </c>
      <c r="G198" s="175">
        <v>500</v>
      </c>
      <c r="H198" s="438"/>
      <c r="I198" s="175">
        <f t="shared" si="41"/>
        <v>0</v>
      </c>
      <c r="J198" s="175">
        <f t="shared" si="42"/>
        <v>0</v>
      </c>
      <c r="K198" s="175">
        <f t="shared" si="53"/>
        <v>0</v>
      </c>
      <c r="L198" s="175">
        <f t="shared" si="53"/>
        <v>0</v>
      </c>
      <c r="M198" s="403">
        <f t="shared" si="53"/>
        <v>0</v>
      </c>
      <c r="N198" s="403">
        <f t="shared" si="51"/>
        <v>0</v>
      </c>
      <c r="O198" s="403">
        <f t="shared" si="51"/>
        <v>0</v>
      </c>
      <c r="P198" s="403">
        <f t="shared" si="54"/>
        <v>500</v>
      </c>
      <c r="Q198" s="403">
        <f t="shared" si="54"/>
        <v>0</v>
      </c>
      <c r="R198" s="992">
        <f t="shared" si="52"/>
        <v>0</v>
      </c>
      <c r="S198" s="992">
        <f t="shared" si="52"/>
        <v>0</v>
      </c>
      <c r="T198" s="992">
        <f t="shared" si="55"/>
        <v>0</v>
      </c>
      <c r="U198" s="404">
        <f t="shared" si="55"/>
        <v>0</v>
      </c>
    </row>
    <row r="199" spans="2:21">
      <c r="B199" s="957">
        <v>142</v>
      </c>
      <c r="C199" s="1043">
        <v>45077</v>
      </c>
      <c r="D199" s="1041" t="s">
        <v>579</v>
      </c>
      <c r="E199" s="401" t="s">
        <v>1003</v>
      </c>
      <c r="F199" s="402">
        <v>586</v>
      </c>
      <c r="G199" s="175">
        <v>250</v>
      </c>
      <c r="H199" s="438"/>
      <c r="I199" s="175">
        <f t="shared" si="41"/>
        <v>0</v>
      </c>
      <c r="J199" s="175">
        <f t="shared" si="42"/>
        <v>0</v>
      </c>
      <c r="K199" s="175">
        <f t="shared" si="53"/>
        <v>0</v>
      </c>
      <c r="L199" s="175">
        <f t="shared" si="53"/>
        <v>0</v>
      </c>
      <c r="M199" s="403">
        <f t="shared" si="53"/>
        <v>0</v>
      </c>
      <c r="N199" s="403">
        <f t="shared" si="51"/>
        <v>0</v>
      </c>
      <c r="O199" s="403">
        <f t="shared" si="51"/>
        <v>0</v>
      </c>
      <c r="P199" s="403">
        <f t="shared" si="54"/>
        <v>250</v>
      </c>
      <c r="Q199" s="403">
        <f t="shared" si="54"/>
        <v>0</v>
      </c>
      <c r="R199" s="992">
        <f t="shared" si="52"/>
        <v>0</v>
      </c>
      <c r="S199" s="992">
        <f t="shared" si="52"/>
        <v>0</v>
      </c>
      <c r="T199" s="992">
        <f t="shared" si="55"/>
        <v>0</v>
      </c>
      <c r="U199" s="404">
        <f t="shared" si="55"/>
        <v>0</v>
      </c>
    </row>
    <row r="200" spans="2:21">
      <c r="B200" s="957">
        <v>156</v>
      </c>
      <c r="C200" s="1043">
        <v>45089</v>
      </c>
      <c r="D200" s="1041" t="s">
        <v>579</v>
      </c>
      <c r="E200" s="401" t="s">
        <v>1036</v>
      </c>
      <c r="F200" s="402">
        <v>586</v>
      </c>
      <c r="G200" s="175">
        <v>2939</v>
      </c>
      <c r="H200" s="438"/>
      <c r="I200" s="175">
        <f t="shared" si="41"/>
        <v>0</v>
      </c>
      <c r="J200" s="175">
        <f t="shared" si="42"/>
        <v>0</v>
      </c>
      <c r="K200" s="175">
        <f t="shared" si="53"/>
        <v>0</v>
      </c>
      <c r="L200" s="175">
        <f t="shared" si="53"/>
        <v>0</v>
      </c>
      <c r="M200" s="403">
        <f t="shared" si="53"/>
        <v>0</v>
      </c>
      <c r="N200" s="403">
        <f t="shared" si="51"/>
        <v>0</v>
      </c>
      <c r="O200" s="403">
        <f t="shared" si="51"/>
        <v>0</v>
      </c>
      <c r="P200" s="403">
        <f t="shared" si="54"/>
        <v>2939</v>
      </c>
      <c r="Q200" s="403">
        <f t="shared" si="54"/>
        <v>0</v>
      </c>
      <c r="R200" s="992">
        <f t="shared" si="52"/>
        <v>0</v>
      </c>
      <c r="S200" s="992">
        <f t="shared" si="52"/>
        <v>0</v>
      </c>
      <c r="T200" s="992">
        <f t="shared" si="55"/>
        <v>0</v>
      </c>
      <c r="U200" s="404">
        <f t="shared" si="55"/>
        <v>0</v>
      </c>
    </row>
    <row r="201" spans="2:21">
      <c r="B201" s="957">
        <v>94</v>
      </c>
      <c r="C201" s="1043">
        <v>45012</v>
      </c>
      <c r="D201" s="1041" t="s">
        <v>579</v>
      </c>
      <c r="E201" s="401" t="s">
        <v>834</v>
      </c>
      <c r="F201" s="402">
        <v>586</v>
      </c>
      <c r="G201" s="175">
        <v>4700</v>
      </c>
      <c r="H201" s="438"/>
      <c r="I201" s="175">
        <f t="shared" si="41"/>
        <v>0</v>
      </c>
      <c r="J201" s="175">
        <f t="shared" si="42"/>
        <v>0</v>
      </c>
      <c r="K201" s="175">
        <f t="shared" si="53"/>
        <v>0</v>
      </c>
      <c r="L201" s="175">
        <f t="shared" si="53"/>
        <v>0</v>
      </c>
      <c r="M201" s="403">
        <f t="shared" si="53"/>
        <v>0</v>
      </c>
      <c r="N201" s="403">
        <f t="shared" ref="N201:O220" si="56">IF(N$7-$F201=0,$G201,0)</f>
        <v>0</v>
      </c>
      <c r="O201" s="403">
        <f t="shared" si="56"/>
        <v>0</v>
      </c>
      <c r="P201" s="403">
        <f t="shared" si="54"/>
        <v>4700</v>
      </c>
      <c r="Q201" s="403">
        <f t="shared" si="54"/>
        <v>0</v>
      </c>
      <c r="R201" s="992">
        <f t="shared" ref="R201:S220" si="57">IF(R$7-$F201=0,$G201,0)</f>
        <v>0</v>
      </c>
      <c r="S201" s="992">
        <f t="shared" si="57"/>
        <v>0</v>
      </c>
      <c r="T201" s="992">
        <f t="shared" si="55"/>
        <v>0</v>
      </c>
      <c r="U201" s="404">
        <f t="shared" si="55"/>
        <v>0</v>
      </c>
    </row>
    <row r="202" spans="2:21">
      <c r="B202" s="957">
        <v>108</v>
      </c>
      <c r="C202" s="1043">
        <v>45022</v>
      </c>
      <c r="D202" s="1041" t="s">
        <v>573</v>
      </c>
      <c r="E202" s="401" t="s">
        <v>872</v>
      </c>
      <c r="F202" s="402">
        <v>586</v>
      </c>
      <c r="G202" s="175">
        <v>410</v>
      </c>
      <c r="H202" s="438"/>
      <c r="I202" s="175">
        <f t="shared" si="41"/>
        <v>0</v>
      </c>
      <c r="J202" s="175">
        <f t="shared" si="42"/>
        <v>0</v>
      </c>
      <c r="K202" s="175">
        <f t="shared" si="53"/>
        <v>0</v>
      </c>
      <c r="L202" s="175">
        <f t="shared" si="53"/>
        <v>0</v>
      </c>
      <c r="M202" s="403">
        <f t="shared" si="53"/>
        <v>0</v>
      </c>
      <c r="N202" s="403">
        <f t="shared" si="56"/>
        <v>0</v>
      </c>
      <c r="O202" s="403">
        <f t="shared" si="56"/>
        <v>0</v>
      </c>
      <c r="P202" s="403">
        <f t="shared" si="54"/>
        <v>410</v>
      </c>
      <c r="Q202" s="403">
        <f t="shared" si="54"/>
        <v>0</v>
      </c>
      <c r="R202" s="992">
        <f t="shared" si="57"/>
        <v>0</v>
      </c>
      <c r="S202" s="992">
        <f t="shared" si="57"/>
        <v>0</v>
      </c>
      <c r="T202" s="992">
        <f t="shared" si="55"/>
        <v>0</v>
      </c>
      <c r="U202" s="404">
        <f t="shared" si="55"/>
        <v>0</v>
      </c>
    </row>
    <row r="203" spans="2:21">
      <c r="B203" s="957">
        <v>109</v>
      </c>
      <c r="C203" s="1043">
        <v>45022</v>
      </c>
      <c r="D203" s="1041" t="s">
        <v>579</v>
      </c>
      <c r="E203" s="401" t="s">
        <v>873</v>
      </c>
      <c r="F203" s="402">
        <v>586</v>
      </c>
      <c r="G203" s="175">
        <v>2464</v>
      </c>
      <c r="H203" s="438"/>
      <c r="I203" s="175">
        <f t="shared" si="41"/>
        <v>0</v>
      </c>
      <c r="J203" s="175">
        <f t="shared" si="42"/>
        <v>0</v>
      </c>
      <c r="K203" s="175">
        <f t="shared" si="53"/>
        <v>0</v>
      </c>
      <c r="L203" s="175">
        <f t="shared" si="53"/>
        <v>0</v>
      </c>
      <c r="M203" s="403">
        <f t="shared" si="53"/>
        <v>0</v>
      </c>
      <c r="N203" s="403">
        <f t="shared" si="56"/>
        <v>0</v>
      </c>
      <c r="O203" s="403">
        <f t="shared" si="56"/>
        <v>0</v>
      </c>
      <c r="P203" s="403">
        <f t="shared" si="54"/>
        <v>2464</v>
      </c>
      <c r="Q203" s="403">
        <f t="shared" si="54"/>
        <v>0</v>
      </c>
      <c r="R203" s="992">
        <f t="shared" si="57"/>
        <v>0</v>
      </c>
      <c r="S203" s="992">
        <f t="shared" si="57"/>
        <v>0</v>
      </c>
      <c r="T203" s="992">
        <f t="shared" si="55"/>
        <v>0</v>
      </c>
      <c r="U203" s="404">
        <f t="shared" si="55"/>
        <v>0</v>
      </c>
    </row>
    <row r="204" spans="2:21">
      <c r="B204" s="957">
        <v>262</v>
      </c>
      <c r="C204" s="1043">
        <v>45183</v>
      </c>
      <c r="D204" s="1041" t="s">
        <v>579</v>
      </c>
      <c r="E204" s="401" t="s">
        <v>1351</v>
      </c>
      <c r="F204" s="402">
        <v>668</v>
      </c>
      <c r="G204" s="175">
        <v>280</v>
      </c>
      <c r="H204" s="438"/>
      <c r="I204" s="175">
        <f t="shared" si="41"/>
        <v>0</v>
      </c>
      <c r="J204" s="175">
        <f t="shared" si="42"/>
        <v>0</v>
      </c>
      <c r="K204" s="175">
        <f t="shared" si="53"/>
        <v>0</v>
      </c>
      <c r="L204" s="175">
        <f t="shared" si="53"/>
        <v>0</v>
      </c>
      <c r="M204" s="403">
        <f t="shared" si="53"/>
        <v>0</v>
      </c>
      <c r="N204" s="403">
        <f t="shared" si="56"/>
        <v>0</v>
      </c>
      <c r="O204" s="403">
        <f t="shared" si="56"/>
        <v>0</v>
      </c>
      <c r="P204" s="403">
        <f t="shared" si="54"/>
        <v>0</v>
      </c>
      <c r="Q204" s="403">
        <f t="shared" si="54"/>
        <v>0</v>
      </c>
      <c r="R204" s="992">
        <f t="shared" si="57"/>
        <v>280</v>
      </c>
      <c r="S204" s="992">
        <f t="shared" si="57"/>
        <v>0</v>
      </c>
      <c r="T204" s="992">
        <f t="shared" si="55"/>
        <v>0</v>
      </c>
      <c r="U204" s="404">
        <f t="shared" si="55"/>
        <v>0</v>
      </c>
    </row>
    <row r="205" spans="2:21">
      <c r="B205" s="957">
        <v>31</v>
      </c>
      <c r="C205" s="1043">
        <v>44949</v>
      </c>
      <c r="D205" s="1041" t="s">
        <v>579</v>
      </c>
      <c r="E205" s="401" t="s">
        <v>655</v>
      </c>
      <c r="F205" s="402">
        <v>586</v>
      </c>
      <c r="G205" s="175">
        <v>2490</v>
      </c>
      <c r="H205" s="438"/>
      <c r="I205" s="175">
        <f t="shared" si="41"/>
        <v>0</v>
      </c>
      <c r="J205" s="175">
        <f t="shared" si="42"/>
        <v>0</v>
      </c>
      <c r="K205" s="175">
        <f t="shared" si="53"/>
        <v>0</v>
      </c>
      <c r="L205" s="175">
        <f t="shared" si="53"/>
        <v>0</v>
      </c>
      <c r="M205" s="403">
        <f t="shared" si="53"/>
        <v>0</v>
      </c>
      <c r="N205" s="403">
        <f t="shared" si="56"/>
        <v>0</v>
      </c>
      <c r="O205" s="403">
        <f t="shared" si="56"/>
        <v>0</v>
      </c>
      <c r="P205" s="403">
        <f t="shared" si="54"/>
        <v>2490</v>
      </c>
      <c r="Q205" s="403">
        <f t="shared" si="54"/>
        <v>0</v>
      </c>
      <c r="R205" s="992">
        <f t="shared" si="57"/>
        <v>0</v>
      </c>
      <c r="S205" s="992">
        <f t="shared" si="57"/>
        <v>0</v>
      </c>
      <c r="T205" s="992">
        <f t="shared" si="55"/>
        <v>0</v>
      </c>
      <c r="U205" s="404">
        <f t="shared" si="55"/>
        <v>0</v>
      </c>
    </row>
    <row r="206" spans="2:21">
      <c r="B206" s="957">
        <v>216</v>
      </c>
      <c r="C206" s="1043">
        <v>45147</v>
      </c>
      <c r="D206" s="1041" t="s">
        <v>575</v>
      </c>
      <c r="E206" s="401" t="s">
        <v>1194</v>
      </c>
      <c r="F206" s="402">
        <v>586</v>
      </c>
      <c r="G206" s="175">
        <v>3700</v>
      </c>
      <c r="H206" s="438"/>
      <c r="I206" s="175">
        <f t="shared" si="41"/>
        <v>0</v>
      </c>
      <c r="J206" s="175">
        <f t="shared" si="42"/>
        <v>0</v>
      </c>
      <c r="K206" s="175">
        <f t="shared" si="53"/>
        <v>0</v>
      </c>
      <c r="L206" s="175">
        <f t="shared" si="53"/>
        <v>0</v>
      </c>
      <c r="M206" s="403">
        <f t="shared" si="53"/>
        <v>0</v>
      </c>
      <c r="N206" s="403">
        <f t="shared" si="56"/>
        <v>0</v>
      </c>
      <c r="O206" s="403">
        <f t="shared" si="56"/>
        <v>0</v>
      </c>
      <c r="P206" s="403">
        <f t="shared" si="54"/>
        <v>3700</v>
      </c>
      <c r="Q206" s="403">
        <f t="shared" si="54"/>
        <v>0</v>
      </c>
      <c r="R206" s="992">
        <f t="shared" si="57"/>
        <v>0</v>
      </c>
      <c r="S206" s="992">
        <f t="shared" si="57"/>
        <v>0</v>
      </c>
      <c r="T206" s="992">
        <f t="shared" si="55"/>
        <v>0</v>
      </c>
      <c r="U206" s="404">
        <f t="shared" si="55"/>
        <v>0</v>
      </c>
    </row>
    <row r="207" spans="2:21">
      <c r="B207" s="957">
        <v>334</v>
      </c>
      <c r="C207" s="1043">
        <v>45229</v>
      </c>
      <c r="D207" s="1041" t="s">
        <v>579</v>
      </c>
      <c r="E207" s="401" t="s">
        <v>1552</v>
      </c>
      <c r="F207" s="402">
        <v>586</v>
      </c>
      <c r="G207" s="175">
        <v>6300</v>
      </c>
      <c r="H207" s="438"/>
      <c r="I207" s="175">
        <f t="shared" si="41"/>
        <v>0</v>
      </c>
      <c r="J207" s="175">
        <f t="shared" si="42"/>
        <v>0</v>
      </c>
      <c r="K207" s="175">
        <f t="shared" si="53"/>
        <v>0</v>
      </c>
      <c r="L207" s="175">
        <f t="shared" si="53"/>
        <v>0</v>
      </c>
      <c r="M207" s="403">
        <f t="shared" si="53"/>
        <v>0</v>
      </c>
      <c r="N207" s="403">
        <f t="shared" si="56"/>
        <v>0</v>
      </c>
      <c r="O207" s="403">
        <f t="shared" si="56"/>
        <v>0</v>
      </c>
      <c r="P207" s="403">
        <f t="shared" si="54"/>
        <v>6300</v>
      </c>
      <c r="Q207" s="403">
        <f t="shared" si="54"/>
        <v>0</v>
      </c>
      <c r="R207" s="992">
        <f t="shared" si="57"/>
        <v>0</v>
      </c>
      <c r="S207" s="992">
        <f t="shared" si="57"/>
        <v>0</v>
      </c>
      <c r="T207" s="992">
        <f t="shared" si="55"/>
        <v>0</v>
      </c>
      <c r="U207" s="404">
        <f t="shared" si="55"/>
        <v>0</v>
      </c>
    </row>
    <row r="208" spans="2:21">
      <c r="B208" s="957">
        <v>339</v>
      </c>
      <c r="C208" s="1043">
        <v>45230</v>
      </c>
      <c r="D208" s="1041" t="s">
        <v>579</v>
      </c>
      <c r="E208" s="401" t="s">
        <v>1552</v>
      </c>
      <c r="F208" s="402">
        <v>586</v>
      </c>
      <c r="G208" s="175">
        <v>50</v>
      </c>
      <c r="H208" s="438"/>
      <c r="I208" s="175">
        <f t="shared" si="41"/>
        <v>0</v>
      </c>
      <c r="J208" s="175">
        <f t="shared" si="42"/>
        <v>0</v>
      </c>
      <c r="K208" s="175">
        <f t="shared" si="53"/>
        <v>0</v>
      </c>
      <c r="L208" s="175">
        <f t="shared" si="53"/>
        <v>0</v>
      </c>
      <c r="M208" s="403">
        <f t="shared" si="53"/>
        <v>0</v>
      </c>
      <c r="N208" s="403">
        <f t="shared" si="56"/>
        <v>0</v>
      </c>
      <c r="O208" s="403">
        <f t="shared" si="56"/>
        <v>0</v>
      </c>
      <c r="P208" s="403">
        <f t="shared" si="54"/>
        <v>50</v>
      </c>
      <c r="Q208" s="403">
        <f t="shared" si="54"/>
        <v>0</v>
      </c>
      <c r="R208" s="992">
        <f t="shared" si="57"/>
        <v>0</v>
      </c>
      <c r="S208" s="992">
        <f t="shared" si="57"/>
        <v>0</v>
      </c>
      <c r="T208" s="992">
        <f t="shared" si="55"/>
        <v>0</v>
      </c>
      <c r="U208" s="404">
        <f t="shared" si="55"/>
        <v>0</v>
      </c>
    </row>
    <row r="209" spans="2:21">
      <c r="B209" s="957">
        <v>131</v>
      </c>
      <c r="C209" s="1043">
        <v>45055</v>
      </c>
      <c r="D209" s="1041" t="s">
        <v>579</v>
      </c>
      <c r="E209" s="401" t="s">
        <v>963</v>
      </c>
      <c r="F209" s="402">
        <v>668</v>
      </c>
      <c r="G209" s="175">
        <v>2400</v>
      </c>
      <c r="H209" s="438"/>
      <c r="I209" s="175">
        <f t="shared" ref="I209:I246" si="58">IF(I$7-$F209=0,$G209,0)</f>
        <v>0</v>
      </c>
      <c r="J209" s="175">
        <f t="shared" si="42"/>
        <v>0</v>
      </c>
      <c r="K209" s="175">
        <f t="shared" si="53"/>
        <v>0</v>
      </c>
      <c r="L209" s="175">
        <f t="shared" si="53"/>
        <v>0</v>
      </c>
      <c r="M209" s="403">
        <f t="shared" si="53"/>
        <v>0</v>
      </c>
      <c r="N209" s="403">
        <f t="shared" si="56"/>
        <v>0</v>
      </c>
      <c r="O209" s="403">
        <f t="shared" si="56"/>
        <v>0</v>
      </c>
      <c r="P209" s="403">
        <f t="shared" si="54"/>
        <v>0</v>
      </c>
      <c r="Q209" s="403">
        <f t="shared" si="54"/>
        <v>0</v>
      </c>
      <c r="R209" s="992">
        <f t="shared" si="57"/>
        <v>2400</v>
      </c>
      <c r="S209" s="992">
        <f t="shared" si="57"/>
        <v>0</v>
      </c>
      <c r="T209" s="992">
        <f t="shared" si="55"/>
        <v>0</v>
      </c>
      <c r="U209" s="404">
        <f t="shared" si="55"/>
        <v>0</v>
      </c>
    </row>
    <row r="210" spans="2:21">
      <c r="B210" s="957">
        <v>370</v>
      </c>
      <c r="C210" s="1043">
        <v>45259</v>
      </c>
      <c r="D210" s="1041" t="s">
        <v>579</v>
      </c>
      <c r="E210" s="401" t="s">
        <v>1689</v>
      </c>
      <c r="F210" s="402">
        <v>668</v>
      </c>
      <c r="G210" s="175">
        <v>489</v>
      </c>
      <c r="H210" s="438"/>
      <c r="I210" s="175">
        <f t="shared" si="58"/>
        <v>0</v>
      </c>
      <c r="J210" s="175">
        <f t="shared" si="42"/>
        <v>0</v>
      </c>
      <c r="K210" s="175">
        <f t="shared" si="53"/>
        <v>0</v>
      </c>
      <c r="L210" s="175">
        <f t="shared" si="53"/>
        <v>0</v>
      </c>
      <c r="M210" s="403">
        <f t="shared" si="53"/>
        <v>0</v>
      </c>
      <c r="N210" s="403">
        <f t="shared" si="56"/>
        <v>0</v>
      </c>
      <c r="O210" s="403">
        <f t="shared" si="56"/>
        <v>0</v>
      </c>
      <c r="P210" s="403">
        <f t="shared" si="54"/>
        <v>0</v>
      </c>
      <c r="Q210" s="403">
        <f t="shared" si="54"/>
        <v>0</v>
      </c>
      <c r="R210" s="992">
        <f t="shared" si="57"/>
        <v>489</v>
      </c>
      <c r="S210" s="992">
        <f t="shared" si="57"/>
        <v>0</v>
      </c>
      <c r="T210" s="992">
        <f t="shared" si="55"/>
        <v>0</v>
      </c>
      <c r="U210" s="404">
        <f t="shared" si="55"/>
        <v>0</v>
      </c>
    </row>
    <row r="211" spans="2:21">
      <c r="B211" s="957">
        <v>110</v>
      </c>
      <c r="C211" s="1043">
        <v>45022</v>
      </c>
      <c r="D211" s="1041" t="s">
        <v>579</v>
      </c>
      <c r="E211" s="401" t="s">
        <v>874</v>
      </c>
      <c r="F211" s="402">
        <v>586</v>
      </c>
      <c r="G211" s="175">
        <v>3189</v>
      </c>
      <c r="H211" s="438"/>
      <c r="I211" s="175">
        <f t="shared" si="58"/>
        <v>0</v>
      </c>
      <c r="J211" s="175">
        <f t="shared" si="42"/>
        <v>0</v>
      </c>
      <c r="K211" s="175">
        <f t="shared" si="53"/>
        <v>0</v>
      </c>
      <c r="L211" s="175">
        <f t="shared" si="53"/>
        <v>0</v>
      </c>
      <c r="M211" s="403">
        <f t="shared" si="53"/>
        <v>0</v>
      </c>
      <c r="N211" s="403">
        <f t="shared" si="56"/>
        <v>0</v>
      </c>
      <c r="O211" s="403">
        <f t="shared" si="56"/>
        <v>0</v>
      </c>
      <c r="P211" s="403">
        <f t="shared" si="54"/>
        <v>3189</v>
      </c>
      <c r="Q211" s="403">
        <f t="shared" si="54"/>
        <v>0</v>
      </c>
      <c r="R211" s="992">
        <f t="shared" si="57"/>
        <v>0</v>
      </c>
      <c r="S211" s="992">
        <f t="shared" si="57"/>
        <v>0</v>
      </c>
      <c r="T211" s="992">
        <f t="shared" si="55"/>
        <v>0</v>
      </c>
      <c r="U211" s="404">
        <f t="shared" si="55"/>
        <v>0</v>
      </c>
    </row>
    <row r="212" spans="2:21">
      <c r="B212" s="957">
        <v>218</v>
      </c>
      <c r="C212" s="1043">
        <v>45149</v>
      </c>
      <c r="D212" s="1041" t="s">
        <v>579</v>
      </c>
      <c r="E212" s="401" t="s">
        <v>1208</v>
      </c>
      <c r="F212" s="402">
        <v>586</v>
      </c>
      <c r="G212" s="175">
        <v>3200</v>
      </c>
      <c r="H212" s="438"/>
      <c r="I212" s="175">
        <f t="shared" si="58"/>
        <v>0</v>
      </c>
      <c r="J212" s="175">
        <f t="shared" si="42"/>
        <v>0</v>
      </c>
      <c r="K212" s="175">
        <f t="shared" si="53"/>
        <v>0</v>
      </c>
      <c r="L212" s="175">
        <f t="shared" si="53"/>
        <v>0</v>
      </c>
      <c r="M212" s="403">
        <f t="shared" si="53"/>
        <v>0</v>
      </c>
      <c r="N212" s="403">
        <f t="shared" si="56"/>
        <v>0</v>
      </c>
      <c r="O212" s="403">
        <f t="shared" si="56"/>
        <v>0</v>
      </c>
      <c r="P212" s="403">
        <f t="shared" si="54"/>
        <v>3200</v>
      </c>
      <c r="Q212" s="403">
        <f t="shared" si="54"/>
        <v>0</v>
      </c>
      <c r="R212" s="992">
        <f t="shared" si="57"/>
        <v>0</v>
      </c>
      <c r="S212" s="992">
        <f t="shared" si="57"/>
        <v>0</v>
      </c>
      <c r="T212" s="992">
        <f t="shared" si="55"/>
        <v>0</v>
      </c>
      <c r="U212" s="404">
        <f t="shared" si="55"/>
        <v>0</v>
      </c>
    </row>
    <row r="213" spans="2:21">
      <c r="B213" s="957">
        <v>57</v>
      </c>
      <c r="C213" s="1043">
        <v>44980</v>
      </c>
      <c r="D213" s="1041" t="s">
        <v>579</v>
      </c>
      <c r="E213" s="401" t="s">
        <v>733</v>
      </c>
      <c r="F213" s="402">
        <v>586</v>
      </c>
      <c r="G213" s="175">
        <v>250</v>
      </c>
      <c r="H213" s="438"/>
      <c r="I213" s="175">
        <f t="shared" si="58"/>
        <v>0</v>
      </c>
      <c r="J213" s="175">
        <f t="shared" ref="J213:J276" si="59">IF(J$7-$F213=0,$G213,0)</f>
        <v>0</v>
      </c>
      <c r="K213" s="175">
        <f t="shared" si="53"/>
        <v>0</v>
      </c>
      <c r="L213" s="175">
        <f t="shared" si="53"/>
        <v>0</v>
      </c>
      <c r="M213" s="403">
        <f t="shared" si="53"/>
        <v>0</v>
      </c>
      <c r="N213" s="403">
        <f t="shared" si="56"/>
        <v>0</v>
      </c>
      <c r="O213" s="403">
        <f t="shared" si="56"/>
        <v>0</v>
      </c>
      <c r="P213" s="403">
        <f t="shared" si="54"/>
        <v>250</v>
      </c>
      <c r="Q213" s="403">
        <f t="shared" si="54"/>
        <v>0</v>
      </c>
      <c r="R213" s="992">
        <f t="shared" si="57"/>
        <v>0</v>
      </c>
      <c r="S213" s="992">
        <f t="shared" si="57"/>
        <v>0</v>
      </c>
      <c r="T213" s="992">
        <f t="shared" si="55"/>
        <v>0</v>
      </c>
      <c r="U213" s="404">
        <f t="shared" si="55"/>
        <v>0</v>
      </c>
    </row>
    <row r="214" spans="2:21">
      <c r="B214" s="957">
        <v>6</v>
      </c>
      <c r="C214" s="1043">
        <v>44901</v>
      </c>
      <c r="D214" s="1041" t="s">
        <v>579</v>
      </c>
      <c r="E214" s="401" t="s">
        <v>584</v>
      </c>
      <c r="F214" s="402">
        <v>586</v>
      </c>
      <c r="G214" s="175">
        <v>1500</v>
      </c>
      <c r="H214" s="438"/>
      <c r="I214" s="175">
        <f t="shared" si="58"/>
        <v>0</v>
      </c>
      <c r="J214" s="175">
        <f t="shared" si="59"/>
        <v>0</v>
      </c>
      <c r="K214" s="175">
        <f t="shared" si="53"/>
        <v>0</v>
      </c>
      <c r="L214" s="175">
        <f t="shared" si="53"/>
        <v>0</v>
      </c>
      <c r="M214" s="403">
        <f t="shared" si="53"/>
        <v>0</v>
      </c>
      <c r="N214" s="403">
        <f t="shared" si="56"/>
        <v>0</v>
      </c>
      <c r="O214" s="403">
        <f t="shared" si="56"/>
        <v>0</v>
      </c>
      <c r="P214" s="403">
        <f t="shared" si="54"/>
        <v>1500</v>
      </c>
      <c r="Q214" s="403">
        <f t="shared" si="54"/>
        <v>0</v>
      </c>
      <c r="R214" s="992">
        <f t="shared" si="57"/>
        <v>0</v>
      </c>
      <c r="S214" s="992">
        <f t="shared" si="57"/>
        <v>0</v>
      </c>
      <c r="T214" s="992">
        <f t="shared" si="55"/>
        <v>0</v>
      </c>
      <c r="U214" s="404">
        <f t="shared" si="55"/>
        <v>0</v>
      </c>
    </row>
    <row r="215" spans="2:21">
      <c r="B215" s="957">
        <v>184</v>
      </c>
      <c r="C215" s="1043">
        <v>45120</v>
      </c>
      <c r="D215" s="1041" t="s">
        <v>579</v>
      </c>
      <c r="E215" s="401" t="s">
        <v>1124</v>
      </c>
      <c r="F215" s="402">
        <v>586</v>
      </c>
      <c r="G215" s="175">
        <v>290</v>
      </c>
      <c r="H215" s="438"/>
      <c r="I215" s="175">
        <f t="shared" si="58"/>
        <v>0</v>
      </c>
      <c r="J215" s="175">
        <f t="shared" si="59"/>
        <v>0</v>
      </c>
      <c r="K215" s="175">
        <f t="shared" si="53"/>
        <v>0</v>
      </c>
      <c r="L215" s="175">
        <f t="shared" si="53"/>
        <v>0</v>
      </c>
      <c r="M215" s="403">
        <f t="shared" si="53"/>
        <v>0</v>
      </c>
      <c r="N215" s="403">
        <f t="shared" si="56"/>
        <v>0</v>
      </c>
      <c r="O215" s="403">
        <f t="shared" si="56"/>
        <v>0</v>
      </c>
      <c r="P215" s="403">
        <f t="shared" si="54"/>
        <v>290</v>
      </c>
      <c r="Q215" s="403">
        <f t="shared" si="54"/>
        <v>0</v>
      </c>
      <c r="R215" s="992">
        <f t="shared" si="57"/>
        <v>0</v>
      </c>
      <c r="S215" s="992">
        <f t="shared" si="57"/>
        <v>0</v>
      </c>
      <c r="T215" s="992">
        <f t="shared" si="55"/>
        <v>0</v>
      </c>
      <c r="U215" s="404">
        <f t="shared" si="55"/>
        <v>0</v>
      </c>
    </row>
    <row r="216" spans="2:21">
      <c r="B216" s="957">
        <v>187</v>
      </c>
      <c r="C216" s="1043">
        <v>45124</v>
      </c>
      <c r="D216" s="1041" t="s">
        <v>579</v>
      </c>
      <c r="E216" s="401" t="s">
        <v>1124</v>
      </c>
      <c r="F216" s="402">
        <v>586</v>
      </c>
      <c r="G216" s="175">
        <v>2510</v>
      </c>
      <c r="H216" s="438"/>
      <c r="I216" s="175">
        <f t="shared" si="58"/>
        <v>0</v>
      </c>
      <c r="J216" s="175">
        <f t="shared" si="59"/>
        <v>0</v>
      </c>
      <c r="K216" s="175">
        <f t="shared" si="53"/>
        <v>0</v>
      </c>
      <c r="L216" s="175">
        <f t="shared" si="53"/>
        <v>0</v>
      </c>
      <c r="M216" s="403">
        <f t="shared" si="53"/>
        <v>0</v>
      </c>
      <c r="N216" s="403">
        <f t="shared" si="56"/>
        <v>0</v>
      </c>
      <c r="O216" s="403">
        <f t="shared" si="56"/>
        <v>0</v>
      </c>
      <c r="P216" s="403">
        <f t="shared" si="54"/>
        <v>2510</v>
      </c>
      <c r="Q216" s="403">
        <f t="shared" si="54"/>
        <v>0</v>
      </c>
      <c r="R216" s="992">
        <f t="shared" si="57"/>
        <v>0</v>
      </c>
      <c r="S216" s="992">
        <f t="shared" si="57"/>
        <v>0</v>
      </c>
      <c r="T216" s="992">
        <f t="shared" si="55"/>
        <v>0</v>
      </c>
      <c r="U216" s="404">
        <f t="shared" si="55"/>
        <v>0</v>
      </c>
    </row>
    <row r="217" spans="2:21">
      <c r="B217" s="957">
        <v>222</v>
      </c>
      <c r="C217" s="1043">
        <v>45154</v>
      </c>
      <c r="D217" s="1041" t="s">
        <v>579</v>
      </c>
      <c r="E217" s="401" t="s">
        <v>1217</v>
      </c>
      <c r="F217" s="402">
        <v>92</v>
      </c>
      <c r="G217" s="175">
        <v>57</v>
      </c>
      <c r="H217" s="438"/>
      <c r="I217" s="175">
        <f t="shared" si="58"/>
        <v>0</v>
      </c>
      <c r="J217" s="175">
        <f t="shared" si="59"/>
        <v>0</v>
      </c>
      <c r="K217" s="175">
        <f t="shared" ref="K217:M236" si="60">IF(K$7-$F217=0,$G217,0)</f>
        <v>57</v>
      </c>
      <c r="L217" s="175">
        <f t="shared" si="60"/>
        <v>0</v>
      </c>
      <c r="M217" s="403">
        <f t="shared" si="60"/>
        <v>0</v>
      </c>
      <c r="N217" s="403">
        <f t="shared" si="56"/>
        <v>0</v>
      </c>
      <c r="O217" s="403">
        <f t="shared" si="56"/>
        <v>0</v>
      </c>
      <c r="P217" s="403">
        <f t="shared" ref="P217:Q236" si="61">IF(P$7-$F217=0,$G217,0)</f>
        <v>0</v>
      </c>
      <c r="Q217" s="403">
        <f t="shared" si="61"/>
        <v>0</v>
      </c>
      <c r="R217" s="992">
        <f t="shared" si="57"/>
        <v>0</v>
      </c>
      <c r="S217" s="992">
        <f t="shared" si="57"/>
        <v>0</v>
      </c>
      <c r="T217" s="992">
        <f t="shared" ref="T217:U236" si="62">IF(T$7-$F217=0,$G217,0)</f>
        <v>0</v>
      </c>
      <c r="U217" s="404">
        <f t="shared" si="62"/>
        <v>0</v>
      </c>
    </row>
    <row r="218" spans="2:21">
      <c r="B218" s="957">
        <v>219</v>
      </c>
      <c r="C218" s="1043">
        <v>45152</v>
      </c>
      <c r="D218" s="1041" t="s">
        <v>579</v>
      </c>
      <c r="E218" s="401" t="s">
        <v>1174</v>
      </c>
      <c r="F218" s="402">
        <v>586</v>
      </c>
      <c r="G218" s="175">
        <v>1530</v>
      </c>
      <c r="H218" s="438"/>
      <c r="I218" s="175">
        <f t="shared" si="58"/>
        <v>0</v>
      </c>
      <c r="J218" s="175">
        <f t="shared" si="59"/>
        <v>0</v>
      </c>
      <c r="K218" s="175">
        <f t="shared" si="60"/>
        <v>0</v>
      </c>
      <c r="L218" s="175">
        <f t="shared" si="60"/>
        <v>0</v>
      </c>
      <c r="M218" s="403">
        <f t="shared" si="60"/>
        <v>0</v>
      </c>
      <c r="N218" s="403">
        <f t="shared" si="56"/>
        <v>0</v>
      </c>
      <c r="O218" s="403">
        <f t="shared" si="56"/>
        <v>0</v>
      </c>
      <c r="P218" s="403">
        <f t="shared" si="61"/>
        <v>1530</v>
      </c>
      <c r="Q218" s="403">
        <f t="shared" si="61"/>
        <v>0</v>
      </c>
      <c r="R218" s="992">
        <f t="shared" si="57"/>
        <v>0</v>
      </c>
      <c r="S218" s="992">
        <f t="shared" si="57"/>
        <v>0</v>
      </c>
      <c r="T218" s="992">
        <f t="shared" si="62"/>
        <v>0</v>
      </c>
      <c r="U218" s="404">
        <f t="shared" si="62"/>
        <v>0</v>
      </c>
    </row>
    <row r="219" spans="2:21">
      <c r="B219" s="957">
        <v>220</v>
      </c>
      <c r="C219" s="1043">
        <v>45153</v>
      </c>
      <c r="D219" s="1041" t="s">
        <v>579</v>
      </c>
      <c r="E219" s="401" t="s">
        <v>1214</v>
      </c>
      <c r="F219" s="402">
        <v>586</v>
      </c>
      <c r="G219" s="175">
        <v>4989</v>
      </c>
      <c r="H219" s="438"/>
      <c r="I219" s="175">
        <f t="shared" si="58"/>
        <v>0</v>
      </c>
      <c r="J219" s="175">
        <f t="shared" si="59"/>
        <v>0</v>
      </c>
      <c r="K219" s="175">
        <f t="shared" si="60"/>
        <v>0</v>
      </c>
      <c r="L219" s="175">
        <f t="shared" si="60"/>
        <v>0</v>
      </c>
      <c r="M219" s="403">
        <f t="shared" si="60"/>
        <v>0</v>
      </c>
      <c r="N219" s="403">
        <f t="shared" si="56"/>
        <v>0</v>
      </c>
      <c r="O219" s="403">
        <f t="shared" si="56"/>
        <v>0</v>
      </c>
      <c r="P219" s="403">
        <f t="shared" si="61"/>
        <v>4989</v>
      </c>
      <c r="Q219" s="403">
        <f t="shared" si="61"/>
        <v>0</v>
      </c>
      <c r="R219" s="992">
        <f t="shared" si="57"/>
        <v>0</v>
      </c>
      <c r="S219" s="992">
        <f t="shared" si="57"/>
        <v>0</v>
      </c>
      <c r="T219" s="992">
        <f t="shared" si="62"/>
        <v>0</v>
      </c>
      <c r="U219" s="404">
        <f t="shared" si="62"/>
        <v>0</v>
      </c>
    </row>
    <row r="220" spans="2:21">
      <c r="B220" s="957">
        <v>362</v>
      </c>
      <c r="C220" s="1043">
        <v>45252</v>
      </c>
      <c r="D220" s="1041" t="s">
        <v>579</v>
      </c>
      <c r="E220" s="401" t="s">
        <v>1657</v>
      </c>
      <c r="F220" s="402">
        <v>586</v>
      </c>
      <c r="G220" s="175">
        <v>2250</v>
      </c>
      <c r="H220" s="438"/>
      <c r="I220" s="175">
        <f t="shared" si="58"/>
        <v>0</v>
      </c>
      <c r="J220" s="175">
        <f t="shared" si="59"/>
        <v>0</v>
      </c>
      <c r="K220" s="175">
        <f t="shared" si="60"/>
        <v>0</v>
      </c>
      <c r="L220" s="175">
        <f t="shared" si="60"/>
        <v>0</v>
      </c>
      <c r="M220" s="403">
        <f t="shared" si="60"/>
        <v>0</v>
      </c>
      <c r="N220" s="403">
        <f t="shared" si="56"/>
        <v>0</v>
      </c>
      <c r="O220" s="403">
        <f t="shared" si="56"/>
        <v>0</v>
      </c>
      <c r="P220" s="403">
        <f t="shared" si="61"/>
        <v>2250</v>
      </c>
      <c r="Q220" s="403">
        <f t="shared" si="61"/>
        <v>0</v>
      </c>
      <c r="R220" s="992">
        <f t="shared" si="57"/>
        <v>0</v>
      </c>
      <c r="S220" s="992">
        <f t="shared" si="57"/>
        <v>0</v>
      </c>
      <c r="T220" s="992">
        <f t="shared" si="62"/>
        <v>0</v>
      </c>
      <c r="U220" s="404">
        <f t="shared" si="62"/>
        <v>0</v>
      </c>
    </row>
    <row r="221" spans="2:21">
      <c r="B221" s="957">
        <v>8</v>
      </c>
      <c r="C221" s="1043">
        <v>44902</v>
      </c>
      <c r="D221" s="1041" t="s">
        <v>579</v>
      </c>
      <c r="E221" s="401" t="s">
        <v>587</v>
      </c>
      <c r="F221" s="402">
        <v>586</v>
      </c>
      <c r="G221" s="175">
        <v>3700</v>
      </c>
      <c r="H221" s="438"/>
      <c r="I221" s="175">
        <f t="shared" si="58"/>
        <v>0</v>
      </c>
      <c r="J221" s="175">
        <f t="shared" si="59"/>
        <v>0</v>
      </c>
      <c r="K221" s="175">
        <f t="shared" si="60"/>
        <v>0</v>
      </c>
      <c r="L221" s="175">
        <f t="shared" si="60"/>
        <v>0</v>
      </c>
      <c r="M221" s="403">
        <f t="shared" si="60"/>
        <v>0</v>
      </c>
      <c r="N221" s="403">
        <f t="shared" ref="N221:O240" si="63">IF(N$7-$F221=0,$G221,0)</f>
        <v>0</v>
      </c>
      <c r="O221" s="403">
        <f t="shared" si="63"/>
        <v>0</v>
      </c>
      <c r="P221" s="403">
        <f t="shared" si="61"/>
        <v>3700</v>
      </c>
      <c r="Q221" s="403">
        <f t="shared" si="61"/>
        <v>0</v>
      </c>
      <c r="R221" s="992">
        <f t="shared" ref="R221:S240" si="64">IF(R$7-$F221=0,$G221,0)</f>
        <v>0</v>
      </c>
      <c r="S221" s="992">
        <f t="shared" si="64"/>
        <v>0</v>
      </c>
      <c r="T221" s="992">
        <f t="shared" si="62"/>
        <v>0</v>
      </c>
      <c r="U221" s="404">
        <f t="shared" si="62"/>
        <v>0</v>
      </c>
    </row>
    <row r="222" spans="2:21">
      <c r="B222" s="957">
        <v>9</v>
      </c>
      <c r="C222" s="1043">
        <v>44908</v>
      </c>
      <c r="D222" s="1041" t="s">
        <v>579</v>
      </c>
      <c r="E222" s="401" t="s">
        <v>591</v>
      </c>
      <c r="F222" s="402">
        <v>586</v>
      </c>
      <c r="G222" s="175">
        <v>250</v>
      </c>
      <c r="H222" s="438"/>
      <c r="I222" s="175">
        <f t="shared" si="58"/>
        <v>0</v>
      </c>
      <c r="J222" s="175">
        <f t="shared" si="59"/>
        <v>0</v>
      </c>
      <c r="K222" s="175">
        <f t="shared" si="60"/>
        <v>0</v>
      </c>
      <c r="L222" s="175">
        <f t="shared" si="60"/>
        <v>0</v>
      </c>
      <c r="M222" s="403">
        <f t="shared" si="60"/>
        <v>0</v>
      </c>
      <c r="N222" s="403">
        <f t="shared" si="63"/>
        <v>0</v>
      </c>
      <c r="O222" s="403">
        <f t="shared" si="63"/>
        <v>0</v>
      </c>
      <c r="P222" s="403">
        <f t="shared" si="61"/>
        <v>250</v>
      </c>
      <c r="Q222" s="403">
        <f t="shared" si="61"/>
        <v>0</v>
      </c>
      <c r="R222" s="992">
        <f t="shared" si="64"/>
        <v>0</v>
      </c>
      <c r="S222" s="992">
        <f t="shared" si="64"/>
        <v>0</v>
      </c>
      <c r="T222" s="992">
        <f t="shared" si="62"/>
        <v>0</v>
      </c>
      <c r="U222" s="404">
        <f t="shared" si="62"/>
        <v>0</v>
      </c>
    </row>
    <row r="223" spans="2:21">
      <c r="B223" s="957">
        <v>58</v>
      </c>
      <c r="C223" s="1043">
        <v>44981</v>
      </c>
      <c r="D223" s="1041" t="s">
        <v>579</v>
      </c>
      <c r="E223" s="401" t="s">
        <v>740</v>
      </c>
      <c r="F223" s="402">
        <v>586</v>
      </c>
      <c r="G223" s="175">
        <v>2100</v>
      </c>
      <c r="H223" s="438"/>
      <c r="I223" s="175">
        <f t="shared" si="58"/>
        <v>0</v>
      </c>
      <c r="J223" s="175">
        <f t="shared" si="59"/>
        <v>0</v>
      </c>
      <c r="K223" s="175">
        <f t="shared" si="60"/>
        <v>0</v>
      </c>
      <c r="L223" s="175">
        <f t="shared" si="60"/>
        <v>0</v>
      </c>
      <c r="M223" s="403">
        <f t="shared" si="60"/>
        <v>0</v>
      </c>
      <c r="N223" s="403">
        <f t="shared" si="63"/>
        <v>0</v>
      </c>
      <c r="O223" s="403">
        <f t="shared" si="63"/>
        <v>0</v>
      </c>
      <c r="P223" s="403">
        <f t="shared" si="61"/>
        <v>2100</v>
      </c>
      <c r="Q223" s="403">
        <f t="shared" si="61"/>
        <v>0</v>
      </c>
      <c r="R223" s="992">
        <f t="shared" si="64"/>
        <v>0</v>
      </c>
      <c r="S223" s="992">
        <f t="shared" si="64"/>
        <v>0</v>
      </c>
      <c r="T223" s="992">
        <f t="shared" si="62"/>
        <v>0</v>
      </c>
      <c r="U223" s="404">
        <f t="shared" si="62"/>
        <v>0</v>
      </c>
    </row>
    <row r="224" spans="2:21">
      <c r="B224" s="957">
        <v>61</v>
      </c>
      <c r="C224" s="1043">
        <v>44984</v>
      </c>
      <c r="D224" s="1041" t="s">
        <v>579</v>
      </c>
      <c r="E224" s="401" t="s">
        <v>745</v>
      </c>
      <c r="F224" s="402">
        <v>586</v>
      </c>
      <c r="G224" s="175">
        <v>1850</v>
      </c>
      <c r="H224" s="438"/>
      <c r="I224" s="175">
        <f t="shared" si="58"/>
        <v>0</v>
      </c>
      <c r="J224" s="175">
        <f t="shared" si="59"/>
        <v>0</v>
      </c>
      <c r="K224" s="175">
        <f t="shared" si="60"/>
        <v>0</v>
      </c>
      <c r="L224" s="175">
        <f t="shared" si="60"/>
        <v>0</v>
      </c>
      <c r="M224" s="403">
        <f t="shared" si="60"/>
        <v>0</v>
      </c>
      <c r="N224" s="403">
        <f t="shared" si="63"/>
        <v>0</v>
      </c>
      <c r="O224" s="403">
        <f t="shared" si="63"/>
        <v>0</v>
      </c>
      <c r="P224" s="403">
        <f t="shared" si="61"/>
        <v>1850</v>
      </c>
      <c r="Q224" s="403">
        <f t="shared" si="61"/>
        <v>0</v>
      </c>
      <c r="R224" s="992">
        <f t="shared" si="64"/>
        <v>0</v>
      </c>
      <c r="S224" s="992">
        <f t="shared" si="64"/>
        <v>0</v>
      </c>
      <c r="T224" s="992">
        <f t="shared" si="62"/>
        <v>0</v>
      </c>
      <c r="U224" s="404">
        <f t="shared" si="62"/>
        <v>0</v>
      </c>
    </row>
    <row r="225" spans="2:21">
      <c r="B225" s="957">
        <v>309</v>
      </c>
      <c r="C225" s="1043">
        <v>45211</v>
      </c>
      <c r="D225" s="1041" t="s">
        <v>575</v>
      </c>
      <c r="E225" s="401" t="s">
        <v>1470</v>
      </c>
      <c r="F225" s="402">
        <v>586</v>
      </c>
      <c r="G225" s="175">
        <v>200</v>
      </c>
      <c r="H225" s="438"/>
      <c r="I225" s="175">
        <f t="shared" si="58"/>
        <v>0</v>
      </c>
      <c r="J225" s="175">
        <f t="shared" si="59"/>
        <v>0</v>
      </c>
      <c r="K225" s="175">
        <f t="shared" si="60"/>
        <v>0</v>
      </c>
      <c r="L225" s="175">
        <f t="shared" si="60"/>
        <v>0</v>
      </c>
      <c r="M225" s="403">
        <f t="shared" si="60"/>
        <v>0</v>
      </c>
      <c r="N225" s="403">
        <f t="shared" si="63"/>
        <v>0</v>
      </c>
      <c r="O225" s="403">
        <f t="shared" si="63"/>
        <v>0</v>
      </c>
      <c r="P225" s="403">
        <f t="shared" si="61"/>
        <v>200</v>
      </c>
      <c r="Q225" s="403">
        <f t="shared" si="61"/>
        <v>0</v>
      </c>
      <c r="R225" s="992">
        <f t="shared" si="64"/>
        <v>0</v>
      </c>
      <c r="S225" s="992">
        <f t="shared" si="64"/>
        <v>0</v>
      </c>
      <c r="T225" s="992">
        <f t="shared" si="62"/>
        <v>0</v>
      </c>
      <c r="U225" s="404">
        <f t="shared" si="62"/>
        <v>0</v>
      </c>
    </row>
    <row r="226" spans="2:21">
      <c r="B226" s="957">
        <v>313</v>
      </c>
      <c r="C226" s="1043">
        <v>45211</v>
      </c>
      <c r="D226" s="1041" t="s">
        <v>575</v>
      </c>
      <c r="E226" s="401" t="s">
        <v>1470</v>
      </c>
      <c r="F226" s="402">
        <v>586</v>
      </c>
      <c r="G226" s="175">
        <v>300</v>
      </c>
      <c r="H226" s="438"/>
      <c r="I226" s="175">
        <f t="shared" si="58"/>
        <v>0</v>
      </c>
      <c r="J226" s="175">
        <f t="shared" si="59"/>
        <v>0</v>
      </c>
      <c r="K226" s="175">
        <f t="shared" si="60"/>
        <v>0</v>
      </c>
      <c r="L226" s="175">
        <f t="shared" si="60"/>
        <v>0</v>
      </c>
      <c r="M226" s="403">
        <f t="shared" si="60"/>
        <v>0</v>
      </c>
      <c r="N226" s="403">
        <f t="shared" si="63"/>
        <v>0</v>
      </c>
      <c r="O226" s="403">
        <f t="shared" si="63"/>
        <v>0</v>
      </c>
      <c r="P226" s="403">
        <f t="shared" si="61"/>
        <v>300</v>
      </c>
      <c r="Q226" s="403">
        <f t="shared" si="61"/>
        <v>0</v>
      </c>
      <c r="R226" s="992">
        <f t="shared" si="64"/>
        <v>0</v>
      </c>
      <c r="S226" s="992">
        <f t="shared" si="64"/>
        <v>0</v>
      </c>
      <c r="T226" s="992">
        <f t="shared" si="62"/>
        <v>0</v>
      </c>
      <c r="U226" s="404">
        <f t="shared" si="62"/>
        <v>0</v>
      </c>
    </row>
    <row r="227" spans="2:21">
      <c r="B227" s="957">
        <v>321</v>
      </c>
      <c r="C227" s="1043">
        <v>45216</v>
      </c>
      <c r="D227" s="1041" t="s">
        <v>575</v>
      </c>
      <c r="E227" s="401" t="s">
        <v>1470</v>
      </c>
      <c r="F227" s="402">
        <v>586</v>
      </c>
      <c r="G227" s="175">
        <v>10000</v>
      </c>
      <c r="H227" s="438"/>
      <c r="I227" s="175">
        <f t="shared" si="58"/>
        <v>0</v>
      </c>
      <c r="J227" s="175">
        <f t="shared" si="59"/>
        <v>0</v>
      </c>
      <c r="K227" s="175">
        <f t="shared" si="60"/>
        <v>0</v>
      </c>
      <c r="L227" s="175">
        <f t="shared" si="60"/>
        <v>0</v>
      </c>
      <c r="M227" s="403">
        <f t="shared" si="60"/>
        <v>0</v>
      </c>
      <c r="N227" s="403">
        <f t="shared" si="63"/>
        <v>0</v>
      </c>
      <c r="O227" s="403">
        <f t="shared" si="63"/>
        <v>0</v>
      </c>
      <c r="P227" s="403">
        <f t="shared" si="61"/>
        <v>10000</v>
      </c>
      <c r="Q227" s="403">
        <f t="shared" si="61"/>
        <v>0</v>
      </c>
      <c r="R227" s="992">
        <f t="shared" si="64"/>
        <v>0</v>
      </c>
      <c r="S227" s="992">
        <f t="shared" si="64"/>
        <v>0</v>
      </c>
      <c r="T227" s="992">
        <f t="shared" si="62"/>
        <v>0</v>
      </c>
      <c r="U227" s="404">
        <f t="shared" si="62"/>
        <v>0</v>
      </c>
    </row>
    <row r="228" spans="2:21">
      <c r="B228" s="957">
        <v>83</v>
      </c>
      <c r="C228" s="1043">
        <v>45005</v>
      </c>
      <c r="D228" s="1041" t="s">
        <v>575</v>
      </c>
      <c r="E228" s="401" t="s">
        <v>813</v>
      </c>
      <c r="F228" s="402">
        <v>586</v>
      </c>
      <c r="G228" s="175">
        <v>1600</v>
      </c>
      <c r="H228" s="438"/>
      <c r="I228" s="175">
        <f t="shared" si="58"/>
        <v>0</v>
      </c>
      <c r="J228" s="175">
        <f t="shared" si="59"/>
        <v>0</v>
      </c>
      <c r="K228" s="175">
        <f t="shared" si="60"/>
        <v>0</v>
      </c>
      <c r="L228" s="175">
        <f t="shared" si="60"/>
        <v>0</v>
      </c>
      <c r="M228" s="403">
        <f t="shared" si="60"/>
        <v>0</v>
      </c>
      <c r="N228" s="403">
        <f t="shared" si="63"/>
        <v>0</v>
      </c>
      <c r="O228" s="403">
        <f t="shared" si="63"/>
        <v>0</v>
      </c>
      <c r="P228" s="403">
        <f t="shared" si="61"/>
        <v>1600</v>
      </c>
      <c r="Q228" s="403">
        <f t="shared" si="61"/>
        <v>0</v>
      </c>
      <c r="R228" s="992">
        <f t="shared" si="64"/>
        <v>0</v>
      </c>
      <c r="S228" s="992">
        <f t="shared" si="64"/>
        <v>0</v>
      </c>
      <c r="T228" s="992">
        <f t="shared" si="62"/>
        <v>0</v>
      </c>
      <c r="U228" s="404">
        <f t="shared" si="62"/>
        <v>0</v>
      </c>
    </row>
    <row r="229" spans="2:21">
      <c r="B229" s="957">
        <v>239</v>
      </c>
      <c r="C229" s="1043">
        <v>45167</v>
      </c>
      <c r="D229" s="1041" t="s">
        <v>579</v>
      </c>
      <c r="E229" s="401" t="s">
        <v>1278</v>
      </c>
      <c r="F229" s="402">
        <v>92</v>
      </c>
      <c r="G229" s="175">
        <v>100</v>
      </c>
      <c r="H229" s="438"/>
      <c r="I229" s="175">
        <f t="shared" si="58"/>
        <v>0</v>
      </c>
      <c r="J229" s="175">
        <f t="shared" si="59"/>
        <v>0</v>
      </c>
      <c r="K229" s="175">
        <f t="shared" si="60"/>
        <v>100</v>
      </c>
      <c r="L229" s="175">
        <f t="shared" si="60"/>
        <v>0</v>
      </c>
      <c r="M229" s="403">
        <f t="shared" si="60"/>
        <v>0</v>
      </c>
      <c r="N229" s="403">
        <f t="shared" si="63"/>
        <v>0</v>
      </c>
      <c r="O229" s="403">
        <f t="shared" si="63"/>
        <v>0</v>
      </c>
      <c r="P229" s="403">
        <f t="shared" si="61"/>
        <v>0</v>
      </c>
      <c r="Q229" s="403">
        <f t="shared" si="61"/>
        <v>0</v>
      </c>
      <c r="R229" s="992">
        <f t="shared" si="64"/>
        <v>0</v>
      </c>
      <c r="S229" s="992">
        <f t="shared" si="64"/>
        <v>0</v>
      </c>
      <c r="T229" s="992">
        <f t="shared" si="62"/>
        <v>0</v>
      </c>
      <c r="U229" s="404">
        <f t="shared" si="62"/>
        <v>0</v>
      </c>
    </row>
    <row r="230" spans="2:21">
      <c r="B230" s="957">
        <v>333</v>
      </c>
      <c r="C230" s="1043">
        <v>45226</v>
      </c>
      <c r="D230" s="1041" t="s">
        <v>579</v>
      </c>
      <c r="E230" s="401" t="s">
        <v>1535</v>
      </c>
      <c r="F230" s="402">
        <v>586</v>
      </c>
      <c r="G230" s="175">
        <v>2200</v>
      </c>
      <c r="H230" s="438"/>
      <c r="I230" s="175">
        <f t="shared" si="58"/>
        <v>0</v>
      </c>
      <c r="J230" s="175">
        <f t="shared" si="59"/>
        <v>0</v>
      </c>
      <c r="K230" s="175">
        <f t="shared" si="60"/>
        <v>0</v>
      </c>
      <c r="L230" s="175">
        <f t="shared" si="60"/>
        <v>0</v>
      </c>
      <c r="M230" s="403">
        <f t="shared" si="60"/>
        <v>0</v>
      </c>
      <c r="N230" s="403">
        <f t="shared" si="63"/>
        <v>0</v>
      </c>
      <c r="O230" s="403">
        <f t="shared" si="63"/>
        <v>0</v>
      </c>
      <c r="P230" s="403">
        <f t="shared" si="61"/>
        <v>2200</v>
      </c>
      <c r="Q230" s="403">
        <f t="shared" si="61"/>
        <v>0</v>
      </c>
      <c r="R230" s="992">
        <f t="shared" si="64"/>
        <v>0</v>
      </c>
      <c r="S230" s="992">
        <f t="shared" si="64"/>
        <v>0</v>
      </c>
      <c r="T230" s="992">
        <f t="shared" si="62"/>
        <v>0</v>
      </c>
      <c r="U230" s="404">
        <f t="shared" si="62"/>
        <v>0</v>
      </c>
    </row>
    <row r="231" spans="2:21">
      <c r="B231" s="1001">
        <v>179</v>
      </c>
      <c r="C231" s="1043">
        <v>45118</v>
      </c>
      <c r="D231" s="1041" t="s">
        <v>579</v>
      </c>
      <c r="E231" s="401" t="s">
        <v>1117</v>
      </c>
      <c r="F231" s="402">
        <v>668</v>
      </c>
      <c r="G231" s="175">
        <v>2800</v>
      </c>
      <c r="H231" s="438" t="s">
        <v>3375</v>
      </c>
      <c r="I231" s="175">
        <f t="shared" si="58"/>
        <v>0</v>
      </c>
      <c r="J231" s="175">
        <f t="shared" si="59"/>
        <v>0</v>
      </c>
      <c r="K231" s="175">
        <f t="shared" si="60"/>
        <v>0</v>
      </c>
      <c r="L231" s="175">
        <f t="shared" si="60"/>
        <v>0</v>
      </c>
      <c r="M231" s="403">
        <f t="shared" si="60"/>
        <v>0</v>
      </c>
      <c r="N231" s="403">
        <f t="shared" si="63"/>
        <v>0</v>
      </c>
      <c r="O231" s="403">
        <f t="shared" si="63"/>
        <v>0</v>
      </c>
      <c r="P231" s="403">
        <f t="shared" si="61"/>
        <v>0</v>
      </c>
      <c r="Q231" s="403">
        <f t="shared" si="61"/>
        <v>0</v>
      </c>
      <c r="R231" s="992">
        <f t="shared" si="64"/>
        <v>2800</v>
      </c>
      <c r="S231" s="992">
        <f t="shared" si="64"/>
        <v>0</v>
      </c>
      <c r="T231" s="992">
        <f t="shared" si="62"/>
        <v>0</v>
      </c>
      <c r="U231" s="404">
        <f t="shared" si="62"/>
        <v>0</v>
      </c>
    </row>
    <row r="232" spans="2:21">
      <c r="B232" s="957">
        <v>140</v>
      </c>
      <c r="C232" s="1043">
        <v>45076</v>
      </c>
      <c r="D232" s="1041" t="s">
        <v>579</v>
      </c>
      <c r="E232" s="401" t="s">
        <v>999</v>
      </c>
      <c r="F232" s="402">
        <v>586</v>
      </c>
      <c r="G232" s="175">
        <v>250</v>
      </c>
      <c r="H232" s="438"/>
      <c r="I232" s="175">
        <f t="shared" si="58"/>
        <v>0</v>
      </c>
      <c r="J232" s="175">
        <f t="shared" si="59"/>
        <v>0</v>
      </c>
      <c r="K232" s="175">
        <f t="shared" si="60"/>
        <v>0</v>
      </c>
      <c r="L232" s="175">
        <f t="shared" si="60"/>
        <v>0</v>
      </c>
      <c r="M232" s="403">
        <f t="shared" si="60"/>
        <v>0</v>
      </c>
      <c r="N232" s="403">
        <f t="shared" si="63"/>
        <v>0</v>
      </c>
      <c r="O232" s="403">
        <f t="shared" si="63"/>
        <v>0</v>
      </c>
      <c r="P232" s="403">
        <f t="shared" si="61"/>
        <v>250</v>
      </c>
      <c r="Q232" s="403">
        <f t="shared" si="61"/>
        <v>0</v>
      </c>
      <c r="R232" s="992">
        <f t="shared" si="64"/>
        <v>0</v>
      </c>
      <c r="S232" s="992">
        <f t="shared" si="64"/>
        <v>0</v>
      </c>
      <c r="T232" s="992">
        <f t="shared" si="62"/>
        <v>0</v>
      </c>
      <c r="U232" s="404">
        <f t="shared" si="62"/>
        <v>0</v>
      </c>
    </row>
    <row r="233" spans="2:21">
      <c r="B233" s="957">
        <v>114</v>
      </c>
      <c r="C233" s="1043">
        <v>45027</v>
      </c>
      <c r="D233" s="1041" t="s">
        <v>579</v>
      </c>
      <c r="E233" s="401" t="s">
        <v>883</v>
      </c>
      <c r="F233" s="402">
        <v>586</v>
      </c>
      <c r="G233" s="175">
        <v>2000</v>
      </c>
      <c r="H233" s="438"/>
      <c r="I233" s="175">
        <f t="shared" si="58"/>
        <v>0</v>
      </c>
      <c r="J233" s="175">
        <f t="shared" si="59"/>
        <v>0</v>
      </c>
      <c r="K233" s="175">
        <f t="shared" si="60"/>
        <v>0</v>
      </c>
      <c r="L233" s="175">
        <f t="shared" si="60"/>
        <v>0</v>
      </c>
      <c r="M233" s="403">
        <f t="shared" si="60"/>
        <v>0</v>
      </c>
      <c r="N233" s="403">
        <f t="shared" si="63"/>
        <v>0</v>
      </c>
      <c r="O233" s="403">
        <f t="shared" si="63"/>
        <v>0</v>
      </c>
      <c r="P233" s="403">
        <f t="shared" si="61"/>
        <v>2000</v>
      </c>
      <c r="Q233" s="403">
        <f t="shared" si="61"/>
        <v>0</v>
      </c>
      <c r="R233" s="992">
        <f t="shared" si="64"/>
        <v>0</v>
      </c>
      <c r="S233" s="992">
        <f t="shared" si="64"/>
        <v>0</v>
      </c>
      <c r="T233" s="992">
        <f t="shared" si="62"/>
        <v>0</v>
      </c>
      <c r="U233" s="404">
        <f t="shared" si="62"/>
        <v>0</v>
      </c>
    </row>
    <row r="234" spans="2:21">
      <c r="B234" s="957">
        <v>135</v>
      </c>
      <c r="C234" s="1043">
        <v>45058</v>
      </c>
      <c r="D234" s="1041" t="s">
        <v>579</v>
      </c>
      <c r="E234" s="401" t="s">
        <v>669</v>
      </c>
      <c r="F234" s="402">
        <v>586</v>
      </c>
      <c r="G234" s="175">
        <v>3800</v>
      </c>
      <c r="H234" s="438" t="s">
        <v>3376</v>
      </c>
      <c r="I234" s="175">
        <f t="shared" si="58"/>
        <v>0</v>
      </c>
      <c r="J234" s="175">
        <f t="shared" si="59"/>
        <v>0</v>
      </c>
      <c r="K234" s="175">
        <f t="shared" si="60"/>
        <v>0</v>
      </c>
      <c r="L234" s="175">
        <f t="shared" si="60"/>
        <v>0</v>
      </c>
      <c r="M234" s="403">
        <f t="shared" si="60"/>
        <v>0</v>
      </c>
      <c r="N234" s="403">
        <f t="shared" si="63"/>
        <v>0</v>
      </c>
      <c r="O234" s="403">
        <f t="shared" si="63"/>
        <v>0</v>
      </c>
      <c r="P234" s="403">
        <f t="shared" si="61"/>
        <v>3800</v>
      </c>
      <c r="Q234" s="403">
        <f t="shared" si="61"/>
        <v>0</v>
      </c>
      <c r="R234" s="992">
        <f t="shared" si="64"/>
        <v>0</v>
      </c>
      <c r="S234" s="992">
        <f t="shared" si="64"/>
        <v>0</v>
      </c>
      <c r="T234" s="992">
        <f t="shared" si="62"/>
        <v>0</v>
      </c>
      <c r="U234" s="404">
        <f t="shared" si="62"/>
        <v>0</v>
      </c>
    </row>
    <row r="235" spans="2:21">
      <c r="B235" s="957">
        <v>221</v>
      </c>
      <c r="C235" s="1043">
        <v>45154</v>
      </c>
      <c r="D235" s="1041" t="s">
        <v>575</v>
      </c>
      <c r="E235" s="401" t="s">
        <v>1218</v>
      </c>
      <c r="F235" s="402">
        <v>586</v>
      </c>
      <c r="G235" s="175">
        <v>289</v>
      </c>
      <c r="H235" s="438"/>
      <c r="I235" s="175">
        <f t="shared" si="58"/>
        <v>0</v>
      </c>
      <c r="J235" s="175">
        <f t="shared" si="59"/>
        <v>0</v>
      </c>
      <c r="K235" s="175">
        <f t="shared" si="60"/>
        <v>0</v>
      </c>
      <c r="L235" s="175">
        <f t="shared" si="60"/>
        <v>0</v>
      </c>
      <c r="M235" s="403">
        <f t="shared" si="60"/>
        <v>0</v>
      </c>
      <c r="N235" s="403">
        <f t="shared" si="63"/>
        <v>0</v>
      </c>
      <c r="O235" s="403">
        <f t="shared" si="63"/>
        <v>0</v>
      </c>
      <c r="P235" s="403">
        <f t="shared" si="61"/>
        <v>289</v>
      </c>
      <c r="Q235" s="403">
        <f t="shared" si="61"/>
        <v>0</v>
      </c>
      <c r="R235" s="992">
        <f t="shared" si="64"/>
        <v>0</v>
      </c>
      <c r="S235" s="992">
        <f t="shared" si="64"/>
        <v>0</v>
      </c>
      <c r="T235" s="992">
        <f t="shared" si="62"/>
        <v>0</v>
      </c>
      <c r="U235" s="404">
        <f t="shared" si="62"/>
        <v>0</v>
      </c>
    </row>
    <row r="236" spans="2:21">
      <c r="B236" s="957">
        <v>192</v>
      </c>
      <c r="C236" s="1043">
        <v>45124</v>
      </c>
      <c r="D236" s="1041" t="s">
        <v>575</v>
      </c>
      <c r="E236" s="401" t="s">
        <v>1133</v>
      </c>
      <c r="F236" s="402">
        <v>586</v>
      </c>
      <c r="G236" s="175">
        <v>4200</v>
      </c>
      <c r="H236" s="438"/>
      <c r="I236" s="175">
        <f t="shared" si="58"/>
        <v>0</v>
      </c>
      <c r="J236" s="175">
        <f t="shared" si="59"/>
        <v>0</v>
      </c>
      <c r="K236" s="175">
        <f t="shared" si="60"/>
        <v>0</v>
      </c>
      <c r="L236" s="175">
        <f t="shared" si="60"/>
        <v>0</v>
      </c>
      <c r="M236" s="403">
        <f t="shared" si="60"/>
        <v>0</v>
      </c>
      <c r="N236" s="403">
        <f t="shared" si="63"/>
        <v>0</v>
      </c>
      <c r="O236" s="403">
        <f t="shared" si="63"/>
        <v>0</v>
      </c>
      <c r="P236" s="403">
        <f t="shared" si="61"/>
        <v>4200</v>
      </c>
      <c r="Q236" s="403">
        <f t="shared" si="61"/>
        <v>0</v>
      </c>
      <c r="R236" s="992">
        <f t="shared" si="64"/>
        <v>0</v>
      </c>
      <c r="S236" s="992">
        <f t="shared" si="64"/>
        <v>0</v>
      </c>
      <c r="T236" s="992">
        <f t="shared" si="62"/>
        <v>0</v>
      </c>
      <c r="U236" s="404">
        <f t="shared" si="62"/>
        <v>0</v>
      </c>
    </row>
    <row r="237" spans="2:21">
      <c r="B237" s="957">
        <v>223</v>
      </c>
      <c r="C237" s="1043">
        <v>45155</v>
      </c>
      <c r="D237" s="1041" t="s">
        <v>579</v>
      </c>
      <c r="E237" s="401" t="s">
        <v>1224</v>
      </c>
      <c r="F237" s="402">
        <v>586</v>
      </c>
      <c r="G237" s="175">
        <v>2489</v>
      </c>
      <c r="H237" s="438"/>
      <c r="I237" s="175">
        <f t="shared" si="58"/>
        <v>0</v>
      </c>
      <c r="J237" s="175">
        <f t="shared" si="59"/>
        <v>0</v>
      </c>
      <c r="K237" s="175">
        <f t="shared" ref="K237:M256" si="65">IF(K$7-$F237=0,$G237,0)</f>
        <v>0</v>
      </c>
      <c r="L237" s="175">
        <f t="shared" si="65"/>
        <v>0</v>
      </c>
      <c r="M237" s="403">
        <f t="shared" si="65"/>
        <v>0</v>
      </c>
      <c r="N237" s="403">
        <f t="shared" si="63"/>
        <v>0</v>
      </c>
      <c r="O237" s="403">
        <f t="shared" si="63"/>
        <v>0</v>
      </c>
      <c r="P237" s="403">
        <f t="shared" ref="P237:Q246" si="66">IF(P$7-$F237=0,$G237,0)</f>
        <v>2489</v>
      </c>
      <c r="Q237" s="403">
        <f t="shared" si="66"/>
        <v>0</v>
      </c>
      <c r="R237" s="992">
        <f t="shared" si="64"/>
        <v>0</v>
      </c>
      <c r="S237" s="992">
        <f t="shared" si="64"/>
        <v>0</v>
      </c>
      <c r="T237" s="992">
        <f t="shared" ref="T237:U256" si="67">IF(T$7-$F237=0,$G237,0)</f>
        <v>0</v>
      </c>
      <c r="U237" s="404">
        <f t="shared" si="67"/>
        <v>0</v>
      </c>
    </row>
    <row r="238" spans="2:21">
      <c r="B238" s="957">
        <v>247</v>
      </c>
      <c r="C238" s="1043">
        <v>45173</v>
      </c>
      <c r="D238" s="1041" t="s">
        <v>573</v>
      </c>
      <c r="E238" s="401" t="s">
        <v>1308</v>
      </c>
      <c r="F238" s="402">
        <v>261</v>
      </c>
      <c r="G238" s="175">
        <v>37.729999999999997</v>
      </c>
      <c r="H238" s="438"/>
      <c r="I238" s="175">
        <f t="shared" si="58"/>
        <v>0</v>
      </c>
      <c r="J238" s="175">
        <f t="shared" si="59"/>
        <v>0</v>
      </c>
      <c r="K238" s="175">
        <f t="shared" si="65"/>
        <v>0</v>
      </c>
      <c r="L238" s="175">
        <f t="shared" si="65"/>
        <v>0</v>
      </c>
      <c r="M238" s="403">
        <f t="shared" si="65"/>
        <v>37.729999999999997</v>
      </c>
      <c r="N238" s="403">
        <f t="shared" si="63"/>
        <v>0</v>
      </c>
      <c r="O238" s="403">
        <f t="shared" si="63"/>
        <v>0</v>
      </c>
      <c r="P238" s="403">
        <f t="shared" si="66"/>
        <v>0</v>
      </c>
      <c r="Q238" s="403">
        <f t="shared" si="66"/>
        <v>0</v>
      </c>
      <c r="R238" s="992">
        <f t="shared" si="64"/>
        <v>0</v>
      </c>
      <c r="S238" s="992">
        <f t="shared" si="64"/>
        <v>0</v>
      </c>
      <c r="T238" s="992">
        <f t="shared" si="67"/>
        <v>0</v>
      </c>
      <c r="U238" s="404">
        <f t="shared" si="67"/>
        <v>0</v>
      </c>
    </row>
    <row r="239" spans="2:21">
      <c r="B239" s="957">
        <v>159</v>
      </c>
      <c r="C239" s="1043">
        <v>45091</v>
      </c>
      <c r="D239" s="1041" t="s">
        <v>575</v>
      </c>
      <c r="E239" s="401" t="s">
        <v>1032</v>
      </c>
      <c r="F239" s="402">
        <v>586</v>
      </c>
      <c r="G239" s="175">
        <v>3500</v>
      </c>
      <c r="H239" s="438"/>
      <c r="I239" s="175">
        <f t="shared" si="58"/>
        <v>0</v>
      </c>
      <c r="J239" s="175">
        <f t="shared" si="59"/>
        <v>0</v>
      </c>
      <c r="K239" s="175">
        <f t="shared" si="65"/>
        <v>0</v>
      </c>
      <c r="L239" s="175">
        <f t="shared" si="65"/>
        <v>0</v>
      </c>
      <c r="M239" s="403">
        <f t="shared" si="65"/>
        <v>0</v>
      </c>
      <c r="N239" s="403">
        <f t="shared" si="63"/>
        <v>0</v>
      </c>
      <c r="O239" s="403">
        <f t="shared" si="63"/>
        <v>0</v>
      </c>
      <c r="P239" s="403">
        <f t="shared" si="66"/>
        <v>3500</v>
      </c>
      <c r="Q239" s="403">
        <f t="shared" si="66"/>
        <v>0</v>
      </c>
      <c r="R239" s="992">
        <f t="shared" si="64"/>
        <v>0</v>
      </c>
      <c r="S239" s="992">
        <f t="shared" si="64"/>
        <v>0</v>
      </c>
      <c r="T239" s="992">
        <f t="shared" si="67"/>
        <v>0</v>
      </c>
      <c r="U239" s="404">
        <f t="shared" si="67"/>
        <v>0</v>
      </c>
    </row>
    <row r="240" spans="2:21">
      <c r="B240" s="957">
        <v>10</v>
      </c>
      <c r="C240" s="1043">
        <v>44909</v>
      </c>
      <c r="D240" s="1041" t="s">
        <v>579</v>
      </c>
      <c r="E240" s="401" t="s">
        <v>591</v>
      </c>
      <c r="F240" s="402">
        <v>586</v>
      </c>
      <c r="G240" s="175">
        <v>3859</v>
      </c>
      <c r="H240" s="438"/>
      <c r="I240" s="175">
        <f t="shared" si="58"/>
        <v>0</v>
      </c>
      <c r="J240" s="175">
        <f t="shared" si="59"/>
        <v>0</v>
      </c>
      <c r="K240" s="175">
        <f t="shared" si="65"/>
        <v>0</v>
      </c>
      <c r="L240" s="175">
        <f t="shared" si="65"/>
        <v>0</v>
      </c>
      <c r="M240" s="403">
        <f t="shared" si="65"/>
        <v>0</v>
      </c>
      <c r="N240" s="403">
        <f t="shared" si="63"/>
        <v>0</v>
      </c>
      <c r="O240" s="403">
        <f t="shared" si="63"/>
        <v>0</v>
      </c>
      <c r="P240" s="403">
        <f t="shared" si="66"/>
        <v>3859</v>
      </c>
      <c r="Q240" s="403">
        <f t="shared" si="66"/>
        <v>0</v>
      </c>
      <c r="R240" s="992">
        <f t="shared" si="64"/>
        <v>0</v>
      </c>
      <c r="S240" s="992">
        <f t="shared" si="64"/>
        <v>0</v>
      </c>
      <c r="T240" s="992">
        <f t="shared" si="67"/>
        <v>0</v>
      </c>
      <c r="U240" s="404">
        <f t="shared" si="67"/>
        <v>0</v>
      </c>
    </row>
    <row r="241" spans="2:21">
      <c r="B241" s="957">
        <v>157</v>
      </c>
      <c r="C241" s="1043">
        <v>45091</v>
      </c>
      <c r="D241" s="1041" t="s">
        <v>575</v>
      </c>
      <c r="E241" s="401" t="s">
        <v>1039</v>
      </c>
      <c r="F241" s="402">
        <v>586</v>
      </c>
      <c r="G241" s="175">
        <v>2000</v>
      </c>
      <c r="H241" s="438"/>
      <c r="I241" s="175">
        <f t="shared" si="58"/>
        <v>0</v>
      </c>
      <c r="J241" s="175">
        <f t="shared" si="59"/>
        <v>0</v>
      </c>
      <c r="K241" s="175">
        <f t="shared" si="65"/>
        <v>0</v>
      </c>
      <c r="L241" s="175">
        <f t="shared" si="65"/>
        <v>0</v>
      </c>
      <c r="M241" s="403">
        <f t="shared" si="65"/>
        <v>0</v>
      </c>
      <c r="N241" s="403">
        <f t="shared" ref="N241:O260" si="68">IF(N$7-$F241=0,$G241,0)</f>
        <v>0</v>
      </c>
      <c r="O241" s="403">
        <f t="shared" si="68"/>
        <v>0</v>
      </c>
      <c r="P241" s="403">
        <f t="shared" si="66"/>
        <v>2000</v>
      </c>
      <c r="Q241" s="403">
        <f t="shared" si="66"/>
        <v>0</v>
      </c>
      <c r="R241" s="992">
        <f t="shared" ref="R241:S260" si="69">IF(R$7-$F241=0,$G241,0)</f>
        <v>0</v>
      </c>
      <c r="S241" s="992">
        <f t="shared" si="69"/>
        <v>0</v>
      </c>
      <c r="T241" s="992">
        <f t="shared" si="67"/>
        <v>0</v>
      </c>
      <c r="U241" s="404">
        <f t="shared" si="67"/>
        <v>0</v>
      </c>
    </row>
    <row r="242" spans="2:21">
      <c r="B242" s="957">
        <v>160</v>
      </c>
      <c r="C242" s="1043">
        <v>45093</v>
      </c>
      <c r="D242" s="1041" t="s">
        <v>579</v>
      </c>
      <c r="E242" s="401" t="s">
        <v>1038</v>
      </c>
      <c r="F242" s="402">
        <v>586</v>
      </c>
      <c r="G242" s="175">
        <v>2800</v>
      </c>
      <c r="H242" s="438"/>
      <c r="I242" s="175">
        <f t="shared" si="58"/>
        <v>0</v>
      </c>
      <c r="J242" s="175">
        <f t="shared" si="59"/>
        <v>0</v>
      </c>
      <c r="K242" s="175">
        <f t="shared" si="65"/>
        <v>0</v>
      </c>
      <c r="L242" s="175">
        <f t="shared" si="65"/>
        <v>0</v>
      </c>
      <c r="M242" s="403">
        <f t="shared" si="65"/>
        <v>0</v>
      </c>
      <c r="N242" s="403">
        <f t="shared" si="68"/>
        <v>0</v>
      </c>
      <c r="O242" s="403">
        <f t="shared" si="68"/>
        <v>0</v>
      </c>
      <c r="P242" s="403">
        <f t="shared" si="66"/>
        <v>2800</v>
      </c>
      <c r="Q242" s="403">
        <f t="shared" si="66"/>
        <v>0</v>
      </c>
      <c r="R242" s="992">
        <f t="shared" si="69"/>
        <v>0</v>
      </c>
      <c r="S242" s="992">
        <f t="shared" si="69"/>
        <v>0</v>
      </c>
      <c r="T242" s="992">
        <f t="shared" si="67"/>
        <v>0</v>
      </c>
      <c r="U242" s="404">
        <f t="shared" si="67"/>
        <v>0</v>
      </c>
    </row>
    <row r="243" spans="2:21">
      <c r="B243" s="957">
        <v>224</v>
      </c>
      <c r="C243" s="1043">
        <v>45156</v>
      </c>
      <c r="D243" s="1041" t="s">
        <v>573</v>
      </c>
      <c r="E243" s="401" t="s">
        <v>1229</v>
      </c>
      <c r="F243" s="402">
        <v>586</v>
      </c>
      <c r="G243" s="175">
        <v>500</v>
      </c>
      <c r="H243" s="438"/>
      <c r="I243" s="175">
        <f t="shared" si="58"/>
        <v>0</v>
      </c>
      <c r="J243" s="175">
        <f t="shared" si="59"/>
        <v>0</v>
      </c>
      <c r="K243" s="175">
        <f t="shared" si="65"/>
        <v>0</v>
      </c>
      <c r="L243" s="175">
        <f t="shared" si="65"/>
        <v>0</v>
      </c>
      <c r="M243" s="403">
        <f t="shared" si="65"/>
        <v>0</v>
      </c>
      <c r="N243" s="403">
        <f t="shared" si="68"/>
        <v>0</v>
      </c>
      <c r="O243" s="403">
        <f t="shared" si="68"/>
        <v>0</v>
      </c>
      <c r="P243" s="403">
        <f t="shared" si="66"/>
        <v>500</v>
      </c>
      <c r="Q243" s="403">
        <f t="shared" si="66"/>
        <v>0</v>
      </c>
      <c r="R243" s="992">
        <f t="shared" si="69"/>
        <v>0</v>
      </c>
      <c r="S243" s="992">
        <f t="shared" si="69"/>
        <v>0</v>
      </c>
      <c r="T243" s="992">
        <f t="shared" si="67"/>
        <v>0</v>
      </c>
      <c r="U243" s="404">
        <f t="shared" si="67"/>
        <v>0</v>
      </c>
    </row>
    <row r="244" spans="2:21">
      <c r="B244" s="957">
        <v>226</v>
      </c>
      <c r="C244" s="1043">
        <v>45159</v>
      </c>
      <c r="D244" s="1041" t="s">
        <v>579</v>
      </c>
      <c r="E244" s="401" t="s">
        <v>1238</v>
      </c>
      <c r="F244" s="402">
        <v>586</v>
      </c>
      <c r="G244" s="175">
        <v>989</v>
      </c>
      <c r="H244" s="438"/>
      <c r="I244" s="175">
        <f t="shared" si="58"/>
        <v>0</v>
      </c>
      <c r="J244" s="175">
        <f t="shared" si="59"/>
        <v>0</v>
      </c>
      <c r="K244" s="175">
        <f t="shared" si="65"/>
        <v>0</v>
      </c>
      <c r="L244" s="175">
        <f t="shared" si="65"/>
        <v>0</v>
      </c>
      <c r="M244" s="403">
        <f t="shared" si="65"/>
        <v>0</v>
      </c>
      <c r="N244" s="403">
        <f t="shared" si="68"/>
        <v>0</v>
      </c>
      <c r="O244" s="403">
        <f t="shared" si="68"/>
        <v>0</v>
      </c>
      <c r="P244" s="403">
        <f t="shared" si="66"/>
        <v>989</v>
      </c>
      <c r="Q244" s="403">
        <f t="shared" si="66"/>
        <v>0</v>
      </c>
      <c r="R244" s="992">
        <f t="shared" si="69"/>
        <v>0</v>
      </c>
      <c r="S244" s="992">
        <f t="shared" si="69"/>
        <v>0</v>
      </c>
      <c r="T244" s="992">
        <f t="shared" si="67"/>
        <v>0</v>
      </c>
      <c r="U244" s="404">
        <f t="shared" si="67"/>
        <v>0</v>
      </c>
    </row>
    <row r="245" spans="2:21">
      <c r="B245" s="957">
        <v>113</v>
      </c>
      <c r="C245" s="1043">
        <v>45027</v>
      </c>
      <c r="D245" s="1041" t="s">
        <v>579</v>
      </c>
      <c r="E245" s="401" t="s">
        <v>884</v>
      </c>
      <c r="F245" s="402">
        <v>586</v>
      </c>
      <c r="G245" s="175">
        <v>2000</v>
      </c>
      <c r="H245" s="438"/>
      <c r="I245" s="175">
        <f t="shared" si="58"/>
        <v>0</v>
      </c>
      <c r="J245" s="175">
        <f t="shared" si="59"/>
        <v>0</v>
      </c>
      <c r="K245" s="175">
        <f t="shared" si="65"/>
        <v>0</v>
      </c>
      <c r="L245" s="175">
        <f t="shared" si="65"/>
        <v>0</v>
      </c>
      <c r="M245" s="403">
        <f t="shared" si="65"/>
        <v>0</v>
      </c>
      <c r="N245" s="403">
        <f t="shared" si="68"/>
        <v>0</v>
      </c>
      <c r="O245" s="403">
        <f t="shared" si="68"/>
        <v>0</v>
      </c>
      <c r="P245" s="403">
        <f t="shared" si="66"/>
        <v>2000</v>
      </c>
      <c r="Q245" s="403">
        <f t="shared" si="66"/>
        <v>0</v>
      </c>
      <c r="R245" s="992">
        <f t="shared" si="69"/>
        <v>0</v>
      </c>
      <c r="S245" s="992">
        <f t="shared" si="69"/>
        <v>0</v>
      </c>
      <c r="T245" s="992">
        <f t="shared" si="67"/>
        <v>0</v>
      </c>
      <c r="U245" s="404">
        <f t="shared" si="67"/>
        <v>0</v>
      </c>
    </row>
    <row r="246" spans="2:21">
      <c r="B246" s="957">
        <v>111</v>
      </c>
      <c r="C246" s="1043">
        <v>45027</v>
      </c>
      <c r="D246" s="1041" t="s">
        <v>575</v>
      </c>
      <c r="E246" s="401" t="s">
        <v>885</v>
      </c>
      <c r="F246" s="402">
        <v>586</v>
      </c>
      <c r="G246" s="175">
        <v>2000</v>
      </c>
      <c r="H246" s="438"/>
      <c r="I246" s="175">
        <f t="shared" si="58"/>
        <v>0</v>
      </c>
      <c r="J246" s="175">
        <f t="shared" si="59"/>
        <v>0</v>
      </c>
      <c r="K246" s="175">
        <f t="shared" si="65"/>
        <v>0</v>
      </c>
      <c r="L246" s="175">
        <f t="shared" si="65"/>
        <v>0</v>
      </c>
      <c r="M246" s="403">
        <f t="shared" si="65"/>
        <v>0</v>
      </c>
      <c r="N246" s="403">
        <f t="shared" si="68"/>
        <v>0</v>
      </c>
      <c r="O246" s="403">
        <f t="shared" si="68"/>
        <v>0</v>
      </c>
      <c r="P246" s="403">
        <f t="shared" si="66"/>
        <v>2000</v>
      </c>
      <c r="Q246" s="403">
        <f t="shared" si="66"/>
        <v>0</v>
      </c>
      <c r="R246" s="992">
        <f t="shared" si="69"/>
        <v>0</v>
      </c>
      <c r="S246" s="992">
        <f t="shared" si="69"/>
        <v>0</v>
      </c>
      <c r="T246" s="992">
        <f t="shared" si="67"/>
        <v>0</v>
      </c>
      <c r="U246" s="404">
        <f t="shared" si="67"/>
        <v>0</v>
      </c>
    </row>
    <row r="247" spans="2:21">
      <c r="B247" s="957">
        <v>227</v>
      </c>
      <c r="C247" s="1043">
        <v>45159</v>
      </c>
      <c r="D247" s="1041" t="s">
        <v>1239</v>
      </c>
      <c r="E247" s="401" t="s">
        <v>1240</v>
      </c>
      <c r="F247" s="402">
        <v>586</v>
      </c>
      <c r="G247" s="175">
        <v>4298</v>
      </c>
      <c r="H247" s="438" t="s">
        <v>3377</v>
      </c>
      <c r="I247" s="175">
        <f>G247-P247</f>
        <v>298</v>
      </c>
      <c r="J247" s="175">
        <f t="shared" si="59"/>
        <v>0</v>
      </c>
      <c r="K247" s="175">
        <f t="shared" si="65"/>
        <v>0</v>
      </c>
      <c r="L247" s="175">
        <f t="shared" si="65"/>
        <v>0</v>
      </c>
      <c r="M247" s="403">
        <f t="shared" si="65"/>
        <v>0</v>
      </c>
      <c r="N247" s="403">
        <f t="shared" si="68"/>
        <v>0</v>
      </c>
      <c r="O247" s="403">
        <f t="shared" si="68"/>
        <v>0</v>
      </c>
      <c r="P247" s="403">
        <f>IF(P$7-$F247=0,$G247,0)-298</f>
        <v>4000</v>
      </c>
      <c r="Q247" s="403">
        <f t="shared" ref="Q247:Q278" si="70">IF(Q$7-$F247=0,$G247,0)</f>
        <v>0</v>
      </c>
      <c r="R247" s="992">
        <f t="shared" si="69"/>
        <v>0</v>
      </c>
      <c r="S247" s="992">
        <f t="shared" si="69"/>
        <v>0</v>
      </c>
      <c r="T247" s="992">
        <f t="shared" si="67"/>
        <v>0</v>
      </c>
      <c r="U247" s="404">
        <f t="shared" si="67"/>
        <v>0</v>
      </c>
    </row>
    <row r="248" spans="2:21">
      <c r="B248" s="957">
        <v>347</v>
      </c>
      <c r="C248" s="1043">
        <v>45237</v>
      </c>
      <c r="D248" s="1041" t="s">
        <v>579</v>
      </c>
      <c r="E248" s="401" t="s">
        <v>1601</v>
      </c>
      <c r="F248" s="402">
        <v>586</v>
      </c>
      <c r="G248" s="175">
        <v>300</v>
      </c>
      <c r="H248" s="438"/>
      <c r="I248" s="175">
        <f t="shared" ref="I248:I282" si="71">IF(I$7-$F248=0,$G248,0)</f>
        <v>0</v>
      </c>
      <c r="J248" s="175">
        <f t="shared" si="59"/>
        <v>0</v>
      </c>
      <c r="K248" s="175">
        <f t="shared" si="65"/>
        <v>0</v>
      </c>
      <c r="L248" s="175">
        <f t="shared" si="65"/>
        <v>0</v>
      </c>
      <c r="M248" s="403">
        <f t="shared" si="65"/>
        <v>0</v>
      </c>
      <c r="N248" s="403">
        <f t="shared" si="68"/>
        <v>0</v>
      </c>
      <c r="O248" s="403">
        <f t="shared" si="68"/>
        <v>0</v>
      </c>
      <c r="P248" s="403">
        <f t="shared" ref="P248:P282" si="72">IF(P$7-$F248=0,$G248,0)</f>
        <v>300</v>
      </c>
      <c r="Q248" s="403">
        <f t="shared" si="70"/>
        <v>0</v>
      </c>
      <c r="R248" s="992">
        <f t="shared" si="69"/>
        <v>0</v>
      </c>
      <c r="S248" s="992">
        <f t="shared" si="69"/>
        <v>0</v>
      </c>
      <c r="T248" s="992">
        <f t="shared" si="67"/>
        <v>0</v>
      </c>
      <c r="U248" s="404">
        <f t="shared" si="67"/>
        <v>0</v>
      </c>
    </row>
    <row r="249" spans="2:21">
      <c r="B249" s="957">
        <v>355</v>
      </c>
      <c r="C249" s="1043">
        <v>45244</v>
      </c>
      <c r="D249" s="1041" t="s">
        <v>579</v>
      </c>
      <c r="E249" s="401" t="s">
        <v>1601</v>
      </c>
      <c r="F249" s="402">
        <v>586</v>
      </c>
      <c r="G249" s="175">
        <v>7400</v>
      </c>
      <c r="H249" s="438"/>
      <c r="I249" s="175">
        <f t="shared" si="71"/>
        <v>0</v>
      </c>
      <c r="J249" s="175">
        <f t="shared" si="59"/>
        <v>0</v>
      </c>
      <c r="K249" s="175">
        <f t="shared" si="65"/>
        <v>0</v>
      </c>
      <c r="L249" s="175">
        <f t="shared" si="65"/>
        <v>0</v>
      </c>
      <c r="M249" s="403">
        <f t="shared" si="65"/>
        <v>0</v>
      </c>
      <c r="N249" s="403">
        <f t="shared" si="68"/>
        <v>0</v>
      </c>
      <c r="O249" s="403">
        <f t="shared" si="68"/>
        <v>0</v>
      </c>
      <c r="P249" s="403">
        <f t="shared" si="72"/>
        <v>7400</v>
      </c>
      <c r="Q249" s="403">
        <f t="shared" si="70"/>
        <v>0</v>
      </c>
      <c r="R249" s="992">
        <f t="shared" si="69"/>
        <v>0</v>
      </c>
      <c r="S249" s="992">
        <f t="shared" si="69"/>
        <v>0</v>
      </c>
      <c r="T249" s="992">
        <f t="shared" si="67"/>
        <v>0</v>
      </c>
      <c r="U249" s="404">
        <f t="shared" si="67"/>
        <v>0</v>
      </c>
    </row>
    <row r="250" spans="2:21">
      <c r="B250" s="957">
        <v>285</v>
      </c>
      <c r="C250" s="1043">
        <v>45197</v>
      </c>
      <c r="D250" s="1041" t="s">
        <v>575</v>
      </c>
      <c r="E250" s="401" t="s">
        <v>1411</v>
      </c>
      <c r="F250" s="402">
        <v>586</v>
      </c>
      <c r="G250" s="175">
        <v>2000</v>
      </c>
      <c r="H250" s="438"/>
      <c r="I250" s="175">
        <f t="shared" si="71"/>
        <v>0</v>
      </c>
      <c r="J250" s="175">
        <f t="shared" si="59"/>
        <v>0</v>
      </c>
      <c r="K250" s="175">
        <f t="shared" si="65"/>
        <v>0</v>
      </c>
      <c r="L250" s="175">
        <f t="shared" si="65"/>
        <v>0</v>
      </c>
      <c r="M250" s="403">
        <f t="shared" si="65"/>
        <v>0</v>
      </c>
      <c r="N250" s="403">
        <f t="shared" si="68"/>
        <v>0</v>
      </c>
      <c r="O250" s="403">
        <f t="shared" si="68"/>
        <v>0</v>
      </c>
      <c r="P250" s="403">
        <f t="shared" si="72"/>
        <v>2000</v>
      </c>
      <c r="Q250" s="403">
        <f t="shared" si="70"/>
        <v>0</v>
      </c>
      <c r="R250" s="992">
        <f t="shared" si="69"/>
        <v>0</v>
      </c>
      <c r="S250" s="992">
        <f t="shared" si="69"/>
        <v>0</v>
      </c>
      <c r="T250" s="992">
        <f t="shared" si="67"/>
        <v>0</v>
      </c>
      <c r="U250" s="404">
        <f t="shared" si="67"/>
        <v>0</v>
      </c>
    </row>
    <row r="251" spans="2:21">
      <c r="B251" s="957">
        <v>225</v>
      </c>
      <c r="C251" s="1043">
        <v>45159</v>
      </c>
      <c r="D251" s="1041" t="s">
        <v>575</v>
      </c>
      <c r="E251" s="401" t="s">
        <v>1218</v>
      </c>
      <c r="F251" s="402">
        <v>586</v>
      </c>
      <c r="G251" s="175">
        <v>2511</v>
      </c>
      <c r="H251" s="438"/>
      <c r="I251" s="175">
        <f t="shared" si="71"/>
        <v>0</v>
      </c>
      <c r="J251" s="175">
        <f t="shared" si="59"/>
        <v>0</v>
      </c>
      <c r="K251" s="175">
        <f t="shared" si="65"/>
        <v>0</v>
      </c>
      <c r="L251" s="175">
        <f t="shared" si="65"/>
        <v>0</v>
      </c>
      <c r="M251" s="403">
        <f t="shared" si="65"/>
        <v>0</v>
      </c>
      <c r="N251" s="403">
        <f t="shared" si="68"/>
        <v>0</v>
      </c>
      <c r="O251" s="403">
        <f t="shared" si="68"/>
        <v>0</v>
      </c>
      <c r="P251" s="403">
        <f t="shared" si="72"/>
        <v>2511</v>
      </c>
      <c r="Q251" s="403">
        <f t="shared" si="70"/>
        <v>0</v>
      </c>
      <c r="R251" s="992">
        <f t="shared" si="69"/>
        <v>0</v>
      </c>
      <c r="S251" s="992">
        <f t="shared" si="69"/>
        <v>0</v>
      </c>
      <c r="T251" s="992">
        <f t="shared" si="67"/>
        <v>0</v>
      </c>
      <c r="U251" s="404">
        <f t="shared" si="67"/>
        <v>0</v>
      </c>
    </row>
    <row r="252" spans="2:21">
      <c r="B252" s="957">
        <v>229</v>
      </c>
      <c r="C252" s="1043">
        <v>45160</v>
      </c>
      <c r="D252" s="1041" t="s">
        <v>575</v>
      </c>
      <c r="E252" s="401" t="s">
        <v>1250</v>
      </c>
      <c r="F252" s="402">
        <v>586</v>
      </c>
      <c r="G252" s="175">
        <v>289</v>
      </c>
      <c r="H252" s="438"/>
      <c r="I252" s="175">
        <f t="shared" si="71"/>
        <v>0</v>
      </c>
      <c r="J252" s="175">
        <f t="shared" si="59"/>
        <v>0</v>
      </c>
      <c r="K252" s="175">
        <f t="shared" si="65"/>
        <v>0</v>
      </c>
      <c r="L252" s="175">
        <f t="shared" si="65"/>
        <v>0</v>
      </c>
      <c r="M252" s="403">
        <f t="shared" si="65"/>
        <v>0</v>
      </c>
      <c r="N252" s="403">
        <f t="shared" si="68"/>
        <v>0</v>
      </c>
      <c r="O252" s="403">
        <f t="shared" si="68"/>
        <v>0</v>
      </c>
      <c r="P252" s="403">
        <f t="shared" si="72"/>
        <v>289</v>
      </c>
      <c r="Q252" s="403">
        <f t="shared" si="70"/>
        <v>0</v>
      </c>
      <c r="R252" s="992">
        <f t="shared" si="69"/>
        <v>0</v>
      </c>
      <c r="S252" s="992">
        <f t="shared" si="69"/>
        <v>0</v>
      </c>
      <c r="T252" s="992">
        <f t="shared" si="67"/>
        <v>0</v>
      </c>
      <c r="U252" s="404">
        <f t="shared" si="67"/>
        <v>0</v>
      </c>
    </row>
    <row r="253" spans="2:21">
      <c r="B253" s="957">
        <v>245</v>
      </c>
      <c r="C253" s="1043">
        <v>45173</v>
      </c>
      <c r="D253" s="1041" t="s">
        <v>575</v>
      </c>
      <c r="E253" s="401" t="s">
        <v>1309</v>
      </c>
      <c r="F253" s="402">
        <v>586</v>
      </c>
      <c r="G253" s="175">
        <v>289</v>
      </c>
      <c r="H253" s="438"/>
      <c r="I253" s="175">
        <f t="shared" si="71"/>
        <v>0</v>
      </c>
      <c r="J253" s="175">
        <f t="shared" si="59"/>
        <v>0</v>
      </c>
      <c r="K253" s="175">
        <f t="shared" si="65"/>
        <v>0</v>
      </c>
      <c r="L253" s="175">
        <f t="shared" si="65"/>
        <v>0</v>
      </c>
      <c r="M253" s="403">
        <f t="shared" si="65"/>
        <v>0</v>
      </c>
      <c r="N253" s="403">
        <f t="shared" si="68"/>
        <v>0</v>
      </c>
      <c r="O253" s="403">
        <f t="shared" si="68"/>
        <v>0</v>
      </c>
      <c r="P253" s="403">
        <f t="shared" si="72"/>
        <v>289</v>
      </c>
      <c r="Q253" s="403">
        <f t="shared" si="70"/>
        <v>0</v>
      </c>
      <c r="R253" s="992">
        <f t="shared" si="69"/>
        <v>0</v>
      </c>
      <c r="S253" s="992">
        <f t="shared" si="69"/>
        <v>0</v>
      </c>
      <c r="T253" s="992">
        <f t="shared" si="67"/>
        <v>0</v>
      </c>
      <c r="U253" s="404">
        <f t="shared" si="67"/>
        <v>0</v>
      </c>
    </row>
    <row r="254" spans="2:21">
      <c r="B254" s="957">
        <v>349</v>
      </c>
      <c r="C254" s="1043">
        <v>45243</v>
      </c>
      <c r="D254" s="1041" t="s">
        <v>579</v>
      </c>
      <c r="E254" s="401" t="s">
        <v>1614</v>
      </c>
      <c r="F254" s="402">
        <v>586</v>
      </c>
      <c r="G254" s="175">
        <v>3300</v>
      </c>
      <c r="H254" s="438"/>
      <c r="I254" s="175">
        <f t="shared" si="71"/>
        <v>0</v>
      </c>
      <c r="J254" s="175">
        <f t="shared" si="59"/>
        <v>0</v>
      </c>
      <c r="K254" s="175">
        <f t="shared" si="65"/>
        <v>0</v>
      </c>
      <c r="L254" s="175">
        <f t="shared" si="65"/>
        <v>0</v>
      </c>
      <c r="M254" s="403">
        <f t="shared" si="65"/>
        <v>0</v>
      </c>
      <c r="N254" s="403">
        <f t="shared" si="68"/>
        <v>0</v>
      </c>
      <c r="O254" s="403">
        <f t="shared" si="68"/>
        <v>0</v>
      </c>
      <c r="P254" s="403">
        <f t="shared" si="72"/>
        <v>3300</v>
      </c>
      <c r="Q254" s="403">
        <f t="shared" si="70"/>
        <v>0</v>
      </c>
      <c r="R254" s="992">
        <f t="shared" si="69"/>
        <v>0</v>
      </c>
      <c r="S254" s="992">
        <f t="shared" si="69"/>
        <v>0</v>
      </c>
      <c r="T254" s="992">
        <f t="shared" si="67"/>
        <v>0</v>
      </c>
      <c r="U254" s="404">
        <f t="shared" si="67"/>
        <v>0</v>
      </c>
    </row>
    <row r="255" spans="2:21">
      <c r="B255" s="957">
        <v>351</v>
      </c>
      <c r="C255" s="1043">
        <v>45243</v>
      </c>
      <c r="D255" s="1041" t="s">
        <v>579</v>
      </c>
      <c r="E255" s="401" t="s">
        <v>1614</v>
      </c>
      <c r="F255" s="402">
        <v>586</v>
      </c>
      <c r="G255" s="175">
        <v>489</v>
      </c>
      <c r="H255" s="438"/>
      <c r="I255" s="175">
        <f t="shared" si="71"/>
        <v>0</v>
      </c>
      <c r="J255" s="175">
        <f t="shared" si="59"/>
        <v>0</v>
      </c>
      <c r="K255" s="175">
        <f t="shared" si="65"/>
        <v>0</v>
      </c>
      <c r="L255" s="175">
        <f t="shared" si="65"/>
        <v>0</v>
      </c>
      <c r="M255" s="403">
        <f t="shared" si="65"/>
        <v>0</v>
      </c>
      <c r="N255" s="403">
        <f t="shared" si="68"/>
        <v>0</v>
      </c>
      <c r="O255" s="403">
        <f t="shared" si="68"/>
        <v>0</v>
      </c>
      <c r="P255" s="403">
        <f t="shared" si="72"/>
        <v>489</v>
      </c>
      <c r="Q255" s="403">
        <f t="shared" si="70"/>
        <v>0</v>
      </c>
      <c r="R255" s="992">
        <f t="shared" si="69"/>
        <v>0</v>
      </c>
      <c r="S255" s="992">
        <f t="shared" si="69"/>
        <v>0</v>
      </c>
      <c r="T255" s="992">
        <f t="shared" si="67"/>
        <v>0</v>
      </c>
      <c r="U255" s="404">
        <f t="shared" si="67"/>
        <v>0</v>
      </c>
    </row>
    <row r="256" spans="2:21">
      <c r="B256" s="957">
        <v>255</v>
      </c>
      <c r="C256" s="1043">
        <v>45181</v>
      </c>
      <c r="D256" s="1041" t="s">
        <v>575</v>
      </c>
      <c r="E256" s="401" t="s">
        <v>1342</v>
      </c>
      <c r="F256" s="402">
        <v>586</v>
      </c>
      <c r="G256" s="175">
        <v>289</v>
      </c>
      <c r="H256" s="438"/>
      <c r="I256" s="175">
        <f t="shared" si="71"/>
        <v>0</v>
      </c>
      <c r="J256" s="175">
        <f t="shared" si="59"/>
        <v>0</v>
      </c>
      <c r="K256" s="175">
        <f t="shared" si="65"/>
        <v>0</v>
      </c>
      <c r="L256" s="175">
        <f t="shared" si="65"/>
        <v>0</v>
      </c>
      <c r="M256" s="403">
        <f t="shared" si="65"/>
        <v>0</v>
      </c>
      <c r="N256" s="403">
        <f t="shared" si="68"/>
        <v>0</v>
      </c>
      <c r="O256" s="403">
        <f t="shared" si="68"/>
        <v>0</v>
      </c>
      <c r="P256" s="403">
        <f t="shared" si="72"/>
        <v>289</v>
      </c>
      <c r="Q256" s="403">
        <f t="shared" si="70"/>
        <v>0</v>
      </c>
      <c r="R256" s="992">
        <f t="shared" si="69"/>
        <v>0</v>
      </c>
      <c r="S256" s="992">
        <f t="shared" si="69"/>
        <v>0</v>
      </c>
      <c r="T256" s="992">
        <f t="shared" si="67"/>
        <v>0</v>
      </c>
      <c r="U256" s="404">
        <f t="shared" si="67"/>
        <v>0</v>
      </c>
    </row>
    <row r="257" spans="2:21">
      <c r="B257" s="957">
        <v>274</v>
      </c>
      <c r="C257" s="1043">
        <v>45194</v>
      </c>
      <c r="D257" s="1041" t="s">
        <v>579</v>
      </c>
      <c r="E257" s="401" t="s">
        <v>1387</v>
      </c>
      <c r="F257" s="402">
        <v>586</v>
      </c>
      <c r="G257" s="175">
        <v>2700</v>
      </c>
      <c r="H257" s="438"/>
      <c r="I257" s="175">
        <f t="shared" si="71"/>
        <v>0</v>
      </c>
      <c r="J257" s="175">
        <f t="shared" si="59"/>
        <v>0</v>
      </c>
      <c r="K257" s="175">
        <f t="shared" ref="K257:M276" si="73">IF(K$7-$F257=0,$G257,0)</f>
        <v>0</v>
      </c>
      <c r="L257" s="175">
        <f t="shared" si="73"/>
        <v>0</v>
      </c>
      <c r="M257" s="403">
        <f t="shared" si="73"/>
        <v>0</v>
      </c>
      <c r="N257" s="403">
        <f t="shared" si="68"/>
        <v>0</v>
      </c>
      <c r="O257" s="403">
        <f t="shared" si="68"/>
        <v>0</v>
      </c>
      <c r="P257" s="403">
        <f t="shared" si="72"/>
        <v>2700</v>
      </c>
      <c r="Q257" s="403">
        <f t="shared" si="70"/>
        <v>0</v>
      </c>
      <c r="R257" s="992">
        <f t="shared" si="69"/>
        <v>0</v>
      </c>
      <c r="S257" s="992">
        <f t="shared" si="69"/>
        <v>0</v>
      </c>
      <c r="T257" s="992">
        <f t="shared" ref="T257:U276" si="74">IF(T$7-$F257=0,$G257,0)</f>
        <v>0</v>
      </c>
      <c r="U257" s="404">
        <f t="shared" si="74"/>
        <v>0</v>
      </c>
    </row>
    <row r="258" spans="2:21">
      <c r="B258" s="957">
        <v>300</v>
      </c>
      <c r="C258" s="1043">
        <v>45205</v>
      </c>
      <c r="D258" s="1041" t="s">
        <v>579</v>
      </c>
      <c r="E258" s="401" t="s">
        <v>1442</v>
      </c>
      <c r="F258" s="402">
        <v>586</v>
      </c>
      <c r="G258" s="175">
        <v>3000</v>
      </c>
      <c r="H258" s="438"/>
      <c r="I258" s="175">
        <f t="shared" si="71"/>
        <v>0</v>
      </c>
      <c r="J258" s="175">
        <f t="shared" si="59"/>
        <v>0</v>
      </c>
      <c r="K258" s="175">
        <f t="shared" si="73"/>
        <v>0</v>
      </c>
      <c r="L258" s="175">
        <f t="shared" si="73"/>
        <v>0</v>
      </c>
      <c r="M258" s="403">
        <f t="shared" si="73"/>
        <v>0</v>
      </c>
      <c r="N258" s="403">
        <f t="shared" si="68"/>
        <v>0</v>
      </c>
      <c r="O258" s="403">
        <f t="shared" si="68"/>
        <v>0</v>
      </c>
      <c r="P258" s="403">
        <f t="shared" si="72"/>
        <v>3000</v>
      </c>
      <c r="Q258" s="403">
        <f t="shared" si="70"/>
        <v>0</v>
      </c>
      <c r="R258" s="992">
        <f t="shared" si="69"/>
        <v>0</v>
      </c>
      <c r="S258" s="992">
        <f t="shared" si="69"/>
        <v>0</v>
      </c>
      <c r="T258" s="992">
        <f t="shared" si="74"/>
        <v>0</v>
      </c>
      <c r="U258" s="404">
        <f t="shared" si="74"/>
        <v>0</v>
      </c>
    </row>
    <row r="259" spans="2:21">
      <c r="B259" s="957">
        <v>278</v>
      </c>
      <c r="C259" s="1043">
        <v>45195</v>
      </c>
      <c r="D259" s="1041" t="s">
        <v>579</v>
      </c>
      <c r="E259" s="401" t="s">
        <v>1400</v>
      </c>
      <c r="F259" s="402">
        <v>586</v>
      </c>
      <c r="G259" s="175">
        <v>489</v>
      </c>
      <c r="H259" s="438"/>
      <c r="I259" s="175">
        <f t="shared" si="71"/>
        <v>0</v>
      </c>
      <c r="J259" s="175">
        <f t="shared" si="59"/>
        <v>0</v>
      </c>
      <c r="K259" s="175">
        <f t="shared" si="73"/>
        <v>0</v>
      </c>
      <c r="L259" s="175">
        <f t="shared" si="73"/>
        <v>0</v>
      </c>
      <c r="M259" s="403">
        <f t="shared" si="73"/>
        <v>0</v>
      </c>
      <c r="N259" s="403">
        <f t="shared" si="68"/>
        <v>0</v>
      </c>
      <c r="O259" s="403">
        <f t="shared" si="68"/>
        <v>0</v>
      </c>
      <c r="P259" s="403">
        <f t="shared" si="72"/>
        <v>489</v>
      </c>
      <c r="Q259" s="403">
        <f t="shared" si="70"/>
        <v>0</v>
      </c>
      <c r="R259" s="992">
        <f t="shared" si="69"/>
        <v>0</v>
      </c>
      <c r="S259" s="992">
        <f t="shared" si="69"/>
        <v>0</v>
      </c>
      <c r="T259" s="992">
        <f t="shared" si="74"/>
        <v>0</v>
      </c>
      <c r="U259" s="404">
        <f t="shared" si="74"/>
        <v>0</v>
      </c>
    </row>
    <row r="260" spans="2:21">
      <c r="B260" s="957">
        <v>363</v>
      </c>
      <c r="C260" s="1043">
        <v>45257</v>
      </c>
      <c r="D260" s="1041" t="s">
        <v>579</v>
      </c>
      <c r="E260" s="401" t="s">
        <v>1676</v>
      </c>
      <c r="F260" s="402">
        <v>586</v>
      </c>
      <c r="G260" s="175">
        <v>6930</v>
      </c>
      <c r="H260" s="438"/>
      <c r="I260" s="175">
        <f t="shared" si="71"/>
        <v>0</v>
      </c>
      <c r="J260" s="175">
        <f t="shared" si="59"/>
        <v>0</v>
      </c>
      <c r="K260" s="175">
        <f t="shared" si="73"/>
        <v>0</v>
      </c>
      <c r="L260" s="175">
        <f t="shared" si="73"/>
        <v>0</v>
      </c>
      <c r="M260" s="403">
        <f t="shared" si="73"/>
        <v>0</v>
      </c>
      <c r="N260" s="403">
        <f t="shared" si="68"/>
        <v>0</v>
      </c>
      <c r="O260" s="403">
        <f t="shared" si="68"/>
        <v>0</v>
      </c>
      <c r="P260" s="403">
        <f t="shared" si="72"/>
        <v>6930</v>
      </c>
      <c r="Q260" s="403">
        <f t="shared" si="70"/>
        <v>0</v>
      </c>
      <c r="R260" s="992">
        <f t="shared" si="69"/>
        <v>0</v>
      </c>
      <c r="S260" s="992">
        <f t="shared" si="69"/>
        <v>0</v>
      </c>
      <c r="T260" s="992">
        <f t="shared" si="74"/>
        <v>0</v>
      </c>
      <c r="U260" s="404">
        <f t="shared" si="74"/>
        <v>0</v>
      </c>
    </row>
    <row r="261" spans="2:21">
      <c r="B261" s="957">
        <v>256</v>
      </c>
      <c r="C261" s="1043">
        <v>45182</v>
      </c>
      <c r="D261" s="1041" t="s">
        <v>579</v>
      </c>
      <c r="E261" s="401" t="s">
        <v>1346</v>
      </c>
      <c r="F261" s="402">
        <v>586</v>
      </c>
      <c r="G261" s="175">
        <v>289</v>
      </c>
      <c r="H261" s="438"/>
      <c r="I261" s="175">
        <f t="shared" si="71"/>
        <v>0</v>
      </c>
      <c r="J261" s="175">
        <f t="shared" si="59"/>
        <v>0</v>
      </c>
      <c r="K261" s="175">
        <f t="shared" si="73"/>
        <v>0</v>
      </c>
      <c r="L261" s="175">
        <f t="shared" si="73"/>
        <v>0</v>
      </c>
      <c r="M261" s="403">
        <f t="shared" si="73"/>
        <v>0</v>
      </c>
      <c r="N261" s="403">
        <f t="shared" ref="N261:O280" si="75">IF(N$7-$F261=0,$G261,0)</f>
        <v>0</v>
      </c>
      <c r="O261" s="403">
        <f t="shared" si="75"/>
        <v>0</v>
      </c>
      <c r="P261" s="403">
        <f t="shared" si="72"/>
        <v>289</v>
      </c>
      <c r="Q261" s="403">
        <f t="shared" si="70"/>
        <v>0</v>
      </c>
      <c r="R261" s="992">
        <f t="shared" ref="R261:S280" si="76">IF(R$7-$F261=0,$G261,0)</f>
        <v>0</v>
      </c>
      <c r="S261" s="992">
        <f t="shared" si="76"/>
        <v>0</v>
      </c>
      <c r="T261" s="992">
        <f t="shared" si="74"/>
        <v>0</v>
      </c>
      <c r="U261" s="404">
        <f t="shared" si="74"/>
        <v>0</v>
      </c>
    </row>
    <row r="262" spans="2:21">
      <c r="B262" s="957">
        <v>161</v>
      </c>
      <c r="C262" s="1043">
        <v>45096</v>
      </c>
      <c r="D262" s="1041" t="s">
        <v>579</v>
      </c>
      <c r="E262" s="401" t="s">
        <v>1060</v>
      </c>
      <c r="F262" s="402">
        <v>586</v>
      </c>
      <c r="G262" s="175">
        <v>1400</v>
      </c>
      <c r="H262" s="438"/>
      <c r="I262" s="175">
        <f t="shared" si="71"/>
        <v>0</v>
      </c>
      <c r="J262" s="175">
        <f t="shared" si="59"/>
        <v>0</v>
      </c>
      <c r="K262" s="175">
        <f t="shared" si="73"/>
        <v>0</v>
      </c>
      <c r="L262" s="175">
        <f t="shared" si="73"/>
        <v>0</v>
      </c>
      <c r="M262" s="403">
        <f t="shared" si="73"/>
        <v>0</v>
      </c>
      <c r="N262" s="403">
        <f t="shared" si="75"/>
        <v>0</v>
      </c>
      <c r="O262" s="403">
        <f t="shared" si="75"/>
        <v>0</v>
      </c>
      <c r="P262" s="403">
        <f t="shared" si="72"/>
        <v>1400</v>
      </c>
      <c r="Q262" s="403">
        <f t="shared" si="70"/>
        <v>0</v>
      </c>
      <c r="R262" s="992">
        <f t="shared" si="76"/>
        <v>0</v>
      </c>
      <c r="S262" s="992">
        <f t="shared" si="76"/>
        <v>0</v>
      </c>
      <c r="T262" s="992">
        <f t="shared" si="74"/>
        <v>0</v>
      </c>
      <c r="U262" s="404">
        <f t="shared" si="74"/>
        <v>0</v>
      </c>
    </row>
    <row r="263" spans="2:21">
      <c r="B263" s="957">
        <v>265</v>
      </c>
      <c r="C263" s="1043">
        <v>45184</v>
      </c>
      <c r="D263" s="1041" t="s">
        <v>575</v>
      </c>
      <c r="E263" s="401" t="s">
        <v>1356</v>
      </c>
      <c r="F263" s="402">
        <v>586</v>
      </c>
      <c r="G263" s="175">
        <v>289</v>
      </c>
      <c r="H263" s="438"/>
      <c r="I263" s="175">
        <f t="shared" si="71"/>
        <v>0</v>
      </c>
      <c r="J263" s="175">
        <f t="shared" si="59"/>
        <v>0</v>
      </c>
      <c r="K263" s="175">
        <f t="shared" si="73"/>
        <v>0</v>
      </c>
      <c r="L263" s="175">
        <f t="shared" si="73"/>
        <v>0</v>
      </c>
      <c r="M263" s="403">
        <f t="shared" si="73"/>
        <v>0</v>
      </c>
      <c r="N263" s="403">
        <f t="shared" si="75"/>
        <v>0</v>
      </c>
      <c r="O263" s="403">
        <f t="shared" si="75"/>
        <v>0</v>
      </c>
      <c r="P263" s="403">
        <f t="shared" si="72"/>
        <v>289</v>
      </c>
      <c r="Q263" s="403">
        <f t="shared" si="70"/>
        <v>0</v>
      </c>
      <c r="R263" s="992">
        <f t="shared" si="76"/>
        <v>0</v>
      </c>
      <c r="S263" s="992">
        <f t="shared" si="76"/>
        <v>0</v>
      </c>
      <c r="T263" s="992">
        <f t="shared" si="74"/>
        <v>0</v>
      </c>
      <c r="U263" s="404">
        <f t="shared" si="74"/>
        <v>0</v>
      </c>
    </row>
    <row r="264" spans="2:21">
      <c r="B264" s="957">
        <v>259</v>
      </c>
      <c r="C264" s="1043">
        <v>45183</v>
      </c>
      <c r="D264" s="1041" t="s">
        <v>575</v>
      </c>
      <c r="E264" s="401" t="s">
        <v>1342</v>
      </c>
      <c r="F264" s="402">
        <v>586</v>
      </c>
      <c r="G264" s="175">
        <v>1700</v>
      </c>
      <c r="H264" s="438"/>
      <c r="I264" s="175">
        <f t="shared" si="71"/>
        <v>0</v>
      </c>
      <c r="J264" s="175">
        <f t="shared" si="59"/>
        <v>0</v>
      </c>
      <c r="K264" s="175">
        <f t="shared" si="73"/>
        <v>0</v>
      </c>
      <c r="L264" s="175">
        <f t="shared" si="73"/>
        <v>0</v>
      </c>
      <c r="M264" s="403">
        <f t="shared" si="73"/>
        <v>0</v>
      </c>
      <c r="N264" s="403">
        <f t="shared" si="75"/>
        <v>0</v>
      </c>
      <c r="O264" s="403">
        <f t="shared" si="75"/>
        <v>0</v>
      </c>
      <c r="P264" s="403">
        <f t="shared" si="72"/>
        <v>1700</v>
      </c>
      <c r="Q264" s="403">
        <f t="shared" si="70"/>
        <v>0</v>
      </c>
      <c r="R264" s="992">
        <f t="shared" si="76"/>
        <v>0</v>
      </c>
      <c r="S264" s="992">
        <f t="shared" si="76"/>
        <v>0</v>
      </c>
      <c r="T264" s="992">
        <f t="shared" si="74"/>
        <v>0</v>
      </c>
      <c r="U264" s="404">
        <f t="shared" si="74"/>
        <v>0</v>
      </c>
    </row>
    <row r="265" spans="2:21">
      <c r="B265" s="957">
        <v>112</v>
      </c>
      <c r="C265" s="1043">
        <v>45027</v>
      </c>
      <c r="D265" s="1041" t="s">
        <v>575</v>
      </c>
      <c r="E265" s="401" t="s">
        <v>886</v>
      </c>
      <c r="F265" s="402">
        <v>586</v>
      </c>
      <c r="G265" s="175">
        <v>189</v>
      </c>
      <c r="H265" s="438"/>
      <c r="I265" s="175">
        <f t="shared" si="71"/>
        <v>0</v>
      </c>
      <c r="J265" s="175">
        <f t="shared" si="59"/>
        <v>0</v>
      </c>
      <c r="K265" s="175">
        <f t="shared" si="73"/>
        <v>0</v>
      </c>
      <c r="L265" s="175">
        <f t="shared" si="73"/>
        <v>0</v>
      </c>
      <c r="M265" s="403">
        <f t="shared" si="73"/>
        <v>0</v>
      </c>
      <c r="N265" s="403">
        <f t="shared" si="75"/>
        <v>0</v>
      </c>
      <c r="O265" s="403">
        <f t="shared" si="75"/>
        <v>0</v>
      </c>
      <c r="P265" s="403">
        <f t="shared" si="72"/>
        <v>189</v>
      </c>
      <c r="Q265" s="403">
        <f t="shared" si="70"/>
        <v>0</v>
      </c>
      <c r="R265" s="992">
        <f t="shared" si="76"/>
        <v>0</v>
      </c>
      <c r="S265" s="992">
        <f t="shared" si="76"/>
        <v>0</v>
      </c>
      <c r="T265" s="992">
        <f t="shared" si="74"/>
        <v>0</v>
      </c>
      <c r="U265" s="404">
        <f t="shared" si="74"/>
        <v>0</v>
      </c>
    </row>
    <row r="266" spans="2:21">
      <c r="B266" s="957">
        <v>228</v>
      </c>
      <c r="C266" s="1043">
        <v>45160</v>
      </c>
      <c r="D266" s="1041" t="s">
        <v>579</v>
      </c>
      <c r="E266" s="401" t="s">
        <v>1251</v>
      </c>
      <c r="F266" s="402">
        <v>586</v>
      </c>
      <c r="G266" s="175">
        <v>2189</v>
      </c>
      <c r="H266" s="438"/>
      <c r="I266" s="175">
        <f t="shared" si="71"/>
        <v>0</v>
      </c>
      <c r="J266" s="175">
        <f t="shared" si="59"/>
        <v>0</v>
      </c>
      <c r="K266" s="175">
        <f t="shared" si="73"/>
        <v>0</v>
      </c>
      <c r="L266" s="175">
        <f t="shared" si="73"/>
        <v>0</v>
      </c>
      <c r="M266" s="403">
        <f t="shared" si="73"/>
        <v>0</v>
      </c>
      <c r="N266" s="403">
        <f t="shared" si="75"/>
        <v>0</v>
      </c>
      <c r="O266" s="403">
        <f t="shared" si="75"/>
        <v>0</v>
      </c>
      <c r="P266" s="403">
        <f t="shared" si="72"/>
        <v>2189</v>
      </c>
      <c r="Q266" s="403">
        <f t="shared" si="70"/>
        <v>0</v>
      </c>
      <c r="R266" s="992">
        <f t="shared" si="76"/>
        <v>0</v>
      </c>
      <c r="S266" s="992">
        <f t="shared" si="76"/>
        <v>0</v>
      </c>
      <c r="T266" s="992">
        <f t="shared" si="74"/>
        <v>0</v>
      </c>
      <c r="U266" s="404">
        <f t="shared" si="74"/>
        <v>0</v>
      </c>
    </row>
    <row r="267" spans="2:21">
      <c r="B267" s="957">
        <v>34</v>
      </c>
      <c r="C267" s="1043">
        <v>44952</v>
      </c>
      <c r="D267" s="1041" t="s">
        <v>579</v>
      </c>
      <c r="E267" s="401" t="s">
        <v>664</v>
      </c>
      <c r="F267" s="402">
        <v>586</v>
      </c>
      <c r="G267" s="175">
        <v>489</v>
      </c>
      <c r="H267" s="438"/>
      <c r="I267" s="175">
        <f t="shared" si="71"/>
        <v>0</v>
      </c>
      <c r="J267" s="175">
        <f t="shared" si="59"/>
        <v>0</v>
      </c>
      <c r="K267" s="175">
        <f t="shared" si="73"/>
        <v>0</v>
      </c>
      <c r="L267" s="175">
        <f t="shared" si="73"/>
        <v>0</v>
      </c>
      <c r="M267" s="403">
        <f t="shared" si="73"/>
        <v>0</v>
      </c>
      <c r="N267" s="403">
        <f t="shared" si="75"/>
        <v>0</v>
      </c>
      <c r="O267" s="403">
        <f t="shared" si="75"/>
        <v>0</v>
      </c>
      <c r="P267" s="403">
        <f t="shared" si="72"/>
        <v>489</v>
      </c>
      <c r="Q267" s="403">
        <f t="shared" si="70"/>
        <v>0</v>
      </c>
      <c r="R267" s="992">
        <f t="shared" si="76"/>
        <v>0</v>
      </c>
      <c r="S267" s="992">
        <f t="shared" si="76"/>
        <v>0</v>
      </c>
      <c r="T267" s="992">
        <f t="shared" si="74"/>
        <v>0</v>
      </c>
      <c r="U267" s="404">
        <f t="shared" si="74"/>
        <v>0</v>
      </c>
    </row>
    <row r="268" spans="2:21">
      <c r="B268" s="957">
        <v>134</v>
      </c>
      <c r="C268" s="1043">
        <v>45057</v>
      </c>
      <c r="D268" s="1041" t="s">
        <v>579</v>
      </c>
      <c r="E268" s="401" t="s">
        <v>975</v>
      </c>
      <c r="F268" s="402">
        <v>586</v>
      </c>
      <c r="G268" s="175">
        <v>1489</v>
      </c>
      <c r="H268" s="438"/>
      <c r="I268" s="175">
        <f t="shared" si="71"/>
        <v>0</v>
      </c>
      <c r="J268" s="175">
        <f t="shared" si="59"/>
        <v>0</v>
      </c>
      <c r="K268" s="175">
        <f t="shared" si="73"/>
        <v>0</v>
      </c>
      <c r="L268" s="175">
        <f t="shared" si="73"/>
        <v>0</v>
      </c>
      <c r="M268" s="403">
        <f t="shared" si="73"/>
        <v>0</v>
      </c>
      <c r="N268" s="403">
        <f t="shared" si="75"/>
        <v>0</v>
      </c>
      <c r="O268" s="403">
        <f t="shared" si="75"/>
        <v>0</v>
      </c>
      <c r="P268" s="403">
        <f t="shared" si="72"/>
        <v>1489</v>
      </c>
      <c r="Q268" s="403">
        <f t="shared" si="70"/>
        <v>0</v>
      </c>
      <c r="R268" s="992">
        <f t="shared" si="76"/>
        <v>0</v>
      </c>
      <c r="S268" s="992">
        <f t="shared" si="76"/>
        <v>0</v>
      </c>
      <c r="T268" s="992">
        <f t="shared" si="74"/>
        <v>0</v>
      </c>
      <c r="U268" s="404">
        <f t="shared" si="74"/>
        <v>0</v>
      </c>
    </row>
    <row r="269" spans="2:21">
      <c r="B269" s="957">
        <v>369</v>
      </c>
      <c r="C269" s="1043">
        <v>45257</v>
      </c>
      <c r="D269" s="1041" t="s">
        <v>579</v>
      </c>
      <c r="E269" s="401" t="s">
        <v>1644</v>
      </c>
      <c r="F269" s="402">
        <v>586</v>
      </c>
      <c r="G269" s="175">
        <v>3500</v>
      </c>
      <c r="H269" s="438"/>
      <c r="I269" s="175">
        <f t="shared" si="71"/>
        <v>0</v>
      </c>
      <c r="J269" s="175">
        <f t="shared" si="59"/>
        <v>0</v>
      </c>
      <c r="K269" s="175">
        <f t="shared" si="73"/>
        <v>0</v>
      </c>
      <c r="L269" s="175">
        <f t="shared" si="73"/>
        <v>0</v>
      </c>
      <c r="M269" s="403">
        <f t="shared" si="73"/>
        <v>0</v>
      </c>
      <c r="N269" s="403">
        <f t="shared" si="75"/>
        <v>0</v>
      </c>
      <c r="O269" s="403">
        <f t="shared" si="75"/>
        <v>0</v>
      </c>
      <c r="P269" s="403">
        <f t="shared" si="72"/>
        <v>3500</v>
      </c>
      <c r="Q269" s="403">
        <f t="shared" si="70"/>
        <v>0</v>
      </c>
      <c r="R269" s="992">
        <f t="shared" si="76"/>
        <v>0</v>
      </c>
      <c r="S269" s="992">
        <f t="shared" si="76"/>
        <v>0</v>
      </c>
      <c r="T269" s="992">
        <f t="shared" si="74"/>
        <v>0</v>
      </c>
      <c r="U269" s="404">
        <f t="shared" si="74"/>
        <v>0</v>
      </c>
    </row>
    <row r="270" spans="2:21">
      <c r="B270" s="957">
        <v>115</v>
      </c>
      <c r="C270" s="1043">
        <v>45028</v>
      </c>
      <c r="D270" s="1041" t="s">
        <v>579</v>
      </c>
      <c r="E270" s="401" t="s">
        <v>895</v>
      </c>
      <c r="F270" s="402">
        <v>586</v>
      </c>
      <c r="G270" s="175">
        <v>3750</v>
      </c>
      <c r="H270" s="438"/>
      <c r="I270" s="175">
        <f t="shared" si="71"/>
        <v>0</v>
      </c>
      <c r="J270" s="175">
        <f t="shared" si="59"/>
        <v>0</v>
      </c>
      <c r="K270" s="175">
        <f t="shared" si="73"/>
        <v>0</v>
      </c>
      <c r="L270" s="175">
        <f t="shared" si="73"/>
        <v>0</v>
      </c>
      <c r="M270" s="403">
        <f t="shared" si="73"/>
        <v>0</v>
      </c>
      <c r="N270" s="403">
        <f t="shared" si="75"/>
        <v>0</v>
      </c>
      <c r="O270" s="403">
        <f t="shared" si="75"/>
        <v>0</v>
      </c>
      <c r="P270" s="403">
        <f t="shared" si="72"/>
        <v>3750</v>
      </c>
      <c r="Q270" s="403">
        <f t="shared" si="70"/>
        <v>0</v>
      </c>
      <c r="R270" s="992">
        <f t="shared" si="76"/>
        <v>0</v>
      </c>
      <c r="S270" s="992">
        <f t="shared" si="76"/>
        <v>0</v>
      </c>
      <c r="T270" s="992">
        <f t="shared" si="74"/>
        <v>0</v>
      </c>
      <c r="U270" s="404">
        <f t="shared" si="74"/>
        <v>0</v>
      </c>
    </row>
    <row r="271" spans="2:21">
      <c r="B271" s="957">
        <v>279</v>
      </c>
      <c r="C271" s="1043">
        <v>45195</v>
      </c>
      <c r="D271" s="1041" t="s">
        <v>573</v>
      </c>
      <c r="E271" s="401" t="s">
        <v>1401</v>
      </c>
      <c r="F271" s="402">
        <v>92</v>
      </c>
      <c r="G271" s="175">
        <v>355</v>
      </c>
      <c r="H271" s="438"/>
      <c r="I271" s="175">
        <f t="shared" si="71"/>
        <v>0</v>
      </c>
      <c r="J271" s="175">
        <f t="shared" si="59"/>
        <v>0</v>
      </c>
      <c r="K271" s="175">
        <f t="shared" si="73"/>
        <v>355</v>
      </c>
      <c r="L271" s="175">
        <f t="shared" si="73"/>
        <v>0</v>
      </c>
      <c r="M271" s="403">
        <f t="shared" si="73"/>
        <v>0</v>
      </c>
      <c r="N271" s="403">
        <f t="shared" si="75"/>
        <v>0</v>
      </c>
      <c r="O271" s="403">
        <f t="shared" si="75"/>
        <v>0</v>
      </c>
      <c r="P271" s="403">
        <f t="shared" si="72"/>
        <v>0</v>
      </c>
      <c r="Q271" s="403">
        <f t="shared" si="70"/>
        <v>0</v>
      </c>
      <c r="R271" s="992">
        <f t="shared" si="76"/>
        <v>0</v>
      </c>
      <c r="S271" s="992">
        <f t="shared" si="76"/>
        <v>0</v>
      </c>
      <c r="T271" s="992">
        <f t="shared" si="74"/>
        <v>0</v>
      </c>
      <c r="U271" s="404">
        <f t="shared" si="74"/>
        <v>0</v>
      </c>
    </row>
    <row r="272" spans="2:21">
      <c r="B272" s="957">
        <v>260</v>
      </c>
      <c r="C272" s="1043">
        <v>45183</v>
      </c>
      <c r="D272" s="1041" t="s">
        <v>579</v>
      </c>
      <c r="E272" s="401" t="s">
        <v>1352</v>
      </c>
      <c r="F272" s="402">
        <v>586</v>
      </c>
      <c r="G272" s="175">
        <v>489</v>
      </c>
      <c r="H272" s="438"/>
      <c r="I272" s="175">
        <f t="shared" si="71"/>
        <v>0</v>
      </c>
      <c r="J272" s="175">
        <f t="shared" si="59"/>
        <v>0</v>
      </c>
      <c r="K272" s="175">
        <f t="shared" si="73"/>
        <v>0</v>
      </c>
      <c r="L272" s="175">
        <f t="shared" si="73"/>
        <v>0</v>
      </c>
      <c r="M272" s="403">
        <f t="shared" si="73"/>
        <v>0</v>
      </c>
      <c r="N272" s="403">
        <f t="shared" si="75"/>
        <v>0</v>
      </c>
      <c r="O272" s="403">
        <f t="shared" si="75"/>
        <v>0</v>
      </c>
      <c r="P272" s="403">
        <f t="shared" si="72"/>
        <v>489</v>
      </c>
      <c r="Q272" s="403">
        <f t="shared" si="70"/>
        <v>0</v>
      </c>
      <c r="R272" s="992">
        <f t="shared" si="76"/>
        <v>0</v>
      </c>
      <c r="S272" s="992">
        <f t="shared" si="76"/>
        <v>0</v>
      </c>
      <c r="T272" s="992">
        <f t="shared" si="74"/>
        <v>0</v>
      </c>
      <c r="U272" s="404">
        <f t="shared" si="74"/>
        <v>0</v>
      </c>
    </row>
    <row r="273" spans="2:21">
      <c r="B273" s="957">
        <v>231</v>
      </c>
      <c r="C273" s="1043">
        <v>45161</v>
      </c>
      <c r="D273" s="1041" t="s">
        <v>573</v>
      </c>
      <c r="E273" s="401" t="s">
        <v>1258</v>
      </c>
      <c r="F273" s="402">
        <v>92</v>
      </c>
      <c r="G273" s="175">
        <v>305</v>
      </c>
      <c r="H273" s="438"/>
      <c r="I273" s="175">
        <f t="shared" si="71"/>
        <v>0</v>
      </c>
      <c r="J273" s="175">
        <f t="shared" si="59"/>
        <v>0</v>
      </c>
      <c r="K273" s="175">
        <f t="shared" si="73"/>
        <v>305</v>
      </c>
      <c r="L273" s="175">
        <f t="shared" si="73"/>
        <v>0</v>
      </c>
      <c r="M273" s="403">
        <f t="shared" si="73"/>
        <v>0</v>
      </c>
      <c r="N273" s="403">
        <f t="shared" si="75"/>
        <v>0</v>
      </c>
      <c r="O273" s="403">
        <f t="shared" si="75"/>
        <v>0</v>
      </c>
      <c r="P273" s="403">
        <f t="shared" si="72"/>
        <v>0</v>
      </c>
      <c r="Q273" s="403">
        <f t="shared" si="70"/>
        <v>0</v>
      </c>
      <c r="R273" s="992">
        <f t="shared" si="76"/>
        <v>0</v>
      </c>
      <c r="S273" s="992">
        <f t="shared" si="76"/>
        <v>0</v>
      </c>
      <c r="T273" s="992">
        <f t="shared" si="74"/>
        <v>0</v>
      </c>
      <c r="U273" s="404">
        <f t="shared" si="74"/>
        <v>0</v>
      </c>
    </row>
    <row r="274" spans="2:21">
      <c r="B274" s="957">
        <v>199</v>
      </c>
      <c r="C274" s="1043">
        <v>45131</v>
      </c>
      <c r="D274" s="1041" t="s">
        <v>579</v>
      </c>
      <c r="E274" s="401" t="s">
        <v>1163</v>
      </c>
      <c r="F274" s="402">
        <v>586</v>
      </c>
      <c r="G274" s="175">
        <v>1850</v>
      </c>
      <c r="H274" s="438"/>
      <c r="I274" s="175">
        <f t="shared" si="71"/>
        <v>0</v>
      </c>
      <c r="J274" s="175">
        <f t="shared" si="59"/>
        <v>0</v>
      </c>
      <c r="K274" s="175">
        <f t="shared" si="73"/>
        <v>0</v>
      </c>
      <c r="L274" s="175">
        <f t="shared" si="73"/>
        <v>0</v>
      </c>
      <c r="M274" s="403">
        <f t="shared" si="73"/>
        <v>0</v>
      </c>
      <c r="N274" s="403">
        <f t="shared" si="75"/>
        <v>0</v>
      </c>
      <c r="O274" s="403">
        <f t="shared" si="75"/>
        <v>0</v>
      </c>
      <c r="P274" s="403">
        <f t="shared" si="72"/>
        <v>1850</v>
      </c>
      <c r="Q274" s="403">
        <f t="shared" si="70"/>
        <v>0</v>
      </c>
      <c r="R274" s="992">
        <f t="shared" si="76"/>
        <v>0</v>
      </c>
      <c r="S274" s="992">
        <f t="shared" si="76"/>
        <v>0</v>
      </c>
      <c r="T274" s="992">
        <f t="shared" si="74"/>
        <v>0</v>
      </c>
      <c r="U274" s="404">
        <f t="shared" si="74"/>
        <v>0</v>
      </c>
    </row>
    <row r="275" spans="2:21">
      <c r="B275" s="957">
        <v>269</v>
      </c>
      <c r="C275" s="1043">
        <v>45189</v>
      </c>
      <c r="D275" s="1041" t="s">
        <v>579</v>
      </c>
      <c r="E275" s="401" t="s">
        <v>1381</v>
      </c>
      <c r="F275" s="402">
        <v>586</v>
      </c>
      <c r="G275" s="175">
        <v>289</v>
      </c>
      <c r="H275" s="438"/>
      <c r="I275" s="175">
        <f t="shared" si="71"/>
        <v>0</v>
      </c>
      <c r="J275" s="175">
        <f t="shared" si="59"/>
        <v>0</v>
      </c>
      <c r="K275" s="175">
        <f t="shared" si="73"/>
        <v>0</v>
      </c>
      <c r="L275" s="175">
        <f t="shared" si="73"/>
        <v>0</v>
      </c>
      <c r="M275" s="403">
        <f t="shared" si="73"/>
        <v>0</v>
      </c>
      <c r="N275" s="403">
        <f t="shared" si="75"/>
        <v>0</v>
      </c>
      <c r="O275" s="403">
        <f t="shared" si="75"/>
        <v>0</v>
      </c>
      <c r="P275" s="403">
        <f t="shared" si="72"/>
        <v>289</v>
      </c>
      <c r="Q275" s="403">
        <f t="shared" si="70"/>
        <v>0</v>
      </c>
      <c r="R275" s="992">
        <f t="shared" si="76"/>
        <v>0</v>
      </c>
      <c r="S275" s="992">
        <f t="shared" si="76"/>
        <v>0</v>
      </c>
      <c r="T275" s="992">
        <f t="shared" si="74"/>
        <v>0</v>
      </c>
      <c r="U275" s="404">
        <f t="shared" si="74"/>
        <v>0</v>
      </c>
    </row>
    <row r="276" spans="2:21">
      <c r="B276" s="957">
        <v>117</v>
      </c>
      <c r="C276" s="1043">
        <v>45030</v>
      </c>
      <c r="D276" s="1041" t="s">
        <v>573</v>
      </c>
      <c r="E276" s="401" t="s">
        <v>900</v>
      </c>
      <c r="F276" s="402">
        <v>265</v>
      </c>
      <c r="G276" s="175">
        <v>34.200000000000003</v>
      </c>
      <c r="H276" s="438"/>
      <c r="I276" s="175">
        <f t="shared" si="71"/>
        <v>0</v>
      </c>
      <c r="J276" s="175">
        <f t="shared" si="59"/>
        <v>0</v>
      </c>
      <c r="K276" s="175">
        <f t="shared" si="73"/>
        <v>0</v>
      </c>
      <c r="L276" s="175">
        <f t="shared" si="73"/>
        <v>0</v>
      </c>
      <c r="M276" s="403">
        <f t="shared" si="73"/>
        <v>0</v>
      </c>
      <c r="N276" s="403">
        <f t="shared" si="75"/>
        <v>34.200000000000003</v>
      </c>
      <c r="O276" s="403">
        <f t="shared" si="75"/>
        <v>0</v>
      </c>
      <c r="P276" s="403">
        <f t="shared" si="72"/>
        <v>0</v>
      </c>
      <c r="Q276" s="403">
        <f t="shared" si="70"/>
        <v>0</v>
      </c>
      <c r="R276" s="992">
        <f t="shared" si="76"/>
        <v>0</v>
      </c>
      <c r="S276" s="992">
        <f t="shared" si="76"/>
        <v>0</v>
      </c>
      <c r="T276" s="992">
        <f t="shared" si="74"/>
        <v>0</v>
      </c>
      <c r="U276" s="404">
        <f t="shared" si="74"/>
        <v>0</v>
      </c>
    </row>
    <row r="277" spans="2:21">
      <c r="B277" s="957">
        <v>204</v>
      </c>
      <c r="C277" s="1043">
        <v>45135</v>
      </c>
      <c r="D277" s="1041" t="s">
        <v>573</v>
      </c>
      <c r="E277" s="401" t="s">
        <v>1175</v>
      </c>
      <c r="F277" s="402">
        <v>92</v>
      </c>
      <c r="G277" s="175">
        <v>355</v>
      </c>
      <c r="H277" s="438"/>
      <c r="I277" s="175">
        <f t="shared" si="71"/>
        <v>0</v>
      </c>
      <c r="J277" s="175">
        <f t="shared" ref="J277:J340" si="77">IF(J$7-$F277=0,$G277,0)</f>
        <v>0</v>
      </c>
      <c r="K277" s="175">
        <f t="shared" ref="K277:M296" si="78">IF(K$7-$F277=0,$G277,0)</f>
        <v>355</v>
      </c>
      <c r="L277" s="175">
        <f t="shared" si="78"/>
        <v>0</v>
      </c>
      <c r="M277" s="403">
        <f t="shared" si="78"/>
        <v>0</v>
      </c>
      <c r="N277" s="403">
        <f t="shared" si="75"/>
        <v>0</v>
      </c>
      <c r="O277" s="403">
        <f t="shared" si="75"/>
        <v>0</v>
      </c>
      <c r="P277" s="403">
        <f t="shared" si="72"/>
        <v>0</v>
      </c>
      <c r="Q277" s="403">
        <f t="shared" si="70"/>
        <v>0</v>
      </c>
      <c r="R277" s="992">
        <f t="shared" si="76"/>
        <v>0</v>
      </c>
      <c r="S277" s="992">
        <f t="shared" si="76"/>
        <v>0</v>
      </c>
      <c r="T277" s="992">
        <f t="shared" ref="T277:U296" si="79">IF(T$7-$F277=0,$G277,0)</f>
        <v>0</v>
      </c>
      <c r="U277" s="404">
        <f t="shared" si="79"/>
        <v>0</v>
      </c>
    </row>
    <row r="278" spans="2:21">
      <c r="B278" s="957">
        <v>230</v>
      </c>
      <c r="C278" s="1043">
        <v>45161</v>
      </c>
      <c r="D278" s="1041" t="s">
        <v>579</v>
      </c>
      <c r="E278" s="401" t="s">
        <v>1259</v>
      </c>
      <c r="F278" s="402">
        <v>586</v>
      </c>
      <c r="G278" s="175">
        <v>500</v>
      </c>
      <c r="H278" s="438"/>
      <c r="I278" s="175">
        <f t="shared" si="71"/>
        <v>0</v>
      </c>
      <c r="J278" s="175">
        <f t="shared" si="77"/>
        <v>0</v>
      </c>
      <c r="K278" s="175">
        <f t="shared" si="78"/>
        <v>0</v>
      </c>
      <c r="L278" s="175">
        <f t="shared" si="78"/>
        <v>0</v>
      </c>
      <c r="M278" s="403">
        <f t="shared" si="78"/>
        <v>0</v>
      </c>
      <c r="N278" s="403">
        <f t="shared" si="75"/>
        <v>0</v>
      </c>
      <c r="O278" s="403">
        <f t="shared" si="75"/>
        <v>0</v>
      </c>
      <c r="P278" s="403">
        <f t="shared" si="72"/>
        <v>500</v>
      </c>
      <c r="Q278" s="403">
        <f t="shared" si="70"/>
        <v>0</v>
      </c>
      <c r="R278" s="992">
        <f t="shared" si="76"/>
        <v>0</v>
      </c>
      <c r="S278" s="992">
        <f t="shared" si="76"/>
        <v>0</v>
      </c>
      <c r="T278" s="992">
        <f t="shared" si="79"/>
        <v>0</v>
      </c>
      <c r="U278" s="404">
        <f t="shared" si="79"/>
        <v>0</v>
      </c>
    </row>
    <row r="279" spans="2:21">
      <c r="B279" s="957">
        <v>232</v>
      </c>
      <c r="C279" s="1043">
        <v>45162</v>
      </c>
      <c r="D279" s="1041" t="s">
        <v>579</v>
      </c>
      <c r="E279" s="401" t="s">
        <v>1265</v>
      </c>
      <c r="F279" s="402">
        <v>586</v>
      </c>
      <c r="G279" s="175">
        <v>500</v>
      </c>
      <c r="H279" s="438"/>
      <c r="I279" s="175">
        <f t="shared" si="71"/>
        <v>0</v>
      </c>
      <c r="J279" s="175">
        <f t="shared" si="77"/>
        <v>0</v>
      </c>
      <c r="K279" s="175">
        <f t="shared" si="78"/>
        <v>0</v>
      </c>
      <c r="L279" s="175">
        <f t="shared" si="78"/>
        <v>0</v>
      </c>
      <c r="M279" s="403">
        <f t="shared" si="78"/>
        <v>0</v>
      </c>
      <c r="N279" s="403">
        <f t="shared" si="75"/>
        <v>0</v>
      </c>
      <c r="O279" s="403">
        <f t="shared" si="75"/>
        <v>0</v>
      </c>
      <c r="P279" s="403">
        <f t="shared" si="72"/>
        <v>500</v>
      </c>
      <c r="Q279" s="403">
        <f t="shared" ref="Q279:Q310" si="80">IF(Q$7-$F279=0,$G279,0)</f>
        <v>0</v>
      </c>
      <c r="R279" s="992">
        <f t="shared" si="76"/>
        <v>0</v>
      </c>
      <c r="S279" s="992">
        <f t="shared" si="76"/>
        <v>0</v>
      </c>
      <c r="T279" s="992">
        <f t="shared" si="79"/>
        <v>0</v>
      </c>
      <c r="U279" s="404">
        <f t="shared" si="79"/>
        <v>0</v>
      </c>
    </row>
    <row r="280" spans="2:21">
      <c r="B280" s="957">
        <v>234</v>
      </c>
      <c r="C280" s="1043">
        <v>45163</v>
      </c>
      <c r="D280" s="1041" t="s">
        <v>579</v>
      </c>
      <c r="E280" s="401" t="s">
        <v>1272</v>
      </c>
      <c r="F280" s="402">
        <v>586</v>
      </c>
      <c r="G280" s="175">
        <v>789</v>
      </c>
      <c r="H280" s="438"/>
      <c r="I280" s="175">
        <f t="shared" si="71"/>
        <v>0</v>
      </c>
      <c r="J280" s="175">
        <f t="shared" si="77"/>
        <v>0</v>
      </c>
      <c r="K280" s="175">
        <f t="shared" si="78"/>
        <v>0</v>
      </c>
      <c r="L280" s="175">
        <f t="shared" si="78"/>
        <v>0</v>
      </c>
      <c r="M280" s="403">
        <f t="shared" si="78"/>
        <v>0</v>
      </c>
      <c r="N280" s="403">
        <f t="shared" si="75"/>
        <v>0</v>
      </c>
      <c r="O280" s="403">
        <f t="shared" si="75"/>
        <v>0</v>
      </c>
      <c r="P280" s="403">
        <f t="shared" si="72"/>
        <v>789</v>
      </c>
      <c r="Q280" s="403">
        <f t="shared" si="80"/>
        <v>0</v>
      </c>
      <c r="R280" s="992">
        <f t="shared" si="76"/>
        <v>0</v>
      </c>
      <c r="S280" s="992">
        <f t="shared" si="76"/>
        <v>0</v>
      </c>
      <c r="T280" s="992">
        <f t="shared" si="79"/>
        <v>0</v>
      </c>
      <c r="U280" s="404">
        <f t="shared" si="79"/>
        <v>0</v>
      </c>
    </row>
    <row r="281" spans="2:21">
      <c r="B281" s="957">
        <v>116</v>
      </c>
      <c r="C281" s="1043">
        <v>45030</v>
      </c>
      <c r="D281" s="1041" t="s">
        <v>579</v>
      </c>
      <c r="E281" s="401" t="s">
        <v>901</v>
      </c>
      <c r="F281" s="402">
        <v>586</v>
      </c>
      <c r="G281" s="175">
        <v>1339</v>
      </c>
      <c r="H281" s="438"/>
      <c r="I281" s="175">
        <f t="shared" si="71"/>
        <v>0</v>
      </c>
      <c r="J281" s="175">
        <f t="shared" si="77"/>
        <v>0</v>
      </c>
      <c r="K281" s="175">
        <f t="shared" si="78"/>
        <v>0</v>
      </c>
      <c r="L281" s="175">
        <f t="shared" si="78"/>
        <v>0</v>
      </c>
      <c r="M281" s="403">
        <f t="shared" si="78"/>
        <v>0</v>
      </c>
      <c r="N281" s="403">
        <f t="shared" ref="N281:O300" si="81">IF(N$7-$F281=0,$G281,0)</f>
        <v>0</v>
      </c>
      <c r="O281" s="403">
        <f t="shared" si="81"/>
        <v>0</v>
      </c>
      <c r="P281" s="403">
        <f t="shared" si="72"/>
        <v>1339</v>
      </c>
      <c r="Q281" s="403">
        <f t="shared" si="80"/>
        <v>0</v>
      </c>
      <c r="R281" s="992">
        <f t="shared" ref="R281:S300" si="82">IF(R$7-$F281=0,$G281,0)</f>
        <v>0</v>
      </c>
      <c r="S281" s="992">
        <f t="shared" si="82"/>
        <v>0</v>
      </c>
      <c r="T281" s="992">
        <f t="shared" si="79"/>
        <v>0</v>
      </c>
      <c r="U281" s="404">
        <f t="shared" si="79"/>
        <v>0</v>
      </c>
    </row>
    <row r="282" spans="2:21">
      <c r="B282" s="957">
        <v>163</v>
      </c>
      <c r="C282" s="1043">
        <v>45097</v>
      </c>
      <c r="D282" s="1041" t="s">
        <v>579</v>
      </c>
      <c r="E282" s="401" t="s">
        <v>1071</v>
      </c>
      <c r="F282" s="402">
        <v>586</v>
      </c>
      <c r="G282" s="175">
        <v>1700</v>
      </c>
      <c r="H282" s="438"/>
      <c r="I282" s="175">
        <f t="shared" si="71"/>
        <v>0</v>
      </c>
      <c r="J282" s="175">
        <f t="shared" si="77"/>
        <v>0</v>
      </c>
      <c r="K282" s="175">
        <f t="shared" si="78"/>
        <v>0</v>
      </c>
      <c r="L282" s="175">
        <f t="shared" si="78"/>
        <v>0</v>
      </c>
      <c r="M282" s="403">
        <f t="shared" si="78"/>
        <v>0</v>
      </c>
      <c r="N282" s="403">
        <f t="shared" si="81"/>
        <v>0</v>
      </c>
      <c r="O282" s="403">
        <f t="shared" si="81"/>
        <v>0</v>
      </c>
      <c r="P282" s="403">
        <f t="shared" si="72"/>
        <v>1700</v>
      </c>
      <c r="Q282" s="403">
        <f t="shared" si="80"/>
        <v>0</v>
      </c>
      <c r="R282" s="992">
        <f t="shared" si="82"/>
        <v>0</v>
      </c>
      <c r="S282" s="992">
        <f t="shared" si="82"/>
        <v>0</v>
      </c>
      <c r="T282" s="992">
        <f t="shared" si="79"/>
        <v>0</v>
      </c>
      <c r="U282" s="404">
        <f t="shared" si="79"/>
        <v>0</v>
      </c>
    </row>
    <row r="283" spans="2:21">
      <c r="B283" s="957">
        <v>118</v>
      </c>
      <c r="C283" s="1043">
        <v>45033</v>
      </c>
      <c r="D283" s="1041" t="s">
        <v>579</v>
      </c>
      <c r="E283" s="401" t="s">
        <v>901</v>
      </c>
      <c r="F283" s="402">
        <v>586</v>
      </c>
      <c r="G283" s="175">
        <v>2000</v>
      </c>
      <c r="H283" s="438" t="s">
        <v>3378</v>
      </c>
      <c r="I283" s="175">
        <f>G283-P283</f>
        <v>150</v>
      </c>
      <c r="J283" s="175">
        <f t="shared" si="77"/>
        <v>0</v>
      </c>
      <c r="K283" s="175">
        <f t="shared" si="78"/>
        <v>0</v>
      </c>
      <c r="L283" s="175">
        <f t="shared" si="78"/>
        <v>0</v>
      </c>
      <c r="M283" s="403">
        <f t="shared" si="78"/>
        <v>0</v>
      </c>
      <c r="N283" s="403">
        <f t="shared" si="81"/>
        <v>0</v>
      </c>
      <c r="O283" s="403">
        <f t="shared" si="81"/>
        <v>0</v>
      </c>
      <c r="P283" s="403">
        <f>IF(P$7-$F283=0,$G283,0)-150</f>
        <v>1850</v>
      </c>
      <c r="Q283" s="403">
        <f t="shared" si="80"/>
        <v>0</v>
      </c>
      <c r="R283" s="992">
        <f t="shared" si="82"/>
        <v>0</v>
      </c>
      <c r="S283" s="992">
        <f t="shared" si="82"/>
        <v>0</v>
      </c>
      <c r="T283" s="992">
        <f t="shared" si="79"/>
        <v>0</v>
      </c>
      <c r="U283" s="404">
        <f t="shared" si="79"/>
        <v>0</v>
      </c>
    </row>
    <row r="284" spans="2:21">
      <c r="B284" s="957">
        <v>119</v>
      </c>
      <c r="C284" s="1043">
        <v>45034</v>
      </c>
      <c r="D284" s="1041" t="s">
        <v>575</v>
      </c>
      <c r="E284" s="401" t="s">
        <v>905</v>
      </c>
      <c r="F284" s="402">
        <v>586</v>
      </c>
      <c r="G284" s="175">
        <v>2000</v>
      </c>
      <c r="H284" s="438"/>
      <c r="I284" s="175">
        <f t="shared" ref="I284:I296" si="83">IF(I$7-$F284=0,$G284,0)</f>
        <v>0</v>
      </c>
      <c r="J284" s="175">
        <f t="shared" si="77"/>
        <v>0</v>
      </c>
      <c r="K284" s="175">
        <f t="shared" si="78"/>
        <v>0</v>
      </c>
      <c r="L284" s="175">
        <f t="shared" si="78"/>
        <v>0</v>
      </c>
      <c r="M284" s="403">
        <f t="shared" si="78"/>
        <v>0</v>
      </c>
      <c r="N284" s="403">
        <f t="shared" si="81"/>
        <v>0</v>
      </c>
      <c r="O284" s="403">
        <f t="shared" si="81"/>
        <v>0</v>
      </c>
      <c r="P284" s="403">
        <f t="shared" ref="P284:P296" si="84">IF(P$7-$F284=0,$G284,0)</f>
        <v>2000</v>
      </c>
      <c r="Q284" s="403">
        <f t="shared" si="80"/>
        <v>0</v>
      </c>
      <c r="R284" s="992">
        <f t="shared" si="82"/>
        <v>0</v>
      </c>
      <c r="S284" s="992">
        <f t="shared" si="82"/>
        <v>0</v>
      </c>
      <c r="T284" s="992">
        <f t="shared" si="79"/>
        <v>0</v>
      </c>
      <c r="U284" s="404">
        <f t="shared" si="79"/>
        <v>0</v>
      </c>
    </row>
    <row r="285" spans="2:21">
      <c r="B285" s="957">
        <v>235</v>
      </c>
      <c r="C285" s="1043">
        <v>45163</v>
      </c>
      <c r="D285" s="1041" t="s">
        <v>573</v>
      </c>
      <c r="E285" s="401" t="s">
        <v>1273</v>
      </c>
      <c r="F285" s="402">
        <v>92</v>
      </c>
      <c r="G285" s="175">
        <v>159.30000000000001</v>
      </c>
      <c r="H285" s="438"/>
      <c r="I285" s="175">
        <f t="shared" si="83"/>
        <v>0</v>
      </c>
      <c r="J285" s="175">
        <f t="shared" si="77"/>
        <v>0</v>
      </c>
      <c r="K285" s="175">
        <f t="shared" si="78"/>
        <v>159.30000000000001</v>
      </c>
      <c r="L285" s="175">
        <f t="shared" si="78"/>
        <v>0</v>
      </c>
      <c r="M285" s="403">
        <f t="shared" si="78"/>
        <v>0</v>
      </c>
      <c r="N285" s="403">
        <f t="shared" si="81"/>
        <v>0</v>
      </c>
      <c r="O285" s="403">
        <f t="shared" si="81"/>
        <v>0</v>
      </c>
      <c r="P285" s="403">
        <f t="shared" si="84"/>
        <v>0</v>
      </c>
      <c r="Q285" s="403">
        <f t="shared" si="80"/>
        <v>0</v>
      </c>
      <c r="R285" s="992">
        <f t="shared" si="82"/>
        <v>0</v>
      </c>
      <c r="S285" s="992">
        <f t="shared" si="82"/>
        <v>0</v>
      </c>
      <c r="T285" s="992">
        <f t="shared" si="79"/>
        <v>0</v>
      </c>
      <c r="U285" s="404">
        <f t="shared" si="79"/>
        <v>0</v>
      </c>
    </row>
    <row r="286" spans="2:21">
      <c r="B286" s="957">
        <v>272</v>
      </c>
      <c r="C286" s="1043">
        <v>45191</v>
      </c>
      <c r="D286" s="1041" t="s">
        <v>579</v>
      </c>
      <c r="E286" s="401" t="s">
        <v>1387</v>
      </c>
      <c r="F286" s="402">
        <v>586</v>
      </c>
      <c r="G286" s="175">
        <v>289</v>
      </c>
      <c r="H286" s="438"/>
      <c r="I286" s="175">
        <f t="shared" si="83"/>
        <v>0</v>
      </c>
      <c r="J286" s="175">
        <f t="shared" si="77"/>
        <v>0</v>
      </c>
      <c r="K286" s="175">
        <f t="shared" si="78"/>
        <v>0</v>
      </c>
      <c r="L286" s="175">
        <f t="shared" si="78"/>
        <v>0</v>
      </c>
      <c r="M286" s="403">
        <f t="shared" si="78"/>
        <v>0</v>
      </c>
      <c r="N286" s="403">
        <f t="shared" si="81"/>
        <v>0</v>
      </c>
      <c r="O286" s="403">
        <f t="shared" si="81"/>
        <v>0</v>
      </c>
      <c r="P286" s="403">
        <f t="shared" si="84"/>
        <v>289</v>
      </c>
      <c r="Q286" s="403">
        <f t="shared" si="80"/>
        <v>0</v>
      </c>
      <c r="R286" s="992">
        <f t="shared" si="82"/>
        <v>0</v>
      </c>
      <c r="S286" s="992">
        <f t="shared" si="82"/>
        <v>0</v>
      </c>
      <c r="T286" s="992">
        <f t="shared" si="79"/>
        <v>0</v>
      </c>
      <c r="U286" s="404">
        <f t="shared" si="79"/>
        <v>0</v>
      </c>
    </row>
    <row r="287" spans="2:21">
      <c r="B287" s="957">
        <v>276</v>
      </c>
      <c r="C287" s="1043">
        <v>45194</v>
      </c>
      <c r="D287" s="1041" t="s">
        <v>579</v>
      </c>
      <c r="E287" s="401" t="s">
        <v>1393</v>
      </c>
      <c r="F287" s="402">
        <v>235</v>
      </c>
      <c r="G287" s="175">
        <v>289</v>
      </c>
      <c r="H287" s="438"/>
      <c r="I287" s="175">
        <f t="shared" si="83"/>
        <v>0</v>
      </c>
      <c r="J287" s="175">
        <f t="shared" si="77"/>
        <v>0</v>
      </c>
      <c r="K287" s="175">
        <f t="shared" si="78"/>
        <v>0</v>
      </c>
      <c r="L287" s="175">
        <f t="shared" si="78"/>
        <v>289</v>
      </c>
      <c r="M287" s="403">
        <f t="shared" si="78"/>
        <v>0</v>
      </c>
      <c r="N287" s="403">
        <f t="shared" si="81"/>
        <v>0</v>
      </c>
      <c r="O287" s="403">
        <f t="shared" si="81"/>
        <v>0</v>
      </c>
      <c r="P287" s="403">
        <f t="shared" si="84"/>
        <v>0</v>
      </c>
      <c r="Q287" s="403">
        <f t="shared" si="80"/>
        <v>0</v>
      </c>
      <c r="R287" s="992">
        <f t="shared" si="82"/>
        <v>0</v>
      </c>
      <c r="S287" s="992">
        <f t="shared" si="82"/>
        <v>0</v>
      </c>
      <c r="T287" s="992">
        <f t="shared" si="79"/>
        <v>0</v>
      </c>
      <c r="U287" s="404">
        <f t="shared" si="79"/>
        <v>0</v>
      </c>
    </row>
    <row r="288" spans="2:21">
      <c r="B288" s="957">
        <v>332</v>
      </c>
      <c r="C288" s="1043">
        <v>45225</v>
      </c>
      <c r="D288" s="1041" t="s">
        <v>575</v>
      </c>
      <c r="E288" s="401" t="s">
        <v>1525</v>
      </c>
      <c r="F288" s="402">
        <v>586</v>
      </c>
      <c r="G288" s="175">
        <v>3200</v>
      </c>
      <c r="H288" s="438"/>
      <c r="I288" s="175">
        <f t="shared" si="83"/>
        <v>0</v>
      </c>
      <c r="J288" s="175">
        <f t="shared" si="77"/>
        <v>0</v>
      </c>
      <c r="K288" s="175">
        <f t="shared" si="78"/>
        <v>0</v>
      </c>
      <c r="L288" s="175">
        <f t="shared" si="78"/>
        <v>0</v>
      </c>
      <c r="M288" s="403">
        <f t="shared" si="78"/>
        <v>0</v>
      </c>
      <c r="N288" s="403">
        <f t="shared" si="81"/>
        <v>0</v>
      </c>
      <c r="O288" s="403">
        <f t="shared" si="81"/>
        <v>0</v>
      </c>
      <c r="P288" s="403">
        <f t="shared" si="84"/>
        <v>3200</v>
      </c>
      <c r="Q288" s="403">
        <f t="shared" si="80"/>
        <v>0</v>
      </c>
      <c r="R288" s="992">
        <f t="shared" si="82"/>
        <v>0</v>
      </c>
      <c r="S288" s="992">
        <f t="shared" si="82"/>
        <v>0</v>
      </c>
      <c r="T288" s="992">
        <f t="shared" si="79"/>
        <v>0</v>
      </c>
      <c r="U288" s="404">
        <f t="shared" si="79"/>
        <v>0</v>
      </c>
    </row>
    <row r="289" spans="2:21">
      <c r="B289" s="957">
        <v>141</v>
      </c>
      <c r="C289" s="1043">
        <v>45076</v>
      </c>
      <c r="D289" s="1041" t="s">
        <v>579</v>
      </c>
      <c r="E289" s="401" t="s">
        <v>1000</v>
      </c>
      <c r="F289" s="402">
        <v>586</v>
      </c>
      <c r="G289" s="175">
        <v>2989</v>
      </c>
      <c r="H289" s="438"/>
      <c r="I289" s="175">
        <f t="shared" si="83"/>
        <v>0</v>
      </c>
      <c r="J289" s="175">
        <f t="shared" si="77"/>
        <v>0</v>
      </c>
      <c r="K289" s="175">
        <f t="shared" si="78"/>
        <v>0</v>
      </c>
      <c r="L289" s="175">
        <f t="shared" si="78"/>
        <v>0</v>
      </c>
      <c r="M289" s="403">
        <f t="shared" si="78"/>
        <v>0</v>
      </c>
      <c r="N289" s="403">
        <f t="shared" si="81"/>
        <v>0</v>
      </c>
      <c r="O289" s="403">
        <f t="shared" si="81"/>
        <v>0</v>
      </c>
      <c r="P289" s="403">
        <f t="shared" si="84"/>
        <v>2989</v>
      </c>
      <c r="Q289" s="403">
        <f t="shared" si="80"/>
        <v>0</v>
      </c>
      <c r="R289" s="992">
        <f t="shared" si="82"/>
        <v>0</v>
      </c>
      <c r="S289" s="992">
        <f t="shared" si="82"/>
        <v>0</v>
      </c>
      <c r="T289" s="992">
        <f t="shared" si="79"/>
        <v>0</v>
      </c>
      <c r="U289" s="404">
        <f t="shared" si="79"/>
        <v>0</v>
      </c>
    </row>
    <row r="290" spans="2:21">
      <c r="B290" s="957">
        <v>299</v>
      </c>
      <c r="C290" s="1043">
        <v>45205</v>
      </c>
      <c r="D290" s="1041" t="s">
        <v>579</v>
      </c>
      <c r="E290" s="401" t="s">
        <v>1443</v>
      </c>
      <c r="F290" s="402">
        <v>586</v>
      </c>
      <c r="G290" s="175">
        <v>1889</v>
      </c>
      <c r="H290" s="438"/>
      <c r="I290" s="175">
        <f t="shared" si="83"/>
        <v>0</v>
      </c>
      <c r="J290" s="175">
        <f t="shared" si="77"/>
        <v>0</v>
      </c>
      <c r="K290" s="175">
        <f t="shared" si="78"/>
        <v>0</v>
      </c>
      <c r="L290" s="175">
        <f t="shared" si="78"/>
        <v>0</v>
      </c>
      <c r="M290" s="403">
        <f t="shared" si="78"/>
        <v>0</v>
      </c>
      <c r="N290" s="403">
        <f t="shared" si="81"/>
        <v>0</v>
      </c>
      <c r="O290" s="403">
        <f t="shared" si="81"/>
        <v>0</v>
      </c>
      <c r="P290" s="403">
        <f t="shared" si="84"/>
        <v>1889</v>
      </c>
      <c r="Q290" s="403">
        <f t="shared" si="80"/>
        <v>0</v>
      </c>
      <c r="R290" s="992">
        <f t="shared" si="82"/>
        <v>0</v>
      </c>
      <c r="S290" s="992">
        <f t="shared" si="82"/>
        <v>0</v>
      </c>
      <c r="T290" s="992">
        <f t="shared" si="79"/>
        <v>0</v>
      </c>
      <c r="U290" s="404">
        <f t="shared" si="79"/>
        <v>0</v>
      </c>
    </row>
    <row r="291" spans="2:21">
      <c r="B291" s="957">
        <v>233</v>
      </c>
      <c r="C291" s="1043">
        <v>45163</v>
      </c>
      <c r="D291" s="1041" t="s">
        <v>579</v>
      </c>
      <c r="E291" s="401" t="s">
        <v>1274</v>
      </c>
      <c r="F291" s="402">
        <v>586</v>
      </c>
      <c r="G291" s="175">
        <v>1540</v>
      </c>
      <c r="H291" s="438"/>
      <c r="I291" s="175">
        <f t="shared" si="83"/>
        <v>0</v>
      </c>
      <c r="J291" s="175">
        <f t="shared" si="77"/>
        <v>0</v>
      </c>
      <c r="K291" s="175">
        <f t="shared" si="78"/>
        <v>0</v>
      </c>
      <c r="L291" s="175">
        <f t="shared" si="78"/>
        <v>0</v>
      </c>
      <c r="M291" s="403">
        <f t="shared" si="78"/>
        <v>0</v>
      </c>
      <c r="N291" s="403">
        <f t="shared" si="81"/>
        <v>0</v>
      </c>
      <c r="O291" s="403">
        <f t="shared" si="81"/>
        <v>0</v>
      </c>
      <c r="P291" s="403">
        <f t="shared" si="84"/>
        <v>1540</v>
      </c>
      <c r="Q291" s="403">
        <f t="shared" si="80"/>
        <v>0</v>
      </c>
      <c r="R291" s="992">
        <f t="shared" si="82"/>
        <v>0</v>
      </c>
      <c r="S291" s="992">
        <f t="shared" si="82"/>
        <v>0</v>
      </c>
      <c r="T291" s="992">
        <f t="shared" si="79"/>
        <v>0</v>
      </c>
      <c r="U291" s="404">
        <f t="shared" si="79"/>
        <v>0</v>
      </c>
    </row>
    <row r="292" spans="2:21">
      <c r="B292" s="957">
        <v>200</v>
      </c>
      <c r="C292" s="1043">
        <v>45131</v>
      </c>
      <c r="D292" s="1041" t="s">
        <v>579</v>
      </c>
      <c r="E292" s="401" t="s">
        <v>1130</v>
      </c>
      <c r="F292" s="402">
        <v>586</v>
      </c>
      <c r="G292" s="175">
        <v>2511</v>
      </c>
      <c r="H292" s="438"/>
      <c r="I292" s="175">
        <f t="shared" si="83"/>
        <v>0</v>
      </c>
      <c r="J292" s="175">
        <f t="shared" si="77"/>
        <v>0</v>
      </c>
      <c r="K292" s="175">
        <f t="shared" si="78"/>
        <v>0</v>
      </c>
      <c r="L292" s="175">
        <f t="shared" si="78"/>
        <v>0</v>
      </c>
      <c r="M292" s="403">
        <f t="shared" si="78"/>
        <v>0</v>
      </c>
      <c r="N292" s="403">
        <f t="shared" si="81"/>
        <v>0</v>
      </c>
      <c r="O292" s="403">
        <f t="shared" si="81"/>
        <v>0</v>
      </c>
      <c r="P292" s="403">
        <f t="shared" si="84"/>
        <v>2511</v>
      </c>
      <c r="Q292" s="403">
        <f t="shared" si="80"/>
        <v>0</v>
      </c>
      <c r="R292" s="992">
        <f t="shared" si="82"/>
        <v>0</v>
      </c>
      <c r="S292" s="992">
        <f t="shared" si="82"/>
        <v>0</v>
      </c>
      <c r="T292" s="992">
        <f t="shared" si="79"/>
        <v>0</v>
      </c>
      <c r="U292" s="404">
        <f t="shared" si="79"/>
        <v>0</v>
      </c>
    </row>
    <row r="293" spans="2:21">
      <c r="B293" s="957">
        <v>195</v>
      </c>
      <c r="C293" s="1043">
        <v>45126</v>
      </c>
      <c r="D293" s="1041" t="s">
        <v>579</v>
      </c>
      <c r="E293" s="401" t="s">
        <v>1148</v>
      </c>
      <c r="F293" s="402">
        <v>668</v>
      </c>
      <c r="G293" s="175">
        <v>289</v>
      </c>
      <c r="H293" s="438"/>
      <c r="I293" s="175">
        <f t="shared" si="83"/>
        <v>0</v>
      </c>
      <c r="J293" s="175">
        <f t="shared" si="77"/>
        <v>0</v>
      </c>
      <c r="K293" s="175">
        <f t="shared" si="78"/>
        <v>0</v>
      </c>
      <c r="L293" s="175">
        <f t="shared" si="78"/>
        <v>0</v>
      </c>
      <c r="M293" s="403">
        <f t="shared" si="78"/>
        <v>0</v>
      </c>
      <c r="N293" s="403">
        <f t="shared" si="81"/>
        <v>0</v>
      </c>
      <c r="O293" s="403">
        <f t="shared" si="81"/>
        <v>0</v>
      </c>
      <c r="P293" s="403">
        <f t="shared" si="84"/>
        <v>0</v>
      </c>
      <c r="Q293" s="403">
        <f t="shared" si="80"/>
        <v>0</v>
      </c>
      <c r="R293" s="992">
        <f t="shared" si="82"/>
        <v>289</v>
      </c>
      <c r="S293" s="992">
        <f t="shared" si="82"/>
        <v>0</v>
      </c>
      <c r="T293" s="992">
        <f t="shared" si="79"/>
        <v>0</v>
      </c>
      <c r="U293" s="404">
        <f t="shared" si="79"/>
        <v>0</v>
      </c>
    </row>
    <row r="294" spans="2:21">
      <c r="B294" s="957">
        <v>238</v>
      </c>
      <c r="C294" s="1043">
        <v>45167</v>
      </c>
      <c r="D294" s="1041" t="s">
        <v>579</v>
      </c>
      <c r="E294" s="401" t="s">
        <v>1279</v>
      </c>
      <c r="F294" s="402">
        <v>586</v>
      </c>
      <c r="G294" s="175">
        <v>250</v>
      </c>
      <c r="H294" s="438"/>
      <c r="I294" s="175">
        <f t="shared" si="83"/>
        <v>0</v>
      </c>
      <c r="J294" s="175">
        <f t="shared" si="77"/>
        <v>0</v>
      </c>
      <c r="K294" s="175">
        <f t="shared" si="78"/>
        <v>0</v>
      </c>
      <c r="L294" s="175">
        <f t="shared" si="78"/>
        <v>0</v>
      </c>
      <c r="M294" s="403">
        <f t="shared" si="78"/>
        <v>0</v>
      </c>
      <c r="N294" s="403">
        <f t="shared" si="81"/>
        <v>0</v>
      </c>
      <c r="O294" s="403">
        <f t="shared" si="81"/>
        <v>0</v>
      </c>
      <c r="P294" s="403">
        <f t="shared" si="84"/>
        <v>250</v>
      </c>
      <c r="Q294" s="403">
        <f t="shared" si="80"/>
        <v>0</v>
      </c>
      <c r="R294" s="992">
        <f t="shared" si="82"/>
        <v>0</v>
      </c>
      <c r="S294" s="992">
        <f t="shared" si="82"/>
        <v>0</v>
      </c>
      <c r="T294" s="992">
        <f t="shared" si="79"/>
        <v>0</v>
      </c>
      <c r="U294" s="404">
        <f t="shared" si="79"/>
        <v>0</v>
      </c>
    </row>
    <row r="295" spans="2:21">
      <c r="B295" s="957">
        <v>120</v>
      </c>
      <c r="C295" s="1043">
        <v>45034</v>
      </c>
      <c r="D295" s="1041" t="s">
        <v>575</v>
      </c>
      <c r="E295" s="401" t="s">
        <v>905</v>
      </c>
      <c r="F295" s="402">
        <v>586</v>
      </c>
      <c r="G295" s="175">
        <v>850</v>
      </c>
      <c r="H295" s="438"/>
      <c r="I295" s="175">
        <f t="shared" si="83"/>
        <v>0</v>
      </c>
      <c r="J295" s="175">
        <f t="shared" si="77"/>
        <v>0</v>
      </c>
      <c r="K295" s="175">
        <f t="shared" si="78"/>
        <v>0</v>
      </c>
      <c r="L295" s="175">
        <f t="shared" si="78"/>
        <v>0</v>
      </c>
      <c r="M295" s="403">
        <f t="shared" si="78"/>
        <v>0</v>
      </c>
      <c r="N295" s="403">
        <f t="shared" si="81"/>
        <v>0</v>
      </c>
      <c r="O295" s="403">
        <f t="shared" si="81"/>
        <v>0</v>
      </c>
      <c r="P295" s="403">
        <f t="shared" si="84"/>
        <v>850</v>
      </c>
      <c r="Q295" s="403">
        <f t="shared" si="80"/>
        <v>0</v>
      </c>
      <c r="R295" s="992">
        <f t="shared" si="82"/>
        <v>0</v>
      </c>
      <c r="S295" s="992">
        <f t="shared" si="82"/>
        <v>0</v>
      </c>
      <c r="T295" s="992">
        <f t="shared" si="79"/>
        <v>0</v>
      </c>
      <c r="U295" s="404">
        <f t="shared" si="79"/>
        <v>0</v>
      </c>
    </row>
    <row r="296" spans="2:21">
      <c r="B296" s="957">
        <v>78</v>
      </c>
      <c r="C296" s="1043">
        <v>44999</v>
      </c>
      <c r="D296" s="1041" t="s">
        <v>579</v>
      </c>
      <c r="E296" s="401" t="s">
        <v>791</v>
      </c>
      <c r="F296" s="402">
        <v>586</v>
      </c>
      <c r="G296" s="175">
        <v>490</v>
      </c>
      <c r="H296" s="438"/>
      <c r="I296" s="175">
        <f t="shared" si="83"/>
        <v>0</v>
      </c>
      <c r="J296" s="175">
        <f t="shared" si="77"/>
        <v>0</v>
      </c>
      <c r="K296" s="175">
        <f t="shared" si="78"/>
        <v>0</v>
      </c>
      <c r="L296" s="175">
        <f t="shared" si="78"/>
        <v>0</v>
      </c>
      <c r="M296" s="403">
        <f t="shared" si="78"/>
        <v>0</v>
      </c>
      <c r="N296" s="403">
        <f t="shared" si="81"/>
        <v>0</v>
      </c>
      <c r="O296" s="403">
        <f t="shared" si="81"/>
        <v>0</v>
      </c>
      <c r="P296" s="403">
        <f t="shared" si="84"/>
        <v>490</v>
      </c>
      <c r="Q296" s="403">
        <f t="shared" si="80"/>
        <v>0</v>
      </c>
      <c r="R296" s="992">
        <f t="shared" si="82"/>
        <v>0</v>
      </c>
      <c r="S296" s="992">
        <f t="shared" si="82"/>
        <v>0</v>
      </c>
      <c r="T296" s="992">
        <f t="shared" si="79"/>
        <v>0</v>
      </c>
      <c r="U296" s="404">
        <f t="shared" si="79"/>
        <v>0</v>
      </c>
    </row>
    <row r="297" spans="2:21">
      <c r="B297" s="957">
        <v>291</v>
      </c>
      <c r="C297" s="1043">
        <v>45201</v>
      </c>
      <c r="D297" s="1041" t="s">
        <v>579</v>
      </c>
      <c r="E297" s="401" t="s">
        <v>1422</v>
      </c>
      <c r="F297" s="402">
        <v>586</v>
      </c>
      <c r="G297" s="175">
        <v>2660</v>
      </c>
      <c r="H297" s="438"/>
      <c r="I297" s="175">
        <f>G297-P297</f>
        <v>60</v>
      </c>
      <c r="J297" s="175">
        <f t="shared" si="77"/>
        <v>0</v>
      </c>
      <c r="K297" s="175">
        <f t="shared" ref="K297:M316" si="85">IF(K$7-$F297=0,$G297,0)</f>
        <v>0</v>
      </c>
      <c r="L297" s="175">
        <f t="shared" si="85"/>
        <v>0</v>
      </c>
      <c r="M297" s="403">
        <f t="shared" si="85"/>
        <v>0</v>
      </c>
      <c r="N297" s="403">
        <f t="shared" si="81"/>
        <v>0</v>
      </c>
      <c r="O297" s="403">
        <f t="shared" si="81"/>
        <v>0</v>
      </c>
      <c r="P297" s="403">
        <f>IF(P$7-$F297=0,$G297,0)-60</f>
        <v>2600</v>
      </c>
      <c r="Q297" s="403">
        <f t="shared" si="80"/>
        <v>0</v>
      </c>
      <c r="R297" s="992">
        <f t="shared" si="82"/>
        <v>0</v>
      </c>
      <c r="S297" s="992">
        <f t="shared" si="82"/>
        <v>0</v>
      </c>
      <c r="T297" s="992">
        <f t="shared" ref="T297:U316" si="86">IF(T$7-$F297=0,$G297,0)</f>
        <v>0</v>
      </c>
      <c r="U297" s="404">
        <f t="shared" si="86"/>
        <v>0</v>
      </c>
    </row>
    <row r="298" spans="2:21">
      <c r="B298" s="957">
        <v>282</v>
      </c>
      <c r="C298" s="1043">
        <v>45196</v>
      </c>
      <c r="D298" s="1041" t="s">
        <v>579</v>
      </c>
      <c r="E298" s="401" t="s">
        <v>1406</v>
      </c>
      <c r="F298" s="402">
        <v>235</v>
      </c>
      <c r="G298" s="175">
        <v>289</v>
      </c>
      <c r="H298" s="438"/>
      <c r="I298" s="175">
        <f t="shared" ref="I298:I312" si="87">IF(I$7-$F298=0,$G298,0)</f>
        <v>0</v>
      </c>
      <c r="J298" s="175">
        <f t="shared" si="77"/>
        <v>0</v>
      </c>
      <c r="K298" s="175">
        <f t="shared" si="85"/>
        <v>0</v>
      </c>
      <c r="L298" s="175">
        <f t="shared" si="85"/>
        <v>289</v>
      </c>
      <c r="M298" s="403">
        <f t="shared" si="85"/>
        <v>0</v>
      </c>
      <c r="N298" s="403">
        <f t="shared" si="81"/>
        <v>0</v>
      </c>
      <c r="O298" s="403">
        <f t="shared" si="81"/>
        <v>0</v>
      </c>
      <c r="P298" s="403">
        <f t="shared" ref="P298:P312" si="88">IF(P$7-$F298=0,$G298,0)</f>
        <v>0</v>
      </c>
      <c r="Q298" s="403">
        <f t="shared" si="80"/>
        <v>0</v>
      </c>
      <c r="R298" s="992">
        <f t="shared" si="82"/>
        <v>0</v>
      </c>
      <c r="S298" s="992">
        <f t="shared" si="82"/>
        <v>0</v>
      </c>
      <c r="T298" s="992">
        <f t="shared" si="86"/>
        <v>0</v>
      </c>
      <c r="U298" s="404">
        <f t="shared" si="86"/>
        <v>0</v>
      </c>
    </row>
    <row r="299" spans="2:21">
      <c r="B299" s="957">
        <v>202</v>
      </c>
      <c r="C299" s="1043">
        <v>45131</v>
      </c>
      <c r="D299" s="1041" t="s">
        <v>579</v>
      </c>
      <c r="E299" s="401" t="s">
        <v>1164</v>
      </c>
      <c r="F299" s="402">
        <v>668</v>
      </c>
      <c r="G299" s="175">
        <v>2551</v>
      </c>
      <c r="H299" s="438"/>
      <c r="I299" s="175">
        <f t="shared" si="87"/>
        <v>0</v>
      </c>
      <c r="J299" s="175">
        <f t="shared" si="77"/>
        <v>0</v>
      </c>
      <c r="K299" s="175">
        <f t="shared" si="85"/>
        <v>0</v>
      </c>
      <c r="L299" s="175">
        <f t="shared" si="85"/>
        <v>0</v>
      </c>
      <c r="M299" s="403">
        <f t="shared" si="85"/>
        <v>0</v>
      </c>
      <c r="N299" s="403">
        <f t="shared" si="81"/>
        <v>0</v>
      </c>
      <c r="O299" s="403">
        <f t="shared" si="81"/>
        <v>0</v>
      </c>
      <c r="P299" s="403">
        <f t="shared" si="88"/>
        <v>0</v>
      </c>
      <c r="Q299" s="403">
        <f t="shared" si="80"/>
        <v>0</v>
      </c>
      <c r="R299" s="992">
        <f t="shared" si="82"/>
        <v>2551</v>
      </c>
      <c r="S299" s="992">
        <f t="shared" si="82"/>
        <v>0</v>
      </c>
      <c r="T299" s="992">
        <f t="shared" si="86"/>
        <v>0</v>
      </c>
      <c r="U299" s="404">
        <f t="shared" si="86"/>
        <v>0</v>
      </c>
    </row>
    <row r="300" spans="2:21">
      <c r="B300" s="957">
        <v>86</v>
      </c>
      <c r="C300" s="1043">
        <v>45006</v>
      </c>
      <c r="D300" s="1041" t="s">
        <v>579</v>
      </c>
      <c r="E300" s="401" t="s">
        <v>815</v>
      </c>
      <c r="F300" s="402">
        <v>586</v>
      </c>
      <c r="G300" s="175">
        <v>2189</v>
      </c>
      <c r="H300" s="438"/>
      <c r="I300" s="175">
        <f t="shared" si="87"/>
        <v>0</v>
      </c>
      <c r="J300" s="175">
        <f t="shared" si="77"/>
        <v>0</v>
      </c>
      <c r="K300" s="175">
        <f t="shared" si="85"/>
        <v>0</v>
      </c>
      <c r="L300" s="175">
        <f t="shared" si="85"/>
        <v>0</v>
      </c>
      <c r="M300" s="403">
        <f t="shared" si="85"/>
        <v>0</v>
      </c>
      <c r="N300" s="403">
        <f t="shared" si="81"/>
        <v>0</v>
      </c>
      <c r="O300" s="403">
        <f t="shared" si="81"/>
        <v>0</v>
      </c>
      <c r="P300" s="403">
        <f t="shared" si="88"/>
        <v>2189</v>
      </c>
      <c r="Q300" s="403">
        <f t="shared" si="80"/>
        <v>0</v>
      </c>
      <c r="R300" s="992">
        <f t="shared" si="82"/>
        <v>0</v>
      </c>
      <c r="S300" s="992">
        <f t="shared" si="82"/>
        <v>0</v>
      </c>
      <c r="T300" s="992">
        <f t="shared" si="86"/>
        <v>0</v>
      </c>
      <c r="U300" s="404">
        <f t="shared" si="86"/>
        <v>0</v>
      </c>
    </row>
    <row r="301" spans="2:21">
      <c r="B301" s="957">
        <v>365</v>
      </c>
      <c r="C301" s="1043">
        <v>45257</v>
      </c>
      <c r="D301" s="1041" t="s">
        <v>579</v>
      </c>
      <c r="E301" s="401" t="s">
        <v>1677</v>
      </c>
      <c r="F301" s="402">
        <v>586</v>
      </c>
      <c r="G301" s="175">
        <v>3000</v>
      </c>
      <c r="H301" s="438"/>
      <c r="I301" s="175">
        <f t="shared" si="87"/>
        <v>0</v>
      </c>
      <c r="J301" s="175">
        <f t="shared" si="77"/>
        <v>0</v>
      </c>
      <c r="K301" s="175">
        <f t="shared" si="85"/>
        <v>0</v>
      </c>
      <c r="L301" s="175">
        <f t="shared" si="85"/>
        <v>0</v>
      </c>
      <c r="M301" s="403">
        <f t="shared" si="85"/>
        <v>0</v>
      </c>
      <c r="N301" s="403">
        <f t="shared" ref="N301:O320" si="89">IF(N$7-$F301=0,$G301,0)</f>
        <v>0</v>
      </c>
      <c r="O301" s="403">
        <f t="shared" si="89"/>
        <v>0</v>
      </c>
      <c r="P301" s="403">
        <f t="shared" si="88"/>
        <v>3000</v>
      </c>
      <c r="Q301" s="403">
        <f t="shared" si="80"/>
        <v>0</v>
      </c>
      <c r="R301" s="992">
        <f t="shared" ref="R301:S320" si="90">IF(R$7-$F301=0,$G301,0)</f>
        <v>0</v>
      </c>
      <c r="S301" s="992">
        <f t="shared" si="90"/>
        <v>0</v>
      </c>
      <c r="T301" s="992">
        <f t="shared" si="86"/>
        <v>0</v>
      </c>
      <c r="U301" s="404">
        <f t="shared" si="86"/>
        <v>0</v>
      </c>
    </row>
    <row r="302" spans="2:21">
      <c r="B302" s="957">
        <v>293</v>
      </c>
      <c r="C302" s="1043">
        <v>45201</v>
      </c>
      <c r="D302" s="1041" t="s">
        <v>579</v>
      </c>
      <c r="E302" s="401" t="s">
        <v>1423</v>
      </c>
      <c r="F302" s="402">
        <v>586</v>
      </c>
      <c r="G302" s="175">
        <v>4011</v>
      </c>
      <c r="H302" s="438"/>
      <c r="I302" s="175">
        <f t="shared" si="87"/>
        <v>0</v>
      </c>
      <c r="J302" s="175">
        <f t="shared" si="77"/>
        <v>0</v>
      </c>
      <c r="K302" s="175">
        <f t="shared" si="85"/>
        <v>0</v>
      </c>
      <c r="L302" s="175">
        <f t="shared" si="85"/>
        <v>0</v>
      </c>
      <c r="M302" s="403">
        <f t="shared" si="85"/>
        <v>0</v>
      </c>
      <c r="N302" s="403">
        <f t="shared" si="89"/>
        <v>0</v>
      </c>
      <c r="O302" s="403">
        <f t="shared" si="89"/>
        <v>0</v>
      </c>
      <c r="P302" s="403">
        <f t="shared" si="88"/>
        <v>4011</v>
      </c>
      <c r="Q302" s="403">
        <f t="shared" si="80"/>
        <v>0</v>
      </c>
      <c r="R302" s="992">
        <f t="shared" si="90"/>
        <v>0</v>
      </c>
      <c r="S302" s="992">
        <f t="shared" si="90"/>
        <v>0</v>
      </c>
      <c r="T302" s="992">
        <f t="shared" si="86"/>
        <v>0</v>
      </c>
      <c r="U302" s="404">
        <f t="shared" si="86"/>
        <v>0</v>
      </c>
    </row>
    <row r="303" spans="2:21">
      <c r="B303" s="957">
        <v>36</v>
      </c>
      <c r="C303" s="1043">
        <v>44953</v>
      </c>
      <c r="D303" s="1041" t="s">
        <v>575</v>
      </c>
      <c r="E303" s="401" t="s">
        <v>668</v>
      </c>
      <c r="F303" s="402">
        <v>586</v>
      </c>
      <c r="G303" s="175">
        <v>489</v>
      </c>
      <c r="H303" s="438"/>
      <c r="I303" s="175">
        <f t="shared" si="87"/>
        <v>0</v>
      </c>
      <c r="J303" s="175">
        <f t="shared" si="77"/>
        <v>0</v>
      </c>
      <c r="K303" s="175">
        <f t="shared" si="85"/>
        <v>0</v>
      </c>
      <c r="L303" s="175">
        <f t="shared" si="85"/>
        <v>0</v>
      </c>
      <c r="M303" s="403">
        <f t="shared" si="85"/>
        <v>0</v>
      </c>
      <c r="N303" s="403">
        <f t="shared" si="89"/>
        <v>0</v>
      </c>
      <c r="O303" s="403">
        <f t="shared" si="89"/>
        <v>0</v>
      </c>
      <c r="P303" s="403">
        <f t="shared" si="88"/>
        <v>489</v>
      </c>
      <c r="Q303" s="403">
        <f t="shared" si="80"/>
        <v>0</v>
      </c>
      <c r="R303" s="992">
        <f t="shared" si="90"/>
        <v>0</v>
      </c>
      <c r="S303" s="992">
        <f t="shared" si="90"/>
        <v>0</v>
      </c>
      <c r="T303" s="992">
        <f t="shared" si="86"/>
        <v>0</v>
      </c>
      <c r="U303" s="404">
        <f t="shared" si="86"/>
        <v>0</v>
      </c>
    </row>
    <row r="304" spans="2:21">
      <c r="B304" s="957">
        <v>296</v>
      </c>
      <c r="C304" s="1043">
        <v>45202</v>
      </c>
      <c r="D304" s="1041" t="s">
        <v>579</v>
      </c>
      <c r="E304" s="401" t="s">
        <v>1433</v>
      </c>
      <c r="F304" s="402">
        <v>586</v>
      </c>
      <c r="G304" s="175">
        <v>4900</v>
      </c>
      <c r="H304" s="438"/>
      <c r="I304" s="175">
        <f t="shared" si="87"/>
        <v>0</v>
      </c>
      <c r="J304" s="175">
        <f t="shared" si="77"/>
        <v>0</v>
      </c>
      <c r="K304" s="175">
        <f t="shared" si="85"/>
        <v>0</v>
      </c>
      <c r="L304" s="175">
        <f t="shared" si="85"/>
        <v>0</v>
      </c>
      <c r="M304" s="403">
        <f t="shared" si="85"/>
        <v>0</v>
      </c>
      <c r="N304" s="403">
        <f t="shared" si="89"/>
        <v>0</v>
      </c>
      <c r="O304" s="403">
        <f t="shared" si="89"/>
        <v>0</v>
      </c>
      <c r="P304" s="403">
        <f t="shared" si="88"/>
        <v>4900</v>
      </c>
      <c r="Q304" s="403">
        <f t="shared" si="80"/>
        <v>0</v>
      </c>
      <c r="R304" s="992">
        <f t="shared" si="90"/>
        <v>0</v>
      </c>
      <c r="S304" s="992">
        <f t="shared" si="90"/>
        <v>0</v>
      </c>
      <c r="T304" s="992">
        <f t="shared" si="86"/>
        <v>0</v>
      </c>
      <c r="U304" s="404">
        <f t="shared" si="86"/>
        <v>0</v>
      </c>
    </row>
    <row r="305" spans="2:21">
      <c r="B305" s="957">
        <v>90</v>
      </c>
      <c r="C305" s="1043">
        <v>45009</v>
      </c>
      <c r="D305" s="1041" t="s">
        <v>579</v>
      </c>
      <c r="E305" s="401" t="s">
        <v>829</v>
      </c>
      <c r="F305" s="402">
        <v>668</v>
      </c>
      <c r="G305" s="175">
        <v>400</v>
      </c>
      <c r="H305" s="438" t="s">
        <v>3375</v>
      </c>
      <c r="I305" s="175">
        <f t="shared" si="87"/>
        <v>0</v>
      </c>
      <c r="J305" s="175">
        <f t="shared" si="77"/>
        <v>0</v>
      </c>
      <c r="K305" s="175">
        <f t="shared" si="85"/>
        <v>0</v>
      </c>
      <c r="L305" s="175">
        <f t="shared" si="85"/>
        <v>0</v>
      </c>
      <c r="M305" s="403">
        <f t="shared" si="85"/>
        <v>0</v>
      </c>
      <c r="N305" s="403">
        <f t="shared" si="89"/>
        <v>0</v>
      </c>
      <c r="O305" s="403">
        <f t="shared" si="89"/>
        <v>0</v>
      </c>
      <c r="P305" s="403">
        <f t="shared" si="88"/>
        <v>0</v>
      </c>
      <c r="Q305" s="403">
        <f t="shared" si="80"/>
        <v>0</v>
      </c>
      <c r="R305" s="992">
        <f t="shared" si="90"/>
        <v>400</v>
      </c>
      <c r="S305" s="992">
        <f t="shared" si="90"/>
        <v>0</v>
      </c>
      <c r="T305" s="992">
        <f t="shared" si="86"/>
        <v>0</v>
      </c>
      <c r="U305" s="404">
        <f t="shared" si="86"/>
        <v>0</v>
      </c>
    </row>
    <row r="306" spans="2:21">
      <c r="B306" s="957">
        <v>168</v>
      </c>
      <c r="C306" s="1043">
        <v>45103</v>
      </c>
      <c r="D306" s="1041" t="s">
        <v>579</v>
      </c>
      <c r="E306" s="401" t="s">
        <v>1059</v>
      </c>
      <c r="F306" s="402">
        <v>586</v>
      </c>
      <c r="G306" s="175">
        <v>2111</v>
      </c>
      <c r="H306" s="438"/>
      <c r="I306" s="175">
        <f t="shared" si="87"/>
        <v>0</v>
      </c>
      <c r="J306" s="175">
        <f t="shared" si="77"/>
        <v>0</v>
      </c>
      <c r="K306" s="175">
        <f t="shared" si="85"/>
        <v>0</v>
      </c>
      <c r="L306" s="175">
        <f t="shared" si="85"/>
        <v>0</v>
      </c>
      <c r="M306" s="403">
        <f t="shared" si="85"/>
        <v>0</v>
      </c>
      <c r="N306" s="403">
        <f t="shared" si="89"/>
        <v>0</v>
      </c>
      <c r="O306" s="403">
        <f t="shared" si="89"/>
        <v>0</v>
      </c>
      <c r="P306" s="403">
        <f t="shared" si="88"/>
        <v>2111</v>
      </c>
      <c r="Q306" s="403">
        <f t="shared" si="80"/>
        <v>0</v>
      </c>
      <c r="R306" s="992">
        <f t="shared" si="90"/>
        <v>0</v>
      </c>
      <c r="S306" s="992">
        <f t="shared" si="90"/>
        <v>0</v>
      </c>
      <c r="T306" s="992">
        <f t="shared" si="86"/>
        <v>0</v>
      </c>
      <c r="U306" s="404">
        <f t="shared" si="86"/>
        <v>0</v>
      </c>
    </row>
    <row r="307" spans="2:21">
      <c r="B307" s="957">
        <v>193</v>
      </c>
      <c r="C307" s="1043">
        <v>45125</v>
      </c>
      <c r="D307" s="1041" t="s">
        <v>579</v>
      </c>
      <c r="E307" s="401" t="s">
        <v>1141</v>
      </c>
      <c r="F307" s="402">
        <v>586</v>
      </c>
      <c r="G307" s="175">
        <v>3711</v>
      </c>
      <c r="H307" s="438"/>
      <c r="I307" s="175">
        <f t="shared" si="87"/>
        <v>0</v>
      </c>
      <c r="J307" s="175">
        <f t="shared" si="77"/>
        <v>0</v>
      </c>
      <c r="K307" s="175">
        <f t="shared" si="85"/>
        <v>0</v>
      </c>
      <c r="L307" s="175">
        <f t="shared" si="85"/>
        <v>0</v>
      </c>
      <c r="M307" s="403">
        <f t="shared" si="85"/>
        <v>0</v>
      </c>
      <c r="N307" s="403">
        <f t="shared" si="89"/>
        <v>0</v>
      </c>
      <c r="O307" s="403">
        <f t="shared" si="89"/>
        <v>0</v>
      </c>
      <c r="P307" s="403">
        <f t="shared" si="88"/>
        <v>3711</v>
      </c>
      <c r="Q307" s="403">
        <f t="shared" si="80"/>
        <v>0</v>
      </c>
      <c r="R307" s="992">
        <f t="shared" si="90"/>
        <v>0</v>
      </c>
      <c r="S307" s="992">
        <f t="shared" si="90"/>
        <v>0</v>
      </c>
      <c r="T307" s="992">
        <f t="shared" si="86"/>
        <v>0</v>
      </c>
      <c r="U307" s="404">
        <f t="shared" si="86"/>
        <v>0</v>
      </c>
    </row>
    <row r="308" spans="2:21">
      <c r="B308" s="957">
        <v>91</v>
      </c>
      <c r="C308" s="1043">
        <v>45012</v>
      </c>
      <c r="D308" s="1041" t="s">
        <v>579</v>
      </c>
      <c r="E308" s="401" t="s">
        <v>836</v>
      </c>
      <c r="F308" s="402">
        <v>586</v>
      </c>
      <c r="G308" s="175">
        <v>250</v>
      </c>
      <c r="H308" s="438"/>
      <c r="I308" s="175">
        <f t="shared" si="87"/>
        <v>0</v>
      </c>
      <c r="J308" s="175">
        <f t="shared" si="77"/>
        <v>0</v>
      </c>
      <c r="K308" s="175">
        <f t="shared" si="85"/>
        <v>0</v>
      </c>
      <c r="L308" s="175">
        <f t="shared" si="85"/>
        <v>0</v>
      </c>
      <c r="M308" s="403">
        <f t="shared" si="85"/>
        <v>0</v>
      </c>
      <c r="N308" s="403">
        <f t="shared" si="89"/>
        <v>0</v>
      </c>
      <c r="O308" s="403">
        <f t="shared" si="89"/>
        <v>0</v>
      </c>
      <c r="P308" s="403">
        <f t="shared" si="88"/>
        <v>250</v>
      </c>
      <c r="Q308" s="403">
        <f t="shared" si="80"/>
        <v>0</v>
      </c>
      <c r="R308" s="992">
        <f t="shared" si="90"/>
        <v>0</v>
      </c>
      <c r="S308" s="992">
        <f t="shared" si="90"/>
        <v>0</v>
      </c>
      <c r="T308" s="992">
        <f t="shared" si="86"/>
        <v>0</v>
      </c>
      <c r="U308" s="404">
        <f t="shared" si="86"/>
        <v>0</v>
      </c>
    </row>
    <row r="309" spans="2:21">
      <c r="B309" s="957">
        <v>132</v>
      </c>
      <c r="C309" s="1043">
        <v>45055</v>
      </c>
      <c r="D309" s="1041" t="s">
        <v>579</v>
      </c>
      <c r="E309" s="401" t="s">
        <v>964</v>
      </c>
      <c r="F309" s="402">
        <v>586</v>
      </c>
      <c r="G309" s="175">
        <v>5989</v>
      </c>
      <c r="H309" s="438"/>
      <c r="I309" s="175">
        <f t="shared" si="87"/>
        <v>0</v>
      </c>
      <c r="J309" s="175">
        <f t="shared" si="77"/>
        <v>0</v>
      </c>
      <c r="K309" s="175">
        <f t="shared" si="85"/>
        <v>0</v>
      </c>
      <c r="L309" s="175">
        <f t="shared" si="85"/>
        <v>0</v>
      </c>
      <c r="M309" s="403">
        <f t="shared" si="85"/>
        <v>0</v>
      </c>
      <c r="N309" s="403">
        <f t="shared" si="89"/>
        <v>0</v>
      </c>
      <c r="O309" s="403">
        <f t="shared" si="89"/>
        <v>0</v>
      </c>
      <c r="P309" s="403">
        <f t="shared" si="88"/>
        <v>5989</v>
      </c>
      <c r="Q309" s="403">
        <f t="shared" si="80"/>
        <v>0</v>
      </c>
      <c r="R309" s="992">
        <f t="shared" si="90"/>
        <v>0</v>
      </c>
      <c r="S309" s="992">
        <f t="shared" si="90"/>
        <v>0</v>
      </c>
      <c r="T309" s="992">
        <f t="shared" si="86"/>
        <v>0</v>
      </c>
      <c r="U309" s="404">
        <f t="shared" si="86"/>
        <v>0</v>
      </c>
    </row>
    <row r="310" spans="2:21">
      <c r="B310" s="957">
        <v>164</v>
      </c>
      <c r="C310" s="1043">
        <v>45103</v>
      </c>
      <c r="D310" s="1041" t="s">
        <v>579</v>
      </c>
      <c r="E310" s="401" t="s">
        <v>1080</v>
      </c>
      <c r="F310" s="402">
        <v>586</v>
      </c>
      <c r="G310" s="175">
        <v>3650</v>
      </c>
      <c r="H310" s="438"/>
      <c r="I310" s="175">
        <f t="shared" si="87"/>
        <v>0</v>
      </c>
      <c r="J310" s="175">
        <f t="shared" si="77"/>
        <v>0</v>
      </c>
      <c r="K310" s="175">
        <f t="shared" si="85"/>
        <v>0</v>
      </c>
      <c r="L310" s="175">
        <f t="shared" si="85"/>
        <v>0</v>
      </c>
      <c r="M310" s="403">
        <f t="shared" si="85"/>
        <v>0</v>
      </c>
      <c r="N310" s="403">
        <f t="shared" si="89"/>
        <v>0</v>
      </c>
      <c r="O310" s="403">
        <f t="shared" si="89"/>
        <v>0</v>
      </c>
      <c r="P310" s="403">
        <f t="shared" si="88"/>
        <v>3650</v>
      </c>
      <c r="Q310" s="403">
        <f t="shared" si="80"/>
        <v>0</v>
      </c>
      <c r="R310" s="992">
        <f t="shared" si="90"/>
        <v>0</v>
      </c>
      <c r="S310" s="992">
        <f t="shared" si="90"/>
        <v>0</v>
      </c>
      <c r="T310" s="992">
        <f t="shared" si="86"/>
        <v>0</v>
      </c>
      <c r="U310" s="404">
        <f t="shared" si="86"/>
        <v>0</v>
      </c>
    </row>
    <row r="311" spans="2:21">
      <c r="B311" s="957">
        <v>166</v>
      </c>
      <c r="C311" s="1043">
        <v>45103</v>
      </c>
      <c r="D311" s="1041" t="s">
        <v>575</v>
      </c>
      <c r="E311" s="401" t="s">
        <v>1081</v>
      </c>
      <c r="F311" s="402">
        <v>586</v>
      </c>
      <c r="G311" s="175">
        <v>2000</v>
      </c>
      <c r="H311" s="438"/>
      <c r="I311" s="175">
        <f t="shared" si="87"/>
        <v>0</v>
      </c>
      <c r="J311" s="175">
        <f t="shared" si="77"/>
        <v>0</v>
      </c>
      <c r="K311" s="175">
        <f t="shared" si="85"/>
        <v>0</v>
      </c>
      <c r="L311" s="175">
        <f t="shared" si="85"/>
        <v>0</v>
      </c>
      <c r="M311" s="403">
        <f t="shared" si="85"/>
        <v>0</v>
      </c>
      <c r="N311" s="403">
        <f t="shared" si="89"/>
        <v>0</v>
      </c>
      <c r="O311" s="403">
        <f t="shared" si="89"/>
        <v>0</v>
      </c>
      <c r="P311" s="403">
        <f t="shared" si="88"/>
        <v>2000</v>
      </c>
      <c r="Q311" s="403">
        <f t="shared" ref="Q311:Q342" si="91">IF(Q$7-$F311=0,$G311,0)</f>
        <v>0</v>
      </c>
      <c r="R311" s="992">
        <f t="shared" si="90"/>
        <v>0</v>
      </c>
      <c r="S311" s="992">
        <f t="shared" si="90"/>
        <v>0</v>
      </c>
      <c r="T311" s="992">
        <f t="shared" si="86"/>
        <v>0</v>
      </c>
      <c r="U311" s="404">
        <f t="shared" si="86"/>
        <v>0</v>
      </c>
    </row>
    <row r="312" spans="2:21">
      <c r="B312" s="957">
        <v>246</v>
      </c>
      <c r="C312" s="1043">
        <v>45173</v>
      </c>
      <c r="D312" s="1041" t="s">
        <v>575</v>
      </c>
      <c r="E312" s="401" t="s">
        <v>1310</v>
      </c>
      <c r="F312" s="402">
        <v>586</v>
      </c>
      <c r="G312" s="175">
        <v>1989</v>
      </c>
      <c r="H312" s="438"/>
      <c r="I312" s="175">
        <f t="shared" si="87"/>
        <v>0</v>
      </c>
      <c r="J312" s="175">
        <f t="shared" si="77"/>
        <v>0</v>
      </c>
      <c r="K312" s="175">
        <f t="shared" si="85"/>
        <v>0</v>
      </c>
      <c r="L312" s="175">
        <f t="shared" si="85"/>
        <v>0</v>
      </c>
      <c r="M312" s="403">
        <f t="shared" si="85"/>
        <v>0</v>
      </c>
      <c r="N312" s="403">
        <f t="shared" si="89"/>
        <v>0</v>
      </c>
      <c r="O312" s="403">
        <f t="shared" si="89"/>
        <v>0</v>
      </c>
      <c r="P312" s="403">
        <f t="shared" si="88"/>
        <v>1989</v>
      </c>
      <c r="Q312" s="403">
        <f t="shared" si="91"/>
        <v>0</v>
      </c>
      <c r="R312" s="992">
        <f t="shared" si="90"/>
        <v>0</v>
      </c>
      <c r="S312" s="992">
        <f t="shared" si="90"/>
        <v>0</v>
      </c>
      <c r="T312" s="992">
        <f t="shared" si="86"/>
        <v>0</v>
      </c>
      <c r="U312" s="404">
        <f t="shared" si="86"/>
        <v>0</v>
      </c>
    </row>
    <row r="313" spans="2:21">
      <c r="B313" s="957">
        <v>96</v>
      </c>
      <c r="C313" s="1043">
        <v>45015</v>
      </c>
      <c r="D313" s="1041" t="s">
        <v>579</v>
      </c>
      <c r="E313" s="401" t="s">
        <v>845</v>
      </c>
      <c r="F313" s="402">
        <v>586</v>
      </c>
      <c r="G313" s="175">
        <v>3909</v>
      </c>
      <c r="H313" s="438" t="s">
        <v>3379</v>
      </c>
      <c r="I313" s="175">
        <f>G313-P313</f>
        <v>120</v>
      </c>
      <c r="J313" s="175">
        <f t="shared" si="77"/>
        <v>0</v>
      </c>
      <c r="K313" s="175">
        <f t="shared" si="85"/>
        <v>0</v>
      </c>
      <c r="L313" s="175">
        <f t="shared" si="85"/>
        <v>0</v>
      </c>
      <c r="M313" s="403">
        <f t="shared" si="85"/>
        <v>0</v>
      </c>
      <c r="N313" s="403">
        <f t="shared" si="89"/>
        <v>0</v>
      </c>
      <c r="O313" s="403">
        <f t="shared" si="89"/>
        <v>0</v>
      </c>
      <c r="P313" s="403">
        <f>IF(P$7-$F313=0,$G313,0)-120</f>
        <v>3789</v>
      </c>
      <c r="Q313" s="403">
        <f t="shared" si="91"/>
        <v>0</v>
      </c>
      <c r="R313" s="992">
        <f t="shared" si="90"/>
        <v>0</v>
      </c>
      <c r="S313" s="992">
        <f t="shared" si="90"/>
        <v>0</v>
      </c>
      <c r="T313" s="992">
        <f t="shared" si="86"/>
        <v>0</v>
      </c>
      <c r="U313" s="404">
        <f t="shared" si="86"/>
        <v>0</v>
      </c>
    </row>
    <row r="314" spans="2:21">
      <c r="B314" s="957">
        <v>139</v>
      </c>
      <c r="C314" s="1043">
        <v>45068</v>
      </c>
      <c r="D314" s="1041" t="s">
        <v>579</v>
      </c>
      <c r="E314" s="401" t="s">
        <v>986</v>
      </c>
      <c r="F314" s="402">
        <v>586</v>
      </c>
      <c r="G314" s="175">
        <v>3250</v>
      </c>
      <c r="H314" s="438"/>
      <c r="I314" s="175">
        <f>IF(I$7-$F314=0,$G314,0)</f>
        <v>0</v>
      </c>
      <c r="J314" s="175">
        <f t="shared" si="77"/>
        <v>0</v>
      </c>
      <c r="K314" s="175">
        <f t="shared" si="85"/>
        <v>0</v>
      </c>
      <c r="L314" s="175">
        <f t="shared" si="85"/>
        <v>0</v>
      </c>
      <c r="M314" s="403">
        <f t="shared" si="85"/>
        <v>0</v>
      </c>
      <c r="N314" s="403">
        <f t="shared" si="89"/>
        <v>0</v>
      </c>
      <c r="O314" s="403">
        <f t="shared" si="89"/>
        <v>0</v>
      </c>
      <c r="P314" s="403">
        <f>IF(P$7-$F314=0,$G314,0)</f>
        <v>3250</v>
      </c>
      <c r="Q314" s="403">
        <f t="shared" si="91"/>
        <v>0</v>
      </c>
      <c r="R314" s="992">
        <f t="shared" si="90"/>
        <v>0</v>
      </c>
      <c r="S314" s="992">
        <f t="shared" si="90"/>
        <v>0</v>
      </c>
      <c r="T314" s="992">
        <f t="shared" si="86"/>
        <v>0</v>
      </c>
      <c r="U314" s="404">
        <f t="shared" si="86"/>
        <v>0</v>
      </c>
    </row>
    <row r="315" spans="2:21">
      <c r="B315" s="957">
        <v>165</v>
      </c>
      <c r="C315" s="1043">
        <v>45103</v>
      </c>
      <c r="D315" s="1041" t="s">
        <v>575</v>
      </c>
      <c r="E315" s="401" t="s">
        <v>1082</v>
      </c>
      <c r="F315" s="402">
        <v>586</v>
      </c>
      <c r="G315" s="175">
        <v>1350</v>
      </c>
      <c r="H315" s="438"/>
      <c r="I315" s="175">
        <f>IF(I$7-$F315=0,$G315,0)</f>
        <v>0</v>
      </c>
      <c r="J315" s="175">
        <f t="shared" si="77"/>
        <v>0</v>
      </c>
      <c r="K315" s="175">
        <f t="shared" si="85"/>
        <v>0</v>
      </c>
      <c r="L315" s="175">
        <f t="shared" si="85"/>
        <v>0</v>
      </c>
      <c r="M315" s="403">
        <f t="shared" si="85"/>
        <v>0</v>
      </c>
      <c r="N315" s="403">
        <f t="shared" si="89"/>
        <v>0</v>
      </c>
      <c r="O315" s="403">
        <f t="shared" si="89"/>
        <v>0</v>
      </c>
      <c r="P315" s="403">
        <f>IF(P$7-$F315=0,$G315,0)</f>
        <v>1350</v>
      </c>
      <c r="Q315" s="403">
        <f t="shared" si="91"/>
        <v>0</v>
      </c>
      <c r="R315" s="992">
        <f t="shared" si="90"/>
        <v>0</v>
      </c>
      <c r="S315" s="992">
        <f t="shared" si="90"/>
        <v>0</v>
      </c>
      <c r="T315" s="992">
        <f t="shared" si="86"/>
        <v>0</v>
      </c>
      <c r="U315" s="404">
        <f t="shared" si="86"/>
        <v>0</v>
      </c>
    </row>
    <row r="316" spans="2:21">
      <c r="B316" s="957">
        <v>311</v>
      </c>
      <c r="C316" s="1043">
        <v>45211</v>
      </c>
      <c r="D316" s="1041" t="s">
        <v>579</v>
      </c>
      <c r="E316" s="401" t="s">
        <v>1471</v>
      </c>
      <c r="F316" s="402">
        <v>586</v>
      </c>
      <c r="G316" s="175">
        <v>3889</v>
      </c>
      <c r="H316" s="438"/>
      <c r="I316" s="175">
        <f>IF(I$7-$F316=0,$G316,0)</f>
        <v>0</v>
      </c>
      <c r="J316" s="175">
        <f t="shared" si="77"/>
        <v>0</v>
      </c>
      <c r="K316" s="175">
        <f t="shared" si="85"/>
        <v>0</v>
      </c>
      <c r="L316" s="175">
        <f t="shared" si="85"/>
        <v>0</v>
      </c>
      <c r="M316" s="403">
        <f t="shared" si="85"/>
        <v>0</v>
      </c>
      <c r="N316" s="403">
        <f t="shared" si="89"/>
        <v>0</v>
      </c>
      <c r="O316" s="403">
        <f t="shared" si="89"/>
        <v>0</v>
      </c>
      <c r="P316" s="403">
        <f>IF(P$7-$F316=0,$G316,0)</f>
        <v>3889</v>
      </c>
      <c r="Q316" s="403">
        <f t="shared" si="91"/>
        <v>0</v>
      </c>
      <c r="R316" s="992">
        <f t="shared" si="90"/>
        <v>0</v>
      </c>
      <c r="S316" s="992">
        <f t="shared" si="90"/>
        <v>0</v>
      </c>
      <c r="T316" s="992">
        <f t="shared" si="86"/>
        <v>0</v>
      </c>
      <c r="U316" s="404">
        <f t="shared" si="86"/>
        <v>0</v>
      </c>
    </row>
    <row r="317" spans="2:21">
      <c r="B317" s="957">
        <v>287</v>
      </c>
      <c r="C317" s="1043">
        <v>45197</v>
      </c>
      <c r="D317" s="1041" t="s">
        <v>579</v>
      </c>
      <c r="E317" s="401" t="s">
        <v>1412</v>
      </c>
      <c r="F317" s="402">
        <v>586</v>
      </c>
      <c r="G317" s="175">
        <v>289</v>
      </c>
      <c r="H317" s="438"/>
      <c r="I317" s="175">
        <f>IF(I$7-$F317=0,$G317,0)</f>
        <v>0</v>
      </c>
      <c r="J317" s="175">
        <f t="shared" si="77"/>
        <v>0</v>
      </c>
      <c r="K317" s="175">
        <f t="shared" ref="K317:M336" si="92">IF(K$7-$F317=0,$G317,0)</f>
        <v>0</v>
      </c>
      <c r="L317" s="175">
        <f t="shared" si="92"/>
        <v>0</v>
      </c>
      <c r="M317" s="403">
        <f t="shared" si="92"/>
        <v>0</v>
      </c>
      <c r="N317" s="403">
        <f t="shared" si="89"/>
        <v>0</v>
      </c>
      <c r="O317" s="403">
        <f t="shared" si="89"/>
        <v>0</v>
      </c>
      <c r="P317" s="403">
        <f>IF(P$7-$F317=0,$G317,0)</f>
        <v>289</v>
      </c>
      <c r="Q317" s="403">
        <f t="shared" si="91"/>
        <v>0</v>
      </c>
      <c r="R317" s="992">
        <f t="shared" si="90"/>
        <v>0</v>
      </c>
      <c r="S317" s="992">
        <f t="shared" si="90"/>
        <v>0</v>
      </c>
      <c r="T317" s="992">
        <f t="shared" ref="T317:U336" si="93">IF(T$7-$F317=0,$G317,0)</f>
        <v>0</v>
      </c>
      <c r="U317" s="404">
        <f t="shared" si="93"/>
        <v>0</v>
      </c>
    </row>
    <row r="318" spans="2:21">
      <c r="B318" s="957">
        <v>341</v>
      </c>
      <c r="C318" s="1043">
        <v>45232</v>
      </c>
      <c r="D318" s="1041" t="s">
        <v>579</v>
      </c>
      <c r="E318" s="401" t="s">
        <v>1570</v>
      </c>
      <c r="F318" s="402">
        <v>668</v>
      </c>
      <c r="G318" s="175">
        <v>480</v>
      </c>
      <c r="H318" s="438"/>
      <c r="I318" s="175">
        <f>IF(I$7-$F318=0,$G318,0)</f>
        <v>0</v>
      </c>
      <c r="J318" s="175">
        <f t="shared" si="77"/>
        <v>0</v>
      </c>
      <c r="K318" s="175">
        <f t="shared" si="92"/>
        <v>0</v>
      </c>
      <c r="L318" s="175">
        <f t="shared" si="92"/>
        <v>0</v>
      </c>
      <c r="M318" s="403">
        <f t="shared" si="92"/>
        <v>0</v>
      </c>
      <c r="N318" s="403">
        <f t="shared" si="89"/>
        <v>0</v>
      </c>
      <c r="O318" s="403">
        <f t="shared" si="89"/>
        <v>0</v>
      </c>
      <c r="P318" s="403">
        <f>IF(P$7-$F318=0,$G318,0)</f>
        <v>0</v>
      </c>
      <c r="Q318" s="403">
        <f t="shared" si="91"/>
        <v>0</v>
      </c>
      <c r="R318" s="992">
        <f t="shared" si="90"/>
        <v>480</v>
      </c>
      <c r="S318" s="992">
        <f t="shared" si="90"/>
        <v>0</v>
      </c>
      <c r="T318" s="992">
        <f t="shared" si="93"/>
        <v>0</v>
      </c>
      <c r="U318" s="404">
        <f t="shared" si="93"/>
        <v>0</v>
      </c>
    </row>
    <row r="319" spans="2:21">
      <c r="B319" s="957">
        <v>360</v>
      </c>
      <c r="C319" s="1043">
        <v>45251</v>
      </c>
      <c r="D319" s="1041" t="s">
        <v>579</v>
      </c>
      <c r="E319" s="401" t="s">
        <v>1658</v>
      </c>
      <c r="F319" s="402">
        <v>586</v>
      </c>
      <c r="G319" s="175">
        <v>6989</v>
      </c>
      <c r="H319" s="438"/>
      <c r="I319" s="175">
        <f>G319-P319</f>
        <v>489</v>
      </c>
      <c r="J319" s="175">
        <f t="shared" si="77"/>
        <v>0</v>
      </c>
      <c r="K319" s="175">
        <f t="shared" si="92"/>
        <v>0</v>
      </c>
      <c r="L319" s="175">
        <f t="shared" si="92"/>
        <v>0</v>
      </c>
      <c r="M319" s="403">
        <f t="shared" si="92"/>
        <v>0</v>
      </c>
      <c r="N319" s="403">
        <f t="shared" si="89"/>
        <v>0</v>
      </c>
      <c r="O319" s="403">
        <f t="shared" si="89"/>
        <v>0</v>
      </c>
      <c r="P319" s="403">
        <v>6500</v>
      </c>
      <c r="Q319" s="403">
        <f t="shared" si="91"/>
        <v>0</v>
      </c>
      <c r="R319" s="992">
        <f t="shared" si="90"/>
        <v>0</v>
      </c>
      <c r="S319" s="992">
        <f t="shared" si="90"/>
        <v>0</v>
      </c>
      <c r="T319" s="992">
        <f t="shared" si="93"/>
        <v>0</v>
      </c>
      <c r="U319" s="404">
        <f t="shared" si="93"/>
        <v>0</v>
      </c>
    </row>
    <row r="320" spans="2:21">
      <c r="B320" s="957">
        <v>327</v>
      </c>
      <c r="C320" s="1043">
        <v>45222</v>
      </c>
      <c r="D320" s="1041" t="s">
        <v>573</v>
      </c>
      <c r="E320" s="401" t="s">
        <v>1510</v>
      </c>
      <c r="F320" s="402">
        <v>54</v>
      </c>
      <c r="G320" s="175">
        <v>20</v>
      </c>
      <c r="H320" s="438"/>
      <c r="I320" s="175">
        <f t="shared" ref="I320:I364" si="94">IF(I$7-$F320=0,$G320,0)</f>
        <v>0</v>
      </c>
      <c r="J320" s="175">
        <f t="shared" si="77"/>
        <v>20</v>
      </c>
      <c r="K320" s="175">
        <f t="shared" si="92"/>
        <v>0</v>
      </c>
      <c r="L320" s="175">
        <f t="shared" si="92"/>
        <v>0</v>
      </c>
      <c r="M320" s="403">
        <f t="shared" si="92"/>
        <v>0</v>
      </c>
      <c r="N320" s="403">
        <f t="shared" si="89"/>
        <v>0</v>
      </c>
      <c r="O320" s="403">
        <f t="shared" si="89"/>
        <v>0</v>
      </c>
      <c r="P320" s="403">
        <f t="shared" ref="P320:P364" si="95">IF(P$7-$F320=0,$G320,0)</f>
        <v>0</v>
      </c>
      <c r="Q320" s="403">
        <f t="shared" si="91"/>
        <v>0</v>
      </c>
      <c r="R320" s="992">
        <f t="shared" si="90"/>
        <v>0</v>
      </c>
      <c r="S320" s="992">
        <f t="shared" si="90"/>
        <v>0</v>
      </c>
      <c r="T320" s="992">
        <f t="shared" si="93"/>
        <v>0</v>
      </c>
      <c r="U320" s="404">
        <f t="shared" si="93"/>
        <v>0</v>
      </c>
    </row>
    <row r="321" spans="2:21">
      <c r="B321" s="957">
        <v>322</v>
      </c>
      <c r="C321" s="1043">
        <v>45217</v>
      </c>
      <c r="D321" s="1041" t="s">
        <v>579</v>
      </c>
      <c r="E321" s="401" t="s">
        <v>1494</v>
      </c>
      <c r="F321" s="402">
        <v>586</v>
      </c>
      <c r="G321" s="175">
        <v>3083</v>
      </c>
      <c r="H321" s="438"/>
      <c r="I321" s="175">
        <f t="shared" si="94"/>
        <v>0</v>
      </c>
      <c r="J321" s="175">
        <f t="shared" si="77"/>
        <v>0</v>
      </c>
      <c r="K321" s="175">
        <f t="shared" si="92"/>
        <v>0</v>
      </c>
      <c r="L321" s="175">
        <f t="shared" si="92"/>
        <v>0</v>
      </c>
      <c r="M321" s="403">
        <f t="shared" si="92"/>
        <v>0</v>
      </c>
      <c r="N321" s="403">
        <f t="shared" ref="N321:O340" si="96">IF(N$7-$F321=0,$G321,0)</f>
        <v>0</v>
      </c>
      <c r="O321" s="403">
        <f t="shared" si="96"/>
        <v>0</v>
      </c>
      <c r="P321" s="403">
        <f t="shared" si="95"/>
        <v>3083</v>
      </c>
      <c r="Q321" s="403">
        <f t="shared" si="91"/>
        <v>0</v>
      </c>
      <c r="R321" s="992">
        <f t="shared" ref="R321:S340" si="97">IF(R$7-$F321=0,$G321,0)</f>
        <v>0</v>
      </c>
      <c r="S321" s="992">
        <f t="shared" si="97"/>
        <v>0</v>
      </c>
      <c r="T321" s="992">
        <f t="shared" si="93"/>
        <v>0</v>
      </c>
      <c r="U321" s="404">
        <f t="shared" si="93"/>
        <v>0</v>
      </c>
    </row>
    <row r="322" spans="2:21">
      <c r="B322" s="957">
        <v>318</v>
      </c>
      <c r="C322" s="1043">
        <v>45215</v>
      </c>
      <c r="D322" s="1041" t="s">
        <v>579</v>
      </c>
      <c r="E322" s="401" t="s">
        <v>1484</v>
      </c>
      <c r="F322" s="402">
        <v>586</v>
      </c>
      <c r="G322" s="175">
        <v>1989</v>
      </c>
      <c r="H322" s="438"/>
      <c r="I322" s="175">
        <f t="shared" si="94"/>
        <v>0</v>
      </c>
      <c r="J322" s="175">
        <f t="shared" si="77"/>
        <v>0</v>
      </c>
      <c r="K322" s="175">
        <f t="shared" si="92"/>
        <v>0</v>
      </c>
      <c r="L322" s="175">
        <f t="shared" si="92"/>
        <v>0</v>
      </c>
      <c r="M322" s="403">
        <f t="shared" si="92"/>
        <v>0</v>
      </c>
      <c r="N322" s="403">
        <f t="shared" si="96"/>
        <v>0</v>
      </c>
      <c r="O322" s="403">
        <f t="shared" si="96"/>
        <v>0</v>
      </c>
      <c r="P322" s="403">
        <f t="shared" si="95"/>
        <v>1989</v>
      </c>
      <c r="Q322" s="403">
        <f t="shared" si="91"/>
        <v>0</v>
      </c>
      <c r="R322" s="992">
        <f t="shared" si="97"/>
        <v>0</v>
      </c>
      <c r="S322" s="992">
        <f t="shared" si="97"/>
        <v>0</v>
      </c>
      <c r="T322" s="992">
        <f t="shared" si="93"/>
        <v>0</v>
      </c>
      <c r="U322" s="404">
        <f t="shared" si="93"/>
        <v>0</v>
      </c>
    </row>
    <row r="323" spans="2:21">
      <c r="B323" s="957">
        <v>271</v>
      </c>
      <c r="C323" s="1043">
        <v>45190</v>
      </c>
      <c r="D323" s="1041" t="s">
        <v>579</v>
      </c>
      <c r="E323" s="401" t="s">
        <v>1382</v>
      </c>
      <c r="F323" s="402">
        <v>586</v>
      </c>
      <c r="G323" s="175">
        <v>14500</v>
      </c>
      <c r="H323" s="438"/>
      <c r="I323" s="175">
        <f t="shared" si="94"/>
        <v>0</v>
      </c>
      <c r="J323" s="175">
        <f t="shared" si="77"/>
        <v>0</v>
      </c>
      <c r="K323" s="175">
        <f t="shared" si="92"/>
        <v>0</v>
      </c>
      <c r="L323" s="175">
        <f t="shared" si="92"/>
        <v>0</v>
      </c>
      <c r="M323" s="403">
        <f t="shared" si="92"/>
        <v>0</v>
      </c>
      <c r="N323" s="403">
        <f t="shared" si="96"/>
        <v>0</v>
      </c>
      <c r="O323" s="403">
        <f t="shared" si="96"/>
        <v>0</v>
      </c>
      <c r="P323" s="403">
        <f t="shared" si="95"/>
        <v>14500</v>
      </c>
      <c r="Q323" s="403">
        <f t="shared" si="91"/>
        <v>0</v>
      </c>
      <c r="R323" s="992">
        <f t="shared" si="97"/>
        <v>0</v>
      </c>
      <c r="S323" s="992">
        <f t="shared" si="97"/>
        <v>0</v>
      </c>
      <c r="T323" s="992">
        <f t="shared" si="93"/>
        <v>0</v>
      </c>
      <c r="U323" s="404">
        <f t="shared" si="93"/>
        <v>0</v>
      </c>
    </row>
    <row r="324" spans="2:21">
      <c r="B324" s="957">
        <v>121</v>
      </c>
      <c r="C324" s="1043">
        <v>45036</v>
      </c>
      <c r="D324" s="1041" t="s">
        <v>579</v>
      </c>
      <c r="E324" s="401" t="s">
        <v>912</v>
      </c>
      <c r="F324" s="402">
        <v>586</v>
      </c>
      <c r="G324" s="175">
        <v>250</v>
      </c>
      <c r="H324" s="438"/>
      <c r="I324" s="175">
        <f t="shared" si="94"/>
        <v>0</v>
      </c>
      <c r="J324" s="175">
        <f t="shared" si="77"/>
        <v>0</v>
      </c>
      <c r="K324" s="175">
        <f t="shared" si="92"/>
        <v>0</v>
      </c>
      <c r="L324" s="175">
        <f t="shared" si="92"/>
        <v>0</v>
      </c>
      <c r="M324" s="403">
        <f t="shared" si="92"/>
        <v>0</v>
      </c>
      <c r="N324" s="403">
        <f t="shared" si="96"/>
        <v>0</v>
      </c>
      <c r="O324" s="403">
        <f t="shared" si="96"/>
        <v>0</v>
      </c>
      <c r="P324" s="403">
        <f t="shared" si="95"/>
        <v>250</v>
      </c>
      <c r="Q324" s="403">
        <f t="shared" si="91"/>
        <v>0</v>
      </c>
      <c r="R324" s="992">
        <f t="shared" si="97"/>
        <v>0</v>
      </c>
      <c r="S324" s="992">
        <f t="shared" si="97"/>
        <v>0</v>
      </c>
      <c r="T324" s="992">
        <f t="shared" si="93"/>
        <v>0</v>
      </c>
      <c r="U324" s="404">
        <f t="shared" si="93"/>
        <v>0</v>
      </c>
    </row>
    <row r="325" spans="2:21">
      <c r="B325" s="957">
        <v>295</v>
      </c>
      <c r="C325" s="1043">
        <v>45202</v>
      </c>
      <c r="D325" s="1041" t="s">
        <v>579</v>
      </c>
      <c r="E325" s="401" t="s">
        <v>1434</v>
      </c>
      <c r="F325" s="402">
        <v>586</v>
      </c>
      <c r="G325" s="175">
        <v>289</v>
      </c>
      <c r="H325" s="438"/>
      <c r="I325" s="175">
        <f t="shared" si="94"/>
        <v>0</v>
      </c>
      <c r="J325" s="175">
        <f t="shared" si="77"/>
        <v>0</v>
      </c>
      <c r="K325" s="175">
        <f t="shared" si="92"/>
        <v>0</v>
      </c>
      <c r="L325" s="175">
        <f t="shared" si="92"/>
        <v>0</v>
      </c>
      <c r="M325" s="403">
        <f t="shared" si="92"/>
        <v>0</v>
      </c>
      <c r="N325" s="403">
        <f t="shared" si="96"/>
        <v>0</v>
      </c>
      <c r="O325" s="403">
        <f t="shared" si="96"/>
        <v>0</v>
      </c>
      <c r="P325" s="403">
        <f t="shared" si="95"/>
        <v>289</v>
      </c>
      <c r="Q325" s="403">
        <f t="shared" si="91"/>
        <v>0</v>
      </c>
      <c r="R325" s="992">
        <f t="shared" si="97"/>
        <v>0</v>
      </c>
      <c r="S325" s="992">
        <f t="shared" si="97"/>
        <v>0</v>
      </c>
      <c r="T325" s="992">
        <f t="shared" si="93"/>
        <v>0</v>
      </c>
      <c r="U325" s="404">
        <f t="shared" si="93"/>
        <v>0</v>
      </c>
    </row>
    <row r="326" spans="2:21">
      <c r="B326" s="957">
        <v>324</v>
      </c>
      <c r="C326" s="1043">
        <v>45217</v>
      </c>
      <c r="D326" s="1041" t="s">
        <v>575</v>
      </c>
      <c r="E326" s="401" t="s">
        <v>1495</v>
      </c>
      <c r="F326" s="402">
        <v>586</v>
      </c>
      <c r="G326" s="175">
        <v>289</v>
      </c>
      <c r="H326" s="438"/>
      <c r="I326" s="175">
        <f t="shared" si="94"/>
        <v>0</v>
      </c>
      <c r="J326" s="175">
        <f t="shared" si="77"/>
        <v>0</v>
      </c>
      <c r="K326" s="175">
        <f t="shared" si="92"/>
        <v>0</v>
      </c>
      <c r="L326" s="175">
        <f t="shared" si="92"/>
        <v>0</v>
      </c>
      <c r="M326" s="403">
        <f t="shared" si="92"/>
        <v>0</v>
      </c>
      <c r="N326" s="403">
        <f t="shared" si="96"/>
        <v>0</v>
      </c>
      <c r="O326" s="403">
        <f t="shared" si="96"/>
        <v>0</v>
      </c>
      <c r="P326" s="403">
        <f t="shared" si="95"/>
        <v>289</v>
      </c>
      <c r="Q326" s="403">
        <f t="shared" si="91"/>
        <v>0</v>
      </c>
      <c r="R326" s="992">
        <f t="shared" si="97"/>
        <v>0</v>
      </c>
      <c r="S326" s="992">
        <f t="shared" si="97"/>
        <v>0</v>
      </c>
      <c r="T326" s="992">
        <f t="shared" si="93"/>
        <v>0</v>
      </c>
      <c r="U326" s="404">
        <f t="shared" si="93"/>
        <v>0</v>
      </c>
    </row>
    <row r="327" spans="2:21">
      <c r="B327" s="957">
        <v>254</v>
      </c>
      <c r="C327" s="1043">
        <v>45180</v>
      </c>
      <c r="D327" s="1041" t="s">
        <v>579</v>
      </c>
      <c r="E327" s="401" t="s">
        <v>1291</v>
      </c>
      <c r="F327" s="402">
        <v>586</v>
      </c>
      <c r="G327" s="175">
        <v>1700</v>
      </c>
      <c r="H327" s="438"/>
      <c r="I327" s="175">
        <f t="shared" si="94"/>
        <v>0</v>
      </c>
      <c r="J327" s="175">
        <f t="shared" si="77"/>
        <v>0</v>
      </c>
      <c r="K327" s="175">
        <f t="shared" si="92"/>
        <v>0</v>
      </c>
      <c r="L327" s="175">
        <f t="shared" si="92"/>
        <v>0</v>
      </c>
      <c r="M327" s="403">
        <f t="shared" si="92"/>
        <v>0</v>
      </c>
      <c r="N327" s="403">
        <f t="shared" si="96"/>
        <v>0</v>
      </c>
      <c r="O327" s="403">
        <f t="shared" si="96"/>
        <v>0</v>
      </c>
      <c r="P327" s="403">
        <f t="shared" si="95"/>
        <v>1700</v>
      </c>
      <c r="Q327" s="403">
        <f t="shared" si="91"/>
        <v>0</v>
      </c>
      <c r="R327" s="992">
        <f t="shared" si="97"/>
        <v>0</v>
      </c>
      <c r="S327" s="992">
        <f t="shared" si="97"/>
        <v>0</v>
      </c>
      <c r="T327" s="992">
        <f t="shared" si="93"/>
        <v>0</v>
      </c>
      <c r="U327" s="404">
        <f t="shared" si="93"/>
        <v>0</v>
      </c>
    </row>
    <row r="328" spans="2:21">
      <c r="B328" s="957">
        <v>68</v>
      </c>
      <c r="C328" s="1043">
        <v>44991</v>
      </c>
      <c r="D328" s="1041" t="s">
        <v>579</v>
      </c>
      <c r="E328" s="401" t="s">
        <v>768</v>
      </c>
      <c r="F328" s="402">
        <v>586</v>
      </c>
      <c r="G328" s="175">
        <v>1414</v>
      </c>
      <c r="H328" s="438"/>
      <c r="I328" s="175">
        <f t="shared" si="94"/>
        <v>0</v>
      </c>
      <c r="J328" s="175">
        <f t="shared" si="77"/>
        <v>0</v>
      </c>
      <c r="K328" s="175">
        <f t="shared" si="92"/>
        <v>0</v>
      </c>
      <c r="L328" s="175">
        <f t="shared" si="92"/>
        <v>0</v>
      </c>
      <c r="M328" s="403">
        <f t="shared" si="92"/>
        <v>0</v>
      </c>
      <c r="N328" s="403">
        <f t="shared" si="96"/>
        <v>0</v>
      </c>
      <c r="O328" s="403">
        <f t="shared" si="96"/>
        <v>0</v>
      </c>
      <c r="P328" s="403">
        <f t="shared" si="95"/>
        <v>1414</v>
      </c>
      <c r="Q328" s="403">
        <f t="shared" si="91"/>
        <v>0</v>
      </c>
      <c r="R328" s="992">
        <f t="shared" si="97"/>
        <v>0</v>
      </c>
      <c r="S328" s="992">
        <f t="shared" si="97"/>
        <v>0</v>
      </c>
      <c r="T328" s="992">
        <f t="shared" si="93"/>
        <v>0</v>
      </c>
      <c r="U328" s="404">
        <f t="shared" si="93"/>
        <v>0</v>
      </c>
    </row>
    <row r="329" spans="2:21">
      <c r="B329" s="957">
        <v>330</v>
      </c>
      <c r="C329" s="1043">
        <v>45223</v>
      </c>
      <c r="D329" s="1041" t="s">
        <v>575</v>
      </c>
      <c r="E329" s="401" t="s">
        <v>1525</v>
      </c>
      <c r="F329" s="402">
        <v>586</v>
      </c>
      <c r="G329" s="175">
        <v>289</v>
      </c>
      <c r="H329" s="438"/>
      <c r="I329" s="175">
        <f t="shared" si="94"/>
        <v>0</v>
      </c>
      <c r="J329" s="175">
        <f t="shared" si="77"/>
        <v>0</v>
      </c>
      <c r="K329" s="175">
        <f t="shared" si="92"/>
        <v>0</v>
      </c>
      <c r="L329" s="175">
        <f t="shared" si="92"/>
        <v>0</v>
      </c>
      <c r="M329" s="403">
        <f t="shared" si="92"/>
        <v>0</v>
      </c>
      <c r="N329" s="403">
        <f t="shared" si="96"/>
        <v>0</v>
      </c>
      <c r="O329" s="403">
        <f t="shared" si="96"/>
        <v>0</v>
      </c>
      <c r="P329" s="403">
        <f t="shared" si="95"/>
        <v>289</v>
      </c>
      <c r="Q329" s="403">
        <f t="shared" si="91"/>
        <v>0</v>
      </c>
      <c r="R329" s="992">
        <f t="shared" si="97"/>
        <v>0</v>
      </c>
      <c r="S329" s="992">
        <f t="shared" si="97"/>
        <v>0</v>
      </c>
      <c r="T329" s="992">
        <f t="shared" si="93"/>
        <v>0</v>
      </c>
      <c r="U329" s="404">
        <f t="shared" si="93"/>
        <v>0</v>
      </c>
    </row>
    <row r="330" spans="2:21">
      <c r="B330" s="957">
        <v>325</v>
      </c>
      <c r="C330" s="1043">
        <v>45217</v>
      </c>
      <c r="D330" s="1041" t="s">
        <v>575</v>
      </c>
      <c r="E330" s="401" t="s">
        <v>1495</v>
      </c>
      <c r="F330" s="402">
        <v>586</v>
      </c>
      <c r="G330" s="175">
        <v>2000</v>
      </c>
      <c r="H330" s="438"/>
      <c r="I330" s="175">
        <f t="shared" si="94"/>
        <v>0</v>
      </c>
      <c r="J330" s="175">
        <f t="shared" si="77"/>
        <v>0</v>
      </c>
      <c r="K330" s="175">
        <f t="shared" si="92"/>
        <v>0</v>
      </c>
      <c r="L330" s="175">
        <f t="shared" si="92"/>
        <v>0</v>
      </c>
      <c r="M330" s="403">
        <f t="shared" si="92"/>
        <v>0</v>
      </c>
      <c r="N330" s="403">
        <f t="shared" si="96"/>
        <v>0</v>
      </c>
      <c r="O330" s="403">
        <f t="shared" si="96"/>
        <v>0</v>
      </c>
      <c r="P330" s="403">
        <f t="shared" si="95"/>
        <v>2000</v>
      </c>
      <c r="Q330" s="403">
        <f t="shared" si="91"/>
        <v>0</v>
      </c>
      <c r="R330" s="992">
        <f t="shared" si="97"/>
        <v>0</v>
      </c>
      <c r="S330" s="992">
        <f t="shared" si="97"/>
        <v>0</v>
      </c>
      <c r="T330" s="992">
        <f t="shared" si="93"/>
        <v>0</v>
      </c>
      <c r="U330" s="404">
        <f t="shared" si="93"/>
        <v>0</v>
      </c>
    </row>
    <row r="331" spans="2:21">
      <c r="B331" s="957">
        <v>122</v>
      </c>
      <c r="C331" s="1043">
        <v>45037</v>
      </c>
      <c r="D331" s="1041" t="s">
        <v>579</v>
      </c>
      <c r="E331" s="401" t="s">
        <v>912</v>
      </c>
      <c r="F331" s="402">
        <v>586</v>
      </c>
      <c r="G331" s="175">
        <v>2700</v>
      </c>
      <c r="H331" s="438"/>
      <c r="I331" s="175">
        <f t="shared" si="94"/>
        <v>0</v>
      </c>
      <c r="J331" s="175">
        <f t="shared" si="77"/>
        <v>0</v>
      </c>
      <c r="K331" s="175">
        <f t="shared" si="92"/>
        <v>0</v>
      </c>
      <c r="L331" s="175">
        <f t="shared" si="92"/>
        <v>0</v>
      </c>
      <c r="M331" s="403">
        <f t="shared" si="92"/>
        <v>0</v>
      </c>
      <c r="N331" s="403">
        <f t="shared" si="96"/>
        <v>0</v>
      </c>
      <c r="O331" s="403">
        <f t="shared" si="96"/>
        <v>0</v>
      </c>
      <c r="P331" s="403">
        <f t="shared" si="95"/>
        <v>2700</v>
      </c>
      <c r="Q331" s="403">
        <f t="shared" si="91"/>
        <v>0</v>
      </c>
      <c r="R331" s="992">
        <f t="shared" si="97"/>
        <v>0</v>
      </c>
      <c r="S331" s="992">
        <f t="shared" si="97"/>
        <v>0</v>
      </c>
      <c r="T331" s="992">
        <f t="shared" si="93"/>
        <v>0</v>
      </c>
      <c r="U331" s="404">
        <f t="shared" si="93"/>
        <v>0</v>
      </c>
    </row>
    <row r="332" spans="2:21">
      <c r="B332" s="957">
        <v>123</v>
      </c>
      <c r="C332" s="1043">
        <v>45040</v>
      </c>
      <c r="D332" s="1041" t="s">
        <v>573</v>
      </c>
      <c r="E332" s="401" t="s">
        <v>917</v>
      </c>
      <c r="F332" s="402">
        <v>586</v>
      </c>
      <c r="G332" s="175">
        <v>350</v>
      </c>
      <c r="H332" s="438"/>
      <c r="I332" s="175">
        <f t="shared" si="94"/>
        <v>0</v>
      </c>
      <c r="J332" s="175">
        <f t="shared" si="77"/>
        <v>0</v>
      </c>
      <c r="K332" s="175">
        <f t="shared" si="92"/>
        <v>0</v>
      </c>
      <c r="L332" s="175">
        <f t="shared" si="92"/>
        <v>0</v>
      </c>
      <c r="M332" s="403">
        <f t="shared" si="92"/>
        <v>0</v>
      </c>
      <c r="N332" s="403">
        <f t="shared" si="96"/>
        <v>0</v>
      </c>
      <c r="O332" s="403">
        <f t="shared" si="96"/>
        <v>0</v>
      </c>
      <c r="P332" s="403">
        <f t="shared" si="95"/>
        <v>350</v>
      </c>
      <c r="Q332" s="403">
        <f t="shared" si="91"/>
        <v>0</v>
      </c>
      <c r="R332" s="992">
        <f t="shared" si="97"/>
        <v>0</v>
      </c>
      <c r="S332" s="992">
        <f t="shared" si="97"/>
        <v>0</v>
      </c>
      <c r="T332" s="992">
        <f t="shared" si="93"/>
        <v>0</v>
      </c>
      <c r="U332" s="404">
        <f t="shared" si="93"/>
        <v>0</v>
      </c>
    </row>
    <row r="333" spans="2:21">
      <c r="B333" s="957">
        <v>124</v>
      </c>
      <c r="C333" s="1043">
        <v>45040</v>
      </c>
      <c r="D333" s="1041" t="s">
        <v>579</v>
      </c>
      <c r="E333" s="401" t="s">
        <v>918</v>
      </c>
      <c r="F333" s="402">
        <v>586</v>
      </c>
      <c r="G333" s="175">
        <v>2189</v>
      </c>
      <c r="H333" s="438"/>
      <c r="I333" s="175">
        <f t="shared" si="94"/>
        <v>0</v>
      </c>
      <c r="J333" s="175">
        <f t="shared" si="77"/>
        <v>0</v>
      </c>
      <c r="K333" s="175">
        <f t="shared" si="92"/>
        <v>0</v>
      </c>
      <c r="L333" s="175">
        <f t="shared" si="92"/>
        <v>0</v>
      </c>
      <c r="M333" s="403">
        <f t="shared" si="92"/>
        <v>0</v>
      </c>
      <c r="N333" s="403">
        <f t="shared" si="96"/>
        <v>0</v>
      </c>
      <c r="O333" s="403">
        <f t="shared" si="96"/>
        <v>0</v>
      </c>
      <c r="P333" s="403">
        <f t="shared" si="95"/>
        <v>2189</v>
      </c>
      <c r="Q333" s="403">
        <f t="shared" si="91"/>
        <v>0</v>
      </c>
      <c r="R333" s="992">
        <f t="shared" si="97"/>
        <v>0</v>
      </c>
      <c r="S333" s="992">
        <f t="shared" si="97"/>
        <v>0</v>
      </c>
      <c r="T333" s="992">
        <f t="shared" si="93"/>
        <v>0</v>
      </c>
      <c r="U333" s="404">
        <f t="shared" si="93"/>
        <v>0</v>
      </c>
    </row>
    <row r="334" spans="2:21">
      <c r="B334" s="957">
        <v>125</v>
      </c>
      <c r="C334" s="1043">
        <v>45040</v>
      </c>
      <c r="D334" s="1041" t="s">
        <v>575</v>
      </c>
      <c r="E334" s="401" t="s">
        <v>919</v>
      </c>
      <c r="F334" s="402">
        <v>586</v>
      </c>
      <c r="G334" s="175">
        <v>1789</v>
      </c>
      <c r="H334" s="438"/>
      <c r="I334" s="175">
        <f t="shared" si="94"/>
        <v>0</v>
      </c>
      <c r="J334" s="175">
        <f t="shared" si="77"/>
        <v>0</v>
      </c>
      <c r="K334" s="175">
        <f t="shared" si="92"/>
        <v>0</v>
      </c>
      <c r="L334" s="175">
        <f t="shared" si="92"/>
        <v>0</v>
      </c>
      <c r="M334" s="403">
        <f t="shared" si="92"/>
        <v>0</v>
      </c>
      <c r="N334" s="403">
        <f t="shared" si="96"/>
        <v>0</v>
      </c>
      <c r="O334" s="403">
        <f t="shared" si="96"/>
        <v>0</v>
      </c>
      <c r="P334" s="403">
        <f t="shared" si="95"/>
        <v>1789</v>
      </c>
      <c r="Q334" s="403">
        <f t="shared" si="91"/>
        <v>0</v>
      </c>
      <c r="R334" s="992">
        <f t="shared" si="97"/>
        <v>0</v>
      </c>
      <c r="S334" s="992">
        <f t="shared" si="97"/>
        <v>0</v>
      </c>
      <c r="T334" s="992">
        <f t="shared" si="93"/>
        <v>0</v>
      </c>
      <c r="U334" s="404">
        <f t="shared" si="93"/>
        <v>0</v>
      </c>
    </row>
    <row r="335" spans="2:21">
      <c r="B335" s="957">
        <v>35</v>
      </c>
      <c r="C335" s="1043">
        <v>44953</v>
      </c>
      <c r="D335" s="1041" t="s">
        <v>579</v>
      </c>
      <c r="E335" s="401" t="s">
        <v>669</v>
      </c>
      <c r="F335" s="402">
        <v>586</v>
      </c>
      <c r="G335" s="175">
        <v>1850</v>
      </c>
      <c r="H335" s="438"/>
      <c r="I335" s="175">
        <f t="shared" si="94"/>
        <v>0</v>
      </c>
      <c r="J335" s="175">
        <f t="shared" si="77"/>
        <v>0</v>
      </c>
      <c r="K335" s="175">
        <f t="shared" si="92"/>
        <v>0</v>
      </c>
      <c r="L335" s="175">
        <f t="shared" si="92"/>
        <v>0</v>
      </c>
      <c r="M335" s="403">
        <f t="shared" si="92"/>
        <v>0</v>
      </c>
      <c r="N335" s="403">
        <f t="shared" si="96"/>
        <v>0</v>
      </c>
      <c r="O335" s="403">
        <f t="shared" si="96"/>
        <v>0</v>
      </c>
      <c r="P335" s="403">
        <f t="shared" si="95"/>
        <v>1850</v>
      </c>
      <c r="Q335" s="403">
        <f t="shared" si="91"/>
        <v>0</v>
      </c>
      <c r="R335" s="992">
        <f t="shared" si="97"/>
        <v>0</v>
      </c>
      <c r="S335" s="992">
        <f t="shared" si="97"/>
        <v>0</v>
      </c>
      <c r="T335" s="992">
        <f t="shared" si="93"/>
        <v>0</v>
      </c>
      <c r="U335" s="404">
        <f t="shared" si="93"/>
        <v>0</v>
      </c>
    </row>
    <row r="336" spans="2:21">
      <c r="B336" s="957">
        <v>127</v>
      </c>
      <c r="C336" s="1043">
        <v>45042</v>
      </c>
      <c r="D336" s="1041" t="s">
        <v>579</v>
      </c>
      <c r="E336" s="401" t="s">
        <v>932</v>
      </c>
      <c r="F336" s="402">
        <v>586</v>
      </c>
      <c r="G336" s="175">
        <v>250</v>
      </c>
      <c r="H336" s="438"/>
      <c r="I336" s="175">
        <f t="shared" si="94"/>
        <v>0</v>
      </c>
      <c r="J336" s="175">
        <f t="shared" si="77"/>
        <v>0</v>
      </c>
      <c r="K336" s="175">
        <f t="shared" si="92"/>
        <v>0</v>
      </c>
      <c r="L336" s="175">
        <f t="shared" si="92"/>
        <v>0</v>
      </c>
      <c r="M336" s="403">
        <f t="shared" si="92"/>
        <v>0</v>
      </c>
      <c r="N336" s="403">
        <f t="shared" si="96"/>
        <v>0</v>
      </c>
      <c r="O336" s="403">
        <f t="shared" si="96"/>
        <v>0</v>
      </c>
      <c r="P336" s="403">
        <f t="shared" si="95"/>
        <v>250</v>
      </c>
      <c r="Q336" s="403">
        <f t="shared" si="91"/>
        <v>0</v>
      </c>
      <c r="R336" s="992">
        <f t="shared" si="97"/>
        <v>0</v>
      </c>
      <c r="S336" s="992">
        <f t="shared" si="97"/>
        <v>0</v>
      </c>
      <c r="T336" s="992">
        <f t="shared" si="93"/>
        <v>0</v>
      </c>
      <c r="U336" s="404">
        <f t="shared" si="93"/>
        <v>0</v>
      </c>
    </row>
    <row r="337" spans="2:21">
      <c r="B337" s="957">
        <v>292</v>
      </c>
      <c r="C337" s="1043">
        <v>45201</v>
      </c>
      <c r="D337" s="1041" t="s">
        <v>579</v>
      </c>
      <c r="E337" s="401" t="s">
        <v>1424</v>
      </c>
      <c r="F337" s="402">
        <v>586</v>
      </c>
      <c r="G337" s="175">
        <v>1700</v>
      </c>
      <c r="H337" s="438"/>
      <c r="I337" s="175">
        <f t="shared" si="94"/>
        <v>0</v>
      </c>
      <c r="J337" s="175">
        <f t="shared" si="77"/>
        <v>0</v>
      </c>
      <c r="K337" s="175">
        <f t="shared" ref="K337:M356" si="98">IF(K$7-$F337=0,$G337,0)</f>
        <v>0</v>
      </c>
      <c r="L337" s="175">
        <f t="shared" si="98"/>
        <v>0</v>
      </c>
      <c r="M337" s="403">
        <f t="shared" si="98"/>
        <v>0</v>
      </c>
      <c r="N337" s="403">
        <f t="shared" si="96"/>
        <v>0</v>
      </c>
      <c r="O337" s="403">
        <f t="shared" si="96"/>
        <v>0</v>
      </c>
      <c r="P337" s="403">
        <f t="shared" si="95"/>
        <v>1700</v>
      </c>
      <c r="Q337" s="403">
        <f t="shared" si="91"/>
        <v>0</v>
      </c>
      <c r="R337" s="992">
        <f t="shared" si="97"/>
        <v>0</v>
      </c>
      <c r="S337" s="992">
        <f t="shared" si="97"/>
        <v>0</v>
      </c>
      <c r="T337" s="992">
        <f t="shared" ref="T337:U356" si="99">IF(T$7-$F337=0,$G337,0)</f>
        <v>0</v>
      </c>
      <c r="U337" s="404">
        <f t="shared" si="99"/>
        <v>0</v>
      </c>
    </row>
    <row r="338" spans="2:21">
      <c r="B338" s="957">
        <v>336</v>
      </c>
      <c r="C338" s="1043">
        <v>45229</v>
      </c>
      <c r="D338" s="1041" t="s">
        <v>573</v>
      </c>
      <c r="E338" s="401" t="s">
        <v>1553</v>
      </c>
      <c r="F338" s="402">
        <v>92</v>
      </c>
      <c r="G338" s="175">
        <v>700</v>
      </c>
      <c r="H338" s="438"/>
      <c r="I338" s="175">
        <f t="shared" si="94"/>
        <v>0</v>
      </c>
      <c r="J338" s="175">
        <f t="shared" si="77"/>
        <v>0</v>
      </c>
      <c r="K338" s="175">
        <f t="shared" si="98"/>
        <v>700</v>
      </c>
      <c r="L338" s="175">
        <f t="shared" si="98"/>
        <v>0</v>
      </c>
      <c r="M338" s="403">
        <f t="shared" si="98"/>
        <v>0</v>
      </c>
      <c r="N338" s="403">
        <f t="shared" si="96"/>
        <v>0</v>
      </c>
      <c r="O338" s="403">
        <f t="shared" si="96"/>
        <v>0</v>
      </c>
      <c r="P338" s="403">
        <f t="shared" si="95"/>
        <v>0</v>
      </c>
      <c r="Q338" s="403">
        <f t="shared" si="91"/>
        <v>0</v>
      </c>
      <c r="R338" s="992">
        <f t="shared" si="97"/>
        <v>0</v>
      </c>
      <c r="S338" s="992">
        <f t="shared" si="97"/>
        <v>0</v>
      </c>
      <c r="T338" s="992">
        <f t="shared" si="99"/>
        <v>0</v>
      </c>
      <c r="U338" s="404">
        <f t="shared" si="99"/>
        <v>0</v>
      </c>
    </row>
    <row r="339" spans="2:21">
      <c r="B339" s="957">
        <v>126</v>
      </c>
      <c r="C339" s="1043">
        <v>45042</v>
      </c>
      <c r="D339" s="1041" t="s">
        <v>573</v>
      </c>
      <c r="E339" s="401" t="s">
        <v>933</v>
      </c>
      <c r="F339" s="402">
        <v>586</v>
      </c>
      <c r="G339" s="175">
        <v>350</v>
      </c>
      <c r="H339" s="438"/>
      <c r="I339" s="175">
        <f t="shared" si="94"/>
        <v>0</v>
      </c>
      <c r="J339" s="175">
        <f t="shared" si="77"/>
        <v>0</v>
      </c>
      <c r="K339" s="175">
        <f t="shared" si="98"/>
        <v>0</v>
      </c>
      <c r="L339" s="175">
        <f t="shared" si="98"/>
        <v>0</v>
      </c>
      <c r="M339" s="403">
        <f t="shared" si="98"/>
        <v>0</v>
      </c>
      <c r="N339" s="403">
        <f t="shared" si="96"/>
        <v>0</v>
      </c>
      <c r="O339" s="403">
        <f t="shared" si="96"/>
        <v>0</v>
      </c>
      <c r="P339" s="403">
        <f t="shared" si="95"/>
        <v>350</v>
      </c>
      <c r="Q339" s="403">
        <f t="shared" si="91"/>
        <v>0</v>
      </c>
      <c r="R339" s="992">
        <f t="shared" si="97"/>
        <v>0</v>
      </c>
      <c r="S339" s="992">
        <f t="shared" si="97"/>
        <v>0</v>
      </c>
      <c r="T339" s="992">
        <f t="shared" si="99"/>
        <v>0</v>
      </c>
      <c r="U339" s="404">
        <f t="shared" si="99"/>
        <v>0</v>
      </c>
    </row>
    <row r="340" spans="2:21">
      <c r="B340" s="957">
        <v>37</v>
      </c>
      <c r="C340" s="1043">
        <v>44956</v>
      </c>
      <c r="D340" s="1041" t="s">
        <v>579</v>
      </c>
      <c r="E340" s="401" t="s">
        <v>671</v>
      </c>
      <c r="F340" s="402">
        <v>586</v>
      </c>
      <c r="G340" s="175">
        <v>3826.8</v>
      </c>
      <c r="H340" s="438"/>
      <c r="I340" s="175">
        <f t="shared" si="94"/>
        <v>0</v>
      </c>
      <c r="J340" s="175">
        <f t="shared" si="77"/>
        <v>0</v>
      </c>
      <c r="K340" s="175">
        <f t="shared" si="98"/>
        <v>0</v>
      </c>
      <c r="L340" s="175">
        <f t="shared" si="98"/>
        <v>0</v>
      </c>
      <c r="M340" s="403">
        <f t="shared" si="98"/>
        <v>0</v>
      </c>
      <c r="N340" s="403">
        <f t="shared" si="96"/>
        <v>0</v>
      </c>
      <c r="O340" s="403">
        <f t="shared" si="96"/>
        <v>0</v>
      </c>
      <c r="P340" s="403">
        <f t="shared" si="95"/>
        <v>3826.8</v>
      </c>
      <c r="Q340" s="403">
        <f t="shared" si="91"/>
        <v>0</v>
      </c>
      <c r="R340" s="992">
        <f t="shared" si="97"/>
        <v>0</v>
      </c>
      <c r="S340" s="992">
        <f t="shared" si="97"/>
        <v>0</v>
      </c>
      <c r="T340" s="992">
        <f t="shared" si="99"/>
        <v>0</v>
      </c>
      <c r="U340" s="404">
        <f t="shared" si="99"/>
        <v>0</v>
      </c>
    </row>
    <row r="341" spans="2:21">
      <c r="B341" s="957">
        <v>242</v>
      </c>
      <c r="C341" s="1043">
        <v>45167</v>
      </c>
      <c r="D341" s="1041" t="s">
        <v>573</v>
      </c>
      <c r="E341" s="401" t="s">
        <v>1280</v>
      </c>
      <c r="F341" s="402">
        <v>92</v>
      </c>
      <c r="G341" s="175">
        <v>305</v>
      </c>
      <c r="H341" s="438"/>
      <c r="I341" s="175">
        <f t="shared" si="94"/>
        <v>0</v>
      </c>
      <c r="J341" s="175">
        <f t="shared" ref="J341:J348" si="100">IF(J$7-$F341=0,$G341,0)</f>
        <v>0</v>
      </c>
      <c r="K341" s="175">
        <f t="shared" si="98"/>
        <v>305</v>
      </c>
      <c r="L341" s="175">
        <f t="shared" si="98"/>
        <v>0</v>
      </c>
      <c r="M341" s="403">
        <f t="shared" si="98"/>
        <v>0</v>
      </c>
      <c r="N341" s="403">
        <f t="shared" ref="N341:O348" si="101">IF(N$7-$F341=0,$G341,0)</f>
        <v>0</v>
      </c>
      <c r="O341" s="403">
        <f t="shared" si="101"/>
        <v>0</v>
      </c>
      <c r="P341" s="403">
        <f t="shared" si="95"/>
        <v>0</v>
      </c>
      <c r="Q341" s="403">
        <f t="shared" si="91"/>
        <v>0</v>
      </c>
      <c r="R341" s="992">
        <f t="shared" ref="R341:S348" si="102">IF(R$7-$F341=0,$G341,0)</f>
        <v>0</v>
      </c>
      <c r="S341" s="992">
        <f t="shared" si="102"/>
        <v>0</v>
      </c>
      <c r="T341" s="992">
        <f t="shared" si="99"/>
        <v>0</v>
      </c>
      <c r="U341" s="404">
        <f t="shared" si="99"/>
        <v>0</v>
      </c>
    </row>
    <row r="342" spans="2:21">
      <c r="B342" s="957">
        <v>302</v>
      </c>
      <c r="C342" s="1043">
        <v>45208</v>
      </c>
      <c r="D342" s="1041" t="s">
        <v>579</v>
      </c>
      <c r="E342" s="401" t="s">
        <v>1447</v>
      </c>
      <c r="F342" s="402">
        <v>586</v>
      </c>
      <c r="G342" s="175">
        <v>2189</v>
      </c>
      <c r="H342" s="438"/>
      <c r="I342" s="175">
        <f t="shared" si="94"/>
        <v>0</v>
      </c>
      <c r="J342" s="175">
        <f t="shared" si="100"/>
        <v>0</v>
      </c>
      <c r="K342" s="175">
        <f t="shared" si="98"/>
        <v>0</v>
      </c>
      <c r="L342" s="175">
        <f t="shared" si="98"/>
        <v>0</v>
      </c>
      <c r="M342" s="403">
        <f t="shared" si="98"/>
        <v>0</v>
      </c>
      <c r="N342" s="403">
        <f t="shared" si="101"/>
        <v>0</v>
      </c>
      <c r="O342" s="403">
        <f t="shared" si="101"/>
        <v>0</v>
      </c>
      <c r="P342" s="403">
        <f t="shared" si="95"/>
        <v>2189</v>
      </c>
      <c r="Q342" s="403">
        <f t="shared" si="91"/>
        <v>0</v>
      </c>
      <c r="R342" s="992">
        <f t="shared" si="102"/>
        <v>0</v>
      </c>
      <c r="S342" s="992">
        <f t="shared" si="102"/>
        <v>0</v>
      </c>
      <c r="T342" s="992">
        <f t="shared" si="99"/>
        <v>0</v>
      </c>
      <c r="U342" s="404">
        <f t="shared" si="99"/>
        <v>0</v>
      </c>
    </row>
    <row r="343" spans="2:21">
      <c r="B343" s="957">
        <v>38</v>
      </c>
      <c r="C343" s="1043">
        <v>44956</v>
      </c>
      <c r="D343" s="1041" t="s">
        <v>575</v>
      </c>
      <c r="E343" s="401" t="s">
        <v>668</v>
      </c>
      <c r="F343" s="402">
        <v>586</v>
      </c>
      <c r="G343" s="175">
        <v>2011</v>
      </c>
      <c r="H343" s="438"/>
      <c r="I343" s="175">
        <f t="shared" si="94"/>
        <v>0</v>
      </c>
      <c r="J343" s="175">
        <f t="shared" si="100"/>
        <v>0</v>
      </c>
      <c r="K343" s="175">
        <f t="shared" si="98"/>
        <v>0</v>
      </c>
      <c r="L343" s="175">
        <f t="shared" si="98"/>
        <v>0</v>
      </c>
      <c r="M343" s="403">
        <f t="shared" si="98"/>
        <v>0</v>
      </c>
      <c r="N343" s="403">
        <f t="shared" si="101"/>
        <v>0</v>
      </c>
      <c r="O343" s="403">
        <f t="shared" si="101"/>
        <v>0</v>
      </c>
      <c r="P343" s="403">
        <f t="shared" si="95"/>
        <v>2011</v>
      </c>
      <c r="Q343" s="403">
        <f t="shared" ref="Q343:Q379" si="103">IF(Q$7-$F343=0,$G343,0)</f>
        <v>0</v>
      </c>
      <c r="R343" s="992">
        <f t="shared" si="102"/>
        <v>0</v>
      </c>
      <c r="S343" s="992">
        <f t="shared" si="102"/>
        <v>0</v>
      </c>
      <c r="T343" s="992">
        <f t="shared" si="99"/>
        <v>0</v>
      </c>
      <c r="U343" s="404">
        <f t="shared" si="99"/>
        <v>0</v>
      </c>
    </row>
    <row r="344" spans="2:21">
      <c r="B344" s="957">
        <v>286</v>
      </c>
      <c r="C344" s="1043">
        <v>45197</v>
      </c>
      <c r="D344" s="1041" t="s">
        <v>573</v>
      </c>
      <c r="E344" s="401" t="s">
        <v>1413</v>
      </c>
      <c r="F344" s="402">
        <v>92</v>
      </c>
      <c r="G344" s="175">
        <v>310</v>
      </c>
      <c r="H344" s="438"/>
      <c r="I344" s="175">
        <f t="shared" si="94"/>
        <v>0</v>
      </c>
      <c r="J344" s="175">
        <f t="shared" si="100"/>
        <v>0</v>
      </c>
      <c r="K344" s="175">
        <f t="shared" si="98"/>
        <v>310</v>
      </c>
      <c r="L344" s="175">
        <f t="shared" si="98"/>
        <v>0</v>
      </c>
      <c r="M344" s="403">
        <f t="shared" si="98"/>
        <v>0</v>
      </c>
      <c r="N344" s="403">
        <f t="shared" si="101"/>
        <v>0</v>
      </c>
      <c r="O344" s="403">
        <f t="shared" si="101"/>
        <v>0</v>
      </c>
      <c r="P344" s="403">
        <f t="shared" si="95"/>
        <v>0</v>
      </c>
      <c r="Q344" s="403">
        <f t="shared" si="103"/>
        <v>0</v>
      </c>
      <c r="R344" s="992">
        <f t="shared" si="102"/>
        <v>0</v>
      </c>
      <c r="S344" s="992">
        <f t="shared" si="102"/>
        <v>0</v>
      </c>
      <c r="T344" s="992">
        <f t="shared" si="99"/>
        <v>0</v>
      </c>
      <c r="U344" s="404">
        <f t="shared" si="99"/>
        <v>0</v>
      </c>
    </row>
    <row r="345" spans="2:21">
      <c r="B345" s="957">
        <v>12</v>
      </c>
      <c r="C345" s="1043">
        <v>44915</v>
      </c>
      <c r="D345" s="1041" t="s">
        <v>579</v>
      </c>
      <c r="E345" s="401" t="s">
        <v>600</v>
      </c>
      <c r="F345" s="402">
        <v>586</v>
      </c>
      <c r="G345" s="175">
        <v>550</v>
      </c>
      <c r="H345" s="438"/>
      <c r="I345" s="175">
        <f t="shared" si="94"/>
        <v>0</v>
      </c>
      <c r="J345" s="175">
        <f t="shared" si="100"/>
        <v>0</v>
      </c>
      <c r="K345" s="175">
        <f t="shared" si="98"/>
        <v>0</v>
      </c>
      <c r="L345" s="175">
        <f t="shared" si="98"/>
        <v>0</v>
      </c>
      <c r="M345" s="403">
        <f t="shared" si="98"/>
        <v>0</v>
      </c>
      <c r="N345" s="403">
        <f t="shared" si="101"/>
        <v>0</v>
      </c>
      <c r="O345" s="403">
        <f t="shared" si="101"/>
        <v>0</v>
      </c>
      <c r="P345" s="403">
        <f t="shared" si="95"/>
        <v>550</v>
      </c>
      <c r="Q345" s="403">
        <f t="shared" si="103"/>
        <v>0</v>
      </c>
      <c r="R345" s="992">
        <f t="shared" si="102"/>
        <v>0</v>
      </c>
      <c r="S345" s="992">
        <f t="shared" si="102"/>
        <v>0</v>
      </c>
      <c r="T345" s="992">
        <f t="shared" si="99"/>
        <v>0</v>
      </c>
      <c r="U345" s="404">
        <f t="shared" si="99"/>
        <v>0</v>
      </c>
    </row>
    <row r="346" spans="2:21">
      <c r="B346" s="957">
        <v>167</v>
      </c>
      <c r="C346" s="1043">
        <v>45103</v>
      </c>
      <c r="D346" s="1041" t="s">
        <v>579</v>
      </c>
      <c r="E346" s="401" t="s">
        <v>1083</v>
      </c>
      <c r="F346" s="402">
        <v>586</v>
      </c>
      <c r="G346" s="175">
        <v>2400</v>
      </c>
      <c r="H346" s="438"/>
      <c r="I346" s="175">
        <f t="shared" si="94"/>
        <v>0</v>
      </c>
      <c r="J346" s="175">
        <f t="shared" si="100"/>
        <v>0</v>
      </c>
      <c r="K346" s="175">
        <f t="shared" si="98"/>
        <v>0</v>
      </c>
      <c r="L346" s="175">
        <f t="shared" si="98"/>
        <v>0</v>
      </c>
      <c r="M346" s="403">
        <f t="shared" si="98"/>
        <v>0</v>
      </c>
      <c r="N346" s="403">
        <f t="shared" si="101"/>
        <v>0</v>
      </c>
      <c r="O346" s="403">
        <f t="shared" si="101"/>
        <v>0</v>
      </c>
      <c r="P346" s="403">
        <f t="shared" si="95"/>
        <v>2400</v>
      </c>
      <c r="Q346" s="403">
        <f t="shared" si="103"/>
        <v>0</v>
      </c>
      <c r="R346" s="992">
        <f t="shared" si="102"/>
        <v>0</v>
      </c>
      <c r="S346" s="992">
        <f t="shared" si="102"/>
        <v>0</v>
      </c>
      <c r="T346" s="992">
        <f t="shared" si="99"/>
        <v>0</v>
      </c>
      <c r="U346" s="404">
        <f t="shared" si="99"/>
        <v>0</v>
      </c>
    </row>
    <row r="347" spans="2:21">
      <c r="B347" s="957">
        <v>329</v>
      </c>
      <c r="C347" s="1043">
        <v>45223</v>
      </c>
      <c r="D347" s="1041" t="s">
        <v>579</v>
      </c>
      <c r="E347" s="401" t="s">
        <v>1526</v>
      </c>
      <c r="F347" s="402">
        <v>586</v>
      </c>
      <c r="G347" s="175">
        <v>250</v>
      </c>
      <c r="H347" s="438"/>
      <c r="I347" s="175">
        <f t="shared" si="94"/>
        <v>0</v>
      </c>
      <c r="J347" s="175">
        <f t="shared" si="100"/>
        <v>0</v>
      </c>
      <c r="K347" s="175">
        <f t="shared" si="98"/>
        <v>0</v>
      </c>
      <c r="L347" s="175">
        <f t="shared" si="98"/>
        <v>0</v>
      </c>
      <c r="M347" s="403">
        <f t="shared" si="98"/>
        <v>0</v>
      </c>
      <c r="N347" s="403">
        <f t="shared" si="101"/>
        <v>0</v>
      </c>
      <c r="O347" s="403">
        <f t="shared" si="101"/>
        <v>0</v>
      </c>
      <c r="P347" s="403">
        <f t="shared" si="95"/>
        <v>250</v>
      </c>
      <c r="Q347" s="403">
        <f t="shared" si="103"/>
        <v>0</v>
      </c>
      <c r="R347" s="992">
        <f t="shared" si="102"/>
        <v>0</v>
      </c>
      <c r="S347" s="992">
        <f t="shared" si="102"/>
        <v>0</v>
      </c>
      <c r="T347" s="992">
        <f t="shared" si="99"/>
        <v>0</v>
      </c>
      <c r="U347" s="404">
        <f t="shared" si="99"/>
        <v>0</v>
      </c>
    </row>
    <row r="348" spans="2:21">
      <c r="B348" s="957">
        <v>128</v>
      </c>
      <c r="C348" s="1043">
        <v>45042</v>
      </c>
      <c r="D348" s="1041" t="s">
        <v>579</v>
      </c>
      <c r="E348" s="401" t="s">
        <v>934</v>
      </c>
      <c r="F348" s="402">
        <v>586</v>
      </c>
      <c r="G348" s="175">
        <v>3189</v>
      </c>
      <c r="H348" s="438"/>
      <c r="I348" s="175">
        <f t="shared" si="94"/>
        <v>0</v>
      </c>
      <c r="J348" s="175">
        <f t="shared" si="100"/>
        <v>0</v>
      </c>
      <c r="K348" s="175">
        <f t="shared" si="98"/>
        <v>0</v>
      </c>
      <c r="L348" s="175">
        <f t="shared" si="98"/>
        <v>0</v>
      </c>
      <c r="M348" s="403">
        <f t="shared" si="98"/>
        <v>0</v>
      </c>
      <c r="N348" s="403">
        <f t="shared" si="101"/>
        <v>0</v>
      </c>
      <c r="O348" s="403">
        <f t="shared" si="101"/>
        <v>0</v>
      </c>
      <c r="P348" s="403">
        <f t="shared" si="95"/>
        <v>3189</v>
      </c>
      <c r="Q348" s="403">
        <f t="shared" si="103"/>
        <v>0</v>
      </c>
      <c r="R348" s="992">
        <f t="shared" si="102"/>
        <v>0</v>
      </c>
      <c r="S348" s="992">
        <f t="shared" si="102"/>
        <v>0</v>
      </c>
      <c r="T348" s="992">
        <f t="shared" si="99"/>
        <v>0</v>
      </c>
      <c r="U348" s="404">
        <f t="shared" si="99"/>
        <v>0</v>
      </c>
    </row>
    <row r="349" spans="2:21">
      <c r="B349" s="957">
        <v>310</v>
      </c>
      <c r="C349" s="1043">
        <v>45211</v>
      </c>
      <c r="D349" s="1041" t="s">
        <v>575</v>
      </c>
      <c r="E349" s="401" t="s">
        <v>1472</v>
      </c>
      <c r="F349" s="402">
        <v>586</v>
      </c>
      <c r="G349" s="175">
        <v>600</v>
      </c>
      <c r="H349" s="438"/>
      <c r="I349" s="175">
        <f t="shared" si="94"/>
        <v>0</v>
      </c>
      <c r="J349" s="175">
        <f t="shared" ref="J349:J382" si="104">IF(J$7-$F349=0,$G349,0)</f>
        <v>0</v>
      </c>
      <c r="K349" s="175">
        <f t="shared" si="98"/>
        <v>0</v>
      </c>
      <c r="L349" s="175">
        <f t="shared" si="98"/>
        <v>0</v>
      </c>
      <c r="M349" s="403">
        <f t="shared" si="98"/>
        <v>0</v>
      </c>
      <c r="N349" s="403">
        <f t="shared" ref="N349:O382" si="105">IF(N$7-$F349=0,$G349,0)</f>
        <v>0</v>
      </c>
      <c r="O349" s="403">
        <f t="shared" si="105"/>
        <v>0</v>
      </c>
      <c r="P349" s="403">
        <f t="shared" si="95"/>
        <v>600</v>
      </c>
      <c r="Q349" s="403">
        <f t="shared" si="103"/>
        <v>0</v>
      </c>
      <c r="R349" s="992">
        <f t="shared" ref="R349:S382" si="106">IF(R$7-$F349=0,$G349,0)</f>
        <v>0</v>
      </c>
      <c r="S349" s="992">
        <f t="shared" si="106"/>
        <v>0</v>
      </c>
      <c r="T349" s="992">
        <f t="shared" si="99"/>
        <v>0</v>
      </c>
      <c r="U349" s="404">
        <f t="shared" si="99"/>
        <v>0</v>
      </c>
    </row>
    <row r="350" spans="2:21">
      <c r="B350" s="957">
        <v>338</v>
      </c>
      <c r="C350" s="1043">
        <v>45229</v>
      </c>
      <c r="D350" s="1041" t="s">
        <v>579</v>
      </c>
      <c r="E350" s="401" t="s">
        <v>1554</v>
      </c>
      <c r="F350" s="402">
        <v>668</v>
      </c>
      <c r="G350" s="175">
        <v>500</v>
      </c>
      <c r="H350" s="438"/>
      <c r="I350" s="175">
        <f t="shared" si="94"/>
        <v>0</v>
      </c>
      <c r="J350" s="175">
        <f t="shared" si="104"/>
        <v>0</v>
      </c>
      <c r="K350" s="175">
        <f t="shared" si="98"/>
        <v>0</v>
      </c>
      <c r="L350" s="175">
        <f t="shared" si="98"/>
        <v>0</v>
      </c>
      <c r="M350" s="403">
        <f t="shared" si="98"/>
        <v>0</v>
      </c>
      <c r="N350" s="403">
        <f t="shared" si="105"/>
        <v>0</v>
      </c>
      <c r="O350" s="403">
        <f t="shared" si="105"/>
        <v>0</v>
      </c>
      <c r="P350" s="403">
        <f t="shared" si="95"/>
        <v>0</v>
      </c>
      <c r="Q350" s="403">
        <f t="shared" si="103"/>
        <v>0</v>
      </c>
      <c r="R350" s="992">
        <f t="shared" si="106"/>
        <v>500</v>
      </c>
      <c r="S350" s="992">
        <f t="shared" si="106"/>
        <v>0</v>
      </c>
      <c r="T350" s="992">
        <f t="shared" si="99"/>
        <v>0</v>
      </c>
      <c r="U350" s="404">
        <f t="shared" si="99"/>
        <v>0</v>
      </c>
    </row>
    <row r="351" spans="2:21">
      <c r="B351" s="957">
        <v>137</v>
      </c>
      <c r="C351" s="1043">
        <v>45068</v>
      </c>
      <c r="D351" s="1041" t="s">
        <v>579</v>
      </c>
      <c r="E351" s="401" t="s">
        <v>987</v>
      </c>
      <c r="F351" s="402">
        <v>586</v>
      </c>
      <c r="G351" s="175">
        <v>2800</v>
      </c>
      <c r="H351" s="438"/>
      <c r="I351" s="175">
        <f t="shared" si="94"/>
        <v>0</v>
      </c>
      <c r="J351" s="175">
        <f t="shared" si="104"/>
        <v>0</v>
      </c>
      <c r="K351" s="175">
        <f t="shared" si="98"/>
        <v>0</v>
      </c>
      <c r="L351" s="175">
        <f t="shared" si="98"/>
        <v>0</v>
      </c>
      <c r="M351" s="403">
        <f t="shared" si="98"/>
        <v>0</v>
      </c>
      <c r="N351" s="403">
        <f t="shared" si="105"/>
        <v>0</v>
      </c>
      <c r="O351" s="403">
        <f t="shared" si="105"/>
        <v>0</v>
      </c>
      <c r="P351" s="403">
        <f t="shared" si="95"/>
        <v>2800</v>
      </c>
      <c r="Q351" s="403">
        <f t="shared" si="103"/>
        <v>0</v>
      </c>
      <c r="R351" s="992">
        <f t="shared" si="106"/>
        <v>0</v>
      </c>
      <c r="S351" s="992">
        <f t="shared" si="106"/>
        <v>0</v>
      </c>
      <c r="T351" s="992">
        <f t="shared" si="99"/>
        <v>0</v>
      </c>
      <c r="U351" s="404">
        <f t="shared" si="99"/>
        <v>0</v>
      </c>
    </row>
    <row r="352" spans="2:21">
      <c r="B352" s="957">
        <v>236</v>
      </c>
      <c r="C352" s="1043">
        <v>45167</v>
      </c>
      <c r="D352" s="1041" t="s">
        <v>579</v>
      </c>
      <c r="E352" s="401" t="s">
        <v>1281</v>
      </c>
      <c r="F352" s="402">
        <v>586</v>
      </c>
      <c r="G352" s="175">
        <v>2489</v>
      </c>
      <c r="H352" s="438"/>
      <c r="I352" s="175">
        <f t="shared" si="94"/>
        <v>0</v>
      </c>
      <c r="J352" s="175">
        <f t="shared" si="104"/>
        <v>0</v>
      </c>
      <c r="K352" s="175">
        <f t="shared" si="98"/>
        <v>0</v>
      </c>
      <c r="L352" s="175">
        <f t="shared" si="98"/>
        <v>0</v>
      </c>
      <c r="M352" s="403">
        <f t="shared" si="98"/>
        <v>0</v>
      </c>
      <c r="N352" s="403">
        <f t="shared" si="105"/>
        <v>0</v>
      </c>
      <c r="O352" s="403">
        <f t="shared" si="105"/>
        <v>0</v>
      </c>
      <c r="P352" s="403">
        <f t="shared" si="95"/>
        <v>2489</v>
      </c>
      <c r="Q352" s="403">
        <f t="shared" si="103"/>
        <v>0</v>
      </c>
      <c r="R352" s="992">
        <f t="shared" si="106"/>
        <v>0</v>
      </c>
      <c r="S352" s="992">
        <f t="shared" si="106"/>
        <v>0</v>
      </c>
      <c r="T352" s="992">
        <f t="shared" si="99"/>
        <v>0</v>
      </c>
      <c r="U352" s="404">
        <f t="shared" si="99"/>
        <v>0</v>
      </c>
    </row>
    <row r="353" spans="2:21">
      <c r="B353" s="957">
        <v>314</v>
      </c>
      <c r="C353" s="1043">
        <v>45212</v>
      </c>
      <c r="D353" s="1041" t="s">
        <v>579</v>
      </c>
      <c r="E353" s="401" t="s">
        <v>1477</v>
      </c>
      <c r="F353" s="402">
        <v>586</v>
      </c>
      <c r="G353" s="175">
        <v>1900</v>
      </c>
      <c r="H353" s="438"/>
      <c r="I353" s="175">
        <f t="shared" si="94"/>
        <v>0</v>
      </c>
      <c r="J353" s="175">
        <f t="shared" si="104"/>
        <v>0</v>
      </c>
      <c r="K353" s="175">
        <f t="shared" si="98"/>
        <v>0</v>
      </c>
      <c r="L353" s="175">
        <f t="shared" si="98"/>
        <v>0</v>
      </c>
      <c r="M353" s="403">
        <f t="shared" si="98"/>
        <v>0</v>
      </c>
      <c r="N353" s="403">
        <f t="shared" si="105"/>
        <v>0</v>
      </c>
      <c r="O353" s="403">
        <f t="shared" si="105"/>
        <v>0</v>
      </c>
      <c r="P353" s="403">
        <f t="shared" si="95"/>
        <v>1900</v>
      </c>
      <c r="Q353" s="403">
        <f t="shared" si="103"/>
        <v>0</v>
      </c>
      <c r="R353" s="992">
        <f t="shared" si="106"/>
        <v>0</v>
      </c>
      <c r="S353" s="992">
        <f t="shared" si="106"/>
        <v>0</v>
      </c>
      <c r="T353" s="992">
        <f t="shared" si="99"/>
        <v>0</v>
      </c>
      <c r="U353" s="404">
        <f t="shared" si="99"/>
        <v>0</v>
      </c>
    </row>
    <row r="354" spans="2:21">
      <c r="B354" s="957">
        <v>331</v>
      </c>
      <c r="C354" s="1043">
        <v>45224</v>
      </c>
      <c r="D354" s="1041" t="s">
        <v>579</v>
      </c>
      <c r="E354" s="401" t="s">
        <v>1535</v>
      </c>
      <c r="F354" s="402">
        <v>586</v>
      </c>
      <c r="G354" s="175">
        <v>289</v>
      </c>
      <c r="H354" s="438"/>
      <c r="I354" s="175">
        <f t="shared" si="94"/>
        <v>0</v>
      </c>
      <c r="J354" s="175">
        <f t="shared" si="104"/>
        <v>0</v>
      </c>
      <c r="K354" s="175">
        <f t="shared" si="98"/>
        <v>0</v>
      </c>
      <c r="L354" s="175">
        <f t="shared" si="98"/>
        <v>0</v>
      </c>
      <c r="M354" s="403">
        <f t="shared" si="98"/>
        <v>0</v>
      </c>
      <c r="N354" s="403">
        <f t="shared" si="105"/>
        <v>0</v>
      </c>
      <c r="O354" s="403">
        <f t="shared" si="105"/>
        <v>0</v>
      </c>
      <c r="P354" s="403">
        <f t="shared" si="95"/>
        <v>289</v>
      </c>
      <c r="Q354" s="403">
        <f t="shared" si="103"/>
        <v>0</v>
      </c>
      <c r="R354" s="992">
        <f t="shared" si="106"/>
        <v>0</v>
      </c>
      <c r="S354" s="992">
        <f t="shared" si="106"/>
        <v>0</v>
      </c>
      <c r="T354" s="992">
        <f t="shared" si="99"/>
        <v>0</v>
      </c>
      <c r="U354" s="404">
        <f t="shared" si="99"/>
        <v>0</v>
      </c>
    </row>
    <row r="355" spans="2:21">
      <c r="B355" s="957">
        <v>289</v>
      </c>
      <c r="C355" s="1043">
        <v>45198</v>
      </c>
      <c r="D355" s="1041" t="s">
        <v>573</v>
      </c>
      <c r="E355" s="401" t="s">
        <v>1417</v>
      </c>
      <c r="F355" s="402">
        <v>92</v>
      </c>
      <c r="G355" s="175">
        <v>360</v>
      </c>
      <c r="H355" s="438"/>
      <c r="I355" s="175">
        <f t="shared" si="94"/>
        <v>0</v>
      </c>
      <c r="J355" s="175">
        <f t="shared" si="104"/>
        <v>0</v>
      </c>
      <c r="K355" s="175">
        <f t="shared" si="98"/>
        <v>360</v>
      </c>
      <c r="L355" s="175">
        <f t="shared" si="98"/>
        <v>0</v>
      </c>
      <c r="M355" s="403">
        <f t="shared" si="98"/>
        <v>0</v>
      </c>
      <c r="N355" s="403">
        <f t="shared" si="105"/>
        <v>0</v>
      </c>
      <c r="O355" s="403">
        <f t="shared" si="105"/>
        <v>0</v>
      </c>
      <c r="P355" s="403">
        <f t="shared" si="95"/>
        <v>0</v>
      </c>
      <c r="Q355" s="403">
        <f t="shared" si="103"/>
        <v>0</v>
      </c>
      <c r="R355" s="992">
        <f t="shared" si="106"/>
        <v>0</v>
      </c>
      <c r="S355" s="992">
        <f t="shared" si="106"/>
        <v>0</v>
      </c>
      <c r="T355" s="992">
        <f t="shared" si="99"/>
        <v>0</v>
      </c>
      <c r="U355" s="404">
        <f t="shared" si="99"/>
        <v>0</v>
      </c>
    </row>
    <row r="356" spans="2:21">
      <c r="B356" s="957">
        <v>280</v>
      </c>
      <c r="C356" s="1043">
        <v>45196</v>
      </c>
      <c r="D356" s="1041" t="s">
        <v>579</v>
      </c>
      <c r="E356" s="401" t="s">
        <v>1407</v>
      </c>
      <c r="F356" s="402">
        <v>586</v>
      </c>
      <c r="G356" s="175">
        <v>5989</v>
      </c>
      <c r="H356" s="438"/>
      <c r="I356" s="175">
        <f t="shared" si="94"/>
        <v>0</v>
      </c>
      <c r="J356" s="175">
        <f t="shared" si="104"/>
        <v>0</v>
      </c>
      <c r="K356" s="175">
        <f t="shared" si="98"/>
        <v>0</v>
      </c>
      <c r="L356" s="175">
        <f t="shared" si="98"/>
        <v>0</v>
      </c>
      <c r="M356" s="403">
        <f t="shared" si="98"/>
        <v>0</v>
      </c>
      <c r="N356" s="403">
        <f t="shared" si="105"/>
        <v>0</v>
      </c>
      <c r="O356" s="403">
        <f t="shared" si="105"/>
        <v>0</v>
      </c>
      <c r="P356" s="403">
        <f t="shared" si="95"/>
        <v>5989</v>
      </c>
      <c r="Q356" s="403">
        <f t="shared" si="103"/>
        <v>0</v>
      </c>
      <c r="R356" s="992">
        <f t="shared" si="106"/>
        <v>0</v>
      </c>
      <c r="S356" s="992">
        <f t="shared" si="106"/>
        <v>0</v>
      </c>
      <c r="T356" s="992">
        <f t="shared" si="99"/>
        <v>0</v>
      </c>
      <c r="U356" s="404">
        <f t="shared" si="99"/>
        <v>0</v>
      </c>
    </row>
    <row r="357" spans="2:21">
      <c r="B357" s="957">
        <v>340</v>
      </c>
      <c r="C357" s="1043">
        <v>45231</v>
      </c>
      <c r="D357" s="1041" t="s">
        <v>579</v>
      </c>
      <c r="E357" s="401" t="s">
        <v>1565</v>
      </c>
      <c r="F357" s="402">
        <v>586</v>
      </c>
      <c r="G357" s="175">
        <v>289</v>
      </c>
      <c r="H357" s="438"/>
      <c r="I357" s="175">
        <f t="shared" si="94"/>
        <v>0</v>
      </c>
      <c r="J357" s="175">
        <f t="shared" si="104"/>
        <v>0</v>
      </c>
      <c r="K357" s="175">
        <f t="shared" ref="K357:M379" si="107">IF(K$7-$F357=0,$G357,0)</f>
        <v>0</v>
      </c>
      <c r="L357" s="175">
        <f t="shared" si="107"/>
        <v>0</v>
      </c>
      <c r="M357" s="403">
        <f t="shared" si="107"/>
        <v>0</v>
      </c>
      <c r="N357" s="403">
        <f t="shared" si="105"/>
        <v>0</v>
      </c>
      <c r="O357" s="403">
        <f t="shared" si="105"/>
        <v>0</v>
      </c>
      <c r="P357" s="403">
        <f t="shared" si="95"/>
        <v>289</v>
      </c>
      <c r="Q357" s="403">
        <f t="shared" si="103"/>
        <v>0</v>
      </c>
      <c r="R357" s="992">
        <f t="shared" si="106"/>
        <v>0</v>
      </c>
      <c r="S357" s="992">
        <f t="shared" si="106"/>
        <v>0</v>
      </c>
      <c r="T357" s="992">
        <f t="shared" ref="T357:U379" si="108">IF(T$7-$F357=0,$G357,0)</f>
        <v>0</v>
      </c>
      <c r="U357" s="404">
        <f t="shared" si="108"/>
        <v>0</v>
      </c>
    </row>
    <row r="358" spans="2:21">
      <c r="B358" s="957">
        <v>283</v>
      </c>
      <c r="C358" s="1043">
        <v>45197</v>
      </c>
      <c r="D358" s="1041" t="s">
        <v>579</v>
      </c>
      <c r="E358" s="401" t="s">
        <v>1414</v>
      </c>
      <c r="F358" s="402">
        <v>586</v>
      </c>
      <c r="G358" s="175">
        <v>300</v>
      </c>
      <c r="H358" s="438"/>
      <c r="I358" s="175">
        <f t="shared" si="94"/>
        <v>0</v>
      </c>
      <c r="J358" s="175">
        <f t="shared" si="104"/>
        <v>0</v>
      </c>
      <c r="K358" s="175">
        <f t="shared" si="107"/>
        <v>0</v>
      </c>
      <c r="L358" s="175">
        <f t="shared" si="107"/>
        <v>0</v>
      </c>
      <c r="M358" s="403">
        <f t="shared" si="107"/>
        <v>0</v>
      </c>
      <c r="N358" s="403">
        <f t="shared" si="105"/>
        <v>0</v>
      </c>
      <c r="O358" s="403">
        <f t="shared" si="105"/>
        <v>0</v>
      </c>
      <c r="P358" s="403">
        <f t="shared" si="95"/>
        <v>300</v>
      </c>
      <c r="Q358" s="403">
        <f t="shared" si="103"/>
        <v>0</v>
      </c>
      <c r="R358" s="992">
        <f t="shared" si="106"/>
        <v>0</v>
      </c>
      <c r="S358" s="992">
        <f t="shared" si="106"/>
        <v>0</v>
      </c>
      <c r="T358" s="992">
        <f t="shared" si="108"/>
        <v>0</v>
      </c>
      <c r="U358" s="404">
        <f t="shared" si="108"/>
        <v>0</v>
      </c>
    </row>
    <row r="359" spans="2:21">
      <c r="B359" s="957">
        <v>56</v>
      </c>
      <c r="C359" s="1043">
        <v>44979</v>
      </c>
      <c r="D359" s="1041" t="s">
        <v>573</v>
      </c>
      <c r="E359" s="401" t="s">
        <v>728</v>
      </c>
      <c r="F359" s="402">
        <v>54</v>
      </c>
      <c r="G359" s="175">
        <v>90.9</v>
      </c>
      <c r="H359" s="438"/>
      <c r="I359" s="175">
        <f t="shared" si="94"/>
        <v>0</v>
      </c>
      <c r="J359" s="175">
        <f t="shared" si="104"/>
        <v>90.9</v>
      </c>
      <c r="K359" s="175">
        <f t="shared" si="107"/>
        <v>0</v>
      </c>
      <c r="L359" s="175">
        <f t="shared" si="107"/>
        <v>0</v>
      </c>
      <c r="M359" s="403">
        <f t="shared" si="107"/>
        <v>0</v>
      </c>
      <c r="N359" s="403">
        <f t="shared" si="105"/>
        <v>0</v>
      </c>
      <c r="O359" s="403">
        <f t="shared" si="105"/>
        <v>0</v>
      </c>
      <c r="P359" s="403">
        <f t="shared" si="95"/>
        <v>0</v>
      </c>
      <c r="Q359" s="403">
        <f t="shared" si="103"/>
        <v>0</v>
      </c>
      <c r="R359" s="992">
        <f t="shared" si="106"/>
        <v>0</v>
      </c>
      <c r="S359" s="992">
        <f t="shared" si="106"/>
        <v>0</v>
      </c>
      <c r="T359" s="992">
        <f t="shared" si="108"/>
        <v>0</v>
      </c>
      <c r="U359" s="404">
        <f t="shared" si="108"/>
        <v>0</v>
      </c>
    </row>
    <row r="360" spans="2:21">
      <c r="B360" s="957">
        <v>170</v>
      </c>
      <c r="C360" s="1043">
        <v>45106</v>
      </c>
      <c r="D360" s="1041" t="s">
        <v>579</v>
      </c>
      <c r="E360" s="401" t="s">
        <v>1093</v>
      </c>
      <c r="F360" s="402">
        <v>586</v>
      </c>
      <c r="G360" s="175">
        <v>1789</v>
      </c>
      <c r="H360" s="438"/>
      <c r="I360" s="175">
        <f t="shared" si="94"/>
        <v>0</v>
      </c>
      <c r="J360" s="175">
        <f t="shared" si="104"/>
        <v>0</v>
      </c>
      <c r="K360" s="175">
        <f t="shared" si="107"/>
        <v>0</v>
      </c>
      <c r="L360" s="175">
        <f t="shared" si="107"/>
        <v>0</v>
      </c>
      <c r="M360" s="403">
        <f t="shared" si="107"/>
        <v>0</v>
      </c>
      <c r="N360" s="403">
        <f t="shared" si="105"/>
        <v>0</v>
      </c>
      <c r="O360" s="403">
        <f t="shared" si="105"/>
        <v>0</v>
      </c>
      <c r="P360" s="403">
        <f t="shared" si="95"/>
        <v>1789</v>
      </c>
      <c r="Q360" s="403">
        <f t="shared" si="103"/>
        <v>0</v>
      </c>
      <c r="R360" s="992">
        <f t="shared" si="106"/>
        <v>0</v>
      </c>
      <c r="S360" s="992">
        <f t="shared" si="106"/>
        <v>0</v>
      </c>
      <c r="T360" s="992">
        <f t="shared" si="108"/>
        <v>0</v>
      </c>
      <c r="U360" s="404">
        <f t="shared" si="108"/>
        <v>0</v>
      </c>
    </row>
    <row r="361" spans="2:21">
      <c r="B361" s="957">
        <v>290</v>
      </c>
      <c r="C361" s="1043">
        <v>45198</v>
      </c>
      <c r="D361" s="1041" t="s">
        <v>573</v>
      </c>
      <c r="E361" s="401" t="s">
        <v>1417</v>
      </c>
      <c r="F361" s="402">
        <v>92</v>
      </c>
      <c r="G361" s="175">
        <v>360</v>
      </c>
      <c r="H361" s="438"/>
      <c r="I361" s="175">
        <f t="shared" si="94"/>
        <v>0</v>
      </c>
      <c r="J361" s="175">
        <f t="shared" si="104"/>
        <v>0</v>
      </c>
      <c r="K361" s="175">
        <f t="shared" si="107"/>
        <v>360</v>
      </c>
      <c r="L361" s="175">
        <f t="shared" si="107"/>
        <v>0</v>
      </c>
      <c r="M361" s="403">
        <f t="shared" si="107"/>
        <v>0</v>
      </c>
      <c r="N361" s="403">
        <f t="shared" si="105"/>
        <v>0</v>
      </c>
      <c r="O361" s="403">
        <f t="shared" si="105"/>
        <v>0</v>
      </c>
      <c r="P361" s="403">
        <f t="shared" si="95"/>
        <v>0</v>
      </c>
      <c r="Q361" s="403">
        <f t="shared" si="103"/>
        <v>0</v>
      </c>
      <c r="R361" s="992">
        <f t="shared" si="106"/>
        <v>0</v>
      </c>
      <c r="S361" s="992">
        <f t="shared" si="106"/>
        <v>0</v>
      </c>
      <c r="T361" s="992">
        <f t="shared" si="108"/>
        <v>0</v>
      </c>
      <c r="U361" s="404">
        <f t="shared" si="108"/>
        <v>0</v>
      </c>
    </row>
    <row r="362" spans="2:21">
      <c r="B362" s="957">
        <v>273</v>
      </c>
      <c r="C362" s="1043">
        <v>45194</v>
      </c>
      <c r="D362" s="1041" t="s">
        <v>579</v>
      </c>
      <c r="E362" s="401" t="s">
        <v>1394</v>
      </c>
      <c r="F362" s="402">
        <v>586</v>
      </c>
      <c r="G362" s="175">
        <v>4500</v>
      </c>
      <c r="H362" s="438"/>
      <c r="I362" s="175">
        <f t="shared" si="94"/>
        <v>0</v>
      </c>
      <c r="J362" s="175">
        <f t="shared" si="104"/>
        <v>0</v>
      </c>
      <c r="K362" s="175">
        <f t="shared" si="107"/>
        <v>0</v>
      </c>
      <c r="L362" s="175">
        <f t="shared" si="107"/>
        <v>0</v>
      </c>
      <c r="M362" s="403">
        <f t="shared" si="107"/>
        <v>0</v>
      </c>
      <c r="N362" s="403">
        <f t="shared" si="105"/>
        <v>0</v>
      </c>
      <c r="O362" s="403">
        <f t="shared" si="105"/>
        <v>0</v>
      </c>
      <c r="P362" s="403">
        <f t="shared" si="95"/>
        <v>4500</v>
      </c>
      <c r="Q362" s="403">
        <f t="shared" si="103"/>
        <v>0</v>
      </c>
      <c r="R362" s="992">
        <f t="shared" si="106"/>
        <v>0</v>
      </c>
      <c r="S362" s="992">
        <f t="shared" si="106"/>
        <v>0</v>
      </c>
      <c r="T362" s="992">
        <f t="shared" si="108"/>
        <v>0</v>
      </c>
      <c r="U362" s="404">
        <f t="shared" si="108"/>
        <v>0</v>
      </c>
    </row>
    <row r="363" spans="2:21">
      <c r="B363" s="957">
        <v>72</v>
      </c>
      <c r="C363" s="1043">
        <v>44998</v>
      </c>
      <c r="D363" s="1041" t="s">
        <v>579</v>
      </c>
      <c r="E363" s="401" t="s">
        <v>785</v>
      </c>
      <c r="F363" s="402">
        <v>586</v>
      </c>
      <c r="G363" s="175">
        <v>2189</v>
      </c>
      <c r="H363" s="438"/>
      <c r="I363" s="175">
        <f t="shared" si="94"/>
        <v>0</v>
      </c>
      <c r="J363" s="175">
        <f t="shared" si="104"/>
        <v>0</v>
      </c>
      <c r="K363" s="175">
        <f t="shared" si="107"/>
        <v>0</v>
      </c>
      <c r="L363" s="175">
        <f t="shared" si="107"/>
        <v>0</v>
      </c>
      <c r="M363" s="403">
        <f t="shared" si="107"/>
        <v>0</v>
      </c>
      <c r="N363" s="403">
        <f t="shared" si="105"/>
        <v>0</v>
      </c>
      <c r="O363" s="403">
        <f t="shared" si="105"/>
        <v>0</v>
      </c>
      <c r="P363" s="403">
        <f t="shared" si="95"/>
        <v>2189</v>
      </c>
      <c r="Q363" s="403">
        <f t="shared" si="103"/>
        <v>0</v>
      </c>
      <c r="R363" s="992">
        <f t="shared" si="106"/>
        <v>0</v>
      </c>
      <c r="S363" s="992">
        <f t="shared" si="106"/>
        <v>0</v>
      </c>
      <c r="T363" s="992">
        <f t="shared" si="108"/>
        <v>0</v>
      </c>
      <c r="U363" s="404">
        <f t="shared" si="108"/>
        <v>0</v>
      </c>
    </row>
    <row r="364" spans="2:21">
      <c r="B364" s="957">
        <v>344</v>
      </c>
      <c r="C364" s="1043">
        <v>45236</v>
      </c>
      <c r="D364" s="1041" t="s">
        <v>579</v>
      </c>
      <c r="E364" s="401" t="s">
        <v>1588</v>
      </c>
      <c r="F364" s="402">
        <v>586</v>
      </c>
      <c r="G364" s="175">
        <v>289</v>
      </c>
      <c r="H364" s="438"/>
      <c r="I364" s="175">
        <f t="shared" si="94"/>
        <v>0</v>
      </c>
      <c r="J364" s="175">
        <f t="shared" si="104"/>
        <v>0</v>
      </c>
      <c r="K364" s="175">
        <f t="shared" si="107"/>
        <v>0</v>
      </c>
      <c r="L364" s="175">
        <f t="shared" si="107"/>
        <v>0</v>
      </c>
      <c r="M364" s="403">
        <f t="shared" si="107"/>
        <v>0</v>
      </c>
      <c r="N364" s="403">
        <f t="shared" si="105"/>
        <v>0</v>
      </c>
      <c r="O364" s="403">
        <f t="shared" si="105"/>
        <v>0</v>
      </c>
      <c r="P364" s="403">
        <f t="shared" si="95"/>
        <v>289</v>
      </c>
      <c r="Q364" s="403">
        <f t="shared" si="103"/>
        <v>0</v>
      </c>
      <c r="R364" s="992">
        <f t="shared" si="106"/>
        <v>0</v>
      </c>
      <c r="S364" s="992">
        <f t="shared" si="106"/>
        <v>0</v>
      </c>
      <c r="T364" s="992">
        <f t="shared" si="108"/>
        <v>0</v>
      </c>
      <c r="U364" s="404">
        <f t="shared" si="108"/>
        <v>0</v>
      </c>
    </row>
    <row r="365" spans="2:21">
      <c r="B365" s="957">
        <v>352</v>
      </c>
      <c r="C365" s="1043">
        <v>45243</v>
      </c>
      <c r="D365" s="1041" t="s">
        <v>579</v>
      </c>
      <c r="E365" s="401" t="s">
        <v>1615</v>
      </c>
      <c r="F365" s="402">
        <v>586</v>
      </c>
      <c r="G365" s="175">
        <v>2600</v>
      </c>
      <c r="H365" s="438" t="s">
        <v>3380</v>
      </c>
      <c r="I365" s="175">
        <f>G365-P365</f>
        <v>200</v>
      </c>
      <c r="J365" s="175">
        <f t="shared" si="104"/>
        <v>0</v>
      </c>
      <c r="K365" s="175">
        <f t="shared" si="107"/>
        <v>0</v>
      </c>
      <c r="L365" s="175">
        <f t="shared" si="107"/>
        <v>0</v>
      </c>
      <c r="M365" s="403">
        <f t="shared" si="107"/>
        <v>0</v>
      </c>
      <c r="N365" s="403">
        <f t="shared" si="105"/>
        <v>0</v>
      </c>
      <c r="O365" s="403">
        <f t="shared" si="105"/>
        <v>0</v>
      </c>
      <c r="P365" s="403">
        <f>IF(P$7-$F365=0,$G365,0)-200</f>
        <v>2400</v>
      </c>
      <c r="Q365" s="403">
        <f t="shared" si="103"/>
        <v>0</v>
      </c>
      <c r="R365" s="992">
        <f t="shared" si="106"/>
        <v>0</v>
      </c>
      <c r="S365" s="992">
        <f t="shared" si="106"/>
        <v>0</v>
      </c>
      <c r="T365" s="992">
        <f t="shared" si="108"/>
        <v>0</v>
      </c>
      <c r="U365" s="404">
        <f t="shared" si="108"/>
        <v>0</v>
      </c>
    </row>
    <row r="366" spans="2:21">
      <c r="B366" s="957">
        <v>241</v>
      </c>
      <c r="C366" s="1043">
        <v>45167</v>
      </c>
      <c r="D366" s="1041" t="s">
        <v>575</v>
      </c>
      <c r="E366" s="401" t="s">
        <v>1250</v>
      </c>
      <c r="F366" s="402">
        <v>586</v>
      </c>
      <c r="G366" s="175">
        <v>789</v>
      </c>
      <c r="H366" s="438" t="s">
        <v>3381</v>
      </c>
      <c r="I366" s="175">
        <f>G366-P366</f>
        <v>89</v>
      </c>
      <c r="J366" s="175">
        <f t="shared" si="104"/>
        <v>0</v>
      </c>
      <c r="K366" s="175">
        <f t="shared" si="107"/>
        <v>0</v>
      </c>
      <c r="L366" s="175">
        <f t="shared" si="107"/>
        <v>0</v>
      </c>
      <c r="M366" s="403">
        <f t="shared" si="107"/>
        <v>0</v>
      </c>
      <c r="N366" s="403">
        <f t="shared" si="105"/>
        <v>0</v>
      </c>
      <c r="O366" s="403">
        <f t="shared" si="105"/>
        <v>0</v>
      </c>
      <c r="P366" s="403">
        <f>IF(P$7-$F366=0,$G366,0)-89</f>
        <v>700</v>
      </c>
      <c r="Q366" s="403">
        <f t="shared" si="103"/>
        <v>0</v>
      </c>
      <c r="R366" s="992">
        <f t="shared" si="106"/>
        <v>0</v>
      </c>
      <c r="S366" s="992">
        <f t="shared" si="106"/>
        <v>0</v>
      </c>
      <c r="T366" s="992">
        <f t="shared" si="108"/>
        <v>0</v>
      </c>
      <c r="U366" s="404">
        <f t="shared" si="108"/>
        <v>0</v>
      </c>
    </row>
    <row r="367" spans="2:21">
      <c r="B367" s="957">
        <v>240</v>
      </c>
      <c r="C367" s="1043">
        <v>45167</v>
      </c>
      <c r="D367" s="1041" t="s">
        <v>579</v>
      </c>
      <c r="E367" s="401" t="s">
        <v>1282</v>
      </c>
      <c r="F367" s="402">
        <v>586</v>
      </c>
      <c r="G367" s="175">
        <v>4089</v>
      </c>
      <c r="H367" s="438"/>
      <c r="I367" s="175">
        <f t="shared" ref="I367:I379" si="109">IF(I$7-$F367=0,$G367,0)</f>
        <v>0</v>
      </c>
      <c r="J367" s="175">
        <f t="shared" si="104"/>
        <v>0</v>
      </c>
      <c r="K367" s="175">
        <f t="shared" si="107"/>
        <v>0</v>
      </c>
      <c r="L367" s="175">
        <f t="shared" si="107"/>
        <v>0</v>
      </c>
      <c r="M367" s="403">
        <f t="shared" si="107"/>
        <v>0</v>
      </c>
      <c r="N367" s="403">
        <f t="shared" si="105"/>
        <v>0</v>
      </c>
      <c r="O367" s="403">
        <f t="shared" si="105"/>
        <v>0</v>
      </c>
      <c r="P367" s="403">
        <f t="shared" ref="P367:P379" si="110">IF(P$7-$F367=0,$G367,0)</f>
        <v>4089</v>
      </c>
      <c r="Q367" s="403">
        <f t="shared" si="103"/>
        <v>0</v>
      </c>
      <c r="R367" s="992">
        <f t="shared" si="106"/>
        <v>0</v>
      </c>
      <c r="S367" s="992">
        <f t="shared" si="106"/>
        <v>0</v>
      </c>
      <c r="T367" s="992">
        <f t="shared" si="108"/>
        <v>0</v>
      </c>
      <c r="U367" s="404">
        <f t="shared" si="108"/>
        <v>0</v>
      </c>
    </row>
    <row r="368" spans="2:21">
      <c r="B368" s="957">
        <v>301</v>
      </c>
      <c r="C368" s="1043">
        <v>45208</v>
      </c>
      <c r="D368" s="1041" t="s">
        <v>579</v>
      </c>
      <c r="E368" s="401" t="s">
        <v>1448</v>
      </c>
      <c r="F368" s="402">
        <v>586</v>
      </c>
      <c r="G368" s="175">
        <v>1900</v>
      </c>
      <c r="H368" s="438"/>
      <c r="I368" s="175">
        <f t="shared" si="109"/>
        <v>0</v>
      </c>
      <c r="J368" s="175">
        <f t="shared" si="104"/>
        <v>0</v>
      </c>
      <c r="K368" s="175">
        <f t="shared" si="107"/>
        <v>0</v>
      </c>
      <c r="L368" s="175">
        <f t="shared" si="107"/>
        <v>0</v>
      </c>
      <c r="M368" s="403">
        <f t="shared" si="107"/>
        <v>0</v>
      </c>
      <c r="N368" s="403">
        <f t="shared" si="105"/>
        <v>0</v>
      </c>
      <c r="O368" s="403">
        <f t="shared" si="105"/>
        <v>0</v>
      </c>
      <c r="P368" s="403">
        <f t="shared" si="110"/>
        <v>1900</v>
      </c>
      <c r="Q368" s="403">
        <f t="shared" si="103"/>
        <v>0</v>
      </c>
      <c r="R368" s="992">
        <f t="shared" si="106"/>
        <v>0</v>
      </c>
      <c r="S368" s="992">
        <f t="shared" si="106"/>
        <v>0</v>
      </c>
      <c r="T368" s="992">
        <f t="shared" si="108"/>
        <v>0</v>
      </c>
      <c r="U368" s="404">
        <f t="shared" si="108"/>
        <v>0</v>
      </c>
    </row>
    <row r="369" spans="2:21">
      <c r="B369" s="957">
        <v>143</v>
      </c>
      <c r="C369" s="1043">
        <v>45077</v>
      </c>
      <c r="D369" s="1041" t="s">
        <v>575</v>
      </c>
      <c r="E369" s="401" t="s">
        <v>1004</v>
      </c>
      <c r="F369" s="402">
        <v>586</v>
      </c>
      <c r="G369" s="175">
        <v>1750</v>
      </c>
      <c r="H369" s="438"/>
      <c r="I369" s="175">
        <f t="shared" si="109"/>
        <v>0</v>
      </c>
      <c r="J369" s="175">
        <f t="shared" si="104"/>
        <v>0</v>
      </c>
      <c r="K369" s="175">
        <f t="shared" si="107"/>
        <v>0</v>
      </c>
      <c r="L369" s="175">
        <f t="shared" si="107"/>
        <v>0</v>
      </c>
      <c r="M369" s="403">
        <f t="shared" si="107"/>
        <v>0</v>
      </c>
      <c r="N369" s="403">
        <f t="shared" si="105"/>
        <v>0</v>
      </c>
      <c r="O369" s="403">
        <f t="shared" si="105"/>
        <v>0</v>
      </c>
      <c r="P369" s="403">
        <f t="shared" si="110"/>
        <v>1750</v>
      </c>
      <c r="Q369" s="403">
        <f t="shared" si="103"/>
        <v>0</v>
      </c>
      <c r="R369" s="992">
        <f t="shared" si="106"/>
        <v>0</v>
      </c>
      <c r="S369" s="992">
        <f t="shared" si="106"/>
        <v>0</v>
      </c>
      <c r="T369" s="992">
        <f t="shared" si="108"/>
        <v>0</v>
      </c>
      <c r="U369" s="404">
        <f t="shared" si="108"/>
        <v>0</v>
      </c>
    </row>
    <row r="370" spans="2:21">
      <c r="B370" s="957">
        <v>243</v>
      </c>
      <c r="C370" s="1043">
        <v>45168</v>
      </c>
      <c r="D370" s="1041" t="s">
        <v>579</v>
      </c>
      <c r="E370" s="401" t="s">
        <v>1291</v>
      </c>
      <c r="F370" s="402">
        <v>586</v>
      </c>
      <c r="G370" s="175">
        <v>289</v>
      </c>
      <c r="H370" s="438"/>
      <c r="I370" s="175">
        <f t="shared" si="109"/>
        <v>0</v>
      </c>
      <c r="J370" s="175">
        <f t="shared" si="104"/>
        <v>0</v>
      </c>
      <c r="K370" s="175">
        <f t="shared" si="107"/>
        <v>0</v>
      </c>
      <c r="L370" s="175">
        <f t="shared" si="107"/>
        <v>0</v>
      </c>
      <c r="M370" s="403">
        <f t="shared" si="107"/>
        <v>0</v>
      </c>
      <c r="N370" s="403">
        <f t="shared" si="105"/>
        <v>0</v>
      </c>
      <c r="O370" s="403">
        <f t="shared" si="105"/>
        <v>0</v>
      </c>
      <c r="P370" s="403">
        <f t="shared" si="110"/>
        <v>289</v>
      </c>
      <c r="Q370" s="403">
        <f t="shared" si="103"/>
        <v>0</v>
      </c>
      <c r="R370" s="992">
        <f t="shared" si="106"/>
        <v>0</v>
      </c>
      <c r="S370" s="992">
        <f t="shared" si="106"/>
        <v>0</v>
      </c>
      <c r="T370" s="992">
        <f t="shared" si="108"/>
        <v>0</v>
      </c>
      <c r="U370" s="404">
        <f t="shared" si="108"/>
        <v>0</v>
      </c>
    </row>
    <row r="371" spans="2:21">
      <c r="B371" s="957">
        <v>353</v>
      </c>
      <c r="C371" s="1043">
        <v>45244</v>
      </c>
      <c r="D371" s="1041" t="s">
        <v>579</v>
      </c>
      <c r="E371" s="401" t="s">
        <v>1624</v>
      </c>
      <c r="F371" s="402">
        <v>586</v>
      </c>
      <c r="G371" s="175">
        <v>3900</v>
      </c>
      <c r="H371" s="438"/>
      <c r="I371" s="175">
        <f t="shared" si="109"/>
        <v>0</v>
      </c>
      <c r="J371" s="175">
        <f t="shared" si="104"/>
        <v>0</v>
      </c>
      <c r="K371" s="175">
        <f t="shared" si="107"/>
        <v>0</v>
      </c>
      <c r="L371" s="175">
        <f t="shared" si="107"/>
        <v>0</v>
      </c>
      <c r="M371" s="403">
        <f t="shared" si="107"/>
        <v>0</v>
      </c>
      <c r="N371" s="403">
        <f t="shared" si="105"/>
        <v>0</v>
      </c>
      <c r="O371" s="403">
        <f t="shared" si="105"/>
        <v>0</v>
      </c>
      <c r="P371" s="403">
        <f t="shared" si="110"/>
        <v>3900</v>
      </c>
      <c r="Q371" s="403">
        <f t="shared" si="103"/>
        <v>0</v>
      </c>
      <c r="R371" s="992">
        <f t="shared" si="106"/>
        <v>0</v>
      </c>
      <c r="S371" s="992">
        <f t="shared" si="106"/>
        <v>0</v>
      </c>
      <c r="T371" s="992">
        <f t="shared" si="108"/>
        <v>0</v>
      </c>
      <c r="U371" s="404">
        <f t="shared" si="108"/>
        <v>0</v>
      </c>
    </row>
    <row r="372" spans="2:21">
      <c r="B372" s="957">
        <v>350</v>
      </c>
      <c r="C372" s="1043">
        <v>45243</v>
      </c>
      <c r="D372" s="1041" t="s">
        <v>579</v>
      </c>
      <c r="E372" s="401" t="s">
        <v>1616</v>
      </c>
      <c r="F372" s="402">
        <v>586</v>
      </c>
      <c r="G372" s="175">
        <v>289</v>
      </c>
      <c r="H372" s="438"/>
      <c r="I372" s="175">
        <f t="shared" si="109"/>
        <v>0</v>
      </c>
      <c r="J372" s="175">
        <f t="shared" si="104"/>
        <v>0</v>
      </c>
      <c r="K372" s="175">
        <f t="shared" si="107"/>
        <v>0</v>
      </c>
      <c r="L372" s="175">
        <f t="shared" si="107"/>
        <v>0</v>
      </c>
      <c r="M372" s="403">
        <f t="shared" si="107"/>
        <v>0</v>
      </c>
      <c r="N372" s="403">
        <f t="shared" si="105"/>
        <v>0</v>
      </c>
      <c r="O372" s="403">
        <f t="shared" si="105"/>
        <v>0</v>
      </c>
      <c r="P372" s="403">
        <f t="shared" si="110"/>
        <v>289</v>
      </c>
      <c r="Q372" s="403">
        <f t="shared" si="103"/>
        <v>0</v>
      </c>
      <c r="R372" s="992">
        <f t="shared" si="106"/>
        <v>0</v>
      </c>
      <c r="S372" s="992">
        <f t="shared" si="106"/>
        <v>0</v>
      </c>
      <c r="T372" s="992">
        <f t="shared" si="108"/>
        <v>0</v>
      </c>
      <c r="U372" s="404">
        <f t="shared" si="108"/>
        <v>0</v>
      </c>
    </row>
    <row r="373" spans="2:21">
      <c r="B373" s="957">
        <v>277</v>
      </c>
      <c r="C373" s="1043">
        <v>45195</v>
      </c>
      <c r="D373" s="1041" t="s">
        <v>579</v>
      </c>
      <c r="E373" s="401" t="s">
        <v>1381</v>
      </c>
      <c r="F373" s="402">
        <v>586</v>
      </c>
      <c r="G373" s="175">
        <v>2700</v>
      </c>
      <c r="H373" s="438"/>
      <c r="I373" s="175">
        <f t="shared" si="109"/>
        <v>0</v>
      </c>
      <c r="J373" s="175">
        <f t="shared" si="104"/>
        <v>0</v>
      </c>
      <c r="K373" s="175">
        <f t="shared" si="107"/>
        <v>0</v>
      </c>
      <c r="L373" s="175">
        <f t="shared" si="107"/>
        <v>0</v>
      </c>
      <c r="M373" s="403">
        <f t="shared" si="107"/>
        <v>0</v>
      </c>
      <c r="N373" s="403">
        <f t="shared" si="105"/>
        <v>0</v>
      </c>
      <c r="O373" s="403">
        <f t="shared" si="105"/>
        <v>0</v>
      </c>
      <c r="P373" s="403">
        <f t="shared" si="110"/>
        <v>2700</v>
      </c>
      <c r="Q373" s="403">
        <f t="shared" si="103"/>
        <v>0</v>
      </c>
      <c r="R373" s="992">
        <f t="shared" si="106"/>
        <v>0</v>
      </c>
      <c r="S373" s="992">
        <f t="shared" si="106"/>
        <v>0</v>
      </c>
      <c r="T373" s="992">
        <f t="shared" si="108"/>
        <v>0</v>
      </c>
      <c r="U373" s="404">
        <f t="shared" si="108"/>
        <v>0</v>
      </c>
    </row>
    <row r="374" spans="2:21">
      <c r="B374" s="957">
        <v>171</v>
      </c>
      <c r="C374" s="1043">
        <v>45106</v>
      </c>
      <c r="D374" s="1041" t="s">
        <v>573</v>
      </c>
      <c r="E374" s="401" t="s">
        <v>1094</v>
      </c>
      <c r="F374" s="402">
        <v>92</v>
      </c>
      <c r="G374" s="175">
        <v>390</v>
      </c>
      <c r="H374" s="438"/>
      <c r="I374" s="175">
        <f t="shared" si="109"/>
        <v>0</v>
      </c>
      <c r="J374" s="175">
        <f t="shared" si="104"/>
        <v>0</v>
      </c>
      <c r="K374" s="175">
        <f t="shared" si="107"/>
        <v>390</v>
      </c>
      <c r="L374" s="175">
        <f t="shared" si="107"/>
        <v>0</v>
      </c>
      <c r="M374" s="403">
        <f t="shared" si="107"/>
        <v>0</v>
      </c>
      <c r="N374" s="403">
        <f t="shared" si="105"/>
        <v>0</v>
      </c>
      <c r="O374" s="403">
        <f t="shared" si="105"/>
        <v>0</v>
      </c>
      <c r="P374" s="403">
        <f t="shared" si="110"/>
        <v>0</v>
      </c>
      <c r="Q374" s="403">
        <f t="shared" si="103"/>
        <v>0</v>
      </c>
      <c r="R374" s="992">
        <f t="shared" si="106"/>
        <v>0</v>
      </c>
      <c r="S374" s="992">
        <f t="shared" si="106"/>
        <v>0</v>
      </c>
      <c r="T374" s="992">
        <f t="shared" si="108"/>
        <v>0</v>
      </c>
      <c r="U374" s="404">
        <f t="shared" si="108"/>
        <v>0</v>
      </c>
    </row>
    <row r="375" spans="2:21">
      <c r="B375" s="957">
        <v>368</v>
      </c>
      <c r="C375" s="1043">
        <v>45257</v>
      </c>
      <c r="D375" s="1041" t="s">
        <v>579</v>
      </c>
      <c r="E375" s="401" t="s">
        <v>1678</v>
      </c>
      <c r="F375" s="402">
        <v>586</v>
      </c>
      <c r="G375" s="175">
        <v>4100</v>
      </c>
      <c r="H375" s="438"/>
      <c r="I375" s="175">
        <f t="shared" si="109"/>
        <v>0</v>
      </c>
      <c r="J375" s="175">
        <f t="shared" si="104"/>
        <v>0</v>
      </c>
      <c r="K375" s="175">
        <f t="shared" si="107"/>
        <v>0</v>
      </c>
      <c r="L375" s="175">
        <f t="shared" si="107"/>
        <v>0</v>
      </c>
      <c r="M375" s="403">
        <f t="shared" si="107"/>
        <v>0</v>
      </c>
      <c r="N375" s="403">
        <f t="shared" si="105"/>
        <v>0</v>
      </c>
      <c r="O375" s="403">
        <f t="shared" si="105"/>
        <v>0</v>
      </c>
      <c r="P375" s="403">
        <f t="shared" si="110"/>
        <v>4100</v>
      </c>
      <c r="Q375" s="403">
        <f t="shared" si="103"/>
        <v>0</v>
      </c>
      <c r="R375" s="992">
        <f t="shared" si="106"/>
        <v>0</v>
      </c>
      <c r="S375" s="992">
        <f t="shared" si="106"/>
        <v>0</v>
      </c>
      <c r="T375" s="992">
        <f t="shared" si="108"/>
        <v>0</v>
      </c>
      <c r="U375" s="404">
        <f t="shared" si="108"/>
        <v>0</v>
      </c>
    </row>
    <row r="376" spans="2:21">
      <c r="B376" s="957">
        <v>367</v>
      </c>
      <c r="C376" s="1043">
        <v>45257</v>
      </c>
      <c r="D376" s="1041" t="s">
        <v>575</v>
      </c>
      <c r="E376" s="401" t="s">
        <v>1679</v>
      </c>
      <c r="F376" s="402">
        <v>586</v>
      </c>
      <c r="G376" s="175">
        <v>289</v>
      </c>
      <c r="H376" s="438"/>
      <c r="I376" s="175">
        <f t="shared" si="109"/>
        <v>0</v>
      </c>
      <c r="J376" s="175">
        <f t="shared" si="104"/>
        <v>0</v>
      </c>
      <c r="K376" s="175">
        <f t="shared" si="107"/>
        <v>0</v>
      </c>
      <c r="L376" s="175">
        <f t="shared" si="107"/>
        <v>0</v>
      </c>
      <c r="M376" s="403">
        <f t="shared" si="107"/>
        <v>0</v>
      </c>
      <c r="N376" s="403">
        <f t="shared" si="105"/>
        <v>0</v>
      </c>
      <c r="O376" s="403">
        <f t="shared" si="105"/>
        <v>0</v>
      </c>
      <c r="P376" s="403">
        <f t="shared" si="110"/>
        <v>289</v>
      </c>
      <c r="Q376" s="403">
        <f t="shared" si="103"/>
        <v>0</v>
      </c>
      <c r="R376" s="992">
        <f t="shared" si="106"/>
        <v>0</v>
      </c>
      <c r="S376" s="992">
        <f t="shared" si="106"/>
        <v>0</v>
      </c>
      <c r="T376" s="992">
        <f t="shared" si="108"/>
        <v>0</v>
      </c>
      <c r="U376" s="404">
        <f t="shared" si="108"/>
        <v>0</v>
      </c>
    </row>
    <row r="377" spans="2:21">
      <c r="B377" s="957">
        <v>180</v>
      </c>
      <c r="C377" s="1043">
        <v>45118</v>
      </c>
      <c r="D377" s="1041" t="s">
        <v>579</v>
      </c>
      <c r="E377" s="401" t="s">
        <v>1111</v>
      </c>
      <c r="F377" s="402">
        <v>586</v>
      </c>
      <c r="G377" s="175">
        <v>1400</v>
      </c>
      <c r="H377" s="438"/>
      <c r="I377" s="175">
        <f t="shared" si="109"/>
        <v>0</v>
      </c>
      <c r="J377" s="175">
        <f t="shared" si="104"/>
        <v>0</v>
      </c>
      <c r="K377" s="175">
        <f t="shared" si="107"/>
        <v>0</v>
      </c>
      <c r="L377" s="175">
        <f t="shared" si="107"/>
        <v>0</v>
      </c>
      <c r="M377" s="403">
        <f t="shared" si="107"/>
        <v>0</v>
      </c>
      <c r="N377" s="403">
        <f t="shared" si="105"/>
        <v>0</v>
      </c>
      <c r="O377" s="403">
        <f t="shared" si="105"/>
        <v>0</v>
      </c>
      <c r="P377" s="403">
        <f t="shared" si="110"/>
        <v>1400</v>
      </c>
      <c r="Q377" s="403">
        <f t="shared" si="103"/>
        <v>0</v>
      </c>
      <c r="R377" s="992">
        <f t="shared" si="106"/>
        <v>0</v>
      </c>
      <c r="S377" s="992">
        <f t="shared" si="106"/>
        <v>0</v>
      </c>
      <c r="T377" s="992">
        <f t="shared" si="108"/>
        <v>0</v>
      </c>
      <c r="U377" s="404">
        <f t="shared" si="108"/>
        <v>0</v>
      </c>
    </row>
    <row r="378" spans="2:21">
      <c r="B378" s="957">
        <v>244</v>
      </c>
      <c r="C378" s="1043">
        <v>45169</v>
      </c>
      <c r="D378" s="1041" t="s">
        <v>579</v>
      </c>
      <c r="E378" s="401" t="s">
        <v>1294</v>
      </c>
      <c r="F378" s="402">
        <v>586</v>
      </c>
      <c r="G378" s="175">
        <v>289</v>
      </c>
      <c r="H378" s="438"/>
      <c r="I378" s="175">
        <f t="shared" si="109"/>
        <v>0</v>
      </c>
      <c r="J378" s="175">
        <f t="shared" si="104"/>
        <v>0</v>
      </c>
      <c r="K378" s="175">
        <f t="shared" si="107"/>
        <v>0</v>
      </c>
      <c r="L378" s="175">
        <f t="shared" si="107"/>
        <v>0</v>
      </c>
      <c r="M378" s="403">
        <f t="shared" si="107"/>
        <v>0</v>
      </c>
      <c r="N378" s="403">
        <f t="shared" si="105"/>
        <v>0</v>
      </c>
      <c r="O378" s="403">
        <f t="shared" si="105"/>
        <v>0</v>
      </c>
      <c r="P378" s="403">
        <f t="shared" si="110"/>
        <v>289</v>
      </c>
      <c r="Q378" s="403">
        <f t="shared" si="103"/>
        <v>0</v>
      </c>
      <c r="R378" s="992">
        <f t="shared" si="106"/>
        <v>0</v>
      </c>
      <c r="S378" s="992">
        <f t="shared" si="106"/>
        <v>0</v>
      </c>
      <c r="T378" s="992">
        <f t="shared" si="108"/>
        <v>0</v>
      </c>
      <c r="U378" s="404">
        <f t="shared" si="108"/>
        <v>0</v>
      </c>
    </row>
    <row r="379" spans="2:21">
      <c r="B379" s="957">
        <v>85</v>
      </c>
      <c r="C379" s="1043">
        <v>45006</v>
      </c>
      <c r="D379" s="1041" t="s">
        <v>575</v>
      </c>
      <c r="E379" s="401" t="s">
        <v>816</v>
      </c>
      <c r="F379" s="402">
        <v>92</v>
      </c>
      <c r="G379" s="175">
        <v>75</v>
      </c>
      <c r="H379" s="438"/>
      <c r="I379" s="175">
        <f t="shared" si="109"/>
        <v>0</v>
      </c>
      <c r="J379" s="175">
        <f t="shared" si="104"/>
        <v>0</v>
      </c>
      <c r="K379" s="175">
        <f t="shared" si="107"/>
        <v>75</v>
      </c>
      <c r="L379" s="175">
        <f t="shared" si="107"/>
        <v>0</v>
      </c>
      <c r="M379" s="403">
        <f t="shared" si="107"/>
        <v>0</v>
      </c>
      <c r="N379" s="403">
        <f t="shared" si="105"/>
        <v>0</v>
      </c>
      <c r="O379" s="403">
        <f t="shared" si="105"/>
        <v>0</v>
      </c>
      <c r="P379" s="403">
        <f t="shared" si="110"/>
        <v>0</v>
      </c>
      <c r="Q379" s="403">
        <f t="shared" si="103"/>
        <v>0</v>
      </c>
      <c r="R379" s="992">
        <f t="shared" si="106"/>
        <v>0</v>
      </c>
      <c r="S379" s="992">
        <f t="shared" si="106"/>
        <v>0</v>
      </c>
      <c r="T379" s="992">
        <f t="shared" si="108"/>
        <v>0</v>
      </c>
      <c r="U379" s="404">
        <f t="shared" si="108"/>
        <v>0</v>
      </c>
    </row>
    <row r="380" spans="2:21">
      <c r="B380" s="957">
        <v>371</v>
      </c>
      <c r="C380" s="1043">
        <v>45260</v>
      </c>
      <c r="D380" s="1041" t="s">
        <v>579</v>
      </c>
      <c r="E380" s="401" t="s">
        <v>1694</v>
      </c>
      <c r="F380" s="402">
        <v>586</v>
      </c>
      <c r="G380" s="175">
        <v>300</v>
      </c>
      <c r="H380" s="438"/>
      <c r="I380" s="175">
        <f t="shared" ref="I380:I381" si="111">IF(I$7-$F380=0,$G380,0)</f>
        <v>0</v>
      </c>
      <c r="J380" s="175">
        <f t="shared" si="104"/>
        <v>0</v>
      </c>
      <c r="K380" s="175">
        <f t="shared" ref="K380:M381" si="112">IF(K$7-$F380=0,$G380,0)</f>
        <v>0</v>
      </c>
      <c r="L380" s="175">
        <f t="shared" si="112"/>
        <v>0</v>
      </c>
      <c r="M380" s="403">
        <f t="shared" si="112"/>
        <v>0</v>
      </c>
      <c r="N380" s="403">
        <f t="shared" si="105"/>
        <v>0</v>
      </c>
      <c r="O380" s="403">
        <f t="shared" si="105"/>
        <v>0</v>
      </c>
      <c r="P380" s="403">
        <f t="shared" ref="P380:P381" si="113">IF(P$7-$F380=0,$G380,0)</f>
        <v>300</v>
      </c>
      <c r="Q380" s="403">
        <f t="shared" ref="Q380:U381" si="114">IF(Q$7-$F380=0,$G380,0)</f>
        <v>0</v>
      </c>
      <c r="R380" s="992">
        <f t="shared" si="106"/>
        <v>0</v>
      </c>
      <c r="S380" s="992">
        <f t="shared" si="106"/>
        <v>0</v>
      </c>
      <c r="T380" s="992">
        <f t="shared" si="114"/>
        <v>0</v>
      </c>
      <c r="U380" s="404">
        <f t="shared" si="114"/>
        <v>0</v>
      </c>
    </row>
    <row r="381" spans="2:21">
      <c r="B381" s="957">
        <v>172</v>
      </c>
      <c r="C381" s="1043">
        <v>45107</v>
      </c>
      <c r="D381" s="1041" t="s">
        <v>579</v>
      </c>
      <c r="E381" s="401" t="s">
        <v>1087</v>
      </c>
      <c r="F381" s="402">
        <v>586</v>
      </c>
      <c r="G381" s="175">
        <v>3011</v>
      </c>
      <c r="H381" s="438"/>
      <c r="I381" s="175">
        <f t="shared" si="111"/>
        <v>0</v>
      </c>
      <c r="J381" s="175">
        <f t="shared" si="104"/>
        <v>0</v>
      </c>
      <c r="K381" s="175">
        <f t="shared" si="112"/>
        <v>0</v>
      </c>
      <c r="L381" s="175">
        <f t="shared" si="112"/>
        <v>0</v>
      </c>
      <c r="M381" s="403">
        <f t="shared" si="112"/>
        <v>0</v>
      </c>
      <c r="N381" s="403">
        <f t="shared" si="105"/>
        <v>0</v>
      </c>
      <c r="O381" s="403">
        <f t="shared" si="105"/>
        <v>0</v>
      </c>
      <c r="P381" s="403">
        <f t="shared" si="113"/>
        <v>3011</v>
      </c>
      <c r="Q381" s="403">
        <f t="shared" si="114"/>
        <v>0</v>
      </c>
      <c r="R381" s="992">
        <f t="shared" si="106"/>
        <v>0</v>
      </c>
      <c r="S381" s="992">
        <f t="shared" si="106"/>
        <v>0</v>
      </c>
      <c r="T381" s="992">
        <f t="shared" si="114"/>
        <v>0</v>
      </c>
      <c r="U381" s="404">
        <f t="shared" si="114"/>
        <v>0</v>
      </c>
    </row>
    <row r="382" spans="2:21">
      <c r="B382" s="803"/>
      <c r="C382" s="802"/>
      <c r="D382" s="400"/>
      <c r="E382" s="401"/>
      <c r="F382" s="402"/>
      <c r="G382" s="403"/>
      <c r="H382" s="438"/>
      <c r="I382" s="175">
        <f t="shared" ref="I382:U382" si="115">IF(I$7-$F382=0,$G382,0)</f>
        <v>0</v>
      </c>
      <c r="J382" s="175">
        <f t="shared" si="104"/>
        <v>0</v>
      </c>
      <c r="K382" s="175">
        <f t="shared" si="115"/>
        <v>0</v>
      </c>
      <c r="L382" s="175">
        <f t="shared" si="115"/>
        <v>0</v>
      </c>
      <c r="M382" s="403">
        <f t="shared" si="115"/>
        <v>0</v>
      </c>
      <c r="N382" s="403">
        <f t="shared" si="105"/>
        <v>0</v>
      </c>
      <c r="O382" s="403">
        <f t="shared" si="105"/>
        <v>0</v>
      </c>
      <c r="P382" s="403">
        <f t="shared" si="115"/>
        <v>0</v>
      </c>
      <c r="Q382" s="403">
        <f t="shared" si="115"/>
        <v>0</v>
      </c>
      <c r="R382" s="992">
        <f t="shared" si="106"/>
        <v>0</v>
      </c>
      <c r="S382" s="992">
        <f t="shared" si="106"/>
        <v>0</v>
      </c>
      <c r="T382" s="992">
        <f t="shared" ref="T382" si="116">IF(T$7-$F382=0,$G382,0)</f>
        <v>0</v>
      </c>
      <c r="U382" s="404">
        <f t="shared" si="115"/>
        <v>0</v>
      </c>
    </row>
    <row r="383" spans="2:21">
      <c r="B383" s="803"/>
      <c r="C383" s="186"/>
      <c r="D383" s="405"/>
      <c r="E383" s="186"/>
      <c r="F383" s="406"/>
      <c r="G383" s="186"/>
      <c r="H383" s="439"/>
      <c r="I383" s="186"/>
      <c r="J383" s="186"/>
      <c r="K383" s="186"/>
      <c r="L383" s="186"/>
      <c r="M383" s="186"/>
      <c r="N383" s="408"/>
      <c r="O383" s="408"/>
      <c r="P383" s="408"/>
      <c r="Q383" s="408"/>
      <c r="R383" s="408"/>
      <c r="S383" s="408"/>
      <c r="T383" s="408"/>
      <c r="U383" s="123"/>
    </row>
    <row r="384" spans="2:21" ht="16.149999999999999" thickBot="1">
      <c r="B384" s="187" t="s">
        <v>3382</v>
      </c>
      <c r="C384" s="1647"/>
      <c r="D384" s="1647"/>
      <c r="E384" s="1648"/>
      <c r="F384" s="409">
        <f>SUM(I384:U384)-G384</f>
        <v>0</v>
      </c>
      <c r="G384" s="934">
        <f>SUM(G8:G383)</f>
        <v>598113.09000000008</v>
      </c>
      <c r="H384" s="439"/>
      <c r="I384" s="935">
        <f t="shared" ref="I384:U384" si="117">SUM(I9:I383)</f>
        <v>1406</v>
      </c>
      <c r="J384" s="935">
        <f t="shared" si="117"/>
        <v>1005.18</v>
      </c>
      <c r="K384" s="169">
        <f t="shared" si="117"/>
        <v>5859.05</v>
      </c>
      <c r="L384" s="169">
        <f t="shared" si="117"/>
        <v>5131.5600000000004</v>
      </c>
      <c r="M384" s="169">
        <f t="shared" si="117"/>
        <v>37.729999999999997</v>
      </c>
      <c r="N384" s="169">
        <f t="shared" si="117"/>
        <v>34.200000000000003</v>
      </c>
      <c r="O384" s="169">
        <f t="shared" si="117"/>
        <v>8</v>
      </c>
      <c r="P384" s="169">
        <f t="shared" si="117"/>
        <v>558116.80000000005</v>
      </c>
      <c r="Q384" s="169">
        <f t="shared" si="117"/>
        <v>2000</v>
      </c>
      <c r="R384" s="169">
        <f t="shared" si="117"/>
        <v>15746</v>
      </c>
      <c r="S384" s="169">
        <f t="shared" si="117"/>
        <v>7000</v>
      </c>
      <c r="T384" s="169">
        <f t="shared" si="117"/>
        <v>643.80999999999995</v>
      </c>
      <c r="U384" s="936">
        <f t="shared" si="117"/>
        <v>1124.76</v>
      </c>
    </row>
    <row r="385" spans="7:16" ht="16.149999999999999" thickTop="1"/>
    <row r="386" spans="7:16">
      <c r="G386" s="12">
        <f>SUBTOTAL(9,G10:G381)</f>
        <v>598113.09000000008</v>
      </c>
      <c r="H386" s="419"/>
      <c r="K386" s="419"/>
      <c r="P386" s="529">
        <f>Q384</f>
        <v>2000</v>
      </c>
    </row>
    <row r="387" spans="7:16" ht="16.149999999999999" thickBot="1">
      <c r="H387" s="419"/>
      <c r="I387" s="419"/>
      <c r="J387" s="419"/>
      <c r="K387" s="419"/>
      <c r="P387" s="984">
        <f>SUBTOTAL(9,P384:P386)</f>
        <v>560116.80000000005</v>
      </c>
    </row>
    <row r="388" spans="7:16" ht="16.149999999999999" thickTop="1">
      <c r="H388" s="419"/>
      <c r="I388" s="419"/>
      <c r="J388" s="419"/>
      <c r="K388" s="419"/>
      <c r="P388" s="130"/>
    </row>
    <row r="389" spans="7:16">
      <c r="H389" s="419"/>
    </row>
  </sheetData>
  <sheetProtection formatCells="0" formatColumns="0" formatRows="0" insertColumns="0" insertRows="0" insertHyperlinks="0" deleteColumns="0" deleteRows="0" sort="0" autoFilter="0" pivotTables="0"/>
  <autoFilter ref="B8:U382" xr:uid="{00000000-0001-0000-2000-000000000000}"/>
  <sortState xmlns:xlrd2="http://schemas.microsoft.com/office/spreadsheetml/2017/richdata2" ref="B39:U379">
    <sortCondition ref="E39:E379"/>
  </sortState>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J1337"/>
  <sheetViews>
    <sheetView showGridLines="0" zoomScaleNormal="100" workbookViewId="0">
      <pane xSplit="8" ySplit="8" topLeftCell="Y9" activePane="bottomRight" state="frozen"/>
      <selection pane="bottomRight" activeCell="AB1324" sqref="AB1324"/>
      <selection pane="bottomLeft" activeCell="A9" sqref="A9"/>
      <selection pane="topRight" activeCell="I1" sqref="I1"/>
    </sheetView>
  </sheetViews>
  <sheetFormatPr defaultColWidth="9.140625" defaultRowHeight="15.6"/>
  <cols>
    <col min="1" max="1" width="4.5703125" style="12" customWidth="1"/>
    <col min="2" max="3" width="12.5703125" style="12" customWidth="1"/>
    <col min="4" max="4" width="12" style="12" customWidth="1"/>
    <col min="5" max="5" width="43.140625" style="12" customWidth="1"/>
    <col min="6" max="6" width="12.7109375" style="164" bestFit="1" customWidth="1"/>
    <col min="7" max="7" width="14.42578125" style="12" bestFit="1" customWidth="1"/>
    <col min="8" max="8" width="11.7109375" style="12" customWidth="1"/>
    <col min="9" max="11" width="12.7109375" style="12" customWidth="1"/>
    <col min="12" max="12" width="12.7109375" style="12" hidden="1" customWidth="1"/>
    <col min="13" max="34" width="12.7109375" style="12" customWidth="1"/>
    <col min="35" max="35" width="12.7109375" style="12" hidden="1" customWidth="1"/>
    <col min="36" max="16384" width="9.140625" style="12"/>
  </cols>
  <sheetData>
    <row r="1" spans="1:36" ht="15.75" customHeight="1">
      <c r="A1" s="387"/>
      <c r="F1" s="12"/>
      <c r="L1" s="90"/>
    </row>
    <row r="2" spans="1:36" s="23" customFormat="1" ht="15" customHeight="1">
      <c r="A2" s="946"/>
      <c r="B2" s="17" t="s">
        <v>14</v>
      </c>
      <c r="C2" s="26" t="str">
        <f>Index!C2</f>
        <v>Forest Car Company Ltd</v>
      </c>
      <c r="D2" s="26"/>
      <c r="E2" s="115" t="s">
        <v>15</v>
      </c>
      <c r="F2" s="17" t="str">
        <f>Index!H2</f>
        <v>Aratee</v>
      </c>
      <c r="G2" s="17"/>
      <c r="H2" s="115" t="s">
        <v>9</v>
      </c>
      <c r="I2" s="18">
        <f>Index!J2</f>
        <v>45343</v>
      </c>
      <c r="J2" s="18"/>
      <c r="K2" s="18"/>
      <c r="L2" s="947"/>
      <c r="M2" s="390"/>
      <c r="N2" s="946"/>
      <c r="O2" s="946"/>
      <c r="P2" s="946"/>
      <c r="Q2" s="946"/>
      <c r="R2" s="946"/>
      <c r="S2" s="946"/>
      <c r="T2" s="946"/>
      <c r="U2" s="946"/>
      <c r="V2" s="946"/>
      <c r="W2" s="946"/>
      <c r="X2" s="946"/>
      <c r="Y2" s="946"/>
      <c r="Z2" s="946"/>
      <c r="AA2" s="946"/>
      <c r="AB2" s="946"/>
      <c r="AC2" s="946"/>
      <c r="AD2" s="946"/>
      <c r="AE2" s="946"/>
      <c r="AF2" s="946"/>
      <c r="AG2" s="946"/>
      <c r="AH2" s="946"/>
      <c r="AI2" s="946"/>
      <c r="AJ2" s="946"/>
    </row>
    <row r="3" spans="1:36" s="23" customFormat="1" ht="15" customHeight="1">
      <c r="A3" s="946"/>
      <c r="B3" s="17" t="s">
        <v>16</v>
      </c>
      <c r="C3" s="18">
        <f>Index!C3</f>
        <v>45260</v>
      </c>
      <c r="D3" s="18"/>
      <c r="E3" s="115" t="s">
        <v>17</v>
      </c>
      <c r="F3" s="17" t="str">
        <f>Index!H3</f>
        <v>Mitesh</v>
      </c>
      <c r="G3" s="17"/>
      <c r="H3" s="115" t="s">
        <v>9</v>
      </c>
      <c r="I3" s="18">
        <f>Index!J3</f>
        <v>45352</v>
      </c>
      <c r="J3" s="18"/>
      <c r="K3" s="18"/>
      <c r="L3" s="947"/>
      <c r="M3" s="946"/>
      <c r="N3" s="946"/>
      <c r="O3" s="946"/>
      <c r="P3" s="946"/>
      <c r="Q3" s="946"/>
      <c r="R3" s="946"/>
      <c r="S3" s="946"/>
      <c r="T3" s="946"/>
      <c r="U3" s="946"/>
      <c r="V3" s="946"/>
      <c r="W3" s="946"/>
      <c r="X3" s="946"/>
      <c r="Y3" s="946"/>
      <c r="Z3" s="946"/>
      <c r="AA3" s="946"/>
      <c r="AB3" s="946"/>
      <c r="AC3" s="946"/>
      <c r="AD3" s="946"/>
      <c r="AE3" s="946"/>
      <c r="AF3" s="946"/>
      <c r="AG3" s="946"/>
      <c r="AH3" s="946"/>
      <c r="AI3" s="946"/>
      <c r="AJ3" s="946"/>
    </row>
    <row r="4" spans="1:36" ht="15" customHeight="1">
      <c r="B4" s="4"/>
      <c r="C4" s="4"/>
      <c r="D4" s="4"/>
      <c r="E4" s="4"/>
      <c r="F4" s="4"/>
      <c r="G4" s="4"/>
      <c r="H4" s="4"/>
      <c r="I4" s="29"/>
      <c r="J4" s="29"/>
      <c r="L4" s="1002"/>
    </row>
    <row r="5" spans="1:36" ht="13.7" customHeight="1">
      <c r="B5" s="5" t="s">
        <v>3383</v>
      </c>
      <c r="C5" s="5"/>
      <c r="D5" s="4"/>
      <c r="E5" s="4"/>
      <c r="F5" s="4"/>
      <c r="G5" s="4"/>
      <c r="H5" s="4"/>
      <c r="I5" s="4"/>
      <c r="J5" s="4"/>
      <c r="L5" s="90"/>
    </row>
    <row r="6" spans="1:36" ht="14.25" customHeight="1" thickBot="1">
      <c r="B6" s="130"/>
      <c r="C6" s="130"/>
      <c r="D6" s="4"/>
      <c r="E6" s="4"/>
      <c r="F6" s="4"/>
      <c r="G6" s="4"/>
      <c r="H6" s="4"/>
      <c r="I6" s="4"/>
      <c r="J6" s="4"/>
      <c r="L6" s="90"/>
      <c r="N6" s="145">
        <f>N1333-'C3-1-R - BR -1'!L384</f>
        <v>0</v>
      </c>
      <c r="AF6" s="145">
        <f>AF1333-'PDB Expense'!V1316</f>
        <v>0</v>
      </c>
      <c r="AG6" s="145">
        <f>AG1333-'PDB Expense'!W1316</f>
        <v>0</v>
      </c>
    </row>
    <row r="7" spans="1:36" ht="14.25" customHeight="1" thickBot="1">
      <c r="E7" s="4"/>
      <c r="F7" s="4"/>
      <c r="G7" s="4"/>
      <c r="H7" s="4"/>
      <c r="I7" s="392">
        <v>1</v>
      </c>
      <c r="J7" s="392">
        <v>27</v>
      </c>
      <c r="K7" s="393">
        <v>54</v>
      </c>
      <c r="L7" s="393">
        <v>230</v>
      </c>
      <c r="M7" s="394">
        <v>232</v>
      </c>
      <c r="N7" s="395">
        <v>235</v>
      </c>
      <c r="O7" s="395">
        <v>261</v>
      </c>
      <c r="P7" s="395">
        <v>264</v>
      </c>
      <c r="Q7" s="395">
        <v>265</v>
      </c>
      <c r="R7" s="395">
        <v>266</v>
      </c>
      <c r="S7" s="395">
        <v>267</v>
      </c>
      <c r="T7" s="395">
        <v>272</v>
      </c>
      <c r="U7" s="395">
        <v>274</v>
      </c>
      <c r="V7" s="395">
        <v>279</v>
      </c>
      <c r="W7" s="395">
        <v>280</v>
      </c>
      <c r="X7" s="395">
        <v>290</v>
      </c>
      <c r="Y7" s="395">
        <v>378</v>
      </c>
      <c r="Z7" s="395">
        <v>586</v>
      </c>
      <c r="AA7" s="395">
        <v>586.29999999999995</v>
      </c>
      <c r="AB7" s="395">
        <v>668</v>
      </c>
      <c r="AC7" s="395">
        <v>693</v>
      </c>
      <c r="AD7" s="395">
        <v>727</v>
      </c>
      <c r="AE7" s="395">
        <v>735</v>
      </c>
      <c r="AF7" s="395">
        <v>737</v>
      </c>
      <c r="AG7" s="395">
        <v>737.2</v>
      </c>
      <c r="AH7" s="395">
        <v>738</v>
      </c>
      <c r="AI7" s="395">
        <v>0</v>
      </c>
    </row>
    <row r="8" spans="1:36" s="396" customFormat="1" ht="63" thickBot="1">
      <c r="B8" s="436" t="s">
        <v>1751</v>
      </c>
      <c r="C8" s="801" t="s">
        <v>109</v>
      </c>
      <c r="D8" s="436" t="s">
        <v>545</v>
      </c>
      <c r="E8" s="436" t="s">
        <v>2348</v>
      </c>
      <c r="F8" s="436" t="s">
        <v>3366</v>
      </c>
      <c r="G8" s="436" t="s">
        <v>1753</v>
      </c>
      <c r="H8" s="436"/>
      <c r="I8" s="436" t="s">
        <v>3367</v>
      </c>
      <c r="J8" s="436" t="s">
        <v>3384</v>
      </c>
      <c r="K8" s="436" t="s">
        <v>2138</v>
      </c>
      <c r="L8" s="436" t="s">
        <v>3385</v>
      </c>
      <c r="M8" s="436" t="s">
        <v>2185</v>
      </c>
      <c r="N8" s="436" t="s">
        <v>3368</v>
      </c>
      <c r="O8" s="436" t="s">
        <v>3386</v>
      </c>
      <c r="P8" s="436" t="s">
        <v>2196</v>
      </c>
      <c r="Q8" s="436" t="s">
        <v>2197</v>
      </c>
      <c r="R8" s="436" t="s">
        <v>2198</v>
      </c>
      <c r="S8" s="436" t="s">
        <v>2199</v>
      </c>
      <c r="T8" s="436" t="s">
        <v>3387</v>
      </c>
      <c r="U8" s="436" t="s">
        <v>2204</v>
      </c>
      <c r="V8" s="436" t="s">
        <v>2205</v>
      </c>
      <c r="W8" s="436" t="s">
        <v>3388</v>
      </c>
      <c r="X8" s="436" t="s">
        <v>2209</v>
      </c>
      <c r="Y8" s="436" t="s">
        <v>2221</v>
      </c>
      <c r="Z8" s="436" t="s">
        <v>2006</v>
      </c>
      <c r="AA8" s="436" t="s">
        <v>1712</v>
      </c>
      <c r="AB8" s="436" t="s">
        <v>2023</v>
      </c>
      <c r="AC8" s="436" t="s">
        <v>1802</v>
      </c>
      <c r="AD8" s="436" t="s">
        <v>2424</v>
      </c>
      <c r="AE8" s="436" t="s">
        <v>66</v>
      </c>
      <c r="AF8" s="436" t="s">
        <v>3389</v>
      </c>
      <c r="AG8" s="436" t="s">
        <v>1719</v>
      </c>
      <c r="AH8" s="436" t="s">
        <v>82</v>
      </c>
      <c r="AI8" s="436" t="s">
        <v>3390</v>
      </c>
    </row>
    <row r="9" spans="1:36" ht="13.7" customHeight="1">
      <c r="B9" s="183"/>
      <c r="C9" s="184"/>
      <c r="D9" s="397"/>
      <c r="E9" s="184"/>
      <c r="F9" s="184"/>
      <c r="G9" s="184"/>
      <c r="H9" s="437"/>
      <c r="I9" s="184"/>
      <c r="J9" s="184"/>
      <c r="K9" s="184"/>
      <c r="L9" s="184"/>
      <c r="M9" s="184"/>
      <c r="N9" s="184"/>
      <c r="O9" s="184"/>
      <c r="P9" s="398"/>
      <c r="Q9" s="398"/>
      <c r="R9" s="398"/>
      <c r="S9" s="398"/>
      <c r="T9" s="398"/>
      <c r="U9" s="398"/>
      <c r="V9" s="398"/>
      <c r="W9" s="398"/>
      <c r="X9" s="398"/>
      <c r="Y9" s="398"/>
      <c r="Z9" s="398"/>
      <c r="AA9" s="398"/>
      <c r="AB9" s="398"/>
      <c r="AC9" s="398"/>
      <c r="AD9" s="398"/>
      <c r="AE9" s="398"/>
      <c r="AF9" s="398"/>
      <c r="AG9" s="120"/>
      <c r="AH9" s="120"/>
      <c r="AI9" s="120"/>
    </row>
    <row r="10" spans="1:36" ht="13.7" customHeight="1">
      <c r="B10" s="957">
        <v>322</v>
      </c>
      <c r="C10" s="1040">
        <v>45021</v>
      </c>
      <c r="D10" s="1041" t="s">
        <v>577</v>
      </c>
      <c r="E10" s="1042" t="s">
        <v>866</v>
      </c>
      <c r="F10" s="402">
        <v>727</v>
      </c>
      <c r="G10" s="956">
        <v>2000</v>
      </c>
      <c r="H10" s="438"/>
      <c r="I10" s="403">
        <f t="shared" ref="I10:R25" si="0">IF(I$7-$F10=0,$G10,0)</f>
        <v>0</v>
      </c>
      <c r="J10" s="403">
        <f t="shared" si="0"/>
        <v>0</v>
      </c>
      <c r="K10" s="403">
        <f t="shared" si="0"/>
        <v>0</v>
      </c>
      <c r="L10" s="403">
        <f t="shared" si="0"/>
        <v>0</v>
      </c>
      <c r="M10" s="403">
        <f t="shared" si="0"/>
        <v>0</v>
      </c>
      <c r="N10" s="403">
        <f t="shared" si="0"/>
        <v>0</v>
      </c>
      <c r="O10" s="403">
        <f t="shared" si="0"/>
        <v>0</v>
      </c>
      <c r="P10" s="403">
        <f t="shared" si="0"/>
        <v>0</v>
      </c>
      <c r="Q10" s="403">
        <f t="shared" si="0"/>
        <v>0</v>
      </c>
      <c r="R10" s="403">
        <f t="shared" si="0"/>
        <v>0</v>
      </c>
      <c r="S10" s="403">
        <f t="shared" ref="S10:AI25" si="1">IF(S$7-$F10=0,$G10,0)</f>
        <v>0</v>
      </c>
      <c r="T10" s="403">
        <f t="shared" si="1"/>
        <v>0</v>
      </c>
      <c r="U10" s="403">
        <f t="shared" si="1"/>
        <v>0</v>
      </c>
      <c r="V10" s="403">
        <f t="shared" si="1"/>
        <v>0</v>
      </c>
      <c r="W10" s="403">
        <f t="shared" si="1"/>
        <v>0</v>
      </c>
      <c r="X10" s="403">
        <f t="shared" si="1"/>
        <v>0</v>
      </c>
      <c r="Y10" s="403">
        <f t="shared" si="1"/>
        <v>0</v>
      </c>
      <c r="Z10" s="403">
        <f t="shared" si="1"/>
        <v>0</v>
      </c>
      <c r="AA10" s="403">
        <f t="shared" si="1"/>
        <v>0</v>
      </c>
      <c r="AB10" s="403">
        <f t="shared" si="1"/>
        <v>0</v>
      </c>
      <c r="AC10" s="403">
        <f t="shared" si="1"/>
        <v>0</v>
      </c>
      <c r="AD10" s="403">
        <f t="shared" si="1"/>
        <v>2000</v>
      </c>
      <c r="AE10" s="403">
        <f t="shared" si="1"/>
        <v>0</v>
      </c>
      <c r="AF10" s="403">
        <f t="shared" si="1"/>
        <v>0</v>
      </c>
      <c r="AG10" s="142">
        <f t="shared" si="1"/>
        <v>0</v>
      </c>
      <c r="AH10" s="142">
        <f t="shared" si="1"/>
        <v>0</v>
      </c>
      <c r="AI10" s="142">
        <f t="shared" si="1"/>
        <v>0</v>
      </c>
      <c r="AJ10" s="145">
        <f>G10-SUM(I10:AI10)</f>
        <v>0</v>
      </c>
    </row>
    <row r="11" spans="1:36" ht="13.7" customHeight="1">
      <c r="B11" s="957">
        <v>114</v>
      </c>
      <c r="C11" s="1040">
        <v>44960</v>
      </c>
      <c r="D11" s="1041" t="s">
        <v>675</v>
      </c>
      <c r="E11" s="1042" t="s">
        <v>676</v>
      </c>
      <c r="F11" s="402">
        <v>668</v>
      </c>
      <c r="G11" s="956">
        <v>256.08999999999997</v>
      </c>
      <c r="H11" s="438"/>
      <c r="I11" s="403">
        <f t="shared" ref="I11:I74" si="2">IF(I$7-$F11=0,$G11,0)</f>
        <v>0</v>
      </c>
      <c r="J11" s="403">
        <f t="shared" si="0"/>
        <v>0</v>
      </c>
      <c r="K11" s="403">
        <f t="shared" ref="K11:X20" si="3">IF(K$7-$F11=0,$G11,0)</f>
        <v>0</v>
      </c>
      <c r="L11" s="403">
        <f t="shared" si="3"/>
        <v>0</v>
      </c>
      <c r="M11" s="403">
        <f t="shared" si="3"/>
        <v>0</v>
      </c>
      <c r="N11" s="403">
        <f t="shared" si="3"/>
        <v>0</v>
      </c>
      <c r="O11" s="403">
        <f t="shared" si="3"/>
        <v>0</v>
      </c>
      <c r="P11" s="403">
        <f t="shared" si="3"/>
        <v>0</v>
      </c>
      <c r="Q11" s="403">
        <f t="shared" si="3"/>
        <v>0</v>
      </c>
      <c r="R11" s="403">
        <f t="shared" si="3"/>
        <v>0</v>
      </c>
      <c r="S11" s="403">
        <f t="shared" si="3"/>
        <v>0</v>
      </c>
      <c r="T11" s="403">
        <f t="shared" si="3"/>
        <v>0</v>
      </c>
      <c r="U11" s="403">
        <f t="shared" si="3"/>
        <v>0</v>
      </c>
      <c r="V11" s="403">
        <f t="shared" si="3"/>
        <v>0</v>
      </c>
      <c r="W11" s="403">
        <f t="shared" si="3"/>
        <v>0</v>
      </c>
      <c r="X11" s="403">
        <f t="shared" si="3"/>
        <v>0</v>
      </c>
      <c r="Y11" s="403">
        <f>G11-AB11</f>
        <v>9.0000000000003411E-2</v>
      </c>
      <c r="Z11" s="403">
        <f t="shared" si="1"/>
        <v>0</v>
      </c>
      <c r="AA11" s="403">
        <f t="shared" si="1"/>
        <v>0</v>
      </c>
      <c r="AB11" s="403">
        <f>IF(AB$7-$F11=0,$G11,0)-0.09</f>
        <v>255.99999999999997</v>
      </c>
      <c r="AC11" s="403">
        <f t="shared" si="1"/>
        <v>0</v>
      </c>
      <c r="AD11" s="403">
        <f t="shared" si="1"/>
        <v>0</v>
      </c>
      <c r="AE11" s="403">
        <f t="shared" si="1"/>
        <v>0</v>
      </c>
      <c r="AF11" s="403">
        <f t="shared" ref="AF11:AG30" si="4">IF(AF$7-$F11=0,$G11,0)</f>
        <v>0</v>
      </c>
      <c r="AG11" s="404">
        <f t="shared" si="4"/>
        <v>0</v>
      </c>
      <c r="AH11" s="404">
        <f t="shared" si="1"/>
        <v>0</v>
      </c>
      <c r="AI11" s="404">
        <f t="shared" si="1"/>
        <v>0</v>
      </c>
      <c r="AJ11" s="145">
        <f t="shared" ref="AJ11:AJ74" si="5">G11-SUM(I11:AI11)</f>
        <v>0</v>
      </c>
    </row>
    <row r="12" spans="1:36" ht="13.7" customHeight="1">
      <c r="B12" s="957">
        <v>113</v>
      </c>
      <c r="C12" s="1040">
        <v>44960</v>
      </c>
      <c r="D12" s="1041" t="s">
        <v>675</v>
      </c>
      <c r="E12" s="1042" t="s">
        <v>677</v>
      </c>
      <c r="F12" s="402">
        <v>54</v>
      </c>
      <c r="G12" s="956">
        <v>368.67</v>
      </c>
      <c r="H12" s="438"/>
      <c r="I12" s="403">
        <f t="shared" si="2"/>
        <v>0</v>
      </c>
      <c r="J12" s="403">
        <f t="shared" si="0"/>
        <v>0</v>
      </c>
      <c r="K12" s="403">
        <f t="shared" si="3"/>
        <v>368.67</v>
      </c>
      <c r="L12" s="403">
        <f t="shared" si="3"/>
        <v>0</v>
      </c>
      <c r="M12" s="403">
        <f t="shared" si="3"/>
        <v>0</v>
      </c>
      <c r="N12" s="403">
        <f t="shared" si="3"/>
        <v>0</v>
      </c>
      <c r="O12" s="403">
        <f t="shared" si="3"/>
        <v>0</v>
      </c>
      <c r="P12" s="403">
        <f t="shared" si="3"/>
        <v>0</v>
      </c>
      <c r="Q12" s="403">
        <f t="shared" si="3"/>
        <v>0</v>
      </c>
      <c r="R12" s="403">
        <f t="shared" si="3"/>
        <v>0</v>
      </c>
      <c r="S12" s="403">
        <f t="shared" si="3"/>
        <v>0</v>
      </c>
      <c r="T12" s="403">
        <f t="shared" si="3"/>
        <v>0</v>
      </c>
      <c r="U12" s="403">
        <f t="shared" si="3"/>
        <v>0</v>
      </c>
      <c r="V12" s="403">
        <f t="shared" si="3"/>
        <v>0</v>
      </c>
      <c r="W12" s="403">
        <f t="shared" si="3"/>
        <v>0</v>
      </c>
      <c r="X12" s="403">
        <f t="shared" si="3"/>
        <v>0</v>
      </c>
      <c r="Y12" s="403">
        <f t="shared" si="1"/>
        <v>0</v>
      </c>
      <c r="Z12" s="403">
        <f t="shared" si="1"/>
        <v>0</v>
      </c>
      <c r="AA12" s="403">
        <f t="shared" si="1"/>
        <v>0</v>
      </c>
      <c r="AB12" s="403">
        <f t="shared" si="1"/>
        <v>0</v>
      </c>
      <c r="AC12" s="403">
        <f t="shared" si="1"/>
        <v>0</v>
      </c>
      <c r="AD12" s="403">
        <f t="shared" si="1"/>
        <v>0</v>
      </c>
      <c r="AE12" s="403">
        <f t="shared" si="1"/>
        <v>0</v>
      </c>
      <c r="AF12" s="403">
        <f t="shared" si="4"/>
        <v>0</v>
      </c>
      <c r="AG12" s="404">
        <f t="shared" si="4"/>
        <v>0</v>
      </c>
      <c r="AH12" s="404">
        <f t="shared" si="1"/>
        <v>0</v>
      </c>
      <c r="AI12" s="404">
        <f t="shared" si="1"/>
        <v>0</v>
      </c>
      <c r="AJ12" s="145">
        <f t="shared" si="5"/>
        <v>0</v>
      </c>
    </row>
    <row r="13" spans="1:36" ht="13.7" customHeight="1">
      <c r="B13" s="957">
        <v>317</v>
      </c>
      <c r="C13" s="1040">
        <v>45019</v>
      </c>
      <c r="D13" s="1041" t="s">
        <v>675</v>
      </c>
      <c r="E13" s="1042" t="s">
        <v>856</v>
      </c>
      <c r="F13" s="402">
        <v>668</v>
      </c>
      <c r="G13" s="956">
        <v>250</v>
      </c>
      <c r="H13" s="438"/>
      <c r="I13" s="403">
        <f t="shared" si="2"/>
        <v>0</v>
      </c>
      <c r="J13" s="403">
        <f t="shared" si="0"/>
        <v>0</v>
      </c>
      <c r="K13" s="403">
        <f t="shared" si="3"/>
        <v>0</v>
      </c>
      <c r="L13" s="403">
        <f t="shared" si="3"/>
        <v>0</v>
      </c>
      <c r="M13" s="403">
        <f t="shared" si="3"/>
        <v>0</v>
      </c>
      <c r="N13" s="403">
        <f t="shared" si="3"/>
        <v>0</v>
      </c>
      <c r="O13" s="403">
        <f t="shared" si="3"/>
        <v>0</v>
      </c>
      <c r="P13" s="403">
        <f t="shared" si="3"/>
        <v>0</v>
      </c>
      <c r="Q13" s="403">
        <f t="shared" si="3"/>
        <v>0</v>
      </c>
      <c r="R13" s="403">
        <f t="shared" si="3"/>
        <v>0</v>
      </c>
      <c r="S13" s="403">
        <f t="shared" si="3"/>
        <v>0</v>
      </c>
      <c r="T13" s="403">
        <f t="shared" si="3"/>
        <v>0</v>
      </c>
      <c r="U13" s="403">
        <f t="shared" si="3"/>
        <v>0</v>
      </c>
      <c r="V13" s="403">
        <f t="shared" si="3"/>
        <v>0</v>
      </c>
      <c r="W13" s="403">
        <f t="shared" si="3"/>
        <v>0</v>
      </c>
      <c r="X13" s="403">
        <f t="shared" si="3"/>
        <v>0</v>
      </c>
      <c r="Y13" s="403">
        <f t="shared" si="1"/>
        <v>0</v>
      </c>
      <c r="Z13" s="403">
        <f t="shared" si="1"/>
        <v>0</v>
      </c>
      <c r="AA13" s="403">
        <f t="shared" si="1"/>
        <v>0</v>
      </c>
      <c r="AB13" s="403">
        <f t="shared" si="1"/>
        <v>250</v>
      </c>
      <c r="AC13" s="403">
        <f t="shared" si="1"/>
        <v>0</v>
      </c>
      <c r="AD13" s="403">
        <f t="shared" si="1"/>
        <v>0</v>
      </c>
      <c r="AE13" s="403">
        <f t="shared" si="1"/>
        <v>0</v>
      </c>
      <c r="AF13" s="403">
        <f t="shared" si="4"/>
        <v>0</v>
      </c>
      <c r="AG13" s="404">
        <f t="shared" si="4"/>
        <v>0</v>
      </c>
      <c r="AH13" s="404">
        <f t="shared" si="1"/>
        <v>0</v>
      </c>
      <c r="AI13" s="404">
        <f t="shared" si="1"/>
        <v>0</v>
      </c>
      <c r="AJ13" s="145">
        <f t="shared" si="5"/>
        <v>0</v>
      </c>
    </row>
    <row r="14" spans="1:36" ht="13.7" customHeight="1">
      <c r="B14" s="957">
        <v>338</v>
      </c>
      <c r="C14" s="1040">
        <v>45022</v>
      </c>
      <c r="D14" s="1041" t="s">
        <v>577</v>
      </c>
      <c r="E14" s="1042" t="s">
        <v>875</v>
      </c>
      <c r="F14" s="402">
        <v>274</v>
      </c>
      <c r="G14" s="956">
        <v>1800</v>
      </c>
      <c r="H14" s="438"/>
      <c r="I14" s="403">
        <f t="shared" si="2"/>
        <v>0</v>
      </c>
      <c r="J14" s="403">
        <f t="shared" si="0"/>
        <v>0</v>
      </c>
      <c r="K14" s="403">
        <f t="shared" si="3"/>
        <v>0</v>
      </c>
      <c r="L14" s="403">
        <f t="shared" si="3"/>
        <v>0</v>
      </c>
      <c r="M14" s="403">
        <f t="shared" si="3"/>
        <v>0</v>
      </c>
      <c r="N14" s="403">
        <f t="shared" si="3"/>
        <v>0</v>
      </c>
      <c r="O14" s="403">
        <f t="shared" si="3"/>
        <v>0</v>
      </c>
      <c r="P14" s="403">
        <f t="shared" si="3"/>
        <v>0</v>
      </c>
      <c r="Q14" s="403">
        <f t="shared" si="3"/>
        <v>0</v>
      </c>
      <c r="R14" s="403">
        <f t="shared" si="3"/>
        <v>0</v>
      </c>
      <c r="S14" s="403">
        <f t="shared" si="3"/>
        <v>0</v>
      </c>
      <c r="T14" s="403">
        <f t="shared" si="3"/>
        <v>0</v>
      </c>
      <c r="U14" s="403">
        <f t="shared" si="3"/>
        <v>1800</v>
      </c>
      <c r="V14" s="403">
        <f t="shared" si="3"/>
        <v>0</v>
      </c>
      <c r="W14" s="403">
        <f t="shared" si="3"/>
        <v>0</v>
      </c>
      <c r="X14" s="403">
        <f t="shared" si="3"/>
        <v>0</v>
      </c>
      <c r="Y14" s="403">
        <f t="shared" si="1"/>
        <v>0</v>
      </c>
      <c r="Z14" s="403">
        <f t="shared" si="1"/>
        <v>0</v>
      </c>
      <c r="AA14" s="403">
        <f t="shared" si="1"/>
        <v>0</v>
      </c>
      <c r="AB14" s="403">
        <f t="shared" si="1"/>
        <v>0</v>
      </c>
      <c r="AC14" s="403">
        <f t="shared" si="1"/>
        <v>0</v>
      </c>
      <c r="AD14" s="403">
        <f t="shared" si="1"/>
        <v>0</v>
      </c>
      <c r="AE14" s="403">
        <f t="shared" si="1"/>
        <v>0</v>
      </c>
      <c r="AF14" s="403">
        <f t="shared" si="4"/>
        <v>0</v>
      </c>
      <c r="AG14" s="404">
        <f t="shared" si="4"/>
        <v>0</v>
      </c>
      <c r="AH14" s="404">
        <f t="shared" si="1"/>
        <v>0</v>
      </c>
      <c r="AI14" s="404">
        <f t="shared" si="1"/>
        <v>0</v>
      </c>
      <c r="AJ14" s="145">
        <f t="shared" si="5"/>
        <v>0</v>
      </c>
    </row>
    <row r="15" spans="1:36" ht="13.7" customHeight="1">
      <c r="B15" s="957">
        <v>181</v>
      </c>
      <c r="C15" s="1040">
        <v>44978</v>
      </c>
      <c r="D15" s="1041" t="s">
        <v>577</v>
      </c>
      <c r="E15" s="1042" t="s">
        <v>724</v>
      </c>
      <c r="F15" s="402">
        <v>274</v>
      </c>
      <c r="G15" s="956">
        <v>2000</v>
      </c>
      <c r="H15" s="438"/>
      <c r="I15" s="403">
        <f t="shared" si="2"/>
        <v>0</v>
      </c>
      <c r="J15" s="403">
        <f t="shared" si="0"/>
        <v>0</v>
      </c>
      <c r="K15" s="403">
        <f t="shared" si="3"/>
        <v>0</v>
      </c>
      <c r="L15" s="403">
        <f t="shared" si="3"/>
        <v>0</v>
      </c>
      <c r="M15" s="403">
        <f t="shared" si="3"/>
        <v>0</v>
      </c>
      <c r="N15" s="403">
        <f t="shared" si="3"/>
        <v>0</v>
      </c>
      <c r="O15" s="403">
        <f t="shared" si="3"/>
        <v>0</v>
      </c>
      <c r="P15" s="403">
        <f t="shared" si="3"/>
        <v>0</v>
      </c>
      <c r="Q15" s="403">
        <f t="shared" si="3"/>
        <v>0</v>
      </c>
      <c r="R15" s="403">
        <f t="shared" si="3"/>
        <v>0</v>
      </c>
      <c r="S15" s="403">
        <f t="shared" si="3"/>
        <v>0</v>
      </c>
      <c r="T15" s="403">
        <f t="shared" si="3"/>
        <v>0</v>
      </c>
      <c r="U15" s="403">
        <f t="shared" si="3"/>
        <v>2000</v>
      </c>
      <c r="V15" s="403">
        <f t="shared" si="3"/>
        <v>0</v>
      </c>
      <c r="W15" s="403">
        <f t="shared" si="3"/>
        <v>0</v>
      </c>
      <c r="X15" s="403">
        <f t="shared" si="3"/>
        <v>0</v>
      </c>
      <c r="Y15" s="403">
        <f t="shared" si="1"/>
        <v>0</v>
      </c>
      <c r="Z15" s="403">
        <f t="shared" si="1"/>
        <v>0</v>
      </c>
      <c r="AA15" s="403">
        <f t="shared" si="1"/>
        <v>0</v>
      </c>
      <c r="AB15" s="403">
        <f t="shared" si="1"/>
        <v>0</v>
      </c>
      <c r="AC15" s="403">
        <f t="shared" si="1"/>
        <v>0</v>
      </c>
      <c r="AD15" s="403">
        <f t="shared" si="1"/>
        <v>0</v>
      </c>
      <c r="AE15" s="403">
        <f t="shared" si="1"/>
        <v>0</v>
      </c>
      <c r="AF15" s="403">
        <f t="shared" si="4"/>
        <v>0</v>
      </c>
      <c r="AG15" s="404">
        <f t="shared" si="4"/>
        <v>0</v>
      </c>
      <c r="AH15" s="404">
        <f t="shared" si="1"/>
        <v>0</v>
      </c>
      <c r="AI15" s="404">
        <f t="shared" si="1"/>
        <v>0</v>
      </c>
      <c r="AJ15" s="145">
        <f t="shared" si="5"/>
        <v>0</v>
      </c>
    </row>
    <row r="16" spans="1:36" ht="13.7" customHeight="1">
      <c r="B16" s="957">
        <v>337</v>
      </c>
      <c r="C16" s="1040">
        <v>45022</v>
      </c>
      <c r="D16" s="1041" t="s">
        <v>675</v>
      </c>
      <c r="E16" s="1042" t="s">
        <v>876</v>
      </c>
      <c r="F16" s="402">
        <v>668</v>
      </c>
      <c r="G16" s="956">
        <v>200</v>
      </c>
      <c r="H16" s="438"/>
      <c r="I16" s="403">
        <f t="shared" si="2"/>
        <v>0</v>
      </c>
      <c r="J16" s="403">
        <f t="shared" si="0"/>
        <v>0</v>
      </c>
      <c r="K16" s="403">
        <f t="shared" si="3"/>
        <v>0</v>
      </c>
      <c r="L16" s="403">
        <f t="shared" si="3"/>
        <v>0</v>
      </c>
      <c r="M16" s="403">
        <f t="shared" si="3"/>
        <v>0</v>
      </c>
      <c r="N16" s="403">
        <f t="shared" si="3"/>
        <v>0</v>
      </c>
      <c r="O16" s="403">
        <f t="shared" si="3"/>
        <v>0</v>
      </c>
      <c r="P16" s="403">
        <f t="shared" si="3"/>
        <v>0</v>
      </c>
      <c r="Q16" s="403">
        <f t="shared" si="3"/>
        <v>0</v>
      </c>
      <c r="R16" s="403">
        <f t="shared" si="3"/>
        <v>0</v>
      </c>
      <c r="S16" s="403">
        <f t="shared" si="3"/>
        <v>0</v>
      </c>
      <c r="T16" s="403">
        <f t="shared" si="3"/>
        <v>0</v>
      </c>
      <c r="U16" s="403">
        <f t="shared" si="3"/>
        <v>0</v>
      </c>
      <c r="V16" s="403">
        <f t="shared" si="3"/>
        <v>0</v>
      </c>
      <c r="W16" s="403">
        <f t="shared" si="3"/>
        <v>0</v>
      </c>
      <c r="X16" s="403">
        <f t="shared" si="3"/>
        <v>0</v>
      </c>
      <c r="Y16" s="403">
        <f t="shared" si="1"/>
        <v>0</v>
      </c>
      <c r="Z16" s="403">
        <f t="shared" si="1"/>
        <v>0</v>
      </c>
      <c r="AA16" s="403">
        <f t="shared" si="1"/>
        <v>0</v>
      </c>
      <c r="AB16" s="403">
        <f t="shared" si="1"/>
        <v>200</v>
      </c>
      <c r="AC16" s="403">
        <f t="shared" si="1"/>
        <v>0</v>
      </c>
      <c r="AD16" s="403">
        <f t="shared" si="1"/>
        <v>0</v>
      </c>
      <c r="AE16" s="403">
        <f t="shared" si="1"/>
        <v>0</v>
      </c>
      <c r="AF16" s="403">
        <f t="shared" si="4"/>
        <v>0</v>
      </c>
      <c r="AG16" s="404">
        <f t="shared" si="4"/>
        <v>0</v>
      </c>
      <c r="AH16" s="404">
        <f t="shared" si="1"/>
        <v>0</v>
      </c>
      <c r="AI16" s="404">
        <f t="shared" si="1"/>
        <v>0</v>
      </c>
      <c r="AJ16" s="145">
        <f t="shared" si="5"/>
        <v>0</v>
      </c>
    </row>
    <row r="17" spans="2:36" ht="13.7" customHeight="1">
      <c r="B17" s="957">
        <v>214</v>
      </c>
      <c r="C17" s="1040">
        <v>44986</v>
      </c>
      <c r="D17" s="1041" t="s">
        <v>575</v>
      </c>
      <c r="E17" s="1042" t="s">
        <v>754</v>
      </c>
      <c r="F17" s="402">
        <v>727</v>
      </c>
      <c r="G17" s="956">
        <v>500</v>
      </c>
      <c r="H17" s="438"/>
      <c r="I17" s="403">
        <f t="shared" si="2"/>
        <v>0</v>
      </c>
      <c r="J17" s="403">
        <f t="shared" si="0"/>
        <v>0</v>
      </c>
      <c r="K17" s="403">
        <f t="shared" si="3"/>
        <v>0</v>
      </c>
      <c r="L17" s="403">
        <f t="shared" si="3"/>
        <v>0</v>
      </c>
      <c r="M17" s="403">
        <f t="shared" si="3"/>
        <v>0</v>
      </c>
      <c r="N17" s="403">
        <f t="shared" si="3"/>
        <v>0</v>
      </c>
      <c r="O17" s="403">
        <f t="shared" si="3"/>
        <v>0</v>
      </c>
      <c r="P17" s="403">
        <f t="shared" si="3"/>
        <v>0</v>
      </c>
      <c r="Q17" s="403">
        <f t="shared" si="3"/>
        <v>0</v>
      </c>
      <c r="R17" s="403">
        <f t="shared" si="3"/>
        <v>0</v>
      </c>
      <c r="S17" s="403">
        <f t="shared" si="3"/>
        <v>0</v>
      </c>
      <c r="T17" s="403">
        <f t="shared" si="3"/>
        <v>0</v>
      </c>
      <c r="U17" s="403">
        <f t="shared" si="3"/>
        <v>0</v>
      </c>
      <c r="V17" s="403">
        <f t="shared" si="3"/>
        <v>0</v>
      </c>
      <c r="W17" s="403">
        <f t="shared" si="3"/>
        <v>0</v>
      </c>
      <c r="X17" s="403">
        <f t="shared" si="3"/>
        <v>0</v>
      </c>
      <c r="Y17" s="403">
        <f t="shared" si="1"/>
        <v>0</v>
      </c>
      <c r="Z17" s="403">
        <f t="shared" si="1"/>
        <v>0</v>
      </c>
      <c r="AA17" s="403">
        <f t="shared" si="1"/>
        <v>0</v>
      </c>
      <c r="AB17" s="403">
        <f t="shared" si="1"/>
        <v>0</v>
      </c>
      <c r="AC17" s="403">
        <f t="shared" si="1"/>
        <v>0</v>
      </c>
      <c r="AD17" s="403">
        <f t="shared" si="1"/>
        <v>500</v>
      </c>
      <c r="AE17" s="403">
        <f t="shared" si="1"/>
        <v>0</v>
      </c>
      <c r="AF17" s="403">
        <f t="shared" si="4"/>
        <v>0</v>
      </c>
      <c r="AG17" s="404">
        <f t="shared" si="4"/>
        <v>0</v>
      </c>
      <c r="AH17" s="404">
        <f t="shared" si="1"/>
        <v>0</v>
      </c>
      <c r="AI17" s="404">
        <f t="shared" si="1"/>
        <v>0</v>
      </c>
      <c r="AJ17" s="145">
        <f t="shared" si="5"/>
        <v>0</v>
      </c>
    </row>
    <row r="18" spans="2:36" ht="13.7" customHeight="1">
      <c r="B18" s="957">
        <v>1215</v>
      </c>
      <c r="C18" s="1040">
        <v>45238</v>
      </c>
      <c r="D18" s="1041" t="s">
        <v>575</v>
      </c>
      <c r="E18" s="1042" t="s">
        <v>1607</v>
      </c>
      <c r="F18" s="402">
        <v>737</v>
      </c>
      <c r="G18" s="956">
        <v>138.16</v>
      </c>
      <c r="H18" s="438"/>
      <c r="I18" s="403">
        <f t="shared" si="2"/>
        <v>0</v>
      </c>
      <c r="J18" s="403">
        <f t="shared" si="0"/>
        <v>0</v>
      </c>
      <c r="K18" s="403">
        <f t="shared" si="3"/>
        <v>0</v>
      </c>
      <c r="L18" s="403">
        <f t="shared" si="3"/>
        <v>0</v>
      </c>
      <c r="M18" s="403">
        <f t="shared" si="3"/>
        <v>0</v>
      </c>
      <c r="N18" s="403">
        <f t="shared" si="3"/>
        <v>0</v>
      </c>
      <c r="O18" s="403">
        <f t="shared" si="3"/>
        <v>0</v>
      </c>
      <c r="P18" s="403">
        <f t="shared" si="3"/>
        <v>0</v>
      </c>
      <c r="Q18" s="403">
        <f t="shared" si="3"/>
        <v>0</v>
      </c>
      <c r="R18" s="403">
        <f t="shared" si="3"/>
        <v>0</v>
      </c>
      <c r="S18" s="403">
        <f t="shared" si="3"/>
        <v>0</v>
      </c>
      <c r="T18" s="403">
        <f t="shared" si="3"/>
        <v>0</v>
      </c>
      <c r="U18" s="403">
        <f t="shared" si="3"/>
        <v>0</v>
      </c>
      <c r="V18" s="403">
        <f t="shared" si="3"/>
        <v>0</v>
      </c>
      <c r="W18" s="403">
        <f t="shared" si="3"/>
        <v>0</v>
      </c>
      <c r="X18" s="403">
        <f t="shared" si="3"/>
        <v>0</v>
      </c>
      <c r="Y18" s="403">
        <f t="shared" si="1"/>
        <v>0</v>
      </c>
      <c r="Z18" s="403">
        <f t="shared" si="1"/>
        <v>0</v>
      </c>
      <c r="AA18" s="403">
        <f t="shared" si="1"/>
        <v>0</v>
      </c>
      <c r="AB18" s="403">
        <f t="shared" si="1"/>
        <v>0</v>
      </c>
      <c r="AC18" s="403">
        <f t="shared" si="1"/>
        <v>0</v>
      </c>
      <c r="AD18" s="403">
        <f t="shared" si="1"/>
        <v>0</v>
      </c>
      <c r="AE18" s="403">
        <f t="shared" si="1"/>
        <v>0</v>
      </c>
      <c r="AF18" s="403">
        <f t="shared" si="4"/>
        <v>138.16</v>
      </c>
      <c r="AG18" s="404">
        <f t="shared" si="4"/>
        <v>0</v>
      </c>
      <c r="AH18" s="404">
        <f t="shared" si="1"/>
        <v>0</v>
      </c>
      <c r="AI18" s="404">
        <f t="shared" si="1"/>
        <v>0</v>
      </c>
      <c r="AJ18" s="145">
        <f t="shared" si="5"/>
        <v>0</v>
      </c>
    </row>
    <row r="19" spans="2:36" ht="13.7" customHeight="1">
      <c r="B19" s="957">
        <v>495</v>
      </c>
      <c r="C19" s="1040">
        <v>45078</v>
      </c>
      <c r="D19" s="1041" t="s">
        <v>575</v>
      </c>
      <c r="E19" s="1042" t="s">
        <v>1010</v>
      </c>
      <c r="F19" s="402">
        <v>727</v>
      </c>
      <c r="G19" s="956">
        <v>1040</v>
      </c>
      <c r="H19" s="438"/>
      <c r="I19" s="403">
        <f t="shared" si="2"/>
        <v>0</v>
      </c>
      <c r="J19" s="403">
        <f t="shared" si="0"/>
        <v>0</v>
      </c>
      <c r="K19" s="403">
        <f t="shared" si="3"/>
        <v>0</v>
      </c>
      <c r="L19" s="403">
        <f t="shared" si="3"/>
        <v>0</v>
      </c>
      <c r="M19" s="403">
        <f t="shared" si="3"/>
        <v>0</v>
      </c>
      <c r="N19" s="403">
        <f t="shared" si="3"/>
        <v>0</v>
      </c>
      <c r="O19" s="403">
        <f t="shared" si="3"/>
        <v>0</v>
      </c>
      <c r="P19" s="403">
        <f t="shared" si="3"/>
        <v>0</v>
      </c>
      <c r="Q19" s="403">
        <f t="shared" si="3"/>
        <v>0</v>
      </c>
      <c r="R19" s="403">
        <f t="shared" si="3"/>
        <v>0</v>
      </c>
      <c r="S19" s="403">
        <f t="shared" si="3"/>
        <v>0</v>
      </c>
      <c r="T19" s="403">
        <f t="shared" si="3"/>
        <v>0</v>
      </c>
      <c r="U19" s="403">
        <f t="shared" si="3"/>
        <v>0</v>
      </c>
      <c r="V19" s="403">
        <f t="shared" si="3"/>
        <v>0</v>
      </c>
      <c r="W19" s="403">
        <f t="shared" si="3"/>
        <v>0</v>
      </c>
      <c r="X19" s="403">
        <f t="shared" si="3"/>
        <v>0</v>
      </c>
      <c r="Y19" s="403">
        <f t="shared" si="1"/>
        <v>0</v>
      </c>
      <c r="Z19" s="403">
        <f t="shared" si="1"/>
        <v>0</v>
      </c>
      <c r="AA19" s="403">
        <f t="shared" si="1"/>
        <v>0</v>
      </c>
      <c r="AB19" s="403">
        <f t="shared" si="1"/>
        <v>0</v>
      </c>
      <c r="AC19" s="403">
        <f t="shared" si="1"/>
        <v>0</v>
      </c>
      <c r="AD19" s="403">
        <f t="shared" si="1"/>
        <v>1040</v>
      </c>
      <c r="AE19" s="403">
        <f t="shared" si="1"/>
        <v>0</v>
      </c>
      <c r="AF19" s="403">
        <f t="shared" si="4"/>
        <v>0</v>
      </c>
      <c r="AG19" s="404">
        <f t="shared" si="4"/>
        <v>0</v>
      </c>
      <c r="AH19" s="404">
        <f t="shared" si="1"/>
        <v>0</v>
      </c>
      <c r="AI19" s="404">
        <f t="shared" si="1"/>
        <v>0</v>
      </c>
      <c r="AJ19" s="145">
        <f t="shared" si="5"/>
        <v>0</v>
      </c>
    </row>
    <row r="20" spans="2:36" ht="13.7" customHeight="1">
      <c r="B20" s="957">
        <v>1135</v>
      </c>
      <c r="C20" s="1040">
        <v>45224</v>
      </c>
      <c r="D20" s="1041" t="s">
        <v>575</v>
      </c>
      <c r="E20" s="1042" t="s">
        <v>1010</v>
      </c>
      <c r="F20" s="402">
        <v>727</v>
      </c>
      <c r="G20" s="956">
        <v>250</v>
      </c>
      <c r="H20" s="438"/>
      <c r="I20" s="403">
        <f t="shared" si="2"/>
        <v>0</v>
      </c>
      <c r="J20" s="403">
        <f t="shared" si="0"/>
        <v>0</v>
      </c>
      <c r="K20" s="403">
        <f t="shared" si="3"/>
        <v>0</v>
      </c>
      <c r="L20" s="403">
        <f t="shared" si="3"/>
        <v>0</v>
      </c>
      <c r="M20" s="403">
        <f t="shared" si="3"/>
        <v>0</v>
      </c>
      <c r="N20" s="403">
        <f t="shared" si="3"/>
        <v>0</v>
      </c>
      <c r="O20" s="403">
        <f t="shared" si="3"/>
        <v>0</v>
      </c>
      <c r="P20" s="403">
        <f t="shared" si="3"/>
        <v>0</v>
      </c>
      <c r="Q20" s="403">
        <f t="shared" si="3"/>
        <v>0</v>
      </c>
      <c r="R20" s="403">
        <f t="shared" si="3"/>
        <v>0</v>
      </c>
      <c r="S20" s="403">
        <f t="shared" si="3"/>
        <v>0</v>
      </c>
      <c r="T20" s="403">
        <f t="shared" si="3"/>
        <v>0</v>
      </c>
      <c r="U20" s="403">
        <f t="shared" si="3"/>
        <v>0</v>
      </c>
      <c r="V20" s="403">
        <f t="shared" si="3"/>
        <v>0</v>
      </c>
      <c r="W20" s="403">
        <f t="shared" si="3"/>
        <v>0</v>
      </c>
      <c r="X20" s="403">
        <f t="shared" si="3"/>
        <v>0</v>
      </c>
      <c r="Y20" s="403">
        <f t="shared" si="1"/>
        <v>0</v>
      </c>
      <c r="Z20" s="403">
        <f t="shared" si="1"/>
        <v>0</v>
      </c>
      <c r="AA20" s="403">
        <f t="shared" si="1"/>
        <v>0</v>
      </c>
      <c r="AB20" s="403">
        <f t="shared" si="1"/>
        <v>0</v>
      </c>
      <c r="AC20" s="403">
        <f t="shared" si="1"/>
        <v>0</v>
      </c>
      <c r="AD20" s="403">
        <f t="shared" si="1"/>
        <v>250</v>
      </c>
      <c r="AE20" s="403">
        <f t="shared" si="1"/>
        <v>0</v>
      </c>
      <c r="AF20" s="403">
        <f t="shared" si="4"/>
        <v>0</v>
      </c>
      <c r="AG20" s="404">
        <f t="shared" si="4"/>
        <v>0</v>
      </c>
      <c r="AH20" s="404">
        <f t="shared" ref="AH20:AI35" si="6">IF(AH$7-$F20=0,$G20,0)</f>
        <v>0</v>
      </c>
      <c r="AI20" s="404">
        <f t="shared" si="1"/>
        <v>0</v>
      </c>
      <c r="AJ20" s="145">
        <f t="shared" si="5"/>
        <v>0</v>
      </c>
    </row>
    <row r="21" spans="2:36" ht="13.7" customHeight="1">
      <c r="B21" s="957">
        <v>1088</v>
      </c>
      <c r="C21" s="1040">
        <v>45217</v>
      </c>
      <c r="D21" s="1041" t="s">
        <v>575</v>
      </c>
      <c r="E21" s="1042" t="s">
        <v>1010</v>
      </c>
      <c r="F21" s="402">
        <v>727</v>
      </c>
      <c r="G21" s="956">
        <v>500</v>
      </c>
      <c r="H21" s="438"/>
      <c r="I21" s="403">
        <f t="shared" si="2"/>
        <v>0</v>
      </c>
      <c r="J21" s="403">
        <f t="shared" si="0"/>
        <v>0</v>
      </c>
      <c r="K21" s="403">
        <f t="shared" si="0"/>
        <v>0</v>
      </c>
      <c r="L21" s="403">
        <f t="shared" si="0"/>
        <v>0</v>
      </c>
      <c r="M21" s="403">
        <f t="shared" si="0"/>
        <v>0</v>
      </c>
      <c r="N21" s="403">
        <f t="shared" si="0"/>
        <v>0</v>
      </c>
      <c r="O21" s="403">
        <f t="shared" si="0"/>
        <v>0</v>
      </c>
      <c r="P21" s="403">
        <f t="shared" si="0"/>
        <v>0</v>
      </c>
      <c r="Q21" s="403">
        <f t="shared" si="0"/>
        <v>0</v>
      </c>
      <c r="R21" s="403">
        <f t="shared" si="0"/>
        <v>0</v>
      </c>
      <c r="S21" s="403">
        <f t="shared" ref="S21:X25" si="7">IF(S$7-$F21=0,$G21,0)</f>
        <v>0</v>
      </c>
      <c r="T21" s="403">
        <f t="shared" si="7"/>
        <v>0</v>
      </c>
      <c r="U21" s="403">
        <f t="shared" si="7"/>
        <v>0</v>
      </c>
      <c r="V21" s="403">
        <f t="shared" si="7"/>
        <v>0</v>
      </c>
      <c r="W21" s="403">
        <f t="shared" si="7"/>
        <v>0</v>
      </c>
      <c r="X21" s="403">
        <f t="shared" si="7"/>
        <v>0</v>
      </c>
      <c r="Y21" s="403">
        <f t="shared" si="1"/>
        <v>0</v>
      </c>
      <c r="Z21" s="403">
        <f t="shared" si="1"/>
        <v>0</v>
      </c>
      <c r="AA21" s="403">
        <f t="shared" si="1"/>
        <v>0</v>
      </c>
      <c r="AB21" s="403">
        <f t="shared" si="1"/>
        <v>0</v>
      </c>
      <c r="AC21" s="403">
        <f t="shared" si="1"/>
        <v>0</v>
      </c>
      <c r="AD21" s="403">
        <f t="shared" si="1"/>
        <v>500</v>
      </c>
      <c r="AE21" s="403">
        <f t="shared" si="1"/>
        <v>0</v>
      </c>
      <c r="AF21" s="403">
        <f t="shared" si="4"/>
        <v>0</v>
      </c>
      <c r="AG21" s="404">
        <f t="shared" si="4"/>
        <v>0</v>
      </c>
      <c r="AH21" s="404">
        <f t="shared" si="6"/>
        <v>0</v>
      </c>
      <c r="AI21" s="404">
        <f t="shared" si="1"/>
        <v>0</v>
      </c>
      <c r="AJ21" s="145">
        <f t="shared" si="5"/>
        <v>0</v>
      </c>
    </row>
    <row r="22" spans="2:36" ht="13.7" customHeight="1">
      <c r="B22" s="957">
        <v>528</v>
      </c>
      <c r="C22" s="1040">
        <v>45089</v>
      </c>
      <c r="D22" s="1041" t="s">
        <v>575</v>
      </c>
      <c r="E22" s="1042" t="s">
        <v>1010</v>
      </c>
      <c r="F22" s="402">
        <v>727</v>
      </c>
      <c r="G22" s="956">
        <v>950</v>
      </c>
      <c r="H22" s="438"/>
      <c r="I22" s="403">
        <f t="shared" si="2"/>
        <v>0</v>
      </c>
      <c r="J22" s="403">
        <f t="shared" si="0"/>
        <v>0</v>
      </c>
      <c r="K22" s="403">
        <f t="shared" si="0"/>
        <v>0</v>
      </c>
      <c r="L22" s="403">
        <f t="shared" si="0"/>
        <v>0</v>
      </c>
      <c r="M22" s="403">
        <f t="shared" si="0"/>
        <v>0</v>
      </c>
      <c r="N22" s="403">
        <f t="shared" si="0"/>
        <v>0</v>
      </c>
      <c r="O22" s="403">
        <f t="shared" si="0"/>
        <v>0</v>
      </c>
      <c r="P22" s="403">
        <f t="shared" si="0"/>
        <v>0</v>
      </c>
      <c r="Q22" s="403">
        <f t="shared" si="0"/>
        <v>0</v>
      </c>
      <c r="R22" s="403">
        <f t="shared" si="0"/>
        <v>0</v>
      </c>
      <c r="S22" s="403">
        <f t="shared" si="7"/>
        <v>0</v>
      </c>
      <c r="T22" s="403">
        <f t="shared" si="7"/>
        <v>0</v>
      </c>
      <c r="U22" s="403">
        <f t="shared" si="7"/>
        <v>0</v>
      </c>
      <c r="V22" s="403">
        <f t="shared" si="7"/>
        <v>0</v>
      </c>
      <c r="W22" s="403">
        <f t="shared" si="7"/>
        <v>0</v>
      </c>
      <c r="X22" s="403">
        <f t="shared" si="7"/>
        <v>0</v>
      </c>
      <c r="Y22" s="403">
        <f t="shared" si="1"/>
        <v>0</v>
      </c>
      <c r="Z22" s="403">
        <f t="shared" si="1"/>
        <v>0</v>
      </c>
      <c r="AA22" s="403">
        <f t="shared" si="1"/>
        <v>0</v>
      </c>
      <c r="AB22" s="403">
        <f t="shared" si="1"/>
        <v>0</v>
      </c>
      <c r="AC22" s="403">
        <f t="shared" si="1"/>
        <v>0</v>
      </c>
      <c r="AD22" s="403">
        <f t="shared" si="1"/>
        <v>950</v>
      </c>
      <c r="AE22" s="403">
        <f t="shared" si="1"/>
        <v>0</v>
      </c>
      <c r="AF22" s="403">
        <f t="shared" si="4"/>
        <v>0</v>
      </c>
      <c r="AG22" s="404">
        <f t="shared" si="4"/>
        <v>0</v>
      </c>
      <c r="AH22" s="404">
        <f t="shared" si="6"/>
        <v>0</v>
      </c>
      <c r="AI22" s="404">
        <f t="shared" si="1"/>
        <v>0</v>
      </c>
      <c r="AJ22" s="145">
        <f t="shared" si="5"/>
        <v>0</v>
      </c>
    </row>
    <row r="23" spans="2:36" ht="13.7" customHeight="1">
      <c r="B23" s="957">
        <v>649</v>
      </c>
      <c r="C23" s="1040">
        <v>45124</v>
      </c>
      <c r="D23" s="1041" t="s">
        <v>575</v>
      </c>
      <c r="E23" s="1042" t="s">
        <v>1010</v>
      </c>
      <c r="F23" s="402">
        <v>727</v>
      </c>
      <c r="G23" s="956">
        <v>1000</v>
      </c>
      <c r="H23" s="438"/>
      <c r="I23" s="403">
        <f t="shared" si="2"/>
        <v>0</v>
      </c>
      <c r="J23" s="403">
        <f t="shared" si="0"/>
        <v>0</v>
      </c>
      <c r="K23" s="403">
        <f t="shared" si="0"/>
        <v>0</v>
      </c>
      <c r="L23" s="403">
        <f t="shared" si="0"/>
        <v>0</v>
      </c>
      <c r="M23" s="403">
        <f t="shared" si="0"/>
        <v>0</v>
      </c>
      <c r="N23" s="403">
        <f t="shared" si="0"/>
        <v>0</v>
      </c>
      <c r="O23" s="403">
        <f t="shared" si="0"/>
        <v>0</v>
      </c>
      <c r="P23" s="403">
        <f t="shared" si="0"/>
        <v>0</v>
      </c>
      <c r="Q23" s="403">
        <f t="shared" si="0"/>
        <v>0</v>
      </c>
      <c r="R23" s="403">
        <f t="shared" si="0"/>
        <v>0</v>
      </c>
      <c r="S23" s="403">
        <f t="shared" si="7"/>
        <v>0</v>
      </c>
      <c r="T23" s="403">
        <f t="shared" si="7"/>
        <v>0</v>
      </c>
      <c r="U23" s="403">
        <f t="shared" si="7"/>
        <v>0</v>
      </c>
      <c r="V23" s="403">
        <f t="shared" si="7"/>
        <v>0</v>
      </c>
      <c r="W23" s="403">
        <f t="shared" si="7"/>
        <v>0</v>
      </c>
      <c r="X23" s="403">
        <f t="shared" si="7"/>
        <v>0</v>
      </c>
      <c r="Y23" s="403">
        <f t="shared" si="1"/>
        <v>0</v>
      </c>
      <c r="Z23" s="403">
        <f t="shared" si="1"/>
        <v>0</v>
      </c>
      <c r="AA23" s="403">
        <f t="shared" si="1"/>
        <v>0</v>
      </c>
      <c r="AB23" s="403">
        <f t="shared" si="1"/>
        <v>0</v>
      </c>
      <c r="AC23" s="403">
        <f t="shared" si="1"/>
        <v>0</v>
      </c>
      <c r="AD23" s="403">
        <f t="shared" si="1"/>
        <v>1000</v>
      </c>
      <c r="AE23" s="403">
        <f t="shared" si="1"/>
        <v>0</v>
      </c>
      <c r="AF23" s="403">
        <f t="shared" si="4"/>
        <v>0</v>
      </c>
      <c r="AG23" s="404">
        <f t="shared" si="4"/>
        <v>0</v>
      </c>
      <c r="AH23" s="404">
        <f t="shared" si="6"/>
        <v>0</v>
      </c>
      <c r="AI23" s="404">
        <f t="shared" si="1"/>
        <v>0</v>
      </c>
      <c r="AJ23" s="145">
        <f t="shared" si="5"/>
        <v>0</v>
      </c>
    </row>
    <row r="24" spans="2:36" ht="13.7" customHeight="1">
      <c r="B24" s="957">
        <v>783</v>
      </c>
      <c r="C24" s="1040">
        <v>45156</v>
      </c>
      <c r="D24" s="1041" t="s">
        <v>575</v>
      </c>
      <c r="E24" s="1042" t="s">
        <v>1010</v>
      </c>
      <c r="F24" s="402">
        <v>727</v>
      </c>
      <c r="G24" s="956">
        <v>500</v>
      </c>
      <c r="H24" s="438"/>
      <c r="I24" s="403">
        <f t="shared" si="2"/>
        <v>0</v>
      </c>
      <c r="J24" s="403">
        <f t="shared" si="0"/>
        <v>0</v>
      </c>
      <c r="K24" s="403">
        <f t="shared" si="0"/>
        <v>0</v>
      </c>
      <c r="L24" s="403">
        <f t="shared" si="0"/>
        <v>0</v>
      </c>
      <c r="M24" s="403">
        <f t="shared" si="0"/>
        <v>0</v>
      </c>
      <c r="N24" s="403">
        <f t="shared" si="0"/>
        <v>0</v>
      </c>
      <c r="O24" s="403">
        <f t="shared" si="0"/>
        <v>0</v>
      </c>
      <c r="P24" s="403">
        <f t="shared" si="0"/>
        <v>0</v>
      </c>
      <c r="Q24" s="403">
        <f t="shared" si="0"/>
        <v>0</v>
      </c>
      <c r="R24" s="403">
        <f t="shared" si="0"/>
        <v>0</v>
      </c>
      <c r="S24" s="403">
        <f t="shared" si="7"/>
        <v>0</v>
      </c>
      <c r="T24" s="403">
        <f t="shared" si="7"/>
        <v>0</v>
      </c>
      <c r="U24" s="403">
        <f t="shared" si="7"/>
        <v>0</v>
      </c>
      <c r="V24" s="403">
        <f t="shared" si="7"/>
        <v>0</v>
      </c>
      <c r="W24" s="403">
        <f t="shared" si="7"/>
        <v>0</v>
      </c>
      <c r="X24" s="403">
        <f t="shared" si="7"/>
        <v>0</v>
      </c>
      <c r="Y24" s="403">
        <f t="shared" si="1"/>
        <v>0</v>
      </c>
      <c r="Z24" s="403">
        <f t="shared" si="1"/>
        <v>0</v>
      </c>
      <c r="AA24" s="403">
        <f t="shared" si="1"/>
        <v>0</v>
      </c>
      <c r="AB24" s="403">
        <f t="shared" si="1"/>
        <v>0</v>
      </c>
      <c r="AC24" s="403">
        <f t="shared" si="1"/>
        <v>0</v>
      </c>
      <c r="AD24" s="403">
        <f t="shared" si="1"/>
        <v>500</v>
      </c>
      <c r="AE24" s="403">
        <f t="shared" si="1"/>
        <v>0</v>
      </c>
      <c r="AF24" s="403">
        <f t="shared" si="4"/>
        <v>0</v>
      </c>
      <c r="AG24" s="404">
        <f t="shared" si="4"/>
        <v>0</v>
      </c>
      <c r="AH24" s="404">
        <f t="shared" si="6"/>
        <v>0</v>
      </c>
      <c r="AI24" s="404">
        <f t="shared" si="1"/>
        <v>0</v>
      </c>
      <c r="AJ24" s="145">
        <f t="shared" si="5"/>
        <v>0</v>
      </c>
    </row>
    <row r="25" spans="2:36" ht="13.7" customHeight="1">
      <c r="B25" s="957">
        <v>965</v>
      </c>
      <c r="C25" s="1040">
        <v>45191</v>
      </c>
      <c r="D25" s="1041" t="s">
        <v>575</v>
      </c>
      <c r="E25" s="1042" t="s">
        <v>1010</v>
      </c>
      <c r="F25" s="402">
        <v>727</v>
      </c>
      <c r="G25" s="956">
        <v>500</v>
      </c>
      <c r="H25" s="438"/>
      <c r="I25" s="403">
        <f t="shared" si="2"/>
        <v>0</v>
      </c>
      <c r="J25" s="403">
        <f t="shared" si="0"/>
        <v>0</v>
      </c>
      <c r="K25" s="403">
        <f t="shared" si="0"/>
        <v>0</v>
      </c>
      <c r="L25" s="403">
        <f t="shared" si="0"/>
        <v>0</v>
      </c>
      <c r="M25" s="403">
        <f t="shared" si="0"/>
        <v>0</v>
      </c>
      <c r="N25" s="403">
        <f t="shared" si="0"/>
        <v>0</v>
      </c>
      <c r="O25" s="403">
        <f t="shared" si="0"/>
        <v>0</v>
      </c>
      <c r="P25" s="403">
        <f t="shared" si="0"/>
        <v>0</v>
      </c>
      <c r="Q25" s="403">
        <f t="shared" si="0"/>
        <v>0</v>
      </c>
      <c r="R25" s="403">
        <f t="shared" si="0"/>
        <v>0</v>
      </c>
      <c r="S25" s="403">
        <f t="shared" si="7"/>
        <v>0</v>
      </c>
      <c r="T25" s="403">
        <f t="shared" si="7"/>
        <v>0</v>
      </c>
      <c r="U25" s="403">
        <f t="shared" si="7"/>
        <v>0</v>
      </c>
      <c r="V25" s="403">
        <f t="shared" si="7"/>
        <v>0</v>
      </c>
      <c r="W25" s="403">
        <f t="shared" si="7"/>
        <v>0</v>
      </c>
      <c r="X25" s="403">
        <f t="shared" si="7"/>
        <v>0</v>
      </c>
      <c r="Y25" s="403">
        <f t="shared" si="1"/>
        <v>0</v>
      </c>
      <c r="Z25" s="403">
        <f t="shared" si="1"/>
        <v>0</v>
      </c>
      <c r="AA25" s="403">
        <f t="shared" si="1"/>
        <v>0</v>
      </c>
      <c r="AB25" s="403">
        <f t="shared" si="1"/>
        <v>0</v>
      </c>
      <c r="AC25" s="403">
        <f t="shared" si="1"/>
        <v>0</v>
      </c>
      <c r="AD25" s="403">
        <f t="shared" si="1"/>
        <v>500</v>
      </c>
      <c r="AE25" s="403">
        <f t="shared" si="1"/>
        <v>0</v>
      </c>
      <c r="AF25" s="403">
        <f t="shared" si="4"/>
        <v>0</v>
      </c>
      <c r="AG25" s="404">
        <f t="shared" si="4"/>
        <v>0</v>
      </c>
      <c r="AH25" s="404">
        <f t="shared" si="6"/>
        <v>0</v>
      </c>
      <c r="AI25" s="404">
        <f t="shared" si="1"/>
        <v>0</v>
      </c>
      <c r="AJ25" s="145">
        <f t="shared" si="5"/>
        <v>0</v>
      </c>
    </row>
    <row r="26" spans="2:36" ht="13.7" customHeight="1">
      <c r="B26" s="957">
        <v>1213</v>
      </c>
      <c r="C26" s="1040">
        <v>45237</v>
      </c>
      <c r="D26" s="1041" t="s">
        <v>575</v>
      </c>
      <c r="E26" s="1042" t="s">
        <v>1010</v>
      </c>
      <c r="F26" s="402">
        <v>727</v>
      </c>
      <c r="G26" s="956">
        <v>500</v>
      </c>
      <c r="H26" s="438"/>
      <c r="I26" s="403">
        <f t="shared" si="2"/>
        <v>0</v>
      </c>
      <c r="J26" s="403">
        <f t="shared" ref="J26:J89" si="8">IF(J$7-$F26=0,$G26,0)</f>
        <v>0</v>
      </c>
      <c r="K26" s="403">
        <f t="shared" ref="K26:X35" si="9">IF(K$7-$F26=0,$G26,0)</f>
        <v>0</v>
      </c>
      <c r="L26" s="403">
        <f t="shared" si="9"/>
        <v>0</v>
      </c>
      <c r="M26" s="403">
        <f t="shared" si="9"/>
        <v>0</v>
      </c>
      <c r="N26" s="403">
        <f t="shared" si="9"/>
        <v>0</v>
      </c>
      <c r="O26" s="403">
        <f t="shared" si="9"/>
        <v>0</v>
      </c>
      <c r="P26" s="403">
        <f t="shared" si="9"/>
        <v>0</v>
      </c>
      <c r="Q26" s="403">
        <f t="shared" si="9"/>
        <v>0</v>
      </c>
      <c r="R26" s="403">
        <f t="shared" si="9"/>
        <v>0</v>
      </c>
      <c r="S26" s="403">
        <f t="shared" si="9"/>
        <v>0</v>
      </c>
      <c r="T26" s="403">
        <f t="shared" si="9"/>
        <v>0</v>
      </c>
      <c r="U26" s="403">
        <f t="shared" si="9"/>
        <v>0</v>
      </c>
      <c r="V26" s="403">
        <f t="shared" si="9"/>
        <v>0</v>
      </c>
      <c r="W26" s="403">
        <f t="shared" si="9"/>
        <v>0</v>
      </c>
      <c r="X26" s="403">
        <f t="shared" si="9"/>
        <v>0</v>
      </c>
      <c r="Y26" s="403">
        <f t="shared" ref="Y26:AB89" si="10">IF(Y$7-$F26=0,$G26,0)</f>
        <v>0</v>
      </c>
      <c r="Z26" s="403">
        <f t="shared" si="10"/>
        <v>0</v>
      </c>
      <c r="AA26" s="403">
        <f t="shared" si="10"/>
        <v>0</v>
      </c>
      <c r="AB26" s="403">
        <f t="shared" si="10"/>
        <v>0</v>
      </c>
      <c r="AC26" s="403">
        <f t="shared" ref="AC26:AC89" si="11">IF(AC$7-$F26=0,$G26,0)</f>
        <v>0</v>
      </c>
      <c r="AD26" s="403">
        <f t="shared" ref="AD26:AE89" si="12">IF(AD$7-$F26=0,$G26,0)</f>
        <v>500</v>
      </c>
      <c r="AE26" s="403">
        <f t="shared" si="12"/>
        <v>0</v>
      </c>
      <c r="AF26" s="403">
        <f t="shared" si="4"/>
        <v>0</v>
      </c>
      <c r="AG26" s="404">
        <f t="shared" si="4"/>
        <v>0</v>
      </c>
      <c r="AH26" s="404">
        <f t="shared" si="6"/>
        <v>0</v>
      </c>
      <c r="AI26" s="404">
        <f t="shared" si="6"/>
        <v>0</v>
      </c>
      <c r="AJ26" s="145">
        <f t="shared" si="5"/>
        <v>0</v>
      </c>
    </row>
    <row r="27" spans="2:36" ht="13.7" customHeight="1">
      <c r="B27" s="957">
        <v>1228</v>
      </c>
      <c r="C27" s="1040">
        <v>45243</v>
      </c>
      <c r="D27" s="1041" t="s">
        <v>575</v>
      </c>
      <c r="E27" s="1042" t="s">
        <v>1010</v>
      </c>
      <c r="F27" s="402">
        <v>727</v>
      </c>
      <c r="G27" s="956">
        <v>300</v>
      </c>
      <c r="H27" s="438"/>
      <c r="I27" s="403">
        <f t="shared" si="2"/>
        <v>0</v>
      </c>
      <c r="J27" s="403">
        <f t="shared" si="8"/>
        <v>0</v>
      </c>
      <c r="K27" s="403">
        <f t="shared" si="9"/>
        <v>0</v>
      </c>
      <c r="L27" s="403">
        <f t="shared" si="9"/>
        <v>0</v>
      </c>
      <c r="M27" s="403">
        <f t="shared" si="9"/>
        <v>0</v>
      </c>
      <c r="N27" s="403">
        <f t="shared" si="9"/>
        <v>0</v>
      </c>
      <c r="O27" s="403">
        <f t="shared" si="9"/>
        <v>0</v>
      </c>
      <c r="P27" s="403">
        <f t="shared" si="9"/>
        <v>0</v>
      </c>
      <c r="Q27" s="403">
        <f t="shared" si="9"/>
        <v>0</v>
      </c>
      <c r="R27" s="403">
        <f t="shared" si="9"/>
        <v>0</v>
      </c>
      <c r="S27" s="403">
        <f t="shared" si="9"/>
        <v>0</v>
      </c>
      <c r="T27" s="403">
        <f t="shared" si="9"/>
        <v>0</v>
      </c>
      <c r="U27" s="403">
        <f t="shared" si="9"/>
        <v>0</v>
      </c>
      <c r="V27" s="403">
        <f t="shared" si="9"/>
        <v>0</v>
      </c>
      <c r="W27" s="403">
        <f t="shared" si="9"/>
        <v>0</v>
      </c>
      <c r="X27" s="403">
        <f t="shared" si="9"/>
        <v>0</v>
      </c>
      <c r="Y27" s="403">
        <f t="shared" si="10"/>
        <v>0</v>
      </c>
      <c r="Z27" s="403">
        <f t="shared" si="10"/>
        <v>0</v>
      </c>
      <c r="AA27" s="403">
        <f t="shared" si="10"/>
        <v>0</v>
      </c>
      <c r="AB27" s="403">
        <f t="shared" si="10"/>
        <v>0</v>
      </c>
      <c r="AC27" s="403">
        <f t="shared" si="11"/>
        <v>0</v>
      </c>
      <c r="AD27" s="403">
        <f t="shared" si="12"/>
        <v>300</v>
      </c>
      <c r="AE27" s="403">
        <f t="shared" si="12"/>
        <v>0</v>
      </c>
      <c r="AF27" s="403">
        <f t="shared" si="4"/>
        <v>0</v>
      </c>
      <c r="AG27" s="404">
        <f t="shared" si="4"/>
        <v>0</v>
      </c>
      <c r="AH27" s="404">
        <f t="shared" si="6"/>
        <v>0</v>
      </c>
      <c r="AI27" s="404">
        <f t="shared" si="6"/>
        <v>0</v>
      </c>
      <c r="AJ27" s="145">
        <f t="shared" si="5"/>
        <v>0</v>
      </c>
    </row>
    <row r="28" spans="2:36" ht="13.7" customHeight="1">
      <c r="B28" s="957">
        <v>709</v>
      </c>
      <c r="C28" s="1040">
        <v>45134</v>
      </c>
      <c r="D28" s="1041" t="s">
        <v>575</v>
      </c>
      <c r="E28" s="1042" t="s">
        <v>1010</v>
      </c>
      <c r="F28" s="402">
        <v>727</v>
      </c>
      <c r="G28" s="956">
        <v>500</v>
      </c>
      <c r="H28" s="438"/>
      <c r="I28" s="403">
        <f t="shared" si="2"/>
        <v>0</v>
      </c>
      <c r="J28" s="403">
        <f t="shared" si="8"/>
        <v>0</v>
      </c>
      <c r="K28" s="403">
        <f t="shared" si="9"/>
        <v>0</v>
      </c>
      <c r="L28" s="403">
        <f t="shared" si="9"/>
        <v>0</v>
      </c>
      <c r="M28" s="403">
        <f t="shared" si="9"/>
        <v>0</v>
      </c>
      <c r="N28" s="403">
        <f t="shared" si="9"/>
        <v>0</v>
      </c>
      <c r="O28" s="403">
        <f t="shared" si="9"/>
        <v>0</v>
      </c>
      <c r="P28" s="403">
        <f t="shared" si="9"/>
        <v>0</v>
      </c>
      <c r="Q28" s="403">
        <f t="shared" si="9"/>
        <v>0</v>
      </c>
      <c r="R28" s="403">
        <f t="shared" si="9"/>
        <v>0</v>
      </c>
      <c r="S28" s="403">
        <f t="shared" si="9"/>
        <v>0</v>
      </c>
      <c r="T28" s="403">
        <f t="shared" si="9"/>
        <v>0</v>
      </c>
      <c r="U28" s="403">
        <f t="shared" si="9"/>
        <v>0</v>
      </c>
      <c r="V28" s="403">
        <f t="shared" si="9"/>
        <v>0</v>
      </c>
      <c r="W28" s="403">
        <f t="shared" si="9"/>
        <v>0</v>
      </c>
      <c r="X28" s="403">
        <f t="shared" si="9"/>
        <v>0</v>
      </c>
      <c r="Y28" s="403">
        <f t="shared" si="10"/>
        <v>0</v>
      </c>
      <c r="Z28" s="403">
        <f t="shared" si="10"/>
        <v>0</v>
      </c>
      <c r="AA28" s="403">
        <f t="shared" si="10"/>
        <v>0</v>
      </c>
      <c r="AB28" s="403">
        <f t="shared" si="10"/>
        <v>0</v>
      </c>
      <c r="AC28" s="403">
        <f t="shared" si="11"/>
        <v>0</v>
      </c>
      <c r="AD28" s="403">
        <f t="shared" si="12"/>
        <v>500</v>
      </c>
      <c r="AE28" s="403">
        <f t="shared" si="12"/>
        <v>0</v>
      </c>
      <c r="AF28" s="403">
        <f t="shared" si="4"/>
        <v>0</v>
      </c>
      <c r="AG28" s="404">
        <f t="shared" si="4"/>
        <v>0</v>
      </c>
      <c r="AH28" s="404">
        <f t="shared" si="6"/>
        <v>0</v>
      </c>
      <c r="AI28" s="404">
        <f t="shared" si="6"/>
        <v>0</v>
      </c>
      <c r="AJ28" s="145">
        <f t="shared" si="5"/>
        <v>0</v>
      </c>
    </row>
    <row r="29" spans="2:36" ht="13.7" customHeight="1">
      <c r="B29" s="957">
        <v>603</v>
      </c>
      <c r="C29" s="1040">
        <v>45105</v>
      </c>
      <c r="D29" s="1041" t="s">
        <v>575</v>
      </c>
      <c r="E29" s="1042" t="s">
        <v>1010</v>
      </c>
      <c r="F29" s="402">
        <v>727</v>
      </c>
      <c r="G29" s="956">
        <v>1500</v>
      </c>
      <c r="H29" s="438"/>
      <c r="I29" s="403">
        <f t="shared" si="2"/>
        <v>0</v>
      </c>
      <c r="J29" s="403">
        <f t="shared" si="8"/>
        <v>0</v>
      </c>
      <c r="K29" s="403">
        <f t="shared" si="9"/>
        <v>0</v>
      </c>
      <c r="L29" s="403">
        <f t="shared" si="9"/>
        <v>0</v>
      </c>
      <c r="M29" s="403">
        <f t="shared" si="9"/>
        <v>0</v>
      </c>
      <c r="N29" s="403">
        <f t="shared" si="9"/>
        <v>0</v>
      </c>
      <c r="O29" s="403">
        <f t="shared" si="9"/>
        <v>0</v>
      </c>
      <c r="P29" s="403">
        <f t="shared" si="9"/>
        <v>0</v>
      </c>
      <c r="Q29" s="403">
        <f t="shared" si="9"/>
        <v>0</v>
      </c>
      <c r="R29" s="403">
        <f t="shared" si="9"/>
        <v>0</v>
      </c>
      <c r="S29" s="403">
        <f t="shared" si="9"/>
        <v>0</v>
      </c>
      <c r="T29" s="403">
        <f t="shared" si="9"/>
        <v>0</v>
      </c>
      <c r="U29" s="403">
        <f t="shared" si="9"/>
        <v>0</v>
      </c>
      <c r="V29" s="403">
        <f t="shared" si="9"/>
        <v>0</v>
      </c>
      <c r="W29" s="403">
        <f t="shared" si="9"/>
        <v>0</v>
      </c>
      <c r="X29" s="403">
        <f t="shared" si="9"/>
        <v>0</v>
      </c>
      <c r="Y29" s="403">
        <f t="shared" si="10"/>
        <v>0</v>
      </c>
      <c r="Z29" s="403">
        <f t="shared" si="10"/>
        <v>0</v>
      </c>
      <c r="AA29" s="403">
        <f t="shared" si="10"/>
        <v>0</v>
      </c>
      <c r="AB29" s="403">
        <f t="shared" si="10"/>
        <v>0</v>
      </c>
      <c r="AC29" s="403">
        <f t="shared" si="11"/>
        <v>0</v>
      </c>
      <c r="AD29" s="403">
        <f t="shared" si="12"/>
        <v>1500</v>
      </c>
      <c r="AE29" s="403">
        <f t="shared" si="12"/>
        <v>0</v>
      </c>
      <c r="AF29" s="403">
        <f t="shared" si="4"/>
        <v>0</v>
      </c>
      <c r="AG29" s="404">
        <f t="shared" si="4"/>
        <v>0</v>
      </c>
      <c r="AH29" s="404">
        <f t="shared" si="6"/>
        <v>0</v>
      </c>
      <c r="AI29" s="404">
        <f t="shared" si="6"/>
        <v>0</v>
      </c>
      <c r="AJ29" s="145">
        <f t="shared" si="5"/>
        <v>0</v>
      </c>
    </row>
    <row r="30" spans="2:36" ht="13.7" customHeight="1">
      <c r="B30" s="957">
        <v>1269</v>
      </c>
      <c r="C30" s="1040">
        <v>45250</v>
      </c>
      <c r="D30" s="1041" t="s">
        <v>575</v>
      </c>
      <c r="E30" s="1042" t="s">
        <v>1010</v>
      </c>
      <c r="F30" s="402">
        <v>727</v>
      </c>
      <c r="G30" s="956">
        <v>130</v>
      </c>
      <c r="H30" s="440"/>
      <c r="I30" s="403">
        <f t="shared" si="2"/>
        <v>0</v>
      </c>
      <c r="J30" s="403">
        <f t="shared" si="8"/>
        <v>0</v>
      </c>
      <c r="K30" s="403">
        <f t="shared" si="9"/>
        <v>0</v>
      </c>
      <c r="L30" s="403">
        <f t="shared" si="9"/>
        <v>0</v>
      </c>
      <c r="M30" s="403">
        <f t="shared" si="9"/>
        <v>0</v>
      </c>
      <c r="N30" s="403">
        <f t="shared" si="9"/>
        <v>0</v>
      </c>
      <c r="O30" s="403">
        <f t="shared" si="9"/>
        <v>0</v>
      </c>
      <c r="P30" s="403">
        <f t="shared" si="9"/>
        <v>0</v>
      </c>
      <c r="Q30" s="403">
        <f t="shared" si="9"/>
        <v>0</v>
      </c>
      <c r="R30" s="403">
        <f t="shared" si="9"/>
        <v>0</v>
      </c>
      <c r="S30" s="403">
        <f t="shared" si="9"/>
        <v>0</v>
      </c>
      <c r="T30" s="403">
        <f t="shared" si="9"/>
        <v>0</v>
      </c>
      <c r="U30" s="403">
        <f t="shared" si="9"/>
        <v>0</v>
      </c>
      <c r="V30" s="403">
        <f t="shared" si="9"/>
        <v>0</v>
      </c>
      <c r="W30" s="403">
        <f t="shared" si="9"/>
        <v>0</v>
      </c>
      <c r="X30" s="403">
        <f t="shared" si="9"/>
        <v>0</v>
      </c>
      <c r="Y30" s="403">
        <f t="shared" si="10"/>
        <v>0</v>
      </c>
      <c r="Z30" s="403">
        <f t="shared" si="10"/>
        <v>0</v>
      </c>
      <c r="AA30" s="403">
        <f t="shared" si="10"/>
        <v>0</v>
      </c>
      <c r="AB30" s="403">
        <f t="shared" si="10"/>
        <v>0</v>
      </c>
      <c r="AC30" s="403">
        <f t="shared" si="11"/>
        <v>0</v>
      </c>
      <c r="AD30" s="403">
        <f t="shared" si="12"/>
        <v>130</v>
      </c>
      <c r="AE30" s="403">
        <f t="shared" si="12"/>
        <v>0</v>
      </c>
      <c r="AF30" s="403">
        <f t="shared" si="4"/>
        <v>0</v>
      </c>
      <c r="AG30" s="404">
        <f t="shared" si="4"/>
        <v>0</v>
      </c>
      <c r="AH30" s="404">
        <f t="shared" ref="AH30:AI45" si="13">IF(AH$7-$F30=0,$G30,0)</f>
        <v>0</v>
      </c>
      <c r="AI30" s="404">
        <f t="shared" si="6"/>
        <v>0</v>
      </c>
      <c r="AJ30" s="145">
        <f t="shared" si="5"/>
        <v>0</v>
      </c>
    </row>
    <row r="31" spans="2:36" ht="13.7" customHeight="1">
      <c r="B31" s="957">
        <v>1285</v>
      </c>
      <c r="C31" s="1040">
        <v>45252</v>
      </c>
      <c r="D31" s="1041" t="s">
        <v>575</v>
      </c>
      <c r="E31" s="1042" t="s">
        <v>1010</v>
      </c>
      <c r="F31" s="402">
        <v>727</v>
      </c>
      <c r="G31" s="956">
        <v>250</v>
      </c>
      <c r="H31" s="440"/>
      <c r="I31" s="403">
        <f t="shared" si="2"/>
        <v>0</v>
      </c>
      <c r="J31" s="403">
        <f t="shared" si="8"/>
        <v>0</v>
      </c>
      <c r="K31" s="403">
        <f t="shared" si="9"/>
        <v>0</v>
      </c>
      <c r="L31" s="403">
        <f t="shared" si="9"/>
        <v>0</v>
      </c>
      <c r="M31" s="403">
        <f t="shared" si="9"/>
        <v>0</v>
      </c>
      <c r="N31" s="403">
        <f t="shared" si="9"/>
        <v>0</v>
      </c>
      <c r="O31" s="403">
        <f t="shared" si="9"/>
        <v>0</v>
      </c>
      <c r="P31" s="403">
        <f t="shared" si="9"/>
        <v>0</v>
      </c>
      <c r="Q31" s="403">
        <f t="shared" si="9"/>
        <v>0</v>
      </c>
      <c r="R31" s="403">
        <f t="shared" si="9"/>
        <v>0</v>
      </c>
      <c r="S31" s="403">
        <f t="shared" si="9"/>
        <v>0</v>
      </c>
      <c r="T31" s="403">
        <f t="shared" si="9"/>
        <v>0</v>
      </c>
      <c r="U31" s="403">
        <f t="shared" si="9"/>
        <v>0</v>
      </c>
      <c r="V31" s="403">
        <f t="shared" si="9"/>
        <v>0</v>
      </c>
      <c r="W31" s="403">
        <f t="shared" si="9"/>
        <v>0</v>
      </c>
      <c r="X31" s="403">
        <f t="shared" si="9"/>
        <v>0</v>
      </c>
      <c r="Y31" s="403">
        <f t="shared" si="10"/>
        <v>0</v>
      </c>
      <c r="Z31" s="403">
        <f t="shared" si="10"/>
        <v>0</v>
      </c>
      <c r="AA31" s="403">
        <f t="shared" si="10"/>
        <v>0</v>
      </c>
      <c r="AB31" s="403">
        <f t="shared" si="10"/>
        <v>0</v>
      </c>
      <c r="AC31" s="403">
        <f t="shared" si="11"/>
        <v>0</v>
      </c>
      <c r="AD31" s="403">
        <f t="shared" si="12"/>
        <v>250</v>
      </c>
      <c r="AE31" s="403">
        <f t="shared" si="12"/>
        <v>0</v>
      </c>
      <c r="AF31" s="403">
        <f t="shared" ref="AF31:AG50" si="14">IF(AF$7-$F31=0,$G31,0)</f>
        <v>0</v>
      </c>
      <c r="AG31" s="404">
        <f t="shared" si="14"/>
        <v>0</v>
      </c>
      <c r="AH31" s="404">
        <f t="shared" si="13"/>
        <v>0</v>
      </c>
      <c r="AI31" s="404">
        <f t="shared" si="6"/>
        <v>0</v>
      </c>
      <c r="AJ31" s="145">
        <f t="shared" si="5"/>
        <v>0</v>
      </c>
    </row>
    <row r="32" spans="2:36" ht="13.7" customHeight="1">
      <c r="B32" s="957">
        <v>26</v>
      </c>
      <c r="C32" s="1040">
        <v>44929</v>
      </c>
      <c r="D32" s="1041" t="s">
        <v>575</v>
      </c>
      <c r="E32" s="1042" t="s">
        <v>609</v>
      </c>
      <c r="F32" s="402">
        <v>737.2</v>
      </c>
      <c r="G32" s="956">
        <v>3000</v>
      </c>
      <c r="H32" s="440" t="s">
        <v>3391</v>
      </c>
      <c r="I32" s="403">
        <f t="shared" si="2"/>
        <v>0</v>
      </c>
      <c r="J32" s="403">
        <f t="shared" si="8"/>
        <v>0</v>
      </c>
      <c r="K32" s="403">
        <f t="shared" si="9"/>
        <v>0</v>
      </c>
      <c r="L32" s="403">
        <f t="shared" si="9"/>
        <v>0</v>
      </c>
      <c r="M32" s="403">
        <f t="shared" si="9"/>
        <v>0</v>
      </c>
      <c r="N32" s="403">
        <f t="shared" si="9"/>
        <v>0</v>
      </c>
      <c r="O32" s="403">
        <f t="shared" si="9"/>
        <v>0</v>
      </c>
      <c r="P32" s="403">
        <f t="shared" si="9"/>
        <v>0</v>
      </c>
      <c r="Q32" s="403">
        <f t="shared" si="9"/>
        <v>0</v>
      </c>
      <c r="R32" s="403">
        <f t="shared" si="9"/>
        <v>0</v>
      </c>
      <c r="S32" s="403">
        <f t="shared" si="9"/>
        <v>0</v>
      </c>
      <c r="T32" s="403">
        <f t="shared" si="9"/>
        <v>0</v>
      </c>
      <c r="U32" s="403">
        <f t="shared" si="9"/>
        <v>0</v>
      </c>
      <c r="V32" s="403">
        <f t="shared" si="9"/>
        <v>0</v>
      </c>
      <c r="W32" s="403">
        <f t="shared" si="9"/>
        <v>0</v>
      </c>
      <c r="X32" s="403">
        <f t="shared" si="9"/>
        <v>0</v>
      </c>
      <c r="Y32" s="403">
        <f t="shared" si="10"/>
        <v>0</v>
      </c>
      <c r="Z32" s="403">
        <f t="shared" si="10"/>
        <v>0</v>
      </c>
      <c r="AA32" s="403">
        <f t="shared" si="10"/>
        <v>0</v>
      </c>
      <c r="AB32" s="403">
        <f t="shared" si="10"/>
        <v>0</v>
      </c>
      <c r="AC32" s="403">
        <f t="shared" si="11"/>
        <v>0</v>
      </c>
      <c r="AD32" s="403">
        <f t="shared" si="12"/>
        <v>0</v>
      </c>
      <c r="AE32" s="403">
        <f t="shared" si="12"/>
        <v>0</v>
      </c>
      <c r="AF32" s="403">
        <f t="shared" si="14"/>
        <v>0</v>
      </c>
      <c r="AG32" s="404">
        <f t="shared" si="14"/>
        <v>3000</v>
      </c>
      <c r="AH32" s="404">
        <f t="shared" si="13"/>
        <v>0</v>
      </c>
      <c r="AI32" s="404">
        <f t="shared" si="6"/>
        <v>0</v>
      </c>
      <c r="AJ32" s="145">
        <f t="shared" si="5"/>
        <v>0</v>
      </c>
    </row>
    <row r="33" spans="2:36" ht="13.7" customHeight="1">
      <c r="B33" s="957">
        <v>418</v>
      </c>
      <c r="C33" s="1040">
        <v>45048</v>
      </c>
      <c r="D33" s="1041" t="s">
        <v>575</v>
      </c>
      <c r="E33" s="1042" t="s">
        <v>609</v>
      </c>
      <c r="F33" s="402">
        <v>727</v>
      </c>
      <c r="G33" s="956">
        <v>1040</v>
      </c>
      <c r="H33" s="440"/>
      <c r="I33" s="403">
        <f t="shared" si="2"/>
        <v>0</v>
      </c>
      <c r="J33" s="403">
        <f t="shared" si="8"/>
        <v>0</v>
      </c>
      <c r="K33" s="403">
        <f t="shared" si="9"/>
        <v>0</v>
      </c>
      <c r="L33" s="403">
        <f t="shared" si="9"/>
        <v>0</v>
      </c>
      <c r="M33" s="403">
        <f t="shared" si="9"/>
        <v>0</v>
      </c>
      <c r="N33" s="403">
        <f t="shared" si="9"/>
        <v>0</v>
      </c>
      <c r="O33" s="403">
        <f t="shared" si="9"/>
        <v>0</v>
      </c>
      <c r="P33" s="403">
        <f t="shared" si="9"/>
        <v>0</v>
      </c>
      <c r="Q33" s="403">
        <f t="shared" si="9"/>
        <v>0</v>
      </c>
      <c r="R33" s="403">
        <f t="shared" si="9"/>
        <v>0</v>
      </c>
      <c r="S33" s="403">
        <f t="shared" si="9"/>
        <v>0</v>
      </c>
      <c r="T33" s="403">
        <f t="shared" si="9"/>
        <v>0</v>
      </c>
      <c r="U33" s="403">
        <f t="shared" si="9"/>
        <v>0</v>
      </c>
      <c r="V33" s="403">
        <f t="shared" si="9"/>
        <v>0</v>
      </c>
      <c r="W33" s="403">
        <f t="shared" si="9"/>
        <v>0</v>
      </c>
      <c r="X33" s="403">
        <f t="shared" si="9"/>
        <v>0</v>
      </c>
      <c r="Y33" s="403">
        <f t="shared" si="10"/>
        <v>0</v>
      </c>
      <c r="Z33" s="403">
        <f t="shared" si="10"/>
        <v>0</v>
      </c>
      <c r="AA33" s="403">
        <f t="shared" si="10"/>
        <v>0</v>
      </c>
      <c r="AB33" s="403">
        <f t="shared" si="10"/>
        <v>0</v>
      </c>
      <c r="AC33" s="403">
        <f t="shared" si="11"/>
        <v>0</v>
      </c>
      <c r="AD33" s="403">
        <f t="shared" si="12"/>
        <v>1040</v>
      </c>
      <c r="AE33" s="403">
        <f t="shared" si="12"/>
        <v>0</v>
      </c>
      <c r="AF33" s="403">
        <f t="shared" si="14"/>
        <v>0</v>
      </c>
      <c r="AG33" s="404">
        <f t="shared" si="14"/>
        <v>0</v>
      </c>
      <c r="AH33" s="404">
        <f t="shared" si="13"/>
        <v>0</v>
      </c>
      <c r="AI33" s="404">
        <f t="shared" si="6"/>
        <v>0</v>
      </c>
      <c r="AJ33" s="145">
        <f t="shared" si="5"/>
        <v>0</v>
      </c>
    </row>
    <row r="34" spans="2:36" ht="13.7" customHeight="1">
      <c r="B34" s="957">
        <v>109</v>
      </c>
      <c r="C34" s="1040">
        <v>44956</v>
      </c>
      <c r="D34" s="1041" t="s">
        <v>575</v>
      </c>
      <c r="E34" s="1042" t="s">
        <v>609</v>
      </c>
      <c r="F34" s="402">
        <v>727</v>
      </c>
      <c r="G34" s="956">
        <v>1040</v>
      </c>
      <c r="H34" s="440"/>
      <c r="I34" s="403">
        <f t="shared" si="2"/>
        <v>0</v>
      </c>
      <c r="J34" s="403">
        <f t="shared" si="8"/>
        <v>0</v>
      </c>
      <c r="K34" s="403">
        <f t="shared" si="9"/>
        <v>0</v>
      </c>
      <c r="L34" s="403">
        <f t="shared" si="9"/>
        <v>0</v>
      </c>
      <c r="M34" s="403">
        <f t="shared" si="9"/>
        <v>0</v>
      </c>
      <c r="N34" s="403">
        <f t="shared" si="9"/>
        <v>0</v>
      </c>
      <c r="O34" s="403">
        <f t="shared" si="9"/>
        <v>0</v>
      </c>
      <c r="P34" s="403">
        <f t="shared" si="9"/>
        <v>0</v>
      </c>
      <c r="Q34" s="403">
        <f t="shared" si="9"/>
        <v>0</v>
      </c>
      <c r="R34" s="403">
        <f t="shared" si="9"/>
        <v>0</v>
      </c>
      <c r="S34" s="403">
        <f t="shared" si="9"/>
        <v>0</v>
      </c>
      <c r="T34" s="403">
        <f t="shared" si="9"/>
        <v>0</v>
      </c>
      <c r="U34" s="403">
        <f t="shared" si="9"/>
        <v>0</v>
      </c>
      <c r="V34" s="403">
        <f t="shared" si="9"/>
        <v>0</v>
      </c>
      <c r="W34" s="403">
        <f t="shared" si="9"/>
        <v>0</v>
      </c>
      <c r="X34" s="403">
        <f t="shared" si="9"/>
        <v>0</v>
      </c>
      <c r="Y34" s="403">
        <f t="shared" si="10"/>
        <v>0</v>
      </c>
      <c r="Z34" s="403">
        <f t="shared" si="10"/>
        <v>0</v>
      </c>
      <c r="AA34" s="403">
        <f t="shared" si="10"/>
        <v>0</v>
      </c>
      <c r="AB34" s="403">
        <f t="shared" si="10"/>
        <v>0</v>
      </c>
      <c r="AC34" s="403">
        <f t="shared" si="11"/>
        <v>0</v>
      </c>
      <c r="AD34" s="403">
        <f t="shared" si="12"/>
        <v>1040</v>
      </c>
      <c r="AE34" s="403">
        <f t="shared" si="12"/>
        <v>0</v>
      </c>
      <c r="AF34" s="403">
        <f t="shared" si="14"/>
        <v>0</v>
      </c>
      <c r="AG34" s="404">
        <f t="shared" si="14"/>
        <v>0</v>
      </c>
      <c r="AH34" s="404">
        <f t="shared" si="13"/>
        <v>0</v>
      </c>
      <c r="AI34" s="404">
        <f t="shared" si="6"/>
        <v>0</v>
      </c>
      <c r="AJ34" s="145">
        <f t="shared" si="5"/>
        <v>0</v>
      </c>
    </row>
    <row r="35" spans="2:36" ht="13.7" customHeight="1">
      <c r="B35" s="957">
        <v>71</v>
      </c>
      <c r="C35" s="1040">
        <v>44943</v>
      </c>
      <c r="D35" s="1041" t="s">
        <v>575</v>
      </c>
      <c r="E35" s="1042" t="s">
        <v>609</v>
      </c>
      <c r="F35" s="402">
        <v>727</v>
      </c>
      <c r="G35" s="956">
        <v>500</v>
      </c>
      <c r="H35" s="440"/>
      <c r="I35" s="403">
        <f t="shared" si="2"/>
        <v>0</v>
      </c>
      <c r="J35" s="403">
        <f t="shared" si="8"/>
        <v>0</v>
      </c>
      <c r="K35" s="403">
        <f t="shared" si="9"/>
        <v>0</v>
      </c>
      <c r="L35" s="403">
        <f t="shared" si="9"/>
        <v>0</v>
      </c>
      <c r="M35" s="403">
        <f t="shared" si="9"/>
        <v>0</v>
      </c>
      <c r="N35" s="403">
        <f t="shared" si="9"/>
        <v>0</v>
      </c>
      <c r="O35" s="403">
        <f t="shared" si="9"/>
        <v>0</v>
      </c>
      <c r="P35" s="403">
        <f t="shared" si="9"/>
        <v>0</v>
      </c>
      <c r="Q35" s="403">
        <f t="shared" si="9"/>
        <v>0</v>
      </c>
      <c r="R35" s="403">
        <f t="shared" si="9"/>
        <v>0</v>
      </c>
      <c r="S35" s="403">
        <f t="shared" si="9"/>
        <v>0</v>
      </c>
      <c r="T35" s="403">
        <f t="shared" si="9"/>
        <v>0</v>
      </c>
      <c r="U35" s="403">
        <f t="shared" si="9"/>
        <v>0</v>
      </c>
      <c r="V35" s="403">
        <f t="shared" si="9"/>
        <v>0</v>
      </c>
      <c r="W35" s="403">
        <f t="shared" si="9"/>
        <v>0</v>
      </c>
      <c r="X35" s="403">
        <f t="shared" si="9"/>
        <v>0</v>
      </c>
      <c r="Y35" s="403">
        <f t="shared" si="10"/>
        <v>0</v>
      </c>
      <c r="Z35" s="403">
        <f t="shared" si="10"/>
        <v>0</v>
      </c>
      <c r="AA35" s="403">
        <f t="shared" si="10"/>
        <v>0</v>
      </c>
      <c r="AB35" s="403">
        <f t="shared" si="10"/>
        <v>0</v>
      </c>
      <c r="AC35" s="403">
        <f t="shared" si="11"/>
        <v>0</v>
      </c>
      <c r="AD35" s="403">
        <f t="shared" si="12"/>
        <v>500</v>
      </c>
      <c r="AE35" s="403">
        <f t="shared" si="12"/>
        <v>0</v>
      </c>
      <c r="AF35" s="403">
        <f t="shared" si="14"/>
        <v>0</v>
      </c>
      <c r="AG35" s="404">
        <f t="shared" si="14"/>
        <v>0</v>
      </c>
      <c r="AH35" s="404">
        <f t="shared" si="13"/>
        <v>0</v>
      </c>
      <c r="AI35" s="404">
        <f t="shared" si="6"/>
        <v>0</v>
      </c>
      <c r="AJ35" s="145">
        <f t="shared" si="5"/>
        <v>0</v>
      </c>
    </row>
    <row r="36" spans="2:36" ht="13.7" customHeight="1">
      <c r="B36" s="957">
        <v>144</v>
      </c>
      <c r="C36" s="1040">
        <v>44970</v>
      </c>
      <c r="D36" s="1041" t="s">
        <v>575</v>
      </c>
      <c r="E36" s="1042" t="s">
        <v>609</v>
      </c>
      <c r="F36" s="402">
        <v>727</v>
      </c>
      <c r="G36" s="956">
        <v>500</v>
      </c>
      <c r="H36" s="440"/>
      <c r="I36" s="403">
        <f t="shared" si="2"/>
        <v>0</v>
      </c>
      <c r="J36" s="403">
        <f t="shared" si="8"/>
        <v>0</v>
      </c>
      <c r="K36" s="403">
        <f t="shared" ref="K36:X45" si="15">IF(K$7-$F36=0,$G36,0)</f>
        <v>0</v>
      </c>
      <c r="L36" s="403">
        <f t="shared" si="15"/>
        <v>0</v>
      </c>
      <c r="M36" s="403">
        <f t="shared" si="15"/>
        <v>0</v>
      </c>
      <c r="N36" s="403">
        <f t="shared" si="15"/>
        <v>0</v>
      </c>
      <c r="O36" s="403">
        <f t="shared" si="15"/>
        <v>0</v>
      </c>
      <c r="P36" s="403">
        <f t="shared" si="15"/>
        <v>0</v>
      </c>
      <c r="Q36" s="403">
        <f t="shared" si="15"/>
        <v>0</v>
      </c>
      <c r="R36" s="403">
        <f t="shared" si="15"/>
        <v>0</v>
      </c>
      <c r="S36" s="403">
        <f t="shared" si="15"/>
        <v>0</v>
      </c>
      <c r="T36" s="403">
        <f t="shared" si="15"/>
        <v>0</v>
      </c>
      <c r="U36" s="403">
        <f t="shared" si="15"/>
        <v>0</v>
      </c>
      <c r="V36" s="403">
        <f t="shared" si="15"/>
        <v>0</v>
      </c>
      <c r="W36" s="403">
        <f t="shared" si="15"/>
        <v>0</v>
      </c>
      <c r="X36" s="403">
        <f t="shared" si="15"/>
        <v>0</v>
      </c>
      <c r="Y36" s="403">
        <f t="shared" si="10"/>
        <v>0</v>
      </c>
      <c r="Z36" s="403">
        <f t="shared" si="10"/>
        <v>0</v>
      </c>
      <c r="AA36" s="403">
        <f t="shared" si="10"/>
        <v>0</v>
      </c>
      <c r="AB36" s="403">
        <f t="shared" si="10"/>
        <v>0</v>
      </c>
      <c r="AC36" s="403">
        <f t="shared" si="11"/>
        <v>0</v>
      </c>
      <c r="AD36" s="403">
        <f t="shared" si="12"/>
        <v>500</v>
      </c>
      <c r="AE36" s="403">
        <f t="shared" si="12"/>
        <v>0</v>
      </c>
      <c r="AF36" s="403">
        <f t="shared" si="14"/>
        <v>0</v>
      </c>
      <c r="AG36" s="404">
        <f t="shared" si="14"/>
        <v>0</v>
      </c>
      <c r="AH36" s="404">
        <f t="shared" si="13"/>
        <v>0</v>
      </c>
      <c r="AI36" s="404">
        <f t="shared" si="13"/>
        <v>0</v>
      </c>
      <c r="AJ36" s="145">
        <f t="shared" si="5"/>
        <v>0</v>
      </c>
    </row>
    <row r="37" spans="2:36" ht="13.7" customHeight="1">
      <c r="B37" s="957">
        <v>148</v>
      </c>
      <c r="C37" s="1040">
        <v>44970</v>
      </c>
      <c r="D37" s="1041" t="s">
        <v>575</v>
      </c>
      <c r="E37" s="1042" t="s">
        <v>609</v>
      </c>
      <c r="F37" s="402">
        <v>727</v>
      </c>
      <c r="G37" s="956">
        <v>500</v>
      </c>
      <c r="H37" s="440"/>
      <c r="I37" s="403">
        <f t="shared" si="2"/>
        <v>0</v>
      </c>
      <c r="J37" s="403">
        <f t="shared" si="8"/>
        <v>0</v>
      </c>
      <c r="K37" s="403">
        <f t="shared" si="15"/>
        <v>0</v>
      </c>
      <c r="L37" s="403">
        <f t="shared" si="15"/>
        <v>0</v>
      </c>
      <c r="M37" s="403">
        <f t="shared" si="15"/>
        <v>0</v>
      </c>
      <c r="N37" s="403">
        <f t="shared" si="15"/>
        <v>0</v>
      </c>
      <c r="O37" s="403">
        <f t="shared" si="15"/>
        <v>0</v>
      </c>
      <c r="P37" s="403">
        <f t="shared" si="15"/>
        <v>0</v>
      </c>
      <c r="Q37" s="403">
        <f t="shared" si="15"/>
        <v>0</v>
      </c>
      <c r="R37" s="403">
        <f t="shared" si="15"/>
        <v>0</v>
      </c>
      <c r="S37" s="403">
        <f t="shared" si="15"/>
        <v>0</v>
      </c>
      <c r="T37" s="403">
        <f t="shared" si="15"/>
        <v>0</v>
      </c>
      <c r="U37" s="403">
        <f t="shared" si="15"/>
        <v>0</v>
      </c>
      <c r="V37" s="403">
        <f t="shared" si="15"/>
        <v>0</v>
      </c>
      <c r="W37" s="403">
        <f t="shared" si="15"/>
        <v>0</v>
      </c>
      <c r="X37" s="403">
        <f t="shared" si="15"/>
        <v>0</v>
      </c>
      <c r="Y37" s="403">
        <f t="shared" si="10"/>
        <v>0</v>
      </c>
      <c r="Z37" s="403">
        <f t="shared" si="10"/>
        <v>0</v>
      </c>
      <c r="AA37" s="403">
        <f t="shared" si="10"/>
        <v>0</v>
      </c>
      <c r="AB37" s="403">
        <f t="shared" si="10"/>
        <v>0</v>
      </c>
      <c r="AC37" s="403">
        <f t="shared" si="11"/>
        <v>0</v>
      </c>
      <c r="AD37" s="403">
        <f t="shared" si="12"/>
        <v>500</v>
      </c>
      <c r="AE37" s="403">
        <f t="shared" si="12"/>
        <v>0</v>
      </c>
      <c r="AF37" s="403">
        <f t="shared" si="14"/>
        <v>0</v>
      </c>
      <c r="AG37" s="404">
        <f t="shared" si="14"/>
        <v>0</v>
      </c>
      <c r="AH37" s="404">
        <f t="shared" si="13"/>
        <v>0</v>
      </c>
      <c r="AI37" s="404">
        <f t="shared" si="13"/>
        <v>0</v>
      </c>
      <c r="AJ37" s="145">
        <f t="shared" si="5"/>
        <v>0</v>
      </c>
    </row>
    <row r="38" spans="2:36" ht="13.7" customHeight="1">
      <c r="B38" s="957">
        <v>177</v>
      </c>
      <c r="C38" s="1040">
        <v>44977</v>
      </c>
      <c r="D38" s="1041" t="s">
        <v>575</v>
      </c>
      <c r="E38" s="1042" t="s">
        <v>609</v>
      </c>
      <c r="F38" s="402">
        <v>727</v>
      </c>
      <c r="G38" s="956">
        <v>400</v>
      </c>
      <c r="H38" s="440"/>
      <c r="I38" s="403">
        <f t="shared" si="2"/>
        <v>0</v>
      </c>
      <c r="J38" s="403">
        <f t="shared" si="8"/>
        <v>0</v>
      </c>
      <c r="K38" s="403">
        <f t="shared" si="15"/>
        <v>0</v>
      </c>
      <c r="L38" s="403">
        <f t="shared" si="15"/>
        <v>0</v>
      </c>
      <c r="M38" s="403">
        <f t="shared" si="15"/>
        <v>0</v>
      </c>
      <c r="N38" s="403">
        <f t="shared" si="15"/>
        <v>0</v>
      </c>
      <c r="O38" s="403">
        <f t="shared" si="15"/>
        <v>0</v>
      </c>
      <c r="P38" s="403">
        <f t="shared" si="15"/>
        <v>0</v>
      </c>
      <c r="Q38" s="403">
        <f t="shared" si="15"/>
        <v>0</v>
      </c>
      <c r="R38" s="403">
        <f t="shared" si="15"/>
        <v>0</v>
      </c>
      <c r="S38" s="403">
        <f t="shared" si="15"/>
        <v>0</v>
      </c>
      <c r="T38" s="403">
        <f t="shared" si="15"/>
        <v>0</v>
      </c>
      <c r="U38" s="403">
        <f t="shared" si="15"/>
        <v>0</v>
      </c>
      <c r="V38" s="403">
        <f t="shared" si="15"/>
        <v>0</v>
      </c>
      <c r="W38" s="403">
        <f t="shared" si="15"/>
        <v>0</v>
      </c>
      <c r="X38" s="403">
        <f t="shared" si="15"/>
        <v>0</v>
      </c>
      <c r="Y38" s="403">
        <f t="shared" si="10"/>
        <v>0</v>
      </c>
      <c r="Z38" s="403">
        <f t="shared" si="10"/>
        <v>0</v>
      </c>
      <c r="AA38" s="403">
        <f t="shared" si="10"/>
        <v>0</v>
      </c>
      <c r="AB38" s="403">
        <f t="shared" si="10"/>
        <v>0</v>
      </c>
      <c r="AC38" s="403">
        <f t="shared" si="11"/>
        <v>0</v>
      </c>
      <c r="AD38" s="403">
        <f t="shared" si="12"/>
        <v>400</v>
      </c>
      <c r="AE38" s="403">
        <f t="shared" si="12"/>
        <v>0</v>
      </c>
      <c r="AF38" s="403">
        <f t="shared" si="14"/>
        <v>0</v>
      </c>
      <c r="AG38" s="404">
        <f t="shared" si="14"/>
        <v>0</v>
      </c>
      <c r="AH38" s="404">
        <f t="shared" si="13"/>
        <v>0</v>
      </c>
      <c r="AI38" s="404">
        <f t="shared" si="13"/>
        <v>0</v>
      </c>
      <c r="AJ38" s="145">
        <f t="shared" si="5"/>
        <v>0</v>
      </c>
    </row>
    <row r="39" spans="2:36" ht="13.7" customHeight="1">
      <c r="B39" s="957">
        <v>110</v>
      </c>
      <c r="C39" s="1040">
        <v>44958</v>
      </c>
      <c r="D39" s="1041" t="s">
        <v>575</v>
      </c>
      <c r="E39" s="1042" t="s">
        <v>609</v>
      </c>
      <c r="F39" s="402">
        <v>727</v>
      </c>
      <c r="G39" s="956">
        <v>1000</v>
      </c>
      <c r="H39" s="440"/>
      <c r="I39" s="403">
        <f t="shared" si="2"/>
        <v>0</v>
      </c>
      <c r="J39" s="403">
        <f t="shared" si="8"/>
        <v>0</v>
      </c>
      <c r="K39" s="403">
        <f t="shared" si="15"/>
        <v>0</v>
      </c>
      <c r="L39" s="403">
        <f t="shared" si="15"/>
        <v>0</v>
      </c>
      <c r="M39" s="403">
        <f t="shared" si="15"/>
        <v>0</v>
      </c>
      <c r="N39" s="403">
        <f t="shared" si="15"/>
        <v>0</v>
      </c>
      <c r="O39" s="403">
        <f t="shared" si="15"/>
        <v>0</v>
      </c>
      <c r="P39" s="403">
        <f t="shared" si="15"/>
        <v>0</v>
      </c>
      <c r="Q39" s="403">
        <f t="shared" si="15"/>
        <v>0</v>
      </c>
      <c r="R39" s="403">
        <f t="shared" si="15"/>
        <v>0</v>
      </c>
      <c r="S39" s="403">
        <f t="shared" si="15"/>
        <v>0</v>
      </c>
      <c r="T39" s="403">
        <f t="shared" si="15"/>
        <v>0</v>
      </c>
      <c r="U39" s="403">
        <f t="shared" si="15"/>
        <v>0</v>
      </c>
      <c r="V39" s="403">
        <f t="shared" si="15"/>
        <v>0</v>
      </c>
      <c r="W39" s="403">
        <f t="shared" si="15"/>
        <v>0</v>
      </c>
      <c r="X39" s="403">
        <f t="shared" si="15"/>
        <v>0</v>
      </c>
      <c r="Y39" s="403">
        <f t="shared" si="10"/>
        <v>0</v>
      </c>
      <c r="Z39" s="403">
        <f t="shared" si="10"/>
        <v>0</v>
      </c>
      <c r="AA39" s="403">
        <f t="shared" si="10"/>
        <v>0</v>
      </c>
      <c r="AB39" s="403">
        <f t="shared" si="10"/>
        <v>0</v>
      </c>
      <c r="AC39" s="403">
        <f t="shared" si="11"/>
        <v>0</v>
      </c>
      <c r="AD39" s="403">
        <f t="shared" si="12"/>
        <v>1000</v>
      </c>
      <c r="AE39" s="403">
        <f t="shared" si="12"/>
        <v>0</v>
      </c>
      <c r="AF39" s="403">
        <f t="shared" si="14"/>
        <v>0</v>
      </c>
      <c r="AG39" s="404">
        <f t="shared" si="14"/>
        <v>0</v>
      </c>
      <c r="AH39" s="404">
        <f t="shared" si="13"/>
        <v>0</v>
      </c>
      <c r="AI39" s="404">
        <f t="shared" si="13"/>
        <v>0</v>
      </c>
      <c r="AJ39" s="145">
        <f t="shared" si="5"/>
        <v>0</v>
      </c>
    </row>
    <row r="40" spans="2:36" ht="13.7" customHeight="1">
      <c r="B40" s="957">
        <v>98</v>
      </c>
      <c r="C40" s="1040">
        <v>44952</v>
      </c>
      <c r="D40" s="1041" t="s">
        <v>575</v>
      </c>
      <c r="E40" s="1042" t="s">
        <v>609</v>
      </c>
      <c r="F40" s="402">
        <v>727</v>
      </c>
      <c r="G40" s="956">
        <v>700</v>
      </c>
      <c r="H40" s="440"/>
      <c r="I40" s="403">
        <f t="shared" si="2"/>
        <v>0</v>
      </c>
      <c r="J40" s="403">
        <f t="shared" si="8"/>
        <v>0</v>
      </c>
      <c r="K40" s="403">
        <f t="shared" si="15"/>
        <v>0</v>
      </c>
      <c r="L40" s="403">
        <f t="shared" si="15"/>
        <v>0</v>
      </c>
      <c r="M40" s="403">
        <f t="shared" si="15"/>
        <v>0</v>
      </c>
      <c r="N40" s="403">
        <f t="shared" si="15"/>
        <v>0</v>
      </c>
      <c r="O40" s="403">
        <f t="shared" si="15"/>
        <v>0</v>
      </c>
      <c r="P40" s="403">
        <f t="shared" si="15"/>
        <v>0</v>
      </c>
      <c r="Q40" s="403">
        <f t="shared" si="15"/>
        <v>0</v>
      </c>
      <c r="R40" s="403">
        <f t="shared" si="15"/>
        <v>0</v>
      </c>
      <c r="S40" s="403">
        <f t="shared" si="15"/>
        <v>0</v>
      </c>
      <c r="T40" s="403">
        <f t="shared" si="15"/>
        <v>0</v>
      </c>
      <c r="U40" s="403">
        <f t="shared" si="15"/>
        <v>0</v>
      </c>
      <c r="V40" s="403">
        <f t="shared" si="15"/>
        <v>0</v>
      </c>
      <c r="W40" s="403">
        <f t="shared" si="15"/>
        <v>0</v>
      </c>
      <c r="X40" s="403">
        <f t="shared" si="15"/>
        <v>0</v>
      </c>
      <c r="Y40" s="403">
        <f t="shared" si="10"/>
        <v>0</v>
      </c>
      <c r="Z40" s="403">
        <f t="shared" si="10"/>
        <v>0</v>
      </c>
      <c r="AA40" s="403">
        <f t="shared" si="10"/>
        <v>0</v>
      </c>
      <c r="AB40" s="403">
        <f t="shared" si="10"/>
        <v>0</v>
      </c>
      <c r="AC40" s="403">
        <f t="shared" si="11"/>
        <v>0</v>
      </c>
      <c r="AD40" s="403">
        <f t="shared" si="12"/>
        <v>700</v>
      </c>
      <c r="AE40" s="403">
        <f t="shared" si="12"/>
        <v>0</v>
      </c>
      <c r="AF40" s="403">
        <f t="shared" si="14"/>
        <v>0</v>
      </c>
      <c r="AG40" s="404">
        <f t="shared" si="14"/>
        <v>0</v>
      </c>
      <c r="AH40" s="404">
        <f t="shared" ref="AH40:AI55" si="16">IF(AH$7-$F40=0,$G40,0)</f>
        <v>0</v>
      </c>
      <c r="AI40" s="404">
        <f t="shared" si="13"/>
        <v>0</v>
      </c>
      <c r="AJ40" s="145">
        <f t="shared" si="5"/>
        <v>0</v>
      </c>
    </row>
    <row r="41" spans="2:36" ht="13.7" customHeight="1">
      <c r="B41" s="957">
        <v>340</v>
      </c>
      <c r="C41" s="1040">
        <v>45027</v>
      </c>
      <c r="D41" s="1041" t="s">
        <v>575</v>
      </c>
      <c r="E41" s="1042" t="s">
        <v>609</v>
      </c>
      <c r="F41" s="402">
        <v>727</v>
      </c>
      <c r="G41" s="956">
        <v>500</v>
      </c>
      <c r="H41" s="440"/>
      <c r="I41" s="403">
        <f t="shared" si="2"/>
        <v>0</v>
      </c>
      <c r="J41" s="403">
        <f t="shared" si="8"/>
        <v>0</v>
      </c>
      <c r="K41" s="403">
        <f t="shared" si="15"/>
        <v>0</v>
      </c>
      <c r="L41" s="403">
        <f t="shared" si="15"/>
        <v>0</v>
      </c>
      <c r="M41" s="403">
        <f t="shared" si="15"/>
        <v>0</v>
      </c>
      <c r="N41" s="403">
        <f t="shared" si="15"/>
        <v>0</v>
      </c>
      <c r="O41" s="403">
        <f t="shared" si="15"/>
        <v>0</v>
      </c>
      <c r="P41" s="403">
        <f t="shared" si="15"/>
        <v>0</v>
      </c>
      <c r="Q41" s="403">
        <f t="shared" si="15"/>
        <v>0</v>
      </c>
      <c r="R41" s="403">
        <f t="shared" si="15"/>
        <v>0</v>
      </c>
      <c r="S41" s="403">
        <f t="shared" si="15"/>
        <v>0</v>
      </c>
      <c r="T41" s="403">
        <f t="shared" si="15"/>
        <v>0</v>
      </c>
      <c r="U41" s="403">
        <f t="shared" si="15"/>
        <v>0</v>
      </c>
      <c r="V41" s="403">
        <f t="shared" si="15"/>
        <v>0</v>
      </c>
      <c r="W41" s="403">
        <f t="shared" si="15"/>
        <v>0</v>
      </c>
      <c r="X41" s="403">
        <f t="shared" si="15"/>
        <v>0</v>
      </c>
      <c r="Y41" s="403">
        <f t="shared" si="10"/>
        <v>0</v>
      </c>
      <c r="Z41" s="403">
        <f t="shared" si="10"/>
        <v>0</v>
      </c>
      <c r="AA41" s="403">
        <f t="shared" si="10"/>
        <v>0</v>
      </c>
      <c r="AB41" s="403">
        <f t="shared" si="10"/>
        <v>0</v>
      </c>
      <c r="AC41" s="403">
        <f t="shared" si="11"/>
        <v>0</v>
      </c>
      <c r="AD41" s="403">
        <f t="shared" si="12"/>
        <v>500</v>
      </c>
      <c r="AE41" s="403">
        <f t="shared" si="12"/>
        <v>0</v>
      </c>
      <c r="AF41" s="403">
        <f t="shared" si="14"/>
        <v>0</v>
      </c>
      <c r="AG41" s="404">
        <f t="shared" si="14"/>
        <v>0</v>
      </c>
      <c r="AH41" s="404">
        <f t="shared" si="16"/>
        <v>0</v>
      </c>
      <c r="AI41" s="404">
        <f t="shared" si="13"/>
        <v>0</v>
      </c>
      <c r="AJ41" s="145">
        <f t="shared" si="5"/>
        <v>0</v>
      </c>
    </row>
    <row r="42" spans="2:36" ht="13.7" customHeight="1">
      <c r="B42" s="957">
        <v>347</v>
      </c>
      <c r="C42" s="1040">
        <v>45027</v>
      </c>
      <c r="D42" s="1041" t="s">
        <v>575</v>
      </c>
      <c r="E42" s="1042" t="s">
        <v>609</v>
      </c>
      <c r="F42" s="402">
        <v>727</v>
      </c>
      <c r="G42" s="956">
        <v>400</v>
      </c>
      <c r="H42" s="440"/>
      <c r="I42" s="403">
        <f t="shared" si="2"/>
        <v>0</v>
      </c>
      <c r="J42" s="403">
        <f t="shared" si="8"/>
        <v>0</v>
      </c>
      <c r="K42" s="403">
        <f t="shared" si="15"/>
        <v>0</v>
      </c>
      <c r="L42" s="403">
        <f t="shared" si="15"/>
        <v>0</v>
      </c>
      <c r="M42" s="403">
        <f t="shared" si="15"/>
        <v>0</v>
      </c>
      <c r="N42" s="403">
        <f t="shared" si="15"/>
        <v>0</v>
      </c>
      <c r="O42" s="403">
        <f t="shared" si="15"/>
        <v>0</v>
      </c>
      <c r="P42" s="403">
        <f t="shared" si="15"/>
        <v>0</v>
      </c>
      <c r="Q42" s="403">
        <f t="shared" si="15"/>
        <v>0</v>
      </c>
      <c r="R42" s="403">
        <f t="shared" si="15"/>
        <v>0</v>
      </c>
      <c r="S42" s="403">
        <f t="shared" si="15"/>
        <v>0</v>
      </c>
      <c r="T42" s="403">
        <f t="shared" si="15"/>
        <v>0</v>
      </c>
      <c r="U42" s="403">
        <f t="shared" si="15"/>
        <v>0</v>
      </c>
      <c r="V42" s="403">
        <f t="shared" si="15"/>
        <v>0</v>
      </c>
      <c r="W42" s="403">
        <f t="shared" si="15"/>
        <v>0</v>
      </c>
      <c r="X42" s="403">
        <f t="shared" si="15"/>
        <v>0</v>
      </c>
      <c r="Y42" s="403">
        <f t="shared" si="10"/>
        <v>0</v>
      </c>
      <c r="Z42" s="403">
        <f t="shared" si="10"/>
        <v>0</v>
      </c>
      <c r="AA42" s="403">
        <f t="shared" si="10"/>
        <v>0</v>
      </c>
      <c r="AB42" s="403">
        <f t="shared" si="10"/>
        <v>0</v>
      </c>
      <c r="AC42" s="403">
        <f t="shared" si="11"/>
        <v>0</v>
      </c>
      <c r="AD42" s="403">
        <f t="shared" si="12"/>
        <v>400</v>
      </c>
      <c r="AE42" s="403">
        <f t="shared" si="12"/>
        <v>0</v>
      </c>
      <c r="AF42" s="403">
        <f t="shared" si="14"/>
        <v>0</v>
      </c>
      <c r="AG42" s="404">
        <f t="shared" si="14"/>
        <v>0</v>
      </c>
      <c r="AH42" s="404">
        <f t="shared" si="16"/>
        <v>0</v>
      </c>
      <c r="AI42" s="404">
        <f t="shared" si="13"/>
        <v>0</v>
      </c>
      <c r="AJ42" s="145">
        <f t="shared" si="5"/>
        <v>0</v>
      </c>
    </row>
    <row r="43" spans="2:36" ht="13.7" customHeight="1">
      <c r="B43" s="957">
        <v>364</v>
      </c>
      <c r="C43" s="1040">
        <v>45030</v>
      </c>
      <c r="D43" s="1041" t="s">
        <v>575</v>
      </c>
      <c r="E43" s="1042" t="s">
        <v>609</v>
      </c>
      <c r="F43" s="402">
        <v>727</v>
      </c>
      <c r="G43" s="956">
        <v>1100</v>
      </c>
      <c r="H43" s="440"/>
      <c r="I43" s="403">
        <f t="shared" si="2"/>
        <v>0</v>
      </c>
      <c r="J43" s="403">
        <f t="shared" si="8"/>
        <v>0</v>
      </c>
      <c r="K43" s="403">
        <f t="shared" si="15"/>
        <v>0</v>
      </c>
      <c r="L43" s="403">
        <f t="shared" si="15"/>
        <v>0</v>
      </c>
      <c r="M43" s="403">
        <f t="shared" si="15"/>
        <v>0</v>
      </c>
      <c r="N43" s="403">
        <f t="shared" si="15"/>
        <v>0</v>
      </c>
      <c r="O43" s="403">
        <f t="shared" si="15"/>
        <v>0</v>
      </c>
      <c r="P43" s="403">
        <f t="shared" si="15"/>
        <v>0</v>
      </c>
      <c r="Q43" s="403">
        <f t="shared" si="15"/>
        <v>0</v>
      </c>
      <c r="R43" s="403">
        <f t="shared" si="15"/>
        <v>0</v>
      </c>
      <c r="S43" s="403">
        <f t="shared" si="15"/>
        <v>0</v>
      </c>
      <c r="T43" s="403">
        <f t="shared" si="15"/>
        <v>0</v>
      </c>
      <c r="U43" s="403">
        <f t="shared" si="15"/>
        <v>0</v>
      </c>
      <c r="V43" s="403">
        <f t="shared" si="15"/>
        <v>0</v>
      </c>
      <c r="W43" s="403">
        <f t="shared" si="15"/>
        <v>0</v>
      </c>
      <c r="X43" s="403">
        <f t="shared" si="15"/>
        <v>0</v>
      </c>
      <c r="Y43" s="403">
        <f t="shared" si="10"/>
        <v>0</v>
      </c>
      <c r="Z43" s="403">
        <f t="shared" si="10"/>
        <v>0</v>
      </c>
      <c r="AA43" s="403">
        <f t="shared" si="10"/>
        <v>0</v>
      </c>
      <c r="AB43" s="403">
        <f t="shared" si="10"/>
        <v>0</v>
      </c>
      <c r="AC43" s="403">
        <f t="shared" si="11"/>
        <v>0</v>
      </c>
      <c r="AD43" s="403">
        <f t="shared" si="12"/>
        <v>1100</v>
      </c>
      <c r="AE43" s="403">
        <f t="shared" si="12"/>
        <v>0</v>
      </c>
      <c r="AF43" s="403">
        <f t="shared" si="14"/>
        <v>0</v>
      </c>
      <c r="AG43" s="404">
        <f t="shared" si="14"/>
        <v>0</v>
      </c>
      <c r="AH43" s="404">
        <f t="shared" si="16"/>
        <v>0</v>
      </c>
      <c r="AI43" s="404">
        <f t="shared" si="13"/>
        <v>0</v>
      </c>
      <c r="AJ43" s="145">
        <f t="shared" si="5"/>
        <v>0</v>
      </c>
    </row>
    <row r="44" spans="2:36" ht="13.7" customHeight="1">
      <c r="B44" s="957">
        <v>269</v>
      </c>
      <c r="C44" s="1040">
        <v>45006</v>
      </c>
      <c r="D44" s="1041" t="s">
        <v>575</v>
      </c>
      <c r="E44" s="1042" t="s">
        <v>609</v>
      </c>
      <c r="F44" s="402">
        <v>727</v>
      </c>
      <c r="G44" s="956">
        <v>700</v>
      </c>
      <c r="H44" s="440"/>
      <c r="I44" s="403">
        <f t="shared" si="2"/>
        <v>0</v>
      </c>
      <c r="J44" s="403">
        <f t="shared" si="8"/>
        <v>0</v>
      </c>
      <c r="K44" s="403">
        <f t="shared" si="15"/>
        <v>0</v>
      </c>
      <c r="L44" s="403">
        <f t="shared" si="15"/>
        <v>0</v>
      </c>
      <c r="M44" s="403">
        <f t="shared" si="15"/>
        <v>0</v>
      </c>
      <c r="N44" s="403">
        <f t="shared" si="15"/>
        <v>0</v>
      </c>
      <c r="O44" s="403">
        <f t="shared" si="15"/>
        <v>0</v>
      </c>
      <c r="P44" s="403">
        <f t="shared" si="15"/>
        <v>0</v>
      </c>
      <c r="Q44" s="403">
        <f t="shared" si="15"/>
        <v>0</v>
      </c>
      <c r="R44" s="403">
        <f t="shared" si="15"/>
        <v>0</v>
      </c>
      <c r="S44" s="403">
        <f t="shared" si="15"/>
        <v>0</v>
      </c>
      <c r="T44" s="403">
        <f t="shared" si="15"/>
        <v>0</v>
      </c>
      <c r="U44" s="403">
        <f t="shared" si="15"/>
        <v>0</v>
      </c>
      <c r="V44" s="403">
        <f t="shared" si="15"/>
        <v>0</v>
      </c>
      <c r="W44" s="403">
        <f t="shared" si="15"/>
        <v>0</v>
      </c>
      <c r="X44" s="403">
        <f t="shared" si="15"/>
        <v>0</v>
      </c>
      <c r="Y44" s="403">
        <f t="shared" si="10"/>
        <v>0</v>
      </c>
      <c r="Z44" s="403">
        <f t="shared" si="10"/>
        <v>0</v>
      </c>
      <c r="AA44" s="403">
        <f t="shared" si="10"/>
        <v>0</v>
      </c>
      <c r="AB44" s="403">
        <f t="shared" si="10"/>
        <v>0</v>
      </c>
      <c r="AC44" s="403">
        <f t="shared" si="11"/>
        <v>0</v>
      </c>
      <c r="AD44" s="403">
        <f t="shared" si="12"/>
        <v>700</v>
      </c>
      <c r="AE44" s="403">
        <f t="shared" si="12"/>
        <v>0</v>
      </c>
      <c r="AF44" s="403">
        <f t="shared" si="14"/>
        <v>0</v>
      </c>
      <c r="AG44" s="404">
        <f t="shared" si="14"/>
        <v>0</v>
      </c>
      <c r="AH44" s="404">
        <f t="shared" si="16"/>
        <v>0</v>
      </c>
      <c r="AI44" s="404">
        <f t="shared" si="13"/>
        <v>0</v>
      </c>
      <c r="AJ44" s="145">
        <f t="shared" si="5"/>
        <v>0</v>
      </c>
    </row>
    <row r="45" spans="2:36" ht="13.7" customHeight="1">
      <c r="B45" s="957">
        <v>282</v>
      </c>
      <c r="C45" s="1040">
        <v>45008</v>
      </c>
      <c r="D45" s="1041" t="s">
        <v>575</v>
      </c>
      <c r="E45" s="1042" t="s">
        <v>609</v>
      </c>
      <c r="F45" s="402">
        <v>727</v>
      </c>
      <c r="G45" s="956">
        <v>500</v>
      </c>
      <c r="H45" s="440"/>
      <c r="I45" s="403">
        <f t="shared" si="2"/>
        <v>0</v>
      </c>
      <c r="J45" s="403">
        <f t="shared" si="8"/>
        <v>0</v>
      </c>
      <c r="K45" s="403">
        <f t="shared" si="15"/>
        <v>0</v>
      </c>
      <c r="L45" s="403">
        <f t="shared" si="15"/>
        <v>0</v>
      </c>
      <c r="M45" s="403">
        <f t="shared" si="15"/>
        <v>0</v>
      </c>
      <c r="N45" s="403">
        <f t="shared" si="15"/>
        <v>0</v>
      </c>
      <c r="O45" s="403">
        <f t="shared" si="15"/>
        <v>0</v>
      </c>
      <c r="P45" s="403">
        <f t="shared" si="15"/>
        <v>0</v>
      </c>
      <c r="Q45" s="403">
        <f t="shared" si="15"/>
        <v>0</v>
      </c>
      <c r="R45" s="403">
        <f t="shared" si="15"/>
        <v>0</v>
      </c>
      <c r="S45" s="403">
        <f t="shared" si="15"/>
        <v>0</v>
      </c>
      <c r="T45" s="403">
        <f t="shared" si="15"/>
        <v>0</v>
      </c>
      <c r="U45" s="403">
        <f t="shared" si="15"/>
        <v>0</v>
      </c>
      <c r="V45" s="403">
        <f t="shared" si="15"/>
        <v>0</v>
      </c>
      <c r="W45" s="403">
        <f t="shared" si="15"/>
        <v>0</v>
      </c>
      <c r="X45" s="403">
        <f t="shared" si="15"/>
        <v>0</v>
      </c>
      <c r="Y45" s="403">
        <f t="shared" si="10"/>
        <v>0</v>
      </c>
      <c r="Z45" s="403">
        <f t="shared" si="10"/>
        <v>0</v>
      </c>
      <c r="AA45" s="403">
        <f t="shared" si="10"/>
        <v>0</v>
      </c>
      <c r="AB45" s="403">
        <f t="shared" si="10"/>
        <v>0</v>
      </c>
      <c r="AC45" s="403">
        <f t="shared" si="11"/>
        <v>0</v>
      </c>
      <c r="AD45" s="403">
        <f t="shared" si="12"/>
        <v>500</v>
      </c>
      <c r="AE45" s="403">
        <f t="shared" si="12"/>
        <v>0</v>
      </c>
      <c r="AF45" s="403">
        <f t="shared" si="14"/>
        <v>0</v>
      </c>
      <c r="AG45" s="404">
        <f t="shared" si="14"/>
        <v>0</v>
      </c>
      <c r="AH45" s="404">
        <f t="shared" si="16"/>
        <v>0</v>
      </c>
      <c r="AI45" s="404">
        <f t="shared" si="13"/>
        <v>0</v>
      </c>
      <c r="AJ45" s="145">
        <f t="shared" si="5"/>
        <v>0</v>
      </c>
    </row>
    <row r="46" spans="2:36" ht="13.7" customHeight="1">
      <c r="B46" s="957">
        <v>393</v>
      </c>
      <c r="C46" s="1040">
        <v>45040</v>
      </c>
      <c r="D46" s="1041" t="s">
        <v>575</v>
      </c>
      <c r="E46" s="1042" t="s">
        <v>609</v>
      </c>
      <c r="F46" s="402">
        <v>727</v>
      </c>
      <c r="G46" s="956">
        <v>500</v>
      </c>
      <c r="H46" s="440"/>
      <c r="I46" s="403">
        <f t="shared" si="2"/>
        <v>0</v>
      </c>
      <c r="J46" s="403">
        <f t="shared" si="8"/>
        <v>0</v>
      </c>
      <c r="K46" s="403">
        <f t="shared" ref="K46:X55" si="17">IF(K$7-$F46=0,$G46,0)</f>
        <v>0</v>
      </c>
      <c r="L46" s="403">
        <f t="shared" si="17"/>
        <v>0</v>
      </c>
      <c r="M46" s="403">
        <f t="shared" si="17"/>
        <v>0</v>
      </c>
      <c r="N46" s="403">
        <f t="shared" si="17"/>
        <v>0</v>
      </c>
      <c r="O46" s="403">
        <f t="shared" si="17"/>
        <v>0</v>
      </c>
      <c r="P46" s="403">
        <f t="shared" si="17"/>
        <v>0</v>
      </c>
      <c r="Q46" s="403">
        <f t="shared" si="17"/>
        <v>0</v>
      </c>
      <c r="R46" s="403">
        <f t="shared" si="17"/>
        <v>0</v>
      </c>
      <c r="S46" s="403">
        <f t="shared" si="17"/>
        <v>0</v>
      </c>
      <c r="T46" s="403">
        <f t="shared" si="17"/>
        <v>0</v>
      </c>
      <c r="U46" s="403">
        <f t="shared" si="17"/>
        <v>0</v>
      </c>
      <c r="V46" s="403">
        <f t="shared" si="17"/>
        <v>0</v>
      </c>
      <c r="W46" s="403">
        <f t="shared" si="17"/>
        <v>0</v>
      </c>
      <c r="X46" s="403">
        <f t="shared" si="17"/>
        <v>0</v>
      </c>
      <c r="Y46" s="403">
        <f t="shared" si="10"/>
        <v>0</v>
      </c>
      <c r="Z46" s="403">
        <f t="shared" si="10"/>
        <v>0</v>
      </c>
      <c r="AA46" s="403">
        <f t="shared" si="10"/>
        <v>0</v>
      </c>
      <c r="AB46" s="403">
        <f t="shared" si="10"/>
        <v>0</v>
      </c>
      <c r="AC46" s="403">
        <f t="shared" si="11"/>
        <v>0</v>
      </c>
      <c r="AD46" s="403">
        <f t="shared" si="12"/>
        <v>500</v>
      </c>
      <c r="AE46" s="403">
        <f t="shared" si="12"/>
        <v>0</v>
      </c>
      <c r="AF46" s="403">
        <f t="shared" si="14"/>
        <v>0</v>
      </c>
      <c r="AG46" s="404">
        <f t="shared" si="14"/>
        <v>0</v>
      </c>
      <c r="AH46" s="404">
        <f t="shared" si="16"/>
        <v>0</v>
      </c>
      <c r="AI46" s="404">
        <f t="shared" si="16"/>
        <v>0</v>
      </c>
      <c r="AJ46" s="145">
        <f t="shared" si="5"/>
        <v>0</v>
      </c>
    </row>
    <row r="47" spans="2:36" ht="13.7" customHeight="1">
      <c r="B47" s="957">
        <v>411</v>
      </c>
      <c r="C47" s="1040">
        <v>45044</v>
      </c>
      <c r="D47" s="1041" t="s">
        <v>575</v>
      </c>
      <c r="E47" s="1042" t="s">
        <v>609</v>
      </c>
      <c r="F47" s="402">
        <v>727</v>
      </c>
      <c r="G47" s="956">
        <v>500</v>
      </c>
      <c r="H47" s="440"/>
      <c r="I47" s="403">
        <f t="shared" si="2"/>
        <v>0</v>
      </c>
      <c r="J47" s="403">
        <f t="shared" si="8"/>
        <v>0</v>
      </c>
      <c r="K47" s="403">
        <f t="shared" si="17"/>
        <v>0</v>
      </c>
      <c r="L47" s="403">
        <f t="shared" si="17"/>
        <v>0</v>
      </c>
      <c r="M47" s="403">
        <f t="shared" si="17"/>
        <v>0</v>
      </c>
      <c r="N47" s="403">
        <f t="shared" si="17"/>
        <v>0</v>
      </c>
      <c r="O47" s="403">
        <f t="shared" si="17"/>
        <v>0</v>
      </c>
      <c r="P47" s="403">
        <f t="shared" si="17"/>
        <v>0</v>
      </c>
      <c r="Q47" s="403">
        <f t="shared" si="17"/>
        <v>0</v>
      </c>
      <c r="R47" s="403">
        <f t="shared" si="17"/>
        <v>0</v>
      </c>
      <c r="S47" s="403">
        <f t="shared" si="17"/>
        <v>0</v>
      </c>
      <c r="T47" s="403">
        <f t="shared" si="17"/>
        <v>0</v>
      </c>
      <c r="U47" s="403">
        <f t="shared" si="17"/>
        <v>0</v>
      </c>
      <c r="V47" s="403">
        <f t="shared" si="17"/>
        <v>0</v>
      </c>
      <c r="W47" s="403">
        <f t="shared" si="17"/>
        <v>0</v>
      </c>
      <c r="X47" s="403">
        <f t="shared" si="17"/>
        <v>0</v>
      </c>
      <c r="Y47" s="403">
        <f t="shared" si="10"/>
        <v>0</v>
      </c>
      <c r="Z47" s="403">
        <f t="shared" si="10"/>
        <v>0</v>
      </c>
      <c r="AA47" s="403">
        <f t="shared" si="10"/>
        <v>0</v>
      </c>
      <c r="AB47" s="403">
        <f t="shared" si="10"/>
        <v>0</v>
      </c>
      <c r="AC47" s="403">
        <f t="shared" si="11"/>
        <v>0</v>
      </c>
      <c r="AD47" s="403">
        <f t="shared" si="12"/>
        <v>500</v>
      </c>
      <c r="AE47" s="403">
        <f t="shared" si="12"/>
        <v>0</v>
      </c>
      <c r="AF47" s="403">
        <f t="shared" si="14"/>
        <v>0</v>
      </c>
      <c r="AG47" s="404">
        <f t="shared" si="14"/>
        <v>0</v>
      </c>
      <c r="AH47" s="404">
        <f t="shared" si="16"/>
        <v>0</v>
      </c>
      <c r="AI47" s="404">
        <f t="shared" si="16"/>
        <v>0</v>
      </c>
      <c r="AJ47" s="145">
        <f t="shared" si="5"/>
        <v>0</v>
      </c>
    </row>
    <row r="48" spans="2:36" ht="13.7" customHeight="1">
      <c r="B48" s="957">
        <v>440</v>
      </c>
      <c r="C48" s="1040">
        <v>45055</v>
      </c>
      <c r="D48" s="1041" t="s">
        <v>575</v>
      </c>
      <c r="E48" s="1042" t="s">
        <v>609</v>
      </c>
      <c r="F48" s="402">
        <v>727</v>
      </c>
      <c r="G48" s="956">
        <v>1000</v>
      </c>
      <c r="H48" s="440"/>
      <c r="I48" s="403">
        <f t="shared" si="2"/>
        <v>0</v>
      </c>
      <c r="J48" s="403">
        <f t="shared" si="8"/>
        <v>0</v>
      </c>
      <c r="K48" s="403">
        <f t="shared" si="17"/>
        <v>0</v>
      </c>
      <c r="L48" s="403">
        <f t="shared" si="17"/>
        <v>0</v>
      </c>
      <c r="M48" s="403">
        <f t="shared" si="17"/>
        <v>0</v>
      </c>
      <c r="N48" s="403">
        <f t="shared" si="17"/>
        <v>0</v>
      </c>
      <c r="O48" s="403">
        <f t="shared" si="17"/>
        <v>0</v>
      </c>
      <c r="P48" s="403">
        <f t="shared" si="17"/>
        <v>0</v>
      </c>
      <c r="Q48" s="403">
        <f t="shared" si="17"/>
        <v>0</v>
      </c>
      <c r="R48" s="403">
        <f t="shared" si="17"/>
        <v>0</v>
      </c>
      <c r="S48" s="403">
        <f t="shared" si="17"/>
        <v>0</v>
      </c>
      <c r="T48" s="403">
        <f t="shared" si="17"/>
        <v>0</v>
      </c>
      <c r="U48" s="403">
        <f t="shared" si="17"/>
        <v>0</v>
      </c>
      <c r="V48" s="403">
        <f t="shared" si="17"/>
        <v>0</v>
      </c>
      <c r="W48" s="403">
        <f t="shared" si="17"/>
        <v>0</v>
      </c>
      <c r="X48" s="403">
        <f t="shared" si="17"/>
        <v>0</v>
      </c>
      <c r="Y48" s="403">
        <f t="shared" si="10"/>
        <v>0</v>
      </c>
      <c r="Z48" s="403">
        <f t="shared" si="10"/>
        <v>0</v>
      </c>
      <c r="AA48" s="403">
        <f t="shared" si="10"/>
        <v>0</v>
      </c>
      <c r="AB48" s="403">
        <f t="shared" si="10"/>
        <v>0</v>
      </c>
      <c r="AC48" s="403">
        <f t="shared" si="11"/>
        <v>0</v>
      </c>
      <c r="AD48" s="403">
        <f t="shared" si="12"/>
        <v>1000</v>
      </c>
      <c r="AE48" s="403">
        <f t="shared" si="12"/>
        <v>0</v>
      </c>
      <c r="AF48" s="403">
        <f t="shared" si="14"/>
        <v>0</v>
      </c>
      <c r="AG48" s="404">
        <f t="shared" si="14"/>
        <v>0</v>
      </c>
      <c r="AH48" s="404">
        <f t="shared" si="16"/>
        <v>0</v>
      </c>
      <c r="AI48" s="404">
        <f t="shared" si="16"/>
        <v>0</v>
      </c>
      <c r="AJ48" s="145">
        <f t="shared" si="5"/>
        <v>0</v>
      </c>
    </row>
    <row r="49" spans="2:36" ht="13.7" customHeight="1">
      <c r="B49" s="957">
        <v>308</v>
      </c>
      <c r="C49" s="1040">
        <v>45015</v>
      </c>
      <c r="D49" s="1041" t="s">
        <v>575</v>
      </c>
      <c r="E49" s="1042" t="s">
        <v>609</v>
      </c>
      <c r="F49" s="402">
        <v>727</v>
      </c>
      <c r="G49" s="956">
        <v>1040</v>
      </c>
      <c r="H49" s="440"/>
      <c r="I49" s="403">
        <f t="shared" si="2"/>
        <v>0</v>
      </c>
      <c r="J49" s="403">
        <f t="shared" si="8"/>
        <v>0</v>
      </c>
      <c r="K49" s="403">
        <f t="shared" si="17"/>
        <v>0</v>
      </c>
      <c r="L49" s="403">
        <f t="shared" si="17"/>
        <v>0</v>
      </c>
      <c r="M49" s="403">
        <f t="shared" si="17"/>
        <v>0</v>
      </c>
      <c r="N49" s="403">
        <f t="shared" si="17"/>
        <v>0</v>
      </c>
      <c r="O49" s="403">
        <f t="shared" si="17"/>
        <v>0</v>
      </c>
      <c r="P49" s="403">
        <f t="shared" si="17"/>
        <v>0</v>
      </c>
      <c r="Q49" s="403">
        <f t="shared" si="17"/>
        <v>0</v>
      </c>
      <c r="R49" s="403">
        <f t="shared" si="17"/>
        <v>0</v>
      </c>
      <c r="S49" s="403">
        <f t="shared" si="17"/>
        <v>0</v>
      </c>
      <c r="T49" s="403">
        <f t="shared" si="17"/>
        <v>0</v>
      </c>
      <c r="U49" s="403">
        <f t="shared" si="17"/>
        <v>0</v>
      </c>
      <c r="V49" s="403">
        <f t="shared" si="17"/>
        <v>0</v>
      </c>
      <c r="W49" s="403">
        <f t="shared" si="17"/>
        <v>0</v>
      </c>
      <c r="X49" s="403">
        <f t="shared" si="17"/>
        <v>0</v>
      </c>
      <c r="Y49" s="403">
        <f t="shared" si="10"/>
        <v>0</v>
      </c>
      <c r="Z49" s="403">
        <f t="shared" si="10"/>
        <v>0</v>
      </c>
      <c r="AA49" s="403">
        <f t="shared" si="10"/>
        <v>0</v>
      </c>
      <c r="AB49" s="403">
        <f t="shared" si="10"/>
        <v>0</v>
      </c>
      <c r="AC49" s="403">
        <f t="shared" si="11"/>
        <v>0</v>
      </c>
      <c r="AD49" s="403">
        <f t="shared" si="12"/>
        <v>1040</v>
      </c>
      <c r="AE49" s="403">
        <f t="shared" si="12"/>
        <v>0</v>
      </c>
      <c r="AF49" s="403">
        <f t="shared" si="14"/>
        <v>0</v>
      </c>
      <c r="AG49" s="404">
        <f t="shared" si="14"/>
        <v>0</v>
      </c>
      <c r="AH49" s="404">
        <f t="shared" si="16"/>
        <v>0</v>
      </c>
      <c r="AI49" s="404">
        <f t="shared" si="16"/>
        <v>0</v>
      </c>
      <c r="AJ49" s="145">
        <f t="shared" si="5"/>
        <v>0</v>
      </c>
    </row>
    <row r="50" spans="2:36" ht="13.7" customHeight="1">
      <c r="B50" s="957">
        <v>216</v>
      </c>
      <c r="C50" s="1040">
        <v>44987</v>
      </c>
      <c r="D50" s="1041" t="s">
        <v>575</v>
      </c>
      <c r="E50" s="1042" t="s">
        <v>757</v>
      </c>
      <c r="F50" s="402">
        <v>727</v>
      </c>
      <c r="G50" s="956">
        <v>1040</v>
      </c>
      <c r="H50" s="440"/>
      <c r="I50" s="403">
        <f t="shared" si="2"/>
        <v>0</v>
      </c>
      <c r="J50" s="403">
        <f t="shared" si="8"/>
        <v>0</v>
      </c>
      <c r="K50" s="403">
        <f t="shared" si="17"/>
        <v>0</v>
      </c>
      <c r="L50" s="403">
        <f t="shared" si="17"/>
        <v>0</v>
      </c>
      <c r="M50" s="403">
        <f t="shared" si="17"/>
        <v>0</v>
      </c>
      <c r="N50" s="403">
        <f t="shared" si="17"/>
        <v>0</v>
      </c>
      <c r="O50" s="403">
        <f t="shared" si="17"/>
        <v>0</v>
      </c>
      <c r="P50" s="403">
        <f t="shared" si="17"/>
        <v>0</v>
      </c>
      <c r="Q50" s="403">
        <f t="shared" si="17"/>
        <v>0</v>
      </c>
      <c r="R50" s="403">
        <f t="shared" si="17"/>
        <v>0</v>
      </c>
      <c r="S50" s="403">
        <f t="shared" si="17"/>
        <v>0</v>
      </c>
      <c r="T50" s="403">
        <f t="shared" si="17"/>
        <v>0</v>
      </c>
      <c r="U50" s="403">
        <f t="shared" si="17"/>
        <v>0</v>
      </c>
      <c r="V50" s="403">
        <f t="shared" si="17"/>
        <v>0</v>
      </c>
      <c r="W50" s="403">
        <f t="shared" si="17"/>
        <v>0</v>
      </c>
      <c r="X50" s="403">
        <f t="shared" si="17"/>
        <v>0</v>
      </c>
      <c r="Y50" s="403">
        <f t="shared" si="10"/>
        <v>0</v>
      </c>
      <c r="Z50" s="403">
        <f t="shared" si="10"/>
        <v>0</v>
      </c>
      <c r="AA50" s="403">
        <f t="shared" si="10"/>
        <v>0</v>
      </c>
      <c r="AB50" s="403">
        <f t="shared" si="10"/>
        <v>0</v>
      </c>
      <c r="AC50" s="403">
        <f t="shared" si="11"/>
        <v>0</v>
      </c>
      <c r="AD50" s="403">
        <f t="shared" si="12"/>
        <v>1040</v>
      </c>
      <c r="AE50" s="403">
        <f t="shared" si="12"/>
        <v>0</v>
      </c>
      <c r="AF50" s="403">
        <f t="shared" si="14"/>
        <v>0</v>
      </c>
      <c r="AG50" s="404">
        <f t="shared" si="14"/>
        <v>0</v>
      </c>
      <c r="AH50" s="404">
        <f t="shared" ref="AH50:AI65" si="18">IF(AH$7-$F50=0,$G50,0)</f>
        <v>0</v>
      </c>
      <c r="AI50" s="404">
        <f t="shared" si="16"/>
        <v>0</v>
      </c>
      <c r="AJ50" s="145">
        <f t="shared" si="5"/>
        <v>0</v>
      </c>
    </row>
    <row r="51" spans="2:36" ht="13.7" customHeight="1">
      <c r="B51" s="957">
        <v>719</v>
      </c>
      <c r="C51" s="1040">
        <v>45139</v>
      </c>
      <c r="D51" s="1041" t="s">
        <v>575</v>
      </c>
      <c r="E51" s="1042" t="s">
        <v>1096</v>
      </c>
      <c r="F51" s="402">
        <v>727</v>
      </c>
      <c r="G51" s="956">
        <v>1040</v>
      </c>
      <c r="H51" s="440"/>
      <c r="I51" s="403">
        <f t="shared" si="2"/>
        <v>0</v>
      </c>
      <c r="J51" s="403">
        <f t="shared" si="8"/>
        <v>0</v>
      </c>
      <c r="K51" s="403">
        <f t="shared" si="17"/>
        <v>0</v>
      </c>
      <c r="L51" s="403">
        <f t="shared" si="17"/>
        <v>0</v>
      </c>
      <c r="M51" s="403">
        <f t="shared" si="17"/>
        <v>0</v>
      </c>
      <c r="N51" s="403">
        <f t="shared" si="17"/>
        <v>0</v>
      </c>
      <c r="O51" s="403">
        <f t="shared" si="17"/>
        <v>0</v>
      </c>
      <c r="P51" s="403">
        <f t="shared" si="17"/>
        <v>0</v>
      </c>
      <c r="Q51" s="403">
        <f t="shared" si="17"/>
        <v>0</v>
      </c>
      <c r="R51" s="403">
        <f t="shared" si="17"/>
        <v>0</v>
      </c>
      <c r="S51" s="403">
        <f t="shared" si="17"/>
        <v>0</v>
      </c>
      <c r="T51" s="403">
        <f t="shared" si="17"/>
        <v>0</v>
      </c>
      <c r="U51" s="403">
        <f t="shared" si="17"/>
        <v>0</v>
      </c>
      <c r="V51" s="403">
        <f t="shared" si="17"/>
        <v>0</v>
      </c>
      <c r="W51" s="403">
        <f t="shared" si="17"/>
        <v>0</v>
      </c>
      <c r="X51" s="403">
        <f t="shared" si="17"/>
        <v>0</v>
      </c>
      <c r="Y51" s="403">
        <f t="shared" si="10"/>
        <v>0</v>
      </c>
      <c r="Z51" s="403">
        <f t="shared" si="10"/>
        <v>0</v>
      </c>
      <c r="AA51" s="403">
        <f t="shared" si="10"/>
        <v>0</v>
      </c>
      <c r="AB51" s="403">
        <f t="shared" si="10"/>
        <v>0</v>
      </c>
      <c r="AC51" s="403">
        <f t="shared" si="11"/>
        <v>0</v>
      </c>
      <c r="AD51" s="403">
        <f t="shared" si="12"/>
        <v>1040</v>
      </c>
      <c r="AE51" s="403">
        <f t="shared" si="12"/>
        <v>0</v>
      </c>
      <c r="AF51" s="403">
        <f t="shared" ref="AF51:AG70" si="19">IF(AF$7-$F51=0,$G51,0)</f>
        <v>0</v>
      </c>
      <c r="AG51" s="404">
        <f t="shared" si="19"/>
        <v>0</v>
      </c>
      <c r="AH51" s="404">
        <f t="shared" si="18"/>
        <v>0</v>
      </c>
      <c r="AI51" s="404">
        <f t="shared" si="16"/>
        <v>0</v>
      </c>
      <c r="AJ51" s="145">
        <f t="shared" si="5"/>
        <v>0</v>
      </c>
    </row>
    <row r="52" spans="2:36" ht="13.7" customHeight="1">
      <c r="B52" s="957">
        <v>1007</v>
      </c>
      <c r="C52" s="1040">
        <v>45201</v>
      </c>
      <c r="D52" s="1041" t="s">
        <v>575</v>
      </c>
      <c r="E52" s="1042" t="s">
        <v>1096</v>
      </c>
      <c r="F52" s="402">
        <v>727</v>
      </c>
      <c r="G52" s="956">
        <v>1040</v>
      </c>
      <c r="H52" s="440"/>
      <c r="I52" s="403">
        <f t="shared" si="2"/>
        <v>0</v>
      </c>
      <c r="J52" s="403">
        <f t="shared" si="8"/>
        <v>0</v>
      </c>
      <c r="K52" s="403">
        <f t="shared" si="17"/>
        <v>0</v>
      </c>
      <c r="L52" s="403">
        <f t="shared" si="17"/>
        <v>0</v>
      </c>
      <c r="M52" s="403">
        <f t="shared" si="17"/>
        <v>0</v>
      </c>
      <c r="N52" s="403">
        <f t="shared" si="17"/>
        <v>0</v>
      </c>
      <c r="O52" s="403">
        <f t="shared" si="17"/>
        <v>0</v>
      </c>
      <c r="P52" s="403">
        <f t="shared" si="17"/>
        <v>0</v>
      </c>
      <c r="Q52" s="403">
        <f t="shared" si="17"/>
        <v>0</v>
      </c>
      <c r="R52" s="403">
        <f t="shared" si="17"/>
        <v>0</v>
      </c>
      <c r="S52" s="403">
        <f t="shared" si="17"/>
        <v>0</v>
      </c>
      <c r="T52" s="403">
        <f t="shared" si="17"/>
        <v>0</v>
      </c>
      <c r="U52" s="403">
        <f t="shared" si="17"/>
        <v>0</v>
      </c>
      <c r="V52" s="403">
        <f t="shared" si="17"/>
        <v>0</v>
      </c>
      <c r="W52" s="403">
        <f t="shared" si="17"/>
        <v>0</v>
      </c>
      <c r="X52" s="403">
        <f t="shared" si="17"/>
        <v>0</v>
      </c>
      <c r="Y52" s="403">
        <f t="shared" si="10"/>
        <v>0</v>
      </c>
      <c r="Z52" s="403">
        <f t="shared" si="10"/>
        <v>0</v>
      </c>
      <c r="AA52" s="403">
        <f t="shared" si="10"/>
        <v>0</v>
      </c>
      <c r="AB52" s="403">
        <f t="shared" si="10"/>
        <v>0</v>
      </c>
      <c r="AC52" s="403">
        <f t="shared" si="11"/>
        <v>0</v>
      </c>
      <c r="AD52" s="403">
        <f t="shared" si="12"/>
        <v>1040</v>
      </c>
      <c r="AE52" s="403">
        <f t="shared" si="12"/>
        <v>0</v>
      </c>
      <c r="AF52" s="403">
        <f t="shared" si="19"/>
        <v>0</v>
      </c>
      <c r="AG52" s="404">
        <f t="shared" si="19"/>
        <v>0</v>
      </c>
      <c r="AH52" s="404">
        <f t="shared" si="18"/>
        <v>0</v>
      </c>
      <c r="AI52" s="404">
        <f t="shared" si="16"/>
        <v>0</v>
      </c>
      <c r="AJ52" s="145">
        <f t="shared" si="5"/>
        <v>0</v>
      </c>
    </row>
    <row r="53" spans="2:36" ht="13.7" customHeight="1">
      <c r="B53" s="957">
        <v>1148</v>
      </c>
      <c r="C53" s="1040">
        <v>45229</v>
      </c>
      <c r="D53" s="1041" t="s">
        <v>575</v>
      </c>
      <c r="E53" s="1042" t="s">
        <v>1096</v>
      </c>
      <c r="F53" s="402">
        <v>727</v>
      </c>
      <c r="G53" s="956">
        <v>1040</v>
      </c>
      <c r="H53" s="440"/>
      <c r="I53" s="403">
        <f t="shared" si="2"/>
        <v>0</v>
      </c>
      <c r="J53" s="403">
        <f t="shared" si="8"/>
        <v>0</v>
      </c>
      <c r="K53" s="403">
        <f t="shared" si="17"/>
        <v>0</v>
      </c>
      <c r="L53" s="403">
        <f t="shared" si="17"/>
        <v>0</v>
      </c>
      <c r="M53" s="403">
        <f t="shared" si="17"/>
        <v>0</v>
      </c>
      <c r="N53" s="403">
        <f t="shared" si="17"/>
        <v>0</v>
      </c>
      <c r="O53" s="403">
        <f t="shared" si="17"/>
        <v>0</v>
      </c>
      <c r="P53" s="403">
        <f t="shared" si="17"/>
        <v>0</v>
      </c>
      <c r="Q53" s="403">
        <f t="shared" si="17"/>
        <v>0</v>
      </c>
      <c r="R53" s="403">
        <f t="shared" si="17"/>
        <v>0</v>
      </c>
      <c r="S53" s="403">
        <f t="shared" si="17"/>
        <v>0</v>
      </c>
      <c r="T53" s="403">
        <f t="shared" si="17"/>
        <v>0</v>
      </c>
      <c r="U53" s="403">
        <f t="shared" si="17"/>
        <v>0</v>
      </c>
      <c r="V53" s="403">
        <f t="shared" si="17"/>
        <v>0</v>
      </c>
      <c r="W53" s="403">
        <f t="shared" si="17"/>
        <v>0</v>
      </c>
      <c r="X53" s="403">
        <f t="shared" si="17"/>
        <v>0</v>
      </c>
      <c r="Y53" s="403">
        <f t="shared" si="10"/>
        <v>0</v>
      </c>
      <c r="Z53" s="403">
        <f t="shared" si="10"/>
        <v>0</v>
      </c>
      <c r="AA53" s="403">
        <f t="shared" si="10"/>
        <v>0</v>
      </c>
      <c r="AB53" s="403">
        <f t="shared" si="10"/>
        <v>0</v>
      </c>
      <c r="AC53" s="403">
        <f t="shared" si="11"/>
        <v>0</v>
      </c>
      <c r="AD53" s="403">
        <f t="shared" si="12"/>
        <v>1040</v>
      </c>
      <c r="AE53" s="403">
        <f t="shared" si="12"/>
        <v>0</v>
      </c>
      <c r="AF53" s="403">
        <f t="shared" si="19"/>
        <v>0</v>
      </c>
      <c r="AG53" s="404">
        <f t="shared" si="19"/>
        <v>0</v>
      </c>
      <c r="AH53" s="404">
        <f t="shared" si="18"/>
        <v>0</v>
      </c>
      <c r="AI53" s="404">
        <f t="shared" si="16"/>
        <v>0</v>
      </c>
      <c r="AJ53" s="145">
        <f t="shared" si="5"/>
        <v>0</v>
      </c>
    </row>
    <row r="54" spans="2:36" ht="13.7" customHeight="1">
      <c r="B54" s="957">
        <v>863</v>
      </c>
      <c r="C54" s="1040">
        <v>45170</v>
      </c>
      <c r="D54" s="1041" t="s">
        <v>575</v>
      </c>
      <c r="E54" s="1042" t="s">
        <v>1096</v>
      </c>
      <c r="F54" s="402">
        <v>727</v>
      </c>
      <c r="G54" s="956">
        <v>1040</v>
      </c>
      <c r="H54" s="440"/>
      <c r="I54" s="403">
        <f t="shared" si="2"/>
        <v>0</v>
      </c>
      <c r="J54" s="403">
        <f t="shared" si="8"/>
        <v>0</v>
      </c>
      <c r="K54" s="403">
        <f t="shared" si="17"/>
        <v>0</v>
      </c>
      <c r="L54" s="403">
        <f t="shared" si="17"/>
        <v>0</v>
      </c>
      <c r="M54" s="403">
        <f t="shared" si="17"/>
        <v>0</v>
      </c>
      <c r="N54" s="403">
        <f t="shared" si="17"/>
        <v>0</v>
      </c>
      <c r="O54" s="403">
        <f t="shared" si="17"/>
        <v>0</v>
      </c>
      <c r="P54" s="403">
        <f t="shared" si="17"/>
        <v>0</v>
      </c>
      <c r="Q54" s="403">
        <f t="shared" si="17"/>
        <v>0</v>
      </c>
      <c r="R54" s="403">
        <f t="shared" si="17"/>
        <v>0</v>
      </c>
      <c r="S54" s="403">
        <f t="shared" si="17"/>
        <v>0</v>
      </c>
      <c r="T54" s="403">
        <f t="shared" si="17"/>
        <v>0</v>
      </c>
      <c r="U54" s="403">
        <f t="shared" si="17"/>
        <v>0</v>
      </c>
      <c r="V54" s="403">
        <f t="shared" si="17"/>
        <v>0</v>
      </c>
      <c r="W54" s="403">
        <f t="shared" si="17"/>
        <v>0</v>
      </c>
      <c r="X54" s="403">
        <f t="shared" si="17"/>
        <v>0</v>
      </c>
      <c r="Y54" s="403">
        <f t="shared" si="10"/>
        <v>0</v>
      </c>
      <c r="Z54" s="403">
        <f t="shared" si="10"/>
        <v>0</v>
      </c>
      <c r="AA54" s="403">
        <f t="shared" si="10"/>
        <v>0</v>
      </c>
      <c r="AB54" s="403">
        <f t="shared" si="10"/>
        <v>0</v>
      </c>
      <c r="AC54" s="403">
        <f t="shared" si="11"/>
        <v>0</v>
      </c>
      <c r="AD54" s="403">
        <f t="shared" si="12"/>
        <v>1040</v>
      </c>
      <c r="AE54" s="403">
        <f t="shared" si="12"/>
        <v>0</v>
      </c>
      <c r="AF54" s="403">
        <f t="shared" si="19"/>
        <v>0</v>
      </c>
      <c r="AG54" s="404">
        <f t="shared" si="19"/>
        <v>0</v>
      </c>
      <c r="AH54" s="404">
        <f t="shared" si="18"/>
        <v>0</v>
      </c>
      <c r="AI54" s="404">
        <f t="shared" si="16"/>
        <v>0</v>
      </c>
      <c r="AJ54" s="145">
        <f t="shared" si="5"/>
        <v>0</v>
      </c>
    </row>
    <row r="55" spans="2:36" ht="13.7" customHeight="1">
      <c r="B55" s="957">
        <v>605</v>
      </c>
      <c r="C55" s="1040">
        <v>45107</v>
      </c>
      <c r="D55" s="1041" t="s">
        <v>575</v>
      </c>
      <c r="E55" s="1042" t="s">
        <v>1096</v>
      </c>
      <c r="F55" s="402">
        <v>727</v>
      </c>
      <c r="G55" s="956">
        <v>1040</v>
      </c>
      <c r="H55" s="440"/>
      <c r="I55" s="403">
        <f t="shared" si="2"/>
        <v>0</v>
      </c>
      <c r="J55" s="403">
        <f t="shared" si="8"/>
        <v>0</v>
      </c>
      <c r="K55" s="403">
        <f t="shared" si="17"/>
        <v>0</v>
      </c>
      <c r="L55" s="403">
        <f t="shared" si="17"/>
        <v>0</v>
      </c>
      <c r="M55" s="403">
        <f t="shared" si="17"/>
        <v>0</v>
      </c>
      <c r="N55" s="403">
        <f t="shared" si="17"/>
        <v>0</v>
      </c>
      <c r="O55" s="403">
        <f t="shared" si="17"/>
        <v>0</v>
      </c>
      <c r="P55" s="403">
        <f t="shared" si="17"/>
        <v>0</v>
      </c>
      <c r="Q55" s="403">
        <f t="shared" si="17"/>
        <v>0</v>
      </c>
      <c r="R55" s="403">
        <f t="shared" si="17"/>
        <v>0</v>
      </c>
      <c r="S55" s="403">
        <f t="shared" si="17"/>
        <v>0</v>
      </c>
      <c r="T55" s="403">
        <f t="shared" si="17"/>
        <v>0</v>
      </c>
      <c r="U55" s="403">
        <f t="shared" si="17"/>
        <v>0</v>
      </c>
      <c r="V55" s="403">
        <f t="shared" si="17"/>
        <v>0</v>
      </c>
      <c r="W55" s="403">
        <f t="shared" si="17"/>
        <v>0</v>
      </c>
      <c r="X55" s="403">
        <f t="shared" si="17"/>
        <v>0</v>
      </c>
      <c r="Y55" s="403">
        <f t="shared" si="10"/>
        <v>0</v>
      </c>
      <c r="Z55" s="403">
        <f t="shared" si="10"/>
        <v>0</v>
      </c>
      <c r="AA55" s="403">
        <f t="shared" si="10"/>
        <v>0</v>
      </c>
      <c r="AB55" s="403">
        <f t="shared" si="10"/>
        <v>0</v>
      </c>
      <c r="AC55" s="403">
        <f t="shared" si="11"/>
        <v>0</v>
      </c>
      <c r="AD55" s="403">
        <f t="shared" si="12"/>
        <v>1040</v>
      </c>
      <c r="AE55" s="403">
        <f t="shared" si="12"/>
        <v>0</v>
      </c>
      <c r="AF55" s="403">
        <f t="shared" si="19"/>
        <v>0</v>
      </c>
      <c r="AG55" s="404">
        <f t="shared" si="19"/>
        <v>0</v>
      </c>
      <c r="AH55" s="404">
        <f t="shared" si="18"/>
        <v>0</v>
      </c>
      <c r="AI55" s="404">
        <f t="shared" si="16"/>
        <v>0</v>
      </c>
      <c r="AJ55" s="145">
        <f t="shared" si="5"/>
        <v>0</v>
      </c>
    </row>
    <row r="56" spans="2:36" ht="13.7" customHeight="1">
      <c r="B56" s="957">
        <v>1177</v>
      </c>
      <c r="C56" s="1040">
        <v>45232</v>
      </c>
      <c r="D56" s="1041" t="s">
        <v>575</v>
      </c>
      <c r="E56" s="1042" t="s">
        <v>1571</v>
      </c>
      <c r="F56" s="402">
        <v>693</v>
      </c>
      <c r="G56" s="956">
        <v>50000</v>
      </c>
      <c r="H56" s="440"/>
      <c r="I56" s="403">
        <f t="shared" si="2"/>
        <v>0</v>
      </c>
      <c r="J56" s="403">
        <f t="shared" si="8"/>
        <v>0</v>
      </c>
      <c r="K56" s="403">
        <f t="shared" ref="K56:X65" si="20">IF(K$7-$F56=0,$G56,0)</f>
        <v>0</v>
      </c>
      <c r="L56" s="403">
        <f t="shared" si="20"/>
        <v>0</v>
      </c>
      <c r="M56" s="403">
        <f t="shared" si="20"/>
        <v>0</v>
      </c>
      <c r="N56" s="403">
        <f t="shared" si="20"/>
        <v>0</v>
      </c>
      <c r="O56" s="403">
        <f t="shared" si="20"/>
        <v>0</v>
      </c>
      <c r="P56" s="403">
        <f t="shared" si="20"/>
        <v>0</v>
      </c>
      <c r="Q56" s="403">
        <f t="shared" si="20"/>
        <v>0</v>
      </c>
      <c r="R56" s="403">
        <f t="shared" si="20"/>
        <v>0</v>
      </c>
      <c r="S56" s="403">
        <f t="shared" si="20"/>
        <v>0</v>
      </c>
      <c r="T56" s="403">
        <f t="shared" si="20"/>
        <v>0</v>
      </c>
      <c r="U56" s="403">
        <f t="shared" si="20"/>
        <v>0</v>
      </c>
      <c r="V56" s="403">
        <f t="shared" si="20"/>
        <v>0</v>
      </c>
      <c r="W56" s="403">
        <f t="shared" si="20"/>
        <v>0</v>
      </c>
      <c r="X56" s="403">
        <f t="shared" si="20"/>
        <v>0</v>
      </c>
      <c r="Y56" s="403">
        <f t="shared" si="10"/>
        <v>0</v>
      </c>
      <c r="Z56" s="403">
        <f t="shared" si="10"/>
        <v>0</v>
      </c>
      <c r="AA56" s="403">
        <f t="shared" si="10"/>
        <v>0</v>
      </c>
      <c r="AB56" s="403">
        <f t="shared" si="10"/>
        <v>0</v>
      </c>
      <c r="AC56" s="403">
        <f t="shared" si="11"/>
        <v>50000</v>
      </c>
      <c r="AD56" s="403">
        <f t="shared" si="12"/>
        <v>0</v>
      </c>
      <c r="AE56" s="403">
        <f t="shared" si="12"/>
        <v>0</v>
      </c>
      <c r="AF56" s="403">
        <f t="shared" si="19"/>
        <v>0</v>
      </c>
      <c r="AG56" s="404">
        <f t="shared" si="19"/>
        <v>0</v>
      </c>
      <c r="AH56" s="404">
        <f t="shared" si="18"/>
        <v>0</v>
      </c>
      <c r="AI56" s="404">
        <f t="shared" si="18"/>
        <v>0</v>
      </c>
      <c r="AJ56" s="145">
        <f t="shared" si="5"/>
        <v>0</v>
      </c>
    </row>
    <row r="57" spans="2:36" ht="13.7" customHeight="1">
      <c r="B57" s="957">
        <v>382</v>
      </c>
      <c r="C57" s="1040">
        <v>45037</v>
      </c>
      <c r="D57" s="1041" t="s">
        <v>675</v>
      </c>
      <c r="E57" s="1042" t="s">
        <v>915</v>
      </c>
      <c r="F57" s="402">
        <v>668</v>
      </c>
      <c r="G57" s="956">
        <v>250</v>
      </c>
      <c r="H57" s="440"/>
      <c r="I57" s="403">
        <f t="shared" si="2"/>
        <v>0</v>
      </c>
      <c r="J57" s="403">
        <f t="shared" si="8"/>
        <v>0</v>
      </c>
      <c r="K57" s="403">
        <f t="shared" si="20"/>
        <v>0</v>
      </c>
      <c r="L57" s="403">
        <f t="shared" si="20"/>
        <v>0</v>
      </c>
      <c r="M57" s="403">
        <f t="shared" si="20"/>
        <v>0</v>
      </c>
      <c r="N57" s="403">
        <f t="shared" si="20"/>
        <v>0</v>
      </c>
      <c r="O57" s="403">
        <f t="shared" si="20"/>
        <v>0</v>
      </c>
      <c r="P57" s="403">
        <f t="shared" si="20"/>
        <v>0</v>
      </c>
      <c r="Q57" s="403">
        <f t="shared" si="20"/>
        <v>0</v>
      </c>
      <c r="R57" s="403">
        <f t="shared" si="20"/>
        <v>0</v>
      </c>
      <c r="S57" s="403">
        <f t="shared" si="20"/>
        <v>0</v>
      </c>
      <c r="T57" s="403">
        <f t="shared" si="20"/>
        <v>0</v>
      </c>
      <c r="U57" s="403">
        <f t="shared" si="20"/>
        <v>0</v>
      </c>
      <c r="V57" s="403">
        <f t="shared" si="20"/>
        <v>0</v>
      </c>
      <c r="W57" s="403">
        <f t="shared" si="20"/>
        <v>0</v>
      </c>
      <c r="X57" s="403">
        <f t="shared" si="20"/>
        <v>0</v>
      </c>
      <c r="Y57" s="403">
        <f t="shared" si="10"/>
        <v>0</v>
      </c>
      <c r="Z57" s="403">
        <f t="shared" si="10"/>
        <v>0</v>
      </c>
      <c r="AA57" s="403">
        <f t="shared" si="10"/>
        <v>0</v>
      </c>
      <c r="AB57" s="403">
        <f t="shared" si="10"/>
        <v>250</v>
      </c>
      <c r="AC57" s="403">
        <f t="shared" si="11"/>
        <v>0</v>
      </c>
      <c r="AD57" s="403">
        <f t="shared" si="12"/>
        <v>0</v>
      </c>
      <c r="AE57" s="403">
        <f t="shared" si="12"/>
        <v>0</v>
      </c>
      <c r="AF57" s="403">
        <f t="shared" si="19"/>
        <v>0</v>
      </c>
      <c r="AG57" s="404">
        <f t="shared" si="19"/>
        <v>0</v>
      </c>
      <c r="AH57" s="404">
        <f t="shared" si="18"/>
        <v>0</v>
      </c>
      <c r="AI57" s="404">
        <f t="shared" si="18"/>
        <v>0</v>
      </c>
      <c r="AJ57" s="145">
        <f t="shared" si="5"/>
        <v>0</v>
      </c>
    </row>
    <row r="58" spans="2:36" ht="13.7" customHeight="1">
      <c r="B58" s="957">
        <v>394</v>
      </c>
      <c r="C58" s="1040">
        <v>45041</v>
      </c>
      <c r="D58" s="1041" t="s">
        <v>575</v>
      </c>
      <c r="E58" s="1042" t="s">
        <v>926</v>
      </c>
      <c r="F58" s="402">
        <v>1</v>
      </c>
      <c r="G58" s="956">
        <v>134</v>
      </c>
      <c r="H58" s="440"/>
      <c r="I58" s="403">
        <f t="shared" si="2"/>
        <v>134</v>
      </c>
      <c r="J58" s="403">
        <f t="shared" si="8"/>
        <v>0</v>
      </c>
      <c r="K58" s="403">
        <f t="shared" si="20"/>
        <v>0</v>
      </c>
      <c r="L58" s="403">
        <f t="shared" si="20"/>
        <v>0</v>
      </c>
      <c r="M58" s="403">
        <f t="shared" si="20"/>
        <v>0</v>
      </c>
      <c r="N58" s="403">
        <f t="shared" si="20"/>
        <v>0</v>
      </c>
      <c r="O58" s="403">
        <f t="shared" si="20"/>
        <v>0</v>
      </c>
      <c r="P58" s="403">
        <f t="shared" si="20"/>
        <v>0</v>
      </c>
      <c r="Q58" s="403">
        <f t="shared" si="20"/>
        <v>0</v>
      </c>
      <c r="R58" s="403">
        <f t="shared" si="20"/>
        <v>0</v>
      </c>
      <c r="S58" s="403">
        <f t="shared" si="20"/>
        <v>0</v>
      </c>
      <c r="T58" s="403">
        <f t="shared" si="20"/>
        <v>0</v>
      </c>
      <c r="U58" s="403">
        <f t="shared" si="20"/>
        <v>0</v>
      </c>
      <c r="V58" s="403">
        <f t="shared" si="20"/>
        <v>0</v>
      </c>
      <c r="W58" s="403">
        <f t="shared" si="20"/>
        <v>0</v>
      </c>
      <c r="X58" s="403">
        <f t="shared" si="20"/>
        <v>0</v>
      </c>
      <c r="Y58" s="403">
        <f t="shared" si="10"/>
        <v>0</v>
      </c>
      <c r="Z58" s="403">
        <f t="shared" si="10"/>
        <v>0</v>
      </c>
      <c r="AA58" s="403">
        <f t="shared" si="10"/>
        <v>0</v>
      </c>
      <c r="AB58" s="403">
        <f t="shared" si="10"/>
        <v>0</v>
      </c>
      <c r="AC58" s="403">
        <f t="shared" si="11"/>
        <v>0</v>
      </c>
      <c r="AD58" s="403">
        <f t="shared" si="12"/>
        <v>0</v>
      </c>
      <c r="AE58" s="403">
        <f t="shared" si="12"/>
        <v>0</v>
      </c>
      <c r="AF58" s="403">
        <f t="shared" si="19"/>
        <v>0</v>
      </c>
      <c r="AG58" s="404">
        <f t="shared" si="19"/>
        <v>0</v>
      </c>
      <c r="AH58" s="404">
        <f t="shared" si="18"/>
        <v>0</v>
      </c>
      <c r="AI58" s="404">
        <f t="shared" si="18"/>
        <v>0</v>
      </c>
      <c r="AJ58" s="145">
        <f t="shared" si="5"/>
        <v>0</v>
      </c>
    </row>
    <row r="59" spans="2:36" ht="13.7" customHeight="1">
      <c r="B59" s="957">
        <v>968</v>
      </c>
      <c r="C59" s="1040">
        <v>45194</v>
      </c>
      <c r="D59" s="1041" t="s">
        <v>575</v>
      </c>
      <c r="E59" s="1042" t="s">
        <v>1395</v>
      </c>
      <c r="F59" s="402">
        <v>54</v>
      </c>
      <c r="G59" s="956">
        <v>140</v>
      </c>
      <c r="H59" s="440"/>
      <c r="I59" s="403">
        <f t="shared" si="2"/>
        <v>0</v>
      </c>
      <c r="J59" s="403">
        <f t="shared" si="8"/>
        <v>0</v>
      </c>
      <c r="K59" s="403">
        <f t="shared" si="20"/>
        <v>140</v>
      </c>
      <c r="L59" s="403">
        <f t="shared" si="20"/>
        <v>0</v>
      </c>
      <c r="M59" s="403">
        <f t="shared" si="20"/>
        <v>0</v>
      </c>
      <c r="N59" s="403">
        <f t="shared" si="20"/>
        <v>0</v>
      </c>
      <c r="O59" s="403">
        <f t="shared" si="20"/>
        <v>0</v>
      </c>
      <c r="P59" s="403">
        <f t="shared" si="20"/>
        <v>0</v>
      </c>
      <c r="Q59" s="403">
        <f t="shared" si="20"/>
        <v>0</v>
      </c>
      <c r="R59" s="403">
        <f t="shared" si="20"/>
        <v>0</v>
      </c>
      <c r="S59" s="403">
        <f t="shared" si="20"/>
        <v>0</v>
      </c>
      <c r="T59" s="403">
        <f t="shared" si="20"/>
        <v>0</v>
      </c>
      <c r="U59" s="403">
        <f t="shared" si="20"/>
        <v>0</v>
      </c>
      <c r="V59" s="403">
        <f t="shared" si="20"/>
        <v>0</v>
      </c>
      <c r="W59" s="403">
        <f t="shared" si="20"/>
        <v>0</v>
      </c>
      <c r="X59" s="403">
        <f t="shared" si="20"/>
        <v>0</v>
      </c>
      <c r="Y59" s="403">
        <f t="shared" si="10"/>
        <v>0</v>
      </c>
      <c r="Z59" s="403">
        <f t="shared" si="10"/>
        <v>0</v>
      </c>
      <c r="AA59" s="403">
        <f t="shared" si="10"/>
        <v>0</v>
      </c>
      <c r="AB59" s="403">
        <f t="shared" si="10"/>
        <v>0</v>
      </c>
      <c r="AC59" s="403">
        <f t="shared" si="11"/>
        <v>0</v>
      </c>
      <c r="AD59" s="403">
        <f t="shared" si="12"/>
        <v>0</v>
      </c>
      <c r="AE59" s="403">
        <f t="shared" si="12"/>
        <v>0</v>
      </c>
      <c r="AF59" s="403">
        <f t="shared" si="19"/>
        <v>0</v>
      </c>
      <c r="AG59" s="404">
        <f t="shared" si="19"/>
        <v>0</v>
      </c>
      <c r="AH59" s="404">
        <f t="shared" si="18"/>
        <v>0</v>
      </c>
      <c r="AI59" s="404">
        <f t="shared" si="18"/>
        <v>0</v>
      </c>
      <c r="AJ59" s="145">
        <f t="shared" si="5"/>
        <v>0</v>
      </c>
    </row>
    <row r="60" spans="2:36" ht="13.7" customHeight="1">
      <c r="B60" s="957">
        <v>1119</v>
      </c>
      <c r="C60" s="1040">
        <v>45222</v>
      </c>
      <c r="D60" s="1041" t="s">
        <v>575</v>
      </c>
      <c r="E60" s="1042" t="s">
        <v>1517</v>
      </c>
      <c r="F60" s="402">
        <v>54</v>
      </c>
      <c r="G60" s="956">
        <v>120</v>
      </c>
      <c r="H60" s="440"/>
      <c r="I60" s="403">
        <f t="shared" si="2"/>
        <v>0</v>
      </c>
      <c r="J60" s="403">
        <f t="shared" si="8"/>
        <v>0</v>
      </c>
      <c r="K60" s="403">
        <f t="shared" si="20"/>
        <v>120</v>
      </c>
      <c r="L60" s="403">
        <f t="shared" si="20"/>
        <v>0</v>
      </c>
      <c r="M60" s="403">
        <f t="shared" si="20"/>
        <v>0</v>
      </c>
      <c r="N60" s="403">
        <f t="shared" si="20"/>
        <v>0</v>
      </c>
      <c r="O60" s="403">
        <f t="shared" si="20"/>
        <v>0</v>
      </c>
      <c r="P60" s="403">
        <f t="shared" si="20"/>
        <v>0</v>
      </c>
      <c r="Q60" s="403">
        <f t="shared" si="20"/>
        <v>0</v>
      </c>
      <c r="R60" s="403">
        <f t="shared" si="20"/>
        <v>0</v>
      </c>
      <c r="S60" s="403">
        <f t="shared" si="20"/>
        <v>0</v>
      </c>
      <c r="T60" s="403">
        <f t="shared" si="20"/>
        <v>0</v>
      </c>
      <c r="U60" s="403">
        <f t="shared" si="20"/>
        <v>0</v>
      </c>
      <c r="V60" s="403">
        <f t="shared" si="20"/>
        <v>0</v>
      </c>
      <c r="W60" s="403">
        <f t="shared" si="20"/>
        <v>0</v>
      </c>
      <c r="X60" s="403">
        <f t="shared" si="20"/>
        <v>0</v>
      </c>
      <c r="Y60" s="403">
        <f t="shared" si="10"/>
        <v>0</v>
      </c>
      <c r="Z60" s="403">
        <f t="shared" si="10"/>
        <v>0</v>
      </c>
      <c r="AA60" s="403">
        <f t="shared" si="10"/>
        <v>0</v>
      </c>
      <c r="AB60" s="403">
        <f t="shared" si="10"/>
        <v>0</v>
      </c>
      <c r="AC60" s="403">
        <f t="shared" si="11"/>
        <v>0</v>
      </c>
      <c r="AD60" s="403">
        <f t="shared" si="12"/>
        <v>0</v>
      </c>
      <c r="AE60" s="403">
        <f t="shared" si="12"/>
        <v>0</v>
      </c>
      <c r="AF60" s="403">
        <f t="shared" si="19"/>
        <v>0</v>
      </c>
      <c r="AG60" s="404">
        <f t="shared" si="19"/>
        <v>0</v>
      </c>
      <c r="AH60" s="404">
        <f t="shared" ref="AH60:AI75" si="21">IF(AH$7-$F60=0,$G60,0)</f>
        <v>0</v>
      </c>
      <c r="AI60" s="404">
        <f t="shared" si="18"/>
        <v>0</v>
      </c>
      <c r="AJ60" s="145">
        <f t="shared" si="5"/>
        <v>0</v>
      </c>
    </row>
    <row r="61" spans="2:36" ht="13.7" customHeight="1">
      <c r="B61" s="957">
        <v>1304</v>
      </c>
      <c r="C61" s="1040">
        <v>45257</v>
      </c>
      <c r="D61" s="1041" t="s">
        <v>575</v>
      </c>
      <c r="E61" s="1042" t="s">
        <v>1680</v>
      </c>
      <c r="F61" s="402">
        <v>54</v>
      </c>
      <c r="G61" s="956">
        <v>390</v>
      </c>
      <c r="H61" s="440"/>
      <c r="I61" s="403">
        <f t="shared" si="2"/>
        <v>0</v>
      </c>
      <c r="J61" s="403">
        <f t="shared" si="8"/>
        <v>0</v>
      </c>
      <c r="K61" s="403">
        <f t="shared" si="20"/>
        <v>390</v>
      </c>
      <c r="L61" s="403">
        <f t="shared" si="20"/>
        <v>0</v>
      </c>
      <c r="M61" s="403">
        <f t="shared" si="20"/>
        <v>0</v>
      </c>
      <c r="N61" s="403">
        <f t="shared" si="20"/>
        <v>0</v>
      </c>
      <c r="O61" s="403">
        <f t="shared" si="20"/>
        <v>0</v>
      </c>
      <c r="P61" s="403">
        <f t="shared" si="20"/>
        <v>0</v>
      </c>
      <c r="Q61" s="403">
        <f t="shared" si="20"/>
        <v>0</v>
      </c>
      <c r="R61" s="403">
        <f t="shared" si="20"/>
        <v>0</v>
      </c>
      <c r="S61" s="403">
        <f t="shared" si="20"/>
        <v>0</v>
      </c>
      <c r="T61" s="403">
        <f t="shared" si="20"/>
        <v>0</v>
      </c>
      <c r="U61" s="403">
        <f t="shared" si="20"/>
        <v>0</v>
      </c>
      <c r="V61" s="403">
        <f t="shared" si="20"/>
        <v>0</v>
      </c>
      <c r="W61" s="403">
        <f t="shared" si="20"/>
        <v>0</v>
      </c>
      <c r="X61" s="403">
        <f t="shared" si="20"/>
        <v>0</v>
      </c>
      <c r="Y61" s="403">
        <f t="shared" si="10"/>
        <v>0</v>
      </c>
      <c r="Z61" s="403">
        <f t="shared" si="10"/>
        <v>0</v>
      </c>
      <c r="AA61" s="403">
        <f t="shared" si="10"/>
        <v>0</v>
      </c>
      <c r="AB61" s="403">
        <f t="shared" si="10"/>
        <v>0</v>
      </c>
      <c r="AC61" s="403">
        <f t="shared" si="11"/>
        <v>0</v>
      </c>
      <c r="AD61" s="403">
        <f t="shared" si="12"/>
        <v>0</v>
      </c>
      <c r="AE61" s="403">
        <f t="shared" si="12"/>
        <v>0</v>
      </c>
      <c r="AF61" s="403">
        <f t="shared" si="19"/>
        <v>0</v>
      </c>
      <c r="AG61" s="404">
        <f t="shared" si="19"/>
        <v>0</v>
      </c>
      <c r="AH61" s="404">
        <f t="shared" si="21"/>
        <v>0</v>
      </c>
      <c r="AI61" s="404">
        <f t="shared" si="18"/>
        <v>0</v>
      </c>
      <c r="AJ61" s="145">
        <f t="shared" si="5"/>
        <v>0</v>
      </c>
    </row>
    <row r="62" spans="2:36" ht="13.7" customHeight="1">
      <c r="B62" s="957">
        <v>272</v>
      </c>
      <c r="C62" s="1040">
        <v>45006</v>
      </c>
      <c r="D62" s="1041" t="s">
        <v>575</v>
      </c>
      <c r="E62" s="1042" t="s">
        <v>817</v>
      </c>
      <c r="F62" s="402">
        <v>235</v>
      </c>
      <c r="G62" s="956">
        <v>3939</v>
      </c>
      <c r="H62" s="440"/>
      <c r="I62" s="403">
        <f t="shared" si="2"/>
        <v>0</v>
      </c>
      <c r="J62" s="403">
        <f t="shared" si="8"/>
        <v>0</v>
      </c>
      <c r="K62" s="403">
        <f t="shared" si="20"/>
        <v>0</v>
      </c>
      <c r="L62" s="403">
        <f t="shared" si="20"/>
        <v>0</v>
      </c>
      <c r="M62" s="403">
        <f t="shared" si="20"/>
        <v>0</v>
      </c>
      <c r="N62" s="403">
        <f t="shared" si="20"/>
        <v>3939</v>
      </c>
      <c r="O62" s="403">
        <f t="shared" si="20"/>
        <v>0</v>
      </c>
      <c r="P62" s="403">
        <f t="shared" si="20"/>
        <v>0</v>
      </c>
      <c r="Q62" s="403">
        <f t="shared" si="20"/>
        <v>0</v>
      </c>
      <c r="R62" s="403">
        <f t="shared" si="20"/>
        <v>0</v>
      </c>
      <c r="S62" s="403">
        <f t="shared" si="20"/>
        <v>0</v>
      </c>
      <c r="T62" s="403">
        <f t="shared" si="20"/>
        <v>0</v>
      </c>
      <c r="U62" s="403">
        <f t="shared" si="20"/>
        <v>0</v>
      </c>
      <c r="V62" s="403">
        <f t="shared" si="20"/>
        <v>0</v>
      </c>
      <c r="W62" s="403">
        <f t="shared" si="20"/>
        <v>0</v>
      </c>
      <c r="X62" s="403">
        <f t="shared" si="20"/>
        <v>0</v>
      </c>
      <c r="Y62" s="403">
        <f t="shared" si="10"/>
        <v>0</v>
      </c>
      <c r="Z62" s="403">
        <f t="shared" si="10"/>
        <v>0</v>
      </c>
      <c r="AA62" s="403">
        <f t="shared" si="10"/>
        <v>0</v>
      </c>
      <c r="AB62" s="403">
        <f t="shared" si="10"/>
        <v>0</v>
      </c>
      <c r="AC62" s="403">
        <f t="shared" si="11"/>
        <v>0</v>
      </c>
      <c r="AD62" s="403">
        <f t="shared" si="12"/>
        <v>0</v>
      </c>
      <c r="AE62" s="403">
        <f t="shared" si="12"/>
        <v>0</v>
      </c>
      <c r="AF62" s="403">
        <f t="shared" si="19"/>
        <v>0</v>
      </c>
      <c r="AG62" s="404">
        <f t="shared" si="19"/>
        <v>0</v>
      </c>
      <c r="AH62" s="404">
        <f t="shared" si="21"/>
        <v>0</v>
      </c>
      <c r="AI62" s="404">
        <f t="shared" si="18"/>
        <v>0</v>
      </c>
      <c r="AJ62" s="145">
        <f t="shared" si="5"/>
        <v>0</v>
      </c>
    </row>
    <row r="63" spans="2:36" ht="13.7" customHeight="1">
      <c r="B63" s="957">
        <v>287</v>
      </c>
      <c r="C63" s="1040">
        <v>45012</v>
      </c>
      <c r="D63" s="1041" t="s">
        <v>575</v>
      </c>
      <c r="E63" s="1042" t="s">
        <v>837</v>
      </c>
      <c r="F63" s="402">
        <v>235</v>
      </c>
      <c r="G63" s="956">
        <v>250</v>
      </c>
      <c r="H63" s="440"/>
      <c r="I63" s="403">
        <f t="shared" si="2"/>
        <v>0</v>
      </c>
      <c r="J63" s="403">
        <f t="shared" si="8"/>
        <v>0</v>
      </c>
      <c r="K63" s="403">
        <f t="shared" si="20"/>
        <v>0</v>
      </c>
      <c r="L63" s="403">
        <f t="shared" si="20"/>
        <v>0</v>
      </c>
      <c r="M63" s="403">
        <f t="shared" si="20"/>
        <v>0</v>
      </c>
      <c r="N63" s="403">
        <f t="shared" si="20"/>
        <v>250</v>
      </c>
      <c r="O63" s="403">
        <f t="shared" si="20"/>
        <v>0</v>
      </c>
      <c r="P63" s="403">
        <f t="shared" si="20"/>
        <v>0</v>
      </c>
      <c r="Q63" s="403">
        <f t="shared" si="20"/>
        <v>0</v>
      </c>
      <c r="R63" s="403">
        <f t="shared" si="20"/>
        <v>0</v>
      </c>
      <c r="S63" s="403">
        <f t="shared" si="20"/>
        <v>0</v>
      </c>
      <c r="T63" s="403">
        <f t="shared" si="20"/>
        <v>0</v>
      </c>
      <c r="U63" s="403">
        <f t="shared" si="20"/>
        <v>0</v>
      </c>
      <c r="V63" s="403">
        <f t="shared" si="20"/>
        <v>0</v>
      </c>
      <c r="W63" s="403">
        <f t="shared" si="20"/>
        <v>0</v>
      </c>
      <c r="X63" s="403">
        <f t="shared" si="20"/>
        <v>0</v>
      </c>
      <c r="Y63" s="403">
        <f t="shared" si="10"/>
        <v>0</v>
      </c>
      <c r="Z63" s="403">
        <f t="shared" si="10"/>
        <v>0</v>
      </c>
      <c r="AA63" s="403">
        <f t="shared" si="10"/>
        <v>0</v>
      </c>
      <c r="AB63" s="403">
        <f t="shared" si="10"/>
        <v>0</v>
      </c>
      <c r="AC63" s="403">
        <f t="shared" si="11"/>
        <v>0</v>
      </c>
      <c r="AD63" s="403">
        <f t="shared" si="12"/>
        <v>0</v>
      </c>
      <c r="AE63" s="403">
        <f t="shared" si="12"/>
        <v>0</v>
      </c>
      <c r="AF63" s="403">
        <f t="shared" si="19"/>
        <v>0</v>
      </c>
      <c r="AG63" s="404">
        <f t="shared" si="19"/>
        <v>0</v>
      </c>
      <c r="AH63" s="404">
        <f t="shared" si="21"/>
        <v>0</v>
      </c>
      <c r="AI63" s="404">
        <f t="shared" si="18"/>
        <v>0</v>
      </c>
      <c r="AJ63" s="145">
        <f t="shared" si="5"/>
        <v>0</v>
      </c>
    </row>
    <row r="64" spans="2:36" ht="13.7" customHeight="1">
      <c r="B64" s="957">
        <v>1122</v>
      </c>
      <c r="C64" s="1040">
        <v>45222</v>
      </c>
      <c r="D64" s="1041" t="s">
        <v>575</v>
      </c>
      <c r="E64" s="1042" t="s">
        <v>1518</v>
      </c>
      <c r="F64" s="402">
        <v>54</v>
      </c>
      <c r="G64" s="956">
        <v>200</v>
      </c>
      <c r="H64" s="440"/>
      <c r="I64" s="403">
        <f t="shared" si="2"/>
        <v>0</v>
      </c>
      <c r="J64" s="403">
        <f t="shared" si="8"/>
        <v>0</v>
      </c>
      <c r="K64" s="403">
        <f t="shared" si="20"/>
        <v>200</v>
      </c>
      <c r="L64" s="403">
        <f t="shared" si="20"/>
        <v>0</v>
      </c>
      <c r="M64" s="403">
        <f t="shared" si="20"/>
        <v>0</v>
      </c>
      <c r="N64" s="403">
        <f t="shared" si="20"/>
        <v>0</v>
      </c>
      <c r="O64" s="403">
        <f t="shared" si="20"/>
        <v>0</v>
      </c>
      <c r="P64" s="403">
        <f t="shared" si="20"/>
        <v>0</v>
      </c>
      <c r="Q64" s="403">
        <f t="shared" si="20"/>
        <v>0</v>
      </c>
      <c r="R64" s="403">
        <f t="shared" si="20"/>
        <v>0</v>
      </c>
      <c r="S64" s="403">
        <f t="shared" si="20"/>
        <v>0</v>
      </c>
      <c r="T64" s="403">
        <f t="shared" si="20"/>
        <v>0</v>
      </c>
      <c r="U64" s="403">
        <f t="shared" si="20"/>
        <v>0</v>
      </c>
      <c r="V64" s="403">
        <f t="shared" si="20"/>
        <v>0</v>
      </c>
      <c r="W64" s="403">
        <f t="shared" si="20"/>
        <v>0</v>
      </c>
      <c r="X64" s="403">
        <f t="shared" si="20"/>
        <v>0</v>
      </c>
      <c r="Y64" s="403">
        <f t="shared" si="10"/>
        <v>0</v>
      </c>
      <c r="Z64" s="403">
        <f t="shared" si="10"/>
        <v>0</v>
      </c>
      <c r="AA64" s="403">
        <f t="shared" si="10"/>
        <v>0</v>
      </c>
      <c r="AB64" s="403">
        <f t="shared" si="10"/>
        <v>0</v>
      </c>
      <c r="AC64" s="403">
        <f t="shared" si="11"/>
        <v>0</v>
      </c>
      <c r="AD64" s="403">
        <f t="shared" si="12"/>
        <v>0</v>
      </c>
      <c r="AE64" s="403">
        <f t="shared" si="12"/>
        <v>0</v>
      </c>
      <c r="AF64" s="403">
        <f t="shared" si="19"/>
        <v>0</v>
      </c>
      <c r="AG64" s="404">
        <f t="shared" si="19"/>
        <v>0</v>
      </c>
      <c r="AH64" s="404">
        <f t="shared" si="21"/>
        <v>0</v>
      </c>
      <c r="AI64" s="404">
        <f t="shared" si="18"/>
        <v>0</v>
      </c>
      <c r="AJ64" s="145">
        <f t="shared" si="5"/>
        <v>0</v>
      </c>
    </row>
    <row r="65" spans="2:36" ht="13.7" customHeight="1">
      <c r="B65" s="957">
        <v>87</v>
      </c>
      <c r="C65" s="1040">
        <v>44949</v>
      </c>
      <c r="D65" s="1041" t="s">
        <v>575</v>
      </c>
      <c r="E65" s="1042" t="s">
        <v>656</v>
      </c>
      <c r="F65" s="402">
        <v>1</v>
      </c>
      <c r="G65" s="956">
        <v>160</v>
      </c>
      <c r="H65" s="440" t="s">
        <v>3392</v>
      </c>
      <c r="I65" s="403">
        <f t="shared" si="2"/>
        <v>160</v>
      </c>
      <c r="J65" s="403">
        <f t="shared" si="8"/>
        <v>0</v>
      </c>
      <c r="K65" s="403">
        <f t="shared" si="20"/>
        <v>0</v>
      </c>
      <c r="L65" s="403">
        <f t="shared" si="20"/>
        <v>0</v>
      </c>
      <c r="M65" s="403">
        <f t="shared" si="20"/>
        <v>0</v>
      </c>
      <c r="N65" s="403">
        <f t="shared" si="20"/>
        <v>0</v>
      </c>
      <c r="O65" s="403">
        <f t="shared" si="20"/>
        <v>0</v>
      </c>
      <c r="P65" s="403">
        <f t="shared" si="20"/>
        <v>0</v>
      </c>
      <c r="Q65" s="403">
        <f t="shared" si="20"/>
        <v>0</v>
      </c>
      <c r="R65" s="403">
        <f t="shared" si="20"/>
        <v>0</v>
      </c>
      <c r="S65" s="403">
        <f t="shared" si="20"/>
        <v>0</v>
      </c>
      <c r="T65" s="403">
        <f t="shared" si="20"/>
        <v>0</v>
      </c>
      <c r="U65" s="403">
        <f t="shared" si="20"/>
        <v>0</v>
      </c>
      <c r="V65" s="403">
        <f t="shared" si="20"/>
        <v>0</v>
      </c>
      <c r="W65" s="403">
        <f t="shared" si="20"/>
        <v>0</v>
      </c>
      <c r="X65" s="403">
        <f t="shared" si="20"/>
        <v>0</v>
      </c>
      <c r="Y65" s="403">
        <f t="shared" si="10"/>
        <v>0</v>
      </c>
      <c r="Z65" s="403">
        <f t="shared" si="10"/>
        <v>0</v>
      </c>
      <c r="AA65" s="403">
        <f t="shared" si="10"/>
        <v>0</v>
      </c>
      <c r="AB65" s="403">
        <f t="shared" si="10"/>
        <v>0</v>
      </c>
      <c r="AC65" s="403">
        <f t="shared" si="11"/>
        <v>0</v>
      </c>
      <c r="AD65" s="403">
        <f t="shared" si="12"/>
        <v>0</v>
      </c>
      <c r="AE65" s="403">
        <f t="shared" si="12"/>
        <v>0</v>
      </c>
      <c r="AF65" s="403">
        <f t="shared" si="19"/>
        <v>0</v>
      </c>
      <c r="AG65" s="404">
        <f t="shared" si="19"/>
        <v>0</v>
      </c>
      <c r="AH65" s="404">
        <f t="shared" si="21"/>
        <v>0</v>
      </c>
      <c r="AI65" s="404">
        <f t="shared" si="18"/>
        <v>0</v>
      </c>
      <c r="AJ65" s="145">
        <f t="shared" si="5"/>
        <v>0</v>
      </c>
    </row>
    <row r="66" spans="2:36" ht="13.7" customHeight="1">
      <c r="B66" s="957">
        <v>100</v>
      </c>
      <c r="C66" s="1040">
        <v>44952</v>
      </c>
      <c r="D66" s="1041" t="s">
        <v>575</v>
      </c>
      <c r="E66" s="1042" t="s">
        <v>665</v>
      </c>
      <c r="F66" s="402">
        <v>274</v>
      </c>
      <c r="G66" s="956">
        <v>165</v>
      </c>
      <c r="H66" s="440"/>
      <c r="I66" s="403">
        <f t="shared" si="2"/>
        <v>0</v>
      </c>
      <c r="J66" s="403">
        <f t="shared" si="8"/>
        <v>0</v>
      </c>
      <c r="K66" s="403">
        <f t="shared" ref="K66:X75" si="22">IF(K$7-$F66=0,$G66,0)</f>
        <v>0</v>
      </c>
      <c r="L66" s="403">
        <f t="shared" si="22"/>
        <v>0</v>
      </c>
      <c r="M66" s="403">
        <f t="shared" si="22"/>
        <v>0</v>
      </c>
      <c r="N66" s="403">
        <f t="shared" si="22"/>
        <v>0</v>
      </c>
      <c r="O66" s="403">
        <f t="shared" si="22"/>
        <v>0</v>
      </c>
      <c r="P66" s="403">
        <f t="shared" si="22"/>
        <v>0</v>
      </c>
      <c r="Q66" s="403">
        <f t="shared" si="22"/>
        <v>0</v>
      </c>
      <c r="R66" s="403">
        <f t="shared" si="22"/>
        <v>0</v>
      </c>
      <c r="S66" s="403">
        <f t="shared" si="22"/>
        <v>0</v>
      </c>
      <c r="T66" s="403">
        <f t="shared" si="22"/>
        <v>0</v>
      </c>
      <c r="U66" s="403">
        <f t="shared" si="22"/>
        <v>165</v>
      </c>
      <c r="V66" s="403">
        <f t="shared" si="22"/>
        <v>0</v>
      </c>
      <c r="W66" s="403">
        <f t="shared" si="22"/>
        <v>0</v>
      </c>
      <c r="X66" s="403">
        <f t="shared" si="22"/>
        <v>0</v>
      </c>
      <c r="Y66" s="403">
        <f t="shared" si="10"/>
        <v>0</v>
      </c>
      <c r="Z66" s="403">
        <f t="shared" si="10"/>
        <v>0</v>
      </c>
      <c r="AA66" s="403">
        <f t="shared" si="10"/>
        <v>0</v>
      </c>
      <c r="AB66" s="403">
        <f t="shared" si="10"/>
        <v>0</v>
      </c>
      <c r="AC66" s="403">
        <f t="shared" si="11"/>
        <v>0</v>
      </c>
      <c r="AD66" s="403">
        <f t="shared" si="12"/>
        <v>0</v>
      </c>
      <c r="AE66" s="403">
        <f t="shared" si="12"/>
        <v>0</v>
      </c>
      <c r="AF66" s="403">
        <f t="shared" si="19"/>
        <v>0</v>
      </c>
      <c r="AG66" s="404">
        <f t="shared" si="19"/>
        <v>0</v>
      </c>
      <c r="AH66" s="404">
        <f t="shared" si="21"/>
        <v>0</v>
      </c>
      <c r="AI66" s="404">
        <f t="shared" si="21"/>
        <v>0</v>
      </c>
      <c r="AJ66" s="145">
        <f t="shared" si="5"/>
        <v>0</v>
      </c>
    </row>
    <row r="67" spans="2:36" ht="13.7" customHeight="1">
      <c r="B67" s="957">
        <v>166</v>
      </c>
      <c r="C67" s="1040">
        <v>44974</v>
      </c>
      <c r="D67" s="1041" t="s">
        <v>651</v>
      </c>
      <c r="E67" s="1042" t="s">
        <v>652</v>
      </c>
      <c r="F67" s="402">
        <v>737</v>
      </c>
      <c r="G67" s="956">
        <v>171.33</v>
      </c>
      <c r="H67" s="440"/>
      <c r="I67" s="403">
        <f t="shared" si="2"/>
        <v>0</v>
      </c>
      <c r="J67" s="403">
        <f t="shared" si="8"/>
        <v>0</v>
      </c>
      <c r="K67" s="403">
        <f t="shared" si="22"/>
        <v>0</v>
      </c>
      <c r="L67" s="403">
        <f t="shared" si="22"/>
        <v>0</v>
      </c>
      <c r="M67" s="403">
        <f t="shared" si="22"/>
        <v>0</v>
      </c>
      <c r="N67" s="403">
        <f t="shared" si="22"/>
        <v>0</v>
      </c>
      <c r="O67" s="403">
        <f t="shared" si="22"/>
        <v>0</v>
      </c>
      <c r="P67" s="403">
        <f t="shared" si="22"/>
        <v>0</v>
      </c>
      <c r="Q67" s="403">
        <f t="shared" si="22"/>
        <v>0</v>
      </c>
      <c r="R67" s="403">
        <f t="shared" si="22"/>
        <v>0</v>
      </c>
      <c r="S67" s="403">
        <f t="shared" si="22"/>
        <v>0</v>
      </c>
      <c r="T67" s="403">
        <f t="shared" si="22"/>
        <v>0</v>
      </c>
      <c r="U67" s="403">
        <f t="shared" si="22"/>
        <v>0</v>
      </c>
      <c r="V67" s="403">
        <f t="shared" si="22"/>
        <v>0</v>
      </c>
      <c r="W67" s="403">
        <f t="shared" si="22"/>
        <v>0</v>
      </c>
      <c r="X67" s="403">
        <f t="shared" si="22"/>
        <v>0</v>
      </c>
      <c r="Y67" s="403">
        <f t="shared" si="10"/>
        <v>0</v>
      </c>
      <c r="Z67" s="403">
        <f t="shared" si="10"/>
        <v>0</v>
      </c>
      <c r="AA67" s="403">
        <f t="shared" si="10"/>
        <v>0</v>
      </c>
      <c r="AB67" s="403">
        <f t="shared" si="10"/>
        <v>0</v>
      </c>
      <c r="AC67" s="403">
        <f t="shared" si="11"/>
        <v>0</v>
      </c>
      <c r="AD67" s="403">
        <f t="shared" si="12"/>
        <v>0</v>
      </c>
      <c r="AE67" s="403">
        <f t="shared" si="12"/>
        <v>0</v>
      </c>
      <c r="AF67" s="403">
        <f t="shared" si="19"/>
        <v>171.33</v>
      </c>
      <c r="AG67" s="404">
        <f t="shared" si="19"/>
        <v>0</v>
      </c>
      <c r="AH67" s="404">
        <f t="shared" si="21"/>
        <v>0</v>
      </c>
      <c r="AI67" s="404">
        <f t="shared" si="21"/>
        <v>0</v>
      </c>
      <c r="AJ67" s="145">
        <f t="shared" si="5"/>
        <v>0</v>
      </c>
    </row>
    <row r="68" spans="2:36" ht="13.7" customHeight="1">
      <c r="B68" s="957">
        <v>79</v>
      </c>
      <c r="C68" s="1040">
        <v>44946</v>
      </c>
      <c r="D68" s="1041" t="s">
        <v>651</v>
      </c>
      <c r="E68" s="1042" t="s">
        <v>652</v>
      </c>
      <c r="F68" s="402">
        <v>737</v>
      </c>
      <c r="G68" s="956">
        <v>171.33</v>
      </c>
      <c r="H68" s="440"/>
      <c r="I68" s="403">
        <f t="shared" si="2"/>
        <v>0</v>
      </c>
      <c r="J68" s="403">
        <f t="shared" si="8"/>
        <v>0</v>
      </c>
      <c r="K68" s="403">
        <f t="shared" si="22"/>
        <v>0</v>
      </c>
      <c r="L68" s="403">
        <f t="shared" si="22"/>
        <v>0</v>
      </c>
      <c r="M68" s="403">
        <f t="shared" si="22"/>
        <v>0</v>
      </c>
      <c r="N68" s="403">
        <f t="shared" si="22"/>
        <v>0</v>
      </c>
      <c r="O68" s="403">
        <f t="shared" si="22"/>
        <v>0</v>
      </c>
      <c r="P68" s="403">
        <f t="shared" si="22"/>
        <v>0</v>
      </c>
      <c r="Q68" s="403">
        <f t="shared" si="22"/>
        <v>0</v>
      </c>
      <c r="R68" s="403">
        <f t="shared" si="22"/>
        <v>0</v>
      </c>
      <c r="S68" s="403">
        <f t="shared" si="22"/>
        <v>0</v>
      </c>
      <c r="T68" s="403">
        <f t="shared" si="22"/>
        <v>0</v>
      </c>
      <c r="U68" s="403">
        <f t="shared" si="22"/>
        <v>0</v>
      </c>
      <c r="V68" s="403">
        <f t="shared" si="22"/>
        <v>0</v>
      </c>
      <c r="W68" s="403">
        <f t="shared" si="22"/>
        <v>0</v>
      </c>
      <c r="X68" s="403">
        <f t="shared" si="22"/>
        <v>0</v>
      </c>
      <c r="Y68" s="403">
        <f t="shared" si="10"/>
        <v>0</v>
      </c>
      <c r="Z68" s="403">
        <f t="shared" si="10"/>
        <v>0</v>
      </c>
      <c r="AA68" s="403">
        <f t="shared" si="10"/>
        <v>0</v>
      </c>
      <c r="AB68" s="403">
        <f t="shared" si="10"/>
        <v>0</v>
      </c>
      <c r="AC68" s="403">
        <f t="shared" si="11"/>
        <v>0</v>
      </c>
      <c r="AD68" s="403">
        <f t="shared" si="12"/>
        <v>0</v>
      </c>
      <c r="AE68" s="403">
        <f t="shared" si="12"/>
        <v>0</v>
      </c>
      <c r="AF68" s="403">
        <f t="shared" si="19"/>
        <v>171.33</v>
      </c>
      <c r="AG68" s="404">
        <f t="shared" si="19"/>
        <v>0</v>
      </c>
      <c r="AH68" s="404">
        <f t="shared" si="21"/>
        <v>0</v>
      </c>
      <c r="AI68" s="404">
        <f t="shared" si="21"/>
        <v>0</v>
      </c>
      <c r="AJ68" s="145">
        <f t="shared" si="5"/>
        <v>0</v>
      </c>
    </row>
    <row r="69" spans="2:36" ht="13.7" customHeight="1">
      <c r="B69" s="957">
        <v>1147</v>
      </c>
      <c r="C69" s="1040">
        <v>45226</v>
      </c>
      <c r="D69" s="1041" t="s">
        <v>651</v>
      </c>
      <c r="E69" s="1042" t="s">
        <v>652</v>
      </c>
      <c r="F69" s="402">
        <v>737</v>
      </c>
      <c r="G69" s="956">
        <v>171.33</v>
      </c>
      <c r="H69" s="440"/>
      <c r="I69" s="403">
        <f t="shared" si="2"/>
        <v>0</v>
      </c>
      <c r="J69" s="403">
        <f t="shared" si="8"/>
        <v>0</v>
      </c>
      <c r="K69" s="403">
        <f t="shared" si="22"/>
        <v>0</v>
      </c>
      <c r="L69" s="403">
        <f t="shared" si="22"/>
        <v>0</v>
      </c>
      <c r="M69" s="403">
        <f t="shared" si="22"/>
        <v>0</v>
      </c>
      <c r="N69" s="403">
        <f t="shared" si="22"/>
        <v>0</v>
      </c>
      <c r="O69" s="403">
        <f t="shared" si="22"/>
        <v>0</v>
      </c>
      <c r="P69" s="403">
        <f t="shared" si="22"/>
        <v>0</v>
      </c>
      <c r="Q69" s="403">
        <f t="shared" si="22"/>
        <v>0</v>
      </c>
      <c r="R69" s="403">
        <f t="shared" si="22"/>
        <v>0</v>
      </c>
      <c r="S69" s="403">
        <f t="shared" si="22"/>
        <v>0</v>
      </c>
      <c r="T69" s="403">
        <f t="shared" si="22"/>
        <v>0</v>
      </c>
      <c r="U69" s="403">
        <f t="shared" si="22"/>
        <v>0</v>
      </c>
      <c r="V69" s="403">
        <f t="shared" si="22"/>
        <v>0</v>
      </c>
      <c r="W69" s="403">
        <f t="shared" si="22"/>
        <v>0</v>
      </c>
      <c r="X69" s="403">
        <f t="shared" si="22"/>
        <v>0</v>
      </c>
      <c r="Y69" s="403">
        <f t="shared" si="10"/>
        <v>0</v>
      </c>
      <c r="Z69" s="403">
        <f t="shared" si="10"/>
        <v>0</v>
      </c>
      <c r="AA69" s="403">
        <f t="shared" si="10"/>
        <v>0</v>
      </c>
      <c r="AB69" s="403">
        <f t="shared" si="10"/>
        <v>0</v>
      </c>
      <c r="AC69" s="403">
        <f t="shared" si="11"/>
        <v>0</v>
      </c>
      <c r="AD69" s="403">
        <f t="shared" si="12"/>
        <v>0</v>
      </c>
      <c r="AE69" s="403">
        <f t="shared" si="12"/>
        <v>0</v>
      </c>
      <c r="AF69" s="403">
        <f t="shared" si="19"/>
        <v>171.33</v>
      </c>
      <c r="AG69" s="404">
        <f t="shared" si="19"/>
        <v>0</v>
      </c>
      <c r="AH69" s="404">
        <f t="shared" si="21"/>
        <v>0</v>
      </c>
      <c r="AI69" s="404">
        <f t="shared" si="21"/>
        <v>0</v>
      </c>
      <c r="AJ69" s="145">
        <f t="shared" si="5"/>
        <v>0</v>
      </c>
    </row>
    <row r="70" spans="2:36" ht="13.7" customHeight="1">
      <c r="B70" s="957">
        <v>736</v>
      </c>
      <c r="C70" s="1040">
        <v>45142</v>
      </c>
      <c r="D70" s="1041" t="s">
        <v>651</v>
      </c>
      <c r="E70" s="1042" t="s">
        <v>652</v>
      </c>
      <c r="F70" s="402">
        <v>737</v>
      </c>
      <c r="G70" s="956">
        <v>171.33</v>
      </c>
      <c r="H70" s="440"/>
      <c r="I70" s="403">
        <f t="shared" si="2"/>
        <v>0</v>
      </c>
      <c r="J70" s="403">
        <f t="shared" si="8"/>
        <v>0</v>
      </c>
      <c r="K70" s="403">
        <f t="shared" si="22"/>
        <v>0</v>
      </c>
      <c r="L70" s="403">
        <f t="shared" si="22"/>
        <v>0</v>
      </c>
      <c r="M70" s="403">
        <f t="shared" si="22"/>
        <v>0</v>
      </c>
      <c r="N70" s="403">
        <f t="shared" si="22"/>
        <v>0</v>
      </c>
      <c r="O70" s="403">
        <f t="shared" si="22"/>
        <v>0</v>
      </c>
      <c r="P70" s="403">
        <f t="shared" si="22"/>
        <v>0</v>
      </c>
      <c r="Q70" s="403">
        <f t="shared" si="22"/>
        <v>0</v>
      </c>
      <c r="R70" s="403">
        <f t="shared" si="22"/>
        <v>0</v>
      </c>
      <c r="S70" s="403">
        <f t="shared" si="22"/>
        <v>0</v>
      </c>
      <c r="T70" s="403">
        <f t="shared" si="22"/>
        <v>0</v>
      </c>
      <c r="U70" s="403">
        <f t="shared" si="22"/>
        <v>0</v>
      </c>
      <c r="V70" s="403">
        <f t="shared" si="22"/>
        <v>0</v>
      </c>
      <c r="W70" s="403">
        <f t="shared" si="22"/>
        <v>0</v>
      </c>
      <c r="X70" s="403">
        <f t="shared" si="22"/>
        <v>0</v>
      </c>
      <c r="Y70" s="403">
        <f t="shared" si="10"/>
        <v>0</v>
      </c>
      <c r="Z70" s="403">
        <f t="shared" si="10"/>
        <v>0</v>
      </c>
      <c r="AA70" s="403">
        <f t="shared" si="10"/>
        <v>0</v>
      </c>
      <c r="AB70" s="403">
        <f t="shared" si="10"/>
        <v>0</v>
      </c>
      <c r="AC70" s="403">
        <f t="shared" si="11"/>
        <v>0</v>
      </c>
      <c r="AD70" s="403">
        <f t="shared" si="12"/>
        <v>0</v>
      </c>
      <c r="AE70" s="403">
        <f t="shared" si="12"/>
        <v>0</v>
      </c>
      <c r="AF70" s="403">
        <f t="shared" si="19"/>
        <v>171.33</v>
      </c>
      <c r="AG70" s="404">
        <f t="shared" si="19"/>
        <v>0</v>
      </c>
      <c r="AH70" s="404">
        <f t="shared" ref="AH70:AI85" si="23">IF(AH$7-$F70=0,$G70,0)</f>
        <v>0</v>
      </c>
      <c r="AI70" s="404">
        <f t="shared" si="21"/>
        <v>0</v>
      </c>
      <c r="AJ70" s="145">
        <f t="shared" si="5"/>
        <v>0</v>
      </c>
    </row>
    <row r="71" spans="2:36" ht="13.7" customHeight="1">
      <c r="B71" s="957">
        <v>526</v>
      </c>
      <c r="C71" s="1040">
        <v>45086</v>
      </c>
      <c r="D71" s="1041" t="s">
        <v>651</v>
      </c>
      <c r="E71" s="1042" t="s">
        <v>652</v>
      </c>
      <c r="F71" s="402">
        <v>737</v>
      </c>
      <c r="G71" s="956">
        <v>171.33</v>
      </c>
      <c r="H71" s="440"/>
      <c r="I71" s="403">
        <f t="shared" si="2"/>
        <v>0</v>
      </c>
      <c r="J71" s="403">
        <f t="shared" si="8"/>
        <v>0</v>
      </c>
      <c r="K71" s="403">
        <f t="shared" si="22"/>
        <v>0</v>
      </c>
      <c r="L71" s="403">
        <f t="shared" si="22"/>
        <v>0</v>
      </c>
      <c r="M71" s="403">
        <f t="shared" si="22"/>
        <v>0</v>
      </c>
      <c r="N71" s="403">
        <f t="shared" si="22"/>
        <v>0</v>
      </c>
      <c r="O71" s="403">
        <f t="shared" si="22"/>
        <v>0</v>
      </c>
      <c r="P71" s="403">
        <f t="shared" si="22"/>
        <v>0</v>
      </c>
      <c r="Q71" s="403">
        <f t="shared" si="22"/>
        <v>0</v>
      </c>
      <c r="R71" s="403">
        <f t="shared" si="22"/>
        <v>0</v>
      </c>
      <c r="S71" s="403">
        <f t="shared" si="22"/>
        <v>0</v>
      </c>
      <c r="T71" s="403">
        <f t="shared" si="22"/>
        <v>0</v>
      </c>
      <c r="U71" s="403">
        <f t="shared" si="22"/>
        <v>0</v>
      </c>
      <c r="V71" s="403">
        <f t="shared" si="22"/>
        <v>0</v>
      </c>
      <c r="W71" s="403">
        <f t="shared" si="22"/>
        <v>0</v>
      </c>
      <c r="X71" s="403">
        <f t="shared" si="22"/>
        <v>0</v>
      </c>
      <c r="Y71" s="403">
        <f t="shared" si="10"/>
        <v>0</v>
      </c>
      <c r="Z71" s="403">
        <f t="shared" si="10"/>
        <v>0</v>
      </c>
      <c r="AA71" s="403">
        <f t="shared" si="10"/>
        <v>0</v>
      </c>
      <c r="AB71" s="403">
        <f t="shared" si="10"/>
        <v>0</v>
      </c>
      <c r="AC71" s="403">
        <f t="shared" si="11"/>
        <v>0</v>
      </c>
      <c r="AD71" s="403">
        <f t="shared" si="12"/>
        <v>0</v>
      </c>
      <c r="AE71" s="403">
        <f t="shared" si="12"/>
        <v>0</v>
      </c>
      <c r="AF71" s="403">
        <f t="shared" ref="AF71:AG90" si="24">IF(AF$7-$F71=0,$G71,0)</f>
        <v>171.33</v>
      </c>
      <c r="AG71" s="404">
        <f t="shared" si="24"/>
        <v>0</v>
      </c>
      <c r="AH71" s="404">
        <f t="shared" si="23"/>
        <v>0</v>
      </c>
      <c r="AI71" s="404">
        <f t="shared" si="21"/>
        <v>0</v>
      </c>
      <c r="AJ71" s="145">
        <f t="shared" si="5"/>
        <v>0</v>
      </c>
    </row>
    <row r="72" spans="2:36" ht="13.7" customHeight="1">
      <c r="B72" s="957">
        <v>633</v>
      </c>
      <c r="C72" s="1040">
        <v>45114</v>
      </c>
      <c r="D72" s="1041" t="s">
        <v>651</v>
      </c>
      <c r="E72" s="1042" t="s">
        <v>652</v>
      </c>
      <c r="F72" s="402">
        <v>737</v>
      </c>
      <c r="G72" s="956">
        <v>171.33</v>
      </c>
      <c r="H72" s="440"/>
      <c r="I72" s="403">
        <f t="shared" si="2"/>
        <v>0</v>
      </c>
      <c r="J72" s="403">
        <f t="shared" si="8"/>
        <v>0</v>
      </c>
      <c r="K72" s="403">
        <f t="shared" si="22"/>
        <v>0</v>
      </c>
      <c r="L72" s="403">
        <f t="shared" si="22"/>
        <v>0</v>
      </c>
      <c r="M72" s="403">
        <f t="shared" si="22"/>
        <v>0</v>
      </c>
      <c r="N72" s="403">
        <f t="shared" si="22"/>
        <v>0</v>
      </c>
      <c r="O72" s="403">
        <f t="shared" si="22"/>
        <v>0</v>
      </c>
      <c r="P72" s="403">
        <f t="shared" si="22"/>
        <v>0</v>
      </c>
      <c r="Q72" s="403">
        <f t="shared" si="22"/>
        <v>0</v>
      </c>
      <c r="R72" s="403">
        <f t="shared" si="22"/>
        <v>0</v>
      </c>
      <c r="S72" s="403">
        <f t="shared" si="22"/>
        <v>0</v>
      </c>
      <c r="T72" s="403">
        <f t="shared" si="22"/>
        <v>0</v>
      </c>
      <c r="U72" s="403">
        <f t="shared" si="22"/>
        <v>0</v>
      </c>
      <c r="V72" s="403">
        <f t="shared" si="22"/>
        <v>0</v>
      </c>
      <c r="W72" s="403">
        <f t="shared" si="22"/>
        <v>0</v>
      </c>
      <c r="X72" s="403">
        <f t="shared" si="22"/>
        <v>0</v>
      </c>
      <c r="Y72" s="403">
        <f t="shared" si="10"/>
        <v>0</v>
      </c>
      <c r="Z72" s="403">
        <f t="shared" si="10"/>
        <v>0</v>
      </c>
      <c r="AA72" s="403">
        <f t="shared" si="10"/>
        <v>0</v>
      </c>
      <c r="AB72" s="403">
        <f t="shared" si="10"/>
        <v>0</v>
      </c>
      <c r="AC72" s="403">
        <f t="shared" si="11"/>
        <v>0</v>
      </c>
      <c r="AD72" s="403">
        <f t="shared" si="12"/>
        <v>0</v>
      </c>
      <c r="AE72" s="403">
        <f t="shared" si="12"/>
        <v>0</v>
      </c>
      <c r="AF72" s="403">
        <f t="shared" si="24"/>
        <v>171.33</v>
      </c>
      <c r="AG72" s="404">
        <f t="shared" si="24"/>
        <v>0</v>
      </c>
      <c r="AH72" s="404">
        <f t="shared" si="23"/>
        <v>0</v>
      </c>
      <c r="AI72" s="404">
        <f t="shared" si="21"/>
        <v>0</v>
      </c>
      <c r="AJ72" s="145">
        <f t="shared" si="5"/>
        <v>0</v>
      </c>
    </row>
    <row r="73" spans="2:36" ht="13.7" customHeight="1">
      <c r="B73" s="957">
        <v>363</v>
      </c>
      <c r="C73" s="1040">
        <v>45030</v>
      </c>
      <c r="D73" s="1041" t="s">
        <v>651</v>
      </c>
      <c r="E73" s="1042" t="s">
        <v>652</v>
      </c>
      <c r="F73" s="402">
        <v>737</v>
      </c>
      <c r="G73" s="956">
        <v>171.33</v>
      </c>
      <c r="H73" s="440"/>
      <c r="I73" s="403">
        <f t="shared" si="2"/>
        <v>0</v>
      </c>
      <c r="J73" s="403">
        <f t="shared" si="8"/>
        <v>0</v>
      </c>
      <c r="K73" s="403">
        <f t="shared" si="22"/>
        <v>0</v>
      </c>
      <c r="L73" s="403">
        <f t="shared" si="22"/>
        <v>0</v>
      </c>
      <c r="M73" s="403">
        <f t="shared" si="22"/>
        <v>0</v>
      </c>
      <c r="N73" s="403">
        <f t="shared" si="22"/>
        <v>0</v>
      </c>
      <c r="O73" s="403">
        <f t="shared" si="22"/>
        <v>0</v>
      </c>
      <c r="P73" s="403">
        <f t="shared" si="22"/>
        <v>0</v>
      </c>
      <c r="Q73" s="403">
        <f t="shared" si="22"/>
        <v>0</v>
      </c>
      <c r="R73" s="403">
        <f t="shared" si="22"/>
        <v>0</v>
      </c>
      <c r="S73" s="403">
        <f t="shared" si="22"/>
        <v>0</v>
      </c>
      <c r="T73" s="403">
        <f t="shared" si="22"/>
        <v>0</v>
      </c>
      <c r="U73" s="403">
        <f t="shared" si="22"/>
        <v>0</v>
      </c>
      <c r="V73" s="403">
        <f t="shared" si="22"/>
        <v>0</v>
      </c>
      <c r="W73" s="403">
        <f t="shared" si="22"/>
        <v>0</v>
      </c>
      <c r="X73" s="403">
        <f t="shared" si="22"/>
        <v>0</v>
      </c>
      <c r="Y73" s="403">
        <f t="shared" si="10"/>
        <v>0</v>
      </c>
      <c r="Z73" s="403">
        <f t="shared" si="10"/>
        <v>0</v>
      </c>
      <c r="AA73" s="403">
        <f t="shared" si="10"/>
        <v>0</v>
      </c>
      <c r="AB73" s="403">
        <f t="shared" si="10"/>
        <v>0</v>
      </c>
      <c r="AC73" s="403">
        <f t="shared" si="11"/>
        <v>0</v>
      </c>
      <c r="AD73" s="403">
        <f t="shared" si="12"/>
        <v>0</v>
      </c>
      <c r="AE73" s="403">
        <f t="shared" si="12"/>
        <v>0</v>
      </c>
      <c r="AF73" s="403">
        <f t="shared" si="24"/>
        <v>171.33</v>
      </c>
      <c r="AG73" s="404">
        <f t="shared" si="24"/>
        <v>0</v>
      </c>
      <c r="AH73" s="404">
        <f t="shared" si="23"/>
        <v>0</v>
      </c>
      <c r="AI73" s="404">
        <f t="shared" si="21"/>
        <v>0</v>
      </c>
      <c r="AJ73" s="145">
        <f t="shared" si="5"/>
        <v>0</v>
      </c>
    </row>
    <row r="74" spans="2:36" ht="13.7" customHeight="1">
      <c r="B74" s="957">
        <v>259</v>
      </c>
      <c r="C74" s="1040">
        <v>45002</v>
      </c>
      <c r="D74" s="1041" t="s">
        <v>651</v>
      </c>
      <c r="E74" s="1042" t="s">
        <v>652</v>
      </c>
      <c r="F74" s="402">
        <v>737</v>
      </c>
      <c r="G74" s="956">
        <v>171.33</v>
      </c>
      <c r="H74" s="440"/>
      <c r="I74" s="403">
        <f t="shared" si="2"/>
        <v>0</v>
      </c>
      <c r="J74" s="403">
        <f t="shared" si="8"/>
        <v>0</v>
      </c>
      <c r="K74" s="403">
        <f t="shared" si="22"/>
        <v>0</v>
      </c>
      <c r="L74" s="403">
        <f t="shared" si="22"/>
        <v>0</v>
      </c>
      <c r="M74" s="403">
        <f t="shared" si="22"/>
        <v>0</v>
      </c>
      <c r="N74" s="403">
        <f t="shared" si="22"/>
        <v>0</v>
      </c>
      <c r="O74" s="403">
        <f t="shared" si="22"/>
        <v>0</v>
      </c>
      <c r="P74" s="403">
        <f t="shared" si="22"/>
        <v>0</v>
      </c>
      <c r="Q74" s="403">
        <f t="shared" si="22"/>
        <v>0</v>
      </c>
      <c r="R74" s="403">
        <f t="shared" si="22"/>
        <v>0</v>
      </c>
      <c r="S74" s="403">
        <f t="shared" si="22"/>
        <v>0</v>
      </c>
      <c r="T74" s="403">
        <f t="shared" si="22"/>
        <v>0</v>
      </c>
      <c r="U74" s="403">
        <f t="shared" si="22"/>
        <v>0</v>
      </c>
      <c r="V74" s="403">
        <f t="shared" si="22"/>
        <v>0</v>
      </c>
      <c r="W74" s="403">
        <f t="shared" si="22"/>
        <v>0</v>
      </c>
      <c r="X74" s="403">
        <f t="shared" si="22"/>
        <v>0</v>
      </c>
      <c r="Y74" s="403">
        <f t="shared" si="10"/>
        <v>0</v>
      </c>
      <c r="Z74" s="403">
        <f t="shared" si="10"/>
        <v>0</v>
      </c>
      <c r="AA74" s="403">
        <f t="shared" si="10"/>
        <v>0</v>
      </c>
      <c r="AB74" s="403">
        <f t="shared" si="10"/>
        <v>0</v>
      </c>
      <c r="AC74" s="403">
        <f t="shared" si="11"/>
        <v>0</v>
      </c>
      <c r="AD74" s="403">
        <f t="shared" si="12"/>
        <v>0</v>
      </c>
      <c r="AE74" s="403">
        <f t="shared" si="12"/>
        <v>0</v>
      </c>
      <c r="AF74" s="403">
        <f t="shared" si="24"/>
        <v>171.33</v>
      </c>
      <c r="AG74" s="404">
        <f t="shared" si="24"/>
        <v>0</v>
      </c>
      <c r="AH74" s="404">
        <f t="shared" si="23"/>
        <v>0</v>
      </c>
      <c r="AI74" s="404">
        <f t="shared" si="21"/>
        <v>0</v>
      </c>
      <c r="AJ74" s="145">
        <f t="shared" si="5"/>
        <v>0</v>
      </c>
    </row>
    <row r="75" spans="2:36" ht="13.7" customHeight="1">
      <c r="B75" s="957">
        <v>864</v>
      </c>
      <c r="C75" s="1040">
        <v>45170</v>
      </c>
      <c r="D75" s="1041" t="s">
        <v>651</v>
      </c>
      <c r="E75" s="1042" t="s">
        <v>652</v>
      </c>
      <c r="F75" s="402">
        <v>737</v>
      </c>
      <c r="G75" s="956">
        <v>171.33</v>
      </c>
      <c r="H75" s="440"/>
      <c r="I75" s="403">
        <f t="shared" ref="I75:I138" si="25">IF(I$7-$F75=0,$G75,0)</f>
        <v>0</v>
      </c>
      <c r="J75" s="403">
        <f t="shared" si="8"/>
        <v>0</v>
      </c>
      <c r="K75" s="403">
        <f t="shared" si="22"/>
        <v>0</v>
      </c>
      <c r="L75" s="403">
        <f t="shared" si="22"/>
        <v>0</v>
      </c>
      <c r="M75" s="403">
        <f t="shared" si="22"/>
        <v>0</v>
      </c>
      <c r="N75" s="403">
        <f t="shared" si="22"/>
        <v>0</v>
      </c>
      <c r="O75" s="403">
        <f t="shared" si="22"/>
        <v>0</v>
      </c>
      <c r="P75" s="403">
        <f t="shared" si="22"/>
        <v>0</v>
      </c>
      <c r="Q75" s="403">
        <f t="shared" si="22"/>
        <v>0</v>
      </c>
      <c r="R75" s="403">
        <f t="shared" si="22"/>
        <v>0</v>
      </c>
      <c r="S75" s="403">
        <f t="shared" si="22"/>
        <v>0</v>
      </c>
      <c r="T75" s="403">
        <f t="shared" si="22"/>
        <v>0</v>
      </c>
      <c r="U75" s="403">
        <f t="shared" si="22"/>
        <v>0</v>
      </c>
      <c r="V75" s="403">
        <f t="shared" si="22"/>
        <v>0</v>
      </c>
      <c r="W75" s="403">
        <f t="shared" si="22"/>
        <v>0</v>
      </c>
      <c r="X75" s="403">
        <f t="shared" si="22"/>
        <v>0</v>
      </c>
      <c r="Y75" s="403">
        <f t="shared" si="10"/>
        <v>0</v>
      </c>
      <c r="Z75" s="403">
        <f t="shared" si="10"/>
        <v>0</v>
      </c>
      <c r="AA75" s="403">
        <f t="shared" si="10"/>
        <v>0</v>
      </c>
      <c r="AB75" s="403">
        <f t="shared" si="10"/>
        <v>0</v>
      </c>
      <c r="AC75" s="403">
        <f t="shared" si="11"/>
        <v>0</v>
      </c>
      <c r="AD75" s="403">
        <f t="shared" si="12"/>
        <v>0</v>
      </c>
      <c r="AE75" s="403">
        <f t="shared" si="12"/>
        <v>0</v>
      </c>
      <c r="AF75" s="403">
        <f t="shared" si="24"/>
        <v>171.33</v>
      </c>
      <c r="AG75" s="404">
        <f t="shared" si="24"/>
        <v>0</v>
      </c>
      <c r="AH75" s="404">
        <f t="shared" si="23"/>
        <v>0</v>
      </c>
      <c r="AI75" s="404">
        <f t="shared" si="21"/>
        <v>0</v>
      </c>
      <c r="AJ75" s="145">
        <f t="shared" ref="AJ75:AJ138" si="26">G75-SUM(I75:AI75)</f>
        <v>0</v>
      </c>
    </row>
    <row r="76" spans="2:36" ht="13.7" customHeight="1">
      <c r="B76" s="957">
        <v>460</v>
      </c>
      <c r="C76" s="1040">
        <v>45058</v>
      </c>
      <c r="D76" s="1041" t="s">
        <v>651</v>
      </c>
      <c r="E76" s="1042" t="s">
        <v>652</v>
      </c>
      <c r="F76" s="402">
        <v>737</v>
      </c>
      <c r="G76" s="956">
        <v>171.33</v>
      </c>
      <c r="H76" s="440"/>
      <c r="I76" s="403">
        <f t="shared" si="25"/>
        <v>0</v>
      </c>
      <c r="J76" s="403">
        <f t="shared" si="8"/>
        <v>0</v>
      </c>
      <c r="K76" s="403">
        <f t="shared" ref="K76:X85" si="27">IF(K$7-$F76=0,$G76,0)</f>
        <v>0</v>
      </c>
      <c r="L76" s="403">
        <f t="shared" si="27"/>
        <v>0</v>
      </c>
      <c r="M76" s="403">
        <f t="shared" si="27"/>
        <v>0</v>
      </c>
      <c r="N76" s="403">
        <f t="shared" si="27"/>
        <v>0</v>
      </c>
      <c r="O76" s="403">
        <f t="shared" si="27"/>
        <v>0</v>
      </c>
      <c r="P76" s="403">
        <f t="shared" si="27"/>
        <v>0</v>
      </c>
      <c r="Q76" s="403">
        <f t="shared" si="27"/>
        <v>0</v>
      </c>
      <c r="R76" s="403">
        <f t="shared" si="27"/>
        <v>0</v>
      </c>
      <c r="S76" s="403">
        <f t="shared" si="27"/>
        <v>0</v>
      </c>
      <c r="T76" s="403">
        <f t="shared" si="27"/>
        <v>0</v>
      </c>
      <c r="U76" s="403">
        <f t="shared" si="27"/>
        <v>0</v>
      </c>
      <c r="V76" s="403">
        <f t="shared" si="27"/>
        <v>0</v>
      </c>
      <c r="W76" s="403">
        <f t="shared" si="27"/>
        <v>0</v>
      </c>
      <c r="X76" s="403">
        <f t="shared" si="27"/>
        <v>0</v>
      </c>
      <c r="Y76" s="403">
        <f t="shared" si="10"/>
        <v>0</v>
      </c>
      <c r="Z76" s="403">
        <f t="shared" si="10"/>
        <v>0</v>
      </c>
      <c r="AA76" s="403">
        <f t="shared" si="10"/>
        <v>0</v>
      </c>
      <c r="AB76" s="403">
        <f t="shared" si="10"/>
        <v>0</v>
      </c>
      <c r="AC76" s="403">
        <f t="shared" si="11"/>
        <v>0</v>
      </c>
      <c r="AD76" s="403">
        <f t="shared" si="12"/>
        <v>0</v>
      </c>
      <c r="AE76" s="403">
        <f t="shared" si="12"/>
        <v>0</v>
      </c>
      <c r="AF76" s="403">
        <f t="shared" si="24"/>
        <v>171.33</v>
      </c>
      <c r="AG76" s="404">
        <f t="shared" si="24"/>
        <v>0</v>
      </c>
      <c r="AH76" s="404">
        <f t="shared" si="23"/>
        <v>0</v>
      </c>
      <c r="AI76" s="404">
        <f t="shared" si="23"/>
        <v>0</v>
      </c>
      <c r="AJ76" s="145">
        <f t="shared" si="26"/>
        <v>0</v>
      </c>
    </row>
    <row r="77" spans="2:36" ht="13.7" customHeight="1">
      <c r="B77" s="957">
        <v>1297</v>
      </c>
      <c r="C77" s="1040">
        <v>45254</v>
      </c>
      <c r="D77" s="1041" t="s">
        <v>651</v>
      </c>
      <c r="E77" s="1042" t="s">
        <v>652</v>
      </c>
      <c r="F77" s="402">
        <v>737</v>
      </c>
      <c r="G77" s="956">
        <v>171.33</v>
      </c>
      <c r="H77" s="440"/>
      <c r="I77" s="403">
        <f t="shared" si="25"/>
        <v>0</v>
      </c>
      <c r="J77" s="403">
        <f t="shared" si="8"/>
        <v>0</v>
      </c>
      <c r="K77" s="403">
        <f t="shared" si="27"/>
        <v>0</v>
      </c>
      <c r="L77" s="403">
        <f t="shared" si="27"/>
        <v>0</v>
      </c>
      <c r="M77" s="403">
        <f t="shared" si="27"/>
        <v>0</v>
      </c>
      <c r="N77" s="403">
        <f t="shared" si="27"/>
        <v>0</v>
      </c>
      <c r="O77" s="403">
        <f t="shared" si="27"/>
        <v>0</v>
      </c>
      <c r="P77" s="403">
        <f t="shared" si="27"/>
        <v>0</v>
      </c>
      <c r="Q77" s="403">
        <f t="shared" si="27"/>
        <v>0</v>
      </c>
      <c r="R77" s="403">
        <f t="shared" si="27"/>
        <v>0</v>
      </c>
      <c r="S77" s="403">
        <f t="shared" si="27"/>
        <v>0</v>
      </c>
      <c r="T77" s="403">
        <f t="shared" si="27"/>
        <v>0</v>
      </c>
      <c r="U77" s="403">
        <f t="shared" si="27"/>
        <v>0</v>
      </c>
      <c r="V77" s="403">
        <f t="shared" si="27"/>
        <v>0</v>
      </c>
      <c r="W77" s="403">
        <f t="shared" si="27"/>
        <v>0</v>
      </c>
      <c r="X77" s="403">
        <f t="shared" si="27"/>
        <v>0</v>
      </c>
      <c r="Y77" s="403">
        <f t="shared" si="10"/>
        <v>0</v>
      </c>
      <c r="Z77" s="403">
        <f t="shared" si="10"/>
        <v>0</v>
      </c>
      <c r="AA77" s="403">
        <f t="shared" si="10"/>
        <v>0</v>
      </c>
      <c r="AB77" s="403">
        <f t="shared" si="10"/>
        <v>0</v>
      </c>
      <c r="AC77" s="403">
        <f t="shared" si="11"/>
        <v>0</v>
      </c>
      <c r="AD77" s="403">
        <f t="shared" si="12"/>
        <v>0</v>
      </c>
      <c r="AE77" s="403">
        <f t="shared" si="12"/>
        <v>0</v>
      </c>
      <c r="AF77" s="403">
        <f t="shared" si="24"/>
        <v>171.33</v>
      </c>
      <c r="AG77" s="404">
        <f t="shared" si="24"/>
        <v>0</v>
      </c>
      <c r="AH77" s="404">
        <f t="shared" si="23"/>
        <v>0</v>
      </c>
      <c r="AI77" s="404">
        <f t="shared" si="23"/>
        <v>0</v>
      </c>
      <c r="AJ77" s="145">
        <f t="shared" si="26"/>
        <v>0</v>
      </c>
    </row>
    <row r="78" spans="2:36" ht="13.7" customHeight="1">
      <c r="B78" s="957">
        <v>999</v>
      </c>
      <c r="C78" s="1040">
        <v>45198</v>
      </c>
      <c r="D78" s="1041" t="s">
        <v>651</v>
      </c>
      <c r="E78" s="1042" t="s">
        <v>652</v>
      </c>
      <c r="F78" s="402">
        <v>737</v>
      </c>
      <c r="G78" s="956">
        <v>171.33</v>
      </c>
      <c r="H78" s="440"/>
      <c r="I78" s="403">
        <f t="shared" si="25"/>
        <v>0</v>
      </c>
      <c r="J78" s="403">
        <f t="shared" si="8"/>
        <v>0</v>
      </c>
      <c r="K78" s="403">
        <f t="shared" si="27"/>
        <v>0</v>
      </c>
      <c r="L78" s="403">
        <f t="shared" si="27"/>
        <v>0</v>
      </c>
      <c r="M78" s="403">
        <f t="shared" si="27"/>
        <v>0</v>
      </c>
      <c r="N78" s="403">
        <f t="shared" si="27"/>
        <v>0</v>
      </c>
      <c r="O78" s="403">
        <f t="shared" si="27"/>
        <v>0</v>
      </c>
      <c r="P78" s="403">
        <f t="shared" si="27"/>
        <v>0</v>
      </c>
      <c r="Q78" s="403">
        <f t="shared" si="27"/>
        <v>0</v>
      </c>
      <c r="R78" s="403">
        <f t="shared" si="27"/>
        <v>0</v>
      </c>
      <c r="S78" s="403">
        <f t="shared" si="27"/>
        <v>0</v>
      </c>
      <c r="T78" s="403">
        <f t="shared" si="27"/>
        <v>0</v>
      </c>
      <c r="U78" s="403">
        <f t="shared" si="27"/>
        <v>0</v>
      </c>
      <c r="V78" s="403">
        <f t="shared" si="27"/>
        <v>0</v>
      </c>
      <c r="W78" s="403">
        <f t="shared" si="27"/>
        <v>0</v>
      </c>
      <c r="X78" s="403">
        <f t="shared" si="27"/>
        <v>0</v>
      </c>
      <c r="Y78" s="403">
        <f t="shared" si="10"/>
        <v>0</v>
      </c>
      <c r="Z78" s="403">
        <f t="shared" si="10"/>
        <v>0</v>
      </c>
      <c r="AA78" s="403">
        <f t="shared" si="10"/>
        <v>0</v>
      </c>
      <c r="AB78" s="403">
        <f t="shared" si="10"/>
        <v>0</v>
      </c>
      <c r="AC78" s="403">
        <f t="shared" si="11"/>
        <v>0</v>
      </c>
      <c r="AD78" s="403">
        <f t="shared" si="12"/>
        <v>0</v>
      </c>
      <c r="AE78" s="403">
        <f t="shared" si="12"/>
        <v>0</v>
      </c>
      <c r="AF78" s="403">
        <f t="shared" si="24"/>
        <v>171.33</v>
      </c>
      <c r="AG78" s="404">
        <f t="shared" si="24"/>
        <v>0</v>
      </c>
      <c r="AH78" s="404">
        <f t="shared" si="23"/>
        <v>0</v>
      </c>
      <c r="AI78" s="404">
        <f t="shared" si="23"/>
        <v>0</v>
      </c>
      <c r="AJ78" s="145">
        <f t="shared" si="26"/>
        <v>0</v>
      </c>
    </row>
    <row r="79" spans="2:36" ht="13.7" customHeight="1">
      <c r="B79" s="957">
        <v>1155</v>
      </c>
      <c r="C79" s="1040">
        <v>45229</v>
      </c>
      <c r="D79" s="1041" t="s">
        <v>575</v>
      </c>
      <c r="E79" s="1042" t="s">
        <v>1555</v>
      </c>
      <c r="F79" s="402">
        <v>737</v>
      </c>
      <c r="G79" s="956">
        <v>756</v>
      </c>
      <c r="H79" s="440"/>
      <c r="I79" s="403">
        <f t="shared" si="25"/>
        <v>0</v>
      </c>
      <c r="J79" s="403">
        <f t="shared" si="8"/>
        <v>0</v>
      </c>
      <c r="K79" s="403">
        <f t="shared" si="27"/>
        <v>0</v>
      </c>
      <c r="L79" s="403">
        <f t="shared" si="27"/>
        <v>0</v>
      </c>
      <c r="M79" s="403">
        <f t="shared" si="27"/>
        <v>0</v>
      </c>
      <c r="N79" s="403">
        <f t="shared" si="27"/>
        <v>0</v>
      </c>
      <c r="O79" s="403">
        <f t="shared" si="27"/>
        <v>0</v>
      </c>
      <c r="P79" s="403">
        <f t="shared" si="27"/>
        <v>0</v>
      </c>
      <c r="Q79" s="403">
        <f t="shared" si="27"/>
        <v>0</v>
      </c>
      <c r="R79" s="403">
        <f t="shared" si="27"/>
        <v>0</v>
      </c>
      <c r="S79" s="403">
        <f t="shared" si="27"/>
        <v>0</v>
      </c>
      <c r="T79" s="403">
        <f t="shared" si="27"/>
        <v>0</v>
      </c>
      <c r="U79" s="403">
        <f t="shared" si="27"/>
        <v>0</v>
      </c>
      <c r="V79" s="403">
        <f t="shared" si="27"/>
        <v>0</v>
      </c>
      <c r="W79" s="403">
        <f t="shared" si="27"/>
        <v>0</v>
      </c>
      <c r="X79" s="403">
        <f t="shared" si="27"/>
        <v>0</v>
      </c>
      <c r="Y79" s="403">
        <f t="shared" si="10"/>
        <v>0</v>
      </c>
      <c r="Z79" s="403">
        <f t="shared" si="10"/>
        <v>0</v>
      </c>
      <c r="AA79" s="403">
        <f t="shared" si="10"/>
        <v>0</v>
      </c>
      <c r="AB79" s="403">
        <f t="shared" si="10"/>
        <v>0</v>
      </c>
      <c r="AC79" s="403">
        <f t="shared" si="11"/>
        <v>0</v>
      </c>
      <c r="AD79" s="403">
        <f t="shared" si="12"/>
        <v>0</v>
      </c>
      <c r="AE79" s="403">
        <f t="shared" si="12"/>
        <v>0</v>
      </c>
      <c r="AF79" s="403">
        <f t="shared" si="24"/>
        <v>756</v>
      </c>
      <c r="AG79" s="404">
        <f t="shared" si="24"/>
        <v>0</v>
      </c>
      <c r="AH79" s="404">
        <f t="shared" si="23"/>
        <v>0</v>
      </c>
      <c r="AI79" s="404">
        <f t="shared" si="23"/>
        <v>0</v>
      </c>
      <c r="AJ79" s="145">
        <f t="shared" si="26"/>
        <v>0</v>
      </c>
    </row>
    <row r="80" spans="2:36" ht="13.7" customHeight="1">
      <c r="B80" s="957">
        <v>767</v>
      </c>
      <c r="C80" s="1040">
        <v>45155</v>
      </c>
      <c r="D80" s="1041" t="s">
        <v>607</v>
      </c>
      <c r="E80" s="1042" t="s">
        <v>1225</v>
      </c>
      <c r="F80" s="402">
        <v>280</v>
      </c>
      <c r="G80" s="956">
        <v>61.74</v>
      </c>
      <c r="H80" s="440"/>
      <c r="I80" s="403">
        <f t="shared" si="25"/>
        <v>0</v>
      </c>
      <c r="J80" s="403">
        <f t="shared" si="8"/>
        <v>0</v>
      </c>
      <c r="K80" s="403">
        <f t="shared" si="27"/>
        <v>0</v>
      </c>
      <c r="L80" s="403">
        <f t="shared" si="27"/>
        <v>0</v>
      </c>
      <c r="M80" s="403">
        <f t="shared" si="27"/>
        <v>0</v>
      </c>
      <c r="N80" s="403">
        <f t="shared" si="27"/>
        <v>0</v>
      </c>
      <c r="O80" s="403">
        <f t="shared" si="27"/>
        <v>0</v>
      </c>
      <c r="P80" s="403">
        <f t="shared" si="27"/>
        <v>0</v>
      </c>
      <c r="Q80" s="403">
        <f t="shared" si="27"/>
        <v>0</v>
      </c>
      <c r="R80" s="403">
        <f t="shared" si="27"/>
        <v>0</v>
      </c>
      <c r="S80" s="403">
        <f t="shared" si="27"/>
        <v>0</v>
      </c>
      <c r="T80" s="403">
        <f t="shared" si="27"/>
        <v>0</v>
      </c>
      <c r="U80" s="403">
        <f t="shared" si="27"/>
        <v>0</v>
      </c>
      <c r="V80" s="403">
        <f t="shared" si="27"/>
        <v>0</v>
      </c>
      <c r="W80" s="403">
        <f t="shared" si="27"/>
        <v>61.74</v>
      </c>
      <c r="X80" s="403">
        <f t="shared" si="27"/>
        <v>0</v>
      </c>
      <c r="Y80" s="403">
        <f t="shared" si="10"/>
        <v>0</v>
      </c>
      <c r="Z80" s="403">
        <f t="shared" si="10"/>
        <v>0</v>
      </c>
      <c r="AA80" s="403">
        <f t="shared" si="10"/>
        <v>0</v>
      </c>
      <c r="AB80" s="403">
        <f t="shared" si="10"/>
        <v>0</v>
      </c>
      <c r="AC80" s="403">
        <f t="shared" si="11"/>
        <v>0</v>
      </c>
      <c r="AD80" s="403">
        <f t="shared" si="12"/>
        <v>0</v>
      </c>
      <c r="AE80" s="403">
        <f t="shared" si="12"/>
        <v>0</v>
      </c>
      <c r="AF80" s="403">
        <f t="shared" si="24"/>
        <v>0</v>
      </c>
      <c r="AG80" s="404">
        <f t="shared" si="24"/>
        <v>0</v>
      </c>
      <c r="AH80" s="404">
        <f t="shared" ref="AH80:AI95" si="28">IF(AH$7-$F80=0,$G80,0)</f>
        <v>0</v>
      </c>
      <c r="AI80" s="404">
        <f t="shared" si="23"/>
        <v>0</v>
      </c>
      <c r="AJ80" s="145">
        <f t="shared" si="26"/>
        <v>0</v>
      </c>
    </row>
    <row r="81" spans="2:36" ht="13.7" customHeight="1">
      <c r="B81" s="957">
        <v>768</v>
      </c>
      <c r="C81" s="1040">
        <v>45155</v>
      </c>
      <c r="D81" s="1041" t="s">
        <v>607</v>
      </c>
      <c r="E81" s="1042" t="s">
        <v>1225</v>
      </c>
      <c r="F81" s="402">
        <v>280</v>
      </c>
      <c r="G81" s="956">
        <v>61.73</v>
      </c>
      <c r="H81" s="440"/>
      <c r="I81" s="403">
        <f t="shared" si="25"/>
        <v>0</v>
      </c>
      <c r="J81" s="403">
        <f t="shared" si="8"/>
        <v>0</v>
      </c>
      <c r="K81" s="403">
        <f t="shared" si="27"/>
        <v>0</v>
      </c>
      <c r="L81" s="403">
        <f t="shared" si="27"/>
        <v>0</v>
      </c>
      <c r="M81" s="403">
        <f t="shared" si="27"/>
        <v>0</v>
      </c>
      <c r="N81" s="403">
        <f t="shared" si="27"/>
        <v>0</v>
      </c>
      <c r="O81" s="403">
        <f t="shared" si="27"/>
        <v>0</v>
      </c>
      <c r="P81" s="403">
        <f t="shared" si="27"/>
        <v>0</v>
      </c>
      <c r="Q81" s="403">
        <f t="shared" si="27"/>
        <v>0</v>
      </c>
      <c r="R81" s="403">
        <f t="shared" si="27"/>
        <v>0</v>
      </c>
      <c r="S81" s="403">
        <f t="shared" si="27"/>
        <v>0</v>
      </c>
      <c r="T81" s="403">
        <f t="shared" si="27"/>
        <v>0</v>
      </c>
      <c r="U81" s="403">
        <f t="shared" si="27"/>
        <v>0</v>
      </c>
      <c r="V81" s="403">
        <f t="shared" si="27"/>
        <v>0</v>
      </c>
      <c r="W81" s="403">
        <f t="shared" si="27"/>
        <v>61.73</v>
      </c>
      <c r="X81" s="403">
        <f t="shared" si="27"/>
        <v>0</v>
      </c>
      <c r="Y81" s="403">
        <f t="shared" si="10"/>
        <v>0</v>
      </c>
      <c r="Z81" s="403">
        <f t="shared" si="10"/>
        <v>0</v>
      </c>
      <c r="AA81" s="403">
        <f t="shared" si="10"/>
        <v>0</v>
      </c>
      <c r="AB81" s="403">
        <f t="shared" si="10"/>
        <v>0</v>
      </c>
      <c r="AC81" s="403">
        <f t="shared" si="11"/>
        <v>0</v>
      </c>
      <c r="AD81" s="403">
        <f t="shared" si="12"/>
        <v>0</v>
      </c>
      <c r="AE81" s="403">
        <f t="shared" si="12"/>
        <v>0</v>
      </c>
      <c r="AF81" s="403">
        <f t="shared" si="24"/>
        <v>0</v>
      </c>
      <c r="AG81" s="404">
        <f t="shared" si="24"/>
        <v>0</v>
      </c>
      <c r="AH81" s="404">
        <f t="shared" si="28"/>
        <v>0</v>
      </c>
      <c r="AI81" s="404">
        <f t="shared" si="23"/>
        <v>0</v>
      </c>
      <c r="AJ81" s="145">
        <f t="shared" si="26"/>
        <v>0</v>
      </c>
    </row>
    <row r="82" spans="2:36" ht="13.7" customHeight="1">
      <c r="B82" s="957">
        <v>25</v>
      </c>
      <c r="C82" s="1040">
        <v>44929</v>
      </c>
      <c r="D82" s="1041" t="s">
        <v>577</v>
      </c>
      <c r="E82" s="1042" t="s">
        <v>610</v>
      </c>
      <c r="F82" s="402">
        <v>737</v>
      </c>
      <c r="G82" s="956">
        <v>230</v>
      </c>
      <c r="H82" s="440"/>
      <c r="I82" s="403">
        <f t="shared" si="25"/>
        <v>0</v>
      </c>
      <c r="J82" s="403">
        <f t="shared" si="8"/>
        <v>0</v>
      </c>
      <c r="K82" s="403">
        <f t="shared" si="27"/>
        <v>0</v>
      </c>
      <c r="L82" s="403">
        <f t="shared" si="27"/>
        <v>0</v>
      </c>
      <c r="M82" s="403">
        <f t="shared" si="27"/>
        <v>0</v>
      </c>
      <c r="N82" s="403">
        <f t="shared" si="27"/>
        <v>0</v>
      </c>
      <c r="O82" s="403">
        <f t="shared" si="27"/>
        <v>0</v>
      </c>
      <c r="P82" s="403">
        <f t="shared" si="27"/>
        <v>0</v>
      </c>
      <c r="Q82" s="403">
        <f t="shared" si="27"/>
        <v>0</v>
      </c>
      <c r="R82" s="403">
        <f t="shared" si="27"/>
        <v>0</v>
      </c>
      <c r="S82" s="403">
        <f t="shared" si="27"/>
        <v>0</v>
      </c>
      <c r="T82" s="403">
        <f t="shared" si="27"/>
        <v>0</v>
      </c>
      <c r="U82" s="403">
        <f t="shared" si="27"/>
        <v>0</v>
      </c>
      <c r="V82" s="403">
        <f t="shared" si="27"/>
        <v>0</v>
      </c>
      <c r="W82" s="403">
        <f t="shared" si="27"/>
        <v>0</v>
      </c>
      <c r="X82" s="403">
        <f t="shared" si="27"/>
        <v>0</v>
      </c>
      <c r="Y82" s="403">
        <f t="shared" si="10"/>
        <v>0</v>
      </c>
      <c r="Z82" s="403">
        <f t="shared" si="10"/>
        <v>0</v>
      </c>
      <c r="AA82" s="403">
        <f t="shared" si="10"/>
        <v>0</v>
      </c>
      <c r="AB82" s="403">
        <f t="shared" si="10"/>
        <v>0</v>
      </c>
      <c r="AC82" s="403">
        <f t="shared" si="11"/>
        <v>0</v>
      </c>
      <c r="AD82" s="403">
        <f t="shared" si="12"/>
        <v>0</v>
      </c>
      <c r="AE82" s="403">
        <f t="shared" si="12"/>
        <v>0</v>
      </c>
      <c r="AF82" s="403">
        <f t="shared" si="24"/>
        <v>230</v>
      </c>
      <c r="AG82" s="404">
        <f t="shared" si="24"/>
        <v>0</v>
      </c>
      <c r="AH82" s="404">
        <f t="shared" si="28"/>
        <v>0</v>
      </c>
      <c r="AI82" s="404">
        <f t="shared" si="23"/>
        <v>0</v>
      </c>
      <c r="AJ82" s="145">
        <f t="shared" si="26"/>
        <v>0</v>
      </c>
    </row>
    <row r="83" spans="2:36" ht="13.7" customHeight="1">
      <c r="B83" s="957">
        <v>266</v>
      </c>
      <c r="C83" s="1040">
        <v>45002</v>
      </c>
      <c r="D83" s="1041" t="s">
        <v>577</v>
      </c>
      <c r="E83" s="1042" t="s">
        <v>806</v>
      </c>
      <c r="F83" s="402">
        <v>54</v>
      </c>
      <c r="G83" s="956">
        <v>133.87</v>
      </c>
      <c r="H83" s="440"/>
      <c r="I83" s="403">
        <f t="shared" si="25"/>
        <v>0</v>
      </c>
      <c r="J83" s="403">
        <f t="shared" si="8"/>
        <v>0</v>
      </c>
      <c r="K83" s="403">
        <f t="shared" si="27"/>
        <v>133.87</v>
      </c>
      <c r="L83" s="403">
        <f t="shared" si="27"/>
        <v>0</v>
      </c>
      <c r="M83" s="403">
        <f t="shared" si="27"/>
        <v>0</v>
      </c>
      <c r="N83" s="403">
        <f t="shared" si="27"/>
        <v>0</v>
      </c>
      <c r="O83" s="403">
        <f t="shared" si="27"/>
        <v>0</v>
      </c>
      <c r="P83" s="403">
        <f t="shared" si="27"/>
        <v>0</v>
      </c>
      <c r="Q83" s="403">
        <f t="shared" si="27"/>
        <v>0</v>
      </c>
      <c r="R83" s="403">
        <f t="shared" si="27"/>
        <v>0</v>
      </c>
      <c r="S83" s="403">
        <f t="shared" si="27"/>
        <v>0</v>
      </c>
      <c r="T83" s="403">
        <f t="shared" si="27"/>
        <v>0</v>
      </c>
      <c r="U83" s="403">
        <f t="shared" si="27"/>
        <v>0</v>
      </c>
      <c r="V83" s="403">
        <f t="shared" si="27"/>
        <v>0</v>
      </c>
      <c r="W83" s="403">
        <f t="shared" si="27"/>
        <v>0</v>
      </c>
      <c r="X83" s="403">
        <f t="shared" si="27"/>
        <v>0</v>
      </c>
      <c r="Y83" s="403">
        <f t="shared" si="10"/>
        <v>0</v>
      </c>
      <c r="Z83" s="403">
        <f t="shared" si="10"/>
        <v>0</v>
      </c>
      <c r="AA83" s="403">
        <f t="shared" si="10"/>
        <v>0</v>
      </c>
      <c r="AB83" s="403">
        <f t="shared" si="10"/>
        <v>0</v>
      </c>
      <c r="AC83" s="403">
        <f t="shared" si="11"/>
        <v>0</v>
      </c>
      <c r="AD83" s="403">
        <f t="shared" si="12"/>
        <v>0</v>
      </c>
      <c r="AE83" s="403">
        <f t="shared" si="12"/>
        <v>0</v>
      </c>
      <c r="AF83" s="403">
        <f t="shared" si="24"/>
        <v>0</v>
      </c>
      <c r="AG83" s="404">
        <f t="shared" si="24"/>
        <v>0</v>
      </c>
      <c r="AH83" s="404">
        <f t="shared" si="28"/>
        <v>0</v>
      </c>
      <c r="AI83" s="404">
        <f t="shared" si="23"/>
        <v>0</v>
      </c>
      <c r="AJ83" s="145">
        <f t="shared" si="26"/>
        <v>0</v>
      </c>
    </row>
    <row r="84" spans="2:36" ht="13.7" customHeight="1">
      <c r="B84" s="957">
        <v>512</v>
      </c>
      <c r="C84" s="1040">
        <v>45082</v>
      </c>
      <c r="D84" s="1041" t="s">
        <v>575</v>
      </c>
      <c r="E84" s="1042" t="s">
        <v>1016</v>
      </c>
      <c r="F84" s="402">
        <v>54</v>
      </c>
      <c r="G84" s="956">
        <v>400</v>
      </c>
      <c r="H84" s="440"/>
      <c r="I84" s="403">
        <f t="shared" si="25"/>
        <v>0</v>
      </c>
      <c r="J84" s="403">
        <f t="shared" si="8"/>
        <v>0</v>
      </c>
      <c r="K84" s="403">
        <f t="shared" si="27"/>
        <v>400</v>
      </c>
      <c r="L84" s="403">
        <f t="shared" si="27"/>
        <v>0</v>
      </c>
      <c r="M84" s="403">
        <f t="shared" si="27"/>
        <v>0</v>
      </c>
      <c r="N84" s="403">
        <f t="shared" si="27"/>
        <v>0</v>
      </c>
      <c r="O84" s="403">
        <f t="shared" si="27"/>
        <v>0</v>
      </c>
      <c r="P84" s="403">
        <f t="shared" si="27"/>
        <v>0</v>
      </c>
      <c r="Q84" s="403">
        <f t="shared" si="27"/>
        <v>0</v>
      </c>
      <c r="R84" s="403">
        <f t="shared" si="27"/>
        <v>0</v>
      </c>
      <c r="S84" s="403">
        <f t="shared" si="27"/>
        <v>0</v>
      </c>
      <c r="T84" s="403">
        <f t="shared" si="27"/>
        <v>0</v>
      </c>
      <c r="U84" s="403">
        <f t="shared" si="27"/>
        <v>0</v>
      </c>
      <c r="V84" s="403">
        <f t="shared" si="27"/>
        <v>0</v>
      </c>
      <c r="W84" s="403">
        <f t="shared" si="27"/>
        <v>0</v>
      </c>
      <c r="X84" s="403">
        <f t="shared" si="27"/>
        <v>0</v>
      </c>
      <c r="Y84" s="403">
        <f t="shared" si="10"/>
        <v>0</v>
      </c>
      <c r="Z84" s="403">
        <f t="shared" si="10"/>
        <v>0</v>
      </c>
      <c r="AA84" s="403">
        <f t="shared" si="10"/>
        <v>0</v>
      </c>
      <c r="AB84" s="403">
        <f t="shared" si="10"/>
        <v>0</v>
      </c>
      <c r="AC84" s="403">
        <f t="shared" si="11"/>
        <v>0</v>
      </c>
      <c r="AD84" s="403">
        <f t="shared" si="12"/>
        <v>0</v>
      </c>
      <c r="AE84" s="403">
        <f t="shared" si="12"/>
        <v>0</v>
      </c>
      <c r="AF84" s="403">
        <f t="shared" si="24"/>
        <v>0</v>
      </c>
      <c r="AG84" s="404">
        <f t="shared" si="24"/>
        <v>0</v>
      </c>
      <c r="AH84" s="404">
        <f t="shared" si="28"/>
        <v>0</v>
      </c>
      <c r="AI84" s="404">
        <f t="shared" si="23"/>
        <v>0</v>
      </c>
      <c r="AJ84" s="145">
        <f t="shared" si="26"/>
        <v>0</v>
      </c>
    </row>
    <row r="85" spans="2:36" ht="13.7" customHeight="1">
      <c r="B85" s="957">
        <v>924</v>
      </c>
      <c r="C85" s="1040">
        <v>45184</v>
      </c>
      <c r="D85" s="1041" t="s">
        <v>575</v>
      </c>
      <c r="E85" s="1042" t="s">
        <v>1016</v>
      </c>
      <c r="F85" s="402">
        <v>54</v>
      </c>
      <c r="G85" s="956">
        <v>240</v>
      </c>
      <c r="H85" s="440"/>
      <c r="I85" s="403">
        <f t="shared" si="25"/>
        <v>0</v>
      </c>
      <c r="J85" s="403">
        <f t="shared" si="8"/>
        <v>0</v>
      </c>
      <c r="K85" s="403">
        <f t="shared" si="27"/>
        <v>240</v>
      </c>
      <c r="L85" s="403">
        <f t="shared" si="27"/>
        <v>0</v>
      </c>
      <c r="M85" s="403">
        <f t="shared" si="27"/>
        <v>0</v>
      </c>
      <c r="N85" s="403">
        <f t="shared" si="27"/>
        <v>0</v>
      </c>
      <c r="O85" s="403">
        <f t="shared" si="27"/>
        <v>0</v>
      </c>
      <c r="P85" s="403">
        <f t="shared" si="27"/>
        <v>0</v>
      </c>
      <c r="Q85" s="403">
        <f t="shared" si="27"/>
        <v>0</v>
      </c>
      <c r="R85" s="403">
        <f t="shared" si="27"/>
        <v>0</v>
      </c>
      <c r="S85" s="403">
        <f t="shared" si="27"/>
        <v>0</v>
      </c>
      <c r="T85" s="403">
        <f t="shared" si="27"/>
        <v>0</v>
      </c>
      <c r="U85" s="403">
        <f t="shared" si="27"/>
        <v>0</v>
      </c>
      <c r="V85" s="403">
        <f t="shared" si="27"/>
        <v>0</v>
      </c>
      <c r="W85" s="403">
        <f t="shared" si="27"/>
        <v>0</v>
      </c>
      <c r="X85" s="403">
        <f t="shared" si="27"/>
        <v>0</v>
      </c>
      <c r="Y85" s="403">
        <f t="shared" si="10"/>
        <v>0</v>
      </c>
      <c r="Z85" s="403">
        <f t="shared" si="10"/>
        <v>0</v>
      </c>
      <c r="AA85" s="403">
        <f t="shared" si="10"/>
        <v>0</v>
      </c>
      <c r="AB85" s="403">
        <f t="shared" si="10"/>
        <v>0</v>
      </c>
      <c r="AC85" s="403">
        <f t="shared" si="11"/>
        <v>0</v>
      </c>
      <c r="AD85" s="403">
        <f t="shared" si="12"/>
        <v>0</v>
      </c>
      <c r="AE85" s="403">
        <f t="shared" si="12"/>
        <v>0</v>
      </c>
      <c r="AF85" s="403">
        <f t="shared" si="24"/>
        <v>0</v>
      </c>
      <c r="AG85" s="404">
        <f t="shared" si="24"/>
        <v>0</v>
      </c>
      <c r="AH85" s="404">
        <f t="shared" si="28"/>
        <v>0</v>
      </c>
      <c r="AI85" s="404">
        <f t="shared" si="23"/>
        <v>0</v>
      </c>
      <c r="AJ85" s="145">
        <f t="shared" si="26"/>
        <v>0</v>
      </c>
    </row>
    <row r="86" spans="2:36" ht="13.7" customHeight="1">
      <c r="B86" s="957">
        <v>1281</v>
      </c>
      <c r="C86" s="1040">
        <v>45252</v>
      </c>
      <c r="D86" s="1041" t="s">
        <v>575</v>
      </c>
      <c r="E86" s="1042" t="s">
        <v>1016</v>
      </c>
      <c r="F86" s="402">
        <v>54</v>
      </c>
      <c r="G86" s="956">
        <v>280</v>
      </c>
      <c r="H86" s="440"/>
      <c r="I86" s="403">
        <f t="shared" si="25"/>
        <v>0</v>
      </c>
      <c r="J86" s="403">
        <f t="shared" si="8"/>
        <v>0</v>
      </c>
      <c r="K86" s="403">
        <f t="shared" ref="K86:X95" si="29">IF(K$7-$F86=0,$G86,0)</f>
        <v>280</v>
      </c>
      <c r="L86" s="403">
        <f t="shared" si="29"/>
        <v>0</v>
      </c>
      <c r="M86" s="403">
        <f t="shared" si="29"/>
        <v>0</v>
      </c>
      <c r="N86" s="403">
        <f t="shared" si="29"/>
        <v>0</v>
      </c>
      <c r="O86" s="403">
        <f t="shared" si="29"/>
        <v>0</v>
      </c>
      <c r="P86" s="403">
        <f t="shared" si="29"/>
        <v>0</v>
      </c>
      <c r="Q86" s="403">
        <f t="shared" si="29"/>
        <v>0</v>
      </c>
      <c r="R86" s="403">
        <f t="shared" si="29"/>
        <v>0</v>
      </c>
      <c r="S86" s="403">
        <f t="shared" si="29"/>
        <v>0</v>
      </c>
      <c r="T86" s="403">
        <f t="shared" si="29"/>
        <v>0</v>
      </c>
      <c r="U86" s="403">
        <f t="shared" si="29"/>
        <v>0</v>
      </c>
      <c r="V86" s="403">
        <f t="shared" si="29"/>
        <v>0</v>
      </c>
      <c r="W86" s="403">
        <f t="shared" si="29"/>
        <v>0</v>
      </c>
      <c r="X86" s="403">
        <f t="shared" si="29"/>
        <v>0</v>
      </c>
      <c r="Y86" s="403">
        <f t="shared" si="10"/>
        <v>0</v>
      </c>
      <c r="Z86" s="403">
        <f t="shared" si="10"/>
        <v>0</v>
      </c>
      <c r="AA86" s="403">
        <f t="shared" si="10"/>
        <v>0</v>
      </c>
      <c r="AB86" s="403">
        <f t="shared" si="10"/>
        <v>0</v>
      </c>
      <c r="AC86" s="403">
        <f t="shared" si="11"/>
        <v>0</v>
      </c>
      <c r="AD86" s="403">
        <f t="shared" si="12"/>
        <v>0</v>
      </c>
      <c r="AE86" s="403">
        <f t="shared" si="12"/>
        <v>0</v>
      </c>
      <c r="AF86" s="403">
        <f t="shared" si="24"/>
        <v>0</v>
      </c>
      <c r="AG86" s="404">
        <f t="shared" si="24"/>
        <v>0</v>
      </c>
      <c r="AH86" s="404">
        <f t="shared" si="28"/>
        <v>0</v>
      </c>
      <c r="AI86" s="404">
        <f t="shared" si="28"/>
        <v>0</v>
      </c>
      <c r="AJ86" s="145">
        <f t="shared" si="26"/>
        <v>0</v>
      </c>
    </row>
    <row r="87" spans="2:36" ht="13.7" customHeight="1">
      <c r="B87" s="957">
        <v>1316</v>
      </c>
      <c r="C87" s="1040">
        <v>45260</v>
      </c>
      <c r="D87" s="1041" t="s">
        <v>577</v>
      </c>
      <c r="E87" s="1042" t="s">
        <v>1695</v>
      </c>
      <c r="F87" s="402">
        <v>737</v>
      </c>
      <c r="G87" s="956">
        <v>179.99</v>
      </c>
      <c r="H87" s="440"/>
      <c r="I87" s="403">
        <f t="shared" si="25"/>
        <v>0</v>
      </c>
      <c r="J87" s="403">
        <f t="shared" si="8"/>
        <v>0</v>
      </c>
      <c r="K87" s="403">
        <f t="shared" si="29"/>
        <v>0</v>
      </c>
      <c r="L87" s="403">
        <f t="shared" si="29"/>
        <v>0</v>
      </c>
      <c r="M87" s="403">
        <f t="shared" si="29"/>
        <v>0</v>
      </c>
      <c r="N87" s="403">
        <f t="shared" si="29"/>
        <v>0</v>
      </c>
      <c r="O87" s="403">
        <f t="shared" si="29"/>
        <v>0</v>
      </c>
      <c r="P87" s="403">
        <f t="shared" si="29"/>
        <v>0</v>
      </c>
      <c r="Q87" s="403">
        <f t="shared" si="29"/>
        <v>0</v>
      </c>
      <c r="R87" s="403">
        <f t="shared" si="29"/>
        <v>0</v>
      </c>
      <c r="S87" s="403">
        <f t="shared" si="29"/>
        <v>0</v>
      </c>
      <c r="T87" s="403">
        <f t="shared" si="29"/>
        <v>0</v>
      </c>
      <c r="U87" s="403">
        <f t="shared" si="29"/>
        <v>0</v>
      </c>
      <c r="V87" s="403">
        <f t="shared" si="29"/>
        <v>0</v>
      </c>
      <c r="W87" s="403">
        <f t="shared" si="29"/>
        <v>0</v>
      </c>
      <c r="X87" s="403">
        <f t="shared" si="29"/>
        <v>0</v>
      </c>
      <c r="Y87" s="403">
        <f t="shared" si="10"/>
        <v>0</v>
      </c>
      <c r="Z87" s="403">
        <f t="shared" si="10"/>
        <v>0</v>
      </c>
      <c r="AA87" s="403">
        <f t="shared" si="10"/>
        <v>0</v>
      </c>
      <c r="AB87" s="403">
        <f t="shared" si="10"/>
        <v>0</v>
      </c>
      <c r="AC87" s="403">
        <f t="shared" si="11"/>
        <v>0</v>
      </c>
      <c r="AD87" s="403">
        <f t="shared" si="12"/>
        <v>0</v>
      </c>
      <c r="AE87" s="403">
        <f t="shared" si="12"/>
        <v>0</v>
      </c>
      <c r="AF87" s="403">
        <f t="shared" si="24"/>
        <v>179.99</v>
      </c>
      <c r="AG87" s="404">
        <f t="shared" si="24"/>
        <v>0</v>
      </c>
      <c r="AH87" s="404">
        <f t="shared" si="28"/>
        <v>0</v>
      </c>
      <c r="AI87" s="404">
        <f t="shared" si="28"/>
        <v>0</v>
      </c>
      <c r="AJ87" s="145">
        <f t="shared" si="26"/>
        <v>0</v>
      </c>
    </row>
    <row r="88" spans="2:36" ht="13.7" customHeight="1">
      <c r="B88" s="957">
        <v>1260</v>
      </c>
      <c r="C88" s="1040">
        <v>45250</v>
      </c>
      <c r="D88" s="1041" t="s">
        <v>577</v>
      </c>
      <c r="E88" s="1042" t="s">
        <v>1645</v>
      </c>
      <c r="F88" s="402">
        <v>737</v>
      </c>
      <c r="G88" s="956">
        <v>216.87</v>
      </c>
      <c r="H88" s="440"/>
      <c r="I88" s="403">
        <f t="shared" si="25"/>
        <v>0</v>
      </c>
      <c r="J88" s="403">
        <f t="shared" si="8"/>
        <v>0</v>
      </c>
      <c r="K88" s="403">
        <f t="shared" si="29"/>
        <v>0</v>
      </c>
      <c r="L88" s="403">
        <f t="shared" si="29"/>
        <v>0</v>
      </c>
      <c r="M88" s="403">
        <f t="shared" si="29"/>
        <v>0</v>
      </c>
      <c r="N88" s="403">
        <f t="shared" si="29"/>
        <v>0</v>
      </c>
      <c r="O88" s="403">
        <f t="shared" si="29"/>
        <v>0</v>
      </c>
      <c r="P88" s="403">
        <f t="shared" si="29"/>
        <v>0</v>
      </c>
      <c r="Q88" s="403">
        <f t="shared" si="29"/>
        <v>0</v>
      </c>
      <c r="R88" s="403">
        <f t="shared" si="29"/>
        <v>0</v>
      </c>
      <c r="S88" s="403">
        <f t="shared" si="29"/>
        <v>0</v>
      </c>
      <c r="T88" s="403">
        <f t="shared" si="29"/>
        <v>0</v>
      </c>
      <c r="U88" s="403">
        <f t="shared" si="29"/>
        <v>0</v>
      </c>
      <c r="V88" s="403">
        <f t="shared" si="29"/>
        <v>0</v>
      </c>
      <c r="W88" s="403">
        <f t="shared" si="29"/>
        <v>0</v>
      </c>
      <c r="X88" s="403">
        <f t="shared" si="29"/>
        <v>0</v>
      </c>
      <c r="Y88" s="403">
        <f t="shared" si="10"/>
        <v>0</v>
      </c>
      <c r="Z88" s="403">
        <f t="shared" si="10"/>
        <v>0</v>
      </c>
      <c r="AA88" s="403">
        <f t="shared" si="10"/>
        <v>0</v>
      </c>
      <c r="AB88" s="403">
        <f t="shared" si="10"/>
        <v>0</v>
      </c>
      <c r="AC88" s="403">
        <f t="shared" si="11"/>
        <v>0</v>
      </c>
      <c r="AD88" s="403">
        <f t="shared" si="12"/>
        <v>0</v>
      </c>
      <c r="AE88" s="403">
        <f t="shared" si="12"/>
        <v>0</v>
      </c>
      <c r="AF88" s="403">
        <f t="shared" si="24"/>
        <v>216.87</v>
      </c>
      <c r="AG88" s="404">
        <f t="shared" si="24"/>
        <v>0</v>
      </c>
      <c r="AH88" s="404">
        <f t="shared" si="28"/>
        <v>0</v>
      </c>
      <c r="AI88" s="404">
        <f t="shared" si="28"/>
        <v>0</v>
      </c>
      <c r="AJ88" s="145">
        <f t="shared" si="26"/>
        <v>0</v>
      </c>
    </row>
    <row r="89" spans="2:36" ht="13.7" customHeight="1">
      <c r="B89" s="957">
        <v>612</v>
      </c>
      <c r="C89" s="1040">
        <v>45110</v>
      </c>
      <c r="D89" s="1041" t="s">
        <v>577</v>
      </c>
      <c r="E89" s="1042" t="s">
        <v>1099</v>
      </c>
      <c r="F89" s="402">
        <v>737</v>
      </c>
      <c r="G89" s="956">
        <v>3.33</v>
      </c>
      <c r="H89" s="440"/>
      <c r="I89" s="403">
        <f t="shared" si="25"/>
        <v>0</v>
      </c>
      <c r="J89" s="403">
        <f t="shared" si="8"/>
        <v>0</v>
      </c>
      <c r="K89" s="403">
        <f t="shared" si="29"/>
        <v>0</v>
      </c>
      <c r="L89" s="403">
        <f t="shared" si="29"/>
        <v>0</v>
      </c>
      <c r="M89" s="403">
        <f t="shared" si="29"/>
        <v>0</v>
      </c>
      <c r="N89" s="403">
        <f t="shared" si="29"/>
        <v>0</v>
      </c>
      <c r="O89" s="403">
        <f t="shared" si="29"/>
        <v>0</v>
      </c>
      <c r="P89" s="403">
        <f t="shared" si="29"/>
        <v>0</v>
      </c>
      <c r="Q89" s="403">
        <f t="shared" si="29"/>
        <v>0</v>
      </c>
      <c r="R89" s="403">
        <f t="shared" si="29"/>
        <v>0</v>
      </c>
      <c r="S89" s="403">
        <f t="shared" si="29"/>
        <v>0</v>
      </c>
      <c r="T89" s="403">
        <f t="shared" si="29"/>
        <v>0</v>
      </c>
      <c r="U89" s="403">
        <f t="shared" si="29"/>
        <v>0</v>
      </c>
      <c r="V89" s="403">
        <f t="shared" si="29"/>
        <v>0</v>
      </c>
      <c r="W89" s="403">
        <f t="shared" si="29"/>
        <v>0</v>
      </c>
      <c r="X89" s="403">
        <f t="shared" si="29"/>
        <v>0</v>
      </c>
      <c r="Y89" s="403">
        <f t="shared" si="10"/>
        <v>0</v>
      </c>
      <c r="Z89" s="403">
        <f t="shared" si="10"/>
        <v>0</v>
      </c>
      <c r="AA89" s="403">
        <f t="shared" si="10"/>
        <v>0</v>
      </c>
      <c r="AB89" s="403">
        <f t="shared" ref="Y89:AD152" si="30">IF(AB$7-$F89=0,$G89,0)</f>
        <v>0</v>
      </c>
      <c r="AC89" s="403">
        <f t="shared" si="11"/>
        <v>0</v>
      </c>
      <c r="AD89" s="403">
        <f t="shared" si="12"/>
        <v>0</v>
      </c>
      <c r="AE89" s="403">
        <f t="shared" si="12"/>
        <v>0</v>
      </c>
      <c r="AF89" s="403">
        <f t="shared" si="24"/>
        <v>3.33</v>
      </c>
      <c r="AG89" s="404">
        <f t="shared" si="24"/>
        <v>0</v>
      </c>
      <c r="AH89" s="404">
        <f t="shared" si="28"/>
        <v>0</v>
      </c>
      <c r="AI89" s="404">
        <f t="shared" si="28"/>
        <v>0</v>
      </c>
      <c r="AJ89" s="145">
        <f t="shared" si="26"/>
        <v>0</v>
      </c>
    </row>
    <row r="90" spans="2:36" ht="13.7" customHeight="1">
      <c r="B90" s="957">
        <v>877</v>
      </c>
      <c r="C90" s="1040">
        <v>45173</v>
      </c>
      <c r="D90" s="1041" t="s">
        <v>577</v>
      </c>
      <c r="E90" s="1042" t="s">
        <v>1311</v>
      </c>
      <c r="F90" s="402">
        <v>737</v>
      </c>
      <c r="G90" s="956">
        <v>6.01</v>
      </c>
      <c r="H90" s="440"/>
      <c r="I90" s="403">
        <f t="shared" si="25"/>
        <v>0</v>
      </c>
      <c r="J90" s="403">
        <f t="shared" ref="J90:J153" si="31">IF(J$7-$F90=0,$G90,0)</f>
        <v>0</v>
      </c>
      <c r="K90" s="403">
        <f t="shared" si="29"/>
        <v>0</v>
      </c>
      <c r="L90" s="403">
        <f t="shared" si="29"/>
        <v>0</v>
      </c>
      <c r="M90" s="403">
        <f t="shared" si="29"/>
        <v>0</v>
      </c>
      <c r="N90" s="403">
        <f t="shared" si="29"/>
        <v>0</v>
      </c>
      <c r="O90" s="403">
        <f t="shared" si="29"/>
        <v>0</v>
      </c>
      <c r="P90" s="403">
        <f t="shared" si="29"/>
        <v>0</v>
      </c>
      <c r="Q90" s="403">
        <f t="shared" si="29"/>
        <v>0</v>
      </c>
      <c r="R90" s="403">
        <f t="shared" si="29"/>
        <v>0</v>
      </c>
      <c r="S90" s="403">
        <f t="shared" si="29"/>
        <v>0</v>
      </c>
      <c r="T90" s="403">
        <f t="shared" si="29"/>
        <v>0</v>
      </c>
      <c r="U90" s="403">
        <f t="shared" si="29"/>
        <v>0</v>
      </c>
      <c r="V90" s="403">
        <f t="shared" si="29"/>
        <v>0</v>
      </c>
      <c r="W90" s="403">
        <f t="shared" si="29"/>
        <v>0</v>
      </c>
      <c r="X90" s="403">
        <f t="shared" si="29"/>
        <v>0</v>
      </c>
      <c r="Y90" s="403">
        <f t="shared" si="30"/>
        <v>0</v>
      </c>
      <c r="Z90" s="403">
        <f t="shared" si="30"/>
        <v>0</v>
      </c>
      <c r="AA90" s="403">
        <f t="shared" si="30"/>
        <v>0</v>
      </c>
      <c r="AB90" s="403">
        <f t="shared" si="30"/>
        <v>0</v>
      </c>
      <c r="AC90" s="403">
        <f t="shared" ref="AC90:AC153" si="32">IF(AC$7-$F90=0,$G90,0)</f>
        <v>0</v>
      </c>
      <c r="AD90" s="403">
        <f t="shared" si="30"/>
        <v>0</v>
      </c>
      <c r="AE90" s="403">
        <f t="shared" ref="AE90:AE153" si="33">IF(AE$7-$F90=0,$G90,0)</f>
        <v>0</v>
      </c>
      <c r="AF90" s="403">
        <f t="shared" si="24"/>
        <v>6.01</v>
      </c>
      <c r="AG90" s="404">
        <f t="shared" si="24"/>
        <v>0</v>
      </c>
      <c r="AH90" s="404">
        <f t="shared" ref="AH90:AI105" si="34">IF(AH$7-$F90=0,$G90,0)</f>
        <v>0</v>
      </c>
      <c r="AI90" s="404">
        <f t="shared" si="28"/>
        <v>0</v>
      </c>
      <c r="AJ90" s="145">
        <f t="shared" si="26"/>
        <v>0</v>
      </c>
    </row>
    <row r="91" spans="2:36" ht="13.7" customHeight="1">
      <c r="B91" s="957">
        <v>895</v>
      </c>
      <c r="C91" s="1040">
        <v>45180</v>
      </c>
      <c r="D91" s="1041" t="s">
        <v>577</v>
      </c>
      <c r="E91" s="1042" t="s">
        <v>1334</v>
      </c>
      <c r="F91" s="402">
        <v>737</v>
      </c>
      <c r="G91" s="956">
        <v>6</v>
      </c>
      <c r="H91" s="440"/>
      <c r="I91" s="403">
        <f t="shared" si="25"/>
        <v>0</v>
      </c>
      <c r="J91" s="403">
        <f t="shared" si="31"/>
        <v>0</v>
      </c>
      <c r="K91" s="403">
        <f t="shared" si="29"/>
        <v>0</v>
      </c>
      <c r="L91" s="403">
        <f t="shared" si="29"/>
        <v>0</v>
      </c>
      <c r="M91" s="403">
        <f t="shared" si="29"/>
        <v>0</v>
      </c>
      <c r="N91" s="403">
        <f t="shared" si="29"/>
        <v>0</v>
      </c>
      <c r="O91" s="403">
        <f t="shared" si="29"/>
        <v>0</v>
      </c>
      <c r="P91" s="403">
        <f t="shared" si="29"/>
        <v>0</v>
      </c>
      <c r="Q91" s="403">
        <f t="shared" si="29"/>
        <v>0</v>
      </c>
      <c r="R91" s="403">
        <f t="shared" si="29"/>
        <v>0</v>
      </c>
      <c r="S91" s="403">
        <f t="shared" si="29"/>
        <v>0</v>
      </c>
      <c r="T91" s="403">
        <f t="shared" si="29"/>
        <v>0</v>
      </c>
      <c r="U91" s="403">
        <f t="shared" si="29"/>
        <v>0</v>
      </c>
      <c r="V91" s="403">
        <f t="shared" si="29"/>
        <v>0</v>
      </c>
      <c r="W91" s="403">
        <f t="shared" si="29"/>
        <v>0</v>
      </c>
      <c r="X91" s="403">
        <f t="shared" si="29"/>
        <v>0</v>
      </c>
      <c r="Y91" s="403">
        <f t="shared" si="30"/>
        <v>0</v>
      </c>
      <c r="Z91" s="403">
        <f t="shared" si="30"/>
        <v>0</v>
      </c>
      <c r="AA91" s="403">
        <f t="shared" si="30"/>
        <v>0</v>
      </c>
      <c r="AB91" s="403">
        <f t="shared" si="30"/>
        <v>0</v>
      </c>
      <c r="AC91" s="403">
        <f t="shared" si="32"/>
        <v>0</v>
      </c>
      <c r="AD91" s="403">
        <f t="shared" si="30"/>
        <v>0</v>
      </c>
      <c r="AE91" s="403">
        <f t="shared" si="33"/>
        <v>0</v>
      </c>
      <c r="AF91" s="403">
        <f t="shared" ref="AF91:AG110" si="35">IF(AF$7-$F91=0,$G91,0)</f>
        <v>6</v>
      </c>
      <c r="AG91" s="404">
        <f t="shared" si="35"/>
        <v>0</v>
      </c>
      <c r="AH91" s="404">
        <f t="shared" si="34"/>
        <v>0</v>
      </c>
      <c r="AI91" s="404">
        <f t="shared" si="28"/>
        <v>0</v>
      </c>
      <c r="AJ91" s="145">
        <f t="shared" si="26"/>
        <v>0</v>
      </c>
    </row>
    <row r="92" spans="2:36" ht="13.7" customHeight="1">
      <c r="B92" s="957">
        <v>520</v>
      </c>
      <c r="C92" s="1040">
        <v>45084</v>
      </c>
      <c r="D92" s="1041" t="s">
        <v>577</v>
      </c>
      <c r="E92" s="1042" t="s">
        <v>1027</v>
      </c>
      <c r="F92" s="402">
        <v>737</v>
      </c>
      <c r="G92" s="956">
        <v>18.63</v>
      </c>
      <c r="H92" s="440"/>
      <c r="I92" s="403">
        <f t="shared" si="25"/>
        <v>0</v>
      </c>
      <c r="J92" s="403">
        <f t="shared" si="31"/>
        <v>0</v>
      </c>
      <c r="K92" s="403">
        <f t="shared" si="29"/>
        <v>0</v>
      </c>
      <c r="L92" s="403">
        <f t="shared" si="29"/>
        <v>0</v>
      </c>
      <c r="M92" s="403">
        <f t="shared" si="29"/>
        <v>0</v>
      </c>
      <c r="N92" s="403">
        <f t="shared" si="29"/>
        <v>0</v>
      </c>
      <c r="O92" s="403">
        <f t="shared" si="29"/>
        <v>0</v>
      </c>
      <c r="P92" s="403">
        <f t="shared" si="29"/>
        <v>0</v>
      </c>
      <c r="Q92" s="403">
        <f t="shared" si="29"/>
        <v>0</v>
      </c>
      <c r="R92" s="403">
        <f t="shared" si="29"/>
        <v>0</v>
      </c>
      <c r="S92" s="403">
        <f t="shared" si="29"/>
        <v>0</v>
      </c>
      <c r="T92" s="403">
        <f t="shared" si="29"/>
        <v>0</v>
      </c>
      <c r="U92" s="403">
        <f t="shared" si="29"/>
        <v>0</v>
      </c>
      <c r="V92" s="403">
        <f t="shared" si="29"/>
        <v>0</v>
      </c>
      <c r="W92" s="403">
        <f t="shared" si="29"/>
        <v>0</v>
      </c>
      <c r="X92" s="403">
        <f t="shared" si="29"/>
        <v>0</v>
      </c>
      <c r="Y92" s="403">
        <f t="shared" si="30"/>
        <v>0</v>
      </c>
      <c r="Z92" s="403">
        <f t="shared" si="30"/>
        <v>0</v>
      </c>
      <c r="AA92" s="403">
        <f t="shared" si="30"/>
        <v>0</v>
      </c>
      <c r="AB92" s="403">
        <f t="shared" si="30"/>
        <v>0</v>
      </c>
      <c r="AC92" s="403">
        <f t="shared" si="32"/>
        <v>0</v>
      </c>
      <c r="AD92" s="403">
        <f t="shared" ref="AD92:AE155" si="36">IF(AD$7-$F92=0,$G92,0)</f>
        <v>0</v>
      </c>
      <c r="AE92" s="403">
        <f t="shared" si="33"/>
        <v>0</v>
      </c>
      <c r="AF92" s="403">
        <f t="shared" si="35"/>
        <v>18.63</v>
      </c>
      <c r="AG92" s="404">
        <f t="shared" si="35"/>
        <v>0</v>
      </c>
      <c r="AH92" s="404">
        <f t="shared" si="34"/>
        <v>0</v>
      </c>
      <c r="AI92" s="404">
        <f t="shared" si="28"/>
        <v>0</v>
      </c>
      <c r="AJ92" s="145">
        <f t="shared" si="26"/>
        <v>0</v>
      </c>
    </row>
    <row r="93" spans="2:36" ht="13.7" customHeight="1">
      <c r="B93" s="957">
        <v>596</v>
      </c>
      <c r="C93" s="1040">
        <v>45104</v>
      </c>
      <c r="D93" s="1041" t="s">
        <v>577</v>
      </c>
      <c r="E93" s="1042" t="s">
        <v>1088</v>
      </c>
      <c r="F93" s="402">
        <v>737</v>
      </c>
      <c r="G93" s="956">
        <v>22.74</v>
      </c>
      <c r="H93" s="440"/>
      <c r="I93" s="403">
        <f t="shared" si="25"/>
        <v>0</v>
      </c>
      <c r="J93" s="403">
        <f t="shared" si="31"/>
        <v>0</v>
      </c>
      <c r="K93" s="403">
        <f t="shared" si="29"/>
        <v>0</v>
      </c>
      <c r="L93" s="403">
        <f t="shared" si="29"/>
        <v>0</v>
      </c>
      <c r="M93" s="403">
        <f t="shared" si="29"/>
        <v>0</v>
      </c>
      <c r="N93" s="403">
        <f t="shared" si="29"/>
        <v>0</v>
      </c>
      <c r="O93" s="403">
        <f t="shared" si="29"/>
        <v>0</v>
      </c>
      <c r="P93" s="403">
        <f t="shared" si="29"/>
        <v>0</v>
      </c>
      <c r="Q93" s="403">
        <f t="shared" si="29"/>
        <v>0</v>
      </c>
      <c r="R93" s="403">
        <f t="shared" si="29"/>
        <v>0</v>
      </c>
      <c r="S93" s="403">
        <f t="shared" si="29"/>
        <v>0</v>
      </c>
      <c r="T93" s="403">
        <f t="shared" si="29"/>
        <v>0</v>
      </c>
      <c r="U93" s="403">
        <f t="shared" si="29"/>
        <v>0</v>
      </c>
      <c r="V93" s="403">
        <f t="shared" si="29"/>
        <v>0</v>
      </c>
      <c r="W93" s="403">
        <f t="shared" si="29"/>
        <v>0</v>
      </c>
      <c r="X93" s="403">
        <f t="shared" si="29"/>
        <v>0</v>
      </c>
      <c r="Y93" s="403">
        <f t="shared" si="30"/>
        <v>0</v>
      </c>
      <c r="Z93" s="403">
        <f t="shared" si="30"/>
        <v>0</v>
      </c>
      <c r="AA93" s="403">
        <f t="shared" si="30"/>
        <v>0</v>
      </c>
      <c r="AB93" s="403">
        <f t="shared" si="30"/>
        <v>0</v>
      </c>
      <c r="AC93" s="403">
        <f t="shared" si="32"/>
        <v>0</v>
      </c>
      <c r="AD93" s="403">
        <f t="shared" si="36"/>
        <v>0</v>
      </c>
      <c r="AE93" s="403">
        <f t="shared" si="33"/>
        <v>0</v>
      </c>
      <c r="AF93" s="403">
        <f t="shared" si="35"/>
        <v>22.74</v>
      </c>
      <c r="AG93" s="404">
        <f t="shared" si="35"/>
        <v>0</v>
      </c>
      <c r="AH93" s="404">
        <f t="shared" si="34"/>
        <v>0</v>
      </c>
      <c r="AI93" s="404">
        <f t="shared" si="28"/>
        <v>0</v>
      </c>
      <c r="AJ93" s="145">
        <f t="shared" si="26"/>
        <v>0</v>
      </c>
    </row>
    <row r="94" spans="2:36" ht="13.7" customHeight="1">
      <c r="B94" s="957">
        <v>436</v>
      </c>
      <c r="C94" s="1040">
        <v>45051</v>
      </c>
      <c r="D94" s="1041" t="s">
        <v>577</v>
      </c>
      <c r="E94" s="1042" t="s">
        <v>957</v>
      </c>
      <c r="F94" s="402">
        <v>54</v>
      </c>
      <c r="G94" s="956">
        <v>49</v>
      </c>
      <c r="H94" s="440"/>
      <c r="I94" s="403">
        <f t="shared" si="25"/>
        <v>0</v>
      </c>
      <c r="J94" s="403">
        <f t="shared" si="31"/>
        <v>0</v>
      </c>
      <c r="K94" s="403">
        <f t="shared" si="29"/>
        <v>49</v>
      </c>
      <c r="L94" s="403">
        <f t="shared" si="29"/>
        <v>0</v>
      </c>
      <c r="M94" s="403">
        <f t="shared" si="29"/>
        <v>0</v>
      </c>
      <c r="N94" s="403">
        <f t="shared" si="29"/>
        <v>0</v>
      </c>
      <c r="O94" s="403">
        <f t="shared" si="29"/>
        <v>0</v>
      </c>
      <c r="P94" s="403">
        <f t="shared" si="29"/>
        <v>0</v>
      </c>
      <c r="Q94" s="403">
        <f t="shared" si="29"/>
        <v>0</v>
      </c>
      <c r="R94" s="403">
        <f t="shared" si="29"/>
        <v>0</v>
      </c>
      <c r="S94" s="403">
        <f t="shared" si="29"/>
        <v>0</v>
      </c>
      <c r="T94" s="403">
        <f t="shared" si="29"/>
        <v>0</v>
      </c>
      <c r="U94" s="403">
        <f t="shared" si="29"/>
        <v>0</v>
      </c>
      <c r="V94" s="403">
        <f t="shared" si="29"/>
        <v>0</v>
      </c>
      <c r="W94" s="403">
        <f t="shared" si="29"/>
        <v>0</v>
      </c>
      <c r="X94" s="403">
        <f t="shared" si="29"/>
        <v>0</v>
      </c>
      <c r="Y94" s="403">
        <f t="shared" si="30"/>
        <v>0</v>
      </c>
      <c r="Z94" s="403">
        <f t="shared" si="30"/>
        <v>0</v>
      </c>
      <c r="AA94" s="403">
        <f t="shared" si="30"/>
        <v>0</v>
      </c>
      <c r="AB94" s="403">
        <f t="shared" si="30"/>
        <v>0</v>
      </c>
      <c r="AC94" s="403">
        <f t="shared" si="32"/>
        <v>0</v>
      </c>
      <c r="AD94" s="403">
        <f t="shared" si="36"/>
        <v>0</v>
      </c>
      <c r="AE94" s="403">
        <f t="shared" si="33"/>
        <v>0</v>
      </c>
      <c r="AF94" s="403">
        <f t="shared" si="35"/>
        <v>0</v>
      </c>
      <c r="AG94" s="404">
        <f t="shared" si="35"/>
        <v>0</v>
      </c>
      <c r="AH94" s="404">
        <f t="shared" si="34"/>
        <v>0</v>
      </c>
      <c r="AI94" s="404">
        <f t="shared" si="28"/>
        <v>0</v>
      </c>
      <c r="AJ94" s="145">
        <f t="shared" si="26"/>
        <v>0</v>
      </c>
    </row>
    <row r="95" spans="2:36" ht="13.7" customHeight="1">
      <c r="B95" s="957">
        <v>1168</v>
      </c>
      <c r="C95" s="1040">
        <v>45231</v>
      </c>
      <c r="D95" s="1041" t="s">
        <v>577</v>
      </c>
      <c r="E95" s="1042" t="s">
        <v>1566</v>
      </c>
      <c r="F95" s="402">
        <v>737</v>
      </c>
      <c r="G95" s="956">
        <v>3</v>
      </c>
      <c r="H95" s="440"/>
      <c r="I95" s="403">
        <f t="shared" si="25"/>
        <v>0</v>
      </c>
      <c r="J95" s="403">
        <f t="shared" si="31"/>
        <v>0</v>
      </c>
      <c r="K95" s="403">
        <f t="shared" si="29"/>
        <v>0</v>
      </c>
      <c r="L95" s="403">
        <f t="shared" si="29"/>
        <v>0</v>
      </c>
      <c r="M95" s="403">
        <f t="shared" si="29"/>
        <v>0</v>
      </c>
      <c r="N95" s="403">
        <f t="shared" si="29"/>
        <v>0</v>
      </c>
      <c r="O95" s="403">
        <f t="shared" si="29"/>
        <v>0</v>
      </c>
      <c r="P95" s="403">
        <f t="shared" si="29"/>
        <v>0</v>
      </c>
      <c r="Q95" s="403">
        <f t="shared" si="29"/>
        <v>0</v>
      </c>
      <c r="R95" s="403">
        <f t="shared" si="29"/>
        <v>0</v>
      </c>
      <c r="S95" s="403">
        <f t="shared" si="29"/>
        <v>0</v>
      </c>
      <c r="T95" s="403">
        <f t="shared" si="29"/>
        <v>0</v>
      </c>
      <c r="U95" s="403">
        <f t="shared" si="29"/>
        <v>0</v>
      </c>
      <c r="V95" s="403">
        <f t="shared" si="29"/>
        <v>0</v>
      </c>
      <c r="W95" s="403">
        <f t="shared" si="29"/>
        <v>0</v>
      </c>
      <c r="X95" s="403">
        <f t="shared" si="29"/>
        <v>0</v>
      </c>
      <c r="Y95" s="403">
        <f t="shared" si="30"/>
        <v>0</v>
      </c>
      <c r="Z95" s="403">
        <f t="shared" si="30"/>
        <v>0</v>
      </c>
      <c r="AA95" s="403">
        <f t="shared" si="30"/>
        <v>0</v>
      </c>
      <c r="AB95" s="403">
        <f t="shared" si="30"/>
        <v>0</v>
      </c>
      <c r="AC95" s="403">
        <f t="shared" si="32"/>
        <v>0</v>
      </c>
      <c r="AD95" s="403">
        <f t="shared" si="36"/>
        <v>0</v>
      </c>
      <c r="AE95" s="403">
        <f t="shared" si="33"/>
        <v>0</v>
      </c>
      <c r="AF95" s="403">
        <f t="shared" si="35"/>
        <v>3</v>
      </c>
      <c r="AG95" s="404">
        <f t="shared" si="35"/>
        <v>0</v>
      </c>
      <c r="AH95" s="404">
        <f t="shared" si="34"/>
        <v>0</v>
      </c>
      <c r="AI95" s="404">
        <f t="shared" si="28"/>
        <v>0</v>
      </c>
      <c r="AJ95" s="145">
        <f t="shared" si="26"/>
        <v>0</v>
      </c>
    </row>
    <row r="96" spans="2:36" ht="13.7" customHeight="1">
      <c r="B96" s="957">
        <v>1167</v>
      </c>
      <c r="C96" s="1040">
        <v>45231</v>
      </c>
      <c r="D96" s="1041" t="s">
        <v>577</v>
      </c>
      <c r="E96" s="1042" t="s">
        <v>1567</v>
      </c>
      <c r="F96" s="402">
        <v>737</v>
      </c>
      <c r="G96" s="956">
        <v>7.16</v>
      </c>
      <c r="H96" s="440"/>
      <c r="I96" s="403">
        <f t="shared" si="25"/>
        <v>0</v>
      </c>
      <c r="J96" s="403">
        <f t="shared" si="31"/>
        <v>0</v>
      </c>
      <c r="K96" s="403">
        <f t="shared" ref="K96:X105" si="37">IF(K$7-$F96=0,$G96,0)</f>
        <v>0</v>
      </c>
      <c r="L96" s="403">
        <f t="shared" si="37"/>
        <v>0</v>
      </c>
      <c r="M96" s="403">
        <f t="shared" si="37"/>
        <v>0</v>
      </c>
      <c r="N96" s="403">
        <f t="shared" si="37"/>
        <v>0</v>
      </c>
      <c r="O96" s="403">
        <f t="shared" si="37"/>
        <v>0</v>
      </c>
      <c r="P96" s="403">
        <f t="shared" si="37"/>
        <v>0</v>
      </c>
      <c r="Q96" s="403">
        <f t="shared" si="37"/>
        <v>0</v>
      </c>
      <c r="R96" s="403">
        <f t="shared" si="37"/>
        <v>0</v>
      </c>
      <c r="S96" s="403">
        <f t="shared" si="37"/>
        <v>0</v>
      </c>
      <c r="T96" s="403">
        <f t="shared" si="37"/>
        <v>0</v>
      </c>
      <c r="U96" s="403">
        <f t="shared" si="37"/>
        <v>0</v>
      </c>
      <c r="V96" s="403">
        <f t="shared" si="37"/>
        <v>0</v>
      </c>
      <c r="W96" s="403">
        <f t="shared" si="37"/>
        <v>0</v>
      </c>
      <c r="X96" s="403">
        <f t="shared" si="37"/>
        <v>0</v>
      </c>
      <c r="Y96" s="403">
        <f t="shared" si="30"/>
        <v>0</v>
      </c>
      <c r="Z96" s="403">
        <f t="shared" si="30"/>
        <v>0</v>
      </c>
      <c r="AA96" s="403">
        <f t="shared" si="30"/>
        <v>0</v>
      </c>
      <c r="AB96" s="403">
        <f t="shared" si="30"/>
        <v>0</v>
      </c>
      <c r="AC96" s="403">
        <f t="shared" si="32"/>
        <v>0</v>
      </c>
      <c r="AD96" s="403">
        <f t="shared" si="36"/>
        <v>0</v>
      </c>
      <c r="AE96" s="403">
        <f t="shared" si="33"/>
        <v>0</v>
      </c>
      <c r="AF96" s="403">
        <f t="shared" si="35"/>
        <v>7.16</v>
      </c>
      <c r="AG96" s="404">
        <f t="shared" si="35"/>
        <v>0</v>
      </c>
      <c r="AH96" s="404">
        <f t="shared" si="34"/>
        <v>0</v>
      </c>
      <c r="AI96" s="404">
        <f t="shared" si="34"/>
        <v>0</v>
      </c>
      <c r="AJ96" s="145">
        <f t="shared" si="26"/>
        <v>0</v>
      </c>
    </row>
    <row r="97" spans="2:36" ht="13.7" customHeight="1">
      <c r="B97" s="957">
        <v>1257</v>
      </c>
      <c r="C97" s="1040">
        <v>45247</v>
      </c>
      <c r="D97" s="1041" t="s">
        <v>577</v>
      </c>
      <c r="E97" s="1042" t="s">
        <v>1638</v>
      </c>
      <c r="F97" s="402">
        <v>737</v>
      </c>
      <c r="G97" s="956">
        <v>20</v>
      </c>
      <c r="H97" s="440"/>
      <c r="I97" s="403">
        <f t="shared" si="25"/>
        <v>0</v>
      </c>
      <c r="J97" s="403">
        <f t="shared" si="31"/>
        <v>0</v>
      </c>
      <c r="K97" s="403">
        <f t="shared" si="37"/>
        <v>0</v>
      </c>
      <c r="L97" s="403">
        <f t="shared" si="37"/>
        <v>0</v>
      </c>
      <c r="M97" s="403">
        <f t="shared" si="37"/>
        <v>0</v>
      </c>
      <c r="N97" s="403">
        <f t="shared" si="37"/>
        <v>0</v>
      </c>
      <c r="O97" s="403">
        <f t="shared" si="37"/>
        <v>0</v>
      </c>
      <c r="P97" s="403">
        <f t="shared" si="37"/>
        <v>0</v>
      </c>
      <c r="Q97" s="403">
        <f t="shared" si="37"/>
        <v>0</v>
      </c>
      <c r="R97" s="403">
        <f t="shared" si="37"/>
        <v>0</v>
      </c>
      <c r="S97" s="403">
        <f t="shared" si="37"/>
        <v>0</v>
      </c>
      <c r="T97" s="403">
        <f t="shared" si="37"/>
        <v>0</v>
      </c>
      <c r="U97" s="403">
        <f t="shared" si="37"/>
        <v>0</v>
      </c>
      <c r="V97" s="403">
        <f t="shared" si="37"/>
        <v>0</v>
      </c>
      <c r="W97" s="403">
        <f t="shared" si="37"/>
        <v>0</v>
      </c>
      <c r="X97" s="403">
        <f t="shared" si="37"/>
        <v>0</v>
      </c>
      <c r="Y97" s="403">
        <f t="shared" si="30"/>
        <v>0</v>
      </c>
      <c r="Z97" s="403">
        <f t="shared" si="30"/>
        <v>0</v>
      </c>
      <c r="AA97" s="403">
        <f t="shared" si="30"/>
        <v>0</v>
      </c>
      <c r="AB97" s="403">
        <f t="shared" si="30"/>
        <v>0</v>
      </c>
      <c r="AC97" s="403">
        <f t="shared" si="32"/>
        <v>0</v>
      </c>
      <c r="AD97" s="403">
        <f t="shared" si="36"/>
        <v>0</v>
      </c>
      <c r="AE97" s="403">
        <f t="shared" si="33"/>
        <v>0</v>
      </c>
      <c r="AF97" s="403">
        <f t="shared" si="35"/>
        <v>20</v>
      </c>
      <c r="AG97" s="404">
        <f t="shared" si="35"/>
        <v>0</v>
      </c>
      <c r="AH97" s="404">
        <f t="shared" si="34"/>
        <v>0</v>
      </c>
      <c r="AI97" s="404">
        <f t="shared" si="34"/>
        <v>0</v>
      </c>
      <c r="AJ97" s="145">
        <f t="shared" si="26"/>
        <v>0</v>
      </c>
    </row>
    <row r="98" spans="2:36" ht="13.7" customHeight="1">
      <c r="B98" s="957">
        <v>1002</v>
      </c>
      <c r="C98" s="1040">
        <v>45201</v>
      </c>
      <c r="D98" s="1041" t="s">
        <v>577</v>
      </c>
      <c r="E98" s="1042" t="s">
        <v>1425</v>
      </c>
      <c r="F98" s="402">
        <v>737</v>
      </c>
      <c r="G98" s="956">
        <v>44.45</v>
      </c>
      <c r="H98" s="440"/>
      <c r="I98" s="403">
        <f t="shared" si="25"/>
        <v>0</v>
      </c>
      <c r="J98" s="403">
        <f t="shared" si="31"/>
        <v>0</v>
      </c>
      <c r="K98" s="403">
        <f t="shared" si="37"/>
        <v>0</v>
      </c>
      <c r="L98" s="403">
        <f t="shared" si="37"/>
        <v>0</v>
      </c>
      <c r="M98" s="403">
        <f t="shared" si="37"/>
        <v>0</v>
      </c>
      <c r="N98" s="403">
        <f t="shared" si="37"/>
        <v>0</v>
      </c>
      <c r="O98" s="403">
        <f t="shared" si="37"/>
        <v>0</v>
      </c>
      <c r="P98" s="403">
        <f t="shared" si="37"/>
        <v>0</v>
      </c>
      <c r="Q98" s="403">
        <f t="shared" si="37"/>
        <v>0</v>
      </c>
      <c r="R98" s="403">
        <f t="shared" si="37"/>
        <v>0</v>
      </c>
      <c r="S98" s="403">
        <f t="shared" si="37"/>
        <v>0</v>
      </c>
      <c r="T98" s="403">
        <f t="shared" si="37"/>
        <v>0</v>
      </c>
      <c r="U98" s="403">
        <f t="shared" si="37"/>
        <v>0</v>
      </c>
      <c r="V98" s="403">
        <f t="shared" si="37"/>
        <v>0</v>
      </c>
      <c r="W98" s="403">
        <f t="shared" si="37"/>
        <v>0</v>
      </c>
      <c r="X98" s="403">
        <f t="shared" si="37"/>
        <v>0</v>
      </c>
      <c r="Y98" s="403">
        <f t="shared" si="30"/>
        <v>0</v>
      </c>
      <c r="Z98" s="403">
        <f t="shared" si="30"/>
        <v>0</v>
      </c>
      <c r="AA98" s="403">
        <f t="shared" si="30"/>
        <v>0</v>
      </c>
      <c r="AB98" s="403">
        <f t="shared" si="30"/>
        <v>0</v>
      </c>
      <c r="AC98" s="403">
        <f t="shared" si="32"/>
        <v>0</v>
      </c>
      <c r="AD98" s="403">
        <f t="shared" si="36"/>
        <v>0</v>
      </c>
      <c r="AE98" s="403">
        <f t="shared" si="33"/>
        <v>0</v>
      </c>
      <c r="AF98" s="403">
        <f t="shared" si="35"/>
        <v>44.45</v>
      </c>
      <c r="AG98" s="404">
        <f t="shared" si="35"/>
        <v>0</v>
      </c>
      <c r="AH98" s="404">
        <f t="shared" si="34"/>
        <v>0</v>
      </c>
      <c r="AI98" s="404">
        <f t="shared" si="34"/>
        <v>0</v>
      </c>
      <c r="AJ98" s="145">
        <f t="shared" si="26"/>
        <v>0</v>
      </c>
    </row>
    <row r="99" spans="2:36" ht="13.7" customHeight="1">
      <c r="B99" s="957">
        <v>558</v>
      </c>
      <c r="C99" s="1040">
        <v>45093</v>
      </c>
      <c r="D99" s="1041" t="s">
        <v>577</v>
      </c>
      <c r="E99" s="1042" t="s">
        <v>1050</v>
      </c>
      <c r="F99" s="402">
        <v>737</v>
      </c>
      <c r="G99" s="956">
        <v>31.95</v>
      </c>
      <c r="H99" s="440"/>
      <c r="I99" s="403">
        <f t="shared" si="25"/>
        <v>0</v>
      </c>
      <c r="J99" s="403">
        <f t="shared" si="31"/>
        <v>0</v>
      </c>
      <c r="K99" s="403">
        <f t="shared" si="37"/>
        <v>0</v>
      </c>
      <c r="L99" s="403">
        <f t="shared" si="37"/>
        <v>0</v>
      </c>
      <c r="M99" s="403">
        <f t="shared" si="37"/>
        <v>0</v>
      </c>
      <c r="N99" s="403">
        <f t="shared" si="37"/>
        <v>0</v>
      </c>
      <c r="O99" s="403">
        <f t="shared" si="37"/>
        <v>0</v>
      </c>
      <c r="P99" s="403">
        <f t="shared" si="37"/>
        <v>0</v>
      </c>
      <c r="Q99" s="403">
        <f t="shared" si="37"/>
        <v>0</v>
      </c>
      <c r="R99" s="403">
        <f t="shared" si="37"/>
        <v>0</v>
      </c>
      <c r="S99" s="403">
        <f t="shared" si="37"/>
        <v>0</v>
      </c>
      <c r="T99" s="403">
        <f t="shared" si="37"/>
        <v>0</v>
      </c>
      <c r="U99" s="403">
        <f t="shared" si="37"/>
        <v>0</v>
      </c>
      <c r="V99" s="403">
        <f t="shared" si="37"/>
        <v>0</v>
      </c>
      <c r="W99" s="403">
        <f t="shared" si="37"/>
        <v>0</v>
      </c>
      <c r="X99" s="403">
        <f t="shared" si="37"/>
        <v>0</v>
      </c>
      <c r="Y99" s="403">
        <f t="shared" si="30"/>
        <v>0</v>
      </c>
      <c r="Z99" s="403">
        <f t="shared" si="30"/>
        <v>0</v>
      </c>
      <c r="AA99" s="403">
        <f t="shared" si="30"/>
        <v>0</v>
      </c>
      <c r="AB99" s="403">
        <f t="shared" si="30"/>
        <v>0</v>
      </c>
      <c r="AC99" s="403">
        <f t="shared" si="32"/>
        <v>0</v>
      </c>
      <c r="AD99" s="403">
        <f t="shared" si="36"/>
        <v>0</v>
      </c>
      <c r="AE99" s="403">
        <f t="shared" si="33"/>
        <v>0</v>
      </c>
      <c r="AF99" s="403">
        <f t="shared" si="35"/>
        <v>31.95</v>
      </c>
      <c r="AG99" s="404">
        <f t="shared" si="35"/>
        <v>0</v>
      </c>
      <c r="AH99" s="404">
        <f t="shared" si="34"/>
        <v>0</v>
      </c>
      <c r="AI99" s="404">
        <f t="shared" si="34"/>
        <v>0</v>
      </c>
      <c r="AJ99" s="145">
        <f t="shared" si="26"/>
        <v>0</v>
      </c>
    </row>
    <row r="100" spans="2:36" ht="13.7" customHeight="1">
      <c r="B100" s="957">
        <v>565</v>
      </c>
      <c r="C100" s="1040">
        <v>45096</v>
      </c>
      <c r="D100" s="1041" t="s">
        <v>577</v>
      </c>
      <c r="E100" s="1042" t="s">
        <v>1061</v>
      </c>
      <c r="F100" s="402">
        <v>737</v>
      </c>
      <c r="G100" s="956">
        <v>3.29</v>
      </c>
      <c r="H100" s="440"/>
      <c r="I100" s="403">
        <f t="shared" si="25"/>
        <v>0</v>
      </c>
      <c r="J100" s="403">
        <f t="shared" si="31"/>
        <v>0</v>
      </c>
      <c r="K100" s="403">
        <f t="shared" si="37"/>
        <v>0</v>
      </c>
      <c r="L100" s="403">
        <f t="shared" si="37"/>
        <v>0</v>
      </c>
      <c r="M100" s="403">
        <f t="shared" si="37"/>
        <v>0</v>
      </c>
      <c r="N100" s="403">
        <f t="shared" si="37"/>
        <v>0</v>
      </c>
      <c r="O100" s="403">
        <f t="shared" si="37"/>
        <v>0</v>
      </c>
      <c r="P100" s="403">
        <f t="shared" si="37"/>
        <v>0</v>
      </c>
      <c r="Q100" s="403">
        <f t="shared" si="37"/>
        <v>0</v>
      </c>
      <c r="R100" s="403">
        <f t="shared" si="37"/>
        <v>0</v>
      </c>
      <c r="S100" s="403">
        <f t="shared" si="37"/>
        <v>0</v>
      </c>
      <c r="T100" s="403">
        <f t="shared" si="37"/>
        <v>0</v>
      </c>
      <c r="U100" s="403">
        <f t="shared" si="37"/>
        <v>0</v>
      </c>
      <c r="V100" s="403">
        <f t="shared" si="37"/>
        <v>0</v>
      </c>
      <c r="W100" s="403">
        <f t="shared" si="37"/>
        <v>0</v>
      </c>
      <c r="X100" s="403">
        <f t="shared" si="37"/>
        <v>0</v>
      </c>
      <c r="Y100" s="403">
        <f t="shared" si="30"/>
        <v>0</v>
      </c>
      <c r="Z100" s="403">
        <f t="shared" si="30"/>
        <v>0</v>
      </c>
      <c r="AA100" s="403">
        <f t="shared" si="30"/>
        <v>0</v>
      </c>
      <c r="AB100" s="403">
        <f t="shared" si="30"/>
        <v>0</v>
      </c>
      <c r="AC100" s="403">
        <f t="shared" si="32"/>
        <v>0</v>
      </c>
      <c r="AD100" s="403">
        <f t="shared" si="36"/>
        <v>0</v>
      </c>
      <c r="AE100" s="403">
        <f t="shared" si="33"/>
        <v>0</v>
      </c>
      <c r="AF100" s="403">
        <f t="shared" si="35"/>
        <v>3.29</v>
      </c>
      <c r="AG100" s="404">
        <f t="shared" si="35"/>
        <v>0</v>
      </c>
      <c r="AH100" s="404">
        <f t="shared" ref="AH100:AI115" si="38">IF(AH$7-$F100=0,$G100,0)</f>
        <v>0</v>
      </c>
      <c r="AI100" s="404">
        <f t="shared" si="34"/>
        <v>0</v>
      </c>
      <c r="AJ100" s="145">
        <f t="shared" si="26"/>
        <v>0</v>
      </c>
    </row>
    <row r="101" spans="2:36" ht="13.7" customHeight="1">
      <c r="B101" s="957">
        <v>731</v>
      </c>
      <c r="C101" s="1040">
        <v>45141</v>
      </c>
      <c r="D101" s="1041" t="s">
        <v>577</v>
      </c>
      <c r="E101" s="1042" t="s">
        <v>1192</v>
      </c>
      <c r="F101" s="402">
        <v>737</v>
      </c>
      <c r="G101" s="956">
        <v>114</v>
      </c>
      <c r="H101" s="440"/>
      <c r="I101" s="403">
        <f t="shared" si="25"/>
        <v>0</v>
      </c>
      <c r="J101" s="403">
        <f t="shared" si="31"/>
        <v>0</v>
      </c>
      <c r="K101" s="403">
        <f t="shared" si="37"/>
        <v>0</v>
      </c>
      <c r="L101" s="403">
        <f t="shared" si="37"/>
        <v>0</v>
      </c>
      <c r="M101" s="403">
        <f t="shared" si="37"/>
        <v>0</v>
      </c>
      <c r="N101" s="403">
        <f t="shared" si="37"/>
        <v>0</v>
      </c>
      <c r="O101" s="403">
        <f t="shared" si="37"/>
        <v>0</v>
      </c>
      <c r="P101" s="403">
        <f t="shared" si="37"/>
        <v>0</v>
      </c>
      <c r="Q101" s="403">
        <f t="shared" si="37"/>
        <v>0</v>
      </c>
      <c r="R101" s="403">
        <f t="shared" si="37"/>
        <v>0</v>
      </c>
      <c r="S101" s="403">
        <f t="shared" si="37"/>
        <v>0</v>
      </c>
      <c r="T101" s="403">
        <f t="shared" si="37"/>
        <v>0</v>
      </c>
      <c r="U101" s="403">
        <f t="shared" si="37"/>
        <v>0</v>
      </c>
      <c r="V101" s="403">
        <f t="shared" si="37"/>
        <v>0</v>
      </c>
      <c r="W101" s="403">
        <f t="shared" si="37"/>
        <v>0</v>
      </c>
      <c r="X101" s="403">
        <f t="shared" si="37"/>
        <v>0</v>
      </c>
      <c r="Y101" s="403">
        <f t="shared" si="30"/>
        <v>0</v>
      </c>
      <c r="Z101" s="403">
        <f t="shared" si="30"/>
        <v>0</v>
      </c>
      <c r="AA101" s="403">
        <f t="shared" si="30"/>
        <v>0</v>
      </c>
      <c r="AB101" s="403">
        <f t="shared" si="30"/>
        <v>0</v>
      </c>
      <c r="AC101" s="403">
        <f t="shared" si="32"/>
        <v>0</v>
      </c>
      <c r="AD101" s="403">
        <f t="shared" si="36"/>
        <v>0</v>
      </c>
      <c r="AE101" s="403">
        <f t="shared" si="33"/>
        <v>0</v>
      </c>
      <c r="AF101" s="403">
        <f t="shared" si="35"/>
        <v>114</v>
      </c>
      <c r="AG101" s="404">
        <f t="shared" si="35"/>
        <v>0</v>
      </c>
      <c r="AH101" s="404">
        <f t="shared" si="38"/>
        <v>0</v>
      </c>
      <c r="AI101" s="404">
        <f t="shared" si="34"/>
        <v>0</v>
      </c>
      <c r="AJ101" s="145">
        <f t="shared" si="26"/>
        <v>0</v>
      </c>
    </row>
    <row r="102" spans="2:36" ht="13.7" customHeight="1">
      <c r="B102" s="957">
        <v>757</v>
      </c>
      <c r="C102" s="1040">
        <v>45152</v>
      </c>
      <c r="D102" s="1041" t="s">
        <v>577</v>
      </c>
      <c r="E102" s="1042" t="s">
        <v>1211</v>
      </c>
      <c r="F102" s="402">
        <v>737</v>
      </c>
      <c r="G102" s="956">
        <v>666.25</v>
      </c>
      <c r="H102" s="440"/>
      <c r="I102" s="403">
        <f t="shared" si="25"/>
        <v>0</v>
      </c>
      <c r="J102" s="403">
        <f t="shared" si="31"/>
        <v>0</v>
      </c>
      <c r="K102" s="403">
        <f t="shared" si="37"/>
        <v>0</v>
      </c>
      <c r="L102" s="403">
        <f t="shared" si="37"/>
        <v>0</v>
      </c>
      <c r="M102" s="403">
        <f t="shared" si="37"/>
        <v>0</v>
      </c>
      <c r="N102" s="403">
        <f t="shared" si="37"/>
        <v>0</v>
      </c>
      <c r="O102" s="403">
        <f t="shared" si="37"/>
        <v>0</v>
      </c>
      <c r="P102" s="403">
        <f t="shared" si="37"/>
        <v>0</v>
      </c>
      <c r="Q102" s="403">
        <f t="shared" si="37"/>
        <v>0</v>
      </c>
      <c r="R102" s="403">
        <f t="shared" si="37"/>
        <v>0</v>
      </c>
      <c r="S102" s="403">
        <f t="shared" si="37"/>
        <v>0</v>
      </c>
      <c r="T102" s="403">
        <f t="shared" si="37"/>
        <v>0</v>
      </c>
      <c r="U102" s="403">
        <f t="shared" si="37"/>
        <v>0</v>
      </c>
      <c r="V102" s="403">
        <f t="shared" si="37"/>
        <v>0</v>
      </c>
      <c r="W102" s="403">
        <f t="shared" si="37"/>
        <v>0</v>
      </c>
      <c r="X102" s="403">
        <f t="shared" si="37"/>
        <v>0</v>
      </c>
      <c r="Y102" s="403">
        <f t="shared" si="30"/>
        <v>0</v>
      </c>
      <c r="Z102" s="403">
        <f t="shared" si="30"/>
        <v>0</v>
      </c>
      <c r="AA102" s="403">
        <f t="shared" si="30"/>
        <v>0</v>
      </c>
      <c r="AB102" s="403">
        <f t="shared" si="30"/>
        <v>0</v>
      </c>
      <c r="AC102" s="403">
        <f t="shared" si="32"/>
        <v>0</v>
      </c>
      <c r="AD102" s="403">
        <f t="shared" si="36"/>
        <v>0</v>
      </c>
      <c r="AE102" s="403">
        <f t="shared" si="33"/>
        <v>0</v>
      </c>
      <c r="AF102" s="403">
        <f t="shared" si="35"/>
        <v>666.25</v>
      </c>
      <c r="AG102" s="404">
        <f t="shared" si="35"/>
        <v>0</v>
      </c>
      <c r="AH102" s="404">
        <f t="shared" si="38"/>
        <v>0</v>
      </c>
      <c r="AI102" s="404">
        <f t="shared" si="34"/>
        <v>0</v>
      </c>
      <c r="AJ102" s="145">
        <f t="shared" si="26"/>
        <v>0</v>
      </c>
    </row>
    <row r="103" spans="2:36" ht="13.7" customHeight="1">
      <c r="B103" s="957">
        <v>577</v>
      </c>
      <c r="C103" s="1040">
        <v>45097</v>
      </c>
      <c r="D103" s="1041" t="s">
        <v>577</v>
      </c>
      <c r="E103" s="1042" t="s">
        <v>1072</v>
      </c>
      <c r="F103" s="402">
        <v>737</v>
      </c>
      <c r="G103" s="956">
        <v>142.5</v>
      </c>
      <c r="H103" s="440"/>
      <c r="I103" s="403">
        <f t="shared" si="25"/>
        <v>0</v>
      </c>
      <c r="J103" s="403">
        <f t="shared" si="31"/>
        <v>0</v>
      </c>
      <c r="K103" s="403">
        <f t="shared" si="37"/>
        <v>0</v>
      </c>
      <c r="L103" s="403">
        <f t="shared" si="37"/>
        <v>0</v>
      </c>
      <c r="M103" s="403">
        <f t="shared" si="37"/>
        <v>0</v>
      </c>
      <c r="N103" s="403">
        <f t="shared" si="37"/>
        <v>0</v>
      </c>
      <c r="O103" s="403">
        <f t="shared" si="37"/>
        <v>0</v>
      </c>
      <c r="P103" s="403">
        <f t="shared" si="37"/>
        <v>0</v>
      </c>
      <c r="Q103" s="403">
        <f t="shared" si="37"/>
        <v>0</v>
      </c>
      <c r="R103" s="403">
        <f t="shared" si="37"/>
        <v>0</v>
      </c>
      <c r="S103" s="403">
        <f t="shared" si="37"/>
        <v>0</v>
      </c>
      <c r="T103" s="403">
        <f t="shared" si="37"/>
        <v>0</v>
      </c>
      <c r="U103" s="403">
        <f t="shared" si="37"/>
        <v>0</v>
      </c>
      <c r="V103" s="403">
        <f t="shared" si="37"/>
        <v>0</v>
      </c>
      <c r="W103" s="403">
        <f t="shared" si="37"/>
        <v>0</v>
      </c>
      <c r="X103" s="403">
        <f t="shared" si="37"/>
        <v>0</v>
      </c>
      <c r="Y103" s="403">
        <f t="shared" si="30"/>
        <v>0</v>
      </c>
      <c r="Z103" s="403">
        <f t="shared" si="30"/>
        <v>0</v>
      </c>
      <c r="AA103" s="403">
        <f t="shared" si="30"/>
        <v>0</v>
      </c>
      <c r="AB103" s="403">
        <f t="shared" si="30"/>
        <v>0</v>
      </c>
      <c r="AC103" s="403">
        <f t="shared" si="32"/>
        <v>0</v>
      </c>
      <c r="AD103" s="403">
        <f t="shared" si="36"/>
        <v>0</v>
      </c>
      <c r="AE103" s="403">
        <f t="shared" si="33"/>
        <v>0</v>
      </c>
      <c r="AF103" s="403">
        <f t="shared" si="35"/>
        <v>142.5</v>
      </c>
      <c r="AG103" s="404">
        <f t="shared" si="35"/>
        <v>0</v>
      </c>
      <c r="AH103" s="404">
        <f t="shared" si="38"/>
        <v>0</v>
      </c>
      <c r="AI103" s="404">
        <f t="shared" si="34"/>
        <v>0</v>
      </c>
      <c r="AJ103" s="145">
        <f t="shared" si="26"/>
        <v>0</v>
      </c>
    </row>
    <row r="104" spans="2:36" ht="13.7" customHeight="1">
      <c r="B104" s="957">
        <v>876</v>
      </c>
      <c r="C104" s="1040">
        <v>45173</v>
      </c>
      <c r="D104" s="1041" t="s">
        <v>577</v>
      </c>
      <c r="E104" s="1042" t="s">
        <v>1312</v>
      </c>
      <c r="F104" s="402">
        <v>737</v>
      </c>
      <c r="G104" s="956">
        <v>13.89</v>
      </c>
      <c r="H104" s="440"/>
      <c r="I104" s="403">
        <f t="shared" si="25"/>
        <v>0</v>
      </c>
      <c r="J104" s="403">
        <f t="shared" si="31"/>
        <v>0</v>
      </c>
      <c r="K104" s="403">
        <f t="shared" si="37"/>
        <v>0</v>
      </c>
      <c r="L104" s="403">
        <f t="shared" si="37"/>
        <v>0</v>
      </c>
      <c r="M104" s="403">
        <f t="shared" si="37"/>
        <v>0</v>
      </c>
      <c r="N104" s="403">
        <f t="shared" si="37"/>
        <v>0</v>
      </c>
      <c r="O104" s="403">
        <f t="shared" si="37"/>
        <v>0</v>
      </c>
      <c r="P104" s="403">
        <f t="shared" si="37"/>
        <v>0</v>
      </c>
      <c r="Q104" s="403">
        <f t="shared" si="37"/>
        <v>0</v>
      </c>
      <c r="R104" s="403">
        <f t="shared" si="37"/>
        <v>0</v>
      </c>
      <c r="S104" s="403">
        <f t="shared" si="37"/>
        <v>0</v>
      </c>
      <c r="T104" s="403">
        <f t="shared" si="37"/>
        <v>0</v>
      </c>
      <c r="U104" s="403">
        <f t="shared" si="37"/>
        <v>0</v>
      </c>
      <c r="V104" s="403">
        <f t="shared" si="37"/>
        <v>0</v>
      </c>
      <c r="W104" s="403">
        <f t="shared" si="37"/>
        <v>0</v>
      </c>
      <c r="X104" s="403">
        <f t="shared" si="37"/>
        <v>0</v>
      </c>
      <c r="Y104" s="403">
        <f t="shared" si="30"/>
        <v>0</v>
      </c>
      <c r="Z104" s="403">
        <f t="shared" si="30"/>
        <v>0</v>
      </c>
      <c r="AA104" s="403">
        <f t="shared" si="30"/>
        <v>0</v>
      </c>
      <c r="AB104" s="403">
        <f t="shared" si="30"/>
        <v>0</v>
      </c>
      <c r="AC104" s="403">
        <f t="shared" si="32"/>
        <v>0</v>
      </c>
      <c r="AD104" s="403">
        <f t="shared" si="36"/>
        <v>0</v>
      </c>
      <c r="AE104" s="403">
        <f t="shared" si="33"/>
        <v>0</v>
      </c>
      <c r="AF104" s="403">
        <f t="shared" si="35"/>
        <v>13.89</v>
      </c>
      <c r="AG104" s="404">
        <f t="shared" si="35"/>
        <v>0</v>
      </c>
      <c r="AH104" s="404">
        <f t="shared" si="38"/>
        <v>0</v>
      </c>
      <c r="AI104" s="404">
        <f t="shared" si="34"/>
        <v>0</v>
      </c>
      <c r="AJ104" s="145">
        <f t="shared" si="26"/>
        <v>0</v>
      </c>
    </row>
    <row r="105" spans="2:36" ht="13.7" customHeight="1">
      <c r="B105" s="957">
        <v>422</v>
      </c>
      <c r="C105" s="1040">
        <v>45049</v>
      </c>
      <c r="D105" s="1041" t="s">
        <v>577</v>
      </c>
      <c r="E105" s="1042" t="s">
        <v>947</v>
      </c>
      <c r="F105" s="402">
        <v>54</v>
      </c>
      <c r="G105" s="956">
        <v>27.95</v>
      </c>
      <c r="H105" s="440"/>
      <c r="I105" s="403">
        <f t="shared" si="25"/>
        <v>0</v>
      </c>
      <c r="J105" s="403">
        <f t="shared" si="31"/>
        <v>0</v>
      </c>
      <c r="K105" s="403">
        <f t="shared" si="37"/>
        <v>27.95</v>
      </c>
      <c r="L105" s="403">
        <f t="shared" si="37"/>
        <v>0</v>
      </c>
      <c r="M105" s="403">
        <f t="shared" si="37"/>
        <v>0</v>
      </c>
      <c r="N105" s="403">
        <f t="shared" si="37"/>
        <v>0</v>
      </c>
      <c r="O105" s="403">
        <f t="shared" si="37"/>
        <v>0</v>
      </c>
      <c r="P105" s="403">
        <f t="shared" si="37"/>
        <v>0</v>
      </c>
      <c r="Q105" s="403">
        <f t="shared" si="37"/>
        <v>0</v>
      </c>
      <c r="R105" s="403">
        <f t="shared" si="37"/>
        <v>0</v>
      </c>
      <c r="S105" s="403">
        <f t="shared" si="37"/>
        <v>0</v>
      </c>
      <c r="T105" s="403">
        <f t="shared" si="37"/>
        <v>0</v>
      </c>
      <c r="U105" s="403">
        <f t="shared" si="37"/>
        <v>0</v>
      </c>
      <c r="V105" s="403">
        <f t="shared" si="37"/>
        <v>0</v>
      </c>
      <c r="W105" s="403">
        <f t="shared" si="37"/>
        <v>0</v>
      </c>
      <c r="X105" s="403">
        <f t="shared" si="37"/>
        <v>0</v>
      </c>
      <c r="Y105" s="403">
        <f t="shared" si="30"/>
        <v>0</v>
      </c>
      <c r="Z105" s="403">
        <f t="shared" si="30"/>
        <v>0</v>
      </c>
      <c r="AA105" s="403">
        <f t="shared" si="30"/>
        <v>0</v>
      </c>
      <c r="AB105" s="403">
        <f t="shared" si="30"/>
        <v>0</v>
      </c>
      <c r="AC105" s="403">
        <f t="shared" si="32"/>
        <v>0</v>
      </c>
      <c r="AD105" s="403">
        <f t="shared" si="36"/>
        <v>0</v>
      </c>
      <c r="AE105" s="403">
        <f t="shared" si="33"/>
        <v>0</v>
      </c>
      <c r="AF105" s="403">
        <f t="shared" si="35"/>
        <v>0</v>
      </c>
      <c r="AG105" s="404">
        <f t="shared" si="35"/>
        <v>0</v>
      </c>
      <c r="AH105" s="404">
        <f t="shared" si="38"/>
        <v>0</v>
      </c>
      <c r="AI105" s="404">
        <f t="shared" si="34"/>
        <v>0</v>
      </c>
      <c r="AJ105" s="145">
        <f t="shared" si="26"/>
        <v>0</v>
      </c>
    </row>
    <row r="106" spans="2:36" ht="13.7" customHeight="1">
      <c r="B106" s="957">
        <v>421</v>
      </c>
      <c r="C106" s="1040">
        <v>45049</v>
      </c>
      <c r="D106" s="1041" t="s">
        <v>577</v>
      </c>
      <c r="E106" s="1042" t="s">
        <v>947</v>
      </c>
      <c r="F106" s="402">
        <v>54</v>
      </c>
      <c r="G106" s="956">
        <v>14.99</v>
      </c>
      <c r="H106" s="440"/>
      <c r="I106" s="403">
        <f t="shared" si="25"/>
        <v>0</v>
      </c>
      <c r="J106" s="403">
        <f t="shared" si="31"/>
        <v>0</v>
      </c>
      <c r="K106" s="403">
        <f t="shared" ref="K106:X115" si="39">IF(K$7-$F106=0,$G106,0)</f>
        <v>14.99</v>
      </c>
      <c r="L106" s="403">
        <f t="shared" si="39"/>
        <v>0</v>
      </c>
      <c r="M106" s="403">
        <f t="shared" si="39"/>
        <v>0</v>
      </c>
      <c r="N106" s="403">
        <f t="shared" si="39"/>
        <v>0</v>
      </c>
      <c r="O106" s="403">
        <f t="shared" si="39"/>
        <v>0</v>
      </c>
      <c r="P106" s="403">
        <f t="shared" si="39"/>
        <v>0</v>
      </c>
      <c r="Q106" s="403">
        <f t="shared" si="39"/>
        <v>0</v>
      </c>
      <c r="R106" s="403">
        <f t="shared" si="39"/>
        <v>0</v>
      </c>
      <c r="S106" s="403">
        <f t="shared" si="39"/>
        <v>0</v>
      </c>
      <c r="T106" s="403">
        <f t="shared" si="39"/>
        <v>0</v>
      </c>
      <c r="U106" s="403">
        <f t="shared" si="39"/>
        <v>0</v>
      </c>
      <c r="V106" s="403">
        <f t="shared" si="39"/>
        <v>0</v>
      </c>
      <c r="W106" s="403">
        <f t="shared" si="39"/>
        <v>0</v>
      </c>
      <c r="X106" s="403">
        <f t="shared" si="39"/>
        <v>0</v>
      </c>
      <c r="Y106" s="403">
        <f t="shared" si="30"/>
        <v>0</v>
      </c>
      <c r="Z106" s="403">
        <f t="shared" si="30"/>
        <v>0</v>
      </c>
      <c r="AA106" s="403">
        <f t="shared" si="30"/>
        <v>0</v>
      </c>
      <c r="AB106" s="403">
        <f t="shared" si="30"/>
        <v>0</v>
      </c>
      <c r="AC106" s="403">
        <f t="shared" si="32"/>
        <v>0</v>
      </c>
      <c r="AD106" s="403">
        <f t="shared" si="36"/>
        <v>0</v>
      </c>
      <c r="AE106" s="403">
        <f t="shared" si="33"/>
        <v>0</v>
      </c>
      <c r="AF106" s="403">
        <f t="shared" si="35"/>
        <v>0</v>
      </c>
      <c r="AG106" s="404">
        <f t="shared" si="35"/>
        <v>0</v>
      </c>
      <c r="AH106" s="404">
        <f t="shared" si="38"/>
        <v>0</v>
      </c>
      <c r="AI106" s="404">
        <f t="shared" si="38"/>
        <v>0</v>
      </c>
      <c r="AJ106" s="145">
        <f t="shared" si="26"/>
        <v>0</v>
      </c>
    </row>
    <row r="107" spans="2:36" ht="13.7" customHeight="1">
      <c r="B107" s="957">
        <v>1181</v>
      </c>
      <c r="C107" s="1040">
        <v>45233</v>
      </c>
      <c r="D107" s="1041" t="s">
        <v>577</v>
      </c>
      <c r="E107" s="1042" t="s">
        <v>1577</v>
      </c>
      <c r="F107" s="402">
        <v>737</v>
      </c>
      <c r="G107" s="956">
        <v>30.99</v>
      </c>
      <c r="H107" s="440"/>
      <c r="I107" s="403">
        <f t="shared" si="25"/>
        <v>0</v>
      </c>
      <c r="J107" s="403">
        <f t="shared" si="31"/>
        <v>0</v>
      </c>
      <c r="K107" s="403">
        <f t="shared" si="39"/>
        <v>0</v>
      </c>
      <c r="L107" s="403">
        <f t="shared" si="39"/>
        <v>0</v>
      </c>
      <c r="M107" s="403">
        <f t="shared" si="39"/>
        <v>0</v>
      </c>
      <c r="N107" s="403">
        <f t="shared" si="39"/>
        <v>0</v>
      </c>
      <c r="O107" s="403">
        <f t="shared" si="39"/>
        <v>0</v>
      </c>
      <c r="P107" s="403">
        <f t="shared" si="39"/>
        <v>0</v>
      </c>
      <c r="Q107" s="403">
        <f t="shared" si="39"/>
        <v>0</v>
      </c>
      <c r="R107" s="403">
        <f t="shared" si="39"/>
        <v>0</v>
      </c>
      <c r="S107" s="403">
        <f t="shared" si="39"/>
        <v>0</v>
      </c>
      <c r="T107" s="403">
        <f t="shared" si="39"/>
        <v>0</v>
      </c>
      <c r="U107" s="403">
        <f t="shared" si="39"/>
        <v>0</v>
      </c>
      <c r="V107" s="403">
        <f t="shared" si="39"/>
        <v>0</v>
      </c>
      <c r="W107" s="403">
        <f t="shared" si="39"/>
        <v>0</v>
      </c>
      <c r="X107" s="403">
        <f t="shared" si="39"/>
        <v>0</v>
      </c>
      <c r="Y107" s="403">
        <f t="shared" si="30"/>
        <v>0</v>
      </c>
      <c r="Z107" s="403">
        <f t="shared" si="30"/>
        <v>0</v>
      </c>
      <c r="AA107" s="403">
        <f t="shared" si="30"/>
        <v>0</v>
      </c>
      <c r="AB107" s="403">
        <f t="shared" si="30"/>
        <v>0</v>
      </c>
      <c r="AC107" s="403">
        <f t="shared" si="32"/>
        <v>0</v>
      </c>
      <c r="AD107" s="403">
        <f t="shared" si="36"/>
        <v>0</v>
      </c>
      <c r="AE107" s="403">
        <f t="shared" si="33"/>
        <v>0</v>
      </c>
      <c r="AF107" s="403">
        <f t="shared" si="35"/>
        <v>30.99</v>
      </c>
      <c r="AG107" s="404">
        <f t="shared" si="35"/>
        <v>0</v>
      </c>
      <c r="AH107" s="404">
        <f t="shared" si="38"/>
        <v>0</v>
      </c>
      <c r="AI107" s="404">
        <f t="shared" si="38"/>
        <v>0</v>
      </c>
      <c r="AJ107" s="145">
        <f t="shared" si="26"/>
        <v>0</v>
      </c>
    </row>
    <row r="108" spans="2:36" ht="13.7" customHeight="1">
      <c r="B108" s="957">
        <v>1017</v>
      </c>
      <c r="C108" s="1040">
        <v>45202</v>
      </c>
      <c r="D108" s="1041" t="s">
        <v>577</v>
      </c>
      <c r="E108" s="1042" t="s">
        <v>1435</v>
      </c>
      <c r="F108" s="402">
        <v>737</v>
      </c>
      <c r="G108" s="956">
        <v>68.989999999999995</v>
      </c>
      <c r="H108" s="440"/>
      <c r="I108" s="403">
        <f t="shared" si="25"/>
        <v>0</v>
      </c>
      <c r="J108" s="403">
        <f t="shared" si="31"/>
        <v>0</v>
      </c>
      <c r="K108" s="403">
        <f t="shared" si="39"/>
        <v>0</v>
      </c>
      <c r="L108" s="403">
        <f t="shared" si="39"/>
        <v>0</v>
      </c>
      <c r="M108" s="403">
        <f t="shared" si="39"/>
        <v>0</v>
      </c>
      <c r="N108" s="403">
        <f t="shared" si="39"/>
        <v>0</v>
      </c>
      <c r="O108" s="403">
        <f t="shared" si="39"/>
        <v>0</v>
      </c>
      <c r="P108" s="403">
        <f t="shared" si="39"/>
        <v>0</v>
      </c>
      <c r="Q108" s="403">
        <f t="shared" si="39"/>
        <v>0</v>
      </c>
      <c r="R108" s="403">
        <f t="shared" si="39"/>
        <v>0</v>
      </c>
      <c r="S108" s="403">
        <f t="shared" si="39"/>
        <v>0</v>
      </c>
      <c r="T108" s="403">
        <f t="shared" si="39"/>
        <v>0</v>
      </c>
      <c r="U108" s="403">
        <f t="shared" si="39"/>
        <v>0</v>
      </c>
      <c r="V108" s="403">
        <f t="shared" si="39"/>
        <v>0</v>
      </c>
      <c r="W108" s="403">
        <f t="shared" si="39"/>
        <v>0</v>
      </c>
      <c r="X108" s="403">
        <f t="shared" si="39"/>
        <v>0</v>
      </c>
      <c r="Y108" s="403">
        <f t="shared" si="30"/>
        <v>0</v>
      </c>
      <c r="Z108" s="403">
        <f t="shared" si="30"/>
        <v>0</v>
      </c>
      <c r="AA108" s="403">
        <f t="shared" si="30"/>
        <v>0</v>
      </c>
      <c r="AB108" s="403">
        <f t="shared" si="30"/>
        <v>0</v>
      </c>
      <c r="AC108" s="403">
        <f t="shared" si="32"/>
        <v>0</v>
      </c>
      <c r="AD108" s="403">
        <f t="shared" si="36"/>
        <v>0</v>
      </c>
      <c r="AE108" s="403">
        <f t="shared" si="33"/>
        <v>0</v>
      </c>
      <c r="AF108" s="403">
        <f t="shared" si="35"/>
        <v>68.989999999999995</v>
      </c>
      <c r="AG108" s="404">
        <f t="shared" si="35"/>
        <v>0</v>
      </c>
      <c r="AH108" s="404">
        <f t="shared" si="38"/>
        <v>0</v>
      </c>
      <c r="AI108" s="404">
        <f t="shared" si="38"/>
        <v>0</v>
      </c>
      <c r="AJ108" s="145">
        <f t="shared" si="26"/>
        <v>0</v>
      </c>
    </row>
    <row r="109" spans="2:36" ht="13.7" customHeight="1">
      <c r="B109" s="957">
        <v>430</v>
      </c>
      <c r="C109" s="1040">
        <v>45050</v>
      </c>
      <c r="D109" s="1041" t="s">
        <v>577</v>
      </c>
      <c r="E109" s="1042" t="s">
        <v>953</v>
      </c>
      <c r="F109" s="402">
        <v>235</v>
      </c>
      <c r="G109" s="956">
        <v>25.96</v>
      </c>
      <c r="H109" s="440"/>
      <c r="I109" s="403">
        <f t="shared" si="25"/>
        <v>0</v>
      </c>
      <c r="J109" s="403">
        <f t="shared" si="31"/>
        <v>0</v>
      </c>
      <c r="K109" s="403">
        <f t="shared" si="39"/>
        <v>0</v>
      </c>
      <c r="L109" s="403">
        <f t="shared" si="39"/>
        <v>0</v>
      </c>
      <c r="M109" s="403">
        <f t="shared" si="39"/>
        <v>0</v>
      </c>
      <c r="N109" s="403">
        <f t="shared" si="39"/>
        <v>25.96</v>
      </c>
      <c r="O109" s="403">
        <f t="shared" si="39"/>
        <v>0</v>
      </c>
      <c r="P109" s="403">
        <f t="shared" si="39"/>
        <v>0</v>
      </c>
      <c r="Q109" s="403">
        <f t="shared" si="39"/>
        <v>0</v>
      </c>
      <c r="R109" s="403">
        <f t="shared" si="39"/>
        <v>0</v>
      </c>
      <c r="S109" s="403">
        <f t="shared" si="39"/>
        <v>0</v>
      </c>
      <c r="T109" s="403">
        <f t="shared" si="39"/>
        <v>0</v>
      </c>
      <c r="U109" s="403">
        <f t="shared" si="39"/>
        <v>0</v>
      </c>
      <c r="V109" s="403">
        <f t="shared" si="39"/>
        <v>0</v>
      </c>
      <c r="W109" s="403">
        <f t="shared" si="39"/>
        <v>0</v>
      </c>
      <c r="X109" s="403">
        <f t="shared" si="39"/>
        <v>0</v>
      </c>
      <c r="Y109" s="403">
        <f t="shared" si="30"/>
        <v>0</v>
      </c>
      <c r="Z109" s="403">
        <f t="shared" si="30"/>
        <v>0</v>
      </c>
      <c r="AA109" s="403">
        <f t="shared" si="30"/>
        <v>0</v>
      </c>
      <c r="AB109" s="403">
        <f t="shared" si="30"/>
        <v>0</v>
      </c>
      <c r="AC109" s="403">
        <f t="shared" si="32"/>
        <v>0</v>
      </c>
      <c r="AD109" s="403">
        <f t="shared" si="36"/>
        <v>0</v>
      </c>
      <c r="AE109" s="403">
        <f t="shared" si="33"/>
        <v>0</v>
      </c>
      <c r="AF109" s="403">
        <f t="shared" si="35"/>
        <v>0</v>
      </c>
      <c r="AG109" s="404">
        <f t="shared" si="35"/>
        <v>0</v>
      </c>
      <c r="AH109" s="404">
        <f t="shared" si="38"/>
        <v>0</v>
      </c>
      <c r="AI109" s="404">
        <f t="shared" si="38"/>
        <v>0</v>
      </c>
      <c r="AJ109" s="145">
        <f t="shared" si="26"/>
        <v>0</v>
      </c>
    </row>
    <row r="110" spans="2:36" ht="13.7" customHeight="1">
      <c r="B110" s="957">
        <v>869</v>
      </c>
      <c r="C110" s="1040">
        <v>45173</v>
      </c>
      <c r="D110" s="1041" t="s">
        <v>577</v>
      </c>
      <c r="E110" s="1042" t="s">
        <v>1313</v>
      </c>
      <c r="F110" s="402">
        <v>737</v>
      </c>
      <c r="G110" s="956">
        <v>19.989999999999998</v>
      </c>
      <c r="H110" s="440"/>
      <c r="I110" s="403">
        <f t="shared" si="25"/>
        <v>0</v>
      </c>
      <c r="J110" s="403">
        <f t="shared" si="31"/>
        <v>0</v>
      </c>
      <c r="K110" s="403">
        <f t="shared" si="39"/>
        <v>0</v>
      </c>
      <c r="L110" s="403">
        <f t="shared" si="39"/>
        <v>0</v>
      </c>
      <c r="M110" s="403">
        <f t="shared" si="39"/>
        <v>0</v>
      </c>
      <c r="N110" s="403">
        <f t="shared" si="39"/>
        <v>0</v>
      </c>
      <c r="O110" s="403">
        <f t="shared" si="39"/>
        <v>0</v>
      </c>
      <c r="P110" s="403">
        <f t="shared" si="39"/>
        <v>0</v>
      </c>
      <c r="Q110" s="403">
        <f t="shared" si="39"/>
        <v>0</v>
      </c>
      <c r="R110" s="403">
        <f t="shared" si="39"/>
        <v>0</v>
      </c>
      <c r="S110" s="403">
        <f t="shared" si="39"/>
        <v>0</v>
      </c>
      <c r="T110" s="403">
        <f t="shared" si="39"/>
        <v>0</v>
      </c>
      <c r="U110" s="403">
        <f t="shared" si="39"/>
        <v>0</v>
      </c>
      <c r="V110" s="403">
        <f t="shared" si="39"/>
        <v>0</v>
      </c>
      <c r="W110" s="403">
        <f t="shared" si="39"/>
        <v>0</v>
      </c>
      <c r="X110" s="403">
        <f t="shared" si="39"/>
        <v>0</v>
      </c>
      <c r="Y110" s="403">
        <f t="shared" si="30"/>
        <v>0</v>
      </c>
      <c r="Z110" s="403">
        <f t="shared" si="30"/>
        <v>0</v>
      </c>
      <c r="AA110" s="403">
        <f t="shared" si="30"/>
        <v>0</v>
      </c>
      <c r="AB110" s="403">
        <f t="shared" si="30"/>
        <v>0</v>
      </c>
      <c r="AC110" s="403">
        <f t="shared" si="32"/>
        <v>0</v>
      </c>
      <c r="AD110" s="403">
        <f t="shared" si="36"/>
        <v>0</v>
      </c>
      <c r="AE110" s="403">
        <f t="shared" si="33"/>
        <v>0</v>
      </c>
      <c r="AF110" s="403">
        <f t="shared" si="35"/>
        <v>19.989999999999998</v>
      </c>
      <c r="AG110" s="404">
        <f t="shared" si="35"/>
        <v>0</v>
      </c>
      <c r="AH110" s="404">
        <f t="shared" ref="AH110:AI125" si="40">IF(AH$7-$F110=0,$G110,0)</f>
        <v>0</v>
      </c>
      <c r="AI110" s="404">
        <f t="shared" si="38"/>
        <v>0</v>
      </c>
      <c r="AJ110" s="145">
        <f t="shared" si="26"/>
        <v>0</v>
      </c>
    </row>
    <row r="111" spans="2:36" ht="13.7" customHeight="1">
      <c r="B111" s="957">
        <v>884</v>
      </c>
      <c r="C111" s="1040">
        <v>45174</v>
      </c>
      <c r="D111" s="1041" t="s">
        <v>577</v>
      </c>
      <c r="E111" s="1042" t="s">
        <v>1321</v>
      </c>
      <c r="F111" s="402">
        <v>737</v>
      </c>
      <c r="G111" s="956">
        <v>121.99</v>
      </c>
      <c r="H111" s="440"/>
      <c r="I111" s="403">
        <f t="shared" si="25"/>
        <v>0</v>
      </c>
      <c r="J111" s="403">
        <f t="shared" si="31"/>
        <v>0</v>
      </c>
      <c r="K111" s="403">
        <f t="shared" si="39"/>
        <v>0</v>
      </c>
      <c r="L111" s="403">
        <f t="shared" si="39"/>
        <v>0</v>
      </c>
      <c r="M111" s="403">
        <f t="shared" si="39"/>
        <v>0</v>
      </c>
      <c r="N111" s="403">
        <f t="shared" si="39"/>
        <v>0</v>
      </c>
      <c r="O111" s="403">
        <f t="shared" si="39"/>
        <v>0</v>
      </c>
      <c r="P111" s="403">
        <f t="shared" si="39"/>
        <v>0</v>
      </c>
      <c r="Q111" s="403">
        <f t="shared" si="39"/>
        <v>0</v>
      </c>
      <c r="R111" s="403">
        <f t="shared" si="39"/>
        <v>0</v>
      </c>
      <c r="S111" s="403">
        <f t="shared" si="39"/>
        <v>0</v>
      </c>
      <c r="T111" s="403">
        <f t="shared" si="39"/>
        <v>0</v>
      </c>
      <c r="U111" s="403">
        <f t="shared" si="39"/>
        <v>0</v>
      </c>
      <c r="V111" s="403">
        <f t="shared" si="39"/>
        <v>0</v>
      </c>
      <c r="W111" s="403">
        <f t="shared" si="39"/>
        <v>0</v>
      </c>
      <c r="X111" s="403">
        <f t="shared" si="39"/>
        <v>0</v>
      </c>
      <c r="Y111" s="403">
        <f t="shared" si="30"/>
        <v>0</v>
      </c>
      <c r="Z111" s="403">
        <f t="shared" si="30"/>
        <v>0</v>
      </c>
      <c r="AA111" s="403">
        <f t="shared" si="30"/>
        <v>0</v>
      </c>
      <c r="AB111" s="403">
        <f t="shared" si="30"/>
        <v>0</v>
      </c>
      <c r="AC111" s="403">
        <f t="shared" si="32"/>
        <v>0</v>
      </c>
      <c r="AD111" s="403">
        <f t="shared" si="36"/>
        <v>0</v>
      </c>
      <c r="AE111" s="403">
        <f t="shared" si="33"/>
        <v>0</v>
      </c>
      <c r="AF111" s="403">
        <f t="shared" ref="AF111:AG130" si="41">IF(AF$7-$F111=0,$G111,0)</f>
        <v>121.99</v>
      </c>
      <c r="AG111" s="404">
        <f t="shared" si="41"/>
        <v>0</v>
      </c>
      <c r="AH111" s="404">
        <f t="shared" si="40"/>
        <v>0</v>
      </c>
      <c r="AI111" s="404">
        <f t="shared" si="38"/>
        <v>0</v>
      </c>
      <c r="AJ111" s="145">
        <f t="shared" si="26"/>
        <v>0</v>
      </c>
    </row>
    <row r="112" spans="2:36" ht="13.7" customHeight="1">
      <c r="B112" s="957">
        <v>886</v>
      </c>
      <c r="C112" s="1040">
        <v>45175</v>
      </c>
      <c r="D112" s="1041" t="s">
        <v>577</v>
      </c>
      <c r="E112" s="1042" t="s">
        <v>1321</v>
      </c>
      <c r="F112" s="402">
        <v>737</v>
      </c>
      <c r="G112" s="956">
        <v>96.99</v>
      </c>
      <c r="H112" s="440"/>
      <c r="I112" s="403">
        <f t="shared" si="25"/>
        <v>0</v>
      </c>
      <c r="J112" s="403">
        <f t="shared" si="31"/>
        <v>0</v>
      </c>
      <c r="K112" s="403">
        <f t="shared" si="39"/>
        <v>0</v>
      </c>
      <c r="L112" s="403">
        <f t="shared" si="39"/>
        <v>0</v>
      </c>
      <c r="M112" s="403">
        <f t="shared" si="39"/>
        <v>0</v>
      </c>
      <c r="N112" s="403">
        <f t="shared" si="39"/>
        <v>0</v>
      </c>
      <c r="O112" s="403">
        <f t="shared" si="39"/>
        <v>0</v>
      </c>
      <c r="P112" s="403">
        <f t="shared" si="39"/>
        <v>0</v>
      </c>
      <c r="Q112" s="403">
        <f t="shared" si="39"/>
        <v>0</v>
      </c>
      <c r="R112" s="403">
        <f t="shared" si="39"/>
        <v>0</v>
      </c>
      <c r="S112" s="403">
        <f t="shared" si="39"/>
        <v>0</v>
      </c>
      <c r="T112" s="403">
        <f t="shared" si="39"/>
        <v>0</v>
      </c>
      <c r="U112" s="403">
        <f t="shared" si="39"/>
        <v>0</v>
      </c>
      <c r="V112" s="403">
        <f t="shared" si="39"/>
        <v>0</v>
      </c>
      <c r="W112" s="403">
        <f t="shared" si="39"/>
        <v>0</v>
      </c>
      <c r="X112" s="403">
        <f t="shared" si="39"/>
        <v>0</v>
      </c>
      <c r="Y112" s="403">
        <f t="shared" si="30"/>
        <v>0</v>
      </c>
      <c r="Z112" s="403">
        <f t="shared" si="30"/>
        <v>0</v>
      </c>
      <c r="AA112" s="403">
        <f t="shared" si="30"/>
        <v>0</v>
      </c>
      <c r="AB112" s="403">
        <f t="shared" si="30"/>
        <v>0</v>
      </c>
      <c r="AC112" s="403">
        <f t="shared" si="32"/>
        <v>0</v>
      </c>
      <c r="AD112" s="403">
        <f t="shared" si="36"/>
        <v>0</v>
      </c>
      <c r="AE112" s="403">
        <f t="shared" si="33"/>
        <v>0</v>
      </c>
      <c r="AF112" s="403">
        <f t="shared" si="41"/>
        <v>96.99</v>
      </c>
      <c r="AG112" s="404">
        <f t="shared" si="41"/>
        <v>0</v>
      </c>
      <c r="AH112" s="404">
        <f t="shared" si="40"/>
        <v>0</v>
      </c>
      <c r="AI112" s="404">
        <f t="shared" si="38"/>
        <v>0</v>
      </c>
      <c r="AJ112" s="145">
        <f t="shared" si="26"/>
        <v>0</v>
      </c>
    </row>
    <row r="113" spans="2:36" ht="13.7" customHeight="1">
      <c r="B113" s="957">
        <v>1032</v>
      </c>
      <c r="C113" s="1040">
        <v>45208</v>
      </c>
      <c r="D113" s="1041" t="s">
        <v>577</v>
      </c>
      <c r="E113" s="1042" t="s">
        <v>1449</v>
      </c>
      <c r="F113" s="402">
        <v>737</v>
      </c>
      <c r="G113" s="956">
        <v>87.44</v>
      </c>
      <c r="H113" s="440"/>
      <c r="I113" s="403">
        <f t="shared" si="25"/>
        <v>0</v>
      </c>
      <c r="J113" s="403">
        <f t="shared" si="31"/>
        <v>0</v>
      </c>
      <c r="K113" s="403">
        <f t="shared" si="39"/>
        <v>0</v>
      </c>
      <c r="L113" s="403">
        <f t="shared" si="39"/>
        <v>0</v>
      </c>
      <c r="M113" s="403">
        <f t="shared" si="39"/>
        <v>0</v>
      </c>
      <c r="N113" s="403">
        <f t="shared" si="39"/>
        <v>0</v>
      </c>
      <c r="O113" s="403">
        <f t="shared" si="39"/>
        <v>0</v>
      </c>
      <c r="P113" s="403">
        <f t="shared" si="39"/>
        <v>0</v>
      </c>
      <c r="Q113" s="403">
        <f t="shared" si="39"/>
        <v>0</v>
      </c>
      <c r="R113" s="403">
        <f t="shared" si="39"/>
        <v>0</v>
      </c>
      <c r="S113" s="403">
        <f t="shared" si="39"/>
        <v>0</v>
      </c>
      <c r="T113" s="403">
        <f t="shared" si="39"/>
        <v>0</v>
      </c>
      <c r="U113" s="403">
        <f t="shared" si="39"/>
        <v>0</v>
      </c>
      <c r="V113" s="403">
        <f t="shared" si="39"/>
        <v>0</v>
      </c>
      <c r="W113" s="403">
        <f t="shared" si="39"/>
        <v>0</v>
      </c>
      <c r="X113" s="403">
        <f t="shared" si="39"/>
        <v>0</v>
      </c>
      <c r="Y113" s="403">
        <f t="shared" si="30"/>
        <v>0</v>
      </c>
      <c r="Z113" s="403">
        <f t="shared" si="30"/>
        <v>0</v>
      </c>
      <c r="AA113" s="403">
        <f t="shared" si="30"/>
        <v>0</v>
      </c>
      <c r="AB113" s="403">
        <f t="shared" si="30"/>
        <v>0</v>
      </c>
      <c r="AC113" s="403">
        <f t="shared" si="32"/>
        <v>0</v>
      </c>
      <c r="AD113" s="403">
        <f t="shared" si="36"/>
        <v>0</v>
      </c>
      <c r="AE113" s="403">
        <f t="shared" si="33"/>
        <v>0</v>
      </c>
      <c r="AF113" s="403">
        <f t="shared" si="41"/>
        <v>87.44</v>
      </c>
      <c r="AG113" s="404">
        <f t="shared" si="41"/>
        <v>0</v>
      </c>
      <c r="AH113" s="404">
        <f t="shared" si="40"/>
        <v>0</v>
      </c>
      <c r="AI113" s="404">
        <f t="shared" si="38"/>
        <v>0</v>
      </c>
      <c r="AJ113" s="145">
        <f t="shared" si="26"/>
        <v>0</v>
      </c>
    </row>
    <row r="114" spans="2:36" ht="13.7" customHeight="1">
      <c r="B114" s="957">
        <v>1033</v>
      </c>
      <c r="C114" s="1040">
        <v>45208</v>
      </c>
      <c r="D114" s="1041" t="s">
        <v>577</v>
      </c>
      <c r="E114" s="1042" t="s">
        <v>1449</v>
      </c>
      <c r="F114" s="402">
        <v>737</v>
      </c>
      <c r="G114" s="956">
        <v>9.59</v>
      </c>
      <c r="H114" s="440"/>
      <c r="I114" s="403">
        <f t="shared" si="25"/>
        <v>0</v>
      </c>
      <c r="J114" s="403">
        <f t="shared" si="31"/>
        <v>0</v>
      </c>
      <c r="K114" s="403">
        <f t="shared" si="39"/>
        <v>0</v>
      </c>
      <c r="L114" s="403">
        <f t="shared" si="39"/>
        <v>0</v>
      </c>
      <c r="M114" s="403">
        <f t="shared" si="39"/>
        <v>0</v>
      </c>
      <c r="N114" s="403">
        <f t="shared" si="39"/>
        <v>0</v>
      </c>
      <c r="O114" s="403">
        <f t="shared" si="39"/>
        <v>0</v>
      </c>
      <c r="P114" s="403">
        <f t="shared" si="39"/>
        <v>0</v>
      </c>
      <c r="Q114" s="403">
        <f t="shared" si="39"/>
        <v>0</v>
      </c>
      <c r="R114" s="403">
        <f t="shared" si="39"/>
        <v>0</v>
      </c>
      <c r="S114" s="403">
        <f t="shared" si="39"/>
        <v>0</v>
      </c>
      <c r="T114" s="403">
        <f t="shared" si="39"/>
        <v>0</v>
      </c>
      <c r="U114" s="403">
        <f t="shared" si="39"/>
        <v>0</v>
      </c>
      <c r="V114" s="403">
        <f t="shared" si="39"/>
        <v>0</v>
      </c>
      <c r="W114" s="403">
        <f t="shared" si="39"/>
        <v>0</v>
      </c>
      <c r="X114" s="403">
        <f t="shared" si="39"/>
        <v>0</v>
      </c>
      <c r="Y114" s="403">
        <f t="shared" si="30"/>
        <v>0</v>
      </c>
      <c r="Z114" s="403">
        <f t="shared" si="30"/>
        <v>0</v>
      </c>
      <c r="AA114" s="403">
        <f t="shared" si="30"/>
        <v>0</v>
      </c>
      <c r="AB114" s="403">
        <f t="shared" si="30"/>
        <v>0</v>
      </c>
      <c r="AC114" s="403">
        <f t="shared" si="32"/>
        <v>0</v>
      </c>
      <c r="AD114" s="403">
        <f t="shared" si="36"/>
        <v>0</v>
      </c>
      <c r="AE114" s="403">
        <f t="shared" si="33"/>
        <v>0</v>
      </c>
      <c r="AF114" s="403">
        <f t="shared" si="41"/>
        <v>9.59</v>
      </c>
      <c r="AG114" s="404">
        <f t="shared" si="41"/>
        <v>0</v>
      </c>
      <c r="AH114" s="404">
        <f t="shared" si="40"/>
        <v>0</v>
      </c>
      <c r="AI114" s="404">
        <f t="shared" si="38"/>
        <v>0</v>
      </c>
      <c r="AJ114" s="145">
        <f t="shared" si="26"/>
        <v>0</v>
      </c>
    </row>
    <row r="115" spans="2:36" ht="13.7" customHeight="1">
      <c r="B115" s="957">
        <v>893</v>
      </c>
      <c r="C115" s="1040">
        <v>45180</v>
      </c>
      <c r="D115" s="1041" t="s">
        <v>577</v>
      </c>
      <c r="E115" s="1042" t="s">
        <v>1335</v>
      </c>
      <c r="F115" s="402">
        <v>737</v>
      </c>
      <c r="G115" s="956">
        <v>18.989999999999998</v>
      </c>
      <c r="H115" s="440"/>
      <c r="I115" s="403">
        <f t="shared" si="25"/>
        <v>0</v>
      </c>
      <c r="J115" s="403">
        <f t="shared" si="31"/>
        <v>0</v>
      </c>
      <c r="K115" s="403">
        <f t="shared" si="39"/>
        <v>0</v>
      </c>
      <c r="L115" s="403">
        <f t="shared" si="39"/>
        <v>0</v>
      </c>
      <c r="M115" s="403">
        <f t="shared" si="39"/>
        <v>0</v>
      </c>
      <c r="N115" s="403">
        <f t="shared" si="39"/>
        <v>0</v>
      </c>
      <c r="O115" s="403">
        <f t="shared" si="39"/>
        <v>0</v>
      </c>
      <c r="P115" s="403">
        <f t="shared" si="39"/>
        <v>0</v>
      </c>
      <c r="Q115" s="403">
        <f t="shared" si="39"/>
        <v>0</v>
      </c>
      <c r="R115" s="403">
        <f t="shared" si="39"/>
        <v>0</v>
      </c>
      <c r="S115" s="403">
        <f t="shared" si="39"/>
        <v>0</v>
      </c>
      <c r="T115" s="403">
        <f t="shared" si="39"/>
        <v>0</v>
      </c>
      <c r="U115" s="403">
        <f t="shared" si="39"/>
        <v>0</v>
      </c>
      <c r="V115" s="403">
        <f t="shared" si="39"/>
        <v>0</v>
      </c>
      <c r="W115" s="403">
        <f t="shared" si="39"/>
        <v>0</v>
      </c>
      <c r="X115" s="403">
        <f t="shared" si="39"/>
        <v>0</v>
      </c>
      <c r="Y115" s="403">
        <f t="shared" si="30"/>
        <v>0</v>
      </c>
      <c r="Z115" s="403">
        <f t="shared" si="30"/>
        <v>0</v>
      </c>
      <c r="AA115" s="403">
        <f t="shared" si="30"/>
        <v>0</v>
      </c>
      <c r="AB115" s="403">
        <f t="shared" si="30"/>
        <v>0</v>
      </c>
      <c r="AC115" s="403">
        <f t="shared" si="32"/>
        <v>0</v>
      </c>
      <c r="AD115" s="403">
        <f t="shared" si="36"/>
        <v>0</v>
      </c>
      <c r="AE115" s="403">
        <f t="shared" si="33"/>
        <v>0</v>
      </c>
      <c r="AF115" s="403">
        <f t="shared" si="41"/>
        <v>18.989999999999998</v>
      </c>
      <c r="AG115" s="404">
        <f t="shared" si="41"/>
        <v>0</v>
      </c>
      <c r="AH115" s="404">
        <f t="shared" si="40"/>
        <v>0</v>
      </c>
      <c r="AI115" s="404">
        <f t="shared" si="38"/>
        <v>0</v>
      </c>
      <c r="AJ115" s="145">
        <f t="shared" si="26"/>
        <v>0</v>
      </c>
    </row>
    <row r="116" spans="2:36" ht="13.7" customHeight="1">
      <c r="B116" s="957">
        <v>894</v>
      </c>
      <c r="C116" s="1040">
        <v>45180</v>
      </c>
      <c r="D116" s="1041" t="s">
        <v>577</v>
      </c>
      <c r="E116" s="1042" t="s">
        <v>1335</v>
      </c>
      <c r="F116" s="402">
        <v>737</v>
      </c>
      <c r="G116" s="956">
        <v>10.87</v>
      </c>
      <c r="H116" s="440"/>
      <c r="I116" s="403">
        <f t="shared" si="25"/>
        <v>0</v>
      </c>
      <c r="J116" s="403">
        <f t="shared" si="31"/>
        <v>0</v>
      </c>
      <c r="K116" s="403">
        <f t="shared" ref="K116:X125" si="42">IF(K$7-$F116=0,$G116,0)</f>
        <v>0</v>
      </c>
      <c r="L116" s="403">
        <f t="shared" si="42"/>
        <v>0</v>
      </c>
      <c r="M116" s="403">
        <f t="shared" si="42"/>
        <v>0</v>
      </c>
      <c r="N116" s="403">
        <f t="shared" si="42"/>
        <v>0</v>
      </c>
      <c r="O116" s="403">
        <f t="shared" si="42"/>
        <v>0</v>
      </c>
      <c r="P116" s="403">
        <f t="shared" si="42"/>
        <v>0</v>
      </c>
      <c r="Q116" s="403">
        <f t="shared" si="42"/>
        <v>0</v>
      </c>
      <c r="R116" s="403">
        <f t="shared" si="42"/>
        <v>0</v>
      </c>
      <c r="S116" s="403">
        <f t="shared" si="42"/>
        <v>0</v>
      </c>
      <c r="T116" s="403">
        <f t="shared" si="42"/>
        <v>0</v>
      </c>
      <c r="U116" s="403">
        <f t="shared" si="42"/>
        <v>0</v>
      </c>
      <c r="V116" s="403">
        <f t="shared" si="42"/>
        <v>0</v>
      </c>
      <c r="W116" s="403">
        <f t="shared" si="42"/>
        <v>0</v>
      </c>
      <c r="X116" s="403">
        <f t="shared" si="42"/>
        <v>0</v>
      </c>
      <c r="Y116" s="403">
        <f t="shared" si="30"/>
        <v>0</v>
      </c>
      <c r="Z116" s="403">
        <f t="shared" si="30"/>
        <v>0</v>
      </c>
      <c r="AA116" s="403">
        <f t="shared" si="30"/>
        <v>0</v>
      </c>
      <c r="AB116" s="403">
        <f t="shared" si="30"/>
        <v>0</v>
      </c>
      <c r="AC116" s="403">
        <f t="shared" si="32"/>
        <v>0</v>
      </c>
      <c r="AD116" s="403">
        <f t="shared" si="36"/>
        <v>0</v>
      </c>
      <c r="AE116" s="403">
        <f t="shared" si="33"/>
        <v>0</v>
      </c>
      <c r="AF116" s="403">
        <f t="shared" si="41"/>
        <v>10.87</v>
      </c>
      <c r="AG116" s="404">
        <f t="shared" si="41"/>
        <v>0</v>
      </c>
      <c r="AH116" s="404">
        <f t="shared" si="40"/>
        <v>0</v>
      </c>
      <c r="AI116" s="404">
        <f t="shared" si="40"/>
        <v>0</v>
      </c>
      <c r="AJ116" s="145">
        <f t="shared" si="26"/>
        <v>0</v>
      </c>
    </row>
    <row r="117" spans="2:36" ht="13.7" customHeight="1">
      <c r="B117" s="957">
        <v>636</v>
      </c>
      <c r="C117" s="1040">
        <v>45118</v>
      </c>
      <c r="D117" s="1041" t="s">
        <v>577</v>
      </c>
      <c r="E117" s="1042" t="s">
        <v>1118</v>
      </c>
      <c r="F117" s="402">
        <v>737</v>
      </c>
      <c r="G117" s="956">
        <v>14.99</v>
      </c>
      <c r="H117" s="440"/>
      <c r="I117" s="403">
        <f t="shared" si="25"/>
        <v>0</v>
      </c>
      <c r="J117" s="403">
        <f t="shared" si="31"/>
        <v>0</v>
      </c>
      <c r="K117" s="403">
        <f t="shared" si="42"/>
        <v>0</v>
      </c>
      <c r="L117" s="403">
        <f t="shared" si="42"/>
        <v>0</v>
      </c>
      <c r="M117" s="403">
        <f t="shared" si="42"/>
        <v>0</v>
      </c>
      <c r="N117" s="403">
        <f t="shared" si="42"/>
        <v>0</v>
      </c>
      <c r="O117" s="403">
        <f t="shared" si="42"/>
        <v>0</v>
      </c>
      <c r="P117" s="403">
        <f t="shared" si="42"/>
        <v>0</v>
      </c>
      <c r="Q117" s="403">
        <f t="shared" si="42"/>
        <v>0</v>
      </c>
      <c r="R117" s="403">
        <f t="shared" si="42"/>
        <v>0</v>
      </c>
      <c r="S117" s="403">
        <f t="shared" si="42"/>
        <v>0</v>
      </c>
      <c r="T117" s="403">
        <f t="shared" si="42"/>
        <v>0</v>
      </c>
      <c r="U117" s="403">
        <f t="shared" si="42"/>
        <v>0</v>
      </c>
      <c r="V117" s="403">
        <f t="shared" si="42"/>
        <v>0</v>
      </c>
      <c r="W117" s="403">
        <f t="shared" si="42"/>
        <v>0</v>
      </c>
      <c r="X117" s="403">
        <f t="shared" si="42"/>
        <v>0</v>
      </c>
      <c r="Y117" s="403">
        <f t="shared" si="30"/>
        <v>0</v>
      </c>
      <c r="Z117" s="403">
        <f t="shared" si="30"/>
        <v>0</v>
      </c>
      <c r="AA117" s="403">
        <f t="shared" si="30"/>
        <v>0</v>
      </c>
      <c r="AB117" s="403">
        <f t="shared" si="30"/>
        <v>0</v>
      </c>
      <c r="AC117" s="403">
        <f t="shared" si="32"/>
        <v>0</v>
      </c>
      <c r="AD117" s="403">
        <f t="shared" si="36"/>
        <v>0</v>
      </c>
      <c r="AE117" s="403">
        <f t="shared" si="33"/>
        <v>0</v>
      </c>
      <c r="AF117" s="403">
        <f t="shared" si="41"/>
        <v>14.99</v>
      </c>
      <c r="AG117" s="404">
        <f t="shared" si="41"/>
        <v>0</v>
      </c>
      <c r="AH117" s="404">
        <f t="shared" si="40"/>
        <v>0</v>
      </c>
      <c r="AI117" s="404">
        <f t="shared" si="40"/>
        <v>0</v>
      </c>
      <c r="AJ117" s="145">
        <f t="shared" si="26"/>
        <v>0</v>
      </c>
    </row>
    <row r="118" spans="2:36" ht="13.7" customHeight="1">
      <c r="B118" s="957">
        <v>1238</v>
      </c>
      <c r="C118" s="1040">
        <v>45244</v>
      </c>
      <c r="D118" s="1041" t="s">
        <v>577</v>
      </c>
      <c r="E118" s="1042" t="s">
        <v>1625</v>
      </c>
      <c r="F118" s="402">
        <v>737</v>
      </c>
      <c r="G118" s="956">
        <v>38.299999999999997</v>
      </c>
      <c r="H118" s="440"/>
      <c r="I118" s="403">
        <f t="shared" si="25"/>
        <v>0</v>
      </c>
      <c r="J118" s="403">
        <f t="shared" si="31"/>
        <v>0</v>
      </c>
      <c r="K118" s="403">
        <f t="shared" si="42"/>
        <v>0</v>
      </c>
      <c r="L118" s="403">
        <f t="shared" si="42"/>
        <v>0</v>
      </c>
      <c r="M118" s="403">
        <f t="shared" si="42"/>
        <v>0</v>
      </c>
      <c r="N118" s="403">
        <f t="shared" si="42"/>
        <v>0</v>
      </c>
      <c r="O118" s="403">
        <f t="shared" si="42"/>
        <v>0</v>
      </c>
      <c r="P118" s="403">
        <f t="shared" si="42"/>
        <v>0</v>
      </c>
      <c r="Q118" s="403">
        <f t="shared" si="42"/>
        <v>0</v>
      </c>
      <c r="R118" s="403">
        <f t="shared" si="42"/>
        <v>0</v>
      </c>
      <c r="S118" s="403">
        <f t="shared" si="42"/>
        <v>0</v>
      </c>
      <c r="T118" s="403">
        <f t="shared" si="42"/>
        <v>0</v>
      </c>
      <c r="U118" s="403">
        <f t="shared" si="42"/>
        <v>0</v>
      </c>
      <c r="V118" s="403">
        <f t="shared" si="42"/>
        <v>0</v>
      </c>
      <c r="W118" s="403">
        <f t="shared" si="42"/>
        <v>0</v>
      </c>
      <c r="X118" s="403">
        <f t="shared" si="42"/>
        <v>0</v>
      </c>
      <c r="Y118" s="403">
        <f t="shared" si="30"/>
        <v>0</v>
      </c>
      <c r="Z118" s="403">
        <f t="shared" si="30"/>
        <v>0</v>
      </c>
      <c r="AA118" s="403">
        <f t="shared" si="30"/>
        <v>0</v>
      </c>
      <c r="AB118" s="403">
        <f t="shared" si="30"/>
        <v>0</v>
      </c>
      <c r="AC118" s="403">
        <f t="shared" si="32"/>
        <v>0</v>
      </c>
      <c r="AD118" s="403">
        <f t="shared" si="36"/>
        <v>0</v>
      </c>
      <c r="AE118" s="403">
        <f t="shared" si="33"/>
        <v>0</v>
      </c>
      <c r="AF118" s="403">
        <f t="shared" si="41"/>
        <v>38.299999999999997</v>
      </c>
      <c r="AG118" s="404">
        <f t="shared" si="41"/>
        <v>0</v>
      </c>
      <c r="AH118" s="404">
        <f t="shared" si="40"/>
        <v>0</v>
      </c>
      <c r="AI118" s="404">
        <f t="shared" si="40"/>
        <v>0</v>
      </c>
      <c r="AJ118" s="145">
        <f t="shared" si="26"/>
        <v>0</v>
      </c>
    </row>
    <row r="119" spans="2:36" ht="13.7" customHeight="1">
      <c r="B119" s="957">
        <v>1071</v>
      </c>
      <c r="C119" s="1040">
        <v>45215</v>
      </c>
      <c r="D119" s="1041" t="s">
        <v>577</v>
      </c>
      <c r="E119" s="1042" t="s">
        <v>1485</v>
      </c>
      <c r="F119" s="402">
        <v>737</v>
      </c>
      <c r="G119" s="956">
        <v>28.99</v>
      </c>
      <c r="H119" s="440"/>
      <c r="I119" s="403">
        <f t="shared" si="25"/>
        <v>0</v>
      </c>
      <c r="J119" s="403">
        <f t="shared" si="31"/>
        <v>0</v>
      </c>
      <c r="K119" s="403">
        <f t="shared" si="42"/>
        <v>0</v>
      </c>
      <c r="L119" s="403">
        <f t="shared" si="42"/>
        <v>0</v>
      </c>
      <c r="M119" s="403">
        <f t="shared" si="42"/>
        <v>0</v>
      </c>
      <c r="N119" s="403">
        <f t="shared" si="42"/>
        <v>0</v>
      </c>
      <c r="O119" s="403">
        <f t="shared" si="42"/>
        <v>0</v>
      </c>
      <c r="P119" s="403">
        <f t="shared" si="42"/>
        <v>0</v>
      </c>
      <c r="Q119" s="403">
        <f t="shared" si="42"/>
        <v>0</v>
      </c>
      <c r="R119" s="403">
        <f t="shared" si="42"/>
        <v>0</v>
      </c>
      <c r="S119" s="403">
        <f t="shared" si="42"/>
        <v>0</v>
      </c>
      <c r="T119" s="403">
        <f t="shared" si="42"/>
        <v>0</v>
      </c>
      <c r="U119" s="403">
        <f t="shared" si="42"/>
        <v>0</v>
      </c>
      <c r="V119" s="403">
        <f t="shared" si="42"/>
        <v>0</v>
      </c>
      <c r="W119" s="403">
        <f t="shared" si="42"/>
        <v>0</v>
      </c>
      <c r="X119" s="403">
        <f t="shared" si="42"/>
        <v>0</v>
      </c>
      <c r="Y119" s="403">
        <f t="shared" si="30"/>
        <v>0</v>
      </c>
      <c r="Z119" s="403">
        <f t="shared" si="30"/>
        <v>0</v>
      </c>
      <c r="AA119" s="403">
        <f t="shared" si="30"/>
        <v>0</v>
      </c>
      <c r="AB119" s="403">
        <f t="shared" si="30"/>
        <v>0</v>
      </c>
      <c r="AC119" s="403">
        <f t="shared" si="32"/>
        <v>0</v>
      </c>
      <c r="AD119" s="403">
        <f t="shared" si="36"/>
        <v>0</v>
      </c>
      <c r="AE119" s="403">
        <f t="shared" si="33"/>
        <v>0</v>
      </c>
      <c r="AF119" s="403">
        <f t="shared" si="41"/>
        <v>28.99</v>
      </c>
      <c r="AG119" s="404">
        <f t="shared" si="41"/>
        <v>0</v>
      </c>
      <c r="AH119" s="404">
        <f t="shared" si="40"/>
        <v>0</v>
      </c>
      <c r="AI119" s="404">
        <f t="shared" si="40"/>
        <v>0</v>
      </c>
      <c r="AJ119" s="145">
        <f t="shared" si="26"/>
        <v>0</v>
      </c>
    </row>
    <row r="120" spans="2:36" ht="13.7" customHeight="1">
      <c r="B120" s="957">
        <v>1239</v>
      </c>
      <c r="C120" s="1040">
        <v>45244</v>
      </c>
      <c r="D120" s="1041" t="s">
        <v>577</v>
      </c>
      <c r="E120" s="1042" t="s">
        <v>1626</v>
      </c>
      <c r="F120" s="402">
        <v>737</v>
      </c>
      <c r="G120" s="956">
        <v>19.989999999999998</v>
      </c>
      <c r="H120" s="440"/>
      <c r="I120" s="403">
        <f t="shared" si="25"/>
        <v>0</v>
      </c>
      <c r="J120" s="403">
        <f t="shared" si="31"/>
        <v>0</v>
      </c>
      <c r="K120" s="403">
        <f t="shared" si="42"/>
        <v>0</v>
      </c>
      <c r="L120" s="403">
        <f t="shared" si="42"/>
        <v>0</v>
      </c>
      <c r="M120" s="403">
        <f t="shared" si="42"/>
        <v>0</v>
      </c>
      <c r="N120" s="403">
        <f t="shared" si="42"/>
        <v>0</v>
      </c>
      <c r="O120" s="403">
        <f t="shared" si="42"/>
        <v>0</v>
      </c>
      <c r="P120" s="403">
        <f t="shared" si="42"/>
        <v>0</v>
      </c>
      <c r="Q120" s="403">
        <f t="shared" si="42"/>
        <v>0</v>
      </c>
      <c r="R120" s="403">
        <f t="shared" si="42"/>
        <v>0</v>
      </c>
      <c r="S120" s="403">
        <f t="shared" si="42"/>
        <v>0</v>
      </c>
      <c r="T120" s="403">
        <f t="shared" si="42"/>
        <v>0</v>
      </c>
      <c r="U120" s="403">
        <f t="shared" si="42"/>
        <v>0</v>
      </c>
      <c r="V120" s="403">
        <f t="shared" si="42"/>
        <v>0</v>
      </c>
      <c r="W120" s="403">
        <f t="shared" si="42"/>
        <v>0</v>
      </c>
      <c r="X120" s="403">
        <f t="shared" si="42"/>
        <v>0</v>
      </c>
      <c r="Y120" s="403">
        <f t="shared" si="30"/>
        <v>0</v>
      </c>
      <c r="Z120" s="403">
        <f t="shared" si="30"/>
        <v>0</v>
      </c>
      <c r="AA120" s="403">
        <f t="shared" si="30"/>
        <v>0</v>
      </c>
      <c r="AB120" s="403">
        <f t="shared" si="30"/>
        <v>0</v>
      </c>
      <c r="AC120" s="403">
        <f t="shared" si="32"/>
        <v>0</v>
      </c>
      <c r="AD120" s="403">
        <f t="shared" si="36"/>
        <v>0</v>
      </c>
      <c r="AE120" s="403">
        <f t="shared" si="33"/>
        <v>0</v>
      </c>
      <c r="AF120" s="403">
        <f t="shared" si="41"/>
        <v>19.989999999999998</v>
      </c>
      <c r="AG120" s="404">
        <f t="shared" si="41"/>
        <v>0</v>
      </c>
      <c r="AH120" s="404">
        <f t="shared" ref="AH120:AI135" si="43">IF(AH$7-$F120=0,$G120,0)</f>
        <v>0</v>
      </c>
      <c r="AI120" s="404">
        <f t="shared" si="40"/>
        <v>0</v>
      </c>
      <c r="AJ120" s="145">
        <f t="shared" si="26"/>
        <v>0</v>
      </c>
    </row>
    <row r="121" spans="2:36" ht="13.7" customHeight="1">
      <c r="B121" s="957">
        <v>557</v>
      </c>
      <c r="C121" s="1040">
        <v>45093</v>
      </c>
      <c r="D121" s="1041" t="s">
        <v>577</v>
      </c>
      <c r="E121" s="1042" t="s">
        <v>1051</v>
      </c>
      <c r="F121" s="402">
        <v>737</v>
      </c>
      <c r="G121" s="956">
        <v>27.94</v>
      </c>
      <c r="H121" s="440"/>
      <c r="I121" s="403">
        <f t="shared" si="25"/>
        <v>0</v>
      </c>
      <c r="J121" s="403">
        <f t="shared" si="31"/>
        <v>0</v>
      </c>
      <c r="K121" s="403">
        <f t="shared" si="42"/>
        <v>0</v>
      </c>
      <c r="L121" s="403">
        <f t="shared" si="42"/>
        <v>0</v>
      </c>
      <c r="M121" s="403">
        <f t="shared" si="42"/>
        <v>0</v>
      </c>
      <c r="N121" s="403">
        <f t="shared" si="42"/>
        <v>0</v>
      </c>
      <c r="O121" s="403">
        <f t="shared" si="42"/>
        <v>0</v>
      </c>
      <c r="P121" s="403">
        <f t="shared" si="42"/>
        <v>0</v>
      </c>
      <c r="Q121" s="403">
        <f t="shared" si="42"/>
        <v>0</v>
      </c>
      <c r="R121" s="403">
        <f t="shared" si="42"/>
        <v>0</v>
      </c>
      <c r="S121" s="403">
        <f t="shared" si="42"/>
        <v>0</v>
      </c>
      <c r="T121" s="403">
        <f t="shared" si="42"/>
        <v>0</v>
      </c>
      <c r="U121" s="403">
        <f t="shared" si="42"/>
        <v>0</v>
      </c>
      <c r="V121" s="403">
        <f t="shared" si="42"/>
        <v>0</v>
      </c>
      <c r="W121" s="403">
        <f t="shared" si="42"/>
        <v>0</v>
      </c>
      <c r="X121" s="403">
        <f t="shared" si="42"/>
        <v>0</v>
      </c>
      <c r="Y121" s="403">
        <f t="shared" si="30"/>
        <v>0</v>
      </c>
      <c r="Z121" s="403">
        <f t="shared" si="30"/>
        <v>0</v>
      </c>
      <c r="AA121" s="403">
        <f t="shared" si="30"/>
        <v>0</v>
      </c>
      <c r="AB121" s="403">
        <f t="shared" si="30"/>
        <v>0</v>
      </c>
      <c r="AC121" s="403">
        <f t="shared" si="32"/>
        <v>0</v>
      </c>
      <c r="AD121" s="403">
        <f t="shared" si="36"/>
        <v>0</v>
      </c>
      <c r="AE121" s="403">
        <f t="shared" si="33"/>
        <v>0</v>
      </c>
      <c r="AF121" s="403">
        <f t="shared" si="41"/>
        <v>27.94</v>
      </c>
      <c r="AG121" s="404">
        <f t="shared" si="41"/>
        <v>0</v>
      </c>
      <c r="AH121" s="404">
        <f t="shared" si="43"/>
        <v>0</v>
      </c>
      <c r="AI121" s="404">
        <f t="shared" si="40"/>
        <v>0</v>
      </c>
      <c r="AJ121" s="145">
        <f t="shared" si="26"/>
        <v>0</v>
      </c>
    </row>
    <row r="122" spans="2:36" ht="13.7" customHeight="1">
      <c r="B122" s="957">
        <v>1068</v>
      </c>
      <c r="C122" s="1040">
        <v>45215</v>
      </c>
      <c r="D122" s="1041" t="s">
        <v>577</v>
      </c>
      <c r="E122" s="1042" t="s">
        <v>1486</v>
      </c>
      <c r="F122" s="402">
        <v>737</v>
      </c>
      <c r="G122" s="956">
        <v>11.5</v>
      </c>
      <c r="H122" s="440"/>
      <c r="I122" s="403">
        <f t="shared" si="25"/>
        <v>0</v>
      </c>
      <c r="J122" s="403">
        <f t="shared" si="31"/>
        <v>0</v>
      </c>
      <c r="K122" s="403">
        <f t="shared" si="42"/>
        <v>0</v>
      </c>
      <c r="L122" s="403">
        <f t="shared" si="42"/>
        <v>0</v>
      </c>
      <c r="M122" s="403">
        <f t="shared" si="42"/>
        <v>0</v>
      </c>
      <c r="N122" s="403">
        <f t="shared" si="42"/>
        <v>0</v>
      </c>
      <c r="O122" s="403">
        <f t="shared" si="42"/>
        <v>0</v>
      </c>
      <c r="P122" s="403">
        <f t="shared" si="42"/>
        <v>0</v>
      </c>
      <c r="Q122" s="403">
        <f t="shared" si="42"/>
        <v>0</v>
      </c>
      <c r="R122" s="403">
        <f t="shared" si="42"/>
        <v>0</v>
      </c>
      <c r="S122" s="403">
        <f t="shared" si="42"/>
        <v>0</v>
      </c>
      <c r="T122" s="403">
        <f t="shared" si="42"/>
        <v>0</v>
      </c>
      <c r="U122" s="403">
        <f t="shared" si="42"/>
        <v>0</v>
      </c>
      <c r="V122" s="403">
        <f t="shared" si="42"/>
        <v>0</v>
      </c>
      <c r="W122" s="403">
        <f t="shared" si="42"/>
        <v>0</v>
      </c>
      <c r="X122" s="403">
        <f t="shared" si="42"/>
        <v>0</v>
      </c>
      <c r="Y122" s="403">
        <f t="shared" si="30"/>
        <v>0</v>
      </c>
      <c r="Z122" s="403">
        <f t="shared" si="30"/>
        <v>0</v>
      </c>
      <c r="AA122" s="403">
        <f t="shared" si="30"/>
        <v>0</v>
      </c>
      <c r="AB122" s="403">
        <f t="shared" si="30"/>
        <v>0</v>
      </c>
      <c r="AC122" s="403">
        <f t="shared" si="32"/>
        <v>0</v>
      </c>
      <c r="AD122" s="403">
        <f t="shared" si="36"/>
        <v>0</v>
      </c>
      <c r="AE122" s="403">
        <f t="shared" si="33"/>
        <v>0</v>
      </c>
      <c r="AF122" s="403">
        <f t="shared" si="41"/>
        <v>11.5</v>
      </c>
      <c r="AG122" s="404">
        <f t="shared" si="41"/>
        <v>0</v>
      </c>
      <c r="AH122" s="404">
        <f t="shared" si="43"/>
        <v>0</v>
      </c>
      <c r="AI122" s="404">
        <f t="shared" si="40"/>
        <v>0</v>
      </c>
      <c r="AJ122" s="145">
        <f t="shared" si="26"/>
        <v>0</v>
      </c>
    </row>
    <row r="123" spans="2:36" ht="13.7" customHeight="1">
      <c r="B123" s="957">
        <v>931</v>
      </c>
      <c r="C123" s="1040">
        <v>45184</v>
      </c>
      <c r="D123" s="1041" t="s">
        <v>577</v>
      </c>
      <c r="E123" s="1042" t="s">
        <v>1357</v>
      </c>
      <c r="F123" s="402">
        <v>737</v>
      </c>
      <c r="G123" s="956">
        <v>63.2</v>
      </c>
      <c r="H123" s="440"/>
      <c r="I123" s="403">
        <f t="shared" si="25"/>
        <v>0</v>
      </c>
      <c r="J123" s="403">
        <f t="shared" si="31"/>
        <v>0</v>
      </c>
      <c r="K123" s="403">
        <f t="shared" si="42"/>
        <v>0</v>
      </c>
      <c r="L123" s="403">
        <f t="shared" si="42"/>
        <v>0</v>
      </c>
      <c r="M123" s="403">
        <f t="shared" si="42"/>
        <v>0</v>
      </c>
      <c r="N123" s="403">
        <f t="shared" si="42"/>
        <v>0</v>
      </c>
      <c r="O123" s="403">
        <f t="shared" si="42"/>
        <v>0</v>
      </c>
      <c r="P123" s="403">
        <f t="shared" si="42"/>
        <v>0</v>
      </c>
      <c r="Q123" s="403">
        <f t="shared" si="42"/>
        <v>0</v>
      </c>
      <c r="R123" s="403">
        <f t="shared" si="42"/>
        <v>0</v>
      </c>
      <c r="S123" s="403">
        <f t="shared" si="42"/>
        <v>0</v>
      </c>
      <c r="T123" s="403">
        <f t="shared" si="42"/>
        <v>0</v>
      </c>
      <c r="U123" s="403">
        <f t="shared" si="42"/>
        <v>0</v>
      </c>
      <c r="V123" s="403">
        <f t="shared" si="42"/>
        <v>0</v>
      </c>
      <c r="W123" s="403">
        <f t="shared" si="42"/>
        <v>0</v>
      </c>
      <c r="X123" s="403">
        <f t="shared" si="42"/>
        <v>0</v>
      </c>
      <c r="Y123" s="403">
        <f t="shared" si="30"/>
        <v>0</v>
      </c>
      <c r="Z123" s="403">
        <f t="shared" si="30"/>
        <v>0</v>
      </c>
      <c r="AA123" s="403">
        <f t="shared" si="30"/>
        <v>0</v>
      </c>
      <c r="AB123" s="403">
        <f t="shared" si="30"/>
        <v>0</v>
      </c>
      <c r="AC123" s="403">
        <f t="shared" si="32"/>
        <v>0</v>
      </c>
      <c r="AD123" s="403">
        <f t="shared" si="36"/>
        <v>0</v>
      </c>
      <c r="AE123" s="403">
        <f t="shared" si="33"/>
        <v>0</v>
      </c>
      <c r="AF123" s="403">
        <f t="shared" si="41"/>
        <v>63.2</v>
      </c>
      <c r="AG123" s="404">
        <f t="shared" si="41"/>
        <v>0</v>
      </c>
      <c r="AH123" s="404">
        <f t="shared" si="43"/>
        <v>0</v>
      </c>
      <c r="AI123" s="404">
        <f t="shared" si="40"/>
        <v>0</v>
      </c>
      <c r="AJ123" s="145">
        <f t="shared" si="26"/>
        <v>0</v>
      </c>
    </row>
    <row r="124" spans="2:36" ht="13.7" customHeight="1">
      <c r="B124" s="957">
        <v>932</v>
      </c>
      <c r="C124" s="1040">
        <v>45184</v>
      </c>
      <c r="D124" s="1041" t="s">
        <v>577</v>
      </c>
      <c r="E124" s="1042" t="s">
        <v>1357</v>
      </c>
      <c r="F124" s="402">
        <v>737</v>
      </c>
      <c r="G124" s="956">
        <v>7.99</v>
      </c>
      <c r="H124" s="440"/>
      <c r="I124" s="403">
        <f t="shared" si="25"/>
        <v>0</v>
      </c>
      <c r="J124" s="403">
        <f t="shared" si="31"/>
        <v>0</v>
      </c>
      <c r="K124" s="403">
        <f t="shared" si="42"/>
        <v>0</v>
      </c>
      <c r="L124" s="403">
        <f t="shared" si="42"/>
        <v>0</v>
      </c>
      <c r="M124" s="403">
        <f t="shared" si="42"/>
        <v>0</v>
      </c>
      <c r="N124" s="403">
        <f t="shared" si="42"/>
        <v>0</v>
      </c>
      <c r="O124" s="403">
        <f t="shared" si="42"/>
        <v>0</v>
      </c>
      <c r="P124" s="403">
        <f t="shared" si="42"/>
        <v>0</v>
      </c>
      <c r="Q124" s="403">
        <f t="shared" si="42"/>
        <v>0</v>
      </c>
      <c r="R124" s="403">
        <f t="shared" si="42"/>
        <v>0</v>
      </c>
      <c r="S124" s="403">
        <f t="shared" si="42"/>
        <v>0</v>
      </c>
      <c r="T124" s="403">
        <f t="shared" si="42"/>
        <v>0</v>
      </c>
      <c r="U124" s="403">
        <f t="shared" si="42"/>
        <v>0</v>
      </c>
      <c r="V124" s="403">
        <f t="shared" si="42"/>
        <v>0</v>
      </c>
      <c r="W124" s="403">
        <f t="shared" si="42"/>
        <v>0</v>
      </c>
      <c r="X124" s="403">
        <f t="shared" si="42"/>
        <v>0</v>
      </c>
      <c r="Y124" s="403">
        <f t="shared" si="30"/>
        <v>0</v>
      </c>
      <c r="Z124" s="403">
        <f t="shared" si="30"/>
        <v>0</v>
      </c>
      <c r="AA124" s="403">
        <f t="shared" si="30"/>
        <v>0</v>
      </c>
      <c r="AB124" s="403">
        <f t="shared" si="30"/>
        <v>0</v>
      </c>
      <c r="AC124" s="403">
        <f t="shared" si="32"/>
        <v>0</v>
      </c>
      <c r="AD124" s="403">
        <f t="shared" si="36"/>
        <v>0</v>
      </c>
      <c r="AE124" s="403">
        <f t="shared" si="33"/>
        <v>0</v>
      </c>
      <c r="AF124" s="403">
        <f t="shared" si="41"/>
        <v>7.99</v>
      </c>
      <c r="AG124" s="404">
        <f t="shared" si="41"/>
        <v>0</v>
      </c>
      <c r="AH124" s="404">
        <f t="shared" si="43"/>
        <v>0</v>
      </c>
      <c r="AI124" s="404">
        <f t="shared" si="40"/>
        <v>0</v>
      </c>
      <c r="AJ124" s="145">
        <f t="shared" si="26"/>
        <v>0</v>
      </c>
    </row>
    <row r="125" spans="2:36" ht="13.7" customHeight="1">
      <c r="B125" s="957">
        <v>659</v>
      </c>
      <c r="C125" s="1040">
        <v>45125</v>
      </c>
      <c r="D125" s="1041" t="s">
        <v>577</v>
      </c>
      <c r="E125" s="1042" t="s">
        <v>1142</v>
      </c>
      <c r="F125" s="402">
        <v>737</v>
      </c>
      <c r="G125" s="956">
        <v>15.99</v>
      </c>
      <c r="H125" s="440"/>
      <c r="I125" s="403">
        <f t="shared" si="25"/>
        <v>0</v>
      </c>
      <c r="J125" s="403">
        <f t="shared" si="31"/>
        <v>0</v>
      </c>
      <c r="K125" s="403">
        <f t="shared" si="42"/>
        <v>0</v>
      </c>
      <c r="L125" s="403">
        <f t="shared" si="42"/>
        <v>0</v>
      </c>
      <c r="M125" s="403">
        <f t="shared" si="42"/>
        <v>0</v>
      </c>
      <c r="N125" s="403">
        <f t="shared" si="42"/>
        <v>0</v>
      </c>
      <c r="O125" s="403">
        <f t="shared" si="42"/>
        <v>0</v>
      </c>
      <c r="P125" s="403">
        <f t="shared" si="42"/>
        <v>0</v>
      </c>
      <c r="Q125" s="403">
        <f t="shared" si="42"/>
        <v>0</v>
      </c>
      <c r="R125" s="403">
        <f t="shared" si="42"/>
        <v>0</v>
      </c>
      <c r="S125" s="403">
        <f t="shared" si="42"/>
        <v>0</v>
      </c>
      <c r="T125" s="403">
        <f t="shared" si="42"/>
        <v>0</v>
      </c>
      <c r="U125" s="403">
        <f t="shared" si="42"/>
        <v>0</v>
      </c>
      <c r="V125" s="403">
        <f t="shared" si="42"/>
        <v>0</v>
      </c>
      <c r="W125" s="403">
        <f t="shared" si="42"/>
        <v>0</v>
      </c>
      <c r="X125" s="403">
        <f t="shared" si="42"/>
        <v>0</v>
      </c>
      <c r="Y125" s="403">
        <f t="shared" si="30"/>
        <v>0</v>
      </c>
      <c r="Z125" s="403">
        <f t="shared" si="30"/>
        <v>0</v>
      </c>
      <c r="AA125" s="403">
        <f t="shared" si="30"/>
        <v>0</v>
      </c>
      <c r="AB125" s="403">
        <f t="shared" si="30"/>
        <v>0</v>
      </c>
      <c r="AC125" s="403">
        <f t="shared" si="32"/>
        <v>0</v>
      </c>
      <c r="AD125" s="403">
        <f t="shared" si="36"/>
        <v>0</v>
      </c>
      <c r="AE125" s="403">
        <f t="shared" si="33"/>
        <v>0</v>
      </c>
      <c r="AF125" s="403">
        <f t="shared" si="41"/>
        <v>15.99</v>
      </c>
      <c r="AG125" s="404">
        <f t="shared" si="41"/>
        <v>0</v>
      </c>
      <c r="AH125" s="404">
        <f t="shared" si="43"/>
        <v>0</v>
      </c>
      <c r="AI125" s="404">
        <f t="shared" si="40"/>
        <v>0</v>
      </c>
      <c r="AJ125" s="145">
        <f t="shared" si="26"/>
        <v>0</v>
      </c>
    </row>
    <row r="126" spans="2:36" ht="13.7" customHeight="1">
      <c r="B126" s="957">
        <v>660</v>
      </c>
      <c r="C126" s="1040">
        <v>45125</v>
      </c>
      <c r="D126" s="1041" t="s">
        <v>577</v>
      </c>
      <c r="E126" s="1042" t="s">
        <v>1142</v>
      </c>
      <c r="F126" s="402">
        <v>737</v>
      </c>
      <c r="G126" s="956">
        <v>9.35</v>
      </c>
      <c r="H126" s="440"/>
      <c r="I126" s="403">
        <f t="shared" si="25"/>
        <v>0</v>
      </c>
      <c r="J126" s="403">
        <f t="shared" si="31"/>
        <v>0</v>
      </c>
      <c r="K126" s="403">
        <f t="shared" ref="K126:X135" si="44">IF(K$7-$F126=0,$G126,0)</f>
        <v>0</v>
      </c>
      <c r="L126" s="403">
        <f t="shared" si="44"/>
        <v>0</v>
      </c>
      <c r="M126" s="403">
        <f t="shared" si="44"/>
        <v>0</v>
      </c>
      <c r="N126" s="403">
        <f t="shared" si="44"/>
        <v>0</v>
      </c>
      <c r="O126" s="403">
        <f t="shared" si="44"/>
        <v>0</v>
      </c>
      <c r="P126" s="403">
        <f t="shared" si="44"/>
        <v>0</v>
      </c>
      <c r="Q126" s="403">
        <f t="shared" si="44"/>
        <v>0</v>
      </c>
      <c r="R126" s="403">
        <f t="shared" si="44"/>
        <v>0</v>
      </c>
      <c r="S126" s="403">
        <f t="shared" si="44"/>
        <v>0</v>
      </c>
      <c r="T126" s="403">
        <f t="shared" si="44"/>
        <v>0</v>
      </c>
      <c r="U126" s="403">
        <f t="shared" si="44"/>
        <v>0</v>
      </c>
      <c r="V126" s="403">
        <f t="shared" si="44"/>
        <v>0</v>
      </c>
      <c r="W126" s="403">
        <f t="shared" si="44"/>
        <v>0</v>
      </c>
      <c r="X126" s="403">
        <f t="shared" si="44"/>
        <v>0</v>
      </c>
      <c r="Y126" s="403">
        <f t="shared" si="30"/>
        <v>0</v>
      </c>
      <c r="Z126" s="403">
        <f t="shared" si="30"/>
        <v>0</v>
      </c>
      <c r="AA126" s="403">
        <f t="shared" si="30"/>
        <v>0</v>
      </c>
      <c r="AB126" s="403">
        <f t="shared" si="30"/>
        <v>0</v>
      </c>
      <c r="AC126" s="403">
        <f t="shared" si="32"/>
        <v>0</v>
      </c>
      <c r="AD126" s="403">
        <f t="shared" si="36"/>
        <v>0</v>
      </c>
      <c r="AE126" s="403">
        <f t="shared" si="33"/>
        <v>0</v>
      </c>
      <c r="AF126" s="403">
        <f t="shared" si="41"/>
        <v>9.35</v>
      </c>
      <c r="AG126" s="404">
        <f t="shared" si="41"/>
        <v>0</v>
      </c>
      <c r="AH126" s="404">
        <f t="shared" si="43"/>
        <v>0</v>
      </c>
      <c r="AI126" s="404">
        <f t="shared" si="43"/>
        <v>0</v>
      </c>
      <c r="AJ126" s="145">
        <f t="shared" si="26"/>
        <v>0</v>
      </c>
    </row>
    <row r="127" spans="2:36" ht="13.7" customHeight="1">
      <c r="B127" s="957">
        <v>661</v>
      </c>
      <c r="C127" s="1040">
        <v>45125</v>
      </c>
      <c r="D127" s="1041" t="s">
        <v>577</v>
      </c>
      <c r="E127" s="1042" t="s">
        <v>1142</v>
      </c>
      <c r="F127" s="402">
        <v>737</v>
      </c>
      <c r="G127" s="956">
        <v>6.69</v>
      </c>
      <c r="H127" s="440"/>
      <c r="I127" s="403">
        <f t="shared" si="25"/>
        <v>0</v>
      </c>
      <c r="J127" s="403">
        <f t="shared" si="31"/>
        <v>0</v>
      </c>
      <c r="K127" s="403">
        <f t="shared" si="44"/>
        <v>0</v>
      </c>
      <c r="L127" s="403">
        <f t="shared" si="44"/>
        <v>0</v>
      </c>
      <c r="M127" s="403">
        <f t="shared" si="44"/>
        <v>0</v>
      </c>
      <c r="N127" s="403">
        <f t="shared" si="44"/>
        <v>0</v>
      </c>
      <c r="O127" s="403">
        <f t="shared" si="44"/>
        <v>0</v>
      </c>
      <c r="P127" s="403">
        <f t="shared" si="44"/>
        <v>0</v>
      </c>
      <c r="Q127" s="403">
        <f t="shared" si="44"/>
        <v>0</v>
      </c>
      <c r="R127" s="403">
        <f t="shared" si="44"/>
        <v>0</v>
      </c>
      <c r="S127" s="403">
        <f t="shared" si="44"/>
        <v>0</v>
      </c>
      <c r="T127" s="403">
        <f t="shared" si="44"/>
        <v>0</v>
      </c>
      <c r="U127" s="403">
        <f t="shared" si="44"/>
        <v>0</v>
      </c>
      <c r="V127" s="403">
        <f t="shared" si="44"/>
        <v>0</v>
      </c>
      <c r="W127" s="403">
        <f t="shared" si="44"/>
        <v>0</v>
      </c>
      <c r="X127" s="403">
        <f t="shared" si="44"/>
        <v>0</v>
      </c>
      <c r="Y127" s="403">
        <f t="shared" si="30"/>
        <v>0</v>
      </c>
      <c r="Z127" s="403">
        <f t="shared" si="30"/>
        <v>0</v>
      </c>
      <c r="AA127" s="403">
        <f t="shared" si="30"/>
        <v>0</v>
      </c>
      <c r="AB127" s="403">
        <f t="shared" si="30"/>
        <v>0</v>
      </c>
      <c r="AC127" s="403">
        <f t="shared" si="32"/>
        <v>0</v>
      </c>
      <c r="AD127" s="403">
        <f t="shared" si="36"/>
        <v>0</v>
      </c>
      <c r="AE127" s="403">
        <f t="shared" si="33"/>
        <v>0</v>
      </c>
      <c r="AF127" s="403">
        <f t="shared" si="41"/>
        <v>6.69</v>
      </c>
      <c r="AG127" s="404">
        <f t="shared" si="41"/>
        <v>0</v>
      </c>
      <c r="AH127" s="404">
        <f t="shared" si="43"/>
        <v>0</v>
      </c>
      <c r="AI127" s="404">
        <f t="shared" si="43"/>
        <v>0</v>
      </c>
      <c r="AJ127" s="145">
        <f t="shared" si="26"/>
        <v>0</v>
      </c>
    </row>
    <row r="128" spans="2:36" ht="13.7" customHeight="1">
      <c r="B128" s="957">
        <v>793</v>
      </c>
      <c r="C128" s="1040">
        <v>45159</v>
      </c>
      <c r="D128" s="1041" t="s">
        <v>577</v>
      </c>
      <c r="E128" s="1042" t="s">
        <v>1241</v>
      </c>
      <c r="F128" s="402">
        <v>737</v>
      </c>
      <c r="G128" s="956">
        <v>78.45</v>
      </c>
      <c r="H128" s="440"/>
      <c r="I128" s="403">
        <f t="shared" si="25"/>
        <v>0</v>
      </c>
      <c r="J128" s="403">
        <f t="shared" si="31"/>
        <v>0</v>
      </c>
      <c r="K128" s="403">
        <f t="shared" si="44"/>
        <v>0</v>
      </c>
      <c r="L128" s="403">
        <f t="shared" si="44"/>
        <v>0</v>
      </c>
      <c r="M128" s="403">
        <f t="shared" si="44"/>
        <v>0</v>
      </c>
      <c r="N128" s="403">
        <f t="shared" si="44"/>
        <v>0</v>
      </c>
      <c r="O128" s="403">
        <f t="shared" si="44"/>
        <v>0</v>
      </c>
      <c r="P128" s="403">
        <f t="shared" si="44"/>
        <v>0</v>
      </c>
      <c r="Q128" s="403">
        <f t="shared" si="44"/>
        <v>0</v>
      </c>
      <c r="R128" s="403">
        <f t="shared" si="44"/>
        <v>0</v>
      </c>
      <c r="S128" s="403">
        <f t="shared" si="44"/>
        <v>0</v>
      </c>
      <c r="T128" s="403">
        <f t="shared" si="44"/>
        <v>0</v>
      </c>
      <c r="U128" s="403">
        <f t="shared" si="44"/>
        <v>0</v>
      </c>
      <c r="V128" s="403">
        <f t="shared" si="44"/>
        <v>0</v>
      </c>
      <c r="W128" s="403">
        <f t="shared" si="44"/>
        <v>0</v>
      </c>
      <c r="X128" s="403">
        <f t="shared" si="44"/>
        <v>0</v>
      </c>
      <c r="Y128" s="403">
        <f t="shared" si="30"/>
        <v>0</v>
      </c>
      <c r="Z128" s="403">
        <f t="shared" si="30"/>
        <v>0</v>
      </c>
      <c r="AA128" s="403">
        <f t="shared" si="30"/>
        <v>0</v>
      </c>
      <c r="AB128" s="403">
        <f t="shared" si="30"/>
        <v>0</v>
      </c>
      <c r="AC128" s="403">
        <f t="shared" si="32"/>
        <v>0</v>
      </c>
      <c r="AD128" s="403">
        <f t="shared" si="36"/>
        <v>0</v>
      </c>
      <c r="AE128" s="403">
        <f t="shared" si="33"/>
        <v>0</v>
      </c>
      <c r="AF128" s="403">
        <f t="shared" si="41"/>
        <v>78.45</v>
      </c>
      <c r="AG128" s="404">
        <f t="shared" si="41"/>
        <v>0</v>
      </c>
      <c r="AH128" s="404">
        <f t="shared" si="43"/>
        <v>0</v>
      </c>
      <c r="AI128" s="404">
        <f t="shared" si="43"/>
        <v>0</v>
      </c>
      <c r="AJ128" s="145">
        <f t="shared" si="26"/>
        <v>0</v>
      </c>
    </row>
    <row r="129" spans="2:36" ht="13.7" customHeight="1">
      <c r="B129" s="957">
        <v>563</v>
      </c>
      <c r="C129" s="1040">
        <v>45096</v>
      </c>
      <c r="D129" s="1041" t="s">
        <v>577</v>
      </c>
      <c r="E129" s="1042" t="s">
        <v>1062</v>
      </c>
      <c r="F129" s="402">
        <v>737</v>
      </c>
      <c r="G129" s="956">
        <v>15.18</v>
      </c>
      <c r="H129" s="440"/>
      <c r="I129" s="403">
        <f t="shared" si="25"/>
        <v>0</v>
      </c>
      <c r="J129" s="403">
        <f t="shared" si="31"/>
        <v>0</v>
      </c>
      <c r="K129" s="403">
        <f t="shared" si="44"/>
        <v>0</v>
      </c>
      <c r="L129" s="403">
        <f t="shared" si="44"/>
        <v>0</v>
      </c>
      <c r="M129" s="403">
        <f t="shared" si="44"/>
        <v>0</v>
      </c>
      <c r="N129" s="403">
        <f t="shared" si="44"/>
        <v>0</v>
      </c>
      <c r="O129" s="403">
        <f t="shared" si="44"/>
        <v>0</v>
      </c>
      <c r="P129" s="403">
        <f t="shared" si="44"/>
        <v>0</v>
      </c>
      <c r="Q129" s="403">
        <f t="shared" si="44"/>
        <v>0</v>
      </c>
      <c r="R129" s="403">
        <f t="shared" si="44"/>
        <v>0</v>
      </c>
      <c r="S129" s="403">
        <f t="shared" si="44"/>
        <v>0</v>
      </c>
      <c r="T129" s="403">
        <f t="shared" si="44"/>
        <v>0</v>
      </c>
      <c r="U129" s="403">
        <f t="shared" si="44"/>
        <v>0</v>
      </c>
      <c r="V129" s="403">
        <f t="shared" si="44"/>
        <v>0</v>
      </c>
      <c r="W129" s="403">
        <f t="shared" si="44"/>
        <v>0</v>
      </c>
      <c r="X129" s="403">
        <f t="shared" si="44"/>
        <v>0</v>
      </c>
      <c r="Y129" s="403">
        <f t="shared" si="30"/>
        <v>0</v>
      </c>
      <c r="Z129" s="403">
        <f t="shared" si="30"/>
        <v>0</v>
      </c>
      <c r="AA129" s="403">
        <f t="shared" si="30"/>
        <v>0</v>
      </c>
      <c r="AB129" s="403">
        <f t="shared" si="30"/>
        <v>0</v>
      </c>
      <c r="AC129" s="403">
        <f t="shared" si="32"/>
        <v>0</v>
      </c>
      <c r="AD129" s="403">
        <f t="shared" si="36"/>
        <v>0</v>
      </c>
      <c r="AE129" s="403">
        <f t="shared" si="33"/>
        <v>0</v>
      </c>
      <c r="AF129" s="403">
        <f t="shared" si="41"/>
        <v>15.18</v>
      </c>
      <c r="AG129" s="404">
        <f t="shared" si="41"/>
        <v>0</v>
      </c>
      <c r="AH129" s="404">
        <f t="shared" si="43"/>
        <v>0</v>
      </c>
      <c r="AI129" s="404">
        <f t="shared" si="43"/>
        <v>0</v>
      </c>
      <c r="AJ129" s="145">
        <f t="shared" si="26"/>
        <v>0</v>
      </c>
    </row>
    <row r="130" spans="2:36" ht="13.7" customHeight="1">
      <c r="B130" s="957">
        <v>564</v>
      </c>
      <c r="C130" s="1040">
        <v>45096</v>
      </c>
      <c r="D130" s="1041" t="s">
        <v>577</v>
      </c>
      <c r="E130" s="1042" t="s">
        <v>1062</v>
      </c>
      <c r="F130" s="402">
        <v>737</v>
      </c>
      <c r="G130" s="956">
        <v>9.99</v>
      </c>
      <c r="H130" s="440"/>
      <c r="I130" s="403">
        <f t="shared" si="25"/>
        <v>0</v>
      </c>
      <c r="J130" s="403">
        <f t="shared" si="31"/>
        <v>0</v>
      </c>
      <c r="K130" s="403">
        <f t="shared" si="44"/>
        <v>0</v>
      </c>
      <c r="L130" s="403">
        <f t="shared" si="44"/>
        <v>0</v>
      </c>
      <c r="M130" s="403">
        <f t="shared" si="44"/>
        <v>0</v>
      </c>
      <c r="N130" s="403">
        <f t="shared" si="44"/>
        <v>0</v>
      </c>
      <c r="O130" s="403">
        <f t="shared" si="44"/>
        <v>0</v>
      </c>
      <c r="P130" s="403">
        <f t="shared" si="44"/>
        <v>0</v>
      </c>
      <c r="Q130" s="403">
        <f t="shared" si="44"/>
        <v>0</v>
      </c>
      <c r="R130" s="403">
        <f t="shared" si="44"/>
        <v>0</v>
      </c>
      <c r="S130" s="403">
        <f t="shared" si="44"/>
        <v>0</v>
      </c>
      <c r="T130" s="403">
        <f t="shared" si="44"/>
        <v>0</v>
      </c>
      <c r="U130" s="403">
        <f t="shared" si="44"/>
        <v>0</v>
      </c>
      <c r="V130" s="403">
        <f t="shared" si="44"/>
        <v>0</v>
      </c>
      <c r="W130" s="403">
        <f t="shared" si="44"/>
        <v>0</v>
      </c>
      <c r="X130" s="403">
        <f t="shared" si="44"/>
        <v>0</v>
      </c>
      <c r="Y130" s="403">
        <f t="shared" si="30"/>
        <v>0</v>
      </c>
      <c r="Z130" s="403">
        <f t="shared" si="30"/>
        <v>0</v>
      </c>
      <c r="AA130" s="403">
        <f t="shared" si="30"/>
        <v>0</v>
      </c>
      <c r="AB130" s="403">
        <f t="shared" si="30"/>
        <v>0</v>
      </c>
      <c r="AC130" s="403">
        <f t="shared" si="32"/>
        <v>0</v>
      </c>
      <c r="AD130" s="403">
        <f t="shared" si="36"/>
        <v>0</v>
      </c>
      <c r="AE130" s="403">
        <f t="shared" si="33"/>
        <v>0</v>
      </c>
      <c r="AF130" s="403">
        <f t="shared" si="41"/>
        <v>9.99</v>
      </c>
      <c r="AG130" s="404">
        <f t="shared" si="41"/>
        <v>0</v>
      </c>
      <c r="AH130" s="404">
        <f t="shared" ref="AH130:AI145" si="45">IF(AH$7-$F130=0,$G130,0)</f>
        <v>0</v>
      </c>
      <c r="AI130" s="404">
        <f t="shared" si="43"/>
        <v>0</v>
      </c>
      <c r="AJ130" s="145">
        <f t="shared" si="26"/>
        <v>0</v>
      </c>
    </row>
    <row r="131" spans="2:36" ht="13.7" customHeight="1">
      <c r="B131" s="957">
        <v>1267</v>
      </c>
      <c r="C131" s="1040">
        <v>45250</v>
      </c>
      <c r="D131" s="1041" t="s">
        <v>577</v>
      </c>
      <c r="E131" s="1042" t="s">
        <v>1646</v>
      </c>
      <c r="F131" s="402">
        <v>737</v>
      </c>
      <c r="G131" s="956">
        <v>145.99</v>
      </c>
      <c r="H131" s="440"/>
      <c r="I131" s="403">
        <f t="shared" si="25"/>
        <v>0</v>
      </c>
      <c r="J131" s="403">
        <f t="shared" si="31"/>
        <v>0</v>
      </c>
      <c r="K131" s="403">
        <f t="shared" si="44"/>
        <v>0</v>
      </c>
      <c r="L131" s="403">
        <f t="shared" si="44"/>
        <v>0</v>
      </c>
      <c r="M131" s="403">
        <f t="shared" si="44"/>
        <v>0</v>
      </c>
      <c r="N131" s="403">
        <f t="shared" si="44"/>
        <v>0</v>
      </c>
      <c r="O131" s="403">
        <f t="shared" si="44"/>
        <v>0</v>
      </c>
      <c r="P131" s="403">
        <f t="shared" si="44"/>
        <v>0</v>
      </c>
      <c r="Q131" s="403">
        <f t="shared" si="44"/>
        <v>0</v>
      </c>
      <c r="R131" s="403">
        <f t="shared" si="44"/>
        <v>0</v>
      </c>
      <c r="S131" s="403">
        <f t="shared" si="44"/>
        <v>0</v>
      </c>
      <c r="T131" s="403">
        <f t="shared" si="44"/>
        <v>0</v>
      </c>
      <c r="U131" s="403">
        <f t="shared" si="44"/>
        <v>0</v>
      </c>
      <c r="V131" s="403">
        <f t="shared" si="44"/>
        <v>0</v>
      </c>
      <c r="W131" s="403">
        <f t="shared" si="44"/>
        <v>0</v>
      </c>
      <c r="X131" s="403">
        <f t="shared" si="44"/>
        <v>0</v>
      </c>
      <c r="Y131" s="403">
        <f t="shared" si="30"/>
        <v>0</v>
      </c>
      <c r="Z131" s="403">
        <f t="shared" si="30"/>
        <v>0</v>
      </c>
      <c r="AA131" s="403">
        <f t="shared" si="30"/>
        <v>0</v>
      </c>
      <c r="AB131" s="403">
        <f t="shared" si="30"/>
        <v>0</v>
      </c>
      <c r="AC131" s="403">
        <f t="shared" si="32"/>
        <v>0</v>
      </c>
      <c r="AD131" s="403">
        <f t="shared" si="36"/>
        <v>0</v>
      </c>
      <c r="AE131" s="403">
        <f t="shared" si="33"/>
        <v>0</v>
      </c>
      <c r="AF131" s="403">
        <f t="shared" ref="AF131:AG150" si="46">IF(AF$7-$F131=0,$G131,0)</f>
        <v>145.99</v>
      </c>
      <c r="AG131" s="404">
        <f t="shared" si="46"/>
        <v>0</v>
      </c>
      <c r="AH131" s="404">
        <f t="shared" si="45"/>
        <v>0</v>
      </c>
      <c r="AI131" s="404">
        <f t="shared" si="43"/>
        <v>0</v>
      </c>
      <c r="AJ131" s="145">
        <f t="shared" si="26"/>
        <v>0</v>
      </c>
    </row>
    <row r="132" spans="2:36" ht="13.7" customHeight="1">
      <c r="B132" s="957">
        <v>576</v>
      </c>
      <c r="C132" s="1040">
        <v>45097</v>
      </c>
      <c r="D132" s="1041" t="s">
        <v>577</v>
      </c>
      <c r="E132" s="1042" t="s">
        <v>1073</v>
      </c>
      <c r="F132" s="402">
        <v>737</v>
      </c>
      <c r="G132" s="956">
        <v>8.1</v>
      </c>
      <c r="H132" s="440"/>
      <c r="I132" s="403">
        <f t="shared" si="25"/>
        <v>0</v>
      </c>
      <c r="J132" s="403">
        <f t="shared" si="31"/>
        <v>0</v>
      </c>
      <c r="K132" s="403">
        <f t="shared" si="44"/>
        <v>0</v>
      </c>
      <c r="L132" s="403">
        <f t="shared" si="44"/>
        <v>0</v>
      </c>
      <c r="M132" s="403">
        <f t="shared" si="44"/>
        <v>0</v>
      </c>
      <c r="N132" s="403">
        <f t="shared" si="44"/>
        <v>0</v>
      </c>
      <c r="O132" s="403">
        <f t="shared" si="44"/>
        <v>0</v>
      </c>
      <c r="P132" s="403">
        <f t="shared" si="44"/>
        <v>0</v>
      </c>
      <c r="Q132" s="403">
        <f t="shared" si="44"/>
        <v>0</v>
      </c>
      <c r="R132" s="403">
        <f t="shared" si="44"/>
        <v>0</v>
      </c>
      <c r="S132" s="403">
        <f t="shared" si="44"/>
        <v>0</v>
      </c>
      <c r="T132" s="403">
        <f t="shared" si="44"/>
        <v>0</v>
      </c>
      <c r="U132" s="403">
        <f t="shared" si="44"/>
        <v>0</v>
      </c>
      <c r="V132" s="403">
        <f t="shared" si="44"/>
        <v>0</v>
      </c>
      <c r="W132" s="403">
        <f t="shared" si="44"/>
        <v>0</v>
      </c>
      <c r="X132" s="403">
        <f t="shared" si="44"/>
        <v>0</v>
      </c>
      <c r="Y132" s="403">
        <f t="shared" si="30"/>
        <v>0</v>
      </c>
      <c r="Z132" s="403">
        <f t="shared" si="30"/>
        <v>0</v>
      </c>
      <c r="AA132" s="403">
        <f t="shared" si="30"/>
        <v>0</v>
      </c>
      <c r="AB132" s="403">
        <f t="shared" si="30"/>
        <v>0</v>
      </c>
      <c r="AC132" s="403">
        <f t="shared" si="32"/>
        <v>0</v>
      </c>
      <c r="AD132" s="403">
        <f t="shared" si="36"/>
        <v>0</v>
      </c>
      <c r="AE132" s="403">
        <f t="shared" si="33"/>
        <v>0</v>
      </c>
      <c r="AF132" s="403">
        <f t="shared" si="46"/>
        <v>8.1</v>
      </c>
      <c r="AG132" s="404">
        <f t="shared" si="46"/>
        <v>0</v>
      </c>
      <c r="AH132" s="404">
        <f t="shared" si="45"/>
        <v>0</v>
      </c>
      <c r="AI132" s="404">
        <f t="shared" si="43"/>
        <v>0</v>
      </c>
      <c r="AJ132" s="145">
        <f t="shared" si="26"/>
        <v>0</v>
      </c>
    </row>
    <row r="133" spans="2:36" ht="13.7" customHeight="1">
      <c r="B133" s="957">
        <v>1263</v>
      </c>
      <c r="C133" s="1040">
        <v>45250</v>
      </c>
      <c r="D133" s="1041" t="s">
        <v>577</v>
      </c>
      <c r="E133" s="1042" t="s">
        <v>1647</v>
      </c>
      <c r="F133" s="402">
        <v>737</v>
      </c>
      <c r="G133" s="956">
        <v>15.99</v>
      </c>
      <c r="H133" s="440"/>
      <c r="I133" s="403">
        <f t="shared" si="25"/>
        <v>0</v>
      </c>
      <c r="J133" s="403">
        <f t="shared" si="31"/>
        <v>0</v>
      </c>
      <c r="K133" s="403">
        <f t="shared" si="44"/>
        <v>0</v>
      </c>
      <c r="L133" s="403">
        <f t="shared" si="44"/>
        <v>0</v>
      </c>
      <c r="M133" s="403">
        <f t="shared" si="44"/>
        <v>0</v>
      </c>
      <c r="N133" s="403">
        <f t="shared" si="44"/>
        <v>0</v>
      </c>
      <c r="O133" s="403">
        <f t="shared" si="44"/>
        <v>0</v>
      </c>
      <c r="P133" s="403">
        <f t="shared" si="44"/>
        <v>0</v>
      </c>
      <c r="Q133" s="403">
        <f t="shared" si="44"/>
        <v>0</v>
      </c>
      <c r="R133" s="403">
        <f t="shared" si="44"/>
        <v>0</v>
      </c>
      <c r="S133" s="403">
        <f t="shared" si="44"/>
        <v>0</v>
      </c>
      <c r="T133" s="403">
        <f t="shared" si="44"/>
        <v>0</v>
      </c>
      <c r="U133" s="403">
        <f t="shared" si="44"/>
        <v>0</v>
      </c>
      <c r="V133" s="403">
        <f t="shared" si="44"/>
        <v>0</v>
      </c>
      <c r="W133" s="403">
        <f t="shared" si="44"/>
        <v>0</v>
      </c>
      <c r="X133" s="403">
        <f t="shared" si="44"/>
        <v>0</v>
      </c>
      <c r="Y133" s="403">
        <f t="shared" si="30"/>
        <v>0</v>
      </c>
      <c r="Z133" s="403">
        <f t="shared" si="30"/>
        <v>0</v>
      </c>
      <c r="AA133" s="403">
        <f t="shared" si="30"/>
        <v>0</v>
      </c>
      <c r="AB133" s="403">
        <f t="shared" si="30"/>
        <v>0</v>
      </c>
      <c r="AC133" s="403">
        <f t="shared" si="32"/>
        <v>0</v>
      </c>
      <c r="AD133" s="403">
        <f t="shared" si="36"/>
        <v>0</v>
      </c>
      <c r="AE133" s="403">
        <f t="shared" si="33"/>
        <v>0</v>
      </c>
      <c r="AF133" s="403">
        <f t="shared" si="46"/>
        <v>15.99</v>
      </c>
      <c r="AG133" s="404">
        <f t="shared" si="46"/>
        <v>0</v>
      </c>
      <c r="AH133" s="404">
        <f t="shared" si="45"/>
        <v>0</v>
      </c>
      <c r="AI133" s="404">
        <f t="shared" si="43"/>
        <v>0</v>
      </c>
      <c r="AJ133" s="145">
        <f t="shared" si="26"/>
        <v>0</v>
      </c>
    </row>
    <row r="134" spans="2:36" ht="13.7" customHeight="1">
      <c r="B134" s="957">
        <v>1097</v>
      </c>
      <c r="C134" s="1040">
        <v>45218</v>
      </c>
      <c r="D134" s="1041" t="s">
        <v>577</v>
      </c>
      <c r="E134" s="1042" t="s">
        <v>1502</v>
      </c>
      <c r="F134" s="402">
        <v>737</v>
      </c>
      <c r="G134" s="956">
        <v>19.809999999999999</v>
      </c>
      <c r="H134" s="440"/>
      <c r="I134" s="403">
        <f t="shared" si="25"/>
        <v>0</v>
      </c>
      <c r="J134" s="403">
        <f t="shared" si="31"/>
        <v>0</v>
      </c>
      <c r="K134" s="403">
        <f t="shared" si="44"/>
        <v>0</v>
      </c>
      <c r="L134" s="403">
        <f t="shared" si="44"/>
        <v>0</v>
      </c>
      <c r="M134" s="403">
        <f t="shared" si="44"/>
        <v>0</v>
      </c>
      <c r="N134" s="403">
        <f t="shared" si="44"/>
        <v>0</v>
      </c>
      <c r="O134" s="403">
        <f t="shared" si="44"/>
        <v>0</v>
      </c>
      <c r="P134" s="403">
        <f t="shared" si="44"/>
        <v>0</v>
      </c>
      <c r="Q134" s="403">
        <f t="shared" si="44"/>
        <v>0</v>
      </c>
      <c r="R134" s="403">
        <f t="shared" si="44"/>
        <v>0</v>
      </c>
      <c r="S134" s="403">
        <f t="shared" si="44"/>
        <v>0</v>
      </c>
      <c r="T134" s="403">
        <f t="shared" si="44"/>
        <v>0</v>
      </c>
      <c r="U134" s="403">
        <f t="shared" si="44"/>
        <v>0</v>
      </c>
      <c r="V134" s="403">
        <f t="shared" si="44"/>
        <v>0</v>
      </c>
      <c r="W134" s="403">
        <f t="shared" si="44"/>
        <v>0</v>
      </c>
      <c r="X134" s="403">
        <f t="shared" si="44"/>
        <v>0</v>
      </c>
      <c r="Y134" s="403">
        <f t="shared" si="30"/>
        <v>0</v>
      </c>
      <c r="Z134" s="403">
        <f t="shared" si="30"/>
        <v>0</v>
      </c>
      <c r="AA134" s="403">
        <f t="shared" si="30"/>
        <v>0</v>
      </c>
      <c r="AB134" s="403">
        <f t="shared" si="30"/>
        <v>0</v>
      </c>
      <c r="AC134" s="403">
        <f t="shared" si="32"/>
        <v>0</v>
      </c>
      <c r="AD134" s="403">
        <f t="shared" si="36"/>
        <v>0</v>
      </c>
      <c r="AE134" s="403">
        <f t="shared" si="33"/>
        <v>0</v>
      </c>
      <c r="AF134" s="403">
        <f t="shared" si="46"/>
        <v>19.809999999999999</v>
      </c>
      <c r="AG134" s="404">
        <f t="shared" si="46"/>
        <v>0</v>
      </c>
      <c r="AH134" s="404">
        <f t="shared" si="45"/>
        <v>0</v>
      </c>
      <c r="AI134" s="404">
        <f t="shared" si="43"/>
        <v>0</v>
      </c>
      <c r="AJ134" s="145">
        <f t="shared" si="26"/>
        <v>0</v>
      </c>
    </row>
    <row r="135" spans="2:36" ht="13.7" customHeight="1">
      <c r="B135" s="957">
        <v>678</v>
      </c>
      <c r="C135" s="1040">
        <v>45128</v>
      </c>
      <c r="D135" s="1041" t="s">
        <v>577</v>
      </c>
      <c r="E135" s="1042" t="s">
        <v>1158</v>
      </c>
      <c r="F135" s="402">
        <v>737</v>
      </c>
      <c r="G135" s="956">
        <v>46.78</v>
      </c>
      <c r="H135" s="440"/>
      <c r="I135" s="403">
        <f t="shared" si="25"/>
        <v>0</v>
      </c>
      <c r="J135" s="403">
        <f t="shared" si="31"/>
        <v>0</v>
      </c>
      <c r="K135" s="403">
        <f t="shared" si="44"/>
        <v>0</v>
      </c>
      <c r="L135" s="403">
        <f t="shared" si="44"/>
        <v>0</v>
      </c>
      <c r="M135" s="403">
        <f t="shared" si="44"/>
        <v>0</v>
      </c>
      <c r="N135" s="403">
        <f t="shared" si="44"/>
        <v>0</v>
      </c>
      <c r="O135" s="403">
        <f t="shared" si="44"/>
        <v>0</v>
      </c>
      <c r="P135" s="403">
        <f t="shared" si="44"/>
        <v>0</v>
      </c>
      <c r="Q135" s="403">
        <f t="shared" si="44"/>
        <v>0</v>
      </c>
      <c r="R135" s="403">
        <f t="shared" si="44"/>
        <v>0</v>
      </c>
      <c r="S135" s="403">
        <f t="shared" si="44"/>
        <v>0</v>
      </c>
      <c r="T135" s="403">
        <f t="shared" si="44"/>
        <v>0</v>
      </c>
      <c r="U135" s="403">
        <f t="shared" si="44"/>
        <v>0</v>
      </c>
      <c r="V135" s="403">
        <f t="shared" si="44"/>
        <v>0</v>
      </c>
      <c r="W135" s="403">
        <f t="shared" si="44"/>
        <v>0</v>
      </c>
      <c r="X135" s="403">
        <f t="shared" si="44"/>
        <v>0</v>
      </c>
      <c r="Y135" s="403">
        <f t="shared" si="30"/>
        <v>0</v>
      </c>
      <c r="Z135" s="403">
        <f t="shared" si="30"/>
        <v>0</v>
      </c>
      <c r="AA135" s="403">
        <f t="shared" si="30"/>
        <v>0</v>
      </c>
      <c r="AB135" s="403">
        <f t="shared" si="30"/>
        <v>0</v>
      </c>
      <c r="AC135" s="403">
        <f t="shared" si="32"/>
        <v>0</v>
      </c>
      <c r="AD135" s="403">
        <f t="shared" si="36"/>
        <v>0</v>
      </c>
      <c r="AE135" s="403">
        <f t="shared" si="33"/>
        <v>0</v>
      </c>
      <c r="AF135" s="403">
        <f t="shared" si="46"/>
        <v>46.78</v>
      </c>
      <c r="AG135" s="404">
        <f t="shared" si="46"/>
        <v>0</v>
      </c>
      <c r="AH135" s="404">
        <f t="shared" si="45"/>
        <v>0</v>
      </c>
      <c r="AI135" s="404">
        <f t="shared" si="43"/>
        <v>0</v>
      </c>
      <c r="AJ135" s="145">
        <f t="shared" si="26"/>
        <v>0</v>
      </c>
    </row>
    <row r="136" spans="2:36" ht="13.7" customHeight="1">
      <c r="B136" s="957">
        <v>806</v>
      </c>
      <c r="C136" s="1040">
        <v>45160</v>
      </c>
      <c r="D136" s="1041" t="s">
        <v>577</v>
      </c>
      <c r="E136" s="1042" t="s">
        <v>1252</v>
      </c>
      <c r="F136" s="402">
        <v>737</v>
      </c>
      <c r="G136" s="956">
        <v>3.99</v>
      </c>
      <c r="H136" s="440"/>
      <c r="I136" s="403">
        <f t="shared" si="25"/>
        <v>0</v>
      </c>
      <c r="J136" s="403">
        <f t="shared" si="31"/>
        <v>0</v>
      </c>
      <c r="K136" s="403">
        <f t="shared" ref="K136:X145" si="47">IF(K$7-$F136=0,$G136,0)</f>
        <v>0</v>
      </c>
      <c r="L136" s="403">
        <f t="shared" si="47"/>
        <v>0</v>
      </c>
      <c r="M136" s="403">
        <f t="shared" si="47"/>
        <v>0</v>
      </c>
      <c r="N136" s="403">
        <f t="shared" si="47"/>
        <v>0</v>
      </c>
      <c r="O136" s="403">
        <f t="shared" si="47"/>
        <v>0</v>
      </c>
      <c r="P136" s="403">
        <f t="shared" si="47"/>
        <v>0</v>
      </c>
      <c r="Q136" s="403">
        <f t="shared" si="47"/>
        <v>0</v>
      </c>
      <c r="R136" s="403">
        <f t="shared" si="47"/>
        <v>0</v>
      </c>
      <c r="S136" s="403">
        <f t="shared" si="47"/>
        <v>0</v>
      </c>
      <c r="T136" s="403">
        <f t="shared" si="47"/>
        <v>0</v>
      </c>
      <c r="U136" s="403">
        <f t="shared" si="47"/>
        <v>0</v>
      </c>
      <c r="V136" s="403">
        <f t="shared" si="47"/>
        <v>0</v>
      </c>
      <c r="W136" s="403">
        <f t="shared" si="47"/>
        <v>0</v>
      </c>
      <c r="X136" s="403">
        <f t="shared" si="47"/>
        <v>0</v>
      </c>
      <c r="Y136" s="403">
        <f t="shared" si="30"/>
        <v>0</v>
      </c>
      <c r="Z136" s="403">
        <f t="shared" si="30"/>
        <v>0</v>
      </c>
      <c r="AA136" s="403">
        <f t="shared" si="30"/>
        <v>0</v>
      </c>
      <c r="AB136" s="403">
        <f t="shared" si="30"/>
        <v>0</v>
      </c>
      <c r="AC136" s="403">
        <f t="shared" si="32"/>
        <v>0</v>
      </c>
      <c r="AD136" s="403">
        <f t="shared" si="36"/>
        <v>0</v>
      </c>
      <c r="AE136" s="403">
        <f t="shared" si="33"/>
        <v>0</v>
      </c>
      <c r="AF136" s="403">
        <f t="shared" si="46"/>
        <v>3.99</v>
      </c>
      <c r="AG136" s="404">
        <f t="shared" si="46"/>
        <v>0</v>
      </c>
      <c r="AH136" s="404">
        <f t="shared" si="45"/>
        <v>0</v>
      </c>
      <c r="AI136" s="404">
        <f t="shared" si="45"/>
        <v>0</v>
      </c>
      <c r="AJ136" s="145">
        <f t="shared" si="26"/>
        <v>0</v>
      </c>
    </row>
    <row r="137" spans="2:36" ht="13.7" customHeight="1">
      <c r="B137" s="957">
        <v>1283</v>
      </c>
      <c r="C137" s="1040">
        <v>45252</v>
      </c>
      <c r="D137" s="1041" t="s">
        <v>577</v>
      </c>
      <c r="E137" s="1042" t="s">
        <v>1661</v>
      </c>
      <c r="F137" s="402">
        <v>737</v>
      </c>
      <c r="G137" s="956">
        <v>8.35</v>
      </c>
      <c r="H137" s="440"/>
      <c r="I137" s="403">
        <f t="shared" si="25"/>
        <v>0</v>
      </c>
      <c r="J137" s="403">
        <f t="shared" si="31"/>
        <v>0</v>
      </c>
      <c r="K137" s="403">
        <f t="shared" si="47"/>
        <v>0</v>
      </c>
      <c r="L137" s="403">
        <f t="shared" si="47"/>
        <v>0</v>
      </c>
      <c r="M137" s="403">
        <f t="shared" si="47"/>
        <v>0</v>
      </c>
      <c r="N137" s="403">
        <f t="shared" si="47"/>
        <v>0</v>
      </c>
      <c r="O137" s="403">
        <f t="shared" si="47"/>
        <v>0</v>
      </c>
      <c r="P137" s="403">
        <f t="shared" si="47"/>
        <v>0</v>
      </c>
      <c r="Q137" s="403">
        <f t="shared" si="47"/>
        <v>0</v>
      </c>
      <c r="R137" s="403">
        <f t="shared" si="47"/>
        <v>0</v>
      </c>
      <c r="S137" s="403">
        <f t="shared" si="47"/>
        <v>0</v>
      </c>
      <c r="T137" s="403">
        <f t="shared" si="47"/>
        <v>0</v>
      </c>
      <c r="U137" s="403">
        <f t="shared" si="47"/>
        <v>0</v>
      </c>
      <c r="V137" s="403">
        <f t="shared" si="47"/>
        <v>0</v>
      </c>
      <c r="W137" s="403">
        <f t="shared" si="47"/>
        <v>0</v>
      </c>
      <c r="X137" s="403">
        <f t="shared" si="47"/>
        <v>0</v>
      </c>
      <c r="Y137" s="403">
        <f t="shared" si="30"/>
        <v>0</v>
      </c>
      <c r="Z137" s="403">
        <f t="shared" si="30"/>
        <v>0</v>
      </c>
      <c r="AA137" s="403">
        <f t="shared" si="30"/>
        <v>0</v>
      </c>
      <c r="AB137" s="403">
        <f t="shared" si="30"/>
        <v>0</v>
      </c>
      <c r="AC137" s="403">
        <f t="shared" si="32"/>
        <v>0</v>
      </c>
      <c r="AD137" s="403">
        <f t="shared" si="36"/>
        <v>0</v>
      </c>
      <c r="AE137" s="403">
        <f t="shared" si="33"/>
        <v>0</v>
      </c>
      <c r="AF137" s="403">
        <f t="shared" si="46"/>
        <v>8.35</v>
      </c>
      <c r="AG137" s="404">
        <f t="shared" si="46"/>
        <v>0</v>
      </c>
      <c r="AH137" s="404">
        <f t="shared" si="45"/>
        <v>0</v>
      </c>
      <c r="AI137" s="404">
        <f t="shared" si="45"/>
        <v>0</v>
      </c>
      <c r="AJ137" s="145">
        <f t="shared" si="26"/>
        <v>0</v>
      </c>
    </row>
    <row r="138" spans="2:36" ht="13.7" customHeight="1">
      <c r="B138" s="957">
        <v>963</v>
      </c>
      <c r="C138" s="1040">
        <v>45191</v>
      </c>
      <c r="D138" s="1041" t="s">
        <v>577</v>
      </c>
      <c r="E138" s="1042" t="s">
        <v>1388</v>
      </c>
      <c r="F138" s="402">
        <v>54</v>
      </c>
      <c r="G138" s="956">
        <v>19.989999999999998</v>
      </c>
      <c r="H138" s="440"/>
      <c r="I138" s="403">
        <f t="shared" si="25"/>
        <v>0</v>
      </c>
      <c r="J138" s="403">
        <f t="shared" si="31"/>
        <v>0</v>
      </c>
      <c r="K138" s="403">
        <f t="shared" si="47"/>
        <v>19.989999999999998</v>
      </c>
      <c r="L138" s="403">
        <f t="shared" si="47"/>
        <v>0</v>
      </c>
      <c r="M138" s="403">
        <f t="shared" si="47"/>
        <v>0</v>
      </c>
      <c r="N138" s="403">
        <f t="shared" si="47"/>
        <v>0</v>
      </c>
      <c r="O138" s="403">
        <f t="shared" si="47"/>
        <v>0</v>
      </c>
      <c r="P138" s="403">
        <f t="shared" si="47"/>
        <v>0</v>
      </c>
      <c r="Q138" s="403">
        <f t="shared" si="47"/>
        <v>0</v>
      </c>
      <c r="R138" s="403">
        <f t="shared" si="47"/>
        <v>0</v>
      </c>
      <c r="S138" s="403">
        <f t="shared" si="47"/>
        <v>0</v>
      </c>
      <c r="T138" s="403">
        <f t="shared" si="47"/>
        <v>0</v>
      </c>
      <c r="U138" s="403">
        <f t="shared" si="47"/>
        <v>0</v>
      </c>
      <c r="V138" s="403">
        <f t="shared" si="47"/>
        <v>0</v>
      </c>
      <c r="W138" s="403">
        <f t="shared" si="47"/>
        <v>0</v>
      </c>
      <c r="X138" s="403">
        <f t="shared" si="47"/>
        <v>0</v>
      </c>
      <c r="Y138" s="403">
        <f t="shared" si="30"/>
        <v>0</v>
      </c>
      <c r="Z138" s="403">
        <f t="shared" si="30"/>
        <v>0</v>
      </c>
      <c r="AA138" s="403">
        <f t="shared" si="30"/>
        <v>0</v>
      </c>
      <c r="AB138" s="403">
        <f t="shared" si="30"/>
        <v>0</v>
      </c>
      <c r="AC138" s="403">
        <f t="shared" si="32"/>
        <v>0</v>
      </c>
      <c r="AD138" s="403">
        <f t="shared" si="36"/>
        <v>0</v>
      </c>
      <c r="AE138" s="403">
        <f t="shared" si="33"/>
        <v>0</v>
      </c>
      <c r="AF138" s="403">
        <f t="shared" si="46"/>
        <v>0</v>
      </c>
      <c r="AG138" s="404">
        <f t="shared" si="46"/>
        <v>0</v>
      </c>
      <c r="AH138" s="404">
        <f t="shared" si="45"/>
        <v>0</v>
      </c>
      <c r="AI138" s="404">
        <f t="shared" si="45"/>
        <v>0</v>
      </c>
      <c r="AJ138" s="145">
        <f t="shared" si="26"/>
        <v>0</v>
      </c>
    </row>
    <row r="139" spans="2:36" ht="13.7" customHeight="1">
      <c r="B139" s="957">
        <v>474</v>
      </c>
      <c r="C139" s="1040">
        <v>45069</v>
      </c>
      <c r="D139" s="1041" t="s">
        <v>577</v>
      </c>
      <c r="E139" s="1042" t="s">
        <v>992</v>
      </c>
      <c r="F139" s="402">
        <v>54</v>
      </c>
      <c r="G139" s="956">
        <v>4.99</v>
      </c>
      <c r="H139" s="440"/>
      <c r="I139" s="403">
        <f t="shared" ref="I139:I202" si="48">IF(I$7-$F139=0,$G139,0)</f>
        <v>0</v>
      </c>
      <c r="J139" s="403">
        <f t="shared" si="31"/>
        <v>0</v>
      </c>
      <c r="K139" s="403">
        <f t="shared" si="47"/>
        <v>4.99</v>
      </c>
      <c r="L139" s="403">
        <f t="shared" si="47"/>
        <v>0</v>
      </c>
      <c r="M139" s="403">
        <f t="shared" si="47"/>
        <v>0</v>
      </c>
      <c r="N139" s="403">
        <f t="shared" si="47"/>
        <v>0</v>
      </c>
      <c r="O139" s="403">
        <f t="shared" si="47"/>
        <v>0</v>
      </c>
      <c r="P139" s="403">
        <f t="shared" si="47"/>
        <v>0</v>
      </c>
      <c r="Q139" s="403">
        <f t="shared" si="47"/>
        <v>0</v>
      </c>
      <c r="R139" s="403">
        <f t="shared" si="47"/>
        <v>0</v>
      </c>
      <c r="S139" s="403">
        <f t="shared" si="47"/>
        <v>0</v>
      </c>
      <c r="T139" s="403">
        <f t="shared" si="47"/>
        <v>0</v>
      </c>
      <c r="U139" s="403">
        <f t="shared" si="47"/>
        <v>0</v>
      </c>
      <c r="V139" s="403">
        <f t="shared" si="47"/>
        <v>0</v>
      </c>
      <c r="W139" s="403">
        <f t="shared" si="47"/>
        <v>0</v>
      </c>
      <c r="X139" s="403">
        <f t="shared" si="47"/>
        <v>0</v>
      </c>
      <c r="Y139" s="403">
        <f t="shared" si="30"/>
        <v>0</v>
      </c>
      <c r="Z139" s="403">
        <f t="shared" si="30"/>
        <v>0</v>
      </c>
      <c r="AA139" s="403">
        <f t="shared" si="30"/>
        <v>0</v>
      </c>
      <c r="AB139" s="403">
        <f t="shared" si="30"/>
        <v>0</v>
      </c>
      <c r="AC139" s="403">
        <f t="shared" si="32"/>
        <v>0</v>
      </c>
      <c r="AD139" s="403">
        <f t="shared" si="36"/>
        <v>0</v>
      </c>
      <c r="AE139" s="403">
        <f t="shared" si="33"/>
        <v>0</v>
      </c>
      <c r="AF139" s="403">
        <f t="shared" si="46"/>
        <v>0</v>
      </c>
      <c r="AG139" s="404">
        <f t="shared" si="46"/>
        <v>0</v>
      </c>
      <c r="AH139" s="404">
        <f t="shared" si="45"/>
        <v>0</v>
      </c>
      <c r="AI139" s="404">
        <f t="shared" si="45"/>
        <v>0</v>
      </c>
      <c r="AJ139" s="145">
        <f t="shared" ref="AJ139:AJ202" si="49">G139-SUM(I139:AI139)</f>
        <v>0</v>
      </c>
    </row>
    <row r="140" spans="2:36" ht="13.7" customHeight="1">
      <c r="B140" s="957">
        <v>822</v>
      </c>
      <c r="C140" s="1040">
        <v>45162</v>
      </c>
      <c r="D140" s="1041" t="s">
        <v>577</v>
      </c>
      <c r="E140" s="1042" t="s">
        <v>1266</v>
      </c>
      <c r="F140" s="402">
        <v>737</v>
      </c>
      <c r="G140" s="956">
        <v>10.99</v>
      </c>
      <c r="H140" s="440"/>
      <c r="I140" s="403">
        <f t="shared" si="48"/>
        <v>0</v>
      </c>
      <c r="J140" s="403">
        <f t="shared" si="31"/>
        <v>0</v>
      </c>
      <c r="K140" s="403">
        <f t="shared" si="47"/>
        <v>0</v>
      </c>
      <c r="L140" s="403">
        <f t="shared" si="47"/>
        <v>0</v>
      </c>
      <c r="M140" s="403">
        <f t="shared" si="47"/>
        <v>0</v>
      </c>
      <c r="N140" s="403">
        <f t="shared" si="47"/>
        <v>0</v>
      </c>
      <c r="O140" s="403">
        <f t="shared" si="47"/>
        <v>0</v>
      </c>
      <c r="P140" s="403">
        <f t="shared" si="47"/>
        <v>0</v>
      </c>
      <c r="Q140" s="403">
        <f t="shared" si="47"/>
        <v>0</v>
      </c>
      <c r="R140" s="403">
        <f t="shared" si="47"/>
        <v>0</v>
      </c>
      <c r="S140" s="403">
        <f t="shared" si="47"/>
        <v>0</v>
      </c>
      <c r="T140" s="403">
        <f t="shared" si="47"/>
        <v>0</v>
      </c>
      <c r="U140" s="403">
        <f t="shared" si="47"/>
        <v>0</v>
      </c>
      <c r="V140" s="403">
        <f t="shared" si="47"/>
        <v>0</v>
      </c>
      <c r="W140" s="403">
        <f t="shared" si="47"/>
        <v>0</v>
      </c>
      <c r="X140" s="403">
        <f t="shared" si="47"/>
        <v>0</v>
      </c>
      <c r="Y140" s="403">
        <f t="shared" si="30"/>
        <v>0</v>
      </c>
      <c r="Z140" s="403">
        <f t="shared" si="30"/>
        <v>0</v>
      </c>
      <c r="AA140" s="403">
        <f t="shared" si="30"/>
        <v>0</v>
      </c>
      <c r="AB140" s="403">
        <f t="shared" si="30"/>
        <v>0</v>
      </c>
      <c r="AC140" s="403">
        <f t="shared" si="32"/>
        <v>0</v>
      </c>
      <c r="AD140" s="403">
        <f t="shared" si="36"/>
        <v>0</v>
      </c>
      <c r="AE140" s="403">
        <f t="shared" si="33"/>
        <v>0</v>
      </c>
      <c r="AF140" s="403">
        <f t="shared" si="46"/>
        <v>10.99</v>
      </c>
      <c r="AG140" s="404">
        <f t="shared" si="46"/>
        <v>0</v>
      </c>
      <c r="AH140" s="404">
        <f t="shared" ref="AH140:AI155" si="50">IF(AH$7-$F140=0,$G140,0)</f>
        <v>0</v>
      </c>
      <c r="AI140" s="404">
        <f t="shared" si="45"/>
        <v>0</v>
      </c>
      <c r="AJ140" s="145">
        <f t="shared" si="49"/>
        <v>0</v>
      </c>
    </row>
    <row r="141" spans="2:36" ht="13.7" customHeight="1">
      <c r="B141" s="957">
        <v>589</v>
      </c>
      <c r="C141" s="1040">
        <v>45103</v>
      </c>
      <c r="D141" s="1041" t="s">
        <v>577</v>
      </c>
      <c r="E141" s="1042" t="s">
        <v>1084</v>
      </c>
      <c r="F141" s="402">
        <v>737</v>
      </c>
      <c r="G141" s="956">
        <v>9.99</v>
      </c>
      <c r="H141" s="440"/>
      <c r="I141" s="403">
        <f t="shared" si="48"/>
        <v>0</v>
      </c>
      <c r="J141" s="403">
        <f t="shared" si="31"/>
        <v>0</v>
      </c>
      <c r="K141" s="403">
        <f t="shared" si="47"/>
        <v>0</v>
      </c>
      <c r="L141" s="403">
        <f t="shared" si="47"/>
        <v>0</v>
      </c>
      <c r="M141" s="403">
        <f t="shared" si="47"/>
        <v>0</v>
      </c>
      <c r="N141" s="403">
        <f t="shared" si="47"/>
        <v>0</v>
      </c>
      <c r="O141" s="403">
        <f t="shared" si="47"/>
        <v>0</v>
      </c>
      <c r="P141" s="403">
        <f t="shared" si="47"/>
        <v>0</v>
      </c>
      <c r="Q141" s="403">
        <f t="shared" si="47"/>
        <v>0</v>
      </c>
      <c r="R141" s="403">
        <f t="shared" si="47"/>
        <v>0</v>
      </c>
      <c r="S141" s="403">
        <f t="shared" si="47"/>
        <v>0</v>
      </c>
      <c r="T141" s="403">
        <f t="shared" si="47"/>
        <v>0</v>
      </c>
      <c r="U141" s="403">
        <f t="shared" si="47"/>
        <v>0</v>
      </c>
      <c r="V141" s="403">
        <f t="shared" si="47"/>
        <v>0</v>
      </c>
      <c r="W141" s="403">
        <f t="shared" si="47"/>
        <v>0</v>
      </c>
      <c r="X141" s="403">
        <f t="shared" si="47"/>
        <v>0</v>
      </c>
      <c r="Y141" s="403">
        <f t="shared" si="30"/>
        <v>0</v>
      </c>
      <c r="Z141" s="403">
        <f t="shared" si="30"/>
        <v>0</v>
      </c>
      <c r="AA141" s="403">
        <f t="shared" si="30"/>
        <v>0</v>
      </c>
      <c r="AB141" s="403">
        <f t="shared" si="30"/>
        <v>0</v>
      </c>
      <c r="AC141" s="403">
        <f t="shared" si="32"/>
        <v>0</v>
      </c>
      <c r="AD141" s="403">
        <f t="shared" si="36"/>
        <v>0</v>
      </c>
      <c r="AE141" s="403">
        <f t="shared" si="33"/>
        <v>0</v>
      </c>
      <c r="AF141" s="403">
        <f t="shared" si="46"/>
        <v>9.99</v>
      </c>
      <c r="AG141" s="404">
        <f t="shared" si="46"/>
        <v>0</v>
      </c>
      <c r="AH141" s="404">
        <f t="shared" si="50"/>
        <v>0</v>
      </c>
      <c r="AI141" s="404">
        <f t="shared" si="45"/>
        <v>0</v>
      </c>
      <c r="AJ141" s="145">
        <f t="shared" si="49"/>
        <v>0</v>
      </c>
    </row>
    <row r="142" spans="2:36" ht="13.7" customHeight="1">
      <c r="B142" s="957">
        <v>590</v>
      </c>
      <c r="C142" s="1040">
        <v>45103</v>
      </c>
      <c r="D142" s="1041" t="s">
        <v>577</v>
      </c>
      <c r="E142" s="1042" t="s">
        <v>1084</v>
      </c>
      <c r="F142" s="402">
        <v>737</v>
      </c>
      <c r="G142" s="956">
        <v>9.99</v>
      </c>
      <c r="H142" s="440"/>
      <c r="I142" s="403">
        <f t="shared" si="48"/>
        <v>0</v>
      </c>
      <c r="J142" s="403">
        <f t="shared" si="31"/>
        <v>0</v>
      </c>
      <c r="K142" s="403">
        <f t="shared" si="47"/>
        <v>0</v>
      </c>
      <c r="L142" s="403">
        <f t="shared" si="47"/>
        <v>0</v>
      </c>
      <c r="M142" s="403">
        <f t="shared" si="47"/>
        <v>0</v>
      </c>
      <c r="N142" s="403">
        <f t="shared" si="47"/>
        <v>0</v>
      </c>
      <c r="O142" s="403">
        <f t="shared" si="47"/>
        <v>0</v>
      </c>
      <c r="P142" s="403">
        <f t="shared" si="47"/>
        <v>0</v>
      </c>
      <c r="Q142" s="403">
        <f t="shared" si="47"/>
        <v>0</v>
      </c>
      <c r="R142" s="403">
        <f t="shared" si="47"/>
        <v>0</v>
      </c>
      <c r="S142" s="403">
        <f t="shared" si="47"/>
        <v>0</v>
      </c>
      <c r="T142" s="403">
        <f t="shared" si="47"/>
        <v>0</v>
      </c>
      <c r="U142" s="403">
        <f t="shared" si="47"/>
        <v>0</v>
      </c>
      <c r="V142" s="403">
        <f t="shared" si="47"/>
        <v>0</v>
      </c>
      <c r="W142" s="403">
        <f t="shared" si="47"/>
        <v>0</v>
      </c>
      <c r="X142" s="403">
        <f t="shared" si="47"/>
        <v>0</v>
      </c>
      <c r="Y142" s="403">
        <f t="shared" si="30"/>
        <v>0</v>
      </c>
      <c r="Z142" s="403">
        <f t="shared" si="30"/>
        <v>0</v>
      </c>
      <c r="AA142" s="403">
        <f t="shared" si="30"/>
        <v>0</v>
      </c>
      <c r="AB142" s="403">
        <f t="shared" si="30"/>
        <v>0</v>
      </c>
      <c r="AC142" s="403">
        <f t="shared" si="32"/>
        <v>0</v>
      </c>
      <c r="AD142" s="403">
        <f t="shared" si="36"/>
        <v>0</v>
      </c>
      <c r="AE142" s="403">
        <f t="shared" si="33"/>
        <v>0</v>
      </c>
      <c r="AF142" s="403">
        <f t="shared" si="46"/>
        <v>9.99</v>
      </c>
      <c r="AG142" s="404">
        <f t="shared" si="46"/>
        <v>0</v>
      </c>
      <c r="AH142" s="404">
        <f t="shared" si="50"/>
        <v>0</v>
      </c>
      <c r="AI142" s="404">
        <f t="shared" si="45"/>
        <v>0</v>
      </c>
      <c r="AJ142" s="145">
        <f t="shared" si="49"/>
        <v>0</v>
      </c>
    </row>
    <row r="143" spans="2:36" ht="13.7" customHeight="1">
      <c r="B143" s="957">
        <v>1301</v>
      </c>
      <c r="C143" s="1040">
        <v>45257</v>
      </c>
      <c r="D143" s="1041" t="s">
        <v>577</v>
      </c>
      <c r="E143" s="1042" t="s">
        <v>1681</v>
      </c>
      <c r="F143" s="402">
        <v>737</v>
      </c>
      <c r="G143" s="956">
        <v>30.99</v>
      </c>
      <c r="H143" s="440"/>
      <c r="I143" s="403">
        <f t="shared" si="48"/>
        <v>0</v>
      </c>
      <c r="J143" s="403">
        <f t="shared" si="31"/>
        <v>0</v>
      </c>
      <c r="K143" s="403">
        <f t="shared" si="47"/>
        <v>0</v>
      </c>
      <c r="L143" s="403">
        <f t="shared" si="47"/>
        <v>0</v>
      </c>
      <c r="M143" s="403">
        <f t="shared" si="47"/>
        <v>0</v>
      </c>
      <c r="N143" s="403">
        <f t="shared" si="47"/>
        <v>0</v>
      </c>
      <c r="O143" s="403">
        <f t="shared" si="47"/>
        <v>0</v>
      </c>
      <c r="P143" s="403">
        <f t="shared" si="47"/>
        <v>0</v>
      </c>
      <c r="Q143" s="403">
        <f t="shared" si="47"/>
        <v>0</v>
      </c>
      <c r="R143" s="403">
        <f t="shared" si="47"/>
        <v>0</v>
      </c>
      <c r="S143" s="403">
        <f t="shared" si="47"/>
        <v>0</v>
      </c>
      <c r="T143" s="403">
        <f t="shared" si="47"/>
        <v>0</v>
      </c>
      <c r="U143" s="403">
        <f t="shared" si="47"/>
        <v>0</v>
      </c>
      <c r="V143" s="403">
        <f t="shared" si="47"/>
        <v>0</v>
      </c>
      <c r="W143" s="403">
        <f t="shared" si="47"/>
        <v>0</v>
      </c>
      <c r="X143" s="403">
        <f t="shared" si="47"/>
        <v>0</v>
      </c>
      <c r="Y143" s="403">
        <f t="shared" si="30"/>
        <v>0</v>
      </c>
      <c r="Z143" s="403">
        <f t="shared" si="30"/>
        <v>0</v>
      </c>
      <c r="AA143" s="403">
        <f t="shared" si="30"/>
        <v>0</v>
      </c>
      <c r="AB143" s="403">
        <f t="shared" si="30"/>
        <v>0</v>
      </c>
      <c r="AC143" s="403">
        <f t="shared" si="32"/>
        <v>0</v>
      </c>
      <c r="AD143" s="403">
        <f t="shared" si="36"/>
        <v>0</v>
      </c>
      <c r="AE143" s="403">
        <f t="shared" si="33"/>
        <v>0</v>
      </c>
      <c r="AF143" s="403">
        <f t="shared" si="46"/>
        <v>30.99</v>
      </c>
      <c r="AG143" s="404">
        <f t="shared" si="46"/>
        <v>0</v>
      </c>
      <c r="AH143" s="404">
        <f t="shared" si="50"/>
        <v>0</v>
      </c>
      <c r="AI143" s="404">
        <f t="shared" si="45"/>
        <v>0</v>
      </c>
      <c r="AJ143" s="145">
        <f t="shared" si="49"/>
        <v>0</v>
      </c>
    </row>
    <row r="144" spans="2:36" ht="13.7" customHeight="1">
      <c r="B144" s="957">
        <v>1302</v>
      </c>
      <c r="C144" s="1040">
        <v>45257</v>
      </c>
      <c r="D144" s="1041" t="s">
        <v>577</v>
      </c>
      <c r="E144" s="1042" t="s">
        <v>1681</v>
      </c>
      <c r="F144" s="402">
        <v>737</v>
      </c>
      <c r="G144" s="956">
        <v>21.19</v>
      </c>
      <c r="H144" s="440"/>
      <c r="I144" s="403">
        <f t="shared" si="48"/>
        <v>0</v>
      </c>
      <c r="J144" s="403">
        <f t="shared" si="31"/>
        <v>0</v>
      </c>
      <c r="K144" s="403">
        <f t="shared" si="47"/>
        <v>0</v>
      </c>
      <c r="L144" s="403">
        <f t="shared" si="47"/>
        <v>0</v>
      </c>
      <c r="M144" s="403">
        <f t="shared" si="47"/>
        <v>0</v>
      </c>
      <c r="N144" s="403">
        <f t="shared" si="47"/>
        <v>0</v>
      </c>
      <c r="O144" s="403">
        <f t="shared" si="47"/>
        <v>0</v>
      </c>
      <c r="P144" s="403">
        <f t="shared" si="47"/>
        <v>0</v>
      </c>
      <c r="Q144" s="403">
        <f t="shared" si="47"/>
        <v>0</v>
      </c>
      <c r="R144" s="403">
        <f t="shared" si="47"/>
        <v>0</v>
      </c>
      <c r="S144" s="403">
        <f t="shared" si="47"/>
        <v>0</v>
      </c>
      <c r="T144" s="403">
        <f t="shared" si="47"/>
        <v>0</v>
      </c>
      <c r="U144" s="403">
        <f t="shared" si="47"/>
        <v>0</v>
      </c>
      <c r="V144" s="403">
        <f t="shared" si="47"/>
        <v>0</v>
      </c>
      <c r="W144" s="403">
        <f t="shared" si="47"/>
        <v>0</v>
      </c>
      <c r="X144" s="403">
        <f t="shared" si="47"/>
        <v>0</v>
      </c>
      <c r="Y144" s="403">
        <f t="shared" si="30"/>
        <v>0</v>
      </c>
      <c r="Z144" s="403">
        <f t="shared" si="30"/>
        <v>0</v>
      </c>
      <c r="AA144" s="403">
        <f t="shared" si="30"/>
        <v>0</v>
      </c>
      <c r="AB144" s="403">
        <f t="shared" si="30"/>
        <v>0</v>
      </c>
      <c r="AC144" s="403">
        <f t="shared" si="32"/>
        <v>0</v>
      </c>
      <c r="AD144" s="403">
        <f t="shared" si="36"/>
        <v>0</v>
      </c>
      <c r="AE144" s="403">
        <f t="shared" si="33"/>
        <v>0</v>
      </c>
      <c r="AF144" s="403">
        <f t="shared" si="46"/>
        <v>21.19</v>
      </c>
      <c r="AG144" s="404">
        <f t="shared" si="46"/>
        <v>0</v>
      </c>
      <c r="AH144" s="404">
        <f t="shared" si="50"/>
        <v>0</v>
      </c>
      <c r="AI144" s="404">
        <f t="shared" si="45"/>
        <v>0</v>
      </c>
      <c r="AJ144" s="145">
        <f t="shared" si="49"/>
        <v>0</v>
      </c>
    </row>
    <row r="145" spans="2:36" ht="13.7" customHeight="1">
      <c r="B145" s="957">
        <v>1309</v>
      </c>
      <c r="C145" s="1040">
        <v>45258</v>
      </c>
      <c r="D145" s="1041" t="s">
        <v>577</v>
      </c>
      <c r="E145" s="1042" t="s">
        <v>1685</v>
      </c>
      <c r="F145" s="402">
        <v>737</v>
      </c>
      <c r="G145" s="956">
        <v>27.99</v>
      </c>
      <c r="H145" s="440"/>
      <c r="I145" s="403">
        <f t="shared" si="48"/>
        <v>0</v>
      </c>
      <c r="J145" s="403">
        <f t="shared" si="31"/>
        <v>0</v>
      </c>
      <c r="K145" s="403">
        <f t="shared" si="47"/>
        <v>0</v>
      </c>
      <c r="L145" s="403">
        <f t="shared" si="47"/>
        <v>0</v>
      </c>
      <c r="M145" s="403">
        <f t="shared" si="47"/>
        <v>0</v>
      </c>
      <c r="N145" s="403">
        <f t="shared" si="47"/>
        <v>0</v>
      </c>
      <c r="O145" s="403">
        <f t="shared" si="47"/>
        <v>0</v>
      </c>
      <c r="P145" s="403">
        <f t="shared" si="47"/>
        <v>0</v>
      </c>
      <c r="Q145" s="403">
        <f t="shared" si="47"/>
        <v>0</v>
      </c>
      <c r="R145" s="403">
        <f t="shared" si="47"/>
        <v>0</v>
      </c>
      <c r="S145" s="403">
        <f t="shared" si="47"/>
        <v>0</v>
      </c>
      <c r="T145" s="403">
        <f t="shared" si="47"/>
        <v>0</v>
      </c>
      <c r="U145" s="403">
        <f t="shared" si="47"/>
        <v>0</v>
      </c>
      <c r="V145" s="403">
        <f t="shared" si="47"/>
        <v>0</v>
      </c>
      <c r="W145" s="403">
        <f t="shared" si="47"/>
        <v>0</v>
      </c>
      <c r="X145" s="403">
        <f t="shared" si="47"/>
        <v>0</v>
      </c>
      <c r="Y145" s="403">
        <f t="shared" si="30"/>
        <v>0</v>
      </c>
      <c r="Z145" s="403">
        <f t="shared" si="30"/>
        <v>0</v>
      </c>
      <c r="AA145" s="403">
        <f t="shared" si="30"/>
        <v>0</v>
      </c>
      <c r="AB145" s="403">
        <f t="shared" si="30"/>
        <v>0</v>
      </c>
      <c r="AC145" s="403">
        <f t="shared" si="32"/>
        <v>0</v>
      </c>
      <c r="AD145" s="403">
        <f t="shared" si="36"/>
        <v>0</v>
      </c>
      <c r="AE145" s="403">
        <f t="shared" si="33"/>
        <v>0</v>
      </c>
      <c r="AF145" s="403">
        <f t="shared" si="46"/>
        <v>27.99</v>
      </c>
      <c r="AG145" s="404">
        <f t="shared" si="46"/>
        <v>0</v>
      </c>
      <c r="AH145" s="404">
        <f t="shared" si="50"/>
        <v>0</v>
      </c>
      <c r="AI145" s="404">
        <f t="shared" si="45"/>
        <v>0</v>
      </c>
      <c r="AJ145" s="145">
        <f t="shared" si="49"/>
        <v>0</v>
      </c>
    </row>
    <row r="146" spans="2:36" ht="13.7" customHeight="1">
      <c r="B146" s="957">
        <v>991</v>
      </c>
      <c r="C146" s="1040">
        <v>45197</v>
      </c>
      <c r="D146" s="1041" t="s">
        <v>577</v>
      </c>
      <c r="E146" s="1042" t="s">
        <v>1415</v>
      </c>
      <c r="F146" s="402">
        <v>737</v>
      </c>
      <c r="G146" s="956">
        <v>10.19</v>
      </c>
      <c r="H146" s="440"/>
      <c r="I146" s="403">
        <f t="shared" si="48"/>
        <v>0</v>
      </c>
      <c r="J146" s="403">
        <f t="shared" si="31"/>
        <v>0</v>
      </c>
      <c r="K146" s="403">
        <f t="shared" ref="K146:X155" si="51">IF(K$7-$F146=0,$G146,0)</f>
        <v>0</v>
      </c>
      <c r="L146" s="403">
        <f t="shared" si="51"/>
        <v>0</v>
      </c>
      <c r="M146" s="403">
        <f t="shared" si="51"/>
        <v>0</v>
      </c>
      <c r="N146" s="403">
        <f t="shared" si="51"/>
        <v>0</v>
      </c>
      <c r="O146" s="403">
        <f t="shared" si="51"/>
        <v>0</v>
      </c>
      <c r="P146" s="403">
        <f t="shared" si="51"/>
        <v>0</v>
      </c>
      <c r="Q146" s="403">
        <f t="shared" si="51"/>
        <v>0</v>
      </c>
      <c r="R146" s="403">
        <f t="shared" si="51"/>
        <v>0</v>
      </c>
      <c r="S146" s="403">
        <f t="shared" si="51"/>
        <v>0</v>
      </c>
      <c r="T146" s="403">
        <f t="shared" si="51"/>
        <v>0</v>
      </c>
      <c r="U146" s="403">
        <f t="shared" si="51"/>
        <v>0</v>
      </c>
      <c r="V146" s="403">
        <f t="shared" si="51"/>
        <v>0</v>
      </c>
      <c r="W146" s="403">
        <f t="shared" si="51"/>
        <v>0</v>
      </c>
      <c r="X146" s="403">
        <f t="shared" si="51"/>
        <v>0</v>
      </c>
      <c r="Y146" s="403">
        <f t="shared" si="30"/>
        <v>0</v>
      </c>
      <c r="Z146" s="403">
        <f t="shared" si="30"/>
        <v>0</v>
      </c>
      <c r="AA146" s="403">
        <f t="shared" si="30"/>
        <v>0</v>
      </c>
      <c r="AB146" s="403">
        <f t="shared" si="30"/>
        <v>0</v>
      </c>
      <c r="AC146" s="403">
        <f t="shared" si="32"/>
        <v>0</v>
      </c>
      <c r="AD146" s="403">
        <f t="shared" si="36"/>
        <v>0</v>
      </c>
      <c r="AE146" s="403">
        <f t="shared" si="33"/>
        <v>0</v>
      </c>
      <c r="AF146" s="403">
        <f t="shared" si="46"/>
        <v>10.19</v>
      </c>
      <c r="AG146" s="404">
        <f t="shared" si="46"/>
        <v>0</v>
      </c>
      <c r="AH146" s="404">
        <f t="shared" si="50"/>
        <v>0</v>
      </c>
      <c r="AI146" s="404">
        <f t="shared" si="50"/>
        <v>0</v>
      </c>
      <c r="AJ146" s="145">
        <f t="shared" si="49"/>
        <v>0</v>
      </c>
    </row>
    <row r="147" spans="2:36" ht="13.7" customHeight="1">
      <c r="B147" s="957">
        <v>992</v>
      </c>
      <c r="C147" s="1040">
        <v>45197</v>
      </c>
      <c r="D147" s="1041" t="s">
        <v>577</v>
      </c>
      <c r="E147" s="1042" t="s">
        <v>1415</v>
      </c>
      <c r="F147" s="402">
        <v>737</v>
      </c>
      <c r="G147" s="956">
        <v>9.99</v>
      </c>
      <c r="H147" s="440"/>
      <c r="I147" s="403">
        <f t="shared" si="48"/>
        <v>0</v>
      </c>
      <c r="J147" s="403">
        <f t="shared" si="31"/>
        <v>0</v>
      </c>
      <c r="K147" s="403">
        <f t="shared" si="51"/>
        <v>0</v>
      </c>
      <c r="L147" s="403">
        <f t="shared" si="51"/>
        <v>0</v>
      </c>
      <c r="M147" s="403">
        <f t="shared" si="51"/>
        <v>0</v>
      </c>
      <c r="N147" s="403">
        <f t="shared" si="51"/>
        <v>0</v>
      </c>
      <c r="O147" s="403">
        <f t="shared" si="51"/>
        <v>0</v>
      </c>
      <c r="P147" s="403">
        <f t="shared" si="51"/>
        <v>0</v>
      </c>
      <c r="Q147" s="403">
        <f t="shared" si="51"/>
        <v>0</v>
      </c>
      <c r="R147" s="403">
        <f t="shared" si="51"/>
        <v>0</v>
      </c>
      <c r="S147" s="403">
        <f t="shared" si="51"/>
        <v>0</v>
      </c>
      <c r="T147" s="403">
        <f t="shared" si="51"/>
        <v>0</v>
      </c>
      <c r="U147" s="403">
        <f t="shared" si="51"/>
        <v>0</v>
      </c>
      <c r="V147" s="403">
        <f t="shared" si="51"/>
        <v>0</v>
      </c>
      <c r="W147" s="403">
        <f t="shared" si="51"/>
        <v>0</v>
      </c>
      <c r="X147" s="403">
        <f t="shared" si="51"/>
        <v>0</v>
      </c>
      <c r="Y147" s="403">
        <f t="shared" si="30"/>
        <v>0</v>
      </c>
      <c r="Z147" s="403">
        <f t="shared" si="30"/>
        <v>0</v>
      </c>
      <c r="AA147" s="403">
        <f t="shared" si="30"/>
        <v>0</v>
      </c>
      <c r="AB147" s="403">
        <f t="shared" si="30"/>
        <v>0</v>
      </c>
      <c r="AC147" s="403">
        <f t="shared" si="32"/>
        <v>0</v>
      </c>
      <c r="AD147" s="403">
        <f t="shared" si="36"/>
        <v>0</v>
      </c>
      <c r="AE147" s="403">
        <f t="shared" si="33"/>
        <v>0</v>
      </c>
      <c r="AF147" s="403">
        <f t="shared" si="46"/>
        <v>9.99</v>
      </c>
      <c r="AG147" s="404">
        <f t="shared" si="46"/>
        <v>0</v>
      </c>
      <c r="AH147" s="404">
        <f t="shared" si="50"/>
        <v>0</v>
      </c>
      <c r="AI147" s="404">
        <f t="shared" si="50"/>
        <v>0</v>
      </c>
      <c r="AJ147" s="145">
        <f t="shared" si="49"/>
        <v>0</v>
      </c>
    </row>
    <row r="148" spans="2:36" ht="13.7" customHeight="1">
      <c r="B148" s="957">
        <v>604</v>
      </c>
      <c r="C148" s="1040">
        <v>45106</v>
      </c>
      <c r="D148" s="1041" t="s">
        <v>577</v>
      </c>
      <c r="E148" s="1042" t="s">
        <v>1095</v>
      </c>
      <c r="F148" s="402">
        <v>737</v>
      </c>
      <c r="G148" s="956">
        <v>12.99</v>
      </c>
      <c r="H148" s="440"/>
      <c r="I148" s="403">
        <f t="shared" si="48"/>
        <v>0</v>
      </c>
      <c r="J148" s="403">
        <f t="shared" si="31"/>
        <v>0</v>
      </c>
      <c r="K148" s="403">
        <f t="shared" si="51"/>
        <v>0</v>
      </c>
      <c r="L148" s="403">
        <f t="shared" si="51"/>
        <v>0</v>
      </c>
      <c r="M148" s="403">
        <f t="shared" si="51"/>
        <v>0</v>
      </c>
      <c r="N148" s="403">
        <f t="shared" si="51"/>
        <v>0</v>
      </c>
      <c r="O148" s="403">
        <f t="shared" si="51"/>
        <v>0</v>
      </c>
      <c r="P148" s="403">
        <f t="shared" si="51"/>
        <v>0</v>
      </c>
      <c r="Q148" s="403">
        <f t="shared" si="51"/>
        <v>0</v>
      </c>
      <c r="R148" s="403">
        <f t="shared" si="51"/>
        <v>0</v>
      </c>
      <c r="S148" s="403">
        <f t="shared" si="51"/>
        <v>0</v>
      </c>
      <c r="T148" s="403">
        <f t="shared" si="51"/>
        <v>0</v>
      </c>
      <c r="U148" s="403">
        <f t="shared" si="51"/>
        <v>0</v>
      </c>
      <c r="V148" s="403">
        <f t="shared" si="51"/>
        <v>0</v>
      </c>
      <c r="W148" s="403">
        <f t="shared" si="51"/>
        <v>0</v>
      </c>
      <c r="X148" s="403">
        <f t="shared" si="51"/>
        <v>0</v>
      </c>
      <c r="Y148" s="403">
        <f t="shared" si="30"/>
        <v>0</v>
      </c>
      <c r="Z148" s="403">
        <f t="shared" si="30"/>
        <v>0</v>
      </c>
      <c r="AA148" s="403">
        <f t="shared" si="30"/>
        <v>0</v>
      </c>
      <c r="AB148" s="403">
        <f t="shared" si="30"/>
        <v>0</v>
      </c>
      <c r="AC148" s="403">
        <f t="shared" si="32"/>
        <v>0</v>
      </c>
      <c r="AD148" s="403">
        <f t="shared" si="36"/>
        <v>0</v>
      </c>
      <c r="AE148" s="403">
        <f t="shared" si="33"/>
        <v>0</v>
      </c>
      <c r="AF148" s="403">
        <f t="shared" si="46"/>
        <v>12.99</v>
      </c>
      <c r="AG148" s="404">
        <f t="shared" si="46"/>
        <v>0</v>
      </c>
      <c r="AH148" s="404">
        <f t="shared" si="50"/>
        <v>0</v>
      </c>
      <c r="AI148" s="404">
        <f t="shared" si="50"/>
        <v>0</v>
      </c>
      <c r="AJ148" s="145">
        <f t="shared" si="49"/>
        <v>0</v>
      </c>
    </row>
    <row r="149" spans="2:36" ht="13.7" customHeight="1">
      <c r="B149" s="957">
        <v>1318</v>
      </c>
      <c r="C149" s="1040">
        <v>45260</v>
      </c>
      <c r="D149" s="1041" t="s">
        <v>577</v>
      </c>
      <c r="E149" s="1042" t="s">
        <v>1696</v>
      </c>
      <c r="F149" s="402">
        <v>737</v>
      </c>
      <c r="G149" s="956">
        <v>39.97</v>
      </c>
      <c r="H149" s="440"/>
      <c r="I149" s="403">
        <f t="shared" si="48"/>
        <v>0</v>
      </c>
      <c r="J149" s="403">
        <f t="shared" si="31"/>
        <v>0</v>
      </c>
      <c r="K149" s="403">
        <f t="shared" si="51"/>
        <v>0</v>
      </c>
      <c r="L149" s="403">
        <f t="shared" si="51"/>
        <v>0</v>
      </c>
      <c r="M149" s="403">
        <f t="shared" si="51"/>
        <v>0</v>
      </c>
      <c r="N149" s="403">
        <f t="shared" si="51"/>
        <v>0</v>
      </c>
      <c r="O149" s="403">
        <f t="shared" si="51"/>
        <v>0</v>
      </c>
      <c r="P149" s="403">
        <f t="shared" si="51"/>
        <v>0</v>
      </c>
      <c r="Q149" s="403">
        <f t="shared" si="51"/>
        <v>0</v>
      </c>
      <c r="R149" s="403">
        <f t="shared" si="51"/>
        <v>0</v>
      </c>
      <c r="S149" s="403">
        <f t="shared" si="51"/>
        <v>0</v>
      </c>
      <c r="T149" s="403">
        <f t="shared" si="51"/>
        <v>0</v>
      </c>
      <c r="U149" s="403">
        <f t="shared" si="51"/>
        <v>0</v>
      </c>
      <c r="V149" s="403">
        <f t="shared" si="51"/>
        <v>0</v>
      </c>
      <c r="W149" s="403">
        <f t="shared" si="51"/>
        <v>0</v>
      </c>
      <c r="X149" s="403">
        <f t="shared" si="51"/>
        <v>0</v>
      </c>
      <c r="Y149" s="403">
        <f t="shared" si="30"/>
        <v>0</v>
      </c>
      <c r="Z149" s="403">
        <f t="shared" si="30"/>
        <v>0</v>
      </c>
      <c r="AA149" s="403">
        <f t="shared" si="30"/>
        <v>0</v>
      </c>
      <c r="AB149" s="403">
        <f t="shared" si="30"/>
        <v>0</v>
      </c>
      <c r="AC149" s="403">
        <f t="shared" si="32"/>
        <v>0</v>
      </c>
      <c r="AD149" s="403">
        <f t="shared" si="36"/>
        <v>0</v>
      </c>
      <c r="AE149" s="403">
        <f t="shared" si="33"/>
        <v>0</v>
      </c>
      <c r="AF149" s="403">
        <f t="shared" si="46"/>
        <v>39.97</v>
      </c>
      <c r="AG149" s="404">
        <f t="shared" si="46"/>
        <v>0</v>
      </c>
      <c r="AH149" s="404">
        <f t="shared" si="50"/>
        <v>0</v>
      </c>
      <c r="AI149" s="404">
        <f t="shared" si="50"/>
        <v>0</v>
      </c>
      <c r="AJ149" s="145">
        <f t="shared" si="49"/>
        <v>0</v>
      </c>
    </row>
    <row r="150" spans="2:36" ht="13.7" customHeight="1">
      <c r="B150" s="957">
        <v>1011</v>
      </c>
      <c r="C150" s="1040">
        <v>45201</v>
      </c>
      <c r="D150" s="1041" t="s">
        <v>577</v>
      </c>
      <c r="E150" s="1042" t="s">
        <v>1426</v>
      </c>
      <c r="F150" s="402">
        <v>737</v>
      </c>
      <c r="G150" s="956">
        <v>13.97</v>
      </c>
      <c r="H150" s="440"/>
      <c r="I150" s="403">
        <f t="shared" si="48"/>
        <v>0</v>
      </c>
      <c r="J150" s="403">
        <f t="shared" si="31"/>
        <v>0</v>
      </c>
      <c r="K150" s="403">
        <f t="shared" si="51"/>
        <v>0</v>
      </c>
      <c r="L150" s="403">
        <f t="shared" si="51"/>
        <v>0</v>
      </c>
      <c r="M150" s="403">
        <f t="shared" si="51"/>
        <v>0</v>
      </c>
      <c r="N150" s="403">
        <f t="shared" si="51"/>
        <v>0</v>
      </c>
      <c r="O150" s="403">
        <f t="shared" si="51"/>
        <v>0</v>
      </c>
      <c r="P150" s="403">
        <f t="shared" si="51"/>
        <v>0</v>
      </c>
      <c r="Q150" s="403">
        <f t="shared" si="51"/>
        <v>0</v>
      </c>
      <c r="R150" s="403">
        <f t="shared" si="51"/>
        <v>0</v>
      </c>
      <c r="S150" s="403">
        <f t="shared" si="51"/>
        <v>0</v>
      </c>
      <c r="T150" s="403">
        <f t="shared" si="51"/>
        <v>0</v>
      </c>
      <c r="U150" s="403">
        <f t="shared" si="51"/>
        <v>0</v>
      </c>
      <c r="V150" s="403">
        <f t="shared" si="51"/>
        <v>0</v>
      </c>
      <c r="W150" s="403">
        <f t="shared" si="51"/>
        <v>0</v>
      </c>
      <c r="X150" s="403">
        <f t="shared" si="51"/>
        <v>0</v>
      </c>
      <c r="Y150" s="403">
        <f t="shared" si="30"/>
        <v>0</v>
      </c>
      <c r="Z150" s="403">
        <f t="shared" si="30"/>
        <v>0</v>
      </c>
      <c r="AA150" s="403">
        <f t="shared" si="30"/>
        <v>0</v>
      </c>
      <c r="AB150" s="403">
        <f t="shared" si="30"/>
        <v>0</v>
      </c>
      <c r="AC150" s="403">
        <f t="shared" si="32"/>
        <v>0</v>
      </c>
      <c r="AD150" s="403">
        <f t="shared" si="36"/>
        <v>0</v>
      </c>
      <c r="AE150" s="403">
        <f t="shared" si="33"/>
        <v>0</v>
      </c>
      <c r="AF150" s="403">
        <f t="shared" si="46"/>
        <v>13.97</v>
      </c>
      <c r="AG150" s="404">
        <f t="shared" si="46"/>
        <v>0</v>
      </c>
      <c r="AH150" s="404">
        <f t="shared" ref="AH150:AI165" si="52">IF(AH$7-$F150=0,$G150,0)</f>
        <v>0</v>
      </c>
      <c r="AI150" s="404">
        <f t="shared" si="50"/>
        <v>0</v>
      </c>
      <c r="AJ150" s="145">
        <f t="shared" si="49"/>
        <v>0</v>
      </c>
    </row>
    <row r="151" spans="2:36" ht="13.7" customHeight="1">
      <c r="B151" s="957">
        <v>713</v>
      </c>
      <c r="C151" s="1040">
        <v>45138</v>
      </c>
      <c r="D151" s="1041" t="s">
        <v>577</v>
      </c>
      <c r="E151" s="1042" t="s">
        <v>1180</v>
      </c>
      <c r="F151" s="402">
        <v>737</v>
      </c>
      <c r="G151" s="956">
        <v>13.34</v>
      </c>
      <c r="H151" s="440"/>
      <c r="I151" s="403">
        <f t="shared" si="48"/>
        <v>0</v>
      </c>
      <c r="J151" s="403">
        <f t="shared" si="31"/>
        <v>0</v>
      </c>
      <c r="K151" s="403">
        <f t="shared" si="51"/>
        <v>0</v>
      </c>
      <c r="L151" s="403">
        <f t="shared" si="51"/>
        <v>0</v>
      </c>
      <c r="M151" s="403">
        <f t="shared" si="51"/>
        <v>0</v>
      </c>
      <c r="N151" s="403">
        <f t="shared" si="51"/>
        <v>0</v>
      </c>
      <c r="O151" s="403">
        <f t="shared" si="51"/>
        <v>0</v>
      </c>
      <c r="P151" s="403">
        <f t="shared" si="51"/>
        <v>0</v>
      </c>
      <c r="Q151" s="403">
        <f t="shared" si="51"/>
        <v>0</v>
      </c>
      <c r="R151" s="403">
        <f t="shared" si="51"/>
        <v>0</v>
      </c>
      <c r="S151" s="403">
        <f t="shared" si="51"/>
        <v>0</v>
      </c>
      <c r="T151" s="403">
        <f t="shared" si="51"/>
        <v>0</v>
      </c>
      <c r="U151" s="403">
        <f t="shared" si="51"/>
        <v>0</v>
      </c>
      <c r="V151" s="403">
        <f t="shared" si="51"/>
        <v>0</v>
      </c>
      <c r="W151" s="403">
        <f t="shared" si="51"/>
        <v>0</v>
      </c>
      <c r="X151" s="403">
        <f t="shared" si="51"/>
        <v>0</v>
      </c>
      <c r="Y151" s="403">
        <f t="shared" si="30"/>
        <v>0</v>
      </c>
      <c r="Z151" s="403">
        <f t="shared" si="30"/>
        <v>0</v>
      </c>
      <c r="AA151" s="403">
        <f t="shared" si="30"/>
        <v>0</v>
      </c>
      <c r="AB151" s="403">
        <f t="shared" si="30"/>
        <v>0</v>
      </c>
      <c r="AC151" s="403">
        <f t="shared" si="32"/>
        <v>0</v>
      </c>
      <c r="AD151" s="403">
        <f t="shared" si="36"/>
        <v>0</v>
      </c>
      <c r="AE151" s="403">
        <f t="shared" si="33"/>
        <v>0</v>
      </c>
      <c r="AF151" s="403">
        <f t="shared" ref="AF151:AG170" si="53">IF(AF$7-$F151=0,$G151,0)</f>
        <v>13.34</v>
      </c>
      <c r="AG151" s="404">
        <f t="shared" si="53"/>
        <v>0</v>
      </c>
      <c r="AH151" s="404">
        <f t="shared" si="52"/>
        <v>0</v>
      </c>
      <c r="AI151" s="404">
        <f t="shared" si="50"/>
        <v>0</v>
      </c>
      <c r="AJ151" s="145">
        <f t="shared" si="49"/>
        <v>0</v>
      </c>
    </row>
    <row r="152" spans="2:36" ht="13.7" customHeight="1">
      <c r="B152" s="957">
        <v>1319</v>
      </c>
      <c r="C152" s="1040">
        <v>45260</v>
      </c>
      <c r="D152" s="1041" t="s">
        <v>577</v>
      </c>
      <c r="E152" s="1042" t="s">
        <v>1697</v>
      </c>
      <c r="F152" s="402">
        <v>737</v>
      </c>
      <c r="G152" s="956">
        <v>11.49</v>
      </c>
      <c r="H152" s="440"/>
      <c r="I152" s="403">
        <f t="shared" si="48"/>
        <v>0</v>
      </c>
      <c r="J152" s="403">
        <f t="shared" si="31"/>
        <v>0</v>
      </c>
      <c r="K152" s="403">
        <f t="shared" si="51"/>
        <v>0</v>
      </c>
      <c r="L152" s="403">
        <f t="shared" si="51"/>
        <v>0</v>
      </c>
      <c r="M152" s="403">
        <f t="shared" si="51"/>
        <v>0</v>
      </c>
      <c r="N152" s="403">
        <f t="shared" si="51"/>
        <v>0</v>
      </c>
      <c r="O152" s="403">
        <f t="shared" si="51"/>
        <v>0</v>
      </c>
      <c r="P152" s="403">
        <f t="shared" si="51"/>
        <v>0</v>
      </c>
      <c r="Q152" s="403">
        <f t="shared" si="51"/>
        <v>0</v>
      </c>
      <c r="R152" s="403">
        <f t="shared" si="51"/>
        <v>0</v>
      </c>
      <c r="S152" s="403">
        <f t="shared" si="51"/>
        <v>0</v>
      </c>
      <c r="T152" s="403">
        <f t="shared" si="51"/>
        <v>0</v>
      </c>
      <c r="U152" s="403">
        <f t="shared" si="51"/>
        <v>0</v>
      </c>
      <c r="V152" s="403">
        <f t="shared" si="51"/>
        <v>0</v>
      </c>
      <c r="W152" s="403">
        <f t="shared" si="51"/>
        <v>0</v>
      </c>
      <c r="X152" s="403">
        <f t="shared" si="51"/>
        <v>0</v>
      </c>
      <c r="Y152" s="403">
        <f t="shared" si="30"/>
        <v>0</v>
      </c>
      <c r="Z152" s="403">
        <f t="shared" si="30"/>
        <v>0</v>
      </c>
      <c r="AA152" s="403">
        <f t="shared" si="30"/>
        <v>0</v>
      </c>
      <c r="AB152" s="403">
        <f t="shared" si="30"/>
        <v>0</v>
      </c>
      <c r="AC152" s="403">
        <f t="shared" si="32"/>
        <v>0</v>
      </c>
      <c r="AD152" s="403">
        <f t="shared" si="36"/>
        <v>0</v>
      </c>
      <c r="AE152" s="403">
        <f t="shared" si="33"/>
        <v>0</v>
      </c>
      <c r="AF152" s="403">
        <f t="shared" si="53"/>
        <v>11.49</v>
      </c>
      <c r="AG152" s="404">
        <f t="shared" si="53"/>
        <v>0</v>
      </c>
      <c r="AH152" s="404">
        <f t="shared" si="52"/>
        <v>0</v>
      </c>
      <c r="AI152" s="404">
        <f t="shared" si="50"/>
        <v>0</v>
      </c>
      <c r="AJ152" s="145">
        <f t="shared" si="49"/>
        <v>0</v>
      </c>
    </row>
    <row r="153" spans="2:36" ht="13.7" customHeight="1">
      <c r="B153" s="957">
        <v>967</v>
      </c>
      <c r="C153" s="1040">
        <v>45194</v>
      </c>
      <c r="D153" s="1041" t="s">
        <v>575</v>
      </c>
      <c r="E153" s="1042" t="s">
        <v>1396</v>
      </c>
      <c r="F153" s="402">
        <v>235</v>
      </c>
      <c r="G153" s="956">
        <v>289</v>
      </c>
      <c r="H153" s="440"/>
      <c r="I153" s="403">
        <f t="shared" si="48"/>
        <v>0</v>
      </c>
      <c r="J153" s="403">
        <f t="shared" si="31"/>
        <v>0</v>
      </c>
      <c r="K153" s="403">
        <f t="shared" si="51"/>
        <v>0</v>
      </c>
      <c r="L153" s="403">
        <f t="shared" si="51"/>
        <v>0</v>
      </c>
      <c r="M153" s="403">
        <f t="shared" si="51"/>
        <v>0</v>
      </c>
      <c r="N153" s="403">
        <f t="shared" si="51"/>
        <v>289</v>
      </c>
      <c r="O153" s="403">
        <f t="shared" si="51"/>
        <v>0</v>
      </c>
      <c r="P153" s="403">
        <f t="shared" si="51"/>
        <v>0</v>
      </c>
      <c r="Q153" s="403">
        <f t="shared" si="51"/>
        <v>0</v>
      </c>
      <c r="R153" s="403">
        <f t="shared" si="51"/>
        <v>0</v>
      </c>
      <c r="S153" s="403">
        <f t="shared" si="51"/>
        <v>0</v>
      </c>
      <c r="T153" s="403">
        <f t="shared" si="51"/>
        <v>0</v>
      </c>
      <c r="U153" s="403">
        <f t="shared" si="51"/>
        <v>0</v>
      </c>
      <c r="V153" s="403">
        <f t="shared" si="51"/>
        <v>0</v>
      </c>
      <c r="W153" s="403">
        <f t="shared" si="51"/>
        <v>0</v>
      </c>
      <c r="X153" s="403">
        <f t="shared" si="51"/>
        <v>0</v>
      </c>
      <c r="Y153" s="403">
        <f t="shared" ref="Y153:AB216" si="54">IF(Y$7-$F153=0,$G153,0)</f>
        <v>0</v>
      </c>
      <c r="Z153" s="403">
        <f t="shared" si="54"/>
        <v>0</v>
      </c>
      <c r="AA153" s="403">
        <f t="shared" si="54"/>
        <v>0</v>
      </c>
      <c r="AB153" s="403">
        <f t="shared" si="54"/>
        <v>0</v>
      </c>
      <c r="AC153" s="403">
        <f t="shared" si="32"/>
        <v>0</v>
      </c>
      <c r="AD153" s="403">
        <f t="shared" si="36"/>
        <v>0</v>
      </c>
      <c r="AE153" s="403">
        <f t="shared" si="33"/>
        <v>0</v>
      </c>
      <c r="AF153" s="403">
        <f t="shared" si="53"/>
        <v>0</v>
      </c>
      <c r="AG153" s="404">
        <f t="shared" si="53"/>
        <v>0</v>
      </c>
      <c r="AH153" s="404">
        <f t="shared" si="52"/>
        <v>0</v>
      </c>
      <c r="AI153" s="404">
        <f t="shared" si="50"/>
        <v>0</v>
      </c>
      <c r="AJ153" s="145">
        <f t="shared" si="49"/>
        <v>0</v>
      </c>
    </row>
    <row r="154" spans="2:36" ht="13.7" customHeight="1">
      <c r="B154" s="957">
        <v>1096</v>
      </c>
      <c r="C154" s="1040">
        <v>45218</v>
      </c>
      <c r="D154" s="1041" t="s">
        <v>577</v>
      </c>
      <c r="E154" s="1042" t="s">
        <v>1503</v>
      </c>
      <c r="F154" s="402">
        <v>280</v>
      </c>
      <c r="G154" s="956">
        <v>120</v>
      </c>
      <c r="H154" s="440"/>
      <c r="I154" s="403">
        <f t="shared" si="48"/>
        <v>0</v>
      </c>
      <c r="J154" s="403">
        <f t="shared" ref="J154:J217" si="55">IF(J$7-$F154=0,$G154,0)</f>
        <v>0</v>
      </c>
      <c r="K154" s="403">
        <f t="shared" si="51"/>
        <v>0</v>
      </c>
      <c r="L154" s="403">
        <f t="shared" si="51"/>
        <v>0</v>
      </c>
      <c r="M154" s="403">
        <f t="shared" si="51"/>
        <v>0</v>
      </c>
      <c r="N154" s="403">
        <f t="shared" si="51"/>
        <v>0</v>
      </c>
      <c r="O154" s="403">
        <f t="shared" si="51"/>
        <v>0</v>
      </c>
      <c r="P154" s="403">
        <f t="shared" si="51"/>
        <v>0</v>
      </c>
      <c r="Q154" s="403">
        <f t="shared" si="51"/>
        <v>0</v>
      </c>
      <c r="R154" s="403">
        <f t="shared" si="51"/>
        <v>0</v>
      </c>
      <c r="S154" s="403">
        <f t="shared" si="51"/>
        <v>0</v>
      </c>
      <c r="T154" s="403">
        <f t="shared" si="51"/>
        <v>0</v>
      </c>
      <c r="U154" s="403">
        <f t="shared" si="51"/>
        <v>0</v>
      </c>
      <c r="V154" s="403">
        <f t="shared" si="51"/>
        <v>0</v>
      </c>
      <c r="W154" s="403">
        <f t="shared" si="51"/>
        <v>120</v>
      </c>
      <c r="X154" s="403">
        <f t="shared" si="51"/>
        <v>0</v>
      </c>
      <c r="Y154" s="403">
        <f t="shared" si="54"/>
        <v>0</v>
      </c>
      <c r="Z154" s="403">
        <f t="shared" si="54"/>
        <v>0</v>
      </c>
      <c r="AA154" s="403">
        <f t="shared" si="54"/>
        <v>0</v>
      </c>
      <c r="AB154" s="403">
        <f t="shared" si="54"/>
        <v>0</v>
      </c>
      <c r="AC154" s="403">
        <f t="shared" ref="AC154:AC217" si="56">IF(AC$7-$F154=0,$G154,0)</f>
        <v>0</v>
      </c>
      <c r="AD154" s="403">
        <f t="shared" si="36"/>
        <v>0</v>
      </c>
      <c r="AE154" s="403">
        <f t="shared" si="36"/>
        <v>0</v>
      </c>
      <c r="AF154" s="403">
        <f t="shared" si="53"/>
        <v>0</v>
      </c>
      <c r="AG154" s="404">
        <f t="shared" si="53"/>
        <v>0</v>
      </c>
      <c r="AH154" s="404">
        <f t="shared" si="52"/>
        <v>0</v>
      </c>
      <c r="AI154" s="404">
        <f t="shared" si="50"/>
        <v>0</v>
      </c>
      <c r="AJ154" s="145">
        <f t="shared" si="49"/>
        <v>0</v>
      </c>
    </row>
    <row r="155" spans="2:36" ht="13.7" customHeight="1">
      <c r="B155" s="957">
        <v>220</v>
      </c>
      <c r="C155" s="1040">
        <v>44987</v>
      </c>
      <c r="D155" s="1041" t="s">
        <v>577</v>
      </c>
      <c r="E155" s="1042" t="s">
        <v>758</v>
      </c>
      <c r="F155" s="402">
        <v>265</v>
      </c>
      <c r="G155" s="956">
        <v>27</v>
      </c>
      <c r="H155" s="440"/>
      <c r="I155" s="403">
        <f t="shared" si="48"/>
        <v>0</v>
      </c>
      <c r="J155" s="403">
        <f t="shared" si="55"/>
        <v>0</v>
      </c>
      <c r="K155" s="403">
        <f t="shared" si="51"/>
        <v>0</v>
      </c>
      <c r="L155" s="403">
        <f t="shared" si="51"/>
        <v>0</v>
      </c>
      <c r="M155" s="403">
        <f t="shared" si="51"/>
        <v>0</v>
      </c>
      <c r="N155" s="403">
        <f t="shared" si="51"/>
        <v>0</v>
      </c>
      <c r="O155" s="403">
        <f t="shared" si="51"/>
        <v>0</v>
      </c>
      <c r="P155" s="403">
        <f t="shared" si="51"/>
        <v>0</v>
      </c>
      <c r="Q155" s="403">
        <f t="shared" si="51"/>
        <v>27</v>
      </c>
      <c r="R155" s="403">
        <f t="shared" si="51"/>
        <v>0</v>
      </c>
      <c r="S155" s="403">
        <f t="shared" si="51"/>
        <v>0</v>
      </c>
      <c r="T155" s="403">
        <f t="shared" si="51"/>
        <v>0</v>
      </c>
      <c r="U155" s="403">
        <f t="shared" si="51"/>
        <v>0</v>
      </c>
      <c r="V155" s="403">
        <f t="shared" si="51"/>
        <v>0</v>
      </c>
      <c r="W155" s="403">
        <f t="shared" si="51"/>
        <v>0</v>
      </c>
      <c r="X155" s="403">
        <f t="shared" si="51"/>
        <v>0</v>
      </c>
      <c r="Y155" s="403">
        <f t="shared" si="54"/>
        <v>0</v>
      </c>
      <c r="Z155" s="403">
        <f t="shared" si="54"/>
        <v>0</v>
      </c>
      <c r="AA155" s="403">
        <f t="shared" si="54"/>
        <v>0</v>
      </c>
      <c r="AB155" s="403">
        <f t="shared" si="54"/>
        <v>0</v>
      </c>
      <c r="AC155" s="403">
        <f t="shared" si="56"/>
        <v>0</v>
      </c>
      <c r="AD155" s="403">
        <f t="shared" si="36"/>
        <v>0</v>
      </c>
      <c r="AE155" s="403">
        <f t="shared" si="36"/>
        <v>0</v>
      </c>
      <c r="AF155" s="403">
        <f t="shared" si="53"/>
        <v>0</v>
      </c>
      <c r="AG155" s="404">
        <f t="shared" si="53"/>
        <v>0</v>
      </c>
      <c r="AH155" s="404">
        <f t="shared" si="52"/>
        <v>0</v>
      </c>
      <c r="AI155" s="404">
        <f t="shared" si="50"/>
        <v>0</v>
      </c>
      <c r="AJ155" s="145">
        <f t="shared" si="49"/>
        <v>0</v>
      </c>
    </row>
    <row r="156" spans="2:36" ht="13.7" customHeight="1">
      <c r="B156" s="957">
        <v>221</v>
      </c>
      <c r="C156" s="1040">
        <v>44987</v>
      </c>
      <c r="D156" s="1041" t="s">
        <v>577</v>
      </c>
      <c r="E156" s="1042" t="s">
        <v>758</v>
      </c>
      <c r="F156" s="402">
        <v>265</v>
      </c>
      <c r="G156" s="956">
        <v>34.200000000000003</v>
      </c>
      <c r="H156" s="440"/>
      <c r="I156" s="403">
        <f t="shared" si="48"/>
        <v>0</v>
      </c>
      <c r="J156" s="403">
        <f t="shared" si="55"/>
        <v>0</v>
      </c>
      <c r="K156" s="403">
        <f t="shared" ref="K156:X165" si="57">IF(K$7-$F156=0,$G156,0)</f>
        <v>0</v>
      </c>
      <c r="L156" s="403">
        <f t="shared" si="57"/>
        <v>0</v>
      </c>
      <c r="M156" s="403">
        <f t="shared" si="57"/>
        <v>0</v>
      </c>
      <c r="N156" s="403">
        <f t="shared" si="57"/>
        <v>0</v>
      </c>
      <c r="O156" s="403">
        <f t="shared" si="57"/>
        <v>0</v>
      </c>
      <c r="P156" s="403">
        <f t="shared" si="57"/>
        <v>0</v>
      </c>
      <c r="Q156" s="403">
        <f t="shared" si="57"/>
        <v>34.200000000000003</v>
      </c>
      <c r="R156" s="403">
        <f t="shared" si="57"/>
        <v>0</v>
      </c>
      <c r="S156" s="403">
        <f t="shared" si="57"/>
        <v>0</v>
      </c>
      <c r="T156" s="403">
        <f t="shared" si="57"/>
        <v>0</v>
      </c>
      <c r="U156" s="403">
        <f t="shared" si="57"/>
        <v>0</v>
      </c>
      <c r="V156" s="403">
        <f t="shared" si="57"/>
        <v>0</v>
      </c>
      <c r="W156" s="403">
        <f t="shared" si="57"/>
        <v>0</v>
      </c>
      <c r="X156" s="403">
        <f t="shared" si="57"/>
        <v>0</v>
      </c>
      <c r="Y156" s="403">
        <f t="shared" si="54"/>
        <v>0</v>
      </c>
      <c r="Z156" s="403">
        <f t="shared" si="54"/>
        <v>0</v>
      </c>
      <c r="AA156" s="403">
        <f t="shared" si="54"/>
        <v>0</v>
      </c>
      <c r="AB156" s="403">
        <f t="shared" si="54"/>
        <v>0</v>
      </c>
      <c r="AC156" s="403">
        <f t="shared" si="56"/>
        <v>0</v>
      </c>
      <c r="AD156" s="403">
        <f t="shared" ref="AD156:AE219" si="58">IF(AD$7-$F156=0,$G156,0)</f>
        <v>0</v>
      </c>
      <c r="AE156" s="403">
        <f t="shared" si="58"/>
        <v>0</v>
      </c>
      <c r="AF156" s="403">
        <f t="shared" si="53"/>
        <v>0</v>
      </c>
      <c r="AG156" s="404">
        <f t="shared" si="53"/>
        <v>0</v>
      </c>
      <c r="AH156" s="404">
        <f t="shared" si="52"/>
        <v>0</v>
      </c>
      <c r="AI156" s="404">
        <f t="shared" si="52"/>
        <v>0</v>
      </c>
      <c r="AJ156" s="145">
        <f t="shared" si="49"/>
        <v>0</v>
      </c>
    </row>
    <row r="157" spans="2:36" ht="13.7" customHeight="1">
      <c r="B157" s="957">
        <v>1173</v>
      </c>
      <c r="C157" s="1040">
        <v>45232</v>
      </c>
      <c r="D157" s="1041" t="s">
        <v>577</v>
      </c>
      <c r="E157" s="1042" t="s">
        <v>1572</v>
      </c>
      <c r="F157" s="402">
        <v>737</v>
      </c>
      <c r="G157" s="956">
        <v>34.200000000000003</v>
      </c>
      <c r="H157" s="440"/>
      <c r="I157" s="403">
        <f t="shared" si="48"/>
        <v>0</v>
      </c>
      <c r="J157" s="403">
        <f t="shared" si="55"/>
        <v>0</v>
      </c>
      <c r="K157" s="403">
        <f t="shared" si="57"/>
        <v>0</v>
      </c>
      <c r="L157" s="403">
        <f t="shared" si="57"/>
        <v>0</v>
      </c>
      <c r="M157" s="403">
        <f t="shared" si="57"/>
        <v>0</v>
      </c>
      <c r="N157" s="403">
        <f t="shared" si="57"/>
        <v>0</v>
      </c>
      <c r="O157" s="403">
        <f t="shared" si="57"/>
        <v>0</v>
      </c>
      <c r="P157" s="403">
        <f t="shared" si="57"/>
        <v>0</v>
      </c>
      <c r="Q157" s="403">
        <f t="shared" si="57"/>
        <v>0</v>
      </c>
      <c r="R157" s="403">
        <f t="shared" si="57"/>
        <v>0</v>
      </c>
      <c r="S157" s="403">
        <f t="shared" si="57"/>
        <v>0</v>
      </c>
      <c r="T157" s="403">
        <f t="shared" si="57"/>
        <v>0</v>
      </c>
      <c r="U157" s="403">
        <f t="shared" si="57"/>
        <v>0</v>
      </c>
      <c r="V157" s="403">
        <f t="shared" si="57"/>
        <v>0</v>
      </c>
      <c r="W157" s="403">
        <f t="shared" si="57"/>
        <v>0</v>
      </c>
      <c r="X157" s="403">
        <f t="shared" si="57"/>
        <v>0</v>
      </c>
      <c r="Y157" s="403">
        <f t="shared" si="54"/>
        <v>0</v>
      </c>
      <c r="Z157" s="403">
        <f t="shared" si="54"/>
        <v>0</v>
      </c>
      <c r="AA157" s="403">
        <f t="shared" si="54"/>
        <v>0</v>
      </c>
      <c r="AB157" s="403">
        <f t="shared" si="54"/>
        <v>0</v>
      </c>
      <c r="AC157" s="403">
        <f t="shared" si="56"/>
        <v>0</v>
      </c>
      <c r="AD157" s="403">
        <f t="shared" si="58"/>
        <v>0</v>
      </c>
      <c r="AE157" s="403">
        <f t="shared" si="58"/>
        <v>0</v>
      </c>
      <c r="AF157" s="403">
        <f t="shared" si="53"/>
        <v>34.200000000000003</v>
      </c>
      <c r="AG157" s="404">
        <f t="shared" si="53"/>
        <v>0</v>
      </c>
      <c r="AH157" s="404">
        <f t="shared" si="52"/>
        <v>0</v>
      </c>
      <c r="AI157" s="404">
        <f t="shared" si="52"/>
        <v>0</v>
      </c>
      <c r="AJ157" s="145">
        <f t="shared" si="49"/>
        <v>0</v>
      </c>
    </row>
    <row r="158" spans="2:36" ht="13.7" customHeight="1">
      <c r="B158" s="957">
        <v>1174</v>
      </c>
      <c r="C158" s="1040">
        <v>45232</v>
      </c>
      <c r="D158" s="1041" t="s">
        <v>577</v>
      </c>
      <c r="E158" s="1042" t="s">
        <v>1572</v>
      </c>
      <c r="F158" s="402">
        <v>737</v>
      </c>
      <c r="G158" s="956">
        <v>34.200000000000003</v>
      </c>
      <c r="H158" s="440"/>
      <c r="I158" s="403">
        <f t="shared" si="48"/>
        <v>0</v>
      </c>
      <c r="J158" s="403">
        <f t="shared" si="55"/>
        <v>0</v>
      </c>
      <c r="K158" s="403">
        <f t="shared" si="57"/>
        <v>0</v>
      </c>
      <c r="L158" s="403">
        <f t="shared" si="57"/>
        <v>0</v>
      </c>
      <c r="M158" s="403">
        <f t="shared" si="57"/>
        <v>0</v>
      </c>
      <c r="N158" s="403">
        <f t="shared" si="57"/>
        <v>0</v>
      </c>
      <c r="O158" s="403">
        <f t="shared" si="57"/>
        <v>0</v>
      </c>
      <c r="P158" s="403">
        <f t="shared" si="57"/>
        <v>0</v>
      </c>
      <c r="Q158" s="403">
        <f t="shared" si="57"/>
        <v>0</v>
      </c>
      <c r="R158" s="403">
        <f t="shared" si="57"/>
        <v>0</v>
      </c>
      <c r="S158" s="403">
        <f t="shared" si="57"/>
        <v>0</v>
      </c>
      <c r="T158" s="403">
        <f t="shared" si="57"/>
        <v>0</v>
      </c>
      <c r="U158" s="403">
        <f t="shared" si="57"/>
        <v>0</v>
      </c>
      <c r="V158" s="403">
        <f t="shared" si="57"/>
        <v>0</v>
      </c>
      <c r="W158" s="403">
        <f t="shared" si="57"/>
        <v>0</v>
      </c>
      <c r="X158" s="403">
        <f t="shared" si="57"/>
        <v>0</v>
      </c>
      <c r="Y158" s="403">
        <f t="shared" si="54"/>
        <v>0</v>
      </c>
      <c r="Z158" s="403">
        <f t="shared" si="54"/>
        <v>0</v>
      </c>
      <c r="AA158" s="403">
        <f t="shared" si="54"/>
        <v>0</v>
      </c>
      <c r="AB158" s="403">
        <f t="shared" si="54"/>
        <v>0</v>
      </c>
      <c r="AC158" s="403">
        <f t="shared" si="56"/>
        <v>0</v>
      </c>
      <c r="AD158" s="403">
        <f t="shared" si="58"/>
        <v>0</v>
      </c>
      <c r="AE158" s="403">
        <f t="shared" si="58"/>
        <v>0</v>
      </c>
      <c r="AF158" s="403">
        <f t="shared" si="53"/>
        <v>34.200000000000003</v>
      </c>
      <c r="AG158" s="404">
        <f t="shared" si="53"/>
        <v>0</v>
      </c>
      <c r="AH158" s="404">
        <f t="shared" si="52"/>
        <v>0</v>
      </c>
      <c r="AI158" s="404">
        <f t="shared" si="52"/>
        <v>0</v>
      </c>
      <c r="AJ158" s="145">
        <f t="shared" si="49"/>
        <v>0</v>
      </c>
    </row>
    <row r="159" spans="2:36" ht="13.7" customHeight="1">
      <c r="B159" s="957">
        <v>1175</v>
      </c>
      <c r="C159" s="1040">
        <v>45232</v>
      </c>
      <c r="D159" s="1041" t="s">
        <v>577</v>
      </c>
      <c r="E159" s="1042" t="s">
        <v>1572</v>
      </c>
      <c r="F159" s="402">
        <v>737</v>
      </c>
      <c r="G159" s="956">
        <v>20.7</v>
      </c>
      <c r="H159" s="440"/>
      <c r="I159" s="403">
        <f t="shared" si="48"/>
        <v>0</v>
      </c>
      <c r="J159" s="403">
        <f t="shared" si="55"/>
        <v>0</v>
      </c>
      <c r="K159" s="403">
        <f t="shared" si="57"/>
        <v>0</v>
      </c>
      <c r="L159" s="403">
        <f t="shared" si="57"/>
        <v>0</v>
      </c>
      <c r="M159" s="403">
        <f t="shared" si="57"/>
        <v>0</v>
      </c>
      <c r="N159" s="403">
        <f t="shared" si="57"/>
        <v>0</v>
      </c>
      <c r="O159" s="403">
        <f t="shared" si="57"/>
        <v>0</v>
      </c>
      <c r="P159" s="403">
        <f t="shared" si="57"/>
        <v>0</v>
      </c>
      <c r="Q159" s="403">
        <f t="shared" si="57"/>
        <v>0</v>
      </c>
      <c r="R159" s="403">
        <f t="shared" si="57"/>
        <v>0</v>
      </c>
      <c r="S159" s="403">
        <f t="shared" si="57"/>
        <v>0</v>
      </c>
      <c r="T159" s="403">
        <f t="shared" si="57"/>
        <v>0</v>
      </c>
      <c r="U159" s="403">
        <f t="shared" si="57"/>
        <v>0</v>
      </c>
      <c r="V159" s="403">
        <f t="shared" si="57"/>
        <v>0</v>
      </c>
      <c r="W159" s="403">
        <f t="shared" si="57"/>
        <v>0</v>
      </c>
      <c r="X159" s="403">
        <f t="shared" si="57"/>
        <v>0</v>
      </c>
      <c r="Y159" s="403">
        <f t="shared" si="54"/>
        <v>0</v>
      </c>
      <c r="Z159" s="403">
        <f t="shared" si="54"/>
        <v>0</v>
      </c>
      <c r="AA159" s="403">
        <f t="shared" si="54"/>
        <v>0</v>
      </c>
      <c r="AB159" s="403">
        <f t="shared" si="54"/>
        <v>0</v>
      </c>
      <c r="AC159" s="403">
        <f t="shared" si="56"/>
        <v>0</v>
      </c>
      <c r="AD159" s="403">
        <f t="shared" si="58"/>
        <v>0</v>
      </c>
      <c r="AE159" s="403">
        <f t="shared" si="58"/>
        <v>0</v>
      </c>
      <c r="AF159" s="403">
        <f t="shared" si="53"/>
        <v>20.7</v>
      </c>
      <c r="AG159" s="404">
        <f t="shared" si="53"/>
        <v>0</v>
      </c>
      <c r="AH159" s="404">
        <f t="shared" si="52"/>
        <v>0</v>
      </c>
      <c r="AI159" s="404">
        <f t="shared" si="52"/>
        <v>0</v>
      </c>
      <c r="AJ159" s="145">
        <f t="shared" si="49"/>
        <v>0</v>
      </c>
    </row>
    <row r="160" spans="2:36" ht="13.7" customHeight="1">
      <c r="B160" s="957">
        <v>874</v>
      </c>
      <c r="C160" s="1040">
        <v>45173</v>
      </c>
      <c r="D160" s="1041" t="s">
        <v>577</v>
      </c>
      <c r="E160" s="1042" t="s">
        <v>1314</v>
      </c>
      <c r="F160" s="402">
        <v>737</v>
      </c>
      <c r="G160" s="956">
        <v>34.200000000000003</v>
      </c>
      <c r="H160" s="440"/>
      <c r="I160" s="403">
        <f t="shared" si="48"/>
        <v>0</v>
      </c>
      <c r="J160" s="403">
        <f t="shared" si="55"/>
        <v>0</v>
      </c>
      <c r="K160" s="403">
        <f t="shared" si="57"/>
        <v>0</v>
      </c>
      <c r="L160" s="403">
        <f t="shared" si="57"/>
        <v>0</v>
      </c>
      <c r="M160" s="403">
        <f t="shared" si="57"/>
        <v>0</v>
      </c>
      <c r="N160" s="403">
        <f t="shared" si="57"/>
        <v>0</v>
      </c>
      <c r="O160" s="403">
        <f t="shared" si="57"/>
        <v>0</v>
      </c>
      <c r="P160" s="403">
        <f t="shared" si="57"/>
        <v>0</v>
      </c>
      <c r="Q160" s="403">
        <f t="shared" si="57"/>
        <v>0</v>
      </c>
      <c r="R160" s="403">
        <f t="shared" si="57"/>
        <v>0</v>
      </c>
      <c r="S160" s="403">
        <f t="shared" si="57"/>
        <v>0</v>
      </c>
      <c r="T160" s="403">
        <f t="shared" si="57"/>
        <v>0</v>
      </c>
      <c r="U160" s="403">
        <f t="shared" si="57"/>
        <v>0</v>
      </c>
      <c r="V160" s="403">
        <f t="shared" si="57"/>
        <v>0</v>
      </c>
      <c r="W160" s="403">
        <f t="shared" si="57"/>
        <v>0</v>
      </c>
      <c r="X160" s="403">
        <f t="shared" si="57"/>
        <v>0</v>
      </c>
      <c r="Y160" s="403">
        <f t="shared" si="54"/>
        <v>0</v>
      </c>
      <c r="Z160" s="403">
        <f t="shared" si="54"/>
        <v>0</v>
      </c>
      <c r="AA160" s="403">
        <f t="shared" si="54"/>
        <v>0</v>
      </c>
      <c r="AB160" s="403">
        <f t="shared" si="54"/>
        <v>0</v>
      </c>
      <c r="AC160" s="403">
        <f t="shared" si="56"/>
        <v>0</v>
      </c>
      <c r="AD160" s="403">
        <f t="shared" si="58"/>
        <v>0</v>
      </c>
      <c r="AE160" s="403">
        <f t="shared" si="58"/>
        <v>0</v>
      </c>
      <c r="AF160" s="403">
        <f t="shared" si="53"/>
        <v>34.200000000000003</v>
      </c>
      <c r="AG160" s="404">
        <f t="shared" si="53"/>
        <v>0</v>
      </c>
      <c r="AH160" s="404">
        <f t="shared" ref="AH160:AI175" si="59">IF(AH$7-$F160=0,$G160,0)</f>
        <v>0</v>
      </c>
      <c r="AI160" s="404">
        <f t="shared" si="52"/>
        <v>0</v>
      </c>
      <c r="AJ160" s="145">
        <f t="shared" si="49"/>
        <v>0</v>
      </c>
    </row>
    <row r="161" spans="2:36" ht="13.7" customHeight="1">
      <c r="B161" s="957">
        <v>875</v>
      </c>
      <c r="C161" s="1040">
        <v>45173</v>
      </c>
      <c r="D161" s="1041" t="s">
        <v>577</v>
      </c>
      <c r="E161" s="1042" t="s">
        <v>1314</v>
      </c>
      <c r="F161" s="402">
        <v>737</v>
      </c>
      <c r="G161" s="956">
        <v>20.7</v>
      </c>
      <c r="H161" s="440"/>
      <c r="I161" s="403">
        <f t="shared" si="48"/>
        <v>0</v>
      </c>
      <c r="J161" s="403">
        <f t="shared" si="55"/>
        <v>0</v>
      </c>
      <c r="K161" s="403">
        <f t="shared" si="57"/>
        <v>0</v>
      </c>
      <c r="L161" s="403">
        <f t="shared" si="57"/>
        <v>0</v>
      </c>
      <c r="M161" s="403">
        <f t="shared" si="57"/>
        <v>0</v>
      </c>
      <c r="N161" s="403">
        <f t="shared" si="57"/>
        <v>0</v>
      </c>
      <c r="O161" s="403">
        <f t="shared" si="57"/>
        <v>0</v>
      </c>
      <c r="P161" s="403">
        <f t="shared" si="57"/>
        <v>0</v>
      </c>
      <c r="Q161" s="403">
        <f t="shared" si="57"/>
        <v>0</v>
      </c>
      <c r="R161" s="403">
        <f t="shared" si="57"/>
        <v>0</v>
      </c>
      <c r="S161" s="403">
        <f t="shared" si="57"/>
        <v>0</v>
      </c>
      <c r="T161" s="403">
        <f t="shared" si="57"/>
        <v>0</v>
      </c>
      <c r="U161" s="403">
        <f t="shared" si="57"/>
        <v>0</v>
      </c>
      <c r="V161" s="403">
        <f t="shared" si="57"/>
        <v>0</v>
      </c>
      <c r="W161" s="403">
        <f t="shared" si="57"/>
        <v>0</v>
      </c>
      <c r="X161" s="403">
        <f t="shared" si="57"/>
        <v>0</v>
      </c>
      <c r="Y161" s="403">
        <f t="shared" si="54"/>
        <v>0</v>
      </c>
      <c r="Z161" s="403">
        <f t="shared" si="54"/>
        <v>0</v>
      </c>
      <c r="AA161" s="403">
        <f t="shared" si="54"/>
        <v>0</v>
      </c>
      <c r="AB161" s="403">
        <f t="shared" si="54"/>
        <v>0</v>
      </c>
      <c r="AC161" s="403">
        <f t="shared" si="56"/>
        <v>0</v>
      </c>
      <c r="AD161" s="403">
        <f t="shared" si="58"/>
        <v>0</v>
      </c>
      <c r="AE161" s="403">
        <f t="shared" si="58"/>
        <v>0</v>
      </c>
      <c r="AF161" s="403">
        <f t="shared" si="53"/>
        <v>20.7</v>
      </c>
      <c r="AG161" s="404">
        <f t="shared" si="53"/>
        <v>0</v>
      </c>
      <c r="AH161" s="404">
        <f t="shared" si="59"/>
        <v>0</v>
      </c>
      <c r="AI161" s="404">
        <f t="shared" si="52"/>
        <v>0</v>
      </c>
      <c r="AJ161" s="145">
        <f t="shared" si="49"/>
        <v>0</v>
      </c>
    </row>
    <row r="162" spans="2:36" ht="13.7" customHeight="1">
      <c r="B162" s="957">
        <v>316</v>
      </c>
      <c r="C162" s="1040">
        <v>45019</v>
      </c>
      <c r="D162" s="1041" t="s">
        <v>577</v>
      </c>
      <c r="E162" s="1042" t="s">
        <v>857</v>
      </c>
      <c r="F162" s="402">
        <v>265</v>
      </c>
      <c r="G162" s="956">
        <v>27</v>
      </c>
      <c r="H162" s="440"/>
      <c r="I162" s="403">
        <f t="shared" si="48"/>
        <v>0</v>
      </c>
      <c r="J162" s="403">
        <f t="shared" si="55"/>
        <v>0</v>
      </c>
      <c r="K162" s="403">
        <f t="shared" si="57"/>
        <v>0</v>
      </c>
      <c r="L162" s="403">
        <f t="shared" si="57"/>
        <v>0</v>
      </c>
      <c r="M162" s="403">
        <f t="shared" si="57"/>
        <v>0</v>
      </c>
      <c r="N162" s="403">
        <f t="shared" si="57"/>
        <v>0</v>
      </c>
      <c r="O162" s="403">
        <f t="shared" si="57"/>
        <v>0</v>
      </c>
      <c r="P162" s="403">
        <f t="shared" si="57"/>
        <v>0</v>
      </c>
      <c r="Q162" s="403">
        <f t="shared" si="57"/>
        <v>27</v>
      </c>
      <c r="R162" s="403">
        <f t="shared" si="57"/>
        <v>0</v>
      </c>
      <c r="S162" s="403">
        <f t="shared" si="57"/>
        <v>0</v>
      </c>
      <c r="T162" s="403">
        <f t="shared" si="57"/>
        <v>0</v>
      </c>
      <c r="U162" s="403">
        <f t="shared" si="57"/>
        <v>0</v>
      </c>
      <c r="V162" s="403">
        <f t="shared" si="57"/>
        <v>0</v>
      </c>
      <c r="W162" s="403">
        <f t="shared" si="57"/>
        <v>0</v>
      </c>
      <c r="X162" s="403">
        <f t="shared" si="57"/>
        <v>0</v>
      </c>
      <c r="Y162" s="403">
        <f t="shared" si="54"/>
        <v>0</v>
      </c>
      <c r="Z162" s="403">
        <f t="shared" si="54"/>
        <v>0</v>
      </c>
      <c r="AA162" s="403">
        <f t="shared" si="54"/>
        <v>0</v>
      </c>
      <c r="AB162" s="403">
        <f t="shared" si="54"/>
        <v>0</v>
      </c>
      <c r="AC162" s="403">
        <f t="shared" si="56"/>
        <v>0</v>
      </c>
      <c r="AD162" s="403">
        <f t="shared" si="58"/>
        <v>0</v>
      </c>
      <c r="AE162" s="403">
        <f t="shared" si="58"/>
        <v>0</v>
      </c>
      <c r="AF162" s="403">
        <f t="shared" si="53"/>
        <v>0</v>
      </c>
      <c r="AG162" s="404">
        <f t="shared" si="53"/>
        <v>0</v>
      </c>
      <c r="AH162" s="404">
        <f t="shared" si="59"/>
        <v>0</v>
      </c>
      <c r="AI162" s="404">
        <f t="shared" si="52"/>
        <v>0</v>
      </c>
      <c r="AJ162" s="145">
        <f t="shared" si="49"/>
        <v>0</v>
      </c>
    </row>
    <row r="163" spans="2:36" ht="13.7" customHeight="1">
      <c r="B163" s="957">
        <v>727</v>
      </c>
      <c r="C163" s="1040">
        <v>45141</v>
      </c>
      <c r="D163" s="1041" t="s">
        <v>577</v>
      </c>
      <c r="E163" s="1042" t="s">
        <v>1193</v>
      </c>
      <c r="F163" s="402">
        <v>265</v>
      </c>
      <c r="G163" s="956">
        <v>34.200000000000003</v>
      </c>
      <c r="H163" s="440"/>
      <c r="I163" s="403">
        <f t="shared" si="48"/>
        <v>0</v>
      </c>
      <c r="J163" s="403">
        <f t="shared" si="55"/>
        <v>0</v>
      </c>
      <c r="K163" s="403">
        <f t="shared" si="57"/>
        <v>0</v>
      </c>
      <c r="L163" s="403">
        <f t="shared" si="57"/>
        <v>0</v>
      </c>
      <c r="M163" s="403">
        <f t="shared" si="57"/>
        <v>0</v>
      </c>
      <c r="N163" s="403">
        <f t="shared" si="57"/>
        <v>0</v>
      </c>
      <c r="O163" s="403">
        <f t="shared" si="57"/>
        <v>0</v>
      </c>
      <c r="P163" s="403">
        <f t="shared" si="57"/>
        <v>0</v>
      </c>
      <c r="Q163" s="403">
        <f t="shared" si="57"/>
        <v>34.200000000000003</v>
      </c>
      <c r="R163" s="403">
        <f t="shared" si="57"/>
        <v>0</v>
      </c>
      <c r="S163" s="403">
        <f t="shared" si="57"/>
        <v>0</v>
      </c>
      <c r="T163" s="403">
        <f t="shared" si="57"/>
        <v>0</v>
      </c>
      <c r="U163" s="403">
        <f t="shared" si="57"/>
        <v>0</v>
      </c>
      <c r="V163" s="403">
        <f t="shared" si="57"/>
        <v>0</v>
      </c>
      <c r="W163" s="403">
        <f t="shared" si="57"/>
        <v>0</v>
      </c>
      <c r="X163" s="403">
        <f t="shared" si="57"/>
        <v>0</v>
      </c>
      <c r="Y163" s="403">
        <f t="shared" si="54"/>
        <v>0</v>
      </c>
      <c r="Z163" s="403">
        <f t="shared" si="54"/>
        <v>0</v>
      </c>
      <c r="AA163" s="403">
        <f t="shared" si="54"/>
        <v>0</v>
      </c>
      <c r="AB163" s="403">
        <f t="shared" si="54"/>
        <v>0</v>
      </c>
      <c r="AC163" s="403">
        <f t="shared" si="56"/>
        <v>0</v>
      </c>
      <c r="AD163" s="403">
        <f t="shared" si="58"/>
        <v>0</v>
      </c>
      <c r="AE163" s="403">
        <f t="shared" si="58"/>
        <v>0</v>
      </c>
      <c r="AF163" s="403">
        <f t="shared" si="53"/>
        <v>0</v>
      </c>
      <c r="AG163" s="404">
        <f t="shared" si="53"/>
        <v>0</v>
      </c>
      <c r="AH163" s="404">
        <f t="shared" si="59"/>
        <v>0</v>
      </c>
      <c r="AI163" s="404">
        <f t="shared" si="52"/>
        <v>0</v>
      </c>
      <c r="AJ163" s="145">
        <f t="shared" si="49"/>
        <v>0</v>
      </c>
    </row>
    <row r="164" spans="2:36" ht="13.7" customHeight="1">
      <c r="B164" s="957">
        <v>728</v>
      </c>
      <c r="C164" s="1040">
        <v>45141</v>
      </c>
      <c r="D164" s="1041" t="s">
        <v>577</v>
      </c>
      <c r="E164" s="1042" t="s">
        <v>1193</v>
      </c>
      <c r="F164" s="402">
        <v>265</v>
      </c>
      <c r="G164" s="956">
        <v>34.200000000000003</v>
      </c>
      <c r="H164" s="440"/>
      <c r="I164" s="403">
        <f t="shared" si="48"/>
        <v>0</v>
      </c>
      <c r="J164" s="403">
        <f t="shared" si="55"/>
        <v>0</v>
      </c>
      <c r="K164" s="403">
        <f t="shared" si="57"/>
        <v>0</v>
      </c>
      <c r="L164" s="403">
        <f t="shared" si="57"/>
        <v>0</v>
      </c>
      <c r="M164" s="403">
        <f t="shared" si="57"/>
        <v>0</v>
      </c>
      <c r="N164" s="403">
        <f t="shared" si="57"/>
        <v>0</v>
      </c>
      <c r="O164" s="403">
        <f t="shared" si="57"/>
        <v>0</v>
      </c>
      <c r="P164" s="403">
        <f t="shared" si="57"/>
        <v>0</v>
      </c>
      <c r="Q164" s="403">
        <f t="shared" si="57"/>
        <v>34.200000000000003</v>
      </c>
      <c r="R164" s="403">
        <f t="shared" si="57"/>
        <v>0</v>
      </c>
      <c r="S164" s="403">
        <f t="shared" si="57"/>
        <v>0</v>
      </c>
      <c r="T164" s="403">
        <f t="shared" si="57"/>
        <v>0</v>
      </c>
      <c r="U164" s="403">
        <f t="shared" si="57"/>
        <v>0</v>
      </c>
      <c r="V164" s="403">
        <f t="shared" si="57"/>
        <v>0</v>
      </c>
      <c r="W164" s="403">
        <f t="shared" si="57"/>
        <v>0</v>
      </c>
      <c r="X164" s="403">
        <f t="shared" si="57"/>
        <v>0</v>
      </c>
      <c r="Y164" s="403">
        <f t="shared" si="54"/>
        <v>0</v>
      </c>
      <c r="Z164" s="403">
        <f t="shared" si="54"/>
        <v>0</v>
      </c>
      <c r="AA164" s="403">
        <f t="shared" si="54"/>
        <v>0</v>
      </c>
      <c r="AB164" s="403">
        <f t="shared" si="54"/>
        <v>0</v>
      </c>
      <c r="AC164" s="403">
        <f t="shared" si="56"/>
        <v>0</v>
      </c>
      <c r="AD164" s="403">
        <f t="shared" si="58"/>
        <v>0</v>
      </c>
      <c r="AE164" s="403">
        <f t="shared" si="58"/>
        <v>0</v>
      </c>
      <c r="AF164" s="403">
        <f t="shared" si="53"/>
        <v>0</v>
      </c>
      <c r="AG164" s="404">
        <f t="shared" si="53"/>
        <v>0</v>
      </c>
      <c r="AH164" s="404">
        <f t="shared" si="59"/>
        <v>0</v>
      </c>
      <c r="AI164" s="404">
        <f t="shared" si="52"/>
        <v>0</v>
      </c>
      <c r="AJ164" s="145">
        <f t="shared" si="49"/>
        <v>0</v>
      </c>
    </row>
    <row r="165" spans="2:36" ht="13.7" customHeight="1">
      <c r="B165" s="957">
        <v>729</v>
      </c>
      <c r="C165" s="1040">
        <v>45141</v>
      </c>
      <c r="D165" s="1041" t="s">
        <v>577</v>
      </c>
      <c r="E165" s="1042" t="s">
        <v>1193</v>
      </c>
      <c r="F165" s="402">
        <v>265</v>
      </c>
      <c r="G165" s="956">
        <v>27</v>
      </c>
      <c r="H165" s="440"/>
      <c r="I165" s="403">
        <f t="shared" si="48"/>
        <v>0</v>
      </c>
      <c r="J165" s="403">
        <f t="shared" si="55"/>
        <v>0</v>
      </c>
      <c r="K165" s="403">
        <f t="shared" si="57"/>
        <v>0</v>
      </c>
      <c r="L165" s="403">
        <f t="shared" si="57"/>
        <v>0</v>
      </c>
      <c r="M165" s="403">
        <f t="shared" si="57"/>
        <v>0</v>
      </c>
      <c r="N165" s="403">
        <f t="shared" si="57"/>
        <v>0</v>
      </c>
      <c r="O165" s="403">
        <f t="shared" si="57"/>
        <v>0</v>
      </c>
      <c r="P165" s="403">
        <f t="shared" si="57"/>
        <v>0</v>
      </c>
      <c r="Q165" s="403">
        <f t="shared" si="57"/>
        <v>27</v>
      </c>
      <c r="R165" s="403">
        <f t="shared" si="57"/>
        <v>0</v>
      </c>
      <c r="S165" s="403">
        <f t="shared" si="57"/>
        <v>0</v>
      </c>
      <c r="T165" s="403">
        <f t="shared" si="57"/>
        <v>0</v>
      </c>
      <c r="U165" s="403">
        <f t="shared" si="57"/>
        <v>0</v>
      </c>
      <c r="V165" s="403">
        <f t="shared" si="57"/>
        <v>0</v>
      </c>
      <c r="W165" s="403">
        <f t="shared" si="57"/>
        <v>0</v>
      </c>
      <c r="X165" s="403">
        <f t="shared" si="57"/>
        <v>0</v>
      </c>
      <c r="Y165" s="403">
        <f t="shared" si="54"/>
        <v>0</v>
      </c>
      <c r="Z165" s="403">
        <f t="shared" si="54"/>
        <v>0</v>
      </c>
      <c r="AA165" s="403">
        <f t="shared" si="54"/>
        <v>0</v>
      </c>
      <c r="AB165" s="403">
        <f t="shared" si="54"/>
        <v>0</v>
      </c>
      <c r="AC165" s="403">
        <f t="shared" si="56"/>
        <v>0</v>
      </c>
      <c r="AD165" s="403">
        <f t="shared" si="58"/>
        <v>0</v>
      </c>
      <c r="AE165" s="403">
        <f t="shared" si="58"/>
        <v>0</v>
      </c>
      <c r="AF165" s="403">
        <f t="shared" si="53"/>
        <v>0</v>
      </c>
      <c r="AG165" s="404">
        <f t="shared" si="53"/>
        <v>0</v>
      </c>
      <c r="AH165" s="404">
        <f t="shared" si="59"/>
        <v>0</v>
      </c>
      <c r="AI165" s="404">
        <f t="shared" si="52"/>
        <v>0</v>
      </c>
      <c r="AJ165" s="145">
        <f t="shared" si="49"/>
        <v>0</v>
      </c>
    </row>
    <row r="166" spans="2:36" ht="13.7" customHeight="1">
      <c r="B166" s="957">
        <v>730</v>
      </c>
      <c r="C166" s="1040">
        <v>45141</v>
      </c>
      <c r="D166" s="1041" t="s">
        <v>577</v>
      </c>
      <c r="E166" s="1042" t="s">
        <v>1193</v>
      </c>
      <c r="F166" s="402">
        <v>265</v>
      </c>
      <c r="G166" s="956">
        <v>27</v>
      </c>
      <c r="H166" s="440"/>
      <c r="I166" s="403">
        <f t="shared" si="48"/>
        <v>0</v>
      </c>
      <c r="J166" s="403">
        <f t="shared" si="55"/>
        <v>0</v>
      </c>
      <c r="K166" s="403">
        <f t="shared" ref="K166:X175" si="60">IF(K$7-$F166=0,$G166,0)</f>
        <v>0</v>
      </c>
      <c r="L166" s="403">
        <f t="shared" si="60"/>
        <v>0</v>
      </c>
      <c r="M166" s="403">
        <f t="shared" si="60"/>
        <v>0</v>
      </c>
      <c r="N166" s="403">
        <f t="shared" si="60"/>
        <v>0</v>
      </c>
      <c r="O166" s="403">
        <f t="shared" si="60"/>
        <v>0</v>
      </c>
      <c r="P166" s="403">
        <f t="shared" si="60"/>
        <v>0</v>
      </c>
      <c r="Q166" s="403">
        <f t="shared" si="60"/>
        <v>27</v>
      </c>
      <c r="R166" s="403">
        <f t="shared" si="60"/>
        <v>0</v>
      </c>
      <c r="S166" s="403">
        <f t="shared" si="60"/>
        <v>0</v>
      </c>
      <c r="T166" s="403">
        <f t="shared" si="60"/>
        <v>0</v>
      </c>
      <c r="U166" s="403">
        <f t="shared" si="60"/>
        <v>0</v>
      </c>
      <c r="V166" s="403">
        <f t="shared" si="60"/>
        <v>0</v>
      </c>
      <c r="W166" s="403">
        <f t="shared" si="60"/>
        <v>0</v>
      </c>
      <c r="X166" s="403">
        <f t="shared" si="60"/>
        <v>0</v>
      </c>
      <c r="Y166" s="403">
        <f t="shared" si="54"/>
        <v>0</v>
      </c>
      <c r="Z166" s="403">
        <f t="shared" si="54"/>
        <v>0</v>
      </c>
      <c r="AA166" s="403">
        <f t="shared" si="54"/>
        <v>0</v>
      </c>
      <c r="AB166" s="403">
        <f t="shared" si="54"/>
        <v>0</v>
      </c>
      <c r="AC166" s="403">
        <f t="shared" si="56"/>
        <v>0</v>
      </c>
      <c r="AD166" s="403">
        <f t="shared" si="58"/>
        <v>0</v>
      </c>
      <c r="AE166" s="403">
        <f t="shared" si="58"/>
        <v>0</v>
      </c>
      <c r="AF166" s="403">
        <f t="shared" si="53"/>
        <v>0</v>
      </c>
      <c r="AG166" s="404">
        <f t="shared" si="53"/>
        <v>0</v>
      </c>
      <c r="AH166" s="404">
        <f t="shared" si="59"/>
        <v>0</v>
      </c>
      <c r="AI166" s="404">
        <f t="shared" si="59"/>
        <v>0</v>
      </c>
      <c r="AJ166" s="145">
        <f t="shared" si="49"/>
        <v>0</v>
      </c>
    </row>
    <row r="167" spans="2:36" ht="13.7" customHeight="1">
      <c r="B167" s="957">
        <v>509</v>
      </c>
      <c r="C167" s="1040">
        <v>45082</v>
      </c>
      <c r="D167" s="1041" t="s">
        <v>577</v>
      </c>
      <c r="E167" s="1042" t="s">
        <v>1017</v>
      </c>
      <c r="F167" s="402">
        <v>737</v>
      </c>
      <c r="G167" s="956">
        <v>34.200000000000003</v>
      </c>
      <c r="H167" s="440"/>
      <c r="I167" s="403">
        <f t="shared" si="48"/>
        <v>0</v>
      </c>
      <c r="J167" s="403">
        <f t="shared" si="55"/>
        <v>0</v>
      </c>
      <c r="K167" s="403">
        <f t="shared" si="60"/>
        <v>0</v>
      </c>
      <c r="L167" s="403">
        <f t="shared" si="60"/>
        <v>0</v>
      </c>
      <c r="M167" s="403">
        <f t="shared" si="60"/>
        <v>0</v>
      </c>
      <c r="N167" s="403">
        <f t="shared" si="60"/>
        <v>0</v>
      </c>
      <c r="O167" s="403">
        <f t="shared" si="60"/>
        <v>0</v>
      </c>
      <c r="P167" s="403">
        <f t="shared" si="60"/>
        <v>0</v>
      </c>
      <c r="Q167" s="403">
        <f t="shared" si="60"/>
        <v>0</v>
      </c>
      <c r="R167" s="403">
        <f t="shared" si="60"/>
        <v>0</v>
      </c>
      <c r="S167" s="403">
        <f t="shared" si="60"/>
        <v>0</v>
      </c>
      <c r="T167" s="403">
        <f t="shared" si="60"/>
        <v>0</v>
      </c>
      <c r="U167" s="403">
        <f t="shared" si="60"/>
        <v>0</v>
      </c>
      <c r="V167" s="403">
        <f t="shared" si="60"/>
        <v>0</v>
      </c>
      <c r="W167" s="403">
        <f t="shared" si="60"/>
        <v>0</v>
      </c>
      <c r="X167" s="403">
        <f t="shared" si="60"/>
        <v>0</v>
      </c>
      <c r="Y167" s="403">
        <f t="shared" si="54"/>
        <v>0</v>
      </c>
      <c r="Z167" s="403">
        <f t="shared" si="54"/>
        <v>0</v>
      </c>
      <c r="AA167" s="403">
        <f t="shared" si="54"/>
        <v>0</v>
      </c>
      <c r="AB167" s="403">
        <f t="shared" si="54"/>
        <v>0</v>
      </c>
      <c r="AC167" s="403">
        <f t="shared" si="56"/>
        <v>0</v>
      </c>
      <c r="AD167" s="403">
        <f t="shared" si="58"/>
        <v>0</v>
      </c>
      <c r="AE167" s="403">
        <f t="shared" si="58"/>
        <v>0</v>
      </c>
      <c r="AF167" s="403">
        <f t="shared" si="53"/>
        <v>34.200000000000003</v>
      </c>
      <c r="AG167" s="404">
        <f t="shared" si="53"/>
        <v>0</v>
      </c>
      <c r="AH167" s="404">
        <f t="shared" si="59"/>
        <v>0</v>
      </c>
      <c r="AI167" s="404">
        <f t="shared" si="59"/>
        <v>0</v>
      </c>
      <c r="AJ167" s="145">
        <f t="shared" si="49"/>
        <v>0</v>
      </c>
    </row>
    <row r="168" spans="2:36" ht="13.7" customHeight="1">
      <c r="B168" s="957">
        <v>510</v>
      </c>
      <c r="C168" s="1040">
        <v>45082</v>
      </c>
      <c r="D168" s="1041" t="s">
        <v>577</v>
      </c>
      <c r="E168" s="1042" t="s">
        <v>1017</v>
      </c>
      <c r="F168" s="402">
        <v>737</v>
      </c>
      <c r="G168" s="956">
        <v>34.200000000000003</v>
      </c>
      <c r="H168" s="440"/>
      <c r="I168" s="403">
        <f t="shared" si="48"/>
        <v>0</v>
      </c>
      <c r="J168" s="403">
        <f t="shared" si="55"/>
        <v>0</v>
      </c>
      <c r="K168" s="403">
        <f t="shared" si="60"/>
        <v>0</v>
      </c>
      <c r="L168" s="403">
        <f t="shared" si="60"/>
        <v>0</v>
      </c>
      <c r="M168" s="403">
        <f t="shared" si="60"/>
        <v>0</v>
      </c>
      <c r="N168" s="403">
        <f t="shared" si="60"/>
        <v>0</v>
      </c>
      <c r="O168" s="403">
        <f t="shared" si="60"/>
        <v>0</v>
      </c>
      <c r="P168" s="403">
        <f t="shared" si="60"/>
        <v>0</v>
      </c>
      <c r="Q168" s="403">
        <f t="shared" si="60"/>
        <v>0</v>
      </c>
      <c r="R168" s="403">
        <f t="shared" si="60"/>
        <v>0</v>
      </c>
      <c r="S168" s="403">
        <f t="shared" si="60"/>
        <v>0</v>
      </c>
      <c r="T168" s="403">
        <f t="shared" si="60"/>
        <v>0</v>
      </c>
      <c r="U168" s="403">
        <f t="shared" si="60"/>
        <v>0</v>
      </c>
      <c r="V168" s="403">
        <f t="shared" si="60"/>
        <v>0</v>
      </c>
      <c r="W168" s="403">
        <f t="shared" si="60"/>
        <v>0</v>
      </c>
      <c r="X168" s="403">
        <f t="shared" si="60"/>
        <v>0</v>
      </c>
      <c r="Y168" s="403">
        <f t="shared" si="54"/>
        <v>0</v>
      </c>
      <c r="Z168" s="403">
        <f t="shared" si="54"/>
        <v>0</v>
      </c>
      <c r="AA168" s="403">
        <f t="shared" si="54"/>
        <v>0</v>
      </c>
      <c r="AB168" s="403">
        <f t="shared" si="54"/>
        <v>0</v>
      </c>
      <c r="AC168" s="403">
        <f t="shared" si="56"/>
        <v>0</v>
      </c>
      <c r="AD168" s="403">
        <f t="shared" si="58"/>
        <v>0</v>
      </c>
      <c r="AE168" s="403">
        <f t="shared" si="58"/>
        <v>0</v>
      </c>
      <c r="AF168" s="403">
        <f t="shared" si="53"/>
        <v>34.200000000000003</v>
      </c>
      <c r="AG168" s="404">
        <f t="shared" si="53"/>
        <v>0</v>
      </c>
      <c r="AH168" s="404">
        <f t="shared" si="59"/>
        <v>0</v>
      </c>
      <c r="AI168" s="404">
        <f t="shared" si="59"/>
        <v>0</v>
      </c>
      <c r="AJ168" s="145">
        <f t="shared" si="49"/>
        <v>0</v>
      </c>
    </row>
    <row r="169" spans="2:36" ht="13.7" customHeight="1">
      <c r="B169" s="957">
        <v>511</v>
      </c>
      <c r="C169" s="1040">
        <v>45082</v>
      </c>
      <c r="D169" s="1041" t="s">
        <v>577</v>
      </c>
      <c r="E169" s="1042" t="s">
        <v>1017</v>
      </c>
      <c r="F169" s="402">
        <v>737</v>
      </c>
      <c r="G169" s="956">
        <v>20.7</v>
      </c>
      <c r="H169" s="440"/>
      <c r="I169" s="403">
        <f t="shared" si="48"/>
        <v>0</v>
      </c>
      <c r="J169" s="403">
        <f t="shared" si="55"/>
        <v>0</v>
      </c>
      <c r="K169" s="403">
        <f t="shared" si="60"/>
        <v>0</v>
      </c>
      <c r="L169" s="403">
        <f t="shared" si="60"/>
        <v>0</v>
      </c>
      <c r="M169" s="403">
        <f t="shared" si="60"/>
        <v>0</v>
      </c>
      <c r="N169" s="403">
        <f t="shared" si="60"/>
        <v>0</v>
      </c>
      <c r="O169" s="403">
        <f t="shared" si="60"/>
        <v>0</v>
      </c>
      <c r="P169" s="403">
        <f t="shared" si="60"/>
        <v>0</v>
      </c>
      <c r="Q169" s="403">
        <f t="shared" si="60"/>
        <v>0</v>
      </c>
      <c r="R169" s="403">
        <f t="shared" si="60"/>
        <v>0</v>
      </c>
      <c r="S169" s="403">
        <f t="shared" si="60"/>
        <v>0</v>
      </c>
      <c r="T169" s="403">
        <f t="shared" si="60"/>
        <v>0</v>
      </c>
      <c r="U169" s="403">
        <f t="shared" si="60"/>
        <v>0</v>
      </c>
      <c r="V169" s="403">
        <f t="shared" si="60"/>
        <v>0</v>
      </c>
      <c r="W169" s="403">
        <f t="shared" si="60"/>
        <v>0</v>
      </c>
      <c r="X169" s="403">
        <f t="shared" si="60"/>
        <v>0</v>
      </c>
      <c r="Y169" s="403">
        <f t="shared" si="54"/>
        <v>0</v>
      </c>
      <c r="Z169" s="403">
        <f t="shared" si="54"/>
        <v>0</v>
      </c>
      <c r="AA169" s="403">
        <f t="shared" si="54"/>
        <v>0</v>
      </c>
      <c r="AB169" s="403">
        <f t="shared" si="54"/>
        <v>0</v>
      </c>
      <c r="AC169" s="403">
        <f t="shared" si="56"/>
        <v>0</v>
      </c>
      <c r="AD169" s="403">
        <f t="shared" si="58"/>
        <v>0</v>
      </c>
      <c r="AE169" s="403">
        <f t="shared" si="58"/>
        <v>0</v>
      </c>
      <c r="AF169" s="403">
        <f t="shared" si="53"/>
        <v>20.7</v>
      </c>
      <c r="AG169" s="404">
        <f t="shared" si="53"/>
        <v>0</v>
      </c>
      <c r="AH169" s="404">
        <f t="shared" si="59"/>
        <v>0</v>
      </c>
      <c r="AI169" s="404">
        <f t="shared" si="59"/>
        <v>0</v>
      </c>
      <c r="AJ169" s="145">
        <f t="shared" si="49"/>
        <v>0</v>
      </c>
    </row>
    <row r="170" spans="2:36" ht="13.7" customHeight="1">
      <c r="B170" s="957">
        <v>423</v>
      </c>
      <c r="C170" s="1040">
        <v>45049</v>
      </c>
      <c r="D170" s="1041" t="s">
        <v>577</v>
      </c>
      <c r="E170" s="1042" t="s">
        <v>948</v>
      </c>
      <c r="F170" s="402">
        <v>737</v>
      </c>
      <c r="G170" s="956">
        <v>34.200000000000003</v>
      </c>
      <c r="H170" s="440"/>
      <c r="I170" s="403">
        <f t="shared" si="48"/>
        <v>0</v>
      </c>
      <c r="J170" s="403">
        <f t="shared" si="55"/>
        <v>0</v>
      </c>
      <c r="K170" s="403">
        <f t="shared" si="60"/>
        <v>0</v>
      </c>
      <c r="L170" s="403">
        <f t="shared" si="60"/>
        <v>0</v>
      </c>
      <c r="M170" s="403">
        <f t="shared" si="60"/>
        <v>0</v>
      </c>
      <c r="N170" s="403">
        <f t="shared" si="60"/>
        <v>0</v>
      </c>
      <c r="O170" s="403">
        <f t="shared" si="60"/>
        <v>0</v>
      </c>
      <c r="P170" s="403">
        <f t="shared" si="60"/>
        <v>0</v>
      </c>
      <c r="Q170" s="403">
        <f t="shared" si="60"/>
        <v>0</v>
      </c>
      <c r="R170" s="403">
        <f t="shared" si="60"/>
        <v>0</v>
      </c>
      <c r="S170" s="403">
        <f t="shared" si="60"/>
        <v>0</v>
      </c>
      <c r="T170" s="403">
        <f t="shared" si="60"/>
        <v>0</v>
      </c>
      <c r="U170" s="403">
        <f t="shared" si="60"/>
        <v>0</v>
      </c>
      <c r="V170" s="403">
        <f t="shared" si="60"/>
        <v>0</v>
      </c>
      <c r="W170" s="403">
        <f t="shared" si="60"/>
        <v>0</v>
      </c>
      <c r="X170" s="403">
        <f t="shared" si="60"/>
        <v>0</v>
      </c>
      <c r="Y170" s="403">
        <f t="shared" si="54"/>
        <v>0</v>
      </c>
      <c r="Z170" s="403">
        <f t="shared" si="54"/>
        <v>0</v>
      </c>
      <c r="AA170" s="403">
        <f t="shared" si="54"/>
        <v>0</v>
      </c>
      <c r="AB170" s="403">
        <f t="shared" si="54"/>
        <v>0</v>
      </c>
      <c r="AC170" s="403">
        <f t="shared" si="56"/>
        <v>0</v>
      </c>
      <c r="AD170" s="403">
        <f t="shared" si="58"/>
        <v>0</v>
      </c>
      <c r="AE170" s="403">
        <f t="shared" si="58"/>
        <v>0</v>
      </c>
      <c r="AF170" s="403">
        <f t="shared" si="53"/>
        <v>34.200000000000003</v>
      </c>
      <c r="AG170" s="404">
        <f t="shared" si="53"/>
        <v>0</v>
      </c>
      <c r="AH170" s="404">
        <f t="shared" ref="AH170:AI185" si="61">IF(AH$7-$F170=0,$G170,0)</f>
        <v>0</v>
      </c>
      <c r="AI170" s="404">
        <f t="shared" si="59"/>
        <v>0</v>
      </c>
      <c r="AJ170" s="145">
        <f t="shared" si="49"/>
        <v>0</v>
      </c>
    </row>
    <row r="171" spans="2:36" ht="13.7" customHeight="1">
      <c r="B171" s="957">
        <v>1180</v>
      </c>
      <c r="C171" s="1040">
        <v>45233</v>
      </c>
      <c r="D171" s="1041" t="s">
        <v>577</v>
      </c>
      <c r="E171" s="1042" t="s">
        <v>1578</v>
      </c>
      <c r="F171" s="402">
        <v>737</v>
      </c>
      <c r="G171" s="956">
        <v>51</v>
      </c>
      <c r="H171" s="440"/>
      <c r="I171" s="403">
        <f t="shared" si="48"/>
        <v>0</v>
      </c>
      <c r="J171" s="403">
        <f t="shared" si="55"/>
        <v>0</v>
      </c>
      <c r="K171" s="403">
        <f t="shared" si="60"/>
        <v>0</v>
      </c>
      <c r="L171" s="403">
        <f t="shared" si="60"/>
        <v>0</v>
      </c>
      <c r="M171" s="403">
        <f t="shared" si="60"/>
        <v>0</v>
      </c>
      <c r="N171" s="403">
        <f t="shared" si="60"/>
        <v>0</v>
      </c>
      <c r="O171" s="403">
        <f t="shared" si="60"/>
        <v>0</v>
      </c>
      <c r="P171" s="403">
        <f t="shared" si="60"/>
        <v>0</v>
      </c>
      <c r="Q171" s="403">
        <f t="shared" si="60"/>
        <v>0</v>
      </c>
      <c r="R171" s="403">
        <f t="shared" si="60"/>
        <v>0</v>
      </c>
      <c r="S171" s="403">
        <f t="shared" si="60"/>
        <v>0</v>
      </c>
      <c r="T171" s="403">
        <f t="shared" si="60"/>
        <v>0</v>
      </c>
      <c r="U171" s="403">
        <f t="shared" si="60"/>
        <v>0</v>
      </c>
      <c r="V171" s="403">
        <f t="shared" si="60"/>
        <v>0</v>
      </c>
      <c r="W171" s="403">
        <f t="shared" si="60"/>
        <v>0</v>
      </c>
      <c r="X171" s="403">
        <f t="shared" si="60"/>
        <v>0</v>
      </c>
      <c r="Y171" s="403">
        <f t="shared" si="54"/>
        <v>0</v>
      </c>
      <c r="Z171" s="403">
        <f t="shared" si="54"/>
        <v>0</v>
      </c>
      <c r="AA171" s="403">
        <f t="shared" si="54"/>
        <v>0</v>
      </c>
      <c r="AB171" s="403">
        <f t="shared" si="54"/>
        <v>0</v>
      </c>
      <c r="AC171" s="403">
        <f t="shared" si="56"/>
        <v>0</v>
      </c>
      <c r="AD171" s="403">
        <f t="shared" si="58"/>
        <v>0</v>
      </c>
      <c r="AE171" s="403">
        <f t="shared" si="58"/>
        <v>0</v>
      </c>
      <c r="AF171" s="403">
        <f t="shared" ref="AF171:AG190" si="62">IF(AF$7-$F171=0,$G171,0)</f>
        <v>51</v>
      </c>
      <c r="AG171" s="404">
        <f t="shared" si="62"/>
        <v>0</v>
      </c>
      <c r="AH171" s="404">
        <f t="shared" si="61"/>
        <v>0</v>
      </c>
      <c r="AI171" s="404">
        <f t="shared" si="59"/>
        <v>0</v>
      </c>
      <c r="AJ171" s="145">
        <f t="shared" si="49"/>
        <v>0</v>
      </c>
    </row>
    <row r="172" spans="2:36" ht="13.7" customHeight="1">
      <c r="B172" s="957">
        <v>1015</v>
      </c>
      <c r="C172" s="1040">
        <v>45202</v>
      </c>
      <c r="D172" s="1041" t="s">
        <v>577</v>
      </c>
      <c r="E172" s="1042" t="s">
        <v>1436</v>
      </c>
      <c r="F172" s="402">
        <v>737</v>
      </c>
      <c r="G172" s="956">
        <v>34.200000000000003</v>
      </c>
      <c r="H172" s="440"/>
      <c r="I172" s="403">
        <f t="shared" si="48"/>
        <v>0</v>
      </c>
      <c r="J172" s="403">
        <f t="shared" si="55"/>
        <v>0</v>
      </c>
      <c r="K172" s="403">
        <f t="shared" si="60"/>
        <v>0</v>
      </c>
      <c r="L172" s="403">
        <f t="shared" si="60"/>
        <v>0</v>
      </c>
      <c r="M172" s="403">
        <f t="shared" si="60"/>
        <v>0</v>
      </c>
      <c r="N172" s="403">
        <f t="shared" si="60"/>
        <v>0</v>
      </c>
      <c r="O172" s="403">
        <f t="shared" si="60"/>
        <v>0</v>
      </c>
      <c r="P172" s="403">
        <f t="shared" si="60"/>
        <v>0</v>
      </c>
      <c r="Q172" s="403">
        <f t="shared" si="60"/>
        <v>0</v>
      </c>
      <c r="R172" s="403">
        <f t="shared" si="60"/>
        <v>0</v>
      </c>
      <c r="S172" s="403">
        <f t="shared" si="60"/>
        <v>0</v>
      </c>
      <c r="T172" s="403">
        <f t="shared" si="60"/>
        <v>0</v>
      </c>
      <c r="U172" s="403">
        <f t="shared" si="60"/>
        <v>0</v>
      </c>
      <c r="V172" s="403">
        <f t="shared" si="60"/>
        <v>0</v>
      </c>
      <c r="W172" s="403">
        <f t="shared" si="60"/>
        <v>0</v>
      </c>
      <c r="X172" s="403">
        <f t="shared" si="60"/>
        <v>0</v>
      </c>
      <c r="Y172" s="403">
        <f t="shared" si="54"/>
        <v>0</v>
      </c>
      <c r="Z172" s="403">
        <f t="shared" si="54"/>
        <v>0</v>
      </c>
      <c r="AA172" s="403">
        <f t="shared" si="54"/>
        <v>0</v>
      </c>
      <c r="AB172" s="403">
        <f t="shared" si="54"/>
        <v>0</v>
      </c>
      <c r="AC172" s="403">
        <f t="shared" si="56"/>
        <v>0</v>
      </c>
      <c r="AD172" s="403">
        <f t="shared" si="58"/>
        <v>0</v>
      </c>
      <c r="AE172" s="403">
        <f t="shared" si="58"/>
        <v>0</v>
      </c>
      <c r="AF172" s="403">
        <f t="shared" si="62"/>
        <v>34.200000000000003</v>
      </c>
      <c r="AG172" s="404">
        <f t="shared" si="62"/>
        <v>0</v>
      </c>
      <c r="AH172" s="404">
        <f t="shared" si="61"/>
        <v>0</v>
      </c>
      <c r="AI172" s="404">
        <f t="shared" si="59"/>
        <v>0</v>
      </c>
      <c r="AJ172" s="145">
        <f t="shared" si="49"/>
        <v>0</v>
      </c>
    </row>
    <row r="173" spans="2:36" ht="13.7" customHeight="1">
      <c r="B173" s="957">
        <v>1016</v>
      </c>
      <c r="C173" s="1040">
        <v>45202</v>
      </c>
      <c r="D173" s="1041" t="s">
        <v>577</v>
      </c>
      <c r="E173" s="1042" t="s">
        <v>1436</v>
      </c>
      <c r="F173" s="402">
        <v>737</v>
      </c>
      <c r="G173" s="956">
        <v>20.7</v>
      </c>
      <c r="H173" s="440"/>
      <c r="I173" s="403">
        <f t="shared" si="48"/>
        <v>0</v>
      </c>
      <c r="J173" s="403">
        <f t="shared" si="55"/>
        <v>0</v>
      </c>
      <c r="K173" s="403">
        <f t="shared" si="60"/>
        <v>0</v>
      </c>
      <c r="L173" s="403">
        <f t="shared" si="60"/>
        <v>0</v>
      </c>
      <c r="M173" s="403">
        <f t="shared" si="60"/>
        <v>0</v>
      </c>
      <c r="N173" s="403">
        <f t="shared" si="60"/>
        <v>0</v>
      </c>
      <c r="O173" s="403">
        <f t="shared" si="60"/>
        <v>0</v>
      </c>
      <c r="P173" s="403">
        <f t="shared" si="60"/>
        <v>0</v>
      </c>
      <c r="Q173" s="403">
        <f t="shared" si="60"/>
        <v>0</v>
      </c>
      <c r="R173" s="403">
        <f t="shared" si="60"/>
        <v>0</v>
      </c>
      <c r="S173" s="403">
        <f t="shared" si="60"/>
        <v>0</v>
      </c>
      <c r="T173" s="403">
        <f t="shared" si="60"/>
        <v>0</v>
      </c>
      <c r="U173" s="403">
        <f t="shared" si="60"/>
        <v>0</v>
      </c>
      <c r="V173" s="403">
        <f t="shared" si="60"/>
        <v>0</v>
      </c>
      <c r="W173" s="403">
        <f t="shared" si="60"/>
        <v>0</v>
      </c>
      <c r="X173" s="403">
        <f t="shared" si="60"/>
        <v>0</v>
      </c>
      <c r="Y173" s="403">
        <f t="shared" si="54"/>
        <v>0</v>
      </c>
      <c r="Z173" s="403">
        <f t="shared" si="54"/>
        <v>0</v>
      </c>
      <c r="AA173" s="403">
        <f t="shared" si="54"/>
        <v>0</v>
      </c>
      <c r="AB173" s="403">
        <f t="shared" si="54"/>
        <v>0</v>
      </c>
      <c r="AC173" s="403">
        <f t="shared" si="56"/>
        <v>0</v>
      </c>
      <c r="AD173" s="403">
        <f t="shared" si="58"/>
        <v>0</v>
      </c>
      <c r="AE173" s="403">
        <f t="shared" si="58"/>
        <v>0</v>
      </c>
      <c r="AF173" s="403">
        <f t="shared" si="62"/>
        <v>20.7</v>
      </c>
      <c r="AG173" s="404">
        <f t="shared" si="62"/>
        <v>0</v>
      </c>
      <c r="AH173" s="404">
        <f t="shared" si="61"/>
        <v>0</v>
      </c>
      <c r="AI173" s="404">
        <f t="shared" si="59"/>
        <v>0</v>
      </c>
      <c r="AJ173" s="145">
        <f t="shared" si="49"/>
        <v>0</v>
      </c>
    </row>
    <row r="174" spans="2:36" ht="13.7" customHeight="1">
      <c r="B174" s="957">
        <v>29</v>
      </c>
      <c r="C174" s="1040">
        <v>44930</v>
      </c>
      <c r="D174" s="1041" t="s">
        <v>577</v>
      </c>
      <c r="E174" s="1042" t="s">
        <v>612</v>
      </c>
      <c r="F174" s="402">
        <v>737</v>
      </c>
      <c r="G174" s="956">
        <v>20.7</v>
      </c>
      <c r="H174" s="440"/>
      <c r="I174" s="403">
        <f t="shared" si="48"/>
        <v>0</v>
      </c>
      <c r="J174" s="403">
        <f t="shared" si="55"/>
        <v>0</v>
      </c>
      <c r="K174" s="403">
        <f t="shared" si="60"/>
        <v>0</v>
      </c>
      <c r="L174" s="403">
        <f t="shared" si="60"/>
        <v>0</v>
      </c>
      <c r="M174" s="403">
        <f t="shared" si="60"/>
        <v>0</v>
      </c>
      <c r="N174" s="403">
        <f t="shared" si="60"/>
        <v>0</v>
      </c>
      <c r="O174" s="403">
        <f t="shared" si="60"/>
        <v>0</v>
      </c>
      <c r="P174" s="403">
        <f t="shared" si="60"/>
        <v>0</v>
      </c>
      <c r="Q174" s="403">
        <f t="shared" si="60"/>
        <v>0</v>
      </c>
      <c r="R174" s="403">
        <f t="shared" si="60"/>
        <v>0</v>
      </c>
      <c r="S174" s="403">
        <f t="shared" si="60"/>
        <v>0</v>
      </c>
      <c r="T174" s="403">
        <f t="shared" si="60"/>
        <v>0</v>
      </c>
      <c r="U174" s="403">
        <f t="shared" si="60"/>
        <v>0</v>
      </c>
      <c r="V174" s="403">
        <f t="shared" si="60"/>
        <v>0</v>
      </c>
      <c r="W174" s="403">
        <f t="shared" si="60"/>
        <v>0</v>
      </c>
      <c r="X174" s="403">
        <f t="shared" si="60"/>
        <v>0</v>
      </c>
      <c r="Y174" s="403">
        <f t="shared" si="54"/>
        <v>0</v>
      </c>
      <c r="Z174" s="403">
        <f t="shared" si="54"/>
        <v>0</v>
      </c>
      <c r="AA174" s="403">
        <f t="shared" si="54"/>
        <v>0</v>
      </c>
      <c r="AB174" s="403">
        <f t="shared" si="54"/>
        <v>0</v>
      </c>
      <c r="AC174" s="403">
        <f t="shared" si="56"/>
        <v>0</v>
      </c>
      <c r="AD174" s="403">
        <f t="shared" si="58"/>
        <v>0</v>
      </c>
      <c r="AE174" s="403">
        <f t="shared" si="58"/>
        <v>0</v>
      </c>
      <c r="AF174" s="403">
        <f t="shared" si="62"/>
        <v>20.7</v>
      </c>
      <c r="AG174" s="404">
        <f t="shared" si="62"/>
        <v>0</v>
      </c>
      <c r="AH174" s="404">
        <f t="shared" si="61"/>
        <v>0</v>
      </c>
      <c r="AI174" s="404">
        <f t="shared" si="59"/>
        <v>0</v>
      </c>
      <c r="AJ174" s="145">
        <f t="shared" si="49"/>
        <v>0</v>
      </c>
    </row>
    <row r="175" spans="2:36" ht="13.7" customHeight="1">
      <c r="B175" s="957">
        <v>30</v>
      </c>
      <c r="C175" s="1040">
        <v>44930</v>
      </c>
      <c r="D175" s="1041" t="s">
        <v>577</v>
      </c>
      <c r="E175" s="1042" t="s">
        <v>612</v>
      </c>
      <c r="F175" s="402">
        <v>737</v>
      </c>
      <c r="G175" s="956">
        <v>20.7</v>
      </c>
      <c r="H175" s="440"/>
      <c r="I175" s="403">
        <f t="shared" si="48"/>
        <v>0</v>
      </c>
      <c r="J175" s="403">
        <f t="shared" si="55"/>
        <v>0</v>
      </c>
      <c r="K175" s="403">
        <f t="shared" si="60"/>
        <v>0</v>
      </c>
      <c r="L175" s="403">
        <f t="shared" si="60"/>
        <v>0</v>
      </c>
      <c r="M175" s="403">
        <f t="shared" si="60"/>
        <v>0</v>
      </c>
      <c r="N175" s="403">
        <f t="shared" si="60"/>
        <v>0</v>
      </c>
      <c r="O175" s="403">
        <f t="shared" si="60"/>
        <v>0</v>
      </c>
      <c r="P175" s="403">
        <f t="shared" si="60"/>
        <v>0</v>
      </c>
      <c r="Q175" s="403">
        <f t="shared" si="60"/>
        <v>0</v>
      </c>
      <c r="R175" s="403">
        <f t="shared" si="60"/>
        <v>0</v>
      </c>
      <c r="S175" s="403">
        <f t="shared" si="60"/>
        <v>0</v>
      </c>
      <c r="T175" s="403">
        <f t="shared" si="60"/>
        <v>0</v>
      </c>
      <c r="U175" s="403">
        <f t="shared" si="60"/>
        <v>0</v>
      </c>
      <c r="V175" s="403">
        <f t="shared" si="60"/>
        <v>0</v>
      </c>
      <c r="W175" s="403">
        <f t="shared" si="60"/>
        <v>0</v>
      </c>
      <c r="X175" s="403">
        <f t="shared" si="60"/>
        <v>0</v>
      </c>
      <c r="Y175" s="403">
        <f t="shared" si="54"/>
        <v>0</v>
      </c>
      <c r="Z175" s="403">
        <f t="shared" si="54"/>
        <v>0</v>
      </c>
      <c r="AA175" s="403">
        <f t="shared" si="54"/>
        <v>0</v>
      </c>
      <c r="AB175" s="403">
        <f t="shared" si="54"/>
        <v>0</v>
      </c>
      <c r="AC175" s="403">
        <f t="shared" si="56"/>
        <v>0</v>
      </c>
      <c r="AD175" s="403">
        <f t="shared" si="58"/>
        <v>0</v>
      </c>
      <c r="AE175" s="403">
        <f t="shared" si="58"/>
        <v>0</v>
      </c>
      <c r="AF175" s="403">
        <f t="shared" si="62"/>
        <v>20.7</v>
      </c>
      <c r="AG175" s="404">
        <f t="shared" si="62"/>
        <v>0</v>
      </c>
      <c r="AH175" s="404">
        <f t="shared" si="61"/>
        <v>0</v>
      </c>
      <c r="AI175" s="404">
        <f t="shared" si="59"/>
        <v>0</v>
      </c>
      <c r="AJ175" s="145">
        <f t="shared" si="49"/>
        <v>0</v>
      </c>
    </row>
    <row r="176" spans="2:36" ht="13.7" customHeight="1">
      <c r="B176" s="957">
        <v>31</v>
      </c>
      <c r="C176" s="1040">
        <v>44930</v>
      </c>
      <c r="D176" s="1041" t="s">
        <v>577</v>
      </c>
      <c r="E176" s="1042" t="s">
        <v>612</v>
      </c>
      <c r="F176" s="402">
        <v>737</v>
      </c>
      <c r="G176" s="956">
        <v>20.7</v>
      </c>
      <c r="H176" s="440"/>
      <c r="I176" s="403">
        <f t="shared" si="48"/>
        <v>0</v>
      </c>
      <c r="J176" s="403">
        <f t="shared" si="55"/>
        <v>0</v>
      </c>
      <c r="K176" s="403">
        <f t="shared" ref="K176:X185" si="63">IF(K$7-$F176=0,$G176,0)</f>
        <v>0</v>
      </c>
      <c r="L176" s="403">
        <f t="shared" si="63"/>
        <v>0</v>
      </c>
      <c r="M176" s="403">
        <f t="shared" si="63"/>
        <v>0</v>
      </c>
      <c r="N176" s="403">
        <f t="shared" si="63"/>
        <v>0</v>
      </c>
      <c r="O176" s="403">
        <f t="shared" si="63"/>
        <v>0</v>
      </c>
      <c r="P176" s="403">
        <f t="shared" si="63"/>
        <v>0</v>
      </c>
      <c r="Q176" s="403">
        <f t="shared" si="63"/>
        <v>0</v>
      </c>
      <c r="R176" s="403">
        <f t="shared" si="63"/>
        <v>0</v>
      </c>
      <c r="S176" s="403">
        <f t="shared" si="63"/>
        <v>0</v>
      </c>
      <c r="T176" s="403">
        <f t="shared" si="63"/>
        <v>0</v>
      </c>
      <c r="U176" s="403">
        <f t="shared" si="63"/>
        <v>0</v>
      </c>
      <c r="V176" s="403">
        <f t="shared" si="63"/>
        <v>0</v>
      </c>
      <c r="W176" s="403">
        <f t="shared" si="63"/>
        <v>0</v>
      </c>
      <c r="X176" s="403">
        <f t="shared" si="63"/>
        <v>0</v>
      </c>
      <c r="Y176" s="403">
        <f t="shared" si="54"/>
        <v>0</v>
      </c>
      <c r="Z176" s="403">
        <f t="shared" si="54"/>
        <v>0</v>
      </c>
      <c r="AA176" s="403">
        <f t="shared" si="54"/>
        <v>0</v>
      </c>
      <c r="AB176" s="403">
        <f t="shared" si="54"/>
        <v>0</v>
      </c>
      <c r="AC176" s="403">
        <f t="shared" si="56"/>
        <v>0</v>
      </c>
      <c r="AD176" s="403">
        <f t="shared" si="58"/>
        <v>0</v>
      </c>
      <c r="AE176" s="403">
        <f t="shared" si="58"/>
        <v>0</v>
      </c>
      <c r="AF176" s="403">
        <f t="shared" si="62"/>
        <v>20.7</v>
      </c>
      <c r="AG176" s="404">
        <f t="shared" si="62"/>
        <v>0</v>
      </c>
      <c r="AH176" s="404">
        <f t="shared" si="61"/>
        <v>0</v>
      </c>
      <c r="AI176" s="404">
        <f t="shared" si="61"/>
        <v>0</v>
      </c>
      <c r="AJ176" s="145">
        <f t="shared" si="49"/>
        <v>0</v>
      </c>
    </row>
    <row r="177" spans="2:36" ht="13.7" customHeight="1">
      <c r="B177" s="957">
        <v>32</v>
      </c>
      <c r="C177" s="1040">
        <v>44930</v>
      </c>
      <c r="D177" s="1041" t="s">
        <v>577</v>
      </c>
      <c r="E177" s="1042" t="s">
        <v>612</v>
      </c>
      <c r="F177" s="402">
        <v>737</v>
      </c>
      <c r="G177" s="956">
        <v>20.7</v>
      </c>
      <c r="H177" s="440"/>
      <c r="I177" s="403">
        <f t="shared" si="48"/>
        <v>0</v>
      </c>
      <c r="J177" s="403">
        <f t="shared" si="55"/>
        <v>0</v>
      </c>
      <c r="K177" s="403">
        <f t="shared" si="63"/>
        <v>0</v>
      </c>
      <c r="L177" s="403">
        <f t="shared" si="63"/>
        <v>0</v>
      </c>
      <c r="M177" s="403">
        <f t="shared" si="63"/>
        <v>0</v>
      </c>
      <c r="N177" s="403">
        <f t="shared" si="63"/>
        <v>0</v>
      </c>
      <c r="O177" s="403">
        <f t="shared" si="63"/>
        <v>0</v>
      </c>
      <c r="P177" s="403">
        <f t="shared" si="63"/>
        <v>0</v>
      </c>
      <c r="Q177" s="403">
        <f t="shared" si="63"/>
        <v>0</v>
      </c>
      <c r="R177" s="403">
        <f t="shared" si="63"/>
        <v>0</v>
      </c>
      <c r="S177" s="403">
        <f t="shared" si="63"/>
        <v>0</v>
      </c>
      <c r="T177" s="403">
        <f t="shared" si="63"/>
        <v>0</v>
      </c>
      <c r="U177" s="403">
        <f t="shared" si="63"/>
        <v>0</v>
      </c>
      <c r="V177" s="403">
        <f t="shared" si="63"/>
        <v>0</v>
      </c>
      <c r="W177" s="403">
        <f t="shared" si="63"/>
        <v>0</v>
      </c>
      <c r="X177" s="403">
        <f t="shared" si="63"/>
        <v>0</v>
      </c>
      <c r="Y177" s="403">
        <f t="shared" si="54"/>
        <v>0</v>
      </c>
      <c r="Z177" s="403">
        <f t="shared" si="54"/>
        <v>0</v>
      </c>
      <c r="AA177" s="403">
        <f t="shared" si="54"/>
        <v>0</v>
      </c>
      <c r="AB177" s="403">
        <f t="shared" si="54"/>
        <v>0</v>
      </c>
      <c r="AC177" s="403">
        <f t="shared" si="56"/>
        <v>0</v>
      </c>
      <c r="AD177" s="403">
        <f t="shared" si="58"/>
        <v>0</v>
      </c>
      <c r="AE177" s="403">
        <f t="shared" si="58"/>
        <v>0</v>
      </c>
      <c r="AF177" s="403">
        <f t="shared" si="62"/>
        <v>20.7</v>
      </c>
      <c r="AG177" s="404">
        <f t="shared" si="62"/>
        <v>0</v>
      </c>
      <c r="AH177" s="404">
        <f t="shared" si="61"/>
        <v>0</v>
      </c>
      <c r="AI177" s="404">
        <f t="shared" si="61"/>
        <v>0</v>
      </c>
      <c r="AJ177" s="145">
        <f t="shared" si="49"/>
        <v>0</v>
      </c>
    </row>
    <row r="178" spans="2:36" ht="13.7" customHeight="1">
      <c r="B178" s="957">
        <v>33</v>
      </c>
      <c r="C178" s="1040">
        <v>44930</v>
      </c>
      <c r="D178" s="1041" t="s">
        <v>577</v>
      </c>
      <c r="E178" s="1042" t="s">
        <v>612</v>
      </c>
      <c r="F178" s="402">
        <v>737</v>
      </c>
      <c r="G178" s="956">
        <v>27</v>
      </c>
      <c r="H178" s="440"/>
      <c r="I178" s="403">
        <f t="shared" si="48"/>
        <v>0</v>
      </c>
      <c r="J178" s="403">
        <f t="shared" si="55"/>
        <v>0</v>
      </c>
      <c r="K178" s="403">
        <f t="shared" si="63"/>
        <v>0</v>
      </c>
      <c r="L178" s="403">
        <f t="shared" si="63"/>
        <v>0</v>
      </c>
      <c r="M178" s="403">
        <f t="shared" si="63"/>
        <v>0</v>
      </c>
      <c r="N178" s="403">
        <f t="shared" si="63"/>
        <v>0</v>
      </c>
      <c r="O178" s="403">
        <f t="shared" si="63"/>
        <v>0</v>
      </c>
      <c r="P178" s="403">
        <f t="shared" si="63"/>
        <v>0</v>
      </c>
      <c r="Q178" s="403">
        <f t="shared" si="63"/>
        <v>0</v>
      </c>
      <c r="R178" s="403">
        <f t="shared" si="63"/>
        <v>0</v>
      </c>
      <c r="S178" s="403">
        <f t="shared" si="63"/>
        <v>0</v>
      </c>
      <c r="T178" s="403">
        <f t="shared" si="63"/>
        <v>0</v>
      </c>
      <c r="U178" s="403">
        <f t="shared" si="63"/>
        <v>0</v>
      </c>
      <c r="V178" s="403">
        <f t="shared" si="63"/>
        <v>0</v>
      </c>
      <c r="W178" s="403">
        <f t="shared" si="63"/>
        <v>0</v>
      </c>
      <c r="X178" s="403">
        <f t="shared" si="63"/>
        <v>0</v>
      </c>
      <c r="Y178" s="403">
        <f t="shared" si="54"/>
        <v>0</v>
      </c>
      <c r="Z178" s="403">
        <f t="shared" si="54"/>
        <v>0</v>
      </c>
      <c r="AA178" s="403">
        <f t="shared" si="54"/>
        <v>0</v>
      </c>
      <c r="AB178" s="403">
        <f t="shared" si="54"/>
        <v>0</v>
      </c>
      <c r="AC178" s="403">
        <f t="shared" si="56"/>
        <v>0</v>
      </c>
      <c r="AD178" s="403">
        <f t="shared" si="58"/>
        <v>0</v>
      </c>
      <c r="AE178" s="403">
        <f t="shared" si="58"/>
        <v>0</v>
      </c>
      <c r="AF178" s="403">
        <f t="shared" si="62"/>
        <v>27</v>
      </c>
      <c r="AG178" s="404">
        <f t="shared" si="62"/>
        <v>0</v>
      </c>
      <c r="AH178" s="404">
        <f t="shared" si="61"/>
        <v>0</v>
      </c>
      <c r="AI178" s="404">
        <f t="shared" si="61"/>
        <v>0</v>
      </c>
      <c r="AJ178" s="145">
        <f t="shared" si="49"/>
        <v>0</v>
      </c>
    </row>
    <row r="179" spans="2:36" ht="13.7" customHeight="1">
      <c r="B179" s="957">
        <v>34</v>
      </c>
      <c r="C179" s="1040">
        <v>44930</v>
      </c>
      <c r="D179" s="1041" t="s">
        <v>577</v>
      </c>
      <c r="E179" s="1042" t="s">
        <v>612</v>
      </c>
      <c r="F179" s="402">
        <v>737</v>
      </c>
      <c r="G179" s="956">
        <v>27</v>
      </c>
      <c r="H179" s="440"/>
      <c r="I179" s="403">
        <f t="shared" si="48"/>
        <v>0</v>
      </c>
      <c r="J179" s="403">
        <f t="shared" si="55"/>
        <v>0</v>
      </c>
      <c r="K179" s="403">
        <f t="shared" si="63"/>
        <v>0</v>
      </c>
      <c r="L179" s="403">
        <f t="shared" si="63"/>
        <v>0</v>
      </c>
      <c r="M179" s="403">
        <f t="shared" si="63"/>
        <v>0</v>
      </c>
      <c r="N179" s="403">
        <f t="shared" si="63"/>
        <v>0</v>
      </c>
      <c r="O179" s="403">
        <f t="shared" si="63"/>
        <v>0</v>
      </c>
      <c r="P179" s="403">
        <f t="shared" si="63"/>
        <v>0</v>
      </c>
      <c r="Q179" s="403">
        <f t="shared" si="63"/>
        <v>0</v>
      </c>
      <c r="R179" s="403">
        <f t="shared" si="63"/>
        <v>0</v>
      </c>
      <c r="S179" s="403">
        <f t="shared" si="63"/>
        <v>0</v>
      </c>
      <c r="T179" s="403">
        <f t="shared" si="63"/>
        <v>0</v>
      </c>
      <c r="U179" s="403">
        <f t="shared" si="63"/>
        <v>0</v>
      </c>
      <c r="V179" s="403">
        <f t="shared" si="63"/>
        <v>0</v>
      </c>
      <c r="W179" s="403">
        <f t="shared" si="63"/>
        <v>0</v>
      </c>
      <c r="X179" s="403">
        <f t="shared" si="63"/>
        <v>0</v>
      </c>
      <c r="Y179" s="403">
        <f t="shared" si="54"/>
        <v>0</v>
      </c>
      <c r="Z179" s="403">
        <f t="shared" si="54"/>
        <v>0</v>
      </c>
      <c r="AA179" s="403">
        <f t="shared" si="54"/>
        <v>0</v>
      </c>
      <c r="AB179" s="403">
        <f t="shared" si="54"/>
        <v>0</v>
      </c>
      <c r="AC179" s="403">
        <f t="shared" si="56"/>
        <v>0</v>
      </c>
      <c r="AD179" s="403">
        <f t="shared" si="58"/>
        <v>0</v>
      </c>
      <c r="AE179" s="403">
        <f t="shared" si="58"/>
        <v>0</v>
      </c>
      <c r="AF179" s="403">
        <f t="shared" si="62"/>
        <v>27</v>
      </c>
      <c r="AG179" s="404">
        <f t="shared" si="62"/>
        <v>0</v>
      </c>
      <c r="AH179" s="404">
        <f t="shared" si="61"/>
        <v>0</v>
      </c>
      <c r="AI179" s="404">
        <f t="shared" si="61"/>
        <v>0</v>
      </c>
      <c r="AJ179" s="145">
        <f t="shared" si="49"/>
        <v>0</v>
      </c>
    </row>
    <row r="180" spans="2:36" ht="13.7" customHeight="1">
      <c r="B180" s="957">
        <v>35</v>
      </c>
      <c r="C180" s="1040">
        <v>44930</v>
      </c>
      <c r="D180" s="1041" t="s">
        <v>577</v>
      </c>
      <c r="E180" s="1042" t="s">
        <v>612</v>
      </c>
      <c r="F180" s="402">
        <v>737</v>
      </c>
      <c r="G180" s="956">
        <v>34.200000000000003</v>
      </c>
      <c r="H180" s="440"/>
      <c r="I180" s="403">
        <f t="shared" si="48"/>
        <v>0</v>
      </c>
      <c r="J180" s="403">
        <f t="shared" si="55"/>
        <v>0</v>
      </c>
      <c r="K180" s="403">
        <f t="shared" si="63"/>
        <v>0</v>
      </c>
      <c r="L180" s="403">
        <f t="shared" si="63"/>
        <v>0</v>
      </c>
      <c r="M180" s="403">
        <f t="shared" si="63"/>
        <v>0</v>
      </c>
      <c r="N180" s="403">
        <f t="shared" si="63"/>
        <v>0</v>
      </c>
      <c r="O180" s="403">
        <f t="shared" si="63"/>
        <v>0</v>
      </c>
      <c r="P180" s="403">
        <f t="shared" si="63"/>
        <v>0</v>
      </c>
      <c r="Q180" s="403">
        <f t="shared" si="63"/>
        <v>0</v>
      </c>
      <c r="R180" s="403">
        <f t="shared" si="63"/>
        <v>0</v>
      </c>
      <c r="S180" s="403">
        <f t="shared" si="63"/>
        <v>0</v>
      </c>
      <c r="T180" s="403">
        <f t="shared" si="63"/>
        <v>0</v>
      </c>
      <c r="U180" s="403">
        <f t="shared" si="63"/>
        <v>0</v>
      </c>
      <c r="V180" s="403">
        <f t="shared" si="63"/>
        <v>0</v>
      </c>
      <c r="W180" s="403">
        <f t="shared" si="63"/>
        <v>0</v>
      </c>
      <c r="X180" s="403">
        <f t="shared" si="63"/>
        <v>0</v>
      </c>
      <c r="Y180" s="403">
        <f t="shared" si="54"/>
        <v>0</v>
      </c>
      <c r="Z180" s="403">
        <f t="shared" si="54"/>
        <v>0</v>
      </c>
      <c r="AA180" s="403">
        <f t="shared" si="54"/>
        <v>0</v>
      </c>
      <c r="AB180" s="403">
        <f t="shared" si="54"/>
        <v>0</v>
      </c>
      <c r="AC180" s="403">
        <f t="shared" si="56"/>
        <v>0</v>
      </c>
      <c r="AD180" s="403">
        <f t="shared" si="58"/>
        <v>0</v>
      </c>
      <c r="AE180" s="403">
        <f t="shared" si="58"/>
        <v>0</v>
      </c>
      <c r="AF180" s="403">
        <f t="shared" si="62"/>
        <v>34.200000000000003</v>
      </c>
      <c r="AG180" s="404">
        <f t="shared" si="62"/>
        <v>0</v>
      </c>
      <c r="AH180" s="404">
        <f t="shared" ref="AH180:AI195" si="64">IF(AH$7-$F180=0,$G180,0)</f>
        <v>0</v>
      </c>
      <c r="AI180" s="404">
        <f t="shared" si="61"/>
        <v>0</v>
      </c>
      <c r="AJ180" s="145">
        <f t="shared" si="49"/>
        <v>0</v>
      </c>
    </row>
    <row r="181" spans="2:36" ht="13.7" customHeight="1">
      <c r="B181" s="957">
        <v>614</v>
      </c>
      <c r="C181" s="1040">
        <v>45111</v>
      </c>
      <c r="D181" s="1041" t="s">
        <v>577</v>
      </c>
      <c r="E181" s="1042" t="s">
        <v>1102</v>
      </c>
      <c r="F181" s="402">
        <v>265</v>
      </c>
      <c r="G181" s="956">
        <v>27</v>
      </c>
      <c r="H181" s="440"/>
      <c r="I181" s="403">
        <f t="shared" si="48"/>
        <v>0</v>
      </c>
      <c r="J181" s="403">
        <f t="shared" si="55"/>
        <v>0</v>
      </c>
      <c r="K181" s="403">
        <f t="shared" si="63"/>
        <v>0</v>
      </c>
      <c r="L181" s="403">
        <f t="shared" si="63"/>
        <v>0</v>
      </c>
      <c r="M181" s="403">
        <f t="shared" si="63"/>
        <v>0</v>
      </c>
      <c r="N181" s="403">
        <f t="shared" si="63"/>
        <v>0</v>
      </c>
      <c r="O181" s="403">
        <f t="shared" si="63"/>
        <v>0</v>
      </c>
      <c r="P181" s="403">
        <f t="shared" si="63"/>
        <v>0</v>
      </c>
      <c r="Q181" s="403">
        <f t="shared" si="63"/>
        <v>27</v>
      </c>
      <c r="R181" s="403">
        <f t="shared" si="63"/>
        <v>0</v>
      </c>
      <c r="S181" s="403">
        <f t="shared" si="63"/>
        <v>0</v>
      </c>
      <c r="T181" s="403">
        <f t="shared" si="63"/>
        <v>0</v>
      </c>
      <c r="U181" s="403">
        <f t="shared" si="63"/>
        <v>0</v>
      </c>
      <c r="V181" s="403">
        <f t="shared" si="63"/>
        <v>0</v>
      </c>
      <c r="W181" s="403">
        <f t="shared" si="63"/>
        <v>0</v>
      </c>
      <c r="X181" s="403">
        <f t="shared" si="63"/>
        <v>0</v>
      </c>
      <c r="Y181" s="403">
        <f t="shared" si="54"/>
        <v>0</v>
      </c>
      <c r="Z181" s="403">
        <f t="shared" si="54"/>
        <v>0</v>
      </c>
      <c r="AA181" s="403">
        <f t="shared" si="54"/>
        <v>0</v>
      </c>
      <c r="AB181" s="403">
        <f t="shared" si="54"/>
        <v>0</v>
      </c>
      <c r="AC181" s="403">
        <f t="shared" si="56"/>
        <v>0</v>
      </c>
      <c r="AD181" s="403">
        <f t="shared" si="58"/>
        <v>0</v>
      </c>
      <c r="AE181" s="403">
        <f t="shared" si="58"/>
        <v>0</v>
      </c>
      <c r="AF181" s="403">
        <f t="shared" si="62"/>
        <v>0</v>
      </c>
      <c r="AG181" s="404">
        <f t="shared" si="62"/>
        <v>0</v>
      </c>
      <c r="AH181" s="404">
        <f t="shared" si="64"/>
        <v>0</v>
      </c>
      <c r="AI181" s="404">
        <f t="shared" si="61"/>
        <v>0</v>
      </c>
      <c r="AJ181" s="145">
        <f t="shared" si="49"/>
        <v>0</v>
      </c>
    </row>
    <row r="182" spans="2:36" ht="13.7" customHeight="1">
      <c r="B182" s="957">
        <v>431</v>
      </c>
      <c r="C182" s="1040">
        <v>45050</v>
      </c>
      <c r="D182" s="1041" t="s">
        <v>577</v>
      </c>
      <c r="E182" s="1042" t="s">
        <v>954</v>
      </c>
      <c r="F182" s="402">
        <v>737</v>
      </c>
      <c r="G182" s="956">
        <v>20.7</v>
      </c>
      <c r="H182" s="440"/>
      <c r="I182" s="403">
        <f t="shared" si="48"/>
        <v>0</v>
      </c>
      <c r="J182" s="403">
        <f t="shared" si="55"/>
        <v>0</v>
      </c>
      <c r="K182" s="403">
        <f t="shared" si="63"/>
        <v>0</v>
      </c>
      <c r="L182" s="403">
        <f t="shared" si="63"/>
        <v>0</v>
      </c>
      <c r="M182" s="403">
        <f t="shared" si="63"/>
        <v>0</v>
      </c>
      <c r="N182" s="403">
        <f t="shared" si="63"/>
        <v>0</v>
      </c>
      <c r="O182" s="403">
        <f t="shared" si="63"/>
        <v>0</v>
      </c>
      <c r="P182" s="403">
        <f t="shared" si="63"/>
        <v>0</v>
      </c>
      <c r="Q182" s="403">
        <f t="shared" si="63"/>
        <v>0</v>
      </c>
      <c r="R182" s="403">
        <f t="shared" si="63"/>
        <v>0</v>
      </c>
      <c r="S182" s="403">
        <f t="shared" si="63"/>
        <v>0</v>
      </c>
      <c r="T182" s="403">
        <f t="shared" si="63"/>
        <v>0</v>
      </c>
      <c r="U182" s="403">
        <f t="shared" si="63"/>
        <v>0</v>
      </c>
      <c r="V182" s="403">
        <f t="shared" si="63"/>
        <v>0</v>
      </c>
      <c r="W182" s="403">
        <f t="shared" si="63"/>
        <v>0</v>
      </c>
      <c r="X182" s="403">
        <f t="shared" si="63"/>
        <v>0</v>
      </c>
      <c r="Y182" s="403">
        <f t="shared" si="54"/>
        <v>0</v>
      </c>
      <c r="Z182" s="403">
        <f t="shared" si="54"/>
        <v>0</v>
      </c>
      <c r="AA182" s="403">
        <f t="shared" si="54"/>
        <v>0</v>
      </c>
      <c r="AB182" s="403">
        <f t="shared" si="54"/>
        <v>0</v>
      </c>
      <c r="AC182" s="403">
        <f t="shared" si="56"/>
        <v>0</v>
      </c>
      <c r="AD182" s="403">
        <f t="shared" si="58"/>
        <v>0</v>
      </c>
      <c r="AE182" s="403">
        <f t="shared" si="58"/>
        <v>0</v>
      </c>
      <c r="AF182" s="403">
        <f t="shared" si="62"/>
        <v>20.7</v>
      </c>
      <c r="AG182" s="404">
        <f t="shared" si="62"/>
        <v>0</v>
      </c>
      <c r="AH182" s="404">
        <f t="shared" si="64"/>
        <v>0</v>
      </c>
      <c r="AI182" s="404">
        <f t="shared" si="61"/>
        <v>0</v>
      </c>
      <c r="AJ182" s="145">
        <f t="shared" si="49"/>
        <v>0</v>
      </c>
    </row>
    <row r="183" spans="2:36" ht="13.7" customHeight="1">
      <c r="B183" s="957">
        <v>432</v>
      </c>
      <c r="C183" s="1040">
        <v>45050</v>
      </c>
      <c r="D183" s="1041" t="s">
        <v>577</v>
      </c>
      <c r="E183" s="1042" t="s">
        <v>954</v>
      </c>
      <c r="F183" s="402">
        <v>737</v>
      </c>
      <c r="G183" s="956">
        <v>27</v>
      </c>
      <c r="H183" s="440"/>
      <c r="I183" s="403">
        <f t="shared" si="48"/>
        <v>0</v>
      </c>
      <c r="J183" s="403">
        <f t="shared" si="55"/>
        <v>0</v>
      </c>
      <c r="K183" s="403">
        <f t="shared" si="63"/>
        <v>0</v>
      </c>
      <c r="L183" s="403">
        <f t="shared" si="63"/>
        <v>0</v>
      </c>
      <c r="M183" s="403">
        <f t="shared" si="63"/>
        <v>0</v>
      </c>
      <c r="N183" s="403">
        <f t="shared" si="63"/>
        <v>0</v>
      </c>
      <c r="O183" s="403">
        <f t="shared" si="63"/>
        <v>0</v>
      </c>
      <c r="P183" s="403">
        <f t="shared" si="63"/>
        <v>0</v>
      </c>
      <c r="Q183" s="403">
        <f t="shared" si="63"/>
        <v>0</v>
      </c>
      <c r="R183" s="403">
        <f t="shared" si="63"/>
        <v>0</v>
      </c>
      <c r="S183" s="403">
        <f t="shared" si="63"/>
        <v>0</v>
      </c>
      <c r="T183" s="403">
        <f t="shared" si="63"/>
        <v>0</v>
      </c>
      <c r="U183" s="403">
        <f t="shared" si="63"/>
        <v>0</v>
      </c>
      <c r="V183" s="403">
        <f t="shared" si="63"/>
        <v>0</v>
      </c>
      <c r="W183" s="403">
        <f t="shared" si="63"/>
        <v>0</v>
      </c>
      <c r="X183" s="403">
        <f t="shared" si="63"/>
        <v>0</v>
      </c>
      <c r="Y183" s="403">
        <f t="shared" si="54"/>
        <v>0</v>
      </c>
      <c r="Z183" s="403">
        <f t="shared" si="54"/>
        <v>0</v>
      </c>
      <c r="AA183" s="403">
        <f t="shared" si="54"/>
        <v>0</v>
      </c>
      <c r="AB183" s="403">
        <f t="shared" si="54"/>
        <v>0</v>
      </c>
      <c r="AC183" s="403">
        <f t="shared" si="56"/>
        <v>0</v>
      </c>
      <c r="AD183" s="403">
        <f t="shared" si="58"/>
        <v>0</v>
      </c>
      <c r="AE183" s="403">
        <f t="shared" si="58"/>
        <v>0</v>
      </c>
      <c r="AF183" s="403">
        <f t="shared" si="62"/>
        <v>27</v>
      </c>
      <c r="AG183" s="404">
        <f t="shared" si="62"/>
        <v>0</v>
      </c>
      <c r="AH183" s="404">
        <f t="shared" si="64"/>
        <v>0</v>
      </c>
      <c r="AI183" s="404">
        <f t="shared" si="61"/>
        <v>0</v>
      </c>
      <c r="AJ183" s="145">
        <f t="shared" si="49"/>
        <v>0</v>
      </c>
    </row>
    <row r="184" spans="2:36" ht="13.7" customHeight="1">
      <c r="B184" s="957">
        <v>433</v>
      </c>
      <c r="C184" s="1040">
        <v>45050</v>
      </c>
      <c r="D184" s="1041" t="s">
        <v>577</v>
      </c>
      <c r="E184" s="1042" t="s">
        <v>954</v>
      </c>
      <c r="F184" s="402">
        <v>737</v>
      </c>
      <c r="G184" s="956">
        <v>27</v>
      </c>
      <c r="H184" s="440"/>
      <c r="I184" s="403">
        <f t="shared" si="48"/>
        <v>0</v>
      </c>
      <c r="J184" s="403">
        <f t="shared" si="55"/>
        <v>0</v>
      </c>
      <c r="K184" s="403">
        <f t="shared" si="63"/>
        <v>0</v>
      </c>
      <c r="L184" s="403">
        <f t="shared" si="63"/>
        <v>0</v>
      </c>
      <c r="M184" s="403">
        <f t="shared" si="63"/>
        <v>0</v>
      </c>
      <c r="N184" s="403">
        <f t="shared" si="63"/>
        <v>0</v>
      </c>
      <c r="O184" s="403">
        <f t="shared" si="63"/>
        <v>0</v>
      </c>
      <c r="P184" s="403">
        <f t="shared" si="63"/>
        <v>0</v>
      </c>
      <c r="Q184" s="403">
        <f t="shared" si="63"/>
        <v>0</v>
      </c>
      <c r="R184" s="403">
        <f t="shared" si="63"/>
        <v>0</v>
      </c>
      <c r="S184" s="403">
        <f t="shared" si="63"/>
        <v>0</v>
      </c>
      <c r="T184" s="403">
        <f t="shared" si="63"/>
        <v>0</v>
      </c>
      <c r="U184" s="403">
        <f t="shared" si="63"/>
        <v>0</v>
      </c>
      <c r="V184" s="403">
        <f t="shared" si="63"/>
        <v>0</v>
      </c>
      <c r="W184" s="403">
        <f t="shared" si="63"/>
        <v>0</v>
      </c>
      <c r="X184" s="403">
        <f t="shared" si="63"/>
        <v>0</v>
      </c>
      <c r="Y184" s="403">
        <f t="shared" si="54"/>
        <v>0</v>
      </c>
      <c r="Z184" s="403">
        <f t="shared" si="54"/>
        <v>0</v>
      </c>
      <c r="AA184" s="403">
        <f t="shared" si="54"/>
        <v>0</v>
      </c>
      <c r="AB184" s="403">
        <f t="shared" si="54"/>
        <v>0</v>
      </c>
      <c r="AC184" s="403">
        <f t="shared" si="56"/>
        <v>0</v>
      </c>
      <c r="AD184" s="403">
        <f t="shared" si="58"/>
        <v>0</v>
      </c>
      <c r="AE184" s="403">
        <f t="shared" si="58"/>
        <v>0</v>
      </c>
      <c r="AF184" s="403">
        <f t="shared" si="62"/>
        <v>27</v>
      </c>
      <c r="AG184" s="404">
        <f t="shared" si="62"/>
        <v>0</v>
      </c>
      <c r="AH184" s="404">
        <f t="shared" si="64"/>
        <v>0</v>
      </c>
      <c r="AI184" s="404">
        <f t="shared" si="61"/>
        <v>0</v>
      </c>
      <c r="AJ184" s="145">
        <f t="shared" si="49"/>
        <v>0</v>
      </c>
    </row>
    <row r="185" spans="2:36" ht="13.7" customHeight="1">
      <c r="B185" s="957">
        <v>434</v>
      </c>
      <c r="C185" s="1040">
        <v>45050</v>
      </c>
      <c r="D185" s="1041" t="s">
        <v>577</v>
      </c>
      <c r="E185" s="1042" t="s">
        <v>954</v>
      </c>
      <c r="F185" s="402">
        <v>737</v>
      </c>
      <c r="G185" s="956">
        <v>34.200000000000003</v>
      </c>
      <c r="H185" s="440"/>
      <c r="I185" s="403">
        <f t="shared" si="48"/>
        <v>0</v>
      </c>
      <c r="J185" s="403">
        <f t="shared" si="55"/>
        <v>0</v>
      </c>
      <c r="K185" s="403">
        <f t="shared" si="63"/>
        <v>0</v>
      </c>
      <c r="L185" s="403">
        <f t="shared" si="63"/>
        <v>0</v>
      </c>
      <c r="M185" s="403">
        <f t="shared" si="63"/>
        <v>0</v>
      </c>
      <c r="N185" s="403">
        <f t="shared" si="63"/>
        <v>0</v>
      </c>
      <c r="O185" s="403">
        <f t="shared" si="63"/>
        <v>0</v>
      </c>
      <c r="P185" s="403">
        <f t="shared" si="63"/>
        <v>0</v>
      </c>
      <c r="Q185" s="403">
        <f t="shared" si="63"/>
        <v>0</v>
      </c>
      <c r="R185" s="403">
        <f t="shared" si="63"/>
        <v>0</v>
      </c>
      <c r="S185" s="403">
        <f t="shared" si="63"/>
        <v>0</v>
      </c>
      <c r="T185" s="403">
        <f t="shared" si="63"/>
        <v>0</v>
      </c>
      <c r="U185" s="403">
        <f t="shared" si="63"/>
        <v>0</v>
      </c>
      <c r="V185" s="403">
        <f t="shared" si="63"/>
        <v>0</v>
      </c>
      <c r="W185" s="403">
        <f t="shared" si="63"/>
        <v>0</v>
      </c>
      <c r="X185" s="403">
        <f t="shared" si="63"/>
        <v>0</v>
      </c>
      <c r="Y185" s="403">
        <f t="shared" si="54"/>
        <v>0</v>
      </c>
      <c r="Z185" s="403">
        <f t="shared" si="54"/>
        <v>0</v>
      </c>
      <c r="AA185" s="403">
        <f t="shared" si="54"/>
        <v>0</v>
      </c>
      <c r="AB185" s="403">
        <f t="shared" si="54"/>
        <v>0</v>
      </c>
      <c r="AC185" s="403">
        <f t="shared" si="56"/>
        <v>0</v>
      </c>
      <c r="AD185" s="403">
        <f t="shared" si="58"/>
        <v>0</v>
      </c>
      <c r="AE185" s="403">
        <f t="shared" si="58"/>
        <v>0</v>
      </c>
      <c r="AF185" s="403">
        <f t="shared" si="62"/>
        <v>34.200000000000003</v>
      </c>
      <c r="AG185" s="404">
        <f t="shared" si="62"/>
        <v>0</v>
      </c>
      <c r="AH185" s="404">
        <f t="shared" si="64"/>
        <v>0</v>
      </c>
      <c r="AI185" s="404">
        <f t="shared" si="61"/>
        <v>0</v>
      </c>
      <c r="AJ185" s="145">
        <f t="shared" si="49"/>
        <v>0</v>
      </c>
    </row>
    <row r="186" spans="2:36" ht="13.7" customHeight="1">
      <c r="B186" s="957">
        <v>1199</v>
      </c>
      <c r="C186" s="1040">
        <v>45236</v>
      </c>
      <c r="D186" s="1041" t="s">
        <v>577</v>
      </c>
      <c r="E186" s="1042" t="s">
        <v>1589</v>
      </c>
      <c r="F186" s="402">
        <v>737</v>
      </c>
      <c r="G186" s="956">
        <v>27</v>
      </c>
      <c r="H186" s="440"/>
      <c r="I186" s="403">
        <f t="shared" si="48"/>
        <v>0</v>
      </c>
      <c r="J186" s="403">
        <f t="shared" si="55"/>
        <v>0</v>
      </c>
      <c r="K186" s="403">
        <f t="shared" ref="K186:X195" si="65">IF(K$7-$F186=0,$G186,0)</f>
        <v>0</v>
      </c>
      <c r="L186" s="403">
        <f t="shared" si="65"/>
        <v>0</v>
      </c>
      <c r="M186" s="403">
        <f t="shared" si="65"/>
        <v>0</v>
      </c>
      <c r="N186" s="403">
        <f t="shared" si="65"/>
        <v>0</v>
      </c>
      <c r="O186" s="403">
        <f t="shared" si="65"/>
        <v>0</v>
      </c>
      <c r="P186" s="403">
        <f t="shared" si="65"/>
        <v>0</v>
      </c>
      <c r="Q186" s="403">
        <f t="shared" si="65"/>
        <v>0</v>
      </c>
      <c r="R186" s="403">
        <f t="shared" si="65"/>
        <v>0</v>
      </c>
      <c r="S186" s="403">
        <f t="shared" si="65"/>
        <v>0</v>
      </c>
      <c r="T186" s="403">
        <f t="shared" si="65"/>
        <v>0</v>
      </c>
      <c r="U186" s="403">
        <f t="shared" si="65"/>
        <v>0</v>
      </c>
      <c r="V186" s="403">
        <f t="shared" si="65"/>
        <v>0</v>
      </c>
      <c r="W186" s="403">
        <f t="shared" si="65"/>
        <v>0</v>
      </c>
      <c r="X186" s="403">
        <f t="shared" si="65"/>
        <v>0</v>
      </c>
      <c r="Y186" s="403">
        <f t="shared" si="54"/>
        <v>0</v>
      </c>
      <c r="Z186" s="403">
        <f t="shared" si="54"/>
        <v>0</v>
      </c>
      <c r="AA186" s="403">
        <f t="shared" si="54"/>
        <v>0</v>
      </c>
      <c r="AB186" s="403">
        <f t="shared" si="54"/>
        <v>0</v>
      </c>
      <c r="AC186" s="403">
        <f t="shared" si="56"/>
        <v>0</v>
      </c>
      <c r="AD186" s="403">
        <f t="shared" si="58"/>
        <v>0</v>
      </c>
      <c r="AE186" s="403">
        <f t="shared" si="58"/>
        <v>0</v>
      </c>
      <c r="AF186" s="403">
        <f t="shared" si="62"/>
        <v>27</v>
      </c>
      <c r="AG186" s="404">
        <f t="shared" si="62"/>
        <v>0</v>
      </c>
      <c r="AH186" s="404">
        <f t="shared" si="64"/>
        <v>0</v>
      </c>
      <c r="AI186" s="404">
        <f t="shared" si="64"/>
        <v>0</v>
      </c>
      <c r="AJ186" s="145">
        <f t="shared" si="49"/>
        <v>0</v>
      </c>
    </row>
    <row r="187" spans="2:36" ht="13.7" customHeight="1">
      <c r="B187" s="957">
        <v>1200</v>
      </c>
      <c r="C187" s="1040">
        <v>45236</v>
      </c>
      <c r="D187" s="1041" t="s">
        <v>577</v>
      </c>
      <c r="E187" s="1042" t="s">
        <v>1589</v>
      </c>
      <c r="F187" s="402">
        <v>737</v>
      </c>
      <c r="G187" s="956">
        <v>27</v>
      </c>
      <c r="H187" s="440"/>
      <c r="I187" s="403">
        <f t="shared" si="48"/>
        <v>0</v>
      </c>
      <c r="J187" s="403">
        <f t="shared" si="55"/>
        <v>0</v>
      </c>
      <c r="K187" s="403">
        <f t="shared" si="65"/>
        <v>0</v>
      </c>
      <c r="L187" s="403">
        <f t="shared" si="65"/>
        <v>0</v>
      </c>
      <c r="M187" s="403">
        <f t="shared" si="65"/>
        <v>0</v>
      </c>
      <c r="N187" s="403">
        <f t="shared" si="65"/>
        <v>0</v>
      </c>
      <c r="O187" s="403">
        <f t="shared" si="65"/>
        <v>0</v>
      </c>
      <c r="P187" s="403">
        <f t="shared" si="65"/>
        <v>0</v>
      </c>
      <c r="Q187" s="403">
        <f t="shared" si="65"/>
        <v>0</v>
      </c>
      <c r="R187" s="403">
        <f t="shared" si="65"/>
        <v>0</v>
      </c>
      <c r="S187" s="403">
        <f t="shared" si="65"/>
        <v>0</v>
      </c>
      <c r="T187" s="403">
        <f t="shared" si="65"/>
        <v>0</v>
      </c>
      <c r="U187" s="403">
        <f t="shared" si="65"/>
        <v>0</v>
      </c>
      <c r="V187" s="403">
        <f t="shared" si="65"/>
        <v>0</v>
      </c>
      <c r="W187" s="403">
        <f t="shared" si="65"/>
        <v>0</v>
      </c>
      <c r="X187" s="403">
        <f t="shared" si="65"/>
        <v>0</v>
      </c>
      <c r="Y187" s="403">
        <f t="shared" si="54"/>
        <v>0</v>
      </c>
      <c r="Z187" s="403">
        <f t="shared" si="54"/>
        <v>0</v>
      </c>
      <c r="AA187" s="403">
        <f t="shared" si="54"/>
        <v>0</v>
      </c>
      <c r="AB187" s="403">
        <f t="shared" si="54"/>
        <v>0</v>
      </c>
      <c r="AC187" s="403">
        <f t="shared" si="56"/>
        <v>0</v>
      </c>
      <c r="AD187" s="403">
        <f t="shared" si="58"/>
        <v>0</v>
      </c>
      <c r="AE187" s="403">
        <f t="shared" si="58"/>
        <v>0</v>
      </c>
      <c r="AF187" s="403">
        <f t="shared" si="62"/>
        <v>27</v>
      </c>
      <c r="AG187" s="404">
        <f t="shared" si="62"/>
        <v>0</v>
      </c>
      <c r="AH187" s="404">
        <f t="shared" si="64"/>
        <v>0</v>
      </c>
      <c r="AI187" s="404">
        <f t="shared" si="64"/>
        <v>0</v>
      </c>
      <c r="AJ187" s="145">
        <f t="shared" si="49"/>
        <v>0</v>
      </c>
    </row>
    <row r="188" spans="2:36" ht="13.7" customHeight="1">
      <c r="B188" s="957">
        <v>1201</v>
      </c>
      <c r="C188" s="1040">
        <v>45236</v>
      </c>
      <c r="D188" s="1041" t="s">
        <v>577</v>
      </c>
      <c r="E188" s="1042" t="s">
        <v>1589</v>
      </c>
      <c r="F188" s="402">
        <v>737</v>
      </c>
      <c r="G188" s="956">
        <v>27</v>
      </c>
      <c r="H188" s="440"/>
      <c r="I188" s="403">
        <f t="shared" si="48"/>
        <v>0</v>
      </c>
      <c r="J188" s="403">
        <f t="shared" si="55"/>
        <v>0</v>
      </c>
      <c r="K188" s="403">
        <f t="shared" si="65"/>
        <v>0</v>
      </c>
      <c r="L188" s="403">
        <f t="shared" si="65"/>
        <v>0</v>
      </c>
      <c r="M188" s="403">
        <f t="shared" si="65"/>
        <v>0</v>
      </c>
      <c r="N188" s="403">
        <f t="shared" si="65"/>
        <v>0</v>
      </c>
      <c r="O188" s="403">
        <f t="shared" si="65"/>
        <v>0</v>
      </c>
      <c r="P188" s="403">
        <f t="shared" si="65"/>
        <v>0</v>
      </c>
      <c r="Q188" s="403">
        <f t="shared" si="65"/>
        <v>0</v>
      </c>
      <c r="R188" s="403">
        <f t="shared" si="65"/>
        <v>0</v>
      </c>
      <c r="S188" s="403">
        <f t="shared" si="65"/>
        <v>0</v>
      </c>
      <c r="T188" s="403">
        <f t="shared" si="65"/>
        <v>0</v>
      </c>
      <c r="U188" s="403">
        <f t="shared" si="65"/>
        <v>0</v>
      </c>
      <c r="V188" s="403">
        <f t="shared" si="65"/>
        <v>0</v>
      </c>
      <c r="W188" s="403">
        <f t="shared" si="65"/>
        <v>0</v>
      </c>
      <c r="X188" s="403">
        <f t="shared" si="65"/>
        <v>0</v>
      </c>
      <c r="Y188" s="403">
        <f t="shared" si="54"/>
        <v>0</v>
      </c>
      <c r="Z188" s="403">
        <f t="shared" si="54"/>
        <v>0</v>
      </c>
      <c r="AA188" s="403">
        <f t="shared" si="54"/>
        <v>0</v>
      </c>
      <c r="AB188" s="403">
        <f t="shared" si="54"/>
        <v>0</v>
      </c>
      <c r="AC188" s="403">
        <f t="shared" si="56"/>
        <v>0</v>
      </c>
      <c r="AD188" s="403">
        <f t="shared" si="58"/>
        <v>0</v>
      </c>
      <c r="AE188" s="403">
        <f t="shared" si="58"/>
        <v>0</v>
      </c>
      <c r="AF188" s="403">
        <f t="shared" si="62"/>
        <v>27</v>
      </c>
      <c r="AG188" s="404">
        <f t="shared" si="62"/>
        <v>0</v>
      </c>
      <c r="AH188" s="404">
        <f t="shared" si="64"/>
        <v>0</v>
      </c>
      <c r="AI188" s="404">
        <f t="shared" si="64"/>
        <v>0</v>
      </c>
      <c r="AJ188" s="145">
        <f t="shared" si="49"/>
        <v>0</v>
      </c>
    </row>
    <row r="189" spans="2:36" ht="13.7" customHeight="1">
      <c r="B189" s="957">
        <v>1202</v>
      </c>
      <c r="C189" s="1040">
        <v>45236</v>
      </c>
      <c r="D189" s="1041" t="s">
        <v>577</v>
      </c>
      <c r="E189" s="1042" t="s">
        <v>1589</v>
      </c>
      <c r="F189" s="402">
        <v>737</v>
      </c>
      <c r="G189" s="956">
        <v>20.7</v>
      </c>
      <c r="H189" s="440"/>
      <c r="I189" s="403">
        <f t="shared" si="48"/>
        <v>0</v>
      </c>
      <c r="J189" s="403">
        <f t="shared" si="55"/>
        <v>0</v>
      </c>
      <c r="K189" s="403">
        <f t="shared" si="65"/>
        <v>0</v>
      </c>
      <c r="L189" s="403">
        <f t="shared" si="65"/>
        <v>0</v>
      </c>
      <c r="M189" s="403">
        <f t="shared" si="65"/>
        <v>0</v>
      </c>
      <c r="N189" s="403">
        <f t="shared" si="65"/>
        <v>0</v>
      </c>
      <c r="O189" s="403">
        <f t="shared" si="65"/>
        <v>0</v>
      </c>
      <c r="P189" s="403">
        <f t="shared" si="65"/>
        <v>0</v>
      </c>
      <c r="Q189" s="403">
        <f t="shared" si="65"/>
        <v>0</v>
      </c>
      <c r="R189" s="403">
        <f t="shared" si="65"/>
        <v>0</v>
      </c>
      <c r="S189" s="403">
        <f t="shared" si="65"/>
        <v>0</v>
      </c>
      <c r="T189" s="403">
        <f t="shared" si="65"/>
        <v>0</v>
      </c>
      <c r="U189" s="403">
        <f t="shared" si="65"/>
        <v>0</v>
      </c>
      <c r="V189" s="403">
        <f t="shared" si="65"/>
        <v>0</v>
      </c>
      <c r="W189" s="403">
        <f t="shared" si="65"/>
        <v>0</v>
      </c>
      <c r="X189" s="403">
        <f t="shared" si="65"/>
        <v>0</v>
      </c>
      <c r="Y189" s="403">
        <f t="shared" si="54"/>
        <v>0</v>
      </c>
      <c r="Z189" s="403">
        <f t="shared" si="54"/>
        <v>0</v>
      </c>
      <c r="AA189" s="403">
        <f t="shared" si="54"/>
        <v>0</v>
      </c>
      <c r="AB189" s="403">
        <f t="shared" si="54"/>
        <v>0</v>
      </c>
      <c r="AC189" s="403">
        <f t="shared" si="56"/>
        <v>0</v>
      </c>
      <c r="AD189" s="403">
        <f t="shared" si="58"/>
        <v>0</v>
      </c>
      <c r="AE189" s="403">
        <f t="shared" si="58"/>
        <v>0</v>
      </c>
      <c r="AF189" s="403">
        <f t="shared" si="62"/>
        <v>20.7</v>
      </c>
      <c r="AG189" s="404">
        <f t="shared" si="62"/>
        <v>0</v>
      </c>
      <c r="AH189" s="404">
        <f t="shared" si="64"/>
        <v>0</v>
      </c>
      <c r="AI189" s="404">
        <f t="shared" si="64"/>
        <v>0</v>
      </c>
      <c r="AJ189" s="145">
        <f t="shared" si="49"/>
        <v>0</v>
      </c>
    </row>
    <row r="190" spans="2:36" ht="13.7" customHeight="1">
      <c r="B190" s="957">
        <v>325</v>
      </c>
      <c r="C190" s="1040">
        <v>45021</v>
      </c>
      <c r="D190" s="1041" t="s">
        <v>577</v>
      </c>
      <c r="E190" s="1042" t="s">
        <v>867</v>
      </c>
      <c r="F190" s="402">
        <v>265</v>
      </c>
      <c r="G190" s="956">
        <v>20.7</v>
      </c>
      <c r="H190" s="440"/>
      <c r="I190" s="403">
        <f t="shared" si="48"/>
        <v>0</v>
      </c>
      <c r="J190" s="403">
        <f t="shared" si="55"/>
        <v>0</v>
      </c>
      <c r="K190" s="403">
        <f t="shared" si="65"/>
        <v>0</v>
      </c>
      <c r="L190" s="403">
        <f t="shared" si="65"/>
        <v>0</v>
      </c>
      <c r="M190" s="403">
        <f t="shared" si="65"/>
        <v>0</v>
      </c>
      <c r="N190" s="403">
        <f t="shared" si="65"/>
        <v>0</v>
      </c>
      <c r="O190" s="403">
        <f t="shared" si="65"/>
        <v>0</v>
      </c>
      <c r="P190" s="403">
        <f t="shared" si="65"/>
        <v>0</v>
      </c>
      <c r="Q190" s="403">
        <f t="shared" si="65"/>
        <v>20.7</v>
      </c>
      <c r="R190" s="403">
        <f t="shared" si="65"/>
        <v>0</v>
      </c>
      <c r="S190" s="403">
        <f t="shared" si="65"/>
        <v>0</v>
      </c>
      <c r="T190" s="403">
        <f t="shared" si="65"/>
        <v>0</v>
      </c>
      <c r="U190" s="403">
        <f t="shared" si="65"/>
        <v>0</v>
      </c>
      <c r="V190" s="403">
        <f t="shared" si="65"/>
        <v>0</v>
      </c>
      <c r="W190" s="403">
        <f t="shared" si="65"/>
        <v>0</v>
      </c>
      <c r="X190" s="403">
        <f t="shared" si="65"/>
        <v>0</v>
      </c>
      <c r="Y190" s="403">
        <f t="shared" si="54"/>
        <v>0</v>
      </c>
      <c r="Z190" s="403">
        <f t="shared" si="54"/>
        <v>0</v>
      </c>
      <c r="AA190" s="403">
        <f t="shared" si="54"/>
        <v>0</v>
      </c>
      <c r="AB190" s="403">
        <f t="shared" si="54"/>
        <v>0</v>
      </c>
      <c r="AC190" s="403">
        <f t="shared" si="56"/>
        <v>0</v>
      </c>
      <c r="AD190" s="403">
        <f t="shared" si="58"/>
        <v>0</v>
      </c>
      <c r="AE190" s="403">
        <f t="shared" si="58"/>
        <v>0</v>
      </c>
      <c r="AF190" s="403">
        <f t="shared" si="62"/>
        <v>0</v>
      </c>
      <c r="AG190" s="404">
        <f t="shared" si="62"/>
        <v>0</v>
      </c>
      <c r="AH190" s="404">
        <f t="shared" ref="AH190:AI205" si="66">IF(AH$7-$F190=0,$G190,0)</f>
        <v>0</v>
      </c>
      <c r="AI190" s="404">
        <f t="shared" si="64"/>
        <v>0</v>
      </c>
      <c r="AJ190" s="145">
        <f t="shared" si="49"/>
        <v>0</v>
      </c>
    </row>
    <row r="191" spans="2:36" ht="13.7" customHeight="1">
      <c r="B191" s="957">
        <v>326</v>
      </c>
      <c r="C191" s="1040">
        <v>45021</v>
      </c>
      <c r="D191" s="1041" t="s">
        <v>577</v>
      </c>
      <c r="E191" s="1042" t="s">
        <v>867</v>
      </c>
      <c r="F191" s="402">
        <v>265</v>
      </c>
      <c r="G191" s="956">
        <v>34.200000000000003</v>
      </c>
      <c r="H191" s="440"/>
      <c r="I191" s="403">
        <f t="shared" si="48"/>
        <v>0</v>
      </c>
      <c r="J191" s="403">
        <f t="shared" si="55"/>
        <v>0</v>
      </c>
      <c r="K191" s="403">
        <f t="shared" si="65"/>
        <v>0</v>
      </c>
      <c r="L191" s="403">
        <f t="shared" si="65"/>
        <v>0</v>
      </c>
      <c r="M191" s="403">
        <f t="shared" si="65"/>
        <v>0</v>
      </c>
      <c r="N191" s="403">
        <f t="shared" si="65"/>
        <v>0</v>
      </c>
      <c r="O191" s="403">
        <f t="shared" si="65"/>
        <v>0</v>
      </c>
      <c r="P191" s="403">
        <f t="shared" si="65"/>
        <v>0</v>
      </c>
      <c r="Q191" s="403">
        <f t="shared" si="65"/>
        <v>34.200000000000003</v>
      </c>
      <c r="R191" s="403">
        <f t="shared" si="65"/>
        <v>0</v>
      </c>
      <c r="S191" s="403">
        <f t="shared" si="65"/>
        <v>0</v>
      </c>
      <c r="T191" s="403">
        <f t="shared" si="65"/>
        <v>0</v>
      </c>
      <c r="U191" s="403">
        <f t="shared" si="65"/>
        <v>0</v>
      </c>
      <c r="V191" s="403">
        <f t="shared" si="65"/>
        <v>0</v>
      </c>
      <c r="W191" s="403">
        <f t="shared" si="65"/>
        <v>0</v>
      </c>
      <c r="X191" s="403">
        <f t="shared" si="65"/>
        <v>0</v>
      </c>
      <c r="Y191" s="403">
        <f t="shared" si="54"/>
        <v>0</v>
      </c>
      <c r="Z191" s="403">
        <f t="shared" si="54"/>
        <v>0</v>
      </c>
      <c r="AA191" s="403">
        <f t="shared" si="54"/>
        <v>0</v>
      </c>
      <c r="AB191" s="403">
        <f t="shared" si="54"/>
        <v>0</v>
      </c>
      <c r="AC191" s="403">
        <f t="shared" si="56"/>
        <v>0</v>
      </c>
      <c r="AD191" s="403">
        <f t="shared" si="58"/>
        <v>0</v>
      </c>
      <c r="AE191" s="403">
        <f t="shared" si="58"/>
        <v>0</v>
      </c>
      <c r="AF191" s="403">
        <f t="shared" ref="AF191:AG210" si="67">IF(AF$7-$F191=0,$G191,0)</f>
        <v>0</v>
      </c>
      <c r="AG191" s="404">
        <f t="shared" si="67"/>
        <v>0</v>
      </c>
      <c r="AH191" s="404">
        <f t="shared" si="66"/>
        <v>0</v>
      </c>
      <c r="AI191" s="404">
        <f t="shared" si="64"/>
        <v>0</v>
      </c>
      <c r="AJ191" s="145">
        <f t="shared" si="49"/>
        <v>0</v>
      </c>
    </row>
    <row r="192" spans="2:36" ht="13.7" customHeight="1">
      <c r="B192" s="957">
        <v>618</v>
      </c>
      <c r="C192" s="1040">
        <v>45112</v>
      </c>
      <c r="D192" s="1041" t="s">
        <v>577</v>
      </c>
      <c r="E192" s="1042" t="s">
        <v>1106</v>
      </c>
      <c r="F192" s="402">
        <v>737</v>
      </c>
      <c r="G192" s="956">
        <v>27</v>
      </c>
      <c r="H192" s="440"/>
      <c r="I192" s="403">
        <f t="shared" si="48"/>
        <v>0</v>
      </c>
      <c r="J192" s="403">
        <f t="shared" si="55"/>
        <v>0</v>
      </c>
      <c r="K192" s="403">
        <f t="shared" si="65"/>
        <v>0</v>
      </c>
      <c r="L192" s="403">
        <f t="shared" si="65"/>
        <v>0</v>
      </c>
      <c r="M192" s="403">
        <f t="shared" si="65"/>
        <v>0</v>
      </c>
      <c r="N192" s="403">
        <f t="shared" si="65"/>
        <v>0</v>
      </c>
      <c r="O192" s="403">
        <f t="shared" si="65"/>
        <v>0</v>
      </c>
      <c r="P192" s="403">
        <f t="shared" si="65"/>
        <v>0</v>
      </c>
      <c r="Q192" s="403">
        <f t="shared" si="65"/>
        <v>0</v>
      </c>
      <c r="R192" s="403">
        <f t="shared" si="65"/>
        <v>0</v>
      </c>
      <c r="S192" s="403">
        <f t="shared" si="65"/>
        <v>0</v>
      </c>
      <c r="T192" s="403">
        <f t="shared" si="65"/>
        <v>0</v>
      </c>
      <c r="U192" s="403">
        <f t="shared" si="65"/>
        <v>0</v>
      </c>
      <c r="V192" s="403">
        <f t="shared" si="65"/>
        <v>0</v>
      </c>
      <c r="W192" s="403">
        <f t="shared" si="65"/>
        <v>0</v>
      </c>
      <c r="X192" s="403">
        <f t="shared" si="65"/>
        <v>0</v>
      </c>
      <c r="Y192" s="403">
        <f t="shared" si="54"/>
        <v>0</v>
      </c>
      <c r="Z192" s="403">
        <f t="shared" si="54"/>
        <v>0</v>
      </c>
      <c r="AA192" s="403">
        <f t="shared" si="54"/>
        <v>0</v>
      </c>
      <c r="AB192" s="403">
        <f t="shared" si="54"/>
        <v>0</v>
      </c>
      <c r="AC192" s="403">
        <f t="shared" si="56"/>
        <v>0</v>
      </c>
      <c r="AD192" s="403">
        <f t="shared" si="58"/>
        <v>0</v>
      </c>
      <c r="AE192" s="403">
        <f t="shared" si="58"/>
        <v>0</v>
      </c>
      <c r="AF192" s="403">
        <f t="shared" si="67"/>
        <v>27</v>
      </c>
      <c r="AG192" s="404">
        <f t="shared" si="67"/>
        <v>0</v>
      </c>
      <c r="AH192" s="404">
        <f t="shared" si="66"/>
        <v>0</v>
      </c>
      <c r="AI192" s="404">
        <f t="shared" si="64"/>
        <v>0</v>
      </c>
      <c r="AJ192" s="145">
        <f t="shared" si="49"/>
        <v>0</v>
      </c>
    </row>
    <row r="193" spans="2:36" ht="13.7" customHeight="1">
      <c r="B193" s="957">
        <v>504</v>
      </c>
      <c r="C193" s="1040">
        <v>45082</v>
      </c>
      <c r="D193" s="1041" t="s">
        <v>577</v>
      </c>
      <c r="E193" s="1042" t="s">
        <v>1018</v>
      </c>
      <c r="F193" s="402">
        <v>737</v>
      </c>
      <c r="G193" s="956">
        <v>34.200000000000003</v>
      </c>
      <c r="H193" s="440"/>
      <c r="I193" s="403">
        <f t="shared" si="48"/>
        <v>0</v>
      </c>
      <c r="J193" s="403">
        <f t="shared" si="55"/>
        <v>0</v>
      </c>
      <c r="K193" s="403">
        <f t="shared" si="65"/>
        <v>0</v>
      </c>
      <c r="L193" s="403">
        <f t="shared" si="65"/>
        <v>0</v>
      </c>
      <c r="M193" s="403">
        <f t="shared" si="65"/>
        <v>0</v>
      </c>
      <c r="N193" s="403">
        <f t="shared" si="65"/>
        <v>0</v>
      </c>
      <c r="O193" s="403">
        <f t="shared" si="65"/>
        <v>0</v>
      </c>
      <c r="P193" s="403">
        <f t="shared" si="65"/>
        <v>0</v>
      </c>
      <c r="Q193" s="403">
        <f t="shared" si="65"/>
        <v>0</v>
      </c>
      <c r="R193" s="403">
        <f t="shared" si="65"/>
        <v>0</v>
      </c>
      <c r="S193" s="403">
        <f t="shared" si="65"/>
        <v>0</v>
      </c>
      <c r="T193" s="403">
        <f t="shared" si="65"/>
        <v>0</v>
      </c>
      <c r="U193" s="403">
        <f t="shared" si="65"/>
        <v>0</v>
      </c>
      <c r="V193" s="403">
        <f t="shared" si="65"/>
        <v>0</v>
      </c>
      <c r="W193" s="403">
        <f t="shared" si="65"/>
        <v>0</v>
      </c>
      <c r="X193" s="403">
        <f t="shared" si="65"/>
        <v>0</v>
      </c>
      <c r="Y193" s="403">
        <f t="shared" si="54"/>
        <v>0</v>
      </c>
      <c r="Z193" s="403">
        <f t="shared" si="54"/>
        <v>0</v>
      </c>
      <c r="AA193" s="403">
        <f t="shared" si="54"/>
        <v>0</v>
      </c>
      <c r="AB193" s="403">
        <f t="shared" si="54"/>
        <v>0</v>
      </c>
      <c r="AC193" s="403">
        <f t="shared" si="56"/>
        <v>0</v>
      </c>
      <c r="AD193" s="403">
        <f t="shared" si="58"/>
        <v>0</v>
      </c>
      <c r="AE193" s="403">
        <f t="shared" si="58"/>
        <v>0</v>
      </c>
      <c r="AF193" s="403">
        <f t="shared" si="67"/>
        <v>34.200000000000003</v>
      </c>
      <c r="AG193" s="404">
        <f t="shared" si="67"/>
        <v>0</v>
      </c>
      <c r="AH193" s="404">
        <f t="shared" si="66"/>
        <v>0</v>
      </c>
      <c r="AI193" s="404">
        <f t="shared" si="64"/>
        <v>0</v>
      </c>
      <c r="AJ193" s="145">
        <f t="shared" si="49"/>
        <v>0</v>
      </c>
    </row>
    <row r="194" spans="2:36" ht="13.7" customHeight="1">
      <c r="B194" s="957">
        <v>505</v>
      </c>
      <c r="C194" s="1040">
        <v>45082</v>
      </c>
      <c r="D194" s="1041" t="s">
        <v>577</v>
      </c>
      <c r="E194" s="1042" t="s">
        <v>1018</v>
      </c>
      <c r="F194" s="402">
        <v>737</v>
      </c>
      <c r="G194" s="956">
        <v>34.200000000000003</v>
      </c>
      <c r="H194" s="440"/>
      <c r="I194" s="403">
        <f t="shared" si="48"/>
        <v>0</v>
      </c>
      <c r="J194" s="403">
        <f t="shared" si="55"/>
        <v>0</v>
      </c>
      <c r="K194" s="403">
        <f t="shared" si="65"/>
        <v>0</v>
      </c>
      <c r="L194" s="403">
        <f t="shared" si="65"/>
        <v>0</v>
      </c>
      <c r="M194" s="403">
        <f t="shared" si="65"/>
        <v>0</v>
      </c>
      <c r="N194" s="403">
        <f t="shared" si="65"/>
        <v>0</v>
      </c>
      <c r="O194" s="403">
        <f t="shared" si="65"/>
        <v>0</v>
      </c>
      <c r="P194" s="403">
        <f t="shared" si="65"/>
        <v>0</v>
      </c>
      <c r="Q194" s="403">
        <f t="shared" si="65"/>
        <v>0</v>
      </c>
      <c r="R194" s="403">
        <f t="shared" si="65"/>
        <v>0</v>
      </c>
      <c r="S194" s="403">
        <f t="shared" si="65"/>
        <v>0</v>
      </c>
      <c r="T194" s="403">
        <f t="shared" si="65"/>
        <v>0</v>
      </c>
      <c r="U194" s="403">
        <f t="shared" si="65"/>
        <v>0</v>
      </c>
      <c r="V194" s="403">
        <f t="shared" si="65"/>
        <v>0</v>
      </c>
      <c r="W194" s="403">
        <f t="shared" si="65"/>
        <v>0</v>
      </c>
      <c r="X194" s="403">
        <f t="shared" si="65"/>
        <v>0</v>
      </c>
      <c r="Y194" s="403">
        <f t="shared" si="54"/>
        <v>0</v>
      </c>
      <c r="Z194" s="403">
        <f t="shared" si="54"/>
        <v>0</v>
      </c>
      <c r="AA194" s="403">
        <f t="shared" si="54"/>
        <v>0</v>
      </c>
      <c r="AB194" s="403">
        <f t="shared" si="54"/>
        <v>0</v>
      </c>
      <c r="AC194" s="403">
        <f t="shared" si="56"/>
        <v>0</v>
      </c>
      <c r="AD194" s="403">
        <f t="shared" si="58"/>
        <v>0</v>
      </c>
      <c r="AE194" s="403">
        <f t="shared" si="58"/>
        <v>0</v>
      </c>
      <c r="AF194" s="403">
        <f t="shared" si="67"/>
        <v>34.200000000000003</v>
      </c>
      <c r="AG194" s="404">
        <f t="shared" si="67"/>
        <v>0</v>
      </c>
      <c r="AH194" s="404">
        <f t="shared" si="66"/>
        <v>0</v>
      </c>
      <c r="AI194" s="404">
        <f t="shared" si="64"/>
        <v>0</v>
      </c>
      <c r="AJ194" s="145">
        <f t="shared" si="49"/>
        <v>0</v>
      </c>
    </row>
    <row r="195" spans="2:36" ht="13.7" customHeight="1">
      <c r="B195" s="957">
        <v>506</v>
      </c>
      <c r="C195" s="1040">
        <v>45082</v>
      </c>
      <c r="D195" s="1041" t="s">
        <v>577</v>
      </c>
      <c r="E195" s="1042" t="s">
        <v>1018</v>
      </c>
      <c r="F195" s="402">
        <v>737</v>
      </c>
      <c r="G195" s="956">
        <v>20.7</v>
      </c>
      <c r="H195" s="440"/>
      <c r="I195" s="403">
        <f t="shared" si="48"/>
        <v>0</v>
      </c>
      <c r="J195" s="403">
        <f t="shared" si="55"/>
        <v>0</v>
      </c>
      <c r="K195" s="403">
        <f t="shared" si="65"/>
        <v>0</v>
      </c>
      <c r="L195" s="403">
        <f t="shared" si="65"/>
        <v>0</v>
      </c>
      <c r="M195" s="403">
        <f t="shared" si="65"/>
        <v>0</v>
      </c>
      <c r="N195" s="403">
        <f t="shared" si="65"/>
        <v>0</v>
      </c>
      <c r="O195" s="403">
        <f t="shared" si="65"/>
        <v>0</v>
      </c>
      <c r="P195" s="403">
        <f t="shared" si="65"/>
        <v>0</v>
      </c>
      <c r="Q195" s="403">
        <f t="shared" si="65"/>
        <v>0</v>
      </c>
      <c r="R195" s="403">
        <f t="shared" si="65"/>
        <v>0</v>
      </c>
      <c r="S195" s="403">
        <f t="shared" si="65"/>
        <v>0</v>
      </c>
      <c r="T195" s="403">
        <f t="shared" si="65"/>
        <v>0</v>
      </c>
      <c r="U195" s="403">
        <f t="shared" si="65"/>
        <v>0</v>
      </c>
      <c r="V195" s="403">
        <f t="shared" si="65"/>
        <v>0</v>
      </c>
      <c r="W195" s="403">
        <f t="shared" si="65"/>
        <v>0</v>
      </c>
      <c r="X195" s="403">
        <f t="shared" si="65"/>
        <v>0</v>
      </c>
      <c r="Y195" s="403">
        <f t="shared" si="54"/>
        <v>0</v>
      </c>
      <c r="Z195" s="403">
        <f t="shared" si="54"/>
        <v>0</v>
      </c>
      <c r="AA195" s="403">
        <f t="shared" si="54"/>
        <v>0</v>
      </c>
      <c r="AB195" s="403">
        <f t="shared" si="54"/>
        <v>0</v>
      </c>
      <c r="AC195" s="403">
        <f t="shared" si="56"/>
        <v>0</v>
      </c>
      <c r="AD195" s="403">
        <f t="shared" si="58"/>
        <v>0</v>
      </c>
      <c r="AE195" s="403">
        <f t="shared" si="58"/>
        <v>0</v>
      </c>
      <c r="AF195" s="403">
        <f t="shared" si="67"/>
        <v>20.7</v>
      </c>
      <c r="AG195" s="404">
        <f t="shared" si="67"/>
        <v>0</v>
      </c>
      <c r="AH195" s="404">
        <f t="shared" si="66"/>
        <v>0</v>
      </c>
      <c r="AI195" s="404">
        <f t="shared" si="64"/>
        <v>0</v>
      </c>
      <c r="AJ195" s="145">
        <f t="shared" si="49"/>
        <v>0</v>
      </c>
    </row>
    <row r="196" spans="2:36" ht="13.7" customHeight="1">
      <c r="B196" s="957">
        <v>227</v>
      </c>
      <c r="C196" s="1040">
        <v>44991</v>
      </c>
      <c r="D196" s="1041" t="s">
        <v>577</v>
      </c>
      <c r="E196" s="1042" t="s">
        <v>769</v>
      </c>
      <c r="F196" s="402">
        <v>265</v>
      </c>
      <c r="G196" s="956">
        <v>20.7</v>
      </c>
      <c r="H196" s="440"/>
      <c r="I196" s="403">
        <f t="shared" si="48"/>
        <v>0</v>
      </c>
      <c r="J196" s="403">
        <f t="shared" si="55"/>
        <v>0</v>
      </c>
      <c r="K196" s="403">
        <f t="shared" ref="K196:X205" si="68">IF(K$7-$F196=0,$G196,0)</f>
        <v>0</v>
      </c>
      <c r="L196" s="403">
        <f t="shared" si="68"/>
        <v>0</v>
      </c>
      <c r="M196" s="403">
        <f t="shared" si="68"/>
        <v>0</v>
      </c>
      <c r="N196" s="403">
        <f t="shared" si="68"/>
        <v>0</v>
      </c>
      <c r="O196" s="403">
        <f t="shared" si="68"/>
        <v>0</v>
      </c>
      <c r="P196" s="403">
        <f t="shared" si="68"/>
        <v>0</v>
      </c>
      <c r="Q196" s="403">
        <f t="shared" si="68"/>
        <v>20.7</v>
      </c>
      <c r="R196" s="403">
        <f t="shared" si="68"/>
        <v>0</v>
      </c>
      <c r="S196" s="403">
        <f t="shared" si="68"/>
        <v>0</v>
      </c>
      <c r="T196" s="403">
        <f t="shared" si="68"/>
        <v>0</v>
      </c>
      <c r="U196" s="403">
        <f t="shared" si="68"/>
        <v>0</v>
      </c>
      <c r="V196" s="403">
        <f t="shared" si="68"/>
        <v>0</v>
      </c>
      <c r="W196" s="403">
        <f t="shared" si="68"/>
        <v>0</v>
      </c>
      <c r="X196" s="403">
        <f t="shared" si="68"/>
        <v>0</v>
      </c>
      <c r="Y196" s="403">
        <f t="shared" si="54"/>
        <v>0</v>
      </c>
      <c r="Z196" s="403">
        <f t="shared" si="54"/>
        <v>0</v>
      </c>
      <c r="AA196" s="403">
        <f t="shared" si="54"/>
        <v>0</v>
      </c>
      <c r="AB196" s="403">
        <f t="shared" si="54"/>
        <v>0</v>
      </c>
      <c r="AC196" s="403">
        <f t="shared" si="56"/>
        <v>0</v>
      </c>
      <c r="AD196" s="403">
        <f t="shared" si="58"/>
        <v>0</v>
      </c>
      <c r="AE196" s="403">
        <f t="shared" si="58"/>
        <v>0</v>
      </c>
      <c r="AF196" s="403">
        <f t="shared" si="67"/>
        <v>0</v>
      </c>
      <c r="AG196" s="404">
        <f t="shared" si="67"/>
        <v>0</v>
      </c>
      <c r="AH196" s="404">
        <f t="shared" si="66"/>
        <v>0</v>
      </c>
      <c r="AI196" s="404">
        <f t="shared" si="66"/>
        <v>0</v>
      </c>
      <c r="AJ196" s="145">
        <f t="shared" si="49"/>
        <v>0</v>
      </c>
    </row>
    <row r="197" spans="2:36" ht="13.7" customHeight="1">
      <c r="B197" s="957">
        <v>437</v>
      </c>
      <c r="C197" s="1040">
        <v>45051</v>
      </c>
      <c r="D197" s="1041" t="s">
        <v>577</v>
      </c>
      <c r="E197" s="1042" t="s">
        <v>958</v>
      </c>
      <c r="F197" s="402">
        <v>737</v>
      </c>
      <c r="G197" s="956">
        <v>27</v>
      </c>
      <c r="H197" s="440"/>
      <c r="I197" s="403">
        <f t="shared" si="48"/>
        <v>0</v>
      </c>
      <c r="J197" s="403">
        <f t="shared" si="55"/>
        <v>0</v>
      </c>
      <c r="K197" s="403">
        <f t="shared" si="68"/>
        <v>0</v>
      </c>
      <c r="L197" s="403">
        <f t="shared" si="68"/>
        <v>0</v>
      </c>
      <c r="M197" s="403">
        <f t="shared" si="68"/>
        <v>0</v>
      </c>
      <c r="N197" s="403">
        <f t="shared" si="68"/>
        <v>0</v>
      </c>
      <c r="O197" s="403">
        <f t="shared" si="68"/>
        <v>0</v>
      </c>
      <c r="P197" s="403">
        <f t="shared" si="68"/>
        <v>0</v>
      </c>
      <c r="Q197" s="403">
        <f t="shared" si="68"/>
        <v>0</v>
      </c>
      <c r="R197" s="403">
        <f t="shared" si="68"/>
        <v>0</v>
      </c>
      <c r="S197" s="403">
        <f t="shared" si="68"/>
        <v>0</v>
      </c>
      <c r="T197" s="403">
        <f t="shared" si="68"/>
        <v>0</v>
      </c>
      <c r="U197" s="403">
        <f t="shared" si="68"/>
        <v>0</v>
      </c>
      <c r="V197" s="403">
        <f t="shared" si="68"/>
        <v>0</v>
      </c>
      <c r="W197" s="403">
        <f t="shared" si="68"/>
        <v>0</v>
      </c>
      <c r="X197" s="403">
        <f t="shared" si="68"/>
        <v>0</v>
      </c>
      <c r="Y197" s="403">
        <f t="shared" si="54"/>
        <v>0</v>
      </c>
      <c r="Z197" s="403">
        <f t="shared" si="54"/>
        <v>0</v>
      </c>
      <c r="AA197" s="403">
        <f t="shared" si="54"/>
        <v>0</v>
      </c>
      <c r="AB197" s="403">
        <f t="shared" si="54"/>
        <v>0</v>
      </c>
      <c r="AC197" s="403">
        <f t="shared" si="56"/>
        <v>0</v>
      </c>
      <c r="AD197" s="403">
        <f t="shared" si="58"/>
        <v>0</v>
      </c>
      <c r="AE197" s="403">
        <f t="shared" si="58"/>
        <v>0</v>
      </c>
      <c r="AF197" s="403">
        <f t="shared" si="67"/>
        <v>27</v>
      </c>
      <c r="AG197" s="404">
        <f t="shared" si="67"/>
        <v>0</v>
      </c>
      <c r="AH197" s="404">
        <f t="shared" si="66"/>
        <v>0</v>
      </c>
      <c r="AI197" s="404">
        <f t="shared" si="66"/>
        <v>0</v>
      </c>
      <c r="AJ197" s="145">
        <f t="shared" si="49"/>
        <v>0</v>
      </c>
    </row>
    <row r="198" spans="2:36" ht="13.7" customHeight="1">
      <c r="B198" s="957">
        <v>1020</v>
      </c>
      <c r="C198" s="1040">
        <v>45204</v>
      </c>
      <c r="D198" s="1041" t="s">
        <v>577</v>
      </c>
      <c r="E198" s="1042" t="s">
        <v>1439</v>
      </c>
      <c r="F198" s="402">
        <v>737</v>
      </c>
      <c r="G198" s="956">
        <v>42.6</v>
      </c>
      <c r="H198" s="440"/>
      <c r="I198" s="403">
        <f t="shared" si="48"/>
        <v>0</v>
      </c>
      <c r="J198" s="403">
        <f t="shared" si="55"/>
        <v>0</v>
      </c>
      <c r="K198" s="403">
        <f t="shared" si="68"/>
        <v>0</v>
      </c>
      <c r="L198" s="403">
        <f t="shared" si="68"/>
        <v>0</v>
      </c>
      <c r="M198" s="403">
        <f t="shared" si="68"/>
        <v>0</v>
      </c>
      <c r="N198" s="403">
        <f t="shared" si="68"/>
        <v>0</v>
      </c>
      <c r="O198" s="403">
        <f t="shared" si="68"/>
        <v>0</v>
      </c>
      <c r="P198" s="403">
        <f t="shared" si="68"/>
        <v>0</v>
      </c>
      <c r="Q198" s="403">
        <f t="shared" si="68"/>
        <v>0</v>
      </c>
      <c r="R198" s="403">
        <f t="shared" si="68"/>
        <v>0</v>
      </c>
      <c r="S198" s="403">
        <f t="shared" si="68"/>
        <v>0</v>
      </c>
      <c r="T198" s="403">
        <f t="shared" si="68"/>
        <v>0</v>
      </c>
      <c r="U198" s="403">
        <f t="shared" si="68"/>
        <v>0</v>
      </c>
      <c r="V198" s="403">
        <f t="shared" si="68"/>
        <v>0</v>
      </c>
      <c r="W198" s="403">
        <f t="shared" si="68"/>
        <v>0</v>
      </c>
      <c r="X198" s="403">
        <f t="shared" si="68"/>
        <v>0</v>
      </c>
      <c r="Y198" s="403">
        <f t="shared" si="54"/>
        <v>0</v>
      </c>
      <c r="Z198" s="403">
        <f t="shared" si="54"/>
        <v>0</v>
      </c>
      <c r="AA198" s="403">
        <f t="shared" si="54"/>
        <v>0</v>
      </c>
      <c r="AB198" s="403">
        <f t="shared" si="54"/>
        <v>0</v>
      </c>
      <c r="AC198" s="403">
        <f t="shared" si="56"/>
        <v>0</v>
      </c>
      <c r="AD198" s="403">
        <f t="shared" si="58"/>
        <v>0</v>
      </c>
      <c r="AE198" s="403">
        <f t="shared" si="58"/>
        <v>0</v>
      </c>
      <c r="AF198" s="403">
        <f t="shared" si="67"/>
        <v>42.6</v>
      </c>
      <c r="AG198" s="404">
        <f t="shared" si="67"/>
        <v>0</v>
      </c>
      <c r="AH198" s="404">
        <f t="shared" si="66"/>
        <v>0</v>
      </c>
      <c r="AI198" s="404">
        <f t="shared" si="66"/>
        <v>0</v>
      </c>
      <c r="AJ198" s="145">
        <f t="shared" si="49"/>
        <v>0</v>
      </c>
    </row>
    <row r="199" spans="2:36" ht="13.7" customHeight="1">
      <c r="B199" s="957">
        <v>1021</v>
      </c>
      <c r="C199" s="1040">
        <v>45204</v>
      </c>
      <c r="D199" s="1041" t="s">
        <v>577</v>
      </c>
      <c r="E199" s="1042" t="s">
        <v>1439</v>
      </c>
      <c r="F199" s="402">
        <v>737</v>
      </c>
      <c r="G199" s="956">
        <v>34.200000000000003</v>
      </c>
      <c r="H199" s="440"/>
      <c r="I199" s="403">
        <f t="shared" si="48"/>
        <v>0</v>
      </c>
      <c r="J199" s="403">
        <f t="shared" si="55"/>
        <v>0</v>
      </c>
      <c r="K199" s="403">
        <f t="shared" si="68"/>
        <v>0</v>
      </c>
      <c r="L199" s="403">
        <f t="shared" si="68"/>
        <v>0</v>
      </c>
      <c r="M199" s="403">
        <f t="shared" si="68"/>
        <v>0</v>
      </c>
      <c r="N199" s="403">
        <f t="shared" si="68"/>
        <v>0</v>
      </c>
      <c r="O199" s="403">
        <f t="shared" si="68"/>
        <v>0</v>
      </c>
      <c r="P199" s="403">
        <f t="shared" si="68"/>
        <v>0</v>
      </c>
      <c r="Q199" s="403">
        <f t="shared" si="68"/>
        <v>0</v>
      </c>
      <c r="R199" s="403">
        <f t="shared" si="68"/>
        <v>0</v>
      </c>
      <c r="S199" s="403">
        <f t="shared" si="68"/>
        <v>0</v>
      </c>
      <c r="T199" s="403">
        <f t="shared" si="68"/>
        <v>0</v>
      </c>
      <c r="U199" s="403">
        <f t="shared" si="68"/>
        <v>0</v>
      </c>
      <c r="V199" s="403">
        <f t="shared" si="68"/>
        <v>0</v>
      </c>
      <c r="W199" s="403">
        <f t="shared" si="68"/>
        <v>0</v>
      </c>
      <c r="X199" s="403">
        <f t="shared" si="68"/>
        <v>0</v>
      </c>
      <c r="Y199" s="403">
        <f t="shared" si="54"/>
        <v>0</v>
      </c>
      <c r="Z199" s="403">
        <f t="shared" si="54"/>
        <v>0</v>
      </c>
      <c r="AA199" s="403">
        <f t="shared" si="54"/>
        <v>0</v>
      </c>
      <c r="AB199" s="403">
        <f t="shared" si="54"/>
        <v>0</v>
      </c>
      <c r="AC199" s="403">
        <f t="shared" si="56"/>
        <v>0</v>
      </c>
      <c r="AD199" s="403">
        <f t="shared" si="58"/>
        <v>0</v>
      </c>
      <c r="AE199" s="403">
        <f t="shared" si="58"/>
        <v>0</v>
      </c>
      <c r="AF199" s="403">
        <f t="shared" si="67"/>
        <v>34.200000000000003</v>
      </c>
      <c r="AG199" s="404">
        <f t="shared" si="67"/>
        <v>0</v>
      </c>
      <c r="AH199" s="404">
        <f t="shared" si="66"/>
        <v>0</v>
      </c>
      <c r="AI199" s="404">
        <f t="shared" si="66"/>
        <v>0</v>
      </c>
      <c r="AJ199" s="145">
        <f t="shared" si="49"/>
        <v>0</v>
      </c>
    </row>
    <row r="200" spans="2:36" ht="13.7" customHeight="1">
      <c r="B200" s="957">
        <v>1022</v>
      </c>
      <c r="C200" s="1040">
        <v>45204</v>
      </c>
      <c r="D200" s="1041" t="s">
        <v>577</v>
      </c>
      <c r="E200" s="1042" t="s">
        <v>1439</v>
      </c>
      <c r="F200" s="402">
        <v>737</v>
      </c>
      <c r="G200" s="956">
        <v>27</v>
      </c>
      <c r="H200" s="440"/>
      <c r="I200" s="403">
        <f t="shared" si="48"/>
        <v>0</v>
      </c>
      <c r="J200" s="403">
        <f t="shared" si="55"/>
        <v>0</v>
      </c>
      <c r="K200" s="403">
        <f t="shared" si="68"/>
        <v>0</v>
      </c>
      <c r="L200" s="403">
        <f t="shared" si="68"/>
        <v>0</v>
      </c>
      <c r="M200" s="403">
        <f t="shared" si="68"/>
        <v>0</v>
      </c>
      <c r="N200" s="403">
        <f t="shared" si="68"/>
        <v>0</v>
      </c>
      <c r="O200" s="403">
        <f t="shared" si="68"/>
        <v>0</v>
      </c>
      <c r="P200" s="403">
        <f t="shared" si="68"/>
        <v>0</v>
      </c>
      <c r="Q200" s="403">
        <f t="shared" si="68"/>
        <v>0</v>
      </c>
      <c r="R200" s="403">
        <f t="shared" si="68"/>
        <v>0</v>
      </c>
      <c r="S200" s="403">
        <f t="shared" si="68"/>
        <v>0</v>
      </c>
      <c r="T200" s="403">
        <f t="shared" si="68"/>
        <v>0</v>
      </c>
      <c r="U200" s="403">
        <f t="shared" si="68"/>
        <v>0</v>
      </c>
      <c r="V200" s="403">
        <f t="shared" si="68"/>
        <v>0</v>
      </c>
      <c r="W200" s="403">
        <f t="shared" si="68"/>
        <v>0</v>
      </c>
      <c r="X200" s="403">
        <f t="shared" si="68"/>
        <v>0</v>
      </c>
      <c r="Y200" s="403">
        <f t="shared" si="54"/>
        <v>0</v>
      </c>
      <c r="Z200" s="403">
        <f t="shared" si="54"/>
        <v>0</v>
      </c>
      <c r="AA200" s="403">
        <f t="shared" si="54"/>
        <v>0</v>
      </c>
      <c r="AB200" s="403">
        <f t="shared" si="54"/>
        <v>0</v>
      </c>
      <c r="AC200" s="403">
        <f t="shared" si="56"/>
        <v>0</v>
      </c>
      <c r="AD200" s="403">
        <f t="shared" si="58"/>
        <v>0</v>
      </c>
      <c r="AE200" s="403">
        <f t="shared" si="58"/>
        <v>0</v>
      </c>
      <c r="AF200" s="403">
        <f t="shared" si="67"/>
        <v>27</v>
      </c>
      <c r="AG200" s="404">
        <f t="shared" si="67"/>
        <v>0</v>
      </c>
      <c r="AH200" s="404">
        <f t="shared" ref="AH200:AI215" si="69">IF(AH$7-$F200=0,$G200,0)</f>
        <v>0</v>
      </c>
      <c r="AI200" s="404">
        <f t="shared" si="66"/>
        <v>0</v>
      </c>
      <c r="AJ200" s="145">
        <f t="shared" si="49"/>
        <v>0</v>
      </c>
    </row>
    <row r="201" spans="2:36" ht="13.7" customHeight="1">
      <c r="B201" s="957">
        <v>1023</v>
      </c>
      <c r="C201" s="1040">
        <v>45204</v>
      </c>
      <c r="D201" s="1041" t="s">
        <v>577</v>
      </c>
      <c r="E201" s="1042" t="s">
        <v>1439</v>
      </c>
      <c r="F201" s="402">
        <v>737</v>
      </c>
      <c r="G201" s="956">
        <v>27</v>
      </c>
      <c r="H201" s="440"/>
      <c r="I201" s="403">
        <f t="shared" si="48"/>
        <v>0</v>
      </c>
      <c r="J201" s="403">
        <f t="shared" si="55"/>
        <v>0</v>
      </c>
      <c r="K201" s="403">
        <f t="shared" si="68"/>
        <v>0</v>
      </c>
      <c r="L201" s="403">
        <f t="shared" si="68"/>
        <v>0</v>
      </c>
      <c r="M201" s="403">
        <f t="shared" si="68"/>
        <v>0</v>
      </c>
      <c r="N201" s="403">
        <f t="shared" si="68"/>
        <v>0</v>
      </c>
      <c r="O201" s="403">
        <f t="shared" si="68"/>
        <v>0</v>
      </c>
      <c r="P201" s="403">
        <f t="shared" si="68"/>
        <v>0</v>
      </c>
      <c r="Q201" s="403">
        <f t="shared" si="68"/>
        <v>0</v>
      </c>
      <c r="R201" s="403">
        <f t="shared" si="68"/>
        <v>0</v>
      </c>
      <c r="S201" s="403">
        <f t="shared" si="68"/>
        <v>0</v>
      </c>
      <c r="T201" s="403">
        <f t="shared" si="68"/>
        <v>0</v>
      </c>
      <c r="U201" s="403">
        <f t="shared" si="68"/>
        <v>0</v>
      </c>
      <c r="V201" s="403">
        <f t="shared" si="68"/>
        <v>0</v>
      </c>
      <c r="W201" s="403">
        <f t="shared" si="68"/>
        <v>0</v>
      </c>
      <c r="X201" s="403">
        <f t="shared" si="68"/>
        <v>0</v>
      </c>
      <c r="Y201" s="403">
        <f t="shared" si="54"/>
        <v>0</v>
      </c>
      <c r="Z201" s="403">
        <f t="shared" si="54"/>
        <v>0</v>
      </c>
      <c r="AA201" s="403">
        <f t="shared" si="54"/>
        <v>0</v>
      </c>
      <c r="AB201" s="403">
        <f t="shared" si="54"/>
        <v>0</v>
      </c>
      <c r="AC201" s="403">
        <f t="shared" si="56"/>
        <v>0</v>
      </c>
      <c r="AD201" s="403">
        <f t="shared" si="58"/>
        <v>0</v>
      </c>
      <c r="AE201" s="403">
        <f t="shared" si="58"/>
        <v>0</v>
      </c>
      <c r="AF201" s="403">
        <f t="shared" si="67"/>
        <v>27</v>
      </c>
      <c r="AG201" s="404">
        <f t="shared" si="67"/>
        <v>0</v>
      </c>
      <c r="AH201" s="404">
        <f t="shared" si="69"/>
        <v>0</v>
      </c>
      <c r="AI201" s="404">
        <f t="shared" si="66"/>
        <v>0</v>
      </c>
      <c r="AJ201" s="145">
        <f t="shared" si="49"/>
        <v>0</v>
      </c>
    </row>
    <row r="202" spans="2:36" ht="13.7" customHeight="1">
      <c r="B202" s="957">
        <v>1024</v>
      </c>
      <c r="C202" s="1040">
        <v>45204</v>
      </c>
      <c r="D202" s="1041" t="s">
        <v>577</v>
      </c>
      <c r="E202" s="1042" t="s">
        <v>1439</v>
      </c>
      <c r="F202" s="402">
        <v>737</v>
      </c>
      <c r="G202" s="956">
        <v>27</v>
      </c>
      <c r="H202" s="440"/>
      <c r="I202" s="403">
        <f t="shared" si="48"/>
        <v>0</v>
      </c>
      <c r="J202" s="403">
        <f t="shared" si="55"/>
        <v>0</v>
      </c>
      <c r="K202" s="403">
        <f t="shared" si="68"/>
        <v>0</v>
      </c>
      <c r="L202" s="403">
        <f t="shared" si="68"/>
        <v>0</v>
      </c>
      <c r="M202" s="403">
        <f t="shared" si="68"/>
        <v>0</v>
      </c>
      <c r="N202" s="403">
        <f t="shared" si="68"/>
        <v>0</v>
      </c>
      <c r="O202" s="403">
        <f t="shared" si="68"/>
        <v>0</v>
      </c>
      <c r="P202" s="403">
        <f t="shared" si="68"/>
        <v>0</v>
      </c>
      <c r="Q202" s="403">
        <f t="shared" si="68"/>
        <v>0</v>
      </c>
      <c r="R202" s="403">
        <f t="shared" si="68"/>
        <v>0</v>
      </c>
      <c r="S202" s="403">
        <f t="shared" si="68"/>
        <v>0</v>
      </c>
      <c r="T202" s="403">
        <f t="shared" si="68"/>
        <v>0</v>
      </c>
      <c r="U202" s="403">
        <f t="shared" si="68"/>
        <v>0</v>
      </c>
      <c r="V202" s="403">
        <f t="shared" si="68"/>
        <v>0</v>
      </c>
      <c r="W202" s="403">
        <f t="shared" si="68"/>
        <v>0</v>
      </c>
      <c r="X202" s="403">
        <f t="shared" si="68"/>
        <v>0</v>
      </c>
      <c r="Y202" s="403">
        <f t="shared" si="54"/>
        <v>0</v>
      </c>
      <c r="Z202" s="403">
        <f t="shared" si="54"/>
        <v>0</v>
      </c>
      <c r="AA202" s="403">
        <f t="shared" si="54"/>
        <v>0</v>
      </c>
      <c r="AB202" s="403">
        <f t="shared" si="54"/>
        <v>0</v>
      </c>
      <c r="AC202" s="403">
        <f t="shared" si="56"/>
        <v>0</v>
      </c>
      <c r="AD202" s="403">
        <f t="shared" si="58"/>
        <v>0</v>
      </c>
      <c r="AE202" s="403">
        <f t="shared" si="58"/>
        <v>0</v>
      </c>
      <c r="AF202" s="403">
        <f t="shared" si="67"/>
        <v>27</v>
      </c>
      <c r="AG202" s="404">
        <f t="shared" si="67"/>
        <v>0</v>
      </c>
      <c r="AH202" s="404">
        <f t="shared" si="69"/>
        <v>0</v>
      </c>
      <c r="AI202" s="404">
        <f t="shared" si="66"/>
        <v>0</v>
      </c>
      <c r="AJ202" s="145">
        <f t="shared" si="49"/>
        <v>0</v>
      </c>
    </row>
    <row r="203" spans="2:36" ht="13.7" customHeight="1">
      <c r="B203" s="957">
        <v>1025</v>
      </c>
      <c r="C203" s="1040">
        <v>45204</v>
      </c>
      <c r="D203" s="1041" t="s">
        <v>577</v>
      </c>
      <c r="E203" s="1042" t="s">
        <v>1439</v>
      </c>
      <c r="F203" s="402">
        <v>737</v>
      </c>
      <c r="G203" s="956">
        <v>20.7</v>
      </c>
      <c r="H203" s="440"/>
      <c r="I203" s="403">
        <f t="shared" ref="I203:I266" si="70">IF(I$7-$F203=0,$G203,0)</f>
        <v>0</v>
      </c>
      <c r="J203" s="403">
        <f t="shared" si="55"/>
        <v>0</v>
      </c>
      <c r="K203" s="403">
        <f t="shared" si="68"/>
        <v>0</v>
      </c>
      <c r="L203" s="403">
        <f t="shared" si="68"/>
        <v>0</v>
      </c>
      <c r="M203" s="403">
        <f t="shared" si="68"/>
        <v>0</v>
      </c>
      <c r="N203" s="403">
        <f t="shared" si="68"/>
        <v>0</v>
      </c>
      <c r="O203" s="403">
        <f t="shared" si="68"/>
        <v>0</v>
      </c>
      <c r="P203" s="403">
        <f t="shared" si="68"/>
        <v>0</v>
      </c>
      <c r="Q203" s="403">
        <f t="shared" si="68"/>
        <v>0</v>
      </c>
      <c r="R203" s="403">
        <f t="shared" si="68"/>
        <v>0</v>
      </c>
      <c r="S203" s="403">
        <f t="shared" si="68"/>
        <v>0</v>
      </c>
      <c r="T203" s="403">
        <f t="shared" si="68"/>
        <v>0</v>
      </c>
      <c r="U203" s="403">
        <f t="shared" si="68"/>
        <v>0</v>
      </c>
      <c r="V203" s="403">
        <f t="shared" si="68"/>
        <v>0</v>
      </c>
      <c r="W203" s="403">
        <f t="shared" si="68"/>
        <v>0</v>
      </c>
      <c r="X203" s="403">
        <f t="shared" si="68"/>
        <v>0</v>
      </c>
      <c r="Y203" s="403">
        <f t="shared" si="54"/>
        <v>0</v>
      </c>
      <c r="Z203" s="403">
        <f t="shared" si="54"/>
        <v>0</v>
      </c>
      <c r="AA203" s="403">
        <f t="shared" si="54"/>
        <v>0</v>
      </c>
      <c r="AB203" s="403">
        <f t="shared" si="54"/>
        <v>0</v>
      </c>
      <c r="AC203" s="403">
        <f t="shared" si="56"/>
        <v>0</v>
      </c>
      <c r="AD203" s="403">
        <f t="shared" si="58"/>
        <v>0</v>
      </c>
      <c r="AE203" s="403">
        <f t="shared" si="58"/>
        <v>0</v>
      </c>
      <c r="AF203" s="403">
        <f t="shared" si="67"/>
        <v>20.7</v>
      </c>
      <c r="AG203" s="404">
        <f t="shared" si="67"/>
        <v>0</v>
      </c>
      <c r="AH203" s="404">
        <f t="shared" si="69"/>
        <v>0</v>
      </c>
      <c r="AI203" s="404">
        <f t="shared" si="66"/>
        <v>0</v>
      </c>
      <c r="AJ203" s="145">
        <f t="shared" ref="AJ203:AJ266" si="71">G203-SUM(I203:AI203)</f>
        <v>0</v>
      </c>
    </row>
    <row r="204" spans="2:36" ht="13.7" customHeight="1">
      <c r="B204" s="957">
        <v>880</v>
      </c>
      <c r="C204" s="1040">
        <v>45174</v>
      </c>
      <c r="D204" s="1041" t="s">
        <v>577</v>
      </c>
      <c r="E204" s="1042" t="s">
        <v>1322</v>
      </c>
      <c r="F204" s="402">
        <v>737</v>
      </c>
      <c r="G204" s="956">
        <v>42.6</v>
      </c>
      <c r="H204" s="440"/>
      <c r="I204" s="403">
        <f t="shared" si="70"/>
        <v>0</v>
      </c>
      <c r="J204" s="403">
        <f t="shared" si="55"/>
        <v>0</v>
      </c>
      <c r="K204" s="403">
        <f t="shared" si="68"/>
        <v>0</v>
      </c>
      <c r="L204" s="403">
        <f t="shared" si="68"/>
        <v>0</v>
      </c>
      <c r="M204" s="403">
        <f t="shared" si="68"/>
        <v>0</v>
      </c>
      <c r="N204" s="403">
        <f t="shared" si="68"/>
        <v>0</v>
      </c>
      <c r="O204" s="403">
        <f t="shared" si="68"/>
        <v>0</v>
      </c>
      <c r="P204" s="403">
        <f t="shared" si="68"/>
        <v>0</v>
      </c>
      <c r="Q204" s="403">
        <f t="shared" si="68"/>
        <v>0</v>
      </c>
      <c r="R204" s="403">
        <f t="shared" si="68"/>
        <v>0</v>
      </c>
      <c r="S204" s="403">
        <f t="shared" si="68"/>
        <v>0</v>
      </c>
      <c r="T204" s="403">
        <f t="shared" si="68"/>
        <v>0</v>
      </c>
      <c r="U204" s="403">
        <f t="shared" si="68"/>
        <v>0</v>
      </c>
      <c r="V204" s="403">
        <f t="shared" si="68"/>
        <v>0</v>
      </c>
      <c r="W204" s="403">
        <f t="shared" si="68"/>
        <v>0</v>
      </c>
      <c r="X204" s="403">
        <f t="shared" si="68"/>
        <v>0</v>
      </c>
      <c r="Y204" s="403">
        <f t="shared" si="54"/>
        <v>0</v>
      </c>
      <c r="Z204" s="403">
        <f t="shared" si="54"/>
        <v>0</v>
      </c>
      <c r="AA204" s="403">
        <f t="shared" si="54"/>
        <v>0</v>
      </c>
      <c r="AB204" s="403">
        <f t="shared" si="54"/>
        <v>0</v>
      </c>
      <c r="AC204" s="403">
        <f t="shared" si="56"/>
        <v>0</v>
      </c>
      <c r="AD204" s="403">
        <f t="shared" si="58"/>
        <v>0</v>
      </c>
      <c r="AE204" s="403">
        <f t="shared" si="58"/>
        <v>0</v>
      </c>
      <c r="AF204" s="403">
        <f t="shared" si="67"/>
        <v>42.6</v>
      </c>
      <c r="AG204" s="404">
        <f t="shared" si="67"/>
        <v>0</v>
      </c>
      <c r="AH204" s="404">
        <f t="shared" si="69"/>
        <v>0</v>
      </c>
      <c r="AI204" s="404">
        <f t="shared" si="66"/>
        <v>0</v>
      </c>
      <c r="AJ204" s="145">
        <f t="shared" si="71"/>
        <v>0</v>
      </c>
    </row>
    <row r="205" spans="2:36" ht="13.7" customHeight="1">
      <c r="B205" s="957">
        <v>881</v>
      </c>
      <c r="C205" s="1040">
        <v>45174</v>
      </c>
      <c r="D205" s="1041" t="s">
        <v>577</v>
      </c>
      <c r="E205" s="1042" t="s">
        <v>1322</v>
      </c>
      <c r="F205" s="402">
        <v>737</v>
      </c>
      <c r="G205" s="956">
        <v>34.200000000000003</v>
      </c>
      <c r="H205" s="440"/>
      <c r="I205" s="403">
        <f t="shared" si="70"/>
        <v>0</v>
      </c>
      <c r="J205" s="403">
        <f t="shared" si="55"/>
        <v>0</v>
      </c>
      <c r="K205" s="403">
        <f t="shared" si="68"/>
        <v>0</v>
      </c>
      <c r="L205" s="403">
        <f t="shared" si="68"/>
        <v>0</v>
      </c>
      <c r="M205" s="403">
        <f t="shared" si="68"/>
        <v>0</v>
      </c>
      <c r="N205" s="403">
        <f t="shared" si="68"/>
        <v>0</v>
      </c>
      <c r="O205" s="403">
        <f t="shared" si="68"/>
        <v>0</v>
      </c>
      <c r="P205" s="403">
        <f t="shared" si="68"/>
        <v>0</v>
      </c>
      <c r="Q205" s="403">
        <f t="shared" si="68"/>
        <v>0</v>
      </c>
      <c r="R205" s="403">
        <f t="shared" si="68"/>
        <v>0</v>
      </c>
      <c r="S205" s="403">
        <f t="shared" si="68"/>
        <v>0</v>
      </c>
      <c r="T205" s="403">
        <f t="shared" si="68"/>
        <v>0</v>
      </c>
      <c r="U205" s="403">
        <f t="shared" si="68"/>
        <v>0</v>
      </c>
      <c r="V205" s="403">
        <f t="shared" si="68"/>
        <v>0</v>
      </c>
      <c r="W205" s="403">
        <f t="shared" si="68"/>
        <v>0</v>
      </c>
      <c r="X205" s="403">
        <f t="shared" si="68"/>
        <v>0</v>
      </c>
      <c r="Y205" s="403">
        <f t="shared" si="54"/>
        <v>0</v>
      </c>
      <c r="Z205" s="403">
        <f t="shared" si="54"/>
        <v>0</v>
      </c>
      <c r="AA205" s="403">
        <f t="shared" si="54"/>
        <v>0</v>
      </c>
      <c r="AB205" s="403">
        <f t="shared" si="54"/>
        <v>0</v>
      </c>
      <c r="AC205" s="403">
        <f t="shared" si="56"/>
        <v>0</v>
      </c>
      <c r="AD205" s="403">
        <f t="shared" si="58"/>
        <v>0</v>
      </c>
      <c r="AE205" s="403">
        <f t="shared" si="58"/>
        <v>0</v>
      </c>
      <c r="AF205" s="403">
        <f t="shared" si="67"/>
        <v>34.200000000000003</v>
      </c>
      <c r="AG205" s="404">
        <f t="shared" si="67"/>
        <v>0</v>
      </c>
      <c r="AH205" s="404">
        <f t="shared" si="69"/>
        <v>0</v>
      </c>
      <c r="AI205" s="404">
        <f t="shared" si="66"/>
        <v>0</v>
      </c>
      <c r="AJ205" s="145">
        <f t="shared" si="71"/>
        <v>0</v>
      </c>
    </row>
    <row r="206" spans="2:36" ht="13.7" customHeight="1">
      <c r="B206" s="957">
        <v>882</v>
      </c>
      <c r="C206" s="1040">
        <v>45174</v>
      </c>
      <c r="D206" s="1041" t="s">
        <v>577</v>
      </c>
      <c r="E206" s="1042" t="s">
        <v>1322</v>
      </c>
      <c r="F206" s="402">
        <v>737</v>
      </c>
      <c r="G206" s="956">
        <v>20.7</v>
      </c>
      <c r="H206" s="440"/>
      <c r="I206" s="403">
        <f t="shared" si="70"/>
        <v>0</v>
      </c>
      <c r="J206" s="403">
        <f t="shared" si="55"/>
        <v>0</v>
      </c>
      <c r="K206" s="403">
        <f t="shared" ref="K206:X215" si="72">IF(K$7-$F206=0,$G206,0)</f>
        <v>0</v>
      </c>
      <c r="L206" s="403">
        <f t="shared" si="72"/>
        <v>0</v>
      </c>
      <c r="M206" s="403">
        <f t="shared" si="72"/>
        <v>0</v>
      </c>
      <c r="N206" s="403">
        <f t="shared" si="72"/>
        <v>0</v>
      </c>
      <c r="O206" s="403">
        <f t="shared" si="72"/>
        <v>0</v>
      </c>
      <c r="P206" s="403">
        <f t="shared" si="72"/>
        <v>0</v>
      </c>
      <c r="Q206" s="403">
        <f t="shared" si="72"/>
        <v>0</v>
      </c>
      <c r="R206" s="403">
        <f t="shared" si="72"/>
        <v>0</v>
      </c>
      <c r="S206" s="403">
        <f t="shared" si="72"/>
        <v>0</v>
      </c>
      <c r="T206" s="403">
        <f t="shared" si="72"/>
        <v>0</v>
      </c>
      <c r="U206" s="403">
        <f t="shared" si="72"/>
        <v>0</v>
      </c>
      <c r="V206" s="403">
        <f t="shared" si="72"/>
        <v>0</v>
      </c>
      <c r="W206" s="403">
        <f t="shared" si="72"/>
        <v>0</v>
      </c>
      <c r="X206" s="403">
        <f t="shared" si="72"/>
        <v>0</v>
      </c>
      <c r="Y206" s="403">
        <f t="shared" si="54"/>
        <v>0</v>
      </c>
      <c r="Z206" s="403">
        <f t="shared" si="54"/>
        <v>0</v>
      </c>
      <c r="AA206" s="403">
        <f t="shared" si="54"/>
        <v>0</v>
      </c>
      <c r="AB206" s="403">
        <f t="shared" si="54"/>
        <v>0</v>
      </c>
      <c r="AC206" s="403">
        <f t="shared" si="56"/>
        <v>0</v>
      </c>
      <c r="AD206" s="403">
        <f t="shared" si="58"/>
        <v>0</v>
      </c>
      <c r="AE206" s="403">
        <f t="shared" si="58"/>
        <v>0</v>
      </c>
      <c r="AF206" s="403">
        <f t="shared" si="67"/>
        <v>20.7</v>
      </c>
      <c r="AG206" s="404">
        <f t="shared" si="67"/>
        <v>0</v>
      </c>
      <c r="AH206" s="404">
        <f t="shared" si="69"/>
        <v>0</v>
      </c>
      <c r="AI206" s="404">
        <f t="shared" si="69"/>
        <v>0</v>
      </c>
      <c r="AJ206" s="145">
        <f t="shared" si="71"/>
        <v>0</v>
      </c>
    </row>
    <row r="207" spans="2:36" ht="13.7" customHeight="1">
      <c r="B207" s="957">
        <v>883</v>
      </c>
      <c r="C207" s="1040">
        <v>45174</v>
      </c>
      <c r="D207" s="1041" t="s">
        <v>577</v>
      </c>
      <c r="E207" s="1042" t="s">
        <v>1322</v>
      </c>
      <c r="F207" s="402">
        <v>737</v>
      </c>
      <c r="G207" s="956">
        <v>20.7</v>
      </c>
      <c r="H207" s="440"/>
      <c r="I207" s="403">
        <f t="shared" si="70"/>
        <v>0</v>
      </c>
      <c r="J207" s="403">
        <f t="shared" si="55"/>
        <v>0</v>
      </c>
      <c r="K207" s="403">
        <f t="shared" si="72"/>
        <v>0</v>
      </c>
      <c r="L207" s="403">
        <f t="shared" si="72"/>
        <v>0</v>
      </c>
      <c r="M207" s="403">
        <f t="shared" si="72"/>
        <v>0</v>
      </c>
      <c r="N207" s="403">
        <f t="shared" si="72"/>
        <v>0</v>
      </c>
      <c r="O207" s="403">
        <f t="shared" si="72"/>
        <v>0</v>
      </c>
      <c r="P207" s="403">
        <f t="shared" si="72"/>
        <v>0</v>
      </c>
      <c r="Q207" s="403">
        <f t="shared" si="72"/>
        <v>0</v>
      </c>
      <c r="R207" s="403">
        <f t="shared" si="72"/>
        <v>0</v>
      </c>
      <c r="S207" s="403">
        <f t="shared" si="72"/>
        <v>0</v>
      </c>
      <c r="T207" s="403">
        <f t="shared" si="72"/>
        <v>0</v>
      </c>
      <c r="U207" s="403">
        <f t="shared" si="72"/>
        <v>0</v>
      </c>
      <c r="V207" s="403">
        <f t="shared" si="72"/>
        <v>0</v>
      </c>
      <c r="W207" s="403">
        <f t="shared" si="72"/>
        <v>0</v>
      </c>
      <c r="X207" s="403">
        <f t="shared" si="72"/>
        <v>0</v>
      </c>
      <c r="Y207" s="403">
        <f t="shared" si="54"/>
        <v>0</v>
      </c>
      <c r="Z207" s="403">
        <f t="shared" si="54"/>
        <v>0</v>
      </c>
      <c r="AA207" s="403">
        <f t="shared" si="54"/>
        <v>0</v>
      </c>
      <c r="AB207" s="403">
        <f t="shared" si="54"/>
        <v>0</v>
      </c>
      <c r="AC207" s="403">
        <f t="shared" si="56"/>
        <v>0</v>
      </c>
      <c r="AD207" s="403">
        <f t="shared" si="58"/>
        <v>0</v>
      </c>
      <c r="AE207" s="403">
        <f t="shared" si="58"/>
        <v>0</v>
      </c>
      <c r="AF207" s="403">
        <f t="shared" si="67"/>
        <v>20.7</v>
      </c>
      <c r="AG207" s="404">
        <f t="shared" si="67"/>
        <v>0</v>
      </c>
      <c r="AH207" s="404">
        <f t="shared" si="69"/>
        <v>0</v>
      </c>
      <c r="AI207" s="404">
        <f t="shared" si="69"/>
        <v>0</v>
      </c>
      <c r="AJ207" s="145">
        <f t="shared" si="71"/>
        <v>0</v>
      </c>
    </row>
    <row r="208" spans="2:36" ht="13.7" customHeight="1">
      <c r="B208" s="957">
        <v>332</v>
      </c>
      <c r="C208" s="1040">
        <v>45022</v>
      </c>
      <c r="D208" s="1041" t="s">
        <v>577</v>
      </c>
      <c r="E208" s="1042" t="s">
        <v>877</v>
      </c>
      <c r="F208" s="402">
        <v>265</v>
      </c>
      <c r="G208" s="956">
        <v>34.200000000000003</v>
      </c>
      <c r="H208" s="440"/>
      <c r="I208" s="403">
        <f t="shared" si="70"/>
        <v>0</v>
      </c>
      <c r="J208" s="403">
        <f t="shared" si="55"/>
        <v>0</v>
      </c>
      <c r="K208" s="403">
        <f t="shared" si="72"/>
        <v>0</v>
      </c>
      <c r="L208" s="403">
        <f t="shared" si="72"/>
        <v>0</v>
      </c>
      <c r="M208" s="403">
        <f t="shared" si="72"/>
        <v>0</v>
      </c>
      <c r="N208" s="403">
        <f t="shared" si="72"/>
        <v>0</v>
      </c>
      <c r="O208" s="403">
        <f t="shared" si="72"/>
        <v>0</v>
      </c>
      <c r="P208" s="403">
        <f t="shared" si="72"/>
        <v>0</v>
      </c>
      <c r="Q208" s="403">
        <f t="shared" si="72"/>
        <v>34.200000000000003</v>
      </c>
      <c r="R208" s="403">
        <f t="shared" si="72"/>
        <v>0</v>
      </c>
      <c r="S208" s="403">
        <f t="shared" si="72"/>
        <v>0</v>
      </c>
      <c r="T208" s="403">
        <f t="shared" si="72"/>
        <v>0</v>
      </c>
      <c r="U208" s="403">
        <f t="shared" si="72"/>
        <v>0</v>
      </c>
      <c r="V208" s="403">
        <f t="shared" si="72"/>
        <v>0</v>
      </c>
      <c r="W208" s="403">
        <f t="shared" si="72"/>
        <v>0</v>
      </c>
      <c r="X208" s="403">
        <f t="shared" si="72"/>
        <v>0</v>
      </c>
      <c r="Y208" s="403">
        <f t="shared" si="54"/>
        <v>0</v>
      </c>
      <c r="Z208" s="403">
        <f t="shared" si="54"/>
        <v>0</v>
      </c>
      <c r="AA208" s="403">
        <f t="shared" si="54"/>
        <v>0</v>
      </c>
      <c r="AB208" s="403">
        <f t="shared" si="54"/>
        <v>0</v>
      </c>
      <c r="AC208" s="403">
        <f t="shared" si="56"/>
        <v>0</v>
      </c>
      <c r="AD208" s="403">
        <f t="shared" si="58"/>
        <v>0</v>
      </c>
      <c r="AE208" s="403">
        <f t="shared" si="58"/>
        <v>0</v>
      </c>
      <c r="AF208" s="403">
        <f t="shared" si="67"/>
        <v>0</v>
      </c>
      <c r="AG208" s="404">
        <f t="shared" si="67"/>
        <v>0</v>
      </c>
      <c r="AH208" s="404">
        <f t="shared" si="69"/>
        <v>0</v>
      </c>
      <c r="AI208" s="404">
        <f t="shared" si="69"/>
        <v>0</v>
      </c>
      <c r="AJ208" s="145">
        <f t="shared" si="71"/>
        <v>0</v>
      </c>
    </row>
    <row r="209" spans="2:36" ht="13.7" customHeight="1">
      <c r="B209" s="957">
        <v>333</v>
      </c>
      <c r="C209" s="1040">
        <v>45022</v>
      </c>
      <c r="D209" s="1041" t="s">
        <v>577</v>
      </c>
      <c r="E209" s="1042" t="s">
        <v>877</v>
      </c>
      <c r="F209" s="402">
        <v>265</v>
      </c>
      <c r="G209" s="956">
        <v>34.200000000000003</v>
      </c>
      <c r="H209" s="440"/>
      <c r="I209" s="403">
        <f t="shared" si="70"/>
        <v>0</v>
      </c>
      <c r="J209" s="403">
        <f t="shared" si="55"/>
        <v>0</v>
      </c>
      <c r="K209" s="403">
        <f t="shared" si="72"/>
        <v>0</v>
      </c>
      <c r="L209" s="403">
        <f t="shared" si="72"/>
        <v>0</v>
      </c>
      <c r="M209" s="403">
        <f t="shared" si="72"/>
        <v>0</v>
      </c>
      <c r="N209" s="403">
        <f t="shared" si="72"/>
        <v>0</v>
      </c>
      <c r="O209" s="403">
        <f t="shared" si="72"/>
        <v>0</v>
      </c>
      <c r="P209" s="403">
        <f t="shared" si="72"/>
        <v>0</v>
      </c>
      <c r="Q209" s="403">
        <f t="shared" si="72"/>
        <v>34.200000000000003</v>
      </c>
      <c r="R209" s="403">
        <f t="shared" si="72"/>
        <v>0</v>
      </c>
      <c r="S209" s="403">
        <f t="shared" si="72"/>
        <v>0</v>
      </c>
      <c r="T209" s="403">
        <f t="shared" si="72"/>
        <v>0</v>
      </c>
      <c r="U209" s="403">
        <f t="shared" si="72"/>
        <v>0</v>
      </c>
      <c r="V209" s="403">
        <f t="shared" si="72"/>
        <v>0</v>
      </c>
      <c r="W209" s="403">
        <f t="shared" si="72"/>
        <v>0</v>
      </c>
      <c r="X209" s="403">
        <f t="shared" si="72"/>
        <v>0</v>
      </c>
      <c r="Y209" s="403">
        <f t="shared" si="54"/>
        <v>0</v>
      </c>
      <c r="Z209" s="403">
        <f t="shared" si="54"/>
        <v>0</v>
      </c>
      <c r="AA209" s="403">
        <f t="shared" si="54"/>
        <v>0</v>
      </c>
      <c r="AB209" s="403">
        <f t="shared" si="54"/>
        <v>0</v>
      </c>
      <c r="AC209" s="403">
        <f t="shared" si="56"/>
        <v>0</v>
      </c>
      <c r="AD209" s="403">
        <f t="shared" si="58"/>
        <v>0</v>
      </c>
      <c r="AE209" s="403">
        <f t="shared" si="58"/>
        <v>0</v>
      </c>
      <c r="AF209" s="403">
        <f t="shared" si="67"/>
        <v>0</v>
      </c>
      <c r="AG209" s="404">
        <f t="shared" si="67"/>
        <v>0</v>
      </c>
      <c r="AH209" s="404">
        <f t="shared" si="69"/>
        <v>0</v>
      </c>
      <c r="AI209" s="404">
        <f t="shared" si="69"/>
        <v>0</v>
      </c>
      <c r="AJ209" s="145">
        <f t="shared" si="71"/>
        <v>0</v>
      </c>
    </row>
    <row r="210" spans="2:36" ht="13.7" customHeight="1">
      <c r="B210" s="957">
        <v>334</v>
      </c>
      <c r="C210" s="1040">
        <v>45022</v>
      </c>
      <c r="D210" s="1041" t="s">
        <v>577</v>
      </c>
      <c r="E210" s="1042" t="s">
        <v>877</v>
      </c>
      <c r="F210" s="402">
        <v>265</v>
      </c>
      <c r="G210" s="956">
        <v>42.6</v>
      </c>
      <c r="H210" s="440"/>
      <c r="I210" s="403">
        <f t="shared" si="70"/>
        <v>0</v>
      </c>
      <c r="J210" s="403">
        <f t="shared" si="55"/>
        <v>0</v>
      </c>
      <c r="K210" s="403">
        <f t="shared" si="72"/>
        <v>0</v>
      </c>
      <c r="L210" s="403">
        <f t="shared" si="72"/>
        <v>0</v>
      </c>
      <c r="M210" s="403">
        <f t="shared" si="72"/>
        <v>0</v>
      </c>
      <c r="N210" s="403">
        <f t="shared" si="72"/>
        <v>0</v>
      </c>
      <c r="O210" s="403">
        <f t="shared" si="72"/>
        <v>0</v>
      </c>
      <c r="P210" s="403">
        <f t="shared" si="72"/>
        <v>0</v>
      </c>
      <c r="Q210" s="403">
        <f t="shared" si="72"/>
        <v>42.6</v>
      </c>
      <c r="R210" s="403">
        <f t="shared" si="72"/>
        <v>0</v>
      </c>
      <c r="S210" s="403">
        <f t="shared" si="72"/>
        <v>0</v>
      </c>
      <c r="T210" s="403">
        <f t="shared" si="72"/>
        <v>0</v>
      </c>
      <c r="U210" s="403">
        <f t="shared" si="72"/>
        <v>0</v>
      </c>
      <c r="V210" s="403">
        <f t="shared" si="72"/>
        <v>0</v>
      </c>
      <c r="W210" s="403">
        <f t="shared" si="72"/>
        <v>0</v>
      </c>
      <c r="X210" s="403">
        <f t="shared" si="72"/>
        <v>0</v>
      </c>
      <c r="Y210" s="403">
        <f t="shared" si="54"/>
        <v>0</v>
      </c>
      <c r="Z210" s="403">
        <f t="shared" si="54"/>
        <v>0</v>
      </c>
      <c r="AA210" s="403">
        <f t="shared" si="54"/>
        <v>0</v>
      </c>
      <c r="AB210" s="403">
        <f t="shared" si="54"/>
        <v>0</v>
      </c>
      <c r="AC210" s="403">
        <f t="shared" si="56"/>
        <v>0</v>
      </c>
      <c r="AD210" s="403">
        <f t="shared" si="58"/>
        <v>0</v>
      </c>
      <c r="AE210" s="403">
        <f t="shared" si="58"/>
        <v>0</v>
      </c>
      <c r="AF210" s="403">
        <f t="shared" si="67"/>
        <v>0</v>
      </c>
      <c r="AG210" s="404">
        <f t="shared" si="67"/>
        <v>0</v>
      </c>
      <c r="AH210" s="404">
        <f t="shared" ref="AH210:AI225" si="73">IF(AH$7-$F210=0,$G210,0)</f>
        <v>0</v>
      </c>
      <c r="AI210" s="404">
        <f t="shared" si="69"/>
        <v>0</v>
      </c>
      <c r="AJ210" s="145">
        <f t="shared" si="71"/>
        <v>0</v>
      </c>
    </row>
    <row r="211" spans="2:36" ht="13.7" customHeight="1">
      <c r="B211" s="957">
        <v>119</v>
      </c>
      <c r="C211" s="1040">
        <v>44963</v>
      </c>
      <c r="D211" s="1041" t="s">
        <v>577</v>
      </c>
      <c r="E211" s="1042" t="s">
        <v>680</v>
      </c>
      <c r="F211" s="402">
        <v>737</v>
      </c>
      <c r="G211" s="956">
        <v>34.200000000000003</v>
      </c>
      <c r="H211" s="440"/>
      <c r="I211" s="403">
        <f t="shared" si="70"/>
        <v>0</v>
      </c>
      <c r="J211" s="403">
        <f t="shared" si="55"/>
        <v>0</v>
      </c>
      <c r="K211" s="403">
        <f t="shared" si="72"/>
        <v>0</v>
      </c>
      <c r="L211" s="403">
        <f t="shared" si="72"/>
        <v>0</v>
      </c>
      <c r="M211" s="403">
        <f t="shared" si="72"/>
        <v>0</v>
      </c>
      <c r="N211" s="403">
        <f t="shared" si="72"/>
        <v>0</v>
      </c>
      <c r="O211" s="403">
        <f t="shared" si="72"/>
        <v>0</v>
      </c>
      <c r="P211" s="403">
        <f t="shared" si="72"/>
        <v>0</v>
      </c>
      <c r="Q211" s="403">
        <f t="shared" si="72"/>
        <v>0</v>
      </c>
      <c r="R211" s="403">
        <f t="shared" si="72"/>
        <v>0</v>
      </c>
      <c r="S211" s="403">
        <f t="shared" si="72"/>
        <v>0</v>
      </c>
      <c r="T211" s="403">
        <f t="shared" si="72"/>
        <v>0</v>
      </c>
      <c r="U211" s="403">
        <f t="shared" si="72"/>
        <v>0</v>
      </c>
      <c r="V211" s="403">
        <f t="shared" si="72"/>
        <v>0</v>
      </c>
      <c r="W211" s="403">
        <f t="shared" si="72"/>
        <v>0</v>
      </c>
      <c r="X211" s="403">
        <f t="shared" si="72"/>
        <v>0</v>
      </c>
      <c r="Y211" s="403">
        <f t="shared" si="54"/>
        <v>0</v>
      </c>
      <c r="Z211" s="403">
        <f t="shared" si="54"/>
        <v>0</v>
      </c>
      <c r="AA211" s="403">
        <f t="shared" si="54"/>
        <v>0</v>
      </c>
      <c r="AB211" s="403">
        <f t="shared" si="54"/>
        <v>0</v>
      </c>
      <c r="AC211" s="403">
        <f t="shared" si="56"/>
        <v>0</v>
      </c>
      <c r="AD211" s="403">
        <f t="shared" si="58"/>
        <v>0</v>
      </c>
      <c r="AE211" s="403">
        <f t="shared" si="58"/>
        <v>0</v>
      </c>
      <c r="AF211" s="403">
        <f t="shared" ref="AF211:AG230" si="74">IF(AF$7-$F211=0,$G211,0)</f>
        <v>34.200000000000003</v>
      </c>
      <c r="AG211" s="404">
        <f t="shared" si="74"/>
        <v>0</v>
      </c>
      <c r="AH211" s="404">
        <f t="shared" si="73"/>
        <v>0</v>
      </c>
      <c r="AI211" s="404">
        <f t="shared" si="69"/>
        <v>0</v>
      </c>
      <c r="AJ211" s="145">
        <f t="shared" si="71"/>
        <v>0</v>
      </c>
    </row>
    <row r="212" spans="2:36" ht="13.7" customHeight="1">
      <c r="B212" s="957">
        <v>120</v>
      </c>
      <c r="C212" s="1040">
        <v>44963</v>
      </c>
      <c r="D212" s="1041" t="s">
        <v>577</v>
      </c>
      <c r="E212" s="1042" t="s">
        <v>680</v>
      </c>
      <c r="F212" s="402">
        <v>737</v>
      </c>
      <c r="G212" s="956">
        <v>34.200000000000003</v>
      </c>
      <c r="H212" s="440"/>
      <c r="I212" s="403">
        <f t="shared" si="70"/>
        <v>0</v>
      </c>
      <c r="J212" s="403">
        <f t="shared" si="55"/>
        <v>0</v>
      </c>
      <c r="K212" s="403">
        <f t="shared" si="72"/>
        <v>0</v>
      </c>
      <c r="L212" s="403">
        <f t="shared" si="72"/>
        <v>0</v>
      </c>
      <c r="M212" s="403">
        <f t="shared" si="72"/>
        <v>0</v>
      </c>
      <c r="N212" s="403">
        <f t="shared" si="72"/>
        <v>0</v>
      </c>
      <c r="O212" s="403">
        <f t="shared" si="72"/>
        <v>0</v>
      </c>
      <c r="P212" s="403">
        <f t="shared" si="72"/>
        <v>0</v>
      </c>
      <c r="Q212" s="403">
        <f t="shared" si="72"/>
        <v>0</v>
      </c>
      <c r="R212" s="403">
        <f t="shared" si="72"/>
        <v>0</v>
      </c>
      <c r="S212" s="403">
        <f t="shared" si="72"/>
        <v>0</v>
      </c>
      <c r="T212" s="403">
        <f t="shared" si="72"/>
        <v>0</v>
      </c>
      <c r="U212" s="403">
        <f t="shared" si="72"/>
        <v>0</v>
      </c>
      <c r="V212" s="403">
        <f t="shared" si="72"/>
        <v>0</v>
      </c>
      <c r="W212" s="403">
        <f t="shared" si="72"/>
        <v>0</v>
      </c>
      <c r="X212" s="403">
        <f t="shared" si="72"/>
        <v>0</v>
      </c>
      <c r="Y212" s="403">
        <f t="shared" si="54"/>
        <v>0</v>
      </c>
      <c r="Z212" s="403">
        <f t="shared" si="54"/>
        <v>0</v>
      </c>
      <c r="AA212" s="403">
        <f t="shared" si="54"/>
        <v>0</v>
      </c>
      <c r="AB212" s="403">
        <f t="shared" si="54"/>
        <v>0</v>
      </c>
      <c r="AC212" s="403">
        <f t="shared" si="56"/>
        <v>0</v>
      </c>
      <c r="AD212" s="403">
        <f t="shared" si="58"/>
        <v>0</v>
      </c>
      <c r="AE212" s="403">
        <f t="shared" si="58"/>
        <v>0</v>
      </c>
      <c r="AF212" s="403">
        <f t="shared" si="74"/>
        <v>34.200000000000003</v>
      </c>
      <c r="AG212" s="404">
        <f t="shared" si="74"/>
        <v>0</v>
      </c>
      <c r="AH212" s="404">
        <f t="shared" si="73"/>
        <v>0</v>
      </c>
      <c r="AI212" s="404">
        <f t="shared" si="69"/>
        <v>0</v>
      </c>
      <c r="AJ212" s="145">
        <f t="shared" si="71"/>
        <v>0</v>
      </c>
    </row>
    <row r="213" spans="2:36" ht="13.7" customHeight="1">
      <c r="B213" s="957">
        <v>118</v>
      </c>
      <c r="C213" s="1040">
        <v>44963</v>
      </c>
      <c r="D213" s="1041" t="s">
        <v>577</v>
      </c>
      <c r="E213" s="1042" t="s">
        <v>680</v>
      </c>
      <c r="F213" s="402">
        <v>265</v>
      </c>
      <c r="G213" s="956">
        <v>20.7</v>
      </c>
      <c r="H213" s="440"/>
      <c r="I213" s="403">
        <f t="shared" si="70"/>
        <v>0</v>
      </c>
      <c r="J213" s="403">
        <f t="shared" si="55"/>
        <v>0</v>
      </c>
      <c r="K213" s="403">
        <f t="shared" si="72"/>
        <v>0</v>
      </c>
      <c r="L213" s="403">
        <f t="shared" si="72"/>
        <v>0</v>
      </c>
      <c r="M213" s="403">
        <f t="shared" si="72"/>
        <v>0</v>
      </c>
      <c r="N213" s="403">
        <f t="shared" si="72"/>
        <v>0</v>
      </c>
      <c r="O213" s="403">
        <f t="shared" si="72"/>
        <v>0</v>
      </c>
      <c r="P213" s="403">
        <f t="shared" si="72"/>
        <v>0</v>
      </c>
      <c r="Q213" s="403">
        <f t="shared" si="72"/>
        <v>20.7</v>
      </c>
      <c r="R213" s="403">
        <f t="shared" si="72"/>
        <v>0</v>
      </c>
      <c r="S213" s="403">
        <f t="shared" si="72"/>
        <v>0</v>
      </c>
      <c r="T213" s="403">
        <f t="shared" si="72"/>
        <v>0</v>
      </c>
      <c r="U213" s="403">
        <f t="shared" si="72"/>
        <v>0</v>
      </c>
      <c r="V213" s="403">
        <f t="shared" si="72"/>
        <v>0</v>
      </c>
      <c r="W213" s="403">
        <f t="shared" si="72"/>
        <v>0</v>
      </c>
      <c r="X213" s="403">
        <f t="shared" si="72"/>
        <v>0</v>
      </c>
      <c r="Y213" s="403">
        <f t="shared" si="54"/>
        <v>0</v>
      </c>
      <c r="Z213" s="403">
        <f t="shared" si="54"/>
        <v>0</v>
      </c>
      <c r="AA213" s="403">
        <f t="shared" si="54"/>
        <v>0</v>
      </c>
      <c r="AB213" s="403">
        <f t="shared" si="54"/>
        <v>0</v>
      </c>
      <c r="AC213" s="403">
        <f t="shared" si="56"/>
        <v>0</v>
      </c>
      <c r="AD213" s="403">
        <f t="shared" si="58"/>
        <v>0</v>
      </c>
      <c r="AE213" s="403">
        <f t="shared" si="58"/>
        <v>0</v>
      </c>
      <c r="AF213" s="403">
        <f t="shared" si="74"/>
        <v>0</v>
      </c>
      <c r="AG213" s="404">
        <f t="shared" si="74"/>
        <v>0</v>
      </c>
      <c r="AH213" s="404">
        <f t="shared" si="73"/>
        <v>0</v>
      </c>
      <c r="AI213" s="404">
        <f t="shared" si="69"/>
        <v>0</v>
      </c>
      <c r="AJ213" s="145">
        <f t="shared" si="71"/>
        <v>0</v>
      </c>
    </row>
    <row r="214" spans="2:36" ht="13.7" customHeight="1">
      <c r="B214" s="957">
        <v>39</v>
      </c>
      <c r="C214" s="1040">
        <v>44932</v>
      </c>
      <c r="D214" s="1041" t="s">
        <v>577</v>
      </c>
      <c r="E214" s="1042" t="s">
        <v>618</v>
      </c>
      <c r="F214" s="402">
        <v>737</v>
      </c>
      <c r="G214" s="956">
        <v>20.7</v>
      </c>
      <c r="H214" s="440"/>
      <c r="I214" s="403">
        <f t="shared" si="70"/>
        <v>0</v>
      </c>
      <c r="J214" s="403">
        <f t="shared" si="55"/>
        <v>0</v>
      </c>
      <c r="K214" s="403">
        <f t="shared" si="72"/>
        <v>0</v>
      </c>
      <c r="L214" s="403">
        <f t="shared" si="72"/>
        <v>0</v>
      </c>
      <c r="M214" s="403">
        <f t="shared" si="72"/>
        <v>0</v>
      </c>
      <c r="N214" s="403">
        <f t="shared" si="72"/>
        <v>0</v>
      </c>
      <c r="O214" s="403">
        <f t="shared" si="72"/>
        <v>0</v>
      </c>
      <c r="P214" s="403">
        <f t="shared" si="72"/>
        <v>0</v>
      </c>
      <c r="Q214" s="403">
        <f t="shared" si="72"/>
        <v>0</v>
      </c>
      <c r="R214" s="403">
        <f t="shared" si="72"/>
        <v>0</v>
      </c>
      <c r="S214" s="403">
        <f t="shared" si="72"/>
        <v>0</v>
      </c>
      <c r="T214" s="403">
        <f t="shared" si="72"/>
        <v>0</v>
      </c>
      <c r="U214" s="403">
        <f t="shared" si="72"/>
        <v>0</v>
      </c>
      <c r="V214" s="403">
        <f t="shared" si="72"/>
        <v>0</v>
      </c>
      <c r="W214" s="403">
        <f t="shared" si="72"/>
        <v>0</v>
      </c>
      <c r="X214" s="403">
        <f t="shared" si="72"/>
        <v>0</v>
      </c>
      <c r="Y214" s="403">
        <f t="shared" si="54"/>
        <v>0</v>
      </c>
      <c r="Z214" s="403">
        <f t="shared" si="54"/>
        <v>0</v>
      </c>
      <c r="AA214" s="403">
        <f t="shared" si="54"/>
        <v>0</v>
      </c>
      <c r="AB214" s="403">
        <f t="shared" si="54"/>
        <v>0</v>
      </c>
      <c r="AC214" s="403">
        <f t="shared" si="56"/>
        <v>0</v>
      </c>
      <c r="AD214" s="403">
        <f t="shared" si="58"/>
        <v>0</v>
      </c>
      <c r="AE214" s="403">
        <f t="shared" si="58"/>
        <v>0</v>
      </c>
      <c r="AF214" s="403">
        <f t="shared" si="74"/>
        <v>20.7</v>
      </c>
      <c r="AG214" s="404">
        <f t="shared" si="74"/>
        <v>0</v>
      </c>
      <c r="AH214" s="404">
        <f t="shared" si="73"/>
        <v>0</v>
      </c>
      <c r="AI214" s="404">
        <f t="shared" si="69"/>
        <v>0</v>
      </c>
      <c r="AJ214" s="145">
        <f t="shared" si="71"/>
        <v>0</v>
      </c>
    </row>
    <row r="215" spans="2:36" ht="13.7" customHeight="1">
      <c r="B215" s="957">
        <v>40</v>
      </c>
      <c r="C215" s="1040">
        <v>44932</v>
      </c>
      <c r="D215" s="1041" t="s">
        <v>577</v>
      </c>
      <c r="E215" s="1042" t="s">
        <v>618</v>
      </c>
      <c r="F215" s="402">
        <v>737</v>
      </c>
      <c r="G215" s="956">
        <v>27</v>
      </c>
      <c r="H215" s="440"/>
      <c r="I215" s="403">
        <f t="shared" si="70"/>
        <v>0</v>
      </c>
      <c r="J215" s="403">
        <f t="shared" si="55"/>
        <v>0</v>
      </c>
      <c r="K215" s="403">
        <f t="shared" si="72"/>
        <v>0</v>
      </c>
      <c r="L215" s="403">
        <f t="shared" si="72"/>
        <v>0</v>
      </c>
      <c r="M215" s="403">
        <f t="shared" si="72"/>
        <v>0</v>
      </c>
      <c r="N215" s="403">
        <f t="shared" si="72"/>
        <v>0</v>
      </c>
      <c r="O215" s="403">
        <f t="shared" si="72"/>
        <v>0</v>
      </c>
      <c r="P215" s="403">
        <f t="shared" si="72"/>
        <v>0</v>
      </c>
      <c r="Q215" s="403">
        <f t="shared" si="72"/>
        <v>0</v>
      </c>
      <c r="R215" s="403">
        <f t="shared" si="72"/>
        <v>0</v>
      </c>
      <c r="S215" s="403">
        <f t="shared" si="72"/>
        <v>0</v>
      </c>
      <c r="T215" s="403">
        <f t="shared" si="72"/>
        <v>0</v>
      </c>
      <c r="U215" s="403">
        <f t="shared" si="72"/>
        <v>0</v>
      </c>
      <c r="V215" s="403">
        <f t="shared" si="72"/>
        <v>0</v>
      </c>
      <c r="W215" s="403">
        <f t="shared" si="72"/>
        <v>0</v>
      </c>
      <c r="X215" s="403">
        <f t="shared" si="72"/>
        <v>0</v>
      </c>
      <c r="Y215" s="403">
        <f t="shared" si="54"/>
        <v>0</v>
      </c>
      <c r="Z215" s="403">
        <f t="shared" si="54"/>
        <v>0</v>
      </c>
      <c r="AA215" s="403">
        <f t="shared" si="54"/>
        <v>0</v>
      </c>
      <c r="AB215" s="403">
        <f t="shared" si="54"/>
        <v>0</v>
      </c>
      <c r="AC215" s="403">
        <f t="shared" si="56"/>
        <v>0</v>
      </c>
      <c r="AD215" s="403">
        <f t="shared" si="58"/>
        <v>0</v>
      </c>
      <c r="AE215" s="403">
        <f t="shared" si="58"/>
        <v>0</v>
      </c>
      <c r="AF215" s="403">
        <f t="shared" si="74"/>
        <v>27</v>
      </c>
      <c r="AG215" s="404">
        <f t="shared" si="74"/>
        <v>0</v>
      </c>
      <c r="AH215" s="404">
        <f t="shared" si="73"/>
        <v>0</v>
      </c>
      <c r="AI215" s="404">
        <f t="shared" si="69"/>
        <v>0</v>
      </c>
      <c r="AJ215" s="145">
        <f t="shared" si="71"/>
        <v>0</v>
      </c>
    </row>
    <row r="216" spans="2:36" ht="13.7" customHeight="1">
      <c r="B216" s="957">
        <v>41</v>
      </c>
      <c r="C216" s="1040">
        <v>44932</v>
      </c>
      <c r="D216" s="1041" t="s">
        <v>577</v>
      </c>
      <c r="E216" s="1042" t="s">
        <v>618</v>
      </c>
      <c r="F216" s="402">
        <v>737</v>
      </c>
      <c r="G216" s="956">
        <v>34.200000000000003</v>
      </c>
      <c r="H216" s="440"/>
      <c r="I216" s="403">
        <f t="shared" si="70"/>
        <v>0</v>
      </c>
      <c r="J216" s="403">
        <f t="shared" si="55"/>
        <v>0</v>
      </c>
      <c r="K216" s="403">
        <f t="shared" ref="K216:X225" si="75">IF(K$7-$F216=0,$G216,0)</f>
        <v>0</v>
      </c>
      <c r="L216" s="403">
        <f t="shared" si="75"/>
        <v>0</v>
      </c>
      <c r="M216" s="403">
        <f t="shared" si="75"/>
        <v>0</v>
      </c>
      <c r="N216" s="403">
        <f t="shared" si="75"/>
        <v>0</v>
      </c>
      <c r="O216" s="403">
        <f t="shared" si="75"/>
        <v>0</v>
      </c>
      <c r="P216" s="403">
        <f t="shared" si="75"/>
        <v>0</v>
      </c>
      <c r="Q216" s="403">
        <f t="shared" si="75"/>
        <v>0</v>
      </c>
      <c r="R216" s="403">
        <f t="shared" si="75"/>
        <v>0</v>
      </c>
      <c r="S216" s="403">
        <f t="shared" si="75"/>
        <v>0</v>
      </c>
      <c r="T216" s="403">
        <f t="shared" si="75"/>
        <v>0</v>
      </c>
      <c r="U216" s="403">
        <f t="shared" si="75"/>
        <v>0</v>
      </c>
      <c r="V216" s="403">
        <f t="shared" si="75"/>
        <v>0</v>
      </c>
      <c r="W216" s="403">
        <f t="shared" si="75"/>
        <v>0</v>
      </c>
      <c r="X216" s="403">
        <f t="shared" si="75"/>
        <v>0</v>
      </c>
      <c r="Y216" s="403">
        <f t="shared" si="54"/>
        <v>0</v>
      </c>
      <c r="Z216" s="403">
        <f t="shared" si="54"/>
        <v>0</v>
      </c>
      <c r="AA216" s="403">
        <f t="shared" si="54"/>
        <v>0</v>
      </c>
      <c r="AB216" s="403">
        <f t="shared" ref="Y216:AD279" si="76">IF(AB$7-$F216=0,$G216,0)</f>
        <v>0</v>
      </c>
      <c r="AC216" s="403">
        <f t="shared" si="56"/>
        <v>0</v>
      </c>
      <c r="AD216" s="403">
        <f t="shared" si="58"/>
        <v>0</v>
      </c>
      <c r="AE216" s="403">
        <f t="shared" si="58"/>
        <v>0</v>
      </c>
      <c r="AF216" s="403">
        <f t="shared" si="74"/>
        <v>34.200000000000003</v>
      </c>
      <c r="AG216" s="404">
        <f t="shared" si="74"/>
        <v>0</v>
      </c>
      <c r="AH216" s="404">
        <f t="shared" si="73"/>
        <v>0</v>
      </c>
      <c r="AI216" s="404">
        <f t="shared" si="73"/>
        <v>0</v>
      </c>
      <c r="AJ216" s="145">
        <f t="shared" si="71"/>
        <v>0</v>
      </c>
    </row>
    <row r="217" spans="2:36" ht="13.7" customHeight="1">
      <c r="B217" s="957">
        <v>42</v>
      </c>
      <c r="C217" s="1040">
        <v>44932</v>
      </c>
      <c r="D217" s="1041" t="s">
        <v>577</v>
      </c>
      <c r="E217" s="1042" t="s">
        <v>618</v>
      </c>
      <c r="F217" s="402">
        <v>737</v>
      </c>
      <c r="G217" s="956">
        <v>35.94</v>
      </c>
      <c r="H217" s="440"/>
      <c r="I217" s="403">
        <f t="shared" si="70"/>
        <v>0</v>
      </c>
      <c r="J217" s="403">
        <f t="shared" si="55"/>
        <v>0</v>
      </c>
      <c r="K217" s="403">
        <f t="shared" si="75"/>
        <v>0</v>
      </c>
      <c r="L217" s="403">
        <f t="shared" si="75"/>
        <v>0</v>
      </c>
      <c r="M217" s="403">
        <f t="shared" si="75"/>
        <v>0</v>
      </c>
      <c r="N217" s="403">
        <f t="shared" si="75"/>
        <v>0</v>
      </c>
      <c r="O217" s="403">
        <f t="shared" si="75"/>
        <v>0</v>
      </c>
      <c r="P217" s="403">
        <f t="shared" si="75"/>
        <v>0</v>
      </c>
      <c r="Q217" s="403">
        <f t="shared" si="75"/>
        <v>0</v>
      </c>
      <c r="R217" s="403">
        <f t="shared" si="75"/>
        <v>0</v>
      </c>
      <c r="S217" s="403">
        <f t="shared" si="75"/>
        <v>0</v>
      </c>
      <c r="T217" s="403">
        <f t="shared" si="75"/>
        <v>0</v>
      </c>
      <c r="U217" s="403">
        <f t="shared" si="75"/>
        <v>0</v>
      </c>
      <c r="V217" s="403">
        <f t="shared" si="75"/>
        <v>0</v>
      </c>
      <c r="W217" s="403">
        <f t="shared" si="75"/>
        <v>0</v>
      </c>
      <c r="X217" s="403">
        <f t="shared" si="75"/>
        <v>0</v>
      </c>
      <c r="Y217" s="403">
        <f t="shared" si="76"/>
        <v>0</v>
      </c>
      <c r="Z217" s="403">
        <f t="shared" si="76"/>
        <v>0</v>
      </c>
      <c r="AA217" s="403">
        <f t="shared" si="76"/>
        <v>0</v>
      </c>
      <c r="AB217" s="403">
        <f t="shared" si="76"/>
        <v>0</v>
      </c>
      <c r="AC217" s="403">
        <f t="shared" si="56"/>
        <v>0</v>
      </c>
      <c r="AD217" s="403">
        <f t="shared" si="58"/>
        <v>0</v>
      </c>
      <c r="AE217" s="403">
        <f t="shared" si="58"/>
        <v>0</v>
      </c>
      <c r="AF217" s="403">
        <f t="shared" si="74"/>
        <v>35.94</v>
      </c>
      <c r="AG217" s="404">
        <f t="shared" si="74"/>
        <v>0</v>
      </c>
      <c r="AH217" s="404">
        <f t="shared" si="73"/>
        <v>0</v>
      </c>
      <c r="AI217" s="404">
        <f t="shared" si="73"/>
        <v>0</v>
      </c>
      <c r="AJ217" s="145">
        <f t="shared" si="71"/>
        <v>0</v>
      </c>
    </row>
    <row r="218" spans="2:36" ht="13.7" customHeight="1">
      <c r="B218" s="957">
        <v>622</v>
      </c>
      <c r="C218" s="1040">
        <v>45113</v>
      </c>
      <c r="D218" s="1041" t="s">
        <v>577</v>
      </c>
      <c r="E218" s="1042" t="s">
        <v>1108</v>
      </c>
      <c r="F218" s="402">
        <v>737</v>
      </c>
      <c r="G218" s="956">
        <v>34.200000000000003</v>
      </c>
      <c r="H218" s="440"/>
      <c r="I218" s="403">
        <f t="shared" si="70"/>
        <v>0</v>
      </c>
      <c r="J218" s="403">
        <f t="shared" ref="J218:J281" si="77">IF(J$7-$F218=0,$G218,0)</f>
        <v>0</v>
      </c>
      <c r="K218" s="403">
        <f t="shared" si="75"/>
        <v>0</v>
      </c>
      <c r="L218" s="403">
        <f t="shared" si="75"/>
        <v>0</v>
      </c>
      <c r="M218" s="403">
        <f t="shared" si="75"/>
        <v>0</v>
      </c>
      <c r="N218" s="403">
        <f t="shared" si="75"/>
        <v>0</v>
      </c>
      <c r="O218" s="403">
        <f t="shared" si="75"/>
        <v>0</v>
      </c>
      <c r="P218" s="403">
        <f t="shared" si="75"/>
        <v>0</v>
      </c>
      <c r="Q218" s="403">
        <f t="shared" si="75"/>
        <v>0</v>
      </c>
      <c r="R218" s="403">
        <f t="shared" si="75"/>
        <v>0</v>
      </c>
      <c r="S218" s="403">
        <f t="shared" si="75"/>
        <v>0</v>
      </c>
      <c r="T218" s="403">
        <f t="shared" si="75"/>
        <v>0</v>
      </c>
      <c r="U218" s="403">
        <f t="shared" si="75"/>
        <v>0</v>
      </c>
      <c r="V218" s="403">
        <f t="shared" si="75"/>
        <v>0</v>
      </c>
      <c r="W218" s="403">
        <f t="shared" si="75"/>
        <v>0</v>
      </c>
      <c r="X218" s="403">
        <f t="shared" si="75"/>
        <v>0</v>
      </c>
      <c r="Y218" s="403">
        <f t="shared" si="76"/>
        <v>0</v>
      </c>
      <c r="Z218" s="403">
        <f t="shared" si="76"/>
        <v>0</v>
      </c>
      <c r="AA218" s="403">
        <f t="shared" si="76"/>
        <v>0</v>
      </c>
      <c r="AB218" s="403">
        <f t="shared" si="76"/>
        <v>0</v>
      </c>
      <c r="AC218" s="403">
        <f t="shared" ref="AC218:AC281" si="78">IF(AC$7-$F218=0,$G218,0)</f>
        <v>0</v>
      </c>
      <c r="AD218" s="403">
        <f t="shared" si="58"/>
        <v>0</v>
      </c>
      <c r="AE218" s="403">
        <f t="shared" si="58"/>
        <v>0</v>
      </c>
      <c r="AF218" s="403">
        <f t="shared" si="74"/>
        <v>34.200000000000003</v>
      </c>
      <c r="AG218" s="404">
        <f t="shared" si="74"/>
        <v>0</v>
      </c>
      <c r="AH218" s="404">
        <f t="shared" si="73"/>
        <v>0</v>
      </c>
      <c r="AI218" s="404">
        <f t="shared" si="73"/>
        <v>0</v>
      </c>
      <c r="AJ218" s="145">
        <f t="shared" si="71"/>
        <v>0</v>
      </c>
    </row>
    <row r="219" spans="2:36" ht="13.7" customHeight="1">
      <c r="B219" s="957">
        <v>623</v>
      </c>
      <c r="C219" s="1040">
        <v>45113</v>
      </c>
      <c r="D219" s="1041" t="s">
        <v>577</v>
      </c>
      <c r="E219" s="1042" t="s">
        <v>1108</v>
      </c>
      <c r="F219" s="402">
        <v>737</v>
      </c>
      <c r="G219" s="956">
        <v>27</v>
      </c>
      <c r="H219" s="440"/>
      <c r="I219" s="403">
        <f t="shared" si="70"/>
        <v>0</v>
      </c>
      <c r="J219" s="403">
        <f t="shared" si="77"/>
        <v>0</v>
      </c>
      <c r="K219" s="403">
        <f t="shared" si="75"/>
        <v>0</v>
      </c>
      <c r="L219" s="403">
        <f t="shared" si="75"/>
        <v>0</v>
      </c>
      <c r="M219" s="403">
        <f t="shared" si="75"/>
        <v>0</v>
      </c>
      <c r="N219" s="403">
        <f t="shared" si="75"/>
        <v>0</v>
      </c>
      <c r="O219" s="403">
        <f t="shared" si="75"/>
        <v>0</v>
      </c>
      <c r="P219" s="403">
        <f t="shared" si="75"/>
        <v>0</v>
      </c>
      <c r="Q219" s="403">
        <f t="shared" si="75"/>
        <v>0</v>
      </c>
      <c r="R219" s="403">
        <f t="shared" si="75"/>
        <v>0</v>
      </c>
      <c r="S219" s="403">
        <f t="shared" si="75"/>
        <v>0</v>
      </c>
      <c r="T219" s="403">
        <f t="shared" si="75"/>
        <v>0</v>
      </c>
      <c r="U219" s="403">
        <f t="shared" si="75"/>
        <v>0</v>
      </c>
      <c r="V219" s="403">
        <f t="shared" si="75"/>
        <v>0</v>
      </c>
      <c r="W219" s="403">
        <f t="shared" si="75"/>
        <v>0</v>
      </c>
      <c r="X219" s="403">
        <f t="shared" si="75"/>
        <v>0</v>
      </c>
      <c r="Y219" s="403">
        <f t="shared" si="76"/>
        <v>0</v>
      </c>
      <c r="Z219" s="403">
        <f t="shared" si="76"/>
        <v>0</v>
      </c>
      <c r="AA219" s="403">
        <f t="shared" si="76"/>
        <v>0</v>
      </c>
      <c r="AB219" s="403">
        <f t="shared" si="76"/>
        <v>0</v>
      </c>
      <c r="AC219" s="403">
        <f t="shared" si="78"/>
        <v>0</v>
      </c>
      <c r="AD219" s="403">
        <f t="shared" si="58"/>
        <v>0</v>
      </c>
      <c r="AE219" s="403">
        <f t="shared" si="58"/>
        <v>0</v>
      </c>
      <c r="AF219" s="403">
        <f t="shared" si="74"/>
        <v>27</v>
      </c>
      <c r="AG219" s="404">
        <f t="shared" si="74"/>
        <v>0</v>
      </c>
      <c r="AH219" s="404">
        <f t="shared" si="73"/>
        <v>0</v>
      </c>
      <c r="AI219" s="404">
        <f t="shared" si="73"/>
        <v>0</v>
      </c>
      <c r="AJ219" s="145">
        <f t="shared" si="71"/>
        <v>0</v>
      </c>
    </row>
    <row r="220" spans="2:36" ht="13.7" customHeight="1">
      <c r="B220" s="957">
        <v>624</v>
      </c>
      <c r="C220" s="1040">
        <v>45113</v>
      </c>
      <c r="D220" s="1041" t="s">
        <v>577</v>
      </c>
      <c r="E220" s="1042" t="s">
        <v>1108</v>
      </c>
      <c r="F220" s="402">
        <v>737</v>
      </c>
      <c r="G220" s="956">
        <v>27</v>
      </c>
      <c r="H220" s="440"/>
      <c r="I220" s="403">
        <f t="shared" si="70"/>
        <v>0</v>
      </c>
      <c r="J220" s="403">
        <f t="shared" si="77"/>
        <v>0</v>
      </c>
      <c r="K220" s="403">
        <f t="shared" si="75"/>
        <v>0</v>
      </c>
      <c r="L220" s="403">
        <f t="shared" si="75"/>
        <v>0</v>
      </c>
      <c r="M220" s="403">
        <f t="shared" si="75"/>
        <v>0</v>
      </c>
      <c r="N220" s="403">
        <f t="shared" si="75"/>
        <v>0</v>
      </c>
      <c r="O220" s="403">
        <f t="shared" si="75"/>
        <v>0</v>
      </c>
      <c r="P220" s="403">
        <f t="shared" si="75"/>
        <v>0</v>
      </c>
      <c r="Q220" s="403">
        <f t="shared" si="75"/>
        <v>0</v>
      </c>
      <c r="R220" s="403">
        <f t="shared" si="75"/>
        <v>0</v>
      </c>
      <c r="S220" s="403">
        <f t="shared" si="75"/>
        <v>0</v>
      </c>
      <c r="T220" s="403">
        <f t="shared" si="75"/>
        <v>0</v>
      </c>
      <c r="U220" s="403">
        <f t="shared" si="75"/>
        <v>0</v>
      </c>
      <c r="V220" s="403">
        <f t="shared" si="75"/>
        <v>0</v>
      </c>
      <c r="W220" s="403">
        <f t="shared" si="75"/>
        <v>0</v>
      </c>
      <c r="X220" s="403">
        <f t="shared" si="75"/>
        <v>0</v>
      </c>
      <c r="Y220" s="403">
        <f t="shared" si="76"/>
        <v>0</v>
      </c>
      <c r="Z220" s="403">
        <f t="shared" si="76"/>
        <v>0</v>
      </c>
      <c r="AA220" s="403">
        <f t="shared" si="76"/>
        <v>0</v>
      </c>
      <c r="AB220" s="403">
        <f t="shared" si="76"/>
        <v>0</v>
      </c>
      <c r="AC220" s="403">
        <f t="shared" si="78"/>
        <v>0</v>
      </c>
      <c r="AD220" s="403">
        <f t="shared" si="76"/>
        <v>0</v>
      </c>
      <c r="AE220" s="403">
        <f t="shared" ref="AE220:AE283" si="79">IF(AE$7-$F220=0,$G220,0)</f>
        <v>0</v>
      </c>
      <c r="AF220" s="403">
        <f t="shared" si="74"/>
        <v>27</v>
      </c>
      <c r="AG220" s="404">
        <f t="shared" si="74"/>
        <v>0</v>
      </c>
      <c r="AH220" s="404">
        <f t="shared" ref="AH220:AI235" si="80">IF(AH$7-$F220=0,$G220,0)</f>
        <v>0</v>
      </c>
      <c r="AI220" s="404">
        <f t="shared" si="73"/>
        <v>0</v>
      </c>
      <c r="AJ220" s="145">
        <f t="shared" si="71"/>
        <v>0</v>
      </c>
    </row>
    <row r="221" spans="2:36" ht="13.7" customHeight="1">
      <c r="B221" s="957">
        <v>1197</v>
      </c>
      <c r="C221" s="1040">
        <v>45236</v>
      </c>
      <c r="D221" s="1041" t="s">
        <v>577</v>
      </c>
      <c r="E221" s="1042" t="s">
        <v>1590</v>
      </c>
      <c r="F221" s="402">
        <v>737</v>
      </c>
      <c r="G221" s="956">
        <v>27</v>
      </c>
      <c r="H221" s="440"/>
      <c r="I221" s="403">
        <f t="shared" si="70"/>
        <v>0</v>
      </c>
      <c r="J221" s="403">
        <f t="shared" si="77"/>
        <v>0</v>
      </c>
      <c r="K221" s="403">
        <f t="shared" si="75"/>
        <v>0</v>
      </c>
      <c r="L221" s="403">
        <f t="shared" si="75"/>
        <v>0</v>
      </c>
      <c r="M221" s="403">
        <f t="shared" si="75"/>
        <v>0</v>
      </c>
      <c r="N221" s="403">
        <f t="shared" si="75"/>
        <v>0</v>
      </c>
      <c r="O221" s="403">
        <f t="shared" si="75"/>
        <v>0</v>
      </c>
      <c r="P221" s="403">
        <f t="shared" si="75"/>
        <v>0</v>
      </c>
      <c r="Q221" s="403">
        <f t="shared" si="75"/>
        <v>0</v>
      </c>
      <c r="R221" s="403">
        <f t="shared" si="75"/>
        <v>0</v>
      </c>
      <c r="S221" s="403">
        <f t="shared" si="75"/>
        <v>0</v>
      </c>
      <c r="T221" s="403">
        <f t="shared" si="75"/>
        <v>0</v>
      </c>
      <c r="U221" s="403">
        <f t="shared" si="75"/>
        <v>0</v>
      </c>
      <c r="V221" s="403">
        <f t="shared" si="75"/>
        <v>0</v>
      </c>
      <c r="W221" s="403">
        <f t="shared" si="75"/>
        <v>0</v>
      </c>
      <c r="X221" s="403">
        <f t="shared" si="75"/>
        <v>0</v>
      </c>
      <c r="Y221" s="403">
        <f t="shared" si="76"/>
        <v>0</v>
      </c>
      <c r="Z221" s="403">
        <f t="shared" si="76"/>
        <v>0</v>
      </c>
      <c r="AA221" s="403">
        <f t="shared" si="76"/>
        <v>0</v>
      </c>
      <c r="AB221" s="403">
        <f t="shared" si="76"/>
        <v>0</v>
      </c>
      <c r="AC221" s="403">
        <f t="shared" si="78"/>
        <v>0</v>
      </c>
      <c r="AD221" s="403">
        <f t="shared" si="76"/>
        <v>0</v>
      </c>
      <c r="AE221" s="403">
        <f t="shared" si="79"/>
        <v>0</v>
      </c>
      <c r="AF221" s="403">
        <f t="shared" si="74"/>
        <v>27</v>
      </c>
      <c r="AG221" s="404">
        <f t="shared" si="74"/>
        <v>0</v>
      </c>
      <c r="AH221" s="404">
        <f t="shared" si="80"/>
        <v>0</v>
      </c>
      <c r="AI221" s="404">
        <f t="shared" si="73"/>
        <v>0</v>
      </c>
      <c r="AJ221" s="145">
        <f t="shared" si="71"/>
        <v>0</v>
      </c>
    </row>
    <row r="222" spans="2:36" ht="13.7" customHeight="1">
      <c r="B222" s="957">
        <v>341</v>
      </c>
      <c r="C222" s="1040">
        <v>45027</v>
      </c>
      <c r="D222" s="1041" t="s">
        <v>577</v>
      </c>
      <c r="E222" s="1042" t="s">
        <v>887</v>
      </c>
      <c r="F222" s="402">
        <v>737</v>
      </c>
      <c r="G222" s="956">
        <v>27</v>
      </c>
      <c r="H222" s="440"/>
      <c r="I222" s="403">
        <f t="shared" si="70"/>
        <v>0</v>
      </c>
      <c r="J222" s="403">
        <f t="shared" si="77"/>
        <v>0</v>
      </c>
      <c r="K222" s="403">
        <f t="shared" si="75"/>
        <v>0</v>
      </c>
      <c r="L222" s="403">
        <f t="shared" si="75"/>
        <v>0</v>
      </c>
      <c r="M222" s="403">
        <f t="shared" si="75"/>
        <v>0</v>
      </c>
      <c r="N222" s="403">
        <f t="shared" si="75"/>
        <v>0</v>
      </c>
      <c r="O222" s="403">
        <f t="shared" si="75"/>
        <v>0</v>
      </c>
      <c r="P222" s="403">
        <f t="shared" si="75"/>
        <v>0</v>
      </c>
      <c r="Q222" s="403">
        <f t="shared" si="75"/>
        <v>0</v>
      </c>
      <c r="R222" s="403">
        <f t="shared" si="75"/>
        <v>0</v>
      </c>
      <c r="S222" s="403">
        <f t="shared" si="75"/>
        <v>0</v>
      </c>
      <c r="T222" s="403">
        <f t="shared" si="75"/>
        <v>0</v>
      </c>
      <c r="U222" s="403">
        <f t="shared" si="75"/>
        <v>0</v>
      </c>
      <c r="V222" s="403">
        <f t="shared" si="75"/>
        <v>0</v>
      </c>
      <c r="W222" s="403">
        <f t="shared" si="75"/>
        <v>0</v>
      </c>
      <c r="X222" s="403">
        <f t="shared" si="75"/>
        <v>0</v>
      </c>
      <c r="Y222" s="403">
        <f t="shared" si="76"/>
        <v>0</v>
      </c>
      <c r="Z222" s="403">
        <f t="shared" si="76"/>
        <v>0</v>
      </c>
      <c r="AA222" s="403">
        <f t="shared" si="76"/>
        <v>0</v>
      </c>
      <c r="AB222" s="403">
        <f t="shared" si="76"/>
        <v>0</v>
      </c>
      <c r="AC222" s="403">
        <f t="shared" si="78"/>
        <v>0</v>
      </c>
      <c r="AD222" s="403">
        <f t="shared" ref="AD222:AE285" si="81">IF(AD$7-$F222=0,$G222,0)</f>
        <v>0</v>
      </c>
      <c r="AE222" s="403">
        <f t="shared" si="79"/>
        <v>0</v>
      </c>
      <c r="AF222" s="403">
        <f t="shared" si="74"/>
        <v>27</v>
      </c>
      <c r="AG222" s="404">
        <f t="shared" si="74"/>
        <v>0</v>
      </c>
      <c r="AH222" s="404">
        <f t="shared" si="80"/>
        <v>0</v>
      </c>
      <c r="AI222" s="404">
        <f t="shared" si="73"/>
        <v>0</v>
      </c>
      <c r="AJ222" s="145">
        <f t="shared" si="71"/>
        <v>0</v>
      </c>
    </row>
    <row r="223" spans="2:36" ht="13.7" customHeight="1">
      <c r="B223" s="957">
        <v>122</v>
      </c>
      <c r="C223" s="1040">
        <v>44964</v>
      </c>
      <c r="D223" s="1041" t="s">
        <v>577</v>
      </c>
      <c r="E223" s="1042" t="s">
        <v>683</v>
      </c>
      <c r="F223" s="402">
        <v>737</v>
      </c>
      <c r="G223" s="956">
        <v>20.7</v>
      </c>
      <c r="H223" s="440"/>
      <c r="I223" s="403">
        <f t="shared" si="70"/>
        <v>0</v>
      </c>
      <c r="J223" s="403">
        <f t="shared" si="77"/>
        <v>0</v>
      </c>
      <c r="K223" s="403">
        <f t="shared" si="75"/>
        <v>0</v>
      </c>
      <c r="L223" s="403">
        <f t="shared" si="75"/>
        <v>0</v>
      </c>
      <c r="M223" s="403">
        <f t="shared" si="75"/>
        <v>0</v>
      </c>
      <c r="N223" s="403">
        <f t="shared" si="75"/>
        <v>0</v>
      </c>
      <c r="O223" s="403">
        <f t="shared" si="75"/>
        <v>0</v>
      </c>
      <c r="P223" s="403">
        <f t="shared" si="75"/>
        <v>0</v>
      </c>
      <c r="Q223" s="403">
        <f t="shared" si="75"/>
        <v>0</v>
      </c>
      <c r="R223" s="403">
        <f t="shared" si="75"/>
        <v>0</v>
      </c>
      <c r="S223" s="403">
        <f t="shared" si="75"/>
        <v>0</v>
      </c>
      <c r="T223" s="403">
        <f t="shared" si="75"/>
        <v>0</v>
      </c>
      <c r="U223" s="403">
        <f t="shared" si="75"/>
        <v>0</v>
      </c>
      <c r="V223" s="403">
        <f t="shared" si="75"/>
        <v>0</v>
      </c>
      <c r="W223" s="403">
        <f t="shared" si="75"/>
        <v>0</v>
      </c>
      <c r="X223" s="403">
        <f t="shared" si="75"/>
        <v>0</v>
      </c>
      <c r="Y223" s="403">
        <f t="shared" si="76"/>
        <v>0</v>
      </c>
      <c r="Z223" s="403">
        <f t="shared" si="76"/>
        <v>0</v>
      </c>
      <c r="AA223" s="403">
        <f t="shared" si="76"/>
        <v>0</v>
      </c>
      <c r="AB223" s="403">
        <f t="shared" si="76"/>
        <v>0</v>
      </c>
      <c r="AC223" s="403">
        <f t="shared" si="78"/>
        <v>0</v>
      </c>
      <c r="AD223" s="403">
        <f t="shared" si="81"/>
        <v>0</v>
      </c>
      <c r="AE223" s="403">
        <f t="shared" si="79"/>
        <v>0</v>
      </c>
      <c r="AF223" s="403">
        <f t="shared" si="74"/>
        <v>20.7</v>
      </c>
      <c r="AG223" s="404">
        <f t="shared" si="74"/>
        <v>0</v>
      </c>
      <c r="AH223" s="404">
        <f t="shared" si="80"/>
        <v>0</v>
      </c>
      <c r="AI223" s="404">
        <f t="shared" si="73"/>
        <v>0</v>
      </c>
      <c r="AJ223" s="145">
        <f t="shared" si="71"/>
        <v>0</v>
      </c>
    </row>
    <row r="224" spans="2:36" ht="13.7" customHeight="1">
      <c r="B224" s="957">
        <v>123</v>
      </c>
      <c r="C224" s="1040">
        <v>44964</v>
      </c>
      <c r="D224" s="1041" t="s">
        <v>577</v>
      </c>
      <c r="E224" s="1042" t="s">
        <v>683</v>
      </c>
      <c r="F224" s="402">
        <v>737</v>
      </c>
      <c r="G224" s="956">
        <v>27</v>
      </c>
      <c r="H224" s="440"/>
      <c r="I224" s="403">
        <f t="shared" si="70"/>
        <v>0</v>
      </c>
      <c r="J224" s="403">
        <f t="shared" si="77"/>
        <v>0</v>
      </c>
      <c r="K224" s="403">
        <f t="shared" si="75"/>
        <v>0</v>
      </c>
      <c r="L224" s="403">
        <f t="shared" si="75"/>
        <v>0</v>
      </c>
      <c r="M224" s="403">
        <f t="shared" si="75"/>
        <v>0</v>
      </c>
      <c r="N224" s="403">
        <f t="shared" si="75"/>
        <v>0</v>
      </c>
      <c r="O224" s="403">
        <f t="shared" si="75"/>
        <v>0</v>
      </c>
      <c r="P224" s="403">
        <f t="shared" si="75"/>
        <v>0</v>
      </c>
      <c r="Q224" s="403">
        <f t="shared" si="75"/>
        <v>0</v>
      </c>
      <c r="R224" s="403">
        <f t="shared" si="75"/>
        <v>0</v>
      </c>
      <c r="S224" s="403">
        <f t="shared" si="75"/>
        <v>0</v>
      </c>
      <c r="T224" s="403">
        <f t="shared" si="75"/>
        <v>0</v>
      </c>
      <c r="U224" s="403">
        <f t="shared" si="75"/>
        <v>0</v>
      </c>
      <c r="V224" s="403">
        <f t="shared" si="75"/>
        <v>0</v>
      </c>
      <c r="W224" s="403">
        <f t="shared" si="75"/>
        <v>0</v>
      </c>
      <c r="X224" s="403">
        <f t="shared" si="75"/>
        <v>0</v>
      </c>
      <c r="Y224" s="403">
        <f t="shared" si="76"/>
        <v>0</v>
      </c>
      <c r="Z224" s="403">
        <f t="shared" si="76"/>
        <v>0</v>
      </c>
      <c r="AA224" s="403">
        <f t="shared" si="76"/>
        <v>0</v>
      </c>
      <c r="AB224" s="403">
        <f t="shared" si="76"/>
        <v>0</v>
      </c>
      <c r="AC224" s="403">
        <f t="shared" si="78"/>
        <v>0</v>
      </c>
      <c r="AD224" s="403">
        <f t="shared" si="81"/>
        <v>0</v>
      </c>
      <c r="AE224" s="403">
        <f t="shared" si="79"/>
        <v>0</v>
      </c>
      <c r="AF224" s="403">
        <f t="shared" si="74"/>
        <v>27</v>
      </c>
      <c r="AG224" s="404">
        <f t="shared" si="74"/>
        <v>0</v>
      </c>
      <c r="AH224" s="404">
        <f t="shared" si="80"/>
        <v>0</v>
      </c>
      <c r="AI224" s="404">
        <f t="shared" si="73"/>
        <v>0</v>
      </c>
      <c r="AJ224" s="145">
        <f t="shared" si="71"/>
        <v>0</v>
      </c>
    </row>
    <row r="225" spans="2:36" ht="13.7" customHeight="1">
      <c r="B225" s="957">
        <v>124</v>
      </c>
      <c r="C225" s="1040">
        <v>44964</v>
      </c>
      <c r="D225" s="1041" t="s">
        <v>577</v>
      </c>
      <c r="E225" s="1042" t="s">
        <v>683</v>
      </c>
      <c r="F225" s="402">
        <v>737</v>
      </c>
      <c r="G225" s="956">
        <v>27</v>
      </c>
      <c r="H225" s="440"/>
      <c r="I225" s="403">
        <f t="shared" si="70"/>
        <v>0</v>
      </c>
      <c r="J225" s="403">
        <f t="shared" si="77"/>
        <v>0</v>
      </c>
      <c r="K225" s="403">
        <f t="shared" si="75"/>
        <v>0</v>
      </c>
      <c r="L225" s="403">
        <f t="shared" si="75"/>
        <v>0</v>
      </c>
      <c r="M225" s="403">
        <f t="shared" si="75"/>
        <v>0</v>
      </c>
      <c r="N225" s="403">
        <f t="shared" si="75"/>
        <v>0</v>
      </c>
      <c r="O225" s="403">
        <f t="shared" si="75"/>
        <v>0</v>
      </c>
      <c r="P225" s="403">
        <f t="shared" si="75"/>
        <v>0</v>
      </c>
      <c r="Q225" s="403">
        <f t="shared" si="75"/>
        <v>0</v>
      </c>
      <c r="R225" s="403">
        <f t="shared" si="75"/>
        <v>0</v>
      </c>
      <c r="S225" s="403">
        <f t="shared" si="75"/>
        <v>0</v>
      </c>
      <c r="T225" s="403">
        <f t="shared" si="75"/>
        <v>0</v>
      </c>
      <c r="U225" s="403">
        <f t="shared" si="75"/>
        <v>0</v>
      </c>
      <c r="V225" s="403">
        <f t="shared" si="75"/>
        <v>0</v>
      </c>
      <c r="W225" s="403">
        <f t="shared" si="75"/>
        <v>0</v>
      </c>
      <c r="X225" s="403">
        <f t="shared" si="75"/>
        <v>0</v>
      </c>
      <c r="Y225" s="403">
        <f t="shared" si="76"/>
        <v>0</v>
      </c>
      <c r="Z225" s="403">
        <f t="shared" si="76"/>
        <v>0</v>
      </c>
      <c r="AA225" s="403">
        <f t="shared" si="76"/>
        <v>0</v>
      </c>
      <c r="AB225" s="403">
        <f t="shared" si="76"/>
        <v>0</v>
      </c>
      <c r="AC225" s="403">
        <f t="shared" si="78"/>
        <v>0</v>
      </c>
      <c r="AD225" s="403">
        <f t="shared" si="81"/>
        <v>0</v>
      </c>
      <c r="AE225" s="403">
        <f t="shared" si="79"/>
        <v>0</v>
      </c>
      <c r="AF225" s="403">
        <f t="shared" si="74"/>
        <v>27</v>
      </c>
      <c r="AG225" s="404">
        <f t="shared" si="74"/>
        <v>0</v>
      </c>
      <c r="AH225" s="404">
        <f t="shared" si="80"/>
        <v>0</v>
      </c>
      <c r="AI225" s="404">
        <f t="shared" si="73"/>
        <v>0</v>
      </c>
      <c r="AJ225" s="145">
        <f t="shared" si="71"/>
        <v>0</v>
      </c>
    </row>
    <row r="226" spans="2:36" ht="13.7" customHeight="1">
      <c r="B226" s="957">
        <v>125</v>
      </c>
      <c r="C226" s="1040">
        <v>44964</v>
      </c>
      <c r="D226" s="1041" t="s">
        <v>577</v>
      </c>
      <c r="E226" s="1042" t="s">
        <v>683</v>
      </c>
      <c r="F226" s="402">
        <v>737</v>
      </c>
      <c r="G226" s="956">
        <v>34.200000000000003</v>
      </c>
      <c r="H226" s="440"/>
      <c r="I226" s="403">
        <f t="shared" si="70"/>
        <v>0</v>
      </c>
      <c r="J226" s="403">
        <f t="shared" si="77"/>
        <v>0</v>
      </c>
      <c r="K226" s="403">
        <f t="shared" ref="K226:X235" si="82">IF(K$7-$F226=0,$G226,0)</f>
        <v>0</v>
      </c>
      <c r="L226" s="403">
        <f t="shared" si="82"/>
        <v>0</v>
      </c>
      <c r="M226" s="403">
        <f t="shared" si="82"/>
        <v>0</v>
      </c>
      <c r="N226" s="403">
        <f t="shared" si="82"/>
        <v>0</v>
      </c>
      <c r="O226" s="403">
        <f t="shared" si="82"/>
        <v>0</v>
      </c>
      <c r="P226" s="403">
        <f t="shared" si="82"/>
        <v>0</v>
      </c>
      <c r="Q226" s="403">
        <f t="shared" si="82"/>
        <v>0</v>
      </c>
      <c r="R226" s="403">
        <f t="shared" si="82"/>
        <v>0</v>
      </c>
      <c r="S226" s="403">
        <f t="shared" si="82"/>
        <v>0</v>
      </c>
      <c r="T226" s="403">
        <f t="shared" si="82"/>
        <v>0</v>
      </c>
      <c r="U226" s="403">
        <f t="shared" si="82"/>
        <v>0</v>
      </c>
      <c r="V226" s="403">
        <f t="shared" si="82"/>
        <v>0</v>
      </c>
      <c r="W226" s="403">
        <f t="shared" si="82"/>
        <v>0</v>
      </c>
      <c r="X226" s="403">
        <f t="shared" si="82"/>
        <v>0</v>
      </c>
      <c r="Y226" s="403">
        <f t="shared" si="76"/>
        <v>0</v>
      </c>
      <c r="Z226" s="403">
        <f t="shared" si="76"/>
        <v>0</v>
      </c>
      <c r="AA226" s="403">
        <f t="shared" si="76"/>
        <v>0</v>
      </c>
      <c r="AB226" s="403">
        <f t="shared" si="76"/>
        <v>0</v>
      </c>
      <c r="AC226" s="403">
        <f t="shared" si="78"/>
        <v>0</v>
      </c>
      <c r="AD226" s="403">
        <f t="shared" si="81"/>
        <v>0</v>
      </c>
      <c r="AE226" s="403">
        <f t="shared" si="79"/>
        <v>0</v>
      </c>
      <c r="AF226" s="403">
        <f t="shared" si="74"/>
        <v>34.200000000000003</v>
      </c>
      <c r="AG226" s="404">
        <f t="shared" si="74"/>
        <v>0</v>
      </c>
      <c r="AH226" s="404">
        <f t="shared" si="80"/>
        <v>0</v>
      </c>
      <c r="AI226" s="404">
        <f t="shared" si="80"/>
        <v>0</v>
      </c>
      <c r="AJ226" s="145">
        <f t="shared" si="71"/>
        <v>0</v>
      </c>
    </row>
    <row r="227" spans="2:36" ht="13.7" customHeight="1">
      <c r="B227" s="957">
        <v>126</v>
      </c>
      <c r="C227" s="1040">
        <v>44964</v>
      </c>
      <c r="D227" s="1041" t="s">
        <v>577</v>
      </c>
      <c r="E227" s="1042" t="s">
        <v>683</v>
      </c>
      <c r="F227" s="402">
        <v>737</v>
      </c>
      <c r="G227" s="956">
        <v>34.200000000000003</v>
      </c>
      <c r="H227" s="440"/>
      <c r="I227" s="403">
        <f t="shared" si="70"/>
        <v>0</v>
      </c>
      <c r="J227" s="403">
        <f t="shared" si="77"/>
        <v>0</v>
      </c>
      <c r="K227" s="403">
        <f t="shared" si="82"/>
        <v>0</v>
      </c>
      <c r="L227" s="403">
        <f t="shared" si="82"/>
        <v>0</v>
      </c>
      <c r="M227" s="403">
        <f t="shared" si="82"/>
        <v>0</v>
      </c>
      <c r="N227" s="403">
        <f t="shared" si="82"/>
        <v>0</v>
      </c>
      <c r="O227" s="403">
        <f t="shared" si="82"/>
        <v>0</v>
      </c>
      <c r="P227" s="403">
        <f t="shared" si="82"/>
        <v>0</v>
      </c>
      <c r="Q227" s="403">
        <f t="shared" si="82"/>
        <v>0</v>
      </c>
      <c r="R227" s="403">
        <f t="shared" si="82"/>
        <v>0</v>
      </c>
      <c r="S227" s="403">
        <f t="shared" si="82"/>
        <v>0</v>
      </c>
      <c r="T227" s="403">
        <f t="shared" si="82"/>
        <v>0</v>
      </c>
      <c r="U227" s="403">
        <f t="shared" si="82"/>
        <v>0</v>
      </c>
      <c r="V227" s="403">
        <f t="shared" si="82"/>
        <v>0</v>
      </c>
      <c r="W227" s="403">
        <f t="shared" si="82"/>
        <v>0</v>
      </c>
      <c r="X227" s="403">
        <f t="shared" si="82"/>
        <v>0</v>
      </c>
      <c r="Y227" s="403">
        <f t="shared" si="76"/>
        <v>0</v>
      </c>
      <c r="Z227" s="403">
        <f t="shared" si="76"/>
        <v>0</v>
      </c>
      <c r="AA227" s="403">
        <f t="shared" si="76"/>
        <v>0</v>
      </c>
      <c r="AB227" s="403">
        <f t="shared" si="76"/>
        <v>0</v>
      </c>
      <c r="AC227" s="403">
        <f t="shared" si="78"/>
        <v>0</v>
      </c>
      <c r="AD227" s="403">
        <f t="shared" si="81"/>
        <v>0</v>
      </c>
      <c r="AE227" s="403">
        <f t="shared" si="79"/>
        <v>0</v>
      </c>
      <c r="AF227" s="403">
        <f t="shared" si="74"/>
        <v>34.200000000000003</v>
      </c>
      <c r="AG227" s="404">
        <f t="shared" si="74"/>
        <v>0</v>
      </c>
      <c r="AH227" s="404">
        <f t="shared" si="80"/>
        <v>0</v>
      </c>
      <c r="AI227" s="404">
        <f t="shared" si="80"/>
        <v>0</v>
      </c>
      <c r="AJ227" s="145">
        <f t="shared" si="71"/>
        <v>0</v>
      </c>
    </row>
    <row r="228" spans="2:36" ht="13.7" customHeight="1">
      <c r="B228" s="957">
        <v>627</v>
      </c>
      <c r="C228" s="1040">
        <v>45114</v>
      </c>
      <c r="D228" s="1041" t="s">
        <v>577</v>
      </c>
      <c r="E228" s="1042" t="s">
        <v>1112</v>
      </c>
      <c r="F228" s="402">
        <v>737</v>
      </c>
      <c r="G228" s="956">
        <v>42.6</v>
      </c>
      <c r="H228" s="440"/>
      <c r="I228" s="403">
        <f t="shared" si="70"/>
        <v>0</v>
      </c>
      <c r="J228" s="403">
        <f t="shared" si="77"/>
        <v>0</v>
      </c>
      <c r="K228" s="403">
        <f t="shared" si="82"/>
        <v>0</v>
      </c>
      <c r="L228" s="403">
        <f t="shared" si="82"/>
        <v>0</v>
      </c>
      <c r="M228" s="403">
        <f t="shared" si="82"/>
        <v>0</v>
      </c>
      <c r="N228" s="403">
        <f t="shared" si="82"/>
        <v>0</v>
      </c>
      <c r="O228" s="403">
        <f t="shared" si="82"/>
        <v>0</v>
      </c>
      <c r="P228" s="403">
        <f t="shared" si="82"/>
        <v>0</v>
      </c>
      <c r="Q228" s="403">
        <f t="shared" si="82"/>
        <v>0</v>
      </c>
      <c r="R228" s="403">
        <f t="shared" si="82"/>
        <v>0</v>
      </c>
      <c r="S228" s="403">
        <f t="shared" si="82"/>
        <v>0</v>
      </c>
      <c r="T228" s="403">
        <f t="shared" si="82"/>
        <v>0</v>
      </c>
      <c r="U228" s="403">
        <f t="shared" si="82"/>
        <v>0</v>
      </c>
      <c r="V228" s="403">
        <f t="shared" si="82"/>
        <v>0</v>
      </c>
      <c r="W228" s="403">
        <f t="shared" si="82"/>
        <v>0</v>
      </c>
      <c r="X228" s="403">
        <f t="shared" si="82"/>
        <v>0</v>
      </c>
      <c r="Y228" s="403">
        <f t="shared" si="76"/>
        <v>0</v>
      </c>
      <c r="Z228" s="403">
        <f t="shared" si="76"/>
        <v>0</v>
      </c>
      <c r="AA228" s="403">
        <f t="shared" si="76"/>
        <v>0</v>
      </c>
      <c r="AB228" s="403">
        <f t="shared" si="76"/>
        <v>0</v>
      </c>
      <c r="AC228" s="403">
        <f t="shared" si="78"/>
        <v>0</v>
      </c>
      <c r="AD228" s="403">
        <f t="shared" si="81"/>
        <v>0</v>
      </c>
      <c r="AE228" s="403">
        <f t="shared" si="79"/>
        <v>0</v>
      </c>
      <c r="AF228" s="403">
        <f t="shared" si="74"/>
        <v>42.6</v>
      </c>
      <c r="AG228" s="404">
        <f t="shared" si="74"/>
        <v>0</v>
      </c>
      <c r="AH228" s="404">
        <f t="shared" si="80"/>
        <v>0</v>
      </c>
      <c r="AI228" s="404">
        <f t="shared" si="80"/>
        <v>0</v>
      </c>
      <c r="AJ228" s="145">
        <f t="shared" si="71"/>
        <v>0</v>
      </c>
    </row>
    <row r="229" spans="2:36" ht="13.7" customHeight="1">
      <c r="B229" s="957">
        <v>628</v>
      </c>
      <c r="C229" s="1040">
        <v>45114</v>
      </c>
      <c r="D229" s="1041" t="s">
        <v>577</v>
      </c>
      <c r="E229" s="1042" t="s">
        <v>1112</v>
      </c>
      <c r="F229" s="402">
        <v>737</v>
      </c>
      <c r="G229" s="956">
        <v>34.200000000000003</v>
      </c>
      <c r="H229" s="440"/>
      <c r="I229" s="403">
        <f t="shared" si="70"/>
        <v>0</v>
      </c>
      <c r="J229" s="403">
        <f t="shared" si="77"/>
        <v>0</v>
      </c>
      <c r="K229" s="403">
        <f t="shared" si="82"/>
        <v>0</v>
      </c>
      <c r="L229" s="403">
        <f t="shared" si="82"/>
        <v>0</v>
      </c>
      <c r="M229" s="403">
        <f t="shared" si="82"/>
        <v>0</v>
      </c>
      <c r="N229" s="403">
        <f t="shared" si="82"/>
        <v>0</v>
      </c>
      <c r="O229" s="403">
        <f t="shared" si="82"/>
        <v>0</v>
      </c>
      <c r="P229" s="403">
        <f t="shared" si="82"/>
        <v>0</v>
      </c>
      <c r="Q229" s="403">
        <f t="shared" si="82"/>
        <v>0</v>
      </c>
      <c r="R229" s="403">
        <f t="shared" si="82"/>
        <v>0</v>
      </c>
      <c r="S229" s="403">
        <f t="shared" si="82"/>
        <v>0</v>
      </c>
      <c r="T229" s="403">
        <f t="shared" si="82"/>
        <v>0</v>
      </c>
      <c r="U229" s="403">
        <f t="shared" si="82"/>
        <v>0</v>
      </c>
      <c r="V229" s="403">
        <f t="shared" si="82"/>
        <v>0</v>
      </c>
      <c r="W229" s="403">
        <f t="shared" si="82"/>
        <v>0</v>
      </c>
      <c r="X229" s="403">
        <f t="shared" si="82"/>
        <v>0</v>
      </c>
      <c r="Y229" s="403">
        <f t="shared" si="76"/>
        <v>0</v>
      </c>
      <c r="Z229" s="403">
        <f t="shared" si="76"/>
        <v>0</v>
      </c>
      <c r="AA229" s="403">
        <f t="shared" si="76"/>
        <v>0</v>
      </c>
      <c r="AB229" s="403">
        <f t="shared" si="76"/>
        <v>0</v>
      </c>
      <c r="AC229" s="403">
        <f t="shared" si="78"/>
        <v>0</v>
      </c>
      <c r="AD229" s="403">
        <f t="shared" si="81"/>
        <v>0</v>
      </c>
      <c r="AE229" s="403">
        <f t="shared" si="79"/>
        <v>0</v>
      </c>
      <c r="AF229" s="403">
        <f t="shared" si="74"/>
        <v>34.200000000000003</v>
      </c>
      <c r="AG229" s="404">
        <f t="shared" si="74"/>
        <v>0</v>
      </c>
      <c r="AH229" s="404">
        <f t="shared" si="80"/>
        <v>0</v>
      </c>
      <c r="AI229" s="404">
        <f t="shared" si="80"/>
        <v>0</v>
      </c>
      <c r="AJ229" s="145">
        <f t="shared" si="71"/>
        <v>0</v>
      </c>
    </row>
    <row r="230" spans="2:36" ht="13.7" customHeight="1">
      <c r="B230" s="957">
        <v>629</v>
      </c>
      <c r="C230" s="1040">
        <v>45114</v>
      </c>
      <c r="D230" s="1041" t="s">
        <v>577</v>
      </c>
      <c r="E230" s="1042" t="s">
        <v>1112</v>
      </c>
      <c r="F230" s="402">
        <v>737</v>
      </c>
      <c r="G230" s="956">
        <v>34.200000000000003</v>
      </c>
      <c r="H230" s="440"/>
      <c r="I230" s="403">
        <f t="shared" si="70"/>
        <v>0</v>
      </c>
      <c r="J230" s="403">
        <f t="shared" si="77"/>
        <v>0</v>
      </c>
      <c r="K230" s="403">
        <f t="shared" si="82"/>
        <v>0</v>
      </c>
      <c r="L230" s="403">
        <f t="shared" si="82"/>
        <v>0</v>
      </c>
      <c r="M230" s="403">
        <f t="shared" si="82"/>
        <v>0</v>
      </c>
      <c r="N230" s="403">
        <f t="shared" si="82"/>
        <v>0</v>
      </c>
      <c r="O230" s="403">
        <f t="shared" si="82"/>
        <v>0</v>
      </c>
      <c r="P230" s="403">
        <f t="shared" si="82"/>
        <v>0</v>
      </c>
      <c r="Q230" s="403">
        <f t="shared" si="82"/>
        <v>0</v>
      </c>
      <c r="R230" s="403">
        <f t="shared" si="82"/>
        <v>0</v>
      </c>
      <c r="S230" s="403">
        <f t="shared" si="82"/>
        <v>0</v>
      </c>
      <c r="T230" s="403">
        <f t="shared" si="82"/>
        <v>0</v>
      </c>
      <c r="U230" s="403">
        <f t="shared" si="82"/>
        <v>0</v>
      </c>
      <c r="V230" s="403">
        <f t="shared" si="82"/>
        <v>0</v>
      </c>
      <c r="W230" s="403">
        <f t="shared" si="82"/>
        <v>0</v>
      </c>
      <c r="X230" s="403">
        <f t="shared" si="82"/>
        <v>0</v>
      </c>
      <c r="Y230" s="403">
        <f t="shared" si="76"/>
        <v>0</v>
      </c>
      <c r="Z230" s="403">
        <f t="shared" si="76"/>
        <v>0</v>
      </c>
      <c r="AA230" s="403">
        <f t="shared" si="76"/>
        <v>0</v>
      </c>
      <c r="AB230" s="403">
        <f t="shared" si="76"/>
        <v>0</v>
      </c>
      <c r="AC230" s="403">
        <f t="shared" si="78"/>
        <v>0</v>
      </c>
      <c r="AD230" s="403">
        <f t="shared" si="81"/>
        <v>0</v>
      </c>
      <c r="AE230" s="403">
        <f t="shared" si="79"/>
        <v>0</v>
      </c>
      <c r="AF230" s="403">
        <f t="shared" si="74"/>
        <v>34.200000000000003</v>
      </c>
      <c r="AG230" s="404">
        <f t="shared" si="74"/>
        <v>0</v>
      </c>
      <c r="AH230" s="404">
        <f t="shared" ref="AH230:AI245" si="83">IF(AH$7-$F230=0,$G230,0)</f>
        <v>0</v>
      </c>
      <c r="AI230" s="404">
        <f t="shared" si="80"/>
        <v>0</v>
      </c>
      <c r="AJ230" s="145">
        <f t="shared" si="71"/>
        <v>0</v>
      </c>
    </row>
    <row r="231" spans="2:36" ht="13.7" customHeight="1">
      <c r="B231" s="957">
        <v>630</v>
      </c>
      <c r="C231" s="1040">
        <v>45114</v>
      </c>
      <c r="D231" s="1041" t="s">
        <v>577</v>
      </c>
      <c r="E231" s="1042" t="s">
        <v>1112</v>
      </c>
      <c r="F231" s="402">
        <v>737</v>
      </c>
      <c r="G231" s="956">
        <v>27</v>
      </c>
      <c r="H231" s="440"/>
      <c r="I231" s="403">
        <f t="shared" si="70"/>
        <v>0</v>
      </c>
      <c r="J231" s="403">
        <f t="shared" si="77"/>
        <v>0</v>
      </c>
      <c r="K231" s="403">
        <f t="shared" si="82"/>
        <v>0</v>
      </c>
      <c r="L231" s="403">
        <f t="shared" si="82"/>
        <v>0</v>
      </c>
      <c r="M231" s="403">
        <f t="shared" si="82"/>
        <v>0</v>
      </c>
      <c r="N231" s="403">
        <f t="shared" si="82"/>
        <v>0</v>
      </c>
      <c r="O231" s="403">
        <f t="shared" si="82"/>
        <v>0</v>
      </c>
      <c r="P231" s="403">
        <f t="shared" si="82"/>
        <v>0</v>
      </c>
      <c r="Q231" s="403">
        <f t="shared" si="82"/>
        <v>0</v>
      </c>
      <c r="R231" s="403">
        <f t="shared" si="82"/>
        <v>0</v>
      </c>
      <c r="S231" s="403">
        <f t="shared" si="82"/>
        <v>0</v>
      </c>
      <c r="T231" s="403">
        <f t="shared" si="82"/>
        <v>0</v>
      </c>
      <c r="U231" s="403">
        <f t="shared" si="82"/>
        <v>0</v>
      </c>
      <c r="V231" s="403">
        <f t="shared" si="82"/>
        <v>0</v>
      </c>
      <c r="W231" s="403">
        <f t="shared" si="82"/>
        <v>0</v>
      </c>
      <c r="X231" s="403">
        <f t="shared" si="82"/>
        <v>0</v>
      </c>
      <c r="Y231" s="403">
        <f t="shared" si="76"/>
        <v>0</v>
      </c>
      <c r="Z231" s="403">
        <f t="shared" si="76"/>
        <v>0</v>
      </c>
      <c r="AA231" s="403">
        <f t="shared" si="76"/>
        <v>0</v>
      </c>
      <c r="AB231" s="403">
        <f t="shared" si="76"/>
        <v>0</v>
      </c>
      <c r="AC231" s="403">
        <f t="shared" si="78"/>
        <v>0</v>
      </c>
      <c r="AD231" s="403">
        <f t="shared" si="81"/>
        <v>0</v>
      </c>
      <c r="AE231" s="403">
        <f t="shared" si="79"/>
        <v>0</v>
      </c>
      <c r="AF231" s="403">
        <f t="shared" ref="AF231:AG250" si="84">IF(AF$7-$F231=0,$G231,0)</f>
        <v>27</v>
      </c>
      <c r="AG231" s="404">
        <f t="shared" si="84"/>
        <v>0</v>
      </c>
      <c r="AH231" s="404">
        <f t="shared" si="83"/>
        <v>0</v>
      </c>
      <c r="AI231" s="404">
        <f t="shared" si="80"/>
        <v>0</v>
      </c>
      <c r="AJ231" s="145">
        <f t="shared" si="71"/>
        <v>0</v>
      </c>
    </row>
    <row r="232" spans="2:36" ht="13.7" customHeight="1">
      <c r="B232" s="957">
        <v>631</v>
      </c>
      <c r="C232" s="1040">
        <v>45114</v>
      </c>
      <c r="D232" s="1041" t="s">
        <v>577</v>
      </c>
      <c r="E232" s="1042" t="s">
        <v>1112</v>
      </c>
      <c r="F232" s="402">
        <v>737</v>
      </c>
      <c r="G232" s="956">
        <v>27</v>
      </c>
      <c r="H232" s="440"/>
      <c r="I232" s="403">
        <f t="shared" si="70"/>
        <v>0</v>
      </c>
      <c r="J232" s="403">
        <f t="shared" si="77"/>
        <v>0</v>
      </c>
      <c r="K232" s="403">
        <f t="shared" si="82"/>
        <v>0</v>
      </c>
      <c r="L232" s="403">
        <f t="shared" si="82"/>
        <v>0</v>
      </c>
      <c r="M232" s="403">
        <f t="shared" si="82"/>
        <v>0</v>
      </c>
      <c r="N232" s="403">
        <f t="shared" si="82"/>
        <v>0</v>
      </c>
      <c r="O232" s="403">
        <f t="shared" si="82"/>
        <v>0</v>
      </c>
      <c r="P232" s="403">
        <f t="shared" si="82"/>
        <v>0</v>
      </c>
      <c r="Q232" s="403">
        <f t="shared" si="82"/>
        <v>0</v>
      </c>
      <c r="R232" s="403">
        <f t="shared" si="82"/>
        <v>0</v>
      </c>
      <c r="S232" s="403">
        <f t="shared" si="82"/>
        <v>0</v>
      </c>
      <c r="T232" s="403">
        <f t="shared" si="82"/>
        <v>0</v>
      </c>
      <c r="U232" s="403">
        <f t="shared" si="82"/>
        <v>0</v>
      </c>
      <c r="V232" s="403">
        <f t="shared" si="82"/>
        <v>0</v>
      </c>
      <c r="W232" s="403">
        <f t="shared" si="82"/>
        <v>0</v>
      </c>
      <c r="X232" s="403">
        <f t="shared" si="82"/>
        <v>0</v>
      </c>
      <c r="Y232" s="403">
        <f t="shared" si="76"/>
        <v>0</v>
      </c>
      <c r="Z232" s="403">
        <f t="shared" si="76"/>
        <v>0</v>
      </c>
      <c r="AA232" s="403">
        <f t="shared" si="76"/>
        <v>0</v>
      </c>
      <c r="AB232" s="403">
        <f t="shared" si="76"/>
        <v>0</v>
      </c>
      <c r="AC232" s="403">
        <f t="shared" si="78"/>
        <v>0</v>
      </c>
      <c r="AD232" s="403">
        <f t="shared" si="81"/>
        <v>0</v>
      </c>
      <c r="AE232" s="403">
        <f t="shared" si="79"/>
        <v>0</v>
      </c>
      <c r="AF232" s="403">
        <f t="shared" si="84"/>
        <v>27</v>
      </c>
      <c r="AG232" s="404">
        <f t="shared" si="84"/>
        <v>0</v>
      </c>
      <c r="AH232" s="404">
        <f t="shared" si="83"/>
        <v>0</v>
      </c>
      <c r="AI232" s="404">
        <f t="shared" si="80"/>
        <v>0</v>
      </c>
      <c r="AJ232" s="145">
        <f t="shared" si="71"/>
        <v>0</v>
      </c>
    </row>
    <row r="233" spans="2:36" ht="13.7" customHeight="1">
      <c r="B233" s="957">
        <v>632</v>
      </c>
      <c r="C233" s="1040">
        <v>45114</v>
      </c>
      <c r="D233" s="1041" t="s">
        <v>577</v>
      </c>
      <c r="E233" s="1042" t="s">
        <v>1112</v>
      </c>
      <c r="F233" s="402">
        <v>737</v>
      </c>
      <c r="G233" s="956">
        <v>20.7</v>
      </c>
      <c r="H233" s="440"/>
      <c r="I233" s="403">
        <f t="shared" si="70"/>
        <v>0</v>
      </c>
      <c r="J233" s="403">
        <f t="shared" si="77"/>
        <v>0</v>
      </c>
      <c r="K233" s="403">
        <f t="shared" si="82"/>
        <v>0</v>
      </c>
      <c r="L233" s="403">
        <f t="shared" si="82"/>
        <v>0</v>
      </c>
      <c r="M233" s="403">
        <f t="shared" si="82"/>
        <v>0</v>
      </c>
      <c r="N233" s="403">
        <f t="shared" si="82"/>
        <v>0</v>
      </c>
      <c r="O233" s="403">
        <f t="shared" si="82"/>
        <v>0</v>
      </c>
      <c r="P233" s="403">
        <f t="shared" si="82"/>
        <v>0</v>
      </c>
      <c r="Q233" s="403">
        <f t="shared" si="82"/>
        <v>0</v>
      </c>
      <c r="R233" s="403">
        <f t="shared" si="82"/>
        <v>0</v>
      </c>
      <c r="S233" s="403">
        <f t="shared" si="82"/>
        <v>0</v>
      </c>
      <c r="T233" s="403">
        <f t="shared" si="82"/>
        <v>0</v>
      </c>
      <c r="U233" s="403">
        <f t="shared" si="82"/>
        <v>0</v>
      </c>
      <c r="V233" s="403">
        <f t="shared" si="82"/>
        <v>0</v>
      </c>
      <c r="W233" s="403">
        <f t="shared" si="82"/>
        <v>0</v>
      </c>
      <c r="X233" s="403">
        <f t="shared" si="82"/>
        <v>0</v>
      </c>
      <c r="Y233" s="403">
        <f t="shared" si="76"/>
        <v>0</v>
      </c>
      <c r="Z233" s="403">
        <f t="shared" si="76"/>
        <v>0</v>
      </c>
      <c r="AA233" s="403">
        <f t="shared" si="76"/>
        <v>0</v>
      </c>
      <c r="AB233" s="403">
        <f t="shared" si="76"/>
        <v>0</v>
      </c>
      <c r="AC233" s="403">
        <f t="shared" si="78"/>
        <v>0</v>
      </c>
      <c r="AD233" s="403">
        <f t="shared" si="81"/>
        <v>0</v>
      </c>
      <c r="AE233" s="403">
        <f t="shared" si="79"/>
        <v>0</v>
      </c>
      <c r="AF233" s="403">
        <f t="shared" si="84"/>
        <v>20.7</v>
      </c>
      <c r="AG233" s="404">
        <f t="shared" si="84"/>
        <v>0</v>
      </c>
      <c r="AH233" s="404">
        <f t="shared" si="83"/>
        <v>0</v>
      </c>
      <c r="AI233" s="404">
        <f t="shared" si="80"/>
        <v>0</v>
      </c>
      <c r="AJ233" s="145">
        <f t="shared" si="71"/>
        <v>0</v>
      </c>
    </row>
    <row r="234" spans="2:36" ht="13.7" customHeight="1">
      <c r="B234" s="957">
        <v>518</v>
      </c>
      <c r="C234" s="1040">
        <v>45084</v>
      </c>
      <c r="D234" s="1041" t="s">
        <v>577</v>
      </c>
      <c r="E234" s="1042" t="s">
        <v>1028</v>
      </c>
      <c r="F234" s="402">
        <v>737</v>
      </c>
      <c r="G234" s="956">
        <v>27</v>
      </c>
      <c r="H234" s="440"/>
      <c r="I234" s="403">
        <f t="shared" si="70"/>
        <v>0</v>
      </c>
      <c r="J234" s="403">
        <f t="shared" si="77"/>
        <v>0</v>
      </c>
      <c r="K234" s="403">
        <f t="shared" si="82"/>
        <v>0</v>
      </c>
      <c r="L234" s="403">
        <f t="shared" si="82"/>
        <v>0</v>
      </c>
      <c r="M234" s="403">
        <f t="shared" si="82"/>
        <v>0</v>
      </c>
      <c r="N234" s="403">
        <f t="shared" si="82"/>
        <v>0</v>
      </c>
      <c r="O234" s="403">
        <f t="shared" si="82"/>
        <v>0</v>
      </c>
      <c r="P234" s="403">
        <f t="shared" si="82"/>
        <v>0</v>
      </c>
      <c r="Q234" s="403">
        <f t="shared" si="82"/>
        <v>0</v>
      </c>
      <c r="R234" s="403">
        <f t="shared" si="82"/>
        <v>0</v>
      </c>
      <c r="S234" s="403">
        <f t="shared" si="82"/>
        <v>0</v>
      </c>
      <c r="T234" s="403">
        <f t="shared" si="82"/>
        <v>0</v>
      </c>
      <c r="U234" s="403">
        <f t="shared" si="82"/>
        <v>0</v>
      </c>
      <c r="V234" s="403">
        <f t="shared" si="82"/>
        <v>0</v>
      </c>
      <c r="W234" s="403">
        <f t="shared" si="82"/>
        <v>0</v>
      </c>
      <c r="X234" s="403">
        <f t="shared" si="82"/>
        <v>0</v>
      </c>
      <c r="Y234" s="403">
        <f t="shared" si="76"/>
        <v>0</v>
      </c>
      <c r="Z234" s="403">
        <f t="shared" si="76"/>
        <v>0</v>
      </c>
      <c r="AA234" s="403">
        <f t="shared" si="76"/>
        <v>0</v>
      </c>
      <c r="AB234" s="403">
        <f t="shared" si="76"/>
        <v>0</v>
      </c>
      <c r="AC234" s="403">
        <f t="shared" si="78"/>
        <v>0</v>
      </c>
      <c r="AD234" s="403">
        <f t="shared" si="81"/>
        <v>0</v>
      </c>
      <c r="AE234" s="403">
        <f t="shared" si="79"/>
        <v>0</v>
      </c>
      <c r="AF234" s="403">
        <f t="shared" si="84"/>
        <v>27</v>
      </c>
      <c r="AG234" s="404">
        <f t="shared" si="84"/>
        <v>0</v>
      </c>
      <c r="AH234" s="404">
        <f t="shared" si="83"/>
        <v>0</v>
      </c>
      <c r="AI234" s="404">
        <f t="shared" si="80"/>
        <v>0</v>
      </c>
      <c r="AJ234" s="145">
        <f t="shared" si="71"/>
        <v>0</v>
      </c>
    </row>
    <row r="235" spans="2:36" ht="13.7" customHeight="1">
      <c r="B235" s="957">
        <v>519</v>
      </c>
      <c r="C235" s="1040">
        <v>45084</v>
      </c>
      <c r="D235" s="1041" t="s">
        <v>577</v>
      </c>
      <c r="E235" s="1042" t="s">
        <v>1028</v>
      </c>
      <c r="F235" s="402">
        <v>737</v>
      </c>
      <c r="G235" s="956">
        <v>27</v>
      </c>
      <c r="H235" s="440"/>
      <c r="I235" s="403">
        <f t="shared" si="70"/>
        <v>0</v>
      </c>
      <c r="J235" s="403">
        <f t="shared" si="77"/>
        <v>0</v>
      </c>
      <c r="K235" s="403">
        <f t="shared" si="82"/>
        <v>0</v>
      </c>
      <c r="L235" s="403">
        <f t="shared" si="82"/>
        <v>0</v>
      </c>
      <c r="M235" s="403">
        <f t="shared" si="82"/>
        <v>0</v>
      </c>
      <c r="N235" s="403">
        <f t="shared" si="82"/>
        <v>0</v>
      </c>
      <c r="O235" s="403">
        <f t="shared" si="82"/>
        <v>0</v>
      </c>
      <c r="P235" s="403">
        <f t="shared" si="82"/>
        <v>0</v>
      </c>
      <c r="Q235" s="403">
        <f t="shared" si="82"/>
        <v>0</v>
      </c>
      <c r="R235" s="403">
        <f t="shared" si="82"/>
        <v>0</v>
      </c>
      <c r="S235" s="403">
        <f t="shared" si="82"/>
        <v>0</v>
      </c>
      <c r="T235" s="403">
        <f t="shared" si="82"/>
        <v>0</v>
      </c>
      <c r="U235" s="403">
        <f t="shared" si="82"/>
        <v>0</v>
      </c>
      <c r="V235" s="403">
        <f t="shared" si="82"/>
        <v>0</v>
      </c>
      <c r="W235" s="403">
        <f t="shared" si="82"/>
        <v>0</v>
      </c>
      <c r="X235" s="403">
        <f t="shared" si="82"/>
        <v>0</v>
      </c>
      <c r="Y235" s="403">
        <f t="shared" si="76"/>
        <v>0</v>
      </c>
      <c r="Z235" s="403">
        <f t="shared" si="76"/>
        <v>0</v>
      </c>
      <c r="AA235" s="403">
        <f t="shared" si="76"/>
        <v>0</v>
      </c>
      <c r="AB235" s="403">
        <f t="shared" si="76"/>
        <v>0</v>
      </c>
      <c r="AC235" s="403">
        <f t="shared" si="78"/>
        <v>0</v>
      </c>
      <c r="AD235" s="403">
        <f t="shared" si="81"/>
        <v>0</v>
      </c>
      <c r="AE235" s="403">
        <f t="shared" si="79"/>
        <v>0</v>
      </c>
      <c r="AF235" s="403">
        <f t="shared" si="84"/>
        <v>27</v>
      </c>
      <c r="AG235" s="404">
        <f t="shared" si="84"/>
        <v>0</v>
      </c>
      <c r="AH235" s="404">
        <f t="shared" si="83"/>
        <v>0</v>
      </c>
      <c r="AI235" s="404">
        <f t="shared" si="80"/>
        <v>0</v>
      </c>
      <c r="AJ235" s="145">
        <f t="shared" si="71"/>
        <v>0</v>
      </c>
    </row>
    <row r="236" spans="2:36" ht="13.7" customHeight="1">
      <c r="B236" s="957">
        <v>1209</v>
      </c>
      <c r="C236" s="1040">
        <v>45237</v>
      </c>
      <c r="D236" s="1041" t="s">
        <v>577</v>
      </c>
      <c r="E236" s="1042" t="s">
        <v>1602</v>
      </c>
      <c r="F236" s="402">
        <v>737</v>
      </c>
      <c r="G236" s="956">
        <v>51</v>
      </c>
      <c r="H236" s="440"/>
      <c r="I236" s="403">
        <f t="shared" si="70"/>
        <v>0</v>
      </c>
      <c r="J236" s="403">
        <f t="shared" si="77"/>
        <v>0</v>
      </c>
      <c r="K236" s="403">
        <f t="shared" ref="K236:X245" si="85">IF(K$7-$F236=0,$G236,0)</f>
        <v>0</v>
      </c>
      <c r="L236" s="403">
        <f t="shared" si="85"/>
        <v>0</v>
      </c>
      <c r="M236" s="403">
        <f t="shared" si="85"/>
        <v>0</v>
      </c>
      <c r="N236" s="403">
        <f t="shared" si="85"/>
        <v>0</v>
      </c>
      <c r="O236" s="403">
        <f t="shared" si="85"/>
        <v>0</v>
      </c>
      <c r="P236" s="403">
        <f t="shared" si="85"/>
        <v>0</v>
      </c>
      <c r="Q236" s="403">
        <f t="shared" si="85"/>
        <v>0</v>
      </c>
      <c r="R236" s="403">
        <f t="shared" si="85"/>
        <v>0</v>
      </c>
      <c r="S236" s="403">
        <f t="shared" si="85"/>
        <v>0</v>
      </c>
      <c r="T236" s="403">
        <f t="shared" si="85"/>
        <v>0</v>
      </c>
      <c r="U236" s="403">
        <f t="shared" si="85"/>
        <v>0</v>
      </c>
      <c r="V236" s="403">
        <f t="shared" si="85"/>
        <v>0</v>
      </c>
      <c r="W236" s="403">
        <f t="shared" si="85"/>
        <v>0</v>
      </c>
      <c r="X236" s="403">
        <f t="shared" si="85"/>
        <v>0</v>
      </c>
      <c r="Y236" s="403">
        <f t="shared" si="76"/>
        <v>0</v>
      </c>
      <c r="Z236" s="403">
        <f t="shared" si="76"/>
        <v>0</v>
      </c>
      <c r="AA236" s="403">
        <f t="shared" si="76"/>
        <v>0</v>
      </c>
      <c r="AB236" s="403">
        <f t="shared" si="76"/>
        <v>0</v>
      </c>
      <c r="AC236" s="403">
        <f t="shared" si="78"/>
        <v>0</v>
      </c>
      <c r="AD236" s="403">
        <f t="shared" si="81"/>
        <v>0</v>
      </c>
      <c r="AE236" s="403">
        <f t="shared" si="79"/>
        <v>0</v>
      </c>
      <c r="AF236" s="403">
        <f t="shared" si="84"/>
        <v>51</v>
      </c>
      <c r="AG236" s="404">
        <f t="shared" si="84"/>
        <v>0</v>
      </c>
      <c r="AH236" s="404">
        <f t="shared" si="83"/>
        <v>0</v>
      </c>
      <c r="AI236" s="404">
        <f t="shared" si="83"/>
        <v>0</v>
      </c>
      <c r="AJ236" s="145">
        <f t="shared" si="71"/>
        <v>0</v>
      </c>
    </row>
    <row r="237" spans="2:36" ht="13.7" customHeight="1">
      <c r="B237" s="957">
        <v>1210</v>
      </c>
      <c r="C237" s="1040">
        <v>45237</v>
      </c>
      <c r="D237" s="1041" t="s">
        <v>577</v>
      </c>
      <c r="E237" s="1042" t="s">
        <v>1602</v>
      </c>
      <c r="F237" s="402">
        <v>737</v>
      </c>
      <c r="G237" s="956">
        <v>42.6</v>
      </c>
      <c r="H237" s="440"/>
      <c r="I237" s="403">
        <f t="shared" si="70"/>
        <v>0</v>
      </c>
      <c r="J237" s="403">
        <f t="shared" si="77"/>
        <v>0</v>
      </c>
      <c r="K237" s="403">
        <f t="shared" si="85"/>
        <v>0</v>
      </c>
      <c r="L237" s="403">
        <f t="shared" si="85"/>
        <v>0</v>
      </c>
      <c r="M237" s="403">
        <f t="shared" si="85"/>
        <v>0</v>
      </c>
      <c r="N237" s="403">
        <f t="shared" si="85"/>
        <v>0</v>
      </c>
      <c r="O237" s="403">
        <f t="shared" si="85"/>
        <v>0</v>
      </c>
      <c r="P237" s="403">
        <f t="shared" si="85"/>
        <v>0</v>
      </c>
      <c r="Q237" s="403">
        <f t="shared" si="85"/>
        <v>0</v>
      </c>
      <c r="R237" s="403">
        <f t="shared" si="85"/>
        <v>0</v>
      </c>
      <c r="S237" s="403">
        <f t="shared" si="85"/>
        <v>0</v>
      </c>
      <c r="T237" s="403">
        <f t="shared" si="85"/>
        <v>0</v>
      </c>
      <c r="U237" s="403">
        <f t="shared" si="85"/>
        <v>0</v>
      </c>
      <c r="V237" s="403">
        <f t="shared" si="85"/>
        <v>0</v>
      </c>
      <c r="W237" s="403">
        <f t="shared" si="85"/>
        <v>0</v>
      </c>
      <c r="X237" s="403">
        <f t="shared" si="85"/>
        <v>0</v>
      </c>
      <c r="Y237" s="403">
        <f t="shared" si="76"/>
        <v>0</v>
      </c>
      <c r="Z237" s="403">
        <f t="shared" si="76"/>
        <v>0</v>
      </c>
      <c r="AA237" s="403">
        <f t="shared" si="76"/>
        <v>0</v>
      </c>
      <c r="AB237" s="403">
        <f t="shared" si="76"/>
        <v>0</v>
      </c>
      <c r="AC237" s="403">
        <f t="shared" si="78"/>
        <v>0</v>
      </c>
      <c r="AD237" s="403">
        <f t="shared" si="81"/>
        <v>0</v>
      </c>
      <c r="AE237" s="403">
        <f t="shared" si="79"/>
        <v>0</v>
      </c>
      <c r="AF237" s="403">
        <f t="shared" si="84"/>
        <v>42.6</v>
      </c>
      <c r="AG237" s="404">
        <f t="shared" si="84"/>
        <v>0</v>
      </c>
      <c r="AH237" s="404">
        <f t="shared" si="83"/>
        <v>0</v>
      </c>
      <c r="AI237" s="404">
        <f t="shared" si="83"/>
        <v>0</v>
      </c>
      <c r="AJ237" s="145">
        <f t="shared" si="71"/>
        <v>0</v>
      </c>
    </row>
    <row r="238" spans="2:36" ht="13.7" customHeight="1">
      <c r="B238" s="957">
        <v>1211</v>
      </c>
      <c r="C238" s="1040">
        <v>45237</v>
      </c>
      <c r="D238" s="1041" t="s">
        <v>577</v>
      </c>
      <c r="E238" s="1042" t="s">
        <v>1602</v>
      </c>
      <c r="F238" s="402">
        <v>737</v>
      </c>
      <c r="G238" s="956">
        <v>42.6</v>
      </c>
      <c r="H238" s="440"/>
      <c r="I238" s="403">
        <f t="shared" si="70"/>
        <v>0</v>
      </c>
      <c r="J238" s="403">
        <f t="shared" si="77"/>
        <v>0</v>
      </c>
      <c r="K238" s="403">
        <f t="shared" si="85"/>
        <v>0</v>
      </c>
      <c r="L238" s="403">
        <f t="shared" si="85"/>
        <v>0</v>
      </c>
      <c r="M238" s="403">
        <f t="shared" si="85"/>
        <v>0</v>
      </c>
      <c r="N238" s="403">
        <f t="shared" si="85"/>
        <v>0</v>
      </c>
      <c r="O238" s="403">
        <f t="shared" si="85"/>
        <v>0</v>
      </c>
      <c r="P238" s="403">
        <f t="shared" si="85"/>
        <v>0</v>
      </c>
      <c r="Q238" s="403">
        <f t="shared" si="85"/>
        <v>0</v>
      </c>
      <c r="R238" s="403">
        <f t="shared" si="85"/>
        <v>0</v>
      </c>
      <c r="S238" s="403">
        <f t="shared" si="85"/>
        <v>0</v>
      </c>
      <c r="T238" s="403">
        <f t="shared" si="85"/>
        <v>0</v>
      </c>
      <c r="U238" s="403">
        <f t="shared" si="85"/>
        <v>0</v>
      </c>
      <c r="V238" s="403">
        <f t="shared" si="85"/>
        <v>0</v>
      </c>
      <c r="W238" s="403">
        <f t="shared" si="85"/>
        <v>0</v>
      </c>
      <c r="X238" s="403">
        <f t="shared" si="85"/>
        <v>0</v>
      </c>
      <c r="Y238" s="403">
        <f t="shared" si="76"/>
        <v>0</v>
      </c>
      <c r="Z238" s="403">
        <f t="shared" si="76"/>
        <v>0</v>
      </c>
      <c r="AA238" s="403">
        <f t="shared" si="76"/>
        <v>0</v>
      </c>
      <c r="AB238" s="403">
        <f t="shared" si="76"/>
        <v>0</v>
      </c>
      <c r="AC238" s="403">
        <f t="shared" si="78"/>
        <v>0</v>
      </c>
      <c r="AD238" s="403">
        <f t="shared" si="81"/>
        <v>0</v>
      </c>
      <c r="AE238" s="403">
        <f t="shared" si="79"/>
        <v>0</v>
      </c>
      <c r="AF238" s="403">
        <f t="shared" si="84"/>
        <v>42.6</v>
      </c>
      <c r="AG238" s="404">
        <f t="shared" si="84"/>
        <v>0</v>
      </c>
      <c r="AH238" s="404">
        <f t="shared" si="83"/>
        <v>0</v>
      </c>
      <c r="AI238" s="404">
        <f t="shared" si="83"/>
        <v>0</v>
      </c>
      <c r="AJ238" s="145">
        <f t="shared" si="71"/>
        <v>0</v>
      </c>
    </row>
    <row r="239" spans="2:36" ht="13.7" customHeight="1">
      <c r="B239" s="957">
        <v>1037</v>
      </c>
      <c r="C239" s="1040">
        <v>45208</v>
      </c>
      <c r="D239" s="1041" t="s">
        <v>577</v>
      </c>
      <c r="E239" s="1042" t="s">
        <v>1450</v>
      </c>
      <c r="F239" s="402">
        <v>737</v>
      </c>
      <c r="G239" s="956">
        <v>34.200000000000003</v>
      </c>
      <c r="H239" s="440"/>
      <c r="I239" s="403">
        <f t="shared" si="70"/>
        <v>0</v>
      </c>
      <c r="J239" s="403">
        <f t="shared" si="77"/>
        <v>0</v>
      </c>
      <c r="K239" s="403">
        <f t="shared" si="85"/>
        <v>0</v>
      </c>
      <c r="L239" s="403">
        <f t="shared" si="85"/>
        <v>0</v>
      </c>
      <c r="M239" s="403">
        <f t="shared" si="85"/>
        <v>0</v>
      </c>
      <c r="N239" s="403">
        <f t="shared" si="85"/>
        <v>0</v>
      </c>
      <c r="O239" s="403">
        <f t="shared" si="85"/>
        <v>0</v>
      </c>
      <c r="P239" s="403">
        <f t="shared" si="85"/>
        <v>0</v>
      </c>
      <c r="Q239" s="403">
        <f t="shared" si="85"/>
        <v>0</v>
      </c>
      <c r="R239" s="403">
        <f t="shared" si="85"/>
        <v>0</v>
      </c>
      <c r="S239" s="403">
        <f t="shared" si="85"/>
        <v>0</v>
      </c>
      <c r="T239" s="403">
        <f t="shared" si="85"/>
        <v>0</v>
      </c>
      <c r="U239" s="403">
        <f t="shared" si="85"/>
        <v>0</v>
      </c>
      <c r="V239" s="403">
        <f t="shared" si="85"/>
        <v>0</v>
      </c>
      <c r="W239" s="403">
        <f t="shared" si="85"/>
        <v>0</v>
      </c>
      <c r="X239" s="403">
        <f t="shared" si="85"/>
        <v>0</v>
      </c>
      <c r="Y239" s="403">
        <f t="shared" si="76"/>
        <v>0</v>
      </c>
      <c r="Z239" s="403">
        <f t="shared" si="76"/>
        <v>0</v>
      </c>
      <c r="AA239" s="403">
        <f t="shared" si="76"/>
        <v>0</v>
      </c>
      <c r="AB239" s="403">
        <f t="shared" si="76"/>
        <v>0</v>
      </c>
      <c r="AC239" s="403">
        <f t="shared" si="78"/>
        <v>0</v>
      </c>
      <c r="AD239" s="403">
        <f t="shared" si="81"/>
        <v>0</v>
      </c>
      <c r="AE239" s="403">
        <f t="shared" si="79"/>
        <v>0</v>
      </c>
      <c r="AF239" s="403">
        <f t="shared" si="84"/>
        <v>34.200000000000003</v>
      </c>
      <c r="AG239" s="404">
        <f t="shared" si="84"/>
        <v>0</v>
      </c>
      <c r="AH239" s="404">
        <f t="shared" si="83"/>
        <v>0</v>
      </c>
      <c r="AI239" s="404">
        <f t="shared" si="83"/>
        <v>0</v>
      </c>
      <c r="AJ239" s="145">
        <f t="shared" si="71"/>
        <v>0</v>
      </c>
    </row>
    <row r="240" spans="2:36" ht="13.7" customHeight="1">
      <c r="B240" s="957">
        <v>1038</v>
      </c>
      <c r="C240" s="1040">
        <v>45208</v>
      </c>
      <c r="D240" s="1041" t="s">
        <v>577</v>
      </c>
      <c r="E240" s="1042" t="s">
        <v>1450</v>
      </c>
      <c r="F240" s="402">
        <v>737</v>
      </c>
      <c r="G240" s="956">
        <v>27</v>
      </c>
      <c r="H240" s="440"/>
      <c r="I240" s="403">
        <f t="shared" si="70"/>
        <v>0</v>
      </c>
      <c r="J240" s="403">
        <f t="shared" si="77"/>
        <v>0</v>
      </c>
      <c r="K240" s="403">
        <f t="shared" si="85"/>
        <v>0</v>
      </c>
      <c r="L240" s="403">
        <f t="shared" si="85"/>
        <v>0</v>
      </c>
      <c r="M240" s="403">
        <f t="shared" si="85"/>
        <v>0</v>
      </c>
      <c r="N240" s="403">
        <f t="shared" si="85"/>
        <v>0</v>
      </c>
      <c r="O240" s="403">
        <f t="shared" si="85"/>
        <v>0</v>
      </c>
      <c r="P240" s="403">
        <f t="shared" si="85"/>
        <v>0</v>
      </c>
      <c r="Q240" s="403">
        <f t="shared" si="85"/>
        <v>0</v>
      </c>
      <c r="R240" s="403">
        <f t="shared" si="85"/>
        <v>0</v>
      </c>
      <c r="S240" s="403">
        <f t="shared" si="85"/>
        <v>0</v>
      </c>
      <c r="T240" s="403">
        <f t="shared" si="85"/>
        <v>0</v>
      </c>
      <c r="U240" s="403">
        <f t="shared" si="85"/>
        <v>0</v>
      </c>
      <c r="V240" s="403">
        <f t="shared" si="85"/>
        <v>0</v>
      </c>
      <c r="W240" s="403">
        <f t="shared" si="85"/>
        <v>0</v>
      </c>
      <c r="X240" s="403">
        <f t="shared" si="85"/>
        <v>0</v>
      </c>
      <c r="Y240" s="403">
        <f t="shared" si="76"/>
        <v>0</v>
      </c>
      <c r="Z240" s="403">
        <f t="shared" si="76"/>
        <v>0</v>
      </c>
      <c r="AA240" s="403">
        <f t="shared" si="76"/>
        <v>0</v>
      </c>
      <c r="AB240" s="403">
        <f t="shared" si="76"/>
        <v>0</v>
      </c>
      <c r="AC240" s="403">
        <f t="shared" si="78"/>
        <v>0</v>
      </c>
      <c r="AD240" s="403">
        <f t="shared" si="81"/>
        <v>0</v>
      </c>
      <c r="AE240" s="403">
        <f t="shared" si="79"/>
        <v>0</v>
      </c>
      <c r="AF240" s="403">
        <f t="shared" si="84"/>
        <v>27</v>
      </c>
      <c r="AG240" s="404">
        <f t="shared" si="84"/>
        <v>0</v>
      </c>
      <c r="AH240" s="404">
        <f t="shared" ref="AH240:AI255" si="86">IF(AH$7-$F240=0,$G240,0)</f>
        <v>0</v>
      </c>
      <c r="AI240" s="404">
        <f t="shared" si="83"/>
        <v>0</v>
      </c>
      <c r="AJ240" s="145">
        <f t="shared" si="71"/>
        <v>0</v>
      </c>
    </row>
    <row r="241" spans="2:36" ht="13.7" customHeight="1">
      <c r="B241" s="957">
        <v>1039</v>
      </c>
      <c r="C241" s="1040">
        <v>45208</v>
      </c>
      <c r="D241" s="1041" t="s">
        <v>577</v>
      </c>
      <c r="E241" s="1042" t="s">
        <v>1450</v>
      </c>
      <c r="F241" s="402">
        <v>737</v>
      </c>
      <c r="G241" s="956">
        <v>27</v>
      </c>
      <c r="H241" s="440"/>
      <c r="I241" s="403">
        <f t="shared" si="70"/>
        <v>0</v>
      </c>
      <c r="J241" s="403">
        <f t="shared" si="77"/>
        <v>0</v>
      </c>
      <c r="K241" s="403">
        <f t="shared" si="85"/>
        <v>0</v>
      </c>
      <c r="L241" s="403">
        <f t="shared" si="85"/>
        <v>0</v>
      </c>
      <c r="M241" s="403">
        <f t="shared" si="85"/>
        <v>0</v>
      </c>
      <c r="N241" s="403">
        <f t="shared" si="85"/>
        <v>0</v>
      </c>
      <c r="O241" s="403">
        <f t="shared" si="85"/>
        <v>0</v>
      </c>
      <c r="P241" s="403">
        <f t="shared" si="85"/>
        <v>0</v>
      </c>
      <c r="Q241" s="403">
        <f t="shared" si="85"/>
        <v>0</v>
      </c>
      <c r="R241" s="403">
        <f t="shared" si="85"/>
        <v>0</v>
      </c>
      <c r="S241" s="403">
        <f t="shared" si="85"/>
        <v>0</v>
      </c>
      <c r="T241" s="403">
        <f t="shared" si="85"/>
        <v>0</v>
      </c>
      <c r="U241" s="403">
        <f t="shared" si="85"/>
        <v>0</v>
      </c>
      <c r="V241" s="403">
        <f t="shared" si="85"/>
        <v>0</v>
      </c>
      <c r="W241" s="403">
        <f t="shared" si="85"/>
        <v>0</v>
      </c>
      <c r="X241" s="403">
        <f t="shared" si="85"/>
        <v>0</v>
      </c>
      <c r="Y241" s="403">
        <f t="shared" si="76"/>
        <v>0</v>
      </c>
      <c r="Z241" s="403">
        <f t="shared" si="76"/>
        <v>0</v>
      </c>
      <c r="AA241" s="403">
        <f t="shared" si="76"/>
        <v>0</v>
      </c>
      <c r="AB241" s="403">
        <f t="shared" si="76"/>
        <v>0</v>
      </c>
      <c r="AC241" s="403">
        <f t="shared" si="78"/>
        <v>0</v>
      </c>
      <c r="AD241" s="403">
        <f t="shared" si="81"/>
        <v>0</v>
      </c>
      <c r="AE241" s="403">
        <f t="shared" si="79"/>
        <v>0</v>
      </c>
      <c r="AF241" s="403">
        <f t="shared" si="84"/>
        <v>27</v>
      </c>
      <c r="AG241" s="404">
        <f t="shared" si="84"/>
        <v>0</v>
      </c>
      <c r="AH241" s="404">
        <f t="shared" si="86"/>
        <v>0</v>
      </c>
      <c r="AI241" s="404">
        <f t="shared" si="83"/>
        <v>0</v>
      </c>
      <c r="AJ241" s="145">
        <f t="shared" si="71"/>
        <v>0</v>
      </c>
    </row>
    <row r="242" spans="2:36" ht="13.7" customHeight="1">
      <c r="B242" s="957">
        <v>1040</v>
      </c>
      <c r="C242" s="1040">
        <v>45208</v>
      </c>
      <c r="D242" s="1041" t="s">
        <v>577</v>
      </c>
      <c r="E242" s="1042" t="s">
        <v>1450</v>
      </c>
      <c r="F242" s="402">
        <v>737</v>
      </c>
      <c r="G242" s="956">
        <v>20.7</v>
      </c>
      <c r="H242" s="440"/>
      <c r="I242" s="403">
        <f t="shared" si="70"/>
        <v>0</v>
      </c>
      <c r="J242" s="403">
        <f t="shared" si="77"/>
        <v>0</v>
      </c>
      <c r="K242" s="403">
        <f t="shared" si="85"/>
        <v>0</v>
      </c>
      <c r="L242" s="403">
        <f t="shared" si="85"/>
        <v>0</v>
      </c>
      <c r="M242" s="403">
        <f t="shared" si="85"/>
        <v>0</v>
      </c>
      <c r="N242" s="403">
        <f t="shared" si="85"/>
        <v>0</v>
      </c>
      <c r="O242" s="403">
        <f t="shared" si="85"/>
        <v>0</v>
      </c>
      <c r="P242" s="403">
        <f t="shared" si="85"/>
        <v>0</v>
      </c>
      <c r="Q242" s="403">
        <f t="shared" si="85"/>
        <v>0</v>
      </c>
      <c r="R242" s="403">
        <f t="shared" si="85"/>
        <v>0</v>
      </c>
      <c r="S242" s="403">
        <f t="shared" si="85"/>
        <v>0</v>
      </c>
      <c r="T242" s="403">
        <f t="shared" si="85"/>
        <v>0</v>
      </c>
      <c r="U242" s="403">
        <f t="shared" si="85"/>
        <v>0</v>
      </c>
      <c r="V242" s="403">
        <f t="shared" si="85"/>
        <v>0</v>
      </c>
      <c r="W242" s="403">
        <f t="shared" si="85"/>
        <v>0</v>
      </c>
      <c r="X242" s="403">
        <f t="shared" si="85"/>
        <v>0</v>
      </c>
      <c r="Y242" s="403">
        <f t="shared" si="76"/>
        <v>0</v>
      </c>
      <c r="Z242" s="403">
        <f t="shared" si="76"/>
        <v>0</v>
      </c>
      <c r="AA242" s="403">
        <f t="shared" si="76"/>
        <v>0</v>
      </c>
      <c r="AB242" s="403">
        <f t="shared" si="76"/>
        <v>0</v>
      </c>
      <c r="AC242" s="403">
        <f t="shared" si="78"/>
        <v>0</v>
      </c>
      <c r="AD242" s="403">
        <f t="shared" si="81"/>
        <v>0</v>
      </c>
      <c r="AE242" s="403">
        <f t="shared" si="79"/>
        <v>0</v>
      </c>
      <c r="AF242" s="403">
        <f t="shared" si="84"/>
        <v>20.7</v>
      </c>
      <c r="AG242" s="404">
        <f t="shared" si="84"/>
        <v>0</v>
      </c>
      <c r="AH242" s="404">
        <f t="shared" si="86"/>
        <v>0</v>
      </c>
      <c r="AI242" s="404">
        <f t="shared" si="83"/>
        <v>0</v>
      </c>
      <c r="AJ242" s="145">
        <f t="shared" si="71"/>
        <v>0</v>
      </c>
    </row>
    <row r="243" spans="2:36" ht="13.7" customHeight="1">
      <c r="B243" s="957">
        <v>127</v>
      </c>
      <c r="C243" s="1040">
        <v>44965</v>
      </c>
      <c r="D243" s="1041" t="s">
        <v>577</v>
      </c>
      <c r="E243" s="1042" t="s">
        <v>686</v>
      </c>
      <c r="F243" s="402">
        <v>737</v>
      </c>
      <c r="G243" s="956">
        <v>20.7</v>
      </c>
      <c r="H243" s="440"/>
      <c r="I243" s="403">
        <f t="shared" si="70"/>
        <v>0</v>
      </c>
      <c r="J243" s="403">
        <f t="shared" si="77"/>
        <v>0</v>
      </c>
      <c r="K243" s="403">
        <f t="shared" si="85"/>
        <v>0</v>
      </c>
      <c r="L243" s="403">
        <f t="shared" si="85"/>
        <v>0</v>
      </c>
      <c r="M243" s="403">
        <f t="shared" si="85"/>
        <v>0</v>
      </c>
      <c r="N243" s="403">
        <f t="shared" si="85"/>
        <v>0</v>
      </c>
      <c r="O243" s="403">
        <f t="shared" si="85"/>
        <v>0</v>
      </c>
      <c r="P243" s="403">
        <f t="shared" si="85"/>
        <v>0</v>
      </c>
      <c r="Q243" s="403">
        <f t="shared" si="85"/>
        <v>0</v>
      </c>
      <c r="R243" s="403">
        <f t="shared" si="85"/>
        <v>0</v>
      </c>
      <c r="S243" s="403">
        <f t="shared" si="85"/>
        <v>0</v>
      </c>
      <c r="T243" s="403">
        <f t="shared" si="85"/>
        <v>0</v>
      </c>
      <c r="U243" s="403">
        <f t="shared" si="85"/>
        <v>0</v>
      </c>
      <c r="V243" s="403">
        <f t="shared" si="85"/>
        <v>0</v>
      </c>
      <c r="W243" s="403">
        <f t="shared" si="85"/>
        <v>0</v>
      </c>
      <c r="X243" s="403">
        <f t="shared" si="85"/>
        <v>0</v>
      </c>
      <c r="Y243" s="403">
        <f t="shared" si="76"/>
        <v>0</v>
      </c>
      <c r="Z243" s="403">
        <f t="shared" si="76"/>
        <v>0</v>
      </c>
      <c r="AA243" s="403">
        <f t="shared" si="76"/>
        <v>0</v>
      </c>
      <c r="AB243" s="403">
        <f t="shared" si="76"/>
        <v>0</v>
      </c>
      <c r="AC243" s="403">
        <f t="shared" si="78"/>
        <v>0</v>
      </c>
      <c r="AD243" s="403">
        <f t="shared" si="81"/>
        <v>0</v>
      </c>
      <c r="AE243" s="403">
        <f t="shared" si="79"/>
        <v>0</v>
      </c>
      <c r="AF243" s="403">
        <f t="shared" si="84"/>
        <v>20.7</v>
      </c>
      <c r="AG243" s="404">
        <f t="shared" si="84"/>
        <v>0</v>
      </c>
      <c r="AH243" s="404">
        <f t="shared" si="86"/>
        <v>0</v>
      </c>
      <c r="AI243" s="404">
        <f t="shared" si="83"/>
        <v>0</v>
      </c>
      <c r="AJ243" s="145">
        <f t="shared" si="71"/>
        <v>0</v>
      </c>
    </row>
    <row r="244" spans="2:36" ht="13.7" customHeight="1">
      <c r="B244" s="957">
        <v>128</v>
      </c>
      <c r="C244" s="1040">
        <v>44965</v>
      </c>
      <c r="D244" s="1041" t="s">
        <v>577</v>
      </c>
      <c r="E244" s="1042" t="s">
        <v>686</v>
      </c>
      <c r="F244" s="402">
        <v>737</v>
      </c>
      <c r="G244" s="956">
        <v>20.7</v>
      </c>
      <c r="H244" s="440"/>
      <c r="I244" s="403">
        <f t="shared" si="70"/>
        <v>0</v>
      </c>
      <c r="J244" s="403">
        <f t="shared" si="77"/>
        <v>0</v>
      </c>
      <c r="K244" s="403">
        <f t="shared" si="85"/>
        <v>0</v>
      </c>
      <c r="L244" s="403">
        <f t="shared" si="85"/>
        <v>0</v>
      </c>
      <c r="M244" s="403">
        <f t="shared" si="85"/>
        <v>0</v>
      </c>
      <c r="N244" s="403">
        <f t="shared" si="85"/>
        <v>0</v>
      </c>
      <c r="O244" s="403">
        <f t="shared" si="85"/>
        <v>0</v>
      </c>
      <c r="P244" s="403">
        <f t="shared" si="85"/>
        <v>0</v>
      </c>
      <c r="Q244" s="403">
        <f t="shared" si="85"/>
        <v>0</v>
      </c>
      <c r="R244" s="403">
        <f t="shared" si="85"/>
        <v>0</v>
      </c>
      <c r="S244" s="403">
        <f t="shared" si="85"/>
        <v>0</v>
      </c>
      <c r="T244" s="403">
        <f t="shared" si="85"/>
        <v>0</v>
      </c>
      <c r="U244" s="403">
        <f t="shared" si="85"/>
        <v>0</v>
      </c>
      <c r="V244" s="403">
        <f t="shared" si="85"/>
        <v>0</v>
      </c>
      <c r="W244" s="403">
        <f t="shared" si="85"/>
        <v>0</v>
      </c>
      <c r="X244" s="403">
        <f t="shared" si="85"/>
        <v>0</v>
      </c>
      <c r="Y244" s="403">
        <f t="shared" si="76"/>
        <v>0</v>
      </c>
      <c r="Z244" s="403">
        <f t="shared" si="76"/>
        <v>0</v>
      </c>
      <c r="AA244" s="403">
        <f t="shared" si="76"/>
        <v>0</v>
      </c>
      <c r="AB244" s="403">
        <f t="shared" si="76"/>
        <v>0</v>
      </c>
      <c r="AC244" s="403">
        <f t="shared" si="78"/>
        <v>0</v>
      </c>
      <c r="AD244" s="403">
        <f t="shared" si="81"/>
        <v>0</v>
      </c>
      <c r="AE244" s="403">
        <f t="shared" si="79"/>
        <v>0</v>
      </c>
      <c r="AF244" s="403">
        <f t="shared" si="84"/>
        <v>20.7</v>
      </c>
      <c r="AG244" s="404">
        <f t="shared" si="84"/>
        <v>0</v>
      </c>
      <c r="AH244" s="404">
        <f t="shared" si="86"/>
        <v>0</v>
      </c>
      <c r="AI244" s="404">
        <f t="shared" si="83"/>
        <v>0</v>
      </c>
      <c r="AJ244" s="145">
        <f t="shared" si="71"/>
        <v>0</v>
      </c>
    </row>
    <row r="245" spans="2:36" ht="13.7" customHeight="1">
      <c r="B245" s="957">
        <v>129</v>
      </c>
      <c r="C245" s="1040">
        <v>44965</v>
      </c>
      <c r="D245" s="1041" t="s">
        <v>577</v>
      </c>
      <c r="E245" s="1042" t="s">
        <v>686</v>
      </c>
      <c r="F245" s="402">
        <v>737</v>
      </c>
      <c r="G245" s="956">
        <v>34.200000000000003</v>
      </c>
      <c r="H245" s="440"/>
      <c r="I245" s="403">
        <f t="shared" si="70"/>
        <v>0</v>
      </c>
      <c r="J245" s="403">
        <f t="shared" si="77"/>
        <v>0</v>
      </c>
      <c r="K245" s="403">
        <f t="shared" si="85"/>
        <v>0</v>
      </c>
      <c r="L245" s="403">
        <f t="shared" si="85"/>
        <v>0</v>
      </c>
      <c r="M245" s="403">
        <f t="shared" si="85"/>
        <v>0</v>
      </c>
      <c r="N245" s="403">
        <f t="shared" si="85"/>
        <v>0</v>
      </c>
      <c r="O245" s="403">
        <f t="shared" si="85"/>
        <v>0</v>
      </c>
      <c r="P245" s="403">
        <f t="shared" si="85"/>
        <v>0</v>
      </c>
      <c r="Q245" s="403">
        <f t="shared" si="85"/>
        <v>0</v>
      </c>
      <c r="R245" s="403">
        <f t="shared" si="85"/>
        <v>0</v>
      </c>
      <c r="S245" s="403">
        <f t="shared" si="85"/>
        <v>0</v>
      </c>
      <c r="T245" s="403">
        <f t="shared" si="85"/>
        <v>0</v>
      </c>
      <c r="U245" s="403">
        <f t="shared" si="85"/>
        <v>0</v>
      </c>
      <c r="V245" s="403">
        <f t="shared" si="85"/>
        <v>0</v>
      </c>
      <c r="W245" s="403">
        <f t="shared" si="85"/>
        <v>0</v>
      </c>
      <c r="X245" s="403">
        <f t="shared" si="85"/>
        <v>0</v>
      </c>
      <c r="Y245" s="403">
        <f t="shared" si="76"/>
        <v>0</v>
      </c>
      <c r="Z245" s="403">
        <f t="shared" si="76"/>
        <v>0</v>
      </c>
      <c r="AA245" s="403">
        <f t="shared" si="76"/>
        <v>0</v>
      </c>
      <c r="AB245" s="403">
        <f t="shared" si="76"/>
        <v>0</v>
      </c>
      <c r="AC245" s="403">
        <f t="shared" si="78"/>
        <v>0</v>
      </c>
      <c r="AD245" s="403">
        <f t="shared" si="81"/>
        <v>0</v>
      </c>
      <c r="AE245" s="403">
        <f t="shared" si="79"/>
        <v>0</v>
      </c>
      <c r="AF245" s="403">
        <f t="shared" si="84"/>
        <v>34.200000000000003</v>
      </c>
      <c r="AG245" s="404">
        <f t="shared" si="84"/>
        <v>0</v>
      </c>
      <c r="AH245" s="404">
        <f t="shared" si="86"/>
        <v>0</v>
      </c>
      <c r="AI245" s="404">
        <f t="shared" si="83"/>
        <v>0</v>
      </c>
      <c r="AJ245" s="145">
        <f t="shared" si="71"/>
        <v>0</v>
      </c>
    </row>
    <row r="246" spans="2:36" ht="13.7" customHeight="1">
      <c r="B246" s="957">
        <v>634</v>
      </c>
      <c r="C246" s="1040">
        <v>45117</v>
      </c>
      <c r="D246" s="1041" t="s">
        <v>577</v>
      </c>
      <c r="E246" s="1042" t="s">
        <v>1115</v>
      </c>
      <c r="F246" s="402">
        <v>737</v>
      </c>
      <c r="G246" s="956">
        <v>20.7</v>
      </c>
      <c r="H246" s="440"/>
      <c r="I246" s="403">
        <f t="shared" si="70"/>
        <v>0</v>
      </c>
      <c r="J246" s="403">
        <f t="shared" si="77"/>
        <v>0</v>
      </c>
      <c r="K246" s="403">
        <f t="shared" ref="K246:X255" si="87">IF(K$7-$F246=0,$G246,0)</f>
        <v>0</v>
      </c>
      <c r="L246" s="403">
        <f t="shared" si="87"/>
        <v>0</v>
      </c>
      <c r="M246" s="403">
        <f t="shared" si="87"/>
        <v>0</v>
      </c>
      <c r="N246" s="403">
        <f t="shared" si="87"/>
        <v>0</v>
      </c>
      <c r="O246" s="403">
        <f t="shared" si="87"/>
        <v>0</v>
      </c>
      <c r="P246" s="403">
        <f t="shared" si="87"/>
        <v>0</v>
      </c>
      <c r="Q246" s="403">
        <f t="shared" si="87"/>
        <v>0</v>
      </c>
      <c r="R246" s="403">
        <f t="shared" si="87"/>
        <v>0</v>
      </c>
      <c r="S246" s="403">
        <f t="shared" si="87"/>
        <v>0</v>
      </c>
      <c r="T246" s="403">
        <f t="shared" si="87"/>
        <v>0</v>
      </c>
      <c r="U246" s="403">
        <f t="shared" si="87"/>
        <v>0</v>
      </c>
      <c r="V246" s="403">
        <f t="shared" si="87"/>
        <v>0</v>
      </c>
      <c r="W246" s="403">
        <f t="shared" si="87"/>
        <v>0</v>
      </c>
      <c r="X246" s="403">
        <f t="shared" si="87"/>
        <v>0</v>
      </c>
      <c r="Y246" s="403">
        <f t="shared" si="76"/>
        <v>0</v>
      </c>
      <c r="Z246" s="403">
        <f t="shared" si="76"/>
        <v>0</v>
      </c>
      <c r="AA246" s="403">
        <f t="shared" si="76"/>
        <v>0</v>
      </c>
      <c r="AB246" s="403">
        <f t="shared" si="76"/>
        <v>0</v>
      </c>
      <c r="AC246" s="403">
        <f t="shared" si="78"/>
        <v>0</v>
      </c>
      <c r="AD246" s="403">
        <f t="shared" si="81"/>
        <v>0</v>
      </c>
      <c r="AE246" s="403">
        <f t="shared" si="79"/>
        <v>0</v>
      </c>
      <c r="AF246" s="403">
        <f t="shared" si="84"/>
        <v>20.7</v>
      </c>
      <c r="AG246" s="404">
        <f t="shared" si="84"/>
        <v>0</v>
      </c>
      <c r="AH246" s="404">
        <f t="shared" si="86"/>
        <v>0</v>
      </c>
      <c r="AI246" s="404">
        <f t="shared" si="86"/>
        <v>0</v>
      </c>
      <c r="AJ246" s="145">
        <f t="shared" si="71"/>
        <v>0</v>
      </c>
    </row>
    <row r="247" spans="2:36" ht="13.7" customHeight="1">
      <c r="B247" s="957">
        <v>635</v>
      </c>
      <c r="C247" s="1040">
        <v>45117</v>
      </c>
      <c r="D247" s="1041" t="s">
        <v>577</v>
      </c>
      <c r="E247" s="1042" t="s">
        <v>1115</v>
      </c>
      <c r="F247" s="402">
        <v>737</v>
      </c>
      <c r="G247" s="956">
        <v>20.7</v>
      </c>
      <c r="H247" s="440"/>
      <c r="I247" s="403">
        <f t="shared" si="70"/>
        <v>0</v>
      </c>
      <c r="J247" s="403">
        <f t="shared" si="77"/>
        <v>0</v>
      </c>
      <c r="K247" s="403">
        <f t="shared" si="87"/>
        <v>0</v>
      </c>
      <c r="L247" s="403">
        <f t="shared" si="87"/>
        <v>0</v>
      </c>
      <c r="M247" s="403">
        <f t="shared" si="87"/>
        <v>0</v>
      </c>
      <c r="N247" s="403">
        <f t="shared" si="87"/>
        <v>0</v>
      </c>
      <c r="O247" s="403">
        <f t="shared" si="87"/>
        <v>0</v>
      </c>
      <c r="P247" s="403">
        <f t="shared" si="87"/>
        <v>0</v>
      </c>
      <c r="Q247" s="403">
        <f t="shared" si="87"/>
        <v>0</v>
      </c>
      <c r="R247" s="403">
        <f t="shared" si="87"/>
        <v>0</v>
      </c>
      <c r="S247" s="403">
        <f t="shared" si="87"/>
        <v>0</v>
      </c>
      <c r="T247" s="403">
        <f t="shared" si="87"/>
        <v>0</v>
      </c>
      <c r="U247" s="403">
        <f t="shared" si="87"/>
        <v>0</v>
      </c>
      <c r="V247" s="403">
        <f t="shared" si="87"/>
        <v>0</v>
      </c>
      <c r="W247" s="403">
        <f t="shared" si="87"/>
        <v>0</v>
      </c>
      <c r="X247" s="403">
        <f t="shared" si="87"/>
        <v>0</v>
      </c>
      <c r="Y247" s="403">
        <f t="shared" si="76"/>
        <v>0</v>
      </c>
      <c r="Z247" s="403">
        <f t="shared" si="76"/>
        <v>0</v>
      </c>
      <c r="AA247" s="403">
        <f t="shared" si="76"/>
        <v>0</v>
      </c>
      <c r="AB247" s="403">
        <f t="shared" si="76"/>
        <v>0</v>
      </c>
      <c r="AC247" s="403">
        <f t="shared" si="78"/>
        <v>0</v>
      </c>
      <c r="AD247" s="403">
        <f t="shared" si="81"/>
        <v>0</v>
      </c>
      <c r="AE247" s="403">
        <f t="shared" si="79"/>
        <v>0</v>
      </c>
      <c r="AF247" s="403">
        <f t="shared" si="84"/>
        <v>20.7</v>
      </c>
      <c r="AG247" s="404">
        <f t="shared" si="84"/>
        <v>0</v>
      </c>
      <c r="AH247" s="404">
        <f t="shared" si="86"/>
        <v>0</v>
      </c>
      <c r="AI247" s="404">
        <f t="shared" si="86"/>
        <v>0</v>
      </c>
      <c r="AJ247" s="145">
        <f t="shared" si="71"/>
        <v>0</v>
      </c>
    </row>
    <row r="248" spans="2:36" ht="13.7" customHeight="1">
      <c r="B248" s="957">
        <v>232</v>
      </c>
      <c r="C248" s="1040">
        <v>44993</v>
      </c>
      <c r="D248" s="1041" t="s">
        <v>577</v>
      </c>
      <c r="E248" s="1042" t="s">
        <v>776</v>
      </c>
      <c r="F248" s="402">
        <v>265</v>
      </c>
      <c r="G248" s="956">
        <v>27</v>
      </c>
      <c r="H248" s="440"/>
      <c r="I248" s="403">
        <f t="shared" si="70"/>
        <v>0</v>
      </c>
      <c r="J248" s="403">
        <f t="shared" si="77"/>
        <v>0</v>
      </c>
      <c r="K248" s="403">
        <f t="shared" si="87"/>
        <v>0</v>
      </c>
      <c r="L248" s="403">
        <f t="shared" si="87"/>
        <v>0</v>
      </c>
      <c r="M248" s="403">
        <f t="shared" si="87"/>
        <v>0</v>
      </c>
      <c r="N248" s="403">
        <f t="shared" si="87"/>
        <v>0</v>
      </c>
      <c r="O248" s="403">
        <f t="shared" si="87"/>
        <v>0</v>
      </c>
      <c r="P248" s="403">
        <f t="shared" si="87"/>
        <v>0</v>
      </c>
      <c r="Q248" s="403">
        <f t="shared" si="87"/>
        <v>27</v>
      </c>
      <c r="R248" s="403">
        <f t="shared" si="87"/>
        <v>0</v>
      </c>
      <c r="S248" s="403">
        <f t="shared" si="87"/>
        <v>0</v>
      </c>
      <c r="T248" s="403">
        <f t="shared" si="87"/>
        <v>0</v>
      </c>
      <c r="U248" s="403">
        <f t="shared" si="87"/>
        <v>0</v>
      </c>
      <c r="V248" s="403">
        <f t="shared" si="87"/>
        <v>0</v>
      </c>
      <c r="W248" s="403">
        <f t="shared" si="87"/>
        <v>0</v>
      </c>
      <c r="X248" s="403">
        <f t="shared" si="87"/>
        <v>0</v>
      </c>
      <c r="Y248" s="403">
        <f t="shared" si="76"/>
        <v>0</v>
      </c>
      <c r="Z248" s="403">
        <f t="shared" si="76"/>
        <v>0</v>
      </c>
      <c r="AA248" s="403">
        <f t="shared" si="76"/>
        <v>0</v>
      </c>
      <c r="AB248" s="403">
        <f t="shared" si="76"/>
        <v>0</v>
      </c>
      <c r="AC248" s="403">
        <f t="shared" si="78"/>
        <v>0</v>
      </c>
      <c r="AD248" s="403">
        <f t="shared" si="81"/>
        <v>0</v>
      </c>
      <c r="AE248" s="403">
        <f t="shared" si="79"/>
        <v>0</v>
      </c>
      <c r="AF248" s="403">
        <f t="shared" si="84"/>
        <v>0</v>
      </c>
      <c r="AG248" s="404">
        <f t="shared" si="84"/>
        <v>0</v>
      </c>
      <c r="AH248" s="404">
        <f t="shared" si="86"/>
        <v>0</v>
      </c>
      <c r="AI248" s="404">
        <f t="shared" si="86"/>
        <v>0</v>
      </c>
      <c r="AJ248" s="145">
        <f t="shared" si="71"/>
        <v>0</v>
      </c>
    </row>
    <row r="249" spans="2:36" ht="13.7" customHeight="1">
      <c r="B249" s="957">
        <v>233</v>
      </c>
      <c r="C249" s="1040">
        <v>44993</v>
      </c>
      <c r="D249" s="1041" t="s">
        <v>577</v>
      </c>
      <c r="E249" s="1042" t="s">
        <v>776</v>
      </c>
      <c r="F249" s="402">
        <v>265</v>
      </c>
      <c r="G249" s="956">
        <v>27</v>
      </c>
      <c r="H249" s="440"/>
      <c r="I249" s="403">
        <f t="shared" si="70"/>
        <v>0</v>
      </c>
      <c r="J249" s="403">
        <f t="shared" si="77"/>
        <v>0</v>
      </c>
      <c r="K249" s="403">
        <f t="shared" si="87"/>
        <v>0</v>
      </c>
      <c r="L249" s="403">
        <f t="shared" si="87"/>
        <v>0</v>
      </c>
      <c r="M249" s="403">
        <f t="shared" si="87"/>
        <v>0</v>
      </c>
      <c r="N249" s="403">
        <f t="shared" si="87"/>
        <v>0</v>
      </c>
      <c r="O249" s="403">
        <f t="shared" si="87"/>
        <v>0</v>
      </c>
      <c r="P249" s="403">
        <f t="shared" si="87"/>
        <v>0</v>
      </c>
      <c r="Q249" s="403">
        <f t="shared" si="87"/>
        <v>27</v>
      </c>
      <c r="R249" s="403">
        <f t="shared" si="87"/>
        <v>0</v>
      </c>
      <c r="S249" s="403">
        <f t="shared" si="87"/>
        <v>0</v>
      </c>
      <c r="T249" s="403">
        <f t="shared" si="87"/>
        <v>0</v>
      </c>
      <c r="U249" s="403">
        <f t="shared" si="87"/>
        <v>0</v>
      </c>
      <c r="V249" s="403">
        <f t="shared" si="87"/>
        <v>0</v>
      </c>
      <c r="W249" s="403">
        <f t="shared" si="87"/>
        <v>0</v>
      </c>
      <c r="X249" s="403">
        <f t="shared" si="87"/>
        <v>0</v>
      </c>
      <c r="Y249" s="403">
        <f t="shared" si="76"/>
        <v>0</v>
      </c>
      <c r="Z249" s="403">
        <f t="shared" si="76"/>
        <v>0</v>
      </c>
      <c r="AA249" s="403">
        <f t="shared" si="76"/>
        <v>0</v>
      </c>
      <c r="AB249" s="403">
        <f t="shared" si="76"/>
        <v>0</v>
      </c>
      <c r="AC249" s="403">
        <f t="shared" si="78"/>
        <v>0</v>
      </c>
      <c r="AD249" s="403">
        <f t="shared" si="81"/>
        <v>0</v>
      </c>
      <c r="AE249" s="403">
        <f t="shared" si="79"/>
        <v>0</v>
      </c>
      <c r="AF249" s="403">
        <f t="shared" si="84"/>
        <v>0</v>
      </c>
      <c r="AG249" s="404">
        <f t="shared" si="84"/>
        <v>0</v>
      </c>
      <c r="AH249" s="404">
        <f t="shared" si="86"/>
        <v>0</v>
      </c>
      <c r="AI249" s="404">
        <f t="shared" si="86"/>
        <v>0</v>
      </c>
      <c r="AJ249" s="145">
        <f t="shared" si="71"/>
        <v>0</v>
      </c>
    </row>
    <row r="250" spans="2:36" ht="13.7" customHeight="1">
      <c r="B250" s="957">
        <v>234</v>
      </c>
      <c r="C250" s="1040">
        <v>44993</v>
      </c>
      <c r="D250" s="1041" t="s">
        <v>577</v>
      </c>
      <c r="E250" s="1042" t="s">
        <v>776</v>
      </c>
      <c r="F250" s="402">
        <v>265</v>
      </c>
      <c r="G250" s="956">
        <v>27</v>
      </c>
      <c r="H250" s="440"/>
      <c r="I250" s="403">
        <f t="shared" si="70"/>
        <v>0</v>
      </c>
      <c r="J250" s="403">
        <f t="shared" si="77"/>
        <v>0</v>
      </c>
      <c r="K250" s="403">
        <f t="shared" si="87"/>
        <v>0</v>
      </c>
      <c r="L250" s="403">
        <f t="shared" si="87"/>
        <v>0</v>
      </c>
      <c r="M250" s="403">
        <f t="shared" si="87"/>
        <v>0</v>
      </c>
      <c r="N250" s="403">
        <f t="shared" si="87"/>
        <v>0</v>
      </c>
      <c r="O250" s="403">
        <f t="shared" si="87"/>
        <v>0</v>
      </c>
      <c r="P250" s="403">
        <f t="shared" si="87"/>
        <v>0</v>
      </c>
      <c r="Q250" s="403">
        <f t="shared" si="87"/>
        <v>27</v>
      </c>
      <c r="R250" s="403">
        <f t="shared" si="87"/>
        <v>0</v>
      </c>
      <c r="S250" s="403">
        <f t="shared" si="87"/>
        <v>0</v>
      </c>
      <c r="T250" s="403">
        <f t="shared" si="87"/>
        <v>0</v>
      </c>
      <c r="U250" s="403">
        <f t="shared" si="87"/>
        <v>0</v>
      </c>
      <c r="V250" s="403">
        <f t="shared" si="87"/>
        <v>0</v>
      </c>
      <c r="W250" s="403">
        <f t="shared" si="87"/>
        <v>0</v>
      </c>
      <c r="X250" s="403">
        <f t="shared" si="87"/>
        <v>0</v>
      </c>
      <c r="Y250" s="403">
        <f t="shared" si="76"/>
        <v>0</v>
      </c>
      <c r="Z250" s="403">
        <f t="shared" si="76"/>
        <v>0</v>
      </c>
      <c r="AA250" s="403">
        <f t="shared" si="76"/>
        <v>0</v>
      </c>
      <c r="AB250" s="403">
        <f t="shared" si="76"/>
        <v>0</v>
      </c>
      <c r="AC250" s="403">
        <f t="shared" si="78"/>
        <v>0</v>
      </c>
      <c r="AD250" s="403">
        <f t="shared" si="81"/>
        <v>0</v>
      </c>
      <c r="AE250" s="403">
        <f t="shared" si="79"/>
        <v>0</v>
      </c>
      <c r="AF250" s="403">
        <f t="shared" si="84"/>
        <v>0</v>
      </c>
      <c r="AG250" s="404">
        <f t="shared" si="84"/>
        <v>0</v>
      </c>
      <c r="AH250" s="404">
        <f t="shared" ref="AH250:AI265" si="88">IF(AH$7-$F250=0,$G250,0)</f>
        <v>0</v>
      </c>
      <c r="AI250" s="404">
        <f t="shared" si="86"/>
        <v>0</v>
      </c>
      <c r="AJ250" s="145">
        <f t="shared" si="71"/>
        <v>0</v>
      </c>
    </row>
    <row r="251" spans="2:36" ht="13.7" customHeight="1">
      <c r="B251" s="957">
        <v>1216</v>
      </c>
      <c r="C251" s="1040">
        <v>45238</v>
      </c>
      <c r="D251" s="1041" t="s">
        <v>577</v>
      </c>
      <c r="E251" s="1042" t="s">
        <v>1608</v>
      </c>
      <c r="F251" s="402">
        <v>737</v>
      </c>
      <c r="G251" s="956">
        <v>34.200000000000003</v>
      </c>
      <c r="H251" s="440"/>
      <c r="I251" s="403">
        <f t="shared" si="70"/>
        <v>0</v>
      </c>
      <c r="J251" s="403">
        <f t="shared" si="77"/>
        <v>0</v>
      </c>
      <c r="K251" s="403">
        <f t="shared" si="87"/>
        <v>0</v>
      </c>
      <c r="L251" s="403">
        <f t="shared" si="87"/>
        <v>0</v>
      </c>
      <c r="M251" s="403">
        <f t="shared" si="87"/>
        <v>0</v>
      </c>
      <c r="N251" s="403">
        <f t="shared" si="87"/>
        <v>0</v>
      </c>
      <c r="O251" s="403">
        <f t="shared" si="87"/>
        <v>0</v>
      </c>
      <c r="P251" s="403">
        <f t="shared" si="87"/>
        <v>0</v>
      </c>
      <c r="Q251" s="403">
        <f t="shared" si="87"/>
        <v>0</v>
      </c>
      <c r="R251" s="403">
        <f t="shared" si="87"/>
        <v>0</v>
      </c>
      <c r="S251" s="403">
        <f t="shared" si="87"/>
        <v>0</v>
      </c>
      <c r="T251" s="403">
        <f t="shared" si="87"/>
        <v>0</v>
      </c>
      <c r="U251" s="403">
        <f t="shared" si="87"/>
        <v>0</v>
      </c>
      <c r="V251" s="403">
        <f t="shared" si="87"/>
        <v>0</v>
      </c>
      <c r="W251" s="403">
        <f t="shared" si="87"/>
        <v>0</v>
      </c>
      <c r="X251" s="403">
        <f t="shared" si="87"/>
        <v>0</v>
      </c>
      <c r="Y251" s="403">
        <f t="shared" si="76"/>
        <v>0</v>
      </c>
      <c r="Z251" s="403">
        <f t="shared" si="76"/>
        <v>0</v>
      </c>
      <c r="AA251" s="403">
        <f t="shared" si="76"/>
        <v>0</v>
      </c>
      <c r="AB251" s="403">
        <f t="shared" si="76"/>
        <v>0</v>
      </c>
      <c r="AC251" s="403">
        <f t="shared" si="78"/>
        <v>0</v>
      </c>
      <c r="AD251" s="403">
        <f t="shared" si="81"/>
        <v>0</v>
      </c>
      <c r="AE251" s="403">
        <f t="shared" si="79"/>
        <v>0</v>
      </c>
      <c r="AF251" s="403">
        <f t="shared" ref="AF251:AG270" si="89">IF(AF$7-$F251=0,$G251,0)</f>
        <v>34.200000000000003</v>
      </c>
      <c r="AG251" s="404">
        <f t="shared" si="89"/>
        <v>0</v>
      </c>
      <c r="AH251" s="404">
        <f t="shared" si="88"/>
        <v>0</v>
      </c>
      <c r="AI251" s="404">
        <f t="shared" si="86"/>
        <v>0</v>
      </c>
      <c r="AJ251" s="145">
        <f t="shared" si="71"/>
        <v>0</v>
      </c>
    </row>
    <row r="252" spans="2:36" ht="13.7" customHeight="1">
      <c r="B252" s="957">
        <v>1217</v>
      </c>
      <c r="C252" s="1040">
        <v>45238</v>
      </c>
      <c r="D252" s="1041" t="s">
        <v>577</v>
      </c>
      <c r="E252" s="1042" t="s">
        <v>1608</v>
      </c>
      <c r="F252" s="402">
        <v>737</v>
      </c>
      <c r="G252" s="956">
        <v>34.200000000000003</v>
      </c>
      <c r="H252" s="440"/>
      <c r="I252" s="403">
        <f t="shared" si="70"/>
        <v>0</v>
      </c>
      <c r="J252" s="403">
        <f t="shared" si="77"/>
        <v>0</v>
      </c>
      <c r="K252" s="403">
        <f t="shared" si="87"/>
        <v>0</v>
      </c>
      <c r="L252" s="403">
        <f t="shared" si="87"/>
        <v>0</v>
      </c>
      <c r="M252" s="403">
        <f t="shared" si="87"/>
        <v>0</v>
      </c>
      <c r="N252" s="403">
        <f t="shared" si="87"/>
        <v>0</v>
      </c>
      <c r="O252" s="403">
        <f t="shared" si="87"/>
        <v>0</v>
      </c>
      <c r="P252" s="403">
        <f t="shared" si="87"/>
        <v>0</v>
      </c>
      <c r="Q252" s="403">
        <f t="shared" si="87"/>
        <v>0</v>
      </c>
      <c r="R252" s="403">
        <f t="shared" si="87"/>
        <v>0</v>
      </c>
      <c r="S252" s="403">
        <f t="shared" si="87"/>
        <v>0</v>
      </c>
      <c r="T252" s="403">
        <f t="shared" si="87"/>
        <v>0</v>
      </c>
      <c r="U252" s="403">
        <f t="shared" si="87"/>
        <v>0</v>
      </c>
      <c r="V252" s="403">
        <f t="shared" si="87"/>
        <v>0</v>
      </c>
      <c r="W252" s="403">
        <f t="shared" si="87"/>
        <v>0</v>
      </c>
      <c r="X252" s="403">
        <f t="shared" si="87"/>
        <v>0</v>
      </c>
      <c r="Y252" s="403">
        <f t="shared" si="76"/>
        <v>0</v>
      </c>
      <c r="Z252" s="403">
        <f t="shared" si="76"/>
        <v>0</v>
      </c>
      <c r="AA252" s="403">
        <f t="shared" si="76"/>
        <v>0</v>
      </c>
      <c r="AB252" s="403">
        <f t="shared" si="76"/>
        <v>0</v>
      </c>
      <c r="AC252" s="403">
        <f t="shared" si="78"/>
        <v>0</v>
      </c>
      <c r="AD252" s="403">
        <f t="shared" si="81"/>
        <v>0</v>
      </c>
      <c r="AE252" s="403">
        <f t="shared" si="79"/>
        <v>0</v>
      </c>
      <c r="AF252" s="403">
        <f t="shared" si="89"/>
        <v>34.200000000000003</v>
      </c>
      <c r="AG252" s="404">
        <f t="shared" si="89"/>
        <v>0</v>
      </c>
      <c r="AH252" s="404">
        <f t="shared" si="88"/>
        <v>0</v>
      </c>
      <c r="AI252" s="404">
        <f t="shared" si="86"/>
        <v>0</v>
      </c>
      <c r="AJ252" s="145">
        <f t="shared" si="71"/>
        <v>0</v>
      </c>
    </row>
    <row r="253" spans="2:36" ht="13.7" customHeight="1">
      <c r="B253" s="957">
        <v>1218</v>
      </c>
      <c r="C253" s="1040">
        <v>45238</v>
      </c>
      <c r="D253" s="1041" t="s">
        <v>577</v>
      </c>
      <c r="E253" s="1042" t="s">
        <v>1608</v>
      </c>
      <c r="F253" s="402">
        <v>737</v>
      </c>
      <c r="G253" s="956">
        <v>34.200000000000003</v>
      </c>
      <c r="H253" s="440"/>
      <c r="I253" s="403">
        <f t="shared" si="70"/>
        <v>0</v>
      </c>
      <c r="J253" s="403">
        <f t="shared" si="77"/>
        <v>0</v>
      </c>
      <c r="K253" s="403">
        <f t="shared" si="87"/>
        <v>0</v>
      </c>
      <c r="L253" s="403">
        <f t="shared" si="87"/>
        <v>0</v>
      </c>
      <c r="M253" s="403">
        <f t="shared" si="87"/>
        <v>0</v>
      </c>
      <c r="N253" s="403">
        <f t="shared" si="87"/>
        <v>0</v>
      </c>
      <c r="O253" s="403">
        <f t="shared" si="87"/>
        <v>0</v>
      </c>
      <c r="P253" s="403">
        <f t="shared" si="87"/>
        <v>0</v>
      </c>
      <c r="Q253" s="403">
        <f t="shared" si="87"/>
        <v>0</v>
      </c>
      <c r="R253" s="403">
        <f t="shared" si="87"/>
        <v>0</v>
      </c>
      <c r="S253" s="403">
        <f t="shared" si="87"/>
        <v>0</v>
      </c>
      <c r="T253" s="403">
        <f t="shared" si="87"/>
        <v>0</v>
      </c>
      <c r="U253" s="403">
        <f t="shared" si="87"/>
        <v>0</v>
      </c>
      <c r="V253" s="403">
        <f t="shared" si="87"/>
        <v>0</v>
      </c>
      <c r="W253" s="403">
        <f t="shared" si="87"/>
        <v>0</v>
      </c>
      <c r="X253" s="403">
        <f t="shared" si="87"/>
        <v>0</v>
      </c>
      <c r="Y253" s="403">
        <f t="shared" si="76"/>
        <v>0</v>
      </c>
      <c r="Z253" s="403">
        <f t="shared" si="76"/>
        <v>0</v>
      </c>
      <c r="AA253" s="403">
        <f t="shared" si="76"/>
        <v>0</v>
      </c>
      <c r="AB253" s="403">
        <f t="shared" si="76"/>
        <v>0</v>
      </c>
      <c r="AC253" s="403">
        <f t="shared" si="78"/>
        <v>0</v>
      </c>
      <c r="AD253" s="403">
        <f t="shared" si="81"/>
        <v>0</v>
      </c>
      <c r="AE253" s="403">
        <f t="shared" si="79"/>
        <v>0</v>
      </c>
      <c r="AF253" s="403">
        <f t="shared" si="89"/>
        <v>34.200000000000003</v>
      </c>
      <c r="AG253" s="404">
        <f t="shared" si="89"/>
        <v>0</v>
      </c>
      <c r="AH253" s="404">
        <f t="shared" si="88"/>
        <v>0</v>
      </c>
      <c r="AI253" s="404">
        <f t="shared" si="86"/>
        <v>0</v>
      </c>
      <c r="AJ253" s="145">
        <f t="shared" si="71"/>
        <v>0</v>
      </c>
    </row>
    <row r="254" spans="2:36" ht="13.7" customHeight="1">
      <c r="B254" s="957">
        <v>524</v>
      </c>
      <c r="C254" s="1040">
        <v>45086</v>
      </c>
      <c r="D254" s="1041" t="s">
        <v>577</v>
      </c>
      <c r="E254" s="1042" t="s">
        <v>1034</v>
      </c>
      <c r="F254" s="402">
        <v>737</v>
      </c>
      <c r="G254" s="956">
        <v>27</v>
      </c>
      <c r="H254" s="440"/>
      <c r="I254" s="403">
        <f t="shared" si="70"/>
        <v>0</v>
      </c>
      <c r="J254" s="403">
        <f t="shared" si="77"/>
        <v>0</v>
      </c>
      <c r="K254" s="403">
        <f t="shared" si="87"/>
        <v>0</v>
      </c>
      <c r="L254" s="403">
        <f t="shared" si="87"/>
        <v>0</v>
      </c>
      <c r="M254" s="403">
        <f t="shared" si="87"/>
        <v>0</v>
      </c>
      <c r="N254" s="403">
        <f t="shared" si="87"/>
        <v>0</v>
      </c>
      <c r="O254" s="403">
        <f t="shared" si="87"/>
        <v>0</v>
      </c>
      <c r="P254" s="403">
        <f t="shared" si="87"/>
        <v>0</v>
      </c>
      <c r="Q254" s="403">
        <f t="shared" si="87"/>
        <v>0</v>
      </c>
      <c r="R254" s="403">
        <f t="shared" si="87"/>
        <v>0</v>
      </c>
      <c r="S254" s="403">
        <f t="shared" si="87"/>
        <v>0</v>
      </c>
      <c r="T254" s="403">
        <f t="shared" si="87"/>
        <v>0</v>
      </c>
      <c r="U254" s="403">
        <f t="shared" si="87"/>
        <v>0</v>
      </c>
      <c r="V254" s="403">
        <f t="shared" si="87"/>
        <v>0</v>
      </c>
      <c r="W254" s="403">
        <f t="shared" si="87"/>
        <v>0</v>
      </c>
      <c r="X254" s="403">
        <f t="shared" si="87"/>
        <v>0</v>
      </c>
      <c r="Y254" s="403">
        <f t="shared" si="76"/>
        <v>0</v>
      </c>
      <c r="Z254" s="403">
        <f t="shared" si="76"/>
        <v>0</v>
      </c>
      <c r="AA254" s="403">
        <f t="shared" si="76"/>
        <v>0</v>
      </c>
      <c r="AB254" s="403">
        <f t="shared" si="76"/>
        <v>0</v>
      </c>
      <c r="AC254" s="403">
        <f t="shared" si="78"/>
        <v>0</v>
      </c>
      <c r="AD254" s="403">
        <f t="shared" si="81"/>
        <v>0</v>
      </c>
      <c r="AE254" s="403">
        <f t="shared" si="79"/>
        <v>0</v>
      </c>
      <c r="AF254" s="403">
        <f t="shared" si="89"/>
        <v>27</v>
      </c>
      <c r="AG254" s="404">
        <f t="shared" si="89"/>
        <v>0</v>
      </c>
      <c r="AH254" s="404">
        <f t="shared" si="88"/>
        <v>0</v>
      </c>
      <c r="AI254" s="404">
        <f t="shared" si="86"/>
        <v>0</v>
      </c>
      <c r="AJ254" s="145">
        <f t="shared" si="71"/>
        <v>0</v>
      </c>
    </row>
    <row r="255" spans="2:36" ht="13.7" customHeight="1">
      <c r="B255" s="957">
        <v>901</v>
      </c>
      <c r="C255" s="1040">
        <v>45180</v>
      </c>
      <c r="D255" s="1041" t="s">
        <v>577</v>
      </c>
      <c r="E255" s="1042" t="s">
        <v>1336</v>
      </c>
      <c r="F255" s="402">
        <v>737</v>
      </c>
      <c r="G255" s="956">
        <v>103.8</v>
      </c>
      <c r="H255" s="988"/>
      <c r="I255" s="175">
        <f t="shared" si="70"/>
        <v>0</v>
      </c>
      <c r="J255" s="175">
        <f t="shared" si="77"/>
        <v>0</v>
      </c>
      <c r="K255" s="175">
        <f t="shared" si="87"/>
        <v>0</v>
      </c>
      <c r="L255" s="175">
        <f t="shared" si="87"/>
        <v>0</v>
      </c>
      <c r="M255" s="175">
        <f t="shared" si="87"/>
        <v>0</v>
      </c>
      <c r="N255" s="175">
        <f t="shared" si="87"/>
        <v>0</v>
      </c>
      <c r="O255" s="175">
        <f t="shared" si="87"/>
        <v>0</v>
      </c>
      <c r="P255" s="175">
        <f t="shared" si="87"/>
        <v>0</v>
      </c>
      <c r="Q255" s="175">
        <f t="shared" si="87"/>
        <v>0</v>
      </c>
      <c r="R255" s="175">
        <f t="shared" si="87"/>
        <v>0</v>
      </c>
      <c r="S255" s="175">
        <f t="shared" si="87"/>
        <v>0</v>
      </c>
      <c r="T255" s="175">
        <f t="shared" si="87"/>
        <v>0</v>
      </c>
      <c r="U255" s="175">
        <f t="shared" si="87"/>
        <v>0</v>
      </c>
      <c r="V255" s="175">
        <f t="shared" si="87"/>
        <v>0</v>
      </c>
      <c r="W255" s="175">
        <f t="shared" si="87"/>
        <v>0</v>
      </c>
      <c r="X255" s="175">
        <f t="shared" si="87"/>
        <v>0</v>
      </c>
      <c r="Y255" s="175">
        <f t="shared" si="76"/>
        <v>0</v>
      </c>
      <c r="Z255" s="175">
        <f t="shared" si="76"/>
        <v>0</v>
      </c>
      <c r="AA255" s="175">
        <f t="shared" si="76"/>
        <v>0</v>
      </c>
      <c r="AB255" s="175">
        <f t="shared" si="76"/>
        <v>0</v>
      </c>
      <c r="AC255" s="175">
        <f t="shared" si="78"/>
        <v>0</v>
      </c>
      <c r="AD255" s="175">
        <f t="shared" si="81"/>
        <v>0</v>
      </c>
      <c r="AE255" s="175">
        <f t="shared" si="79"/>
        <v>0</v>
      </c>
      <c r="AF255" s="175">
        <f t="shared" si="89"/>
        <v>103.8</v>
      </c>
      <c r="AG255" s="989">
        <f t="shared" si="89"/>
        <v>0</v>
      </c>
      <c r="AH255" s="404">
        <f t="shared" si="88"/>
        <v>0</v>
      </c>
      <c r="AI255" s="404">
        <f t="shared" si="86"/>
        <v>0</v>
      </c>
      <c r="AJ255" s="145">
        <f t="shared" si="71"/>
        <v>0</v>
      </c>
    </row>
    <row r="256" spans="2:36" ht="13.7" customHeight="1">
      <c r="B256" s="957">
        <v>902</v>
      </c>
      <c r="C256" s="1040">
        <v>45180</v>
      </c>
      <c r="D256" s="1041" t="s">
        <v>577</v>
      </c>
      <c r="E256" s="1042" t="s">
        <v>1336</v>
      </c>
      <c r="F256" s="402">
        <v>737</v>
      </c>
      <c r="G256" s="956">
        <v>34.200000000000003</v>
      </c>
      <c r="H256" s="988"/>
      <c r="I256" s="175">
        <f t="shared" si="70"/>
        <v>0</v>
      </c>
      <c r="J256" s="175">
        <f t="shared" si="77"/>
        <v>0</v>
      </c>
      <c r="K256" s="175">
        <f t="shared" ref="K256:X265" si="90">IF(K$7-$F256=0,$G256,0)</f>
        <v>0</v>
      </c>
      <c r="L256" s="175">
        <f t="shared" si="90"/>
        <v>0</v>
      </c>
      <c r="M256" s="175">
        <f t="shared" si="90"/>
        <v>0</v>
      </c>
      <c r="N256" s="175">
        <f t="shared" si="90"/>
        <v>0</v>
      </c>
      <c r="O256" s="175">
        <f t="shared" si="90"/>
        <v>0</v>
      </c>
      <c r="P256" s="175">
        <f t="shared" si="90"/>
        <v>0</v>
      </c>
      <c r="Q256" s="175">
        <f t="shared" si="90"/>
        <v>0</v>
      </c>
      <c r="R256" s="175">
        <f t="shared" si="90"/>
        <v>0</v>
      </c>
      <c r="S256" s="175">
        <f t="shared" si="90"/>
        <v>0</v>
      </c>
      <c r="T256" s="175">
        <f t="shared" si="90"/>
        <v>0</v>
      </c>
      <c r="U256" s="175">
        <f t="shared" si="90"/>
        <v>0</v>
      </c>
      <c r="V256" s="175">
        <f t="shared" si="90"/>
        <v>0</v>
      </c>
      <c r="W256" s="175">
        <f t="shared" si="90"/>
        <v>0</v>
      </c>
      <c r="X256" s="175">
        <f t="shared" si="90"/>
        <v>0</v>
      </c>
      <c r="Y256" s="175">
        <f t="shared" si="76"/>
        <v>0</v>
      </c>
      <c r="Z256" s="175">
        <f t="shared" si="76"/>
        <v>0</v>
      </c>
      <c r="AA256" s="175">
        <f t="shared" si="76"/>
        <v>0</v>
      </c>
      <c r="AB256" s="175">
        <f t="shared" si="76"/>
        <v>0</v>
      </c>
      <c r="AC256" s="175">
        <f t="shared" si="78"/>
        <v>0</v>
      </c>
      <c r="AD256" s="175">
        <f t="shared" si="81"/>
        <v>0</v>
      </c>
      <c r="AE256" s="175">
        <f t="shared" si="79"/>
        <v>0</v>
      </c>
      <c r="AF256" s="175">
        <f t="shared" si="89"/>
        <v>34.200000000000003</v>
      </c>
      <c r="AG256" s="989">
        <f t="shared" si="89"/>
        <v>0</v>
      </c>
      <c r="AH256" s="404">
        <f t="shared" si="88"/>
        <v>0</v>
      </c>
      <c r="AI256" s="404">
        <f t="shared" si="88"/>
        <v>0</v>
      </c>
      <c r="AJ256" s="145">
        <f t="shared" si="71"/>
        <v>0</v>
      </c>
    </row>
    <row r="257" spans="2:36" ht="13.7" customHeight="1">
      <c r="B257" s="957">
        <v>903</v>
      </c>
      <c r="C257" s="1040">
        <v>45180</v>
      </c>
      <c r="D257" s="1041" t="s">
        <v>577</v>
      </c>
      <c r="E257" s="1042" t="s">
        <v>1336</v>
      </c>
      <c r="F257" s="402">
        <v>737</v>
      </c>
      <c r="G257" s="956">
        <v>34.200000000000003</v>
      </c>
      <c r="H257" s="988"/>
      <c r="I257" s="175">
        <f t="shared" si="70"/>
        <v>0</v>
      </c>
      <c r="J257" s="175">
        <f t="shared" si="77"/>
        <v>0</v>
      </c>
      <c r="K257" s="175">
        <f t="shared" si="90"/>
        <v>0</v>
      </c>
      <c r="L257" s="175">
        <f t="shared" si="90"/>
        <v>0</v>
      </c>
      <c r="M257" s="175">
        <f t="shared" si="90"/>
        <v>0</v>
      </c>
      <c r="N257" s="175">
        <f t="shared" si="90"/>
        <v>0</v>
      </c>
      <c r="O257" s="175">
        <f t="shared" si="90"/>
        <v>0</v>
      </c>
      <c r="P257" s="175">
        <f t="shared" si="90"/>
        <v>0</v>
      </c>
      <c r="Q257" s="175">
        <f t="shared" si="90"/>
        <v>0</v>
      </c>
      <c r="R257" s="175">
        <f t="shared" si="90"/>
        <v>0</v>
      </c>
      <c r="S257" s="175">
        <f t="shared" si="90"/>
        <v>0</v>
      </c>
      <c r="T257" s="175">
        <f t="shared" si="90"/>
        <v>0</v>
      </c>
      <c r="U257" s="175">
        <f t="shared" si="90"/>
        <v>0</v>
      </c>
      <c r="V257" s="175">
        <f t="shared" si="90"/>
        <v>0</v>
      </c>
      <c r="W257" s="175">
        <f t="shared" si="90"/>
        <v>0</v>
      </c>
      <c r="X257" s="175">
        <f t="shared" si="90"/>
        <v>0</v>
      </c>
      <c r="Y257" s="175">
        <f t="shared" si="76"/>
        <v>0</v>
      </c>
      <c r="Z257" s="175">
        <f t="shared" si="76"/>
        <v>0</v>
      </c>
      <c r="AA257" s="175">
        <f t="shared" si="76"/>
        <v>0</v>
      </c>
      <c r="AB257" s="175">
        <f t="shared" si="76"/>
        <v>0</v>
      </c>
      <c r="AC257" s="175">
        <f t="shared" si="78"/>
        <v>0</v>
      </c>
      <c r="AD257" s="175">
        <f t="shared" si="81"/>
        <v>0</v>
      </c>
      <c r="AE257" s="175">
        <f t="shared" si="79"/>
        <v>0</v>
      </c>
      <c r="AF257" s="175">
        <f t="shared" si="89"/>
        <v>34.200000000000003</v>
      </c>
      <c r="AG257" s="989">
        <f t="shared" si="89"/>
        <v>0</v>
      </c>
      <c r="AH257" s="404">
        <f t="shared" si="88"/>
        <v>0</v>
      </c>
      <c r="AI257" s="404">
        <f t="shared" si="88"/>
        <v>0</v>
      </c>
      <c r="AJ257" s="145">
        <f t="shared" si="71"/>
        <v>0</v>
      </c>
    </row>
    <row r="258" spans="2:36" ht="13.7" customHeight="1">
      <c r="B258" s="957">
        <v>904</v>
      </c>
      <c r="C258" s="1040">
        <v>45180</v>
      </c>
      <c r="D258" s="1041" t="s">
        <v>577</v>
      </c>
      <c r="E258" s="1042" t="s">
        <v>1336</v>
      </c>
      <c r="F258" s="402">
        <v>737</v>
      </c>
      <c r="G258" s="956">
        <v>27</v>
      </c>
      <c r="H258" s="988"/>
      <c r="I258" s="175">
        <f t="shared" si="70"/>
        <v>0</v>
      </c>
      <c r="J258" s="175">
        <f t="shared" si="77"/>
        <v>0</v>
      </c>
      <c r="K258" s="175">
        <f t="shared" si="90"/>
        <v>0</v>
      </c>
      <c r="L258" s="175">
        <f t="shared" si="90"/>
        <v>0</v>
      </c>
      <c r="M258" s="175">
        <f t="shared" si="90"/>
        <v>0</v>
      </c>
      <c r="N258" s="175">
        <f t="shared" si="90"/>
        <v>0</v>
      </c>
      <c r="O258" s="175">
        <f t="shared" si="90"/>
        <v>0</v>
      </c>
      <c r="P258" s="175">
        <f t="shared" si="90"/>
        <v>0</v>
      </c>
      <c r="Q258" s="175">
        <f t="shared" si="90"/>
        <v>0</v>
      </c>
      <c r="R258" s="175">
        <f t="shared" si="90"/>
        <v>0</v>
      </c>
      <c r="S258" s="175">
        <f t="shared" si="90"/>
        <v>0</v>
      </c>
      <c r="T258" s="175">
        <f t="shared" si="90"/>
        <v>0</v>
      </c>
      <c r="U258" s="175">
        <f t="shared" si="90"/>
        <v>0</v>
      </c>
      <c r="V258" s="175">
        <f t="shared" si="90"/>
        <v>0</v>
      </c>
      <c r="W258" s="175">
        <f t="shared" si="90"/>
        <v>0</v>
      </c>
      <c r="X258" s="175">
        <f t="shared" si="90"/>
        <v>0</v>
      </c>
      <c r="Y258" s="175">
        <f t="shared" si="76"/>
        <v>0</v>
      </c>
      <c r="Z258" s="175">
        <f t="shared" si="76"/>
        <v>0</v>
      </c>
      <c r="AA258" s="175">
        <f t="shared" si="76"/>
        <v>0</v>
      </c>
      <c r="AB258" s="175">
        <f t="shared" si="76"/>
        <v>0</v>
      </c>
      <c r="AC258" s="175">
        <f t="shared" si="78"/>
        <v>0</v>
      </c>
      <c r="AD258" s="175">
        <f t="shared" si="81"/>
        <v>0</v>
      </c>
      <c r="AE258" s="175">
        <f t="shared" si="79"/>
        <v>0</v>
      </c>
      <c r="AF258" s="175">
        <f t="shared" si="89"/>
        <v>27</v>
      </c>
      <c r="AG258" s="989">
        <f t="shared" si="89"/>
        <v>0</v>
      </c>
      <c r="AH258" s="404">
        <f t="shared" si="88"/>
        <v>0</v>
      </c>
      <c r="AI258" s="404">
        <f t="shared" si="88"/>
        <v>0</v>
      </c>
      <c r="AJ258" s="145">
        <f t="shared" si="71"/>
        <v>0</v>
      </c>
    </row>
    <row r="259" spans="2:36" ht="13.7" customHeight="1">
      <c r="B259" s="957">
        <v>905</v>
      </c>
      <c r="C259" s="1040">
        <v>45180</v>
      </c>
      <c r="D259" s="1041" t="s">
        <v>577</v>
      </c>
      <c r="E259" s="1042" t="s">
        <v>1336</v>
      </c>
      <c r="F259" s="402">
        <v>737</v>
      </c>
      <c r="G259" s="956">
        <v>27</v>
      </c>
      <c r="H259" s="988"/>
      <c r="I259" s="175">
        <f t="shared" si="70"/>
        <v>0</v>
      </c>
      <c r="J259" s="175">
        <f t="shared" si="77"/>
        <v>0</v>
      </c>
      <c r="K259" s="175">
        <f t="shared" si="90"/>
        <v>0</v>
      </c>
      <c r="L259" s="175">
        <f t="shared" si="90"/>
        <v>0</v>
      </c>
      <c r="M259" s="175">
        <f t="shared" si="90"/>
        <v>0</v>
      </c>
      <c r="N259" s="175">
        <f t="shared" si="90"/>
        <v>0</v>
      </c>
      <c r="O259" s="175">
        <f t="shared" si="90"/>
        <v>0</v>
      </c>
      <c r="P259" s="175">
        <f t="shared" si="90"/>
        <v>0</v>
      </c>
      <c r="Q259" s="175">
        <f t="shared" si="90"/>
        <v>0</v>
      </c>
      <c r="R259" s="175">
        <f t="shared" si="90"/>
        <v>0</v>
      </c>
      <c r="S259" s="175">
        <f t="shared" si="90"/>
        <v>0</v>
      </c>
      <c r="T259" s="175">
        <f t="shared" si="90"/>
        <v>0</v>
      </c>
      <c r="U259" s="175">
        <f t="shared" si="90"/>
        <v>0</v>
      </c>
      <c r="V259" s="175">
        <f t="shared" si="90"/>
        <v>0</v>
      </c>
      <c r="W259" s="175">
        <f t="shared" si="90"/>
        <v>0</v>
      </c>
      <c r="X259" s="175">
        <f t="shared" si="90"/>
        <v>0</v>
      </c>
      <c r="Y259" s="175">
        <f t="shared" si="76"/>
        <v>0</v>
      </c>
      <c r="Z259" s="175">
        <f t="shared" si="76"/>
        <v>0</v>
      </c>
      <c r="AA259" s="175">
        <f t="shared" si="76"/>
        <v>0</v>
      </c>
      <c r="AB259" s="175">
        <f t="shared" si="76"/>
        <v>0</v>
      </c>
      <c r="AC259" s="175">
        <f t="shared" si="78"/>
        <v>0</v>
      </c>
      <c r="AD259" s="175">
        <f t="shared" si="81"/>
        <v>0</v>
      </c>
      <c r="AE259" s="175">
        <f t="shared" si="79"/>
        <v>0</v>
      </c>
      <c r="AF259" s="175">
        <f t="shared" si="89"/>
        <v>27</v>
      </c>
      <c r="AG259" s="989">
        <f t="shared" si="89"/>
        <v>0</v>
      </c>
      <c r="AH259" s="404">
        <f t="shared" si="88"/>
        <v>0</v>
      </c>
      <c r="AI259" s="404">
        <f t="shared" si="88"/>
        <v>0</v>
      </c>
      <c r="AJ259" s="145">
        <f t="shared" si="71"/>
        <v>0</v>
      </c>
    </row>
    <row r="260" spans="2:36" ht="13.7" customHeight="1">
      <c r="B260" s="957">
        <v>746</v>
      </c>
      <c r="C260" s="1040">
        <v>45148</v>
      </c>
      <c r="D260" s="1041" t="s">
        <v>577</v>
      </c>
      <c r="E260" s="1042" t="s">
        <v>1205</v>
      </c>
      <c r="F260" s="402">
        <v>265</v>
      </c>
      <c r="G260" s="956">
        <v>34.200000000000003</v>
      </c>
      <c r="H260" s="440"/>
      <c r="I260" s="403">
        <f t="shared" si="70"/>
        <v>0</v>
      </c>
      <c r="J260" s="403">
        <f t="shared" si="77"/>
        <v>0</v>
      </c>
      <c r="K260" s="403">
        <f t="shared" si="90"/>
        <v>0</v>
      </c>
      <c r="L260" s="403">
        <f t="shared" si="90"/>
        <v>0</v>
      </c>
      <c r="M260" s="403">
        <f t="shared" si="90"/>
        <v>0</v>
      </c>
      <c r="N260" s="403">
        <f t="shared" si="90"/>
        <v>0</v>
      </c>
      <c r="O260" s="403">
        <f t="shared" si="90"/>
        <v>0</v>
      </c>
      <c r="P260" s="403">
        <f t="shared" si="90"/>
        <v>0</v>
      </c>
      <c r="Q260" s="403">
        <f t="shared" si="90"/>
        <v>34.200000000000003</v>
      </c>
      <c r="R260" s="403">
        <f t="shared" si="90"/>
        <v>0</v>
      </c>
      <c r="S260" s="403">
        <f t="shared" si="90"/>
        <v>0</v>
      </c>
      <c r="T260" s="403">
        <f t="shared" si="90"/>
        <v>0</v>
      </c>
      <c r="U260" s="403">
        <f t="shared" si="90"/>
        <v>0</v>
      </c>
      <c r="V260" s="403">
        <f t="shared" si="90"/>
        <v>0</v>
      </c>
      <c r="W260" s="403">
        <f t="shared" si="90"/>
        <v>0</v>
      </c>
      <c r="X260" s="403">
        <f t="shared" si="90"/>
        <v>0</v>
      </c>
      <c r="Y260" s="403">
        <f t="shared" si="76"/>
        <v>0</v>
      </c>
      <c r="Z260" s="403">
        <f t="shared" si="76"/>
        <v>0</v>
      </c>
      <c r="AA260" s="403">
        <f t="shared" si="76"/>
        <v>0</v>
      </c>
      <c r="AB260" s="403">
        <f t="shared" si="76"/>
        <v>0</v>
      </c>
      <c r="AC260" s="403">
        <f t="shared" si="78"/>
        <v>0</v>
      </c>
      <c r="AD260" s="403">
        <f t="shared" si="81"/>
        <v>0</v>
      </c>
      <c r="AE260" s="403">
        <f t="shared" si="79"/>
        <v>0</v>
      </c>
      <c r="AF260" s="403">
        <f t="shared" si="89"/>
        <v>0</v>
      </c>
      <c r="AG260" s="404">
        <f t="shared" si="89"/>
        <v>0</v>
      </c>
      <c r="AH260" s="404">
        <f t="shared" ref="AH260:AI275" si="91">IF(AH$7-$F260=0,$G260,0)</f>
        <v>0</v>
      </c>
      <c r="AI260" s="404">
        <f t="shared" si="88"/>
        <v>0</v>
      </c>
      <c r="AJ260" s="145">
        <f t="shared" si="71"/>
        <v>0</v>
      </c>
    </row>
    <row r="261" spans="2:36" ht="13.7" customHeight="1">
      <c r="B261" s="957">
        <v>134</v>
      </c>
      <c r="C261" s="1040">
        <v>44967</v>
      </c>
      <c r="D261" s="1041" t="s">
        <v>577</v>
      </c>
      <c r="E261" s="1042" t="s">
        <v>690</v>
      </c>
      <c r="F261" s="402">
        <v>737</v>
      </c>
      <c r="G261" s="956">
        <v>20.7</v>
      </c>
      <c r="H261" s="440"/>
      <c r="I261" s="403">
        <f t="shared" si="70"/>
        <v>0</v>
      </c>
      <c r="J261" s="403">
        <f t="shared" si="77"/>
        <v>0</v>
      </c>
      <c r="K261" s="403">
        <f t="shared" si="90"/>
        <v>0</v>
      </c>
      <c r="L261" s="403">
        <f t="shared" si="90"/>
        <v>0</v>
      </c>
      <c r="M261" s="403">
        <f t="shared" si="90"/>
        <v>0</v>
      </c>
      <c r="N261" s="403">
        <f t="shared" si="90"/>
        <v>0</v>
      </c>
      <c r="O261" s="403">
        <f t="shared" si="90"/>
        <v>0</v>
      </c>
      <c r="P261" s="403">
        <f t="shared" si="90"/>
        <v>0</v>
      </c>
      <c r="Q261" s="403">
        <f t="shared" si="90"/>
        <v>0</v>
      </c>
      <c r="R261" s="403">
        <f t="shared" si="90"/>
        <v>0</v>
      </c>
      <c r="S261" s="403">
        <f t="shared" si="90"/>
        <v>0</v>
      </c>
      <c r="T261" s="403">
        <f t="shared" si="90"/>
        <v>0</v>
      </c>
      <c r="U261" s="403">
        <f t="shared" si="90"/>
        <v>0</v>
      </c>
      <c r="V261" s="403">
        <f t="shared" si="90"/>
        <v>0</v>
      </c>
      <c r="W261" s="403">
        <f t="shared" si="90"/>
        <v>0</v>
      </c>
      <c r="X261" s="403">
        <f t="shared" si="90"/>
        <v>0</v>
      </c>
      <c r="Y261" s="403">
        <f t="shared" si="76"/>
        <v>0</v>
      </c>
      <c r="Z261" s="403">
        <f t="shared" si="76"/>
        <v>0</v>
      </c>
      <c r="AA261" s="403">
        <f t="shared" si="76"/>
        <v>0</v>
      </c>
      <c r="AB261" s="403">
        <f t="shared" si="76"/>
        <v>0</v>
      </c>
      <c r="AC261" s="403">
        <f t="shared" si="78"/>
        <v>0</v>
      </c>
      <c r="AD261" s="403">
        <f t="shared" si="81"/>
        <v>0</v>
      </c>
      <c r="AE261" s="403">
        <f t="shared" si="79"/>
        <v>0</v>
      </c>
      <c r="AF261" s="403">
        <f t="shared" si="89"/>
        <v>20.7</v>
      </c>
      <c r="AG261" s="404">
        <f t="shared" si="89"/>
        <v>0</v>
      </c>
      <c r="AH261" s="404">
        <f t="shared" si="91"/>
        <v>0</v>
      </c>
      <c r="AI261" s="404">
        <f t="shared" si="88"/>
        <v>0</v>
      </c>
      <c r="AJ261" s="145">
        <f t="shared" si="71"/>
        <v>0</v>
      </c>
    </row>
    <row r="262" spans="2:36" ht="13.7" customHeight="1">
      <c r="B262" s="957">
        <v>135</v>
      </c>
      <c r="C262" s="1040">
        <v>44967</v>
      </c>
      <c r="D262" s="1041" t="s">
        <v>577</v>
      </c>
      <c r="E262" s="1042" t="s">
        <v>690</v>
      </c>
      <c r="F262" s="402">
        <v>737</v>
      </c>
      <c r="G262" s="956">
        <v>20.7</v>
      </c>
      <c r="H262" s="440"/>
      <c r="I262" s="403">
        <f t="shared" si="70"/>
        <v>0</v>
      </c>
      <c r="J262" s="403">
        <f t="shared" si="77"/>
        <v>0</v>
      </c>
      <c r="K262" s="403">
        <f t="shared" si="90"/>
        <v>0</v>
      </c>
      <c r="L262" s="403">
        <f t="shared" si="90"/>
        <v>0</v>
      </c>
      <c r="M262" s="403">
        <f t="shared" si="90"/>
        <v>0</v>
      </c>
      <c r="N262" s="403">
        <f t="shared" si="90"/>
        <v>0</v>
      </c>
      <c r="O262" s="403">
        <f t="shared" si="90"/>
        <v>0</v>
      </c>
      <c r="P262" s="403">
        <f t="shared" si="90"/>
        <v>0</v>
      </c>
      <c r="Q262" s="403">
        <f t="shared" si="90"/>
        <v>0</v>
      </c>
      <c r="R262" s="403">
        <f t="shared" si="90"/>
        <v>0</v>
      </c>
      <c r="S262" s="403">
        <f t="shared" si="90"/>
        <v>0</v>
      </c>
      <c r="T262" s="403">
        <f t="shared" si="90"/>
        <v>0</v>
      </c>
      <c r="U262" s="403">
        <f t="shared" si="90"/>
        <v>0</v>
      </c>
      <c r="V262" s="403">
        <f t="shared" si="90"/>
        <v>0</v>
      </c>
      <c r="W262" s="403">
        <f t="shared" si="90"/>
        <v>0</v>
      </c>
      <c r="X262" s="403">
        <f t="shared" si="90"/>
        <v>0</v>
      </c>
      <c r="Y262" s="403">
        <f t="shared" si="76"/>
        <v>0</v>
      </c>
      <c r="Z262" s="403">
        <f t="shared" si="76"/>
        <v>0</v>
      </c>
      <c r="AA262" s="403">
        <f t="shared" si="76"/>
        <v>0</v>
      </c>
      <c r="AB262" s="403">
        <f t="shared" si="76"/>
        <v>0</v>
      </c>
      <c r="AC262" s="403">
        <f t="shared" si="78"/>
        <v>0</v>
      </c>
      <c r="AD262" s="403">
        <f t="shared" si="81"/>
        <v>0</v>
      </c>
      <c r="AE262" s="403">
        <f t="shared" si="79"/>
        <v>0</v>
      </c>
      <c r="AF262" s="403">
        <f t="shared" si="89"/>
        <v>20.7</v>
      </c>
      <c r="AG262" s="404">
        <f t="shared" si="89"/>
        <v>0</v>
      </c>
      <c r="AH262" s="404">
        <f t="shared" si="91"/>
        <v>0</v>
      </c>
      <c r="AI262" s="404">
        <f t="shared" si="88"/>
        <v>0</v>
      </c>
      <c r="AJ262" s="145">
        <f t="shared" si="71"/>
        <v>0</v>
      </c>
    </row>
    <row r="263" spans="2:36" ht="13.7" customHeight="1">
      <c r="B263" s="957">
        <v>136</v>
      </c>
      <c r="C263" s="1040">
        <v>44967</v>
      </c>
      <c r="D263" s="1041" t="s">
        <v>577</v>
      </c>
      <c r="E263" s="1042" t="s">
        <v>690</v>
      </c>
      <c r="F263" s="402">
        <v>737</v>
      </c>
      <c r="G263" s="956">
        <v>27</v>
      </c>
      <c r="H263" s="440"/>
      <c r="I263" s="403">
        <f t="shared" si="70"/>
        <v>0</v>
      </c>
      <c r="J263" s="403">
        <f t="shared" si="77"/>
        <v>0</v>
      </c>
      <c r="K263" s="403">
        <f t="shared" si="90"/>
        <v>0</v>
      </c>
      <c r="L263" s="403">
        <f t="shared" si="90"/>
        <v>0</v>
      </c>
      <c r="M263" s="403">
        <f t="shared" si="90"/>
        <v>0</v>
      </c>
      <c r="N263" s="403">
        <f t="shared" si="90"/>
        <v>0</v>
      </c>
      <c r="O263" s="403">
        <f t="shared" si="90"/>
        <v>0</v>
      </c>
      <c r="P263" s="403">
        <f t="shared" si="90"/>
        <v>0</v>
      </c>
      <c r="Q263" s="403">
        <f t="shared" si="90"/>
        <v>0</v>
      </c>
      <c r="R263" s="403">
        <f t="shared" si="90"/>
        <v>0</v>
      </c>
      <c r="S263" s="403">
        <f t="shared" si="90"/>
        <v>0</v>
      </c>
      <c r="T263" s="403">
        <f t="shared" si="90"/>
        <v>0</v>
      </c>
      <c r="U263" s="403">
        <f t="shared" si="90"/>
        <v>0</v>
      </c>
      <c r="V263" s="403">
        <f t="shared" si="90"/>
        <v>0</v>
      </c>
      <c r="W263" s="403">
        <f t="shared" si="90"/>
        <v>0</v>
      </c>
      <c r="X263" s="403">
        <f t="shared" si="90"/>
        <v>0</v>
      </c>
      <c r="Y263" s="403">
        <f t="shared" si="76"/>
        <v>0</v>
      </c>
      <c r="Z263" s="403">
        <f t="shared" si="76"/>
        <v>0</v>
      </c>
      <c r="AA263" s="403">
        <f t="shared" si="76"/>
        <v>0</v>
      </c>
      <c r="AB263" s="403">
        <f t="shared" si="76"/>
        <v>0</v>
      </c>
      <c r="AC263" s="403">
        <f t="shared" si="78"/>
        <v>0</v>
      </c>
      <c r="AD263" s="403">
        <f t="shared" si="81"/>
        <v>0</v>
      </c>
      <c r="AE263" s="403">
        <f t="shared" si="79"/>
        <v>0</v>
      </c>
      <c r="AF263" s="403">
        <f t="shared" si="89"/>
        <v>27</v>
      </c>
      <c r="AG263" s="404">
        <f t="shared" si="89"/>
        <v>0</v>
      </c>
      <c r="AH263" s="404">
        <f t="shared" si="91"/>
        <v>0</v>
      </c>
      <c r="AI263" s="404">
        <f t="shared" si="88"/>
        <v>0</v>
      </c>
      <c r="AJ263" s="145">
        <f t="shared" si="71"/>
        <v>0</v>
      </c>
    </row>
    <row r="264" spans="2:36" ht="13.7" customHeight="1">
      <c r="B264" s="957">
        <v>137</v>
      </c>
      <c r="C264" s="1040">
        <v>44967</v>
      </c>
      <c r="D264" s="1041" t="s">
        <v>577</v>
      </c>
      <c r="E264" s="1042" t="s">
        <v>690</v>
      </c>
      <c r="F264" s="402">
        <v>737</v>
      </c>
      <c r="G264" s="956">
        <v>27</v>
      </c>
      <c r="H264" s="440"/>
      <c r="I264" s="403">
        <f t="shared" si="70"/>
        <v>0</v>
      </c>
      <c r="J264" s="403">
        <f t="shared" si="77"/>
        <v>0</v>
      </c>
      <c r="K264" s="403">
        <f t="shared" si="90"/>
        <v>0</v>
      </c>
      <c r="L264" s="403">
        <f t="shared" si="90"/>
        <v>0</v>
      </c>
      <c r="M264" s="403">
        <f t="shared" si="90"/>
        <v>0</v>
      </c>
      <c r="N264" s="403">
        <f t="shared" si="90"/>
        <v>0</v>
      </c>
      <c r="O264" s="403">
        <f t="shared" si="90"/>
        <v>0</v>
      </c>
      <c r="P264" s="403">
        <f t="shared" si="90"/>
        <v>0</v>
      </c>
      <c r="Q264" s="403">
        <f t="shared" si="90"/>
        <v>0</v>
      </c>
      <c r="R264" s="403">
        <f t="shared" si="90"/>
        <v>0</v>
      </c>
      <c r="S264" s="403">
        <f t="shared" si="90"/>
        <v>0</v>
      </c>
      <c r="T264" s="403">
        <f t="shared" si="90"/>
        <v>0</v>
      </c>
      <c r="U264" s="403">
        <f t="shared" si="90"/>
        <v>0</v>
      </c>
      <c r="V264" s="403">
        <f t="shared" si="90"/>
        <v>0</v>
      </c>
      <c r="W264" s="403">
        <f t="shared" si="90"/>
        <v>0</v>
      </c>
      <c r="X264" s="403">
        <f t="shared" si="90"/>
        <v>0</v>
      </c>
      <c r="Y264" s="403">
        <f t="shared" si="76"/>
        <v>0</v>
      </c>
      <c r="Z264" s="403">
        <f t="shared" si="76"/>
        <v>0</v>
      </c>
      <c r="AA264" s="403">
        <f t="shared" si="76"/>
        <v>0</v>
      </c>
      <c r="AB264" s="403">
        <f t="shared" si="76"/>
        <v>0</v>
      </c>
      <c r="AC264" s="403">
        <f t="shared" si="78"/>
        <v>0</v>
      </c>
      <c r="AD264" s="403">
        <f t="shared" si="81"/>
        <v>0</v>
      </c>
      <c r="AE264" s="403">
        <f t="shared" si="79"/>
        <v>0</v>
      </c>
      <c r="AF264" s="403">
        <f t="shared" si="89"/>
        <v>27</v>
      </c>
      <c r="AG264" s="404">
        <f t="shared" si="89"/>
        <v>0</v>
      </c>
      <c r="AH264" s="404">
        <f t="shared" si="91"/>
        <v>0</v>
      </c>
      <c r="AI264" s="404">
        <f t="shared" si="88"/>
        <v>0</v>
      </c>
      <c r="AJ264" s="145">
        <f t="shared" si="71"/>
        <v>0</v>
      </c>
    </row>
    <row r="265" spans="2:36" ht="13.7" customHeight="1">
      <c r="B265" s="957">
        <v>138</v>
      </c>
      <c r="C265" s="1040">
        <v>44967</v>
      </c>
      <c r="D265" s="1041" t="s">
        <v>577</v>
      </c>
      <c r="E265" s="1042" t="s">
        <v>690</v>
      </c>
      <c r="F265" s="402">
        <v>737</v>
      </c>
      <c r="G265" s="956">
        <v>27</v>
      </c>
      <c r="H265" s="440"/>
      <c r="I265" s="403">
        <f t="shared" si="70"/>
        <v>0</v>
      </c>
      <c r="J265" s="403">
        <f t="shared" si="77"/>
        <v>0</v>
      </c>
      <c r="K265" s="403">
        <f t="shared" si="90"/>
        <v>0</v>
      </c>
      <c r="L265" s="403">
        <f t="shared" si="90"/>
        <v>0</v>
      </c>
      <c r="M265" s="403">
        <f t="shared" si="90"/>
        <v>0</v>
      </c>
      <c r="N265" s="403">
        <f t="shared" si="90"/>
        <v>0</v>
      </c>
      <c r="O265" s="403">
        <f t="shared" si="90"/>
        <v>0</v>
      </c>
      <c r="P265" s="403">
        <f t="shared" si="90"/>
        <v>0</v>
      </c>
      <c r="Q265" s="403">
        <f t="shared" si="90"/>
        <v>0</v>
      </c>
      <c r="R265" s="403">
        <f t="shared" si="90"/>
        <v>0</v>
      </c>
      <c r="S265" s="403">
        <f t="shared" si="90"/>
        <v>0</v>
      </c>
      <c r="T265" s="403">
        <f t="shared" si="90"/>
        <v>0</v>
      </c>
      <c r="U265" s="403">
        <f t="shared" si="90"/>
        <v>0</v>
      </c>
      <c r="V265" s="403">
        <f t="shared" si="90"/>
        <v>0</v>
      </c>
      <c r="W265" s="403">
        <f t="shared" si="90"/>
        <v>0</v>
      </c>
      <c r="X265" s="403">
        <f t="shared" si="90"/>
        <v>0</v>
      </c>
      <c r="Y265" s="403">
        <f t="shared" si="76"/>
        <v>0</v>
      </c>
      <c r="Z265" s="403">
        <f t="shared" si="76"/>
        <v>0</v>
      </c>
      <c r="AA265" s="403">
        <f t="shared" si="76"/>
        <v>0</v>
      </c>
      <c r="AB265" s="403">
        <f t="shared" si="76"/>
        <v>0</v>
      </c>
      <c r="AC265" s="403">
        <f t="shared" si="78"/>
        <v>0</v>
      </c>
      <c r="AD265" s="403">
        <f t="shared" si="81"/>
        <v>0</v>
      </c>
      <c r="AE265" s="403">
        <f t="shared" si="79"/>
        <v>0</v>
      </c>
      <c r="AF265" s="403">
        <f t="shared" si="89"/>
        <v>27</v>
      </c>
      <c r="AG265" s="404">
        <f t="shared" si="89"/>
        <v>0</v>
      </c>
      <c r="AH265" s="404">
        <f t="shared" si="91"/>
        <v>0</v>
      </c>
      <c r="AI265" s="404">
        <f t="shared" si="88"/>
        <v>0</v>
      </c>
      <c r="AJ265" s="145">
        <f t="shared" si="71"/>
        <v>0</v>
      </c>
    </row>
    <row r="266" spans="2:36" ht="13.7" customHeight="1">
      <c r="B266" s="957">
        <v>139</v>
      </c>
      <c r="C266" s="1040">
        <v>44967</v>
      </c>
      <c r="D266" s="1041" t="s">
        <v>577</v>
      </c>
      <c r="E266" s="1042" t="s">
        <v>690</v>
      </c>
      <c r="F266" s="402">
        <v>737</v>
      </c>
      <c r="G266" s="956">
        <v>34.200000000000003</v>
      </c>
      <c r="H266" s="440"/>
      <c r="I266" s="403">
        <f t="shared" si="70"/>
        <v>0</v>
      </c>
      <c r="J266" s="403">
        <f t="shared" si="77"/>
        <v>0</v>
      </c>
      <c r="K266" s="403">
        <f t="shared" ref="K266:X275" si="92">IF(K$7-$F266=0,$G266,0)</f>
        <v>0</v>
      </c>
      <c r="L266" s="403">
        <f t="shared" si="92"/>
        <v>0</v>
      </c>
      <c r="M266" s="403">
        <f t="shared" si="92"/>
        <v>0</v>
      </c>
      <c r="N266" s="403">
        <f t="shared" si="92"/>
        <v>0</v>
      </c>
      <c r="O266" s="403">
        <f t="shared" si="92"/>
        <v>0</v>
      </c>
      <c r="P266" s="403">
        <f t="shared" si="92"/>
        <v>0</v>
      </c>
      <c r="Q266" s="403">
        <f t="shared" si="92"/>
        <v>0</v>
      </c>
      <c r="R266" s="403">
        <f t="shared" si="92"/>
        <v>0</v>
      </c>
      <c r="S266" s="403">
        <f t="shared" si="92"/>
        <v>0</v>
      </c>
      <c r="T266" s="403">
        <f t="shared" si="92"/>
        <v>0</v>
      </c>
      <c r="U266" s="403">
        <f t="shared" si="92"/>
        <v>0</v>
      </c>
      <c r="V266" s="403">
        <f t="shared" si="92"/>
        <v>0</v>
      </c>
      <c r="W266" s="403">
        <f t="shared" si="92"/>
        <v>0</v>
      </c>
      <c r="X266" s="403">
        <f t="shared" si="92"/>
        <v>0</v>
      </c>
      <c r="Y266" s="403">
        <f t="shared" si="76"/>
        <v>0</v>
      </c>
      <c r="Z266" s="403">
        <f t="shared" si="76"/>
        <v>0</v>
      </c>
      <c r="AA266" s="403">
        <f t="shared" si="76"/>
        <v>0</v>
      </c>
      <c r="AB266" s="403">
        <f t="shared" si="76"/>
        <v>0</v>
      </c>
      <c r="AC266" s="403">
        <f t="shared" si="78"/>
        <v>0</v>
      </c>
      <c r="AD266" s="403">
        <f t="shared" si="81"/>
        <v>0</v>
      </c>
      <c r="AE266" s="403">
        <f t="shared" si="79"/>
        <v>0</v>
      </c>
      <c r="AF266" s="403">
        <f t="shared" si="89"/>
        <v>34.200000000000003</v>
      </c>
      <c r="AG266" s="404">
        <f t="shared" si="89"/>
        <v>0</v>
      </c>
      <c r="AH266" s="404">
        <f t="shared" si="91"/>
        <v>0</v>
      </c>
      <c r="AI266" s="404">
        <f t="shared" si="91"/>
        <v>0</v>
      </c>
      <c r="AJ266" s="145">
        <f t="shared" si="71"/>
        <v>0</v>
      </c>
    </row>
    <row r="267" spans="2:36" ht="13.7" customHeight="1">
      <c r="B267" s="957">
        <v>45</v>
      </c>
      <c r="C267" s="1040">
        <v>44935</v>
      </c>
      <c r="D267" s="1041" t="s">
        <v>577</v>
      </c>
      <c r="E267" s="1042" t="s">
        <v>623</v>
      </c>
      <c r="F267" s="402">
        <v>737</v>
      </c>
      <c r="G267" s="956">
        <v>27</v>
      </c>
      <c r="H267" s="440"/>
      <c r="I267" s="403">
        <f t="shared" ref="I267:I330" si="93">IF(I$7-$F267=0,$G267,0)</f>
        <v>0</v>
      </c>
      <c r="J267" s="403">
        <f t="shared" si="77"/>
        <v>0</v>
      </c>
      <c r="K267" s="403">
        <f t="shared" si="92"/>
        <v>0</v>
      </c>
      <c r="L267" s="403">
        <f t="shared" si="92"/>
        <v>0</v>
      </c>
      <c r="M267" s="403">
        <f t="shared" si="92"/>
        <v>0</v>
      </c>
      <c r="N267" s="403">
        <f t="shared" si="92"/>
        <v>0</v>
      </c>
      <c r="O267" s="403">
        <f t="shared" si="92"/>
        <v>0</v>
      </c>
      <c r="P267" s="403">
        <f t="shared" si="92"/>
        <v>0</v>
      </c>
      <c r="Q267" s="403">
        <f t="shared" si="92"/>
        <v>0</v>
      </c>
      <c r="R267" s="403">
        <f t="shared" si="92"/>
        <v>0</v>
      </c>
      <c r="S267" s="403">
        <f t="shared" si="92"/>
        <v>0</v>
      </c>
      <c r="T267" s="403">
        <f t="shared" si="92"/>
        <v>0</v>
      </c>
      <c r="U267" s="403">
        <f t="shared" si="92"/>
        <v>0</v>
      </c>
      <c r="V267" s="403">
        <f t="shared" si="92"/>
        <v>0</v>
      </c>
      <c r="W267" s="403">
        <f t="shared" si="92"/>
        <v>0</v>
      </c>
      <c r="X267" s="403">
        <f t="shared" si="92"/>
        <v>0</v>
      </c>
      <c r="Y267" s="403">
        <f t="shared" si="76"/>
        <v>0</v>
      </c>
      <c r="Z267" s="403">
        <f t="shared" si="76"/>
        <v>0</v>
      </c>
      <c r="AA267" s="403">
        <f t="shared" si="76"/>
        <v>0</v>
      </c>
      <c r="AB267" s="403">
        <f t="shared" si="76"/>
        <v>0</v>
      </c>
      <c r="AC267" s="403">
        <f t="shared" si="78"/>
        <v>0</v>
      </c>
      <c r="AD267" s="403">
        <f t="shared" si="81"/>
        <v>0</v>
      </c>
      <c r="AE267" s="403">
        <f t="shared" si="79"/>
        <v>0</v>
      </c>
      <c r="AF267" s="403">
        <f t="shared" si="89"/>
        <v>27</v>
      </c>
      <c r="AG267" s="404">
        <f t="shared" si="89"/>
        <v>0</v>
      </c>
      <c r="AH267" s="404">
        <f t="shared" si="91"/>
        <v>0</v>
      </c>
      <c r="AI267" s="404">
        <f t="shared" si="91"/>
        <v>0</v>
      </c>
      <c r="AJ267" s="145">
        <f t="shared" ref="AJ267:AJ330" si="94">G267-SUM(I267:AI267)</f>
        <v>0</v>
      </c>
    </row>
    <row r="268" spans="2:36" ht="13.7" customHeight="1">
      <c r="B268" s="957">
        <v>46</v>
      </c>
      <c r="C268" s="1040">
        <v>44935</v>
      </c>
      <c r="D268" s="1041" t="s">
        <v>577</v>
      </c>
      <c r="E268" s="1042" t="s">
        <v>623</v>
      </c>
      <c r="F268" s="402">
        <v>737</v>
      </c>
      <c r="G268" s="956">
        <v>34.200000000000003</v>
      </c>
      <c r="H268" s="440"/>
      <c r="I268" s="403">
        <f t="shared" si="93"/>
        <v>0</v>
      </c>
      <c r="J268" s="403">
        <f t="shared" si="77"/>
        <v>0</v>
      </c>
      <c r="K268" s="403">
        <f t="shared" si="92"/>
        <v>0</v>
      </c>
      <c r="L268" s="403">
        <f t="shared" si="92"/>
        <v>0</v>
      </c>
      <c r="M268" s="403">
        <f t="shared" si="92"/>
        <v>0</v>
      </c>
      <c r="N268" s="403">
        <f t="shared" si="92"/>
        <v>0</v>
      </c>
      <c r="O268" s="403">
        <f t="shared" si="92"/>
        <v>0</v>
      </c>
      <c r="P268" s="403">
        <f t="shared" si="92"/>
        <v>0</v>
      </c>
      <c r="Q268" s="403">
        <f t="shared" si="92"/>
        <v>0</v>
      </c>
      <c r="R268" s="403">
        <f t="shared" si="92"/>
        <v>0</v>
      </c>
      <c r="S268" s="403">
        <f t="shared" si="92"/>
        <v>0</v>
      </c>
      <c r="T268" s="403">
        <f t="shared" si="92"/>
        <v>0</v>
      </c>
      <c r="U268" s="403">
        <f t="shared" si="92"/>
        <v>0</v>
      </c>
      <c r="V268" s="403">
        <f t="shared" si="92"/>
        <v>0</v>
      </c>
      <c r="W268" s="403">
        <f t="shared" si="92"/>
        <v>0</v>
      </c>
      <c r="X268" s="403">
        <f t="shared" si="92"/>
        <v>0</v>
      </c>
      <c r="Y268" s="403">
        <f t="shared" si="76"/>
        <v>0</v>
      </c>
      <c r="Z268" s="403">
        <f t="shared" si="76"/>
        <v>0</v>
      </c>
      <c r="AA268" s="403">
        <f t="shared" si="76"/>
        <v>0</v>
      </c>
      <c r="AB268" s="403">
        <f t="shared" si="76"/>
        <v>0</v>
      </c>
      <c r="AC268" s="403">
        <f t="shared" si="78"/>
        <v>0</v>
      </c>
      <c r="AD268" s="403">
        <f t="shared" si="81"/>
        <v>0</v>
      </c>
      <c r="AE268" s="403">
        <f t="shared" si="79"/>
        <v>0</v>
      </c>
      <c r="AF268" s="403">
        <f t="shared" si="89"/>
        <v>34.200000000000003</v>
      </c>
      <c r="AG268" s="404">
        <f t="shared" si="89"/>
        <v>0</v>
      </c>
      <c r="AH268" s="404">
        <f t="shared" si="91"/>
        <v>0</v>
      </c>
      <c r="AI268" s="404">
        <f t="shared" si="91"/>
        <v>0</v>
      </c>
      <c r="AJ268" s="145">
        <f t="shared" si="94"/>
        <v>0</v>
      </c>
    </row>
    <row r="269" spans="2:36" ht="13.7" customHeight="1">
      <c r="B269" s="957">
        <v>56</v>
      </c>
      <c r="C269" s="1040">
        <v>44936</v>
      </c>
      <c r="D269" s="1041" t="s">
        <v>577</v>
      </c>
      <c r="E269" s="1042" t="s">
        <v>623</v>
      </c>
      <c r="F269" s="402">
        <v>737</v>
      </c>
      <c r="G269" s="956">
        <v>27</v>
      </c>
      <c r="H269" s="440"/>
      <c r="I269" s="403">
        <f t="shared" si="93"/>
        <v>0</v>
      </c>
      <c r="J269" s="403">
        <f t="shared" si="77"/>
        <v>0</v>
      </c>
      <c r="K269" s="403">
        <f t="shared" si="92"/>
        <v>0</v>
      </c>
      <c r="L269" s="403">
        <f t="shared" si="92"/>
        <v>0</v>
      </c>
      <c r="M269" s="403">
        <f t="shared" si="92"/>
        <v>0</v>
      </c>
      <c r="N269" s="403">
        <f t="shared" si="92"/>
        <v>0</v>
      </c>
      <c r="O269" s="403">
        <f t="shared" si="92"/>
        <v>0</v>
      </c>
      <c r="P269" s="403">
        <f t="shared" si="92"/>
        <v>0</v>
      </c>
      <c r="Q269" s="403">
        <f t="shared" si="92"/>
        <v>0</v>
      </c>
      <c r="R269" s="403">
        <f t="shared" si="92"/>
        <v>0</v>
      </c>
      <c r="S269" s="403">
        <f t="shared" si="92"/>
        <v>0</v>
      </c>
      <c r="T269" s="403">
        <f t="shared" si="92"/>
        <v>0</v>
      </c>
      <c r="U269" s="403">
        <f t="shared" si="92"/>
        <v>0</v>
      </c>
      <c r="V269" s="403">
        <f t="shared" si="92"/>
        <v>0</v>
      </c>
      <c r="W269" s="403">
        <f t="shared" si="92"/>
        <v>0</v>
      </c>
      <c r="X269" s="403">
        <f t="shared" si="92"/>
        <v>0</v>
      </c>
      <c r="Y269" s="403">
        <f t="shared" si="76"/>
        <v>0</v>
      </c>
      <c r="Z269" s="403">
        <f t="shared" si="76"/>
        <v>0</v>
      </c>
      <c r="AA269" s="403">
        <f t="shared" si="76"/>
        <v>0</v>
      </c>
      <c r="AB269" s="403">
        <f t="shared" si="76"/>
        <v>0</v>
      </c>
      <c r="AC269" s="403">
        <f t="shared" si="78"/>
        <v>0</v>
      </c>
      <c r="AD269" s="403">
        <f t="shared" si="81"/>
        <v>0</v>
      </c>
      <c r="AE269" s="403">
        <f t="shared" si="79"/>
        <v>0</v>
      </c>
      <c r="AF269" s="403">
        <f t="shared" si="89"/>
        <v>27</v>
      </c>
      <c r="AG269" s="404">
        <f t="shared" si="89"/>
        <v>0</v>
      </c>
      <c r="AH269" s="404">
        <f t="shared" si="91"/>
        <v>0</v>
      </c>
      <c r="AI269" s="404">
        <f t="shared" si="91"/>
        <v>0</v>
      </c>
      <c r="AJ269" s="145">
        <f t="shared" si="94"/>
        <v>0</v>
      </c>
    </row>
    <row r="270" spans="2:36" ht="13.7" customHeight="1">
      <c r="B270" s="957">
        <v>57</v>
      </c>
      <c r="C270" s="1040">
        <v>44936</v>
      </c>
      <c r="D270" s="1041" t="s">
        <v>577</v>
      </c>
      <c r="E270" s="1042" t="s">
        <v>623</v>
      </c>
      <c r="F270" s="402">
        <v>737</v>
      </c>
      <c r="G270" s="956">
        <v>27</v>
      </c>
      <c r="H270" s="440"/>
      <c r="I270" s="403">
        <f t="shared" si="93"/>
        <v>0</v>
      </c>
      <c r="J270" s="403">
        <f t="shared" si="77"/>
        <v>0</v>
      </c>
      <c r="K270" s="403">
        <f t="shared" si="92"/>
        <v>0</v>
      </c>
      <c r="L270" s="403">
        <f t="shared" si="92"/>
        <v>0</v>
      </c>
      <c r="M270" s="403">
        <f t="shared" si="92"/>
        <v>0</v>
      </c>
      <c r="N270" s="403">
        <f t="shared" si="92"/>
        <v>0</v>
      </c>
      <c r="O270" s="403">
        <f t="shared" si="92"/>
        <v>0</v>
      </c>
      <c r="P270" s="403">
        <f t="shared" si="92"/>
        <v>0</v>
      </c>
      <c r="Q270" s="403">
        <f t="shared" si="92"/>
        <v>0</v>
      </c>
      <c r="R270" s="403">
        <f t="shared" si="92"/>
        <v>0</v>
      </c>
      <c r="S270" s="403">
        <f t="shared" si="92"/>
        <v>0</v>
      </c>
      <c r="T270" s="403">
        <f t="shared" si="92"/>
        <v>0</v>
      </c>
      <c r="U270" s="403">
        <f t="shared" si="92"/>
        <v>0</v>
      </c>
      <c r="V270" s="403">
        <f t="shared" si="92"/>
        <v>0</v>
      </c>
      <c r="W270" s="403">
        <f t="shared" si="92"/>
        <v>0</v>
      </c>
      <c r="X270" s="403">
        <f t="shared" si="92"/>
        <v>0</v>
      </c>
      <c r="Y270" s="403">
        <f t="shared" si="76"/>
        <v>0</v>
      </c>
      <c r="Z270" s="403">
        <f t="shared" si="76"/>
        <v>0</v>
      </c>
      <c r="AA270" s="403">
        <f t="shared" si="76"/>
        <v>0</v>
      </c>
      <c r="AB270" s="403">
        <f t="shared" si="76"/>
        <v>0</v>
      </c>
      <c r="AC270" s="403">
        <f t="shared" si="78"/>
        <v>0</v>
      </c>
      <c r="AD270" s="403">
        <f t="shared" si="81"/>
        <v>0</v>
      </c>
      <c r="AE270" s="403">
        <f t="shared" si="79"/>
        <v>0</v>
      </c>
      <c r="AF270" s="403">
        <f t="shared" si="89"/>
        <v>27</v>
      </c>
      <c r="AG270" s="404">
        <f t="shared" si="89"/>
        <v>0</v>
      </c>
      <c r="AH270" s="404">
        <f t="shared" ref="AH270:AI285" si="95">IF(AH$7-$F270=0,$G270,0)</f>
        <v>0</v>
      </c>
      <c r="AI270" s="404">
        <f t="shared" si="91"/>
        <v>0</v>
      </c>
      <c r="AJ270" s="145">
        <f t="shared" si="94"/>
        <v>0</v>
      </c>
    </row>
    <row r="271" spans="2:36" ht="13.7" customHeight="1">
      <c r="B271" s="957">
        <v>238</v>
      </c>
      <c r="C271" s="1040">
        <v>44995</v>
      </c>
      <c r="D271" s="1041" t="s">
        <v>577</v>
      </c>
      <c r="E271" s="1042" t="s">
        <v>780</v>
      </c>
      <c r="F271" s="402">
        <v>265</v>
      </c>
      <c r="G271" s="956">
        <v>27</v>
      </c>
      <c r="H271" s="440"/>
      <c r="I271" s="403">
        <f t="shared" si="93"/>
        <v>0</v>
      </c>
      <c r="J271" s="403">
        <f t="shared" si="77"/>
        <v>0</v>
      </c>
      <c r="K271" s="403">
        <f t="shared" si="92"/>
        <v>0</v>
      </c>
      <c r="L271" s="403">
        <f t="shared" si="92"/>
        <v>0</v>
      </c>
      <c r="M271" s="403">
        <f t="shared" si="92"/>
        <v>0</v>
      </c>
      <c r="N271" s="403">
        <f t="shared" si="92"/>
        <v>0</v>
      </c>
      <c r="O271" s="403">
        <f t="shared" si="92"/>
        <v>0</v>
      </c>
      <c r="P271" s="403">
        <f t="shared" si="92"/>
        <v>0</v>
      </c>
      <c r="Q271" s="403">
        <f t="shared" si="92"/>
        <v>27</v>
      </c>
      <c r="R271" s="403">
        <f t="shared" si="92"/>
        <v>0</v>
      </c>
      <c r="S271" s="403">
        <f t="shared" si="92"/>
        <v>0</v>
      </c>
      <c r="T271" s="403">
        <f t="shared" si="92"/>
        <v>0</v>
      </c>
      <c r="U271" s="403">
        <f t="shared" si="92"/>
        <v>0</v>
      </c>
      <c r="V271" s="403">
        <f t="shared" si="92"/>
        <v>0</v>
      </c>
      <c r="W271" s="403">
        <f t="shared" si="92"/>
        <v>0</v>
      </c>
      <c r="X271" s="403">
        <f t="shared" si="92"/>
        <v>0</v>
      </c>
      <c r="Y271" s="403">
        <f t="shared" si="76"/>
        <v>0</v>
      </c>
      <c r="Z271" s="403">
        <f t="shared" si="76"/>
        <v>0</v>
      </c>
      <c r="AA271" s="403">
        <f t="shared" si="76"/>
        <v>0</v>
      </c>
      <c r="AB271" s="403">
        <f t="shared" si="76"/>
        <v>0</v>
      </c>
      <c r="AC271" s="403">
        <f t="shared" si="78"/>
        <v>0</v>
      </c>
      <c r="AD271" s="403">
        <f t="shared" si="81"/>
        <v>0</v>
      </c>
      <c r="AE271" s="403">
        <f t="shared" si="79"/>
        <v>0</v>
      </c>
      <c r="AF271" s="403">
        <f t="shared" ref="AF271:AG290" si="96">IF(AF$7-$F271=0,$G271,0)</f>
        <v>0</v>
      </c>
      <c r="AG271" s="404">
        <f t="shared" si="96"/>
        <v>0</v>
      </c>
      <c r="AH271" s="404">
        <f t="shared" si="95"/>
        <v>0</v>
      </c>
      <c r="AI271" s="404">
        <f t="shared" si="91"/>
        <v>0</v>
      </c>
      <c r="AJ271" s="145">
        <f t="shared" si="94"/>
        <v>0</v>
      </c>
    </row>
    <row r="272" spans="2:36" ht="13.7" customHeight="1">
      <c r="B272" s="957">
        <v>451</v>
      </c>
      <c r="C272" s="1040">
        <v>45056</v>
      </c>
      <c r="D272" s="1041" t="s">
        <v>577</v>
      </c>
      <c r="E272" s="1042" t="s">
        <v>971</v>
      </c>
      <c r="F272" s="402">
        <v>737</v>
      </c>
      <c r="G272" s="956">
        <v>20.7</v>
      </c>
      <c r="H272" s="440"/>
      <c r="I272" s="403">
        <f t="shared" si="93"/>
        <v>0</v>
      </c>
      <c r="J272" s="403">
        <f t="shared" si="77"/>
        <v>0</v>
      </c>
      <c r="K272" s="403">
        <f t="shared" si="92"/>
        <v>0</v>
      </c>
      <c r="L272" s="403">
        <f t="shared" si="92"/>
        <v>0</v>
      </c>
      <c r="M272" s="403">
        <f t="shared" si="92"/>
        <v>0</v>
      </c>
      <c r="N272" s="403">
        <f t="shared" si="92"/>
        <v>0</v>
      </c>
      <c r="O272" s="403">
        <f t="shared" si="92"/>
        <v>0</v>
      </c>
      <c r="P272" s="403">
        <f t="shared" si="92"/>
        <v>0</v>
      </c>
      <c r="Q272" s="403">
        <f t="shared" si="92"/>
        <v>0</v>
      </c>
      <c r="R272" s="403">
        <f t="shared" si="92"/>
        <v>0</v>
      </c>
      <c r="S272" s="403">
        <f t="shared" si="92"/>
        <v>0</v>
      </c>
      <c r="T272" s="403">
        <f t="shared" si="92"/>
        <v>0</v>
      </c>
      <c r="U272" s="403">
        <f t="shared" si="92"/>
        <v>0</v>
      </c>
      <c r="V272" s="403">
        <f t="shared" si="92"/>
        <v>0</v>
      </c>
      <c r="W272" s="403">
        <f t="shared" si="92"/>
        <v>0</v>
      </c>
      <c r="X272" s="403">
        <f t="shared" si="92"/>
        <v>0</v>
      </c>
      <c r="Y272" s="403">
        <f t="shared" si="76"/>
        <v>0</v>
      </c>
      <c r="Z272" s="403">
        <f t="shared" si="76"/>
        <v>0</v>
      </c>
      <c r="AA272" s="403">
        <f t="shared" si="76"/>
        <v>0</v>
      </c>
      <c r="AB272" s="403">
        <f t="shared" si="76"/>
        <v>0</v>
      </c>
      <c r="AC272" s="403">
        <f t="shared" si="78"/>
        <v>0</v>
      </c>
      <c r="AD272" s="403">
        <f t="shared" si="81"/>
        <v>0</v>
      </c>
      <c r="AE272" s="403">
        <f t="shared" si="79"/>
        <v>0</v>
      </c>
      <c r="AF272" s="403">
        <f t="shared" si="96"/>
        <v>20.7</v>
      </c>
      <c r="AG272" s="404">
        <f t="shared" si="96"/>
        <v>0</v>
      </c>
      <c r="AH272" s="404">
        <f t="shared" si="95"/>
        <v>0</v>
      </c>
      <c r="AI272" s="404">
        <f t="shared" si="91"/>
        <v>0</v>
      </c>
      <c r="AJ272" s="145">
        <f t="shared" si="94"/>
        <v>0</v>
      </c>
    </row>
    <row r="273" spans="2:36" ht="13.7" customHeight="1">
      <c r="B273" s="957">
        <v>452</v>
      </c>
      <c r="C273" s="1040">
        <v>45056</v>
      </c>
      <c r="D273" s="1041" t="s">
        <v>577</v>
      </c>
      <c r="E273" s="1042" t="s">
        <v>971</v>
      </c>
      <c r="F273" s="402">
        <v>737</v>
      </c>
      <c r="G273" s="956">
        <v>27</v>
      </c>
      <c r="H273" s="440"/>
      <c r="I273" s="403">
        <f t="shared" si="93"/>
        <v>0</v>
      </c>
      <c r="J273" s="403">
        <f t="shared" si="77"/>
        <v>0</v>
      </c>
      <c r="K273" s="403">
        <f t="shared" si="92"/>
        <v>0</v>
      </c>
      <c r="L273" s="403">
        <f t="shared" si="92"/>
        <v>0</v>
      </c>
      <c r="M273" s="403">
        <f t="shared" si="92"/>
        <v>0</v>
      </c>
      <c r="N273" s="403">
        <f t="shared" si="92"/>
        <v>0</v>
      </c>
      <c r="O273" s="403">
        <f t="shared" si="92"/>
        <v>0</v>
      </c>
      <c r="P273" s="403">
        <f t="shared" si="92"/>
        <v>0</v>
      </c>
      <c r="Q273" s="403">
        <f t="shared" si="92"/>
        <v>0</v>
      </c>
      <c r="R273" s="403">
        <f t="shared" si="92"/>
        <v>0</v>
      </c>
      <c r="S273" s="403">
        <f t="shared" si="92"/>
        <v>0</v>
      </c>
      <c r="T273" s="403">
        <f t="shared" si="92"/>
        <v>0</v>
      </c>
      <c r="U273" s="403">
        <f t="shared" si="92"/>
        <v>0</v>
      </c>
      <c r="V273" s="403">
        <f t="shared" si="92"/>
        <v>0</v>
      </c>
      <c r="W273" s="403">
        <f t="shared" si="92"/>
        <v>0</v>
      </c>
      <c r="X273" s="403">
        <f t="shared" si="92"/>
        <v>0</v>
      </c>
      <c r="Y273" s="403">
        <f t="shared" si="76"/>
        <v>0</v>
      </c>
      <c r="Z273" s="403">
        <f t="shared" si="76"/>
        <v>0</v>
      </c>
      <c r="AA273" s="403">
        <f t="shared" si="76"/>
        <v>0</v>
      </c>
      <c r="AB273" s="403">
        <f t="shared" si="76"/>
        <v>0</v>
      </c>
      <c r="AC273" s="403">
        <f t="shared" si="78"/>
        <v>0</v>
      </c>
      <c r="AD273" s="403">
        <f t="shared" si="81"/>
        <v>0</v>
      </c>
      <c r="AE273" s="403">
        <f t="shared" si="79"/>
        <v>0</v>
      </c>
      <c r="AF273" s="403">
        <f t="shared" si="96"/>
        <v>27</v>
      </c>
      <c r="AG273" s="404">
        <f t="shared" si="96"/>
        <v>0</v>
      </c>
      <c r="AH273" s="404">
        <f t="shared" si="95"/>
        <v>0</v>
      </c>
      <c r="AI273" s="404">
        <f t="shared" si="91"/>
        <v>0</v>
      </c>
      <c r="AJ273" s="145">
        <f t="shared" si="94"/>
        <v>0</v>
      </c>
    </row>
    <row r="274" spans="2:36" ht="13.7" customHeight="1">
      <c r="B274" s="957">
        <v>453</v>
      </c>
      <c r="C274" s="1040">
        <v>45056</v>
      </c>
      <c r="D274" s="1041" t="s">
        <v>577</v>
      </c>
      <c r="E274" s="1042" t="s">
        <v>971</v>
      </c>
      <c r="F274" s="402">
        <v>737</v>
      </c>
      <c r="G274" s="956">
        <v>27</v>
      </c>
      <c r="H274" s="440"/>
      <c r="I274" s="403">
        <f t="shared" si="93"/>
        <v>0</v>
      </c>
      <c r="J274" s="403">
        <f t="shared" si="77"/>
        <v>0</v>
      </c>
      <c r="K274" s="403">
        <f t="shared" si="92"/>
        <v>0</v>
      </c>
      <c r="L274" s="403">
        <f t="shared" si="92"/>
        <v>0</v>
      </c>
      <c r="M274" s="403">
        <f t="shared" si="92"/>
        <v>0</v>
      </c>
      <c r="N274" s="403">
        <f t="shared" si="92"/>
        <v>0</v>
      </c>
      <c r="O274" s="403">
        <f t="shared" si="92"/>
        <v>0</v>
      </c>
      <c r="P274" s="403">
        <f t="shared" si="92"/>
        <v>0</v>
      </c>
      <c r="Q274" s="403">
        <f t="shared" si="92"/>
        <v>0</v>
      </c>
      <c r="R274" s="403">
        <f t="shared" si="92"/>
        <v>0</v>
      </c>
      <c r="S274" s="403">
        <f t="shared" si="92"/>
        <v>0</v>
      </c>
      <c r="T274" s="403">
        <f t="shared" si="92"/>
        <v>0</v>
      </c>
      <c r="U274" s="403">
        <f t="shared" si="92"/>
        <v>0</v>
      </c>
      <c r="V274" s="403">
        <f t="shared" si="92"/>
        <v>0</v>
      </c>
      <c r="W274" s="403">
        <f t="shared" si="92"/>
        <v>0</v>
      </c>
      <c r="X274" s="403">
        <f t="shared" si="92"/>
        <v>0</v>
      </c>
      <c r="Y274" s="403">
        <f t="shared" si="76"/>
        <v>0</v>
      </c>
      <c r="Z274" s="403">
        <f t="shared" si="76"/>
        <v>0</v>
      </c>
      <c r="AA274" s="403">
        <f t="shared" si="76"/>
        <v>0</v>
      </c>
      <c r="AB274" s="403">
        <f t="shared" si="76"/>
        <v>0</v>
      </c>
      <c r="AC274" s="403">
        <f t="shared" si="78"/>
        <v>0</v>
      </c>
      <c r="AD274" s="403">
        <f t="shared" si="81"/>
        <v>0</v>
      </c>
      <c r="AE274" s="403">
        <f t="shared" si="79"/>
        <v>0</v>
      </c>
      <c r="AF274" s="403">
        <f t="shared" si="96"/>
        <v>27</v>
      </c>
      <c r="AG274" s="404">
        <f t="shared" si="96"/>
        <v>0</v>
      </c>
      <c r="AH274" s="404">
        <f t="shared" si="95"/>
        <v>0</v>
      </c>
      <c r="AI274" s="404">
        <f t="shared" si="91"/>
        <v>0</v>
      </c>
      <c r="AJ274" s="145">
        <f t="shared" si="94"/>
        <v>0</v>
      </c>
    </row>
    <row r="275" spans="2:36" ht="13.7" customHeight="1">
      <c r="B275" s="957">
        <v>454</v>
      </c>
      <c r="C275" s="1040">
        <v>45056</v>
      </c>
      <c r="D275" s="1041" t="s">
        <v>577</v>
      </c>
      <c r="E275" s="1042" t="s">
        <v>971</v>
      </c>
      <c r="F275" s="402">
        <v>737</v>
      </c>
      <c r="G275" s="956">
        <v>34.200000000000003</v>
      </c>
      <c r="H275" s="440"/>
      <c r="I275" s="403">
        <f t="shared" si="93"/>
        <v>0</v>
      </c>
      <c r="J275" s="403">
        <f t="shared" si="77"/>
        <v>0</v>
      </c>
      <c r="K275" s="403">
        <f t="shared" si="92"/>
        <v>0</v>
      </c>
      <c r="L275" s="403">
        <f t="shared" si="92"/>
        <v>0</v>
      </c>
      <c r="M275" s="403">
        <f t="shared" si="92"/>
        <v>0</v>
      </c>
      <c r="N275" s="403">
        <f t="shared" si="92"/>
        <v>0</v>
      </c>
      <c r="O275" s="403">
        <f t="shared" si="92"/>
        <v>0</v>
      </c>
      <c r="P275" s="403">
        <f t="shared" si="92"/>
        <v>0</v>
      </c>
      <c r="Q275" s="403">
        <f t="shared" si="92"/>
        <v>0</v>
      </c>
      <c r="R275" s="403">
        <f t="shared" si="92"/>
        <v>0</v>
      </c>
      <c r="S275" s="403">
        <f t="shared" si="92"/>
        <v>0</v>
      </c>
      <c r="T275" s="403">
        <f t="shared" si="92"/>
        <v>0</v>
      </c>
      <c r="U275" s="403">
        <f t="shared" si="92"/>
        <v>0</v>
      </c>
      <c r="V275" s="403">
        <f t="shared" si="92"/>
        <v>0</v>
      </c>
      <c r="W275" s="403">
        <f t="shared" si="92"/>
        <v>0</v>
      </c>
      <c r="X275" s="403">
        <f t="shared" si="92"/>
        <v>0</v>
      </c>
      <c r="Y275" s="403">
        <f t="shared" si="76"/>
        <v>0</v>
      </c>
      <c r="Z275" s="403">
        <f t="shared" si="76"/>
        <v>0</v>
      </c>
      <c r="AA275" s="403">
        <f t="shared" si="76"/>
        <v>0</v>
      </c>
      <c r="AB275" s="403">
        <f t="shared" si="76"/>
        <v>0</v>
      </c>
      <c r="AC275" s="403">
        <f t="shared" si="78"/>
        <v>0</v>
      </c>
      <c r="AD275" s="403">
        <f t="shared" si="81"/>
        <v>0</v>
      </c>
      <c r="AE275" s="403">
        <f t="shared" si="79"/>
        <v>0</v>
      </c>
      <c r="AF275" s="403">
        <f t="shared" si="96"/>
        <v>34.200000000000003</v>
      </c>
      <c r="AG275" s="404">
        <f t="shared" si="96"/>
        <v>0</v>
      </c>
      <c r="AH275" s="404">
        <f t="shared" si="95"/>
        <v>0</v>
      </c>
      <c r="AI275" s="404">
        <f t="shared" si="91"/>
        <v>0</v>
      </c>
      <c r="AJ275" s="145">
        <f t="shared" si="94"/>
        <v>0</v>
      </c>
    </row>
    <row r="276" spans="2:36" ht="13.7" customHeight="1">
      <c r="B276" s="957">
        <v>455</v>
      </c>
      <c r="C276" s="1040">
        <v>45056</v>
      </c>
      <c r="D276" s="1041" t="s">
        <v>577</v>
      </c>
      <c r="E276" s="1042" t="s">
        <v>971</v>
      </c>
      <c r="F276" s="402">
        <v>737</v>
      </c>
      <c r="G276" s="956">
        <v>34.200000000000003</v>
      </c>
      <c r="H276" s="440"/>
      <c r="I276" s="403">
        <f t="shared" si="93"/>
        <v>0</v>
      </c>
      <c r="J276" s="403">
        <f t="shared" si="77"/>
        <v>0</v>
      </c>
      <c r="K276" s="403">
        <f t="shared" ref="K276:X285" si="97">IF(K$7-$F276=0,$G276,0)</f>
        <v>0</v>
      </c>
      <c r="L276" s="403">
        <f t="shared" si="97"/>
        <v>0</v>
      </c>
      <c r="M276" s="403">
        <f t="shared" si="97"/>
        <v>0</v>
      </c>
      <c r="N276" s="403">
        <f t="shared" si="97"/>
        <v>0</v>
      </c>
      <c r="O276" s="403">
        <f t="shared" si="97"/>
        <v>0</v>
      </c>
      <c r="P276" s="403">
        <f t="shared" si="97"/>
        <v>0</v>
      </c>
      <c r="Q276" s="403">
        <f t="shared" si="97"/>
        <v>0</v>
      </c>
      <c r="R276" s="403">
        <f t="shared" si="97"/>
        <v>0</v>
      </c>
      <c r="S276" s="403">
        <f t="shared" si="97"/>
        <v>0</v>
      </c>
      <c r="T276" s="403">
        <f t="shared" si="97"/>
        <v>0</v>
      </c>
      <c r="U276" s="403">
        <f t="shared" si="97"/>
        <v>0</v>
      </c>
      <c r="V276" s="403">
        <f t="shared" si="97"/>
        <v>0</v>
      </c>
      <c r="W276" s="403">
        <f t="shared" si="97"/>
        <v>0</v>
      </c>
      <c r="X276" s="403">
        <f t="shared" si="97"/>
        <v>0</v>
      </c>
      <c r="Y276" s="403">
        <f t="shared" si="76"/>
        <v>0</v>
      </c>
      <c r="Z276" s="403">
        <f t="shared" si="76"/>
        <v>0</v>
      </c>
      <c r="AA276" s="403">
        <f t="shared" si="76"/>
        <v>0</v>
      </c>
      <c r="AB276" s="403">
        <f t="shared" si="76"/>
        <v>0</v>
      </c>
      <c r="AC276" s="403">
        <f t="shared" si="78"/>
        <v>0</v>
      </c>
      <c r="AD276" s="403">
        <f t="shared" si="81"/>
        <v>0</v>
      </c>
      <c r="AE276" s="403">
        <f t="shared" si="79"/>
        <v>0</v>
      </c>
      <c r="AF276" s="403">
        <f t="shared" si="96"/>
        <v>34.200000000000003</v>
      </c>
      <c r="AG276" s="404">
        <f t="shared" si="96"/>
        <v>0</v>
      </c>
      <c r="AH276" s="404">
        <f t="shared" si="95"/>
        <v>0</v>
      </c>
      <c r="AI276" s="404">
        <f t="shared" si="95"/>
        <v>0</v>
      </c>
      <c r="AJ276" s="145">
        <f t="shared" si="94"/>
        <v>0</v>
      </c>
    </row>
    <row r="277" spans="2:36" ht="13.7" customHeight="1">
      <c r="B277" s="957">
        <v>1223</v>
      </c>
      <c r="C277" s="1040">
        <v>45240</v>
      </c>
      <c r="D277" s="1041" t="s">
        <v>577</v>
      </c>
      <c r="E277" s="1042" t="s">
        <v>1611</v>
      </c>
      <c r="F277" s="402">
        <v>737</v>
      </c>
      <c r="G277" s="956">
        <v>60.6</v>
      </c>
      <c r="H277" s="440"/>
      <c r="I277" s="403">
        <f t="shared" si="93"/>
        <v>0</v>
      </c>
      <c r="J277" s="403">
        <f t="shared" si="77"/>
        <v>0</v>
      </c>
      <c r="K277" s="403">
        <f t="shared" si="97"/>
        <v>0</v>
      </c>
      <c r="L277" s="403">
        <f t="shared" si="97"/>
        <v>0</v>
      </c>
      <c r="M277" s="403">
        <f t="shared" si="97"/>
        <v>0</v>
      </c>
      <c r="N277" s="403">
        <f t="shared" si="97"/>
        <v>0</v>
      </c>
      <c r="O277" s="403">
        <f t="shared" si="97"/>
        <v>0</v>
      </c>
      <c r="P277" s="403">
        <f t="shared" si="97"/>
        <v>0</v>
      </c>
      <c r="Q277" s="403">
        <f t="shared" si="97"/>
        <v>0</v>
      </c>
      <c r="R277" s="403">
        <f t="shared" si="97"/>
        <v>0</v>
      </c>
      <c r="S277" s="403">
        <f t="shared" si="97"/>
        <v>0</v>
      </c>
      <c r="T277" s="403">
        <f t="shared" si="97"/>
        <v>0</v>
      </c>
      <c r="U277" s="403">
        <f t="shared" si="97"/>
        <v>0</v>
      </c>
      <c r="V277" s="403">
        <f t="shared" si="97"/>
        <v>0</v>
      </c>
      <c r="W277" s="403">
        <f t="shared" si="97"/>
        <v>0</v>
      </c>
      <c r="X277" s="403">
        <f t="shared" si="97"/>
        <v>0</v>
      </c>
      <c r="Y277" s="403">
        <f t="shared" si="76"/>
        <v>0</v>
      </c>
      <c r="Z277" s="403">
        <f t="shared" si="76"/>
        <v>0</v>
      </c>
      <c r="AA277" s="403">
        <f t="shared" si="76"/>
        <v>0</v>
      </c>
      <c r="AB277" s="403">
        <f t="shared" si="76"/>
        <v>0</v>
      </c>
      <c r="AC277" s="403">
        <f t="shared" si="78"/>
        <v>0</v>
      </c>
      <c r="AD277" s="403">
        <f t="shared" si="81"/>
        <v>0</v>
      </c>
      <c r="AE277" s="403">
        <f t="shared" si="79"/>
        <v>0</v>
      </c>
      <c r="AF277" s="403">
        <f t="shared" si="96"/>
        <v>60.6</v>
      </c>
      <c r="AG277" s="404">
        <f t="shared" si="96"/>
        <v>0</v>
      </c>
      <c r="AH277" s="404">
        <f t="shared" si="95"/>
        <v>0</v>
      </c>
      <c r="AI277" s="404">
        <f t="shared" si="95"/>
        <v>0</v>
      </c>
      <c r="AJ277" s="145">
        <f t="shared" si="94"/>
        <v>0</v>
      </c>
    </row>
    <row r="278" spans="2:36" ht="13.7" customHeight="1">
      <c r="B278" s="957">
        <v>1224</v>
      </c>
      <c r="C278" s="1040">
        <v>45240</v>
      </c>
      <c r="D278" s="1041" t="s">
        <v>577</v>
      </c>
      <c r="E278" s="1042" t="s">
        <v>1611</v>
      </c>
      <c r="F278" s="402">
        <v>737</v>
      </c>
      <c r="G278" s="956">
        <v>42.6</v>
      </c>
      <c r="H278" s="440"/>
      <c r="I278" s="403">
        <f t="shared" si="93"/>
        <v>0</v>
      </c>
      <c r="J278" s="403">
        <f t="shared" si="77"/>
        <v>0</v>
      </c>
      <c r="K278" s="403">
        <f t="shared" si="97"/>
        <v>0</v>
      </c>
      <c r="L278" s="403">
        <f t="shared" si="97"/>
        <v>0</v>
      </c>
      <c r="M278" s="403">
        <f t="shared" si="97"/>
        <v>0</v>
      </c>
      <c r="N278" s="403">
        <f t="shared" si="97"/>
        <v>0</v>
      </c>
      <c r="O278" s="403">
        <f t="shared" si="97"/>
        <v>0</v>
      </c>
      <c r="P278" s="403">
        <f t="shared" si="97"/>
        <v>0</v>
      </c>
      <c r="Q278" s="403">
        <f t="shared" si="97"/>
        <v>0</v>
      </c>
      <c r="R278" s="403">
        <f t="shared" si="97"/>
        <v>0</v>
      </c>
      <c r="S278" s="403">
        <f t="shared" si="97"/>
        <v>0</v>
      </c>
      <c r="T278" s="403">
        <f t="shared" si="97"/>
        <v>0</v>
      </c>
      <c r="U278" s="403">
        <f t="shared" si="97"/>
        <v>0</v>
      </c>
      <c r="V278" s="403">
        <f t="shared" si="97"/>
        <v>0</v>
      </c>
      <c r="W278" s="403">
        <f t="shared" si="97"/>
        <v>0</v>
      </c>
      <c r="X278" s="403">
        <f t="shared" si="97"/>
        <v>0</v>
      </c>
      <c r="Y278" s="403">
        <f t="shared" si="76"/>
        <v>0</v>
      </c>
      <c r="Z278" s="403">
        <f t="shared" si="76"/>
        <v>0</v>
      </c>
      <c r="AA278" s="403">
        <f t="shared" si="76"/>
        <v>0</v>
      </c>
      <c r="AB278" s="403">
        <f t="shared" si="76"/>
        <v>0</v>
      </c>
      <c r="AC278" s="403">
        <f t="shared" si="78"/>
        <v>0</v>
      </c>
      <c r="AD278" s="403">
        <f t="shared" si="81"/>
        <v>0</v>
      </c>
      <c r="AE278" s="403">
        <f t="shared" si="79"/>
        <v>0</v>
      </c>
      <c r="AF278" s="403">
        <f t="shared" si="96"/>
        <v>42.6</v>
      </c>
      <c r="AG278" s="404">
        <f t="shared" si="96"/>
        <v>0</v>
      </c>
      <c r="AH278" s="404">
        <f t="shared" si="95"/>
        <v>0</v>
      </c>
      <c r="AI278" s="404">
        <f t="shared" si="95"/>
        <v>0</v>
      </c>
      <c r="AJ278" s="145">
        <f t="shared" si="94"/>
        <v>0</v>
      </c>
    </row>
    <row r="279" spans="2:36" ht="13.7" customHeight="1">
      <c r="B279" s="957">
        <v>1225</v>
      </c>
      <c r="C279" s="1040">
        <v>45240</v>
      </c>
      <c r="D279" s="1041" t="s">
        <v>577</v>
      </c>
      <c r="E279" s="1042" t="s">
        <v>1611</v>
      </c>
      <c r="F279" s="402">
        <v>737</v>
      </c>
      <c r="G279" s="956">
        <v>34.200000000000003</v>
      </c>
      <c r="H279" s="440"/>
      <c r="I279" s="403">
        <f t="shared" si="93"/>
        <v>0</v>
      </c>
      <c r="J279" s="403">
        <f t="shared" si="77"/>
        <v>0</v>
      </c>
      <c r="K279" s="403">
        <f t="shared" si="97"/>
        <v>0</v>
      </c>
      <c r="L279" s="403">
        <f t="shared" si="97"/>
        <v>0</v>
      </c>
      <c r="M279" s="403">
        <f t="shared" si="97"/>
        <v>0</v>
      </c>
      <c r="N279" s="403">
        <f t="shared" si="97"/>
        <v>0</v>
      </c>
      <c r="O279" s="403">
        <f t="shared" si="97"/>
        <v>0</v>
      </c>
      <c r="P279" s="403">
        <f t="shared" si="97"/>
        <v>0</v>
      </c>
      <c r="Q279" s="403">
        <f t="shared" si="97"/>
        <v>0</v>
      </c>
      <c r="R279" s="403">
        <f t="shared" si="97"/>
        <v>0</v>
      </c>
      <c r="S279" s="403">
        <f t="shared" si="97"/>
        <v>0</v>
      </c>
      <c r="T279" s="403">
        <f t="shared" si="97"/>
        <v>0</v>
      </c>
      <c r="U279" s="403">
        <f t="shared" si="97"/>
        <v>0</v>
      </c>
      <c r="V279" s="403">
        <f t="shared" si="97"/>
        <v>0</v>
      </c>
      <c r="W279" s="403">
        <f t="shared" si="97"/>
        <v>0</v>
      </c>
      <c r="X279" s="403">
        <f t="shared" si="97"/>
        <v>0</v>
      </c>
      <c r="Y279" s="403">
        <f t="shared" si="76"/>
        <v>0</v>
      </c>
      <c r="Z279" s="403">
        <f t="shared" si="76"/>
        <v>0</v>
      </c>
      <c r="AA279" s="403">
        <f t="shared" si="76"/>
        <v>0</v>
      </c>
      <c r="AB279" s="403">
        <f t="shared" si="76"/>
        <v>0</v>
      </c>
      <c r="AC279" s="403">
        <f t="shared" si="78"/>
        <v>0</v>
      </c>
      <c r="AD279" s="403">
        <f t="shared" si="81"/>
        <v>0</v>
      </c>
      <c r="AE279" s="403">
        <f t="shared" si="79"/>
        <v>0</v>
      </c>
      <c r="AF279" s="403">
        <f t="shared" si="96"/>
        <v>34.200000000000003</v>
      </c>
      <c r="AG279" s="404">
        <f t="shared" si="96"/>
        <v>0</v>
      </c>
      <c r="AH279" s="404">
        <f t="shared" si="95"/>
        <v>0</v>
      </c>
      <c r="AI279" s="404">
        <f t="shared" si="95"/>
        <v>0</v>
      </c>
      <c r="AJ279" s="145">
        <f t="shared" si="94"/>
        <v>0</v>
      </c>
    </row>
    <row r="280" spans="2:36" ht="13.7" customHeight="1">
      <c r="B280" s="957">
        <v>1045</v>
      </c>
      <c r="C280" s="1040">
        <v>45209</v>
      </c>
      <c r="D280" s="1041" t="s">
        <v>577</v>
      </c>
      <c r="E280" s="1042" t="s">
        <v>1456</v>
      </c>
      <c r="F280" s="402">
        <v>737</v>
      </c>
      <c r="G280" s="956">
        <v>57</v>
      </c>
      <c r="H280" s="440"/>
      <c r="I280" s="403">
        <f t="shared" si="93"/>
        <v>0</v>
      </c>
      <c r="J280" s="403">
        <f t="shared" si="77"/>
        <v>0</v>
      </c>
      <c r="K280" s="403">
        <f t="shared" si="97"/>
        <v>0</v>
      </c>
      <c r="L280" s="403">
        <f t="shared" si="97"/>
        <v>0</v>
      </c>
      <c r="M280" s="403">
        <f t="shared" si="97"/>
        <v>0</v>
      </c>
      <c r="N280" s="403">
        <f t="shared" si="97"/>
        <v>0</v>
      </c>
      <c r="O280" s="403">
        <f t="shared" si="97"/>
        <v>0</v>
      </c>
      <c r="P280" s="403">
        <f t="shared" si="97"/>
        <v>0</v>
      </c>
      <c r="Q280" s="403">
        <f t="shared" si="97"/>
        <v>0</v>
      </c>
      <c r="R280" s="403">
        <f t="shared" si="97"/>
        <v>0</v>
      </c>
      <c r="S280" s="403">
        <f t="shared" si="97"/>
        <v>0</v>
      </c>
      <c r="T280" s="403">
        <f t="shared" si="97"/>
        <v>0</v>
      </c>
      <c r="U280" s="403">
        <f t="shared" si="97"/>
        <v>0</v>
      </c>
      <c r="V280" s="403">
        <f t="shared" si="97"/>
        <v>0</v>
      </c>
      <c r="W280" s="403">
        <f t="shared" si="97"/>
        <v>0</v>
      </c>
      <c r="X280" s="403">
        <f t="shared" si="97"/>
        <v>0</v>
      </c>
      <c r="Y280" s="403">
        <f t="shared" ref="Y280:AB343" si="98">IF(Y$7-$F280=0,$G280,0)</f>
        <v>0</v>
      </c>
      <c r="Z280" s="403">
        <f t="shared" si="98"/>
        <v>0</v>
      </c>
      <c r="AA280" s="403">
        <f t="shared" si="98"/>
        <v>0</v>
      </c>
      <c r="AB280" s="403">
        <f t="shared" si="98"/>
        <v>0</v>
      </c>
      <c r="AC280" s="403">
        <f t="shared" si="78"/>
        <v>0</v>
      </c>
      <c r="AD280" s="403">
        <f t="shared" si="81"/>
        <v>0</v>
      </c>
      <c r="AE280" s="403">
        <f t="shared" si="79"/>
        <v>0</v>
      </c>
      <c r="AF280" s="403">
        <f t="shared" si="96"/>
        <v>57</v>
      </c>
      <c r="AG280" s="404">
        <f t="shared" si="96"/>
        <v>0</v>
      </c>
      <c r="AH280" s="404">
        <f t="shared" ref="AH280:AI295" si="99">IF(AH$7-$F280=0,$G280,0)</f>
        <v>0</v>
      </c>
      <c r="AI280" s="404">
        <f t="shared" si="95"/>
        <v>0</v>
      </c>
      <c r="AJ280" s="145">
        <f t="shared" si="94"/>
        <v>0</v>
      </c>
    </row>
    <row r="281" spans="2:36" ht="13.7" customHeight="1">
      <c r="B281" s="957">
        <v>896</v>
      </c>
      <c r="C281" s="1040">
        <v>45180</v>
      </c>
      <c r="D281" s="1041" t="s">
        <v>577</v>
      </c>
      <c r="E281" s="1042" t="s">
        <v>1337</v>
      </c>
      <c r="F281" s="402">
        <v>737</v>
      </c>
      <c r="G281" s="956">
        <v>34.200000000000003</v>
      </c>
      <c r="H281" s="440"/>
      <c r="I281" s="403">
        <f t="shared" si="93"/>
        <v>0</v>
      </c>
      <c r="J281" s="403">
        <f t="shared" si="77"/>
        <v>0</v>
      </c>
      <c r="K281" s="403">
        <f t="shared" si="97"/>
        <v>0</v>
      </c>
      <c r="L281" s="403">
        <f t="shared" si="97"/>
        <v>0</v>
      </c>
      <c r="M281" s="403">
        <f t="shared" si="97"/>
        <v>0</v>
      </c>
      <c r="N281" s="403">
        <f t="shared" si="97"/>
        <v>0</v>
      </c>
      <c r="O281" s="403">
        <f t="shared" si="97"/>
        <v>0</v>
      </c>
      <c r="P281" s="403">
        <f t="shared" si="97"/>
        <v>0</v>
      </c>
      <c r="Q281" s="403">
        <f t="shared" si="97"/>
        <v>0</v>
      </c>
      <c r="R281" s="403">
        <f t="shared" si="97"/>
        <v>0</v>
      </c>
      <c r="S281" s="403">
        <f t="shared" si="97"/>
        <v>0</v>
      </c>
      <c r="T281" s="403">
        <f t="shared" si="97"/>
        <v>0</v>
      </c>
      <c r="U281" s="403">
        <f t="shared" si="97"/>
        <v>0</v>
      </c>
      <c r="V281" s="403">
        <f t="shared" si="97"/>
        <v>0</v>
      </c>
      <c r="W281" s="403">
        <f t="shared" si="97"/>
        <v>0</v>
      </c>
      <c r="X281" s="403">
        <f t="shared" si="97"/>
        <v>0</v>
      </c>
      <c r="Y281" s="403">
        <f t="shared" si="98"/>
        <v>0</v>
      </c>
      <c r="Z281" s="403">
        <f t="shared" si="98"/>
        <v>0</v>
      </c>
      <c r="AA281" s="403">
        <f t="shared" si="98"/>
        <v>0</v>
      </c>
      <c r="AB281" s="403">
        <f t="shared" si="98"/>
        <v>0</v>
      </c>
      <c r="AC281" s="403">
        <f t="shared" si="78"/>
        <v>0</v>
      </c>
      <c r="AD281" s="403">
        <f t="shared" si="81"/>
        <v>0</v>
      </c>
      <c r="AE281" s="403">
        <f t="shared" si="79"/>
        <v>0</v>
      </c>
      <c r="AF281" s="403">
        <f t="shared" si="96"/>
        <v>34.200000000000003</v>
      </c>
      <c r="AG281" s="404">
        <f t="shared" si="96"/>
        <v>0</v>
      </c>
      <c r="AH281" s="404">
        <f t="shared" si="99"/>
        <v>0</v>
      </c>
      <c r="AI281" s="404">
        <f t="shared" si="95"/>
        <v>0</v>
      </c>
      <c r="AJ281" s="145">
        <f t="shared" si="94"/>
        <v>0</v>
      </c>
    </row>
    <row r="282" spans="2:36" ht="13.7" customHeight="1">
      <c r="B282" s="957">
        <v>897</v>
      </c>
      <c r="C282" s="1040">
        <v>45180</v>
      </c>
      <c r="D282" s="1041" t="s">
        <v>577</v>
      </c>
      <c r="E282" s="1042" t="s">
        <v>1337</v>
      </c>
      <c r="F282" s="402">
        <v>737</v>
      </c>
      <c r="G282" s="956">
        <v>27</v>
      </c>
      <c r="H282" s="440"/>
      <c r="I282" s="403">
        <f t="shared" si="93"/>
        <v>0</v>
      </c>
      <c r="J282" s="403">
        <f t="shared" ref="J282:J345" si="100">IF(J$7-$F282=0,$G282,0)</f>
        <v>0</v>
      </c>
      <c r="K282" s="403">
        <f t="shared" si="97"/>
        <v>0</v>
      </c>
      <c r="L282" s="403">
        <f t="shared" si="97"/>
        <v>0</v>
      </c>
      <c r="M282" s="403">
        <f t="shared" si="97"/>
        <v>0</v>
      </c>
      <c r="N282" s="403">
        <f t="shared" si="97"/>
        <v>0</v>
      </c>
      <c r="O282" s="403">
        <f t="shared" si="97"/>
        <v>0</v>
      </c>
      <c r="P282" s="403">
        <f t="shared" si="97"/>
        <v>0</v>
      </c>
      <c r="Q282" s="403">
        <f t="shared" si="97"/>
        <v>0</v>
      </c>
      <c r="R282" s="403">
        <f t="shared" si="97"/>
        <v>0</v>
      </c>
      <c r="S282" s="403">
        <f t="shared" si="97"/>
        <v>0</v>
      </c>
      <c r="T282" s="403">
        <f t="shared" si="97"/>
        <v>0</v>
      </c>
      <c r="U282" s="403">
        <f t="shared" si="97"/>
        <v>0</v>
      </c>
      <c r="V282" s="403">
        <f t="shared" si="97"/>
        <v>0</v>
      </c>
      <c r="W282" s="403">
        <f t="shared" si="97"/>
        <v>0</v>
      </c>
      <c r="X282" s="403">
        <f t="shared" si="97"/>
        <v>0</v>
      </c>
      <c r="Y282" s="403">
        <f t="shared" si="98"/>
        <v>0</v>
      </c>
      <c r="Z282" s="403">
        <f t="shared" si="98"/>
        <v>0</v>
      </c>
      <c r="AA282" s="403">
        <f t="shared" si="98"/>
        <v>0</v>
      </c>
      <c r="AB282" s="403">
        <f t="shared" si="98"/>
        <v>0</v>
      </c>
      <c r="AC282" s="403">
        <f t="shared" ref="AC282:AC345" si="101">IF(AC$7-$F282=0,$G282,0)</f>
        <v>0</v>
      </c>
      <c r="AD282" s="403">
        <f t="shared" si="81"/>
        <v>0</v>
      </c>
      <c r="AE282" s="403">
        <f t="shared" si="79"/>
        <v>0</v>
      </c>
      <c r="AF282" s="403">
        <f t="shared" si="96"/>
        <v>27</v>
      </c>
      <c r="AG282" s="404">
        <f t="shared" si="96"/>
        <v>0</v>
      </c>
      <c r="AH282" s="404">
        <f t="shared" si="99"/>
        <v>0</v>
      </c>
      <c r="AI282" s="404">
        <f t="shared" si="95"/>
        <v>0</v>
      </c>
      <c r="AJ282" s="145">
        <f t="shared" si="94"/>
        <v>0</v>
      </c>
    </row>
    <row r="283" spans="2:36" ht="13.7" customHeight="1">
      <c r="B283" s="957">
        <v>348</v>
      </c>
      <c r="C283" s="1040">
        <v>45027</v>
      </c>
      <c r="D283" s="1041" t="s">
        <v>577</v>
      </c>
      <c r="E283" s="1042" t="s">
        <v>888</v>
      </c>
      <c r="F283" s="402">
        <v>737</v>
      </c>
      <c r="G283" s="956">
        <v>20.7</v>
      </c>
      <c r="H283" s="440"/>
      <c r="I283" s="403">
        <f t="shared" si="93"/>
        <v>0</v>
      </c>
      <c r="J283" s="403">
        <f t="shared" si="100"/>
        <v>0</v>
      </c>
      <c r="K283" s="403">
        <f t="shared" si="97"/>
        <v>0</v>
      </c>
      <c r="L283" s="403">
        <f t="shared" si="97"/>
        <v>0</v>
      </c>
      <c r="M283" s="403">
        <f t="shared" si="97"/>
        <v>0</v>
      </c>
      <c r="N283" s="403">
        <f t="shared" si="97"/>
        <v>0</v>
      </c>
      <c r="O283" s="403">
        <f t="shared" si="97"/>
        <v>0</v>
      </c>
      <c r="P283" s="403">
        <f t="shared" si="97"/>
        <v>0</v>
      </c>
      <c r="Q283" s="403">
        <f t="shared" si="97"/>
        <v>0</v>
      </c>
      <c r="R283" s="403">
        <f t="shared" si="97"/>
        <v>0</v>
      </c>
      <c r="S283" s="403">
        <f t="shared" si="97"/>
        <v>0</v>
      </c>
      <c r="T283" s="403">
        <f t="shared" si="97"/>
        <v>0</v>
      </c>
      <c r="U283" s="403">
        <f t="shared" si="97"/>
        <v>0</v>
      </c>
      <c r="V283" s="403">
        <f t="shared" si="97"/>
        <v>0</v>
      </c>
      <c r="W283" s="403">
        <f t="shared" si="97"/>
        <v>0</v>
      </c>
      <c r="X283" s="403">
        <f t="shared" si="97"/>
        <v>0</v>
      </c>
      <c r="Y283" s="403">
        <f t="shared" si="98"/>
        <v>0</v>
      </c>
      <c r="Z283" s="403">
        <f t="shared" si="98"/>
        <v>0</v>
      </c>
      <c r="AA283" s="403">
        <f t="shared" si="98"/>
        <v>0</v>
      </c>
      <c r="AB283" s="403">
        <f t="shared" si="98"/>
        <v>0</v>
      </c>
      <c r="AC283" s="403">
        <f t="shared" si="101"/>
        <v>0</v>
      </c>
      <c r="AD283" s="403">
        <f t="shared" si="81"/>
        <v>0</v>
      </c>
      <c r="AE283" s="403">
        <f t="shared" si="79"/>
        <v>0</v>
      </c>
      <c r="AF283" s="403">
        <f t="shared" si="96"/>
        <v>20.7</v>
      </c>
      <c r="AG283" s="404">
        <f t="shared" si="96"/>
        <v>0</v>
      </c>
      <c r="AH283" s="404">
        <f t="shared" si="99"/>
        <v>0</v>
      </c>
      <c r="AI283" s="404">
        <f t="shared" si="95"/>
        <v>0</v>
      </c>
      <c r="AJ283" s="145">
        <f t="shared" si="94"/>
        <v>0</v>
      </c>
    </row>
    <row r="284" spans="2:36" ht="13.7" customHeight="1">
      <c r="B284" s="957">
        <v>349</v>
      </c>
      <c r="C284" s="1040">
        <v>45027</v>
      </c>
      <c r="D284" s="1041" t="s">
        <v>577</v>
      </c>
      <c r="E284" s="1042" t="s">
        <v>888</v>
      </c>
      <c r="F284" s="402">
        <v>737</v>
      </c>
      <c r="G284" s="956">
        <v>27</v>
      </c>
      <c r="H284" s="440"/>
      <c r="I284" s="403">
        <f t="shared" si="93"/>
        <v>0</v>
      </c>
      <c r="J284" s="403">
        <f t="shared" si="100"/>
        <v>0</v>
      </c>
      <c r="K284" s="403">
        <f t="shared" si="97"/>
        <v>0</v>
      </c>
      <c r="L284" s="403">
        <f t="shared" si="97"/>
        <v>0</v>
      </c>
      <c r="M284" s="403">
        <f t="shared" si="97"/>
        <v>0</v>
      </c>
      <c r="N284" s="403">
        <f t="shared" si="97"/>
        <v>0</v>
      </c>
      <c r="O284" s="403">
        <f t="shared" si="97"/>
        <v>0</v>
      </c>
      <c r="P284" s="403">
        <f t="shared" si="97"/>
        <v>0</v>
      </c>
      <c r="Q284" s="403">
        <f t="shared" si="97"/>
        <v>0</v>
      </c>
      <c r="R284" s="403">
        <f t="shared" si="97"/>
        <v>0</v>
      </c>
      <c r="S284" s="403">
        <f t="shared" si="97"/>
        <v>0</v>
      </c>
      <c r="T284" s="403">
        <f t="shared" si="97"/>
        <v>0</v>
      </c>
      <c r="U284" s="403">
        <f t="shared" si="97"/>
        <v>0</v>
      </c>
      <c r="V284" s="403">
        <f t="shared" si="97"/>
        <v>0</v>
      </c>
      <c r="W284" s="403">
        <f t="shared" si="97"/>
        <v>0</v>
      </c>
      <c r="X284" s="403">
        <f t="shared" si="97"/>
        <v>0</v>
      </c>
      <c r="Y284" s="403">
        <f t="shared" si="98"/>
        <v>0</v>
      </c>
      <c r="Z284" s="403">
        <f t="shared" si="98"/>
        <v>0</v>
      </c>
      <c r="AA284" s="403">
        <f t="shared" si="98"/>
        <v>0</v>
      </c>
      <c r="AB284" s="403">
        <f t="shared" si="98"/>
        <v>0</v>
      </c>
      <c r="AC284" s="403">
        <f t="shared" si="101"/>
        <v>0</v>
      </c>
      <c r="AD284" s="403">
        <f t="shared" si="81"/>
        <v>0</v>
      </c>
      <c r="AE284" s="403">
        <f t="shared" si="81"/>
        <v>0</v>
      </c>
      <c r="AF284" s="403">
        <f t="shared" si="96"/>
        <v>27</v>
      </c>
      <c r="AG284" s="404">
        <f t="shared" si="96"/>
        <v>0</v>
      </c>
      <c r="AH284" s="404">
        <f t="shared" si="99"/>
        <v>0</v>
      </c>
      <c r="AI284" s="404">
        <f t="shared" si="95"/>
        <v>0</v>
      </c>
      <c r="AJ284" s="145">
        <f t="shared" si="94"/>
        <v>0</v>
      </c>
    </row>
    <row r="285" spans="2:36" ht="13.7" customHeight="1">
      <c r="B285" s="957">
        <v>350</v>
      </c>
      <c r="C285" s="1040">
        <v>45027</v>
      </c>
      <c r="D285" s="1041" t="s">
        <v>577</v>
      </c>
      <c r="E285" s="1042" t="s">
        <v>888</v>
      </c>
      <c r="F285" s="402">
        <v>737</v>
      </c>
      <c r="G285" s="956">
        <v>27</v>
      </c>
      <c r="H285" s="440"/>
      <c r="I285" s="403">
        <f t="shared" si="93"/>
        <v>0</v>
      </c>
      <c r="J285" s="403">
        <f t="shared" si="100"/>
        <v>0</v>
      </c>
      <c r="K285" s="403">
        <f t="shared" si="97"/>
        <v>0</v>
      </c>
      <c r="L285" s="403">
        <f t="shared" si="97"/>
        <v>0</v>
      </c>
      <c r="M285" s="403">
        <f t="shared" si="97"/>
        <v>0</v>
      </c>
      <c r="N285" s="403">
        <f t="shared" si="97"/>
        <v>0</v>
      </c>
      <c r="O285" s="403">
        <f t="shared" si="97"/>
        <v>0</v>
      </c>
      <c r="P285" s="403">
        <f t="shared" si="97"/>
        <v>0</v>
      </c>
      <c r="Q285" s="403">
        <f t="shared" si="97"/>
        <v>0</v>
      </c>
      <c r="R285" s="403">
        <f t="shared" si="97"/>
        <v>0</v>
      </c>
      <c r="S285" s="403">
        <f t="shared" si="97"/>
        <v>0</v>
      </c>
      <c r="T285" s="403">
        <f t="shared" si="97"/>
        <v>0</v>
      </c>
      <c r="U285" s="403">
        <f t="shared" si="97"/>
        <v>0</v>
      </c>
      <c r="V285" s="403">
        <f t="shared" si="97"/>
        <v>0</v>
      </c>
      <c r="W285" s="403">
        <f t="shared" si="97"/>
        <v>0</v>
      </c>
      <c r="X285" s="403">
        <f t="shared" si="97"/>
        <v>0</v>
      </c>
      <c r="Y285" s="403">
        <f t="shared" si="98"/>
        <v>0</v>
      </c>
      <c r="Z285" s="403">
        <f t="shared" si="98"/>
        <v>0</v>
      </c>
      <c r="AA285" s="403">
        <f t="shared" si="98"/>
        <v>0</v>
      </c>
      <c r="AB285" s="403">
        <f t="shared" si="98"/>
        <v>0</v>
      </c>
      <c r="AC285" s="403">
        <f t="shared" si="101"/>
        <v>0</v>
      </c>
      <c r="AD285" s="403">
        <f t="shared" si="81"/>
        <v>0</v>
      </c>
      <c r="AE285" s="403">
        <f t="shared" si="81"/>
        <v>0</v>
      </c>
      <c r="AF285" s="403">
        <f t="shared" si="96"/>
        <v>27</v>
      </c>
      <c r="AG285" s="404">
        <f t="shared" si="96"/>
        <v>0</v>
      </c>
      <c r="AH285" s="404">
        <f t="shared" si="99"/>
        <v>0</v>
      </c>
      <c r="AI285" s="404">
        <f t="shared" si="95"/>
        <v>0</v>
      </c>
      <c r="AJ285" s="145">
        <f t="shared" si="94"/>
        <v>0</v>
      </c>
    </row>
    <row r="286" spans="2:36" ht="13.7" customHeight="1">
      <c r="B286" s="957">
        <v>351</v>
      </c>
      <c r="C286" s="1040">
        <v>45027</v>
      </c>
      <c r="D286" s="1041" t="s">
        <v>577</v>
      </c>
      <c r="E286" s="1042" t="s">
        <v>888</v>
      </c>
      <c r="F286" s="402">
        <v>737</v>
      </c>
      <c r="G286" s="956">
        <v>42.6</v>
      </c>
      <c r="H286" s="440"/>
      <c r="I286" s="403">
        <f t="shared" si="93"/>
        <v>0</v>
      </c>
      <c r="J286" s="403">
        <f t="shared" si="100"/>
        <v>0</v>
      </c>
      <c r="K286" s="403">
        <f t="shared" ref="K286:X295" si="102">IF(K$7-$F286=0,$G286,0)</f>
        <v>0</v>
      </c>
      <c r="L286" s="403">
        <f t="shared" si="102"/>
        <v>0</v>
      </c>
      <c r="M286" s="403">
        <f t="shared" si="102"/>
        <v>0</v>
      </c>
      <c r="N286" s="403">
        <f t="shared" si="102"/>
        <v>0</v>
      </c>
      <c r="O286" s="403">
        <f t="shared" si="102"/>
        <v>0</v>
      </c>
      <c r="P286" s="403">
        <f t="shared" si="102"/>
        <v>0</v>
      </c>
      <c r="Q286" s="403">
        <f t="shared" si="102"/>
        <v>0</v>
      </c>
      <c r="R286" s="403">
        <f t="shared" si="102"/>
        <v>0</v>
      </c>
      <c r="S286" s="403">
        <f t="shared" si="102"/>
        <v>0</v>
      </c>
      <c r="T286" s="403">
        <f t="shared" si="102"/>
        <v>0</v>
      </c>
      <c r="U286" s="403">
        <f t="shared" si="102"/>
        <v>0</v>
      </c>
      <c r="V286" s="403">
        <f t="shared" si="102"/>
        <v>0</v>
      </c>
      <c r="W286" s="403">
        <f t="shared" si="102"/>
        <v>0</v>
      </c>
      <c r="X286" s="403">
        <f t="shared" si="102"/>
        <v>0</v>
      </c>
      <c r="Y286" s="403">
        <f t="shared" si="98"/>
        <v>0</v>
      </c>
      <c r="Z286" s="403">
        <f t="shared" si="98"/>
        <v>0</v>
      </c>
      <c r="AA286" s="403">
        <f t="shared" si="98"/>
        <v>0</v>
      </c>
      <c r="AB286" s="403">
        <f t="shared" si="98"/>
        <v>0</v>
      </c>
      <c r="AC286" s="403">
        <f t="shared" si="101"/>
        <v>0</v>
      </c>
      <c r="AD286" s="403">
        <f t="shared" ref="AD286:AE349" si="103">IF(AD$7-$F286=0,$G286,0)</f>
        <v>0</v>
      </c>
      <c r="AE286" s="403">
        <f t="shared" si="103"/>
        <v>0</v>
      </c>
      <c r="AF286" s="403">
        <f t="shared" si="96"/>
        <v>42.6</v>
      </c>
      <c r="AG286" s="404">
        <f t="shared" si="96"/>
        <v>0</v>
      </c>
      <c r="AH286" s="404">
        <f t="shared" si="99"/>
        <v>0</v>
      </c>
      <c r="AI286" s="404">
        <f t="shared" si="99"/>
        <v>0</v>
      </c>
      <c r="AJ286" s="145">
        <f t="shared" si="94"/>
        <v>0</v>
      </c>
    </row>
    <row r="287" spans="2:36" ht="13.7" customHeight="1">
      <c r="B287" s="957">
        <v>458</v>
      </c>
      <c r="C287" s="1040">
        <v>45057</v>
      </c>
      <c r="D287" s="1041" t="s">
        <v>577</v>
      </c>
      <c r="E287" s="1042" t="s">
        <v>976</v>
      </c>
      <c r="F287" s="402">
        <v>737</v>
      </c>
      <c r="G287" s="956">
        <v>27</v>
      </c>
      <c r="H287" s="440"/>
      <c r="I287" s="403">
        <f t="shared" si="93"/>
        <v>0</v>
      </c>
      <c r="J287" s="403">
        <f t="shared" si="100"/>
        <v>0</v>
      </c>
      <c r="K287" s="403">
        <f t="shared" si="102"/>
        <v>0</v>
      </c>
      <c r="L287" s="403">
        <f t="shared" si="102"/>
        <v>0</v>
      </c>
      <c r="M287" s="403">
        <f t="shared" si="102"/>
        <v>0</v>
      </c>
      <c r="N287" s="403">
        <f t="shared" si="102"/>
        <v>0</v>
      </c>
      <c r="O287" s="403">
        <f t="shared" si="102"/>
        <v>0</v>
      </c>
      <c r="P287" s="403">
        <f t="shared" si="102"/>
        <v>0</v>
      </c>
      <c r="Q287" s="403">
        <f t="shared" si="102"/>
        <v>0</v>
      </c>
      <c r="R287" s="403">
        <f t="shared" si="102"/>
        <v>0</v>
      </c>
      <c r="S287" s="403">
        <f t="shared" si="102"/>
        <v>0</v>
      </c>
      <c r="T287" s="403">
        <f t="shared" si="102"/>
        <v>0</v>
      </c>
      <c r="U287" s="403">
        <f t="shared" si="102"/>
        <v>0</v>
      </c>
      <c r="V287" s="403">
        <f t="shared" si="102"/>
        <v>0</v>
      </c>
      <c r="W287" s="403">
        <f t="shared" si="102"/>
        <v>0</v>
      </c>
      <c r="X287" s="403">
        <f t="shared" si="102"/>
        <v>0</v>
      </c>
      <c r="Y287" s="403">
        <f t="shared" si="98"/>
        <v>0</v>
      </c>
      <c r="Z287" s="403">
        <f t="shared" si="98"/>
        <v>0</v>
      </c>
      <c r="AA287" s="403">
        <f t="shared" si="98"/>
        <v>0</v>
      </c>
      <c r="AB287" s="403">
        <f t="shared" si="98"/>
        <v>0</v>
      </c>
      <c r="AC287" s="403">
        <f t="shared" si="101"/>
        <v>0</v>
      </c>
      <c r="AD287" s="403">
        <f t="shared" si="103"/>
        <v>0</v>
      </c>
      <c r="AE287" s="403">
        <f t="shared" si="103"/>
        <v>0</v>
      </c>
      <c r="AF287" s="403">
        <f t="shared" si="96"/>
        <v>27</v>
      </c>
      <c r="AG287" s="404">
        <f t="shared" si="96"/>
        <v>0</v>
      </c>
      <c r="AH287" s="404">
        <f t="shared" si="99"/>
        <v>0</v>
      </c>
      <c r="AI287" s="404">
        <f t="shared" si="99"/>
        <v>0</v>
      </c>
      <c r="AJ287" s="145">
        <f t="shared" si="94"/>
        <v>0</v>
      </c>
    </row>
    <row r="288" spans="2:36" ht="13.7" customHeight="1">
      <c r="B288" s="957">
        <v>459</v>
      </c>
      <c r="C288" s="1040">
        <v>45057</v>
      </c>
      <c r="D288" s="1041" t="s">
        <v>577</v>
      </c>
      <c r="E288" s="1042" t="s">
        <v>976</v>
      </c>
      <c r="F288" s="402">
        <v>737</v>
      </c>
      <c r="G288" s="956">
        <v>27</v>
      </c>
      <c r="H288" s="440"/>
      <c r="I288" s="403">
        <f t="shared" si="93"/>
        <v>0</v>
      </c>
      <c r="J288" s="403">
        <f t="shared" si="100"/>
        <v>0</v>
      </c>
      <c r="K288" s="403">
        <f t="shared" si="102"/>
        <v>0</v>
      </c>
      <c r="L288" s="403">
        <f t="shared" si="102"/>
        <v>0</v>
      </c>
      <c r="M288" s="403">
        <f t="shared" si="102"/>
        <v>0</v>
      </c>
      <c r="N288" s="403">
        <f t="shared" si="102"/>
        <v>0</v>
      </c>
      <c r="O288" s="403">
        <f t="shared" si="102"/>
        <v>0</v>
      </c>
      <c r="P288" s="403">
        <f t="shared" si="102"/>
        <v>0</v>
      </c>
      <c r="Q288" s="403">
        <f t="shared" si="102"/>
        <v>0</v>
      </c>
      <c r="R288" s="403">
        <f t="shared" si="102"/>
        <v>0</v>
      </c>
      <c r="S288" s="403">
        <f t="shared" si="102"/>
        <v>0</v>
      </c>
      <c r="T288" s="403">
        <f t="shared" si="102"/>
        <v>0</v>
      </c>
      <c r="U288" s="403">
        <f t="shared" si="102"/>
        <v>0</v>
      </c>
      <c r="V288" s="403">
        <f t="shared" si="102"/>
        <v>0</v>
      </c>
      <c r="W288" s="403">
        <f t="shared" si="102"/>
        <v>0</v>
      </c>
      <c r="X288" s="403">
        <f t="shared" si="102"/>
        <v>0</v>
      </c>
      <c r="Y288" s="403">
        <f t="shared" si="98"/>
        <v>0</v>
      </c>
      <c r="Z288" s="403">
        <f t="shared" si="98"/>
        <v>0</v>
      </c>
      <c r="AA288" s="403">
        <f t="shared" si="98"/>
        <v>0</v>
      </c>
      <c r="AB288" s="403">
        <f t="shared" si="98"/>
        <v>0</v>
      </c>
      <c r="AC288" s="403">
        <f t="shared" si="101"/>
        <v>0</v>
      </c>
      <c r="AD288" s="403">
        <f t="shared" si="103"/>
        <v>0</v>
      </c>
      <c r="AE288" s="403">
        <f t="shared" si="103"/>
        <v>0</v>
      </c>
      <c r="AF288" s="403">
        <f t="shared" si="96"/>
        <v>27</v>
      </c>
      <c r="AG288" s="404">
        <f t="shared" si="96"/>
        <v>0</v>
      </c>
      <c r="AH288" s="404">
        <f t="shared" si="99"/>
        <v>0</v>
      </c>
      <c r="AI288" s="404">
        <f t="shared" si="99"/>
        <v>0</v>
      </c>
      <c r="AJ288" s="145">
        <f t="shared" si="94"/>
        <v>0</v>
      </c>
    </row>
    <row r="289" spans="2:36" ht="13.7" customHeight="1">
      <c r="B289" s="957">
        <v>1236</v>
      </c>
      <c r="C289" s="1040">
        <v>45243</v>
      </c>
      <c r="D289" s="1041" t="s">
        <v>577</v>
      </c>
      <c r="E289" s="1042" t="s">
        <v>1617</v>
      </c>
      <c r="F289" s="402">
        <v>737</v>
      </c>
      <c r="G289" s="956">
        <v>27</v>
      </c>
      <c r="H289" s="440"/>
      <c r="I289" s="403">
        <f t="shared" si="93"/>
        <v>0</v>
      </c>
      <c r="J289" s="403">
        <f t="shared" si="100"/>
        <v>0</v>
      </c>
      <c r="K289" s="403">
        <f t="shared" si="102"/>
        <v>0</v>
      </c>
      <c r="L289" s="403">
        <f t="shared" si="102"/>
        <v>0</v>
      </c>
      <c r="M289" s="403">
        <f t="shared" si="102"/>
        <v>0</v>
      </c>
      <c r="N289" s="403">
        <f t="shared" si="102"/>
        <v>0</v>
      </c>
      <c r="O289" s="403">
        <f t="shared" si="102"/>
        <v>0</v>
      </c>
      <c r="P289" s="403">
        <f t="shared" si="102"/>
        <v>0</v>
      </c>
      <c r="Q289" s="403">
        <f t="shared" si="102"/>
        <v>0</v>
      </c>
      <c r="R289" s="403">
        <f t="shared" si="102"/>
        <v>0</v>
      </c>
      <c r="S289" s="403">
        <f t="shared" si="102"/>
        <v>0</v>
      </c>
      <c r="T289" s="403">
        <f t="shared" si="102"/>
        <v>0</v>
      </c>
      <c r="U289" s="403">
        <f t="shared" si="102"/>
        <v>0</v>
      </c>
      <c r="V289" s="403">
        <f t="shared" si="102"/>
        <v>0</v>
      </c>
      <c r="W289" s="403">
        <f t="shared" si="102"/>
        <v>0</v>
      </c>
      <c r="X289" s="403">
        <f t="shared" si="102"/>
        <v>0</v>
      </c>
      <c r="Y289" s="403">
        <f t="shared" si="98"/>
        <v>0</v>
      </c>
      <c r="Z289" s="403">
        <f t="shared" si="98"/>
        <v>0</v>
      </c>
      <c r="AA289" s="403">
        <f t="shared" si="98"/>
        <v>0</v>
      </c>
      <c r="AB289" s="403">
        <f t="shared" si="98"/>
        <v>0</v>
      </c>
      <c r="AC289" s="403">
        <f t="shared" si="101"/>
        <v>0</v>
      </c>
      <c r="AD289" s="403">
        <f t="shared" si="103"/>
        <v>0</v>
      </c>
      <c r="AE289" s="403">
        <f t="shared" si="103"/>
        <v>0</v>
      </c>
      <c r="AF289" s="403">
        <f t="shared" si="96"/>
        <v>27</v>
      </c>
      <c r="AG289" s="404">
        <f t="shared" si="96"/>
        <v>0</v>
      </c>
      <c r="AH289" s="404">
        <f t="shared" si="99"/>
        <v>0</v>
      </c>
      <c r="AI289" s="404">
        <f t="shared" si="99"/>
        <v>0</v>
      </c>
      <c r="AJ289" s="145">
        <f t="shared" si="94"/>
        <v>0</v>
      </c>
    </row>
    <row r="290" spans="2:36" ht="13.7" customHeight="1">
      <c r="B290" s="957">
        <v>1237</v>
      </c>
      <c r="C290" s="1040">
        <v>45243</v>
      </c>
      <c r="D290" s="1041" t="s">
        <v>577</v>
      </c>
      <c r="E290" s="1042" t="s">
        <v>1617</v>
      </c>
      <c r="F290" s="402">
        <v>737</v>
      </c>
      <c r="G290" s="956">
        <v>27</v>
      </c>
      <c r="H290" s="440"/>
      <c r="I290" s="403">
        <f t="shared" si="93"/>
        <v>0</v>
      </c>
      <c r="J290" s="403">
        <f t="shared" si="100"/>
        <v>0</v>
      </c>
      <c r="K290" s="403">
        <f t="shared" si="102"/>
        <v>0</v>
      </c>
      <c r="L290" s="403">
        <f t="shared" si="102"/>
        <v>0</v>
      </c>
      <c r="M290" s="403">
        <f t="shared" si="102"/>
        <v>0</v>
      </c>
      <c r="N290" s="403">
        <f t="shared" si="102"/>
        <v>0</v>
      </c>
      <c r="O290" s="403">
        <f t="shared" si="102"/>
        <v>0</v>
      </c>
      <c r="P290" s="403">
        <f t="shared" si="102"/>
        <v>0</v>
      </c>
      <c r="Q290" s="403">
        <f t="shared" si="102"/>
        <v>0</v>
      </c>
      <c r="R290" s="403">
        <f t="shared" si="102"/>
        <v>0</v>
      </c>
      <c r="S290" s="403">
        <f t="shared" si="102"/>
        <v>0</v>
      </c>
      <c r="T290" s="403">
        <f t="shared" si="102"/>
        <v>0</v>
      </c>
      <c r="U290" s="403">
        <f t="shared" si="102"/>
        <v>0</v>
      </c>
      <c r="V290" s="403">
        <f t="shared" si="102"/>
        <v>0</v>
      </c>
      <c r="W290" s="403">
        <f t="shared" si="102"/>
        <v>0</v>
      </c>
      <c r="X290" s="403">
        <f t="shared" si="102"/>
        <v>0</v>
      </c>
      <c r="Y290" s="403">
        <f t="shared" si="98"/>
        <v>0</v>
      </c>
      <c r="Z290" s="403">
        <f t="shared" si="98"/>
        <v>0</v>
      </c>
      <c r="AA290" s="403">
        <f t="shared" si="98"/>
        <v>0</v>
      </c>
      <c r="AB290" s="403">
        <f t="shared" si="98"/>
        <v>0</v>
      </c>
      <c r="AC290" s="403">
        <f t="shared" si="101"/>
        <v>0</v>
      </c>
      <c r="AD290" s="403">
        <f t="shared" si="103"/>
        <v>0</v>
      </c>
      <c r="AE290" s="403">
        <f t="shared" si="103"/>
        <v>0</v>
      </c>
      <c r="AF290" s="403">
        <f t="shared" si="96"/>
        <v>27</v>
      </c>
      <c r="AG290" s="404">
        <f t="shared" si="96"/>
        <v>0</v>
      </c>
      <c r="AH290" s="404">
        <f t="shared" ref="AH290:AI305" si="104">IF(AH$7-$F290=0,$G290,0)</f>
        <v>0</v>
      </c>
      <c r="AI290" s="404">
        <f t="shared" si="99"/>
        <v>0</v>
      </c>
      <c r="AJ290" s="145">
        <f t="shared" si="94"/>
        <v>0</v>
      </c>
    </row>
    <row r="291" spans="2:36" ht="13.7" customHeight="1">
      <c r="B291" s="957">
        <v>1050</v>
      </c>
      <c r="C291" s="1040">
        <v>45210</v>
      </c>
      <c r="D291" s="1041" t="s">
        <v>577</v>
      </c>
      <c r="E291" s="1042" t="s">
        <v>1463</v>
      </c>
      <c r="F291" s="402">
        <v>737</v>
      </c>
      <c r="G291" s="956">
        <v>34.200000000000003</v>
      </c>
      <c r="H291" s="440"/>
      <c r="I291" s="403">
        <f t="shared" si="93"/>
        <v>0</v>
      </c>
      <c r="J291" s="403">
        <f t="shared" si="100"/>
        <v>0</v>
      </c>
      <c r="K291" s="403">
        <f t="shared" si="102"/>
        <v>0</v>
      </c>
      <c r="L291" s="403">
        <f t="shared" si="102"/>
        <v>0</v>
      </c>
      <c r="M291" s="403">
        <f t="shared" si="102"/>
        <v>0</v>
      </c>
      <c r="N291" s="403">
        <f t="shared" si="102"/>
        <v>0</v>
      </c>
      <c r="O291" s="403">
        <f t="shared" si="102"/>
        <v>0</v>
      </c>
      <c r="P291" s="403">
        <f t="shared" si="102"/>
        <v>0</v>
      </c>
      <c r="Q291" s="403">
        <f t="shared" si="102"/>
        <v>0</v>
      </c>
      <c r="R291" s="403">
        <f t="shared" si="102"/>
        <v>0</v>
      </c>
      <c r="S291" s="403">
        <f t="shared" si="102"/>
        <v>0</v>
      </c>
      <c r="T291" s="403">
        <f t="shared" si="102"/>
        <v>0</v>
      </c>
      <c r="U291" s="403">
        <f t="shared" si="102"/>
        <v>0</v>
      </c>
      <c r="V291" s="403">
        <f t="shared" si="102"/>
        <v>0</v>
      </c>
      <c r="W291" s="403">
        <f t="shared" si="102"/>
        <v>0</v>
      </c>
      <c r="X291" s="403">
        <f t="shared" si="102"/>
        <v>0</v>
      </c>
      <c r="Y291" s="403">
        <f t="shared" si="98"/>
        <v>0</v>
      </c>
      <c r="Z291" s="403">
        <f t="shared" si="98"/>
        <v>0</v>
      </c>
      <c r="AA291" s="403">
        <f t="shared" si="98"/>
        <v>0</v>
      </c>
      <c r="AB291" s="403">
        <f t="shared" si="98"/>
        <v>0</v>
      </c>
      <c r="AC291" s="403">
        <f t="shared" si="101"/>
        <v>0</v>
      </c>
      <c r="AD291" s="403">
        <f t="shared" si="103"/>
        <v>0</v>
      </c>
      <c r="AE291" s="403">
        <f t="shared" si="103"/>
        <v>0</v>
      </c>
      <c r="AF291" s="403">
        <f t="shared" ref="AF291:AG310" si="105">IF(AF$7-$F291=0,$G291,0)</f>
        <v>34.200000000000003</v>
      </c>
      <c r="AG291" s="404">
        <f t="shared" si="105"/>
        <v>0</v>
      </c>
      <c r="AH291" s="404">
        <f t="shared" si="104"/>
        <v>0</v>
      </c>
      <c r="AI291" s="404">
        <f t="shared" si="99"/>
        <v>0</v>
      </c>
      <c r="AJ291" s="145">
        <f t="shared" si="94"/>
        <v>0</v>
      </c>
    </row>
    <row r="292" spans="2:36" ht="13.7" customHeight="1">
      <c r="B292" s="957">
        <v>59</v>
      </c>
      <c r="C292" s="1040">
        <v>44938</v>
      </c>
      <c r="D292" s="1041" t="s">
        <v>577</v>
      </c>
      <c r="E292" s="1042" t="s">
        <v>634</v>
      </c>
      <c r="F292" s="402">
        <v>737</v>
      </c>
      <c r="G292" s="956">
        <v>20.7</v>
      </c>
      <c r="H292" s="440"/>
      <c r="I292" s="403">
        <f t="shared" si="93"/>
        <v>0</v>
      </c>
      <c r="J292" s="403">
        <f t="shared" si="100"/>
        <v>0</v>
      </c>
      <c r="K292" s="403">
        <f t="shared" si="102"/>
        <v>0</v>
      </c>
      <c r="L292" s="403">
        <f t="shared" si="102"/>
        <v>0</v>
      </c>
      <c r="M292" s="403">
        <f t="shared" si="102"/>
        <v>0</v>
      </c>
      <c r="N292" s="403">
        <f t="shared" si="102"/>
        <v>0</v>
      </c>
      <c r="O292" s="403">
        <f t="shared" si="102"/>
        <v>0</v>
      </c>
      <c r="P292" s="403">
        <f t="shared" si="102"/>
        <v>0</v>
      </c>
      <c r="Q292" s="403">
        <f t="shared" si="102"/>
        <v>0</v>
      </c>
      <c r="R292" s="403">
        <f t="shared" si="102"/>
        <v>0</v>
      </c>
      <c r="S292" s="403">
        <f t="shared" si="102"/>
        <v>0</v>
      </c>
      <c r="T292" s="403">
        <f t="shared" si="102"/>
        <v>0</v>
      </c>
      <c r="U292" s="403">
        <f t="shared" si="102"/>
        <v>0</v>
      </c>
      <c r="V292" s="403">
        <f t="shared" si="102"/>
        <v>0</v>
      </c>
      <c r="W292" s="403">
        <f t="shared" si="102"/>
        <v>0</v>
      </c>
      <c r="X292" s="403">
        <f t="shared" si="102"/>
        <v>0</v>
      </c>
      <c r="Y292" s="403">
        <f t="shared" si="98"/>
        <v>0</v>
      </c>
      <c r="Z292" s="403">
        <f t="shared" si="98"/>
        <v>0</v>
      </c>
      <c r="AA292" s="403">
        <f t="shared" si="98"/>
        <v>0</v>
      </c>
      <c r="AB292" s="403">
        <f t="shared" si="98"/>
        <v>0</v>
      </c>
      <c r="AC292" s="403">
        <f t="shared" si="101"/>
        <v>0</v>
      </c>
      <c r="AD292" s="403">
        <f t="shared" si="103"/>
        <v>0</v>
      </c>
      <c r="AE292" s="403">
        <f t="shared" si="103"/>
        <v>0</v>
      </c>
      <c r="AF292" s="403">
        <f t="shared" si="105"/>
        <v>20.7</v>
      </c>
      <c r="AG292" s="404">
        <f t="shared" si="105"/>
        <v>0</v>
      </c>
      <c r="AH292" s="404">
        <f t="shared" si="104"/>
        <v>0</v>
      </c>
      <c r="AI292" s="404">
        <f t="shared" si="99"/>
        <v>0</v>
      </c>
      <c r="AJ292" s="145">
        <f t="shared" si="94"/>
        <v>0</v>
      </c>
    </row>
    <row r="293" spans="2:36" ht="13.7" customHeight="1">
      <c r="B293" s="957">
        <v>60</v>
      </c>
      <c r="C293" s="1040">
        <v>44938</v>
      </c>
      <c r="D293" s="1041" t="s">
        <v>577</v>
      </c>
      <c r="E293" s="1042" t="s">
        <v>634</v>
      </c>
      <c r="F293" s="402">
        <v>737</v>
      </c>
      <c r="G293" s="956">
        <v>34.200000000000003</v>
      </c>
      <c r="H293" s="440"/>
      <c r="I293" s="403">
        <f t="shared" si="93"/>
        <v>0</v>
      </c>
      <c r="J293" s="403">
        <f t="shared" si="100"/>
        <v>0</v>
      </c>
      <c r="K293" s="403">
        <f t="shared" si="102"/>
        <v>0</v>
      </c>
      <c r="L293" s="403">
        <f t="shared" si="102"/>
        <v>0</v>
      </c>
      <c r="M293" s="403">
        <f t="shared" si="102"/>
        <v>0</v>
      </c>
      <c r="N293" s="403">
        <f t="shared" si="102"/>
        <v>0</v>
      </c>
      <c r="O293" s="403">
        <f t="shared" si="102"/>
        <v>0</v>
      </c>
      <c r="P293" s="403">
        <f t="shared" si="102"/>
        <v>0</v>
      </c>
      <c r="Q293" s="403">
        <f t="shared" si="102"/>
        <v>0</v>
      </c>
      <c r="R293" s="403">
        <f t="shared" si="102"/>
        <v>0</v>
      </c>
      <c r="S293" s="403">
        <f t="shared" si="102"/>
        <v>0</v>
      </c>
      <c r="T293" s="403">
        <f t="shared" si="102"/>
        <v>0</v>
      </c>
      <c r="U293" s="403">
        <f t="shared" si="102"/>
        <v>0</v>
      </c>
      <c r="V293" s="403">
        <f t="shared" si="102"/>
        <v>0</v>
      </c>
      <c r="W293" s="403">
        <f t="shared" si="102"/>
        <v>0</v>
      </c>
      <c r="X293" s="403">
        <f t="shared" si="102"/>
        <v>0</v>
      </c>
      <c r="Y293" s="403">
        <f t="shared" si="98"/>
        <v>0</v>
      </c>
      <c r="Z293" s="403">
        <f t="shared" si="98"/>
        <v>0</v>
      </c>
      <c r="AA293" s="403">
        <f t="shared" si="98"/>
        <v>0</v>
      </c>
      <c r="AB293" s="403">
        <f t="shared" si="98"/>
        <v>0</v>
      </c>
      <c r="AC293" s="403">
        <f t="shared" si="101"/>
        <v>0</v>
      </c>
      <c r="AD293" s="403">
        <f t="shared" si="103"/>
        <v>0</v>
      </c>
      <c r="AE293" s="403">
        <f t="shared" si="103"/>
        <v>0</v>
      </c>
      <c r="AF293" s="403">
        <f t="shared" si="105"/>
        <v>34.200000000000003</v>
      </c>
      <c r="AG293" s="404">
        <f t="shared" si="105"/>
        <v>0</v>
      </c>
      <c r="AH293" s="404">
        <f t="shared" si="104"/>
        <v>0</v>
      </c>
      <c r="AI293" s="404">
        <f t="shared" si="99"/>
        <v>0</v>
      </c>
      <c r="AJ293" s="145">
        <f t="shared" si="94"/>
        <v>0</v>
      </c>
    </row>
    <row r="294" spans="2:36" ht="13.7" customHeight="1">
      <c r="B294" s="957">
        <v>638</v>
      </c>
      <c r="C294" s="1040">
        <v>45119</v>
      </c>
      <c r="D294" s="1041" t="s">
        <v>577</v>
      </c>
      <c r="E294" s="1042" t="s">
        <v>1121</v>
      </c>
      <c r="F294" s="402">
        <v>737</v>
      </c>
      <c r="G294" s="956">
        <v>34.200000000000003</v>
      </c>
      <c r="H294" s="440"/>
      <c r="I294" s="403">
        <f t="shared" si="93"/>
        <v>0</v>
      </c>
      <c r="J294" s="403">
        <f t="shared" si="100"/>
        <v>0</v>
      </c>
      <c r="K294" s="403">
        <f t="shared" si="102"/>
        <v>0</v>
      </c>
      <c r="L294" s="403">
        <f t="shared" si="102"/>
        <v>0</v>
      </c>
      <c r="M294" s="403">
        <f t="shared" si="102"/>
        <v>0</v>
      </c>
      <c r="N294" s="403">
        <f t="shared" si="102"/>
        <v>0</v>
      </c>
      <c r="O294" s="403">
        <f t="shared" si="102"/>
        <v>0</v>
      </c>
      <c r="P294" s="403">
        <f t="shared" si="102"/>
        <v>0</v>
      </c>
      <c r="Q294" s="403">
        <f t="shared" si="102"/>
        <v>0</v>
      </c>
      <c r="R294" s="403">
        <f t="shared" si="102"/>
        <v>0</v>
      </c>
      <c r="S294" s="403">
        <f t="shared" si="102"/>
        <v>0</v>
      </c>
      <c r="T294" s="403">
        <f t="shared" si="102"/>
        <v>0</v>
      </c>
      <c r="U294" s="403">
        <f t="shared" si="102"/>
        <v>0</v>
      </c>
      <c r="V294" s="403">
        <f t="shared" si="102"/>
        <v>0</v>
      </c>
      <c r="W294" s="403">
        <f t="shared" si="102"/>
        <v>0</v>
      </c>
      <c r="X294" s="403">
        <f t="shared" si="102"/>
        <v>0</v>
      </c>
      <c r="Y294" s="403">
        <f t="shared" si="98"/>
        <v>0</v>
      </c>
      <c r="Z294" s="403">
        <f t="shared" si="98"/>
        <v>0</v>
      </c>
      <c r="AA294" s="403">
        <f t="shared" si="98"/>
        <v>0</v>
      </c>
      <c r="AB294" s="403">
        <f t="shared" si="98"/>
        <v>0</v>
      </c>
      <c r="AC294" s="403">
        <f t="shared" si="101"/>
        <v>0</v>
      </c>
      <c r="AD294" s="403">
        <f t="shared" si="103"/>
        <v>0</v>
      </c>
      <c r="AE294" s="403">
        <f t="shared" si="103"/>
        <v>0</v>
      </c>
      <c r="AF294" s="403">
        <f t="shared" si="105"/>
        <v>34.200000000000003</v>
      </c>
      <c r="AG294" s="404">
        <f t="shared" si="105"/>
        <v>0</v>
      </c>
      <c r="AH294" s="404">
        <f t="shared" si="104"/>
        <v>0</v>
      </c>
      <c r="AI294" s="404">
        <f t="shared" si="99"/>
        <v>0</v>
      </c>
      <c r="AJ294" s="145">
        <f t="shared" si="94"/>
        <v>0</v>
      </c>
    </row>
    <row r="295" spans="2:36" ht="13.7" customHeight="1">
      <c r="B295" s="957">
        <v>639</v>
      </c>
      <c r="C295" s="1040">
        <v>45119</v>
      </c>
      <c r="D295" s="1041" t="s">
        <v>577</v>
      </c>
      <c r="E295" s="1042" t="s">
        <v>1121</v>
      </c>
      <c r="F295" s="402">
        <v>737</v>
      </c>
      <c r="G295" s="956">
        <v>34.200000000000003</v>
      </c>
      <c r="H295" s="440"/>
      <c r="I295" s="403">
        <f t="shared" si="93"/>
        <v>0</v>
      </c>
      <c r="J295" s="403">
        <f t="shared" si="100"/>
        <v>0</v>
      </c>
      <c r="K295" s="403">
        <f t="shared" si="102"/>
        <v>0</v>
      </c>
      <c r="L295" s="403">
        <f t="shared" si="102"/>
        <v>0</v>
      </c>
      <c r="M295" s="403">
        <f t="shared" si="102"/>
        <v>0</v>
      </c>
      <c r="N295" s="403">
        <f t="shared" si="102"/>
        <v>0</v>
      </c>
      <c r="O295" s="403">
        <f t="shared" si="102"/>
        <v>0</v>
      </c>
      <c r="P295" s="403">
        <f t="shared" si="102"/>
        <v>0</v>
      </c>
      <c r="Q295" s="403">
        <f t="shared" si="102"/>
        <v>0</v>
      </c>
      <c r="R295" s="403">
        <f t="shared" si="102"/>
        <v>0</v>
      </c>
      <c r="S295" s="403">
        <f t="shared" si="102"/>
        <v>0</v>
      </c>
      <c r="T295" s="403">
        <f t="shared" si="102"/>
        <v>0</v>
      </c>
      <c r="U295" s="403">
        <f t="shared" si="102"/>
        <v>0</v>
      </c>
      <c r="V295" s="403">
        <f t="shared" si="102"/>
        <v>0</v>
      </c>
      <c r="W295" s="403">
        <f t="shared" si="102"/>
        <v>0</v>
      </c>
      <c r="X295" s="403">
        <f t="shared" si="102"/>
        <v>0</v>
      </c>
      <c r="Y295" s="403">
        <f t="shared" si="98"/>
        <v>0</v>
      </c>
      <c r="Z295" s="403">
        <f t="shared" si="98"/>
        <v>0</v>
      </c>
      <c r="AA295" s="403">
        <f t="shared" si="98"/>
        <v>0</v>
      </c>
      <c r="AB295" s="403">
        <f t="shared" si="98"/>
        <v>0</v>
      </c>
      <c r="AC295" s="403">
        <f t="shared" si="101"/>
        <v>0</v>
      </c>
      <c r="AD295" s="403">
        <f t="shared" si="103"/>
        <v>0</v>
      </c>
      <c r="AE295" s="403">
        <f t="shared" si="103"/>
        <v>0</v>
      </c>
      <c r="AF295" s="403">
        <f t="shared" si="105"/>
        <v>34.200000000000003</v>
      </c>
      <c r="AG295" s="404">
        <f t="shared" si="105"/>
        <v>0</v>
      </c>
      <c r="AH295" s="404">
        <f t="shared" si="104"/>
        <v>0</v>
      </c>
      <c r="AI295" s="404">
        <f t="shared" si="99"/>
        <v>0</v>
      </c>
      <c r="AJ295" s="145">
        <f t="shared" si="94"/>
        <v>0</v>
      </c>
    </row>
    <row r="296" spans="2:36" ht="13.7" customHeight="1">
      <c r="B296" s="957">
        <v>640</v>
      </c>
      <c r="C296" s="1040">
        <v>45119</v>
      </c>
      <c r="D296" s="1041" t="s">
        <v>577</v>
      </c>
      <c r="E296" s="1042" t="s">
        <v>1121</v>
      </c>
      <c r="F296" s="402">
        <v>737</v>
      </c>
      <c r="G296" s="956">
        <v>34.200000000000003</v>
      </c>
      <c r="H296" s="440"/>
      <c r="I296" s="403">
        <f t="shared" si="93"/>
        <v>0</v>
      </c>
      <c r="J296" s="403">
        <f t="shared" si="100"/>
        <v>0</v>
      </c>
      <c r="K296" s="403">
        <f t="shared" ref="K296:X305" si="106">IF(K$7-$F296=0,$G296,0)</f>
        <v>0</v>
      </c>
      <c r="L296" s="403">
        <f t="shared" si="106"/>
        <v>0</v>
      </c>
      <c r="M296" s="403">
        <f t="shared" si="106"/>
        <v>0</v>
      </c>
      <c r="N296" s="403">
        <f t="shared" si="106"/>
        <v>0</v>
      </c>
      <c r="O296" s="403">
        <f t="shared" si="106"/>
        <v>0</v>
      </c>
      <c r="P296" s="403">
        <f t="shared" si="106"/>
        <v>0</v>
      </c>
      <c r="Q296" s="403">
        <f t="shared" si="106"/>
        <v>0</v>
      </c>
      <c r="R296" s="403">
        <f t="shared" si="106"/>
        <v>0</v>
      </c>
      <c r="S296" s="403">
        <f t="shared" si="106"/>
        <v>0</v>
      </c>
      <c r="T296" s="403">
        <f t="shared" si="106"/>
        <v>0</v>
      </c>
      <c r="U296" s="403">
        <f t="shared" si="106"/>
        <v>0</v>
      </c>
      <c r="V296" s="403">
        <f t="shared" si="106"/>
        <v>0</v>
      </c>
      <c r="W296" s="403">
        <f t="shared" si="106"/>
        <v>0</v>
      </c>
      <c r="X296" s="403">
        <f t="shared" si="106"/>
        <v>0</v>
      </c>
      <c r="Y296" s="403">
        <f t="shared" si="98"/>
        <v>0</v>
      </c>
      <c r="Z296" s="403">
        <f t="shared" si="98"/>
        <v>0</v>
      </c>
      <c r="AA296" s="403">
        <f t="shared" si="98"/>
        <v>0</v>
      </c>
      <c r="AB296" s="403">
        <f t="shared" si="98"/>
        <v>0</v>
      </c>
      <c r="AC296" s="403">
        <f t="shared" si="101"/>
        <v>0</v>
      </c>
      <c r="AD296" s="403">
        <f t="shared" si="103"/>
        <v>0</v>
      </c>
      <c r="AE296" s="403">
        <f t="shared" si="103"/>
        <v>0</v>
      </c>
      <c r="AF296" s="403">
        <f t="shared" si="105"/>
        <v>34.200000000000003</v>
      </c>
      <c r="AG296" s="404">
        <f t="shared" si="105"/>
        <v>0</v>
      </c>
      <c r="AH296" s="404">
        <f t="shared" si="104"/>
        <v>0</v>
      </c>
      <c r="AI296" s="404">
        <f t="shared" si="104"/>
        <v>0</v>
      </c>
      <c r="AJ296" s="145">
        <f t="shared" si="94"/>
        <v>0</v>
      </c>
    </row>
    <row r="297" spans="2:36" ht="13.7" customHeight="1">
      <c r="B297" s="957">
        <v>641</v>
      </c>
      <c r="C297" s="1040">
        <v>45119</v>
      </c>
      <c r="D297" s="1041" t="s">
        <v>577</v>
      </c>
      <c r="E297" s="1042" t="s">
        <v>1121</v>
      </c>
      <c r="F297" s="402">
        <v>737</v>
      </c>
      <c r="G297" s="956">
        <v>27</v>
      </c>
      <c r="H297" s="440"/>
      <c r="I297" s="403">
        <f t="shared" si="93"/>
        <v>0</v>
      </c>
      <c r="J297" s="403">
        <f t="shared" si="100"/>
        <v>0</v>
      </c>
      <c r="K297" s="403">
        <f t="shared" si="106"/>
        <v>0</v>
      </c>
      <c r="L297" s="403">
        <f t="shared" si="106"/>
        <v>0</v>
      </c>
      <c r="M297" s="403">
        <f t="shared" si="106"/>
        <v>0</v>
      </c>
      <c r="N297" s="403">
        <f t="shared" si="106"/>
        <v>0</v>
      </c>
      <c r="O297" s="403">
        <f t="shared" si="106"/>
        <v>0</v>
      </c>
      <c r="P297" s="403">
        <f t="shared" si="106"/>
        <v>0</v>
      </c>
      <c r="Q297" s="403">
        <f t="shared" si="106"/>
        <v>0</v>
      </c>
      <c r="R297" s="403">
        <f t="shared" si="106"/>
        <v>0</v>
      </c>
      <c r="S297" s="403">
        <f t="shared" si="106"/>
        <v>0</v>
      </c>
      <c r="T297" s="403">
        <f t="shared" si="106"/>
        <v>0</v>
      </c>
      <c r="U297" s="403">
        <f t="shared" si="106"/>
        <v>0</v>
      </c>
      <c r="V297" s="403">
        <f t="shared" si="106"/>
        <v>0</v>
      </c>
      <c r="W297" s="403">
        <f t="shared" si="106"/>
        <v>0</v>
      </c>
      <c r="X297" s="403">
        <f t="shared" si="106"/>
        <v>0</v>
      </c>
      <c r="Y297" s="403">
        <f t="shared" si="98"/>
        <v>0</v>
      </c>
      <c r="Z297" s="403">
        <f t="shared" si="98"/>
        <v>0</v>
      </c>
      <c r="AA297" s="403">
        <f t="shared" si="98"/>
        <v>0</v>
      </c>
      <c r="AB297" s="403">
        <f t="shared" si="98"/>
        <v>0</v>
      </c>
      <c r="AC297" s="403">
        <f t="shared" si="101"/>
        <v>0</v>
      </c>
      <c r="AD297" s="403">
        <f t="shared" si="103"/>
        <v>0</v>
      </c>
      <c r="AE297" s="403">
        <f t="shared" si="103"/>
        <v>0</v>
      </c>
      <c r="AF297" s="403">
        <f t="shared" si="105"/>
        <v>27</v>
      </c>
      <c r="AG297" s="404">
        <f t="shared" si="105"/>
        <v>0</v>
      </c>
      <c r="AH297" s="404">
        <f t="shared" si="104"/>
        <v>0</v>
      </c>
      <c r="AI297" s="404">
        <f t="shared" si="104"/>
        <v>0</v>
      </c>
      <c r="AJ297" s="145">
        <f t="shared" si="94"/>
        <v>0</v>
      </c>
    </row>
    <row r="298" spans="2:36" ht="13.7" customHeight="1">
      <c r="B298" s="957">
        <v>1059</v>
      </c>
      <c r="C298" s="1040">
        <v>45211</v>
      </c>
      <c r="D298" s="1041" t="s">
        <v>577</v>
      </c>
      <c r="E298" s="1042" t="s">
        <v>1473</v>
      </c>
      <c r="F298" s="402">
        <v>737</v>
      </c>
      <c r="G298" s="956">
        <v>20.7</v>
      </c>
      <c r="H298" s="440"/>
      <c r="I298" s="403">
        <f t="shared" si="93"/>
        <v>0</v>
      </c>
      <c r="J298" s="403">
        <f t="shared" si="100"/>
        <v>0</v>
      </c>
      <c r="K298" s="403">
        <f t="shared" si="106"/>
        <v>0</v>
      </c>
      <c r="L298" s="403">
        <f t="shared" si="106"/>
        <v>0</v>
      </c>
      <c r="M298" s="403">
        <f t="shared" si="106"/>
        <v>0</v>
      </c>
      <c r="N298" s="403">
        <f t="shared" si="106"/>
        <v>0</v>
      </c>
      <c r="O298" s="403">
        <f t="shared" si="106"/>
        <v>0</v>
      </c>
      <c r="P298" s="403">
        <f t="shared" si="106"/>
        <v>0</v>
      </c>
      <c r="Q298" s="403">
        <f t="shared" si="106"/>
        <v>0</v>
      </c>
      <c r="R298" s="403">
        <f t="shared" si="106"/>
        <v>0</v>
      </c>
      <c r="S298" s="403">
        <f t="shared" si="106"/>
        <v>0</v>
      </c>
      <c r="T298" s="403">
        <f t="shared" si="106"/>
        <v>0</v>
      </c>
      <c r="U298" s="403">
        <f t="shared" si="106"/>
        <v>0</v>
      </c>
      <c r="V298" s="403">
        <f t="shared" si="106"/>
        <v>0</v>
      </c>
      <c r="W298" s="403">
        <f t="shared" si="106"/>
        <v>0</v>
      </c>
      <c r="X298" s="403">
        <f t="shared" si="106"/>
        <v>0</v>
      </c>
      <c r="Y298" s="403">
        <f t="shared" si="98"/>
        <v>0</v>
      </c>
      <c r="Z298" s="403">
        <f t="shared" si="98"/>
        <v>0</v>
      </c>
      <c r="AA298" s="403">
        <f t="shared" si="98"/>
        <v>0</v>
      </c>
      <c r="AB298" s="403">
        <f t="shared" si="98"/>
        <v>0</v>
      </c>
      <c r="AC298" s="403">
        <f t="shared" si="101"/>
        <v>0</v>
      </c>
      <c r="AD298" s="403">
        <f t="shared" si="103"/>
        <v>0</v>
      </c>
      <c r="AE298" s="403">
        <f t="shared" si="103"/>
        <v>0</v>
      </c>
      <c r="AF298" s="403">
        <f t="shared" si="105"/>
        <v>20.7</v>
      </c>
      <c r="AG298" s="404">
        <f t="shared" si="105"/>
        <v>0</v>
      </c>
      <c r="AH298" s="404">
        <f t="shared" si="104"/>
        <v>0</v>
      </c>
      <c r="AI298" s="404">
        <f t="shared" si="104"/>
        <v>0</v>
      </c>
      <c r="AJ298" s="145">
        <f t="shared" si="94"/>
        <v>0</v>
      </c>
    </row>
    <row r="299" spans="2:36" ht="13.7" customHeight="1">
      <c r="B299" s="957">
        <v>358</v>
      </c>
      <c r="C299" s="1040">
        <v>45029</v>
      </c>
      <c r="D299" s="1041" t="s">
        <v>577</v>
      </c>
      <c r="E299" s="1042" t="s">
        <v>898</v>
      </c>
      <c r="F299" s="402">
        <v>737</v>
      </c>
      <c r="G299" s="956">
        <v>20.7</v>
      </c>
      <c r="H299" s="440"/>
      <c r="I299" s="403">
        <f t="shared" si="93"/>
        <v>0</v>
      </c>
      <c r="J299" s="403">
        <f t="shared" si="100"/>
        <v>0</v>
      </c>
      <c r="K299" s="403">
        <f t="shared" si="106"/>
        <v>0</v>
      </c>
      <c r="L299" s="403">
        <f t="shared" si="106"/>
        <v>0</v>
      </c>
      <c r="M299" s="403">
        <f t="shared" si="106"/>
        <v>0</v>
      </c>
      <c r="N299" s="403">
        <f t="shared" si="106"/>
        <v>0</v>
      </c>
      <c r="O299" s="403">
        <f t="shared" si="106"/>
        <v>0</v>
      </c>
      <c r="P299" s="403">
        <f t="shared" si="106"/>
        <v>0</v>
      </c>
      <c r="Q299" s="403">
        <f t="shared" si="106"/>
        <v>0</v>
      </c>
      <c r="R299" s="403">
        <f t="shared" si="106"/>
        <v>0</v>
      </c>
      <c r="S299" s="403">
        <f t="shared" si="106"/>
        <v>0</v>
      </c>
      <c r="T299" s="403">
        <f t="shared" si="106"/>
        <v>0</v>
      </c>
      <c r="U299" s="403">
        <f t="shared" si="106"/>
        <v>0</v>
      </c>
      <c r="V299" s="403">
        <f t="shared" si="106"/>
        <v>0</v>
      </c>
      <c r="W299" s="403">
        <f t="shared" si="106"/>
        <v>0</v>
      </c>
      <c r="X299" s="403">
        <f t="shared" si="106"/>
        <v>0</v>
      </c>
      <c r="Y299" s="403">
        <f t="shared" si="98"/>
        <v>0</v>
      </c>
      <c r="Z299" s="403">
        <f t="shared" si="98"/>
        <v>0</v>
      </c>
      <c r="AA299" s="403">
        <f t="shared" si="98"/>
        <v>0</v>
      </c>
      <c r="AB299" s="403">
        <f t="shared" si="98"/>
        <v>0</v>
      </c>
      <c r="AC299" s="403">
        <f t="shared" si="101"/>
        <v>0</v>
      </c>
      <c r="AD299" s="403">
        <f t="shared" si="103"/>
        <v>0</v>
      </c>
      <c r="AE299" s="403">
        <f t="shared" si="103"/>
        <v>0</v>
      </c>
      <c r="AF299" s="403">
        <f t="shared" si="105"/>
        <v>20.7</v>
      </c>
      <c r="AG299" s="404">
        <f t="shared" si="105"/>
        <v>0</v>
      </c>
      <c r="AH299" s="404">
        <f t="shared" si="104"/>
        <v>0</v>
      </c>
      <c r="AI299" s="404">
        <f t="shared" si="104"/>
        <v>0</v>
      </c>
      <c r="AJ299" s="145">
        <f t="shared" si="94"/>
        <v>0</v>
      </c>
    </row>
    <row r="300" spans="2:36" ht="13.7" customHeight="1">
      <c r="B300" s="957">
        <v>359</v>
      </c>
      <c r="C300" s="1040">
        <v>45029</v>
      </c>
      <c r="D300" s="1041" t="s">
        <v>577</v>
      </c>
      <c r="E300" s="1042" t="s">
        <v>898</v>
      </c>
      <c r="F300" s="402">
        <v>737</v>
      </c>
      <c r="G300" s="956">
        <v>27</v>
      </c>
      <c r="H300" s="440"/>
      <c r="I300" s="403">
        <f t="shared" si="93"/>
        <v>0</v>
      </c>
      <c r="J300" s="403">
        <f t="shared" si="100"/>
        <v>0</v>
      </c>
      <c r="K300" s="403">
        <f t="shared" si="106"/>
        <v>0</v>
      </c>
      <c r="L300" s="403">
        <f t="shared" si="106"/>
        <v>0</v>
      </c>
      <c r="M300" s="403">
        <f t="shared" si="106"/>
        <v>0</v>
      </c>
      <c r="N300" s="403">
        <f t="shared" si="106"/>
        <v>0</v>
      </c>
      <c r="O300" s="403">
        <f t="shared" si="106"/>
        <v>0</v>
      </c>
      <c r="P300" s="403">
        <f t="shared" si="106"/>
        <v>0</v>
      </c>
      <c r="Q300" s="403">
        <f t="shared" si="106"/>
        <v>0</v>
      </c>
      <c r="R300" s="403">
        <f t="shared" si="106"/>
        <v>0</v>
      </c>
      <c r="S300" s="403">
        <f t="shared" si="106"/>
        <v>0</v>
      </c>
      <c r="T300" s="403">
        <f t="shared" si="106"/>
        <v>0</v>
      </c>
      <c r="U300" s="403">
        <f t="shared" si="106"/>
        <v>0</v>
      </c>
      <c r="V300" s="403">
        <f t="shared" si="106"/>
        <v>0</v>
      </c>
      <c r="W300" s="403">
        <f t="shared" si="106"/>
        <v>0</v>
      </c>
      <c r="X300" s="403">
        <f t="shared" si="106"/>
        <v>0</v>
      </c>
      <c r="Y300" s="403">
        <f t="shared" si="98"/>
        <v>0</v>
      </c>
      <c r="Z300" s="403">
        <f t="shared" si="98"/>
        <v>0</v>
      </c>
      <c r="AA300" s="403">
        <f t="shared" si="98"/>
        <v>0</v>
      </c>
      <c r="AB300" s="403">
        <f t="shared" si="98"/>
        <v>0</v>
      </c>
      <c r="AC300" s="403">
        <f t="shared" si="101"/>
        <v>0</v>
      </c>
      <c r="AD300" s="403">
        <f t="shared" si="103"/>
        <v>0</v>
      </c>
      <c r="AE300" s="403">
        <f t="shared" si="103"/>
        <v>0</v>
      </c>
      <c r="AF300" s="403">
        <f t="shared" si="105"/>
        <v>27</v>
      </c>
      <c r="AG300" s="404">
        <f t="shared" si="105"/>
        <v>0</v>
      </c>
      <c r="AH300" s="404">
        <f t="shared" ref="AH300:AI315" si="107">IF(AH$7-$F300=0,$G300,0)</f>
        <v>0</v>
      </c>
      <c r="AI300" s="404">
        <f t="shared" si="104"/>
        <v>0</v>
      </c>
      <c r="AJ300" s="145">
        <f t="shared" si="94"/>
        <v>0</v>
      </c>
    </row>
    <row r="301" spans="2:36" ht="13.7" customHeight="1">
      <c r="B301" s="957">
        <v>360</v>
      </c>
      <c r="C301" s="1040">
        <v>45029</v>
      </c>
      <c r="D301" s="1041" t="s">
        <v>577</v>
      </c>
      <c r="E301" s="1042" t="s">
        <v>898</v>
      </c>
      <c r="F301" s="402">
        <v>737</v>
      </c>
      <c r="G301" s="956">
        <v>27</v>
      </c>
      <c r="H301" s="440"/>
      <c r="I301" s="403">
        <f t="shared" si="93"/>
        <v>0</v>
      </c>
      <c r="J301" s="403">
        <f t="shared" si="100"/>
        <v>0</v>
      </c>
      <c r="K301" s="403">
        <f t="shared" si="106"/>
        <v>0</v>
      </c>
      <c r="L301" s="403">
        <f t="shared" si="106"/>
        <v>0</v>
      </c>
      <c r="M301" s="403">
        <f t="shared" si="106"/>
        <v>0</v>
      </c>
      <c r="N301" s="403">
        <f t="shared" si="106"/>
        <v>0</v>
      </c>
      <c r="O301" s="403">
        <f t="shared" si="106"/>
        <v>0</v>
      </c>
      <c r="P301" s="403">
        <f t="shared" si="106"/>
        <v>0</v>
      </c>
      <c r="Q301" s="403">
        <f t="shared" si="106"/>
        <v>0</v>
      </c>
      <c r="R301" s="403">
        <f t="shared" si="106"/>
        <v>0</v>
      </c>
      <c r="S301" s="403">
        <f t="shared" si="106"/>
        <v>0</v>
      </c>
      <c r="T301" s="403">
        <f t="shared" si="106"/>
        <v>0</v>
      </c>
      <c r="U301" s="403">
        <f t="shared" si="106"/>
        <v>0</v>
      </c>
      <c r="V301" s="403">
        <f t="shared" si="106"/>
        <v>0</v>
      </c>
      <c r="W301" s="403">
        <f t="shared" si="106"/>
        <v>0</v>
      </c>
      <c r="X301" s="403">
        <f t="shared" si="106"/>
        <v>0</v>
      </c>
      <c r="Y301" s="403">
        <f t="shared" si="98"/>
        <v>0</v>
      </c>
      <c r="Z301" s="403">
        <f t="shared" si="98"/>
        <v>0</v>
      </c>
      <c r="AA301" s="403">
        <f t="shared" si="98"/>
        <v>0</v>
      </c>
      <c r="AB301" s="403">
        <f t="shared" si="98"/>
        <v>0</v>
      </c>
      <c r="AC301" s="403">
        <f t="shared" si="101"/>
        <v>0</v>
      </c>
      <c r="AD301" s="403">
        <f t="shared" si="103"/>
        <v>0</v>
      </c>
      <c r="AE301" s="403">
        <f t="shared" si="103"/>
        <v>0</v>
      </c>
      <c r="AF301" s="403">
        <f t="shared" si="105"/>
        <v>27</v>
      </c>
      <c r="AG301" s="404">
        <f t="shared" si="105"/>
        <v>0</v>
      </c>
      <c r="AH301" s="404">
        <f t="shared" si="107"/>
        <v>0</v>
      </c>
      <c r="AI301" s="404">
        <f t="shared" si="104"/>
        <v>0</v>
      </c>
      <c r="AJ301" s="145">
        <f t="shared" si="94"/>
        <v>0</v>
      </c>
    </row>
    <row r="302" spans="2:36" ht="13.7" customHeight="1">
      <c r="B302" s="957">
        <v>361</v>
      </c>
      <c r="C302" s="1040">
        <v>45029</v>
      </c>
      <c r="D302" s="1041" t="s">
        <v>577</v>
      </c>
      <c r="E302" s="1042" t="s">
        <v>898</v>
      </c>
      <c r="F302" s="402">
        <v>737</v>
      </c>
      <c r="G302" s="956">
        <v>34.200000000000003</v>
      </c>
      <c r="H302" s="440"/>
      <c r="I302" s="403">
        <f t="shared" si="93"/>
        <v>0</v>
      </c>
      <c r="J302" s="403">
        <f t="shared" si="100"/>
        <v>0</v>
      </c>
      <c r="K302" s="403">
        <f t="shared" si="106"/>
        <v>0</v>
      </c>
      <c r="L302" s="403">
        <f t="shared" si="106"/>
        <v>0</v>
      </c>
      <c r="M302" s="403">
        <f t="shared" si="106"/>
        <v>0</v>
      </c>
      <c r="N302" s="403">
        <f t="shared" si="106"/>
        <v>0</v>
      </c>
      <c r="O302" s="403">
        <f t="shared" si="106"/>
        <v>0</v>
      </c>
      <c r="P302" s="403">
        <f t="shared" si="106"/>
        <v>0</v>
      </c>
      <c r="Q302" s="403">
        <f t="shared" si="106"/>
        <v>0</v>
      </c>
      <c r="R302" s="403">
        <f t="shared" si="106"/>
        <v>0</v>
      </c>
      <c r="S302" s="403">
        <f t="shared" si="106"/>
        <v>0</v>
      </c>
      <c r="T302" s="403">
        <f t="shared" si="106"/>
        <v>0</v>
      </c>
      <c r="U302" s="403">
        <f t="shared" si="106"/>
        <v>0</v>
      </c>
      <c r="V302" s="403">
        <f t="shared" si="106"/>
        <v>0</v>
      </c>
      <c r="W302" s="403">
        <f t="shared" si="106"/>
        <v>0</v>
      </c>
      <c r="X302" s="403">
        <f t="shared" si="106"/>
        <v>0</v>
      </c>
      <c r="Y302" s="403">
        <f t="shared" si="98"/>
        <v>0</v>
      </c>
      <c r="Z302" s="403">
        <f t="shared" si="98"/>
        <v>0</v>
      </c>
      <c r="AA302" s="403">
        <f t="shared" si="98"/>
        <v>0</v>
      </c>
      <c r="AB302" s="403">
        <f t="shared" si="98"/>
        <v>0</v>
      </c>
      <c r="AC302" s="403">
        <f t="shared" si="101"/>
        <v>0</v>
      </c>
      <c r="AD302" s="403">
        <f t="shared" si="103"/>
        <v>0</v>
      </c>
      <c r="AE302" s="403">
        <f t="shared" si="103"/>
        <v>0</v>
      </c>
      <c r="AF302" s="403">
        <f t="shared" si="105"/>
        <v>34.200000000000003</v>
      </c>
      <c r="AG302" s="404">
        <f t="shared" si="105"/>
        <v>0</v>
      </c>
      <c r="AH302" s="404">
        <f t="shared" si="107"/>
        <v>0</v>
      </c>
      <c r="AI302" s="404">
        <f t="shared" si="104"/>
        <v>0</v>
      </c>
      <c r="AJ302" s="145">
        <f t="shared" si="94"/>
        <v>0</v>
      </c>
    </row>
    <row r="303" spans="2:36" ht="13.7" customHeight="1">
      <c r="B303" s="957">
        <v>1063</v>
      </c>
      <c r="C303" s="1040">
        <v>45212</v>
      </c>
      <c r="D303" s="1041" t="s">
        <v>577</v>
      </c>
      <c r="E303" s="1042" t="s">
        <v>1478</v>
      </c>
      <c r="F303" s="402">
        <v>737</v>
      </c>
      <c r="G303" s="956">
        <v>27</v>
      </c>
      <c r="H303" s="440"/>
      <c r="I303" s="403">
        <f t="shared" si="93"/>
        <v>0</v>
      </c>
      <c r="J303" s="403">
        <f t="shared" si="100"/>
        <v>0</v>
      </c>
      <c r="K303" s="403">
        <f t="shared" si="106"/>
        <v>0</v>
      </c>
      <c r="L303" s="403">
        <f t="shared" si="106"/>
        <v>0</v>
      </c>
      <c r="M303" s="403">
        <f t="shared" si="106"/>
        <v>0</v>
      </c>
      <c r="N303" s="403">
        <f t="shared" si="106"/>
        <v>0</v>
      </c>
      <c r="O303" s="403">
        <f t="shared" si="106"/>
        <v>0</v>
      </c>
      <c r="P303" s="403">
        <f t="shared" si="106"/>
        <v>0</v>
      </c>
      <c r="Q303" s="403">
        <f t="shared" si="106"/>
        <v>0</v>
      </c>
      <c r="R303" s="403">
        <f t="shared" si="106"/>
        <v>0</v>
      </c>
      <c r="S303" s="403">
        <f t="shared" si="106"/>
        <v>0</v>
      </c>
      <c r="T303" s="403">
        <f t="shared" si="106"/>
        <v>0</v>
      </c>
      <c r="U303" s="403">
        <f t="shared" si="106"/>
        <v>0</v>
      </c>
      <c r="V303" s="403">
        <f t="shared" si="106"/>
        <v>0</v>
      </c>
      <c r="W303" s="403">
        <f t="shared" si="106"/>
        <v>0</v>
      </c>
      <c r="X303" s="403">
        <f t="shared" si="106"/>
        <v>0</v>
      </c>
      <c r="Y303" s="403">
        <f t="shared" si="98"/>
        <v>0</v>
      </c>
      <c r="Z303" s="403">
        <f t="shared" si="98"/>
        <v>0</v>
      </c>
      <c r="AA303" s="403">
        <f t="shared" si="98"/>
        <v>0</v>
      </c>
      <c r="AB303" s="403">
        <f t="shared" si="98"/>
        <v>0</v>
      </c>
      <c r="AC303" s="403">
        <f t="shared" si="101"/>
        <v>0</v>
      </c>
      <c r="AD303" s="403">
        <f t="shared" si="103"/>
        <v>0</v>
      </c>
      <c r="AE303" s="403">
        <f t="shared" si="103"/>
        <v>0</v>
      </c>
      <c r="AF303" s="403">
        <f t="shared" si="105"/>
        <v>27</v>
      </c>
      <c r="AG303" s="404">
        <f t="shared" si="105"/>
        <v>0</v>
      </c>
      <c r="AH303" s="404">
        <f t="shared" si="107"/>
        <v>0</v>
      </c>
      <c r="AI303" s="404">
        <f t="shared" si="104"/>
        <v>0</v>
      </c>
      <c r="AJ303" s="145">
        <f t="shared" si="94"/>
        <v>0</v>
      </c>
    </row>
    <row r="304" spans="2:36" ht="13.7" customHeight="1">
      <c r="B304" s="957">
        <v>915</v>
      </c>
      <c r="C304" s="1040">
        <v>45182</v>
      </c>
      <c r="D304" s="1041" t="s">
        <v>577</v>
      </c>
      <c r="E304" s="1042" t="s">
        <v>1347</v>
      </c>
      <c r="F304" s="402">
        <v>737</v>
      </c>
      <c r="G304" s="956">
        <v>34.200000000000003</v>
      </c>
      <c r="H304" s="440"/>
      <c r="I304" s="403">
        <f t="shared" si="93"/>
        <v>0</v>
      </c>
      <c r="J304" s="403">
        <f t="shared" si="100"/>
        <v>0</v>
      </c>
      <c r="K304" s="403">
        <f t="shared" si="106"/>
        <v>0</v>
      </c>
      <c r="L304" s="403">
        <f t="shared" si="106"/>
        <v>0</v>
      </c>
      <c r="M304" s="403">
        <f t="shared" si="106"/>
        <v>0</v>
      </c>
      <c r="N304" s="403">
        <f t="shared" si="106"/>
        <v>0</v>
      </c>
      <c r="O304" s="403">
        <f t="shared" si="106"/>
        <v>0</v>
      </c>
      <c r="P304" s="403">
        <f t="shared" si="106"/>
        <v>0</v>
      </c>
      <c r="Q304" s="403">
        <f t="shared" si="106"/>
        <v>0</v>
      </c>
      <c r="R304" s="403">
        <f t="shared" si="106"/>
        <v>0</v>
      </c>
      <c r="S304" s="403">
        <f t="shared" si="106"/>
        <v>0</v>
      </c>
      <c r="T304" s="403">
        <f t="shared" si="106"/>
        <v>0</v>
      </c>
      <c r="U304" s="403">
        <f t="shared" si="106"/>
        <v>0</v>
      </c>
      <c r="V304" s="403">
        <f t="shared" si="106"/>
        <v>0</v>
      </c>
      <c r="W304" s="403">
        <f t="shared" si="106"/>
        <v>0</v>
      </c>
      <c r="X304" s="403">
        <f t="shared" si="106"/>
        <v>0</v>
      </c>
      <c r="Y304" s="403">
        <f t="shared" si="98"/>
        <v>0</v>
      </c>
      <c r="Z304" s="403">
        <f t="shared" si="98"/>
        <v>0</v>
      </c>
      <c r="AA304" s="403">
        <f t="shared" si="98"/>
        <v>0</v>
      </c>
      <c r="AB304" s="403">
        <f t="shared" si="98"/>
        <v>0</v>
      </c>
      <c r="AC304" s="403">
        <f t="shared" si="101"/>
        <v>0</v>
      </c>
      <c r="AD304" s="403">
        <f t="shared" si="103"/>
        <v>0</v>
      </c>
      <c r="AE304" s="403">
        <f t="shared" si="103"/>
        <v>0</v>
      </c>
      <c r="AF304" s="403">
        <f t="shared" si="105"/>
        <v>34.200000000000003</v>
      </c>
      <c r="AG304" s="404">
        <f t="shared" si="105"/>
        <v>0</v>
      </c>
      <c r="AH304" s="404">
        <f t="shared" si="107"/>
        <v>0</v>
      </c>
      <c r="AI304" s="404">
        <f t="shared" si="104"/>
        <v>0</v>
      </c>
      <c r="AJ304" s="145">
        <f t="shared" si="94"/>
        <v>0</v>
      </c>
    </row>
    <row r="305" spans="2:36" ht="13.7" customHeight="1">
      <c r="B305" s="957">
        <v>916</v>
      </c>
      <c r="C305" s="1040">
        <v>45182</v>
      </c>
      <c r="D305" s="1041" t="s">
        <v>577</v>
      </c>
      <c r="E305" s="1042" t="s">
        <v>1347</v>
      </c>
      <c r="F305" s="402">
        <v>737</v>
      </c>
      <c r="G305" s="956">
        <v>27</v>
      </c>
      <c r="H305" s="440"/>
      <c r="I305" s="403">
        <f t="shared" si="93"/>
        <v>0</v>
      </c>
      <c r="J305" s="403">
        <f t="shared" si="100"/>
        <v>0</v>
      </c>
      <c r="K305" s="403">
        <f t="shared" si="106"/>
        <v>0</v>
      </c>
      <c r="L305" s="403">
        <f t="shared" si="106"/>
        <v>0</v>
      </c>
      <c r="M305" s="403">
        <f t="shared" si="106"/>
        <v>0</v>
      </c>
      <c r="N305" s="403">
        <f t="shared" si="106"/>
        <v>0</v>
      </c>
      <c r="O305" s="403">
        <f t="shared" si="106"/>
        <v>0</v>
      </c>
      <c r="P305" s="403">
        <f t="shared" si="106"/>
        <v>0</v>
      </c>
      <c r="Q305" s="403">
        <f t="shared" si="106"/>
        <v>0</v>
      </c>
      <c r="R305" s="403">
        <f t="shared" si="106"/>
        <v>0</v>
      </c>
      <c r="S305" s="403">
        <f t="shared" si="106"/>
        <v>0</v>
      </c>
      <c r="T305" s="403">
        <f t="shared" si="106"/>
        <v>0</v>
      </c>
      <c r="U305" s="403">
        <f t="shared" si="106"/>
        <v>0</v>
      </c>
      <c r="V305" s="403">
        <f t="shared" si="106"/>
        <v>0</v>
      </c>
      <c r="W305" s="403">
        <f t="shared" si="106"/>
        <v>0</v>
      </c>
      <c r="X305" s="403">
        <f t="shared" si="106"/>
        <v>0</v>
      </c>
      <c r="Y305" s="403">
        <f t="shared" si="98"/>
        <v>0</v>
      </c>
      <c r="Z305" s="403">
        <f t="shared" si="98"/>
        <v>0</v>
      </c>
      <c r="AA305" s="403">
        <f t="shared" si="98"/>
        <v>0</v>
      </c>
      <c r="AB305" s="403">
        <f t="shared" si="98"/>
        <v>0</v>
      </c>
      <c r="AC305" s="403">
        <f t="shared" si="101"/>
        <v>0</v>
      </c>
      <c r="AD305" s="403">
        <f t="shared" si="103"/>
        <v>0</v>
      </c>
      <c r="AE305" s="403">
        <f t="shared" si="103"/>
        <v>0</v>
      </c>
      <c r="AF305" s="403">
        <f t="shared" si="105"/>
        <v>27</v>
      </c>
      <c r="AG305" s="404">
        <f t="shared" si="105"/>
        <v>0</v>
      </c>
      <c r="AH305" s="404">
        <f t="shared" si="107"/>
        <v>0</v>
      </c>
      <c r="AI305" s="404">
        <f t="shared" si="104"/>
        <v>0</v>
      </c>
      <c r="AJ305" s="145">
        <f t="shared" si="94"/>
        <v>0</v>
      </c>
    </row>
    <row r="306" spans="2:36" ht="13.7" customHeight="1">
      <c r="B306" s="957">
        <v>917</v>
      </c>
      <c r="C306" s="1040">
        <v>45182</v>
      </c>
      <c r="D306" s="1041" t="s">
        <v>577</v>
      </c>
      <c r="E306" s="1042" t="s">
        <v>1347</v>
      </c>
      <c r="F306" s="402">
        <v>737</v>
      </c>
      <c r="G306" s="956">
        <v>20.7</v>
      </c>
      <c r="H306" s="440"/>
      <c r="I306" s="403">
        <f t="shared" si="93"/>
        <v>0</v>
      </c>
      <c r="J306" s="403">
        <f t="shared" si="100"/>
        <v>0</v>
      </c>
      <c r="K306" s="403">
        <f t="shared" ref="K306:X315" si="108">IF(K$7-$F306=0,$G306,0)</f>
        <v>0</v>
      </c>
      <c r="L306" s="403">
        <f t="shared" si="108"/>
        <v>0</v>
      </c>
      <c r="M306" s="403">
        <f t="shared" si="108"/>
        <v>0</v>
      </c>
      <c r="N306" s="403">
        <f t="shared" si="108"/>
        <v>0</v>
      </c>
      <c r="O306" s="403">
        <f t="shared" si="108"/>
        <v>0</v>
      </c>
      <c r="P306" s="403">
        <f t="shared" si="108"/>
        <v>0</v>
      </c>
      <c r="Q306" s="403">
        <f t="shared" si="108"/>
        <v>0</v>
      </c>
      <c r="R306" s="403">
        <f t="shared" si="108"/>
        <v>0</v>
      </c>
      <c r="S306" s="403">
        <f t="shared" si="108"/>
        <v>0</v>
      </c>
      <c r="T306" s="403">
        <f t="shared" si="108"/>
        <v>0</v>
      </c>
      <c r="U306" s="403">
        <f t="shared" si="108"/>
        <v>0</v>
      </c>
      <c r="V306" s="403">
        <f t="shared" si="108"/>
        <v>0</v>
      </c>
      <c r="W306" s="403">
        <f t="shared" si="108"/>
        <v>0</v>
      </c>
      <c r="X306" s="403">
        <f t="shared" si="108"/>
        <v>0</v>
      </c>
      <c r="Y306" s="403">
        <f t="shared" si="98"/>
        <v>0</v>
      </c>
      <c r="Z306" s="403">
        <f t="shared" si="98"/>
        <v>0</v>
      </c>
      <c r="AA306" s="403">
        <f t="shared" si="98"/>
        <v>0</v>
      </c>
      <c r="AB306" s="403">
        <f t="shared" si="98"/>
        <v>0</v>
      </c>
      <c r="AC306" s="403">
        <f t="shared" si="101"/>
        <v>0</v>
      </c>
      <c r="AD306" s="403">
        <f t="shared" si="103"/>
        <v>0</v>
      </c>
      <c r="AE306" s="403">
        <f t="shared" si="103"/>
        <v>0</v>
      </c>
      <c r="AF306" s="403">
        <f t="shared" si="105"/>
        <v>20.7</v>
      </c>
      <c r="AG306" s="404">
        <f t="shared" si="105"/>
        <v>0</v>
      </c>
      <c r="AH306" s="404">
        <f t="shared" si="107"/>
        <v>0</v>
      </c>
      <c r="AI306" s="404">
        <f t="shared" si="107"/>
        <v>0</v>
      </c>
      <c r="AJ306" s="145">
        <f t="shared" si="94"/>
        <v>0</v>
      </c>
    </row>
    <row r="307" spans="2:36" ht="13.7" customHeight="1">
      <c r="B307" s="957">
        <v>365</v>
      </c>
      <c r="C307" s="1040">
        <v>45030</v>
      </c>
      <c r="D307" s="1041" t="s">
        <v>577</v>
      </c>
      <c r="E307" s="1042" t="s">
        <v>900</v>
      </c>
      <c r="F307" s="402">
        <v>737</v>
      </c>
      <c r="G307" s="956">
        <v>27</v>
      </c>
      <c r="H307" s="440"/>
      <c r="I307" s="403">
        <f t="shared" si="93"/>
        <v>0</v>
      </c>
      <c r="J307" s="403">
        <f t="shared" si="100"/>
        <v>0</v>
      </c>
      <c r="K307" s="403">
        <f t="shared" si="108"/>
        <v>0</v>
      </c>
      <c r="L307" s="403">
        <f t="shared" si="108"/>
        <v>0</v>
      </c>
      <c r="M307" s="403">
        <f t="shared" si="108"/>
        <v>0</v>
      </c>
      <c r="N307" s="403">
        <f t="shared" si="108"/>
        <v>0</v>
      </c>
      <c r="O307" s="403">
        <f t="shared" si="108"/>
        <v>0</v>
      </c>
      <c r="P307" s="403">
        <f t="shared" si="108"/>
        <v>0</v>
      </c>
      <c r="Q307" s="403">
        <f t="shared" si="108"/>
        <v>0</v>
      </c>
      <c r="R307" s="403">
        <f t="shared" si="108"/>
        <v>0</v>
      </c>
      <c r="S307" s="403">
        <f t="shared" si="108"/>
        <v>0</v>
      </c>
      <c r="T307" s="403">
        <f t="shared" si="108"/>
        <v>0</v>
      </c>
      <c r="U307" s="403">
        <f t="shared" si="108"/>
        <v>0</v>
      </c>
      <c r="V307" s="403">
        <f t="shared" si="108"/>
        <v>0</v>
      </c>
      <c r="W307" s="403">
        <f t="shared" si="108"/>
        <v>0</v>
      </c>
      <c r="X307" s="403">
        <f t="shared" si="108"/>
        <v>0</v>
      </c>
      <c r="Y307" s="403">
        <f t="shared" si="98"/>
        <v>0</v>
      </c>
      <c r="Z307" s="403">
        <f t="shared" si="98"/>
        <v>0</v>
      </c>
      <c r="AA307" s="403">
        <f t="shared" si="98"/>
        <v>0</v>
      </c>
      <c r="AB307" s="403">
        <f t="shared" si="98"/>
        <v>0</v>
      </c>
      <c r="AC307" s="403">
        <f t="shared" si="101"/>
        <v>0</v>
      </c>
      <c r="AD307" s="403">
        <f t="shared" si="103"/>
        <v>0</v>
      </c>
      <c r="AE307" s="403">
        <f t="shared" si="103"/>
        <v>0</v>
      </c>
      <c r="AF307" s="403">
        <f t="shared" si="105"/>
        <v>27</v>
      </c>
      <c r="AG307" s="404">
        <f t="shared" si="105"/>
        <v>0</v>
      </c>
      <c r="AH307" s="404">
        <f t="shared" si="107"/>
        <v>0</v>
      </c>
      <c r="AI307" s="404">
        <f t="shared" si="107"/>
        <v>0</v>
      </c>
      <c r="AJ307" s="145">
        <f t="shared" si="94"/>
        <v>0</v>
      </c>
    </row>
    <row r="308" spans="2:36" ht="13.7" customHeight="1">
      <c r="B308" s="957">
        <v>366</v>
      </c>
      <c r="C308" s="1040">
        <v>45030</v>
      </c>
      <c r="D308" s="1041" t="s">
        <v>577</v>
      </c>
      <c r="E308" s="1042" t="s">
        <v>900</v>
      </c>
      <c r="F308" s="402">
        <v>737</v>
      </c>
      <c r="G308" s="956">
        <v>34.200000000000003</v>
      </c>
      <c r="H308" s="440"/>
      <c r="I308" s="403">
        <f t="shared" si="93"/>
        <v>0</v>
      </c>
      <c r="J308" s="403">
        <f t="shared" si="100"/>
        <v>0</v>
      </c>
      <c r="K308" s="403">
        <f t="shared" si="108"/>
        <v>0</v>
      </c>
      <c r="L308" s="403">
        <f t="shared" si="108"/>
        <v>0</v>
      </c>
      <c r="M308" s="403">
        <f t="shared" si="108"/>
        <v>0</v>
      </c>
      <c r="N308" s="403">
        <f t="shared" si="108"/>
        <v>0</v>
      </c>
      <c r="O308" s="403">
        <f t="shared" si="108"/>
        <v>0</v>
      </c>
      <c r="P308" s="403">
        <f t="shared" si="108"/>
        <v>0</v>
      </c>
      <c r="Q308" s="403">
        <f t="shared" si="108"/>
        <v>0</v>
      </c>
      <c r="R308" s="403">
        <f t="shared" si="108"/>
        <v>0</v>
      </c>
      <c r="S308" s="403">
        <f t="shared" si="108"/>
        <v>0</v>
      </c>
      <c r="T308" s="403">
        <f t="shared" si="108"/>
        <v>0</v>
      </c>
      <c r="U308" s="403">
        <f t="shared" si="108"/>
        <v>0</v>
      </c>
      <c r="V308" s="403">
        <f t="shared" si="108"/>
        <v>0</v>
      </c>
      <c r="W308" s="403">
        <f t="shared" si="108"/>
        <v>0</v>
      </c>
      <c r="X308" s="403">
        <f t="shared" si="108"/>
        <v>0</v>
      </c>
      <c r="Y308" s="403">
        <f t="shared" si="98"/>
        <v>0</v>
      </c>
      <c r="Z308" s="403">
        <f t="shared" si="98"/>
        <v>0</v>
      </c>
      <c r="AA308" s="403">
        <f t="shared" si="98"/>
        <v>0</v>
      </c>
      <c r="AB308" s="403">
        <f t="shared" si="98"/>
        <v>0</v>
      </c>
      <c r="AC308" s="403">
        <f t="shared" si="101"/>
        <v>0</v>
      </c>
      <c r="AD308" s="403">
        <f t="shared" si="103"/>
        <v>0</v>
      </c>
      <c r="AE308" s="403">
        <f t="shared" si="103"/>
        <v>0</v>
      </c>
      <c r="AF308" s="403">
        <f t="shared" si="105"/>
        <v>34.200000000000003</v>
      </c>
      <c r="AG308" s="404">
        <f t="shared" si="105"/>
        <v>0</v>
      </c>
      <c r="AH308" s="404">
        <f t="shared" si="107"/>
        <v>0</v>
      </c>
      <c r="AI308" s="404">
        <f t="shared" si="107"/>
        <v>0</v>
      </c>
      <c r="AJ308" s="145">
        <f t="shared" si="94"/>
        <v>0</v>
      </c>
    </row>
    <row r="309" spans="2:36" ht="13.7" customHeight="1">
      <c r="B309" s="957">
        <v>752</v>
      </c>
      <c r="C309" s="1040">
        <v>45152</v>
      </c>
      <c r="D309" s="1041" t="s">
        <v>577</v>
      </c>
      <c r="E309" s="1042" t="s">
        <v>1212</v>
      </c>
      <c r="F309" s="402">
        <v>265</v>
      </c>
      <c r="G309" s="956">
        <v>34.200000000000003</v>
      </c>
      <c r="H309" s="440"/>
      <c r="I309" s="403">
        <f t="shared" si="93"/>
        <v>0</v>
      </c>
      <c r="J309" s="403">
        <f t="shared" si="100"/>
        <v>0</v>
      </c>
      <c r="K309" s="403">
        <f t="shared" si="108"/>
        <v>0</v>
      </c>
      <c r="L309" s="403">
        <f t="shared" si="108"/>
        <v>0</v>
      </c>
      <c r="M309" s="403">
        <f t="shared" si="108"/>
        <v>0</v>
      </c>
      <c r="N309" s="403">
        <f t="shared" si="108"/>
        <v>0</v>
      </c>
      <c r="O309" s="403">
        <f t="shared" si="108"/>
        <v>0</v>
      </c>
      <c r="P309" s="403">
        <f t="shared" si="108"/>
        <v>0</v>
      </c>
      <c r="Q309" s="403">
        <f t="shared" si="108"/>
        <v>34.200000000000003</v>
      </c>
      <c r="R309" s="403">
        <f t="shared" si="108"/>
        <v>0</v>
      </c>
      <c r="S309" s="403">
        <f t="shared" si="108"/>
        <v>0</v>
      </c>
      <c r="T309" s="403">
        <f t="shared" si="108"/>
        <v>0</v>
      </c>
      <c r="U309" s="403">
        <f t="shared" si="108"/>
        <v>0</v>
      </c>
      <c r="V309" s="403">
        <f t="shared" si="108"/>
        <v>0</v>
      </c>
      <c r="W309" s="403">
        <f t="shared" si="108"/>
        <v>0</v>
      </c>
      <c r="X309" s="403">
        <f t="shared" si="108"/>
        <v>0</v>
      </c>
      <c r="Y309" s="403">
        <f t="shared" si="98"/>
        <v>0</v>
      </c>
      <c r="Z309" s="403">
        <f t="shared" si="98"/>
        <v>0</v>
      </c>
      <c r="AA309" s="403">
        <f t="shared" si="98"/>
        <v>0</v>
      </c>
      <c r="AB309" s="403">
        <f t="shared" si="98"/>
        <v>0</v>
      </c>
      <c r="AC309" s="403">
        <f t="shared" si="101"/>
        <v>0</v>
      </c>
      <c r="AD309" s="403">
        <f t="shared" si="103"/>
        <v>0</v>
      </c>
      <c r="AE309" s="403">
        <f t="shared" si="103"/>
        <v>0</v>
      </c>
      <c r="AF309" s="403">
        <f t="shared" si="105"/>
        <v>0</v>
      </c>
      <c r="AG309" s="404">
        <f t="shared" si="105"/>
        <v>0</v>
      </c>
      <c r="AH309" s="404">
        <f t="shared" si="107"/>
        <v>0</v>
      </c>
      <c r="AI309" s="404">
        <f t="shared" si="107"/>
        <v>0</v>
      </c>
      <c r="AJ309" s="145">
        <f t="shared" si="94"/>
        <v>0</v>
      </c>
    </row>
    <row r="310" spans="2:36" ht="13.7" customHeight="1">
      <c r="B310" s="957">
        <v>753</v>
      </c>
      <c r="C310" s="1040">
        <v>45152</v>
      </c>
      <c r="D310" s="1041" t="s">
        <v>577</v>
      </c>
      <c r="E310" s="1042" t="s">
        <v>1212</v>
      </c>
      <c r="F310" s="402">
        <v>265</v>
      </c>
      <c r="G310" s="956">
        <v>34.200000000000003</v>
      </c>
      <c r="H310" s="440"/>
      <c r="I310" s="403">
        <f t="shared" si="93"/>
        <v>0</v>
      </c>
      <c r="J310" s="403">
        <f t="shared" si="100"/>
        <v>0</v>
      </c>
      <c r="K310" s="403">
        <f t="shared" si="108"/>
        <v>0</v>
      </c>
      <c r="L310" s="403">
        <f t="shared" si="108"/>
        <v>0</v>
      </c>
      <c r="M310" s="403">
        <f t="shared" si="108"/>
        <v>0</v>
      </c>
      <c r="N310" s="403">
        <f t="shared" si="108"/>
        <v>0</v>
      </c>
      <c r="O310" s="403">
        <f t="shared" si="108"/>
        <v>0</v>
      </c>
      <c r="P310" s="403">
        <f t="shared" si="108"/>
        <v>0</v>
      </c>
      <c r="Q310" s="403">
        <f t="shared" si="108"/>
        <v>34.200000000000003</v>
      </c>
      <c r="R310" s="403">
        <f t="shared" si="108"/>
        <v>0</v>
      </c>
      <c r="S310" s="403">
        <f t="shared" si="108"/>
        <v>0</v>
      </c>
      <c r="T310" s="403">
        <f t="shared" si="108"/>
        <v>0</v>
      </c>
      <c r="U310" s="403">
        <f t="shared" si="108"/>
        <v>0</v>
      </c>
      <c r="V310" s="403">
        <f t="shared" si="108"/>
        <v>0</v>
      </c>
      <c r="W310" s="403">
        <f t="shared" si="108"/>
        <v>0</v>
      </c>
      <c r="X310" s="403">
        <f t="shared" si="108"/>
        <v>0</v>
      </c>
      <c r="Y310" s="403">
        <f t="shared" si="98"/>
        <v>0</v>
      </c>
      <c r="Z310" s="403">
        <f t="shared" si="98"/>
        <v>0</v>
      </c>
      <c r="AA310" s="403">
        <f t="shared" si="98"/>
        <v>0</v>
      </c>
      <c r="AB310" s="403">
        <f t="shared" si="98"/>
        <v>0</v>
      </c>
      <c r="AC310" s="403">
        <f t="shared" si="101"/>
        <v>0</v>
      </c>
      <c r="AD310" s="403">
        <f t="shared" si="103"/>
        <v>0</v>
      </c>
      <c r="AE310" s="403">
        <f t="shared" si="103"/>
        <v>0</v>
      </c>
      <c r="AF310" s="403">
        <f t="shared" si="105"/>
        <v>0</v>
      </c>
      <c r="AG310" s="404">
        <f t="shared" si="105"/>
        <v>0</v>
      </c>
      <c r="AH310" s="404">
        <f t="shared" ref="AH310:AI325" si="109">IF(AH$7-$F310=0,$G310,0)</f>
        <v>0</v>
      </c>
      <c r="AI310" s="404">
        <f t="shared" si="107"/>
        <v>0</v>
      </c>
      <c r="AJ310" s="145">
        <f t="shared" si="94"/>
        <v>0</v>
      </c>
    </row>
    <row r="311" spans="2:36" ht="13.7" customHeight="1">
      <c r="B311" s="957">
        <v>754</v>
      </c>
      <c r="C311" s="1040">
        <v>45152</v>
      </c>
      <c r="D311" s="1041" t="s">
        <v>577</v>
      </c>
      <c r="E311" s="1042" t="s">
        <v>1212</v>
      </c>
      <c r="F311" s="402">
        <v>265</v>
      </c>
      <c r="G311" s="956">
        <v>34.200000000000003</v>
      </c>
      <c r="H311" s="440"/>
      <c r="I311" s="403">
        <f t="shared" si="93"/>
        <v>0</v>
      </c>
      <c r="J311" s="403">
        <f t="shared" si="100"/>
        <v>0</v>
      </c>
      <c r="K311" s="403">
        <f t="shared" si="108"/>
        <v>0</v>
      </c>
      <c r="L311" s="403">
        <f t="shared" si="108"/>
        <v>0</v>
      </c>
      <c r="M311" s="403">
        <f t="shared" si="108"/>
        <v>0</v>
      </c>
      <c r="N311" s="403">
        <f t="shared" si="108"/>
        <v>0</v>
      </c>
      <c r="O311" s="403">
        <f t="shared" si="108"/>
        <v>0</v>
      </c>
      <c r="P311" s="403">
        <f t="shared" si="108"/>
        <v>0</v>
      </c>
      <c r="Q311" s="403">
        <f t="shared" si="108"/>
        <v>34.200000000000003</v>
      </c>
      <c r="R311" s="403">
        <f t="shared" si="108"/>
        <v>0</v>
      </c>
      <c r="S311" s="403">
        <f t="shared" si="108"/>
        <v>0</v>
      </c>
      <c r="T311" s="403">
        <f t="shared" si="108"/>
        <v>0</v>
      </c>
      <c r="U311" s="403">
        <f t="shared" si="108"/>
        <v>0</v>
      </c>
      <c r="V311" s="403">
        <f t="shared" si="108"/>
        <v>0</v>
      </c>
      <c r="W311" s="403">
        <f t="shared" si="108"/>
        <v>0</v>
      </c>
      <c r="X311" s="403">
        <f t="shared" si="108"/>
        <v>0</v>
      </c>
      <c r="Y311" s="403">
        <f t="shared" si="98"/>
        <v>0</v>
      </c>
      <c r="Z311" s="403">
        <f t="shared" si="98"/>
        <v>0</v>
      </c>
      <c r="AA311" s="403">
        <f t="shared" si="98"/>
        <v>0</v>
      </c>
      <c r="AB311" s="403">
        <f t="shared" si="98"/>
        <v>0</v>
      </c>
      <c r="AC311" s="403">
        <f t="shared" si="101"/>
        <v>0</v>
      </c>
      <c r="AD311" s="403">
        <f t="shared" si="103"/>
        <v>0</v>
      </c>
      <c r="AE311" s="403">
        <f t="shared" si="103"/>
        <v>0</v>
      </c>
      <c r="AF311" s="403">
        <f t="shared" ref="AF311:AG330" si="110">IF(AF$7-$F311=0,$G311,0)</f>
        <v>0</v>
      </c>
      <c r="AG311" s="404">
        <f t="shared" si="110"/>
        <v>0</v>
      </c>
      <c r="AH311" s="404">
        <f t="shared" si="109"/>
        <v>0</v>
      </c>
      <c r="AI311" s="404">
        <f t="shared" si="107"/>
        <v>0</v>
      </c>
      <c r="AJ311" s="145">
        <f t="shared" si="94"/>
        <v>0</v>
      </c>
    </row>
    <row r="312" spans="2:36" ht="13.7" customHeight="1">
      <c r="B312" s="957">
        <v>755</v>
      </c>
      <c r="C312" s="1040">
        <v>45152</v>
      </c>
      <c r="D312" s="1041" t="s">
        <v>577</v>
      </c>
      <c r="E312" s="1042" t="s">
        <v>1212</v>
      </c>
      <c r="F312" s="402">
        <v>265</v>
      </c>
      <c r="G312" s="956">
        <v>27</v>
      </c>
      <c r="H312" s="440"/>
      <c r="I312" s="403">
        <f t="shared" si="93"/>
        <v>0</v>
      </c>
      <c r="J312" s="403">
        <f t="shared" si="100"/>
        <v>0</v>
      </c>
      <c r="K312" s="403">
        <f t="shared" si="108"/>
        <v>0</v>
      </c>
      <c r="L312" s="403">
        <f t="shared" si="108"/>
        <v>0</v>
      </c>
      <c r="M312" s="403">
        <f t="shared" si="108"/>
        <v>0</v>
      </c>
      <c r="N312" s="403">
        <f t="shared" si="108"/>
        <v>0</v>
      </c>
      <c r="O312" s="403">
        <f t="shared" si="108"/>
        <v>0</v>
      </c>
      <c r="P312" s="403">
        <f t="shared" si="108"/>
        <v>0</v>
      </c>
      <c r="Q312" s="403">
        <f t="shared" si="108"/>
        <v>27</v>
      </c>
      <c r="R312" s="403">
        <f t="shared" si="108"/>
        <v>0</v>
      </c>
      <c r="S312" s="403">
        <f t="shared" si="108"/>
        <v>0</v>
      </c>
      <c r="T312" s="403">
        <f t="shared" si="108"/>
        <v>0</v>
      </c>
      <c r="U312" s="403">
        <f t="shared" si="108"/>
        <v>0</v>
      </c>
      <c r="V312" s="403">
        <f t="shared" si="108"/>
        <v>0</v>
      </c>
      <c r="W312" s="403">
        <f t="shared" si="108"/>
        <v>0</v>
      </c>
      <c r="X312" s="403">
        <f t="shared" si="108"/>
        <v>0</v>
      </c>
      <c r="Y312" s="403">
        <f t="shared" si="98"/>
        <v>0</v>
      </c>
      <c r="Z312" s="403">
        <f t="shared" si="98"/>
        <v>0</v>
      </c>
      <c r="AA312" s="403">
        <f t="shared" si="98"/>
        <v>0</v>
      </c>
      <c r="AB312" s="403">
        <f t="shared" si="98"/>
        <v>0</v>
      </c>
      <c r="AC312" s="403">
        <f t="shared" si="101"/>
        <v>0</v>
      </c>
      <c r="AD312" s="403">
        <f t="shared" si="103"/>
        <v>0</v>
      </c>
      <c r="AE312" s="403">
        <f t="shared" si="103"/>
        <v>0</v>
      </c>
      <c r="AF312" s="403">
        <f t="shared" si="110"/>
        <v>0</v>
      </c>
      <c r="AG312" s="404">
        <f t="shared" si="110"/>
        <v>0</v>
      </c>
      <c r="AH312" s="404">
        <f t="shared" si="109"/>
        <v>0</v>
      </c>
      <c r="AI312" s="404">
        <f t="shared" si="107"/>
        <v>0</v>
      </c>
      <c r="AJ312" s="145">
        <f t="shared" si="94"/>
        <v>0</v>
      </c>
    </row>
    <row r="313" spans="2:36" ht="13.7" customHeight="1">
      <c r="B313" s="957">
        <v>62</v>
      </c>
      <c r="C313" s="1040">
        <v>44939</v>
      </c>
      <c r="D313" s="1041" t="s">
        <v>577</v>
      </c>
      <c r="E313" s="1042" t="s">
        <v>638</v>
      </c>
      <c r="F313" s="402">
        <v>737</v>
      </c>
      <c r="G313" s="956">
        <v>34.200000000000003</v>
      </c>
      <c r="H313" s="440"/>
      <c r="I313" s="403">
        <f t="shared" si="93"/>
        <v>0</v>
      </c>
      <c r="J313" s="403">
        <f t="shared" si="100"/>
        <v>0</v>
      </c>
      <c r="K313" s="403">
        <f t="shared" si="108"/>
        <v>0</v>
      </c>
      <c r="L313" s="403">
        <f t="shared" si="108"/>
        <v>0</v>
      </c>
      <c r="M313" s="403">
        <f t="shared" si="108"/>
        <v>0</v>
      </c>
      <c r="N313" s="403">
        <f t="shared" si="108"/>
        <v>0</v>
      </c>
      <c r="O313" s="403">
        <f t="shared" si="108"/>
        <v>0</v>
      </c>
      <c r="P313" s="403">
        <f t="shared" si="108"/>
        <v>0</v>
      </c>
      <c r="Q313" s="403">
        <f t="shared" si="108"/>
        <v>0</v>
      </c>
      <c r="R313" s="403">
        <f t="shared" si="108"/>
        <v>0</v>
      </c>
      <c r="S313" s="403">
        <f t="shared" si="108"/>
        <v>0</v>
      </c>
      <c r="T313" s="403">
        <f t="shared" si="108"/>
        <v>0</v>
      </c>
      <c r="U313" s="403">
        <f t="shared" si="108"/>
        <v>0</v>
      </c>
      <c r="V313" s="403">
        <f t="shared" si="108"/>
        <v>0</v>
      </c>
      <c r="W313" s="403">
        <f t="shared" si="108"/>
        <v>0</v>
      </c>
      <c r="X313" s="403">
        <f t="shared" si="108"/>
        <v>0</v>
      </c>
      <c r="Y313" s="403">
        <f t="shared" si="98"/>
        <v>0</v>
      </c>
      <c r="Z313" s="403">
        <f t="shared" si="98"/>
        <v>0</v>
      </c>
      <c r="AA313" s="403">
        <f t="shared" si="98"/>
        <v>0</v>
      </c>
      <c r="AB313" s="403">
        <f t="shared" si="98"/>
        <v>0</v>
      </c>
      <c r="AC313" s="403">
        <f t="shared" si="101"/>
        <v>0</v>
      </c>
      <c r="AD313" s="403">
        <f t="shared" si="103"/>
        <v>0</v>
      </c>
      <c r="AE313" s="403">
        <f t="shared" si="103"/>
        <v>0</v>
      </c>
      <c r="AF313" s="403">
        <f t="shared" si="110"/>
        <v>34.200000000000003</v>
      </c>
      <c r="AG313" s="404">
        <f t="shared" si="110"/>
        <v>0</v>
      </c>
      <c r="AH313" s="404">
        <f t="shared" si="109"/>
        <v>0</v>
      </c>
      <c r="AI313" s="404">
        <f t="shared" si="107"/>
        <v>0</v>
      </c>
      <c r="AJ313" s="145">
        <f t="shared" si="94"/>
        <v>0</v>
      </c>
    </row>
    <row r="314" spans="2:36" ht="13.7" customHeight="1">
      <c r="B314" s="957">
        <v>534</v>
      </c>
      <c r="C314" s="1040">
        <v>45091</v>
      </c>
      <c r="D314" s="1041" t="s">
        <v>577</v>
      </c>
      <c r="E314" s="1042" t="s">
        <v>1040</v>
      </c>
      <c r="F314" s="402">
        <v>737</v>
      </c>
      <c r="G314" s="956">
        <v>34.200000000000003</v>
      </c>
      <c r="H314" s="440"/>
      <c r="I314" s="403">
        <f t="shared" si="93"/>
        <v>0</v>
      </c>
      <c r="J314" s="403">
        <f t="shared" si="100"/>
        <v>0</v>
      </c>
      <c r="K314" s="403">
        <f t="shared" si="108"/>
        <v>0</v>
      </c>
      <c r="L314" s="403">
        <f t="shared" si="108"/>
        <v>0</v>
      </c>
      <c r="M314" s="403">
        <f t="shared" si="108"/>
        <v>0</v>
      </c>
      <c r="N314" s="403">
        <f t="shared" si="108"/>
        <v>0</v>
      </c>
      <c r="O314" s="403">
        <f t="shared" si="108"/>
        <v>0</v>
      </c>
      <c r="P314" s="403">
        <f t="shared" si="108"/>
        <v>0</v>
      </c>
      <c r="Q314" s="403">
        <f t="shared" si="108"/>
        <v>0</v>
      </c>
      <c r="R314" s="403">
        <f t="shared" si="108"/>
        <v>0</v>
      </c>
      <c r="S314" s="403">
        <f t="shared" si="108"/>
        <v>0</v>
      </c>
      <c r="T314" s="403">
        <f t="shared" si="108"/>
        <v>0</v>
      </c>
      <c r="U314" s="403">
        <f t="shared" si="108"/>
        <v>0</v>
      </c>
      <c r="V314" s="403">
        <f t="shared" si="108"/>
        <v>0</v>
      </c>
      <c r="W314" s="403">
        <f t="shared" si="108"/>
        <v>0</v>
      </c>
      <c r="X314" s="403">
        <f t="shared" si="108"/>
        <v>0</v>
      </c>
      <c r="Y314" s="403">
        <f t="shared" si="98"/>
        <v>0</v>
      </c>
      <c r="Z314" s="403">
        <f t="shared" si="98"/>
        <v>0</v>
      </c>
      <c r="AA314" s="403">
        <f t="shared" si="98"/>
        <v>0</v>
      </c>
      <c r="AB314" s="403">
        <f t="shared" si="98"/>
        <v>0</v>
      </c>
      <c r="AC314" s="403">
        <f t="shared" si="101"/>
        <v>0</v>
      </c>
      <c r="AD314" s="403">
        <f t="shared" si="103"/>
        <v>0</v>
      </c>
      <c r="AE314" s="403">
        <f t="shared" si="103"/>
        <v>0</v>
      </c>
      <c r="AF314" s="403">
        <f t="shared" si="110"/>
        <v>34.200000000000003</v>
      </c>
      <c r="AG314" s="404">
        <f t="shared" si="110"/>
        <v>0</v>
      </c>
      <c r="AH314" s="404">
        <f t="shared" si="109"/>
        <v>0</v>
      </c>
      <c r="AI314" s="404">
        <f t="shared" si="107"/>
        <v>0</v>
      </c>
      <c r="AJ314" s="145">
        <f t="shared" si="94"/>
        <v>0</v>
      </c>
    </row>
    <row r="315" spans="2:36" ht="13.7" customHeight="1">
      <c r="B315" s="957">
        <v>535</v>
      </c>
      <c r="C315" s="1040">
        <v>45091</v>
      </c>
      <c r="D315" s="1041" t="s">
        <v>577</v>
      </c>
      <c r="E315" s="1042" t="s">
        <v>1040</v>
      </c>
      <c r="F315" s="402">
        <v>737</v>
      </c>
      <c r="G315" s="956">
        <v>34.200000000000003</v>
      </c>
      <c r="H315" s="440"/>
      <c r="I315" s="403">
        <f t="shared" si="93"/>
        <v>0</v>
      </c>
      <c r="J315" s="403">
        <f t="shared" si="100"/>
        <v>0</v>
      </c>
      <c r="K315" s="403">
        <f t="shared" si="108"/>
        <v>0</v>
      </c>
      <c r="L315" s="403">
        <f t="shared" si="108"/>
        <v>0</v>
      </c>
      <c r="M315" s="403">
        <f t="shared" si="108"/>
        <v>0</v>
      </c>
      <c r="N315" s="403">
        <f t="shared" si="108"/>
        <v>0</v>
      </c>
      <c r="O315" s="403">
        <f t="shared" si="108"/>
        <v>0</v>
      </c>
      <c r="P315" s="403">
        <f t="shared" si="108"/>
        <v>0</v>
      </c>
      <c r="Q315" s="403">
        <f t="shared" si="108"/>
        <v>0</v>
      </c>
      <c r="R315" s="403">
        <f t="shared" si="108"/>
        <v>0</v>
      </c>
      <c r="S315" s="403">
        <f t="shared" si="108"/>
        <v>0</v>
      </c>
      <c r="T315" s="403">
        <f t="shared" si="108"/>
        <v>0</v>
      </c>
      <c r="U315" s="403">
        <f t="shared" si="108"/>
        <v>0</v>
      </c>
      <c r="V315" s="403">
        <f t="shared" si="108"/>
        <v>0</v>
      </c>
      <c r="W315" s="403">
        <f t="shared" si="108"/>
        <v>0</v>
      </c>
      <c r="X315" s="403">
        <f t="shared" si="108"/>
        <v>0</v>
      </c>
      <c r="Y315" s="403">
        <f t="shared" si="98"/>
        <v>0</v>
      </c>
      <c r="Z315" s="403">
        <f t="shared" si="98"/>
        <v>0</v>
      </c>
      <c r="AA315" s="403">
        <f t="shared" si="98"/>
        <v>0</v>
      </c>
      <c r="AB315" s="403">
        <f t="shared" si="98"/>
        <v>0</v>
      </c>
      <c r="AC315" s="403">
        <f t="shared" si="101"/>
        <v>0</v>
      </c>
      <c r="AD315" s="403">
        <f t="shared" si="103"/>
        <v>0</v>
      </c>
      <c r="AE315" s="403">
        <f t="shared" si="103"/>
        <v>0</v>
      </c>
      <c r="AF315" s="403">
        <f t="shared" si="110"/>
        <v>34.200000000000003</v>
      </c>
      <c r="AG315" s="404">
        <f t="shared" si="110"/>
        <v>0</v>
      </c>
      <c r="AH315" s="404">
        <f t="shared" si="109"/>
        <v>0</v>
      </c>
      <c r="AI315" s="404">
        <f t="shared" si="107"/>
        <v>0</v>
      </c>
      <c r="AJ315" s="145">
        <f t="shared" si="94"/>
        <v>0</v>
      </c>
    </row>
    <row r="316" spans="2:36" ht="13.7" customHeight="1">
      <c r="B316" s="957">
        <v>536</v>
      </c>
      <c r="C316" s="1040">
        <v>45091</v>
      </c>
      <c r="D316" s="1041" t="s">
        <v>577</v>
      </c>
      <c r="E316" s="1042" t="s">
        <v>1040</v>
      </c>
      <c r="F316" s="402">
        <v>737</v>
      </c>
      <c r="G316" s="956">
        <v>34.200000000000003</v>
      </c>
      <c r="H316" s="440"/>
      <c r="I316" s="403">
        <f t="shared" si="93"/>
        <v>0</v>
      </c>
      <c r="J316" s="403">
        <f t="shared" si="100"/>
        <v>0</v>
      </c>
      <c r="K316" s="403">
        <f t="shared" ref="K316:X325" si="111">IF(K$7-$F316=0,$G316,0)</f>
        <v>0</v>
      </c>
      <c r="L316" s="403">
        <f t="shared" si="111"/>
        <v>0</v>
      </c>
      <c r="M316" s="403">
        <f t="shared" si="111"/>
        <v>0</v>
      </c>
      <c r="N316" s="403">
        <f t="shared" si="111"/>
        <v>0</v>
      </c>
      <c r="O316" s="403">
        <f t="shared" si="111"/>
        <v>0</v>
      </c>
      <c r="P316" s="403">
        <f t="shared" si="111"/>
        <v>0</v>
      </c>
      <c r="Q316" s="403">
        <f t="shared" si="111"/>
        <v>0</v>
      </c>
      <c r="R316" s="403">
        <f t="shared" si="111"/>
        <v>0</v>
      </c>
      <c r="S316" s="403">
        <f t="shared" si="111"/>
        <v>0</v>
      </c>
      <c r="T316" s="403">
        <f t="shared" si="111"/>
        <v>0</v>
      </c>
      <c r="U316" s="403">
        <f t="shared" si="111"/>
        <v>0</v>
      </c>
      <c r="V316" s="403">
        <f t="shared" si="111"/>
        <v>0</v>
      </c>
      <c r="W316" s="403">
        <f t="shared" si="111"/>
        <v>0</v>
      </c>
      <c r="X316" s="403">
        <f t="shared" si="111"/>
        <v>0</v>
      </c>
      <c r="Y316" s="403">
        <f t="shared" si="98"/>
        <v>0</v>
      </c>
      <c r="Z316" s="403">
        <f t="shared" si="98"/>
        <v>0</v>
      </c>
      <c r="AA316" s="403">
        <f t="shared" si="98"/>
        <v>0</v>
      </c>
      <c r="AB316" s="403">
        <f t="shared" si="98"/>
        <v>0</v>
      </c>
      <c r="AC316" s="403">
        <f t="shared" si="101"/>
        <v>0</v>
      </c>
      <c r="AD316" s="403">
        <f t="shared" si="103"/>
        <v>0</v>
      </c>
      <c r="AE316" s="403">
        <f t="shared" si="103"/>
        <v>0</v>
      </c>
      <c r="AF316" s="403">
        <f t="shared" si="110"/>
        <v>34.200000000000003</v>
      </c>
      <c r="AG316" s="404">
        <f t="shared" si="110"/>
        <v>0</v>
      </c>
      <c r="AH316" s="404">
        <f t="shared" si="109"/>
        <v>0</v>
      </c>
      <c r="AI316" s="404">
        <f t="shared" si="109"/>
        <v>0</v>
      </c>
      <c r="AJ316" s="145">
        <f t="shared" si="94"/>
        <v>0</v>
      </c>
    </row>
    <row r="317" spans="2:36" ht="13.7" customHeight="1">
      <c r="B317" s="957">
        <v>537</v>
      </c>
      <c r="C317" s="1040">
        <v>45091</v>
      </c>
      <c r="D317" s="1041" t="s">
        <v>577</v>
      </c>
      <c r="E317" s="1042" t="s">
        <v>1040</v>
      </c>
      <c r="F317" s="402">
        <v>737</v>
      </c>
      <c r="G317" s="956">
        <v>27</v>
      </c>
      <c r="H317" s="440"/>
      <c r="I317" s="403">
        <f t="shared" si="93"/>
        <v>0</v>
      </c>
      <c r="J317" s="403">
        <f t="shared" si="100"/>
        <v>0</v>
      </c>
      <c r="K317" s="403">
        <f t="shared" si="111"/>
        <v>0</v>
      </c>
      <c r="L317" s="403">
        <f t="shared" si="111"/>
        <v>0</v>
      </c>
      <c r="M317" s="403">
        <f t="shared" si="111"/>
        <v>0</v>
      </c>
      <c r="N317" s="403">
        <f t="shared" si="111"/>
        <v>0</v>
      </c>
      <c r="O317" s="403">
        <f t="shared" si="111"/>
        <v>0</v>
      </c>
      <c r="P317" s="403">
        <f t="shared" si="111"/>
        <v>0</v>
      </c>
      <c r="Q317" s="403">
        <f t="shared" si="111"/>
        <v>0</v>
      </c>
      <c r="R317" s="403">
        <f t="shared" si="111"/>
        <v>0</v>
      </c>
      <c r="S317" s="403">
        <f t="shared" si="111"/>
        <v>0</v>
      </c>
      <c r="T317" s="403">
        <f t="shared" si="111"/>
        <v>0</v>
      </c>
      <c r="U317" s="403">
        <f t="shared" si="111"/>
        <v>0</v>
      </c>
      <c r="V317" s="403">
        <f t="shared" si="111"/>
        <v>0</v>
      </c>
      <c r="W317" s="403">
        <f t="shared" si="111"/>
        <v>0</v>
      </c>
      <c r="X317" s="403">
        <f t="shared" si="111"/>
        <v>0</v>
      </c>
      <c r="Y317" s="403">
        <f t="shared" si="98"/>
        <v>0</v>
      </c>
      <c r="Z317" s="403">
        <f t="shared" si="98"/>
        <v>0</v>
      </c>
      <c r="AA317" s="403">
        <f t="shared" si="98"/>
        <v>0</v>
      </c>
      <c r="AB317" s="403">
        <f t="shared" si="98"/>
        <v>0</v>
      </c>
      <c r="AC317" s="403">
        <f t="shared" si="101"/>
        <v>0</v>
      </c>
      <c r="AD317" s="403">
        <f t="shared" si="103"/>
        <v>0</v>
      </c>
      <c r="AE317" s="403">
        <f t="shared" si="103"/>
        <v>0</v>
      </c>
      <c r="AF317" s="403">
        <f t="shared" si="110"/>
        <v>27</v>
      </c>
      <c r="AG317" s="404">
        <f t="shared" si="110"/>
        <v>0</v>
      </c>
      <c r="AH317" s="404">
        <f t="shared" si="109"/>
        <v>0</v>
      </c>
      <c r="AI317" s="404">
        <f t="shared" si="109"/>
        <v>0</v>
      </c>
      <c r="AJ317" s="145">
        <f t="shared" si="94"/>
        <v>0</v>
      </c>
    </row>
    <row r="318" spans="2:36" ht="13.7" customHeight="1">
      <c r="B318" s="957">
        <v>538</v>
      </c>
      <c r="C318" s="1040">
        <v>45091</v>
      </c>
      <c r="D318" s="1041" t="s">
        <v>577</v>
      </c>
      <c r="E318" s="1042" t="s">
        <v>1040</v>
      </c>
      <c r="F318" s="402">
        <v>737</v>
      </c>
      <c r="G318" s="956">
        <v>20.7</v>
      </c>
      <c r="H318" s="440"/>
      <c r="I318" s="403">
        <f t="shared" si="93"/>
        <v>0</v>
      </c>
      <c r="J318" s="403">
        <f t="shared" si="100"/>
        <v>0</v>
      </c>
      <c r="K318" s="403">
        <f t="shared" si="111"/>
        <v>0</v>
      </c>
      <c r="L318" s="403">
        <f t="shared" si="111"/>
        <v>0</v>
      </c>
      <c r="M318" s="403">
        <f t="shared" si="111"/>
        <v>0</v>
      </c>
      <c r="N318" s="403">
        <f t="shared" si="111"/>
        <v>0</v>
      </c>
      <c r="O318" s="403">
        <f t="shared" si="111"/>
        <v>0</v>
      </c>
      <c r="P318" s="403">
        <f t="shared" si="111"/>
        <v>0</v>
      </c>
      <c r="Q318" s="403">
        <f t="shared" si="111"/>
        <v>0</v>
      </c>
      <c r="R318" s="403">
        <f t="shared" si="111"/>
        <v>0</v>
      </c>
      <c r="S318" s="403">
        <f t="shared" si="111"/>
        <v>0</v>
      </c>
      <c r="T318" s="403">
        <f t="shared" si="111"/>
        <v>0</v>
      </c>
      <c r="U318" s="403">
        <f t="shared" si="111"/>
        <v>0</v>
      </c>
      <c r="V318" s="403">
        <f t="shared" si="111"/>
        <v>0</v>
      </c>
      <c r="W318" s="403">
        <f t="shared" si="111"/>
        <v>0</v>
      </c>
      <c r="X318" s="403">
        <f t="shared" si="111"/>
        <v>0</v>
      </c>
      <c r="Y318" s="403">
        <f t="shared" si="98"/>
        <v>0</v>
      </c>
      <c r="Z318" s="403">
        <f t="shared" si="98"/>
        <v>0</v>
      </c>
      <c r="AA318" s="403">
        <f t="shared" si="98"/>
        <v>0</v>
      </c>
      <c r="AB318" s="403">
        <f t="shared" si="98"/>
        <v>0</v>
      </c>
      <c r="AC318" s="403">
        <f t="shared" si="101"/>
        <v>0</v>
      </c>
      <c r="AD318" s="403">
        <f t="shared" si="103"/>
        <v>0</v>
      </c>
      <c r="AE318" s="403">
        <f t="shared" si="103"/>
        <v>0</v>
      </c>
      <c r="AF318" s="403">
        <f t="shared" si="110"/>
        <v>20.7</v>
      </c>
      <c r="AG318" s="404">
        <f t="shared" si="110"/>
        <v>0</v>
      </c>
      <c r="AH318" s="404">
        <f t="shared" si="109"/>
        <v>0</v>
      </c>
      <c r="AI318" s="404">
        <f t="shared" si="109"/>
        <v>0</v>
      </c>
      <c r="AJ318" s="145">
        <f t="shared" si="94"/>
        <v>0</v>
      </c>
    </row>
    <row r="319" spans="2:36" ht="13.7" customHeight="1">
      <c r="B319" s="957">
        <v>539</v>
      </c>
      <c r="C319" s="1040">
        <v>45091</v>
      </c>
      <c r="D319" s="1041" t="s">
        <v>577</v>
      </c>
      <c r="E319" s="1042" t="s">
        <v>1040</v>
      </c>
      <c r="F319" s="402">
        <v>737</v>
      </c>
      <c r="G319" s="956">
        <v>20.7</v>
      </c>
      <c r="H319" s="440"/>
      <c r="I319" s="403">
        <f t="shared" si="93"/>
        <v>0</v>
      </c>
      <c r="J319" s="403">
        <f t="shared" si="100"/>
        <v>0</v>
      </c>
      <c r="K319" s="403">
        <f t="shared" si="111"/>
        <v>0</v>
      </c>
      <c r="L319" s="403">
        <f t="shared" si="111"/>
        <v>0</v>
      </c>
      <c r="M319" s="403">
        <f t="shared" si="111"/>
        <v>0</v>
      </c>
      <c r="N319" s="403">
        <f t="shared" si="111"/>
        <v>0</v>
      </c>
      <c r="O319" s="403">
        <f t="shared" si="111"/>
        <v>0</v>
      </c>
      <c r="P319" s="403">
        <f t="shared" si="111"/>
        <v>0</v>
      </c>
      <c r="Q319" s="403">
        <f t="shared" si="111"/>
        <v>0</v>
      </c>
      <c r="R319" s="403">
        <f t="shared" si="111"/>
        <v>0</v>
      </c>
      <c r="S319" s="403">
        <f t="shared" si="111"/>
        <v>0</v>
      </c>
      <c r="T319" s="403">
        <f t="shared" si="111"/>
        <v>0</v>
      </c>
      <c r="U319" s="403">
        <f t="shared" si="111"/>
        <v>0</v>
      </c>
      <c r="V319" s="403">
        <f t="shared" si="111"/>
        <v>0</v>
      </c>
      <c r="W319" s="403">
        <f t="shared" si="111"/>
        <v>0</v>
      </c>
      <c r="X319" s="403">
        <f t="shared" si="111"/>
        <v>0</v>
      </c>
      <c r="Y319" s="403">
        <f t="shared" si="98"/>
        <v>0</v>
      </c>
      <c r="Z319" s="403">
        <f t="shared" si="98"/>
        <v>0</v>
      </c>
      <c r="AA319" s="403">
        <f t="shared" si="98"/>
        <v>0</v>
      </c>
      <c r="AB319" s="403">
        <f t="shared" si="98"/>
        <v>0</v>
      </c>
      <c r="AC319" s="403">
        <f t="shared" si="101"/>
        <v>0</v>
      </c>
      <c r="AD319" s="403">
        <f t="shared" si="103"/>
        <v>0</v>
      </c>
      <c r="AE319" s="403">
        <f t="shared" si="103"/>
        <v>0</v>
      </c>
      <c r="AF319" s="403">
        <f t="shared" si="110"/>
        <v>20.7</v>
      </c>
      <c r="AG319" s="404">
        <f t="shared" si="110"/>
        <v>0</v>
      </c>
      <c r="AH319" s="404">
        <f t="shared" si="109"/>
        <v>0</v>
      </c>
      <c r="AI319" s="404">
        <f t="shared" si="109"/>
        <v>0</v>
      </c>
      <c r="AJ319" s="145">
        <f t="shared" si="94"/>
        <v>0</v>
      </c>
    </row>
    <row r="320" spans="2:36" ht="13.7" customHeight="1">
      <c r="B320" s="957">
        <v>540</v>
      </c>
      <c r="C320" s="1040">
        <v>45091</v>
      </c>
      <c r="D320" s="1041" t="s">
        <v>577</v>
      </c>
      <c r="E320" s="1042" t="s">
        <v>1040</v>
      </c>
      <c r="F320" s="402">
        <v>737</v>
      </c>
      <c r="G320" s="956">
        <v>20.7</v>
      </c>
      <c r="H320" s="440"/>
      <c r="I320" s="403">
        <f t="shared" si="93"/>
        <v>0</v>
      </c>
      <c r="J320" s="403">
        <f t="shared" si="100"/>
        <v>0</v>
      </c>
      <c r="K320" s="403">
        <f t="shared" si="111"/>
        <v>0</v>
      </c>
      <c r="L320" s="403">
        <f t="shared" si="111"/>
        <v>0</v>
      </c>
      <c r="M320" s="403">
        <f t="shared" si="111"/>
        <v>0</v>
      </c>
      <c r="N320" s="403">
        <f t="shared" si="111"/>
        <v>0</v>
      </c>
      <c r="O320" s="403">
        <f t="shared" si="111"/>
        <v>0</v>
      </c>
      <c r="P320" s="403">
        <f t="shared" si="111"/>
        <v>0</v>
      </c>
      <c r="Q320" s="403">
        <f t="shared" si="111"/>
        <v>0</v>
      </c>
      <c r="R320" s="403">
        <f t="shared" si="111"/>
        <v>0</v>
      </c>
      <c r="S320" s="403">
        <f t="shared" si="111"/>
        <v>0</v>
      </c>
      <c r="T320" s="403">
        <f t="shared" si="111"/>
        <v>0</v>
      </c>
      <c r="U320" s="403">
        <f t="shared" si="111"/>
        <v>0</v>
      </c>
      <c r="V320" s="403">
        <f t="shared" si="111"/>
        <v>0</v>
      </c>
      <c r="W320" s="403">
        <f t="shared" si="111"/>
        <v>0</v>
      </c>
      <c r="X320" s="403">
        <f t="shared" si="111"/>
        <v>0</v>
      </c>
      <c r="Y320" s="403">
        <f t="shared" si="98"/>
        <v>0</v>
      </c>
      <c r="Z320" s="403">
        <f t="shared" si="98"/>
        <v>0</v>
      </c>
      <c r="AA320" s="403">
        <f t="shared" si="98"/>
        <v>0</v>
      </c>
      <c r="AB320" s="403">
        <f t="shared" si="98"/>
        <v>0</v>
      </c>
      <c r="AC320" s="403">
        <f t="shared" si="101"/>
        <v>0</v>
      </c>
      <c r="AD320" s="403">
        <f t="shared" si="103"/>
        <v>0</v>
      </c>
      <c r="AE320" s="403">
        <f t="shared" si="103"/>
        <v>0</v>
      </c>
      <c r="AF320" s="403">
        <f t="shared" si="110"/>
        <v>20.7</v>
      </c>
      <c r="AG320" s="404">
        <f t="shared" si="110"/>
        <v>0</v>
      </c>
      <c r="AH320" s="404">
        <f t="shared" ref="AH320:AI335" si="112">IF(AH$7-$F320=0,$G320,0)</f>
        <v>0</v>
      </c>
      <c r="AI320" s="404">
        <f t="shared" si="109"/>
        <v>0</v>
      </c>
      <c r="AJ320" s="145">
        <f t="shared" si="94"/>
        <v>0</v>
      </c>
    </row>
    <row r="321" spans="2:36" ht="13.7" customHeight="1">
      <c r="B321" s="957">
        <v>541</v>
      </c>
      <c r="C321" s="1040">
        <v>45091</v>
      </c>
      <c r="D321" s="1041" t="s">
        <v>577</v>
      </c>
      <c r="E321" s="1042" t="s">
        <v>1040</v>
      </c>
      <c r="F321" s="402">
        <v>737</v>
      </c>
      <c r="G321" s="956">
        <v>20.7</v>
      </c>
      <c r="H321" s="440"/>
      <c r="I321" s="403">
        <f t="shared" si="93"/>
        <v>0</v>
      </c>
      <c r="J321" s="403">
        <f t="shared" si="100"/>
        <v>0</v>
      </c>
      <c r="K321" s="403">
        <f t="shared" si="111"/>
        <v>0</v>
      </c>
      <c r="L321" s="403">
        <f t="shared" si="111"/>
        <v>0</v>
      </c>
      <c r="M321" s="403">
        <f t="shared" si="111"/>
        <v>0</v>
      </c>
      <c r="N321" s="403">
        <f t="shared" si="111"/>
        <v>0</v>
      </c>
      <c r="O321" s="403">
        <f t="shared" si="111"/>
        <v>0</v>
      </c>
      <c r="P321" s="403">
        <f t="shared" si="111"/>
        <v>0</v>
      </c>
      <c r="Q321" s="403">
        <f t="shared" si="111"/>
        <v>0</v>
      </c>
      <c r="R321" s="403">
        <f t="shared" si="111"/>
        <v>0</v>
      </c>
      <c r="S321" s="403">
        <f t="shared" si="111"/>
        <v>0</v>
      </c>
      <c r="T321" s="403">
        <f t="shared" si="111"/>
        <v>0</v>
      </c>
      <c r="U321" s="403">
        <f t="shared" si="111"/>
        <v>0</v>
      </c>
      <c r="V321" s="403">
        <f t="shared" si="111"/>
        <v>0</v>
      </c>
      <c r="W321" s="403">
        <f t="shared" si="111"/>
        <v>0</v>
      </c>
      <c r="X321" s="403">
        <f t="shared" si="111"/>
        <v>0</v>
      </c>
      <c r="Y321" s="403">
        <f t="shared" si="98"/>
        <v>0</v>
      </c>
      <c r="Z321" s="403">
        <f t="shared" si="98"/>
        <v>0</v>
      </c>
      <c r="AA321" s="403">
        <f t="shared" si="98"/>
        <v>0</v>
      </c>
      <c r="AB321" s="403">
        <f t="shared" si="98"/>
        <v>0</v>
      </c>
      <c r="AC321" s="403">
        <f t="shared" si="101"/>
        <v>0</v>
      </c>
      <c r="AD321" s="403">
        <f t="shared" si="103"/>
        <v>0</v>
      </c>
      <c r="AE321" s="403">
        <f t="shared" si="103"/>
        <v>0</v>
      </c>
      <c r="AF321" s="403">
        <f t="shared" si="110"/>
        <v>20.7</v>
      </c>
      <c r="AG321" s="404">
        <f t="shared" si="110"/>
        <v>0</v>
      </c>
      <c r="AH321" s="404">
        <f t="shared" si="112"/>
        <v>0</v>
      </c>
      <c r="AI321" s="404">
        <f t="shared" si="109"/>
        <v>0</v>
      </c>
      <c r="AJ321" s="145">
        <f t="shared" si="94"/>
        <v>0</v>
      </c>
    </row>
    <row r="322" spans="2:36" ht="13.7" customHeight="1">
      <c r="B322" s="957">
        <v>1070</v>
      </c>
      <c r="C322" s="1040">
        <v>45215</v>
      </c>
      <c r="D322" s="1041" t="s">
        <v>577</v>
      </c>
      <c r="E322" s="1042" t="s">
        <v>1487</v>
      </c>
      <c r="F322" s="402">
        <v>737</v>
      </c>
      <c r="G322" s="956">
        <v>20.7</v>
      </c>
      <c r="H322" s="440"/>
      <c r="I322" s="403">
        <f t="shared" si="93"/>
        <v>0</v>
      </c>
      <c r="J322" s="403">
        <f t="shared" si="100"/>
        <v>0</v>
      </c>
      <c r="K322" s="403">
        <f t="shared" si="111"/>
        <v>0</v>
      </c>
      <c r="L322" s="403">
        <f t="shared" si="111"/>
        <v>0</v>
      </c>
      <c r="M322" s="403">
        <f t="shared" si="111"/>
        <v>0</v>
      </c>
      <c r="N322" s="403">
        <f t="shared" si="111"/>
        <v>0</v>
      </c>
      <c r="O322" s="403">
        <f t="shared" si="111"/>
        <v>0</v>
      </c>
      <c r="P322" s="403">
        <f t="shared" si="111"/>
        <v>0</v>
      </c>
      <c r="Q322" s="403">
        <f t="shared" si="111"/>
        <v>0</v>
      </c>
      <c r="R322" s="403">
        <f t="shared" si="111"/>
        <v>0</v>
      </c>
      <c r="S322" s="403">
        <f t="shared" si="111"/>
        <v>0</v>
      </c>
      <c r="T322" s="403">
        <f t="shared" si="111"/>
        <v>0</v>
      </c>
      <c r="U322" s="403">
        <f t="shared" si="111"/>
        <v>0</v>
      </c>
      <c r="V322" s="403">
        <f t="shared" si="111"/>
        <v>0</v>
      </c>
      <c r="W322" s="403">
        <f t="shared" si="111"/>
        <v>0</v>
      </c>
      <c r="X322" s="403">
        <f t="shared" si="111"/>
        <v>0</v>
      </c>
      <c r="Y322" s="403">
        <f t="shared" si="98"/>
        <v>0</v>
      </c>
      <c r="Z322" s="403">
        <f t="shared" si="98"/>
        <v>0</v>
      </c>
      <c r="AA322" s="403">
        <f t="shared" si="98"/>
        <v>0</v>
      </c>
      <c r="AB322" s="403">
        <f t="shared" si="98"/>
        <v>0</v>
      </c>
      <c r="AC322" s="403">
        <f t="shared" si="101"/>
        <v>0</v>
      </c>
      <c r="AD322" s="403">
        <f t="shared" si="103"/>
        <v>0</v>
      </c>
      <c r="AE322" s="403">
        <f t="shared" si="103"/>
        <v>0</v>
      </c>
      <c r="AF322" s="403">
        <f t="shared" si="110"/>
        <v>20.7</v>
      </c>
      <c r="AG322" s="404">
        <f t="shared" si="110"/>
        <v>0</v>
      </c>
      <c r="AH322" s="404">
        <f t="shared" si="112"/>
        <v>0</v>
      </c>
      <c r="AI322" s="404">
        <f t="shared" si="109"/>
        <v>0</v>
      </c>
      <c r="AJ322" s="145">
        <f t="shared" si="94"/>
        <v>0</v>
      </c>
    </row>
    <row r="323" spans="2:36" ht="13.7" customHeight="1">
      <c r="B323" s="957">
        <v>920</v>
      </c>
      <c r="C323" s="1040">
        <v>45183</v>
      </c>
      <c r="D323" s="1041" t="s">
        <v>577</v>
      </c>
      <c r="E323" s="1042" t="s">
        <v>1353</v>
      </c>
      <c r="F323" s="402">
        <v>265</v>
      </c>
      <c r="G323" s="956">
        <v>34.200000000000003</v>
      </c>
      <c r="H323" s="440"/>
      <c r="I323" s="403">
        <f t="shared" si="93"/>
        <v>0</v>
      </c>
      <c r="J323" s="403">
        <f t="shared" si="100"/>
        <v>0</v>
      </c>
      <c r="K323" s="403">
        <f t="shared" si="111"/>
        <v>0</v>
      </c>
      <c r="L323" s="403">
        <f t="shared" si="111"/>
        <v>0</v>
      </c>
      <c r="M323" s="403">
        <f t="shared" si="111"/>
        <v>0</v>
      </c>
      <c r="N323" s="403">
        <f t="shared" si="111"/>
        <v>0</v>
      </c>
      <c r="O323" s="403">
        <f t="shared" si="111"/>
        <v>0</v>
      </c>
      <c r="P323" s="403">
        <f t="shared" si="111"/>
        <v>0</v>
      </c>
      <c r="Q323" s="403">
        <f t="shared" si="111"/>
        <v>34.200000000000003</v>
      </c>
      <c r="R323" s="403">
        <f t="shared" si="111"/>
        <v>0</v>
      </c>
      <c r="S323" s="403">
        <f t="shared" si="111"/>
        <v>0</v>
      </c>
      <c r="T323" s="403">
        <f t="shared" si="111"/>
        <v>0</v>
      </c>
      <c r="U323" s="403">
        <f t="shared" si="111"/>
        <v>0</v>
      </c>
      <c r="V323" s="403">
        <f t="shared" si="111"/>
        <v>0</v>
      </c>
      <c r="W323" s="403">
        <f t="shared" si="111"/>
        <v>0</v>
      </c>
      <c r="X323" s="403">
        <f t="shared" si="111"/>
        <v>0</v>
      </c>
      <c r="Y323" s="403">
        <f t="shared" si="98"/>
        <v>0</v>
      </c>
      <c r="Z323" s="403">
        <f t="shared" si="98"/>
        <v>0</v>
      </c>
      <c r="AA323" s="403">
        <f t="shared" si="98"/>
        <v>0</v>
      </c>
      <c r="AB323" s="403">
        <f t="shared" si="98"/>
        <v>0</v>
      </c>
      <c r="AC323" s="403">
        <f t="shared" si="101"/>
        <v>0</v>
      </c>
      <c r="AD323" s="403">
        <f t="shared" si="103"/>
        <v>0</v>
      </c>
      <c r="AE323" s="403">
        <f t="shared" si="103"/>
        <v>0</v>
      </c>
      <c r="AF323" s="403">
        <f t="shared" si="110"/>
        <v>0</v>
      </c>
      <c r="AG323" s="404">
        <f t="shared" si="110"/>
        <v>0</v>
      </c>
      <c r="AH323" s="404">
        <f t="shared" si="112"/>
        <v>0</v>
      </c>
      <c r="AI323" s="404">
        <f t="shared" si="109"/>
        <v>0</v>
      </c>
      <c r="AJ323" s="145">
        <f t="shared" si="94"/>
        <v>0</v>
      </c>
    </row>
    <row r="324" spans="2:36" ht="13.7" customHeight="1">
      <c r="B324" s="957">
        <v>921</v>
      </c>
      <c r="C324" s="1040">
        <v>45183</v>
      </c>
      <c r="D324" s="1041" t="s">
        <v>577</v>
      </c>
      <c r="E324" s="1042" t="s">
        <v>1353</v>
      </c>
      <c r="F324" s="402">
        <v>737</v>
      </c>
      <c r="G324" s="956">
        <v>27</v>
      </c>
      <c r="H324" s="440"/>
      <c r="I324" s="403">
        <f t="shared" si="93"/>
        <v>0</v>
      </c>
      <c r="J324" s="403">
        <f t="shared" si="100"/>
        <v>0</v>
      </c>
      <c r="K324" s="403">
        <f t="shared" si="111"/>
        <v>0</v>
      </c>
      <c r="L324" s="403">
        <f t="shared" si="111"/>
        <v>0</v>
      </c>
      <c r="M324" s="403">
        <f t="shared" si="111"/>
        <v>0</v>
      </c>
      <c r="N324" s="403">
        <f t="shared" si="111"/>
        <v>0</v>
      </c>
      <c r="O324" s="403">
        <f t="shared" si="111"/>
        <v>0</v>
      </c>
      <c r="P324" s="403">
        <f t="shared" si="111"/>
        <v>0</v>
      </c>
      <c r="Q324" s="403">
        <f t="shared" si="111"/>
        <v>0</v>
      </c>
      <c r="R324" s="403">
        <f t="shared" si="111"/>
        <v>0</v>
      </c>
      <c r="S324" s="403">
        <f t="shared" si="111"/>
        <v>0</v>
      </c>
      <c r="T324" s="403">
        <f t="shared" si="111"/>
        <v>0</v>
      </c>
      <c r="U324" s="403">
        <f t="shared" si="111"/>
        <v>0</v>
      </c>
      <c r="V324" s="403">
        <f t="shared" si="111"/>
        <v>0</v>
      </c>
      <c r="W324" s="403">
        <f t="shared" si="111"/>
        <v>0</v>
      </c>
      <c r="X324" s="403">
        <f t="shared" si="111"/>
        <v>0</v>
      </c>
      <c r="Y324" s="403">
        <f t="shared" si="98"/>
        <v>0</v>
      </c>
      <c r="Z324" s="403">
        <f t="shared" si="98"/>
        <v>0</v>
      </c>
      <c r="AA324" s="403">
        <f t="shared" si="98"/>
        <v>0</v>
      </c>
      <c r="AB324" s="403">
        <f t="shared" si="98"/>
        <v>0</v>
      </c>
      <c r="AC324" s="403">
        <f t="shared" si="101"/>
        <v>0</v>
      </c>
      <c r="AD324" s="403">
        <f t="shared" si="103"/>
        <v>0</v>
      </c>
      <c r="AE324" s="403">
        <f t="shared" si="103"/>
        <v>0</v>
      </c>
      <c r="AF324" s="403">
        <f t="shared" si="110"/>
        <v>27</v>
      </c>
      <c r="AG324" s="404">
        <f t="shared" si="110"/>
        <v>0</v>
      </c>
      <c r="AH324" s="404">
        <f t="shared" si="112"/>
        <v>0</v>
      </c>
      <c r="AI324" s="404">
        <f t="shared" si="109"/>
        <v>0</v>
      </c>
      <c r="AJ324" s="145">
        <f t="shared" si="94"/>
        <v>0</v>
      </c>
    </row>
    <row r="325" spans="2:36" ht="13.7" customHeight="1">
      <c r="B325" s="957">
        <v>369</v>
      </c>
      <c r="C325" s="1040">
        <v>45033</v>
      </c>
      <c r="D325" s="1041" t="s">
        <v>577</v>
      </c>
      <c r="E325" s="1042" t="s">
        <v>903</v>
      </c>
      <c r="F325" s="402">
        <v>737</v>
      </c>
      <c r="G325" s="956">
        <v>34.200000000000003</v>
      </c>
      <c r="H325" s="440"/>
      <c r="I325" s="403">
        <f t="shared" si="93"/>
        <v>0</v>
      </c>
      <c r="J325" s="403">
        <f t="shared" si="100"/>
        <v>0</v>
      </c>
      <c r="K325" s="403">
        <f t="shared" si="111"/>
        <v>0</v>
      </c>
      <c r="L325" s="403">
        <f t="shared" si="111"/>
        <v>0</v>
      </c>
      <c r="M325" s="403">
        <f t="shared" si="111"/>
        <v>0</v>
      </c>
      <c r="N325" s="403">
        <f t="shared" si="111"/>
        <v>0</v>
      </c>
      <c r="O325" s="403">
        <f t="shared" si="111"/>
        <v>0</v>
      </c>
      <c r="P325" s="403">
        <f t="shared" si="111"/>
        <v>0</v>
      </c>
      <c r="Q325" s="403">
        <f t="shared" si="111"/>
        <v>0</v>
      </c>
      <c r="R325" s="403">
        <f t="shared" si="111"/>
        <v>0</v>
      </c>
      <c r="S325" s="403">
        <f t="shared" si="111"/>
        <v>0</v>
      </c>
      <c r="T325" s="403">
        <f t="shared" si="111"/>
        <v>0</v>
      </c>
      <c r="U325" s="403">
        <f t="shared" si="111"/>
        <v>0</v>
      </c>
      <c r="V325" s="403">
        <f t="shared" si="111"/>
        <v>0</v>
      </c>
      <c r="W325" s="403">
        <f t="shared" si="111"/>
        <v>0</v>
      </c>
      <c r="X325" s="403">
        <f t="shared" si="111"/>
        <v>0</v>
      </c>
      <c r="Y325" s="403">
        <f t="shared" si="98"/>
        <v>0</v>
      </c>
      <c r="Z325" s="403">
        <f t="shared" si="98"/>
        <v>0</v>
      </c>
      <c r="AA325" s="403">
        <f t="shared" si="98"/>
        <v>0</v>
      </c>
      <c r="AB325" s="403">
        <f t="shared" si="98"/>
        <v>0</v>
      </c>
      <c r="AC325" s="403">
        <f t="shared" si="101"/>
        <v>0</v>
      </c>
      <c r="AD325" s="403">
        <f t="shared" si="103"/>
        <v>0</v>
      </c>
      <c r="AE325" s="403">
        <f t="shared" si="103"/>
        <v>0</v>
      </c>
      <c r="AF325" s="403">
        <f t="shared" si="110"/>
        <v>34.200000000000003</v>
      </c>
      <c r="AG325" s="404">
        <f t="shared" si="110"/>
        <v>0</v>
      </c>
      <c r="AH325" s="404">
        <f t="shared" si="112"/>
        <v>0</v>
      </c>
      <c r="AI325" s="404">
        <f t="shared" si="109"/>
        <v>0</v>
      </c>
      <c r="AJ325" s="145">
        <f t="shared" si="94"/>
        <v>0</v>
      </c>
    </row>
    <row r="326" spans="2:36" ht="13.7" customHeight="1">
      <c r="B326" s="957">
        <v>759</v>
      </c>
      <c r="C326" s="1040">
        <v>45153</v>
      </c>
      <c r="D326" s="1041" t="s">
        <v>577</v>
      </c>
      <c r="E326" s="1042" t="s">
        <v>1215</v>
      </c>
      <c r="F326" s="402">
        <v>265</v>
      </c>
      <c r="G326" s="956">
        <v>34.200000000000003</v>
      </c>
      <c r="H326" s="440"/>
      <c r="I326" s="403">
        <f t="shared" si="93"/>
        <v>0</v>
      </c>
      <c r="J326" s="403">
        <f t="shared" si="100"/>
        <v>0</v>
      </c>
      <c r="K326" s="403">
        <f t="shared" ref="K326:X335" si="113">IF(K$7-$F326=0,$G326,0)</f>
        <v>0</v>
      </c>
      <c r="L326" s="403">
        <f t="shared" si="113"/>
        <v>0</v>
      </c>
      <c r="M326" s="403">
        <f t="shared" si="113"/>
        <v>0</v>
      </c>
      <c r="N326" s="403">
        <f t="shared" si="113"/>
        <v>0</v>
      </c>
      <c r="O326" s="403">
        <f t="shared" si="113"/>
        <v>0</v>
      </c>
      <c r="P326" s="403">
        <f t="shared" si="113"/>
        <v>0</v>
      </c>
      <c r="Q326" s="403">
        <f t="shared" si="113"/>
        <v>34.200000000000003</v>
      </c>
      <c r="R326" s="403">
        <f t="shared" si="113"/>
        <v>0</v>
      </c>
      <c r="S326" s="403">
        <f t="shared" si="113"/>
        <v>0</v>
      </c>
      <c r="T326" s="403">
        <f t="shared" si="113"/>
        <v>0</v>
      </c>
      <c r="U326" s="403">
        <f t="shared" si="113"/>
        <v>0</v>
      </c>
      <c r="V326" s="403">
        <f t="shared" si="113"/>
        <v>0</v>
      </c>
      <c r="W326" s="403">
        <f t="shared" si="113"/>
        <v>0</v>
      </c>
      <c r="X326" s="403">
        <f t="shared" si="113"/>
        <v>0</v>
      </c>
      <c r="Y326" s="403">
        <f t="shared" si="98"/>
        <v>0</v>
      </c>
      <c r="Z326" s="403">
        <f t="shared" si="98"/>
        <v>0</v>
      </c>
      <c r="AA326" s="403">
        <f t="shared" si="98"/>
        <v>0</v>
      </c>
      <c r="AB326" s="403">
        <f t="shared" si="98"/>
        <v>0</v>
      </c>
      <c r="AC326" s="403">
        <f t="shared" si="101"/>
        <v>0</v>
      </c>
      <c r="AD326" s="403">
        <f t="shared" si="103"/>
        <v>0</v>
      </c>
      <c r="AE326" s="403">
        <f t="shared" si="103"/>
        <v>0</v>
      </c>
      <c r="AF326" s="403">
        <f t="shared" si="110"/>
        <v>0</v>
      </c>
      <c r="AG326" s="404">
        <f t="shared" si="110"/>
        <v>0</v>
      </c>
      <c r="AH326" s="404">
        <f t="shared" si="112"/>
        <v>0</v>
      </c>
      <c r="AI326" s="404">
        <f t="shared" si="112"/>
        <v>0</v>
      </c>
      <c r="AJ326" s="145">
        <f t="shared" si="94"/>
        <v>0</v>
      </c>
    </row>
    <row r="327" spans="2:36" ht="13.7" customHeight="1">
      <c r="B327" s="957">
        <v>151</v>
      </c>
      <c r="C327" s="1040">
        <v>44971</v>
      </c>
      <c r="D327" s="1041" t="s">
        <v>577</v>
      </c>
      <c r="E327" s="1042" t="s">
        <v>704</v>
      </c>
      <c r="F327" s="402">
        <v>737</v>
      </c>
      <c r="G327" s="956">
        <v>20.7</v>
      </c>
      <c r="H327" s="440"/>
      <c r="I327" s="403">
        <f t="shared" si="93"/>
        <v>0</v>
      </c>
      <c r="J327" s="403">
        <f t="shared" si="100"/>
        <v>0</v>
      </c>
      <c r="K327" s="403">
        <f t="shared" si="113"/>
        <v>0</v>
      </c>
      <c r="L327" s="403">
        <f t="shared" si="113"/>
        <v>0</v>
      </c>
      <c r="M327" s="403">
        <f t="shared" si="113"/>
        <v>0</v>
      </c>
      <c r="N327" s="403">
        <f t="shared" si="113"/>
        <v>0</v>
      </c>
      <c r="O327" s="403">
        <f t="shared" si="113"/>
        <v>0</v>
      </c>
      <c r="P327" s="403">
        <f t="shared" si="113"/>
        <v>0</v>
      </c>
      <c r="Q327" s="403">
        <f t="shared" si="113"/>
        <v>0</v>
      </c>
      <c r="R327" s="403">
        <f t="shared" si="113"/>
        <v>0</v>
      </c>
      <c r="S327" s="403">
        <f t="shared" si="113"/>
        <v>0</v>
      </c>
      <c r="T327" s="403">
        <f t="shared" si="113"/>
        <v>0</v>
      </c>
      <c r="U327" s="403">
        <f t="shared" si="113"/>
        <v>0</v>
      </c>
      <c r="V327" s="403">
        <f t="shared" si="113"/>
        <v>0</v>
      </c>
      <c r="W327" s="403">
        <f t="shared" si="113"/>
        <v>0</v>
      </c>
      <c r="X327" s="403">
        <f t="shared" si="113"/>
        <v>0</v>
      </c>
      <c r="Y327" s="403">
        <f t="shared" si="98"/>
        <v>0</v>
      </c>
      <c r="Z327" s="403">
        <f t="shared" si="98"/>
        <v>0</v>
      </c>
      <c r="AA327" s="403">
        <f t="shared" si="98"/>
        <v>0</v>
      </c>
      <c r="AB327" s="403">
        <f t="shared" si="98"/>
        <v>0</v>
      </c>
      <c r="AC327" s="403">
        <f t="shared" si="101"/>
        <v>0</v>
      </c>
      <c r="AD327" s="403">
        <f t="shared" si="103"/>
        <v>0</v>
      </c>
      <c r="AE327" s="403">
        <f t="shared" si="103"/>
        <v>0</v>
      </c>
      <c r="AF327" s="403">
        <f t="shared" si="110"/>
        <v>20.7</v>
      </c>
      <c r="AG327" s="404">
        <f t="shared" si="110"/>
        <v>0</v>
      </c>
      <c r="AH327" s="404">
        <f t="shared" si="112"/>
        <v>0</v>
      </c>
      <c r="AI327" s="404">
        <f t="shared" si="112"/>
        <v>0</v>
      </c>
      <c r="AJ327" s="145">
        <f t="shared" si="94"/>
        <v>0</v>
      </c>
    </row>
    <row r="328" spans="2:36" ht="13.7" customHeight="1">
      <c r="B328" s="957">
        <v>152</v>
      </c>
      <c r="C328" s="1040">
        <v>44971</v>
      </c>
      <c r="D328" s="1041" t="s">
        <v>577</v>
      </c>
      <c r="E328" s="1042" t="s">
        <v>704</v>
      </c>
      <c r="F328" s="402">
        <v>737</v>
      </c>
      <c r="G328" s="956">
        <v>27</v>
      </c>
      <c r="H328" s="440"/>
      <c r="I328" s="403">
        <f t="shared" si="93"/>
        <v>0</v>
      </c>
      <c r="J328" s="403">
        <f t="shared" si="100"/>
        <v>0</v>
      </c>
      <c r="K328" s="403">
        <f t="shared" si="113"/>
        <v>0</v>
      </c>
      <c r="L328" s="403">
        <f t="shared" si="113"/>
        <v>0</v>
      </c>
      <c r="M328" s="403">
        <f t="shared" si="113"/>
        <v>0</v>
      </c>
      <c r="N328" s="403">
        <f t="shared" si="113"/>
        <v>0</v>
      </c>
      <c r="O328" s="403">
        <f t="shared" si="113"/>
        <v>0</v>
      </c>
      <c r="P328" s="403">
        <f t="shared" si="113"/>
        <v>0</v>
      </c>
      <c r="Q328" s="403">
        <f t="shared" si="113"/>
        <v>0</v>
      </c>
      <c r="R328" s="403">
        <f t="shared" si="113"/>
        <v>0</v>
      </c>
      <c r="S328" s="403">
        <f t="shared" si="113"/>
        <v>0</v>
      </c>
      <c r="T328" s="403">
        <f t="shared" si="113"/>
        <v>0</v>
      </c>
      <c r="U328" s="403">
        <f t="shared" si="113"/>
        <v>0</v>
      </c>
      <c r="V328" s="403">
        <f t="shared" si="113"/>
        <v>0</v>
      </c>
      <c r="W328" s="403">
        <f t="shared" si="113"/>
        <v>0</v>
      </c>
      <c r="X328" s="403">
        <f t="shared" si="113"/>
        <v>0</v>
      </c>
      <c r="Y328" s="403">
        <f t="shared" si="98"/>
        <v>0</v>
      </c>
      <c r="Z328" s="403">
        <f t="shared" si="98"/>
        <v>0</v>
      </c>
      <c r="AA328" s="403">
        <f t="shared" si="98"/>
        <v>0</v>
      </c>
      <c r="AB328" s="403">
        <f t="shared" si="98"/>
        <v>0</v>
      </c>
      <c r="AC328" s="403">
        <f t="shared" si="101"/>
        <v>0</v>
      </c>
      <c r="AD328" s="403">
        <f t="shared" si="103"/>
        <v>0</v>
      </c>
      <c r="AE328" s="403">
        <f t="shared" si="103"/>
        <v>0</v>
      </c>
      <c r="AF328" s="403">
        <f t="shared" si="110"/>
        <v>27</v>
      </c>
      <c r="AG328" s="404">
        <f t="shared" si="110"/>
        <v>0</v>
      </c>
      <c r="AH328" s="404">
        <f t="shared" si="112"/>
        <v>0</v>
      </c>
      <c r="AI328" s="404">
        <f t="shared" si="112"/>
        <v>0</v>
      </c>
      <c r="AJ328" s="145">
        <f t="shared" si="94"/>
        <v>0</v>
      </c>
    </row>
    <row r="329" spans="2:36" ht="13.7" customHeight="1">
      <c r="B329" s="957">
        <v>156</v>
      </c>
      <c r="C329" s="1040">
        <v>44972</v>
      </c>
      <c r="D329" s="1041" t="s">
        <v>577</v>
      </c>
      <c r="E329" s="1042" t="s">
        <v>704</v>
      </c>
      <c r="F329" s="402">
        <v>737</v>
      </c>
      <c r="G329" s="956">
        <v>42.6</v>
      </c>
      <c r="H329" s="440"/>
      <c r="I329" s="403">
        <f t="shared" si="93"/>
        <v>0</v>
      </c>
      <c r="J329" s="403">
        <f t="shared" si="100"/>
        <v>0</v>
      </c>
      <c r="K329" s="403">
        <f t="shared" si="113"/>
        <v>0</v>
      </c>
      <c r="L329" s="403">
        <f t="shared" si="113"/>
        <v>0</v>
      </c>
      <c r="M329" s="403">
        <f t="shared" si="113"/>
        <v>0</v>
      </c>
      <c r="N329" s="403">
        <f t="shared" si="113"/>
        <v>0</v>
      </c>
      <c r="O329" s="403">
        <f t="shared" si="113"/>
        <v>0</v>
      </c>
      <c r="P329" s="403">
        <f t="shared" si="113"/>
        <v>0</v>
      </c>
      <c r="Q329" s="403">
        <f t="shared" si="113"/>
        <v>0</v>
      </c>
      <c r="R329" s="403">
        <f t="shared" si="113"/>
        <v>0</v>
      </c>
      <c r="S329" s="403">
        <f t="shared" si="113"/>
        <v>0</v>
      </c>
      <c r="T329" s="403">
        <f t="shared" si="113"/>
        <v>0</v>
      </c>
      <c r="U329" s="403">
        <f t="shared" si="113"/>
        <v>0</v>
      </c>
      <c r="V329" s="403">
        <f t="shared" si="113"/>
        <v>0</v>
      </c>
      <c r="W329" s="403">
        <f t="shared" si="113"/>
        <v>0</v>
      </c>
      <c r="X329" s="403">
        <f t="shared" si="113"/>
        <v>0</v>
      </c>
      <c r="Y329" s="403">
        <f t="shared" si="98"/>
        <v>0</v>
      </c>
      <c r="Z329" s="403">
        <f t="shared" si="98"/>
        <v>0</v>
      </c>
      <c r="AA329" s="403">
        <f t="shared" si="98"/>
        <v>0</v>
      </c>
      <c r="AB329" s="403">
        <f t="shared" si="98"/>
        <v>0</v>
      </c>
      <c r="AC329" s="403">
        <f t="shared" si="101"/>
        <v>0</v>
      </c>
      <c r="AD329" s="403">
        <f t="shared" si="103"/>
        <v>0</v>
      </c>
      <c r="AE329" s="403">
        <f t="shared" si="103"/>
        <v>0</v>
      </c>
      <c r="AF329" s="403">
        <f t="shared" si="110"/>
        <v>42.6</v>
      </c>
      <c r="AG329" s="404">
        <f t="shared" si="110"/>
        <v>0</v>
      </c>
      <c r="AH329" s="404">
        <f t="shared" si="112"/>
        <v>0</v>
      </c>
      <c r="AI329" s="404">
        <f t="shared" si="112"/>
        <v>0</v>
      </c>
      <c r="AJ329" s="145">
        <f t="shared" si="94"/>
        <v>0</v>
      </c>
    </row>
    <row r="330" spans="2:36" ht="13.7" customHeight="1">
      <c r="B330" s="957">
        <v>63</v>
      </c>
      <c r="C330" s="1040">
        <v>44942</v>
      </c>
      <c r="D330" s="1041" t="s">
        <v>577</v>
      </c>
      <c r="E330" s="1042" t="s">
        <v>639</v>
      </c>
      <c r="F330" s="402">
        <v>737</v>
      </c>
      <c r="G330" s="956">
        <v>27</v>
      </c>
      <c r="H330" s="440"/>
      <c r="I330" s="403">
        <f t="shared" si="93"/>
        <v>0</v>
      </c>
      <c r="J330" s="403">
        <f t="shared" si="100"/>
        <v>0</v>
      </c>
      <c r="K330" s="403">
        <f t="shared" si="113"/>
        <v>0</v>
      </c>
      <c r="L330" s="403">
        <f t="shared" si="113"/>
        <v>0</v>
      </c>
      <c r="M330" s="403">
        <f t="shared" si="113"/>
        <v>0</v>
      </c>
      <c r="N330" s="403">
        <f t="shared" si="113"/>
        <v>0</v>
      </c>
      <c r="O330" s="403">
        <f t="shared" si="113"/>
        <v>0</v>
      </c>
      <c r="P330" s="403">
        <f t="shared" si="113"/>
        <v>0</v>
      </c>
      <c r="Q330" s="403">
        <f t="shared" si="113"/>
        <v>0</v>
      </c>
      <c r="R330" s="403">
        <f t="shared" si="113"/>
        <v>0</v>
      </c>
      <c r="S330" s="403">
        <f t="shared" si="113"/>
        <v>0</v>
      </c>
      <c r="T330" s="403">
        <f t="shared" si="113"/>
        <v>0</v>
      </c>
      <c r="U330" s="403">
        <f t="shared" si="113"/>
        <v>0</v>
      </c>
      <c r="V330" s="403">
        <f t="shared" si="113"/>
        <v>0</v>
      </c>
      <c r="W330" s="403">
        <f t="shared" si="113"/>
        <v>0</v>
      </c>
      <c r="X330" s="403">
        <f t="shared" si="113"/>
        <v>0</v>
      </c>
      <c r="Y330" s="403">
        <f t="shared" si="98"/>
        <v>0</v>
      </c>
      <c r="Z330" s="403">
        <f t="shared" si="98"/>
        <v>0</v>
      </c>
      <c r="AA330" s="403">
        <f t="shared" si="98"/>
        <v>0</v>
      </c>
      <c r="AB330" s="403">
        <f t="shared" si="98"/>
        <v>0</v>
      </c>
      <c r="AC330" s="403">
        <f t="shared" si="101"/>
        <v>0</v>
      </c>
      <c r="AD330" s="403">
        <f t="shared" si="103"/>
        <v>0</v>
      </c>
      <c r="AE330" s="403">
        <f t="shared" si="103"/>
        <v>0</v>
      </c>
      <c r="AF330" s="403">
        <f t="shared" si="110"/>
        <v>27</v>
      </c>
      <c r="AG330" s="404">
        <f t="shared" si="110"/>
        <v>0</v>
      </c>
      <c r="AH330" s="404">
        <f t="shared" ref="AH330:AI345" si="114">IF(AH$7-$F330=0,$G330,0)</f>
        <v>0</v>
      </c>
      <c r="AI330" s="404">
        <f t="shared" si="112"/>
        <v>0</v>
      </c>
      <c r="AJ330" s="145">
        <f t="shared" si="94"/>
        <v>0</v>
      </c>
    </row>
    <row r="331" spans="2:36" ht="13.7" customHeight="1">
      <c r="B331" s="957">
        <v>64</v>
      </c>
      <c r="C331" s="1040">
        <v>44942</v>
      </c>
      <c r="D331" s="1041" t="s">
        <v>577</v>
      </c>
      <c r="E331" s="1042" t="s">
        <v>639</v>
      </c>
      <c r="F331" s="402">
        <v>737</v>
      </c>
      <c r="G331" s="956">
        <v>42.6</v>
      </c>
      <c r="H331" s="440"/>
      <c r="I331" s="403">
        <f t="shared" ref="I331:I394" si="115">IF(I$7-$F331=0,$G331,0)</f>
        <v>0</v>
      </c>
      <c r="J331" s="403">
        <f t="shared" si="100"/>
        <v>0</v>
      </c>
      <c r="K331" s="403">
        <f t="shared" si="113"/>
        <v>0</v>
      </c>
      <c r="L331" s="403">
        <f t="shared" si="113"/>
        <v>0</v>
      </c>
      <c r="M331" s="403">
        <f t="shared" si="113"/>
        <v>0</v>
      </c>
      <c r="N331" s="403">
        <f t="shared" si="113"/>
        <v>0</v>
      </c>
      <c r="O331" s="403">
        <f t="shared" si="113"/>
        <v>0</v>
      </c>
      <c r="P331" s="403">
        <f t="shared" si="113"/>
        <v>0</v>
      </c>
      <c r="Q331" s="403">
        <f t="shared" si="113"/>
        <v>0</v>
      </c>
      <c r="R331" s="403">
        <f t="shared" si="113"/>
        <v>0</v>
      </c>
      <c r="S331" s="403">
        <f t="shared" si="113"/>
        <v>0</v>
      </c>
      <c r="T331" s="403">
        <f t="shared" si="113"/>
        <v>0</v>
      </c>
      <c r="U331" s="403">
        <f t="shared" si="113"/>
        <v>0</v>
      </c>
      <c r="V331" s="403">
        <f t="shared" si="113"/>
        <v>0</v>
      </c>
      <c r="W331" s="403">
        <f t="shared" si="113"/>
        <v>0</v>
      </c>
      <c r="X331" s="403">
        <f t="shared" si="113"/>
        <v>0</v>
      </c>
      <c r="Y331" s="403">
        <f t="shared" si="98"/>
        <v>0</v>
      </c>
      <c r="Z331" s="403">
        <f t="shared" si="98"/>
        <v>0</v>
      </c>
      <c r="AA331" s="403">
        <f t="shared" si="98"/>
        <v>0</v>
      </c>
      <c r="AB331" s="403">
        <f t="shared" si="98"/>
        <v>0</v>
      </c>
      <c r="AC331" s="403">
        <f t="shared" si="101"/>
        <v>0</v>
      </c>
      <c r="AD331" s="403">
        <f t="shared" si="103"/>
        <v>0</v>
      </c>
      <c r="AE331" s="403">
        <f t="shared" si="103"/>
        <v>0</v>
      </c>
      <c r="AF331" s="403">
        <f t="shared" ref="AF331:AG350" si="116">IF(AF$7-$F331=0,$G331,0)</f>
        <v>42.6</v>
      </c>
      <c r="AG331" s="404">
        <f t="shared" si="116"/>
        <v>0</v>
      </c>
      <c r="AH331" s="404">
        <f t="shared" si="114"/>
        <v>0</v>
      </c>
      <c r="AI331" s="404">
        <f t="shared" si="112"/>
        <v>0</v>
      </c>
      <c r="AJ331" s="145">
        <f t="shared" ref="AJ331:AJ394" si="117">G331-SUM(I331:AI331)</f>
        <v>0</v>
      </c>
    </row>
    <row r="332" spans="2:36" ht="13.7" customHeight="1">
      <c r="B332" s="957">
        <v>549</v>
      </c>
      <c r="C332" s="1040">
        <v>45092</v>
      </c>
      <c r="D332" s="1041" t="s">
        <v>577</v>
      </c>
      <c r="E332" s="1042" t="s">
        <v>1044</v>
      </c>
      <c r="F332" s="402">
        <v>737</v>
      </c>
      <c r="G332" s="956">
        <v>27</v>
      </c>
      <c r="H332" s="440"/>
      <c r="I332" s="403">
        <f t="shared" si="115"/>
        <v>0</v>
      </c>
      <c r="J332" s="403">
        <f t="shared" si="100"/>
        <v>0</v>
      </c>
      <c r="K332" s="403">
        <f t="shared" si="113"/>
        <v>0</v>
      </c>
      <c r="L332" s="403">
        <f t="shared" si="113"/>
        <v>0</v>
      </c>
      <c r="M332" s="403">
        <f t="shared" si="113"/>
        <v>0</v>
      </c>
      <c r="N332" s="403">
        <f t="shared" si="113"/>
        <v>0</v>
      </c>
      <c r="O332" s="403">
        <f t="shared" si="113"/>
        <v>0</v>
      </c>
      <c r="P332" s="403">
        <f t="shared" si="113"/>
        <v>0</v>
      </c>
      <c r="Q332" s="403">
        <f t="shared" si="113"/>
        <v>0</v>
      </c>
      <c r="R332" s="403">
        <f t="shared" si="113"/>
        <v>0</v>
      </c>
      <c r="S332" s="403">
        <f t="shared" si="113"/>
        <v>0</v>
      </c>
      <c r="T332" s="403">
        <f t="shared" si="113"/>
        <v>0</v>
      </c>
      <c r="U332" s="403">
        <f t="shared" si="113"/>
        <v>0</v>
      </c>
      <c r="V332" s="403">
        <f t="shared" si="113"/>
        <v>0</v>
      </c>
      <c r="W332" s="403">
        <f t="shared" si="113"/>
        <v>0</v>
      </c>
      <c r="X332" s="403">
        <f t="shared" si="113"/>
        <v>0</v>
      </c>
      <c r="Y332" s="403">
        <f t="shared" si="98"/>
        <v>0</v>
      </c>
      <c r="Z332" s="403">
        <f t="shared" si="98"/>
        <v>0</v>
      </c>
      <c r="AA332" s="403">
        <f t="shared" si="98"/>
        <v>0</v>
      </c>
      <c r="AB332" s="403">
        <f t="shared" si="98"/>
        <v>0</v>
      </c>
      <c r="AC332" s="403">
        <f t="shared" si="101"/>
        <v>0</v>
      </c>
      <c r="AD332" s="403">
        <f t="shared" si="103"/>
        <v>0</v>
      </c>
      <c r="AE332" s="403">
        <f t="shared" si="103"/>
        <v>0</v>
      </c>
      <c r="AF332" s="403">
        <f t="shared" si="116"/>
        <v>27</v>
      </c>
      <c r="AG332" s="404">
        <f t="shared" si="116"/>
        <v>0</v>
      </c>
      <c r="AH332" s="404">
        <f t="shared" si="114"/>
        <v>0</v>
      </c>
      <c r="AI332" s="404">
        <f t="shared" si="112"/>
        <v>0</v>
      </c>
      <c r="AJ332" s="145">
        <f t="shared" si="117"/>
        <v>0</v>
      </c>
    </row>
    <row r="333" spans="2:36" ht="13.7" customHeight="1">
      <c r="B333" s="957">
        <v>248</v>
      </c>
      <c r="C333" s="1040">
        <v>45000</v>
      </c>
      <c r="D333" s="1041" t="s">
        <v>577</v>
      </c>
      <c r="E333" s="1042" t="s">
        <v>793</v>
      </c>
      <c r="F333" s="402">
        <v>265</v>
      </c>
      <c r="G333" s="956">
        <v>11.94</v>
      </c>
      <c r="H333" s="440"/>
      <c r="I333" s="403">
        <f t="shared" si="115"/>
        <v>0</v>
      </c>
      <c r="J333" s="403">
        <f t="shared" si="100"/>
        <v>0</v>
      </c>
      <c r="K333" s="403">
        <f t="shared" si="113"/>
        <v>0</v>
      </c>
      <c r="L333" s="403">
        <f t="shared" si="113"/>
        <v>0</v>
      </c>
      <c r="M333" s="403">
        <f t="shared" si="113"/>
        <v>0</v>
      </c>
      <c r="N333" s="403">
        <f t="shared" si="113"/>
        <v>0</v>
      </c>
      <c r="O333" s="403">
        <f t="shared" si="113"/>
        <v>0</v>
      </c>
      <c r="P333" s="403">
        <f t="shared" si="113"/>
        <v>0</v>
      </c>
      <c r="Q333" s="403">
        <f t="shared" si="113"/>
        <v>11.94</v>
      </c>
      <c r="R333" s="403">
        <f t="shared" si="113"/>
        <v>0</v>
      </c>
      <c r="S333" s="403">
        <f t="shared" si="113"/>
        <v>0</v>
      </c>
      <c r="T333" s="403">
        <f t="shared" si="113"/>
        <v>0</v>
      </c>
      <c r="U333" s="403">
        <f t="shared" si="113"/>
        <v>0</v>
      </c>
      <c r="V333" s="403">
        <f t="shared" si="113"/>
        <v>0</v>
      </c>
      <c r="W333" s="403">
        <f t="shared" si="113"/>
        <v>0</v>
      </c>
      <c r="X333" s="403">
        <f t="shared" si="113"/>
        <v>0</v>
      </c>
      <c r="Y333" s="403">
        <f t="shared" si="98"/>
        <v>0</v>
      </c>
      <c r="Z333" s="403">
        <f t="shared" si="98"/>
        <v>0</v>
      </c>
      <c r="AA333" s="403">
        <f t="shared" si="98"/>
        <v>0</v>
      </c>
      <c r="AB333" s="403">
        <f t="shared" si="98"/>
        <v>0</v>
      </c>
      <c r="AC333" s="403">
        <f t="shared" si="101"/>
        <v>0</v>
      </c>
      <c r="AD333" s="403">
        <f t="shared" si="103"/>
        <v>0</v>
      </c>
      <c r="AE333" s="403">
        <f t="shared" si="103"/>
        <v>0</v>
      </c>
      <c r="AF333" s="403">
        <f t="shared" si="116"/>
        <v>0</v>
      </c>
      <c r="AG333" s="404">
        <f t="shared" si="116"/>
        <v>0</v>
      </c>
      <c r="AH333" s="404">
        <f t="shared" si="114"/>
        <v>0</v>
      </c>
      <c r="AI333" s="404">
        <f t="shared" si="112"/>
        <v>0</v>
      </c>
      <c r="AJ333" s="145">
        <f t="shared" si="117"/>
        <v>0</v>
      </c>
    </row>
    <row r="334" spans="2:36" ht="13.7" customHeight="1">
      <c r="B334" s="957">
        <v>249</v>
      </c>
      <c r="C334" s="1040">
        <v>45000</v>
      </c>
      <c r="D334" s="1041" t="s">
        <v>577</v>
      </c>
      <c r="E334" s="1042" t="s">
        <v>793</v>
      </c>
      <c r="F334" s="402">
        <v>265</v>
      </c>
      <c r="G334" s="956">
        <v>34.200000000000003</v>
      </c>
      <c r="H334" s="440"/>
      <c r="I334" s="403">
        <f t="shared" si="115"/>
        <v>0</v>
      </c>
      <c r="J334" s="403">
        <f t="shared" si="100"/>
        <v>0</v>
      </c>
      <c r="K334" s="403">
        <f t="shared" si="113"/>
        <v>0</v>
      </c>
      <c r="L334" s="403">
        <f t="shared" si="113"/>
        <v>0</v>
      </c>
      <c r="M334" s="403">
        <f t="shared" si="113"/>
        <v>0</v>
      </c>
      <c r="N334" s="403">
        <f t="shared" si="113"/>
        <v>0</v>
      </c>
      <c r="O334" s="403">
        <f t="shared" si="113"/>
        <v>0</v>
      </c>
      <c r="P334" s="403">
        <f t="shared" si="113"/>
        <v>0</v>
      </c>
      <c r="Q334" s="403">
        <f t="shared" si="113"/>
        <v>34.200000000000003</v>
      </c>
      <c r="R334" s="403">
        <f t="shared" si="113"/>
        <v>0</v>
      </c>
      <c r="S334" s="403">
        <f t="shared" si="113"/>
        <v>0</v>
      </c>
      <c r="T334" s="403">
        <f t="shared" si="113"/>
        <v>0</v>
      </c>
      <c r="U334" s="403">
        <f t="shared" si="113"/>
        <v>0</v>
      </c>
      <c r="V334" s="403">
        <f t="shared" si="113"/>
        <v>0</v>
      </c>
      <c r="W334" s="403">
        <f t="shared" si="113"/>
        <v>0</v>
      </c>
      <c r="X334" s="403">
        <f t="shared" si="113"/>
        <v>0</v>
      </c>
      <c r="Y334" s="403">
        <f t="shared" si="98"/>
        <v>0</v>
      </c>
      <c r="Z334" s="403">
        <f t="shared" si="98"/>
        <v>0</v>
      </c>
      <c r="AA334" s="403">
        <f t="shared" si="98"/>
        <v>0</v>
      </c>
      <c r="AB334" s="403">
        <f t="shared" si="98"/>
        <v>0</v>
      </c>
      <c r="AC334" s="403">
        <f t="shared" si="101"/>
        <v>0</v>
      </c>
      <c r="AD334" s="403">
        <f t="shared" si="103"/>
        <v>0</v>
      </c>
      <c r="AE334" s="403">
        <f t="shared" si="103"/>
        <v>0</v>
      </c>
      <c r="AF334" s="403">
        <f t="shared" si="116"/>
        <v>0</v>
      </c>
      <c r="AG334" s="404">
        <f t="shared" si="116"/>
        <v>0</v>
      </c>
      <c r="AH334" s="404">
        <f t="shared" si="114"/>
        <v>0</v>
      </c>
      <c r="AI334" s="404">
        <f t="shared" si="112"/>
        <v>0</v>
      </c>
      <c r="AJ334" s="145">
        <f t="shared" si="117"/>
        <v>0</v>
      </c>
    </row>
    <row r="335" spans="2:36" ht="13.7" customHeight="1">
      <c r="B335" s="957">
        <v>1243</v>
      </c>
      <c r="C335" s="1040">
        <v>45245</v>
      </c>
      <c r="D335" s="1041" t="s">
        <v>577</v>
      </c>
      <c r="E335" s="1042" t="s">
        <v>1628</v>
      </c>
      <c r="F335" s="402">
        <v>737</v>
      </c>
      <c r="G335" s="956">
        <v>20.7</v>
      </c>
      <c r="H335" s="440"/>
      <c r="I335" s="403">
        <f t="shared" si="115"/>
        <v>0</v>
      </c>
      <c r="J335" s="403">
        <f t="shared" si="100"/>
        <v>0</v>
      </c>
      <c r="K335" s="403">
        <f t="shared" si="113"/>
        <v>0</v>
      </c>
      <c r="L335" s="403">
        <f t="shared" si="113"/>
        <v>0</v>
      </c>
      <c r="M335" s="403">
        <f t="shared" si="113"/>
        <v>0</v>
      </c>
      <c r="N335" s="403">
        <f t="shared" si="113"/>
        <v>0</v>
      </c>
      <c r="O335" s="403">
        <f t="shared" si="113"/>
        <v>0</v>
      </c>
      <c r="P335" s="403">
        <f t="shared" si="113"/>
        <v>0</v>
      </c>
      <c r="Q335" s="403">
        <f t="shared" si="113"/>
        <v>0</v>
      </c>
      <c r="R335" s="403">
        <f t="shared" si="113"/>
        <v>0</v>
      </c>
      <c r="S335" s="403">
        <f t="shared" si="113"/>
        <v>0</v>
      </c>
      <c r="T335" s="403">
        <f t="shared" si="113"/>
        <v>0</v>
      </c>
      <c r="U335" s="403">
        <f t="shared" si="113"/>
        <v>0</v>
      </c>
      <c r="V335" s="403">
        <f t="shared" si="113"/>
        <v>0</v>
      </c>
      <c r="W335" s="403">
        <f t="shared" si="113"/>
        <v>0</v>
      </c>
      <c r="X335" s="403">
        <f t="shared" si="113"/>
        <v>0</v>
      </c>
      <c r="Y335" s="403">
        <f t="shared" si="98"/>
        <v>0</v>
      </c>
      <c r="Z335" s="403">
        <f t="shared" si="98"/>
        <v>0</v>
      </c>
      <c r="AA335" s="403">
        <f t="shared" si="98"/>
        <v>0</v>
      </c>
      <c r="AB335" s="403">
        <f t="shared" si="98"/>
        <v>0</v>
      </c>
      <c r="AC335" s="403">
        <f t="shared" si="101"/>
        <v>0</v>
      </c>
      <c r="AD335" s="403">
        <f t="shared" si="103"/>
        <v>0</v>
      </c>
      <c r="AE335" s="403">
        <f t="shared" si="103"/>
        <v>0</v>
      </c>
      <c r="AF335" s="403">
        <f t="shared" si="116"/>
        <v>20.7</v>
      </c>
      <c r="AG335" s="404">
        <f t="shared" si="116"/>
        <v>0</v>
      </c>
      <c r="AH335" s="404">
        <f t="shared" si="114"/>
        <v>0</v>
      </c>
      <c r="AI335" s="404">
        <f t="shared" si="112"/>
        <v>0</v>
      </c>
      <c r="AJ335" s="145">
        <f t="shared" si="117"/>
        <v>0</v>
      </c>
    </row>
    <row r="336" spans="2:36" ht="13.7" customHeight="1">
      <c r="B336" s="957">
        <v>930</v>
      </c>
      <c r="C336" s="1040">
        <v>45184</v>
      </c>
      <c r="D336" s="1041" t="s">
        <v>577</v>
      </c>
      <c r="E336" s="1042" t="s">
        <v>1358</v>
      </c>
      <c r="F336" s="402">
        <v>737</v>
      </c>
      <c r="G336" s="956">
        <v>34.200000000000003</v>
      </c>
      <c r="H336" s="440"/>
      <c r="I336" s="403">
        <f t="shared" si="115"/>
        <v>0</v>
      </c>
      <c r="J336" s="403">
        <f t="shared" si="100"/>
        <v>0</v>
      </c>
      <c r="K336" s="403">
        <f t="shared" ref="K336:X345" si="118">IF(K$7-$F336=0,$G336,0)</f>
        <v>0</v>
      </c>
      <c r="L336" s="403">
        <f t="shared" si="118"/>
        <v>0</v>
      </c>
      <c r="M336" s="403">
        <f t="shared" si="118"/>
        <v>0</v>
      </c>
      <c r="N336" s="403">
        <f t="shared" si="118"/>
        <v>0</v>
      </c>
      <c r="O336" s="403">
        <f t="shared" si="118"/>
        <v>0</v>
      </c>
      <c r="P336" s="403">
        <f t="shared" si="118"/>
        <v>0</v>
      </c>
      <c r="Q336" s="403">
        <f t="shared" si="118"/>
        <v>0</v>
      </c>
      <c r="R336" s="403">
        <f t="shared" si="118"/>
        <v>0</v>
      </c>
      <c r="S336" s="403">
        <f t="shared" si="118"/>
        <v>0</v>
      </c>
      <c r="T336" s="403">
        <f t="shared" si="118"/>
        <v>0</v>
      </c>
      <c r="U336" s="403">
        <f t="shared" si="118"/>
        <v>0</v>
      </c>
      <c r="V336" s="403">
        <f t="shared" si="118"/>
        <v>0</v>
      </c>
      <c r="W336" s="403">
        <f t="shared" si="118"/>
        <v>0</v>
      </c>
      <c r="X336" s="403">
        <f t="shared" si="118"/>
        <v>0</v>
      </c>
      <c r="Y336" s="403">
        <f t="shared" si="98"/>
        <v>0</v>
      </c>
      <c r="Z336" s="403">
        <f t="shared" si="98"/>
        <v>0</v>
      </c>
      <c r="AA336" s="403">
        <f t="shared" si="98"/>
        <v>0</v>
      </c>
      <c r="AB336" s="403">
        <f t="shared" si="98"/>
        <v>0</v>
      </c>
      <c r="AC336" s="403">
        <f t="shared" si="101"/>
        <v>0</v>
      </c>
      <c r="AD336" s="403">
        <f t="shared" si="103"/>
        <v>0</v>
      </c>
      <c r="AE336" s="403">
        <f t="shared" si="103"/>
        <v>0</v>
      </c>
      <c r="AF336" s="403">
        <f t="shared" si="116"/>
        <v>34.200000000000003</v>
      </c>
      <c r="AG336" s="404">
        <f t="shared" si="116"/>
        <v>0</v>
      </c>
      <c r="AH336" s="404">
        <f t="shared" si="114"/>
        <v>0</v>
      </c>
      <c r="AI336" s="404">
        <f t="shared" si="114"/>
        <v>0</v>
      </c>
      <c r="AJ336" s="145">
        <f t="shared" si="117"/>
        <v>0</v>
      </c>
    </row>
    <row r="337" spans="2:36" ht="13.7" customHeight="1">
      <c r="B337" s="957">
        <v>12</v>
      </c>
      <c r="C337" s="1040">
        <v>44911</v>
      </c>
      <c r="D337" s="1041" t="s">
        <v>577</v>
      </c>
      <c r="E337" s="1042" t="s">
        <v>595</v>
      </c>
      <c r="F337" s="402">
        <v>737</v>
      </c>
      <c r="G337" s="956">
        <v>20.7</v>
      </c>
      <c r="H337" s="440"/>
      <c r="I337" s="403">
        <f t="shared" si="115"/>
        <v>0</v>
      </c>
      <c r="J337" s="403">
        <f t="shared" si="100"/>
        <v>0</v>
      </c>
      <c r="K337" s="403">
        <f t="shared" si="118"/>
        <v>0</v>
      </c>
      <c r="L337" s="403">
        <f t="shared" si="118"/>
        <v>0</v>
      </c>
      <c r="M337" s="403">
        <f t="shared" si="118"/>
        <v>0</v>
      </c>
      <c r="N337" s="403">
        <f t="shared" si="118"/>
        <v>0</v>
      </c>
      <c r="O337" s="403">
        <f t="shared" si="118"/>
        <v>0</v>
      </c>
      <c r="P337" s="403">
        <f t="shared" si="118"/>
        <v>0</v>
      </c>
      <c r="Q337" s="403">
        <f t="shared" si="118"/>
        <v>0</v>
      </c>
      <c r="R337" s="403">
        <f t="shared" si="118"/>
        <v>0</v>
      </c>
      <c r="S337" s="403">
        <f t="shared" si="118"/>
        <v>0</v>
      </c>
      <c r="T337" s="403">
        <f t="shared" si="118"/>
        <v>0</v>
      </c>
      <c r="U337" s="403">
        <f t="shared" si="118"/>
        <v>0</v>
      </c>
      <c r="V337" s="403">
        <f t="shared" si="118"/>
        <v>0</v>
      </c>
      <c r="W337" s="403">
        <f t="shared" si="118"/>
        <v>0</v>
      </c>
      <c r="X337" s="403">
        <f t="shared" si="118"/>
        <v>0</v>
      </c>
      <c r="Y337" s="403">
        <f t="shared" si="98"/>
        <v>0</v>
      </c>
      <c r="Z337" s="403">
        <f t="shared" si="98"/>
        <v>0</v>
      </c>
      <c r="AA337" s="403">
        <f t="shared" si="98"/>
        <v>0</v>
      </c>
      <c r="AB337" s="403">
        <f t="shared" si="98"/>
        <v>0</v>
      </c>
      <c r="AC337" s="403">
        <f t="shared" si="101"/>
        <v>0</v>
      </c>
      <c r="AD337" s="403">
        <f t="shared" si="103"/>
        <v>0</v>
      </c>
      <c r="AE337" s="403">
        <f t="shared" si="103"/>
        <v>0</v>
      </c>
      <c r="AF337" s="403">
        <f t="shared" si="116"/>
        <v>20.7</v>
      </c>
      <c r="AG337" s="404">
        <f t="shared" si="116"/>
        <v>0</v>
      </c>
      <c r="AH337" s="404">
        <f t="shared" si="114"/>
        <v>0</v>
      </c>
      <c r="AI337" s="404">
        <f t="shared" si="114"/>
        <v>0</v>
      </c>
      <c r="AJ337" s="145">
        <f t="shared" si="117"/>
        <v>0</v>
      </c>
    </row>
    <row r="338" spans="2:36" ht="13.7" customHeight="1">
      <c r="B338" s="957">
        <v>13</v>
      </c>
      <c r="C338" s="1040">
        <v>44911</v>
      </c>
      <c r="D338" s="1041" t="s">
        <v>577</v>
      </c>
      <c r="E338" s="1042" t="s">
        <v>595</v>
      </c>
      <c r="F338" s="402">
        <v>737</v>
      </c>
      <c r="G338" s="956">
        <v>20.7</v>
      </c>
      <c r="H338" s="440"/>
      <c r="I338" s="403">
        <f t="shared" si="115"/>
        <v>0</v>
      </c>
      <c r="J338" s="403">
        <f t="shared" si="100"/>
        <v>0</v>
      </c>
      <c r="K338" s="403">
        <f t="shared" si="118"/>
        <v>0</v>
      </c>
      <c r="L338" s="403">
        <f t="shared" si="118"/>
        <v>0</v>
      </c>
      <c r="M338" s="403">
        <f t="shared" si="118"/>
        <v>0</v>
      </c>
      <c r="N338" s="403">
        <f t="shared" si="118"/>
        <v>0</v>
      </c>
      <c r="O338" s="403">
        <f t="shared" si="118"/>
        <v>0</v>
      </c>
      <c r="P338" s="403">
        <f t="shared" si="118"/>
        <v>0</v>
      </c>
      <c r="Q338" s="403">
        <f t="shared" si="118"/>
        <v>0</v>
      </c>
      <c r="R338" s="403">
        <f t="shared" si="118"/>
        <v>0</v>
      </c>
      <c r="S338" s="403">
        <f t="shared" si="118"/>
        <v>0</v>
      </c>
      <c r="T338" s="403">
        <f t="shared" si="118"/>
        <v>0</v>
      </c>
      <c r="U338" s="403">
        <f t="shared" si="118"/>
        <v>0</v>
      </c>
      <c r="V338" s="403">
        <f t="shared" si="118"/>
        <v>0</v>
      </c>
      <c r="W338" s="403">
        <f t="shared" si="118"/>
        <v>0</v>
      </c>
      <c r="X338" s="403">
        <f t="shared" si="118"/>
        <v>0</v>
      </c>
      <c r="Y338" s="403">
        <f t="shared" si="98"/>
        <v>0</v>
      </c>
      <c r="Z338" s="403">
        <f t="shared" si="98"/>
        <v>0</v>
      </c>
      <c r="AA338" s="403">
        <f t="shared" si="98"/>
        <v>0</v>
      </c>
      <c r="AB338" s="403">
        <f t="shared" si="98"/>
        <v>0</v>
      </c>
      <c r="AC338" s="403">
        <f t="shared" si="101"/>
        <v>0</v>
      </c>
      <c r="AD338" s="403">
        <f t="shared" si="103"/>
        <v>0</v>
      </c>
      <c r="AE338" s="403">
        <f t="shared" si="103"/>
        <v>0</v>
      </c>
      <c r="AF338" s="403">
        <f t="shared" si="116"/>
        <v>20.7</v>
      </c>
      <c r="AG338" s="404">
        <f t="shared" si="116"/>
        <v>0</v>
      </c>
      <c r="AH338" s="404">
        <f t="shared" si="114"/>
        <v>0</v>
      </c>
      <c r="AI338" s="404">
        <f t="shared" si="114"/>
        <v>0</v>
      </c>
      <c r="AJ338" s="145">
        <f t="shared" si="117"/>
        <v>0</v>
      </c>
    </row>
    <row r="339" spans="2:36" ht="13.7" customHeight="1">
      <c r="B339" s="957">
        <v>14</v>
      </c>
      <c r="C339" s="1040">
        <v>44911</v>
      </c>
      <c r="D339" s="1041" t="s">
        <v>577</v>
      </c>
      <c r="E339" s="1042" t="s">
        <v>595</v>
      </c>
      <c r="F339" s="402">
        <v>737</v>
      </c>
      <c r="G339" s="956">
        <v>34.200000000000003</v>
      </c>
      <c r="H339" s="440"/>
      <c r="I339" s="403">
        <f t="shared" si="115"/>
        <v>0</v>
      </c>
      <c r="J339" s="403">
        <f t="shared" si="100"/>
        <v>0</v>
      </c>
      <c r="K339" s="403">
        <f t="shared" si="118"/>
        <v>0</v>
      </c>
      <c r="L339" s="403">
        <f t="shared" si="118"/>
        <v>0</v>
      </c>
      <c r="M339" s="403">
        <f t="shared" si="118"/>
        <v>0</v>
      </c>
      <c r="N339" s="403">
        <f t="shared" si="118"/>
        <v>0</v>
      </c>
      <c r="O339" s="403">
        <f t="shared" si="118"/>
        <v>0</v>
      </c>
      <c r="P339" s="403">
        <f t="shared" si="118"/>
        <v>0</v>
      </c>
      <c r="Q339" s="403">
        <f t="shared" si="118"/>
        <v>0</v>
      </c>
      <c r="R339" s="403">
        <f t="shared" si="118"/>
        <v>0</v>
      </c>
      <c r="S339" s="403">
        <f t="shared" si="118"/>
        <v>0</v>
      </c>
      <c r="T339" s="403">
        <f t="shared" si="118"/>
        <v>0</v>
      </c>
      <c r="U339" s="403">
        <f t="shared" si="118"/>
        <v>0</v>
      </c>
      <c r="V339" s="403">
        <f t="shared" si="118"/>
        <v>0</v>
      </c>
      <c r="W339" s="403">
        <f t="shared" si="118"/>
        <v>0</v>
      </c>
      <c r="X339" s="403">
        <f t="shared" si="118"/>
        <v>0</v>
      </c>
      <c r="Y339" s="403">
        <f t="shared" si="98"/>
        <v>0</v>
      </c>
      <c r="Z339" s="403">
        <f t="shared" si="98"/>
        <v>0</v>
      </c>
      <c r="AA339" s="403">
        <f t="shared" si="98"/>
        <v>0</v>
      </c>
      <c r="AB339" s="403">
        <f t="shared" si="98"/>
        <v>0</v>
      </c>
      <c r="AC339" s="403">
        <f t="shared" si="101"/>
        <v>0</v>
      </c>
      <c r="AD339" s="403">
        <f t="shared" si="103"/>
        <v>0</v>
      </c>
      <c r="AE339" s="403">
        <f t="shared" si="103"/>
        <v>0</v>
      </c>
      <c r="AF339" s="403">
        <f t="shared" si="116"/>
        <v>34.200000000000003</v>
      </c>
      <c r="AG339" s="404">
        <f t="shared" si="116"/>
        <v>0</v>
      </c>
      <c r="AH339" s="404">
        <f t="shared" si="114"/>
        <v>0</v>
      </c>
      <c r="AI339" s="404">
        <f t="shared" si="114"/>
        <v>0</v>
      </c>
      <c r="AJ339" s="145">
        <f t="shared" si="117"/>
        <v>0</v>
      </c>
    </row>
    <row r="340" spans="2:36" ht="13.7" customHeight="1">
      <c r="B340" s="957">
        <v>15</v>
      </c>
      <c r="C340" s="1040">
        <v>44911</v>
      </c>
      <c r="D340" s="1041" t="s">
        <v>577</v>
      </c>
      <c r="E340" s="1042" t="s">
        <v>595</v>
      </c>
      <c r="F340" s="402">
        <v>737</v>
      </c>
      <c r="G340" s="956">
        <v>35.94</v>
      </c>
      <c r="H340" s="440"/>
      <c r="I340" s="403">
        <f t="shared" si="115"/>
        <v>0</v>
      </c>
      <c r="J340" s="403">
        <f t="shared" si="100"/>
        <v>0</v>
      </c>
      <c r="K340" s="403">
        <f t="shared" si="118"/>
        <v>0</v>
      </c>
      <c r="L340" s="403">
        <f t="shared" si="118"/>
        <v>0</v>
      </c>
      <c r="M340" s="403">
        <f t="shared" si="118"/>
        <v>0</v>
      </c>
      <c r="N340" s="403">
        <f t="shared" si="118"/>
        <v>0</v>
      </c>
      <c r="O340" s="403">
        <f t="shared" si="118"/>
        <v>0</v>
      </c>
      <c r="P340" s="403">
        <f t="shared" si="118"/>
        <v>0</v>
      </c>
      <c r="Q340" s="403">
        <f t="shared" si="118"/>
        <v>0</v>
      </c>
      <c r="R340" s="403">
        <f t="shared" si="118"/>
        <v>0</v>
      </c>
      <c r="S340" s="403">
        <f t="shared" si="118"/>
        <v>0</v>
      </c>
      <c r="T340" s="403">
        <f t="shared" si="118"/>
        <v>0</v>
      </c>
      <c r="U340" s="403">
        <f t="shared" si="118"/>
        <v>0</v>
      </c>
      <c r="V340" s="403">
        <f t="shared" si="118"/>
        <v>0</v>
      </c>
      <c r="W340" s="403">
        <f t="shared" si="118"/>
        <v>0</v>
      </c>
      <c r="X340" s="403">
        <f t="shared" si="118"/>
        <v>0</v>
      </c>
      <c r="Y340" s="403">
        <f t="shared" si="98"/>
        <v>0</v>
      </c>
      <c r="Z340" s="403">
        <f t="shared" si="98"/>
        <v>0</v>
      </c>
      <c r="AA340" s="403">
        <f t="shared" si="98"/>
        <v>0</v>
      </c>
      <c r="AB340" s="403">
        <f t="shared" si="98"/>
        <v>0</v>
      </c>
      <c r="AC340" s="403">
        <f t="shared" si="101"/>
        <v>0</v>
      </c>
      <c r="AD340" s="403">
        <f t="shared" si="103"/>
        <v>0</v>
      </c>
      <c r="AE340" s="403">
        <f t="shared" si="103"/>
        <v>0</v>
      </c>
      <c r="AF340" s="403">
        <f t="shared" si="116"/>
        <v>35.94</v>
      </c>
      <c r="AG340" s="404">
        <f t="shared" si="116"/>
        <v>0</v>
      </c>
      <c r="AH340" s="404">
        <f t="shared" ref="AH340:AI355" si="119">IF(AH$7-$F340=0,$G340,0)</f>
        <v>0</v>
      </c>
      <c r="AI340" s="404">
        <f t="shared" si="114"/>
        <v>0</v>
      </c>
      <c r="AJ340" s="145">
        <f t="shared" si="117"/>
        <v>0</v>
      </c>
    </row>
    <row r="341" spans="2:36" ht="13.7" customHeight="1">
      <c r="B341" s="957">
        <v>161</v>
      </c>
      <c r="C341" s="1040">
        <v>44973</v>
      </c>
      <c r="D341" s="1041" t="s">
        <v>577</v>
      </c>
      <c r="E341" s="1042" t="s">
        <v>710</v>
      </c>
      <c r="F341" s="402">
        <v>737</v>
      </c>
      <c r="G341" s="956">
        <v>20.7</v>
      </c>
      <c r="H341" s="440"/>
      <c r="I341" s="403">
        <f t="shared" si="115"/>
        <v>0</v>
      </c>
      <c r="J341" s="403">
        <f t="shared" si="100"/>
        <v>0</v>
      </c>
      <c r="K341" s="403">
        <f t="shared" si="118"/>
        <v>0</v>
      </c>
      <c r="L341" s="403">
        <f t="shared" si="118"/>
        <v>0</v>
      </c>
      <c r="M341" s="403">
        <f t="shared" si="118"/>
        <v>0</v>
      </c>
      <c r="N341" s="403">
        <f t="shared" si="118"/>
        <v>0</v>
      </c>
      <c r="O341" s="403">
        <f t="shared" si="118"/>
        <v>0</v>
      </c>
      <c r="P341" s="403">
        <f t="shared" si="118"/>
        <v>0</v>
      </c>
      <c r="Q341" s="403">
        <f t="shared" si="118"/>
        <v>0</v>
      </c>
      <c r="R341" s="403">
        <f t="shared" si="118"/>
        <v>0</v>
      </c>
      <c r="S341" s="403">
        <f t="shared" si="118"/>
        <v>0</v>
      </c>
      <c r="T341" s="403">
        <f t="shared" si="118"/>
        <v>0</v>
      </c>
      <c r="U341" s="403">
        <f t="shared" si="118"/>
        <v>0</v>
      </c>
      <c r="V341" s="403">
        <f t="shared" si="118"/>
        <v>0</v>
      </c>
      <c r="W341" s="403">
        <f t="shared" si="118"/>
        <v>0</v>
      </c>
      <c r="X341" s="403">
        <f t="shared" si="118"/>
        <v>0</v>
      </c>
      <c r="Y341" s="403">
        <f t="shared" si="98"/>
        <v>0</v>
      </c>
      <c r="Z341" s="403">
        <f t="shared" si="98"/>
        <v>0</v>
      </c>
      <c r="AA341" s="403">
        <f t="shared" si="98"/>
        <v>0</v>
      </c>
      <c r="AB341" s="403">
        <f t="shared" si="98"/>
        <v>0</v>
      </c>
      <c r="AC341" s="403">
        <f t="shared" si="101"/>
        <v>0</v>
      </c>
      <c r="AD341" s="403">
        <f t="shared" si="103"/>
        <v>0</v>
      </c>
      <c r="AE341" s="403">
        <f t="shared" si="103"/>
        <v>0</v>
      </c>
      <c r="AF341" s="403">
        <f t="shared" si="116"/>
        <v>20.7</v>
      </c>
      <c r="AG341" s="404">
        <f t="shared" si="116"/>
        <v>0</v>
      </c>
      <c r="AH341" s="404">
        <f t="shared" si="119"/>
        <v>0</v>
      </c>
      <c r="AI341" s="404">
        <f t="shared" si="114"/>
        <v>0</v>
      </c>
      <c r="AJ341" s="145">
        <f t="shared" si="117"/>
        <v>0</v>
      </c>
    </row>
    <row r="342" spans="2:36" ht="13.7" customHeight="1">
      <c r="B342" s="957">
        <v>162</v>
      </c>
      <c r="C342" s="1040">
        <v>44973</v>
      </c>
      <c r="D342" s="1041" t="s">
        <v>577</v>
      </c>
      <c r="E342" s="1042" t="s">
        <v>710</v>
      </c>
      <c r="F342" s="402">
        <v>737</v>
      </c>
      <c r="G342" s="956">
        <v>27</v>
      </c>
      <c r="H342" s="440"/>
      <c r="I342" s="403">
        <f t="shared" si="115"/>
        <v>0</v>
      </c>
      <c r="J342" s="403">
        <f t="shared" si="100"/>
        <v>0</v>
      </c>
      <c r="K342" s="403">
        <f t="shared" si="118"/>
        <v>0</v>
      </c>
      <c r="L342" s="403">
        <f t="shared" si="118"/>
        <v>0</v>
      </c>
      <c r="M342" s="403">
        <f t="shared" si="118"/>
        <v>0</v>
      </c>
      <c r="N342" s="403">
        <f t="shared" si="118"/>
        <v>0</v>
      </c>
      <c r="O342" s="403">
        <f t="shared" si="118"/>
        <v>0</v>
      </c>
      <c r="P342" s="403">
        <f t="shared" si="118"/>
        <v>0</v>
      </c>
      <c r="Q342" s="403">
        <f t="shared" si="118"/>
        <v>0</v>
      </c>
      <c r="R342" s="403">
        <f t="shared" si="118"/>
        <v>0</v>
      </c>
      <c r="S342" s="403">
        <f t="shared" si="118"/>
        <v>0</v>
      </c>
      <c r="T342" s="403">
        <f t="shared" si="118"/>
        <v>0</v>
      </c>
      <c r="U342" s="403">
        <f t="shared" si="118"/>
        <v>0</v>
      </c>
      <c r="V342" s="403">
        <f t="shared" si="118"/>
        <v>0</v>
      </c>
      <c r="W342" s="403">
        <f t="shared" si="118"/>
        <v>0</v>
      </c>
      <c r="X342" s="403">
        <f t="shared" si="118"/>
        <v>0</v>
      </c>
      <c r="Y342" s="403">
        <f t="shared" si="98"/>
        <v>0</v>
      </c>
      <c r="Z342" s="403">
        <f t="shared" si="98"/>
        <v>0</v>
      </c>
      <c r="AA342" s="403">
        <f t="shared" si="98"/>
        <v>0</v>
      </c>
      <c r="AB342" s="403">
        <f t="shared" si="98"/>
        <v>0</v>
      </c>
      <c r="AC342" s="403">
        <f t="shared" si="101"/>
        <v>0</v>
      </c>
      <c r="AD342" s="403">
        <f t="shared" si="103"/>
        <v>0</v>
      </c>
      <c r="AE342" s="403">
        <f t="shared" si="103"/>
        <v>0</v>
      </c>
      <c r="AF342" s="403">
        <f t="shared" si="116"/>
        <v>27</v>
      </c>
      <c r="AG342" s="404">
        <f t="shared" si="116"/>
        <v>0</v>
      </c>
      <c r="AH342" s="404">
        <f t="shared" si="119"/>
        <v>0</v>
      </c>
      <c r="AI342" s="404">
        <f t="shared" si="114"/>
        <v>0</v>
      </c>
      <c r="AJ342" s="145">
        <f t="shared" si="117"/>
        <v>0</v>
      </c>
    </row>
    <row r="343" spans="2:36" ht="13.7" customHeight="1">
      <c r="B343" s="957">
        <v>68</v>
      </c>
      <c r="C343" s="1040">
        <v>44942</v>
      </c>
      <c r="D343" s="1041" t="s">
        <v>577</v>
      </c>
      <c r="E343" s="1042" t="s">
        <v>640</v>
      </c>
      <c r="F343" s="402">
        <v>737</v>
      </c>
      <c r="G343" s="956">
        <v>27</v>
      </c>
      <c r="H343" s="440"/>
      <c r="I343" s="403">
        <f t="shared" si="115"/>
        <v>0</v>
      </c>
      <c r="J343" s="403">
        <f t="shared" si="100"/>
        <v>0</v>
      </c>
      <c r="K343" s="403">
        <f t="shared" si="118"/>
        <v>0</v>
      </c>
      <c r="L343" s="403">
        <f t="shared" si="118"/>
        <v>0</v>
      </c>
      <c r="M343" s="403">
        <f t="shared" si="118"/>
        <v>0</v>
      </c>
      <c r="N343" s="403">
        <f t="shared" si="118"/>
        <v>0</v>
      </c>
      <c r="O343" s="403">
        <f t="shared" si="118"/>
        <v>0</v>
      </c>
      <c r="P343" s="403">
        <f t="shared" si="118"/>
        <v>0</v>
      </c>
      <c r="Q343" s="403">
        <f t="shared" si="118"/>
        <v>0</v>
      </c>
      <c r="R343" s="403">
        <f t="shared" si="118"/>
        <v>0</v>
      </c>
      <c r="S343" s="403">
        <f t="shared" si="118"/>
        <v>0</v>
      </c>
      <c r="T343" s="403">
        <f t="shared" si="118"/>
        <v>0</v>
      </c>
      <c r="U343" s="403">
        <f t="shared" si="118"/>
        <v>0</v>
      </c>
      <c r="V343" s="403">
        <f t="shared" si="118"/>
        <v>0</v>
      </c>
      <c r="W343" s="403">
        <f t="shared" si="118"/>
        <v>0</v>
      </c>
      <c r="X343" s="403">
        <f t="shared" si="118"/>
        <v>0</v>
      </c>
      <c r="Y343" s="403">
        <f t="shared" si="98"/>
        <v>0</v>
      </c>
      <c r="Z343" s="403">
        <f t="shared" si="98"/>
        <v>0</v>
      </c>
      <c r="AA343" s="403">
        <f t="shared" si="98"/>
        <v>0</v>
      </c>
      <c r="AB343" s="403">
        <f t="shared" ref="Y343:AD406" si="120">IF(AB$7-$F343=0,$G343,0)</f>
        <v>0</v>
      </c>
      <c r="AC343" s="403">
        <f t="shared" si="101"/>
        <v>0</v>
      </c>
      <c r="AD343" s="403">
        <f t="shared" si="103"/>
        <v>0</v>
      </c>
      <c r="AE343" s="403">
        <f t="shared" si="103"/>
        <v>0</v>
      </c>
      <c r="AF343" s="403">
        <f t="shared" si="116"/>
        <v>27</v>
      </c>
      <c r="AG343" s="404">
        <f t="shared" si="116"/>
        <v>0</v>
      </c>
      <c r="AH343" s="404">
        <f t="shared" si="119"/>
        <v>0</v>
      </c>
      <c r="AI343" s="404">
        <f t="shared" si="114"/>
        <v>0</v>
      </c>
      <c r="AJ343" s="145">
        <f t="shared" si="117"/>
        <v>0</v>
      </c>
    </row>
    <row r="344" spans="2:36" ht="13.7" customHeight="1">
      <c r="B344" s="957">
        <v>554</v>
      </c>
      <c r="C344" s="1040">
        <v>45093</v>
      </c>
      <c r="D344" s="1041" t="s">
        <v>577</v>
      </c>
      <c r="E344" s="1042" t="s">
        <v>1052</v>
      </c>
      <c r="F344" s="402">
        <v>737</v>
      </c>
      <c r="G344" s="956">
        <v>34.200000000000003</v>
      </c>
      <c r="H344" s="440"/>
      <c r="I344" s="403">
        <f t="shared" si="115"/>
        <v>0</v>
      </c>
      <c r="J344" s="403">
        <f t="shared" si="100"/>
        <v>0</v>
      </c>
      <c r="K344" s="403">
        <f t="shared" si="118"/>
        <v>0</v>
      </c>
      <c r="L344" s="403">
        <f t="shared" si="118"/>
        <v>0</v>
      </c>
      <c r="M344" s="403">
        <f t="shared" si="118"/>
        <v>0</v>
      </c>
      <c r="N344" s="403">
        <f t="shared" si="118"/>
        <v>0</v>
      </c>
      <c r="O344" s="403">
        <f t="shared" si="118"/>
        <v>0</v>
      </c>
      <c r="P344" s="403">
        <f t="shared" si="118"/>
        <v>0</v>
      </c>
      <c r="Q344" s="403">
        <f t="shared" si="118"/>
        <v>0</v>
      </c>
      <c r="R344" s="403">
        <f t="shared" si="118"/>
        <v>0</v>
      </c>
      <c r="S344" s="403">
        <f t="shared" si="118"/>
        <v>0</v>
      </c>
      <c r="T344" s="403">
        <f t="shared" si="118"/>
        <v>0</v>
      </c>
      <c r="U344" s="403">
        <f t="shared" si="118"/>
        <v>0</v>
      </c>
      <c r="V344" s="403">
        <f t="shared" si="118"/>
        <v>0</v>
      </c>
      <c r="W344" s="403">
        <f t="shared" si="118"/>
        <v>0</v>
      </c>
      <c r="X344" s="403">
        <f t="shared" si="118"/>
        <v>0</v>
      </c>
      <c r="Y344" s="403">
        <f t="shared" si="120"/>
        <v>0</v>
      </c>
      <c r="Z344" s="403">
        <f t="shared" si="120"/>
        <v>0</v>
      </c>
      <c r="AA344" s="403">
        <f t="shared" si="120"/>
        <v>0</v>
      </c>
      <c r="AB344" s="403">
        <f t="shared" si="120"/>
        <v>0</v>
      </c>
      <c r="AC344" s="403">
        <f t="shared" si="101"/>
        <v>0</v>
      </c>
      <c r="AD344" s="403">
        <f t="shared" si="103"/>
        <v>0</v>
      </c>
      <c r="AE344" s="403">
        <f t="shared" si="103"/>
        <v>0</v>
      </c>
      <c r="AF344" s="403">
        <f t="shared" si="116"/>
        <v>34.200000000000003</v>
      </c>
      <c r="AG344" s="404">
        <f t="shared" si="116"/>
        <v>0</v>
      </c>
      <c r="AH344" s="404">
        <f t="shared" si="119"/>
        <v>0</v>
      </c>
      <c r="AI344" s="404">
        <f t="shared" si="114"/>
        <v>0</v>
      </c>
      <c r="AJ344" s="145">
        <f t="shared" si="117"/>
        <v>0</v>
      </c>
    </row>
    <row r="345" spans="2:36" ht="13.7" customHeight="1">
      <c r="B345" s="957">
        <v>555</v>
      </c>
      <c r="C345" s="1040">
        <v>45093</v>
      </c>
      <c r="D345" s="1041" t="s">
        <v>577</v>
      </c>
      <c r="E345" s="1042" t="s">
        <v>1052</v>
      </c>
      <c r="F345" s="402">
        <v>737</v>
      </c>
      <c r="G345" s="956">
        <v>34.200000000000003</v>
      </c>
      <c r="H345" s="440"/>
      <c r="I345" s="403">
        <f t="shared" si="115"/>
        <v>0</v>
      </c>
      <c r="J345" s="403">
        <f t="shared" si="100"/>
        <v>0</v>
      </c>
      <c r="K345" s="403">
        <f t="shared" si="118"/>
        <v>0</v>
      </c>
      <c r="L345" s="403">
        <f t="shared" si="118"/>
        <v>0</v>
      </c>
      <c r="M345" s="403">
        <f t="shared" si="118"/>
        <v>0</v>
      </c>
      <c r="N345" s="403">
        <f t="shared" si="118"/>
        <v>0</v>
      </c>
      <c r="O345" s="403">
        <f t="shared" si="118"/>
        <v>0</v>
      </c>
      <c r="P345" s="403">
        <f t="shared" si="118"/>
        <v>0</v>
      </c>
      <c r="Q345" s="403">
        <f t="shared" si="118"/>
        <v>0</v>
      </c>
      <c r="R345" s="403">
        <f t="shared" si="118"/>
        <v>0</v>
      </c>
      <c r="S345" s="403">
        <f t="shared" si="118"/>
        <v>0</v>
      </c>
      <c r="T345" s="403">
        <f t="shared" si="118"/>
        <v>0</v>
      </c>
      <c r="U345" s="403">
        <f t="shared" si="118"/>
        <v>0</v>
      </c>
      <c r="V345" s="403">
        <f t="shared" si="118"/>
        <v>0</v>
      </c>
      <c r="W345" s="403">
        <f t="shared" si="118"/>
        <v>0</v>
      </c>
      <c r="X345" s="403">
        <f t="shared" si="118"/>
        <v>0</v>
      </c>
      <c r="Y345" s="403">
        <f t="shared" si="120"/>
        <v>0</v>
      </c>
      <c r="Z345" s="403">
        <f t="shared" si="120"/>
        <v>0</v>
      </c>
      <c r="AA345" s="403">
        <f t="shared" si="120"/>
        <v>0</v>
      </c>
      <c r="AB345" s="403">
        <f t="shared" si="120"/>
        <v>0</v>
      </c>
      <c r="AC345" s="403">
        <f t="shared" si="101"/>
        <v>0</v>
      </c>
      <c r="AD345" s="403">
        <f t="shared" si="103"/>
        <v>0</v>
      </c>
      <c r="AE345" s="403">
        <f t="shared" si="103"/>
        <v>0</v>
      </c>
      <c r="AF345" s="403">
        <f t="shared" si="116"/>
        <v>34.200000000000003</v>
      </c>
      <c r="AG345" s="404">
        <f t="shared" si="116"/>
        <v>0</v>
      </c>
      <c r="AH345" s="404">
        <f t="shared" si="119"/>
        <v>0</v>
      </c>
      <c r="AI345" s="404">
        <f t="shared" si="114"/>
        <v>0</v>
      </c>
      <c r="AJ345" s="145">
        <f t="shared" si="117"/>
        <v>0</v>
      </c>
    </row>
    <row r="346" spans="2:36" ht="13.7" customHeight="1">
      <c r="B346" s="957">
        <v>556</v>
      </c>
      <c r="C346" s="1040">
        <v>45093</v>
      </c>
      <c r="D346" s="1041" t="s">
        <v>577</v>
      </c>
      <c r="E346" s="1042" t="s">
        <v>1052</v>
      </c>
      <c r="F346" s="402">
        <v>737</v>
      </c>
      <c r="G346" s="956">
        <v>27</v>
      </c>
      <c r="H346" s="440"/>
      <c r="I346" s="403">
        <f t="shared" si="115"/>
        <v>0</v>
      </c>
      <c r="J346" s="403">
        <f t="shared" ref="J346:J409" si="121">IF(J$7-$F346=0,$G346,0)</f>
        <v>0</v>
      </c>
      <c r="K346" s="403">
        <f t="shared" ref="K346:X355" si="122">IF(K$7-$F346=0,$G346,0)</f>
        <v>0</v>
      </c>
      <c r="L346" s="403">
        <f t="shared" si="122"/>
        <v>0</v>
      </c>
      <c r="M346" s="403">
        <f t="shared" si="122"/>
        <v>0</v>
      </c>
      <c r="N346" s="403">
        <f t="shared" si="122"/>
        <v>0</v>
      </c>
      <c r="O346" s="403">
        <f t="shared" si="122"/>
        <v>0</v>
      </c>
      <c r="P346" s="403">
        <f t="shared" si="122"/>
        <v>0</v>
      </c>
      <c r="Q346" s="403">
        <f t="shared" si="122"/>
        <v>0</v>
      </c>
      <c r="R346" s="403">
        <f t="shared" si="122"/>
        <v>0</v>
      </c>
      <c r="S346" s="403">
        <f t="shared" si="122"/>
        <v>0</v>
      </c>
      <c r="T346" s="403">
        <f t="shared" si="122"/>
        <v>0</v>
      </c>
      <c r="U346" s="403">
        <f t="shared" si="122"/>
        <v>0</v>
      </c>
      <c r="V346" s="403">
        <f t="shared" si="122"/>
        <v>0</v>
      </c>
      <c r="W346" s="403">
        <f t="shared" si="122"/>
        <v>0</v>
      </c>
      <c r="X346" s="403">
        <f t="shared" si="122"/>
        <v>0</v>
      </c>
      <c r="Y346" s="403">
        <f t="shared" si="120"/>
        <v>0</v>
      </c>
      <c r="Z346" s="403">
        <f t="shared" si="120"/>
        <v>0</v>
      </c>
      <c r="AA346" s="403">
        <f t="shared" si="120"/>
        <v>0</v>
      </c>
      <c r="AB346" s="403">
        <f t="shared" si="120"/>
        <v>0</v>
      </c>
      <c r="AC346" s="403">
        <f t="shared" ref="AC346:AC409" si="123">IF(AC$7-$F346=0,$G346,0)</f>
        <v>0</v>
      </c>
      <c r="AD346" s="403">
        <f t="shared" si="103"/>
        <v>0</v>
      </c>
      <c r="AE346" s="403">
        <f t="shared" si="103"/>
        <v>0</v>
      </c>
      <c r="AF346" s="403">
        <f t="shared" si="116"/>
        <v>27</v>
      </c>
      <c r="AG346" s="404">
        <f t="shared" si="116"/>
        <v>0</v>
      </c>
      <c r="AH346" s="404">
        <f t="shared" si="119"/>
        <v>0</v>
      </c>
      <c r="AI346" s="404">
        <f t="shared" si="119"/>
        <v>0</v>
      </c>
      <c r="AJ346" s="145">
        <f t="shared" si="117"/>
        <v>0</v>
      </c>
    </row>
    <row r="347" spans="2:36" ht="13.7" customHeight="1">
      <c r="B347" s="957">
        <v>256</v>
      </c>
      <c r="C347" s="1040">
        <v>45001</v>
      </c>
      <c r="D347" s="1041" t="s">
        <v>577</v>
      </c>
      <c r="E347" s="1042" t="s">
        <v>803</v>
      </c>
      <c r="F347" s="402">
        <v>265</v>
      </c>
      <c r="G347" s="956">
        <v>27</v>
      </c>
      <c r="H347" s="440"/>
      <c r="I347" s="403">
        <f t="shared" si="115"/>
        <v>0</v>
      </c>
      <c r="J347" s="403">
        <f t="shared" si="121"/>
        <v>0</v>
      </c>
      <c r="K347" s="403">
        <f t="shared" si="122"/>
        <v>0</v>
      </c>
      <c r="L347" s="403">
        <f t="shared" si="122"/>
        <v>0</v>
      </c>
      <c r="M347" s="403">
        <f t="shared" si="122"/>
        <v>0</v>
      </c>
      <c r="N347" s="403">
        <f t="shared" si="122"/>
        <v>0</v>
      </c>
      <c r="O347" s="403">
        <f t="shared" si="122"/>
        <v>0</v>
      </c>
      <c r="P347" s="403">
        <f t="shared" si="122"/>
        <v>0</v>
      </c>
      <c r="Q347" s="403">
        <f t="shared" si="122"/>
        <v>27</v>
      </c>
      <c r="R347" s="403">
        <f t="shared" si="122"/>
        <v>0</v>
      </c>
      <c r="S347" s="403">
        <f t="shared" si="122"/>
        <v>0</v>
      </c>
      <c r="T347" s="403">
        <f t="shared" si="122"/>
        <v>0</v>
      </c>
      <c r="U347" s="403">
        <f t="shared" si="122"/>
        <v>0</v>
      </c>
      <c r="V347" s="403">
        <f t="shared" si="122"/>
        <v>0</v>
      </c>
      <c r="W347" s="403">
        <f t="shared" si="122"/>
        <v>0</v>
      </c>
      <c r="X347" s="403">
        <f t="shared" si="122"/>
        <v>0</v>
      </c>
      <c r="Y347" s="403">
        <f t="shared" si="120"/>
        <v>0</v>
      </c>
      <c r="Z347" s="403">
        <f t="shared" si="120"/>
        <v>0</v>
      </c>
      <c r="AA347" s="403">
        <f t="shared" si="120"/>
        <v>0</v>
      </c>
      <c r="AB347" s="403">
        <f t="shared" si="120"/>
        <v>0</v>
      </c>
      <c r="AC347" s="403">
        <f t="shared" si="123"/>
        <v>0</v>
      </c>
      <c r="AD347" s="403">
        <f t="shared" si="103"/>
        <v>0</v>
      </c>
      <c r="AE347" s="403">
        <f t="shared" si="103"/>
        <v>0</v>
      </c>
      <c r="AF347" s="403">
        <f t="shared" si="116"/>
        <v>0</v>
      </c>
      <c r="AG347" s="404">
        <f t="shared" si="116"/>
        <v>0</v>
      </c>
      <c r="AH347" s="404">
        <f t="shared" si="119"/>
        <v>0</v>
      </c>
      <c r="AI347" s="404">
        <f t="shared" si="119"/>
        <v>0</v>
      </c>
      <c r="AJ347" s="145">
        <f t="shared" si="117"/>
        <v>0</v>
      </c>
    </row>
    <row r="348" spans="2:36" ht="13.7" customHeight="1">
      <c r="B348" s="957">
        <v>257</v>
      </c>
      <c r="C348" s="1040">
        <v>45001</v>
      </c>
      <c r="D348" s="1041" t="s">
        <v>577</v>
      </c>
      <c r="E348" s="1042" t="s">
        <v>803</v>
      </c>
      <c r="F348" s="402">
        <v>265</v>
      </c>
      <c r="G348" s="956">
        <v>27</v>
      </c>
      <c r="H348" s="440"/>
      <c r="I348" s="403">
        <f t="shared" si="115"/>
        <v>0</v>
      </c>
      <c r="J348" s="403">
        <f t="shared" si="121"/>
        <v>0</v>
      </c>
      <c r="K348" s="403">
        <f t="shared" si="122"/>
        <v>0</v>
      </c>
      <c r="L348" s="403">
        <f t="shared" si="122"/>
        <v>0</v>
      </c>
      <c r="M348" s="403">
        <f t="shared" si="122"/>
        <v>0</v>
      </c>
      <c r="N348" s="403">
        <f t="shared" si="122"/>
        <v>0</v>
      </c>
      <c r="O348" s="403">
        <f t="shared" si="122"/>
        <v>0</v>
      </c>
      <c r="P348" s="403">
        <f t="shared" si="122"/>
        <v>0</v>
      </c>
      <c r="Q348" s="403">
        <f t="shared" si="122"/>
        <v>27</v>
      </c>
      <c r="R348" s="403">
        <f t="shared" si="122"/>
        <v>0</v>
      </c>
      <c r="S348" s="403">
        <f t="shared" si="122"/>
        <v>0</v>
      </c>
      <c r="T348" s="403">
        <f t="shared" si="122"/>
        <v>0</v>
      </c>
      <c r="U348" s="403">
        <f t="shared" si="122"/>
        <v>0</v>
      </c>
      <c r="V348" s="403">
        <f t="shared" si="122"/>
        <v>0</v>
      </c>
      <c r="W348" s="403">
        <f t="shared" si="122"/>
        <v>0</v>
      </c>
      <c r="X348" s="403">
        <f t="shared" si="122"/>
        <v>0</v>
      </c>
      <c r="Y348" s="403">
        <f t="shared" si="120"/>
        <v>0</v>
      </c>
      <c r="Z348" s="403">
        <f t="shared" si="120"/>
        <v>0</v>
      </c>
      <c r="AA348" s="403">
        <f t="shared" si="120"/>
        <v>0</v>
      </c>
      <c r="AB348" s="403">
        <f t="shared" si="120"/>
        <v>0</v>
      </c>
      <c r="AC348" s="403">
        <f t="shared" si="123"/>
        <v>0</v>
      </c>
      <c r="AD348" s="403">
        <f t="shared" si="103"/>
        <v>0</v>
      </c>
      <c r="AE348" s="403">
        <f t="shared" si="103"/>
        <v>0</v>
      </c>
      <c r="AF348" s="403">
        <f t="shared" si="116"/>
        <v>0</v>
      </c>
      <c r="AG348" s="404">
        <f t="shared" si="116"/>
        <v>0</v>
      </c>
      <c r="AH348" s="404">
        <f t="shared" si="119"/>
        <v>0</v>
      </c>
      <c r="AI348" s="404">
        <f t="shared" si="119"/>
        <v>0</v>
      </c>
      <c r="AJ348" s="145">
        <f t="shared" si="117"/>
        <v>0</v>
      </c>
    </row>
    <row r="349" spans="2:36" ht="13.7" customHeight="1">
      <c r="B349" s="957">
        <v>1247</v>
      </c>
      <c r="C349" s="1040">
        <v>45246</v>
      </c>
      <c r="D349" s="1041" t="s">
        <v>577</v>
      </c>
      <c r="E349" s="1042" t="s">
        <v>1634</v>
      </c>
      <c r="F349" s="402">
        <v>737</v>
      </c>
      <c r="G349" s="956">
        <v>34.200000000000003</v>
      </c>
      <c r="H349" s="440"/>
      <c r="I349" s="403">
        <f t="shared" si="115"/>
        <v>0</v>
      </c>
      <c r="J349" s="403">
        <f t="shared" si="121"/>
        <v>0</v>
      </c>
      <c r="K349" s="403">
        <f t="shared" si="122"/>
        <v>0</v>
      </c>
      <c r="L349" s="403">
        <f t="shared" si="122"/>
        <v>0</v>
      </c>
      <c r="M349" s="403">
        <f t="shared" si="122"/>
        <v>0</v>
      </c>
      <c r="N349" s="403">
        <f t="shared" si="122"/>
        <v>0</v>
      </c>
      <c r="O349" s="403">
        <f t="shared" si="122"/>
        <v>0</v>
      </c>
      <c r="P349" s="403">
        <f t="shared" si="122"/>
        <v>0</v>
      </c>
      <c r="Q349" s="403">
        <f t="shared" si="122"/>
        <v>0</v>
      </c>
      <c r="R349" s="403">
        <f t="shared" si="122"/>
        <v>0</v>
      </c>
      <c r="S349" s="403">
        <f t="shared" si="122"/>
        <v>0</v>
      </c>
      <c r="T349" s="403">
        <f t="shared" si="122"/>
        <v>0</v>
      </c>
      <c r="U349" s="403">
        <f t="shared" si="122"/>
        <v>0</v>
      </c>
      <c r="V349" s="403">
        <f t="shared" si="122"/>
        <v>0</v>
      </c>
      <c r="W349" s="403">
        <f t="shared" si="122"/>
        <v>0</v>
      </c>
      <c r="X349" s="403">
        <f t="shared" si="122"/>
        <v>0</v>
      </c>
      <c r="Y349" s="403">
        <f t="shared" si="120"/>
        <v>0</v>
      </c>
      <c r="Z349" s="403">
        <f t="shared" si="120"/>
        <v>0</v>
      </c>
      <c r="AA349" s="403">
        <f t="shared" si="120"/>
        <v>0</v>
      </c>
      <c r="AB349" s="403">
        <f t="shared" si="120"/>
        <v>0</v>
      </c>
      <c r="AC349" s="403">
        <f t="shared" si="123"/>
        <v>0</v>
      </c>
      <c r="AD349" s="403">
        <f t="shared" si="103"/>
        <v>0</v>
      </c>
      <c r="AE349" s="403">
        <f t="shared" si="103"/>
        <v>0</v>
      </c>
      <c r="AF349" s="403">
        <f t="shared" si="116"/>
        <v>34.200000000000003</v>
      </c>
      <c r="AG349" s="404">
        <f t="shared" si="116"/>
        <v>0</v>
      </c>
      <c r="AH349" s="404">
        <f t="shared" si="119"/>
        <v>0</v>
      </c>
      <c r="AI349" s="404">
        <f t="shared" si="119"/>
        <v>0</v>
      </c>
      <c r="AJ349" s="145">
        <f t="shared" si="117"/>
        <v>0</v>
      </c>
    </row>
    <row r="350" spans="2:36" ht="13.7" customHeight="1">
      <c r="B350" s="957">
        <v>1248</v>
      </c>
      <c r="C350" s="1040">
        <v>45246</v>
      </c>
      <c r="D350" s="1041" t="s">
        <v>577</v>
      </c>
      <c r="E350" s="1042" t="s">
        <v>1634</v>
      </c>
      <c r="F350" s="402">
        <v>737</v>
      </c>
      <c r="G350" s="956">
        <v>34.200000000000003</v>
      </c>
      <c r="H350" s="440"/>
      <c r="I350" s="403">
        <f t="shared" si="115"/>
        <v>0</v>
      </c>
      <c r="J350" s="403">
        <f t="shared" si="121"/>
        <v>0</v>
      </c>
      <c r="K350" s="403">
        <f t="shared" si="122"/>
        <v>0</v>
      </c>
      <c r="L350" s="403">
        <f t="shared" si="122"/>
        <v>0</v>
      </c>
      <c r="M350" s="403">
        <f t="shared" si="122"/>
        <v>0</v>
      </c>
      <c r="N350" s="403">
        <f t="shared" si="122"/>
        <v>0</v>
      </c>
      <c r="O350" s="403">
        <f t="shared" si="122"/>
        <v>0</v>
      </c>
      <c r="P350" s="403">
        <f t="shared" si="122"/>
        <v>0</v>
      </c>
      <c r="Q350" s="403">
        <f t="shared" si="122"/>
        <v>0</v>
      </c>
      <c r="R350" s="403">
        <f t="shared" si="122"/>
        <v>0</v>
      </c>
      <c r="S350" s="403">
        <f t="shared" si="122"/>
        <v>0</v>
      </c>
      <c r="T350" s="403">
        <f t="shared" si="122"/>
        <v>0</v>
      </c>
      <c r="U350" s="403">
        <f t="shared" si="122"/>
        <v>0</v>
      </c>
      <c r="V350" s="403">
        <f t="shared" si="122"/>
        <v>0</v>
      </c>
      <c r="W350" s="403">
        <f t="shared" si="122"/>
        <v>0</v>
      </c>
      <c r="X350" s="403">
        <f t="shared" si="122"/>
        <v>0</v>
      </c>
      <c r="Y350" s="403">
        <f t="shared" si="120"/>
        <v>0</v>
      </c>
      <c r="Z350" s="403">
        <f t="shared" si="120"/>
        <v>0</v>
      </c>
      <c r="AA350" s="403">
        <f t="shared" si="120"/>
        <v>0</v>
      </c>
      <c r="AB350" s="403">
        <f t="shared" si="120"/>
        <v>0</v>
      </c>
      <c r="AC350" s="403">
        <f t="shared" si="123"/>
        <v>0</v>
      </c>
      <c r="AD350" s="403">
        <f t="shared" si="120"/>
        <v>0</v>
      </c>
      <c r="AE350" s="403">
        <f t="shared" ref="AE350:AE413" si="124">IF(AE$7-$F350=0,$G350,0)</f>
        <v>0</v>
      </c>
      <c r="AF350" s="403">
        <f t="shared" si="116"/>
        <v>34.200000000000003</v>
      </c>
      <c r="AG350" s="404">
        <f t="shared" si="116"/>
        <v>0</v>
      </c>
      <c r="AH350" s="404">
        <f t="shared" ref="AH350:AI365" si="125">IF(AH$7-$F350=0,$G350,0)</f>
        <v>0</v>
      </c>
      <c r="AI350" s="404">
        <f t="shared" si="119"/>
        <v>0</v>
      </c>
      <c r="AJ350" s="145">
        <f t="shared" si="117"/>
        <v>0</v>
      </c>
    </row>
    <row r="351" spans="2:36" ht="13.7" customHeight="1">
      <c r="B351" s="957">
        <v>1249</v>
      </c>
      <c r="C351" s="1040">
        <v>45246</v>
      </c>
      <c r="D351" s="1041" t="s">
        <v>577</v>
      </c>
      <c r="E351" s="1042" t="s">
        <v>1634</v>
      </c>
      <c r="F351" s="402">
        <v>737</v>
      </c>
      <c r="G351" s="956">
        <v>20.7</v>
      </c>
      <c r="H351" s="440"/>
      <c r="I351" s="403">
        <f t="shared" si="115"/>
        <v>0</v>
      </c>
      <c r="J351" s="403">
        <f t="shared" si="121"/>
        <v>0</v>
      </c>
      <c r="K351" s="403">
        <f t="shared" si="122"/>
        <v>0</v>
      </c>
      <c r="L351" s="403">
        <f t="shared" si="122"/>
        <v>0</v>
      </c>
      <c r="M351" s="403">
        <f t="shared" si="122"/>
        <v>0</v>
      </c>
      <c r="N351" s="403">
        <f t="shared" si="122"/>
        <v>0</v>
      </c>
      <c r="O351" s="403">
        <f t="shared" si="122"/>
        <v>0</v>
      </c>
      <c r="P351" s="403">
        <f t="shared" si="122"/>
        <v>0</v>
      </c>
      <c r="Q351" s="403">
        <f t="shared" si="122"/>
        <v>0</v>
      </c>
      <c r="R351" s="403">
        <f t="shared" si="122"/>
        <v>0</v>
      </c>
      <c r="S351" s="403">
        <f t="shared" si="122"/>
        <v>0</v>
      </c>
      <c r="T351" s="403">
        <f t="shared" si="122"/>
        <v>0</v>
      </c>
      <c r="U351" s="403">
        <f t="shared" si="122"/>
        <v>0</v>
      </c>
      <c r="V351" s="403">
        <f t="shared" si="122"/>
        <v>0</v>
      </c>
      <c r="W351" s="403">
        <f t="shared" si="122"/>
        <v>0</v>
      </c>
      <c r="X351" s="403">
        <f t="shared" si="122"/>
        <v>0</v>
      </c>
      <c r="Y351" s="403">
        <f t="shared" si="120"/>
        <v>0</v>
      </c>
      <c r="Z351" s="403">
        <f t="shared" si="120"/>
        <v>0</v>
      </c>
      <c r="AA351" s="403">
        <f t="shared" si="120"/>
        <v>0</v>
      </c>
      <c r="AB351" s="403">
        <f t="shared" si="120"/>
        <v>0</v>
      </c>
      <c r="AC351" s="403">
        <f t="shared" si="123"/>
        <v>0</v>
      </c>
      <c r="AD351" s="403">
        <f t="shared" si="120"/>
        <v>0</v>
      </c>
      <c r="AE351" s="403">
        <f t="shared" si="124"/>
        <v>0</v>
      </c>
      <c r="AF351" s="403">
        <f t="shared" ref="AF351:AG370" si="126">IF(AF$7-$F351=0,$G351,0)</f>
        <v>20.7</v>
      </c>
      <c r="AG351" s="404">
        <f t="shared" si="126"/>
        <v>0</v>
      </c>
      <c r="AH351" s="404">
        <f t="shared" si="125"/>
        <v>0</v>
      </c>
      <c r="AI351" s="404">
        <f t="shared" si="119"/>
        <v>0</v>
      </c>
      <c r="AJ351" s="145">
        <f t="shared" si="117"/>
        <v>0</v>
      </c>
    </row>
    <row r="352" spans="2:36" ht="13.7" customHeight="1">
      <c r="B352" s="957">
        <v>1250</v>
      </c>
      <c r="C352" s="1040">
        <v>45246</v>
      </c>
      <c r="D352" s="1041" t="s">
        <v>577</v>
      </c>
      <c r="E352" s="1042" t="s">
        <v>1634</v>
      </c>
      <c r="F352" s="402">
        <v>737</v>
      </c>
      <c r="G352" s="956">
        <v>20.7</v>
      </c>
      <c r="H352" s="440"/>
      <c r="I352" s="403">
        <f t="shared" si="115"/>
        <v>0</v>
      </c>
      <c r="J352" s="403">
        <f t="shared" si="121"/>
        <v>0</v>
      </c>
      <c r="K352" s="403">
        <f t="shared" si="122"/>
        <v>0</v>
      </c>
      <c r="L352" s="403">
        <f t="shared" si="122"/>
        <v>0</v>
      </c>
      <c r="M352" s="403">
        <f t="shared" si="122"/>
        <v>0</v>
      </c>
      <c r="N352" s="403">
        <f t="shared" si="122"/>
        <v>0</v>
      </c>
      <c r="O352" s="403">
        <f t="shared" si="122"/>
        <v>0</v>
      </c>
      <c r="P352" s="403">
        <f t="shared" si="122"/>
        <v>0</v>
      </c>
      <c r="Q352" s="403">
        <f t="shared" si="122"/>
        <v>0</v>
      </c>
      <c r="R352" s="403">
        <f t="shared" si="122"/>
        <v>0</v>
      </c>
      <c r="S352" s="403">
        <f t="shared" si="122"/>
        <v>0</v>
      </c>
      <c r="T352" s="403">
        <f t="shared" si="122"/>
        <v>0</v>
      </c>
      <c r="U352" s="403">
        <f t="shared" si="122"/>
        <v>0</v>
      </c>
      <c r="V352" s="403">
        <f t="shared" si="122"/>
        <v>0</v>
      </c>
      <c r="W352" s="403">
        <f t="shared" si="122"/>
        <v>0</v>
      </c>
      <c r="X352" s="403">
        <f t="shared" si="122"/>
        <v>0</v>
      </c>
      <c r="Y352" s="403">
        <f t="shared" si="120"/>
        <v>0</v>
      </c>
      <c r="Z352" s="403">
        <f t="shared" si="120"/>
        <v>0</v>
      </c>
      <c r="AA352" s="403">
        <f t="shared" si="120"/>
        <v>0</v>
      </c>
      <c r="AB352" s="403">
        <f t="shared" si="120"/>
        <v>0</v>
      </c>
      <c r="AC352" s="403">
        <f t="shared" si="123"/>
        <v>0</v>
      </c>
      <c r="AD352" s="403">
        <f t="shared" ref="AD352:AE415" si="127">IF(AD$7-$F352=0,$G352,0)</f>
        <v>0</v>
      </c>
      <c r="AE352" s="403">
        <f t="shared" si="124"/>
        <v>0</v>
      </c>
      <c r="AF352" s="403">
        <f t="shared" si="126"/>
        <v>20.7</v>
      </c>
      <c r="AG352" s="404">
        <f t="shared" si="126"/>
        <v>0</v>
      </c>
      <c r="AH352" s="404">
        <f t="shared" si="125"/>
        <v>0</v>
      </c>
      <c r="AI352" s="404">
        <f t="shared" si="119"/>
        <v>0</v>
      </c>
      <c r="AJ352" s="145">
        <f t="shared" si="117"/>
        <v>0</v>
      </c>
    </row>
    <row r="353" spans="2:36" ht="13.7" customHeight="1">
      <c r="B353" s="957">
        <v>771</v>
      </c>
      <c r="C353" s="1040">
        <v>45155</v>
      </c>
      <c r="D353" s="1041" t="s">
        <v>577</v>
      </c>
      <c r="E353" s="1042" t="s">
        <v>1226</v>
      </c>
      <c r="F353" s="402">
        <v>265</v>
      </c>
      <c r="G353" s="956">
        <v>27</v>
      </c>
      <c r="H353" s="440"/>
      <c r="I353" s="403">
        <f t="shared" si="115"/>
        <v>0</v>
      </c>
      <c r="J353" s="403">
        <f t="shared" si="121"/>
        <v>0</v>
      </c>
      <c r="K353" s="403">
        <f t="shared" si="122"/>
        <v>0</v>
      </c>
      <c r="L353" s="403">
        <f t="shared" si="122"/>
        <v>0</v>
      </c>
      <c r="M353" s="403">
        <f t="shared" si="122"/>
        <v>0</v>
      </c>
      <c r="N353" s="403">
        <f t="shared" si="122"/>
        <v>0</v>
      </c>
      <c r="O353" s="403">
        <f t="shared" si="122"/>
        <v>0</v>
      </c>
      <c r="P353" s="403">
        <f t="shared" si="122"/>
        <v>0</v>
      </c>
      <c r="Q353" s="403">
        <f t="shared" si="122"/>
        <v>27</v>
      </c>
      <c r="R353" s="403">
        <f t="shared" si="122"/>
        <v>0</v>
      </c>
      <c r="S353" s="403">
        <f t="shared" si="122"/>
        <v>0</v>
      </c>
      <c r="T353" s="403">
        <f t="shared" si="122"/>
        <v>0</v>
      </c>
      <c r="U353" s="403">
        <f t="shared" si="122"/>
        <v>0</v>
      </c>
      <c r="V353" s="403">
        <f t="shared" si="122"/>
        <v>0</v>
      </c>
      <c r="W353" s="403">
        <f t="shared" si="122"/>
        <v>0</v>
      </c>
      <c r="X353" s="403">
        <f t="shared" si="122"/>
        <v>0</v>
      </c>
      <c r="Y353" s="403">
        <f t="shared" si="120"/>
        <v>0</v>
      </c>
      <c r="Z353" s="403">
        <f t="shared" si="120"/>
        <v>0</v>
      </c>
      <c r="AA353" s="403">
        <f t="shared" si="120"/>
        <v>0</v>
      </c>
      <c r="AB353" s="403">
        <f t="shared" si="120"/>
        <v>0</v>
      </c>
      <c r="AC353" s="403">
        <f t="shared" si="123"/>
        <v>0</v>
      </c>
      <c r="AD353" s="403">
        <f t="shared" si="127"/>
        <v>0</v>
      </c>
      <c r="AE353" s="403">
        <f t="shared" si="124"/>
        <v>0</v>
      </c>
      <c r="AF353" s="403">
        <f t="shared" si="126"/>
        <v>0</v>
      </c>
      <c r="AG353" s="404">
        <f t="shared" si="126"/>
        <v>0</v>
      </c>
      <c r="AH353" s="404">
        <f t="shared" si="125"/>
        <v>0</v>
      </c>
      <c r="AI353" s="404">
        <f t="shared" si="119"/>
        <v>0</v>
      </c>
      <c r="AJ353" s="145">
        <f t="shared" si="117"/>
        <v>0</v>
      </c>
    </row>
    <row r="354" spans="2:36" ht="13.7" customHeight="1">
      <c r="B354" s="957">
        <v>168</v>
      </c>
      <c r="C354" s="1040">
        <v>44974</v>
      </c>
      <c r="D354" s="1041" t="s">
        <v>577</v>
      </c>
      <c r="E354" s="1042" t="s">
        <v>716</v>
      </c>
      <c r="F354" s="402">
        <v>737</v>
      </c>
      <c r="G354" s="956">
        <v>20.7</v>
      </c>
      <c r="H354" s="440"/>
      <c r="I354" s="403">
        <f t="shared" si="115"/>
        <v>0</v>
      </c>
      <c r="J354" s="403">
        <f t="shared" si="121"/>
        <v>0</v>
      </c>
      <c r="K354" s="403">
        <f t="shared" si="122"/>
        <v>0</v>
      </c>
      <c r="L354" s="403">
        <f t="shared" si="122"/>
        <v>0</v>
      </c>
      <c r="M354" s="403">
        <f t="shared" si="122"/>
        <v>0</v>
      </c>
      <c r="N354" s="403">
        <f t="shared" si="122"/>
        <v>0</v>
      </c>
      <c r="O354" s="403">
        <f t="shared" si="122"/>
        <v>0</v>
      </c>
      <c r="P354" s="403">
        <f t="shared" si="122"/>
        <v>0</v>
      </c>
      <c r="Q354" s="403">
        <f t="shared" si="122"/>
        <v>0</v>
      </c>
      <c r="R354" s="403">
        <f t="shared" si="122"/>
        <v>0</v>
      </c>
      <c r="S354" s="403">
        <f t="shared" si="122"/>
        <v>0</v>
      </c>
      <c r="T354" s="403">
        <f t="shared" si="122"/>
        <v>0</v>
      </c>
      <c r="U354" s="403">
        <f t="shared" si="122"/>
        <v>0</v>
      </c>
      <c r="V354" s="403">
        <f t="shared" si="122"/>
        <v>0</v>
      </c>
      <c r="W354" s="403">
        <f t="shared" si="122"/>
        <v>0</v>
      </c>
      <c r="X354" s="403">
        <f t="shared" si="122"/>
        <v>0</v>
      </c>
      <c r="Y354" s="403">
        <f t="shared" si="120"/>
        <v>0</v>
      </c>
      <c r="Z354" s="403">
        <f t="shared" si="120"/>
        <v>0</v>
      </c>
      <c r="AA354" s="403">
        <f t="shared" si="120"/>
        <v>0</v>
      </c>
      <c r="AB354" s="403">
        <f t="shared" si="120"/>
        <v>0</v>
      </c>
      <c r="AC354" s="403">
        <f t="shared" si="123"/>
        <v>0</v>
      </c>
      <c r="AD354" s="403">
        <f t="shared" si="127"/>
        <v>0</v>
      </c>
      <c r="AE354" s="403">
        <f t="shared" si="124"/>
        <v>0</v>
      </c>
      <c r="AF354" s="403">
        <f t="shared" si="126"/>
        <v>20.7</v>
      </c>
      <c r="AG354" s="404">
        <f t="shared" si="126"/>
        <v>0</v>
      </c>
      <c r="AH354" s="404">
        <f t="shared" si="125"/>
        <v>0</v>
      </c>
      <c r="AI354" s="404">
        <f t="shared" si="119"/>
        <v>0</v>
      </c>
      <c r="AJ354" s="145">
        <f t="shared" si="117"/>
        <v>0</v>
      </c>
    </row>
    <row r="355" spans="2:36" ht="13.7" customHeight="1">
      <c r="B355" s="957">
        <v>463</v>
      </c>
      <c r="C355" s="1040">
        <v>45062</v>
      </c>
      <c r="D355" s="1041" t="s">
        <v>577</v>
      </c>
      <c r="E355" s="1042" t="s">
        <v>980</v>
      </c>
      <c r="F355" s="402">
        <v>737</v>
      </c>
      <c r="G355" s="956">
        <v>20.7</v>
      </c>
      <c r="H355" s="440"/>
      <c r="I355" s="403">
        <f t="shared" si="115"/>
        <v>0</v>
      </c>
      <c r="J355" s="403">
        <f t="shared" si="121"/>
        <v>0</v>
      </c>
      <c r="K355" s="403">
        <f t="shared" si="122"/>
        <v>0</v>
      </c>
      <c r="L355" s="403">
        <f t="shared" si="122"/>
        <v>0</v>
      </c>
      <c r="M355" s="403">
        <f t="shared" si="122"/>
        <v>0</v>
      </c>
      <c r="N355" s="403">
        <f t="shared" si="122"/>
        <v>0</v>
      </c>
      <c r="O355" s="403">
        <f t="shared" si="122"/>
        <v>0</v>
      </c>
      <c r="P355" s="403">
        <f t="shared" si="122"/>
        <v>0</v>
      </c>
      <c r="Q355" s="403">
        <f t="shared" si="122"/>
        <v>0</v>
      </c>
      <c r="R355" s="403">
        <f t="shared" si="122"/>
        <v>0</v>
      </c>
      <c r="S355" s="403">
        <f t="shared" si="122"/>
        <v>0</v>
      </c>
      <c r="T355" s="403">
        <f t="shared" si="122"/>
        <v>0</v>
      </c>
      <c r="U355" s="403">
        <f t="shared" si="122"/>
        <v>0</v>
      </c>
      <c r="V355" s="403">
        <f t="shared" si="122"/>
        <v>0</v>
      </c>
      <c r="W355" s="403">
        <f t="shared" si="122"/>
        <v>0</v>
      </c>
      <c r="X355" s="403">
        <f t="shared" si="122"/>
        <v>0</v>
      </c>
      <c r="Y355" s="403">
        <f t="shared" si="120"/>
        <v>0</v>
      </c>
      <c r="Z355" s="403">
        <f t="shared" si="120"/>
        <v>0</v>
      </c>
      <c r="AA355" s="403">
        <f t="shared" si="120"/>
        <v>0</v>
      </c>
      <c r="AB355" s="403">
        <f t="shared" si="120"/>
        <v>0</v>
      </c>
      <c r="AC355" s="403">
        <f t="shared" si="123"/>
        <v>0</v>
      </c>
      <c r="AD355" s="403">
        <f t="shared" si="127"/>
        <v>0</v>
      </c>
      <c r="AE355" s="403">
        <f t="shared" si="124"/>
        <v>0</v>
      </c>
      <c r="AF355" s="403">
        <f t="shared" si="126"/>
        <v>20.7</v>
      </c>
      <c r="AG355" s="404">
        <f t="shared" si="126"/>
        <v>0</v>
      </c>
      <c r="AH355" s="404">
        <f t="shared" si="125"/>
        <v>0</v>
      </c>
      <c r="AI355" s="404">
        <f t="shared" si="119"/>
        <v>0</v>
      </c>
      <c r="AJ355" s="145">
        <f t="shared" si="117"/>
        <v>0</v>
      </c>
    </row>
    <row r="356" spans="2:36" ht="13.7" customHeight="1">
      <c r="B356" s="957">
        <v>1075</v>
      </c>
      <c r="C356" s="1040">
        <v>45216</v>
      </c>
      <c r="D356" s="1041" t="s">
        <v>577</v>
      </c>
      <c r="E356" s="1042" t="s">
        <v>1493</v>
      </c>
      <c r="F356" s="402">
        <v>737</v>
      </c>
      <c r="G356" s="956">
        <v>34.200000000000003</v>
      </c>
      <c r="H356" s="440"/>
      <c r="I356" s="403">
        <f t="shared" si="115"/>
        <v>0</v>
      </c>
      <c r="J356" s="403">
        <f t="shared" si="121"/>
        <v>0</v>
      </c>
      <c r="K356" s="403">
        <f t="shared" ref="K356:X365" si="128">IF(K$7-$F356=0,$G356,0)</f>
        <v>0</v>
      </c>
      <c r="L356" s="403">
        <f t="shared" si="128"/>
        <v>0</v>
      </c>
      <c r="M356" s="403">
        <f t="shared" si="128"/>
        <v>0</v>
      </c>
      <c r="N356" s="403">
        <f t="shared" si="128"/>
        <v>0</v>
      </c>
      <c r="O356" s="403">
        <f t="shared" si="128"/>
        <v>0</v>
      </c>
      <c r="P356" s="403">
        <f t="shared" si="128"/>
        <v>0</v>
      </c>
      <c r="Q356" s="403">
        <f t="shared" si="128"/>
        <v>0</v>
      </c>
      <c r="R356" s="403">
        <f t="shared" si="128"/>
        <v>0</v>
      </c>
      <c r="S356" s="403">
        <f t="shared" si="128"/>
        <v>0</v>
      </c>
      <c r="T356" s="403">
        <f t="shared" si="128"/>
        <v>0</v>
      </c>
      <c r="U356" s="403">
        <f t="shared" si="128"/>
        <v>0</v>
      </c>
      <c r="V356" s="403">
        <f t="shared" si="128"/>
        <v>0</v>
      </c>
      <c r="W356" s="403">
        <f t="shared" si="128"/>
        <v>0</v>
      </c>
      <c r="X356" s="403">
        <f t="shared" si="128"/>
        <v>0</v>
      </c>
      <c r="Y356" s="403">
        <f t="shared" si="120"/>
        <v>0</v>
      </c>
      <c r="Z356" s="403">
        <f t="shared" si="120"/>
        <v>0</v>
      </c>
      <c r="AA356" s="403">
        <f t="shared" si="120"/>
        <v>0</v>
      </c>
      <c r="AB356" s="403">
        <f t="shared" si="120"/>
        <v>0</v>
      </c>
      <c r="AC356" s="403">
        <f t="shared" si="123"/>
        <v>0</v>
      </c>
      <c r="AD356" s="403">
        <f t="shared" si="127"/>
        <v>0</v>
      </c>
      <c r="AE356" s="403">
        <f t="shared" si="124"/>
        <v>0</v>
      </c>
      <c r="AF356" s="403">
        <f t="shared" si="126"/>
        <v>34.200000000000003</v>
      </c>
      <c r="AG356" s="404">
        <f t="shared" si="126"/>
        <v>0</v>
      </c>
      <c r="AH356" s="404">
        <f t="shared" si="125"/>
        <v>0</v>
      </c>
      <c r="AI356" s="404">
        <f t="shared" si="125"/>
        <v>0</v>
      </c>
      <c r="AJ356" s="145">
        <f t="shared" si="117"/>
        <v>0</v>
      </c>
    </row>
    <row r="357" spans="2:36" ht="13.7" customHeight="1">
      <c r="B357" s="957">
        <v>941</v>
      </c>
      <c r="C357" s="1040">
        <v>45187</v>
      </c>
      <c r="D357" s="1041" t="s">
        <v>577</v>
      </c>
      <c r="E357" s="1042" t="s">
        <v>1368</v>
      </c>
      <c r="F357" s="402">
        <v>737</v>
      </c>
      <c r="G357" s="956">
        <v>27</v>
      </c>
      <c r="H357" s="440"/>
      <c r="I357" s="403">
        <f t="shared" si="115"/>
        <v>0</v>
      </c>
      <c r="J357" s="403">
        <f t="shared" si="121"/>
        <v>0</v>
      </c>
      <c r="K357" s="403">
        <f t="shared" si="128"/>
        <v>0</v>
      </c>
      <c r="L357" s="403">
        <f t="shared" si="128"/>
        <v>0</v>
      </c>
      <c r="M357" s="403">
        <f t="shared" si="128"/>
        <v>0</v>
      </c>
      <c r="N357" s="403">
        <f t="shared" si="128"/>
        <v>0</v>
      </c>
      <c r="O357" s="403">
        <f t="shared" si="128"/>
        <v>0</v>
      </c>
      <c r="P357" s="403">
        <f t="shared" si="128"/>
        <v>0</v>
      </c>
      <c r="Q357" s="403">
        <f t="shared" si="128"/>
        <v>0</v>
      </c>
      <c r="R357" s="403">
        <f t="shared" si="128"/>
        <v>0</v>
      </c>
      <c r="S357" s="403">
        <f t="shared" si="128"/>
        <v>0</v>
      </c>
      <c r="T357" s="403">
        <f t="shared" si="128"/>
        <v>0</v>
      </c>
      <c r="U357" s="403">
        <f t="shared" si="128"/>
        <v>0</v>
      </c>
      <c r="V357" s="403">
        <f t="shared" si="128"/>
        <v>0</v>
      </c>
      <c r="W357" s="403">
        <f t="shared" si="128"/>
        <v>0</v>
      </c>
      <c r="X357" s="403">
        <f t="shared" si="128"/>
        <v>0</v>
      </c>
      <c r="Y357" s="403">
        <f t="shared" si="120"/>
        <v>0</v>
      </c>
      <c r="Z357" s="403">
        <f t="shared" si="120"/>
        <v>0</v>
      </c>
      <c r="AA357" s="403">
        <f t="shared" si="120"/>
        <v>0</v>
      </c>
      <c r="AB357" s="403">
        <f t="shared" si="120"/>
        <v>0</v>
      </c>
      <c r="AC357" s="403">
        <f t="shared" si="123"/>
        <v>0</v>
      </c>
      <c r="AD357" s="403">
        <f t="shared" si="127"/>
        <v>0</v>
      </c>
      <c r="AE357" s="403">
        <f t="shared" si="124"/>
        <v>0</v>
      </c>
      <c r="AF357" s="403">
        <f t="shared" si="126"/>
        <v>27</v>
      </c>
      <c r="AG357" s="404">
        <f t="shared" si="126"/>
        <v>0</v>
      </c>
      <c r="AH357" s="404">
        <f t="shared" si="125"/>
        <v>0</v>
      </c>
      <c r="AI357" s="404">
        <f t="shared" si="125"/>
        <v>0</v>
      </c>
      <c r="AJ357" s="145">
        <f t="shared" si="117"/>
        <v>0</v>
      </c>
    </row>
    <row r="358" spans="2:36" ht="13.7" customHeight="1">
      <c r="B358" s="957">
        <v>373</v>
      </c>
      <c r="C358" s="1040">
        <v>45034</v>
      </c>
      <c r="D358" s="1041" t="s">
        <v>577</v>
      </c>
      <c r="E358" s="1042" t="s">
        <v>906</v>
      </c>
      <c r="F358" s="402">
        <v>737</v>
      </c>
      <c r="G358" s="956">
        <v>27</v>
      </c>
      <c r="H358" s="440"/>
      <c r="I358" s="403">
        <f t="shared" si="115"/>
        <v>0</v>
      </c>
      <c r="J358" s="403">
        <f t="shared" si="121"/>
        <v>0</v>
      </c>
      <c r="K358" s="403">
        <f t="shared" si="128"/>
        <v>0</v>
      </c>
      <c r="L358" s="403">
        <f t="shared" si="128"/>
        <v>0</v>
      </c>
      <c r="M358" s="403">
        <f t="shared" si="128"/>
        <v>0</v>
      </c>
      <c r="N358" s="403">
        <f t="shared" si="128"/>
        <v>0</v>
      </c>
      <c r="O358" s="403">
        <f t="shared" si="128"/>
        <v>0</v>
      </c>
      <c r="P358" s="403">
        <f t="shared" si="128"/>
        <v>0</v>
      </c>
      <c r="Q358" s="403">
        <f t="shared" si="128"/>
        <v>0</v>
      </c>
      <c r="R358" s="403">
        <f t="shared" si="128"/>
        <v>0</v>
      </c>
      <c r="S358" s="403">
        <f t="shared" si="128"/>
        <v>0</v>
      </c>
      <c r="T358" s="403">
        <f t="shared" si="128"/>
        <v>0</v>
      </c>
      <c r="U358" s="403">
        <f t="shared" si="128"/>
        <v>0</v>
      </c>
      <c r="V358" s="403">
        <f t="shared" si="128"/>
        <v>0</v>
      </c>
      <c r="W358" s="403">
        <f t="shared" si="128"/>
        <v>0</v>
      </c>
      <c r="X358" s="403">
        <f t="shared" si="128"/>
        <v>0</v>
      </c>
      <c r="Y358" s="403">
        <f t="shared" si="120"/>
        <v>0</v>
      </c>
      <c r="Z358" s="403">
        <f t="shared" si="120"/>
        <v>0</v>
      </c>
      <c r="AA358" s="403">
        <f t="shared" si="120"/>
        <v>0</v>
      </c>
      <c r="AB358" s="403">
        <f t="shared" si="120"/>
        <v>0</v>
      </c>
      <c r="AC358" s="403">
        <f t="shared" si="123"/>
        <v>0</v>
      </c>
      <c r="AD358" s="403">
        <f t="shared" si="127"/>
        <v>0</v>
      </c>
      <c r="AE358" s="403">
        <f t="shared" si="124"/>
        <v>0</v>
      </c>
      <c r="AF358" s="403">
        <f t="shared" si="126"/>
        <v>27</v>
      </c>
      <c r="AG358" s="404">
        <f t="shared" si="126"/>
        <v>0</v>
      </c>
      <c r="AH358" s="404">
        <f t="shared" si="125"/>
        <v>0</v>
      </c>
      <c r="AI358" s="404">
        <f t="shared" si="125"/>
        <v>0</v>
      </c>
      <c r="AJ358" s="145">
        <f t="shared" si="117"/>
        <v>0</v>
      </c>
    </row>
    <row r="359" spans="2:36" ht="13.7" customHeight="1">
      <c r="B359" s="957">
        <v>775</v>
      </c>
      <c r="C359" s="1040">
        <v>45156</v>
      </c>
      <c r="D359" s="1041" t="s">
        <v>577</v>
      </c>
      <c r="E359" s="1042" t="s">
        <v>1230</v>
      </c>
      <c r="F359" s="402">
        <v>265</v>
      </c>
      <c r="G359" s="956">
        <v>27</v>
      </c>
      <c r="H359" s="440"/>
      <c r="I359" s="403">
        <f t="shared" si="115"/>
        <v>0</v>
      </c>
      <c r="J359" s="403">
        <f t="shared" si="121"/>
        <v>0</v>
      </c>
      <c r="K359" s="403">
        <f t="shared" si="128"/>
        <v>0</v>
      </c>
      <c r="L359" s="403">
        <f t="shared" si="128"/>
        <v>0</v>
      </c>
      <c r="M359" s="403">
        <f t="shared" si="128"/>
        <v>0</v>
      </c>
      <c r="N359" s="403">
        <f t="shared" si="128"/>
        <v>0</v>
      </c>
      <c r="O359" s="403">
        <f t="shared" si="128"/>
        <v>0</v>
      </c>
      <c r="P359" s="403">
        <f t="shared" si="128"/>
        <v>0</v>
      </c>
      <c r="Q359" s="403">
        <f t="shared" si="128"/>
        <v>27</v>
      </c>
      <c r="R359" s="403">
        <f t="shared" si="128"/>
        <v>0</v>
      </c>
      <c r="S359" s="403">
        <f t="shared" si="128"/>
        <v>0</v>
      </c>
      <c r="T359" s="403">
        <f t="shared" si="128"/>
        <v>0</v>
      </c>
      <c r="U359" s="403">
        <f t="shared" si="128"/>
        <v>0</v>
      </c>
      <c r="V359" s="403">
        <f t="shared" si="128"/>
        <v>0</v>
      </c>
      <c r="W359" s="403">
        <f t="shared" si="128"/>
        <v>0</v>
      </c>
      <c r="X359" s="403">
        <f t="shared" si="128"/>
        <v>0</v>
      </c>
      <c r="Y359" s="403">
        <f t="shared" si="120"/>
        <v>0</v>
      </c>
      <c r="Z359" s="403">
        <f t="shared" si="120"/>
        <v>0</v>
      </c>
      <c r="AA359" s="403">
        <f t="shared" si="120"/>
        <v>0</v>
      </c>
      <c r="AB359" s="403">
        <f t="shared" si="120"/>
        <v>0</v>
      </c>
      <c r="AC359" s="403">
        <f t="shared" si="123"/>
        <v>0</v>
      </c>
      <c r="AD359" s="403">
        <f t="shared" si="127"/>
        <v>0</v>
      </c>
      <c r="AE359" s="403">
        <f t="shared" si="124"/>
        <v>0</v>
      </c>
      <c r="AF359" s="403">
        <f t="shared" si="126"/>
        <v>0</v>
      </c>
      <c r="AG359" s="404">
        <f t="shared" si="126"/>
        <v>0</v>
      </c>
      <c r="AH359" s="404">
        <f t="shared" si="125"/>
        <v>0</v>
      </c>
      <c r="AI359" s="404">
        <f t="shared" si="125"/>
        <v>0</v>
      </c>
      <c r="AJ359" s="145">
        <f t="shared" si="117"/>
        <v>0</v>
      </c>
    </row>
    <row r="360" spans="2:36" ht="13.7" customHeight="1">
      <c r="B360" s="957">
        <v>776</v>
      </c>
      <c r="C360" s="1040">
        <v>45156</v>
      </c>
      <c r="D360" s="1041" t="s">
        <v>577</v>
      </c>
      <c r="E360" s="1042" t="s">
        <v>1230</v>
      </c>
      <c r="F360" s="402">
        <v>265</v>
      </c>
      <c r="G360" s="956">
        <v>27</v>
      </c>
      <c r="H360" s="440"/>
      <c r="I360" s="403">
        <f t="shared" si="115"/>
        <v>0</v>
      </c>
      <c r="J360" s="403">
        <f t="shared" si="121"/>
        <v>0</v>
      </c>
      <c r="K360" s="403">
        <f t="shared" si="128"/>
        <v>0</v>
      </c>
      <c r="L360" s="403">
        <f t="shared" si="128"/>
        <v>0</v>
      </c>
      <c r="M360" s="403">
        <f t="shared" si="128"/>
        <v>0</v>
      </c>
      <c r="N360" s="403">
        <f t="shared" si="128"/>
        <v>0</v>
      </c>
      <c r="O360" s="403">
        <f t="shared" si="128"/>
        <v>0</v>
      </c>
      <c r="P360" s="403">
        <f t="shared" si="128"/>
        <v>0</v>
      </c>
      <c r="Q360" s="403">
        <f t="shared" si="128"/>
        <v>27</v>
      </c>
      <c r="R360" s="403">
        <f t="shared" si="128"/>
        <v>0</v>
      </c>
      <c r="S360" s="403">
        <f t="shared" si="128"/>
        <v>0</v>
      </c>
      <c r="T360" s="403">
        <f t="shared" si="128"/>
        <v>0</v>
      </c>
      <c r="U360" s="403">
        <f t="shared" si="128"/>
        <v>0</v>
      </c>
      <c r="V360" s="403">
        <f t="shared" si="128"/>
        <v>0</v>
      </c>
      <c r="W360" s="403">
        <f t="shared" si="128"/>
        <v>0</v>
      </c>
      <c r="X360" s="403">
        <f t="shared" si="128"/>
        <v>0</v>
      </c>
      <c r="Y360" s="403">
        <f t="shared" si="120"/>
        <v>0</v>
      </c>
      <c r="Z360" s="403">
        <f t="shared" si="120"/>
        <v>0</v>
      </c>
      <c r="AA360" s="403">
        <f t="shared" si="120"/>
        <v>0</v>
      </c>
      <c r="AB360" s="403">
        <f t="shared" si="120"/>
        <v>0</v>
      </c>
      <c r="AC360" s="403">
        <f t="shared" si="123"/>
        <v>0</v>
      </c>
      <c r="AD360" s="403">
        <f t="shared" si="127"/>
        <v>0</v>
      </c>
      <c r="AE360" s="403">
        <f t="shared" si="124"/>
        <v>0</v>
      </c>
      <c r="AF360" s="403">
        <f t="shared" si="126"/>
        <v>0</v>
      </c>
      <c r="AG360" s="404">
        <f t="shared" si="126"/>
        <v>0</v>
      </c>
      <c r="AH360" s="404">
        <f t="shared" ref="AH360:AI375" si="129">IF(AH$7-$F360=0,$G360,0)</f>
        <v>0</v>
      </c>
      <c r="AI360" s="404">
        <f t="shared" si="125"/>
        <v>0</v>
      </c>
      <c r="AJ360" s="145">
        <f t="shared" si="117"/>
        <v>0</v>
      </c>
    </row>
    <row r="361" spans="2:36" ht="13.7" customHeight="1">
      <c r="B361" s="957">
        <v>658</v>
      </c>
      <c r="C361" s="1040">
        <v>45125</v>
      </c>
      <c r="D361" s="1041" t="s">
        <v>577</v>
      </c>
      <c r="E361" s="1042" t="s">
        <v>1143</v>
      </c>
      <c r="F361" s="402">
        <v>737</v>
      </c>
      <c r="G361" s="956">
        <v>27</v>
      </c>
      <c r="H361" s="440"/>
      <c r="I361" s="403">
        <f t="shared" si="115"/>
        <v>0</v>
      </c>
      <c r="J361" s="403">
        <f t="shared" si="121"/>
        <v>0</v>
      </c>
      <c r="K361" s="403">
        <f t="shared" si="128"/>
        <v>0</v>
      </c>
      <c r="L361" s="403">
        <f t="shared" si="128"/>
        <v>0</v>
      </c>
      <c r="M361" s="403">
        <f t="shared" si="128"/>
        <v>0</v>
      </c>
      <c r="N361" s="403">
        <f t="shared" si="128"/>
        <v>0</v>
      </c>
      <c r="O361" s="403">
        <f t="shared" si="128"/>
        <v>0</v>
      </c>
      <c r="P361" s="403">
        <f t="shared" si="128"/>
        <v>0</v>
      </c>
      <c r="Q361" s="403">
        <f t="shared" si="128"/>
        <v>0</v>
      </c>
      <c r="R361" s="403">
        <f t="shared" si="128"/>
        <v>0</v>
      </c>
      <c r="S361" s="403">
        <f t="shared" si="128"/>
        <v>0</v>
      </c>
      <c r="T361" s="403">
        <f t="shared" si="128"/>
        <v>0</v>
      </c>
      <c r="U361" s="403">
        <f t="shared" si="128"/>
        <v>0</v>
      </c>
      <c r="V361" s="403">
        <f t="shared" si="128"/>
        <v>0</v>
      </c>
      <c r="W361" s="403">
        <f t="shared" si="128"/>
        <v>0</v>
      </c>
      <c r="X361" s="403">
        <f t="shared" si="128"/>
        <v>0</v>
      </c>
      <c r="Y361" s="403">
        <f t="shared" si="120"/>
        <v>0</v>
      </c>
      <c r="Z361" s="403">
        <f t="shared" si="120"/>
        <v>0</v>
      </c>
      <c r="AA361" s="403">
        <f t="shared" si="120"/>
        <v>0</v>
      </c>
      <c r="AB361" s="403">
        <f t="shared" si="120"/>
        <v>0</v>
      </c>
      <c r="AC361" s="403">
        <f t="shared" si="123"/>
        <v>0</v>
      </c>
      <c r="AD361" s="403">
        <f t="shared" si="127"/>
        <v>0</v>
      </c>
      <c r="AE361" s="403">
        <f t="shared" si="124"/>
        <v>0</v>
      </c>
      <c r="AF361" s="403">
        <f t="shared" si="126"/>
        <v>27</v>
      </c>
      <c r="AG361" s="404">
        <f t="shared" si="126"/>
        <v>0</v>
      </c>
      <c r="AH361" s="404">
        <f t="shared" si="129"/>
        <v>0</v>
      </c>
      <c r="AI361" s="404">
        <f t="shared" si="125"/>
        <v>0</v>
      </c>
      <c r="AJ361" s="145">
        <f t="shared" si="117"/>
        <v>0</v>
      </c>
    </row>
    <row r="362" spans="2:36" ht="13.7" customHeight="1">
      <c r="B362" s="957">
        <v>568</v>
      </c>
      <c r="C362" s="1040">
        <v>45096</v>
      </c>
      <c r="D362" s="1041" t="s">
        <v>577</v>
      </c>
      <c r="E362" s="1042" t="s">
        <v>1063</v>
      </c>
      <c r="F362" s="402">
        <v>737</v>
      </c>
      <c r="G362" s="956">
        <v>27</v>
      </c>
      <c r="H362" s="440"/>
      <c r="I362" s="403">
        <f t="shared" si="115"/>
        <v>0</v>
      </c>
      <c r="J362" s="403">
        <f t="shared" si="121"/>
        <v>0</v>
      </c>
      <c r="K362" s="403">
        <f t="shared" si="128"/>
        <v>0</v>
      </c>
      <c r="L362" s="403">
        <f t="shared" si="128"/>
        <v>0</v>
      </c>
      <c r="M362" s="403">
        <f t="shared" si="128"/>
        <v>0</v>
      </c>
      <c r="N362" s="403">
        <f t="shared" si="128"/>
        <v>0</v>
      </c>
      <c r="O362" s="403">
        <f t="shared" si="128"/>
        <v>0</v>
      </c>
      <c r="P362" s="403">
        <f t="shared" si="128"/>
        <v>0</v>
      </c>
      <c r="Q362" s="403">
        <f t="shared" si="128"/>
        <v>0</v>
      </c>
      <c r="R362" s="403">
        <f t="shared" si="128"/>
        <v>0</v>
      </c>
      <c r="S362" s="403">
        <f t="shared" si="128"/>
        <v>0</v>
      </c>
      <c r="T362" s="403">
        <f t="shared" si="128"/>
        <v>0</v>
      </c>
      <c r="U362" s="403">
        <f t="shared" si="128"/>
        <v>0</v>
      </c>
      <c r="V362" s="403">
        <f t="shared" si="128"/>
        <v>0</v>
      </c>
      <c r="W362" s="403">
        <f t="shared" si="128"/>
        <v>0</v>
      </c>
      <c r="X362" s="403">
        <f t="shared" si="128"/>
        <v>0</v>
      </c>
      <c r="Y362" s="403">
        <f t="shared" si="120"/>
        <v>0</v>
      </c>
      <c r="Z362" s="403">
        <f t="shared" si="120"/>
        <v>0</v>
      </c>
      <c r="AA362" s="403">
        <f t="shared" si="120"/>
        <v>0</v>
      </c>
      <c r="AB362" s="403">
        <f t="shared" si="120"/>
        <v>0</v>
      </c>
      <c r="AC362" s="403">
        <f t="shared" si="123"/>
        <v>0</v>
      </c>
      <c r="AD362" s="403">
        <f t="shared" si="127"/>
        <v>0</v>
      </c>
      <c r="AE362" s="403">
        <f t="shared" si="124"/>
        <v>0</v>
      </c>
      <c r="AF362" s="403">
        <f t="shared" si="126"/>
        <v>27</v>
      </c>
      <c r="AG362" s="404">
        <f t="shared" si="126"/>
        <v>0</v>
      </c>
      <c r="AH362" s="404">
        <f t="shared" si="129"/>
        <v>0</v>
      </c>
      <c r="AI362" s="404">
        <f t="shared" si="125"/>
        <v>0</v>
      </c>
      <c r="AJ362" s="145">
        <f t="shared" si="117"/>
        <v>0</v>
      </c>
    </row>
    <row r="363" spans="2:36" ht="13.7" customHeight="1">
      <c r="B363" s="957">
        <v>1271</v>
      </c>
      <c r="C363" s="1040">
        <v>45250</v>
      </c>
      <c r="D363" s="1041" t="s">
        <v>577</v>
      </c>
      <c r="E363" s="1042" t="s">
        <v>1648</v>
      </c>
      <c r="F363" s="402">
        <v>737</v>
      </c>
      <c r="G363" s="956">
        <v>34.200000000000003</v>
      </c>
      <c r="H363" s="440"/>
      <c r="I363" s="403">
        <f t="shared" si="115"/>
        <v>0</v>
      </c>
      <c r="J363" s="403">
        <f t="shared" si="121"/>
        <v>0</v>
      </c>
      <c r="K363" s="403">
        <f t="shared" si="128"/>
        <v>0</v>
      </c>
      <c r="L363" s="403">
        <f t="shared" si="128"/>
        <v>0</v>
      </c>
      <c r="M363" s="403">
        <f t="shared" si="128"/>
        <v>0</v>
      </c>
      <c r="N363" s="403">
        <f t="shared" si="128"/>
        <v>0</v>
      </c>
      <c r="O363" s="403">
        <f t="shared" si="128"/>
        <v>0</v>
      </c>
      <c r="P363" s="403">
        <f t="shared" si="128"/>
        <v>0</v>
      </c>
      <c r="Q363" s="403">
        <f t="shared" si="128"/>
        <v>0</v>
      </c>
      <c r="R363" s="403">
        <f t="shared" si="128"/>
        <v>0</v>
      </c>
      <c r="S363" s="403">
        <f t="shared" si="128"/>
        <v>0</v>
      </c>
      <c r="T363" s="403">
        <f t="shared" si="128"/>
        <v>0</v>
      </c>
      <c r="U363" s="403">
        <f t="shared" si="128"/>
        <v>0</v>
      </c>
      <c r="V363" s="403">
        <f t="shared" si="128"/>
        <v>0</v>
      </c>
      <c r="W363" s="403">
        <f t="shared" si="128"/>
        <v>0</v>
      </c>
      <c r="X363" s="403">
        <f t="shared" si="128"/>
        <v>0</v>
      </c>
      <c r="Y363" s="403">
        <f t="shared" si="120"/>
        <v>0</v>
      </c>
      <c r="Z363" s="403">
        <f t="shared" si="120"/>
        <v>0</v>
      </c>
      <c r="AA363" s="403">
        <f t="shared" si="120"/>
        <v>0</v>
      </c>
      <c r="AB363" s="403">
        <f t="shared" si="120"/>
        <v>0</v>
      </c>
      <c r="AC363" s="403">
        <f t="shared" si="123"/>
        <v>0</v>
      </c>
      <c r="AD363" s="403">
        <f t="shared" si="127"/>
        <v>0</v>
      </c>
      <c r="AE363" s="403">
        <f t="shared" si="124"/>
        <v>0</v>
      </c>
      <c r="AF363" s="403">
        <f t="shared" si="126"/>
        <v>34.200000000000003</v>
      </c>
      <c r="AG363" s="404">
        <f t="shared" si="126"/>
        <v>0</v>
      </c>
      <c r="AH363" s="404">
        <f t="shared" si="129"/>
        <v>0</v>
      </c>
      <c r="AI363" s="404">
        <f t="shared" si="125"/>
        <v>0</v>
      </c>
      <c r="AJ363" s="145">
        <f t="shared" si="117"/>
        <v>0</v>
      </c>
    </row>
    <row r="364" spans="2:36" ht="13.7" customHeight="1">
      <c r="B364" s="957">
        <v>1272</v>
      </c>
      <c r="C364" s="1040">
        <v>45250</v>
      </c>
      <c r="D364" s="1041" t="s">
        <v>577</v>
      </c>
      <c r="E364" s="1042" t="s">
        <v>1648</v>
      </c>
      <c r="F364" s="402">
        <v>737</v>
      </c>
      <c r="G364" s="956">
        <v>27</v>
      </c>
      <c r="H364" s="440"/>
      <c r="I364" s="403">
        <f t="shared" si="115"/>
        <v>0</v>
      </c>
      <c r="J364" s="403">
        <f t="shared" si="121"/>
        <v>0</v>
      </c>
      <c r="K364" s="403">
        <f t="shared" si="128"/>
        <v>0</v>
      </c>
      <c r="L364" s="403">
        <f t="shared" si="128"/>
        <v>0</v>
      </c>
      <c r="M364" s="403">
        <f t="shared" si="128"/>
        <v>0</v>
      </c>
      <c r="N364" s="403">
        <f t="shared" si="128"/>
        <v>0</v>
      </c>
      <c r="O364" s="403">
        <f t="shared" si="128"/>
        <v>0</v>
      </c>
      <c r="P364" s="403">
        <f t="shared" si="128"/>
        <v>0</v>
      </c>
      <c r="Q364" s="403">
        <f t="shared" si="128"/>
        <v>0</v>
      </c>
      <c r="R364" s="403">
        <f t="shared" si="128"/>
        <v>0</v>
      </c>
      <c r="S364" s="403">
        <f t="shared" si="128"/>
        <v>0</v>
      </c>
      <c r="T364" s="403">
        <f t="shared" si="128"/>
        <v>0</v>
      </c>
      <c r="U364" s="403">
        <f t="shared" si="128"/>
        <v>0</v>
      </c>
      <c r="V364" s="403">
        <f t="shared" si="128"/>
        <v>0</v>
      </c>
      <c r="W364" s="403">
        <f t="shared" si="128"/>
        <v>0</v>
      </c>
      <c r="X364" s="403">
        <f t="shared" si="128"/>
        <v>0</v>
      </c>
      <c r="Y364" s="403">
        <f t="shared" si="120"/>
        <v>0</v>
      </c>
      <c r="Z364" s="403">
        <f t="shared" si="120"/>
        <v>0</v>
      </c>
      <c r="AA364" s="403">
        <f t="shared" si="120"/>
        <v>0</v>
      </c>
      <c r="AB364" s="403">
        <f t="shared" si="120"/>
        <v>0</v>
      </c>
      <c r="AC364" s="403">
        <f t="shared" si="123"/>
        <v>0</v>
      </c>
      <c r="AD364" s="403">
        <f t="shared" si="127"/>
        <v>0</v>
      </c>
      <c r="AE364" s="403">
        <f t="shared" si="124"/>
        <v>0</v>
      </c>
      <c r="AF364" s="403">
        <f t="shared" si="126"/>
        <v>27</v>
      </c>
      <c r="AG364" s="404">
        <f t="shared" si="126"/>
        <v>0</v>
      </c>
      <c r="AH364" s="404">
        <f t="shared" si="129"/>
        <v>0</v>
      </c>
      <c r="AI364" s="404">
        <f t="shared" si="125"/>
        <v>0</v>
      </c>
      <c r="AJ364" s="145">
        <f t="shared" si="117"/>
        <v>0</v>
      </c>
    </row>
    <row r="365" spans="2:36" ht="13.7" customHeight="1">
      <c r="B365" s="957">
        <v>1273</v>
      </c>
      <c r="C365" s="1040">
        <v>45250</v>
      </c>
      <c r="D365" s="1041" t="s">
        <v>577</v>
      </c>
      <c r="E365" s="1042" t="s">
        <v>1648</v>
      </c>
      <c r="F365" s="402">
        <v>737</v>
      </c>
      <c r="G365" s="956">
        <v>27</v>
      </c>
      <c r="H365" s="440"/>
      <c r="I365" s="403">
        <f t="shared" si="115"/>
        <v>0</v>
      </c>
      <c r="J365" s="403">
        <f t="shared" si="121"/>
        <v>0</v>
      </c>
      <c r="K365" s="403">
        <f t="shared" si="128"/>
        <v>0</v>
      </c>
      <c r="L365" s="403">
        <f t="shared" si="128"/>
        <v>0</v>
      </c>
      <c r="M365" s="403">
        <f t="shared" si="128"/>
        <v>0</v>
      </c>
      <c r="N365" s="403">
        <f t="shared" si="128"/>
        <v>0</v>
      </c>
      <c r="O365" s="403">
        <f t="shared" si="128"/>
        <v>0</v>
      </c>
      <c r="P365" s="403">
        <f t="shared" si="128"/>
        <v>0</v>
      </c>
      <c r="Q365" s="403">
        <f t="shared" si="128"/>
        <v>0</v>
      </c>
      <c r="R365" s="403">
        <f t="shared" si="128"/>
        <v>0</v>
      </c>
      <c r="S365" s="403">
        <f t="shared" si="128"/>
        <v>0</v>
      </c>
      <c r="T365" s="403">
        <f t="shared" si="128"/>
        <v>0</v>
      </c>
      <c r="U365" s="403">
        <f t="shared" si="128"/>
        <v>0</v>
      </c>
      <c r="V365" s="403">
        <f t="shared" si="128"/>
        <v>0</v>
      </c>
      <c r="W365" s="403">
        <f t="shared" si="128"/>
        <v>0</v>
      </c>
      <c r="X365" s="403">
        <f t="shared" si="128"/>
        <v>0</v>
      </c>
      <c r="Y365" s="403">
        <f t="shared" si="120"/>
        <v>0</v>
      </c>
      <c r="Z365" s="403">
        <f t="shared" si="120"/>
        <v>0</v>
      </c>
      <c r="AA365" s="403">
        <f t="shared" si="120"/>
        <v>0</v>
      </c>
      <c r="AB365" s="403">
        <f t="shared" si="120"/>
        <v>0</v>
      </c>
      <c r="AC365" s="403">
        <f t="shared" si="123"/>
        <v>0</v>
      </c>
      <c r="AD365" s="403">
        <f t="shared" si="127"/>
        <v>0</v>
      </c>
      <c r="AE365" s="403">
        <f t="shared" si="124"/>
        <v>0</v>
      </c>
      <c r="AF365" s="403">
        <f t="shared" si="126"/>
        <v>27</v>
      </c>
      <c r="AG365" s="404">
        <f t="shared" si="126"/>
        <v>0</v>
      </c>
      <c r="AH365" s="404">
        <f t="shared" si="129"/>
        <v>0</v>
      </c>
      <c r="AI365" s="404">
        <f t="shared" si="125"/>
        <v>0</v>
      </c>
      <c r="AJ365" s="145">
        <f t="shared" si="117"/>
        <v>0</v>
      </c>
    </row>
    <row r="366" spans="2:36" ht="13.7" customHeight="1">
      <c r="B366" s="957">
        <v>1274</v>
      </c>
      <c r="C366" s="1040">
        <v>45250</v>
      </c>
      <c r="D366" s="1041" t="s">
        <v>577</v>
      </c>
      <c r="E366" s="1042" t="s">
        <v>1648</v>
      </c>
      <c r="F366" s="402">
        <v>737</v>
      </c>
      <c r="G366" s="956">
        <v>20.7</v>
      </c>
      <c r="H366" s="440"/>
      <c r="I366" s="403">
        <f t="shared" si="115"/>
        <v>0</v>
      </c>
      <c r="J366" s="403">
        <f t="shared" si="121"/>
        <v>0</v>
      </c>
      <c r="K366" s="403">
        <f t="shared" ref="K366:X375" si="130">IF(K$7-$F366=0,$G366,0)</f>
        <v>0</v>
      </c>
      <c r="L366" s="403">
        <f t="shared" si="130"/>
        <v>0</v>
      </c>
      <c r="M366" s="403">
        <f t="shared" si="130"/>
        <v>0</v>
      </c>
      <c r="N366" s="403">
        <f t="shared" si="130"/>
        <v>0</v>
      </c>
      <c r="O366" s="403">
        <f t="shared" si="130"/>
        <v>0</v>
      </c>
      <c r="P366" s="403">
        <f t="shared" si="130"/>
        <v>0</v>
      </c>
      <c r="Q366" s="403">
        <f t="shared" si="130"/>
        <v>0</v>
      </c>
      <c r="R366" s="403">
        <f t="shared" si="130"/>
        <v>0</v>
      </c>
      <c r="S366" s="403">
        <f t="shared" si="130"/>
        <v>0</v>
      </c>
      <c r="T366" s="403">
        <f t="shared" si="130"/>
        <v>0</v>
      </c>
      <c r="U366" s="403">
        <f t="shared" si="130"/>
        <v>0</v>
      </c>
      <c r="V366" s="403">
        <f t="shared" si="130"/>
        <v>0</v>
      </c>
      <c r="W366" s="403">
        <f t="shared" si="130"/>
        <v>0</v>
      </c>
      <c r="X366" s="403">
        <f t="shared" si="130"/>
        <v>0</v>
      </c>
      <c r="Y366" s="403">
        <f t="shared" si="120"/>
        <v>0</v>
      </c>
      <c r="Z366" s="403">
        <f t="shared" si="120"/>
        <v>0</v>
      </c>
      <c r="AA366" s="403">
        <f t="shared" si="120"/>
        <v>0</v>
      </c>
      <c r="AB366" s="403">
        <f t="shared" si="120"/>
        <v>0</v>
      </c>
      <c r="AC366" s="403">
        <f t="shared" si="123"/>
        <v>0</v>
      </c>
      <c r="AD366" s="403">
        <f t="shared" si="127"/>
        <v>0</v>
      </c>
      <c r="AE366" s="403">
        <f t="shared" si="124"/>
        <v>0</v>
      </c>
      <c r="AF366" s="403">
        <f t="shared" si="126"/>
        <v>20.7</v>
      </c>
      <c r="AG366" s="404">
        <f t="shared" si="126"/>
        <v>0</v>
      </c>
      <c r="AH366" s="404">
        <f t="shared" si="129"/>
        <v>0</v>
      </c>
      <c r="AI366" s="404">
        <f t="shared" si="129"/>
        <v>0</v>
      </c>
      <c r="AJ366" s="145">
        <f t="shared" si="117"/>
        <v>0</v>
      </c>
    </row>
    <row r="367" spans="2:36" ht="13.7" customHeight="1">
      <c r="B367" s="957">
        <v>1081</v>
      </c>
      <c r="C367" s="1040">
        <v>45217</v>
      </c>
      <c r="D367" s="1041" t="s">
        <v>577</v>
      </c>
      <c r="E367" s="1042" t="s">
        <v>1496</v>
      </c>
      <c r="F367" s="402">
        <v>737</v>
      </c>
      <c r="G367" s="956">
        <v>42.6</v>
      </c>
      <c r="H367" s="440"/>
      <c r="I367" s="403">
        <f t="shared" si="115"/>
        <v>0</v>
      </c>
      <c r="J367" s="403">
        <f t="shared" si="121"/>
        <v>0</v>
      </c>
      <c r="K367" s="403">
        <f t="shared" si="130"/>
        <v>0</v>
      </c>
      <c r="L367" s="403">
        <f t="shared" si="130"/>
        <v>0</v>
      </c>
      <c r="M367" s="403">
        <f t="shared" si="130"/>
        <v>0</v>
      </c>
      <c r="N367" s="403">
        <f t="shared" si="130"/>
        <v>0</v>
      </c>
      <c r="O367" s="403">
        <f t="shared" si="130"/>
        <v>0</v>
      </c>
      <c r="P367" s="403">
        <f t="shared" si="130"/>
        <v>0</v>
      </c>
      <c r="Q367" s="403">
        <f t="shared" si="130"/>
        <v>0</v>
      </c>
      <c r="R367" s="403">
        <f t="shared" si="130"/>
        <v>0</v>
      </c>
      <c r="S367" s="403">
        <f t="shared" si="130"/>
        <v>0</v>
      </c>
      <c r="T367" s="403">
        <f t="shared" si="130"/>
        <v>0</v>
      </c>
      <c r="U367" s="403">
        <f t="shared" si="130"/>
        <v>0</v>
      </c>
      <c r="V367" s="403">
        <f t="shared" si="130"/>
        <v>0</v>
      </c>
      <c r="W367" s="403">
        <f t="shared" si="130"/>
        <v>0</v>
      </c>
      <c r="X367" s="403">
        <f t="shared" si="130"/>
        <v>0</v>
      </c>
      <c r="Y367" s="403">
        <f t="shared" si="120"/>
        <v>0</v>
      </c>
      <c r="Z367" s="403">
        <f t="shared" si="120"/>
        <v>0</v>
      </c>
      <c r="AA367" s="403">
        <f t="shared" si="120"/>
        <v>0</v>
      </c>
      <c r="AB367" s="403">
        <f t="shared" si="120"/>
        <v>0</v>
      </c>
      <c r="AC367" s="403">
        <f t="shared" si="123"/>
        <v>0</v>
      </c>
      <c r="AD367" s="403">
        <f t="shared" si="127"/>
        <v>0</v>
      </c>
      <c r="AE367" s="403">
        <f t="shared" si="124"/>
        <v>0</v>
      </c>
      <c r="AF367" s="403">
        <f t="shared" si="126"/>
        <v>42.6</v>
      </c>
      <c r="AG367" s="404">
        <f t="shared" si="126"/>
        <v>0</v>
      </c>
      <c r="AH367" s="404">
        <f t="shared" si="129"/>
        <v>0</v>
      </c>
      <c r="AI367" s="404">
        <f t="shared" si="129"/>
        <v>0</v>
      </c>
      <c r="AJ367" s="145">
        <f t="shared" si="117"/>
        <v>0</v>
      </c>
    </row>
    <row r="368" spans="2:36" ht="13.7" customHeight="1">
      <c r="B368" s="957">
        <v>173</v>
      </c>
      <c r="C368" s="1040">
        <v>44977</v>
      </c>
      <c r="D368" s="1041" t="s">
        <v>577</v>
      </c>
      <c r="E368" s="1042" t="s">
        <v>721</v>
      </c>
      <c r="F368" s="402">
        <v>737</v>
      </c>
      <c r="G368" s="956">
        <v>20.7</v>
      </c>
      <c r="H368" s="440"/>
      <c r="I368" s="403">
        <f t="shared" si="115"/>
        <v>0</v>
      </c>
      <c r="J368" s="403">
        <f t="shared" si="121"/>
        <v>0</v>
      </c>
      <c r="K368" s="403">
        <f t="shared" si="130"/>
        <v>0</v>
      </c>
      <c r="L368" s="403">
        <f t="shared" si="130"/>
        <v>0</v>
      </c>
      <c r="M368" s="403">
        <f t="shared" si="130"/>
        <v>0</v>
      </c>
      <c r="N368" s="403">
        <f t="shared" si="130"/>
        <v>0</v>
      </c>
      <c r="O368" s="403">
        <f t="shared" si="130"/>
        <v>0</v>
      </c>
      <c r="P368" s="403">
        <f t="shared" si="130"/>
        <v>0</v>
      </c>
      <c r="Q368" s="403">
        <f t="shared" si="130"/>
        <v>0</v>
      </c>
      <c r="R368" s="403">
        <f t="shared" si="130"/>
        <v>0</v>
      </c>
      <c r="S368" s="403">
        <f t="shared" si="130"/>
        <v>0</v>
      </c>
      <c r="T368" s="403">
        <f t="shared" si="130"/>
        <v>0</v>
      </c>
      <c r="U368" s="403">
        <f t="shared" si="130"/>
        <v>0</v>
      </c>
      <c r="V368" s="403">
        <f t="shared" si="130"/>
        <v>0</v>
      </c>
      <c r="W368" s="403">
        <f t="shared" si="130"/>
        <v>0</v>
      </c>
      <c r="X368" s="403">
        <f t="shared" si="130"/>
        <v>0</v>
      </c>
      <c r="Y368" s="403">
        <f t="shared" si="120"/>
        <v>0</v>
      </c>
      <c r="Z368" s="403">
        <f t="shared" si="120"/>
        <v>0</v>
      </c>
      <c r="AA368" s="403">
        <f t="shared" si="120"/>
        <v>0</v>
      </c>
      <c r="AB368" s="403">
        <f t="shared" si="120"/>
        <v>0</v>
      </c>
      <c r="AC368" s="403">
        <f t="shared" si="123"/>
        <v>0</v>
      </c>
      <c r="AD368" s="403">
        <f t="shared" si="127"/>
        <v>0</v>
      </c>
      <c r="AE368" s="403">
        <f t="shared" si="124"/>
        <v>0</v>
      </c>
      <c r="AF368" s="403">
        <f t="shared" si="126"/>
        <v>20.7</v>
      </c>
      <c r="AG368" s="404">
        <f t="shared" si="126"/>
        <v>0</v>
      </c>
      <c r="AH368" s="404">
        <f t="shared" si="129"/>
        <v>0</v>
      </c>
      <c r="AI368" s="404">
        <f t="shared" si="129"/>
        <v>0</v>
      </c>
      <c r="AJ368" s="145">
        <f t="shared" si="117"/>
        <v>0</v>
      </c>
    </row>
    <row r="369" spans="2:36" ht="13.7" customHeight="1">
      <c r="B369" s="957">
        <v>175</v>
      </c>
      <c r="C369" s="1040">
        <v>44977</v>
      </c>
      <c r="D369" s="1041" t="s">
        <v>577</v>
      </c>
      <c r="E369" s="1042" t="s">
        <v>721</v>
      </c>
      <c r="F369" s="402">
        <v>737</v>
      </c>
      <c r="G369" s="956">
        <v>34.200000000000003</v>
      </c>
      <c r="H369" s="440"/>
      <c r="I369" s="403">
        <f t="shared" si="115"/>
        <v>0</v>
      </c>
      <c r="J369" s="403">
        <f t="shared" si="121"/>
        <v>0</v>
      </c>
      <c r="K369" s="403">
        <f t="shared" si="130"/>
        <v>0</v>
      </c>
      <c r="L369" s="403">
        <f t="shared" si="130"/>
        <v>0</v>
      </c>
      <c r="M369" s="403">
        <f t="shared" si="130"/>
        <v>0</v>
      </c>
      <c r="N369" s="403">
        <f t="shared" si="130"/>
        <v>0</v>
      </c>
      <c r="O369" s="403">
        <f t="shared" si="130"/>
        <v>0</v>
      </c>
      <c r="P369" s="403">
        <f t="shared" si="130"/>
        <v>0</v>
      </c>
      <c r="Q369" s="403">
        <f t="shared" si="130"/>
        <v>0</v>
      </c>
      <c r="R369" s="403">
        <f t="shared" si="130"/>
        <v>0</v>
      </c>
      <c r="S369" s="403">
        <f t="shared" si="130"/>
        <v>0</v>
      </c>
      <c r="T369" s="403">
        <f t="shared" si="130"/>
        <v>0</v>
      </c>
      <c r="U369" s="403">
        <f t="shared" si="130"/>
        <v>0</v>
      </c>
      <c r="V369" s="403">
        <f t="shared" si="130"/>
        <v>0</v>
      </c>
      <c r="W369" s="403">
        <f t="shared" si="130"/>
        <v>0</v>
      </c>
      <c r="X369" s="403">
        <f t="shared" si="130"/>
        <v>0</v>
      </c>
      <c r="Y369" s="403">
        <f t="shared" si="120"/>
        <v>0</v>
      </c>
      <c r="Z369" s="403">
        <f t="shared" si="120"/>
        <v>0</v>
      </c>
      <c r="AA369" s="403">
        <f t="shared" si="120"/>
        <v>0</v>
      </c>
      <c r="AB369" s="403">
        <f t="shared" si="120"/>
        <v>0</v>
      </c>
      <c r="AC369" s="403">
        <f t="shared" si="123"/>
        <v>0</v>
      </c>
      <c r="AD369" s="403">
        <f t="shared" si="127"/>
        <v>0</v>
      </c>
      <c r="AE369" s="403">
        <f t="shared" si="124"/>
        <v>0</v>
      </c>
      <c r="AF369" s="403">
        <f t="shared" si="126"/>
        <v>34.200000000000003</v>
      </c>
      <c r="AG369" s="404">
        <f t="shared" si="126"/>
        <v>0</v>
      </c>
      <c r="AH369" s="404">
        <f t="shared" si="129"/>
        <v>0</v>
      </c>
      <c r="AI369" s="404">
        <f t="shared" si="129"/>
        <v>0</v>
      </c>
      <c r="AJ369" s="145">
        <f t="shared" si="117"/>
        <v>0</v>
      </c>
    </row>
    <row r="370" spans="2:36" ht="13.7" customHeight="1">
      <c r="B370" s="957">
        <v>667</v>
      </c>
      <c r="C370" s="1040">
        <v>45126</v>
      </c>
      <c r="D370" s="1041" t="s">
        <v>577</v>
      </c>
      <c r="E370" s="1042" t="s">
        <v>1149</v>
      </c>
      <c r="F370" s="402">
        <v>737</v>
      </c>
      <c r="G370" s="956">
        <v>20.7</v>
      </c>
      <c r="H370" s="440"/>
      <c r="I370" s="403">
        <f t="shared" si="115"/>
        <v>0</v>
      </c>
      <c r="J370" s="403">
        <f t="shared" si="121"/>
        <v>0</v>
      </c>
      <c r="K370" s="403">
        <f t="shared" si="130"/>
        <v>0</v>
      </c>
      <c r="L370" s="403">
        <f t="shared" si="130"/>
        <v>0</v>
      </c>
      <c r="M370" s="403">
        <f t="shared" si="130"/>
        <v>0</v>
      </c>
      <c r="N370" s="403">
        <f t="shared" si="130"/>
        <v>0</v>
      </c>
      <c r="O370" s="403">
        <f t="shared" si="130"/>
        <v>0</v>
      </c>
      <c r="P370" s="403">
        <f t="shared" si="130"/>
        <v>0</v>
      </c>
      <c r="Q370" s="403">
        <f t="shared" si="130"/>
        <v>0</v>
      </c>
      <c r="R370" s="403">
        <f t="shared" si="130"/>
        <v>0</v>
      </c>
      <c r="S370" s="403">
        <f t="shared" si="130"/>
        <v>0</v>
      </c>
      <c r="T370" s="403">
        <f t="shared" si="130"/>
        <v>0</v>
      </c>
      <c r="U370" s="403">
        <f t="shared" si="130"/>
        <v>0</v>
      </c>
      <c r="V370" s="403">
        <f t="shared" si="130"/>
        <v>0</v>
      </c>
      <c r="W370" s="403">
        <f t="shared" si="130"/>
        <v>0</v>
      </c>
      <c r="X370" s="403">
        <f t="shared" si="130"/>
        <v>0</v>
      </c>
      <c r="Y370" s="403">
        <f t="shared" si="120"/>
        <v>0</v>
      </c>
      <c r="Z370" s="403">
        <f t="shared" si="120"/>
        <v>0</v>
      </c>
      <c r="AA370" s="403">
        <f t="shared" si="120"/>
        <v>0</v>
      </c>
      <c r="AB370" s="403">
        <f t="shared" si="120"/>
        <v>0</v>
      </c>
      <c r="AC370" s="403">
        <f t="shared" si="123"/>
        <v>0</v>
      </c>
      <c r="AD370" s="403">
        <f t="shared" si="127"/>
        <v>0</v>
      </c>
      <c r="AE370" s="403">
        <f t="shared" si="124"/>
        <v>0</v>
      </c>
      <c r="AF370" s="403">
        <f t="shared" si="126"/>
        <v>20.7</v>
      </c>
      <c r="AG370" s="404">
        <f t="shared" si="126"/>
        <v>0</v>
      </c>
      <c r="AH370" s="404">
        <f t="shared" ref="AH370:AI385" si="131">IF(AH$7-$F370=0,$G370,0)</f>
        <v>0</v>
      </c>
      <c r="AI370" s="404">
        <f t="shared" si="129"/>
        <v>0</v>
      </c>
      <c r="AJ370" s="145">
        <f t="shared" si="117"/>
        <v>0</v>
      </c>
    </row>
    <row r="371" spans="2:36" ht="13.7" customHeight="1">
      <c r="B371" s="957">
        <v>465</v>
      </c>
      <c r="C371" s="1040">
        <v>45064</v>
      </c>
      <c r="D371" s="1041" t="s">
        <v>577</v>
      </c>
      <c r="E371" s="1042" t="s">
        <v>983</v>
      </c>
      <c r="F371" s="402">
        <v>737</v>
      </c>
      <c r="G371" s="956">
        <v>11.94</v>
      </c>
      <c r="H371" s="440"/>
      <c r="I371" s="403">
        <f t="shared" si="115"/>
        <v>0</v>
      </c>
      <c r="J371" s="403">
        <f t="shared" si="121"/>
        <v>0</v>
      </c>
      <c r="K371" s="403">
        <f t="shared" si="130"/>
        <v>0</v>
      </c>
      <c r="L371" s="403">
        <f t="shared" si="130"/>
        <v>0</v>
      </c>
      <c r="M371" s="403">
        <f t="shared" si="130"/>
        <v>0</v>
      </c>
      <c r="N371" s="403">
        <f t="shared" si="130"/>
        <v>0</v>
      </c>
      <c r="O371" s="403">
        <f t="shared" si="130"/>
        <v>0</v>
      </c>
      <c r="P371" s="403">
        <f t="shared" si="130"/>
        <v>0</v>
      </c>
      <c r="Q371" s="403">
        <f t="shared" si="130"/>
        <v>0</v>
      </c>
      <c r="R371" s="403">
        <f t="shared" si="130"/>
        <v>0</v>
      </c>
      <c r="S371" s="403">
        <f t="shared" si="130"/>
        <v>0</v>
      </c>
      <c r="T371" s="403">
        <f t="shared" si="130"/>
        <v>0</v>
      </c>
      <c r="U371" s="403">
        <f t="shared" si="130"/>
        <v>0</v>
      </c>
      <c r="V371" s="403">
        <f t="shared" si="130"/>
        <v>0</v>
      </c>
      <c r="W371" s="403">
        <f t="shared" si="130"/>
        <v>0</v>
      </c>
      <c r="X371" s="403">
        <f t="shared" si="130"/>
        <v>0</v>
      </c>
      <c r="Y371" s="403">
        <f t="shared" si="120"/>
        <v>0</v>
      </c>
      <c r="Z371" s="403">
        <f t="shared" si="120"/>
        <v>0</v>
      </c>
      <c r="AA371" s="403">
        <f t="shared" si="120"/>
        <v>0</v>
      </c>
      <c r="AB371" s="403">
        <f t="shared" si="120"/>
        <v>0</v>
      </c>
      <c r="AC371" s="403">
        <f t="shared" si="123"/>
        <v>0</v>
      </c>
      <c r="AD371" s="403">
        <f t="shared" si="127"/>
        <v>0</v>
      </c>
      <c r="AE371" s="403">
        <f t="shared" si="124"/>
        <v>0</v>
      </c>
      <c r="AF371" s="403">
        <f t="shared" ref="AF371:AG390" si="132">IF(AF$7-$F371=0,$G371,0)</f>
        <v>11.94</v>
      </c>
      <c r="AG371" s="404">
        <f t="shared" si="132"/>
        <v>0</v>
      </c>
      <c r="AH371" s="404">
        <f t="shared" si="131"/>
        <v>0</v>
      </c>
      <c r="AI371" s="404">
        <f t="shared" si="129"/>
        <v>0</v>
      </c>
      <c r="AJ371" s="145">
        <f t="shared" si="117"/>
        <v>0</v>
      </c>
    </row>
    <row r="372" spans="2:36" ht="13.7" customHeight="1">
      <c r="B372" s="957">
        <v>466</v>
      </c>
      <c r="C372" s="1040">
        <v>45064</v>
      </c>
      <c r="D372" s="1041" t="s">
        <v>577</v>
      </c>
      <c r="E372" s="1042" t="s">
        <v>983</v>
      </c>
      <c r="F372" s="402">
        <v>737</v>
      </c>
      <c r="G372" s="956">
        <v>20.7</v>
      </c>
      <c r="H372" s="440"/>
      <c r="I372" s="403">
        <f t="shared" si="115"/>
        <v>0</v>
      </c>
      <c r="J372" s="403">
        <f t="shared" si="121"/>
        <v>0</v>
      </c>
      <c r="K372" s="403">
        <f t="shared" si="130"/>
        <v>0</v>
      </c>
      <c r="L372" s="403">
        <f t="shared" si="130"/>
        <v>0</v>
      </c>
      <c r="M372" s="403">
        <f t="shared" si="130"/>
        <v>0</v>
      </c>
      <c r="N372" s="403">
        <f t="shared" si="130"/>
        <v>0</v>
      </c>
      <c r="O372" s="403">
        <f t="shared" si="130"/>
        <v>0</v>
      </c>
      <c r="P372" s="403">
        <f t="shared" si="130"/>
        <v>0</v>
      </c>
      <c r="Q372" s="403">
        <f t="shared" si="130"/>
        <v>0</v>
      </c>
      <c r="R372" s="403">
        <f t="shared" si="130"/>
        <v>0</v>
      </c>
      <c r="S372" s="403">
        <f t="shared" si="130"/>
        <v>0</v>
      </c>
      <c r="T372" s="403">
        <f t="shared" si="130"/>
        <v>0</v>
      </c>
      <c r="U372" s="403">
        <f t="shared" si="130"/>
        <v>0</v>
      </c>
      <c r="V372" s="403">
        <f t="shared" si="130"/>
        <v>0</v>
      </c>
      <c r="W372" s="403">
        <f t="shared" si="130"/>
        <v>0</v>
      </c>
      <c r="X372" s="403">
        <f t="shared" si="130"/>
        <v>0</v>
      </c>
      <c r="Y372" s="403">
        <f t="shared" si="120"/>
        <v>0</v>
      </c>
      <c r="Z372" s="403">
        <f t="shared" si="120"/>
        <v>0</v>
      </c>
      <c r="AA372" s="403">
        <f t="shared" si="120"/>
        <v>0</v>
      </c>
      <c r="AB372" s="403">
        <f t="shared" si="120"/>
        <v>0</v>
      </c>
      <c r="AC372" s="403">
        <f t="shared" si="123"/>
        <v>0</v>
      </c>
      <c r="AD372" s="403">
        <f t="shared" si="127"/>
        <v>0</v>
      </c>
      <c r="AE372" s="403">
        <f t="shared" si="124"/>
        <v>0</v>
      </c>
      <c r="AF372" s="403">
        <f t="shared" si="132"/>
        <v>20.7</v>
      </c>
      <c r="AG372" s="404">
        <f t="shared" si="132"/>
        <v>0</v>
      </c>
      <c r="AH372" s="404">
        <f t="shared" si="131"/>
        <v>0</v>
      </c>
      <c r="AI372" s="404">
        <f t="shared" si="129"/>
        <v>0</v>
      </c>
      <c r="AJ372" s="145">
        <f t="shared" si="117"/>
        <v>0</v>
      </c>
    </row>
    <row r="373" spans="2:36" ht="13.7" customHeight="1">
      <c r="B373" s="957">
        <v>467</v>
      </c>
      <c r="C373" s="1040">
        <v>45064</v>
      </c>
      <c r="D373" s="1041" t="s">
        <v>577</v>
      </c>
      <c r="E373" s="1042" t="s">
        <v>983</v>
      </c>
      <c r="F373" s="402">
        <v>737</v>
      </c>
      <c r="G373" s="956">
        <v>27</v>
      </c>
      <c r="H373" s="440"/>
      <c r="I373" s="403">
        <f t="shared" si="115"/>
        <v>0</v>
      </c>
      <c r="J373" s="403">
        <f t="shared" si="121"/>
        <v>0</v>
      </c>
      <c r="K373" s="403">
        <f t="shared" si="130"/>
        <v>0</v>
      </c>
      <c r="L373" s="403">
        <f t="shared" si="130"/>
        <v>0</v>
      </c>
      <c r="M373" s="403">
        <f t="shared" si="130"/>
        <v>0</v>
      </c>
      <c r="N373" s="403">
        <f t="shared" si="130"/>
        <v>0</v>
      </c>
      <c r="O373" s="403">
        <f t="shared" si="130"/>
        <v>0</v>
      </c>
      <c r="P373" s="403">
        <f t="shared" si="130"/>
        <v>0</v>
      </c>
      <c r="Q373" s="403">
        <f t="shared" si="130"/>
        <v>0</v>
      </c>
      <c r="R373" s="403">
        <f t="shared" si="130"/>
        <v>0</v>
      </c>
      <c r="S373" s="403">
        <f t="shared" si="130"/>
        <v>0</v>
      </c>
      <c r="T373" s="403">
        <f t="shared" si="130"/>
        <v>0</v>
      </c>
      <c r="U373" s="403">
        <f t="shared" si="130"/>
        <v>0</v>
      </c>
      <c r="V373" s="403">
        <f t="shared" si="130"/>
        <v>0</v>
      </c>
      <c r="W373" s="403">
        <f t="shared" si="130"/>
        <v>0</v>
      </c>
      <c r="X373" s="403">
        <f t="shared" si="130"/>
        <v>0</v>
      </c>
      <c r="Y373" s="403">
        <f t="shared" si="120"/>
        <v>0</v>
      </c>
      <c r="Z373" s="403">
        <f t="shared" si="120"/>
        <v>0</v>
      </c>
      <c r="AA373" s="403">
        <f t="shared" si="120"/>
        <v>0</v>
      </c>
      <c r="AB373" s="403">
        <f t="shared" si="120"/>
        <v>0</v>
      </c>
      <c r="AC373" s="403">
        <f t="shared" si="123"/>
        <v>0</v>
      </c>
      <c r="AD373" s="403">
        <f t="shared" si="127"/>
        <v>0</v>
      </c>
      <c r="AE373" s="403">
        <f t="shared" si="124"/>
        <v>0</v>
      </c>
      <c r="AF373" s="403">
        <f t="shared" si="132"/>
        <v>27</v>
      </c>
      <c r="AG373" s="404">
        <f t="shared" si="132"/>
        <v>0</v>
      </c>
      <c r="AH373" s="404">
        <f t="shared" si="131"/>
        <v>0</v>
      </c>
      <c r="AI373" s="404">
        <f t="shared" si="129"/>
        <v>0</v>
      </c>
      <c r="AJ373" s="145">
        <f t="shared" si="117"/>
        <v>0</v>
      </c>
    </row>
    <row r="374" spans="2:36" ht="13.7" customHeight="1">
      <c r="B374" s="957">
        <v>468</v>
      </c>
      <c r="C374" s="1040">
        <v>45064</v>
      </c>
      <c r="D374" s="1041" t="s">
        <v>577</v>
      </c>
      <c r="E374" s="1042" t="s">
        <v>983</v>
      </c>
      <c r="F374" s="402">
        <v>737</v>
      </c>
      <c r="G374" s="956">
        <v>34.200000000000003</v>
      </c>
      <c r="H374" s="440"/>
      <c r="I374" s="403">
        <f t="shared" si="115"/>
        <v>0</v>
      </c>
      <c r="J374" s="403">
        <f t="shared" si="121"/>
        <v>0</v>
      </c>
      <c r="K374" s="403">
        <f t="shared" si="130"/>
        <v>0</v>
      </c>
      <c r="L374" s="403">
        <f t="shared" si="130"/>
        <v>0</v>
      </c>
      <c r="M374" s="403">
        <f t="shared" si="130"/>
        <v>0</v>
      </c>
      <c r="N374" s="403">
        <f t="shared" si="130"/>
        <v>0</v>
      </c>
      <c r="O374" s="403">
        <f t="shared" si="130"/>
        <v>0</v>
      </c>
      <c r="P374" s="403">
        <f t="shared" si="130"/>
        <v>0</v>
      </c>
      <c r="Q374" s="403">
        <f t="shared" si="130"/>
        <v>0</v>
      </c>
      <c r="R374" s="403">
        <f t="shared" si="130"/>
        <v>0</v>
      </c>
      <c r="S374" s="403">
        <f t="shared" si="130"/>
        <v>0</v>
      </c>
      <c r="T374" s="403">
        <f t="shared" si="130"/>
        <v>0</v>
      </c>
      <c r="U374" s="403">
        <f t="shared" si="130"/>
        <v>0</v>
      </c>
      <c r="V374" s="403">
        <f t="shared" si="130"/>
        <v>0</v>
      </c>
      <c r="W374" s="403">
        <f t="shared" si="130"/>
        <v>0</v>
      </c>
      <c r="X374" s="403">
        <f t="shared" si="130"/>
        <v>0</v>
      </c>
      <c r="Y374" s="403">
        <f t="shared" si="120"/>
        <v>0</v>
      </c>
      <c r="Z374" s="403">
        <f t="shared" si="120"/>
        <v>0</v>
      </c>
      <c r="AA374" s="403">
        <f t="shared" si="120"/>
        <v>0</v>
      </c>
      <c r="AB374" s="403">
        <f t="shared" si="120"/>
        <v>0</v>
      </c>
      <c r="AC374" s="403">
        <f t="shared" si="123"/>
        <v>0</v>
      </c>
      <c r="AD374" s="403">
        <f t="shared" si="127"/>
        <v>0</v>
      </c>
      <c r="AE374" s="403">
        <f t="shared" si="124"/>
        <v>0</v>
      </c>
      <c r="AF374" s="403">
        <f t="shared" si="132"/>
        <v>34.200000000000003</v>
      </c>
      <c r="AG374" s="404">
        <f t="shared" si="132"/>
        <v>0</v>
      </c>
      <c r="AH374" s="404">
        <f t="shared" si="131"/>
        <v>0</v>
      </c>
      <c r="AI374" s="404">
        <f t="shared" si="129"/>
        <v>0</v>
      </c>
      <c r="AJ374" s="145">
        <f t="shared" si="117"/>
        <v>0</v>
      </c>
    </row>
    <row r="375" spans="2:36" ht="13.7" customHeight="1">
      <c r="B375" s="957">
        <v>1091</v>
      </c>
      <c r="C375" s="1040">
        <v>45218</v>
      </c>
      <c r="D375" s="1041" t="s">
        <v>577</v>
      </c>
      <c r="E375" s="1042" t="s">
        <v>1504</v>
      </c>
      <c r="F375" s="402">
        <v>737</v>
      </c>
      <c r="G375" s="956">
        <v>132.6</v>
      </c>
      <c r="H375" s="440"/>
      <c r="I375" s="403">
        <f t="shared" si="115"/>
        <v>0</v>
      </c>
      <c r="J375" s="403">
        <f t="shared" si="121"/>
        <v>0</v>
      </c>
      <c r="K375" s="403">
        <f t="shared" si="130"/>
        <v>0</v>
      </c>
      <c r="L375" s="403">
        <f t="shared" si="130"/>
        <v>0</v>
      </c>
      <c r="M375" s="403">
        <f t="shared" si="130"/>
        <v>0</v>
      </c>
      <c r="N375" s="403">
        <f t="shared" si="130"/>
        <v>0</v>
      </c>
      <c r="O375" s="403">
        <f t="shared" si="130"/>
        <v>0</v>
      </c>
      <c r="P375" s="403">
        <f t="shared" si="130"/>
        <v>0</v>
      </c>
      <c r="Q375" s="403">
        <f t="shared" si="130"/>
        <v>0</v>
      </c>
      <c r="R375" s="403">
        <f t="shared" si="130"/>
        <v>0</v>
      </c>
      <c r="S375" s="403">
        <f t="shared" si="130"/>
        <v>0</v>
      </c>
      <c r="T375" s="403">
        <f t="shared" si="130"/>
        <v>0</v>
      </c>
      <c r="U375" s="403">
        <f t="shared" si="130"/>
        <v>0</v>
      </c>
      <c r="V375" s="403">
        <f t="shared" si="130"/>
        <v>0</v>
      </c>
      <c r="W375" s="403">
        <f t="shared" si="130"/>
        <v>0</v>
      </c>
      <c r="X375" s="403">
        <f t="shared" si="130"/>
        <v>0</v>
      </c>
      <c r="Y375" s="403">
        <f t="shared" si="120"/>
        <v>0</v>
      </c>
      <c r="Z375" s="403">
        <f t="shared" si="120"/>
        <v>0</v>
      </c>
      <c r="AA375" s="403">
        <f t="shared" si="120"/>
        <v>0</v>
      </c>
      <c r="AB375" s="403">
        <f t="shared" si="120"/>
        <v>0</v>
      </c>
      <c r="AC375" s="403">
        <f t="shared" si="123"/>
        <v>0</v>
      </c>
      <c r="AD375" s="403">
        <f t="shared" si="127"/>
        <v>0</v>
      </c>
      <c r="AE375" s="403">
        <f t="shared" si="124"/>
        <v>0</v>
      </c>
      <c r="AF375" s="403">
        <f t="shared" si="132"/>
        <v>132.6</v>
      </c>
      <c r="AG375" s="404">
        <f t="shared" si="132"/>
        <v>0</v>
      </c>
      <c r="AH375" s="404">
        <f t="shared" si="131"/>
        <v>0</v>
      </c>
      <c r="AI375" s="404">
        <f t="shared" si="129"/>
        <v>0</v>
      </c>
      <c r="AJ375" s="145">
        <f t="shared" si="117"/>
        <v>0</v>
      </c>
    </row>
    <row r="376" spans="2:36" ht="13.7" customHeight="1">
      <c r="B376" s="957">
        <v>1092</v>
      </c>
      <c r="C376" s="1040">
        <v>45218</v>
      </c>
      <c r="D376" s="1041" t="s">
        <v>577</v>
      </c>
      <c r="E376" s="1042" t="s">
        <v>1504</v>
      </c>
      <c r="F376" s="402">
        <v>737</v>
      </c>
      <c r="G376" s="956">
        <v>42.6</v>
      </c>
      <c r="H376" s="440"/>
      <c r="I376" s="403">
        <f t="shared" si="115"/>
        <v>0</v>
      </c>
      <c r="J376" s="403">
        <f t="shared" si="121"/>
        <v>0</v>
      </c>
      <c r="K376" s="403">
        <f t="shared" ref="K376:X385" si="133">IF(K$7-$F376=0,$G376,0)</f>
        <v>0</v>
      </c>
      <c r="L376" s="403">
        <f t="shared" si="133"/>
        <v>0</v>
      </c>
      <c r="M376" s="403">
        <f t="shared" si="133"/>
        <v>0</v>
      </c>
      <c r="N376" s="403">
        <f t="shared" si="133"/>
        <v>0</v>
      </c>
      <c r="O376" s="403">
        <f t="shared" si="133"/>
        <v>0</v>
      </c>
      <c r="P376" s="403">
        <f t="shared" si="133"/>
        <v>0</v>
      </c>
      <c r="Q376" s="403">
        <f t="shared" si="133"/>
        <v>0</v>
      </c>
      <c r="R376" s="403">
        <f t="shared" si="133"/>
        <v>0</v>
      </c>
      <c r="S376" s="403">
        <f t="shared" si="133"/>
        <v>0</v>
      </c>
      <c r="T376" s="403">
        <f t="shared" si="133"/>
        <v>0</v>
      </c>
      <c r="U376" s="403">
        <f t="shared" si="133"/>
        <v>0</v>
      </c>
      <c r="V376" s="403">
        <f t="shared" si="133"/>
        <v>0</v>
      </c>
      <c r="W376" s="403">
        <f t="shared" si="133"/>
        <v>0</v>
      </c>
      <c r="X376" s="403">
        <f t="shared" si="133"/>
        <v>0</v>
      </c>
      <c r="Y376" s="403">
        <f t="shared" si="120"/>
        <v>0</v>
      </c>
      <c r="Z376" s="403">
        <f t="shared" si="120"/>
        <v>0</v>
      </c>
      <c r="AA376" s="403">
        <f t="shared" si="120"/>
        <v>0</v>
      </c>
      <c r="AB376" s="403">
        <f t="shared" si="120"/>
        <v>0</v>
      </c>
      <c r="AC376" s="403">
        <f t="shared" si="123"/>
        <v>0</v>
      </c>
      <c r="AD376" s="403">
        <f t="shared" si="127"/>
        <v>0</v>
      </c>
      <c r="AE376" s="403">
        <f t="shared" si="124"/>
        <v>0</v>
      </c>
      <c r="AF376" s="403">
        <f t="shared" si="132"/>
        <v>42.6</v>
      </c>
      <c r="AG376" s="404">
        <f t="shared" si="132"/>
        <v>0</v>
      </c>
      <c r="AH376" s="404">
        <f t="shared" si="131"/>
        <v>0</v>
      </c>
      <c r="AI376" s="404">
        <f t="shared" si="131"/>
        <v>0</v>
      </c>
      <c r="AJ376" s="145">
        <f t="shared" si="117"/>
        <v>0</v>
      </c>
    </row>
    <row r="377" spans="2:36" ht="13.7" customHeight="1">
      <c r="B377" s="957">
        <v>1093</v>
      </c>
      <c r="C377" s="1040">
        <v>45218</v>
      </c>
      <c r="D377" s="1041" t="s">
        <v>577</v>
      </c>
      <c r="E377" s="1042" t="s">
        <v>1504</v>
      </c>
      <c r="F377" s="402">
        <v>737</v>
      </c>
      <c r="G377" s="956">
        <v>42.6</v>
      </c>
      <c r="H377" s="440"/>
      <c r="I377" s="403">
        <f t="shared" si="115"/>
        <v>0</v>
      </c>
      <c r="J377" s="403">
        <f t="shared" si="121"/>
        <v>0</v>
      </c>
      <c r="K377" s="403">
        <f t="shared" si="133"/>
        <v>0</v>
      </c>
      <c r="L377" s="403">
        <f t="shared" si="133"/>
        <v>0</v>
      </c>
      <c r="M377" s="403">
        <f t="shared" si="133"/>
        <v>0</v>
      </c>
      <c r="N377" s="403">
        <f t="shared" si="133"/>
        <v>0</v>
      </c>
      <c r="O377" s="403">
        <f t="shared" si="133"/>
        <v>0</v>
      </c>
      <c r="P377" s="403">
        <f t="shared" si="133"/>
        <v>0</v>
      </c>
      <c r="Q377" s="403">
        <f t="shared" si="133"/>
        <v>0</v>
      </c>
      <c r="R377" s="403">
        <f t="shared" si="133"/>
        <v>0</v>
      </c>
      <c r="S377" s="403">
        <f t="shared" si="133"/>
        <v>0</v>
      </c>
      <c r="T377" s="403">
        <f t="shared" si="133"/>
        <v>0</v>
      </c>
      <c r="U377" s="403">
        <f t="shared" si="133"/>
        <v>0</v>
      </c>
      <c r="V377" s="403">
        <f t="shared" si="133"/>
        <v>0</v>
      </c>
      <c r="W377" s="403">
        <f t="shared" si="133"/>
        <v>0</v>
      </c>
      <c r="X377" s="403">
        <f t="shared" si="133"/>
        <v>0</v>
      </c>
      <c r="Y377" s="403">
        <f t="shared" si="120"/>
        <v>0</v>
      </c>
      <c r="Z377" s="403">
        <f t="shared" si="120"/>
        <v>0</v>
      </c>
      <c r="AA377" s="403">
        <f t="shared" si="120"/>
        <v>0</v>
      </c>
      <c r="AB377" s="403">
        <f t="shared" si="120"/>
        <v>0</v>
      </c>
      <c r="AC377" s="403">
        <f t="shared" si="123"/>
        <v>0</v>
      </c>
      <c r="AD377" s="403">
        <f t="shared" si="127"/>
        <v>0</v>
      </c>
      <c r="AE377" s="403">
        <f t="shared" si="124"/>
        <v>0</v>
      </c>
      <c r="AF377" s="403">
        <f t="shared" si="132"/>
        <v>42.6</v>
      </c>
      <c r="AG377" s="404">
        <f t="shared" si="132"/>
        <v>0</v>
      </c>
      <c r="AH377" s="404">
        <f t="shared" si="131"/>
        <v>0</v>
      </c>
      <c r="AI377" s="404">
        <f t="shared" si="131"/>
        <v>0</v>
      </c>
      <c r="AJ377" s="145">
        <f t="shared" si="117"/>
        <v>0</v>
      </c>
    </row>
    <row r="378" spans="2:36" ht="13.7" customHeight="1">
      <c r="B378" s="957">
        <v>1094</v>
      </c>
      <c r="C378" s="1040">
        <v>45218</v>
      </c>
      <c r="D378" s="1041" t="s">
        <v>577</v>
      </c>
      <c r="E378" s="1042" t="s">
        <v>1504</v>
      </c>
      <c r="F378" s="402">
        <v>737</v>
      </c>
      <c r="G378" s="956">
        <v>27</v>
      </c>
      <c r="H378" s="440"/>
      <c r="I378" s="403">
        <f t="shared" si="115"/>
        <v>0</v>
      </c>
      <c r="J378" s="403">
        <f t="shared" si="121"/>
        <v>0</v>
      </c>
      <c r="K378" s="403">
        <f t="shared" si="133"/>
        <v>0</v>
      </c>
      <c r="L378" s="403">
        <f t="shared" si="133"/>
        <v>0</v>
      </c>
      <c r="M378" s="403">
        <f t="shared" si="133"/>
        <v>0</v>
      </c>
      <c r="N378" s="403">
        <f t="shared" si="133"/>
        <v>0</v>
      </c>
      <c r="O378" s="403">
        <f t="shared" si="133"/>
        <v>0</v>
      </c>
      <c r="P378" s="403">
        <f t="shared" si="133"/>
        <v>0</v>
      </c>
      <c r="Q378" s="403">
        <f t="shared" si="133"/>
        <v>0</v>
      </c>
      <c r="R378" s="403">
        <f t="shared" si="133"/>
        <v>0</v>
      </c>
      <c r="S378" s="403">
        <f t="shared" si="133"/>
        <v>0</v>
      </c>
      <c r="T378" s="403">
        <f t="shared" si="133"/>
        <v>0</v>
      </c>
      <c r="U378" s="403">
        <f t="shared" si="133"/>
        <v>0</v>
      </c>
      <c r="V378" s="403">
        <f t="shared" si="133"/>
        <v>0</v>
      </c>
      <c r="W378" s="403">
        <f t="shared" si="133"/>
        <v>0</v>
      </c>
      <c r="X378" s="403">
        <f t="shared" si="133"/>
        <v>0</v>
      </c>
      <c r="Y378" s="403">
        <f t="shared" si="120"/>
        <v>0</v>
      </c>
      <c r="Z378" s="403">
        <f t="shared" si="120"/>
        <v>0</v>
      </c>
      <c r="AA378" s="403">
        <f t="shared" si="120"/>
        <v>0</v>
      </c>
      <c r="AB378" s="403">
        <f t="shared" si="120"/>
        <v>0</v>
      </c>
      <c r="AC378" s="403">
        <f t="shared" si="123"/>
        <v>0</v>
      </c>
      <c r="AD378" s="403">
        <f t="shared" si="127"/>
        <v>0</v>
      </c>
      <c r="AE378" s="403">
        <f t="shared" si="124"/>
        <v>0</v>
      </c>
      <c r="AF378" s="403">
        <f t="shared" si="132"/>
        <v>27</v>
      </c>
      <c r="AG378" s="404">
        <f t="shared" si="132"/>
        <v>0</v>
      </c>
      <c r="AH378" s="404">
        <f t="shared" si="131"/>
        <v>0</v>
      </c>
      <c r="AI378" s="404">
        <f t="shared" si="131"/>
        <v>0</v>
      </c>
      <c r="AJ378" s="145">
        <f t="shared" si="117"/>
        <v>0</v>
      </c>
    </row>
    <row r="379" spans="2:36" ht="13.7" customHeight="1">
      <c r="B379" s="957">
        <v>1095</v>
      </c>
      <c r="C379" s="1040">
        <v>45218</v>
      </c>
      <c r="D379" s="1041" t="s">
        <v>577</v>
      </c>
      <c r="E379" s="1042" t="s">
        <v>1504</v>
      </c>
      <c r="F379" s="402">
        <v>737</v>
      </c>
      <c r="G379" s="956">
        <v>27</v>
      </c>
      <c r="H379" s="440"/>
      <c r="I379" s="403">
        <f t="shared" si="115"/>
        <v>0</v>
      </c>
      <c r="J379" s="403">
        <f t="shared" si="121"/>
        <v>0</v>
      </c>
      <c r="K379" s="403">
        <f t="shared" si="133"/>
        <v>0</v>
      </c>
      <c r="L379" s="403">
        <f t="shared" si="133"/>
        <v>0</v>
      </c>
      <c r="M379" s="403">
        <f t="shared" si="133"/>
        <v>0</v>
      </c>
      <c r="N379" s="403">
        <f t="shared" si="133"/>
        <v>0</v>
      </c>
      <c r="O379" s="403">
        <f t="shared" si="133"/>
        <v>0</v>
      </c>
      <c r="P379" s="403">
        <f t="shared" si="133"/>
        <v>0</v>
      </c>
      <c r="Q379" s="403">
        <f t="shared" si="133"/>
        <v>0</v>
      </c>
      <c r="R379" s="403">
        <f t="shared" si="133"/>
        <v>0</v>
      </c>
      <c r="S379" s="403">
        <f t="shared" si="133"/>
        <v>0</v>
      </c>
      <c r="T379" s="403">
        <f t="shared" si="133"/>
        <v>0</v>
      </c>
      <c r="U379" s="403">
        <f t="shared" si="133"/>
        <v>0</v>
      </c>
      <c r="V379" s="403">
        <f t="shared" si="133"/>
        <v>0</v>
      </c>
      <c r="W379" s="403">
        <f t="shared" si="133"/>
        <v>0</v>
      </c>
      <c r="X379" s="403">
        <f t="shared" si="133"/>
        <v>0</v>
      </c>
      <c r="Y379" s="403">
        <f t="shared" si="120"/>
        <v>0</v>
      </c>
      <c r="Z379" s="403">
        <f t="shared" si="120"/>
        <v>0</v>
      </c>
      <c r="AA379" s="403">
        <f t="shared" si="120"/>
        <v>0</v>
      </c>
      <c r="AB379" s="403">
        <f t="shared" si="120"/>
        <v>0</v>
      </c>
      <c r="AC379" s="403">
        <f t="shared" si="123"/>
        <v>0</v>
      </c>
      <c r="AD379" s="403">
        <f t="shared" si="127"/>
        <v>0</v>
      </c>
      <c r="AE379" s="403">
        <f t="shared" si="124"/>
        <v>0</v>
      </c>
      <c r="AF379" s="403">
        <f t="shared" si="132"/>
        <v>27</v>
      </c>
      <c r="AG379" s="404">
        <f t="shared" si="132"/>
        <v>0</v>
      </c>
      <c r="AH379" s="404">
        <f t="shared" si="131"/>
        <v>0</v>
      </c>
      <c r="AI379" s="404">
        <f t="shared" si="131"/>
        <v>0</v>
      </c>
      <c r="AJ379" s="145">
        <f t="shared" si="117"/>
        <v>0</v>
      </c>
    </row>
    <row r="380" spans="2:36" ht="13.7" customHeight="1">
      <c r="B380" s="957">
        <v>952</v>
      </c>
      <c r="C380" s="1040">
        <v>45188</v>
      </c>
      <c r="D380" s="1041" t="s">
        <v>577</v>
      </c>
      <c r="E380" s="1042" t="s">
        <v>1376</v>
      </c>
      <c r="F380" s="402">
        <v>737</v>
      </c>
      <c r="G380" s="956">
        <v>20.7</v>
      </c>
      <c r="H380" s="440"/>
      <c r="I380" s="403">
        <f t="shared" si="115"/>
        <v>0</v>
      </c>
      <c r="J380" s="403">
        <f t="shared" si="121"/>
        <v>0</v>
      </c>
      <c r="K380" s="403">
        <f t="shared" si="133"/>
        <v>0</v>
      </c>
      <c r="L380" s="403">
        <f t="shared" si="133"/>
        <v>0</v>
      </c>
      <c r="M380" s="403">
        <f t="shared" si="133"/>
        <v>0</v>
      </c>
      <c r="N380" s="403">
        <f t="shared" si="133"/>
        <v>0</v>
      </c>
      <c r="O380" s="403">
        <f t="shared" si="133"/>
        <v>0</v>
      </c>
      <c r="P380" s="403">
        <f t="shared" si="133"/>
        <v>0</v>
      </c>
      <c r="Q380" s="403">
        <f t="shared" si="133"/>
        <v>0</v>
      </c>
      <c r="R380" s="403">
        <f t="shared" si="133"/>
        <v>0</v>
      </c>
      <c r="S380" s="403">
        <f t="shared" si="133"/>
        <v>0</v>
      </c>
      <c r="T380" s="403">
        <f t="shared" si="133"/>
        <v>0</v>
      </c>
      <c r="U380" s="403">
        <f t="shared" si="133"/>
        <v>0</v>
      </c>
      <c r="V380" s="403">
        <f t="shared" si="133"/>
        <v>0</v>
      </c>
      <c r="W380" s="403">
        <f t="shared" si="133"/>
        <v>0</v>
      </c>
      <c r="X380" s="403">
        <f t="shared" si="133"/>
        <v>0</v>
      </c>
      <c r="Y380" s="403">
        <f t="shared" si="120"/>
        <v>0</v>
      </c>
      <c r="Z380" s="403">
        <f t="shared" si="120"/>
        <v>0</v>
      </c>
      <c r="AA380" s="403">
        <f t="shared" si="120"/>
        <v>0</v>
      </c>
      <c r="AB380" s="403">
        <f t="shared" si="120"/>
        <v>0</v>
      </c>
      <c r="AC380" s="403">
        <f t="shared" si="123"/>
        <v>0</v>
      </c>
      <c r="AD380" s="403">
        <f t="shared" si="127"/>
        <v>0</v>
      </c>
      <c r="AE380" s="403">
        <f t="shared" si="124"/>
        <v>0</v>
      </c>
      <c r="AF380" s="403">
        <f t="shared" si="132"/>
        <v>20.7</v>
      </c>
      <c r="AG380" s="404">
        <f t="shared" si="132"/>
        <v>0</v>
      </c>
      <c r="AH380" s="404">
        <f t="shared" ref="AH380:AI395" si="134">IF(AH$7-$F380=0,$G380,0)</f>
        <v>0</v>
      </c>
      <c r="AI380" s="404">
        <f t="shared" si="131"/>
        <v>0</v>
      </c>
      <c r="AJ380" s="145">
        <f t="shared" si="117"/>
        <v>0</v>
      </c>
    </row>
    <row r="381" spans="2:36" ht="13.7" customHeight="1">
      <c r="B381" s="957">
        <v>378</v>
      </c>
      <c r="C381" s="1040">
        <v>45036</v>
      </c>
      <c r="D381" s="1041" t="s">
        <v>577</v>
      </c>
      <c r="E381" s="1042" t="s">
        <v>913</v>
      </c>
      <c r="F381" s="402">
        <v>737</v>
      </c>
      <c r="G381" s="956">
        <v>20.7</v>
      </c>
      <c r="H381" s="440"/>
      <c r="I381" s="403">
        <f t="shared" si="115"/>
        <v>0</v>
      </c>
      <c r="J381" s="403">
        <f t="shared" si="121"/>
        <v>0</v>
      </c>
      <c r="K381" s="403">
        <f t="shared" si="133"/>
        <v>0</v>
      </c>
      <c r="L381" s="403">
        <f t="shared" si="133"/>
        <v>0</v>
      </c>
      <c r="M381" s="403">
        <f t="shared" si="133"/>
        <v>0</v>
      </c>
      <c r="N381" s="403">
        <f t="shared" si="133"/>
        <v>0</v>
      </c>
      <c r="O381" s="403">
        <f t="shared" si="133"/>
        <v>0</v>
      </c>
      <c r="P381" s="403">
        <f t="shared" si="133"/>
        <v>0</v>
      </c>
      <c r="Q381" s="403">
        <f t="shared" si="133"/>
        <v>0</v>
      </c>
      <c r="R381" s="403">
        <f t="shared" si="133"/>
        <v>0</v>
      </c>
      <c r="S381" s="403">
        <f t="shared" si="133"/>
        <v>0</v>
      </c>
      <c r="T381" s="403">
        <f t="shared" si="133"/>
        <v>0</v>
      </c>
      <c r="U381" s="403">
        <f t="shared" si="133"/>
        <v>0</v>
      </c>
      <c r="V381" s="403">
        <f t="shared" si="133"/>
        <v>0</v>
      </c>
      <c r="W381" s="403">
        <f t="shared" si="133"/>
        <v>0</v>
      </c>
      <c r="X381" s="403">
        <f t="shared" si="133"/>
        <v>0</v>
      </c>
      <c r="Y381" s="403">
        <f t="shared" si="120"/>
        <v>0</v>
      </c>
      <c r="Z381" s="403">
        <f t="shared" si="120"/>
        <v>0</v>
      </c>
      <c r="AA381" s="403">
        <f t="shared" si="120"/>
        <v>0</v>
      </c>
      <c r="AB381" s="403">
        <f t="shared" si="120"/>
        <v>0</v>
      </c>
      <c r="AC381" s="403">
        <f t="shared" si="123"/>
        <v>0</v>
      </c>
      <c r="AD381" s="403">
        <f t="shared" si="127"/>
        <v>0</v>
      </c>
      <c r="AE381" s="403">
        <f t="shared" si="124"/>
        <v>0</v>
      </c>
      <c r="AF381" s="403">
        <f t="shared" si="132"/>
        <v>20.7</v>
      </c>
      <c r="AG381" s="404">
        <f t="shared" si="132"/>
        <v>0</v>
      </c>
      <c r="AH381" s="404">
        <f t="shared" si="134"/>
        <v>0</v>
      </c>
      <c r="AI381" s="404">
        <f t="shared" si="131"/>
        <v>0</v>
      </c>
      <c r="AJ381" s="145">
        <f t="shared" si="117"/>
        <v>0</v>
      </c>
    </row>
    <row r="382" spans="2:36" ht="13.7" customHeight="1">
      <c r="B382" s="957">
        <v>379</v>
      </c>
      <c r="C382" s="1040">
        <v>45036</v>
      </c>
      <c r="D382" s="1041" t="s">
        <v>577</v>
      </c>
      <c r="E382" s="1042" t="s">
        <v>913</v>
      </c>
      <c r="F382" s="402">
        <v>737</v>
      </c>
      <c r="G382" s="956">
        <v>27</v>
      </c>
      <c r="H382" s="440"/>
      <c r="I382" s="403">
        <f t="shared" si="115"/>
        <v>0</v>
      </c>
      <c r="J382" s="403">
        <f t="shared" si="121"/>
        <v>0</v>
      </c>
      <c r="K382" s="403">
        <f t="shared" si="133"/>
        <v>0</v>
      </c>
      <c r="L382" s="403">
        <f t="shared" si="133"/>
        <v>0</v>
      </c>
      <c r="M382" s="403">
        <f t="shared" si="133"/>
        <v>0</v>
      </c>
      <c r="N382" s="403">
        <f t="shared" si="133"/>
        <v>0</v>
      </c>
      <c r="O382" s="403">
        <f t="shared" si="133"/>
        <v>0</v>
      </c>
      <c r="P382" s="403">
        <f t="shared" si="133"/>
        <v>0</v>
      </c>
      <c r="Q382" s="403">
        <f t="shared" si="133"/>
        <v>0</v>
      </c>
      <c r="R382" s="403">
        <f t="shared" si="133"/>
        <v>0</v>
      </c>
      <c r="S382" s="403">
        <f t="shared" si="133"/>
        <v>0</v>
      </c>
      <c r="T382" s="403">
        <f t="shared" si="133"/>
        <v>0</v>
      </c>
      <c r="U382" s="403">
        <f t="shared" si="133"/>
        <v>0</v>
      </c>
      <c r="V382" s="403">
        <f t="shared" si="133"/>
        <v>0</v>
      </c>
      <c r="W382" s="403">
        <f t="shared" si="133"/>
        <v>0</v>
      </c>
      <c r="X382" s="403">
        <f t="shared" si="133"/>
        <v>0</v>
      </c>
      <c r="Y382" s="403">
        <f t="shared" si="120"/>
        <v>0</v>
      </c>
      <c r="Z382" s="403">
        <f t="shared" si="120"/>
        <v>0</v>
      </c>
      <c r="AA382" s="403">
        <f t="shared" si="120"/>
        <v>0</v>
      </c>
      <c r="AB382" s="403">
        <f t="shared" si="120"/>
        <v>0</v>
      </c>
      <c r="AC382" s="403">
        <f t="shared" si="123"/>
        <v>0</v>
      </c>
      <c r="AD382" s="403">
        <f t="shared" si="127"/>
        <v>0</v>
      </c>
      <c r="AE382" s="403">
        <f t="shared" si="124"/>
        <v>0</v>
      </c>
      <c r="AF382" s="403">
        <f t="shared" si="132"/>
        <v>27</v>
      </c>
      <c r="AG382" s="404">
        <f t="shared" si="132"/>
        <v>0</v>
      </c>
      <c r="AH382" s="404">
        <f t="shared" si="134"/>
        <v>0</v>
      </c>
      <c r="AI382" s="404">
        <f t="shared" si="131"/>
        <v>0</v>
      </c>
      <c r="AJ382" s="145">
        <f t="shared" si="117"/>
        <v>0</v>
      </c>
    </row>
    <row r="383" spans="2:36" ht="13.7" customHeight="1">
      <c r="B383" s="957">
        <v>85</v>
      </c>
      <c r="C383" s="1040">
        <v>44946</v>
      </c>
      <c r="D383" s="1041" t="s">
        <v>577</v>
      </c>
      <c r="E383" s="1042" t="s">
        <v>653</v>
      </c>
      <c r="F383" s="402">
        <v>737</v>
      </c>
      <c r="G383" s="956">
        <v>20.7</v>
      </c>
      <c r="H383" s="440"/>
      <c r="I383" s="403">
        <f t="shared" si="115"/>
        <v>0</v>
      </c>
      <c r="J383" s="403">
        <f t="shared" si="121"/>
        <v>0</v>
      </c>
      <c r="K383" s="403">
        <f t="shared" si="133"/>
        <v>0</v>
      </c>
      <c r="L383" s="403">
        <f t="shared" si="133"/>
        <v>0</v>
      </c>
      <c r="M383" s="403">
        <f t="shared" si="133"/>
        <v>0</v>
      </c>
      <c r="N383" s="403">
        <f t="shared" si="133"/>
        <v>0</v>
      </c>
      <c r="O383" s="403">
        <f t="shared" si="133"/>
        <v>0</v>
      </c>
      <c r="P383" s="403">
        <f t="shared" si="133"/>
        <v>0</v>
      </c>
      <c r="Q383" s="403">
        <f t="shared" si="133"/>
        <v>0</v>
      </c>
      <c r="R383" s="403">
        <f t="shared" si="133"/>
        <v>0</v>
      </c>
      <c r="S383" s="403">
        <f t="shared" si="133"/>
        <v>0</v>
      </c>
      <c r="T383" s="403">
        <f t="shared" si="133"/>
        <v>0</v>
      </c>
      <c r="U383" s="403">
        <f t="shared" si="133"/>
        <v>0</v>
      </c>
      <c r="V383" s="403">
        <f t="shared" si="133"/>
        <v>0</v>
      </c>
      <c r="W383" s="403">
        <f t="shared" si="133"/>
        <v>0</v>
      </c>
      <c r="X383" s="403">
        <f t="shared" si="133"/>
        <v>0</v>
      </c>
      <c r="Y383" s="403">
        <f t="shared" si="120"/>
        <v>0</v>
      </c>
      <c r="Z383" s="403">
        <f t="shared" si="120"/>
        <v>0</v>
      </c>
      <c r="AA383" s="403">
        <f t="shared" si="120"/>
        <v>0</v>
      </c>
      <c r="AB383" s="403">
        <f t="shared" si="120"/>
        <v>0</v>
      </c>
      <c r="AC383" s="403">
        <f t="shared" si="123"/>
        <v>0</v>
      </c>
      <c r="AD383" s="403">
        <f t="shared" si="127"/>
        <v>0</v>
      </c>
      <c r="AE383" s="403">
        <f t="shared" si="124"/>
        <v>0</v>
      </c>
      <c r="AF383" s="403">
        <f t="shared" si="132"/>
        <v>20.7</v>
      </c>
      <c r="AG383" s="404">
        <f t="shared" si="132"/>
        <v>0</v>
      </c>
      <c r="AH383" s="404">
        <f t="shared" si="134"/>
        <v>0</v>
      </c>
      <c r="AI383" s="404">
        <f t="shared" si="131"/>
        <v>0</v>
      </c>
      <c r="AJ383" s="145">
        <f t="shared" si="117"/>
        <v>0</v>
      </c>
    </row>
    <row r="384" spans="2:36" ht="13.7" customHeight="1">
      <c r="B384" s="957">
        <v>86</v>
      </c>
      <c r="C384" s="1040">
        <v>44946</v>
      </c>
      <c r="D384" s="1041" t="s">
        <v>577</v>
      </c>
      <c r="E384" s="1042" t="s">
        <v>653</v>
      </c>
      <c r="F384" s="402">
        <v>737</v>
      </c>
      <c r="G384" s="956">
        <v>35.94</v>
      </c>
      <c r="H384" s="440"/>
      <c r="I384" s="403">
        <f t="shared" si="115"/>
        <v>0</v>
      </c>
      <c r="J384" s="403">
        <f t="shared" si="121"/>
        <v>0</v>
      </c>
      <c r="K384" s="403">
        <f t="shared" si="133"/>
        <v>0</v>
      </c>
      <c r="L384" s="403">
        <f t="shared" si="133"/>
        <v>0</v>
      </c>
      <c r="M384" s="403">
        <f t="shared" si="133"/>
        <v>0</v>
      </c>
      <c r="N384" s="403">
        <f t="shared" si="133"/>
        <v>0</v>
      </c>
      <c r="O384" s="403">
        <f t="shared" si="133"/>
        <v>0</v>
      </c>
      <c r="P384" s="403">
        <f t="shared" si="133"/>
        <v>0</v>
      </c>
      <c r="Q384" s="403">
        <f t="shared" si="133"/>
        <v>0</v>
      </c>
      <c r="R384" s="403">
        <f t="shared" si="133"/>
        <v>0</v>
      </c>
      <c r="S384" s="403">
        <f t="shared" si="133"/>
        <v>0</v>
      </c>
      <c r="T384" s="403">
        <f t="shared" si="133"/>
        <v>0</v>
      </c>
      <c r="U384" s="403">
        <f t="shared" si="133"/>
        <v>0</v>
      </c>
      <c r="V384" s="403">
        <f t="shared" si="133"/>
        <v>0</v>
      </c>
      <c r="W384" s="403">
        <f t="shared" si="133"/>
        <v>0</v>
      </c>
      <c r="X384" s="403">
        <f t="shared" si="133"/>
        <v>0</v>
      </c>
      <c r="Y384" s="403">
        <f t="shared" si="120"/>
        <v>0</v>
      </c>
      <c r="Z384" s="403">
        <f t="shared" si="120"/>
        <v>0</v>
      </c>
      <c r="AA384" s="403">
        <f t="shared" si="120"/>
        <v>0</v>
      </c>
      <c r="AB384" s="403">
        <f t="shared" si="120"/>
        <v>0</v>
      </c>
      <c r="AC384" s="403">
        <f t="shared" si="123"/>
        <v>0</v>
      </c>
      <c r="AD384" s="403">
        <f t="shared" si="127"/>
        <v>0</v>
      </c>
      <c r="AE384" s="403">
        <f t="shared" si="124"/>
        <v>0</v>
      </c>
      <c r="AF384" s="403">
        <f t="shared" si="132"/>
        <v>35.94</v>
      </c>
      <c r="AG384" s="404">
        <f t="shared" si="132"/>
        <v>0</v>
      </c>
      <c r="AH384" s="404">
        <f t="shared" si="134"/>
        <v>0</v>
      </c>
      <c r="AI384" s="404">
        <f t="shared" si="131"/>
        <v>0</v>
      </c>
      <c r="AJ384" s="145">
        <f t="shared" si="117"/>
        <v>0</v>
      </c>
    </row>
    <row r="385" spans="2:36" ht="13.7" customHeight="1">
      <c r="B385" s="957">
        <v>267</v>
      </c>
      <c r="C385" s="1040">
        <v>45005</v>
      </c>
      <c r="D385" s="1041" t="s">
        <v>577</v>
      </c>
      <c r="E385" s="1042" t="s">
        <v>814</v>
      </c>
      <c r="F385" s="402">
        <v>265</v>
      </c>
      <c r="G385" s="956">
        <v>20.7</v>
      </c>
      <c r="H385" s="440"/>
      <c r="I385" s="403">
        <f t="shared" si="115"/>
        <v>0</v>
      </c>
      <c r="J385" s="403">
        <f t="shared" si="121"/>
        <v>0</v>
      </c>
      <c r="K385" s="403">
        <f t="shared" si="133"/>
        <v>0</v>
      </c>
      <c r="L385" s="403">
        <f t="shared" si="133"/>
        <v>0</v>
      </c>
      <c r="M385" s="403">
        <f t="shared" si="133"/>
        <v>0</v>
      </c>
      <c r="N385" s="403">
        <f t="shared" si="133"/>
        <v>0</v>
      </c>
      <c r="O385" s="403">
        <f t="shared" si="133"/>
        <v>0</v>
      </c>
      <c r="P385" s="403">
        <f t="shared" si="133"/>
        <v>0</v>
      </c>
      <c r="Q385" s="403">
        <f t="shared" si="133"/>
        <v>20.7</v>
      </c>
      <c r="R385" s="403">
        <f t="shared" si="133"/>
        <v>0</v>
      </c>
      <c r="S385" s="403">
        <f t="shared" si="133"/>
        <v>0</v>
      </c>
      <c r="T385" s="403">
        <f t="shared" si="133"/>
        <v>0</v>
      </c>
      <c r="U385" s="403">
        <f t="shared" si="133"/>
        <v>0</v>
      </c>
      <c r="V385" s="403">
        <f t="shared" si="133"/>
        <v>0</v>
      </c>
      <c r="W385" s="403">
        <f t="shared" si="133"/>
        <v>0</v>
      </c>
      <c r="X385" s="403">
        <f t="shared" si="133"/>
        <v>0</v>
      </c>
      <c r="Y385" s="403">
        <f t="shared" si="120"/>
        <v>0</v>
      </c>
      <c r="Z385" s="403">
        <f t="shared" si="120"/>
        <v>0</v>
      </c>
      <c r="AA385" s="403">
        <f t="shared" si="120"/>
        <v>0</v>
      </c>
      <c r="AB385" s="403">
        <f t="shared" si="120"/>
        <v>0</v>
      </c>
      <c r="AC385" s="403">
        <f t="shared" si="123"/>
        <v>0</v>
      </c>
      <c r="AD385" s="403">
        <f t="shared" si="127"/>
        <v>0</v>
      </c>
      <c r="AE385" s="403">
        <f t="shared" si="124"/>
        <v>0</v>
      </c>
      <c r="AF385" s="403">
        <f t="shared" si="132"/>
        <v>0</v>
      </c>
      <c r="AG385" s="404">
        <f t="shared" si="132"/>
        <v>0</v>
      </c>
      <c r="AH385" s="404">
        <f t="shared" si="134"/>
        <v>0</v>
      </c>
      <c r="AI385" s="404">
        <f t="shared" si="131"/>
        <v>0</v>
      </c>
      <c r="AJ385" s="145">
        <f t="shared" si="117"/>
        <v>0</v>
      </c>
    </row>
    <row r="386" spans="2:36" ht="13.7" customHeight="1">
      <c r="B386" s="957">
        <v>268</v>
      </c>
      <c r="C386" s="1040">
        <v>45005</v>
      </c>
      <c r="D386" s="1041" t="s">
        <v>577</v>
      </c>
      <c r="E386" s="1042" t="s">
        <v>814</v>
      </c>
      <c r="F386" s="402">
        <v>737</v>
      </c>
      <c r="G386" s="956">
        <v>27</v>
      </c>
      <c r="H386" s="440"/>
      <c r="I386" s="403">
        <f t="shared" si="115"/>
        <v>0</v>
      </c>
      <c r="J386" s="403">
        <f t="shared" si="121"/>
        <v>0</v>
      </c>
      <c r="K386" s="403">
        <f t="shared" ref="K386:X395" si="135">IF(K$7-$F386=0,$G386,0)</f>
        <v>0</v>
      </c>
      <c r="L386" s="403">
        <f t="shared" si="135"/>
        <v>0</v>
      </c>
      <c r="M386" s="403">
        <f t="shared" si="135"/>
        <v>0</v>
      </c>
      <c r="N386" s="403">
        <f t="shared" si="135"/>
        <v>0</v>
      </c>
      <c r="O386" s="403">
        <f t="shared" si="135"/>
        <v>0</v>
      </c>
      <c r="P386" s="403">
        <f t="shared" si="135"/>
        <v>0</v>
      </c>
      <c r="Q386" s="403">
        <f t="shared" si="135"/>
        <v>0</v>
      </c>
      <c r="R386" s="403">
        <f t="shared" si="135"/>
        <v>0</v>
      </c>
      <c r="S386" s="403">
        <f t="shared" si="135"/>
        <v>0</v>
      </c>
      <c r="T386" s="403">
        <f t="shared" si="135"/>
        <v>0</v>
      </c>
      <c r="U386" s="403">
        <f t="shared" si="135"/>
        <v>0</v>
      </c>
      <c r="V386" s="403">
        <f t="shared" si="135"/>
        <v>0</v>
      </c>
      <c r="W386" s="403">
        <f t="shared" si="135"/>
        <v>0</v>
      </c>
      <c r="X386" s="403">
        <f t="shared" si="135"/>
        <v>0</v>
      </c>
      <c r="Y386" s="403">
        <f t="shared" si="120"/>
        <v>0</v>
      </c>
      <c r="Z386" s="403">
        <f t="shared" si="120"/>
        <v>0</v>
      </c>
      <c r="AA386" s="403">
        <f t="shared" si="120"/>
        <v>0</v>
      </c>
      <c r="AB386" s="403">
        <f t="shared" si="120"/>
        <v>0</v>
      </c>
      <c r="AC386" s="403">
        <f t="shared" si="123"/>
        <v>0</v>
      </c>
      <c r="AD386" s="403">
        <f t="shared" si="127"/>
        <v>0</v>
      </c>
      <c r="AE386" s="403">
        <f t="shared" si="124"/>
        <v>0</v>
      </c>
      <c r="AF386" s="403">
        <f t="shared" si="132"/>
        <v>27</v>
      </c>
      <c r="AG386" s="404">
        <f t="shared" si="132"/>
        <v>0</v>
      </c>
      <c r="AH386" s="404">
        <f t="shared" si="134"/>
        <v>0</v>
      </c>
      <c r="AI386" s="404">
        <f t="shared" si="134"/>
        <v>0</v>
      </c>
      <c r="AJ386" s="145">
        <f t="shared" si="117"/>
        <v>0</v>
      </c>
    </row>
    <row r="387" spans="2:36" ht="13.7" customHeight="1">
      <c r="B387" s="957">
        <v>470</v>
      </c>
      <c r="C387" s="1040">
        <v>45068</v>
      </c>
      <c r="D387" s="1041" t="s">
        <v>577</v>
      </c>
      <c r="E387" s="1042" t="s">
        <v>988</v>
      </c>
      <c r="F387" s="402">
        <v>737</v>
      </c>
      <c r="G387" s="956">
        <v>27</v>
      </c>
      <c r="H387" s="440"/>
      <c r="I387" s="403">
        <f t="shared" si="115"/>
        <v>0</v>
      </c>
      <c r="J387" s="403">
        <f t="shared" si="121"/>
        <v>0</v>
      </c>
      <c r="K387" s="403">
        <f t="shared" si="135"/>
        <v>0</v>
      </c>
      <c r="L387" s="403">
        <f t="shared" si="135"/>
        <v>0</v>
      </c>
      <c r="M387" s="403">
        <f t="shared" si="135"/>
        <v>0</v>
      </c>
      <c r="N387" s="403">
        <f t="shared" si="135"/>
        <v>0</v>
      </c>
      <c r="O387" s="403">
        <f t="shared" si="135"/>
        <v>0</v>
      </c>
      <c r="P387" s="403">
        <f t="shared" si="135"/>
        <v>0</v>
      </c>
      <c r="Q387" s="403">
        <f t="shared" si="135"/>
        <v>0</v>
      </c>
      <c r="R387" s="403">
        <f t="shared" si="135"/>
        <v>0</v>
      </c>
      <c r="S387" s="403">
        <f t="shared" si="135"/>
        <v>0</v>
      </c>
      <c r="T387" s="403">
        <f t="shared" si="135"/>
        <v>0</v>
      </c>
      <c r="U387" s="403">
        <f t="shared" si="135"/>
        <v>0</v>
      </c>
      <c r="V387" s="403">
        <f t="shared" si="135"/>
        <v>0</v>
      </c>
      <c r="W387" s="403">
        <f t="shared" si="135"/>
        <v>0</v>
      </c>
      <c r="X387" s="403">
        <f t="shared" si="135"/>
        <v>0</v>
      </c>
      <c r="Y387" s="403">
        <f t="shared" si="120"/>
        <v>0</v>
      </c>
      <c r="Z387" s="403">
        <f t="shared" si="120"/>
        <v>0</v>
      </c>
      <c r="AA387" s="403">
        <f t="shared" si="120"/>
        <v>0</v>
      </c>
      <c r="AB387" s="403">
        <f t="shared" si="120"/>
        <v>0</v>
      </c>
      <c r="AC387" s="403">
        <f t="shared" si="123"/>
        <v>0</v>
      </c>
      <c r="AD387" s="403">
        <f t="shared" si="127"/>
        <v>0</v>
      </c>
      <c r="AE387" s="403">
        <f t="shared" si="124"/>
        <v>0</v>
      </c>
      <c r="AF387" s="403">
        <f t="shared" si="132"/>
        <v>27</v>
      </c>
      <c r="AG387" s="404">
        <f t="shared" si="132"/>
        <v>0</v>
      </c>
      <c r="AH387" s="404">
        <f t="shared" si="134"/>
        <v>0</v>
      </c>
      <c r="AI387" s="404">
        <f t="shared" si="134"/>
        <v>0</v>
      </c>
      <c r="AJ387" s="145">
        <f t="shared" si="117"/>
        <v>0</v>
      </c>
    </row>
    <row r="388" spans="2:36" ht="13.7" customHeight="1">
      <c r="B388" s="957">
        <v>1262</v>
      </c>
      <c r="C388" s="1040">
        <v>45250</v>
      </c>
      <c r="D388" s="1041" t="s">
        <v>577</v>
      </c>
      <c r="E388" s="1042" t="s">
        <v>1649</v>
      </c>
      <c r="F388" s="402">
        <v>737</v>
      </c>
      <c r="G388" s="956">
        <v>27</v>
      </c>
      <c r="H388" s="440"/>
      <c r="I388" s="403">
        <f t="shared" si="115"/>
        <v>0</v>
      </c>
      <c r="J388" s="403">
        <f t="shared" si="121"/>
        <v>0</v>
      </c>
      <c r="K388" s="403">
        <f t="shared" si="135"/>
        <v>0</v>
      </c>
      <c r="L388" s="403">
        <f t="shared" si="135"/>
        <v>0</v>
      </c>
      <c r="M388" s="403">
        <f t="shared" si="135"/>
        <v>0</v>
      </c>
      <c r="N388" s="403">
        <f t="shared" si="135"/>
        <v>0</v>
      </c>
      <c r="O388" s="403">
        <f t="shared" si="135"/>
        <v>0</v>
      </c>
      <c r="P388" s="403">
        <f t="shared" si="135"/>
        <v>0</v>
      </c>
      <c r="Q388" s="403">
        <f t="shared" si="135"/>
        <v>0</v>
      </c>
      <c r="R388" s="403">
        <f t="shared" si="135"/>
        <v>0</v>
      </c>
      <c r="S388" s="403">
        <f t="shared" si="135"/>
        <v>0</v>
      </c>
      <c r="T388" s="403">
        <f t="shared" si="135"/>
        <v>0</v>
      </c>
      <c r="U388" s="403">
        <f t="shared" si="135"/>
        <v>0</v>
      </c>
      <c r="V388" s="403">
        <f t="shared" si="135"/>
        <v>0</v>
      </c>
      <c r="W388" s="403">
        <f t="shared" si="135"/>
        <v>0</v>
      </c>
      <c r="X388" s="403">
        <f t="shared" si="135"/>
        <v>0</v>
      </c>
      <c r="Y388" s="403">
        <f t="shared" si="120"/>
        <v>0</v>
      </c>
      <c r="Z388" s="403">
        <f t="shared" si="120"/>
        <v>0</v>
      </c>
      <c r="AA388" s="403">
        <f t="shared" si="120"/>
        <v>0</v>
      </c>
      <c r="AB388" s="403">
        <f t="shared" si="120"/>
        <v>0</v>
      </c>
      <c r="AC388" s="403">
        <f t="shared" si="123"/>
        <v>0</v>
      </c>
      <c r="AD388" s="403">
        <f t="shared" si="127"/>
        <v>0</v>
      </c>
      <c r="AE388" s="403">
        <f t="shared" si="124"/>
        <v>0</v>
      </c>
      <c r="AF388" s="403">
        <f t="shared" si="132"/>
        <v>27</v>
      </c>
      <c r="AG388" s="404">
        <f t="shared" si="132"/>
        <v>0</v>
      </c>
      <c r="AH388" s="404">
        <f t="shared" si="134"/>
        <v>0</v>
      </c>
      <c r="AI388" s="404">
        <f t="shared" si="134"/>
        <v>0</v>
      </c>
      <c r="AJ388" s="145">
        <f t="shared" si="117"/>
        <v>0</v>
      </c>
    </row>
    <row r="389" spans="2:36" ht="13.7" customHeight="1">
      <c r="B389" s="957">
        <v>1101</v>
      </c>
      <c r="C389" s="1040">
        <v>45219</v>
      </c>
      <c r="D389" s="1041" t="s">
        <v>577</v>
      </c>
      <c r="E389" s="1042" t="s">
        <v>1508</v>
      </c>
      <c r="F389" s="402">
        <v>737</v>
      </c>
      <c r="G389" s="956">
        <v>34.200000000000003</v>
      </c>
      <c r="H389" s="440"/>
      <c r="I389" s="403">
        <f t="shared" si="115"/>
        <v>0</v>
      </c>
      <c r="J389" s="403">
        <f t="shared" si="121"/>
        <v>0</v>
      </c>
      <c r="K389" s="403">
        <f t="shared" si="135"/>
        <v>0</v>
      </c>
      <c r="L389" s="403">
        <f t="shared" si="135"/>
        <v>0</v>
      </c>
      <c r="M389" s="403">
        <f t="shared" si="135"/>
        <v>0</v>
      </c>
      <c r="N389" s="403">
        <f t="shared" si="135"/>
        <v>0</v>
      </c>
      <c r="O389" s="403">
        <f t="shared" si="135"/>
        <v>0</v>
      </c>
      <c r="P389" s="403">
        <f t="shared" si="135"/>
        <v>0</v>
      </c>
      <c r="Q389" s="403">
        <f t="shared" si="135"/>
        <v>0</v>
      </c>
      <c r="R389" s="403">
        <f t="shared" si="135"/>
        <v>0</v>
      </c>
      <c r="S389" s="403">
        <f t="shared" si="135"/>
        <v>0</v>
      </c>
      <c r="T389" s="403">
        <f t="shared" si="135"/>
        <v>0</v>
      </c>
      <c r="U389" s="403">
        <f t="shared" si="135"/>
        <v>0</v>
      </c>
      <c r="V389" s="403">
        <f t="shared" si="135"/>
        <v>0</v>
      </c>
      <c r="W389" s="403">
        <f t="shared" si="135"/>
        <v>0</v>
      </c>
      <c r="X389" s="403">
        <f t="shared" si="135"/>
        <v>0</v>
      </c>
      <c r="Y389" s="403">
        <f t="shared" si="120"/>
        <v>0</v>
      </c>
      <c r="Z389" s="403">
        <f t="shared" si="120"/>
        <v>0</v>
      </c>
      <c r="AA389" s="403">
        <f t="shared" si="120"/>
        <v>0</v>
      </c>
      <c r="AB389" s="403">
        <f t="shared" si="120"/>
        <v>0</v>
      </c>
      <c r="AC389" s="403">
        <f t="shared" si="123"/>
        <v>0</v>
      </c>
      <c r="AD389" s="403">
        <f t="shared" si="127"/>
        <v>0</v>
      </c>
      <c r="AE389" s="403">
        <f t="shared" si="124"/>
        <v>0</v>
      </c>
      <c r="AF389" s="403">
        <f t="shared" si="132"/>
        <v>34.200000000000003</v>
      </c>
      <c r="AG389" s="404">
        <f t="shared" si="132"/>
        <v>0</v>
      </c>
      <c r="AH389" s="404">
        <f t="shared" si="134"/>
        <v>0</v>
      </c>
      <c r="AI389" s="404">
        <f t="shared" si="134"/>
        <v>0</v>
      </c>
      <c r="AJ389" s="145">
        <f t="shared" si="117"/>
        <v>0</v>
      </c>
    </row>
    <row r="390" spans="2:36" ht="13.7" customHeight="1">
      <c r="B390" s="957">
        <v>1102</v>
      </c>
      <c r="C390" s="1040">
        <v>45219</v>
      </c>
      <c r="D390" s="1041" t="s">
        <v>577</v>
      </c>
      <c r="E390" s="1042" t="s">
        <v>1508</v>
      </c>
      <c r="F390" s="402">
        <v>737</v>
      </c>
      <c r="G390" s="956">
        <v>27</v>
      </c>
      <c r="H390" s="440"/>
      <c r="I390" s="403">
        <f t="shared" si="115"/>
        <v>0</v>
      </c>
      <c r="J390" s="403">
        <f t="shared" si="121"/>
        <v>0</v>
      </c>
      <c r="K390" s="403">
        <f t="shared" si="135"/>
        <v>0</v>
      </c>
      <c r="L390" s="403">
        <f t="shared" si="135"/>
        <v>0</v>
      </c>
      <c r="M390" s="403">
        <f t="shared" si="135"/>
        <v>0</v>
      </c>
      <c r="N390" s="403">
        <f t="shared" si="135"/>
        <v>0</v>
      </c>
      <c r="O390" s="403">
        <f t="shared" si="135"/>
        <v>0</v>
      </c>
      <c r="P390" s="403">
        <f t="shared" si="135"/>
        <v>0</v>
      </c>
      <c r="Q390" s="403">
        <f t="shared" si="135"/>
        <v>0</v>
      </c>
      <c r="R390" s="403">
        <f t="shared" si="135"/>
        <v>0</v>
      </c>
      <c r="S390" s="403">
        <f t="shared" si="135"/>
        <v>0</v>
      </c>
      <c r="T390" s="403">
        <f t="shared" si="135"/>
        <v>0</v>
      </c>
      <c r="U390" s="403">
        <f t="shared" si="135"/>
        <v>0</v>
      </c>
      <c r="V390" s="403">
        <f t="shared" si="135"/>
        <v>0</v>
      </c>
      <c r="W390" s="403">
        <f t="shared" si="135"/>
        <v>0</v>
      </c>
      <c r="X390" s="403">
        <f t="shared" si="135"/>
        <v>0</v>
      </c>
      <c r="Y390" s="403">
        <f t="shared" si="120"/>
        <v>0</v>
      </c>
      <c r="Z390" s="403">
        <f t="shared" si="120"/>
        <v>0</v>
      </c>
      <c r="AA390" s="403">
        <f t="shared" si="120"/>
        <v>0</v>
      </c>
      <c r="AB390" s="403">
        <f t="shared" si="120"/>
        <v>0</v>
      </c>
      <c r="AC390" s="403">
        <f t="shared" si="123"/>
        <v>0</v>
      </c>
      <c r="AD390" s="403">
        <f t="shared" si="127"/>
        <v>0</v>
      </c>
      <c r="AE390" s="403">
        <f t="shared" si="124"/>
        <v>0</v>
      </c>
      <c r="AF390" s="403">
        <f t="shared" si="132"/>
        <v>27</v>
      </c>
      <c r="AG390" s="404">
        <f t="shared" si="132"/>
        <v>0</v>
      </c>
      <c r="AH390" s="404">
        <f t="shared" ref="AH390:AI405" si="136">IF(AH$7-$F390=0,$G390,0)</f>
        <v>0</v>
      </c>
      <c r="AI390" s="404">
        <f t="shared" si="134"/>
        <v>0</v>
      </c>
      <c r="AJ390" s="145">
        <f t="shared" si="117"/>
        <v>0</v>
      </c>
    </row>
    <row r="391" spans="2:36" ht="13.7" customHeight="1">
      <c r="B391" s="957">
        <v>786</v>
      </c>
      <c r="C391" s="1040">
        <v>45159</v>
      </c>
      <c r="D391" s="1041" t="s">
        <v>577</v>
      </c>
      <c r="E391" s="1042" t="s">
        <v>1242</v>
      </c>
      <c r="F391" s="402">
        <v>265</v>
      </c>
      <c r="G391" s="956">
        <v>42.6</v>
      </c>
      <c r="H391" s="440"/>
      <c r="I391" s="403">
        <f t="shared" si="115"/>
        <v>0</v>
      </c>
      <c r="J391" s="403">
        <f t="shared" si="121"/>
        <v>0</v>
      </c>
      <c r="K391" s="403">
        <f t="shared" si="135"/>
        <v>0</v>
      </c>
      <c r="L391" s="403">
        <f t="shared" si="135"/>
        <v>0</v>
      </c>
      <c r="M391" s="403">
        <f t="shared" si="135"/>
        <v>0</v>
      </c>
      <c r="N391" s="403">
        <f t="shared" si="135"/>
        <v>0</v>
      </c>
      <c r="O391" s="403">
        <f t="shared" si="135"/>
        <v>0</v>
      </c>
      <c r="P391" s="403">
        <f t="shared" si="135"/>
        <v>0</v>
      </c>
      <c r="Q391" s="403">
        <f t="shared" si="135"/>
        <v>42.6</v>
      </c>
      <c r="R391" s="403">
        <f t="shared" si="135"/>
        <v>0</v>
      </c>
      <c r="S391" s="403">
        <f t="shared" si="135"/>
        <v>0</v>
      </c>
      <c r="T391" s="403">
        <f t="shared" si="135"/>
        <v>0</v>
      </c>
      <c r="U391" s="403">
        <f t="shared" si="135"/>
        <v>0</v>
      </c>
      <c r="V391" s="403">
        <f t="shared" si="135"/>
        <v>0</v>
      </c>
      <c r="W391" s="403">
        <f t="shared" si="135"/>
        <v>0</v>
      </c>
      <c r="X391" s="403">
        <f t="shared" si="135"/>
        <v>0</v>
      </c>
      <c r="Y391" s="403">
        <f t="shared" si="120"/>
        <v>0</v>
      </c>
      <c r="Z391" s="403">
        <f t="shared" si="120"/>
        <v>0</v>
      </c>
      <c r="AA391" s="403">
        <f t="shared" si="120"/>
        <v>0</v>
      </c>
      <c r="AB391" s="403">
        <f t="shared" si="120"/>
        <v>0</v>
      </c>
      <c r="AC391" s="403">
        <f t="shared" si="123"/>
        <v>0</v>
      </c>
      <c r="AD391" s="403">
        <f t="shared" si="127"/>
        <v>0</v>
      </c>
      <c r="AE391" s="403">
        <f t="shared" si="124"/>
        <v>0</v>
      </c>
      <c r="AF391" s="403">
        <f t="shared" ref="AF391:AG410" si="137">IF(AF$7-$F391=0,$G391,0)</f>
        <v>0</v>
      </c>
      <c r="AG391" s="404">
        <f t="shared" si="137"/>
        <v>0</v>
      </c>
      <c r="AH391" s="404">
        <f t="shared" si="136"/>
        <v>0</v>
      </c>
      <c r="AI391" s="404">
        <f t="shared" si="134"/>
        <v>0</v>
      </c>
      <c r="AJ391" s="145">
        <f t="shared" si="117"/>
        <v>0</v>
      </c>
    </row>
    <row r="392" spans="2:36" ht="13.7" customHeight="1">
      <c r="B392" s="957">
        <v>178</v>
      </c>
      <c r="C392" s="1040">
        <v>44978</v>
      </c>
      <c r="D392" s="1041" t="s">
        <v>577</v>
      </c>
      <c r="E392" s="1042" t="s">
        <v>725</v>
      </c>
      <c r="F392" s="402">
        <v>737</v>
      </c>
      <c r="G392" s="956">
        <v>27</v>
      </c>
      <c r="H392" s="440"/>
      <c r="I392" s="403">
        <f t="shared" si="115"/>
        <v>0</v>
      </c>
      <c r="J392" s="403">
        <f t="shared" si="121"/>
        <v>0</v>
      </c>
      <c r="K392" s="403">
        <f t="shared" si="135"/>
        <v>0</v>
      </c>
      <c r="L392" s="403">
        <f t="shared" si="135"/>
        <v>0</v>
      </c>
      <c r="M392" s="403">
        <f t="shared" si="135"/>
        <v>0</v>
      </c>
      <c r="N392" s="403">
        <f t="shared" si="135"/>
        <v>0</v>
      </c>
      <c r="O392" s="403">
        <f t="shared" si="135"/>
        <v>0</v>
      </c>
      <c r="P392" s="403">
        <f t="shared" si="135"/>
        <v>0</v>
      </c>
      <c r="Q392" s="403">
        <f t="shared" si="135"/>
        <v>0</v>
      </c>
      <c r="R392" s="403">
        <f t="shared" si="135"/>
        <v>0</v>
      </c>
      <c r="S392" s="403">
        <f t="shared" si="135"/>
        <v>0</v>
      </c>
      <c r="T392" s="403">
        <f t="shared" si="135"/>
        <v>0</v>
      </c>
      <c r="U392" s="403">
        <f t="shared" si="135"/>
        <v>0</v>
      </c>
      <c r="V392" s="403">
        <f t="shared" si="135"/>
        <v>0</v>
      </c>
      <c r="W392" s="403">
        <f t="shared" si="135"/>
        <v>0</v>
      </c>
      <c r="X392" s="403">
        <f t="shared" si="135"/>
        <v>0</v>
      </c>
      <c r="Y392" s="403">
        <f t="shared" si="120"/>
        <v>0</v>
      </c>
      <c r="Z392" s="403">
        <f t="shared" si="120"/>
        <v>0</v>
      </c>
      <c r="AA392" s="403">
        <f t="shared" si="120"/>
        <v>0</v>
      </c>
      <c r="AB392" s="403">
        <f t="shared" si="120"/>
        <v>0</v>
      </c>
      <c r="AC392" s="403">
        <f t="shared" si="123"/>
        <v>0</v>
      </c>
      <c r="AD392" s="403">
        <f t="shared" si="127"/>
        <v>0</v>
      </c>
      <c r="AE392" s="403">
        <f t="shared" si="124"/>
        <v>0</v>
      </c>
      <c r="AF392" s="403">
        <f t="shared" si="137"/>
        <v>27</v>
      </c>
      <c r="AG392" s="404">
        <f t="shared" si="137"/>
        <v>0</v>
      </c>
      <c r="AH392" s="404">
        <f t="shared" si="136"/>
        <v>0</v>
      </c>
      <c r="AI392" s="404">
        <f t="shared" si="134"/>
        <v>0</v>
      </c>
      <c r="AJ392" s="145">
        <f t="shared" si="117"/>
        <v>0</v>
      </c>
    </row>
    <row r="393" spans="2:36" ht="13.7" customHeight="1">
      <c r="B393" s="957">
        <v>179</v>
      </c>
      <c r="C393" s="1040">
        <v>44978</v>
      </c>
      <c r="D393" s="1041" t="s">
        <v>577</v>
      </c>
      <c r="E393" s="1042" t="s">
        <v>725</v>
      </c>
      <c r="F393" s="402">
        <v>737</v>
      </c>
      <c r="G393" s="956">
        <v>27</v>
      </c>
      <c r="H393" s="440"/>
      <c r="I393" s="403">
        <f t="shared" si="115"/>
        <v>0</v>
      </c>
      <c r="J393" s="403">
        <f t="shared" si="121"/>
        <v>0</v>
      </c>
      <c r="K393" s="403">
        <f t="shared" si="135"/>
        <v>0</v>
      </c>
      <c r="L393" s="403">
        <f t="shared" si="135"/>
        <v>0</v>
      </c>
      <c r="M393" s="403">
        <f t="shared" si="135"/>
        <v>0</v>
      </c>
      <c r="N393" s="403">
        <f t="shared" si="135"/>
        <v>0</v>
      </c>
      <c r="O393" s="403">
        <f t="shared" si="135"/>
        <v>0</v>
      </c>
      <c r="P393" s="403">
        <f t="shared" si="135"/>
        <v>0</v>
      </c>
      <c r="Q393" s="403">
        <f t="shared" si="135"/>
        <v>0</v>
      </c>
      <c r="R393" s="403">
        <f t="shared" si="135"/>
        <v>0</v>
      </c>
      <c r="S393" s="403">
        <f t="shared" si="135"/>
        <v>0</v>
      </c>
      <c r="T393" s="403">
        <f t="shared" si="135"/>
        <v>0</v>
      </c>
      <c r="U393" s="403">
        <f t="shared" si="135"/>
        <v>0</v>
      </c>
      <c r="V393" s="403">
        <f t="shared" si="135"/>
        <v>0</v>
      </c>
      <c r="W393" s="403">
        <f t="shared" si="135"/>
        <v>0</v>
      </c>
      <c r="X393" s="403">
        <f t="shared" si="135"/>
        <v>0</v>
      </c>
      <c r="Y393" s="403">
        <f t="shared" si="120"/>
        <v>0</v>
      </c>
      <c r="Z393" s="403">
        <f t="shared" si="120"/>
        <v>0</v>
      </c>
      <c r="AA393" s="403">
        <f t="shared" si="120"/>
        <v>0</v>
      </c>
      <c r="AB393" s="403">
        <f t="shared" si="120"/>
        <v>0</v>
      </c>
      <c r="AC393" s="403">
        <f t="shared" si="123"/>
        <v>0</v>
      </c>
      <c r="AD393" s="403">
        <f t="shared" si="127"/>
        <v>0</v>
      </c>
      <c r="AE393" s="403">
        <f t="shared" si="124"/>
        <v>0</v>
      </c>
      <c r="AF393" s="403">
        <f t="shared" si="137"/>
        <v>27</v>
      </c>
      <c r="AG393" s="404">
        <f t="shared" si="137"/>
        <v>0</v>
      </c>
      <c r="AH393" s="404">
        <f t="shared" si="136"/>
        <v>0</v>
      </c>
      <c r="AI393" s="404">
        <f t="shared" si="134"/>
        <v>0</v>
      </c>
      <c r="AJ393" s="145">
        <f t="shared" si="117"/>
        <v>0</v>
      </c>
    </row>
    <row r="394" spans="2:36" ht="13.7" customHeight="1">
      <c r="B394" s="957">
        <v>674</v>
      </c>
      <c r="C394" s="1040">
        <v>45128</v>
      </c>
      <c r="D394" s="1041" t="s">
        <v>577</v>
      </c>
      <c r="E394" s="1042" t="s">
        <v>1159</v>
      </c>
      <c r="F394" s="402">
        <v>737</v>
      </c>
      <c r="G394" s="956">
        <v>42.6</v>
      </c>
      <c r="H394" s="440"/>
      <c r="I394" s="403">
        <f t="shared" si="115"/>
        <v>0</v>
      </c>
      <c r="J394" s="403">
        <f t="shared" si="121"/>
        <v>0</v>
      </c>
      <c r="K394" s="403">
        <f t="shared" si="135"/>
        <v>0</v>
      </c>
      <c r="L394" s="403">
        <f t="shared" si="135"/>
        <v>0</v>
      </c>
      <c r="M394" s="403">
        <f t="shared" si="135"/>
        <v>0</v>
      </c>
      <c r="N394" s="403">
        <f t="shared" si="135"/>
        <v>0</v>
      </c>
      <c r="O394" s="403">
        <f t="shared" si="135"/>
        <v>0</v>
      </c>
      <c r="P394" s="403">
        <f t="shared" si="135"/>
        <v>0</v>
      </c>
      <c r="Q394" s="403">
        <f t="shared" si="135"/>
        <v>0</v>
      </c>
      <c r="R394" s="403">
        <f t="shared" si="135"/>
        <v>0</v>
      </c>
      <c r="S394" s="403">
        <f t="shared" si="135"/>
        <v>0</v>
      </c>
      <c r="T394" s="403">
        <f t="shared" si="135"/>
        <v>0</v>
      </c>
      <c r="U394" s="403">
        <f t="shared" si="135"/>
        <v>0</v>
      </c>
      <c r="V394" s="403">
        <f t="shared" si="135"/>
        <v>0</v>
      </c>
      <c r="W394" s="403">
        <f t="shared" si="135"/>
        <v>0</v>
      </c>
      <c r="X394" s="403">
        <f t="shared" si="135"/>
        <v>0</v>
      </c>
      <c r="Y394" s="403">
        <f t="shared" si="120"/>
        <v>0</v>
      </c>
      <c r="Z394" s="403">
        <f t="shared" si="120"/>
        <v>0</v>
      </c>
      <c r="AA394" s="403">
        <f t="shared" si="120"/>
        <v>0</v>
      </c>
      <c r="AB394" s="403">
        <f t="shared" si="120"/>
        <v>0</v>
      </c>
      <c r="AC394" s="403">
        <f t="shared" si="123"/>
        <v>0</v>
      </c>
      <c r="AD394" s="403">
        <f t="shared" si="127"/>
        <v>0</v>
      </c>
      <c r="AE394" s="403">
        <f t="shared" si="124"/>
        <v>0</v>
      </c>
      <c r="AF394" s="403">
        <f t="shared" si="137"/>
        <v>42.6</v>
      </c>
      <c r="AG394" s="404">
        <f t="shared" si="137"/>
        <v>0</v>
      </c>
      <c r="AH394" s="404">
        <f t="shared" si="136"/>
        <v>0</v>
      </c>
      <c r="AI394" s="404">
        <f t="shared" si="134"/>
        <v>0</v>
      </c>
      <c r="AJ394" s="145">
        <f t="shared" si="117"/>
        <v>0</v>
      </c>
    </row>
    <row r="395" spans="2:36" ht="13.7" customHeight="1">
      <c r="B395" s="957">
        <v>675</v>
      </c>
      <c r="C395" s="1040">
        <v>45128</v>
      </c>
      <c r="D395" s="1041" t="s">
        <v>577</v>
      </c>
      <c r="E395" s="1042" t="s">
        <v>1159</v>
      </c>
      <c r="F395" s="402">
        <v>737</v>
      </c>
      <c r="G395" s="956">
        <v>34.200000000000003</v>
      </c>
      <c r="H395" s="440"/>
      <c r="I395" s="403">
        <f t="shared" ref="I395:I458" si="138">IF(I$7-$F395=0,$G395,0)</f>
        <v>0</v>
      </c>
      <c r="J395" s="403">
        <f t="shared" si="121"/>
        <v>0</v>
      </c>
      <c r="K395" s="403">
        <f t="shared" si="135"/>
        <v>0</v>
      </c>
      <c r="L395" s="403">
        <f t="shared" si="135"/>
        <v>0</v>
      </c>
      <c r="M395" s="403">
        <f t="shared" si="135"/>
        <v>0</v>
      </c>
      <c r="N395" s="403">
        <f t="shared" si="135"/>
        <v>0</v>
      </c>
      <c r="O395" s="403">
        <f t="shared" si="135"/>
        <v>0</v>
      </c>
      <c r="P395" s="403">
        <f t="shared" si="135"/>
        <v>0</v>
      </c>
      <c r="Q395" s="403">
        <f t="shared" si="135"/>
        <v>0</v>
      </c>
      <c r="R395" s="403">
        <f t="shared" si="135"/>
        <v>0</v>
      </c>
      <c r="S395" s="403">
        <f t="shared" si="135"/>
        <v>0</v>
      </c>
      <c r="T395" s="403">
        <f t="shared" si="135"/>
        <v>0</v>
      </c>
      <c r="U395" s="403">
        <f t="shared" si="135"/>
        <v>0</v>
      </c>
      <c r="V395" s="403">
        <f t="shared" si="135"/>
        <v>0</v>
      </c>
      <c r="W395" s="403">
        <f t="shared" si="135"/>
        <v>0</v>
      </c>
      <c r="X395" s="403">
        <f t="shared" si="135"/>
        <v>0</v>
      </c>
      <c r="Y395" s="403">
        <f t="shared" si="120"/>
        <v>0</v>
      </c>
      <c r="Z395" s="403">
        <f t="shared" si="120"/>
        <v>0</v>
      </c>
      <c r="AA395" s="403">
        <f t="shared" si="120"/>
        <v>0</v>
      </c>
      <c r="AB395" s="403">
        <f t="shared" si="120"/>
        <v>0</v>
      </c>
      <c r="AC395" s="403">
        <f t="shared" si="123"/>
        <v>0</v>
      </c>
      <c r="AD395" s="403">
        <f t="shared" si="127"/>
        <v>0</v>
      </c>
      <c r="AE395" s="403">
        <f t="shared" si="124"/>
        <v>0</v>
      </c>
      <c r="AF395" s="403">
        <f t="shared" si="137"/>
        <v>34.200000000000003</v>
      </c>
      <c r="AG395" s="404">
        <f t="shared" si="137"/>
        <v>0</v>
      </c>
      <c r="AH395" s="404">
        <f t="shared" si="136"/>
        <v>0</v>
      </c>
      <c r="AI395" s="404">
        <f t="shared" si="134"/>
        <v>0</v>
      </c>
      <c r="AJ395" s="145">
        <f t="shared" ref="AJ395:AJ458" si="139">G395-SUM(I395:AI395)</f>
        <v>0</v>
      </c>
    </row>
    <row r="396" spans="2:36" ht="13.7" customHeight="1">
      <c r="B396" s="957">
        <v>676</v>
      </c>
      <c r="C396" s="1040">
        <v>45128</v>
      </c>
      <c r="D396" s="1041" t="s">
        <v>577</v>
      </c>
      <c r="E396" s="1042" t="s">
        <v>1159</v>
      </c>
      <c r="F396" s="402">
        <v>737</v>
      </c>
      <c r="G396" s="956">
        <v>34.200000000000003</v>
      </c>
      <c r="H396" s="440"/>
      <c r="I396" s="403">
        <f t="shared" si="138"/>
        <v>0</v>
      </c>
      <c r="J396" s="403">
        <f t="shared" si="121"/>
        <v>0</v>
      </c>
      <c r="K396" s="403">
        <f t="shared" ref="K396:X405" si="140">IF(K$7-$F396=0,$G396,0)</f>
        <v>0</v>
      </c>
      <c r="L396" s="403">
        <f t="shared" si="140"/>
        <v>0</v>
      </c>
      <c r="M396" s="403">
        <f t="shared" si="140"/>
        <v>0</v>
      </c>
      <c r="N396" s="403">
        <f t="shared" si="140"/>
        <v>0</v>
      </c>
      <c r="O396" s="403">
        <f t="shared" si="140"/>
        <v>0</v>
      </c>
      <c r="P396" s="403">
        <f t="shared" si="140"/>
        <v>0</v>
      </c>
      <c r="Q396" s="403">
        <f t="shared" si="140"/>
        <v>0</v>
      </c>
      <c r="R396" s="403">
        <f t="shared" si="140"/>
        <v>0</v>
      </c>
      <c r="S396" s="403">
        <f t="shared" si="140"/>
        <v>0</v>
      </c>
      <c r="T396" s="403">
        <f t="shared" si="140"/>
        <v>0</v>
      </c>
      <c r="U396" s="403">
        <f t="shared" si="140"/>
        <v>0</v>
      </c>
      <c r="V396" s="403">
        <f t="shared" si="140"/>
        <v>0</v>
      </c>
      <c r="W396" s="403">
        <f t="shared" si="140"/>
        <v>0</v>
      </c>
      <c r="X396" s="403">
        <f t="shared" si="140"/>
        <v>0</v>
      </c>
      <c r="Y396" s="403">
        <f t="shared" si="120"/>
        <v>0</v>
      </c>
      <c r="Z396" s="403">
        <f t="shared" si="120"/>
        <v>0</v>
      </c>
      <c r="AA396" s="403">
        <f t="shared" si="120"/>
        <v>0</v>
      </c>
      <c r="AB396" s="403">
        <f t="shared" si="120"/>
        <v>0</v>
      </c>
      <c r="AC396" s="403">
        <f t="shared" si="123"/>
        <v>0</v>
      </c>
      <c r="AD396" s="403">
        <f t="shared" si="127"/>
        <v>0</v>
      </c>
      <c r="AE396" s="403">
        <f t="shared" si="124"/>
        <v>0</v>
      </c>
      <c r="AF396" s="403">
        <f t="shared" si="137"/>
        <v>34.200000000000003</v>
      </c>
      <c r="AG396" s="404">
        <f t="shared" si="137"/>
        <v>0</v>
      </c>
      <c r="AH396" s="404">
        <f t="shared" si="136"/>
        <v>0</v>
      </c>
      <c r="AI396" s="404">
        <f t="shared" si="136"/>
        <v>0</v>
      </c>
      <c r="AJ396" s="145">
        <f t="shared" si="139"/>
        <v>0</v>
      </c>
    </row>
    <row r="397" spans="2:36" ht="13.7" customHeight="1">
      <c r="B397" s="957">
        <v>677</v>
      </c>
      <c r="C397" s="1040">
        <v>45128</v>
      </c>
      <c r="D397" s="1041" t="s">
        <v>577</v>
      </c>
      <c r="E397" s="1042" t="s">
        <v>1159</v>
      </c>
      <c r="F397" s="402">
        <v>737</v>
      </c>
      <c r="G397" s="956">
        <v>27</v>
      </c>
      <c r="H397" s="440"/>
      <c r="I397" s="403">
        <f t="shared" si="138"/>
        <v>0</v>
      </c>
      <c r="J397" s="403">
        <f t="shared" si="121"/>
        <v>0</v>
      </c>
      <c r="K397" s="403">
        <f t="shared" si="140"/>
        <v>0</v>
      </c>
      <c r="L397" s="403">
        <f t="shared" si="140"/>
        <v>0</v>
      </c>
      <c r="M397" s="403">
        <f t="shared" si="140"/>
        <v>0</v>
      </c>
      <c r="N397" s="403">
        <f t="shared" si="140"/>
        <v>0</v>
      </c>
      <c r="O397" s="403">
        <f t="shared" si="140"/>
        <v>0</v>
      </c>
      <c r="P397" s="403">
        <f t="shared" si="140"/>
        <v>0</v>
      </c>
      <c r="Q397" s="403">
        <f t="shared" si="140"/>
        <v>0</v>
      </c>
      <c r="R397" s="403">
        <f t="shared" si="140"/>
        <v>0</v>
      </c>
      <c r="S397" s="403">
        <f t="shared" si="140"/>
        <v>0</v>
      </c>
      <c r="T397" s="403">
        <f t="shared" si="140"/>
        <v>0</v>
      </c>
      <c r="U397" s="403">
        <f t="shared" si="140"/>
        <v>0</v>
      </c>
      <c r="V397" s="403">
        <f t="shared" si="140"/>
        <v>0</v>
      </c>
      <c r="W397" s="403">
        <f t="shared" si="140"/>
        <v>0</v>
      </c>
      <c r="X397" s="403">
        <f t="shared" si="140"/>
        <v>0</v>
      </c>
      <c r="Y397" s="403">
        <f t="shared" si="120"/>
        <v>0</v>
      </c>
      <c r="Z397" s="403">
        <f t="shared" si="120"/>
        <v>0</v>
      </c>
      <c r="AA397" s="403">
        <f t="shared" si="120"/>
        <v>0</v>
      </c>
      <c r="AB397" s="403">
        <f t="shared" si="120"/>
        <v>0</v>
      </c>
      <c r="AC397" s="403">
        <f t="shared" si="123"/>
        <v>0</v>
      </c>
      <c r="AD397" s="403">
        <f t="shared" si="127"/>
        <v>0</v>
      </c>
      <c r="AE397" s="403">
        <f t="shared" si="124"/>
        <v>0</v>
      </c>
      <c r="AF397" s="403">
        <f t="shared" si="137"/>
        <v>27</v>
      </c>
      <c r="AG397" s="404">
        <f t="shared" si="137"/>
        <v>0</v>
      </c>
      <c r="AH397" s="404">
        <f t="shared" si="136"/>
        <v>0</v>
      </c>
      <c r="AI397" s="404">
        <f t="shared" si="136"/>
        <v>0</v>
      </c>
      <c r="AJ397" s="145">
        <f t="shared" si="139"/>
        <v>0</v>
      </c>
    </row>
    <row r="398" spans="2:36" ht="13.7" customHeight="1">
      <c r="B398" s="957">
        <v>273</v>
      </c>
      <c r="C398" s="1040">
        <v>45006</v>
      </c>
      <c r="D398" s="1041" t="s">
        <v>577</v>
      </c>
      <c r="E398" s="1042" t="s">
        <v>818</v>
      </c>
      <c r="F398" s="402">
        <v>265</v>
      </c>
      <c r="G398" s="956">
        <v>20.7</v>
      </c>
      <c r="H398" s="440"/>
      <c r="I398" s="403">
        <f t="shared" si="138"/>
        <v>0</v>
      </c>
      <c r="J398" s="403">
        <f t="shared" si="121"/>
        <v>0</v>
      </c>
      <c r="K398" s="403">
        <f t="shared" si="140"/>
        <v>0</v>
      </c>
      <c r="L398" s="403">
        <f t="shared" si="140"/>
        <v>0</v>
      </c>
      <c r="M398" s="403">
        <f t="shared" si="140"/>
        <v>0</v>
      </c>
      <c r="N398" s="403">
        <f t="shared" si="140"/>
        <v>0</v>
      </c>
      <c r="O398" s="403">
        <f t="shared" si="140"/>
        <v>0</v>
      </c>
      <c r="P398" s="403">
        <f t="shared" si="140"/>
        <v>0</v>
      </c>
      <c r="Q398" s="403">
        <f t="shared" si="140"/>
        <v>20.7</v>
      </c>
      <c r="R398" s="403">
        <f t="shared" si="140"/>
        <v>0</v>
      </c>
      <c r="S398" s="403">
        <f t="shared" si="140"/>
        <v>0</v>
      </c>
      <c r="T398" s="403">
        <f t="shared" si="140"/>
        <v>0</v>
      </c>
      <c r="U398" s="403">
        <f t="shared" si="140"/>
        <v>0</v>
      </c>
      <c r="V398" s="403">
        <f t="shared" si="140"/>
        <v>0</v>
      </c>
      <c r="W398" s="403">
        <f t="shared" si="140"/>
        <v>0</v>
      </c>
      <c r="X398" s="403">
        <f t="shared" si="140"/>
        <v>0</v>
      </c>
      <c r="Y398" s="403">
        <f t="shared" si="120"/>
        <v>0</v>
      </c>
      <c r="Z398" s="403">
        <f t="shared" si="120"/>
        <v>0</v>
      </c>
      <c r="AA398" s="403">
        <f t="shared" si="120"/>
        <v>0</v>
      </c>
      <c r="AB398" s="403">
        <f t="shared" si="120"/>
        <v>0</v>
      </c>
      <c r="AC398" s="403">
        <f t="shared" si="123"/>
        <v>0</v>
      </c>
      <c r="AD398" s="403">
        <f t="shared" si="127"/>
        <v>0</v>
      </c>
      <c r="AE398" s="403">
        <f t="shared" si="124"/>
        <v>0</v>
      </c>
      <c r="AF398" s="403">
        <f t="shared" si="137"/>
        <v>0</v>
      </c>
      <c r="AG398" s="404">
        <f t="shared" si="137"/>
        <v>0</v>
      </c>
      <c r="AH398" s="404">
        <f t="shared" si="136"/>
        <v>0</v>
      </c>
      <c r="AI398" s="404">
        <f t="shared" si="136"/>
        <v>0</v>
      </c>
      <c r="AJ398" s="145">
        <f t="shared" si="139"/>
        <v>0</v>
      </c>
    </row>
    <row r="399" spans="2:36" ht="13.7" customHeight="1">
      <c r="B399" s="957">
        <v>274</v>
      </c>
      <c r="C399" s="1040">
        <v>45006</v>
      </c>
      <c r="D399" s="1041" t="s">
        <v>577</v>
      </c>
      <c r="E399" s="1042" t="s">
        <v>818</v>
      </c>
      <c r="F399" s="402">
        <v>265</v>
      </c>
      <c r="G399" s="956">
        <v>27</v>
      </c>
      <c r="H399" s="440"/>
      <c r="I399" s="403">
        <f t="shared" si="138"/>
        <v>0</v>
      </c>
      <c r="J399" s="403">
        <f t="shared" si="121"/>
        <v>0</v>
      </c>
      <c r="K399" s="403">
        <f t="shared" si="140"/>
        <v>0</v>
      </c>
      <c r="L399" s="403">
        <f t="shared" si="140"/>
        <v>0</v>
      </c>
      <c r="M399" s="403">
        <f t="shared" si="140"/>
        <v>0</v>
      </c>
      <c r="N399" s="403">
        <f t="shared" si="140"/>
        <v>0</v>
      </c>
      <c r="O399" s="403">
        <f t="shared" si="140"/>
        <v>0</v>
      </c>
      <c r="P399" s="403">
        <f t="shared" si="140"/>
        <v>0</v>
      </c>
      <c r="Q399" s="403">
        <f t="shared" si="140"/>
        <v>27</v>
      </c>
      <c r="R399" s="403">
        <f t="shared" si="140"/>
        <v>0</v>
      </c>
      <c r="S399" s="403">
        <f t="shared" si="140"/>
        <v>0</v>
      </c>
      <c r="T399" s="403">
        <f t="shared" si="140"/>
        <v>0</v>
      </c>
      <c r="U399" s="403">
        <f t="shared" si="140"/>
        <v>0</v>
      </c>
      <c r="V399" s="403">
        <f t="shared" si="140"/>
        <v>0</v>
      </c>
      <c r="W399" s="403">
        <f t="shared" si="140"/>
        <v>0</v>
      </c>
      <c r="X399" s="403">
        <f t="shared" si="140"/>
        <v>0</v>
      </c>
      <c r="Y399" s="403">
        <f t="shared" si="120"/>
        <v>0</v>
      </c>
      <c r="Z399" s="403">
        <f t="shared" si="120"/>
        <v>0</v>
      </c>
      <c r="AA399" s="403">
        <f t="shared" si="120"/>
        <v>0</v>
      </c>
      <c r="AB399" s="403">
        <f t="shared" si="120"/>
        <v>0</v>
      </c>
      <c r="AC399" s="403">
        <f t="shared" si="123"/>
        <v>0</v>
      </c>
      <c r="AD399" s="403">
        <f t="shared" si="127"/>
        <v>0</v>
      </c>
      <c r="AE399" s="403">
        <f t="shared" si="124"/>
        <v>0</v>
      </c>
      <c r="AF399" s="403">
        <f t="shared" si="137"/>
        <v>0</v>
      </c>
      <c r="AG399" s="404">
        <f t="shared" si="137"/>
        <v>0</v>
      </c>
      <c r="AH399" s="404">
        <f t="shared" si="136"/>
        <v>0</v>
      </c>
      <c r="AI399" s="404">
        <f t="shared" si="136"/>
        <v>0</v>
      </c>
      <c r="AJ399" s="145">
        <f t="shared" si="139"/>
        <v>0</v>
      </c>
    </row>
    <row r="400" spans="2:36" ht="13.7" customHeight="1">
      <c r="B400" s="957">
        <v>275</v>
      </c>
      <c r="C400" s="1040">
        <v>45006</v>
      </c>
      <c r="D400" s="1041" t="s">
        <v>577</v>
      </c>
      <c r="E400" s="1042" t="s">
        <v>818</v>
      </c>
      <c r="F400" s="402">
        <v>265</v>
      </c>
      <c r="G400" s="956">
        <v>27</v>
      </c>
      <c r="H400" s="440"/>
      <c r="I400" s="403">
        <f t="shared" si="138"/>
        <v>0</v>
      </c>
      <c r="J400" s="403">
        <f t="shared" si="121"/>
        <v>0</v>
      </c>
      <c r="K400" s="403">
        <f t="shared" si="140"/>
        <v>0</v>
      </c>
      <c r="L400" s="403">
        <f t="shared" si="140"/>
        <v>0</v>
      </c>
      <c r="M400" s="403">
        <f t="shared" si="140"/>
        <v>0</v>
      </c>
      <c r="N400" s="403">
        <f t="shared" si="140"/>
        <v>0</v>
      </c>
      <c r="O400" s="403">
        <f t="shared" si="140"/>
        <v>0</v>
      </c>
      <c r="P400" s="403">
        <f t="shared" si="140"/>
        <v>0</v>
      </c>
      <c r="Q400" s="403">
        <f t="shared" si="140"/>
        <v>27</v>
      </c>
      <c r="R400" s="403">
        <f t="shared" si="140"/>
        <v>0</v>
      </c>
      <c r="S400" s="403">
        <f t="shared" si="140"/>
        <v>0</v>
      </c>
      <c r="T400" s="403">
        <f t="shared" si="140"/>
        <v>0</v>
      </c>
      <c r="U400" s="403">
        <f t="shared" si="140"/>
        <v>0</v>
      </c>
      <c r="V400" s="403">
        <f t="shared" si="140"/>
        <v>0</v>
      </c>
      <c r="W400" s="403">
        <f t="shared" si="140"/>
        <v>0</v>
      </c>
      <c r="X400" s="403">
        <f t="shared" si="140"/>
        <v>0</v>
      </c>
      <c r="Y400" s="403">
        <f t="shared" si="120"/>
        <v>0</v>
      </c>
      <c r="Z400" s="403">
        <f t="shared" si="120"/>
        <v>0</v>
      </c>
      <c r="AA400" s="403">
        <f t="shared" si="120"/>
        <v>0</v>
      </c>
      <c r="AB400" s="403">
        <f t="shared" si="120"/>
        <v>0</v>
      </c>
      <c r="AC400" s="403">
        <f t="shared" si="123"/>
        <v>0</v>
      </c>
      <c r="AD400" s="403">
        <f t="shared" si="127"/>
        <v>0</v>
      </c>
      <c r="AE400" s="403">
        <f t="shared" si="124"/>
        <v>0</v>
      </c>
      <c r="AF400" s="403">
        <f t="shared" si="137"/>
        <v>0</v>
      </c>
      <c r="AG400" s="404">
        <f t="shared" si="137"/>
        <v>0</v>
      </c>
      <c r="AH400" s="404">
        <f t="shared" ref="AH400:AI415" si="141">IF(AH$7-$F400=0,$G400,0)</f>
        <v>0</v>
      </c>
      <c r="AI400" s="404">
        <f t="shared" si="136"/>
        <v>0</v>
      </c>
      <c r="AJ400" s="145">
        <f t="shared" si="139"/>
        <v>0</v>
      </c>
    </row>
    <row r="401" spans="2:36" ht="13.7" customHeight="1">
      <c r="B401" s="957">
        <v>276</v>
      </c>
      <c r="C401" s="1040">
        <v>45006</v>
      </c>
      <c r="D401" s="1041" t="s">
        <v>577</v>
      </c>
      <c r="E401" s="1042" t="s">
        <v>818</v>
      </c>
      <c r="F401" s="402">
        <v>265</v>
      </c>
      <c r="G401" s="956">
        <v>34.200000000000003</v>
      </c>
      <c r="H401" s="440"/>
      <c r="I401" s="403">
        <f t="shared" si="138"/>
        <v>0</v>
      </c>
      <c r="J401" s="403">
        <f t="shared" si="121"/>
        <v>0</v>
      </c>
      <c r="K401" s="403">
        <f t="shared" si="140"/>
        <v>0</v>
      </c>
      <c r="L401" s="403">
        <f t="shared" si="140"/>
        <v>0</v>
      </c>
      <c r="M401" s="403">
        <f t="shared" si="140"/>
        <v>0</v>
      </c>
      <c r="N401" s="403">
        <f t="shared" si="140"/>
        <v>0</v>
      </c>
      <c r="O401" s="403">
        <f t="shared" si="140"/>
        <v>0</v>
      </c>
      <c r="P401" s="403">
        <f t="shared" si="140"/>
        <v>0</v>
      </c>
      <c r="Q401" s="403">
        <f t="shared" si="140"/>
        <v>34.200000000000003</v>
      </c>
      <c r="R401" s="403">
        <f t="shared" si="140"/>
        <v>0</v>
      </c>
      <c r="S401" s="403">
        <f t="shared" si="140"/>
        <v>0</v>
      </c>
      <c r="T401" s="403">
        <f t="shared" si="140"/>
        <v>0</v>
      </c>
      <c r="U401" s="403">
        <f t="shared" si="140"/>
        <v>0</v>
      </c>
      <c r="V401" s="403">
        <f t="shared" si="140"/>
        <v>0</v>
      </c>
      <c r="W401" s="403">
        <f t="shared" si="140"/>
        <v>0</v>
      </c>
      <c r="X401" s="403">
        <f t="shared" si="140"/>
        <v>0</v>
      </c>
      <c r="Y401" s="403">
        <f t="shared" si="120"/>
        <v>0</v>
      </c>
      <c r="Z401" s="403">
        <f t="shared" si="120"/>
        <v>0</v>
      </c>
      <c r="AA401" s="403">
        <f t="shared" si="120"/>
        <v>0</v>
      </c>
      <c r="AB401" s="403">
        <f t="shared" si="120"/>
        <v>0</v>
      </c>
      <c r="AC401" s="403">
        <f t="shared" si="123"/>
        <v>0</v>
      </c>
      <c r="AD401" s="403">
        <f t="shared" si="127"/>
        <v>0</v>
      </c>
      <c r="AE401" s="403">
        <f t="shared" si="124"/>
        <v>0</v>
      </c>
      <c r="AF401" s="403">
        <f t="shared" si="137"/>
        <v>0</v>
      </c>
      <c r="AG401" s="404">
        <f t="shared" si="137"/>
        <v>0</v>
      </c>
      <c r="AH401" s="404">
        <f t="shared" si="141"/>
        <v>0</v>
      </c>
      <c r="AI401" s="404">
        <f t="shared" si="136"/>
        <v>0</v>
      </c>
      <c r="AJ401" s="145">
        <f t="shared" si="139"/>
        <v>0</v>
      </c>
    </row>
    <row r="402" spans="2:36" ht="13.7" customHeight="1">
      <c r="B402" s="957">
        <v>1278</v>
      </c>
      <c r="C402" s="1040">
        <v>45251</v>
      </c>
      <c r="D402" s="1041" t="s">
        <v>577</v>
      </c>
      <c r="E402" s="1042" t="s">
        <v>1659</v>
      </c>
      <c r="F402" s="402">
        <v>737</v>
      </c>
      <c r="G402" s="956">
        <v>54.6</v>
      </c>
      <c r="H402" s="440"/>
      <c r="I402" s="403">
        <f t="shared" si="138"/>
        <v>0</v>
      </c>
      <c r="J402" s="403">
        <f t="shared" si="121"/>
        <v>0</v>
      </c>
      <c r="K402" s="403">
        <f t="shared" si="140"/>
        <v>0</v>
      </c>
      <c r="L402" s="403">
        <f t="shared" si="140"/>
        <v>0</v>
      </c>
      <c r="M402" s="403">
        <f t="shared" si="140"/>
        <v>0</v>
      </c>
      <c r="N402" s="403">
        <f t="shared" si="140"/>
        <v>0</v>
      </c>
      <c r="O402" s="403">
        <f t="shared" si="140"/>
        <v>0</v>
      </c>
      <c r="P402" s="403">
        <f t="shared" si="140"/>
        <v>0</v>
      </c>
      <c r="Q402" s="403">
        <f t="shared" si="140"/>
        <v>0</v>
      </c>
      <c r="R402" s="403">
        <f t="shared" si="140"/>
        <v>0</v>
      </c>
      <c r="S402" s="403">
        <f t="shared" si="140"/>
        <v>0</v>
      </c>
      <c r="T402" s="403">
        <f t="shared" si="140"/>
        <v>0</v>
      </c>
      <c r="U402" s="403">
        <f t="shared" si="140"/>
        <v>0</v>
      </c>
      <c r="V402" s="403">
        <f t="shared" si="140"/>
        <v>0</v>
      </c>
      <c r="W402" s="403">
        <f t="shared" si="140"/>
        <v>0</v>
      </c>
      <c r="X402" s="403">
        <f t="shared" si="140"/>
        <v>0</v>
      </c>
      <c r="Y402" s="403">
        <f t="shared" si="120"/>
        <v>0</v>
      </c>
      <c r="Z402" s="403">
        <f t="shared" si="120"/>
        <v>0</v>
      </c>
      <c r="AA402" s="403">
        <f t="shared" si="120"/>
        <v>0</v>
      </c>
      <c r="AB402" s="403">
        <f t="shared" si="120"/>
        <v>0</v>
      </c>
      <c r="AC402" s="403">
        <f t="shared" si="123"/>
        <v>0</v>
      </c>
      <c r="AD402" s="403">
        <f t="shared" si="127"/>
        <v>0</v>
      </c>
      <c r="AE402" s="403">
        <f t="shared" si="124"/>
        <v>0</v>
      </c>
      <c r="AF402" s="403">
        <f t="shared" si="137"/>
        <v>54.6</v>
      </c>
      <c r="AG402" s="404">
        <f t="shared" si="137"/>
        <v>0</v>
      </c>
      <c r="AH402" s="404">
        <f t="shared" si="141"/>
        <v>0</v>
      </c>
      <c r="AI402" s="404">
        <f t="shared" si="136"/>
        <v>0</v>
      </c>
      <c r="AJ402" s="145">
        <f t="shared" si="139"/>
        <v>0</v>
      </c>
    </row>
    <row r="403" spans="2:36" ht="13.7" customHeight="1">
      <c r="B403" s="957">
        <v>1113</v>
      </c>
      <c r="C403" s="1040">
        <v>45222</v>
      </c>
      <c r="D403" s="1041" t="s">
        <v>577</v>
      </c>
      <c r="E403" s="1042" t="s">
        <v>1519</v>
      </c>
      <c r="F403" s="402">
        <v>737</v>
      </c>
      <c r="G403" s="956">
        <v>34.200000000000003</v>
      </c>
      <c r="H403" s="440"/>
      <c r="I403" s="403">
        <f t="shared" si="138"/>
        <v>0</v>
      </c>
      <c r="J403" s="403">
        <f t="shared" si="121"/>
        <v>0</v>
      </c>
      <c r="K403" s="403">
        <f t="shared" si="140"/>
        <v>0</v>
      </c>
      <c r="L403" s="403">
        <f t="shared" si="140"/>
        <v>0</v>
      </c>
      <c r="M403" s="403">
        <f t="shared" si="140"/>
        <v>0</v>
      </c>
      <c r="N403" s="403">
        <f t="shared" si="140"/>
        <v>0</v>
      </c>
      <c r="O403" s="403">
        <f t="shared" si="140"/>
        <v>0</v>
      </c>
      <c r="P403" s="403">
        <f t="shared" si="140"/>
        <v>0</v>
      </c>
      <c r="Q403" s="403">
        <f t="shared" si="140"/>
        <v>0</v>
      </c>
      <c r="R403" s="403">
        <f t="shared" si="140"/>
        <v>0</v>
      </c>
      <c r="S403" s="403">
        <f t="shared" si="140"/>
        <v>0</v>
      </c>
      <c r="T403" s="403">
        <f t="shared" si="140"/>
        <v>0</v>
      </c>
      <c r="U403" s="403">
        <f t="shared" si="140"/>
        <v>0</v>
      </c>
      <c r="V403" s="403">
        <f t="shared" si="140"/>
        <v>0</v>
      </c>
      <c r="W403" s="403">
        <f t="shared" si="140"/>
        <v>0</v>
      </c>
      <c r="X403" s="403">
        <f t="shared" si="140"/>
        <v>0</v>
      </c>
      <c r="Y403" s="403">
        <f t="shared" si="120"/>
        <v>0</v>
      </c>
      <c r="Z403" s="403">
        <f t="shared" si="120"/>
        <v>0</v>
      </c>
      <c r="AA403" s="403">
        <f t="shared" si="120"/>
        <v>0</v>
      </c>
      <c r="AB403" s="403">
        <f t="shared" si="120"/>
        <v>0</v>
      </c>
      <c r="AC403" s="403">
        <f t="shared" si="123"/>
        <v>0</v>
      </c>
      <c r="AD403" s="403">
        <f t="shared" si="127"/>
        <v>0</v>
      </c>
      <c r="AE403" s="403">
        <f t="shared" si="124"/>
        <v>0</v>
      </c>
      <c r="AF403" s="403">
        <f t="shared" si="137"/>
        <v>34.200000000000003</v>
      </c>
      <c r="AG403" s="404">
        <f t="shared" si="137"/>
        <v>0</v>
      </c>
      <c r="AH403" s="404">
        <f t="shared" si="141"/>
        <v>0</v>
      </c>
      <c r="AI403" s="404">
        <f t="shared" si="136"/>
        <v>0</v>
      </c>
      <c r="AJ403" s="145">
        <f t="shared" si="139"/>
        <v>0</v>
      </c>
    </row>
    <row r="404" spans="2:36" ht="13.7" customHeight="1">
      <c r="B404" s="957">
        <v>1114</v>
      </c>
      <c r="C404" s="1040">
        <v>45222</v>
      </c>
      <c r="D404" s="1041" t="s">
        <v>577</v>
      </c>
      <c r="E404" s="1042" t="s">
        <v>1519</v>
      </c>
      <c r="F404" s="402">
        <v>737</v>
      </c>
      <c r="G404" s="956">
        <v>34.200000000000003</v>
      </c>
      <c r="H404" s="440"/>
      <c r="I404" s="403">
        <f t="shared" si="138"/>
        <v>0</v>
      </c>
      <c r="J404" s="403">
        <f t="shared" si="121"/>
        <v>0</v>
      </c>
      <c r="K404" s="403">
        <f t="shared" si="140"/>
        <v>0</v>
      </c>
      <c r="L404" s="403">
        <f t="shared" si="140"/>
        <v>0</v>
      </c>
      <c r="M404" s="403">
        <f t="shared" si="140"/>
        <v>0</v>
      </c>
      <c r="N404" s="403">
        <f t="shared" si="140"/>
        <v>0</v>
      </c>
      <c r="O404" s="403">
        <f t="shared" si="140"/>
        <v>0</v>
      </c>
      <c r="P404" s="403">
        <f t="shared" si="140"/>
        <v>0</v>
      </c>
      <c r="Q404" s="403">
        <f t="shared" si="140"/>
        <v>0</v>
      </c>
      <c r="R404" s="403">
        <f t="shared" si="140"/>
        <v>0</v>
      </c>
      <c r="S404" s="403">
        <f t="shared" si="140"/>
        <v>0</v>
      </c>
      <c r="T404" s="403">
        <f t="shared" si="140"/>
        <v>0</v>
      </c>
      <c r="U404" s="403">
        <f t="shared" si="140"/>
        <v>0</v>
      </c>
      <c r="V404" s="403">
        <f t="shared" si="140"/>
        <v>0</v>
      </c>
      <c r="W404" s="403">
        <f t="shared" si="140"/>
        <v>0</v>
      </c>
      <c r="X404" s="403">
        <f t="shared" si="140"/>
        <v>0</v>
      </c>
      <c r="Y404" s="403">
        <f t="shared" si="120"/>
        <v>0</v>
      </c>
      <c r="Z404" s="403">
        <f t="shared" si="120"/>
        <v>0</v>
      </c>
      <c r="AA404" s="403">
        <f t="shared" si="120"/>
        <v>0</v>
      </c>
      <c r="AB404" s="403">
        <f t="shared" si="120"/>
        <v>0</v>
      </c>
      <c r="AC404" s="403">
        <f t="shared" si="123"/>
        <v>0</v>
      </c>
      <c r="AD404" s="403">
        <f t="shared" si="127"/>
        <v>0</v>
      </c>
      <c r="AE404" s="403">
        <f t="shared" si="124"/>
        <v>0</v>
      </c>
      <c r="AF404" s="403">
        <f t="shared" si="137"/>
        <v>34.200000000000003</v>
      </c>
      <c r="AG404" s="404">
        <f t="shared" si="137"/>
        <v>0</v>
      </c>
      <c r="AH404" s="404">
        <f t="shared" si="141"/>
        <v>0</v>
      </c>
      <c r="AI404" s="404">
        <f t="shared" si="136"/>
        <v>0</v>
      </c>
      <c r="AJ404" s="145">
        <f t="shared" si="139"/>
        <v>0</v>
      </c>
    </row>
    <row r="405" spans="2:36" ht="13.7" customHeight="1">
      <c r="B405" s="957">
        <v>1115</v>
      </c>
      <c r="C405" s="1040">
        <v>45222</v>
      </c>
      <c r="D405" s="1041" t="s">
        <v>577</v>
      </c>
      <c r="E405" s="1042" t="s">
        <v>1519</v>
      </c>
      <c r="F405" s="402">
        <v>737</v>
      </c>
      <c r="G405" s="956">
        <v>27</v>
      </c>
      <c r="H405" s="440"/>
      <c r="I405" s="403">
        <f t="shared" si="138"/>
        <v>0</v>
      </c>
      <c r="J405" s="403">
        <f t="shared" si="121"/>
        <v>0</v>
      </c>
      <c r="K405" s="403">
        <f t="shared" si="140"/>
        <v>0</v>
      </c>
      <c r="L405" s="403">
        <f t="shared" si="140"/>
        <v>0</v>
      </c>
      <c r="M405" s="403">
        <f t="shared" si="140"/>
        <v>0</v>
      </c>
      <c r="N405" s="403">
        <f t="shared" si="140"/>
        <v>0</v>
      </c>
      <c r="O405" s="403">
        <f t="shared" si="140"/>
        <v>0</v>
      </c>
      <c r="P405" s="403">
        <f t="shared" si="140"/>
        <v>0</v>
      </c>
      <c r="Q405" s="403">
        <f t="shared" si="140"/>
        <v>0</v>
      </c>
      <c r="R405" s="403">
        <f t="shared" si="140"/>
        <v>0</v>
      </c>
      <c r="S405" s="403">
        <f t="shared" si="140"/>
        <v>0</v>
      </c>
      <c r="T405" s="403">
        <f t="shared" si="140"/>
        <v>0</v>
      </c>
      <c r="U405" s="403">
        <f t="shared" si="140"/>
        <v>0</v>
      </c>
      <c r="V405" s="403">
        <f t="shared" si="140"/>
        <v>0</v>
      </c>
      <c r="W405" s="403">
        <f t="shared" si="140"/>
        <v>0</v>
      </c>
      <c r="X405" s="403">
        <f t="shared" si="140"/>
        <v>0</v>
      </c>
      <c r="Y405" s="403">
        <f t="shared" si="120"/>
        <v>0</v>
      </c>
      <c r="Z405" s="403">
        <f t="shared" si="120"/>
        <v>0</v>
      </c>
      <c r="AA405" s="403">
        <f t="shared" si="120"/>
        <v>0</v>
      </c>
      <c r="AB405" s="403">
        <f t="shared" si="120"/>
        <v>0</v>
      </c>
      <c r="AC405" s="403">
        <f t="shared" si="123"/>
        <v>0</v>
      </c>
      <c r="AD405" s="403">
        <f t="shared" si="127"/>
        <v>0</v>
      </c>
      <c r="AE405" s="403">
        <f t="shared" si="124"/>
        <v>0</v>
      </c>
      <c r="AF405" s="403">
        <f t="shared" si="137"/>
        <v>27</v>
      </c>
      <c r="AG405" s="404">
        <f t="shared" si="137"/>
        <v>0</v>
      </c>
      <c r="AH405" s="404">
        <f t="shared" si="141"/>
        <v>0</v>
      </c>
      <c r="AI405" s="404">
        <f t="shared" si="136"/>
        <v>0</v>
      </c>
      <c r="AJ405" s="145">
        <f t="shared" si="139"/>
        <v>0</v>
      </c>
    </row>
    <row r="406" spans="2:36" ht="13.7" customHeight="1">
      <c r="B406" s="957">
        <v>1116</v>
      </c>
      <c r="C406" s="1040">
        <v>45222</v>
      </c>
      <c r="D406" s="1041" t="s">
        <v>577</v>
      </c>
      <c r="E406" s="1042" t="s">
        <v>1519</v>
      </c>
      <c r="F406" s="402">
        <v>737</v>
      </c>
      <c r="G406" s="956">
        <v>20.7</v>
      </c>
      <c r="H406" s="440"/>
      <c r="I406" s="403">
        <f t="shared" si="138"/>
        <v>0</v>
      </c>
      <c r="J406" s="403">
        <f t="shared" si="121"/>
        <v>0</v>
      </c>
      <c r="K406" s="403">
        <f t="shared" ref="K406:X415" si="142">IF(K$7-$F406=0,$G406,0)</f>
        <v>0</v>
      </c>
      <c r="L406" s="403">
        <f t="shared" si="142"/>
        <v>0</v>
      </c>
      <c r="M406" s="403">
        <f t="shared" si="142"/>
        <v>0</v>
      </c>
      <c r="N406" s="403">
        <f t="shared" si="142"/>
        <v>0</v>
      </c>
      <c r="O406" s="403">
        <f t="shared" si="142"/>
        <v>0</v>
      </c>
      <c r="P406" s="403">
        <f t="shared" si="142"/>
        <v>0</v>
      </c>
      <c r="Q406" s="403">
        <f t="shared" si="142"/>
        <v>0</v>
      </c>
      <c r="R406" s="403">
        <f t="shared" si="142"/>
        <v>0</v>
      </c>
      <c r="S406" s="403">
        <f t="shared" si="142"/>
        <v>0</v>
      </c>
      <c r="T406" s="403">
        <f t="shared" si="142"/>
        <v>0</v>
      </c>
      <c r="U406" s="403">
        <f t="shared" si="142"/>
        <v>0</v>
      </c>
      <c r="V406" s="403">
        <f t="shared" si="142"/>
        <v>0</v>
      </c>
      <c r="W406" s="403">
        <f t="shared" si="142"/>
        <v>0</v>
      </c>
      <c r="X406" s="403">
        <f t="shared" si="142"/>
        <v>0</v>
      </c>
      <c r="Y406" s="403">
        <f t="shared" si="120"/>
        <v>0</v>
      </c>
      <c r="Z406" s="403">
        <f t="shared" si="120"/>
        <v>0</v>
      </c>
      <c r="AA406" s="403">
        <f t="shared" si="120"/>
        <v>0</v>
      </c>
      <c r="AB406" s="403">
        <f t="shared" si="120"/>
        <v>0</v>
      </c>
      <c r="AC406" s="403">
        <f t="shared" si="123"/>
        <v>0</v>
      </c>
      <c r="AD406" s="403">
        <f t="shared" si="127"/>
        <v>0</v>
      </c>
      <c r="AE406" s="403">
        <f t="shared" si="124"/>
        <v>0</v>
      </c>
      <c r="AF406" s="403">
        <f t="shared" si="137"/>
        <v>20.7</v>
      </c>
      <c r="AG406" s="404">
        <f t="shared" si="137"/>
        <v>0</v>
      </c>
      <c r="AH406" s="404">
        <f t="shared" si="141"/>
        <v>0</v>
      </c>
      <c r="AI406" s="404">
        <f t="shared" si="141"/>
        <v>0</v>
      </c>
      <c r="AJ406" s="145">
        <f t="shared" si="139"/>
        <v>0</v>
      </c>
    </row>
    <row r="407" spans="2:36" ht="13.7" customHeight="1">
      <c r="B407" s="957">
        <v>956</v>
      </c>
      <c r="C407" s="1040">
        <v>45190</v>
      </c>
      <c r="D407" s="1041" t="s">
        <v>577</v>
      </c>
      <c r="E407" s="1042" t="s">
        <v>1383</v>
      </c>
      <c r="F407" s="402">
        <v>737</v>
      </c>
      <c r="G407" s="956">
        <v>34.200000000000003</v>
      </c>
      <c r="H407" s="440"/>
      <c r="I407" s="403">
        <f t="shared" si="138"/>
        <v>0</v>
      </c>
      <c r="J407" s="403">
        <f t="shared" si="121"/>
        <v>0</v>
      </c>
      <c r="K407" s="403">
        <f t="shared" si="142"/>
        <v>0</v>
      </c>
      <c r="L407" s="403">
        <f t="shared" si="142"/>
        <v>0</v>
      </c>
      <c r="M407" s="403">
        <f t="shared" si="142"/>
        <v>0</v>
      </c>
      <c r="N407" s="403">
        <f t="shared" si="142"/>
        <v>0</v>
      </c>
      <c r="O407" s="403">
        <f t="shared" si="142"/>
        <v>0</v>
      </c>
      <c r="P407" s="403">
        <f t="shared" si="142"/>
        <v>0</v>
      </c>
      <c r="Q407" s="403">
        <f t="shared" si="142"/>
        <v>0</v>
      </c>
      <c r="R407" s="403">
        <f t="shared" si="142"/>
        <v>0</v>
      </c>
      <c r="S407" s="403">
        <f t="shared" si="142"/>
        <v>0</v>
      </c>
      <c r="T407" s="403">
        <f t="shared" si="142"/>
        <v>0</v>
      </c>
      <c r="U407" s="403">
        <f t="shared" si="142"/>
        <v>0</v>
      </c>
      <c r="V407" s="403">
        <f t="shared" si="142"/>
        <v>0</v>
      </c>
      <c r="W407" s="403">
        <f t="shared" si="142"/>
        <v>0</v>
      </c>
      <c r="X407" s="403">
        <f t="shared" si="142"/>
        <v>0</v>
      </c>
      <c r="Y407" s="403">
        <f t="shared" ref="Y407:AB470" si="143">IF(Y$7-$F407=0,$G407,0)</f>
        <v>0</v>
      </c>
      <c r="Z407" s="403">
        <f t="shared" si="143"/>
        <v>0</v>
      </c>
      <c r="AA407" s="403">
        <f t="shared" si="143"/>
        <v>0</v>
      </c>
      <c r="AB407" s="403">
        <f t="shared" si="143"/>
        <v>0</v>
      </c>
      <c r="AC407" s="403">
        <f t="shared" si="123"/>
        <v>0</v>
      </c>
      <c r="AD407" s="403">
        <f t="shared" si="127"/>
        <v>0</v>
      </c>
      <c r="AE407" s="403">
        <f t="shared" si="124"/>
        <v>0</v>
      </c>
      <c r="AF407" s="403">
        <f t="shared" si="137"/>
        <v>34.200000000000003</v>
      </c>
      <c r="AG407" s="404">
        <f t="shared" si="137"/>
        <v>0</v>
      </c>
      <c r="AH407" s="404">
        <f t="shared" si="141"/>
        <v>0</v>
      </c>
      <c r="AI407" s="404">
        <f t="shared" si="141"/>
        <v>0</v>
      </c>
      <c r="AJ407" s="145">
        <f t="shared" si="139"/>
        <v>0</v>
      </c>
    </row>
    <row r="408" spans="2:36" ht="13.7" customHeight="1">
      <c r="B408" s="957">
        <v>795</v>
      </c>
      <c r="C408" s="1040">
        <v>45160</v>
      </c>
      <c r="D408" s="1041" t="s">
        <v>577</v>
      </c>
      <c r="E408" s="1042" t="s">
        <v>1253</v>
      </c>
      <c r="F408" s="402">
        <v>265</v>
      </c>
      <c r="G408" s="956">
        <v>34.200000000000003</v>
      </c>
      <c r="H408" s="440"/>
      <c r="I408" s="403">
        <f t="shared" si="138"/>
        <v>0</v>
      </c>
      <c r="J408" s="403">
        <f t="shared" si="121"/>
        <v>0</v>
      </c>
      <c r="K408" s="403">
        <f t="shared" si="142"/>
        <v>0</v>
      </c>
      <c r="L408" s="403">
        <f t="shared" si="142"/>
        <v>0</v>
      </c>
      <c r="M408" s="403">
        <f t="shared" si="142"/>
        <v>0</v>
      </c>
      <c r="N408" s="403">
        <f t="shared" si="142"/>
        <v>0</v>
      </c>
      <c r="O408" s="403">
        <f t="shared" si="142"/>
        <v>0</v>
      </c>
      <c r="P408" s="403">
        <f t="shared" si="142"/>
        <v>0</v>
      </c>
      <c r="Q408" s="403">
        <f t="shared" si="142"/>
        <v>34.200000000000003</v>
      </c>
      <c r="R408" s="403">
        <f t="shared" si="142"/>
        <v>0</v>
      </c>
      <c r="S408" s="403">
        <f t="shared" si="142"/>
        <v>0</v>
      </c>
      <c r="T408" s="403">
        <f t="shared" si="142"/>
        <v>0</v>
      </c>
      <c r="U408" s="403">
        <f t="shared" si="142"/>
        <v>0</v>
      </c>
      <c r="V408" s="403">
        <f t="shared" si="142"/>
        <v>0</v>
      </c>
      <c r="W408" s="403">
        <f t="shared" si="142"/>
        <v>0</v>
      </c>
      <c r="X408" s="403">
        <f t="shared" si="142"/>
        <v>0</v>
      </c>
      <c r="Y408" s="403">
        <f t="shared" si="143"/>
        <v>0</v>
      </c>
      <c r="Z408" s="403">
        <f t="shared" si="143"/>
        <v>0</v>
      </c>
      <c r="AA408" s="403">
        <f t="shared" si="143"/>
        <v>0</v>
      </c>
      <c r="AB408" s="403">
        <f t="shared" si="143"/>
        <v>0</v>
      </c>
      <c r="AC408" s="403">
        <f t="shared" si="123"/>
        <v>0</v>
      </c>
      <c r="AD408" s="403">
        <f t="shared" si="127"/>
        <v>0</v>
      </c>
      <c r="AE408" s="403">
        <f t="shared" si="124"/>
        <v>0</v>
      </c>
      <c r="AF408" s="403">
        <f t="shared" si="137"/>
        <v>0</v>
      </c>
      <c r="AG408" s="404">
        <f t="shared" si="137"/>
        <v>0</v>
      </c>
      <c r="AH408" s="404">
        <f t="shared" si="141"/>
        <v>0</v>
      </c>
      <c r="AI408" s="404">
        <f t="shared" si="141"/>
        <v>0</v>
      </c>
      <c r="AJ408" s="145">
        <f t="shared" si="139"/>
        <v>0</v>
      </c>
    </row>
    <row r="409" spans="2:36" ht="13.7" customHeight="1">
      <c r="B409" s="957">
        <v>796</v>
      </c>
      <c r="C409" s="1040">
        <v>45160</v>
      </c>
      <c r="D409" s="1041" t="s">
        <v>577</v>
      </c>
      <c r="E409" s="1042" t="s">
        <v>1253</v>
      </c>
      <c r="F409" s="402">
        <v>265</v>
      </c>
      <c r="G409" s="956">
        <v>34.200000000000003</v>
      </c>
      <c r="H409" s="440"/>
      <c r="I409" s="403">
        <f t="shared" si="138"/>
        <v>0</v>
      </c>
      <c r="J409" s="403">
        <f t="shared" si="121"/>
        <v>0</v>
      </c>
      <c r="K409" s="403">
        <f t="shared" si="142"/>
        <v>0</v>
      </c>
      <c r="L409" s="403">
        <f t="shared" si="142"/>
        <v>0</v>
      </c>
      <c r="M409" s="403">
        <f t="shared" si="142"/>
        <v>0</v>
      </c>
      <c r="N409" s="403">
        <f t="shared" si="142"/>
        <v>0</v>
      </c>
      <c r="O409" s="403">
        <f t="shared" si="142"/>
        <v>0</v>
      </c>
      <c r="P409" s="403">
        <f t="shared" si="142"/>
        <v>0</v>
      </c>
      <c r="Q409" s="403">
        <f t="shared" si="142"/>
        <v>34.200000000000003</v>
      </c>
      <c r="R409" s="403">
        <f t="shared" si="142"/>
        <v>0</v>
      </c>
      <c r="S409" s="403">
        <f t="shared" si="142"/>
        <v>0</v>
      </c>
      <c r="T409" s="403">
        <f t="shared" si="142"/>
        <v>0</v>
      </c>
      <c r="U409" s="403">
        <f t="shared" si="142"/>
        <v>0</v>
      </c>
      <c r="V409" s="403">
        <f t="shared" si="142"/>
        <v>0</v>
      </c>
      <c r="W409" s="403">
        <f t="shared" si="142"/>
        <v>0</v>
      </c>
      <c r="X409" s="403">
        <f t="shared" si="142"/>
        <v>0</v>
      </c>
      <c r="Y409" s="403">
        <f t="shared" si="143"/>
        <v>0</v>
      </c>
      <c r="Z409" s="403">
        <f t="shared" si="143"/>
        <v>0</v>
      </c>
      <c r="AA409" s="403">
        <f t="shared" si="143"/>
        <v>0</v>
      </c>
      <c r="AB409" s="403">
        <f t="shared" si="143"/>
        <v>0</v>
      </c>
      <c r="AC409" s="403">
        <f t="shared" si="123"/>
        <v>0</v>
      </c>
      <c r="AD409" s="403">
        <f t="shared" si="127"/>
        <v>0</v>
      </c>
      <c r="AE409" s="403">
        <f t="shared" si="124"/>
        <v>0</v>
      </c>
      <c r="AF409" s="403">
        <f t="shared" si="137"/>
        <v>0</v>
      </c>
      <c r="AG409" s="404">
        <f t="shared" si="137"/>
        <v>0</v>
      </c>
      <c r="AH409" s="404">
        <f t="shared" si="141"/>
        <v>0</v>
      </c>
      <c r="AI409" s="404">
        <f t="shared" si="141"/>
        <v>0</v>
      </c>
      <c r="AJ409" s="145">
        <f t="shared" si="139"/>
        <v>0</v>
      </c>
    </row>
    <row r="410" spans="2:36" ht="13.7" customHeight="1">
      <c r="B410" s="957">
        <v>797</v>
      </c>
      <c r="C410" s="1040">
        <v>45160</v>
      </c>
      <c r="D410" s="1041" t="s">
        <v>577</v>
      </c>
      <c r="E410" s="1042" t="s">
        <v>1253</v>
      </c>
      <c r="F410" s="402">
        <v>265</v>
      </c>
      <c r="G410" s="956">
        <v>34.200000000000003</v>
      </c>
      <c r="H410" s="440"/>
      <c r="I410" s="403">
        <f t="shared" si="138"/>
        <v>0</v>
      </c>
      <c r="J410" s="403">
        <f t="shared" ref="J410:J473" si="144">IF(J$7-$F410=0,$G410,0)</f>
        <v>0</v>
      </c>
      <c r="K410" s="403">
        <f t="shared" si="142"/>
        <v>0</v>
      </c>
      <c r="L410" s="403">
        <f t="shared" si="142"/>
        <v>0</v>
      </c>
      <c r="M410" s="403">
        <f t="shared" si="142"/>
        <v>0</v>
      </c>
      <c r="N410" s="403">
        <f t="shared" si="142"/>
        <v>0</v>
      </c>
      <c r="O410" s="403">
        <f t="shared" si="142"/>
        <v>0</v>
      </c>
      <c r="P410" s="403">
        <f t="shared" si="142"/>
        <v>0</v>
      </c>
      <c r="Q410" s="403">
        <f t="shared" si="142"/>
        <v>34.200000000000003</v>
      </c>
      <c r="R410" s="403">
        <f t="shared" si="142"/>
        <v>0</v>
      </c>
      <c r="S410" s="403">
        <f t="shared" si="142"/>
        <v>0</v>
      </c>
      <c r="T410" s="403">
        <f t="shared" si="142"/>
        <v>0</v>
      </c>
      <c r="U410" s="403">
        <f t="shared" si="142"/>
        <v>0</v>
      </c>
      <c r="V410" s="403">
        <f t="shared" si="142"/>
        <v>0</v>
      </c>
      <c r="W410" s="403">
        <f t="shared" si="142"/>
        <v>0</v>
      </c>
      <c r="X410" s="403">
        <f t="shared" si="142"/>
        <v>0</v>
      </c>
      <c r="Y410" s="403">
        <f t="shared" si="143"/>
        <v>0</v>
      </c>
      <c r="Z410" s="403">
        <f t="shared" si="143"/>
        <v>0</v>
      </c>
      <c r="AA410" s="403">
        <f t="shared" si="143"/>
        <v>0</v>
      </c>
      <c r="AB410" s="403">
        <f t="shared" si="143"/>
        <v>0</v>
      </c>
      <c r="AC410" s="403">
        <f t="shared" ref="AC410:AC473" si="145">IF(AC$7-$F410=0,$G410,0)</f>
        <v>0</v>
      </c>
      <c r="AD410" s="403">
        <f t="shared" si="127"/>
        <v>0</v>
      </c>
      <c r="AE410" s="403">
        <f t="shared" si="124"/>
        <v>0</v>
      </c>
      <c r="AF410" s="403">
        <f t="shared" si="137"/>
        <v>0</v>
      </c>
      <c r="AG410" s="404">
        <f t="shared" si="137"/>
        <v>0</v>
      </c>
      <c r="AH410" s="404">
        <f t="shared" ref="AH410:AI425" si="146">IF(AH$7-$F410=0,$G410,0)</f>
        <v>0</v>
      </c>
      <c r="AI410" s="404">
        <f t="shared" si="141"/>
        <v>0</v>
      </c>
      <c r="AJ410" s="145">
        <f t="shared" si="139"/>
        <v>0</v>
      </c>
    </row>
    <row r="411" spans="2:36" ht="13.7" customHeight="1">
      <c r="B411" s="957">
        <v>798</v>
      </c>
      <c r="C411" s="1040">
        <v>45160</v>
      </c>
      <c r="D411" s="1041" t="s">
        <v>577</v>
      </c>
      <c r="E411" s="1042" t="s">
        <v>1253</v>
      </c>
      <c r="F411" s="402">
        <v>265</v>
      </c>
      <c r="G411" s="956">
        <v>27</v>
      </c>
      <c r="H411" s="440"/>
      <c r="I411" s="403">
        <f t="shared" si="138"/>
        <v>0</v>
      </c>
      <c r="J411" s="403">
        <f t="shared" si="144"/>
        <v>0</v>
      </c>
      <c r="K411" s="403">
        <f t="shared" si="142"/>
        <v>0</v>
      </c>
      <c r="L411" s="403">
        <f t="shared" si="142"/>
        <v>0</v>
      </c>
      <c r="M411" s="403">
        <f t="shared" si="142"/>
        <v>0</v>
      </c>
      <c r="N411" s="403">
        <f t="shared" si="142"/>
        <v>0</v>
      </c>
      <c r="O411" s="403">
        <f t="shared" si="142"/>
        <v>0</v>
      </c>
      <c r="P411" s="403">
        <f t="shared" si="142"/>
        <v>0</v>
      </c>
      <c r="Q411" s="403">
        <f t="shared" si="142"/>
        <v>27</v>
      </c>
      <c r="R411" s="403">
        <f t="shared" si="142"/>
        <v>0</v>
      </c>
      <c r="S411" s="403">
        <f t="shared" si="142"/>
        <v>0</v>
      </c>
      <c r="T411" s="403">
        <f t="shared" si="142"/>
        <v>0</v>
      </c>
      <c r="U411" s="403">
        <f t="shared" si="142"/>
        <v>0</v>
      </c>
      <c r="V411" s="403">
        <f t="shared" si="142"/>
        <v>0</v>
      </c>
      <c r="W411" s="403">
        <f t="shared" si="142"/>
        <v>0</v>
      </c>
      <c r="X411" s="403">
        <f t="shared" si="142"/>
        <v>0</v>
      </c>
      <c r="Y411" s="403">
        <f t="shared" si="143"/>
        <v>0</v>
      </c>
      <c r="Z411" s="403">
        <f t="shared" si="143"/>
        <v>0</v>
      </c>
      <c r="AA411" s="403">
        <f t="shared" si="143"/>
        <v>0</v>
      </c>
      <c r="AB411" s="403">
        <f t="shared" si="143"/>
        <v>0</v>
      </c>
      <c r="AC411" s="403">
        <f t="shared" si="145"/>
        <v>0</v>
      </c>
      <c r="AD411" s="403">
        <f t="shared" si="127"/>
        <v>0</v>
      </c>
      <c r="AE411" s="403">
        <f t="shared" si="124"/>
        <v>0</v>
      </c>
      <c r="AF411" s="403">
        <f t="shared" ref="AF411:AG430" si="147">IF(AF$7-$F411=0,$G411,0)</f>
        <v>0</v>
      </c>
      <c r="AG411" s="404">
        <f t="shared" si="147"/>
        <v>0</v>
      </c>
      <c r="AH411" s="404">
        <f t="shared" si="146"/>
        <v>0</v>
      </c>
      <c r="AI411" s="404">
        <f t="shared" si="141"/>
        <v>0</v>
      </c>
      <c r="AJ411" s="145">
        <f t="shared" si="139"/>
        <v>0</v>
      </c>
    </row>
    <row r="412" spans="2:36" ht="13.7" customHeight="1">
      <c r="B412" s="957">
        <v>799</v>
      </c>
      <c r="C412" s="1040">
        <v>45160</v>
      </c>
      <c r="D412" s="1041" t="s">
        <v>577</v>
      </c>
      <c r="E412" s="1042" t="s">
        <v>1253</v>
      </c>
      <c r="F412" s="402">
        <v>265</v>
      </c>
      <c r="G412" s="956">
        <v>27</v>
      </c>
      <c r="H412" s="440"/>
      <c r="I412" s="403">
        <f t="shared" si="138"/>
        <v>0</v>
      </c>
      <c r="J412" s="403">
        <f t="shared" si="144"/>
        <v>0</v>
      </c>
      <c r="K412" s="403">
        <f t="shared" si="142"/>
        <v>0</v>
      </c>
      <c r="L412" s="403">
        <f t="shared" si="142"/>
        <v>0</v>
      </c>
      <c r="M412" s="403">
        <f t="shared" si="142"/>
        <v>0</v>
      </c>
      <c r="N412" s="403">
        <f t="shared" si="142"/>
        <v>0</v>
      </c>
      <c r="O412" s="403">
        <f t="shared" si="142"/>
        <v>0</v>
      </c>
      <c r="P412" s="403">
        <f t="shared" si="142"/>
        <v>0</v>
      </c>
      <c r="Q412" s="403">
        <f t="shared" si="142"/>
        <v>27</v>
      </c>
      <c r="R412" s="403">
        <f t="shared" si="142"/>
        <v>0</v>
      </c>
      <c r="S412" s="403">
        <f t="shared" si="142"/>
        <v>0</v>
      </c>
      <c r="T412" s="403">
        <f t="shared" si="142"/>
        <v>0</v>
      </c>
      <c r="U412" s="403">
        <f t="shared" si="142"/>
        <v>0</v>
      </c>
      <c r="V412" s="403">
        <f t="shared" si="142"/>
        <v>0</v>
      </c>
      <c r="W412" s="403">
        <f t="shared" si="142"/>
        <v>0</v>
      </c>
      <c r="X412" s="403">
        <f t="shared" si="142"/>
        <v>0</v>
      </c>
      <c r="Y412" s="403">
        <f t="shared" si="143"/>
        <v>0</v>
      </c>
      <c r="Z412" s="403">
        <f t="shared" si="143"/>
        <v>0</v>
      </c>
      <c r="AA412" s="403">
        <f t="shared" si="143"/>
        <v>0</v>
      </c>
      <c r="AB412" s="403">
        <f t="shared" si="143"/>
        <v>0</v>
      </c>
      <c r="AC412" s="403">
        <f t="shared" si="145"/>
        <v>0</v>
      </c>
      <c r="AD412" s="403">
        <f t="shared" si="127"/>
        <v>0</v>
      </c>
      <c r="AE412" s="403">
        <f t="shared" si="124"/>
        <v>0</v>
      </c>
      <c r="AF412" s="403">
        <f t="shared" si="147"/>
        <v>0</v>
      </c>
      <c r="AG412" s="404">
        <f t="shared" si="147"/>
        <v>0</v>
      </c>
      <c r="AH412" s="404">
        <f t="shared" si="146"/>
        <v>0</v>
      </c>
      <c r="AI412" s="404">
        <f t="shared" si="141"/>
        <v>0</v>
      </c>
      <c r="AJ412" s="145">
        <f t="shared" si="139"/>
        <v>0</v>
      </c>
    </row>
    <row r="413" spans="2:36" ht="13.7" customHeight="1">
      <c r="B413" s="957">
        <v>800</v>
      </c>
      <c r="C413" s="1040">
        <v>45160</v>
      </c>
      <c r="D413" s="1041" t="s">
        <v>577</v>
      </c>
      <c r="E413" s="1042" t="s">
        <v>1253</v>
      </c>
      <c r="F413" s="402">
        <v>265</v>
      </c>
      <c r="G413" s="956">
        <v>27</v>
      </c>
      <c r="H413" s="440"/>
      <c r="I413" s="403">
        <f t="shared" si="138"/>
        <v>0</v>
      </c>
      <c r="J413" s="403">
        <f t="shared" si="144"/>
        <v>0</v>
      </c>
      <c r="K413" s="403">
        <f t="shared" si="142"/>
        <v>0</v>
      </c>
      <c r="L413" s="403">
        <f t="shared" si="142"/>
        <v>0</v>
      </c>
      <c r="M413" s="403">
        <f t="shared" si="142"/>
        <v>0</v>
      </c>
      <c r="N413" s="403">
        <f t="shared" si="142"/>
        <v>0</v>
      </c>
      <c r="O413" s="403">
        <f t="shared" si="142"/>
        <v>0</v>
      </c>
      <c r="P413" s="403">
        <f t="shared" si="142"/>
        <v>0</v>
      </c>
      <c r="Q413" s="403">
        <f t="shared" si="142"/>
        <v>27</v>
      </c>
      <c r="R413" s="403">
        <f t="shared" si="142"/>
        <v>0</v>
      </c>
      <c r="S413" s="403">
        <f t="shared" si="142"/>
        <v>0</v>
      </c>
      <c r="T413" s="403">
        <f t="shared" si="142"/>
        <v>0</v>
      </c>
      <c r="U413" s="403">
        <f t="shared" si="142"/>
        <v>0</v>
      </c>
      <c r="V413" s="403">
        <f t="shared" si="142"/>
        <v>0</v>
      </c>
      <c r="W413" s="403">
        <f t="shared" si="142"/>
        <v>0</v>
      </c>
      <c r="X413" s="403">
        <f t="shared" si="142"/>
        <v>0</v>
      </c>
      <c r="Y413" s="403">
        <f t="shared" si="143"/>
        <v>0</v>
      </c>
      <c r="Z413" s="403">
        <f t="shared" si="143"/>
        <v>0</v>
      </c>
      <c r="AA413" s="403">
        <f t="shared" si="143"/>
        <v>0</v>
      </c>
      <c r="AB413" s="403">
        <f t="shared" si="143"/>
        <v>0</v>
      </c>
      <c r="AC413" s="403">
        <f t="shared" si="145"/>
        <v>0</v>
      </c>
      <c r="AD413" s="403">
        <f t="shared" si="127"/>
        <v>0</v>
      </c>
      <c r="AE413" s="403">
        <f t="shared" si="124"/>
        <v>0</v>
      </c>
      <c r="AF413" s="403">
        <f t="shared" si="147"/>
        <v>0</v>
      </c>
      <c r="AG413" s="404">
        <f t="shared" si="147"/>
        <v>0</v>
      </c>
      <c r="AH413" s="404">
        <f t="shared" si="146"/>
        <v>0</v>
      </c>
      <c r="AI413" s="404">
        <f t="shared" si="141"/>
        <v>0</v>
      </c>
      <c r="AJ413" s="145">
        <f t="shared" si="139"/>
        <v>0</v>
      </c>
    </row>
    <row r="414" spans="2:36" ht="13.7" customHeight="1">
      <c r="B414" s="957">
        <v>801</v>
      </c>
      <c r="C414" s="1040">
        <v>45160</v>
      </c>
      <c r="D414" s="1041" t="s">
        <v>577</v>
      </c>
      <c r="E414" s="1042" t="s">
        <v>1253</v>
      </c>
      <c r="F414" s="402">
        <v>265</v>
      </c>
      <c r="G414" s="956">
        <v>20.7</v>
      </c>
      <c r="H414" s="440"/>
      <c r="I414" s="403">
        <f t="shared" si="138"/>
        <v>0</v>
      </c>
      <c r="J414" s="403">
        <f t="shared" si="144"/>
        <v>0</v>
      </c>
      <c r="K414" s="403">
        <f t="shared" si="142"/>
        <v>0</v>
      </c>
      <c r="L414" s="403">
        <f t="shared" si="142"/>
        <v>0</v>
      </c>
      <c r="M414" s="403">
        <f t="shared" si="142"/>
        <v>0</v>
      </c>
      <c r="N414" s="403">
        <f t="shared" si="142"/>
        <v>0</v>
      </c>
      <c r="O414" s="403">
        <f t="shared" si="142"/>
        <v>0</v>
      </c>
      <c r="P414" s="403">
        <f t="shared" si="142"/>
        <v>0</v>
      </c>
      <c r="Q414" s="403">
        <f t="shared" si="142"/>
        <v>20.7</v>
      </c>
      <c r="R414" s="403">
        <f t="shared" si="142"/>
        <v>0</v>
      </c>
      <c r="S414" s="403">
        <f t="shared" si="142"/>
        <v>0</v>
      </c>
      <c r="T414" s="403">
        <f t="shared" si="142"/>
        <v>0</v>
      </c>
      <c r="U414" s="403">
        <f t="shared" si="142"/>
        <v>0</v>
      </c>
      <c r="V414" s="403">
        <f t="shared" si="142"/>
        <v>0</v>
      </c>
      <c r="W414" s="403">
        <f t="shared" si="142"/>
        <v>0</v>
      </c>
      <c r="X414" s="403">
        <f t="shared" si="142"/>
        <v>0</v>
      </c>
      <c r="Y414" s="403">
        <f t="shared" si="143"/>
        <v>0</v>
      </c>
      <c r="Z414" s="403">
        <f t="shared" si="143"/>
        <v>0</v>
      </c>
      <c r="AA414" s="403">
        <f t="shared" si="143"/>
        <v>0</v>
      </c>
      <c r="AB414" s="403">
        <f t="shared" si="143"/>
        <v>0</v>
      </c>
      <c r="AC414" s="403">
        <f t="shared" si="145"/>
        <v>0</v>
      </c>
      <c r="AD414" s="403">
        <f t="shared" si="127"/>
        <v>0</v>
      </c>
      <c r="AE414" s="403">
        <f t="shared" si="127"/>
        <v>0</v>
      </c>
      <c r="AF414" s="403">
        <f t="shared" si="147"/>
        <v>0</v>
      </c>
      <c r="AG414" s="404">
        <f t="shared" si="147"/>
        <v>0</v>
      </c>
      <c r="AH414" s="404">
        <f t="shared" si="146"/>
        <v>0</v>
      </c>
      <c r="AI414" s="404">
        <f t="shared" si="141"/>
        <v>0</v>
      </c>
      <c r="AJ414" s="145">
        <f t="shared" si="139"/>
        <v>0</v>
      </c>
    </row>
    <row r="415" spans="2:36" ht="13.7" customHeight="1">
      <c r="B415" s="957">
        <v>802</v>
      </c>
      <c r="C415" s="1040">
        <v>45160</v>
      </c>
      <c r="D415" s="1041" t="s">
        <v>577</v>
      </c>
      <c r="E415" s="1042" t="s">
        <v>1253</v>
      </c>
      <c r="F415" s="402">
        <v>265</v>
      </c>
      <c r="G415" s="956">
        <v>20.7</v>
      </c>
      <c r="H415" s="440"/>
      <c r="I415" s="403">
        <f t="shared" si="138"/>
        <v>0</v>
      </c>
      <c r="J415" s="403">
        <f t="shared" si="144"/>
        <v>0</v>
      </c>
      <c r="K415" s="403">
        <f t="shared" si="142"/>
        <v>0</v>
      </c>
      <c r="L415" s="403">
        <f t="shared" si="142"/>
        <v>0</v>
      </c>
      <c r="M415" s="403">
        <f t="shared" si="142"/>
        <v>0</v>
      </c>
      <c r="N415" s="403">
        <f t="shared" si="142"/>
        <v>0</v>
      </c>
      <c r="O415" s="403">
        <f t="shared" si="142"/>
        <v>0</v>
      </c>
      <c r="P415" s="403">
        <f t="shared" si="142"/>
        <v>0</v>
      </c>
      <c r="Q415" s="403">
        <f t="shared" si="142"/>
        <v>20.7</v>
      </c>
      <c r="R415" s="403">
        <f t="shared" si="142"/>
        <v>0</v>
      </c>
      <c r="S415" s="403">
        <f t="shared" si="142"/>
        <v>0</v>
      </c>
      <c r="T415" s="403">
        <f t="shared" si="142"/>
        <v>0</v>
      </c>
      <c r="U415" s="403">
        <f t="shared" si="142"/>
        <v>0</v>
      </c>
      <c r="V415" s="403">
        <f t="shared" si="142"/>
        <v>0</v>
      </c>
      <c r="W415" s="403">
        <f t="shared" si="142"/>
        <v>0</v>
      </c>
      <c r="X415" s="403">
        <f t="shared" si="142"/>
        <v>0</v>
      </c>
      <c r="Y415" s="403">
        <f t="shared" si="143"/>
        <v>0</v>
      </c>
      <c r="Z415" s="403">
        <f t="shared" si="143"/>
        <v>0</v>
      </c>
      <c r="AA415" s="403">
        <f t="shared" si="143"/>
        <v>0</v>
      </c>
      <c r="AB415" s="403">
        <f t="shared" si="143"/>
        <v>0</v>
      </c>
      <c r="AC415" s="403">
        <f t="shared" si="145"/>
        <v>0</v>
      </c>
      <c r="AD415" s="403">
        <f t="shared" si="127"/>
        <v>0</v>
      </c>
      <c r="AE415" s="403">
        <f t="shared" si="127"/>
        <v>0</v>
      </c>
      <c r="AF415" s="403">
        <f t="shared" si="147"/>
        <v>0</v>
      </c>
      <c r="AG415" s="404">
        <f t="shared" si="147"/>
        <v>0</v>
      </c>
      <c r="AH415" s="404">
        <f t="shared" si="146"/>
        <v>0</v>
      </c>
      <c r="AI415" s="404">
        <f t="shared" si="141"/>
        <v>0</v>
      </c>
      <c r="AJ415" s="145">
        <f t="shared" si="139"/>
        <v>0</v>
      </c>
    </row>
    <row r="416" spans="2:36" ht="13.7" customHeight="1">
      <c r="B416" s="957">
        <v>803</v>
      </c>
      <c r="C416" s="1040">
        <v>45160</v>
      </c>
      <c r="D416" s="1041" t="s">
        <v>577</v>
      </c>
      <c r="E416" s="1042" t="s">
        <v>1253</v>
      </c>
      <c r="F416" s="402">
        <v>265</v>
      </c>
      <c r="G416" s="956">
        <v>20.7</v>
      </c>
      <c r="H416" s="440"/>
      <c r="I416" s="403">
        <f t="shared" si="138"/>
        <v>0</v>
      </c>
      <c r="J416" s="403">
        <f t="shared" si="144"/>
        <v>0</v>
      </c>
      <c r="K416" s="403">
        <f t="shared" ref="K416:X425" si="148">IF(K$7-$F416=0,$G416,0)</f>
        <v>0</v>
      </c>
      <c r="L416" s="403">
        <f t="shared" si="148"/>
        <v>0</v>
      </c>
      <c r="M416" s="403">
        <f t="shared" si="148"/>
        <v>0</v>
      </c>
      <c r="N416" s="403">
        <f t="shared" si="148"/>
        <v>0</v>
      </c>
      <c r="O416" s="403">
        <f t="shared" si="148"/>
        <v>0</v>
      </c>
      <c r="P416" s="403">
        <f t="shared" si="148"/>
        <v>0</v>
      </c>
      <c r="Q416" s="403">
        <f t="shared" si="148"/>
        <v>20.7</v>
      </c>
      <c r="R416" s="403">
        <f t="shared" si="148"/>
        <v>0</v>
      </c>
      <c r="S416" s="403">
        <f t="shared" si="148"/>
        <v>0</v>
      </c>
      <c r="T416" s="403">
        <f t="shared" si="148"/>
        <v>0</v>
      </c>
      <c r="U416" s="403">
        <f t="shared" si="148"/>
        <v>0</v>
      </c>
      <c r="V416" s="403">
        <f t="shared" si="148"/>
        <v>0</v>
      </c>
      <c r="W416" s="403">
        <f t="shared" si="148"/>
        <v>0</v>
      </c>
      <c r="X416" s="403">
        <f t="shared" si="148"/>
        <v>0</v>
      </c>
      <c r="Y416" s="403">
        <f t="shared" si="143"/>
        <v>0</v>
      </c>
      <c r="Z416" s="403">
        <f t="shared" si="143"/>
        <v>0</v>
      </c>
      <c r="AA416" s="403">
        <f t="shared" si="143"/>
        <v>0</v>
      </c>
      <c r="AB416" s="403">
        <f t="shared" si="143"/>
        <v>0</v>
      </c>
      <c r="AC416" s="403">
        <f t="shared" si="145"/>
        <v>0</v>
      </c>
      <c r="AD416" s="403">
        <f t="shared" ref="AD416:AE479" si="149">IF(AD$7-$F416=0,$G416,0)</f>
        <v>0</v>
      </c>
      <c r="AE416" s="403">
        <f t="shared" si="149"/>
        <v>0</v>
      </c>
      <c r="AF416" s="403">
        <f t="shared" si="147"/>
        <v>0</v>
      </c>
      <c r="AG416" s="404">
        <f t="shared" si="147"/>
        <v>0</v>
      </c>
      <c r="AH416" s="404">
        <f t="shared" si="146"/>
        <v>0</v>
      </c>
      <c r="AI416" s="404">
        <f t="shared" si="146"/>
        <v>0</v>
      </c>
      <c r="AJ416" s="145">
        <f t="shared" si="139"/>
        <v>0</v>
      </c>
    </row>
    <row r="417" spans="2:36" ht="13.7" customHeight="1">
      <c r="B417" s="957">
        <v>804</v>
      </c>
      <c r="C417" s="1040">
        <v>45160</v>
      </c>
      <c r="D417" s="1041" t="s">
        <v>577</v>
      </c>
      <c r="E417" s="1042" t="s">
        <v>1253</v>
      </c>
      <c r="F417" s="402">
        <v>265</v>
      </c>
      <c r="G417" s="956">
        <v>20.7</v>
      </c>
      <c r="H417" s="440"/>
      <c r="I417" s="403">
        <f t="shared" si="138"/>
        <v>0</v>
      </c>
      <c r="J417" s="403">
        <f t="shared" si="144"/>
        <v>0</v>
      </c>
      <c r="K417" s="403">
        <f t="shared" si="148"/>
        <v>0</v>
      </c>
      <c r="L417" s="403">
        <f t="shared" si="148"/>
        <v>0</v>
      </c>
      <c r="M417" s="403">
        <f t="shared" si="148"/>
        <v>0</v>
      </c>
      <c r="N417" s="403">
        <f t="shared" si="148"/>
        <v>0</v>
      </c>
      <c r="O417" s="403">
        <f t="shared" si="148"/>
        <v>0</v>
      </c>
      <c r="P417" s="403">
        <f t="shared" si="148"/>
        <v>0</v>
      </c>
      <c r="Q417" s="403">
        <f t="shared" si="148"/>
        <v>20.7</v>
      </c>
      <c r="R417" s="403">
        <f t="shared" si="148"/>
        <v>0</v>
      </c>
      <c r="S417" s="403">
        <f t="shared" si="148"/>
        <v>0</v>
      </c>
      <c r="T417" s="403">
        <f t="shared" si="148"/>
        <v>0</v>
      </c>
      <c r="U417" s="403">
        <f t="shared" si="148"/>
        <v>0</v>
      </c>
      <c r="V417" s="403">
        <f t="shared" si="148"/>
        <v>0</v>
      </c>
      <c r="W417" s="403">
        <f t="shared" si="148"/>
        <v>0</v>
      </c>
      <c r="X417" s="403">
        <f t="shared" si="148"/>
        <v>0</v>
      </c>
      <c r="Y417" s="403">
        <f t="shared" si="143"/>
        <v>0</v>
      </c>
      <c r="Z417" s="403">
        <f t="shared" si="143"/>
        <v>0</v>
      </c>
      <c r="AA417" s="403">
        <f t="shared" si="143"/>
        <v>0</v>
      </c>
      <c r="AB417" s="403">
        <f t="shared" si="143"/>
        <v>0</v>
      </c>
      <c r="AC417" s="403">
        <f t="shared" si="145"/>
        <v>0</v>
      </c>
      <c r="AD417" s="403">
        <f t="shared" si="149"/>
        <v>0</v>
      </c>
      <c r="AE417" s="403">
        <f t="shared" si="149"/>
        <v>0</v>
      </c>
      <c r="AF417" s="403">
        <f t="shared" si="147"/>
        <v>0</v>
      </c>
      <c r="AG417" s="404">
        <f t="shared" si="147"/>
        <v>0</v>
      </c>
      <c r="AH417" s="404">
        <f t="shared" si="146"/>
        <v>0</v>
      </c>
      <c r="AI417" s="404">
        <f t="shared" si="146"/>
        <v>0</v>
      </c>
      <c r="AJ417" s="145">
        <f t="shared" si="139"/>
        <v>0</v>
      </c>
    </row>
    <row r="418" spans="2:36" ht="13.7" customHeight="1">
      <c r="B418" s="957">
        <v>805</v>
      </c>
      <c r="C418" s="1040">
        <v>45160</v>
      </c>
      <c r="D418" s="1041" t="s">
        <v>577</v>
      </c>
      <c r="E418" s="1042" t="s">
        <v>1253</v>
      </c>
      <c r="F418" s="402">
        <v>265</v>
      </c>
      <c r="G418" s="956">
        <v>11.94</v>
      </c>
      <c r="H418" s="440"/>
      <c r="I418" s="403">
        <f t="shared" si="138"/>
        <v>0</v>
      </c>
      <c r="J418" s="403">
        <f t="shared" si="144"/>
        <v>0</v>
      </c>
      <c r="K418" s="403">
        <f t="shared" si="148"/>
        <v>0</v>
      </c>
      <c r="L418" s="403">
        <f t="shared" si="148"/>
        <v>0</v>
      </c>
      <c r="M418" s="403">
        <f t="shared" si="148"/>
        <v>0</v>
      </c>
      <c r="N418" s="403">
        <f t="shared" si="148"/>
        <v>0</v>
      </c>
      <c r="O418" s="403">
        <f t="shared" si="148"/>
        <v>0</v>
      </c>
      <c r="P418" s="403">
        <f t="shared" si="148"/>
        <v>0</v>
      </c>
      <c r="Q418" s="403">
        <f t="shared" si="148"/>
        <v>11.94</v>
      </c>
      <c r="R418" s="403">
        <f t="shared" si="148"/>
        <v>0</v>
      </c>
      <c r="S418" s="403">
        <f t="shared" si="148"/>
        <v>0</v>
      </c>
      <c r="T418" s="403">
        <f t="shared" si="148"/>
        <v>0</v>
      </c>
      <c r="U418" s="403">
        <f t="shared" si="148"/>
        <v>0</v>
      </c>
      <c r="V418" s="403">
        <f t="shared" si="148"/>
        <v>0</v>
      </c>
      <c r="W418" s="403">
        <f t="shared" si="148"/>
        <v>0</v>
      </c>
      <c r="X418" s="403">
        <f t="shared" si="148"/>
        <v>0</v>
      </c>
      <c r="Y418" s="403">
        <f t="shared" si="143"/>
        <v>0</v>
      </c>
      <c r="Z418" s="403">
        <f t="shared" si="143"/>
        <v>0</v>
      </c>
      <c r="AA418" s="403">
        <f t="shared" si="143"/>
        <v>0</v>
      </c>
      <c r="AB418" s="403">
        <f t="shared" si="143"/>
        <v>0</v>
      </c>
      <c r="AC418" s="403">
        <f t="shared" si="145"/>
        <v>0</v>
      </c>
      <c r="AD418" s="403">
        <f t="shared" si="149"/>
        <v>0</v>
      </c>
      <c r="AE418" s="403">
        <f t="shared" si="149"/>
        <v>0</v>
      </c>
      <c r="AF418" s="403">
        <f t="shared" si="147"/>
        <v>0</v>
      </c>
      <c r="AG418" s="404">
        <f t="shared" si="147"/>
        <v>0</v>
      </c>
      <c r="AH418" s="404">
        <f t="shared" si="146"/>
        <v>0</v>
      </c>
      <c r="AI418" s="404">
        <f t="shared" si="146"/>
        <v>0</v>
      </c>
      <c r="AJ418" s="145">
        <f t="shared" si="139"/>
        <v>0</v>
      </c>
    </row>
    <row r="419" spans="2:36" ht="13.7" customHeight="1">
      <c r="B419" s="957">
        <v>184</v>
      </c>
      <c r="C419" s="1040">
        <v>44979</v>
      </c>
      <c r="D419" s="1041" t="s">
        <v>577</v>
      </c>
      <c r="E419" s="1042" t="s">
        <v>729</v>
      </c>
      <c r="F419" s="402">
        <v>737</v>
      </c>
      <c r="G419" s="956">
        <v>20.7</v>
      </c>
      <c r="H419" s="440"/>
      <c r="I419" s="403">
        <f t="shared" si="138"/>
        <v>0</v>
      </c>
      <c r="J419" s="403">
        <f t="shared" si="144"/>
        <v>0</v>
      </c>
      <c r="K419" s="403">
        <f t="shared" si="148"/>
        <v>0</v>
      </c>
      <c r="L419" s="403">
        <f t="shared" si="148"/>
        <v>0</v>
      </c>
      <c r="M419" s="403">
        <f t="shared" si="148"/>
        <v>0</v>
      </c>
      <c r="N419" s="403">
        <f t="shared" si="148"/>
        <v>0</v>
      </c>
      <c r="O419" s="403">
        <f t="shared" si="148"/>
        <v>0</v>
      </c>
      <c r="P419" s="403">
        <f t="shared" si="148"/>
        <v>0</v>
      </c>
      <c r="Q419" s="403">
        <f t="shared" si="148"/>
        <v>0</v>
      </c>
      <c r="R419" s="403">
        <f t="shared" si="148"/>
        <v>0</v>
      </c>
      <c r="S419" s="403">
        <f t="shared" si="148"/>
        <v>0</v>
      </c>
      <c r="T419" s="403">
        <f t="shared" si="148"/>
        <v>0</v>
      </c>
      <c r="U419" s="403">
        <f t="shared" si="148"/>
        <v>0</v>
      </c>
      <c r="V419" s="403">
        <f t="shared" si="148"/>
        <v>0</v>
      </c>
      <c r="W419" s="403">
        <f t="shared" si="148"/>
        <v>0</v>
      </c>
      <c r="X419" s="403">
        <f t="shared" si="148"/>
        <v>0</v>
      </c>
      <c r="Y419" s="403">
        <f t="shared" si="143"/>
        <v>0</v>
      </c>
      <c r="Z419" s="403">
        <f t="shared" si="143"/>
        <v>0</v>
      </c>
      <c r="AA419" s="403">
        <f t="shared" si="143"/>
        <v>0</v>
      </c>
      <c r="AB419" s="403">
        <f t="shared" si="143"/>
        <v>0</v>
      </c>
      <c r="AC419" s="403">
        <f t="shared" si="145"/>
        <v>0</v>
      </c>
      <c r="AD419" s="403">
        <f t="shared" si="149"/>
        <v>0</v>
      </c>
      <c r="AE419" s="403">
        <f t="shared" si="149"/>
        <v>0</v>
      </c>
      <c r="AF419" s="403">
        <f t="shared" si="147"/>
        <v>20.7</v>
      </c>
      <c r="AG419" s="404">
        <f t="shared" si="147"/>
        <v>0</v>
      </c>
      <c r="AH419" s="404">
        <f t="shared" si="146"/>
        <v>0</v>
      </c>
      <c r="AI419" s="404">
        <f t="shared" si="146"/>
        <v>0</v>
      </c>
      <c r="AJ419" s="145">
        <f t="shared" si="139"/>
        <v>0</v>
      </c>
    </row>
    <row r="420" spans="2:36" ht="13.7" customHeight="1">
      <c r="B420" s="957">
        <v>185</v>
      </c>
      <c r="C420" s="1040">
        <v>44979</v>
      </c>
      <c r="D420" s="1041" t="s">
        <v>577</v>
      </c>
      <c r="E420" s="1042" t="s">
        <v>729</v>
      </c>
      <c r="F420" s="402">
        <v>737</v>
      </c>
      <c r="G420" s="956">
        <v>27</v>
      </c>
      <c r="H420" s="440"/>
      <c r="I420" s="403">
        <f t="shared" si="138"/>
        <v>0</v>
      </c>
      <c r="J420" s="403">
        <f t="shared" si="144"/>
        <v>0</v>
      </c>
      <c r="K420" s="403">
        <f t="shared" si="148"/>
        <v>0</v>
      </c>
      <c r="L420" s="403">
        <f t="shared" si="148"/>
        <v>0</v>
      </c>
      <c r="M420" s="403">
        <f t="shared" si="148"/>
        <v>0</v>
      </c>
      <c r="N420" s="403">
        <f t="shared" si="148"/>
        <v>0</v>
      </c>
      <c r="O420" s="403">
        <f t="shared" si="148"/>
        <v>0</v>
      </c>
      <c r="P420" s="403">
        <f t="shared" si="148"/>
        <v>0</v>
      </c>
      <c r="Q420" s="403">
        <f t="shared" si="148"/>
        <v>0</v>
      </c>
      <c r="R420" s="403">
        <f t="shared" si="148"/>
        <v>0</v>
      </c>
      <c r="S420" s="403">
        <f t="shared" si="148"/>
        <v>0</v>
      </c>
      <c r="T420" s="403">
        <f t="shared" si="148"/>
        <v>0</v>
      </c>
      <c r="U420" s="403">
        <f t="shared" si="148"/>
        <v>0</v>
      </c>
      <c r="V420" s="403">
        <f t="shared" si="148"/>
        <v>0</v>
      </c>
      <c r="W420" s="403">
        <f t="shared" si="148"/>
        <v>0</v>
      </c>
      <c r="X420" s="403">
        <f t="shared" si="148"/>
        <v>0</v>
      </c>
      <c r="Y420" s="403">
        <f t="shared" si="143"/>
        <v>0</v>
      </c>
      <c r="Z420" s="403">
        <f t="shared" si="143"/>
        <v>0</v>
      </c>
      <c r="AA420" s="403">
        <f t="shared" si="143"/>
        <v>0</v>
      </c>
      <c r="AB420" s="403">
        <f t="shared" si="143"/>
        <v>0</v>
      </c>
      <c r="AC420" s="403">
        <f t="shared" si="145"/>
        <v>0</v>
      </c>
      <c r="AD420" s="403">
        <f t="shared" si="149"/>
        <v>0</v>
      </c>
      <c r="AE420" s="403">
        <f t="shared" si="149"/>
        <v>0</v>
      </c>
      <c r="AF420" s="403">
        <f t="shared" si="147"/>
        <v>27</v>
      </c>
      <c r="AG420" s="404">
        <f t="shared" si="147"/>
        <v>0</v>
      </c>
      <c r="AH420" s="404">
        <f t="shared" ref="AH420:AI435" si="150">IF(AH$7-$F420=0,$G420,0)</f>
        <v>0</v>
      </c>
      <c r="AI420" s="404">
        <f t="shared" si="146"/>
        <v>0</v>
      </c>
      <c r="AJ420" s="145">
        <f t="shared" si="139"/>
        <v>0</v>
      </c>
    </row>
    <row r="421" spans="2:36" ht="13.7" customHeight="1">
      <c r="B421" s="957">
        <v>186</v>
      </c>
      <c r="C421" s="1040">
        <v>44979</v>
      </c>
      <c r="D421" s="1041" t="s">
        <v>577</v>
      </c>
      <c r="E421" s="1042" t="s">
        <v>729</v>
      </c>
      <c r="F421" s="402">
        <v>737</v>
      </c>
      <c r="G421" s="956">
        <v>34.200000000000003</v>
      </c>
      <c r="H421" s="440"/>
      <c r="I421" s="403">
        <f t="shared" si="138"/>
        <v>0</v>
      </c>
      <c r="J421" s="403">
        <f t="shared" si="144"/>
        <v>0</v>
      </c>
      <c r="K421" s="403">
        <f t="shared" si="148"/>
        <v>0</v>
      </c>
      <c r="L421" s="403">
        <f t="shared" si="148"/>
        <v>0</v>
      </c>
      <c r="M421" s="403">
        <f t="shared" si="148"/>
        <v>0</v>
      </c>
      <c r="N421" s="403">
        <f t="shared" si="148"/>
        <v>0</v>
      </c>
      <c r="O421" s="403">
        <f t="shared" si="148"/>
        <v>0</v>
      </c>
      <c r="P421" s="403">
        <f t="shared" si="148"/>
        <v>0</v>
      </c>
      <c r="Q421" s="403">
        <f t="shared" si="148"/>
        <v>0</v>
      </c>
      <c r="R421" s="403">
        <f t="shared" si="148"/>
        <v>0</v>
      </c>
      <c r="S421" s="403">
        <f t="shared" si="148"/>
        <v>0</v>
      </c>
      <c r="T421" s="403">
        <f t="shared" si="148"/>
        <v>0</v>
      </c>
      <c r="U421" s="403">
        <f t="shared" si="148"/>
        <v>0</v>
      </c>
      <c r="V421" s="403">
        <f t="shared" si="148"/>
        <v>0</v>
      </c>
      <c r="W421" s="403">
        <f t="shared" si="148"/>
        <v>0</v>
      </c>
      <c r="X421" s="403">
        <f t="shared" si="148"/>
        <v>0</v>
      </c>
      <c r="Y421" s="403">
        <f t="shared" si="143"/>
        <v>0</v>
      </c>
      <c r="Z421" s="403">
        <f t="shared" si="143"/>
        <v>0</v>
      </c>
      <c r="AA421" s="403">
        <f t="shared" si="143"/>
        <v>0</v>
      </c>
      <c r="AB421" s="403">
        <f t="shared" si="143"/>
        <v>0</v>
      </c>
      <c r="AC421" s="403">
        <f t="shared" si="145"/>
        <v>0</v>
      </c>
      <c r="AD421" s="403">
        <f t="shared" si="149"/>
        <v>0</v>
      </c>
      <c r="AE421" s="403">
        <f t="shared" si="149"/>
        <v>0</v>
      </c>
      <c r="AF421" s="403">
        <f t="shared" si="147"/>
        <v>34.200000000000003</v>
      </c>
      <c r="AG421" s="404">
        <f t="shared" si="147"/>
        <v>0</v>
      </c>
      <c r="AH421" s="404">
        <f t="shared" si="150"/>
        <v>0</v>
      </c>
      <c r="AI421" s="404">
        <f t="shared" si="146"/>
        <v>0</v>
      </c>
      <c r="AJ421" s="145">
        <f t="shared" si="139"/>
        <v>0</v>
      </c>
    </row>
    <row r="422" spans="2:36" ht="13.7" customHeight="1">
      <c r="B422" s="957">
        <v>689</v>
      </c>
      <c r="C422" s="1040">
        <v>45131</v>
      </c>
      <c r="D422" s="1041" t="s">
        <v>577</v>
      </c>
      <c r="E422" s="1042" t="s">
        <v>1165</v>
      </c>
      <c r="F422" s="402">
        <v>737</v>
      </c>
      <c r="G422" s="956">
        <v>34.200000000000003</v>
      </c>
      <c r="H422" s="440"/>
      <c r="I422" s="403">
        <f t="shared" si="138"/>
        <v>0</v>
      </c>
      <c r="J422" s="403">
        <f t="shared" si="144"/>
        <v>0</v>
      </c>
      <c r="K422" s="403">
        <f t="shared" si="148"/>
        <v>0</v>
      </c>
      <c r="L422" s="403">
        <f t="shared" si="148"/>
        <v>0</v>
      </c>
      <c r="M422" s="403">
        <f t="shared" si="148"/>
        <v>0</v>
      </c>
      <c r="N422" s="403">
        <f t="shared" si="148"/>
        <v>0</v>
      </c>
      <c r="O422" s="403">
        <f t="shared" si="148"/>
        <v>0</v>
      </c>
      <c r="P422" s="403">
        <f t="shared" si="148"/>
        <v>0</v>
      </c>
      <c r="Q422" s="403">
        <f t="shared" si="148"/>
        <v>0</v>
      </c>
      <c r="R422" s="403">
        <f t="shared" si="148"/>
        <v>0</v>
      </c>
      <c r="S422" s="403">
        <f t="shared" si="148"/>
        <v>0</v>
      </c>
      <c r="T422" s="403">
        <f t="shared" si="148"/>
        <v>0</v>
      </c>
      <c r="U422" s="403">
        <f t="shared" si="148"/>
        <v>0</v>
      </c>
      <c r="V422" s="403">
        <f t="shared" si="148"/>
        <v>0</v>
      </c>
      <c r="W422" s="403">
        <f t="shared" si="148"/>
        <v>0</v>
      </c>
      <c r="X422" s="403">
        <f t="shared" si="148"/>
        <v>0</v>
      </c>
      <c r="Y422" s="403">
        <f t="shared" si="143"/>
        <v>0</v>
      </c>
      <c r="Z422" s="403">
        <f t="shared" si="143"/>
        <v>0</v>
      </c>
      <c r="AA422" s="403">
        <f t="shared" si="143"/>
        <v>0</v>
      </c>
      <c r="AB422" s="403">
        <f t="shared" si="143"/>
        <v>0</v>
      </c>
      <c r="AC422" s="403">
        <f t="shared" si="145"/>
        <v>0</v>
      </c>
      <c r="AD422" s="403">
        <f t="shared" si="149"/>
        <v>0</v>
      </c>
      <c r="AE422" s="403">
        <f t="shared" si="149"/>
        <v>0</v>
      </c>
      <c r="AF422" s="403">
        <f t="shared" si="147"/>
        <v>34.200000000000003</v>
      </c>
      <c r="AG422" s="404">
        <f t="shared" si="147"/>
        <v>0</v>
      </c>
      <c r="AH422" s="404">
        <f t="shared" si="150"/>
        <v>0</v>
      </c>
      <c r="AI422" s="404">
        <f t="shared" si="146"/>
        <v>0</v>
      </c>
      <c r="AJ422" s="145">
        <f t="shared" si="139"/>
        <v>0</v>
      </c>
    </row>
    <row r="423" spans="2:36" ht="13.7" customHeight="1">
      <c r="B423" s="957">
        <v>690</v>
      </c>
      <c r="C423" s="1040">
        <v>45131</v>
      </c>
      <c r="D423" s="1041" t="s">
        <v>577</v>
      </c>
      <c r="E423" s="1042" t="s">
        <v>1165</v>
      </c>
      <c r="F423" s="402">
        <v>737</v>
      </c>
      <c r="G423" s="956">
        <v>34.200000000000003</v>
      </c>
      <c r="H423" s="440"/>
      <c r="I423" s="403">
        <f t="shared" si="138"/>
        <v>0</v>
      </c>
      <c r="J423" s="403">
        <f t="shared" si="144"/>
        <v>0</v>
      </c>
      <c r="K423" s="403">
        <f t="shared" si="148"/>
        <v>0</v>
      </c>
      <c r="L423" s="403">
        <f t="shared" si="148"/>
        <v>0</v>
      </c>
      <c r="M423" s="403">
        <f t="shared" si="148"/>
        <v>0</v>
      </c>
      <c r="N423" s="403">
        <f t="shared" si="148"/>
        <v>0</v>
      </c>
      <c r="O423" s="403">
        <f t="shared" si="148"/>
        <v>0</v>
      </c>
      <c r="P423" s="403">
        <f t="shared" si="148"/>
        <v>0</v>
      </c>
      <c r="Q423" s="403">
        <f t="shared" si="148"/>
        <v>0</v>
      </c>
      <c r="R423" s="403">
        <f t="shared" si="148"/>
        <v>0</v>
      </c>
      <c r="S423" s="403">
        <f t="shared" si="148"/>
        <v>0</v>
      </c>
      <c r="T423" s="403">
        <f t="shared" si="148"/>
        <v>0</v>
      </c>
      <c r="U423" s="403">
        <f t="shared" si="148"/>
        <v>0</v>
      </c>
      <c r="V423" s="403">
        <f t="shared" si="148"/>
        <v>0</v>
      </c>
      <c r="W423" s="403">
        <f t="shared" si="148"/>
        <v>0</v>
      </c>
      <c r="X423" s="403">
        <f t="shared" si="148"/>
        <v>0</v>
      </c>
      <c r="Y423" s="403">
        <f t="shared" si="143"/>
        <v>0</v>
      </c>
      <c r="Z423" s="403">
        <f t="shared" si="143"/>
        <v>0</v>
      </c>
      <c r="AA423" s="403">
        <f t="shared" si="143"/>
        <v>0</v>
      </c>
      <c r="AB423" s="403">
        <f t="shared" si="143"/>
        <v>0</v>
      </c>
      <c r="AC423" s="403">
        <f t="shared" si="145"/>
        <v>0</v>
      </c>
      <c r="AD423" s="403">
        <f t="shared" si="149"/>
        <v>0</v>
      </c>
      <c r="AE423" s="403">
        <f t="shared" si="149"/>
        <v>0</v>
      </c>
      <c r="AF423" s="403">
        <f t="shared" si="147"/>
        <v>34.200000000000003</v>
      </c>
      <c r="AG423" s="404">
        <f t="shared" si="147"/>
        <v>0</v>
      </c>
      <c r="AH423" s="404">
        <f t="shared" si="150"/>
        <v>0</v>
      </c>
      <c r="AI423" s="404">
        <f t="shared" si="146"/>
        <v>0</v>
      </c>
      <c r="AJ423" s="145">
        <f t="shared" si="139"/>
        <v>0</v>
      </c>
    </row>
    <row r="424" spans="2:36" ht="13.7" customHeight="1">
      <c r="B424" s="957">
        <v>691</v>
      </c>
      <c r="C424" s="1040">
        <v>45131</v>
      </c>
      <c r="D424" s="1041" t="s">
        <v>577</v>
      </c>
      <c r="E424" s="1042" t="s">
        <v>1165</v>
      </c>
      <c r="F424" s="402">
        <v>737</v>
      </c>
      <c r="G424" s="956">
        <v>34.200000000000003</v>
      </c>
      <c r="H424" s="440"/>
      <c r="I424" s="403">
        <f t="shared" si="138"/>
        <v>0</v>
      </c>
      <c r="J424" s="403">
        <f t="shared" si="144"/>
        <v>0</v>
      </c>
      <c r="K424" s="403">
        <f t="shared" si="148"/>
        <v>0</v>
      </c>
      <c r="L424" s="403">
        <f t="shared" si="148"/>
        <v>0</v>
      </c>
      <c r="M424" s="403">
        <f t="shared" si="148"/>
        <v>0</v>
      </c>
      <c r="N424" s="403">
        <f t="shared" si="148"/>
        <v>0</v>
      </c>
      <c r="O424" s="403">
        <f t="shared" si="148"/>
        <v>0</v>
      </c>
      <c r="P424" s="403">
        <f t="shared" si="148"/>
        <v>0</v>
      </c>
      <c r="Q424" s="403">
        <f t="shared" si="148"/>
        <v>0</v>
      </c>
      <c r="R424" s="403">
        <f t="shared" si="148"/>
        <v>0</v>
      </c>
      <c r="S424" s="403">
        <f t="shared" si="148"/>
        <v>0</v>
      </c>
      <c r="T424" s="403">
        <f t="shared" si="148"/>
        <v>0</v>
      </c>
      <c r="U424" s="403">
        <f t="shared" si="148"/>
        <v>0</v>
      </c>
      <c r="V424" s="403">
        <f t="shared" si="148"/>
        <v>0</v>
      </c>
      <c r="W424" s="403">
        <f t="shared" si="148"/>
        <v>0</v>
      </c>
      <c r="X424" s="403">
        <f t="shared" si="148"/>
        <v>0</v>
      </c>
      <c r="Y424" s="403">
        <f t="shared" si="143"/>
        <v>0</v>
      </c>
      <c r="Z424" s="403">
        <f t="shared" si="143"/>
        <v>0</v>
      </c>
      <c r="AA424" s="403">
        <f t="shared" si="143"/>
        <v>0</v>
      </c>
      <c r="AB424" s="403">
        <f t="shared" si="143"/>
        <v>0</v>
      </c>
      <c r="AC424" s="403">
        <f t="shared" si="145"/>
        <v>0</v>
      </c>
      <c r="AD424" s="403">
        <f t="shared" si="149"/>
        <v>0</v>
      </c>
      <c r="AE424" s="403">
        <f t="shared" si="149"/>
        <v>0</v>
      </c>
      <c r="AF424" s="403">
        <f t="shared" si="147"/>
        <v>34.200000000000003</v>
      </c>
      <c r="AG424" s="404">
        <f t="shared" si="147"/>
        <v>0</v>
      </c>
      <c r="AH424" s="404">
        <f t="shared" si="150"/>
        <v>0</v>
      </c>
      <c r="AI424" s="404">
        <f t="shared" si="146"/>
        <v>0</v>
      </c>
      <c r="AJ424" s="145">
        <f t="shared" si="139"/>
        <v>0</v>
      </c>
    </row>
    <row r="425" spans="2:36" ht="13.7" customHeight="1">
      <c r="B425" s="957">
        <v>692</v>
      </c>
      <c r="C425" s="1040">
        <v>45131</v>
      </c>
      <c r="D425" s="1041" t="s">
        <v>577</v>
      </c>
      <c r="E425" s="1042" t="s">
        <v>1165</v>
      </c>
      <c r="F425" s="402">
        <v>737</v>
      </c>
      <c r="G425" s="956">
        <v>27</v>
      </c>
      <c r="H425" s="440"/>
      <c r="I425" s="403">
        <f t="shared" si="138"/>
        <v>0</v>
      </c>
      <c r="J425" s="403">
        <f t="shared" si="144"/>
        <v>0</v>
      </c>
      <c r="K425" s="403">
        <f t="shared" si="148"/>
        <v>0</v>
      </c>
      <c r="L425" s="403">
        <f t="shared" si="148"/>
        <v>0</v>
      </c>
      <c r="M425" s="403">
        <f t="shared" si="148"/>
        <v>0</v>
      </c>
      <c r="N425" s="403">
        <f t="shared" si="148"/>
        <v>0</v>
      </c>
      <c r="O425" s="403">
        <f t="shared" si="148"/>
        <v>0</v>
      </c>
      <c r="P425" s="403">
        <f t="shared" si="148"/>
        <v>0</v>
      </c>
      <c r="Q425" s="403">
        <f t="shared" si="148"/>
        <v>0</v>
      </c>
      <c r="R425" s="403">
        <f t="shared" si="148"/>
        <v>0</v>
      </c>
      <c r="S425" s="403">
        <f t="shared" si="148"/>
        <v>0</v>
      </c>
      <c r="T425" s="403">
        <f t="shared" si="148"/>
        <v>0</v>
      </c>
      <c r="U425" s="403">
        <f t="shared" si="148"/>
        <v>0</v>
      </c>
      <c r="V425" s="403">
        <f t="shared" si="148"/>
        <v>0</v>
      </c>
      <c r="W425" s="403">
        <f t="shared" si="148"/>
        <v>0</v>
      </c>
      <c r="X425" s="403">
        <f t="shared" si="148"/>
        <v>0</v>
      </c>
      <c r="Y425" s="403">
        <f t="shared" si="143"/>
        <v>0</v>
      </c>
      <c r="Z425" s="403">
        <f t="shared" si="143"/>
        <v>0</v>
      </c>
      <c r="AA425" s="403">
        <f t="shared" si="143"/>
        <v>0</v>
      </c>
      <c r="AB425" s="403">
        <f t="shared" si="143"/>
        <v>0</v>
      </c>
      <c r="AC425" s="403">
        <f t="shared" si="145"/>
        <v>0</v>
      </c>
      <c r="AD425" s="403">
        <f t="shared" si="149"/>
        <v>0</v>
      </c>
      <c r="AE425" s="403">
        <f t="shared" si="149"/>
        <v>0</v>
      </c>
      <c r="AF425" s="403">
        <f t="shared" si="147"/>
        <v>27</v>
      </c>
      <c r="AG425" s="404">
        <f t="shared" si="147"/>
        <v>0</v>
      </c>
      <c r="AH425" s="404">
        <f t="shared" si="150"/>
        <v>0</v>
      </c>
      <c r="AI425" s="404">
        <f t="shared" si="146"/>
        <v>0</v>
      </c>
      <c r="AJ425" s="145">
        <f t="shared" si="139"/>
        <v>0</v>
      </c>
    </row>
    <row r="426" spans="2:36" ht="13.7" customHeight="1">
      <c r="B426" s="957">
        <v>693</v>
      </c>
      <c r="C426" s="1040">
        <v>45131</v>
      </c>
      <c r="D426" s="1041" t="s">
        <v>577</v>
      </c>
      <c r="E426" s="1042" t="s">
        <v>1165</v>
      </c>
      <c r="F426" s="402">
        <v>737</v>
      </c>
      <c r="G426" s="956">
        <v>27</v>
      </c>
      <c r="H426" s="440"/>
      <c r="I426" s="403">
        <f t="shared" si="138"/>
        <v>0</v>
      </c>
      <c r="J426" s="403">
        <f t="shared" si="144"/>
        <v>0</v>
      </c>
      <c r="K426" s="403">
        <f t="shared" ref="K426:X435" si="151">IF(K$7-$F426=0,$G426,0)</f>
        <v>0</v>
      </c>
      <c r="L426" s="403">
        <f t="shared" si="151"/>
        <v>0</v>
      </c>
      <c r="M426" s="403">
        <f t="shared" si="151"/>
        <v>0</v>
      </c>
      <c r="N426" s="403">
        <f t="shared" si="151"/>
        <v>0</v>
      </c>
      <c r="O426" s="403">
        <f t="shared" si="151"/>
        <v>0</v>
      </c>
      <c r="P426" s="403">
        <f t="shared" si="151"/>
        <v>0</v>
      </c>
      <c r="Q426" s="403">
        <f t="shared" si="151"/>
        <v>0</v>
      </c>
      <c r="R426" s="403">
        <f t="shared" si="151"/>
        <v>0</v>
      </c>
      <c r="S426" s="403">
        <f t="shared" si="151"/>
        <v>0</v>
      </c>
      <c r="T426" s="403">
        <f t="shared" si="151"/>
        <v>0</v>
      </c>
      <c r="U426" s="403">
        <f t="shared" si="151"/>
        <v>0</v>
      </c>
      <c r="V426" s="403">
        <f t="shared" si="151"/>
        <v>0</v>
      </c>
      <c r="W426" s="403">
        <f t="shared" si="151"/>
        <v>0</v>
      </c>
      <c r="X426" s="403">
        <f t="shared" si="151"/>
        <v>0</v>
      </c>
      <c r="Y426" s="403">
        <f t="shared" si="143"/>
        <v>0</v>
      </c>
      <c r="Z426" s="403">
        <f t="shared" si="143"/>
        <v>0</v>
      </c>
      <c r="AA426" s="403">
        <f t="shared" si="143"/>
        <v>0</v>
      </c>
      <c r="AB426" s="403">
        <f t="shared" si="143"/>
        <v>0</v>
      </c>
      <c r="AC426" s="403">
        <f t="shared" si="145"/>
        <v>0</v>
      </c>
      <c r="AD426" s="403">
        <f t="shared" si="149"/>
        <v>0</v>
      </c>
      <c r="AE426" s="403">
        <f t="shared" si="149"/>
        <v>0</v>
      </c>
      <c r="AF426" s="403">
        <f t="shared" si="147"/>
        <v>27</v>
      </c>
      <c r="AG426" s="404">
        <f t="shared" si="147"/>
        <v>0</v>
      </c>
      <c r="AH426" s="404">
        <f t="shared" si="150"/>
        <v>0</v>
      </c>
      <c r="AI426" s="404">
        <f t="shared" si="150"/>
        <v>0</v>
      </c>
      <c r="AJ426" s="145">
        <f t="shared" si="139"/>
        <v>0</v>
      </c>
    </row>
    <row r="427" spans="2:36" ht="13.7" customHeight="1">
      <c r="B427" s="957">
        <v>694</v>
      </c>
      <c r="C427" s="1040">
        <v>45131</v>
      </c>
      <c r="D427" s="1041" t="s">
        <v>577</v>
      </c>
      <c r="E427" s="1042" t="s">
        <v>1165</v>
      </c>
      <c r="F427" s="402">
        <v>737</v>
      </c>
      <c r="G427" s="956">
        <v>20.7</v>
      </c>
      <c r="H427" s="440"/>
      <c r="I427" s="403">
        <f t="shared" si="138"/>
        <v>0</v>
      </c>
      <c r="J427" s="403">
        <f t="shared" si="144"/>
        <v>0</v>
      </c>
      <c r="K427" s="403">
        <f t="shared" si="151"/>
        <v>0</v>
      </c>
      <c r="L427" s="403">
        <f t="shared" si="151"/>
        <v>0</v>
      </c>
      <c r="M427" s="403">
        <f t="shared" si="151"/>
        <v>0</v>
      </c>
      <c r="N427" s="403">
        <f t="shared" si="151"/>
        <v>0</v>
      </c>
      <c r="O427" s="403">
        <f t="shared" si="151"/>
        <v>0</v>
      </c>
      <c r="P427" s="403">
        <f t="shared" si="151"/>
        <v>0</v>
      </c>
      <c r="Q427" s="403">
        <f t="shared" si="151"/>
        <v>0</v>
      </c>
      <c r="R427" s="403">
        <f t="shared" si="151"/>
        <v>0</v>
      </c>
      <c r="S427" s="403">
        <f t="shared" si="151"/>
        <v>0</v>
      </c>
      <c r="T427" s="403">
        <f t="shared" si="151"/>
        <v>0</v>
      </c>
      <c r="U427" s="403">
        <f t="shared" si="151"/>
        <v>0</v>
      </c>
      <c r="V427" s="403">
        <f t="shared" si="151"/>
        <v>0</v>
      </c>
      <c r="W427" s="403">
        <f t="shared" si="151"/>
        <v>0</v>
      </c>
      <c r="X427" s="403">
        <f t="shared" si="151"/>
        <v>0</v>
      </c>
      <c r="Y427" s="403">
        <f t="shared" si="143"/>
        <v>0</v>
      </c>
      <c r="Z427" s="403">
        <f t="shared" si="143"/>
        <v>0</v>
      </c>
      <c r="AA427" s="403">
        <f t="shared" si="143"/>
        <v>0</v>
      </c>
      <c r="AB427" s="403">
        <f t="shared" si="143"/>
        <v>0</v>
      </c>
      <c r="AC427" s="403">
        <f t="shared" si="145"/>
        <v>0</v>
      </c>
      <c r="AD427" s="403">
        <f t="shared" si="149"/>
        <v>0</v>
      </c>
      <c r="AE427" s="403">
        <f t="shared" si="149"/>
        <v>0</v>
      </c>
      <c r="AF427" s="403">
        <f t="shared" si="147"/>
        <v>20.7</v>
      </c>
      <c r="AG427" s="404">
        <f t="shared" si="147"/>
        <v>0</v>
      </c>
      <c r="AH427" s="404">
        <f t="shared" si="150"/>
        <v>0</v>
      </c>
      <c r="AI427" s="404">
        <f t="shared" si="150"/>
        <v>0</v>
      </c>
      <c r="AJ427" s="145">
        <f t="shared" si="139"/>
        <v>0</v>
      </c>
    </row>
    <row r="428" spans="2:36" ht="13.7" customHeight="1">
      <c r="B428" s="957">
        <v>695</v>
      </c>
      <c r="C428" s="1040">
        <v>45131</v>
      </c>
      <c r="D428" s="1041" t="s">
        <v>577</v>
      </c>
      <c r="E428" s="1042" t="s">
        <v>1165</v>
      </c>
      <c r="F428" s="402">
        <v>737</v>
      </c>
      <c r="G428" s="956">
        <v>20.7</v>
      </c>
      <c r="H428" s="440"/>
      <c r="I428" s="403">
        <f t="shared" si="138"/>
        <v>0</v>
      </c>
      <c r="J428" s="403">
        <f t="shared" si="144"/>
        <v>0</v>
      </c>
      <c r="K428" s="403">
        <f t="shared" si="151"/>
        <v>0</v>
      </c>
      <c r="L428" s="403">
        <f t="shared" si="151"/>
        <v>0</v>
      </c>
      <c r="M428" s="403">
        <f t="shared" si="151"/>
        <v>0</v>
      </c>
      <c r="N428" s="403">
        <f t="shared" si="151"/>
        <v>0</v>
      </c>
      <c r="O428" s="403">
        <f t="shared" si="151"/>
        <v>0</v>
      </c>
      <c r="P428" s="403">
        <f t="shared" si="151"/>
        <v>0</v>
      </c>
      <c r="Q428" s="403">
        <f t="shared" si="151"/>
        <v>0</v>
      </c>
      <c r="R428" s="403">
        <f t="shared" si="151"/>
        <v>0</v>
      </c>
      <c r="S428" s="403">
        <f t="shared" si="151"/>
        <v>0</v>
      </c>
      <c r="T428" s="403">
        <f t="shared" si="151"/>
        <v>0</v>
      </c>
      <c r="U428" s="403">
        <f t="shared" si="151"/>
        <v>0</v>
      </c>
      <c r="V428" s="403">
        <f t="shared" si="151"/>
        <v>0</v>
      </c>
      <c r="W428" s="403">
        <f t="shared" si="151"/>
        <v>0</v>
      </c>
      <c r="X428" s="403">
        <f t="shared" si="151"/>
        <v>0</v>
      </c>
      <c r="Y428" s="403">
        <f t="shared" si="143"/>
        <v>0</v>
      </c>
      <c r="Z428" s="403">
        <f t="shared" si="143"/>
        <v>0</v>
      </c>
      <c r="AA428" s="403">
        <f t="shared" si="143"/>
        <v>0</v>
      </c>
      <c r="AB428" s="403">
        <f t="shared" si="143"/>
        <v>0</v>
      </c>
      <c r="AC428" s="403">
        <f t="shared" si="145"/>
        <v>0</v>
      </c>
      <c r="AD428" s="403">
        <f t="shared" si="149"/>
        <v>0</v>
      </c>
      <c r="AE428" s="403">
        <f t="shared" si="149"/>
        <v>0</v>
      </c>
      <c r="AF428" s="403">
        <f t="shared" si="147"/>
        <v>20.7</v>
      </c>
      <c r="AG428" s="404">
        <f t="shared" si="147"/>
        <v>0</v>
      </c>
      <c r="AH428" s="404">
        <f t="shared" si="150"/>
        <v>0</v>
      </c>
      <c r="AI428" s="404">
        <f t="shared" si="150"/>
        <v>0</v>
      </c>
      <c r="AJ428" s="145">
        <f t="shared" si="139"/>
        <v>0</v>
      </c>
    </row>
    <row r="429" spans="2:36" ht="13.7" customHeight="1">
      <c r="B429" s="957">
        <v>696</v>
      </c>
      <c r="C429" s="1040">
        <v>45131</v>
      </c>
      <c r="D429" s="1041" t="s">
        <v>577</v>
      </c>
      <c r="E429" s="1042" t="s">
        <v>1165</v>
      </c>
      <c r="F429" s="402">
        <v>737</v>
      </c>
      <c r="G429" s="956">
        <v>20.7</v>
      </c>
      <c r="H429" s="440"/>
      <c r="I429" s="403">
        <f t="shared" si="138"/>
        <v>0</v>
      </c>
      <c r="J429" s="403">
        <f t="shared" si="144"/>
        <v>0</v>
      </c>
      <c r="K429" s="403">
        <f t="shared" si="151"/>
        <v>0</v>
      </c>
      <c r="L429" s="403">
        <f t="shared" si="151"/>
        <v>0</v>
      </c>
      <c r="M429" s="403">
        <f t="shared" si="151"/>
        <v>0</v>
      </c>
      <c r="N429" s="403">
        <f t="shared" si="151"/>
        <v>0</v>
      </c>
      <c r="O429" s="403">
        <f t="shared" si="151"/>
        <v>0</v>
      </c>
      <c r="P429" s="403">
        <f t="shared" si="151"/>
        <v>0</v>
      </c>
      <c r="Q429" s="403">
        <f t="shared" si="151"/>
        <v>0</v>
      </c>
      <c r="R429" s="403">
        <f t="shared" si="151"/>
        <v>0</v>
      </c>
      <c r="S429" s="403">
        <f t="shared" si="151"/>
        <v>0</v>
      </c>
      <c r="T429" s="403">
        <f t="shared" si="151"/>
        <v>0</v>
      </c>
      <c r="U429" s="403">
        <f t="shared" si="151"/>
        <v>0</v>
      </c>
      <c r="V429" s="403">
        <f t="shared" si="151"/>
        <v>0</v>
      </c>
      <c r="W429" s="403">
        <f t="shared" si="151"/>
        <v>0</v>
      </c>
      <c r="X429" s="403">
        <f t="shared" si="151"/>
        <v>0</v>
      </c>
      <c r="Y429" s="403">
        <f t="shared" si="143"/>
        <v>0</v>
      </c>
      <c r="Z429" s="403">
        <f t="shared" si="143"/>
        <v>0</v>
      </c>
      <c r="AA429" s="403">
        <f t="shared" si="143"/>
        <v>0</v>
      </c>
      <c r="AB429" s="403">
        <f t="shared" si="143"/>
        <v>0</v>
      </c>
      <c r="AC429" s="403">
        <f t="shared" si="145"/>
        <v>0</v>
      </c>
      <c r="AD429" s="403">
        <f t="shared" si="149"/>
        <v>0</v>
      </c>
      <c r="AE429" s="403">
        <f t="shared" si="149"/>
        <v>0</v>
      </c>
      <c r="AF429" s="403">
        <f t="shared" si="147"/>
        <v>20.7</v>
      </c>
      <c r="AG429" s="404">
        <f t="shared" si="147"/>
        <v>0</v>
      </c>
      <c r="AH429" s="404">
        <f t="shared" si="150"/>
        <v>0</v>
      </c>
      <c r="AI429" s="404">
        <f t="shared" si="150"/>
        <v>0</v>
      </c>
      <c r="AJ429" s="145">
        <f t="shared" si="139"/>
        <v>0</v>
      </c>
    </row>
    <row r="430" spans="2:36" ht="13.7" customHeight="1">
      <c r="B430" s="957">
        <v>579</v>
      </c>
      <c r="C430" s="1040">
        <v>45099</v>
      </c>
      <c r="D430" s="1041" t="s">
        <v>577</v>
      </c>
      <c r="E430" s="1042" t="s">
        <v>1075</v>
      </c>
      <c r="F430" s="402">
        <v>737</v>
      </c>
      <c r="G430" s="956">
        <v>27</v>
      </c>
      <c r="H430" s="440"/>
      <c r="I430" s="403">
        <f t="shared" si="138"/>
        <v>0</v>
      </c>
      <c r="J430" s="403">
        <f t="shared" si="144"/>
        <v>0</v>
      </c>
      <c r="K430" s="403">
        <f t="shared" si="151"/>
        <v>0</v>
      </c>
      <c r="L430" s="403">
        <f t="shared" si="151"/>
        <v>0</v>
      </c>
      <c r="M430" s="403">
        <f t="shared" si="151"/>
        <v>0</v>
      </c>
      <c r="N430" s="403">
        <f t="shared" si="151"/>
        <v>0</v>
      </c>
      <c r="O430" s="403">
        <f t="shared" si="151"/>
        <v>0</v>
      </c>
      <c r="P430" s="403">
        <f t="shared" si="151"/>
        <v>0</v>
      </c>
      <c r="Q430" s="403">
        <f t="shared" si="151"/>
        <v>0</v>
      </c>
      <c r="R430" s="403">
        <f t="shared" si="151"/>
        <v>0</v>
      </c>
      <c r="S430" s="403">
        <f t="shared" si="151"/>
        <v>0</v>
      </c>
      <c r="T430" s="403">
        <f t="shared" si="151"/>
        <v>0</v>
      </c>
      <c r="U430" s="403">
        <f t="shared" si="151"/>
        <v>0</v>
      </c>
      <c r="V430" s="403">
        <f t="shared" si="151"/>
        <v>0</v>
      </c>
      <c r="W430" s="403">
        <f t="shared" si="151"/>
        <v>0</v>
      </c>
      <c r="X430" s="403">
        <f t="shared" si="151"/>
        <v>0</v>
      </c>
      <c r="Y430" s="403">
        <f t="shared" si="143"/>
        <v>0</v>
      </c>
      <c r="Z430" s="403">
        <f t="shared" si="143"/>
        <v>0</v>
      </c>
      <c r="AA430" s="403">
        <f t="shared" si="143"/>
        <v>0</v>
      </c>
      <c r="AB430" s="403">
        <f t="shared" si="143"/>
        <v>0</v>
      </c>
      <c r="AC430" s="403">
        <f t="shared" si="145"/>
        <v>0</v>
      </c>
      <c r="AD430" s="403">
        <f t="shared" si="149"/>
        <v>0</v>
      </c>
      <c r="AE430" s="403">
        <f t="shared" si="149"/>
        <v>0</v>
      </c>
      <c r="AF430" s="403">
        <f t="shared" si="147"/>
        <v>27</v>
      </c>
      <c r="AG430" s="404">
        <f t="shared" si="147"/>
        <v>0</v>
      </c>
      <c r="AH430" s="404">
        <f t="shared" ref="AH430:AI445" si="152">IF(AH$7-$F430=0,$G430,0)</f>
        <v>0</v>
      </c>
      <c r="AI430" s="404">
        <f t="shared" si="150"/>
        <v>0</v>
      </c>
      <c r="AJ430" s="145">
        <f t="shared" si="139"/>
        <v>0</v>
      </c>
    </row>
    <row r="431" spans="2:36" ht="13.7" customHeight="1">
      <c r="B431" s="957">
        <v>580</v>
      </c>
      <c r="C431" s="1040">
        <v>45099</v>
      </c>
      <c r="D431" s="1041" t="s">
        <v>577</v>
      </c>
      <c r="E431" s="1042" t="s">
        <v>1075</v>
      </c>
      <c r="F431" s="402">
        <v>737</v>
      </c>
      <c r="G431" s="956">
        <v>27</v>
      </c>
      <c r="H431" s="440"/>
      <c r="I431" s="403">
        <f t="shared" si="138"/>
        <v>0</v>
      </c>
      <c r="J431" s="403">
        <f t="shared" si="144"/>
        <v>0</v>
      </c>
      <c r="K431" s="403">
        <f t="shared" si="151"/>
        <v>0</v>
      </c>
      <c r="L431" s="403">
        <f t="shared" si="151"/>
        <v>0</v>
      </c>
      <c r="M431" s="403">
        <f t="shared" si="151"/>
        <v>0</v>
      </c>
      <c r="N431" s="403">
        <f t="shared" si="151"/>
        <v>0</v>
      </c>
      <c r="O431" s="403">
        <f t="shared" si="151"/>
        <v>0</v>
      </c>
      <c r="P431" s="403">
        <f t="shared" si="151"/>
        <v>0</v>
      </c>
      <c r="Q431" s="403">
        <f t="shared" si="151"/>
        <v>0</v>
      </c>
      <c r="R431" s="403">
        <f t="shared" si="151"/>
        <v>0</v>
      </c>
      <c r="S431" s="403">
        <f t="shared" si="151"/>
        <v>0</v>
      </c>
      <c r="T431" s="403">
        <f t="shared" si="151"/>
        <v>0</v>
      </c>
      <c r="U431" s="403">
        <f t="shared" si="151"/>
        <v>0</v>
      </c>
      <c r="V431" s="403">
        <f t="shared" si="151"/>
        <v>0</v>
      </c>
      <c r="W431" s="403">
        <f t="shared" si="151"/>
        <v>0</v>
      </c>
      <c r="X431" s="403">
        <f t="shared" si="151"/>
        <v>0</v>
      </c>
      <c r="Y431" s="403">
        <f t="shared" si="143"/>
        <v>0</v>
      </c>
      <c r="Z431" s="403">
        <f t="shared" si="143"/>
        <v>0</v>
      </c>
      <c r="AA431" s="403">
        <f t="shared" si="143"/>
        <v>0</v>
      </c>
      <c r="AB431" s="403">
        <f t="shared" si="143"/>
        <v>0</v>
      </c>
      <c r="AC431" s="403">
        <f t="shared" si="145"/>
        <v>0</v>
      </c>
      <c r="AD431" s="403">
        <f t="shared" si="149"/>
        <v>0</v>
      </c>
      <c r="AE431" s="403">
        <f t="shared" si="149"/>
        <v>0</v>
      </c>
      <c r="AF431" s="403">
        <f t="shared" ref="AF431:AG450" si="153">IF(AF$7-$F431=0,$G431,0)</f>
        <v>27</v>
      </c>
      <c r="AG431" s="404">
        <f t="shared" si="153"/>
        <v>0</v>
      </c>
      <c r="AH431" s="404">
        <f t="shared" si="152"/>
        <v>0</v>
      </c>
      <c r="AI431" s="404">
        <f t="shared" si="150"/>
        <v>0</v>
      </c>
      <c r="AJ431" s="145">
        <f t="shared" si="139"/>
        <v>0</v>
      </c>
    </row>
    <row r="432" spans="2:36" ht="13.7" customHeight="1">
      <c r="B432" s="957">
        <v>960</v>
      </c>
      <c r="C432" s="1040">
        <v>45191</v>
      </c>
      <c r="D432" s="1041" t="s">
        <v>577</v>
      </c>
      <c r="E432" s="1042" t="s">
        <v>1389</v>
      </c>
      <c r="F432" s="402">
        <v>737</v>
      </c>
      <c r="G432" s="956">
        <v>42.6</v>
      </c>
      <c r="H432" s="440"/>
      <c r="I432" s="403">
        <f t="shared" si="138"/>
        <v>0</v>
      </c>
      <c r="J432" s="403">
        <f t="shared" si="144"/>
        <v>0</v>
      </c>
      <c r="K432" s="403">
        <f t="shared" si="151"/>
        <v>0</v>
      </c>
      <c r="L432" s="403">
        <f t="shared" si="151"/>
        <v>0</v>
      </c>
      <c r="M432" s="403">
        <f t="shared" si="151"/>
        <v>0</v>
      </c>
      <c r="N432" s="403">
        <f t="shared" si="151"/>
        <v>0</v>
      </c>
      <c r="O432" s="403">
        <f t="shared" si="151"/>
        <v>0</v>
      </c>
      <c r="P432" s="403">
        <f t="shared" si="151"/>
        <v>0</v>
      </c>
      <c r="Q432" s="403">
        <f t="shared" si="151"/>
        <v>0</v>
      </c>
      <c r="R432" s="403">
        <f t="shared" si="151"/>
        <v>0</v>
      </c>
      <c r="S432" s="403">
        <f t="shared" si="151"/>
        <v>0</v>
      </c>
      <c r="T432" s="403">
        <f t="shared" si="151"/>
        <v>0</v>
      </c>
      <c r="U432" s="403">
        <f t="shared" si="151"/>
        <v>0</v>
      </c>
      <c r="V432" s="403">
        <f t="shared" si="151"/>
        <v>0</v>
      </c>
      <c r="W432" s="403">
        <f t="shared" si="151"/>
        <v>0</v>
      </c>
      <c r="X432" s="403">
        <f t="shared" si="151"/>
        <v>0</v>
      </c>
      <c r="Y432" s="403">
        <f t="shared" si="143"/>
        <v>0</v>
      </c>
      <c r="Z432" s="403">
        <f t="shared" si="143"/>
        <v>0</v>
      </c>
      <c r="AA432" s="403">
        <f t="shared" si="143"/>
        <v>0</v>
      </c>
      <c r="AB432" s="403">
        <f t="shared" si="143"/>
        <v>0</v>
      </c>
      <c r="AC432" s="403">
        <f t="shared" si="145"/>
        <v>0</v>
      </c>
      <c r="AD432" s="403">
        <f t="shared" si="149"/>
        <v>0</v>
      </c>
      <c r="AE432" s="403">
        <f t="shared" si="149"/>
        <v>0</v>
      </c>
      <c r="AF432" s="403">
        <f t="shared" si="153"/>
        <v>42.6</v>
      </c>
      <c r="AG432" s="404">
        <f t="shared" si="153"/>
        <v>0</v>
      </c>
      <c r="AH432" s="404">
        <f t="shared" si="152"/>
        <v>0</v>
      </c>
      <c r="AI432" s="404">
        <f t="shared" si="150"/>
        <v>0</v>
      </c>
      <c r="AJ432" s="145">
        <f t="shared" si="139"/>
        <v>0</v>
      </c>
    </row>
    <row r="433" spans="2:36" ht="13.7" customHeight="1">
      <c r="B433" s="957">
        <v>961</v>
      </c>
      <c r="C433" s="1040">
        <v>45191</v>
      </c>
      <c r="D433" s="1041" t="s">
        <v>577</v>
      </c>
      <c r="E433" s="1042" t="s">
        <v>1389</v>
      </c>
      <c r="F433" s="402">
        <v>737</v>
      </c>
      <c r="G433" s="956">
        <v>27</v>
      </c>
      <c r="H433" s="440"/>
      <c r="I433" s="403">
        <f t="shared" si="138"/>
        <v>0</v>
      </c>
      <c r="J433" s="403">
        <f t="shared" si="144"/>
        <v>0</v>
      </c>
      <c r="K433" s="403">
        <f t="shared" si="151"/>
        <v>0</v>
      </c>
      <c r="L433" s="403">
        <f t="shared" si="151"/>
        <v>0</v>
      </c>
      <c r="M433" s="403">
        <f t="shared" si="151"/>
        <v>0</v>
      </c>
      <c r="N433" s="403">
        <f t="shared" si="151"/>
        <v>0</v>
      </c>
      <c r="O433" s="403">
        <f t="shared" si="151"/>
        <v>0</v>
      </c>
      <c r="P433" s="403">
        <f t="shared" si="151"/>
        <v>0</v>
      </c>
      <c r="Q433" s="403">
        <f t="shared" si="151"/>
        <v>0</v>
      </c>
      <c r="R433" s="403">
        <f t="shared" si="151"/>
        <v>0</v>
      </c>
      <c r="S433" s="403">
        <f t="shared" si="151"/>
        <v>0</v>
      </c>
      <c r="T433" s="403">
        <f t="shared" si="151"/>
        <v>0</v>
      </c>
      <c r="U433" s="403">
        <f t="shared" si="151"/>
        <v>0</v>
      </c>
      <c r="V433" s="403">
        <f t="shared" si="151"/>
        <v>0</v>
      </c>
      <c r="W433" s="403">
        <f t="shared" si="151"/>
        <v>0</v>
      </c>
      <c r="X433" s="403">
        <f t="shared" si="151"/>
        <v>0</v>
      </c>
      <c r="Y433" s="403">
        <f t="shared" si="143"/>
        <v>0</v>
      </c>
      <c r="Z433" s="403">
        <f t="shared" si="143"/>
        <v>0</v>
      </c>
      <c r="AA433" s="403">
        <f t="shared" si="143"/>
        <v>0</v>
      </c>
      <c r="AB433" s="403">
        <f t="shared" si="143"/>
        <v>0</v>
      </c>
      <c r="AC433" s="403">
        <f t="shared" si="145"/>
        <v>0</v>
      </c>
      <c r="AD433" s="403">
        <f t="shared" si="149"/>
        <v>0</v>
      </c>
      <c r="AE433" s="403">
        <f t="shared" si="149"/>
        <v>0</v>
      </c>
      <c r="AF433" s="403">
        <f t="shared" si="153"/>
        <v>27</v>
      </c>
      <c r="AG433" s="404">
        <f t="shared" si="153"/>
        <v>0</v>
      </c>
      <c r="AH433" s="404">
        <f t="shared" si="152"/>
        <v>0</v>
      </c>
      <c r="AI433" s="404">
        <f t="shared" si="150"/>
        <v>0</v>
      </c>
      <c r="AJ433" s="145">
        <f t="shared" si="139"/>
        <v>0</v>
      </c>
    </row>
    <row r="434" spans="2:36" ht="13.7" customHeight="1">
      <c r="B434" s="957">
        <v>962</v>
      </c>
      <c r="C434" s="1040">
        <v>45191</v>
      </c>
      <c r="D434" s="1041" t="s">
        <v>577</v>
      </c>
      <c r="E434" s="1042" t="s">
        <v>1389</v>
      </c>
      <c r="F434" s="402">
        <v>737</v>
      </c>
      <c r="G434" s="956">
        <v>27</v>
      </c>
      <c r="H434" s="440"/>
      <c r="I434" s="403">
        <f t="shared" si="138"/>
        <v>0</v>
      </c>
      <c r="J434" s="403">
        <f t="shared" si="144"/>
        <v>0</v>
      </c>
      <c r="K434" s="403">
        <f t="shared" si="151"/>
        <v>0</v>
      </c>
      <c r="L434" s="403">
        <f t="shared" si="151"/>
        <v>0</v>
      </c>
      <c r="M434" s="403">
        <f t="shared" si="151"/>
        <v>0</v>
      </c>
      <c r="N434" s="403">
        <f t="shared" si="151"/>
        <v>0</v>
      </c>
      <c r="O434" s="403">
        <f t="shared" si="151"/>
        <v>0</v>
      </c>
      <c r="P434" s="403">
        <f t="shared" si="151"/>
        <v>0</v>
      </c>
      <c r="Q434" s="403">
        <f t="shared" si="151"/>
        <v>0</v>
      </c>
      <c r="R434" s="403">
        <f t="shared" si="151"/>
        <v>0</v>
      </c>
      <c r="S434" s="403">
        <f t="shared" si="151"/>
        <v>0</v>
      </c>
      <c r="T434" s="403">
        <f t="shared" si="151"/>
        <v>0</v>
      </c>
      <c r="U434" s="403">
        <f t="shared" si="151"/>
        <v>0</v>
      </c>
      <c r="V434" s="403">
        <f t="shared" si="151"/>
        <v>0</v>
      </c>
      <c r="W434" s="403">
        <f t="shared" si="151"/>
        <v>0</v>
      </c>
      <c r="X434" s="403">
        <f t="shared" si="151"/>
        <v>0</v>
      </c>
      <c r="Y434" s="403">
        <f t="shared" si="143"/>
        <v>0</v>
      </c>
      <c r="Z434" s="403">
        <f t="shared" si="143"/>
        <v>0</v>
      </c>
      <c r="AA434" s="403">
        <f t="shared" si="143"/>
        <v>0</v>
      </c>
      <c r="AB434" s="403">
        <f t="shared" si="143"/>
        <v>0</v>
      </c>
      <c r="AC434" s="403">
        <f t="shared" si="145"/>
        <v>0</v>
      </c>
      <c r="AD434" s="403">
        <f t="shared" si="149"/>
        <v>0</v>
      </c>
      <c r="AE434" s="403">
        <f t="shared" si="149"/>
        <v>0</v>
      </c>
      <c r="AF434" s="403">
        <f t="shared" si="153"/>
        <v>27</v>
      </c>
      <c r="AG434" s="404">
        <f t="shared" si="153"/>
        <v>0</v>
      </c>
      <c r="AH434" s="404">
        <f t="shared" si="152"/>
        <v>0</v>
      </c>
      <c r="AI434" s="404">
        <f t="shared" si="150"/>
        <v>0</v>
      </c>
      <c r="AJ434" s="145">
        <f t="shared" si="139"/>
        <v>0</v>
      </c>
    </row>
    <row r="435" spans="2:36" ht="13.7" customHeight="1">
      <c r="B435" s="957">
        <v>388</v>
      </c>
      <c r="C435" s="1040">
        <v>45040</v>
      </c>
      <c r="D435" s="1041" t="s">
        <v>577</v>
      </c>
      <c r="E435" s="1042" t="s">
        <v>920</v>
      </c>
      <c r="F435" s="402">
        <v>737</v>
      </c>
      <c r="G435" s="956">
        <v>34.200000000000003</v>
      </c>
      <c r="H435" s="440"/>
      <c r="I435" s="403">
        <f t="shared" si="138"/>
        <v>0</v>
      </c>
      <c r="J435" s="403">
        <f t="shared" si="144"/>
        <v>0</v>
      </c>
      <c r="K435" s="403">
        <f t="shared" si="151"/>
        <v>0</v>
      </c>
      <c r="L435" s="403">
        <f t="shared" si="151"/>
        <v>0</v>
      </c>
      <c r="M435" s="403">
        <f t="shared" si="151"/>
        <v>0</v>
      </c>
      <c r="N435" s="403">
        <f t="shared" si="151"/>
        <v>0</v>
      </c>
      <c r="O435" s="403">
        <f t="shared" si="151"/>
        <v>0</v>
      </c>
      <c r="P435" s="403">
        <f t="shared" si="151"/>
        <v>0</v>
      </c>
      <c r="Q435" s="403">
        <f t="shared" si="151"/>
        <v>0</v>
      </c>
      <c r="R435" s="403">
        <f t="shared" si="151"/>
        <v>0</v>
      </c>
      <c r="S435" s="403">
        <f t="shared" si="151"/>
        <v>0</v>
      </c>
      <c r="T435" s="403">
        <f t="shared" si="151"/>
        <v>0</v>
      </c>
      <c r="U435" s="403">
        <f t="shared" si="151"/>
        <v>0</v>
      </c>
      <c r="V435" s="403">
        <f t="shared" si="151"/>
        <v>0</v>
      </c>
      <c r="W435" s="403">
        <f t="shared" si="151"/>
        <v>0</v>
      </c>
      <c r="X435" s="403">
        <f t="shared" si="151"/>
        <v>0</v>
      </c>
      <c r="Y435" s="403">
        <f t="shared" si="143"/>
        <v>0</v>
      </c>
      <c r="Z435" s="403">
        <f t="shared" si="143"/>
        <v>0</v>
      </c>
      <c r="AA435" s="403">
        <f t="shared" si="143"/>
        <v>0</v>
      </c>
      <c r="AB435" s="403">
        <f t="shared" si="143"/>
        <v>0</v>
      </c>
      <c r="AC435" s="403">
        <f t="shared" si="145"/>
        <v>0</v>
      </c>
      <c r="AD435" s="403">
        <f t="shared" si="149"/>
        <v>0</v>
      </c>
      <c r="AE435" s="403">
        <f t="shared" si="149"/>
        <v>0</v>
      </c>
      <c r="AF435" s="403">
        <f t="shared" si="153"/>
        <v>34.200000000000003</v>
      </c>
      <c r="AG435" s="404">
        <f t="shared" si="153"/>
        <v>0</v>
      </c>
      <c r="AH435" s="404">
        <f t="shared" si="152"/>
        <v>0</v>
      </c>
      <c r="AI435" s="404">
        <f t="shared" si="150"/>
        <v>0</v>
      </c>
      <c r="AJ435" s="145">
        <f t="shared" si="139"/>
        <v>0</v>
      </c>
    </row>
    <row r="436" spans="2:36" ht="13.7" customHeight="1">
      <c r="B436" s="957">
        <v>389</v>
      </c>
      <c r="C436" s="1040">
        <v>45040</v>
      </c>
      <c r="D436" s="1041" t="s">
        <v>577</v>
      </c>
      <c r="E436" s="1042" t="s">
        <v>920</v>
      </c>
      <c r="F436" s="402">
        <v>737</v>
      </c>
      <c r="G436" s="956">
        <v>42.6</v>
      </c>
      <c r="H436" s="440"/>
      <c r="I436" s="403">
        <f t="shared" si="138"/>
        <v>0</v>
      </c>
      <c r="J436" s="403">
        <f t="shared" si="144"/>
        <v>0</v>
      </c>
      <c r="K436" s="403">
        <f t="shared" ref="K436:X445" si="154">IF(K$7-$F436=0,$G436,0)</f>
        <v>0</v>
      </c>
      <c r="L436" s="403">
        <f t="shared" si="154"/>
        <v>0</v>
      </c>
      <c r="M436" s="403">
        <f t="shared" si="154"/>
        <v>0</v>
      </c>
      <c r="N436" s="403">
        <f t="shared" si="154"/>
        <v>0</v>
      </c>
      <c r="O436" s="403">
        <f t="shared" si="154"/>
        <v>0</v>
      </c>
      <c r="P436" s="403">
        <f t="shared" si="154"/>
        <v>0</v>
      </c>
      <c r="Q436" s="403">
        <f t="shared" si="154"/>
        <v>0</v>
      </c>
      <c r="R436" s="403">
        <f t="shared" si="154"/>
        <v>0</v>
      </c>
      <c r="S436" s="403">
        <f t="shared" si="154"/>
        <v>0</v>
      </c>
      <c r="T436" s="403">
        <f t="shared" si="154"/>
        <v>0</v>
      </c>
      <c r="U436" s="403">
        <f t="shared" si="154"/>
        <v>0</v>
      </c>
      <c r="V436" s="403">
        <f t="shared" si="154"/>
        <v>0</v>
      </c>
      <c r="W436" s="403">
        <f t="shared" si="154"/>
        <v>0</v>
      </c>
      <c r="X436" s="403">
        <f t="shared" si="154"/>
        <v>0</v>
      </c>
      <c r="Y436" s="403">
        <f t="shared" si="143"/>
        <v>0</v>
      </c>
      <c r="Z436" s="403">
        <f t="shared" si="143"/>
        <v>0</v>
      </c>
      <c r="AA436" s="403">
        <f t="shared" si="143"/>
        <v>0</v>
      </c>
      <c r="AB436" s="403">
        <f t="shared" si="143"/>
        <v>0</v>
      </c>
      <c r="AC436" s="403">
        <f t="shared" si="145"/>
        <v>0</v>
      </c>
      <c r="AD436" s="403">
        <f t="shared" si="149"/>
        <v>0</v>
      </c>
      <c r="AE436" s="403">
        <f t="shared" si="149"/>
        <v>0</v>
      </c>
      <c r="AF436" s="403">
        <f t="shared" si="153"/>
        <v>42.6</v>
      </c>
      <c r="AG436" s="404">
        <f t="shared" si="153"/>
        <v>0</v>
      </c>
      <c r="AH436" s="404">
        <f t="shared" si="152"/>
        <v>0</v>
      </c>
      <c r="AI436" s="404">
        <f t="shared" si="152"/>
        <v>0</v>
      </c>
      <c r="AJ436" s="145">
        <f t="shared" si="139"/>
        <v>0</v>
      </c>
    </row>
    <row r="437" spans="2:36" ht="13.7" customHeight="1">
      <c r="B437" s="957">
        <v>583</v>
      </c>
      <c r="C437" s="1040">
        <v>45100</v>
      </c>
      <c r="D437" s="1041" t="s">
        <v>577</v>
      </c>
      <c r="E437" s="1042" t="s">
        <v>1077</v>
      </c>
      <c r="F437" s="402">
        <v>737</v>
      </c>
      <c r="G437" s="956">
        <v>42.6</v>
      </c>
      <c r="H437" s="440"/>
      <c r="I437" s="403">
        <f t="shared" si="138"/>
        <v>0</v>
      </c>
      <c r="J437" s="403">
        <f t="shared" si="144"/>
        <v>0</v>
      </c>
      <c r="K437" s="403">
        <f t="shared" si="154"/>
        <v>0</v>
      </c>
      <c r="L437" s="403">
        <f t="shared" si="154"/>
        <v>0</v>
      </c>
      <c r="M437" s="403">
        <f t="shared" si="154"/>
        <v>0</v>
      </c>
      <c r="N437" s="403">
        <f t="shared" si="154"/>
        <v>0</v>
      </c>
      <c r="O437" s="403">
        <f t="shared" si="154"/>
        <v>0</v>
      </c>
      <c r="P437" s="403">
        <f t="shared" si="154"/>
        <v>0</v>
      </c>
      <c r="Q437" s="403">
        <f t="shared" si="154"/>
        <v>0</v>
      </c>
      <c r="R437" s="403">
        <f t="shared" si="154"/>
        <v>0</v>
      </c>
      <c r="S437" s="403">
        <f t="shared" si="154"/>
        <v>0</v>
      </c>
      <c r="T437" s="403">
        <f t="shared" si="154"/>
        <v>0</v>
      </c>
      <c r="U437" s="403">
        <f t="shared" si="154"/>
        <v>0</v>
      </c>
      <c r="V437" s="403">
        <f t="shared" si="154"/>
        <v>0</v>
      </c>
      <c r="W437" s="403">
        <f t="shared" si="154"/>
        <v>0</v>
      </c>
      <c r="X437" s="403">
        <f t="shared" si="154"/>
        <v>0</v>
      </c>
      <c r="Y437" s="403">
        <f t="shared" si="143"/>
        <v>0</v>
      </c>
      <c r="Z437" s="403">
        <f t="shared" si="143"/>
        <v>0</v>
      </c>
      <c r="AA437" s="403">
        <f t="shared" si="143"/>
        <v>0</v>
      </c>
      <c r="AB437" s="403">
        <f t="shared" si="143"/>
        <v>0</v>
      </c>
      <c r="AC437" s="403">
        <f t="shared" si="145"/>
        <v>0</v>
      </c>
      <c r="AD437" s="403">
        <f t="shared" si="149"/>
        <v>0</v>
      </c>
      <c r="AE437" s="403">
        <f t="shared" si="149"/>
        <v>0</v>
      </c>
      <c r="AF437" s="403">
        <f t="shared" si="153"/>
        <v>42.6</v>
      </c>
      <c r="AG437" s="404">
        <f t="shared" si="153"/>
        <v>0</v>
      </c>
      <c r="AH437" s="404">
        <f t="shared" si="152"/>
        <v>0</v>
      </c>
      <c r="AI437" s="404">
        <f t="shared" si="152"/>
        <v>0</v>
      </c>
      <c r="AJ437" s="145">
        <f t="shared" si="139"/>
        <v>0</v>
      </c>
    </row>
    <row r="438" spans="2:36" ht="13.7" customHeight="1">
      <c r="B438" s="957">
        <v>584</v>
      </c>
      <c r="C438" s="1040">
        <v>45100</v>
      </c>
      <c r="D438" s="1041" t="s">
        <v>577</v>
      </c>
      <c r="E438" s="1042" t="s">
        <v>1077</v>
      </c>
      <c r="F438" s="402">
        <v>737</v>
      </c>
      <c r="G438" s="956">
        <v>34.200000000000003</v>
      </c>
      <c r="H438" s="440"/>
      <c r="I438" s="403">
        <f t="shared" si="138"/>
        <v>0</v>
      </c>
      <c r="J438" s="403">
        <f t="shared" si="144"/>
        <v>0</v>
      </c>
      <c r="K438" s="403">
        <f t="shared" si="154"/>
        <v>0</v>
      </c>
      <c r="L438" s="403">
        <f t="shared" si="154"/>
        <v>0</v>
      </c>
      <c r="M438" s="403">
        <f t="shared" si="154"/>
        <v>0</v>
      </c>
      <c r="N438" s="403">
        <f t="shared" si="154"/>
        <v>0</v>
      </c>
      <c r="O438" s="403">
        <f t="shared" si="154"/>
        <v>0</v>
      </c>
      <c r="P438" s="403">
        <f t="shared" si="154"/>
        <v>0</v>
      </c>
      <c r="Q438" s="403">
        <f t="shared" si="154"/>
        <v>0</v>
      </c>
      <c r="R438" s="403">
        <f t="shared" si="154"/>
        <v>0</v>
      </c>
      <c r="S438" s="403">
        <f t="shared" si="154"/>
        <v>0</v>
      </c>
      <c r="T438" s="403">
        <f t="shared" si="154"/>
        <v>0</v>
      </c>
      <c r="U438" s="403">
        <f t="shared" si="154"/>
        <v>0</v>
      </c>
      <c r="V438" s="403">
        <f t="shared" si="154"/>
        <v>0</v>
      </c>
      <c r="W438" s="403">
        <f t="shared" si="154"/>
        <v>0</v>
      </c>
      <c r="X438" s="403">
        <f t="shared" si="154"/>
        <v>0</v>
      </c>
      <c r="Y438" s="403">
        <f t="shared" si="143"/>
        <v>0</v>
      </c>
      <c r="Z438" s="403">
        <f t="shared" si="143"/>
        <v>0</v>
      </c>
      <c r="AA438" s="403">
        <f t="shared" si="143"/>
        <v>0</v>
      </c>
      <c r="AB438" s="403">
        <f t="shared" si="143"/>
        <v>0</v>
      </c>
      <c r="AC438" s="403">
        <f t="shared" si="145"/>
        <v>0</v>
      </c>
      <c r="AD438" s="403">
        <f t="shared" si="149"/>
        <v>0</v>
      </c>
      <c r="AE438" s="403">
        <f t="shared" si="149"/>
        <v>0</v>
      </c>
      <c r="AF438" s="403">
        <f t="shared" si="153"/>
        <v>34.200000000000003</v>
      </c>
      <c r="AG438" s="404">
        <f t="shared" si="153"/>
        <v>0</v>
      </c>
      <c r="AH438" s="404">
        <f t="shared" si="152"/>
        <v>0</v>
      </c>
      <c r="AI438" s="404">
        <f t="shared" si="152"/>
        <v>0</v>
      </c>
      <c r="AJ438" s="145">
        <f t="shared" si="139"/>
        <v>0</v>
      </c>
    </row>
    <row r="439" spans="2:36" ht="13.7" customHeight="1">
      <c r="B439" s="957">
        <v>585</v>
      </c>
      <c r="C439" s="1040">
        <v>45100</v>
      </c>
      <c r="D439" s="1041" t="s">
        <v>577</v>
      </c>
      <c r="E439" s="1042" t="s">
        <v>1077</v>
      </c>
      <c r="F439" s="402">
        <v>737</v>
      </c>
      <c r="G439" s="956">
        <v>34.200000000000003</v>
      </c>
      <c r="H439" s="440"/>
      <c r="I439" s="403">
        <f t="shared" si="138"/>
        <v>0</v>
      </c>
      <c r="J439" s="403">
        <f t="shared" si="144"/>
        <v>0</v>
      </c>
      <c r="K439" s="403">
        <f t="shared" si="154"/>
        <v>0</v>
      </c>
      <c r="L439" s="403">
        <f t="shared" si="154"/>
        <v>0</v>
      </c>
      <c r="M439" s="403">
        <f t="shared" si="154"/>
        <v>0</v>
      </c>
      <c r="N439" s="403">
        <f t="shared" si="154"/>
        <v>0</v>
      </c>
      <c r="O439" s="403">
        <f t="shared" si="154"/>
        <v>0</v>
      </c>
      <c r="P439" s="403">
        <f t="shared" si="154"/>
        <v>0</v>
      </c>
      <c r="Q439" s="403">
        <f t="shared" si="154"/>
        <v>0</v>
      </c>
      <c r="R439" s="403">
        <f t="shared" si="154"/>
        <v>0</v>
      </c>
      <c r="S439" s="403">
        <f t="shared" si="154"/>
        <v>0</v>
      </c>
      <c r="T439" s="403">
        <f t="shared" si="154"/>
        <v>0</v>
      </c>
      <c r="U439" s="403">
        <f t="shared" si="154"/>
        <v>0</v>
      </c>
      <c r="V439" s="403">
        <f t="shared" si="154"/>
        <v>0</v>
      </c>
      <c r="W439" s="403">
        <f t="shared" si="154"/>
        <v>0</v>
      </c>
      <c r="X439" s="403">
        <f t="shared" si="154"/>
        <v>0</v>
      </c>
      <c r="Y439" s="403">
        <f t="shared" si="143"/>
        <v>0</v>
      </c>
      <c r="Z439" s="403">
        <f t="shared" si="143"/>
        <v>0</v>
      </c>
      <c r="AA439" s="403">
        <f t="shared" si="143"/>
        <v>0</v>
      </c>
      <c r="AB439" s="403">
        <f t="shared" si="143"/>
        <v>0</v>
      </c>
      <c r="AC439" s="403">
        <f t="shared" si="145"/>
        <v>0</v>
      </c>
      <c r="AD439" s="403">
        <f t="shared" si="149"/>
        <v>0</v>
      </c>
      <c r="AE439" s="403">
        <f t="shared" si="149"/>
        <v>0</v>
      </c>
      <c r="AF439" s="403">
        <f t="shared" si="153"/>
        <v>34.200000000000003</v>
      </c>
      <c r="AG439" s="404">
        <f t="shared" si="153"/>
        <v>0</v>
      </c>
      <c r="AH439" s="404">
        <f t="shared" si="152"/>
        <v>0</v>
      </c>
      <c r="AI439" s="404">
        <f t="shared" si="152"/>
        <v>0</v>
      </c>
      <c r="AJ439" s="145">
        <f t="shared" si="139"/>
        <v>0</v>
      </c>
    </row>
    <row r="440" spans="2:36" ht="13.7" customHeight="1">
      <c r="B440" s="957">
        <v>586</v>
      </c>
      <c r="C440" s="1040">
        <v>45100</v>
      </c>
      <c r="D440" s="1041" t="s">
        <v>577</v>
      </c>
      <c r="E440" s="1042" t="s">
        <v>1077</v>
      </c>
      <c r="F440" s="402">
        <v>737</v>
      </c>
      <c r="G440" s="956">
        <v>27</v>
      </c>
      <c r="H440" s="440"/>
      <c r="I440" s="403">
        <f t="shared" si="138"/>
        <v>0</v>
      </c>
      <c r="J440" s="403">
        <f t="shared" si="144"/>
        <v>0</v>
      </c>
      <c r="K440" s="403">
        <f t="shared" si="154"/>
        <v>0</v>
      </c>
      <c r="L440" s="403">
        <f t="shared" si="154"/>
        <v>0</v>
      </c>
      <c r="M440" s="403">
        <f t="shared" si="154"/>
        <v>0</v>
      </c>
      <c r="N440" s="403">
        <f t="shared" si="154"/>
        <v>0</v>
      </c>
      <c r="O440" s="403">
        <f t="shared" si="154"/>
        <v>0</v>
      </c>
      <c r="P440" s="403">
        <f t="shared" si="154"/>
        <v>0</v>
      </c>
      <c r="Q440" s="403">
        <f t="shared" si="154"/>
        <v>0</v>
      </c>
      <c r="R440" s="403">
        <f t="shared" si="154"/>
        <v>0</v>
      </c>
      <c r="S440" s="403">
        <f t="shared" si="154"/>
        <v>0</v>
      </c>
      <c r="T440" s="403">
        <f t="shared" si="154"/>
        <v>0</v>
      </c>
      <c r="U440" s="403">
        <f t="shared" si="154"/>
        <v>0</v>
      </c>
      <c r="V440" s="403">
        <f t="shared" si="154"/>
        <v>0</v>
      </c>
      <c r="W440" s="403">
        <f t="shared" si="154"/>
        <v>0</v>
      </c>
      <c r="X440" s="403">
        <f t="shared" si="154"/>
        <v>0</v>
      </c>
      <c r="Y440" s="403">
        <f t="shared" si="143"/>
        <v>0</v>
      </c>
      <c r="Z440" s="403">
        <f t="shared" si="143"/>
        <v>0</v>
      </c>
      <c r="AA440" s="403">
        <f t="shared" si="143"/>
        <v>0</v>
      </c>
      <c r="AB440" s="403">
        <f t="shared" si="143"/>
        <v>0</v>
      </c>
      <c r="AC440" s="403">
        <f t="shared" si="145"/>
        <v>0</v>
      </c>
      <c r="AD440" s="403">
        <f t="shared" si="149"/>
        <v>0</v>
      </c>
      <c r="AE440" s="403">
        <f t="shared" si="149"/>
        <v>0</v>
      </c>
      <c r="AF440" s="403">
        <f t="shared" si="153"/>
        <v>27</v>
      </c>
      <c r="AG440" s="404">
        <f t="shared" si="153"/>
        <v>0</v>
      </c>
      <c r="AH440" s="404">
        <f t="shared" ref="AH440:AI455" si="155">IF(AH$7-$F440=0,$G440,0)</f>
        <v>0</v>
      </c>
      <c r="AI440" s="404">
        <f t="shared" si="152"/>
        <v>0</v>
      </c>
      <c r="AJ440" s="145">
        <f t="shared" si="139"/>
        <v>0</v>
      </c>
    </row>
    <row r="441" spans="2:36" ht="13.7" customHeight="1">
      <c r="B441" s="957">
        <v>280</v>
      </c>
      <c r="C441" s="1040">
        <v>45008</v>
      </c>
      <c r="D441" s="1041" t="s">
        <v>577</v>
      </c>
      <c r="E441" s="1042" t="s">
        <v>826</v>
      </c>
      <c r="F441" s="402">
        <v>265</v>
      </c>
      <c r="G441" s="956">
        <v>27</v>
      </c>
      <c r="H441" s="440"/>
      <c r="I441" s="403">
        <f t="shared" si="138"/>
        <v>0</v>
      </c>
      <c r="J441" s="403">
        <f t="shared" si="144"/>
        <v>0</v>
      </c>
      <c r="K441" s="403">
        <f t="shared" si="154"/>
        <v>0</v>
      </c>
      <c r="L441" s="403">
        <f t="shared" si="154"/>
        <v>0</v>
      </c>
      <c r="M441" s="403">
        <f t="shared" si="154"/>
        <v>0</v>
      </c>
      <c r="N441" s="403">
        <f t="shared" si="154"/>
        <v>0</v>
      </c>
      <c r="O441" s="403">
        <f t="shared" si="154"/>
        <v>0</v>
      </c>
      <c r="P441" s="403">
        <f t="shared" si="154"/>
        <v>0</v>
      </c>
      <c r="Q441" s="403">
        <f t="shared" si="154"/>
        <v>27</v>
      </c>
      <c r="R441" s="403">
        <f t="shared" si="154"/>
        <v>0</v>
      </c>
      <c r="S441" s="403">
        <f t="shared" si="154"/>
        <v>0</v>
      </c>
      <c r="T441" s="403">
        <f t="shared" si="154"/>
        <v>0</v>
      </c>
      <c r="U441" s="403">
        <f t="shared" si="154"/>
        <v>0</v>
      </c>
      <c r="V441" s="403">
        <f t="shared" si="154"/>
        <v>0</v>
      </c>
      <c r="W441" s="403">
        <f t="shared" si="154"/>
        <v>0</v>
      </c>
      <c r="X441" s="403">
        <f t="shared" si="154"/>
        <v>0</v>
      </c>
      <c r="Y441" s="403">
        <f t="shared" si="143"/>
        <v>0</v>
      </c>
      <c r="Z441" s="403">
        <f t="shared" si="143"/>
        <v>0</v>
      </c>
      <c r="AA441" s="403">
        <f t="shared" si="143"/>
        <v>0</v>
      </c>
      <c r="AB441" s="403">
        <f t="shared" si="143"/>
        <v>0</v>
      </c>
      <c r="AC441" s="403">
        <f t="shared" si="145"/>
        <v>0</v>
      </c>
      <c r="AD441" s="403">
        <f t="shared" si="149"/>
        <v>0</v>
      </c>
      <c r="AE441" s="403">
        <f t="shared" si="149"/>
        <v>0</v>
      </c>
      <c r="AF441" s="403">
        <f t="shared" si="153"/>
        <v>0</v>
      </c>
      <c r="AG441" s="404">
        <f t="shared" si="153"/>
        <v>0</v>
      </c>
      <c r="AH441" s="404">
        <f t="shared" si="155"/>
        <v>0</v>
      </c>
      <c r="AI441" s="404">
        <f t="shared" si="152"/>
        <v>0</v>
      </c>
      <c r="AJ441" s="145">
        <f t="shared" si="139"/>
        <v>0</v>
      </c>
    </row>
    <row r="442" spans="2:36" ht="13.7" customHeight="1">
      <c r="B442" s="957">
        <v>475</v>
      </c>
      <c r="C442" s="1040">
        <v>45069</v>
      </c>
      <c r="D442" s="1041" t="s">
        <v>577</v>
      </c>
      <c r="E442" s="1042" t="s">
        <v>993</v>
      </c>
      <c r="F442" s="402">
        <v>737</v>
      </c>
      <c r="G442" s="956">
        <v>27</v>
      </c>
      <c r="H442" s="440"/>
      <c r="I442" s="403">
        <f t="shared" si="138"/>
        <v>0</v>
      </c>
      <c r="J442" s="403">
        <f t="shared" si="144"/>
        <v>0</v>
      </c>
      <c r="K442" s="403">
        <f t="shared" si="154"/>
        <v>0</v>
      </c>
      <c r="L442" s="403">
        <f t="shared" si="154"/>
        <v>0</v>
      </c>
      <c r="M442" s="403">
        <f t="shared" si="154"/>
        <v>0</v>
      </c>
      <c r="N442" s="403">
        <f t="shared" si="154"/>
        <v>0</v>
      </c>
      <c r="O442" s="403">
        <f t="shared" si="154"/>
        <v>0</v>
      </c>
      <c r="P442" s="403">
        <f t="shared" si="154"/>
        <v>0</v>
      </c>
      <c r="Q442" s="403">
        <f t="shared" si="154"/>
        <v>0</v>
      </c>
      <c r="R442" s="403">
        <f t="shared" si="154"/>
        <v>0</v>
      </c>
      <c r="S442" s="403">
        <f t="shared" si="154"/>
        <v>0</v>
      </c>
      <c r="T442" s="403">
        <f t="shared" si="154"/>
        <v>0</v>
      </c>
      <c r="U442" s="403">
        <f t="shared" si="154"/>
        <v>0</v>
      </c>
      <c r="V442" s="403">
        <f t="shared" si="154"/>
        <v>0</v>
      </c>
      <c r="W442" s="403">
        <f t="shared" si="154"/>
        <v>0</v>
      </c>
      <c r="X442" s="403">
        <f t="shared" si="154"/>
        <v>0</v>
      </c>
      <c r="Y442" s="403">
        <f t="shared" si="143"/>
        <v>0</v>
      </c>
      <c r="Z442" s="403">
        <f t="shared" si="143"/>
        <v>0</v>
      </c>
      <c r="AA442" s="403">
        <f t="shared" si="143"/>
        <v>0</v>
      </c>
      <c r="AB442" s="403">
        <f t="shared" si="143"/>
        <v>0</v>
      </c>
      <c r="AC442" s="403">
        <f t="shared" si="145"/>
        <v>0</v>
      </c>
      <c r="AD442" s="403">
        <f t="shared" si="149"/>
        <v>0</v>
      </c>
      <c r="AE442" s="403">
        <f t="shared" si="149"/>
        <v>0</v>
      </c>
      <c r="AF442" s="403">
        <f t="shared" si="153"/>
        <v>27</v>
      </c>
      <c r="AG442" s="404">
        <f t="shared" si="153"/>
        <v>0</v>
      </c>
      <c r="AH442" s="404">
        <f t="shared" si="155"/>
        <v>0</v>
      </c>
      <c r="AI442" s="404">
        <f t="shared" si="152"/>
        <v>0</v>
      </c>
      <c r="AJ442" s="145">
        <f t="shared" si="139"/>
        <v>0</v>
      </c>
    </row>
    <row r="443" spans="2:36" ht="13.7" customHeight="1">
      <c r="B443" s="957">
        <v>1287</v>
      </c>
      <c r="C443" s="1040">
        <v>45253</v>
      </c>
      <c r="D443" s="1041" t="s">
        <v>577</v>
      </c>
      <c r="E443" s="1042" t="s">
        <v>1665</v>
      </c>
      <c r="F443" s="402">
        <v>737</v>
      </c>
      <c r="G443" s="956">
        <v>35.94</v>
      </c>
      <c r="H443" s="440"/>
      <c r="I443" s="403">
        <f t="shared" si="138"/>
        <v>0</v>
      </c>
      <c r="J443" s="403">
        <f t="shared" si="144"/>
        <v>0</v>
      </c>
      <c r="K443" s="403">
        <f t="shared" si="154"/>
        <v>0</v>
      </c>
      <c r="L443" s="403">
        <f t="shared" si="154"/>
        <v>0</v>
      </c>
      <c r="M443" s="403">
        <f t="shared" si="154"/>
        <v>0</v>
      </c>
      <c r="N443" s="403">
        <f t="shared" si="154"/>
        <v>0</v>
      </c>
      <c r="O443" s="403">
        <f t="shared" si="154"/>
        <v>0</v>
      </c>
      <c r="P443" s="403">
        <f t="shared" si="154"/>
        <v>0</v>
      </c>
      <c r="Q443" s="403">
        <f t="shared" si="154"/>
        <v>0</v>
      </c>
      <c r="R443" s="403">
        <f t="shared" si="154"/>
        <v>0</v>
      </c>
      <c r="S443" s="403">
        <f t="shared" si="154"/>
        <v>0</v>
      </c>
      <c r="T443" s="403">
        <f t="shared" si="154"/>
        <v>0</v>
      </c>
      <c r="U443" s="403">
        <f t="shared" si="154"/>
        <v>0</v>
      </c>
      <c r="V443" s="403">
        <f t="shared" si="154"/>
        <v>0</v>
      </c>
      <c r="W443" s="403">
        <f t="shared" si="154"/>
        <v>0</v>
      </c>
      <c r="X443" s="403">
        <f t="shared" si="154"/>
        <v>0</v>
      </c>
      <c r="Y443" s="403">
        <f t="shared" si="143"/>
        <v>0</v>
      </c>
      <c r="Z443" s="403">
        <f t="shared" si="143"/>
        <v>0</v>
      </c>
      <c r="AA443" s="403">
        <f t="shared" si="143"/>
        <v>0</v>
      </c>
      <c r="AB443" s="403">
        <f t="shared" si="143"/>
        <v>0</v>
      </c>
      <c r="AC443" s="403">
        <f t="shared" si="145"/>
        <v>0</v>
      </c>
      <c r="AD443" s="403">
        <f t="shared" si="149"/>
        <v>0</v>
      </c>
      <c r="AE443" s="403">
        <f t="shared" si="149"/>
        <v>0</v>
      </c>
      <c r="AF443" s="403">
        <f t="shared" si="153"/>
        <v>35.94</v>
      </c>
      <c r="AG443" s="404">
        <f t="shared" si="153"/>
        <v>0</v>
      </c>
      <c r="AH443" s="404">
        <f t="shared" si="155"/>
        <v>0</v>
      </c>
      <c r="AI443" s="404">
        <f t="shared" si="152"/>
        <v>0</v>
      </c>
      <c r="AJ443" s="145">
        <f t="shared" si="139"/>
        <v>0</v>
      </c>
    </row>
    <row r="444" spans="2:36" ht="13.7" customHeight="1">
      <c r="B444" s="957">
        <v>971</v>
      </c>
      <c r="C444" s="1040">
        <v>45194</v>
      </c>
      <c r="D444" s="1041" t="s">
        <v>577</v>
      </c>
      <c r="E444" s="1042" t="s">
        <v>1397</v>
      </c>
      <c r="F444" s="402">
        <v>737</v>
      </c>
      <c r="G444" s="956">
        <v>34.200000000000003</v>
      </c>
      <c r="H444" s="440"/>
      <c r="I444" s="403">
        <f t="shared" si="138"/>
        <v>0</v>
      </c>
      <c r="J444" s="403">
        <f t="shared" si="144"/>
        <v>0</v>
      </c>
      <c r="K444" s="403">
        <f t="shared" si="154"/>
        <v>0</v>
      </c>
      <c r="L444" s="403">
        <f t="shared" si="154"/>
        <v>0</v>
      </c>
      <c r="M444" s="403">
        <f t="shared" si="154"/>
        <v>0</v>
      </c>
      <c r="N444" s="403">
        <f t="shared" si="154"/>
        <v>0</v>
      </c>
      <c r="O444" s="403">
        <f t="shared" si="154"/>
        <v>0</v>
      </c>
      <c r="P444" s="403">
        <f t="shared" si="154"/>
        <v>0</v>
      </c>
      <c r="Q444" s="403">
        <f t="shared" si="154"/>
        <v>0</v>
      </c>
      <c r="R444" s="403">
        <f t="shared" si="154"/>
        <v>0</v>
      </c>
      <c r="S444" s="403">
        <f t="shared" si="154"/>
        <v>0</v>
      </c>
      <c r="T444" s="403">
        <f t="shared" si="154"/>
        <v>0</v>
      </c>
      <c r="U444" s="403">
        <f t="shared" si="154"/>
        <v>0</v>
      </c>
      <c r="V444" s="403">
        <f t="shared" si="154"/>
        <v>0</v>
      </c>
      <c r="W444" s="403">
        <f t="shared" si="154"/>
        <v>0</v>
      </c>
      <c r="X444" s="403">
        <f t="shared" si="154"/>
        <v>0</v>
      </c>
      <c r="Y444" s="403">
        <f t="shared" si="143"/>
        <v>0</v>
      </c>
      <c r="Z444" s="403">
        <f t="shared" si="143"/>
        <v>0</v>
      </c>
      <c r="AA444" s="403">
        <f t="shared" si="143"/>
        <v>0</v>
      </c>
      <c r="AB444" s="403">
        <f t="shared" si="143"/>
        <v>0</v>
      </c>
      <c r="AC444" s="403">
        <f t="shared" si="145"/>
        <v>0</v>
      </c>
      <c r="AD444" s="403">
        <f t="shared" si="149"/>
        <v>0</v>
      </c>
      <c r="AE444" s="403">
        <f t="shared" si="149"/>
        <v>0</v>
      </c>
      <c r="AF444" s="403">
        <f t="shared" si="153"/>
        <v>34.200000000000003</v>
      </c>
      <c r="AG444" s="404">
        <f t="shared" si="153"/>
        <v>0</v>
      </c>
      <c r="AH444" s="404">
        <f t="shared" si="155"/>
        <v>0</v>
      </c>
      <c r="AI444" s="404">
        <f t="shared" si="152"/>
        <v>0</v>
      </c>
      <c r="AJ444" s="145">
        <f t="shared" si="139"/>
        <v>0</v>
      </c>
    </row>
    <row r="445" spans="2:36" ht="13.7" customHeight="1">
      <c r="B445" s="957">
        <v>972</v>
      </c>
      <c r="C445" s="1040">
        <v>45194</v>
      </c>
      <c r="D445" s="1041" t="s">
        <v>577</v>
      </c>
      <c r="E445" s="1042" t="s">
        <v>1397</v>
      </c>
      <c r="F445" s="402">
        <v>737</v>
      </c>
      <c r="G445" s="956">
        <v>27</v>
      </c>
      <c r="H445" s="440"/>
      <c r="I445" s="403">
        <f t="shared" si="138"/>
        <v>0</v>
      </c>
      <c r="J445" s="403">
        <f t="shared" si="144"/>
        <v>0</v>
      </c>
      <c r="K445" s="403">
        <f t="shared" si="154"/>
        <v>0</v>
      </c>
      <c r="L445" s="403">
        <f t="shared" si="154"/>
        <v>0</v>
      </c>
      <c r="M445" s="403">
        <f t="shared" si="154"/>
        <v>0</v>
      </c>
      <c r="N445" s="403">
        <f t="shared" si="154"/>
        <v>0</v>
      </c>
      <c r="O445" s="403">
        <f t="shared" si="154"/>
        <v>0</v>
      </c>
      <c r="P445" s="403">
        <f t="shared" si="154"/>
        <v>0</v>
      </c>
      <c r="Q445" s="403">
        <f t="shared" si="154"/>
        <v>0</v>
      </c>
      <c r="R445" s="403">
        <f t="shared" si="154"/>
        <v>0</v>
      </c>
      <c r="S445" s="403">
        <f t="shared" si="154"/>
        <v>0</v>
      </c>
      <c r="T445" s="403">
        <f t="shared" si="154"/>
        <v>0</v>
      </c>
      <c r="U445" s="403">
        <f t="shared" si="154"/>
        <v>0</v>
      </c>
      <c r="V445" s="403">
        <f t="shared" si="154"/>
        <v>0</v>
      </c>
      <c r="W445" s="403">
        <f t="shared" si="154"/>
        <v>0</v>
      </c>
      <c r="X445" s="403">
        <f t="shared" si="154"/>
        <v>0</v>
      </c>
      <c r="Y445" s="403">
        <f t="shared" si="143"/>
        <v>0</v>
      </c>
      <c r="Z445" s="403">
        <f t="shared" si="143"/>
        <v>0</v>
      </c>
      <c r="AA445" s="403">
        <f t="shared" si="143"/>
        <v>0</v>
      </c>
      <c r="AB445" s="403">
        <f t="shared" si="143"/>
        <v>0</v>
      </c>
      <c r="AC445" s="403">
        <f t="shared" si="145"/>
        <v>0</v>
      </c>
      <c r="AD445" s="403">
        <f t="shared" si="149"/>
        <v>0</v>
      </c>
      <c r="AE445" s="403">
        <f t="shared" si="149"/>
        <v>0</v>
      </c>
      <c r="AF445" s="403">
        <f t="shared" si="153"/>
        <v>27</v>
      </c>
      <c r="AG445" s="404">
        <f t="shared" si="153"/>
        <v>0</v>
      </c>
      <c r="AH445" s="404">
        <f t="shared" si="155"/>
        <v>0</v>
      </c>
      <c r="AI445" s="404">
        <f t="shared" si="152"/>
        <v>0</v>
      </c>
      <c r="AJ445" s="145">
        <f t="shared" si="139"/>
        <v>0</v>
      </c>
    </row>
    <row r="446" spans="2:36" ht="13.7" customHeight="1">
      <c r="B446" s="957">
        <v>973</v>
      </c>
      <c r="C446" s="1040">
        <v>45194</v>
      </c>
      <c r="D446" s="1041" t="s">
        <v>577</v>
      </c>
      <c r="E446" s="1042" t="s">
        <v>1397</v>
      </c>
      <c r="F446" s="402">
        <v>737</v>
      </c>
      <c r="G446" s="956">
        <v>27</v>
      </c>
      <c r="H446" s="440"/>
      <c r="I446" s="403">
        <f t="shared" si="138"/>
        <v>0</v>
      </c>
      <c r="J446" s="403">
        <f t="shared" si="144"/>
        <v>0</v>
      </c>
      <c r="K446" s="403">
        <f t="shared" ref="K446:X455" si="156">IF(K$7-$F446=0,$G446,0)</f>
        <v>0</v>
      </c>
      <c r="L446" s="403">
        <f t="shared" si="156"/>
        <v>0</v>
      </c>
      <c r="M446" s="403">
        <f t="shared" si="156"/>
        <v>0</v>
      </c>
      <c r="N446" s="403">
        <f t="shared" si="156"/>
        <v>0</v>
      </c>
      <c r="O446" s="403">
        <f t="shared" si="156"/>
        <v>0</v>
      </c>
      <c r="P446" s="403">
        <f t="shared" si="156"/>
        <v>0</v>
      </c>
      <c r="Q446" s="403">
        <f t="shared" si="156"/>
        <v>0</v>
      </c>
      <c r="R446" s="403">
        <f t="shared" si="156"/>
        <v>0</v>
      </c>
      <c r="S446" s="403">
        <f t="shared" si="156"/>
        <v>0</v>
      </c>
      <c r="T446" s="403">
        <f t="shared" si="156"/>
        <v>0</v>
      </c>
      <c r="U446" s="403">
        <f t="shared" si="156"/>
        <v>0</v>
      </c>
      <c r="V446" s="403">
        <f t="shared" si="156"/>
        <v>0</v>
      </c>
      <c r="W446" s="403">
        <f t="shared" si="156"/>
        <v>0</v>
      </c>
      <c r="X446" s="403">
        <f t="shared" si="156"/>
        <v>0</v>
      </c>
      <c r="Y446" s="403">
        <f t="shared" si="143"/>
        <v>0</v>
      </c>
      <c r="Z446" s="403">
        <f t="shared" si="143"/>
        <v>0</v>
      </c>
      <c r="AA446" s="403">
        <f t="shared" si="143"/>
        <v>0</v>
      </c>
      <c r="AB446" s="403">
        <f t="shared" si="143"/>
        <v>0</v>
      </c>
      <c r="AC446" s="403">
        <f t="shared" si="145"/>
        <v>0</v>
      </c>
      <c r="AD446" s="403">
        <f t="shared" si="149"/>
        <v>0</v>
      </c>
      <c r="AE446" s="403">
        <f t="shared" si="149"/>
        <v>0</v>
      </c>
      <c r="AF446" s="403">
        <f t="shared" si="153"/>
        <v>27</v>
      </c>
      <c r="AG446" s="404">
        <f t="shared" si="153"/>
        <v>0</v>
      </c>
      <c r="AH446" s="404">
        <f t="shared" si="155"/>
        <v>0</v>
      </c>
      <c r="AI446" s="404">
        <f t="shared" si="155"/>
        <v>0</v>
      </c>
      <c r="AJ446" s="145">
        <f t="shared" si="139"/>
        <v>0</v>
      </c>
    </row>
    <row r="447" spans="2:36" ht="13.7" customHeight="1">
      <c r="B447" s="957">
        <v>974</v>
      </c>
      <c r="C447" s="1040">
        <v>45194</v>
      </c>
      <c r="D447" s="1041" t="s">
        <v>577</v>
      </c>
      <c r="E447" s="1042" t="s">
        <v>1397</v>
      </c>
      <c r="F447" s="402">
        <v>737</v>
      </c>
      <c r="G447" s="956">
        <v>27</v>
      </c>
      <c r="H447" s="440"/>
      <c r="I447" s="403">
        <f t="shared" si="138"/>
        <v>0</v>
      </c>
      <c r="J447" s="403">
        <f t="shared" si="144"/>
        <v>0</v>
      </c>
      <c r="K447" s="403">
        <f t="shared" si="156"/>
        <v>0</v>
      </c>
      <c r="L447" s="403">
        <f t="shared" si="156"/>
        <v>0</v>
      </c>
      <c r="M447" s="403">
        <f t="shared" si="156"/>
        <v>0</v>
      </c>
      <c r="N447" s="403">
        <f t="shared" si="156"/>
        <v>0</v>
      </c>
      <c r="O447" s="403">
        <f t="shared" si="156"/>
        <v>0</v>
      </c>
      <c r="P447" s="403">
        <f t="shared" si="156"/>
        <v>0</v>
      </c>
      <c r="Q447" s="403">
        <f t="shared" si="156"/>
        <v>0</v>
      </c>
      <c r="R447" s="403">
        <f t="shared" si="156"/>
        <v>0</v>
      </c>
      <c r="S447" s="403">
        <f t="shared" si="156"/>
        <v>0</v>
      </c>
      <c r="T447" s="403">
        <f t="shared" si="156"/>
        <v>0</v>
      </c>
      <c r="U447" s="403">
        <f t="shared" si="156"/>
        <v>0</v>
      </c>
      <c r="V447" s="403">
        <f t="shared" si="156"/>
        <v>0</v>
      </c>
      <c r="W447" s="403">
        <f t="shared" si="156"/>
        <v>0</v>
      </c>
      <c r="X447" s="403">
        <f t="shared" si="156"/>
        <v>0</v>
      </c>
      <c r="Y447" s="403">
        <f t="shared" si="143"/>
        <v>0</v>
      </c>
      <c r="Z447" s="403">
        <f t="shared" si="143"/>
        <v>0</v>
      </c>
      <c r="AA447" s="403">
        <f t="shared" si="143"/>
        <v>0</v>
      </c>
      <c r="AB447" s="403">
        <f t="shared" si="143"/>
        <v>0</v>
      </c>
      <c r="AC447" s="403">
        <f t="shared" si="145"/>
        <v>0</v>
      </c>
      <c r="AD447" s="403">
        <f t="shared" si="149"/>
        <v>0</v>
      </c>
      <c r="AE447" s="403">
        <f t="shared" si="149"/>
        <v>0</v>
      </c>
      <c r="AF447" s="403">
        <f t="shared" si="153"/>
        <v>27</v>
      </c>
      <c r="AG447" s="404">
        <f t="shared" si="153"/>
        <v>0</v>
      </c>
      <c r="AH447" s="404">
        <f t="shared" si="155"/>
        <v>0</v>
      </c>
      <c r="AI447" s="404">
        <f t="shared" si="155"/>
        <v>0</v>
      </c>
      <c r="AJ447" s="145">
        <f t="shared" si="139"/>
        <v>0</v>
      </c>
    </row>
    <row r="448" spans="2:36" ht="13.7" customHeight="1">
      <c r="B448" s="957">
        <v>975</v>
      </c>
      <c r="C448" s="1040">
        <v>45194</v>
      </c>
      <c r="D448" s="1041" t="s">
        <v>577</v>
      </c>
      <c r="E448" s="1042" t="s">
        <v>1397</v>
      </c>
      <c r="F448" s="402">
        <v>737</v>
      </c>
      <c r="G448" s="956">
        <v>20.7</v>
      </c>
      <c r="H448" s="440"/>
      <c r="I448" s="403">
        <f t="shared" si="138"/>
        <v>0</v>
      </c>
      <c r="J448" s="403">
        <f t="shared" si="144"/>
        <v>0</v>
      </c>
      <c r="K448" s="403">
        <f t="shared" si="156"/>
        <v>0</v>
      </c>
      <c r="L448" s="403">
        <f t="shared" si="156"/>
        <v>0</v>
      </c>
      <c r="M448" s="403">
        <f t="shared" si="156"/>
        <v>0</v>
      </c>
      <c r="N448" s="403">
        <f t="shared" si="156"/>
        <v>0</v>
      </c>
      <c r="O448" s="403">
        <f t="shared" si="156"/>
        <v>0</v>
      </c>
      <c r="P448" s="403">
        <f t="shared" si="156"/>
        <v>0</v>
      </c>
      <c r="Q448" s="403">
        <f t="shared" si="156"/>
        <v>0</v>
      </c>
      <c r="R448" s="403">
        <f t="shared" si="156"/>
        <v>0</v>
      </c>
      <c r="S448" s="403">
        <f t="shared" si="156"/>
        <v>0</v>
      </c>
      <c r="T448" s="403">
        <f t="shared" si="156"/>
        <v>0</v>
      </c>
      <c r="U448" s="403">
        <f t="shared" si="156"/>
        <v>0</v>
      </c>
      <c r="V448" s="403">
        <f t="shared" si="156"/>
        <v>0</v>
      </c>
      <c r="W448" s="403">
        <f t="shared" si="156"/>
        <v>0</v>
      </c>
      <c r="X448" s="403">
        <f t="shared" si="156"/>
        <v>0</v>
      </c>
      <c r="Y448" s="403">
        <f t="shared" si="143"/>
        <v>0</v>
      </c>
      <c r="Z448" s="403">
        <f t="shared" si="143"/>
        <v>0</v>
      </c>
      <c r="AA448" s="403">
        <f t="shared" si="143"/>
        <v>0</v>
      </c>
      <c r="AB448" s="403">
        <f t="shared" si="143"/>
        <v>0</v>
      </c>
      <c r="AC448" s="403">
        <f t="shared" si="145"/>
        <v>0</v>
      </c>
      <c r="AD448" s="403">
        <f t="shared" si="149"/>
        <v>0</v>
      </c>
      <c r="AE448" s="403">
        <f t="shared" si="149"/>
        <v>0</v>
      </c>
      <c r="AF448" s="403">
        <f t="shared" si="153"/>
        <v>20.7</v>
      </c>
      <c r="AG448" s="404">
        <f t="shared" si="153"/>
        <v>0</v>
      </c>
      <c r="AH448" s="404">
        <f t="shared" si="155"/>
        <v>0</v>
      </c>
      <c r="AI448" s="404">
        <f t="shared" si="155"/>
        <v>0</v>
      </c>
      <c r="AJ448" s="145">
        <f t="shared" si="139"/>
        <v>0</v>
      </c>
    </row>
    <row r="449" spans="2:36" ht="13.7" customHeight="1">
      <c r="B449" s="957">
        <v>391</v>
      </c>
      <c r="C449" s="1040">
        <v>45040</v>
      </c>
      <c r="D449" s="1041" t="s">
        <v>577</v>
      </c>
      <c r="E449" s="1042" t="s">
        <v>921</v>
      </c>
      <c r="F449" s="402">
        <v>737</v>
      </c>
      <c r="G449" s="956">
        <v>11.94</v>
      </c>
      <c r="H449" s="440"/>
      <c r="I449" s="403">
        <f t="shared" si="138"/>
        <v>0</v>
      </c>
      <c r="J449" s="403">
        <f t="shared" si="144"/>
        <v>0</v>
      </c>
      <c r="K449" s="403">
        <f t="shared" si="156"/>
        <v>0</v>
      </c>
      <c r="L449" s="403">
        <f t="shared" si="156"/>
        <v>0</v>
      </c>
      <c r="M449" s="403">
        <f t="shared" si="156"/>
        <v>0</v>
      </c>
      <c r="N449" s="403">
        <f t="shared" si="156"/>
        <v>0</v>
      </c>
      <c r="O449" s="403">
        <f t="shared" si="156"/>
        <v>0</v>
      </c>
      <c r="P449" s="403">
        <f t="shared" si="156"/>
        <v>0</v>
      </c>
      <c r="Q449" s="403">
        <f t="shared" si="156"/>
        <v>0</v>
      </c>
      <c r="R449" s="403">
        <f t="shared" si="156"/>
        <v>0</v>
      </c>
      <c r="S449" s="403">
        <f t="shared" si="156"/>
        <v>0</v>
      </c>
      <c r="T449" s="403">
        <f t="shared" si="156"/>
        <v>0</v>
      </c>
      <c r="U449" s="403">
        <f t="shared" si="156"/>
        <v>0</v>
      </c>
      <c r="V449" s="403">
        <f t="shared" si="156"/>
        <v>0</v>
      </c>
      <c r="W449" s="403">
        <f t="shared" si="156"/>
        <v>0</v>
      </c>
      <c r="X449" s="403">
        <f t="shared" si="156"/>
        <v>0</v>
      </c>
      <c r="Y449" s="403">
        <f t="shared" si="143"/>
        <v>0</v>
      </c>
      <c r="Z449" s="403">
        <f t="shared" si="143"/>
        <v>0</v>
      </c>
      <c r="AA449" s="403">
        <f t="shared" si="143"/>
        <v>0</v>
      </c>
      <c r="AB449" s="403">
        <f t="shared" si="143"/>
        <v>0</v>
      </c>
      <c r="AC449" s="403">
        <f t="shared" si="145"/>
        <v>0</v>
      </c>
      <c r="AD449" s="403">
        <f t="shared" si="149"/>
        <v>0</v>
      </c>
      <c r="AE449" s="403">
        <f t="shared" si="149"/>
        <v>0</v>
      </c>
      <c r="AF449" s="403">
        <f t="shared" si="153"/>
        <v>11.94</v>
      </c>
      <c r="AG449" s="404">
        <f t="shared" si="153"/>
        <v>0</v>
      </c>
      <c r="AH449" s="404">
        <f t="shared" si="155"/>
        <v>0</v>
      </c>
      <c r="AI449" s="404">
        <f t="shared" si="155"/>
        <v>0</v>
      </c>
      <c r="AJ449" s="145">
        <f t="shared" si="139"/>
        <v>0</v>
      </c>
    </row>
    <row r="450" spans="2:36" ht="13.7" customHeight="1">
      <c r="B450" s="957">
        <v>821</v>
      </c>
      <c r="C450" s="1040">
        <v>45162</v>
      </c>
      <c r="D450" s="1041" t="s">
        <v>577</v>
      </c>
      <c r="E450" s="1042" t="s">
        <v>1267</v>
      </c>
      <c r="F450" s="402">
        <v>265</v>
      </c>
      <c r="G450" s="956">
        <v>42.6</v>
      </c>
      <c r="H450" s="440"/>
      <c r="I450" s="403">
        <f t="shared" si="138"/>
        <v>0</v>
      </c>
      <c r="J450" s="403">
        <f t="shared" si="144"/>
        <v>0</v>
      </c>
      <c r="K450" s="403">
        <f t="shared" si="156"/>
        <v>0</v>
      </c>
      <c r="L450" s="403">
        <f t="shared" si="156"/>
        <v>0</v>
      </c>
      <c r="M450" s="403">
        <f t="shared" si="156"/>
        <v>0</v>
      </c>
      <c r="N450" s="403">
        <f t="shared" si="156"/>
        <v>0</v>
      </c>
      <c r="O450" s="403">
        <f t="shared" si="156"/>
        <v>0</v>
      </c>
      <c r="P450" s="403">
        <f t="shared" si="156"/>
        <v>0</v>
      </c>
      <c r="Q450" s="403">
        <f t="shared" si="156"/>
        <v>42.6</v>
      </c>
      <c r="R450" s="403">
        <f t="shared" si="156"/>
        <v>0</v>
      </c>
      <c r="S450" s="403">
        <f t="shared" si="156"/>
        <v>0</v>
      </c>
      <c r="T450" s="403">
        <f t="shared" si="156"/>
        <v>0</v>
      </c>
      <c r="U450" s="403">
        <f t="shared" si="156"/>
        <v>0</v>
      </c>
      <c r="V450" s="403">
        <f t="shared" si="156"/>
        <v>0</v>
      </c>
      <c r="W450" s="403">
        <f t="shared" si="156"/>
        <v>0</v>
      </c>
      <c r="X450" s="403">
        <f t="shared" si="156"/>
        <v>0</v>
      </c>
      <c r="Y450" s="403">
        <f t="shared" si="143"/>
        <v>0</v>
      </c>
      <c r="Z450" s="403">
        <f t="shared" si="143"/>
        <v>0</v>
      </c>
      <c r="AA450" s="403">
        <f t="shared" si="143"/>
        <v>0</v>
      </c>
      <c r="AB450" s="403">
        <f t="shared" si="143"/>
        <v>0</v>
      </c>
      <c r="AC450" s="403">
        <f t="shared" si="145"/>
        <v>0</v>
      </c>
      <c r="AD450" s="403">
        <f t="shared" si="149"/>
        <v>0</v>
      </c>
      <c r="AE450" s="403">
        <f t="shared" si="149"/>
        <v>0</v>
      </c>
      <c r="AF450" s="403">
        <f t="shared" si="153"/>
        <v>0</v>
      </c>
      <c r="AG450" s="404">
        <f t="shared" si="153"/>
        <v>0</v>
      </c>
      <c r="AH450" s="404">
        <f t="shared" ref="AH450:AI465" si="157">IF(AH$7-$F450=0,$G450,0)</f>
        <v>0</v>
      </c>
      <c r="AI450" s="404">
        <f t="shared" si="155"/>
        <v>0</v>
      </c>
      <c r="AJ450" s="145">
        <f t="shared" si="139"/>
        <v>0</v>
      </c>
    </row>
    <row r="451" spans="2:36" ht="13.7" customHeight="1">
      <c r="B451" s="957">
        <v>192</v>
      </c>
      <c r="C451" s="1040">
        <v>44980</v>
      </c>
      <c r="D451" s="1041" t="s">
        <v>577</v>
      </c>
      <c r="E451" s="1042" t="s">
        <v>734</v>
      </c>
      <c r="F451" s="402">
        <v>737</v>
      </c>
      <c r="G451" s="956">
        <v>34.200000000000003</v>
      </c>
      <c r="H451" s="440"/>
      <c r="I451" s="403">
        <f t="shared" si="138"/>
        <v>0</v>
      </c>
      <c r="J451" s="403">
        <f t="shared" si="144"/>
        <v>0</v>
      </c>
      <c r="K451" s="403">
        <f t="shared" si="156"/>
        <v>0</v>
      </c>
      <c r="L451" s="403">
        <f t="shared" si="156"/>
        <v>0</v>
      </c>
      <c r="M451" s="403">
        <f t="shared" si="156"/>
        <v>0</v>
      </c>
      <c r="N451" s="403">
        <f t="shared" si="156"/>
        <v>0</v>
      </c>
      <c r="O451" s="403">
        <f t="shared" si="156"/>
        <v>0</v>
      </c>
      <c r="P451" s="403">
        <f t="shared" si="156"/>
        <v>0</v>
      </c>
      <c r="Q451" s="403">
        <f t="shared" si="156"/>
        <v>0</v>
      </c>
      <c r="R451" s="403">
        <f t="shared" si="156"/>
        <v>0</v>
      </c>
      <c r="S451" s="403">
        <f t="shared" si="156"/>
        <v>0</v>
      </c>
      <c r="T451" s="403">
        <f t="shared" si="156"/>
        <v>0</v>
      </c>
      <c r="U451" s="403">
        <f t="shared" si="156"/>
        <v>0</v>
      </c>
      <c r="V451" s="403">
        <f t="shared" si="156"/>
        <v>0</v>
      </c>
      <c r="W451" s="403">
        <f t="shared" si="156"/>
        <v>0</v>
      </c>
      <c r="X451" s="403">
        <f t="shared" si="156"/>
        <v>0</v>
      </c>
      <c r="Y451" s="403">
        <f t="shared" si="143"/>
        <v>0</v>
      </c>
      <c r="Z451" s="403">
        <f t="shared" si="143"/>
        <v>0</v>
      </c>
      <c r="AA451" s="403">
        <f t="shared" si="143"/>
        <v>0</v>
      </c>
      <c r="AB451" s="403">
        <f t="shared" si="143"/>
        <v>0</v>
      </c>
      <c r="AC451" s="403">
        <f t="shared" si="145"/>
        <v>0</v>
      </c>
      <c r="AD451" s="403">
        <f t="shared" si="149"/>
        <v>0</v>
      </c>
      <c r="AE451" s="403">
        <f t="shared" si="149"/>
        <v>0</v>
      </c>
      <c r="AF451" s="403">
        <f t="shared" ref="AF451:AG470" si="158">IF(AF$7-$F451=0,$G451,0)</f>
        <v>34.200000000000003</v>
      </c>
      <c r="AG451" s="404">
        <f t="shared" si="158"/>
        <v>0</v>
      </c>
      <c r="AH451" s="404">
        <f t="shared" si="157"/>
        <v>0</v>
      </c>
      <c r="AI451" s="404">
        <f t="shared" si="155"/>
        <v>0</v>
      </c>
      <c r="AJ451" s="145">
        <f t="shared" si="139"/>
        <v>0</v>
      </c>
    </row>
    <row r="452" spans="2:36" ht="13.7" customHeight="1">
      <c r="B452" s="957">
        <v>198</v>
      </c>
      <c r="C452" s="1040">
        <v>44981</v>
      </c>
      <c r="D452" s="1041" t="s">
        <v>577</v>
      </c>
      <c r="E452" s="1042" t="s">
        <v>734</v>
      </c>
      <c r="F452" s="402">
        <v>737</v>
      </c>
      <c r="G452" s="956">
        <v>20.7</v>
      </c>
      <c r="H452" s="440"/>
      <c r="I452" s="403">
        <f t="shared" si="138"/>
        <v>0</v>
      </c>
      <c r="J452" s="403">
        <f t="shared" si="144"/>
        <v>0</v>
      </c>
      <c r="K452" s="403">
        <f t="shared" si="156"/>
        <v>0</v>
      </c>
      <c r="L452" s="403">
        <f t="shared" si="156"/>
        <v>0</v>
      </c>
      <c r="M452" s="403">
        <f t="shared" si="156"/>
        <v>0</v>
      </c>
      <c r="N452" s="403">
        <f t="shared" si="156"/>
        <v>0</v>
      </c>
      <c r="O452" s="403">
        <f t="shared" si="156"/>
        <v>0</v>
      </c>
      <c r="P452" s="403">
        <f t="shared" si="156"/>
        <v>0</v>
      </c>
      <c r="Q452" s="403">
        <f t="shared" si="156"/>
        <v>0</v>
      </c>
      <c r="R452" s="403">
        <f t="shared" si="156"/>
        <v>0</v>
      </c>
      <c r="S452" s="403">
        <f t="shared" si="156"/>
        <v>0</v>
      </c>
      <c r="T452" s="403">
        <f t="shared" si="156"/>
        <v>0</v>
      </c>
      <c r="U452" s="403">
        <f t="shared" si="156"/>
        <v>0</v>
      </c>
      <c r="V452" s="403">
        <f t="shared" si="156"/>
        <v>0</v>
      </c>
      <c r="W452" s="403">
        <f t="shared" si="156"/>
        <v>0</v>
      </c>
      <c r="X452" s="403">
        <f t="shared" si="156"/>
        <v>0</v>
      </c>
      <c r="Y452" s="403">
        <f t="shared" si="143"/>
        <v>0</v>
      </c>
      <c r="Z452" s="403">
        <f t="shared" si="143"/>
        <v>0</v>
      </c>
      <c r="AA452" s="403">
        <f t="shared" si="143"/>
        <v>0</v>
      </c>
      <c r="AB452" s="403">
        <f t="shared" si="143"/>
        <v>0</v>
      </c>
      <c r="AC452" s="403">
        <f t="shared" si="145"/>
        <v>0</v>
      </c>
      <c r="AD452" s="403">
        <f t="shared" si="149"/>
        <v>0</v>
      </c>
      <c r="AE452" s="403">
        <f t="shared" si="149"/>
        <v>0</v>
      </c>
      <c r="AF452" s="403">
        <f t="shared" si="158"/>
        <v>20.7</v>
      </c>
      <c r="AG452" s="404">
        <f t="shared" si="158"/>
        <v>0</v>
      </c>
      <c r="AH452" s="404">
        <f t="shared" si="157"/>
        <v>0</v>
      </c>
      <c r="AI452" s="404">
        <f t="shared" si="155"/>
        <v>0</v>
      </c>
      <c r="AJ452" s="145">
        <f t="shared" si="139"/>
        <v>0</v>
      </c>
    </row>
    <row r="453" spans="2:36" ht="13.7" customHeight="1">
      <c r="B453" s="957">
        <v>199</v>
      </c>
      <c r="C453" s="1040">
        <v>44981</v>
      </c>
      <c r="D453" s="1041" t="s">
        <v>577</v>
      </c>
      <c r="E453" s="1042" t="s">
        <v>734</v>
      </c>
      <c r="F453" s="402">
        <v>737</v>
      </c>
      <c r="G453" s="956">
        <v>27</v>
      </c>
      <c r="H453" s="440"/>
      <c r="I453" s="403">
        <f t="shared" si="138"/>
        <v>0</v>
      </c>
      <c r="J453" s="403">
        <f t="shared" si="144"/>
        <v>0</v>
      </c>
      <c r="K453" s="403">
        <f t="shared" si="156"/>
        <v>0</v>
      </c>
      <c r="L453" s="403">
        <f t="shared" si="156"/>
        <v>0</v>
      </c>
      <c r="M453" s="403">
        <f t="shared" si="156"/>
        <v>0</v>
      </c>
      <c r="N453" s="403">
        <f t="shared" si="156"/>
        <v>0</v>
      </c>
      <c r="O453" s="403">
        <f t="shared" si="156"/>
        <v>0</v>
      </c>
      <c r="P453" s="403">
        <f t="shared" si="156"/>
        <v>0</v>
      </c>
      <c r="Q453" s="403">
        <f t="shared" si="156"/>
        <v>0</v>
      </c>
      <c r="R453" s="403">
        <f t="shared" si="156"/>
        <v>0</v>
      </c>
      <c r="S453" s="403">
        <f t="shared" si="156"/>
        <v>0</v>
      </c>
      <c r="T453" s="403">
        <f t="shared" si="156"/>
        <v>0</v>
      </c>
      <c r="U453" s="403">
        <f t="shared" si="156"/>
        <v>0</v>
      </c>
      <c r="V453" s="403">
        <f t="shared" si="156"/>
        <v>0</v>
      </c>
      <c r="W453" s="403">
        <f t="shared" si="156"/>
        <v>0</v>
      </c>
      <c r="X453" s="403">
        <f t="shared" si="156"/>
        <v>0</v>
      </c>
      <c r="Y453" s="403">
        <f t="shared" si="143"/>
        <v>0</v>
      </c>
      <c r="Z453" s="403">
        <f t="shared" si="143"/>
        <v>0</v>
      </c>
      <c r="AA453" s="403">
        <f t="shared" si="143"/>
        <v>0</v>
      </c>
      <c r="AB453" s="403">
        <f t="shared" si="143"/>
        <v>0</v>
      </c>
      <c r="AC453" s="403">
        <f t="shared" si="145"/>
        <v>0</v>
      </c>
      <c r="AD453" s="403">
        <f t="shared" si="149"/>
        <v>0</v>
      </c>
      <c r="AE453" s="403">
        <f t="shared" si="149"/>
        <v>0</v>
      </c>
      <c r="AF453" s="403">
        <f t="shared" si="158"/>
        <v>27</v>
      </c>
      <c r="AG453" s="404">
        <f t="shared" si="158"/>
        <v>0</v>
      </c>
      <c r="AH453" s="404">
        <f t="shared" si="157"/>
        <v>0</v>
      </c>
      <c r="AI453" s="404">
        <f t="shared" si="155"/>
        <v>0</v>
      </c>
      <c r="AJ453" s="145">
        <f t="shared" si="139"/>
        <v>0</v>
      </c>
    </row>
    <row r="454" spans="2:36" ht="13.7" customHeight="1">
      <c r="B454" s="957">
        <v>200</v>
      </c>
      <c r="C454" s="1040">
        <v>44981</v>
      </c>
      <c r="D454" s="1041" t="s">
        <v>577</v>
      </c>
      <c r="E454" s="1042" t="s">
        <v>734</v>
      </c>
      <c r="F454" s="402">
        <v>737</v>
      </c>
      <c r="G454" s="956">
        <v>27</v>
      </c>
      <c r="H454" s="440"/>
      <c r="I454" s="403">
        <f t="shared" si="138"/>
        <v>0</v>
      </c>
      <c r="J454" s="403">
        <f t="shared" si="144"/>
        <v>0</v>
      </c>
      <c r="K454" s="403">
        <f t="shared" si="156"/>
        <v>0</v>
      </c>
      <c r="L454" s="403">
        <f t="shared" si="156"/>
        <v>0</v>
      </c>
      <c r="M454" s="403">
        <f t="shared" si="156"/>
        <v>0</v>
      </c>
      <c r="N454" s="403">
        <f t="shared" si="156"/>
        <v>0</v>
      </c>
      <c r="O454" s="403">
        <f t="shared" si="156"/>
        <v>0</v>
      </c>
      <c r="P454" s="403">
        <f t="shared" si="156"/>
        <v>0</v>
      </c>
      <c r="Q454" s="403">
        <f t="shared" si="156"/>
        <v>0</v>
      </c>
      <c r="R454" s="403">
        <f t="shared" si="156"/>
        <v>0</v>
      </c>
      <c r="S454" s="403">
        <f t="shared" si="156"/>
        <v>0</v>
      </c>
      <c r="T454" s="403">
        <f t="shared" si="156"/>
        <v>0</v>
      </c>
      <c r="U454" s="403">
        <f t="shared" si="156"/>
        <v>0</v>
      </c>
      <c r="V454" s="403">
        <f t="shared" si="156"/>
        <v>0</v>
      </c>
      <c r="W454" s="403">
        <f t="shared" si="156"/>
        <v>0</v>
      </c>
      <c r="X454" s="403">
        <f t="shared" si="156"/>
        <v>0</v>
      </c>
      <c r="Y454" s="403">
        <f t="shared" si="143"/>
        <v>0</v>
      </c>
      <c r="Z454" s="403">
        <f t="shared" si="143"/>
        <v>0</v>
      </c>
      <c r="AA454" s="403">
        <f t="shared" si="143"/>
        <v>0</v>
      </c>
      <c r="AB454" s="403">
        <f t="shared" si="143"/>
        <v>0</v>
      </c>
      <c r="AC454" s="403">
        <f t="shared" si="145"/>
        <v>0</v>
      </c>
      <c r="AD454" s="403">
        <f t="shared" si="149"/>
        <v>0</v>
      </c>
      <c r="AE454" s="403">
        <f t="shared" si="149"/>
        <v>0</v>
      </c>
      <c r="AF454" s="403">
        <f t="shared" si="158"/>
        <v>27</v>
      </c>
      <c r="AG454" s="404">
        <f t="shared" si="158"/>
        <v>0</v>
      </c>
      <c r="AH454" s="404">
        <f t="shared" si="157"/>
        <v>0</v>
      </c>
      <c r="AI454" s="404">
        <f t="shared" si="155"/>
        <v>0</v>
      </c>
      <c r="AJ454" s="145">
        <f t="shared" si="139"/>
        <v>0</v>
      </c>
    </row>
    <row r="455" spans="2:36" ht="13.7" customHeight="1">
      <c r="B455" s="957">
        <v>201</v>
      </c>
      <c r="C455" s="1040">
        <v>44981</v>
      </c>
      <c r="D455" s="1041" t="s">
        <v>577</v>
      </c>
      <c r="E455" s="1042" t="s">
        <v>734</v>
      </c>
      <c r="F455" s="402">
        <v>737</v>
      </c>
      <c r="G455" s="956">
        <v>27</v>
      </c>
      <c r="H455" s="440"/>
      <c r="I455" s="403">
        <f t="shared" si="138"/>
        <v>0</v>
      </c>
      <c r="J455" s="403">
        <f t="shared" si="144"/>
        <v>0</v>
      </c>
      <c r="K455" s="403">
        <f t="shared" si="156"/>
        <v>0</v>
      </c>
      <c r="L455" s="403">
        <f t="shared" si="156"/>
        <v>0</v>
      </c>
      <c r="M455" s="403">
        <f t="shared" si="156"/>
        <v>0</v>
      </c>
      <c r="N455" s="403">
        <f t="shared" si="156"/>
        <v>0</v>
      </c>
      <c r="O455" s="403">
        <f t="shared" si="156"/>
        <v>0</v>
      </c>
      <c r="P455" s="403">
        <f t="shared" si="156"/>
        <v>0</v>
      </c>
      <c r="Q455" s="403">
        <f t="shared" si="156"/>
        <v>0</v>
      </c>
      <c r="R455" s="403">
        <f t="shared" si="156"/>
        <v>0</v>
      </c>
      <c r="S455" s="403">
        <f t="shared" si="156"/>
        <v>0</v>
      </c>
      <c r="T455" s="403">
        <f t="shared" si="156"/>
        <v>0</v>
      </c>
      <c r="U455" s="403">
        <f t="shared" si="156"/>
        <v>0</v>
      </c>
      <c r="V455" s="403">
        <f t="shared" si="156"/>
        <v>0</v>
      </c>
      <c r="W455" s="403">
        <f t="shared" si="156"/>
        <v>0</v>
      </c>
      <c r="X455" s="403">
        <f t="shared" si="156"/>
        <v>0</v>
      </c>
      <c r="Y455" s="403">
        <f t="shared" si="143"/>
        <v>0</v>
      </c>
      <c r="Z455" s="403">
        <f t="shared" si="143"/>
        <v>0</v>
      </c>
      <c r="AA455" s="403">
        <f t="shared" si="143"/>
        <v>0</v>
      </c>
      <c r="AB455" s="403">
        <f t="shared" si="143"/>
        <v>0</v>
      </c>
      <c r="AC455" s="403">
        <f t="shared" si="145"/>
        <v>0</v>
      </c>
      <c r="AD455" s="403">
        <f t="shared" si="149"/>
        <v>0</v>
      </c>
      <c r="AE455" s="403">
        <f t="shared" si="149"/>
        <v>0</v>
      </c>
      <c r="AF455" s="403">
        <f t="shared" si="158"/>
        <v>27</v>
      </c>
      <c r="AG455" s="404">
        <f t="shared" si="158"/>
        <v>0</v>
      </c>
      <c r="AH455" s="404">
        <f t="shared" si="157"/>
        <v>0</v>
      </c>
      <c r="AI455" s="404">
        <f t="shared" si="155"/>
        <v>0</v>
      </c>
      <c r="AJ455" s="145">
        <f t="shared" si="139"/>
        <v>0</v>
      </c>
    </row>
    <row r="456" spans="2:36" ht="13.7" customHeight="1">
      <c r="B456" s="957">
        <v>593</v>
      </c>
      <c r="C456" s="1040">
        <v>45103</v>
      </c>
      <c r="D456" s="1041" t="s">
        <v>577</v>
      </c>
      <c r="E456" s="1042" t="s">
        <v>1085</v>
      </c>
      <c r="F456" s="402">
        <v>737</v>
      </c>
      <c r="G456" s="956">
        <v>27</v>
      </c>
      <c r="H456" s="440"/>
      <c r="I456" s="403">
        <f t="shared" si="138"/>
        <v>0</v>
      </c>
      <c r="J456" s="403">
        <f t="shared" si="144"/>
        <v>0</v>
      </c>
      <c r="K456" s="403">
        <f t="shared" ref="K456:X465" si="159">IF(K$7-$F456=0,$G456,0)</f>
        <v>0</v>
      </c>
      <c r="L456" s="403">
        <f t="shared" si="159"/>
        <v>0</v>
      </c>
      <c r="M456" s="403">
        <f t="shared" si="159"/>
        <v>0</v>
      </c>
      <c r="N456" s="403">
        <f t="shared" si="159"/>
        <v>0</v>
      </c>
      <c r="O456" s="403">
        <f t="shared" si="159"/>
        <v>0</v>
      </c>
      <c r="P456" s="403">
        <f t="shared" si="159"/>
        <v>0</v>
      </c>
      <c r="Q456" s="403">
        <f t="shared" si="159"/>
        <v>0</v>
      </c>
      <c r="R456" s="403">
        <f t="shared" si="159"/>
        <v>0</v>
      </c>
      <c r="S456" s="403">
        <f t="shared" si="159"/>
        <v>0</v>
      </c>
      <c r="T456" s="403">
        <f t="shared" si="159"/>
        <v>0</v>
      </c>
      <c r="U456" s="403">
        <f t="shared" si="159"/>
        <v>0</v>
      </c>
      <c r="V456" s="403">
        <f t="shared" si="159"/>
        <v>0</v>
      </c>
      <c r="W456" s="403">
        <f t="shared" si="159"/>
        <v>0</v>
      </c>
      <c r="X456" s="403">
        <f t="shared" si="159"/>
        <v>0</v>
      </c>
      <c r="Y456" s="403">
        <f t="shared" si="143"/>
        <v>0</v>
      </c>
      <c r="Z456" s="403">
        <f t="shared" si="143"/>
        <v>0</v>
      </c>
      <c r="AA456" s="403">
        <f t="shared" si="143"/>
        <v>0</v>
      </c>
      <c r="AB456" s="403">
        <f t="shared" si="143"/>
        <v>0</v>
      </c>
      <c r="AC456" s="403">
        <f t="shared" si="145"/>
        <v>0</v>
      </c>
      <c r="AD456" s="403">
        <f t="shared" si="149"/>
        <v>0</v>
      </c>
      <c r="AE456" s="403">
        <f t="shared" si="149"/>
        <v>0</v>
      </c>
      <c r="AF456" s="403">
        <f t="shared" si="158"/>
        <v>27</v>
      </c>
      <c r="AG456" s="404">
        <f t="shared" si="158"/>
        <v>0</v>
      </c>
      <c r="AH456" s="404">
        <f t="shared" si="157"/>
        <v>0</v>
      </c>
      <c r="AI456" s="404">
        <f t="shared" si="157"/>
        <v>0</v>
      </c>
      <c r="AJ456" s="145">
        <f t="shared" si="139"/>
        <v>0</v>
      </c>
    </row>
    <row r="457" spans="2:36" ht="13.7" customHeight="1">
      <c r="B457" s="957">
        <v>594</v>
      </c>
      <c r="C457" s="1040">
        <v>45103</v>
      </c>
      <c r="D457" s="1041" t="s">
        <v>577</v>
      </c>
      <c r="E457" s="1042" t="s">
        <v>1085</v>
      </c>
      <c r="F457" s="402">
        <v>737</v>
      </c>
      <c r="G457" s="956">
        <v>27</v>
      </c>
      <c r="H457" s="440"/>
      <c r="I457" s="403">
        <f t="shared" si="138"/>
        <v>0</v>
      </c>
      <c r="J457" s="403">
        <f t="shared" si="144"/>
        <v>0</v>
      </c>
      <c r="K457" s="403">
        <f t="shared" si="159"/>
        <v>0</v>
      </c>
      <c r="L457" s="403">
        <f t="shared" si="159"/>
        <v>0</v>
      </c>
      <c r="M457" s="403">
        <f t="shared" si="159"/>
        <v>0</v>
      </c>
      <c r="N457" s="403">
        <f t="shared" si="159"/>
        <v>0</v>
      </c>
      <c r="O457" s="403">
        <f t="shared" si="159"/>
        <v>0</v>
      </c>
      <c r="P457" s="403">
        <f t="shared" si="159"/>
        <v>0</v>
      </c>
      <c r="Q457" s="403">
        <f t="shared" si="159"/>
        <v>0</v>
      </c>
      <c r="R457" s="403">
        <f t="shared" si="159"/>
        <v>0</v>
      </c>
      <c r="S457" s="403">
        <f t="shared" si="159"/>
        <v>0</v>
      </c>
      <c r="T457" s="403">
        <f t="shared" si="159"/>
        <v>0</v>
      </c>
      <c r="U457" s="403">
        <f t="shared" si="159"/>
        <v>0</v>
      </c>
      <c r="V457" s="403">
        <f t="shared" si="159"/>
        <v>0</v>
      </c>
      <c r="W457" s="403">
        <f t="shared" si="159"/>
        <v>0</v>
      </c>
      <c r="X457" s="403">
        <f t="shared" si="159"/>
        <v>0</v>
      </c>
      <c r="Y457" s="403">
        <f t="shared" si="143"/>
        <v>0</v>
      </c>
      <c r="Z457" s="403">
        <f t="shared" si="143"/>
        <v>0</v>
      </c>
      <c r="AA457" s="403">
        <f t="shared" si="143"/>
        <v>0</v>
      </c>
      <c r="AB457" s="403">
        <f t="shared" si="143"/>
        <v>0</v>
      </c>
      <c r="AC457" s="403">
        <f t="shared" si="145"/>
        <v>0</v>
      </c>
      <c r="AD457" s="403">
        <f t="shared" si="149"/>
        <v>0</v>
      </c>
      <c r="AE457" s="403">
        <f t="shared" si="149"/>
        <v>0</v>
      </c>
      <c r="AF457" s="403">
        <f t="shared" si="158"/>
        <v>27</v>
      </c>
      <c r="AG457" s="404">
        <f t="shared" si="158"/>
        <v>0</v>
      </c>
      <c r="AH457" s="404">
        <f t="shared" si="157"/>
        <v>0</v>
      </c>
      <c r="AI457" s="404">
        <f t="shared" si="157"/>
        <v>0</v>
      </c>
      <c r="AJ457" s="145">
        <f t="shared" si="139"/>
        <v>0</v>
      </c>
    </row>
    <row r="458" spans="2:36" ht="13.7" customHeight="1">
      <c r="B458" s="957">
        <v>595</v>
      </c>
      <c r="C458" s="1040">
        <v>45103</v>
      </c>
      <c r="D458" s="1041" t="s">
        <v>577</v>
      </c>
      <c r="E458" s="1042" t="s">
        <v>1085</v>
      </c>
      <c r="F458" s="402">
        <v>737</v>
      </c>
      <c r="G458" s="956">
        <v>20.7</v>
      </c>
      <c r="H458" s="440"/>
      <c r="I458" s="403">
        <f t="shared" si="138"/>
        <v>0</v>
      </c>
      <c r="J458" s="403">
        <f t="shared" si="144"/>
        <v>0</v>
      </c>
      <c r="K458" s="403">
        <f t="shared" si="159"/>
        <v>0</v>
      </c>
      <c r="L458" s="403">
        <f t="shared" si="159"/>
        <v>0</v>
      </c>
      <c r="M458" s="403">
        <f t="shared" si="159"/>
        <v>0</v>
      </c>
      <c r="N458" s="403">
        <f t="shared" si="159"/>
        <v>0</v>
      </c>
      <c r="O458" s="403">
        <f t="shared" si="159"/>
        <v>0</v>
      </c>
      <c r="P458" s="403">
        <f t="shared" si="159"/>
        <v>0</v>
      </c>
      <c r="Q458" s="403">
        <f t="shared" si="159"/>
        <v>0</v>
      </c>
      <c r="R458" s="403">
        <f t="shared" si="159"/>
        <v>0</v>
      </c>
      <c r="S458" s="403">
        <f t="shared" si="159"/>
        <v>0</v>
      </c>
      <c r="T458" s="403">
        <f t="shared" si="159"/>
        <v>0</v>
      </c>
      <c r="U458" s="403">
        <f t="shared" si="159"/>
        <v>0</v>
      </c>
      <c r="V458" s="403">
        <f t="shared" si="159"/>
        <v>0</v>
      </c>
      <c r="W458" s="403">
        <f t="shared" si="159"/>
        <v>0</v>
      </c>
      <c r="X458" s="403">
        <f t="shared" si="159"/>
        <v>0</v>
      </c>
      <c r="Y458" s="403">
        <f t="shared" si="143"/>
        <v>0</v>
      </c>
      <c r="Z458" s="403">
        <f t="shared" si="143"/>
        <v>0</v>
      </c>
      <c r="AA458" s="403">
        <f t="shared" si="143"/>
        <v>0</v>
      </c>
      <c r="AB458" s="403">
        <f t="shared" si="143"/>
        <v>0</v>
      </c>
      <c r="AC458" s="403">
        <f t="shared" si="145"/>
        <v>0</v>
      </c>
      <c r="AD458" s="403">
        <f t="shared" si="149"/>
        <v>0</v>
      </c>
      <c r="AE458" s="403">
        <f t="shared" si="149"/>
        <v>0</v>
      </c>
      <c r="AF458" s="403">
        <f t="shared" si="158"/>
        <v>20.7</v>
      </c>
      <c r="AG458" s="404">
        <f t="shared" si="158"/>
        <v>0</v>
      </c>
      <c r="AH458" s="404">
        <f t="shared" si="157"/>
        <v>0</v>
      </c>
      <c r="AI458" s="404">
        <f t="shared" si="157"/>
        <v>0</v>
      </c>
      <c r="AJ458" s="145">
        <f t="shared" si="139"/>
        <v>0</v>
      </c>
    </row>
    <row r="459" spans="2:36" ht="13.7" customHeight="1">
      <c r="B459" s="957">
        <v>283</v>
      </c>
      <c r="C459" s="1040">
        <v>45009</v>
      </c>
      <c r="D459" s="1041" t="s">
        <v>577</v>
      </c>
      <c r="E459" s="1042" t="s">
        <v>830</v>
      </c>
      <c r="F459" s="402">
        <v>265</v>
      </c>
      <c r="G459" s="956">
        <v>34.200000000000003</v>
      </c>
      <c r="H459" s="440"/>
      <c r="I459" s="403">
        <f t="shared" ref="I459:I522" si="160">IF(I$7-$F459=0,$G459,0)</f>
        <v>0</v>
      </c>
      <c r="J459" s="403">
        <f t="shared" si="144"/>
        <v>0</v>
      </c>
      <c r="K459" s="403">
        <f t="shared" si="159"/>
        <v>0</v>
      </c>
      <c r="L459" s="403">
        <f t="shared" si="159"/>
        <v>0</v>
      </c>
      <c r="M459" s="403">
        <f t="shared" si="159"/>
        <v>0</v>
      </c>
      <c r="N459" s="403">
        <f t="shared" si="159"/>
        <v>0</v>
      </c>
      <c r="O459" s="403">
        <f t="shared" si="159"/>
        <v>0</v>
      </c>
      <c r="P459" s="403">
        <f t="shared" si="159"/>
        <v>0</v>
      </c>
      <c r="Q459" s="403">
        <f t="shared" si="159"/>
        <v>34.200000000000003</v>
      </c>
      <c r="R459" s="403">
        <f t="shared" si="159"/>
        <v>0</v>
      </c>
      <c r="S459" s="403">
        <f t="shared" si="159"/>
        <v>0</v>
      </c>
      <c r="T459" s="403">
        <f t="shared" si="159"/>
        <v>0</v>
      </c>
      <c r="U459" s="403">
        <f t="shared" si="159"/>
        <v>0</v>
      </c>
      <c r="V459" s="403">
        <f t="shared" si="159"/>
        <v>0</v>
      </c>
      <c r="W459" s="403">
        <f t="shared" si="159"/>
        <v>0</v>
      </c>
      <c r="X459" s="403">
        <f t="shared" si="159"/>
        <v>0</v>
      </c>
      <c r="Y459" s="403">
        <f t="shared" si="143"/>
        <v>0</v>
      </c>
      <c r="Z459" s="403">
        <f t="shared" si="143"/>
        <v>0</v>
      </c>
      <c r="AA459" s="403">
        <f t="shared" si="143"/>
        <v>0</v>
      </c>
      <c r="AB459" s="403">
        <f t="shared" si="143"/>
        <v>0</v>
      </c>
      <c r="AC459" s="403">
        <f t="shared" si="145"/>
        <v>0</v>
      </c>
      <c r="AD459" s="403">
        <f t="shared" si="149"/>
        <v>0</v>
      </c>
      <c r="AE459" s="403">
        <f t="shared" si="149"/>
        <v>0</v>
      </c>
      <c r="AF459" s="403">
        <f t="shared" si="158"/>
        <v>0</v>
      </c>
      <c r="AG459" s="404">
        <f t="shared" si="158"/>
        <v>0</v>
      </c>
      <c r="AH459" s="404">
        <f t="shared" si="157"/>
        <v>0</v>
      </c>
      <c r="AI459" s="404">
        <f t="shared" si="157"/>
        <v>0</v>
      </c>
      <c r="AJ459" s="145">
        <f t="shared" ref="AJ459:AJ522" si="161">G459-SUM(I459:AI459)</f>
        <v>0</v>
      </c>
    </row>
    <row r="460" spans="2:36" ht="13.7" customHeight="1">
      <c r="B460" s="957">
        <v>476</v>
      </c>
      <c r="C460" s="1040">
        <v>45070</v>
      </c>
      <c r="D460" s="1041" t="s">
        <v>577</v>
      </c>
      <c r="E460" s="1042" t="s">
        <v>994</v>
      </c>
      <c r="F460" s="402">
        <v>737</v>
      </c>
      <c r="G460" s="956">
        <v>27</v>
      </c>
      <c r="H460" s="440"/>
      <c r="I460" s="403">
        <f t="shared" si="160"/>
        <v>0</v>
      </c>
      <c r="J460" s="403">
        <f t="shared" si="144"/>
        <v>0</v>
      </c>
      <c r="K460" s="403">
        <f t="shared" si="159"/>
        <v>0</v>
      </c>
      <c r="L460" s="403">
        <f t="shared" si="159"/>
        <v>0</v>
      </c>
      <c r="M460" s="403">
        <f t="shared" si="159"/>
        <v>0</v>
      </c>
      <c r="N460" s="403">
        <f t="shared" si="159"/>
        <v>0</v>
      </c>
      <c r="O460" s="403">
        <f t="shared" si="159"/>
        <v>0</v>
      </c>
      <c r="P460" s="403">
        <f t="shared" si="159"/>
        <v>0</v>
      </c>
      <c r="Q460" s="403">
        <f t="shared" si="159"/>
        <v>0</v>
      </c>
      <c r="R460" s="403">
        <f t="shared" si="159"/>
        <v>0</v>
      </c>
      <c r="S460" s="403">
        <f t="shared" si="159"/>
        <v>0</v>
      </c>
      <c r="T460" s="403">
        <f t="shared" si="159"/>
        <v>0</v>
      </c>
      <c r="U460" s="403">
        <f t="shared" si="159"/>
        <v>0</v>
      </c>
      <c r="V460" s="403">
        <f t="shared" si="159"/>
        <v>0</v>
      </c>
      <c r="W460" s="403">
        <f t="shared" si="159"/>
        <v>0</v>
      </c>
      <c r="X460" s="403">
        <f t="shared" si="159"/>
        <v>0</v>
      </c>
      <c r="Y460" s="403">
        <f t="shared" si="143"/>
        <v>0</v>
      </c>
      <c r="Z460" s="403">
        <f t="shared" si="143"/>
        <v>0</v>
      </c>
      <c r="AA460" s="403">
        <f t="shared" si="143"/>
        <v>0</v>
      </c>
      <c r="AB460" s="403">
        <f t="shared" si="143"/>
        <v>0</v>
      </c>
      <c r="AC460" s="403">
        <f t="shared" si="145"/>
        <v>0</v>
      </c>
      <c r="AD460" s="403">
        <f t="shared" si="149"/>
        <v>0</v>
      </c>
      <c r="AE460" s="403">
        <f t="shared" si="149"/>
        <v>0</v>
      </c>
      <c r="AF460" s="403">
        <f t="shared" si="158"/>
        <v>27</v>
      </c>
      <c r="AG460" s="404">
        <f t="shared" si="158"/>
        <v>0</v>
      </c>
      <c r="AH460" s="404">
        <f t="shared" ref="AH460:AI475" si="162">IF(AH$7-$F460=0,$G460,0)</f>
        <v>0</v>
      </c>
      <c r="AI460" s="404">
        <f t="shared" si="157"/>
        <v>0</v>
      </c>
      <c r="AJ460" s="145">
        <f t="shared" si="161"/>
        <v>0</v>
      </c>
    </row>
    <row r="461" spans="2:36" ht="13.7" customHeight="1">
      <c r="B461" s="957">
        <v>477</v>
      </c>
      <c r="C461" s="1040">
        <v>45070</v>
      </c>
      <c r="D461" s="1041" t="s">
        <v>577</v>
      </c>
      <c r="E461" s="1042" t="s">
        <v>994</v>
      </c>
      <c r="F461" s="402">
        <v>737</v>
      </c>
      <c r="G461" s="956">
        <v>27</v>
      </c>
      <c r="H461" s="440"/>
      <c r="I461" s="403">
        <f t="shared" si="160"/>
        <v>0</v>
      </c>
      <c r="J461" s="403">
        <f t="shared" si="144"/>
        <v>0</v>
      </c>
      <c r="K461" s="403">
        <f t="shared" si="159"/>
        <v>0</v>
      </c>
      <c r="L461" s="403">
        <f t="shared" si="159"/>
        <v>0</v>
      </c>
      <c r="M461" s="403">
        <f t="shared" si="159"/>
        <v>0</v>
      </c>
      <c r="N461" s="403">
        <f t="shared" si="159"/>
        <v>0</v>
      </c>
      <c r="O461" s="403">
        <f t="shared" si="159"/>
        <v>0</v>
      </c>
      <c r="P461" s="403">
        <f t="shared" si="159"/>
        <v>0</v>
      </c>
      <c r="Q461" s="403">
        <f t="shared" si="159"/>
        <v>0</v>
      </c>
      <c r="R461" s="403">
        <f t="shared" si="159"/>
        <v>0</v>
      </c>
      <c r="S461" s="403">
        <f t="shared" si="159"/>
        <v>0</v>
      </c>
      <c r="T461" s="403">
        <f t="shared" si="159"/>
        <v>0</v>
      </c>
      <c r="U461" s="403">
        <f t="shared" si="159"/>
        <v>0</v>
      </c>
      <c r="V461" s="403">
        <f t="shared" si="159"/>
        <v>0</v>
      </c>
      <c r="W461" s="403">
        <f t="shared" si="159"/>
        <v>0</v>
      </c>
      <c r="X461" s="403">
        <f t="shared" si="159"/>
        <v>0</v>
      </c>
      <c r="Y461" s="403">
        <f t="shared" si="143"/>
        <v>0</v>
      </c>
      <c r="Z461" s="403">
        <f t="shared" si="143"/>
        <v>0</v>
      </c>
      <c r="AA461" s="403">
        <f t="shared" si="143"/>
        <v>0</v>
      </c>
      <c r="AB461" s="403">
        <f t="shared" si="143"/>
        <v>0</v>
      </c>
      <c r="AC461" s="403">
        <f t="shared" si="145"/>
        <v>0</v>
      </c>
      <c r="AD461" s="403">
        <f t="shared" si="149"/>
        <v>0</v>
      </c>
      <c r="AE461" s="403">
        <f t="shared" si="149"/>
        <v>0</v>
      </c>
      <c r="AF461" s="403">
        <f t="shared" si="158"/>
        <v>27</v>
      </c>
      <c r="AG461" s="404">
        <f t="shared" si="158"/>
        <v>0</v>
      </c>
      <c r="AH461" s="404">
        <f t="shared" si="162"/>
        <v>0</v>
      </c>
      <c r="AI461" s="404">
        <f t="shared" si="157"/>
        <v>0</v>
      </c>
      <c r="AJ461" s="145">
        <f t="shared" si="161"/>
        <v>0</v>
      </c>
    </row>
    <row r="462" spans="2:36" ht="13.7" customHeight="1">
      <c r="B462" s="957">
        <v>478</v>
      </c>
      <c r="C462" s="1040">
        <v>45070</v>
      </c>
      <c r="D462" s="1041" t="s">
        <v>577</v>
      </c>
      <c r="E462" s="1042" t="s">
        <v>994</v>
      </c>
      <c r="F462" s="402">
        <v>737</v>
      </c>
      <c r="G462" s="956">
        <v>34.200000000000003</v>
      </c>
      <c r="H462" s="440"/>
      <c r="I462" s="403">
        <f t="shared" si="160"/>
        <v>0</v>
      </c>
      <c r="J462" s="403">
        <f t="shared" si="144"/>
        <v>0</v>
      </c>
      <c r="K462" s="403">
        <f t="shared" si="159"/>
        <v>0</v>
      </c>
      <c r="L462" s="403">
        <f t="shared" si="159"/>
        <v>0</v>
      </c>
      <c r="M462" s="403">
        <f t="shared" si="159"/>
        <v>0</v>
      </c>
      <c r="N462" s="403">
        <f t="shared" si="159"/>
        <v>0</v>
      </c>
      <c r="O462" s="403">
        <f t="shared" si="159"/>
        <v>0</v>
      </c>
      <c r="P462" s="403">
        <f t="shared" si="159"/>
        <v>0</v>
      </c>
      <c r="Q462" s="403">
        <f t="shared" si="159"/>
        <v>0</v>
      </c>
      <c r="R462" s="403">
        <f t="shared" si="159"/>
        <v>0</v>
      </c>
      <c r="S462" s="403">
        <f t="shared" si="159"/>
        <v>0</v>
      </c>
      <c r="T462" s="403">
        <f t="shared" si="159"/>
        <v>0</v>
      </c>
      <c r="U462" s="403">
        <f t="shared" si="159"/>
        <v>0</v>
      </c>
      <c r="V462" s="403">
        <f t="shared" si="159"/>
        <v>0</v>
      </c>
      <c r="W462" s="403">
        <f t="shared" si="159"/>
        <v>0</v>
      </c>
      <c r="X462" s="403">
        <f t="shared" si="159"/>
        <v>0</v>
      </c>
      <c r="Y462" s="403">
        <f t="shared" si="143"/>
        <v>0</v>
      </c>
      <c r="Z462" s="403">
        <f t="shared" si="143"/>
        <v>0</v>
      </c>
      <c r="AA462" s="403">
        <f t="shared" si="143"/>
        <v>0</v>
      </c>
      <c r="AB462" s="403">
        <f t="shared" si="143"/>
        <v>0</v>
      </c>
      <c r="AC462" s="403">
        <f t="shared" si="145"/>
        <v>0</v>
      </c>
      <c r="AD462" s="403">
        <f t="shared" si="149"/>
        <v>0</v>
      </c>
      <c r="AE462" s="403">
        <f t="shared" si="149"/>
        <v>0</v>
      </c>
      <c r="AF462" s="403">
        <f t="shared" si="158"/>
        <v>34.200000000000003</v>
      </c>
      <c r="AG462" s="404">
        <f t="shared" si="158"/>
        <v>0</v>
      </c>
      <c r="AH462" s="404">
        <f t="shared" si="162"/>
        <v>0</v>
      </c>
      <c r="AI462" s="404">
        <f t="shared" si="157"/>
        <v>0</v>
      </c>
      <c r="AJ462" s="145">
        <f t="shared" si="161"/>
        <v>0</v>
      </c>
    </row>
    <row r="463" spans="2:36" ht="13.7" customHeight="1">
      <c r="B463" s="957">
        <v>1291</v>
      </c>
      <c r="C463" s="1040">
        <v>45254</v>
      </c>
      <c r="D463" s="1041" t="s">
        <v>577</v>
      </c>
      <c r="E463" s="1042" t="s">
        <v>1667</v>
      </c>
      <c r="F463" s="402">
        <v>737</v>
      </c>
      <c r="G463" s="956">
        <v>45</v>
      </c>
      <c r="H463" s="440"/>
      <c r="I463" s="403">
        <f t="shared" si="160"/>
        <v>0</v>
      </c>
      <c r="J463" s="403">
        <f t="shared" si="144"/>
        <v>0</v>
      </c>
      <c r="K463" s="403">
        <f t="shared" si="159"/>
        <v>0</v>
      </c>
      <c r="L463" s="403">
        <f t="shared" si="159"/>
        <v>0</v>
      </c>
      <c r="M463" s="403">
        <f t="shared" si="159"/>
        <v>0</v>
      </c>
      <c r="N463" s="403">
        <f t="shared" si="159"/>
        <v>0</v>
      </c>
      <c r="O463" s="403">
        <f t="shared" si="159"/>
        <v>0</v>
      </c>
      <c r="P463" s="403">
        <f t="shared" si="159"/>
        <v>0</v>
      </c>
      <c r="Q463" s="403">
        <f t="shared" si="159"/>
        <v>0</v>
      </c>
      <c r="R463" s="403">
        <f t="shared" si="159"/>
        <v>0</v>
      </c>
      <c r="S463" s="403">
        <f t="shared" si="159"/>
        <v>0</v>
      </c>
      <c r="T463" s="403">
        <f t="shared" si="159"/>
        <v>0</v>
      </c>
      <c r="U463" s="403">
        <f t="shared" si="159"/>
        <v>0</v>
      </c>
      <c r="V463" s="403">
        <f t="shared" si="159"/>
        <v>0</v>
      </c>
      <c r="W463" s="403">
        <f t="shared" si="159"/>
        <v>0</v>
      </c>
      <c r="X463" s="403">
        <f t="shared" si="159"/>
        <v>0</v>
      </c>
      <c r="Y463" s="403">
        <f t="shared" si="143"/>
        <v>0</v>
      </c>
      <c r="Z463" s="403">
        <f t="shared" si="143"/>
        <v>0</v>
      </c>
      <c r="AA463" s="403">
        <f t="shared" si="143"/>
        <v>0</v>
      </c>
      <c r="AB463" s="403">
        <f t="shared" si="143"/>
        <v>0</v>
      </c>
      <c r="AC463" s="403">
        <f t="shared" si="145"/>
        <v>0</v>
      </c>
      <c r="AD463" s="403">
        <f t="shared" si="149"/>
        <v>0</v>
      </c>
      <c r="AE463" s="403">
        <f t="shared" si="149"/>
        <v>0</v>
      </c>
      <c r="AF463" s="403">
        <f t="shared" si="158"/>
        <v>45</v>
      </c>
      <c r="AG463" s="404">
        <f t="shared" si="158"/>
        <v>0</v>
      </c>
      <c r="AH463" s="404">
        <f t="shared" si="162"/>
        <v>0</v>
      </c>
      <c r="AI463" s="404">
        <f t="shared" si="157"/>
        <v>0</v>
      </c>
      <c r="AJ463" s="145">
        <f t="shared" si="161"/>
        <v>0</v>
      </c>
    </row>
    <row r="464" spans="2:36" ht="13.7" customHeight="1">
      <c r="B464" s="957">
        <v>1292</v>
      </c>
      <c r="C464" s="1040">
        <v>45254</v>
      </c>
      <c r="D464" s="1041" t="s">
        <v>577</v>
      </c>
      <c r="E464" s="1042" t="s">
        <v>1667</v>
      </c>
      <c r="F464" s="402">
        <v>737</v>
      </c>
      <c r="G464" s="956">
        <v>27.9</v>
      </c>
      <c r="H464" s="440"/>
      <c r="I464" s="403">
        <f t="shared" si="160"/>
        <v>0</v>
      </c>
      <c r="J464" s="403">
        <f t="shared" si="144"/>
        <v>0</v>
      </c>
      <c r="K464" s="403">
        <f t="shared" si="159"/>
        <v>0</v>
      </c>
      <c r="L464" s="403">
        <f t="shared" si="159"/>
        <v>0</v>
      </c>
      <c r="M464" s="403">
        <f t="shared" si="159"/>
        <v>0</v>
      </c>
      <c r="N464" s="403">
        <f t="shared" si="159"/>
        <v>0</v>
      </c>
      <c r="O464" s="403">
        <f t="shared" si="159"/>
        <v>0</v>
      </c>
      <c r="P464" s="403">
        <f t="shared" si="159"/>
        <v>0</v>
      </c>
      <c r="Q464" s="403">
        <f t="shared" si="159"/>
        <v>0</v>
      </c>
      <c r="R464" s="403">
        <f t="shared" si="159"/>
        <v>0</v>
      </c>
      <c r="S464" s="403">
        <f t="shared" si="159"/>
        <v>0</v>
      </c>
      <c r="T464" s="403">
        <f t="shared" si="159"/>
        <v>0</v>
      </c>
      <c r="U464" s="403">
        <f t="shared" si="159"/>
        <v>0</v>
      </c>
      <c r="V464" s="403">
        <f t="shared" si="159"/>
        <v>0</v>
      </c>
      <c r="W464" s="403">
        <f t="shared" si="159"/>
        <v>0</v>
      </c>
      <c r="X464" s="403">
        <f t="shared" si="159"/>
        <v>0</v>
      </c>
      <c r="Y464" s="403">
        <f t="shared" si="143"/>
        <v>0</v>
      </c>
      <c r="Z464" s="403">
        <f t="shared" si="143"/>
        <v>0</v>
      </c>
      <c r="AA464" s="403">
        <f t="shared" si="143"/>
        <v>0</v>
      </c>
      <c r="AB464" s="403">
        <f t="shared" si="143"/>
        <v>0</v>
      </c>
      <c r="AC464" s="403">
        <f t="shared" si="145"/>
        <v>0</v>
      </c>
      <c r="AD464" s="403">
        <f t="shared" si="149"/>
        <v>0</v>
      </c>
      <c r="AE464" s="403">
        <f t="shared" si="149"/>
        <v>0</v>
      </c>
      <c r="AF464" s="403">
        <f t="shared" si="158"/>
        <v>27.9</v>
      </c>
      <c r="AG464" s="404">
        <f t="shared" si="158"/>
        <v>0</v>
      </c>
      <c r="AH464" s="404">
        <f t="shared" si="162"/>
        <v>0</v>
      </c>
      <c r="AI464" s="404">
        <f t="shared" si="157"/>
        <v>0</v>
      </c>
      <c r="AJ464" s="145">
        <f t="shared" si="161"/>
        <v>0</v>
      </c>
    </row>
    <row r="465" spans="2:36" ht="13.7" customHeight="1">
      <c r="B465" s="957">
        <v>1129</v>
      </c>
      <c r="C465" s="1040">
        <v>45223</v>
      </c>
      <c r="D465" s="1041" t="s">
        <v>577</v>
      </c>
      <c r="E465" s="1042" t="s">
        <v>1527</v>
      </c>
      <c r="F465" s="402">
        <v>737</v>
      </c>
      <c r="G465" s="956">
        <v>42.6</v>
      </c>
      <c r="H465" s="440"/>
      <c r="I465" s="403">
        <f t="shared" si="160"/>
        <v>0</v>
      </c>
      <c r="J465" s="403">
        <f t="shared" si="144"/>
        <v>0</v>
      </c>
      <c r="K465" s="403">
        <f t="shared" si="159"/>
        <v>0</v>
      </c>
      <c r="L465" s="403">
        <f t="shared" si="159"/>
        <v>0</v>
      </c>
      <c r="M465" s="403">
        <f t="shared" si="159"/>
        <v>0</v>
      </c>
      <c r="N465" s="403">
        <f t="shared" si="159"/>
        <v>0</v>
      </c>
      <c r="O465" s="403">
        <f t="shared" si="159"/>
        <v>0</v>
      </c>
      <c r="P465" s="403">
        <f t="shared" si="159"/>
        <v>0</v>
      </c>
      <c r="Q465" s="403">
        <f t="shared" si="159"/>
        <v>0</v>
      </c>
      <c r="R465" s="403">
        <f t="shared" si="159"/>
        <v>0</v>
      </c>
      <c r="S465" s="403">
        <f t="shared" si="159"/>
        <v>0</v>
      </c>
      <c r="T465" s="403">
        <f t="shared" si="159"/>
        <v>0</v>
      </c>
      <c r="U465" s="403">
        <f t="shared" si="159"/>
        <v>0</v>
      </c>
      <c r="V465" s="403">
        <f t="shared" si="159"/>
        <v>0</v>
      </c>
      <c r="W465" s="403">
        <f t="shared" si="159"/>
        <v>0</v>
      </c>
      <c r="X465" s="403">
        <f t="shared" si="159"/>
        <v>0</v>
      </c>
      <c r="Y465" s="403">
        <f t="shared" si="143"/>
        <v>0</v>
      </c>
      <c r="Z465" s="403">
        <f t="shared" si="143"/>
        <v>0</v>
      </c>
      <c r="AA465" s="403">
        <f t="shared" si="143"/>
        <v>0</v>
      </c>
      <c r="AB465" s="403">
        <f t="shared" si="143"/>
        <v>0</v>
      </c>
      <c r="AC465" s="403">
        <f t="shared" si="145"/>
        <v>0</v>
      </c>
      <c r="AD465" s="403">
        <f t="shared" si="149"/>
        <v>0</v>
      </c>
      <c r="AE465" s="403">
        <f t="shared" si="149"/>
        <v>0</v>
      </c>
      <c r="AF465" s="403">
        <f t="shared" si="158"/>
        <v>42.6</v>
      </c>
      <c r="AG465" s="404">
        <f t="shared" si="158"/>
        <v>0</v>
      </c>
      <c r="AH465" s="404">
        <f t="shared" si="162"/>
        <v>0</v>
      </c>
      <c r="AI465" s="404">
        <f t="shared" si="157"/>
        <v>0</v>
      </c>
      <c r="AJ465" s="145">
        <f t="shared" si="161"/>
        <v>0</v>
      </c>
    </row>
    <row r="466" spans="2:36" ht="13.7" customHeight="1">
      <c r="B466" s="957">
        <v>397</v>
      </c>
      <c r="C466" s="1040">
        <v>45041</v>
      </c>
      <c r="D466" s="1041" t="s">
        <v>577</v>
      </c>
      <c r="E466" s="1042" t="s">
        <v>927</v>
      </c>
      <c r="F466" s="402">
        <v>737</v>
      </c>
      <c r="G466" s="956">
        <v>34.200000000000003</v>
      </c>
      <c r="H466" s="440"/>
      <c r="I466" s="403">
        <f t="shared" si="160"/>
        <v>0</v>
      </c>
      <c r="J466" s="403">
        <f t="shared" si="144"/>
        <v>0</v>
      </c>
      <c r="K466" s="403">
        <f t="shared" ref="K466:X475" si="163">IF(K$7-$F466=0,$G466,0)</f>
        <v>0</v>
      </c>
      <c r="L466" s="403">
        <f t="shared" si="163"/>
        <v>0</v>
      </c>
      <c r="M466" s="403">
        <f t="shared" si="163"/>
        <v>0</v>
      </c>
      <c r="N466" s="403">
        <f t="shared" si="163"/>
        <v>0</v>
      </c>
      <c r="O466" s="403">
        <f t="shared" si="163"/>
        <v>0</v>
      </c>
      <c r="P466" s="403">
        <f t="shared" si="163"/>
        <v>0</v>
      </c>
      <c r="Q466" s="403">
        <f t="shared" si="163"/>
        <v>0</v>
      </c>
      <c r="R466" s="403">
        <f t="shared" si="163"/>
        <v>0</v>
      </c>
      <c r="S466" s="403">
        <f t="shared" si="163"/>
        <v>0</v>
      </c>
      <c r="T466" s="403">
        <f t="shared" si="163"/>
        <v>0</v>
      </c>
      <c r="U466" s="403">
        <f t="shared" si="163"/>
        <v>0</v>
      </c>
      <c r="V466" s="403">
        <f t="shared" si="163"/>
        <v>0</v>
      </c>
      <c r="W466" s="403">
        <f t="shared" si="163"/>
        <v>0</v>
      </c>
      <c r="X466" s="403">
        <f t="shared" si="163"/>
        <v>0</v>
      </c>
      <c r="Y466" s="403">
        <f t="shared" si="143"/>
        <v>0</v>
      </c>
      <c r="Z466" s="403">
        <f t="shared" si="143"/>
        <v>0</v>
      </c>
      <c r="AA466" s="403">
        <f t="shared" si="143"/>
        <v>0</v>
      </c>
      <c r="AB466" s="403">
        <f t="shared" si="143"/>
        <v>0</v>
      </c>
      <c r="AC466" s="403">
        <f t="shared" si="145"/>
        <v>0</v>
      </c>
      <c r="AD466" s="403">
        <f t="shared" si="149"/>
        <v>0</v>
      </c>
      <c r="AE466" s="403">
        <f t="shared" si="149"/>
        <v>0</v>
      </c>
      <c r="AF466" s="403">
        <f t="shared" si="158"/>
        <v>34.200000000000003</v>
      </c>
      <c r="AG466" s="404">
        <f t="shared" si="158"/>
        <v>0</v>
      </c>
      <c r="AH466" s="404">
        <f t="shared" si="162"/>
        <v>0</v>
      </c>
      <c r="AI466" s="404">
        <f t="shared" si="162"/>
        <v>0</v>
      </c>
      <c r="AJ466" s="145">
        <f t="shared" si="161"/>
        <v>0</v>
      </c>
    </row>
    <row r="467" spans="2:36" ht="13.7" customHeight="1">
      <c r="B467" s="957">
        <v>398</v>
      </c>
      <c r="C467" s="1040">
        <v>45041</v>
      </c>
      <c r="D467" s="1041" t="s">
        <v>577</v>
      </c>
      <c r="E467" s="1042" t="s">
        <v>927</v>
      </c>
      <c r="F467" s="402">
        <v>737</v>
      </c>
      <c r="G467" s="956">
        <v>42.6</v>
      </c>
      <c r="H467" s="440"/>
      <c r="I467" s="403">
        <f t="shared" si="160"/>
        <v>0</v>
      </c>
      <c r="J467" s="403">
        <f t="shared" si="144"/>
        <v>0</v>
      </c>
      <c r="K467" s="403">
        <f t="shared" si="163"/>
        <v>0</v>
      </c>
      <c r="L467" s="403">
        <f t="shared" si="163"/>
        <v>0</v>
      </c>
      <c r="M467" s="403">
        <f t="shared" si="163"/>
        <v>0</v>
      </c>
      <c r="N467" s="403">
        <f t="shared" si="163"/>
        <v>0</v>
      </c>
      <c r="O467" s="403">
        <f t="shared" si="163"/>
        <v>0</v>
      </c>
      <c r="P467" s="403">
        <f t="shared" si="163"/>
        <v>0</v>
      </c>
      <c r="Q467" s="403">
        <f t="shared" si="163"/>
        <v>0</v>
      </c>
      <c r="R467" s="403">
        <f t="shared" si="163"/>
        <v>0</v>
      </c>
      <c r="S467" s="403">
        <f t="shared" si="163"/>
        <v>0</v>
      </c>
      <c r="T467" s="403">
        <f t="shared" si="163"/>
        <v>0</v>
      </c>
      <c r="U467" s="403">
        <f t="shared" si="163"/>
        <v>0</v>
      </c>
      <c r="V467" s="403">
        <f t="shared" si="163"/>
        <v>0</v>
      </c>
      <c r="W467" s="403">
        <f t="shared" si="163"/>
        <v>0</v>
      </c>
      <c r="X467" s="403">
        <f t="shared" si="163"/>
        <v>0</v>
      </c>
      <c r="Y467" s="403">
        <f t="shared" si="143"/>
        <v>0</v>
      </c>
      <c r="Z467" s="403">
        <f t="shared" si="143"/>
        <v>0</v>
      </c>
      <c r="AA467" s="403">
        <f t="shared" si="143"/>
        <v>0</v>
      </c>
      <c r="AB467" s="403">
        <f t="shared" si="143"/>
        <v>0</v>
      </c>
      <c r="AC467" s="403">
        <f t="shared" si="145"/>
        <v>0</v>
      </c>
      <c r="AD467" s="403">
        <f t="shared" si="149"/>
        <v>0</v>
      </c>
      <c r="AE467" s="403">
        <f t="shared" si="149"/>
        <v>0</v>
      </c>
      <c r="AF467" s="403">
        <f t="shared" si="158"/>
        <v>42.6</v>
      </c>
      <c r="AG467" s="404">
        <f t="shared" si="158"/>
        <v>0</v>
      </c>
      <c r="AH467" s="404">
        <f t="shared" si="162"/>
        <v>0</v>
      </c>
      <c r="AI467" s="404">
        <f t="shared" si="162"/>
        <v>0</v>
      </c>
      <c r="AJ467" s="145">
        <f t="shared" si="161"/>
        <v>0</v>
      </c>
    </row>
    <row r="468" spans="2:36" ht="13.7" customHeight="1">
      <c r="B468" s="957">
        <v>828</v>
      </c>
      <c r="C468" s="1040">
        <v>45163</v>
      </c>
      <c r="D468" s="1041" t="s">
        <v>577</v>
      </c>
      <c r="E468" s="1042" t="s">
        <v>1275</v>
      </c>
      <c r="F468" s="402">
        <v>265</v>
      </c>
      <c r="G468" s="956">
        <v>34.200000000000003</v>
      </c>
      <c r="H468" s="440"/>
      <c r="I468" s="403">
        <f t="shared" si="160"/>
        <v>0</v>
      </c>
      <c r="J468" s="403">
        <f t="shared" si="144"/>
        <v>0</v>
      </c>
      <c r="K468" s="403">
        <f t="shared" si="163"/>
        <v>0</v>
      </c>
      <c r="L468" s="403">
        <f t="shared" si="163"/>
        <v>0</v>
      </c>
      <c r="M468" s="403">
        <f t="shared" si="163"/>
        <v>0</v>
      </c>
      <c r="N468" s="403">
        <f t="shared" si="163"/>
        <v>0</v>
      </c>
      <c r="O468" s="403">
        <f t="shared" si="163"/>
        <v>0</v>
      </c>
      <c r="P468" s="403">
        <f t="shared" si="163"/>
        <v>0</v>
      </c>
      <c r="Q468" s="403">
        <f t="shared" si="163"/>
        <v>34.200000000000003</v>
      </c>
      <c r="R468" s="403">
        <f t="shared" si="163"/>
        <v>0</v>
      </c>
      <c r="S468" s="403">
        <f t="shared" si="163"/>
        <v>0</v>
      </c>
      <c r="T468" s="403">
        <f t="shared" si="163"/>
        <v>0</v>
      </c>
      <c r="U468" s="403">
        <f t="shared" si="163"/>
        <v>0</v>
      </c>
      <c r="V468" s="403">
        <f t="shared" si="163"/>
        <v>0</v>
      </c>
      <c r="W468" s="403">
        <f t="shared" si="163"/>
        <v>0</v>
      </c>
      <c r="X468" s="403">
        <f t="shared" si="163"/>
        <v>0</v>
      </c>
      <c r="Y468" s="403">
        <f t="shared" si="143"/>
        <v>0</v>
      </c>
      <c r="Z468" s="403">
        <f t="shared" si="143"/>
        <v>0</v>
      </c>
      <c r="AA468" s="403">
        <f t="shared" si="143"/>
        <v>0</v>
      </c>
      <c r="AB468" s="403">
        <f t="shared" si="143"/>
        <v>0</v>
      </c>
      <c r="AC468" s="403">
        <f t="shared" si="145"/>
        <v>0</v>
      </c>
      <c r="AD468" s="403">
        <f t="shared" si="149"/>
        <v>0</v>
      </c>
      <c r="AE468" s="403">
        <f t="shared" si="149"/>
        <v>0</v>
      </c>
      <c r="AF468" s="403">
        <f t="shared" si="158"/>
        <v>0</v>
      </c>
      <c r="AG468" s="404">
        <f t="shared" si="158"/>
        <v>0</v>
      </c>
      <c r="AH468" s="404">
        <f t="shared" si="162"/>
        <v>0</v>
      </c>
      <c r="AI468" s="404">
        <f t="shared" si="162"/>
        <v>0</v>
      </c>
      <c r="AJ468" s="145">
        <f t="shared" si="161"/>
        <v>0</v>
      </c>
    </row>
    <row r="469" spans="2:36" ht="13.7" customHeight="1">
      <c r="B469" s="957">
        <v>829</v>
      </c>
      <c r="C469" s="1040">
        <v>45163</v>
      </c>
      <c r="D469" s="1041" t="s">
        <v>577</v>
      </c>
      <c r="E469" s="1042" t="s">
        <v>1275</v>
      </c>
      <c r="F469" s="402">
        <v>265</v>
      </c>
      <c r="G469" s="956">
        <v>34.200000000000003</v>
      </c>
      <c r="H469" s="440"/>
      <c r="I469" s="403">
        <f t="shared" si="160"/>
        <v>0</v>
      </c>
      <c r="J469" s="403">
        <f t="shared" si="144"/>
        <v>0</v>
      </c>
      <c r="K469" s="403">
        <f t="shared" si="163"/>
        <v>0</v>
      </c>
      <c r="L469" s="403">
        <f t="shared" si="163"/>
        <v>0</v>
      </c>
      <c r="M469" s="403">
        <f t="shared" si="163"/>
        <v>0</v>
      </c>
      <c r="N469" s="403">
        <f t="shared" si="163"/>
        <v>0</v>
      </c>
      <c r="O469" s="403">
        <f t="shared" si="163"/>
        <v>0</v>
      </c>
      <c r="P469" s="403">
        <f t="shared" si="163"/>
        <v>0</v>
      </c>
      <c r="Q469" s="403">
        <f t="shared" si="163"/>
        <v>34.200000000000003</v>
      </c>
      <c r="R469" s="403">
        <f t="shared" si="163"/>
        <v>0</v>
      </c>
      <c r="S469" s="403">
        <f t="shared" si="163"/>
        <v>0</v>
      </c>
      <c r="T469" s="403">
        <f t="shared" si="163"/>
        <v>0</v>
      </c>
      <c r="U469" s="403">
        <f t="shared" si="163"/>
        <v>0</v>
      </c>
      <c r="V469" s="403">
        <f t="shared" si="163"/>
        <v>0</v>
      </c>
      <c r="W469" s="403">
        <f t="shared" si="163"/>
        <v>0</v>
      </c>
      <c r="X469" s="403">
        <f t="shared" si="163"/>
        <v>0</v>
      </c>
      <c r="Y469" s="403">
        <f t="shared" si="143"/>
        <v>0</v>
      </c>
      <c r="Z469" s="403">
        <f t="shared" si="143"/>
        <v>0</v>
      </c>
      <c r="AA469" s="403">
        <f t="shared" si="143"/>
        <v>0</v>
      </c>
      <c r="AB469" s="403">
        <f t="shared" si="143"/>
        <v>0</v>
      </c>
      <c r="AC469" s="403">
        <f t="shared" si="145"/>
        <v>0</v>
      </c>
      <c r="AD469" s="403">
        <f t="shared" si="149"/>
        <v>0</v>
      </c>
      <c r="AE469" s="403">
        <f t="shared" si="149"/>
        <v>0</v>
      </c>
      <c r="AF469" s="403">
        <f t="shared" si="158"/>
        <v>0</v>
      </c>
      <c r="AG469" s="404">
        <f t="shared" si="158"/>
        <v>0</v>
      </c>
      <c r="AH469" s="404">
        <f t="shared" si="162"/>
        <v>0</v>
      </c>
      <c r="AI469" s="404">
        <f t="shared" si="162"/>
        <v>0</v>
      </c>
      <c r="AJ469" s="145">
        <f t="shared" si="161"/>
        <v>0</v>
      </c>
    </row>
    <row r="470" spans="2:36" ht="13.7" customHeight="1">
      <c r="B470" s="957">
        <v>830</v>
      </c>
      <c r="C470" s="1040">
        <v>45163</v>
      </c>
      <c r="D470" s="1041" t="s">
        <v>577</v>
      </c>
      <c r="E470" s="1042" t="s">
        <v>1275</v>
      </c>
      <c r="F470" s="402">
        <v>265</v>
      </c>
      <c r="G470" s="956">
        <v>20.7</v>
      </c>
      <c r="H470" s="440"/>
      <c r="I470" s="403">
        <f t="shared" si="160"/>
        <v>0</v>
      </c>
      <c r="J470" s="403">
        <f t="shared" si="144"/>
        <v>0</v>
      </c>
      <c r="K470" s="403">
        <f t="shared" si="163"/>
        <v>0</v>
      </c>
      <c r="L470" s="403">
        <f t="shared" si="163"/>
        <v>0</v>
      </c>
      <c r="M470" s="403">
        <f t="shared" si="163"/>
        <v>0</v>
      </c>
      <c r="N470" s="403">
        <f t="shared" si="163"/>
        <v>0</v>
      </c>
      <c r="O470" s="403">
        <f t="shared" si="163"/>
        <v>0</v>
      </c>
      <c r="P470" s="403">
        <f t="shared" si="163"/>
        <v>0</v>
      </c>
      <c r="Q470" s="403">
        <f t="shared" si="163"/>
        <v>20.7</v>
      </c>
      <c r="R470" s="403">
        <f t="shared" si="163"/>
        <v>0</v>
      </c>
      <c r="S470" s="403">
        <f t="shared" si="163"/>
        <v>0</v>
      </c>
      <c r="T470" s="403">
        <f t="shared" si="163"/>
        <v>0</v>
      </c>
      <c r="U470" s="403">
        <f t="shared" si="163"/>
        <v>0</v>
      </c>
      <c r="V470" s="403">
        <f t="shared" si="163"/>
        <v>0</v>
      </c>
      <c r="W470" s="403">
        <f t="shared" si="163"/>
        <v>0</v>
      </c>
      <c r="X470" s="403">
        <f t="shared" si="163"/>
        <v>0</v>
      </c>
      <c r="Y470" s="403">
        <f t="shared" si="143"/>
        <v>0</v>
      </c>
      <c r="Z470" s="403">
        <f t="shared" si="143"/>
        <v>0</v>
      </c>
      <c r="AA470" s="403">
        <f t="shared" si="143"/>
        <v>0</v>
      </c>
      <c r="AB470" s="403">
        <f t="shared" ref="Y470:AD533" si="164">IF(AB$7-$F470=0,$G470,0)</f>
        <v>0</v>
      </c>
      <c r="AC470" s="403">
        <f t="shared" si="145"/>
        <v>0</v>
      </c>
      <c r="AD470" s="403">
        <f t="shared" si="149"/>
        <v>0</v>
      </c>
      <c r="AE470" s="403">
        <f t="shared" si="149"/>
        <v>0</v>
      </c>
      <c r="AF470" s="403">
        <f t="shared" si="158"/>
        <v>0</v>
      </c>
      <c r="AG470" s="404">
        <f t="shared" si="158"/>
        <v>0</v>
      </c>
      <c r="AH470" s="404">
        <f t="shared" ref="AH470:AI485" si="165">IF(AH$7-$F470=0,$G470,0)</f>
        <v>0</v>
      </c>
      <c r="AI470" s="404">
        <f t="shared" si="162"/>
        <v>0</v>
      </c>
      <c r="AJ470" s="145">
        <f t="shared" si="161"/>
        <v>0</v>
      </c>
    </row>
    <row r="471" spans="2:36" ht="13.7" customHeight="1">
      <c r="B471" s="957">
        <v>202</v>
      </c>
      <c r="C471" s="1040">
        <v>44981</v>
      </c>
      <c r="D471" s="1041" t="s">
        <v>577</v>
      </c>
      <c r="E471" s="1042" t="s">
        <v>741</v>
      </c>
      <c r="F471" s="402">
        <v>737</v>
      </c>
      <c r="G471" s="956">
        <v>27</v>
      </c>
      <c r="H471" s="440"/>
      <c r="I471" s="403">
        <f t="shared" si="160"/>
        <v>0</v>
      </c>
      <c r="J471" s="403">
        <f t="shared" si="144"/>
        <v>0</v>
      </c>
      <c r="K471" s="403">
        <f t="shared" si="163"/>
        <v>0</v>
      </c>
      <c r="L471" s="403">
        <f t="shared" si="163"/>
        <v>0</v>
      </c>
      <c r="M471" s="403">
        <f t="shared" si="163"/>
        <v>0</v>
      </c>
      <c r="N471" s="403">
        <f t="shared" si="163"/>
        <v>0</v>
      </c>
      <c r="O471" s="403">
        <f t="shared" si="163"/>
        <v>0</v>
      </c>
      <c r="P471" s="403">
        <f t="shared" si="163"/>
        <v>0</v>
      </c>
      <c r="Q471" s="403">
        <f t="shared" si="163"/>
        <v>0</v>
      </c>
      <c r="R471" s="403">
        <f t="shared" si="163"/>
        <v>0</v>
      </c>
      <c r="S471" s="403">
        <f t="shared" si="163"/>
        <v>0</v>
      </c>
      <c r="T471" s="403">
        <f t="shared" si="163"/>
        <v>0</v>
      </c>
      <c r="U471" s="403">
        <f t="shared" si="163"/>
        <v>0</v>
      </c>
      <c r="V471" s="403">
        <f t="shared" si="163"/>
        <v>0</v>
      </c>
      <c r="W471" s="403">
        <f t="shared" si="163"/>
        <v>0</v>
      </c>
      <c r="X471" s="403">
        <f t="shared" si="163"/>
        <v>0</v>
      </c>
      <c r="Y471" s="403">
        <f t="shared" si="164"/>
        <v>0</v>
      </c>
      <c r="Z471" s="403">
        <f t="shared" si="164"/>
        <v>0</v>
      </c>
      <c r="AA471" s="403">
        <f t="shared" si="164"/>
        <v>0</v>
      </c>
      <c r="AB471" s="403">
        <f t="shared" si="164"/>
        <v>0</v>
      </c>
      <c r="AC471" s="403">
        <f t="shared" si="145"/>
        <v>0</v>
      </c>
      <c r="AD471" s="403">
        <f t="shared" si="149"/>
        <v>0</v>
      </c>
      <c r="AE471" s="403">
        <f t="shared" si="149"/>
        <v>0</v>
      </c>
      <c r="AF471" s="403">
        <f t="shared" ref="AF471:AG490" si="166">IF(AF$7-$F471=0,$G471,0)</f>
        <v>27</v>
      </c>
      <c r="AG471" s="404">
        <f t="shared" si="166"/>
        <v>0</v>
      </c>
      <c r="AH471" s="404">
        <f t="shared" si="165"/>
        <v>0</v>
      </c>
      <c r="AI471" s="404">
        <f t="shared" si="162"/>
        <v>0</v>
      </c>
      <c r="AJ471" s="145">
        <f t="shared" si="161"/>
        <v>0</v>
      </c>
    </row>
    <row r="472" spans="2:36" ht="13.7" customHeight="1">
      <c r="B472" s="957">
        <v>93</v>
      </c>
      <c r="C472" s="1040">
        <v>44951</v>
      </c>
      <c r="D472" s="1041" t="s">
        <v>577</v>
      </c>
      <c r="E472" s="1042" t="s">
        <v>661</v>
      </c>
      <c r="F472" s="402">
        <v>737</v>
      </c>
      <c r="G472" s="956">
        <v>20.7</v>
      </c>
      <c r="H472" s="440"/>
      <c r="I472" s="403">
        <f t="shared" si="160"/>
        <v>0</v>
      </c>
      <c r="J472" s="403">
        <f t="shared" si="144"/>
        <v>0</v>
      </c>
      <c r="K472" s="403">
        <f t="shared" si="163"/>
        <v>0</v>
      </c>
      <c r="L472" s="403">
        <f t="shared" si="163"/>
        <v>0</v>
      </c>
      <c r="M472" s="403">
        <f t="shared" si="163"/>
        <v>0</v>
      </c>
      <c r="N472" s="403">
        <f t="shared" si="163"/>
        <v>0</v>
      </c>
      <c r="O472" s="403">
        <f t="shared" si="163"/>
        <v>0</v>
      </c>
      <c r="P472" s="403">
        <f t="shared" si="163"/>
        <v>0</v>
      </c>
      <c r="Q472" s="403">
        <f t="shared" si="163"/>
        <v>0</v>
      </c>
      <c r="R472" s="403">
        <f t="shared" si="163"/>
        <v>0</v>
      </c>
      <c r="S472" s="403">
        <f t="shared" si="163"/>
        <v>0</v>
      </c>
      <c r="T472" s="403">
        <f t="shared" si="163"/>
        <v>0</v>
      </c>
      <c r="U472" s="403">
        <f t="shared" si="163"/>
        <v>0</v>
      </c>
      <c r="V472" s="403">
        <f t="shared" si="163"/>
        <v>0</v>
      </c>
      <c r="W472" s="403">
        <f t="shared" si="163"/>
        <v>0</v>
      </c>
      <c r="X472" s="403">
        <f t="shared" si="163"/>
        <v>0</v>
      </c>
      <c r="Y472" s="403">
        <f t="shared" si="164"/>
        <v>0</v>
      </c>
      <c r="Z472" s="403">
        <f t="shared" si="164"/>
        <v>0</v>
      </c>
      <c r="AA472" s="403">
        <f t="shared" si="164"/>
        <v>0</v>
      </c>
      <c r="AB472" s="403">
        <f t="shared" si="164"/>
        <v>0</v>
      </c>
      <c r="AC472" s="403">
        <f t="shared" si="145"/>
        <v>0</v>
      </c>
      <c r="AD472" s="403">
        <f t="shared" si="149"/>
        <v>0</v>
      </c>
      <c r="AE472" s="403">
        <f t="shared" si="149"/>
        <v>0</v>
      </c>
      <c r="AF472" s="403">
        <f t="shared" si="166"/>
        <v>20.7</v>
      </c>
      <c r="AG472" s="404">
        <f t="shared" si="166"/>
        <v>0</v>
      </c>
      <c r="AH472" s="404">
        <f t="shared" si="165"/>
        <v>0</v>
      </c>
      <c r="AI472" s="404">
        <f t="shared" si="162"/>
        <v>0</v>
      </c>
      <c r="AJ472" s="145">
        <f t="shared" si="161"/>
        <v>0</v>
      </c>
    </row>
    <row r="473" spans="2:36" ht="13.7" customHeight="1">
      <c r="B473" s="957">
        <v>94</v>
      </c>
      <c r="C473" s="1040">
        <v>44951</v>
      </c>
      <c r="D473" s="1041" t="s">
        <v>577</v>
      </c>
      <c r="E473" s="1042" t="s">
        <v>661</v>
      </c>
      <c r="F473" s="402">
        <v>737</v>
      </c>
      <c r="G473" s="956">
        <v>20.7</v>
      </c>
      <c r="H473" s="440"/>
      <c r="I473" s="403">
        <f t="shared" si="160"/>
        <v>0</v>
      </c>
      <c r="J473" s="403">
        <f t="shared" si="144"/>
        <v>0</v>
      </c>
      <c r="K473" s="403">
        <f t="shared" si="163"/>
        <v>0</v>
      </c>
      <c r="L473" s="403">
        <f t="shared" si="163"/>
        <v>0</v>
      </c>
      <c r="M473" s="403">
        <f t="shared" si="163"/>
        <v>0</v>
      </c>
      <c r="N473" s="403">
        <f t="shared" si="163"/>
        <v>0</v>
      </c>
      <c r="O473" s="403">
        <f t="shared" si="163"/>
        <v>0</v>
      </c>
      <c r="P473" s="403">
        <f t="shared" si="163"/>
        <v>0</v>
      </c>
      <c r="Q473" s="403">
        <f t="shared" si="163"/>
        <v>0</v>
      </c>
      <c r="R473" s="403">
        <f t="shared" si="163"/>
        <v>0</v>
      </c>
      <c r="S473" s="403">
        <f t="shared" si="163"/>
        <v>0</v>
      </c>
      <c r="T473" s="403">
        <f t="shared" si="163"/>
        <v>0</v>
      </c>
      <c r="U473" s="403">
        <f t="shared" si="163"/>
        <v>0</v>
      </c>
      <c r="V473" s="403">
        <f t="shared" si="163"/>
        <v>0</v>
      </c>
      <c r="W473" s="403">
        <f t="shared" si="163"/>
        <v>0</v>
      </c>
      <c r="X473" s="403">
        <f t="shared" si="163"/>
        <v>0</v>
      </c>
      <c r="Y473" s="403">
        <f t="shared" si="164"/>
        <v>0</v>
      </c>
      <c r="Z473" s="403">
        <f t="shared" si="164"/>
        <v>0</v>
      </c>
      <c r="AA473" s="403">
        <f t="shared" si="164"/>
        <v>0</v>
      </c>
      <c r="AB473" s="403">
        <f t="shared" si="164"/>
        <v>0</v>
      </c>
      <c r="AC473" s="403">
        <f t="shared" si="145"/>
        <v>0</v>
      </c>
      <c r="AD473" s="403">
        <f t="shared" si="149"/>
        <v>0</v>
      </c>
      <c r="AE473" s="403">
        <f t="shared" si="149"/>
        <v>0</v>
      </c>
      <c r="AF473" s="403">
        <f t="shared" si="166"/>
        <v>20.7</v>
      </c>
      <c r="AG473" s="404">
        <f t="shared" si="166"/>
        <v>0</v>
      </c>
      <c r="AH473" s="404">
        <f t="shared" si="165"/>
        <v>0</v>
      </c>
      <c r="AI473" s="404">
        <f t="shared" si="162"/>
        <v>0</v>
      </c>
      <c r="AJ473" s="145">
        <f t="shared" si="161"/>
        <v>0</v>
      </c>
    </row>
    <row r="474" spans="2:36" ht="13.7" customHeight="1">
      <c r="B474" s="957">
        <v>95</v>
      </c>
      <c r="C474" s="1040">
        <v>44951</v>
      </c>
      <c r="D474" s="1041" t="s">
        <v>577</v>
      </c>
      <c r="E474" s="1042" t="s">
        <v>661</v>
      </c>
      <c r="F474" s="402">
        <v>737</v>
      </c>
      <c r="G474" s="956">
        <v>34.200000000000003</v>
      </c>
      <c r="H474" s="440"/>
      <c r="I474" s="403">
        <f t="shared" si="160"/>
        <v>0</v>
      </c>
      <c r="J474" s="403">
        <f t="shared" ref="J474:J537" si="167">IF(J$7-$F474=0,$G474,0)</f>
        <v>0</v>
      </c>
      <c r="K474" s="403">
        <f t="shared" si="163"/>
        <v>0</v>
      </c>
      <c r="L474" s="403">
        <f t="shared" si="163"/>
        <v>0</v>
      </c>
      <c r="M474" s="403">
        <f t="shared" si="163"/>
        <v>0</v>
      </c>
      <c r="N474" s="403">
        <f t="shared" si="163"/>
        <v>0</v>
      </c>
      <c r="O474" s="403">
        <f t="shared" si="163"/>
        <v>0</v>
      </c>
      <c r="P474" s="403">
        <f t="shared" si="163"/>
        <v>0</v>
      </c>
      <c r="Q474" s="403">
        <f t="shared" si="163"/>
        <v>0</v>
      </c>
      <c r="R474" s="403">
        <f t="shared" si="163"/>
        <v>0</v>
      </c>
      <c r="S474" s="403">
        <f t="shared" si="163"/>
        <v>0</v>
      </c>
      <c r="T474" s="403">
        <f t="shared" si="163"/>
        <v>0</v>
      </c>
      <c r="U474" s="403">
        <f t="shared" si="163"/>
        <v>0</v>
      </c>
      <c r="V474" s="403">
        <f t="shared" si="163"/>
        <v>0</v>
      </c>
      <c r="W474" s="403">
        <f t="shared" si="163"/>
        <v>0</v>
      </c>
      <c r="X474" s="403">
        <f t="shared" si="163"/>
        <v>0</v>
      </c>
      <c r="Y474" s="403">
        <f t="shared" si="164"/>
        <v>0</v>
      </c>
      <c r="Z474" s="403">
        <f t="shared" si="164"/>
        <v>0</v>
      </c>
      <c r="AA474" s="403">
        <f t="shared" si="164"/>
        <v>0</v>
      </c>
      <c r="AB474" s="403">
        <f t="shared" si="164"/>
        <v>0</v>
      </c>
      <c r="AC474" s="403">
        <f t="shared" ref="AC474:AC537" si="168">IF(AC$7-$F474=0,$G474,0)</f>
        <v>0</v>
      </c>
      <c r="AD474" s="403">
        <f t="shared" si="149"/>
        <v>0</v>
      </c>
      <c r="AE474" s="403">
        <f t="shared" si="149"/>
        <v>0</v>
      </c>
      <c r="AF474" s="403">
        <f t="shared" si="166"/>
        <v>34.200000000000003</v>
      </c>
      <c r="AG474" s="404">
        <f t="shared" si="166"/>
        <v>0</v>
      </c>
      <c r="AH474" s="404">
        <f t="shared" si="165"/>
        <v>0</v>
      </c>
      <c r="AI474" s="404">
        <f t="shared" si="162"/>
        <v>0</v>
      </c>
      <c r="AJ474" s="145">
        <f t="shared" si="161"/>
        <v>0</v>
      </c>
    </row>
    <row r="475" spans="2:36" ht="13.7" customHeight="1">
      <c r="B475" s="957">
        <v>292</v>
      </c>
      <c r="C475" s="1040">
        <v>45012</v>
      </c>
      <c r="D475" s="1041" t="s">
        <v>577</v>
      </c>
      <c r="E475" s="1042" t="s">
        <v>838</v>
      </c>
      <c r="F475" s="402">
        <v>265</v>
      </c>
      <c r="G475" s="956">
        <v>20.7</v>
      </c>
      <c r="H475" s="440"/>
      <c r="I475" s="403">
        <f t="shared" si="160"/>
        <v>0</v>
      </c>
      <c r="J475" s="403">
        <f t="shared" si="167"/>
        <v>0</v>
      </c>
      <c r="K475" s="403">
        <f t="shared" si="163"/>
        <v>0</v>
      </c>
      <c r="L475" s="403">
        <f t="shared" si="163"/>
        <v>0</v>
      </c>
      <c r="M475" s="403">
        <f t="shared" si="163"/>
        <v>0</v>
      </c>
      <c r="N475" s="403">
        <f t="shared" si="163"/>
        <v>0</v>
      </c>
      <c r="O475" s="403">
        <f t="shared" si="163"/>
        <v>0</v>
      </c>
      <c r="P475" s="403">
        <f t="shared" si="163"/>
        <v>0</v>
      </c>
      <c r="Q475" s="403">
        <f t="shared" si="163"/>
        <v>20.7</v>
      </c>
      <c r="R475" s="403">
        <f t="shared" si="163"/>
        <v>0</v>
      </c>
      <c r="S475" s="403">
        <f t="shared" si="163"/>
        <v>0</v>
      </c>
      <c r="T475" s="403">
        <f t="shared" si="163"/>
        <v>0</v>
      </c>
      <c r="U475" s="403">
        <f t="shared" si="163"/>
        <v>0</v>
      </c>
      <c r="V475" s="403">
        <f t="shared" si="163"/>
        <v>0</v>
      </c>
      <c r="W475" s="403">
        <f t="shared" si="163"/>
        <v>0</v>
      </c>
      <c r="X475" s="403">
        <f t="shared" si="163"/>
        <v>0</v>
      </c>
      <c r="Y475" s="403">
        <f t="shared" si="164"/>
        <v>0</v>
      </c>
      <c r="Z475" s="403">
        <f t="shared" si="164"/>
        <v>0</v>
      </c>
      <c r="AA475" s="403">
        <f t="shared" si="164"/>
        <v>0</v>
      </c>
      <c r="AB475" s="403">
        <f t="shared" si="164"/>
        <v>0</v>
      </c>
      <c r="AC475" s="403">
        <f t="shared" si="168"/>
        <v>0</v>
      </c>
      <c r="AD475" s="403">
        <f t="shared" si="149"/>
        <v>0</v>
      </c>
      <c r="AE475" s="403">
        <f t="shared" si="149"/>
        <v>0</v>
      </c>
      <c r="AF475" s="403">
        <f t="shared" si="166"/>
        <v>0</v>
      </c>
      <c r="AG475" s="404">
        <f t="shared" si="166"/>
        <v>0</v>
      </c>
      <c r="AH475" s="404">
        <f t="shared" si="165"/>
        <v>0</v>
      </c>
      <c r="AI475" s="404">
        <f t="shared" si="162"/>
        <v>0</v>
      </c>
      <c r="AJ475" s="145">
        <f t="shared" si="161"/>
        <v>0</v>
      </c>
    </row>
    <row r="476" spans="2:36" ht="13.7" customHeight="1">
      <c r="B476" s="957">
        <v>293</v>
      </c>
      <c r="C476" s="1040">
        <v>45012</v>
      </c>
      <c r="D476" s="1041" t="s">
        <v>577</v>
      </c>
      <c r="E476" s="1042" t="s">
        <v>838</v>
      </c>
      <c r="F476" s="402">
        <v>265</v>
      </c>
      <c r="G476" s="956">
        <v>27</v>
      </c>
      <c r="H476" s="440"/>
      <c r="I476" s="403">
        <f t="shared" si="160"/>
        <v>0</v>
      </c>
      <c r="J476" s="403">
        <f t="shared" si="167"/>
        <v>0</v>
      </c>
      <c r="K476" s="403">
        <f t="shared" ref="K476:X485" si="169">IF(K$7-$F476=0,$G476,0)</f>
        <v>0</v>
      </c>
      <c r="L476" s="403">
        <f t="shared" si="169"/>
        <v>0</v>
      </c>
      <c r="M476" s="403">
        <f t="shared" si="169"/>
        <v>0</v>
      </c>
      <c r="N476" s="403">
        <f t="shared" si="169"/>
        <v>0</v>
      </c>
      <c r="O476" s="403">
        <f t="shared" si="169"/>
        <v>0</v>
      </c>
      <c r="P476" s="403">
        <f t="shared" si="169"/>
        <v>0</v>
      </c>
      <c r="Q476" s="403">
        <f t="shared" si="169"/>
        <v>27</v>
      </c>
      <c r="R476" s="403">
        <f t="shared" si="169"/>
        <v>0</v>
      </c>
      <c r="S476" s="403">
        <f t="shared" si="169"/>
        <v>0</v>
      </c>
      <c r="T476" s="403">
        <f t="shared" si="169"/>
        <v>0</v>
      </c>
      <c r="U476" s="403">
        <f t="shared" si="169"/>
        <v>0</v>
      </c>
      <c r="V476" s="403">
        <f t="shared" si="169"/>
        <v>0</v>
      </c>
      <c r="W476" s="403">
        <f t="shared" si="169"/>
        <v>0</v>
      </c>
      <c r="X476" s="403">
        <f t="shared" si="169"/>
        <v>0</v>
      </c>
      <c r="Y476" s="403">
        <f t="shared" si="164"/>
        <v>0</v>
      </c>
      <c r="Z476" s="403">
        <f t="shared" si="164"/>
        <v>0</v>
      </c>
      <c r="AA476" s="403">
        <f t="shared" si="164"/>
        <v>0</v>
      </c>
      <c r="AB476" s="403">
        <f t="shared" si="164"/>
        <v>0</v>
      </c>
      <c r="AC476" s="403">
        <f t="shared" si="168"/>
        <v>0</v>
      </c>
      <c r="AD476" s="403">
        <f t="shared" si="149"/>
        <v>0</v>
      </c>
      <c r="AE476" s="403">
        <f t="shared" si="149"/>
        <v>0</v>
      </c>
      <c r="AF476" s="403">
        <f t="shared" si="166"/>
        <v>0</v>
      </c>
      <c r="AG476" s="404">
        <f t="shared" si="166"/>
        <v>0</v>
      </c>
      <c r="AH476" s="404">
        <f t="shared" si="165"/>
        <v>0</v>
      </c>
      <c r="AI476" s="404">
        <f t="shared" si="165"/>
        <v>0</v>
      </c>
      <c r="AJ476" s="145">
        <f t="shared" si="161"/>
        <v>0</v>
      </c>
    </row>
    <row r="477" spans="2:36" ht="13.7" customHeight="1">
      <c r="B477" s="957">
        <v>294</v>
      </c>
      <c r="C477" s="1040">
        <v>45012</v>
      </c>
      <c r="D477" s="1041" t="s">
        <v>577</v>
      </c>
      <c r="E477" s="1042" t="s">
        <v>838</v>
      </c>
      <c r="F477" s="402">
        <v>265</v>
      </c>
      <c r="G477" s="956">
        <v>42.6</v>
      </c>
      <c r="H477" s="440"/>
      <c r="I477" s="403">
        <f t="shared" si="160"/>
        <v>0</v>
      </c>
      <c r="J477" s="403">
        <f t="shared" si="167"/>
        <v>0</v>
      </c>
      <c r="K477" s="403">
        <f t="shared" si="169"/>
        <v>0</v>
      </c>
      <c r="L477" s="403">
        <f t="shared" si="169"/>
        <v>0</v>
      </c>
      <c r="M477" s="403">
        <f t="shared" si="169"/>
        <v>0</v>
      </c>
      <c r="N477" s="403">
        <f t="shared" si="169"/>
        <v>0</v>
      </c>
      <c r="O477" s="403">
        <f t="shared" si="169"/>
        <v>0</v>
      </c>
      <c r="P477" s="403">
        <f t="shared" si="169"/>
        <v>0</v>
      </c>
      <c r="Q477" s="403">
        <f t="shared" si="169"/>
        <v>42.6</v>
      </c>
      <c r="R477" s="403">
        <f t="shared" si="169"/>
        <v>0</v>
      </c>
      <c r="S477" s="403">
        <f t="shared" si="169"/>
        <v>0</v>
      </c>
      <c r="T477" s="403">
        <f t="shared" si="169"/>
        <v>0</v>
      </c>
      <c r="U477" s="403">
        <f t="shared" si="169"/>
        <v>0</v>
      </c>
      <c r="V477" s="403">
        <f t="shared" si="169"/>
        <v>0</v>
      </c>
      <c r="W477" s="403">
        <f t="shared" si="169"/>
        <v>0</v>
      </c>
      <c r="X477" s="403">
        <f t="shared" si="169"/>
        <v>0</v>
      </c>
      <c r="Y477" s="403">
        <f t="shared" si="164"/>
        <v>0</v>
      </c>
      <c r="Z477" s="403">
        <f t="shared" si="164"/>
        <v>0</v>
      </c>
      <c r="AA477" s="403">
        <f t="shared" si="164"/>
        <v>0</v>
      </c>
      <c r="AB477" s="403">
        <f t="shared" si="164"/>
        <v>0</v>
      </c>
      <c r="AC477" s="403">
        <f t="shared" si="168"/>
        <v>0</v>
      </c>
      <c r="AD477" s="403">
        <f t="shared" si="149"/>
        <v>0</v>
      </c>
      <c r="AE477" s="403">
        <f t="shared" si="149"/>
        <v>0</v>
      </c>
      <c r="AF477" s="403">
        <f t="shared" si="166"/>
        <v>0</v>
      </c>
      <c r="AG477" s="404">
        <f t="shared" si="166"/>
        <v>0</v>
      </c>
      <c r="AH477" s="404">
        <f t="shared" si="165"/>
        <v>0</v>
      </c>
      <c r="AI477" s="404">
        <f t="shared" si="165"/>
        <v>0</v>
      </c>
      <c r="AJ477" s="145">
        <f t="shared" si="161"/>
        <v>0</v>
      </c>
    </row>
    <row r="478" spans="2:36" ht="13.7" customHeight="1">
      <c r="B478" s="957">
        <v>402</v>
      </c>
      <c r="C478" s="1040">
        <v>45042</v>
      </c>
      <c r="D478" s="1041" t="s">
        <v>577</v>
      </c>
      <c r="E478" s="1042" t="s">
        <v>935</v>
      </c>
      <c r="F478" s="402">
        <v>737</v>
      </c>
      <c r="G478" s="956">
        <v>27</v>
      </c>
      <c r="H478" s="440"/>
      <c r="I478" s="403">
        <f t="shared" si="160"/>
        <v>0</v>
      </c>
      <c r="J478" s="403">
        <f t="shared" si="167"/>
        <v>0</v>
      </c>
      <c r="K478" s="403">
        <f t="shared" si="169"/>
        <v>0</v>
      </c>
      <c r="L478" s="403">
        <f t="shared" si="169"/>
        <v>0</v>
      </c>
      <c r="M478" s="403">
        <f t="shared" si="169"/>
        <v>0</v>
      </c>
      <c r="N478" s="403">
        <f t="shared" si="169"/>
        <v>0</v>
      </c>
      <c r="O478" s="403">
        <f t="shared" si="169"/>
        <v>0</v>
      </c>
      <c r="P478" s="403">
        <f t="shared" si="169"/>
        <v>0</v>
      </c>
      <c r="Q478" s="403">
        <f t="shared" si="169"/>
        <v>0</v>
      </c>
      <c r="R478" s="403">
        <f t="shared" si="169"/>
        <v>0</v>
      </c>
      <c r="S478" s="403">
        <f t="shared" si="169"/>
        <v>0</v>
      </c>
      <c r="T478" s="403">
        <f t="shared" si="169"/>
        <v>0</v>
      </c>
      <c r="U478" s="403">
        <f t="shared" si="169"/>
        <v>0</v>
      </c>
      <c r="V478" s="403">
        <f t="shared" si="169"/>
        <v>0</v>
      </c>
      <c r="W478" s="403">
        <f t="shared" si="169"/>
        <v>0</v>
      </c>
      <c r="X478" s="403">
        <f t="shared" si="169"/>
        <v>0</v>
      </c>
      <c r="Y478" s="403">
        <f t="shared" si="164"/>
        <v>0</v>
      </c>
      <c r="Z478" s="403">
        <f t="shared" si="164"/>
        <v>0</v>
      </c>
      <c r="AA478" s="403">
        <f t="shared" si="164"/>
        <v>0</v>
      </c>
      <c r="AB478" s="403">
        <f t="shared" si="164"/>
        <v>0</v>
      </c>
      <c r="AC478" s="403">
        <f t="shared" si="168"/>
        <v>0</v>
      </c>
      <c r="AD478" s="403">
        <f t="shared" si="149"/>
        <v>0</v>
      </c>
      <c r="AE478" s="403">
        <f t="shared" si="149"/>
        <v>0</v>
      </c>
      <c r="AF478" s="403">
        <f t="shared" si="166"/>
        <v>27</v>
      </c>
      <c r="AG478" s="404">
        <f t="shared" si="166"/>
        <v>0</v>
      </c>
      <c r="AH478" s="404">
        <f t="shared" si="165"/>
        <v>0</v>
      </c>
      <c r="AI478" s="404">
        <f t="shared" si="165"/>
        <v>0</v>
      </c>
      <c r="AJ478" s="145">
        <f t="shared" si="161"/>
        <v>0</v>
      </c>
    </row>
    <row r="479" spans="2:36" ht="13.7" customHeight="1">
      <c r="B479" s="957">
        <v>206</v>
      </c>
      <c r="C479" s="1040">
        <v>44984</v>
      </c>
      <c r="D479" s="1041" t="s">
        <v>577</v>
      </c>
      <c r="E479" s="1042" t="s">
        <v>746</v>
      </c>
      <c r="F479" s="402">
        <v>737</v>
      </c>
      <c r="G479" s="956">
        <v>20.7</v>
      </c>
      <c r="H479" s="440"/>
      <c r="I479" s="403">
        <f t="shared" si="160"/>
        <v>0</v>
      </c>
      <c r="J479" s="403">
        <f t="shared" si="167"/>
        <v>0</v>
      </c>
      <c r="K479" s="403">
        <f t="shared" si="169"/>
        <v>0</v>
      </c>
      <c r="L479" s="403">
        <f t="shared" si="169"/>
        <v>0</v>
      </c>
      <c r="M479" s="403">
        <f t="shared" si="169"/>
        <v>0</v>
      </c>
      <c r="N479" s="403">
        <f t="shared" si="169"/>
        <v>0</v>
      </c>
      <c r="O479" s="403">
        <f t="shared" si="169"/>
        <v>0</v>
      </c>
      <c r="P479" s="403">
        <f t="shared" si="169"/>
        <v>0</v>
      </c>
      <c r="Q479" s="403">
        <f t="shared" si="169"/>
        <v>0</v>
      </c>
      <c r="R479" s="403">
        <f t="shared" si="169"/>
        <v>0</v>
      </c>
      <c r="S479" s="403">
        <f t="shared" si="169"/>
        <v>0</v>
      </c>
      <c r="T479" s="403">
        <f t="shared" si="169"/>
        <v>0</v>
      </c>
      <c r="U479" s="403">
        <f t="shared" si="169"/>
        <v>0</v>
      </c>
      <c r="V479" s="403">
        <f t="shared" si="169"/>
        <v>0</v>
      </c>
      <c r="W479" s="403">
        <f t="shared" si="169"/>
        <v>0</v>
      </c>
      <c r="X479" s="403">
        <f t="shared" si="169"/>
        <v>0</v>
      </c>
      <c r="Y479" s="403">
        <f t="shared" si="164"/>
        <v>0</v>
      </c>
      <c r="Z479" s="403">
        <f t="shared" si="164"/>
        <v>0</v>
      </c>
      <c r="AA479" s="403">
        <f t="shared" si="164"/>
        <v>0</v>
      </c>
      <c r="AB479" s="403">
        <f t="shared" si="164"/>
        <v>0</v>
      </c>
      <c r="AC479" s="403">
        <f t="shared" si="168"/>
        <v>0</v>
      </c>
      <c r="AD479" s="403">
        <f t="shared" si="149"/>
        <v>0</v>
      </c>
      <c r="AE479" s="403">
        <f t="shared" si="149"/>
        <v>0</v>
      </c>
      <c r="AF479" s="403">
        <f t="shared" si="166"/>
        <v>20.7</v>
      </c>
      <c r="AG479" s="404">
        <f t="shared" si="166"/>
        <v>0</v>
      </c>
      <c r="AH479" s="404">
        <f t="shared" si="165"/>
        <v>0</v>
      </c>
      <c r="AI479" s="404">
        <f t="shared" si="165"/>
        <v>0</v>
      </c>
      <c r="AJ479" s="145">
        <f t="shared" si="161"/>
        <v>0</v>
      </c>
    </row>
    <row r="480" spans="2:36" ht="13.7" customHeight="1">
      <c r="B480" s="957">
        <v>700</v>
      </c>
      <c r="C480" s="1040">
        <v>45133</v>
      </c>
      <c r="D480" s="1041" t="s">
        <v>577</v>
      </c>
      <c r="E480" s="1042" t="s">
        <v>1170</v>
      </c>
      <c r="F480" s="402">
        <v>737</v>
      </c>
      <c r="G480" s="956">
        <v>42.6</v>
      </c>
      <c r="H480" s="440"/>
      <c r="I480" s="403">
        <f t="shared" si="160"/>
        <v>0</v>
      </c>
      <c r="J480" s="403">
        <f t="shared" si="167"/>
        <v>0</v>
      </c>
      <c r="K480" s="403">
        <f t="shared" si="169"/>
        <v>0</v>
      </c>
      <c r="L480" s="403">
        <f t="shared" si="169"/>
        <v>0</v>
      </c>
      <c r="M480" s="403">
        <f t="shared" si="169"/>
        <v>0</v>
      </c>
      <c r="N480" s="403">
        <f t="shared" si="169"/>
        <v>0</v>
      </c>
      <c r="O480" s="403">
        <f t="shared" si="169"/>
        <v>0</v>
      </c>
      <c r="P480" s="403">
        <f t="shared" si="169"/>
        <v>0</v>
      </c>
      <c r="Q480" s="403">
        <f t="shared" si="169"/>
        <v>0</v>
      </c>
      <c r="R480" s="403">
        <f t="shared" si="169"/>
        <v>0</v>
      </c>
      <c r="S480" s="403">
        <f t="shared" si="169"/>
        <v>0</v>
      </c>
      <c r="T480" s="403">
        <f t="shared" si="169"/>
        <v>0</v>
      </c>
      <c r="U480" s="403">
        <f t="shared" si="169"/>
        <v>0</v>
      </c>
      <c r="V480" s="403">
        <f t="shared" si="169"/>
        <v>0</v>
      </c>
      <c r="W480" s="403">
        <f t="shared" si="169"/>
        <v>0</v>
      </c>
      <c r="X480" s="403">
        <f t="shared" si="169"/>
        <v>0</v>
      </c>
      <c r="Y480" s="403">
        <f t="shared" si="164"/>
        <v>0</v>
      </c>
      <c r="Z480" s="403">
        <f t="shared" si="164"/>
        <v>0</v>
      </c>
      <c r="AA480" s="403">
        <f t="shared" si="164"/>
        <v>0</v>
      </c>
      <c r="AB480" s="403">
        <f t="shared" si="164"/>
        <v>0</v>
      </c>
      <c r="AC480" s="403">
        <f t="shared" si="168"/>
        <v>0</v>
      </c>
      <c r="AD480" s="403">
        <f t="shared" si="164"/>
        <v>0</v>
      </c>
      <c r="AE480" s="403">
        <f t="shared" ref="AE480:AE543" si="170">IF(AE$7-$F480=0,$G480,0)</f>
        <v>0</v>
      </c>
      <c r="AF480" s="403">
        <f t="shared" si="166"/>
        <v>42.6</v>
      </c>
      <c r="AG480" s="404">
        <f t="shared" si="166"/>
        <v>0</v>
      </c>
      <c r="AH480" s="404">
        <f t="shared" ref="AH480:AI495" si="171">IF(AH$7-$F480=0,$G480,0)</f>
        <v>0</v>
      </c>
      <c r="AI480" s="404">
        <f t="shared" si="165"/>
        <v>0</v>
      </c>
      <c r="AJ480" s="145">
        <f t="shared" si="161"/>
        <v>0</v>
      </c>
    </row>
    <row r="481" spans="2:36" ht="13.7" customHeight="1">
      <c r="B481" s="957">
        <v>701</v>
      </c>
      <c r="C481" s="1040">
        <v>45133</v>
      </c>
      <c r="D481" s="1041" t="s">
        <v>577</v>
      </c>
      <c r="E481" s="1042" t="s">
        <v>1170</v>
      </c>
      <c r="F481" s="402">
        <v>737</v>
      </c>
      <c r="G481" s="956">
        <v>34.200000000000003</v>
      </c>
      <c r="H481" s="440"/>
      <c r="I481" s="403">
        <f t="shared" si="160"/>
        <v>0</v>
      </c>
      <c r="J481" s="403">
        <f t="shared" si="167"/>
        <v>0</v>
      </c>
      <c r="K481" s="403">
        <f t="shared" si="169"/>
        <v>0</v>
      </c>
      <c r="L481" s="403">
        <f t="shared" si="169"/>
        <v>0</v>
      </c>
      <c r="M481" s="403">
        <f t="shared" si="169"/>
        <v>0</v>
      </c>
      <c r="N481" s="403">
        <f t="shared" si="169"/>
        <v>0</v>
      </c>
      <c r="O481" s="403">
        <f t="shared" si="169"/>
        <v>0</v>
      </c>
      <c r="P481" s="403">
        <f t="shared" si="169"/>
        <v>0</v>
      </c>
      <c r="Q481" s="403">
        <f t="shared" si="169"/>
        <v>0</v>
      </c>
      <c r="R481" s="403">
        <f t="shared" si="169"/>
        <v>0</v>
      </c>
      <c r="S481" s="403">
        <f t="shared" si="169"/>
        <v>0</v>
      </c>
      <c r="T481" s="403">
        <f t="shared" si="169"/>
        <v>0</v>
      </c>
      <c r="U481" s="403">
        <f t="shared" si="169"/>
        <v>0</v>
      </c>
      <c r="V481" s="403">
        <f t="shared" si="169"/>
        <v>0</v>
      </c>
      <c r="W481" s="403">
        <f t="shared" si="169"/>
        <v>0</v>
      </c>
      <c r="X481" s="403">
        <f t="shared" si="169"/>
        <v>0</v>
      </c>
      <c r="Y481" s="403">
        <f t="shared" si="164"/>
        <v>0</v>
      </c>
      <c r="Z481" s="403">
        <f t="shared" si="164"/>
        <v>0</v>
      </c>
      <c r="AA481" s="403">
        <f t="shared" si="164"/>
        <v>0</v>
      </c>
      <c r="AB481" s="403">
        <f t="shared" si="164"/>
        <v>0</v>
      </c>
      <c r="AC481" s="403">
        <f t="shared" si="168"/>
        <v>0</v>
      </c>
      <c r="AD481" s="403">
        <f t="shared" si="164"/>
        <v>0</v>
      </c>
      <c r="AE481" s="403">
        <f t="shared" si="170"/>
        <v>0</v>
      </c>
      <c r="AF481" s="403">
        <f t="shared" si="166"/>
        <v>34.200000000000003</v>
      </c>
      <c r="AG481" s="404">
        <f t="shared" si="166"/>
        <v>0</v>
      </c>
      <c r="AH481" s="404">
        <f t="shared" si="171"/>
        <v>0</v>
      </c>
      <c r="AI481" s="404">
        <f t="shared" si="165"/>
        <v>0</v>
      </c>
      <c r="AJ481" s="145">
        <f t="shared" si="161"/>
        <v>0</v>
      </c>
    </row>
    <row r="482" spans="2:36" ht="13.7" customHeight="1">
      <c r="B482" s="957">
        <v>702</v>
      </c>
      <c r="C482" s="1040">
        <v>45133</v>
      </c>
      <c r="D482" s="1041" t="s">
        <v>577</v>
      </c>
      <c r="E482" s="1042" t="s">
        <v>1170</v>
      </c>
      <c r="F482" s="402">
        <v>737</v>
      </c>
      <c r="G482" s="956">
        <v>27</v>
      </c>
      <c r="H482" s="440"/>
      <c r="I482" s="403">
        <f t="shared" si="160"/>
        <v>0</v>
      </c>
      <c r="J482" s="403">
        <f t="shared" si="167"/>
        <v>0</v>
      </c>
      <c r="K482" s="403">
        <f t="shared" si="169"/>
        <v>0</v>
      </c>
      <c r="L482" s="403">
        <f t="shared" si="169"/>
        <v>0</v>
      </c>
      <c r="M482" s="403">
        <f t="shared" si="169"/>
        <v>0</v>
      </c>
      <c r="N482" s="403">
        <f t="shared" si="169"/>
        <v>0</v>
      </c>
      <c r="O482" s="403">
        <f t="shared" si="169"/>
        <v>0</v>
      </c>
      <c r="P482" s="403">
        <f t="shared" si="169"/>
        <v>0</v>
      </c>
      <c r="Q482" s="403">
        <f t="shared" si="169"/>
        <v>0</v>
      </c>
      <c r="R482" s="403">
        <f t="shared" si="169"/>
        <v>0</v>
      </c>
      <c r="S482" s="403">
        <f t="shared" si="169"/>
        <v>0</v>
      </c>
      <c r="T482" s="403">
        <f t="shared" si="169"/>
        <v>0</v>
      </c>
      <c r="U482" s="403">
        <f t="shared" si="169"/>
        <v>0</v>
      </c>
      <c r="V482" s="403">
        <f t="shared" si="169"/>
        <v>0</v>
      </c>
      <c r="W482" s="403">
        <f t="shared" si="169"/>
        <v>0</v>
      </c>
      <c r="X482" s="403">
        <f t="shared" si="169"/>
        <v>0</v>
      </c>
      <c r="Y482" s="403">
        <f t="shared" si="164"/>
        <v>0</v>
      </c>
      <c r="Z482" s="403">
        <f t="shared" si="164"/>
        <v>0</v>
      </c>
      <c r="AA482" s="403">
        <f t="shared" si="164"/>
        <v>0</v>
      </c>
      <c r="AB482" s="403">
        <f t="shared" si="164"/>
        <v>0</v>
      </c>
      <c r="AC482" s="403">
        <f t="shared" si="168"/>
        <v>0</v>
      </c>
      <c r="AD482" s="403">
        <f t="shared" ref="AD482:AE545" si="172">IF(AD$7-$F482=0,$G482,0)</f>
        <v>0</v>
      </c>
      <c r="AE482" s="403">
        <f t="shared" si="170"/>
        <v>0</v>
      </c>
      <c r="AF482" s="403">
        <f t="shared" si="166"/>
        <v>27</v>
      </c>
      <c r="AG482" s="404">
        <f t="shared" si="166"/>
        <v>0</v>
      </c>
      <c r="AH482" s="404">
        <f t="shared" si="171"/>
        <v>0</v>
      </c>
      <c r="AI482" s="404">
        <f t="shared" si="165"/>
        <v>0</v>
      </c>
      <c r="AJ482" s="145">
        <f t="shared" si="161"/>
        <v>0</v>
      </c>
    </row>
    <row r="483" spans="2:36" ht="13.7" customHeight="1">
      <c r="B483" s="957">
        <v>703</v>
      </c>
      <c r="C483" s="1040">
        <v>45133</v>
      </c>
      <c r="D483" s="1041" t="s">
        <v>577</v>
      </c>
      <c r="E483" s="1042" t="s">
        <v>1170</v>
      </c>
      <c r="F483" s="402">
        <v>737</v>
      </c>
      <c r="G483" s="956">
        <v>27</v>
      </c>
      <c r="H483" s="440"/>
      <c r="I483" s="403">
        <f t="shared" si="160"/>
        <v>0</v>
      </c>
      <c r="J483" s="403">
        <f t="shared" si="167"/>
        <v>0</v>
      </c>
      <c r="K483" s="403">
        <f t="shared" si="169"/>
        <v>0</v>
      </c>
      <c r="L483" s="403">
        <f t="shared" si="169"/>
        <v>0</v>
      </c>
      <c r="M483" s="403">
        <f t="shared" si="169"/>
        <v>0</v>
      </c>
      <c r="N483" s="403">
        <f t="shared" si="169"/>
        <v>0</v>
      </c>
      <c r="O483" s="403">
        <f t="shared" si="169"/>
        <v>0</v>
      </c>
      <c r="P483" s="403">
        <f t="shared" si="169"/>
        <v>0</v>
      </c>
      <c r="Q483" s="403">
        <f t="shared" si="169"/>
        <v>0</v>
      </c>
      <c r="R483" s="403">
        <f t="shared" si="169"/>
        <v>0</v>
      </c>
      <c r="S483" s="403">
        <f t="shared" si="169"/>
        <v>0</v>
      </c>
      <c r="T483" s="403">
        <f t="shared" si="169"/>
        <v>0</v>
      </c>
      <c r="U483" s="403">
        <f t="shared" si="169"/>
        <v>0</v>
      </c>
      <c r="V483" s="403">
        <f t="shared" si="169"/>
        <v>0</v>
      </c>
      <c r="W483" s="403">
        <f t="shared" si="169"/>
        <v>0</v>
      </c>
      <c r="X483" s="403">
        <f t="shared" si="169"/>
        <v>0</v>
      </c>
      <c r="Y483" s="403">
        <f t="shared" si="164"/>
        <v>0</v>
      </c>
      <c r="Z483" s="403">
        <f t="shared" si="164"/>
        <v>0</v>
      </c>
      <c r="AA483" s="403">
        <f t="shared" si="164"/>
        <v>0</v>
      </c>
      <c r="AB483" s="403">
        <f t="shared" si="164"/>
        <v>0</v>
      </c>
      <c r="AC483" s="403">
        <f t="shared" si="168"/>
        <v>0</v>
      </c>
      <c r="AD483" s="403">
        <f t="shared" si="172"/>
        <v>0</v>
      </c>
      <c r="AE483" s="403">
        <f t="shared" si="170"/>
        <v>0</v>
      </c>
      <c r="AF483" s="403">
        <f t="shared" si="166"/>
        <v>27</v>
      </c>
      <c r="AG483" s="404">
        <f t="shared" si="166"/>
        <v>0</v>
      </c>
      <c r="AH483" s="404">
        <f t="shared" si="171"/>
        <v>0</v>
      </c>
      <c r="AI483" s="404">
        <f t="shared" si="165"/>
        <v>0</v>
      </c>
      <c r="AJ483" s="145">
        <f t="shared" si="161"/>
        <v>0</v>
      </c>
    </row>
    <row r="484" spans="2:36" ht="13.7" customHeight="1">
      <c r="B484" s="957">
        <v>704</v>
      </c>
      <c r="C484" s="1040">
        <v>45133</v>
      </c>
      <c r="D484" s="1041" t="s">
        <v>577</v>
      </c>
      <c r="E484" s="1042" t="s">
        <v>1170</v>
      </c>
      <c r="F484" s="402">
        <v>737</v>
      </c>
      <c r="G484" s="956">
        <v>20.7</v>
      </c>
      <c r="H484" s="440"/>
      <c r="I484" s="403">
        <f t="shared" si="160"/>
        <v>0</v>
      </c>
      <c r="J484" s="403">
        <f t="shared" si="167"/>
        <v>0</v>
      </c>
      <c r="K484" s="403">
        <f t="shared" si="169"/>
        <v>0</v>
      </c>
      <c r="L484" s="403">
        <f t="shared" si="169"/>
        <v>0</v>
      </c>
      <c r="M484" s="403">
        <f t="shared" si="169"/>
        <v>0</v>
      </c>
      <c r="N484" s="403">
        <f t="shared" si="169"/>
        <v>0</v>
      </c>
      <c r="O484" s="403">
        <f t="shared" si="169"/>
        <v>0</v>
      </c>
      <c r="P484" s="403">
        <f t="shared" si="169"/>
        <v>0</v>
      </c>
      <c r="Q484" s="403">
        <f t="shared" si="169"/>
        <v>0</v>
      </c>
      <c r="R484" s="403">
        <f t="shared" si="169"/>
        <v>0</v>
      </c>
      <c r="S484" s="403">
        <f t="shared" si="169"/>
        <v>0</v>
      </c>
      <c r="T484" s="403">
        <f t="shared" si="169"/>
        <v>0</v>
      </c>
      <c r="U484" s="403">
        <f t="shared" si="169"/>
        <v>0</v>
      </c>
      <c r="V484" s="403">
        <f t="shared" si="169"/>
        <v>0</v>
      </c>
      <c r="W484" s="403">
        <f t="shared" si="169"/>
        <v>0</v>
      </c>
      <c r="X484" s="403">
        <f t="shared" si="169"/>
        <v>0</v>
      </c>
      <c r="Y484" s="403">
        <f t="shared" si="164"/>
        <v>0</v>
      </c>
      <c r="Z484" s="403">
        <f t="shared" si="164"/>
        <v>0</v>
      </c>
      <c r="AA484" s="403">
        <f t="shared" si="164"/>
        <v>0</v>
      </c>
      <c r="AB484" s="403">
        <f t="shared" si="164"/>
        <v>0</v>
      </c>
      <c r="AC484" s="403">
        <f t="shared" si="168"/>
        <v>0</v>
      </c>
      <c r="AD484" s="403">
        <f t="shared" si="172"/>
        <v>0</v>
      </c>
      <c r="AE484" s="403">
        <f t="shared" si="170"/>
        <v>0</v>
      </c>
      <c r="AF484" s="403">
        <f t="shared" si="166"/>
        <v>20.7</v>
      </c>
      <c r="AG484" s="404">
        <f t="shared" si="166"/>
        <v>0</v>
      </c>
      <c r="AH484" s="404">
        <f t="shared" si="171"/>
        <v>0</v>
      </c>
      <c r="AI484" s="404">
        <f t="shared" si="165"/>
        <v>0</v>
      </c>
      <c r="AJ484" s="145">
        <f t="shared" si="161"/>
        <v>0</v>
      </c>
    </row>
    <row r="485" spans="2:36" ht="13.7" customHeight="1">
      <c r="B485" s="957">
        <v>481</v>
      </c>
      <c r="C485" s="1040">
        <v>45071</v>
      </c>
      <c r="D485" s="1041" t="s">
        <v>577</v>
      </c>
      <c r="E485" s="1042" t="s">
        <v>996</v>
      </c>
      <c r="F485" s="402">
        <v>737</v>
      </c>
      <c r="G485" s="956">
        <v>27</v>
      </c>
      <c r="H485" s="440"/>
      <c r="I485" s="403">
        <f t="shared" si="160"/>
        <v>0</v>
      </c>
      <c r="J485" s="403">
        <f t="shared" si="167"/>
        <v>0</v>
      </c>
      <c r="K485" s="403">
        <f t="shared" si="169"/>
        <v>0</v>
      </c>
      <c r="L485" s="403">
        <f t="shared" si="169"/>
        <v>0</v>
      </c>
      <c r="M485" s="403">
        <f t="shared" si="169"/>
        <v>0</v>
      </c>
      <c r="N485" s="403">
        <f t="shared" si="169"/>
        <v>0</v>
      </c>
      <c r="O485" s="403">
        <f t="shared" si="169"/>
        <v>0</v>
      </c>
      <c r="P485" s="403">
        <f t="shared" si="169"/>
        <v>0</v>
      </c>
      <c r="Q485" s="403">
        <f t="shared" si="169"/>
        <v>0</v>
      </c>
      <c r="R485" s="403">
        <f t="shared" si="169"/>
        <v>0</v>
      </c>
      <c r="S485" s="403">
        <f t="shared" si="169"/>
        <v>0</v>
      </c>
      <c r="T485" s="403">
        <f t="shared" si="169"/>
        <v>0</v>
      </c>
      <c r="U485" s="403">
        <f t="shared" si="169"/>
        <v>0</v>
      </c>
      <c r="V485" s="403">
        <f t="shared" si="169"/>
        <v>0</v>
      </c>
      <c r="W485" s="403">
        <f t="shared" si="169"/>
        <v>0</v>
      </c>
      <c r="X485" s="403">
        <f t="shared" si="169"/>
        <v>0</v>
      </c>
      <c r="Y485" s="403">
        <f t="shared" si="164"/>
        <v>0</v>
      </c>
      <c r="Z485" s="403">
        <f t="shared" si="164"/>
        <v>0</v>
      </c>
      <c r="AA485" s="403">
        <f t="shared" si="164"/>
        <v>0</v>
      </c>
      <c r="AB485" s="403">
        <f t="shared" si="164"/>
        <v>0</v>
      </c>
      <c r="AC485" s="403">
        <f t="shared" si="168"/>
        <v>0</v>
      </c>
      <c r="AD485" s="403">
        <f t="shared" si="172"/>
        <v>0</v>
      </c>
      <c r="AE485" s="403">
        <f t="shared" si="170"/>
        <v>0</v>
      </c>
      <c r="AF485" s="403">
        <f t="shared" si="166"/>
        <v>27</v>
      </c>
      <c r="AG485" s="404">
        <f t="shared" si="166"/>
        <v>0</v>
      </c>
      <c r="AH485" s="404">
        <f t="shared" si="171"/>
        <v>0</v>
      </c>
      <c r="AI485" s="404">
        <f t="shared" si="165"/>
        <v>0</v>
      </c>
      <c r="AJ485" s="145">
        <f t="shared" si="161"/>
        <v>0</v>
      </c>
    </row>
    <row r="486" spans="2:36" ht="13.7" customHeight="1">
      <c r="B486" s="957">
        <v>482</v>
      </c>
      <c r="C486" s="1040">
        <v>45071</v>
      </c>
      <c r="D486" s="1041" t="s">
        <v>577</v>
      </c>
      <c r="E486" s="1042" t="s">
        <v>996</v>
      </c>
      <c r="F486" s="402">
        <v>737</v>
      </c>
      <c r="G486" s="956">
        <v>34.200000000000003</v>
      </c>
      <c r="H486" s="440"/>
      <c r="I486" s="403">
        <f t="shared" si="160"/>
        <v>0</v>
      </c>
      <c r="J486" s="403">
        <f t="shared" si="167"/>
        <v>0</v>
      </c>
      <c r="K486" s="403">
        <f t="shared" ref="K486:X495" si="173">IF(K$7-$F486=0,$G486,0)</f>
        <v>0</v>
      </c>
      <c r="L486" s="403">
        <f t="shared" si="173"/>
        <v>0</v>
      </c>
      <c r="M486" s="403">
        <f t="shared" si="173"/>
        <v>0</v>
      </c>
      <c r="N486" s="403">
        <f t="shared" si="173"/>
        <v>0</v>
      </c>
      <c r="O486" s="403">
        <f t="shared" si="173"/>
        <v>0</v>
      </c>
      <c r="P486" s="403">
        <f t="shared" si="173"/>
        <v>0</v>
      </c>
      <c r="Q486" s="403">
        <f t="shared" si="173"/>
        <v>0</v>
      </c>
      <c r="R486" s="403">
        <f t="shared" si="173"/>
        <v>0</v>
      </c>
      <c r="S486" s="403">
        <f t="shared" si="173"/>
        <v>0</v>
      </c>
      <c r="T486" s="403">
        <f t="shared" si="173"/>
        <v>0</v>
      </c>
      <c r="U486" s="403">
        <f t="shared" si="173"/>
        <v>0</v>
      </c>
      <c r="V486" s="403">
        <f t="shared" si="173"/>
        <v>0</v>
      </c>
      <c r="W486" s="403">
        <f t="shared" si="173"/>
        <v>0</v>
      </c>
      <c r="X486" s="403">
        <f t="shared" si="173"/>
        <v>0</v>
      </c>
      <c r="Y486" s="403">
        <f t="shared" si="164"/>
        <v>0</v>
      </c>
      <c r="Z486" s="403">
        <f t="shared" si="164"/>
        <v>0</v>
      </c>
      <c r="AA486" s="403">
        <f t="shared" si="164"/>
        <v>0</v>
      </c>
      <c r="AB486" s="403">
        <f t="shared" si="164"/>
        <v>0</v>
      </c>
      <c r="AC486" s="403">
        <f t="shared" si="168"/>
        <v>0</v>
      </c>
      <c r="AD486" s="403">
        <f t="shared" si="172"/>
        <v>0</v>
      </c>
      <c r="AE486" s="403">
        <f t="shared" si="170"/>
        <v>0</v>
      </c>
      <c r="AF486" s="403">
        <f t="shared" si="166"/>
        <v>34.200000000000003</v>
      </c>
      <c r="AG486" s="404">
        <f t="shared" si="166"/>
        <v>0</v>
      </c>
      <c r="AH486" s="404">
        <f t="shared" si="171"/>
        <v>0</v>
      </c>
      <c r="AI486" s="404">
        <f t="shared" si="171"/>
        <v>0</v>
      </c>
      <c r="AJ486" s="145">
        <f t="shared" si="161"/>
        <v>0</v>
      </c>
    </row>
    <row r="487" spans="2:36" ht="13.7" customHeight="1">
      <c r="B487" s="957">
        <v>1305</v>
      </c>
      <c r="C487" s="1040">
        <v>45257</v>
      </c>
      <c r="D487" s="1041" t="s">
        <v>577</v>
      </c>
      <c r="E487" s="1042" t="s">
        <v>1682</v>
      </c>
      <c r="F487" s="402">
        <v>737</v>
      </c>
      <c r="G487" s="956">
        <v>45</v>
      </c>
      <c r="H487" s="440"/>
      <c r="I487" s="403">
        <f t="shared" si="160"/>
        <v>0</v>
      </c>
      <c r="J487" s="403">
        <f t="shared" si="167"/>
        <v>0</v>
      </c>
      <c r="K487" s="403">
        <f t="shared" si="173"/>
        <v>0</v>
      </c>
      <c r="L487" s="403">
        <f t="shared" si="173"/>
        <v>0</v>
      </c>
      <c r="M487" s="403">
        <f t="shared" si="173"/>
        <v>0</v>
      </c>
      <c r="N487" s="403">
        <f t="shared" si="173"/>
        <v>0</v>
      </c>
      <c r="O487" s="403">
        <f t="shared" si="173"/>
        <v>0</v>
      </c>
      <c r="P487" s="403">
        <f t="shared" si="173"/>
        <v>0</v>
      </c>
      <c r="Q487" s="403">
        <f t="shared" si="173"/>
        <v>0</v>
      </c>
      <c r="R487" s="403">
        <f t="shared" si="173"/>
        <v>0</v>
      </c>
      <c r="S487" s="403">
        <f t="shared" si="173"/>
        <v>0</v>
      </c>
      <c r="T487" s="403">
        <f t="shared" si="173"/>
        <v>0</v>
      </c>
      <c r="U487" s="403">
        <f t="shared" si="173"/>
        <v>0</v>
      </c>
      <c r="V487" s="403">
        <f t="shared" si="173"/>
        <v>0</v>
      </c>
      <c r="W487" s="403">
        <f t="shared" si="173"/>
        <v>0</v>
      </c>
      <c r="X487" s="403">
        <f t="shared" si="173"/>
        <v>0</v>
      </c>
      <c r="Y487" s="403">
        <f t="shared" si="164"/>
        <v>0</v>
      </c>
      <c r="Z487" s="403">
        <f t="shared" si="164"/>
        <v>0</v>
      </c>
      <c r="AA487" s="403">
        <f t="shared" si="164"/>
        <v>0</v>
      </c>
      <c r="AB487" s="403">
        <f t="shared" si="164"/>
        <v>0</v>
      </c>
      <c r="AC487" s="403">
        <f t="shared" si="168"/>
        <v>0</v>
      </c>
      <c r="AD487" s="403">
        <f t="shared" si="172"/>
        <v>0</v>
      </c>
      <c r="AE487" s="403">
        <f t="shared" si="170"/>
        <v>0</v>
      </c>
      <c r="AF487" s="403">
        <f t="shared" si="166"/>
        <v>45</v>
      </c>
      <c r="AG487" s="404">
        <f t="shared" si="166"/>
        <v>0</v>
      </c>
      <c r="AH487" s="404">
        <f t="shared" si="171"/>
        <v>0</v>
      </c>
      <c r="AI487" s="404">
        <f t="shared" si="171"/>
        <v>0</v>
      </c>
      <c r="AJ487" s="145">
        <f t="shared" si="161"/>
        <v>0</v>
      </c>
    </row>
    <row r="488" spans="2:36" ht="13.7" customHeight="1">
      <c r="B488" s="957">
        <v>1306</v>
      </c>
      <c r="C488" s="1040">
        <v>45257</v>
      </c>
      <c r="D488" s="1041" t="s">
        <v>577</v>
      </c>
      <c r="E488" s="1042" t="s">
        <v>1682</v>
      </c>
      <c r="F488" s="402">
        <v>737</v>
      </c>
      <c r="G488" s="956">
        <v>27.9</v>
      </c>
      <c r="H488" s="440"/>
      <c r="I488" s="403">
        <f t="shared" si="160"/>
        <v>0</v>
      </c>
      <c r="J488" s="403">
        <f t="shared" si="167"/>
        <v>0</v>
      </c>
      <c r="K488" s="403">
        <f t="shared" si="173"/>
        <v>0</v>
      </c>
      <c r="L488" s="403">
        <f t="shared" si="173"/>
        <v>0</v>
      </c>
      <c r="M488" s="403">
        <f t="shared" si="173"/>
        <v>0</v>
      </c>
      <c r="N488" s="403">
        <f t="shared" si="173"/>
        <v>0</v>
      </c>
      <c r="O488" s="403">
        <f t="shared" si="173"/>
        <v>0</v>
      </c>
      <c r="P488" s="403">
        <f t="shared" si="173"/>
        <v>0</v>
      </c>
      <c r="Q488" s="403">
        <f t="shared" si="173"/>
        <v>0</v>
      </c>
      <c r="R488" s="403">
        <f t="shared" si="173"/>
        <v>0</v>
      </c>
      <c r="S488" s="403">
        <f t="shared" si="173"/>
        <v>0</v>
      </c>
      <c r="T488" s="403">
        <f t="shared" si="173"/>
        <v>0</v>
      </c>
      <c r="U488" s="403">
        <f t="shared" si="173"/>
        <v>0</v>
      </c>
      <c r="V488" s="403">
        <f t="shared" si="173"/>
        <v>0</v>
      </c>
      <c r="W488" s="403">
        <f t="shared" si="173"/>
        <v>0</v>
      </c>
      <c r="X488" s="403">
        <f t="shared" si="173"/>
        <v>0</v>
      </c>
      <c r="Y488" s="403">
        <f t="shared" si="164"/>
        <v>0</v>
      </c>
      <c r="Z488" s="403">
        <f t="shared" si="164"/>
        <v>0</v>
      </c>
      <c r="AA488" s="403">
        <f t="shared" si="164"/>
        <v>0</v>
      </c>
      <c r="AB488" s="403">
        <f t="shared" si="164"/>
        <v>0</v>
      </c>
      <c r="AC488" s="403">
        <f t="shared" si="168"/>
        <v>0</v>
      </c>
      <c r="AD488" s="403">
        <f t="shared" si="172"/>
        <v>0</v>
      </c>
      <c r="AE488" s="403">
        <f t="shared" si="170"/>
        <v>0</v>
      </c>
      <c r="AF488" s="403">
        <f t="shared" si="166"/>
        <v>27.9</v>
      </c>
      <c r="AG488" s="404">
        <f t="shared" si="166"/>
        <v>0</v>
      </c>
      <c r="AH488" s="404">
        <f t="shared" si="171"/>
        <v>0</v>
      </c>
      <c r="AI488" s="404">
        <f t="shared" si="171"/>
        <v>0</v>
      </c>
      <c r="AJ488" s="145">
        <f t="shared" si="161"/>
        <v>0</v>
      </c>
    </row>
    <row r="489" spans="2:36" ht="13.7" customHeight="1">
      <c r="B489" s="957">
        <v>980</v>
      </c>
      <c r="C489" s="1040">
        <v>45195</v>
      </c>
      <c r="D489" s="1041" t="s">
        <v>577</v>
      </c>
      <c r="E489" s="1042" t="s">
        <v>1402</v>
      </c>
      <c r="F489" s="402">
        <v>737</v>
      </c>
      <c r="G489" s="956">
        <v>42.6</v>
      </c>
      <c r="H489" s="440"/>
      <c r="I489" s="403">
        <f t="shared" si="160"/>
        <v>0</v>
      </c>
      <c r="J489" s="403">
        <f t="shared" si="167"/>
        <v>0</v>
      </c>
      <c r="K489" s="403">
        <f t="shared" si="173"/>
        <v>0</v>
      </c>
      <c r="L489" s="403">
        <f t="shared" si="173"/>
        <v>0</v>
      </c>
      <c r="M489" s="403">
        <f t="shared" si="173"/>
        <v>0</v>
      </c>
      <c r="N489" s="403">
        <f t="shared" si="173"/>
        <v>0</v>
      </c>
      <c r="O489" s="403">
        <f t="shared" si="173"/>
        <v>0</v>
      </c>
      <c r="P489" s="403">
        <f t="shared" si="173"/>
        <v>0</v>
      </c>
      <c r="Q489" s="403">
        <f t="shared" si="173"/>
        <v>0</v>
      </c>
      <c r="R489" s="403">
        <f t="shared" si="173"/>
        <v>0</v>
      </c>
      <c r="S489" s="403">
        <f t="shared" si="173"/>
        <v>0</v>
      </c>
      <c r="T489" s="403">
        <f t="shared" si="173"/>
        <v>0</v>
      </c>
      <c r="U489" s="403">
        <f t="shared" si="173"/>
        <v>0</v>
      </c>
      <c r="V489" s="403">
        <f t="shared" si="173"/>
        <v>0</v>
      </c>
      <c r="W489" s="403">
        <f t="shared" si="173"/>
        <v>0</v>
      </c>
      <c r="X489" s="403">
        <f t="shared" si="173"/>
        <v>0</v>
      </c>
      <c r="Y489" s="403">
        <f t="shared" si="164"/>
        <v>0</v>
      </c>
      <c r="Z489" s="403">
        <f t="shared" si="164"/>
        <v>0</v>
      </c>
      <c r="AA489" s="403">
        <f t="shared" si="164"/>
        <v>0</v>
      </c>
      <c r="AB489" s="403">
        <f t="shared" si="164"/>
        <v>0</v>
      </c>
      <c r="AC489" s="403">
        <f t="shared" si="168"/>
        <v>0</v>
      </c>
      <c r="AD489" s="403">
        <f t="shared" si="172"/>
        <v>0</v>
      </c>
      <c r="AE489" s="403">
        <f t="shared" si="170"/>
        <v>0</v>
      </c>
      <c r="AF489" s="403">
        <f t="shared" si="166"/>
        <v>42.6</v>
      </c>
      <c r="AG489" s="404">
        <f t="shared" si="166"/>
        <v>0</v>
      </c>
      <c r="AH489" s="404">
        <f t="shared" si="171"/>
        <v>0</v>
      </c>
      <c r="AI489" s="404">
        <f t="shared" si="171"/>
        <v>0</v>
      </c>
      <c r="AJ489" s="145">
        <f t="shared" si="161"/>
        <v>0</v>
      </c>
    </row>
    <row r="490" spans="2:36" ht="13.7" customHeight="1">
      <c r="B490" s="957">
        <v>981</v>
      </c>
      <c r="C490" s="1040">
        <v>45195</v>
      </c>
      <c r="D490" s="1041" t="s">
        <v>577</v>
      </c>
      <c r="E490" s="1042" t="s">
        <v>1402</v>
      </c>
      <c r="F490" s="402">
        <v>737</v>
      </c>
      <c r="G490" s="956">
        <v>27</v>
      </c>
      <c r="H490" s="440"/>
      <c r="I490" s="403">
        <f t="shared" si="160"/>
        <v>0</v>
      </c>
      <c r="J490" s="403">
        <f t="shared" si="167"/>
        <v>0</v>
      </c>
      <c r="K490" s="403">
        <f t="shared" si="173"/>
        <v>0</v>
      </c>
      <c r="L490" s="403">
        <f t="shared" si="173"/>
        <v>0</v>
      </c>
      <c r="M490" s="403">
        <f t="shared" si="173"/>
        <v>0</v>
      </c>
      <c r="N490" s="403">
        <f t="shared" si="173"/>
        <v>0</v>
      </c>
      <c r="O490" s="403">
        <f t="shared" si="173"/>
        <v>0</v>
      </c>
      <c r="P490" s="403">
        <f t="shared" si="173"/>
        <v>0</v>
      </c>
      <c r="Q490" s="403">
        <f t="shared" si="173"/>
        <v>0</v>
      </c>
      <c r="R490" s="403">
        <f t="shared" si="173"/>
        <v>0</v>
      </c>
      <c r="S490" s="403">
        <f t="shared" si="173"/>
        <v>0</v>
      </c>
      <c r="T490" s="403">
        <f t="shared" si="173"/>
        <v>0</v>
      </c>
      <c r="U490" s="403">
        <f t="shared" si="173"/>
        <v>0</v>
      </c>
      <c r="V490" s="403">
        <f t="shared" si="173"/>
        <v>0</v>
      </c>
      <c r="W490" s="403">
        <f t="shared" si="173"/>
        <v>0</v>
      </c>
      <c r="X490" s="403">
        <f t="shared" si="173"/>
        <v>0</v>
      </c>
      <c r="Y490" s="403">
        <f t="shared" si="164"/>
        <v>0</v>
      </c>
      <c r="Z490" s="403">
        <f t="shared" si="164"/>
        <v>0</v>
      </c>
      <c r="AA490" s="403">
        <f t="shared" si="164"/>
        <v>0</v>
      </c>
      <c r="AB490" s="403">
        <f t="shared" si="164"/>
        <v>0</v>
      </c>
      <c r="AC490" s="403">
        <f t="shared" si="168"/>
        <v>0</v>
      </c>
      <c r="AD490" s="403">
        <f t="shared" si="172"/>
        <v>0</v>
      </c>
      <c r="AE490" s="403">
        <f t="shared" si="170"/>
        <v>0</v>
      </c>
      <c r="AF490" s="403">
        <f t="shared" si="166"/>
        <v>27</v>
      </c>
      <c r="AG490" s="404">
        <f t="shared" si="166"/>
        <v>0</v>
      </c>
      <c r="AH490" s="404">
        <f t="shared" ref="AH490:AI505" si="174">IF(AH$7-$F490=0,$G490,0)</f>
        <v>0</v>
      </c>
      <c r="AI490" s="404">
        <f t="shared" si="171"/>
        <v>0</v>
      </c>
      <c r="AJ490" s="145">
        <f t="shared" si="161"/>
        <v>0</v>
      </c>
    </row>
    <row r="491" spans="2:36" ht="13.7" customHeight="1">
      <c r="B491" s="957">
        <v>406</v>
      </c>
      <c r="C491" s="1040">
        <v>45043</v>
      </c>
      <c r="D491" s="1041" t="s">
        <v>577</v>
      </c>
      <c r="E491" s="1042" t="s">
        <v>938</v>
      </c>
      <c r="F491" s="402">
        <v>737</v>
      </c>
      <c r="G491" s="956">
        <v>20.7</v>
      </c>
      <c r="H491" s="440"/>
      <c r="I491" s="403">
        <f t="shared" si="160"/>
        <v>0</v>
      </c>
      <c r="J491" s="403">
        <f t="shared" si="167"/>
        <v>0</v>
      </c>
      <c r="K491" s="403">
        <f t="shared" si="173"/>
        <v>0</v>
      </c>
      <c r="L491" s="403">
        <f t="shared" si="173"/>
        <v>0</v>
      </c>
      <c r="M491" s="403">
        <f t="shared" si="173"/>
        <v>0</v>
      </c>
      <c r="N491" s="403">
        <f t="shared" si="173"/>
        <v>0</v>
      </c>
      <c r="O491" s="403">
        <f t="shared" si="173"/>
        <v>0</v>
      </c>
      <c r="P491" s="403">
        <f t="shared" si="173"/>
        <v>0</v>
      </c>
      <c r="Q491" s="403">
        <f t="shared" si="173"/>
        <v>0</v>
      </c>
      <c r="R491" s="403">
        <f t="shared" si="173"/>
        <v>0</v>
      </c>
      <c r="S491" s="403">
        <f t="shared" si="173"/>
        <v>0</v>
      </c>
      <c r="T491" s="403">
        <f t="shared" si="173"/>
        <v>0</v>
      </c>
      <c r="U491" s="403">
        <f t="shared" si="173"/>
        <v>0</v>
      </c>
      <c r="V491" s="403">
        <f t="shared" si="173"/>
        <v>0</v>
      </c>
      <c r="W491" s="403">
        <f t="shared" si="173"/>
        <v>0</v>
      </c>
      <c r="X491" s="403">
        <f t="shared" si="173"/>
        <v>0</v>
      </c>
      <c r="Y491" s="403">
        <f t="shared" si="164"/>
        <v>0</v>
      </c>
      <c r="Z491" s="403">
        <f t="shared" si="164"/>
        <v>0</v>
      </c>
      <c r="AA491" s="403">
        <f t="shared" si="164"/>
        <v>0</v>
      </c>
      <c r="AB491" s="403">
        <f t="shared" si="164"/>
        <v>0</v>
      </c>
      <c r="AC491" s="403">
        <f t="shared" si="168"/>
        <v>0</v>
      </c>
      <c r="AD491" s="403">
        <f t="shared" si="172"/>
        <v>0</v>
      </c>
      <c r="AE491" s="403">
        <f t="shared" si="170"/>
        <v>0</v>
      </c>
      <c r="AF491" s="403">
        <f t="shared" ref="AF491:AG510" si="175">IF(AF$7-$F491=0,$G491,0)</f>
        <v>20.7</v>
      </c>
      <c r="AG491" s="404">
        <f t="shared" si="175"/>
        <v>0</v>
      </c>
      <c r="AH491" s="404">
        <f t="shared" si="174"/>
        <v>0</v>
      </c>
      <c r="AI491" s="404">
        <f t="shared" si="171"/>
        <v>0</v>
      </c>
      <c r="AJ491" s="145">
        <f t="shared" si="161"/>
        <v>0</v>
      </c>
    </row>
    <row r="492" spans="2:36" ht="13.7" customHeight="1">
      <c r="B492" s="957">
        <v>407</v>
      </c>
      <c r="C492" s="1040">
        <v>45043</v>
      </c>
      <c r="D492" s="1041" t="s">
        <v>577</v>
      </c>
      <c r="E492" s="1042" t="s">
        <v>938</v>
      </c>
      <c r="F492" s="402">
        <v>737</v>
      </c>
      <c r="G492" s="956">
        <v>27</v>
      </c>
      <c r="H492" s="440"/>
      <c r="I492" s="403">
        <f t="shared" si="160"/>
        <v>0</v>
      </c>
      <c r="J492" s="403">
        <f t="shared" si="167"/>
        <v>0</v>
      </c>
      <c r="K492" s="403">
        <f t="shared" si="173"/>
        <v>0</v>
      </c>
      <c r="L492" s="403">
        <f t="shared" si="173"/>
        <v>0</v>
      </c>
      <c r="M492" s="403">
        <f t="shared" si="173"/>
        <v>0</v>
      </c>
      <c r="N492" s="403">
        <f t="shared" si="173"/>
        <v>0</v>
      </c>
      <c r="O492" s="403">
        <f t="shared" si="173"/>
        <v>0</v>
      </c>
      <c r="P492" s="403">
        <f t="shared" si="173"/>
        <v>0</v>
      </c>
      <c r="Q492" s="403">
        <f t="shared" si="173"/>
        <v>0</v>
      </c>
      <c r="R492" s="403">
        <f t="shared" si="173"/>
        <v>0</v>
      </c>
      <c r="S492" s="403">
        <f t="shared" si="173"/>
        <v>0</v>
      </c>
      <c r="T492" s="403">
        <f t="shared" si="173"/>
        <v>0</v>
      </c>
      <c r="U492" s="403">
        <f t="shared" si="173"/>
        <v>0</v>
      </c>
      <c r="V492" s="403">
        <f t="shared" si="173"/>
        <v>0</v>
      </c>
      <c r="W492" s="403">
        <f t="shared" si="173"/>
        <v>0</v>
      </c>
      <c r="X492" s="403">
        <f t="shared" si="173"/>
        <v>0</v>
      </c>
      <c r="Y492" s="403">
        <f t="shared" si="164"/>
        <v>0</v>
      </c>
      <c r="Z492" s="403">
        <f t="shared" si="164"/>
        <v>0</v>
      </c>
      <c r="AA492" s="403">
        <f t="shared" si="164"/>
        <v>0</v>
      </c>
      <c r="AB492" s="403">
        <f t="shared" si="164"/>
        <v>0</v>
      </c>
      <c r="AC492" s="403">
        <f t="shared" si="168"/>
        <v>0</v>
      </c>
      <c r="AD492" s="403">
        <f t="shared" si="172"/>
        <v>0</v>
      </c>
      <c r="AE492" s="403">
        <f t="shared" si="170"/>
        <v>0</v>
      </c>
      <c r="AF492" s="403">
        <f t="shared" si="175"/>
        <v>27</v>
      </c>
      <c r="AG492" s="404">
        <f t="shared" si="175"/>
        <v>0</v>
      </c>
      <c r="AH492" s="404">
        <f t="shared" si="174"/>
        <v>0</v>
      </c>
      <c r="AI492" s="404">
        <f t="shared" si="171"/>
        <v>0</v>
      </c>
      <c r="AJ492" s="145">
        <f t="shared" si="161"/>
        <v>0</v>
      </c>
    </row>
    <row r="493" spans="2:36" ht="13.7" customHeight="1">
      <c r="B493" s="957">
        <v>408</v>
      </c>
      <c r="C493" s="1040">
        <v>45043</v>
      </c>
      <c r="D493" s="1041" t="s">
        <v>577</v>
      </c>
      <c r="E493" s="1042" t="s">
        <v>938</v>
      </c>
      <c r="F493" s="402">
        <v>737</v>
      </c>
      <c r="G493" s="956">
        <v>34.200000000000003</v>
      </c>
      <c r="H493" s="440"/>
      <c r="I493" s="403">
        <f t="shared" si="160"/>
        <v>0</v>
      </c>
      <c r="J493" s="403">
        <f t="shared" si="167"/>
        <v>0</v>
      </c>
      <c r="K493" s="403">
        <f t="shared" si="173"/>
        <v>0</v>
      </c>
      <c r="L493" s="403">
        <f t="shared" si="173"/>
        <v>0</v>
      </c>
      <c r="M493" s="403">
        <f t="shared" si="173"/>
        <v>0</v>
      </c>
      <c r="N493" s="403">
        <f t="shared" si="173"/>
        <v>0</v>
      </c>
      <c r="O493" s="403">
        <f t="shared" si="173"/>
        <v>0</v>
      </c>
      <c r="P493" s="403">
        <f t="shared" si="173"/>
        <v>0</v>
      </c>
      <c r="Q493" s="403">
        <f t="shared" si="173"/>
        <v>0</v>
      </c>
      <c r="R493" s="403">
        <f t="shared" si="173"/>
        <v>0</v>
      </c>
      <c r="S493" s="403">
        <f t="shared" si="173"/>
        <v>0</v>
      </c>
      <c r="T493" s="403">
        <f t="shared" si="173"/>
        <v>0</v>
      </c>
      <c r="U493" s="403">
        <f t="shared" si="173"/>
        <v>0</v>
      </c>
      <c r="V493" s="403">
        <f t="shared" si="173"/>
        <v>0</v>
      </c>
      <c r="W493" s="403">
        <f t="shared" si="173"/>
        <v>0</v>
      </c>
      <c r="X493" s="403">
        <f t="shared" si="173"/>
        <v>0</v>
      </c>
      <c r="Y493" s="403">
        <f t="shared" si="164"/>
        <v>0</v>
      </c>
      <c r="Z493" s="403">
        <f t="shared" si="164"/>
        <v>0</v>
      </c>
      <c r="AA493" s="403">
        <f t="shared" si="164"/>
        <v>0</v>
      </c>
      <c r="AB493" s="403">
        <f t="shared" si="164"/>
        <v>0</v>
      </c>
      <c r="AC493" s="403">
        <f t="shared" si="168"/>
        <v>0</v>
      </c>
      <c r="AD493" s="403">
        <f t="shared" si="172"/>
        <v>0</v>
      </c>
      <c r="AE493" s="403">
        <f t="shared" si="170"/>
        <v>0</v>
      </c>
      <c r="AF493" s="403">
        <f t="shared" si="175"/>
        <v>34.200000000000003</v>
      </c>
      <c r="AG493" s="404">
        <f t="shared" si="175"/>
        <v>0</v>
      </c>
      <c r="AH493" s="404">
        <f t="shared" si="174"/>
        <v>0</v>
      </c>
      <c r="AI493" s="404">
        <f t="shared" si="171"/>
        <v>0</v>
      </c>
      <c r="AJ493" s="145">
        <f t="shared" si="161"/>
        <v>0</v>
      </c>
    </row>
    <row r="494" spans="2:36" ht="13.7" customHeight="1">
      <c r="B494" s="957">
        <v>102</v>
      </c>
      <c r="C494" s="1040">
        <v>44953</v>
      </c>
      <c r="D494" s="1041" t="s">
        <v>577</v>
      </c>
      <c r="E494" s="1042" t="s">
        <v>670</v>
      </c>
      <c r="F494" s="402">
        <v>737</v>
      </c>
      <c r="G494" s="956">
        <v>20.7</v>
      </c>
      <c r="H494" s="440"/>
      <c r="I494" s="403">
        <f t="shared" si="160"/>
        <v>0</v>
      </c>
      <c r="J494" s="403">
        <f t="shared" si="167"/>
        <v>0</v>
      </c>
      <c r="K494" s="403">
        <f t="shared" si="173"/>
        <v>0</v>
      </c>
      <c r="L494" s="403">
        <f t="shared" si="173"/>
        <v>0</v>
      </c>
      <c r="M494" s="403">
        <f t="shared" si="173"/>
        <v>0</v>
      </c>
      <c r="N494" s="403">
        <f t="shared" si="173"/>
        <v>0</v>
      </c>
      <c r="O494" s="403">
        <f t="shared" si="173"/>
        <v>0</v>
      </c>
      <c r="P494" s="403">
        <f t="shared" si="173"/>
        <v>0</v>
      </c>
      <c r="Q494" s="403">
        <f t="shared" si="173"/>
        <v>0</v>
      </c>
      <c r="R494" s="403">
        <f t="shared" si="173"/>
        <v>0</v>
      </c>
      <c r="S494" s="403">
        <f t="shared" si="173"/>
        <v>0</v>
      </c>
      <c r="T494" s="403">
        <f t="shared" si="173"/>
        <v>0</v>
      </c>
      <c r="U494" s="403">
        <f t="shared" si="173"/>
        <v>0</v>
      </c>
      <c r="V494" s="403">
        <f t="shared" si="173"/>
        <v>0</v>
      </c>
      <c r="W494" s="403">
        <f t="shared" si="173"/>
        <v>0</v>
      </c>
      <c r="X494" s="403">
        <f t="shared" si="173"/>
        <v>0</v>
      </c>
      <c r="Y494" s="403">
        <f t="shared" si="164"/>
        <v>0</v>
      </c>
      <c r="Z494" s="403">
        <f t="shared" si="164"/>
        <v>0</v>
      </c>
      <c r="AA494" s="403">
        <f t="shared" si="164"/>
        <v>0</v>
      </c>
      <c r="AB494" s="403">
        <f t="shared" si="164"/>
        <v>0</v>
      </c>
      <c r="AC494" s="403">
        <f t="shared" si="168"/>
        <v>0</v>
      </c>
      <c r="AD494" s="403">
        <f t="shared" si="172"/>
        <v>0</v>
      </c>
      <c r="AE494" s="403">
        <f t="shared" si="170"/>
        <v>0</v>
      </c>
      <c r="AF494" s="403">
        <f t="shared" si="175"/>
        <v>20.7</v>
      </c>
      <c r="AG494" s="404">
        <f t="shared" si="175"/>
        <v>0</v>
      </c>
      <c r="AH494" s="404">
        <f t="shared" si="174"/>
        <v>0</v>
      </c>
      <c r="AI494" s="404">
        <f t="shared" si="171"/>
        <v>0</v>
      </c>
      <c r="AJ494" s="145">
        <f t="shared" si="161"/>
        <v>0</v>
      </c>
    </row>
    <row r="495" spans="2:36" ht="13.7" customHeight="1">
      <c r="B495" s="957">
        <v>103</v>
      </c>
      <c r="C495" s="1040">
        <v>44953</v>
      </c>
      <c r="D495" s="1041" t="s">
        <v>577</v>
      </c>
      <c r="E495" s="1042" t="s">
        <v>670</v>
      </c>
      <c r="F495" s="402">
        <v>737</v>
      </c>
      <c r="G495" s="956">
        <v>27</v>
      </c>
      <c r="H495" s="440"/>
      <c r="I495" s="403">
        <f t="shared" si="160"/>
        <v>0</v>
      </c>
      <c r="J495" s="403">
        <f t="shared" si="167"/>
        <v>0</v>
      </c>
      <c r="K495" s="403">
        <f t="shared" si="173"/>
        <v>0</v>
      </c>
      <c r="L495" s="403">
        <f t="shared" si="173"/>
        <v>0</v>
      </c>
      <c r="M495" s="403">
        <f t="shared" si="173"/>
        <v>0</v>
      </c>
      <c r="N495" s="403">
        <f t="shared" si="173"/>
        <v>0</v>
      </c>
      <c r="O495" s="403">
        <f t="shared" si="173"/>
        <v>0</v>
      </c>
      <c r="P495" s="403">
        <f t="shared" si="173"/>
        <v>0</v>
      </c>
      <c r="Q495" s="403">
        <f t="shared" si="173"/>
        <v>0</v>
      </c>
      <c r="R495" s="403">
        <f t="shared" si="173"/>
        <v>0</v>
      </c>
      <c r="S495" s="403">
        <f t="shared" si="173"/>
        <v>0</v>
      </c>
      <c r="T495" s="403">
        <f t="shared" si="173"/>
        <v>0</v>
      </c>
      <c r="U495" s="403">
        <f t="shared" si="173"/>
        <v>0</v>
      </c>
      <c r="V495" s="403">
        <f t="shared" si="173"/>
        <v>0</v>
      </c>
      <c r="W495" s="403">
        <f t="shared" si="173"/>
        <v>0</v>
      </c>
      <c r="X495" s="403">
        <f t="shared" si="173"/>
        <v>0</v>
      </c>
      <c r="Y495" s="403">
        <f t="shared" si="164"/>
        <v>0</v>
      </c>
      <c r="Z495" s="403">
        <f t="shared" si="164"/>
        <v>0</v>
      </c>
      <c r="AA495" s="403">
        <f t="shared" si="164"/>
        <v>0</v>
      </c>
      <c r="AB495" s="403">
        <f t="shared" si="164"/>
        <v>0</v>
      </c>
      <c r="AC495" s="403">
        <f t="shared" si="168"/>
        <v>0</v>
      </c>
      <c r="AD495" s="403">
        <f t="shared" si="172"/>
        <v>0</v>
      </c>
      <c r="AE495" s="403">
        <f t="shared" si="170"/>
        <v>0</v>
      </c>
      <c r="AF495" s="403">
        <f t="shared" si="175"/>
        <v>27</v>
      </c>
      <c r="AG495" s="404">
        <f t="shared" si="175"/>
        <v>0</v>
      </c>
      <c r="AH495" s="404">
        <f t="shared" si="174"/>
        <v>0</v>
      </c>
      <c r="AI495" s="404">
        <f t="shared" si="171"/>
        <v>0</v>
      </c>
      <c r="AJ495" s="145">
        <f t="shared" si="161"/>
        <v>0</v>
      </c>
    </row>
    <row r="496" spans="2:36" ht="13.7" customHeight="1">
      <c r="B496" s="957">
        <v>984</v>
      </c>
      <c r="C496" s="1040">
        <v>45196</v>
      </c>
      <c r="D496" s="1041" t="s">
        <v>577</v>
      </c>
      <c r="E496" s="1042" t="s">
        <v>1408</v>
      </c>
      <c r="F496" s="402">
        <v>737</v>
      </c>
      <c r="G496" s="956">
        <v>34.200000000000003</v>
      </c>
      <c r="H496" s="440"/>
      <c r="I496" s="403">
        <f t="shared" si="160"/>
        <v>0</v>
      </c>
      <c r="J496" s="403">
        <f t="shared" si="167"/>
        <v>0</v>
      </c>
      <c r="K496" s="403">
        <f t="shared" ref="K496:X505" si="176">IF(K$7-$F496=0,$G496,0)</f>
        <v>0</v>
      </c>
      <c r="L496" s="403">
        <f t="shared" si="176"/>
        <v>0</v>
      </c>
      <c r="M496" s="403">
        <f t="shared" si="176"/>
        <v>0</v>
      </c>
      <c r="N496" s="403">
        <f t="shared" si="176"/>
        <v>0</v>
      </c>
      <c r="O496" s="403">
        <f t="shared" si="176"/>
        <v>0</v>
      </c>
      <c r="P496" s="403">
        <f t="shared" si="176"/>
        <v>0</v>
      </c>
      <c r="Q496" s="403">
        <f t="shared" si="176"/>
        <v>0</v>
      </c>
      <c r="R496" s="403">
        <f t="shared" si="176"/>
        <v>0</v>
      </c>
      <c r="S496" s="403">
        <f t="shared" si="176"/>
        <v>0</v>
      </c>
      <c r="T496" s="403">
        <f t="shared" si="176"/>
        <v>0</v>
      </c>
      <c r="U496" s="403">
        <f t="shared" si="176"/>
        <v>0</v>
      </c>
      <c r="V496" s="403">
        <f t="shared" si="176"/>
        <v>0</v>
      </c>
      <c r="W496" s="403">
        <f t="shared" si="176"/>
        <v>0</v>
      </c>
      <c r="X496" s="403">
        <f t="shared" si="176"/>
        <v>0</v>
      </c>
      <c r="Y496" s="403">
        <f t="shared" si="164"/>
        <v>0</v>
      </c>
      <c r="Z496" s="403">
        <f t="shared" si="164"/>
        <v>0</v>
      </c>
      <c r="AA496" s="403">
        <f t="shared" si="164"/>
        <v>0</v>
      </c>
      <c r="AB496" s="403">
        <f t="shared" si="164"/>
        <v>0</v>
      </c>
      <c r="AC496" s="403">
        <f t="shared" si="168"/>
        <v>0</v>
      </c>
      <c r="AD496" s="403">
        <f t="shared" si="172"/>
        <v>0</v>
      </c>
      <c r="AE496" s="403">
        <f t="shared" si="170"/>
        <v>0</v>
      </c>
      <c r="AF496" s="403">
        <f t="shared" si="175"/>
        <v>34.200000000000003</v>
      </c>
      <c r="AG496" s="404">
        <f t="shared" si="175"/>
        <v>0</v>
      </c>
      <c r="AH496" s="404">
        <f t="shared" si="174"/>
        <v>0</v>
      </c>
      <c r="AI496" s="404">
        <f t="shared" si="174"/>
        <v>0</v>
      </c>
      <c r="AJ496" s="145">
        <f t="shared" si="161"/>
        <v>0</v>
      </c>
    </row>
    <row r="497" spans="2:36" ht="13.7" customHeight="1">
      <c r="B497" s="957">
        <v>985</v>
      </c>
      <c r="C497" s="1040">
        <v>45196</v>
      </c>
      <c r="D497" s="1041" t="s">
        <v>577</v>
      </c>
      <c r="E497" s="1042" t="s">
        <v>1408</v>
      </c>
      <c r="F497" s="402">
        <v>737</v>
      </c>
      <c r="G497" s="956">
        <v>34.200000000000003</v>
      </c>
      <c r="H497" s="440"/>
      <c r="I497" s="403">
        <f t="shared" si="160"/>
        <v>0</v>
      </c>
      <c r="J497" s="403">
        <f t="shared" si="167"/>
        <v>0</v>
      </c>
      <c r="K497" s="403">
        <f t="shared" si="176"/>
        <v>0</v>
      </c>
      <c r="L497" s="403">
        <f t="shared" si="176"/>
        <v>0</v>
      </c>
      <c r="M497" s="403">
        <f t="shared" si="176"/>
        <v>0</v>
      </c>
      <c r="N497" s="403">
        <f t="shared" si="176"/>
        <v>0</v>
      </c>
      <c r="O497" s="403">
        <f t="shared" si="176"/>
        <v>0</v>
      </c>
      <c r="P497" s="403">
        <f t="shared" si="176"/>
        <v>0</v>
      </c>
      <c r="Q497" s="403">
        <f t="shared" si="176"/>
        <v>0</v>
      </c>
      <c r="R497" s="403">
        <f t="shared" si="176"/>
        <v>0</v>
      </c>
      <c r="S497" s="403">
        <f t="shared" si="176"/>
        <v>0</v>
      </c>
      <c r="T497" s="403">
        <f t="shared" si="176"/>
        <v>0</v>
      </c>
      <c r="U497" s="403">
        <f t="shared" si="176"/>
        <v>0</v>
      </c>
      <c r="V497" s="403">
        <f t="shared" si="176"/>
        <v>0</v>
      </c>
      <c r="W497" s="403">
        <f t="shared" si="176"/>
        <v>0</v>
      </c>
      <c r="X497" s="403">
        <f t="shared" si="176"/>
        <v>0</v>
      </c>
      <c r="Y497" s="403">
        <f t="shared" si="164"/>
        <v>0</v>
      </c>
      <c r="Z497" s="403">
        <f t="shared" si="164"/>
        <v>0</v>
      </c>
      <c r="AA497" s="403">
        <f t="shared" si="164"/>
        <v>0</v>
      </c>
      <c r="AB497" s="403">
        <f t="shared" si="164"/>
        <v>0</v>
      </c>
      <c r="AC497" s="403">
        <f t="shared" si="168"/>
        <v>0</v>
      </c>
      <c r="AD497" s="403">
        <f t="shared" si="172"/>
        <v>0</v>
      </c>
      <c r="AE497" s="403">
        <f t="shared" si="170"/>
        <v>0</v>
      </c>
      <c r="AF497" s="403">
        <f t="shared" si="175"/>
        <v>34.200000000000003</v>
      </c>
      <c r="AG497" s="404">
        <f t="shared" si="175"/>
        <v>0</v>
      </c>
      <c r="AH497" s="404">
        <f t="shared" si="174"/>
        <v>0</v>
      </c>
      <c r="AI497" s="404">
        <f t="shared" si="174"/>
        <v>0</v>
      </c>
      <c r="AJ497" s="145">
        <f t="shared" si="161"/>
        <v>0</v>
      </c>
    </row>
    <row r="498" spans="2:36" ht="13.7" customHeight="1">
      <c r="B498" s="957">
        <v>986</v>
      </c>
      <c r="C498" s="1040">
        <v>45196</v>
      </c>
      <c r="D498" s="1041" t="s">
        <v>577</v>
      </c>
      <c r="E498" s="1042" t="s">
        <v>1408</v>
      </c>
      <c r="F498" s="402">
        <v>737</v>
      </c>
      <c r="G498" s="956">
        <v>27</v>
      </c>
      <c r="H498" s="440"/>
      <c r="I498" s="403">
        <f t="shared" si="160"/>
        <v>0</v>
      </c>
      <c r="J498" s="403">
        <f t="shared" si="167"/>
        <v>0</v>
      </c>
      <c r="K498" s="403">
        <f t="shared" si="176"/>
        <v>0</v>
      </c>
      <c r="L498" s="403">
        <f t="shared" si="176"/>
        <v>0</v>
      </c>
      <c r="M498" s="403">
        <f t="shared" si="176"/>
        <v>0</v>
      </c>
      <c r="N498" s="403">
        <f t="shared" si="176"/>
        <v>0</v>
      </c>
      <c r="O498" s="403">
        <f t="shared" si="176"/>
        <v>0</v>
      </c>
      <c r="P498" s="403">
        <f t="shared" si="176"/>
        <v>0</v>
      </c>
      <c r="Q498" s="403">
        <f t="shared" si="176"/>
        <v>0</v>
      </c>
      <c r="R498" s="403">
        <f t="shared" si="176"/>
        <v>0</v>
      </c>
      <c r="S498" s="403">
        <f t="shared" si="176"/>
        <v>0</v>
      </c>
      <c r="T498" s="403">
        <f t="shared" si="176"/>
        <v>0</v>
      </c>
      <c r="U498" s="403">
        <f t="shared" si="176"/>
        <v>0</v>
      </c>
      <c r="V498" s="403">
        <f t="shared" si="176"/>
        <v>0</v>
      </c>
      <c r="W498" s="403">
        <f t="shared" si="176"/>
        <v>0</v>
      </c>
      <c r="X498" s="403">
        <f t="shared" si="176"/>
        <v>0</v>
      </c>
      <c r="Y498" s="403">
        <f t="shared" si="164"/>
        <v>0</v>
      </c>
      <c r="Z498" s="403">
        <f t="shared" si="164"/>
        <v>0</v>
      </c>
      <c r="AA498" s="403">
        <f t="shared" si="164"/>
        <v>0</v>
      </c>
      <c r="AB498" s="403">
        <f t="shared" si="164"/>
        <v>0</v>
      </c>
      <c r="AC498" s="403">
        <f t="shared" si="168"/>
        <v>0</v>
      </c>
      <c r="AD498" s="403">
        <f t="shared" si="172"/>
        <v>0</v>
      </c>
      <c r="AE498" s="403">
        <f t="shared" si="170"/>
        <v>0</v>
      </c>
      <c r="AF498" s="403">
        <f t="shared" si="175"/>
        <v>27</v>
      </c>
      <c r="AG498" s="404">
        <f t="shared" si="175"/>
        <v>0</v>
      </c>
      <c r="AH498" s="404">
        <f t="shared" si="174"/>
        <v>0</v>
      </c>
      <c r="AI498" s="404">
        <f t="shared" si="174"/>
        <v>0</v>
      </c>
      <c r="AJ498" s="145">
        <f t="shared" si="161"/>
        <v>0</v>
      </c>
    </row>
    <row r="499" spans="2:36" ht="13.7" customHeight="1">
      <c r="B499" s="957">
        <v>987</v>
      </c>
      <c r="C499" s="1040">
        <v>45196</v>
      </c>
      <c r="D499" s="1041" t="s">
        <v>577</v>
      </c>
      <c r="E499" s="1042" t="s">
        <v>1408</v>
      </c>
      <c r="F499" s="402">
        <v>737</v>
      </c>
      <c r="G499" s="956">
        <v>27</v>
      </c>
      <c r="H499" s="440"/>
      <c r="I499" s="403">
        <f t="shared" si="160"/>
        <v>0</v>
      </c>
      <c r="J499" s="403">
        <f t="shared" si="167"/>
        <v>0</v>
      </c>
      <c r="K499" s="403">
        <f t="shared" si="176"/>
        <v>0</v>
      </c>
      <c r="L499" s="403">
        <f t="shared" si="176"/>
        <v>0</v>
      </c>
      <c r="M499" s="403">
        <f t="shared" si="176"/>
        <v>0</v>
      </c>
      <c r="N499" s="403">
        <f t="shared" si="176"/>
        <v>0</v>
      </c>
      <c r="O499" s="403">
        <f t="shared" si="176"/>
        <v>0</v>
      </c>
      <c r="P499" s="403">
        <f t="shared" si="176"/>
        <v>0</v>
      </c>
      <c r="Q499" s="403">
        <f t="shared" si="176"/>
        <v>0</v>
      </c>
      <c r="R499" s="403">
        <f t="shared" si="176"/>
        <v>0</v>
      </c>
      <c r="S499" s="403">
        <f t="shared" si="176"/>
        <v>0</v>
      </c>
      <c r="T499" s="403">
        <f t="shared" si="176"/>
        <v>0</v>
      </c>
      <c r="U499" s="403">
        <f t="shared" si="176"/>
        <v>0</v>
      </c>
      <c r="V499" s="403">
        <f t="shared" si="176"/>
        <v>0</v>
      </c>
      <c r="W499" s="403">
        <f t="shared" si="176"/>
        <v>0</v>
      </c>
      <c r="X499" s="403">
        <f t="shared" si="176"/>
        <v>0</v>
      </c>
      <c r="Y499" s="403">
        <f t="shared" si="164"/>
        <v>0</v>
      </c>
      <c r="Z499" s="403">
        <f t="shared" si="164"/>
        <v>0</v>
      </c>
      <c r="AA499" s="403">
        <f t="shared" si="164"/>
        <v>0</v>
      </c>
      <c r="AB499" s="403">
        <f t="shared" si="164"/>
        <v>0</v>
      </c>
      <c r="AC499" s="403">
        <f t="shared" si="168"/>
        <v>0</v>
      </c>
      <c r="AD499" s="403">
        <f t="shared" si="172"/>
        <v>0</v>
      </c>
      <c r="AE499" s="403">
        <f t="shared" si="170"/>
        <v>0</v>
      </c>
      <c r="AF499" s="403">
        <f t="shared" si="175"/>
        <v>27</v>
      </c>
      <c r="AG499" s="404">
        <f t="shared" si="175"/>
        <v>0</v>
      </c>
      <c r="AH499" s="404">
        <f t="shared" si="174"/>
        <v>0</v>
      </c>
      <c r="AI499" s="404">
        <f t="shared" si="174"/>
        <v>0</v>
      </c>
      <c r="AJ499" s="145">
        <f t="shared" si="161"/>
        <v>0</v>
      </c>
    </row>
    <row r="500" spans="2:36" ht="13.7" customHeight="1">
      <c r="B500" s="957">
        <v>988</v>
      </c>
      <c r="C500" s="1040">
        <v>45196</v>
      </c>
      <c r="D500" s="1041" t="s">
        <v>577</v>
      </c>
      <c r="E500" s="1042" t="s">
        <v>1408</v>
      </c>
      <c r="F500" s="402">
        <v>737</v>
      </c>
      <c r="G500" s="956">
        <v>20.7</v>
      </c>
      <c r="H500" s="440"/>
      <c r="I500" s="403">
        <f t="shared" si="160"/>
        <v>0</v>
      </c>
      <c r="J500" s="403">
        <f t="shared" si="167"/>
        <v>0</v>
      </c>
      <c r="K500" s="403">
        <f t="shared" si="176"/>
        <v>0</v>
      </c>
      <c r="L500" s="403">
        <f t="shared" si="176"/>
        <v>0</v>
      </c>
      <c r="M500" s="403">
        <f t="shared" si="176"/>
        <v>0</v>
      </c>
      <c r="N500" s="403">
        <f t="shared" si="176"/>
        <v>0</v>
      </c>
      <c r="O500" s="403">
        <f t="shared" si="176"/>
        <v>0</v>
      </c>
      <c r="P500" s="403">
        <f t="shared" si="176"/>
        <v>0</v>
      </c>
      <c r="Q500" s="403">
        <f t="shared" si="176"/>
        <v>0</v>
      </c>
      <c r="R500" s="403">
        <f t="shared" si="176"/>
        <v>0</v>
      </c>
      <c r="S500" s="403">
        <f t="shared" si="176"/>
        <v>0</v>
      </c>
      <c r="T500" s="403">
        <f t="shared" si="176"/>
        <v>0</v>
      </c>
      <c r="U500" s="403">
        <f t="shared" si="176"/>
        <v>0</v>
      </c>
      <c r="V500" s="403">
        <f t="shared" si="176"/>
        <v>0</v>
      </c>
      <c r="W500" s="403">
        <f t="shared" si="176"/>
        <v>0</v>
      </c>
      <c r="X500" s="403">
        <f t="shared" si="176"/>
        <v>0</v>
      </c>
      <c r="Y500" s="403">
        <f t="shared" si="164"/>
        <v>0</v>
      </c>
      <c r="Z500" s="403">
        <f t="shared" si="164"/>
        <v>0</v>
      </c>
      <c r="AA500" s="403">
        <f t="shared" si="164"/>
        <v>0</v>
      </c>
      <c r="AB500" s="403">
        <f t="shared" si="164"/>
        <v>0</v>
      </c>
      <c r="AC500" s="403">
        <f t="shared" si="168"/>
        <v>0</v>
      </c>
      <c r="AD500" s="403">
        <f t="shared" si="172"/>
        <v>0</v>
      </c>
      <c r="AE500" s="403">
        <f t="shared" si="170"/>
        <v>0</v>
      </c>
      <c r="AF500" s="403">
        <f t="shared" si="175"/>
        <v>20.7</v>
      </c>
      <c r="AG500" s="404">
        <f t="shared" si="175"/>
        <v>0</v>
      </c>
      <c r="AH500" s="404">
        <f t="shared" ref="AH500:AI515" si="177">IF(AH$7-$F500=0,$G500,0)</f>
        <v>0</v>
      </c>
      <c r="AI500" s="404">
        <f t="shared" si="174"/>
        <v>0</v>
      </c>
      <c r="AJ500" s="145">
        <f t="shared" si="161"/>
        <v>0</v>
      </c>
    </row>
    <row r="501" spans="2:36" ht="13.7" customHeight="1">
      <c r="B501" s="957">
        <v>412</v>
      </c>
      <c r="C501" s="1040">
        <v>45044</v>
      </c>
      <c r="D501" s="1041" t="s">
        <v>577</v>
      </c>
      <c r="E501" s="1042" t="s">
        <v>942</v>
      </c>
      <c r="F501" s="402">
        <v>737</v>
      </c>
      <c r="G501" s="956">
        <v>20.7</v>
      </c>
      <c r="H501" s="440"/>
      <c r="I501" s="403">
        <f t="shared" si="160"/>
        <v>0</v>
      </c>
      <c r="J501" s="403">
        <f t="shared" si="167"/>
        <v>0</v>
      </c>
      <c r="K501" s="403">
        <f t="shared" si="176"/>
        <v>0</v>
      </c>
      <c r="L501" s="403">
        <f t="shared" si="176"/>
        <v>0</v>
      </c>
      <c r="M501" s="403">
        <f t="shared" si="176"/>
        <v>0</v>
      </c>
      <c r="N501" s="403">
        <f t="shared" si="176"/>
        <v>0</v>
      </c>
      <c r="O501" s="403">
        <f t="shared" si="176"/>
        <v>0</v>
      </c>
      <c r="P501" s="403">
        <f t="shared" si="176"/>
        <v>0</v>
      </c>
      <c r="Q501" s="403">
        <f t="shared" si="176"/>
        <v>0</v>
      </c>
      <c r="R501" s="403">
        <f t="shared" si="176"/>
        <v>0</v>
      </c>
      <c r="S501" s="403">
        <f t="shared" si="176"/>
        <v>0</v>
      </c>
      <c r="T501" s="403">
        <f t="shared" si="176"/>
        <v>0</v>
      </c>
      <c r="U501" s="403">
        <f t="shared" si="176"/>
        <v>0</v>
      </c>
      <c r="V501" s="403">
        <f t="shared" si="176"/>
        <v>0</v>
      </c>
      <c r="W501" s="403">
        <f t="shared" si="176"/>
        <v>0</v>
      </c>
      <c r="X501" s="403">
        <f t="shared" si="176"/>
        <v>0</v>
      </c>
      <c r="Y501" s="403">
        <f t="shared" si="164"/>
        <v>0</v>
      </c>
      <c r="Z501" s="403">
        <f t="shared" si="164"/>
        <v>0</v>
      </c>
      <c r="AA501" s="403">
        <f t="shared" si="164"/>
        <v>0</v>
      </c>
      <c r="AB501" s="403">
        <f t="shared" si="164"/>
        <v>0</v>
      </c>
      <c r="AC501" s="403">
        <f t="shared" si="168"/>
        <v>0</v>
      </c>
      <c r="AD501" s="403">
        <f t="shared" si="172"/>
        <v>0</v>
      </c>
      <c r="AE501" s="403">
        <f t="shared" si="170"/>
        <v>0</v>
      </c>
      <c r="AF501" s="403">
        <f t="shared" si="175"/>
        <v>20.7</v>
      </c>
      <c r="AG501" s="404">
        <f t="shared" si="175"/>
        <v>0</v>
      </c>
      <c r="AH501" s="404">
        <f t="shared" si="177"/>
        <v>0</v>
      </c>
      <c r="AI501" s="404">
        <f t="shared" si="174"/>
        <v>0</v>
      </c>
      <c r="AJ501" s="145">
        <f t="shared" si="161"/>
        <v>0</v>
      </c>
    </row>
    <row r="502" spans="2:36" ht="13.7" customHeight="1">
      <c r="B502" s="957">
        <v>835</v>
      </c>
      <c r="C502" s="1040">
        <v>45167</v>
      </c>
      <c r="D502" s="1041" t="s">
        <v>577</v>
      </c>
      <c r="E502" s="1042" t="s">
        <v>1283</v>
      </c>
      <c r="F502" s="402">
        <v>265</v>
      </c>
      <c r="G502" s="956">
        <v>34.200000000000003</v>
      </c>
      <c r="H502" s="440"/>
      <c r="I502" s="403">
        <f t="shared" si="160"/>
        <v>0</v>
      </c>
      <c r="J502" s="403">
        <f t="shared" si="167"/>
        <v>0</v>
      </c>
      <c r="K502" s="403">
        <f t="shared" si="176"/>
        <v>0</v>
      </c>
      <c r="L502" s="403">
        <f t="shared" si="176"/>
        <v>0</v>
      </c>
      <c r="M502" s="403">
        <f t="shared" si="176"/>
        <v>0</v>
      </c>
      <c r="N502" s="403">
        <f t="shared" si="176"/>
        <v>0</v>
      </c>
      <c r="O502" s="403">
        <f t="shared" si="176"/>
        <v>0</v>
      </c>
      <c r="P502" s="403">
        <f t="shared" si="176"/>
        <v>0</v>
      </c>
      <c r="Q502" s="403">
        <f t="shared" si="176"/>
        <v>34.200000000000003</v>
      </c>
      <c r="R502" s="403">
        <f t="shared" si="176"/>
        <v>0</v>
      </c>
      <c r="S502" s="403">
        <f t="shared" si="176"/>
        <v>0</v>
      </c>
      <c r="T502" s="403">
        <f t="shared" si="176"/>
        <v>0</v>
      </c>
      <c r="U502" s="403">
        <f t="shared" si="176"/>
        <v>0</v>
      </c>
      <c r="V502" s="403">
        <f t="shared" si="176"/>
        <v>0</v>
      </c>
      <c r="W502" s="403">
        <f t="shared" si="176"/>
        <v>0</v>
      </c>
      <c r="X502" s="403">
        <f t="shared" si="176"/>
        <v>0</v>
      </c>
      <c r="Y502" s="403">
        <f t="shared" si="164"/>
        <v>0</v>
      </c>
      <c r="Z502" s="403">
        <f t="shared" si="164"/>
        <v>0</v>
      </c>
      <c r="AA502" s="403">
        <f t="shared" si="164"/>
        <v>0</v>
      </c>
      <c r="AB502" s="403">
        <f t="shared" si="164"/>
        <v>0</v>
      </c>
      <c r="AC502" s="403">
        <f t="shared" si="168"/>
        <v>0</v>
      </c>
      <c r="AD502" s="403">
        <f t="shared" si="172"/>
        <v>0</v>
      </c>
      <c r="AE502" s="403">
        <f t="shared" si="170"/>
        <v>0</v>
      </c>
      <c r="AF502" s="403">
        <f t="shared" si="175"/>
        <v>0</v>
      </c>
      <c r="AG502" s="404">
        <f t="shared" si="175"/>
        <v>0</v>
      </c>
      <c r="AH502" s="404">
        <f t="shared" si="177"/>
        <v>0</v>
      </c>
      <c r="AI502" s="404">
        <f t="shared" si="174"/>
        <v>0</v>
      </c>
      <c r="AJ502" s="145">
        <f t="shared" si="161"/>
        <v>0</v>
      </c>
    </row>
    <row r="503" spans="2:36" ht="13.7" customHeight="1">
      <c r="B503" s="957">
        <v>597</v>
      </c>
      <c r="C503" s="1040">
        <v>45105</v>
      </c>
      <c r="D503" s="1041" t="s">
        <v>577</v>
      </c>
      <c r="E503" s="1042" t="s">
        <v>1089</v>
      </c>
      <c r="F503" s="402">
        <v>737</v>
      </c>
      <c r="G503" s="956">
        <v>34.200000000000003</v>
      </c>
      <c r="H503" s="440"/>
      <c r="I503" s="403">
        <f t="shared" si="160"/>
        <v>0</v>
      </c>
      <c r="J503" s="403">
        <f t="shared" si="167"/>
        <v>0</v>
      </c>
      <c r="K503" s="403">
        <f t="shared" si="176"/>
        <v>0</v>
      </c>
      <c r="L503" s="403">
        <f t="shared" si="176"/>
        <v>0</v>
      </c>
      <c r="M503" s="403">
        <f t="shared" si="176"/>
        <v>0</v>
      </c>
      <c r="N503" s="403">
        <f t="shared" si="176"/>
        <v>0</v>
      </c>
      <c r="O503" s="403">
        <f t="shared" si="176"/>
        <v>0</v>
      </c>
      <c r="P503" s="403">
        <f t="shared" si="176"/>
        <v>0</v>
      </c>
      <c r="Q503" s="403">
        <f t="shared" si="176"/>
        <v>0</v>
      </c>
      <c r="R503" s="403">
        <f t="shared" si="176"/>
        <v>0</v>
      </c>
      <c r="S503" s="403">
        <f t="shared" si="176"/>
        <v>0</v>
      </c>
      <c r="T503" s="403">
        <f t="shared" si="176"/>
        <v>0</v>
      </c>
      <c r="U503" s="403">
        <f t="shared" si="176"/>
        <v>0</v>
      </c>
      <c r="V503" s="403">
        <f t="shared" si="176"/>
        <v>0</v>
      </c>
      <c r="W503" s="403">
        <f t="shared" si="176"/>
        <v>0</v>
      </c>
      <c r="X503" s="403">
        <f t="shared" si="176"/>
        <v>0</v>
      </c>
      <c r="Y503" s="403">
        <f t="shared" si="164"/>
        <v>0</v>
      </c>
      <c r="Z503" s="403">
        <f t="shared" si="164"/>
        <v>0</v>
      </c>
      <c r="AA503" s="403">
        <f t="shared" si="164"/>
        <v>0</v>
      </c>
      <c r="AB503" s="403">
        <f t="shared" si="164"/>
        <v>0</v>
      </c>
      <c r="AC503" s="403">
        <f t="shared" si="168"/>
        <v>0</v>
      </c>
      <c r="AD503" s="403">
        <f t="shared" si="172"/>
        <v>0</v>
      </c>
      <c r="AE503" s="403">
        <f t="shared" si="170"/>
        <v>0</v>
      </c>
      <c r="AF503" s="403">
        <f t="shared" si="175"/>
        <v>34.200000000000003</v>
      </c>
      <c r="AG503" s="404">
        <f t="shared" si="175"/>
        <v>0</v>
      </c>
      <c r="AH503" s="404">
        <f t="shared" si="177"/>
        <v>0</v>
      </c>
      <c r="AI503" s="404">
        <f t="shared" si="174"/>
        <v>0</v>
      </c>
      <c r="AJ503" s="145">
        <f t="shared" si="161"/>
        <v>0</v>
      </c>
    </row>
    <row r="504" spans="2:36" ht="13.7" customHeight="1">
      <c r="B504" s="957">
        <v>598</v>
      </c>
      <c r="C504" s="1040">
        <v>45105</v>
      </c>
      <c r="D504" s="1041" t="s">
        <v>577</v>
      </c>
      <c r="E504" s="1042" t="s">
        <v>1089</v>
      </c>
      <c r="F504" s="402">
        <v>737</v>
      </c>
      <c r="G504" s="956">
        <v>27</v>
      </c>
      <c r="H504" s="440"/>
      <c r="I504" s="403">
        <f t="shared" si="160"/>
        <v>0</v>
      </c>
      <c r="J504" s="403">
        <f t="shared" si="167"/>
        <v>0</v>
      </c>
      <c r="K504" s="403">
        <f t="shared" si="176"/>
        <v>0</v>
      </c>
      <c r="L504" s="403">
        <f t="shared" si="176"/>
        <v>0</v>
      </c>
      <c r="M504" s="403">
        <f t="shared" si="176"/>
        <v>0</v>
      </c>
      <c r="N504" s="403">
        <f t="shared" si="176"/>
        <v>0</v>
      </c>
      <c r="O504" s="403">
        <f t="shared" si="176"/>
        <v>0</v>
      </c>
      <c r="P504" s="403">
        <f t="shared" si="176"/>
        <v>0</v>
      </c>
      <c r="Q504" s="403">
        <f t="shared" si="176"/>
        <v>0</v>
      </c>
      <c r="R504" s="403">
        <f t="shared" si="176"/>
        <v>0</v>
      </c>
      <c r="S504" s="403">
        <f t="shared" si="176"/>
        <v>0</v>
      </c>
      <c r="T504" s="403">
        <f t="shared" si="176"/>
        <v>0</v>
      </c>
      <c r="U504" s="403">
        <f t="shared" si="176"/>
        <v>0</v>
      </c>
      <c r="V504" s="403">
        <f t="shared" si="176"/>
        <v>0</v>
      </c>
      <c r="W504" s="403">
        <f t="shared" si="176"/>
        <v>0</v>
      </c>
      <c r="X504" s="403">
        <f t="shared" si="176"/>
        <v>0</v>
      </c>
      <c r="Y504" s="403">
        <f t="shared" si="164"/>
        <v>0</v>
      </c>
      <c r="Z504" s="403">
        <f t="shared" si="164"/>
        <v>0</v>
      </c>
      <c r="AA504" s="403">
        <f t="shared" si="164"/>
        <v>0</v>
      </c>
      <c r="AB504" s="403">
        <f t="shared" si="164"/>
        <v>0</v>
      </c>
      <c r="AC504" s="403">
        <f t="shared" si="168"/>
        <v>0</v>
      </c>
      <c r="AD504" s="403">
        <f t="shared" si="172"/>
        <v>0</v>
      </c>
      <c r="AE504" s="403">
        <f t="shared" si="170"/>
        <v>0</v>
      </c>
      <c r="AF504" s="403">
        <f t="shared" si="175"/>
        <v>27</v>
      </c>
      <c r="AG504" s="404">
        <f t="shared" si="175"/>
        <v>0</v>
      </c>
      <c r="AH504" s="404">
        <f t="shared" si="177"/>
        <v>0</v>
      </c>
      <c r="AI504" s="404">
        <f t="shared" si="174"/>
        <v>0</v>
      </c>
      <c r="AJ504" s="145">
        <f t="shared" si="161"/>
        <v>0</v>
      </c>
    </row>
    <row r="505" spans="2:36" ht="13.7" customHeight="1">
      <c r="B505" s="957">
        <v>599</v>
      </c>
      <c r="C505" s="1040">
        <v>45105</v>
      </c>
      <c r="D505" s="1041" t="s">
        <v>577</v>
      </c>
      <c r="E505" s="1042" t="s">
        <v>1089</v>
      </c>
      <c r="F505" s="402">
        <v>737</v>
      </c>
      <c r="G505" s="956">
        <v>20.7</v>
      </c>
      <c r="H505" s="440"/>
      <c r="I505" s="403">
        <f t="shared" si="160"/>
        <v>0</v>
      </c>
      <c r="J505" s="403">
        <f t="shared" si="167"/>
        <v>0</v>
      </c>
      <c r="K505" s="403">
        <f t="shared" si="176"/>
        <v>0</v>
      </c>
      <c r="L505" s="403">
        <f t="shared" si="176"/>
        <v>0</v>
      </c>
      <c r="M505" s="403">
        <f t="shared" si="176"/>
        <v>0</v>
      </c>
      <c r="N505" s="403">
        <f t="shared" si="176"/>
        <v>0</v>
      </c>
      <c r="O505" s="403">
        <f t="shared" si="176"/>
        <v>0</v>
      </c>
      <c r="P505" s="403">
        <f t="shared" si="176"/>
        <v>0</v>
      </c>
      <c r="Q505" s="403">
        <f t="shared" si="176"/>
        <v>0</v>
      </c>
      <c r="R505" s="403">
        <f t="shared" si="176"/>
        <v>0</v>
      </c>
      <c r="S505" s="403">
        <f t="shared" si="176"/>
        <v>0</v>
      </c>
      <c r="T505" s="403">
        <f t="shared" si="176"/>
        <v>0</v>
      </c>
      <c r="U505" s="403">
        <f t="shared" si="176"/>
        <v>0</v>
      </c>
      <c r="V505" s="403">
        <f t="shared" si="176"/>
        <v>0</v>
      </c>
      <c r="W505" s="403">
        <f t="shared" si="176"/>
        <v>0</v>
      </c>
      <c r="X505" s="403">
        <f t="shared" si="176"/>
        <v>0</v>
      </c>
      <c r="Y505" s="403">
        <f t="shared" si="164"/>
        <v>0</v>
      </c>
      <c r="Z505" s="403">
        <f t="shared" si="164"/>
        <v>0</v>
      </c>
      <c r="AA505" s="403">
        <f t="shared" si="164"/>
        <v>0</v>
      </c>
      <c r="AB505" s="403">
        <f t="shared" si="164"/>
        <v>0</v>
      </c>
      <c r="AC505" s="403">
        <f t="shared" si="168"/>
        <v>0</v>
      </c>
      <c r="AD505" s="403">
        <f t="shared" si="172"/>
        <v>0</v>
      </c>
      <c r="AE505" s="403">
        <f t="shared" si="170"/>
        <v>0</v>
      </c>
      <c r="AF505" s="403">
        <f t="shared" si="175"/>
        <v>20.7</v>
      </c>
      <c r="AG505" s="404">
        <f t="shared" si="175"/>
        <v>0</v>
      </c>
      <c r="AH505" s="404">
        <f t="shared" si="177"/>
        <v>0</v>
      </c>
      <c r="AI505" s="404">
        <f t="shared" si="174"/>
        <v>0</v>
      </c>
      <c r="AJ505" s="145">
        <f t="shared" si="161"/>
        <v>0</v>
      </c>
    </row>
    <row r="506" spans="2:36" ht="13.7" customHeight="1">
      <c r="B506" s="957">
        <v>298</v>
      </c>
      <c r="C506" s="1040">
        <v>45013</v>
      </c>
      <c r="D506" s="1041" t="s">
        <v>577</v>
      </c>
      <c r="E506" s="1042" t="s">
        <v>842</v>
      </c>
      <c r="F506" s="402">
        <v>265</v>
      </c>
      <c r="G506" s="956">
        <v>27</v>
      </c>
      <c r="H506" s="440"/>
      <c r="I506" s="403">
        <f t="shared" si="160"/>
        <v>0</v>
      </c>
      <c r="J506" s="403">
        <f t="shared" si="167"/>
        <v>0</v>
      </c>
      <c r="K506" s="403">
        <f t="shared" ref="K506:X515" si="178">IF(K$7-$F506=0,$G506,0)</f>
        <v>0</v>
      </c>
      <c r="L506" s="403">
        <f t="shared" si="178"/>
        <v>0</v>
      </c>
      <c r="M506" s="403">
        <f t="shared" si="178"/>
        <v>0</v>
      </c>
      <c r="N506" s="403">
        <f t="shared" si="178"/>
        <v>0</v>
      </c>
      <c r="O506" s="403">
        <f t="shared" si="178"/>
        <v>0</v>
      </c>
      <c r="P506" s="403">
        <f t="shared" si="178"/>
        <v>0</v>
      </c>
      <c r="Q506" s="403">
        <f t="shared" si="178"/>
        <v>27</v>
      </c>
      <c r="R506" s="403">
        <f t="shared" si="178"/>
        <v>0</v>
      </c>
      <c r="S506" s="403">
        <f t="shared" si="178"/>
        <v>0</v>
      </c>
      <c r="T506" s="403">
        <f t="shared" si="178"/>
        <v>0</v>
      </c>
      <c r="U506" s="403">
        <f t="shared" si="178"/>
        <v>0</v>
      </c>
      <c r="V506" s="403">
        <f t="shared" si="178"/>
        <v>0</v>
      </c>
      <c r="W506" s="403">
        <f t="shared" si="178"/>
        <v>0</v>
      </c>
      <c r="X506" s="403">
        <f t="shared" si="178"/>
        <v>0</v>
      </c>
      <c r="Y506" s="403">
        <f t="shared" si="164"/>
        <v>0</v>
      </c>
      <c r="Z506" s="403">
        <f t="shared" si="164"/>
        <v>0</v>
      </c>
      <c r="AA506" s="403">
        <f t="shared" si="164"/>
        <v>0</v>
      </c>
      <c r="AB506" s="403">
        <f t="shared" si="164"/>
        <v>0</v>
      </c>
      <c r="AC506" s="403">
        <f t="shared" si="168"/>
        <v>0</v>
      </c>
      <c r="AD506" s="403">
        <f t="shared" si="172"/>
        <v>0</v>
      </c>
      <c r="AE506" s="403">
        <f t="shared" si="170"/>
        <v>0</v>
      </c>
      <c r="AF506" s="403">
        <f t="shared" si="175"/>
        <v>0</v>
      </c>
      <c r="AG506" s="404">
        <f t="shared" si="175"/>
        <v>0</v>
      </c>
      <c r="AH506" s="404">
        <f t="shared" si="177"/>
        <v>0</v>
      </c>
      <c r="AI506" s="404">
        <f t="shared" si="177"/>
        <v>0</v>
      </c>
      <c r="AJ506" s="145">
        <f t="shared" si="161"/>
        <v>0</v>
      </c>
    </row>
    <row r="507" spans="2:36" ht="13.7" customHeight="1">
      <c r="B507" s="957">
        <v>1308</v>
      </c>
      <c r="C507" s="1040">
        <v>45258</v>
      </c>
      <c r="D507" s="1041" t="s">
        <v>577</v>
      </c>
      <c r="E507" s="1042" t="s">
        <v>1686</v>
      </c>
      <c r="F507" s="402">
        <v>265</v>
      </c>
      <c r="G507" s="956">
        <v>11.94</v>
      </c>
      <c r="H507" s="440"/>
      <c r="I507" s="403">
        <f t="shared" si="160"/>
        <v>0</v>
      </c>
      <c r="J507" s="403">
        <f t="shared" si="167"/>
        <v>0</v>
      </c>
      <c r="K507" s="403">
        <f t="shared" si="178"/>
        <v>0</v>
      </c>
      <c r="L507" s="403">
        <f t="shared" si="178"/>
        <v>0</v>
      </c>
      <c r="M507" s="403">
        <f t="shared" si="178"/>
        <v>0</v>
      </c>
      <c r="N507" s="403">
        <f t="shared" si="178"/>
        <v>0</v>
      </c>
      <c r="O507" s="403">
        <f t="shared" si="178"/>
        <v>0</v>
      </c>
      <c r="P507" s="403">
        <f t="shared" si="178"/>
        <v>0</v>
      </c>
      <c r="Q507" s="403">
        <f t="shared" si="178"/>
        <v>11.94</v>
      </c>
      <c r="R507" s="403">
        <f t="shared" si="178"/>
        <v>0</v>
      </c>
      <c r="S507" s="403">
        <f t="shared" si="178"/>
        <v>0</v>
      </c>
      <c r="T507" s="403">
        <f t="shared" si="178"/>
        <v>0</v>
      </c>
      <c r="U507" s="403">
        <f t="shared" si="178"/>
        <v>0</v>
      </c>
      <c r="V507" s="403">
        <f t="shared" si="178"/>
        <v>0</v>
      </c>
      <c r="W507" s="403">
        <f t="shared" si="178"/>
        <v>0</v>
      </c>
      <c r="X507" s="403">
        <f t="shared" si="178"/>
        <v>0</v>
      </c>
      <c r="Y507" s="403">
        <f t="shared" si="164"/>
        <v>0</v>
      </c>
      <c r="Z507" s="403">
        <f t="shared" si="164"/>
        <v>0</v>
      </c>
      <c r="AA507" s="403">
        <f t="shared" si="164"/>
        <v>0</v>
      </c>
      <c r="AB507" s="403">
        <f t="shared" si="164"/>
        <v>0</v>
      </c>
      <c r="AC507" s="403">
        <f t="shared" si="168"/>
        <v>0</v>
      </c>
      <c r="AD507" s="403">
        <f t="shared" si="172"/>
        <v>0</v>
      </c>
      <c r="AE507" s="403">
        <f t="shared" si="170"/>
        <v>0</v>
      </c>
      <c r="AF507" s="403">
        <f t="shared" si="175"/>
        <v>0</v>
      </c>
      <c r="AG507" s="404">
        <f t="shared" si="175"/>
        <v>0</v>
      </c>
      <c r="AH507" s="404">
        <f t="shared" si="177"/>
        <v>0</v>
      </c>
      <c r="AI507" s="404">
        <f t="shared" si="177"/>
        <v>0</v>
      </c>
      <c r="AJ507" s="145">
        <f t="shared" si="161"/>
        <v>0</v>
      </c>
    </row>
    <row r="508" spans="2:36" ht="13.7" customHeight="1">
      <c r="B508" s="957">
        <v>1153</v>
      </c>
      <c r="C508" s="1040">
        <v>45229</v>
      </c>
      <c r="D508" s="1041" t="s">
        <v>577</v>
      </c>
      <c r="E508" s="1042" t="s">
        <v>1556</v>
      </c>
      <c r="F508" s="402">
        <v>737</v>
      </c>
      <c r="G508" s="956">
        <v>20.7</v>
      </c>
      <c r="H508" s="440"/>
      <c r="I508" s="403">
        <f t="shared" si="160"/>
        <v>0</v>
      </c>
      <c r="J508" s="403">
        <f t="shared" si="167"/>
        <v>0</v>
      </c>
      <c r="K508" s="403">
        <f t="shared" si="178"/>
        <v>0</v>
      </c>
      <c r="L508" s="403">
        <f t="shared" si="178"/>
        <v>0</v>
      </c>
      <c r="M508" s="403">
        <f t="shared" si="178"/>
        <v>0</v>
      </c>
      <c r="N508" s="403">
        <f t="shared" si="178"/>
        <v>0</v>
      </c>
      <c r="O508" s="403">
        <f t="shared" si="178"/>
        <v>0</v>
      </c>
      <c r="P508" s="403">
        <f t="shared" si="178"/>
        <v>0</v>
      </c>
      <c r="Q508" s="403">
        <f t="shared" si="178"/>
        <v>0</v>
      </c>
      <c r="R508" s="403">
        <f t="shared" si="178"/>
        <v>0</v>
      </c>
      <c r="S508" s="403">
        <f t="shared" si="178"/>
        <v>0</v>
      </c>
      <c r="T508" s="403">
        <f t="shared" si="178"/>
        <v>0</v>
      </c>
      <c r="U508" s="403">
        <f t="shared" si="178"/>
        <v>0</v>
      </c>
      <c r="V508" s="403">
        <f t="shared" si="178"/>
        <v>0</v>
      </c>
      <c r="W508" s="403">
        <f t="shared" si="178"/>
        <v>0</v>
      </c>
      <c r="X508" s="403">
        <f t="shared" si="178"/>
        <v>0</v>
      </c>
      <c r="Y508" s="403">
        <f t="shared" si="164"/>
        <v>0</v>
      </c>
      <c r="Z508" s="403">
        <f t="shared" si="164"/>
        <v>0</v>
      </c>
      <c r="AA508" s="403">
        <f t="shared" si="164"/>
        <v>0</v>
      </c>
      <c r="AB508" s="403">
        <f t="shared" si="164"/>
        <v>0</v>
      </c>
      <c r="AC508" s="403">
        <f t="shared" si="168"/>
        <v>0</v>
      </c>
      <c r="AD508" s="403">
        <f t="shared" si="172"/>
        <v>0</v>
      </c>
      <c r="AE508" s="403">
        <f t="shared" si="170"/>
        <v>0</v>
      </c>
      <c r="AF508" s="403">
        <f t="shared" si="175"/>
        <v>20.7</v>
      </c>
      <c r="AG508" s="404">
        <f t="shared" si="175"/>
        <v>0</v>
      </c>
      <c r="AH508" s="404">
        <f t="shared" si="177"/>
        <v>0</v>
      </c>
      <c r="AI508" s="404">
        <f t="shared" si="177"/>
        <v>0</v>
      </c>
      <c r="AJ508" s="145">
        <f t="shared" si="161"/>
        <v>0</v>
      </c>
    </row>
    <row r="509" spans="2:36" ht="13.7" customHeight="1">
      <c r="B509" s="957">
        <v>990</v>
      </c>
      <c r="C509" s="1040">
        <v>45197</v>
      </c>
      <c r="D509" s="1041" t="s">
        <v>577</v>
      </c>
      <c r="E509" s="1042" t="s">
        <v>1416</v>
      </c>
      <c r="F509" s="402">
        <v>737</v>
      </c>
      <c r="G509" s="956">
        <v>20.7</v>
      </c>
      <c r="H509" s="440"/>
      <c r="I509" s="403">
        <f t="shared" si="160"/>
        <v>0</v>
      </c>
      <c r="J509" s="403">
        <f t="shared" si="167"/>
        <v>0</v>
      </c>
      <c r="K509" s="403">
        <f t="shared" si="178"/>
        <v>0</v>
      </c>
      <c r="L509" s="403">
        <f t="shared" si="178"/>
        <v>0</v>
      </c>
      <c r="M509" s="403">
        <f t="shared" si="178"/>
        <v>0</v>
      </c>
      <c r="N509" s="403">
        <f t="shared" si="178"/>
        <v>0</v>
      </c>
      <c r="O509" s="403">
        <f t="shared" si="178"/>
        <v>0</v>
      </c>
      <c r="P509" s="403">
        <f t="shared" si="178"/>
        <v>0</v>
      </c>
      <c r="Q509" s="403">
        <f t="shared" si="178"/>
        <v>0</v>
      </c>
      <c r="R509" s="403">
        <f t="shared" si="178"/>
        <v>0</v>
      </c>
      <c r="S509" s="403">
        <f t="shared" si="178"/>
        <v>0</v>
      </c>
      <c r="T509" s="403">
        <f t="shared" si="178"/>
        <v>0</v>
      </c>
      <c r="U509" s="403">
        <f t="shared" si="178"/>
        <v>0</v>
      </c>
      <c r="V509" s="403">
        <f t="shared" si="178"/>
        <v>0</v>
      </c>
      <c r="W509" s="403">
        <f t="shared" si="178"/>
        <v>0</v>
      </c>
      <c r="X509" s="403">
        <f t="shared" si="178"/>
        <v>0</v>
      </c>
      <c r="Y509" s="403">
        <f t="shared" si="164"/>
        <v>0</v>
      </c>
      <c r="Z509" s="403">
        <f t="shared" si="164"/>
        <v>0</v>
      </c>
      <c r="AA509" s="403">
        <f t="shared" si="164"/>
        <v>0</v>
      </c>
      <c r="AB509" s="403">
        <f t="shared" si="164"/>
        <v>0</v>
      </c>
      <c r="AC509" s="403">
        <f t="shared" si="168"/>
        <v>0</v>
      </c>
      <c r="AD509" s="403">
        <f t="shared" si="172"/>
        <v>0</v>
      </c>
      <c r="AE509" s="403">
        <f t="shared" si="170"/>
        <v>0</v>
      </c>
      <c r="AF509" s="403">
        <f t="shared" si="175"/>
        <v>20.7</v>
      </c>
      <c r="AG509" s="404">
        <f t="shared" si="175"/>
        <v>0</v>
      </c>
      <c r="AH509" s="404">
        <f t="shared" si="177"/>
        <v>0</v>
      </c>
      <c r="AI509" s="404">
        <f t="shared" si="177"/>
        <v>0</v>
      </c>
      <c r="AJ509" s="145">
        <f t="shared" si="161"/>
        <v>0</v>
      </c>
    </row>
    <row r="510" spans="2:36" ht="13.7" customHeight="1">
      <c r="B510" s="957">
        <v>414</v>
      </c>
      <c r="C510" s="1040">
        <v>45048</v>
      </c>
      <c r="D510" s="1041" t="s">
        <v>577</v>
      </c>
      <c r="E510" s="1042" t="s">
        <v>944</v>
      </c>
      <c r="F510" s="402">
        <v>737</v>
      </c>
      <c r="G510" s="956">
        <v>20.7</v>
      </c>
      <c r="H510" s="440"/>
      <c r="I510" s="403">
        <f t="shared" si="160"/>
        <v>0</v>
      </c>
      <c r="J510" s="403">
        <f t="shared" si="167"/>
        <v>0</v>
      </c>
      <c r="K510" s="403">
        <f t="shared" si="178"/>
        <v>0</v>
      </c>
      <c r="L510" s="403">
        <f t="shared" si="178"/>
        <v>0</v>
      </c>
      <c r="M510" s="403">
        <f t="shared" si="178"/>
        <v>0</v>
      </c>
      <c r="N510" s="403">
        <f t="shared" si="178"/>
        <v>0</v>
      </c>
      <c r="O510" s="403">
        <f t="shared" si="178"/>
        <v>0</v>
      </c>
      <c r="P510" s="403">
        <f t="shared" si="178"/>
        <v>0</v>
      </c>
      <c r="Q510" s="403">
        <f t="shared" si="178"/>
        <v>0</v>
      </c>
      <c r="R510" s="403">
        <f t="shared" si="178"/>
        <v>0</v>
      </c>
      <c r="S510" s="403">
        <f t="shared" si="178"/>
        <v>0</v>
      </c>
      <c r="T510" s="403">
        <f t="shared" si="178"/>
        <v>0</v>
      </c>
      <c r="U510" s="403">
        <f t="shared" si="178"/>
        <v>0</v>
      </c>
      <c r="V510" s="403">
        <f t="shared" si="178"/>
        <v>0</v>
      </c>
      <c r="W510" s="403">
        <f t="shared" si="178"/>
        <v>0</v>
      </c>
      <c r="X510" s="403">
        <f t="shared" si="178"/>
        <v>0</v>
      </c>
      <c r="Y510" s="403">
        <f t="shared" si="164"/>
        <v>0</v>
      </c>
      <c r="Z510" s="403">
        <f t="shared" si="164"/>
        <v>0</v>
      </c>
      <c r="AA510" s="403">
        <f t="shared" si="164"/>
        <v>0</v>
      </c>
      <c r="AB510" s="403">
        <f t="shared" si="164"/>
        <v>0</v>
      </c>
      <c r="AC510" s="403">
        <f t="shared" si="168"/>
        <v>0</v>
      </c>
      <c r="AD510" s="403">
        <f t="shared" si="172"/>
        <v>0</v>
      </c>
      <c r="AE510" s="403">
        <f t="shared" si="170"/>
        <v>0</v>
      </c>
      <c r="AF510" s="403">
        <f t="shared" si="175"/>
        <v>20.7</v>
      </c>
      <c r="AG510" s="404">
        <f t="shared" si="175"/>
        <v>0</v>
      </c>
      <c r="AH510" s="404">
        <f t="shared" ref="AH510:AI525" si="179">IF(AH$7-$F510=0,$G510,0)</f>
        <v>0</v>
      </c>
      <c r="AI510" s="404">
        <f t="shared" si="177"/>
        <v>0</v>
      </c>
      <c r="AJ510" s="145">
        <f t="shared" si="161"/>
        <v>0</v>
      </c>
    </row>
    <row r="511" spans="2:36" ht="13.7" customHeight="1">
      <c r="B511" s="957">
        <v>211</v>
      </c>
      <c r="C511" s="1040">
        <v>44985</v>
      </c>
      <c r="D511" s="1041" t="s">
        <v>577</v>
      </c>
      <c r="E511" s="1042" t="s">
        <v>750</v>
      </c>
      <c r="F511" s="402">
        <v>737</v>
      </c>
      <c r="G511" s="956">
        <v>20.7</v>
      </c>
      <c r="H511" s="440"/>
      <c r="I511" s="403">
        <f t="shared" si="160"/>
        <v>0</v>
      </c>
      <c r="J511" s="403">
        <f t="shared" si="167"/>
        <v>0</v>
      </c>
      <c r="K511" s="403">
        <f t="shared" si="178"/>
        <v>0</v>
      </c>
      <c r="L511" s="403">
        <f t="shared" si="178"/>
        <v>0</v>
      </c>
      <c r="M511" s="403">
        <f t="shared" si="178"/>
        <v>0</v>
      </c>
      <c r="N511" s="403">
        <f t="shared" si="178"/>
        <v>0</v>
      </c>
      <c r="O511" s="403">
        <f t="shared" si="178"/>
        <v>0</v>
      </c>
      <c r="P511" s="403">
        <f t="shared" si="178"/>
        <v>0</v>
      </c>
      <c r="Q511" s="403">
        <f t="shared" si="178"/>
        <v>0</v>
      </c>
      <c r="R511" s="403">
        <f t="shared" si="178"/>
        <v>0</v>
      </c>
      <c r="S511" s="403">
        <f t="shared" si="178"/>
        <v>0</v>
      </c>
      <c r="T511" s="403">
        <f t="shared" si="178"/>
        <v>0</v>
      </c>
      <c r="U511" s="403">
        <f t="shared" si="178"/>
        <v>0</v>
      </c>
      <c r="V511" s="403">
        <f t="shared" si="178"/>
        <v>0</v>
      </c>
      <c r="W511" s="403">
        <f t="shared" si="178"/>
        <v>0</v>
      </c>
      <c r="X511" s="403">
        <f t="shared" si="178"/>
        <v>0</v>
      </c>
      <c r="Y511" s="403">
        <f t="shared" si="164"/>
        <v>0</v>
      </c>
      <c r="Z511" s="403">
        <f t="shared" si="164"/>
        <v>0</v>
      </c>
      <c r="AA511" s="403">
        <f t="shared" si="164"/>
        <v>0</v>
      </c>
      <c r="AB511" s="403">
        <f t="shared" si="164"/>
        <v>0</v>
      </c>
      <c r="AC511" s="403">
        <f t="shared" si="168"/>
        <v>0</v>
      </c>
      <c r="AD511" s="403">
        <f t="shared" si="172"/>
        <v>0</v>
      </c>
      <c r="AE511" s="403">
        <f t="shared" si="170"/>
        <v>0</v>
      </c>
      <c r="AF511" s="403">
        <f t="shared" ref="AF511:AG530" si="180">IF(AF$7-$F511=0,$G511,0)</f>
        <v>20.7</v>
      </c>
      <c r="AG511" s="404">
        <f t="shared" si="180"/>
        <v>0</v>
      </c>
      <c r="AH511" s="404">
        <f t="shared" si="179"/>
        <v>0</v>
      </c>
      <c r="AI511" s="404">
        <f t="shared" si="177"/>
        <v>0</v>
      </c>
      <c r="AJ511" s="145">
        <f t="shared" si="161"/>
        <v>0</v>
      </c>
    </row>
    <row r="512" spans="2:36" ht="13.7" customHeight="1">
      <c r="B512" s="957">
        <v>300</v>
      </c>
      <c r="C512" s="1040">
        <v>45014</v>
      </c>
      <c r="D512" s="1041" t="s">
        <v>577</v>
      </c>
      <c r="E512" s="1042" t="s">
        <v>844</v>
      </c>
      <c r="F512" s="402">
        <v>265</v>
      </c>
      <c r="G512" s="956">
        <v>11.94</v>
      </c>
      <c r="H512" s="440"/>
      <c r="I512" s="403">
        <f t="shared" si="160"/>
        <v>0</v>
      </c>
      <c r="J512" s="403">
        <f t="shared" si="167"/>
        <v>0</v>
      </c>
      <c r="K512" s="403">
        <f t="shared" si="178"/>
        <v>0</v>
      </c>
      <c r="L512" s="403">
        <f t="shared" si="178"/>
        <v>0</v>
      </c>
      <c r="M512" s="403">
        <f t="shared" si="178"/>
        <v>0</v>
      </c>
      <c r="N512" s="403">
        <f t="shared" si="178"/>
        <v>0</v>
      </c>
      <c r="O512" s="403">
        <f t="shared" si="178"/>
        <v>0</v>
      </c>
      <c r="P512" s="403">
        <f t="shared" si="178"/>
        <v>0</v>
      </c>
      <c r="Q512" s="403">
        <f t="shared" si="178"/>
        <v>11.94</v>
      </c>
      <c r="R512" s="403">
        <f t="shared" si="178"/>
        <v>0</v>
      </c>
      <c r="S512" s="403">
        <f t="shared" si="178"/>
        <v>0</v>
      </c>
      <c r="T512" s="403">
        <f t="shared" si="178"/>
        <v>0</v>
      </c>
      <c r="U512" s="403">
        <f t="shared" si="178"/>
        <v>0</v>
      </c>
      <c r="V512" s="403">
        <f t="shared" si="178"/>
        <v>0</v>
      </c>
      <c r="W512" s="403">
        <f t="shared" si="178"/>
        <v>0</v>
      </c>
      <c r="X512" s="403">
        <f t="shared" si="178"/>
        <v>0</v>
      </c>
      <c r="Y512" s="403">
        <f t="shared" si="164"/>
        <v>0</v>
      </c>
      <c r="Z512" s="403">
        <f t="shared" si="164"/>
        <v>0</v>
      </c>
      <c r="AA512" s="403">
        <f t="shared" si="164"/>
        <v>0</v>
      </c>
      <c r="AB512" s="403">
        <f t="shared" si="164"/>
        <v>0</v>
      </c>
      <c r="AC512" s="403">
        <f t="shared" si="168"/>
        <v>0</v>
      </c>
      <c r="AD512" s="403">
        <f t="shared" si="172"/>
        <v>0</v>
      </c>
      <c r="AE512" s="403">
        <f t="shared" si="170"/>
        <v>0</v>
      </c>
      <c r="AF512" s="403">
        <f t="shared" si="180"/>
        <v>0</v>
      </c>
      <c r="AG512" s="404">
        <f t="shared" si="180"/>
        <v>0</v>
      </c>
      <c r="AH512" s="404">
        <f t="shared" si="179"/>
        <v>0</v>
      </c>
      <c r="AI512" s="404">
        <f t="shared" si="177"/>
        <v>0</v>
      </c>
      <c r="AJ512" s="145">
        <f t="shared" si="161"/>
        <v>0</v>
      </c>
    </row>
    <row r="513" spans="2:36" ht="13.7" customHeight="1">
      <c r="B513" s="957">
        <v>301</v>
      </c>
      <c r="C513" s="1040">
        <v>45014</v>
      </c>
      <c r="D513" s="1041" t="s">
        <v>577</v>
      </c>
      <c r="E513" s="1042" t="s">
        <v>844</v>
      </c>
      <c r="F513" s="402">
        <v>265</v>
      </c>
      <c r="G513" s="956">
        <v>34.200000000000003</v>
      </c>
      <c r="H513" s="440"/>
      <c r="I513" s="403">
        <f t="shared" si="160"/>
        <v>0</v>
      </c>
      <c r="J513" s="403">
        <f t="shared" si="167"/>
        <v>0</v>
      </c>
      <c r="K513" s="403">
        <f t="shared" si="178"/>
        <v>0</v>
      </c>
      <c r="L513" s="403">
        <f t="shared" si="178"/>
        <v>0</v>
      </c>
      <c r="M513" s="403">
        <f t="shared" si="178"/>
        <v>0</v>
      </c>
      <c r="N513" s="403">
        <f t="shared" si="178"/>
        <v>0</v>
      </c>
      <c r="O513" s="403">
        <f t="shared" si="178"/>
        <v>0</v>
      </c>
      <c r="P513" s="403">
        <f t="shared" si="178"/>
        <v>0</v>
      </c>
      <c r="Q513" s="403">
        <f t="shared" si="178"/>
        <v>34.200000000000003</v>
      </c>
      <c r="R513" s="403">
        <f t="shared" si="178"/>
        <v>0</v>
      </c>
      <c r="S513" s="403">
        <f t="shared" si="178"/>
        <v>0</v>
      </c>
      <c r="T513" s="403">
        <f t="shared" si="178"/>
        <v>0</v>
      </c>
      <c r="U513" s="403">
        <f t="shared" si="178"/>
        <v>0</v>
      </c>
      <c r="V513" s="403">
        <f t="shared" si="178"/>
        <v>0</v>
      </c>
      <c r="W513" s="403">
        <f t="shared" si="178"/>
        <v>0</v>
      </c>
      <c r="X513" s="403">
        <f t="shared" si="178"/>
        <v>0</v>
      </c>
      <c r="Y513" s="403">
        <f t="shared" si="164"/>
        <v>0</v>
      </c>
      <c r="Z513" s="403">
        <f t="shared" si="164"/>
        <v>0</v>
      </c>
      <c r="AA513" s="403">
        <f t="shared" si="164"/>
        <v>0</v>
      </c>
      <c r="AB513" s="403">
        <f t="shared" si="164"/>
        <v>0</v>
      </c>
      <c r="AC513" s="403">
        <f t="shared" si="168"/>
        <v>0</v>
      </c>
      <c r="AD513" s="403">
        <f t="shared" si="172"/>
        <v>0</v>
      </c>
      <c r="AE513" s="403">
        <f t="shared" si="170"/>
        <v>0</v>
      </c>
      <c r="AF513" s="403">
        <f t="shared" si="180"/>
        <v>0</v>
      </c>
      <c r="AG513" s="404">
        <f t="shared" si="180"/>
        <v>0</v>
      </c>
      <c r="AH513" s="404">
        <f t="shared" si="179"/>
        <v>0</v>
      </c>
      <c r="AI513" s="404">
        <f t="shared" si="177"/>
        <v>0</v>
      </c>
      <c r="AJ513" s="145">
        <f t="shared" si="161"/>
        <v>0</v>
      </c>
    </row>
    <row r="514" spans="2:36" ht="13.7" customHeight="1">
      <c r="B514" s="957">
        <v>1314</v>
      </c>
      <c r="C514" s="1040">
        <v>45259</v>
      </c>
      <c r="D514" s="1041" t="s">
        <v>577</v>
      </c>
      <c r="E514" s="1042" t="s">
        <v>1690</v>
      </c>
      <c r="F514" s="402">
        <v>265</v>
      </c>
      <c r="G514" s="956">
        <v>27.9</v>
      </c>
      <c r="H514" s="440"/>
      <c r="I514" s="403">
        <f t="shared" si="160"/>
        <v>0</v>
      </c>
      <c r="J514" s="403">
        <f t="shared" si="167"/>
        <v>0</v>
      </c>
      <c r="K514" s="403">
        <f t="shared" si="178"/>
        <v>0</v>
      </c>
      <c r="L514" s="403">
        <f t="shared" si="178"/>
        <v>0</v>
      </c>
      <c r="M514" s="403">
        <f t="shared" si="178"/>
        <v>0</v>
      </c>
      <c r="N514" s="403">
        <f t="shared" si="178"/>
        <v>0</v>
      </c>
      <c r="O514" s="403">
        <f t="shared" si="178"/>
        <v>0</v>
      </c>
      <c r="P514" s="403">
        <f t="shared" si="178"/>
        <v>0</v>
      </c>
      <c r="Q514" s="403">
        <f t="shared" si="178"/>
        <v>27.9</v>
      </c>
      <c r="R514" s="403">
        <f t="shared" si="178"/>
        <v>0</v>
      </c>
      <c r="S514" s="403">
        <f t="shared" si="178"/>
        <v>0</v>
      </c>
      <c r="T514" s="403">
        <f t="shared" si="178"/>
        <v>0</v>
      </c>
      <c r="U514" s="403">
        <f t="shared" si="178"/>
        <v>0</v>
      </c>
      <c r="V514" s="403">
        <f t="shared" si="178"/>
        <v>0</v>
      </c>
      <c r="W514" s="403">
        <f t="shared" si="178"/>
        <v>0</v>
      </c>
      <c r="X514" s="403">
        <f t="shared" si="178"/>
        <v>0</v>
      </c>
      <c r="Y514" s="403">
        <f t="shared" si="164"/>
        <v>0</v>
      </c>
      <c r="Z514" s="403">
        <f t="shared" si="164"/>
        <v>0</v>
      </c>
      <c r="AA514" s="403">
        <f t="shared" si="164"/>
        <v>0</v>
      </c>
      <c r="AB514" s="403">
        <f t="shared" si="164"/>
        <v>0</v>
      </c>
      <c r="AC514" s="403">
        <f t="shared" si="168"/>
        <v>0</v>
      </c>
      <c r="AD514" s="403">
        <f t="shared" si="172"/>
        <v>0</v>
      </c>
      <c r="AE514" s="403">
        <f t="shared" si="170"/>
        <v>0</v>
      </c>
      <c r="AF514" s="403">
        <f t="shared" si="180"/>
        <v>0</v>
      </c>
      <c r="AG514" s="404">
        <f t="shared" si="180"/>
        <v>0</v>
      </c>
      <c r="AH514" s="404">
        <f t="shared" si="179"/>
        <v>0</v>
      </c>
      <c r="AI514" s="404">
        <f t="shared" si="177"/>
        <v>0</v>
      </c>
      <c r="AJ514" s="145">
        <f t="shared" si="161"/>
        <v>0</v>
      </c>
    </row>
    <row r="515" spans="2:36" ht="13.7" customHeight="1">
      <c r="B515" s="957">
        <v>994</v>
      </c>
      <c r="C515" s="1040">
        <v>45198</v>
      </c>
      <c r="D515" s="1041" t="s">
        <v>577</v>
      </c>
      <c r="E515" s="1042" t="s">
        <v>1418</v>
      </c>
      <c r="F515" s="402">
        <v>737</v>
      </c>
      <c r="G515" s="956">
        <v>34.200000000000003</v>
      </c>
      <c r="H515" s="440"/>
      <c r="I515" s="403">
        <f t="shared" si="160"/>
        <v>0</v>
      </c>
      <c r="J515" s="403">
        <f t="shared" si="167"/>
        <v>0</v>
      </c>
      <c r="K515" s="403">
        <f t="shared" si="178"/>
        <v>0</v>
      </c>
      <c r="L515" s="403">
        <f t="shared" si="178"/>
        <v>0</v>
      </c>
      <c r="M515" s="403">
        <f t="shared" si="178"/>
        <v>0</v>
      </c>
      <c r="N515" s="403">
        <f t="shared" si="178"/>
        <v>0</v>
      </c>
      <c r="O515" s="403">
        <f t="shared" si="178"/>
        <v>0</v>
      </c>
      <c r="P515" s="403">
        <f t="shared" si="178"/>
        <v>0</v>
      </c>
      <c r="Q515" s="403">
        <f t="shared" si="178"/>
        <v>0</v>
      </c>
      <c r="R515" s="403">
        <f t="shared" si="178"/>
        <v>0</v>
      </c>
      <c r="S515" s="403">
        <f t="shared" si="178"/>
        <v>0</v>
      </c>
      <c r="T515" s="403">
        <f t="shared" si="178"/>
        <v>0</v>
      </c>
      <c r="U515" s="403">
        <f t="shared" si="178"/>
        <v>0</v>
      </c>
      <c r="V515" s="403">
        <f t="shared" si="178"/>
        <v>0</v>
      </c>
      <c r="W515" s="403">
        <f t="shared" si="178"/>
        <v>0</v>
      </c>
      <c r="X515" s="403">
        <f t="shared" si="178"/>
        <v>0</v>
      </c>
      <c r="Y515" s="403">
        <f t="shared" si="164"/>
        <v>0</v>
      </c>
      <c r="Z515" s="403">
        <f t="shared" si="164"/>
        <v>0</v>
      </c>
      <c r="AA515" s="403">
        <f t="shared" si="164"/>
        <v>0</v>
      </c>
      <c r="AB515" s="403">
        <f t="shared" si="164"/>
        <v>0</v>
      </c>
      <c r="AC515" s="403">
        <f t="shared" si="168"/>
        <v>0</v>
      </c>
      <c r="AD515" s="403">
        <f t="shared" si="172"/>
        <v>0</v>
      </c>
      <c r="AE515" s="403">
        <f t="shared" si="170"/>
        <v>0</v>
      </c>
      <c r="AF515" s="403">
        <f t="shared" si="180"/>
        <v>34.200000000000003</v>
      </c>
      <c r="AG515" s="404">
        <f t="shared" si="180"/>
        <v>0</v>
      </c>
      <c r="AH515" s="404">
        <f t="shared" si="179"/>
        <v>0</v>
      </c>
      <c r="AI515" s="404">
        <f t="shared" si="177"/>
        <v>0</v>
      </c>
      <c r="AJ515" s="145">
        <f t="shared" si="161"/>
        <v>0</v>
      </c>
    </row>
    <row r="516" spans="2:36" ht="13.7" customHeight="1">
      <c r="B516" s="957">
        <v>995</v>
      </c>
      <c r="C516" s="1040">
        <v>45198</v>
      </c>
      <c r="D516" s="1041" t="s">
        <v>577</v>
      </c>
      <c r="E516" s="1042" t="s">
        <v>1418</v>
      </c>
      <c r="F516" s="402">
        <v>737</v>
      </c>
      <c r="G516" s="956">
        <v>27</v>
      </c>
      <c r="H516" s="440"/>
      <c r="I516" s="403">
        <f t="shared" si="160"/>
        <v>0</v>
      </c>
      <c r="J516" s="403">
        <f t="shared" si="167"/>
        <v>0</v>
      </c>
      <c r="K516" s="403">
        <f t="shared" ref="K516:X525" si="181">IF(K$7-$F516=0,$G516,0)</f>
        <v>0</v>
      </c>
      <c r="L516" s="403">
        <f t="shared" si="181"/>
        <v>0</v>
      </c>
      <c r="M516" s="403">
        <f t="shared" si="181"/>
        <v>0</v>
      </c>
      <c r="N516" s="403">
        <f t="shared" si="181"/>
        <v>0</v>
      </c>
      <c r="O516" s="403">
        <f t="shared" si="181"/>
        <v>0</v>
      </c>
      <c r="P516" s="403">
        <f t="shared" si="181"/>
        <v>0</v>
      </c>
      <c r="Q516" s="403">
        <f t="shared" si="181"/>
        <v>0</v>
      </c>
      <c r="R516" s="403">
        <f t="shared" si="181"/>
        <v>0</v>
      </c>
      <c r="S516" s="403">
        <f t="shared" si="181"/>
        <v>0</v>
      </c>
      <c r="T516" s="403">
        <f t="shared" si="181"/>
        <v>0</v>
      </c>
      <c r="U516" s="403">
        <f t="shared" si="181"/>
        <v>0</v>
      </c>
      <c r="V516" s="403">
        <f t="shared" si="181"/>
        <v>0</v>
      </c>
      <c r="W516" s="403">
        <f t="shared" si="181"/>
        <v>0</v>
      </c>
      <c r="X516" s="403">
        <f t="shared" si="181"/>
        <v>0</v>
      </c>
      <c r="Y516" s="403">
        <f t="shared" si="164"/>
        <v>0</v>
      </c>
      <c r="Z516" s="403">
        <f t="shared" si="164"/>
        <v>0</v>
      </c>
      <c r="AA516" s="403">
        <f t="shared" si="164"/>
        <v>0</v>
      </c>
      <c r="AB516" s="403">
        <f t="shared" si="164"/>
        <v>0</v>
      </c>
      <c r="AC516" s="403">
        <f t="shared" si="168"/>
        <v>0</v>
      </c>
      <c r="AD516" s="403">
        <f t="shared" si="172"/>
        <v>0</v>
      </c>
      <c r="AE516" s="403">
        <f t="shared" si="170"/>
        <v>0</v>
      </c>
      <c r="AF516" s="403">
        <f t="shared" si="180"/>
        <v>27</v>
      </c>
      <c r="AG516" s="404">
        <f t="shared" si="180"/>
        <v>0</v>
      </c>
      <c r="AH516" s="404">
        <f t="shared" si="179"/>
        <v>0</v>
      </c>
      <c r="AI516" s="404">
        <f t="shared" si="179"/>
        <v>0</v>
      </c>
      <c r="AJ516" s="145">
        <f t="shared" si="161"/>
        <v>0</v>
      </c>
    </row>
    <row r="517" spans="2:36" ht="13.7" customHeight="1">
      <c r="B517" s="957">
        <v>996</v>
      </c>
      <c r="C517" s="1040">
        <v>45198</v>
      </c>
      <c r="D517" s="1041" t="s">
        <v>577</v>
      </c>
      <c r="E517" s="1042" t="s">
        <v>1418</v>
      </c>
      <c r="F517" s="402">
        <v>737</v>
      </c>
      <c r="G517" s="956">
        <v>20.7</v>
      </c>
      <c r="H517" s="440"/>
      <c r="I517" s="403">
        <f t="shared" si="160"/>
        <v>0</v>
      </c>
      <c r="J517" s="403">
        <f t="shared" si="167"/>
        <v>0</v>
      </c>
      <c r="K517" s="403">
        <f t="shared" si="181"/>
        <v>0</v>
      </c>
      <c r="L517" s="403">
        <f t="shared" si="181"/>
        <v>0</v>
      </c>
      <c r="M517" s="403">
        <f t="shared" si="181"/>
        <v>0</v>
      </c>
      <c r="N517" s="403">
        <f t="shared" si="181"/>
        <v>0</v>
      </c>
      <c r="O517" s="403">
        <f t="shared" si="181"/>
        <v>0</v>
      </c>
      <c r="P517" s="403">
        <f t="shared" si="181"/>
        <v>0</v>
      </c>
      <c r="Q517" s="403">
        <f t="shared" si="181"/>
        <v>0</v>
      </c>
      <c r="R517" s="403">
        <f t="shared" si="181"/>
        <v>0</v>
      </c>
      <c r="S517" s="403">
        <f t="shared" si="181"/>
        <v>0</v>
      </c>
      <c r="T517" s="403">
        <f t="shared" si="181"/>
        <v>0</v>
      </c>
      <c r="U517" s="403">
        <f t="shared" si="181"/>
        <v>0</v>
      </c>
      <c r="V517" s="403">
        <f t="shared" si="181"/>
        <v>0</v>
      </c>
      <c r="W517" s="403">
        <f t="shared" si="181"/>
        <v>0</v>
      </c>
      <c r="X517" s="403">
        <f t="shared" si="181"/>
        <v>0</v>
      </c>
      <c r="Y517" s="403">
        <f t="shared" si="164"/>
        <v>0</v>
      </c>
      <c r="Z517" s="403">
        <f t="shared" si="164"/>
        <v>0</v>
      </c>
      <c r="AA517" s="403">
        <f t="shared" si="164"/>
        <v>0</v>
      </c>
      <c r="AB517" s="403">
        <f t="shared" si="164"/>
        <v>0</v>
      </c>
      <c r="AC517" s="403">
        <f t="shared" si="168"/>
        <v>0</v>
      </c>
      <c r="AD517" s="403">
        <f t="shared" si="172"/>
        <v>0</v>
      </c>
      <c r="AE517" s="403">
        <f t="shared" si="170"/>
        <v>0</v>
      </c>
      <c r="AF517" s="403">
        <f t="shared" si="180"/>
        <v>20.7</v>
      </c>
      <c r="AG517" s="404">
        <f t="shared" si="180"/>
        <v>0</v>
      </c>
      <c r="AH517" s="404">
        <f t="shared" si="179"/>
        <v>0</v>
      </c>
      <c r="AI517" s="404">
        <f t="shared" si="179"/>
        <v>0</v>
      </c>
      <c r="AJ517" s="145">
        <f t="shared" si="161"/>
        <v>0</v>
      </c>
    </row>
    <row r="518" spans="2:36" ht="13.7" customHeight="1">
      <c r="B518" s="957">
        <v>845</v>
      </c>
      <c r="C518" s="1040">
        <v>45168</v>
      </c>
      <c r="D518" s="1041" t="s">
        <v>577</v>
      </c>
      <c r="E518" s="1042" t="s">
        <v>1292</v>
      </c>
      <c r="F518" s="402">
        <v>265</v>
      </c>
      <c r="G518" s="956">
        <v>20.7</v>
      </c>
      <c r="H518" s="440"/>
      <c r="I518" s="403">
        <f t="shared" si="160"/>
        <v>0</v>
      </c>
      <c r="J518" s="403">
        <f t="shared" si="167"/>
        <v>0</v>
      </c>
      <c r="K518" s="403">
        <f t="shared" si="181"/>
        <v>0</v>
      </c>
      <c r="L518" s="403">
        <f t="shared" si="181"/>
        <v>0</v>
      </c>
      <c r="M518" s="403">
        <f t="shared" si="181"/>
        <v>0</v>
      </c>
      <c r="N518" s="403">
        <f t="shared" si="181"/>
        <v>0</v>
      </c>
      <c r="O518" s="403">
        <f t="shared" si="181"/>
        <v>0</v>
      </c>
      <c r="P518" s="403">
        <f t="shared" si="181"/>
        <v>0</v>
      </c>
      <c r="Q518" s="403">
        <f t="shared" si="181"/>
        <v>20.7</v>
      </c>
      <c r="R518" s="403">
        <f t="shared" si="181"/>
        <v>0</v>
      </c>
      <c r="S518" s="403">
        <f t="shared" si="181"/>
        <v>0</v>
      </c>
      <c r="T518" s="403">
        <f t="shared" si="181"/>
        <v>0</v>
      </c>
      <c r="U518" s="403">
        <f t="shared" si="181"/>
        <v>0</v>
      </c>
      <c r="V518" s="403">
        <f t="shared" si="181"/>
        <v>0</v>
      </c>
      <c r="W518" s="403">
        <f t="shared" si="181"/>
        <v>0</v>
      </c>
      <c r="X518" s="403">
        <f t="shared" si="181"/>
        <v>0</v>
      </c>
      <c r="Y518" s="403">
        <f t="shared" si="164"/>
        <v>0</v>
      </c>
      <c r="Z518" s="403">
        <f t="shared" si="164"/>
        <v>0</v>
      </c>
      <c r="AA518" s="403">
        <f t="shared" si="164"/>
        <v>0</v>
      </c>
      <c r="AB518" s="403">
        <f t="shared" si="164"/>
        <v>0</v>
      </c>
      <c r="AC518" s="403">
        <f t="shared" si="168"/>
        <v>0</v>
      </c>
      <c r="AD518" s="403">
        <f t="shared" si="172"/>
        <v>0</v>
      </c>
      <c r="AE518" s="403">
        <f t="shared" si="170"/>
        <v>0</v>
      </c>
      <c r="AF518" s="403">
        <f t="shared" si="180"/>
        <v>0</v>
      </c>
      <c r="AG518" s="404">
        <f t="shared" si="180"/>
        <v>0</v>
      </c>
      <c r="AH518" s="404">
        <f t="shared" si="179"/>
        <v>0</v>
      </c>
      <c r="AI518" s="404">
        <f t="shared" si="179"/>
        <v>0</v>
      </c>
      <c r="AJ518" s="145">
        <f t="shared" si="161"/>
        <v>0</v>
      </c>
    </row>
    <row r="519" spans="2:36" ht="13.7" customHeight="1">
      <c r="B519" s="957">
        <v>716</v>
      </c>
      <c r="C519" s="1040">
        <v>45138</v>
      </c>
      <c r="D519" s="1041" t="s">
        <v>577</v>
      </c>
      <c r="E519" s="1042" t="s">
        <v>1181</v>
      </c>
      <c r="F519" s="402">
        <v>737</v>
      </c>
      <c r="G519" s="956">
        <v>34.200000000000003</v>
      </c>
      <c r="H519" s="440"/>
      <c r="I519" s="403">
        <f t="shared" si="160"/>
        <v>0</v>
      </c>
      <c r="J519" s="403">
        <f t="shared" si="167"/>
        <v>0</v>
      </c>
      <c r="K519" s="403">
        <f t="shared" si="181"/>
        <v>0</v>
      </c>
      <c r="L519" s="403">
        <f t="shared" si="181"/>
        <v>0</v>
      </c>
      <c r="M519" s="403">
        <f t="shared" si="181"/>
        <v>0</v>
      </c>
      <c r="N519" s="403">
        <f t="shared" si="181"/>
        <v>0</v>
      </c>
      <c r="O519" s="403">
        <f t="shared" si="181"/>
        <v>0</v>
      </c>
      <c r="P519" s="403">
        <f t="shared" si="181"/>
        <v>0</v>
      </c>
      <c r="Q519" s="403">
        <f t="shared" si="181"/>
        <v>0</v>
      </c>
      <c r="R519" s="403">
        <f t="shared" si="181"/>
        <v>0</v>
      </c>
      <c r="S519" s="403">
        <f t="shared" si="181"/>
        <v>0</v>
      </c>
      <c r="T519" s="403">
        <f t="shared" si="181"/>
        <v>0</v>
      </c>
      <c r="U519" s="403">
        <f t="shared" si="181"/>
        <v>0</v>
      </c>
      <c r="V519" s="403">
        <f t="shared" si="181"/>
        <v>0</v>
      </c>
      <c r="W519" s="403">
        <f t="shared" si="181"/>
        <v>0</v>
      </c>
      <c r="X519" s="403">
        <f t="shared" si="181"/>
        <v>0</v>
      </c>
      <c r="Y519" s="403">
        <f t="shared" si="164"/>
        <v>0</v>
      </c>
      <c r="Z519" s="403">
        <f t="shared" si="164"/>
        <v>0</v>
      </c>
      <c r="AA519" s="403">
        <f t="shared" si="164"/>
        <v>0</v>
      </c>
      <c r="AB519" s="403">
        <f t="shared" si="164"/>
        <v>0</v>
      </c>
      <c r="AC519" s="403">
        <f t="shared" si="168"/>
        <v>0</v>
      </c>
      <c r="AD519" s="403">
        <f t="shared" si="172"/>
        <v>0</v>
      </c>
      <c r="AE519" s="403">
        <f t="shared" si="170"/>
        <v>0</v>
      </c>
      <c r="AF519" s="403">
        <f t="shared" si="180"/>
        <v>34.200000000000003</v>
      </c>
      <c r="AG519" s="404">
        <f t="shared" si="180"/>
        <v>0</v>
      </c>
      <c r="AH519" s="404">
        <f t="shared" si="179"/>
        <v>0</v>
      </c>
      <c r="AI519" s="404">
        <f t="shared" si="179"/>
        <v>0</v>
      </c>
      <c r="AJ519" s="145">
        <f t="shared" si="161"/>
        <v>0</v>
      </c>
    </row>
    <row r="520" spans="2:36" ht="13.7" customHeight="1">
      <c r="B520" s="957">
        <v>717</v>
      </c>
      <c r="C520" s="1040">
        <v>45138</v>
      </c>
      <c r="D520" s="1041" t="s">
        <v>577</v>
      </c>
      <c r="E520" s="1042" t="s">
        <v>1181</v>
      </c>
      <c r="F520" s="402">
        <v>737</v>
      </c>
      <c r="G520" s="956">
        <v>27</v>
      </c>
      <c r="H520" s="440"/>
      <c r="I520" s="403">
        <f t="shared" si="160"/>
        <v>0</v>
      </c>
      <c r="J520" s="403">
        <f t="shared" si="167"/>
        <v>0</v>
      </c>
      <c r="K520" s="403">
        <f t="shared" si="181"/>
        <v>0</v>
      </c>
      <c r="L520" s="403">
        <f t="shared" si="181"/>
        <v>0</v>
      </c>
      <c r="M520" s="403">
        <f t="shared" si="181"/>
        <v>0</v>
      </c>
      <c r="N520" s="403">
        <f t="shared" si="181"/>
        <v>0</v>
      </c>
      <c r="O520" s="403">
        <f t="shared" si="181"/>
        <v>0</v>
      </c>
      <c r="P520" s="403">
        <f t="shared" si="181"/>
        <v>0</v>
      </c>
      <c r="Q520" s="403">
        <f t="shared" si="181"/>
        <v>0</v>
      </c>
      <c r="R520" s="403">
        <f t="shared" si="181"/>
        <v>0</v>
      </c>
      <c r="S520" s="403">
        <f t="shared" si="181"/>
        <v>0</v>
      </c>
      <c r="T520" s="403">
        <f t="shared" si="181"/>
        <v>0</v>
      </c>
      <c r="U520" s="403">
        <f t="shared" si="181"/>
        <v>0</v>
      </c>
      <c r="V520" s="403">
        <f t="shared" si="181"/>
        <v>0</v>
      </c>
      <c r="W520" s="403">
        <f t="shared" si="181"/>
        <v>0</v>
      </c>
      <c r="X520" s="403">
        <f t="shared" si="181"/>
        <v>0</v>
      </c>
      <c r="Y520" s="403">
        <f t="shared" si="164"/>
        <v>0</v>
      </c>
      <c r="Z520" s="403">
        <f t="shared" si="164"/>
        <v>0</v>
      </c>
      <c r="AA520" s="403">
        <f t="shared" si="164"/>
        <v>0</v>
      </c>
      <c r="AB520" s="403">
        <f t="shared" si="164"/>
        <v>0</v>
      </c>
      <c r="AC520" s="403">
        <f t="shared" si="168"/>
        <v>0</v>
      </c>
      <c r="AD520" s="403">
        <f t="shared" si="172"/>
        <v>0</v>
      </c>
      <c r="AE520" s="403">
        <f t="shared" si="170"/>
        <v>0</v>
      </c>
      <c r="AF520" s="403">
        <f t="shared" si="180"/>
        <v>27</v>
      </c>
      <c r="AG520" s="404">
        <f t="shared" si="180"/>
        <v>0</v>
      </c>
      <c r="AH520" s="404">
        <f t="shared" ref="AH520:AI535" si="182">IF(AH$7-$F520=0,$G520,0)</f>
        <v>0</v>
      </c>
      <c r="AI520" s="404">
        <f t="shared" si="179"/>
        <v>0</v>
      </c>
      <c r="AJ520" s="145">
        <f t="shared" si="161"/>
        <v>0</v>
      </c>
    </row>
    <row r="521" spans="2:36" ht="13.7" customHeight="1">
      <c r="B521" s="957">
        <v>607</v>
      </c>
      <c r="C521" s="1040">
        <v>45107</v>
      </c>
      <c r="D521" s="1041" t="s">
        <v>577</v>
      </c>
      <c r="E521" s="1042" t="s">
        <v>1097</v>
      </c>
      <c r="F521" s="402">
        <v>737</v>
      </c>
      <c r="G521" s="956">
        <v>34.200000000000003</v>
      </c>
      <c r="H521" s="440"/>
      <c r="I521" s="403">
        <f t="shared" si="160"/>
        <v>0</v>
      </c>
      <c r="J521" s="403">
        <f t="shared" si="167"/>
        <v>0</v>
      </c>
      <c r="K521" s="403">
        <f t="shared" si="181"/>
        <v>0</v>
      </c>
      <c r="L521" s="403">
        <f t="shared" si="181"/>
        <v>0</v>
      </c>
      <c r="M521" s="403">
        <f t="shared" si="181"/>
        <v>0</v>
      </c>
      <c r="N521" s="403">
        <f t="shared" si="181"/>
        <v>0</v>
      </c>
      <c r="O521" s="403">
        <f t="shared" si="181"/>
        <v>0</v>
      </c>
      <c r="P521" s="403">
        <f t="shared" si="181"/>
        <v>0</v>
      </c>
      <c r="Q521" s="403">
        <f t="shared" si="181"/>
        <v>0</v>
      </c>
      <c r="R521" s="403">
        <f t="shared" si="181"/>
        <v>0</v>
      </c>
      <c r="S521" s="403">
        <f t="shared" si="181"/>
        <v>0</v>
      </c>
      <c r="T521" s="403">
        <f t="shared" si="181"/>
        <v>0</v>
      </c>
      <c r="U521" s="403">
        <f t="shared" si="181"/>
        <v>0</v>
      </c>
      <c r="V521" s="403">
        <f t="shared" si="181"/>
        <v>0</v>
      </c>
      <c r="W521" s="403">
        <f t="shared" si="181"/>
        <v>0</v>
      </c>
      <c r="X521" s="403">
        <f t="shared" si="181"/>
        <v>0</v>
      </c>
      <c r="Y521" s="403">
        <f t="shared" si="164"/>
        <v>0</v>
      </c>
      <c r="Z521" s="403">
        <f t="shared" si="164"/>
        <v>0</v>
      </c>
      <c r="AA521" s="403">
        <f t="shared" si="164"/>
        <v>0</v>
      </c>
      <c r="AB521" s="403">
        <f t="shared" si="164"/>
        <v>0</v>
      </c>
      <c r="AC521" s="403">
        <f t="shared" si="168"/>
        <v>0</v>
      </c>
      <c r="AD521" s="403">
        <f t="shared" si="172"/>
        <v>0</v>
      </c>
      <c r="AE521" s="403">
        <f t="shared" si="170"/>
        <v>0</v>
      </c>
      <c r="AF521" s="403">
        <f t="shared" si="180"/>
        <v>34.200000000000003</v>
      </c>
      <c r="AG521" s="404">
        <f t="shared" si="180"/>
        <v>0</v>
      </c>
      <c r="AH521" s="404">
        <f t="shared" si="182"/>
        <v>0</v>
      </c>
      <c r="AI521" s="404">
        <f t="shared" si="179"/>
        <v>0</v>
      </c>
      <c r="AJ521" s="145">
        <f t="shared" si="161"/>
        <v>0</v>
      </c>
    </row>
    <row r="522" spans="2:36" ht="13.7" customHeight="1">
      <c r="B522" s="957">
        <v>608</v>
      </c>
      <c r="C522" s="1040">
        <v>45107</v>
      </c>
      <c r="D522" s="1041" t="s">
        <v>577</v>
      </c>
      <c r="E522" s="1042" t="s">
        <v>1097</v>
      </c>
      <c r="F522" s="402">
        <v>737</v>
      </c>
      <c r="G522" s="956">
        <v>27</v>
      </c>
      <c r="H522" s="440"/>
      <c r="I522" s="403">
        <f t="shared" si="160"/>
        <v>0</v>
      </c>
      <c r="J522" s="403">
        <f t="shared" si="167"/>
        <v>0</v>
      </c>
      <c r="K522" s="403">
        <f t="shared" si="181"/>
        <v>0</v>
      </c>
      <c r="L522" s="403">
        <f t="shared" si="181"/>
        <v>0</v>
      </c>
      <c r="M522" s="403">
        <f t="shared" si="181"/>
        <v>0</v>
      </c>
      <c r="N522" s="403">
        <f t="shared" si="181"/>
        <v>0</v>
      </c>
      <c r="O522" s="403">
        <f t="shared" si="181"/>
        <v>0</v>
      </c>
      <c r="P522" s="403">
        <f t="shared" si="181"/>
        <v>0</v>
      </c>
      <c r="Q522" s="403">
        <f t="shared" si="181"/>
        <v>0</v>
      </c>
      <c r="R522" s="403">
        <f t="shared" si="181"/>
        <v>0</v>
      </c>
      <c r="S522" s="403">
        <f t="shared" si="181"/>
        <v>0</v>
      </c>
      <c r="T522" s="403">
        <f t="shared" si="181"/>
        <v>0</v>
      </c>
      <c r="U522" s="403">
        <f t="shared" si="181"/>
        <v>0</v>
      </c>
      <c r="V522" s="403">
        <f t="shared" si="181"/>
        <v>0</v>
      </c>
      <c r="W522" s="403">
        <f t="shared" si="181"/>
        <v>0</v>
      </c>
      <c r="X522" s="403">
        <f t="shared" si="181"/>
        <v>0</v>
      </c>
      <c r="Y522" s="403">
        <f t="shared" si="164"/>
        <v>0</v>
      </c>
      <c r="Z522" s="403">
        <f t="shared" si="164"/>
        <v>0</v>
      </c>
      <c r="AA522" s="403">
        <f t="shared" si="164"/>
        <v>0</v>
      </c>
      <c r="AB522" s="403">
        <f t="shared" si="164"/>
        <v>0</v>
      </c>
      <c r="AC522" s="403">
        <f t="shared" si="168"/>
        <v>0</v>
      </c>
      <c r="AD522" s="403">
        <f t="shared" si="172"/>
        <v>0</v>
      </c>
      <c r="AE522" s="403">
        <f t="shared" si="170"/>
        <v>0</v>
      </c>
      <c r="AF522" s="403">
        <f t="shared" si="180"/>
        <v>27</v>
      </c>
      <c r="AG522" s="404">
        <f t="shared" si="180"/>
        <v>0</v>
      </c>
      <c r="AH522" s="404">
        <f t="shared" si="182"/>
        <v>0</v>
      </c>
      <c r="AI522" s="404">
        <f t="shared" si="179"/>
        <v>0</v>
      </c>
      <c r="AJ522" s="145">
        <f t="shared" si="161"/>
        <v>0</v>
      </c>
    </row>
    <row r="523" spans="2:36" ht="13.7" customHeight="1">
      <c r="B523" s="957">
        <v>305</v>
      </c>
      <c r="C523" s="1040">
        <v>45015</v>
      </c>
      <c r="D523" s="1041" t="s">
        <v>577</v>
      </c>
      <c r="E523" s="1042" t="s">
        <v>846</v>
      </c>
      <c r="F523" s="402">
        <v>265</v>
      </c>
      <c r="G523" s="956">
        <v>20.7</v>
      </c>
      <c r="H523" s="440"/>
      <c r="I523" s="403">
        <f t="shared" ref="I523:I586" si="183">IF(I$7-$F523=0,$G523,0)</f>
        <v>0</v>
      </c>
      <c r="J523" s="403">
        <f t="shared" si="167"/>
        <v>0</v>
      </c>
      <c r="K523" s="403">
        <f t="shared" si="181"/>
        <v>0</v>
      </c>
      <c r="L523" s="403">
        <f t="shared" si="181"/>
        <v>0</v>
      </c>
      <c r="M523" s="403">
        <f t="shared" si="181"/>
        <v>0</v>
      </c>
      <c r="N523" s="403">
        <f t="shared" si="181"/>
        <v>0</v>
      </c>
      <c r="O523" s="403">
        <f t="shared" si="181"/>
        <v>0</v>
      </c>
      <c r="P523" s="403">
        <f t="shared" si="181"/>
        <v>0</v>
      </c>
      <c r="Q523" s="403">
        <f t="shared" si="181"/>
        <v>20.7</v>
      </c>
      <c r="R523" s="403">
        <f t="shared" si="181"/>
        <v>0</v>
      </c>
      <c r="S523" s="403">
        <f t="shared" si="181"/>
        <v>0</v>
      </c>
      <c r="T523" s="403">
        <f t="shared" si="181"/>
        <v>0</v>
      </c>
      <c r="U523" s="403">
        <f t="shared" si="181"/>
        <v>0</v>
      </c>
      <c r="V523" s="403">
        <f t="shared" si="181"/>
        <v>0</v>
      </c>
      <c r="W523" s="403">
        <f t="shared" si="181"/>
        <v>0</v>
      </c>
      <c r="X523" s="403">
        <f t="shared" si="181"/>
        <v>0</v>
      </c>
      <c r="Y523" s="403">
        <f t="shared" si="164"/>
        <v>0</v>
      </c>
      <c r="Z523" s="403">
        <f t="shared" si="164"/>
        <v>0</v>
      </c>
      <c r="AA523" s="403">
        <f t="shared" si="164"/>
        <v>0</v>
      </c>
      <c r="AB523" s="403">
        <f t="shared" si="164"/>
        <v>0</v>
      </c>
      <c r="AC523" s="403">
        <f t="shared" si="168"/>
        <v>0</v>
      </c>
      <c r="AD523" s="403">
        <f t="shared" si="172"/>
        <v>0</v>
      </c>
      <c r="AE523" s="403">
        <f t="shared" si="170"/>
        <v>0</v>
      </c>
      <c r="AF523" s="403">
        <f t="shared" si="180"/>
        <v>0</v>
      </c>
      <c r="AG523" s="404">
        <f t="shared" si="180"/>
        <v>0</v>
      </c>
      <c r="AH523" s="404">
        <f t="shared" si="182"/>
        <v>0</v>
      </c>
      <c r="AI523" s="404">
        <f t="shared" si="179"/>
        <v>0</v>
      </c>
      <c r="AJ523" s="145">
        <f t="shared" ref="AJ523:AJ586" si="184">G523-SUM(I523:AI523)</f>
        <v>0</v>
      </c>
    </row>
    <row r="524" spans="2:36" ht="13.7" customHeight="1">
      <c r="B524" s="957">
        <v>306</v>
      </c>
      <c r="C524" s="1040">
        <v>45015</v>
      </c>
      <c r="D524" s="1041" t="s">
        <v>577</v>
      </c>
      <c r="E524" s="1042" t="s">
        <v>846</v>
      </c>
      <c r="F524" s="402">
        <v>265</v>
      </c>
      <c r="G524" s="956">
        <v>27</v>
      </c>
      <c r="H524" s="440"/>
      <c r="I524" s="403">
        <f t="shared" si="183"/>
        <v>0</v>
      </c>
      <c r="J524" s="403">
        <f t="shared" si="167"/>
        <v>0</v>
      </c>
      <c r="K524" s="403">
        <f t="shared" si="181"/>
        <v>0</v>
      </c>
      <c r="L524" s="403">
        <f t="shared" si="181"/>
        <v>0</v>
      </c>
      <c r="M524" s="403">
        <f t="shared" si="181"/>
        <v>0</v>
      </c>
      <c r="N524" s="403">
        <f t="shared" si="181"/>
        <v>0</v>
      </c>
      <c r="O524" s="403">
        <f t="shared" si="181"/>
        <v>0</v>
      </c>
      <c r="P524" s="403">
        <f t="shared" si="181"/>
        <v>0</v>
      </c>
      <c r="Q524" s="403">
        <f t="shared" si="181"/>
        <v>27</v>
      </c>
      <c r="R524" s="403">
        <f t="shared" si="181"/>
        <v>0</v>
      </c>
      <c r="S524" s="403">
        <f t="shared" si="181"/>
        <v>0</v>
      </c>
      <c r="T524" s="403">
        <f t="shared" si="181"/>
        <v>0</v>
      </c>
      <c r="U524" s="403">
        <f t="shared" si="181"/>
        <v>0</v>
      </c>
      <c r="V524" s="403">
        <f t="shared" si="181"/>
        <v>0</v>
      </c>
      <c r="W524" s="403">
        <f t="shared" si="181"/>
        <v>0</v>
      </c>
      <c r="X524" s="403">
        <f t="shared" si="181"/>
        <v>0</v>
      </c>
      <c r="Y524" s="403">
        <f t="shared" si="164"/>
        <v>0</v>
      </c>
      <c r="Z524" s="403">
        <f t="shared" si="164"/>
        <v>0</v>
      </c>
      <c r="AA524" s="403">
        <f t="shared" si="164"/>
        <v>0</v>
      </c>
      <c r="AB524" s="403">
        <f t="shared" si="164"/>
        <v>0</v>
      </c>
      <c r="AC524" s="403">
        <f t="shared" si="168"/>
        <v>0</v>
      </c>
      <c r="AD524" s="403">
        <f t="shared" si="172"/>
        <v>0</v>
      </c>
      <c r="AE524" s="403">
        <f t="shared" si="170"/>
        <v>0</v>
      </c>
      <c r="AF524" s="403">
        <f t="shared" si="180"/>
        <v>0</v>
      </c>
      <c r="AG524" s="404">
        <f t="shared" si="180"/>
        <v>0</v>
      </c>
      <c r="AH524" s="404">
        <f t="shared" si="182"/>
        <v>0</v>
      </c>
      <c r="AI524" s="404">
        <f t="shared" si="179"/>
        <v>0</v>
      </c>
      <c r="AJ524" s="145">
        <f t="shared" si="184"/>
        <v>0</v>
      </c>
    </row>
    <row r="525" spans="2:36" ht="13.7" customHeight="1">
      <c r="B525" s="957">
        <v>307</v>
      </c>
      <c r="C525" s="1040">
        <v>45015</v>
      </c>
      <c r="D525" s="1041" t="s">
        <v>577</v>
      </c>
      <c r="E525" s="1042" t="s">
        <v>846</v>
      </c>
      <c r="F525" s="402">
        <v>265</v>
      </c>
      <c r="G525" s="956">
        <v>27</v>
      </c>
      <c r="H525" s="440"/>
      <c r="I525" s="403">
        <f t="shared" si="183"/>
        <v>0</v>
      </c>
      <c r="J525" s="403">
        <f t="shared" si="167"/>
        <v>0</v>
      </c>
      <c r="K525" s="403">
        <f t="shared" si="181"/>
        <v>0</v>
      </c>
      <c r="L525" s="403">
        <f t="shared" si="181"/>
        <v>0</v>
      </c>
      <c r="M525" s="403">
        <f t="shared" si="181"/>
        <v>0</v>
      </c>
      <c r="N525" s="403">
        <f t="shared" si="181"/>
        <v>0</v>
      </c>
      <c r="O525" s="403">
        <f t="shared" si="181"/>
        <v>0</v>
      </c>
      <c r="P525" s="403">
        <f t="shared" si="181"/>
        <v>0</v>
      </c>
      <c r="Q525" s="403">
        <f t="shared" si="181"/>
        <v>27</v>
      </c>
      <c r="R525" s="403">
        <f t="shared" si="181"/>
        <v>0</v>
      </c>
      <c r="S525" s="403">
        <f t="shared" si="181"/>
        <v>0</v>
      </c>
      <c r="T525" s="403">
        <f t="shared" si="181"/>
        <v>0</v>
      </c>
      <c r="U525" s="403">
        <f t="shared" si="181"/>
        <v>0</v>
      </c>
      <c r="V525" s="403">
        <f t="shared" si="181"/>
        <v>0</v>
      </c>
      <c r="W525" s="403">
        <f t="shared" si="181"/>
        <v>0</v>
      </c>
      <c r="X525" s="403">
        <f t="shared" si="181"/>
        <v>0</v>
      </c>
      <c r="Y525" s="403">
        <f t="shared" si="164"/>
        <v>0</v>
      </c>
      <c r="Z525" s="403">
        <f t="shared" si="164"/>
        <v>0</v>
      </c>
      <c r="AA525" s="403">
        <f t="shared" si="164"/>
        <v>0</v>
      </c>
      <c r="AB525" s="403">
        <f t="shared" si="164"/>
        <v>0</v>
      </c>
      <c r="AC525" s="403">
        <f t="shared" si="168"/>
        <v>0</v>
      </c>
      <c r="AD525" s="403">
        <f t="shared" si="172"/>
        <v>0</v>
      </c>
      <c r="AE525" s="403">
        <f t="shared" si="170"/>
        <v>0</v>
      </c>
      <c r="AF525" s="403">
        <f t="shared" si="180"/>
        <v>0</v>
      </c>
      <c r="AG525" s="404">
        <f t="shared" si="180"/>
        <v>0</v>
      </c>
      <c r="AH525" s="404">
        <f t="shared" si="182"/>
        <v>0</v>
      </c>
      <c r="AI525" s="404">
        <f t="shared" si="179"/>
        <v>0</v>
      </c>
      <c r="AJ525" s="145">
        <f t="shared" si="184"/>
        <v>0</v>
      </c>
    </row>
    <row r="526" spans="2:36" ht="13.7" customHeight="1">
      <c r="B526" s="957">
        <v>1010</v>
      </c>
      <c r="C526" s="1040">
        <v>45201</v>
      </c>
      <c r="D526" s="1041" t="s">
        <v>577</v>
      </c>
      <c r="E526" s="1042" t="s">
        <v>1427</v>
      </c>
      <c r="F526" s="402">
        <v>737</v>
      </c>
      <c r="G526" s="956">
        <v>27</v>
      </c>
      <c r="H526" s="440"/>
      <c r="I526" s="403">
        <f t="shared" si="183"/>
        <v>0</v>
      </c>
      <c r="J526" s="403">
        <f t="shared" si="167"/>
        <v>0</v>
      </c>
      <c r="K526" s="403">
        <f t="shared" ref="K526:X535" si="185">IF(K$7-$F526=0,$G526,0)</f>
        <v>0</v>
      </c>
      <c r="L526" s="403">
        <f t="shared" si="185"/>
        <v>0</v>
      </c>
      <c r="M526" s="403">
        <f t="shared" si="185"/>
        <v>0</v>
      </c>
      <c r="N526" s="403">
        <f t="shared" si="185"/>
        <v>0</v>
      </c>
      <c r="O526" s="403">
        <f t="shared" si="185"/>
        <v>0</v>
      </c>
      <c r="P526" s="403">
        <f t="shared" si="185"/>
        <v>0</v>
      </c>
      <c r="Q526" s="403">
        <f t="shared" si="185"/>
        <v>0</v>
      </c>
      <c r="R526" s="403">
        <f t="shared" si="185"/>
        <v>0</v>
      </c>
      <c r="S526" s="403">
        <f t="shared" si="185"/>
        <v>0</v>
      </c>
      <c r="T526" s="403">
        <f t="shared" si="185"/>
        <v>0</v>
      </c>
      <c r="U526" s="403">
        <f t="shared" si="185"/>
        <v>0</v>
      </c>
      <c r="V526" s="403">
        <f t="shared" si="185"/>
        <v>0</v>
      </c>
      <c r="W526" s="403">
        <f t="shared" si="185"/>
        <v>0</v>
      </c>
      <c r="X526" s="403">
        <f t="shared" si="185"/>
        <v>0</v>
      </c>
      <c r="Y526" s="403">
        <f t="shared" si="164"/>
        <v>0</v>
      </c>
      <c r="Z526" s="403">
        <f t="shared" si="164"/>
        <v>0</v>
      </c>
      <c r="AA526" s="403">
        <f t="shared" si="164"/>
        <v>0</v>
      </c>
      <c r="AB526" s="403">
        <f t="shared" si="164"/>
        <v>0</v>
      </c>
      <c r="AC526" s="403">
        <f t="shared" si="168"/>
        <v>0</v>
      </c>
      <c r="AD526" s="403">
        <f t="shared" si="172"/>
        <v>0</v>
      </c>
      <c r="AE526" s="403">
        <f t="shared" si="170"/>
        <v>0</v>
      </c>
      <c r="AF526" s="403">
        <f t="shared" si="180"/>
        <v>27</v>
      </c>
      <c r="AG526" s="404">
        <f t="shared" si="180"/>
        <v>0</v>
      </c>
      <c r="AH526" s="404">
        <f t="shared" si="182"/>
        <v>0</v>
      </c>
      <c r="AI526" s="404">
        <f t="shared" si="182"/>
        <v>0</v>
      </c>
      <c r="AJ526" s="145">
        <f t="shared" si="184"/>
        <v>0</v>
      </c>
    </row>
    <row r="527" spans="2:36" ht="13.7" customHeight="1">
      <c r="B527" s="957">
        <v>849</v>
      </c>
      <c r="C527" s="1040">
        <v>45169</v>
      </c>
      <c r="D527" s="1041" t="s">
        <v>577</v>
      </c>
      <c r="E527" s="1042" t="s">
        <v>1295</v>
      </c>
      <c r="F527" s="402">
        <v>265</v>
      </c>
      <c r="G527" s="956">
        <v>34.200000000000003</v>
      </c>
      <c r="H527" s="440"/>
      <c r="I527" s="403">
        <f t="shared" si="183"/>
        <v>0</v>
      </c>
      <c r="J527" s="403">
        <f t="shared" si="167"/>
        <v>0</v>
      </c>
      <c r="K527" s="403">
        <f t="shared" si="185"/>
        <v>0</v>
      </c>
      <c r="L527" s="403">
        <f t="shared" si="185"/>
        <v>0</v>
      </c>
      <c r="M527" s="403">
        <f t="shared" si="185"/>
        <v>0</v>
      </c>
      <c r="N527" s="403">
        <f t="shared" si="185"/>
        <v>0</v>
      </c>
      <c r="O527" s="403">
        <f t="shared" si="185"/>
        <v>0</v>
      </c>
      <c r="P527" s="403">
        <f t="shared" si="185"/>
        <v>0</v>
      </c>
      <c r="Q527" s="403">
        <f t="shared" si="185"/>
        <v>34.200000000000003</v>
      </c>
      <c r="R527" s="403">
        <f t="shared" si="185"/>
        <v>0</v>
      </c>
      <c r="S527" s="403">
        <f t="shared" si="185"/>
        <v>0</v>
      </c>
      <c r="T527" s="403">
        <f t="shared" si="185"/>
        <v>0</v>
      </c>
      <c r="U527" s="403">
        <f t="shared" si="185"/>
        <v>0</v>
      </c>
      <c r="V527" s="403">
        <f t="shared" si="185"/>
        <v>0</v>
      </c>
      <c r="W527" s="403">
        <f t="shared" si="185"/>
        <v>0</v>
      </c>
      <c r="X527" s="403">
        <f t="shared" si="185"/>
        <v>0</v>
      </c>
      <c r="Y527" s="403">
        <f t="shared" si="164"/>
        <v>0</v>
      </c>
      <c r="Z527" s="403">
        <f t="shared" si="164"/>
        <v>0</v>
      </c>
      <c r="AA527" s="403">
        <f t="shared" si="164"/>
        <v>0</v>
      </c>
      <c r="AB527" s="403">
        <f t="shared" si="164"/>
        <v>0</v>
      </c>
      <c r="AC527" s="403">
        <f t="shared" si="168"/>
        <v>0</v>
      </c>
      <c r="AD527" s="403">
        <f t="shared" si="172"/>
        <v>0</v>
      </c>
      <c r="AE527" s="403">
        <f t="shared" si="170"/>
        <v>0</v>
      </c>
      <c r="AF527" s="403">
        <f t="shared" si="180"/>
        <v>0</v>
      </c>
      <c r="AG527" s="404">
        <f t="shared" si="180"/>
        <v>0</v>
      </c>
      <c r="AH527" s="404">
        <f t="shared" si="182"/>
        <v>0</v>
      </c>
      <c r="AI527" s="404">
        <f t="shared" si="182"/>
        <v>0</v>
      </c>
      <c r="AJ527" s="145">
        <f t="shared" si="184"/>
        <v>0</v>
      </c>
    </row>
    <row r="528" spans="2:36" ht="13.7" customHeight="1">
      <c r="B528" s="957">
        <v>310</v>
      </c>
      <c r="C528" s="1040">
        <v>45016</v>
      </c>
      <c r="D528" s="1041" t="s">
        <v>577</v>
      </c>
      <c r="E528" s="1042" t="s">
        <v>850</v>
      </c>
      <c r="F528" s="402">
        <v>265</v>
      </c>
      <c r="G528" s="956">
        <v>27</v>
      </c>
      <c r="H528" s="440"/>
      <c r="I528" s="403">
        <f t="shared" si="183"/>
        <v>0</v>
      </c>
      <c r="J528" s="403">
        <f t="shared" si="167"/>
        <v>0</v>
      </c>
      <c r="K528" s="403">
        <f t="shared" si="185"/>
        <v>0</v>
      </c>
      <c r="L528" s="403">
        <f t="shared" si="185"/>
        <v>0</v>
      </c>
      <c r="M528" s="403">
        <f t="shared" si="185"/>
        <v>0</v>
      </c>
      <c r="N528" s="403">
        <f t="shared" si="185"/>
        <v>0</v>
      </c>
      <c r="O528" s="403">
        <f t="shared" si="185"/>
        <v>0</v>
      </c>
      <c r="P528" s="403">
        <f t="shared" si="185"/>
        <v>0</v>
      </c>
      <c r="Q528" s="403">
        <f t="shared" si="185"/>
        <v>27</v>
      </c>
      <c r="R528" s="403">
        <f t="shared" si="185"/>
        <v>0</v>
      </c>
      <c r="S528" s="403">
        <f t="shared" si="185"/>
        <v>0</v>
      </c>
      <c r="T528" s="403">
        <f t="shared" si="185"/>
        <v>0</v>
      </c>
      <c r="U528" s="403">
        <f t="shared" si="185"/>
        <v>0</v>
      </c>
      <c r="V528" s="403">
        <f t="shared" si="185"/>
        <v>0</v>
      </c>
      <c r="W528" s="403">
        <f t="shared" si="185"/>
        <v>0</v>
      </c>
      <c r="X528" s="403">
        <f t="shared" si="185"/>
        <v>0</v>
      </c>
      <c r="Y528" s="403">
        <f t="shared" si="164"/>
        <v>0</v>
      </c>
      <c r="Z528" s="403">
        <f t="shared" si="164"/>
        <v>0</v>
      </c>
      <c r="AA528" s="403">
        <f t="shared" si="164"/>
        <v>0</v>
      </c>
      <c r="AB528" s="403">
        <f t="shared" si="164"/>
        <v>0</v>
      </c>
      <c r="AC528" s="403">
        <f t="shared" si="168"/>
        <v>0</v>
      </c>
      <c r="AD528" s="403">
        <f t="shared" si="172"/>
        <v>0</v>
      </c>
      <c r="AE528" s="403">
        <f t="shared" si="170"/>
        <v>0</v>
      </c>
      <c r="AF528" s="403">
        <f t="shared" si="180"/>
        <v>0</v>
      </c>
      <c r="AG528" s="404">
        <f t="shared" si="180"/>
        <v>0</v>
      </c>
      <c r="AH528" s="404">
        <f t="shared" si="182"/>
        <v>0</v>
      </c>
      <c r="AI528" s="404">
        <f t="shared" si="182"/>
        <v>0</v>
      </c>
      <c r="AJ528" s="145">
        <f t="shared" si="184"/>
        <v>0</v>
      </c>
    </row>
    <row r="529" spans="2:36" ht="13.7" customHeight="1">
      <c r="B529" s="957">
        <v>311</v>
      </c>
      <c r="C529" s="1040">
        <v>45016</v>
      </c>
      <c r="D529" s="1041" t="s">
        <v>577</v>
      </c>
      <c r="E529" s="1042" t="s">
        <v>850</v>
      </c>
      <c r="F529" s="402">
        <v>265</v>
      </c>
      <c r="G529" s="956">
        <v>27</v>
      </c>
      <c r="H529" s="440"/>
      <c r="I529" s="403">
        <f t="shared" si="183"/>
        <v>0</v>
      </c>
      <c r="J529" s="403">
        <f t="shared" si="167"/>
        <v>0</v>
      </c>
      <c r="K529" s="403">
        <f t="shared" si="185"/>
        <v>0</v>
      </c>
      <c r="L529" s="403">
        <f t="shared" si="185"/>
        <v>0</v>
      </c>
      <c r="M529" s="403">
        <f t="shared" si="185"/>
        <v>0</v>
      </c>
      <c r="N529" s="403">
        <f t="shared" si="185"/>
        <v>0</v>
      </c>
      <c r="O529" s="403">
        <f t="shared" si="185"/>
        <v>0</v>
      </c>
      <c r="P529" s="403">
        <f t="shared" si="185"/>
        <v>0</v>
      </c>
      <c r="Q529" s="403">
        <f t="shared" si="185"/>
        <v>27</v>
      </c>
      <c r="R529" s="403">
        <f t="shared" si="185"/>
        <v>0</v>
      </c>
      <c r="S529" s="403">
        <f t="shared" si="185"/>
        <v>0</v>
      </c>
      <c r="T529" s="403">
        <f t="shared" si="185"/>
        <v>0</v>
      </c>
      <c r="U529" s="403">
        <f t="shared" si="185"/>
        <v>0</v>
      </c>
      <c r="V529" s="403">
        <f t="shared" si="185"/>
        <v>0</v>
      </c>
      <c r="W529" s="403">
        <f t="shared" si="185"/>
        <v>0</v>
      </c>
      <c r="X529" s="403">
        <f t="shared" si="185"/>
        <v>0</v>
      </c>
      <c r="Y529" s="403">
        <f t="shared" si="164"/>
        <v>0</v>
      </c>
      <c r="Z529" s="403">
        <f t="shared" si="164"/>
        <v>0</v>
      </c>
      <c r="AA529" s="403">
        <f t="shared" si="164"/>
        <v>0</v>
      </c>
      <c r="AB529" s="403">
        <f t="shared" si="164"/>
        <v>0</v>
      </c>
      <c r="AC529" s="403">
        <f t="shared" si="168"/>
        <v>0</v>
      </c>
      <c r="AD529" s="403">
        <f t="shared" si="172"/>
        <v>0</v>
      </c>
      <c r="AE529" s="403">
        <f t="shared" si="170"/>
        <v>0</v>
      </c>
      <c r="AF529" s="403">
        <f t="shared" si="180"/>
        <v>0</v>
      </c>
      <c r="AG529" s="404">
        <f t="shared" si="180"/>
        <v>0</v>
      </c>
      <c r="AH529" s="404">
        <f t="shared" si="182"/>
        <v>0</v>
      </c>
      <c r="AI529" s="404">
        <f t="shared" si="182"/>
        <v>0</v>
      </c>
      <c r="AJ529" s="145">
        <f t="shared" si="184"/>
        <v>0</v>
      </c>
    </row>
    <row r="530" spans="2:36" ht="13.7" customHeight="1">
      <c r="B530" s="957">
        <v>491</v>
      </c>
      <c r="C530" s="1040">
        <v>45077</v>
      </c>
      <c r="D530" s="1041" t="s">
        <v>577</v>
      </c>
      <c r="E530" s="1042" t="s">
        <v>1005</v>
      </c>
      <c r="F530" s="402">
        <v>737</v>
      </c>
      <c r="G530" s="956">
        <v>20.7</v>
      </c>
      <c r="H530" s="440"/>
      <c r="I530" s="403">
        <f t="shared" si="183"/>
        <v>0</v>
      </c>
      <c r="J530" s="403">
        <f t="shared" si="167"/>
        <v>0</v>
      </c>
      <c r="K530" s="403">
        <f t="shared" si="185"/>
        <v>0</v>
      </c>
      <c r="L530" s="403">
        <f t="shared" si="185"/>
        <v>0</v>
      </c>
      <c r="M530" s="403">
        <f t="shared" si="185"/>
        <v>0</v>
      </c>
      <c r="N530" s="403">
        <f t="shared" si="185"/>
        <v>0</v>
      </c>
      <c r="O530" s="403">
        <f t="shared" si="185"/>
        <v>0</v>
      </c>
      <c r="P530" s="403">
        <f t="shared" si="185"/>
        <v>0</v>
      </c>
      <c r="Q530" s="403">
        <f t="shared" si="185"/>
        <v>0</v>
      </c>
      <c r="R530" s="403">
        <f t="shared" si="185"/>
        <v>0</v>
      </c>
      <c r="S530" s="403">
        <f t="shared" si="185"/>
        <v>0</v>
      </c>
      <c r="T530" s="403">
        <f t="shared" si="185"/>
        <v>0</v>
      </c>
      <c r="U530" s="403">
        <f t="shared" si="185"/>
        <v>0</v>
      </c>
      <c r="V530" s="403">
        <f t="shared" si="185"/>
        <v>0</v>
      </c>
      <c r="W530" s="403">
        <f t="shared" si="185"/>
        <v>0</v>
      </c>
      <c r="X530" s="403">
        <f t="shared" si="185"/>
        <v>0</v>
      </c>
      <c r="Y530" s="403">
        <f t="shared" si="164"/>
        <v>0</v>
      </c>
      <c r="Z530" s="403">
        <f t="shared" si="164"/>
        <v>0</v>
      </c>
      <c r="AA530" s="403">
        <f t="shared" si="164"/>
        <v>0</v>
      </c>
      <c r="AB530" s="403">
        <f t="shared" si="164"/>
        <v>0</v>
      </c>
      <c r="AC530" s="403">
        <f t="shared" si="168"/>
        <v>0</v>
      </c>
      <c r="AD530" s="403">
        <f t="shared" si="172"/>
        <v>0</v>
      </c>
      <c r="AE530" s="403">
        <f t="shared" si="170"/>
        <v>0</v>
      </c>
      <c r="AF530" s="403">
        <f t="shared" si="180"/>
        <v>20.7</v>
      </c>
      <c r="AG530" s="404">
        <f t="shared" si="180"/>
        <v>0</v>
      </c>
      <c r="AH530" s="404">
        <f t="shared" ref="AH530:AI545" si="186">IF(AH$7-$F530=0,$G530,0)</f>
        <v>0</v>
      </c>
      <c r="AI530" s="404">
        <f t="shared" si="182"/>
        <v>0</v>
      </c>
      <c r="AJ530" s="145">
        <f t="shared" si="184"/>
        <v>0</v>
      </c>
    </row>
    <row r="531" spans="2:36" ht="13.7" customHeight="1">
      <c r="B531" s="957">
        <v>492</v>
      </c>
      <c r="C531" s="1040">
        <v>45077</v>
      </c>
      <c r="D531" s="1041" t="s">
        <v>577</v>
      </c>
      <c r="E531" s="1042" t="s">
        <v>1005</v>
      </c>
      <c r="F531" s="402">
        <v>737</v>
      </c>
      <c r="G531" s="956">
        <v>34.200000000000003</v>
      </c>
      <c r="H531" s="440"/>
      <c r="I531" s="403">
        <f t="shared" si="183"/>
        <v>0</v>
      </c>
      <c r="J531" s="403">
        <f t="shared" si="167"/>
        <v>0</v>
      </c>
      <c r="K531" s="403">
        <f t="shared" si="185"/>
        <v>0</v>
      </c>
      <c r="L531" s="403">
        <f t="shared" si="185"/>
        <v>0</v>
      </c>
      <c r="M531" s="403">
        <f t="shared" si="185"/>
        <v>0</v>
      </c>
      <c r="N531" s="403">
        <f t="shared" si="185"/>
        <v>0</v>
      </c>
      <c r="O531" s="403">
        <f t="shared" si="185"/>
        <v>0</v>
      </c>
      <c r="P531" s="403">
        <f t="shared" si="185"/>
        <v>0</v>
      </c>
      <c r="Q531" s="403">
        <f t="shared" si="185"/>
        <v>0</v>
      </c>
      <c r="R531" s="403">
        <f t="shared" si="185"/>
        <v>0</v>
      </c>
      <c r="S531" s="403">
        <f t="shared" si="185"/>
        <v>0</v>
      </c>
      <c r="T531" s="403">
        <f t="shared" si="185"/>
        <v>0</v>
      </c>
      <c r="U531" s="403">
        <f t="shared" si="185"/>
        <v>0</v>
      </c>
      <c r="V531" s="403">
        <f t="shared" si="185"/>
        <v>0</v>
      </c>
      <c r="W531" s="403">
        <f t="shared" si="185"/>
        <v>0</v>
      </c>
      <c r="X531" s="403">
        <f t="shared" si="185"/>
        <v>0</v>
      </c>
      <c r="Y531" s="403">
        <f t="shared" si="164"/>
        <v>0</v>
      </c>
      <c r="Z531" s="403">
        <f t="shared" si="164"/>
        <v>0</v>
      </c>
      <c r="AA531" s="403">
        <f t="shared" si="164"/>
        <v>0</v>
      </c>
      <c r="AB531" s="403">
        <f t="shared" si="164"/>
        <v>0</v>
      </c>
      <c r="AC531" s="403">
        <f t="shared" si="168"/>
        <v>0</v>
      </c>
      <c r="AD531" s="403">
        <f t="shared" si="172"/>
        <v>0</v>
      </c>
      <c r="AE531" s="403">
        <f t="shared" si="170"/>
        <v>0</v>
      </c>
      <c r="AF531" s="403">
        <f t="shared" ref="AF531:AG550" si="187">IF(AF$7-$F531=0,$G531,0)</f>
        <v>34.200000000000003</v>
      </c>
      <c r="AG531" s="404">
        <f t="shared" si="187"/>
        <v>0</v>
      </c>
      <c r="AH531" s="404">
        <f t="shared" si="186"/>
        <v>0</v>
      </c>
      <c r="AI531" s="404">
        <f t="shared" si="182"/>
        <v>0</v>
      </c>
      <c r="AJ531" s="145">
        <f t="shared" si="184"/>
        <v>0</v>
      </c>
    </row>
    <row r="532" spans="2:36" ht="13.7" customHeight="1">
      <c r="B532" s="957">
        <v>493</v>
      </c>
      <c r="C532" s="1040">
        <v>45077</v>
      </c>
      <c r="D532" s="1041" t="s">
        <v>577</v>
      </c>
      <c r="E532" s="1042" t="s">
        <v>1005</v>
      </c>
      <c r="F532" s="402">
        <v>737</v>
      </c>
      <c r="G532" s="956">
        <v>34.200000000000003</v>
      </c>
      <c r="H532" s="440"/>
      <c r="I532" s="403">
        <f t="shared" si="183"/>
        <v>0</v>
      </c>
      <c r="J532" s="403">
        <f t="shared" si="167"/>
        <v>0</v>
      </c>
      <c r="K532" s="403">
        <f t="shared" si="185"/>
        <v>0</v>
      </c>
      <c r="L532" s="403">
        <f t="shared" si="185"/>
        <v>0</v>
      </c>
      <c r="M532" s="403">
        <f t="shared" si="185"/>
        <v>0</v>
      </c>
      <c r="N532" s="403">
        <f t="shared" si="185"/>
        <v>0</v>
      </c>
      <c r="O532" s="403">
        <f t="shared" si="185"/>
        <v>0</v>
      </c>
      <c r="P532" s="403">
        <f t="shared" si="185"/>
        <v>0</v>
      </c>
      <c r="Q532" s="403">
        <f t="shared" si="185"/>
        <v>0</v>
      </c>
      <c r="R532" s="403">
        <f t="shared" si="185"/>
        <v>0</v>
      </c>
      <c r="S532" s="403">
        <f t="shared" si="185"/>
        <v>0</v>
      </c>
      <c r="T532" s="403">
        <f t="shared" si="185"/>
        <v>0</v>
      </c>
      <c r="U532" s="403">
        <f t="shared" si="185"/>
        <v>0</v>
      </c>
      <c r="V532" s="403">
        <f t="shared" si="185"/>
        <v>0</v>
      </c>
      <c r="W532" s="403">
        <f t="shared" si="185"/>
        <v>0</v>
      </c>
      <c r="X532" s="403">
        <f t="shared" si="185"/>
        <v>0</v>
      </c>
      <c r="Y532" s="403">
        <f t="shared" si="164"/>
        <v>0</v>
      </c>
      <c r="Z532" s="403">
        <f t="shared" si="164"/>
        <v>0</v>
      </c>
      <c r="AA532" s="403">
        <f t="shared" si="164"/>
        <v>0</v>
      </c>
      <c r="AB532" s="403">
        <f t="shared" si="164"/>
        <v>0</v>
      </c>
      <c r="AC532" s="403">
        <f t="shared" si="168"/>
        <v>0</v>
      </c>
      <c r="AD532" s="403">
        <f t="shared" si="172"/>
        <v>0</v>
      </c>
      <c r="AE532" s="403">
        <f t="shared" si="170"/>
        <v>0</v>
      </c>
      <c r="AF532" s="403">
        <f t="shared" si="187"/>
        <v>34.200000000000003</v>
      </c>
      <c r="AG532" s="404">
        <f t="shared" si="187"/>
        <v>0</v>
      </c>
      <c r="AH532" s="404">
        <f t="shared" si="186"/>
        <v>0</v>
      </c>
      <c r="AI532" s="404">
        <f t="shared" si="182"/>
        <v>0</v>
      </c>
      <c r="AJ532" s="145">
        <f t="shared" si="184"/>
        <v>0</v>
      </c>
    </row>
    <row r="533" spans="2:36" ht="13.7" customHeight="1">
      <c r="B533" s="957">
        <v>1159</v>
      </c>
      <c r="C533" s="1040">
        <v>45230</v>
      </c>
      <c r="D533" s="1041" t="s">
        <v>577</v>
      </c>
      <c r="E533" s="1042" t="s">
        <v>1560</v>
      </c>
      <c r="F533" s="402">
        <v>737</v>
      </c>
      <c r="G533" s="956">
        <v>27</v>
      </c>
      <c r="H533" s="440"/>
      <c r="I533" s="403">
        <f t="shared" si="183"/>
        <v>0</v>
      </c>
      <c r="J533" s="403">
        <f t="shared" si="167"/>
        <v>0</v>
      </c>
      <c r="K533" s="403">
        <f t="shared" si="185"/>
        <v>0</v>
      </c>
      <c r="L533" s="403">
        <f t="shared" si="185"/>
        <v>0</v>
      </c>
      <c r="M533" s="403">
        <f t="shared" si="185"/>
        <v>0</v>
      </c>
      <c r="N533" s="403">
        <f t="shared" si="185"/>
        <v>0</v>
      </c>
      <c r="O533" s="403">
        <f t="shared" si="185"/>
        <v>0</v>
      </c>
      <c r="P533" s="403">
        <f t="shared" si="185"/>
        <v>0</v>
      </c>
      <c r="Q533" s="403">
        <f t="shared" si="185"/>
        <v>0</v>
      </c>
      <c r="R533" s="403">
        <f t="shared" si="185"/>
        <v>0</v>
      </c>
      <c r="S533" s="403">
        <f t="shared" si="185"/>
        <v>0</v>
      </c>
      <c r="T533" s="403">
        <f t="shared" si="185"/>
        <v>0</v>
      </c>
      <c r="U533" s="403">
        <f t="shared" si="185"/>
        <v>0</v>
      </c>
      <c r="V533" s="403">
        <f t="shared" si="185"/>
        <v>0</v>
      </c>
      <c r="W533" s="403">
        <f t="shared" si="185"/>
        <v>0</v>
      </c>
      <c r="X533" s="403">
        <f t="shared" si="185"/>
        <v>0</v>
      </c>
      <c r="Y533" s="403">
        <f t="shared" si="164"/>
        <v>0</v>
      </c>
      <c r="Z533" s="403">
        <f t="shared" si="164"/>
        <v>0</v>
      </c>
      <c r="AA533" s="403">
        <f t="shared" si="164"/>
        <v>0</v>
      </c>
      <c r="AB533" s="403">
        <f t="shared" si="164"/>
        <v>0</v>
      </c>
      <c r="AC533" s="403">
        <f t="shared" si="168"/>
        <v>0</v>
      </c>
      <c r="AD533" s="403">
        <f t="shared" si="172"/>
        <v>0</v>
      </c>
      <c r="AE533" s="403">
        <f t="shared" si="170"/>
        <v>0</v>
      </c>
      <c r="AF533" s="403">
        <f t="shared" si="187"/>
        <v>27</v>
      </c>
      <c r="AG533" s="404">
        <f t="shared" si="187"/>
        <v>0</v>
      </c>
      <c r="AH533" s="404">
        <f t="shared" si="186"/>
        <v>0</v>
      </c>
      <c r="AI533" s="404">
        <f t="shared" si="182"/>
        <v>0</v>
      </c>
      <c r="AJ533" s="145">
        <f t="shared" si="184"/>
        <v>0</v>
      </c>
    </row>
    <row r="534" spans="2:36" ht="13.7" customHeight="1">
      <c r="B534" s="957">
        <v>1160</v>
      </c>
      <c r="C534" s="1040">
        <v>45230</v>
      </c>
      <c r="D534" s="1041" t="s">
        <v>577</v>
      </c>
      <c r="E534" s="1042" t="s">
        <v>1560</v>
      </c>
      <c r="F534" s="402">
        <v>737</v>
      </c>
      <c r="G534" s="956">
        <v>20.7</v>
      </c>
      <c r="H534" s="440"/>
      <c r="I534" s="403">
        <f t="shared" si="183"/>
        <v>0</v>
      </c>
      <c r="J534" s="403">
        <f t="shared" si="167"/>
        <v>0</v>
      </c>
      <c r="K534" s="403">
        <f t="shared" si="185"/>
        <v>0</v>
      </c>
      <c r="L534" s="403">
        <f t="shared" si="185"/>
        <v>0</v>
      </c>
      <c r="M534" s="403">
        <f t="shared" si="185"/>
        <v>0</v>
      </c>
      <c r="N534" s="403">
        <f t="shared" si="185"/>
        <v>0</v>
      </c>
      <c r="O534" s="403">
        <f t="shared" si="185"/>
        <v>0</v>
      </c>
      <c r="P534" s="403">
        <f t="shared" si="185"/>
        <v>0</v>
      </c>
      <c r="Q534" s="403">
        <f t="shared" si="185"/>
        <v>0</v>
      </c>
      <c r="R534" s="403">
        <f t="shared" si="185"/>
        <v>0</v>
      </c>
      <c r="S534" s="403">
        <f t="shared" si="185"/>
        <v>0</v>
      </c>
      <c r="T534" s="403">
        <f t="shared" si="185"/>
        <v>0</v>
      </c>
      <c r="U534" s="403">
        <f t="shared" si="185"/>
        <v>0</v>
      </c>
      <c r="V534" s="403">
        <f t="shared" si="185"/>
        <v>0</v>
      </c>
      <c r="W534" s="403">
        <f t="shared" si="185"/>
        <v>0</v>
      </c>
      <c r="X534" s="403">
        <f t="shared" si="185"/>
        <v>0</v>
      </c>
      <c r="Y534" s="403">
        <f t="shared" ref="Y534:AB597" si="188">IF(Y$7-$F534=0,$G534,0)</f>
        <v>0</v>
      </c>
      <c r="Z534" s="403">
        <f t="shared" si="188"/>
        <v>0</v>
      </c>
      <c r="AA534" s="403">
        <f t="shared" si="188"/>
        <v>0</v>
      </c>
      <c r="AB534" s="403">
        <f t="shared" si="188"/>
        <v>0</v>
      </c>
      <c r="AC534" s="403">
        <f t="shared" si="168"/>
        <v>0</v>
      </c>
      <c r="AD534" s="403">
        <f t="shared" si="172"/>
        <v>0</v>
      </c>
      <c r="AE534" s="403">
        <f t="shared" si="170"/>
        <v>0</v>
      </c>
      <c r="AF534" s="403">
        <f t="shared" si="187"/>
        <v>20.7</v>
      </c>
      <c r="AG534" s="404">
        <f t="shared" si="187"/>
        <v>0</v>
      </c>
      <c r="AH534" s="404">
        <f t="shared" si="186"/>
        <v>0</v>
      </c>
      <c r="AI534" s="404">
        <f t="shared" si="182"/>
        <v>0</v>
      </c>
      <c r="AJ534" s="145">
        <f t="shared" si="184"/>
        <v>0</v>
      </c>
    </row>
    <row r="535" spans="2:36" ht="13.7" customHeight="1">
      <c r="B535" s="957">
        <v>1005</v>
      </c>
      <c r="C535" s="1040">
        <v>45201</v>
      </c>
      <c r="D535" s="1041" t="s">
        <v>577</v>
      </c>
      <c r="E535" s="1042" t="s">
        <v>1428</v>
      </c>
      <c r="F535" s="402">
        <v>737</v>
      </c>
      <c r="G535" s="956">
        <v>27</v>
      </c>
      <c r="H535" s="440"/>
      <c r="I535" s="403">
        <f t="shared" si="183"/>
        <v>0</v>
      </c>
      <c r="J535" s="403">
        <f t="shared" si="167"/>
        <v>0</v>
      </c>
      <c r="K535" s="403">
        <f t="shared" si="185"/>
        <v>0</v>
      </c>
      <c r="L535" s="403">
        <f t="shared" si="185"/>
        <v>0</v>
      </c>
      <c r="M535" s="403">
        <f t="shared" si="185"/>
        <v>0</v>
      </c>
      <c r="N535" s="403">
        <f t="shared" si="185"/>
        <v>0</v>
      </c>
      <c r="O535" s="403">
        <f t="shared" si="185"/>
        <v>0</v>
      </c>
      <c r="P535" s="403">
        <f t="shared" si="185"/>
        <v>0</v>
      </c>
      <c r="Q535" s="403">
        <f t="shared" si="185"/>
        <v>0</v>
      </c>
      <c r="R535" s="403">
        <f t="shared" si="185"/>
        <v>0</v>
      </c>
      <c r="S535" s="403">
        <f t="shared" si="185"/>
        <v>0</v>
      </c>
      <c r="T535" s="403">
        <f t="shared" si="185"/>
        <v>0</v>
      </c>
      <c r="U535" s="403">
        <f t="shared" si="185"/>
        <v>0</v>
      </c>
      <c r="V535" s="403">
        <f t="shared" si="185"/>
        <v>0</v>
      </c>
      <c r="W535" s="403">
        <f t="shared" si="185"/>
        <v>0</v>
      </c>
      <c r="X535" s="403">
        <f t="shared" si="185"/>
        <v>0</v>
      </c>
      <c r="Y535" s="403">
        <f t="shared" si="188"/>
        <v>0</v>
      </c>
      <c r="Z535" s="403">
        <f t="shared" si="188"/>
        <v>0</v>
      </c>
      <c r="AA535" s="403">
        <f t="shared" si="188"/>
        <v>0</v>
      </c>
      <c r="AB535" s="403">
        <f t="shared" si="188"/>
        <v>0</v>
      </c>
      <c r="AC535" s="403">
        <f t="shared" si="168"/>
        <v>0</v>
      </c>
      <c r="AD535" s="403">
        <f t="shared" si="172"/>
        <v>0</v>
      </c>
      <c r="AE535" s="403">
        <f t="shared" si="170"/>
        <v>0</v>
      </c>
      <c r="AF535" s="403">
        <f t="shared" si="187"/>
        <v>27</v>
      </c>
      <c r="AG535" s="404">
        <f t="shared" si="187"/>
        <v>0</v>
      </c>
      <c r="AH535" s="404">
        <f t="shared" si="186"/>
        <v>0</v>
      </c>
      <c r="AI535" s="404">
        <f t="shared" si="182"/>
        <v>0</v>
      </c>
      <c r="AJ535" s="145">
        <f t="shared" si="184"/>
        <v>0</v>
      </c>
    </row>
    <row r="536" spans="2:36" ht="13.7" customHeight="1">
      <c r="B536" s="957">
        <v>857</v>
      </c>
      <c r="C536" s="1040">
        <v>45170</v>
      </c>
      <c r="D536" s="1041" t="s">
        <v>577</v>
      </c>
      <c r="E536" s="1042" t="s">
        <v>1301</v>
      </c>
      <c r="F536" s="402">
        <v>265</v>
      </c>
      <c r="G536" s="956">
        <v>51</v>
      </c>
      <c r="H536" s="440"/>
      <c r="I536" s="403">
        <f t="shared" si="183"/>
        <v>0</v>
      </c>
      <c r="J536" s="403">
        <f t="shared" si="167"/>
        <v>0</v>
      </c>
      <c r="K536" s="403">
        <f t="shared" ref="K536:X545" si="189">IF(K$7-$F536=0,$G536,0)</f>
        <v>0</v>
      </c>
      <c r="L536" s="403">
        <f t="shared" si="189"/>
        <v>0</v>
      </c>
      <c r="M536" s="403">
        <f t="shared" si="189"/>
        <v>0</v>
      </c>
      <c r="N536" s="403">
        <f t="shared" si="189"/>
        <v>0</v>
      </c>
      <c r="O536" s="403">
        <f t="shared" si="189"/>
        <v>0</v>
      </c>
      <c r="P536" s="403">
        <f t="shared" si="189"/>
        <v>0</v>
      </c>
      <c r="Q536" s="403">
        <f t="shared" si="189"/>
        <v>51</v>
      </c>
      <c r="R536" s="403">
        <f t="shared" si="189"/>
        <v>0</v>
      </c>
      <c r="S536" s="403">
        <f t="shared" si="189"/>
        <v>0</v>
      </c>
      <c r="T536" s="403">
        <f t="shared" si="189"/>
        <v>0</v>
      </c>
      <c r="U536" s="403">
        <f t="shared" si="189"/>
        <v>0</v>
      </c>
      <c r="V536" s="403">
        <f t="shared" si="189"/>
        <v>0</v>
      </c>
      <c r="W536" s="403">
        <f t="shared" si="189"/>
        <v>0</v>
      </c>
      <c r="X536" s="403">
        <f t="shared" si="189"/>
        <v>0</v>
      </c>
      <c r="Y536" s="403">
        <f t="shared" si="188"/>
        <v>0</v>
      </c>
      <c r="Z536" s="403">
        <f t="shared" si="188"/>
        <v>0</v>
      </c>
      <c r="AA536" s="403">
        <f t="shared" si="188"/>
        <v>0</v>
      </c>
      <c r="AB536" s="403">
        <f t="shared" si="188"/>
        <v>0</v>
      </c>
      <c r="AC536" s="403">
        <f t="shared" si="168"/>
        <v>0</v>
      </c>
      <c r="AD536" s="403">
        <f t="shared" si="172"/>
        <v>0</v>
      </c>
      <c r="AE536" s="403">
        <f t="shared" si="170"/>
        <v>0</v>
      </c>
      <c r="AF536" s="403">
        <f t="shared" si="187"/>
        <v>0</v>
      </c>
      <c r="AG536" s="404">
        <f t="shared" si="187"/>
        <v>0</v>
      </c>
      <c r="AH536" s="404">
        <f t="shared" si="186"/>
        <v>0</v>
      </c>
      <c r="AI536" s="404">
        <f t="shared" si="186"/>
        <v>0</v>
      </c>
      <c r="AJ536" s="145">
        <f t="shared" si="184"/>
        <v>0</v>
      </c>
    </row>
    <row r="537" spans="2:36" ht="13.7" customHeight="1">
      <c r="B537" s="957">
        <v>858</v>
      </c>
      <c r="C537" s="1040">
        <v>45170</v>
      </c>
      <c r="D537" s="1041" t="s">
        <v>577</v>
      </c>
      <c r="E537" s="1042" t="s">
        <v>1301</v>
      </c>
      <c r="F537" s="402">
        <v>265</v>
      </c>
      <c r="G537" s="956">
        <v>27</v>
      </c>
      <c r="H537" s="440"/>
      <c r="I537" s="403">
        <f t="shared" si="183"/>
        <v>0</v>
      </c>
      <c r="J537" s="403">
        <f t="shared" si="167"/>
        <v>0</v>
      </c>
      <c r="K537" s="403">
        <f t="shared" si="189"/>
        <v>0</v>
      </c>
      <c r="L537" s="403">
        <f t="shared" si="189"/>
        <v>0</v>
      </c>
      <c r="M537" s="403">
        <f t="shared" si="189"/>
        <v>0</v>
      </c>
      <c r="N537" s="403">
        <f t="shared" si="189"/>
        <v>0</v>
      </c>
      <c r="O537" s="403">
        <f t="shared" si="189"/>
        <v>0</v>
      </c>
      <c r="P537" s="403">
        <f t="shared" si="189"/>
        <v>0</v>
      </c>
      <c r="Q537" s="403">
        <f t="shared" si="189"/>
        <v>27</v>
      </c>
      <c r="R537" s="403">
        <f t="shared" si="189"/>
        <v>0</v>
      </c>
      <c r="S537" s="403">
        <f t="shared" si="189"/>
        <v>0</v>
      </c>
      <c r="T537" s="403">
        <f t="shared" si="189"/>
        <v>0</v>
      </c>
      <c r="U537" s="403">
        <f t="shared" si="189"/>
        <v>0</v>
      </c>
      <c r="V537" s="403">
        <f t="shared" si="189"/>
        <v>0</v>
      </c>
      <c r="W537" s="403">
        <f t="shared" si="189"/>
        <v>0</v>
      </c>
      <c r="X537" s="403">
        <f t="shared" si="189"/>
        <v>0</v>
      </c>
      <c r="Y537" s="403">
        <f t="shared" si="188"/>
        <v>0</v>
      </c>
      <c r="Z537" s="403">
        <f t="shared" si="188"/>
        <v>0</v>
      </c>
      <c r="AA537" s="403">
        <f t="shared" si="188"/>
        <v>0</v>
      </c>
      <c r="AB537" s="403">
        <f t="shared" si="188"/>
        <v>0</v>
      </c>
      <c r="AC537" s="403">
        <f t="shared" si="168"/>
        <v>0</v>
      </c>
      <c r="AD537" s="403">
        <f t="shared" si="172"/>
        <v>0</v>
      </c>
      <c r="AE537" s="403">
        <f t="shared" si="170"/>
        <v>0</v>
      </c>
      <c r="AF537" s="403">
        <f t="shared" si="187"/>
        <v>0</v>
      </c>
      <c r="AG537" s="404">
        <f t="shared" si="187"/>
        <v>0</v>
      </c>
      <c r="AH537" s="404">
        <f t="shared" si="186"/>
        <v>0</v>
      </c>
      <c r="AI537" s="404">
        <f t="shared" si="186"/>
        <v>0</v>
      </c>
      <c r="AJ537" s="145">
        <f t="shared" si="184"/>
        <v>0</v>
      </c>
    </row>
    <row r="538" spans="2:36" ht="13.7" customHeight="1">
      <c r="B538" s="957">
        <v>723</v>
      </c>
      <c r="C538" s="1040">
        <v>45139</v>
      </c>
      <c r="D538" s="1041" t="s">
        <v>577</v>
      </c>
      <c r="E538" s="1042" t="s">
        <v>1185</v>
      </c>
      <c r="F538" s="402">
        <v>265</v>
      </c>
      <c r="G538" s="956">
        <v>20.7</v>
      </c>
      <c r="H538" s="440"/>
      <c r="I538" s="403">
        <f t="shared" si="183"/>
        <v>0</v>
      </c>
      <c r="J538" s="403">
        <f t="shared" ref="J538:J601" si="190">IF(J$7-$F538=0,$G538,0)</f>
        <v>0</v>
      </c>
      <c r="K538" s="403">
        <f t="shared" si="189"/>
        <v>0</v>
      </c>
      <c r="L538" s="403">
        <f t="shared" si="189"/>
        <v>0</v>
      </c>
      <c r="M538" s="403">
        <f t="shared" si="189"/>
        <v>0</v>
      </c>
      <c r="N538" s="403">
        <f t="shared" si="189"/>
        <v>0</v>
      </c>
      <c r="O538" s="403">
        <f t="shared" si="189"/>
        <v>0</v>
      </c>
      <c r="P538" s="403">
        <f t="shared" si="189"/>
        <v>0</v>
      </c>
      <c r="Q538" s="403">
        <f t="shared" si="189"/>
        <v>20.7</v>
      </c>
      <c r="R538" s="403">
        <f t="shared" si="189"/>
        <v>0</v>
      </c>
      <c r="S538" s="403">
        <f t="shared" si="189"/>
        <v>0</v>
      </c>
      <c r="T538" s="403">
        <f t="shared" si="189"/>
        <v>0</v>
      </c>
      <c r="U538" s="403">
        <f t="shared" si="189"/>
        <v>0</v>
      </c>
      <c r="V538" s="403">
        <f t="shared" si="189"/>
        <v>0</v>
      </c>
      <c r="W538" s="403">
        <f t="shared" si="189"/>
        <v>0</v>
      </c>
      <c r="X538" s="403">
        <f t="shared" si="189"/>
        <v>0</v>
      </c>
      <c r="Y538" s="403">
        <f t="shared" si="188"/>
        <v>0</v>
      </c>
      <c r="Z538" s="403">
        <f t="shared" si="188"/>
        <v>0</v>
      </c>
      <c r="AA538" s="403">
        <f t="shared" si="188"/>
        <v>0</v>
      </c>
      <c r="AB538" s="403">
        <f t="shared" si="188"/>
        <v>0</v>
      </c>
      <c r="AC538" s="403">
        <f t="shared" ref="AC538:AC601" si="191">IF(AC$7-$F538=0,$G538,0)</f>
        <v>0</v>
      </c>
      <c r="AD538" s="403">
        <f t="shared" si="172"/>
        <v>0</v>
      </c>
      <c r="AE538" s="403">
        <f t="shared" si="170"/>
        <v>0</v>
      </c>
      <c r="AF538" s="403">
        <f t="shared" si="187"/>
        <v>0</v>
      </c>
      <c r="AG538" s="404">
        <f t="shared" si="187"/>
        <v>0</v>
      </c>
      <c r="AH538" s="404">
        <f t="shared" si="186"/>
        <v>0</v>
      </c>
      <c r="AI538" s="404">
        <f t="shared" si="186"/>
        <v>0</v>
      </c>
      <c r="AJ538" s="145">
        <f t="shared" si="184"/>
        <v>0</v>
      </c>
    </row>
    <row r="539" spans="2:36" ht="13.7" customHeight="1">
      <c r="B539" s="957">
        <v>498</v>
      </c>
      <c r="C539" s="1040">
        <v>45078</v>
      </c>
      <c r="D539" s="1041" t="s">
        <v>577</v>
      </c>
      <c r="E539" s="1042" t="s">
        <v>1011</v>
      </c>
      <c r="F539" s="402">
        <v>737</v>
      </c>
      <c r="G539" s="956">
        <v>34.200000000000003</v>
      </c>
      <c r="H539" s="440"/>
      <c r="I539" s="403">
        <f t="shared" si="183"/>
        <v>0</v>
      </c>
      <c r="J539" s="403">
        <f t="shared" si="190"/>
        <v>0</v>
      </c>
      <c r="K539" s="403">
        <f t="shared" si="189"/>
        <v>0</v>
      </c>
      <c r="L539" s="403">
        <f t="shared" si="189"/>
        <v>0</v>
      </c>
      <c r="M539" s="403">
        <f t="shared" si="189"/>
        <v>0</v>
      </c>
      <c r="N539" s="403">
        <f t="shared" si="189"/>
        <v>0</v>
      </c>
      <c r="O539" s="403">
        <f t="shared" si="189"/>
        <v>0</v>
      </c>
      <c r="P539" s="403">
        <f t="shared" si="189"/>
        <v>0</v>
      </c>
      <c r="Q539" s="403">
        <f t="shared" si="189"/>
        <v>0</v>
      </c>
      <c r="R539" s="403">
        <f t="shared" si="189"/>
        <v>0</v>
      </c>
      <c r="S539" s="403">
        <f t="shared" si="189"/>
        <v>0</v>
      </c>
      <c r="T539" s="403">
        <f t="shared" si="189"/>
        <v>0</v>
      </c>
      <c r="U539" s="403">
        <f t="shared" si="189"/>
        <v>0</v>
      </c>
      <c r="V539" s="403">
        <f t="shared" si="189"/>
        <v>0</v>
      </c>
      <c r="W539" s="403">
        <f t="shared" si="189"/>
        <v>0</v>
      </c>
      <c r="X539" s="403">
        <f t="shared" si="189"/>
        <v>0</v>
      </c>
      <c r="Y539" s="403">
        <f t="shared" si="188"/>
        <v>0</v>
      </c>
      <c r="Z539" s="403">
        <f t="shared" si="188"/>
        <v>0</v>
      </c>
      <c r="AA539" s="403">
        <f t="shared" si="188"/>
        <v>0</v>
      </c>
      <c r="AB539" s="403">
        <f t="shared" si="188"/>
        <v>0</v>
      </c>
      <c r="AC539" s="403">
        <f t="shared" si="191"/>
        <v>0</v>
      </c>
      <c r="AD539" s="403">
        <f t="shared" si="172"/>
        <v>0</v>
      </c>
      <c r="AE539" s="403">
        <f t="shared" si="170"/>
        <v>0</v>
      </c>
      <c r="AF539" s="403">
        <f t="shared" si="187"/>
        <v>34.200000000000003</v>
      </c>
      <c r="AG539" s="404">
        <f t="shared" si="187"/>
        <v>0</v>
      </c>
      <c r="AH539" s="404">
        <f t="shared" si="186"/>
        <v>0</v>
      </c>
      <c r="AI539" s="404">
        <f t="shared" si="186"/>
        <v>0</v>
      </c>
      <c r="AJ539" s="145">
        <f t="shared" si="184"/>
        <v>0</v>
      </c>
    </row>
    <row r="540" spans="2:36" ht="13.7" customHeight="1">
      <c r="B540" s="957">
        <v>499</v>
      </c>
      <c r="C540" s="1040">
        <v>45078</v>
      </c>
      <c r="D540" s="1041" t="s">
        <v>577</v>
      </c>
      <c r="E540" s="1042" t="s">
        <v>1011</v>
      </c>
      <c r="F540" s="402">
        <v>737</v>
      </c>
      <c r="G540" s="956">
        <v>27</v>
      </c>
      <c r="H540" s="440"/>
      <c r="I540" s="403">
        <f t="shared" si="183"/>
        <v>0</v>
      </c>
      <c r="J540" s="403">
        <f t="shared" si="190"/>
        <v>0</v>
      </c>
      <c r="K540" s="403">
        <f t="shared" si="189"/>
        <v>0</v>
      </c>
      <c r="L540" s="403">
        <f t="shared" si="189"/>
        <v>0</v>
      </c>
      <c r="M540" s="403">
        <f t="shared" si="189"/>
        <v>0</v>
      </c>
      <c r="N540" s="403">
        <f t="shared" si="189"/>
        <v>0</v>
      </c>
      <c r="O540" s="403">
        <f t="shared" si="189"/>
        <v>0</v>
      </c>
      <c r="P540" s="403">
        <f t="shared" si="189"/>
        <v>0</v>
      </c>
      <c r="Q540" s="403">
        <f t="shared" si="189"/>
        <v>0</v>
      </c>
      <c r="R540" s="403">
        <f t="shared" si="189"/>
        <v>0</v>
      </c>
      <c r="S540" s="403">
        <f t="shared" si="189"/>
        <v>0</v>
      </c>
      <c r="T540" s="403">
        <f t="shared" si="189"/>
        <v>0</v>
      </c>
      <c r="U540" s="403">
        <f t="shared" si="189"/>
        <v>0</v>
      </c>
      <c r="V540" s="403">
        <f t="shared" si="189"/>
        <v>0</v>
      </c>
      <c r="W540" s="403">
        <f t="shared" si="189"/>
        <v>0</v>
      </c>
      <c r="X540" s="403">
        <f t="shared" si="189"/>
        <v>0</v>
      </c>
      <c r="Y540" s="403">
        <f t="shared" si="188"/>
        <v>0</v>
      </c>
      <c r="Z540" s="403">
        <f t="shared" si="188"/>
        <v>0</v>
      </c>
      <c r="AA540" s="403">
        <f t="shared" si="188"/>
        <v>0</v>
      </c>
      <c r="AB540" s="403">
        <f t="shared" si="188"/>
        <v>0</v>
      </c>
      <c r="AC540" s="403">
        <f t="shared" si="191"/>
        <v>0</v>
      </c>
      <c r="AD540" s="403">
        <f t="shared" si="172"/>
        <v>0</v>
      </c>
      <c r="AE540" s="403">
        <f t="shared" si="170"/>
        <v>0</v>
      </c>
      <c r="AF540" s="403">
        <f t="shared" si="187"/>
        <v>27</v>
      </c>
      <c r="AG540" s="404">
        <f t="shared" si="187"/>
        <v>0</v>
      </c>
      <c r="AH540" s="404">
        <f t="shared" ref="AH540:AI555" si="192">IF(AH$7-$F540=0,$G540,0)</f>
        <v>0</v>
      </c>
      <c r="AI540" s="404">
        <f t="shared" si="186"/>
        <v>0</v>
      </c>
      <c r="AJ540" s="145">
        <f t="shared" si="184"/>
        <v>0</v>
      </c>
    </row>
    <row r="541" spans="2:36" ht="13.7" customHeight="1">
      <c r="B541" s="957">
        <v>500</v>
      </c>
      <c r="C541" s="1040">
        <v>45078</v>
      </c>
      <c r="D541" s="1041" t="s">
        <v>577</v>
      </c>
      <c r="E541" s="1042" t="s">
        <v>1011</v>
      </c>
      <c r="F541" s="402">
        <v>737</v>
      </c>
      <c r="G541" s="956">
        <v>27</v>
      </c>
      <c r="H541" s="440"/>
      <c r="I541" s="403">
        <f t="shared" si="183"/>
        <v>0</v>
      </c>
      <c r="J541" s="403">
        <f t="shared" si="190"/>
        <v>0</v>
      </c>
      <c r="K541" s="403">
        <f t="shared" si="189"/>
        <v>0</v>
      </c>
      <c r="L541" s="403">
        <f t="shared" si="189"/>
        <v>0</v>
      </c>
      <c r="M541" s="403">
        <f t="shared" si="189"/>
        <v>0</v>
      </c>
      <c r="N541" s="403">
        <f t="shared" si="189"/>
        <v>0</v>
      </c>
      <c r="O541" s="403">
        <f t="shared" si="189"/>
        <v>0</v>
      </c>
      <c r="P541" s="403">
        <f t="shared" si="189"/>
        <v>0</v>
      </c>
      <c r="Q541" s="403">
        <f t="shared" si="189"/>
        <v>0</v>
      </c>
      <c r="R541" s="403">
        <f t="shared" si="189"/>
        <v>0</v>
      </c>
      <c r="S541" s="403">
        <f t="shared" si="189"/>
        <v>0</v>
      </c>
      <c r="T541" s="403">
        <f t="shared" si="189"/>
        <v>0</v>
      </c>
      <c r="U541" s="403">
        <f t="shared" si="189"/>
        <v>0</v>
      </c>
      <c r="V541" s="403">
        <f t="shared" si="189"/>
        <v>0</v>
      </c>
      <c r="W541" s="403">
        <f t="shared" si="189"/>
        <v>0</v>
      </c>
      <c r="X541" s="403">
        <f t="shared" si="189"/>
        <v>0</v>
      </c>
      <c r="Y541" s="403">
        <f t="shared" si="188"/>
        <v>0</v>
      </c>
      <c r="Z541" s="403">
        <f t="shared" si="188"/>
        <v>0</v>
      </c>
      <c r="AA541" s="403">
        <f t="shared" si="188"/>
        <v>0</v>
      </c>
      <c r="AB541" s="403">
        <f t="shared" si="188"/>
        <v>0</v>
      </c>
      <c r="AC541" s="403">
        <f t="shared" si="191"/>
        <v>0</v>
      </c>
      <c r="AD541" s="403">
        <f t="shared" si="172"/>
        <v>0</v>
      </c>
      <c r="AE541" s="403">
        <f t="shared" si="170"/>
        <v>0</v>
      </c>
      <c r="AF541" s="403">
        <f t="shared" si="187"/>
        <v>27</v>
      </c>
      <c r="AG541" s="404">
        <f t="shared" si="187"/>
        <v>0</v>
      </c>
      <c r="AH541" s="404">
        <f t="shared" si="192"/>
        <v>0</v>
      </c>
      <c r="AI541" s="404">
        <f t="shared" si="186"/>
        <v>0</v>
      </c>
      <c r="AJ541" s="145">
        <f t="shared" si="184"/>
        <v>0</v>
      </c>
    </row>
    <row r="542" spans="2:36" ht="13.7" customHeight="1">
      <c r="B542" s="957">
        <v>1166</v>
      </c>
      <c r="C542" s="1040">
        <v>45231</v>
      </c>
      <c r="D542" s="1041" t="s">
        <v>577</v>
      </c>
      <c r="E542" s="1042" t="s">
        <v>1568</v>
      </c>
      <c r="F542" s="402">
        <v>737</v>
      </c>
      <c r="G542" s="956">
        <v>20.7</v>
      </c>
      <c r="H542" s="440"/>
      <c r="I542" s="403">
        <f t="shared" si="183"/>
        <v>0</v>
      </c>
      <c r="J542" s="403">
        <f t="shared" si="190"/>
        <v>0</v>
      </c>
      <c r="K542" s="403">
        <f t="shared" si="189"/>
        <v>0</v>
      </c>
      <c r="L542" s="403">
        <f t="shared" si="189"/>
        <v>0</v>
      </c>
      <c r="M542" s="403">
        <f t="shared" si="189"/>
        <v>0</v>
      </c>
      <c r="N542" s="403">
        <f t="shared" si="189"/>
        <v>0</v>
      </c>
      <c r="O542" s="403">
        <f t="shared" si="189"/>
        <v>0</v>
      </c>
      <c r="P542" s="403">
        <f t="shared" si="189"/>
        <v>0</v>
      </c>
      <c r="Q542" s="403">
        <f t="shared" si="189"/>
        <v>0</v>
      </c>
      <c r="R542" s="403">
        <f t="shared" si="189"/>
        <v>0</v>
      </c>
      <c r="S542" s="403">
        <f t="shared" si="189"/>
        <v>0</v>
      </c>
      <c r="T542" s="403">
        <f t="shared" si="189"/>
        <v>0</v>
      </c>
      <c r="U542" s="403">
        <f t="shared" si="189"/>
        <v>0</v>
      </c>
      <c r="V542" s="403">
        <f t="shared" si="189"/>
        <v>0</v>
      </c>
      <c r="W542" s="403">
        <f t="shared" si="189"/>
        <v>0</v>
      </c>
      <c r="X542" s="403">
        <f t="shared" si="189"/>
        <v>0</v>
      </c>
      <c r="Y542" s="403">
        <f t="shared" si="188"/>
        <v>0</v>
      </c>
      <c r="Z542" s="403">
        <f t="shared" si="188"/>
        <v>0</v>
      </c>
      <c r="AA542" s="403">
        <f t="shared" si="188"/>
        <v>0</v>
      </c>
      <c r="AB542" s="403">
        <f t="shared" si="188"/>
        <v>0</v>
      </c>
      <c r="AC542" s="403">
        <f t="shared" si="191"/>
        <v>0</v>
      </c>
      <c r="AD542" s="403">
        <f t="shared" si="172"/>
        <v>0</v>
      </c>
      <c r="AE542" s="403">
        <f t="shared" si="170"/>
        <v>0</v>
      </c>
      <c r="AF542" s="403">
        <f t="shared" si="187"/>
        <v>20.7</v>
      </c>
      <c r="AG542" s="404">
        <f t="shared" si="187"/>
        <v>0</v>
      </c>
      <c r="AH542" s="404">
        <f t="shared" si="192"/>
        <v>0</v>
      </c>
      <c r="AI542" s="404">
        <f t="shared" si="186"/>
        <v>0</v>
      </c>
      <c r="AJ542" s="145">
        <f t="shared" si="184"/>
        <v>0</v>
      </c>
    </row>
    <row r="543" spans="2:36" ht="13.7" customHeight="1">
      <c r="B543" s="957">
        <v>225</v>
      </c>
      <c r="C543" s="1040">
        <v>44991</v>
      </c>
      <c r="D543" s="1041" t="s">
        <v>577</v>
      </c>
      <c r="E543" s="1042" t="s">
        <v>770</v>
      </c>
      <c r="F543" s="402">
        <v>265</v>
      </c>
      <c r="G543" s="956">
        <v>2376.6799999999998</v>
      </c>
      <c r="H543" s="440"/>
      <c r="I543" s="403">
        <f t="shared" si="183"/>
        <v>0</v>
      </c>
      <c r="J543" s="403">
        <f t="shared" si="190"/>
        <v>0</v>
      </c>
      <c r="K543" s="403">
        <f t="shared" si="189"/>
        <v>0</v>
      </c>
      <c r="L543" s="403">
        <f t="shared" si="189"/>
        <v>0</v>
      </c>
      <c r="M543" s="403">
        <f t="shared" si="189"/>
        <v>0</v>
      </c>
      <c r="N543" s="403">
        <f t="shared" si="189"/>
        <v>0</v>
      </c>
      <c r="O543" s="403">
        <f t="shared" si="189"/>
        <v>0</v>
      </c>
      <c r="P543" s="403">
        <f t="shared" si="189"/>
        <v>0</v>
      </c>
      <c r="Q543" s="403">
        <f t="shared" si="189"/>
        <v>2376.6799999999998</v>
      </c>
      <c r="R543" s="403">
        <f t="shared" si="189"/>
        <v>0</v>
      </c>
      <c r="S543" s="403">
        <f t="shared" si="189"/>
        <v>0</v>
      </c>
      <c r="T543" s="403">
        <f t="shared" si="189"/>
        <v>0</v>
      </c>
      <c r="U543" s="403">
        <f t="shared" si="189"/>
        <v>0</v>
      </c>
      <c r="V543" s="403">
        <f t="shared" si="189"/>
        <v>0</v>
      </c>
      <c r="W543" s="403">
        <f t="shared" si="189"/>
        <v>0</v>
      </c>
      <c r="X543" s="403">
        <f t="shared" si="189"/>
        <v>0</v>
      </c>
      <c r="Y543" s="403">
        <f t="shared" si="188"/>
        <v>0</v>
      </c>
      <c r="Z543" s="403">
        <f t="shared" si="188"/>
        <v>0</v>
      </c>
      <c r="AA543" s="403">
        <f t="shared" si="188"/>
        <v>0</v>
      </c>
      <c r="AB543" s="403">
        <f t="shared" si="188"/>
        <v>0</v>
      </c>
      <c r="AC543" s="403">
        <f t="shared" si="191"/>
        <v>0</v>
      </c>
      <c r="AD543" s="403">
        <f t="shared" si="172"/>
        <v>0</v>
      </c>
      <c r="AE543" s="403">
        <f t="shared" si="170"/>
        <v>0</v>
      </c>
      <c r="AF543" s="403">
        <f t="shared" si="187"/>
        <v>0</v>
      </c>
      <c r="AG543" s="404">
        <f t="shared" si="187"/>
        <v>0</v>
      </c>
      <c r="AH543" s="404">
        <f t="shared" si="192"/>
        <v>0</v>
      </c>
      <c r="AI543" s="404">
        <f t="shared" si="186"/>
        <v>0</v>
      </c>
      <c r="AJ543" s="145">
        <f t="shared" si="184"/>
        <v>0</v>
      </c>
    </row>
    <row r="544" spans="2:36" ht="13.7" customHeight="1">
      <c r="B544" s="957">
        <v>116</v>
      </c>
      <c r="C544" s="1040">
        <v>44963</v>
      </c>
      <c r="D544" s="1041" t="s">
        <v>577</v>
      </c>
      <c r="E544" s="1042" t="s">
        <v>681</v>
      </c>
      <c r="F544" s="402">
        <v>266</v>
      </c>
      <c r="G544" s="956">
        <v>6.99</v>
      </c>
      <c r="H544" s="440"/>
      <c r="I544" s="403">
        <f t="shared" si="183"/>
        <v>0</v>
      </c>
      <c r="J544" s="403">
        <f t="shared" si="190"/>
        <v>0</v>
      </c>
      <c r="K544" s="403">
        <f t="shared" si="189"/>
        <v>0</v>
      </c>
      <c r="L544" s="403">
        <f t="shared" si="189"/>
        <v>0</v>
      </c>
      <c r="M544" s="403">
        <f t="shared" si="189"/>
        <v>0</v>
      </c>
      <c r="N544" s="403">
        <f t="shared" si="189"/>
        <v>0</v>
      </c>
      <c r="O544" s="403">
        <f t="shared" si="189"/>
        <v>0</v>
      </c>
      <c r="P544" s="403">
        <f t="shared" si="189"/>
        <v>0</v>
      </c>
      <c r="Q544" s="403">
        <f t="shared" si="189"/>
        <v>0</v>
      </c>
      <c r="R544" s="403">
        <f t="shared" si="189"/>
        <v>6.99</v>
      </c>
      <c r="S544" s="403">
        <f t="shared" si="189"/>
        <v>0</v>
      </c>
      <c r="T544" s="403">
        <f t="shared" si="189"/>
        <v>0</v>
      </c>
      <c r="U544" s="403">
        <f t="shared" si="189"/>
        <v>0</v>
      </c>
      <c r="V544" s="403">
        <f t="shared" si="189"/>
        <v>0</v>
      </c>
      <c r="W544" s="403">
        <f t="shared" si="189"/>
        <v>0</v>
      </c>
      <c r="X544" s="403">
        <f t="shared" si="189"/>
        <v>0</v>
      </c>
      <c r="Y544" s="403">
        <f t="shared" si="188"/>
        <v>0</v>
      </c>
      <c r="Z544" s="403">
        <f t="shared" si="188"/>
        <v>0</v>
      </c>
      <c r="AA544" s="403">
        <f t="shared" si="188"/>
        <v>0</v>
      </c>
      <c r="AB544" s="403">
        <f t="shared" si="188"/>
        <v>0</v>
      </c>
      <c r="AC544" s="403">
        <f t="shared" si="191"/>
        <v>0</v>
      </c>
      <c r="AD544" s="403">
        <f t="shared" si="172"/>
        <v>0</v>
      </c>
      <c r="AE544" s="403">
        <f t="shared" si="172"/>
        <v>0</v>
      </c>
      <c r="AF544" s="403">
        <f t="shared" si="187"/>
        <v>0</v>
      </c>
      <c r="AG544" s="404">
        <f t="shared" si="187"/>
        <v>0</v>
      </c>
      <c r="AH544" s="404">
        <f t="shared" si="192"/>
        <v>0</v>
      </c>
      <c r="AI544" s="404">
        <f t="shared" si="186"/>
        <v>0</v>
      </c>
      <c r="AJ544" s="145">
        <f t="shared" si="184"/>
        <v>0</v>
      </c>
    </row>
    <row r="545" spans="2:36" ht="13.7" customHeight="1">
      <c r="B545" s="957">
        <v>23</v>
      </c>
      <c r="C545" s="1040">
        <v>44925</v>
      </c>
      <c r="D545" s="1041" t="s">
        <v>577</v>
      </c>
      <c r="E545" s="1042" t="s">
        <v>606</v>
      </c>
      <c r="F545" s="402">
        <v>267</v>
      </c>
      <c r="G545" s="956">
        <v>122.39</v>
      </c>
      <c r="H545" s="440"/>
      <c r="I545" s="403">
        <f t="shared" si="183"/>
        <v>0</v>
      </c>
      <c r="J545" s="403">
        <f t="shared" si="190"/>
        <v>0</v>
      </c>
      <c r="K545" s="403">
        <f t="shared" si="189"/>
        <v>0</v>
      </c>
      <c r="L545" s="403">
        <f t="shared" si="189"/>
        <v>0</v>
      </c>
      <c r="M545" s="403">
        <f t="shared" si="189"/>
        <v>0</v>
      </c>
      <c r="N545" s="403">
        <f t="shared" si="189"/>
        <v>0</v>
      </c>
      <c r="O545" s="403">
        <f t="shared" si="189"/>
        <v>0</v>
      </c>
      <c r="P545" s="403">
        <f t="shared" si="189"/>
        <v>0</v>
      </c>
      <c r="Q545" s="403">
        <f t="shared" si="189"/>
        <v>0</v>
      </c>
      <c r="R545" s="403">
        <f t="shared" si="189"/>
        <v>0</v>
      </c>
      <c r="S545" s="403">
        <f t="shared" si="189"/>
        <v>122.39</v>
      </c>
      <c r="T545" s="403">
        <f t="shared" si="189"/>
        <v>0</v>
      </c>
      <c r="U545" s="403">
        <f t="shared" si="189"/>
        <v>0</v>
      </c>
      <c r="V545" s="403">
        <f t="shared" si="189"/>
        <v>0</v>
      </c>
      <c r="W545" s="403">
        <f t="shared" si="189"/>
        <v>0</v>
      </c>
      <c r="X545" s="403">
        <f t="shared" si="189"/>
        <v>0</v>
      </c>
      <c r="Y545" s="403">
        <f t="shared" si="188"/>
        <v>0</v>
      </c>
      <c r="Z545" s="403">
        <f t="shared" si="188"/>
        <v>0</v>
      </c>
      <c r="AA545" s="403">
        <f t="shared" si="188"/>
        <v>0</v>
      </c>
      <c r="AB545" s="403">
        <f t="shared" si="188"/>
        <v>0</v>
      </c>
      <c r="AC545" s="403">
        <f t="shared" si="191"/>
        <v>0</v>
      </c>
      <c r="AD545" s="403">
        <f t="shared" si="172"/>
        <v>0</v>
      </c>
      <c r="AE545" s="403">
        <f t="shared" si="172"/>
        <v>0</v>
      </c>
      <c r="AF545" s="403">
        <f t="shared" si="187"/>
        <v>0</v>
      </c>
      <c r="AG545" s="404">
        <f t="shared" si="187"/>
        <v>0</v>
      </c>
      <c r="AH545" s="404">
        <f t="shared" si="192"/>
        <v>0</v>
      </c>
      <c r="AI545" s="404">
        <f t="shared" si="186"/>
        <v>0</v>
      </c>
      <c r="AJ545" s="145">
        <f t="shared" si="184"/>
        <v>0</v>
      </c>
    </row>
    <row r="546" spans="2:36" ht="13.7" customHeight="1">
      <c r="B546" s="957">
        <v>561</v>
      </c>
      <c r="C546" s="1040">
        <v>45096</v>
      </c>
      <c r="D546" s="1041" t="s">
        <v>607</v>
      </c>
      <c r="E546" s="1042" t="s">
        <v>1064</v>
      </c>
      <c r="F546" s="402">
        <v>727</v>
      </c>
      <c r="G546" s="956">
        <v>34.18</v>
      </c>
      <c r="H546" s="440"/>
      <c r="I546" s="403">
        <f t="shared" si="183"/>
        <v>0</v>
      </c>
      <c r="J546" s="403">
        <f t="shared" si="190"/>
        <v>0</v>
      </c>
      <c r="K546" s="403">
        <f t="shared" ref="K546:X555" si="193">IF(K$7-$F546=0,$G546,0)</f>
        <v>0</v>
      </c>
      <c r="L546" s="403">
        <f t="shared" si="193"/>
        <v>0</v>
      </c>
      <c r="M546" s="403">
        <f t="shared" si="193"/>
        <v>0</v>
      </c>
      <c r="N546" s="403">
        <f t="shared" si="193"/>
        <v>0</v>
      </c>
      <c r="O546" s="403">
        <f t="shared" si="193"/>
        <v>0</v>
      </c>
      <c r="P546" s="403">
        <f t="shared" si="193"/>
        <v>0</v>
      </c>
      <c r="Q546" s="403">
        <f t="shared" si="193"/>
        <v>0</v>
      </c>
      <c r="R546" s="403">
        <f t="shared" si="193"/>
        <v>0</v>
      </c>
      <c r="S546" s="403">
        <f t="shared" si="193"/>
        <v>0</v>
      </c>
      <c r="T546" s="403">
        <f t="shared" si="193"/>
        <v>0</v>
      </c>
      <c r="U546" s="403">
        <f t="shared" si="193"/>
        <v>0</v>
      </c>
      <c r="V546" s="403">
        <f t="shared" si="193"/>
        <v>0</v>
      </c>
      <c r="W546" s="403">
        <f t="shared" si="193"/>
        <v>0</v>
      </c>
      <c r="X546" s="403">
        <f t="shared" si="193"/>
        <v>0</v>
      </c>
      <c r="Y546" s="403">
        <f t="shared" si="188"/>
        <v>0</v>
      </c>
      <c r="Z546" s="403">
        <f t="shared" si="188"/>
        <v>0</v>
      </c>
      <c r="AA546" s="403">
        <f t="shared" si="188"/>
        <v>0</v>
      </c>
      <c r="AB546" s="403">
        <f t="shared" si="188"/>
        <v>0</v>
      </c>
      <c r="AC546" s="403">
        <f t="shared" si="191"/>
        <v>0</v>
      </c>
      <c r="AD546" s="403">
        <f t="shared" ref="AD546:AE609" si="194">IF(AD$7-$F546=0,$G546,0)</f>
        <v>34.18</v>
      </c>
      <c r="AE546" s="403">
        <f t="shared" si="194"/>
        <v>0</v>
      </c>
      <c r="AF546" s="403">
        <f t="shared" si="187"/>
        <v>0</v>
      </c>
      <c r="AG546" s="404">
        <f t="shared" si="187"/>
        <v>0</v>
      </c>
      <c r="AH546" s="404">
        <f t="shared" si="192"/>
        <v>0</v>
      </c>
      <c r="AI546" s="404">
        <f t="shared" si="192"/>
        <v>0</v>
      </c>
      <c r="AJ546" s="145">
        <f t="shared" si="184"/>
        <v>0</v>
      </c>
    </row>
    <row r="547" spans="2:36" ht="13.7" customHeight="1">
      <c r="B547" s="957">
        <v>327</v>
      </c>
      <c r="C547" s="1040">
        <v>45021</v>
      </c>
      <c r="D547" s="1041" t="s">
        <v>607</v>
      </c>
      <c r="E547" s="1042" t="s">
        <v>868</v>
      </c>
      <c r="F547" s="402">
        <v>267</v>
      </c>
      <c r="G547" s="956">
        <v>21.3</v>
      </c>
      <c r="H547" s="440"/>
      <c r="I547" s="403">
        <f t="shared" si="183"/>
        <v>0</v>
      </c>
      <c r="J547" s="403">
        <f t="shared" si="190"/>
        <v>0</v>
      </c>
      <c r="K547" s="403">
        <f t="shared" si="193"/>
        <v>0</v>
      </c>
      <c r="L547" s="403">
        <f t="shared" si="193"/>
        <v>0</v>
      </c>
      <c r="M547" s="403">
        <f t="shared" si="193"/>
        <v>0</v>
      </c>
      <c r="N547" s="403">
        <f t="shared" si="193"/>
        <v>0</v>
      </c>
      <c r="O547" s="403">
        <f t="shared" si="193"/>
        <v>0</v>
      </c>
      <c r="P547" s="403">
        <f t="shared" si="193"/>
        <v>0</v>
      </c>
      <c r="Q547" s="403">
        <f t="shared" si="193"/>
        <v>0</v>
      </c>
      <c r="R547" s="403">
        <f t="shared" si="193"/>
        <v>0</v>
      </c>
      <c r="S547" s="403">
        <f t="shared" si="193"/>
        <v>21.3</v>
      </c>
      <c r="T547" s="403">
        <f t="shared" si="193"/>
        <v>0</v>
      </c>
      <c r="U547" s="403">
        <f t="shared" si="193"/>
        <v>0</v>
      </c>
      <c r="V547" s="403">
        <f t="shared" si="193"/>
        <v>0</v>
      </c>
      <c r="W547" s="403">
        <f t="shared" si="193"/>
        <v>0</v>
      </c>
      <c r="X547" s="403">
        <f t="shared" si="193"/>
        <v>0</v>
      </c>
      <c r="Y547" s="403">
        <f t="shared" si="188"/>
        <v>0</v>
      </c>
      <c r="Z547" s="403">
        <f t="shared" si="188"/>
        <v>0</v>
      </c>
      <c r="AA547" s="403">
        <f t="shared" si="188"/>
        <v>0</v>
      </c>
      <c r="AB547" s="403">
        <f t="shared" si="188"/>
        <v>0</v>
      </c>
      <c r="AC547" s="403">
        <f t="shared" si="191"/>
        <v>0</v>
      </c>
      <c r="AD547" s="403">
        <f t="shared" si="194"/>
        <v>0</v>
      </c>
      <c r="AE547" s="403">
        <f t="shared" si="194"/>
        <v>0</v>
      </c>
      <c r="AF547" s="403">
        <f t="shared" si="187"/>
        <v>0</v>
      </c>
      <c r="AG547" s="404">
        <f t="shared" si="187"/>
        <v>0</v>
      </c>
      <c r="AH547" s="404">
        <f t="shared" si="192"/>
        <v>0</v>
      </c>
      <c r="AI547" s="404">
        <f t="shared" si="192"/>
        <v>0</v>
      </c>
      <c r="AJ547" s="145">
        <f t="shared" si="184"/>
        <v>0</v>
      </c>
    </row>
    <row r="548" spans="2:36" ht="13.7" customHeight="1">
      <c r="B548" s="957">
        <v>791</v>
      </c>
      <c r="C548" s="1040">
        <v>45159</v>
      </c>
      <c r="D548" s="1041" t="s">
        <v>577</v>
      </c>
      <c r="E548" s="1042" t="s">
        <v>1243</v>
      </c>
      <c r="F548" s="402">
        <v>267</v>
      </c>
      <c r="G548" s="956">
        <v>110.85</v>
      </c>
      <c r="H548" s="440"/>
      <c r="I548" s="403">
        <f t="shared" si="183"/>
        <v>0</v>
      </c>
      <c r="J548" s="403">
        <f t="shared" si="190"/>
        <v>0</v>
      </c>
      <c r="K548" s="403">
        <f t="shared" si="193"/>
        <v>0</v>
      </c>
      <c r="L548" s="403">
        <f t="shared" si="193"/>
        <v>0</v>
      </c>
      <c r="M548" s="403">
        <f t="shared" si="193"/>
        <v>0</v>
      </c>
      <c r="N548" s="403">
        <f t="shared" si="193"/>
        <v>0</v>
      </c>
      <c r="O548" s="403">
        <f t="shared" si="193"/>
        <v>0</v>
      </c>
      <c r="P548" s="403">
        <f t="shared" si="193"/>
        <v>0</v>
      </c>
      <c r="Q548" s="403">
        <f t="shared" si="193"/>
        <v>0</v>
      </c>
      <c r="R548" s="403">
        <f t="shared" si="193"/>
        <v>0</v>
      </c>
      <c r="S548" s="403">
        <f t="shared" si="193"/>
        <v>110.85</v>
      </c>
      <c r="T548" s="403">
        <f t="shared" si="193"/>
        <v>0</v>
      </c>
      <c r="U548" s="403">
        <f t="shared" si="193"/>
        <v>0</v>
      </c>
      <c r="V548" s="403">
        <f t="shared" si="193"/>
        <v>0</v>
      </c>
      <c r="W548" s="403">
        <f t="shared" si="193"/>
        <v>0</v>
      </c>
      <c r="X548" s="403">
        <f t="shared" si="193"/>
        <v>0</v>
      </c>
      <c r="Y548" s="403">
        <f t="shared" si="188"/>
        <v>0</v>
      </c>
      <c r="Z548" s="403">
        <f t="shared" si="188"/>
        <v>0</v>
      </c>
      <c r="AA548" s="403">
        <f t="shared" si="188"/>
        <v>0</v>
      </c>
      <c r="AB548" s="403">
        <f t="shared" si="188"/>
        <v>0</v>
      </c>
      <c r="AC548" s="403">
        <f t="shared" si="191"/>
        <v>0</v>
      </c>
      <c r="AD548" s="403">
        <f t="shared" si="194"/>
        <v>0</v>
      </c>
      <c r="AE548" s="403">
        <f t="shared" si="194"/>
        <v>0</v>
      </c>
      <c r="AF548" s="403">
        <f t="shared" si="187"/>
        <v>0</v>
      </c>
      <c r="AG548" s="404">
        <f t="shared" si="187"/>
        <v>0</v>
      </c>
      <c r="AH548" s="404">
        <f t="shared" si="192"/>
        <v>0</v>
      </c>
      <c r="AI548" s="404">
        <f t="shared" si="192"/>
        <v>0</v>
      </c>
      <c r="AJ548" s="145">
        <f t="shared" si="184"/>
        <v>0</v>
      </c>
    </row>
    <row r="549" spans="2:36" ht="13.7" customHeight="1">
      <c r="B549" s="957">
        <v>150</v>
      </c>
      <c r="C549" s="1040">
        <v>44971</v>
      </c>
      <c r="D549" s="1041" t="s">
        <v>575</v>
      </c>
      <c r="E549" s="1042" t="s">
        <v>705</v>
      </c>
      <c r="F549" s="402">
        <v>737</v>
      </c>
      <c r="G549" s="956">
        <v>300</v>
      </c>
      <c r="H549" s="440"/>
      <c r="I549" s="403">
        <f t="shared" si="183"/>
        <v>0</v>
      </c>
      <c r="J549" s="403">
        <f t="shared" si="190"/>
        <v>0</v>
      </c>
      <c r="K549" s="403">
        <f t="shared" si="193"/>
        <v>0</v>
      </c>
      <c r="L549" s="403">
        <f t="shared" si="193"/>
        <v>0</v>
      </c>
      <c r="M549" s="403">
        <f t="shared" si="193"/>
        <v>0</v>
      </c>
      <c r="N549" s="403">
        <f t="shared" si="193"/>
        <v>0</v>
      </c>
      <c r="O549" s="403">
        <f t="shared" si="193"/>
        <v>0</v>
      </c>
      <c r="P549" s="403">
        <f t="shared" si="193"/>
        <v>0</v>
      </c>
      <c r="Q549" s="403">
        <f t="shared" si="193"/>
        <v>0</v>
      </c>
      <c r="R549" s="403">
        <f t="shared" si="193"/>
        <v>0</v>
      </c>
      <c r="S549" s="403">
        <f t="shared" si="193"/>
        <v>0</v>
      </c>
      <c r="T549" s="403">
        <f t="shared" si="193"/>
        <v>0</v>
      </c>
      <c r="U549" s="403">
        <f t="shared" si="193"/>
        <v>0</v>
      </c>
      <c r="V549" s="403">
        <f t="shared" si="193"/>
        <v>0</v>
      </c>
      <c r="W549" s="403">
        <f t="shared" si="193"/>
        <v>0</v>
      </c>
      <c r="X549" s="403">
        <f t="shared" si="193"/>
        <v>0</v>
      </c>
      <c r="Y549" s="403">
        <f t="shared" si="188"/>
        <v>0</v>
      </c>
      <c r="Z549" s="403">
        <f t="shared" si="188"/>
        <v>0</v>
      </c>
      <c r="AA549" s="403">
        <f t="shared" si="188"/>
        <v>0</v>
      </c>
      <c r="AB549" s="403">
        <f t="shared" si="188"/>
        <v>0</v>
      </c>
      <c r="AC549" s="403">
        <f t="shared" si="191"/>
        <v>0</v>
      </c>
      <c r="AD549" s="403">
        <f t="shared" si="194"/>
        <v>0</v>
      </c>
      <c r="AE549" s="403">
        <f t="shared" si="194"/>
        <v>0</v>
      </c>
      <c r="AF549" s="403">
        <f t="shared" si="187"/>
        <v>300</v>
      </c>
      <c r="AG549" s="404">
        <f t="shared" si="187"/>
        <v>0</v>
      </c>
      <c r="AH549" s="404">
        <f t="shared" si="192"/>
        <v>0</v>
      </c>
      <c r="AI549" s="404">
        <f t="shared" si="192"/>
        <v>0</v>
      </c>
      <c r="AJ549" s="145">
        <f t="shared" si="184"/>
        <v>0</v>
      </c>
    </row>
    <row r="550" spans="2:36" ht="13.7" customHeight="1">
      <c r="B550" s="957">
        <v>196</v>
      </c>
      <c r="C550" s="1040">
        <v>44980</v>
      </c>
      <c r="D550" s="1041" t="s">
        <v>575</v>
      </c>
      <c r="E550" s="1042" t="s">
        <v>735</v>
      </c>
      <c r="F550" s="402">
        <v>54</v>
      </c>
      <c r="G550" s="956">
        <v>1051</v>
      </c>
      <c r="H550" s="440"/>
      <c r="I550" s="403">
        <f t="shared" si="183"/>
        <v>0</v>
      </c>
      <c r="J550" s="403">
        <f t="shared" si="190"/>
        <v>0</v>
      </c>
      <c r="K550" s="403">
        <f t="shared" si="193"/>
        <v>1051</v>
      </c>
      <c r="L550" s="403">
        <f t="shared" si="193"/>
        <v>0</v>
      </c>
      <c r="M550" s="403">
        <f t="shared" si="193"/>
        <v>0</v>
      </c>
      <c r="N550" s="403">
        <f t="shared" si="193"/>
        <v>0</v>
      </c>
      <c r="O550" s="403">
        <f t="shared" si="193"/>
        <v>0</v>
      </c>
      <c r="P550" s="403">
        <f t="shared" si="193"/>
        <v>0</v>
      </c>
      <c r="Q550" s="403">
        <f t="shared" si="193"/>
        <v>0</v>
      </c>
      <c r="R550" s="403">
        <f t="shared" si="193"/>
        <v>0</v>
      </c>
      <c r="S550" s="403">
        <f t="shared" si="193"/>
        <v>0</v>
      </c>
      <c r="T550" s="403">
        <f t="shared" si="193"/>
        <v>0</v>
      </c>
      <c r="U550" s="403">
        <f t="shared" si="193"/>
        <v>0</v>
      </c>
      <c r="V550" s="403">
        <f t="shared" si="193"/>
        <v>0</v>
      </c>
      <c r="W550" s="403">
        <f t="shared" si="193"/>
        <v>0</v>
      </c>
      <c r="X550" s="403">
        <f t="shared" si="193"/>
        <v>0</v>
      </c>
      <c r="Y550" s="403">
        <f t="shared" si="188"/>
        <v>0</v>
      </c>
      <c r="Z550" s="403">
        <f t="shared" si="188"/>
        <v>0</v>
      </c>
      <c r="AA550" s="403">
        <f t="shared" si="188"/>
        <v>0</v>
      </c>
      <c r="AB550" s="403">
        <f t="shared" si="188"/>
        <v>0</v>
      </c>
      <c r="AC550" s="403">
        <f t="shared" si="191"/>
        <v>0</v>
      </c>
      <c r="AD550" s="403">
        <f t="shared" si="194"/>
        <v>0</v>
      </c>
      <c r="AE550" s="403">
        <f t="shared" si="194"/>
        <v>0</v>
      </c>
      <c r="AF550" s="403">
        <f t="shared" si="187"/>
        <v>0</v>
      </c>
      <c r="AG550" s="404">
        <f t="shared" si="187"/>
        <v>0</v>
      </c>
      <c r="AH550" s="404">
        <f t="shared" ref="AH550:AI565" si="195">IF(AH$7-$F550=0,$G550,0)</f>
        <v>0</v>
      </c>
      <c r="AI550" s="404">
        <f t="shared" si="192"/>
        <v>0</v>
      </c>
      <c r="AJ550" s="145">
        <f t="shared" si="184"/>
        <v>0</v>
      </c>
    </row>
    <row r="551" spans="2:36" ht="13.7" customHeight="1">
      <c r="B551" s="957">
        <v>1221</v>
      </c>
      <c r="C551" s="1040">
        <v>45239</v>
      </c>
      <c r="D551" s="1041" t="s">
        <v>575</v>
      </c>
      <c r="E551" s="1042" t="s">
        <v>1609</v>
      </c>
      <c r="F551" s="402">
        <v>54</v>
      </c>
      <c r="G551" s="956">
        <v>168</v>
      </c>
      <c r="H551" s="440"/>
      <c r="I551" s="403">
        <f t="shared" si="183"/>
        <v>0</v>
      </c>
      <c r="J551" s="403">
        <f t="shared" si="190"/>
        <v>0</v>
      </c>
      <c r="K551" s="403">
        <f t="shared" si="193"/>
        <v>168</v>
      </c>
      <c r="L551" s="403">
        <f t="shared" si="193"/>
        <v>0</v>
      </c>
      <c r="M551" s="403">
        <f t="shared" si="193"/>
        <v>0</v>
      </c>
      <c r="N551" s="403">
        <f t="shared" si="193"/>
        <v>0</v>
      </c>
      <c r="O551" s="403">
        <f t="shared" si="193"/>
        <v>0</v>
      </c>
      <c r="P551" s="403">
        <f t="shared" si="193"/>
        <v>0</v>
      </c>
      <c r="Q551" s="403">
        <f t="shared" si="193"/>
        <v>0</v>
      </c>
      <c r="R551" s="403">
        <f t="shared" si="193"/>
        <v>0</v>
      </c>
      <c r="S551" s="403">
        <f t="shared" si="193"/>
        <v>0</v>
      </c>
      <c r="T551" s="403">
        <f t="shared" si="193"/>
        <v>0</v>
      </c>
      <c r="U551" s="403">
        <f t="shared" si="193"/>
        <v>0</v>
      </c>
      <c r="V551" s="403">
        <f t="shared" si="193"/>
        <v>0</v>
      </c>
      <c r="W551" s="403">
        <f t="shared" si="193"/>
        <v>0</v>
      </c>
      <c r="X551" s="403">
        <f t="shared" si="193"/>
        <v>0</v>
      </c>
      <c r="Y551" s="403">
        <f t="shared" si="188"/>
        <v>0</v>
      </c>
      <c r="Z551" s="403">
        <f t="shared" si="188"/>
        <v>0</v>
      </c>
      <c r="AA551" s="403">
        <f t="shared" si="188"/>
        <v>0</v>
      </c>
      <c r="AB551" s="403">
        <f t="shared" si="188"/>
        <v>0</v>
      </c>
      <c r="AC551" s="403">
        <f t="shared" si="191"/>
        <v>0</v>
      </c>
      <c r="AD551" s="403">
        <f t="shared" si="194"/>
        <v>0</v>
      </c>
      <c r="AE551" s="403">
        <f t="shared" si="194"/>
        <v>0</v>
      </c>
      <c r="AF551" s="403">
        <f t="shared" ref="AF551:AG570" si="196">IF(AF$7-$F551=0,$G551,0)</f>
        <v>0</v>
      </c>
      <c r="AG551" s="404">
        <f t="shared" si="196"/>
        <v>0</v>
      </c>
      <c r="AH551" s="404">
        <f t="shared" si="195"/>
        <v>0</v>
      </c>
      <c r="AI551" s="404">
        <f t="shared" si="192"/>
        <v>0</v>
      </c>
      <c r="AJ551" s="145">
        <f t="shared" si="184"/>
        <v>0</v>
      </c>
    </row>
    <row r="552" spans="2:36" ht="13.7" customHeight="1">
      <c r="B552" s="957">
        <v>313</v>
      </c>
      <c r="C552" s="1040">
        <v>45019</v>
      </c>
      <c r="D552" s="1041" t="s">
        <v>621</v>
      </c>
      <c r="E552" s="1042" t="s">
        <v>624</v>
      </c>
      <c r="F552" s="402">
        <v>737</v>
      </c>
      <c r="G552" s="956">
        <v>46.85</v>
      </c>
      <c r="H552" s="440"/>
      <c r="I552" s="403">
        <f t="shared" si="183"/>
        <v>0</v>
      </c>
      <c r="J552" s="403">
        <f t="shared" si="190"/>
        <v>0</v>
      </c>
      <c r="K552" s="403">
        <f t="shared" si="193"/>
        <v>0</v>
      </c>
      <c r="L552" s="403">
        <f t="shared" si="193"/>
        <v>0</v>
      </c>
      <c r="M552" s="403">
        <f t="shared" si="193"/>
        <v>0</v>
      </c>
      <c r="N552" s="403">
        <f t="shared" si="193"/>
        <v>0</v>
      </c>
      <c r="O552" s="403">
        <f t="shared" si="193"/>
        <v>0</v>
      </c>
      <c r="P552" s="403">
        <f t="shared" si="193"/>
        <v>0</v>
      </c>
      <c r="Q552" s="403">
        <f t="shared" si="193"/>
        <v>0</v>
      </c>
      <c r="R552" s="403">
        <f t="shared" si="193"/>
        <v>0</v>
      </c>
      <c r="S552" s="403">
        <f t="shared" si="193"/>
        <v>0</v>
      </c>
      <c r="T552" s="403">
        <f t="shared" si="193"/>
        <v>0</v>
      </c>
      <c r="U552" s="403">
        <f t="shared" si="193"/>
        <v>0</v>
      </c>
      <c r="V552" s="403">
        <f t="shared" si="193"/>
        <v>0</v>
      </c>
      <c r="W552" s="403">
        <f t="shared" si="193"/>
        <v>0</v>
      </c>
      <c r="X552" s="403">
        <f t="shared" si="193"/>
        <v>0</v>
      </c>
      <c r="Y552" s="403">
        <f t="shared" si="188"/>
        <v>0</v>
      </c>
      <c r="Z552" s="403">
        <f t="shared" si="188"/>
        <v>0</v>
      </c>
      <c r="AA552" s="403">
        <f t="shared" si="188"/>
        <v>0</v>
      </c>
      <c r="AB552" s="403">
        <f t="shared" si="188"/>
        <v>0</v>
      </c>
      <c r="AC552" s="403">
        <f t="shared" si="191"/>
        <v>0</v>
      </c>
      <c r="AD552" s="403">
        <f t="shared" si="194"/>
        <v>0</v>
      </c>
      <c r="AE552" s="403">
        <f t="shared" si="194"/>
        <v>0</v>
      </c>
      <c r="AF552" s="403">
        <f t="shared" si="196"/>
        <v>46.85</v>
      </c>
      <c r="AG552" s="404">
        <f t="shared" si="196"/>
        <v>0</v>
      </c>
      <c r="AH552" s="404">
        <f t="shared" si="195"/>
        <v>0</v>
      </c>
      <c r="AI552" s="404">
        <f t="shared" si="192"/>
        <v>0</v>
      </c>
      <c r="AJ552" s="145">
        <f t="shared" si="184"/>
        <v>0</v>
      </c>
    </row>
    <row r="553" spans="2:36" ht="13.7" customHeight="1">
      <c r="B553" s="957">
        <v>737</v>
      </c>
      <c r="C553" s="1040">
        <v>45142</v>
      </c>
      <c r="D553" s="1041" t="s">
        <v>621</v>
      </c>
      <c r="E553" s="1042" t="s">
        <v>624</v>
      </c>
      <c r="F553" s="402">
        <v>737</v>
      </c>
      <c r="G553" s="956">
        <v>8.5</v>
      </c>
      <c r="H553" s="440"/>
      <c r="I553" s="403">
        <f t="shared" si="183"/>
        <v>0</v>
      </c>
      <c r="J553" s="403">
        <f t="shared" si="190"/>
        <v>0</v>
      </c>
      <c r="K553" s="403">
        <f t="shared" si="193"/>
        <v>0</v>
      </c>
      <c r="L553" s="403">
        <f t="shared" si="193"/>
        <v>0</v>
      </c>
      <c r="M553" s="403">
        <f t="shared" si="193"/>
        <v>0</v>
      </c>
      <c r="N553" s="403">
        <f t="shared" si="193"/>
        <v>0</v>
      </c>
      <c r="O553" s="403">
        <f t="shared" si="193"/>
        <v>0</v>
      </c>
      <c r="P553" s="403">
        <f t="shared" si="193"/>
        <v>0</v>
      </c>
      <c r="Q553" s="403">
        <f t="shared" si="193"/>
        <v>0</v>
      </c>
      <c r="R553" s="403">
        <f t="shared" si="193"/>
        <v>0</v>
      </c>
      <c r="S553" s="403">
        <f t="shared" si="193"/>
        <v>0</v>
      </c>
      <c r="T553" s="403">
        <f t="shared" si="193"/>
        <v>0</v>
      </c>
      <c r="U553" s="403">
        <f t="shared" si="193"/>
        <v>0</v>
      </c>
      <c r="V553" s="403">
        <f t="shared" si="193"/>
        <v>0</v>
      </c>
      <c r="W553" s="403">
        <f t="shared" si="193"/>
        <v>0</v>
      </c>
      <c r="X553" s="403">
        <f t="shared" si="193"/>
        <v>0</v>
      </c>
      <c r="Y553" s="403">
        <f t="shared" si="188"/>
        <v>0</v>
      </c>
      <c r="Z553" s="403">
        <f t="shared" si="188"/>
        <v>0</v>
      </c>
      <c r="AA553" s="403">
        <f t="shared" si="188"/>
        <v>0</v>
      </c>
      <c r="AB553" s="403">
        <f t="shared" si="188"/>
        <v>0</v>
      </c>
      <c r="AC553" s="403">
        <f t="shared" si="191"/>
        <v>0</v>
      </c>
      <c r="AD553" s="403">
        <f t="shared" si="194"/>
        <v>0</v>
      </c>
      <c r="AE553" s="403">
        <f t="shared" si="194"/>
        <v>0</v>
      </c>
      <c r="AF553" s="403">
        <f t="shared" si="196"/>
        <v>8.5</v>
      </c>
      <c r="AG553" s="404">
        <f t="shared" si="196"/>
        <v>0</v>
      </c>
      <c r="AH553" s="404">
        <f t="shared" si="195"/>
        <v>0</v>
      </c>
      <c r="AI553" s="404">
        <f t="shared" si="192"/>
        <v>0</v>
      </c>
      <c r="AJ553" s="145">
        <f t="shared" si="184"/>
        <v>0</v>
      </c>
    </row>
    <row r="554" spans="2:36" ht="13.7" customHeight="1">
      <c r="B554" s="957">
        <v>1206</v>
      </c>
      <c r="C554" s="1040">
        <v>45236</v>
      </c>
      <c r="D554" s="1041" t="s">
        <v>621</v>
      </c>
      <c r="E554" s="1042" t="s">
        <v>624</v>
      </c>
      <c r="F554" s="402">
        <v>737</v>
      </c>
      <c r="G554" s="956">
        <v>8.5</v>
      </c>
      <c r="H554" s="440"/>
      <c r="I554" s="403">
        <f t="shared" si="183"/>
        <v>0</v>
      </c>
      <c r="J554" s="403">
        <f t="shared" si="190"/>
        <v>0</v>
      </c>
      <c r="K554" s="403">
        <f t="shared" si="193"/>
        <v>0</v>
      </c>
      <c r="L554" s="403">
        <f t="shared" si="193"/>
        <v>0</v>
      </c>
      <c r="M554" s="403">
        <f t="shared" si="193"/>
        <v>0</v>
      </c>
      <c r="N554" s="403">
        <f t="shared" si="193"/>
        <v>0</v>
      </c>
      <c r="O554" s="403">
        <f t="shared" si="193"/>
        <v>0</v>
      </c>
      <c r="P554" s="403">
        <f t="shared" si="193"/>
        <v>0</v>
      </c>
      <c r="Q554" s="403">
        <f t="shared" si="193"/>
        <v>0</v>
      </c>
      <c r="R554" s="403">
        <f t="shared" si="193"/>
        <v>0</v>
      </c>
      <c r="S554" s="403">
        <f t="shared" si="193"/>
        <v>0</v>
      </c>
      <c r="T554" s="403">
        <f t="shared" si="193"/>
        <v>0</v>
      </c>
      <c r="U554" s="403">
        <f t="shared" si="193"/>
        <v>0</v>
      </c>
      <c r="V554" s="403">
        <f t="shared" si="193"/>
        <v>0</v>
      </c>
      <c r="W554" s="403">
        <f t="shared" si="193"/>
        <v>0</v>
      </c>
      <c r="X554" s="403">
        <f t="shared" si="193"/>
        <v>0</v>
      </c>
      <c r="Y554" s="403">
        <f t="shared" si="188"/>
        <v>0</v>
      </c>
      <c r="Z554" s="403">
        <f t="shared" si="188"/>
        <v>0</v>
      </c>
      <c r="AA554" s="403">
        <f t="shared" si="188"/>
        <v>0</v>
      </c>
      <c r="AB554" s="403">
        <f t="shared" si="188"/>
        <v>0</v>
      </c>
      <c r="AC554" s="403">
        <f t="shared" si="191"/>
        <v>0</v>
      </c>
      <c r="AD554" s="403">
        <f t="shared" si="194"/>
        <v>0</v>
      </c>
      <c r="AE554" s="403">
        <f t="shared" si="194"/>
        <v>0</v>
      </c>
      <c r="AF554" s="403">
        <f t="shared" si="196"/>
        <v>8.5</v>
      </c>
      <c r="AG554" s="404">
        <f t="shared" si="196"/>
        <v>0</v>
      </c>
      <c r="AH554" s="404">
        <f t="shared" si="195"/>
        <v>0</v>
      </c>
      <c r="AI554" s="404">
        <f t="shared" si="192"/>
        <v>0</v>
      </c>
      <c r="AJ554" s="145">
        <f t="shared" si="184"/>
        <v>0</v>
      </c>
    </row>
    <row r="555" spans="2:36" ht="13.7" customHeight="1">
      <c r="B555" s="957">
        <v>224</v>
      </c>
      <c r="C555" s="1040">
        <v>44991</v>
      </c>
      <c r="D555" s="1041" t="s">
        <v>621</v>
      </c>
      <c r="E555" s="1042" t="s">
        <v>624</v>
      </c>
      <c r="F555" s="402">
        <v>737</v>
      </c>
      <c r="G555" s="956">
        <v>38.1</v>
      </c>
      <c r="H555" s="440"/>
      <c r="I555" s="403">
        <f t="shared" si="183"/>
        <v>0</v>
      </c>
      <c r="J555" s="403">
        <f t="shared" si="190"/>
        <v>0</v>
      </c>
      <c r="K555" s="403">
        <f t="shared" si="193"/>
        <v>0</v>
      </c>
      <c r="L555" s="403">
        <f t="shared" si="193"/>
        <v>0</v>
      </c>
      <c r="M555" s="403">
        <f t="shared" si="193"/>
        <v>0</v>
      </c>
      <c r="N555" s="403">
        <f t="shared" si="193"/>
        <v>0</v>
      </c>
      <c r="O555" s="403">
        <f t="shared" si="193"/>
        <v>0</v>
      </c>
      <c r="P555" s="403">
        <f t="shared" si="193"/>
        <v>0</v>
      </c>
      <c r="Q555" s="403">
        <f t="shared" si="193"/>
        <v>0</v>
      </c>
      <c r="R555" s="403">
        <f t="shared" si="193"/>
        <v>0</v>
      </c>
      <c r="S555" s="403">
        <f t="shared" si="193"/>
        <v>0</v>
      </c>
      <c r="T555" s="403">
        <f t="shared" si="193"/>
        <v>0</v>
      </c>
      <c r="U555" s="403">
        <f t="shared" si="193"/>
        <v>0</v>
      </c>
      <c r="V555" s="403">
        <f t="shared" si="193"/>
        <v>0</v>
      </c>
      <c r="W555" s="403">
        <f t="shared" si="193"/>
        <v>0</v>
      </c>
      <c r="X555" s="403">
        <f t="shared" si="193"/>
        <v>0</v>
      </c>
      <c r="Y555" s="403">
        <f t="shared" si="188"/>
        <v>0</v>
      </c>
      <c r="Z555" s="403">
        <f t="shared" si="188"/>
        <v>0</v>
      </c>
      <c r="AA555" s="403">
        <f t="shared" si="188"/>
        <v>0</v>
      </c>
      <c r="AB555" s="403">
        <f t="shared" si="188"/>
        <v>0</v>
      </c>
      <c r="AC555" s="403">
        <f t="shared" si="191"/>
        <v>0</v>
      </c>
      <c r="AD555" s="403">
        <f t="shared" si="194"/>
        <v>0</v>
      </c>
      <c r="AE555" s="403">
        <f t="shared" si="194"/>
        <v>0</v>
      </c>
      <c r="AF555" s="403">
        <f t="shared" si="196"/>
        <v>38.1</v>
      </c>
      <c r="AG555" s="404">
        <f t="shared" si="196"/>
        <v>0</v>
      </c>
      <c r="AH555" s="404">
        <f t="shared" si="195"/>
        <v>0</v>
      </c>
      <c r="AI555" s="404">
        <f t="shared" si="192"/>
        <v>0</v>
      </c>
      <c r="AJ555" s="145">
        <f t="shared" si="184"/>
        <v>0</v>
      </c>
    </row>
    <row r="556" spans="2:36" ht="13.7" customHeight="1">
      <c r="B556" s="957">
        <v>620</v>
      </c>
      <c r="C556" s="1040">
        <v>45112</v>
      </c>
      <c r="D556" s="1041" t="s">
        <v>621</v>
      </c>
      <c r="E556" s="1042" t="s">
        <v>624</v>
      </c>
      <c r="F556" s="402">
        <v>737</v>
      </c>
      <c r="G556" s="956">
        <v>8.5</v>
      </c>
      <c r="H556" s="440"/>
      <c r="I556" s="403">
        <f t="shared" si="183"/>
        <v>0</v>
      </c>
      <c r="J556" s="403">
        <f t="shared" si="190"/>
        <v>0</v>
      </c>
      <c r="K556" s="403">
        <f t="shared" ref="K556:X565" si="197">IF(K$7-$F556=0,$G556,0)</f>
        <v>0</v>
      </c>
      <c r="L556" s="403">
        <f t="shared" si="197"/>
        <v>0</v>
      </c>
      <c r="M556" s="403">
        <f t="shared" si="197"/>
        <v>0</v>
      </c>
      <c r="N556" s="403">
        <f t="shared" si="197"/>
        <v>0</v>
      </c>
      <c r="O556" s="403">
        <f t="shared" si="197"/>
        <v>0</v>
      </c>
      <c r="P556" s="403">
        <f t="shared" si="197"/>
        <v>0</v>
      </c>
      <c r="Q556" s="403">
        <f t="shared" si="197"/>
        <v>0</v>
      </c>
      <c r="R556" s="403">
        <f t="shared" si="197"/>
        <v>0</v>
      </c>
      <c r="S556" s="403">
        <f t="shared" si="197"/>
        <v>0</v>
      </c>
      <c r="T556" s="403">
        <f t="shared" si="197"/>
        <v>0</v>
      </c>
      <c r="U556" s="403">
        <f t="shared" si="197"/>
        <v>0</v>
      </c>
      <c r="V556" s="403">
        <f t="shared" si="197"/>
        <v>0</v>
      </c>
      <c r="W556" s="403">
        <f t="shared" si="197"/>
        <v>0</v>
      </c>
      <c r="X556" s="403">
        <f t="shared" si="197"/>
        <v>0</v>
      </c>
      <c r="Y556" s="403">
        <f t="shared" si="188"/>
        <v>0</v>
      </c>
      <c r="Z556" s="403">
        <f t="shared" si="188"/>
        <v>0</v>
      </c>
      <c r="AA556" s="403">
        <f t="shared" si="188"/>
        <v>0</v>
      </c>
      <c r="AB556" s="403">
        <f t="shared" si="188"/>
        <v>0</v>
      </c>
      <c r="AC556" s="403">
        <f t="shared" si="191"/>
        <v>0</v>
      </c>
      <c r="AD556" s="403">
        <f t="shared" si="194"/>
        <v>0</v>
      </c>
      <c r="AE556" s="403">
        <f t="shared" si="194"/>
        <v>0</v>
      </c>
      <c r="AF556" s="403">
        <f t="shared" si="196"/>
        <v>8.5</v>
      </c>
      <c r="AG556" s="404">
        <f t="shared" si="196"/>
        <v>0</v>
      </c>
      <c r="AH556" s="404">
        <f t="shared" si="195"/>
        <v>0</v>
      </c>
      <c r="AI556" s="404">
        <f t="shared" si="195"/>
        <v>0</v>
      </c>
      <c r="AJ556" s="145">
        <f t="shared" si="184"/>
        <v>0</v>
      </c>
    </row>
    <row r="557" spans="2:36" ht="13.7" customHeight="1">
      <c r="B557" s="957">
        <v>441</v>
      </c>
      <c r="C557" s="1040">
        <v>45055</v>
      </c>
      <c r="D557" s="1041" t="s">
        <v>621</v>
      </c>
      <c r="E557" s="1042" t="s">
        <v>624</v>
      </c>
      <c r="F557" s="402">
        <v>737</v>
      </c>
      <c r="G557" s="956">
        <v>57.7</v>
      </c>
      <c r="H557" s="440"/>
      <c r="I557" s="403">
        <f t="shared" si="183"/>
        <v>0</v>
      </c>
      <c r="J557" s="403">
        <f t="shared" si="190"/>
        <v>0</v>
      </c>
      <c r="K557" s="403">
        <f t="shared" si="197"/>
        <v>0</v>
      </c>
      <c r="L557" s="403">
        <f t="shared" si="197"/>
        <v>0</v>
      </c>
      <c r="M557" s="403">
        <f t="shared" si="197"/>
        <v>0</v>
      </c>
      <c r="N557" s="403">
        <f t="shared" si="197"/>
        <v>0</v>
      </c>
      <c r="O557" s="403">
        <f t="shared" si="197"/>
        <v>0</v>
      </c>
      <c r="P557" s="403">
        <f t="shared" si="197"/>
        <v>0</v>
      </c>
      <c r="Q557" s="403">
        <f t="shared" si="197"/>
        <v>0</v>
      </c>
      <c r="R557" s="403">
        <f t="shared" si="197"/>
        <v>0</v>
      </c>
      <c r="S557" s="403">
        <f t="shared" si="197"/>
        <v>0</v>
      </c>
      <c r="T557" s="403">
        <f t="shared" si="197"/>
        <v>0</v>
      </c>
      <c r="U557" s="403">
        <f t="shared" si="197"/>
        <v>0</v>
      </c>
      <c r="V557" s="403">
        <f t="shared" si="197"/>
        <v>0</v>
      </c>
      <c r="W557" s="403">
        <f t="shared" si="197"/>
        <v>0</v>
      </c>
      <c r="X557" s="403">
        <f t="shared" si="197"/>
        <v>0</v>
      </c>
      <c r="Y557" s="403">
        <f t="shared" si="188"/>
        <v>0</v>
      </c>
      <c r="Z557" s="403">
        <f t="shared" si="188"/>
        <v>0</v>
      </c>
      <c r="AA557" s="403">
        <f t="shared" si="188"/>
        <v>0</v>
      </c>
      <c r="AB557" s="403">
        <f t="shared" si="188"/>
        <v>0</v>
      </c>
      <c r="AC557" s="403">
        <f t="shared" si="191"/>
        <v>0</v>
      </c>
      <c r="AD557" s="403">
        <f t="shared" si="194"/>
        <v>0</v>
      </c>
      <c r="AE557" s="403">
        <f t="shared" si="194"/>
        <v>0</v>
      </c>
      <c r="AF557" s="403">
        <f t="shared" si="196"/>
        <v>57.7</v>
      </c>
      <c r="AG557" s="404">
        <f t="shared" si="196"/>
        <v>0</v>
      </c>
      <c r="AH557" s="404">
        <f t="shared" si="195"/>
        <v>0</v>
      </c>
      <c r="AI557" s="404">
        <f t="shared" si="195"/>
        <v>0</v>
      </c>
      <c r="AJ557" s="145">
        <f t="shared" si="184"/>
        <v>0</v>
      </c>
    </row>
    <row r="558" spans="2:36" ht="13.7" customHeight="1">
      <c r="B558" s="957">
        <v>1027</v>
      </c>
      <c r="C558" s="1040">
        <v>45204</v>
      </c>
      <c r="D558" s="1041" t="s">
        <v>621</v>
      </c>
      <c r="E558" s="1042" t="s">
        <v>624</v>
      </c>
      <c r="F558" s="402">
        <v>737</v>
      </c>
      <c r="G558" s="956">
        <v>8.5</v>
      </c>
      <c r="H558" s="440"/>
      <c r="I558" s="403">
        <f t="shared" si="183"/>
        <v>0</v>
      </c>
      <c r="J558" s="403">
        <f t="shared" si="190"/>
        <v>0</v>
      </c>
      <c r="K558" s="403">
        <f t="shared" si="197"/>
        <v>0</v>
      </c>
      <c r="L558" s="403">
        <f t="shared" si="197"/>
        <v>0</v>
      </c>
      <c r="M558" s="403">
        <f t="shared" si="197"/>
        <v>0</v>
      </c>
      <c r="N558" s="403">
        <f t="shared" si="197"/>
        <v>0</v>
      </c>
      <c r="O558" s="403">
        <f t="shared" si="197"/>
        <v>0</v>
      </c>
      <c r="P558" s="403">
        <f t="shared" si="197"/>
        <v>0</v>
      </c>
      <c r="Q558" s="403">
        <f t="shared" si="197"/>
        <v>0</v>
      </c>
      <c r="R558" s="403">
        <f t="shared" si="197"/>
        <v>0</v>
      </c>
      <c r="S558" s="403">
        <f t="shared" si="197"/>
        <v>0</v>
      </c>
      <c r="T558" s="403">
        <f t="shared" si="197"/>
        <v>0</v>
      </c>
      <c r="U558" s="403">
        <f t="shared" si="197"/>
        <v>0</v>
      </c>
      <c r="V558" s="403">
        <f t="shared" si="197"/>
        <v>0</v>
      </c>
      <c r="W558" s="403">
        <f t="shared" si="197"/>
        <v>0</v>
      </c>
      <c r="X558" s="403">
        <f t="shared" si="197"/>
        <v>0</v>
      </c>
      <c r="Y558" s="403">
        <f t="shared" si="188"/>
        <v>0</v>
      </c>
      <c r="Z558" s="403">
        <f t="shared" si="188"/>
        <v>0</v>
      </c>
      <c r="AA558" s="403">
        <f t="shared" si="188"/>
        <v>0</v>
      </c>
      <c r="AB558" s="403">
        <f t="shared" si="188"/>
        <v>0</v>
      </c>
      <c r="AC558" s="403">
        <f t="shared" si="191"/>
        <v>0</v>
      </c>
      <c r="AD558" s="403">
        <f t="shared" si="194"/>
        <v>0</v>
      </c>
      <c r="AE558" s="403">
        <f t="shared" si="194"/>
        <v>0</v>
      </c>
      <c r="AF558" s="403">
        <f t="shared" si="196"/>
        <v>8.5</v>
      </c>
      <c r="AG558" s="404">
        <f t="shared" si="196"/>
        <v>0</v>
      </c>
      <c r="AH558" s="404">
        <f t="shared" si="195"/>
        <v>0</v>
      </c>
      <c r="AI558" s="404">
        <f t="shared" si="195"/>
        <v>0</v>
      </c>
      <c r="AJ558" s="145">
        <f t="shared" si="184"/>
        <v>0</v>
      </c>
    </row>
    <row r="559" spans="2:36" ht="13.7" customHeight="1">
      <c r="B559" s="957">
        <v>43</v>
      </c>
      <c r="C559" s="1040">
        <v>44935</v>
      </c>
      <c r="D559" s="1041" t="s">
        <v>621</v>
      </c>
      <c r="E559" s="1042" t="s">
        <v>624</v>
      </c>
      <c r="F559" s="402">
        <v>737</v>
      </c>
      <c r="G559" s="956">
        <v>12.55</v>
      </c>
      <c r="H559" s="440"/>
      <c r="I559" s="403">
        <f t="shared" si="183"/>
        <v>0</v>
      </c>
      <c r="J559" s="403">
        <f t="shared" si="190"/>
        <v>0</v>
      </c>
      <c r="K559" s="403">
        <f t="shared" si="197"/>
        <v>0</v>
      </c>
      <c r="L559" s="403">
        <f t="shared" si="197"/>
        <v>0</v>
      </c>
      <c r="M559" s="403">
        <f t="shared" si="197"/>
        <v>0</v>
      </c>
      <c r="N559" s="403">
        <f t="shared" si="197"/>
        <v>0</v>
      </c>
      <c r="O559" s="403">
        <f t="shared" si="197"/>
        <v>0</v>
      </c>
      <c r="P559" s="403">
        <f t="shared" si="197"/>
        <v>0</v>
      </c>
      <c r="Q559" s="403">
        <f t="shared" si="197"/>
        <v>0</v>
      </c>
      <c r="R559" s="403">
        <f t="shared" si="197"/>
        <v>0</v>
      </c>
      <c r="S559" s="403">
        <f t="shared" si="197"/>
        <v>0</v>
      </c>
      <c r="T559" s="403">
        <f t="shared" si="197"/>
        <v>0</v>
      </c>
      <c r="U559" s="403">
        <f t="shared" si="197"/>
        <v>0</v>
      </c>
      <c r="V559" s="403">
        <f t="shared" si="197"/>
        <v>0</v>
      </c>
      <c r="W559" s="403">
        <f t="shared" si="197"/>
        <v>0</v>
      </c>
      <c r="X559" s="403">
        <f t="shared" si="197"/>
        <v>0</v>
      </c>
      <c r="Y559" s="403">
        <f t="shared" si="188"/>
        <v>0</v>
      </c>
      <c r="Z559" s="403">
        <f t="shared" si="188"/>
        <v>0</v>
      </c>
      <c r="AA559" s="403">
        <f t="shared" si="188"/>
        <v>0</v>
      </c>
      <c r="AB559" s="403">
        <f t="shared" si="188"/>
        <v>0</v>
      </c>
      <c r="AC559" s="403">
        <f t="shared" si="191"/>
        <v>0</v>
      </c>
      <c r="AD559" s="403">
        <f t="shared" si="194"/>
        <v>0</v>
      </c>
      <c r="AE559" s="403">
        <f t="shared" si="194"/>
        <v>0</v>
      </c>
      <c r="AF559" s="403">
        <f t="shared" si="196"/>
        <v>12.55</v>
      </c>
      <c r="AG559" s="404">
        <f t="shared" si="196"/>
        <v>0</v>
      </c>
      <c r="AH559" s="404">
        <f t="shared" si="195"/>
        <v>0</v>
      </c>
      <c r="AI559" s="404">
        <f t="shared" si="195"/>
        <v>0</v>
      </c>
      <c r="AJ559" s="145">
        <f t="shared" si="184"/>
        <v>0</v>
      </c>
    </row>
    <row r="560" spans="2:36" ht="13.7" customHeight="1">
      <c r="B560" s="957">
        <v>115</v>
      </c>
      <c r="C560" s="1040">
        <v>44963</v>
      </c>
      <c r="D560" s="1041" t="s">
        <v>621</v>
      </c>
      <c r="E560" s="1042" t="s">
        <v>624</v>
      </c>
      <c r="F560" s="402">
        <v>737</v>
      </c>
      <c r="G560" s="956">
        <v>29.7</v>
      </c>
      <c r="H560" s="440"/>
      <c r="I560" s="403">
        <f t="shared" si="183"/>
        <v>0</v>
      </c>
      <c r="J560" s="403">
        <f t="shared" si="190"/>
        <v>0</v>
      </c>
      <c r="K560" s="403">
        <f t="shared" si="197"/>
        <v>0</v>
      </c>
      <c r="L560" s="403">
        <f t="shared" si="197"/>
        <v>0</v>
      </c>
      <c r="M560" s="403">
        <f t="shared" si="197"/>
        <v>0</v>
      </c>
      <c r="N560" s="403">
        <f t="shared" si="197"/>
        <v>0</v>
      </c>
      <c r="O560" s="403">
        <f t="shared" si="197"/>
        <v>0</v>
      </c>
      <c r="P560" s="403">
        <f t="shared" si="197"/>
        <v>0</v>
      </c>
      <c r="Q560" s="403">
        <f t="shared" si="197"/>
        <v>0</v>
      </c>
      <c r="R560" s="403">
        <f t="shared" si="197"/>
        <v>0</v>
      </c>
      <c r="S560" s="403">
        <f t="shared" si="197"/>
        <v>0</v>
      </c>
      <c r="T560" s="403">
        <f t="shared" si="197"/>
        <v>0</v>
      </c>
      <c r="U560" s="403">
        <f t="shared" si="197"/>
        <v>0</v>
      </c>
      <c r="V560" s="403">
        <f t="shared" si="197"/>
        <v>0</v>
      </c>
      <c r="W560" s="403">
        <f t="shared" si="197"/>
        <v>0</v>
      </c>
      <c r="X560" s="403">
        <f t="shared" si="197"/>
        <v>0</v>
      </c>
      <c r="Y560" s="403">
        <f t="shared" si="188"/>
        <v>0</v>
      </c>
      <c r="Z560" s="403">
        <f t="shared" si="188"/>
        <v>0</v>
      </c>
      <c r="AA560" s="403">
        <f t="shared" si="188"/>
        <v>0</v>
      </c>
      <c r="AB560" s="403">
        <f t="shared" si="188"/>
        <v>0</v>
      </c>
      <c r="AC560" s="403">
        <f t="shared" si="191"/>
        <v>0</v>
      </c>
      <c r="AD560" s="403">
        <f t="shared" si="194"/>
        <v>0</v>
      </c>
      <c r="AE560" s="403">
        <f t="shared" si="194"/>
        <v>0</v>
      </c>
      <c r="AF560" s="403">
        <f t="shared" si="196"/>
        <v>29.7</v>
      </c>
      <c r="AG560" s="404">
        <f t="shared" si="196"/>
        <v>0</v>
      </c>
      <c r="AH560" s="404">
        <f t="shared" ref="AH560:AI575" si="198">IF(AH$7-$F560=0,$G560,0)</f>
        <v>0</v>
      </c>
      <c r="AI560" s="404">
        <f t="shared" si="195"/>
        <v>0</v>
      </c>
      <c r="AJ560" s="145">
        <f t="shared" si="184"/>
        <v>0</v>
      </c>
    </row>
    <row r="561" spans="2:36" ht="13.7" customHeight="1">
      <c r="B561" s="957">
        <v>885</v>
      </c>
      <c r="C561" s="1040">
        <v>45174</v>
      </c>
      <c r="D561" s="1041" t="s">
        <v>621</v>
      </c>
      <c r="E561" s="1042" t="s">
        <v>624</v>
      </c>
      <c r="F561" s="402">
        <v>737</v>
      </c>
      <c r="G561" s="956">
        <v>8.5</v>
      </c>
      <c r="H561" s="440"/>
      <c r="I561" s="403">
        <f t="shared" si="183"/>
        <v>0</v>
      </c>
      <c r="J561" s="403">
        <f t="shared" si="190"/>
        <v>0</v>
      </c>
      <c r="K561" s="403">
        <f t="shared" si="197"/>
        <v>0</v>
      </c>
      <c r="L561" s="403">
        <f t="shared" si="197"/>
        <v>0</v>
      </c>
      <c r="M561" s="403">
        <f t="shared" si="197"/>
        <v>0</v>
      </c>
      <c r="N561" s="403">
        <f t="shared" si="197"/>
        <v>0</v>
      </c>
      <c r="O561" s="403">
        <f t="shared" si="197"/>
        <v>0</v>
      </c>
      <c r="P561" s="403">
        <f t="shared" si="197"/>
        <v>0</v>
      </c>
      <c r="Q561" s="403">
        <f t="shared" si="197"/>
        <v>0</v>
      </c>
      <c r="R561" s="403">
        <f t="shared" si="197"/>
        <v>0</v>
      </c>
      <c r="S561" s="403">
        <f t="shared" si="197"/>
        <v>0</v>
      </c>
      <c r="T561" s="403">
        <f t="shared" si="197"/>
        <v>0</v>
      </c>
      <c r="U561" s="403">
        <f t="shared" si="197"/>
        <v>0</v>
      </c>
      <c r="V561" s="403">
        <f t="shared" si="197"/>
        <v>0</v>
      </c>
      <c r="W561" s="403">
        <f t="shared" si="197"/>
        <v>0</v>
      </c>
      <c r="X561" s="403">
        <f t="shared" si="197"/>
        <v>0</v>
      </c>
      <c r="Y561" s="403">
        <f t="shared" si="188"/>
        <v>0</v>
      </c>
      <c r="Z561" s="403">
        <f t="shared" si="188"/>
        <v>0</v>
      </c>
      <c r="AA561" s="403">
        <f t="shared" si="188"/>
        <v>0</v>
      </c>
      <c r="AB561" s="403">
        <f t="shared" si="188"/>
        <v>0</v>
      </c>
      <c r="AC561" s="403">
        <f t="shared" si="191"/>
        <v>0</v>
      </c>
      <c r="AD561" s="403">
        <f t="shared" si="194"/>
        <v>0</v>
      </c>
      <c r="AE561" s="403">
        <f t="shared" si="194"/>
        <v>0</v>
      </c>
      <c r="AF561" s="403">
        <f t="shared" si="196"/>
        <v>8.5</v>
      </c>
      <c r="AG561" s="404">
        <f t="shared" si="196"/>
        <v>0</v>
      </c>
      <c r="AH561" s="404">
        <f t="shared" si="198"/>
        <v>0</v>
      </c>
      <c r="AI561" s="404">
        <f t="shared" si="195"/>
        <v>0</v>
      </c>
      <c r="AJ561" s="145">
        <f t="shared" si="184"/>
        <v>0</v>
      </c>
    </row>
    <row r="562" spans="2:36" ht="13.7" customHeight="1">
      <c r="B562" s="957">
        <v>395</v>
      </c>
      <c r="C562" s="1040">
        <v>45041</v>
      </c>
      <c r="D562" s="1041" t="s">
        <v>621</v>
      </c>
      <c r="E562" s="1042" t="s">
        <v>928</v>
      </c>
      <c r="F562" s="402">
        <v>737</v>
      </c>
      <c r="G562" s="956">
        <v>22.35</v>
      </c>
      <c r="H562" s="440"/>
      <c r="I562" s="403">
        <f t="shared" si="183"/>
        <v>0</v>
      </c>
      <c r="J562" s="403">
        <f t="shared" si="190"/>
        <v>0</v>
      </c>
      <c r="K562" s="403">
        <f t="shared" si="197"/>
        <v>0</v>
      </c>
      <c r="L562" s="403">
        <f t="shared" si="197"/>
        <v>0</v>
      </c>
      <c r="M562" s="403">
        <f t="shared" si="197"/>
        <v>0</v>
      </c>
      <c r="N562" s="403">
        <f t="shared" si="197"/>
        <v>0</v>
      </c>
      <c r="O562" s="403">
        <f t="shared" si="197"/>
        <v>0</v>
      </c>
      <c r="P562" s="403">
        <f t="shared" si="197"/>
        <v>0</v>
      </c>
      <c r="Q562" s="403">
        <f t="shared" si="197"/>
        <v>0</v>
      </c>
      <c r="R562" s="403">
        <f t="shared" si="197"/>
        <v>0</v>
      </c>
      <c r="S562" s="403">
        <f t="shared" si="197"/>
        <v>0</v>
      </c>
      <c r="T562" s="403">
        <f t="shared" si="197"/>
        <v>0</v>
      </c>
      <c r="U562" s="403">
        <f t="shared" si="197"/>
        <v>0</v>
      </c>
      <c r="V562" s="403">
        <f t="shared" si="197"/>
        <v>0</v>
      </c>
      <c r="W562" s="403">
        <f t="shared" si="197"/>
        <v>0</v>
      </c>
      <c r="X562" s="403">
        <f t="shared" si="197"/>
        <v>0</v>
      </c>
      <c r="Y562" s="403">
        <f t="shared" si="188"/>
        <v>0</v>
      </c>
      <c r="Z562" s="403">
        <f t="shared" si="188"/>
        <v>0</v>
      </c>
      <c r="AA562" s="403">
        <f t="shared" si="188"/>
        <v>0</v>
      </c>
      <c r="AB562" s="403">
        <f t="shared" si="188"/>
        <v>0</v>
      </c>
      <c r="AC562" s="403">
        <f t="shared" si="191"/>
        <v>0</v>
      </c>
      <c r="AD562" s="403">
        <f t="shared" si="194"/>
        <v>0</v>
      </c>
      <c r="AE562" s="403">
        <f t="shared" si="194"/>
        <v>0</v>
      </c>
      <c r="AF562" s="403">
        <f t="shared" si="196"/>
        <v>22.35</v>
      </c>
      <c r="AG562" s="404">
        <f t="shared" si="196"/>
        <v>0</v>
      </c>
      <c r="AH562" s="404">
        <f t="shared" si="198"/>
        <v>0</v>
      </c>
      <c r="AI562" s="404">
        <f t="shared" si="195"/>
        <v>0</v>
      </c>
      <c r="AJ562" s="145">
        <f t="shared" si="184"/>
        <v>0</v>
      </c>
    </row>
    <row r="563" spans="2:36" ht="13.7" customHeight="1">
      <c r="B563" s="957">
        <v>1028</v>
      </c>
      <c r="C563" s="1040">
        <v>45205</v>
      </c>
      <c r="D563" s="1041" t="s">
        <v>575</v>
      </c>
      <c r="E563" s="1042" t="s">
        <v>1444</v>
      </c>
      <c r="F563" s="402">
        <v>235</v>
      </c>
      <c r="G563" s="956">
        <v>289</v>
      </c>
      <c r="H563" s="440"/>
      <c r="I563" s="403">
        <f t="shared" si="183"/>
        <v>0</v>
      </c>
      <c r="J563" s="403">
        <f t="shared" si="190"/>
        <v>0</v>
      </c>
      <c r="K563" s="403">
        <f t="shared" si="197"/>
        <v>0</v>
      </c>
      <c r="L563" s="403">
        <f t="shared" si="197"/>
        <v>0</v>
      </c>
      <c r="M563" s="403">
        <f t="shared" si="197"/>
        <v>0</v>
      </c>
      <c r="N563" s="403">
        <f t="shared" si="197"/>
        <v>289</v>
      </c>
      <c r="O563" s="403">
        <f t="shared" si="197"/>
        <v>0</v>
      </c>
      <c r="P563" s="403">
        <f t="shared" si="197"/>
        <v>0</v>
      </c>
      <c r="Q563" s="403">
        <f t="shared" si="197"/>
        <v>0</v>
      </c>
      <c r="R563" s="403">
        <f t="shared" si="197"/>
        <v>0</v>
      </c>
      <c r="S563" s="403">
        <f t="shared" si="197"/>
        <v>0</v>
      </c>
      <c r="T563" s="403">
        <f t="shared" si="197"/>
        <v>0</v>
      </c>
      <c r="U563" s="403">
        <f t="shared" si="197"/>
        <v>0</v>
      </c>
      <c r="V563" s="403">
        <f t="shared" si="197"/>
        <v>0</v>
      </c>
      <c r="W563" s="403">
        <f t="shared" si="197"/>
        <v>0</v>
      </c>
      <c r="X563" s="403">
        <f t="shared" si="197"/>
        <v>0</v>
      </c>
      <c r="Y563" s="403">
        <f t="shared" si="188"/>
        <v>0</v>
      </c>
      <c r="Z563" s="403">
        <f t="shared" si="188"/>
        <v>0</v>
      </c>
      <c r="AA563" s="403">
        <f t="shared" si="188"/>
        <v>0</v>
      </c>
      <c r="AB563" s="403">
        <f t="shared" si="188"/>
        <v>0</v>
      </c>
      <c r="AC563" s="403">
        <f t="shared" si="191"/>
        <v>0</v>
      </c>
      <c r="AD563" s="403">
        <f t="shared" si="194"/>
        <v>0</v>
      </c>
      <c r="AE563" s="403">
        <f t="shared" si="194"/>
        <v>0</v>
      </c>
      <c r="AF563" s="403">
        <f t="shared" si="196"/>
        <v>0</v>
      </c>
      <c r="AG563" s="404">
        <f t="shared" si="196"/>
        <v>0</v>
      </c>
      <c r="AH563" s="404">
        <f t="shared" si="198"/>
        <v>0</v>
      </c>
      <c r="AI563" s="404">
        <f t="shared" si="195"/>
        <v>0</v>
      </c>
      <c r="AJ563" s="145">
        <f t="shared" si="184"/>
        <v>0</v>
      </c>
    </row>
    <row r="564" spans="2:36" ht="13.7" customHeight="1">
      <c r="B564" s="957">
        <v>371</v>
      </c>
      <c r="C564" s="1040">
        <v>45033</v>
      </c>
      <c r="D564" s="1041" t="s">
        <v>575</v>
      </c>
      <c r="E564" s="1042" t="s">
        <v>904</v>
      </c>
      <c r="F564" s="402">
        <v>54</v>
      </c>
      <c r="G564" s="956">
        <v>58.68</v>
      </c>
      <c r="H564" s="440"/>
      <c r="I564" s="403">
        <f t="shared" si="183"/>
        <v>0</v>
      </c>
      <c r="J564" s="403">
        <f t="shared" si="190"/>
        <v>0</v>
      </c>
      <c r="K564" s="403">
        <f t="shared" si="197"/>
        <v>58.68</v>
      </c>
      <c r="L564" s="403">
        <f t="shared" si="197"/>
        <v>0</v>
      </c>
      <c r="M564" s="403">
        <f t="shared" si="197"/>
        <v>0</v>
      </c>
      <c r="N564" s="403">
        <f t="shared" si="197"/>
        <v>0</v>
      </c>
      <c r="O564" s="403">
        <f t="shared" si="197"/>
        <v>0</v>
      </c>
      <c r="P564" s="403">
        <f t="shared" si="197"/>
        <v>0</v>
      </c>
      <c r="Q564" s="403">
        <f t="shared" si="197"/>
        <v>0</v>
      </c>
      <c r="R564" s="403">
        <f t="shared" si="197"/>
        <v>0</v>
      </c>
      <c r="S564" s="403">
        <f t="shared" si="197"/>
        <v>0</v>
      </c>
      <c r="T564" s="403">
        <f t="shared" si="197"/>
        <v>0</v>
      </c>
      <c r="U564" s="403">
        <f t="shared" si="197"/>
        <v>0</v>
      </c>
      <c r="V564" s="403">
        <f t="shared" si="197"/>
        <v>0</v>
      </c>
      <c r="W564" s="403">
        <f t="shared" si="197"/>
        <v>0</v>
      </c>
      <c r="X564" s="403">
        <f t="shared" si="197"/>
        <v>0</v>
      </c>
      <c r="Y564" s="403">
        <f t="shared" si="188"/>
        <v>0</v>
      </c>
      <c r="Z564" s="403">
        <f t="shared" si="188"/>
        <v>0</v>
      </c>
      <c r="AA564" s="403">
        <f t="shared" si="188"/>
        <v>0</v>
      </c>
      <c r="AB564" s="403">
        <f t="shared" si="188"/>
        <v>0</v>
      </c>
      <c r="AC564" s="403">
        <f t="shared" si="191"/>
        <v>0</v>
      </c>
      <c r="AD564" s="403">
        <f t="shared" si="194"/>
        <v>0</v>
      </c>
      <c r="AE564" s="403">
        <f t="shared" si="194"/>
        <v>0</v>
      </c>
      <c r="AF564" s="403">
        <f t="shared" si="196"/>
        <v>0</v>
      </c>
      <c r="AG564" s="404">
        <f t="shared" si="196"/>
        <v>0</v>
      </c>
      <c r="AH564" s="404">
        <f t="shared" si="198"/>
        <v>0</v>
      </c>
      <c r="AI564" s="404">
        <f t="shared" si="195"/>
        <v>0</v>
      </c>
      <c r="AJ564" s="145">
        <f t="shared" si="184"/>
        <v>0</v>
      </c>
    </row>
    <row r="565" spans="2:36" ht="13.7" customHeight="1">
      <c r="B565" s="957">
        <v>955</v>
      </c>
      <c r="C565" s="1040">
        <v>45190</v>
      </c>
      <c r="D565" s="1041" t="s">
        <v>577</v>
      </c>
      <c r="E565" s="1042" t="s">
        <v>1384</v>
      </c>
      <c r="F565" s="402">
        <v>54</v>
      </c>
      <c r="G565" s="956">
        <v>70</v>
      </c>
      <c r="H565" s="440"/>
      <c r="I565" s="403">
        <f t="shared" si="183"/>
        <v>0</v>
      </c>
      <c r="J565" s="403">
        <f t="shared" si="190"/>
        <v>0</v>
      </c>
      <c r="K565" s="403">
        <f t="shared" si="197"/>
        <v>70</v>
      </c>
      <c r="L565" s="403">
        <f t="shared" si="197"/>
        <v>0</v>
      </c>
      <c r="M565" s="403">
        <f t="shared" si="197"/>
        <v>0</v>
      </c>
      <c r="N565" s="403">
        <f t="shared" si="197"/>
        <v>0</v>
      </c>
      <c r="O565" s="403">
        <f t="shared" si="197"/>
        <v>0</v>
      </c>
      <c r="P565" s="403">
        <f t="shared" si="197"/>
        <v>0</v>
      </c>
      <c r="Q565" s="403">
        <f t="shared" si="197"/>
        <v>0</v>
      </c>
      <c r="R565" s="403">
        <f t="shared" si="197"/>
        <v>0</v>
      </c>
      <c r="S565" s="403">
        <f t="shared" si="197"/>
        <v>0</v>
      </c>
      <c r="T565" s="403">
        <f t="shared" si="197"/>
        <v>0</v>
      </c>
      <c r="U565" s="403">
        <f t="shared" si="197"/>
        <v>0</v>
      </c>
      <c r="V565" s="403">
        <f t="shared" si="197"/>
        <v>0</v>
      </c>
      <c r="W565" s="403">
        <f t="shared" si="197"/>
        <v>0</v>
      </c>
      <c r="X565" s="403">
        <f t="shared" si="197"/>
        <v>0</v>
      </c>
      <c r="Y565" s="403">
        <f t="shared" si="188"/>
        <v>0</v>
      </c>
      <c r="Z565" s="403">
        <f t="shared" si="188"/>
        <v>0</v>
      </c>
      <c r="AA565" s="403">
        <f t="shared" si="188"/>
        <v>0</v>
      </c>
      <c r="AB565" s="403">
        <f t="shared" si="188"/>
        <v>0</v>
      </c>
      <c r="AC565" s="403">
        <f t="shared" si="191"/>
        <v>0</v>
      </c>
      <c r="AD565" s="403">
        <f t="shared" si="194"/>
        <v>0</v>
      </c>
      <c r="AE565" s="403">
        <f t="shared" si="194"/>
        <v>0</v>
      </c>
      <c r="AF565" s="403">
        <f t="shared" si="196"/>
        <v>0</v>
      </c>
      <c r="AG565" s="404">
        <f t="shared" si="196"/>
        <v>0</v>
      </c>
      <c r="AH565" s="404">
        <f t="shared" si="198"/>
        <v>0</v>
      </c>
      <c r="AI565" s="404">
        <f t="shared" si="195"/>
        <v>0</v>
      </c>
      <c r="AJ565" s="145">
        <f t="shared" si="184"/>
        <v>0</v>
      </c>
    </row>
    <row r="566" spans="2:36" ht="13.7" customHeight="1">
      <c r="B566" s="957">
        <v>571</v>
      </c>
      <c r="C566" s="1040">
        <v>45096</v>
      </c>
      <c r="D566" s="1041" t="s">
        <v>607</v>
      </c>
      <c r="E566" s="1042" t="s">
        <v>1065</v>
      </c>
      <c r="F566" s="402">
        <v>280</v>
      </c>
      <c r="G566" s="956">
        <v>7.14</v>
      </c>
      <c r="H566" s="440"/>
      <c r="I566" s="403">
        <f t="shared" si="183"/>
        <v>0</v>
      </c>
      <c r="J566" s="403">
        <f t="shared" si="190"/>
        <v>0</v>
      </c>
      <c r="K566" s="403">
        <f t="shared" ref="K566:X575" si="199">IF(K$7-$F566=0,$G566,0)</f>
        <v>0</v>
      </c>
      <c r="L566" s="403">
        <f t="shared" si="199"/>
        <v>0</v>
      </c>
      <c r="M566" s="403">
        <f t="shared" si="199"/>
        <v>0</v>
      </c>
      <c r="N566" s="403">
        <f t="shared" si="199"/>
        <v>0</v>
      </c>
      <c r="O566" s="403">
        <f t="shared" si="199"/>
        <v>0</v>
      </c>
      <c r="P566" s="403">
        <f t="shared" si="199"/>
        <v>0</v>
      </c>
      <c r="Q566" s="403">
        <f t="shared" si="199"/>
        <v>0</v>
      </c>
      <c r="R566" s="403">
        <f t="shared" si="199"/>
        <v>0</v>
      </c>
      <c r="S566" s="403">
        <f t="shared" si="199"/>
        <v>0</v>
      </c>
      <c r="T566" s="403">
        <f t="shared" si="199"/>
        <v>0</v>
      </c>
      <c r="U566" s="403">
        <f t="shared" si="199"/>
        <v>0</v>
      </c>
      <c r="V566" s="403">
        <f t="shared" si="199"/>
        <v>0</v>
      </c>
      <c r="W566" s="403">
        <f t="shared" si="199"/>
        <v>7.14</v>
      </c>
      <c r="X566" s="403">
        <f t="shared" si="199"/>
        <v>0</v>
      </c>
      <c r="Y566" s="403">
        <f t="shared" si="188"/>
        <v>0</v>
      </c>
      <c r="Z566" s="403">
        <f t="shared" si="188"/>
        <v>0</v>
      </c>
      <c r="AA566" s="403">
        <f t="shared" si="188"/>
        <v>0</v>
      </c>
      <c r="AB566" s="403">
        <f t="shared" si="188"/>
        <v>0</v>
      </c>
      <c r="AC566" s="403">
        <f t="shared" si="191"/>
        <v>0</v>
      </c>
      <c r="AD566" s="403">
        <f t="shared" si="194"/>
        <v>0</v>
      </c>
      <c r="AE566" s="403">
        <f t="shared" si="194"/>
        <v>0</v>
      </c>
      <c r="AF566" s="403">
        <f t="shared" si="196"/>
        <v>0</v>
      </c>
      <c r="AG566" s="404">
        <f t="shared" si="196"/>
        <v>0</v>
      </c>
      <c r="AH566" s="404">
        <f t="shared" si="198"/>
        <v>0</v>
      </c>
      <c r="AI566" s="404">
        <f t="shared" si="198"/>
        <v>0</v>
      </c>
      <c r="AJ566" s="145">
        <f t="shared" si="184"/>
        <v>0</v>
      </c>
    </row>
    <row r="567" spans="2:36" ht="13.7" customHeight="1">
      <c r="B567" s="957">
        <v>765</v>
      </c>
      <c r="C567" s="1040">
        <v>45154</v>
      </c>
      <c r="D567" s="1041" t="s">
        <v>607</v>
      </c>
      <c r="E567" s="1042" t="s">
        <v>1219</v>
      </c>
      <c r="F567" s="402">
        <v>280</v>
      </c>
      <c r="G567" s="956">
        <v>52.99</v>
      </c>
      <c r="H567" s="440"/>
      <c r="I567" s="403">
        <f t="shared" si="183"/>
        <v>0</v>
      </c>
      <c r="J567" s="403">
        <f t="shared" si="190"/>
        <v>0</v>
      </c>
      <c r="K567" s="403">
        <f t="shared" si="199"/>
        <v>0</v>
      </c>
      <c r="L567" s="403">
        <f t="shared" si="199"/>
        <v>0</v>
      </c>
      <c r="M567" s="403">
        <f t="shared" si="199"/>
        <v>0</v>
      </c>
      <c r="N567" s="403">
        <f t="shared" si="199"/>
        <v>0</v>
      </c>
      <c r="O567" s="403">
        <f t="shared" si="199"/>
        <v>0</v>
      </c>
      <c r="P567" s="403">
        <f t="shared" si="199"/>
        <v>0</v>
      </c>
      <c r="Q567" s="403">
        <f t="shared" si="199"/>
        <v>0</v>
      </c>
      <c r="R567" s="403">
        <f t="shared" si="199"/>
        <v>0</v>
      </c>
      <c r="S567" s="403">
        <f t="shared" si="199"/>
        <v>0</v>
      </c>
      <c r="T567" s="403">
        <f t="shared" si="199"/>
        <v>0</v>
      </c>
      <c r="U567" s="403">
        <f t="shared" si="199"/>
        <v>0</v>
      </c>
      <c r="V567" s="403">
        <f t="shared" si="199"/>
        <v>0</v>
      </c>
      <c r="W567" s="403">
        <f t="shared" si="199"/>
        <v>52.99</v>
      </c>
      <c r="X567" s="403">
        <f t="shared" si="199"/>
        <v>0</v>
      </c>
      <c r="Y567" s="403">
        <f t="shared" si="188"/>
        <v>0</v>
      </c>
      <c r="Z567" s="403">
        <f t="shared" si="188"/>
        <v>0</v>
      </c>
      <c r="AA567" s="403">
        <f t="shared" si="188"/>
        <v>0</v>
      </c>
      <c r="AB567" s="403">
        <f t="shared" si="188"/>
        <v>0</v>
      </c>
      <c r="AC567" s="403">
        <f t="shared" si="191"/>
        <v>0</v>
      </c>
      <c r="AD567" s="403">
        <f t="shared" si="194"/>
        <v>0</v>
      </c>
      <c r="AE567" s="403">
        <f t="shared" si="194"/>
        <v>0</v>
      </c>
      <c r="AF567" s="403">
        <f t="shared" si="196"/>
        <v>0</v>
      </c>
      <c r="AG567" s="404">
        <f t="shared" si="196"/>
        <v>0</v>
      </c>
      <c r="AH567" s="404">
        <f t="shared" si="198"/>
        <v>0</v>
      </c>
      <c r="AI567" s="404">
        <f t="shared" si="198"/>
        <v>0</v>
      </c>
      <c r="AJ567" s="145">
        <f t="shared" si="184"/>
        <v>0</v>
      </c>
    </row>
    <row r="568" spans="2:36" ht="13.7" customHeight="1">
      <c r="B568" s="957">
        <v>107</v>
      </c>
      <c r="C568" s="1040">
        <v>44956</v>
      </c>
      <c r="D568" s="1041" t="s">
        <v>577</v>
      </c>
      <c r="E568" s="1042" t="s">
        <v>672</v>
      </c>
      <c r="F568" s="402">
        <v>280</v>
      </c>
      <c r="G568" s="956">
        <v>45.98</v>
      </c>
      <c r="H568" s="440"/>
      <c r="I568" s="403">
        <f t="shared" si="183"/>
        <v>0</v>
      </c>
      <c r="J568" s="403">
        <f t="shared" si="190"/>
        <v>0</v>
      </c>
      <c r="K568" s="403">
        <f t="shared" si="199"/>
        <v>0</v>
      </c>
      <c r="L568" s="403">
        <f t="shared" si="199"/>
        <v>0</v>
      </c>
      <c r="M568" s="403">
        <f t="shared" si="199"/>
        <v>0</v>
      </c>
      <c r="N568" s="403">
        <f t="shared" si="199"/>
        <v>0</v>
      </c>
      <c r="O568" s="403">
        <f t="shared" si="199"/>
        <v>0</v>
      </c>
      <c r="P568" s="403">
        <f t="shared" si="199"/>
        <v>0</v>
      </c>
      <c r="Q568" s="403">
        <f t="shared" si="199"/>
        <v>0</v>
      </c>
      <c r="R568" s="403">
        <f t="shared" si="199"/>
        <v>0</v>
      </c>
      <c r="S568" s="403">
        <f t="shared" si="199"/>
        <v>0</v>
      </c>
      <c r="T568" s="403">
        <f t="shared" si="199"/>
        <v>0</v>
      </c>
      <c r="U568" s="403">
        <f t="shared" si="199"/>
        <v>0</v>
      </c>
      <c r="V568" s="403">
        <f t="shared" si="199"/>
        <v>0</v>
      </c>
      <c r="W568" s="403">
        <f t="shared" si="199"/>
        <v>45.98</v>
      </c>
      <c r="X568" s="403">
        <f t="shared" si="199"/>
        <v>0</v>
      </c>
      <c r="Y568" s="403">
        <f t="shared" si="188"/>
        <v>0</v>
      </c>
      <c r="Z568" s="403">
        <f t="shared" si="188"/>
        <v>0</v>
      </c>
      <c r="AA568" s="403">
        <f t="shared" si="188"/>
        <v>0</v>
      </c>
      <c r="AB568" s="403">
        <f t="shared" si="188"/>
        <v>0</v>
      </c>
      <c r="AC568" s="403">
        <f t="shared" si="191"/>
        <v>0</v>
      </c>
      <c r="AD568" s="403">
        <f t="shared" si="194"/>
        <v>0</v>
      </c>
      <c r="AE568" s="403">
        <f t="shared" si="194"/>
        <v>0</v>
      </c>
      <c r="AF568" s="403">
        <f t="shared" si="196"/>
        <v>0</v>
      </c>
      <c r="AG568" s="404">
        <f t="shared" si="196"/>
        <v>0</v>
      </c>
      <c r="AH568" s="404">
        <f t="shared" si="198"/>
        <v>0</v>
      </c>
      <c r="AI568" s="404">
        <f t="shared" si="198"/>
        <v>0</v>
      </c>
      <c r="AJ568" s="145">
        <f t="shared" si="184"/>
        <v>0</v>
      </c>
    </row>
    <row r="569" spans="2:36" ht="13.7" customHeight="1">
      <c r="B569" s="957">
        <v>424</v>
      </c>
      <c r="C569" s="1040">
        <v>45049</v>
      </c>
      <c r="D569" s="1041" t="s">
        <v>577</v>
      </c>
      <c r="E569" s="1042" t="s">
        <v>949</v>
      </c>
      <c r="F569" s="402">
        <v>737</v>
      </c>
      <c r="G569" s="956">
        <v>610.79999999999995</v>
      </c>
      <c r="H569" s="440"/>
      <c r="I569" s="403">
        <f t="shared" si="183"/>
        <v>0</v>
      </c>
      <c r="J569" s="403">
        <f t="shared" si="190"/>
        <v>0</v>
      </c>
      <c r="K569" s="403">
        <f t="shared" si="199"/>
        <v>0</v>
      </c>
      <c r="L569" s="403">
        <f t="shared" si="199"/>
        <v>0</v>
      </c>
      <c r="M569" s="403">
        <f t="shared" si="199"/>
        <v>0</v>
      </c>
      <c r="N569" s="403">
        <f t="shared" si="199"/>
        <v>0</v>
      </c>
      <c r="O569" s="403">
        <f t="shared" si="199"/>
        <v>0</v>
      </c>
      <c r="P569" s="403">
        <f t="shared" si="199"/>
        <v>0</v>
      </c>
      <c r="Q569" s="403">
        <f t="shared" si="199"/>
        <v>0</v>
      </c>
      <c r="R569" s="403">
        <f t="shared" si="199"/>
        <v>0</v>
      </c>
      <c r="S569" s="403">
        <f t="shared" si="199"/>
        <v>0</v>
      </c>
      <c r="T569" s="403">
        <f t="shared" si="199"/>
        <v>0</v>
      </c>
      <c r="U569" s="403">
        <f t="shared" si="199"/>
        <v>0</v>
      </c>
      <c r="V569" s="403">
        <f t="shared" si="199"/>
        <v>0</v>
      </c>
      <c r="W569" s="403">
        <f t="shared" si="199"/>
        <v>0</v>
      </c>
      <c r="X569" s="403">
        <f t="shared" si="199"/>
        <v>0</v>
      </c>
      <c r="Y569" s="403">
        <f t="shared" si="188"/>
        <v>0</v>
      </c>
      <c r="Z569" s="403">
        <f t="shared" si="188"/>
        <v>0</v>
      </c>
      <c r="AA569" s="403">
        <f t="shared" si="188"/>
        <v>0</v>
      </c>
      <c r="AB569" s="403">
        <f t="shared" si="188"/>
        <v>0</v>
      </c>
      <c r="AC569" s="403">
        <f t="shared" si="191"/>
        <v>0</v>
      </c>
      <c r="AD569" s="403">
        <f t="shared" si="194"/>
        <v>0</v>
      </c>
      <c r="AE569" s="403">
        <f t="shared" si="194"/>
        <v>0</v>
      </c>
      <c r="AF569" s="403">
        <f t="shared" si="196"/>
        <v>610.79999999999995</v>
      </c>
      <c r="AG569" s="404">
        <f t="shared" si="196"/>
        <v>0</v>
      </c>
      <c r="AH569" s="404">
        <f t="shared" si="198"/>
        <v>0</v>
      </c>
      <c r="AI569" s="404">
        <f t="shared" si="198"/>
        <v>0</v>
      </c>
      <c r="AJ569" s="145">
        <f t="shared" si="184"/>
        <v>0</v>
      </c>
    </row>
    <row r="570" spans="2:36" ht="13.7" customHeight="1">
      <c r="B570" s="957">
        <v>613</v>
      </c>
      <c r="C570" s="1040">
        <v>45111</v>
      </c>
      <c r="D570" s="1041" t="s">
        <v>607</v>
      </c>
      <c r="E570" s="1042" t="s">
        <v>1103</v>
      </c>
      <c r="F570" s="402">
        <v>737</v>
      </c>
      <c r="G570" s="956">
        <v>33.729999999999997</v>
      </c>
      <c r="H570" s="440"/>
      <c r="I570" s="403">
        <f t="shared" si="183"/>
        <v>0</v>
      </c>
      <c r="J570" s="403">
        <f t="shared" si="190"/>
        <v>0</v>
      </c>
      <c r="K570" s="403">
        <f t="shared" si="199"/>
        <v>0</v>
      </c>
      <c r="L570" s="403">
        <f t="shared" si="199"/>
        <v>0</v>
      </c>
      <c r="M570" s="403">
        <f t="shared" si="199"/>
        <v>0</v>
      </c>
      <c r="N570" s="403">
        <f t="shared" si="199"/>
        <v>0</v>
      </c>
      <c r="O570" s="403">
        <f t="shared" si="199"/>
        <v>0</v>
      </c>
      <c r="P570" s="403">
        <f t="shared" si="199"/>
        <v>0</v>
      </c>
      <c r="Q570" s="403">
        <f t="shared" si="199"/>
        <v>0</v>
      </c>
      <c r="R570" s="403">
        <f t="shared" si="199"/>
        <v>0</v>
      </c>
      <c r="S570" s="403">
        <f t="shared" si="199"/>
        <v>0</v>
      </c>
      <c r="T570" s="403">
        <f t="shared" si="199"/>
        <v>0</v>
      </c>
      <c r="U570" s="403">
        <f t="shared" si="199"/>
        <v>0</v>
      </c>
      <c r="V570" s="403">
        <f t="shared" si="199"/>
        <v>0</v>
      </c>
      <c r="W570" s="403">
        <f t="shared" si="199"/>
        <v>0</v>
      </c>
      <c r="X570" s="403">
        <f t="shared" si="199"/>
        <v>0</v>
      </c>
      <c r="Y570" s="403">
        <f t="shared" si="188"/>
        <v>0</v>
      </c>
      <c r="Z570" s="403">
        <f t="shared" si="188"/>
        <v>0</v>
      </c>
      <c r="AA570" s="403">
        <f t="shared" si="188"/>
        <v>0</v>
      </c>
      <c r="AB570" s="403">
        <f t="shared" si="188"/>
        <v>0</v>
      </c>
      <c r="AC570" s="403">
        <f t="shared" si="191"/>
        <v>0</v>
      </c>
      <c r="AD570" s="403">
        <f t="shared" si="194"/>
        <v>0</v>
      </c>
      <c r="AE570" s="403">
        <f t="shared" si="194"/>
        <v>0</v>
      </c>
      <c r="AF570" s="403">
        <f t="shared" si="196"/>
        <v>33.729999999999997</v>
      </c>
      <c r="AG570" s="404">
        <f t="shared" si="196"/>
        <v>0</v>
      </c>
      <c r="AH570" s="404">
        <f t="shared" ref="AH570:AI585" si="200">IF(AH$7-$F570=0,$G570,0)</f>
        <v>0</v>
      </c>
      <c r="AI570" s="404">
        <f t="shared" si="198"/>
        <v>0</v>
      </c>
      <c r="AJ570" s="145">
        <f t="shared" si="184"/>
        <v>0</v>
      </c>
    </row>
    <row r="571" spans="2:36" ht="13.7" customHeight="1">
      <c r="B571" s="957">
        <v>239</v>
      </c>
      <c r="C571" s="1040">
        <v>44995</v>
      </c>
      <c r="D571" s="1041" t="s">
        <v>577</v>
      </c>
      <c r="E571" s="1042" t="s">
        <v>781</v>
      </c>
      <c r="F571" s="402">
        <v>737</v>
      </c>
      <c r="G571" s="956">
        <v>355.24</v>
      </c>
      <c r="H571" s="440"/>
      <c r="I571" s="403">
        <f t="shared" si="183"/>
        <v>0</v>
      </c>
      <c r="J571" s="403">
        <f t="shared" si="190"/>
        <v>0</v>
      </c>
      <c r="K571" s="403">
        <f t="shared" si="199"/>
        <v>0</v>
      </c>
      <c r="L571" s="403">
        <f t="shared" si="199"/>
        <v>0</v>
      </c>
      <c r="M571" s="403">
        <f t="shared" si="199"/>
        <v>0</v>
      </c>
      <c r="N571" s="403">
        <f t="shared" si="199"/>
        <v>0</v>
      </c>
      <c r="O571" s="403">
        <f t="shared" si="199"/>
        <v>0</v>
      </c>
      <c r="P571" s="403">
        <f t="shared" si="199"/>
        <v>0</v>
      </c>
      <c r="Q571" s="403">
        <f t="shared" si="199"/>
        <v>0</v>
      </c>
      <c r="R571" s="403">
        <f t="shared" si="199"/>
        <v>0</v>
      </c>
      <c r="S571" s="403">
        <f t="shared" si="199"/>
        <v>0</v>
      </c>
      <c r="T571" s="403">
        <f t="shared" si="199"/>
        <v>0</v>
      </c>
      <c r="U571" s="403">
        <f t="shared" si="199"/>
        <v>0</v>
      </c>
      <c r="V571" s="403">
        <f t="shared" si="199"/>
        <v>0</v>
      </c>
      <c r="W571" s="403">
        <f t="shared" si="199"/>
        <v>0</v>
      </c>
      <c r="X571" s="403">
        <f t="shared" si="199"/>
        <v>0</v>
      </c>
      <c r="Y571" s="403">
        <f t="shared" si="188"/>
        <v>0</v>
      </c>
      <c r="Z571" s="403">
        <f t="shared" si="188"/>
        <v>0</v>
      </c>
      <c r="AA571" s="403">
        <f t="shared" si="188"/>
        <v>0</v>
      </c>
      <c r="AB571" s="403">
        <f t="shared" si="188"/>
        <v>0</v>
      </c>
      <c r="AC571" s="403">
        <f t="shared" si="191"/>
        <v>0</v>
      </c>
      <c r="AD571" s="403">
        <f t="shared" si="194"/>
        <v>0</v>
      </c>
      <c r="AE571" s="403">
        <f t="shared" si="194"/>
        <v>0</v>
      </c>
      <c r="AF571" s="403">
        <f t="shared" ref="AF571:AG590" si="201">IF(AF$7-$F571=0,$G571,0)</f>
        <v>355.24</v>
      </c>
      <c r="AG571" s="404">
        <f t="shared" si="201"/>
        <v>0</v>
      </c>
      <c r="AH571" s="404">
        <f t="shared" si="200"/>
        <v>0</v>
      </c>
      <c r="AI571" s="404">
        <f t="shared" si="198"/>
        <v>0</v>
      </c>
      <c r="AJ571" s="145">
        <f t="shared" si="184"/>
        <v>0</v>
      </c>
    </row>
    <row r="572" spans="2:36" ht="13.7" customHeight="1">
      <c r="B572" s="957">
        <v>352</v>
      </c>
      <c r="C572" s="1040">
        <v>45027</v>
      </c>
      <c r="D572" s="1041" t="s">
        <v>577</v>
      </c>
      <c r="E572" s="1042" t="s">
        <v>889</v>
      </c>
      <c r="F572" s="402">
        <v>737</v>
      </c>
      <c r="G572" s="956">
        <v>398.26</v>
      </c>
      <c r="H572" s="440"/>
      <c r="I572" s="403">
        <f t="shared" si="183"/>
        <v>0</v>
      </c>
      <c r="J572" s="403">
        <f t="shared" si="190"/>
        <v>0</v>
      </c>
      <c r="K572" s="403">
        <f t="shared" si="199"/>
        <v>0</v>
      </c>
      <c r="L572" s="403">
        <f t="shared" si="199"/>
        <v>0</v>
      </c>
      <c r="M572" s="403">
        <f t="shared" si="199"/>
        <v>0</v>
      </c>
      <c r="N572" s="403">
        <f t="shared" si="199"/>
        <v>0</v>
      </c>
      <c r="O572" s="403">
        <f t="shared" si="199"/>
        <v>0</v>
      </c>
      <c r="P572" s="403">
        <f t="shared" si="199"/>
        <v>0</v>
      </c>
      <c r="Q572" s="403">
        <f t="shared" si="199"/>
        <v>0</v>
      </c>
      <c r="R572" s="403">
        <f t="shared" si="199"/>
        <v>0</v>
      </c>
      <c r="S572" s="403">
        <f t="shared" si="199"/>
        <v>0</v>
      </c>
      <c r="T572" s="403">
        <f t="shared" si="199"/>
        <v>0</v>
      </c>
      <c r="U572" s="403">
        <f t="shared" si="199"/>
        <v>0</v>
      </c>
      <c r="V572" s="403">
        <f t="shared" si="199"/>
        <v>0</v>
      </c>
      <c r="W572" s="403">
        <f t="shared" si="199"/>
        <v>0</v>
      </c>
      <c r="X572" s="403">
        <f t="shared" si="199"/>
        <v>0</v>
      </c>
      <c r="Y572" s="403">
        <f t="shared" si="188"/>
        <v>0</v>
      </c>
      <c r="Z572" s="403">
        <f t="shared" si="188"/>
        <v>0</v>
      </c>
      <c r="AA572" s="403">
        <f t="shared" si="188"/>
        <v>0</v>
      </c>
      <c r="AB572" s="403">
        <f t="shared" si="188"/>
        <v>0</v>
      </c>
      <c r="AC572" s="403">
        <f t="shared" si="191"/>
        <v>0</v>
      </c>
      <c r="AD572" s="403">
        <f t="shared" si="194"/>
        <v>0</v>
      </c>
      <c r="AE572" s="403">
        <f t="shared" si="194"/>
        <v>0</v>
      </c>
      <c r="AF572" s="403">
        <f t="shared" si="201"/>
        <v>398.26</v>
      </c>
      <c r="AG572" s="404">
        <f t="shared" si="201"/>
        <v>0</v>
      </c>
      <c r="AH572" s="404">
        <f t="shared" si="200"/>
        <v>0</v>
      </c>
      <c r="AI572" s="404">
        <f t="shared" si="198"/>
        <v>0</v>
      </c>
      <c r="AJ572" s="145">
        <f t="shared" si="184"/>
        <v>0</v>
      </c>
    </row>
    <row r="573" spans="2:36" ht="13.7" customHeight="1">
      <c r="B573" s="957">
        <v>1062</v>
      </c>
      <c r="C573" s="1040">
        <v>45212</v>
      </c>
      <c r="D573" s="1041" t="s">
        <v>577</v>
      </c>
      <c r="E573" s="1042" t="s">
        <v>1479</v>
      </c>
      <c r="F573" s="402">
        <v>737</v>
      </c>
      <c r="G573" s="956">
        <v>117.38</v>
      </c>
      <c r="H573" s="440"/>
      <c r="I573" s="403">
        <f t="shared" si="183"/>
        <v>0</v>
      </c>
      <c r="J573" s="403">
        <f t="shared" si="190"/>
        <v>0</v>
      </c>
      <c r="K573" s="403">
        <f t="shared" si="199"/>
        <v>0</v>
      </c>
      <c r="L573" s="403">
        <f t="shared" si="199"/>
        <v>0</v>
      </c>
      <c r="M573" s="403">
        <f t="shared" si="199"/>
        <v>0</v>
      </c>
      <c r="N573" s="403">
        <f t="shared" si="199"/>
        <v>0</v>
      </c>
      <c r="O573" s="403">
        <f t="shared" si="199"/>
        <v>0</v>
      </c>
      <c r="P573" s="403">
        <f t="shared" si="199"/>
        <v>0</v>
      </c>
      <c r="Q573" s="403">
        <f t="shared" si="199"/>
        <v>0</v>
      </c>
      <c r="R573" s="403">
        <f t="shared" si="199"/>
        <v>0</v>
      </c>
      <c r="S573" s="403">
        <f t="shared" si="199"/>
        <v>0</v>
      </c>
      <c r="T573" s="403">
        <f t="shared" si="199"/>
        <v>0</v>
      </c>
      <c r="U573" s="403">
        <f t="shared" si="199"/>
        <v>0</v>
      </c>
      <c r="V573" s="403">
        <f t="shared" si="199"/>
        <v>0</v>
      </c>
      <c r="W573" s="403">
        <f t="shared" si="199"/>
        <v>0</v>
      </c>
      <c r="X573" s="403">
        <f t="shared" si="199"/>
        <v>0</v>
      </c>
      <c r="Y573" s="403">
        <f t="shared" si="188"/>
        <v>0</v>
      </c>
      <c r="Z573" s="403">
        <f t="shared" si="188"/>
        <v>0</v>
      </c>
      <c r="AA573" s="403">
        <f t="shared" si="188"/>
        <v>0</v>
      </c>
      <c r="AB573" s="403">
        <f t="shared" si="188"/>
        <v>0</v>
      </c>
      <c r="AC573" s="403">
        <f t="shared" si="191"/>
        <v>0</v>
      </c>
      <c r="AD573" s="403">
        <f t="shared" si="194"/>
        <v>0</v>
      </c>
      <c r="AE573" s="403">
        <f t="shared" si="194"/>
        <v>0</v>
      </c>
      <c r="AF573" s="403">
        <f t="shared" si="201"/>
        <v>117.38</v>
      </c>
      <c r="AG573" s="404">
        <f t="shared" si="201"/>
        <v>0</v>
      </c>
      <c r="AH573" s="404">
        <f t="shared" si="200"/>
        <v>0</v>
      </c>
      <c r="AI573" s="404">
        <f t="shared" si="198"/>
        <v>0</v>
      </c>
      <c r="AJ573" s="145">
        <f t="shared" si="184"/>
        <v>0</v>
      </c>
    </row>
    <row r="574" spans="2:36" ht="13.7" customHeight="1">
      <c r="B574" s="957">
        <v>157</v>
      </c>
      <c r="C574" s="1040">
        <v>44972</v>
      </c>
      <c r="D574" s="1041" t="s">
        <v>577</v>
      </c>
      <c r="E574" s="1042" t="s">
        <v>706</v>
      </c>
      <c r="F574" s="402">
        <v>737</v>
      </c>
      <c r="G574" s="956">
        <v>273.52</v>
      </c>
      <c r="H574" s="440"/>
      <c r="I574" s="403">
        <f t="shared" si="183"/>
        <v>0</v>
      </c>
      <c r="J574" s="403">
        <f t="shared" si="190"/>
        <v>0</v>
      </c>
      <c r="K574" s="403">
        <f t="shared" si="199"/>
        <v>0</v>
      </c>
      <c r="L574" s="403">
        <f t="shared" si="199"/>
        <v>0</v>
      </c>
      <c r="M574" s="403">
        <f t="shared" si="199"/>
        <v>0</v>
      </c>
      <c r="N574" s="403">
        <f t="shared" si="199"/>
        <v>0</v>
      </c>
      <c r="O574" s="403">
        <f t="shared" si="199"/>
        <v>0</v>
      </c>
      <c r="P574" s="403">
        <f t="shared" si="199"/>
        <v>0</v>
      </c>
      <c r="Q574" s="403">
        <f t="shared" si="199"/>
        <v>0</v>
      </c>
      <c r="R574" s="403">
        <f t="shared" si="199"/>
        <v>0</v>
      </c>
      <c r="S574" s="403">
        <f t="shared" si="199"/>
        <v>0</v>
      </c>
      <c r="T574" s="403">
        <f t="shared" si="199"/>
        <v>0</v>
      </c>
      <c r="U574" s="403">
        <f t="shared" si="199"/>
        <v>0</v>
      </c>
      <c r="V574" s="403">
        <f t="shared" si="199"/>
        <v>0</v>
      </c>
      <c r="W574" s="403">
        <f t="shared" si="199"/>
        <v>0</v>
      </c>
      <c r="X574" s="403">
        <f t="shared" si="199"/>
        <v>0</v>
      </c>
      <c r="Y574" s="403">
        <f t="shared" si="188"/>
        <v>0</v>
      </c>
      <c r="Z574" s="403">
        <f t="shared" si="188"/>
        <v>0</v>
      </c>
      <c r="AA574" s="403">
        <f t="shared" si="188"/>
        <v>0</v>
      </c>
      <c r="AB574" s="403">
        <f t="shared" si="188"/>
        <v>0</v>
      </c>
      <c r="AC574" s="403">
        <f t="shared" si="191"/>
        <v>0</v>
      </c>
      <c r="AD574" s="403">
        <f t="shared" si="194"/>
        <v>0</v>
      </c>
      <c r="AE574" s="403">
        <f t="shared" si="194"/>
        <v>0</v>
      </c>
      <c r="AF574" s="403">
        <f t="shared" si="201"/>
        <v>273.52</v>
      </c>
      <c r="AG574" s="404">
        <f t="shared" si="201"/>
        <v>0</v>
      </c>
      <c r="AH574" s="404">
        <f t="shared" si="200"/>
        <v>0</v>
      </c>
      <c r="AI574" s="404">
        <f t="shared" si="198"/>
        <v>0</v>
      </c>
      <c r="AJ574" s="145">
        <f t="shared" si="184"/>
        <v>0</v>
      </c>
    </row>
    <row r="575" spans="2:36" ht="13.7" customHeight="1">
      <c r="B575" s="957">
        <v>553</v>
      </c>
      <c r="C575" s="1040">
        <v>45093</v>
      </c>
      <c r="D575" s="1041" t="s">
        <v>577</v>
      </c>
      <c r="E575" s="1042" t="s">
        <v>1053</v>
      </c>
      <c r="F575" s="402">
        <v>737</v>
      </c>
      <c r="G575" s="956">
        <v>1647.6</v>
      </c>
      <c r="H575" s="440"/>
      <c r="I575" s="403">
        <f t="shared" si="183"/>
        <v>0</v>
      </c>
      <c r="J575" s="403">
        <f t="shared" si="190"/>
        <v>0</v>
      </c>
      <c r="K575" s="403">
        <f t="shared" si="199"/>
        <v>0</v>
      </c>
      <c r="L575" s="403">
        <f t="shared" si="199"/>
        <v>0</v>
      </c>
      <c r="M575" s="403">
        <f t="shared" si="199"/>
        <v>0</v>
      </c>
      <c r="N575" s="403">
        <f t="shared" si="199"/>
        <v>0</v>
      </c>
      <c r="O575" s="403">
        <f t="shared" si="199"/>
        <v>0</v>
      </c>
      <c r="P575" s="403">
        <f t="shared" si="199"/>
        <v>0</v>
      </c>
      <c r="Q575" s="403">
        <f t="shared" si="199"/>
        <v>0</v>
      </c>
      <c r="R575" s="403">
        <f t="shared" si="199"/>
        <v>0</v>
      </c>
      <c r="S575" s="403">
        <f t="shared" si="199"/>
        <v>0</v>
      </c>
      <c r="T575" s="403">
        <f t="shared" si="199"/>
        <v>0</v>
      </c>
      <c r="U575" s="403">
        <f t="shared" si="199"/>
        <v>0</v>
      </c>
      <c r="V575" s="403">
        <f t="shared" si="199"/>
        <v>0</v>
      </c>
      <c r="W575" s="403">
        <f t="shared" si="199"/>
        <v>0</v>
      </c>
      <c r="X575" s="403">
        <f t="shared" si="199"/>
        <v>0</v>
      </c>
      <c r="Y575" s="403">
        <f t="shared" si="188"/>
        <v>0</v>
      </c>
      <c r="Z575" s="403">
        <f t="shared" si="188"/>
        <v>0</v>
      </c>
      <c r="AA575" s="403">
        <f t="shared" si="188"/>
        <v>0</v>
      </c>
      <c r="AB575" s="403">
        <f t="shared" si="188"/>
        <v>0</v>
      </c>
      <c r="AC575" s="403">
        <f t="shared" si="191"/>
        <v>0</v>
      </c>
      <c r="AD575" s="403">
        <f t="shared" si="194"/>
        <v>0</v>
      </c>
      <c r="AE575" s="403">
        <f t="shared" si="194"/>
        <v>0</v>
      </c>
      <c r="AF575" s="403">
        <f t="shared" si="201"/>
        <v>1647.6</v>
      </c>
      <c r="AG575" s="404">
        <f t="shared" si="201"/>
        <v>0</v>
      </c>
      <c r="AH575" s="404">
        <f t="shared" si="200"/>
        <v>0</v>
      </c>
      <c r="AI575" s="404">
        <f t="shared" si="198"/>
        <v>0</v>
      </c>
      <c r="AJ575" s="145">
        <f t="shared" si="184"/>
        <v>0</v>
      </c>
    </row>
    <row r="576" spans="2:36" ht="13.7" customHeight="1">
      <c r="B576" s="957">
        <v>75</v>
      </c>
      <c r="C576" s="1040">
        <v>44944</v>
      </c>
      <c r="D576" s="1041" t="s">
        <v>577</v>
      </c>
      <c r="E576" s="1042" t="s">
        <v>647</v>
      </c>
      <c r="F576" s="402">
        <v>737</v>
      </c>
      <c r="G576" s="956">
        <v>143.12</v>
      </c>
      <c r="H576" s="440"/>
      <c r="I576" s="403">
        <f t="shared" si="183"/>
        <v>0</v>
      </c>
      <c r="J576" s="403">
        <f t="shared" si="190"/>
        <v>0</v>
      </c>
      <c r="K576" s="403">
        <f t="shared" ref="K576:X585" si="202">IF(K$7-$F576=0,$G576,0)</f>
        <v>0</v>
      </c>
      <c r="L576" s="403">
        <f t="shared" si="202"/>
        <v>0</v>
      </c>
      <c r="M576" s="403">
        <f t="shared" si="202"/>
        <v>0</v>
      </c>
      <c r="N576" s="403">
        <f t="shared" si="202"/>
        <v>0</v>
      </c>
      <c r="O576" s="403">
        <f t="shared" si="202"/>
        <v>0</v>
      </c>
      <c r="P576" s="403">
        <f t="shared" si="202"/>
        <v>0</v>
      </c>
      <c r="Q576" s="403">
        <f t="shared" si="202"/>
        <v>0</v>
      </c>
      <c r="R576" s="403">
        <f t="shared" si="202"/>
        <v>0</v>
      </c>
      <c r="S576" s="403">
        <f t="shared" si="202"/>
        <v>0</v>
      </c>
      <c r="T576" s="403">
        <f t="shared" si="202"/>
        <v>0</v>
      </c>
      <c r="U576" s="403">
        <f t="shared" si="202"/>
        <v>0</v>
      </c>
      <c r="V576" s="403">
        <f t="shared" si="202"/>
        <v>0</v>
      </c>
      <c r="W576" s="403">
        <f t="shared" si="202"/>
        <v>0</v>
      </c>
      <c r="X576" s="403">
        <f t="shared" si="202"/>
        <v>0</v>
      </c>
      <c r="Y576" s="403">
        <f t="shared" si="188"/>
        <v>0</v>
      </c>
      <c r="Z576" s="403">
        <f t="shared" si="188"/>
        <v>0</v>
      </c>
      <c r="AA576" s="403">
        <f t="shared" si="188"/>
        <v>0</v>
      </c>
      <c r="AB576" s="403">
        <f t="shared" si="188"/>
        <v>0</v>
      </c>
      <c r="AC576" s="403">
        <f t="shared" si="191"/>
        <v>0</v>
      </c>
      <c r="AD576" s="403">
        <f t="shared" si="194"/>
        <v>0</v>
      </c>
      <c r="AE576" s="403">
        <f t="shared" si="194"/>
        <v>0</v>
      </c>
      <c r="AF576" s="403">
        <f t="shared" si="201"/>
        <v>143.12</v>
      </c>
      <c r="AG576" s="404">
        <f t="shared" si="201"/>
        <v>0</v>
      </c>
      <c r="AH576" s="404">
        <f t="shared" si="200"/>
        <v>0</v>
      </c>
      <c r="AI576" s="404">
        <f t="shared" si="200"/>
        <v>0</v>
      </c>
      <c r="AJ576" s="145">
        <f t="shared" si="184"/>
        <v>0</v>
      </c>
    </row>
    <row r="577" spans="2:36" ht="13.7" customHeight="1">
      <c r="B577" s="957">
        <v>792</v>
      </c>
      <c r="C577" s="1040">
        <v>45159</v>
      </c>
      <c r="D577" s="1041" t="s">
        <v>577</v>
      </c>
      <c r="E577" s="1042" t="s">
        <v>1244</v>
      </c>
      <c r="F577" s="402">
        <v>737</v>
      </c>
      <c r="G577" s="956">
        <v>410.78</v>
      </c>
      <c r="H577" s="440"/>
      <c r="I577" s="403">
        <f t="shared" si="183"/>
        <v>0</v>
      </c>
      <c r="J577" s="403">
        <f t="shared" si="190"/>
        <v>0</v>
      </c>
      <c r="K577" s="403">
        <f t="shared" si="202"/>
        <v>0</v>
      </c>
      <c r="L577" s="403">
        <f t="shared" si="202"/>
        <v>0</v>
      </c>
      <c r="M577" s="403">
        <f t="shared" si="202"/>
        <v>0</v>
      </c>
      <c r="N577" s="403">
        <f t="shared" si="202"/>
        <v>0</v>
      </c>
      <c r="O577" s="403">
        <f t="shared" si="202"/>
        <v>0</v>
      </c>
      <c r="P577" s="403">
        <f t="shared" si="202"/>
        <v>0</v>
      </c>
      <c r="Q577" s="403">
        <f t="shared" si="202"/>
        <v>0</v>
      </c>
      <c r="R577" s="403">
        <f t="shared" si="202"/>
        <v>0</v>
      </c>
      <c r="S577" s="403">
        <f t="shared" si="202"/>
        <v>0</v>
      </c>
      <c r="T577" s="403">
        <f t="shared" si="202"/>
        <v>0</v>
      </c>
      <c r="U577" s="403">
        <f t="shared" si="202"/>
        <v>0</v>
      </c>
      <c r="V577" s="403">
        <f t="shared" si="202"/>
        <v>0</v>
      </c>
      <c r="W577" s="403">
        <f t="shared" si="202"/>
        <v>0</v>
      </c>
      <c r="X577" s="403">
        <f t="shared" si="202"/>
        <v>0</v>
      </c>
      <c r="Y577" s="403">
        <f t="shared" si="188"/>
        <v>0</v>
      </c>
      <c r="Z577" s="403">
        <f t="shared" si="188"/>
        <v>0</v>
      </c>
      <c r="AA577" s="403">
        <f t="shared" si="188"/>
        <v>0</v>
      </c>
      <c r="AB577" s="403">
        <f t="shared" si="188"/>
        <v>0</v>
      </c>
      <c r="AC577" s="403">
        <f t="shared" si="191"/>
        <v>0</v>
      </c>
      <c r="AD577" s="403">
        <f t="shared" si="194"/>
        <v>0</v>
      </c>
      <c r="AE577" s="403">
        <f t="shared" si="194"/>
        <v>0</v>
      </c>
      <c r="AF577" s="403">
        <f t="shared" si="201"/>
        <v>410.78</v>
      </c>
      <c r="AG577" s="404">
        <f t="shared" si="201"/>
        <v>0</v>
      </c>
      <c r="AH577" s="404">
        <f t="shared" si="200"/>
        <v>0</v>
      </c>
      <c r="AI577" s="404">
        <f t="shared" si="200"/>
        <v>0</v>
      </c>
      <c r="AJ577" s="145">
        <f t="shared" si="184"/>
        <v>0</v>
      </c>
    </row>
    <row r="578" spans="2:36" ht="13.7" customHeight="1">
      <c r="B578" s="957">
        <v>1152</v>
      </c>
      <c r="C578" s="1040">
        <v>45229</v>
      </c>
      <c r="D578" s="1041" t="s">
        <v>577</v>
      </c>
      <c r="E578" s="1042" t="s">
        <v>1557</v>
      </c>
      <c r="F578" s="402">
        <v>280</v>
      </c>
      <c r="G578" s="956">
        <v>257.66000000000003</v>
      </c>
      <c r="H578" s="440"/>
      <c r="I578" s="403">
        <f t="shared" si="183"/>
        <v>0</v>
      </c>
      <c r="J578" s="403">
        <f t="shared" si="190"/>
        <v>0</v>
      </c>
      <c r="K578" s="403">
        <f t="shared" si="202"/>
        <v>0</v>
      </c>
      <c r="L578" s="403">
        <f t="shared" si="202"/>
        <v>0</v>
      </c>
      <c r="M578" s="403">
        <f t="shared" si="202"/>
        <v>0</v>
      </c>
      <c r="N578" s="403">
        <f t="shared" si="202"/>
        <v>0</v>
      </c>
      <c r="O578" s="403">
        <f t="shared" si="202"/>
        <v>0</v>
      </c>
      <c r="P578" s="403">
        <f t="shared" si="202"/>
        <v>0</v>
      </c>
      <c r="Q578" s="403">
        <f t="shared" si="202"/>
        <v>0</v>
      </c>
      <c r="R578" s="403">
        <f t="shared" si="202"/>
        <v>0</v>
      </c>
      <c r="S578" s="403">
        <f t="shared" si="202"/>
        <v>0</v>
      </c>
      <c r="T578" s="403">
        <f t="shared" si="202"/>
        <v>0</v>
      </c>
      <c r="U578" s="403">
        <f t="shared" si="202"/>
        <v>0</v>
      </c>
      <c r="V578" s="403">
        <f t="shared" si="202"/>
        <v>0</v>
      </c>
      <c r="W578" s="403">
        <f t="shared" si="202"/>
        <v>257.66000000000003</v>
      </c>
      <c r="X578" s="403">
        <f t="shared" si="202"/>
        <v>0</v>
      </c>
      <c r="Y578" s="403">
        <f t="shared" si="188"/>
        <v>0</v>
      </c>
      <c r="Z578" s="403">
        <f t="shared" si="188"/>
        <v>0</v>
      </c>
      <c r="AA578" s="403">
        <f t="shared" si="188"/>
        <v>0</v>
      </c>
      <c r="AB578" s="403">
        <f t="shared" si="188"/>
        <v>0</v>
      </c>
      <c r="AC578" s="403">
        <f t="shared" si="191"/>
        <v>0</v>
      </c>
      <c r="AD578" s="403">
        <f t="shared" si="194"/>
        <v>0</v>
      </c>
      <c r="AE578" s="403">
        <f t="shared" si="194"/>
        <v>0</v>
      </c>
      <c r="AF578" s="403">
        <f t="shared" si="201"/>
        <v>0</v>
      </c>
      <c r="AG578" s="404">
        <f t="shared" si="201"/>
        <v>0</v>
      </c>
      <c r="AH578" s="404">
        <f t="shared" si="200"/>
        <v>0</v>
      </c>
      <c r="AI578" s="404">
        <f t="shared" si="200"/>
        <v>0</v>
      </c>
      <c r="AJ578" s="145">
        <f t="shared" si="184"/>
        <v>0</v>
      </c>
    </row>
    <row r="579" spans="2:36" ht="13.7" customHeight="1">
      <c r="B579" s="957">
        <v>356</v>
      </c>
      <c r="C579" s="1040">
        <v>45028</v>
      </c>
      <c r="D579" s="1041" t="s">
        <v>575</v>
      </c>
      <c r="E579" s="1042" t="s">
        <v>896</v>
      </c>
      <c r="F579" s="402">
        <v>54</v>
      </c>
      <c r="G579" s="956">
        <v>675</v>
      </c>
      <c r="H579" s="440"/>
      <c r="I579" s="403">
        <f t="shared" si="183"/>
        <v>0</v>
      </c>
      <c r="J579" s="403">
        <f t="shared" si="190"/>
        <v>0</v>
      </c>
      <c r="K579" s="403">
        <f t="shared" si="202"/>
        <v>675</v>
      </c>
      <c r="L579" s="403">
        <f t="shared" si="202"/>
        <v>0</v>
      </c>
      <c r="M579" s="403">
        <f t="shared" si="202"/>
        <v>0</v>
      </c>
      <c r="N579" s="403">
        <f t="shared" si="202"/>
        <v>0</v>
      </c>
      <c r="O579" s="403">
        <f t="shared" si="202"/>
        <v>0</v>
      </c>
      <c r="P579" s="403">
        <f t="shared" si="202"/>
        <v>0</v>
      </c>
      <c r="Q579" s="403">
        <f t="shared" si="202"/>
        <v>0</v>
      </c>
      <c r="R579" s="403">
        <f t="shared" si="202"/>
        <v>0</v>
      </c>
      <c r="S579" s="403">
        <f t="shared" si="202"/>
        <v>0</v>
      </c>
      <c r="T579" s="403">
        <f t="shared" si="202"/>
        <v>0</v>
      </c>
      <c r="U579" s="403">
        <f t="shared" si="202"/>
        <v>0</v>
      </c>
      <c r="V579" s="403">
        <f t="shared" si="202"/>
        <v>0</v>
      </c>
      <c r="W579" s="403">
        <f t="shared" si="202"/>
        <v>0</v>
      </c>
      <c r="X579" s="403">
        <f t="shared" si="202"/>
        <v>0</v>
      </c>
      <c r="Y579" s="403">
        <f t="shared" si="188"/>
        <v>0</v>
      </c>
      <c r="Z579" s="403">
        <f t="shared" si="188"/>
        <v>0</v>
      </c>
      <c r="AA579" s="403">
        <f t="shared" si="188"/>
        <v>0</v>
      </c>
      <c r="AB579" s="403">
        <f t="shared" si="188"/>
        <v>0</v>
      </c>
      <c r="AC579" s="403">
        <f t="shared" si="191"/>
        <v>0</v>
      </c>
      <c r="AD579" s="403">
        <f t="shared" si="194"/>
        <v>0</v>
      </c>
      <c r="AE579" s="403">
        <f t="shared" si="194"/>
        <v>0</v>
      </c>
      <c r="AF579" s="403">
        <f t="shared" si="201"/>
        <v>0</v>
      </c>
      <c r="AG579" s="404">
        <f t="shared" si="201"/>
        <v>0</v>
      </c>
      <c r="AH579" s="404">
        <f t="shared" si="200"/>
        <v>0</v>
      </c>
      <c r="AI579" s="404">
        <f t="shared" si="200"/>
        <v>0</v>
      </c>
      <c r="AJ579" s="145">
        <f t="shared" si="184"/>
        <v>0</v>
      </c>
    </row>
    <row r="580" spans="2:36" ht="13.7" customHeight="1">
      <c r="B580" s="957">
        <v>312</v>
      </c>
      <c r="C580" s="1040">
        <v>45019</v>
      </c>
      <c r="D580" s="1041" t="s">
        <v>575</v>
      </c>
      <c r="E580" s="1042" t="s">
        <v>596</v>
      </c>
      <c r="F580" s="402">
        <v>737</v>
      </c>
      <c r="G580" s="956">
        <v>787.65</v>
      </c>
      <c r="H580" s="440"/>
      <c r="I580" s="403">
        <f t="shared" si="183"/>
        <v>0</v>
      </c>
      <c r="J580" s="403">
        <f t="shared" si="190"/>
        <v>0</v>
      </c>
      <c r="K580" s="403">
        <f t="shared" si="202"/>
        <v>0</v>
      </c>
      <c r="L580" s="403">
        <f t="shared" si="202"/>
        <v>0</v>
      </c>
      <c r="M580" s="403">
        <f t="shared" si="202"/>
        <v>0</v>
      </c>
      <c r="N580" s="403">
        <f t="shared" si="202"/>
        <v>0</v>
      </c>
      <c r="O580" s="403">
        <f t="shared" si="202"/>
        <v>0</v>
      </c>
      <c r="P580" s="403">
        <f t="shared" si="202"/>
        <v>0</v>
      </c>
      <c r="Q580" s="403">
        <f t="shared" si="202"/>
        <v>0</v>
      </c>
      <c r="R580" s="403">
        <f t="shared" si="202"/>
        <v>0</v>
      </c>
      <c r="S580" s="403">
        <f t="shared" si="202"/>
        <v>0</v>
      </c>
      <c r="T580" s="403">
        <f t="shared" si="202"/>
        <v>0</v>
      </c>
      <c r="U580" s="403">
        <f t="shared" si="202"/>
        <v>0</v>
      </c>
      <c r="V580" s="403">
        <f t="shared" si="202"/>
        <v>0</v>
      </c>
      <c r="W580" s="403">
        <f t="shared" si="202"/>
        <v>0</v>
      </c>
      <c r="X580" s="403">
        <f t="shared" si="202"/>
        <v>0</v>
      </c>
      <c r="Y580" s="403">
        <f t="shared" si="188"/>
        <v>0</v>
      </c>
      <c r="Z580" s="403">
        <f t="shared" si="188"/>
        <v>0</v>
      </c>
      <c r="AA580" s="403">
        <f t="shared" si="188"/>
        <v>0</v>
      </c>
      <c r="AB580" s="403">
        <f t="shared" si="188"/>
        <v>0</v>
      </c>
      <c r="AC580" s="403">
        <f t="shared" si="191"/>
        <v>0</v>
      </c>
      <c r="AD580" s="403">
        <f t="shared" si="194"/>
        <v>0</v>
      </c>
      <c r="AE580" s="403">
        <f t="shared" si="194"/>
        <v>0</v>
      </c>
      <c r="AF580" s="403">
        <f t="shared" si="201"/>
        <v>787.65</v>
      </c>
      <c r="AG580" s="404">
        <f t="shared" si="201"/>
        <v>0</v>
      </c>
      <c r="AH580" s="404">
        <f t="shared" ref="AH580:AI595" si="203">IF(AH$7-$F580=0,$G580,0)</f>
        <v>0</v>
      </c>
      <c r="AI580" s="404">
        <f t="shared" si="200"/>
        <v>0</v>
      </c>
      <c r="AJ580" s="145">
        <f t="shared" si="184"/>
        <v>0</v>
      </c>
    </row>
    <row r="581" spans="2:36" ht="13.7" customHeight="1">
      <c r="B581" s="957">
        <v>1170</v>
      </c>
      <c r="C581" s="1040">
        <v>45231</v>
      </c>
      <c r="D581" s="1041" t="s">
        <v>575</v>
      </c>
      <c r="E581" s="1042" t="s">
        <v>596</v>
      </c>
      <c r="F581" s="402">
        <v>737</v>
      </c>
      <c r="G581" s="956">
        <v>1290.69</v>
      </c>
      <c r="H581" s="440"/>
      <c r="I581" s="403">
        <f t="shared" si="183"/>
        <v>0</v>
      </c>
      <c r="J581" s="403">
        <f t="shared" si="190"/>
        <v>0</v>
      </c>
      <c r="K581" s="403">
        <f t="shared" si="202"/>
        <v>0</v>
      </c>
      <c r="L581" s="403">
        <f t="shared" si="202"/>
        <v>0</v>
      </c>
      <c r="M581" s="403">
        <f t="shared" si="202"/>
        <v>0</v>
      </c>
      <c r="N581" s="403">
        <f t="shared" si="202"/>
        <v>0</v>
      </c>
      <c r="O581" s="403">
        <f t="shared" si="202"/>
        <v>0</v>
      </c>
      <c r="P581" s="403">
        <f t="shared" si="202"/>
        <v>0</v>
      </c>
      <c r="Q581" s="403">
        <f t="shared" si="202"/>
        <v>0</v>
      </c>
      <c r="R581" s="403">
        <f t="shared" si="202"/>
        <v>0</v>
      </c>
      <c r="S581" s="403">
        <f t="shared" si="202"/>
        <v>0</v>
      </c>
      <c r="T581" s="403">
        <f t="shared" si="202"/>
        <v>0</v>
      </c>
      <c r="U581" s="403">
        <f t="shared" si="202"/>
        <v>0</v>
      </c>
      <c r="V581" s="403">
        <f t="shared" si="202"/>
        <v>0</v>
      </c>
      <c r="W581" s="403">
        <f t="shared" si="202"/>
        <v>0</v>
      </c>
      <c r="X581" s="403">
        <f t="shared" si="202"/>
        <v>0</v>
      </c>
      <c r="Y581" s="403">
        <f t="shared" si="188"/>
        <v>0</v>
      </c>
      <c r="Z581" s="403">
        <f t="shared" si="188"/>
        <v>0</v>
      </c>
      <c r="AA581" s="403">
        <f t="shared" si="188"/>
        <v>0</v>
      </c>
      <c r="AB581" s="403">
        <f t="shared" si="188"/>
        <v>0</v>
      </c>
      <c r="AC581" s="403">
        <f t="shared" si="191"/>
        <v>0</v>
      </c>
      <c r="AD581" s="403">
        <f t="shared" si="194"/>
        <v>0</v>
      </c>
      <c r="AE581" s="403">
        <f t="shared" si="194"/>
        <v>0</v>
      </c>
      <c r="AF581" s="403">
        <f t="shared" si="201"/>
        <v>1290.69</v>
      </c>
      <c r="AG581" s="404">
        <f t="shared" si="201"/>
        <v>0</v>
      </c>
      <c r="AH581" s="404">
        <f t="shared" si="203"/>
        <v>0</v>
      </c>
      <c r="AI581" s="404">
        <f t="shared" si="200"/>
        <v>0</v>
      </c>
      <c r="AJ581" s="145">
        <f t="shared" si="184"/>
        <v>0</v>
      </c>
    </row>
    <row r="582" spans="2:36" ht="13.7" customHeight="1">
      <c r="B582" s="957">
        <v>507</v>
      </c>
      <c r="C582" s="1040">
        <v>45082</v>
      </c>
      <c r="D582" s="1041" t="s">
        <v>575</v>
      </c>
      <c r="E582" s="1042" t="s">
        <v>596</v>
      </c>
      <c r="F582" s="402">
        <v>737</v>
      </c>
      <c r="G582" s="956">
        <v>1044.7</v>
      </c>
      <c r="H582" s="440"/>
      <c r="I582" s="403">
        <f t="shared" si="183"/>
        <v>0</v>
      </c>
      <c r="J582" s="403">
        <f t="shared" si="190"/>
        <v>0</v>
      </c>
      <c r="K582" s="403">
        <f t="shared" si="202"/>
        <v>0</v>
      </c>
      <c r="L582" s="403">
        <f t="shared" si="202"/>
        <v>0</v>
      </c>
      <c r="M582" s="403">
        <f t="shared" si="202"/>
        <v>0</v>
      </c>
      <c r="N582" s="403">
        <f t="shared" si="202"/>
        <v>0</v>
      </c>
      <c r="O582" s="403">
        <f t="shared" si="202"/>
        <v>0</v>
      </c>
      <c r="P582" s="403">
        <f t="shared" si="202"/>
        <v>0</v>
      </c>
      <c r="Q582" s="403">
        <f t="shared" si="202"/>
        <v>0</v>
      </c>
      <c r="R582" s="403">
        <f t="shared" si="202"/>
        <v>0</v>
      </c>
      <c r="S582" s="403">
        <f t="shared" si="202"/>
        <v>0</v>
      </c>
      <c r="T582" s="403">
        <f t="shared" si="202"/>
        <v>0</v>
      </c>
      <c r="U582" s="403">
        <f t="shared" si="202"/>
        <v>0</v>
      </c>
      <c r="V582" s="403">
        <f t="shared" si="202"/>
        <v>0</v>
      </c>
      <c r="W582" s="403">
        <f t="shared" si="202"/>
        <v>0</v>
      </c>
      <c r="X582" s="403">
        <f t="shared" si="202"/>
        <v>0</v>
      </c>
      <c r="Y582" s="403">
        <f t="shared" si="188"/>
        <v>0</v>
      </c>
      <c r="Z582" s="403">
        <f t="shared" si="188"/>
        <v>0</v>
      </c>
      <c r="AA582" s="403">
        <f t="shared" si="188"/>
        <v>0</v>
      </c>
      <c r="AB582" s="403">
        <f t="shared" si="188"/>
        <v>0</v>
      </c>
      <c r="AC582" s="403">
        <f t="shared" si="191"/>
        <v>0</v>
      </c>
      <c r="AD582" s="403">
        <f t="shared" si="194"/>
        <v>0</v>
      </c>
      <c r="AE582" s="403">
        <f t="shared" si="194"/>
        <v>0</v>
      </c>
      <c r="AF582" s="403">
        <f t="shared" si="201"/>
        <v>1044.7</v>
      </c>
      <c r="AG582" s="404">
        <f t="shared" si="201"/>
        <v>0</v>
      </c>
      <c r="AH582" s="404">
        <f t="shared" si="203"/>
        <v>0</v>
      </c>
      <c r="AI582" s="404">
        <f t="shared" si="200"/>
        <v>0</v>
      </c>
      <c r="AJ582" s="145">
        <f t="shared" si="184"/>
        <v>0</v>
      </c>
    </row>
    <row r="583" spans="2:36" ht="13.7" customHeight="1">
      <c r="B583" s="957">
        <v>529</v>
      </c>
      <c r="C583" s="1040">
        <v>45089</v>
      </c>
      <c r="D583" s="1041" t="s">
        <v>575</v>
      </c>
      <c r="E583" s="1042" t="s">
        <v>596</v>
      </c>
      <c r="F583" s="402">
        <v>737</v>
      </c>
      <c r="G583" s="956">
        <v>1038</v>
      </c>
      <c r="H583" s="440"/>
      <c r="I583" s="403">
        <f t="shared" si="183"/>
        <v>0</v>
      </c>
      <c r="J583" s="403">
        <f t="shared" si="190"/>
        <v>0</v>
      </c>
      <c r="K583" s="403">
        <f t="shared" si="202"/>
        <v>0</v>
      </c>
      <c r="L583" s="403">
        <f t="shared" si="202"/>
        <v>0</v>
      </c>
      <c r="M583" s="403">
        <f t="shared" si="202"/>
        <v>0</v>
      </c>
      <c r="N583" s="403">
        <f t="shared" si="202"/>
        <v>0</v>
      </c>
      <c r="O583" s="403">
        <f t="shared" si="202"/>
        <v>0</v>
      </c>
      <c r="P583" s="403">
        <f t="shared" si="202"/>
        <v>0</v>
      </c>
      <c r="Q583" s="403">
        <f t="shared" si="202"/>
        <v>0</v>
      </c>
      <c r="R583" s="403">
        <f t="shared" si="202"/>
        <v>0</v>
      </c>
      <c r="S583" s="403">
        <f t="shared" si="202"/>
        <v>0</v>
      </c>
      <c r="T583" s="403">
        <f t="shared" si="202"/>
        <v>0</v>
      </c>
      <c r="U583" s="403">
        <f t="shared" si="202"/>
        <v>0</v>
      </c>
      <c r="V583" s="403">
        <f t="shared" si="202"/>
        <v>0</v>
      </c>
      <c r="W583" s="403">
        <f t="shared" si="202"/>
        <v>0</v>
      </c>
      <c r="X583" s="403">
        <f t="shared" si="202"/>
        <v>0</v>
      </c>
      <c r="Y583" s="403">
        <f t="shared" si="188"/>
        <v>0</v>
      </c>
      <c r="Z583" s="403">
        <f t="shared" si="188"/>
        <v>0</v>
      </c>
      <c r="AA583" s="403">
        <f t="shared" si="188"/>
        <v>0</v>
      </c>
      <c r="AB583" s="403">
        <f t="shared" si="188"/>
        <v>0</v>
      </c>
      <c r="AC583" s="403">
        <f t="shared" si="191"/>
        <v>0</v>
      </c>
      <c r="AD583" s="403">
        <f t="shared" si="194"/>
        <v>0</v>
      </c>
      <c r="AE583" s="403">
        <f t="shared" si="194"/>
        <v>0</v>
      </c>
      <c r="AF583" s="403">
        <f t="shared" si="201"/>
        <v>1038</v>
      </c>
      <c r="AG583" s="404">
        <f t="shared" si="201"/>
        <v>0</v>
      </c>
      <c r="AH583" s="404">
        <f t="shared" si="203"/>
        <v>0</v>
      </c>
      <c r="AI583" s="404">
        <f t="shared" si="200"/>
        <v>0</v>
      </c>
      <c r="AJ583" s="145">
        <f t="shared" si="184"/>
        <v>0</v>
      </c>
    </row>
    <row r="584" spans="2:36" ht="13.7" customHeight="1">
      <c r="B584" s="957">
        <v>229</v>
      </c>
      <c r="C584" s="1040">
        <v>44992</v>
      </c>
      <c r="D584" s="1041" t="s">
        <v>575</v>
      </c>
      <c r="E584" s="1042" t="s">
        <v>596</v>
      </c>
      <c r="F584" s="402">
        <v>737</v>
      </c>
      <c r="G584" s="956">
        <v>839.2</v>
      </c>
      <c r="H584" s="440"/>
      <c r="I584" s="403">
        <f t="shared" si="183"/>
        <v>0</v>
      </c>
      <c r="J584" s="403">
        <f t="shared" si="190"/>
        <v>0</v>
      </c>
      <c r="K584" s="403">
        <f t="shared" si="202"/>
        <v>0</v>
      </c>
      <c r="L584" s="403">
        <f t="shared" si="202"/>
        <v>0</v>
      </c>
      <c r="M584" s="403">
        <f t="shared" si="202"/>
        <v>0</v>
      </c>
      <c r="N584" s="403">
        <f t="shared" si="202"/>
        <v>0</v>
      </c>
      <c r="O584" s="403">
        <f t="shared" si="202"/>
        <v>0</v>
      </c>
      <c r="P584" s="403">
        <f t="shared" si="202"/>
        <v>0</v>
      </c>
      <c r="Q584" s="403">
        <f t="shared" si="202"/>
        <v>0</v>
      </c>
      <c r="R584" s="403">
        <f t="shared" si="202"/>
        <v>0</v>
      </c>
      <c r="S584" s="403">
        <f t="shared" si="202"/>
        <v>0</v>
      </c>
      <c r="T584" s="403">
        <f t="shared" si="202"/>
        <v>0</v>
      </c>
      <c r="U584" s="403">
        <f t="shared" si="202"/>
        <v>0</v>
      </c>
      <c r="V584" s="403">
        <f t="shared" si="202"/>
        <v>0</v>
      </c>
      <c r="W584" s="403">
        <f t="shared" si="202"/>
        <v>0</v>
      </c>
      <c r="X584" s="403">
        <f t="shared" si="202"/>
        <v>0</v>
      </c>
      <c r="Y584" s="403">
        <f t="shared" si="188"/>
        <v>0</v>
      </c>
      <c r="Z584" s="403">
        <f t="shared" si="188"/>
        <v>0</v>
      </c>
      <c r="AA584" s="403">
        <f t="shared" si="188"/>
        <v>0</v>
      </c>
      <c r="AB584" s="403">
        <f t="shared" si="188"/>
        <v>0</v>
      </c>
      <c r="AC584" s="403">
        <f t="shared" si="191"/>
        <v>0</v>
      </c>
      <c r="AD584" s="403">
        <f t="shared" si="194"/>
        <v>0</v>
      </c>
      <c r="AE584" s="403">
        <f t="shared" si="194"/>
        <v>0</v>
      </c>
      <c r="AF584" s="403">
        <f t="shared" si="201"/>
        <v>839.2</v>
      </c>
      <c r="AG584" s="404">
        <f t="shared" si="201"/>
        <v>0</v>
      </c>
      <c r="AH584" s="404">
        <f t="shared" si="203"/>
        <v>0</v>
      </c>
      <c r="AI584" s="404">
        <f t="shared" si="200"/>
        <v>0</v>
      </c>
      <c r="AJ584" s="145">
        <f t="shared" si="184"/>
        <v>0</v>
      </c>
    </row>
    <row r="585" spans="2:36" ht="13.7" customHeight="1">
      <c r="B585" s="957">
        <v>439</v>
      </c>
      <c r="C585" s="1040">
        <v>45051</v>
      </c>
      <c r="D585" s="1041" t="s">
        <v>575</v>
      </c>
      <c r="E585" s="1042" t="s">
        <v>596</v>
      </c>
      <c r="F585" s="402">
        <v>737</v>
      </c>
      <c r="G585" s="956">
        <v>770.59</v>
      </c>
      <c r="H585" s="440"/>
      <c r="I585" s="403">
        <f t="shared" si="183"/>
        <v>0</v>
      </c>
      <c r="J585" s="403">
        <f t="shared" si="190"/>
        <v>0</v>
      </c>
      <c r="K585" s="403">
        <f t="shared" si="202"/>
        <v>0</v>
      </c>
      <c r="L585" s="403">
        <f t="shared" si="202"/>
        <v>0</v>
      </c>
      <c r="M585" s="403">
        <f t="shared" si="202"/>
        <v>0</v>
      </c>
      <c r="N585" s="403">
        <f t="shared" si="202"/>
        <v>0</v>
      </c>
      <c r="O585" s="403">
        <f t="shared" si="202"/>
        <v>0</v>
      </c>
      <c r="P585" s="403">
        <f t="shared" si="202"/>
        <v>0</v>
      </c>
      <c r="Q585" s="403">
        <f t="shared" si="202"/>
        <v>0</v>
      </c>
      <c r="R585" s="403">
        <f t="shared" si="202"/>
        <v>0</v>
      </c>
      <c r="S585" s="403">
        <f t="shared" si="202"/>
        <v>0</v>
      </c>
      <c r="T585" s="403">
        <f t="shared" si="202"/>
        <v>0</v>
      </c>
      <c r="U585" s="403">
        <f t="shared" si="202"/>
        <v>0</v>
      </c>
      <c r="V585" s="403">
        <f t="shared" si="202"/>
        <v>0</v>
      </c>
      <c r="W585" s="403">
        <f t="shared" si="202"/>
        <v>0</v>
      </c>
      <c r="X585" s="403">
        <f t="shared" si="202"/>
        <v>0</v>
      </c>
      <c r="Y585" s="403">
        <f t="shared" si="188"/>
        <v>0</v>
      </c>
      <c r="Z585" s="403">
        <f t="shared" si="188"/>
        <v>0</v>
      </c>
      <c r="AA585" s="403">
        <f t="shared" si="188"/>
        <v>0</v>
      </c>
      <c r="AB585" s="403">
        <f t="shared" si="188"/>
        <v>0</v>
      </c>
      <c r="AC585" s="403">
        <f t="shared" si="191"/>
        <v>0</v>
      </c>
      <c r="AD585" s="403">
        <f t="shared" si="194"/>
        <v>0</v>
      </c>
      <c r="AE585" s="403">
        <f t="shared" si="194"/>
        <v>0</v>
      </c>
      <c r="AF585" s="403">
        <f t="shared" si="201"/>
        <v>770.59</v>
      </c>
      <c r="AG585" s="404">
        <f t="shared" si="201"/>
        <v>0</v>
      </c>
      <c r="AH585" s="404">
        <f t="shared" si="203"/>
        <v>0</v>
      </c>
      <c r="AI585" s="404">
        <f t="shared" si="200"/>
        <v>0</v>
      </c>
      <c r="AJ585" s="145">
        <f t="shared" si="184"/>
        <v>0</v>
      </c>
    </row>
    <row r="586" spans="2:36" ht="13.7" customHeight="1">
      <c r="B586" s="957">
        <v>756</v>
      </c>
      <c r="C586" s="1040">
        <v>45152</v>
      </c>
      <c r="D586" s="1041" t="s">
        <v>575</v>
      </c>
      <c r="E586" s="1042" t="s">
        <v>596</v>
      </c>
      <c r="F586" s="402">
        <v>737</v>
      </c>
      <c r="G586" s="956">
        <v>702</v>
      </c>
      <c r="H586" s="440"/>
      <c r="I586" s="403">
        <f t="shared" si="183"/>
        <v>0</v>
      </c>
      <c r="J586" s="403">
        <f t="shared" si="190"/>
        <v>0</v>
      </c>
      <c r="K586" s="403">
        <f t="shared" ref="K586:X595" si="204">IF(K$7-$F586=0,$G586,0)</f>
        <v>0</v>
      </c>
      <c r="L586" s="403">
        <f t="shared" si="204"/>
        <v>0</v>
      </c>
      <c r="M586" s="403">
        <f t="shared" si="204"/>
        <v>0</v>
      </c>
      <c r="N586" s="403">
        <f t="shared" si="204"/>
        <v>0</v>
      </c>
      <c r="O586" s="403">
        <f t="shared" si="204"/>
        <v>0</v>
      </c>
      <c r="P586" s="403">
        <f t="shared" si="204"/>
        <v>0</v>
      </c>
      <c r="Q586" s="403">
        <f t="shared" si="204"/>
        <v>0</v>
      </c>
      <c r="R586" s="403">
        <f t="shared" si="204"/>
        <v>0</v>
      </c>
      <c r="S586" s="403">
        <f t="shared" si="204"/>
        <v>0</v>
      </c>
      <c r="T586" s="403">
        <f t="shared" si="204"/>
        <v>0</v>
      </c>
      <c r="U586" s="403">
        <f t="shared" si="204"/>
        <v>0</v>
      </c>
      <c r="V586" s="403">
        <f t="shared" si="204"/>
        <v>0</v>
      </c>
      <c r="W586" s="403">
        <f t="shared" si="204"/>
        <v>0</v>
      </c>
      <c r="X586" s="403">
        <f t="shared" si="204"/>
        <v>0</v>
      </c>
      <c r="Y586" s="403">
        <f t="shared" si="188"/>
        <v>0</v>
      </c>
      <c r="Z586" s="403">
        <f t="shared" si="188"/>
        <v>0</v>
      </c>
      <c r="AA586" s="403">
        <f t="shared" si="188"/>
        <v>0</v>
      </c>
      <c r="AB586" s="403">
        <f t="shared" si="188"/>
        <v>0</v>
      </c>
      <c r="AC586" s="403">
        <f t="shared" si="191"/>
        <v>0</v>
      </c>
      <c r="AD586" s="403">
        <f t="shared" si="194"/>
        <v>0</v>
      </c>
      <c r="AE586" s="403">
        <f t="shared" si="194"/>
        <v>0</v>
      </c>
      <c r="AF586" s="403">
        <f t="shared" si="201"/>
        <v>702</v>
      </c>
      <c r="AG586" s="404">
        <f t="shared" si="201"/>
        <v>0</v>
      </c>
      <c r="AH586" s="404">
        <f t="shared" si="203"/>
        <v>0</v>
      </c>
      <c r="AI586" s="404">
        <f t="shared" si="203"/>
        <v>0</v>
      </c>
      <c r="AJ586" s="145">
        <f t="shared" si="184"/>
        <v>0</v>
      </c>
    </row>
    <row r="587" spans="2:36" ht="13.7" customHeight="1">
      <c r="B587" s="957">
        <v>619</v>
      </c>
      <c r="C587" s="1040">
        <v>45112</v>
      </c>
      <c r="D587" s="1041" t="s">
        <v>575</v>
      </c>
      <c r="E587" s="1042" t="s">
        <v>596</v>
      </c>
      <c r="F587" s="402">
        <v>737</v>
      </c>
      <c r="G587" s="956">
        <v>842.64</v>
      </c>
      <c r="H587" s="440"/>
      <c r="I587" s="403">
        <f t="shared" ref="I587:I650" si="205">IF(I$7-$F587=0,$G587,0)</f>
        <v>0</v>
      </c>
      <c r="J587" s="403">
        <f t="shared" si="190"/>
        <v>0</v>
      </c>
      <c r="K587" s="403">
        <f t="shared" si="204"/>
        <v>0</v>
      </c>
      <c r="L587" s="403">
        <f t="shared" si="204"/>
        <v>0</v>
      </c>
      <c r="M587" s="403">
        <f t="shared" si="204"/>
        <v>0</v>
      </c>
      <c r="N587" s="403">
        <f t="shared" si="204"/>
        <v>0</v>
      </c>
      <c r="O587" s="403">
        <f t="shared" si="204"/>
        <v>0</v>
      </c>
      <c r="P587" s="403">
        <f t="shared" si="204"/>
        <v>0</v>
      </c>
      <c r="Q587" s="403">
        <f t="shared" si="204"/>
        <v>0</v>
      </c>
      <c r="R587" s="403">
        <f t="shared" si="204"/>
        <v>0</v>
      </c>
      <c r="S587" s="403">
        <f t="shared" si="204"/>
        <v>0</v>
      </c>
      <c r="T587" s="403">
        <f t="shared" si="204"/>
        <v>0</v>
      </c>
      <c r="U587" s="403">
        <f t="shared" si="204"/>
        <v>0</v>
      </c>
      <c r="V587" s="403">
        <f t="shared" si="204"/>
        <v>0</v>
      </c>
      <c r="W587" s="403">
        <f t="shared" si="204"/>
        <v>0</v>
      </c>
      <c r="X587" s="403">
        <f t="shared" si="204"/>
        <v>0</v>
      </c>
      <c r="Y587" s="403">
        <f t="shared" si="188"/>
        <v>0</v>
      </c>
      <c r="Z587" s="403">
        <f t="shared" si="188"/>
        <v>0</v>
      </c>
      <c r="AA587" s="403">
        <f t="shared" si="188"/>
        <v>0</v>
      </c>
      <c r="AB587" s="403">
        <f t="shared" si="188"/>
        <v>0</v>
      </c>
      <c r="AC587" s="403">
        <f t="shared" si="191"/>
        <v>0</v>
      </c>
      <c r="AD587" s="403">
        <f t="shared" si="194"/>
        <v>0</v>
      </c>
      <c r="AE587" s="403">
        <f t="shared" si="194"/>
        <v>0</v>
      </c>
      <c r="AF587" s="403">
        <f t="shared" si="201"/>
        <v>842.64</v>
      </c>
      <c r="AG587" s="404">
        <f t="shared" si="201"/>
        <v>0</v>
      </c>
      <c r="AH587" s="404">
        <f t="shared" si="203"/>
        <v>0</v>
      </c>
      <c r="AI587" s="404">
        <f t="shared" si="203"/>
        <v>0</v>
      </c>
      <c r="AJ587" s="145">
        <f t="shared" ref="AJ587:AJ650" si="206">G587-SUM(I587:AI587)</f>
        <v>0</v>
      </c>
    </row>
    <row r="588" spans="2:36" ht="13.7" customHeight="1">
      <c r="B588" s="957">
        <v>354</v>
      </c>
      <c r="C588" s="1040">
        <v>45027</v>
      </c>
      <c r="D588" s="1041" t="s">
        <v>575</v>
      </c>
      <c r="E588" s="1042" t="s">
        <v>596</v>
      </c>
      <c r="F588" s="402">
        <v>737</v>
      </c>
      <c r="G588" s="956">
        <v>584.75</v>
      </c>
      <c r="H588" s="440"/>
      <c r="I588" s="403">
        <f t="shared" si="205"/>
        <v>0</v>
      </c>
      <c r="J588" s="403">
        <f t="shared" si="190"/>
        <v>0</v>
      </c>
      <c r="K588" s="403">
        <f t="shared" si="204"/>
        <v>0</v>
      </c>
      <c r="L588" s="403">
        <f t="shared" si="204"/>
        <v>0</v>
      </c>
      <c r="M588" s="403">
        <f t="shared" si="204"/>
        <v>0</v>
      </c>
      <c r="N588" s="403">
        <f t="shared" si="204"/>
        <v>0</v>
      </c>
      <c r="O588" s="403">
        <f t="shared" si="204"/>
        <v>0</v>
      </c>
      <c r="P588" s="403">
        <f t="shared" si="204"/>
        <v>0</v>
      </c>
      <c r="Q588" s="403">
        <f t="shared" si="204"/>
        <v>0</v>
      </c>
      <c r="R588" s="403">
        <f t="shared" si="204"/>
        <v>0</v>
      </c>
      <c r="S588" s="403">
        <f t="shared" si="204"/>
        <v>0</v>
      </c>
      <c r="T588" s="403">
        <f t="shared" si="204"/>
        <v>0</v>
      </c>
      <c r="U588" s="403">
        <f t="shared" si="204"/>
        <v>0</v>
      </c>
      <c r="V588" s="403">
        <f t="shared" si="204"/>
        <v>0</v>
      </c>
      <c r="W588" s="403">
        <f t="shared" si="204"/>
        <v>0</v>
      </c>
      <c r="X588" s="403">
        <f t="shared" si="204"/>
        <v>0</v>
      </c>
      <c r="Y588" s="403">
        <f t="shared" si="188"/>
        <v>0</v>
      </c>
      <c r="Z588" s="403">
        <f t="shared" si="188"/>
        <v>0</v>
      </c>
      <c r="AA588" s="403">
        <f t="shared" si="188"/>
        <v>0</v>
      </c>
      <c r="AB588" s="403">
        <f t="shared" si="188"/>
        <v>0</v>
      </c>
      <c r="AC588" s="403">
        <f t="shared" si="191"/>
        <v>0</v>
      </c>
      <c r="AD588" s="403">
        <f t="shared" si="194"/>
        <v>0</v>
      </c>
      <c r="AE588" s="403">
        <f t="shared" si="194"/>
        <v>0</v>
      </c>
      <c r="AF588" s="403">
        <f t="shared" si="201"/>
        <v>584.75</v>
      </c>
      <c r="AG588" s="404">
        <f t="shared" si="201"/>
        <v>0</v>
      </c>
      <c r="AH588" s="404">
        <f t="shared" si="203"/>
        <v>0</v>
      </c>
      <c r="AI588" s="404">
        <f t="shared" si="203"/>
        <v>0</v>
      </c>
      <c r="AJ588" s="145">
        <f t="shared" si="206"/>
        <v>0</v>
      </c>
    </row>
    <row r="589" spans="2:36" ht="13.7" customHeight="1">
      <c r="B589" s="957">
        <v>655</v>
      </c>
      <c r="C589" s="1040">
        <v>45124</v>
      </c>
      <c r="D589" s="1041" t="s">
        <v>575</v>
      </c>
      <c r="E589" s="1042" t="s">
        <v>596</v>
      </c>
      <c r="F589" s="402">
        <v>737</v>
      </c>
      <c r="G589" s="956">
        <v>460</v>
      </c>
      <c r="H589" s="440"/>
      <c r="I589" s="403">
        <f t="shared" si="205"/>
        <v>0</v>
      </c>
      <c r="J589" s="403">
        <f t="shared" si="190"/>
        <v>0</v>
      </c>
      <c r="K589" s="403">
        <f t="shared" si="204"/>
        <v>0</v>
      </c>
      <c r="L589" s="403">
        <f t="shared" si="204"/>
        <v>0</v>
      </c>
      <c r="M589" s="403">
        <f t="shared" si="204"/>
        <v>0</v>
      </c>
      <c r="N589" s="403">
        <f t="shared" si="204"/>
        <v>0</v>
      </c>
      <c r="O589" s="403">
        <f t="shared" si="204"/>
        <v>0</v>
      </c>
      <c r="P589" s="403">
        <f t="shared" si="204"/>
        <v>0</v>
      </c>
      <c r="Q589" s="403">
        <f t="shared" si="204"/>
        <v>0</v>
      </c>
      <c r="R589" s="403">
        <f t="shared" si="204"/>
        <v>0</v>
      </c>
      <c r="S589" s="403">
        <f t="shared" si="204"/>
        <v>0</v>
      </c>
      <c r="T589" s="403">
        <f t="shared" si="204"/>
        <v>0</v>
      </c>
      <c r="U589" s="403">
        <f t="shared" si="204"/>
        <v>0</v>
      </c>
      <c r="V589" s="403">
        <f t="shared" si="204"/>
        <v>0</v>
      </c>
      <c r="W589" s="403">
        <f t="shared" si="204"/>
        <v>0</v>
      </c>
      <c r="X589" s="403">
        <f t="shared" si="204"/>
        <v>0</v>
      </c>
      <c r="Y589" s="403">
        <f t="shared" si="188"/>
        <v>0</v>
      </c>
      <c r="Z589" s="403">
        <f t="shared" si="188"/>
        <v>0</v>
      </c>
      <c r="AA589" s="403">
        <f t="shared" si="188"/>
        <v>0</v>
      </c>
      <c r="AB589" s="403">
        <f t="shared" si="188"/>
        <v>0</v>
      </c>
      <c r="AC589" s="403">
        <f t="shared" si="191"/>
        <v>0</v>
      </c>
      <c r="AD589" s="403">
        <f t="shared" si="194"/>
        <v>0</v>
      </c>
      <c r="AE589" s="403">
        <f t="shared" si="194"/>
        <v>0</v>
      </c>
      <c r="AF589" s="403">
        <f t="shared" si="201"/>
        <v>460</v>
      </c>
      <c r="AG589" s="404">
        <f t="shared" si="201"/>
        <v>0</v>
      </c>
      <c r="AH589" s="404">
        <f t="shared" si="203"/>
        <v>0</v>
      </c>
      <c r="AI589" s="404">
        <f t="shared" si="203"/>
        <v>0</v>
      </c>
      <c r="AJ589" s="145">
        <f t="shared" si="206"/>
        <v>0</v>
      </c>
    </row>
    <row r="590" spans="2:36" ht="13.7" customHeight="1">
      <c r="B590" s="957">
        <v>245</v>
      </c>
      <c r="C590" s="1040">
        <v>44999</v>
      </c>
      <c r="D590" s="1041" t="s">
        <v>575</v>
      </c>
      <c r="E590" s="1042" t="s">
        <v>596</v>
      </c>
      <c r="F590" s="402">
        <v>737</v>
      </c>
      <c r="G590" s="956">
        <v>574.54999999999995</v>
      </c>
      <c r="H590" s="440"/>
      <c r="I590" s="403">
        <f t="shared" si="205"/>
        <v>0</v>
      </c>
      <c r="J590" s="403">
        <f t="shared" si="190"/>
        <v>0</v>
      </c>
      <c r="K590" s="403">
        <f t="shared" si="204"/>
        <v>0</v>
      </c>
      <c r="L590" s="403">
        <f t="shared" si="204"/>
        <v>0</v>
      </c>
      <c r="M590" s="403">
        <f t="shared" si="204"/>
        <v>0</v>
      </c>
      <c r="N590" s="403">
        <f t="shared" si="204"/>
        <v>0</v>
      </c>
      <c r="O590" s="403">
        <f t="shared" si="204"/>
        <v>0</v>
      </c>
      <c r="P590" s="403">
        <f t="shared" si="204"/>
        <v>0</v>
      </c>
      <c r="Q590" s="403">
        <f t="shared" si="204"/>
        <v>0</v>
      </c>
      <c r="R590" s="403">
        <f t="shared" si="204"/>
        <v>0</v>
      </c>
      <c r="S590" s="403">
        <f t="shared" si="204"/>
        <v>0</v>
      </c>
      <c r="T590" s="403">
        <f t="shared" si="204"/>
        <v>0</v>
      </c>
      <c r="U590" s="403">
        <f t="shared" si="204"/>
        <v>0</v>
      </c>
      <c r="V590" s="403">
        <f t="shared" si="204"/>
        <v>0</v>
      </c>
      <c r="W590" s="403">
        <f t="shared" si="204"/>
        <v>0</v>
      </c>
      <c r="X590" s="403">
        <f t="shared" si="204"/>
        <v>0</v>
      </c>
      <c r="Y590" s="403">
        <f t="shared" si="188"/>
        <v>0</v>
      </c>
      <c r="Z590" s="403">
        <f t="shared" si="188"/>
        <v>0</v>
      </c>
      <c r="AA590" s="403">
        <f t="shared" si="188"/>
        <v>0</v>
      </c>
      <c r="AB590" s="403">
        <f t="shared" si="188"/>
        <v>0</v>
      </c>
      <c r="AC590" s="403">
        <f t="shared" si="191"/>
        <v>0</v>
      </c>
      <c r="AD590" s="403">
        <f t="shared" si="194"/>
        <v>0</v>
      </c>
      <c r="AE590" s="403">
        <f t="shared" si="194"/>
        <v>0</v>
      </c>
      <c r="AF590" s="403">
        <f t="shared" si="201"/>
        <v>574.54999999999995</v>
      </c>
      <c r="AG590" s="404">
        <f t="shared" si="201"/>
        <v>0</v>
      </c>
      <c r="AH590" s="989">
        <f t="shared" ref="AH590:AI605" si="207">IF(AH$7-$F590=0,$G590,0)</f>
        <v>0</v>
      </c>
      <c r="AI590" s="989">
        <f t="shared" si="203"/>
        <v>0</v>
      </c>
      <c r="AJ590" s="145">
        <f t="shared" si="206"/>
        <v>0</v>
      </c>
    </row>
    <row r="591" spans="2:36" ht="13.7" customHeight="1">
      <c r="B591" s="957">
        <v>1012</v>
      </c>
      <c r="C591" s="1040">
        <v>45201</v>
      </c>
      <c r="D591" s="1041" t="s">
        <v>575</v>
      </c>
      <c r="E591" s="1042" t="s">
        <v>596</v>
      </c>
      <c r="F591" s="402">
        <v>737</v>
      </c>
      <c r="G591" s="956">
        <v>2755.28</v>
      </c>
      <c r="H591" s="440"/>
      <c r="I591" s="403">
        <f t="shared" si="205"/>
        <v>0</v>
      </c>
      <c r="J591" s="403">
        <f t="shared" si="190"/>
        <v>0</v>
      </c>
      <c r="K591" s="403">
        <f t="shared" si="204"/>
        <v>0</v>
      </c>
      <c r="L591" s="403">
        <f t="shared" si="204"/>
        <v>0</v>
      </c>
      <c r="M591" s="403">
        <f t="shared" si="204"/>
        <v>0</v>
      </c>
      <c r="N591" s="403">
        <f t="shared" si="204"/>
        <v>0</v>
      </c>
      <c r="O591" s="403">
        <f t="shared" si="204"/>
        <v>0</v>
      </c>
      <c r="P591" s="403">
        <f t="shared" si="204"/>
        <v>0</v>
      </c>
      <c r="Q591" s="403">
        <f t="shared" si="204"/>
        <v>0</v>
      </c>
      <c r="R591" s="403">
        <f t="shared" si="204"/>
        <v>0</v>
      </c>
      <c r="S591" s="403">
        <f t="shared" si="204"/>
        <v>0</v>
      </c>
      <c r="T591" s="403">
        <f t="shared" si="204"/>
        <v>0</v>
      </c>
      <c r="U591" s="403">
        <f t="shared" si="204"/>
        <v>0</v>
      </c>
      <c r="V591" s="403">
        <f t="shared" si="204"/>
        <v>0</v>
      </c>
      <c r="W591" s="403">
        <f t="shared" si="204"/>
        <v>0</v>
      </c>
      <c r="X591" s="403">
        <f t="shared" si="204"/>
        <v>0</v>
      </c>
      <c r="Y591" s="403">
        <f t="shared" si="188"/>
        <v>0</v>
      </c>
      <c r="Z591" s="403">
        <f t="shared" si="188"/>
        <v>0</v>
      </c>
      <c r="AA591" s="403">
        <f t="shared" si="188"/>
        <v>0</v>
      </c>
      <c r="AB591" s="403">
        <f t="shared" si="188"/>
        <v>0</v>
      </c>
      <c r="AC591" s="403">
        <f t="shared" si="191"/>
        <v>0</v>
      </c>
      <c r="AD591" s="403">
        <f t="shared" si="194"/>
        <v>0</v>
      </c>
      <c r="AE591" s="403">
        <f t="shared" si="194"/>
        <v>0</v>
      </c>
      <c r="AF591" s="403">
        <f t="shared" ref="AF591:AG610" si="208">IF(AF$7-$F591=0,$G591,0)</f>
        <v>2755.28</v>
      </c>
      <c r="AG591" s="404">
        <f t="shared" si="208"/>
        <v>0</v>
      </c>
      <c r="AH591" s="404">
        <f t="shared" si="207"/>
        <v>0</v>
      </c>
      <c r="AI591" s="404">
        <f t="shared" si="203"/>
        <v>0</v>
      </c>
      <c r="AJ591" s="145">
        <f t="shared" si="206"/>
        <v>0</v>
      </c>
    </row>
    <row r="592" spans="2:36" ht="13.7" customHeight="1">
      <c r="B592" s="957">
        <v>131</v>
      </c>
      <c r="C592" s="1040">
        <v>44965</v>
      </c>
      <c r="D592" s="1041" t="s">
        <v>575</v>
      </c>
      <c r="E592" s="1042" t="s">
        <v>596</v>
      </c>
      <c r="F592" s="402">
        <v>737</v>
      </c>
      <c r="G592" s="956">
        <v>1038.6300000000001</v>
      </c>
      <c r="H592" s="440"/>
      <c r="I592" s="403">
        <f t="shared" si="205"/>
        <v>0</v>
      </c>
      <c r="J592" s="403">
        <f t="shared" si="190"/>
        <v>0</v>
      </c>
      <c r="K592" s="403">
        <f t="shared" si="204"/>
        <v>0</v>
      </c>
      <c r="L592" s="403">
        <f t="shared" si="204"/>
        <v>0</v>
      </c>
      <c r="M592" s="403">
        <f t="shared" si="204"/>
        <v>0</v>
      </c>
      <c r="N592" s="403">
        <f t="shared" si="204"/>
        <v>0</v>
      </c>
      <c r="O592" s="403">
        <f t="shared" si="204"/>
        <v>0</v>
      </c>
      <c r="P592" s="403">
        <f t="shared" si="204"/>
        <v>0</v>
      </c>
      <c r="Q592" s="403">
        <f t="shared" si="204"/>
        <v>0</v>
      </c>
      <c r="R592" s="403">
        <f t="shared" si="204"/>
        <v>0</v>
      </c>
      <c r="S592" s="403">
        <f t="shared" si="204"/>
        <v>0</v>
      </c>
      <c r="T592" s="403">
        <f t="shared" si="204"/>
        <v>0</v>
      </c>
      <c r="U592" s="403">
        <f t="shared" si="204"/>
        <v>0</v>
      </c>
      <c r="V592" s="403">
        <f t="shared" si="204"/>
        <v>0</v>
      </c>
      <c r="W592" s="403">
        <f t="shared" si="204"/>
        <v>0</v>
      </c>
      <c r="X592" s="403">
        <f t="shared" si="204"/>
        <v>0</v>
      </c>
      <c r="Y592" s="403">
        <f t="shared" si="188"/>
        <v>0</v>
      </c>
      <c r="Z592" s="403">
        <f t="shared" si="188"/>
        <v>0</v>
      </c>
      <c r="AA592" s="403">
        <f t="shared" si="188"/>
        <v>0</v>
      </c>
      <c r="AB592" s="403">
        <f t="shared" si="188"/>
        <v>0</v>
      </c>
      <c r="AC592" s="403">
        <f t="shared" si="191"/>
        <v>0</v>
      </c>
      <c r="AD592" s="403">
        <f t="shared" si="194"/>
        <v>0</v>
      </c>
      <c r="AE592" s="403">
        <f t="shared" si="194"/>
        <v>0</v>
      </c>
      <c r="AF592" s="403">
        <f t="shared" si="208"/>
        <v>1038.6300000000001</v>
      </c>
      <c r="AG592" s="404">
        <f t="shared" si="208"/>
        <v>0</v>
      </c>
      <c r="AH592" s="404">
        <f t="shared" si="207"/>
        <v>0</v>
      </c>
      <c r="AI592" s="404">
        <f t="shared" si="203"/>
        <v>0</v>
      </c>
      <c r="AJ592" s="145">
        <f t="shared" si="206"/>
        <v>0</v>
      </c>
    </row>
    <row r="593" spans="2:36" ht="13.7" customHeight="1">
      <c r="B593" s="957">
        <v>143</v>
      </c>
      <c r="C593" s="1040">
        <v>44967</v>
      </c>
      <c r="D593" s="1041" t="s">
        <v>575</v>
      </c>
      <c r="E593" s="1042" t="s">
        <v>596</v>
      </c>
      <c r="F593" s="402">
        <v>737</v>
      </c>
      <c r="G593" s="956">
        <v>190</v>
      </c>
      <c r="H593" s="440"/>
      <c r="I593" s="403">
        <f t="shared" si="205"/>
        <v>0</v>
      </c>
      <c r="J593" s="403">
        <f t="shared" si="190"/>
        <v>0</v>
      </c>
      <c r="K593" s="403">
        <f t="shared" si="204"/>
        <v>0</v>
      </c>
      <c r="L593" s="403">
        <f t="shared" si="204"/>
        <v>0</v>
      </c>
      <c r="M593" s="403">
        <f t="shared" si="204"/>
        <v>0</v>
      </c>
      <c r="N593" s="403">
        <f t="shared" si="204"/>
        <v>0</v>
      </c>
      <c r="O593" s="403">
        <f t="shared" si="204"/>
        <v>0</v>
      </c>
      <c r="P593" s="403">
        <f t="shared" si="204"/>
        <v>0</v>
      </c>
      <c r="Q593" s="403">
        <f t="shared" si="204"/>
        <v>0</v>
      </c>
      <c r="R593" s="403">
        <f t="shared" si="204"/>
        <v>0</v>
      </c>
      <c r="S593" s="403">
        <f t="shared" si="204"/>
        <v>0</v>
      </c>
      <c r="T593" s="403">
        <f t="shared" si="204"/>
        <v>0</v>
      </c>
      <c r="U593" s="403">
        <f t="shared" si="204"/>
        <v>0</v>
      </c>
      <c r="V593" s="403">
        <f t="shared" si="204"/>
        <v>0</v>
      </c>
      <c r="W593" s="403">
        <f t="shared" si="204"/>
        <v>0</v>
      </c>
      <c r="X593" s="403">
        <f t="shared" si="204"/>
        <v>0</v>
      </c>
      <c r="Y593" s="403">
        <f t="shared" si="188"/>
        <v>0</v>
      </c>
      <c r="Z593" s="403">
        <f t="shared" si="188"/>
        <v>0</v>
      </c>
      <c r="AA593" s="403">
        <f t="shared" si="188"/>
        <v>0</v>
      </c>
      <c r="AB593" s="403">
        <f t="shared" si="188"/>
        <v>0</v>
      </c>
      <c r="AC593" s="403">
        <f t="shared" si="191"/>
        <v>0</v>
      </c>
      <c r="AD593" s="403">
        <f t="shared" si="194"/>
        <v>0</v>
      </c>
      <c r="AE593" s="403">
        <f t="shared" si="194"/>
        <v>0</v>
      </c>
      <c r="AF593" s="403">
        <f t="shared" si="208"/>
        <v>190</v>
      </c>
      <c r="AG593" s="404">
        <f t="shared" si="208"/>
        <v>0</v>
      </c>
      <c r="AH593" s="404">
        <f t="shared" si="207"/>
        <v>0</v>
      </c>
      <c r="AI593" s="404">
        <f t="shared" si="203"/>
        <v>0</v>
      </c>
      <c r="AJ593" s="145">
        <f t="shared" si="206"/>
        <v>0</v>
      </c>
    </row>
    <row r="594" spans="2:36" ht="13.7" customHeight="1">
      <c r="B594" s="957">
        <v>212</v>
      </c>
      <c r="C594" s="1040">
        <v>44985</v>
      </c>
      <c r="D594" s="1041" t="s">
        <v>575</v>
      </c>
      <c r="E594" s="1042" t="s">
        <v>596</v>
      </c>
      <c r="F594" s="402">
        <v>737</v>
      </c>
      <c r="G594" s="956">
        <v>370.4</v>
      </c>
      <c r="H594" s="440"/>
      <c r="I594" s="403">
        <f t="shared" si="205"/>
        <v>0</v>
      </c>
      <c r="J594" s="403">
        <f t="shared" si="190"/>
        <v>0</v>
      </c>
      <c r="K594" s="403">
        <f t="shared" si="204"/>
        <v>0</v>
      </c>
      <c r="L594" s="403">
        <f t="shared" si="204"/>
        <v>0</v>
      </c>
      <c r="M594" s="403">
        <f t="shared" si="204"/>
        <v>0</v>
      </c>
      <c r="N594" s="403">
        <f t="shared" si="204"/>
        <v>0</v>
      </c>
      <c r="O594" s="403">
        <f t="shared" si="204"/>
        <v>0</v>
      </c>
      <c r="P594" s="403">
        <f t="shared" si="204"/>
        <v>0</v>
      </c>
      <c r="Q594" s="403">
        <f t="shared" si="204"/>
        <v>0</v>
      </c>
      <c r="R594" s="403">
        <f t="shared" si="204"/>
        <v>0</v>
      </c>
      <c r="S594" s="403">
        <f t="shared" si="204"/>
        <v>0</v>
      </c>
      <c r="T594" s="403">
        <f t="shared" si="204"/>
        <v>0</v>
      </c>
      <c r="U594" s="403">
        <f t="shared" si="204"/>
        <v>0</v>
      </c>
      <c r="V594" s="403">
        <f t="shared" si="204"/>
        <v>0</v>
      </c>
      <c r="W594" s="403">
        <f t="shared" si="204"/>
        <v>0</v>
      </c>
      <c r="X594" s="403">
        <f t="shared" si="204"/>
        <v>0</v>
      </c>
      <c r="Y594" s="403">
        <f t="shared" si="188"/>
        <v>0</v>
      </c>
      <c r="Z594" s="403">
        <f t="shared" si="188"/>
        <v>0</v>
      </c>
      <c r="AA594" s="403">
        <f t="shared" si="188"/>
        <v>0</v>
      </c>
      <c r="AB594" s="403">
        <f t="shared" si="188"/>
        <v>0</v>
      </c>
      <c r="AC594" s="403">
        <f t="shared" si="191"/>
        <v>0</v>
      </c>
      <c r="AD594" s="403">
        <f t="shared" si="194"/>
        <v>0</v>
      </c>
      <c r="AE594" s="403">
        <f t="shared" si="194"/>
        <v>0</v>
      </c>
      <c r="AF594" s="403">
        <f t="shared" si="208"/>
        <v>370.4</v>
      </c>
      <c r="AG594" s="404">
        <f t="shared" si="208"/>
        <v>0</v>
      </c>
      <c r="AH594" s="404">
        <f t="shared" si="207"/>
        <v>0</v>
      </c>
      <c r="AI594" s="404">
        <f t="shared" si="203"/>
        <v>0</v>
      </c>
      <c r="AJ594" s="145">
        <f t="shared" si="206"/>
        <v>0</v>
      </c>
    </row>
    <row r="595" spans="2:36" ht="13.7" customHeight="1">
      <c r="B595" s="957">
        <v>90</v>
      </c>
      <c r="C595" s="1040">
        <v>44950</v>
      </c>
      <c r="D595" s="1041" t="s">
        <v>575</v>
      </c>
      <c r="E595" s="1042" t="s">
        <v>596</v>
      </c>
      <c r="F595" s="402">
        <v>737</v>
      </c>
      <c r="G595" s="956">
        <v>235</v>
      </c>
      <c r="H595" s="440"/>
      <c r="I595" s="403">
        <f t="shared" si="205"/>
        <v>0</v>
      </c>
      <c r="J595" s="403">
        <f t="shared" si="190"/>
        <v>0</v>
      </c>
      <c r="K595" s="403">
        <f t="shared" si="204"/>
        <v>0</v>
      </c>
      <c r="L595" s="403">
        <f t="shared" si="204"/>
        <v>0</v>
      </c>
      <c r="M595" s="403">
        <f t="shared" si="204"/>
        <v>0</v>
      </c>
      <c r="N595" s="403">
        <f t="shared" si="204"/>
        <v>0</v>
      </c>
      <c r="O595" s="403">
        <f t="shared" si="204"/>
        <v>0</v>
      </c>
      <c r="P595" s="403">
        <f t="shared" si="204"/>
        <v>0</v>
      </c>
      <c r="Q595" s="403">
        <f t="shared" si="204"/>
        <v>0</v>
      </c>
      <c r="R595" s="403">
        <f t="shared" si="204"/>
        <v>0</v>
      </c>
      <c r="S595" s="403">
        <f t="shared" si="204"/>
        <v>0</v>
      </c>
      <c r="T595" s="403">
        <f t="shared" si="204"/>
        <v>0</v>
      </c>
      <c r="U595" s="403">
        <f t="shared" si="204"/>
        <v>0</v>
      </c>
      <c r="V595" s="403">
        <f t="shared" si="204"/>
        <v>0</v>
      </c>
      <c r="W595" s="403">
        <f t="shared" si="204"/>
        <v>0</v>
      </c>
      <c r="X595" s="403">
        <f t="shared" si="204"/>
        <v>0</v>
      </c>
      <c r="Y595" s="403">
        <f t="shared" si="188"/>
        <v>0</v>
      </c>
      <c r="Z595" s="403">
        <f t="shared" si="188"/>
        <v>0</v>
      </c>
      <c r="AA595" s="403">
        <f t="shared" si="188"/>
        <v>0</v>
      </c>
      <c r="AB595" s="403">
        <f t="shared" si="188"/>
        <v>0</v>
      </c>
      <c r="AC595" s="403">
        <f t="shared" si="191"/>
        <v>0</v>
      </c>
      <c r="AD595" s="403">
        <f t="shared" si="194"/>
        <v>0</v>
      </c>
      <c r="AE595" s="403">
        <f t="shared" si="194"/>
        <v>0</v>
      </c>
      <c r="AF595" s="403">
        <f t="shared" si="208"/>
        <v>235</v>
      </c>
      <c r="AG595" s="404">
        <f t="shared" si="208"/>
        <v>0</v>
      </c>
      <c r="AH595" s="404">
        <f t="shared" si="207"/>
        <v>0</v>
      </c>
      <c r="AI595" s="404">
        <f t="shared" si="203"/>
        <v>0</v>
      </c>
      <c r="AJ595" s="145">
        <f t="shared" si="206"/>
        <v>0</v>
      </c>
    </row>
    <row r="596" spans="2:36" ht="13.7" customHeight="1">
      <c r="B596" s="957">
        <v>108</v>
      </c>
      <c r="C596" s="1040">
        <v>44956</v>
      </c>
      <c r="D596" s="1041" t="s">
        <v>575</v>
      </c>
      <c r="E596" s="1042" t="s">
        <v>596</v>
      </c>
      <c r="F596" s="402">
        <v>737</v>
      </c>
      <c r="G596" s="956">
        <v>171</v>
      </c>
      <c r="H596" s="440"/>
      <c r="I596" s="403">
        <f t="shared" si="205"/>
        <v>0</v>
      </c>
      <c r="J596" s="403">
        <f t="shared" si="190"/>
        <v>0</v>
      </c>
      <c r="K596" s="403">
        <f t="shared" ref="K596:X605" si="209">IF(K$7-$F596=0,$G596,0)</f>
        <v>0</v>
      </c>
      <c r="L596" s="403">
        <f t="shared" si="209"/>
        <v>0</v>
      </c>
      <c r="M596" s="403">
        <f t="shared" si="209"/>
        <v>0</v>
      </c>
      <c r="N596" s="403">
        <f t="shared" si="209"/>
        <v>0</v>
      </c>
      <c r="O596" s="403">
        <f t="shared" si="209"/>
        <v>0</v>
      </c>
      <c r="P596" s="403">
        <f t="shared" si="209"/>
        <v>0</v>
      </c>
      <c r="Q596" s="403">
        <f t="shared" si="209"/>
        <v>0</v>
      </c>
      <c r="R596" s="403">
        <f t="shared" si="209"/>
        <v>0</v>
      </c>
      <c r="S596" s="403">
        <f t="shared" si="209"/>
        <v>0</v>
      </c>
      <c r="T596" s="403">
        <f t="shared" si="209"/>
        <v>0</v>
      </c>
      <c r="U596" s="403">
        <f t="shared" si="209"/>
        <v>0</v>
      </c>
      <c r="V596" s="403">
        <f t="shared" si="209"/>
        <v>0</v>
      </c>
      <c r="W596" s="403">
        <f t="shared" si="209"/>
        <v>0</v>
      </c>
      <c r="X596" s="403">
        <f t="shared" si="209"/>
        <v>0</v>
      </c>
      <c r="Y596" s="403">
        <f t="shared" si="188"/>
        <v>0</v>
      </c>
      <c r="Z596" s="403">
        <f t="shared" si="188"/>
        <v>0</v>
      </c>
      <c r="AA596" s="403">
        <f t="shared" si="188"/>
        <v>0</v>
      </c>
      <c r="AB596" s="403">
        <f t="shared" si="188"/>
        <v>0</v>
      </c>
      <c r="AC596" s="403">
        <f t="shared" si="191"/>
        <v>0</v>
      </c>
      <c r="AD596" s="403">
        <f t="shared" si="194"/>
        <v>0</v>
      </c>
      <c r="AE596" s="403">
        <f t="shared" si="194"/>
        <v>0</v>
      </c>
      <c r="AF596" s="403">
        <f t="shared" si="208"/>
        <v>171</v>
      </c>
      <c r="AG596" s="404">
        <f t="shared" si="208"/>
        <v>0</v>
      </c>
      <c r="AH596" s="404">
        <f t="shared" si="207"/>
        <v>0</v>
      </c>
      <c r="AI596" s="404">
        <f t="shared" si="207"/>
        <v>0</v>
      </c>
      <c r="AJ596" s="145">
        <f t="shared" si="206"/>
        <v>0</v>
      </c>
    </row>
    <row r="597" spans="2:36" ht="13.7" customHeight="1">
      <c r="B597" s="957">
        <v>839</v>
      </c>
      <c r="C597" s="1040">
        <v>45167</v>
      </c>
      <c r="D597" s="1041" t="s">
        <v>575</v>
      </c>
      <c r="E597" s="1042" t="s">
        <v>596</v>
      </c>
      <c r="F597" s="402">
        <v>737</v>
      </c>
      <c r="G597" s="956">
        <v>1207.8800000000001</v>
      </c>
      <c r="H597" s="440"/>
      <c r="I597" s="403">
        <f t="shared" si="205"/>
        <v>0</v>
      </c>
      <c r="J597" s="403">
        <f t="shared" si="190"/>
        <v>0</v>
      </c>
      <c r="K597" s="403">
        <f t="shared" si="209"/>
        <v>0</v>
      </c>
      <c r="L597" s="403">
        <f t="shared" si="209"/>
        <v>0</v>
      </c>
      <c r="M597" s="403">
        <f t="shared" si="209"/>
        <v>0</v>
      </c>
      <c r="N597" s="403">
        <f t="shared" si="209"/>
        <v>0</v>
      </c>
      <c r="O597" s="403">
        <f t="shared" si="209"/>
        <v>0</v>
      </c>
      <c r="P597" s="403">
        <f t="shared" si="209"/>
        <v>0</v>
      </c>
      <c r="Q597" s="403">
        <f t="shared" si="209"/>
        <v>0</v>
      </c>
      <c r="R597" s="403">
        <f t="shared" si="209"/>
        <v>0</v>
      </c>
      <c r="S597" s="403">
        <f t="shared" si="209"/>
        <v>0</v>
      </c>
      <c r="T597" s="403">
        <f t="shared" si="209"/>
        <v>0</v>
      </c>
      <c r="U597" s="403">
        <f t="shared" si="209"/>
        <v>0</v>
      </c>
      <c r="V597" s="403">
        <f t="shared" si="209"/>
        <v>0</v>
      </c>
      <c r="W597" s="403">
        <f t="shared" si="209"/>
        <v>0</v>
      </c>
      <c r="X597" s="403">
        <f t="shared" si="209"/>
        <v>0</v>
      </c>
      <c r="Y597" s="403">
        <f t="shared" si="188"/>
        <v>0</v>
      </c>
      <c r="Z597" s="403">
        <f t="shared" si="188"/>
        <v>0</v>
      </c>
      <c r="AA597" s="403">
        <f t="shared" si="188"/>
        <v>0</v>
      </c>
      <c r="AB597" s="403">
        <f t="shared" ref="Y597:AD660" si="210">IF(AB$7-$F597=0,$G597,0)</f>
        <v>0</v>
      </c>
      <c r="AC597" s="403">
        <f t="shared" si="191"/>
        <v>0</v>
      </c>
      <c r="AD597" s="403">
        <f t="shared" si="194"/>
        <v>0</v>
      </c>
      <c r="AE597" s="403">
        <f t="shared" si="194"/>
        <v>0</v>
      </c>
      <c r="AF597" s="403">
        <f t="shared" si="208"/>
        <v>1207.8800000000001</v>
      </c>
      <c r="AG597" s="404">
        <f t="shared" si="208"/>
        <v>0</v>
      </c>
      <c r="AH597" s="404">
        <f t="shared" si="207"/>
        <v>0</v>
      </c>
      <c r="AI597" s="404">
        <f t="shared" si="207"/>
        <v>0</v>
      </c>
      <c r="AJ597" s="145">
        <f t="shared" si="206"/>
        <v>0</v>
      </c>
    </row>
    <row r="598" spans="2:36" ht="13.7" customHeight="1">
      <c r="B598" s="957">
        <v>368</v>
      </c>
      <c r="C598" s="1040">
        <v>45030</v>
      </c>
      <c r="D598" s="1041" t="s">
        <v>575</v>
      </c>
      <c r="E598" s="1042" t="s">
        <v>596</v>
      </c>
      <c r="F598" s="402">
        <v>737</v>
      </c>
      <c r="G598" s="956">
        <v>360.16</v>
      </c>
      <c r="H598" s="440"/>
      <c r="I598" s="403">
        <f t="shared" si="205"/>
        <v>0</v>
      </c>
      <c r="J598" s="403">
        <f t="shared" si="190"/>
        <v>0</v>
      </c>
      <c r="K598" s="403">
        <f t="shared" si="209"/>
        <v>0</v>
      </c>
      <c r="L598" s="403">
        <f t="shared" si="209"/>
        <v>0</v>
      </c>
      <c r="M598" s="403">
        <f t="shared" si="209"/>
        <v>0</v>
      </c>
      <c r="N598" s="403">
        <f t="shared" si="209"/>
        <v>0</v>
      </c>
      <c r="O598" s="403">
        <f t="shared" si="209"/>
        <v>0</v>
      </c>
      <c r="P598" s="403">
        <f t="shared" si="209"/>
        <v>0</v>
      </c>
      <c r="Q598" s="403">
        <f t="shared" si="209"/>
        <v>0</v>
      </c>
      <c r="R598" s="403">
        <f t="shared" si="209"/>
        <v>0</v>
      </c>
      <c r="S598" s="403">
        <f t="shared" si="209"/>
        <v>0</v>
      </c>
      <c r="T598" s="403">
        <f t="shared" si="209"/>
        <v>0</v>
      </c>
      <c r="U598" s="403">
        <f t="shared" si="209"/>
        <v>0</v>
      </c>
      <c r="V598" s="403">
        <f t="shared" si="209"/>
        <v>0</v>
      </c>
      <c r="W598" s="403">
        <f t="shared" si="209"/>
        <v>0</v>
      </c>
      <c r="X598" s="403">
        <f t="shared" si="209"/>
        <v>0</v>
      </c>
      <c r="Y598" s="403">
        <f t="shared" si="210"/>
        <v>0</v>
      </c>
      <c r="Z598" s="403">
        <f t="shared" si="210"/>
        <v>0</v>
      </c>
      <c r="AA598" s="403">
        <f t="shared" si="210"/>
        <v>0</v>
      </c>
      <c r="AB598" s="403">
        <f t="shared" si="210"/>
        <v>0</v>
      </c>
      <c r="AC598" s="403">
        <f t="shared" si="191"/>
        <v>0</v>
      </c>
      <c r="AD598" s="403">
        <f t="shared" si="194"/>
        <v>0</v>
      </c>
      <c r="AE598" s="403">
        <f t="shared" si="194"/>
        <v>0</v>
      </c>
      <c r="AF598" s="403">
        <f t="shared" si="208"/>
        <v>360.16</v>
      </c>
      <c r="AG598" s="404">
        <f t="shared" si="208"/>
        <v>0</v>
      </c>
      <c r="AH598" s="404">
        <f t="shared" si="207"/>
        <v>0</v>
      </c>
      <c r="AI598" s="404">
        <f t="shared" si="207"/>
        <v>0</v>
      </c>
      <c r="AJ598" s="145">
        <f t="shared" si="206"/>
        <v>0</v>
      </c>
    </row>
    <row r="599" spans="2:36" ht="13.7" customHeight="1">
      <c r="B599" s="957">
        <v>909</v>
      </c>
      <c r="C599" s="1040">
        <v>45181</v>
      </c>
      <c r="D599" s="1041" t="s">
        <v>575</v>
      </c>
      <c r="E599" s="1042" t="s">
        <v>596</v>
      </c>
      <c r="F599" s="402">
        <v>737</v>
      </c>
      <c r="G599" s="956">
        <v>1263.06</v>
      </c>
      <c r="H599" s="440"/>
      <c r="I599" s="403">
        <f t="shared" si="205"/>
        <v>0</v>
      </c>
      <c r="J599" s="403">
        <f t="shared" si="190"/>
        <v>0</v>
      </c>
      <c r="K599" s="403">
        <f t="shared" si="209"/>
        <v>0</v>
      </c>
      <c r="L599" s="403">
        <f t="shared" si="209"/>
        <v>0</v>
      </c>
      <c r="M599" s="403">
        <f t="shared" si="209"/>
        <v>0</v>
      </c>
      <c r="N599" s="403">
        <f t="shared" si="209"/>
        <v>0</v>
      </c>
      <c r="O599" s="403">
        <f t="shared" si="209"/>
        <v>0</v>
      </c>
      <c r="P599" s="403">
        <f t="shared" si="209"/>
        <v>0</v>
      </c>
      <c r="Q599" s="403">
        <f t="shared" si="209"/>
        <v>0</v>
      </c>
      <c r="R599" s="403">
        <f t="shared" si="209"/>
        <v>0</v>
      </c>
      <c r="S599" s="403">
        <f t="shared" si="209"/>
        <v>0</v>
      </c>
      <c r="T599" s="403">
        <f t="shared" si="209"/>
        <v>0</v>
      </c>
      <c r="U599" s="403">
        <f t="shared" si="209"/>
        <v>0</v>
      </c>
      <c r="V599" s="403">
        <f t="shared" si="209"/>
        <v>0</v>
      </c>
      <c r="W599" s="403">
        <f t="shared" si="209"/>
        <v>0</v>
      </c>
      <c r="X599" s="403">
        <f t="shared" si="209"/>
        <v>0</v>
      </c>
      <c r="Y599" s="403">
        <f t="shared" si="210"/>
        <v>0</v>
      </c>
      <c r="Z599" s="403">
        <f t="shared" si="210"/>
        <v>0</v>
      </c>
      <c r="AA599" s="403">
        <f t="shared" si="210"/>
        <v>0</v>
      </c>
      <c r="AB599" s="403">
        <f t="shared" si="210"/>
        <v>0</v>
      </c>
      <c r="AC599" s="403">
        <f t="shared" si="191"/>
        <v>0</v>
      </c>
      <c r="AD599" s="403">
        <f t="shared" si="194"/>
        <v>0</v>
      </c>
      <c r="AE599" s="403">
        <f t="shared" si="194"/>
        <v>0</v>
      </c>
      <c r="AF599" s="403">
        <f t="shared" si="208"/>
        <v>1263.06</v>
      </c>
      <c r="AG599" s="404">
        <f t="shared" si="208"/>
        <v>0</v>
      </c>
      <c r="AH599" s="404">
        <f t="shared" si="207"/>
        <v>0</v>
      </c>
      <c r="AI599" s="404">
        <f t="shared" si="207"/>
        <v>0</v>
      </c>
      <c r="AJ599" s="145">
        <f t="shared" si="206"/>
        <v>0</v>
      </c>
    </row>
    <row r="600" spans="2:36" ht="13.7" customHeight="1">
      <c r="B600" s="957">
        <v>685</v>
      </c>
      <c r="C600" s="1040">
        <v>45131</v>
      </c>
      <c r="D600" s="1041" t="s">
        <v>575</v>
      </c>
      <c r="E600" s="1042" t="s">
        <v>596</v>
      </c>
      <c r="F600" s="402">
        <v>737</v>
      </c>
      <c r="G600" s="956">
        <v>961.99</v>
      </c>
      <c r="H600" s="440"/>
      <c r="I600" s="403">
        <f t="shared" si="205"/>
        <v>0</v>
      </c>
      <c r="J600" s="403">
        <f t="shared" si="190"/>
        <v>0</v>
      </c>
      <c r="K600" s="403">
        <f t="shared" si="209"/>
        <v>0</v>
      </c>
      <c r="L600" s="403">
        <f t="shared" si="209"/>
        <v>0</v>
      </c>
      <c r="M600" s="403">
        <f t="shared" si="209"/>
        <v>0</v>
      </c>
      <c r="N600" s="403">
        <f t="shared" si="209"/>
        <v>0</v>
      </c>
      <c r="O600" s="403">
        <f t="shared" si="209"/>
        <v>0</v>
      </c>
      <c r="P600" s="403">
        <f t="shared" si="209"/>
        <v>0</v>
      </c>
      <c r="Q600" s="403">
        <f t="shared" si="209"/>
        <v>0</v>
      </c>
      <c r="R600" s="403">
        <f t="shared" si="209"/>
        <v>0</v>
      </c>
      <c r="S600" s="403">
        <f t="shared" si="209"/>
        <v>0</v>
      </c>
      <c r="T600" s="403">
        <f t="shared" si="209"/>
        <v>0</v>
      </c>
      <c r="U600" s="403">
        <f t="shared" si="209"/>
        <v>0</v>
      </c>
      <c r="V600" s="403">
        <f t="shared" si="209"/>
        <v>0</v>
      </c>
      <c r="W600" s="403">
        <f t="shared" si="209"/>
        <v>0</v>
      </c>
      <c r="X600" s="403">
        <f t="shared" si="209"/>
        <v>0</v>
      </c>
      <c r="Y600" s="403">
        <f t="shared" si="210"/>
        <v>0</v>
      </c>
      <c r="Z600" s="403">
        <f t="shared" si="210"/>
        <v>0</v>
      </c>
      <c r="AA600" s="403">
        <f t="shared" si="210"/>
        <v>0</v>
      </c>
      <c r="AB600" s="403">
        <f t="shared" si="210"/>
        <v>0</v>
      </c>
      <c r="AC600" s="403">
        <f t="shared" si="191"/>
        <v>0</v>
      </c>
      <c r="AD600" s="403">
        <f t="shared" si="194"/>
        <v>0</v>
      </c>
      <c r="AE600" s="403">
        <f t="shared" si="194"/>
        <v>0</v>
      </c>
      <c r="AF600" s="403">
        <f t="shared" si="208"/>
        <v>961.99</v>
      </c>
      <c r="AG600" s="404">
        <f t="shared" si="208"/>
        <v>0</v>
      </c>
      <c r="AH600" s="404">
        <f t="shared" ref="AH600:AI615" si="211">IF(AH$7-$F600=0,$G600,0)</f>
        <v>0</v>
      </c>
      <c r="AI600" s="404">
        <f t="shared" si="207"/>
        <v>0</v>
      </c>
      <c r="AJ600" s="145">
        <f t="shared" si="206"/>
        <v>0</v>
      </c>
    </row>
    <row r="601" spans="2:36" ht="13.7" customHeight="1">
      <c r="B601" s="957">
        <v>386</v>
      </c>
      <c r="C601" s="1040">
        <v>45040</v>
      </c>
      <c r="D601" s="1041" t="s">
        <v>575</v>
      </c>
      <c r="E601" s="1042" t="s">
        <v>596</v>
      </c>
      <c r="F601" s="402">
        <v>737</v>
      </c>
      <c r="G601" s="956">
        <v>685</v>
      </c>
      <c r="H601" s="440"/>
      <c r="I601" s="403">
        <f t="shared" si="205"/>
        <v>0</v>
      </c>
      <c r="J601" s="403">
        <f t="shared" si="190"/>
        <v>0</v>
      </c>
      <c r="K601" s="403">
        <f t="shared" si="209"/>
        <v>0</v>
      </c>
      <c r="L601" s="403">
        <f t="shared" si="209"/>
        <v>0</v>
      </c>
      <c r="M601" s="403">
        <f t="shared" si="209"/>
        <v>0</v>
      </c>
      <c r="N601" s="403">
        <f t="shared" si="209"/>
        <v>0</v>
      </c>
      <c r="O601" s="403">
        <f t="shared" si="209"/>
        <v>0</v>
      </c>
      <c r="P601" s="403">
        <f t="shared" si="209"/>
        <v>0</v>
      </c>
      <c r="Q601" s="403">
        <f t="shared" si="209"/>
        <v>0</v>
      </c>
      <c r="R601" s="403">
        <f t="shared" si="209"/>
        <v>0</v>
      </c>
      <c r="S601" s="403">
        <f t="shared" si="209"/>
        <v>0</v>
      </c>
      <c r="T601" s="403">
        <f t="shared" si="209"/>
        <v>0</v>
      </c>
      <c r="U601" s="403">
        <f t="shared" si="209"/>
        <v>0</v>
      </c>
      <c r="V601" s="403">
        <f t="shared" si="209"/>
        <v>0</v>
      </c>
      <c r="W601" s="403">
        <f t="shared" si="209"/>
        <v>0</v>
      </c>
      <c r="X601" s="403">
        <f t="shared" si="209"/>
        <v>0</v>
      </c>
      <c r="Y601" s="403">
        <f t="shared" si="210"/>
        <v>0</v>
      </c>
      <c r="Z601" s="403">
        <f t="shared" si="210"/>
        <v>0</v>
      </c>
      <c r="AA601" s="403">
        <f t="shared" si="210"/>
        <v>0</v>
      </c>
      <c r="AB601" s="403">
        <f t="shared" si="210"/>
        <v>0</v>
      </c>
      <c r="AC601" s="403">
        <f t="shared" si="191"/>
        <v>0</v>
      </c>
      <c r="AD601" s="403">
        <f t="shared" si="194"/>
        <v>0</v>
      </c>
      <c r="AE601" s="403">
        <f t="shared" si="194"/>
        <v>0</v>
      </c>
      <c r="AF601" s="403">
        <f t="shared" si="208"/>
        <v>685</v>
      </c>
      <c r="AG601" s="404">
        <f t="shared" si="208"/>
        <v>0</v>
      </c>
      <c r="AH601" s="404">
        <f t="shared" si="211"/>
        <v>0</v>
      </c>
      <c r="AI601" s="404">
        <f t="shared" si="207"/>
        <v>0</v>
      </c>
      <c r="AJ601" s="145">
        <f t="shared" si="206"/>
        <v>0</v>
      </c>
    </row>
    <row r="602" spans="2:36" ht="13.7" customHeight="1">
      <c r="B602" s="957">
        <v>295</v>
      </c>
      <c r="C602" s="1040">
        <v>45012</v>
      </c>
      <c r="D602" s="1041" t="s">
        <v>575</v>
      </c>
      <c r="E602" s="1042" t="s">
        <v>596</v>
      </c>
      <c r="F602" s="402">
        <v>737</v>
      </c>
      <c r="G602" s="956">
        <v>1153.8</v>
      </c>
      <c r="H602" s="440"/>
      <c r="I602" s="403">
        <f t="shared" si="205"/>
        <v>0</v>
      </c>
      <c r="J602" s="403">
        <f t="shared" ref="J602:J665" si="212">IF(J$7-$F602=0,$G602,0)</f>
        <v>0</v>
      </c>
      <c r="K602" s="403">
        <f t="shared" si="209"/>
        <v>0</v>
      </c>
      <c r="L602" s="403">
        <f t="shared" si="209"/>
        <v>0</v>
      </c>
      <c r="M602" s="403">
        <f t="shared" si="209"/>
        <v>0</v>
      </c>
      <c r="N602" s="403">
        <f t="shared" si="209"/>
        <v>0</v>
      </c>
      <c r="O602" s="403">
        <f t="shared" si="209"/>
        <v>0</v>
      </c>
      <c r="P602" s="403">
        <f t="shared" si="209"/>
        <v>0</v>
      </c>
      <c r="Q602" s="403">
        <f t="shared" si="209"/>
        <v>0</v>
      </c>
      <c r="R602" s="403">
        <f t="shared" si="209"/>
        <v>0</v>
      </c>
      <c r="S602" s="403">
        <f t="shared" si="209"/>
        <v>0</v>
      </c>
      <c r="T602" s="403">
        <f t="shared" si="209"/>
        <v>0</v>
      </c>
      <c r="U602" s="403">
        <f t="shared" si="209"/>
        <v>0</v>
      </c>
      <c r="V602" s="403">
        <f t="shared" si="209"/>
        <v>0</v>
      </c>
      <c r="W602" s="403">
        <f t="shared" si="209"/>
        <v>0</v>
      </c>
      <c r="X602" s="403">
        <f t="shared" si="209"/>
        <v>0</v>
      </c>
      <c r="Y602" s="403">
        <f t="shared" si="210"/>
        <v>0</v>
      </c>
      <c r="Z602" s="403">
        <f t="shared" si="210"/>
        <v>0</v>
      </c>
      <c r="AA602" s="403">
        <f t="shared" si="210"/>
        <v>0</v>
      </c>
      <c r="AB602" s="403">
        <f t="shared" si="210"/>
        <v>0</v>
      </c>
      <c r="AC602" s="403">
        <f t="shared" ref="AC602:AC665" si="213">IF(AC$7-$F602=0,$G602,0)</f>
        <v>0</v>
      </c>
      <c r="AD602" s="403">
        <f t="shared" si="194"/>
        <v>0</v>
      </c>
      <c r="AE602" s="403">
        <f t="shared" si="194"/>
        <v>0</v>
      </c>
      <c r="AF602" s="403">
        <f t="shared" si="208"/>
        <v>1153.8</v>
      </c>
      <c r="AG602" s="404">
        <f t="shared" si="208"/>
        <v>0</v>
      </c>
      <c r="AH602" s="404">
        <f t="shared" si="211"/>
        <v>0</v>
      </c>
      <c r="AI602" s="404">
        <f t="shared" si="207"/>
        <v>0</v>
      </c>
      <c r="AJ602" s="145">
        <f t="shared" si="206"/>
        <v>0</v>
      </c>
    </row>
    <row r="603" spans="2:36" ht="13.7" customHeight="1">
      <c r="B603" s="957">
        <v>11</v>
      </c>
      <c r="C603" s="1040">
        <v>44911</v>
      </c>
      <c r="D603" s="1041" t="s">
        <v>575</v>
      </c>
      <c r="E603" s="1042" t="s">
        <v>596</v>
      </c>
      <c r="F603" s="402">
        <v>737</v>
      </c>
      <c r="G603" s="956">
        <v>280</v>
      </c>
      <c r="H603" s="440"/>
      <c r="I603" s="403">
        <f t="shared" si="205"/>
        <v>0</v>
      </c>
      <c r="J603" s="403">
        <f t="shared" si="212"/>
        <v>0</v>
      </c>
      <c r="K603" s="403">
        <f t="shared" si="209"/>
        <v>0</v>
      </c>
      <c r="L603" s="403">
        <f t="shared" si="209"/>
        <v>0</v>
      </c>
      <c r="M603" s="403">
        <f t="shared" si="209"/>
        <v>0</v>
      </c>
      <c r="N603" s="403">
        <f t="shared" si="209"/>
        <v>0</v>
      </c>
      <c r="O603" s="403">
        <f t="shared" si="209"/>
        <v>0</v>
      </c>
      <c r="P603" s="403">
        <f t="shared" si="209"/>
        <v>0</v>
      </c>
      <c r="Q603" s="403">
        <f t="shared" si="209"/>
        <v>0</v>
      </c>
      <c r="R603" s="403">
        <f t="shared" si="209"/>
        <v>0</v>
      </c>
      <c r="S603" s="403">
        <f t="shared" si="209"/>
        <v>0</v>
      </c>
      <c r="T603" s="403">
        <f t="shared" si="209"/>
        <v>0</v>
      </c>
      <c r="U603" s="403">
        <f t="shared" si="209"/>
        <v>0</v>
      </c>
      <c r="V603" s="403">
        <f t="shared" si="209"/>
        <v>0</v>
      </c>
      <c r="W603" s="403">
        <f t="shared" si="209"/>
        <v>0</v>
      </c>
      <c r="X603" s="403">
        <f t="shared" si="209"/>
        <v>0</v>
      </c>
      <c r="Y603" s="403">
        <f t="shared" si="210"/>
        <v>0</v>
      </c>
      <c r="Z603" s="403">
        <f t="shared" si="210"/>
        <v>0</v>
      </c>
      <c r="AA603" s="403">
        <f t="shared" si="210"/>
        <v>0</v>
      </c>
      <c r="AB603" s="403">
        <f t="shared" si="210"/>
        <v>0</v>
      </c>
      <c r="AC603" s="403">
        <f t="shared" si="213"/>
        <v>0</v>
      </c>
      <c r="AD603" s="403">
        <f t="shared" si="194"/>
        <v>0</v>
      </c>
      <c r="AE603" s="403">
        <f t="shared" si="194"/>
        <v>0</v>
      </c>
      <c r="AF603" s="403">
        <f t="shared" si="208"/>
        <v>280</v>
      </c>
      <c r="AG603" s="404">
        <f t="shared" si="208"/>
        <v>0</v>
      </c>
      <c r="AH603" s="404">
        <f t="shared" si="211"/>
        <v>0</v>
      </c>
      <c r="AI603" s="404">
        <f t="shared" si="207"/>
        <v>0</v>
      </c>
      <c r="AJ603" s="145">
        <f t="shared" si="206"/>
        <v>0</v>
      </c>
    </row>
    <row r="604" spans="2:36" ht="13.7" customHeight="1">
      <c r="B604" s="957">
        <v>1227</v>
      </c>
      <c r="C604" s="1040">
        <v>45243</v>
      </c>
      <c r="D604" s="1041" t="s">
        <v>575</v>
      </c>
      <c r="E604" s="1042" t="s">
        <v>596</v>
      </c>
      <c r="F604" s="402">
        <v>737</v>
      </c>
      <c r="G604" s="956">
        <v>1220</v>
      </c>
      <c r="H604" s="440"/>
      <c r="I604" s="403">
        <f t="shared" si="205"/>
        <v>0</v>
      </c>
      <c r="J604" s="403">
        <f t="shared" si="212"/>
        <v>0</v>
      </c>
      <c r="K604" s="403">
        <f t="shared" si="209"/>
        <v>0</v>
      </c>
      <c r="L604" s="403">
        <f t="shared" si="209"/>
        <v>0</v>
      </c>
      <c r="M604" s="403">
        <f t="shared" si="209"/>
        <v>0</v>
      </c>
      <c r="N604" s="403">
        <f t="shared" si="209"/>
        <v>0</v>
      </c>
      <c r="O604" s="403">
        <f t="shared" si="209"/>
        <v>0</v>
      </c>
      <c r="P604" s="403">
        <f t="shared" si="209"/>
        <v>0</v>
      </c>
      <c r="Q604" s="403">
        <f t="shared" si="209"/>
        <v>0</v>
      </c>
      <c r="R604" s="403">
        <f t="shared" si="209"/>
        <v>0</v>
      </c>
      <c r="S604" s="403">
        <f t="shared" si="209"/>
        <v>0</v>
      </c>
      <c r="T604" s="403">
        <f t="shared" si="209"/>
        <v>0</v>
      </c>
      <c r="U604" s="403">
        <f t="shared" si="209"/>
        <v>0</v>
      </c>
      <c r="V604" s="403">
        <f t="shared" si="209"/>
        <v>0</v>
      </c>
      <c r="W604" s="403">
        <f t="shared" si="209"/>
        <v>0</v>
      </c>
      <c r="X604" s="403">
        <f t="shared" si="209"/>
        <v>0</v>
      </c>
      <c r="Y604" s="403">
        <f t="shared" si="210"/>
        <v>0</v>
      </c>
      <c r="Z604" s="403">
        <f t="shared" si="210"/>
        <v>0</v>
      </c>
      <c r="AA604" s="403">
        <f t="shared" si="210"/>
        <v>0</v>
      </c>
      <c r="AB604" s="403">
        <f t="shared" si="210"/>
        <v>0</v>
      </c>
      <c r="AC604" s="403">
        <f t="shared" si="213"/>
        <v>0</v>
      </c>
      <c r="AD604" s="403">
        <f t="shared" si="194"/>
        <v>0</v>
      </c>
      <c r="AE604" s="403">
        <f t="shared" si="194"/>
        <v>0</v>
      </c>
      <c r="AF604" s="403">
        <f t="shared" si="208"/>
        <v>1220</v>
      </c>
      <c r="AG604" s="404">
        <f t="shared" si="208"/>
        <v>0</v>
      </c>
      <c r="AH604" s="404">
        <f t="shared" si="211"/>
        <v>0</v>
      </c>
      <c r="AI604" s="404">
        <f t="shared" si="207"/>
        <v>0</v>
      </c>
      <c r="AJ604" s="145">
        <f t="shared" si="206"/>
        <v>0</v>
      </c>
    </row>
    <row r="605" spans="2:36" ht="13.7" customHeight="1">
      <c r="B605" s="957">
        <v>588</v>
      </c>
      <c r="C605" s="1040">
        <v>45103</v>
      </c>
      <c r="D605" s="1041" t="s">
        <v>575</v>
      </c>
      <c r="E605" s="1042" t="s">
        <v>596</v>
      </c>
      <c r="F605" s="402">
        <v>737</v>
      </c>
      <c r="G605" s="956">
        <v>701.6</v>
      </c>
      <c r="H605" s="440"/>
      <c r="I605" s="403">
        <f t="shared" si="205"/>
        <v>0</v>
      </c>
      <c r="J605" s="403">
        <f t="shared" si="212"/>
        <v>0</v>
      </c>
      <c r="K605" s="403">
        <f t="shared" si="209"/>
        <v>0</v>
      </c>
      <c r="L605" s="403">
        <f t="shared" si="209"/>
        <v>0</v>
      </c>
      <c r="M605" s="403">
        <f t="shared" si="209"/>
        <v>0</v>
      </c>
      <c r="N605" s="403">
        <f t="shared" si="209"/>
        <v>0</v>
      </c>
      <c r="O605" s="403">
        <f t="shared" si="209"/>
        <v>0</v>
      </c>
      <c r="P605" s="403">
        <f t="shared" si="209"/>
        <v>0</v>
      </c>
      <c r="Q605" s="403">
        <f t="shared" si="209"/>
        <v>0</v>
      </c>
      <c r="R605" s="403">
        <f t="shared" si="209"/>
        <v>0</v>
      </c>
      <c r="S605" s="403">
        <f t="shared" si="209"/>
        <v>0</v>
      </c>
      <c r="T605" s="403">
        <f t="shared" si="209"/>
        <v>0</v>
      </c>
      <c r="U605" s="403">
        <f t="shared" si="209"/>
        <v>0</v>
      </c>
      <c r="V605" s="403">
        <f t="shared" si="209"/>
        <v>0</v>
      </c>
      <c r="W605" s="403">
        <f t="shared" si="209"/>
        <v>0</v>
      </c>
      <c r="X605" s="403">
        <f t="shared" si="209"/>
        <v>0</v>
      </c>
      <c r="Y605" s="403">
        <f t="shared" si="210"/>
        <v>0</v>
      </c>
      <c r="Z605" s="403">
        <f t="shared" si="210"/>
        <v>0</v>
      </c>
      <c r="AA605" s="403">
        <f t="shared" si="210"/>
        <v>0</v>
      </c>
      <c r="AB605" s="403">
        <f t="shared" si="210"/>
        <v>0</v>
      </c>
      <c r="AC605" s="403">
        <f t="shared" si="213"/>
        <v>0</v>
      </c>
      <c r="AD605" s="403">
        <f t="shared" si="194"/>
        <v>0</v>
      </c>
      <c r="AE605" s="403">
        <f t="shared" si="194"/>
        <v>0</v>
      </c>
      <c r="AF605" s="403">
        <f t="shared" si="208"/>
        <v>701.6</v>
      </c>
      <c r="AG605" s="404">
        <f t="shared" si="208"/>
        <v>0</v>
      </c>
      <c r="AH605" s="404">
        <f t="shared" si="211"/>
        <v>0</v>
      </c>
      <c r="AI605" s="404">
        <f t="shared" si="207"/>
        <v>0</v>
      </c>
      <c r="AJ605" s="145">
        <f t="shared" si="206"/>
        <v>0</v>
      </c>
    </row>
    <row r="606" spans="2:36" ht="13.7" customHeight="1">
      <c r="B606" s="957">
        <v>1300</v>
      </c>
      <c r="C606" s="1040">
        <v>45257</v>
      </c>
      <c r="D606" s="1041" t="s">
        <v>575</v>
      </c>
      <c r="E606" s="1042" t="s">
        <v>596</v>
      </c>
      <c r="F606" s="402">
        <v>737</v>
      </c>
      <c r="G606" s="956">
        <v>1595.84</v>
      </c>
      <c r="H606" s="440"/>
      <c r="I606" s="403">
        <f t="shared" si="205"/>
        <v>0</v>
      </c>
      <c r="J606" s="403">
        <f t="shared" si="212"/>
        <v>0</v>
      </c>
      <c r="K606" s="403">
        <f t="shared" ref="K606:X615" si="214">IF(K$7-$F606=0,$G606,0)</f>
        <v>0</v>
      </c>
      <c r="L606" s="403">
        <f t="shared" si="214"/>
        <v>0</v>
      </c>
      <c r="M606" s="403">
        <f t="shared" si="214"/>
        <v>0</v>
      </c>
      <c r="N606" s="403">
        <f t="shared" si="214"/>
        <v>0</v>
      </c>
      <c r="O606" s="403">
        <f t="shared" si="214"/>
        <v>0</v>
      </c>
      <c r="P606" s="403">
        <f t="shared" si="214"/>
        <v>0</v>
      </c>
      <c r="Q606" s="403">
        <f t="shared" si="214"/>
        <v>0</v>
      </c>
      <c r="R606" s="403">
        <f t="shared" si="214"/>
        <v>0</v>
      </c>
      <c r="S606" s="403">
        <f t="shared" si="214"/>
        <v>0</v>
      </c>
      <c r="T606" s="403">
        <f t="shared" si="214"/>
        <v>0</v>
      </c>
      <c r="U606" s="403">
        <f t="shared" si="214"/>
        <v>0</v>
      </c>
      <c r="V606" s="403">
        <f t="shared" si="214"/>
        <v>0</v>
      </c>
      <c r="W606" s="403">
        <f t="shared" si="214"/>
        <v>0</v>
      </c>
      <c r="X606" s="403">
        <f t="shared" si="214"/>
        <v>0</v>
      </c>
      <c r="Y606" s="403">
        <f t="shared" si="210"/>
        <v>0</v>
      </c>
      <c r="Z606" s="403">
        <f t="shared" si="210"/>
        <v>0</v>
      </c>
      <c r="AA606" s="403">
        <f t="shared" si="210"/>
        <v>0</v>
      </c>
      <c r="AB606" s="403">
        <f t="shared" si="210"/>
        <v>0</v>
      </c>
      <c r="AC606" s="403">
        <f t="shared" si="213"/>
        <v>0</v>
      </c>
      <c r="AD606" s="403">
        <f t="shared" si="194"/>
        <v>0</v>
      </c>
      <c r="AE606" s="403">
        <f t="shared" si="194"/>
        <v>0</v>
      </c>
      <c r="AF606" s="403">
        <f t="shared" si="208"/>
        <v>1595.84</v>
      </c>
      <c r="AG606" s="404">
        <f t="shared" si="208"/>
        <v>0</v>
      </c>
      <c r="AH606" s="404">
        <f t="shared" si="211"/>
        <v>0</v>
      </c>
      <c r="AI606" s="404">
        <f t="shared" si="211"/>
        <v>0</v>
      </c>
      <c r="AJ606" s="145">
        <f t="shared" si="206"/>
        <v>0</v>
      </c>
    </row>
    <row r="607" spans="2:36" ht="13.7" customHeight="1">
      <c r="B607" s="957">
        <v>4</v>
      </c>
      <c r="C607" s="1040">
        <v>44901</v>
      </c>
      <c r="D607" s="1041" t="s">
        <v>575</v>
      </c>
      <c r="E607" s="1042" t="s">
        <v>585</v>
      </c>
      <c r="F607" s="402">
        <v>737</v>
      </c>
      <c r="G607" s="956">
        <v>148</v>
      </c>
      <c r="H607" s="440"/>
      <c r="I607" s="403">
        <f t="shared" si="205"/>
        <v>0</v>
      </c>
      <c r="J607" s="403">
        <f t="shared" si="212"/>
        <v>0</v>
      </c>
      <c r="K607" s="403">
        <f t="shared" si="214"/>
        <v>0</v>
      </c>
      <c r="L607" s="403">
        <f t="shared" si="214"/>
        <v>0</v>
      </c>
      <c r="M607" s="403">
        <f t="shared" si="214"/>
        <v>0</v>
      </c>
      <c r="N607" s="403">
        <f t="shared" si="214"/>
        <v>0</v>
      </c>
      <c r="O607" s="403">
        <f t="shared" si="214"/>
        <v>0</v>
      </c>
      <c r="P607" s="403">
        <f t="shared" si="214"/>
        <v>0</v>
      </c>
      <c r="Q607" s="403">
        <f t="shared" si="214"/>
        <v>0</v>
      </c>
      <c r="R607" s="403">
        <f t="shared" si="214"/>
        <v>0</v>
      </c>
      <c r="S607" s="403">
        <f t="shared" si="214"/>
        <v>0</v>
      </c>
      <c r="T607" s="403">
        <f t="shared" si="214"/>
        <v>0</v>
      </c>
      <c r="U607" s="403">
        <f t="shared" si="214"/>
        <v>0</v>
      </c>
      <c r="V607" s="403">
        <f t="shared" si="214"/>
        <v>0</v>
      </c>
      <c r="W607" s="403">
        <f t="shared" si="214"/>
        <v>0</v>
      </c>
      <c r="X607" s="403">
        <f t="shared" si="214"/>
        <v>0</v>
      </c>
      <c r="Y607" s="403">
        <f t="shared" si="210"/>
        <v>0</v>
      </c>
      <c r="Z607" s="403">
        <f t="shared" si="210"/>
        <v>0</v>
      </c>
      <c r="AA607" s="403">
        <f t="shared" si="210"/>
        <v>0</v>
      </c>
      <c r="AB607" s="403">
        <f t="shared" si="210"/>
        <v>0</v>
      </c>
      <c r="AC607" s="403">
        <f t="shared" si="213"/>
        <v>0</v>
      </c>
      <c r="AD607" s="403">
        <f t="shared" si="194"/>
        <v>0</v>
      </c>
      <c r="AE607" s="403">
        <f t="shared" si="194"/>
        <v>0</v>
      </c>
      <c r="AF607" s="403">
        <f t="shared" si="208"/>
        <v>148</v>
      </c>
      <c r="AG607" s="404">
        <f t="shared" si="208"/>
        <v>0</v>
      </c>
      <c r="AH607" s="404">
        <f t="shared" si="211"/>
        <v>0</v>
      </c>
      <c r="AI607" s="404">
        <f t="shared" si="211"/>
        <v>0</v>
      </c>
      <c r="AJ607" s="145">
        <f t="shared" si="206"/>
        <v>0</v>
      </c>
    </row>
    <row r="608" spans="2:36" ht="13.7" customHeight="1">
      <c r="B608" s="957">
        <v>919</v>
      </c>
      <c r="C608" s="1040">
        <v>45183</v>
      </c>
      <c r="D608" s="1041" t="s">
        <v>575</v>
      </c>
      <c r="E608" s="1042" t="s">
        <v>1354</v>
      </c>
      <c r="F608" s="402">
        <v>54</v>
      </c>
      <c r="G608" s="956">
        <v>167</v>
      </c>
      <c r="H608" s="440"/>
      <c r="I608" s="403">
        <f t="shared" si="205"/>
        <v>0</v>
      </c>
      <c r="J608" s="403">
        <f t="shared" si="212"/>
        <v>0</v>
      </c>
      <c r="K608" s="403">
        <f t="shared" si="214"/>
        <v>167</v>
      </c>
      <c r="L608" s="403">
        <f t="shared" si="214"/>
        <v>0</v>
      </c>
      <c r="M608" s="403">
        <f t="shared" si="214"/>
        <v>0</v>
      </c>
      <c r="N608" s="403">
        <f t="shared" si="214"/>
        <v>0</v>
      </c>
      <c r="O608" s="403">
        <f t="shared" si="214"/>
        <v>0</v>
      </c>
      <c r="P608" s="403">
        <f t="shared" si="214"/>
        <v>0</v>
      </c>
      <c r="Q608" s="403">
        <f t="shared" si="214"/>
        <v>0</v>
      </c>
      <c r="R608" s="403">
        <f t="shared" si="214"/>
        <v>0</v>
      </c>
      <c r="S608" s="403">
        <f t="shared" si="214"/>
        <v>0</v>
      </c>
      <c r="T608" s="403">
        <f t="shared" si="214"/>
        <v>0</v>
      </c>
      <c r="U608" s="403">
        <f t="shared" si="214"/>
        <v>0</v>
      </c>
      <c r="V608" s="403">
        <f t="shared" si="214"/>
        <v>0</v>
      </c>
      <c r="W608" s="403">
        <f t="shared" si="214"/>
        <v>0</v>
      </c>
      <c r="X608" s="403">
        <f t="shared" si="214"/>
        <v>0</v>
      </c>
      <c r="Y608" s="403">
        <f t="shared" si="210"/>
        <v>0</v>
      </c>
      <c r="Z608" s="403">
        <f t="shared" si="210"/>
        <v>0</v>
      </c>
      <c r="AA608" s="403">
        <f t="shared" si="210"/>
        <v>0</v>
      </c>
      <c r="AB608" s="403">
        <f t="shared" si="210"/>
        <v>0</v>
      </c>
      <c r="AC608" s="403">
        <f t="shared" si="213"/>
        <v>0</v>
      </c>
      <c r="AD608" s="403">
        <f t="shared" si="194"/>
        <v>0</v>
      </c>
      <c r="AE608" s="403">
        <f t="shared" si="194"/>
        <v>0</v>
      </c>
      <c r="AF608" s="403">
        <f t="shared" si="208"/>
        <v>0</v>
      </c>
      <c r="AG608" s="404">
        <f t="shared" si="208"/>
        <v>0</v>
      </c>
      <c r="AH608" s="404">
        <f t="shared" si="211"/>
        <v>0</v>
      </c>
      <c r="AI608" s="404">
        <f t="shared" si="211"/>
        <v>0</v>
      </c>
      <c r="AJ608" s="145">
        <f t="shared" si="206"/>
        <v>0</v>
      </c>
    </row>
    <row r="609" spans="2:36" ht="13.7" customHeight="1">
      <c r="B609" s="957">
        <v>785</v>
      </c>
      <c r="C609" s="1040">
        <v>45159</v>
      </c>
      <c r="D609" s="1041" t="s">
        <v>575</v>
      </c>
      <c r="E609" s="1042" t="s">
        <v>1245</v>
      </c>
      <c r="F609" s="402">
        <v>737</v>
      </c>
      <c r="G609" s="956">
        <v>233</v>
      </c>
      <c r="H609" s="440"/>
      <c r="I609" s="403">
        <f t="shared" si="205"/>
        <v>0</v>
      </c>
      <c r="J609" s="403">
        <f t="shared" si="212"/>
        <v>0</v>
      </c>
      <c r="K609" s="403">
        <f t="shared" si="214"/>
        <v>0</v>
      </c>
      <c r="L609" s="403">
        <f t="shared" si="214"/>
        <v>0</v>
      </c>
      <c r="M609" s="403">
        <f t="shared" si="214"/>
        <v>0</v>
      </c>
      <c r="N609" s="403">
        <f t="shared" si="214"/>
        <v>0</v>
      </c>
      <c r="O609" s="403">
        <f t="shared" si="214"/>
        <v>0</v>
      </c>
      <c r="P609" s="403">
        <f t="shared" si="214"/>
        <v>0</v>
      </c>
      <c r="Q609" s="403">
        <f t="shared" si="214"/>
        <v>0</v>
      </c>
      <c r="R609" s="403">
        <f t="shared" si="214"/>
        <v>0</v>
      </c>
      <c r="S609" s="403">
        <f t="shared" si="214"/>
        <v>0</v>
      </c>
      <c r="T609" s="403">
        <f t="shared" si="214"/>
        <v>0</v>
      </c>
      <c r="U609" s="403">
        <f t="shared" si="214"/>
        <v>0</v>
      </c>
      <c r="V609" s="403">
        <f t="shared" si="214"/>
        <v>0</v>
      </c>
      <c r="W609" s="403">
        <f t="shared" si="214"/>
        <v>0</v>
      </c>
      <c r="X609" s="403">
        <f t="shared" si="214"/>
        <v>0</v>
      </c>
      <c r="Y609" s="403">
        <f t="shared" si="210"/>
        <v>0</v>
      </c>
      <c r="Z609" s="403">
        <f t="shared" si="210"/>
        <v>0</v>
      </c>
      <c r="AA609" s="403">
        <f t="shared" si="210"/>
        <v>0</v>
      </c>
      <c r="AB609" s="403">
        <f t="shared" si="210"/>
        <v>0</v>
      </c>
      <c r="AC609" s="403">
        <f t="shared" si="213"/>
        <v>0</v>
      </c>
      <c r="AD609" s="403">
        <f t="shared" si="194"/>
        <v>0</v>
      </c>
      <c r="AE609" s="403">
        <f t="shared" si="194"/>
        <v>0</v>
      </c>
      <c r="AF609" s="403">
        <f t="shared" si="208"/>
        <v>233</v>
      </c>
      <c r="AG609" s="404">
        <f t="shared" si="208"/>
        <v>0</v>
      </c>
      <c r="AH609" s="404">
        <f t="shared" si="211"/>
        <v>0</v>
      </c>
      <c r="AI609" s="404">
        <f t="shared" si="211"/>
        <v>0</v>
      </c>
      <c r="AJ609" s="145">
        <f t="shared" si="206"/>
        <v>0</v>
      </c>
    </row>
    <row r="610" spans="2:36" ht="13.7" customHeight="1">
      <c r="B610" s="957">
        <v>1067</v>
      </c>
      <c r="C610" s="1040">
        <v>45215</v>
      </c>
      <c r="D610" s="1041" t="s">
        <v>575</v>
      </c>
      <c r="E610" s="1042" t="s">
        <v>1488</v>
      </c>
      <c r="F610" s="402">
        <v>54</v>
      </c>
      <c r="G610" s="956">
        <v>167</v>
      </c>
      <c r="H610" s="440"/>
      <c r="I610" s="403">
        <f t="shared" si="205"/>
        <v>0</v>
      </c>
      <c r="J610" s="403">
        <f t="shared" si="212"/>
        <v>0</v>
      </c>
      <c r="K610" s="403">
        <f t="shared" si="214"/>
        <v>167</v>
      </c>
      <c r="L610" s="403">
        <f t="shared" si="214"/>
        <v>0</v>
      </c>
      <c r="M610" s="403">
        <f t="shared" si="214"/>
        <v>0</v>
      </c>
      <c r="N610" s="403">
        <f t="shared" si="214"/>
        <v>0</v>
      </c>
      <c r="O610" s="403">
        <f t="shared" si="214"/>
        <v>0</v>
      </c>
      <c r="P610" s="403">
        <f t="shared" si="214"/>
        <v>0</v>
      </c>
      <c r="Q610" s="403">
        <f t="shared" si="214"/>
        <v>0</v>
      </c>
      <c r="R610" s="403">
        <f t="shared" si="214"/>
        <v>0</v>
      </c>
      <c r="S610" s="403">
        <f t="shared" si="214"/>
        <v>0</v>
      </c>
      <c r="T610" s="403">
        <f t="shared" si="214"/>
        <v>0</v>
      </c>
      <c r="U610" s="403">
        <f t="shared" si="214"/>
        <v>0</v>
      </c>
      <c r="V610" s="403">
        <f t="shared" si="214"/>
        <v>0</v>
      </c>
      <c r="W610" s="403">
        <f t="shared" si="214"/>
        <v>0</v>
      </c>
      <c r="X610" s="403">
        <f t="shared" si="214"/>
        <v>0</v>
      </c>
      <c r="Y610" s="403">
        <f t="shared" si="210"/>
        <v>0</v>
      </c>
      <c r="Z610" s="403">
        <f t="shared" si="210"/>
        <v>0</v>
      </c>
      <c r="AA610" s="403">
        <f t="shared" si="210"/>
        <v>0</v>
      </c>
      <c r="AB610" s="403">
        <f t="shared" si="210"/>
        <v>0</v>
      </c>
      <c r="AC610" s="403">
        <f t="shared" si="213"/>
        <v>0</v>
      </c>
      <c r="AD610" s="403">
        <f t="shared" si="210"/>
        <v>0</v>
      </c>
      <c r="AE610" s="403">
        <f t="shared" ref="AE610:AE673" si="215">IF(AE$7-$F610=0,$G610,0)</f>
        <v>0</v>
      </c>
      <c r="AF610" s="403">
        <f t="shared" si="208"/>
        <v>0</v>
      </c>
      <c r="AG610" s="404">
        <f t="shared" si="208"/>
        <v>0</v>
      </c>
      <c r="AH610" s="404">
        <f t="shared" ref="AH610:AI625" si="216">IF(AH$7-$F610=0,$G610,0)</f>
        <v>0</v>
      </c>
      <c r="AI610" s="404">
        <f t="shared" si="211"/>
        <v>0</v>
      </c>
      <c r="AJ610" s="145">
        <f t="shared" si="206"/>
        <v>0</v>
      </c>
    </row>
    <row r="611" spans="2:36" ht="13.7" customHeight="1">
      <c r="B611" s="957">
        <v>117</v>
      </c>
      <c r="C611" s="1040">
        <v>44963</v>
      </c>
      <c r="D611" s="1041" t="s">
        <v>575</v>
      </c>
      <c r="E611" s="1042" t="s">
        <v>682</v>
      </c>
      <c r="F611" s="402">
        <v>737</v>
      </c>
      <c r="G611" s="956">
        <v>156</v>
      </c>
      <c r="H611" s="440"/>
      <c r="I611" s="403">
        <f t="shared" si="205"/>
        <v>0</v>
      </c>
      <c r="J611" s="403">
        <f t="shared" si="212"/>
        <v>0</v>
      </c>
      <c r="K611" s="403">
        <f t="shared" si="214"/>
        <v>0</v>
      </c>
      <c r="L611" s="403">
        <f t="shared" si="214"/>
        <v>0</v>
      </c>
      <c r="M611" s="403">
        <f t="shared" si="214"/>
        <v>0</v>
      </c>
      <c r="N611" s="403">
        <f t="shared" si="214"/>
        <v>0</v>
      </c>
      <c r="O611" s="403">
        <f t="shared" si="214"/>
        <v>0</v>
      </c>
      <c r="P611" s="403">
        <f t="shared" si="214"/>
        <v>0</v>
      </c>
      <c r="Q611" s="403">
        <f t="shared" si="214"/>
        <v>0</v>
      </c>
      <c r="R611" s="403">
        <f t="shared" si="214"/>
        <v>0</v>
      </c>
      <c r="S611" s="403">
        <f t="shared" si="214"/>
        <v>0</v>
      </c>
      <c r="T611" s="403">
        <f t="shared" si="214"/>
        <v>0</v>
      </c>
      <c r="U611" s="403">
        <f t="shared" si="214"/>
        <v>0</v>
      </c>
      <c r="V611" s="403">
        <f t="shared" si="214"/>
        <v>0</v>
      </c>
      <c r="W611" s="403">
        <f t="shared" si="214"/>
        <v>0</v>
      </c>
      <c r="X611" s="403">
        <f t="shared" si="214"/>
        <v>0</v>
      </c>
      <c r="Y611" s="403">
        <f t="shared" si="210"/>
        <v>0</v>
      </c>
      <c r="Z611" s="403">
        <f t="shared" si="210"/>
        <v>0</v>
      </c>
      <c r="AA611" s="403">
        <f t="shared" si="210"/>
        <v>0</v>
      </c>
      <c r="AB611" s="403">
        <f t="shared" si="210"/>
        <v>0</v>
      </c>
      <c r="AC611" s="403">
        <f t="shared" si="213"/>
        <v>0</v>
      </c>
      <c r="AD611" s="403">
        <f t="shared" si="210"/>
        <v>0</v>
      </c>
      <c r="AE611" s="403">
        <f t="shared" si="215"/>
        <v>0</v>
      </c>
      <c r="AF611" s="403">
        <f t="shared" ref="AF611:AG630" si="217">IF(AF$7-$F611=0,$G611,0)</f>
        <v>156</v>
      </c>
      <c r="AG611" s="404">
        <f t="shared" si="217"/>
        <v>0</v>
      </c>
      <c r="AH611" s="404">
        <f t="shared" si="216"/>
        <v>0</v>
      </c>
      <c r="AI611" s="404">
        <f t="shared" si="211"/>
        <v>0</v>
      </c>
      <c r="AJ611" s="145">
        <f t="shared" si="206"/>
        <v>0</v>
      </c>
    </row>
    <row r="612" spans="2:36" ht="13.7" customHeight="1">
      <c r="B612" s="957">
        <v>132</v>
      </c>
      <c r="C612" s="1040">
        <v>44965</v>
      </c>
      <c r="D612" s="1041" t="s">
        <v>575</v>
      </c>
      <c r="E612" s="1042" t="s">
        <v>687</v>
      </c>
      <c r="F612" s="402">
        <v>737</v>
      </c>
      <c r="G612" s="956">
        <v>57</v>
      </c>
      <c r="H612" s="440"/>
      <c r="I612" s="403">
        <f t="shared" si="205"/>
        <v>0</v>
      </c>
      <c r="J612" s="403">
        <f t="shared" si="212"/>
        <v>0</v>
      </c>
      <c r="K612" s="403">
        <f t="shared" si="214"/>
        <v>0</v>
      </c>
      <c r="L612" s="403">
        <f t="shared" si="214"/>
        <v>0</v>
      </c>
      <c r="M612" s="403">
        <f t="shared" si="214"/>
        <v>0</v>
      </c>
      <c r="N612" s="403">
        <f t="shared" si="214"/>
        <v>0</v>
      </c>
      <c r="O612" s="403">
        <f t="shared" si="214"/>
        <v>0</v>
      </c>
      <c r="P612" s="403">
        <f t="shared" si="214"/>
        <v>0</v>
      </c>
      <c r="Q612" s="403">
        <f t="shared" si="214"/>
        <v>0</v>
      </c>
      <c r="R612" s="403">
        <f t="shared" si="214"/>
        <v>0</v>
      </c>
      <c r="S612" s="403">
        <f t="shared" si="214"/>
        <v>0</v>
      </c>
      <c r="T612" s="403">
        <f t="shared" si="214"/>
        <v>0</v>
      </c>
      <c r="U612" s="403">
        <f t="shared" si="214"/>
        <v>0</v>
      </c>
      <c r="V612" s="403">
        <f t="shared" si="214"/>
        <v>0</v>
      </c>
      <c r="W612" s="403">
        <f t="shared" si="214"/>
        <v>0</v>
      </c>
      <c r="X612" s="403">
        <f t="shared" si="214"/>
        <v>0</v>
      </c>
      <c r="Y612" s="403">
        <f t="shared" si="210"/>
        <v>0</v>
      </c>
      <c r="Z612" s="403">
        <f t="shared" si="210"/>
        <v>0</v>
      </c>
      <c r="AA612" s="403">
        <f t="shared" si="210"/>
        <v>0</v>
      </c>
      <c r="AB612" s="403">
        <f t="shared" si="210"/>
        <v>0</v>
      </c>
      <c r="AC612" s="403">
        <f t="shared" si="213"/>
        <v>0</v>
      </c>
      <c r="AD612" s="403">
        <f t="shared" ref="AD612:AE675" si="218">IF(AD$7-$F612=0,$G612,0)</f>
        <v>0</v>
      </c>
      <c r="AE612" s="403">
        <f t="shared" si="215"/>
        <v>0</v>
      </c>
      <c r="AF612" s="403">
        <f t="shared" si="217"/>
        <v>57</v>
      </c>
      <c r="AG612" s="404">
        <f t="shared" si="217"/>
        <v>0</v>
      </c>
      <c r="AH612" s="404">
        <f t="shared" si="216"/>
        <v>0</v>
      </c>
      <c r="AI612" s="404">
        <f t="shared" si="211"/>
        <v>0</v>
      </c>
      <c r="AJ612" s="145">
        <f t="shared" si="206"/>
        <v>0</v>
      </c>
    </row>
    <row r="613" spans="2:36" ht="13.7" customHeight="1">
      <c r="B613" s="957">
        <v>837</v>
      </c>
      <c r="C613" s="1040">
        <v>45167</v>
      </c>
      <c r="D613" s="1041" t="s">
        <v>575</v>
      </c>
      <c r="E613" s="1042" t="s">
        <v>687</v>
      </c>
      <c r="F613" s="402">
        <v>737</v>
      </c>
      <c r="G613" s="956">
        <v>156</v>
      </c>
      <c r="H613" s="440"/>
      <c r="I613" s="403">
        <f t="shared" si="205"/>
        <v>0</v>
      </c>
      <c r="J613" s="403">
        <f t="shared" si="212"/>
        <v>0</v>
      </c>
      <c r="K613" s="403">
        <f t="shared" si="214"/>
        <v>0</v>
      </c>
      <c r="L613" s="403">
        <f t="shared" si="214"/>
        <v>0</v>
      </c>
      <c r="M613" s="403">
        <f t="shared" si="214"/>
        <v>0</v>
      </c>
      <c r="N613" s="403">
        <f t="shared" si="214"/>
        <v>0</v>
      </c>
      <c r="O613" s="403">
        <f t="shared" si="214"/>
        <v>0</v>
      </c>
      <c r="P613" s="403">
        <f t="shared" si="214"/>
        <v>0</v>
      </c>
      <c r="Q613" s="403">
        <f t="shared" si="214"/>
        <v>0</v>
      </c>
      <c r="R613" s="403">
        <f t="shared" si="214"/>
        <v>0</v>
      </c>
      <c r="S613" s="403">
        <f t="shared" si="214"/>
        <v>0</v>
      </c>
      <c r="T613" s="403">
        <f t="shared" si="214"/>
        <v>0</v>
      </c>
      <c r="U613" s="403">
        <f t="shared" si="214"/>
        <v>0</v>
      </c>
      <c r="V613" s="403">
        <f t="shared" si="214"/>
        <v>0</v>
      </c>
      <c r="W613" s="403">
        <f t="shared" si="214"/>
        <v>0</v>
      </c>
      <c r="X613" s="403">
        <f t="shared" si="214"/>
        <v>0</v>
      </c>
      <c r="Y613" s="403">
        <f t="shared" si="210"/>
        <v>0</v>
      </c>
      <c r="Z613" s="403">
        <f t="shared" si="210"/>
        <v>0</v>
      </c>
      <c r="AA613" s="403">
        <f t="shared" si="210"/>
        <v>0</v>
      </c>
      <c r="AB613" s="403">
        <f t="shared" si="210"/>
        <v>0</v>
      </c>
      <c r="AC613" s="403">
        <f t="shared" si="213"/>
        <v>0</v>
      </c>
      <c r="AD613" s="403">
        <f t="shared" si="218"/>
        <v>0</v>
      </c>
      <c r="AE613" s="403">
        <f t="shared" si="215"/>
        <v>0</v>
      </c>
      <c r="AF613" s="403">
        <f t="shared" si="217"/>
        <v>156</v>
      </c>
      <c r="AG613" s="404">
        <f t="shared" si="217"/>
        <v>0</v>
      </c>
      <c r="AH613" s="404">
        <f t="shared" si="216"/>
        <v>0</v>
      </c>
      <c r="AI613" s="404">
        <f t="shared" si="211"/>
        <v>0</v>
      </c>
      <c r="AJ613" s="145">
        <f t="shared" si="206"/>
        <v>0</v>
      </c>
    </row>
    <row r="614" spans="2:36" ht="13.7" customHeight="1">
      <c r="B614" s="957">
        <v>6</v>
      </c>
      <c r="C614" s="1040">
        <v>44904</v>
      </c>
      <c r="D614" s="1041" t="s">
        <v>575</v>
      </c>
      <c r="E614" s="1042" t="s">
        <v>589</v>
      </c>
      <c r="F614" s="402">
        <v>737</v>
      </c>
      <c r="G614" s="956">
        <v>156</v>
      </c>
      <c r="H614" s="440"/>
      <c r="I614" s="403">
        <f t="shared" si="205"/>
        <v>0</v>
      </c>
      <c r="J614" s="403">
        <f t="shared" si="212"/>
        <v>0</v>
      </c>
      <c r="K614" s="403">
        <f t="shared" si="214"/>
        <v>0</v>
      </c>
      <c r="L614" s="403">
        <f t="shared" si="214"/>
        <v>0</v>
      </c>
      <c r="M614" s="403">
        <f t="shared" si="214"/>
        <v>0</v>
      </c>
      <c r="N614" s="403">
        <f t="shared" si="214"/>
        <v>0</v>
      </c>
      <c r="O614" s="403">
        <f t="shared" si="214"/>
        <v>0</v>
      </c>
      <c r="P614" s="403">
        <f t="shared" si="214"/>
        <v>0</v>
      </c>
      <c r="Q614" s="403">
        <f t="shared" si="214"/>
        <v>0</v>
      </c>
      <c r="R614" s="403">
        <f t="shared" si="214"/>
        <v>0</v>
      </c>
      <c r="S614" s="403">
        <f t="shared" si="214"/>
        <v>0</v>
      </c>
      <c r="T614" s="403">
        <f t="shared" si="214"/>
        <v>0</v>
      </c>
      <c r="U614" s="403">
        <f t="shared" si="214"/>
        <v>0</v>
      </c>
      <c r="V614" s="403">
        <f t="shared" si="214"/>
        <v>0</v>
      </c>
      <c r="W614" s="403">
        <f t="shared" si="214"/>
        <v>0</v>
      </c>
      <c r="X614" s="403">
        <f t="shared" si="214"/>
        <v>0</v>
      </c>
      <c r="Y614" s="403">
        <f t="shared" si="210"/>
        <v>0</v>
      </c>
      <c r="Z614" s="403">
        <f t="shared" si="210"/>
        <v>0</v>
      </c>
      <c r="AA614" s="403">
        <f t="shared" si="210"/>
        <v>0</v>
      </c>
      <c r="AB614" s="403">
        <f t="shared" si="210"/>
        <v>0</v>
      </c>
      <c r="AC614" s="403">
        <f t="shared" si="213"/>
        <v>0</v>
      </c>
      <c r="AD614" s="403">
        <f t="shared" si="218"/>
        <v>0</v>
      </c>
      <c r="AE614" s="403">
        <f t="shared" si="215"/>
        <v>0</v>
      </c>
      <c r="AF614" s="403">
        <f t="shared" si="217"/>
        <v>156</v>
      </c>
      <c r="AG614" s="404">
        <f t="shared" si="217"/>
        <v>0</v>
      </c>
      <c r="AH614" s="404">
        <f t="shared" si="216"/>
        <v>0</v>
      </c>
      <c r="AI614" s="404">
        <f t="shared" si="211"/>
        <v>0</v>
      </c>
      <c r="AJ614" s="145">
        <f t="shared" si="206"/>
        <v>0</v>
      </c>
    </row>
    <row r="615" spans="2:36" ht="13.7" customHeight="1">
      <c r="B615" s="957">
        <v>687</v>
      </c>
      <c r="C615" s="1040">
        <v>45131</v>
      </c>
      <c r="D615" s="1041" t="s">
        <v>575</v>
      </c>
      <c r="E615" s="1042" t="s">
        <v>1166</v>
      </c>
      <c r="F615" s="402">
        <v>737</v>
      </c>
      <c r="G615" s="956">
        <v>233</v>
      </c>
      <c r="H615" s="440"/>
      <c r="I615" s="403">
        <f t="shared" si="205"/>
        <v>0</v>
      </c>
      <c r="J615" s="403">
        <f t="shared" si="212"/>
        <v>0</v>
      </c>
      <c r="K615" s="403">
        <f t="shared" si="214"/>
        <v>0</v>
      </c>
      <c r="L615" s="403">
        <f t="shared" si="214"/>
        <v>0</v>
      </c>
      <c r="M615" s="403">
        <f t="shared" si="214"/>
        <v>0</v>
      </c>
      <c r="N615" s="403">
        <f t="shared" si="214"/>
        <v>0</v>
      </c>
      <c r="O615" s="403">
        <f t="shared" si="214"/>
        <v>0</v>
      </c>
      <c r="P615" s="403">
        <f t="shared" si="214"/>
        <v>0</v>
      </c>
      <c r="Q615" s="403">
        <f t="shared" si="214"/>
        <v>0</v>
      </c>
      <c r="R615" s="403">
        <f t="shared" si="214"/>
        <v>0</v>
      </c>
      <c r="S615" s="403">
        <f t="shared" si="214"/>
        <v>0</v>
      </c>
      <c r="T615" s="403">
        <f t="shared" si="214"/>
        <v>0</v>
      </c>
      <c r="U615" s="403">
        <f t="shared" si="214"/>
        <v>0</v>
      </c>
      <c r="V615" s="403">
        <f t="shared" si="214"/>
        <v>0</v>
      </c>
      <c r="W615" s="403">
        <f t="shared" si="214"/>
        <v>0</v>
      </c>
      <c r="X615" s="403">
        <f t="shared" si="214"/>
        <v>0</v>
      </c>
      <c r="Y615" s="403">
        <f t="shared" si="210"/>
        <v>0</v>
      </c>
      <c r="Z615" s="403">
        <f t="shared" si="210"/>
        <v>0</v>
      </c>
      <c r="AA615" s="403">
        <f t="shared" si="210"/>
        <v>0</v>
      </c>
      <c r="AB615" s="403">
        <f t="shared" si="210"/>
        <v>0</v>
      </c>
      <c r="AC615" s="403">
        <f t="shared" si="213"/>
        <v>0</v>
      </c>
      <c r="AD615" s="403">
        <f t="shared" si="218"/>
        <v>0</v>
      </c>
      <c r="AE615" s="403">
        <f t="shared" si="215"/>
        <v>0</v>
      </c>
      <c r="AF615" s="403">
        <f t="shared" si="217"/>
        <v>233</v>
      </c>
      <c r="AG615" s="404">
        <f t="shared" si="217"/>
        <v>0</v>
      </c>
      <c r="AH615" s="404">
        <f t="shared" si="216"/>
        <v>0</v>
      </c>
      <c r="AI615" s="404">
        <f t="shared" si="211"/>
        <v>0</v>
      </c>
      <c r="AJ615" s="145">
        <f t="shared" si="206"/>
        <v>0</v>
      </c>
    </row>
    <row r="616" spans="2:36" ht="13.7" customHeight="1">
      <c r="B616" s="957">
        <v>271</v>
      </c>
      <c r="C616" s="1040">
        <v>45006</v>
      </c>
      <c r="D616" s="1041" t="s">
        <v>575</v>
      </c>
      <c r="E616" s="1042" t="s">
        <v>819</v>
      </c>
      <c r="F616" s="402">
        <v>737</v>
      </c>
      <c r="G616" s="956">
        <v>132</v>
      </c>
      <c r="H616" s="440"/>
      <c r="I616" s="403">
        <f t="shared" si="205"/>
        <v>0</v>
      </c>
      <c r="J616" s="403">
        <f t="shared" si="212"/>
        <v>0</v>
      </c>
      <c r="K616" s="403">
        <f t="shared" ref="K616:X625" si="219">IF(K$7-$F616=0,$G616,0)</f>
        <v>0</v>
      </c>
      <c r="L616" s="403">
        <f t="shared" si="219"/>
        <v>0</v>
      </c>
      <c r="M616" s="403">
        <f t="shared" si="219"/>
        <v>0</v>
      </c>
      <c r="N616" s="403">
        <f t="shared" si="219"/>
        <v>0</v>
      </c>
      <c r="O616" s="403">
        <f t="shared" si="219"/>
        <v>0</v>
      </c>
      <c r="P616" s="403">
        <f t="shared" si="219"/>
        <v>0</v>
      </c>
      <c r="Q616" s="403">
        <f t="shared" si="219"/>
        <v>0</v>
      </c>
      <c r="R616" s="403">
        <f t="shared" si="219"/>
        <v>0</v>
      </c>
      <c r="S616" s="403">
        <f t="shared" si="219"/>
        <v>0</v>
      </c>
      <c r="T616" s="403">
        <f t="shared" si="219"/>
        <v>0</v>
      </c>
      <c r="U616" s="403">
        <f t="shared" si="219"/>
        <v>0</v>
      </c>
      <c r="V616" s="403">
        <f t="shared" si="219"/>
        <v>0</v>
      </c>
      <c r="W616" s="403">
        <f t="shared" si="219"/>
        <v>0</v>
      </c>
      <c r="X616" s="403">
        <f t="shared" si="219"/>
        <v>0</v>
      </c>
      <c r="Y616" s="403">
        <f t="shared" si="210"/>
        <v>0</v>
      </c>
      <c r="Z616" s="403">
        <f t="shared" si="210"/>
        <v>0</v>
      </c>
      <c r="AA616" s="403">
        <f t="shared" si="210"/>
        <v>0</v>
      </c>
      <c r="AB616" s="403">
        <f t="shared" si="210"/>
        <v>0</v>
      </c>
      <c r="AC616" s="403">
        <f t="shared" si="213"/>
        <v>0</v>
      </c>
      <c r="AD616" s="403">
        <f t="shared" si="218"/>
        <v>0</v>
      </c>
      <c r="AE616" s="403">
        <f t="shared" si="215"/>
        <v>0</v>
      </c>
      <c r="AF616" s="403">
        <f t="shared" si="217"/>
        <v>132</v>
      </c>
      <c r="AG616" s="404">
        <f t="shared" si="217"/>
        <v>0</v>
      </c>
      <c r="AH616" s="404">
        <f t="shared" si="216"/>
        <v>0</v>
      </c>
      <c r="AI616" s="404">
        <f t="shared" si="216"/>
        <v>0</v>
      </c>
      <c r="AJ616" s="145">
        <f t="shared" si="206"/>
        <v>0</v>
      </c>
    </row>
    <row r="617" spans="2:36" ht="13.7" customHeight="1">
      <c r="B617" s="957">
        <v>761</v>
      </c>
      <c r="C617" s="1040">
        <v>45154</v>
      </c>
      <c r="D617" s="1041" t="s">
        <v>575</v>
      </c>
      <c r="E617" s="1042" t="s">
        <v>1220</v>
      </c>
      <c r="F617" s="402">
        <v>737</v>
      </c>
      <c r="G617" s="956">
        <v>57</v>
      </c>
      <c r="H617" s="440"/>
      <c r="I617" s="403">
        <f t="shared" si="205"/>
        <v>0</v>
      </c>
      <c r="J617" s="403">
        <f t="shared" si="212"/>
        <v>0</v>
      </c>
      <c r="K617" s="403">
        <f t="shared" si="219"/>
        <v>0</v>
      </c>
      <c r="L617" s="403">
        <f t="shared" si="219"/>
        <v>0</v>
      </c>
      <c r="M617" s="403">
        <f t="shared" si="219"/>
        <v>0</v>
      </c>
      <c r="N617" s="403">
        <f t="shared" si="219"/>
        <v>0</v>
      </c>
      <c r="O617" s="403">
        <f t="shared" si="219"/>
        <v>0</v>
      </c>
      <c r="P617" s="403">
        <f t="shared" si="219"/>
        <v>0</v>
      </c>
      <c r="Q617" s="403">
        <f t="shared" si="219"/>
        <v>0</v>
      </c>
      <c r="R617" s="403">
        <f t="shared" si="219"/>
        <v>0</v>
      </c>
      <c r="S617" s="403">
        <f t="shared" si="219"/>
        <v>0</v>
      </c>
      <c r="T617" s="403">
        <f t="shared" si="219"/>
        <v>0</v>
      </c>
      <c r="U617" s="403">
        <f t="shared" si="219"/>
        <v>0</v>
      </c>
      <c r="V617" s="403">
        <f t="shared" si="219"/>
        <v>0</v>
      </c>
      <c r="W617" s="403">
        <f t="shared" si="219"/>
        <v>0</v>
      </c>
      <c r="X617" s="403">
        <f t="shared" si="219"/>
        <v>0</v>
      </c>
      <c r="Y617" s="403">
        <f t="shared" si="210"/>
        <v>0</v>
      </c>
      <c r="Z617" s="403">
        <f t="shared" si="210"/>
        <v>0</v>
      </c>
      <c r="AA617" s="403">
        <f t="shared" si="210"/>
        <v>0</v>
      </c>
      <c r="AB617" s="403">
        <f t="shared" si="210"/>
        <v>0</v>
      </c>
      <c r="AC617" s="403">
        <f t="shared" si="213"/>
        <v>0</v>
      </c>
      <c r="AD617" s="403">
        <f t="shared" si="218"/>
        <v>0</v>
      </c>
      <c r="AE617" s="403">
        <f t="shared" si="215"/>
        <v>0</v>
      </c>
      <c r="AF617" s="403">
        <f t="shared" si="217"/>
        <v>57</v>
      </c>
      <c r="AG617" s="404">
        <f t="shared" si="217"/>
        <v>0</v>
      </c>
      <c r="AH617" s="404">
        <f t="shared" si="216"/>
        <v>0</v>
      </c>
      <c r="AI617" s="404">
        <f t="shared" si="216"/>
        <v>0</v>
      </c>
      <c r="AJ617" s="145">
        <f t="shared" si="206"/>
        <v>0</v>
      </c>
    </row>
    <row r="618" spans="2:36" ht="13.7" customHeight="1">
      <c r="B618" s="957">
        <v>242</v>
      </c>
      <c r="C618" s="1040">
        <v>44998</v>
      </c>
      <c r="D618" s="1041" t="s">
        <v>575</v>
      </c>
      <c r="E618" s="1042" t="s">
        <v>786</v>
      </c>
      <c r="F618" s="402">
        <v>586</v>
      </c>
      <c r="G618" s="956">
        <v>192</v>
      </c>
      <c r="H618" s="440" t="s">
        <v>3393</v>
      </c>
      <c r="I618" s="403">
        <f t="shared" si="205"/>
        <v>0</v>
      </c>
      <c r="J618" s="403">
        <f t="shared" si="212"/>
        <v>0</v>
      </c>
      <c r="K618" s="403">
        <f t="shared" si="219"/>
        <v>0</v>
      </c>
      <c r="L618" s="403">
        <f t="shared" si="219"/>
        <v>0</v>
      </c>
      <c r="M618" s="403">
        <f t="shared" si="219"/>
        <v>0</v>
      </c>
      <c r="N618" s="403">
        <f t="shared" si="219"/>
        <v>0</v>
      </c>
      <c r="O618" s="403">
        <f t="shared" si="219"/>
        <v>0</v>
      </c>
      <c r="P618" s="403">
        <f t="shared" si="219"/>
        <v>0</v>
      </c>
      <c r="Q618" s="403">
        <f t="shared" si="219"/>
        <v>0</v>
      </c>
      <c r="R618" s="403">
        <f t="shared" si="219"/>
        <v>0</v>
      </c>
      <c r="S618" s="403">
        <f t="shared" si="219"/>
        <v>0</v>
      </c>
      <c r="T618" s="403">
        <f t="shared" si="219"/>
        <v>0</v>
      </c>
      <c r="U618" s="403">
        <f t="shared" si="219"/>
        <v>0</v>
      </c>
      <c r="V618" s="403">
        <f t="shared" si="219"/>
        <v>0</v>
      </c>
      <c r="W618" s="403">
        <f t="shared" si="219"/>
        <v>0</v>
      </c>
      <c r="X618" s="403">
        <f t="shared" si="219"/>
        <v>0</v>
      </c>
      <c r="Y618" s="403">
        <f t="shared" si="210"/>
        <v>0</v>
      </c>
      <c r="Z618" s="403">
        <f t="shared" si="210"/>
        <v>192</v>
      </c>
      <c r="AA618" s="403">
        <f t="shared" si="210"/>
        <v>0</v>
      </c>
      <c r="AB618" s="403">
        <f t="shared" si="210"/>
        <v>0</v>
      </c>
      <c r="AC618" s="403">
        <f t="shared" si="213"/>
        <v>0</v>
      </c>
      <c r="AD618" s="403">
        <f t="shared" si="218"/>
        <v>0</v>
      </c>
      <c r="AE618" s="403">
        <f t="shared" si="215"/>
        <v>0</v>
      </c>
      <c r="AF618" s="403">
        <f t="shared" si="217"/>
        <v>0</v>
      </c>
      <c r="AG618" s="404">
        <f t="shared" si="217"/>
        <v>0</v>
      </c>
      <c r="AH618" s="404">
        <f t="shared" si="216"/>
        <v>0</v>
      </c>
      <c r="AI618" s="404">
        <f t="shared" si="216"/>
        <v>0</v>
      </c>
      <c r="AJ618" s="145">
        <f t="shared" si="206"/>
        <v>0</v>
      </c>
    </row>
    <row r="619" spans="2:36" ht="13.7" customHeight="1">
      <c r="B619" s="957">
        <v>784</v>
      </c>
      <c r="C619" s="1040">
        <v>45159</v>
      </c>
      <c r="D619" s="1041" t="s">
        <v>575</v>
      </c>
      <c r="E619" s="1042" t="s">
        <v>1246</v>
      </c>
      <c r="F619" s="402">
        <v>737</v>
      </c>
      <c r="G619" s="956">
        <v>10</v>
      </c>
      <c r="H619" s="440"/>
      <c r="I619" s="403">
        <f t="shared" si="205"/>
        <v>0</v>
      </c>
      <c r="J619" s="403">
        <f t="shared" si="212"/>
        <v>0</v>
      </c>
      <c r="K619" s="403">
        <f t="shared" si="219"/>
        <v>0</v>
      </c>
      <c r="L619" s="403">
        <f t="shared" si="219"/>
        <v>0</v>
      </c>
      <c r="M619" s="403">
        <f t="shared" si="219"/>
        <v>0</v>
      </c>
      <c r="N619" s="403">
        <f t="shared" si="219"/>
        <v>0</v>
      </c>
      <c r="O619" s="403">
        <f t="shared" si="219"/>
        <v>0</v>
      </c>
      <c r="P619" s="403">
        <f t="shared" si="219"/>
        <v>0</v>
      </c>
      <c r="Q619" s="403">
        <f t="shared" si="219"/>
        <v>0</v>
      </c>
      <c r="R619" s="403">
        <f t="shared" si="219"/>
        <v>0</v>
      </c>
      <c r="S619" s="403">
        <f t="shared" si="219"/>
        <v>0</v>
      </c>
      <c r="T619" s="403">
        <f t="shared" si="219"/>
        <v>0</v>
      </c>
      <c r="U619" s="403">
        <f t="shared" si="219"/>
        <v>0</v>
      </c>
      <c r="V619" s="403">
        <f t="shared" si="219"/>
        <v>0</v>
      </c>
      <c r="W619" s="403">
        <f t="shared" si="219"/>
        <v>0</v>
      </c>
      <c r="X619" s="403">
        <f t="shared" si="219"/>
        <v>0</v>
      </c>
      <c r="Y619" s="403">
        <f t="shared" si="210"/>
        <v>0</v>
      </c>
      <c r="Z619" s="403">
        <f t="shared" si="210"/>
        <v>0</v>
      </c>
      <c r="AA619" s="403">
        <f t="shared" si="210"/>
        <v>0</v>
      </c>
      <c r="AB619" s="403">
        <f t="shared" si="210"/>
        <v>0</v>
      </c>
      <c r="AC619" s="403">
        <f t="shared" si="213"/>
        <v>0</v>
      </c>
      <c r="AD619" s="403">
        <f t="shared" si="218"/>
        <v>0</v>
      </c>
      <c r="AE619" s="403">
        <f t="shared" si="215"/>
        <v>0</v>
      </c>
      <c r="AF619" s="403">
        <f t="shared" si="217"/>
        <v>10</v>
      </c>
      <c r="AG619" s="404">
        <f t="shared" si="217"/>
        <v>0</v>
      </c>
      <c r="AH619" s="404">
        <f t="shared" si="216"/>
        <v>0</v>
      </c>
      <c r="AI619" s="404">
        <f t="shared" si="216"/>
        <v>0</v>
      </c>
      <c r="AJ619" s="145">
        <f t="shared" si="206"/>
        <v>0</v>
      </c>
    </row>
    <row r="620" spans="2:36" ht="13.7" customHeight="1">
      <c r="B620" s="957">
        <v>1076</v>
      </c>
      <c r="C620" s="1040">
        <v>45217</v>
      </c>
      <c r="D620" s="1041" t="s">
        <v>575</v>
      </c>
      <c r="E620" s="1042" t="s">
        <v>1497</v>
      </c>
      <c r="F620" s="402">
        <v>54</v>
      </c>
      <c r="G620" s="956">
        <v>140</v>
      </c>
      <c r="H620" s="440"/>
      <c r="I620" s="403">
        <f t="shared" si="205"/>
        <v>0</v>
      </c>
      <c r="J620" s="403">
        <f t="shared" si="212"/>
        <v>0</v>
      </c>
      <c r="K620" s="403">
        <f t="shared" si="219"/>
        <v>140</v>
      </c>
      <c r="L620" s="403">
        <f t="shared" si="219"/>
        <v>0</v>
      </c>
      <c r="M620" s="403">
        <f t="shared" si="219"/>
        <v>0</v>
      </c>
      <c r="N620" s="403">
        <f t="shared" si="219"/>
        <v>0</v>
      </c>
      <c r="O620" s="403">
        <f t="shared" si="219"/>
        <v>0</v>
      </c>
      <c r="P620" s="403">
        <f t="shared" si="219"/>
        <v>0</v>
      </c>
      <c r="Q620" s="403">
        <f t="shared" si="219"/>
        <v>0</v>
      </c>
      <c r="R620" s="403">
        <f t="shared" si="219"/>
        <v>0</v>
      </c>
      <c r="S620" s="403">
        <f t="shared" si="219"/>
        <v>0</v>
      </c>
      <c r="T620" s="403">
        <f t="shared" si="219"/>
        <v>0</v>
      </c>
      <c r="U620" s="403">
        <f t="shared" si="219"/>
        <v>0</v>
      </c>
      <c r="V620" s="403">
        <f t="shared" si="219"/>
        <v>0</v>
      </c>
      <c r="W620" s="403">
        <f t="shared" si="219"/>
        <v>0</v>
      </c>
      <c r="X620" s="403">
        <f t="shared" si="219"/>
        <v>0</v>
      </c>
      <c r="Y620" s="403">
        <f t="shared" si="210"/>
        <v>0</v>
      </c>
      <c r="Z620" s="403">
        <f t="shared" si="210"/>
        <v>0</v>
      </c>
      <c r="AA620" s="403">
        <f t="shared" si="210"/>
        <v>0</v>
      </c>
      <c r="AB620" s="403">
        <f t="shared" si="210"/>
        <v>0</v>
      </c>
      <c r="AC620" s="403">
        <f t="shared" si="213"/>
        <v>0</v>
      </c>
      <c r="AD620" s="403">
        <f t="shared" si="218"/>
        <v>0</v>
      </c>
      <c r="AE620" s="403">
        <f t="shared" si="215"/>
        <v>0</v>
      </c>
      <c r="AF620" s="403">
        <f t="shared" si="217"/>
        <v>0</v>
      </c>
      <c r="AG620" s="404">
        <f t="shared" si="217"/>
        <v>0</v>
      </c>
      <c r="AH620" s="404">
        <f t="shared" ref="AH620:AI635" si="220">IF(AH$7-$F620=0,$G620,0)</f>
        <v>0</v>
      </c>
      <c r="AI620" s="404">
        <f t="shared" si="216"/>
        <v>0</v>
      </c>
      <c r="AJ620" s="145">
        <f t="shared" si="206"/>
        <v>0</v>
      </c>
    </row>
    <row r="621" spans="2:36" ht="13.7" customHeight="1">
      <c r="B621" s="957">
        <v>1019</v>
      </c>
      <c r="C621" s="1040">
        <v>45204</v>
      </c>
      <c r="D621" s="1041" t="s">
        <v>577</v>
      </c>
      <c r="E621" s="1042" t="s">
        <v>1440</v>
      </c>
      <c r="F621" s="402">
        <v>727</v>
      </c>
      <c r="G621" s="956">
        <v>445.83</v>
      </c>
      <c r="H621" s="440"/>
      <c r="I621" s="403">
        <f t="shared" si="205"/>
        <v>0</v>
      </c>
      <c r="J621" s="403">
        <f t="shared" si="212"/>
        <v>0</v>
      </c>
      <c r="K621" s="403">
        <f t="shared" si="219"/>
        <v>0</v>
      </c>
      <c r="L621" s="403">
        <f t="shared" si="219"/>
        <v>0</v>
      </c>
      <c r="M621" s="403">
        <f t="shared" si="219"/>
        <v>0</v>
      </c>
      <c r="N621" s="403">
        <f t="shared" si="219"/>
        <v>0</v>
      </c>
      <c r="O621" s="403">
        <f t="shared" si="219"/>
        <v>0</v>
      </c>
      <c r="P621" s="403">
        <f t="shared" si="219"/>
        <v>0</v>
      </c>
      <c r="Q621" s="403">
        <f t="shared" si="219"/>
        <v>0</v>
      </c>
      <c r="R621" s="403">
        <f t="shared" si="219"/>
        <v>0</v>
      </c>
      <c r="S621" s="403">
        <f t="shared" si="219"/>
        <v>0</v>
      </c>
      <c r="T621" s="403">
        <f t="shared" si="219"/>
        <v>0</v>
      </c>
      <c r="U621" s="403">
        <f t="shared" si="219"/>
        <v>0</v>
      </c>
      <c r="V621" s="403">
        <f t="shared" si="219"/>
        <v>0</v>
      </c>
      <c r="W621" s="403">
        <f t="shared" si="219"/>
        <v>0</v>
      </c>
      <c r="X621" s="403">
        <f t="shared" si="219"/>
        <v>0</v>
      </c>
      <c r="Y621" s="403">
        <f t="shared" si="210"/>
        <v>0</v>
      </c>
      <c r="Z621" s="403">
        <f t="shared" si="210"/>
        <v>0</v>
      </c>
      <c r="AA621" s="403">
        <f t="shared" si="210"/>
        <v>0</v>
      </c>
      <c r="AB621" s="403">
        <f t="shared" si="210"/>
        <v>0</v>
      </c>
      <c r="AC621" s="403">
        <f t="shared" si="213"/>
        <v>0</v>
      </c>
      <c r="AD621" s="403">
        <f t="shared" si="218"/>
        <v>445.83</v>
      </c>
      <c r="AE621" s="403">
        <f t="shared" si="215"/>
        <v>0</v>
      </c>
      <c r="AF621" s="403">
        <f t="shared" si="217"/>
        <v>0</v>
      </c>
      <c r="AG621" s="404">
        <f t="shared" si="217"/>
        <v>0</v>
      </c>
      <c r="AH621" s="404">
        <f t="shared" si="220"/>
        <v>0</v>
      </c>
      <c r="AI621" s="404">
        <f t="shared" si="216"/>
        <v>0</v>
      </c>
      <c r="AJ621" s="145">
        <f t="shared" si="206"/>
        <v>0</v>
      </c>
    </row>
    <row r="622" spans="2:36" ht="13.7" customHeight="1">
      <c r="B622" s="957">
        <v>164</v>
      </c>
      <c r="C622" s="1040">
        <v>44973</v>
      </c>
      <c r="D622" s="1041" t="s">
        <v>575</v>
      </c>
      <c r="E622" s="1042" t="s">
        <v>711</v>
      </c>
      <c r="F622" s="402">
        <v>280</v>
      </c>
      <c r="G622" s="956">
        <v>100</v>
      </c>
      <c r="H622" s="440"/>
      <c r="I622" s="403">
        <f t="shared" si="205"/>
        <v>0</v>
      </c>
      <c r="J622" s="403">
        <f t="shared" si="212"/>
        <v>0</v>
      </c>
      <c r="K622" s="403">
        <f t="shared" si="219"/>
        <v>0</v>
      </c>
      <c r="L622" s="403">
        <f t="shared" si="219"/>
        <v>0</v>
      </c>
      <c r="M622" s="403">
        <f t="shared" si="219"/>
        <v>0</v>
      </c>
      <c r="N622" s="403">
        <f t="shared" si="219"/>
        <v>0</v>
      </c>
      <c r="O622" s="403">
        <f t="shared" si="219"/>
        <v>0</v>
      </c>
      <c r="P622" s="403">
        <f t="shared" si="219"/>
        <v>0</v>
      </c>
      <c r="Q622" s="403">
        <f t="shared" si="219"/>
        <v>0</v>
      </c>
      <c r="R622" s="403">
        <f t="shared" si="219"/>
        <v>0</v>
      </c>
      <c r="S622" s="403">
        <f t="shared" si="219"/>
        <v>0</v>
      </c>
      <c r="T622" s="403">
        <f t="shared" si="219"/>
        <v>0</v>
      </c>
      <c r="U622" s="403">
        <f t="shared" si="219"/>
        <v>0</v>
      </c>
      <c r="V622" s="403">
        <f t="shared" si="219"/>
        <v>0</v>
      </c>
      <c r="W622" s="403">
        <f t="shared" si="219"/>
        <v>100</v>
      </c>
      <c r="X622" s="403">
        <f t="shared" si="219"/>
        <v>0</v>
      </c>
      <c r="Y622" s="403">
        <f t="shared" si="210"/>
        <v>0</v>
      </c>
      <c r="Z622" s="403">
        <f t="shared" si="210"/>
        <v>0</v>
      </c>
      <c r="AA622" s="403">
        <f t="shared" si="210"/>
        <v>0</v>
      </c>
      <c r="AB622" s="403">
        <f t="shared" si="210"/>
        <v>0</v>
      </c>
      <c r="AC622" s="403">
        <f t="shared" si="213"/>
        <v>0</v>
      </c>
      <c r="AD622" s="403">
        <f t="shared" si="218"/>
        <v>0</v>
      </c>
      <c r="AE622" s="403">
        <f t="shared" si="215"/>
        <v>0</v>
      </c>
      <c r="AF622" s="403">
        <f t="shared" si="217"/>
        <v>0</v>
      </c>
      <c r="AG622" s="404">
        <f t="shared" si="217"/>
        <v>0</v>
      </c>
      <c r="AH622" s="404">
        <f t="shared" si="220"/>
        <v>0</v>
      </c>
      <c r="AI622" s="404">
        <f t="shared" si="216"/>
        <v>0</v>
      </c>
      <c r="AJ622" s="145">
        <f t="shared" si="206"/>
        <v>0</v>
      </c>
    </row>
    <row r="623" spans="2:36" ht="13.7" customHeight="1">
      <c r="B623" s="957">
        <v>602</v>
      </c>
      <c r="C623" s="1040">
        <v>45105</v>
      </c>
      <c r="D623" s="1041" t="s">
        <v>575</v>
      </c>
      <c r="E623" s="1042" t="s">
        <v>1090</v>
      </c>
      <c r="F623" s="402">
        <v>280</v>
      </c>
      <c r="G623" s="956">
        <v>125</v>
      </c>
      <c r="H623" s="440"/>
      <c r="I623" s="403">
        <f t="shared" si="205"/>
        <v>0</v>
      </c>
      <c r="J623" s="403">
        <f t="shared" si="212"/>
        <v>0</v>
      </c>
      <c r="K623" s="403">
        <f t="shared" si="219"/>
        <v>0</v>
      </c>
      <c r="L623" s="403">
        <f t="shared" si="219"/>
        <v>0</v>
      </c>
      <c r="M623" s="403">
        <f t="shared" si="219"/>
        <v>0</v>
      </c>
      <c r="N623" s="403">
        <f t="shared" si="219"/>
        <v>0</v>
      </c>
      <c r="O623" s="403">
        <f t="shared" si="219"/>
        <v>0</v>
      </c>
      <c r="P623" s="403">
        <f t="shared" si="219"/>
        <v>0</v>
      </c>
      <c r="Q623" s="403">
        <f t="shared" si="219"/>
        <v>0</v>
      </c>
      <c r="R623" s="403">
        <f t="shared" si="219"/>
        <v>0</v>
      </c>
      <c r="S623" s="403">
        <f t="shared" si="219"/>
        <v>0</v>
      </c>
      <c r="T623" s="403">
        <f t="shared" si="219"/>
        <v>0</v>
      </c>
      <c r="U623" s="403">
        <f t="shared" si="219"/>
        <v>0</v>
      </c>
      <c r="V623" s="403">
        <f t="shared" si="219"/>
        <v>0</v>
      </c>
      <c r="W623" s="403">
        <f t="shared" si="219"/>
        <v>125</v>
      </c>
      <c r="X623" s="403">
        <f t="shared" si="219"/>
        <v>0</v>
      </c>
      <c r="Y623" s="403">
        <f t="shared" si="210"/>
        <v>0</v>
      </c>
      <c r="Z623" s="403">
        <f t="shared" si="210"/>
        <v>0</v>
      </c>
      <c r="AA623" s="403">
        <f t="shared" si="210"/>
        <v>0</v>
      </c>
      <c r="AB623" s="403">
        <f t="shared" si="210"/>
        <v>0</v>
      </c>
      <c r="AC623" s="403">
        <f t="shared" si="213"/>
        <v>0</v>
      </c>
      <c r="AD623" s="403">
        <f t="shared" si="218"/>
        <v>0</v>
      </c>
      <c r="AE623" s="403">
        <f t="shared" si="215"/>
        <v>0</v>
      </c>
      <c r="AF623" s="403">
        <f t="shared" si="217"/>
        <v>0</v>
      </c>
      <c r="AG623" s="404">
        <f t="shared" si="217"/>
        <v>0</v>
      </c>
      <c r="AH623" s="404">
        <f t="shared" si="220"/>
        <v>0</v>
      </c>
      <c r="AI623" s="404">
        <f t="shared" si="216"/>
        <v>0</v>
      </c>
      <c r="AJ623" s="145">
        <f t="shared" si="206"/>
        <v>0</v>
      </c>
    </row>
    <row r="624" spans="2:36" ht="13.7" customHeight="1">
      <c r="B624" s="957">
        <v>236</v>
      </c>
      <c r="C624" s="1040">
        <v>44994</v>
      </c>
      <c r="D624" s="1041" t="s">
        <v>577</v>
      </c>
      <c r="E624" s="1042" t="s">
        <v>777</v>
      </c>
      <c r="F624" s="402">
        <v>737</v>
      </c>
      <c r="G624" s="956">
        <v>6</v>
      </c>
      <c r="H624" s="440"/>
      <c r="I624" s="403">
        <f t="shared" si="205"/>
        <v>0</v>
      </c>
      <c r="J624" s="403">
        <f t="shared" si="212"/>
        <v>0</v>
      </c>
      <c r="K624" s="403">
        <f t="shared" si="219"/>
        <v>0</v>
      </c>
      <c r="L624" s="403">
        <f t="shared" si="219"/>
        <v>0</v>
      </c>
      <c r="M624" s="403">
        <f t="shared" si="219"/>
        <v>0</v>
      </c>
      <c r="N624" s="403">
        <f t="shared" si="219"/>
        <v>0</v>
      </c>
      <c r="O624" s="403">
        <f t="shared" si="219"/>
        <v>0</v>
      </c>
      <c r="P624" s="403">
        <f t="shared" si="219"/>
        <v>0</v>
      </c>
      <c r="Q624" s="403">
        <f t="shared" si="219"/>
        <v>0</v>
      </c>
      <c r="R624" s="403">
        <f t="shared" si="219"/>
        <v>0</v>
      </c>
      <c r="S624" s="403">
        <f t="shared" si="219"/>
        <v>0</v>
      </c>
      <c r="T624" s="403">
        <f t="shared" si="219"/>
        <v>0</v>
      </c>
      <c r="U624" s="403">
        <f t="shared" si="219"/>
        <v>0</v>
      </c>
      <c r="V624" s="403">
        <f t="shared" si="219"/>
        <v>0</v>
      </c>
      <c r="W624" s="403">
        <f t="shared" si="219"/>
        <v>0</v>
      </c>
      <c r="X624" s="403">
        <f t="shared" si="219"/>
        <v>0</v>
      </c>
      <c r="Y624" s="403">
        <f t="shared" si="210"/>
        <v>0</v>
      </c>
      <c r="Z624" s="403">
        <f t="shared" si="210"/>
        <v>0</v>
      </c>
      <c r="AA624" s="403">
        <f t="shared" si="210"/>
        <v>0</v>
      </c>
      <c r="AB624" s="403">
        <f t="shared" si="210"/>
        <v>0</v>
      </c>
      <c r="AC624" s="403">
        <f t="shared" si="213"/>
        <v>0</v>
      </c>
      <c r="AD624" s="403">
        <f t="shared" si="218"/>
        <v>0</v>
      </c>
      <c r="AE624" s="403">
        <f t="shared" si="215"/>
        <v>0</v>
      </c>
      <c r="AF624" s="403">
        <f t="shared" si="217"/>
        <v>6</v>
      </c>
      <c r="AG624" s="404">
        <f t="shared" si="217"/>
        <v>0</v>
      </c>
      <c r="AH624" s="404">
        <f t="shared" si="220"/>
        <v>0</v>
      </c>
      <c r="AI624" s="404">
        <f t="shared" si="216"/>
        <v>0</v>
      </c>
      <c r="AJ624" s="145">
        <f t="shared" si="206"/>
        <v>0</v>
      </c>
    </row>
    <row r="625" spans="2:36" ht="13.7" customHeight="1">
      <c r="B625" s="957">
        <v>241</v>
      </c>
      <c r="C625" s="1040">
        <v>44998</v>
      </c>
      <c r="D625" s="1041" t="s">
        <v>577</v>
      </c>
      <c r="E625" s="1042" t="s">
        <v>787</v>
      </c>
      <c r="F625" s="402">
        <v>737</v>
      </c>
      <c r="G625" s="956">
        <v>3</v>
      </c>
      <c r="H625" s="440"/>
      <c r="I625" s="403">
        <f t="shared" si="205"/>
        <v>0</v>
      </c>
      <c r="J625" s="403">
        <f t="shared" si="212"/>
        <v>0</v>
      </c>
      <c r="K625" s="403">
        <f t="shared" si="219"/>
        <v>0</v>
      </c>
      <c r="L625" s="403">
        <f t="shared" si="219"/>
        <v>0</v>
      </c>
      <c r="M625" s="403">
        <f t="shared" si="219"/>
        <v>0</v>
      </c>
      <c r="N625" s="403">
        <f t="shared" si="219"/>
        <v>0</v>
      </c>
      <c r="O625" s="403">
        <f t="shared" si="219"/>
        <v>0</v>
      </c>
      <c r="P625" s="403">
        <f t="shared" si="219"/>
        <v>0</v>
      </c>
      <c r="Q625" s="403">
        <f t="shared" si="219"/>
        <v>0</v>
      </c>
      <c r="R625" s="403">
        <f t="shared" si="219"/>
        <v>0</v>
      </c>
      <c r="S625" s="403">
        <f t="shared" si="219"/>
        <v>0</v>
      </c>
      <c r="T625" s="403">
        <f t="shared" si="219"/>
        <v>0</v>
      </c>
      <c r="U625" s="403">
        <f t="shared" si="219"/>
        <v>0</v>
      </c>
      <c r="V625" s="403">
        <f t="shared" si="219"/>
        <v>0</v>
      </c>
      <c r="W625" s="403">
        <f t="shared" si="219"/>
        <v>0</v>
      </c>
      <c r="X625" s="403">
        <f t="shared" si="219"/>
        <v>0</v>
      </c>
      <c r="Y625" s="403">
        <f t="shared" si="210"/>
        <v>0</v>
      </c>
      <c r="Z625" s="403">
        <f t="shared" si="210"/>
        <v>0</v>
      </c>
      <c r="AA625" s="403">
        <f t="shared" si="210"/>
        <v>0</v>
      </c>
      <c r="AB625" s="403">
        <f t="shared" si="210"/>
        <v>0</v>
      </c>
      <c r="AC625" s="403">
        <f t="shared" si="213"/>
        <v>0</v>
      </c>
      <c r="AD625" s="403">
        <f t="shared" si="218"/>
        <v>0</v>
      </c>
      <c r="AE625" s="403">
        <f t="shared" si="215"/>
        <v>0</v>
      </c>
      <c r="AF625" s="403">
        <f t="shared" si="217"/>
        <v>3</v>
      </c>
      <c r="AG625" s="404">
        <f t="shared" si="217"/>
        <v>0</v>
      </c>
      <c r="AH625" s="404">
        <f t="shared" si="220"/>
        <v>0</v>
      </c>
      <c r="AI625" s="404">
        <f t="shared" si="216"/>
        <v>0</v>
      </c>
      <c r="AJ625" s="145">
        <f t="shared" si="206"/>
        <v>0</v>
      </c>
    </row>
    <row r="626" spans="2:36" ht="13.7" customHeight="1">
      <c r="B626" s="957">
        <v>243</v>
      </c>
      <c r="C626" s="1040">
        <v>44998</v>
      </c>
      <c r="D626" s="1041" t="s">
        <v>577</v>
      </c>
      <c r="E626" s="1042" t="s">
        <v>788</v>
      </c>
      <c r="F626" s="402">
        <v>737</v>
      </c>
      <c r="G626" s="956">
        <v>6</v>
      </c>
      <c r="H626" s="440"/>
      <c r="I626" s="403">
        <f t="shared" si="205"/>
        <v>0</v>
      </c>
      <c r="J626" s="403">
        <f t="shared" si="212"/>
        <v>0</v>
      </c>
      <c r="K626" s="403">
        <f t="shared" ref="K626:X635" si="221">IF(K$7-$F626=0,$G626,0)</f>
        <v>0</v>
      </c>
      <c r="L626" s="403">
        <f t="shared" si="221"/>
        <v>0</v>
      </c>
      <c r="M626" s="403">
        <f t="shared" si="221"/>
        <v>0</v>
      </c>
      <c r="N626" s="403">
        <f t="shared" si="221"/>
        <v>0</v>
      </c>
      <c r="O626" s="403">
        <f t="shared" si="221"/>
        <v>0</v>
      </c>
      <c r="P626" s="403">
        <f t="shared" si="221"/>
        <v>0</v>
      </c>
      <c r="Q626" s="403">
        <f t="shared" si="221"/>
        <v>0</v>
      </c>
      <c r="R626" s="403">
        <f t="shared" si="221"/>
        <v>0</v>
      </c>
      <c r="S626" s="403">
        <f t="shared" si="221"/>
        <v>0</v>
      </c>
      <c r="T626" s="403">
        <f t="shared" si="221"/>
        <v>0</v>
      </c>
      <c r="U626" s="403">
        <f t="shared" si="221"/>
        <v>0</v>
      </c>
      <c r="V626" s="403">
        <f t="shared" si="221"/>
        <v>0</v>
      </c>
      <c r="W626" s="403">
        <f t="shared" si="221"/>
        <v>0</v>
      </c>
      <c r="X626" s="403">
        <f t="shared" si="221"/>
        <v>0</v>
      </c>
      <c r="Y626" s="403">
        <f t="shared" si="210"/>
        <v>0</v>
      </c>
      <c r="Z626" s="403">
        <f t="shared" si="210"/>
        <v>0</v>
      </c>
      <c r="AA626" s="403">
        <f t="shared" si="210"/>
        <v>0</v>
      </c>
      <c r="AB626" s="403">
        <f t="shared" si="210"/>
        <v>0</v>
      </c>
      <c r="AC626" s="403">
        <f t="shared" si="213"/>
        <v>0</v>
      </c>
      <c r="AD626" s="403">
        <f t="shared" si="218"/>
        <v>0</v>
      </c>
      <c r="AE626" s="403">
        <f t="shared" si="215"/>
        <v>0</v>
      </c>
      <c r="AF626" s="403">
        <f t="shared" si="217"/>
        <v>6</v>
      </c>
      <c r="AG626" s="404">
        <f t="shared" si="217"/>
        <v>0</v>
      </c>
      <c r="AH626" s="404">
        <f t="shared" si="220"/>
        <v>0</v>
      </c>
      <c r="AI626" s="404">
        <f t="shared" si="220"/>
        <v>0</v>
      </c>
      <c r="AJ626" s="145">
        <f t="shared" si="206"/>
        <v>0</v>
      </c>
    </row>
    <row r="627" spans="2:36" ht="13.7" customHeight="1">
      <c r="B627" s="957">
        <v>644</v>
      </c>
      <c r="C627" s="1040">
        <v>45120</v>
      </c>
      <c r="D627" s="1041" t="s">
        <v>577</v>
      </c>
      <c r="E627" s="1042" t="s">
        <v>1125</v>
      </c>
      <c r="F627" s="402">
        <v>737</v>
      </c>
      <c r="G627" s="956">
        <v>2.5</v>
      </c>
      <c r="H627" s="440"/>
      <c r="I627" s="403">
        <f t="shared" si="205"/>
        <v>0</v>
      </c>
      <c r="J627" s="403">
        <f t="shared" si="212"/>
        <v>0</v>
      </c>
      <c r="K627" s="403">
        <f t="shared" si="221"/>
        <v>0</v>
      </c>
      <c r="L627" s="403">
        <f t="shared" si="221"/>
        <v>0</v>
      </c>
      <c r="M627" s="403">
        <f t="shared" si="221"/>
        <v>0</v>
      </c>
      <c r="N627" s="403">
        <f t="shared" si="221"/>
        <v>0</v>
      </c>
      <c r="O627" s="403">
        <f t="shared" si="221"/>
        <v>0</v>
      </c>
      <c r="P627" s="403">
        <f t="shared" si="221"/>
        <v>0</v>
      </c>
      <c r="Q627" s="403">
        <f t="shared" si="221"/>
        <v>0</v>
      </c>
      <c r="R627" s="403">
        <f t="shared" si="221"/>
        <v>0</v>
      </c>
      <c r="S627" s="403">
        <f t="shared" si="221"/>
        <v>0</v>
      </c>
      <c r="T627" s="403">
        <f t="shared" si="221"/>
        <v>0</v>
      </c>
      <c r="U627" s="403">
        <f t="shared" si="221"/>
        <v>0</v>
      </c>
      <c r="V627" s="403">
        <f t="shared" si="221"/>
        <v>0</v>
      </c>
      <c r="W627" s="403">
        <f t="shared" si="221"/>
        <v>0</v>
      </c>
      <c r="X627" s="403">
        <f t="shared" si="221"/>
        <v>0</v>
      </c>
      <c r="Y627" s="403">
        <f t="shared" si="210"/>
        <v>0</v>
      </c>
      <c r="Z627" s="403">
        <f t="shared" si="210"/>
        <v>0</v>
      </c>
      <c r="AA627" s="403">
        <f t="shared" si="210"/>
        <v>0</v>
      </c>
      <c r="AB627" s="403">
        <f t="shared" si="210"/>
        <v>0</v>
      </c>
      <c r="AC627" s="403">
        <f t="shared" si="213"/>
        <v>0</v>
      </c>
      <c r="AD627" s="403">
        <f t="shared" si="218"/>
        <v>0</v>
      </c>
      <c r="AE627" s="403">
        <f t="shared" si="215"/>
        <v>0</v>
      </c>
      <c r="AF627" s="403">
        <f t="shared" si="217"/>
        <v>2.5</v>
      </c>
      <c r="AG627" s="404">
        <f t="shared" si="217"/>
        <v>0</v>
      </c>
      <c r="AH627" s="404">
        <f t="shared" si="220"/>
        <v>0</v>
      </c>
      <c r="AI627" s="404">
        <f t="shared" si="220"/>
        <v>0</v>
      </c>
      <c r="AJ627" s="145">
        <f t="shared" si="206"/>
        <v>0</v>
      </c>
    </row>
    <row r="628" spans="2:36" ht="13.7" customHeight="1">
      <c r="B628" s="957">
        <v>646</v>
      </c>
      <c r="C628" s="1040">
        <v>45121</v>
      </c>
      <c r="D628" s="1041" t="s">
        <v>577</v>
      </c>
      <c r="E628" s="1042" t="s">
        <v>1128</v>
      </c>
      <c r="F628" s="402">
        <v>737</v>
      </c>
      <c r="G628" s="956">
        <v>2.5</v>
      </c>
      <c r="H628" s="440"/>
      <c r="I628" s="403">
        <f t="shared" si="205"/>
        <v>0</v>
      </c>
      <c r="J628" s="403">
        <f t="shared" si="212"/>
        <v>0</v>
      </c>
      <c r="K628" s="403">
        <f t="shared" si="221"/>
        <v>0</v>
      </c>
      <c r="L628" s="403">
        <f t="shared" si="221"/>
        <v>0</v>
      </c>
      <c r="M628" s="403">
        <f t="shared" si="221"/>
        <v>0</v>
      </c>
      <c r="N628" s="403">
        <f t="shared" si="221"/>
        <v>0</v>
      </c>
      <c r="O628" s="403">
        <f t="shared" si="221"/>
        <v>0</v>
      </c>
      <c r="P628" s="403">
        <f t="shared" si="221"/>
        <v>0</v>
      </c>
      <c r="Q628" s="403">
        <f t="shared" si="221"/>
        <v>0</v>
      </c>
      <c r="R628" s="403">
        <f t="shared" si="221"/>
        <v>0</v>
      </c>
      <c r="S628" s="403">
        <f t="shared" si="221"/>
        <v>0</v>
      </c>
      <c r="T628" s="403">
        <f t="shared" si="221"/>
        <v>0</v>
      </c>
      <c r="U628" s="403">
        <f t="shared" si="221"/>
        <v>0</v>
      </c>
      <c r="V628" s="403">
        <f t="shared" si="221"/>
        <v>0</v>
      </c>
      <c r="W628" s="403">
        <f t="shared" si="221"/>
        <v>0</v>
      </c>
      <c r="X628" s="403">
        <f t="shared" si="221"/>
        <v>0</v>
      </c>
      <c r="Y628" s="403">
        <f t="shared" si="210"/>
        <v>0</v>
      </c>
      <c r="Z628" s="403">
        <f t="shared" si="210"/>
        <v>0</v>
      </c>
      <c r="AA628" s="403">
        <f t="shared" si="210"/>
        <v>0</v>
      </c>
      <c r="AB628" s="403">
        <f t="shared" si="210"/>
        <v>0</v>
      </c>
      <c r="AC628" s="403">
        <f t="shared" si="213"/>
        <v>0</v>
      </c>
      <c r="AD628" s="403">
        <f t="shared" si="218"/>
        <v>0</v>
      </c>
      <c r="AE628" s="403">
        <f t="shared" si="215"/>
        <v>0</v>
      </c>
      <c r="AF628" s="403">
        <f t="shared" si="217"/>
        <v>2.5</v>
      </c>
      <c r="AG628" s="404">
        <f t="shared" si="217"/>
        <v>0</v>
      </c>
      <c r="AH628" s="404">
        <f t="shared" si="220"/>
        <v>0</v>
      </c>
      <c r="AI628" s="404">
        <f t="shared" si="220"/>
        <v>0</v>
      </c>
      <c r="AJ628" s="145">
        <f t="shared" si="206"/>
        <v>0</v>
      </c>
    </row>
    <row r="629" spans="2:36" ht="13.7" customHeight="1">
      <c r="B629" s="957">
        <v>457</v>
      </c>
      <c r="C629" s="1040">
        <v>45057</v>
      </c>
      <c r="D629" s="1041" t="s">
        <v>575</v>
      </c>
      <c r="E629" s="1042" t="s">
        <v>977</v>
      </c>
      <c r="F629" s="402">
        <v>586.29999999999995</v>
      </c>
      <c r="G629" s="956">
        <v>2400</v>
      </c>
      <c r="H629" s="440" t="s">
        <v>3394</v>
      </c>
      <c r="I629" s="403">
        <f t="shared" si="205"/>
        <v>0</v>
      </c>
      <c r="J629" s="403">
        <f t="shared" si="212"/>
        <v>0</v>
      </c>
      <c r="K629" s="403">
        <f t="shared" si="221"/>
        <v>0</v>
      </c>
      <c r="L629" s="403">
        <f t="shared" si="221"/>
        <v>0</v>
      </c>
      <c r="M629" s="403">
        <f t="shared" si="221"/>
        <v>0</v>
      </c>
      <c r="N629" s="403">
        <f t="shared" si="221"/>
        <v>0</v>
      </c>
      <c r="O629" s="403">
        <f t="shared" si="221"/>
        <v>0</v>
      </c>
      <c r="P629" s="403">
        <f t="shared" si="221"/>
        <v>0</v>
      </c>
      <c r="Q629" s="403">
        <f t="shared" si="221"/>
        <v>0</v>
      </c>
      <c r="R629" s="403">
        <f t="shared" si="221"/>
        <v>0</v>
      </c>
      <c r="S629" s="403">
        <f t="shared" si="221"/>
        <v>0</v>
      </c>
      <c r="T629" s="403">
        <f t="shared" si="221"/>
        <v>0</v>
      </c>
      <c r="U629" s="403">
        <f t="shared" si="221"/>
        <v>0</v>
      </c>
      <c r="V629" s="403">
        <f t="shared" si="221"/>
        <v>0</v>
      </c>
      <c r="W629" s="403">
        <f t="shared" si="221"/>
        <v>0</v>
      </c>
      <c r="X629" s="403">
        <f t="shared" si="221"/>
        <v>0</v>
      </c>
      <c r="Y629" s="403">
        <f t="shared" si="210"/>
        <v>0</v>
      </c>
      <c r="Z629" s="403">
        <f t="shared" si="210"/>
        <v>0</v>
      </c>
      <c r="AA629" s="403">
        <f t="shared" si="210"/>
        <v>2400</v>
      </c>
      <c r="AB629" s="403">
        <f t="shared" si="210"/>
        <v>0</v>
      </c>
      <c r="AC629" s="403">
        <f t="shared" si="213"/>
        <v>0</v>
      </c>
      <c r="AD629" s="403">
        <f t="shared" si="218"/>
        <v>0</v>
      </c>
      <c r="AE629" s="403">
        <f t="shared" si="215"/>
        <v>0</v>
      </c>
      <c r="AF629" s="403">
        <f t="shared" si="217"/>
        <v>0</v>
      </c>
      <c r="AG629" s="404">
        <f t="shared" si="217"/>
        <v>0</v>
      </c>
      <c r="AH629" s="404">
        <f t="shared" si="220"/>
        <v>0</v>
      </c>
      <c r="AI629" s="404">
        <f t="shared" si="220"/>
        <v>0</v>
      </c>
      <c r="AJ629" s="145">
        <f t="shared" si="206"/>
        <v>0</v>
      </c>
    </row>
    <row r="630" spans="2:36" ht="13.7" customHeight="1">
      <c r="B630" s="957">
        <v>203</v>
      </c>
      <c r="C630" s="1040">
        <v>44981</v>
      </c>
      <c r="D630" s="1041" t="s">
        <v>577</v>
      </c>
      <c r="E630" s="1042" t="s">
        <v>742</v>
      </c>
      <c r="F630" s="402">
        <v>727</v>
      </c>
      <c r="G630" s="956">
        <v>400</v>
      </c>
      <c r="H630" s="440"/>
      <c r="I630" s="403">
        <f t="shared" si="205"/>
        <v>0</v>
      </c>
      <c r="J630" s="403">
        <f t="shared" si="212"/>
        <v>0</v>
      </c>
      <c r="K630" s="403">
        <f t="shared" si="221"/>
        <v>0</v>
      </c>
      <c r="L630" s="403">
        <f t="shared" si="221"/>
        <v>0</v>
      </c>
      <c r="M630" s="403">
        <f t="shared" si="221"/>
        <v>0</v>
      </c>
      <c r="N630" s="403">
        <f t="shared" si="221"/>
        <v>0</v>
      </c>
      <c r="O630" s="403">
        <f t="shared" si="221"/>
        <v>0</v>
      </c>
      <c r="P630" s="403">
        <f t="shared" si="221"/>
        <v>0</v>
      </c>
      <c r="Q630" s="403">
        <f t="shared" si="221"/>
        <v>0</v>
      </c>
      <c r="R630" s="403">
        <f t="shared" si="221"/>
        <v>0</v>
      </c>
      <c r="S630" s="403">
        <f t="shared" si="221"/>
        <v>0</v>
      </c>
      <c r="T630" s="403">
        <f t="shared" si="221"/>
        <v>0</v>
      </c>
      <c r="U630" s="403">
        <f t="shared" si="221"/>
        <v>0</v>
      </c>
      <c r="V630" s="403">
        <f t="shared" si="221"/>
        <v>0</v>
      </c>
      <c r="W630" s="403">
        <f t="shared" si="221"/>
        <v>0</v>
      </c>
      <c r="X630" s="403">
        <f t="shared" si="221"/>
        <v>0</v>
      </c>
      <c r="Y630" s="403">
        <f t="shared" si="210"/>
        <v>0</v>
      </c>
      <c r="Z630" s="403">
        <f t="shared" si="210"/>
        <v>0</v>
      </c>
      <c r="AA630" s="403">
        <f t="shared" si="210"/>
        <v>0</v>
      </c>
      <c r="AB630" s="403">
        <f t="shared" si="210"/>
        <v>0</v>
      </c>
      <c r="AC630" s="403">
        <f t="shared" si="213"/>
        <v>0</v>
      </c>
      <c r="AD630" s="403">
        <f t="shared" si="218"/>
        <v>400</v>
      </c>
      <c r="AE630" s="403">
        <f t="shared" si="215"/>
        <v>0</v>
      </c>
      <c r="AF630" s="403">
        <f t="shared" si="217"/>
        <v>0</v>
      </c>
      <c r="AG630" s="404">
        <f t="shared" si="217"/>
        <v>0</v>
      </c>
      <c r="AH630" s="404">
        <f t="shared" ref="AH630:AI645" si="222">IF(AH$7-$F630=0,$G630,0)</f>
        <v>0</v>
      </c>
      <c r="AI630" s="404">
        <f t="shared" si="220"/>
        <v>0</v>
      </c>
      <c r="AJ630" s="145">
        <f t="shared" si="206"/>
        <v>0</v>
      </c>
    </row>
    <row r="631" spans="2:36" ht="13.7" customHeight="1">
      <c r="B631" s="957">
        <v>96</v>
      </c>
      <c r="C631" s="1040">
        <v>44951</v>
      </c>
      <c r="D631" s="1041" t="s">
        <v>577</v>
      </c>
      <c r="E631" s="1042" t="s">
        <v>662</v>
      </c>
      <c r="F631" s="402">
        <v>727</v>
      </c>
      <c r="G631" s="956">
        <v>20</v>
      </c>
      <c r="H631" s="440"/>
      <c r="I631" s="403">
        <f t="shared" si="205"/>
        <v>0</v>
      </c>
      <c r="J631" s="403">
        <f t="shared" si="212"/>
        <v>0</v>
      </c>
      <c r="K631" s="403">
        <f t="shared" si="221"/>
        <v>0</v>
      </c>
      <c r="L631" s="403">
        <f t="shared" si="221"/>
        <v>0</v>
      </c>
      <c r="M631" s="403">
        <f t="shared" si="221"/>
        <v>0</v>
      </c>
      <c r="N631" s="403">
        <f t="shared" si="221"/>
        <v>0</v>
      </c>
      <c r="O631" s="403">
        <f t="shared" si="221"/>
        <v>0</v>
      </c>
      <c r="P631" s="403">
        <f t="shared" si="221"/>
        <v>0</v>
      </c>
      <c r="Q631" s="403">
        <f t="shared" si="221"/>
        <v>0</v>
      </c>
      <c r="R631" s="403">
        <f t="shared" si="221"/>
        <v>0</v>
      </c>
      <c r="S631" s="403">
        <f t="shared" si="221"/>
        <v>0</v>
      </c>
      <c r="T631" s="403">
        <f t="shared" si="221"/>
        <v>0</v>
      </c>
      <c r="U631" s="403">
        <f t="shared" si="221"/>
        <v>0</v>
      </c>
      <c r="V631" s="403">
        <f t="shared" si="221"/>
        <v>0</v>
      </c>
      <c r="W631" s="403">
        <f t="shared" si="221"/>
        <v>0</v>
      </c>
      <c r="X631" s="403">
        <f t="shared" si="221"/>
        <v>0</v>
      </c>
      <c r="Y631" s="403">
        <f t="shared" si="210"/>
        <v>0</v>
      </c>
      <c r="Z631" s="403">
        <f t="shared" si="210"/>
        <v>0</v>
      </c>
      <c r="AA631" s="403">
        <f t="shared" si="210"/>
        <v>0</v>
      </c>
      <c r="AB631" s="403">
        <f t="shared" si="210"/>
        <v>0</v>
      </c>
      <c r="AC631" s="403">
        <f t="shared" si="213"/>
        <v>0</v>
      </c>
      <c r="AD631" s="403">
        <f t="shared" si="218"/>
        <v>20</v>
      </c>
      <c r="AE631" s="403">
        <f t="shared" si="215"/>
        <v>0</v>
      </c>
      <c r="AF631" s="403">
        <f t="shared" ref="AF631:AG650" si="223">IF(AF$7-$F631=0,$G631,0)</f>
        <v>0</v>
      </c>
      <c r="AG631" s="404">
        <f t="shared" si="223"/>
        <v>0</v>
      </c>
      <c r="AH631" s="404">
        <f t="shared" si="222"/>
        <v>0</v>
      </c>
      <c r="AI631" s="404">
        <f t="shared" si="220"/>
        <v>0</v>
      </c>
      <c r="AJ631" s="145">
        <f t="shared" si="206"/>
        <v>0</v>
      </c>
    </row>
    <row r="632" spans="2:36" ht="13.7" customHeight="1">
      <c r="B632" s="957">
        <v>856</v>
      </c>
      <c r="C632" s="1040">
        <v>45170</v>
      </c>
      <c r="D632" s="1041" t="s">
        <v>577</v>
      </c>
      <c r="E632" s="1042" t="s">
        <v>1302</v>
      </c>
      <c r="F632" s="402">
        <v>280</v>
      </c>
      <c r="G632" s="956">
        <v>130</v>
      </c>
      <c r="H632" s="440"/>
      <c r="I632" s="403">
        <f t="shared" si="205"/>
        <v>0</v>
      </c>
      <c r="J632" s="403">
        <f t="shared" si="212"/>
        <v>0</v>
      </c>
      <c r="K632" s="403">
        <f t="shared" si="221"/>
        <v>0</v>
      </c>
      <c r="L632" s="403">
        <f t="shared" si="221"/>
        <v>0</v>
      </c>
      <c r="M632" s="403">
        <f t="shared" si="221"/>
        <v>0</v>
      </c>
      <c r="N632" s="403">
        <f t="shared" si="221"/>
        <v>0</v>
      </c>
      <c r="O632" s="403">
        <f t="shared" si="221"/>
        <v>0</v>
      </c>
      <c r="P632" s="403">
        <f t="shared" si="221"/>
        <v>0</v>
      </c>
      <c r="Q632" s="403">
        <f t="shared" si="221"/>
        <v>0</v>
      </c>
      <c r="R632" s="403">
        <f t="shared" si="221"/>
        <v>0</v>
      </c>
      <c r="S632" s="403">
        <f t="shared" si="221"/>
        <v>0</v>
      </c>
      <c r="T632" s="403">
        <f t="shared" si="221"/>
        <v>0</v>
      </c>
      <c r="U632" s="403">
        <f t="shared" si="221"/>
        <v>0</v>
      </c>
      <c r="V632" s="403">
        <f t="shared" si="221"/>
        <v>0</v>
      </c>
      <c r="W632" s="403">
        <f t="shared" si="221"/>
        <v>130</v>
      </c>
      <c r="X632" s="403">
        <f t="shared" si="221"/>
        <v>0</v>
      </c>
      <c r="Y632" s="403">
        <f t="shared" si="210"/>
        <v>0</v>
      </c>
      <c r="Z632" s="403">
        <f t="shared" si="210"/>
        <v>0</v>
      </c>
      <c r="AA632" s="403">
        <f t="shared" si="210"/>
        <v>0</v>
      </c>
      <c r="AB632" s="403">
        <f t="shared" si="210"/>
        <v>0</v>
      </c>
      <c r="AC632" s="403">
        <f t="shared" si="213"/>
        <v>0</v>
      </c>
      <c r="AD632" s="403">
        <f t="shared" si="218"/>
        <v>0</v>
      </c>
      <c r="AE632" s="403">
        <f t="shared" si="215"/>
        <v>0</v>
      </c>
      <c r="AF632" s="403">
        <f t="shared" si="223"/>
        <v>0</v>
      </c>
      <c r="AG632" s="404">
        <f t="shared" si="223"/>
        <v>0</v>
      </c>
      <c r="AH632" s="404">
        <f t="shared" si="222"/>
        <v>0</v>
      </c>
      <c r="AI632" s="404">
        <f t="shared" si="220"/>
        <v>0</v>
      </c>
      <c r="AJ632" s="145">
        <f t="shared" si="206"/>
        <v>0</v>
      </c>
    </row>
    <row r="633" spans="2:36" ht="13.7" customHeight="1">
      <c r="B633" s="957">
        <v>707</v>
      </c>
      <c r="C633" s="1040">
        <v>45134</v>
      </c>
      <c r="D633" s="1041" t="s">
        <v>575</v>
      </c>
      <c r="E633" s="1042" t="s">
        <v>1171</v>
      </c>
      <c r="F633" s="402">
        <v>54</v>
      </c>
      <c r="G633" s="956">
        <v>200</v>
      </c>
      <c r="H633" s="440"/>
      <c r="I633" s="403">
        <f t="shared" si="205"/>
        <v>0</v>
      </c>
      <c r="J633" s="403">
        <f t="shared" si="212"/>
        <v>0</v>
      </c>
      <c r="K633" s="403">
        <f t="shared" si="221"/>
        <v>200</v>
      </c>
      <c r="L633" s="403">
        <f t="shared" si="221"/>
        <v>0</v>
      </c>
      <c r="M633" s="403">
        <f t="shared" si="221"/>
        <v>0</v>
      </c>
      <c r="N633" s="403">
        <f t="shared" si="221"/>
        <v>0</v>
      </c>
      <c r="O633" s="403">
        <f t="shared" si="221"/>
        <v>0</v>
      </c>
      <c r="P633" s="403">
        <f t="shared" si="221"/>
        <v>0</v>
      </c>
      <c r="Q633" s="403">
        <f t="shared" si="221"/>
        <v>0</v>
      </c>
      <c r="R633" s="403">
        <f t="shared" si="221"/>
        <v>0</v>
      </c>
      <c r="S633" s="403">
        <f t="shared" si="221"/>
        <v>0</v>
      </c>
      <c r="T633" s="403">
        <f t="shared" si="221"/>
        <v>0</v>
      </c>
      <c r="U633" s="403">
        <f t="shared" si="221"/>
        <v>0</v>
      </c>
      <c r="V633" s="403">
        <f t="shared" si="221"/>
        <v>0</v>
      </c>
      <c r="W633" s="403">
        <f t="shared" si="221"/>
        <v>0</v>
      </c>
      <c r="X633" s="403">
        <f t="shared" si="221"/>
        <v>0</v>
      </c>
      <c r="Y633" s="403">
        <f t="shared" si="210"/>
        <v>0</v>
      </c>
      <c r="Z633" s="403">
        <f t="shared" si="210"/>
        <v>0</v>
      </c>
      <c r="AA633" s="403">
        <f t="shared" si="210"/>
        <v>0</v>
      </c>
      <c r="AB633" s="403">
        <f t="shared" si="210"/>
        <v>0</v>
      </c>
      <c r="AC633" s="403">
        <f t="shared" si="213"/>
        <v>0</v>
      </c>
      <c r="AD633" s="403">
        <f t="shared" si="218"/>
        <v>0</v>
      </c>
      <c r="AE633" s="403">
        <f t="shared" si="215"/>
        <v>0</v>
      </c>
      <c r="AF633" s="403">
        <f t="shared" si="223"/>
        <v>0</v>
      </c>
      <c r="AG633" s="404">
        <f t="shared" si="223"/>
        <v>0</v>
      </c>
      <c r="AH633" s="404">
        <f t="shared" si="222"/>
        <v>0</v>
      </c>
      <c r="AI633" s="404">
        <f t="shared" si="220"/>
        <v>0</v>
      </c>
      <c r="AJ633" s="145">
        <f t="shared" si="206"/>
        <v>0</v>
      </c>
    </row>
    <row r="634" spans="2:36" ht="13.7" customHeight="1">
      <c r="B634" s="957">
        <v>724</v>
      </c>
      <c r="C634" s="1040">
        <v>45139</v>
      </c>
      <c r="D634" s="1041" t="s">
        <v>820</v>
      </c>
      <c r="E634" s="1042" t="s">
        <v>1012</v>
      </c>
      <c r="F634" s="402">
        <v>737</v>
      </c>
      <c r="G634" s="956">
        <v>25.37</v>
      </c>
      <c r="H634" s="440"/>
      <c r="I634" s="403">
        <f t="shared" si="205"/>
        <v>0</v>
      </c>
      <c r="J634" s="403">
        <f t="shared" si="212"/>
        <v>0</v>
      </c>
      <c r="K634" s="403">
        <f t="shared" si="221"/>
        <v>0</v>
      </c>
      <c r="L634" s="403">
        <f t="shared" si="221"/>
        <v>0</v>
      </c>
      <c r="M634" s="403">
        <f t="shared" si="221"/>
        <v>0</v>
      </c>
      <c r="N634" s="403">
        <f t="shared" si="221"/>
        <v>0</v>
      </c>
      <c r="O634" s="403">
        <f t="shared" si="221"/>
        <v>0</v>
      </c>
      <c r="P634" s="403">
        <f t="shared" si="221"/>
        <v>0</v>
      </c>
      <c r="Q634" s="403">
        <f t="shared" si="221"/>
        <v>0</v>
      </c>
      <c r="R634" s="403">
        <f t="shared" si="221"/>
        <v>0</v>
      </c>
      <c r="S634" s="403">
        <f t="shared" si="221"/>
        <v>0</v>
      </c>
      <c r="T634" s="403">
        <f t="shared" si="221"/>
        <v>0</v>
      </c>
      <c r="U634" s="403">
        <f t="shared" si="221"/>
        <v>0</v>
      </c>
      <c r="V634" s="403">
        <f t="shared" si="221"/>
        <v>0</v>
      </c>
      <c r="W634" s="403">
        <f t="shared" si="221"/>
        <v>0</v>
      </c>
      <c r="X634" s="403">
        <f t="shared" si="221"/>
        <v>0</v>
      </c>
      <c r="Y634" s="403">
        <f t="shared" si="210"/>
        <v>0</v>
      </c>
      <c r="Z634" s="403">
        <f t="shared" si="210"/>
        <v>0</v>
      </c>
      <c r="AA634" s="403">
        <f t="shared" si="210"/>
        <v>0</v>
      </c>
      <c r="AB634" s="403">
        <f t="shared" si="210"/>
        <v>0</v>
      </c>
      <c r="AC634" s="403">
        <f t="shared" si="213"/>
        <v>0</v>
      </c>
      <c r="AD634" s="403">
        <f t="shared" si="218"/>
        <v>0</v>
      </c>
      <c r="AE634" s="403">
        <f t="shared" si="215"/>
        <v>0</v>
      </c>
      <c r="AF634" s="403">
        <f t="shared" si="223"/>
        <v>25.37</v>
      </c>
      <c r="AG634" s="404">
        <f t="shared" si="223"/>
        <v>0</v>
      </c>
      <c r="AH634" s="404">
        <f t="shared" si="222"/>
        <v>0</v>
      </c>
      <c r="AI634" s="404">
        <f t="shared" si="220"/>
        <v>0</v>
      </c>
      <c r="AJ634" s="145">
        <f t="shared" si="206"/>
        <v>0</v>
      </c>
    </row>
    <row r="635" spans="2:36" ht="13.7" customHeight="1">
      <c r="B635" s="957">
        <v>1169</v>
      </c>
      <c r="C635" s="1040">
        <v>45231</v>
      </c>
      <c r="D635" s="1041" t="s">
        <v>820</v>
      </c>
      <c r="E635" s="1042" t="s">
        <v>1012</v>
      </c>
      <c r="F635" s="402">
        <v>737</v>
      </c>
      <c r="G635" s="956">
        <v>25.37</v>
      </c>
      <c r="H635" s="440"/>
      <c r="I635" s="403">
        <f t="shared" si="205"/>
        <v>0</v>
      </c>
      <c r="J635" s="403">
        <f t="shared" si="212"/>
        <v>0</v>
      </c>
      <c r="K635" s="403">
        <f t="shared" si="221"/>
        <v>0</v>
      </c>
      <c r="L635" s="403">
        <f t="shared" si="221"/>
        <v>0</v>
      </c>
      <c r="M635" s="403">
        <f t="shared" si="221"/>
        <v>0</v>
      </c>
      <c r="N635" s="403">
        <f t="shared" si="221"/>
        <v>0</v>
      </c>
      <c r="O635" s="403">
        <f t="shared" si="221"/>
        <v>0</v>
      </c>
      <c r="P635" s="403">
        <f t="shared" si="221"/>
        <v>0</v>
      </c>
      <c r="Q635" s="403">
        <f t="shared" si="221"/>
        <v>0</v>
      </c>
      <c r="R635" s="403">
        <f t="shared" si="221"/>
        <v>0</v>
      </c>
      <c r="S635" s="403">
        <f t="shared" si="221"/>
        <v>0</v>
      </c>
      <c r="T635" s="403">
        <f t="shared" si="221"/>
        <v>0</v>
      </c>
      <c r="U635" s="403">
        <f t="shared" si="221"/>
        <v>0</v>
      </c>
      <c r="V635" s="403">
        <f t="shared" si="221"/>
        <v>0</v>
      </c>
      <c r="W635" s="403">
        <f t="shared" si="221"/>
        <v>0</v>
      </c>
      <c r="X635" s="403">
        <f t="shared" si="221"/>
        <v>0</v>
      </c>
      <c r="Y635" s="403">
        <f t="shared" si="210"/>
        <v>0</v>
      </c>
      <c r="Z635" s="403">
        <f t="shared" si="210"/>
        <v>0</v>
      </c>
      <c r="AA635" s="403">
        <f t="shared" si="210"/>
        <v>0</v>
      </c>
      <c r="AB635" s="403">
        <f t="shared" si="210"/>
        <v>0</v>
      </c>
      <c r="AC635" s="403">
        <f t="shared" si="213"/>
        <v>0</v>
      </c>
      <c r="AD635" s="403">
        <f t="shared" si="218"/>
        <v>0</v>
      </c>
      <c r="AE635" s="403">
        <f t="shared" si="215"/>
        <v>0</v>
      </c>
      <c r="AF635" s="403">
        <f t="shared" si="223"/>
        <v>25.37</v>
      </c>
      <c r="AG635" s="404">
        <f t="shared" si="223"/>
        <v>0</v>
      </c>
      <c r="AH635" s="404">
        <f t="shared" si="222"/>
        <v>0</v>
      </c>
      <c r="AI635" s="404">
        <f t="shared" si="220"/>
        <v>0</v>
      </c>
      <c r="AJ635" s="145">
        <f t="shared" si="206"/>
        <v>0</v>
      </c>
    </row>
    <row r="636" spans="2:36" ht="13.7" customHeight="1">
      <c r="B636" s="957">
        <v>610</v>
      </c>
      <c r="C636" s="1040">
        <v>45110</v>
      </c>
      <c r="D636" s="1041" t="s">
        <v>820</v>
      </c>
      <c r="E636" s="1042" t="s">
        <v>1012</v>
      </c>
      <c r="F636" s="402">
        <v>737</v>
      </c>
      <c r="G636" s="956">
        <v>25.37</v>
      </c>
      <c r="H636" s="440"/>
      <c r="I636" s="403">
        <f t="shared" si="205"/>
        <v>0</v>
      </c>
      <c r="J636" s="403">
        <f t="shared" si="212"/>
        <v>0</v>
      </c>
      <c r="K636" s="403">
        <f t="shared" ref="K636:X645" si="224">IF(K$7-$F636=0,$G636,0)</f>
        <v>0</v>
      </c>
      <c r="L636" s="403">
        <f t="shared" si="224"/>
        <v>0</v>
      </c>
      <c r="M636" s="403">
        <f t="shared" si="224"/>
        <v>0</v>
      </c>
      <c r="N636" s="403">
        <f t="shared" si="224"/>
        <v>0</v>
      </c>
      <c r="O636" s="403">
        <f t="shared" si="224"/>
        <v>0</v>
      </c>
      <c r="P636" s="403">
        <f t="shared" si="224"/>
        <v>0</v>
      </c>
      <c r="Q636" s="403">
        <f t="shared" si="224"/>
        <v>0</v>
      </c>
      <c r="R636" s="403">
        <f t="shared" si="224"/>
        <v>0</v>
      </c>
      <c r="S636" s="403">
        <f t="shared" si="224"/>
        <v>0</v>
      </c>
      <c r="T636" s="403">
        <f t="shared" si="224"/>
        <v>0</v>
      </c>
      <c r="U636" s="403">
        <f t="shared" si="224"/>
        <v>0</v>
      </c>
      <c r="V636" s="403">
        <f t="shared" si="224"/>
        <v>0</v>
      </c>
      <c r="W636" s="403">
        <f t="shared" si="224"/>
        <v>0</v>
      </c>
      <c r="X636" s="403">
        <f t="shared" si="224"/>
        <v>0</v>
      </c>
      <c r="Y636" s="403">
        <f t="shared" si="210"/>
        <v>0</v>
      </c>
      <c r="Z636" s="403">
        <f t="shared" si="210"/>
        <v>0</v>
      </c>
      <c r="AA636" s="403">
        <f t="shared" si="210"/>
        <v>0</v>
      </c>
      <c r="AB636" s="403">
        <f t="shared" si="210"/>
        <v>0</v>
      </c>
      <c r="AC636" s="403">
        <f t="shared" si="213"/>
        <v>0</v>
      </c>
      <c r="AD636" s="403">
        <f t="shared" si="218"/>
        <v>0</v>
      </c>
      <c r="AE636" s="403">
        <f t="shared" si="215"/>
        <v>0</v>
      </c>
      <c r="AF636" s="403">
        <f t="shared" si="223"/>
        <v>25.37</v>
      </c>
      <c r="AG636" s="404">
        <f t="shared" si="223"/>
        <v>0</v>
      </c>
      <c r="AH636" s="404">
        <f t="shared" si="222"/>
        <v>0</v>
      </c>
      <c r="AI636" s="404">
        <f t="shared" si="222"/>
        <v>0</v>
      </c>
      <c r="AJ636" s="145">
        <f t="shared" si="206"/>
        <v>0</v>
      </c>
    </row>
    <row r="637" spans="2:36" ht="13.7" customHeight="1">
      <c r="B637" s="957">
        <v>501</v>
      </c>
      <c r="C637" s="1040">
        <v>45078</v>
      </c>
      <c r="D637" s="1041" t="s">
        <v>820</v>
      </c>
      <c r="E637" s="1042" t="s">
        <v>1012</v>
      </c>
      <c r="F637" s="402">
        <v>737</v>
      </c>
      <c r="G637" s="956">
        <v>25.37</v>
      </c>
      <c r="H637" s="440"/>
      <c r="I637" s="403">
        <f t="shared" si="205"/>
        <v>0</v>
      </c>
      <c r="J637" s="403">
        <f t="shared" si="212"/>
        <v>0</v>
      </c>
      <c r="K637" s="403">
        <f t="shared" si="224"/>
        <v>0</v>
      </c>
      <c r="L637" s="403">
        <f t="shared" si="224"/>
        <v>0</v>
      </c>
      <c r="M637" s="403">
        <f t="shared" si="224"/>
        <v>0</v>
      </c>
      <c r="N637" s="403">
        <f t="shared" si="224"/>
        <v>0</v>
      </c>
      <c r="O637" s="403">
        <f t="shared" si="224"/>
        <v>0</v>
      </c>
      <c r="P637" s="403">
        <f t="shared" si="224"/>
        <v>0</v>
      </c>
      <c r="Q637" s="403">
        <f t="shared" si="224"/>
        <v>0</v>
      </c>
      <c r="R637" s="403">
        <f t="shared" si="224"/>
        <v>0</v>
      </c>
      <c r="S637" s="403">
        <f t="shared" si="224"/>
        <v>0</v>
      </c>
      <c r="T637" s="403">
        <f t="shared" si="224"/>
        <v>0</v>
      </c>
      <c r="U637" s="403">
        <f t="shared" si="224"/>
        <v>0</v>
      </c>
      <c r="V637" s="403">
        <f t="shared" si="224"/>
        <v>0</v>
      </c>
      <c r="W637" s="403">
        <f t="shared" si="224"/>
        <v>0</v>
      </c>
      <c r="X637" s="403">
        <f t="shared" si="224"/>
        <v>0</v>
      </c>
      <c r="Y637" s="403">
        <f t="shared" si="210"/>
        <v>0</v>
      </c>
      <c r="Z637" s="403">
        <f t="shared" si="210"/>
        <v>0</v>
      </c>
      <c r="AA637" s="403">
        <f t="shared" si="210"/>
        <v>0</v>
      </c>
      <c r="AB637" s="403">
        <f t="shared" si="210"/>
        <v>0</v>
      </c>
      <c r="AC637" s="403">
        <f t="shared" si="213"/>
        <v>0</v>
      </c>
      <c r="AD637" s="403">
        <f t="shared" si="218"/>
        <v>0</v>
      </c>
      <c r="AE637" s="403">
        <f t="shared" si="215"/>
        <v>0</v>
      </c>
      <c r="AF637" s="403">
        <f t="shared" si="223"/>
        <v>25.37</v>
      </c>
      <c r="AG637" s="404">
        <f t="shared" si="223"/>
        <v>0</v>
      </c>
      <c r="AH637" s="404">
        <f t="shared" si="222"/>
        <v>0</v>
      </c>
      <c r="AI637" s="404">
        <f t="shared" si="222"/>
        <v>0</v>
      </c>
      <c r="AJ637" s="145">
        <f t="shared" si="206"/>
        <v>0</v>
      </c>
    </row>
    <row r="638" spans="2:36" ht="13.7" customHeight="1">
      <c r="B638" s="957">
        <v>1003</v>
      </c>
      <c r="C638" s="1040">
        <v>45201</v>
      </c>
      <c r="D638" s="1041" t="s">
        <v>820</v>
      </c>
      <c r="E638" s="1042" t="s">
        <v>1012</v>
      </c>
      <c r="F638" s="402">
        <v>737</v>
      </c>
      <c r="G638" s="956">
        <v>25.37</v>
      </c>
      <c r="H638" s="440"/>
      <c r="I638" s="403">
        <f t="shared" si="205"/>
        <v>0</v>
      </c>
      <c r="J638" s="403">
        <f t="shared" si="212"/>
        <v>0</v>
      </c>
      <c r="K638" s="403">
        <f t="shared" si="224"/>
        <v>0</v>
      </c>
      <c r="L638" s="403">
        <f t="shared" si="224"/>
        <v>0</v>
      </c>
      <c r="M638" s="403">
        <f t="shared" si="224"/>
        <v>0</v>
      </c>
      <c r="N638" s="403">
        <f t="shared" si="224"/>
        <v>0</v>
      </c>
      <c r="O638" s="403">
        <f t="shared" si="224"/>
        <v>0</v>
      </c>
      <c r="P638" s="403">
        <f t="shared" si="224"/>
        <v>0</v>
      </c>
      <c r="Q638" s="403">
        <f t="shared" si="224"/>
        <v>0</v>
      </c>
      <c r="R638" s="403">
        <f t="shared" si="224"/>
        <v>0</v>
      </c>
      <c r="S638" s="403">
        <f t="shared" si="224"/>
        <v>0</v>
      </c>
      <c r="T638" s="403">
        <f t="shared" si="224"/>
        <v>0</v>
      </c>
      <c r="U638" s="403">
        <f t="shared" si="224"/>
        <v>0</v>
      </c>
      <c r="V638" s="403">
        <f t="shared" si="224"/>
        <v>0</v>
      </c>
      <c r="W638" s="403">
        <f t="shared" si="224"/>
        <v>0</v>
      </c>
      <c r="X638" s="403">
        <f t="shared" si="224"/>
        <v>0</v>
      </c>
      <c r="Y638" s="403">
        <f t="shared" si="210"/>
        <v>0</v>
      </c>
      <c r="Z638" s="403">
        <f t="shared" si="210"/>
        <v>0</v>
      </c>
      <c r="AA638" s="403">
        <f t="shared" si="210"/>
        <v>0</v>
      </c>
      <c r="AB638" s="403">
        <f t="shared" si="210"/>
        <v>0</v>
      </c>
      <c r="AC638" s="403">
        <f t="shared" si="213"/>
        <v>0</v>
      </c>
      <c r="AD638" s="403">
        <f t="shared" si="218"/>
        <v>0</v>
      </c>
      <c r="AE638" s="403">
        <f t="shared" si="215"/>
        <v>0</v>
      </c>
      <c r="AF638" s="403">
        <f t="shared" si="223"/>
        <v>25.37</v>
      </c>
      <c r="AG638" s="404">
        <f t="shared" si="223"/>
        <v>0</v>
      </c>
      <c r="AH638" s="404">
        <f t="shared" si="222"/>
        <v>0</v>
      </c>
      <c r="AI638" s="404">
        <f t="shared" si="222"/>
        <v>0</v>
      </c>
      <c r="AJ638" s="145">
        <f t="shared" si="206"/>
        <v>0</v>
      </c>
    </row>
    <row r="639" spans="2:36" ht="13.7" customHeight="1">
      <c r="B639" s="957">
        <v>865</v>
      </c>
      <c r="C639" s="1040">
        <v>45170</v>
      </c>
      <c r="D639" s="1041" t="s">
        <v>820</v>
      </c>
      <c r="E639" s="1042" t="s">
        <v>1012</v>
      </c>
      <c r="F639" s="402">
        <v>737</v>
      </c>
      <c r="G639" s="956">
        <v>25.37</v>
      </c>
      <c r="H639" s="440"/>
      <c r="I639" s="403">
        <f t="shared" si="205"/>
        <v>0</v>
      </c>
      <c r="J639" s="403">
        <f t="shared" si="212"/>
        <v>0</v>
      </c>
      <c r="K639" s="403">
        <f t="shared" si="224"/>
        <v>0</v>
      </c>
      <c r="L639" s="403">
        <f t="shared" si="224"/>
        <v>0</v>
      </c>
      <c r="M639" s="403">
        <f t="shared" si="224"/>
        <v>0</v>
      </c>
      <c r="N639" s="403">
        <f t="shared" si="224"/>
        <v>0</v>
      </c>
      <c r="O639" s="403">
        <f t="shared" si="224"/>
        <v>0</v>
      </c>
      <c r="P639" s="403">
        <f t="shared" si="224"/>
        <v>0</v>
      </c>
      <c r="Q639" s="403">
        <f t="shared" si="224"/>
        <v>0</v>
      </c>
      <c r="R639" s="403">
        <f t="shared" si="224"/>
        <v>0</v>
      </c>
      <c r="S639" s="403">
        <f t="shared" si="224"/>
        <v>0</v>
      </c>
      <c r="T639" s="403">
        <f t="shared" si="224"/>
        <v>0</v>
      </c>
      <c r="U639" s="403">
        <f t="shared" si="224"/>
        <v>0</v>
      </c>
      <c r="V639" s="403">
        <f t="shared" si="224"/>
        <v>0</v>
      </c>
      <c r="W639" s="403">
        <f t="shared" si="224"/>
        <v>0</v>
      </c>
      <c r="X639" s="403">
        <f t="shared" si="224"/>
        <v>0</v>
      </c>
      <c r="Y639" s="403">
        <f t="shared" si="210"/>
        <v>0</v>
      </c>
      <c r="Z639" s="403">
        <f t="shared" si="210"/>
        <v>0</v>
      </c>
      <c r="AA639" s="403">
        <f t="shared" si="210"/>
        <v>0</v>
      </c>
      <c r="AB639" s="403">
        <f t="shared" si="210"/>
        <v>0</v>
      </c>
      <c r="AC639" s="403">
        <f t="shared" si="213"/>
        <v>0</v>
      </c>
      <c r="AD639" s="403">
        <f t="shared" si="218"/>
        <v>0</v>
      </c>
      <c r="AE639" s="403">
        <f t="shared" si="215"/>
        <v>0</v>
      </c>
      <c r="AF639" s="403">
        <f t="shared" si="223"/>
        <v>25.37</v>
      </c>
      <c r="AG639" s="404">
        <f t="shared" si="223"/>
        <v>0</v>
      </c>
      <c r="AH639" s="404">
        <f t="shared" si="222"/>
        <v>0</v>
      </c>
      <c r="AI639" s="404">
        <f t="shared" si="222"/>
        <v>0</v>
      </c>
      <c r="AJ639" s="145">
        <f t="shared" si="206"/>
        <v>0</v>
      </c>
    </row>
    <row r="640" spans="2:36" ht="13.7" customHeight="1">
      <c r="B640" s="957">
        <v>315</v>
      </c>
      <c r="C640" s="1040">
        <v>45019</v>
      </c>
      <c r="D640" s="1041" t="s">
        <v>820</v>
      </c>
      <c r="E640" s="1042" t="s">
        <v>858</v>
      </c>
      <c r="F640" s="402">
        <v>737</v>
      </c>
      <c r="G640" s="956">
        <v>25.37</v>
      </c>
      <c r="H640" s="440"/>
      <c r="I640" s="403">
        <f t="shared" si="205"/>
        <v>0</v>
      </c>
      <c r="J640" s="403">
        <f t="shared" si="212"/>
        <v>0</v>
      </c>
      <c r="K640" s="403">
        <f t="shared" si="224"/>
        <v>0</v>
      </c>
      <c r="L640" s="403">
        <f t="shared" si="224"/>
        <v>0</v>
      </c>
      <c r="M640" s="403">
        <f t="shared" si="224"/>
        <v>0</v>
      </c>
      <c r="N640" s="403">
        <f t="shared" si="224"/>
        <v>0</v>
      </c>
      <c r="O640" s="403">
        <f t="shared" si="224"/>
        <v>0</v>
      </c>
      <c r="P640" s="403">
        <f t="shared" si="224"/>
        <v>0</v>
      </c>
      <c r="Q640" s="403">
        <f t="shared" si="224"/>
        <v>0</v>
      </c>
      <c r="R640" s="403">
        <f t="shared" si="224"/>
        <v>0</v>
      </c>
      <c r="S640" s="403">
        <f t="shared" si="224"/>
        <v>0</v>
      </c>
      <c r="T640" s="403">
        <f t="shared" si="224"/>
        <v>0</v>
      </c>
      <c r="U640" s="403">
        <f t="shared" si="224"/>
        <v>0</v>
      </c>
      <c r="V640" s="403">
        <f t="shared" si="224"/>
        <v>0</v>
      </c>
      <c r="W640" s="403">
        <f t="shared" si="224"/>
        <v>0</v>
      </c>
      <c r="X640" s="403">
        <f t="shared" si="224"/>
        <v>0</v>
      </c>
      <c r="Y640" s="403">
        <f t="shared" si="210"/>
        <v>0</v>
      </c>
      <c r="Z640" s="403">
        <f t="shared" si="210"/>
        <v>0</v>
      </c>
      <c r="AA640" s="403">
        <f t="shared" si="210"/>
        <v>0</v>
      </c>
      <c r="AB640" s="403">
        <f t="shared" si="210"/>
        <v>0</v>
      </c>
      <c r="AC640" s="403">
        <f t="shared" si="213"/>
        <v>0</v>
      </c>
      <c r="AD640" s="403">
        <f t="shared" si="218"/>
        <v>0</v>
      </c>
      <c r="AE640" s="403">
        <f t="shared" si="215"/>
        <v>0</v>
      </c>
      <c r="AF640" s="403">
        <f t="shared" si="223"/>
        <v>25.37</v>
      </c>
      <c r="AG640" s="404">
        <f t="shared" si="223"/>
        <v>0</v>
      </c>
      <c r="AH640" s="404">
        <f t="shared" ref="AH640:AI655" si="225">IF(AH$7-$F640=0,$G640,0)</f>
        <v>0</v>
      </c>
      <c r="AI640" s="404">
        <f t="shared" si="222"/>
        <v>0</v>
      </c>
      <c r="AJ640" s="145">
        <f t="shared" si="206"/>
        <v>0</v>
      </c>
    </row>
    <row r="641" spans="2:36" ht="13.7" customHeight="1">
      <c r="B641" s="957">
        <v>420</v>
      </c>
      <c r="C641" s="1040">
        <v>45048</v>
      </c>
      <c r="D641" s="1041" t="s">
        <v>820</v>
      </c>
      <c r="E641" s="1042" t="s">
        <v>858</v>
      </c>
      <c r="F641" s="402">
        <v>737</v>
      </c>
      <c r="G641" s="956">
        <v>25.37</v>
      </c>
      <c r="H641" s="440"/>
      <c r="I641" s="403">
        <f t="shared" si="205"/>
        <v>0</v>
      </c>
      <c r="J641" s="403">
        <f t="shared" si="212"/>
        <v>0</v>
      </c>
      <c r="K641" s="403">
        <f t="shared" si="224"/>
        <v>0</v>
      </c>
      <c r="L641" s="403">
        <f t="shared" si="224"/>
        <v>0</v>
      </c>
      <c r="M641" s="403">
        <f t="shared" si="224"/>
        <v>0</v>
      </c>
      <c r="N641" s="403">
        <f t="shared" si="224"/>
        <v>0</v>
      </c>
      <c r="O641" s="403">
        <f t="shared" si="224"/>
        <v>0</v>
      </c>
      <c r="P641" s="403">
        <f t="shared" si="224"/>
        <v>0</v>
      </c>
      <c r="Q641" s="403">
        <f t="shared" si="224"/>
        <v>0</v>
      </c>
      <c r="R641" s="403">
        <f t="shared" si="224"/>
        <v>0</v>
      </c>
      <c r="S641" s="403">
        <f t="shared" si="224"/>
        <v>0</v>
      </c>
      <c r="T641" s="403">
        <f t="shared" si="224"/>
        <v>0</v>
      </c>
      <c r="U641" s="403">
        <f t="shared" si="224"/>
        <v>0</v>
      </c>
      <c r="V641" s="403">
        <f t="shared" si="224"/>
        <v>0</v>
      </c>
      <c r="W641" s="403">
        <f t="shared" si="224"/>
        <v>0</v>
      </c>
      <c r="X641" s="403">
        <f t="shared" si="224"/>
        <v>0</v>
      </c>
      <c r="Y641" s="403">
        <f t="shared" si="210"/>
        <v>0</v>
      </c>
      <c r="Z641" s="403">
        <f t="shared" si="210"/>
        <v>0</v>
      </c>
      <c r="AA641" s="403">
        <f t="shared" si="210"/>
        <v>0</v>
      </c>
      <c r="AB641" s="403">
        <f t="shared" si="210"/>
        <v>0</v>
      </c>
      <c r="AC641" s="403">
        <f t="shared" si="213"/>
        <v>0</v>
      </c>
      <c r="AD641" s="403">
        <f t="shared" si="218"/>
        <v>0</v>
      </c>
      <c r="AE641" s="403">
        <f t="shared" si="215"/>
        <v>0</v>
      </c>
      <c r="AF641" s="403">
        <f t="shared" si="223"/>
        <v>25.37</v>
      </c>
      <c r="AG641" s="404">
        <f t="shared" si="223"/>
        <v>0</v>
      </c>
      <c r="AH641" s="404">
        <f t="shared" si="225"/>
        <v>0</v>
      </c>
      <c r="AI641" s="404">
        <f t="shared" si="222"/>
        <v>0</v>
      </c>
      <c r="AJ641" s="145">
        <f t="shared" si="206"/>
        <v>0</v>
      </c>
    </row>
    <row r="642" spans="2:36" ht="13.7" customHeight="1">
      <c r="B642" s="957">
        <v>270</v>
      </c>
      <c r="C642" s="1040">
        <v>45006</v>
      </c>
      <c r="D642" s="1041" t="s">
        <v>820</v>
      </c>
      <c r="E642" s="1042" t="s">
        <v>821</v>
      </c>
      <c r="F642" s="402">
        <v>737</v>
      </c>
      <c r="G642" s="956">
        <v>25.43</v>
      </c>
      <c r="H642" s="440"/>
      <c r="I642" s="403">
        <f t="shared" si="205"/>
        <v>0</v>
      </c>
      <c r="J642" s="403">
        <f t="shared" si="212"/>
        <v>0</v>
      </c>
      <c r="K642" s="403">
        <f t="shared" si="224"/>
        <v>0</v>
      </c>
      <c r="L642" s="403">
        <f t="shared" si="224"/>
        <v>0</v>
      </c>
      <c r="M642" s="403">
        <f t="shared" si="224"/>
        <v>0</v>
      </c>
      <c r="N642" s="403">
        <f t="shared" si="224"/>
        <v>0</v>
      </c>
      <c r="O642" s="403">
        <f t="shared" si="224"/>
        <v>0</v>
      </c>
      <c r="P642" s="403">
        <f t="shared" si="224"/>
        <v>0</v>
      </c>
      <c r="Q642" s="403">
        <f t="shared" si="224"/>
        <v>0</v>
      </c>
      <c r="R642" s="403">
        <f t="shared" si="224"/>
        <v>0</v>
      </c>
      <c r="S642" s="403">
        <f t="shared" si="224"/>
        <v>0</v>
      </c>
      <c r="T642" s="403">
        <f t="shared" si="224"/>
        <v>0</v>
      </c>
      <c r="U642" s="403">
        <f t="shared" si="224"/>
        <v>0</v>
      </c>
      <c r="V642" s="403">
        <f t="shared" si="224"/>
        <v>0</v>
      </c>
      <c r="W642" s="403">
        <f t="shared" si="224"/>
        <v>0</v>
      </c>
      <c r="X642" s="403">
        <f t="shared" si="224"/>
        <v>0</v>
      </c>
      <c r="Y642" s="403">
        <f t="shared" si="210"/>
        <v>0</v>
      </c>
      <c r="Z642" s="403">
        <f t="shared" si="210"/>
        <v>0</v>
      </c>
      <c r="AA642" s="403">
        <f t="shared" si="210"/>
        <v>0</v>
      </c>
      <c r="AB642" s="403">
        <f t="shared" si="210"/>
        <v>0</v>
      </c>
      <c r="AC642" s="403">
        <f t="shared" si="213"/>
        <v>0</v>
      </c>
      <c r="AD642" s="403">
        <f t="shared" si="218"/>
        <v>0</v>
      </c>
      <c r="AE642" s="403">
        <f t="shared" si="215"/>
        <v>0</v>
      </c>
      <c r="AF642" s="403">
        <f t="shared" si="223"/>
        <v>25.43</v>
      </c>
      <c r="AG642" s="404">
        <f t="shared" si="223"/>
        <v>0</v>
      </c>
      <c r="AH642" s="404">
        <f t="shared" si="225"/>
        <v>0</v>
      </c>
      <c r="AI642" s="404">
        <f t="shared" si="222"/>
        <v>0</v>
      </c>
      <c r="AJ642" s="145">
        <f t="shared" si="206"/>
        <v>0</v>
      </c>
    </row>
    <row r="643" spans="2:36" ht="13.7" customHeight="1">
      <c r="B643" s="957">
        <v>581</v>
      </c>
      <c r="C643" s="1040">
        <v>45099</v>
      </c>
      <c r="D643" s="1041" t="s">
        <v>577</v>
      </c>
      <c r="E643" s="1042" t="s">
        <v>1076</v>
      </c>
      <c r="F643" s="402">
        <v>737</v>
      </c>
      <c r="G643" s="956">
        <v>30.33</v>
      </c>
      <c r="H643" s="440"/>
      <c r="I643" s="403">
        <f t="shared" si="205"/>
        <v>0</v>
      </c>
      <c r="J643" s="403">
        <f t="shared" si="212"/>
        <v>0</v>
      </c>
      <c r="K643" s="403">
        <f t="shared" si="224"/>
        <v>0</v>
      </c>
      <c r="L643" s="403">
        <f t="shared" si="224"/>
        <v>0</v>
      </c>
      <c r="M643" s="403">
        <f t="shared" si="224"/>
        <v>0</v>
      </c>
      <c r="N643" s="403">
        <f t="shared" si="224"/>
        <v>0</v>
      </c>
      <c r="O643" s="403">
        <f t="shared" si="224"/>
        <v>0</v>
      </c>
      <c r="P643" s="403">
        <f t="shared" si="224"/>
        <v>0</v>
      </c>
      <c r="Q643" s="403">
        <f t="shared" si="224"/>
        <v>0</v>
      </c>
      <c r="R643" s="403">
        <f t="shared" si="224"/>
        <v>0</v>
      </c>
      <c r="S643" s="403">
        <f t="shared" si="224"/>
        <v>0</v>
      </c>
      <c r="T643" s="403">
        <f t="shared" si="224"/>
        <v>0</v>
      </c>
      <c r="U643" s="403">
        <f t="shared" si="224"/>
        <v>0</v>
      </c>
      <c r="V643" s="403">
        <f t="shared" si="224"/>
        <v>0</v>
      </c>
      <c r="W643" s="403">
        <f t="shared" si="224"/>
        <v>0</v>
      </c>
      <c r="X643" s="403">
        <f t="shared" si="224"/>
        <v>0</v>
      </c>
      <c r="Y643" s="403">
        <f t="shared" si="210"/>
        <v>0</v>
      </c>
      <c r="Z643" s="403">
        <f t="shared" si="210"/>
        <v>0</v>
      </c>
      <c r="AA643" s="403">
        <f t="shared" si="210"/>
        <v>0</v>
      </c>
      <c r="AB643" s="403">
        <f t="shared" si="210"/>
        <v>0</v>
      </c>
      <c r="AC643" s="403">
        <f t="shared" si="213"/>
        <v>0</v>
      </c>
      <c r="AD643" s="403">
        <f t="shared" si="218"/>
        <v>0</v>
      </c>
      <c r="AE643" s="403">
        <f t="shared" si="215"/>
        <v>0</v>
      </c>
      <c r="AF643" s="403">
        <f t="shared" si="223"/>
        <v>30.33</v>
      </c>
      <c r="AG643" s="404">
        <f t="shared" si="223"/>
        <v>0</v>
      </c>
      <c r="AH643" s="404">
        <f t="shared" si="225"/>
        <v>0</v>
      </c>
      <c r="AI643" s="404">
        <f t="shared" si="222"/>
        <v>0</v>
      </c>
      <c r="AJ643" s="145">
        <f t="shared" si="206"/>
        <v>0</v>
      </c>
    </row>
    <row r="644" spans="2:36" ht="13.7" customHeight="1">
      <c r="B644" s="957">
        <v>601</v>
      </c>
      <c r="C644" s="1040">
        <v>45105</v>
      </c>
      <c r="D644" s="1041" t="s">
        <v>577</v>
      </c>
      <c r="E644" s="1042" t="s">
        <v>1091</v>
      </c>
      <c r="F644" s="402">
        <v>54</v>
      </c>
      <c r="G644" s="956">
        <v>25</v>
      </c>
      <c r="H644" s="440"/>
      <c r="I644" s="403">
        <f t="shared" si="205"/>
        <v>0</v>
      </c>
      <c r="J644" s="403">
        <f t="shared" si="212"/>
        <v>0</v>
      </c>
      <c r="K644" s="403">
        <f t="shared" si="224"/>
        <v>25</v>
      </c>
      <c r="L644" s="403">
        <f t="shared" si="224"/>
        <v>0</v>
      </c>
      <c r="M644" s="403">
        <f t="shared" si="224"/>
        <v>0</v>
      </c>
      <c r="N644" s="403">
        <f t="shared" si="224"/>
        <v>0</v>
      </c>
      <c r="O644" s="403">
        <f t="shared" si="224"/>
        <v>0</v>
      </c>
      <c r="P644" s="403">
        <f t="shared" si="224"/>
        <v>0</v>
      </c>
      <c r="Q644" s="403">
        <f t="shared" si="224"/>
        <v>0</v>
      </c>
      <c r="R644" s="403">
        <f t="shared" si="224"/>
        <v>0</v>
      </c>
      <c r="S644" s="403">
        <f t="shared" si="224"/>
        <v>0</v>
      </c>
      <c r="T644" s="403">
        <f t="shared" si="224"/>
        <v>0</v>
      </c>
      <c r="U644" s="403">
        <f t="shared" si="224"/>
        <v>0</v>
      </c>
      <c r="V644" s="403">
        <f t="shared" si="224"/>
        <v>0</v>
      </c>
      <c r="W644" s="403">
        <f t="shared" si="224"/>
        <v>0</v>
      </c>
      <c r="X644" s="403">
        <f t="shared" si="224"/>
        <v>0</v>
      </c>
      <c r="Y644" s="403">
        <f t="shared" si="210"/>
        <v>0</v>
      </c>
      <c r="Z644" s="403">
        <f t="shared" si="210"/>
        <v>0</v>
      </c>
      <c r="AA644" s="403">
        <f t="shared" si="210"/>
        <v>0</v>
      </c>
      <c r="AB644" s="403">
        <f t="shared" si="210"/>
        <v>0</v>
      </c>
      <c r="AC644" s="403">
        <f t="shared" si="213"/>
        <v>0</v>
      </c>
      <c r="AD644" s="403">
        <f t="shared" si="218"/>
        <v>0</v>
      </c>
      <c r="AE644" s="403">
        <f t="shared" si="215"/>
        <v>0</v>
      </c>
      <c r="AF644" s="403">
        <f t="shared" si="223"/>
        <v>0</v>
      </c>
      <c r="AG644" s="404">
        <f t="shared" si="223"/>
        <v>0</v>
      </c>
      <c r="AH644" s="404">
        <f t="shared" si="225"/>
        <v>0</v>
      </c>
      <c r="AI644" s="404">
        <f t="shared" si="222"/>
        <v>0</v>
      </c>
      <c r="AJ644" s="145">
        <f t="shared" si="206"/>
        <v>0</v>
      </c>
    </row>
    <row r="645" spans="2:36" ht="13.7" customHeight="1">
      <c r="B645" s="957">
        <v>711</v>
      </c>
      <c r="C645" s="1040">
        <v>45135</v>
      </c>
      <c r="D645" s="1041" t="s">
        <v>577</v>
      </c>
      <c r="E645" s="1042" t="s">
        <v>1176</v>
      </c>
      <c r="F645" s="402">
        <v>737</v>
      </c>
      <c r="G645" s="956">
        <v>14.99</v>
      </c>
      <c r="H645" s="440"/>
      <c r="I645" s="403">
        <f t="shared" si="205"/>
        <v>0</v>
      </c>
      <c r="J645" s="403">
        <f t="shared" si="212"/>
        <v>0</v>
      </c>
      <c r="K645" s="403">
        <f t="shared" si="224"/>
        <v>0</v>
      </c>
      <c r="L645" s="403">
        <f t="shared" si="224"/>
        <v>0</v>
      </c>
      <c r="M645" s="403">
        <f t="shared" si="224"/>
        <v>0</v>
      </c>
      <c r="N645" s="403">
        <f t="shared" si="224"/>
        <v>0</v>
      </c>
      <c r="O645" s="403">
        <f t="shared" si="224"/>
        <v>0</v>
      </c>
      <c r="P645" s="403">
        <f t="shared" si="224"/>
        <v>0</v>
      </c>
      <c r="Q645" s="403">
        <f t="shared" si="224"/>
        <v>0</v>
      </c>
      <c r="R645" s="403">
        <f t="shared" si="224"/>
        <v>0</v>
      </c>
      <c r="S645" s="403">
        <f t="shared" si="224"/>
        <v>0</v>
      </c>
      <c r="T645" s="403">
        <f t="shared" si="224"/>
        <v>0</v>
      </c>
      <c r="U645" s="403">
        <f t="shared" si="224"/>
        <v>0</v>
      </c>
      <c r="V645" s="403">
        <f t="shared" si="224"/>
        <v>0</v>
      </c>
      <c r="W645" s="403">
        <f t="shared" si="224"/>
        <v>0</v>
      </c>
      <c r="X645" s="403">
        <f t="shared" si="224"/>
        <v>0</v>
      </c>
      <c r="Y645" s="403">
        <f t="shared" si="210"/>
        <v>0</v>
      </c>
      <c r="Z645" s="403">
        <f t="shared" si="210"/>
        <v>0</v>
      </c>
      <c r="AA645" s="403">
        <f t="shared" si="210"/>
        <v>0</v>
      </c>
      <c r="AB645" s="403">
        <f t="shared" si="210"/>
        <v>0</v>
      </c>
      <c r="AC645" s="403">
        <f t="shared" si="213"/>
        <v>0</v>
      </c>
      <c r="AD645" s="403">
        <f t="shared" si="218"/>
        <v>0</v>
      </c>
      <c r="AE645" s="403">
        <f t="shared" si="215"/>
        <v>0</v>
      </c>
      <c r="AF645" s="403">
        <f t="shared" si="223"/>
        <v>14.99</v>
      </c>
      <c r="AG645" s="404">
        <f t="shared" si="223"/>
        <v>0</v>
      </c>
      <c r="AH645" s="404">
        <f t="shared" si="225"/>
        <v>0</v>
      </c>
      <c r="AI645" s="404">
        <f t="shared" si="222"/>
        <v>0</v>
      </c>
      <c r="AJ645" s="145">
        <f t="shared" si="206"/>
        <v>0</v>
      </c>
    </row>
    <row r="646" spans="2:36" ht="13.7" customHeight="1">
      <c r="B646" s="957">
        <v>934</v>
      </c>
      <c r="C646" s="1040">
        <v>45184</v>
      </c>
      <c r="D646" s="1041" t="s">
        <v>577</v>
      </c>
      <c r="E646" s="1042" t="s">
        <v>1359</v>
      </c>
      <c r="F646" s="402">
        <v>737</v>
      </c>
      <c r="G646" s="956">
        <v>25</v>
      </c>
      <c r="H646" s="440"/>
      <c r="I646" s="403">
        <f t="shared" si="205"/>
        <v>0</v>
      </c>
      <c r="J646" s="403">
        <f t="shared" si="212"/>
        <v>0</v>
      </c>
      <c r="K646" s="403">
        <f t="shared" ref="K646:X655" si="226">IF(K$7-$F646=0,$G646,0)</f>
        <v>0</v>
      </c>
      <c r="L646" s="403">
        <f t="shared" si="226"/>
        <v>0</v>
      </c>
      <c r="M646" s="403">
        <f t="shared" si="226"/>
        <v>0</v>
      </c>
      <c r="N646" s="403">
        <f t="shared" si="226"/>
        <v>0</v>
      </c>
      <c r="O646" s="403">
        <f t="shared" si="226"/>
        <v>0</v>
      </c>
      <c r="P646" s="403">
        <f t="shared" si="226"/>
        <v>0</v>
      </c>
      <c r="Q646" s="403">
        <f t="shared" si="226"/>
        <v>0</v>
      </c>
      <c r="R646" s="403">
        <f t="shared" si="226"/>
        <v>0</v>
      </c>
      <c r="S646" s="403">
        <f t="shared" si="226"/>
        <v>0</v>
      </c>
      <c r="T646" s="403">
        <f t="shared" si="226"/>
        <v>0</v>
      </c>
      <c r="U646" s="403">
        <f t="shared" si="226"/>
        <v>0</v>
      </c>
      <c r="V646" s="403">
        <f t="shared" si="226"/>
        <v>0</v>
      </c>
      <c r="W646" s="403">
        <f t="shared" si="226"/>
        <v>0</v>
      </c>
      <c r="X646" s="403">
        <f t="shared" si="226"/>
        <v>0</v>
      </c>
      <c r="Y646" s="403">
        <f t="shared" si="210"/>
        <v>0</v>
      </c>
      <c r="Z646" s="403">
        <f t="shared" si="210"/>
        <v>0</v>
      </c>
      <c r="AA646" s="403">
        <f t="shared" si="210"/>
        <v>0</v>
      </c>
      <c r="AB646" s="403">
        <f t="shared" si="210"/>
        <v>0</v>
      </c>
      <c r="AC646" s="403">
        <f t="shared" si="213"/>
        <v>0</v>
      </c>
      <c r="AD646" s="403">
        <f t="shared" si="218"/>
        <v>0</v>
      </c>
      <c r="AE646" s="403">
        <f t="shared" si="215"/>
        <v>0</v>
      </c>
      <c r="AF646" s="403">
        <f t="shared" si="223"/>
        <v>25</v>
      </c>
      <c r="AG646" s="404">
        <f t="shared" si="223"/>
        <v>0</v>
      </c>
      <c r="AH646" s="404">
        <f t="shared" si="225"/>
        <v>0</v>
      </c>
      <c r="AI646" s="404">
        <f t="shared" si="225"/>
        <v>0</v>
      </c>
      <c r="AJ646" s="145">
        <f t="shared" si="206"/>
        <v>0</v>
      </c>
    </row>
    <row r="647" spans="2:36" ht="13.7" customHeight="1">
      <c r="B647" s="957">
        <v>964</v>
      </c>
      <c r="C647" s="1040">
        <v>45191</v>
      </c>
      <c r="D647" s="1041" t="s">
        <v>577</v>
      </c>
      <c r="E647" s="1042" t="s">
        <v>1390</v>
      </c>
      <c r="F647" s="402">
        <v>54</v>
      </c>
      <c r="G647" s="956">
        <v>14.99</v>
      </c>
      <c r="H647" s="440"/>
      <c r="I647" s="403">
        <f t="shared" si="205"/>
        <v>0</v>
      </c>
      <c r="J647" s="403">
        <f t="shared" si="212"/>
        <v>0</v>
      </c>
      <c r="K647" s="403">
        <f t="shared" si="226"/>
        <v>14.99</v>
      </c>
      <c r="L647" s="403">
        <f t="shared" si="226"/>
        <v>0</v>
      </c>
      <c r="M647" s="403">
        <f t="shared" si="226"/>
        <v>0</v>
      </c>
      <c r="N647" s="403">
        <f t="shared" si="226"/>
        <v>0</v>
      </c>
      <c r="O647" s="403">
        <f t="shared" si="226"/>
        <v>0</v>
      </c>
      <c r="P647" s="403">
        <f t="shared" si="226"/>
        <v>0</v>
      </c>
      <c r="Q647" s="403">
        <f t="shared" si="226"/>
        <v>0</v>
      </c>
      <c r="R647" s="403">
        <f t="shared" si="226"/>
        <v>0</v>
      </c>
      <c r="S647" s="403">
        <f t="shared" si="226"/>
        <v>0</v>
      </c>
      <c r="T647" s="403">
        <f t="shared" si="226"/>
        <v>0</v>
      </c>
      <c r="U647" s="403">
        <f t="shared" si="226"/>
        <v>0</v>
      </c>
      <c r="V647" s="403">
        <f t="shared" si="226"/>
        <v>0</v>
      </c>
      <c r="W647" s="403">
        <f t="shared" si="226"/>
        <v>0</v>
      </c>
      <c r="X647" s="403">
        <f t="shared" si="226"/>
        <v>0</v>
      </c>
      <c r="Y647" s="403">
        <f t="shared" si="210"/>
        <v>0</v>
      </c>
      <c r="Z647" s="403">
        <f t="shared" si="210"/>
        <v>0</v>
      </c>
      <c r="AA647" s="403">
        <f t="shared" si="210"/>
        <v>0</v>
      </c>
      <c r="AB647" s="403">
        <f t="shared" si="210"/>
        <v>0</v>
      </c>
      <c r="AC647" s="403">
        <f t="shared" si="213"/>
        <v>0</v>
      </c>
      <c r="AD647" s="403">
        <f t="shared" si="218"/>
        <v>0</v>
      </c>
      <c r="AE647" s="403">
        <f t="shared" si="215"/>
        <v>0</v>
      </c>
      <c r="AF647" s="403">
        <f t="shared" si="223"/>
        <v>0</v>
      </c>
      <c r="AG647" s="404">
        <f t="shared" si="223"/>
        <v>0</v>
      </c>
      <c r="AH647" s="404">
        <f t="shared" si="225"/>
        <v>0</v>
      </c>
      <c r="AI647" s="404">
        <f t="shared" si="225"/>
        <v>0</v>
      </c>
      <c r="AJ647" s="145">
        <f t="shared" si="206"/>
        <v>0</v>
      </c>
    </row>
    <row r="648" spans="2:36" ht="13.7" customHeight="1">
      <c r="B648" s="957">
        <v>1041</v>
      </c>
      <c r="C648" s="1040">
        <v>45208</v>
      </c>
      <c r="D648" s="1041" t="s">
        <v>577</v>
      </c>
      <c r="E648" s="1042" t="s">
        <v>1451</v>
      </c>
      <c r="F648" s="402">
        <v>54</v>
      </c>
      <c r="G648" s="956">
        <v>14.99</v>
      </c>
      <c r="H648" s="440"/>
      <c r="I648" s="403">
        <f t="shared" si="205"/>
        <v>0</v>
      </c>
      <c r="J648" s="403">
        <f t="shared" si="212"/>
        <v>0</v>
      </c>
      <c r="K648" s="403">
        <f t="shared" si="226"/>
        <v>14.99</v>
      </c>
      <c r="L648" s="403">
        <f t="shared" si="226"/>
        <v>0</v>
      </c>
      <c r="M648" s="403">
        <f t="shared" si="226"/>
        <v>0</v>
      </c>
      <c r="N648" s="403">
        <f t="shared" si="226"/>
        <v>0</v>
      </c>
      <c r="O648" s="403">
        <f t="shared" si="226"/>
        <v>0</v>
      </c>
      <c r="P648" s="403">
        <f t="shared" si="226"/>
        <v>0</v>
      </c>
      <c r="Q648" s="403">
        <f t="shared" si="226"/>
        <v>0</v>
      </c>
      <c r="R648" s="403">
        <f t="shared" si="226"/>
        <v>0</v>
      </c>
      <c r="S648" s="403">
        <f t="shared" si="226"/>
        <v>0</v>
      </c>
      <c r="T648" s="403">
        <f t="shared" si="226"/>
        <v>0</v>
      </c>
      <c r="U648" s="403">
        <f t="shared" si="226"/>
        <v>0</v>
      </c>
      <c r="V648" s="403">
        <f t="shared" si="226"/>
        <v>0</v>
      </c>
      <c r="W648" s="403">
        <f t="shared" si="226"/>
        <v>0</v>
      </c>
      <c r="X648" s="403">
        <f t="shared" si="226"/>
        <v>0</v>
      </c>
      <c r="Y648" s="403">
        <f t="shared" si="210"/>
        <v>0</v>
      </c>
      <c r="Z648" s="403">
        <f t="shared" si="210"/>
        <v>0</v>
      </c>
      <c r="AA648" s="403">
        <f t="shared" si="210"/>
        <v>0</v>
      </c>
      <c r="AB648" s="403">
        <f t="shared" si="210"/>
        <v>0</v>
      </c>
      <c r="AC648" s="403">
        <f t="shared" si="213"/>
        <v>0</v>
      </c>
      <c r="AD648" s="403">
        <f t="shared" si="218"/>
        <v>0</v>
      </c>
      <c r="AE648" s="403">
        <f t="shared" si="215"/>
        <v>0</v>
      </c>
      <c r="AF648" s="403">
        <f t="shared" si="223"/>
        <v>0</v>
      </c>
      <c r="AG648" s="404">
        <f t="shared" si="223"/>
        <v>0</v>
      </c>
      <c r="AH648" s="404">
        <f t="shared" si="225"/>
        <v>0</v>
      </c>
      <c r="AI648" s="404">
        <f t="shared" si="225"/>
        <v>0</v>
      </c>
      <c r="AJ648" s="145">
        <f t="shared" si="206"/>
        <v>0</v>
      </c>
    </row>
    <row r="649" spans="2:36" ht="13.7" customHeight="1">
      <c r="B649" s="957">
        <v>1130</v>
      </c>
      <c r="C649" s="1040">
        <v>45223</v>
      </c>
      <c r="D649" s="1041" t="s">
        <v>577</v>
      </c>
      <c r="E649" s="1042" t="s">
        <v>1528</v>
      </c>
      <c r="F649" s="402">
        <v>54</v>
      </c>
      <c r="G649" s="956">
        <v>14.99</v>
      </c>
      <c r="H649" s="440"/>
      <c r="I649" s="403">
        <f t="shared" si="205"/>
        <v>0</v>
      </c>
      <c r="J649" s="403">
        <f t="shared" si="212"/>
        <v>0</v>
      </c>
      <c r="K649" s="403">
        <f t="shared" si="226"/>
        <v>14.99</v>
      </c>
      <c r="L649" s="403">
        <f t="shared" si="226"/>
        <v>0</v>
      </c>
      <c r="M649" s="403">
        <f t="shared" si="226"/>
        <v>0</v>
      </c>
      <c r="N649" s="403">
        <f t="shared" si="226"/>
        <v>0</v>
      </c>
      <c r="O649" s="403">
        <f t="shared" si="226"/>
        <v>0</v>
      </c>
      <c r="P649" s="403">
        <f t="shared" si="226"/>
        <v>0</v>
      </c>
      <c r="Q649" s="403">
        <f t="shared" si="226"/>
        <v>0</v>
      </c>
      <c r="R649" s="403">
        <f t="shared" si="226"/>
        <v>0</v>
      </c>
      <c r="S649" s="403">
        <f t="shared" si="226"/>
        <v>0</v>
      </c>
      <c r="T649" s="403">
        <f t="shared" si="226"/>
        <v>0</v>
      </c>
      <c r="U649" s="403">
        <f t="shared" si="226"/>
        <v>0</v>
      </c>
      <c r="V649" s="403">
        <f t="shared" si="226"/>
        <v>0</v>
      </c>
      <c r="W649" s="403">
        <f t="shared" si="226"/>
        <v>0</v>
      </c>
      <c r="X649" s="403">
        <f t="shared" si="226"/>
        <v>0</v>
      </c>
      <c r="Y649" s="403">
        <f t="shared" si="210"/>
        <v>0</v>
      </c>
      <c r="Z649" s="403">
        <f t="shared" si="210"/>
        <v>0</v>
      </c>
      <c r="AA649" s="403">
        <f t="shared" si="210"/>
        <v>0</v>
      </c>
      <c r="AB649" s="403">
        <f t="shared" si="210"/>
        <v>0</v>
      </c>
      <c r="AC649" s="403">
        <f t="shared" si="213"/>
        <v>0</v>
      </c>
      <c r="AD649" s="403">
        <f t="shared" si="218"/>
        <v>0</v>
      </c>
      <c r="AE649" s="403">
        <f t="shared" si="215"/>
        <v>0</v>
      </c>
      <c r="AF649" s="403">
        <f t="shared" si="223"/>
        <v>0</v>
      </c>
      <c r="AG649" s="404">
        <f t="shared" si="223"/>
        <v>0</v>
      </c>
      <c r="AH649" s="404">
        <f t="shared" si="225"/>
        <v>0</v>
      </c>
      <c r="AI649" s="404">
        <f t="shared" si="225"/>
        <v>0</v>
      </c>
      <c r="AJ649" s="145">
        <f t="shared" si="206"/>
        <v>0</v>
      </c>
    </row>
    <row r="650" spans="2:36" ht="13.7" customHeight="1">
      <c r="B650" s="957">
        <v>1146</v>
      </c>
      <c r="C650" s="1040">
        <v>45226</v>
      </c>
      <c r="D650" s="1041" t="s">
        <v>577</v>
      </c>
      <c r="E650" s="1042" t="s">
        <v>1545</v>
      </c>
      <c r="F650" s="402">
        <v>737</v>
      </c>
      <c r="G650" s="956">
        <v>25</v>
      </c>
      <c r="H650" s="440"/>
      <c r="I650" s="403">
        <f t="shared" si="205"/>
        <v>0</v>
      </c>
      <c r="J650" s="403">
        <f t="shared" si="212"/>
        <v>0</v>
      </c>
      <c r="K650" s="403">
        <f t="shared" si="226"/>
        <v>0</v>
      </c>
      <c r="L650" s="403">
        <f t="shared" si="226"/>
        <v>0</v>
      </c>
      <c r="M650" s="403">
        <f t="shared" si="226"/>
        <v>0</v>
      </c>
      <c r="N650" s="403">
        <f t="shared" si="226"/>
        <v>0</v>
      </c>
      <c r="O650" s="403">
        <f t="shared" si="226"/>
        <v>0</v>
      </c>
      <c r="P650" s="403">
        <f t="shared" si="226"/>
        <v>0</v>
      </c>
      <c r="Q650" s="403">
        <f t="shared" si="226"/>
        <v>0</v>
      </c>
      <c r="R650" s="403">
        <f t="shared" si="226"/>
        <v>0</v>
      </c>
      <c r="S650" s="403">
        <f t="shared" si="226"/>
        <v>0</v>
      </c>
      <c r="T650" s="403">
        <f t="shared" si="226"/>
        <v>0</v>
      </c>
      <c r="U650" s="403">
        <f t="shared" si="226"/>
        <v>0</v>
      </c>
      <c r="V650" s="403">
        <f t="shared" si="226"/>
        <v>0</v>
      </c>
      <c r="W650" s="403">
        <f t="shared" si="226"/>
        <v>0</v>
      </c>
      <c r="X650" s="403">
        <f t="shared" si="226"/>
        <v>0</v>
      </c>
      <c r="Y650" s="403">
        <f t="shared" si="210"/>
        <v>0</v>
      </c>
      <c r="Z650" s="403">
        <f t="shared" si="210"/>
        <v>0</v>
      </c>
      <c r="AA650" s="403">
        <f t="shared" si="210"/>
        <v>0</v>
      </c>
      <c r="AB650" s="403">
        <f t="shared" si="210"/>
        <v>0</v>
      </c>
      <c r="AC650" s="403">
        <f t="shared" si="213"/>
        <v>0</v>
      </c>
      <c r="AD650" s="403">
        <f t="shared" si="218"/>
        <v>0</v>
      </c>
      <c r="AE650" s="403">
        <f t="shared" si="215"/>
        <v>0</v>
      </c>
      <c r="AF650" s="403">
        <f t="shared" si="223"/>
        <v>25</v>
      </c>
      <c r="AG650" s="404">
        <f t="shared" si="223"/>
        <v>0</v>
      </c>
      <c r="AH650" s="404">
        <f t="shared" ref="AH650:AI665" si="227">IF(AH$7-$F650=0,$G650,0)</f>
        <v>0</v>
      </c>
      <c r="AI650" s="404">
        <f t="shared" si="225"/>
        <v>0</v>
      </c>
      <c r="AJ650" s="145">
        <f t="shared" si="206"/>
        <v>0</v>
      </c>
    </row>
    <row r="651" spans="2:36" ht="13.7" customHeight="1">
      <c r="B651" s="957">
        <v>1193</v>
      </c>
      <c r="C651" s="1040">
        <v>45236</v>
      </c>
      <c r="D651" s="1041" t="s">
        <v>577</v>
      </c>
      <c r="E651" s="1042" t="s">
        <v>1591</v>
      </c>
      <c r="F651" s="402">
        <v>54</v>
      </c>
      <c r="G651" s="956">
        <v>33.299999999999997</v>
      </c>
      <c r="H651" s="440"/>
      <c r="I651" s="403">
        <f t="shared" ref="I651:I714" si="228">IF(I$7-$F651=0,$G651,0)</f>
        <v>0</v>
      </c>
      <c r="J651" s="403">
        <f t="shared" si="212"/>
        <v>0</v>
      </c>
      <c r="K651" s="403">
        <f t="shared" si="226"/>
        <v>33.299999999999997</v>
      </c>
      <c r="L651" s="403">
        <f t="shared" si="226"/>
        <v>0</v>
      </c>
      <c r="M651" s="403">
        <f t="shared" si="226"/>
        <v>0</v>
      </c>
      <c r="N651" s="403">
        <f t="shared" si="226"/>
        <v>0</v>
      </c>
      <c r="O651" s="403">
        <f t="shared" si="226"/>
        <v>0</v>
      </c>
      <c r="P651" s="403">
        <f t="shared" si="226"/>
        <v>0</v>
      </c>
      <c r="Q651" s="403">
        <f t="shared" si="226"/>
        <v>0</v>
      </c>
      <c r="R651" s="403">
        <f t="shared" si="226"/>
        <v>0</v>
      </c>
      <c r="S651" s="403">
        <f t="shared" si="226"/>
        <v>0</v>
      </c>
      <c r="T651" s="403">
        <f t="shared" si="226"/>
        <v>0</v>
      </c>
      <c r="U651" s="403">
        <f t="shared" si="226"/>
        <v>0</v>
      </c>
      <c r="V651" s="403">
        <f t="shared" si="226"/>
        <v>0</v>
      </c>
      <c r="W651" s="403">
        <f t="shared" si="226"/>
        <v>0</v>
      </c>
      <c r="X651" s="403">
        <f t="shared" si="226"/>
        <v>0</v>
      </c>
      <c r="Y651" s="403">
        <f t="shared" si="210"/>
        <v>0</v>
      </c>
      <c r="Z651" s="403">
        <f t="shared" si="210"/>
        <v>0</v>
      </c>
      <c r="AA651" s="403">
        <f t="shared" si="210"/>
        <v>0</v>
      </c>
      <c r="AB651" s="403">
        <f t="shared" si="210"/>
        <v>0</v>
      </c>
      <c r="AC651" s="403">
        <f t="shared" si="213"/>
        <v>0</v>
      </c>
      <c r="AD651" s="403">
        <f t="shared" si="218"/>
        <v>0</v>
      </c>
      <c r="AE651" s="403">
        <f t="shared" si="215"/>
        <v>0</v>
      </c>
      <c r="AF651" s="403">
        <f t="shared" ref="AF651:AG670" si="229">IF(AF$7-$F651=0,$G651,0)</f>
        <v>0</v>
      </c>
      <c r="AG651" s="404">
        <f t="shared" si="229"/>
        <v>0</v>
      </c>
      <c r="AH651" s="404">
        <f t="shared" si="227"/>
        <v>0</v>
      </c>
      <c r="AI651" s="404">
        <f t="shared" si="225"/>
        <v>0</v>
      </c>
      <c r="AJ651" s="145">
        <f t="shared" ref="AJ651:AJ714" si="230">G651-SUM(I651:AI651)</f>
        <v>0</v>
      </c>
    </row>
    <row r="652" spans="2:36" ht="13.7" customHeight="1">
      <c r="B652" s="957">
        <v>1253</v>
      </c>
      <c r="C652" s="1040">
        <v>45246</v>
      </c>
      <c r="D652" s="1041" t="s">
        <v>577</v>
      </c>
      <c r="E652" s="1042" t="s">
        <v>1635</v>
      </c>
      <c r="F652" s="402">
        <v>54</v>
      </c>
      <c r="G652" s="956">
        <v>44.97</v>
      </c>
      <c r="H652" s="440"/>
      <c r="I652" s="403">
        <f t="shared" si="228"/>
        <v>0</v>
      </c>
      <c r="J652" s="403">
        <f t="shared" si="212"/>
        <v>0</v>
      </c>
      <c r="K652" s="403">
        <f t="shared" si="226"/>
        <v>44.97</v>
      </c>
      <c r="L652" s="403">
        <f t="shared" si="226"/>
        <v>0</v>
      </c>
      <c r="M652" s="403">
        <f t="shared" si="226"/>
        <v>0</v>
      </c>
      <c r="N652" s="403">
        <f t="shared" si="226"/>
        <v>0</v>
      </c>
      <c r="O652" s="403">
        <f t="shared" si="226"/>
        <v>0</v>
      </c>
      <c r="P652" s="403">
        <f t="shared" si="226"/>
        <v>0</v>
      </c>
      <c r="Q652" s="403">
        <f t="shared" si="226"/>
        <v>0</v>
      </c>
      <c r="R652" s="403">
        <f t="shared" si="226"/>
        <v>0</v>
      </c>
      <c r="S652" s="403">
        <f t="shared" si="226"/>
        <v>0</v>
      </c>
      <c r="T652" s="403">
        <f t="shared" si="226"/>
        <v>0</v>
      </c>
      <c r="U652" s="403">
        <f t="shared" si="226"/>
        <v>0</v>
      </c>
      <c r="V652" s="403">
        <f t="shared" si="226"/>
        <v>0</v>
      </c>
      <c r="W652" s="403">
        <f t="shared" si="226"/>
        <v>0</v>
      </c>
      <c r="X652" s="403">
        <f t="shared" si="226"/>
        <v>0</v>
      </c>
      <c r="Y652" s="403">
        <f t="shared" si="210"/>
        <v>0</v>
      </c>
      <c r="Z652" s="403">
        <f t="shared" si="210"/>
        <v>0</v>
      </c>
      <c r="AA652" s="403">
        <f t="shared" si="210"/>
        <v>0</v>
      </c>
      <c r="AB652" s="403">
        <f t="shared" si="210"/>
        <v>0</v>
      </c>
      <c r="AC652" s="403">
        <f t="shared" si="213"/>
        <v>0</v>
      </c>
      <c r="AD652" s="403">
        <f t="shared" si="218"/>
        <v>0</v>
      </c>
      <c r="AE652" s="403">
        <f t="shared" si="215"/>
        <v>0</v>
      </c>
      <c r="AF652" s="403">
        <f t="shared" si="229"/>
        <v>0</v>
      </c>
      <c r="AG652" s="404">
        <f t="shared" si="229"/>
        <v>0</v>
      </c>
      <c r="AH652" s="404">
        <f t="shared" si="227"/>
        <v>0</v>
      </c>
      <c r="AI652" s="404">
        <f t="shared" si="225"/>
        <v>0</v>
      </c>
      <c r="AJ652" s="145">
        <f t="shared" si="230"/>
        <v>0</v>
      </c>
    </row>
    <row r="653" spans="2:36" ht="13.7" customHeight="1">
      <c r="B653" s="957">
        <v>1268</v>
      </c>
      <c r="C653" s="1040">
        <v>45250</v>
      </c>
      <c r="D653" s="1041" t="s">
        <v>577</v>
      </c>
      <c r="E653" s="1042" t="s">
        <v>1650</v>
      </c>
      <c r="F653" s="402">
        <v>54</v>
      </c>
      <c r="G653" s="956">
        <v>14.99</v>
      </c>
      <c r="H653" s="440"/>
      <c r="I653" s="403">
        <f t="shared" si="228"/>
        <v>0</v>
      </c>
      <c r="J653" s="403">
        <f t="shared" si="212"/>
        <v>0</v>
      </c>
      <c r="K653" s="403">
        <f t="shared" si="226"/>
        <v>14.99</v>
      </c>
      <c r="L653" s="403">
        <f t="shared" si="226"/>
        <v>0</v>
      </c>
      <c r="M653" s="403">
        <f t="shared" si="226"/>
        <v>0</v>
      </c>
      <c r="N653" s="403">
        <f t="shared" si="226"/>
        <v>0</v>
      </c>
      <c r="O653" s="403">
        <f t="shared" si="226"/>
        <v>0</v>
      </c>
      <c r="P653" s="403">
        <f t="shared" si="226"/>
        <v>0</v>
      </c>
      <c r="Q653" s="403">
        <f t="shared" si="226"/>
        <v>0</v>
      </c>
      <c r="R653" s="403">
        <f t="shared" si="226"/>
        <v>0</v>
      </c>
      <c r="S653" s="403">
        <f t="shared" si="226"/>
        <v>0</v>
      </c>
      <c r="T653" s="403">
        <f t="shared" si="226"/>
        <v>0</v>
      </c>
      <c r="U653" s="403">
        <f t="shared" si="226"/>
        <v>0</v>
      </c>
      <c r="V653" s="403">
        <f t="shared" si="226"/>
        <v>0</v>
      </c>
      <c r="W653" s="403">
        <f t="shared" si="226"/>
        <v>0</v>
      </c>
      <c r="X653" s="403">
        <f t="shared" si="226"/>
        <v>0</v>
      </c>
      <c r="Y653" s="403">
        <f t="shared" si="210"/>
        <v>0</v>
      </c>
      <c r="Z653" s="403">
        <f t="shared" si="210"/>
        <v>0</v>
      </c>
      <c r="AA653" s="403">
        <f t="shared" si="210"/>
        <v>0</v>
      </c>
      <c r="AB653" s="403">
        <f t="shared" si="210"/>
        <v>0</v>
      </c>
      <c r="AC653" s="403">
        <f t="shared" si="213"/>
        <v>0</v>
      </c>
      <c r="AD653" s="403">
        <f t="shared" si="218"/>
        <v>0</v>
      </c>
      <c r="AE653" s="403">
        <f t="shared" si="215"/>
        <v>0</v>
      </c>
      <c r="AF653" s="403">
        <f t="shared" si="229"/>
        <v>0</v>
      </c>
      <c r="AG653" s="404">
        <f t="shared" si="229"/>
        <v>0</v>
      </c>
      <c r="AH653" s="404">
        <f t="shared" si="227"/>
        <v>0</v>
      </c>
      <c r="AI653" s="404">
        <f t="shared" si="225"/>
        <v>0</v>
      </c>
      <c r="AJ653" s="145">
        <f t="shared" si="230"/>
        <v>0</v>
      </c>
    </row>
    <row r="654" spans="2:36" ht="13.7" customHeight="1">
      <c r="B654" s="957">
        <v>1321</v>
      </c>
      <c r="C654" s="1040">
        <v>45260</v>
      </c>
      <c r="D654" s="1041" t="s">
        <v>577</v>
      </c>
      <c r="E654" s="1042" t="s">
        <v>1698</v>
      </c>
      <c r="F654" s="402">
        <v>54</v>
      </c>
      <c r="G654" s="956">
        <v>29.98</v>
      </c>
      <c r="H654" s="440"/>
      <c r="I654" s="403">
        <f t="shared" si="228"/>
        <v>0</v>
      </c>
      <c r="J654" s="403">
        <f t="shared" si="212"/>
        <v>0</v>
      </c>
      <c r="K654" s="403">
        <f t="shared" si="226"/>
        <v>29.98</v>
      </c>
      <c r="L654" s="403">
        <f t="shared" si="226"/>
        <v>0</v>
      </c>
      <c r="M654" s="403">
        <f t="shared" si="226"/>
        <v>0</v>
      </c>
      <c r="N654" s="403">
        <f t="shared" si="226"/>
        <v>0</v>
      </c>
      <c r="O654" s="403">
        <f t="shared" si="226"/>
        <v>0</v>
      </c>
      <c r="P654" s="403">
        <f t="shared" si="226"/>
        <v>0</v>
      </c>
      <c r="Q654" s="403">
        <f t="shared" si="226"/>
        <v>0</v>
      </c>
      <c r="R654" s="403">
        <f t="shared" si="226"/>
        <v>0</v>
      </c>
      <c r="S654" s="403">
        <f t="shared" si="226"/>
        <v>0</v>
      </c>
      <c r="T654" s="403">
        <f t="shared" si="226"/>
        <v>0</v>
      </c>
      <c r="U654" s="403">
        <f t="shared" si="226"/>
        <v>0</v>
      </c>
      <c r="V654" s="403">
        <f t="shared" si="226"/>
        <v>0</v>
      </c>
      <c r="W654" s="403">
        <f t="shared" si="226"/>
        <v>0</v>
      </c>
      <c r="X654" s="403">
        <f t="shared" si="226"/>
        <v>0</v>
      </c>
      <c r="Y654" s="403">
        <f t="shared" si="210"/>
        <v>0</v>
      </c>
      <c r="Z654" s="403">
        <f t="shared" si="210"/>
        <v>0</v>
      </c>
      <c r="AA654" s="403">
        <f t="shared" si="210"/>
        <v>0</v>
      </c>
      <c r="AB654" s="403">
        <f t="shared" si="210"/>
        <v>0</v>
      </c>
      <c r="AC654" s="403">
        <f t="shared" si="213"/>
        <v>0</v>
      </c>
      <c r="AD654" s="403">
        <f t="shared" si="218"/>
        <v>0</v>
      </c>
      <c r="AE654" s="403">
        <f t="shared" si="215"/>
        <v>0</v>
      </c>
      <c r="AF654" s="403">
        <f t="shared" si="229"/>
        <v>0</v>
      </c>
      <c r="AG654" s="404">
        <f t="shared" si="229"/>
        <v>0</v>
      </c>
      <c r="AH654" s="404">
        <f t="shared" si="227"/>
        <v>0</v>
      </c>
      <c r="AI654" s="404">
        <f t="shared" si="225"/>
        <v>0</v>
      </c>
      <c r="AJ654" s="145">
        <f t="shared" si="230"/>
        <v>0</v>
      </c>
    </row>
    <row r="655" spans="2:36" ht="13.7" customHeight="1">
      <c r="B655" s="957">
        <v>1310</v>
      </c>
      <c r="C655" s="1040">
        <v>45258</v>
      </c>
      <c r="D655" s="1041" t="s">
        <v>577</v>
      </c>
      <c r="E655" s="1042" t="s">
        <v>1687</v>
      </c>
      <c r="F655" s="402">
        <v>54</v>
      </c>
      <c r="G655" s="956">
        <v>14.99</v>
      </c>
      <c r="H655" s="440"/>
      <c r="I655" s="403">
        <f t="shared" si="228"/>
        <v>0</v>
      </c>
      <c r="J655" s="403">
        <f t="shared" si="212"/>
        <v>0</v>
      </c>
      <c r="K655" s="403">
        <f t="shared" si="226"/>
        <v>14.99</v>
      </c>
      <c r="L655" s="403">
        <f t="shared" si="226"/>
        <v>0</v>
      </c>
      <c r="M655" s="403">
        <f t="shared" si="226"/>
        <v>0</v>
      </c>
      <c r="N655" s="403">
        <f t="shared" si="226"/>
        <v>0</v>
      </c>
      <c r="O655" s="403">
        <f t="shared" si="226"/>
        <v>0</v>
      </c>
      <c r="P655" s="403">
        <f t="shared" si="226"/>
        <v>0</v>
      </c>
      <c r="Q655" s="403">
        <f t="shared" si="226"/>
        <v>0</v>
      </c>
      <c r="R655" s="403">
        <f t="shared" si="226"/>
        <v>0</v>
      </c>
      <c r="S655" s="403">
        <f t="shared" si="226"/>
        <v>0</v>
      </c>
      <c r="T655" s="403">
        <f t="shared" si="226"/>
        <v>0</v>
      </c>
      <c r="U655" s="403">
        <f t="shared" si="226"/>
        <v>0</v>
      </c>
      <c r="V655" s="403">
        <f t="shared" si="226"/>
        <v>0</v>
      </c>
      <c r="W655" s="403">
        <f t="shared" si="226"/>
        <v>0</v>
      </c>
      <c r="X655" s="403">
        <f t="shared" si="226"/>
        <v>0</v>
      </c>
      <c r="Y655" s="403">
        <f t="shared" si="210"/>
        <v>0</v>
      </c>
      <c r="Z655" s="403">
        <f t="shared" si="210"/>
        <v>0</v>
      </c>
      <c r="AA655" s="403">
        <f t="shared" si="210"/>
        <v>0</v>
      </c>
      <c r="AB655" s="403">
        <f t="shared" si="210"/>
        <v>0</v>
      </c>
      <c r="AC655" s="403">
        <f t="shared" si="213"/>
        <v>0</v>
      </c>
      <c r="AD655" s="403">
        <f t="shared" si="218"/>
        <v>0</v>
      </c>
      <c r="AE655" s="403">
        <f t="shared" si="215"/>
        <v>0</v>
      </c>
      <c r="AF655" s="403">
        <f t="shared" si="229"/>
        <v>0</v>
      </c>
      <c r="AG655" s="404">
        <f t="shared" si="229"/>
        <v>0</v>
      </c>
      <c r="AH655" s="404">
        <f t="shared" si="227"/>
        <v>0</v>
      </c>
      <c r="AI655" s="404">
        <f t="shared" si="225"/>
        <v>0</v>
      </c>
      <c r="AJ655" s="145">
        <f t="shared" si="230"/>
        <v>0</v>
      </c>
    </row>
    <row r="656" spans="2:36" ht="13.7" customHeight="1">
      <c r="B656" s="957">
        <v>645</v>
      </c>
      <c r="C656" s="1040">
        <v>45120</v>
      </c>
      <c r="D656" s="1041" t="s">
        <v>577</v>
      </c>
      <c r="E656" s="1042" t="s">
        <v>1126</v>
      </c>
      <c r="F656" s="402">
        <v>737</v>
      </c>
      <c r="G656" s="956">
        <v>148.24</v>
      </c>
      <c r="H656" s="440"/>
      <c r="I656" s="403">
        <f t="shared" si="228"/>
        <v>0</v>
      </c>
      <c r="J656" s="403">
        <f t="shared" si="212"/>
        <v>0</v>
      </c>
      <c r="K656" s="403">
        <f t="shared" ref="K656:X665" si="231">IF(K$7-$F656=0,$G656,0)</f>
        <v>0</v>
      </c>
      <c r="L656" s="403">
        <f t="shared" si="231"/>
        <v>0</v>
      </c>
      <c r="M656" s="403">
        <f t="shared" si="231"/>
        <v>0</v>
      </c>
      <c r="N656" s="403">
        <f t="shared" si="231"/>
        <v>0</v>
      </c>
      <c r="O656" s="403">
        <f t="shared" si="231"/>
        <v>0</v>
      </c>
      <c r="P656" s="403">
        <f t="shared" si="231"/>
        <v>0</v>
      </c>
      <c r="Q656" s="403">
        <f t="shared" si="231"/>
        <v>0</v>
      </c>
      <c r="R656" s="403">
        <f t="shared" si="231"/>
        <v>0</v>
      </c>
      <c r="S656" s="403">
        <f t="shared" si="231"/>
        <v>0</v>
      </c>
      <c r="T656" s="403">
        <f t="shared" si="231"/>
        <v>0</v>
      </c>
      <c r="U656" s="403">
        <f t="shared" si="231"/>
        <v>0</v>
      </c>
      <c r="V656" s="403">
        <f t="shared" si="231"/>
        <v>0</v>
      </c>
      <c r="W656" s="403">
        <f t="shared" si="231"/>
        <v>0</v>
      </c>
      <c r="X656" s="403">
        <f t="shared" si="231"/>
        <v>0</v>
      </c>
      <c r="Y656" s="403">
        <f t="shared" si="210"/>
        <v>0</v>
      </c>
      <c r="Z656" s="403">
        <f t="shared" si="210"/>
        <v>0</v>
      </c>
      <c r="AA656" s="403">
        <f t="shared" si="210"/>
        <v>0</v>
      </c>
      <c r="AB656" s="403">
        <f t="shared" si="210"/>
        <v>0</v>
      </c>
      <c r="AC656" s="403">
        <f t="shared" si="213"/>
        <v>0</v>
      </c>
      <c r="AD656" s="403">
        <f t="shared" si="218"/>
        <v>0</v>
      </c>
      <c r="AE656" s="403">
        <f t="shared" si="215"/>
        <v>0</v>
      </c>
      <c r="AF656" s="403">
        <f t="shared" si="229"/>
        <v>148.24</v>
      </c>
      <c r="AG656" s="404">
        <f t="shared" si="229"/>
        <v>0</v>
      </c>
      <c r="AH656" s="404">
        <f t="shared" si="227"/>
        <v>0</v>
      </c>
      <c r="AI656" s="404">
        <f t="shared" si="227"/>
        <v>0</v>
      </c>
      <c r="AJ656" s="145">
        <f t="shared" si="230"/>
        <v>0</v>
      </c>
    </row>
    <row r="657" spans="2:36" ht="13.7" customHeight="1">
      <c r="B657" s="957">
        <v>879</v>
      </c>
      <c r="C657" s="1040">
        <v>45174</v>
      </c>
      <c r="D657" s="1041" t="s">
        <v>577</v>
      </c>
      <c r="E657" s="1042" t="s">
        <v>1323</v>
      </c>
      <c r="F657" s="402">
        <v>737</v>
      </c>
      <c r="G657" s="956">
        <v>26.85</v>
      </c>
      <c r="H657" s="440"/>
      <c r="I657" s="403">
        <f t="shared" si="228"/>
        <v>0</v>
      </c>
      <c r="J657" s="403">
        <f t="shared" si="212"/>
        <v>0</v>
      </c>
      <c r="K657" s="403">
        <f t="shared" si="231"/>
        <v>0</v>
      </c>
      <c r="L657" s="403">
        <f t="shared" si="231"/>
        <v>0</v>
      </c>
      <c r="M657" s="403">
        <f t="shared" si="231"/>
        <v>0</v>
      </c>
      <c r="N657" s="403">
        <f t="shared" si="231"/>
        <v>0</v>
      </c>
      <c r="O657" s="403">
        <f t="shared" si="231"/>
        <v>0</v>
      </c>
      <c r="P657" s="403">
        <f t="shared" si="231"/>
        <v>0</v>
      </c>
      <c r="Q657" s="403">
        <f t="shared" si="231"/>
        <v>0</v>
      </c>
      <c r="R657" s="403">
        <f t="shared" si="231"/>
        <v>0</v>
      </c>
      <c r="S657" s="403">
        <f t="shared" si="231"/>
        <v>0</v>
      </c>
      <c r="T657" s="403">
        <f t="shared" si="231"/>
        <v>0</v>
      </c>
      <c r="U657" s="403">
        <f t="shared" si="231"/>
        <v>0</v>
      </c>
      <c r="V657" s="403">
        <f t="shared" si="231"/>
        <v>0</v>
      </c>
      <c r="W657" s="403">
        <f t="shared" si="231"/>
        <v>0</v>
      </c>
      <c r="X657" s="403">
        <f t="shared" si="231"/>
        <v>0</v>
      </c>
      <c r="Y657" s="403">
        <f t="shared" si="210"/>
        <v>0</v>
      </c>
      <c r="Z657" s="403">
        <f t="shared" si="210"/>
        <v>0</v>
      </c>
      <c r="AA657" s="403">
        <f t="shared" si="210"/>
        <v>0</v>
      </c>
      <c r="AB657" s="403">
        <f t="shared" si="210"/>
        <v>0</v>
      </c>
      <c r="AC657" s="403">
        <f t="shared" si="213"/>
        <v>0</v>
      </c>
      <c r="AD657" s="403">
        <f t="shared" si="218"/>
        <v>0</v>
      </c>
      <c r="AE657" s="403">
        <f t="shared" si="215"/>
        <v>0</v>
      </c>
      <c r="AF657" s="403">
        <f t="shared" si="229"/>
        <v>26.85</v>
      </c>
      <c r="AG657" s="404">
        <f t="shared" si="229"/>
        <v>0</v>
      </c>
      <c r="AH657" s="404">
        <f t="shared" si="227"/>
        <v>0</v>
      </c>
      <c r="AI657" s="404">
        <f t="shared" si="227"/>
        <v>0</v>
      </c>
      <c r="AJ657" s="145">
        <f t="shared" si="230"/>
        <v>0</v>
      </c>
    </row>
    <row r="658" spans="2:36" ht="13.7" customHeight="1">
      <c r="B658" s="957">
        <v>908</v>
      </c>
      <c r="C658" s="1040">
        <v>45181</v>
      </c>
      <c r="D658" s="1041" t="s">
        <v>577</v>
      </c>
      <c r="E658" s="1042" t="s">
        <v>1343</v>
      </c>
      <c r="F658" s="402">
        <v>737</v>
      </c>
      <c r="G658" s="956">
        <v>174.99</v>
      </c>
      <c r="H658" s="440"/>
      <c r="I658" s="403">
        <f t="shared" si="228"/>
        <v>0</v>
      </c>
      <c r="J658" s="403">
        <f t="shared" si="212"/>
        <v>0</v>
      </c>
      <c r="K658" s="403">
        <f t="shared" si="231"/>
        <v>0</v>
      </c>
      <c r="L658" s="403">
        <f t="shared" si="231"/>
        <v>0</v>
      </c>
      <c r="M658" s="403">
        <f t="shared" si="231"/>
        <v>0</v>
      </c>
      <c r="N658" s="403">
        <f t="shared" si="231"/>
        <v>0</v>
      </c>
      <c r="O658" s="403">
        <f t="shared" si="231"/>
        <v>0</v>
      </c>
      <c r="P658" s="403">
        <f t="shared" si="231"/>
        <v>0</v>
      </c>
      <c r="Q658" s="403">
        <f t="shared" si="231"/>
        <v>0</v>
      </c>
      <c r="R658" s="403">
        <f t="shared" si="231"/>
        <v>0</v>
      </c>
      <c r="S658" s="403">
        <f t="shared" si="231"/>
        <v>0</v>
      </c>
      <c r="T658" s="403">
        <f t="shared" si="231"/>
        <v>0</v>
      </c>
      <c r="U658" s="403">
        <f t="shared" si="231"/>
        <v>0</v>
      </c>
      <c r="V658" s="403">
        <f t="shared" si="231"/>
        <v>0</v>
      </c>
      <c r="W658" s="403">
        <f t="shared" si="231"/>
        <v>0</v>
      </c>
      <c r="X658" s="403">
        <f t="shared" si="231"/>
        <v>0</v>
      </c>
      <c r="Y658" s="403">
        <f t="shared" si="210"/>
        <v>0</v>
      </c>
      <c r="Z658" s="403">
        <f t="shared" si="210"/>
        <v>0</v>
      </c>
      <c r="AA658" s="403">
        <f t="shared" si="210"/>
        <v>0</v>
      </c>
      <c r="AB658" s="403">
        <f t="shared" si="210"/>
        <v>0</v>
      </c>
      <c r="AC658" s="403">
        <f t="shared" si="213"/>
        <v>0</v>
      </c>
      <c r="AD658" s="403">
        <f t="shared" si="218"/>
        <v>0</v>
      </c>
      <c r="AE658" s="403">
        <f t="shared" si="215"/>
        <v>0</v>
      </c>
      <c r="AF658" s="403">
        <f t="shared" si="229"/>
        <v>174.99</v>
      </c>
      <c r="AG658" s="404">
        <f t="shared" si="229"/>
        <v>0</v>
      </c>
      <c r="AH658" s="404">
        <f t="shared" si="227"/>
        <v>0</v>
      </c>
      <c r="AI658" s="404">
        <f t="shared" si="227"/>
        <v>0</v>
      </c>
      <c r="AJ658" s="145">
        <f t="shared" si="230"/>
        <v>0</v>
      </c>
    </row>
    <row r="659" spans="2:36" ht="13.7" customHeight="1">
      <c r="B659" s="957">
        <v>913</v>
      </c>
      <c r="C659" s="1040">
        <v>45182</v>
      </c>
      <c r="D659" s="1041" t="s">
        <v>577</v>
      </c>
      <c r="E659" s="1042" t="s">
        <v>1348</v>
      </c>
      <c r="F659" s="402">
        <v>235</v>
      </c>
      <c r="G659" s="956">
        <v>16.600000000000001</v>
      </c>
      <c r="H659" s="440"/>
      <c r="I659" s="403">
        <f t="shared" si="228"/>
        <v>0</v>
      </c>
      <c r="J659" s="403">
        <f t="shared" si="212"/>
        <v>0</v>
      </c>
      <c r="K659" s="403">
        <f t="shared" si="231"/>
        <v>0</v>
      </c>
      <c r="L659" s="403">
        <f t="shared" si="231"/>
        <v>0</v>
      </c>
      <c r="M659" s="403">
        <f t="shared" si="231"/>
        <v>0</v>
      </c>
      <c r="N659" s="403">
        <f t="shared" si="231"/>
        <v>16.600000000000001</v>
      </c>
      <c r="O659" s="403">
        <f t="shared" si="231"/>
        <v>0</v>
      </c>
      <c r="P659" s="403">
        <f t="shared" si="231"/>
        <v>0</v>
      </c>
      <c r="Q659" s="403">
        <f t="shared" si="231"/>
        <v>0</v>
      </c>
      <c r="R659" s="403">
        <f t="shared" si="231"/>
        <v>0</v>
      </c>
      <c r="S659" s="403">
        <f t="shared" si="231"/>
        <v>0</v>
      </c>
      <c r="T659" s="403">
        <f t="shared" si="231"/>
        <v>0</v>
      </c>
      <c r="U659" s="403">
        <f t="shared" si="231"/>
        <v>0</v>
      </c>
      <c r="V659" s="403">
        <f t="shared" si="231"/>
        <v>0</v>
      </c>
      <c r="W659" s="403">
        <f t="shared" si="231"/>
        <v>0</v>
      </c>
      <c r="X659" s="403">
        <f t="shared" si="231"/>
        <v>0</v>
      </c>
      <c r="Y659" s="403">
        <f t="shared" si="210"/>
        <v>0</v>
      </c>
      <c r="Z659" s="403">
        <f t="shared" si="210"/>
        <v>0</v>
      </c>
      <c r="AA659" s="403">
        <f t="shared" si="210"/>
        <v>0</v>
      </c>
      <c r="AB659" s="403">
        <f t="shared" si="210"/>
        <v>0</v>
      </c>
      <c r="AC659" s="403">
        <f t="shared" si="213"/>
        <v>0</v>
      </c>
      <c r="AD659" s="403">
        <f t="shared" si="218"/>
        <v>0</v>
      </c>
      <c r="AE659" s="403">
        <f t="shared" si="215"/>
        <v>0</v>
      </c>
      <c r="AF659" s="403">
        <f t="shared" si="229"/>
        <v>0</v>
      </c>
      <c r="AG659" s="404">
        <f t="shared" si="229"/>
        <v>0</v>
      </c>
      <c r="AH659" s="404">
        <f t="shared" si="227"/>
        <v>0</v>
      </c>
      <c r="AI659" s="404">
        <f t="shared" si="227"/>
        <v>0</v>
      </c>
      <c r="AJ659" s="145">
        <f t="shared" si="230"/>
        <v>0</v>
      </c>
    </row>
    <row r="660" spans="2:36" ht="13.7" customHeight="1">
      <c r="B660" s="957">
        <v>914</v>
      </c>
      <c r="C660" s="1040">
        <v>45182</v>
      </c>
      <c r="D660" s="1041" t="s">
        <v>577</v>
      </c>
      <c r="E660" s="1042" t="s">
        <v>1348</v>
      </c>
      <c r="F660" s="402">
        <v>737</v>
      </c>
      <c r="G660" s="956">
        <v>8.57</v>
      </c>
      <c r="H660" s="440"/>
      <c r="I660" s="403">
        <f t="shared" si="228"/>
        <v>0</v>
      </c>
      <c r="J660" s="403">
        <f t="shared" si="212"/>
        <v>0</v>
      </c>
      <c r="K660" s="403">
        <f t="shared" si="231"/>
        <v>0</v>
      </c>
      <c r="L660" s="403">
        <f t="shared" si="231"/>
        <v>0</v>
      </c>
      <c r="M660" s="403">
        <f t="shared" si="231"/>
        <v>0</v>
      </c>
      <c r="N660" s="403">
        <f t="shared" si="231"/>
        <v>0</v>
      </c>
      <c r="O660" s="403">
        <f t="shared" si="231"/>
        <v>0</v>
      </c>
      <c r="P660" s="403">
        <f t="shared" si="231"/>
        <v>0</v>
      </c>
      <c r="Q660" s="403">
        <f t="shared" si="231"/>
        <v>0</v>
      </c>
      <c r="R660" s="403">
        <f t="shared" si="231"/>
        <v>0</v>
      </c>
      <c r="S660" s="403">
        <f t="shared" si="231"/>
        <v>0</v>
      </c>
      <c r="T660" s="403">
        <f t="shared" si="231"/>
        <v>0</v>
      </c>
      <c r="U660" s="403">
        <f t="shared" si="231"/>
        <v>0</v>
      </c>
      <c r="V660" s="403">
        <f t="shared" si="231"/>
        <v>0</v>
      </c>
      <c r="W660" s="403">
        <f t="shared" si="231"/>
        <v>0</v>
      </c>
      <c r="X660" s="403">
        <f t="shared" si="231"/>
        <v>0</v>
      </c>
      <c r="Y660" s="403">
        <f t="shared" si="210"/>
        <v>0</v>
      </c>
      <c r="Z660" s="403">
        <f t="shared" si="210"/>
        <v>0</v>
      </c>
      <c r="AA660" s="403">
        <f t="shared" si="210"/>
        <v>0</v>
      </c>
      <c r="AB660" s="403">
        <f t="shared" si="210"/>
        <v>0</v>
      </c>
      <c r="AC660" s="403">
        <f t="shared" si="213"/>
        <v>0</v>
      </c>
      <c r="AD660" s="403">
        <f t="shared" si="218"/>
        <v>0</v>
      </c>
      <c r="AE660" s="403">
        <f t="shared" si="215"/>
        <v>0</v>
      </c>
      <c r="AF660" s="403">
        <f t="shared" si="229"/>
        <v>8.57</v>
      </c>
      <c r="AG660" s="404">
        <f t="shared" si="229"/>
        <v>0</v>
      </c>
      <c r="AH660" s="404">
        <f t="shared" ref="AH660:AI675" si="232">IF(AH$7-$F660=0,$G660,0)</f>
        <v>0</v>
      </c>
      <c r="AI660" s="404">
        <f t="shared" si="227"/>
        <v>0</v>
      </c>
      <c r="AJ660" s="145">
        <f t="shared" si="230"/>
        <v>0</v>
      </c>
    </row>
    <row r="661" spans="2:36" ht="13.7" customHeight="1">
      <c r="B661" s="957">
        <v>912</v>
      </c>
      <c r="C661" s="1040">
        <v>45182</v>
      </c>
      <c r="D661" s="1041" t="s">
        <v>577</v>
      </c>
      <c r="E661" s="1042" t="s">
        <v>1348</v>
      </c>
      <c r="F661" s="402">
        <v>54</v>
      </c>
      <c r="G661" s="956">
        <v>30.33</v>
      </c>
      <c r="H661" s="440"/>
      <c r="I661" s="403">
        <f t="shared" si="228"/>
        <v>0</v>
      </c>
      <c r="J661" s="403">
        <f t="shared" si="212"/>
        <v>0</v>
      </c>
      <c r="K661" s="403">
        <f t="shared" si="231"/>
        <v>30.33</v>
      </c>
      <c r="L661" s="403">
        <f t="shared" si="231"/>
        <v>0</v>
      </c>
      <c r="M661" s="403">
        <f t="shared" si="231"/>
        <v>0</v>
      </c>
      <c r="N661" s="403">
        <f t="shared" si="231"/>
        <v>0</v>
      </c>
      <c r="O661" s="403">
        <f t="shared" si="231"/>
        <v>0</v>
      </c>
      <c r="P661" s="403">
        <f t="shared" si="231"/>
        <v>0</v>
      </c>
      <c r="Q661" s="403">
        <f t="shared" si="231"/>
        <v>0</v>
      </c>
      <c r="R661" s="403">
        <f t="shared" si="231"/>
        <v>0</v>
      </c>
      <c r="S661" s="403">
        <f t="shared" si="231"/>
        <v>0</v>
      </c>
      <c r="T661" s="403">
        <f t="shared" si="231"/>
        <v>0</v>
      </c>
      <c r="U661" s="403">
        <f t="shared" si="231"/>
        <v>0</v>
      </c>
      <c r="V661" s="403">
        <f t="shared" si="231"/>
        <v>0</v>
      </c>
      <c r="W661" s="403">
        <f t="shared" si="231"/>
        <v>0</v>
      </c>
      <c r="X661" s="403">
        <f t="shared" si="231"/>
        <v>0</v>
      </c>
      <c r="Y661" s="403">
        <f t="shared" ref="Y661:AB724" si="233">IF(Y$7-$F661=0,$G661,0)</f>
        <v>0</v>
      </c>
      <c r="Z661" s="403">
        <f t="shared" si="233"/>
        <v>0</v>
      </c>
      <c r="AA661" s="403">
        <f t="shared" si="233"/>
        <v>0</v>
      </c>
      <c r="AB661" s="403">
        <f t="shared" si="233"/>
        <v>0</v>
      </c>
      <c r="AC661" s="403">
        <f t="shared" si="213"/>
        <v>0</v>
      </c>
      <c r="AD661" s="403">
        <f t="shared" si="218"/>
        <v>0</v>
      </c>
      <c r="AE661" s="403">
        <f t="shared" si="215"/>
        <v>0</v>
      </c>
      <c r="AF661" s="403">
        <f t="shared" si="229"/>
        <v>0</v>
      </c>
      <c r="AG661" s="404">
        <f t="shared" si="229"/>
        <v>0</v>
      </c>
      <c r="AH661" s="404">
        <f t="shared" si="232"/>
        <v>0</v>
      </c>
      <c r="AI661" s="404">
        <f t="shared" si="227"/>
        <v>0</v>
      </c>
      <c r="AJ661" s="145">
        <f t="shared" si="230"/>
        <v>0</v>
      </c>
    </row>
    <row r="662" spans="2:36" ht="13.7" customHeight="1">
      <c r="B662" s="957">
        <v>929</v>
      </c>
      <c r="C662" s="1040">
        <v>45184</v>
      </c>
      <c r="D662" s="1041" t="s">
        <v>577</v>
      </c>
      <c r="E662" s="1042" t="s">
        <v>1360</v>
      </c>
      <c r="F662" s="402">
        <v>737</v>
      </c>
      <c r="G662" s="956">
        <v>149.94999999999999</v>
      </c>
      <c r="H662" s="440"/>
      <c r="I662" s="403">
        <f t="shared" si="228"/>
        <v>0</v>
      </c>
      <c r="J662" s="403">
        <f t="shared" si="212"/>
        <v>0</v>
      </c>
      <c r="K662" s="403">
        <f t="shared" si="231"/>
        <v>0</v>
      </c>
      <c r="L662" s="403">
        <f t="shared" si="231"/>
        <v>0</v>
      </c>
      <c r="M662" s="403">
        <f t="shared" si="231"/>
        <v>0</v>
      </c>
      <c r="N662" s="403">
        <f t="shared" si="231"/>
        <v>0</v>
      </c>
      <c r="O662" s="403">
        <f t="shared" si="231"/>
        <v>0</v>
      </c>
      <c r="P662" s="403">
        <f t="shared" si="231"/>
        <v>0</v>
      </c>
      <c r="Q662" s="403">
        <f t="shared" si="231"/>
        <v>0</v>
      </c>
      <c r="R662" s="403">
        <f t="shared" si="231"/>
        <v>0</v>
      </c>
      <c r="S662" s="403">
        <f t="shared" si="231"/>
        <v>0</v>
      </c>
      <c r="T662" s="403">
        <f t="shared" si="231"/>
        <v>0</v>
      </c>
      <c r="U662" s="403">
        <f t="shared" si="231"/>
        <v>0</v>
      </c>
      <c r="V662" s="403">
        <f t="shared" si="231"/>
        <v>0</v>
      </c>
      <c r="W662" s="403">
        <f t="shared" si="231"/>
        <v>0</v>
      </c>
      <c r="X662" s="403">
        <f t="shared" si="231"/>
        <v>0</v>
      </c>
      <c r="Y662" s="403">
        <f t="shared" si="233"/>
        <v>0</v>
      </c>
      <c r="Z662" s="403">
        <f t="shared" si="233"/>
        <v>0</v>
      </c>
      <c r="AA662" s="403">
        <f t="shared" si="233"/>
        <v>0</v>
      </c>
      <c r="AB662" s="403">
        <f t="shared" si="233"/>
        <v>0</v>
      </c>
      <c r="AC662" s="403">
        <f t="shared" si="213"/>
        <v>0</v>
      </c>
      <c r="AD662" s="403">
        <f t="shared" si="218"/>
        <v>0</v>
      </c>
      <c r="AE662" s="403">
        <f t="shared" si="215"/>
        <v>0</v>
      </c>
      <c r="AF662" s="403">
        <f t="shared" si="229"/>
        <v>149.94999999999999</v>
      </c>
      <c r="AG662" s="404">
        <f t="shared" si="229"/>
        <v>0</v>
      </c>
      <c r="AH662" s="404">
        <f t="shared" si="232"/>
        <v>0</v>
      </c>
      <c r="AI662" s="404">
        <f t="shared" si="227"/>
        <v>0</v>
      </c>
      <c r="AJ662" s="145">
        <f t="shared" si="230"/>
        <v>0</v>
      </c>
    </row>
    <row r="663" spans="2:36" ht="13.7" customHeight="1">
      <c r="B663" s="957">
        <v>946</v>
      </c>
      <c r="C663" s="1040">
        <v>45187</v>
      </c>
      <c r="D663" s="1041" t="s">
        <v>577</v>
      </c>
      <c r="E663" s="1042" t="s">
        <v>1369</v>
      </c>
      <c r="F663" s="402">
        <v>54</v>
      </c>
      <c r="G663" s="956">
        <v>14.99</v>
      </c>
      <c r="H663" s="440"/>
      <c r="I663" s="403">
        <f t="shared" si="228"/>
        <v>0</v>
      </c>
      <c r="J663" s="403">
        <f t="shared" si="212"/>
        <v>0</v>
      </c>
      <c r="K663" s="403">
        <f t="shared" si="231"/>
        <v>14.99</v>
      </c>
      <c r="L663" s="403">
        <f t="shared" si="231"/>
        <v>0</v>
      </c>
      <c r="M663" s="403">
        <f t="shared" si="231"/>
        <v>0</v>
      </c>
      <c r="N663" s="403">
        <f t="shared" si="231"/>
        <v>0</v>
      </c>
      <c r="O663" s="403">
        <f t="shared" si="231"/>
        <v>0</v>
      </c>
      <c r="P663" s="403">
        <f t="shared" si="231"/>
        <v>0</v>
      </c>
      <c r="Q663" s="403">
        <f t="shared" si="231"/>
        <v>0</v>
      </c>
      <c r="R663" s="403">
        <f t="shared" si="231"/>
        <v>0</v>
      </c>
      <c r="S663" s="403">
        <f t="shared" si="231"/>
        <v>0</v>
      </c>
      <c r="T663" s="403">
        <f t="shared" si="231"/>
        <v>0</v>
      </c>
      <c r="U663" s="403">
        <f t="shared" si="231"/>
        <v>0</v>
      </c>
      <c r="V663" s="403">
        <f t="shared" si="231"/>
        <v>0</v>
      </c>
      <c r="W663" s="403">
        <f t="shared" si="231"/>
        <v>0</v>
      </c>
      <c r="X663" s="403">
        <f t="shared" si="231"/>
        <v>0</v>
      </c>
      <c r="Y663" s="403">
        <f t="shared" si="233"/>
        <v>0</v>
      </c>
      <c r="Z663" s="403">
        <f t="shared" si="233"/>
        <v>0</v>
      </c>
      <c r="AA663" s="403">
        <f t="shared" si="233"/>
        <v>0</v>
      </c>
      <c r="AB663" s="403">
        <f t="shared" si="233"/>
        <v>0</v>
      </c>
      <c r="AC663" s="403">
        <f t="shared" si="213"/>
        <v>0</v>
      </c>
      <c r="AD663" s="403">
        <f t="shared" si="218"/>
        <v>0</v>
      </c>
      <c r="AE663" s="403">
        <f t="shared" si="215"/>
        <v>0</v>
      </c>
      <c r="AF663" s="403">
        <f t="shared" si="229"/>
        <v>0</v>
      </c>
      <c r="AG663" s="404">
        <f t="shared" si="229"/>
        <v>0</v>
      </c>
      <c r="AH663" s="404">
        <f t="shared" si="232"/>
        <v>0</v>
      </c>
      <c r="AI663" s="404">
        <f t="shared" si="227"/>
        <v>0</v>
      </c>
      <c r="AJ663" s="145">
        <f t="shared" si="230"/>
        <v>0</v>
      </c>
    </row>
    <row r="664" spans="2:36" ht="13.7" customHeight="1">
      <c r="B664" s="957">
        <v>945</v>
      </c>
      <c r="C664" s="1040">
        <v>45187</v>
      </c>
      <c r="D664" s="1041" t="s">
        <v>577</v>
      </c>
      <c r="E664" s="1042" t="s">
        <v>1369</v>
      </c>
      <c r="F664" s="402">
        <v>737</v>
      </c>
      <c r="G664" s="956">
        <v>19</v>
      </c>
      <c r="H664" s="440"/>
      <c r="I664" s="403">
        <f t="shared" si="228"/>
        <v>0</v>
      </c>
      <c r="J664" s="403">
        <f t="shared" si="212"/>
        <v>0</v>
      </c>
      <c r="K664" s="403">
        <f t="shared" si="231"/>
        <v>0</v>
      </c>
      <c r="L664" s="403">
        <f t="shared" si="231"/>
        <v>0</v>
      </c>
      <c r="M664" s="403">
        <f t="shared" si="231"/>
        <v>0</v>
      </c>
      <c r="N664" s="403">
        <f t="shared" si="231"/>
        <v>0</v>
      </c>
      <c r="O664" s="403">
        <f t="shared" si="231"/>
        <v>0</v>
      </c>
      <c r="P664" s="403">
        <f t="shared" si="231"/>
        <v>0</v>
      </c>
      <c r="Q664" s="403">
        <f t="shared" si="231"/>
        <v>0</v>
      </c>
      <c r="R664" s="403">
        <f t="shared" si="231"/>
        <v>0</v>
      </c>
      <c r="S664" s="403">
        <f t="shared" si="231"/>
        <v>0</v>
      </c>
      <c r="T664" s="403">
        <f t="shared" si="231"/>
        <v>0</v>
      </c>
      <c r="U664" s="403">
        <f t="shared" si="231"/>
        <v>0</v>
      </c>
      <c r="V664" s="403">
        <f t="shared" si="231"/>
        <v>0</v>
      </c>
      <c r="W664" s="403">
        <f t="shared" si="231"/>
        <v>0</v>
      </c>
      <c r="X664" s="403">
        <f t="shared" si="231"/>
        <v>0</v>
      </c>
      <c r="Y664" s="403">
        <f t="shared" si="233"/>
        <v>0</v>
      </c>
      <c r="Z664" s="403">
        <f t="shared" si="233"/>
        <v>0</v>
      </c>
      <c r="AA664" s="403">
        <f t="shared" si="233"/>
        <v>0</v>
      </c>
      <c r="AB664" s="403">
        <f t="shared" si="233"/>
        <v>0</v>
      </c>
      <c r="AC664" s="403">
        <f t="shared" si="213"/>
        <v>0</v>
      </c>
      <c r="AD664" s="403">
        <f t="shared" si="218"/>
        <v>0</v>
      </c>
      <c r="AE664" s="403">
        <f t="shared" si="215"/>
        <v>0</v>
      </c>
      <c r="AF664" s="403">
        <f t="shared" si="229"/>
        <v>19</v>
      </c>
      <c r="AG664" s="404">
        <f t="shared" si="229"/>
        <v>0</v>
      </c>
      <c r="AH664" s="404">
        <f t="shared" si="232"/>
        <v>0</v>
      </c>
      <c r="AI664" s="404">
        <f t="shared" si="227"/>
        <v>0</v>
      </c>
      <c r="AJ664" s="145">
        <f t="shared" si="230"/>
        <v>0</v>
      </c>
    </row>
    <row r="665" spans="2:36" ht="13.7" customHeight="1">
      <c r="B665" s="957">
        <v>944</v>
      </c>
      <c r="C665" s="1040">
        <v>45187</v>
      </c>
      <c r="D665" s="1041" t="s">
        <v>577</v>
      </c>
      <c r="E665" s="1042" t="s">
        <v>1369</v>
      </c>
      <c r="F665" s="402">
        <v>737.2</v>
      </c>
      <c r="G665" s="956">
        <v>46.11</v>
      </c>
      <c r="H665" s="440" t="s">
        <v>3395</v>
      </c>
      <c r="I665" s="403">
        <f t="shared" si="228"/>
        <v>0</v>
      </c>
      <c r="J665" s="403">
        <f t="shared" si="212"/>
        <v>0</v>
      </c>
      <c r="K665" s="403">
        <f t="shared" si="231"/>
        <v>0</v>
      </c>
      <c r="L665" s="403">
        <f t="shared" si="231"/>
        <v>0</v>
      </c>
      <c r="M665" s="403">
        <f t="shared" si="231"/>
        <v>0</v>
      </c>
      <c r="N665" s="403">
        <f t="shared" si="231"/>
        <v>0</v>
      </c>
      <c r="O665" s="403">
        <f t="shared" si="231"/>
        <v>0</v>
      </c>
      <c r="P665" s="403">
        <f t="shared" si="231"/>
        <v>0</v>
      </c>
      <c r="Q665" s="403">
        <f t="shared" si="231"/>
        <v>0</v>
      </c>
      <c r="R665" s="403">
        <f t="shared" si="231"/>
        <v>0</v>
      </c>
      <c r="S665" s="403">
        <f t="shared" si="231"/>
        <v>0</v>
      </c>
      <c r="T665" s="403">
        <f t="shared" si="231"/>
        <v>0</v>
      </c>
      <c r="U665" s="403">
        <f t="shared" si="231"/>
        <v>0</v>
      </c>
      <c r="V665" s="403">
        <f t="shared" si="231"/>
        <v>0</v>
      </c>
      <c r="W665" s="403">
        <f t="shared" si="231"/>
        <v>0</v>
      </c>
      <c r="X665" s="403">
        <f t="shared" si="231"/>
        <v>0</v>
      </c>
      <c r="Y665" s="403">
        <f t="shared" si="233"/>
        <v>0</v>
      </c>
      <c r="Z665" s="403">
        <f t="shared" si="233"/>
        <v>0</v>
      </c>
      <c r="AA665" s="403">
        <f t="shared" si="233"/>
        <v>0</v>
      </c>
      <c r="AB665" s="403">
        <f t="shared" si="233"/>
        <v>0</v>
      </c>
      <c r="AC665" s="403">
        <f t="shared" si="213"/>
        <v>0</v>
      </c>
      <c r="AD665" s="403">
        <f t="shared" si="218"/>
        <v>0</v>
      </c>
      <c r="AE665" s="403">
        <f t="shared" si="215"/>
        <v>0</v>
      </c>
      <c r="AF665" s="403">
        <f t="shared" si="229"/>
        <v>0</v>
      </c>
      <c r="AG665" s="404">
        <f t="shared" si="229"/>
        <v>46.11</v>
      </c>
      <c r="AH665" s="404">
        <f t="shared" si="232"/>
        <v>0</v>
      </c>
      <c r="AI665" s="404">
        <f t="shared" si="227"/>
        <v>0</v>
      </c>
      <c r="AJ665" s="145">
        <f t="shared" si="230"/>
        <v>0</v>
      </c>
    </row>
    <row r="666" spans="2:36" ht="13.7" customHeight="1">
      <c r="B666" s="957">
        <v>943</v>
      </c>
      <c r="C666" s="1040">
        <v>45187</v>
      </c>
      <c r="D666" s="1041" t="s">
        <v>577</v>
      </c>
      <c r="E666" s="1042" t="s">
        <v>1369</v>
      </c>
      <c r="F666" s="402">
        <v>737.2</v>
      </c>
      <c r="G666" s="956">
        <v>51.95</v>
      </c>
      <c r="H666" s="440" t="s">
        <v>3395</v>
      </c>
      <c r="I666" s="403">
        <f t="shared" si="228"/>
        <v>0</v>
      </c>
      <c r="J666" s="403">
        <f t="shared" ref="J666:J729" si="234">IF(J$7-$F666=0,$G666,0)</f>
        <v>0</v>
      </c>
      <c r="K666" s="403">
        <f t="shared" ref="K666:X675" si="235">IF(K$7-$F666=0,$G666,0)</f>
        <v>0</v>
      </c>
      <c r="L666" s="403">
        <f t="shared" si="235"/>
        <v>0</v>
      </c>
      <c r="M666" s="403">
        <f t="shared" si="235"/>
        <v>0</v>
      </c>
      <c r="N666" s="403">
        <f t="shared" si="235"/>
        <v>0</v>
      </c>
      <c r="O666" s="403">
        <f t="shared" si="235"/>
        <v>0</v>
      </c>
      <c r="P666" s="403">
        <f t="shared" si="235"/>
        <v>0</v>
      </c>
      <c r="Q666" s="403">
        <f t="shared" si="235"/>
        <v>0</v>
      </c>
      <c r="R666" s="403">
        <f t="shared" si="235"/>
        <v>0</v>
      </c>
      <c r="S666" s="403">
        <f t="shared" si="235"/>
        <v>0</v>
      </c>
      <c r="T666" s="403">
        <f t="shared" si="235"/>
        <v>0</v>
      </c>
      <c r="U666" s="403">
        <f t="shared" si="235"/>
        <v>0</v>
      </c>
      <c r="V666" s="403">
        <f t="shared" si="235"/>
        <v>0</v>
      </c>
      <c r="W666" s="403">
        <f t="shared" si="235"/>
        <v>0</v>
      </c>
      <c r="X666" s="403">
        <f t="shared" si="235"/>
        <v>0</v>
      </c>
      <c r="Y666" s="403">
        <f t="shared" si="233"/>
        <v>0</v>
      </c>
      <c r="Z666" s="403">
        <f t="shared" si="233"/>
        <v>0</v>
      </c>
      <c r="AA666" s="403">
        <f t="shared" si="233"/>
        <v>0</v>
      </c>
      <c r="AB666" s="403">
        <f t="shared" si="233"/>
        <v>0</v>
      </c>
      <c r="AC666" s="403">
        <f t="shared" ref="AC666:AC729" si="236">IF(AC$7-$F666=0,$G666,0)</f>
        <v>0</v>
      </c>
      <c r="AD666" s="403">
        <f t="shared" si="218"/>
        <v>0</v>
      </c>
      <c r="AE666" s="403">
        <f t="shared" si="215"/>
        <v>0</v>
      </c>
      <c r="AF666" s="403">
        <f t="shared" si="229"/>
        <v>0</v>
      </c>
      <c r="AG666" s="404">
        <f t="shared" si="229"/>
        <v>51.95</v>
      </c>
      <c r="AH666" s="404">
        <f t="shared" si="232"/>
        <v>0</v>
      </c>
      <c r="AI666" s="404">
        <f t="shared" si="232"/>
        <v>0</v>
      </c>
      <c r="AJ666" s="145">
        <f t="shared" si="230"/>
        <v>0</v>
      </c>
    </row>
    <row r="667" spans="2:36" ht="13.7" customHeight="1">
      <c r="B667" s="957">
        <v>954</v>
      </c>
      <c r="C667" s="1040">
        <v>45190</v>
      </c>
      <c r="D667" s="1041" t="s">
        <v>577</v>
      </c>
      <c r="E667" s="1042" t="s">
        <v>1385</v>
      </c>
      <c r="F667" s="402">
        <v>737</v>
      </c>
      <c r="G667" s="956">
        <v>27.5</v>
      </c>
      <c r="H667" s="440"/>
      <c r="I667" s="403">
        <f t="shared" si="228"/>
        <v>0</v>
      </c>
      <c r="J667" s="403">
        <f t="shared" si="234"/>
        <v>0</v>
      </c>
      <c r="K667" s="403">
        <f t="shared" si="235"/>
        <v>0</v>
      </c>
      <c r="L667" s="403">
        <f t="shared" si="235"/>
        <v>0</v>
      </c>
      <c r="M667" s="403">
        <f t="shared" si="235"/>
        <v>0</v>
      </c>
      <c r="N667" s="403">
        <f t="shared" si="235"/>
        <v>0</v>
      </c>
      <c r="O667" s="403">
        <f t="shared" si="235"/>
        <v>0</v>
      </c>
      <c r="P667" s="403">
        <f t="shared" si="235"/>
        <v>0</v>
      </c>
      <c r="Q667" s="403">
        <f t="shared" si="235"/>
        <v>0</v>
      </c>
      <c r="R667" s="403">
        <f t="shared" si="235"/>
        <v>0</v>
      </c>
      <c r="S667" s="403">
        <f t="shared" si="235"/>
        <v>0</v>
      </c>
      <c r="T667" s="403">
        <f t="shared" si="235"/>
        <v>0</v>
      </c>
      <c r="U667" s="403">
        <f t="shared" si="235"/>
        <v>0</v>
      </c>
      <c r="V667" s="403">
        <f t="shared" si="235"/>
        <v>0</v>
      </c>
      <c r="W667" s="403">
        <f t="shared" si="235"/>
        <v>0</v>
      </c>
      <c r="X667" s="403">
        <f t="shared" si="235"/>
        <v>0</v>
      </c>
      <c r="Y667" s="403">
        <f t="shared" si="233"/>
        <v>0</v>
      </c>
      <c r="Z667" s="403">
        <f t="shared" si="233"/>
        <v>0</v>
      </c>
      <c r="AA667" s="403">
        <f t="shared" si="233"/>
        <v>0</v>
      </c>
      <c r="AB667" s="403">
        <f t="shared" si="233"/>
        <v>0</v>
      </c>
      <c r="AC667" s="403">
        <f t="shared" si="236"/>
        <v>0</v>
      </c>
      <c r="AD667" s="403">
        <f t="shared" si="218"/>
        <v>0</v>
      </c>
      <c r="AE667" s="403">
        <f t="shared" si="215"/>
        <v>0</v>
      </c>
      <c r="AF667" s="403">
        <f t="shared" si="229"/>
        <v>27.5</v>
      </c>
      <c r="AG667" s="404">
        <f t="shared" si="229"/>
        <v>0</v>
      </c>
      <c r="AH667" s="404">
        <f t="shared" si="232"/>
        <v>0</v>
      </c>
      <c r="AI667" s="404">
        <f t="shared" si="232"/>
        <v>0</v>
      </c>
      <c r="AJ667" s="145">
        <f t="shared" si="230"/>
        <v>0</v>
      </c>
    </row>
    <row r="668" spans="2:36" ht="13.7" customHeight="1">
      <c r="B668" s="957">
        <v>979</v>
      </c>
      <c r="C668" s="1040">
        <v>45195</v>
      </c>
      <c r="D668" s="1041" t="s">
        <v>577</v>
      </c>
      <c r="E668" s="1042" t="s">
        <v>1403</v>
      </c>
      <c r="F668" s="402">
        <v>737</v>
      </c>
      <c r="G668" s="956">
        <v>56.48</v>
      </c>
      <c r="H668" s="440"/>
      <c r="I668" s="403">
        <f t="shared" si="228"/>
        <v>0</v>
      </c>
      <c r="J668" s="403">
        <f t="shared" si="234"/>
        <v>0</v>
      </c>
      <c r="K668" s="403">
        <f t="shared" si="235"/>
        <v>0</v>
      </c>
      <c r="L668" s="403">
        <f t="shared" si="235"/>
        <v>0</v>
      </c>
      <c r="M668" s="403">
        <f t="shared" si="235"/>
        <v>0</v>
      </c>
      <c r="N668" s="403">
        <f t="shared" si="235"/>
        <v>0</v>
      </c>
      <c r="O668" s="403">
        <f t="shared" si="235"/>
        <v>0</v>
      </c>
      <c r="P668" s="403">
        <f t="shared" si="235"/>
        <v>0</v>
      </c>
      <c r="Q668" s="403">
        <f t="shared" si="235"/>
        <v>0</v>
      </c>
      <c r="R668" s="403">
        <f t="shared" si="235"/>
        <v>0</v>
      </c>
      <c r="S668" s="403">
        <f t="shared" si="235"/>
        <v>0</v>
      </c>
      <c r="T668" s="403">
        <f t="shared" si="235"/>
        <v>0</v>
      </c>
      <c r="U668" s="403">
        <f t="shared" si="235"/>
        <v>0</v>
      </c>
      <c r="V668" s="403">
        <f t="shared" si="235"/>
        <v>0</v>
      </c>
      <c r="W668" s="403">
        <f t="shared" si="235"/>
        <v>0</v>
      </c>
      <c r="X668" s="403">
        <f t="shared" si="235"/>
        <v>0</v>
      </c>
      <c r="Y668" s="403">
        <f t="shared" si="233"/>
        <v>0</v>
      </c>
      <c r="Z668" s="403">
        <f t="shared" si="233"/>
        <v>0</v>
      </c>
      <c r="AA668" s="403">
        <f t="shared" si="233"/>
        <v>0</v>
      </c>
      <c r="AB668" s="403">
        <f t="shared" si="233"/>
        <v>0</v>
      </c>
      <c r="AC668" s="403">
        <f t="shared" si="236"/>
        <v>0</v>
      </c>
      <c r="AD668" s="403">
        <f t="shared" si="218"/>
        <v>0</v>
      </c>
      <c r="AE668" s="403">
        <f t="shared" si="215"/>
        <v>0</v>
      </c>
      <c r="AF668" s="403">
        <f t="shared" si="229"/>
        <v>56.48</v>
      </c>
      <c r="AG668" s="404">
        <f t="shared" si="229"/>
        <v>0</v>
      </c>
      <c r="AH668" s="404">
        <f t="shared" si="232"/>
        <v>0</v>
      </c>
      <c r="AI668" s="404">
        <f t="shared" si="232"/>
        <v>0</v>
      </c>
      <c r="AJ668" s="145">
        <f t="shared" si="230"/>
        <v>0</v>
      </c>
    </row>
    <row r="669" spans="2:36" ht="13.7" customHeight="1">
      <c r="B669" s="957">
        <v>983</v>
      </c>
      <c r="C669" s="1040">
        <v>45196</v>
      </c>
      <c r="D669" s="1041" t="s">
        <v>577</v>
      </c>
      <c r="E669" s="1042" t="s">
        <v>1409</v>
      </c>
      <c r="F669" s="402">
        <v>54</v>
      </c>
      <c r="G669" s="956">
        <v>146</v>
      </c>
      <c r="H669" s="440"/>
      <c r="I669" s="403">
        <f t="shared" si="228"/>
        <v>0</v>
      </c>
      <c r="J669" s="403">
        <f t="shared" si="234"/>
        <v>0</v>
      </c>
      <c r="K669" s="403">
        <f t="shared" si="235"/>
        <v>146</v>
      </c>
      <c r="L669" s="403">
        <f t="shared" si="235"/>
        <v>0</v>
      </c>
      <c r="M669" s="403">
        <f t="shared" si="235"/>
        <v>0</v>
      </c>
      <c r="N669" s="403">
        <f t="shared" si="235"/>
        <v>0</v>
      </c>
      <c r="O669" s="403">
        <f t="shared" si="235"/>
        <v>0</v>
      </c>
      <c r="P669" s="403">
        <f t="shared" si="235"/>
        <v>0</v>
      </c>
      <c r="Q669" s="403">
        <f t="shared" si="235"/>
        <v>0</v>
      </c>
      <c r="R669" s="403">
        <f t="shared" si="235"/>
        <v>0</v>
      </c>
      <c r="S669" s="403">
        <f t="shared" si="235"/>
        <v>0</v>
      </c>
      <c r="T669" s="403">
        <f t="shared" si="235"/>
        <v>0</v>
      </c>
      <c r="U669" s="403">
        <f t="shared" si="235"/>
        <v>0</v>
      </c>
      <c r="V669" s="403">
        <f t="shared" si="235"/>
        <v>0</v>
      </c>
      <c r="W669" s="403">
        <f t="shared" si="235"/>
        <v>0</v>
      </c>
      <c r="X669" s="403">
        <f t="shared" si="235"/>
        <v>0</v>
      </c>
      <c r="Y669" s="403">
        <f t="shared" si="233"/>
        <v>0</v>
      </c>
      <c r="Z669" s="403">
        <f t="shared" si="233"/>
        <v>0</v>
      </c>
      <c r="AA669" s="403">
        <f t="shared" si="233"/>
        <v>0</v>
      </c>
      <c r="AB669" s="403">
        <f t="shared" si="233"/>
        <v>0</v>
      </c>
      <c r="AC669" s="403">
        <f t="shared" si="236"/>
        <v>0</v>
      </c>
      <c r="AD669" s="403">
        <f t="shared" si="218"/>
        <v>0</v>
      </c>
      <c r="AE669" s="403">
        <f t="shared" si="215"/>
        <v>0</v>
      </c>
      <c r="AF669" s="403">
        <f t="shared" si="229"/>
        <v>0</v>
      </c>
      <c r="AG669" s="404">
        <f t="shared" si="229"/>
        <v>0</v>
      </c>
      <c r="AH669" s="404">
        <f t="shared" si="232"/>
        <v>0</v>
      </c>
      <c r="AI669" s="404">
        <f t="shared" si="232"/>
        <v>0</v>
      </c>
      <c r="AJ669" s="145">
        <f t="shared" si="230"/>
        <v>0</v>
      </c>
    </row>
    <row r="670" spans="2:36" ht="13.7" customHeight="1">
      <c r="B670" s="957">
        <v>669</v>
      </c>
      <c r="C670" s="1040">
        <v>45126</v>
      </c>
      <c r="D670" s="1041" t="s">
        <v>820</v>
      </c>
      <c r="E670" s="1042" t="s">
        <v>1150</v>
      </c>
      <c r="F670" s="402">
        <v>737</v>
      </c>
      <c r="G670" s="956">
        <v>0.08</v>
      </c>
      <c r="H670" s="440"/>
      <c r="I670" s="403">
        <f t="shared" si="228"/>
        <v>0</v>
      </c>
      <c r="J670" s="403">
        <f t="shared" si="234"/>
        <v>0</v>
      </c>
      <c r="K670" s="403">
        <f t="shared" si="235"/>
        <v>0</v>
      </c>
      <c r="L670" s="403">
        <f t="shared" si="235"/>
        <v>0</v>
      </c>
      <c r="M670" s="403">
        <f t="shared" si="235"/>
        <v>0</v>
      </c>
      <c r="N670" s="403">
        <f t="shared" si="235"/>
        <v>0</v>
      </c>
      <c r="O670" s="403">
        <f t="shared" si="235"/>
        <v>0</v>
      </c>
      <c r="P670" s="403">
        <f t="shared" si="235"/>
        <v>0</v>
      </c>
      <c r="Q670" s="403">
        <f t="shared" si="235"/>
        <v>0</v>
      </c>
      <c r="R670" s="403">
        <f t="shared" si="235"/>
        <v>0</v>
      </c>
      <c r="S670" s="403">
        <f t="shared" si="235"/>
        <v>0</v>
      </c>
      <c r="T670" s="403">
        <f t="shared" si="235"/>
        <v>0</v>
      </c>
      <c r="U670" s="403">
        <f t="shared" si="235"/>
        <v>0</v>
      </c>
      <c r="V670" s="403">
        <f t="shared" si="235"/>
        <v>0</v>
      </c>
      <c r="W670" s="403">
        <f t="shared" si="235"/>
        <v>0</v>
      </c>
      <c r="X670" s="403">
        <f t="shared" si="235"/>
        <v>0</v>
      </c>
      <c r="Y670" s="403">
        <f t="shared" si="233"/>
        <v>0</v>
      </c>
      <c r="Z670" s="403">
        <f t="shared" si="233"/>
        <v>0</v>
      </c>
      <c r="AA670" s="403">
        <f t="shared" si="233"/>
        <v>0</v>
      </c>
      <c r="AB670" s="403">
        <f t="shared" si="233"/>
        <v>0</v>
      </c>
      <c r="AC670" s="403">
        <f t="shared" si="236"/>
        <v>0</v>
      </c>
      <c r="AD670" s="403">
        <f t="shared" si="218"/>
        <v>0</v>
      </c>
      <c r="AE670" s="403">
        <f t="shared" si="215"/>
        <v>0</v>
      </c>
      <c r="AF670" s="403">
        <f t="shared" si="229"/>
        <v>0.08</v>
      </c>
      <c r="AG670" s="404">
        <f t="shared" si="229"/>
        <v>0</v>
      </c>
      <c r="AH670" s="404">
        <f t="shared" ref="AH670:AI685" si="237">IF(AH$7-$F670=0,$G670,0)</f>
        <v>0</v>
      </c>
      <c r="AI670" s="404">
        <f t="shared" si="232"/>
        <v>0</v>
      </c>
      <c r="AJ670" s="145">
        <f t="shared" si="230"/>
        <v>0</v>
      </c>
    </row>
    <row r="671" spans="2:36" ht="13.7" customHeight="1">
      <c r="B671" s="957">
        <v>58</v>
      </c>
      <c r="C671" s="1040">
        <v>44937</v>
      </c>
      <c r="D671" s="1041" t="s">
        <v>577</v>
      </c>
      <c r="E671" s="1042" t="s">
        <v>633</v>
      </c>
      <c r="F671" s="402">
        <v>54</v>
      </c>
      <c r="G671" s="956">
        <v>35</v>
      </c>
      <c r="H671" s="440"/>
      <c r="I671" s="403">
        <f t="shared" si="228"/>
        <v>0</v>
      </c>
      <c r="J671" s="403">
        <f t="shared" si="234"/>
        <v>0</v>
      </c>
      <c r="K671" s="403">
        <f t="shared" si="235"/>
        <v>35</v>
      </c>
      <c r="L671" s="403">
        <f t="shared" si="235"/>
        <v>0</v>
      </c>
      <c r="M671" s="403">
        <f t="shared" si="235"/>
        <v>0</v>
      </c>
      <c r="N671" s="403">
        <f t="shared" si="235"/>
        <v>0</v>
      </c>
      <c r="O671" s="403">
        <f t="shared" si="235"/>
        <v>0</v>
      </c>
      <c r="P671" s="403">
        <f t="shared" si="235"/>
        <v>0</v>
      </c>
      <c r="Q671" s="403">
        <f t="shared" si="235"/>
        <v>0</v>
      </c>
      <c r="R671" s="403">
        <f t="shared" si="235"/>
        <v>0</v>
      </c>
      <c r="S671" s="403">
        <f t="shared" si="235"/>
        <v>0</v>
      </c>
      <c r="T671" s="403">
        <f t="shared" si="235"/>
        <v>0</v>
      </c>
      <c r="U671" s="403">
        <f t="shared" si="235"/>
        <v>0</v>
      </c>
      <c r="V671" s="403">
        <f t="shared" si="235"/>
        <v>0</v>
      </c>
      <c r="W671" s="403">
        <f t="shared" si="235"/>
        <v>0</v>
      </c>
      <c r="X671" s="403">
        <f t="shared" si="235"/>
        <v>0</v>
      </c>
      <c r="Y671" s="403">
        <f t="shared" si="233"/>
        <v>0</v>
      </c>
      <c r="Z671" s="403">
        <f t="shared" si="233"/>
        <v>0</v>
      </c>
      <c r="AA671" s="403">
        <f t="shared" si="233"/>
        <v>0</v>
      </c>
      <c r="AB671" s="403">
        <f t="shared" si="233"/>
        <v>0</v>
      </c>
      <c r="AC671" s="403">
        <f t="shared" si="236"/>
        <v>0</v>
      </c>
      <c r="AD671" s="403">
        <f t="shared" si="218"/>
        <v>0</v>
      </c>
      <c r="AE671" s="403">
        <f t="shared" si="215"/>
        <v>0</v>
      </c>
      <c r="AF671" s="403">
        <f t="shared" ref="AF671:AG690" si="238">IF(AF$7-$F671=0,$G671,0)</f>
        <v>0</v>
      </c>
      <c r="AG671" s="404">
        <f t="shared" si="238"/>
        <v>0</v>
      </c>
      <c r="AH671" s="404">
        <f t="shared" si="237"/>
        <v>0</v>
      </c>
      <c r="AI671" s="404">
        <f t="shared" si="232"/>
        <v>0</v>
      </c>
      <c r="AJ671" s="145">
        <f t="shared" si="230"/>
        <v>0</v>
      </c>
    </row>
    <row r="672" spans="2:36" ht="13.7" customHeight="1">
      <c r="B672" s="957">
        <v>70</v>
      </c>
      <c r="C672" s="1040">
        <v>44943</v>
      </c>
      <c r="D672" s="1041" t="s">
        <v>577</v>
      </c>
      <c r="E672" s="1042" t="s">
        <v>645</v>
      </c>
      <c r="F672" s="402">
        <v>737</v>
      </c>
      <c r="G672" s="956">
        <v>148.72</v>
      </c>
      <c r="H672" s="440"/>
      <c r="I672" s="403">
        <f t="shared" si="228"/>
        <v>0</v>
      </c>
      <c r="J672" s="403">
        <f t="shared" si="234"/>
        <v>0</v>
      </c>
      <c r="K672" s="403">
        <f t="shared" si="235"/>
        <v>0</v>
      </c>
      <c r="L672" s="403">
        <f t="shared" si="235"/>
        <v>0</v>
      </c>
      <c r="M672" s="403">
        <f t="shared" si="235"/>
        <v>0</v>
      </c>
      <c r="N672" s="403">
        <f t="shared" si="235"/>
        <v>0</v>
      </c>
      <c r="O672" s="403">
        <f t="shared" si="235"/>
        <v>0</v>
      </c>
      <c r="P672" s="403">
        <f t="shared" si="235"/>
        <v>0</v>
      </c>
      <c r="Q672" s="403">
        <f t="shared" si="235"/>
        <v>0</v>
      </c>
      <c r="R672" s="403">
        <f t="shared" si="235"/>
        <v>0</v>
      </c>
      <c r="S672" s="403">
        <f t="shared" si="235"/>
        <v>0</v>
      </c>
      <c r="T672" s="403">
        <f t="shared" si="235"/>
        <v>0</v>
      </c>
      <c r="U672" s="403">
        <f t="shared" si="235"/>
        <v>0</v>
      </c>
      <c r="V672" s="403">
        <f t="shared" si="235"/>
        <v>0</v>
      </c>
      <c r="W672" s="403">
        <f t="shared" si="235"/>
        <v>0</v>
      </c>
      <c r="X672" s="403">
        <f t="shared" si="235"/>
        <v>0</v>
      </c>
      <c r="Y672" s="403">
        <f t="shared" si="233"/>
        <v>0</v>
      </c>
      <c r="Z672" s="403">
        <f t="shared" si="233"/>
        <v>0</v>
      </c>
      <c r="AA672" s="403">
        <f t="shared" si="233"/>
        <v>0</v>
      </c>
      <c r="AB672" s="403">
        <f t="shared" si="233"/>
        <v>0</v>
      </c>
      <c r="AC672" s="403">
        <f t="shared" si="236"/>
        <v>0</v>
      </c>
      <c r="AD672" s="403">
        <f t="shared" si="218"/>
        <v>0</v>
      </c>
      <c r="AE672" s="403">
        <f t="shared" si="215"/>
        <v>0</v>
      </c>
      <c r="AF672" s="403">
        <f t="shared" si="238"/>
        <v>148.72</v>
      </c>
      <c r="AG672" s="404">
        <f t="shared" si="238"/>
        <v>0</v>
      </c>
      <c r="AH672" s="404">
        <f t="shared" si="237"/>
        <v>0</v>
      </c>
      <c r="AI672" s="404">
        <f t="shared" si="232"/>
        <v>0</v>
      </c>
      <c r="AJ672" s="145">
        <f t="shared" si="230"/>
        <v>0</v>
      </c>
    </row>
    <row r="673" spans="2:36" ht="13.7" customHeight="1">
      <c r="B673" s="957">
        <v>91</v>
      </c>
      <c r="C673" s="1040">
        <v>44950</v>
      </c>
      <c r="D673" s="1041" t="s">
        <v>577</v>
      </c>
      <c r="E673" s="1042" t="s">
        <v>659</v>
      </c>
      <c r="F673" s="402">
        <v>737</v>
      </c>
      <c r="G673" s="956">
        <v>199</v>
      </c>
      <c r="H673" s="440"/>
      <c r="I673" s="403">
        <f t="shared" si="228"/>
        <v>0</v>
      </c>
      <c r="J673" s="403">
        <f t="shared" si="234"/>
        <v>0</v>
      </c>
      <c r="K673" s="403">
        <f t="shared" si="235"/>
        <v>0</v>
      </c>
      <c r="L673" s="403">
        <f t="shared" si="235"/>
        <v>0</v>
      </c>
      <c r="M673" s="403">
        <f t="shared" si="235"/>
        <v>0</v>
      </c>
      <c r="N673" s="403">
        <f t="shared" si="235"/>
        <v>0</v>
      </c>
      <c r="O673" s="403">
        <f t="shared" si="235"/>
        <v>0</v>
      </c>
      <c r="P673" s="403">
        <f t="shared" si="235"/>
        <v>0</v>
      </c>
      <c r="Q673" s="403">
        <f t="shared" si="235"/>
        <v>0</v>
      </c>
      <c r="R673" s="403">
        <f t="shared" si="235"/>
        <v>0</v>
      </c>
      <c r="S673" s="403">
        <f t="shared" si="235"/>
        <v>0</v>
      </c>
      <c r="T673" s="403">
        <f t="shared" si="235"/>
        <v>0</v>
      </c>
      <c r="U673" s="403">
        <f t="shared" si="235"/>
        <v>0</v>
      </c>
      <c r="V673" s="403">
        <f t="shared" si="235"/>
        <v>0</v>
      </c>
      <c r="W673" s="403">
        <f t="shared" si="235"/>
        <v>0</v>
      </c>
      <c r="X673" s="403">
        <f t="shared" si="235"/>
        <v>0</v>
      </c>
      <c r="Y673" s="403">
        <f t="shared" si="233"/>
        <v>0</v>
      </c>
      <c r="Z673" s="403">
        <f t="shared" si="233"/>
        <v>0</v>
      </c>
      <c r="AA673" s="403">
        <f t="shared" si="233"/>
        <v>0</v>
      </c>
      <c r="AB673" s="403">
        <f t="shared" si="233"/>
        <v>0</v>
      </c>
      <c r="AC673" s="403">
        <f t="shared" si="236"/>
        <v>0</v>
      </c>
      <c r="AD673" s="403">
        <f t="shared" si="218"/>
        <v>0</v>
      </c>
      <c r="AE673" s="403">
        <f t="shared" si="215"/>
        <v>0</v>
      </c>
      <c r="AF673" s="403">
        <f t="shared" si="238"/>
        <v>199</v>
      </c>
      <c r="AG673" s="404">
        <f t="shared" si="238"/>
        <v>0</v>
      </c>
      <c r="AH673" s="404">
        <f t="shared" si="237"/>
        <v>0</v>
      </c>
      <c r="AI673" s="404">
        <f t="shared" si="232"/>
        <v>0</v>
      </c>
      <c r="AJ673" s="145">
        <f t="shared" si="230"/>
        <v>0</v>
      </c>
    </row>
    <row r="674" spans="2:36" ht="13.7" customHeight="1">
      <c r="B674" s="957">
        <v>133</v>
      </c>
      <c r="C674" s="1040">
        <v>44966</v>
      </c>
      <c r="D674" s="1041" t="s">
        <v>577</v>
      </c>
      <c r="E674" s="1042" t="s">
        <v>689</v>
      </c>
      <c r="F674" s="402">
        <v>737</v>
      </c>
      <c r="G674" s="956">
        <v>32.19</v>
      </c>
      <c r="H674" s="440"/>
      <c r="I674" s="403">
        <f t="shared" si="228"/>
        <v>0</v>
      </c>
      <c r="J674" s="403">
        <f t="shared" si="234"/>
        <v>0</v>
      </c>
      <c r="K674" s="403">
        <f t="shared" si="235"/>
        <v>0</v>
      </c>
      <c r="L674" s="403">
        <f t="shared" si="235"/>
        <v>0</v>
      </c>
      <c r="M674" s="403">
        <f t="shared" si="235"/>
        <v>0</v>
      </c>
      <c r="N674" s="403">
        <f t="shared" si="235"/>
        <v>0</v>
      </c>
      <c r="O674" s="403">
        <f t="shared" si="235"/>
        <v>0</v>
      </c>
      <c r="P674" s="403">
        <f t="shared" si="235"/>
        <v>0</v>
      </c>
      <c r="Q674" s="403">
        <f t="shared" si="235"/>
        <v>0</v>
      </c>
      <c r="R674" s="403">
        <f t="shared" si="235"/>
        <v>0</v>
      </c>
      <c r="S674" s="403">
        <f t="shared" si="235"/>
        <v>0</v>
      </c>
      <c r="T674" s="403">
        <f t="shared" si="235"/>
        <v>0</v>
      </c>
      <c r="U674" s="403">
        <f t="shared" si="235"/>
        <v>0</v>
      </c>
      <c r="V674" s="403">
        <f t="shared" si="235"/>
        <v>0</v>
      </c>
      <c r="W674" s="403">
        <f t="shared" si="235"/>
        <v>0</v>
      </c>
      <c r="X674" s="403">
        <f t="shared" si="235"/>
        <v>0</v>
      </c>
      <c r="Y674" s="403">
        <f t="shared" si="233"/>
        <v>0</v>
      </c>
      <c r="Z674" s="403">
        <f t="shared" si="233"/>
        <v>0</v>
      </c>
      <c r="AA674" s="403">
        <f t="shared" si="233"/>
        <v>0</v>
      </c>
      <c r="AB674" s="403">
        <f t="shared" si="233"/>
        <v>0</v>
      </c>
      <c r="AC674" s="403">
        <f t="shared" si="236"/>
        <v>0</v>
      </c>
      <c r="AD674" s="403">
        <f t="shared" si="218"/>
        <v>0</v>
      </c>
      <c r="AE674" s="403">
        <f t="shared" si="218"/>
        <v>0</v>
      </c>
      <c r="AF674" s="403">
        <f t="shared" si="238"/>
        <v>32.19</v>
      </c>
      <c r="AG674" s="404">
        <f t="shared" si="238"/>
        <v>0</v>
      </c>
      <c r="AH674" s="404">
        <f t="shared" si="237"/>
        <v>0</v>
      </c>
      <c r="AI674" s="404">
        <f t="shared" si="232"/>
        <v>0</v>
      </c>
      <c r="AJ674" s="145">
        <f t="shared" si="230"/>
        <v>0</v>
      </c>
    </row>
    <row r="675" spans="2:36" ht="13.7" customHeight="1">
      <c r="B675" s="957">
        <v>522</v>
      </c>
      <c r="C675" s="1040">
        <v>45085</v>
      </c>
      <c r="D675" s="1041" t="s">
        <v>577</v>
      </c>
      <c r="E675" s="1042" t="s">
        <v>1029</v>
      </c>
      <c r="F675" s="402">
        <v>737</v>
      </c>
      <c r="G675" s="956">
        <v>135</v>
      </c>
      <c r="H675" s="440"/>
      <c r="I675" s="403">
        <f t="shared" si="228"/>
        <v>0</v>
      </c>
      <c r="J675" s="403">
        <f t="shared" si="234"/>
        <v>0</v>
      </c>
      <c r="K675" s="403">
        <f t="shared" si="235"/>
        <v>0</v>
      </c>
      <c r="L675" s="403">
        <f t="shared" si="235"/>
        <v>0</v>
      </c>
      <c r="M675" s="403">
        <f t="shared" si="235"/>
        <v>0</v>
      </c>
      <c r="N675" s="403">
        <f t="shared" si="235"/>
        <v>0</v>
      </c>
      <c r="O675" s="403">
        <f t="shared" si="235"/>
        <v>0</v>
      </c>
      <c r="P675" s="403">
        <f t="shared" si="235"/>
        <v>0</v>
      </c>
      <c r="Q675" s="403">
        <f t="shared" si="235"/>
        <v>0</v>
      </c>
      <c r="R675" s="403">
        <f t="shared" si="235"/>
        <v>0</v>
      </c>
      <c r="S675" s="403">
        <f t="shared" si="235"/>
        <v>0</v>
      </c>
      <c r="T675" s="403">
        <f t="shared" si="235"/>
        <v>0</v>
      </c>
      <c r="U675" s="403">
        <f t="shared" si="235"/>
        <v>0</v>
      </c>
      <c r="V675" s="403">
        <f t="shared" si="235"/>
        <v>0</v>
      </c>
      <c r="W675" s="403">
        <f t="shared" si="235"/>
        <v>0</v>
      </c>
      <c r="X675" s="403">
        <f t="shared" si="235"/>
        <v>0</v>
      </c>
      <c r="Y675" s="403">
        <f t="shared" si="233"/>
        <v>0</v>
      </c>
      <c r="Z675" s="403">
        <f t="shared" si="233"/>
        <v>0</v>
      </c>
      <c r="AA675" s="403">
        <f t="shared" si="233"/>
        <v>0</v>
      </c>
      <c r="AB675" s="403">
        <f t="shared" si="233"/>
        <v>0</v>
      </c>
      <c r="AC675" s="403">
        <f t="shared" si="236"/>
        <v>0</v>
      </c>
      <c r="AD675" s="403">
        <f t="shared" si="218"/>
        <v>0</v>
      </c>
      <c r="AE675" s="403">
        <f t="shared" si="218"/>
        <v>0</v>
      </c>
      <c r="AF675" s="403">
        <f t="shared" si="238"/>
        <v>135</v>
      </c>
      <c r="AG675" s="404">
        <f t="shared" si="238"/>
        <v>0</v>
      </c>
      <c r="AH675" s="404">
        <f t="shared" si="237"/>
        <v>0</v>
      </c>
      <c r="AI675" s="404">
        <f t="shared" si="232"/>
        <v>0</v>
      </c>
      <c r="AJ675" s="145">
        <f t="shared" si="230"/>
        <v>0</v>
      </c>
    </row>
    <row r="676" spans="2:36" ht="13.7" customHeight="1">
      <c r="B676" s="957">
        <v>782</v>
      </c>
      <c r="C676" s="1040">
        <v>45156</v>
      </c>
      <c r="D676" s="1041" t="s">
        <v>577</v>
      </c>
      <c r="E676" s="1042" t="s">
        <v>1231</v>
      </c>
      <c r="F676" s="402">
        <v>737</v>
      </c>
      <c r="G676" s="956">
        <v>70</v>
      </c>
      <c r="H676" s="440"/>
      <c r="I676" s="403">
        <f t="shared" si="228"/>
        <v>0</v>
      </c>
      <c r="J676" s="403">
        <f t="shared" si="234"/>
        <v>0</v>
      </c>
      <c r="K676" s="403">
        <f t="shared" ref="K676:X685" si="239">IF(K$7-$F676=0,$G676,0)</f>
        <v>0</v>
      </c>
      <c r="L676" s="403">
        <f t="shared" si="239"/>
        <v>0</v>
      </c>
      <c r="M676" s="403">
        <f t="shared" si="239"/>
        <v>0</v>
      </c>
      <c r="N676" s="403">
        <f t="shared" si="239"/>
        <v>0</v>
      </c>
      <c r="O676" s="403">
        <f t="shared" si="239"/>
        <v>0</v>
      </c>
      <c r="P676" s="403">
        <f t="shared" si="239"/>
        <v>0</v>
      </c>
      <c r="Q676" s="403">
        <f t="shared" si="239"/>
        <v>0</v>
      </c>
      <c r="R676" s="403">
        <f t="shared" si="239"/>
        <v>0</v>
      </c>
      <c r="S676" s="403">
        <f t="shared" si="239"/>
        <v>0</v>
      </c>
      <c r="T676" s="403">
        <f t="shared" si="239"/>
        <v>0</v>
      </c>
      <c r="U676" s="403">
        <f t="shared" si="239"/>
        <v>0</v>
      </c>
      <c r="V676" s="403">
        <f t="shared" si="239"/>
        <v>0</v>
      </c>
      <c r="W676" s="403">
        <f t="shared" si="239"/>
        <v>0</v>
      </c>
      <c r="X676" s="403">
        <f t="shared" si="239"/>
        <v>0</v>
      </c>
      <c r="Y676" s="403">
        <f t="shared" si="233"/>
        <v>0</v>
      </c>
      <c r="Z676" s="403">
        <f t="shared" si="233"/>
        <v>0</v>
      </c>
      <c r="AA676" s="403">
        <f t="shared" si="233"/>
        <v>0</v>
      </c>
      <c r="AB676" s="403">
        <f t="shared" si="233"/>
        <v>0</v>
      </c>
      <c r="AC676" s="403">
        <f t="shared" si="236"/>
        <v>0</v>
      </c>
      <c r="AD676" s="403">
        <f t="shared" ref="AD676:AE739" si="240">IF(AD$7-$F676=0,$G676,0)</f>
        <v>0</v>
      </c>
      <c r="AE676" s="403">
        <f t="shared" si="240"/>
        <v>0</v>
      </c>
      <c r="AF676" s="403">
        <f t="shared" si="238"/>
        <v>70</v>
      </c>
      <c r="AG676" s="404">
        <f t="shared" si="238"/>
        <v>0</v>
      </c>
      <c r="AH676" s="404">
        <f t="shared" si="237"/>
        <v>0</v>
      </c>
      <c r="AI676" s="404">
        <f t="shared" si="237"/>
        <v>0</v>
      </c>
      <c r="AJ676" s="145">
        <f t="shared" si="230"/>
        <v>0</v>
      </c>
    </row>
    <row r="677" spans="2:36" ht="13.7" customHeight="1">
      <c r="B677" s="957">
        <v>817</v>
      </c>
      <c r="C677" s="1040">
        <v>45161</v>
      </c>
      <c r="D677" s="1041" t="s">
        <v>577</v>
      </c>
      <c r="E677" s="1042" t="s">
        <v>1260</v>
      </c>
      <c r="F677" s="402">
        <v>737.2</v>
      </c>
      <c r="G677" s="956">
        <v>8.59</v>
      </c>
      <c r="H677" s="440" t="s">
        <v>3396</v>
      </c>
      <c r="I677" s="403">
        <f t="shared" si="228"/>
        <v>0</v>
      </c>
      <c r="J677" s="403">
        <f t="shared" si="234"/>
        <v>0</v>
      </c>
      <c r="K677" s="403">
        <f t="shared" si="239"/>
        <v>0</v>
      </c>
      <c r="L677" s="403">
        <f t="shared" si="239"/>
        <v>0</v>
      </c>
      <c r="M677" s="403">
        <f t="shared" si="239"/>
        <v>0</v>
      </c>
      <c r="N677" s="403">
        <f t="shared" si="239"/>
        <v>0</v>
      </c>
      <c r="O677" s="403">
        <f t="shared" si="239"/>
        <v>0</v>
      </c>
      <c r="P677" s="403">
        <f t="shared" si="239"/>
        <v>0</v>
      </c>
      <c r="Q677" s="403">
        <f t="shared" si="239"/>
        <v>0</v>
      </c>
      <c r="R677" s="403">
        <f t="shared" si="239"/>
        <v>0</v>
      </c>
      <c r="S677" s="403">
        <f t="shared" si="239"/>
        <v>0</v>
      </c>
      <c r="T677" s="403">
        <f t="shared" si="239"/>
        <v>0</v>
      </c>
      <c r="U677" s="403">
        <f t="shared" si="239"/>
        <v>0</v>
      </c>
      <c r="V677" s="403">
        <f t="shared" si="239"/>
        <v>0</v>
      </c>
      <c r="W677" s="403">
        <f t="shared" si="239"/>
        <v>0</v>
      </c>
      <c r="X677" s="403">
        <f t="shared" si="239"/>
        <v>0</v>
      </c>
      <c r="Y677" s="403">
        <f t="shared" si="233"/>
        <v>0</v>
      </c>
      <c r="Z677" s="403">
        <f t="shared" si="233"/>
        <v>0</v>
      </c>
      <c r="AA677" s="403">
        <f t="shared" si="233"/>
        <v>0</v>
      </c>
      <c r="AB677" s="403">
        <f t="shared" si="233"/>
        <v>0</v>
      </c>
      <c r="AC677" s="403">
        <f t="shared" si="236"/>
        <v>0</v>
      </c>
      <c r="AD677" s="403">
        <f t="shared" si="240"/>
        <v>0</v>
      </c>
      <c r="AE677" s="403">
        <f t="shared" si="240"/>
        <v>0</v>
      </c>
      <c r="AF677" s="403">
        <f t="shared" si="238"/>
        <v>0</v>
      </c>
      <c r="AG677" s="404">
        <f t="shared" si="238"/>
        <v>8.59</v>
      </c>
      <c r="AH677" s="404">
        <f t="shared" si="237"/>
        <v>0</v>
      </c>
      <c r="AI677" s="404">
        <f t="shared" si="237"/>
        <v>0</v>
      </c>
      <c r="AJ677" s="145">
        <f t="shared" si="230"/>
        <v>0</v>
      </c>
    </row>
    <row r="678" spans="2:36" ht="13.7" customHeight="1">
      <c r="B678" s="957">
        <v>816</v>
      </c>
      <c r="C678" s="1040">
        <v>45161</v>
      </c>
      <c r="D678" s="1041" t="s">
        <v>577</v>
      </c>
      <c r="E678" s="1042" t="s">
        <v>1260</v>
      </c>
      <c r="F678" s="402">
        <v>737.2</v>
      </c>
      <c r="G678" s="956">
        <v>16.059999999999999</v>
      </c>
      <c r="H678" s="440" t="s">
        <v>3396</v>
      </c>
      <c r="I678" s="403">
        <f t="shared" si="228"/>
        <v>0</v>
      </c>
      <c r="J678" s="403">
        <f t="shared" si="234"/>
        <v>0</v>
      </c>
      <c r="K678" s="403">
        <f t="shared" si="239"/>
        <v>0</v>
      </c>
      <c r="L678" s="403">
        <f t="shared" si="239"/>
        <v>0</v>
      </c>
      <c r="M678" s="403">
        <f t="shared" si="239"/>
        <v>0</v>
      </c>
      <c r="N678" s="403">
        <f t="shared" si="239"/>
        <v>0</v>
      </c>
      <c r="O678" s="403">
        <f t="shared" si="239"/>
        <v>0</v>
      </c>
      <c r="P678" s="403">
        <f t="shared" si="239"/>
        <v>0</v>
      </c>
      <c r="Q678" s="403">
        <f t="shared" si="239"/>
        <v>0</v>
      </c>
      <c r="R678" s="403">
        <f t="shared" si="239"/>
        <v>0</v>
      </c>
      <c r="S678" s="403">
        <f t="shared" si="239"/>
        <v>0</v>
      </c>
      <c r="T678" s="403">
        <f t="shared" si="239"/>
        <v>0</v>
      </c>
      <c r="U678" s="403">
        <f t="shared" si="239"/>
        <v>0</v>
      </c>
      <c r="V678" s="403">
        <f t="shared" si="239"/>
        <v>0</v>
      </c>
      <c r="W678" s="403">
        <f t="shared" si="239"/>
        <v>0</v>
      </c>
      <c r="X678" s="403">
        <f t="shared" si="239"/>
        <v>0</v>
      </c>
      <c r="Y678" s="403">
        <f t="shared" si="233"/>
        <v>0</v>
      </c>
      <c r="Z678" s="403">
        <f t="shared" si="233"/>
        <v>0</v>
      </c>
      <c r="AA678" s="403">
        <f t="shared" si="233"/>
        <v>0</v>
      </c>
      <c r="AB678" s="403">
        <f t="shared" si="233"/>
        <v>0</v>
      </c>
      <c r="AC678" s="403">
        <f t="shared" si="236"/>
        <v>0</v>
      </c>
      <c r="AD678" s="403">
        <f t="shared" si="240"/>
        <v>0</v>
      </c>
      <c r="AE678" s="403">
        <f t="shared" si="240"/>
        <v>0</v>
      </c>
      <c r="AF678" s="403">
        <f t="shared" si="238"/>
        <v>0</v>
      </c>
      <c r="AG678" s="404">
        <f t="shared" si="238"/>
        <v>16.059999999999999</v>
      </c>
      <c r="AH678" s="404">
        <f t="shared" si="237"/>
        <v>0</v>
      </c>
      <c r="AI678" s="404">
        <f t="shared" si="237"/>
        <v>0</v>
      </c>
      <c r="AJ678" s="145">
        <f t="shared" si="230"/>
        <v>0</v>
      </c>
    </row>
    <row r="679" spans="2:36" ht="13.7" customHeight="1">
      <c r="B679" s="957">
        <v>815</v>
      </c>
      <c r="C679" s="1040">
        <v>45161</v>
      </c>
      <c r="D679" s="1041" t="s">
        <v>577</v>
      </c>
      <c r="E679" s="1042" t="s">
        <v>1260</v>
      </c>
      <c r="F679" s="402">
        <v>737.2</v>
      </c>
      <c r="G679" s="956">
        <v>76.959999999999994</v>
      </c>
      <c r="H679" s="440" t="s">
        <v>3396</v>
      </c>
      <c r="I679" s="403">
        <f t="shared" si="228"/>
        <v>0</v>
      </c>
      <c r="J679" s="403">
        <f t="shared" si="234"/>
        <v>0</v>
      </c>
      <c r="K679" s="403">
        <f t="shared" si="239"/>
        <v>0</v>
      </c>
      <c r="L679" s="403">
        <f t="shared" si="239"/>
        <v>0</v>
      </c>
      <c r="M679" s="403">
        <f t="shared" si="239"/>
        <v>0</v>
      </c>
      <c r="N679" s="403">
        <f t="shared" si="239"/>
        <v>0</v>
      </c>
      <c r="O679" s="403">
        <f t="shared" si="239"/>
        <v>0</v>
      </c>
      <c r="P679" s="403">
        <f t="shared" si="239"/>
        <v>0</v>
      </c>
      <c r="Q679" s="403">
        <f t="shared" si="239"/>
        <v>0</v>
      </c>
      <c r="R679" s="403">
        <f t="shared" si="239"/>
        <v>0</v>
      </c>
      <c r="S679" s="403">
        <f t="shared" si="239"/>
        <v>0</v>
      </c>
      <c r="T679" s="403">
        <f t="shared" si="239"/>
        <v>0</v>
      </c>
      <c r="U679" s="403">
        <f t="shared" si="239"/>
        <v>0</v>
      </c>
      <c r="V679" s="403">
        <f t="shared" si="239"/>
        <v>0</v>
      </c>
      <c r="W679" s="403">
        <f t="shared" si="239"/>
        <v>0</v>
      </c>
      <c r="X679" s="403">
        <f t="shared" si="239"/>
        <v>0</v>
      </c>
      <c r="Y679" s="403">
        <f t="shared" si="233"/>
        <v>0</v>
      </c>
      <c r="Z679" s="403">
        <f t="shared" si="233"/>
        <v>0</v>
      </c>
      <c r="AA679" s="403">
        <f t="shared" si="233"/>
        <v>0</v>
      </c>
      <c r="AB679" s="403">
        <f t="shared" si="233"/>
        <v>0</v>
      </c>
      <c r="AC679" s="403">
        <f t="shared" si="236"/>
        <v>0</v>
      </c>
      <c r="AD679" s="403">
        <f t="shared" si="240"/>
        <v>0</v>
      </c>
      <c r="AE679" s="403">
        <f t="shared" si="240"/>
        <v>0</v>
      </c>
      <c r="AF679" s="403">
        <f t="shared" si="238"/>
        <v>0</v>
      </c>
      <c r="AG679" s="404">
        <f t="shared" si="238"/>
        <v>76.959999999999994</v>
      </c>
      <c r="AH679" s="404">
        <f t="shared" si="237"/>
        <v>0</v>
      </c>
      <c r="AI679" s="404">
        <f t="shared" si="237"/>
        <v>0</v>
      </c>
      <c r="AJ679" s="145">
        <f t="shared" si="230"/>
        <v>0</v>
      </c>
    </row>
    <row r="680" spans="2:36" ht="13.7" customHeight="1">
      <c r="B680" s="957">
        <v>1026</v>
      </c>
      <c r="C680" s="1040">
        <v>45204</v>
      </c>
      <c r="D680" s="1041" t="s">
        <v>577</v>
      </c>
      <c r="E680" s="1042" t="s">
        <v>1441</v>
      </c>
      <c r="F680" s="402">
        <v>737</v>
      </c>
      <c r="G680" s="956">
        <v>78.599999999999994</v>
      </c>
      <c r="H680" s="440"/>
      <c r="I680" s="403">
        <f t="shared" si="228"/>
        <v>0</v>
      </c>
      <c r="J680" s="403">
        <f t="shared" si="234"/>
        <v>0</v>
      </c>
      <c r="K680" s="403">
        <f t="shared" si="239"/>
        <v>0</v>
      </c>
      <c r="L680" s="403">
        <f t="shared" si="239"/>
        <v>0</v>
      </c>
      <c r="M680" s="403">
        <f t="shared" si="239"/>
        <v>0</v>
      </c>
      <c r="N680" s="403">
        <f t="shared" si="239"/>
        <v>0</v>
      </c>
      <c r="O680" s="403">
        <f t="shared" si="239"/>
        <v>0</v>
      </c>
      <c r="P680" s="403">
        <f t="shared" si="239"/>
        <v>0</v>
      </c>
      <c r="Q680" s="403">
        <f t="shared" si="239"/>
        <v>0</v>
      </c>
      <c r="R680" s="403">
        <f t="shared" si="239"/>
        <v>0</v>
      </c>
      <c r="S680" s="403">
        <f t="shared" si="239"/>
        <v>0</v>
      </c>
      <c r="T680" s="403">
        <f t="shared" si="239"/>
        <v>0</v>
      </c>
      <c r="U680" s="403">
        <f t="shared" si="239"/>
        <v>0</v>
      </c>
      <c r="V680" s="403">
        <f t="shared" si="239"/>
        <v>0</v>
      </c>
      <c r="W680" s="403">
        <f t="shared" si="239"/>
        <v>0</v>
      </c>
      <c r="X680" s="403">
        <f t="shared" si="239"/>
        <v>0</v>
      </c>
      <c r="Y680" s="403">
        <f t="shared" si="233"/>
        <v>0</v>
      </c>
      <c r="Z680" s="403">
        <f t="shared" si="233"/>
        <v>0</v>
      </c>
      <c r="AA680" s="403">
        <f t="shared" si="233"/>
        <v>0</v>
      </c>
      <c r="AB680" s="403">
        <f t="shared" si="233"/>
        <v>0</v>
      </c>
      <c r="AC680" s="403">
        <f t="shared" si="236"/>
        <v>0</v>
      </c>
      <c r="AD680" s="403">
        <f t="shared" si="240"/>
        <v>0</v>
      </c>
      <c r="AE680" s="403">
        <f t="shared" si="240"/>
        <v>0</v>
      </c>
      <c r="AF680" s="403">
        <f t="shared" si="238"/>
        <v>78.599999999999994</v>
      </c>
      <c r="AG680" s="404">
        <f t="shared" si="238"/>
        <v>0</v>
      </c>
      <c r="AH680" s="404">
        <f t="shared" ref="AH680:AI695" si="241">IF(AH$7-$F680=0,$G680,0)</f>
        <v>0</v>
      </c>
      <c r="AI680" s="404">
        <f t="shared" si="237"/>
        <v>0</v>
      </c>
      <c r="AJ680" s="145">
        <f t="shared" si="230"/>
        <v>0</v>
      </c>
    </row>
    <row r="681" spans="2:36" ht="13.7" customHeight="1">
      <c r="B681" s="957">
        <v>1055</v>
      </c>
      <c r="C681" s="1040">
        <v>45210</v>
      </c>
      <c r="D681" s="1041" t="s">
        <v>577</v>
      </c>
      <c r="E681" s="1042" t="s">
        <v>1464</v>
      </c>
      <c r="F681" s="402">
        <v>54</v>
      </c>
      <c r="G681" s="956">
        <v>31.79</v>
      </c>
      <c r="H681" s="440"/>
      <c r="I681" s="403">
        <f t="shared" si="228"/>
        <v>0</v>
      </c>
      <c r="J681" s="403">
        <f t="shared" si="234"/>
        <v>0</v>
      </c>
      <c r="K681" s="403">
        <f t="shared" si="239"/>
        <v>31.79</v>
      </c>
      <c r="L681" s="403">
        <f t="shared" si="239"/>
        <v>0</v>
      </c>
      <c r="M681" s="403">
        <f t="shared" si="239"/>
        <v>0</v>
      </c>
      <c r="N681" s="403">
        <f t="shared" si="239"/>
        <v>0</v>
      </c>
      <c r="O681" s="403">
        <f t="shared" si="239"/>
        <v>0</v>
      </c>
      <c r="P681" s="403">
        <f t="shared" si="239"/>
        <v>0</v>
      </c>
      <c r="Q681" s="403">
        <f t="shared" si="239"/>
        <v>0</v>
      </c>
      <c r="R681" s="403">
        <f t="shared" si="239"/>
        <v>0</v>
      </c>
      <c r="S681" s="403">
        <f t="shared" si="239"/>
        <v>0</v>
      </c>
      <c r="T681" s="403">
        <f t="shared" si="239"/>
        <v>0</v>
      </c>
      <c r="U681" s="403">
        <f t="shared" si="239"/>
        <v>0</v>
      </c>
      <c r="V681" s="403">
        <f t="shared" si="239"/>
        <v>0</v>
      </c>
      <c r="W681" s="403">
        <f t="shared" si="239"/>
        <v>0</v>
      </c>
      <c r="X681" s="403">
        <f t="shared" si="239"/>
        <v>0</v>
      </c>
      <c r="Y681" s="403">
        <f t="shared" si="233"/>
        <v>0</v>
      </c>
      <c r="Z681" s="403">
        <f t="shared" si="233"/>
        <v>0</v>
      </c>
      <c r="AA681" s="403">
        <f t="shared" si="233"/>
        <v>0</v>
      </c>
      <c r="AB681" s="403">
        <f t="shared" si="233"/>
        <v>0</v>
      </c>
      <c r="AC681" s="403">
        <f t="shared" si="236"/>
        <v>0</v>
      </c>
      <c r="AD681" s="403">
        <f t="shared" si="240"/>
        <v>0</v>
      </c>
      <c r="AE681" s="403">
        <f t="shared" si="240"/>
        <v>0</v>
      </c>
      <c r="AF681" s="403">
        <f t="shared" si="238"/>
        <v>0</v>
      </c>
      <c r="AG681" s="404">
        <f t="shared" si="238"/>
        <v>0</v>
      </c>
      <c r="AH681" s="404">
        <f t="shared" si="241"/>
        <v>0</v>
      </c>
      <c r="AI681" s="404">
        <f t="shared" si="237"/>
        <v>0</v>
      </c>
      <c r="AJ681" s="145">
        <f t="shared" si="230"/>
        <v>0</v>
      </c>
    </row>
    <row r="682" spans="2:36" ht="13.7" customHeight="1">
      <c r="B682" s="957">
        <v>1054</v>
      </c>
      <c r="C682" s="1040">
        <v>45210</v>
      </c>
      <c r="D682" s="1041" t="s">
        <v>577</v>
      </c>
      <c r="E682" s="1042" t="s">
        <v>1464</v>
      </c>
      <c r="F682" s="402">
        <v>54</v>
      </c>
      <c r="G682" s="956">
        <v>32.25</v>
      </c>
      <c r="H682" s="440"/>
      <c r="I682" s="403">
        <f t="shared" si="228"/>
        <v>0</v>
      </c>
      <c r="J682" s="403">
        <f t="shared" si="234"/>
        <v>0</v>
      </c>
      <c r="K682" s="403">
        <f t="shared" si="239"/>
        <v>32.25</v>
      </c>
      <c r="L682" s="403">
        <f t="shared" si="239"/>
        <v>0</v>
      </c>
      <c r="M682" s="403">
        <f t="shared" si="239"/>
        <v>0</v>
      </c>
      <c r="N682" s="403">
        <f t="shared" si="239"/>
        <v>0</v>
      </c>
      <c r="O682" s="403">
        <f t="shared" si="239"/>
        <v>0</v>
      </c>
      <c r="P682" s="403">
        <f t="shared" si="239"/>
        <v>0</v>
      </c>
      <c r="Q682" s="403">
        <f t="shared" si="239"/>
        <v>0</v>
      </c>
      <c r="R682" s="403">
        <f t="shared" si="239"/>
        <v>0</v>
      </c>
      <c r="S682" s="403">
        <f t="shared" si="239"/>
        <v>0</v>
      </c>
      <c r="T682" s="403">
        <f t="shared" si="239"/>
        <v>0</v>
      </c>
      <c r="U682" s="403">
        <f t="shared" si="239"/>
        <v>0</v>
      </c>
      <c r="V682" s="403">
        <f t="shared" si="239"/>
        <v>0</v>
      </c>
      <c r="W682" s="403">
        <f t="shared" si="239"/>
        <v>0</v>
      </c>
      <c r="X682" s="403">
        <f t="shared" si="239"/>
        <v>0</v>
      </c>
      <c r="Y682" s="403">
        <f t="shared" si="233"/>
        <v>0</v>
      </c>
      <c r="Z682" s="403">
        <f t="shared" si="233"/>
        <v>0</v>
      </c>
      <c r="AA682" s="403">
        <f t="shared" si="233"/>
        <v>0</v>
      </c>
      <c r="AB682" s="403">
        <f t="shared" si="233"/>
        <v>0</v>
      </c>
      <c r="AC682" s="403">
        <f t="shared" si="236"/>
        <v>0</v>
      </c>
      <c r="AD682" s="403">
        <f t="shared" si="240"/>
        <v>0</v>
      </c>
      <c r="AE682" s="403">
        <f t="shared" si="240"/>
        <v>0</v>
      </c>
      <c r="AF682" s="403">
        <f t="shared" si="238"/>
        <v>0</v>
      </c>
      <c r="AG682" s="404">
        <f t="shared" si="238"/>
        <v>0</v>
      </c>
      <c r="AH682" s="404">
        <f t="shared" si="241"/>
        <v>0</v>
      </c>
      <c r="AI682" s="404">
        <f t="shared" si="237"/>
        <v>0</v>
      </c>
      <c r="AJ682" s="145">
        <f t="shared" si="230"/>
        <v>0</v>
      </c>
    </row>
    <row r="683" spans="2:36" ht="13.7" customHeight="1">
      <c r="B683" s="957">
        <v>1053</v>
      </c>
      <c r="C683" s="1040">
        <v>45210</v>
      </c>
      <c r="D683" s="1041" t="s">
        <v>577</v>
      </c>
      <c r="E683" s="1042" t="s">
        <v>1465</v>
      </c>
      <c r="F683" s="402">
        <v>737</v>
      </c>
      <c r="G683" s="956">
        <v>22.99</v>
      </c>
      <c r="H683" s="440"/>
      <c r="I683" s="403">
        <f t="shared" si="228"/>
        <v>0</v>
      </c>
      <c r="J683" s="403">
        <f t="shared" si="234"/>
        <v>0</v>
      </c>
      <c r="K683" s="403">
        <f t="shared" si="239"/>
        <v>0</v>
      </c>
      <c r="L683" s="403">
        <f t="shared" si="239"/>
        <v>0</v>
      </c>
      <c r="M683" s="403">
        <f t="shared" si="239"/>
        <v>0</v>
      </c>
      <c r="N683" s="403">
        <f t="shared" si="239"/>
        <v>0</v>
      </c>
      <c r="O683" s="403">
        <f t="shared" si="239"/>
        <v>0</v>
      </c>
      <c r="P683" s="403">
        <f t="shared" si="239"/>
        <v>0</v>
      </c>
      <c r="Q683" s="403">
        <f t="shared" si="239"/>
        <v>0</v>
      </c>
      <c r="R683" s="403">
        <f t="shared" si="239"/>
        <v>0</v>
      </c>
      <c r="S683" s="403">
        <f t="shared" si="239"/>
        <v>0</v>
      </c>
      <c r="T683" s="403">
        <f t="shared" si="239"/>
        <v>0</v>
      </c>
      <c r="U683" s="403">
        <f t="shared" si="239"/>
        <v>0</v>
      </c>
      <c r="V683" s="403">
        <f t="shared" si="239"/>
        <v>0</v>
      </c>
      <c r="W683" s="403">
        <f t="shared" si="239"/>
        <v>0</v>
      </c>
      <c r="X683" s="403">
        <f t="shared" si="239"/>
        <v>0</v>
      </c>
      <c r="Y683" s="403">
        <f t="shared" si="233"/>
        <v>0</v>
      </c>
      <c r="Z683" s="403">
        <f t="shared" si="233"/>
        <v>0</v>
      </c>
      <c r="AA683" s="403">
        <f t="shared" si="233"/>
        <v>0</v>
      </c>
      <c r="AB683" s="403">
        <f t="shared" si="233"/>
        <v>0</v>
      </c>
      <c r="AC683" s="403">
        <f t="shared" si="236"/>
        <v>0</v>
      </c>
      <c r="AD683" s="403">
        <f t="shared" si="240"/>
        <v>0</v>
      </c>
      <c r="AE683" s="403">
        <f t="shared" si="240"/>
        <v>0</v>
      </c>
      <c r="AF683" s="403">
        <f t="shared" si="238"/>
        <v>22.99</v>
      </c>
      <c r="AG683" s="404">
        <f t="shared" si="238"/>
        <v>0</v>
      </c>
      <c r="AH683" s="404">
        <f t="shared" si="241"/>
        <v>0</v>
      </c>
      <c r="AI683" s="404">
        <f t="shared" si="237"/>
        <v>0</v>
      </c>
      <c r="AJ683" s="145">
        <f t="shared" si="230"/>
        <v>0</v>
      </c>
    </row>
    <row r="684" spans="2:36" ht="13.7" customHeight="1">
      <c r="B684" s="957">
        <v>1107</v>
      </c>
      <c r="C684" s="1040">
        <v>45219</v>
      </c>
      <c r="D684" s="1041" t="s">
        <v>577</v>
      </c>
      <c r="E684" s="1042" t="s">
        <v>1509</v>
      </c>
      <c r="F684" s="402">
        <v>737</v>
      </c>
      <c r="G684" s="956">
        <v>15.69</v>
      </c>
      <c r="H684" s="440"/>
      <c r="I684" s="403">
        <f t="shared" si="228"/>
        <v>0</v>
      </c>
      <c r="J684" s="403">
        <f t="shared" si="234"/>
        <v>0</v>
      </c>
      <c r="K684" s="403">
        <f t="shared" si="239"/>
        <v>0</v>
      </c>
      <c r="L684" s="403">
        <f t="shared" si="239"/>
        <v>0</v>
      </c>
      <c r="M684" s="403">
        <f t="shared" si="239"/>
        <v>0</v>
      </c>
      <c r="N684" s="403">
        <f t="shared" si="239"/>
        <v>0</v>
      </c>
      <c r="O684" s="403">
        <f t="shared" si="239"/>
        <v>0</v>
      </c>
      <c r="P684" s="403">
        <f t="shared" si="239"/>
        <v>0</v>
      </c>
      <c r="Q684" s="403">
        <f t="shared" si="239"/>
        <v>0</v>
      </c>
      <c r="R684" s="403">
        <f t="shared" si="239"/>
        <v>0</v>
      </c>
      <c r="S684" s="403">
        <f t="shared" si="239"/>
        <v>0</v>
      </c>
      <c r="T684" s="403">
        <f t="shared" si="239"/>
        <v>0</v>
      </c>
      <c r="U684" s="403">
        <f t="shared" si="239"/>
        <v>0</v>
      </c>
      <c r="V684" s="403">
        <f t="shared" si="239"/>
        <v>0</v>
      </c>
      <c r="W684" s="403">
        <f t="shared" si="239"/>
        <v>0</v>
      </c>
      <c r="X684" s="403">
        <f t="shared" si="239"/>
        <v>0</v>
      </c>
      <c r="Y684" s="403">
        <f t="shared" si="233"/>
        <v>0</v>
      </c>
      <c r="Z684" s="403">
        <f t="shared" si="233"/>
        <v>0</v>
      </c>
      <c r="AA684" s="403">
        <f t="shared" si="233"/>
        <v>0</v>
      </c>
      <c r="AB684" s="403">
        <f t="shared" si="233"/>
        <v>0</v>
      </c>
      <c r="AC684" s="403">
        <f t="shared" si="236"/>
        <v>0</v>
      </c>
      <c r="AD684" s="403">
        <f t="shared" si="240"/>
        <v>0</v>
      </c>
      <c r="AE684" s="403">
        <f t="shared" si="240"/>
        <v>0</v>
      </c>
      <c r="AF684" s="403">
        <f t="shared" si="238"/>
        <v>15.69</v>
      </c>
      <c r="AG684" s="404">
        <f t="shared" si="238"/>
        <v>0</v>
      </c>
      <c r="AH684" s="404">
        <f t="shared" si="241"/>
        <v>0</v>
      </c>
      <c r="AI684" s="404">
        <f t="shared" si="237"/>
        <v>0</v>
      </c>
      <c r="AJ684" s="145">
        <f t="shared" si="230"/>
        <v>0</v>
      </c>
    </row>
    <row r="685" spans="2:36" ht="13.7" customHeight="1">
      <c r="B685" s="957">
        <v>1246</v>
      </c>
      <c r="C685" s="1040">
        <v>45245</v>
      </c>
      <c r="D685" s="1041" t="s">
        <v>577</v>
      </c>
      <c r="E685" s="1042" t="s">
        <v>1629</v>
      </c>
      <c r="F685" s="402">
        <v>54</v>
      </c>
      <c r="G685" s="956">
        <v>71.319999999999993</v>
      </c>
      <c r="H685" s="440"/>
      <c r="I685" s="403">
        <f t="shared" si="228"/>
        <v>0</v>
      </c>
      <c r="J685" s="403">
        <f t="shared" si="234"/>
        <v>0</v>
      </c>
      <c r="K685" s="403">
        <f t="shared" si="239"/>
        <v>71.319999999999993</v>
      </c>
      <c r="L685" s="403">
        <f t="shared" si="239"/>
        <v>0</v>
      </c>
      <c r="M685" s="403">
        <f t="shared" si="239"/>
        <v>0</v>
      </c>
      <c r="N685" s="403">
        <f t="shared" si="239"/>
        <v>0</v>
      </c>
      <c r="O685" s="403">
        <f t="shared" si="239"/>
        <v>0</v>
      </c>
      <c r="P685" s="403">
        <f t="shared" si="239"/>
        <v>0</v>
      </c>
      <c r="Q685" s="403">
        <f t="shared" si="239"/>
        <v>0</v>
      </c>
      <c r="R685" s="403">
        <f t="shared" si="239"/>
        <v>0</v>
      </c>
      <c r="S685" s="403">
        <f t="shared" si="239"/>
        <v>0</v>
      </c>
      <c r="T685" s="403">
        <f t="shared" si="239"/>
        <v>0</v>
      </c>
      <c r="U685" s="403">
        <f t="shared" si="239"/>
        <v>0</v>
      </c>
      <c r="V685" s="403">
        <f t="shared" si="239"/>
        <v>0</v>
      </c>
      <c r="W685" s="403">
        <f t="shared" si="239"/>
        <v>0</v>
      </c>
      <c r="X685" s="403">
        <f t="shared" si="239"/>
        <v>0</v>
      </c>
      <c r="Y685" s="403">
        <f t="shared" si="233"/>
        <v>0</v>
      </c>
      <c r="Z685" s="403">
        <f t="shared" si="233"/>
        <v>0</v>
      </c>
      <c r="AA685" s="403">
        <f t="shared" si="233"/>
        <v>0</v>
      </c>
      <c r="AB685" s="403">
        <f t="shared" si="233"/>
        <v>0</v>
      </c>
      <c r="AC685" s="403">
        <f t="shared" si="236"/>
        <v>0</v>
      </c>
      <c r="AD685" s="403">
        <f t="shared" si="240"/>
        <v>0</v>
      </c>
      <c r="AE685" s="403">
        <f t="shared" si="240"/>
        <v>0</v>
      </c>
      <c r="AF685" s="403">
        <f t="shared" si="238"/>
        <v>0</v>
      </c>
      <c r="AG685" s="404">
        <f t="shared" si="238"/>
        <v>0</v>
      </c>
      <c r="AH685" s="404">
        <f t="shared" si="241"/>
        <v>0</v>
      </c>
      <c r="AI685" s="404">
        <f t="shared" si="237"/>
        <v>0</v>
      </c>
      <c r="AJ685" s="145">
        <f t="shared" si="230"/>
        <v>0</v>
      </c>
    </row>
    <row r="686" spans="2:36" ht="13.7" customHeight="1">
      <c r="B686" s="957">
        <v>81</v>
      </c>
      <c r="C686" s="1040">
        <v>44946</v>
      </c>
      <c r="D686" s="1041" t="s">
        <v>577</v>
      </c>
      <c r="E686" s="1042" t="s">
        <v>654</v>
      </c>
      <c r="F686" s="402">
        <v>737</v>
      </c>
      <c r="G686" s="956">
        <v>18.59</v>
      </c>
      <c r="H686" s="440"/>
      <c r="I686" s="403">
        <f t="shared" si="228"/>
        <v>0</v>
      </c>
      <c r="J686" s="403">
        <f t="shared" si="234"/>
        <v>0</v>
      </c>
      <c r="K686" s="403">
        <f t="shared" ref="K686:X695" si="242">IF(K$7-$F686=0,$G686,0)</f>
        <v>0</v>
      </c>
      <c r="L686" s="403">
        <f t="shared" si="242"/>
        <v>0</v>
      </c>
      <c r="M686" s="403">
        <f t="shared" si="242"/>
        <v>0</v>
      </c>
      <c r="N686" s="403">
        <f t="shared" si="242"/>
        <v>0</v>
      </c>
      <c r="O686" s="403">
        <f t="shared" si="242"/>
        <v>0</v>
      </c>
      <c r="P686" s="403">
        <f t="shared" si="242"/>
        <v>0</v>
      </c>
      <c r="Q686" s="403">
        <f t="shared" si="242"/>
        <v>0</v>
      </c>
      <c r="R686" s="403">
        <f t="shared" si="242"/>
        <v>0</v>
      </c>
      <c r="S686" s="403">
        <f t="shared" si="242"/>
        <v>0</v>
      </c>
      <c r="T686" s="403">
        <f t="shared" si="242"/>
        <v>0</v>
      </c>
      <c r="U686" s="403">
        <f t="shared" si="242"/>
        <v>0</v>
      </c>
      <c r="V686" s="403">
        <f t="shared" si="242"/>
        <v>0</v>
      </c>
      <c r="W686" s="403">
        <f t="shared" si="242"/>
        <v>0</v>
      </c>
      <c r="X686" s="403">
        <f t="shared" si="242"/>
        <v>0</v>
      </c>
      <c r="Y686" s="403">
        <f t="shared" si="233"/>
        <v>0</v>
      </c>
      <c r="Z686" s="403">
        <f t="shared" si="233"/>
        <v>0</v>
      </c>
      <c r="AA686" s="403">
        <f t="shared" si="233"/>
        <v>0</v>
      </c>
      <c r="AB686" s="403">
        <f t="shared" si="233"/>
        <v>0</v>
      </c>
      <c r="AC686" s="403">
        <f t="shared" si="236"/>
        <v>0</v>
      </c>
      <c r="AD686" s="403">
        <f t="shared" si="240"/>
        <v>0</v>
      </c>
      <c r="AE686" s="403">
        <f t="shared" si="240"/>
        <v>0</v>
      </c>
      <c r="AF686" s="403">
        <f t="shared" si="238"/>
        <v>18.59</v>
      </c>
      <c r="AG686" s="404">
        <f t="shared" si="238"/>
        <v>0</v>
      </c>
      <c r="AH686" s="404">
        <f t="shared" si="241"/>
        <v>0</v>
      </c>
      <c r="AI686" s="404">
        <f t="shared" si="241"/>
        <v>0</v>
      </c>
      <c r="AJ686" s="145">
        <f t="shared" si="230"/>
        <v>0</v>
      </c>
    </row>
    <row r="687" spans="2:36" ht="13.7" customHeight="1">
      <c r="B687" s="957">
        <v>82</v>
      </c>
      <c r="C687" s="1040">
        <v>44946</v>
      </c>
      <c r="D687" s="1041" t="s">
        <v>577</v>
      </c>
      <c r="E687" s="1042" t="s">
        <v>654</v>
      </c>
      <c r="F687" s="402">
        <v>737</v>
      </c>
      <c r="G687" s="956">
        <v>24.99</v>
      </c>
      <c r="H687" s="440"/>
      <c r="I687" s="403">
        <f t="shared" si="228"/>
        <v>0</v>
      </c>
      <c r="J687" s="403">
        <f t="shared" si="234"/>
        <v>0</v>
      </c>
      <c r="K687" s="403">
        <f t="shared" si="242"/>
        <v>0</v>
      </c>
      <c r="L687" s="403">
        <f t="shared" si="242"/>
        <v>0</v>
      </c>
      <c r="M687" s="403">
        <f t="shared" si="242"/>
        <v>0</v>
      </c>
      <c r="N687" s="403">
        <f t="shared" si="242"/>
        <v>0</v>
      </c>
      <c r="O687" s="403">
        <f t="shared" si="242"/>
        <v>0</v>
      </c>
      <c r="P687" s="403">
        <f t="shared" si="242"/>
        <v>0</v>
      </c>
      <c r="Q687" s="403">
        <f t="shared" si="242"/>
        <v>0</v>
      </c>
      <c r="R687" s="403">
        <f t="shared" si="242"/>
        <v>0</v>
      </c>
      <c r="S687" s="403">
        <f t="shared" si="242"/>
        <v>0</v>
      </c>
      <c r="T687" s="403">
        <f t="shared" si="242"/>
        <v>0</v>
      </c>
      <c r="U687" s="403">
        <f t="shared" si="242"/>
        <v>0</v>
      </c>
      <c r="V687" s="403">
        <f t="shared" si="242"/>
        <v>0</v>
      </c>
      <c r="W687" s="403">
        <f t="shared" si="242"/>
        <v>0</v>
      </c>
      <c r="X687" s="403">
        <f t="shared" si="242"/>
        <v>0</v>
      </c>
      <c r="Y687" s="403">
        <f t="shared" si="233"/>
        <v>0</v>
      </c>
      <c r="Z687" s="403">
        <f t="shared" si="233"/>
        <v>0</v>
      </c>
      <c r="AA687" s="403">
        <f t="shared" si="233"/>
        <v>0</v>
      </c>
      <c r="AB687" s="403">
        <f t="shared" si="233"/>
        <v>0</v>
      </c>
      <c r="AC687" s="403">
        <f t="shared" si="236"/>
        <v>0</v>
      </c>
      <c r="AD687" s="403">
        <f t="shared" si="240"/>
        <v>0</v>
      </c>
      <c r="AE687" s="403">
        <f t="shared" si="240"/>
        <v>0</v>
      </c>
      <c r="AF687" s="403">
        <f t="shared" si="238"/>
        <v>24.99</v>
      </c>
      <c r="AG687" s="404">
        <f t="shared" si="238"/>
        <v>0</v>
      </c>
      <c r="AH687" s="404">
        <f t="shared" si="241"/>
        <v>0</v>
      </c>
      <c r="AI687" s="404">
        <f t="shared" si="241"/>
        <v>0</v>
      </c>
      <c r="AJ687" s="145">
        <f t="shared" si="230"/>
        <v>0</v>
      </c>
    </row>
    <row r="688" spans="2:36" ht="13.7" customHeight="1">
      <c r="B688" s="957">
        <v>80</v>
      </c>
      <c r="C688" s="1040">
        <v>44946</v>
      </c>
      <c r="D688" s="1041" t="s">
        <v>577</v>
      </c>
      <c r="E688" s="1042" t="s">
        <v>654</v>
      </c>
      <c r="F688" s="402">
        <v>737</v>
      </c>
      <c r="G688" s="956">
        <v>15.99</v>
      </c>
      <c r="H688" s="440"/>
      <c r="I688" s="403">
        <f t="shared" si="228"/>
        <v>0</v>
      </c>
      <c r="J688" s="403">
        <f t="shared" si="234"/>
        <v>0</v>
      </c>
      <c r="K688" s="403">
        <f t="shared" si="242"/>
        <v>0</v>
      </c>
      <c r="L688" s="403">
        <f t="shared" si="242"/>
        <v>0</v>
      </c>
      <c r="M688" s="403">
        <f t="shared" si="242"/>
        <v>0</v>
      </c>
      <c r="N688" s="403">
        <f t="shared" si="242"/>
        <v>0</v>
      </c>
      <c r="O688" s="403">
        <f t="shared" si="242"/>
        <v>0</v>
      </c>
      <c r="P688" s="403">
        <f t="shared" si="242"/>
        <v>0</v>
      </c>
      <c r="Q688" s="403">
        <f t="shared" si="242"/>
        <v>0</v>
      </c>
      <c r="R688" s="403">
        <f t="shared" si="242"/>
        <v>0</v>
      </c>
      <c r="S688" s="403">
        <f t="shared" si="242"/>
        <v>0</v>
      </c>
      <c r="T688" s="403">
        <f t="shared" si="242"/>
        <v>0</v>
      </c>
      <c r="U688" s="403">
        <f t="shared" si="242"/>
        <v>0</v>
      </c>
      <c r="V688" s="403">
        <f t="shared" si="242"/>
        <v>0</v>
      </c>
      <c r="W688" s="403">
        <f t="shared" si="242"/>
        <v>0</v>
      </c>
      <c r="X688" s="403">
        <f t="shared" si="242"/>
        <v>0</v>
      </c>
      <c r="Y688" s="403">
        <f t="shared" si="233"/>
        <v>0</v>
      </c>
      <c r="Z688" s="403">
        <f t="shared" si="233"/>
        <v>0</v>
      </c>
      <c r="AA688" s="403">
        <f t="shared" si="233"/>
        <v>0</v>
      </c>
      <c r="AB688" s="403">
        <f t="shared" si="233"/>
        <v>0</v>
      </c>
      <c r="AC688" s="403">
        <f t="shared" si="236"/>
        <v>0</v>
      </c>
      <c r="AD688" s="403">
        <f t="shared" si="240"/>
        <v>0</v>
      </c>
      <c r="AE688" s="403">
        <f t="shared" si="240"/>
        <v>0</v>
      </c>
      <c r="AF688" s="403">
        <f t="shared" si="238"/>
        <v>15.99</v>
      </c>
      <c r="AG688" s="404">
        <f t="shared" si="238"/>
        <v>0</v>
      </c>
      <c r="AH688" s="989">
        <f t="shared" si="241"/>
        <v>0</v>
      </c>
      <c r="AI688" s="989">
        <f t="shared" si="241"/>
        <v>0</v>
      </c>
      <c r="AJ688" s="145">
        <f t="shared" si="230"/>
        <v>0</v>
      </c>
    </row>
    <row r="689" spans="2:36" ht="13.7" customHeight="1">
      <c r="B689" s="957">
        <v>84</v>
      </c>
      <c r="C689" s="1040">
        <v>44946</v>
      </c>
      <c r="D689" s="1041" t="s">
        <v>577</v>
      </c>
      <c r="E689" s="1042" t="s">
        <v>654</v>
      </c>
      <c r="F689" s="402">
        <v>737</v>
      </c>
      <c r="G689" s="956">
        <v>39.75</v>
      </c>
      <c r="H689" s="440"/>
      <c r="I689" s="403">
        <f t="shared" si="228"/>
        <v>0</v>
      </c>
      <c r="J689" s="403">
        <f t="shared" si="234"/>
        <v>0</v>
      </c>
      <c r="K689" s="403">
        <f t="shared" si="242"/>
        <v>0</v>
      </c>
      <c r="L689" s="403">
        <f t="shared" si="242"/>
        <v>0</v>
      </c>
      <c r="M689" s="403">
        <f t="shared" si="242"/>
        <v>0</v>
      </c>
      <c r="N689" s="403">
        <f t="shared" si="242"/>
        <v>0</v>
      </c>
      <c r="O689" s="403">
        <f t="shared" si="242"/>
        <v>0</v>
      </c>
      <c r="P689" s="403">
        <f t="shared" si="242"/>
        <v>0</v>
      </c>
      <c r="Q689" s="403">
        <f t="shared" si="242"/>
        <v>0</v>
      </c>
      <c r="R689" s="403">
        <f t="shared" si="242"/>
        <v>0</v>
      </c>
      <c r="S689" s="403">
        <f t="shared" si="242"/>
        <v>0</v>
      </c>
      <c r="T689" s="403">
        <f t="shared" si="242"/>
        <v>0</v>
      </c>
      <c r="U689" s="403">
        <f t="shared" si="242"/>
        <v>0</v>
      </c>
      <c r="V689" s="403">
        <f t="shared" si="242"/>
        <v>0</v>
      </c>
      <c r="W689" s="403">
        <f t="shared" si="242"/>
        <v>0</v>
      </c>
      <c r="X689" s="403">
        <f t="shared" si="242"/>
        <v>0</v>
      </c>
      <c r="Y689" s="403">
        <f t="shared" si="233"/>
        <v>0</v>
      </c>
      <c r="Z689" s="403">
        <f t="shared" si="233"/>
        <v>0</v>
      </c>
      <c r="AA689" s="403">
        <f t="shared" si="233"/>
        <v>0</v>
      </c>
      <c r="AB689" s="403">
        <f t="shared" si="233"/>
        <v>0</v>
      </c>
      <c r="AC689" s="403">
        <f t="shared" si="236"/>
        <v>0</v>
      </c>
      <c r="AD689" s="403">
        <f t="shared" si="240"/>
        <v>0</v>
      </c>
      <c r="AE689" s="403">
        <f t="shared" si="240"/>
        <v>0</v>
      </c>
      <c r="AF689" s="403">
        <f t="shared" si="238"/>
        <v>39.75</v>
      </c>
      <c r="AG689" s="404">
        <f t="shared" si="238"/>
        <v>0</v>
      </c>
      <c r="AH689" s="404">
        <f t="shared" si="241"/>
        <v>0</v>
      </c>
      <c r="AI689" s="404">
        <f t="shared" si="241"/>
        <v>0</v>
      </c>
      <c r="AJ689" s="145">
        <f t="shared" si="230"/>
        <v>0</v>
      </c>
    </row>
    <row r="690" spans="2:36" ht="13.7" customHeight="1">
      <c r="B690" s="957">
        <v>83</v>
      </c>
      <c r="C690" s="1040">
        <v>44946</v>
      </c>
      <c r="D690" s="1041" t="s">
        <v>577</v>
      </c>
      <c r="E690" s="1042" t="s">
        <v>654</v>
      </c>
      <c r="F690" s="402">
        <v>737</v>
      </c>
      <c r="G690" s="956">
        <v>36.18</v>
      </c>
      <c r="H690" s="440"/>
      <c r="I690" s="403">
        <f t="shared" si="228"/>
        <v>0</v>
      </c>
      <c r="J690" s="403">
        <f t="shared" si="234"/>
        <v>0</v>
      </c>
      <c r="K690" s="403">
        <f t="shared" si="242"/>
        <v>0</v>
      </c>
      <c r="L690" s="403">
        <f t="shared" si="242"/>
        <v>0</v>
      </c>
      <c r="M690" s="403">
        <f t="shared" si="242"/>
        <v>0</v>
      </c>
      <c r="N690" s="403">
        <f t="shared" si="242"/>
        <v>0</v>
      </c>
      <c r="O690" s="403">
        <f t="shared" si="242"/>
        <v>0</v>
      </c>
      <c r="P690" s="403">
        <f t="shared" si="242"/>
        <v>0</v>
      </c>
      <c r="Q690" s="403">
        <f t="shared" si="242"/>
        <v>0</v>
      </c>
      <c r="R690" s="403">
        <f t="shared" si="242"/>
        <v>0</v>
      </c>
      <c r="S690" s="403">
        <f t="shared" si="242"/>
        <v>0</v>
      </c>
      <c r="T690" s="403">
        <f t="shared" si="242"/>
        <v>0</v>
      </c>
      <c r="U690" s="403">
        <f t="shared" si="242"/>
        <v>0</v>
      </c>
      <c r="V690" s="403">
        <f t="shared" si="242"/>
        <v>0</v>
      </c>
      <c r="W690" s="403">
        <f t="shared" si="242"/>
        <v>0</v>
      </c>
      <c r="X690" s="403">
        <f t="shared" si="242"/>
        <v>0</v>
      </c>
      <c r="Y690" s="403">
        <f t="shared" si="233"/>
        <v>0</v>
      </c>
      <c r="Z690" s="403">
        <f t="shared" si="233"/>
        <v>0</v>
      </c>
      <c r="AA690" s="403">
        <f t="shared" si="233"/>
        <v>0</v>
      </c>
      <c r="AB690" s="403">
        <f t="shared" si="233"/>
        <v>0</v>
      </c>
      <c r="AC690" s="403">
        <f t="shared" si="236"/>
        <v>0</v>
      </c>
      <c r="AD690" s="403">
        <f t="shared" si="240"/>
        <v>0</v>
      </c>
      <c r="AE690" s="403">
        <f t="shared" si="240"/>
        <v>0</v>
      </c>
      <c r="AF690" s="403">
        <f t="shared" si="238"/>
        <v>36.18</v>
      </c>
      <c r="AG690" s="404">
        <f t="shared" si="238"/>
        <v>0</v>
      </c>
      <c r="AH690" s="404">
        <f t="shared" ref="AH690:AI705" si="243">IF(AH$7-$F690=0,$G690,0)</f>
        <v>0</v>
      </c>
      <c r="AI690" s="404">
        <f t="shared" si="241"/>
        <v>0</v>
      </c>
      <c r="AJ690" s="145">
        <f t="shared" si="230"/>
        <v>0</v>
      </c>
    </row>
    <row r="691" spans="2:36" ht="13.7" customHeight="1">
      <c r="B691" s="957">
        <v>155</v>
      </c>
      <c r="C691" s="1040">
        <v>44972</v>
      </c>
      <c r="D691" s="1041" t="s">
        <v>577</v>
      </c>
      <c r="E691" s="1042" t="s">
        <v>707</v>
      </c>
      <c r="F691" s="402">
        <v>737</v>
      </c>
      <c r="G691" s="956">
        <v>87.99</v>
      </c>
      <c r="H691" s="440"/>
      <c r="I691" s="403">
        <f t="shared" si="228"/>
        <v>0</v>
      </c>
      <c r="J691" s="403">
        <f t="shared" si="234"/>
        <v>0</v>
      </c>
      <c r="K691" s="403">
        <f t="shared" si="242"/>
        <v>0</v>
      </c>
      <c r="L691" s="403">
        <f t="shared" si="242"/>
        <v>0</v>
      </c>
      <c r="M691" s="403">
        <f t="shared" si="242"/>
        <v>0</v>
      </c>
      <c r="N691" s="403">
        <f t="shared" si="242"/>
        <v>0</v>
      </c>
      <c r="O691" s="403">
        <f t="shared" si="242"/>
        <v>0</v>
      </c>
      <c r="P691" s="403">
        <f t="shared" si="242"/>
        <v>0</v>
      </c>
      <c r="Q691" s="403">
        <f t="shared" si="242"/>
        <v>0</v>
      </c>
      <c r="R691" s="403">
        <f t="shared" si="242"/>
        <v>0</v>
      </c>
      <c r="S691" s="403">
        <f t="shared" si="242"/>
        <v>0</v>
      </c>
      <c r="T691" s="403">
        <f t="shared" si="242"/>
        <v>0</v>
      </c>
      <c r="U691" s="403">
        <f t="shared" si="242"/>
        <v>0</v>
      </c>
      <c r="V691" s="403">
        <f t="shared" si="242"/>
        <v>0</v>
      </c>
      <c r="W691" s="403">
        <f t="shared" si="242"/>
        <v>0</v>
      </c>
      <c r="X691" s="403">
        <f t="shared" si="242"/>
        <v>0</v>
      </c>
      <c r="Y691" s="403">
        <f t="shared" si="233"/>
        <v>0</v>
      </c>
      <c r="Z691" s="403">
        <f t="shared" si="233"/>
        <v>0</v>
      </c>
      <c r="AA691" s="403">
        <f t="shared" si="233"/>
        <v>0</v>
      </c>
      <c r="AB691" s="403">
        <f t="shared" si="233"/>
        <v>0</v>
      </c>
      <c r="AC691" s="403">
        <f t="shared" si="236"/>
        <v>0</v>
      </c>
      <c r="AD691" s="403">
        <f t="shared" si="240"/>
        <v>0</v>
      </c>
      <c r="AE691" s="403">
        <f t="shared" si="240"/>
        <v>0</v>
      </c>
      <c r="AF691" s="403">
        <f t="shared" ref="AF691:AG710" si="244">IF(AF$7-$F691=0,$G691,0)</f>
        <v>87.99</v>
      </c>
      <c r="AG691" s="404">
        <f t="shared" si="244"/>
        <v>0</v>
      </c>
      <c r="AH691" s="404">
        <f t="shared" si="243"/>
        <v>0</v>
      </c>
      <c r="AI691" s="404">
        <f t="shared" si="241"/>
        <v>0</v>
      </c>
      <c r="AJ691" s="145">
        <f t="shared" si="230"/>
        <v>0</v>
      </c>
    </row>
    <row r="692" spans="2:36" ht="13.7" customHeight="1">
      <c r="B692" s="957">
        <v>302</v>
      </c>
      <c r="C692" s="1040">
        <v>45015</v>
      </c>
      <c r="D692" s="1041" t="s">
        <v>577</v>
      </c>
      <c r="E692" s="1042" t="s">
        <v>847</v>
      </c>
      <c r="F692" s="402">
        <v>737</v>
      </c>
      <c r="G692" s="956">
        <v>15.1</v>
      </c>
      <c r="H692" s="440"/>
      <c r="I692" s="403">
        <f t="shared" si="228"/>
        <v>0</v>
      </c>
      <c r="J692" s="403">
        <f t="shared" si="234"/>
        <v>0</v>
      </c>
      <c r="K692" s="403">
        <f t="shared" si="242"/>
        <v>0</v>
      </c>
      <c r="L692" s="403">
        <f t="shared" si="242"/>
        <v>0</v>
      </c>
      <c r="M692" s="403">
        <f t="shared" si="242"/>
        <v>0</v>
      </c>
      <c r="N692" s="403">
        <f t="shared" si="242"/>
        <v>0</v>
      </c>
      <c r="O692" s="403">
        <f t="shared" si="242"/>
        <v>0</v>
      </c>
      <c r="P692" s="403">
        <f t="shared" si="242"/>
        <v>0</v>
      </c>
      <c r="Q692" s="403">
        <f t="shared" si="242"/>
        <v>0</v>
      </c>
      <c r="R692" s="403">
        <f t="shared" si="242"/>
        <v>0</v>
      </c>
      <c r="S692" s="403">
        <f t="shared" si="242"/>
        <v>0</v>
      </c>
      <c r="T692" s="403">
        <f t="shared" si="242"/>
        <v>0</v>
      </c>
      <c r="U692" s="403">
        <f t="shared" si="242"/>
        <v>0</v>
      </c>
      <c r="V692" s="403">
        <f t="shared" si="242"/>
        <v>0</v>
      </c>
      <c r="W692" s="403">
        <f t="shared" si="242"/>
        <v>0</v>
      </c>
      <c r="X692" s="403">
        <f t="shared" si="242"/>
        <v>0</v>
      </c>
      <c r="Y692" s="403">
        <f t="shared" si="233"/>
        <v>0</v>
      </c>
      <c r="Z692" s="403">
        <f t="shared" si="233"/>
        <v>0</v>
      </c>
      <c r="AA692" s="403">
        <f t="shared" si="233"/>
        <v>0</v>
      </c>
      <c r="AB692" s="403">
        <f t="shared" si="233"/>
        <v>0</v>
      </c>
      <c r="AC692" s="403">
        <f t="shared" si="236"/>
        <v>0</v>
      </c>
      <c r="AD692" s="403">
        <f t="shared" si="240"/>
        <v>0</v>
      </c>
      <c r="AE692" s="403">
        <f t="shared" si="240"/>
        <v>0</v>
      </c>
      <c r="AF692" s="403">
        <f t="shared" si="244"/>
        <v>15.1</v>
      </c>
      <c r="AG692" s="404">
        <f t="shared" si="244"/>
        <v>0</v>
      </c>
      <c r="AH692" s="404">
        <f t="shared" si="243"/>
        <v>0</v>
      </c>
      <c r="AI692" s="404">
        <f t="shared" si="241"/>
        <v>0</v>
      </c>
      <c r="AJ692" s="145">
        <f t="shared" si="230"/>
        <v>0</v>
      </c>
    </row>
    <row r="693" spans="2:36" ht="13.7" customHeight="1">
      <c r="B693" s="957">
        <v>323</v>
      </c>
      <c r="C693" s="1040">
        <v>45021</v>
      </c>
      <c r="D693" s="1041" t="s">
        <v>577</v>
      </c>
      <c r="E693" s="1042" t="s">
        <v>869</v>
      </c>
      <c r="F693" s="402">
        <v>737</v>
      </c>
      <c r="G693" s="956">
        <v>79</v>
      </c>
      <c r="H693" s="440"/>
      <c r="I693" s="403">
        <f t="shared" si="228"/>
        <v>0</v>
      </c>
      <c r="J693" s="403">
        <f t="shared" si="234"/>
        <v>0</v>
      </c>
      <c r="K693" s="403">
        <f t="shared" si="242"/>
        <v>0</v>
      </c>
      <c r="L693" s="403">
        <f t="shared" si="242"/>
        <v>0</v>
      </c>
      <c r="M693" s="403">
        <f t="shared" si="242"/>
        <v>0</v>
      </c>
      <c r="N693" s="403">
        <f t="shared" si="242"/>
        <v>0</v>
      </c>
      <c r="O693" s="403">
        <f t="shared" si="242"/>
        <v>0</v>
      </c>
      <c r="P693" s="403">
        <f t="shared" si="242"/>
        <v>0</v>
      </c>
      <c r="Q693" s="403">
        <f t="shared" si="242"/>
        <v>0</v>
      </c>
      <c r="R693" s="403">
        <f t="shared" si="242"/>
        <v>0</v>
      </c>
      <c r="S693" s="403">
        <f t="shared" si="242"/>
        <v>0</v>
      </c>
      <c r="T693" s="403">
        <f t="shared" si="242"/>
        <v>0</v>
      </c>
      <c r="U693" s="403">
        <f t="shared" si="242"/>
        <v>0</v>
      </c>
      <c r="V693" s="403">
        <f t="shared" si="242"/>
        <v>0</v>
      </c>
      <c r="W693" s="403">
        <f t="shared" si="242"/>
        <v>0</v>
      </c>
      <c r="X693" s="403">
        <f t="shared" si="242"/>
        <v>0</v>
      </c>
      <c r="Y693" s="403">
        <f t="shared" si="233"/>
        <v>0</v>
      </c>
      <c r="Z693" s="403">
        <f t="shared" si="233"/>
        <v>0</v>
      </c>
      <c r="AA693" s="403">
        <f t="shared" si="233"/>
        <v>0</v>
      </c>
      <c r="AB693" s="403">
        <f t="shared" si="233"/>
        <v>0</v>
      </c>
      <c r="AC693" s="403">
        <f t="shared" si="236"/>
        <v>0</v>
      </c>
      <c r="AD693" s="403">
        <f t="shared" si="240"/>
        <v>0</v>
      </c>
      <c r="AE693" s="403">
        <f t="shared" si="240"/>
        <v>0</v>
      </c>
      <c r="AF693" s="403">
        <f t="shared" si="244"/>
        <v>79</v>
      </c>
      <c r="AG693" s="404">
        <f t="shared" si="244"/>
        <v>0</v>
      </c>
      <c r="AH693" s="404">
        <f t="shared" si="243"/>
        <v>0</v>
      </c>
      <c r="AI693" s="404">
        <f t="shared" si="241"/>
        <v>0</v>
      </c>
      <c r="AJ693" s="145">
        <f t="shared" si="230"/>
        <v>0</v>
      </c>
    </row>
    <row r="694" spans="2:36" ht="13.7" customHeight="1">
      <c r="B694" s="957">
        <v>616</v>
      </c>
      <c r="C694" s="1040">
        <v>45111</v>
      </c>
      <c r="D694" s="1041" t="s">
        <v>577</v>
      </c>
      <c r="E694" s="1042" t="s">
        <v>1104</v>
      </c>
      <c r="F694" s="402">
        <v>737</v>
      </c>
      <c r="G694" s="956">
        <v>14.99</v>
      </c>
      <c r="H694" s="440"/>
      <c r="I694" s="403">
        <f t="shared" si="228"/>
        <v>0</v>
      </c>
      <c r="J694" s="403">
        <f t="shared" si="234"/>
        <v>0</v>
      </c>
      <c r="K694" s="403">
        <f t="shared" si="242"/>
        <v>0</v>
      </c>
      <c r="L694" s="403">
        <f t="shared" si="242"/>
        <v>0</v>
      </c>
      <c r="M694" s="403">
        <f t="shared" si="242"/>
        <v>0</v>
      </c>
      <c r="N694" s="403">
        <f t="shared" si="242"/>
        <v>0</v>
      </c>
      <c r="O694" s="403">
        <f t="shared" si="242"/>
        <v>0</v>
      </c>
      <c r="P694" s="403">
        <f t="shared" si="242"/>
        <v>0</v>
      </c>
      <c r="Q694" s="403">
        <f t="shared" si="242"/>
        <v>0</v>
      </c>
      <c r="R694" s="403">
        <f t="shared" si="242"/>
        <v>0</v>
      </c>
      <c r="S694" s="403">
        <f t="shared" si="242"/>
        <v>0</v>
      </c>
      <c r="T694" s="403">
        <f t="shared" si="242"/>
        <v>0</v>
      </c>
      <c r="U694" s="403">
        <f t="shared" si="242"/>
        <v>0</v>
      </c>
      <c r="V694" s="403">
        <f t="shared" si="242"/>
        <v>0</v>
      </c>
      <c r="W694" s="403">
        <f t="shared" si="242"/>
        <v>0</v>
      </c>
      <c r="X694" s="403">
        <f t="shared" si="242"/>
        <v>0</v>
      </c>
      <c r="Y694" s="403">
        <f t="shared" si="233"/>
        <v>0</v>
      </c>
      <c r="Z694" s="403">
        <f t="shared" si="233"/>
        <v>0</v>
      </c>
      <c r="AA694" s="403">
        <f t="shared" si="233"/>
        <v>0</v>
      </c>
      <c r="AB694" s="403">
        <f t="shared" si="233"/>
        <v>0</v>
      </c>
      <c r="AC694" s="403">
        <f t="shared" si="236"/>
        <v>0</v>
      </c>
      <c r="AD694" s="403">
        <f t="shared" si="240"/>
        <v>0</v>
      </c>
      <c r="AE694" s="403">
        <f t="shared" si="240"/>
        <v>0</v>
      </c>
      <c r="AF694" s="403">
        <f t="shared" si="244"/>
        <v>14.99</v>
      </c>
      <c r="AG694" s="404">
        <f t="shared" si="244"/>
        <v>0</v>
      </c>
      <c r="AH694" s="404">
        <f t="shared" si="243"/>
        <v>0</v>
      </c>
      <c r="AI694" s="404">
        <f t="shared" si="241"/>
        <v>0</v>
      </c>
      <c r="AJ694" s="145">
        <f t="shared" si="230"/>
        <v>0</v>
      </c>
    </row>
    <row r="695" spans="2:36" ht="13.7" customHeight="1">
      <c r="B695" s="957">
        <v>750</v>
      </c>
      <c r="C695" s="1040">
        <v>45149</v>
      </c>
      <c r="D695" s="1041" t="s">
        <v>577</v>
      </c>
      <c r="E695" s="1042" t="s">
        <v>1209</v>
      </c>
      <c r="F695" s="402">
        <v>737</v>
      </c>
      <c r="G695" s="956">
        <v>40</v>
      </c>
      <c r="H695" s="440"/>
      <c r="I695" s="403">
        <f t="shared" si="228"/>
        <v>0</v>
      </c>
      <c r="J695" s="403">
        <f t="shared" si="234"/>
        <v>0</v>
      </c>
      <c r="K695" s="403">
        <f t="shared" si="242"/>
        <v>0</v>
      </c>
      <c r="L695" s="403">
        <f t="shared" si="242"/>
        <v>0</v>
      </c>
      <c r="M695" s="403">
        <f t="shared" si="242"/>
        <v>0</v>
      </c>
      <c r="N695" s="403">
        <f t="shared" si="242"/>
        <v>0</v>
      </c>
      <c r="O695" s="403">
        <f t="shared" si="242"/>
        <v>0</v>
      </c>
      <c r="P695" s="403">
        <f t="shared" si="242"/>
        <v>0</v>
      </c>
      <c r="Q695" s="403">
        <f t="shared" si="242"/>
        <v>0</v>
      </c>
      <c r="R695" s="403">
        <f t="shared" si="242"/>
        <v>0</v>
      </c>
      <c r="S695" s="403">
        <f t="shared" si="242"/>
        <v>0</v>
      </c>
      <c r="T695" s="403">
        <f t="shared" si="242"/>
        <v>0</v>
      </c>
      <c r="U695" s="403">
        <f t="shared" si="242"/>
        <v>0</v>
      </c>
      <c r="V695" s="403">
        <f t="shared" si="242"/>
        <v>0</v>
      </c>
      <c r="W695" s="403">
        <f t="shared" si="242"/>
        <v>0</v>
      </c>
      <c r="X695" s="403">
        <f t="shared" si="242"/>
        <v>0</v>
      </c>
      <c r="Y695" s="403">
        <f t="shared" si="233"/>
        <v>0</v>
      </c>
      <c r="Z695" s="403">
        <f t="shared" si="233"/>
        <v>0</v>
      </c>
      <c r="AA695" s="403">
        <f t="shared" si="233"/>
        <v>0</v>
      </c>
      <c r="AB695" s="403">
        <f t="shared" si="233"/>
        <v>0</v>
      </c>
      <c r="AC695" s="403">
        <f t="shared" si="236"/>
        <v>0</v>
      </c>
      <c r="AD695" s="403">
        <f t="shared" si="240"/>
        <v>0</v>
      </c>
      <c r="AE695" s="403">
        <f t="shared" si="240"/>
        <v>0</v>
      </c>
      <c r="AF695" s="403">
        <f t="shared" si="244"/>
        <v>40</v>
      </c>
      <c r="AG695" s="404">
        <f t="shared" si="244"/>
        <v>0</v>
      </c>
      <c r="AH695" s="404">
        <f t="shared" si="243"/>
        <v>0</v>
      </c>
      <c r="AI695" s="404">
        <f t="shared" si="241"/>
        <v>0</v>
      </c>
      <c r="AJ695" s="145">
        <f t="shared" si="230"/>
        <v>0</v>
      </c>
    </row>
    <row r="696" spans="2:36" ht="13.7" customHeight="1">
      <c r="B696" s="957">
        <v>826</v>
      </c>
      <c r="C696" s="1040">
        <v>45162</v>
      </c>
      <c r="D696" s="1041" t="s">
        <v>577</v>
      </c>
      <c r="E696" s="1042" t="s">
        <v>1268</v>
      </c>
      <c r="F696" s="402">
        <v>737</v>
      </c>
      <c r="G696" s="956">
        <v>279</v>
      </c>
      <c r="H696" s="440"/>
      <c r="I696" s="403">
        <f t="shared" si="228"/>
        <v>0</v>
      </c>
      <c r="J696" s="403">
        <f t="shared" si="234"/>
        <v>0</v>
      </c>
      <c r="K696" s="403">
        <f t="shared" ref="K696:X705" si="245">IF(K$7-$F696=0,$G696,0)</f>
        <v>0</v>
      </c>
      <c r="L696" s="403">
        <f t="shared" si="245"/>
        <v>0</v>
      </c>
      <c r="M696" s="403">
        <f t="shared" si="245"/>
        <v>0</v>
      </c>
      <c r="N696" s="403">
        <f t="shared" si="245"/>
        <v>0</v>
      </c>
      <c r="O696" s="403">
        <f t="shared" si="245"/>
        <v>0</v>
      </c>
      <c r="P696" s="403">
        <f t="shared" si="245"/>
        <v>0</v>
      </c>
      <c r="Q696" s="403">
        <f t="shared" si="245"/>
        <v>0</v>
      </c>
      <c r="R696" s="403">
        <f t="shared" si="245"/>
        <v>0</v>
      </c>
      <c r="S696" s="403">
        <f t="shared" si="245"/>
        <v>0</v>
      </c>
      <c r="T696" s="403">
        <f t="shared" si="245"/>
        <v>0</v>
      </c>
      <c r="U696" s="403">
        <f t="shared" si="245"/>
        <v>0</v>
      </c>
      <c r="V696" s="403">
        <f t="shared" si="245"/>
        <v>0</v>
      </c>
      <c r="W696" s="403">
        <f t="shared" si="245"/>
        <v>0</v>
      </c>
      <c r="X696" s="403">
        <f t="shared" si="245"/>
        <v>0</v>
      </c>
      <c r="Y696" s="403">
        <f t="shared" si="233"/>
        <v>0</v>
      </c>
      <c r="Z696" s="403">
        <f t="shared" si="233"/>
        <v>0</v>
      </c>
      <c r="AA696" s="403">
        <f t="shared" si="233"/>
        <v>0</v>
      </c>
      <c r="AB696" s="403">
        <f t="shared" si="233"/>
        <v>0</v>
      </c>
      <c r="AC696" s="403">
        <f t="shared" si="236"/>
        <v>0</v>
      </c>
      <c r="AD696" s="403">
        <f t="shared" si="240"/>
        <v>0</v>
      </c>
      <c r="AE696" s="403">
        <f t="shared" si="240"/>
        <v>0</v>
      </c>
      <c r="AF696" s="403">
        <f t="shared" si="244"/>
        <v>279</v>
      </c>
      <c r="AG696" s="404">
        <f t="shared" si="244"/>
        <v>0</v>
      </c>
      <c r="AH696" s="404">
        <f t="shared" si="243"/>
        <v>0</v>
      </c>
      <c r="AI696" s="404">
        <f t="shared" si="243"/>
        <v>0</v>
      </c>
      <c r="AJ696" s="145">
        <f t="shared" si="230"/>
        <v>0</v>
      </c>
    </row>
    <row r="697" spans="2:36" ht="13.7" customHeight="1">
      <c r="B697" s="957">
        <v>1133</v>
      </c>
      <c r="C697" s="1040">
        <v>45224</v>
      </c>
      <c r="D697" s="1041" t="s">
        <v>577</v>
      </c>
      <c r="E697" s="1042" t="s">
        <v>1536</v>
      </c>
      <c r="F697" s="402">
        <v>737</v>
      </c>
      <c r="G697" s="956">
        <v>9.2899999999999991</v>
      </c>
      <c r="H697" s="440"/>
      <c r="I697" s="403">
        <f t="shared" si="228"/>
        <v>0</v>
      </c>
      <c r="J697" s="403">
        <f t="shared" si="234"/>
        <v>0</v>
      </c>
      <c r="K697" s="403">
        <f t="shared" si="245"/>
        <v>0</v>
      </c>
      <c r="L697" s="403">
        <f t="shared" si="245"/>
        <v>0</v>
      </c>
      <c r="M697" s="403">
        <f t="shared" si="245"/>
        <v>0</v>
      </c>
      <c r="N697" s="403">
        <f t="shared" si="245"/>
        <v>0</v>
      </c>
      <c r="O697" s="403">
        <f t="shared" si="245"/>
        <v>0</v>
      </c>
      <c r="P697" s="403">
        <f t="shared" si="245"/>
        <v>0</v>
      </c>
      <c r="Q697" s="403">
        <f t="shared" si="245"/>
        <v>0</v>
      </c>
      <c r="R697" s="403">
        <f t="shared" si="245"/>
        <v>0</v>
      </c>
      <c r="S697" s="403">
        <f t="shared" si="245"/>
        <v>0</v>
      </c>
      <c r="T697" s="403">
        <f t="shared" si="245"/>
        <v>0</v>
      </c>
      <c r="U697" s="403">
        <f t="shared" si="245"/>
        <v>0</v>
      </c>
      <c r="V697" s="403">
        <f t="shared" si="245"/>
        <v>0</v>
      </c>
      <c r="W697" s="403">
        <f t="shared" si="245"/>
        <v>0</v>
      </c>
      <c r="X697" s="403">
        <f t="shared" si="245"/>
        <v>0</v>
      </c>
      <c r="Y697" s="403">
        <f t="shared" si="233"/>
        <v>0</v>
      </c>
      <c r="Z697" s="403">
        <f t="shared" si="233"/>
        <v>0</v>
      </c>
      <c r="AA697" s="403">
        <f t="shared" si="233"/>
        <v>0</v>
      </c>
      <c r="AB697" s="403">
        <f t="shared" si="233"/>
        <v>0</v>
      </c>
      <c r="AC697" s="403">
        <f t="shared" si="236"/>
        <v>0</v>
      </c>
      <c r="AD697" s="403">
        <f t="shared" si="240"/>
        <v>0</v>
      </c>
      <c r="AE697" s="403">
        <f t="shared" si="240"/>
        <v>0</v>
      </c>
      <c r="AF697" s="403">
        <f t="shared" si="244"/>
        <v>9.2899999999999991</v>
      </c>
      <c r="AG697" s="404">
        <f t="shared" si="244"/>
        <v>0</v>
      </c>
      <c r="AH697" s="404">
        <f t="shared" si="243"/>
        <v>0</v>
      </c>
      <c r="AI697" s="404">
        <f t="shared" si="243"/>
        <v>0</v>
      </c>
      <c r="AJ697" s="145">
        <f t="shared" si="230"/>
        <v>0</v>
      </c>
    </row>
    <row r="698" spans="2:36" ht="13.7" customHeight="1">
      <c r="B698" s="957">
        <v>1231</v>
      </c>
      <c r="C698" s="1040">
        <v>45243</v>
      </c>
      <c r="D698" s="1041" t="s">
        <v>577</v>
      </c>
      <c r="E698" s="1042" t="s">
        <v>1618</v>
      </c>
      <c r="F698" s="402">
        <v>737</v>
      </c>
      <c r="G698" s="956">
        <v>59.99</v>
      </c>
      <c r="H698" s="440"/>
      <c r="I698" s="403">
        <f t="shared" si="228"/>
        <v>0</v>
      </c>
      <c r="J698" s="403">
        <f t="shared" si="234"/>
        <v>0</v>
      </c>
      <c r="K698" s="403">
        <f t="shared" si="245"/>
        <v>0</v>
      </c>
      <c r="L698" s="403">
        <f t="shared" si="245"/>
        <v>0</v>
      </c>
      <c r="M698" s="403">
        <f t="shared" si="245"/>
        <v>0</v>
      </c>
      <c r="N698" s="403">
        <f t="shared" si="245"/>
        <v>0</v>
      </c>
      <c r="O698" s="403">
        <f t="shared" si="245"/>
        <v>0</v>
      </c>
      <c r="P698" s="403">
        <f t="shared" si="245"/>
        <v>0</v>
      </c>
      <c r="Q698" s="403">
        <f t="shared" si="245"/>
        <v>0</v>
      </c>
      <c r="R698" s="403">
        <f t="shared" si="245"/>
        <v>0</v>
      </c>
      <c r="S698" s="403">
        <f t="shared" si="245"/>
        <v>0</v>
      </c>
      <c r="T698" s="403">
        <f t="shared" si="245"/>
        <v>0</v>
      </c>
      <c r="U698" s="403">
        <f t="shared" si="245"/>
        <v>0</v>
      </c>
      <c r="V698" s="403">
        <f t="shared" si="245"/>
        <v>0</v>
      </c>
      <c r="W698" s="403">
        <f t="shared" si="245"/>
        <v>0</v>
      </c>
      <c r="X698" s="403">
        <f t="shared" si="245"/>
        <v>0</v>
      </c>
      <c r="Y698" s="403">
        <f t="shared" si="233"/>
        <v>0</v>
      </c>
      <c r="Z698" s="403">
        <f t="shared" si="233"/>
        <v>0</v>
      </c>
      <c r="AA698" s="403">
        <f t="shared" si="233"/>
        <v>0</v>
      </c>
      <c r="AB698" s="403">
        <f t="shared" si="233"/>
        <v>0</v>
      </c>
      <c r="AC698" s="403">
        <f t="shared" si="236"/>
        <v>0</v>
      </c>
      <c r="AD698" s="403">
        <f t="shared" si="240"/>
        <v>0</v>
      </c>
      <c r="AE698" s="403">
        <f t="shared" si="240"/>
        <v>0</v>
      </c>
      <c r="AF698" s="403">
        <f t="shared" si="244"/>
        <v>59.99</v>
      </c>
      <c r="AG698" s="404">
        <f t="shared" si="244"/>
        <v>0</v>
      </c>
      <c r="AH698" s="404">
        <f t="shared" si="243"/>
        <v>0</v>
      </c>
      <c r="AI698" s="404">
        <f t="shared" si="243"/>
        <v>0</v>
      </c>
      <c r="AJ698" s="145">
        <f t="shared" si="230"/>
        <v>0</v>
      </c>
    </row>
    <row r="699" spans="2:36" ht="13.7" customHeight="1">
      <c r="B699" s="957">
        <v>209</v>
      </c>
      <c r="C699" s="1040">
        <v>44985</v>
      </c>
      <c r="D699" s="1041" t="s">
        <v>577</v>
      </c>
      <c r="E699" s="1042" t="s">
        <v>751</v>
      </c>
      <c r="F699" s="402">
        <v>737</v>
      </c>
      <c r="G699" s="956">
        <v>178.5</v>
      </c>
      <c r="H699" s="440"/>
      <c r="I699" s="403">
        <f t="shared" si="228"/>
        <v>0</v>
      </c>
      <c r="J699" s="403">
        <f t="shared" si="234"/>
        <v>0</v>
      </c>
      <c r="K699" s="403">
        <f t="shared" si="245"/>
        <v>0</v>
      </c>
      <c r="L699" s="403">
        <f t="shared" si="245"/>
        <v>0</v>
      </c>
      <c r="M699" s="403">
        <f t="shared" si="245"/>
        <v>0</v>
      </c>
      <c r="N699" s="403">
        <f t="shared" si="245"/>
        <v>0</v>
      </c>
      <c r="O699" s="403">
        <f t="shared" si="245"/>
        <v>0</v>
      </c>
      <c r="P699" s="403">
        <f t="shared" si="245"/>
        <v>0</v>
      </c>
      <c r="Q699" s="403">
        <f t="shared" si="245"/>
        <v>0</v>
      </c>
      <c r="R699" s="403">
        <f t="shared" si="245"/>
        <v>0</v>
      </c>
      <c r="S699" s="403">
        <f t="shared" si="245"/>
        <v>0</v>
      </c>
      <c r="T699" s="403">
        <f t="shared" si="245"/>
        <v>0</v>
      </c>
      <c r="U699" s="403">
        <f t="shared" si="245"/>
        <v>0</v>
      </c>
      <c r="V699" s="403">
        <f t="shared" si="245"/>
        <v>0</v>
      </c>
      <c r="W699" s="403">
        <f t="shared" si="245"/>
        <v>0</v>
      </c>
      <c r="X699" s="403">
        <f t="shared" si="245"/>
        <v>0</v>
      </c>
      <c r="Y699" s="403">
        <f t="shared" si="233"/>
        <v>0</v>
      </c>
      <c r="Z699" s="403">
        <f t="shared" si="233"/>
        <v>0</v>
      </c>
      <c r="AA699" s="403">
        <f t="shared" si="233"/>
        <v>0</v>
      </c>
      <c r="AB699" s="403">
        <f t="shared" si="233"/>
        <v>0</v>
      </c>
      <c r="AC699" s="403">
        <f t="shared" si="236"/>
        <v>0</v>
      </c>
      <c r="AD699" s="403">
        <f t="shared" si="240"/>
        <v>0</v>
      </c>
      <c r="AE699" s="403">
        <f t="shared" si="240"/>
        <v>0</v>
      </c>
      <c r="AF699" s="403">
        <f t="shared" si="244"/>
        <v>178.5</v>
      </c>
      <c r="AG699" s="404">
        <f t="shared" si="244"/>
        <v>0</v>
      </c>
      <c r="AH699" s="404">
        <f t="shared" si="243"/>
        <v>0</v>
      </c>
      <c r="AI699" s="404">
        <f t="shared" si="243"/>
        <v>0</v>
      </c>
      <c r="AJ699" s="145">
        <f t="shared" si="230"/>
        <v>0</v>
      </c>
    </row>
    <row r="700" spans="2:36" ht="13.7" customHeight="1">
      <c r="B700" s="957">
        <v>217</v>
      </c>
      <c r="C700" s="1040">
        <v>44987</v>
      </c>
      <c r="D700" s="1041" t="s">
        <v>577</v>
      </c>
      <c r="E700" s="1042" t="s">
        <v>759</v>
      </c>
      <c r="F700" s="402">
        <v>737</v>
      </c>
      <c r="G700" s="956">
        <v>101.39</v>
      </c>
      <c r="H700" s="440"/>
      <c r="I700" s="403">
        <f t="shared" si="228"/>
        <v>0</v>
      </c>
      <c r="J700" s="403">
        <f t="shared" si="234"/>
        <v>0</v>
      </c>
      <c r="K700" s="403">
        <f t="shared" si="245"/>
        <v>0</v>
      </c>
      <c r="L700" s="403">
        <f t="shared" si="245"/>
        <v>0</v>
      </c>
      <c r="M700" s="403">
        <f t="shared" si="245"/>
        <v>0</v>
      </c>
      <c r="N700" s="403">
        <f t="shared" si="245"/>
        <v>0</v>
      </c>
      <c r="O700" s="403">
        <f t="shared" si="245"/>
        <v>0</v>
      </c>
      <c r="P700" s="403">
        <f t="shared" si="245"/>
        <v>0</v>
      </c>
      <c r="Q700" s="403">
        <f t="shared" si="245"/>
        <v>0</v>
      </c>
      <c r="R700" s="403">
        <f t="shared" si="245"/>
        <v>0</v>
      </c>
      <c r="S700" s="403">
        <f t="shared" si="245"/>
        <v>0</v>
      </c>
      <c r="T700" s="403">
        <f t="shared" si="245"/>
        <v>0</v>
      </c>
      <c r="U700" s="403">
        <f t="shared" si="245"/>
        <v>0</v>
      </c>
      <c r="V700" s="403">
        <f t="shared" si="245"/>
        <v>0</v>
      </c>
      <c r="W700" s="403">
        <f t="shared" si="245"/>
        <v>0</v>
      </c>
      <c r="X700" s="403">
        <f t="shared" si="245"/>
        <v>0</v>
      </c>
      <c r="Y700" s="403">
        <f t="shared" si="233"/>
        <v>0</v>
      </c>
      <c r="Z700" s="403">
        <f t="shared" si="233"/>
        <v>0</v>
      </c>
      <c r="AA700" s="403">
        <f t="shared" si="233"/>
        <v>0</v>
      </c>
      <c r="AB700" s="403">
        <f t="shared" si="233"/>
        <v>0</v>
      </c>
      <c r="AC700" s="403">
        <f t="shared" si="236"/>
        <v>0</v>
      </c>
      <c r="AD700" s="403">
        <f t="shared" si="240"/>
        <v>0</v>
      </c>
      <c r="AE700" s="403">
        <f t="shared" si="240"/>
        <v>0</v>
      </c>
      <c r="AF700" s="403">
        <f t="shared" si="244"/>
        <v>101.39</v>
      </c>
      <c r="AG700" s="404">
        <f t="shared" si="244"/>
        <v>0</v>
      </c>
      <c r="AH700" s="404">
        <f t="shared" ref="AH700:AI715" si="246">IF(AH$7-$F700=0,$G700,0)</f>
        <v>0</v>
      </c>
      <c r="AI700" s="404">
        <f t="shared" si="243"/>
        <v>0</v>
      </c>
      <c r="AJ700" s="145">
        <f t="shared" si="230"/>
        <v>0</v>
      </c>
    </row>
    <row r="701" spans="2:36" ht="13.7" customHeight="1">
      <c r="B701" s="957">
        <v>303</v>
      </c>
      <c r="C701" s="1040">
        <v>45015</v>
      </c>
      <c r="D701" s="1041" t="s">
        <v>577</v>
      </c>
      <c r="E701" s="1042" t="s">
        <v>848</v>
      </c>
      <c r="F701" s="402">
        <v>737</v>
      </c>
      <c r="G701" s="956">
        <v>13.11</v>
      </c>
      <c r="H701" s="440"/>
      <c r="I701" s="403">
        <f t="shared" si="228"/>
        <v>0</v>
      </c>
      <c r="J701" s="403">
        <f t="shared" si="234"/>
        <v>0</v>
      </c>
      <c r="K701" s="403">
        <f t="shared" si="245"/>
        <v>0</v>
      </c>
      <c r="L701" s="403">
        <f t="shared" si="245"/>
        <v>0</v>
      </c>
      <c r="M701" s="403">
        <f t="shared" si="245"/>
        <v>0</v>
      </c>
      <c r="N701" s="403">
        <f t="shared" si="245"/>
        <v>0</v>
      </c>
      <c r="O701" s="403">
        <f t="shared" si="245"/>
        <v>0</v>
      </c>
      <c r="P701" s="403">
        <f t="shared" si="245"/>
        <v>0</v>
      </c>
      <c r="Q701" s="403">
        <f t="shared" si="245"/>
        <v>0</v>
      </c>
      <c r="R701" s="403">
        <f t="shared" si="245"/>
        <v>0</v>
      </c>
      <c r="S701" s="403">
        <f t="shared" si="245"/>
        <v>0</v>
      </c>
      <c r="T701" s="403">
        <f t="shared" si="245"/>
        <v>0</v>
      </c>
      <c r="U701" s="403">
        <f t="shared" si="245"/>
        <v>0</v>
      </c>
      <c r="V701" s="403">
        <f t="shared" si="245"/>
        <v>0</v>
      </c>
      <c r="W701" s="403">
        <f t="shared" si="245"/>
        <v>0</v>
      </c>
      <c r="X701" s="403">
        <f t="shared" si="245"/>
        <v>0</v>
      </c>
      <c r="Y701" s="403">
        <f t="shared" si="233"/>
        <v>0</v>
      </c>
      <c r="Z701" s="403">
        <f t="shared" si="233"/>
        <v>0</v>
      </c>
      <c r="AA701" s="403">
        <f t="shared" si="233"/>
        <v>0</v>
      </c>
      <c r="AB701" s="403">
        <f t="shared" si="233"/>
        <v>0</v>
      </c>
      <c r="AC701" s="403">
        <f t="shared" si="236"/>
        <v>0</v>
      </c>
      <c r="AD701" s="403">
        <f t="shared" si="240"/>
        <v>0</v>
      </c>
      <c r="AE701" s="403">
        <f t="shared" si="240"/>
        <v>0</v>
      </c>
      <c r="AF701" s="403">
        <f t="shared" si="244"/>
        <v>13.11</v>
      </c>
      <c r="AG701" s="404">
        <f t="shared" si="244"/>
        <v>0</v>
      </c>
      <c r="AH701" s="404">
        <f t="shared" si="246"/>
        <v>0</v>
      </c>
      <c r="AI701" s="404">
        <f t="shared" si="243"/>
        <v>0</v>
      </c>
      <c r="AJ701" s="145">
        <f t="shared" si="230"/>
        <v>0</v>
      </c>
    </row>
    <row r="702" spans="2:36" ht="13.7" customHeight="1">
      <c r="B702" s="957">
        <v>600</v>
      </c>
      <c r="C702" s="1040">
        <v>45105</v>
      </c>
      <c r="D702" s="1041" t="s">
        <v>577</v>
      </c>
      <c r="E702" s="1042" t="s">
        <v>1092</v>
      </c>
      <c r="F702" s="402">
        <v>737</v>
      </c>
      <c r="G702" s="956">
        <v>21.11</v>
      </c>
      <c r="H702" s="440"/>
      <c r="I702" s="403">
        <f t="shared" si="228"/>
        <v>0</v>
      </c>
      <c r="J702" s="403">
        <f t="shared" si="234"/>
        <v>0</v>
      </c>
      <c r="K702" s="403">
        <f t="shared" si="245"/>
        <v>0</v>
      </c>
      <c r="L702" s="403">
        <f t="shared" si="245"/>
        <v>0</v>
      </c>
      <c r="M702" s="403">
        <f t="shared" si="245"/>
        <v>0</v>
      </c>
      <c r="N702" s="403">
        <f t="shared" si="245"/>
        <v>0</v>
      </c>
      <c r="O702" s="403">
        <f t="shared" si="245"/>
        <v>0</v>
      </c>
      <c r="P702" s="403">
        <f t="shared" si="245"/>
        <v>0</v>
      </c>
      <c r="Q702" s="403">
        <f t="shared" si="245"/>
        <v>0</v>
      </c>
      <c r="R702" s="403">
        <f t="shared" si="245"/>
        <v>0</v>
      </c>
      <c r="S702" s="403">
        <f t="shared" si="245"/>
        <v>0</v>
      </c>
      <c r="T702" s="403">
        <f t="shared" si="245"/>
        <v>0</v>
      </c>
      <c r="U702" s="403">
        <f t="shared" si="245"/>
        <v>0</v>
      </c>
      <c r="V702" s="403">
        <f t="shared" si="245"/>
        <v>0</v>
      </c>
      <c r="W702" s="403">
        <f t="shared" si="245"/>
        <v>0</v>
      </c>
      <c r="X702" s="403">
        <f t="shared" si="245"/>
        <v>0</v>
      </c>
      <c r="Y702" s="403">
        <f t="shared" si="233"/>
        <v>0</v>
      </c>
      <c r="Z702" s="403">
        <f t="shared" si="233"/>
        <v>0</v>
      </c>
      <c r="AA702" s="403">
        <f t="shared" si="233"/>
        <v>0</v>
      </c>
      <c r="AB702" s="403">
        <f t="shared" si="233"/>
        <v>0</v>
      </c>
      <c r="AC702" s="403">
        <f t="shared" si="236"/>
        <v>0</v>
      </c>
      <c r="AD702" s="403">
        <f t="shared" si="240"/>
        <v>0</v>
      </c>
      <c r="AE702" s="403">
        <f t="shared" si="240"/>
        <v>0</v>
      </c>
      <c r="AF702" s="403">
        <f t="shared" si="244"/>
        <v>21.11</v>
      </c>
      <c r="AG702" s="404">
        <f t="shared" si="244"/>
        <v>0</v>
      </c>
      <c r="AH702" s="404">
        <f t="shared" si="246"/>
        <v>0</v>
      </c>
      <c r="AI702" s="404">
        <f t="shared" si="243"/>
        <v>0</v>
      </c>
      <c r="AJ702" s="145">
        <f t="shared" si="230"/>
        <v>0</v>
      </c>
    </row>
    <row r="703" spans="2:36" ht="13.7" customHeight="1">
      <c r="B703" s="957">
        <v>663</v>
      </c>
      <c r="C703" s="1040">
        <v>45125</v>
      </c>
      <c r="D703" s="1041" t="s">
        <v>577</v>
      </c>
      <c r="E703" s="1042" t="s">
        <v>1144</v>
      </c>
      <c r="F703" s="402">
        <v>737</v>
      </c>
      <c r="G703" s="956">
        <v>25</v>
      </c>
      <c r="H703" s="440"/>
      <c r="I703" s="403">
        <f t="shared" si="228"/>
        <v>0</v>
      </c>
      <c r="J703" s="403">
        <f t="shared" si="234"/>
        <v>0</v>
      </c>
      <c r="K703" s="403">
        <f t="shared" si="245"/>
        <v>0</v>
      </c>
      <c r="L703" s="403">
        <f t="shared" si="245"/>
        <v>0</v>
      </c>
      <c r="M703" s="403">
        <f t="shared" si="245"/>
        <v>0</v>
      </c>
      <c r="N703" s="403">
        <f t="shared" si="245"/>
        <v>0</v>
      </c>
      <c r="O703" s="403">
        <f t="shared" si="245"/>
        <v>0</v>
      </c>
      <c r="P703" s="403">
        <f t="shared" si="245"/>
        <v>0</v>
      </c>
      <c r="Q703" s="403">
        <f t="shared" si="245"/>
        <v>0</v>
      </c>
      <c r="R703" s="403">
        <f t="shared" si="245"/>
        <v>0</v>
      </c>
      <c r="S703" s="403">
        <f t="shared" si="245"/>
        <v>0</v>
      </c>
      <c r="T703" s="403">
        <f t="shared" si="245"/>
        <v>0</v>
      </c>
      <c r="U703" s="403">
        <f t="shared" si="245"/>
        <v>0</v>
      </c>
      <c r="V703" s="403">
        <f t="shared" si="245"/>
        <v>0</v>
      </c>
      <c r="W703" s="403">
        <f t="shared" si="245"/>
        <v>0</v>
      </c>
      <c r="X703" s="403">
        <f t="shared" si="245"/>
        <v>0</v>
      </c>
      <c r="Y703" s="403">
        <f t="shared" si="233"/>
        <v>0</v>
      </c>
      <c r="Z703" s="403">
        <f t="shared" si="233"/>
        <v>0</v>
      </c>
      <c r="AA703" s="403">
        <f t="shared" si="233"/>
        <v>0</v>
      </c>
      <c r="AB703" s="403">
        <f t="shared" si="233"/>
        <v>0</v>
      </c>
      <c r="AC703" s="403">
        <f t="shared" si="236"/>
        <v>0</v>
      </c>
      <c r="AD703" s="403">
        <f t="shared" si="240"/>
        <v>0</v>
      </c>
      <c r="AE703" s="403">
        <f t="shared" si="240"/>
        <v>0</v>
      </c>
      <c r="AF703" s="403">
        <f t="shared" si="244"/>
        <v>25</v>
      </c>
      <c r="AG703" s="404">
        <f t="shared" si="244"/>
        <v>0</v>
      </c>
      <c r="AH703" s="404">
        <f t="shared" si="246"/>
        <v>0</v>
      </c>
      <c r="AI703" s="404">
        <f t="shared" si="243"/>
        <v>0</v>
      </c>
      <c r="AJ703" s="145">
        <f t="shared" si="230"/>
        <v>0</v>
      </c>
    </row>
    <row r="704" spans="2:36" ht="13.7" customHeight="1">
      <c r="B704" s="957">
        <v>726</v>
      </c>
      <c r="C704" s="1040">
        <v>45140</v>
      </c>
      <c r="D704" s="1041" t="s">
        <v>577</v>
      </c>
      <c r="E704" s="1042" t="s">
        <v>1190</v>
      </c>
      <c r="F704" s="402">
        <v>737</v>
      </c>
      <c r="G704" s="956">
        <v>99.99</v>
      </c>
      <c r="H704" s="440"/>
      <c r="I704" s="403">
        <f t="shared" si="228"/>
        <v>0</v>
      </c>
      <c r="J704" s="403">
        <f t="shared" si="234"/>
        <v>0</v>
      </c>
      <c r="K704" s="403">
        <f t="shared" si="245"/>
        <v>0</v>
      </c>
      <c r="L704" s="403">
        <f t="shared" si="245"/>
        <v>0</v>
      </c>
      <c r="M704" s="403">
        <f t="shared" si="245"/>
        <v>0</v>
      </c>
      <c r="N704" s="403">
        <f t="shared" si="245"/>
        <v>0</v>
      </c>
      <c r="O704" s="403">
        <f t="shared" si="245"/>
        <v>0</v>
      </c>
      <c r="P704" s="403">
        <f t="shared" si="245"/>
        <v>0</v>
      </c>
      <c r="Q704" s="403">
        <f t="shared" si="245"/>
        <v>0</v>
      </c>
      <c r="R704" s="403">
        <f t="shared" si="245"/>
        <v>0</v>
      </c>
      <c r="S704" s="403">
        <f t="shared" si="245"/>
        <v>0</v>
      </c>
      <c r="T704" s="403">
        <f t="shared" si="245"/>
        <v>0</v>
      </c>
      <c r="U704" s="403">
        <f t="shared" si="245"/>
        <v>0</v>
      </c>
      <c r="V704" s="403">
        <f t="shared" si="245"/>
        <v>0</v>
      </c>
      <c r="W704" s="403">
        <f t="shared" si="245"/>
        <v>0</v>
      </c>
      <c r="X704" s="403">
        <f t="shared" si="245"/>
        <v>0</v>
      </c>
      <c r="Y704" s="403">
        <f t="shared" si="233"/>
        <v>0</v>
      </c>
      <c r="Z704" s="403">
        <f t="shared" si="233"/>
        <v>0</v>
      </c>
      <c r="AA704" s="403">
        <f t="shared" si="233"/>
        <v>0</v>
      </c>
      <c r="AB704" s="403">
        <f t="shared" si="233"/>
        <v>0</v>
      </c>
      <c r="AC704" s="403">
        <f t="shared" si="236"/>
        <v>0</v>
      </c>
      <c r="AD704" s="403">
        <f t="shared" si="240"/>
        <v>0</v>
      </c>
      <c r="AE704" s="403">
        <f t="shared" si="240"/>
        <v>0</v>
      </c>
      <c r="AF704" s="403">
        <f t="shared" si="244"/>
        <v>99.99</v>
      </c>
      <c r="AG704" s="404">
        <f t="shared" si="244"/>
        <v>0</v>
      </c>
      <c r="AH704" s="404">
        <f t="shared" si="246"/>
        <v>0</v>
      </c>
      <c r="AI704" s="404">
        <f t="shared" si="243"/>
        <v>0</v>
      </c>
      <c r="AJ704" s="145">
        <f t="shared" si="230"/>
        <v>0</v>
      </c>
    </row>
    <row r="705" spans="2:36" ht="13.7" customHeight="1">
      <c r="B705" s="957">
        <v>933</v>
      </c>
      <c r="C705" s="1040">
        <v>45184</v>
      </c>
      <c r="D705" s="1041" t="s">
        <v>577</v>
      </c>
      <c r="E705" s="1042" t="s">
        <v>1361</v>
      </c>
      <c r="F705" s="402">
        <v>54</v>
      </c>
      <c r="G705" s="956">
        <v>24.99</v>
      </c>
      <c r="H705" s="440"/>
      <c r="I705" s="403">
        <f t="shared" si="228"/>
        <v>0</v>
      </c>
      <c r="J705" s="403">
        <f t="shared" si="234"/>
        <v>0</v>
      </c>
      <c r="K705" s="403">
        <f t="shared" si="245"/>
        <v>24.99</v>
      </c>
      <c r="L705" s="403">
        <f t="shared" si="245"/>
        <v>0</v>
      </c>
      <c r="M705" s="403">
        <f t="shared" si="245"/>
        <v>0</v>
      </c>
      <c r="N705" s="403">
        <f t="shared" si="245"/>
        <v>0</v>
      </c>
      <c r="O705" s="403">
        <f t="shared" si="245"/>
        <v>0</v>
      </c>
      <c r="P705" s="403">
        <f t="shared" si="245"/>
        <v>0</v>
      </c>
      <c r="Q705" s="403">
        <f t="shared" si="245"/>
        <v>0</v>
      </c>
      <c r="R705" s="403">
        <f t="shared" si="245"/>
        <v>0</v>
      </c>
      <c r="S705" s="403">
        <f t="shared" si="245"/>
        <v>0</v>
      </c>
      <c r="T705" s="403">
        <f t="shared" si="245"/>
        <v>0</v>
      </c>
      <c r="U705" s="403">
        <f t="shared" si="245"/>
        <v>0</v>
      </c>
      <c r="V705" s="403">
        <f t="shared" si="245"/>
        <v>0</v>
      </c>
      <c r="W705" s="403">
        <f t="shared" si="245"/>
        <v>0</v>
      </c>
      <c r="X705" s="403">
        <f t="shared" si="245"/>
        <v>0</v>
      </c>
      <c r="Y705" s="403">
        <f t="shared" si="233"/>
        <v>0</v>
      </c>
      <c r="Z705" s="403">
        <f t="shared" si="233"/>
        <v>0</v>
      </c>
      <c r="AA705" s="403">
        <f t="shared" si="233"/>
        <v>0</v>
      </c>
      <c r="AB705" s="403">
        <f t="shared" si="233"/>
        <v>0</v>
      </c>
      <c r="AC705" s="403">
        <f t="shared" si="236"/>
        <v>0</v>
      </c>
      <c r="AD705" s="403">
        <f t="shared" si="240"/>
        <v>0</v>
      </c>
      <c r="AE705" s="403">
        <f t="shared" si="240"/>
        <v>0</v>
      </c>
      <c r="AF705" s="403">
        <f t="shared" si="244"/>
        <v>0</v>
      </c>
      <c r="AG705" s="404">
        <f t="shared" si="244"/>
        <v>0</v>
      </c>
      <c r="AH705" s="404">
        <f t="shared" si="246"/>
        <v>0</v>
      </c>
      <c r="AI705" s="404">
        <f t="shared" si="243"/>
        <v>0</v>
      </c>
      <c r="AJ705" s="145">
        <f t="shared" si="230"/>
        <v>0</v>
      </c>
    </row>
    <row r="706" spans="2:36" ht="13.7" customHeight="1">
      <c r="B706" s="957">
        <v>1258</v>
      </c>
      <c r="C706" s="1040">
        <v>45247</v>
      </c>
      <c r="D706" s="1041" t="s">
        <v>577</v>
      </c>
      <c r="E706" s="1042" t="s">
        <v>1639</v>
      </c>
      <c r="F706" s="402">
        <v>737</v>
      </c>
      <c r="G706" s="956">
        <v>24.99</v>
      </c>
      <c r="H706" s="440"/>
      <c r="I706" s="403">
        <f t="shared" si="228"/>
        <v>0</v>
      </c>
      <c r="J706" s="403">
        <f t="shared" si="234"/>
        <v>0</v>
      </c>
      <c r="K706" s="403">
        <f t="shared" ref="K706:X715" si="247">IF(K$7-$F706=0,$G706,0)</f>
        <v>0</v>
      </c>
      <c r="L706" s="403">
        <f t="shared" si="247"/>
        <v>0</v>
      </c>
      <c r="M706" s="403">
        <f t="shared" si="247"/>
        <v>0</v>
      </c>
      <c r="N706" s="403">
        <f t="shared" si="247"/>
        <v>0</v>
      </c>
      <c r="O706" s="403">
        <f t="shared" si="247"/>
        <v>0</v>
      </c>
      <c r="P706" s="403">
        <f t="shared" si="247"/>
        <v>0</v>
      </c>
      <c r="Q706" s="403">
        <f t="shared" si="247"/>
        <v>0</v>
      </c>
      <c r="R706" s="403">
        <f t="shared" si="247"/>
        <v>0</v>
      </c>
      <c r="S706" s="403">
        <f t="shared" si="247"/>
        <v>0</v>
      </c>
      <c r="T706" s="403">
        <f t="shared" si="247"/>
        <v>0</v>
      </c>
      <c r="U706" s="403">
        <f t="shared" si="247"/>
        <v>0</v>
      </c>
      <c r="V706" s="403">
        <f t="shared" si="247"/>
        <v>0</v>
      </c>
      <c r="W706" s="403">
        <f t="shared" si="247"/>
        <v>0</v>
      </c>
      <c r="X706" s="403">
        <f t="shared" si="247"/>
        <v>0</v>
      </c>
      <c r="Y706" s="403">
        <f t="shared" si="233"/>
        <v>0</v>
      </c>
      <c r="Z706" s="403">
        <f t="shared" si="233"/>
        <v>0</v>
      </c>
      <c r="AA706" s="403">
        <f t="shared" si="233"/>
        <v>0</v>
      </c>
      <c r="AB706" s="403">
        <f t="shared" si="233"/>
        <v>0</v>
      </c>
      <c r="AC706" s="403">
        <f t="shared" si="236"/>
        <v>0</v>
      </c>
      <c r="AD706" s="403">
        <f t="shared" si="240"/>
        <v>0</v>
      </c>
      <c r="AE706" s="403">
        <f t="shared" si="240"/>
        <v>0</v>
      </c>
      <c r="AF706" s="403">
        <f t="shared" si="244"/>
        <v>24.99</v>
      </c>
      <c r="AG706" s="404">
        <f t="shared" si="244"/>
        <v>0</v>
      </c>
      <c r="AH706" s="404">
        <f t="shared" si="246"/>
        <v>0</v>
      </c>
      <c r="AI706" s="404">
        <f t="shared" si="246"/>
        <v>0</v>
      </c>
      <c r="AJ706" s="145">
        <f t="shared" si="230"/>
        <v>0</v>
      </c>
    </row>
    <row r="707" spans="2:36" ht="13.7" customHeight="1">
      <c r="B707" s="957">
        <v>50</v>
      </c>
      <c r="C707" s="1040">
        <v>44936</v>
      </c>
      <c r="D707" s="1041" t="s">
        <v>577</v>
      </c>
      <c r="E707" s="1042" t="s">
        <v>626</v>
      </c>
      <c r="F707" s="402">
        <v>54</v>
      </c>
      <c r="G707" s="956">
        <v>25.19</v>
      </c>
      <c r="H707" s="440"/>
      <c r="I707" s="403">
        <f t="shared" si="228"/>
        <v>0</v>
      </c>
      <c r="J707" s="403">
        <f t="shared" si="234"/>
        <v>0</v>
      </c>
      <c r="K707" s="403">
        <f t="shared" si="247"/>
        <v>25.19</v>
      </c>
      <c r="L707" s="403">
        <f t="shared" si="247"/>
        <v>0</v>
      </c>
      <c r="M707" s="403">
        <f t="shared" si="247"/>
        <v>0</v>
      </c>
      <c r="N707" s="403">
        <f t="shared" si="247"/>
        <v>0</v>
      </c>
      <c r="O707" s="403">
        <f t="shared" si="247"/>
        <v>0</v>
      </c>
      <c r="P707" s="403">
        <f t="shared" si="247"/>
        <v>0</v>
      </c>
      <c r="Q707" s="403">
        <f t="shared" si="247"/>
        <v>0</v>
      </c>
      <c r="R707" s="403">
        <f t="shared" si="247"/>
        <v>0</v>
      </c>
      <c r="S707" s="403">
        <f t="shared" si="247"/>
        <v>0</v>
      </c>
      <c r="T707" s="403">
        <f t="shared" si="247"/>
        <v>0</v>
      </c>
      <c r="U707" s="403">
        <f t="shared" si="247"/>
        <v>0</v>
      </c>
      <c r="V707" s="403">
        <f t="shared" si="247"/>
        <v>0</v>
      </c>
      <c r="W707" s="403">
        <f t="shared" si="247"/>
        <v>0</v>
      </c>
      <c r="X707" s="403">
        <f t="shared" si="247"/>
        <v>0</v>
      </c>
      <c r="Y707" s="403">
        <f t="shared" si="233"/>
        <v>0</v>
      </c>
      <c r="Z707" s="403">
        <f t="shared" si="233"/>
        <v>0</v>
      </c>
      <c r="AA707" s="403">
        <f t="shared" si="233"/>
        <v>0</v>
      </c>
      <c r="AB707" s="403">
        <f t="shared" si="233"/>
        <v>0</v>
      </c>
      <c r="AC707" s="403">
        <f t="shared" si="236"/>
        <v>0</v>
      </c>
      <c r="AD707" s="403">
        <f t="shared" si="240"/>
        <v>0</v>
      </c>
      <c r="AE707" s="403">
        <f t="shared" si="240"/>
        <v>0</v>
      </c>
      <c r="AF707" s="403">
        <f t="shared" si="244"/>
        <v>0</v>
      </c>
      <c r="AG707" s="404">
        <f t="shared" si="244"/>
        <v>0</v>
      </c>
      <c r="AH707" s="404">
        <f t="shared" si="246"/>
        <v>0</v>
      </c>
      <c r="AI707" s="404">
        <f t="shared" si="246"/>
        <v>0</v>
      </c>
      <c r="AJ707" s="145">
        <f t="shared" si="230"/>
        <v>0</v>
      </c>
    </row>
    <row r="708" spans="2:36" ht="13.7" customHeight="1">
      <c r="B708" s="957">
        <v>218</v>
      </c>
      <c r="C708" s="1040">
        <v>44987</v>
      </c>
      <c r="D708" s="1041" t="s">
        <v>577</v>
      </c>
      <c r="E708" s="1042" t="s">
        <v>760</v>
      </c>
      <c r="F708" s="402">
        <v>737</v>
      </c>
      <c r="G708" s="956">
        <v>41.99</v>
      </c>
      <c r="H708" s="440"/>
      <c r="I708" s="403">
        <f t="shared" si="228"/>
        <v>0</v>
      </c>
      <c r="J708" s="403">
        <f t="shared" si="234"/>
        <v>0</v>
      </c>
      <c r="K708" s="403">
        <f t="shared" si="247"/>
        <v>0</v>
      </c>
      <c r="L708" s="403">
        <f t="shared" si="247"/>
        <v>0</v>
      </c>
      <c r="M708" s="403">
        <f t="shared" si="247"/>
        <v>0</v>
      </c>
      <c r="N708" s="403">
        <f t="shared" si="247"/>
        <v>0</v>
      </c>
      <c r="O708" s="403">
        <f t="shared" si="247"/>
        <v>0</v>
      </c>
      <c r="P708" s="403">
        <f t="shared" si="247"/>
        <v>0</v>
      </c>
      <c r="Q708" s="403">
        <f t="shared" si="247"/>
        <v>0</v>
      </c>
      <c r="R708" s="403">
        <f t="shared" si="247"/>
        <v>0</v>
      </c>
      <c r="S708" s="403">
        <f t="shared" si="247"/>
        <v>0</v>
      </c>
      <c r="T708" s="403">
        <f t="shared" si="247"/>
        <v>0</v>
      </c>
      <c r="U708" s="403">
        <f t="shared" si="247"/>
        <v>0</v>
      </c>
      <c r="V708" s="403">
        <f t="shared" si="247"/>
        <v>0</v>
      </c>
      <c r="W708" s="403">
        <f t="shared" si="247"/>
        <v>0</v>
      </c>
      <c r="X708" s="403">
        <f t="shared" si="247"/>
        <v>0</v>
      </c>
      <c r="Y708" s="403">
        <f t="shared" si="233"/>
        <v>0</v>
      </c>
      <c r="Z708" s="403">
        <f t="shared" si="233"/>
        <v>0</v>
      </c>
      <c r="AA708" s="403">
        <f t="shared" si="233"/>
        <v>0</v>
      </c>
      <c r="AB708" s="403">
        <f t="shared" si="233"/>
        <v>0</v>
      </c>
      <c r="AC708" s="403">
        <f t="shared" si="236"/>
        <v>0</v>
      </c>
      <c r="AD708" s="403">
        <f t="shared" si="240"/>
        <v>0</v>
      </c>
      <c r="AE708" s="403">
        <f t="shared" si="240"/>
        <v>0</v>
      </c>
      <c r="AF708" s="403">
        <f t="shared" si="244"/>
        <v>41.99</v>
      </c>
      <c r="AG708" s="404">
        <f t="shared" si="244"/>
        <v>0</v>
      </c>
      <c r="AH708" s="404">
        <f t="shared" si="246"/>
        <v>0</v>
      </c>
      <c r="AI708" s="404">
        <f t="shared" si="246"/>
        <v>0</v>
      </c>
      <c r="AJ708" s="145">
        <f t="shared" si="230"/>
        <v>0</v>
      </c>
    </row>
    <row r="709" spans="2:36" ht="13.7" customHeight="1">
      <c r="B709" s="957">
        <v>304</v>
      </c>
      <c r="C709" s="1040">
        <v>45015</v>
      </c>
      <c r="D709" s="1041" t="s">
        <v>577</v>
      </c>
      <c r="E709" s="1042" t="s">
        <v>849</v>
      </c>
      <c r="F709" s="402">
        <v>737</v>
      </c>
      <c r="G709" s="956">
        <v>170</v>
      </c>
      <c r="H709" s="440"/>
      <c r="I709" s="403">
        <f t="shared" si="228"/>
        <v>0</v>
      </c>
      <c r="J709" s="403">
        <f t="shared" si="234"/>
        <v>0</v>
      </c>
      <c r="K709" s="403">
        <f t="shared" si="247"/>
        <v>0</v>
      </c>
      <c r="L709" s="403">
        <f t="shared" si="247"/>
        <v>0</v>
      </c>
      <c r="M709" s="403">
        <f t="shared" si="247"/>
        <v>0</v>
      </c>
      <c r="N709" s="403">
        <f t="shared" si="247"/>
        <v>0</v>
      </c>
      <c r="O709" s="403">
        <f t="shared" si="247"/>
        <v>0</v>
      </c>
      <c r="P709" s="403">
        <f t="shared" si="247"/>
        <v>0</v>
      </c>
      <c r="Q709" s="403">
        <f t="shared" si="247"/>
        <v>0</v>
      </c>
      <c r="R709" s="403">
        <f t="shared" si="247"/>
        <v>0</v>
      </c>
      <c r="S709" s="403">
        <f t="shared" si="247"/>
        <v>0</v>
      </c>
      <c r="T709" s="403">
        <f t="shared" si="247"/>
        <v>0</v>
      </c>
      <c r="U709" s="403">
        <f t="shared" si="247"/>
        <v>0</v>
      </c>
      <c r="V709" s="403">
        <f t="shared" si="247"/>
        <v>0</v>
      </c>
      <c r="W709" s="403">
        <f t="shared" si="247"/>
        <v>0</v>
      </c>
      <c r="X709" s="403">
        <f t="shared" si="247"/>
        <v>0</v>
      </c>
      <c r="Y709" s="403">
        <f t="shared" si="233"/>
        <v>0</v>
      </c>
      <c r="Z709" s="403">
        <f t="shared" si="233"/>
        <v>0</v>
      </c>
      <c r="AA709" s="403">
        <f t="shared" si="233"/>
        <v>0</v>
      </c>
      <c r="AB709" s="403">
        <f t="shared" si="233"/>
        <v>0</v>
      </c>
      <c r="AC709" s="403">
        <f t="shared" si="236"/>
        <v>0</v>
      </c>
      <c r="AD709" s="403">
        <f t="shared" si="240"/>
        <v>0</v>
      </c>
      <c r="AE709" s="403">
        <f t="shared" si="240"/>
        <v>0</v>
      </c>
      <c r="AF709" s="403">
        <f t="shared" si="244"/>
        <v>170</v>
      </c>
      <c r="AG709" s="404">
        <f t="shared" si="244"/>
        <v>0</v>
      </c>
      <c r="AH709" s="404">
        <f t="shared" si="246"/>
        <v>0</v>
      </c>
      <c r="AI709" s="404">
        <f t="shared" si="246"/>
        <v>0</v>
      </c>
      <c r="AJ709" s="145">
        <f t="shared" si="230"/>
        <v>0</v>
      </c>
    </row>
    <row r="710" spans="2:36" ht="13.7" customHeight="1">
      <c r="B710" s="957">
        <v>401</v>
      </c>
      <c r="C710" s="1040">
        <v>45042</v>
      </c>
      <c r="D710" s="1041" t="s">
        <v>577</v>
      </c>
      <c r="E710" s="1042" t="s">
        <v>936</v>
      </c>
      <c r="F710" s="402">
        <v>737</v>
      </c>
      <c r="G710" s="956">
        <v>19.579999999999998</v>
      </c>
      <c r="H710" s="440"/>
      <c r="I710" s="403">
        <f t="shared" si="228"/>
        <v>0</v>
      </c>
      <c r="J710" s="403">
        <f t="shared" si="234"/>
        <v>0</v>
      </c>
      <c r="K710" s="403">
        <f t="shared" si="247"/>
        <v>0</v>
      </c>
      <c r="L710" s="403">
        <f t="shared" si="247"/>
        <v>0</v>
      </c>
      <c r="M710" s="403">
        <f t="shared" si="247"/>
        <v>0</v>
      </c>
      <c r="N710" s="403">
        <f t="shared" si="247"/>
        <v>0</v>
      </c>
      <c r="O710" s="403">
        <f t="shared" si="247"/>
        <v>0</v>
      </c>
      <c r="P710" s="403">
        <f t="shared" si="247"/>
        <v>0</v>
      </c>
      <c r="Q710" s="403">
        <f t="shared" si="247"/>
        <v>0</v>
      </c>
      <c r="R710" s="403">
        <f t="shared" si="247"/>
        <v>0</v>
      </c>
      <c r="S710" s="403">
        <f t="shared" si="247"/>
        <v>0</v>
      </c>
      <c r="T710" s="403">
        <f t="shared" si="247"/>
        <v>0</v>
      </c>
      <c r="U710" s="403">
        <f t="shared" si="247"/>
        <v>0</v>
      </c>
      <c r="V710" s="403">
        <f t="shared" si="247"/>
        <v>0</v>
      </c>
      <c r="W710" s="403">
        <f t="shared" si="247"/>
        <v>0</v>
      </c>
      <c r="X710" s="403">
        <f t="shared" si="247"/>
        <v>0</v>
      </c>
      <c r="Y710" s="403">
        <f t="shared" si="233"/>
        <v>0</v>
      </c>
      <c r="Z710" s="403">
        <f t="shared" si="233"/>
        <v>0</v>
      </c>
      <c r="AA710" s="403">
        <f t="shared" si="233"/>
        <v>0</v>
      </c>
      <c r="AB710" s="403">
        <f t="shared" si="233"/>
        <v>0</v>
      </c>
      <c r="AC710" s="403">
        <f t="shared" si="236"/>
        <v>0</v>
      </c>
      <c r="AD710" s="403">
        <f t="shared" si="240"/>
        <v>0</v>
      </c>
      <c r="AE710" s="403">
        <f t="shared" si="240"/>
        <v>0</v>
      </c>
      <c r="AF710" s="403">
        <f t="shared" si="244"/>
        <v>19.579999999999998</v>
      </c>
      <c r="AG710" s="404">
        <f t="shared" si="244"/>
        <v>0</v>
      </c>
      <c r="AH710" s="404">
        <f t="shared" ref="AH710:AI725" si="248">IF(AH$7-$F710=0,$G710,0)</f>
        <v>0</v>
      </c>
      <c r="AI710" s="404">
        <f t="shared" si="246"/>
        <v>0</v>
      </c>
      <c r="AJ710" s="145">
        <f t="shared" si="230"/>
        <v>0</v>
      </c>
    </row>
    <row r="711" spans="2:36" ht="13.7" customHeight="1">
      <c r="B711" s="957">
        <v>853</v>
      </c>
      <c r="C711" s="1040">
        <v>45169</v>
      </c>
      <c r="D711" s="1041" t="s">
        <v>577</v>
      </c>
      <c r="E711" s="1042" t="s">
        <v>1296</v>
      </c>
      <c r="F711" s="402">
        <v>737</v>
      </c>
      <c r="G711" s="956">
        <v>23.99</v>
      </c>
      <c r="H711" s="440"/>
      <c r="I711" s="403">
        <f t="shared" si="228"/>
        <v>0</v>
      </c>
      <c r="J711" s="403">
        <f t="shared" si="234"/>
        <v>0</v>
      </c>
      <c r="K711" s="403">
        <f t="shared" si="247"/>
        <v>0</v>
      </c>
      <c r="L711" s="403">
        <f t="shared" si="247"/>
        <v>0</v>
      </c>
      <c r="M711" s="403">
        <f t="shared" si="247"/>
        <v>0</v>
      </c>
      <c r="N711" s="403">
        <f t="shared" si="247"/>
        <v>0</v>
      </c>
      <c r="O711" s="403">
        <f t="shared" si="247"/>
        <v>0</v>
      </c>
      <c r="P711" s="403">
        <f t="shared" si="247"/>
        <v>0</v>
      </c>
      <c r="Q711" s="403">
        <f t="shared" si="247"/>
        <v>0</v>
      </c>
      <c r="R711" s="403">
        <f t="shared" si="247"/>
        <v>0</v>
      </c>
      <c r="S711" s="403">
        <f t="shared" si="247"/>
        <v>0</v>
      </c>
      <c r="T711" s="403">
        <f t="shared" si="247"/>
        <v>0</v>
      </c>
      <c r="U711" s="403">
        <f t="shared" si="247"/>
        <v>0</v>
      </c>
      <c r="V711" s="403">
        <f t="shared" si="247"/>
        <v>0</v>
      </c>
      <c r="W711" s="403">
        <f t="shared" si="247"/>
        <v>0</v>
      </c>
      <c r="X711" s="403">
        <f t="shared" si="247"/>
        <v>0</v>
      </c>
      <c r="Y711" s="403">
        <f t="shared" si="233"/>
        <v>0</v>
      </c>
      <c r="Z711" s="403">
        <f t="shared" si="233"/>
        <v>0</v>
      </c>
      <c r="AA711" s="403">
        <f t="shared" si="233"/>
        <v>0</v>
      </c>
      <c r="AB711" s="403">
        <f t="shared" si="233"/>
        <v>0</v>
      </c>
      <c r="AC711" s="403">
        <f t="shared" si="236"/>
        <v>0</v>
      </c>
      <c r="AD711" s="403">
        <f t="shared" si="240"/>
        <v>0</v>
      </c>
      <c r="AE711" s="403">
        <f t="shared" si="240"/>
        <v>0</v>
      </c>
      <c r="AF711" s="403">
        <f t="shared" ref="AF711:AG729" si="249">IF(AF$7-$F711=0,$G711,0)</f>
        <v>23.99</v>
      </c>
      <c r="AG711" s="404">
        <f t="shared" si="249"/>
        <v>0</v>
      </c>
      <c r="AH711" s="404">
        <f t="shared" si="248"/>
        <v>0</v>
      </c>
      <c r="AI711" s="404">
        <f t="shared" si="246"/>
        <v>0</v>
      </c>
      <c r="AJ711" s="145">
        <f t="shared" si="230"/>
        <v>0</v>
      </c>
    </row>
    <row r="712" spans="2:36" ht="13.7" customHeight="1">
      <c r="B712" s="957">
        <v>1141</v>
      </c>
      <c r="C712" s="1040">
        <v>45225</v>
      </c>
      <c r="D712" s="1041" t="s">
        <v>577</v>
      </c>
      <c r="E712" s="1042" t="s">
        <v>1541</v>
      </c>
      <c r="F712" s="402">
        <v>737</v>
      </c>
      <c r="G712" s="956">
        <v>19.989999999999998</v>
      </c>
      <c r="H712" s="440"/>
      <c r="I712" s="403">
        <f t="shared" si="228"/>
        <v>0</v>
      </c>
      <c r="J712" s="403">
        <f t="shared" si="234"/>
        <v>0</v>
      </c>
      <c r="K712" s="403">
        <f t="shared" si="247"/>
        <v>0</v>
      </c>
      <c r="L712" s="403">
        <f t="shared" si="247"/>
        <v>0</v>
      </c>
      <c r="M712" s="403">
        <f t="shared" si="247"/>
        <v>0</v>
      </c>
      <c r="N712" s="403">
        <f t="shared" si="247"/>
        <v>0</v>
      </c>
      <c r="O712" s="403">
        <f t="shared" si="247"/>
        <v>0</v>
      </c>
      <c r="P712" s="403">
        <f t="shared" si="247"/>
        <v>0</v>
      </c>
      <c r="Q712" s="403">
        <f t="shared" si="247"/>
        <v>0</v>
      </c>
      <c r="R712" s="403">
        <f t="shared" si="247"/>
        <v>0</v>
      </c>
      <c r="S712" s="403">
        <f t="shared" si="247"/>
        <v>0</v>
      </c>
      <c r="T712" s="403">
        <f t="shared" si="247"/>
        <v>0</v>
      </c>
      <c r="U712" s="403">
        <f t="shared" si="247"/>
        <v>0</v>
      </c>
      <c r="V712" s="403">
        <f t="shared" si="247"/>
        <v>0</v>
      </c>
      <c r="W712" s="403">
        <f t="shared" si="247"/>
        <v>0</v>
      </c>
      <c r="X712" s="403">
        <f t="shared" si="247"/>
        <v>0</v>
      </c>
      <c r="Y712" s="403">
        <f t="shared" si="233"/>
        <v>0</v>
      </c>
      <c r="Z712" s="403">
        <f t="shared" si="233"/>
        <v>0</v>
      </c>
      <c r="AA712" s="403">
        <f t="shared" si="233"/>
        <v>0</v>
      </c>
      <c r="AB712" s="403">
        <f t="shared" si="233"/>
        <v>0</v>
      </c>
      <c r="AC712" s="403">
        <f t="shared" si="236"/>
        <v>0</v>
      </c>
      <c r="AD712" s="403">
        <f t="shared" si="240"/>
        <v>0</v>
      </c>
      <c r="AE712" s="403">
        <f t="shared" si="240"/>
        <v>0</v>
      </c>
      <c r="AF712" s="403">
        <f t="shared" si="249"/>
        <v>19.989999999999998</v>
      </c>
      <c r="AG712" s="404">
        <f t="shared" si="249"/>
        <v>0</v>
      </c>
      <c r="AH712" s="404">
        <f t="shared" si="248"/>
        <v>0</v>
      </c>
      <c r="AI712" s="404">
        <f t="shared" si="246"/>
        <v>0</v>
      </c>
      <c r="AJ712" s="145">
        <f t="shared" si="230"/>
        <v>0</v>
      </c>
    </row>
    <row r="713" spans="2:36" ht="13.7" customHeight="1">
      <c r="B713" s="957">
        <v>1145</v>
      </c>
      <c r="C713" s="1040">
        <v>45226</v>
      </c>
      <c r="D713" s="1041" t="s">
        <v>577</v>
      </c>
      <c r="E713" s="1042" t="s">
        <v>1546</v>
      </c>
      <c r="F713" s="402">
        <v>737</v>
      </c>
      <c r="G713" s="956">
        <v>5.75</v>
      </c>
      <c r="H713" s="440"/>
      <c r="I713" s="403">
        <f t="shared" si="228"/>
        <v>0</v>
      </c>
      <c r="J713" s="403">
        <f t="shared" si="234"/>
        <v>0</v>
      </c>
      <c r="K713" s="403">
        <f t="shared" si="247"/>
        <v>0</v>
      </c>
      <c r="L713" s="403">
        <f t="shared" si="247"/>
        <v>0</v>
      </c>
      <c r="M713" s="403">
        <f t="shared" si="247"/>
        <v>0</v>
      </c>
      <c r="N713" s="403">
        <f t="shared" si="247"/>
        <v>0</v>
      </c>
      <c r="O713" s="403">
        <f t="shared" si="247"/>
        <v>0</v>
      </c>
      <c r="P713" s="403">
        <f t="shared" si="247"/>
        <v>0</v>
      </c>
      <c r="Q713" s="403">
        <f t="shared" si="247"/>
        <v>0</v>
      </c>
      <c r="R713" s="403">
        <f t="shared" si="247"/>
        <v>0</v>
      </c>
      <c r="S713" s="403">
        <f t="shared" si="247"/>
        <v>0</v>
      </c>
      <c r="T713" s="403">
        <f t="shared" si="247"/>
        <v>0</v>
      </c>
      <c r="U713" s="403">
        <f t="shared" si="247"/>
        <v>0</v>
      </c>
      <c r="V713" s="403">
        <f t="shared" si="247"/>
        <v>0</v>
      </c>
      <c r="W713" s="403">
        <f t="shared" si="247"/>
        <v>0</v>
      </c>
      <c r="X713" s="403">
        <f t="shared" si="247"/>
        <v>0</v>
      </c>
      <c r="Y713" s="403">
        <f t="shared" si="233"/>
        <v>0</v>
      </c>
      <c r="Z713" s="403">
        <f t="shared" si="233"/>
        <v>0</v>
      </c>
      <c r="AA713" s="403">
        <f t="shared" si="233"/>
        <v>0</v>
      </c>
      <c r="AB713" s="403">
        <f t="shared" si="233"/>
        <v>0</v>
      </c>
      <c r="AC713" s="403">
        <f t="shared" si="236"/>
        <v>0</v>
      </c>
      <c r="AD713" s="403">
        <f t="shared" si="240"/>
        <v>0</v>
      </c>
      <c r="AE713" s="403">
        <f t="shared" si="240"/>
        <v>0</v>
      </c>
      <c r="AF713" s="403">
        <f t="shared" si="249"/>
        <v>5.75</v>
      </c>
      <c r="AG713" s="404">
        <f t="shared" si="249"/>
        <v>0</v>
      </c>
      <c r="AH713" s="404">
        <f t="shared" si="248"/>
        <v>0</v>
      </c>
      <c r="AI713" s="404">
        <f t="shared" si="246"/>
        <v>0</v>
      </c>
      <c r="AJ713" s="145">
        <f t="shared" si="230"/>
        <v>0</v>
      </c>
    </row>
    <row r="714" spans="2:36" ht="13.7" customHeight="1">
      <c r="B714" s="957">
        <v>1192</v>
      </c>
      <c r="C714" s="1040">
        <v>45236</v>
      </c>
      <c r="D714" s="1041" t="s">
        <v>577</v>
      </c>
      <c r="E714" s="1042" t="s">
        <v>1592</v>
      </c>
      <c r="F714" s="402">
        <v>737</v>
      </c>
      <c r="G714" s="956">
        <v>42.95</v>
      </c>
      <c r="H714" s="440"/>
      <c r="I714" s="403">
        <f t="shared" si="228"/>
        <v>0</v>
      </c>
      <c r="J714" s="403">
        <f t="shared" si="234"/>
        <v>0</v>
      </c>
      <c r="K714" s="403">
        <f t="shared" si="247"/>
        <v>0</v>
      </c>
      <c r="L714" s="403">
        <f t="shared" si="247"/>
        <v>0</v>
      </c>
      <c r="M714" s="403">
        <f t="shared" si="247"/>
        <v>0</v>
      </c>
      <c r="N714" s="403">
        <f t="shared" si="247"/>
        <v>0</v>
      </c>
      <c r="O714" s="403">
        <f t="shared" si="247"/>
        <v>0</v>
      </c>
      <c r="P714" s="403">
        <f t="shared" si="247"/>
        <v>0</v>
      </c>
      <c r="Q714" s="403">
        <f t="shared" si="247"/>
        <v>0</v>
      </c>
      <c r="R714" s="403">
        <f t="shared" si="247"/>
        <v>0</v>
      </c>
      <c r="S714" s="403">
        <f t="shared" si="247"/>
        <v>0</v>
      </c>
      <c r="T714" s="403">
        <f t="shared" si="247"/>
        <v>0</v>
      </c>
      <c r="U714" s="403">
        <f t="shared" si="247"/>
        <v>0</v>
      </c>
      <c r="V714" s="403">
        <f t="shared" si="247"/>
        <v>0</v>
      </c>
      <c r="W714" s="403">
        <f t="shared" si="247"/>
        <v>0</v>
      </c>
      <c r="X714" s="403">
        <f t="shared" si="247"/>
        <v>0</v>
      </c>
      <c r="Y714" s="403">
        <f t="shared" si="233"/>
        <v>0</v>
      </c>
      <c r="Z714" s="403">
        <f t="shared" si="233"/>
        <v>0</v>
      </c>
      <c r="AA714" s="403">
        <f t="shared" si="233"/>
        <v>0</v>
      </c>
      <c r="AB714" s="403">
        <f t="shared" si="233"/>
        <v>0</v>
      </c>
      <c r="AC714" s="403">
        <f t="shared" si="236"/>
        <v>0</v>
      </c>
      <c r="AD714" s="403">
        <f t="shared" si="240"/>
        <v>0</v>
      </c>
      <c r="AE714" s="403">
        <f t="shared" si="240"/>
        <v>0</v>
      </c>
      <c r="AF714" s="403">
        <f t="shared" si="249"/>
        <v>42.95</v>
      </c>
      <c r="AG714" s="404">
        <f t="shared" si="249"/>
        <v>0</v>
      </c>
      <c r="AH714" s="404">
        <f t="shared" si="248"/>
        <v>0</v>
      </c>
      <c r="AI714" s="404">
        <f t="shared" si="246"/>
        <v>0</v>
      </c>
      <c r="AJ714" s="145">
        <f t="shared" si="230"/>
        <v>0</v>
      </c>
    </row>
    <row r="715" spans="2:36" ht="13.7" customHeight="1">
      <c r="B715" s="957">
        <v>1230</v>
      </c>
      <c r="C715" s="1040">
        <v>45243</v>
      </c>
      <c r="D715" s="1041" t="s">
        <v>577</v>
      </c>
      <c r="E715" s="1042" t="s">
        <v>1619</v>
      </c>
      <c r="F715" s="402">
        <v>737</v>
      </c>
      <c r="G715" s="956">
        <v>8.8800000000000008</v>
      </c>
      <c r="H715" s="440"/>
      <c r="I715" s="403">
        <f t="shared" ref="I715:I778" si="250">IF(I$7-$F715=0,$G715,0)</f>
        <v>0</v>
      </c>
      <c r="J715" s="403">
        <f t="shared" si="234"/>
        <v>0</v>
      </c>
      <c r="K715" s="403">
        <f t="shared" si="247"/>
        <v>0</v>
      </c>
      <c r="L715" s="403">
        <f t="shared" si="247"/>
        <v>0</v>
      </c>
      <c r="M715" s="403">
        <f t="shared" si="247"/>
        <v>0</v>
      </c>
      <c r="N715" s="403">
        <f t="shared" si="247"/>
        <v>0</v>
      </c>
      <c r="O715" s="403">
        <f t="shared" si="247"/>
        <v>0</v>
      </c>
      <c r="P715" s="403">
        <f t="shared" si="247"/>
        <v>0</v>
      </c>
      <c r="Q715" s="403">
        <f t="shared" si="247"/>
        <v>0</v>
      </c>
      <c r="R715" s="403">
        <f t="shared" si="247"/>
        <v>0</v>
      </c>
      <c r="S715" s="403">
        <f t="shared" si="247"/>
        <v>0</v>
      </c>
      <c r="T715" s="403">
        <f t="shared" si="247"/>
        <v>0</v>
      </c>
      <c r="U715" s="403">
        <f t="shared" si="247"/>
        <v>0</v>
      </c>
      <c r="V715" s="403">
        <f t="shared" si="247"/>
        <v>0</v>
      </c>
      <c r="W715" s="403">
        <f t="shared" si="247"/>
        <v>0</v>
      </c>
      <c r="X715" s="403">
        <f t="shared" si="247"/>
        <v>0</v>
      </c>
      <c r="Y715" s="403">
        <f t="shared" si="233"/>
        <v>0</v>
      </c>
      <c r="Z715" s="403">
        <f t="shared" si="233"/>
        <v>0</v>
      </c>
      <c r="AA715" s="403">
        <f t="shared" si="233"/>
        <v>0</v>
      </c>
      <c r="AB715" s="403">
        <f t="shared" si="233"/>
        <v>0</v>
      </c>
      <c r="AC715" s="403">
        <f t="shared" si="236"/>
        <v>0</v>
      </c>
      <c r="AD715" s="403">
        <f t="shared" si="240"/>
        <v>0</v>
      </c>
      <c r="AE715" s="403">
        <f t="shared" si="240"/>
        <v>0</v>
      </c>
      <c r="AF715" s="403">
        <f t="shared" si="249"/>
        <v>8.8800000000000008</v>
      </c>
      <c r="AG715" s="404">
        <f t="shared" si="249"/>
        <v>0</v>
      </c>
      <c r="AH715" s="404">
        <f t="shared" si="248"/>
        <v>0</v>
      </c>
      <c r="AI715" s="404">
        <f t="shared" si="246"/>
        <v>0</v>
      </c>
      <c r="AJ715" s="145">
        <f t="shared" ref="AJ715:AJ778" si="251">G715-SUM(I715:AI715)</f>
        <v>0</v>
      </c>
    </row>
    <row r="716" spans="2:36" ht="13.7" customHeight="1">
      <c r="B716" s="957">
        <v>51</v>
      </c>
      <c r="C716" s="1040">
        <v>44936</v>
      </c>
      <c r="D716" s="1041" t="s">
        <v>577</v>
      </c>
      <c r="E716" s="1042" t="s">
        <v>627</v>
      </c>
      <c r="F716" s="402">
        <v>235</v>
      </c>
      <c r="G716" s="956">
        <v>33</v>
      </c>
      <c r="H716" s="440"/>
      <c r="I716" s="403">
        <f t="shared" si="250"/>
        <v>0</v>
      </c>
      <c r="J716" s="403">
        <f t="shared" si="234"/>
        <v>0</v>
      </c>
      <c r="K716" s="403">
        <f t="shared" ref="K716:X729" si="252">IF(K$7-$F716=0,$G716,0)</f>
        <v>0</v>
      </c>
      <c r="L716" s="403">
        <f t="shared" si="252"/>
        <v>0</v>
      </c>
      <c r="M716" s="403">
        <f t="shared" si="252"/>
        <v>0</v>
      </c>
      <c r="N716" s="403">
        <f t="shared" si="252"/>
        <v>33</v>
      </c>
      <c r="O716" s="403">
        <f t="shared" si="252"/>
        <v>0</v>
      </c>
      <c r="P716" s="403">
        <f t="shared" si="252"/>
        <v>0</v>
      </c>
      <c r="Q716" s="403">
        <f t="shared" si="252"/>
        <v>0</v>
      </c>
      <c r="R716" s="403">
        <f t="shared" si="252"/>
        <v>0</v>
      </c>
      <c r="S716" s="403">
        <f t="shared" si="252"/>
        <v>0</v>
      </c>
      <c r="T716" s="403">
        <f t="shared" si="252"/>
        <v>0</v>
      </c>
      <c r="U716" s="403">
        <f t="shared" si="252"/>
        <v>0</v>
      </c>
      <c r="V716" s="403">
        <f t="shared" si="252"/>
        <v>0</v>
      </c>
      <c r="W716" s="403">
        <f t="shared" si="252"/>
        <v>0</v>
      </c>
      <c r="X716" s="403">
        <f t="shared" si="252"/>
        <v>0</v>
      </c>
      <c r="Y716" s="403">
        <f t="shared" si="233"/>
        <v>0</v>
      </c>
      <c r="Z716" s="403">
        <f t="shared" si="233"/>
        <v>0</v>
      </c>
      <c r="AA716" s="403">
        <f t="shared" si="233"/>
        <v>0</v>
      </c>
      <c r="AB716" s="403">
        <f t="shared" si="233"/>
        <v>0</v>
      </c>
      <c r="AC716" s="403">
        <f t="shared" si="236"/>
        <v>0</v>
      </c>
      <c r="AD716" s="403">
        <f t="shared" si="240"/>
        <v>0</v>
      </c>
      <c r="AE716" s="403">
        <f t="shared" si="240"/>
        <v>0</v>
      </c>
      <c r="AF716" s="403">
        <f t="shared" si="249"/>
        <v>0</v>
      </c>
      <c r="AG716" s="404">
        <f t="shared" si="249"/>
        <v>0</v>
      </c>
      <c r="AH716" s="404">
        <f t="shared" si="248"/>
        <v>0</v>
      </c>
      <c r="AI716" s="404">
        <f t="shared" si="248"/>
        <v>0</v>
      </c>
      <c r="AJ716" s="145">
        <f t="shared" si="251"/>
        <v>0</v>
      </c>
    </row>
    <row r="717" spans="2:36" ht="13.7" customHeight="1">
      <c r="B717" s="957">
        <v>449</v>
      </c>
      <c r="C717" s="1040">
        <v>45056</v>
      </c>
      <c r="D717" s="1041" t="s">
        <v>577</v>
      </c>
      <c r="E717" s="1042" t="s">
        <v>972</v>
      </c>
      <c r="F717" s="402">
        <v>54</v>
      </c>
      <c r="G717" s="956">
        <v>28.39</v>
      </c>
      <c r="H717" s="440"/>
      <c r="I717" s="403">
        <f t="shared" si="250"/>
        <v>0</v>
      </c>
      <c r="J717" s="403">
        <f t="shared" si="234"/>
        <v>0</v>
      </c>
      <c r="K717" s="403">
        <f t="shared" si="252"/>
        <v>28.39</v>
      </c>
      <c r="L717" s="403">
        <f t="shared" si="252"/>
        <v>0</v>
      </c>
      <c r="M717" s="403">
        <f t="shared" si="252"/>
        <v>0</v>
      </c>
      <c r="N717" s="403">
        <f t="shared" si="252"/>
        <v>0</v>
      </c>
      <c r="O717" s="403">
        <f t="shared" si="252"/>
        <v>0</v>
      </c>
      <c r="P717" s="403">
        <f t="shared" si="252"/>
        <v>0</v>
      </c>
      <c r="Q717" s="403">
        <f t="shared" si="252"/>
        <v>0</v>
      </c>
      <c r="R717" s="403">
        <f t="shared" si="252"/>
        <v>0</v>
      </c>
      <c r="S717" s="403">
        <f t="shared" si="252"/>
        <v>0</v>
      </c>
      <c r="T717" s="403">
        <f t="shared" si="252"/>
        <v>0</v>
      </c>
      <c r="U717" s="403">
        <f t="shared" si="252"/>
        <v>0</v>
      </c>
      <c r="V717" s="403">
        <f t="shared" si="252"/>
        <v>0</v>
      </c>
      <c r="W717" s="403">
        <f t="shared" si="252"/>
        <v>0</v>
      </c>
      <c r="X717" s="403">
        <f t="shared" si="252"/>
        <v>0</v>
      </c>
      <c r="Y717" s="403">
        <f t="shared" si="233"/>
        <v>0</v>
      </c>
      <c r="Z717" s="403">
        <f t="shared" si="233"/>
        <v>0</v>
      </c>
      <c r="AA717" s="403">
        <f t="shared" si="233"/>
        <v>0</v>
      </c>
      <c r="AB717" s="403">
        <f t="shared" si="233"/>
        <v>0</v>
      </c>
      <c r="AC717" s="403">
        <f t="shared" si="236"/>
        <v>0</v>
      </c>
      <c r="AD717" s="403">
        <f t="shared" si="240"/>
        <v>0</v>
      </c>
      <c r="AE717" s="403">
        <f t="shared" si="240"/>
        <v>0</v>
      </c>
      <c r="AF717" s="403">
        <f t="shared" si="249"/>
        <v>0</v>
      </c>
      <c r="AG717" s="404">
        <f t="shared" si="249"/>
        <v>0</v>
      </c>
      <c r="AH717" s="404">
        <f t="shared" si="248"/>
        <v>0</v>
      </c>
      <c r="AI717" s="404">
        <f t="shared" si="248"/>
        <v>0</v>
      </c>
      <c r="AJ717" s="145">
        <f t="shared" si="251"/>
        <v>0</v>
      </c>
    </row>
    <row r="718" spans="2:36" ht="13.7" customHeight="1">
      <c r="B718" s="957">
        <v>609</v>
      </c>
      <c r="C718" s="1040">
        <v>45110</v>
      </c>
      <c r="D718" s="1041" t="s">
        <v>577</v>
      </c>
      <c r="E718" s="1042" t="s">
        <v>1100</v>
      </c>
      <c r="F718" s="402">
        <v>737</v>
      </c>
      <c r="G718" s="956">
        <v>249.99</v>
      </c>
      <c r="H718" s="440"/>
      <c r="I718" s="403">
        <f t="shared" si="250"/>
        <v>0</v>
      </c>
      <c r="J718" s="403">
        <f t="shared" si="234"/>
        <v>0</v>
      </c>
      <c r="K718" s="403">
        <f t="shared" si="252"/>
        <v>0</v>
      </c>
      <c r="L718" s="403">
        <f t="shared" si="252"/>
        <v>0</v>
      </c>
      <c r="M718" s="403">
        <f t="shared" si="252"/>
        <v>0</v>
      </c>
      <c r="N718" s="403">
        <f t="shared" si="252"/>
        <v>0</v>
      </c>
      <c r="O718" s="403">
        <f t="shared" si="252"/>
        <v>0</v>
      </c>
      <c r="P718" s="403">
        <f t="shared" si="252"/>
        <v>0</v>
      </c>
      <c r="Q718" s="403">
        <f t="shared" si="252"/>
        <v>0</v>
      </c>
      <c r="R718" s="403">
        <f t="shared" si="252"/>
        <v>0</v>
      </c>
      <c r="S718" s="403">
        <f t="shared" si="252"/>
        <v>0</v>
      </c>
      <c r="T718" s="403">
        <f t="shared" si="252"/>
        <v>0</v>
      </c>
      <c r="U718" s="403">
        <f t="shared" si="252"/>
        <v>0</v>
      </c>
      <c r="V718" s="403">
        <f t="shared" si="252"/>
        <v>0</v>
      </c>
      <c r="W718" s="403">
        <f t="shared" si="252"/>
        <v>0</v>
      </c>
      <c r="X718" s="403">
        <f t="shared" si="252"/>
        <v>0</v>
      </c>
      <c r="Y718" s="403">
        <f t="shared" si="233"/>
        <v>0</v>
      </c>
      <c r="Z718" s="403">
        <f t="shared" si="233"/>
        <v>0</v>
      </c>
      <c r="AA718" s="403">
        <f t="shared" si="233"/>
        <v>0</v>
      </c>
      <c r="AB718" s="403">
        <f t="shared" si="233"/>
        <v>0</v>
      </c>
      <c r="AC718" s="403">
        <f t="shared" si="236"/>
        <v>0</v>
      </c>
      <c r="AD718" s="403">
        <f t="shared" si="240"/>
        <v>0</v>
      </c>
      <c r="AE718" s="403">
        <f t="shared" si="240"/>
        <v>0</v>
      </c>
      <c r="AF718" s="403">
        <f t="shared" si="249"/>
        <v>249.99</v>
      </c>
      <c r="AG718" s="404">
        <f t="shared" si="249"/>
        <v>0</v>
      </c>
      <c r="AH718" s="404">
        <f t="shared" si="248"/>
        <v>0</v>
      </c>
      <c r="AI718" s="404">
        <f t="shared" si="248"/>
        <v>0</v>
      </c>
      <c r="AJ718" s="145">
        <f t="shared" si="251"/>
        <v>0</v>
      </c>
    </row>
    <row r="719" spans="2:36" ht="13.7" customHeight="1">
      <c r="B719" s="957">
        <v>668</v>
      </c>
      <c r="C719" s="1040">
        <v>45126</v>
      </c>
      <c r="D719" s="1041" t="s">
        <v>577</v>
      </c>
      <c r="E719" s="1042" t="s">
        <v>1151</v>
      </c>
      <c r="F719" s="402">
        <v>737</v>
      </c>
      <c r="G719" s="956">
        <v>9.99</v>
      </c>
      <c r="H719" s="440"/>
      <c r="I719" s="403">
        <f t="shared" si="250"/>
        <v>0</v>
      </c>
      <c r="J719" s="403">
        <f t="shared" si="234"/>
        <v>0</v>
      </c>
      <c r="K719" s="403">
        <f t="shared" si="252"/>
        <v>0</v>
      </c>
      <c r="L719" s="403">
        <f t="shared" si="252"/>
        <v>0</v>
      </c>
      <c r="M719" s="403">
        <f t="shared" si="252"/>
        <v>0</v>
      </c>
      <c r="N719" s="403">
        <f t="shared" si="252"/>
        <v>0</v>
      </c>
      <c r="O719" s="403">
        <f t="shared" si="252"/>
        <v>0</v>
      </c>
      <c r="P719" s="403">
        <f t="shared" si="252"/>
        <v>0</v>
      </c>
      <c r="Q719" s="403">
        <f t="shared" si="252"/>
        <v>0</v>
      </c>
      <c r="R719" s="403">
        <f t="shared" si="252"/>
        <v>0</v>
      </c>
      <c r="S719" s="403">
        <f t="shared" si="252"/>
        <v>0</v>
      </c>
      <c r="T719" s="403">
        <f t="shared" si="252"/>
        <v>0</v>
      </c>
      <c r="U719" s="403">
        <f t="shared" si="252"/>
        <v>0</v>
      </c>
      <c r="V719" s="403">
        <f t="shared" si="252"/>
        <v>0</v>
      </c>
      <c r="W719" s="403">
        <f t="shared" si="252"/>
        <v>0</v>
      </c>
      <c r="X719" s="403">
        <f t="shared" si="252"/>
        <v>0</v>
      </c>
      <c r="Y719" s="403">
        <f t="shared" si="233"/>
        <v>0</v>
      </c>
      <c r="Z719" s="403">
        <f t="shared" si="233"/>
        <v>0</v>
      </c>
      <c r="AA719" s="403">
        <f t="shared" si="233"/>
        <v>0</v>
      </c>
      <c r="AB719" s="403">
        <f t="shared" si="233"/>
        <v>0</v>
      </c>
      <c r="AC719" s="403">
        <f t="shared" si="236"/>
        <v>0</v>
      </c>
      <c r="AD719" s="403">
        <f t="shared" si="240"/>
        <v>0</v>
      </c>
      <c r="AE719" s="403">
        <f t="shared" si="240"/>
        <v>0</v>
      </c>
      <c r="AF719" s="403">
        <f t="shared" si="249"/>
        <v>9.99</v>
      </c>
      <c r="AG719" s="404">
        <f t="shared" si="249"/>
        <v>0</v>
      </c>
      <c r="AH719" s="404">
        <f t="shared" si="248"/>
        <v>0</v>
      </c>
      <c r="AI719" s="404">
        <f t="shared" si="248"/>
        <v>0</v>
      </c>
      <c r="AJ719" s="145">
        <f t="shared" si="251"/>
        <v>0</v>
      </c>
    </row>
    <row r="720" spans="2:36" ht="13.7" customHeight="1">
      <c r="B720" s="957">
        <v>747</v>
      </c>
      <c r="C720" s="1040">
        <v>45148</v>
      </c>
      <c r="D720" s="1041" t="s">
        <v>577</v>
      </c>
      <c r="E720" s="1042" t="s">
        <v>1206</v>
      </c>
      <c r="F720" s="402">
        <v>737</v>
      </c>
      <c r="G720" s="956">
        <v>22</v>
      </c>
      <c r="H720" s="440"/>
      <c r="I720" s="403">
        <f t="shared" si="250"/>
        <v>0</v>
      </c>
      <c r="J720" s="403">
        <f t="shared" si="234"/>
        <v>0</v>
      </c>
      <c r="K720" s="403">
        <f t="shared" si="252"/>
        <v>0</v>
      </c>
      <c r="L720" s="403">
        <f t="shared" si="252"/>
        <v>0</v>
      </c>
      <c r="M720" s="403">
        <f t="shared" si="252"/>
        <v>0</v>
      </c>
      <c r="N720" s="403">
        <f t="shared" si="252"/>
        <v>0</v>
      </c>
      <c r="O720" s="403">
        <f t="shared" si="252"/>
        <v>0</v>
      </c>
      <c r="P720" s="403">
        <f t="shared" si="252"/>
        <v>0</v>
      </c>
      <c r="Q720" s="403">
        <f t="shared" si="252"/>
        <v>0</v>
      </c>
      <c r="R720" s="403">
        <f t="shared" si="252"/>
        <v>0</v>
      </c>
      <c r="S720" s="403">
        <f t="shared" si="252"/>
        <v>0</v>
      </c>
      <c r="T720" s="403">
        <f t="shared" si="252"/>
        <v>0</v>
      </c>
      <c r="U720" s="403">
        <f t="shared" si="252"/>
        <v>0</v>
      </c>
      <c r="V720" s="403">
        <f t="shared" si="252"/>
        <v>0</v>
      </c>
      <c r="W720" s="403">
        <f t="shared" si="252"/>
        <v>0</v>
      </c>
      <c r="X720" s="403">
        <f t="shared" si="252"/>
        <v>0</v>
      </c>
      <c r="Y720" s="403">
        <f t="shared" si="233"/>
        <v>0</v>
      </c>
      <c r="Z720" s="403">
        <f t="shared" si="233"/>
        <v>0</v>
      </c>
      <c r="AA720" s="403">
        <f t="shared" si="233"/>
        <v>0</v>
      </c>
      <c r="AB720" s="403">
        <f t="shared" si="233"/>
        <v>0</v>
      </c>
      <c r="AC720" s="403">
        <f t="shared" si="236"/>
        <v>0</v>
      </c>
      <c r="AD720" s="403">
        <f t="shared" si="240"/>
        <v>0</v>
      </c>
      <c r="AE720" s="403">
        <f t="shared" si="240"/>
        <v>0</v>
      </c>
      <c r="AF720" s="403">
        <f t="shared" si="249"/>
        <v>22</v>
      </c>
      <c r="AG720" s="404">
        <f t="shared" si="249"/>
        <v>0</v>
      </c>
      <c r="AH720" s="404">
        <f t="shared" ref="AH720:AI735" si="253">IF(AH$7-$F720=0,$G720,0)</f>
        <v>0</v>
      </c>
      <c r="AI720" s="404">
        <f t="shared" si="248"/>
        <v>0</v>
      </c>
      <c r="AJ720" s="145">
        <f t="shared" si="251"/>
        <v>0</v>
      </c>
    </row>
    <row r="721" spans="2:36" ht="13.7" customHeight="1">
      <c r="B721" s="957">
        <v>781</v>
      </c>
      <c r="C721" s="1040">
        <v>45156</v>
      </c>
      <c r="D721" s="1041" t="s">
        <v>577</v>
      </c>
      <c r="E721" s="1042" t="s">
        <v>1232</v>
      </c>
      <c r="F721" s="402">
        <v>737</v>
      </c>
      <c r="G721" s="956">
        <v>80</v>
      </c>
      <c r="H721" s="440"/>
      <c r="I721" s="403">
        <f t="shared" si="250"/>
        <v>0</v>
      </c>
      <c r="J721" s="403">
        <f t="shared" si="234"/>
        <v>0</v>
      </c>
      <c r="K721" s="403">
        <f t="shared" si="252"/>
        <v>0</v>
      </c>
      <c r="L721" s="403">
        <f t="shared" si="252"/>
        <v>0</v>
      </c>
      <c r="M721" s="403">
        <f t="shared" si="252"/>
        <v>0</v>
      </c>
      <c r="N721" s="403">
        <f t="shared" si="252"/>
        <v>0</v>
      </c>
      <c r="O721" s="403">
        <f t="shared" si="252"/>
        <v>0</v>
      </c>
      <c r="P721" s="403">
        <f t="shared" si="252"/>
        <v>0</v>
      </c>
      <c r="Q721" s="403">
        <f t="shared" si="252"/>
        <v>0</v>
      </c>
      <c r="R721" s="403">
        <f t="shared" si="252"/>
        <v>0</v>
      </c>
      <c r="S721" s="403">
        <f t="shared" si="252"/>
        <v>0</v>
      </c>
      <c r="T721" s="403">
        <f t="shared" si="252"/>
        <v>0</v>
      </c>
      <c r="U721" s="403">
        <f t="shared" si="252"/>
        <v>0</v>
      </c>
      <c r="V721" s="403">
        <f t="shared" si="252"/>
        <v>0</v>
      </c>
      <c r="W721" s="403">
        <f t="shared" si="252"/>
        <v>0</v>
      </c>
      <c r="X721" s="403">
        <f t="shared" si="252"/>
        <v>0</v>
      </c>
      <c r="Y721" s="403">
        <f t="shared" si="233"/>
        <v>0</v>
      </c>
      <c r="Z721" s="403">
        <f t="shared" si="233"/>
        <v>0</v>
      </c>
      <c r="AA721" s="403">
        <f t="shared" si="233"/>
        <v>0</v>
      </c>
      <c r="AB721" s="403">
        <f t="shared" si="233"/>
        <v>0</v>
      </c>
      <c r="AC721" s="403">
        <f t="shared" si="236"/>
        <v>0</v>
      </c>
      <c r="AD721" s="403">
        <f t="shared" si="240"/>
        <v>0</v>
      </c>
      <c r="AE721" s="403">
        <f t="shared" si="240"/>
        <v>0</v>
      </c>
      <c r="AF721" s="403">
        <f t="shared" si="249"/>
        <v>80</v>
      </c>
      <c r="AG721" s="404">
        <f t="shared" si="249"/>
        <v>0</v>
      </c>
      <c r="AH721" s="404">
        <f t="shared" si="253"/>
        <v>0</v>
      </c>
      <c r="AI721" s="404">
        <f t="shared" si="248"/>
        <v>0</v>
      </c>
      <c r="AJ721" s="145">
        <f t="shared" si="251"/>
        <v>0</v>
      </c>
    </row>
    <row r="722" spans="2:36" ht="13.7" customHeight="1">
      <c r="B722" s="957">
        <v>825</v>
      </c>
      <c r="C722" s="1040">
        <v>45162</v>
      </c>
      <c r="D722" s="1041" t="s">
        <v>577</v>
      </c>
      <c r="E722" s="1042" t="s">
        <v>1269</v>
      </c>
      <c r="F722" s="402">
        <v>737</v>
      </c>
      <c r="G722" s="956">
        <v>115</v>
      </c>
      <c r="H722" s="440"/>
      <c r="I722" s="403">
        <f t="shared" si="250"/>
        <v>0</v>
      </c>
      <c r="J722" s="403">
        <f t="shared" si="234"/>
        <v>0</v>
      </c>
      <c r="K722" s="403">
        <f t="shared" si="252"/>
        <v>0</v>
      </c>
      <c r="L722" s="403">
        <f t="shared" si="252"/>
        <v>0</v>
      </c>
      <c r="M722" s="403">
        <f t="shared" si="252"/>
        <v>0</v>
      </c>
      <c r="N722" s="403">
        <f t="shared" si="252"/>
        <v>0</v>
      </c>
      <c r="O722" s="403">
        <f t="shared" si="252"/>
        <v>0</v>
      </c>
      <c r="P722" s="403">
        <f t="shared" si="252"/>
        <v>0</v>
      </c>
      <c r="Q722" s="403">
        <f t="shared" si="252"/>
        <v>0</v>
      </c>
      <c r="R722" s="403">
        <f t="shared" si="252"/>
        <v>0</v>
      </c>
      <c r="S722" s="403">
        <f t="shared" si="252"/>
        <v>0</v>
      </c>
      <c r="T722" s="403">
        <f t="shared" si="252"/>
        <v>0</v>
      </c>
      <c r="U722" s="403">
        <f t="shared" si="252"/>
        <v>0</v>
      </c>
      <c r="V722" s="403">
        <f t="shared" si="252"/>
        <v>0</v>
      </c>
      <c r="W722" s="403">
        <f t="shared" si="252"/>
        <v>0</v>
      </c>
      <c r="X722" s="403">
        <f t="shared" si="252"/>
        <v>0</v>
      </c>
      <c r="Y722" s="403">
        <f t="shared" si="233"/>
        <v>0</v>
      </c>
      <c r="Z722" s="403">
        <f t="shared" si="233"/>
        <v>0</v>
      </c>
      <c r="AA722" s="403">
        <f t="shared" si="233"/>
        <v>0</v>
      </c>
      <c r="AB722" s="403">
        <f t="shared" si="233"/>
        <v>0</v>
      </c>
      <c r="AC722" s="403">
        <f t="shared" si="236"/>
        <v>0</v>
      </c>
      <c r="AD722" s="403">
        <f t="shared" si="240"/>
        <v>0</v>
      </c>
      <c r="AE722" s="403">
        <f t="shared" si="240"/>
        <v>0</v>
      </c>
      <c r="AF722" s="403">
        <f t="shared" si="249"/>
        <v>115</v>
      </c>
      <c r="AG722" s="404">
        <f t="shared" si="249"/>
        <v>0</v>
      </c>
      <c r="AH722" s="404">
        <f t="shared" si="253"/>
        <v>0</v>
      </c>
      <c r="AI722" s="404">
        <f t="shared" si="248"/>
        <v>0</v>
      </c>
      <c r="AJ722" s="145">
        <f t="shared" si="251"/>
        <v>0</v>
      </c>
    </row>
    <row r="723" spans="2:36" ht="13.7" customHeight="1">
      <c r="B723" s="957">
        <v>997</v>
      </c>
      <c r="C723" s="1040">
        <v>45198</v>
      </c>
      <c r="D723" s="1041" t="s">
        <v>577</v>
      </c>
      <c r="E723" s="1042" t="s">
        <v>1419</v>
      </c>
      <c r="F723" s="402">
        <v>54</v>
      </c>
      <c r="G723" s="956">
        <v>17.239999999999998</v>
      </c>
      <c r="H723" s="440"/>
      <c r="I723" s="403">
        <f t="shared" si="250"/>
        <v>0</v>
      </c>
      <c r="J723" s="403">
        <f t="shared" si="234"/>
        <v>0</v>
      </c>
      <c r="K723" s="403">
        <f t="shared" si="252"/>
        <v>17.239999999999998</v>
      </c>
      <c r="L723" s="403">
        <f t="shared" si="252"/>
        <v>0</v>
      </c>
      <c r="M723" s="403">
        <f t="shared" si="252"/>
        <v>0</v>
      </c>
      <c r="N723" s="403">
        <f t="shared" si="252"/>
        <v>0</v>
      </c>
      <c r="O723" s="403">
        <f t="shared" si="252"/>
        <v>0</v>
      </c>
      <c r="P723" s="403">
        <f t="shared" si="252"/>
        <v>0</v>
      </c>
      <c r="Q723" s="403">
        <f t="shared" si="252"/>
        <v>0</v>
      </c>
      <c r="R723" s="403">
        <f t="shared" si="252"/>
        <v>0</v>
      </c>
      <c r="S723" s="403">
        <f t="shared" si="252"/>
        <v>0</v>
      </c>
      <c r="T723" s="403">
        <f t="shared" si="252"/>
        <v>0</v>
      </c>
      <c r="U723" s="403">
        <f t="shared" si="252"/>
        <v>0</v>
      </c>
      <c r="V723" s="403">
        <f t="shared" si="252"/>
        <v>0</v>
      </c>
      <c r="W723" s="403">
        <f t="shared" si="252"/>
        <v>0</v>
      </c>
      <c r="X723" s="403">
        <f t="shared" si="252"/>
        <v>0</v>
      </c>
      <c r="Y723" s="403">
        <f t="shared" si="233"/>
        <v>0</v>
      </c>
      <c r="Z723" s="403">
        <f t="shared" si="233"/>
        <v>0</v>
      </c>
      <c r="AA723" s="403">
        <f t="shared" si="233"/>
        <v>0</v>
      </c>
      <c r="AB723" s="403">
        <f t="shared" si="233"/>
        <v>0</v>
      </c>
      <c r="AC723" s="403">
        <f t="shared" si="236"/>
        <v>0</v>
      </c>
      <c r="AD723" s="403">
        <f t="shared" si="240"/>
        <v>0</v>
      </c>
      <c r="AE723" s="403">
        <f t="shared" si="240"/>
        <v>0</v>
      </c>
      <c r="AF723" s="403">
        <f t="shared" si="249"/>
        <v>0</v>
      </c>
      <c r="AG723" s="404">
        <f t="shared" si="249"/>
        <v>0</v>
      </c>
      <c r="AH723" s="404">
        <f t="shared" si="253"/>
        <v>0</v>
      </c>
      <c r="AI723" s="404">
        <f t="shared" si="248"/>
        <v>0</v>
      </c>
      <c r="AJ723" s="145">
        <f t="shared" si="251"/>
        <v>0</v>
      </c>
    </row>
    <row r="724" spans="2:36" ht="13.7" customHeight="1">
      <c r="B724" s="957">
        <v>319</v>
      </c>
      <c r="C724" s="1040">
        <v>45020</v>
      </c>
      <c r="D724" s="1041" t="s">
        <v>577</v>
      </c>
      <c r="E724" s="1042" t="s">
        <v>861</v>
      </c>
      <c r="F724" s="402">
        <v>737.2</v>
      </c>
      <c r="G724" s="956">
        <v>6.99</v>
      </c>
      <c r="H724" s="440" t="s">
        <v>3397</v>
      </c>
      <c r="I724" s="403">
        <f t="shared" si="250"/>
        <v>0</v>
      </c>
      <c r="J724" s="403">
        <f t="shared" si="234"/>
        <v>0</v>
      </c>
      <c r="K724" s="403">
        <f t="shared" si="252"/>
        <v>0</v>
      </c>
      <c r="L724" s="403">
        <f t="shared" si="252"/>
        <v>0</v>
      </c>
      <c r="M724" s="403">
        <f t="shared" si="252"/>
        <v>0</v>
      </c>
      <c r="N724" s="403">
        <f t="shared" si="252"/>
        <v>0</v>
      </c>
      <c r="O724" s="403">
        <f t="shared" si="252"/>
        <v>0</v>
      </c>
      <c r="P724" s="403">
        <f t="shared" si="252"/>
        <v>0</v>
      </c>
      <c r="Q724" s="403">
        <f t="shared" si="252"/>
        <v>0</v>
      </c>
      <c r="R724" s="403">
        <f t="shared" si="252"/>
        <v>0</v>
      </c>
      <c r="S724" s="403">
        <f t="shared" si="252"/>
        <v>0</v>
      </c>
      <c r="T724" s="403">
        <f t="shared" si="252"/>
        <v>0</v>
      </c>
      <c r="U724" s="403">
        <f t="shared" si="252"/>
        <v>0</v>
      </c>
      <c r="V724" s="403">
        <f t="shared" si="252"/>
        <v>0</v>
      </c>
      <c r="W724" s="403">
        <f t="shared" si="252"/>
        <v>0</v>
      </c>
      <c r="X724" s="403">
        <f t="shared" si="252"/>
        <v>0</v>
      </c>
      <c r="Y724" s="403">
        <f t="shared" si="233"/>
        <v>0</v>
      </c>
      <c r="Z724" s="403">
        <f t="shared" si="233"/>
        <v>0</v>
      </c>
      <c r="AA724" s="403">
        <f t="shared" si="233"/>
        <v>0</v>
      </c>
      <c r="AB724" s="403">
        <f t="shared" ref="Y724:AD787" si="254">IF(AB$7-$F724=0,$G724,0)</f>
        <v>0</v>
      </c>
      <c r="AC724" s="403">
        <f t="shared" si="236"/>
        <v>0</v>
      </c>
      <c r="AD724" s="403">
        <f t="shared" si="240"/>
        <v>0</v>
      </c>
      <c r="AE724" s="403">
        <f t="shared" si="240"/>
        <v>0</v>
      </c>
      <c r="AF724" s="403">
        <f t="shared" si="249"/>
        <v>0</v>
      </c>
      <c r="AG724" s="404">
        <f t="shared" si="249"/>
        <v>6.99</v>
      </c>
      <c r="AH724" s="404">
        <f t="shared" si="253"/>
        <v>0</v>
      </c>
      <c r="AI724" s="404">
        <f t="shared" si="248"/>
        <v>0</v>
      </c>
      <c r="AJ724" s="145">
        <f t="shared" si="251"/>
        <v>0</v>
      </c>
    </row>
    <row r="725" spans="2:36" ht="13.7" customHeight="1">
      <c r="B725" s="957">
        <v>320</v>
      </c>
      <c r="C725" s="1040">
        <v>45020</v>
      </c>
      <c r="D725" s="1041" t="s">
        <v>577</v>
      </c>
      <c r="E725" s="1042" t="s">
        <v>861</v>
      </c>
      <c r="F725" s="402">
        <v>737.2</v>
      </c>
      <c r="G725" s="956">
        <v>23.09</v>
      </c>
      <c r="H725" s="440" t="s">
        <v>3397</v>
      </c>
      <c r="I725" s="403">
        <f t="shared" si="250"/>
        <v>0</v>
      </c>
      <c r="J725" s="403">
        <f t="shared" si="234"/>
        <v>0</v>
      </c>
      <c r="K725" s="403">
        <f t="shared" si="252"/>
        <v>0</v>
      </c>
      <c r="L725" s="403">
        <f t="shared" si="252"/>
        <v>0</v>
      </c>
      <c r="M725" s="403">
        <f t="shared" si="252"/>
        <v>0</v>
      </c>
      <c r="N725" s="403">
        <f t="shared" si="252"/>
        <v>0</v>
      </c>
      <c r="O725" s="403">
        <f t="shared" si="252"/>
        <v>0</v>
      </c>
      <c r="P725" s="403">
        <f t="shared" si="252"/>
        <v>0</v>
      </c>
      <c r="Q725" s="403">
        <f t="shared" si="252"/>
        <v>0</v>
      </c>
      <c r="R725" s="403">
        <f t="shared" si="252"/>
        <v>0</v>
      </c>
      <c r="S725" s="403">
        <f t="shared" si="252"/>
        <v>0</v>
      </c>
      <c r="T725" s="403">
        <f t="shared" si="252"/>
        <v>0</v>
      </c>
      <c r="U725" s="403">
        <f t="shared" si="252"/>
        <v>0</v>
      </c>
      <c r="V725" s="403">
        <f t="shared" si="252"/>
        <v>0</v>
      </c>
      <c r="W725" s="403">
        <f t="shared" si="252"/>
        <v>0</v>
      </c>
      <c r="X725" s="403">
        <f t="shared" si="252"/>
        <v>0</v>
      </c>
      <c r="Y725" s="403">
        <f t="shared" si="254"/>
        <v>0</v>
      </c>
      <c r="Z725" s="403">
        <f t="shared" si="254"/>
        <v>0</v>
      </c>
      <c r="AA725" s="403">
        <f t="shared" si="254"/>
        <v>0</v>
      </c>
      <c r="AB725" s="403">
        <f t="shared" si="254"/>
        <v>0</v>
      </c>
      <c r="AC725" s="403">
        <f t="shared" si="236"/>
        <v>0</v>
      </c>
      <c r="AD725" s="403">
        <f t="shared" si="240"/>
        <v>0</v>
      </c>
      <c r="AE725" s="403">
        <f t="shared" si="240"/>
        <v>0</v>
      </c>
      <c r="AF725" s="403">
        <f t="shared" si="249"/>
        <v>0</v>
      </c>
      <c r="AG725" s="404">
        <f t="shared" si="249"/>
        <v>23.09</v>
      </c>
      <c r="AH725" s="404">
        <f t="shared" si="253"/>
        <v>0</v>
      </c>
      <c r="AI725" s="404">
        <f t="shared" si="248"/>
        <v>0</v>
      </c>
      <c r="AJ725" s="145">
        <f t="shared" si="251"/>
        <v>0</v>
      </c>
    </row>
    <row r="726" spans="2:36" ht="13.7" customHeight="1">
      <c r="B726" s="957">
        <v>321</v>
      </c>
      <c r="C726" s="1040">
        <v>45020</v>
      </c>
      <c r="D726" s="1041" t="s">
        <v>577</v>
      </c>
      <c r="E726" s="1042" t="s">
        <v>861</v>
      </c>
      <c r="F726" s="402">
        <v>737.2</v>
      </c>
      <c r="G726" s="956">
        <v>25.99</v>
      </c>
      <c r="H726" s="440" t="s">
        <v>3397</v>
      </c>
      <c r="I726" s="403">
        <f t="shared" si="250"/>
        <v>0</v>
      </c>
      <c r="J726" s="403">
        <f t="shared" si="234"/>
        <v>0</v>
      </c>
      <c r="K726" s="403">
        <f t="shared" si="252"/>
        <v>0</v>
      </c>
      <c r="L726" s="403">
        <f t="shared" si="252"/>
        <v>0</v>
      </c>
      <c r="M726" s="403">
        <f t="shared" si="252"/>
        <v>0</v>
      </c>
      <c r="N726" s="403">
        <f t="shared" si="252"/>
        <v>0</v>
      </c>
      <c r="O726" s="403">
        <f t="shared" si="252"/>
        <v>0</v>
      </c>
      <c r="P726" s="403">
        <f t="shared" si="252"/>
        <v>0</v>
      </c>
      <c r="Q726" s="403">
        <f t="shared" si="252"/>
        <v>0</v>
      </c>
      <c r="R726" s="403">
        <f t="shared" si="252"/>
        <v>0</v>
      </c>
      <c r="S726" s="403">
        <f t="shared" si="252"/>
        <v>0</v>
      </c>
      <c r="T726" s="403">
        <f t="shared" si="252"/>
        <v>0</v>
      </c>
      <c r="U726" s="403">
        <f t="shared" si="252"/>
        <v>0</v>
      </c>
      <c r="V726" s="403">
        <f t="shared" si="252"/>
        <v>0</v>
      </c>
      <c r="W726" s="403">
        <f t="shared" si="252"/>
        <v>0</v>
      </c>
      <c r="X726" s="403">
        <f t="shared" si="252"/>
        <v>0</v>
      </c>
      <c r="Y726" s="403">
        <f t="shared" si="254"/>
        <v>0</v>
      </c>
      <c r="Z726" s="403">
        <f t="shared" si="254"/>
        <v>0</v>
      </c>
      <c r="AA726" s="403">
        <f t="shared" si="254"/>
        <v>0</v>
      </c>
      <c r="AB726" s="403">
        <f t="shared" si="254"/>
        <v>0</v>
      </c>
      <c r="AC726" s="403">
        <f t="shared" si="236"/>
        <v>0</v>
      </c>
      <c r="AD726" s="403">
        <f t="shared" si="240"/>
        <v>0</v>
      </c>
      <c r="AE726" s="403">
        <f t="shared" si="240"/>
        <v>0</v>
      </c>
      <c r="AF726" s="403">
        <f t="shared" si="249"/>
        <v>0</v>
      </c>
      <c r="AG726" s="404">
        <f t="shared" si="249"/>
        <v>25.99</v>
      </c>
      <c r="AH726" s="404">
        <f t="shared" si="253"/>
        <v>0</v>
      </c>
      <c r="AI726" s="404">
        <f t="shared" si="253"/>
        <v>0</v>
      </c>
      <c r="AJ726" s="145">
        <f t="shared" si="251"/>
        <v>0</v>
      </c>
    </row>
    <row r="727" spans="2:36" ht="13.7" customHeight="1">
      <c r="B727" s="957">
        <v>530</v>
      </c>
      <c r="C727" s="1040">
        <v>45089</v>
      </c>
      <c r="D727" s="1041" t="s">
        <v>577</v>
      </c>
      <c r="E727" s="1042" t="s">
        <v>1037</v>
      </c>
      <c r="F727" s="402">
        <v>737</v>
      </c>
      <c r="G727" s="956">
        <v>49.94</v>
      </c>
      <c r="H727" s="440"/>
      <c r="I727" s="403">
        <f t="shared" si="250"/>
        <v>0</v>
      </c>
      <c r="J727" s="403">
        <f t="shared" si="234"/>
        <v>0</v>
      </c>
      <c r="K727" s="403">
        <f t="shared" si="252"/>
        <v>0</v>
      </c>
      <c r="L727" s="403">
        <f t="shared" si="252"/>
        <v>0</v>
      </c>
      <c r="M727" s="403">
        <f t="shared" si="252"/>
        <v>0</v>
      </c>
      <c r="N727" s="403">
        <f t="shared" si="252"/>
        <v>0</v>
      </c>
      <c r="O727" s="403">
        <f t="shared" si="252"/>
        <v>0</v>
      </c>
      <c r="P727" s="403">
        <f t="shared" si="252"/>
        <v>0</v>
      </c>
      <c r="Q727" s="403">
        <f t="shared" si="252"/>
        <v>0</v>
      </c>
      <c r="R727" s="403">
        <f t="shared" si="252"/>
        <v>0</v>
      </c>
      <c r="S727" s="403">
        <f t="shared" si="252"/>
        <v>0</v>
      </c>
      <c r="T727" s="403">
        <f t="shared" si="252"/>
        <v>0</v>
      </c>
      <c r="U727" s="403">
        <f t="shared" si="252"/>
        <v>0</v>
      </c>
      <c r="V727" s="403">
        <f t="shared" si="252"/>
        <v>0</v>
      </c>
      <c r="W727" s="403">
        <f t="shared" si="252"/>
        <v>0</v>
      </c>
      <c r="X727" s="403">
        <f t="shared" si="252"/>
        <v>0</v>
      </c>
      <c r="Y727" s="403">
        <f t="shared" si="254"/>
        <v>0</v>
      </c>
      <c r="Z727" s="403">
        <f t="shared" si="254"/>
        <v>0</v>
      </c>
      <c r="AA727" s="403">
        <f t="shared" si="254"/>
        <v>0</v>
      </c>
      <c r="AB727" s="403">
        <f t="shared" si="254"/>
        <v>0</v>
      </c>
      <c r="AC727" s="403">
        <f t="shared" si="236"/>
        <v>0</v>
      </c>
      <c r="AD727" s="403">
        <f t="shared" si="240"/>
        <v>0</v>
      </c>
      <c r="AE727" s="403">
        <f t="shared" si="240"/>
        <v>0</v>
      </c>
      <c r="AF727" s="403">
        <f t="shared" si="249"/>
        <v>49.94</v>
      </c>
      <c r="AG727" s="404">
        <f t="shared" si="249"/>
        <v>0</v>
      </c>
      <c r="AH727" s="404">
        <f t="shared" si="253"/>
        <v>0</v>
      </c>
      <c r="AI727" s="404">
        <f t="shared" si="253"/>
        <v>0</v>
      </c>
      <c r="AJ727" s="145">
        <f t="shared" si="251"/>
        <v>0</v>
      </c>
    </row>
    <row r="728" spans="2:36" ht="13.7" customHeight="1">
      <c r="B728" s="957">
        <v>654</v>
      </c>
      <c r="C728" s="1040">
        <v>45124</v>
      </c>
      <c r="D728" s="1041" t="s">
        <v>577</v>
      </c>
      <c r="E728" s="1042" t="s">
        <v>1134</v>
      </c>
      <c r="F728" s="402">
        <v>737</v>
      </c>
      <c r="G728" s="956">
        <v>44</v>
      </c>
      <c r="H728" s="440"/>
      <c r="I728" s="403">
        <f t="shared" si="250"/>
        <v>0</v>
      </c>
      <c r="J728" s="403">
        <f t="shared" si="234"/>
        <v>0</v>
      </c>
      <c r="K728" s="403">
        <f t="shared" si="252"/>
        <v>0</v>
      </c>
      <c r="L728" s="403">
        <f t="shared" si="252"/>
        <v>0</v>
      </c>
      <c r="M728" s="403">
        <f t="shared" si="252"/>
        <v>0</v>
      </c>
      <c r="N728" s="403">
        <f t="shared" si="252"/>
        <v>0</v>
      </c>
      <c r="O728" s="403">
        <f t="shared" si="252"/>
        <v>0</v>
      </c>
      <c r="P728" s="403">
        <f t="shared" si="252"/>
        <v>0</v>
      </c>
      <c r="Q728" s="403">
        <f t="shared" si="252"/>
        <v>0</v>
      </c>
      <c r="R728" s="403">
        <f t="shared" si="252"/>
        <v>0</v>
      </c>
      <c r="S728" s="403">
        <f t="shared" si="252"/>
        <v>0</v>
      </c>
      <c r="T728" s="403">
        <f t="shared" si="252"/>
        <v>0</v>
      </c>
      <c r="U728" s="403">
        <f t="shared" si="252"/>
        <v>0</v>
      </c>
      <c r="V728" s="403">
        <f t="shared" si="252"/>
        <v>0</v>
      </c>
      <c r="W728" s="403">
        <f t="shared" si="252"/>
        <v>0</v>
      </c>
      <c r="X728" s="403">
        <f t="shared" si="252"/>
        <v>0</v>
      </c>
      <c r="Y728" s="403">
        <f t="shared" si="254"/>
        <v>0</v>
      </c>
      <c r="Z728" s="403">
        <f t="shared" si="254"/>
        <v>0</v>
      </c>
      <c r="AA728" s="403">
        <f t="shared" si="254"/>
        <v>0</v>
      </c>
      <c r="AB728" s="403">
        <f t="shared" si="254"/>
        <v>0</v>
      </c>
      <c r="AC728" s="403">
        <f t="shared" si="236"/>
        <v>0</v>
      </c>
      <c r="AD728" s="403">
        <f t="shared" si="240"/>
        <v>0</v>
      </c>
      <c r="AE728" s="403">
        <f t="shared" si="240"/>
        <v>0</v>
      </c>
      <c r="AF728" s="403">
        <f t="shared" si="249"/>
        <v>44</v>
      </c>
      <c r="AG728" s="404">
        <f t="shared" si="249"/>
        <v>0</v>
      </c>
      <c r="AH728" s="404">
        <f t="shared" si="253"/>
        <v>0</v>
      </c>
      <c r="AI728" s="404">
        <f t="shared" si="253"/>
        <v>0</v>
      </c>
      <c r="AJ728" s="145">
        <f t="shared" si="251"/>
        <v>0</v>
      </c>
    </row>
    <row r="729" spans="2:36" ht="13.7" customHeight="1">
      <c r="B729" s="957">
        <v>1006</v>
      </c>
      <c r="C729" s="1040">
        <v>45201</v>
      </c>
      <c r="D729" s="1041" t="s">
        <v>577</v>
      </c>
      <c r="E729" s="1042" t="s">
        <v>1429</v>
      </c>
      <c r="F729" s="402">
        <v>737</v>
      </c>
      <c r="G729" s="956">
        <v>650</v>
      </c>
      <c r="H729" s="440"/>
      <c r="I729" s="403">
        <f t="shared" si="250"/>
        <v>0</v>
      </c>
      <c r="J729" s="403">
        <f t="shared" si="234"/>
        <v>0</v>
      </c>
      <c r="K729" s="403">
        <f t="shared" si="252"/>
        <v>0</v>
      </c>
      <c r="L729" s="403">
        <f t="shared" si="252"/>
        <v>0</v>
      </c>
      <c r="M729" s="403">
        <f t="shared" si="252"/>
        <v>0</v>
      </c>
      <c r="N729" s="403">
        <f t="shared" si="252"/>
        <v>0</v>
      </c>
      <c r="O729" s="403">
        <f t="shared" si="252"/>
        <v>0</v>
      </c>
      <c r="P729" s="403">
        <f t="shared" si="252"/>
        <v>0</v>
      </c>
      <c r="Q729" s="403">
        <f t="shared" si="252"/>
        <v>0</v>
      </c>
      <c r="R729" s="403">
        <f t="shared" si="252"/>
        <v>0</v>
      </c>
      <c r="S729" s="403">
        <f t="shared" si="252"/>
        <v>0</v>
      </c>
      <c r="T729" s="403">
        <f t="shared" si="252"/>
        <v>0</v>
      </c>
      <c r="U729" s="403">
        <f t="shared" si="252"/>
        <v>0</v>
      </c>
      <c r="V729" s="403">
        <f t="shared" si="252"/>
        <v>0</v>
      </c>
      <c r="W729" s="403">
        <f t="shared" si="252"/>
        <v>0</v>
      </c>
      <c r="X729" s="403">
        <f t="shared" si="252"/>
        <v>0</v>
      </c>
      <c r="Y729" s="403">
        <f t="shared" si="254"/>
        <v>0</v>
      </c>
      <c r="Z729" s="403">
        <f t="shared" si="254"/>
        <v>0</v>
      </c>
      <c r="AA729" s="403">
        <f t="shared" si="254"/>
        <v>0</v>
      </c>
      <c r="AB729" s="403">
        <f t="shared" si="254"/>
        <v>0</v>
      </c>
      <c r="AC729" s="403">
        <f t="shared" si="236"/>
        <v>0</v>
      </c>
      <c r="AD729" s="403">
        <f t="shared" si="240"/>
        <v>0</v>
      </c>
      <c r="AE729" s="403">
        <f t="shared" si="240"/>
        <v>0</v>
      </c>
      <c r="AF729" s="403">
        <f t="shared" si="249"/>
        <v>650</v>
      </c>
      <c r="AG729" s="404">
        <f t="shared" si="249"/>
        <v>0</v>
      </c>
      <c r="AH729" s="404">
        <f t="shared" si="253"/>
        <v>0</v>
      </c>
      <c r="AI729" s="404">
        <f t="shared" si="253"/>
        <v>0</v>
      </c>
      <c r="AJ729" s="145">
        <f t="shared" si="251"/>
        <v>0</v>
      </c>
    </row>
    <row r="730" spans="2:36" ht="13.7" customHeight="1">
      <c r="B730" s="957">
        <v>1106</v>
      </c>
      <c r="C730" s="1040">
        <v>45219</v>
      </c>
      <c r="D730" s="1041" t="s">
        <v>577</v>
      </c>
      <c r="E730" s="1042" t="s">
        <v>1510</v>
      </c>
      <c r="F730" s="402">
        <v>737</v>
      </c>
      <c r="G730" s="956">
        <v>139.97999999999999</v>
      </c>
      <c r="H730" s="440"/>
      <c r="I730" s="403">
        <f t="shared" si="250"/>
        <v>0</v>
      </c>
      <c r="J730" s="403">
        <f t="shared" ref="J730:J793" si="255">IF(J$7-$F730=0,$G730,0)</f>
        <v>0</v>
      </c>
      <c r="K730" s="403">
        <f>G730-AF730</f>
        <v>20</v>
      </c>
      <c r="L730" s="403">
        <f t="shared" ref="L730:X739" si="256">IF(L$7-$F730=0,$G730,0)</f>
        <v>0</v>
      </c>
      <c r="M730" s="403">
        <f t="shared" si="256"/>
        <v>0</v>
      </c>
      <c r="N730" s="403">
        <f t="shared" si="256"/>
        <v>0</v>
      </c>
      <c r="O730" s="403">
        <f t="shared" si="256"/>
        <v>0</v>
      </c>
      <c r="P730" s="403">
        <f t="shared" si="256"/>
        <v>0</v>
      </c>
      <c r="Q730" s="403">
        <f t="shared" si="256"/>
        <v>0</v>
      </c>
      <c r="R730" s="403">
        <f t="shared" si="256"/>
        <v>0</v>
      </c>
      <c r="S730" s="403">
        <f t="shared" si="256"/>
        <v>0</v>
      </c>
      <c r="T730" s="403">
        <f t="shared" si="256"/>
        <v>0</v>
      </c>
      <c r="U730" s="403">
        <f t="shared" si="256"/>
        <v>0</v>
      </c>
      <c r="V730" s="403">
        <f t="shared" si="256"/>
        <v>0</v>
      </c>
      <c r="W730" s="403">
        <f t="shared" si="256"/>
        <v>0</v>
      </c>
      <c r="X730" s="403">
        <f t="shared" si="256"/>
        <v>0</v>
      </c>
      <c r="Y730" s="403">
        <f t="shared" si="254"/>
        <v>0</v>
      </c>
      <c r="Z730" s="403">
        <f t="shared" si="254"/>
        <v>0</v>
      </c>
      <c r="AA730" s="403">
        <f t="shared" si="254"/>
        <v>0</v>
      </c>
      <c r="AB730" s="403">
        <f t="shared" si="254"/>
        <v>0</v>
      </c>
      <c r="AC730" s="403">
        <f t="shared" ref="AC730:AC793" si="257">IF(AC$7-$F730=0,$G730,0)</f>
        <v>0</v>
      </c>
      <c r="AD730" s="403">
        <f t="shared" si="240"/>
        <v>0</v>
      </c>
      <c r="AE730" s="403">
        <f t="shared" si="240"/>
        <v>0</v>
      </c>
      <c r="AF730" s="403">
        <f>IF(AF$7-$F730=0,$G730,0)-20</f>
        <v>119.97999999999999</v>
      </c>
      <c r="AG730" s="404">
        <f t="shared" ref="AG730:AG793" si="258">IF(AG$7-$F730=0,$G730,0)</f>
        <v>0</v>
      </c>
      <c r="AH730" s="404">
        <f t="shared" ref="AH730:AI749" si="259">IF(AH$7-$F730=0,$G730,0)</f>
        <v>0</v>
      </c>
      <c r="AI730" s="404">
        <f t="shared" si="253"/>
        <v>0</v>
      </c>
      <c r="AJ730" s="145">
        <f t="shared" si="251"/>
        <v>0</v>
      </c>
    </row>
    <row r="731" spans="2:36" ht="13.7" customHeight="1">
      <c r="B731" s="957">
        <v>1132</v>
      </c>
      <c r="C731" s="1040">
        <v>45224</v>
      </c>
      <c r="D731" s="1041" t="s">
        <v>577</v>
      </c>
      <c r="E731" s="1042" t="s">
        <v>1537</v>
      </c>
      <c r="F731" s="402">
        <v>737</v>
      </c>
      <c r="G731" s="956">
        <v>12.89</v>
      </c>
      <c r="H731" s="440"/>
      <c r="I731" s="403">
        <f t="shared" si="250"/>
        <v>0</v>
      </c>
      <c r="J731" s="403">
        <f t="shared" si="255"/>
        <v>0</v>
      </c>
      <c r="K731" s="403">
        <f t="shared" ref="K731:K794" si="260">IF(K$7-$F731=0,$G731,0)</f>
        <v>0</v>
      </c>
      <c r="L731" s="403">
        <f t="shared" si="256"/>
        <v>0</v>
      </c>
      <c r="M731" s="403">
        <f t="shared" si="256"/>
        <v>0</v>
      </c>
      <c r="N731" s="403">
        <f t="shared" si="256"/>
        <v>0</v>
      </c>
      <c r="O731" s="403">
        <f t="shared" si="256"/>
        <v>0</v>
      </c>
      <c r="P731" s="403">
        <f t="shared" si="256"/>
        <v>0</v>
      </c>
      <c r="Q731" s="403">
        <f t="shared" si="256"/>
        <v>0</v>
      </c>
      <c r="R731" s="403">
        <f t="shared" si="256"/>
        <v>0</v>
      </c>
      <c r="S731" s="403">
        <f t="shared" si="256"/>
        <v>0</v>
      </c>
      <c r="T731" s="403">
        <f t="shared" si="256"/>
        <v>0</v>
      </c>
      <c r="U731" s="403">
        <f t="shared" si="256"/>
        <v>0</v>
      </c>
      <c r="V731" s="403">
        <f t="shared" si="256"/>
        <v>0</v>
      </c>
      <c r="W731" s="403">
        <f t="shared" si="256"/>
        <v>0</v>
      </c>
      <c r="X731" s="403">
        <f t="shared" si="256"/>
        <v>0</v>
      </c>
      <c r="Y731" s="403">
        <f t="shared" si="254"/>
        <v>0</v>
      </c>
      <c r="Z731" s="403">
        <f t="shared" si="254"/>
        <v>0</v>
      </c>
      <c r="AA731" s="403">
        <f t="shared" si="254"/>
        <v>0</v>
      </c>
      <c r="AB731" s="403">
        <f t="shared" si="254"/>
        <v>0</v>
      </c>
      <c r="AC731" s="403">
        <f t="shared" si="257"/>
        <v>0</v>
      </c>
      <c r="AD731" s="403">
        <f t="shared" si="240"/>
        <v>0</v>
      </c>
      <c r="AE731" s="403">
        <f t="shared" si="240"/>
        <v>0</v>
      </c>
      <c r="AF731" s="403">
        <f t="shared" ref="AF731:AF794" si="261">IF(AF$7-$F731=0,$G731,0)</f>
        <v>12.89</v>
      </c>
      <c r="AG731" s="404">
        <f t="shared" si="258"/>
        <v>0</v>
      </c>
      <c r="AH731" s="404">
        <f t="shared" si="259"/>
        <v>0</v>
      </c>
      <c r="AI731" s="404">
        <f t="shared" si="253"/>
        <v>0</v>
      </c>
      <c r="AJ731" s="145">
        <f t="shared" si="251"/>
        <v>0</v>
      </c>
    </row>
    <row r="732" spans="2:36" ht="13.7" customHeight="1">
      <c r="B732" s="957">
        <v>1182</v>
      </c>
      <c r="C732" s="1040">
        <v>45233</v>
      </c>
      <c r="D732" s="1041" t="s">
        <v>577</v>
      </c>
      <c r="E732" s="1042" t="s">
        <v>1579</v>
      </c>
      <c r="F732" s="402">
        <v>737</v>
      </c>
      <c r="G732" s="956">
        <v>16</v>
      </c>
      <c r="H732" s="440"/>
      <c r="I732" s="403">
        <f t="shared" si="250"/>
        <v>0</v>
      </c>
      <c r="J732" s="403">
        <f t="shared" si="255"/>
        <v>0</v>
      </c>
      <c r="K732" s="403">
        <f t="shared" si="260"/>
        <v>0</v>
      </c>
      <c r="L732" s="403">
        <f t="shared" si="256"/>
        <v>0</v>
      </c>
      <c r="M732" s="403">
        <f t="shared" si="256"/>
        <v>0</v>
      </c>
      <c r="N732" s="403">
        <f t="shared" si="256"/>
        <v>0</v>
      </c>
      <c r="O732" s="403">
        <f t="shared" si="256"/>
        <v>0</v>
      </c>
      <c r="P732" s="403">
        <f t="shared" si="256"/>
        <v>0</v>
      </c>
      <c r="Q732" s="403">
        <f t="shared" si="256"/>
        <v>0</v>
      </c>
      <c r="R732" s="403">
        <f t="shared" si="256"/>
        <v>0</v>
      </c>
      <c r="S732" s="403">
        <f t="shared" si="256"/>
        <v>0</v>
      </c>
      <c r="T732" s="403">
        <f t="shared" si="256"/>
        <v>0</v>
      </c>
      <c r="U732" s="403">
        <f t="shared" si="256"/>
        <v>0</v>
      </c>
      <c r="V732" s="403">
        <f t="shared" si="256"/>
        <v>0</v>
      </c>
      <c r="W732" s="403">
        <f t="shared" si="256"/>
        <v>0</v>
      </c>
      <c r="X732" s="403">
        <f t="shared" si="256"/>
        <v>0</v>
      </c>
      <c r="Y732" s="403">
        <f t="shared" si="254"/>
        <v>0</v>
      </c>
      <c r="Z732" s="403">
        <f t="shared" si="254"/>
        <v>0</v>
      </c>
      <c r="AA732" s="403">
        <f t="shared" si="254"/>
        <v>0</v>
      </c>
      <c r="AB732" s="403">
        <f t="shared" si="254"/>
        <v>0</v>
      </c>
      <c r="AC732" s="403">
        <f t="shared" si="257"/>
        <v>0</v>
      </c>
      <c r="AD732" s="403">
        <f t="shared" si="240"/>
        <v>0</v>
      </c>
      <c r="AE732" s="403">
        <f t="shared" si="240"/>
        <v>0</v>
      </c>
      <c r="AF732" s="403">
        <f t="shared" si="261"/>
        <v>16</v>
      </c>
      <c r="AG732" s="404">
        <f t="shared" si="258"/>
        <v>0</v>
      </c>
      <c r="AH732" s="404">
        <f t="shared" si="259"/>
        <v>0</v>
      </c>
      <c r="AI732" s="404">
        <f t="shared" si="253"/>
        <v>0</v>
      </c>
      <c r="AJ732" s="145">
        <f t="shared" si="251"/>
        <v>0</v>
      </c>
    </row>
    <row r="733" spans="2:36" ht="13.7" customHeight="1">
      <c r="B733" s="957">
        <v>1212</v>
      </c>
      <c r="C733" s="1040">
        <v>45237</v>
      </c>
      <c r="D733" s="1041" t="s">
        <v>577</v>
      </c>
      <c r="E733" s="1042" t="s">
        <v>1603</v>
      </c>
      <c r="F733" s="402">
        <v>737</v>
      </c>
      <c r="G733" s="956">
        <v>25</v>
      </c>
      <c r="H733" s="440"/>
      <c r="I733" s="403">
        <f t="shared" si="250"/>
        <v>0</v>
      </c>
      <c r="J733" s="403">
        <f t="shared" si="255"/>
        <v>0</v>
      </c>
      <c r="K733" s="403">
        <f t="shared" si="260"/>
        <v>0</v>
      </c>
      <c r="L733" s="403">
        <f t="shared" si="256"/>
        <v>0</v>
      </c>
      <c r="M733" s="403">
        <f t="shared" si="256"/>
        <v>0</v>
      </c>
      <c r="N733" s="403">
        <f t="shared" si="256"/>
        <v>0</v>
      </c>
      <c r="O733" s="403">
        <f t="shared" si="256"/>
        <v>0</v>
      </c>
      <c r="P733" s="403">
        <f t="shared" si="256"/>
        <v>0</v>
      </c>
      <c r="Q733" s="403">
        <f t="shared" si="256"/>
        <v>0</v>
      </c>
      <c r="R733" s="403">
        <f t="shared" si="256"/>
        <v>0</v>
      </c>
      <c r="S733" s="403">
        <f t="shared" si="256"/>
        <v>0</v>
      </c>
      <c r="T733" s="403">
        <f t="shared" si="256"/>
        <v>0</v>
      </c>
      <c r="U733" s="403">
        <f t="shared" si="256"/>
        <v>0</v>
      </c>
      <c r="V733" s="403">
        <f t="shared" si="256"/>
        <v>0</v>
      </c>
      <c r="W733" s="403">
        <f t="shared" si="256"/>
        <v>0</v>
      </c>
      <c r="X733" s="403">
        <f t="shared" si="256"/>
        <v>0</v>
      </c>
      <c r="Y733" s="403">
        <f t="shared" si="254"/>
        <v>0</v>
      </c>
      <c r="Z733" s="403">
        <f t="shared" si="254"/>
        <v>0</v>
      </c>
      <c r="AA733" s="403">
        <f t="shared" si="254"/>
        <v>0</v>
      </c>
      <c r="AB733" s="403">
        <f t="shared" si="254"/>
        <v>0</v>
      </c>
      <c r="AC733" s="403">
        <f t="shared" si="257"/>
        <v>0</v>
      </c>
      <c r="AD733" s="403">
        <f t="shared" si="240"/>
        <v>0</v>
      </c>
      <c r="AE733" s="403">
        <f t="shared" si="240"/>
        <v>0</v>
      </c>
      <c r="AF733" s="403">
        <f t="shared" si="261"/>
        <v>25</v>
      </c>
      <c r="AG733" s="404">
        <f t="shared" si="258"/>
        <v>0</v>
      </c>
      <c r="AH733" s="404">
        <f t="shared" si="259"/>
        <v>0</v>
      </c>
      <c r="AI733" s="404">
        <f t="shared" si="253"/>
        <v>0</v>
      </c>
      <c r="AJ733" s="145">
        <f t="shared" si="251"/>
        <v>0</v>
      </c>
    </row>
    <row r="734" spans="2:36" ht="13.7" customHeight="1">
      <c r="B734" s="957">
        <v>1245</v>
      </c>
      <c r="C734" s="1040">
        <v>45245</v>
      </c>
      <c r="D734" s="1041" t="s">
        <v>577</v>
      </c>
      <c r="E734" s="1042" t="s">
        <v>1630</v>
      </c>
      <c r="F734" s="402">
        <v>737</v>
      </c>
      <c r="G734" s="956">
        <v>649</v>
      </c>
      <c r="H734" s="440"/>
      <c r="I734" s="403">
        <f t="shared" si="250"/>
        <v>0</v>
      </c>
      <c r="J734" s="403">
        <f t="shared" si="255"/>
        <v>0</v>
      </c>
      <c r="K734" s="403">
        <f t="shared" si="260"/>
        <v>0</v>
      </c>
      <c r="L734" s="403">
        <f t="shared" si="256"/>
        <v>0</v>
      </c>
      <c r="M734" s="403">
        <f t="shared" si="256"/>
        <v>0</v>
      </c>
      <c r="N734" s="403">
        <f t="shared" si="256"/>
        <v>0</v>
      </c>
      <c r="O734" s="403">
        <f t="shared" si="256"/>
        <v>0</v>
      </c>
      <c r="P734" s="403">
        <f t="shared" si="256"/>
        <v>0</v>
      </c>
      <c r="Q734" s="403">
        <f t="shared" si="256"/>
        <v>0</v>
      </c>
      <c r="R734" s="403">
        <f t="shared" si="256"/>
        <v>0</v>
      </c>
      <c r="S734" s="403">
        <f t="shared" si="256"/>
        <v>0</v>
      </c>
      <c r="T734" s="403">
        <f t="shared" si="256"/>
        <v>0</v>
      </c>
      <c r="U734" s="403">
        <f t="shared" si="256"/>
        <v>0</v>
      </c>
      <c r="V734" s="403">
        <f t="shared" si="256"/>
        <v>0</v>
      </c>
      <c r="W734" s="403">
        <f t="shared" si="256"/>
        <v>0</v>
      </c>
      <c r="X734" s="403">
        <f t="shared" si="256"/>
        <v>0</v>
      </c>
      <c r="Y734" s="403">
        <f t="shared" si="254"/>
        <v>0</v>
      </c>
      <c r="Z734" s="403">
        <f t="shared" si="254"/>
        <v>0</v>
      </c>
      <c r="AA734" s="403">
        <f t="shared" si="254"/>
        <v>0</v>
      </c>
      <c r="AB734" s="403">
        <f t="shared" si="254"/>
        <v>0</v>
      </c>
      <c r="AC734" s="403">
        <f t="shared" si="257"/>
        <v>0</v>
      </c>
      <c r="AD734" s="403">
        <f t="shared" si="240"/>
        <v>0</v>
      </c>
      <c r="AE734" s="403">
        <f t="shared" si="240"/>
        <v>0</v>
      </c>
      <c r="AF734" s="403">
        <f t="shared" si="261"/>
        <v>649</v>
      </c>
      <c r="AG734" s="404">
        <f t="shared" si="258"/>
        <v>0</v>
      </c>
      <c r="AH734" s="404">
        <f t="shared" si="259"/>
        <v>0</v>
      </c>
      <c r="AI734" s="404">
        <f t="shared" si="253"/>
        <v>0</v>
      </c>
      <c r="AJ734" s="145">
        <f t="shared" si="251"/>
        <v>0</v>
      </c>
    </row>
    <row r="735" spans="2:36" ht="13.7" customHeight="1">
      <c r="B735" s="957">
        <v>1295</v>
      </c>
      <c r="C735" s="1040">
        <v>45254</v>
      </c>
      <c r="D735" s="1041" t="s">
        <v>577</v>
      </c>
      <c r="E735" s="1042" t="s">
        <v>1668</v>
      </c>
      <c r="F735" s="402">
        <v>54</v>
      </c>
      <c r="G735" s="956">
        <v>21.59</v>
      </c>
      <c r="H735" s="440"/>
      <c r="I735" s="403">
        <f t="shared" si="250"/>
        <v>0</v>
      </c>
      <c r="J735" s="403">
        <f t="shared" si="255"/>
        <v>0</v>
      </c>
      <c r="K735" s="403">
        <f t="shared" si="260"/>
        <v>21.59</v>
      </c>
      <c r="L735" s="403">
        <f t="shared" si="256"/>
        <v>0</v>
      </c>
      <c r="M735" s="403">
        <f t="shared" si="256"/>
        <v>0</v>
      </c>
      <c r="N735" s="403">
        <f t="shared" si="256"/>
        <v>0</v>
      </c>
      <c r="O735" s="403">
        <f t="shared" si="256"/>
        <v>0</v>
      </c>
      <c r="P735" s="403">
        <f t="shared" si="256"/>
        <v>0</v>
      </c>
      <c r="Q735" s="403">
        <f t="shared" si="256"/>
        <v>0</v>
      </c>
      <c r="R735" s="403">
        <f t="shared" si="256"/>
        <v>0</v>
      </c>
      <c r="S735" s="403">
        <f t="shared" si="256"/>
        <v>0</v>
      </c>
      <c r="T735" s="403">
        <f t="shared" si="256"/>
        <v>0</v>
      </c>
      <c r="U735" s="403">
        <f t="shared" si="256"/>
        <v>0</v>
      </c>
      <c r="V735" s="403">
        <f t="shared" si="256"/>
        <v>0</v>
      </c>
      <c r="W735" s="403">
        <f t="shared" si="256"/>
        <v>0</v>
      </c>
      <c r="X735" s="403">
        <f t="shared" si="256"/>
        <v>0</v>
      </c>
      <c r="Y735" s="403">
        <f t="shared" si="254"/>
        <v>0</v>
      </c>
      <c r="Z735" s="403">
        <f t="shared" si="254"/>
        <v>0</v>
      </c>
      <c r="AA735" s="403">
        <f t="shared" si="254"/>
        <v>0</v>
      </c>
      <c r="AB735" s="403">
        <f t="shared" si="254"/>
        <v>0</v>
      </c>
      <c r="AC735" s="403">
        <f t="shared" si="257"/>
        <v>0</v>
      </c>
      <c r="AD735" s="403">
        <f t="shared" si="240"/>
        <v>0</v>
      </c>
      <c r="AE735" s="403">
        <f t="shared" si="240"/>
        <v>0</v>
      </c>
      <c r="AF735" s="403">
        <f t="shared" si="261"/>
        <v>0</v>
      </c>
      <c r="AG735" s="404">
        <f t="shared" si="258"/>
        <v>0</v>
      </c>
      <c r="AH735" s="404">
        <f t="shared" si="259"/>
        <v>0</v>
      </c>
      <c r="AI735" s="404">
        <f t="shared" si="253"/>
        <v>0</v>
      </c>
      <c r="AJ735" s="145">
        <f t="shared" si="251"/>
        <v>0</v>
      </c>
    </row>
    <row r="736" spans="2:36" ht="13.7" customHeight="1">
      <c r="B736" s="957">
        <v>191</v>
      </c>
      <c r="C736" s="1040">
        <v>44980</v>
      </c>
      <c r="D736" s="1041" t="s">
        <v>577</v>
      </c>
      <c r="E736" s="1042" t="s">
        <v>736</v>
      </c>
      <c r="F736" s="402">
        <v>737</v>
      </c>
      <c r="G736" s="956">
        <v>35.9</v>
      </c>
      <c r="H736" s="440"/>
      <c r="I736" s="403">
        <f t="shared" si="250"/>
        <v>0</v>
      </c>
      <c r="J736" s="403">
        <f t="shared" si="255"/>
        <v>0</v>
      </c>
      <c r="K736" s="403">
        <f t="shared" si="260"/>
        <v>0</v>
      </c>
      <c r="L736" s="403">
        <f t="shared" si="256"/>
        <v>0</v>
      </c>
      <c r="M736" s="403">
        <f t="shared" si="256"/>
        <v>0</v>
      </c>
      <c r="N736" s="403">
        <f t="shared" si="256"/>
        <v>0</v>
      </c>
      <c r="O736" s="403">
        <f t="shared" si="256"/>
        <v>0</v>
      </c>
      <c r="P736" s="403">
        <f t="shared" si="256"/>
        <v>0</v>
      </c>
      <c r="Q736" s="403">
        <f t="shared" si="256"/>
        <v>0</v>
      </c>
      <c r="R736" s="403">
        <f t="shared" si="256"/>
        <v>0</v>
      </c>
      <c r="S736" s="403">
        <f t="shared" si="256"/>
        <v>0</v>
      </c>
      <c r="T736" s="403">
        <f t="shared" si="256"/>
        <v>0</v>
      </c>
      <c r="U736" s="403">
        <f t="shared" si="256"/>
        <v>0</v>
      </c>
      <c r="V736" s="403">
        <f t="shared" si="256"/>
        <v>0</v>
      </c>
      <c r="W736" s="403">
        <f t="shared" si="256"/>
        <v>0</v>
      </c>
      <c r="X736" s="403">
        <f t="shared" si="256"/>
        <v>0</v>
      </c>
      <c r="Y736" s="403">
        <f t="shared" si="254"/>
        <v>0</v>
      </c>
      <c r="Z736" s="403">
        <f t="shared" si="254"/>
        <v>0</v>
      </c>
      <c r="AA736" s="403">
        <f t="shared" si="254"/>
        <v>0</v>
      </c>
      <c r="AB736" s="403">
        <f t="shared" si="254"/>
        <v>0</v>
      </c>
      <c r="AC736" s="403">
        <f t="shared" si="257"/>
        <v>0</v>
      </c>
      <c r="AD736" s="403">
        <f t="shared" si="240"/>
        <v>0</v>
      </c>
      <c r="AE736" s="403">
        <f t="shared" si="240"/>
        <v>0</v>
      </c>
      <c r="AF736" s="403">
        <f t="shared" si="261"/>
        <v>35.9</v>
      </c>
      <c r="AG736" s="404">
        <f t="shared" si="258"/>
        <v>0</v>
      </c>
      <c r="AH736" s="404">
        <f t="shared" si="259"/>
        <v>0</v>
      </c>
      <c r="AI736" s="404">
        <f t="shared" si="259"/>
        <v>0</v>
      </c>
      <c r="AJ736" s="145">
        <f t="shared" si="251"/>
        <v>0</v>
      </c>
    </row>
    <row r="737" spans="2:36" ht="13.7" customHeight="1">
      <c r="B737" s="957">
        <v>462</v>
      </c>
      <c r="C737" s="1040">
        <v>45062</v>
      </c>
      <c r="D737" s="1041" t="s">
        <v>577</v>
      </c>
      <c r="E737" s="1042" t="s">
        <v>981</v>
      </c>
      <c r="F737" s="402">
        <v>54</v>
      </c>
      <c r="G737" s="956">
        <v>99.9</v>
      </c>
      <c r="H737" s="440"/>
      <c r="I737" s="403">
        <f t="shared" si="250"/>
        <v>0</v>
      </c>
      <c r="J737" s="403">
        <f t="shared" si="255"/>
        <v>0</v>
      </c>
      <c r="K737" s="403">
        <f t="shared" si="260"/>
        <v>99.9</v>
      </c>
      <c r="L737" s="403">
        <f t="shared" si="256"/>
        <v>0</v>
      </c>
      <c r="M737" s="403">
        <f t="shared" si="256"/>
        <v>0</v>
      </c>
      <c r="N737" s="403">
        <f t="shared" si="256"/>
        <v>0</v>
      </c>
      <c r="O737" s="403">
        <f t="shared" si="256"/>
        <v>0</v>
      </c>
      <c r="P737" s="403">
        <f t="shared" si="256"/>
        <v>0</v>
      </c>
      <c r="Q737" s="403">
        <f t="shared" si="256"/>
        <v>0</v>
      </c>
      <c r="R737" s="403">
        <f t="shared" si="256"/>
        <v>0</v>
      </c>
      <c r="S737" s="403">
        <f t="shared" si="256"/>
        <v>0</v>
      </c>
      <c r="T737" s="403">
        <f t="shared" si="256"/>
        <v>0</v>
      </c>
      <c r="U737" s="403">
        <f t="shared" si="256"/>
        <v>0</v>
      </c>
      <c r="V737" s="403">
        <f t="shared" si="256"/>
        <v>0</v>
      </c>
      <c r="W737" s="403">
        <f t="shared" si="256"/>
        <v>0</v>
      </c>
      <c r="X737" s="403">
        <f t="shared" si="256"/>
        <v>0</v>
      </c>
      <c r="Y737" s="403">
        <f t="shared" si="254"/>
        <v>0</v>
      </c>
      <c r="Z737" s="403">
        <f t="shared" si="254"/>
        <v>0</v>
      </c>
      <c r="AA737" s="403">
        <f t="shared" si="254"/>
        <v>0</v>
      </c>
      <c r="AB737" s="403">
        <f t="shared" si="254"/>
        <v>0</v>
      </c>
      <c r="AC737" s="403">
        <f t="shared" si="257"/>
        <v>0</v>
      </c>
      <c r="AD737" s="403">
        <f t="shared" si="240"/>
        <v>0</v>
      </c>
      <c r="AE737" s="403">
        <f t="shared" si="240"/>
        <v>0</v>
      </c>
      <c r="AF737" s="403">
        <f t="shared" si="261"/>
        <v>0</v>
      </c>
      <c r="AG737" s="404">
        <f t="shared" si="258"/>
        <v>0</v>
      </c>
      <c r="AH737" s="404">
        <f t="shared" si="259"/>
        <v>0</v>
      </c>
      <c r="AI737" s="404">
        <f t="shared" si="259"/>
        <v>0</v>
      </c>
      <c r="AJ737" s="145">
        <f t="shared" si="251"/>
        <v>0</v>
      </c>
    </row>
    <row r="738" spans="2:36" ht="13.7" customHeight="1">
      <c r="B738" s="957">
        <v>780</v>
      </c>
      <c r="C738" s="1040">
        <v>45156</v>
      </c>
      <c r="D738" s="1041" t="s">
        <v>577</v>
      </c>
      <c r="E738" s="1042" t="s">
        <v>1233</v>
      </c>
      <c r="F738" s="402">
        <v>737</v>
      </c>
      <c r="G738" s="956">
        <v>150</v>
      </c>
      <c r="H738" s="440"/>
      <c r="I738" s="403">
        <f t="shared" si="250"/>
        <v>0</v>
      </c>
      <c r="J738" s="403">
        <f t="shared" si="255"/>
        <v>0</v>
      </c>
      <c r="K738" s="403">
        <f t="shared" si="260"/>
        <v>0</v>
      </c>
      <c r="L738" s="403">
        <f t="shared" si="256"/>
        <v>0</v>
      </c>
      <c r="M738" s="403">
        <f t="shared" si="256"/>
        <v>0</v>
      </c>
      <c r="N738" s="403">
        <f t="shared" si="256"/>
        <v>0</v>
      </c>
      <c r="O738" s="403">
        <f t="shared" si="256"/>
        <v>0</v>
      </c>
      <c r="P738" s="403">
        <f t="shared" si="256"/>
        <v>0</v>
      </c>
      <c r="Q738" s="403">
        <f t="shared" si="256"/>
        <v>0</v>
      </c>
      <c r="R738" s="403">
        <f t="shared" si="256"/>
        <v>0</v>
      </c>
      <c r="S738" s="403">
        <f t="shared" si="256"/>
        <v>0</v>
      </c>
      <c r="T738" s="403">
        <f t="shared" si="256"/>
        <v>0</v>
      </c>
      <c r="U738" s="403">
        <f t="shared" si="256"/>
        <v>0</v>
      </c>
      <c r="V738" s="403">
        <f t="shared" si="256"/>
        <v>0</v>
      </c>
      <c r="W738" s="403">
        <f t="shared" si="256"/>
        <v>0</v>
      </c>
      <c r="X738" s="403">
        <f t="shared" si="256"/>
        <v>0</v>
      </c>
      <c r="Y738" s="403">
        <f t="shared" si="254"/>
        <v>0</v>
      </c>
      <c r="Z738" s="403">
        <f t="shared" si="254"/>
        <v>0</v>
      </c>
      <c r="AA738" s="403">
        <f t="shared" si="254"/>
        <v>0</v>
      </c>
      <c r="AB738" s="403">
        <f t="shared" si="254"/>
        <v>0</v>
      </c>
      <c r="AC738" s="403">
        <f t="shared" si="257"/>
        <v>0</v>
      </c>
      <c r="AD738" s="403">
        <f t="shared" si="240"/>
        <v>0</v>
      </c>
      <c r="AE738" s="403">
        <f t="shared" si="240"/>
        <v>0</v>
      </c>
      <c r="AF738" s="403">
        <f t="shared" si="261"/>
        <v>150</v>
      </c>
      <c r="AG738" s="404">
        <f t="shared" si="258"/>
        <v>0</v>
      </c>
      <c r="AH738" s="404">
        <f t="shared" si="259"/>
        <v>0</v>
      </c>
      <c r="AI738" s="404">
        <f t="shared" si="259"/>
        <v>0</v>
      </c>
      <c r="AJ738" s="145">
        <f t="shared" si="251"/>
        <v>0</v>
      </c>
    </row>
    <row r="739" spans="2:36" ht="13.7" customHeight="1">
      <c r="B739" s="957">
        <v>846</v>
      </c>
      <c r="C739" s="1040">
        <v>45168</v>
      </c>
      <c r="D739" s="1041" t="s">
        <v>577</v>
      </c>
      <c r="E739" s="1042" t="s">
        <v>1293</v>
      </c>
      <c r="F739" s="402">
        <v>737</v>
      </c>
      <c r="G739" s="956">
        <v>120</v>
      </c>
      <c r="H739" s="440"/>
      <c r="I739" s="403">
        <f t="shared" si="250"/>
        <v>0</v>
      </c>
      <c r="J739" s="403">
        <f t="shared" si="255"/>
        <v>0</v>
      </c>
      <c r="K739" s="403">
        <f t="shared" si="260"/>
        <v>0</v>
      </c>
      <c r="L739" s="403">
        <f t="shared" si="256"/>
        <v>0</v>
      </c>
      <c r="M739" s="403">
        <f t="shared" si="256"/>
        <v>0</v>
      </c>
      <c r="N739" s="403">
        <f t="shared" si="256"/>
        <v>0</v>
      </c>
      <c r="O739" s="403">
        <f t="shared" si="256"/>
        <v>0</v>
      </c>
      <c r="P739" s="403">
        <f t="shared" si="256"/>
        <v>0</v>
      </c>
      <c r="Q739" s="403">
        <f t="shared" si="256"/>
        <v>0</v>
      </c>
      <c r="R739" s="403">
        <f t="shared" si="256"/>
        <v>0</v>
      </c>
      <c r="S739" s="403">
        <f t="shared" si="256"/>
        <v>0</v>
      </c>
      <c r="T739" s="403">
        <f t="shared" si="256"/>
        <v>0</v>
      </c>
      <c r="U739" s="403">
        <f t="shared" si="256"/>
        <v>0</v>
      </c>
      <c r="V739" s="403">
        <f t="shared" si="256"/>
        <v>0</v>
      </c>
      <c r="W739" s="403">
        <f t="shared" si="256"/>
        <v>0</v>
      </c>
      <c r="X739" s="403">
        <f t="shared" si="256"/>
        <v>0</v>
      </c>
      <c r="Y739" s="403">
        <f t="shared" si="254"/>
        <v>0</v>
      </c>
      <c r="Z739" s="403">
        <f t="shared" si="254"/>
        <v>0</v>
      </c>
      <c r="AA739" s="403">
        <f t="shared" si="254"/>
        <v>0</v>
      </c>
      <c r="AB739" s="403">
        <f t="shared" si="254"/>
        <v>0</v>
      </c>
      <c r="AC739" s="403">
        <f t="shared" si="257"/>
        <v>0</v>
      </c>
      <c r="AD739" s="403">
        <f t="shared" si="240"/>
        <v>0</v>
      </c>
      <c r="AE739" s="403">
        <f t="shared" si="240"/>
        <v>0</v>
      </c>
      <c r="AF739" s="403">
        <f t="shared" si="261"/>
        <v>120</v>
      </c>
      <c r="AG739" s="404">
        <f t="shared" si="258"/>
        <v>0</v>
      </c>
      <c r="AH739" s="404">
        <f t="shared" si="259"/>
        <v>0</v>
      </c>
      <c r="AI739" s="404">
        <f t="shared" si="259"/>
        <v>0</v>
      </c>
      <c r="AJ739" s="145">
        <f t="shared" si="251"/>
        <v>0</v>
      </c>
    </row>
    <row r="740" spans="2:36" ht="13.7" customHeight="1">
      <c r="B740" s="957">
        <v>922</v>
      </c>
      <c r="C740" s="1040">
        <v>45183</v>
      </c>
      <c r="D740" s="1041" t="s">
        <v>577</v>
      </c>
      <c r="E740" s="1042" t="s">
        <v>1355</v>
      </c>
      <c r="F740" s="402">
        <v>737</v>
      </c>
      <c r="G740" s="956">
        <v>375</v>
      </c>
      <c r="H740" s="440"/>
      <c r="I740" s="403">
        <f t="shared" si="250"/>
        <v>0</v>
      </c>
      <c r="J740" s="403">
        <f t="shared" si="255"/>
        <v>0</v>
      </c>
      <c r="K740" s="403">
        <f t="shared" si="260"/>
        <v>0</v>
      </c>
      <c r="L740" s="403">
        <f t="shared" ref="L740:X749" si="262">IF(L$7-$F740=0,$G740,0)</f>
        <v>0</v>
      </c>
      <c r="M740" s="403">
        <f t="shared" si="262"/>
        <v>0</v>
      </c>
      <c r="N740" s="403">
        <f t="shared" si="262"/>
        <v>0</v>
      </c>
      <c r="O740" s="403">
        <f t="shared" si="262"/>
        <v>0</v>
      </c>
      <c r="P740" s="403">
        <f t="shared" si="262"/>
        <v>0</v>
      </c>
      <c r="Q740" s="403">
        <f t="shared" si="262"/>
        <v>0</v>
      </c>
      <c r="R740" s="403">
        <f t="shared" si="262"/>
        <v>0</v>
      </c>
      <c r="S740" s="403">
        <f t="shared" si="262"/>
        <v>0</v>
      </c>
      <c r="T740" s="403">
        <f t="shared" si="262"/>
        <v>0</v>
      </c>
      <c r="U740" s="403">
        <f t="shared" si="262"/>
        <v>0</v>
      </c>
      <c r="V740" s="403">
        <f t="shared" si="262"/>
        <v>0</v>
      </c>
      <c r="W740" s="403">
        <f t="shared" si="262"/>
        <v>0</v>
      </c>
      <c r="X740" s="403">
        <f t="shared" si="262"/>
        <v>0</v>
      </c>
      <c r="Y740" s="403">
        <f t="shared" si="254"/>
        <v>0</v>
      </c>
      <c r="Z740" s="403">
        <f t="shared" si="254"/>
        <v>0</v>
      </c>
      <c r="AA740" s="403">
        <f t="shared" si="254"/>
        <v>0</v>
      </c>
      <c r="AB740" s="403">
        <f t="shared" si="254"/>
        <v>0</v>
      </c>
      <c r="AC740" s="403">
        <f t="shared" si="257"/>
        <v>0</v>
      </c>
      <c r="AD740" s="403">
        <f t="shared" si="254"/>
        <v>0</v>
      </c>
      <c r="AE740" s="403">
        <f t="shared" ref="AE740:AE803" si="263">IF(AE$7-$F740=0,$G740,0)</f>
        <v>0</v>
      </c>
      <c r="AF740" s="403">
        <f t="shared" si="261"/>
        <v>375</v>
      </c>
      <c r="AG740" s="404">
        <f t="shared" si="258"/>
        <v>0</v>
      </c>
      <c r="AH740" s="404">
        <f t="shared" si="259"/>
        <v>0</v>
      </c>
      <c r="AI740" s="404">
        <f t="shared" si="259"/>
        <v>0</v>
      </c>
      <c r="AJ740" s="145">
        <f t="shared" si="251"/>
        <v>0</v>
      </c>
    </row>
    <row r="741" spans="2:36" ht="13.7" customHeight="1">
      <c r="B741" s="957">
        <v>1205</v>
      </c>
      <c r="C741" s="1040">
        <v>45236</v>
      </c>
      <c r="D741" s="1041" t="s">
        <v>577</v>
      </c>
      <c r="E741" s="1042" t="s">
        <v>1593</v>
      </c>
      <c r="F741" s="402">
        <v>737</v>
      </c>
      <c r="G741" s="956">
        <v>16</v>
      </c>
      <c r="H741" s="440"/>
      <c r="I741" s="403">
        <f t="shared" si="250"/>
        <v>0</v>
      </c>
      <c r="J741" s="403">
        <f t="shared" si="255"/>
        <v>0</v>
      </c>
      <c r="K741" s="403">
        <f t="shared" si="260"/>
        <v>0</v>
      </c>
      <c r="L741" s="403">
        <f t="shared" si="262"/>
        <v>0</v>
      </c>
      <c r="M741" s="403">
        <f t="shared" si="262"/>
        <v>0</v>
      </c>
      <c r="N741" s="403">
        <f t="shared" si="262"/>
        <v>0</v>
      </c>
      <c r="O741" s="403">
        <f t="shared" si="262"/>
        <v>0</v>
      </c>
      <c r="P741" s="403">
        <f t="shared" si="262"/>
        <v>0</v>
      </c>
      <c r="Q741" s="403">
        <f t="shared" si="262"/>
        <v>0</v>
      </c>
      <c r="R741" s="403">
        <f t="shared" si="262"/>
        <v>0</v>
      </c>
      <c r="S741" s="403">
        <f t="shared" si="262"/>
        <v>0</v>
      </c>
      <c r="T741" s="403">
        <f t="shared" si="262"/>
        <v>0</v>
      </c>
      <c r="U741" s="403">
        <f t="shared" si="262"/>
        <v>0</v>
      </c>
      <c r="V741" s="403">
        <f t="shared" si="262"/>
        <v>0</v>
      </c>
      <c r="W741" s="403">
        <f t="shared" si="262"/>
        <v>0</v>
      </c>
      <c r="X741" s="403">
        <f t="shared" si="262"/>
        <v>0</v>
      </c>
      <c r="Y741" s="403">
        <f t="shared" si="254"/>
        <v>0</v>
      </c>
      <c r="Z741" s="403">
        <f t="shared" si="254"/>
        <v>0</v>
      </c>
      <c r="AA741" s="403">
        <f t="shared" si="254"/>
        <v>0</v>
      </c>
      <c r="AB741" s="403">
        <f t="shared" si="254"/>
        <v>0</v>
      </c>
      <c r="AC741" s="403">
        <f t="shared" si="257"/>
        <v>0</v>
      </c>
      <c r="AD741" s="403">
        <f t="shared" si="254"/>
        <v>0</v>
      </c>
      <c r="AE741" s="403">
        <f t="shared" si="263"/>
        <v>0</v>
      </c>
      <c r="AF741" s="403">
        <f t="shared" si="261"/>
        <v>16</v>
      </c>
      <c r="AG741" s="404">
        <f t="shared" si="258"/>
        <v>0</v>
      </c>
      <c r="AH741" s="404">
        <f t="shared" si="259"/>
        <v>0</v>
      </c>
      <c r="AI741" s="404">
        <f t="shared" si="259"/>
        <v>0</v>
      </c>
      <c r="AJ741" s="145">
        <f t="shared" si="251"/>
        <v>0</v>
      </c>
    </row>
    <row r="742" spans="2:36" ht="13.7" customHeight="1">
      <c r="B742" s="957">
        <v>1140</v>
      </c>
      <c r="C742" s="1040">
        <v>45225</v>
      </c>
      <c r="D742" s="1041" t="s">
        <v>577</v>
      </c>
      <c r="E742" s="1042" t="s">
        <v>1542</v>
      </c>
      <c r="F742" s="402">
        <v>737</v>
      </c>
      <c r="G742" s="956">
        <v>10.39</v>
      </c>
      <c r="H742" s="440"/>
      <c r="I742" s="403">
        <f t="shared" si="250"/>
        <v>0</v>
      </c>
      <c r="J742" s="403">
        <f t="shared" si="255"/>
        <v>0</v>
      </c>
      <c r="K742" s="403">
        <f t="shared" si="260"/>
        <v>0</v>
      </c>
      <c r="L742" s="403">
        <f t="shared" si="262"/>
        <v>0</v>
      </c>
      <c r="M742" s="403">
        <f t="shared" si="262"/>
        <v>0</v>
      </c>
      <c r="N742" s="403">
        <f t="shared" si="262"/>
        <v>0</v>
      </c>
      <c r="O742" s="403">
        <f t="shared" si="262"/>
        <v>0</v>
      </c>
      <c r="P742" s="403">
        <f t="shared" si="262"/>
        <v>0</v>
      </c>
      <c r="Q742" s="403">
        <f t="shared" si="262"/>
        <v>0</v>
      </c>
      <c r="R742" s="403">
        <f t="shared" si="262"/>
        <v>0</v>
      </c>
      <c r="S742" s="403">
        <f t="shared" si="262"/>
        <v>0</v>
      </c>
      <c r="T742" s="403">
        <f t="shared" si="262"/>
        <v>0</v>
      </c>
      <c r="U742" s="403">
        <f t="shared" si="262"/>
        <v>0</v>
      </c>
      <c r="V742" s="403">
        <f t="shared" si="262"/>
        <v>0</v>
      </c>
      <c r="W742" s="403">
        <f t="shared" si="262"/>
        <v>0</v>
      </c>
      <c r="X742" s="403">
        <f t="shared" si="262"/>
        <v>0</v>
      </c>
      <c r="Y742" s="403">
        <f t="shared" si="254"/>
        <v>0</v>
      </c>
      <c r="Z742" s="403">
        <f t="shared" si="254"/>
        <v>0</v>
      </c>
      <c r="AA742" s="403">
        <f t="shared" si="254"/>
        <v>0</v>
      </c>
      <c r="AB742" s="403">
        <f t="shared" si="254"/>
        <v>0</v>
      </c>
      <c r="AC742" s="403">
        <f t="shared" si="257"/>
        <v>0</v>
      </c>
      <c r="AD742" s="403">
        <f t="shared" ref="AD742:AE805" si="264">IF(AD$7-$F742=0,$G742,0)</f>
        <v>0</v>
      </c>
      <c r="AE742" s="403">
        <f t="shared" si="263"/>
        <v>0</v>
      </c>
      <c r="AF742" s="403">
        <f t="shared" si="261"/>
        <v>10.39</v>
      </c>
      <c r="AG742" s="404">
        <f t="shared" si="258"/>
        <v>0</v>
      </c>
      <c r="AH742" s="404">
        <f t="shared" si="259"/>
        <v>0</v>
      </c>
      <c r="AI742" s="404">
        <f t="shared" si="259"/>
        <v>0</v>
      </c>
      <c r="AJ742" s="145">
        <f t="shared" si="251"/>
        <v>0</v>
      </c>
    </row>
    <row r="743" spans="2:36" ht="13.7" customHeight="1">
      <c r="B743" s="957">
        <v>1252</v>
      </c>
      <c r="C743" s="1040">
        <v>45246</v>
      </c>
      <c r="D743" s="1041" t="s">
        <v>577</v>
      </c>
      <c r="E743" s="1042" t="s">
        <v>1636</v>
      </c>
      <c r="F743" s="402">
        <v>737</v>
      </c>
      <c r="G743" s="956">
        <v>7.98</v>
      </c>
      <c r="H743" s="440"/>
      <c r="I743" s="403">
        <f t="shared" si="250"/>
        <v>0</v>
      </c>
      <c r="J743" s="403">
        <f t="shared" si="255"/>
        <v>0</v>
      </c>
      <c r="K743" s="403">
        <f t="shared" si="260"/>
        <v>0</v>
      </c>
      <c r="L743" s="403">
        <f t="shared" si="262"/>
        <v>0</v>
      </c>
      <c r="M743" s="403">
        <f t="shared" si="262"/>
        <v>0</v>
      </c>
      <c r="N743" s="403">
        <f t="shared" si="262"/>
        <v>0</v>
      </c>
      <c r="O743" s="403">
        <f t="shared" si="262"/>
        <v>0</v>
      </c>
      <c r="P743" s="403">
        <f t="shared" si="262"/>
        <v>0</v>
      </c>
      <c r="Q743" s="403">
        <f t="shared" si="262"/>
        <v>0</v>
      </c>
      <c r="R743" s="403">
        <f t="shared" si="262"/>
        <v>0</v>
      </c>
      <c r="S743" s="403">
        <f t="shared" si="262"/>
        <v>0</v>
      </c>
      <c r="T743" s="403">
        <f t="shared" si="262"/>
        <v>0</v>
      </c>
      <c r="U743" s="403">
        <f t="shared" si="262"/>
        <v>0</v>
      </c>
      <c r="V743" s="403">
        <f t="shared" si="262"/>
        <v>0</v>
      </c>
      <c r="W743" s="403">
        <f t="shared" si="262"/>
        <v>0</v>
      </c>
      <c r="X743" s="403">
        <f t="shared" si="262"/>
        <v>0</v>
      </c>
      <c r="Y743" s="403">
        <f t="shared" si="254"/>
        <v>0</v>
      </c>
      <c r="Z743" s="403">
        <f t="shared" si="254"/>
        <v>0</v>
      </c>
      <c r="AA743" s="403">
        <f t="shared" si="254"/>
        <v>0</v>
      </c>
      <c r="AB743" s="403">
        <f t="shared" si="254"/>
        <v>0</v>
      </c>
      <c r="AC743" s="403">
        <f t="shared" si="257"/>
        <v>0</v>
      </c>
      <c r="AD743" s="403">
        <f t="shared" si="264"/>
        <v>0</v>
      </c>
      <c r="AE743" s="403">
        <f t="shared" si="263"/>
        <v>0</v>
      </c>
      <c r="AF743" s="403">
        <f t="shared" si="261"/>
        <v>7.98</v>
      </c>
      <c r="AG743" s="404">
        <f t="shared" si="258"/>
        <v>0</v>
      </c>
      <c r="AH743" s="404">
        <f t="shared" si="259"/>
        <v>0</v>
      </c>
      <c r="AI743" s="404">
        <f t="shared" si="259"/>
        <v>0</v>
      </c>
      <c r="AJ743" s="145">
        <f t="shared" si="251"/>
        <v>0</v>
      </c>
    </row>
    <row r="744" spans="2:36" ht="13.7" customHeight="1">
      <c r="B744" s="957">
        <v>88</v>
      </c>
      <c r="C744" s="1040">
        <v>44949</v>
      </c>
      <c r="D744" s="1041" t="s">
        <v>577</v>
      </c>
      <c r="E744" s="1042" t="s">
        <v>657</v>
      </c>
      <c r="F744" s="402">
        <v>737</v>
      </c>
      <c r="G744" s="956">
        <v>100</v>
      </c>
      <c r="H744" s="440"/>
      <c r="I744" s="403">
        <f t="shared" si="250"/>
        <v>0</v>
      </c>
      <c r="J744" s="403">
        <f t="shared" si="255"/>
        <v>0</v>
      </c>
      <c r="K744" s="403">
        <f t="shared" si="260"/>
        <v>0</v>
      </c>
      <c r="L744" s="403">
        <f t="shared" si="262"/>
        <v>0</v>
      </c>
      <c r="M744" s="403">
        <f t="shared" si="262"/>
        <v>0</v>
      </c>
      <c r="N744" s="403">
        <f t="shared" si="262"/>
        <v>0</v>
      </c>
      <c r="O744" s="403">
        <f t="shared" si="262"/>
        <v>0</v>
      </c>
      <c r="P744" s="403">
        <f t="shared" si="262"/>
        <v>0</v>
      </c>
      <c r="Q744" s="403">
        <f t="shared" si="262"/>
        <v>0</v>
      </c>
      <c r="R744" s="403">
        <f t="shared" si="262"/>
        <v>0</v>
      </c>
      <c r="S744" s="403">
        <f t="shared" si="262"/>
        <v>0</v>
      </c>
      <c r="T744" s="403">
        <f t="shared" si="262"/>
        <v>0</v>
      </c>
      <c r="U744" s="403">
        <f t="shared" si="262"/>
        <v>0</v>
      </c>
      <c r="V744" s="403">
        <f t="shared" si="262"/>
        <v>0</v>
      </c>
      <c r="W744" s="403">
        <f t="shared" si="262"/>
        <v>0</v>
      </c>
      <c r="X744" s="403">
        <f t="shared" si="262"/>
        <v>0</v>
      </c>
      <c r="Y744" s="403">
        <f t="shared" si="254"/>
        <v>0</v>
      </c>
      <c r="Z744" s="403">
        <f t="shared" si="254"/>
        <v>0</v>
      </c>
      <c r="AA744" s="403">
        <f t="shared" si="254"/>
        <v>0</v>
      </c>
      <c r="AB744" s="403">
        <f t="shared" si="254"/>
        <v>0</v>
      </c>
      <c r="AC744" s="403">
        <f t="shared" si="257"/>
        <v>0</v>
      </c>
      <c r="AD744" s="403">
        <f t="shared" si="264"/>
        <v>0</v>
      </c>
      <c r="AE744" s="403">
        <f t="shared" si="263"/>
        <v>0</v>
      </c>
      <c r="AF744" s="403">
        <f t="shared" si="261"/>
        <v>100</v>
      </c>
      <c r="AG744" s="404">
        <f t="shared" si="258"/>
        <v>0</v>
      </c>
      <c r="AH744" s="404">
        <f t="shared" si="259"/>
        <v>0</v>
      </c>
      <c r="AI744" s="404">
        <f t="shared" si="259"/>
        <v>0</v>
      </c>
      <c r="AJ744" s="145">
        <f t="shared" si="251"/>
        <v>0</v>
      </c>
    </row>
    <row r="745" spans="2:36" ht="13.7" customHeight="1">
      <c r="B745" s="957">
        <v>260</v>
      </c>
      <c r="C745" s="1040">
        <v>45002</v>
      </c>
      <c r="D745" s="1041" t="s">
        <v>577</v>
      </c>
      <c r="E745" s="1042" t="s">
        <v>807</v>
      </c>
      <c r="F745" s="402">
        <v>737</v>
      </c>
      <c r="G745" s="956">
        <v>265</v>
      </c>
      <c r="H745" s="440"/>
      <c r="I745" s="403">
        <f t="shared" si="250"/>
        <v>0</v>
      </c>
      <c r="J745" s="403">
        <f t="shared" si="255"/>
        <v>0</v>
      </c>
      <c r="K745" s="403">
        <f>G745-AF745</f>
        <v>40</v>
      </c>
      <c r="L745" s="403">
        <f t="shared" si="262"/>
        <v>0</v>
      </c>
      <c r="M745" s="403">
        <f t="shared" si="262"/>
        <v>0</v>
      </c>
      <c r="N745" s="403">
        <f t="shared" si="262"/>
        <v>0</v>
      </c>
      <c r="O745" s="403">
        <f t="shared" si="262"/>
        <v>0</v>
      </c>
      <c r="P745" s="403">
        <f t="shared" si="262"/>
        <v>0</v>
      </c>
      <c r="Q745" s="403">
        <f t="shared" si="262"/>
        <v>0</v>
      </c>
      <c r="R745" s="403">
        <f t="shared" si="262"/>
        <v>0</v>
      </c>
      <c r="S745" s="403">
        <f t="shared" si="262"/>
        <v>0</v>
      </c>
      <c r="T745" s="403">
        <f t="shared" si="262"/>
        <v>0</v>
      </c>
      <c r="U745" s="403">
        <f t="shared" si="262"/>
        <v>0</v>
      </c>
      <c r="V745" s="403">
        <f t="shared" si="262"/>
        <v>0</v>
      </c>
      <c r="W745" s="403">
        <f t="shared" si="262"/>
        <v>0</v>
      </c>
      <c r="X745" s="403">
        <f t="shared" si="262"/>
        <v>0</v>
      </c>
      <c r="Y745" s="403">
        <f t="shared" si="254"/>
        <v>0</v>
      </c>
      <c r="Z745" s="403">
        <f t="shared" si="254"/>
        <v>0</v>
      </c>
      <c r="AA745" s="403">
        <f t="shared" si="254"/>
        <v>0</v>
      </c>
      <c r="AB745" s="403">
        <f t="shared" si="254"/>
        <v>0</v>
      </c>
      <c r="AC745" s="403">
        <f t="shared" si="257"/>
        <v>0</v>
      </c>
      <c r="AD745" s="403">
        <f t="shared" si="264"/>
        <v>0</v>
      </c>
      <c r="AE745" s="403">
        <f t="shared" si="263"/>
        <v>0</v>
      </c>
      <c r="AF745" s="403">
        <f>IF(AF$7-$F745=0,$G745,0)-40</f>
        <v>225</v>
      </c>
      <c r="AG745" s="404">
        <f t="shared" si="258"/>
        <v>0</v>
      </c>
      <c r="AH745" s="404">
        <f t="shared" si="259"/>
        <v>0</v>
      </c>
      <c r="AI745" s="404">
        <f t="shared" si="259"/>
        <v>0</v>
      </c>
      <c r="AJ745" s="145">
        <f t="shared" si="251"/>
        <v>0</v>
      </c>
    </row>
    <row r="746" spans="2:36" ht="13.7" customHeight="1">
      <c r="B746" s="957">
        <v>288</v>
      </c>
      <c r="C746" s="1040">
        <v>45012</v>
      </c>
      <c r="D746" s="1041" t="s">
        <v>577</v>
      </c>
      <c r="E746" s="1042" t="s">
        <v>839</v>
      </c>
      <c r="F746" s="402">
        <v>737.2</v>
      </c>
      <c r="G746" s="956">
        <v>3.48</v>
      </c>
      <c r="H746" s="440" t="s">
        <v>2322</v>
      </c>
      <c r="I746" s="403">
        <f t="shared" si="250"/>
        <v>0</v>
      </c>
      <c r="J746" s="403">
        <f t="shared" si="255"/>
        <v>0</v>
      </c>
      <c r="K746" s="403">
        <f t="shared" si="260"/>
        <v>0</v>
      </c>
      <c r="L746" s="403">
        <f t="shared" si="262"/>
        <v>0</v>
      </c>
      <c r="M746" s="403">
        <f t="shared" si="262"/>
        <v>0</v>
      </c>
      <c r="N746" s="403">
        <f t="shared" si="262"/>
        <v>0</v>
      </c>
      <c r="O746" s="403">
        <f t="shared" si="262"/>
        <v>0</v>
      </c>
      <c r="P746" s="403">
        <f t="shared" si="262"/>
        <v>0</v>
      </c>
      <c r="Q746" s="403">
        <f t="shared" si="262"/>
        <v>0</v>
      </c>
      <c r="R746" s="403">
        <f t="shared" si="262"/>
        <v>0</v>
      </c>
      <c r="S746" s="403">
        <f t="shared" si="262"/>
        <v>0</v>
      </c>
      <c r="T746" s="403">
        <f t="shared" si="262"/>
        <v>0</v>
      </c>
      <c r="U746" s="403">
        <f t="shared" si="262"/>
        <v>0</v>
      </c>
      <c r="V746" s="403">
        <f t="shared" si="262"/>
        <v>0</v>
      </c>
      <c r="W746" s="403">
        <f t="shared" si="262"/>
        <v>0</v>
      </c>
      <c r="X746" s="403">
        <f t="shared" si="262"/>
        <v>0</v>
      </c>
      <c r="Y746" s="403">
        <f t="shared" si="254"/>
        <v>0</v>
      </c>
      <c r="Z746" s="403">
        <f t="shared" si="254"/>
        <v>0</v>
      </c>
      <c r="AA746" s="403">
        <f t="shared" si="254"/>
        <v>0</v>
      </c>
      <c r="AB746" s="403">
        <f t="shared" si="254"/>
        <v>0</v>
      </c>
      <c r="AC746" s="403">
        <f t="shared" si="257"/>
        <v>0</v>
      </c>
      <c r="AD746" s="403">
        <f t="shared" si="264"/>
        <v>0</v>
      </c>
      <c r="AE746" s="403">
        <f t="shared" si="263"/>
        <v>0</v>
      </c>
      <c r="AF746" s="403">
        <f t="shared" si="261"/>
        <v>0</v>
      </c>
      <c r="AG746" s="404">
        <f t="shared" si="258"/>
        <v>3.48</v>
      </c>
      <c r="AH746" s="404">
        <f t="shared" si="259"/>
        <v>0</v>
      </c>
      <c r="AI746" s="404">
        <f t="shared" si="259"/>
        <v>0</v>
      </c>
      <c r="AJ746" s="145">
        <f t="shared" si="251"/>
        <v>0</v>
      </c>
    </row>
    <row r="747" spans="2:36" ht="13.7" customHeight="1">
      <c r="B747" s="957">
        <v>289</v>
      </c>
      <c r="C747" s="1040">
        <v>45012</v>
      </c>
      <c r="D747" s="1041" t="s">
        <v>577</v>
      </c>
      <c r="E747" s="1042" t="s">
        <v>839</v>
      </c>
      <c r="F747" s="402">
        <v>737.2</v>
      </c>
      <c r="G747" s="956">
        <v>16.989999999999998</v>
      </c>
      <c r="H747" s="440" t="s">
        <v>2322</v>
      </c>
      <c r="I747" s="403">
        <f t="shared" si="250"/>
        <v>0</v>
      </c>
      <c r="J747" s="403">
        <f t="shared" si="255"/>
        <v>0</v>
      </c>
      <c r="K747" s="403">
        <f t="shared" si="260"/>
        <v>0</v>
      </c>
      <c r="L747" s="403">
        <f t="shared" si="262"/>
        <v>0</v>
      </c>
      <c r="M747" s="403">
        <f t="shared" si="262"/>
        <v>0</v>
      </c>
      <c r="N747" s="403">
        <f t="shared" si="262"/>
        <v>0</v>
      </c>
      <c r="O747" s="403">
        <f t="shared" si="262"/>
        <v>0</v>
      </c>
      <c r="P747" s="403">
        <f t="shared" si="262"/>
        <v>0</v>
      </c>
      <c r="Q747" s="403">
        <f t="shared" si="262"/>
        <v>0</v>
      </c>
      <c r="R747" s="403">
        <f t="shared" si="262"/>
        <v>0</v>
      </c>
      <c r="S747" s="403">
        <f t="shared" si="262"/>
        <v>0</v>
      </c>
      <c r="T747" s="403">
        <f t="shared" si="262"/>
        <v>0</v>
      </c>
      <c r="U747" s="403">
        <f t="shared" si="262"/>
        <v>0</v>
      </c>
      <c r="V747" s="403">
        <f t="shared" si="262"/>
        <v>0</v>
      </c>
      <c r="W747" s="403">
        <f t="shared" si="262"/>
        <v>0</v>
      </c>
      <c r="X747" s="403">
        <f t="shared" si="262"/>
        <v>0</v>
      </c>
      <c r="Y747" s="403">
        <f t="shared" si="254"/>
        <v>0</v>
      </c>
      <c r="Z747" s="403">
        <f t="shared" si="254"/>
        <v>0</v>
      </c>
      <c r="AA747" s="403">
        <f t="shared" si="254"/>
        <v>0</v>
      </c>
      <c r="AB747" s="403">
        <f t="shared" si="254"/>
        <v>0</v>
      </c>
      <c r="AC747" s="403">
        <f t="shared" si="257"/>
        <v>0</v>
      </c>
      <c r="AD747" s="403">
        <f t="shared" si="264"/>
        <v>0</v>
      </c>
      <c r="AE747" s="403">
        <f t="shared" si="263"/>
        <v>0</v>
      </c>
      <c r="AF747" s="403">
        <f t="shared" si="261"/>
        <v>0</v>
      </c>
      <c r="AG747" s="404">
        <f t="shared" si="258"/>
        <v>16.989999999999998</v>
      </c>
      <c r="AH747" s="404">
        <f t="shared" si="259"/>
        <v>0</v>
      </c>
      <c r="AI747" s="404">
        <f t="shared" si="259"/>
        <v>0</v>
      </c>
      <c r="AJ747" s="145">
        <f t="shared" si="251"/>
        <v>0</v>
      </c>
    </row>
    <row r="748" spans="2:36" ht="13.7" customHeight="1">
      <c r="B748" s="957">
        <v>290</v>
      </c>
      <c r="C748" s="1040">
        <v>45012</v>
      </c>
      <c r="D748" s="1041" t="s">
        <v>577</v>
      </c>
      <c r="E748" s="1042" t="s">
        <v>839</v>
      </c>
      <c r="F748" s="402">
        <v>737.2</v>
      </c>
      <c r="G748" s="956">
        <v>25.49</v>
      </c>
      <c r="H748" s="440" t="s">
        <v>2322</v>
      </c>
      <c r="I748" s="403">
        <f t="shared" si="250"/>
        <v>0</v>
      </c>
      <c r="J748" s="403">
        <f t="shared" si="255"/>
        <v>0</v>
      </c>
      <c r="K748" s="403">
        <f t="shared" si="260"/>
        <v>0</v>
      </c>
      <c r="L748" s="403">
        <f t="shared" si="262"/>
        <v>0</v>
      </c>
      <c r="M748" s="403">
        <f t="shared" si="262"/>
        <v>0</v>
      </c>
      <c r="N748" s="403">
        <f t="shared" si="262"/>
        <v>0</v>
      </c>
      <c r="O748" s="403">
        <f t="shared" si="262"/>
        <v>0</v>
      </c>
      <c r="P748" s="403">
        <f t="shared" si="262"/>
        <v>0</v>
      </c>
      <c r="Q748" s="403">
        <f t="shared" si="262"/>
        <v>0</v>
      </c>
      <c r="R748" s="403">
        <f t="shared" si="262"/>
        <v>0</v>
      </c>
      <c r="S748" s="403">
        <f t="shared" si="262"/>
        <v>0</v>
      </c>
      <c r="T748" s="403">
        <f t="shared" si="262"/>
        <v>0</v>
      </c>
      <c r="U748" s="403">
        <f t="shared" si="262"/>
        <v>0</v>
      </c>
      <c r="V748" s="403">
        <f t="shared" si="262"/>
        <v>0</v>
      </c>
      <c r="W748" s="403">
        <f t="shared" si="262"/>
        <v>0</v>
      </c>
      <c r="X748" s="403">
        <f t="shared" si="262"/>
        <v>0</v>
      </c>
      <c r="Y748" s="403">
        <f t="shared" si="254"/>
        <v>0</v>
      </c>
      <c r="Z748" s="403">
        <f t="shared" si="254"/>
        <v>0</v>
      </c>
      <c r="AA748" s="403">
        <f t="shared" si="254"/>
        <v>0</v>
      </c>
      <c r="AB748" s="403">
        <f t="shared" si="254"/>
        <v>0</v>
      </c>
      <c r="AC748" s="403">
        <f t="shared" si="257"/>
        <v>0</v>
      </c>
      <c r="AD748" s="403">
        <f t="shared" si="264"/>
        <v>0</v>
      </c>
      <c r="AE748" s="403">
        <f t="shared" si="263"/>
        <v>0</v>
      </c>
      <c r="AF748" s="403">
        <f t="shared" si="261"/>
        <v>0</v>
      </c>
      <c r="AG748" s="404">
        <f t="shared" si="258"/>
        <v>25.49</v>
      </c>
      <c r="AH748" s="404">
        <f t="shared" si="259"/>
        <v>0</v>
      </c>
      <c r="AI748" s="404">
        <f t="shared" si="259"/>
        <v>0</v>
      </c>
      <c r="AJ748" s="145">
        <f t="shared" si="251"/>
        <v>0</v>
      </c>
    </row>
    <row r="749" spans="2:36" ht="13.7" customHeight="1">
      <c r="B749" s="957">
        <v>291</v>
      </c>
      <c r="C749" s="1040">
        <v>45012</v>
      </c>
      <c r="D749" s="1041" t="s">
        <v>577</v>
      </c>
      <c r="E749" s="1042" t="s">
        <v>839</v>
      </c>
      <c r="F749" s="402">
        <v>737.2</v>
      </c>
      <c r="G749" s="956">
        <v>65</v>
      </c>
      <c r="H749" s="440" t="s">
        <v>2322</v>
      </c>
      <c r="I749" s="403">
        <f t="shared" si="250"/>
        <v>0</v>
      </c>
      <c r="J749" s="403">
        <f t="shared" si="255"/>
        <v>0</v>
      </c>
      <c r="K749" s="403">
        <f t="shared" si="260"/>
        <v>0</v>
      </c>
      <c r="L749" s="403">
        <f t="shared" si="262"/>
        <v>0</v>
      </c>
      <c r="M749" s="403">
        <f t="shared" si="262"/>
        <v>0</v>
      </c>
      <c r="N749" s="403">
        <f t="shared" si="262"/>
        <v>0</v>
      </c>
      <c r="O749" s="403">
        <f t="shared" si="262"/>
        <v>0</v>
      </c>
      <c r="P749" s="403">
        <f t="shared" si="262"/>
        <v>0</v>
      </c>
      <c r="Q749" s="403">
        <f t="shared" si="262"/>
        <v>0</v>
      </c>
      <c r="R749" s="403">
        <f t="shared" si="262"/>
        <v>0</v>
      </c>
      <c r="S749" s="403">
        <f t="shared" si="262"/>
        <v>0</v>
      </c>
      <c r="T749" s="403">
        <f t="shared" si="262"/>
        <v>0</v>
      </c>
      <c r="U749" s="403">
        <f t="shared" si="262"/>
        <v>0</v>
      </c>
      <c r="V749" s="403">
        <f t="shared" si="262"/>
        <v>0</v>
      </c>
      <c r="W749" s="403">
        <f t="shared" si="262"/>
        <v>0</v>
      </c>
      <c r="X749" s="403">
        <f t="shared" si="262"/>
        <v>0</v>
      </c>
      <c r="Y749" s="403">
        <f t="shared" si="254"/>
        <v>0</v>
      </c>
      <c r="Z749" s="403">
        <f t="shared" si="254"/>
        <v>0</v>
      </c>
      <c r="AA749" s="403">
        <f t="shared" si="254"/>
        <v>0</v>
      </c>
      <c r="AB749" s="403">
        <f t="shared" si="254"/>
        <v>0</v>
      </c>
      <c r="AC749" s="403">
        <f t="shared" si="257"/>
        <v>0</v>
      </c>
      <c r="AD749" s="403">
        <f t="shared" si="264"/>
        <v>0</v>
      </c>
      <c r="AE749" s="403">
        <f t="shared" si="263"/>
        <v>0</v>
      </c>
      <c r="AF749" s="403">
        <f t="shared" si="261"/>
        <v>0</v>
      </c>
      <c r="AG749" s="404">
        <f t="shared" si="258"/>
        <v>65</v>
      </c>
      <c r="AH749" s="404">
        <f t="shared" si="259"/>
        <v>0</v>
      </c>
      <c r="AI749" s="404">
        <f t="shared" si="259"/>
        <v>0</v>
      </c>
      <c r="AJ749" s="145">
        <f t="shared" si="251"/>
        <v>0</v>
      </c>
    </row>
    <row r="750" spans="2:36" ht="13.7" customHeight="1">
      <c r="B750" s="957">
        <v>396</v>
      </c>
      <c r="C750" s="1040">
        <v>45041</v>
      </c>
      <c r="D750" s="1041" t="s">
        <v>577</v>
      </c>
      <c r="E750" s="1042" t="s">
        <v>929</v>
      </c>
      <c r="F750" s="402">
        <v>737</v>
      </c>
      <c r="G750" s="956">
        <v>400</v>
      </c>
      <c r="H750" s="440"/>
      <c r="I750" s="403">
        <f t="shared" si="250"/>
        <v>0</v>
      </c>
      <c r="J750" s="403">
        <f t="shared" si="255"/>
        <v>0</v>
      </c>
      <c r="K750" s="403">
        <f t="shared" si="260"/>
        <v>0</v>
      </c>
      <c r="L750" s="403">
        <f t="shared" ref="L750:X759" si="265">IF(L$7-$F750=0,$G750,0)</f>
        <v>0</v>
      </c>
      <c r="M750" s="403">
        <f t="shared" si="265"/>
        <v>0</v>
      </c>
      <c r="N750" s="403">
        <f t="shared" si="265"/>
        <v>0</v>
      </c>
      <c r="O750" s="403">
        <f t="shared" si="265"/>
        <v>0</v>
      </c>
      <c r="P750" s="403">
        <f t="shared" si="265"/>
        <v>0</v>
      </c>
      <c r="Q750" s="403">
        <f t="shared" si="265"/>
        <v>0</v>
      </c>
      <c r="R750" s="403">
        <f t="shared" si="265"/>
        <v>0</v>
      </c>
      <c r="S750" s="403">
        <f t="shared" si="265"/>
        <v>0</v>
      </c>
      <c r="T750" s="403">
        <f t="shared" si="265"/>
        <v>0</v>
      </c>
      <c r="U750" s="403">
        <f t="shared" si="265"/>
        <v>0</v>
      </c>
      <c r="V750" s="403">
        <f t="shared" si="265"/>
        <v>0</v>
      </c>
      <c r="W750" s="403">
        <f t="shared" si="265"/>
        <v>0</v>
      </c>
      <c r="X750" s="403">
        <f t="shared" si="265"/>
        <v>0</v>
      </c>
      <c r="Y750" s="403">
        <f t="shared" si="254"/>
        <v>0</v>
      </c>
      <c r="Z750" s="403">
        <f t="shared" si="254"/>
        <v>0</v>
      </c>
      <c r="AA750" s="403">
        <f t="shared" si="254"/>
        <v>0</v>
      </c>
      <c r="AB750" s="403">
        <f t="shared" si="254"/>
        <v>0</v>
      </c>
      <c r="AC750" s="403">
        <f t="shared" si="257"/>
        <v>0</v>
      </c>
      <c r="AD750" s="403">
        <f t="shared" si="264"/>
        <v>0</v>
      </c>
      <c r="AE750" s="403">
        <f t="shared" si="263"/>
        <v>0</v>
      </c>
      <c r="AF750" s="403">
        <f t="shared" si="261"/>
        <v>400</v>
      </c>
      <c r="AG750" s="404">
        <f t="shared" si="258"/>
        <v>0</v>
      </c>
      <c r="AH750" s="404">
        <f t="shared" ref="AH750:AI769" si="266">IF(AH$7-$F750=0,$G750,0)</f>
        <v>0</v>
      </c>
      <c r="AI750" s="404">
        <f t="shared" si="266"/>
        <v>0</v>
      </c>
      <c r="AJ750" s="145">
        <f t="shared" si="251"/>
        <v>0</v>
      </c>
    </row>
    <row r="751" spans="2:36" ht="13.7" customHeight="1">
      <c r="B751" s="957">
        <v>472</v>
      </c>
      <c r="C751" s="1040">
        <v>45068</v>
      </c>
      <c r="D751" s="1041" t="s">
        <v>577</v>
      </c>
      <c r="E751" s="1042" t="s">
        <v>989</v>
      </c>
      <c r="F751" s="402">
        <v>737</v>
      </c>
      <c r="G751" s="956">
        <v>35.49</v>
      </c>
      <c r="H751" s="440"/>
      <c r="I751" s="403">
        <f t="shared" si="250"/>
        <v>0</v>
      </c>
      <c r="J751" s="403">
        <f t="shared" si="255"/>
        <v>0</v>
      </c>
      <c r="K751" s="403">
        <f t="shared" si="260"/>
        <v>0</v>
      </c>
      <c r="L751" s="403">
        <f t="shared" si="265"/>
        <v>0</v>
      </c>
      <c r="M751" s="403">
        <f t="shared" si="265"/>
        <v>0</v>
      </c>
      <c r="N751" s="403">
        <f t="shared" si="265"/>
        <v>0</v>
      </c>
      <c r="O751" s="403">
        <f t="shared" si="265"/>
        <v>0</v>
      </c>
      <c r="P751" s="403">
        <f t="shared" si="265"/>
        <v>0</v>
      </c>
      <c r="Q751" s="403">
        <f t="shared" si="265"/>
        <v>0</v>
      </c>
      <c r="R751" s="403">
        <f t="shared" si="265"/>
        <v>0</v>
      </c>
      <c r="S751" s="403">
        <f t="shared" si="265"/>
        <v>0</v>
      </c>
      <c r="T751" s="403">
        <f t="shared" si="265"/>
        <v>0</v>
      </c>
      <c r="U751" s="403">
        <f t="shared" si="265"/>
        <v>0</v>
      </c>
      <c r="V751" s="403">
        <f t="shared" si="265"/>
        <v>0</v>
      </c>
      <c r="W751" s="403">
        <f t="shared" si="265"/>
        <v>0</v>
      </c>
      <c r="X751" s="403">
        <f t="shared" si="265"/>
        <v>0</v>
      </c>
      <c r="Y751" s="403">
        <f t="shared" si="254"/>
        <v>0</v>
      </c>
      <c r="Z751" s="403">
        <f t="shared" si="254"/>
        <v>0</v>
      </c>
      <c r="AA751" s="403">
        <f t="shared" si="254"/>
        <v>0</v>
      </c>
      <c r="AB751" s="403">
        <f t="shared" si="254"/>
        <v>0</v>
      </c>
      <c r="AC751" s="403">
        <f t="shared" si="257"/>
        <v>0</v>
      </c>
      <c r="AD751" s="403">
        <f t="shared" si="264"/>
        <v>0</v>
      </c>
      <c r="AE751" s="403">
        <f t="shared" si="263"/>
        <v>0</v>
      </c>
      <c r="AF751" s="403">
        <f t="shared" si="261"/>
        <v>35.49</v>
      </c>
      <c r="AG751" s="404">
        <f t="shared" si="258"/>
        <v>0</v>
      </c>
      <c r="AH751" s="404">
        <f t="shared" si="266"/>
        <v>0</v>
      </c>
      <c r="AI751" s="404">
        <f t="shared" si="266"/>
        <v>0</v>
      </c>
      <c r="AJ751" s="145">
        <f t="shared" si="251"/>
        <v>0</v>
      </c>
    </row>
    <row r="752" spans="2:36" ht="13.7" customHeight="1">
      <c r="B752" s="957">
        <v>861</v>
      </c>
      <c r="C752" s="1040">
        <v>45170</v>
      </c>
      <c r="D752" s="1041" t="s">
        <v>577</v>
      </c>
      <c r="E752" s="1042" t="s">
        <v>1303</v>
      </c>
      <c r="F752" s="402">
        <v>737</v>
      </c>
      <c r="G752" s="956">
        <v>90.99</v>
      </c>
      <c r="H752" s="440"/>
      <c r="I752" s="403">
        <f t="shared" si="250"/>
        <v>0</v>
      </c>
      <c r="J752" s="403">
        <f t="shared" si="255"/>
        <v>0</v>
      </c>
      <c r="K752" s="403">
        <f t="shared" si="260"/>
        <v>0</v>
      </c>
      <c r="L752" s="403">
        <f t="shared" si="265"/>
        <v>0</v>
      </c>
      <c r="M752" s="403">
        <f t="shared" si="265"/>
        <v>0</v>
      </c>
      <c r="N752" s="403">
        <f t="shared" si="265"/>
        <v>0</v>
      </c>
      <c r="O752" s="403">
        <f t="shared" si="265"/>
        <v>0</v>
      </c>
      <c r="P752" s="403">
        <f t="shared" si="265"/>
        <v>0</v>
      </c>
      <c r="Q752" s="403">
        <f t="shared" si="265"/>
        <v>0</v>
      </c>
      <c r="R752" s="403">
        <f t="shared" si="265"/>
        <v>0</v>
      </c>
      <c r="S752" s="403">
        <f t="shared" si="265"/>
        <v>0</v>
      </c>
      <c r="T752" s="403">
        <f t="shared" si="265"/>
        <v>0</v>
      </c>
      <c r="U752" s="403">
        <f t="shared" si="265"/>
        <v>0</v>
      </c>
      <c r="V752" s="403">
        <f t="shared" si="265"/>
        <v>0</v>
      </c>
      <c r="W752" s="403">
        <f t="shared" si="265"/>
        <v>0</v>
      </c>
      <c r="X752" s="403">
        <f t="shared" si="265"/>
        <v>0</v>
      </c>
      <c r="Y752" s="403">
        <f t="shared" si="254"/>
        <v>0</v>
      </c>
      <c r="Z752" s="403">
        <f t="shared" si="254"/>
        <v>0</v>
      </c>
      <c r="AA752" s="403">
        <f t="shared" si="254"/>
        <v>0</v>
      </c>
      <c r="AB752" s="403">
        <f t="shared" si="254"/>
        <v>0</v>
      </c>
      <c r="AC752" s="403">
        <f t="shared" si="257"/>
        <v>0</v>
      </c>
      <c r="AD752" s="403">
        <f t="shared" si="264"/>
        <v>0</v>
      </c>
      <c r="AE752" s="403">
        <f t="shared" si="263"/>
        <v>0</v>
      </c>
      <c r="AF752" s="403">
        <f t="shared" si="261"/>
        <v>90.99</v>
      </c>
      <c r="AG752" s="404">
        <f t="shared" si="258"/>
        <v>0</v>
      </c>
      <c r="AH752" s="404">
        <f t="shared" si="266"/>
        <v>0</v>
      </c>
      <c r="AI752" s="404">
        <f t="shared" si="266"/>
        <v>0</v>
      </c>
      <c r="AJ752" s="145">
        <f t="shared" si="251"/>
        <v>0</v>
      </c>
    </row>
    <row r="753" spans="2:36" ht="13.7" customHeight="1">
      <c r="B753" s="957">
        <v>1284</v>
      </c>
      <c r="C753" s="1040">
        <v>45252</v>
      </c>
      <c r="D753" s="1041" t="s">
        <v>577</v>
      </c>
      <c r="E753" s="1042" t="s">
        <v>1662</v>
      </c>
      <c r="F753" s="402">
        <v>737</v>
      </c>
      <c r="G753" s="956">
        <v>20</v>
      </c>
      <c r="H753" s="440"/>
      <c r="I753" s="403">
        <f t="shared" si="250"/>
        <v>0</v>
      </c>
      <c r="J753" s="403">
        <f t="shared" si="255"/>
        <v>0</v>
      </c>
      <c r="K753" s="403">
        <f t="shared" si="260"/>
        <v>0</v>
      </c>
      <c r="L753" s="403">
        <f t="shared" si="265"/>
        <v>0</v>
      </c>
      <c r="M753" s="403">
        <f t="shared" si="265"/>
        <v>0</v>
      </c>
      <c r="N753" s="403">
        <f t="shared" si="265"/>
        <v>0</v>
      </c>
      <c r="O753" s="403">
        <f t="shared" si="265"/>
        <v>0</v>
      </c>
      <c r="P753" s="403">
        <f t="shared" si="265"/>
        <v>0</v>
      </c>
      <c r="Q753" s="403">
        <f t="shared" si="265"/>
        <v>0</v>
      </c>
      <c r="R753" s="403">
        <f t="shared" si="265"/>
        <v>0</v>
      </c>
      <c r="S753" s="403">
        <f t="shared" si="265"/>
        <v>0</v>
      </c>
      <c r="T753" s="403">
        <f t="shared" si="265"/>
        <v>0</v>
      </c>
      <c r="U753" s="403">
        <f t="shared" si="265"/>
        <v>0</v>
      </c>
      <c r="V753" s="403">
        <f t="shared" si="265"/>
        <v>0</v>
      </c>
      <c r="W753" s="403">
        <f t="shared" si="265"/>
        <v>0</v>
      </c>
      <c r="X753" s="403">
        <f t="shared" si="265"/>
        <v>0</v>
      </c>
      <c r="Y753" s="403">
        <f t="shared" si="254"/>
        <v>0</v>
      </c>
      <c r="Z753" s="403">
        <f t="shared" si="254"/>
        <v>0</v>
      </c>
      <c r="AA753" s="403">
        <f t="shared" si="254"/>
        <v>0</v>
      </c>
      <c r="AB753" s="403">
        <f t="shared" si="254"/>
        <v>0</v>
      </c>
      <c r="AC753" s="403">
        <f t="shared" si="257"/>
        <v>0</v>
      </c>
      <c r="AD753" s="403">
        <f t="shared" si="264"/>
        <v>0</v>
      </c>
      <c r="AE753" s="403">
        <f t="shared" si="263"/>
        <v>0</v>
      </c>
      <c r="AF753" s="403">
        <f t="shared" si="261"/>
        <v>20</v>
      </c>
      <c r="AG753" s="404">
        <f t="shared" si="258"/>
        <v>0</v>
      </c>
      <c r="AH753" s="404">
        <f t="shared" si="266"/>
        <v>0</v>
      </c>
      <c r="AI753" s="404">
        <f t="shared" si="266"/>
        <v>0</v>
      </c>
      <c r="AJ753" s="145">
        <f t="shared" si="251"/>
        <v>0</v>
      </c>
    </row>
    <row r="754" spans="2:36" ht="13.7" customHeight="1">
      <c r="B754" s="957">
        <v>27</v>
      </c>
      <c r="C754" s="1040">
        <v>44930</v>
      </c>
      <c r="D754" s="1041" t="s">
        <v>577</v>
      </c>
      <c r="E754" s="1042" t="s">
        <v>613</v>
      </c>
      <c r="F754" s="402">
        <v>54</v>
      </c>
      <c r="G754" s="956">
        <v>20</v>
      </c>
      <c r="H754" s="440"/>
      <c r="I754" s="403">
        <f t="shared" si="250"/>
        <v>0</v>
      </c>
      <c r="J754" s="403">
        <f t="shared" si="255"/>
        <v>0</v>
      </c>
      <c r="K754" s="403">
        <f t="shared" si="260"/>
        <v>20</v>
      </c>
      <c r="L754" s="403">
        <f t="shared" si="265"/>
        <v>0</v>
      </c>
      <c r="M754" s="403">
        <f t="shared" si="265"/>
        <v>0</v>
      </c>
      <c r="N754" s="403">
        <f t="shared" si="265"/>
        <v>0</v>
      </c>
      <c r="O754" s="403">
        <f t="shared" si="265"/>
        <v>0</v>
      </c>
      <c r="P754" s="403">
        <f t="shared" si="265"/>
        <v>0</v>
      </c>
      <c r="Q754" s="403">
        <f t="shared" si="265"/>
        <v>0</v>
      </c>
      <c r="R754" s="403">
        <f t="shared" si="265"/>
        <v>0</v>
      </c>
      <c r="S754" s="403">
        <f t="shared" si="265"/>
        <v>0</v>
      </c>
      <c r="T754" s="403">
        <f t="shared" si="265"/>
        <v>0</v>
      </c>
      <c r="U754" s="403">
        <f t="shared" si="265"/>
        <v>0</v>
      </c>
      <c r="V754" s="403">
        <f t="shared" si="265"/>
        <v>0</v>
      </c>
      <c r="W754" s="403">
        <f t="shared" si="265"/>
        <v>0</v>
      </c>
      <c r="X754" s="403">
        <f t="shared" si="265"/>
        <v>0</v>
      </c>
      <c r="Y754" s="403">
        <f t="shared" si="254"/>
        <v>0</v>
      </c>
      <c r="Z754" s="403">
        <f t="shared" si="254"/>
        <v>0</v>
      </c>
      <c r="AA754" s="403">
        <f t="shared" si="254"/>
        <v>0</v>
      </c>
      <c r="AB754" s="403">
        <f t="shared" si="254"/>
        <v>0</v>
      </c>
      <c r="AC754" s="403">
        <f t="shared" si="257"/>
        <v>0</v>
      </c>
      <c r="AD754" s="403">
        <f t="shared" si="264"/>
        <v>0</v>
      </c>
      <c r="AE754" s="403">
        <f t="shared" si="263"/>
        <v>0</v>
      </c>
      <c r="AF754" s="403">
        <f t="shared" si="261"/>
        <v>0</v>
      </c>
      <c r="AG754" s="404">
        <f t="shared" si="258"/>
        <v>0</v>
      </c>
      <c r="AH754" s="404">
        <f t="shared" si="266"/>
        <v>0</v>
      </c>
      <c r="AI754" s="404">
        <f t="shared" si="266"/>
        <v>0</v>
      </c>
      <c r="AJ754" s="145">
        <f t="shared" si="251"/>
        <v>0</v>
      </c>
    </row>
    <row r="755" spans="2:36" ht="13.7" customHeight="1">
      <c r="B755" s="957">
        <v>28</v>
      </c>
      <c r="C755" s="1040">
        <v>44930</v>
      </c>
      <c r="D755" s="1041" t="s">
        <v>577</v>
      </c>
      <c r="E755" s="1042" t="s">
        <v>613</v>
      </c>
      <c r="F755" s="402">
        <v>54</v>
      </c>
      <c r="G755" s="956">
        <v>101.29</v>
      </c>
      <c r="H755" s="440"/>
      <c r="I755" s="403">
        <f t="shared" si="250"/>
        <v>0</v>
      </c>
      <c r="J755" s="403">
        <f t="shared" si="255"/>
        <v>0</v>
      </c>
      <c r="K755" s="403">
        <f t="shared" si="260"/>
        <v>101.29</v>
      </c>
      <c r="L755" s="403">
        <f t="shared" si="265"/>
        <v>0</v>
      </c>
      <c r="M755" s="403">
        <f t="shared" si="265"/>
        <v>0</v>
      </c>
      <c r="N755" s="403">
        <f t="shared" si="265"/>
        <v>0</v>
      </c>
      <c r="O755" s="403">
        <f t="shared" si="265"/>
        <v>0</v>
      </c>
      <c r="P755" s="403">
        <f t="shared" si="265"/>
        <v>0</v>
      </c>
      <c r="Q755" s="403">
        <f t="shared" si="265"/>
        <v>0</v>
      </c>
      <c r="R755" s="403">
        <f t="shared" si="265"/>
        <v>0</v>
      </c>
      <c r="S755" s="403">
        <f t="shared" si="265"/>
        <v>0</v>
      </c>
      <c r="T755" s="403">
        <f t="shared" si="265"/>
        <v>0</v>
      </c>
      <c r="U755" s="403">
        <f t="shared" si="265"/>
        <v>0</v>
      </c>
      <c r="V755" s="403">
        <f t="shared" si="265"/>
        <v>0</v>
      </c>
      <c r="W755" s="403">
        <f t="shared" si="265"/>
        <v>0</v>
      </c>
      <c r="X755" s="403">
        <f t="shared" si="265"/>
        <v>0</v>
      </c>
      <c r="Y755" s="403">
        <f t="shared" si="254"/>
        <v>0</v>
      </c>
      <c r="Z755" s="403">
        <f t="shared" si="254"/>
        <v>0</v>
      </c>
      <c r="AA755" s="403">
        <f t="shared" si="254"/>
        <v>0</v>
      </c>
      <c r="AB755" s="403">
        <f t="shared" si="254"/>
        <v>0</v>
      </c>
      <c r="AC755" s="403">
        <f t="shared" si="257"/>
        <v>0</v>
      </c>
      <c r="AD755" s="403">
        <f t="shared" si="264"/>
        <v>0</v>
      </c>
      <c r="AE755" s="403">
        <f t="shared" si="263"/>
        <v>0</v>
      </c>
      <c r="AF755" s="403">
        <f t="shared" si="261"/>
        <v>0</v>
      </c>
      <c r="AG755" s="404">
        <f t="shared" si="258"/>
        <v>0</v>
      </c>
      <c r="AH755" s="404">
        <f t="shared" si="266"/>
        <v>0</v>
      </c>
      <c r="AI755" s="404">
        <f t="shared" si="266"/>
        <v>0</v>
      </c>
      <c r="AJ755" s="145">
        <f t="shared" si="251"/>
        <v>0</v>
      </c>
    </row>
    <row r="756" spans="2:36" ht="13.7" customHeight="1">
      <c r="B756" s="957">
        <v>74</v>
      </c>
      <c r="C756" s="1040">
        <v>44944</v>
      </c>
      <c r="D756" s="1041" t="s">
        <v>577</v>
      </c>
      <c r="E756" s="1042" t="s">
        <v>648</v>
      </c>
      <c r="F756" s="402">
        <v>737</v>
      </c>
      <c r="G756" s="956">
        <v>45</v>
      </c>
      <c r="H756" s="440"/>
      <c r="I756" s="403">
        <f t="shared" si="250"/>
        <v>0</v>
      </c>
      <c r="J756" s="403">
        <f t="shared" si="255"/>
        <v>0</v>
      </c>
      <c r="K756" s="403">
        <f t="shared" si="260"/>
        <v>0</v>
      </c>
      <c r="L756" s="403">
        <f t="shared" si="265"/>
        <v>0</v>
      </c>
      <c r="M756" s="403">
        <f t="shared" si="265"/>
        <v>0</v>
      </c>
      <c r="N756" s="403">
        <f t="shared" si="265"/>
        <v>0</v>
      </c>
      <c r="O756" s="403">
        <f t="shared" si="265"/>
        <v>0</v>
      </c>
      <c r="P756" s="403">
        <f t="shared" si="265"/>
        <v>0</v>
      </c>
      <c r="Q756" s="403">
        <f t="shared" si="265"/>
        <v>0</v>
      </c>
      <c r="R756" s="403">
        <f t="shared" si="265"/>
        <v>0</v>
      </c>
      <c r="S756" s="403">
        <f t="shared" si="265"/>
        <v>0</v>
      </c>
      <c r="T756" s="403">
        <f t="shared" si="265"/>
        <v>0</v>
      </c>
      <c r="U756" s="403">
        <f t="shared" si="265"/>
        <v>0</v>
      </c>
      <c r="V756" s="403">
        <f t="shared" si="265"/>
        <v>0</v>
      </c>
      <c r="W756" s="403">
        <f t="shared" si="265"/>
        <v>0</v>
      </c>
      <c r="X756" s="403">
        <f t="shared" si="265"/>
        <v>0</v>
      </c>
      <c r="Y756" s="403">
        <f t="shared" si="254"/>
        <v>0</v>
      </c>
      <c r="Z756" s="403">
        <f t="shared" si="254"/>
        <v>0</v>
      </c>
      <c r="AA756" s="403">
        <f t="shared" si="254"/>
        <v>0</v>
      </c>
      <c r="AB756" s="403">
        <f t="shared" si="254"/>
        <v>0</v>
      </c>
      <c r="AC756" s="403">
        <f t="shared" si="257"/>
        <v>0</v>
      </c>
      <c r="AD756" s="403">
        <f t="shared" si="264"/>
        <v>0</v>
      </c>
      <c r="AE756" s="403">
        <f t="shared" si="263"/>
        <v>0</v>
      </c>
      <c r="AF756" s="403">
        <f t="shared" si="261"/>
        <v>45</v>
      </c>
      <c r="AG756" s="404">
        <f t="shared" si="258"/>
        <v>0</v>
      </c>
      <c r="AH756" s="404">
        <f t="shared" si="266"/>
        <v>0</v>
      </c>
      <c r="AI756" s="404">
        <f t="shared" si="266"/>
        <v>0</v>
      </c>
      <c r="AJ756" s="145">
        <f t="shared" si="251"/>
        <v>0</v>
      </c>
    </row>
    <row r="757" spans="2:36" ht="13.7" customHeight="1">
      <c r="B757" s="957">
        <v>383</v>
      </c>
      <c r="C757" s="1040">
        <v>45037</v>
      </c>
      <c r="D757" s="1041" t="s">
        <v>577</v>
      </c>
      <c r="E757" s="1042" t="s">
        <v>916</v>
      </c>
      <c r="F757" s="402">
        <v>737</v>
      </c>
      <c r="G757" s="956">
        <v>37.93</v>
      </c>
      <c r="H757" s="440"/>
      <c r="I757" s="403">
        <f t="shared" si="250"/>
        <v>0</v>
      </c>
      <c r="J757" s="403">
        <f t="shared" si="255"/>
        <v>0</v>
      </c>
      <c r="K757" s="403">
        <f t="shared" si="260"/>
        <v>0</v>
      </c>
      <c r="L757" s="403">
        <f t="shared" si="265"/>
        <v>0</v>
      </c>
      <c r="M757" s="403">
        <f t="shared" si="265"/>
        <v>0</v>
      </c>
      <c r="N757" s="403">
        <f t="shared" si="265"/>
        <v>0</v>
      </c>
      <c r="O757" s="403">
        <f t="shared" si="265"/>
        <v>0</v>
      </c>
      <c r="P757" s="403">
        <f t="shared" si="265"/>
        <v>0</v>
      </c>
      <c r="Q757" s="403">
        <f t="shared" si="265"/>
        <v>0</v>
      </c>
      <c r="R757" s="403">
        <f t="shared" si="265"/>
        <v>0</v>
      </c>
      <c r="S757" s="403">
        <f t="shared" si="265"/>
        <v>0</v>
      </c>
      <c r="T757" s="403">
        <f t="shared" si="265"/>
        <v>0</v>
      </c>
      <c r="U757" s="403">
        <f t="shared" si="265"/>
        <v>0</v>
      </c>
      <c r="V757" s="403">
        <f t="shared" si="265"/>
        <v>0</v>
      </c>
      <c r="W757" s="403">
        <f t="shared" si="265"/>
        <v>0</v>
      </c>
      <c r="X757" s="403">
        <f t="shared" si="265"/>
        <v>0</v>
      </c>
      <c r="Y757" s="403">
        <f t="shared" si="254"/>
        <v>0</v>
      </c>
      <c r="Z757" s="403">
        <f t="shared" si="254"/>
        <v>0</v>
      </c>
      <c r="AA757" s="403">
        <f t="shared" si="254"/>
        <v>0</v>
      </c>
      <c r="AB757" s="403">
        <f t="shared" si="254"/>
        <v>0</v>
      </c>
      <c r="AC757" s="403">
        <f t="shared" si="257"/>
        <v>0</v>
      </c>
      <c r="AD757" s="403">
        <f t="shared" si="264"/>
        <v>0</v>
      </c>
      <c r="AE757" s="403">
        <f t="shared" si="263"/>
        <v>0</v>
      </c>
      <c r="AF757" s="403">
        <f t="shared" si="261"/>
        <v>37.93</v>
      </c>
      <c r="AG757" s="404">
        <f t="shared" si="258"/>
        <v>0</v>
      </c>
      <c r="AH757" s="404">
        <f t="shared" si="266"/>
        <v>0</v>
      </c>
      <c r="AI757" s="404">
        <f t="shared" si="266"/>
        <v>0</v>
      </c>
      <c r="AJ757" s="145">
        <f t="shared" si="251"/>
        <v>0</v>
      </c>
    </row>
    <row r="758" spans="2:36" ht="13.7" customHeight="1">
      <c r="B758" s="957">
        <v>450</v>
      </c>
      <c r="C758" s="1040">
        <v>45056</v>
      </c>
      <c r="D758" s="1041" t="s">
        <v>577</v>
      </c>
      <c r="E758" s="1042" t="s">
        <v>973</v>
      </c>
      <c r="F758" s="402">
        <v>54</v>
      </c>
      <c r="G758" s="956">
        <v>119</v>
      </c>
      <c r="H758" s="440"/>
      <c r="I758" s="403">
        <f t="shared" si="250"/>
        <v>0</v>
      </c>
      <c r="J758" s="403">
        <f t="shared" si="255"/>
        <v>0</v>
      </c>
      <c r="K758" s="403">
        <f t="shared" si="260"/>
        <v>119</v>
      </c>
      <c r="L758" s="403">
        <f t="shared" si="265"/>
        <v>0</v>
      </c>
      <c r="M758" s="403">
        <f t="shared" si="265"/>
        <v>0</v>
      </c>
      <c r="N758" s="403">
        <f t="shared" si="265"/>
        <v>0</v>
      </c>
      <c r="O758" s="403">
        <f t="shared" si="265"/>
        <v>0</v>
      </c>
      <c r="P758" s="403">
        <f t="shared" si="265"/>
        <v>0</v>
      </c>
      <c r="Q758" s="403">
        <f t="shared" si="265"/>
        <v>0</v>
      </c>
      <c r="R758" s="403">
        <f t="shared" si="265"/>
        <v>0</v>
      </c>
      <c r="S758" s="403">
        <f t="shared" si="265"/>
        <v>0</v>
      </c>
      <c r="T758" s="403">
        <f t="shared" si="265"/>
        <v>0</v>
      </c>
      <c r="U758" s="403">
        <f t="shared" si="265"/>
        <v>0</v>
      </c>
      <c r="V758" s="403">
        <f t="shared" si="265"/>
        <v>0</v>
      </c>
      <c r="W758" s="403">
        <f t="shared" si="265"/>
        <v>0</v>
      </c>
      <c r="X758" s="403">
        <f t="shared" si="265"/>
        <v>0</v>
      </c>
      <c r="Y758" s="403">
        <f t="shared" si="254"/>
        <v>0</v>
      </c>
      <c r="Z758" s="403">
        <f t="shared" si="254"/>
        <v>0</v>
      </c>
      <c r="AA758" s="403">
        <f t="shared" si="254"/>
        <v>0</v>
      </c>
      <c r="AB758" s="403">
        <f t="shared" si="254"/>
        <v>0</v>
      </c>
      <c r="AC758" s="403">
        <f t="shared" si="257"/>
        <v>0</v>
      </c>
      <c r="AD758" s="403">
        <f t="shared" si="264"/>
        <v>0</v>
      </c>
      <c r="AE758" s="403">
        <f t="shared" si="263"/>
        <v>0</v>
      </c>
      <c r="AF758" s="403">
        <f t="shared" si="261"/>
        <v>0</v>
      </c>
      <c r="AG758" s="404">
        <f t="shared" si="258"/>
        <v>0</v>
      </c>
      <c r="AH758" s="404">
        <f t="shared" si="266"/>
        <v>0</v>
      </c>
      <c r="AI758" s="404">
        <f t="shared" si="266"/>
        <v>0</v>
      </c>
      <c r="AJ758" s="145">
        <f t="shared" si="251"/>
        <v>0</v>
      </c>
    </row>
    <row r="759" spans="2:36" ht="13.7" customHeight="1">
      <c r="B759" s="957">
        <v>779</v>
      </c>
      <c r="C759" s="1040">
        <v>45156</v>
      </c>
      <c r="D759" s="1041" t="s">
        <v>577</v>
      </c>
      <c r="E759" s="1042" t="s">
        <v>1234</v>
      </c>
      <c r="F759" s="402">
        <v>737</v>
      </c>
      <c r="G759" s="956">
        <v>160</v>
      </c>
      <c r="H759" s="440"/>
      <c r="I759" s="403">
        <f t="shared" si="250"/>
        <v>0</v>
      </c>
      <c r="J759" s="403">
        <f t="shared" si="255"/>
        <v>0</v>
      </c>
      <c r="K759" s="403">
        <f t="shared" si="260"/>
        <v>0</v>
      </c>
      <c r="L759" s="403">
        <f t="shared" si="265"/>
        <v>0</v>
      </c>
      <c r="M759" s="403">
        <f t="shared" si="265"/>
        <v>0</v>
      </c>
      <c r="N759" s="403">
        <f t="shared" si="265"/>
        <v>0</v>
      </c>
      <c r="O759" s="403">
        <f t="shared" si="265"/>
        <v>0</v>
      </c>
      <c r="P759" s="403">
        <f t="shared" si="265"/>
        <v>0</v>
      </c>
      <c r="Q759" s="403">
        <f t="shared" si="265"/>
        <v>0</v>
      </c>
      <c r="R759" s="403">
        <f t="shared" si="265"/>
        <v>0</v>
      </c>
      <c r="S759" s="403">
        <f t="shared" si="265"/>
        <v>0</v>
      </c>
      <c r="T759" s="403">
        <f t="shared" si="265"/>
        <v>0</v>
      </c>
      <c r="U759" s="403">
        <f t="shared" si="265"/>
        <v>0</v>
      </c>
      <c r="V759" s="403">
        <f t="shared" si="265"/>
        <v>0</v>
      </c>
      <c r="W759" s="403">
        <f t="shared" si="265"/>
        <v>0</v>
      </c>
      <c r="X759" s="403">
        <f t="shared" si="265"/>
        <v>0</v>
      </c>
      <c r="Y759" s="403">
        <f t="shared" si="254"/>
        <v>0</v>
      </c>
      <c r="Z759" s="403">
        <f t="shared" si="254"/>
        <v>0</v>
      </c>
      <c r="AA759" s="403">
        <f t="shared" si="254"/>
        <v>0</v>
      </c>
      <c r="AB759" s="403">
        <f t="shared" si="254"/>
        <v>0</v>
      </c>
      <c r="AC759" s="403">
        <f t="shared" si="257"/>
        <v>0</v>
      </c>
      <c r="AD759" s="403">
        <f t="shared" si="264"/>
        <v>0</v>
      </c>
      <c r="AE759" s="403">
        <f t="shared" si="263"/>
        <v>0</v>
      </c>
      <c r="AF759" s="403">
        <f t="shared" si="261"/>
        <v>160</v>
      </c>
      <c r="AG759" s="404">
        <f t="shared" si="258"/>
        <v>0</v>
      </c>
      <c r="AH759" s="404">
        <f t="shared" si="266"/>
        <v>0</v>
      </c>
      <c r="AI759" s="404">
        <f t="shared" si="266"/>
        <v>0</v>
      </c>
      <c r="AJ759" s="145">
        <f t="shared" si="251"/>
        <v>0</v>
      </c>
    </row>
    <row r="760" spans="2:36" ht="13.7" customHeight="1">
      <c r="B760" s="957">
        <v>810</v>
      </c>
      <c r="C760" s="1040">
        <v>45160</v>
      </c>
      <c r="D760" s="1041" t="s">
        <v>577</v>
      </c>
      <c r="E760" s="1042" t="s">
        <v>1254</v>
      </c>
      <c r="F760" s="402">
        <v>737</v>
      </c>
      <c r="G760" s="956">
        <v>229</v>
      </c>
      <c r="H760" s="440"/>
      <c r="I760" s="403">
        <f t="shared" si="250"/>
        <v>0</v>
      </c>
      <c r="J760" s="403">
        <f t="shared" si="255"/>
        <v>0</v>
      </c>
      <c r="K760" s="403">
        <f t="shared" si="260"/>
        <v>0</v>
      </c>
      <c r="L760" s="403">
        <f t="shared" ref="L760:X769" si="267">IF(L$7-$F760=0,$G760,0)</f>
        <v>0</v>
      </c>
      <c r="M760" s="403">
        <f t="shared" si="267"/>
        <v>0</v>
      </c>
      <c r="N760" s="403">
        <f t="shared" si="267"/>
        <v>0</v>
      </c>
      <c r="O760" s="403">
        <f t="shared" si="267"/>
        <v>0</v>
      </c>
      <c r="P760" s="403">
        <f t="shared" si="267"/>
        <v>0</v>
      </c>
      <c r="Q760" s="403">
        <f t="shared" si="267"/>
        <v>0</v>
      </c>
      <c r="R760" s="403">
        <f t="shared" si="267"/>
        <v>0</v>
      </c>
      <c r="S760" s="403">
        <f t="shared" si="267"/>
        <v>0</v>
      </c>
      <c r="T760" s="403">
        <f t="shared" si="267"/>
        <v>0</v>
      </c>
      <c r="U760" s="403">
        <f t="shared" si="267"/>
        <v>0</v>
      </c>
      <c r="V760" s="403">
        <f t="shared" si="267"/>
        <v>0</v>
      </c>
      <c r="W760" s="403">
        <f t="shared" si="267"/>
        <v>0</v>
      </c>
      <c r="X760" s="403">
        <f t="shared" si="267"/>
        <v>0</v>
      </c>
      <c r="Y760" s="403">
        <f t="shared" si="254"/>
        <v>0</v>
      </c>
      <c r="Z760" s="403">
        <f t="shared" si="254"/>
        <v>0</v>
      </c>
      <c r="AA760" s="403">
        <f t="shared" si="254"/>
        <v>0</v>
      </c>
      <c r="AB760" s="403">
        <f t="shared" si="254"/>
        <v>0</v>
      </c>
      <c r="AC760" s="403">
        <f t="shared" si="257"/>
        <v>0</v>
      </c>
      <c r="AD760" s="403">
        <f t="shared" si="264"/>
        <v>0</v>
      </c>
      <c r="AE760" s="403">
        <f t="shared" si="263"/>
        <v>0</v>
      </c>
      <c r="AF760" s="403">
        <f t="shared" si="261"/>
        <v>229</v>
      </c>
      <c r="AG760" s="404">
        <f t="shared" si="258"/>
        <v>0</v>
      </c>
      <c r="AH760" s="404">
        <f t="shared" si="266"/>
        <v>0</v>
      </c>
      <c r="AI760" s="404">
        <f t="shared" si="266"/>
        <v>0</v>
      </c>
      <c r="AJ760" s="145">
        <f t="shared" si="251"/>
        <v>0</v>
      </c>
    </row>
    <row r="761" spans="2:36" ht="13.7" customHeight="1">
      <c r="B761" s="957">
        <v>1139</v>
      </c>
      <c r="C761" s="1040">
        <v>45225</v>
      </c>
      <c r="D761" s="1041" t="s">
        <v>577</v>
      </c>
      <c r="E761" s="1042" t="s">
        <v>1543</v>
      </c>
      <c r="F761" s="402">
        <v>737</v>
      </c>
      <c r="G761" s="956">
        <v>103</v>
      </c>
      <c r="H761" s="440"/>
      <c r="I761" s="403">
        <f t="shared" si="250"/>
        <v>0</v>
      </c>
      <c r="J761" s="403">
        <f t="shared" si="255"/>
        <v>0</v>
      </c>
      <c r="K761" s="403">
        <f t="shared" si="260"/>
        <v>0</v>
      </c>
      <c r="L761" s="403">
        <f t="shared" si="267"/>
        <v>0</v>
      </c>
      <c r="M761" s="403">
        <f t="shared" si="267"/>
        <v>0</v>
      </c>
      <c r="N761" s="403">
        <f t="shared" si="267"/>
        <v>0</v>
      </c>
      <c r="O761" s="403">
        <f t="shared" si="267"/>
        <v>0</v>
      </c>
      <c r="P761" s="403">
        <f t="shared" si="267"/>
        <v>0</v>
      </c>
      <c r="Q761" s="403">
        <f t="shared" si="267"/>
        <v>0</v>
      </c>
      <c r="R761" s="403">
        <f t="shared" si="267"/>
        <v>0</v>
      </c>
      <c r="S761" s="403">
        <f t="shared" si="267"/>
        <v>0</v>
      </c>
      <c r="T761" s="403">
        <f t="shared" si="267"/>
        <v>0</v>
      </c>
      <c r="U761" s="403">
        <f t="shared" si="267"/>
        <v>0</v>
      </c>
      <c r="V761" s="403">
        <f t="shared" si="267"/>
        <v>0</v>
      </c>
      <c r="W761" s="403">
        <f t="shared" si="267"/>
        <v>0</v>
      </c>
      <c r="X761" s="403">
        <f t="shared" si="267"/>
        <v>0</v>
      </c>
      <c r="Y761" s="403">
        <f t="shared" si="254"/>
        <v>0</v>
      </c>
      <c r="Z761" s="403">
        <f t="shared" si="254"/>
        <v>0</v>
      </c>
      <c r="AA761" s="403">
        <f t="shared" si="254"/>
        <v>0</v>
      </c>
      <c r="AB761" s="403">
        <f t="shared" si="254"/>
        <v>0</v>
      </c>
      <c r="AC761" s="403">
        <f t="shared" si="257"/>
        <v>0</v>
      </c>
      <c r="AD761" s="403">
        <f t="shared" si="264"/>
        <v>0</v>
      </c>
      <c r="AE761" s="403">
        <f t="shared" si="263"/>
        <v>0</v>
      </c>
      <c r="AF761" s="403">
        <f t="shared" si="261"/>
        <v>103</v>
      </c>
      <c r="AG761" s="404">
        <f t="shared" si="258"/>
        <v>0</v>
      </c>
      <c r="AH761" s="404">
        <f t="shared" si="266"/>
        <v>0</v>
      </c>
      <c r="AI761" s="404">
        <f t="shared" si="266"/>
        <v>0</v>
      </c>
      <c r="AJ761" s="145">
        <f t="shared" si="251"/>
        <v>0</v>
      </c>
    </row>
    <row r="762" spans="2:36" ht="13.7" customHeight="1">
      <c r="B762" s="957">
        <v>1161</v>
      </c>
      <c r="C762" s="1040">
        <v>45230</v>
      </c>
      <c r="D762" s="1041" t="s">
        <v>577</v>
      </c>
      <c r="E762" s="1042" t="s">
        <v>1561</v>
      </c>
      <c r="F762" s="402">
        <v>737</v>
      </c>
      <c r="G762" s="956">
        <v>6.39</v>
      </c>
      <c r="H762" s="440"/>
      <c r="I762" s="403">
        <f t="shared" si="250"/>
        <v>0</v>
      </c>
      <c r="J762" s="403">
        <f t="shared" si="255"/>
        <v>0</v>
      </c>
      <c r="K762" s="403">
        <f t="shared" si="260"/>
        <v>0</v>
      </c>
      <c r="L762" s="403">
        <f t="shared" si="267"/>
        <v>0</v>
      </c>
      <c r="M762" s="403">
        <f t="shared" si="267"/>
        <v>0</v>
      </c>
      <c r="N762" s="403">
        <f t="shared" si="267"/>
        <v>0</v>
      </c>
      <c r="O762" s="403">
        <f t="shared" si="267"/>
        <v>0</v>
      </c>
      <c r="P762" s="403">
        <f t="shared" si="267"/>
        <v>0</v>
      </c>
      <c r="Q762" s="403">
        <f t="shared" si="267"/>
        <v>0</v>
      </c>
      <c r="R762" s="403">
        <f t="shared" si="267"/>
        <v>0</v>
      </c>
      <c r="S762" s="403">
        <f t="shared" si="267"/>
        <v>0</v>
      </c>
      <c r="T762" s="403">
        <f t="shared" si="267"/>
        <v>0</v>
      </c>
      <c r="U762" s="403">
        <f t="shared" si="267"/>
        <v>0</v>
      </c>
      <c r="V762" s="403">
        <f t="shared" si="267"/>
        <v>0</v>
      </c>
      <c r="W762" s="403">
        <f t="shared" si="267"/>
        <v>0</v>
      </c>
      <c r="X762" s="403">
        <f t="shared" si="267"/>
        <v>0</v>
      </c>
      <c r="Y762" s="403">
        <f t="shared" si="254"/>
        <v>0</v>
      </c>
      <c r="Z762" s="403">
        <f t="shared" si="254"/>
        <v>0</v>
      </c>
      <c r="AA762" s="403">
        <f t="shared" si="254"/>
        <v>0</v>
      </c>
      <c r="AB762" s="403">
        <f t="shared" si="254"/>
        <v>0</v>
      </c>
      <c r="AC762" s="403">
        <f t="shared" si="257"/>
        <v>0</v>
      </c>
      <c r="AD762" s="403">
        <f t="shared" si="264"/>
        <v>0</v>
      </c>
      <c r="AE762" s="403">
        <f t="shared" si="263"/>
        <v>0</v>
      </c>
      <c r="AF762" s="403">
        <f t="shared" si="261"/>
        <v>6.39</v>
      </c>
      <c r="AG762" s="404">
        <f t="shared" si="258"/>
        <v>0</v>
      </c>
      <c r="AH762" s="404">
        <f t="shared" si="266"/>
        <v>0</v>
      </c>
      <c r="AI762" s="404">
        <f t="shared" si="266"/>
        <v>0</v>
      </c>
      <c r="AJ762" s="145">
        <f t="shared" si="251"/>
        <v>0</v>
      </c>
    </row>
    <row r="763" spans="2:36" ht="13.7" customHeight="1">
      <c r="B763" s="957">
        <v>1</v>
      </c>
      <c r="C763" s="1040">
        <v>44894</v>
      </c>
      <c r="D763" s="1041" t="s">
        <v>577</v>
      </c>
      <c r="E763" s="1042" t="s">
        <v>578</v>
      </c>
      <c r="F763" s="402">
        <v>54</v>
      </c>
      <c r="G763" s="956">
        <v>10.95</v>
      </c>
      <c r="H763" s="440"/>
      <c r="I763" s="403">
        <f t="shared" si="250"/>
        <v>0</v>
      </c>
      <c r="J763" s="403">
        <f t="shared" si="255"/>
        <v>0</v>
      </c>
      <c r="K763" s="403">
        <f t="shared" si="260"/>
        <v>10.95</v>
      </c>
      <c r="L763" s="403">
        <f t="shared" si="267"/>
        <v>0</v>
      </c>
      <c r="M763" s="403">
        <f t="shared" si="267"/>
        <v>0</v>
      </c>
      <c r="N763" s="403">
        <f t="shared" si="267"/>
        <v>0</v>
      </c>
      <c r="O763" s="403">
        <f t="shared" si="267"/>
        <v>0</v>
      </c>
      <c r="P763" s="403">
        <f t="shared" si="267"/>
        <v>0</v>
      </c>
      <c r="Q763" s="403">
        <f t="shared" si="267"/>
        <v>0</v>
      </c>
      <c r="R763" s="403">
        <f t="shared" si="267"/>
        <v>0</v>
      </c>
      <c r="S763" s="403">
        <f t="shared" si="267"/>
        <v>0</v>
      </c>
      <c r="T763" s="403">
        <f t="shared" si="267"/>
        <v>0</v>
      </c>
      <c r="U763" s="403">
        <f t="shared" si="267"/>
        <v>0</v>
      </c>
      <c r="V763" s="403">
        <f t="shared" si="267"/>
        <v>0</v>
      </c>
      <c r="W763" s="403">
        <f t="shared" si="267"/>
        <v>0</v>
      </c>
      <c r="X763" s="403">
        <f t="shared" si="267"/>
        <v>0</v>
      </c>
      <c r="Y763" s="403">
        <f t="shared" si="254"/>
        <v>0</v>
      </c>
      <c r="Z763" s="403">
        <f t="shared" si="254"/>
        <v>0</v>
      </c>
      <c r="AA763" s="403">
        <f t="shared" si="254"/>
        <v>0</v>
      </c>
      <c r="AB763" s="403">
        <f t="shared" si="254"/>
        <v>0</v>
      </c>
      <c r="AC763" s="403">
        <f t="shared" si="257"/>
        <v>0</v>
      </c>
      <c r="AD763" s="403">
        <f t="shared" si="264"/>
        <v>0</v>
      </c>
      <c r="AE763" s="403">
        <f t="shared" si="263"/>
        <v>0</v>
      </c>
      <c r="AF763" s="403">
        <f t="shared" si="261"/>
        <v>0</v>
      </c>
      <c r="AG763" s="404">
        <f t="shared" si="258"/>
        <v>0</v>
      </c>
      <c r="AH763" s="404">
        <f t="shared" si="266"/>
        <v>0</v>
      </c>
      <c r="AI763" s="404">
        <f t="shared" si="266"/>
        <v>0</v>
      </c>
      <c r="AJ763" s="145">
        <f t="shared" si="251"/>
        <v>0</v>
      </c>
    </row>
    <row r="764" spans="2:36" ht="13.7" customHeight="1">
      <c r="B764" s="957">
        <v>573</v>
      </c>
      <c r="C764" s="1040">
        <v>45096</v>
      </c>
      <c r="D764" s="1041" t="s">
        <v>577</v>
      </c>
      <c r="E764" s="1042" t="s">
        <v>1066</v>
      </c>
      <c r="F764" s="402">
        <v>737</v>
      </c>
      <c r="G764" s="956">
        <v>12.79</v>
      </c>
      <c r="H764" s="440"/>
      <c r="I764" s="403">
        <f t="shared" si="250"/>
        <v>0</v>
      </c>
      <c r="J764" s="403">
        <f t="shared" si="255"/>
        <v>0</v>
      </c>
      <c r="K764" s="403">
        <f t="shared" si="260"/>
        <v>0</v>
      </c>
      <c r="L764" s="403">
        <f t="shared" si="267"/>
        <v>0</v>
      </c>
      <c r="M764" s="403">
        <f t="shared" si="267"/>
        <v>0</v>
      </c>
      <c r="N764" s="403">
        <f t="shared" si="267"/>
        <v>0</v>
      </c>
      <c r="O764" s="403">
        <f t="shared" si="267"/>
        <v>0</v>
      </c>
      <c r="P764" s="403">
        <f t="shared" si="267"/>
        <v>0</v>
      </c>
      <c r="Q764" s="403">
        <f t="shared" si="267"/>
        <v>0</v>
      </c>
      <c r="R764" s="403">
        <f t="shared" si="267"/>
        <v>0</v>
      </c>
      <c r="S764" s="403">
        <f t="shared" si="267"/>
        <v>0</v>
      </c>
      <c r="T764" s="403">
        <f t="shared" si="267"/>
        <v>0</v>
      </c>
      <c r="U764" s="403">
        <f t="shared" si="267"/>
        <v>0</v>
      </c>
      <c r="V764" s="403">
        <f t="shared" si="267"/>
        <v>0</v>
      </c>
      <c r="W764" s="403">
        <f t="shared" si="267"/>
        <v>0</v>
      </c>
      <c r="X764" s="403">
        <f t="shared" si="267"/>
        <v>0</v>
      </c>
      <c r="Y764" s="403">
        <f t="shared" si="254"/>
        <v>0</v>
      </c>
      <c r="Z764" s="403">
        <f t="shared" si="254"/>
        <v>0</v>
      </c>
      <c r="AA764" s="403">
        <f t="shared" si="254"/>
        <v>0</v>
      </c>
      <c r="AB764" s="403">
        <f t="shared" si="254"/>
        <v>0</v>
      </c>
      <c r="AC764" s="403">
        <f t="shared" si="257"/>
        <v>0</v>
      </c>
      <c r="AD764" s="403">
        <f t="shared" si="264"/>
        <v>0</v>
      </c>
      <c r="AE764" s="403">
        <f t="shared" si="263"/>
        <v>0</v>
      </c>
      <c r="AF764" s="403">
        <f t="shared" si="261"/>
        <v>12.79</v>
      </c>
      <c r="AG764" s="404">
        <f t="shared" si="258"/>
        <v>0</v>
      </c>
      <c r="AH764" s="404">
        <f t="shared" si="266"/>
        <v>0</v>
      </c>
      <c r="AI764" s="404">
        <f t="shared" si="266"/>
        <v>0</v>
      </c>
      <c r="AJ764" s="145">
        <f t="shared" si="251"/>
        <v>0</v>
      </c>
    </row>
    <row r="765" spans="2:36" ht="13.7" customHeight="1">
      <c r="B765" s="957">
        <v>642</v>
      </c>
      <c r="C765" s="1040">
        <v>45119</v>
      </c>
      <c r="D765" s="1041" t="s">
        <v>577</v>
      </c>
      <c r="E765" s="1042" t="s">
        <v>1122</v>
      </c>
      <c r="F765" s="402">
        <v>737</v>
      </c>
      <c r="G765" s="956">
        <v>25</v>
      </c>
      <c r="H765" s="440"/>
      <c r="I765" s="403">
        <f t="shared" si="250"/>
        <v>0</v>
      </c>
      <c r="J765" s="403">
        <f t="shared" si="255"/>
        <v>0</v>
      </c>
      <c r="K765" s="403">
        <f t="shared" si="260"/>
        <v>0</v>
      </c>
      <c r="L765" s="403">
        <f t="shared" si="267"/>
        <v>0</v>
      </c>
      <c r="M765" s="403">
        <f t="shared" si="267"/>
        <v>0</v>
      </c>
      <c r="N765" s="403">
        <f t="shared" si="267"/>
        <v>0</v>
      </c>
      <c r="O765" s="403">
        <f t="shared" si="267"/>
        <v>0</v>
      </c>
      <c r="P765" s="403">
        <f t="shared" si="267"/>
        <v>0</v>
      </c>
      <c r="Q765" s="403">
        <f t="shared" si="267"/>
        <v>0</v>
      </c>
      <c r="R765" s="403">
        <f t="shared" si="267"/>
        <v>0</v>
      </c>
      <c r="S765" s="403">
        <f t="shared" si="267"/>
        <v>0</v>
      </c>
      <c r="T765" s="403">
        <f t="shared" si="267"/>
        <v>0</v>
      </c>
      <c r="U765" s="403">
        <f t="shared" si="267"/>
        <v>0</v>
      </c>
      <c r="V765" s="403">
        <f t="shared" si="267"/>
        <v>0</v>
      </c>
      <c r="W765" s="403">
        <f t="shared" si="267"/>
        <v>0</v>
      </c>
      <c r="X765" s="403">
        <f t="shared" si="267"/>
        <v>0</v>
      </c>
      <c r="Y765" s="403">
        <f t="shared" si="254"/>
        <v>0</v>
      </c>
      <c r="Z765" s="403">
        <f t="shared" si="254"/>
        <v>0</v>
      </c>
      <c r="AA765" s="403">
        <f t="shared" si="254"/>
        <v>0</v>
      </c>
      <c r="AB765" s="403">
        <f t="shared" si="254"/>
        <v>0</v>
      </c>
      <c r="AC765" s="403">
        <f t="shared" si="257"/>
        <v>0</v>
      </c>
      <c r="AD765" s="403">
        <f t="shared" si="264"/>
        <v>0</v>
      </c>
      <c r="AE765" s="403">
        <f t="shared" si="263"/>
        <v>0</v>
      </c>
      <c r="AF765" s="403">
        <f t="shared" si="261"/>
        <v>25</v>
      </c>
      <c r="AG765" s="404">
        <f t="shared" si="258"/>
        <v>0</v>
      </c>
      <c r="AH765" s="404">
        <f t="shared" si="266"/>
        <v>0</v>
      </c>
      <c r="AI765" s="404">
        <f t="shared" si="266"/>
        <v>0</v>
      </c>
      <c r="AJ765" s="145">
        <f t="shared" si="251"/>
        <v>0</v>
      </c>
    </row>
    <row r="766" spans="2:36" ht="13.7" customHeight="1">
      <c r="B766" s="957">
        <v>735</v>
      </c>
      <c r="C766" s="1040">
        <v>45142</v>
      </c>
      <c r="D766" s="1041" t="s">
        <v>577</v>
      </c>
      <c r="E766" s="1042" t="s">
        <v>1195</v>
      </c>
      <c r="F766" s="402">
        <v>737</v>
      </c>
      <c r="G766" s="956">
        <v>39.880000000000003</v>
      </c>
      <c r="H766" s="440"/>
      <c r="I766" s="403">
        <f t="shared" si="250"/>
        <v>0</v>
      </c>
      <c r="J766" s="403">
        <f t="shared" si="255"/>
        <v>0</v>
      </c>
      <c r="K766" s="403">
        <f t="shared" si="260"/>
        <v>0</v>
      </c>
      <c r="L766" s="403">
        <f t="shared" si="267"/>
        <v>0</v>
      </c>
      <c r="M766" s="403">
        <f t="shared" si="267"/>
        <v>0</v>
      </c>
      <c r="N766" s="403">
        <f t="shared" si="267"/>
        <v>0</v>
      </c>
      <c r="O766" s="403">
        <f t="shared" si="267"/>
        <v>0</v>
      </c>
      <c r="P766" s="403">
        <f t="shared" si="267"/>
        <v>0</v>
      </c>
      <c r="Q766" s="403">
        <f t="shared" si="267"/>
        <v>0</v>
      </c>
      <c r="R766" s="403">
        <f t="shared" si="267"/>
        <v>0</v>
      </c>
      <c r="S766" s="403">
        <f t="shared" si="267"/>
        <v>0</v>
      </c>
      <c r="T766" s="403">
        <f t="shared" si="267"/>
        <v>0</v>
      </c>
      <c r="U766" s="403">
        <f t="shared" si="267"/>
        <v>0</v>
      </c>
      <c r="V766" s="403">
        <f t="shared" si="267"/>
        <v>0</v>
      </c>
      <c r="W766" s="403">
        <f t="shared" si="267"/>
        <v>0</v>
      </c>
      <c r="X766" s="403">
        <f t="shared" si="267"/>
        <v>0</v>
      </c>
      <c r="Y766" s="403">
        <f t="shared" si="254"/>
        <v>0</v>
      </c>
      <c r="Z766" s="403">
        <f t="shared" si="254"/>
        <v>0</v>
      </c>
      <c r="AA766" s="403">
        <f t="shared" si="254"/>
        <v>0</v>
      </c>
      <c r="AB766" s="403">
        <f t="shared" si="254"/>
        <v>0</v>
      </c>
      <c r="AC766" s="403">
        <f t="shared" si="257"/>
        <v>0</v>
      </c>
      <c r="AD766" s="403">
        <f t="shared" si="264"/>
        <v>0</v>
      </c>
      <c r="AE766" s="403">
        <f t="shared" si="263"/>
        <v>0</v>
      </c>
      <c r="AF766" s="403">
        <f t="shared" si="261"/>
        <v>39.880000000000003</v>
      </c>
      <c r="AG766" s="404">
        <f t="shared" si="258"/>
        <v>0</v>
      </c>
      <c r="AH766" s="404">
        <f t="shared" si="266"/>
        <v>0</v>
      </c>
      <c r="AI766" s="404">
        <f t="shared" si="266"/>
        <v>0</v>
      </c>
      <c r="AJ766" s="145">
        <f t="shared" si="251"/>
        <v>0</v>
      </c>
    </row>
    <row r="767" spans="2:36" ht="13.7" customHeight="1">
      <c r="B767" s="957">
        <v>525</v>
      </c>
      <c r="C767" s="1040">
        <v>45086</v>
      </c>
      <c r="D767" s="1041" t="s">
        <v>577</v>
      </c>
      <c r="E767" s="1042" t="s">
        <v>1035</v>
      </c>
      <c r="F767" s="402">
        <v>737</v>
      </c>
      <c r="G767" s="956">
        <v>16.95</v>
      </c>
      <c r="H767" s="440"/>
      <c r="I767" s="403">
        <f t="shared" si="250"/>
        <v>0</v>
      </c>
      <c r="J767" s="403">
        <f t="shared" si="255"/>
        <v>0</v>
      </c>
      <c r="K767" s="403">
        <f t="shared" si="260"/>
        <v>0</v>
      </c>
      <c r="L767" s="403">
        <f t="shared" si="267"/>
        <v>0</v>
      </c>
      <c r="M767" s="403">
        <f t="shared" si="267"/>
        <v>0</v>
      </c>
      <c r="N767" s="403">
        <f t="shared" si="267"/>
        <v>0</v>
      </c>
      <c r="O767" s="403">
        <f t="shared" si="267"/>
        <v>0</v>
      </c>
      <c r="P767" s="403">
        <f t="shared" si="267"/>
        <v>0</v>
      </c>
      <c r="Q767" s="403">
        <f t="shared" si="267"/>
        <v>0</v>
      </c>
      <c r="R767" s="403">
        <f t="shared" si="267"/>
        <v>0</v>
      </c>
      <c r="S767" s="403">
        <f t="shared" si="267"/>
        <v>0</v>
      </c>
      <c r="T767" s="403">
        <f t="shared" si="267"/>
        <v>0</v>
      </c>
      <c r="U767" s="403">
        <f t="shared" si="267"/>
        <v>0</v>
      </c>
      <c r="V767" s="403">
        <f t="shared" si="267"/>
        <v>0</v>
      </c>
      <c r="W767" s="403">
        <f t="shared" si="267"/>
        <v>0</v>
      </c>
      <c r="X767" s="403">
        <f t="shared" si="267"/>
        <v>0</v>
      </c>
      <c r="Y767" s="403">
        <f t="shared" si="254"/>
        <v>0</v>
      </c>
      <c r="Z767" s="403">
        <f t="shared" si="254"/>
        <v>0</v>
      </c>
      <c r="AA767" s="403">
        <f t="shared" si="254"/>
        <v>0</v>
      </c>
      <c r="AB767" s="403">
        <f t="shared" si="254"/>
        <v>0</v>
      </c>
      <c r="AC767" s="403">
        <f t="shared" si="257"/>
        <v>0</v>
      </c>
      <c r="AD767" s="403">
        <f t="shared" si="264"/>
        <v>0</v>
      </c>
      <c r="AE767" s="403">
        <f t="shared" si="263"/>
        <v>0</v>
      </c>
      <c r="AF767" s="403">
        <f t="shared" si="261"/>
        <v>16.95</v>
      </c>
      <c r="AG767" s="404">
        <f t="shared" si="258"/>
        <v>0</v>
      </c>
      <c r="AH767" s="404">
        <f t="shared" si="266"/>
        <v>0</v>
      </c>
      <c r="AI767" s="404">
        <f t="shared" si="266"/>
        <v>0</v>
      </c>
      <c r="AJ767" s="145">
        <f t="shared" si="251"/>
        <v>0</v>
      </c>
    </row>
    <row r="768" spans="2:36" ht="13.7" customHeight="1">
      <c r="B768" s="957">
        <v>1073</v>
      </c>
      <c r="C768" s="1040">
        <v>45215</v>
      </c>
      <c r="D768" s="1041" t="s">
        <v>577</v>
      </c>
      <c r="E768" s="1042" t="s">
        <v>1489</v>
      </c>
      <c r="F768" s="402">
        <v>737</v>
      </c>
      <c r="G768" s="956">
        <v>70</v>
      </c>
      <c r="H768" s="440"/>
      <c r="I768" s="403">
        <f t="shared" si="250"/>
        <v>0</v>
      </c>
      <c r="J768" s="403">
        <f t="shared" si="255"/>
        <v>0</v>
      </c>
      <c r="K768" s="403">
        <f t="shared" si="260"/>
        <v>0</v>
      </c>
      <c r="L768" s="403">
        <f t="shared" si="267"/>
        <v>0</v>
      </c>
      <c r="M768" s="403">
        <f t="shared" si="267"/>
        <v>0</v>
      </c>
      <c r="N768" s="403">
        <f t="shared" si="267"/>
        <v>0</v>
      </c>
      <c r="O768" s="403">
        <f t="shared" si="267"/>
        <v>0</v>
      </c>
      <c r="P768" s="403">
        <f t="shared" si="267"/>
        <v>0</v>
      </c>
      <c r="Q768" s="403">
        <f t="shared" si="267"/>
        <v>0</v>
      </c>
      <c r="R768" s="403">
        <f t="shared" si="267"/>
        <v>0</v>
      </c>
      <c r="S768" s="403">
        <f t="shared" si="267"/>
        <v>0</v>
      </c>
      <c r="T768" s="403">
        <f t="shared" si="267"/>
        <v>0</v>
      </c>
      <c r="U768" s="403">
        <f t="shared" si="267"/>
        <v>0</v>
      </c>
      <c r="V768" s="403">
        <f t="shared" si="267"/>
        <v>0</v>
      </c>
      <c r="W768" s="403">
        <f t="shared" si="267"/>
        <v>0</v>
      </c>
      <c r="X768" s="403">
        <f t="shared" si="267"/>
        <v>0</v>
      </c>
      <c r="Y768" s="403">
        <f t="shared" si="254"/>
        <v>0</v>
      </c>
      <c r="Z768" s="403">
        <f t="shared" si="254"/>
        <v>0</v>
      </c>
      <c r="AA768" s="403">
        <f t="shared" si="254"/>
        <v>0</v>
      </c>
      <c r="AB768" s="403">
        <f t="shared" si="254"/>
        <v>0</v>
      </c>
      <c r="AC768" s="403">
        <f t="shared" si="257"/>
        <v>0</v>
      </c>
      <c r="AD768" s="403">
        <f t="shared" si="264"/>
        <v>0</v>
      </c>
      <c r="AE768" s="403">
        <f t="shared" si="263"/>
        <v>0</v>
      </c>
      <c r="AF768" s="403">
        <f t="shared" si="261"/>
        <v>70</v>
      </c>
      <c r="AG768" s="404">
        <f t="shared" si="258"/>
        <v>0</v>
      </c>
      <c r="AH768" s="404">
        <f t="shared" si="266"/>
        <v>0</v>
      </c>
      <c r="AI768" s="404">
        <f t="shared" si="266"/>
        <v>0</v>
      </c>
      <c r="AJ768" s="145">
        <f t="shared" si="251"/>
        <v>0</v>
      </c>
    </row>
    <row r="769" spans="2:36" ht="13.7" customHeight="1">
      <c r="B769" s="957">
        <v>1154</v>
      </c>
      <c r="C769" s="1040">
        <v>45229</v>
      </c>
      <c r="D769" s="1041" t="s">
        <v>577</v>
      </c>
      <c r="E769" s="1042" t="s">
        <v>1558</v>
      </c>
      <c r="F769" s="402">
        <v>737</v>
      </c>
      <c r="G769" s="956">
        <v>35</v>
      </c>
      <c r="H769" s="440"/>
      <c r="I769" s="403">
        <f t="shared" si="250"/>
        <v>0</v>
      </c>
      <c r="J769" s="403">
        <f t="shared" si="255"/>
        <v>0</v>
      </c>
      <c r="K769" s="403">
        <f t="shared" si="260"/>
        <v>0</v>
      </c>
      <c r="L769" s="403">
        <f t="shared" si="267"/>
        <v>0</v>
      </c>
      <c r="M769" s="403">
        <f t="shared" si="267"/>
        <v>0</v>
      </c>
      <c r="N769" s="403">
        <f t="shared" si="267"/>
        <v>0</v>
      </c>
      <c r="O769" s="403">
        <f t="shared" si="267"/>
        <v>0</v>
      </c>
      <c r="P769" s="403">
        <f t="shared" si="267"/>
        <v>0</v>
      </c>
      <c r="Q769" s="403">
        <f t="shared" si="267"/>
        <v>0</v>
      </c>
      <c r="R769" s="403">
        <f t="shared" si="267"/>
        <v>0</v>
      </c>
      <c r="S769" s="403">
        <f t="shared" si="267"/>
        <v>0</v>
      </c>
      <c r="T769" s="403">
        <f t="shared" si="267"/>
        <v>0</v>
      </c>
      <c r="U769" s="403">
        <f t="shared" si="267"/>
        <v>0</v>
      </c>
      <c r="V769" s="403">
        <f t="shared" si="267"/>
        <v>0</v>
      </c>
      <c r="W769" s="403">
        <f t="shared" si="267"/>
        <v>0</v>
      </c>
      <c r="X769" s="403">
        <f t="shared" si="267"/>
        <v>0</v>
      </c>
      <c r="Y769" s="403">
        <f t="shared" si="254"/>
        <v>0</v>
      </c>
      <c r="Z769" s="403">
        <f t="shared" si="254"/>
        <v>0</v>
      </c>
      <c r="AA769" s="403">
        <f t="shared" si="254"/>
        <v>0</v>
      </c>
      <c r="AB769" s="403">
        <f t="shared" si="254"/>
        <v>0</v>
      </c>
      <c r="AC769" s="403">
        <f t="shared" si="257"/>
        <v>0</v>
      </c>
      <c r="AD769" s="403">
        <f t="shared" si="264"/>
        <v>0</v>
      </c>
      <c r="AE769" s="403">
        <f t="shared" si="263"/>
        <v>0</v>
      </c>
      <c r="AF769" s="403">
        <f t="shared" si="261"/>
        <v>35</v>
      </c>
      <c r="AG769" s="404">
        <f t="shared" si="258"/>
        <v>0</v>
      </c>
      <c r="AH769" s="404">
        <f t="shared" si="266"/>
        <v>0</v>
      </c>
      <c r="AI769" s="404">
        <f t="shared" si="266"/>
        <v>0</v>
      </c>
      <c r="AJ769" s="145">
        <f t="shared" si="251"/>
        <v>0</v>
      </c>
    </row>
    <row r="770" spans="2:36" ht="13.7" customHeight="1">
      <c r="B770" s="957">
        <v>230</v>
      </c>
      <c r="C770" s="1040">
        <v>44992</v>
      </c>
      <c r="D770" s="1041" t="s">
        <v>577</v>
      </c>
      <c r="E770" s="1042" t="s">
        <v>773</v>
      </c>
      <c r="F770" s="402">
        <v>737</v>
      </c>
      <c r="G770" s="956">
        <v>21.59</v>
      </c>
      <c r="H770" s="440"/>
      <c r="I770" s="403">
        <f t="shared" si="250"/>
        <v>0</v>
      </c>
      <c r="J770" s="403">
        <f t="shared" si="255"/>
        <v>0</v>
      </c>
      <c r="K770" s="403">
        <f t="shared" si="260"/>
        <v>0</v>
      </c>
      <c r="L770" s="403">
        <f t="shared" ref="L770:X779" si="268">IF(L$7-$F770=0,$G770,0)</f>
        <v>0</v>
      </c>
      <c r="M770" s="403">
        <f t="shared" si="268"/>
        <v>0</v>
      </c>
      <c r="N770" s="403">
        <f t="shared" si="268"/>
        <v>0</v>
      </c>
      <c r="O770" s="403">
        <f t="shared" si="268"/>
        <v>0</v>
      </c>
      <c r="P770" s="403">
        <f t="shared" si="268"/>
        <v>0</v>
      </c>
      <c r="Q770" s="403">
        <f t="shared" si="268"/>
        <v>0</v>
      </c>
      <c r="R770" s="403">
        <f t="shared" si="268"/>
        <v>0</v>
      </c>
      <c r="S770" s="403">
        <f t="shared" si="268"/>
        <v>0</v>
      </c>
      <c r="T770" s="403">
        <f t="shared" si="268"/>
        <v>0</v>
      </c>
      <c r="U770" s="403">
        <f t="shared" si="268"/>
        <v>0</v>
      </c>
      <c r="V770" s="403">
        <f t="shared" si="268"/>
        <v>0</v>
      </c>
      <c r="W770" s="403">
        <f t="shared" si="268"/>
        <v>0</v>
      </c>
      <c r="X770" s="403">
        <f t="shared" si="268"/>
        <v>0</v>
      </c>
      <c r="Y770" s="403">
        <f t="shared" si="254"/>
        <v>0</v>
      </c>
      <c r="Z770" s="403">
        <f t="shared" si="254"/>
        <v>0</v>
      </c>
      <c r="AA770" s="403">
        <f t="shared" si="254"/>
        <v>0</v>
      </c>
      <c r="AB770" s="403">
        <f t="shared" si="254"/>
        <v>0</v>
      </c>
      <c r="AC770" s="403">
        <f t="shared" si="257"/>
        <v>0</v>
      </c>
      <c r="AD770" s="403">
        <f t="shared" si="264"/>
        <v>0</v>
      </c>
      <c r="AE770" s="403">
        <f t="shared" si="263"/>
        <v>0</v>
      </c>
      <c r="AF770" s="403">
        <f t="shared" si="261"/>
        <v>21.59</v>
      </c>
      <c r="AG770" s="404">
        <f t="shared" si="258"/>
        <v>0</v>
      </c>
      <c r="AH770" s="404">
        <f t="shared" ref="AH770:AI789" si="269">IF(AH$7-$F770=0,$G770,0)</f>
        <v>0</v>
      </c>
      <c r="AI770" s="404">
        <f t="shared" si="269"/>
        <v>0</v>
      </c>
      <c r="AJ770" s="145">
        <f t="shared" si="251"/>
        <v>0</v>
      </c>
    </row>
    <row r="771" spans="2:36" ht="13.7" customHeight="1">
      <c r="B771" s="957">
        <v>673</v>
      </c>
      <c r="C771" s="1040">
        <v>45127</v>
      </c>
      <c r="D771" s="1041" t="s">
        <v>577</v>
      </c>
      <c r="E771" s="1042" t="s">
        <v>1154</v>
      </c>
      <c r="F771" s="402">
        <v>737</v>
      </c>
      <c r="G771" s="956">
        <v>1.95</v>
      </c>
      <c r="H771" s="440"/>
      <c r="I771" s="403">
        <f t="shared" si="250"/>
        <v>0</v>
      </c>
      <c r="J771" s="403">
        <f t="shared" si="255"/>
        <v>0</v>
      </c>
      <c r="K771" s="403">
        <f t="shared" si="260"/>
        <v>0</v>
      </c>
      <c r="L771" s="403">
        <f t="shared" si="268"/>
        <v>0</v>
      </c>
      <c r="M771" s="403">
        <f t="shared" si="268"/>
        <v>0</v>
      </c>
      <c r="N771" s="403">
        <f t="shared" si="268"/>
        <v>0</v>
      </c>
      <c r="O771" s="403">
        <f t="shared" si="268"/>
        <v>0</v>
      </c>
      <c r="P771" s="403">
        <f t="shared" si="268"/>
        <v>0</v>
      </c>
      <c r="Q771" s="403">
        <f t="shared" si="268"/>
        <v>0</v>
      </c>
      <c r="R771" s="403">
        <f t="shared" si="268"/>
        <v>0</v>
      </c>
      <c r="S771" s="403">
        <f t="shared" si="268"/>
        <v>0</v>
      </c>
      <c r="T771" s="403">
        <f t="shared" si="268"/>
        <v>0</v>
      </c>
      <c r="U771" s="403">
        <f t="shared" si="268"/>
        <v>0</v>
      </c>
      <c r="V771" s="403">
        <f t="shared" si="268"/>
        <v>0</v>
      </c>
      <c r="W771" s="403">
        <f t="shared" si="268"/>
        <v>0</v>
      </c>
      <c r="X771" s="403">
        <f t="shared" si="268"/>
        <v>0</v>
      </c>
      <c r="Y771" s="403">
        <f t="shared" si="254"/>
        <v>0</v>
      </c>
      <c r="Z771" s="403">
        <f t="shared" si="254"/>
        <v>0</v>
      </c>
      <c r="AA771" s="403">
        <f t="shared" si="254"/>
        <v>0</v>
      </c>
      <c r="AB771" s="403">
        <f t="shared" si="254"/>
        <v>0</v>
      </c>
      <c r="AC771" s="403">
        <f t="shared" si="257"/>
        <v>0</v>
      </c>
      <c r="AD771" s="403">
        <f t="shared" si="264"/>
        <v>0</v>
      </c>
      <c r="AE771" s="403">
        <f t="shared" si="263"/>
        <v>0</v>
      </c>
      <c r="AF771" s="403">
        <f t="shared" si="261"/>
        <v>1.95</v>
      </c>
      <c r="AG771" s="404">
        <f t="shared" si="258"/>
        <v>0</v>
      </c>
      <c r="AH771" s="404">
        <f t="shared" si="269"/>
        <v>0</v>
      </c>
      <c r="AI771" s="404">
        <f t="shared" si="269"/>
        <v>0</v>
      </c>
      <c r="AJ771" s="145">
        <f t="shared" si="251"/>
        <v>0</v>
      </c>
    </row>
    <row r="772" spans="2:36" ht="13.7" customHeight="1">
      <c r="B772" s="957">
        <v>1052</v>
      </c>
      <c r="C772" s="1040">
        <v>45210</v>
      </c>
      <c r="D772" s="1041" t="s">
        <v>577</v>
      </c>
      <c r="E772" s="1042" t="s">
        <v>1466</v>
      </c>
      <c r="F772" s="402">
        <v>54</v>
      </c>
      <c r="G772" s="956">
        <v>22.49</v>
      </c>
      <c r="H772" s="440"/>
      <c r="I772" s="403">
        <f t="shared" si="250"/>
        <v>0</v>
      </c>
      <c r="J772" s="403">
        <f t="shared" si="255"/>
        <v>0</v>
      </c>
      <c r="K772" s="403">
        <f t="shared" si="260"/>
        <v>22.49</v>
      </c>
      <c r="L772" s="403">
        <f t="shared" si="268"/>
        <v>0</v>
      </c>
      <c r="M772" s="403">
        <f t="shared" si="268"/>
        <v>0</v>
      </c>
      <c r="N772" s="403">
        <f t="shared" si="268"/>
        <v>0</v>
      </c>
      <c r="O772" s="403">
        <f t="shared" si="268"/>
        <v>0</v>
      </c>
      <c r="P772" s="403">
        <f t="shared" si="268"/>
        <v>0</v>
      </c>
      <c r="Q772" s="403">
        <f t="shared" si="268"/>
        <v>0</v>
      </c>
      <c r="R772" s="403">
        <f t="shared" si="268"/>
        <v>0</v>
      </c>
      <c r="S772" s="403">
        <f t="shared" si="268"/>
        <v>0</v>
      </c>
      <c r="T772" s="403">
        <f t="shared" si="268"/>
        <v>0</v>
      </c>
      <c r="U772" s="403">
        <f t="shared" si="268"/>
        <v>0</v>
      </c>
      <c r="V772" s="403">
        <f t="shared" si="268"/>
        <v>0</v>
      </c>
      <c r="W772" s="403">
        <f t="shared" si="268"/>
        <v>0</v>
      </c>
      <c r="X772" s="403">
        <f t="shared" si="268"/>
        <v>0</v>
      </c>
      <c r="Y772" s="403">
        <f t="shared" si="254"/>
        <v>0</v>
      </c>
      <c r="Z772" s="403">
        <f t="shared" si="254"/>
        <v>0</v>
      </c>
      <c r="AA772" s="403">
        <f t="shared" si="254"/>
        <v>0</v>
      </c>
      <c r="AB772" s="403">
        <f t="shared" si="254"/>
        <v>0</v>
      </c>
      <c r="AC772" s="403">
        <f t="shared" si="257"/>
        <v>0</v>
      </c>
      <c r="AD772" s="403">
        <f t="shared" si="264"/>
        <v>0</v>
      </c>
      <c r="AE772" s="403">
        <f t="shared" si="263"/>
        <v>0</v>
      </c>
      <c r="AF772" s="403">
        <f t="shared" si="261"/>
        <v>0</v>
      </c>
      <c r="AG772" s="404">
        <f t="shared" si="258"/>
        <v>0</v>
      </c>
      <c r="AH772" s="404">
        <f t="shared" si="269"/>
        <v>0</v>
      </c>
      <c r="AI772" s="404">
        <f t="shared" si="269"/>
        <v>0</v>
      </c>
      <c r="AJ772" s="145">
        <f t="shared" si="251"/>
        <v>0</v>
      </c>
    </row>
    <row r="773" spans="2:36" ht="13.7" customHeight="1">
      <c r="B773" s="957">
        <v>1226</v>
      </c>
      <c r="C773" s="1040">
        <v>45240</v>
      </c>
      <c r="D773" s="1041" t="s">
        <v>577</v>
      </c>
      <c r="E773" s="1042" t="s">
        <v>1612</v>
      </c>
      <c r="F773" s="402">
        <v>737</v>
      </c>
      <c r="G773" s="956">
        <v>4.9800000000000004</v>
      </c>
      <c r="H773" s="440"/>
      <c r="I773" s="403">
        <f t="shared" si="250"/>
        <v>0</v>
      </c>
      <c r="J773" s="403">
        <f t="shared" si="255"/>
        <v>0</v>
      </c>
      <c r="K773" s="403">
        <f t="shared" si="260"/>
        <v>0</v>
      </c>
      <c r="L773" s="403">
        <f t="shared" si="268"/>
        <v>0</v>
      </c>
      <c r="M773" s="403">
        <f t="shared" si="268"/>
        <v>0</v>
      </c>
      <c r="N773" s="403">
        <f t="shared" si="268"/>
        <v>0</v>
      </c>
      <c r="O773" s="403">
        <f t="shared" si="268"/>
        <v>0</v>
      </c>
      <c r="P773" s="403">
        <f t="shared" si="268"/>
        <v>0</v>
      </c>
      <c r="Q773" s="403">
        <f t="shared" si="268"/>
        <v>0</v>
      </c>
      <c r="R773" s="403">
        <f t="shared" si="268"/>
        <v>0</v>
      </c>
      <c r="S773" s="403">
        <f t="shared" si="268"/>
        <v>0</v>
      </c>
      <c r="T773" s="403">
        <f t="shared" si="268"/>
        <v>0</v>
      </c>
      <c r="U773" s="403">
        <f t="shared" si="268"/>
        <v>0</v>
      </c>
      <c r="V773" s="403">
        <f t="shared" si="268"/>
        <v>0</v>
      </c>
      <c r="W773" s="403">
        <f t="shared" si="268"/>
        <v>0</v>
      </c>
      <c r="X773" s="403">
        <f t="shared" si="268"/>
        <v>0</v>
      </c>
      <c r="Y773" s="403">
        <f t="shared" si="254"/>
        <v>0</v>
      </c>
      <c r="Z773" s="403">
        <f t="shared" si="254"/>
        <v>0</v>
      </c>
      <c r="AA773" s="403">
        <f t="shared" si="254"/>
        <v>0</v>
      </c>
      <c r="AB773" s="403">
        <f t="shared" si="254"/>
        <v>0</v>
      </c>
      <c r="AC773" s="403">
        <f t="shared" si="257"/>
        <v>0</v>
      </c>
      <c r="AD773" s="403">
        <f t="shared" si="264"/>
        <v>0</v>
      </c>
      <c r="AE773" s="403">
        <f t="shared" si="263"/>
        <v>0</v>
      </c>
      <c r="AF773" s="403">
        <f t="shared" si="261"/>
        <v>4.9800000000000004</v>
      </c>
      <c r="AG773" s="404">
        <f t="shared" si="258"/>
        <v>0</v>
      </c>
      <c r="AH773" s="404">
        <f t="shared" si="269"/>
        <v>0</v>
      </c>
      <c r="AI773" s="404">
        <f t="shared" si="269"/>
        <v>0</v>
      </c>
      <c r="AJ773" s="145">
        <f t="shared" si="251"/>
        <v>0</v>
      </c>
    </row>
    <row r="774" spans="2:36" ht="13.7" customHeight="1">
      <c r="B774" s="957">
        <v>1251</v>
      </c>
      <c r="C774" s="1040">
        <v>45246</v>
      </c>
      <c r="D774" s="1041" t="s">
        <v>577</v>
      </c>
      <c r="E774" s="1042" t="s">
        <v>1637</v>
      </c>
      <c r="F774" s="402">
        <v>737</v>
      </c>
      <c r="G774" s="956">
        <v>29.99</v>
      </c>
      <c r="H774" s="440"/>
      <c r="I774" s="403">
        <f t="shared" si="250"/>
        <v>0</v>
      </c>
      <c r="J774" s="403">
        <f t="shared" si="255"/>
        <v>0</v>
      </c>
      <c r="K774" s="403">
        <f t="shared" si="260"/>
        <v>0</v>
      </c>
      <c r="L774" s="403">
        <f t="shared" si="268"/>
        <v>0</v>
      </c>
      <c r="M774" s="403">
        <f t="shared" si="268"/>
        <v>0</v>
      </c>
      <c r="N774" s="403">
        <f t="shared" si="268"/>
        <v>0</v>
      </c>
      <c r="O774" s="403">
        <f t="shared" si="268"/>
        <v>0</v>
      </c>
      <c r="P774" s="403">
        <f t="shared" si="268"/>
        <v>0</v>
      </c>
      <c r="Q774" s="403">
        <f t="shared" si="268"/>
        <v>0</v>
      </c>
      <c r="R774" s="403">
        <f t="shared" si="268"/>
        <v>0</v>
      </c>
      <c r="S774" s="403">
        <f t="shared" si="268"/>
        <v>0</v>
      </c>
      <c r="T774" s="403">
        <f t="shared" si="268"/>
        <v>0</v>
      </c>
      <c r="U774" s="403">
        <f t="shared" si="268"/>
        <v>0</v>
      </c>
      <c r="V774" s="403">
        <f t="shared" si="268"/>
        <v>0</v>
      </c>
      <c r="W774" s="403">
        <f t="shared" si="268"/>
        <v>0</v>
      </c>
      <c r="X774" s="403">
        <f t="shared" si="268"/>
        <v>0</v>
      </c>
      <c r="Y774" s="403">
        <f t="shared" si="254"/>
        <v>0</v>
      </c>
      <c r="Z774" s="403">
        <f t="shared" si="254"/>
        <v>0</v>
      </c>
      <c r="AA774" s="403">
        <f t="shared" si="254"/>
        <v>0</v>
      </c>
      <c r="AB774" s="403">
        <f t="shared" si="254"/>
        <v>0</v>
      </c>
      <c r="AC774" s="403">
        <f t="shared" si="257"/>
        <v>0</v>
      </c>
      <c r="AD774" s="403">
        <f t="shared" si="264"/>
        <v>0</v>
      </c>
      <c r="AE774" s="403">
        <f t="shared" si="263"/>
        <v>0</v>
      </c>
      <c r="AF774" s="403">
        <f t="shared" si="261"/>
        <v>29.99</v>
      </c>
      <c r="AG774" s="404">
        <f t="shared" si="258"/>
        <v>0</v>
      </c>
      <c r="AH774" s="404">
        <f t="shared" si="269"/>
        <v>0</v>
      </c>
      <c r="AI774" s="404">
        <f t="shared" si="269"/>
        <v>0</v>
      </c>
      <c r="AJ774" s="145">
        <f t="shared" si="251"/>
        <v>0</v>
      </c>
    </row>
    <row r="775" spans="2:36" ht="13.7" customHeight="1">
      <c r="B775" s="957">
        <v>205</v>
      </c>
      <c r="C775" s="1040">
        <v>44984</v>
      </c>
      <c r="D775" s="1041" t="s">
        <v>577</v>
      </c>
      <c r="E775" s="1042" t="s">
        <v>747</v>
      </c>
      <c r="F775" s="402">
        <v>737</v>
      </c>
      <c r="G775" s="956">
        <v>67.5</v>
      </c>
      <c r="H775" s="440"/>
      <c r="I775" s="403">
        <f t="shared" si="250"/>
        <v>0</v>
      </c>
      <c r="J775" s="403">
        <f t="shared" si="255"/>
        <v>0</v>
      </c>
      <c r="K775" s="403">
        <f t="shared" si="260"/>
        <v>0</v>
      </c>
      <c r="L775" s="403">
        <f t="shared" si="268"/>
        <v>0</v>
      </c>
      <c r="M775" s="403">
        <f t="shared" si="268"/>
        <v>0</v>
      </c>
      <c r="N775" s="403">
        <f t="shared" si="268"/>
        <v>0</v>
      </c>
      <c r="O775" s="403">
        <f t="shared" si="268"/>
        <v>0</v>
      </c>
      <c r="P775" s="403">
        <f t="shared" si="268"/>
        <v>0</v>
      </c>
      <c r="Q775" s="403">
        <f t="shared" si="268"/>
        <v>0</v>
      </c>
      <c r="R775" s="403">
        <f t="shared" si="268"/>
        <v>0</v>
      </c>
      <c r="S775" s="403">
        <f t="shared" si="268"/>
        <v>0</v>
      </c>
      <c r="T775" s="403">
        <f t="shared" si="268"/>
        <v>0</v>
      </c>
      <c r="U775" s="403">
        <f t="shared" si="268"/>
        <v>0</v>
      </c>
      <c r="V775" s="403">
        <f t="shared" si="268"/>
        <v>0</v>
      </c>
      <c r="W775" s="403">
        <f t="shared" si="268"/>
        <v>0</v>
      </c>
      <c r="X775" s="403">
        <f t="shared" si="268"/>
        <v>0</v>
      </c>
      <c r="Y775" s="403">
        <f t="shared" si="254"/>
        <v>0</v>
      </c>
      <c r="Z775" s="403">
        <f t="shared" si="254"/>
        <v>0</v>
      </c>
      <c r="AA775" s="403">
        <f t="shared" si="254"/>
        <v>0</v>
      </c>
      <c r="AB775" s="403">
        <f t="shared" si="254"/>
        <v>0</v>
      </c>
      <c r="AC775" s="403">
        <f t="shared" si="257"/>
        <v>0</v>
      </c>
      <c r="AD775" s="403">
        <f t="shared" si="264"/>
        <v>0</v>
      </c>
      <c r="AE775" s="403">
        <f t="shared" si="263"/>
        <v>0</v>
      </c>
      <c r="AF775" s="403">
        <f t="shared" si="261"/>
        <v>67.5</v>
      </c>
      <c r="AG775" s="404">
        <f t="shared" si="258"/>
        <v>0</v>
      </c>
      <c r="AH775" s="404">
        <f t="shared" si="269"/>
        <v>0</v>
      </c>
      <c r="AI775" s="404">
        <f t="shared" si="269"/>
        <v>0</v>
      </c>
      <c r="AJ775" s="145">
        <f t="shared" si="251"/>
        <v>0</v>
      </c>
    </row>
    <row r="776" spans="2:36" ht="13.7" customHeight="1">
      <c r="B776" s="957">
        <v>210</v>
      </c>
      <c r="C776" s="1040">
        <v>44985</v>
      </c>
      <c r="D776" s="1041" t="s">
        <v>577</v>
      </c>
      <c r="E776" s="1042" t="s">
        <v>752</v>
      </c>
      <c r="F776" s="402">
        <v>737</v>
      </c>
      <c r="G776" s="956">
        <v>129.99</v>
      </c>
      <c r="H776" s="440"/>
      <c r="I776" s="403">
        <f t="shared" si="250"/>
        <v>0</v>
      </c>
      <c r="J776" s="403">
        <f t="shared" si="255"/>
        <v>0</v>
      </c>
      <c r="K776" s="403">
        <f t="shared" si="260"/>
        <v>0</v>
      </c>
      <c r="L776" s="403">
        <f t="shared" si="268"/>
        <v>0</v>
      </c>
      <c r="M776" s="403">
        <f t="shared" si="268"/>
        <v>0</v>
      </c>
      <c r="N776" s="403">
        <f t="shared" si="268"/>
        <v>0</v>
      </c>
      <c r="O776" s="403">
        <f t="shared" si="268"/>
        <v>0</v>
      </c>
      <c r="P776" s="403">
        <f t="shared" si="268"/>
        <v>0</v>
      </c>
      <c r="Q776" s="403">
        <f t="shared" si="268"/>
        <v>0</v>
      </c>
      <c r="R776" s="403">
        <f t="shared" si="268"/>
        <v>0</v>
      </c>
      <c r="S776" s="403">
        <f t="shared" si="268"/>
        <v>0</v>
      </c>
      <c r="T776" s="403">
        <f t="shared" si="268"/>
        <v>0</v>
      </c>
      <c r="U776" s="403">
        <f t="shared" si="268"/>
        <v>0</v>
      </c>
      <c r="V776" s="403">
        <f t="shared" si="268"/>
        <v>0</v>
      </c>
      <c r="W776" s="403">
        <f t="shared" si="268"/>
        <v>0</v>
      </c>
      <c r="X776" s="403">
        <f t="shared" si="268"/>
        <v>0</v>
      </c>
      <c r="Y776" s="403">
        <f t="shared" si="254"/>
        <v>0</v>
      </c>
      <c r="Z776" s="403">
        <f t="shared" si="254"/>
        <v>0</v>
      </c>
      <c r="AA776" s="403">
        <f t="shared" si="254"/>
        <v>0</v>
      </c>
      <c r="AB776" s="403">
        <f t="shared" si="254"/>
        <v>0</v>
      </c>
      <c r="AC776" s="403">
        <f t="shared" si="257"/>
        <v>0</v>
      </c>
      <c r="AD776" s="403">
        <f t="shared" si="264"/>
        <v>0</v>
      </c>
      <c r="AE776" s="403">
        <f t="shared" si="263"/>
        <v>0</v>
      </c>
      <c r="AF776" s="403">
        <f t="shared" si="261"/>
        <v>129.99</v>
      </c>
      <c r="AG776" s="404">
        <f t="shared" si="258"/>
        <v>0</v>
      </c>
      <c r="AH776" s="404">
        <f t="shared" si="269"/>
        <v>0</v>
      </c>
      <c r="AI776" s="404">
        <f t="shared" si="269"/>
        <v>0</v>
      </c>
      <c r="AJ776" s="145">
        <f t="shared" si="251"/>
        <v>0</v>
      </c>
    </row>
    <row r="777" spans="2:36" ht="13.7" customHeight="1">
      <c r="B777" s="957">
        <v>261</v>
      </c>
      <c r="C777" s="1040">
        <v>45002</v>
      </c>
      <c r="D777" s="1041" t="s">
        <v>577</v>
      </c>
      <c r="E777" s="1042" t="s">
        <v>808</v>
      </c>
      <c r="F777" s="402">
        <v>737</v>
      </c>
      <c r="G777" s="956">
        <v>35</v>
      </c>
      <c r="H777" s="440"/>
      <c r="I777" s="403">
        <f t="shared" si="250"/>
        <v>0</v>
      </c>
      <c r="J777" s="403">
        <f t="shared" si="255"/>
        <v>0</v>
      </c>
      <c r="K777" s="403">
        <f t="shared" si="260"/>
        <v>0</v>
      </c>
      <c r="L777" s="403">
        <f t="shared" si="268"/>
        <v>0</v>
      </c>
      <c r="M777" s="403">
        <f t="shared" si="268"/>
        <v>0</v>
      </c>
      <c r="N777" s="403">
        <f t="shared" si="268"/>
        <v>0</v>
      </c>
      <c r="O777" s="403">
        <f t="shared" si="268"/>
        <v>0</v>
      </c>
      <c r="P777" s="403">
        <f t="shared" si="268"/>
        <v>0</v>
      </c>
      <c r="Q777" s="403">
        <f t="shared" si="268"/>
        <v>0</v>
      </c>
      <c r="R777" s="403">
        <f t="shared" si="268"/>
        <v>0</v>
      </c>
      <c r="S777" s="403">
        <f t="shared" si="268"/>
        <v>0</v>
      </c>
      <c r="T777" s="403">
        <f t="shared" si="268"/>
        <v>0</v>
      </c>
      <c r="U777" s="403">
        <f t="shared" si="268"/>
        <v>0</v>
      </c>
      <c r="V777" s="403">
        <f t="shared" si="268"/>
        <v>0</v>
      </c>
      <c r="W777" s="403">
        <f t="shared" si="268"/>
        <v>0</v>
      </c>
      <c r="X777" s="403">
        <f t="shared" si="268"/>
        <v>0</v>
      </c>
      <c r="Y777" s="403">
        <f t="shared" si="254"/>
        <v>0</v>
      </c>
      <c r="Z777" s="403">
        <f t="shared" si="254"/>
        <v>0</v>
      </c>
      <c r="AA777" s="403">
        <f t="shared" si="254"/>
        <v>0</v>
      </c>
      <c r="AB777" s="403">
        <f t="shared" si="254"/>
        <v>0</v>
      </c>
      <c r="AC777" s="403">
        <f t="shared" si="257"/>
        <v>0</v>
      </c>
      <c r="AD777" s="403">
        <f t="shared" si="264"/>
        <v>0</v>
      </c>
      <c r="AE777" s="403">
        <f t="shared" si="263"/>
        <v>0</v>
      </c>
      <c r="AF777" s="403">
        <f t="shared" si="261"/>
        <v>35</v>
      </c>
      <c r="AG777" s="404">
        <f t="shared" si="258"/>
        <v>0</v>
      </c>
      <c r="AH777" s="404">
        <f t="shared" si="269"/>
        <v>0</v>
      </c>
      <c r="AI777" s="404">
        <f t="shared" si="269"/>
        <v>0</v>
      </c>
      <c r="AJ777" s="145">
        <f t="shared" si="251"/>
        <v>0</v>
      </c>
    </row>
    <row r="778" spans="2:36" ht="13.7" customHeight="1">
      <c r="B778" s="957">
        <v>808</v>
      </c>
      <c r="C778" s="1040">
        <v>45160</v>
      </c>
      <c r="D778" s="1041" t="s">
        <v>577</v>
      </c>
      <c r="E778" s="1042" t="s">
        <v>1255</v>
      </c>
      <c r="F778" s="402">
        <v>737</v>
      </c>
      <c r="G778" s="956">
        <v>25.99</v>
      </c>
      <c r="H778" s="440"/>
      <c r="I778" s="403">
        <f t="shared" si="250"/>
        <v>0</v>
      </c>
      <c r="J778" s="403">
        <f t="shared" si="255"/>
        <v>0</v>
      </c>
      <c r="K778" s="403">
        <f t="shared" si="260"/>
        <v>0</v>
      </c>
      <c r="L778" s="403">
        <f t="shared" si="268"/>
        <v>0</v>
      </c>
      <c r="M778" s="403">
        <f t="shared" si="268"/>
        <v>0</v>
      </c>
      <c r="N778" s="403">
        <f t="shared" si="268"/>
        <v>0</v>
      </c>
      <c r="O778" s="403">
        <f t="shared" si="268"/>
        <v>0</v>
      </c>
      <c r="P778" s="403">
        <f t="shared" si="268"/>
        <v>0</v>
      </c>
      <c r="Q778" s="403">
        <f t="shared" si="268"/>
        <v>0</v>
      </c>
      <c r="R778" s="403">
        <f t="shared" si="268"/>
        <v>0</v>
      </c>
      <c r="S778" s="403">
        <f t="shared" si="268"/>
        <v>0</v>
      </c>
      <c r="T778" s="403">
        <f t="shared" si="268"/>
        <v>0</v>
      </c>
      <c r="U778" s="403">
        <f t="shared" si="268"/>
        <v>0</v>
      </c>
      <c r="V778" s="403">
        <f t="shared" si="268"/>
        <v>0</v>
      </c>
      <c r="W778" s="403">
        <f t="shared" si="268"/>
        <v>0</v>
      </c>
      <c r="X778" s="403">
        <f t="shared" si="268"/>
        <v>0</v>
      </c>
      <c r="Y778" s="403">
        <f t="shared" si="254"/>
        <v>0</v>
      </c>
      <c r="Z778" s="403">
        <f t="shared" si="254"/>
        <v>0</v>
      </c>
      <c r="AA778" s="403">
        <f t="shared" si="254"/>
        <v>0</v>
      </c>
      <c r="AB778" s="403">
        <f t="shared" si="254"/>
        <v>0</v>
      </c>
      <c r="AC778" s="403">
        <f t="shared" si="257"/>
        <v>0</v>
      </c>
      <c r="AD778" s="403">
        <f t="shared" si="264"/>
        <v>0</v>
      </c>
      <c r="AE778" s="403">
        <f t="shared" si="263"/>
        <v>0</v>
      </c>
      <c r="AF778" s="403">
        <f t="shared" si="261"/>
        <v>25.99</v>
      </c>
      <c r="AG778" s="404">
        <f t="shared" si="258"/>
        <v>0</v>
      </c>
      <c r="AH778" s="404">
        <f t="shared" si="269"/>
        <v>0</v>
      </c>
      <c r="AI778" s="404">
        <f t="shared" si="269"/>
        <v>0</v>
      </c>
      <c r="AJ778" s="145">
        <f t="shared" si="251"/>
        <v>0</v>
      </c>
    </row>
    <row r="779" spans="2:36" ht="13.7" customHeight="1">
      <c r="B779" s="957">
        <v>809</v>
      </c>
      <c r="C779" s="1040">
        <v>45160</v>
      </c>
      <c r="D779" s="1041" t="s">
        <v>577</v>
      </c>
      <c r="E779" s="1042" t="s">
        <v>1255</v>
      </c>
      <c r="F779" s="402">
        <v>737</v>
      </c>
      <c r="G779" s="956">
        <v>10.25</v>
      </c>
      <c r="H779" s="440"/>
      <c r="I779" s="403">
        <f t="shared" ref="I779:I842" si="270">IF(I$7-$F779=0,$G779,0)</f>
        <v>0</v>
      </c>
      <c r="J779" s="403">
        <f t="shared" si="255"/>
        <v>0</v>
      </c>
      <c r="K779" s="403">
        <f t="shared" si="260"/>
        <v>0</v>
      </c>
      <c r="L779" s="403">
        <f t="shared" si="268"/>
        <v>0</v>
      </c>
      <c r="M779" s="403">
        <f t="shared" si="268"/>
        <v>0</v>
      </c>
      <c r="N779" s="403">
        <f t="shared" si="268"/>
        <v>0</v>
      </c>
      <c r="O779" s="403">
        <f t="shared" si="268"/>
        <v>0</v>
      </c>
      <c r="P779" s="403">
        <f t="shared" si="268"/>
        <v>0</v>
      </c>
      <c r="Q779" s="403">
        <f t="shared" si="268"/>
        <v>0</v>
      </c>
      <c r="R779" s="403">
        <f t="shared" si="268"/>
        <v>0</v>
      </c>
      <c r="S779" s="403">
        <f t="shared" si="268"/>
        <v>0</v>
      </c>
      <c r="T779" s="403">
        <f t="shared" si="268"/>
        <v>0</v>
      </c>
      <c r="U779" s="403">
        <f t="shared" si="268"/>
        <v>0</v>
      </c>
      <c r="V779" s="403">
        <f t="shared" si="268"/>
        <v>0</v>
      </c>
      <c r="W779" s="403">
        <f t="shared" si="268"/>
        <v>0</v>
      </c>
      <c r="X779" s="403">
        <f t="shared" si="268"/>
        <v>0</v>
      </c>
      <c r="Y779" s="403">
        <f t="shared" si="254"/>
        <v>0</v>
      </c>
      <c r="Z779" s="403">
        <f t="shared" si="254"/>
        <v>0</v>
      </c>
      <c r="AA779" s="403">
        <f t="shared" si="254"/>
        <v>0</v>
      </c>
      <c r="AB779" s="403">
        <f t="shared" si="254"/>
        <v>0</v>
      </c>
      <c r="AC779" s="403">
        <f t="shared" si="257"/>
        <v>0</v>
      </c>
      <c r="AD779" s="403">
        <f t="shared" si="264"/>
        <v>0</v>
      </c>
      <c r="AE779" s="403">
        <f t="shared" si="263"/>
        <v>0</v>
      </c>
      <c r="AF779" s="403">
        <f t="shared" si="261"/>
        <v>10.25</v>
      </c>
      <c r="AG779" s="404">
        <f t="shared" si="258"/>
        <v>0</v>
      </c>
      <c r="AH779" s="404">
        <f t="shared" si="269"/>
        <v>0</v>
      </c>
      <c r="AI779" s="404">
        <f t="shared" si="269"/>
        <v>0</v>
      </c>
      <c r="AJ779" s="145">
        <f t="shared" ref="AJ779:AJ842" si="271">G779-SUM(I779:AI779)</f>
        <v>0</v>
      </c>
    </row>
    <row r="780" spans="2:36" ht="13.7" customHeight="1">
      <c r="B780" s="957">
        <v>1065</v>
      </c>
      <c r="C780" s="1040">
        <v>45212</v>
      </c>
      <c r="D780" s="1041" t="s">
        <v>577</v>
      </c>
      <c r="E780" s="1042" t="s">
        <v>1480</v>
      </c>
      <c r="F780" s="402">
        <v>737</v>
      </c>
      <c r="G780" s="956">
        <v>8.99</v>
      </c>
      <c r="H780" s="440"/>
      <c r="I780" s="403">
        <f t="shared" si="270"/>
        <v>0</v>
      </c>
      <c r="J780" s="403">
        <f t="shared" si="255"/>
        <v>0</v>
      </c>
      <c r="K780" s="403">
        <f t="shared" si="260"/>
        <v>0</v>
      </c>
      <c r="L780" s="403">
        <f t="shared" ref="L780:X789" si="272">IF(L$7-$F780=0,$G780,0)</f>
        <v>0</v>
      </c>
      <c r="M780" s="403">
        <f t="shared" si="272"/>
        <v>0</v>
      </c>
      <c r="N780" s="403">
        <f t="shared" si="272"/>
        <v>0</v>
      </c>
      <c r="O780" s="403">
        <f t="shared" si="272"/>
        <v>0</v>
      </c>
      <c r="P780" s="403">
        <f t="shared" si="272"/>
        <v>0</v>
      </c>
      <c r="Q780" s="403">
        <f t="shared" si="272"/>
        <v>0</v>
      </c>
      <c r="R780" s="403">
        <f t="shared" si="272"/>
        <v>0</v>
      </c>
      <c r="S780" s="403">
        <f t="shared" si="272"/>
        <v>0</v>
      </c>
      <c r="T780" s="403">
        <f t="shared" si="272"/>
        <v>0</v>
      </c>
      <c r="U780" s="403">
        <f t="shared" si="272"/>
        <v>0</v>
      </c>
      <c r="V780" s="403">
        <f t="shared" si="272"/>
        <v>0</v>
      </c>
      <c r="W780" s="403">
        <f t="shared" si="272"/>
        <v>0</v>
      </c>
      <c r="X780" s="403">
        <f t="shared" si="272"/>
        <v>0</v>
      </c>
      <c r="Y780" s="403">
        <f t="shared" si="254"/>
        <v>0</v>
      </c>
      <c r="Z780" s="403">
        <f t="shared" si="254"/>
        <v>0</v>
      </c>
      <c r="AA780" s="403">
        <f t="shared" si="254"/>
        <v>0</v>
      </c>
      <c r="AB780" s="403">
        <f t="shared" si="254"/>
        <v>0</v>
      </c>
      <c r="AC780" s="403">
        <f t="shared" si="257"/>
        <v>0</v>
      </c>
      <c r="AD780" s="403">
        <f t="shared" si="264"/>
        <v>0</v>
      </c>
      <c r="AE780" s="403">
        <f t="shared" si="263"/>
        <v>0</v>
      </c>
      <c r="AF780" s="403">
        <f t="shared" si="261"/>
        <v>8.99</v>
      </c>
      <c r="AG780" s="404">
        <f t="shared" si="258"/>
        <v>0</v>
      </c>
      <c r="AH780" s="404">
        <f t="shared" si="269"/>
        <v>0</v>
      </c>
      <c r="AI780" s="404">
        <f t="shared" si="269"/>
        <v>0</v>
      </c>
      <c r="AJ780" s="145">
        <f t="shared" si="271"/>
        <v>0</v>
      </c>
    </row>
    <row r="781" spans="2:36" ht="13.7" customHeight="1">
      <c r="B781" s="957">
        <v>1275</v>
      </c>
      <c r="C781" s="1040">
        <v>45250</v>
      </c>
      <c r="D781" s="1041" t="s">
        <v>577</v>
      </c>
      <c r="E781" s="1042" t="s">
        <v>1651</v>
      </c>
      <c r="F781" s="402">
        <v>737</v>
      </c>
      <c r="G781" s="956">
        <v>89.99</v>
      </c>
      <c r="H781" s="440"/>
      <c r="I781" s="403">
        <f t="shared" si="270"/>
        <v>0</v>
      </c>
      <c r="J781" s="403">
        <f t="shared" si="255"/>
        <v>0</v>
      </c>
      <c r="K781" s="403">
        <f t="shared" si="260"/>
        <v>0</v>
      </c>
      <c r="L781" s="403">
        <f t="shared" si="272"/>
        <v>0</v>
      </c>
      <c r="M781" s="403">
        <f t="shared" si="272"/>
        <v>0</v>
      </c>
      <c r="N781" s="403">
        <f t="shared" si="272"/>
        <v>0</v>
      </c>
      <c r="O781" s="403">
        <f t="shared" si="272"/>
        <v>0</v>
      </c>
      <c r="P781" s="403">
        <f t="shared" si="272"/>
        <v>0</v>
      </c>
      <c r="Q781" s="403">
        <f t="shared" si="272"/>
        <v>0</v>
      </c>
      <c r="R781" s="403">
        <f t="shared" si="272"/>
        <v>0</v>
      </c>
      <c r="S781" s="403">
        <f t="shared" si="272"/>
        <v>0</v>
      </c>
      <c r="T781" s="403">
        <f t="shared" si="272"/>
        <v>0</v>
      </c>
      <c r="U781" s="403">
        <f t="shared" si="272"/>
        <v>0</v>
      </c>
      <c r="V781" s="403">
        <f t="shared" si="272"/>
        <v>0</v>
      </c>
      <c r="W781" s="403">
        <f t="shared" si="272"/>
        <v>0</v>
      </c>
      <c r="X781" s="403">
        <f t="shared" si="272"/>
        <v>0</v>
      </c>
      <c r="Y781" s="403">
        <f t="shared" si="254"/>
        <v>0</v>
      </c>
      <c r="Z781" s="403">
        <f t="shared" si="254"/>
        <v>0</v>
      </c>
      <c r="AA781" s="403">
        <f t="shared" si="254"/>
        <v>0</v>
      </c>
      <c r="AB781" s="403">
        <f t="shared" si="254"/>
        <v>0</v>
      </c>
      <c r="AC781" s="403">
        <f t="shared" si="257"/>
        <v>0</v>
      </c>
      <c r="AD781" s="403">
        <f t="shared" si="264"/>
        <v>0</v>
      </c>
      <c r="AE781" s="403">
        <f t="shared" si="263"/>
        <v>0</v>
      </c>
      <c r="AF781" s="403">
        <f t="shared" si="261"/>
        <v>89.99</v>
      </c>
      <c r="AG781" s="404">
        <f t="shared" si="258"/>
        <v>0</v>
      </c>
      <c r="AH781" s="404">
        <f t="shared" si="269"/>
        <v>0</v>
      </c>
      <c r="AI781" s="404">
        <f t="shared" si="269"/>
        <v>0</v>
      </c>
      <c r="AJ781" s="145">
        <f t="shared" si="271"/>
        <v>0</v>
      </c>
    </row>
    <row r="782" spans="2:36" ht="13.7" customHeight="1">
      <c r="B782" s="957">
        <v>52</v>
      </c>
      <c r="C782" s="1040">
        <v>44936</v>
      </c>
      <c r="D782" s="1041" t="s">
        <v>577</v>
      </c>
      <c r="E782" s="1042" t="s">
        <v>628</v>
      </c>
      <c r="F782" s="402">
        <v>54</v>
      </c>
      <c r="G782" s="956">
        <v>21.12</v>
      </c>
      <c r="H782" s="440"/>
      <c r="I782" s="403">
        <f t="shared" si="270"/>
        <v>0</v>
      </c>
      <c r="J782" s="403">
        <f t="shared" si="255"/>
        <v>0</v>
      </c>
      <c r="K782" s="403">
        <f t="shared" si="260"/>
        <v>21.12</v>
      </c>
      <c r="L782" s="403">
        <f t="shared" si="272"/>
        <v>0</v>
      </c>
      <c r="M782" s="403">
        <f t="shared" si="272"/>
        <v>0</v>
      </c>
      <c r="N782" s="403">
        <f t="shared" si="272"/>
        <v>0</v>
      </c>
      <c r="O782" s="403">
        <f t="shared" si="272"/>
        <v>0</v>
      </c>
      <c r="P782" s="403">
        <f t="shared" si="272"/>
        <v>0</v>
      </c>
      <c r="Q782" s="403">
        <f t="shared" si="272"/>
        <v>0</v>
      </c>
      <c r="R782" s="403">
        <f t="shared" si="272"/>
        <v>0</v>
      </c>
      <c r="S782" s="403">
        <f t="shared" si="272"/>
        <v>0</v>
      </c>
      <c r="T782" s="403">
        <f t="shared" si="272"/>
        <v>0</v>
      </c>
      <c r="U782" s="403">
        <f t="shared" si="272"/>
        <v>0</v>
      </c>
      <c r="V782" s="403">
        <f t="shared" si="272"/>
        <v>0</v>
      </c>
      <c r="W782" s="403">
        <f t="shared" si="272"/>
        <v>0</v>
      </c>
      <c r="X782" s="403">
        <f t="shared" si="272"/>
        <v>0</v>
      </c>
      <c r="Y782" s="403">
        <f t="shared" si="254"/>
        <v>0</v>
      </c>
      <c r="Z782" s="403">
        <f t="shared" si="254"/>
        <v>0</v>
      </c>
      <c r="AA782" s="403">
        <f t="shared" si="254"/>
        <v>0</v>
      </c>
      <c r="AB782" s="403">
        <f t="shared" si="254"/>
        <v>0</v>
      </c>
      <c r="AC782" s="403">
        <f t="shared" si="257"/>
        <v>0</v>
      </c>
      <c r="AD782" s="403">
        <f t="shared" si="264"/>
        <v>0</v>
      </c>
      <c r="AE782" s="403">
        <f t="shared" si="263"/>
        <v>0</v>
      </c>
      <c r="AF782" s="403">
        <f t="shared" si="261"/>
        <v>0</v>
      </c>
      <c r="AG782" s="404">
        <f t="shared" si="258"/>
        <v>0</v>
      </c>
      <c r="AH782" s="404">
        <f t="shared" si="269"/>
        <v>0</v>
      </c>
      <c r="AI782" s="404">
        <f t="shared" si="269"/>
        <v>0</v>
      </c>
      <c r="AJ782" s="145">
        <f t="shared" si="271"/>
        <v>0</v>
      </c>
    </row>
    <row r="783" spans="2:36" ht="13.7" customHeight="1">
      <c r="B783" s="957">
        <v>53</v>
      </c>
      <c r="C783" s="1040">
        <v>44936</v>
      </c>
      <c r="D783" s="1041" t="s">
        <v>577</v>
      </c>
      <c r="E783" s="1042" t="s">
        <v>628</v>
      </c>
      <c r="F783" s="402">
        <v>54</v>
      </c>
      <c r="G783" s="956">
        <v>24</v>
      </c>
      <c r="H783" s="440"/>
      <c r="I783" s="403">
        <f t="shared" si="270"/>
        <v>0</v>
      </c>
      <c r="J783" s="403">
        <f t="shared" si="255"/>
        <v>0</v>
      </c>
      <c r="K783" s="403">
        <f t="shared" si="260"/>
        <v>24</v>
      </c>
      <c r="L783" s="403">
        <f t="shared" si="272"/>
        <v>0</v>
      </c>
      <c r="M783" s="403">
        <f t="shared" si="272"/>
        <v>0</v>
      </c>
      <c r="N783" s="403">
        <f t="shared" si="272"/>
        <v>0</v>
      </c>
      <c r="O783" s="403">
        <f t="shared" si="272"/>
        <v>0</v>
      </c>
      <c r="P783" s="403">
        <f t="shared" si="272"/>
        <v>0</v>
      </c>
      <c r="Q783" s="403">
        <f t="shared" si="272"/>
        <v>0</v>
      </c>
      <c r="R783" s="403">
        <f t="shared" si="272"/>
        <v>0</v>
      </c>
      <c r="S783" s="403">
        <f t="shared" si="272"/>
        <v>0</v>
      </c>
      <c r="T783" s="403">
        <f t="shared" si="272"/>
        <v>0</v>
      </c>
      <c r="U783" s="403">
        <f t="shared" si="272"/>
        <v>0</v>
      </c>
      <c r="V783" s="403">
        <f t="shared" si="272"/>
        <v>0</v>
      </c>
      <c r="W783" s="403">
        <f t="shared" si="272"/>
        <v>0</v>
      </c>
      <c r="X783" s="403">
        <f t="shared" si="272"/>
        <v>0</v>
      </c>
      <c r="Y783" s="403">
        <f t="shared" si="254"/>
        <v>0</v>
      </c>
      <c r="Z783" s="403">
        <f t="shared" si="254"/>
        <v>0</v>
      </c>
      <c r="AA783" s="403">
        <f t="shared" si="254"/>
        <v>0</v>
      </c>
      <c r="AB783" s="403">
        <f t="shared" si="254"/>
        <v>0</v>
      </c>
      <c r="AC783" s="403">
        <f t="shared" si="257"/>
        <v>0</v>
      </c>
      <c r="AD783" s="403">
        <f t="shared" si="264"/>
        <v>0</v>
      </c>
      <c r="AE783" s="403">
        <f t="shared" si="263"/>
        <v>0</v>
      </c>
      <c r="AF783" s="403">
        <f t="shared" si="261"/>
        <v>0</v>
      </c>
      <c r="AG783" s="404">
        <f t="shared" si="258"/>
        <v>0</v>
      </c>
      <c r="AH783" s="404">
        <f t="shared" si="269"/>
        <v>0</v>
      </c>
      <c r="AI783" s="404">
        <f t="shared" si="269"/>
        <v>0</v>
      </c>
      <c r="AJ783" s="145">
        <f t="shared" si="271"/>
        <v>0</v>
      </c>
    </row>
    <row r="784" spans="2:36" ht="13.7" customHeight="1">
      <c r="B784" s="957">
        <v>54</v>
      </c>
      <c r="C784" s="1040">
        <v>44936</v>
      </c>
      <c r="D784" s="1041" t="s">
        <v>577</v>
      </c>
      <c r="E784" s="1042" t="s">
        <v>628</v>
      </c>
      <c r="F784" s="402">
        <v>54</v>
      </c>
      <c r="G784" s="956">
        <v>28</v>
      </c>
      <c r="H784" s="440"/>
      <c r="I784" s="403">
        <f t="shared" si="270"/>
        <v>0</v>
      </c>
      <c r="J784" s="403">
        <f t="shared" si="255"/>
        <v>0</v>
      </c>
      <c r="K784" s="403">
        <f t="shared" si="260"/>
        <v>28</v>
      </c>
      <c r="L784" s="403">
        <f t="shared" si="272"/>
        <v>0</v>
      </c>
      <c r="M784" s="403">
        <f t="shared" si="272"/>
        <v>0</v>
      </c>
      <c r="N784" s="403">
        <f t="shared" si="272"/>
        <v>0</v>
      </c>
      <c r="O784" s="403">
        <f t="shared" si="272"/>
        <v>0</v>
      </c>
      <c r="P784" s="403">
        <f t="shared" si="272"/>
        <v>0</v>
      </c>
      <c r="Q784" s="403">
        <f t="shared" si="272"/>
        <v>0</v>
      </c>
      <c r="R784" s="403">
        <f t="shared" si="272"/>
        <v>0</v>
      </c>
      <c r="S784" s="403">
        <f t="shared" si="272"/>
        <v>0</v>
      </c>
      <c r="T784" s="403">
        <f t="shared" si="272"/>
        <v>0</v>
      </c>
      <c r="U784" s="403">
        <f t="shared" si="272"/>
        <v>0</v>
      </c>
      <c r="V784" s="403">
        <f t="shared" si="272"/>
        <v>0</v>
      </c>
      <c r="W784" s="403">
        <f t="shared" si="272"/>
        <v>0</v>
      </c>
      <c r="X784" s="403">
        <f t="shared" si="272"/>
        <v>0</v>
      </c>
      <c r="Y784" s="403">
        <f t="shared" si="254"/>
        <v>0</v>
      </c>
      <c r="Z784" s="403">
        <f t="shared" si="254"/>
        <v>0</v>
      </c>
      <c r="AA784" s="403">
        <f t="shared" si="254"/>
        <v>0</v>
      </c>
      <c r="AB784" s="403">
        <f t="shared" si="254"/>
        <v>0</v>
      </c>
      <c r="AC784" s="403">
        <f t="shared" si="257"/>
        <v>0</v>
      </c>
      <c r="AD784" s="403">
        <f t="shared" si="264"/>
        <v>0</v>
      </c>
      <c r="AE784" s="403">
        <f t="shared" si="263"/>
        <v>0</v>
      </c>
      <c r="AF784" s="403">
        <f t="shared" si="261"/>
        <v>0</v>
      </c>
      <c r="AG784" s="404">
        <f t="shared" si="258"/>
        <v>0</v>
      </c>
      <c r="AH784" s="404">
        <f t="shared" si="269"/>
        <v>0</v>
      </c>
      <c r="AI784" s="404">
        <f t="shared" si="269"/>
        <v>0</v>
      </c>
      <c r="AJ784" s="145">
        <f t="shared" si="271"/>
        <v>0</v>
      </c>
    </row>
    <row r="785" spans="2:36" ht="13.7" customHeight="1">
      <c r="B785" s="957">
        <v>262</v>
      </c>
      <c r="C785" s="1040">
        <v>45002</v>
      </c>
      <c r="D785" s="1041" t="s">
        <v>577</v>
      </c>
      <c r="E785" s="1042" t="s">
        <v>809</v>
      </c>
      <c r="F785" s="402">
        <v>737</v>
      </c>
      <c r="G785" s="956">
        <v>43</v>
      </c>
      <c r="H785" s="440"/>
      <c r="I785" s="403">
        <f t="shared" si="270"/>
        <v>0</v>
      </c>
      <c r="J785" s="403">
        <f t="shared" si="255"/>
        <v>0</v>
      </c>
      <c r="K785" s="403">
        <f t="shared" si="260"/>
        <v>0</v>
      </c>
      <c r="L785" s="403">
        <f t="shared" si="272"/>
        <v>0</v>
      </c>
      <c r="M785" s="403">
        <f t="shared" si="272"/>
        <v>0</v>
      </c>
      <c r="N785" s="403">
        <f t="shared" si="272"/>
        <v>0</v>
      </c>
      <c r="O785" s="403">
        <f t="shared" si="272"/>
        <v>0</v>
      </c>
      <c r="P785" s="403">
        <f t="shared" si="272"/>
        <v>0</v>
      </c>
      <c r="Q785" s="403">
        <f t="shared" si="272"/>
        <v>0</v>
      </c>
      <c r="R785" s="403">
        <f t="shared" si="272"/>
        <v>0</v>
      </c>
      <c r="S785" s="403">
        <f t="shared" si="272"/>
        <v>0</v>
      </c>
      <c r="T785" s="403">
        <f t="shared" si="272"/>
        <v>0</v>
      </c>
      <c r="U785" s="403">
        <f t="shared" si="272"/>
        <v>0</v>
      </c>
      <c r="V785" s="403">
        <f t="shared" si="272"/>
        <v>0</v>
      </c>
      <c r="W785" s="403">
        <f t="shared" si="272"/>
        <v>0</v>
      </c>
      <c r="X785" s="403">
        <f t="shared" si="272"/>
        <v>0</v>
      </c>
      <c r="Y785" s="403">
        <f t="shared" si="254"/>
        <v>0</v>
      </c>
      <c r="Z785" s="403">
        <f t="shared" si="254"/>
        <v>0</v>
      </c>
      <c r="AA785" s="403">
        <f t="shared" si="254"/>
        <v>0</v>
      </c>
      <c r="AB785" s="403">
        <f t="shared" si="254"/>
        <v>0</v>
      </c>
      <c r="AC785" s="403">
        <f t="shared" si="257"/>
        <v>0</v>
      </c>
      <c r="AD785" s="403">
        <f t="shared" si="264"/>
        <v>0</v>
      </c>
      <c r="AE785" s="403">
        <f t="shared" si="263"/>
        <v>0</v>
      </c>
      <c r="AF785" s="403">
        <f t="shared" si="261"/>
        <v>43</v>
      </c>
      <c r="AG785" s="404">
        <f t="shared" si="258"/>
        <v>0</v>
      </c>
      <c r="AH785" s="404">
        <f t="shared" si="269"/>
        <v>0</v>
      </c>
      <c r="AI785" s="404">
        <f t="shared" si="269"/>
        <v>0</v>
      </c>
      <c r="AJ785" s="145">
        <f t="shared" si="271"/>
        <v>0</v>
      </c>
    </row>
    <row r="786" spans="2:36" ht="13.7" customHeight="1">
      <c r="B786" s="957">
        <v>615</v>
      </c>
      <c r="C786" s="1040">
        <v>45111</v>
      </c>
      <c r="D786" s="1041" t="s">
        <v>577</v>
      </c>
      <c r="E786" s="1042" t="s">
        <v>1105</v>
      </c>
      <c r="F786" s="402">
        <v>737</v>
      </c>
      <c r="G786" s="956">
        <v>44.99</v>
      </c>
      <c r="H786" s="440"/>
      <c r="I786" s="403">
        <f t="shared" si="270"/>
        <v>0</v>
      </c>
      <c r="J786" s="403">
        <f t="shared" si="255"/>
        <v>0</v>
      </c>
      <c r="K786" s="403">
        <f t="shared" si="260"/>
        <v>0</v>
      </c>
      <c r="L786" s="403">
        <f t="shared" si="272"/>
        <v>0</v>
      </c>
      <c r="M786" s="403">
        <f t="shared" si="272"/>
        <v>0</v>
      </c>
      <c r="N786" s="403">
        <f t="shared" si="272"/>
        <v>0</v>
      </c>
      <c r="O786" s="403">
        <f t="shared" si="272"/>
        <v>0</v>
      </c>
      <c r="P786" s="403">
        <f t="shared" si="272"/>
        <v>0</v>
      </c>
      <c r="Q786" s="403">
        <f t="shared" si="272"/>
        <v>0</v>
      </c>
      <c r="R786" s="403">
        <f t="shared" si="272"/>
        <v>0</v>
      </c>
      <c r="S786" s="403">
        <f t="shared" si="272"/>
        <v>0</v>
      </c>
      <c r="T786" s="403">
        <f t="shared" si="272"/>
        <v>0</v>
      </c>
      <c r="U786" s="403">
        <f t="shared" si="272"/>
        <v>0</v>
      </c>
      <c r="V786" s="403">
        <f t="shared" si="272"/>
        <v>0</v>
      </c>
      <c r="W786" s="403">
        <f t="shared" si="272"/>
        <v>0</v>
      </c>
      <c r="X786" s="403">
        <f t="shared" si="272"/>
        <v>0</v>
      </c>
      <c r="Y786" s="403">
        <f t="shared" si="254"/>
        <v>0</v>
      </c>
      <c r="Z786" s="403">
        <f t="shared" si="254"/>
        <v>0</v>
      </c>
      <c r="AA786" s="403">
        <f t="shared" si="254"/>
        <v>0</v>
      </c>
      <c r="AB786" s="403">
        <f t="shared" si="254"/>
        <v>0</v>
      </c>
      <c r="AC786" s="403">
        <f t="shared" si="257"/>
        <v>0</v>
      </c>
      <c r="AD786" s="403">
        <f t="shared" si="264"/>
        <v>0</v>
      </c>
      <c r="AE786" s="403">
        <f t="shared" si="263"/>
        <v>0</v>
      </c>
      <c r="AF786" s="403">
        <f t="shared" si="261"/>
        <v>44.99</v>
      </c>
      <c r="AG786" s="404">
        <f t="shared" si="258"/>
        <v>0</v>
      </c>
      <c r="AH786" s="404">
        <f t="shared" si="269"/>
        <v>0</v>
      </c>
      <c r="AI786" s="404">
        <f t="shared" si="269"/>
        <v>0</v>
      </c>
      <c r="AJ786" s="145">
        <f t="shared" si="271"/>
        <v>0</v>
      </c>
    </row>
    <row r="787" spans="2:36" ht="13.7" customHeight="1">
      <c r="B787" s="957">
        <v>679</v>
      </c>
      <c r="C787" s="1040">
        <v>45128</v>
      </c>
      <c r="D787" s="1041" t="s">
        <v>577</v>
      </c>
      <c r="E787" s="1042" t="s">
        <v>1160</v>
      </c>
      <c r="F787" s="402">
        <v>737</v>
      </c>
      <c r="G787" s="956">
        <v>109</v>
      </c>
      <c r="H787" s="440"/>
      <c r="I787" s="403">
        <f t="shared" si="270"/>
        <v>0</v>
      </c>
      <c r="J787" s="403">
        <f t="shared" si="255"/>
        <v>0</v>
      </c>
      <c r="K787" s="403">
        <f t="shared" si="260"/>
        <v>0</v>
      </c>
      <c r="L787" s="403">
        <f t="shared" si="272"/>
        <v>0</v>
      </c>
      <c r="M787" s="403">
        <f t="shared" si="272"/>
        <v>0</v>
      </c>
      <c r="N787" s="403">
        <f t="shared" si="272"/>
        <v>0</v>
      </c>
      <c r="O787" s="403">
        <f t="shared" si="272"/>
        <v>0</v>
      </c>
      <c r="P787" s="403">
        <f t="shared" si="272"/>
        <v>0</v>
      </c>
      <c r="Q787" s="403">
        <f t="shared" si="272"/>
        <v>0</v>
      </c>
      <c r="R787" s="403">
        <f t="shared" si="272"/>
        <v>0</v>
      </c>
      <c r="S787" s="403">
        <f t="shared" si="272"/>
        <v>0</v>
      </c>
      <c r="T787" s="403">
        <f t="shared" si="272"/>
        <v>0</v>
      </c>
      <c r="U787" s="403">
        <f t="shared" si="272"/>
        <v>0</v>
      </c>
      <c r="V787" s="403">
        <f t="shared" si="272"/>
        <v>0</v>
      </c>
      <c r="W787" s="403">
        <f t="shared" si="272"/>
        <v>0</v>
      </c>
      <c r="X787" s="403">
        <f t="shared" si="272"/>
        <v>0</v>
      </c>
      <c r="Y787" s="403">
        <f t="shared" si="254"/>
        <v>0</v>
      </c>
      <c r="Z787" s="403">
        <f t="shared" si="254"/>
        <v>0</v>
      </c>
      <c r="AA787" s="403">
        <f t="shared" si="254"/>
        <v>0</v>
      </c>
      <c r="AB787" s="403">
        <f t="shared" si="254"/>
        <v>0</v>
      </c>
      <c r="AC787" s="403">
        <f t="shared" si="257"/>
        <v>0</v>
      </c>
      <c r="AD787" s="403">
        <f t="shared" si="264"/>
        <v>0</v>
      </c>
      <c r="AE787" s="403">
        <f t="shared" si="263"/>
        <v>0</v>
      </c>
      <c r="AF787" s="403">
        <f t="shared" si="261"/>
        <v>109</v>
      </c>
      <c r="AG787" s="404">
        <f t="shared" si="258"/>
        <v>0</v>
      </c>
      <c r="AH787" s="404">
        <f t="shared" si="269"/>
        <v>0</v>
      </c>
      <c r="AI787" s="404">
        <f t="shared" si="269"/>
        <v>0</v>
      </c>
      <c r="AJ787" s="145">
        <f t="shared" si="271"/>
        <v>0</v>
      </c>
    </row>
    <row r="788" spans="2:36" ht="13.7" customHeight="1">
      <c r="B788" s="957">
        <v>860</v>
      </c>
      <c r="C788" s="1040">
        <v>45170</v>
      </c>
      <c r="D788" s="1041" t="s">
        <v>577</v>
      </c>
      <c r="E788" s="1042" t="s">
        <v>1304</v>
      </c>
      <c r="F788" s="402">
        <v>737</v>
      </c>
      <c r="G788" s="956">
        <v>159.6</v>
      </c>
      <c r="H788" s="440"/>
      <c r="I788" s="403">
        <f t="shared" si="270"/>
        <v>0</v>
      </c>
      <c r="J788" s="403">
        <f t="shared" si="255"/>
        <v>0</v>
      </c>
      <c r="K788" s="403">
        <f t="shared" si="260"/>
        <v>0</v>
      </c>
      <c r="L788" s="403">
        <f t="shared" si="272"/>
        <v>0</v>
      </c>
      <c r="M788" s="403">
        <f t="shared" si="272"/>
        <v>0</v>
      </c>
      <c r="N788" s="403">
        <f t="shared" si="272"/>
        <v>0</v>
      </c>
      <c r="O788" s="403">
        <f t="shared" si="272"/>
        <v>0</v>
      </c>
      <c r="P788" s="403">
        <f t="shared" si="272"/>
        <v>0</v>
      </c>
      <c r="Q788" s="403">
        <f t="shared" si="272"/>
        <v>0</v>
      </c>
      <c r="R788" s="403">
        <f t="shared" si="272"/>
        <v>0</v>
      </c>
      <c r="S788" s="403">
        <f t="shared" si="272"/>
        <v>0</v>
      </c>
      <c r="T788" s="403">
        <f t="shared" si="272"/>
        <v>0</v>
      </c>
      <c r="U788" s="403">
        <f t="shared" si="272"/>
        <v>0</v>
      </c>
      <c r="V788" s="403">
        <f t="shared" si="272"/>
        <v>0</v>
      </c>
      <c r="W788" s="403">
        <f t="shared" si="272"/>
        <v>0</v>
      </c>
      <c r="X788" s="403">
        <f t="shared" si="272"/>
        <v>0</v>
      </c>
      <c r="Y788" s="403">
        <f t="shared" ref="Y788:AB851" si="273">IF(Y$7-$F788=0,$G788,0)</f>
        <v>0</v>
      </c>
      <c r="Z788" s="403">
        <f t="shared" si="273"/>
        <v>0</v>
      </c>
      <c r="AA788" s="403">
        <f t="shared" si="273"/>
        <v>0</v>
      </c>
      <c r="AB788" s="403">
        <f t="shared" si="273"/>
        <v>0</v>
      </c>
      <c r="AC788" s="403">
        <f t="shared" si="257"/>
        <v>0</v>
      </c>
      <c r="AD788" s="403">
        <f t="shared" si="264"/>
        <v>0</v>
      </c>
      <c r="AE788" s="403">
        <f t="shared" si="263"/>
        <v>0</v>
      </c>
      <c r="AF788" s="403">
        <f t="shared" si="261"/>
        <v>159.6</v>
      </c>
      <c r="AG788" s="404">
        <f t="shared" si="258"/>
        <v>0</v>
      </c>
      <c r="AH788" s="404">
        <f t="shared" si="269"/>
        <v>0</v>
      </c>
      <c r="AI788" s="404">
        <f t="shared" si="269"/>
        <v>0</v>
      </c>
      <c r="AJ788" s="145">
        <f t="shared" si="271"/>
        <v>0</v>
      </c>
    </row>
    <row r="789" spans="2:36" ht="13.7" customHeight="1">
      <c r="B789" s="957">
        <v>1191</v>
      </c>
      <c r="C789" s="1040">
        <v>45236</v>
      </c>
      <c r="D789" s="1041" t="s">
        <v>577</v>
      </c>
      <c r="E789" s="1042" t="s">
        <v>1594</v>
      </c>
      <c r="F789" s="402">
        <v>737</v>
      </c>
      <c r="G789" s="956">
        <v>45.95</v>
      </c>
      <c r="H789" s="440"/>
      <c r="I789" s="403">
        <f t="shared" si="270"/>
        <v>0</v>
      </c>
      <c r="J789" s="403">
        <f t="shared" si="255"/>
        <v>0</v>
      </c>
      <c r="K789" s="403">
        <f t="shared" si="260"/>
        <v>0</v>
      </c>
      <c r="L789" s="403">
        <f t="shared" si="272"/>
        <v>0</v>
      </c>
      <c r="M789" s="403">
        <f t="shared" si="272"/>
        <v>0</v>
      </c>
      <c r="N789" s="403">
        <f t="shared" si="272"/>
        <v>0</v>
      </c>
      <c r="O789" s="403">
        <f t="shared" si="272"/>
        <v>0</v>
      </c>
      <c r="P789" s="403">
        <f t="shared" si="272"/>
        <v>0</v>
      </c>
      <c r="Q789" s="403">
        <f t="shared" si="272"/>
        <v>0</v>
      </c>
      <c r="R789" s="403">
        <f t="shared" si="272"/>
        <v>0</v>
      </c>
      <c r="S789" s="403">
        <f t="shared" si="272"/>
        <v>0</v>
      </c>
      <c r="T789" s="403">
        <f t="shared" si="272"/>
        <v>0</v>
      </c>
      <c r="U789" s="403">
        <f t="shared" si="272"/>
        <v>0</v>
      </c>
      <c r="V789" s="403">
        <f t="shared" si="272"/>
        <v>0</v>
      </c>
      <c r="W789" s="403">
        <f t="shared" si="272"/>
        <v>0</v>
      </c>
      <c r="X789" s="403">
        <f t="shared" si="272"/>
        <v>0</v>
      </c>
      <c r="Y789" s="403">
        <f t="shared" si="273"/>
        <v>0</v>
      </c>
      <c r="Z789" s="403">
        <f t="shared" si="273"/>
        <v>0</v>
      </c>
      <c r="AA789" s="403">
        <f t="shared" si="273"/>
        <v>0</v>
      </c>
      <c r="AB789" s="403">
        <f t="shared" si="273"/>
        <v>0</v>
      </c>
      <c r="AC789" s="403">
        <f t="shared" si="257"/>
        <v>0</v>
      </c>
      <c r="AD789" s="403">
        <f t="shared" si="264"/>
        <v>0</v>
      </c>
      <c r="AE789" s="403">
        <f t="shared" si="263"/>
        <v>0</v>
      </c>
      <c r="AF789" s="403">
        <f t="shared" si="261"/>
        <v>45.95</v>
      </c>
      <c r="AG789" s="404">
        <f t="shared" si="258"/>
        <v>0</v>
      </c>
      <c r="AH789" s="404">
        <f t="shared" si="269"/>
        <v>0</v>
      </c>
      <c r="AI789" s="404">
        <f t="shared" si="269"/>
        <v>0</v>
      </c>
      <c r="AJ789" s="145">
        <f t="shared" si="271"/>
        <v>0</v>
      </c>
    </row>
    <row r="790" spans="2:36" ht="13.7" customHeight="1">
      <c r="B790" s="957">
        <v>19</v>
      </c>
      <c r="C790" s="1040">
        <v>44916</v>
      </c>
      <c r="D790" s="1041" t="s">
        <v>577</v>
      </c>
      <c r="E790" s="1042" t="s">
        <v>602</v>
      </c>
      <c r="F790" s="402">
        <v>54</v>
      </c>
      <c r="G790" s="956">
        <v>1.5</v>
      </c>
      <c r="H790" s="440"/>
      <c r="I790" s="403">
        <f t="shared" si="270"/>
        <v>0</v>
      </c>
      <c r="J790" s="403">
        <f t="shared" si="255"/>
        <v>0</v>
      </c>
      <c r="K790" s="403">
        <f t="shared" si="260"/>
        <v>1.5</v>
      </c>
      <c r="L790" s="403">
        <f t="shared" ref="L790:X799" si="274">IF(L$7-$F790=0,$G790,0)</f>
        <v>0</v>
      </c>
      <c r="M790" s="403">
        <f t="shared" si="274"/>
        <v>0</v>
      </c>
      <c r="N790" s="403">
        <f t="shared" si="274"/>
        <v>0</v>
      </c>
      <c r="O790" s="403">
        <f t="shared" si="274"/>
        <v>0</v>
      </c>
      <c r="P790" s="403">
        <f t="shared" si="274"/>
        <v>0</v>
      </c>
      <c r="Q790" s="403">
        <f t="shared" si="274"/>
        <v>0</v>
      </c>
      <c r="R790" s="403">
        <f t="shared" si="274"/>
        <v>0</v>
      </c>
      <c r="S790" s="403">
        <f t="shared" si="274"/>
        <v>0</v>
      </c>
      <c r="T790" s="403">
        <f t="shared" si="274"/>
        <v>0</v>
      </c>
      <c r="U790" s="403">
        <f t="shared" si="274"/>
        <v>0</v>
      </c>
      <c r="V790" s="403">
        <f t="shared" si="274"/>
        <v>0</v>
      </c>
      <c r="W790" s="403">
        <f t="shared" si="274"/>
        <v>0</v>
      </c>
      <c r="X790" s="403">
        <f t="shared" si="274"/>
        <v>0</v>
      </c>
      <c r="Y790" s="403">
        <f t="shared" si="273"/>
        <v>0</v>
      </c>
      <c r="Z790" s="403">
        <f t="shared" si="273"/>
        <v>0</v>
      </c>
      <c r="AA790" s="403">
        <f t="shared" si="273"/>
        <v>0</v>
      </c>
      <c r="AB790" s="403">
        <f t="shared" si="273"/>
        <v>0</v>
      </c>
      <c r="AC790" s="403">
        <f t="shared" si="257"/>
        <v>0</v>
      </c>
      <c r="AD790" s="403">
        <f t="shared" si="264"/>
        <v>0</v>
      </c>
      <c r="AE790" s="403">
        <f t="shared" si="263"/>
        <v>0</v>
      </c>
      <c r="AF790" s="403">
        <f t="shared" si="261"/>
        <v>0</v>
      </c>
      <c r="AG790" s="404">
        <f t="shared" si="258"/>
        <v>0</v>
      </c>
      <c r="AH790" s="404">
        <f t="shared" ref="AH790:AI809" si="275">IF(AH$7-$F790=0,$G790,0)</f>
        <v>0</v>
      </c>
      <c r="AI790" s="404">
        <f t="shared" si="275"/>
        <v>0</v>
      </c>
      <c r="AJ790" s="145">
        <f t="shared" si="271"/>
        <v>0</v>
      </c>
    </row>
    <row r="791" spans="2:36" ht="13.7" customHeight="1">
      <c r="B791" s="957">
        <v>20</v>
      </c>
      <c r="C791" s="1040">
        <v>44917</v>
      </c>
      <c r="D791" s="1041" t="s">
        <v>577</v>
      </c>
      <c r="E791" s="1042" t="s">
        <v>603</v>
      </c>
      <c r="F791" s="402">
        <v>54</v>
      </c>
      <c r="G791" s="956">
        <v>49.99</v>
      </c>
      <c r="H791" s="440"/>
      <c r="I791" s="403">
        <f t="shared" si="270"/>
        <v>0</v>
      </c>
      <c r="J791" s="403">
        <f t="shared" si="255"/>
        <v>0</v>
      </c>
      <c r="K791" s="403">
        <f t="shared" si="260"/>
        <v>49.99</v>
      </c>
      <c r="L791" s="403">
        <f t="shared" si="274"/>
        <v>0</v>
      </c>
      <c r="M791" s="403">
        <f t="shared" si="274"/>
        <v>0</v>
      </c>
      <c r="N791" s="403">
        <f t="shared" si="274"/>
        <v>0</v>
      </c>
      <c r="O791" s="403">
        <f t="shared" si="274"/>
        <v>0</v>
      </c>
      <c r="P791" s="403">
        <f t="shared" si="274"/>
        <v>0</v>
      </c>
      <c r="Q791" s="403">
        <f t="shared" si="274"/>
        <v>0</v>
      </c>
      <c r="R791" s="403">
        <f t="shared" si="274"/>
        <v>0</v>
      </c>
      <c r="S791" s="403">
        <f t="shared" si="274"/>
        <v>0</v>
      </c>
      <c r="T791" s="403">
        <f t="shared" si="274"/>
        <v>0</v>
      </c>
      <c r="U791" s="403">
        <f t="shared" si="274"/>
        <v>0</v>
      </c>
      <c r="V791" s="403">
        <f t="shared" si="274"/>
        <v>0</v>
      </c>
      <c r="W791" s="403">
        <f t="shared" si="274"/>
        <v>0</v>
      </c>
      <c r="X791" s="403">
        <f t="shared" si="274"/>
        <v>0</v>
      </c>
      <c r="Y791" s="403">
        <f t="shared" si="273"/>
        <v>0</v>
      </c>
      <c r="Z791" s="403">
        <f t="shared" si="273"/>
        <v>0</v>
      </c>
      <c r="AA791" s="403">
        <f t="shared" si="273"/>
        <v>0</v>
      </c>
      <c r="AB791" s="403">
        <f t="shared" si="273"/>
        <v>0</v>
      </c>
      <c r="AC791" s="403">
        <f t="shared" si="257"/>
        <v>0</v>
      </c>
      <c r="AD791" s="403">
        <f t="shared" si="264"/>
        <v>0</v>
      </c>
      <c r="AE791" s="403">
        <f t="shared" si="263"/>
        <v>0</v>
      </c>
      <c r="AF791" s="403">
        <f t="shared" si="261"/>
        <v>0</v>
      </c>
      <c r="AG791" s="404">
        <f t="shared" si="258"/>
        <v>0</v>
      </c>
      <c r="AH791" s="404">
        <f t="shared" si="275"/>
        <v>0</v>
      </c>
      <c r="AI791" s="404">
        <f t="shared" si="275"/>
        <v>0</v>
      </c>
      <c r="AJ791" s="145">
        <f t="shared" si="271"/>
        <v>0</v>
      </c>
    </row>
    <row r="792" spans="2:36" ht="13.7" customHeight="1">
      <c r="B792" s="957">
        <v>331</v>
      </c>
      <c r="C792" s="1040">
        <v>45022</v>
      </c>
      <c r="D792" s="1041" t="s">
        <v>577</v>
      </c>
      <c r="E792" s="1042" t="s">
        <v>878</v>
      </c>
      <c r="F792" s="402">
        <v>737</v>
      </c>
      <c r="G792" s="956">
        <v>79.900000000000006</v>
      </c>
      <c r="H792" s="440"/>
      <c r="I792" s="403">
        <f t="shared" si="270"/>
        <v>0</v>
      </c>
      <c r="J792" s="403">
        <f t="shared" si="255"/>
        <v>0</v>
      </c>
      <c r="K792" s="403">
        <f t="shared" si="260"/>
        <v>0</v>
      </c>
      <c r="L792" s="403">
        <f t="shared" si="274"/>
        <v>0</v>
      </c>
      <c r="M792" s="403">
        <f t="shared" si="274"/>
        <v>0</v>
      </c>
      <c r="N792" s="403">
        <f t="shared" si="274"/>
        <v>0</v>
      </c>
      <c r="O792" s="403">
        <f t="shared" si="274"/>
        <v>0</v>
      </c>
      <c r="P792" s="403">
        <f t="shared" si="274"/>
        <v>0</v>
      </c>
      <c r="Q792" s="403">
        <f t="shared" si="274"/>
        <v>0</v>
      </c>
      <c r="R792" s="403">
        <f t="shared" si="274"/>
        <v>0</v>
      </c>
      <c r="S792" s="403">
        <f t="shared" si="274"/>
        <v>0</v>
      </c>
      <c r="T792" s="403">
        <f t="shared" si="274"/>
        <v>0</v>
      </c>
      <c r="U792" s="403">
        <f t="shared" si="274"/>
        <v>0</v>
      </c>
      <c r="V792" s="403">
        <f t="shared" si="274"/>
        <v>0</v>
      </c>
      <c r="W792" s="403">
        <f t="shared" si="274"/>
        <v>0</v>
      </c>
      <c r="X792" s="403">
        <f t="shared" si="274"/>
        <v>0</v>
      </c>
      <c r="Y792" s="403">
        <f t="shared" si="273"/>
        <v>0</v>
      </c>
      <c r="Z792" s="403">
        <f t="shared" si="273"/>
        <v>0</v>
      </c>
      <c r="AA792" s="403">
        <f t="shared" si="273"/>
        <v>0</v>
      </c>
      <c r="AB792" s="403">
        <f t="shared" si="273"/>
        <v>0</v>
      </c>
      <c r="AC792" s="403">
        <f t="shared" si="257"/>
        <v>0</v>
      </c>
      <c r="AD792" s="403">
        <f t="shared" si="264"/>
        <v>0</v>
      </c>
      <c r="AE792" s="403">
        <f t="shared" si="263"/>
        <v>0</v>
      </c>
      <c r="AF792" s="403">
        <f t="shared" si="261"/>
        <v>79.900000000000006</v>
      </c>
      <c r="AG792" s="404">
        <f t="shared" si="258"/>
        <v>0</v>
      </c>
      <c r="AH792" s="404">
        <f t="shared" si="275"/>
        <v>0</v>
      </c>
      <c r="AI792" s="404">
        <f t="shared" si="275"/>
        <v>0</v>
      </c>
      <c r="AJ792" s="145">
        <f t="shared" si="271"/>
        <v>0</v>
      </c>
    </row>
    <row r="793" spans="2:36" ht="13.7" customHeight="1">
      <c r="B793" s="957">
        <v>355</v>
      </c>
      <c r="C793" s="1040">
        <v>45028</v>
      </c>
      <c r="D793" s="1041" t="s">
        <v>577</v>
      </c>
      <c r="E793" s="1042" t="s">
        <v>897</v>
      </c>
      <c r="F793" s="402">
        <v>737</v>
      </c>
      <c r="G793" s="956">
        <v>19.940000000000001</v>
      </c>
      <c r="H793" s="440"/>
      <c r="I793" s="403">
        <f t="shared" si="270"/>
        <v>0</v>
      </c>
      <c r="J793" s="403">
        <f t="shared" si="255"/>
        <v>0</v>
      </c>
      <c r="K793" s="403">
        <f t="shared" si="260"/>
        <v>0</v>
      </c>
      <c r="L793" s="403">
        <f t="shared" si="274"/>
        <v>0</v>
      </c>
      <c r="M793" s="403">
        <f t="shared" si="274"/>
        <v>0</v>
      </c>
      <c r="N793" s="403">
        <f t="shared" si="274"/>
        <v>0</v>
      </c>
      <c r="O793" s="403">
        <f t="shared" si="274"/>
        <v>0</v>
      </c>
      <c r="P793" s="403">
        <f t="shared" si="274"/>
        <v>0</v>
      </c>
      <c r="Q793" s="403">
        <f t="shared" si="274"/>
        <v>0</v>
      </c>
      <c r="R793" s="403">
        <f t="shared" si="274"/>
        <v>0</v>
      </c>
      <c r="S793" s="403">
        <f t="shared" si="274"/>
        <v>0</v>
      </c>
      <c r="T793" s="403">
        <f t="shared" si="274"/>
        <v>0</v>
      </c>
      <c r="U793" s="403">
        <f t="shared" si="274"/>
        <v>0</v>
      </c>
      <c r="V793" s="403">
        <f t="shared" si="274"/>
        <v>0</v>
      </c>
      <c r="W793" s="403">
        <f t="shared" si="274"/>
        <v>0</v>
      </c>
      <c r="X793" s="403">
        <f t="shared" si="274"/>
        <v>0</v>
      </c>
      <c r="Y793" s="403">
        <f t="shared" si="273"/>
        <v>0</v>
      </c>
      <c r="Z793" s="403">
        <f t="shared" si="273"/>
        <v>0</v>
      </c>
      <c r="AA793" s="403">
        <f t="shared" si="273"/>
        <v>0</v>
      </c>
      <c r="AB793" s="403">
        <f t="shared" si="273"/>
        <v>0</v>
      </c>
      <c r="AC793" s="403">
        <f t="shared" si="257"/>
        <v>0</v>
      </c>
      <c r="AD793" s="403">
        <f t="shared" si="264"/>
        <v>0</v>
      </c>
      <c r="AE793" s="403">
        <f t="shared" si="263"/>
        <v>0</v>
      </c>
      <c r="AF793" s="403">
        <f t="shared" si="261"/>
        <v>19.940000000000001</v>
      </c>
      <c r="AG793" s="404">
        <f t="shared" si="258"/>
        <v>0</v>
      </c>
      <c r="AH793" s="404">
        <f t="shared" si="275"/>
        <v>0</v>
      </c>
      <c r="AI793" s="404">
        <f t="shared" si="275"/>
        <v>0</v>
      </c>
      <c r="AJ793" s="145">
        <f t="shared" si="271"/>
        <v>0</v>
      </c>
    </row>
    <row r="794" spans="2:36" ht="13.7" customHeight="1">
      <c r="B794" s="957">
        <v>824</v>
      </c>
      <c r="C794" s="1040">
        <v>45162</v>
      </c>
      <c r="D794" s="1041" t="s">
        <v>577</v>
      </c>
      <c r="E794" s="1042" t="s">
        <v>1270</v>
      </c>
      <c r="F794" s="402">
        <v>737</v>
      </c>
      <c r="G794" s="956">
        <v>10.99</v>
      </c>
      <c r="H794" s="440"/>
      <c r="I794" s="403">
        <f t="shared" si="270"/>
        <v>0</v>
      </c>
      <c r="J794" s="403">
        <f t="shared" ref="J794:J857" si="276">IF(J$7-$F794=0,$G794,0)</f>
        <v>0</v>
      </c>
      <c r="K794" s="403">
        <f t="shared" si="260"/>
        <v>0</v>
      </c>
      <c r="L794" s="403">
        <f t="shared" si="274"/>
        <v>0</v>
      </c>
      <c r="M794" s="403">
        <f t="shared" si="274"/>
        <v>0</v>
      </c>
      <c r="N794" s="403">
        <f t="shared" si="274"/>
        <v>0</v>
      </c>
      <c r="O794" s="403">
        <f t="shared" si="274"/>
        <v>0</v>
      </c>
      <c r="P794" s="403">
        <f t="shared" si="274"/>
        <v>0</v>
      </c>
      <c r="Q794" s="403">
        <f t="shared" si="274"/>
        <v>0</v>
      </c>
      <c r="R794" s="403">
        <f t="shared" si="274"/>
        <v>0</v>
      </c>
      <c r="S794" s="403">
        <f t="shared" si="274"/>
        <v>0</v>
      </c>
      <c r="T794" s="403">
        <f t="shared" si="274"/>
        <v>0</v>
      </c>
      <c r="U794" s="403">
        <f t="shared" si="274"/>
        <v>0</v>
      </c>
      <c r="V794" s="403">
        <f t="shared" si="274"/>
        <v>0</v>
      </c>
      <c r="W794" s="403">
        <f t="shared" si="274"/>
        <v>0</v>
      </c>
      <c r="X794" s="403">
        <f t="shared" si="274"/>
        <v>0</v>
      </c>
      <c r="Y794" s="403">
        <f t="shared" si="273"/>
        <v>0</v>
      </c>
      <c r="Z794" s="403">
        <f t="shared" si="273"/>
        <v>0</v>
      </c>
      <c r="AA794" s="403">
        <f t="shared" si="273"/>
        <v>0</v>
      </c>
      <c r="AB794" s="403">
        <f t="shared" si="273"/>
        <v>0</v>
      </c>
      <c r="AC794" s="403">
        <f t="shared" ref="AC794:AC857" si="277">IF(AC$7-$F794=0,$G794,0)</f>
        <v>0</v>
      </c>
      <c r="AD794" s="403">
        <f t="shared" si="264"/>
        <v>0</v>
      </c>
      <c r="AE794" s="403">
        <f t="shared" si="263"/>
        <v>0</v>
      </c>
      <c r="AF794" s="403">
        <f t="shared" si="261"/>
        <v>10.99</v>
      </c>
      <c r="AG794" s="404">
        <f t="shared" ref="AG794:AG857" si="278">IF(AG$7-$F794=0,$G794,0)</f>
        <v>0</v>
      </c>
      <c r="AH794" s="404">
        <f t="shared" si="275"/>
        <v>0</v>
      </c>
      <c r="AI794" s="404">
        <f t="shared" si="275"/>
        <v>0</v>
      </c>
      <c r="AJ794" s="145">
        <f t="shared" si="271"/>
        <v>0</v>
      </c>
    </row>
    <row r="795" spans="2:36" ht="13.7" customHeight="1">
      <c r="B795" s="957">
        <v>1244</v>
      </c>
      <c r="C795" s="1040">
        <v>45245</v>
      </c>
      <c r="D795" s="1041" t="s">
        <v>577</v>
      </c>
      <c r="E795" s="1042" t="s">
        <v>1631</v>
      </c>
      <c r="F795" s="402">
        <v>54</v>
      </c>
      <c r="G795" s="956">
        <v>22.98</v>
      </c>
      <c r="H795" s="440"/>
      <c r="I795" s="403">
        <f t="shared" si="270"/>
        <v>0</v>
      </c>
      <c r="J795" s="403">
        <f t="shared" si="276"/>
        <v>0</v>
      </c>
      <c r="K795" s="403">
        <f t="shared" ref="K795:K858" si="279">IF(K$7-$F795=0,$G795,0)</f>
        <v>22.98</v>
      </c>
      <c r="L795" s="403">
        <f t="shared" si="274"/>
        <v>0</v>
      </c>
      <c r="M795" s="403">
        <f t="shared" si="274"/>
        <v>0</v>
      </c>
      <c r="N795" s="403">
        <f t="shared" si="274"/>
        <v>0</v>
      </c>
      <c r="O795" s="403">
        <f t="shared" si="274"/>
        <v>0</v>
      </c>
      <c r="P795" s="403">
        <f t="shared" si="274"/>
        <v>0</v>
      </c>
      <c r="Q795" s="403">
        <f t="shared" si="274"/>
        <v>0</v>
      </c>
      <c r="R795" s="403">
        <f t="shared" si="274"/>
        <v>0</v>
      </c>
      <c r="S795" s="403">
        <f t="shared" si="274"/>
        <v>0</v>
      </c>
      <c r="T795" s="403">
        <f t="shared" si="274"/>
        <v>0</v>
      </c>
      <c r="U795" s="403">
        <f t="shared" si="274"/>
        <v>0</v>
      </c>
      <c r="V795" s="403">
        <f t="shared" si="274"/>
        <v>0</v>
      </c>
      <c r="W795" s="403">
        <f t="shared" si="274"/>
        <v>0</v>
      </c>
      <c r="X795" s="403">
        <f t="shared" si="274"/>
        <v>0</v>
      </c>
      <c r="Y795" s="403">
        <f t="shared" si="273"/>
        <v>0</v>
      </c>
      <c r="Z795" s="403">
        <f t="shared" si="273"/>
        <v>0</v>
      </c>
      <c r="AA795" s="403">
        <f t="shared" si="273"/>
        <v>0</v>
      </c>
      <c r="AB795" s="403">
        <f t="shared" si="273"/>
        <v>0</v>
      </c>
      <c r="AC795" s="403">
        <f t="shared" si="277"/>
        <v>0</v>
      </c>
      <c r="AD795" s="403">
        <f t="shared" si="264"/>
        <v>0</v>
      </c>
      <c r="AE795" s="403">
        <f t="shared" si="263"/>
        <v>0</v>
      </c>
      <c r="AF795" s="403">
        <f t="shared" ref="AF795:AF858" si="280">IF(AF$7-$F795=0,$G795,0)</f>
        <v>0</v>
      </c>
      <c r="AG795" s="404">
        <f t="shared" si="278"/>
        <v>0</v>
      </c>
      <c r="AH795" s="404">
        <f t="shared" si="275"/>
        <v>0</v>
      </c>
      <c r="AI795" s="404">
        <f t="shared" si="275"/>
        <v>0</v>
      </c>
      <c r="AJ795" s="145">
        <f t="shared" si="271"/>
        <v>0</v>
      </c>
    </row>
    <row r="796" spans="2:36" ht="13.7" customHeight="1">
      <c r="B796" s="957">
        <v>1320</v>
      </c>
      <c r="C796" s="1040">
        <v>45260</v>
      </c>
      <c r="D796" s="1041" t="s">
        <v>577</v>
      </c>
      <c r="E796" s="1042" t="s">
        <v>1699</v>
      </c>
      <c r="F796" s="402">
        <v>737</v>
      </c>
      <c r="G796" s="956">
        <v>66</v>
      </c>
      <c r="H796" s="440"/>
      <c r="I796" s="403">
        <f t="shared" si="270"/>
        <v>0</v>
      </c>
      <c r="J796" s="403">
        <f t="shared" si="276"/>
        <v>0</v>
      </c>
      <c r="K796" s="403">
        <f t="shared" si="279"/>
        <v>0</v>
      </c>
      <c r="L796" s="403">
        <f t="shared" si="274"/>
        <v>0</v>
      </c>
      <c r="M796" s="403">
        <f t="shared" si="274"/>
        <v>0</v>
      </c>
      <c r="N796" s="403">
        <f t="shared" si="274"/>
        <v>0</v>
      </c>
      <c r="O796" s="403">
        <f t="shared" si="274"/>
        <v>0</v>
      </c>
      <c r="P796" s="403">
        <f t="shared" si="274"/>
        <v>0</v>
      </c>
      <c r="Q796" s="403">
        <f t="shared" si="274"/>
        <v>0</v>
      </c>
      <c r="R796" s="403">
        <f t="shared" si="274"/>
        <v>0</v>
      </c>
      <c r="S796" s="403">
        <f t="shared" si="274"/>
        <v>0</v>
      </c>
      <c r="T796" s="403">
        <f t="shared" si="274"/>
        <v>0</v>
      </c>
      <c r="U796" s="403">
        <f t="shared" si="274"/>
        <v>0</v>
      </c>
      <c r="V796" s="403">
        <f t="shared" si="274"/>
        <v>0</v>
      </c>
      <c r="W796" s="403">
        <f t="shared" si="274"/>
        <v>0</v>
      </c>
      <c r="X796" s="403">
        <f t="shared" si="274"/>
        <v>0</v>
      </c>
      <c r="Y796" s="403">
        <f t="shared" si="273"/>
        <v>0</v>
      </c>
      <c r="Z796" s="403">
        <f t="shared" si="273"/>
        <v>0</v>
      </c>
      <c r="AA796" s="403">
        <f t="shared" si="273"/>
        <v>0</v>
      </c>
      <c r="AB796" s="403">
        <f t="shared" si="273"/>
        <v>0</v>
      </c>
      <c r="AC796" s="403">
        <f t="shared" si="277"/>
        <v>0</v>
      </c>
      <c r="AD796" s="403">
        <f t="shared" si="264"/>
        <v>0</v>
      </c>
      <c r="AE796" s="403">
        <f t="shared" si="263"/>
        <v>0</v>
      </c>
      <c r="AF796" s="403">
        <f t="shared" si="280"/>
        <v>66</v>
      </c>
      <c r="AG796" s="404">
        <f t="shared" si="278"/>
        <v>0</v>
      </c>
      <c r="AH796" s="404">
        <f t="shared" si="275"/>
        <v>0</v>
      </c>
      <c r="AI796" s="404">
        <f t="shared" si="275"/>
        <v>0</v>
      </c>
      <c r="AJ796" s="145">
        <f t="shared" si="271"/>
        <v>0</v>
      </c>
    </row>
    <row r="797" spans="2:36" ht="13.7" customHeight="1">
      <c r="B797" s="957">
        <v>55</v>
      </c>
      <c r="C797" s="1040">
        <v>44936</v>
      </c>
      <c r="D797" s="1041" t="s">
        <v>577</v>
      </c>
      <c r="E797" s="1042" t="s">
        <v>629</v>
      </c>
      <c r="F797" s="402">
        <v>54</v>
      </c>
      <c r="G797" s="956">
        <v>70</v>
      </c>
      <c r="H797" s="440"/>
      <c r="I797" s="403">
        <f t="shared" si="270"/>
        <v>0</v>
      </c>
      <c r="J797" s="403">
        <f t="shared" si="276"/>
        <v>0</v>
      </c>
      <c r="K797" s="403">
        <f t="shared" si="279"/>
        <v>70</v>
      </c>
      <c r="L797" s="403">
        <f t="shared" si="274"/>
        <v>0</v>
      </c>
      <c r="M797" s="403">
        <f t="shared" si="274"/>
        <v>0</v>
      </c>
      <c r="N797" s="403">
        <f t="shared" si="274"/>
        <v>0</v>
      </c>
      <c r="O797" s="403">
        <f t="shared" si="274"/>
        <v>0</v>
      </c>
      <c r="P797" s="403">
        <f t="shared" si="274"/>
        <v>0</v>
      </c>
      <c r="Q797" s="403">
        <f t="shared" si="274"/>
        <v>0</v>
      </c>
      <c r="R797" s="403">
        <f t="shared" si="274"/>
        <v>0</v>
      </c>
      <c r="S797" s="403">
        <f t="shared" si="274"/>
        <v>0</v>
      </c>
      <c r="T797" s="403">
        <f t="shared" si="274"/>
        <v>0</v>
      </c>
      <c r="U797" s="403">
        <f t="shared" si="274"/>
        <v>0</v>
      </c>
      <c r="V797" s="403">
        <f t="shared" si="274"/>
        <v>0</v>
      </c>
      <c r="W797" s="403">
        <f t="shared" si="274"/>
        <v>0</v>
      </c>
      <c r="X797" s="403">
        <f t="shared" si="274"/>
        <v>0</v>
      </c>
      <c r="Y797" s="403">
        <f t="shared" si="273"/>
        <v>0</v>
      </c>
      <c r="Z797" s="403">
        <f t="shared" si="273"/>
        <v>0</v>
      </c>
      <c r="AA797" s="403">
        <f t="shared" si="273"/>
        <v>0</v>
      </c>
      <c r="AB797" s="403">
        <f t="shared" si="273"/>
        <v>0</v>
      </c>
      <c r="AC797" s="403">
        <f t="shared" si="277"/>
        <v>0</v>
      </c>
      <c r="AD797" s="403">
        <f t="shared" si="264"/>
        <v>0</v>
      </c>
      <c r="AE797" s="403">
        <f t="shared" si="263"/>
        <v>0</v>
      </c>
      <c r="AF797" s="403">
        <f t="shared" si="280"/>
        <v>0</v>
      </c>
      <c r="AG797" s="404">
        <f t="shared" si="278"/>
        <v>0</v>
      </c>
      <c r="AH797" s="404">
        <f t="shared" si="275"/>
        <v>0</v>
      </c>
      <c r="AI797" s="404">
        <f t="shared" si="275"/>
        <v>0</v>
      </c>
      <c r="AJ797" s="145">
        <f t="shared" si="271"/>
        <v>0</v>
      </c>
    </row>
    <row r="798" spans="2:36" ht="13.7" customHeight="1">
      <c r="B798" s="957">
        <v>92</v>
      </c>
      <c r="C798" s="1040">
        <v>44951</v>
      </c>
      <c r="D798" s="1041" t="s">
        <v>577</v>
      </c>
      <c r="E798" s="1042" t="s">
        <v>663</v>
      </c>
      <c r="F798" s="402">
        <v>737</v>
      </c>
      <c r="G798" s="956">
        <v>25.99</v>
      </c>
      <c r="H798" s="440"/>
      <c r="I798" s="403">
        <f t="shared" si="270"/>
        <v>0</v>
      </c>
      <c r="J798" s="403">
        <f t="shared" si="276"/>
        <v>0</v>
      </c>
      <c r="K798" s="403">
        <f t="shared" si="279"/>
        <v>0</v>
      </c>
      <c r="L798" s="403">
        <f t="shared" si="274"/>
        <v>0</v>
      </c>
      <c r="M798" s="403">
        <f t="shared" si="274"/>
        <v>0</v>
      </c>
      <c r="N798" s="403">
        <f t="shared" si="274"/>
        <v>0</v>
      </c>
      <c r="O798" s="403">
        <f t="shared" si="274"/>
        <v>0</v>
      </c>
      <c r="P798" s="403">
        <f t="shared" si="274"/>
        <v>0</v>
      </c>
      <c r="Q798" s="403">
        <f t="shared" si="274"/>
        <v>0</v>
      </c>
      <c r="R798" s="403">
        <f t="shared" si="274"/>
        <v>0</v>
      </c>
      <c r="S798" s="403">
        <f t="shared" si="274"/>
        <v>0</v>
      </c>
      <c r="T798" s="403">
        <f t="shared" si="274"/>
        <v>0</v>
      </c>
      <c r="U798" s="403">
        <f t="shared" si="274"/>
        <v>0</v>
      </c>
      <c r="V798" s="403">
        <f t="shared" si="274"/>
        <v>0</v>
      </c>
      <c r="W798" s="403">
        <f t="shared" si="274"/>
        <v>0</v>
      </c>
      <c r="X798" s="403">
        <f t="shared" si="274"/>
        <v>0</v>
      </c>
      <c r="Y798" s="403">
        <f t="shared" si="273"/>
        <v>0</v>
      </c>
      <c r="Z798" s="403">
        <f t="shared" si="273"/>
        <v>0</v>
      </c>
      <c r="AA798" s="403">
        <f t="shared" si="273"/>
        <v>0</v>
      </c>
      <c r="AB798" s="403">
        <f t="shared" si="273"/>
        <v>0</v>
      </c>
      <c r="AC798" s="403">
        <f t="shared" si="277"/>
        <v>0</v>
      </c>
      <c r="AD798" s="403">
        <f t="shared" si="264"/>
        <v>0</v>
      </c>
      <c r="AE798" s="403">
        <f t="shared" si="263"/>
        <v>0</v>
      </c>
      <c r="AF798" s="403">
        <f t="shared" si="280"/>
        <v>25.99</v>
      </c>
      <c r="AG798" s="404">
        <f t="shared" si="278"/>
        <v>0</v>
      </c>
      <c r="AH798" s="404">
        <f t="shared" si="275"/>
        <v>0</v>
      </c>
      <c r="AI798" s="404">
        <f t="shared" si="275"/>
        <v>0</v>
      </c>
      <c r="AJ798" s="145">
        <f t="shared" si="271"/>
        <v>0</v>
      </c>
    </row>
    <row r="799" spans="2:36" ht="13.7" customHeight="1">
      <c r="B799" s="957">
        <v>219</v>
      </c>
      <c r="C799" s="1040">
        <v>44987</v>
      </c>
      <c r="D799" s="1041" t="s">
        <v>577</v>
      </c>
      <c r="E799" s="1042" t="s">
        <v>761</v>
      </c>
      <c r="F799" s="402">
        <v>737</v>
      </c>
      <c r="G799" s="956">
        <v>150</v>
      </c>
      <c r="H799" s="440"/>
      <c r="I799" s="403">
        <f t="shared" si="270"/>
        <v>0</v>
      </c>
      <c r="J799" s="403">
        <f t="shared" si="276"/>
        <v>0</v>
      </c>
      <c r="K799" s="403">
        <f t="shared" si="279"/>
        <v>0</v>
      </c>
      <c r="L799" s="403">
        <f t="shared" si="274"/>
        <v>0</v>
      </c>
      <c r="M799" s="403">
        <f t="shared" si="274"/>
        <v>0</v>
      </c>
      <c r="N799" s="403">
        <f t="shared" si="274"/>
        <v>0</v>
      </c>
      <c r="O799" s="403">
        <f t="shared" si="274"/>
        <v>0</v>
      </c>
      <c r="P799" s="403">
        <f t="shared" si="274"/>
        <v>0</v>
      </c>
      <c r="Q799" s="403">
        <f t="shared" si="274"/>
        <v>0</v>
      </c>
      <c r="R799" s="403">
        <f t="shared" si="274"/>
        <v>0</v>
      </c>
      <c r="S799" s="403">
        <f t="shared" si="274"/>
        <v>0</v>
      </c>
      <c r="T799" s="403">
        <f t="shared" si="274"/>
        <v>0</v>
      </c>
      <c r="U799" s="403">
        <f t="shared" si="274"/>
        <v>0</v>
      </c>
      <c r="V799" s="403">
        <f t="shared" si="274"/>
        <v>0</v>
      </c>
      <c r="W799" s="403">
        <f t="shared" si="274"/>
        <v>0</v>
      </c>
      <c r="X799" s="403">
        <f t="shared" si="274"/>
        <v>0</v>
      </c>
      <c r="Y799" s="403">
        <f t="shared" si="273"/>
        <v>0</v>
      </c>
      <c r="Z799" s="403">
        <f t="shared" si="273"/>
        <v>0</v>
      </c>
      <c r="AA799" s="403">
        <f t="shared" si="273"/>
        <v>0</v>
      </c>
      <c r="AB799" s="403">
        <f t="shared" si="273"/>
        <v>0</v>
      </c>
      <c r="AC799" s="403">
        <f t="shared" si="277"/>
        <v>0</v>
      </c>
      <c r="AD799" s="403">
        <f t="shared" si="264"/>
        <v>0</v>
      </c>
      <c r="AE799" s="403">
        <f t="shared" si="263"/>
        <v>0</v>
      </c>
      <c r="AF799" s="403">
        <f t="shared" si="280"/>
        <v>150</v>
      </c>
      <c r="AG799" s="404">
        <f t="shared" si="278"/>
        <v>0</v>
      </c>
      <c r="AH799" s="404">
        <f t="shared" si="275"/>
        <v>0</v>
      </c>
      <c r="AI799" s="404">
        <f t="shared" si="275"/>
        <v>0</v>
      </c>
      <c r="AJ799" s="145">
        <f t="shared" si="271"/>
        <v>0</v>
      </c>
    </row>
    <row r="800" spans="2:36" ht="13.7" customHeight="1">
      <c r="B800" s="957">
        <v>480</v>
      </c>
      <c r="C800" s="1040">
        <v>45071</v>
      </c>
      <c r="D800" s="1041" t="s">
        <v>577</v>
      </c>
      <c r="E800" s="1042" t="s">
        <v>997</v>
      </c>
      <c r="F800" s="402">
        <v>54</v>
      </c>
      <c r="G800" s="956">
        <v>22</v>
      </c>
      <c r="H800" s="440"/>
      <c r="I800" s="403">
        <f t="shared" si="270"/>
        <v>0</v>
      </c>
      <c r="J800" s="403">
        <f t="shared" si="276"/>
        <v>0</v>
      </c>
      <c r="K800" s="403">
        <f t="shared" si="279"/>
        <v>22</v>
      </c>
      <c r="L800" s="403">
        <f t="shared" ref="L800:X809" si="281">IF(L$7-$F800=0,$G800,0)</f>
        <v>0</v>
      </c>
      <c r="M800" s="403">
        <f t="shared" si="281"/>
        <v>0</v>
      </c>
      <c r="N800" s="403">
        <f t="shared" si="281"/>
        <v>0</v>
      </c>
      <c r="O800" s="403">
        <f t="shared" si="281"/>
        <v>0</v>
      </c>
      <c r="P800" s="403">
        <f t="shared" si="281"/>
        <v>0</v>
      </c>
      <c r="Q800" s="403">
        <f t="shared" si="281"/>
        <v>0</v>
      </c>
      <c r="R800" s="403">
        <f t="shared" si="281"/>
        <v>0</v>
      </c>
      <c r="S800" s="403">
        <f t="shared" si="281"/>
        <v>0</v>
      </c>
      <c r="T800" s="403">
        <f t="shared" si="281"/>
        <v>0</v>
      </c>
      <c r="U800" s="403">
        <f t="shared" si="281"/>
        <v>0</v>
      </c>
      <c r="V800" s="403">
        <f t="shared" si="281"/>
        <v>0</v>
      </c>
      <c r="W800" s="403">
        <f t="shared" si="281"/>
        <v>0</v>
      </c>
      <c r="X800" s="403">
        <f t="shared" si="281"/>
        <v>0</v>
      </c>
      <c r="Y800" s="403">
        <f t="shared" si="273"/>
        <v>0</v>
      </c>
      <c r="Z800" s="403">
        <f t="shared" si="273"/>
        <v>0</v>
      </c>
      <c r="AA800" s="403">
        <f t="shared" si="273"/>
        <v>0</v>
      </c>
      <c r="AB800" s="403">
        <f t="shared" si="273"/>
        <v>0</v>
      </c>
      <c r="AC800" s="403">
        <f t="shared" si="277"/>
        <v>0</v>
      </c>
      <c r="AD800" s="403">
        <f t="shared" si="264"/>
        <v>0</v>
      </c>
      <c r="AE800" s="403">
        <f t="shared" si="263"/>
        <v>0</v>
      </c>
      <c r="AF800" s="403">
        <f t="shared" si="280"/>
        <v>0</v>
      </c>
      <c r="AG800" s="404">
        <f t="shared" si="278"/>
        <v>0</v>
      </c>
      <c r="AH800" s="404">
        <f t="shared" si="275"/>
        <v>0</v>
      </c>
      <c r="AI800" s="404">
        <f t="shared" si="275"/>
        <v>0</v>
      </c>
      <c r="AJ800" s="145">
        <f t="shared" si="271"/>
        <v>0</v>
      </c>
    </row>
    <row r="801" spans="2:36" ht="13.7" customHeight="1">
      <c r="B801" s="957">
        <v>488</v>
      </c>
      <c r="C801" s="1040">
        <v>45077</v>
      </c>
      <c r="D801" s="1041" t="s">
        <v>577</v>
      </c>
      <c r="E801" s="1042" t="s">
        <v>1006</v>
      </c>
      <c r="F801" s="402">
        <v>737.2</v>
      </c>
      <c r="G801" s="956">
        <v>18.989999999999998</v>
      </c>
      <c r="H801" s="440" t="s">
        <v>3398</v>
      </c>
      <c r="I801" s="403">
        <f t="shared" si="270"/>
        <v>0</v>
      </c>
      <c r="J801" s="403">
        <f t="shared" si="276"/>
        <v>0</v>
      </c>
      <c r="K801" s="403">
        <f t="shared" si="279"/>
        <v>0</v>
      </c>
      <c r="L801" s="403">
        <f t="shared" si="281"/>
        <v>0</v>
      </c>
      <c r="M801" s="403">
        <f t="shared" si="281"/>
        <v>0</v>
      </c>
      <c r="N801" s="403">
        <f t="shared" si="281"/>
        <v>0</v>
      </c>
      <c r="O801" s="403">
        <f t="shared" si="281"/>
        <v>0</v>
      </c>
      <c r="P801" s="403">
        <f t="shared" si="281"/>
        <v>0</v>
      </c>
      <c r="Q801" s="403">
        <f t="shared" si="281"/>
        <v>0</v>
      </c>
      <c r="R801" s="403">
        <f t="shared" si="281"/>
        <v>0</v>
      </c>
      <c r="S801" s="403">
        <f t="shared" si="281"/>
        <v>0</v>
      </c>
      <c r="T801" s="403">
        <f t="shared" si="281"/>
        <v>0</v>
      </c>
      <c r="U801" s="403">
        <f t="shared" si="281"/>
        <v>0</v>
      </c>
      <c r="V801" s="403">
        <f t="shared" si="281"/>
        <v>0</v>
      </c>
      <c r="W801" s="403">
        <f t="shared" si="281"/>
        <v>0</v>
      </c>
      <c r="X801" s="403">
        <f t="shared" si="281"/>
        <v>0</v>
      </c>
      <c r="Y801" s="403">
        <f t="shared" si="273"/>
        <v>0</v>
      </c>
      <c r="Z801" s="403">
        <f t="shared" si="273"/>
        <v>0</v>
      </c>
      <c r="AA801" s="403">
        <f t="shared" si="273"/>
        <v>0</v>
      </c>
      <c r="AB801" s="403">
        <f t="shared" si="273"/>
        <v>0</v>
      </c>
      <c r="AC801" s="403">
        <f t="shared" si="277"/>
        <v>0</v>
      </c>
      <c r="AD801" s="403">
        <f t="shared" si="264"/>
        <v>0</v>
      </c>
      <c r="AE801" s="403">
        <f t="shared" si="263"/>
        <v>0</v>
      </c>
      <c r="AF801" s="403">
        <f t="shared" si="280"/>
        <v>0</v>
      </c>
      <c r="AG801" s="404">
        <f t="shared" si="278"/>
        <v>18.989999999999998</v>
      </c>
      <c r="AH801" s="404">
        <f t="shared" si="275"/>
        <v>0</v>
      </c>
      <c r="AI801" s="404">
        <f t="shared" si="275"/>
        <v>0</v>
      </c>
      <c r="AJ801" s="145">
        <f t="shared" si="271"/>
        <v>0</v>
      </c>
    </row>
    <row r="802" spans="2:36" ht="13.7" customHeight="1">
      <c r="B802" s="957">
        <v>489</v>
      </c>
      <c r="C802" s="1040">
        <v>45077</v>
      </c>
      <c r="D802" s="1041" t="s">
        <v>577</v>
      </c>
      <c r="E802" s="1042" t="s">
        <v>1006</v>
      </c>
      <c r="F802" s="402">
        <v>737.2</v>
      </c>
      <c r="G802" s="956">
        <v>47.98</v>
      </c>
      <c r="H802" s="440" t="s">
        <v>3398</v>
      </c>
      <c r="I802" s="403">
        <f t="shared" si="270"/>
        <v>0</v>
      </c>
      <c r="J802" s="403">
        <f t="shared" si="276"/>
        <v>0</v>
      </c>
      <c r="K802" s="403">
        <f t="shared" si="279"/>
        <v>0</v>
      </c>
      <c r="L802" s="403">
        <f t="shared" si="281"/>
        <v>0</v>
      </c>
      <c r="M802" s="403">
        <f t="shared" si="281"/>
        <v>0</v>
      </c>
      <c r="N802" s="403">
        <f t="shared" si="281"/>
        <v>0</v>
      </c>
      <c r="O802" s="403">
        <f t="shared" si="281"/>
        <v>0</v>
      </c>
      <c r="P802" s="403">
        <f t="shared" si="281"/>
        <v>0</v>
      </c>
      <c r="Q802" s="403">
        <f t="shared" si="281"/>
        <v>0</v>
      </c>
      <c r="R802" s="403">
        <f t="shared" si="281"/>
        <v>0</v>
      </c>
      <c r="S802" s="403">
        <f t="shared" si="281"/>
        <v>0</v>
      </c>
      <c r="T802" s="403">
        <f t="shared" si="281"/>
        <v>0</v>
      </c>
      <c r="U802" s="403">
        <f t="shared" si="281"/>
        <v>0</v>
      </c>
      <c r="V802" s="403">
        <f t="shared" si="281"/>
        <v>0</v>
      </c>
      <c r="W802" s="403">
        <f t="shared" si="281"/>
        <v>0</v>
      </c>
      <c r="X802" s="403">
        <f t="shared" si="281"/>
        <v>0</v>
      </c>
      <c r="Y802" s="403">
        <f t="shared" si="273"/>
        <v>0</v>
      </c>
      <c r="Z802" s="403">
        <f t="shared" si="273"/>
        <v>0</v>
      </c>
      <c r="AA802" s="403">
        <f t="shared" si="273"/>
        <v>0</v>
      </c>
      <c r="AB802" s="403">
        <f t="shared" si="273"/>
        <v>0</v>
      </c>
      <c r="AC802" s="403">
        <f t="shared" si="277"/>
        <v>0</v>
      </c>
      <c r="AD802" s="403">
        <f t="shared" si="264"/>
        <v>0</v>
      </c>
      <c r="AE802" s="403">
        <f t="shared" si="263"/>
        <v>0</v>
      </c>
      <c r="AF802" s="403">
        <f t="shared" si="280"/>
        <v>0</v>
      </c>
      <c r="AG802" s="404">
        <f t="shared" si="278"/>
        <v>47.98</v>
      </c>
      <c r="AH802" s="404">
        <f t="shared" si="275"/>
        <v>0</v>
      </c>
      <c r="AI802" s="404">
        <f t="shared" si="275"/>
        <v>0</v>
      </c>
      <c r="AJ802" s="145">
        <f t="shared" si="271"/>
        <v>0</v>
      </c>
    </row>
    <row r="803" spans="2:36" ht="13.7" customHeight="1">
      <c r="B803" s="957">
        <v>778</v>
      </c>
      <c r="C803" s="1040">
        <v>45156</v>
      </c>
      <c r="D803" s="1041" t="s">
        <v>577</v>
      </c>
      <c r="E803" s="1042" t="s">
        <v>1235</v>
      </c>
      <c r="F803" s="402">
        <v>737</v>
      </c>
      <c r="G803" s="956">
        <v>15</v>
      </c>
      <c r="H803" s="440"/>
      <c r="I803" s="403">
        <f t="shared" si="270"/>
        <v>0</v>
      </c>
      <c r="J803" s="403">
        <f t="shared" si="276"/>
        <v>0</v>
      </c>
      <c r="K803" s="403">
        <f t="shared" si="279"/>
        <v>0</v>
      </c>
      <c r="L803" s="403">
        <f t="shared" si="281"/>
        <v>0</v>
      </c>
      <c r="M803" s="403">
        <f t="shared" si="281"/>
        <v>0</v>
      </c>
      <c r="N803" s="403">
        <f t="shared" si="281"/>
        <v>0</v>
      </c>
      <c r="O803" s="403">
        <f t="shared" si="281"/>
        <v>0</v>
      </c>
      <c r="P803" s="403">
        <f t="shared" si="281"/>
        <v>0</v>
      </c>
      <c r="Q803" s="403">
        <f t="shared" si="281"/>
        <v>0</v>
      </c>
      <c r="R803" s="403">
        <f t="shared" si="281"/>
        <v>0</v>
      </c>
      <c r="S803" s="403">
        <f t="shared" si="281"/>
        <v>0</v>
      </c>
      <c r="T803" s="403">
        <f t="shared" si="281"/>
        <v>0</v>
      </c>
      <c r="U803" s="403">
        <f t="shared" si="281"/>
        <v>0</v>
      </c>
      <c r="V803" s="403">
        <f t="shared" si="281"/>
        <v>0</v>
      </c>
      <c r="W803" s="403">
        <f t="shared" si="281"/>
        <v>0</v>
      </c>
      <c r="X803" s="403">
        <f t="shared" si="281"/>
        <v>0</v>
      </c>
      <c r="Y803" s="403">
        <f t="shared" si="273"/>
        <v>0</v>
      </c>
      <c r="Z803" s="403">
        <f t="shared" si="273"/>
        <v>0</v>
      </c>
      <c r="AA803" s="403">
        <f t="shared" si="273"/>
        <v>0</v>
      </c>
      <c r="AB803" s="403">
        <f t="shared" si="273"/>
        <v>0</v>
      </c>
      <c r="AC803" s="403">
        <f t="shared" si="277"/>
        <v>0</v>
      </c>
      <c r="AD803" s="403">
        <f t="shared" si="264"/>
        <v>0</v>
      </c>
      <c r="AE803" s="403">
        <f t="shared" si="263"/>
        <v>0</v>
      </c>
      <c r="AF803" s="403">
        <f t="shared" si="280"/>
        <v>15</v>
      </c>
      <c r="AG803" s="404">
        <f t="shared" si="278"/>
        <v>0</v>
      </c>
      <c r="AH803" s="404">
        <f t="shared" si="275"/>
        <v>0</v>
      </c>
      <c r="AI803" s="404">
        <f t="shared" si="275"/>
        <v>0</v>
      </c>
      <c r="AJ803" s="145">
        <f t="shared" si="271"/>
        <v>0</v>
      </c>
    </row>
    <row r="804" spans="2:36" ht="13.7" customHeight="1">
      <c r="B804" s="957">
        <v>1047</v>
      </c>
      <c r="C804" s="1040">
        <v>45209</v>
      </c>
      <c r="D804" s="1041" t="s">
        <v>577</v>
      </c>
      <c r="E804" s="1042" t="s">
        <v>1457</v>
      </c>
      <c r="F804" s="402">
        <v>737</v>
      </c>
      <c r="G804" s="956">
        <v>43.9</v>
      </c>
      <c r="H804" s="440"/>
      <c r="I804" s="403">
        <f t="shared" si="270"/>
        <v>0</v>
      </c>
      <c r="J804" s="403">
        <f t="shared" si="276"/>
        <v>0</v>
      </c>
      <c r="K804" s="403">
        <f t="shared" si="279"/>
        <v>0</v>
      </c>
      <c r="L804" s="403">
        <f t="shared" si="281"/>
        <v>0</v>
      </c>
      <c r="M804" s="403">
        <f t="shared" si="281"/>
        <v>0</v>
      </c>
      <c r="N804" s="403">
        <f t="shared" si="281"/>
        <v>0</v>
      </c>
      <c r="O804" s="403">
        <f t="shared" si="281"/>
        <v>0</v>
      </c>
      <c r="P804" s="403">
        <f t="shared" si="281"/>
        <v>0</v>
      </c>
      <c r="Q804" s="403">
        <f t="shared" si="281"/>
        <v>0</v>
      </c>
      <c r="R804" s="403">
        <f t="shared" si="281"/>
        <v>0</v>
      </c>
      <c r="S804" s="403">
        <f t="shared" si="281"/>
        <v>0</v>
      </c>
      <c r="T804" s="403">
        <f t="shared" si="281"/>
        <v>0</v>
      </c>
      <c r="U804" s="403">
        <f t="shared" si="281"/>
        <v>0</v>
      </c>
      <c r="V804" s="403">
        <f t="shared" si="281"/>
        <v>0</v>
      </c>
      <c r="W804" s="403">
        <f t="shared" si="281"/>
        <v>0</v>
      </c>
      <c r="X804" s="403">
        <f t="shared" si="281"/>
        <v>0</v>
      </c>
      <c r="Y804" s="403">
        <f t="shared" si="273"/>
        <v>0</v>
      </c>
      <c r="Z804" s="403">
        <f t="shared" si="273"/>
        <v>0</v>
      </c>
      <c r="AA804" s="403">
        <f t="shared" si="273"/>
        <v>0</v>
      </c>
      <c r="AB804" s="403">
        <f t="shared" si="273"/>
        <v>0</v>
      </c>
      <c r="AC804" s="403">
        <f t="shared" si="277"/>
        <v>0</v>
      </c>
      <c r="AD804" s="403">
        <f t="shared" si="264"/>
        <v>0</v>
      </c>
      <c r="AE804" s="403">
        <f t="shared" si="264"/>
        <v>0</v>
      </c>
      <c r="AF804" s="403">
        <f t="shared" si="280"/>
        <v>43.9</v>
      </c>
      <c r="AG804" s="404">
        <f t="shared" si="278"/>
        <v>0</v>
      </c>
      <c r="AH804" s="404">
        <f t="shared" si="275"/>
        <v>0</v>
      </c>
      <c r="AI804" s="404">
        <f t="shared" si="275"/>
        <v>0</v>
      </c>
      <c r="AJ804" s="145">
        <f t="shared" si="271"/>
        <v>0</v>
      </c>
    </row>
    <row r="805" spans="2:36" ht="13.7" customHeight="1">
      <c r="B805" s="957">
        <v>1118</v>
      </c>
      <c r="C805" s="1040">
        <v>45222</v>
      </c>
      <c r="D805" s="1041" t="s">
        <v>577</v>
      </c>
      <c r="E805" s="1042" t="s">
        <v>1520</v>
      </c>
      <c r="F805" s="402">
        <v>737</v>
      </c>
      <c r="G805" s="956">
        <v>47.99</v>
      </c>
      <c r="H805" s="440"/>
      <c r="I805" s="403">
        <f t="shared" si="270"/>
        <v>0</v>
      </c>
      <c r="J805" s="403">
        <f t="shared" si="276"/>
        <v>0</v>
      </c>
      <c r="K805" s="403">
        <f t="shared" si="279"/>
        <v>0</v>
      </c>
      <c r="L805" s="403">
        <f t="shared" si="281"/>
        <v>0</v>
      </c>
      <c r="M805" s="403">
        <f t="shared" si="281"/>
        <v>0</v>
      </c>
      <c r="N805" s="403">
        <f t="shared" si="281"/>
        <v>0</v>
      </c>
      <c r="O805" s="403">
        <f t="shared" si="281"/>
        <v>0</v>
      </c>
      <c r="P805" s="403">
        <f t="shared" si="281"/>
        <v>0</v>
      </c>
      <c r="Q805" s="403">
        <f t="shared" si="281"/>
        <v>0</v>
      </c>
      <c r="R805" s="403">
        <f t="shared" si="281"/>
        <v>0</v>
      </c>
      <c r="S805" s="403">
        <f t="shared" si="281"/>
        <v>0</v>
      </c>
      <c r="T805" s="403">
        <f t="shared" si="281"/>
        <v>0</v>
      </c>
      <c r="U805" s="403">
        <f t="shared" si="281"/>
        <v>0</v>
      </c>
      <c r="V805" s="403">
        <f t="shared" si="281"/>
        <v>0</v>
      </c>
      <c r="W805" s="403">
        <f t="shared" si="281"/>
        <v>0</v>
      </c>
      <c r="X805" s="403">
        <f t="shared" si="281"/>
        <v>0</v>
      </c>
      <c r="Y805" s="403">
        <f t="shared" si="273"/>
        <v>0</v>
      </c>
      <c r="Z805" s="403">
        <f t="shared" si="273"/>
        <v>0</v>
      </c>
      <c r="AA805" s="403">
        <f t="shared" si="273"/>
        <v>0</v>
      </c>
      <c r="AB805" s="403">
        <f t="shared" si="273"/>
        <v>0</v>
      </c>
      <c r="AC805" s="403">
        <f t="shared" si="277"/>
        <v>0</v>
      </c>
      <c r="AD805" s="403">
        <f t="shared" si="264"/>
        <v>0</v>
      </c>
      <c r="AE805" s="403">
        <f t="shared" si="264"/>
        <v>0</v>
      </c>
      <c r="AF805" s="403">
        <f t="shared" si="280"/>
        <v>47.99</v>
      </c>
      <c r="AG805" s="404">
        <f t="shared" si="278"/>
        <v>0</v>
      </c>
      <c r="AH805" s="404">
        <f t="shared" si="275"/>
        <v>0</v>
      </c>
      <c r="AI805" s="404">
        <f t="shared" si="275"/>
        <v>0</v>
      </c>
      <c r="AJ805" s="145">
        <f t="shared" si="271"/>
        <v>0</v>
      </c>
    </row>
    <row r="806" spans="2:36" ht="13.7" customHeight="1">
      <c r="B806" s="957">
        <v>67</v>
      </c>
      <c r="C806" s="1040">
        <v>44942</v>
      </c>
      <c r="D806" s="1041" t="s">
        <v>577</v>
      </c>
      <c r="E806" s="1042" t="s">
        <v>641</v>
      </c>
      <c r="F806" s="402">
        <v>54</v>
      </c>
      <c r="G806" s="956">
        <v>14.99</v>
      </c>
      <c r="H806" s="440"/>
      <c r="I806" s="403">
        <f t="shared" si="270"/>
        <v>0</v>
      </c>
      <c r="J806" s="403">
        <f t="shared" si="276"/>
        <v>0</v>
      </c>
      <c r="K806" s="403">
        <f t="shared" si="279"/>
        <v>14.99</v>
      </c>
      <c r="L806" s="403">
        <f t="shared" si="281"/>
        <v>0</v>
      </c>
      <c r="M806" s="403">
        <f t="shared" si="281"/>
        <v>0</v>
      </c>
      <c r="N806" s="403">
        <f t="shared" si="281"/>
        <v>0</v>
      </c>
      <c r="O806" s="403">
        <f t="shared" si="281"/>
        <v>0</v>
      </c>
      <c r="P806" s="403">
        <f t="shared" si="281"/>
        <v>0</v>
      </c>
      <c r="Q806" s="403">
        <f t="shared" si="281"/>
        <v>0</v>
      </c>
      <c r="R806" s="403">
        <f t="shared" si="281"/>
        <v>0</v>
      </c>
      <c r="S806" s="403">
        <f t="shared" si="281"/>
        <v>0</v>
      </c>
      <c r="T806" s="403">
        <f t="shared" si="281"/>
        <v>0</v>
      </c>
      <c r="U806" s="403">
        <f t="shared" si="281"/>
        <v>0</v>
      </c>
      <c r="V806" s="403">
        <f t="shared" si="281"/>
        <v>0</v>
      </c>
      <c r="W806" s="403">
        <f t="shared" si="281"/>
        <v>0</v>
      </c>
      <c r="X806" s="403">
        <f t="shared" si="281"/>
        <v>0</v>
      </c>
      <c r="Y806" s="403">
        <f t="shared" si="273"/>
        <v>0</v>
      </c>
      <c r="Z806" s="403">
        <f t="shared" si="273"/>
        <v>0</v>
      </c>
      <c r="AA806" s="403">
        <f t="shared" si="273"/>
        <v>0</v>
      </c>
      <c r="AB806" s="403">
        <f t="shared" si="273"/>
        <v>0</v>
      </c>
      <c r="AC806" s="403">
        <f t="shared" si="277"/>
        <v>0</v>
      </c>
      <c r="AD806" s="403">
        <f t="shared" ref="AD806:AE869" si="282">IF(AD$7-$F806=0,$G806,0)</f>
        <v>0</v>
      </c>
      <c r="AE806" s="403">
        <f t="shared" si="282"/>
        <v>0</v>
      </c>
      <c r="AF806" s="403">
        <f t="shared" si="280"/>
        <v>0</v>
      </c>
      <c r="AG806" s="404">
        <f t="shared" si="278"/>
        <v>0</v>
      </c>
      <c r="AH806" s="404">
        <f t="shared" si="275"/>
        <v>0</v>
      </c>
      <c r="AI806" s="404">
        <f t="shared" si="275"/>
        <v>0</v>
      </c>
      <c r="AJ806" s="145">
        <f t="shared" si="271"/>
        <v>0</v>
      </c>
    </row>
    <row r="807" spans="2:36" ht="13.7" customHeight="1">
      <c r="B807" s="957">
        <v>240</v>
      </c>
      <c r="C807" s="1040">
        <v>44998</v>
      </c>
      <c r="D807" s="1041" t="s">
        <v>577</v>
      </c>
      <c r="E807" s="1042" t="s">
        <v>789</v>
      </c>
      <c r="F807" s="402">
        <v>737</v>
      </c>
      <c r="G807" s="956">
        <v>44.5</v>
      </c>
      <c r="H807" s="440"/>
      <c r="I807" s="403">
        <f t="shared" si="270"/>
        <v>0</v>
      </c>
      <c r="J807" s="403">
        <f t="shared" si="276"/>
        <v>0</v>
      </c>
      <c r="K807" s="403">
        <f t="shared" si="279"/>
        <v>0</v>
      </c>
      <c r="L807" s="403">
        <f t="shared" si="281"/>
        <v>0</v>
      </c>
      <c r="M807" s="403">
        <f t="shared" si="281"/>
        <v>0</v>
      </c>
      <c r="N807" s="403">
        <f t="shared" si="281"/>
        <v>0</v>
      </c>
      <c r="O807" s="403">
        <f t="shared" si="281"/>
        <v>0</v>
      </c>
      <c r="P807" s="403">
        <f t="shared" si="281"/>
        <v>0</v>
      </c>
      <c r="Q807" s="403">
        <f t="shared" si="281"/>
        <v>0</v>
      </c>
      <c r="R807" s="403">
        <f t="shared" si="281"/>
        <v>0</v>
      </c>
      <c r="S807" s="403">
        <f t="shared" si="281"/>
        <v>0</v>
      </c>
      <c r="T807" s="403">
        <f t="shared" si="281"/>
        <v>0</v>
      </c>
      <c r="U807" s="403">
        <f t="shared" si="281"/>
        <v>0</v>
      </c>
      <c r="V807" s="403">
        <f t="shared" si="281"/>
        <v>0</v>
      </c>
      <c r="W807" s="403">
        <f t="shared" si="281"/>
        <v>0</v>
      </c>
      <c r="X807" s="403">
        <f t="shared" si="281"/>
        <v>0</v>
      </c>
      <c r="Y807" s="403">
        <f t="shared" si="273"/>
        <v>0</v>
      </c>
      <c r="Z807" s="403">
        <f t="shared" si="273"/>
        <v>0</v>
      </c>
      <c r="AA807" s="403">
        <f t="shared" si="273"/>
        <v>0</v>
      </c>
      <c r="AB807" s="403">
        <f t="shared" si="273"/>
        <v>0</v>
      </c>
      <c r="AC807" s="403">
        <f t="shared" si="277"/>
        <v>0</v>
      </c>
      <c r="AD807" s="403">
        <f t="shared" si="282"/>
        <v>0</v>
      </c>
      <c r="AE807" s="403">
        <f t="shared" si="282"/>
        <v>0</v>
      </c>
      <c r="AF807" s="403">
        <f t="shared" si="280"/>
        <v>44.5</v>
      </c>
      <c r="AG807" s="404">
        <f t="shared" si="278"/>
        <v>0</v>
      </c>
      <c r="AH807" s="404">
        <f t="shared" si="275"/>
        <v>0</v>
      </c>
      <c r="AI807" s="404">
        <f t="shared" si="275"/>
        <v>0</v>
      </c>
      <c r="AJ807" s="145">
        <f t="shared" si="271"/>
        <v>0</v>
      </c>
    </row>
    <row r="808" spans="2:36" ht="13.7" customHeight="1">
      <c r="B808" s="957">
        <v>429</v>
      </c>
      <c r="C808" s="1040">
        <v>45050</v>
      </c>
      <c r="D808" s="1041" t="s">
        <v>577</v>
      </c>
      <c r="E808" s="1042" t="s">
        <v>955</v>
      </c>
      <c r="F808" s="402">
        <v>737</v>
      </c>
      <c r="G808" s="956">
        <v>119.98</v>
      </c>
      <c r="H808" s="440"/>
      <c r="I808" s="403">
        <f t="shared" si="270"/>
        <v>0</v>
      </c>
      <c r="J808" s="403">
        <f t="shared" si="276"/>
        <v>0</v>
      </c>
      <c r="K808" s="403">
        <f t="shared" si="279"/>
        <v>0</v>
      </c>
      <c r="L808" s="403">
        <f t="shared" si="281"/>
        <v>0</v>
      </c>
      <c r="M808" s="403">
        <f t="shared" si="281"/>
        <v>0</v>
      </c>
      <c r="N808" s="403">
        <f t="shared" si="281"/>
        <v>0</v>
      </c>
      <c r="O808" s="403">
        <f t="shared" si="281"/>
        <v>0</v>
      </c>
      <c r="P808" s="403">
        <f t="shared" si="281"/>
        <v>0</v>
      </c>
      <c r="Q808" s="403">
        <f t="shared" si="281"/>
        <v>0</v>
      </c>
      <c r="R808" s="403">
        <f t="shared" si="281"/>
        <v>0</v>
      </c>
      <c r="S808" s="403">
        <f t="shared" si="281"/>
        <v>0</v>
      </c>
      <c r="T808" s="403">
        <f t="shared" si="281"/>
        <v>0</v>
      </c>
      <c r="U808" s="403">
        <f t="shared" si="281"/>
        <v>0</v>
      </c>
      <c r="V808" s="403">
        <f t="shared" si="281"/>
        <v>0</v>
      </c>
      <c r="W808" s="403">
        <f t="shared" si="281"/>
        <v>0</v>
      </c>
      <c r="X808" s="403">
        <f t="shared" si="281"/>
        <v>0</v>
      </c>
      <c r="Y808" s="403">
        <f t="shared" si="273"/>
        <v>0</v>
      </c>
      <c r="Z808" s="403">
        <f t="shared" si="273"/>
        <v>0</v>
      </c>
      <c r="AA808" s="403">
        <f t="shared" si="273"/>
        <v>0</v>
      </c>
      <c r="AB808" s="403">
        <f t="shared" si="273"/>
        <v>0</v>
      </c>
      <c r="AC808" s="403">
        <f t="shared" si="277"/>
        <v>0</v>
      </c>
      <c r="AD808" s="403">
        <f t="shared" si="282"/>
        <v>0</v>
      </c>
      <c r="AE808" s="403">
        <f t="shared" si="282"/>
        <v>0</v>
      </c>
      <c r="AF808" s="403">
        <f t="shared" si="280"/>
        <v>119.98</v>
      </c>
      <c r="AG808" s="404">
        <f t="shared" si="278"/>
        <v>0</v>
      </c>
      <c r="AH808" s="404">
        <f t="shared" si="275"/>
        <v>0</v>
      </c>
      <c r="AI808" s="404">
        <f t="shared" si="275"/>
        <v>0</v>
      </c>
      <c r="AJ808" s="145">
        <f t="shared" si="271"/>
        <v>0</v>
      </c>
    </row>
    <row r="809" spans="2:36" ht="13.7" customHeight="1">
      <c r="B809" s="957">
        <v>560</v>
      </c>
      <c r="C809" s="1040">
        <v>45093</v>
      </c>
      <c r="D809" s="1041" t="s">
        <v>577</v>
      </c>
      <c r="E809" s="1042" t="s">
        <v>1054</v>
      </c>
      <c r="F809" s="402">
        <v>737</v>
      </c>
      <c r="G809" s="956">
        <v>450</v>
      </c>
      <c r="H809" s="440"/>
      <c r="I809" s="403">
        <f t="shared" si="270"/>
        <v>0</v>
      </c>
      <c r="J809" s="403">
        <f t="shared" si="276"/>
        <v>0</v>
      </c>
      <c r="K809" s="403">
        <f t="shared" si="279"/>
        <v>0</v>
      </c>
      <c r="L809" s="403">
        <f t="shared" si="281"/>
        <v>0</v>
      </c>
      <c r="M809" s="403">
        <f t="shared" si="281"/>
        <v>0</v>
      </c>
      <c r="N809" s="403">
        <f t="shared" si="281"/>
        <v>0</v>
      </c>
      <c r="O809" s="403">
        <f t="shared" si="281"/>
        <v>0</v>
      </c>
      <c r="P809" s="403">
        <f t="shared" si="281"/>
        <v>0</v>
      </c>
      <c r="Q809" s="403">
        <f t="shared" si="281"/>
        <v>0</v>
      </c>
      <c r="R809" s="403">
        <f t="shared" si="281"/>
        <v>0</v>
      </c>
      <c r="S809" s="403">
        <f t="shared" si="281"/>
        <v>0</v>
      </c>
      <c r="T809" s="403">
        <f t="shared" si="281"/>
        <v>0</v>
      </c>
      <c r="U809" s="403">
        <f t="shared" si="281"/>
        <v>0</v>
      </c>
      <c r="V809" s="403">
        <f t="shared" si="281"/>
        <v>0</v>
      </c>
      <c r="W809" s="403">
        <f t="shared" si="281"/>
        <v>0</v>
      </c>
      <c r="X809" s="403">
        <f t="shared" si="281"/>
        <v>0</v>
      </c>
      <c r="Y809" s="403">
        <f t="shared" si="273"/>
        <v>0</v>
      </c>
      <c r="Z809" s="403">
        <f t="shared" si="273"/>
        <v>0</v>
      </c>
      <c r="AA809" s="403">
        <f t="shared" si="273"/>
        <v>0</v>
      </c>
      <c r="AB809" s="403">
        <f t="shared" si="273"/>
        <v>0</v>
      </c>
      <c r="AC809" s="403">
        <f t="shared" si="277"/>
        <v>0</v>
      </c>
      <c r="AD809" s="403">
        <f t="shared" si="282"/>
        <v>0</v>
      </c>
      <c r="AE809" s="403">
        <f t="shared" si="282"/>
        <v>0</v>
      </c>
      <c r="AF809" s="403">
        <f t="shared" si="280"/>
        <v>450</v>
      </c>
      <c r="AG809" s="404">
        <f t="shared" si="278"/>
        <v>0</v>
      </c>
      <c r="AH809" s="404">
        <f t="shared" si="275"/>
        <v>0</v>
      </c>
      <c r="AI809" s="404">
        <f t="shared" si="275"/>
        <v>0</v>
      </c>
      <c r="AJ809" s="145">
        <f t="shared" si="271"/>
        <v>0</v>
      </c>
    </row>
    <row r="810" spans="2:36" ht="13.7" customHeight="1">
      <c r="B810" s="957">
        <v>1018</v>
      </c>
      <c r="C810" s="1040">
        <v>45202</v>
      </c>
      <c r="D810" s="1041" t="s">
        <v>577</v>
      </c>
      <c r="E810" s="1042" t="s">
        <v>1437</v>
      </c>
      <c r="F810" s="402">
        <v>54</v>
      </c>
      <c r="G810" s="956">
        <v>21.99</v>
      </c>
      <c r="H810" s="440"/>
      <c r="I810" s="403">
        <f t="shared" si="270"/>
        <v>0</v>
      </c>
      <c r="J810" s="403">
        <f t="shared" si="276"/>
        <v>0</v>
      </c>
      <c r="K810" s="403">
        <f t="shared" si="279"/>
        <v>21.99</v>
      </c>
      <c r="L810" s="403">
        <f t="shared" ref="L810:X819" si="283">IF(L$7-$F810=0,$G810,0)</f>
        <v>0</v>
      </c>
      <c r="M810" s="403">
        <f t="shared" si="283"/>
        <v>0</v>
      </c>
      <c r="N810" s="403">
        <f t="shared" si="283"/>
        <v>0</v>
      </c>
      <c r="O810" s="403">
        <f t="shared" si="283"/>
        <v>0</v>
      </c>
      <c r="P810" s="403">
        <f t="shared" si="283"/>
        <v>0</v>
      </c>
      <c r="Q810" s="403">
        <f t="shared" si="283"/>
        <v>0</v>
      </c>
      <c r="R810" s="403">
        <f t="shared" si="283"/>
        <v>0</v>
      </c>
      <c r="S810" s="403">
        <f t="shared" si="283"/>
        <v>0</v>
      </c>
      <c r="T810" s="403">
        <f t="shared" si="283"/>
        <v>0</v>
      </c>
      <c r="U810" s="403">
        <f t="shared" si="283"/>
        <v>0</v>
      </c>
      <c r="V810" s="403">
        <f t="shared" si="283"/>
        <v>0</v>
      </c>
      <c r="W810" s="403">
        <f t="shared" si="283"/>
        <v>0</v>
      </c>
      <c r="X810" s="403">
        <f t="shared" si="283"/>
        <v>0</v>
      </c>
      <c r="Y810" s="403">
        <f t="shared" si="273"/>
        <v>0</v>
      </c>
      <c r="Z810" s="403">
        <f t="shared" si="273"/>
        <v>0</v>
      </c>
      <c r="AA810" s="403">
        <f t="shared" si="273"/>
        <v>0</v>
      </c>
      <c r="AB810" s="403">
        <f t="shared" si="273"/>
        <v>0</v>
      </c>
      <c r="AC810" s="403">
        <f t="shared" si="277"/>
        <v>0</v>
      </c>
      <c r="AD810" s="403">
        <f t="shared" si="282"/>
        <v>0</v>
      </c>
      <c r="AE810" s="403">
        <f t="shared" si="282"/>
        <v>0</v>
      </c>
      <c r="AF810" s="403">
        <f t="shared" si="280"/>
        <v>0</v>
      </c>
      <c r="AG810" s="404">
        <f t="shared" si="278"/>
        <v>0</v>
      </c>
      <c r="AH810" s="404">
        <f t="shared" ref="AH810:AI829" si="284">IF(AH$7-$F810=0,$G810,0)</f>
        <v>0</v>
      </c>
      <c r="AI810" s="404">
        <f t="shared" si="284"/>
        <v>0</v>
      </c>
      <c r="AJ810" s="145">
        <f t="shared" si="271"/>
        <v>0</v>
      </c>
    </row>
    <row r="811" spans="2:36" ht="13.7" customHeight="1">
      <c r="B811" s="957">
        <v>445</v>
      </c>
      <c r="C811" s="1040">
        <v>45055</v>
      </c>
      <c r="D811" s="1041" t="s">
        <v>577</v>
      </c>
      <c r="E811" s="1042" t="s">
        <v>965</v>
      </c>
      <c r="F811" s="402">
        <v>54</v>
      </c>
      <c r="G811" s="956">
        <v>19.989999999999998</v>
      </c>
      <c r="H811" s="440"/>
      <c r="I811" s="403">
        <f t="shared" si="270"/>
        <v>0</v>
      </c>
      <c r="J811" s="403">
        <f t="shared" si="276"/>
        <v>0</v>
      </c>
      <c r="K811" s="403">
        <f t="shared" si="279"/>
        <v>19.989999999999998</v>
      </c>
      <c r="L811" s="403">
        <f t="shared" si="283"/>
        <v>0</v>
      </c>
      <c r="M811" s="403">
        <f t="shared" si="283"/>
        <v>0</v>
      </c>
      <c r="N811" s="403">
        <f t="shared" si="283"/>
        <v>0</v>
      </c>
      <c r="O811" s="403">
        <f t="shared" si="283"/>
        <v>0</v>
      </c>
      <c r="P811" s="403">
        <f t="shared" si="283"/>
        <v>0</v>
      </c>
      <c r="Q811" s="403">
        <f t="shared" si="283"/>
        <v>0</v>
      </c>
      <c r="R811" s="403">
        <f t="shared" si="283"/>
        <v>0</v>
      </c>
      <c r="S811" s="403">
        <f t="shared" si="283"/>
        <v>0</v>
      </c>
      <c r="T811" s="403">
        <f t="shared" si="283"/>
        <v>0</v>
      </c>
      <c r="U811" s="403">
        <f t="shared" si="283"/>
        <v>0</v>
      </c>
      <c r="V811" s="403">
        <f t="shared" si="283"/>
        <v>0</v>
      </c>
      <c r="W811" s="403">
        <f t="shared" si="283"/>
        <v>0</v>
      </c>
      <c r="X811" s="403">
        <f t="shared" si="283"/>
        <v>0</v>
      </c>
      <c r="Y811" s="403">
        <f t="shared" si="273"/>
        <v>0</v>
      </c>
      <c r="Z811" s="403">
        <f t="shared" si="273"/>
        <v>0</v>
      </c>
      <c r="AA811" s="403">
        <f t="shared" si="273"/>
        <v>0</v>
      </c>
      <c r="AB811" s="403">
        <f t="shared" si="273"/>
        <v>0</v>
      </c>
      <c r="AC811" s="403">
        <f t="shared" si="277"/>
        <v>0</v>
      </c>
      <c r="AD811" s="403">
        <f t="shared" si="282"/>
        <v>0</v>
      </c>
      <c r="AE811" s="403">
        <f t="shared" si="282"/>
        <v>0</v>
      </c>
      <c r="AF811" s="403">
        <f t="shared" si="280"/>
        <v>0</v>
      </c>
      <c r="AG811" s="404">
        <f t="shared" si="278"/>
        <v>0</v>
      </c>
      <c r="AH811" s="404">
        <f t="shared" si="284"/>
        <v>0</v>
      </c>
      <c r="AI811" s="404">
        <f t="shared" si="284"/>
        <v>0</v>
      </c>
      <c r="AJ811" s="145">
        <f t="shared" si="271"/>
        <v>0</v>
      </c>
    </row>
    <row r="812" spans="2:36" ht="13.7" customHeight="1">
      <c r="B812" s="957">
        <v>734</v>
      </c>
      <c r="C812" s="1040">
        <v>45142</v>
      </c>
      <c r="D812" s="1041" t="s">
        <v>577</v>
      </c>
      <c r="E812" s="1042" t="s">
        <v>1196</v>
      </c>
      <c r="F812" s="402">
        <v>737</v>
      </c>
      <c r="G812" s="956">
        <v>40</v>
      </c>
      <c r="H812" s="440"/>
      <c r="I812" s="403">
        <f t="shared" si="270"/>
        <v>0</v>
      </c>
      <c r="J812" s="403">
        <f t="shared" si="276"/>
        <v>0</v>
      </c>
      <c r="K812" s="403">
        <f t="shared" si="279"/>
        <v>0</v>
      </c>
      <c r="L812" s="403">
        <f t="shared" si="283"/>
        <v>0</v>
      </c>
      <c r="M812" s="403">
        <f t="shared" si="283"/>
        <v>0</v>
      </c>
      <c r="N812" s="403">
        <f t="shared" si="283"/>
        <v>0</v>
      </c>
      <c r="O812" s="403">
        <f t="shared" si="283"/>
        <v>0</v>
      </c>
      <c r="P812" s="403">
        <f t="shared" si="283"/>
        <v>0</v>
      </c>
      <c r="Q812" s="403">
        <f t="shared" si="283"/>
        <v>0</v>
      </c>
      <c r="R812" s="403">
        <f t="shared" si="283"/>
        <v>0</v>
      </c>
      <c r="S812" s="403">
        <f t="shared" si="283"/>
        <v>0</v>
      </c>
      <c r="T812" s="403">
        <f t="shared" si="283"/>
        <v>0</v>
      </c>
      <c r="U812" s="403">
        <f t="shared" si="283"/>
        <v>0</v>
      </c>
      <c r="V812" s="403">
        <f t="shared" si="283"/>
        <v>0</v>
      </c>
      <c r="W812" s="403">
        <f t="shared" si="283"/>
        <v>0</v>
      </c>
      <c r="X812" s="403">
        <f t="shared" si="283"/>
        <v>0</v>
      </c>
      <c r="Y812" s="403">
        <f t="shared" si="273"/>
        <v>0</v>
      </c>
      <c r="Z812" s="403">
        <f t="shared" si="273"/>
        <v>0</v>
      </c>
      <c r="AA812" s="403">
        <f t="shared" si="273"/>
        <v>0</v>
      </c>
      <c r="AB812" s="403">
        <f t="shared" si="273"/>
        <v>0</v>
      </c>
      <c r="AC812" s="403">
        <f t="shared" si="277"/>
        <v>0</v>
      </c>
      <c r="AD812" s="403">
        <f t="shared" si="282"/>
        <v>0</v>
      </c>
      <c r="AE812" s="403">
        <f t="shared" si="282"/>
        <v>0</v>
      </c>
      <c r="AF812" s="403">
        <f t="shared" si="280"/>
        <v>40</v>
      </c>
      <c r="AG812" s="404">
        <f t="shared" si="278"/>
        <v>0</v>
      </c>
      <c r="AH812" s="404">
        <f t="shared" si="284"/>
        <v>0</v>
      </c>
      <c r="AI812" s="404">
        <f t="shared" si="284"/>
        <v>0</v>
      </c>
      <c r="AJ812" s="145">
        <f t="shared" si="271"/>
        <v>0</v>
      </c>
    </row>
    <row r="813" spans="2:36" ht="13.7" customHeight="1">
      <c r="B813" s="957">
        <v>777</v>
      </c>
      <c r="C813" s="1040">
        <v>45156</v>
      </c>
      <c r="D813" s="1041" t="s">
        <v>577</v>
      </c>
      <c r="E813" s="1042" t="s">
        <v>1236</v>
      </c>
      <c r="F813" s="402">
        <v>737</v>
      </c>
      <c r="G813" s="956">
        <v>34</v>
      </c>
      <c r="H813" s="440"/>
      <c r="I813" s="403">
        <f t="shared" si="270"/>
        <v>0</v>
      </c>
      <c r="J813" s="403">
        <f t="shared" si="276"/>
        <v>0</v>
      </c>
      <c r="K813" s="403">
        <f t="shared" si="279"/>
        <v>0</v>
      </c>
      <c r="L813" s="403">
        <f t="shared" si="283"/>
        <v>0</v>
      </c>
      <c r="M813" s="403">
        <f t="shared" si="283"/>
        <v>0</v>
      </c>
      <c r="N813" s="403">
        <f t="shared" si="283"/>
        <v>0</v>
      </c>
      <c r="O813" s="403">
        <f t="shared" si="283"/>
        <v>0</v>
      </c>
      <c r="P813" s="403">
        <f t="shared" si="283"/>
        <v>0</v>
      </c>
      <c r="Q813" s="403">
        <f t="shared" si="283"/>
        <v>0</v>
      </c>
      <c r="R813" s="403">
        <f t="shared" si="283"/>
        <v>0</v>
      </c>
      <c r="S813" s="403">
        <f t="shared" si="283"/>
        <v>0</v>
      </c>
      <c r="T813" s="403">
        <f t="shared" si="283"/>
        <v>0</v>
      </c>
      <c r="U813" s="403">
        <f t="shared" si="283"/>
        <v>0</v>
      </c>
      <c r="V813" s="403">
        <f t="shared" si="283"/>
        <v>0</v>
      </c>
      <c r="W813" s="403">
        <f t="shared" si="283"/>
        <v>0</v>
      </c>
      <c r="X813" s="403">
        <f t="shared" si="283"/>
        <v>0</v>
      </c>
      <c r="Y813" s="403">
        <f t="shared" si="273"/>
        <v>0</v>
      </c>
      <c r="Z813" s="403">
        <f t="shared" si="273"/>
        <v>0</v>
      </c>
      <c r="AA813" s="403">
        <f t="shared" si="273"/>
        <v>0</v>
      </c>
      <c r="AB813" s="403">
        <f t="shared" si="273"/>
        <v>0</v>
      </c>
      <c r="AC813" s="403">
        <f t="shared" si="277"/>
        <v>0</v>
      </c>
      <c r="AD813" s="403">
        <f t="shared" si="282"/>
        <v>0</v>
      </c>
      <c r="AE813" s="403">
        <f t="shared" si="282"/>
        <v>0</v>
      </c>
      <c r="AF813" s="403">
        <f t="shared" si="280"/>
        <v>34</v>
      </c>
      <c r="AG813" s="404">
        <f t="shared" si="278"/>
        <v>0</v>
      </c>
      <c r="AH813" s="404">
        <f t="shared" si="284"/>
        <v>0</v>
      </c>
      <c r="AI813" s="404">
        <f t="shared" si="284"/>
        <v>0</v>
      </c>
      <c r="AJ813" s="145">
        <f t="shared" si="271"/>
        <v>0</v>
      </c>
    </row>
    <row r="814" spans="2:36" ht="13.7" customHeight="1">
      <c r="B814" s="957">
        <v>1051</v>
      </c>
      <c r="C814" s="1040">
        <v>45210</v>
      </c>
      <c r="D814" s="1041" t="s">
        <v>577</v>
      </c>
      <c r="E814" s="1042" t="s">
        <v>1467</v>
      </c>
      <c r="F814" s="402">
        <v>54</v>
      </c>
      <c r="G814" s="956">
        <v>79.489999999999995</v>
      </c>
      <c r="H814" s="440"/>
      <c r="I814" s="403">
        <f t="shared" si="270"/>
        <v>0</v>
      </c>
      <c r="J814" s="403">
        <f t="shared" si="276"/>
        <v>0</v>
      </c>
      <c r="K814" s="403">
        <f t="shared" si="279"/>
        <v>79.489999999999995</v>
      </c>
      <c r="L814" s="403">
        <f t="shared" si="283"/>
        <v>0</v>
      </c>
      <c r="M814" s="403">
        <f t="shared" si="283"/>
        <v>0</v>
      </c>
      <c r="N814" s="403">
        <f t="shared" si="283"/>
        <v>0</v>
      </c>
      <c r="O814" s="403">
        <f t="shared" si="283"/>
        <v>0</v>
      </c>
      <c r="P814" s="403">
        <f t="shared" si="283"/>
        <v>0</v>
      </c>
      <c r="Q814" s="403">
        <f t="shared" si="283"/>
        <v>0</v>
      </c>
      <c r="R814" s="403">
        <f t="shared" si="283"/>
        <v>0</v>
      </c>
      <c r="S814" s="403">
        <f t="shared" si="283"/>
        <v>0</v>
      </c>
      <c r="T814" s="403">
        <f t="shared" si="283"/>
        <v>0</v>
      </c>
      <c r="U814" s="403">
        <f t="shared" si="283"/>
        <v>0</v>
      </c>
      <c r="V814" s="403">
        <f t="shared" si="283"/>
        <v>0</v>
      </c>
      <c r="W814" s="403">
        <f t="shared" si="283"/>
        <v>0</v>
      </c>
      <c r="X814" s="403">
        <f t="shared" si="283"/>
        <v>0</v>
      </c>
      <c r="Y814" s="403">
        <f t="shared" si="273"/>
        <v>0</v>
      </c>
      <c r="Z814" s="403">
        <f t="shared" si="273"/>
        <v>0</v>
      </c>
      <c r="AA814" s="403">
        <f t="shared" si="273"/>
        <v>0</v>
      </c>
      <c r="AB814" s="403">
        <f t="shared" si="273"/>
        <v>0</v>
      </c>
      <c r="AC814" s="403">
        <f t="shared" si="277"/>
        <v>0</v>
      </c>
      <c r="AD814" s="403">
        <f t="shared" si="282"/>
        <v>0</v>
      </c>
      <c r="AE814" s="403">
        <f t="shared" si="282"/>
        <v>0</v>
      </c>
      <c r="AF814" s="403">
        <f t="shared" si="280"/>
        <v>0</v>
      </c>
      <c r="AG814" s="404">
        <f t="shared" si="278"/>
        <v>0</v>
      </c>
      <c r="AH814" s="404">
        <f t="shared" si="284"/>
        <v>0</v>
      </c>
      <c r="AI814" s="404">
        <f t="shared" si="284"/>
        <v>0</v>
      </c>
      <c r="AJ814" s="145">
        <f t="shared" si="271"/>
        <v>0</v>
      </c>
    </row>
    <row r="815" spans="2:36" ht="13.7" customHeight="1">
      <c r="B815" s="957">
        <v>1072</v>
      </c>
      <c r="C815" s="1040">
        <v>45215</v>
      </c>
      <c r="D815" s="1041" t="s">
        <v>577</v>
      </c>
      <c r="E815" s="1042" t="s">
        <v>1490</v>
      </c>
      <c r="F815" s="402">
        <v>737</v>
      </c>
      <c r="G815" s="956">
        <v>11.95</v>
      </c>
      <c r="H815" s="440"/>
      <c r="I815" s="403">
        <f t="shared" si="270"/>
        <v>0</v>
      </c>
      <c r="J815" s="403">
        <f t="shared" si="276"/>
        <v>0</v>
      </c>
      <c r="K815" s="403">
        <f t="shared" si="279"/>
        <v>0</v>
      </c>
      <c r="L815" s="403">
        <f t="shared" si="283"/>
        <v>0</v>
      </c>
      <c r="M815" s="403">
        <f t="shared" si="283"/>
        <v>0</v>
      </c>
      <c r="N815" s="403">
        <f t="shared" si="283"/>
        <v>0</v>
      </c>
      <c r="O815" s="403">
        <f t="shared" si="283"/>
        <v>0</v>
      </c>
      <c r="P815" s="403">
        <f t="shared" si="283"/>
        <v>0</v>
      </c>
      <c r="Q815" s="403">
        <f t="shared" si="283"/>
        <v>0</v>
      </c>
      <c r="R815" s="403">
        <f t="shared" si="283"/>
        <v>0</v>
      </c>
      <c r="S815" s="403">
        <f t="shared" si="283"/>
        <v>0</v>
      </c>
      <c r="T815" s="403">
        <f t="shared" si="283"/>
        <v>0</v>
      </c>
      <c r="U815" s="403">
        <f t="shared" si="283"/>
        <v>0</v>
      </c>
      <c r="V815" s="403">
        <f t="shared" si="283"/>
        <v>0</v>
      </c>
      <c r="W815" s="403">
        <f t="shared" si="283"/>
        <v>0</v>
      </c>
      <c r="X815" s="403">
        <f t="shared" si="283"/>
        <v>0</v>
      </c>
      <c r="Y815" s="403">
        <f t="shared" si="273"/>
        <v>0</v>
      </c>
      <c r="Z815" s="403">
        <f t="shared" si="273"/>
        <v>0</v>
      </c>
      <c r="AA815" s="403">
        <f t="shared" si="273"/>
        <v>0</v>
      </c>
      <c r="AB815" s="403">
        <f t="shared" si="273"/>
        <v>0</v>
      </c>
      <c r="AC815" s="403">
        <f t="shared" si="277"/>
        <v>0</v>
      </c>
      <c r="AD815" s="403">
        <f t="shared" si="282"/>
        <v>0</v>
      </c>
      <c r="AE815" s="403">
        <f t="shared" si="282"/>
        <v>0</v>
      </c>
      <c r="AF815" s="403">
        <f t="shared" si="280"/>
        <v>11.95</v>
      </c>
      <c r="AG815" s="404">
        <f t="shared" si="278"/>
        <v>0</v>
      </c>
      <c r="AH815" s="404">
        <f t="shared" si="284"/>
        <v>0</v>
      </c>
      <c r="AI815" s="404">
        <f t="shared" si="284"/>
        <v>0</v>
      </c>
      <c r="AJ815" s="145">
        <f t="shared" si="271"/>
        <v>0</v>
      </c>
    </row>
    <row r="816" spans="2:36" ht="13.7" customHeight="1">
      <c r="B816" s="957">
        <v>1105</v>
      </c>
      <c r="C816" s="1040">
        <v>45219</v>
      </c>
      <c r="D816" s="1041" t="s">
        <v>577</v>
      </c>
      <c r="E816" s="1042" t="s">
        <v>1511</v>
      </c>
      <c r="F816" s="402">
        <v>737</v>
      </c>
      <c r="G816" s="956">
        <v>23.99</v>
      </c>
      <c r="H816" s="440"/>
      <c r="I816" s="403">
        <f t="shared" si="270"/>
        <v>0</v>
      </c>
      <c r="J816" s="403">
        <f t="shared" si="276"/>
        <v>0</v>
      </c>
      <c r="K816" s="403">
        <f t="shared" si="279"/>
        <v>0</v>
      </c>
      <c r="L816" s="403">
        <f t="shared" si="283"/>
        <v>0</v>
      </c>
      <c r="M816" s="403">
        <f t="shared" si="283"/>
        <v>0</v>
      </c>
      <c r="N816" s="403">
        <f t="shared" si="283"/>
        <v>0</v>
      </c>
      <c r="O816" s="403">
        <f t="shared" si="283"/>
        <v>0</v>
      </c>
      <c r="P816" s="403">
        <f t="shared" si="283"/>
        <v>0</v>
      </c>
      <c r="Q816" s="403">
        <f t="shared" si="283"/>
        <v>0</v>
      </c>
      <c r="R816" s="403">
        <f t="shared" si="283"/>
        <v>0</v>
      </c>
      <c r="S816" s="403">
        <f t="shared" si="283"/>
        <v>0</v>
      </c>
      <c r="T816" s="403">
        <f t="shared" si="283"/>
        <v>0</v>
      </c>
      <c r="U816" s="403">
        <f t="shared" si="283"/>
        <v>0</v>
      </c>
      <c r="V816" s="403">
        <f t="shared" si="283"/>
        <v>0</v>
      </c>
      <c r="W816" s="403">
        <f t="shared" si="283"/>
        <v>0</v>
      </c>
      <c r="X816" s="403">
        <f t="shared" si="283"/>
        <v>0</v>
      </c>
      <c r="Y816" s="403">
        <f t="shared" si="273"/>
        <v>0</v>
      </c>
      <c r="Z816" s="403">
        <f t="shared" si="273"/>
        <v>0</v>
      </c>
      <c r="AA816" s="403">
        <f t="shared" si="273"/>
        <v>0</v>
      </c>
      <c r="AB816" s="403">
        <f t="shared" si="273"/>
        <v>0</v>
      </c>
      <c r="AC816" s="403">
        <f t="shared" si="277"/>
        <v>0</v>
      </c>
      <c r="AD816" s="403">
        <f t="shared" si="282"/>
        <v>0</v>
      </c>
      <c r="AE816" s="403">
        <f t="shared" si="282"/>
        <v>0</v>
      </c>
      <c r="AF816" s="403">
        <f t="shared" si="280"/>
        <v>23.99</v>
      </c>
      <c r="AG816" s="404">
        <f t="shared" si="278"/>
        <v>0</v>
      </c>
      <c r="AH816" s="404">
        <f t="shared" si="284"/>
        <v>0</v>
      </c>
      <c r="AI816" s="404">
        <f t="shared" si="284"/>
        <v>0</v>
      </c>
      <c r="AJ816" s="145">
        <f t="shared" si="271"/>
        <v>0</v>
      </c>
    </row>
    <row r="817" spans="2:36" ht="13.7" customHeight="1">
      <c r="B817" s="957">
        <v>158</v>
      </c>
      <c r="C817" s="1040">
        <v>44973</v>
      </c>
      <c r="D817" s="1041" t="s">
        <v>577</v>
      </c>
      <c r="E817" s="1042" t="s">
        <v>712</v>
      </c>
      <c r="F817" s="402">
        <v>737</v>
      </c>
      <c r="G817" s="956">
        <v>22.99</v>
      </c>
      <c r="H817" s="440"/>
      <c r="I817" s="403">
        <f t="shared" si="270"/>
        <v>0</v>
      </c>
      <c r="J817" s="403">
        <f t="shared" si="276"/>
        <v>0</v>
      </c>
      <c r="K817" s="403">
        <f t="shared" si="279"/>
        <v>0</v>
      </c>
      <c r="L817" s="403">
        <f t="shared" si="283"/>
        <v>0</v>
      </c>
      <c r="M817" s="403">
        <f t="shared" si="283"/>
        <v>0</v>
      </c>
      <c r="N817" s="403">
        <f t="shared" si="283"/>
        <v>0</v>
      </c>
      <c r="O817" s="403">
        <f t="shared" si="283"/>
        <v>0</v>
      </c>
      <c r="P817" s="403">
        <f t="shared" si="283"/>
        <v>0</v>
      </c>
      <c r="Q817" s="403">
        <f t="shared" si="283"/>
        <v>0</v>
      </c>
      <c r="R817" s="403">
        <f t="shared" si="283"/>
        <v>0</v>
      </c>
      <c r="S817" s="403">
        <f t="shared" si="283"/>
        <v>0</v>
      </c>
      <c r="T817" s="403">
        <f t="shared" si="283"/>
        <v>0</v>
      </c>
      <c r="U817" s="403">
        <f t="shared" si="283"/>
        <v>0</v>
      </c>
      <c r="V817" s="403">
        <f t="shared" si="283"/>
        <v>0</v>
      </c>
      <c r="W817" s="403">
        <f t="shared" si="283"/>
        <v>0</v>
      </c>
      <c r="X817" s="403">
        <f t="shared" si="283"/>
        <v>0</v>
      </c>
      <c r="Y817" s="403">
        <f t="shared" si="273"/>
        <v>0</v>
      </c>
      <c r="Z817" s="403">
        <f t="shared" si="273"/>
        <v>0</v>
      </c>
      <c r="AA817" s="403">
        <f t="shared" si="273"/>
        <v>0</v>
      </c>
      <c r="AB817" s="403">
        <f t="shared" si="273"/>
        <v>0</v>
      </c>
      <c r="AC817" s="403">
        <f t="shared" si="277"/>
        <v>0</v>
      </c>
      <c r="AD817" s="403">
        <f t="shared" si="282"/>
        <v>0</v>
      </c>
      <c r="AE817" s="403">
        <f t="shared" si="282"/>
        <v>0</v>
      </c>
      <c r="AF817" s="403">
        <f t="shared" si="280"/>
        <v>22.99</v>
      </c>
      <c r="AG817" s="404">
        <f t="shared" si="278"/>
        <v>0</v>
      </c>
      <c r="AH817" s="404">
        <f t="shared" si="284"/>
        <v>0</v>
      </c>
      <c r="AI817" s="404">
        <f t="shared" si="284"/>
        <v>0</v>
      </c>
      <c r="AJ817" s="145">
        <f t="shared" si="271"/>
        <v>0</v>
      </c>
    </row>
    <row r="818" spans="2:36" ht="13.7" customHeight="1">
      <c r="B818" s="957">
        <v>159</v>
      </c>
      <c r="C818" s="1040">
        <v>44973</v>
      </c>
      <c r="D818" s="1041" t="s">
        <v>577</v>
      </c>
      <c r="E818" s="1042" t="s">
        <v>712</v>
      </c>
      <c r="F818" s="402">
        <v>737</v>
      </c>
      <c r="G818" s="956">
        <v>25.75</v>
      </c>
      <c r="H818" s="440"/>
      <c r="I818" s="403">
        <f t="shared" si="270"/>
        <v>0</v>
      </c>
      <c r="J818" s="403">
        <f t="shared" si="276"/>
        <v>0</v>
      </c>
      <c r="K818" s="403">
        <f t="shared" si="279"/>
        <v>0</v>
      </c>
      <c r="L818" s="403">
        <f t="shared" si="283"/>
        <v>0</v>
      </c>
      <c r="M818" s="403">
        <f t="shared" si="283"/>
        <v>0</v>
      </c>
      <c r="N818" s="403">
        <f t="shared" si="283"/>
        <v>0</v>
      </c>
      <c r="O818" s="403">
        <f t="shared" si="283"/>
        <v>0</v>
      </c>
      <c r="P818" s="403">
        <f t="shared" si="283"/>
        <v>0</v>
      </c>
      <c r="Q818" s="403">
        <f t="shared" si="283"/>
        <v>0</v>
      </c>
      <c r="R818" s="403">
        <f t="shared" si="283"/>
        <v>0</v>
      </c>
      <c r="S818" s="403">
        <f t="shared" si="283"/>
        <v>0</v>
      </c>
      <c r="T818" s="403">
        <f t="shared" si="283"/>
        <v>0</v>
      </c>
      <c r="U818" s="403">
        <f t="shared" si="283"/>
        <v>0</v>
      </c>
      <c r="V818" s="403">
        <f t="shared" si="283"/>
        <v>0</v>
      </c>
      <c r="W818" s="403">
        <f t="shared" si="283"/>
        <v>0</v>
      </c>
      <c r="X818" s="403">
        <f t="shared" si="283"/>
        <v>0</v>
      </c>
      <c r="Y818" s="403">
        <f t="shared" si="273"/>
        <v>0</v>
      </c>
      <c r="Z818" s="403">
        <f t="shared" si="273"/>
        <v>0</v>
      </c>
      <c r="AA818" s="403">
        <f t="shared" si="273"/>
        <v>0</v>
      </c>
      <c r="AB818" s="403">
        <f t="shared" si="273"/>
        <v>0</v>
      </c>
      <c r="AC818" s="403">
        <f t="shared" si="277"/>
        <v>0</v>
      </c>
      <c r="AD818" s="403">
        <f t="shared" si="282"/>
        <v>0</v>
      </c>
      <c r="AE818" s="403">
        <f t="shared" si="282"/>
        <v>0</v>
      </c>
      <c r="AF818" s="403">
        <f t="shared" si="280"/>
        <v>25.75</v>
      </c>
      <c r="AG818" s="404">
        <f t="shared" si="278"/>
        <v>0</v>
      </c>
      <c r="AH818" s="404">
        <f t="shared" si="284"/>
        <v>0</v>
      </c>
      <c r="AI818" s="404">
        <f t="shared" si="284"/>
        <v>0</v>
      </c>
      <c r="AJ818" s="145">
        <f t="shared" si="271"/>
        <v>0</v>
      </c>
    </row>
    <row r="819" spans="2:36" ht="13.7" customHeight="1">
      <c r="B819" s="957">
        <v>343</v>
      </c>
      <c r="C819" s="1040">
        <v>45027</v>
      </c>
      <c r="D819" s="1041" t="s">
        <v>577</v>
      </c>
      <c r="E819" s="1042" t="s">
        <v>890</v>
      </c>
      <c r="F819" s="402">
        <v>737.2</v>
      </c>
      <c r="G819" s="956">
        <v>18.989999999999998</v>
      </c>
      <c r="H819" s="440" t="s">
        <v>3399</v>
      </c>
      <c r="I819" s="403">
        <f t="shared" si="270"/>
        <v>0</v>
      </c>
      <c r="J819" s="403">
        <f t="shared" si="276"/>
        <v>0</v>
      </c>
      <c r="K819" s="403">
        <f t="shared" si="279"/>
        <v>0</v>
      </c>
      <c r="L819" s="403">
        <f t="shared" si="283"/>
        <v>0</v>
      </c>
      <c r="M819" s="403">
        <f t="shared" si="283"/>
        <v>0</v>
      </c>
      <c r="N819" s="403">
        <f t="shared" si="283"/>
        <v>0</v>
      </c>
      <c r="O819" s="403">
        <f t="shared" si="283"/>
        <v>0</v>
      </c>
      <c r="P819" s="403">
        <f t="shared" si="283"/>
        <v>0</v>
      </c>
      <c r="Q819" s="403">
        <f t="shared" si="283"/>
        <v>0</v>
      </c>
      <c r="R819" s="403">
        <f t="shared" si="283"/>
        <v>0</v>
      </c>
      <c r="S819" s="403">
        <f t="shared" si="283"/>
        <v>0</v>
      </c>
      <c r="T819" s="403">
        <f t="shared" si="283"/>
        <v>0</v>
      </c>
      <c r="U819" s="403">
        <f t="shared" si="283"/>
        <v>0</v>
      </c>
      <c r="V819" s="403">
        <f t="shared" si="283"/>
        <v>0</v>
      </c>
      <c r="W819" s="403">
        <f t="shared" si="283"/>
        <v>0</v>
      </c>
      <c r="X819" s="403">
        <f t="shared" si="283"/>
        <v>0</v>
      </c>
      <c r="Y819" s="403">
        <f t="shared" si="273"/>
        <v>0</v>
      </c>
      <c r="Z819" s="403">
        <f t="shared" si="273"/>
        <v>0</v>
      </c>
      <c r="AA819" s="403">
        <f t="shared" si="273"/>
        <v>0</v>
      </c>
      <c r="AB819" s="403">
        <f t="shared" si="273"/>
        <v>0</v>
      </c>
      <c r="AC819" s="403">
        <f t="shared" si="277"/>
        <v>0</v>
      </c>
      <c r="AD819" s="403">
        <f t="shared" si="282"/>
        <v>0</v>
      </c>
      <c r="AE819" s="403">
        <f t="shared" si="282"/>
        <v>0</v>
      </c>
      <c r="AF819" s="403">
        <f t="shared" si="280"/>
        <v>0</v>
      </c>
      <c r="AG819" s="404">
        <f t="shared" si="278"/>
        <v>18.989999999999998</v>
      </c>
      <c r="AH819" s="404">
        <f t="shared" si="284"/>
        <v>0</v>
      </c>
      <c r="AI819" s="404">
        <f t="shared" si="284"/>
        <v>0</v>
      </c>
      <c r="AJ819" s="145">
        <f t="shared" si="271"/>
        <v>0</v>
      </c>
    </row>
    <row r="820" spans="2:36" ht="13.7" customHeight="1">
      <c r="B820" s="957">
        <v>344</v>
      </c>
      <c r="C820" s="1040">
        <v>45027</v>
      </c>
      <c r="D820" s="1041" t="s">
        <v>577</v>
      </c>
      <c r="E820" s="1042" t="s">
        <v>890</v>
      </c>
      <c r="F820" s="402">
        <v>737.2</v>
      </c>
      <c r="G820" s="956">
        <v>20</v>
      </c>
      <c r="H820" s="440" t="s">
        <v>3399</v>
      </c>
      <c r="I820" s="403">
        <f t="shared" si="270"/>
        <v>0</v>
      </c>
      <c r="J820" s="403">
        <f t="shared" si="276"/>
        <v>0</v>
      </c>
      <c r="K820" s="403">
        <f t="shared" si="279"/>
        <v>0</v>
      </c>
      <c r="L820" s="403">
        <f t="shared" ref="L820:X829" si="285">IF(L$7-$F820=0,$G820,0)</f>
        <v>0</v>
      </c>
      <c r="M820" s="403">
        <f t="shared" si="285"/>
        <v>0</v>
      </c>
      <c r="N820" s="403">
        <f t="shared" si="285"/>
        <v>0</v>
      </c>
      <c r="O820" s="403">
        <f t="shared" si="285"/>
        <v>0</v>
      </c>
      <c r="P820" s="403">
        <f t="shared" si="285"/>
        <v>0</v>
      </c>
      <c r="Q820" s="403">
        <f t="shared" si="285"/>
        <v>0</v>
      </c>
      <c r="R820" s="403">
        <f t="shared" si="285"/>
        <v>0</v>
      </c>
      <c r="S820" s="403">
        <f t="shared" si="285"/>
        <v>0</v>
      </c>
      <c r="T820" s="403">
        <f t="shared" si="285"/>
        <v>0</v>
      </c>
      <c r="U820" s="403">
        <f t="shared" si="285"/>
        <v>0</v>
      </c>
      <c r="V820" s="403">
        <f t="shared" si="285"/>
        <v>0</v>
      </c>
      <c r="W820" s="403">
        <f t="shared" si="285"/>
        <v>0</v>
      </c>
      <c r="X820" s="403">
        <f t="shared" si="285"/>
        <v>0</v>
      </c>
      <c r="Y820" s="403">
        <f t="shared" si="273"/>
        <v>0</v>
      </c>
      <c r="Z820" s="403">
        <f t="shared" si="273"/>
        <v>0</v>
      </c>
      <c r="AA820" s="403">
        <f t="shared" si="273"/>
        <v>0</v>
      </c>
      <c r="AB820" s="403">
        <f t="shared" si="273"/>
        <v>0</v>
      </c>
      <c r="AC820" s="403">
        <f t="shared" si="277"/>
        <v>0</v>
      </c>
      <c r="AD820" s="403">
        <f t="shared" si="282"/>
        <v>0</v>
      </c>
      <c r="AE820" s="403">
        <f t="shared" si="282"/>
        <v>0</v>
      </c>
      <c r="AF820" s="403">
        <f t="shared" si="280"/>
        <v>0</v>
      </c>
      <c r="AG820" s="404">
        <f t="shared" si="278"/>
        <v>20</v>
      </c>
      <c r="AH820" s="404">
        <f t="shared" si="284"/>
        <v>0</v>
      </c>
      <c r="AI820" s="404">
        <f t="shared" si="284"/>
        <v>0</v>
      </c>
      <c r="AJ820" s="145">
        <f t="shared" si="271"/>
        <v>0</v>
      </c>
    </row>
    <row r="821" spans="2:36" ht="13.7" customHeight="1">
      <c r="B821" s="957">
        <v>473</v>
      </c>
      <c r="C821" s="1040">
        <v>45068</v>
      </c>
      <c r="D821" s="1041" t="s">
        <v>577</v>
      </c>
      <c r="E821" s="1042" t="s">
        <v>990</v>
      </c>
      <c r="F821" s="402">
        <v>737</v>
      </c>
      <c r="G821" s="956">
        <v>34.69</v>
      </c>
      <c r="H821" s="440"/>
      <c r="I821" s="403">
        <f t="shared" si="270"/>
        <v>0</v>
      </c>
      <c r="J821" s="403">
        <f t="shared" si="276"/>
        <v>0</v>
      </c>
      <c r="K821" s="403">
        <f t="shared" si="279"/>
        <v>0</v>
      </c>
      <c r="L821" s="403">
        <f t="shared" si="285"/>
        <v>0</v>
      </c>
      <c r="M821" s="403">
        <f t="shared" si="285"/>
        <v>0</v>
      </c>
      <c r="N821" s="403">
        <f t="shared" si="285"/>
        <v>0</v>
      </c>
      <c r="O821" s="403">
        <f t="shared" si="285"/>
        <v>0</v>
      </c>
      <c r="P821" s="403">
        <f t="shared" si="285"/>
        <v>0</v>
      </c>
      <c r="Q821" s="403">
        <f t="shared" si="285"/>
        <v>0</v>
      </c>
      <c r="R821" s="403">
        <f t="shared" si="285"/>
        <v>0</v>
      </c>
      <c r="S821" s="403">
        <f t="shared" si="285"/>
        <v>0</v>
      </c>
      <c r="T821" s="403">
        <f t="shared" si="285"/>
        <v>0</v>
      </c>
      <c r="U821" s="403">
        <f t="shared" si="285"/>
        <v>0</v>
      </c>
      <c r="V821" s="403">
        <f t="shared" si="285"/>
        <v>0</v>
      </c>
      <c r="W821" s="403">
        <f t="shared" si="285"/>
        <v>0</v>
      </c>
      <c r="X821" s="403">
        <f t="shared" si="285"/>
        <v>0</v>
      </c>
      <c r="Y821" s="403">
        <f t="shared" si="273"/>
        <v>0</v>
      </c>
      <c r="Z821" s="403">
        <f t="shared" si="273"/>
        <v>0</v>
      </c>
      <c r="AA821" s="403">
        <f t="shared" si="273"/>
        <v>0</v>
      </c>
      <c r="AB821" s="403">
        <f t="shared" si="273"/>
        <v>0</v>
      </c>
      <c r="AC821" s="403">
        <f t="shared" si="277"/>
        <v>0</v>
      </c>
      <c r="AD821" s="403">
        <f t="shared" si="282"/>
        <v>0</v>
      </c>
      <c r="AE821" s="403">
        <f t="shared" si="282"/>
        <v>0</v>
      </c>
      <c r="AF821" s="403">
        <f t="shared" si="280"/>
        <v>34.69</v>
      </c>
      <c r="AG821" s="404">
        <f t="shared" si="278"/>
        <v>0</v>
      </c>
      <c r="AH821" s="404">
        <f t="shared" si="284"/>
        <v>0</v>
      </c>
      <c r="AI821" s="404">
        <f t="shared" si="284"/>
        <v>0</v>
      </c>
      <c r="AJ821" s="145">
        <f t="shared" si="271"/>
        <v>0</v>
      </c>
    </row>
    <row r="822" spans="2:36" ht="13.7" customHeight="1">
      <c r="B822" s="957">
        <v>559</v>
      </c>
      <c r="C822" s="1040">
        <v>45093</v>
      </c>
      <c r="D822" s="1041" t="s">
        <v>577</v>
      </c>
      <c r="E822" s="1042" t="s">
        <v>1055</v>
      </c>
      <c r="F822" s="402">
        <v>737</v>
      </c>
      <c r="G822" s="956">
        <v>379.99</v>
      </c>
      <c r="H822" s="440"/>
      <c r="I822" s="403">
        <f t="shared" si="270"/>
        <v>0</v>
      </c>
      <c r="J822" s="403">
        <f t="shared" si="276"/>
        <v>0</v>
      </c>
      <c r="K822" s="403">
        <f t="shared" si="279"/>
        <v>0</v>
      </c>
      <c r="L822" s="403">
        <f t="shared" si="285"/>
        <v>0</v>
      </c>
      <c r="M822" s="403">
        <f t="shared" si="285"/>
        <v>0</v>
      </c>
      <c r="N822" s="403">
        <f t="shared" si="285"/>
        <v>0</v>
      </c>
      <c r="O822" s="403">
        <f t="shared" si="285"/>
        <v>0</v>
      </c>
      <c r="P822" s="403">
        <f t="shared" si="285"/>
        <v>0</v>
      </c>
      <c r="Q822" s="403">
        <f t="shared" si="285"/>
        <v>0</v>
      </c>
      <c r="R822" s="403">
        <f t="shared" si="285"/>
        <v>0</v>
      </c>
      <c r="S822" s="403">
        <f t="shared" si="285"/>
        <v>0</v>
      </c>
      <c r="T822" s="403">
        <f t="shared" si="285"/>
        <v>0</v>
      </c>
      <c r="U822" s="403">
        <f t="shared" si="285"/>
        <v>0</v>
      </c>
      <c r="V822" s="403">
        <f t="shared" si="285"/>
        <v>0</v>
      </c>
      <c r="W822" s="403">
        <f t="shared" si="285"/>
        <v>0</v>
      </c>
      <c r="X822" s="403">
        <f t="shared" si="285"/>
        <v>0</v>
      </c>
      <c r="Y822" s="403">
        <f t="shared" si="273"/>
        <v>0</v>
      </c>
      <c r="Z822" s="403">
        <f t="shared" si="273"/>
        <v>0</v>
      </c>
      <c r="AA822" s="403">
        <f t="shared" si="273"/>
        <v>0</v>
      </c>
      <c r="AB822" s="403">
        <f t="shared" si="273"/>
        <v>0</v>
      </c>
      <c r="AC822" s="403">
        <f t="shared" si="277"/>
        <v>0</v>
      </c>
      <c r="AD822" s="403">
        <f t="shared" si="282"/>
        <v>0</v>
      </c>
      <c r="AE822" s="403">
        <f t="shared" si="282"/>
        <v>0</v>
      </c>
      <c r="AF822" s="403">
        <f t="shared" si="280"/>
        <v>379.99</v>
      </c>
      <c r="AG822" s="404">
        <f t="shared" si="278"/>
        <v>0</v>
      </c>
      <c r="AH822" s="404">
        <f t="shared" si="284"/>
        <v>0</v>
      </c>
      <c r="AI822" s="404">
        <f t="shared" si="284"/>
        <v>0</v>
      </c>
      <c r="AJ822" s="145">
        <f t="shared" si="271"/>
        <v>0</v>
      </c>
    </row>
    <row r="823" spans="2:36" ht="13.7" customHeight="1">
      <c r="B823" s="957">
        <v>1098</v>
      </c>
      <c r="C823" s="1040">
        <v>45218</v>
      </c>
      <c r="D823" s="1041" t="s">
        <v>577</v>
      </c>
      <c r="E823" s="1042" t="s">
        <v>1505</v>
      </c>
      <c r="F823" s="402">
        <v>737</v>
      </c>
      <c r="G823" s="956">
        <v>27.49</v>
      </c>
      <c r="H823" s="440"/>
      <c r="I823" s="403">
        <f t="shared" si="270"/>
        <v>0</v>
      </c>
      <c r="J823" s="403">
        <f t="shared" si="276"/>
        <v>0</v>
      </c>
      <c r="K823" s="403">
        <f t="shared" si="279"/>
        <v>0</v>
      </c>
      <c r="L823" s="403">
        <f t="shared" si="285"/>
        <v>0</v>
      </c>
      <c r="M823" s="403">
        <f t="shared" si="285"/>
        <v>0</v>
      </c>
      <c r="N823" s="403">
        <f t="shared" si="285"/>
        <v>0</v>
      </c>
      <c r="O823" s="403">
        <f t="shared" si="285"/>
        <v>0</v>
      </c>
      <c r="P823" s="403">
        <f t="shared" si="285"/>
        <v>0</v>
      </c>
      <c r="Q823" s="403">
        <f t="shared" si="285"/>
        <v>0</v>
      </c>
      <c r="R823" s="403">
        <f t="shared" si="285"/>
        <v>0</v>
      </c>
      <c r="S823" s="403">
        <f t="shared" si="285"/>
        <v>0</v>
      </c>
      <c r="T823" s="403">
        <f t="shared" si="285"/>
        <v>0</v>
      </c>
      <c r="U823" s="403">
        <f t="shared" si="285"/>
        <v>0</v>
      </c>
      <c r="V823" s="403">
        <f t="shared" si="285"/>
        <v>0</v>
      </c>
      <c r="W823" s="403">
        <f t="shared" si="285"/>
        <v>0</v>
      </c>
      <c r="X823" s="403">
        <f t="shared" si="285"/>
        <v>0</v>
      </c>
      <c r="Y823" s="403">
        <f t="shared" si="273"/>
        <v>0</v>
      </c>
      <c r="Z823" s="403">
        <f t="shared" si="273"/>
        <v>0</v>
      </c>
      <c r="AA823" s="403">
        <f t="shared" si="273"/>
        <v>0</v>
      </c>
      <c r="AB823" s="403">
        <f t="shared" si="273"/>
        <v>0</v>
      </c>
      <c r="AC823" s="403">
        <f t="shared" si="277"/>
        <v>0</v>
      </c>
      <c r="AD823" s="403">
        <f t="shared" si="282"/>
        <v>0</v>
      </c>
      <c r="AE823" s="403">
        <f t="shared" si="282"/>
        <v>0</v>
      </c>
      <c r="AF823" s="403">
        <f t="shared" si="280"/>
        <v>27.49</v>
      </c>
      <c r="AG823" s="404">
        <f t="shared" si="278"/>
        <v>0</v>
      </c>
      <c r="AH823" s="404">
        <f t="shared" si="284"/>
        <v>0</v>
      </c>
      <c r="AI823" s="404">
        <f t="shared" si="284"/>
        <v>0</v>
      </c>
      <c r="AJ823" s="145">
        <f t="shared" si="271"/>
        <v>0</v>
      </c>
    </row>
    <row r="824" spans="2:36" ht="13.7" customHeight="1">
      <c r="B824" s="957">
        <v>247</v>
      </c>
      <c r="C824" s="1040">
        <v>45000</v>
      </c>
      <c r="D824" s="1041" t="s">
        <v>577</v>
      </c>
      <c r="E824" s="1042" t="s">
        <v>794</v>
      </c>
      <c r="F824" s="402">
        <v>737</v>
      </c>
      <c r="G824" s="956">
        <v>80</v>
      </c>
      <c r="H824" s="440"/>
      <c r="I824" s="403">
        <f t="shared" si="270"/>
        <v>0</v>
      </c>
      <c r="J824" s="403">
        <f t="shared" si="276"/>
        <v>0</v>
      </c>
      <c r="K824" s="403">
        <f t="shared" si="279"/>
        <v>0</v>
      </c>
      <c r="L824" s="403">
        <f t="shared" si="285"/>
        <v>0</v>
      </c>
      <c r="M824" s="403">
        <f t="shared" si="285"/>
        <v>0</v>
      </c>
      <c r="N824" s="403">
        <f t="shared" si="285"/>
        <v>0</v>
      </c>
      <c r="O824" s="403">
        <f t="shared" si="285"/>
        <v>0</v>
      </c>
      <c r="P824" s="403">
        <f t="shared" si="285"/>
        <v>0</v>
      </c>
      <c r="Q824" s="403">
        <f t="shared" si="285"/>
        <v>0</v>
      </c>
      <c r="R824" s="403">
        <f t="shared" si="285"/>
        <v>0</v>
      </c>
      <c r="S824" s="403">
        <f t="shared" si="285"/>
        <v>0</v>
      </c>
      <c r="T824" s="403">
        <f t="shared" si="285"/>
        <v>0</v>
      </c>
      <c r="U824" s="403">
        <f t="shared" si="285"/>
        <v>0</v>
      </c>
      <c r="V824" s="403">
        <f t="shared" si="285"/>
        <v>0</v>
      </c>
      <c r="W824" s="403">
        <f t="shared" si="285"/>
        <v>0</v>
      </c>
      <c r="X824" s="403">
        <f t="shared" si="285"/>
        <v>0</v>
      </c>
      <c r="Y824" s="403">
        <f t="shared" si="273"/>
        <v>0</v>
      </c>
      <c r="Z824" s="403">
        <f t="shared" si="273"/>
        <v>0</v>
      </c>
      <c r="AA824" s="403">
        <f t="shared" si="273"/>
        <v>0</v>
      </c>
      <c r="AB824" s="403">
        <f t="shared" si="273"/>
        <v>0</v>
      </c>
      <c r="AC824" s="403">
        <f t="shared" si="277"/>
        <v>0</v>
      </c>
      <c r="AD824" s="403">
        <f t="shared" si="282"/>
        <v>0</v>
      </c>
      <c r="AE824" s="403">
        <f t="shared" si="282"/>
        <v>0</v>
      </c>
      <c r="AF824" s="403">
        <f t="shared" si="280"/>
        <v>80</v>
      </c>
      <c r="AG824" s="404">
        <f t="shared" si="278"/>
        <v>0</v>
      </c>
      <c r="AH824" s="404">
        <f t="shared" si="284"/>
        <v>0</v>
      </c>
      <c r="AI824" s="404">
        <f t="shared" si="284"/>
        <v>0</v>
      </c>
      <c r="AJ824" s="145">
        <f t="shared" si="271"/>
        <v>0</v>
      </c>
    </row>
    <row r="825" spans="2:36" ht="13.7" customHeight="1">
      <c r="B825" s="957">
        <v>469</v>
      </c>
      <c r="C825" s="1040">
        <v>45065</v>
      </c>
      <c r="D825" s="1041" t="s">
        <v>577</v>
      </c>
      <c r="E825" s="1042" t="s">
        <v>984</v>
      </c>
      <c r="F825" s="402">
        <v>54</v>
      </c>
      <c r="G825" s="956">
        <v>44</v>
      </c>
      <c r="H825" s="440"/>
      <c r="I825" s="403">
        <f t="shared" si="270"/>
        <v>0</v>
      </c>
      <c r="J825" s="403">
        <f t="shared" si="276"/>
        <v>0</v>
      </c>
      <c r="K825" s="403">
        <f t="shared" si="279"/>
        <v>44</v>
      </c>
      <c r="L825" s="403">
        <f t="shared" si="285"/>
        <v>0</v>
      </c>
      <c r="M825" s="403">
        <f t="shared" si="285"/>
        <v>0</v>
      </c>
      <c r="N825" s="403">
        <f t="shared" si="285"/>
        <v>0</v>
      </c>
      <c r="O825" s="403">
        <f t="shared" si="285"/>
        <v>0</v>
      </c>
      <c r="P825" s="403">
        <f t="shared" si="285"/>
        <v>0</v>
      </c>
      <c r="Q825" s="403">
        <f t="shared" si="285"/>
        <v>0</v>
      </c>
      <c r="R825" s="403">
        <f t="shared" si="285"/>
        <v>0</v>
      </c>
      <c r="S825" s="403">
        <f t="shared" si="285"/>
        <v>0</v>
      </c>
      <c r="T825" s="403">
        <f t="shared" si="285"/>
        <v>0</v>
      </c>
      <c r="U825" s="403">
        <f t="shared" si="285"/>
        <v>0</v>
      </c>
      <c r="V825" s="403">
        <f t="shared" si="285"/>
        <v>0</v>
      </c>
      <c r="W825" s="403">
        <f t="shared" si="285"/>
        <v>0</v>
      </c>
      <c r="X825" s="403">
        <f t="shared" si="285"/>
        <v>0</v>
      </c>
      <c r="Y825" s="403">
        <f t="shared" si="273"/>
        <v>0</v>
      </c>
      <c r="Z825" s="403">
        <f t="shared" si="273"/>
        <v>0</v>
      </c>
      <c r="AA825" s="403">
        <f t="shared" si="273"/>
        <v>0</v>
      </c>
      <c r="AB825" s="403">
        <f t="shared" si="273"/>
        <v>0</v>
      </c>
      <c r="AC825" s="403">
        <f t="shared" si="277"/>
        <v>0</v>
      </c>
      <c r="AD825" s="403">
        <f t="shared" si="282"/>
        <v>0</v>
      </c>
      <c r="AE825" s="403">
        <f t="shared" si="282"/>
        <v>0</v>
      </c>
      <c r="AF825" s="403">
        <f t="shared" si="280"/>
        <v>0</v>
      </c>
      <c r="AG825" s="404">
        <f t="shared" si="278"/>
        <v>0</v>
      </c>
      <c r="AH825" s="404">
        <f t="shared" si="284"/>
        <v>0</v>
      </c>
      <c r="AI825" s="404">
        <f t="shared" si="284"/>
        <v>0</v>
      </c>
      <c r="AJ825" s="145">
        <f t="shared" si="271"/>
        <v>0</v>
      </c>
    </row>
    <row r="826" spans="2:36" ht="13.7" customHeight="1">
      <c r="B826" s="957">
        <v>637</v>
      </c>
      <c r="C826" s="1040">
        <v>45118</v>
      </c>
      <c r="D826" s="1041" t="s">
        <v>577</v>
      </c>
      <c r="E826" s="1042" t="s">
        <v>1119</v>
      </c>
      <c r="F826" s="402">
        <v>737</v>
      </c>
      <c r="G826" s="956">
        <v>60</v>
      </c>
      <c r="H826" s="440"/>
      <c r="I826" s="403">
        <f t="shared" si="270"/>
        <v>0</v>
      </c>
      <c r="J826" s="403">
        <f t="shared" si="276"/>
        <v>0</v>
      </c>
      <c r="K826" s="403">
        <f t="shared" si="279"/>
        <v>0</v>
      </c>
      <c r="L826" s="403">
        <f t="shared" si="285"/>
        <v>0</v>
      </c>
      <c r="M826" s="403">
        <f t="shared" si="285"/>
        <v>0</v>
      </c>
      <c r="N826" s="403">
        <f t="shared" si="285"/>
        <v>0</v>
      </c>
      <c r="O826" s="403">
        <f t="shared" si="285"/>
        <v>0</v>
      </c>
      <c r="P826" s="403">
        <f t="shared" si="285"/>
        <v>0</v>
      </c>
      <c r="Q826" s="403">
        <f t="shared" si="285"/>
        <v>0</v>
      </c>
      <c r="R826" s="403">
        <f t="shared" si="285"/>
        <v>0</v>
      </c>
      <c r="S826" s="403">
        <f t="shared" si="285"/>
        <v>0</v>
      </c>
      <c r="T826" s="403">
        <f t="shared" si="285"/>
        <v>0</v>
      </c>
      <c r="U826" s="403">
        <f t="shared" si="285"/>
        <v>0</v>
      </c>
      <c r="V826" s="403">
        <f t="shared" si="285"/>
        <v>0</v>
      </c>
      <c r="W826" s="403">
        <f t="shared" si="285"/>
        <v>0</v>
      </c>
      <c r="X826" s="403">
        <f t="shared" si="285"/>
        <v>0</v>
      </c>
      <c r="Y826" s="403">
        <f t="shared" si="273"/>
        <v>0</v>
      </c>
      <c r="Z826" s="403">
        <f t="shared" si="273"/>
        <v>0</v>
      </c>
      <c r="AA826" s="403">
        <f t="shared" si="273"/>
        <v>0</v>
      </c>
      <c r="AB826" s="403">
        <f t="shared" si="273"/>
        <v>0</v>
      </c>
      <c r="AC826" s="403">
        <f t="shared" si="277"/>
        <v>0</v>
      </c>
      <c r="AD826" s="403">
        <f t="shared" si="282"/>
        <v>0</v>
      </c>
      <c r="AE826" s="403">
        <f t="shared" si="282"/>
        <v>0</v>
      </c>
      <c r="AF826" s="403">
        <f t="shared" si="280"/>
        <v>60</v>
      </c>
      <c r="AG826" s="404">
        <f t="shared" si="278"/>
        <v>0</v>
      </c>
      <c r="AH826" s="404">
        <f t="shared" si="284"/>
        <v>0</v>
      </c>
      <c r="AI826" s="404">
        <f t="shared" si="284"/>
        <v>0</v>
      </c>
      <c r="AJ826" s="145">
        <f t="shared" si="271"/>
        <v>0</v>
      </c>
    </row>
    <row r="827" spans="2:36" ht="13.7" customHeight="1">
      <c r="B827" s="957">
        <v>653</v>
      </c>
      <c r="C827" s="1040">
        <v>45124</v>
      </c>
      <c r="D827" s="1041" t="s">
        <v>577</v>
      </c>
      <c r="E827" s="1042" t="s">
        <v>1135</v>
      </c>
      <c r="F827" s="402">
        <v>737</v>
      </c>
      <c r="G827" s="956">
        <v>85.4</v>
      </c>
      <c r="H827" s="440"/>
      <c r="I827" s="403">
        <f t="shared" si="270"/>
        <v>0</v>
      </c>
      <c r="J827" s="403">
        <f t="shared" si="276"/>
        <v>0</v>
      </c>
      <c r="K827" s="403">
        <f t="shared" si="279"/>
        <v>0</v>
      </c>
      <c r="L827" s="403">
        <f t="shared" si="285"/>
        <v>0</v>
      </c>
      <c r="M827" s="403">
        <f t="shared" si="285"/>
        <v>0</v>
      </c>
      <c r="N827" s="403">
        <f t="shared" si="285"/>
        <v>0</v>
      </c>
      <c r="O827" s="403">
        <f t="shared" si="285"/>
        <v>0</v>
      </c>
      <c r="P827" s="403">
        <f t="shared" si="285"/>
        <v>0</v>
      </c>
      <c r="Q827" s="403">
        <f t="shared" si="285"/>
        <v>0</v>
      </c>
      <c r="R827" s="403">
        <f t="shared" si="285"/>
        <v>0</v>
      </c>
      <c r="S827" s="403">
        <f t="shared" si="285"/>
        <v>0</v>
      </c>
      <c r="T827" s="403">
        <f t="shared" si="285"/>
        <v>0</v>
      </c>
      <c r="U827" s="403">
        <f t="shared" si="285"/>
        <v>0</v>
      </c>
      <c r="V827" s="403">
        <f t="shared" si="285"/>
        <v>0</v>
      </c>
      <c r="W827" s="403">
        <f t="shared" si="285"/>
        <v>0</v>
      </c>
      <c r="X827" s="403">
        <f t="shared" si="285"/>
        <v>0</v>
      </c>
      <c r="Y827" s="403">
        <f t="shared" si="273"/>
        <v>0</v>
      </c>
      <c r="Z827" s="403">
        <f t="shared" si="273"/>
        <v>0</v>
      </c>
      <c r="AA827" s="403">
        <f t="shared" si="273"/>
        <v>0</v>
      </c>
      <c r="AB827" s="403">
        <f t="shared" si="273"/>
        <v>0</v>
      </c>
      <c r="AC827" s="403">
        <f t="shared" si="277"/>
        <v>0</v>
      </c>
      <c r="AD827" s="403">
        <f t="shared" si="282"/>
        <v>0</v>
      </c>
      <c r="AE827" s="403">
        <f t="shared" si="282"/>
        <v>0</v>
      </c>
      <c r="AF827" s="403">
        <f t="shared" si="280"/>
        <v>85.4</v>
      </c>
      <c r="AG827" s="404">
        <f t="shared" si="278"/>
        <v>0</v>
      </c>
      <c r="AH827" s="404">
        <f t="shared" si="284"/>
        <v>0</v>
      </c>
      <c r="AI827" s="404">
        <f t="shared" si="284"/>
        <v>0</v>
      </c>
      <c r="AJ827" s="145">
        <f t="shared" si="271"/>
        <v>0</v>
      </c>
    </row>
    <row r="828" spans="2:36" ht="13.7" customHeight="1">
      <c r="B828" s="957">
        <v>1104</v>
      </c>
      <c r="C828" s="1040">
        <v>45219</v>
      </c>
      <c r="D828" s="1041" t="s">
        <v>577</v>
      </c>
      <c r="E828" s="1042" t="s">
        <v>1512</v>
      </c>
      <c r="F828" s="402">
        <v>737</v>
      </c>
      <c r="G828" s="956">
        <v>17.95</v>
      </c>
      <c r="H828" s="440"/>
      <c r="I828" s="403">
        <f t="shared" si="270"/>
        <v>0</v>
      </c>
      <c r="J828" s="403">
        <f t="shared" si="276"/>
        <v>0</v>
      </c>
      <c r="K828" s="403">
        <f t="shared" si="279"/>
        <v>0</v>
      </c>
      <c r="L828" s="403">
        <f t="shared" si="285"/>
        <v>0</v>
      </c>
      <c r="M828" s="403">
        <f t="shared" si="285"/>
        <v>0</v>
      </c>
      <c r="N828" s="403">
        <f t="shared" si="285"/>
        <v>0</v>
      </c>
      <c r="O828" s="403">
        <f t="shared" si="285"/>
        <v>0</v>
      </c>
      <c r="P828" s="403">
        <f t="shared" si="285"/>
        <v>0</v>
      </c>
      <c r="Q828" s="403">
        <f t="shared" si="285"/>
        <v>0</v>
      </c>
      <c r="R828" s="403">
        <f t="shared" si="285"/>
        <v>0</v>
      </c>
      <c r="S828" s="403">
        <f t="shared" si="285"/>
        <v>0</v>
      </c>
      <c r="T828" s="403">
        <f t="shared" si="285"/>
        <v>0</v>
      </c>
      <c r="U828" s="403">
        <f t="shared" si="285"/>
        <v>0</v>
      </c>
      <c r="V828" s="403">
        <f t="shared" si="285"/>
        <v>0</v>
      </c>
      <c r="W828" s="403">
        <f t="shared" si="285"/>
        <v>0</v>
      </c>
      <c r="X828" s="403">
        <f t="shared" si="285"/>
        <v>0</v>
      </c>
      <c r="Y828" s="403">
        <f t="shared" si="273"/>
        <v>0</v>
      </c>
      <c r="Z828" s="403">
        <f t="shared" si="273"/>
        <v>0</v>
      </c>
      <c r="AA828" s="403">
        <f t="shared" si="273"/>
        <v>0</v>
      </c>
      <c r="AB828" s="403">
        <f t="shared" si="273"/>
        <v>0</v>
      </c>
      <c r="AC828" s="403">
        <f t="shared" si="277"/>
        <v>0</v>
      </c>
      <c r="AD828" s="403">
        <f t="shared" si="282"/>
        <v>0</v>
      </c>
      <c r="AE828" s="403">
        <f t="shared" si="282"/>
        <v>0</v>
      </c>
      <c r="AF828" s="403">
        <f t="shared" si="280"/>
        <v>17.95</v>
      </c>
      <c r="AG828" s="404">
        <f t="shared" si="278"/>
        <v>0</v>
      </c>
      <c r="AH828" s="404">
        <f t="shared" si="284"/>
        <v>0</v>
      </c>
      <c r="AI828" s="404">
        <f t="shared" si="284"/>
        <v>0</v>
      </c>
      <c r="AJ828" s="145">
        <f t="shared" si="271"/>
        <v>0</v>
      </c>
    </row>
    <row r="829" spans="2:36" ht="13.7" customHeight="1">
      <c r="B829" s="957">
        <v>1294</v>
      </c>
      <c r="C829" s="1040">
        <v>45254</v>
      </c>
      <c r="D829" s="1041" t="s">
        <v>577</v>
      </c>
      <c r="E829" s="1042" t="s">
        <v>1669</v>
      </c>
      <c r="F829" s="402">
        <v>54</v>
      </c>
      <c r="G829" s="956">
        <v>49.99</v>
      </c>
      <c r="H829" s="440"/>
      <c r="I829" s="403">
        <f t="shared" si="270"/>
        <v>0</v>
      </c>
      <c r="J829" s="403">
        <f t="shared" si="276"/>
        <v>0</v>
      </c>
      <c r="K829" s="403">
        <f t="shared" si="279"/>
        <v>49.99</v>
      </c>
      <c r="L829" s="403">
        <f t="shared" si="285"/>
        <v>0</v>
      </c>
      <c r="M829" s="403">
        <f t="shared" si="285"/>
        <v>0</v>
      </c>
      <c r="N829" s="403">
        <f t="shared" si="285"/>
        <v>0</v>
      </c>
      <c r="O829" s="403">
        <f t="shared" si="285"/>
        <v>0</v>
      </c>
      <c r="P829" s="403">
        <f t="shared" si="285"/>
        <v>0</v>
      </c>
      <c r="Q829" s="403">
        <f t="shared" si="285"/>
        <v>0</v>
      </c>
      <c r="R829" s="403">
        <f t="shared" si="285"/>
        <v>0</v>
      </c>
      <c r="S829" s="403">
        <f t="shared" si="285"/>
        <v>0</v>
      </c>
      <c r="T829" s="403">
        <f t="shared" si="285"/>
        <v>0</v>
      </c>
      <c r="U829" s="403">
        <f t="shared" si="285"/>
        <v>0</v>
      </c>
      <c r="V829" s="403">
        <f t="shared" si="285"/>
        <v>0</v>
      </c>
      <c r="W829" s="403">
        <f t="shared" si="285"/>
        <v>0</v>
      </c>
      <c r="X829" s="403">
        <f t="shared" si="285"/>
        <v>0</v>
      </c>
      <c r="Y829" s="403">
        <f t="shared" si="273"/>
        <v>0</v>
      </c>
      <c r="Z829" s="403">
        <f t="shared" si="273"/>
        <v>0</v>
      </c>
      <c r="AA829" s="403">
        <f t="shared" si="273"/>
        <v>0</v>
      </c>
      <c r="AB829" s="403">
        <f t="shared" si="273"/>
        <v>0</v>
      </c>
      <c r="AC829" s="403">
        <f t="shared" si="277"/>
        <v>0</v>
      </c>
      <c r="AD829" s="403">
        <f t="shared" si="282"/>
        <v>0</v>
      </c>
      <c r="AE829" s="403">
        <f t="shared" si="282"/>
        <v>0</v>
      </c>
      <c r="AF829" s="403">
        <f t="shared" si="280"/>
        <v>0</v>
      </c>
      <c r="AG829" s="404">
        <f t="shared" si="278"/>
        <v>0</v>
      </c>
      <c r="AH829" s="404">
        <f t="shared" si="284"/>
        <v>0</v>
      </c>
      <c r="AI829" s="404">
        <f t="shared" si="284"/>
        <v>0</v>
      </c>
      <c r="AJ829" s="145">
        <f t="shared" si="271"/>
        <v>0</v>
      </c>
    </row>
    <row r="830" spans="2:36" ht="13.7" customHeight="1">
      <c r="B830" s="957">
        <v>345</v>
      </c>
      <c r="C830" s="1040">
        <v>45027</v>
      </c>
      <c r="D830" s="1041" t="s">
        <v>577</v>
      </c>
      <c r="E830" s="1042" t="s">
        <v>891</v>
      </c>
      <c r="F830" s="402">
        <v>737</v>
      </c>
      <c r="G830" s="956">
        <v>14.23</v>
      </c>
      <c r="H830" s="440"/>
      <c r="I830" s="403">
        <f t="shared" si="270"/>
        <v>0</v>
      </c>
      <c r="J830" s="403">
        <f t="shared" si="276"/>
        <v>0</v>
      </c>
      <c r="K830" s="403">
        <f t="shared" si="279"/>
        <v>0</v>
      </c>
      <c r="L830" s="403">
        <f t="shared" ref="L830:X839" si="286">IF(L$7-$F830=0,$G830,0)</f>
        <v>0</v>
      </c>
      <c r="M830" s="403">
        <f t="shared" si="286"/>
        <v>0</v>
      </c>
      <c r="N830" s="403">
        <f t="shared" si="286"/>
        <v>0</v>
      </c>
      <c r="O830" s="403">
        <f t="shared" si="286"/>
        <v>0</v>
      </c>
      <c r="P830" s="403">
        <f t="shared" si="286"/>
        <v>0</v>
      </c>
      <c r="Q830" s="403">
        <f t="shared" si="286"/>
        <v>0</v>
      </c>
      <c r="R830" s="403">
        <f t="shared" si="286"/>
        <v>0</v>
      </c>
      <c r="S830" s="403">
        <f t="shared" si="286"/>
        <v>0</v>
      </c>
      <c r="T830" s="403">
        <f t="shared" si="286"/>
        <v>0</v>
      </c>
      <c r="U830" s="403">
        <f t="shared" si="286"/>
        <v>0</v>
      </c>
      <c r="V830" s="403">
        <f t="shared" si="286"/>
        <v>0</v>
      </c>
      <c r="W830" s="403">
        <f t="shared" si="286"/>
        <v>0</v>
      </c>
      <c r="X830" s="403">
        <f t="shared" si="286"/>
        <v>0</v>
      </c>
      <c r="Y830" s="403">
        <f t="shared" si="273"/>
        <v>0</v>
      </c>
      <c r="Z830" s="403">
        <f t="shared" si="273"/>
        <v>0</v>
      </c>
      <c r="AA830" s="403">
        <f t="shared" si="273"/>
        <v>0</v>
      </c>
      <c r="AB830" s="403">
        <f t="shared" si="273"/>
        <v>0</v>
      </c>
      <c r="AC830" s="403">
        <f t="shared" si="277"/>
        <v>0</v>
      </c>
      <c r="AD830" s="403">
        <f t="shared" si="282"/>
        <v>0</v>
      </c>
      <c r="AE830" s="403">
        <f t="shared" si="282"/>
        <v>0</v>
      </c>
      <c r="AF830" s="403">
        <f t="shared" si="280"/>
        <v>14.23</v>
      </c>
      <c r="AG830" s="404">
        <f t="shared" si="278"/>
        <v>0</v>
      </c>
      <c r="AH830" s="404">
        <f t="shared" ref="AH830:AI849" si="287">IF(AH$7-$F830=0,$G830,0)</f>
        <v>0</v>
      </c>
      <c r="AI830" s="404">
        <f t="shared" si="287"/>
        <v>0</v>
      </c>
      <c r="AJ830" s="145">
        <f t="shared" si="271"/>
        <v>0</v>
      </c>
    </row>
    <row r="831" spans="2:36" ht="13.7" customHeight="1">
      <c r="B831" s="957">
        <v>725</v>
      </c>
      <c r="C831" s="1040">
        <v>45140</v>
      </c>
      <c r="D831" s="1041" t="s">
        <v>577</v>
      </c>
      <c r="E831" s="1042" t="s">
        <v>1191</v>
      </c>
      <c r="F831" s="402">
        <v>737</v>
      </c>
      <c r="G831" s="956">
        <v>10.19</v>
      </c>
      <c r="H831" s="440"/>
      <c r="I831" s="403">
        <f t="shared" si="270"/>
        <v>0</v>
      </c>
      <c r="J831" s="403">
        <f t="shared" si="276"/>
        <v>0</v>
      </c>
      <c r="K831" s="403">
        <f t="shared" si="279"/>
        <v>0</v>
      </c>
      <c r="L831" s="403">
        <f t="shared" si="286"/>
        <v>0</v>
      </c>
      <c r="M831" s="403">
        <f t="shared" si="286"/>
        <v>0</v>
      </c>
      <c r="N831" s="403">
        <f t="shared" si="286"/>
        <v>0</v>
      </c>
      <c r="O831" s="403">
        <f t="shared" si="286"/>
        <v>0</v>
      </c>
      <c r="P831" s="403">
        <f t="shared" si="286"/>
        <v>0</v>
      </c>
      <c r="Q831" s="403">
        <f t="shared" si="286"/>
        <v>0</v>
      </c>
      <c r="R831" s="403">
        <f t="shared" si="286"/>
        <v>0</v>
      </c>
      <c r="S831" s="403">
        <f t="shared" si="286"/>
        <v>0</v>
      </c>
      <c r="T831" s="403">
        <f t="shared" si="286"/>
        <v>0</v>
      </c>
      <c r="U831" s="403">
        <f t="shared" si="286"/>
        <v>0</v>
      </c>
      <c r="V831" s="403">
        <f t="shared" si="286"/>
        <v>0</v>
      </c>
      <c r="W831" s="403">
        <f t="shared" si="286"/>
        <v>0</v>
      </c>
      <c r="X831" s="403">
        <f t="shared" si="286"/>
        <v>0</v>
      </c>
      <c r="Y831" s="403">
        <f t="shared" si="273"/>
        <v>0</v>
      </c>
      <c r="Z831" s="403">
        <f t="shared" si="273"/>
        <v>0</v>
      </c>
      <c r="AA831" s="403">
        <f t="shared" si="273"/>
        <v>0</v>
      </c>
      <c r="AB831" s="403">
        <f t="shared" si="273"/>
        <v>0</v>
      </c>
      <c r="AC831" s="403">
        <f t="shared" si="277"/>
        <v>0</v>
      </c>
      <c r="AD831" s="403">
        <f t="shared" si="282"/>
        <v>0</v>
      </c>
      <c r="AE831" s="403">
        <f t="shared" si="282"/>
        <v>0</v>
      </c>
      <c r="AF831" s="403">
        <f t="shared" si="280"/>
        <v>10.19</v>
      </c>
      <c r="AG831" s="404">
        <f t="shared" si="278"/>
        <v>0</v>
      </c>
      <c r="AH831" s="404">
        <f t="shared" si="287"/>
        <v>0</v>
      </c>
      <c r="AI831" s="404">
        <f t="shared" si="287"/>
        <v>0</v>
      </c>
      <c r="AJ831" s="145">
        <f t="shared" si="271"/>
        <v>0</v>
      </c>
    </row>
    <row r="832" spans="2:36" ht="13.7" customHeight="1">
      <c r="B832" s="957">
        <v>733</v>
      </c>
      <c r="C832" s="1040">
        <v>45142</v>
      </c>
      <c r="D832" s="1041" t="s">
        <v>577</v>
      </c>
      <c r="E832" s="1042" t="s">
        <v>1197</v>
      </c>
      <c r="F832" s="402">
        <v>737</v>
      </c>
      <c r="G832" s="956">
        <v>30.24</v>
      </c>
      <c r="H832" s="440"/>
      <c r="I832" s="403">
        <f t="shared" si="270"/>
        <v>0</v>
      </c>
      <c r="J832" s="403">
        <f t="shared" si="276"/>
        <v>0</v>
      </c>
      <c r="K832" s="403">
        <f t="shared" si="279"/>
        <v>0</v>
      </c>
      <c r="L832" s="403">
        <f t="shared" si="286"/>
        <v>0</v>
      </c>
      <c r="M832" s="403">
        <f t="shared" si="286"/>
        <v>0</v>
      </c>
      <c r="N832" s="403">
        <f t="shared" si="286"/>
        <v>0</v>
      </c>
      <c r="O832" s="403">
        <f t="shared" si="286"/>
        <v>0</v>
      </c>
      <c r="P832" s="403">
        <f t="shared" si="286"/>
        <v>0</v>
      </c>
      <c r="Q832" s="403">
        <f t="shared" si="286"/>
        <v>0</v>
      </c>
      <c r="R832" s="403">
        <f t="shared" si="286"/>
        <v>0</v>
      </c>
      <c r="S832" s="403">
        <f t="shared" si="286"/>
        <v>0</v>
      </c>
      <c r="T832" s="403">
        <f t="shared" si="286"/>
        <v>0</v>
      </c>
      <c r="U832" s="403">
        <f t="shared" si="286"/>
        <v>0</v>
      </c>
      <c r="V832" s="403">
        <f t="shared" si="286"/>
        <v>0</v>
      </c>
      <c r="W832" s="403">
        <f t="shared" si="286"/>
        <v>0</v>
      </c>
      <c r="X832" s="403">
        <f t="shared" si="286"/>
        <v>0</v>
      </c>
      <c r="Y832" s="403">
        <f t="shared" si="273"/>
        <v>0</v>
      </c>
      <c r="Z832" s="403">
        <f t="shared" si="273"/>
        <v>0</v>
      </c>
      <c r="AA832" s="403">
        <f t="shared" si="273"/>
        <v>0</v>
      </c>
      <c r="AB832" s="403">
        <f t="shared" si="273"/>
        <v>0</v>
      </c>
      <c r="AC832" s="403">
        <f t="shared" si="277"/>
        <v>0</v>
      </c>
      <c r="AD832" s="403">
        <f t="shared" si="282"/>
        <v>0</v>
      </c>
      <c r="AE832" s="403">
        <f t="shared" si="282"/>
        <v>0</v>
      </c>
      <c r="AF832" s="403">
        <f t="shared" si="280"/>
        <v>30.24</v>
      </c>
      <c r="AG832" s="404">
        <f t="shared" si="278"/>
        <v>0</v>
      </c>
      <c r="AH832" s="404">
        <f t="shared" si="287"/>
        <v>0</v>
      </c>
      <c r="AI832" s="404">
        <f t="shared" si="287"/>
        <v>0</v>
      </c>
      <c r="AJ832" s="145">
        <f t="shared" si="271"/>
        <v>0</v>
      </c>
    </row>
    <row r="833" spans="2:36" ht="13.7" customHeight="1">
      <c r="B833" s="957">
        <v>743</v>
      </c>
      <c r="C833" s="1040">
        <v>45146</v>
      </c>
      <c r="D833" s="1041" t="s">
        <v>577</v>
      </c>
      <c r="E833" s="1042" t="s">
        <v>1201</v>
      </c>
      <c r="F833" s="402">
        <v>737</v>
      </c>
      <c r="G833" s="956">
        <v>144.99</v>
      </c>
      <c r="H833" s="440"/>
      <c r="I833" s="403">
        <f t="shared" si="270"/>
        <v>0</v>
      </c>
      <c r="J833" s="403">
        <f t="shared" si="276"/>
        <v>0</v>
      </c>
      <c r="K833" s="403">
        <f t="shared" si="279"/>
        <v>0</v>
      </c>
      <c r="L833" s="403">
        <f t="shared" si="286"/>
        <v>0</v>
      </c>
      <c r="M833" s="403">
        <f t="shared" si="286"/>
        <v>0</v>
      </c>
      <c r="N833" s="403">
        <f t="shared" si="286"/>
        <v>0</v>
      </c>
      <c r="O833" s="403">
        <f t="shared" si="286"/>
        <v>0</v>
      </c>
      <c r="P833" s="403">
        <f t="shared" si="286"/>
        <v>0</v>
      </c>
      <c r="Q833" s="403">
        <f t="shared" si="286"/>
        <v>0</v>
      </c>
      <c r="R833" s="403">
        <f t="shared" si="286"/>
        <v>0</v>
      </c>
      <c r="S833" s="403">
        <f t="shared" si="286"/>
        <v>0</v>
      </c>
      <c r="T833" s="403">
        <f t="shared" si="286"/>
        <v>0</v>
      </c>
      <c r="U833" s="403">
        <f t="shared" si="286"/>
        <v>0</v>
      </c>
      <c r="V833" s="403">
        <f t="shared" si="286"/>
        <v>0</v>
      </c>
      <c r="W833" s="403">
        <f t="shared" si="286"/>
        <v>0</v>
      </c>
      <c r="X833" s="403">
        <f t="shared" si="286"/>
        <v>0</v>
      </c>
      <c r="Y833" s="403">
        <f t="shared" si="273"/>
        <v>0</v>
      </c>
      <c r="Z833" s="403">
        <f t="shared" si="273"/>
        <v>0</v>
      </c>
      <c r="AA833" s="403">
        <f t="shared" si="273"/>
        <v>0</v>
      </c>
      <c r="AB833" s="403">
        <f t="shared" si="273"/>
        <v>0</v>
      </c>
      <c r="AC833" s="403">
        <f t="shared" si="277"/>
        <v>0</v>
      </c>
      <c r="AD833" s="403">
        <f t="shared" si="282"/>
        <v>0</v>
      </c>
      <c r="AE833" s="403">
        <f t="shared" si="282"/>
        <v>0</v>
      </c>
      <c r="AF833" s="403">
        <f t="shared" si="280"/>
        <v>144.99</v>
      </c>
      <c r="AG833" s="404">
        <f t="shared" si="278"/>
        <v>0</v>
      </c>
      <c r="AH833" s="404">
        <f t="shared" si="287"/>
        <v>0</v>
      </c>
      <c r="AI833" s="404">
        <f t="shared" si="287"/>
        <v>0</v>
      </c>
      <c r="AJ833" s="145">
        <f t="shared" si="271"/>
        <v>0</v>
      </c>
    </row>
    <row r="834" spans="2:36" ht="13.7" customHeight="1">
      <c r="B834" s="957">
        <v>852</v>
      </c>
      <c r="C834" s="1040">
        <v>45169</v>
      </c>
      <c r="D834" s="1041" t="s">
        <v>577</v>
      </c>
      <c r="E834" s="1042" t="s">
        <v>1297</v>
      </c>
      <c r="F834" s="402">
        <v>737</v>
      </c>
      <c r="G834" s="956">
        <v>139.99</v>
      </c>
      <c r="H834" s="440"/>
      <c r="I834" s="403">
        <f t="shared" si="270"/>
        <v>0</v>
      </c>
      <c r="J834" s="403">
        <f t="shared" si="276"/>
        <v>0</v>
      </c>
      <c r="K834" s="403">
        <f t="shared" si="279"/>
        <v>0</v>
      </c>
      <c r="L834" s="403">
        <f t="shared" si="286"/>
        <v>0</v>
      </c>
      <c r="M834" s="403">
        <f t="shared" si="286"/>
        <v>0</v>
      </c>
      <c r="N834" s="403">
        <f t="shared" si="286"/>
        <v>0</v>
      </c>
      <c r="O834" s="403">
        <f t="shared" si="286"/>
        <v>0</v>
      </c>
      <c r="P834" s="403">
        <f t="shared" si="286"/>
        <v>0</v>
      </c>
      <c r="Q834" s="403">
        <f t="shared" si="286"/>
        <v>0</v>
      </c>
      <c r="R834" s="403">
        <f t="shared" si="286"/>
        <v>0</v>
      </c>
      <c r="S834" s="403">
        <f t="shared" si="286"/>
        <v>0</v>
      </c>
      <c r="T834" s="403">
        <f t="shared" si="286"/>
        <v>0</v>
      </c>
      <c r="U834" s="403">
        <f t="shared" si="286"/>
        <v>0</v>
      </c>
      <c r="V834" s="403">
        <f t="shared" si="286"/>
        <v>0</v>
      </c>
      <c r="W834" s="403">
        <f t="shared" si="286"/>
        <v>0</v>
      </c>
      <c r="X834" s="403">
        <f t="shared" si="286"/>
        <v>0</v>
      </c>
      <c r="Y834" s="403">
        <f t="shared" si="273"/>
        <v>0</v>
      </c>
      <c r="Z834" s="403">
        <f t="shared" si="273"/>
        <v>0</v>
      </c>
      <c r="AA834" s="403">
        <f t="shared" si="273"/>
        <v>0</v>
      </c>
      <c r="AB834" s="403">
        <f t="shared" si="273"/>
        <v>0</v>
      </c>
      <c r="AC834" s="403">
        <f t="shared" si="277"/>
        <v>0</v>
      </c>
      <c r="AD834" s="403">
        <f t="shared" si="282"/>
        <v>0</v>
      </c>
      <c r="AE834" s="403">
        <f t="shared" si="282"/>
        <v>0</v>
      </c>
      <c r="AF834" s="403">
        <f t="shared" si="280"/>
        <v>139.99</v>
      </c>
      <c r="AG834" s="404">
        <f t="shared" si="278"/>
        <v>0</v>
      </c>
      <c r="AH834" s="404">
        <f t="shared" si="287"/>
        <v>0</v>
      </c>
      <c r="AI834" s="404">
        <f t="shared" si="287"/>
        <v>0</v>
      </c>
      <c r="AJ834" s="145">
        <f t="shared" si="271"/>
        <v>0</v>
      </c>
    </row>
    <row r="835" spans="2:36" ht="13.7" customHeight="1">
      <c r="B835" s="957">
        <v>887</v>
      </c>
      <c r="C835" s="1040">
        <v>45175</v>
      </c>
      <c r="D835" s="1041" t="s">
        <v>577</v>
      </c>
      <c r="E835" s="1042" t="s">
        <v>1325</v>
      </c>
      <c r="F835" s="402">
        <v>737</v>
      </c>
      <c r="G835" s="956">
        <v>250</v>
      </c>
      <c r="H835" s="440"/>
      <c r="I835" s="403">
        <f t="shared" si="270"/>
        <v>0</v>
      </c>
      <c r="J835" s="403">
        <f t="shared" si="276"/>
        <v>0</v>
      </c>
      <c r="K835" s="403">
        <f t="shared" si="279"/>
        <v>0</v>
      </c>
      <c r="L835" s="403">
        <f t="shared" si="286"/>
        <v>0</v>
      </c>
      <c r="M835" s="403">
        <f t="shared" si="286"/>
        <v>0</v>
      </c>
      <c r="N835" s="403">
        <f t="shared" si="286"/>
        <v>0</v>
      </c>
      <c r="O835" s="403">
        <f t="shared" si="286"/>
        <v>0</v>
      </c>
      <c r="P835" s="403">
        <f t="shared" si="286"/>
        <v>0</v>
      </c>
      <c r="Q835" s="403">
        <f t="shared" si="286"/>
        <v>0</v>
      </c>
      <c r="R835" s="403">
        <f t="shared" si="286"/>
        <v>0</v>
      </c>
      <c r="S835" s="403">
        <f t="shared" si="286"/>
        <v>0</v>
      </c>
      <c r="T835" s="403">
        <f t="shared" si="286"/>
        <v>0</v>
      </c>
      <c r="U835" s="403">
        <f t="shared" si="286"/>
        <v>0</v>
      </c>
      <c r="V835" s="403">
        <f t="shared" si="286"/>
        <v>0</v>
      </c>
      <c r="W835" s="403">
        <f t="shared" si="286"/>
        <v>0</v>
      </c>
      <c r="X835" s="403">
        <f t="shared" si="286"/>
        <v>0</v>
      </c>
      <c r="Y835" s="403">
        <f t="shared" si="273"/>
        <v>0</v>
      </c>
      <c r="Z835" s="403">
        <f t="shared" si="273"/>
        <v>0</v>
      </c>
      <c r="AA835" s="403">
        <f t="shared" si="273"/>
        <v>0</v>
      </c>
      <c r="AB835" s="403">
        <f t="shared" si="273"/>
        <v>0</v>
      </c>
      <c r="AC835" s="403">
        <f t="shared" si="277"/>
        <v>0</v>
      </c>
      <c r="AD835" s="403">
        <f t="shared" si="282"/>
        <v>0</v>
      </c>
      <c r="AE835" s="403">
        <f t="shared" si="282"/>
        <v>0</v>
      </c>
      <c r="AF835" s="403">
        <f t="shared" si="280"/>
        <v>250</v>
      </c>
      <c r="AG835" s="404">
        <f t="shared" si="278"/>
        <v>0</v>
      </c>
      <c r="AH835" s="404">
        <f t="shared" si="287"/>
        <v>0</v>
      </c>
      <c r="AI835" s="404">
        <f t="shared" si="287"/>
        <v>0</v>
      </c>
      <c r="AJ835" s="145">
        <f t="shared" si="271"/>
        <v>0</v>
      </c>
    </row>
    <row r="836" spans="2:36" ht="13.7" customHeight="1">
      <c r="B836" s="957">
        <v>1046</v>
      </c>
      <c r="C836" s="1040">
        <v>45209</v>
      </c>
      <c r="D836" s="1041" t="s">
        <v>577</v>
      </c>
      <c r="E836" s="1042" t="s">
        <v>1458</v>
      </c>
      <c r="F836" s="402">
        <v>737</v>
      </c>
      <c r="G836" s="956">
        <v>21.95</v>
      </c>
      <c r="H836" s="440"/>
      <c r="I836" s="403">
        <f t="shared" si="270"/>
        <v>0</v>
      </c>
      <c r="J836" s="403">
        <f t="shared" si="276"/>
        <v>0</v>
      </c>
      <c r="K836" s="403">
        <f t="shared" si="279"/>
        <v>0</v>
      </c>
      <c r="L836" s="403">
        <f t="shared" si="286"/>
        <v>0</v>
      </c>
      <c r="M836" s="403">
        <f t="shared" si="286"/>
        <v>0</v>
      </c>
      <c r="N836" s="403">
        <f t="shared" si="286"/>
        <v>0</v>
      </c>
      <c r="O836" s="403">
        <f t="shared" si="286"/>
        <v>0</v>
      </c>
      <c r="P836" s="403">
        <f t="shared" si="286"/>
        <v>0</v>
      </c>
      <c r="Q836" s="403">
        <f t="shared" si="286"/>
        <v>0</v>
      </c>
      <c r="R836" s="403">
        <f t="shared" si="286"/>
        <v>0</v>
      </c>
      <c r="S836" s="403">
        <f t="shared" si="286"/>
        <v>0</v>
      </c>
      <c r="T836" s="403">
        <f t="shared" si="286"/>
        <v>0</v>
      </c>
      <c r="U836" s="403">
        <f t="shared" si="286"/>
        <v>0</v>
      </c>
      <c r="V836" s="403">
        <f t="shared" si="286"/>
        <v>0</v>
      </c>
      <c r="W836" s="403">
        <f t="shared" si="286"/>
        <v>0</v>
      </c>
      <c r="X836" s="403">
        <f t="shared" si="286"/>
        <v>0</v>
      </c>
      <c r="Y836" s="403">
        <f t="shared" si="273"/>
        <v>0</v>
      </c>
      <c r="Z836" s="403">
        <f t="shared" si="273"/>
        <v>0</v>
      </c>
      <c r="AA836" s="403">
        <f t="shared" si="273"/>
        <v>0</v>
      </c>
      <c r="AB836" s="403">
        <f t="shared" si="273"/>
        <v>0</v>
      </c>
      <c r="AC836" s="403">
        <f t="shared" si="277"/>
        <v>0</v>
      </c>
      <c r="AD836" s="403">
        <f t="shared" si="282"/>
        <v>0</v>
      </c>
      <c r="AE836" s="403">
        <f t="shared" si="282"/>
        <v>0</v>
      </c>
      <c r="AF836" s="403">
        <f t="shared" si="280"/>
        <v>21.95</v>
      </c>
      <c r="AG836" s="404">
        <f t="shared" si="278"/>
        <v>0</v>
      </c>
      <c r="AH836" s="404">
        <f t="shared" si="287"/>
        <v>0</v>
      </c>
      <c r="AI836" s="404">
        <f t="shared" si="287"/>
        <v>0</v>
      </c>
      <c r="AJ836" s="145">
        <f t="shared" si="271"/>
        <v>0</v>
      </c>
    </row>
    <row r="837" spans="2:36" ht="13.7" customHeight="1">
      <c r="B837" s="957">
        <v>1144</v>
      </c>
      <c r="C837" s="1040">
        <v>45226</v>
      </c>
      <c r="D837" s="1041" t="s">
        <v>577</v>
      </c>
      <c r="E837" s="1042" t="s">
        <v>1547</v>
      </c>
      <c r="F837" s="402">
        <v>54</v>
      </c>
      <c r="G837" s="956">
        <v>24.99</v>
      </c>
      <c r="H837" s="440"/>
      <c r="I837" s="403">
        <f t="shared" si="270"/>
        <v>0</v>
      </c>
      <c r="J837" s="403">
        <f t="shared" si="276"/>
        <v>0</v>
      </c>
      <c r="K837" s="403">
        <f t="shared" si="279"/>
        <v>24.99</v>
      </c>
      <c r="L837" s="403">
        <f t="shared" si="286"/>
        <v>0</v>
      </c>
      <c r="M837" s="403">
        <f t="shared" si="286"/>
        <v>0</v>
      </c>
      <c r="N837" s="403">
        <f t="shared" si="286"/>
        <v>0</v>
      </c>
      <c r="O837" s="403">
        <f t="shared" si="286"/>
        <v>0</v>
      </c>
      <c r="P837" s="403">
        <f t="shared" si="286"/>
        <v>0</v>
      </c>
      <c r="Q837" s="403">
        <f t="shared" si="286"/>
        <v>0</v>
      </c>
      <c r="R837" s="403">
        <f t="shared" si="286"/>
        <v>0</v>
      </c>
      <c r="S837" s="403">
        <f t="shared" si="286"/>
        <v>0</v>
      </c>
      <c r="T837" s="403">
        <f t="shared" si="286"/>
        <v>0</v>
      </c>
      <c r="U837" s="403">
        <f t="shared" si="286"/>
        <v>0</v>
      </c>
      <c r="V837" s="403">
        <f t="shared" si="286"/>
        <v>0</v>
      </c>
      <c r="W837" s="403">
        <f t="shared" si="286"/>
        <v>0</v>
      </c>
      <c r="X837" s="403">
        <f t="shared" si="286"/>
        <v>0</v>
      </c>
      <c r="Y837" s="403">
        <f t="shared" si="273"/>
        <v>0</v>
      </c>
      <c r="Z837" s="403">
        <f t="shared" si="273"/>
        <v>0</v>
      </c>
      <c r="AA837" s="403">
        <f t="shared" si="273"/>
        <v>0</v>
      </c>
      <c r="AB837" s="403">
        <f t="shared" si="273"/>
        <v>0</v>
      </c>
      <c r="AC837" s="403">
        <f t="shared" si="277"/>
        <v>0</v>
      </c>
      <c r="AD837" s="403">
        <f t="shared" si="282"/>
        <v>0</v>
      </c>
      <c r="AE837" s="403">
        <f t="shared" si="282"/>
        <v>0</v>
      </c>
      <c r="AF837" s="403">
        <f t="shared" si="280"/>
        <v>0</v>
      </c>
      <c r="AG837" s="404">
        <f t="shared" si="278"/>
        <v>0</v>
      </c>
      <c r="AH837" s="404">
        <f t="shared" si="287"/>
        <v>0</v>
      </c>
      <c r="AI837" s="404">
        <f t="shared" si="287"/>
        <v>0</v>
      </c>
      <c r="AJ837" s="145">
        <f t="shared" si="271"/>
        <v>0</v>
      </c>
    </row>
    <row r="838" spans="2:36" ht="13.7" customHeight="1">
      <c r="B838" s="957">
        <v>1204</v>
      </c>
      <c r="C838" s="1040">
        <v>45236</v>
      </c>
      <c r="D838" s="1041" t="s">
        <v>577</v>
      </c>
      <c r="E838" s="1042" t="s">
        <v>1595</v>
      </c>
      <c r="F838" s="402">
        <v>737</v>
      </c>
      <c r="G838" s="956">
        <v>22.99</v>
      </c>
      <c r="H838" s="440"/>
      <c r="I838" s="403">
        <f t="shared" si="270"/>
        <v>0</v>
      </c>
      <c r="J838" s="403">
        <f t="shared" si="276"/>
        <v>0</v>
      </c>
      <c r="K838" s="403">
        <f t="shared" si="279"/>
        <v>0</v>
      </c>
      <c r="L838" s="403">
        <f t="shared" si="286"/>
        <v>0</v>
      </c>
      <c r="M838" s="403">
        <f t="shared" si="286"/>
        <v>0</v>
      </c>
      <c r="N838" s="403">
        <f t="shared" si="286"/>
        <v>0</v>
      </c>
      <c r="O838" s="403">
        <f t="shared" si="286"/>
        <v>0</v>
      </c>
      <c r="P838" s="403">
        <f t="shared" si="286"/>
        <v>0</v>
      </c>
      <c r="Q838" s="403">
        <f t="shared" si="286"/>
        <v>0</v>
      </c>
      <c r="R838" s="403">
        <f t="shared" si="286"/>
        <v>0</v>
      </c>
      <c r="S838" s="403">
        <f t="shared" si="286"/>
        <v>0</v>
      </c>
      <c r="T838" s="403">
        <f t="shared" si="286"/>
        <v>0</v>
      </c>
      <c r="U838" s="403">
        <f t="shared" si="286"/>
        <v>0</v>
      </c>
      <c r="V838" s="403">
        <f t="shared" si="286"/>
        <v>0</v>
      </c>
      <c r="W838" s="403">
        <f t="shared" si="286"/>
        <v>0</v>
      </c>
      <c r="X838" s="403">
        <f t="shared" si="286"/>
        <v>0</v>
      </c>
      <c r="Y838" s="403">
        <f t="shared" si="273"/>
        <v>0</v>
      </c>
      <c r="Z838" s="403">
        <f t="shared" si="273"/>
        <v>0</v>
      </c>
      <c r="AA838" s="403">
        <f t="shared" si="273"/>
        <v>0</v>
      </c>
      <c r="AB838" s="403">
        <f t="shared" si="273"/>
        <v>0</v>
      </c>
      <c r="AC838" s="403">
        <f t="shared" si="277"/>
        <v>0</v>
      </c>
      <c r="AD838" s="403">
        <f t="shared" si="282"/>
        <v>0</v>
      </c>
      <c r="AE838" s="403">
        <f t="shared" si="282"/>
        <v>0</v>
      </c>
      <c r="AF838" s="403">
        <f t="shared" si="280"/>
        <v>22.99</v>
      </c>
      <c r="AG838" s="404">
        <f t="shared" si="278"/>
        <v>0</v>
      </c>
      <c r="AH838" s="404">
        <f t="shared" si="287"/>
        <v>0</v>
      </c>
      <c r="AI838" s="404">
        <f t="shared" si="287"/>
        <v>0</v>
      </c>
      <c r="AJ838" s="145">
        <f t="shared" si="271"/>
        <v>0</v>
      </c>
    </row>
    <row r="839" spans="2:36" ht="13.7" customHeight="1">
      <c r="B839" s="957">
        <v>121</v>
      </c>
      <c r="C839" s="1040">
        <v>44964</v>
      </c>
      <c r="D839" s="1041" t="s">
        <v>577</v>
      </c>
      <c r="E839" s="1042" t="s">
        <v>684</v>
      </c>
      <c r="F839" s="402">
        <v>737</v>
      </c>
      <c r="G839" s="956">
        <v>39.979999999999997</v>
      </c>
      <c r="H839" s="440"/>
      <c r="I839" s="403">
        <f t="shared" si="270"/>
        <v>0</v>
      </c>
      <c r="J839" s="403">
        <f t="shared" si="276"/>
        <v>0</v>
      </c>
      <c r="K839" s="403">
        <f t="shared" si="279"/>
        <v>0</v>
      </c>
      <c r="L839" s="403">
        <f t="shared" si="286"/>
        <v>0</v>
      </c>
      <c r="M839" s="403">
        <f t="shared" si="286"/>
        <v>0</v>
      </c>
      <c r="N839" s="403">
        <f t="shared" si="286"/>
        <v>0</v>
      </c>
      <c r="O839" s="403">
        <f t="shared" si="286"/>
        <v>0</v>
      </c>
      <c r="P839" s="403">
        <f t="shared" si="286"/>
        <v>0</v>
      </c>
      <c r="Q839" s="403">
        <f t="shared" si="286"/>
        <v>0</v>
      </c>
      <c r="R839" s="403">
        <f t="shared" si="286"/>
        <v>0</v>
      </c>
      <c r="S839" s="403">
        <f t="shared" si="286"/>
        <v>0</v>
      </c>
      <c r="T839" s="403">
        <f t="shared" si="286"/>
        <v>0</v>
      </c>
      <c r="U839" s="403">
        <f t="shared" si="286"/>
        <v>0</v>
      </c>
      <c r="V839" s="403">
        <f t="shared" si="286"/>
        <v>0</v>
      </c>
      <c r="W839" s="403">
        <f t="shared" si="286"/>
        <v>0</v>
      </c>
      <c r="X839" s="403">
        <f t="shared" si="286"/>
        <v>0</v>
      </c>
      <c r="Y839" s="403">
        <f t="shared" si="273"/>
        <v>0</v>
      </c>
      <c r="Z839" s="403">
        <f t="shared" si="273"/>
        <v>0</v>
      </c>
      <c r="AA839" s="403">
        <f t="shared" si="273"/>
        <v>0</v>
      </c>
      <c r="AB839" s="403">
        <f t="shared" si="273"/>
        <v>0</v>
      </c>
      <c r="AC839" s="403">
        <f t="shared" si="277"/>
        <v>0</v>
      </c>
      <c r="AD839" s="403">
        <f t="shared" si="282"/>
        <v>0</v>
      </c>
      <c r="AE839" s="403">
        <f t="shared" si="282"/>
        <v>0</v>
      </c>
      <c r="AF839" s="403">
        <f t="shared" si="280"/>
        <v>39.979999999999997</v>
      </c>
      <c r="AG839" s="404">
        <f t="shared" si="278"/>
        <v>0</v>
      </c>
      <c r="AH839" s="404">
        <f t="shared" si="287"/>
        <v>0</v>
      </c>
      <c r="AI839" s="404">
        <f t="shared" si="287"/>
        <v>0</v>
      </c>
      <c r="AJ839" s="145">
        <f t="shared" si="271"/>
        <v>0</v>
      </c>
    </row>
    <row r="840" spans="2:36" ht="13.7" customHeight="1">
      <c r="B840" s="957">
        <v>446</v>
      </c>
      <c r="C840" s="1040">
        <v>45055</v>
      </c>
      <c r="D840" s="1041" t="s">
        <v>577</v>
      </c>
      <c r="E840" s="1042" t="s">
        <v>966</v>
      </c>
      <c r="F840" s="402">
        <v>54</v>
      </c>
      <c r="G840" s="956">
        <v>27</v>
      </c>
      <c r="H840" s="440"/>
      <c r="I840" s="403">
        <f t="shared" si="270"/>
        <v>0</v>
      </c>
      <c r="J840" s="403">
        <f t="shared" si="276"/>
        <v>0</v>
      </c>
      <c r="K840" s="403">
        <f t="shared" si="279"/>
        <v>27</v>
      </c>
      <c r="L840" s="403">
        <f t="shared" ref="L840:X849" si="288">IF(L$7-$F840=0,$G840,0)</f>
        <v>0</v>
      </c>
      <c r="M840" s="403">
        <f t="shared" si="288"/>
        <v>0</v>
      </c>
      <c r="N840" s="403">
        <f t="shared" si="288"/>
        <v>0</v>
      </c>
      <c r="O840" s="403">
        <f t="shared" si="288"/>
        <v>0</v>
      </c>
      <c r="P840" s="403">
        <f t="shared" si="288"/>
        <v>0</v>
      </c>
      <c r="Q840" s="403">
        <f t="shared" si="288"/>
        <v>0</v>
      </c>
      <c r="R840" s="403">
        <f t="shared" si="288"/>
        <v>0</v>
      </c>
      <c r="S840" s="403">
        <f t="shared" si="288"/>
        <v>0</v>
      </c>
      <c r="T840" s="403">
        <f t="shared" si="288"/>
        <v>0</v>
      </c>
      <c r="U840" s="403">
        <f t="shared" si="288"/>
        <v>0</v>
      </c>
      <c r="V840" s="403">
        <f t="shared" si="288"/>
        <v>0</v>
      </c>
      <c r="W840" s="403">
        <f t="shared" si="288"/>
        <v>0</v>
      </c>
      <c r="X840" s="403">
        <f t="shared" si="288"/>
        <v>0</v>
      </c>
      <c r="Y840" s="403">
        <f t="shared" si="273"/>
        <v>0</v>
      </c>
      <c r="Z840" s="403">
        <f t="shared" si="273"/>
        <v>0</v>
      </c>
      <c r="AA840" s="403">
        <f t="shared" si="273"/>
        <v>0</v>
      </c>
      <c r="AB840" s="403">
        <f t="shared" si="273"/>
        <v>0</v>
      </c>
      <c r="AC840" s="403">
        <f t="shared" si="277"/>
        <v>0</v>
      </c>
      <c r="AD840" s="403">
        <f t="shared" si="282"/>
        <v>0</v>
      </c>
      <c r="AE840" s="403">
        <f t="shared" si="282"/>
        <v>0</v>
      </c>
      <c r="AF840" s="403">
        <f t="shared" si="280"/>
        <v>0</v>
      </c>
      <c r="AG840" s="404">
        <f t="shared" si="278"/>
        <v>0</v>
      </c>
      <c r="AH840" s="404">
        <f t="shared" si="287"/>
        <v>0</v>
      </c>
      <c r="AI840" s="404">
        <f t="shared" si="287"/>
        <v>0</v>
      </c>
      <c r="AJ840" s="145">
        <f t="shared" si="271"/>
        <v>0</v>
      </c>
    </row>
    <row r="841" spans="2:36" ht="13.7" customHeight="1">
      <c r="B841" s="957">
        <v>447</v>
      </c>
      <c r="C841" s="1040">
        <v>45055</v>
      </c>
      <c r="D841" s="1041" t="s">
        <v>577</v>
      </c>
      <c r="E841" s="1042" t="s">
        <v>967</v>
      </c>
      <c r="F841" s="402">
        <v>54</v>
      </c>
      <c r="G841" s="956">
        <v>44.41</v>
      </c>
      <c r="H841" s="440"/>
      <c r="I841" s="403">
        <f t="shared" si="270"/>
        <v>0</v>
      </c>
      <c r="J841" s="403">
        <f t="shared" si="276"/>
        <v>0</v>
      </c>
      <c r="K841" s="403">
        <f t="shared" si="279"/>
        <v>44.41</v>
      </c>
      <c r="L841" s="403">
        <f t="shared" si="288"/>
        <v>0</v>
      </c>
      <c r="M841" s="403">
        <f t="shared" si="288"/>
        <v>0</v>
      </c>
      <c r="N841" s="403">
        <f t="shared" si="288"/>
        <v>0</v>
      </c>
      <c r="O841" s="403">
        <f t="shared" si="288"/>
        <v>0</v>
      </c>
      <c r="P841" s="403">
        <f t="shared" si="288"/>
        <v>0</v>
      </c>
      <c r="Q841" s="403">
        <f t="shared" si="288"/>
        <v>0</v>
      </c>
      <c r="R841" s="403">
        <f t="shared" si="288"/>
        <v>0</v>
      </c>
      <c r="S841" s="403">
        <f t="shared" si="288"/>
        <v>0</v>
      </c>
      <c r="T841" s="403">
        <f t="shared" si="288"/>
        <v>0</v>
      </c>
      <c r="U841" s="403">
        <f t="shared" si="288"/>
        <v>0</v>
      </c>
      <c r="V841" s="403">
        <f t="shared" si="288"/>
        <v>0</v>
      </c>
      <c r="W841" s="403">
        <f t="shared" si="288"/>
        <v>0</v>
      </c>
      <c r="X841" s="403">
        <f t="shared" si="288"/>
        <v>0</v>
      </c>
      <c r="Y841" s="403">
        <f t="shared" si="273"/>
        <v>0</v>
      </c>
      <c r="Z841" s="403">
        <f t="shared" si="273"/>
        <v>0</v>
      </c>
      <c r="AA841" s="403">
        <f t="shared" si="273"/>
        <v>0</v>
      </c>
      <c r="AB841" s="403">
        <f t="shared" si="273"/>
        <v>0</v>
      </c>
      <c r="AC841" s="403">
        <f t="shared" si="277"/>
        <v>0</v>
      </c>
      <c r="AD841" s="403">
        <f t="shared" si="282"/>
        <v>0</v>
      </c>
      <c r="AE841" s="403">
        <f t="shared" si="282"/>
        <v>0</v>
      </c>
      <c r="AF841" s="403">
        <f t="shared" si="280"/>
        <v>0</v>
      </c>
      <c r="AG841" s="404">
        <f t="shared" si="278"/>
        <v>0</v>
      </c>
      <c r="AH841" s="404">
        <f t="shared" si="287"/>
        <v>0</v>
      </c>
      <c r="AI841" s="404">
        <f t="shared" si="287"/>
        <v>0</v>
      </c>
      <c r="AJ841" s="145">
        <f t="shared" si="271"/>
        <v>0</v>
      </c>
    </row>
    <row r="842" spans="2:36" ht="13.7" customHeight="1">
      <c r="B842" s="957">
        <v>587</v>
      </c>
      <c r="C842" s="1040">
        <v>45100</v>
      </c>
      <c r="D842" s="1041" t="s">
        <v>577</v>
      </c>
      <c r="E842" s="1042" t="s">
        <v>1078</v>
      </c>
      <c r="F842" s="402">
        <v>737</v>
      </c>
      <c r="G842" s="956">
        <v>379.99</v>
      </c>
      <c r="H842" s="440"/>
      <c r="I842" s="403">
        <f t="shared" si="270"/>
        <v>0</v>
      </c>
      <c r="J842" s="403">
        <f t="shared" si="276"/>
        <v>0</v>
      </c>
      <c r="K842" s="403">
        <f t="shared" si="279"/>
        <v>0</v>
      </c>
      <c r="L842" s="403">
        <f t="shared" si="288"/>
        <v>0</v>
      </c>
      <c r="M842" s="403">
        <f t="shared" si="288"/>
        <v>0</v>
      </c>
      <c r="N842" s="403">
        <f t="shared" si="288"/>
        <v>0</v>
      </c>
      <c r="O842" s="403">
        <f t="shared" si="288"/>
        <v>0</v>
      </c>
      <c r="P842" s="403">
        <f t="shared" si="288"/>
        <v>0</v>
      </c>
      <c r="Q842" s="403">
        <f t="shared" si="288"/>
        <v>0</v>
      </c>
      <c r="R842" s="403">
        <f t="shared" si="288"/>
        <v>0</v>
      </c>
      <c r="S842" s="403">
        <f t="shared" si="288"/>
        <v>0</v>
      </c>
      <c r="T842" s="403">
        <f t="shared" si="288"/>
        <v>0</v>
      </c>
      <c r="U842" s="403">
        <f t="shared" si="288"/>
        <v>0</v>
      </c>
      <c r="V842" s="403">
        <f t="shared" si="288"/>
        <v>0</v>
      </c>
      <c r="W842" s="403">
        <f t="shared" si="288"/>
        <v>0</v>
      </c>
      <c r="X842" s="403">
        <f t="shared" si="288"/>
        <v>0</v>
      </c>
      <c r="Y842" s="403">
        <f t="shared" si="273"/>
        <v>0</v>
      </c>
      <c r="Z842" s="403">
        <f t="shared" si="273"/>
        <v>0</v>
      </c>
      <c r="AA842" s="403">
        <f t="shared" si="273"/>
        <v>0</v>
      </c>
      <c r="AB842" s="403">
        <f t="shared" si="273"/>
        <v>0</v>
      </c>
      <c r="AC842" s="403">
        <f t="shared" si="277"/>
        <v>0</v>
      </c>
      <c r="AD842" s="403">
        <f t="shared" si="282"/>
        <v>0</v>
      </c>
      <c r="AE842" s="403">
        <f t="shared" si="282"/>
        <v>0</v>
      </c>
      <c r="AF842" s="403">
        <f t="shared" si="280"/>
        <v>379.99</v>
      </c>
      <c r="AG842" s="404">
        <f t="shared" si="278"/>
        <v>0</v>
      </c>
      <c r="AH842" s="404">
        <f t="shared" si="287"/>
        <v>0</v>
      </c>
      <c r="AI842" s="404">
        <f t="shared" si="287"/>
        <v>0</v>
      </c>
      <c r="AJ842" s="145">
        <f t="shared" si="271"/>
        <v>0</v>
      </c>
    </row>
    <row r="843" spans="2:36" ht="13.7" customHeight="1">
      <c r="B843" s="957">
        <v>662</v>
      </c>
      <c r="C843" s="1040">
        <v>45125</v>
      </c>
      <c r="D843" s="1041" t="s">
        <v>577</v>
      </c>
      <c r="E843" s="1042" t="s">
        <v>1145</v>
      </c>
      <c r="F843" s="402">
        <v>737</v>
      </c>
      <c r="G843" s="956">
        <v>155</v>
      </c>
      <c r="H843" s="440"/>
      <c r="I843" s="403">
        <f t="shared" ref="I843:I906" si="289">IF(I$7-$F843=0,$G843,0)</f>
        <v>0</v>
      </c>
      <c r="J843" s="403">
        <f t="shared" si="276"/>
        <v>0</v>
      </c>
      <c r="K843" s="403">
        <f t="shared" si="279"/>
        <v>0</v>
      </c>
      <c r="L843" s="403">
        <f t="shared" si="288"/>
        <v>0</v>
      </c>
      <c r="M843" s="403">
        <f t="shared" si="288"/>
        <v>0</v>
      </c>
      <c r="N843" s="403">
        <f t="shared" si="288"/>
        <v>0</v>
      </c>
      <c r="O843" s="403">
        <f t="shared" si="288"/>
        <v>0</v>
      </c>
      <c r="P843" s="403">
        <f t="shared" si="288"/>
        <v>0</v>
      </c>
      <c r="Q843" s="403">
        <f t="shared" si="288"/>
        <v>0</v>
      </c>
      <c r="R843" s="403">
        <f t="shared" si="288"/>
        <v>0</v>
      </c>
      <c r="S843" s="403">
        <f t="shared" si="288"/>
        <v>0</v>
      </c>
      <c r="T843" s="403">
        <f t="shared" si="288"/>
        <v>0</v>
      </c>
      <c r="U843" s="403">
        <f t="shared" si="288"/>
        <v>0</v>
      </c>
      <c r="V843" s="403">
        <f t="shared" si="288"/>
        <v>0</v>
      </c>
      <c r="W843" s="403">
        <f t="shared" si="288"/>
        <v>0</v>
      </c>
      <c r="X843" s="403">
        <f t="shared" si="288"/>
        <v>0</v>
      </c>
      <c r="Y843" s="403">
        <f t="shared" si="273"/>
        <v>0</v>
      </c>
      <c r="Z843" s="403">
        <f t="shared" si="273"/>
        <v>0</v>
      </c>
      <c r="AA843" s="403">
        <f t="shared" si="273"/>
        <v>0</v>
      </c>
      <c r="AB843" s="403">
        <f t="shared" si="273"/>
        <v>0</v>
      </c>
      <c r="AC843" s="403">
        <f t="shared" si="277"/>
        <v>0</v>
      </c>
      <c r="AD843" s="403">
        <f t="shared" si="282"/>
        <v>0</v>
      </c>
      <c r="AE843" s="403">
        <f t="shared" si="282"/>
        <v>0</v>
      </c>
      <c r="AF843" s="403">
        <f t="shared" si="280"/>
        <v>155</v>
      </c>
      <c r="AG843" s="404">
        <f t="shared" si="278"/>
        <v>0</v>
      </c>
      <c r="AH843" s="404">
        <f t="shared" si="287"/>
        <v>0</v>
      </c>
      <c r="AI843" s="404">
        <f t="shared" si="287"/>
        <v>0</v>
      </c>
      <c r="AJ843" s="145">
        <f t="shared" ref="AJ843:AJ906" si="290">G843-SUM(I843:AI843)</f>
        <v>0</v>
      </c>
    </row>
    <row r="844" spans="2:36" ht="13.7" customHeight="1">
      <c r="B844" s="957">
        <v>672</v>
      </c>
      <c r="C844" s="1040">
        <v>45127</v>
      </c>
      <c r="D844" s="1041" t="s">
        <v>577</v>
      </c>
      <c r="E844" s="1042" t="s">
        <v>1155</v>
      </c>
      <c r="F844" s="402">
        <v>737</v>
      </c>
      <c r="G844" s="956">
        <v>17.989999999999998</v>
      </c>
      <c r="H844" s="440"/>
      <c r="I844" s="403">
        <f t="shared" si="289"/>
        <v>0</v>
      </c>
      <c r="J844" s="403">
        <f t="shared" si="276"/>
        <v>0</v>
      </c>
      <c r="K844" s="403">
        <f t="shared" si="279"/>
        <v>0</v>
      </c>
      <c r="L844" s="403">
        <f t="shared" si="288"/>
        <v>0</v>
      </c>
      <c r="M844" s="403">
        <f t="shared" si="288"/>
        <v>0</v>
      </c>
      <c r="N844" s="403">
        <f t="shared" si="288"/>
        <v>0</v>
      </c>
      <c r="O844" s="403">
        <f t="shared" si="288"/>
        <v>0</v>
      </c>
      <c r="P844" s="403">
        <f t="shared" si="288"/>
        <v>0</v>
      </c>
      <c r="Q844" s="403">
        <f t="shared" si="288"/>
        <v>0</v>
      </c>
      <c r="R844" s="403">
        <f t="shared" si="288"/>
        <v>0</v>
      </c>
      <c r="S844" s="403">
        <f t="shared" si="288"/>
        <v>0</v>
      </c>
      <c r="T844" s="403">
        <f t="shared" si="288"/>
        <v>0</v>
      </c>
      <c r="U844" s="403">
        <f t="shared" si="288"/>
        <v>0</v>
      </c>
      <c r="V844" s="403">
        <f t="shared" si="288"/>
        <v>0</v>
      </c>
      <c r="W844" s="403">
        <f t="shared" si="288"/>
        <v>0</v>
      </c>
      <c r="X844" s="403">
        <f t="shared" si="288"/>
        <v>0</v>
      </c>
      <c r="Y844" s="403">
        <f t="shared" si="273"/>
        <v>0</v>
      </c>
      <c r="Z844" s="403">
        <f t="shared" si="273"/>
        <v>0</v>
      </c>
      <c r="AA844" s="403">
        <f t="shared" si="273"/>
        <v>0</v>
      </c>
      <c r="AB844" s="403">
        <f t="shared" si="273"/>
        <v>0</v>
      </c>
      <c r="AC844" s="403">
        <f t="shared" si="277"/>
        <v>0</v>
      </c>
      <c r="AD844" s="403">
        <f t="shared" si="282"/>
        <v>0</v>
      </c>
      <c r="AE844" s="403">
        <f t="shared" si="282"/>
        <v>0</v>
      </c>
      <c r="AF844" s="403">
        <f t="shared" si="280"/>
        <v>17.989999999999998</v>
      </c>
      <c r="AG844" s="404">
        <f t="shared" si="278"/>
        <v>0</v>
      </c>
      <c r="AH844" s="404">
        <f t="shared" si="287"/>
        <v>0</v>
      </c>
      <c r="AI844" s="404">
        <f t="shared" si="287"/>
        <v>0</v>
      </c>
      <c r="AJ844" s="145">
        <f t="shared" si="290"/>
        <v>0</v>
      </c>
    </row>
    <row r="845" spans="2:36" ht="13.7" customHeight="1">
      <c r="B845" s="957">
        <v>772</v>
      </c>
      <c r="C845" s="1040">
        <v>45155</v>
      </c>
      <c r="D845" s="1041" t="s">
        <v>577</v>
      </c>
      <c r="E845" s="1042" t="s">
        <v>1227</v>
      </c>
      <c r="F845" s="402">
        <v>737</v>
      </c>
      <c r="G845" s="956">
        <v>12.79</v>
      </c>
      <c r="H845" s="440"/>
      <c r="I845" s="403">
        <f t="shared" si="289"/>
        <v>0</v>
      </c>
      <c r="J845" s="403">
        <f t="shared" si="276"/>
        <v>0</v>
      </c>
      <c r="K845" s="403">
        <f t="shared" si="279"/>
        <v>0</v>
      </c>
      <c r="L845" s="403">
        <f t="shared" si="288"/>
        <v>0</v>
      </c>
      <c r="M845" s="403">
        <f t="shared" si="288"/>
        <v>0</v>
      </c>
      <c r="N845" s="403">
        <f t="shared" si="288"/>
        <v>0</v>
      </c>
      <c r="O845" s="403">
        <f t="shared" si="288"/>
        <v>0</v>
      </c>
      <c r="P845" s="403">
        <f t="shared" si="288"/>
        <v>0</v>
      </c>
      <c r="Q845" s="403">
        <f t="shared" si="288"/>
        <v>0</v>
      </c>
      <c r="R845" s="403">
        <f t="shared" si="288"/>
        <v>0</v>
      </c>
      <c r="S845" s="403">
        <f t="shared" si="288"/>
        <v>0</v>
      </c>
      <c r="T845" s="403">
        <f t="shared" si="288"/>
        <v>0</v>
      </c>
      <c r="U845" s="403">
        <f t="shared" si="288"/>
        <v>0</v>
      </c>
      <c r="V845" s="403">
        <f t="shared" si="288"/>
        <v>0</v>
      </c>
      <c r="W845" s="403">
        <f t="shared" si="288"/>
        <v>0</v>
      </c>
      <c r="X845" s="403">
        <f t="shared" si="288"/>
        <v>0</v>
      </c>
      <c r="Y845" s="403">
        <f t="shared" si="273"/>
        <v>0</v>
      </c>
      <c r="Z845" s="403">
        <f t="shared" si="273"/>
        <v>0</v>
      </c>
      <c r="AA845" s="403">
        <f t="shared" si="273"/>
        <v>0</v>
      </c>
      <c r="AB845" s="403">
        <f t="shared" si="273"/>
        <v>0</v>
      </c>
      <c r="AC845" s="403">
        <f t="shared" si="277"/>
        <v>0</v>
      </c>
      <c r="AD845" s="403">
        <f t="shared" si="282"/>
        <v>0</v>
      </c>
      <c r="AE845" s="403">
        <f t="shared" si="282"/>
        <v>0</v>
      </c>
      <c r="AF845" s="403">
        <f t="shared" si="280"/>
        <v>12.79</v>
      </c>
      <c r="AG845" s="404">
        <f t="shared" si="278"/>
        <v>0</v>
      </c>
      <c r="AH845" s="404">
        <f t="shared" si="287"/>
        <v>0</v>
      </c>
      <c r="AI845" s="404">
        <f t="shared" si="287"/>
        <v>0</v>
      </c>
      <c r="AJ845" s="145">
        <f t="shared" si="290"/>
        <v>0</v>
      </c>
    </row>
    <row r="846" spans="2:36" ht="13.7" customHeight="1">
      <c r="B846" s="957">
        <v>1315</v>
      </c>
      <c r="C846" s="1040">
        <v>45259</v>
      </c>
      <c r="D846" s="1041" t="s">
        <v>577</v>
      </c>
      <c r="E846" s="1042" t="s">
        <v>1691</v>
      </c>
      <c r="F846" s="402">
        <v>737</v>
      </c>
      <c r="G846" s="956">
        <v>11.99</v>
      </c>
      <c r="H846" s="440"/>
      <c r="I846" s="403">
        <f t="shared" si="289"/>
        <v>0</v>
      </c>
      <c r="J846" s="403">
        <f t="shared" si="276"/>
        <v>0</v>
      </c>
      <c r="K846" s="403">
        <f t="shared" si="279"/>
        <v>0</v>
      </c>
      <c r="L846" s="403">
        <f t="shared" si="288"/>
        <v>0</v>
      </c>
      <c r="M846" s="403">
        <f t="shared" si="288"/>
        <v>0</v>
      </c>
      <c r="N846" s="403">
        <f t="shared" si="288"/>
        <v>0</v>
      </c>
      <c r="O846" s="403">
        <f t="shared" si="288"/>
        <v>0</v>
      </c>
      <c r="P846" s="403">
        <f t="shared" si="288"/>
        <v>0</v>
      </c>
      <c r="Q846" s="403">
        <f t="shared" si="288"/>
        <v>0</v>
      </c>
      <c r="R846" s="403">
        <f t="shared" si="288"/>
        <v>0</v>
      </c>
      <c r="S846" s="403">
        <f t="shared" si="288"/>
        <v>0</v>
      </c>
      <c r="T846" s="403">
        <f t="shared" si="288"/>
        <v>0</v>
      </c>
      <c r="U846" s="403">
        <f t="shared" si="288"/>
        <v>0</v>
      </c>
      <c r="V846" s="403">
        <f t="shared" si="288"/>
        <v>0</v>
      </c>
      <c r="W846" s="403">
        <f t="shared" si="288"/>
        <v>0</v>
      </c>
      <c r="X846" s="403">
        <f t="shared" si="288"/>
        <v>0</v>
      </c>
      <c r="Y846" s="403">
        <f t="shared" si="273"/>
        <v>0</v>
      </c>
      <c r="Z846" s="403">
        <f t="shared" si="273"/>
        <v>0</v>
      </c>
      <c r="AA846" s="403">
        <f t="shared" si="273"/>
        <v>0</v>
      </c>
      <c r="AB846" s="403">
        <f t="shared" si="273"/>
        <v>0</v>
      </c>
      <c r="AC846" s="403">
        <f t="shared" si="277"/>
        <v>0</v>
      </c>
      <c r="AD846" s="403">
        <f t="shared" si="282"/>
        <v>0</v>
      </c>
      <c r="AE846" s="403">
        <f t="shared" si="282"/>
        <v>0</v>
      </c>
      <c r="AF846" s="403">
        <f t="shared" si="280"/>
        <v>11.99</v>
      </c>
      <c r="AG846" s="404">
        <f t="shared" si="278"/>
        <v>0</v>
      </c>
      <c r="AH846" s="404">
        <f t="shared" si="287"/>
        <v>0</v>
      </c>
      <c r="AI846" s="404">
        <f t="shared" si="287"/>
        <v>0</v>
      </c>
      <c r="AJ846" s="145">
        <f t="shared" si="290"/>
        <v>0</v>
      </c>
    </row>
    <row r="847" spans="2:36" ht="13.7" customHeight="1">
      <c r="B847" s="957">
        <v>324</v>
      </c>
      <c r="C847" s="1040">
        <v>45021</v>
      </c>
      <c r="D847" s="1041" t="s">
        <v>577</v>
      </c>
      <c r="E847" s="1042" t="s">
        <v>870</v>
      </c>
      <c r="F847" s="402">
        <v>737</v>
      </c>
      <c r="G847" s="956">
        <v>59.99</v>
      </c>
      <c r="H847" s="440"/>
      <c r="I847" s="403">
        <f t="shared" si="289"/>
        <v>0</v>
      </c>
      <c r="J847" s="403">
        <f t="shared" si="276"/>
        <v>0</v>
      </c>
      <c r="K847" s="403">
        <f t="shared" si="279"/>
        <v>0</v>
      </c>
      <c r="L847" s="403">
        <f t="shared" si="288"/>
        <v>0</v>
      </c>
      <c r="M847" s="403">
        <f t="shared" si="288"/>
        <v>0</v>
      </c>
      <c r="N847" s="403">
        <f t="shared" si="288"/>
        <v>0</v>
      </c>
      <c r="O847" s="403">
        <f t="shared" si="288"/>
        <v>0</v>
      </c>
      <c r="P847" s="403">
        <f t="shared" si="288"/>
        <v>0</v>
      </c>
      <c r="Q847" s="403">
        <f t="shared" si="288"/>
        <v>0</v>
      </c>
      <c r="R847" s="403">
        <f t="shared" si="288"/>
        <v>0</v>
      </c>
      <c r="S847" s="403">
        <f t="shared" si="288"/>
        <v>0</v>
      </c>
      <c r="T847" s="403">
        <f t="shared" si="288"/>
        <v>0</v>
      </c>
      <c r="U847" s="403">
        <f t="shared" si="288"/>
        <v>0</v>
      </c>
      <c r="V847" s="403">
        <f t="shared" si="288"/>
        <v>0</v>
      </c>
      <c r="W847" s="403">
        <f t="shared" si="288"/>
        <v>0</v>
      </c>
      <c r="X847" s="403">
        <f t="shared" si="288"/>
        <v>0</v>
      </c>
      <c r="Y847" s="403">
        <f t="shared" si="273"/>
        <v>0</v>
      </c>
      <c r="Z847" s="403">
        <f t="shared" si="273"/>
        <v>0</v>
      </c>
      <c r="AA847" s="403">
        <f t="shared" si="273"/>
        <v>0</v>
      </c>
      <c r="AB847" s="403">
        <f t="shared" si="273"/>
        <v>0</v>
      </c>
      <c r="AC847" s="403">
        <f t="shared" si="277"/>
        <v>0</v>
      </c>
      <c r="AD847" s="403">
        <f t="shared" si="282"/>
        <v>0</v>
      </c>
      <c r="AE847" s="403">
        <f t="shared" si="282"/>
        <v>0</v>
      </c>
      <c r="AF847" s="403">
        <f t="shared" si="280"/>
        <v>59.99</v>
      </c>
      <c r="AG847" s="404">
        <f t="shared" si="278"/>
        <v>0</v>
      </c>
      <c r="AH847" s="404">
        <f t="shared" si="287"/>
        <v>0</v>
      </c>
      <c r="AI847" s="404">
        <f t="shared" si="287"/>
        <v>0</v>
      </c>
      <c r="AJ847" s="145">
        <f t="shared" si="290"/>
        <v>0</v>
      </c>
    </row>
    <row r="848" spans="2:36" ht="13.7" customHeight="1">
      <c r="B848" s="957">
        <v>413</v>
      </c>
      <c r="C848" s="1040">
        <v>45048</v>
      </c>
      <c r="D848" s="1041" t="s">
        <v>577</v>
      </c>
      <c r="E848" s="1042" t="s">
        <v>945</v>
      </c>
      <c r="F848" s="402">
        <v>737</v>
      </c>
      <c r="G848" s="956">
        <v>24.99</v>
      </c>
      <c r="H848" s="440"/>
      <c r="I848" s="403">
        <f t="shared" si="289"/>
        <v>0</v>
      </c>
      <c r="J848" s="403">
        <f t="shared" si="276"/>
        <v>0</v>
      </c>
      <c r="K848" s="403">
        <f t="shared" si="279"/>
        <v>0</v>
      </c>
      <c r="L848" s="403">
        <f t="shared" si="288"/>
        <v>0</v>
      </c>
      <c r="M848" s="403">
        <f t="shared" si="288"/>
        <v>0</v>
      </c>
      <c r="N848" s="403">
        <f t="shared" si="288"/>
        <v>0</v>
      </c>
      <c r="O848" s="403">
        <f t="shared" si="288"/>
        <v>0</v>
      </c>
      <c r="P848" s="403">
        <f t="shared" si="288"/>
        <v>0</v>
      </c>
      <c r="Q848" s="403">
        <f t="shared" si="288"/>
        <v>0</v>
      </c>
      <c r="R848" s="403">
        <f t="shared" si="288"/>
        <v>0</v>
      </c>
      <c r="S848" s="403">
        <f t="shared" si="288"/>
        <v>0</v>
      </c>
      <c r="T848" s="403">
        <f t="shared" si="288"/>
        <v>0</v>
      </c>
      <c r="U848" s="403">
        <f t="shared" si="288"/>
        <v>0</v>
      </c>
      <c r="V848" s="403">
        <f t="shared" si="288"/>
        <v>0</v>
      </c>
      <c r="W848" s="403">
        <f t="shared" si="288"/>
        <v>0</v>
      </c>
      <c r="X848" s="403">
        <f t="shared" si="288"/>
        <v>0</v>
      </c>
      <c r="Y848" s="403">
        <f t="shared" si="273"/>
        <v>0</v>
      </c>
      <c r="Z848" s="403">
        <f t="shared" si="273"/>
        <v>0</v>
      </c>
      <c r="AA848" s="403">
        <f t="shared" si="273"/>
        <v>0</v>
      </c>
      <c r="AB848" s="403">
        <f t="shared" si="273"/>
        <v>0</v>
      </c>
      <c r="AC848" s="403">
        <f t="shared" si="277"/>
        <v>0</v>
      </c>
      <c r="AD848" s="403">
        <f t="shared" si="282"/>
        <v>0</v>
      </c>
      <c r="AE848" s="403">
        <f t="shared" si="282"/>
        <v>0</v>
      </c>
      <c r="AF848" s="403">
        <f t="shared" si="280"/>
        <v>24.99</v>
      </c>
      <c r="AG848" s="404">
        <f t="shared" si="278"/>
        <v>0</v>
      </c>
      <c r="AH848" s="404">
        <f t="shared" si="287"/>
        <v>0</v>
      </c>
      <c r="AI848" s="404">
        <f t="shared" si="287"/>
        <v>0</v>
      </c>
      <c r="AJ848" s="145">
        <f t="shared" si="290"/>
        <v>0</v>
      </c>
    </row>
    <row r="849" spans="2:36" ht="13.7" customHeight="1">
      <c r="B849" s="957">
        <v>823</v>
      </c>
      <c r="C849" s="1040">
        <v>45162</v>
      </c>
      <c r="D849" s="1041" t="s">
        <v>577</v>
      </c>
      <c r="E849" s="1042" t="s">
        <v>1271</v>
      </c>
      <c r="F849" s="402">
        <v>737</v>
      </c>
      <c r="G849" s="956">
        <v>180</v>
      </c>
      <c r="H849" s="440"/>
      <c r="I849" s="403">
        <f t="shared" si="289"/>
        <v>0</v>
      </c>
      <c r="J849" s="403">
        <f t="shared" si="276"/>
        <v>0</v>
      </c>
      <c r="K849" s="403">
        <f t="shared" si="279"/>
        <v>0</v>
      </c>
      <c r="L849" s="403">
        <f t="shared" si="288"/>
        <v>0</v>
      </c>
      <c r="M849" s="403">
        <f t="shared" si="288"/>
        <v>0</v>
      </c>
      <c r="N849" s="403">
        <f t="shared" si="288"/>
        <v>0</v>
      </c>
      <c r="O849" s="403">
        <f t="shared" si="288"/>
        <v>0</v>
      </c>
      <c r="P849" s="403">
        <f t="shared" si="288"/>
        <v>0</v>
      </c>
      <c r="Q849" s="403">
        <f t="shared" si="288"/>
        <v>0</v>
      </c>
      <c r="R849" s="403">
        <f t="shared" si="288"/>
        <v>0</v>
      </c>
      <c r="S849" s="403">
        <f t="shared" si="288"/>
        <v>0</v>
      </c>
      <c r="T849" s="403">
        <f t="shared" si="288"/>
        <v>0</v>
      </c>
      <c r="U849" s="403">
        <f t="shared" si="288"/>
        <v>0</v>
      </c>
      <c r="V849" s="403">
        <f t="shared" si="288"/>
        <v>0</v>
      </c>
      <c r="W849" s="403">
        <f t="shared" si="288"/>
        <v>0</v>
      </c>
      <c r="X849" s="403">
        <f t="shared" si="288"/>
        <v>0</v>
      </c>
      <c r="Y849" s="403">
        <f t="shared" si="273"/>
        <v>0</v>
      </c>
      <c r="Z849" s="403">
        <f t="shared" si="273"/>
        <v>0</v>
      </c>
      <c r="AA849" s="403">
        <f t="shared" si="273"/>
        <v>0</v>
      </c>
      <c r="AB849" s="403">
        <f t="shared" si="273"/>
        <v>0</v>
      </c>
      <c r="AC849" s="403">
        <f t="shared" si="277"/>
        <v>0</v>
      </c>
      <c r="AD849" s="403">
        <f t="shared" si="282"/>
        <v>0</v>
      </c>
      <c r="AE849" s="403">
        <f t="shared" si="282"/>
        <v>0</v>
      </c>
      <c r="AF849" s="403">
        <f t="shared" si="280"/>
        <v>180</v>
      </c>
      <c r="AG849" s="404">
        <f t="shared" si="278"/>
        <v>0</v>
      </c>
      <c r="AH849" s="404">
        <f t="shared" si="287"/>
        <v>0</v>
      </c>
      <c r="AI849" s="404">
        <f t="shared" si="287"/>
        <v>0</v>
      </c>
      <c r="AJ849" s="145">
        <f t="shared" si="290"/>
        <v>0</v>
      </c>
    </row>
    <row r="850" spans="2:36" ht="13.7" customHeight="1">
      <c r="B850" s="957">
        <v>851</v>
      </c>
      <c r="C850" s="1040">
        <v>45169</v>
      </c>
      <c r="D850" s="1041" t="s">
        <v>577</v>
      </c>
      <c r="E850" s="1042" t="s">
        <v>1298</v>
      </c>
      <c r="F850" s="402">
        <v>737</v>
      </c>
      <c r="G850" s="956">
        <v>345</v>
      </c>
      <c r="H850" s="440"/>
      <c r="I850" s="403">
        <f t="shared" si="289"/>
        <v>0</v>
      </c>
      <c r="J850" s="403">
        <f t="shared" si="276"/>
        <v>0</v>
      </c>
      <c r="K850" s="403">
        <f t="shared" si="279"/>
        <v>0</v>
      </c>
      <c r="L850" s="403">
        <f t="shared" ref="L850:X859" si="291">IF(L$7-$F850=0,$G850,0)</f>
        <v>0</v>
      </c>
      <c r="M850" s="403">
        <f t="shared" si="291"/>
        <v>0</v>
      </c>
      <c r="N850" s="403">
        <f t="shared" si="291"/>
        <v>0</v>
      </c>
      <c r="O850" s="403">
        <f t="shared" si="291"/>
        <v>0</v>
      </c>
      <c r="P850" s="403">
        <f t="shared" si="291"/>
        <v>0</v>
      </c>
      <c r="Q850" s="403">
        <f t="shared" si="291"/>
        <v>0</v>
      </c>
      <c r="R850" s="403">
        <f t="shared" si="291"/>
        <v>0</v>
      </c>
      <c r="S850" s="403">
        <f t="shared" si="291"/>
        <v>0</v>
      </c>
      <c r="T850" s="403">
        <f t="shared" si="291"/>
        <v>0</v>
      </c>
      <c r="U850" s="403">
        <f t="shared" si="291"/>
        <v>0</v>
      </c>
      <c r="V850" s="403">
        <f t="shared" si="291"/>
        <v>0</v>
      </c>
      <c r="W850" s="403">
        <f t="shared" si="291"/>
        <v>0</v>
      </c>
      <c r="X850" s="403">
        <f t="shared" si="291"/>
        <v>0</v>
      </c>
      <c r="Y850" s="403">
        <f t="shared" si="273"/>
        <v>0</v>
      </c>
      <c r="Z850" s="403">
        <f t="shared" si="273"/>
        <v>0</v>
      </c>
      <c r="AA850" s="403">
        <f t="shared" si="273"/>
        <v>0</v>
      </c>
      <c r="AB850" s="403">
        <f t="shared" si="273"/>
        <v>0</v>
      </c>
      <c r="AC850" s="403">
        <f t="shared" si="277"/>
        <v>0</v>
      </c>
      <c r="AD850" s="403">
        <f t="shared" si="282"/>
        <v>0</v>
      </c>
      <c r="AE850" s="403">
        <f t="shared" si="282"/>
        <v>0</v>
      </c>
      <c r="AF850" s="403">
        <f t="shared" si="280"/>
        <v>345</v>
      </c>
      <c r="AG850" s="404">
        <f t="shared" si="278"/>
        <v>0</v>
      </c>
      <c r="AH850" s="404">
        <f t="shared" ref="AH850:AI869" si="292">IF(AH$7-$F850=0,$G850,0)</f>
        <v>0</v>
      </c>
      <c r="AI850" s="404">
        <f t="shared" si="292"/>
        <v>0</v>
      </c>
      <c r="AJ850" s="145">
        <f t="shared" si="290"/>
        <v>0</v>
      </c>
    </row>
    <row r="851" spans="2:36" ht="13.7" customHeight="1">
      <c r="B851" s="957">
        <v>1203</v>
      </c>
      <c r="C851" s="1040">
        <v>45236</v>
      </c>
      <c r="D851" s="1041" t="s">
        <v>577</v>
      </c>
      <c r="E851" s="1042" t="s">
        <v>1596</v>
      </c>
      <c r="F851" s="402">
        <v>737</v>
      </c>
      <c r="G851" s="956">
        <v>11.91</v>
      </c>
      <c r="H851" s="440"/>
      <c r="I851" s="403">
        <f t="shared" si="289"/>
        <v>0</v>
      </c>
      <c r="J851" s="403">
        <f t="shared" si="276"/>
        <v>0</v>
      </c>
      <c r="K851" s="403">
        <f t="shared" si="279"/>
        <v>0</v>
      </c>
      <c r="L851" s="403">
        <f t="shared" si="291"/>
        <v>0</v>
      </c>
      <c r="M851" s="403">
        <f t="shared" si="291"/>
        <v>0</v>
      </c>
      <c r="N851" s="403">
        <f t="shared" si="291"/>
        <v>0</v>
      </c>
      <c r="O851" s="403">
        <f t="shared" si="291"/>
        <v>0</v>
      </c>
      <c r="P851" s="403">
        <f t="shared" si="291"/>
        <v>0</v>
      </c>
      <c r="Q851" s="403">
        <f t="shared" si="291"/>
        <v>0</v>
      </c>
      <c r="R851" s="403">
        <f t="shared" si="291"/>
        <v>0</v>
      </c>
      <c r="S851" s="403">
        <f t="shared" si="291"/>
        <v>0</v>
      </c>
      <c r="T851" s="403">
        <f t="shared" si="291"/>
        <v>0</v>
      </c>
      <c r="U851" s="403">
        <f t="shared" si="291"/>
        <v>0</v>
      </c>
      <c r="V851" s="403">
        <f t="shared" si="291"/>
        <v>0</v>
      </c>
      <c r="W851" s="403">
        <f t="shared" si="291"/>
        <v>0</v>
      </c>
      <c r="X851" s="403">
        <f t="shared" si="291"/>
        <v>0</v>
      </c>
      <c r="Y851" s="403">
        <f t="shared" si="273"/>
        <v>0</v>
      </c>
      <c r="Z851" s="403">
        <f t="shared" si="273"/>
        <v>0</v>
      </c>
      <c r="AA851" s="403">
        <f t="shared" si="273"/>
        <v>0</v>
      </c>
      <c r="AB851" s="403">
        <f t="shared" ref="Y851:AD914" si="293">IF(AB$7-$F851=0,$G851,0)</f>
        <v>0</v>
      </c>
      <c r="AC851" s="403">
        <f t="shared" si="277"/>
        <v>0</v>
      </c>
      <c r="AD851" s="403">
        <f t="shared" si="282"/>
        <v>0</v>
      </c>
      <c r="AE851" s="403">
        <f t="shared" si="282"/>
        <v>0</v>
      </c>
      <c r="AF851" s="403">
        <f t="shared" si="280"/>
        <v>11.91</v>
      </c>
      <c r="AG851" s="404">
        <f t="shared" si="278"/>
        <v>0</v>
      </c>
      <c r="AH851" s="404">
        <f t="shared" si="292"/>
        <v>0</v>
      </c>
      <c r="AI851" s="404">
        <f t="shared" si="292"/>
        <v>0</v>
      </c>
      <c r="AJ851" s="145">
        <f t="shared" si="290"/>
        <v>0</v>
      </c>
    </row>
    <row r="852" spans="2:36" ht="13.7" customHeight="1">
      <c r="B852" s="957">
        <v>1303</v>
      </c>
      <c r="C852" s="1040">
        <v>45257</v>
      </c>
      <c r="D852" s="1041" t="s">
        <v>577</v>
      </c>
      <c r="E852" s="1042" t="s">
        <v>1683</v>
      </c>
      <c r="F852" s="402">
        <v>737</v>
      </c>
      <c r="G852" s="956">
        <v>209.95</v>
      </c>
      <c r="H852" s="440"/>
      <c r="I852" s="403">
        <f t="shared" si="289"/>
        <v>0</v>
      </c>
      <c r="J852" s="403">
        <f t="shared" si="276"/>
        <v>0</v>
      </c>
      <c r="K852" s="403">
        <f t="shared" si="279"/>
        <v>0</v>
      </c>
      <c r="L852" s="403">
        <f t="shared" si="291"/>
        <v>0</v>
      </c>
      <c r="M852" s="403">
        <f t="shared" si="291"/>
        <v>0</v>
      </c>
      <c r="N852" s="403">
        <f t="shared" si="291"/>
        <v>0</v>
      </c>
      <c r="O852" s="403">
        <f t="shared" si="291"/>
        <v>0</v>
      </c>
      <c r="P852" s="403">
        <f t="shared" si="291"/>
        <v>0</v>
      </c>
      <c r="Q852" s="403">
        <f t="shared" si="291"/>
        <v>0</v>
      </c>
      <c r="R852" s="403">
        <f t="shared" si="291"/>
        <v>0</v>
      </c>
      <c r="S852" s="403">
        <f t="shared" si="291"/>
        <v>0</v>
      </c>
      <c r="T852" s="403">
        <f t="shared" si="291"/>
        <v>0</v>
      </c>
      <c r="U852" s="403">
        <f t="shared" si="291"/>
        <v>0</v>
      </c>
      <c r="V852" s="403">
        <f t="shared" si="291"/>
        <v>0</v>
      </c>
      <c r="W852" s="403">
        <f t="shared" si="291"/>
        <v>0</v>
      </c>
      <c r="X852" s="403">
        <f t="shared" si="291"/>
        <v>0</v>
      </c>
      <c r="Y852" s="403">
        <f t="shared" si="293"/>
        <v>0</v>
      </c>
      <c r="Z852" s="403">
        <f t="shared" si="293"/>
        <v>0</v>
      </c>
      <c r="AA852" s="403">
        <f t="shared" si="293"/>
        <v>0</v>
      </c>
      <c r="AB852" s="403">
        <f t="shared" si="293"/>
        <v>0</v>
      </c>
      <c r="AC852" s="403">
        <f t="shared" si="277"/>
        <v>0</v>
      </c>
      <c r="AD852" s="403">
        <f t="shared" si="282"/>
        <v>0</v>
      </c>
      <c r="AE852" s="403">
        <f t="shared" si="282"/>
        <v>0</v>
      </c>
      <c r="AF852" s="403">
        <f t="shared" si="280"/>
        <v>209.95</v>
      </c>
      <c r="AG852" s="404">
        <f t="shared" si="278"/>
        <v>0</v>
      </c>
      <c r="AH852" s="404">
        <f t="shared" si="292"/>
        <v>0</v>
      </c>
      <c r="AI852" s="404">
        <f t="shared" si="292"/>
        <v>0</v>
      </c>
      <c r="AJ852" s="145">
        <f t="shared" si="290"/>
        <v>0</v>
      </c>
    </row>
    <row r="853" spans="2:36" ht="13.7" customHeight="1">
      <c r="B853" s="957">
        <v>160</v>
      </c>
      <c r="C853" s="1040">
        <v>44973</v>
      </c>
      <c r="D853" s="1041" t="s">
        <v>577</v>
      </c>
      <c r="E853" s="1042" t="s">
        <v>713</v>
      </c>
      <c r="F853" s="402">
        <v>737</v>
      </c>
      <c r="G853" s="956">
        <v>10.99</v>
      </c>
      <c r="H853" s="440"/>
      <c r="I853" s="403">
        <f t="shared" si="289"/>
        <v>0</v>
      </c>
      <c r="J853" s="403">
        <f t="shared" si="276"/>
        <v>0</v>
      </c>
      <c r="K853" s="403">
        <f t="shared" si="279"/>
        <v>0</v>
      </c>
      <c r="L853" s="403">
        <f t="shared" si="291"/>
        <v>0</v>
      </c>
      <c r="M853" s="403">
        <f t="shared" si="291"/>
        <v>0</v>
      </c>
      <c r="N853" s="403">
        <f t="shared" si="291"/>
        <v>0</v>
      </c>
      <c r="O853" s="403">
        <f t="shared" si="291"/>
        <v>0</v>
      </c>
      <c r="P853" s="403">
        <f t="shared" si="291"/>
        <v>0</v>
      </c>
      <c r="Q853" s="403">
        <f t="shared" si="291"/>
        <v>0</v>
      </c>
      <c r="R853" s="403">
        <f t="shared" si="291"/>
        <v>0</v>
      </c>
      <c r="S853" s="403">
        <f t="shared" si="291"/>
        <v>0</v>
      </c>
      <c r="T853" s="403">
        <f t="shared" si="291"/>
        <v>0</v>
      </c>
      <c r="U853" s="403">
        <f t="shared" si="291"/>
        <v>0</v>
      </c>
      <c r="V853" s="403">
        <f t="shared" si="291"/>
        <v>0</v>
      </c>
      <c r="W853" s="403">
        <f t="shared" si="291"/>
        <v>0</v>
      </c>
      <c r="X853" s="403">
        <f t="shared" si="291"/>
        <v>0</v>
      </c>
      <c r="Y853" s="403">
        <f t="shared" si="293"/>
        <v>0</v>
      </c>
      <c r="Z853" s="403">
        <f t="shared" si="293"/>
        <v>0</v>
      </c>
      <c r="AA853" s="403">
        <f t="shared" si="293"/>
        <v>0</v>
      </c>
      <c r="AB853" s="403">
        <f t="shared" si="293"/>
        <v>0</v>
      </c>
      <c r="AC853" s="403">
        <f t="shared" si="277"/>
        <v>0</v>
      </c>
      <c r="AD853" s="403">
        <f t="shared" si="282"/>
        <v>0</v>
      </c>
      <c r="AE853" s="403">
        <f t="shared" si="282"/>
        <v>0</v>
      </c>
      <c r="AF853" s="403">
        <f t="shared" si="280"/>
        <v>10.99</v>
      </c>
      <c r="AG853" s="404">
        <f t="shared" si="278"/>
        <v>0</v>
      </c>
      <c r="AH853" s="404">
        <f t="shared" si="292"/>
        <v>0</v>
      </c>
      <c r="AI853" s="404">
        <f t="shared" si="292"/>
        <v>0</v>
      </c>
      <c r="AJ853" s="145">
        <f t="shared" si="290"/>
        <v>0</v>
      </c>
    </row>
    <row r="854" spans="2:36" ht="13.7" customHeight="1">
      <c r="B854" s="957">
        <v>167</v>
      </c>
      <c r="C854" s="1040">
        <v>44974</v>
      </c>
      <c r="D854" s="1041" t="s">
        <v>577</v>
      </c>
      <c r="E854" s="1042" t="s">
        <v>717</v>
      </c>
      <c r="F854" s="402">
        <v>737</v>
      </c>
      <c r="G854" s="956">
        <v>26.99</v>
      </c>
      <c r="H854" s="440"/>
      <c r="I854" s="403">
        <f t="shared" si="289"/>
        <v>0</v>
      </c>
      <c r="J854" s="403">
        <f t="shared" si="276"/>
        <v>0</v>
      </c>
      <c r="K854" s="403">
        <f t="shared" si="279"/>
        <v>0</v>
      </c>
      <c r="L854" s="403">
        <f t="shared" si="291"/>
        <v>0</v>
      </c>
      <c r="M854" s="403">
        <f t="shared" si="291"/>
        <v>0</v>
      </c>
      <c r="N854" s="403">
        <f t="shared" si="291"/>
        <v>0</v>
      </c>
      <c r="O854" s="403">
        <f t="shared" si="291"/>
        <v>0</v>
      </c>
      <c r="P854" s="403">
        <f t="shared" si="291"/>
        <v>0</v>
      </c>
      <c r="Q854" s="403">
        <f t="shared" si="291"/>
        <v>0</v>
      </c>
      <c r="R854" s="403">
        <f t="shared" si="291"/>
        <v>0</v>
      </c>
      <c r="S854" s="403">
        <f t="shared" si="291"/>
        <v>0</v>
      </c>
      <c r="T854" s="403">
        <f t="shared" si="291"/>
        <v>0</v>
      </c>
      <c r="U854" s="403">
        <f t="shared" si="291"/>
        <v>0</v>
      </c>
      <c r="V854" s="403">
        <f t="shared" si="291"/>
        <v>0</v>
      </c>
      <c r="W854" s="403">
        <f t="shared" si="291"/>
        <v>0</v>
      </c>
      <c r="X854" s="403">
        <f t="shared" si="291"/>
        <v>0</v>
      </c>
      <c r="Y854" s="403">
        <f t="shared" si="293"/>
        <v>0</v>
      </c>
      <c r="Z854" s="403">
        <f t="shared" si="293"/>
        <v>0</v>
      </c>
      <c r="AA854" s="403">
        <f t="shared" si="293"/>
        <v>0</v>
      </c>
      <c r="AB854" s="403">
        <f t="shared" si="293"/>
        <v>0</v>
      </c>
      <c r="AC854" s="403">
        <f t="shared" si="277"/>
        <v>0</v>
      </c>
      <c r="AD854" s="403">
        <f t="shared" si="282"/>
        <v>0</v>
      </c>
      <c r="AE854" s="403">
        <f t="shared" si="282"/>
        <v>0</v>
      </c>
      <c r="AF854" s="403">
        <f t="shared" si="280"/>
        <v>26.99</v>
      </c>
      <c r="AG854" s="404">
        <f t="shared" si="278"/>
        <v>0</v>
      </c>
      <c r="AH854" s="404">
        <f t="shared" si="292"/>
        <v>0</v>
      </c>
      <c r="AI854" s="404">
        <f t="shared" si="292"/>
        <v>0</v>
      </c>
      <c r="AJ854" s="145">
        <f t="shared" si="290"/>
        <v>0</v>
      </c>
    </row>
    <row r="855" spans="2:36" ht="13.7" customHeight="1">
      <c r="B855" s="957">
        <v>172</v>
      </c>
      <c r="C855" s="1040">
        <v>44977</v>
      </c>
      <c r="D855" s="1041" t="s">
        <v>577</v>
      </c>
      <c r="E855" s="1042" t="s">
        <v>722</v>
      </c>
      <c r="F855" s="402">
        <v>737</v>
      </c>
      <c r="G855" s="956">
        <v>99.99</v>
      </c>
      <c r="H855" s="440"/>
      <c r="I855" s="403">
        <f t="shared" si="289"/>
        <v>0</v>
      </c>
      <c r="J855" s="403">
        <f t="shared" si="276"/>
        <v>0</v>
      </c>
      <c r="K855" s="403">
        <f t="shared" si="279"/>
        <v>0</v>
      </c>
      <c r="L855" s="403">
        <f t="shared" si="291"/>
        <v>0</v>
      </c>
      <c r="M855" s="403">
        <f t="shared" si="291"/>
        <v>0</v>
      </c>
      <c r="N855" s="403">
        <f t="shared" si="291"/>
        <v>0</v>
      </c>
      <c r="O855" s="403">
        <f t="shared" si="291"/>
        <v>0</v>
      </c>
      <c r="P855" s="403">
        <f t="shared" si="291"/>
        <v>0</v>
      </c>
      <c r="Q855" s="403">
        <f t="shared" si="291"/>
        <v>0</v>
      </c>
      <c r="R855" s="403">
        <f t="shared" si="291"/>
        <v>0</v>
      </c>
      <c r="S855" s="403">
        <f t="shared" si="291"/>
        <v>0</v>
      </c>
      <c r="T855" s="403">
        <f t="shared" si="291"/>
        <v>0</v>
      </c>
      <c r="U855" s="403">
        <f t="shared" si="291"/>
        <v>0</v>
      </c>
      <c r="V855" s="403">
        <f t="shared" si="291"/>
        <v>0</v>
      </c>
      <c r="W855" s="403">
        <f t="shared" si="291"/>
        <v>0</v>
      </c>
      <c r="X855" s="403">
        <f t="shared" si="291"/>
        <v>0</v>
      </c>
      <c r="Y855" s="403">
        <f t="shared" si="293"/>
        <v>0</v>
      </c>
      <c r="Z855" s="403">
        <f t="shared" si="293"/>
        <v>0</v>
      </c>
      <c r="AA855" s="403">
        <f t="shared" si="293"/>
        <v>0</v>
      </c>
      <c r="AB855" s="403">
        <f t="shared" si="293"/>
        <v>0</v>
      </c>
      <c r="AC855" s="403">
        <f t="shared" si="277"/>
        <v>0</v>
      </c>
      <c r="AD855" s="403">
        <f t="shared" si="282"/>
        <v>0</v>
      </c>
      <c r="AE855" s="403">
        <f t="shared" si="282"/>
        <v>0</v>
      </c>
      <c r="AF855" s="403">
        <f t="shared" si="280"/>
        <v>99.99</v>
      </c>
      <c r="AG855" s="404">
        <f t="shared" si="278"/>
        <v>0</v>
      </c>
      <c r="AH855" s="404">
        <f t="shared" si="292"/>
        <v>0</v>
      </c>
      <c r="AI855" s="404">
        <f t="shared" si="292"/>
        <v>0</v>
      </c>
      <c r="AJ855" s="145">
        <f t="shared" si="290"/>
        <v>0</v>
      </c>
    </row>
    <row r="856" spans="2:36" ht="13.7" customHeight="1">
      <c r="B856" s="957">
        <v>263</v>
      </c>
      <c r="C856" s="1040">
        <v>45002</v>
      </c>
      <c r="D856" s="1041" t="s">
        <v>577</v>
      </c>
      <c r="E856" s="1042" t="s">
        <v>810</v>
      </c>
      <c r="F856" s="402">
        <v>737.2</v>
      </c>
      <c r="G856" s="956">
        <v>45</v>
      </c>
      <c r="H856" s="440" t="s">
        <v>2318</v>
      </c>
      <c r="I856" s="403">
        <f t="shared" si="289"/>
        <v>0</v>
      </c>
      <c r="J856" s="403">
        <f t="shared" si="276"/>
        <v>0</v>
      </c>
      <c r="K856" s="403">
        <f t="shared" si="279"/>
        <v>0</v>
      </c>
      <c r="L856" s="403">
        <f t="shared" si="291"/>
        <v>0</v>
      </c>
      <c r="M856" s="403">
        <f t="shared" si="291"/>
        <v>0</v>
      </c>
      <c r="N856" s="403">
        <f t="shared" si="291"/>
        <v>0</v>
      </c>
      <c r="O856" s="403">
        <f t="shared" si="291"/>
        <v>0</v>
      </c>
      <c r="P856" s="403">
        <f t="shared" si="291"/>
        <v>0</v>
      </c>
      <c r="Q856" s="403">
        <f t="shared" si="291"/>
        <v>0</v>
      </c>
      <c r="R856" s="403">
        <f t="shared" si="291"/>
        <v>0</v>
      </c>
      <c r="S856" s="403">
        <f t="shared" si="291"/>
        <v>0</v>
      </c>
      <c r="T856" s="403">
        <f t="shared" si="291"/>
        <v>0</v>
      </c>
      <c r="U856" s="403">
        <f t="shared" si="291"/>
        <v>0</v>
      </c>
      <c r="V856" s="403">
        <f t="shared" si="291"/>
        <v>0</v>
      </c>
      <c r="W856" s="403">
        <f t="shared" si="291"/>
        <v>0</v>
      </c>
      <c r="X856" s="403">
        <f t="shared" si="291"/>
        <v>0</v>
      </c>
      <c r="Y856" s="403">
        <f t="shared" si="293"/>
        <v>0</v>
      </c>
      <c r="Z856" s="403">
        <f t="shared" si="293"/>
        <v>0</v>
      </c>
      <c r="AA856" s="403">
        <f t="shared" si="293"/>
        <v>0</v>
      </c>
      <c r="AB856" s="403">
        <f t="shared" si="293"/>
        <v>0</v>
      </c>
      <c r="AC856" s="403">
        <f t="shared" si="277"/>
        <v>0</v>
      </c>
      <c r="AD856" s="403">
        <f t="shared" si="282"/>
        <v>0</v>
      </c>
      <c r="AE856" s="403">
        <f t="shared" si="282"/>
        <v>0</v>
      </c>
      <c r="AF856" s="403">
        <f t="shared" si="280"/>
        <v>0</v>
      </c>
      <c r="AG856" s="404">
        <f t="shared" si="278"/>
        <v>45</v>
      </c>
      <c r="AH856" s="404">
        <f t="shared" si="292"/>
        <v>0</v>
      </c>
      <c r="AI856" s="404">
        <f t="shared" si="292"/>
        <v>0</v>
      </c>
      <c r="AJ856" s="145">
        <f t="shared" si="290"/>
        <v>0</v>
      </c>
    </row>
    <row r="857" spans="2:36" ht="13.7" customHeight="1">
      <c r="B857" s="957">
        <v>264</v>
      </c>
      <c r="C857" s="1040">
        <v>45002</v>
      </c>
      <c r="D857" s="1041" t="s">
        <v>577</v>
      </c>
      <c r="E857" s="1042" t="s">
        <v>810</v>
      </c>
      <c r="F857" s="402">
        <v>737.2</v>
      </c>
      <c r="G857" s="956">
        <v>48</v>
      </c>
      <c r="H857" s="440" t="s">
        <v>2318</v>
      </c>
      <c r="I857" s="403">
        <f t="shared" si="289"/>
        <v>0</v>
      </c>
      <c r="J857" s="403">
        <f t="shared" si="276"/>
        <v>0</v>
      </c>
      <c r="K857" s="403">
        <f t="shared" si="279"/>
        <v>0</v>
      </c>
      <c r="L857" s="403">
        <f t="shared" si="291"/>
        <v>0</v>
      </c>
      <c r="M857" s="403">
        <f t="shared" si="291"/>
        <v>0</v>
      </c>
      <c r="N857" s="403">
        <f t="shared" si="291"/>
        <v>0</v>
      </c>
      <c r="O857" s="403">
        <f t="shared" si="291"/>
        <v>0</v>
      </c>
      <c r="P857" s="403">
        <f t="shared" si="291"/>
        <v>0</v>
      </c>
      <c r="Q857" s="403">
        <f t="shared" si="291"/>
        <v>0</v>
      </c>
      <c r="R857" s="403">
        <f t="shared" si="291"/>
        <v>0</v>
      </c>
      <c r="S857" s="403">
        <f t="shared" si="291"/>
        <v>0</v>
      </c>
      <c r="T857" s="403">
        <f t="shared" si="291"/>
        <v>0</v>
      </c>
      <c r="U857" s="403">
        <f t="shared" si="291"/>
        <v>0</v>
      </c>
      <c r="V857" s="403">
        <f t="shared" si="291"/>
        <v>0</v>
      </c>
      <c r="W857" s="403">
        <f t="shared" si="291"/>
        <v>0</v>
      </c>
      <c r="X857" s="403">
        <f t="shared" si="291"/>
        <v>0</v>
      </c>
      <c r="Y857" s="403">
        <f t="shared" si="293"/>
        <v>0</v>
      </c>
      <c r="Z857" s="403">
        <f t="shared" si="293"/>
        <v>0</v>
      </c>
      <c r="AA857" s="403">
        <f t="shared" si="293"/>
        <v>0</v>
      </c>
      <c r="AB857" s="403">
        <f t="shared" si="293"/>
        <v>0</v>
      </c>
      <c r="AC857" s="403">
        <f t="shared" si="277"/>
        <v>0</v>
      </c>
      <c r="AD857" s="403">
        <f t="shared" si="282"/>
        <v>0</v>
      </c>
      <c r="AE857" s="403">
        <f t="shared" si="282"/>
        <v>0</v>
      </c>
      <c r="AF857" s="403">
        <f t="shared" si="280"/>
        <v>0</v>
      </c>
      <c r="AG857" s="404">
        <f t="shared" si="278"/>
        <v>48</v>
      </c>
      <c r="AH857" s="404">
        <f t="shared" si="292"/>
        <v>0</v>
      </c>
      <c r="AI857" s="404">
        <f t="shared" si="292"/>
        <v>0</v>
      </c>
      <c r="AJ857" s="145">
        <f t="shared" si="290"/>
        <v>0</v>
      </c>
    </row>
    <row r="858" spans="2:36" ht="13.7" customHeight="1">
      <c r="B858" s="957">
        <v>1103</v>
      </c>
      <c r="C858" s="1040">
        <v>45219</v>
      </c>
      <c r="D858" s="1041" t="s">
        <v>577</v>
      </c>
      <c r="E858" s="1042" t="s">
        <v>1513</v>
      </c>
      <c r="F858" s="402">
        <v>737</v>
      </c>
      <c r="G858" s="956">
        <v>9.89</v>
      </c>
      <c r="H858" s="440"/>
      <c r="I858" s="403">
        <f t="shared" si="289"/>
        <v>0</v>
      </c>
      <c r="J858" s="403">
        <f t="shared" ref="J858:J921" si="294">IF(J$7-$F858=0,$G858,0)</f>
        <v>0</v>
      </c>
      <c r="K858" s="403">
        <f t="shared" si="279"/>
        <v>0</v>
      </c>
      <c r="L858" s="403">
        <f t="shared" si="291"/>
        <v>0</v>
      </c>
      <c r="M858" s="403">
        <f t="shared" si="291"/>
        <v>0</v>
      </c>
      <c r="N858" s="403">
        <f t="shared" si="291"/>
        <v>0</v>
      </c>
      <c r="O858" s="403">
        <f t="shared" si="291"/>
        <v>0</v>
      </c>
      <c r="P858" s="403">
        <f t="shared" si="291"/>
        <v>0</v>
      </c>
      <c r="Q858" s="403">
        <f t="shared" si="291"/>
        <v>0</v>
      </c>
      <c r="R858" s="403">
        <f t="shared" si="291"/>
        <v>0</v>
      </c>
      <c r="S858" s="403">
        <f t="shared" si="291"/>
        <v>0</v>
      </c>
      <c r="T858" s="403">
        <f t="shared" si="291"/>
        <v>0</v>
      </c>
      <c r="U858" s="403">
        <f t="shared" si="291"/>
        <v>0</v>
      </c>
      <c r="V858" s="403">
        <f t="shared" si="291"/>
        <v>0</v>
      </c>
      <c r="W858" s="403">
        <f t="shared" si="291"/>
        <v>0</v>
      </c>
      <c r="X858" s="403">
        <f t="shared" si="291"/>
        <v>0</v>
      </c>
      <c r="Y858" s="403">
        <f t="shared" si="293"/>
        <v>0</v>
      </c>
      <c r="Z858" s="403">
        <f t="shared" si="293"/>
        <v>0</v>
      </c>
      <c r="AA858" s="403">
        <f t="shared" si="293"/>
        <v>0</v>
      </c>
      <c r="AB858" s="403">
        <f t="shared" si="293"/>
        <v>0</v>
      </c>
      <c r="AC858" s="403">
        <f t="shared" ref="AC858:AC921" si="295">IF(AC$7-$F858=0,$G858,0)</f>
        <v>0</v>
      </c>
      <c r="AD858" s="403">
        <f t="shared" si="282"/>
        <v>0</v>
      </c>
      <c r="AE858" s="403">
        <f t="shared" si="282"/>
        <v>0</v>
      </c>
      <c r="AF858" s="403">
        <f t="shared" si="280"/>
        <v>9.89</v>
      </c>
      <c r="AG858" s="404">
        <f t="shared" ref="AG858:AG921" si="296">IF(AG$7-$F858=0,$G858,0)</f>
        <v>0</v>
      </c>
      <c r="AH858" s="404">
        <f t="shared" si="292"/>
        <v>0</v>
      </c>
      <c r="AI858" s="404">
        <f t="shared" si="292"/>
        <v>0</v>
      </c>
      <c r="AJ858" s="145">
        <f t="shared" si="290"/>
        <v>0</v>
      </c>
    </row>
    <row r="859" spans="2:36" ht="13.7" customHeight="1">
      <c r="B859" s="957">
        <v>1176</v>
      </c>
      <c r="C859" s="1040">
        <v>45232</v>
      </c>
      <c r="D859" s="1041" t="s">
        <v>577</v>
      </c>
      <c r="E859" s="1042" t="s">
        <v>1573</v>
      </c>
      <c r="F859" s="402">
        <v>737</v>
      </c>
      <c r="G859" s="956">
        <v>4.79</v>
      </c>
      <c r="H859" s="440"/>
      <c r="I859" s="403">
        <f t="shared" si="289"/>
        <v>0</v>
      </c>
      <c r="J859" s="403">
        <f t="shared" si="294"/>
        <v>0</v>
      </c>
      <c r="K859" s="403">
        <f t="shared" ref="K859:K922" si="297">IF(K$7-$F859=0,$G859,0)</f>
        <v>0</v>
      </c>
      <c r="L859" s="403">
        <f t="shared" si="291"/>
        <v>0</v>
      </c>
      <c r="M859" s="403">
        <f t="shared" si="291"/>
        <v>0</v>
      </c>
      <c r="N859" s="403">
        <f t="shared" si="291"/>
        <v>0</v>
      </c>
      <c r="O859" s="403">
        <f t="shared" si="291"/>
        <v>0</v>
      </c>
      <c r="P859" s="403">
        <f t="shared" si="291"/>
        <v>0</v>
      </c>
      <c r="Q859" s="403">
        <f t="shared" si="291"/>
        <v>0</v>
      </c>
      <c r="R859" s="403">
        <f t="shared" si="291"/>
        <v>0</v>
      </c>
      <c r="S859" s="403">
        <f t="shared" si="291"/>
        <v>0</v>
      </c>
      <c r="T859" s="403">
        <f t="shared" si="291"/>
        <v>0</v>
      </c>
      <c r="U859" s="403">
        <f t="shared" si="291"/>
        <v>0</v>
      </c>
      <c r="V859" s="403">
        <f t="shared" si="291"/>
        <v>0</v>
      </c>
      <c r="W859" s="403">
        <f t="shared" si="291"/>
        <v>0</v>
      </c>
      <c r="X859" s="403">
        <f t="shared" si="291"/>
        <v>0</v>
      </c>
      <c r="Y859" s="403">
        <f t="shared" si="293"/>
        <v>0</v>
      </c>
      <c r="Z859" s="403">
        <f t="shared" si="293"/>
        <v>0</v>
      </c>
      <c r="AA859" s="403">
        <f t="shared" si="293"/>
        <v>0</v>
      </c>
      <c r="AB859" s="403">
        <f t="shared" si="293"/>
        <v>0</v>
      </c>
      <c r="AC859" s="403">
        <f t="shared" si="295"/>
        <v>0</v>
      </c>
      <c r="AD859" s="403">
        <f t="shared" si="282"/>
        <v>0</v>
      </c>
      <c r="AE859" s="403">
        <f t="shared" si="282"/>
        <v>0</v>
      </c>
      <c r="AF859" s="403">
        <f t="shared" ref="AF859:AF922" si="298">IF(AF$7-$F859=0,$G859,0)</f>
        <v>4.79</v>
      </c>
      <c r="AG859" s="404">
        <f t="shared" si="296"/>
        <v>0</v>
      </c>
      <c r="AH859" s="404">
        <f t="shared" si="292"/>
        <v>0</v>
      </c>
      <c r="AI859" s="404">
        <f t="shared" si="292"/>
        <v>0</v>
      </c>
      <c r="AJ859" s="145">
        <f t="shared" si="290"/>
        <v>0</v>
      </c>
    </row>
    <row r="860" spans="2:36" ht="13.7" customHeight="1">
      <c r="B860" s="957">
        <v>1293</v>
      </c>
      <c r="C860" s="1040">
        <v>45254</v>
      </c>
      <c r="D860" s="1041" t="s">
        <v>577</v>
      </c>
      <c r="E860" s="1042" t="s">
        <v>1670</v>
      </c>
      <c r="F860" s="402">
        <v>737</v>
      </c>
      <c r="G860" s="956">
        <v>30</v>
      </c>
      <c r="H860" s="440"/>
      <c r="I860" s="403">
        <f t="shared" si="289"/>
        <v>0</v>
      </c>
      <c r="J860" s="403">
        <f t="shared" si="294"/>
        <v>0</v>
      </c>
      <c r="K860" s="403">
        <f t="shared" si="297"/>
        <v>0</v>
      </c>
      <c r="L860" s="403">
        <f t="shared" ref="L860:X869" si="299">IF(L$7-$F860=0,$G860,0)</f>
        <v>0</v>
      </c>
      <c r="M860" s="403">
        <f t="shared" si="299"/>
        <v>0</v>
      </c>
      <c r="N860" s="403">
        <f t="shared" si="299"/>
        <v>0</v>
      </c>
      <c r="O860" s="403">
        <f t="shared" si="299"/>
        <v>0</v>
      </c>
      <c r="P860" s="403">
        <f t="shared" si="299"/>
        <v>0</v>
      </c>
      <c r="Q860" s="403">
        <f t="shared" si="299"/>
        <v>0</v>
      </c>
      <c r="R860" s="403">
        <f t="shared" si="299"/>
        <v>0</v>
      </c>
      <c r="S860" s="403">
        <f t="shared" si="299"/>
        <v>0</v>
      </c>
      <c r="T860" s="403">
        <f t="shared" si="299"/>
        <v>0</v>
      </c>
      <c r="U860" s="403">
        <f t="shared" si="299"/>
        <v>0</v>
      </c>
      <c r="V860" s="403">
        <f t="shared" si="299"/>
        <v>0</v>
      </c>
      <c r="W860" s="403">
        <f t="shared" si="299"/>
        <v>0</v>
      </c>
      <c r="X860" s="403">
        <f t="shared" si="299"/>
        <v>0</v>
      </c>
      <c r="Y860" s="403">
        <f t="shared" si="293"/>
        <v>0</v>
      </c>
      <c r="Z860" s="403">
        <f t="shared" si="293"/>
        <v>0</v>
      </c>
      <c r="AA860" s="403">
        <f t="shared" si="293"/>
        <v>0</v>
      </c>
      <c r="AB860" s="403">
        <f t="shared" si="293"/>
        <v>0</v>
      </c>
      <c r="AC860" s="403">
        <f t="shared" si="295"/>
        <v>0</v>
      </c>
      <c r="AD860" s="403">
        <f t="shared" si="282"/>
        <v>0</v>
      </c>
      <c r="AE860" s="403">
        <f t="shared" si="282"/>
        <v>0</v>
      </c>
      <c r="AF860" s="403">
        <f t="shared" si="298"/>
        <v>30</v>
      </c>
      <c r="AG860" s="404">
        <f t="shared" si="296"/>
        <v>0</v>
      </c>
      <c r="AH860" s="404">
        <f t="shared" si="292"/>
        <v>0</v>
      </c>
      <c r="AI860" s="404">
        <f t="shared" si="292"/>
        <v>0</v>
      </c>
      <c r="AJ860" s="145">
        <f t="shared" si="290"/>
        <v>0</v>
      </c>
    </row>
    <row r="861" spans="2:36" ht="13.7" customHeight="1">
      <c r="B861" s="957">
        <v>461</v>
      </c>
      <c r="C861" s="1040">
        <v>45061</v>
      </c>
      <c r="D861" s="1041" t="s">
        <v>577</v>
      </c>
      <c r="E861" s="1042" t="s">
        <v>979</v>
      </c>
      <c r="F861" s="402">
        <v>54</v>
      </c>
      <c r="G861" s="956">
        <v>79</v>
      </c>
      <c r="H861" s="440"/>
      <c r="I861" s="403">
        <f t="shared" si="289"/>
        <v>0</v>
      </c>
      <c r="J861" s="403">
        <f t="shared" si="294"/>
        <v>0</v>
      </c>
      <c r="K861" s="403">
        <f t="shared" si="297"/>
        <v>79</v>
      </c>
      <c r="L861" s="403">
        <f t="shared" si="299"/>
        <v>0</v>
      </c>
      <c r="M861" s="403">
        <f t="shared" si="299"/>
        <v>0</v>
      </c>
      <c r="N861" s="403">
        <f t="shared" si="299"/>
        <v>0</v>
      </c>
      <c r="O861" s="403">
        <f t="shared" si="299"/>
        <v>0</v>
      </c>
      <c r="P861" s="403">
        <f t="shared" si="299"/>
        <v>0</v>
      </c>
      <c r="Q861" s="403">
        <f t="shared" si="299"/>
        <v>0</v>
      </c>
      <c r="R861" s="403">
        <f t="shared" si="299"/>
        <v>0</v>
      </c>
      <c r="S861" s="403">
        <f t="shared" si="299"/>
        <v>0</v>
      </c>
      <c r="T861" s="403">
        <f t="shared" si="299"/>
        <v>0</v>
      </c>
      <c r="U861" s="403">
        <f t="shared" si="299"/>
        <v>0</v>
      </c>
      <c r="V861" s="403">
        <f t="shared" si="299"/>
        <v>0</v>
      </c>
      <c r="W861" s="403">
        <f t="shared" si="299"/>
        <v>0</v>
      </c>
      <c r="X861" s="403">
        <f t="shared" si="299"/>
        <v>0</v>
      </c>
      <c r="Y861" s="403">
        <f t="shared" si="293"/>
        <v>0</v>
      </c>
      <c r="Z861" s="403">
        <f t="shared" si="293"/>
        <v>0</v>
      </c>
      <c r="AA861" s="403">
        <f t="shared" si="293"/>
        <v>0</v>
      </c>
      <c r="AB861" s="403">
        <f t="shared" si="293"/>
        <v>0</v>
      </c>
      <c r="AC861" s="403">
        <f t="shared" si="295"/>
        <v>0</v>
      </c>
      <c r="AD861" s="403">
        <f t="shared" si="282"/>
        <v>0</v>
      </c>
      <c r="AE861" s="403">
        <f t="shared" si="282"/>
        <v>0</v>
      </c>
      <c r="AF861" s="403">
        <f t="shared" si="298"/>
        <v>0</v>
      </c>
      <c r="AG861" s="404">
        <f t="shared" si="296"/>
        <v>0</v>
      </c>
      <c r="AH861" s="404">
        <f t="shared" si="292"/>
        <v>0</v>
      </c>
      <c r="AI861" s="404">
        <f t="shared" si="292"/>
        <v>0</v>
      </c>
      <c r="AJ861" s="145">
        <f t="shared" si="290"/>
        <v>0</v>
      </c>
    </row>
    <row r="862" spans="2:36" ht="13.7" customHeight="1">
      <c r="B862" s="957">
        <v>490</v>
      </c>
      <c r="C862" s="1040">
        <v>45077</v>
      </c>
      <c r="D862" s="1041" t="s">
        <v>577</v>
      </c>
      <c r="E862" s="1042" t="s">
        <v>1007</v>
      </c>
      <c r="F862" s="402">
        <v>737</v>
      </c>
      <c r="G862" s="956">
        <v>19.66</v>
      </c>
      <c r="H862" s="440"/>
      <c r="I862" s="403">
        <f t="shared" si="289"/>
        <v>0</v>
      </c>
      <c r="J862" s="403">
        <f t="shared" si="294"/>
        <v>0</v>
      </c>
      <c r="K862" s="403">
        <f t="shared" si="297"/>
        <v>0</v>
      </c>
      <c r="L862" s="403">
        <f t="shared" si="299"/>
        <v>0</v>
      </c>
      <c r="M862" s="403">
        <f t="shared" si="299"/>
        <v>0</v>
      </c>
      <c r="N862" s="403">
        <f t="shared" si="299"/>
        <v>0</v>
      </c>
      <c r="O862" s="403">
        <f t="shared" si="299"/>
        <v>0</v>
      </c>
      <c r="P862" s="403">
        <f t="shared" si="299"/>
        <v>0</v>
      </c>
      <c r="Q862" s="403">
        <f t="shared" si="299"/>
        <v>0</v>
      </c>
      <c r="R862" s="403">
        <f t="shared" si="299"/>
        <v>0</v>
      </c>
      <c r="S862" s="403">
        <f t="shared" si="299"/>
        <v>0</v>
      </c>
      <c r="T862" s="403">
        <f t="shared" si="299"/>
        <v>0</v>
      </c>
      <c r="U862" s="403">
        <f t="shared" si="299"/>
        <v>0</v>
      </c>
      <c r="V862" s="403">
        <f t="shared" si="299"/>
        <v>0</v>
      </c>
      <c r="W862" s="403">
        <f t="shared" si="299"/>
        <v>0</v>
      </c>
      <c r="X862" s="403">
        <f t="shared" si="299"/>
        <v>0</v>
      </c>
      <c r="Y862" s="403">
        <f t="shared" si="293"/>
        <v>0</v>
      </c>
      <c r="Z862" s="403">
        <f t="shared" si="293"/>
        <v>0</v>
      </c>
      <c r="AA862" s="403">
        <f t="shared" si="293"/>
        <v>0</v>
      </c>
      <c r="AB862" s="403">
        <f t="shared" si="293"/>
        <v>0</v>
      </c>
      <c r="AC862" s="403">
        <f t="shared" si="295"/>
        <v>0</v>
      </c>
      <c r="AD862" s="403">
        <f t="shared" si="282"/>
        <v>0</v>
      </c>
      <c r="AE862" s="403">
        <f t="shared" si="282"/>
        <v>0</v>
      </c>
      <c r="AF862" s="403">
        <f t="shared" si="298"/>
        <v>19.66</v>
      </c>
      <c r="AG862" s="404">
        <f t="shared" si="296"/>
        <v>0</v>
      </c>
      <c r="AH862" s="404">
        <f t="shared" si="292"/>
        <v>0</v>
      </c>
      <c r="AI862" s="404">
        <f t="shared" si="292"/>
        <v>0</v>
      </c>
      <c r="AJ862" s="145">
        <f t="shared" si="290"/>
        <v>0</v>
      </c>
    </row>
    <row r="863" spans="2:36" ht="13.7" customHeight="1">
      <c r="B863" s="957">
        <v>807</v>
      </c>
      <c r="C863" s="1040">
        <v>45160</v>
      </c>
      <c r="D863" s="1041" t="s">
        <v>577</v>
      </c>
      <c r="E863" s="1042" t="s">
        <v>1256</v>
      </c>
      <c r="F863" s="402">
        <v>737</v>
      </c>
      <c r="G863" s="956">
        <v>54.99</v>
      </c>
      <c r="H863" s="440"/>
      <c r="I863" s="403">
        <f t="shared" si="289"/>
        <v>0</v>
      </c>
      <c r="J863" s="403">
        <f t="shared" si="294"/>
        <v>0</v>
      </c>
      <c r="K863" s="403">
        <f t="shared" si="297"/>
        <v>0</v>
      </c>
      <c r="L863" s="403">
        <f t="shared" si="299"/>
        <v>0</v>
      </c>
      <c r="M863" s="403">
        <f t="shared" si="299"/>
        <v>0</v>
      </c>
      <c r="N863" s="403">
        <f t="shared" si="299"/>
        <v>0</v>
      </c>
      <c r="O863" s="403">
        <f t="shared" si="299"/>
        <v>0</v>
      </c>
      <c r="P863" s="403">
        <f t="shared" si="299"/>
        <v>0</v>
      </c>
      <c r="Q863" s="403">
        <f t="shared" si="299"/>
        <v>0</v>
      </c>
      <c r="R863" s="403">
        <f t="shared" si="299"/>
        <v>0</v>
      </c>
      <c r="S863" s="403">
        <f t="shared" si="299"/>
        <v>0</v>
      </c>
      <c r="T863" s="403">
        <f t="shared" si="299"/>
        <v>0</v>
      </c>
      <c r="U863" s="403">
        <f t="shared" si="299"/>
        <v>0</v>
      </c>
      <c r="V863" s="403">
        <f t="shared" si="299"/>
        <v>0</v>
      </c>
      <c r="W863" s="403">
        <f t="shared" si="299"/>
        <v>0</v>
      </c>
      <c r="X863" s="403">
        <f t="shared" si="299"/>
        <v>0</v>
      </c>
      <c r="Y863" s="403">
        <f t="shared" si="293"/>
        <v>0</v>
      </c>
      <c r="Z863" s="403">
        <f t="shared" si="293"/>
        <v>0</v>
      </c>
      <c r="AA863" s="403">
        <f t="shared" si="293"/>
        <v>0</v>
      </c>
      <c r="AB863" s="403">
        <f t="shared" si="293"/>
        <v>0</v>
      </c>
      <c r="AC863" s="403">
        <f t="shared" si="295"/>
        <v>0</v>
      </c>
      <c r="AD863" s="403">
        <f t="shared" si="282"/>
        <v>0</v>
      </c>
      <c r="AE863" s="403">
        <f t="shared" si="282"/>
        <v>0</v>
      </c>
      <c r="AF863" s="403">
        <f t="shared" si="298"/>
        <v>54.99</v>
      </c>
      <c r="AG863" s="404">
        <f t="shared" si="296"/>
        <v>0</v>
      </c>
      <c r="AH863" s="404">
        <f t="shared" si="292"/>
        <v>0</v>
      </c>
      <c r="AI863" s="404">
        <f t="shared" si="292"/>
        <v>0</v>
      </c>
      <c r="AJ863" s="145">
        <f t="shared" si="290"/>
        <v>0</v>
      </c>
    </row>
    <row r="864" spans="2:36" ht="13.7" customHeight="1">
      <c r="B864" s="957">
        <v>850</v>
      </c>
      <c r="C864" s="1040">
        <v>45169</v>
      </c>
      <c r="D864" s="1041" t="s">
        <v>577</v>
      </c>
      <c r="E864" s="1042" t="s">
        <v>1299</v>
      </c>
      <c r="F864" s="402">
        <v>737</v>
      </c>
      <c r="G864" s="956">
        <v>78</v>
      </c>
      <c r="H864" s="440"/>
      <c r="I864" s="403">
        <f t="shared" si="289"/>
        <v>0</v>
      </c>
      <c r="J864" s="403">
        <f t="shared" si="294"/>
        <v>0</v>
      </c>
      <c r="K864" s="403">
        <f t="shared" si="297"/>
        <v>0</v>
      </c>
      <c r="L864" s="403">
        <f t="shared" si="299"/>
        <v>0</v>
      </c>
      <c r="M864" s="403">
        <f t="shared" si="299"/>
        <v>0</v>
      </c>
      <c r="N864" s="403">
        <f t="shared" si="299"/>
        <v>0</v>
      </c>
      <c r="O864" s="403">
        <f t="shared" si="299"/>
        <v>0</v>
      </c>
      <c r="P864" s="403">
        <f t="shared" si="299"/>
        <v>0</v>
      </c>
      <c r="Q864" s="403">
        <f t="shared" si="299"/>
        <v>0</v>
      </c>
      <c r="R864" s="403">
        <f t="shared" si="299"/>
        <v>0</v>
      </c>
      <c r="S864" s="403">
        <f t="shared" si="299"/>
        <v>0</v>
      </c>
      <c r="T864" s="403">
        <f t="shared" si="299"/>
        <v>0</v>
      </c>
      <c r="U864" s="403">
        <f t="shared" si="299"/>
        <v>0</v>
      </c>
      <c r="V864" s="403">
        <f t="shared" si="299"/>
        <v>0</v>
      </c>
      <c r="W864" s="403">
        <f t="shared" si="299"/>
        <v>0</v>
      </c>
      <c r="X864" s="403">
        <f t="shared" si="299"/>
        <v>0</v>
      </c>
      <c r="Y864" s="403">
        <f t="shared" si="293"/>
        <v>0</v>
      </c>
      <c r="Z864" s="403">
        <f t="shared" si="293"/>
        <v>0</v>
      </c>
      <c r="AA864" s="403">
        <f t="shared" si="293"/>
        <v>0</v>
      </c>
      <c r="AB864" s="403">
        <f t="shared" si="293"/>
        <v>0</v>
      </c>
      <c r="AC864" s="403">
        <f t="shared" si="295"/>
        <v>0</v>
      </c>
      <c r="AD864" s="403">
        <f t="shared" si="282"/>
        <v>0</v>
      </c>
      <c r="AE864" s="403">
        <f t="shared" si="282"/>
        <v>0</v>
      </c>
      <c r="AF864" s="403">
        <f t="shared" si="298"/>
        <v>78</v>
      </c>
      <c r="AG864" s="404">
        <f t="shared" si="296"/>
        <v>0</v>
      </c>
      <c r="AH864" s="404">
        <f t="shared" si="292"/>
        <v>0</v>
      </c>
      <c r="AI864" s="404">
        <f t="shared" si="292"/>
        <v>0</v>
      </c>
      <c r="AJ864" s="145">
        <f t="shared" si="290"/>
        <v>0</v>
      </c>
    </row>
    <row r="865" spans="2:36" ht="13.7" customHeight="1">
      <c r="B865" s="957">
        <v>859</v>
      </c>
      <c r="C865" s="1040">
        <v>45170</v>
      </c>
      <c r="D865" s="1041" t="s">
        <v>577</v>
      </c>
      <c r="E865" s="1042" t="s">
        <v>1305</v>
      </c>
      <c r="F865" s="402">
        <v>737</v>
      </c>
      <c r="G865" s="956">
        <v>103.93</v>
      </c>
      <c r="H865" s="440"/>
      <c r="I865" s="403">
        <f t="shared" si="289"/>
        <v>0</v>
      </c>
      <c r="J865" s="403">
        <f t="shared" si="294"/>
        <v>0</v>
      </c>
      <c r="K865" s="403">
        <f t="shared" si="297"/>
        <v>0</v>
      </c>
      <c r="L865" s="403">
        <f t="shared" si="299"/>
        <v>0</v>
      </c>
      <c r="M865" s="403">
        <f t="shared" si="299"/>
        <v>0</v>
      </c>
      <c r="N865" s="403">
        <f t="shared" si="299"/>
        <v>0</v>
      </c>
      <c r="O865" s="403">
        <f t="shared" si="299"/>
        <v>0</v>
      </c>
      <c r="P865" s="403">
        <f t="shared" si="299"/>
        <v>0</v>
      </c>
      <c r="Q865" s="403">
        <f t="shared" si="299"/>
        <v>0</v>
      </c>
      <c r="R865" s="403">
        <f t="shared" si="299"/>
        <v>0</v>
      </c>
      <c r="S865" s="403">
        <f t="shared" si="299"/>
        <v>0</v>
      </c>
      <c r="T865" s="403">
        <f t="shared" si="299"/>
        <v>0</v>
      </c>
      <c r="U865" s="403">
        <f t="shared" si="299"/>
        <v>0</v>
      </c>
      <c r="V865" s="403">
        <f t="shared" si="299"/>
        <v>0</v>
      </c>
      <c r="W865" s="403">
        <f t="shared" si="299"/>
        <v>0</v>
      </c>
      <c r="X865" s="403">
        <f t="shared" si="299"/>
        <v>0</v>
      </c>
      <c r="Y865" s="403">
        <f t="shared" si="293"/>
        <v>0</v>
      </c>
      <c r="Z865" s="403">
        <f t="shared" si="293"/>
        <v>0</v>
      </c>
      <c r="AA865" s="403">
        <f t="shared" si="293"/>
        <v>0</v>
      </c>
      <c r="AB865" s="403">
        <f t="shared" si="293"/>
        <v>0</v>
      </c>
      <c r="AC865" s="403">
        <f t="shared" si="295"/>
        <v>0</v>
      </c>
      <c r="AD865" s="403">
        <f t="shared" si="282"/>
        <v>0</v>
      </c>
      <c r="AE865" s="403">
        <f t="shared" si="282"/>
        <v>0</v>
      </c>
      <c r="AF865" s="403">
        <f t="shared" si="298"/>
        <v>103.93</v>
      </c>
      <c r="AG865" s="404">
        <f t="shared" si="296"/>
        <v>0</v>
      </c>
      <c r="AH865" s="404">
        <f t="shared" si="292"/>
        <v>0</v>
      </c>
      <c r="AI865" s="404">
        <f t="shared" si="292"/>
        <v>0</v>
      </c>
      <c r="AJ865" s="145">
        <f t="shared" si="290"/>
        <v>0</v>
      </c>
    </row>
    <row r="866" spans="2:36" ht="13.7" customHeight="1">
      <c r="B866" s="957">
        <v>1064</v>
      </c>
      <c r="C866" s="1040">
        <v>45212</v>
      </c>
      <c r="D866" s="1041" t="s">
        <v>577</v>
      </c>
      <c r="E866" s="1042" t="s">
        <v>1481</v>
      </c>
      <c r="F866" s="402">
        <v>737</v>
      </c>
      <c r="G866" s="956">
        <v>140</v>
      </c>
      <c r="H866" s="440"/>
      <c r="I866" s="403">
        <f t="shared" si="289"/>
        <v>0</v>
      </c>
      <c r="J866" s="403">
        <f t="shared" si="294"/>
        <v>0</v>
      </c>
      <c r="K866" s="403">
        <f t="shared" si="297"/>
        <v>0</v>
      </c>
      <c r="L866" s="403">
        <f t="shared" si="299"/>
        <v>0</v>
      </c>
      <c r="M866" s="403">
        <f t="shared" si="299"/>
        <v>0</v>
      </c>
      <c r="N866" s="403">
        <f t="shared" si="299"/>
        <v>0</v>
      </c>
      <c r="O866" s="403">
        <f t="shared" si="299"/>
        <v>0</v>
      </c>
      <c r="P866" s="403">
        <f t="shared" si="299"/>
        <v>0</v>
      </c>
      <c r="Q866" s="403">
        <f t="shared" si="299"/>
        <v>0</v>
      </c>
      <c r="R866" s="403">
        <f t="shared" si="299"/>
        <v>0</v>
      </c>
      <c r="S866" s="403">
        <f t="shared" si="299"/>
        <v>0</v>
      </c>
      <c r="T866" s="403">
        <f t="shared" si="299"/>
        <v>0</v>
      </c>
      <c r="U866" s="403">
        <f t="shared" si="299"/>
        <v>0</v>
      </c>
      <c r="V866" s="403">
        <f t="shared" si="299"/>
        <v>0</v>
      </c>
      <c r="W866" s="403">
        <f t="shared" si="299"/>
        <v>0</v>
      </c>
      <c r="X866" s="403">
        <f t="shared" si="299"/>
        <v>0</v>
      </c>
      <c r="Y866" s="403">
        <f t="shared" si="293"/>
        <v>0</v>
      </c>
      <c r="Z866" s="403">
        <f t="shared" si="293"/>
        <v>0</v>
      </c>
      <c r="AA866" s="403">
        <f t="shared" si="293"/>
        <v>0</v>
      </c>
      <c r="AB866" s="403">
        <f t="shared" si="293"/>
        <v>0</v>
      </c>
      <c r="AC866" s="403">
        <f t="shared" si="295"/>
        <v>0</v>
      </c>
      <c r="AD866" s="403">
        <f t="shared" si="282"/>
        <v>0</v>
      </c>
      <c r="AE866" s="403">
        <f t="shared" si="282"/>
        <v>0</v>
      </c>
      <c r="AF866" s="403">
        <f t="shared" si="298"/>
        <v>140</v>
      </c>
      <c r="AG866" s="404">
        <f t="shared" si="296"/>
        <v>0</v>
      </c>
      <c r="AH866" s="404">
        <f t="shared" si="292"/>
        <v>0</v>
      </c>
      <c r="AI866" s="404">
        <f t="shared" si="292"/>
        <v>0</v>
      </c>
      <c r="AJ866" s="145">
        <f t="shared" si="290"/>
        <v>0</v>
      </c>
    </row>
    <row r="867" spans="2:36" ht="13.7" customHeight="1">
      <c r="B867" s="957">
        <v>1117</v>
      </c>
      <c r="C867" s="1040">
        <v>45222</v>
      </c>
      <c r="D867" s="1041" t="s">
        <v>577</v>
      </c>
      <c r="E867" s="1042" t="s">
        <v>1521</v>
      </c>
      <c r="F867" s="402">
        <v>737</v>
      </c>
      <c r="G867" s="956">
        <v>19</v>
      </c>
      <c r="H867" s="440"/>
      <c r="I867" s="403">
        <f t="shared" si="289"/>
        <v>0</v>
      </c>
      <c r="J867" s="403">
        <f t="shared" si="294"/>
        <v>0</v>
      </c>
      <c r="K867" s="403">
        <f t="shared" si="297"/>
        <v>0</v>
      </c>
      <c r="L867" s="403">
        <f t="shared" si="299"/>
        <v>0</v>
      </c>
      <c r="M867" s="403">
        <f t="shared" si="299"/>
        <v>0</v>
      </c>
      <c r="N867" s="403">
        <f t="shared" si="299"/>
        <v>0</v>
      </c>
      <c r="O867" s="403">
        <f t="shared" si="299"/>
        <v>0</v>
      </c>
      <c r="P867" s="403">
        <f t="shared" si="299"/>
        <v>0</v>
      </c>
      <c r="Q867" s="403">
        <f t="shared" si="299"/>
        <v>0</v>
      </c>
      <c r="R867" s="403">
        <f t="shared" si="299"/>
        <v>0</v>
      </c>
      <c r="S867" s="403">
        <f t="shared" si="299"/>
        <v>0</v>
      </c>
      <c r="T867" s="403">
        <f t="shared" si="299"/>
        <v>0</v>
      </c>
      <c r="U867" s="403">
        <f t="shared" si="299"/>
        <v>0</v>
      </c>
      <c r="V867" s="403">
        <f t="shared" si="299"/>
        <v>0</v>
      </c>
      <c r="W867" s="403">
        <f t="shared" si="299"/>
        <v>0</v>
      </c>
      <c r="X867" s="403">
        <f t="shared" si="299"/>
        <v>0</v>
      </c>
      <c r="Y867" s="403">
        <f t="shared" si="293"/>
        <v>0</v>
      </c>
      <c r="Z867" s="403">
        <f t="shared" si="293"/>
        <v>0</v>
      </c>
      <c r="AA867" s="403">
        <f t="shared" si="293"/>
        <v>0</v>
      </c>
      <c r="AB867" s="403">
        <f t="shared" si="293"/>
        <v>0</v>
      </c>
      <c r="AC867" s="403">
        <f t="shared" si="295"/>
        <v>0</v>
      </c>
      <c r="AD867" s="403">
        <f t="shared" si="282"/>
        <v>0</v>
      </c>
      <c r="AE867" s="403">
        <f t="shared" si="282"/>
        <v>0</v>
      </c>
      <c r="AF867" s="403">
        <f t="shared" si="298"/>
        <v>19</v>
      </c>
      <c r="AG867" s="404">
        <f t="shared" si="296"/>
        <v>0</v>
      </c>
      <c r="AH867" s="404">
        <f t="shared" si="292"/>
        <v>0</v>
      </c>
      <c r="AI867" s="404">
        <f t="shared" si="292"/>
        <v>0</v>
      </c>
      <c r="AJ867" s="145">
        <f t="shared" si="290"/>
        <v>0</v>
      </c>
    </row>
    <row r="868" spans="2:36" ht="13.7" customHeight="1">
      <c r="B868" s="957">
        <v>182</v>
      </c>
      <c r="C868" s="1040">
        <v>44978</v>
      </c>
      <c r="D868" s="1041" t="s">
        <v>577</v>
      </c>
      <c r="E868" s="1042" t="s">
        <v>726</v>
      </c>
      <c r="F868" s="402">
        <v>54</v>
      </c>
      <c r="G868" s="956">
        <v>46.44</v>
      </c>
      <c r="H868" s="440"/>
      <c r="I868" s="403">
        <f t="shared" si="289"/>
        <v>0</v>
      </c>
      <c r="J868" s="403">
        <f t="shared" si="294"/>
        <v>0</v>
      </c>
      <c r="K868" s="403">
        <f t="shared" si="297"/>
        <v>46.44</v>
      </c>
      <c r="L868" s="403">
        <f t="shared" si="299"/>
        <v>0</v>
      </c>
      <c r="M868" s="403">
        <f t="shared" si="299"/>
        <v>0</v>
      </c>
      <c r="N868" s="403">
        <f t="shared" si="299"/>
        <v>0</v>
      </c>
      <c r="O868" s="403">
        <f t="shared" si="299"/>
        <v>0</v>
      </c>
      <c r="P868" s="403">
        <f t="shared" si="299"/>
        <v>0</v>
      </c>
      <c r="Q868" s="403">
        <f t="shared" si="299"/>
        <v>0</v>
      </c>
      <c r="R868" s="403">
        <f t="shared" si="299"/>
        <v>0</v>
      </c>
      <c r="S868" s="403">
        <f t="shared" si="299"/>
        <v>0</v>
      </c>
      <c r="T868" s="403">
        <f t="shared" si="299"/>
        <v>0</v>
      </c>
      <c r="U868" s="403">
        <f t="shared" si="299"/>
        <v>0</v>
      </c>
      <c r="V868" s="403">
        <f t="shared" si="299"/>
        <v>0</v>
      </c>
      <c r="W868" s="403">
        <f t="shared" si="299"/>
        <v>0</v>
      </c>
      <c r="X868" s="403">
        <f t="shared" si="299"/>
        <v>0</v>
      </c>
      <c r="Y868" s="403">
        <f t="shared" si="293"/>
        <v>0</v>
      </c>
      <c r="Z868" s="403">
        <f t="shared" si="293"/>
        <v>0</v>
      </c>
      <c r="AA868" s="403">
        <f t="shared" si="293"/>
        <v>0</v>
      </c>
      <c r="AB868" s="403">
        <f t="shared" si="293"/>
        <v>0</v>
      </c>
      <c r="AC868" s="403">
        <f t="shared" si="295"/>
        <v>0</v>
      </c>
      <c r="AD868" s="403">
        <f t="shared" si="282"/>
        <v>0</v>
      </c>
      <c r="AE868" s="403">
        <f t="shared" si="282"/>
        <v>0</v>
      </c>
      <c r="AF868" s="403">
        <f t="shared" si="298"/>
        <v>0</v>
      </c>
      <c r="AG868" s="404">
        <f t="shared" si="296"/>
        <v>0</v>
      </c>
      <c r="AH868" s="404">
        <f t="shared" si="292"/>
        <v>0</v>
      </c>
      <c r="AI868" s="404">
        <f t="shared" si="292"/>
        <v>0</v>
      </c>
      <c r="AJ868" s="145">
        <f t="shared" si="290"/>
        <v>0</v>
      </c>
    </row>
    <row r="869" spans="2:36" ht="13.7" customHeight="1">
      <c r="B869" s="957">
        <v>226</v>
      </c>
      <c r="C869" s="1040">
        <v>44991</v>
      </c>
      <c r="D869" s="1041" t="s">
        <v>577</v>
      </c>
      <c r="E869" s="1042" t="s">
        <v>771</v>
      </c>
      <c r="F869" s="402">
        <v>54</v>
      </c>
      <c r="G869" s="956">
        <v>30.96</v>
      </c>
      <c r="H869" s="440"/>
      <c r="I869" s="403">
        <f t="shared" si="289"/>
        <v>0</v>
      </c>
      <c r="J869" s="403">
        <f t="shared" si="294"/>
        <v>0</v>
      </c>
      <c r="K869" s="403">
        <f t="shared" si="297"/>
        <v>30.96</v>
      </c>
      <c r="L869" s="403">
        <f t="shared" si="299"/>
        <v>0</v>
      </c>
      <c r="M869" s="403">
        <f t="shared" si="299"/>
        <v>0</v>
      </c>
      <c r="N869" s="403">
        <f t="shared" si="299"/>
        <v>0</v>
      </c>
      <c r="O869" s="403">
        <f t="shared" si="299"/>
        <v>0</v>
      </c>
      <c r="P869" s="403">
        <f t="shared" si="299"/>
        <v>0</v>
      </c>
      <c r="Q869" s="403">
        <f t="shared" si="299"/>
        <v>0</v>
      </c>
      <c r="R869" s="403">
        <f t="shared" si="299"/>
        <v>0</v>
      </c>
      <c r="S869" s="403">
        <f t="shared" si="299"/>
        <v>0</v>
      </c>
      <c r="T869" s="403">
        <f t="shared" si="299"/>
        <v>0</v>
      </c>
      <c r="U869" s="403">
        <f t="shared" si="299"/>
        <v>0</v>
      </c>
      <c r="V869" s="403">
        <f t="shared" si="299"/>
        <v>0</v>
      </c>
      <c r="W869" s="403">
        <f t="shared" si="299"/>
        <v>0</v>
      </c>
      <c r="X869" s="403">
        <f t="shared" si="299"/>
        <v>0</v>
      </c>
      <c r="Y869" s="403">
        <f t="shared" si="293"/>
        <v>0</v>
      </c>
      <c r="Z869" s="403">
        <f t="shared" si="293"/>
        <v>0</v>
      </c>
      <c r="AA869" s="403">
        <f t="shared" si="293"/>
        <v>0</v>
      </c>
      <c r="AB869" s="403">
        <f t="shared" si="293"/>
        <v>0</v>
      </c>
      <c r="AC869" s="403">
        <f t="shared" si="295"/>
        <v>0</v>
      </c>
      <c r="AD869" s="403">
        <f t="shared" si="282"/>
        <v>0</v>
      </c>
      <c r="AE869" s="403">
        <f t="shared" si="282"/>
        <v>0</v>
      </c>
      <c r="AF869" s="403">
        <f t="shared" si="298"/>
        <v>0</v>
      </c>
      <c r="AG869" s="404">
        <f t="shared" si="296"/>
        <v>0</v>
      </c>
      <c r="AH869" s="404">
        <f t="shared" si="292"/>
        <v>0</v>
      </c>
      <c r="AI869" s="404">
        <f t="shared" si="292"/>
        <v>0</v>
      </c>
      <c r="AJ869" s="145">
        <f t="shared" si="290"/>
        <v>0</v>
      </c>
    </row>
    <row r="870" spans="2:36" ht="13.7" customHeight="1">
      <c r="B870" s="957">
        <v>237</v>
      </c>
      <c r="C870" s="1040">
        <v>44994</v>
      </c>
      <c r="D870" s="1041" t="s">
        <v>577</v>
      </c>
      <c r="E870" s="1042" t="s">
        <v>778</v>
      </c>
      <c r="F870" s="402">
        <v>54</v>
      </c>
      <c r="G870" s="956">
        <v>25</v>
      </c>
      <c r="H870" s="440"/>
      <c r="I870" s="403">
        <f t="shared" si="289"/>
        <v>0</v>
      </c>
      <c r="J870" s="403">
        <f t="shared" si="294"/>
        <v>0</v>
      </c>
      <c r="K870" s="403">
        <f t="shared" si="297"/>
        <v>25</v>
      </c>
      <c r="L870" s="403">
        <f t="shared" ref="L870:X879" si="300">IF(L$7-$F870=0,$G870,0)</f>
        <v>0</v>
      </c>
      <c r="M870" s="403">
        <f t="shared" si="300"/>
        <v>0</v>
      </c>
      <c r="N870" s="403">
        <f t="shared" si="300"/>
        <v>0</v>
      </c>
      <c r="O870" s="403">
        <f t="shared" si="300"/>
        <v>0</v>
      </c>
      <c r="P870" s="403">
        <f t="shared" si="300"/>
        <v>0</v>
      </c>
      <c r="Q870" s="403">
        <f t="shared" si="300"/>
        <v>0</v>
      </c>
      <c r="R870" s="403">
        <f t="shared" si="300"/>
        <v>0</v>
      </c>
      <c r="S870" s="403">
        <f t="shared" si="300"/>
        <v>0</v>
      </c>
      <c r="T870" s="403">
        <f t="shared" si="300"/>
        <v>0</v>
      </c>
      <c r="U870" s="403">
        <f t="shared" si="300"/>
        <v>0</v>
      </c>
      <c r="V870" s="403">
        <f t="shared" si="300"/>
        <v>0</v>
      </c>
      <c r="W870" s="403">
        <f t="shared" si="300"/>
        <v>0</v>
      </c>
      <c r="X870" s="403">
        <f t="shared" si="300"/>
        <v>0</v>
      </c>
      <c r="Y870" s="403">
        <f t="shared" si="293"/>
        <v>0</v>
      </c>
      <c r="Z870" s="403">
        <f t="shared" si="293"/>
        <v>0</v>
      </c>
      <c r="AA870" s="403">
        <f t="shared" si="293"/>
        <v>0</v>
      </c>
      <c r="AB870" s="403">
        <f t="shared" si="293"/>
        <v>0</v>
      </c>
      <c r="AC870" s="403">
        <f t="shared" si="295"/>
        <v>0</v>
      </c>
      <c r="AD870" s="403">
        <f t="shared" si="293"/>
        <v>0</v>
      </c>
      <c r="AE870" s="403">
        <f t="shared" ref="AE870:AE933" si="301">IF(AE$7-$F870=0,$G870,0)</f>
        <v>0</v>
      </c>
      <c r="AF870" s="403">
        <f t="shared" si="298"/>
        <v>0</v>
      </c>
      <c r="AG870" s="404">
        <f t="shared" si="296"/>
        <v>0</v>
      </c>
      <c r="AH870" s="404">
        <f t="shared" ref="AH870:AI889" si="302">IF(AH$7-$F870=0,$G870,0)</f>
        <v>0</v>
      </c>
      <c r="AI870" s="404">
        <f t="shared" si="302"/>
        <v>0</v>
      </c>
      <c r="AJ870" s="145">
        <f t="shared" si="290"/>
        <v>0</v>
      </c>
    </row>
    <row r="871" spans="2:36" ht="13.7" customHeight="1">
      <c r="B871" s="957">
        <v>254</v>
      </c>
      <c r="C871" s="1040">
        <v>45000</v>
      </c>
      <c r="D871" s="1041" t="s">
        <v>577</v>
      </c>
      <c r="E871" s="1042" t="s">
        <v>795</v>
      </c>
      <c r="F871" s="402">
        <v>54</v>
      </c>
      <c r="G871" s="956">
        <v>30.47</v>
      </c>
      <c r="H871" s="440"/>
      <c r="I871" s="403">
        <f t="shared" si="289"/>
        <v>0</v>
      </c>
      <c r="J871" s="403">
        <f t="shared" si="294"/>
        <v>0</v>
      </c>
      <c r="K871" s="403">
        <f t="shared" si="297"/>
        <v>30.47</v>
      </c>
      <c r="L871" s="403">
        <f t="shared" si="300"/>
        <v>0</v>
      </c>
      <c r="M871" s="403">
        <f t="shared" si="300"/>
        <v>0</v>
      </c>
      <c r="N871" s="403">
        <f t="shared" si="300"/>
        <v>0</v>
      </c>
      <c r="O871" s="403">
        <f t="shared" si="300"/>
        <v>0</v>
      </c>
      <c r="P871" s="403">
        <f t="shared" si="300"/>
        <v>0</v>
      </c>
      <c r="Q871" s="403">
        <f t="shared" si="300"/>
        <v>0</v>
      </c>
      <c r="R871" s="403">
        <f t="shared" si="300"/>
        <v>0</v>
      </c>
      <c r="S871" s="403">
        <f t="shared" si="300"/>
        <v>0</v>
      </c>
      <c r="T871" s="403">
        <f t="shared" si="300"/>
        <v>0</v>
      </c>
      <c r="U871" s="403">
        <f t="shared" si="300"/>
        <v>0</v>
      </c>
      <c r="V871" s="403">
        <f t="shared" si="300"/>
        <v>0</v>
      </c>
      <c r="W871" s="403">
        <f t="shared" si="300"/>
        <v>0</v>
      </c>
      <c r="X871" s="403">
        <f t="shared" si="300"/>
        <v>0</v>
      </c>
      <c r="Y871" s="403">
        <f t="shared" si="293"/>
        <v>0</v>
      </c>
      <c r="Z871" s="403">
        <f t="shared" si="293"/>
        <v>0</v>
      </c>
      <c r="AA871" s="403">
        <f t="shared" si="293"/>
        <v>0</v>
      </c>
      <c r="AB871" s="403">
        <f t="shared" si="293"/>
        <v>0</v>
      </c>
      <c r="AC871" s="403">
        <f t="shared" si="295"/>
        <v>0</v>
      </c>
      <c r="AD871" s="403">
        <f t="shared" si="293"/>
        <v>0</v>
      </c>
      <c r="AE871" s="403">
        <f t="shared" si="301"/>
        <v>0</v>
      </c>
      <c r="AF871" s="403">
        <f t="shared" si="298"/>
        <v>0</v>
      </c>
      <c r="AG871" s="404">
        <f t="shared" si="296"/>
        <v>0</v>
      </c>
      <c r="AH871" s="404">
        <f t="shared" si="302"/>
        <v>0</v>
      </c>
      <c r="AI871" s="404">
        <f t="shared" si="302"/>
        <v>0</v>
      </c>
      <c r="AJ871" s="145">
        <f t="shared" si="290"/>
        <v>0</v>
      </c>
    </row>
    <row r="872" spans="2:36" ht="13.7" customHeight="1">
      <c r="B872" s="957">
        <v>456</v>
      </c>
      <c r="C872" s="1040">
        <v>45056</v>
      </c>
      <c r="D872" s="1041" t="s">
        <v>577</v>
      </c>
      <c r="E872" s="1042" t="s">
        <v>974</v>
      </c>
      <c r="F872" s="402">
        <v>54</v>
      </c>
      <c r="G872" s="956">
        <v>128.30000000000001</v>
      </c>
      <c r="H872" s="440"/>
      <c r="I872" s="403">
        <f t="shared" si="289"/>
        <v>0</v>
      </c>
      <c r="J872" s="403">
        <f t="shared" si="294"/>
        <v>0</v>
      </c>
      <c r="K872" s="403">
        <f t="shared" si="297"/>
        <v>128.30000000000001</v>
      </c>
      <c r="L872" s="403">
        <f t="shared" si="300"/>
        <v>0</v>
      </c>
      <c r="M872" s="403">
        <f t="shared" si="300"/>
        <v>0</v>
      </c>
      <c r="N872" s="403">
        <f t="shared" si="300"/>
        <v>0</v>
      </c>
      <c r="O872" s="403">
        <f t="shared" si="300"/>
        <v>0</v>
      </c>
      <c r="P872" s="403">
        <f t="shared" si="300"/>
        <v>0</v>
      </c>
      <c r="Q872" s="403">
        <f t="shared" si="300"/>
        <v>0</v>
      </c>
      <c r="R872" s="403">
        <f t="shared" si="300"/>
        <v>0</v>
      </c>
      <c r="S872" s="403">
        <f t="shared" si="300"/>
        <v>0</v>
      </c>
      <c r="T872" s="403">
        <f t="shared" si="300"/>
        <v>0</v>
      </c>
      <c r="U872" s="403">
        <f t="shared" si="300"/>
        <v>0</v>
      </c>
      <c r="V872" s="403">
        <f t="shared" si="300"/>
        <v>0</v>
      </c>
      <c r="W872" s="403">
        <f t="shared" si="300"/>
        <v>0</v>
      </c>
      <c r="X872" s="403">
        <f t="shared" si="300"/>
        <v>0</v>
      </c>
      <c r="Y872" s="403">
        <f t="shared" si="293"/>
        <v>0</v>
      </c>
      <c r="Z872" s="403">
        <f t="shared" si="293"/>
        <v>0</v>
      </c>
      <c r="AA872" s="403">
        <f t="shared" si="293"/>
        <v>0</v>
      </c>
      <c r="AB872" s="403">
        <f t="shared" si="293"/>
        <v>0</v>
      </c>
      <c r="AC872" s="403">
        <f t="shared" si="295"/>
        <v>0</v>
      </c>
      <c r="AD872" s="403">
        <f t="shared" ref="AD872:AE935" si="303">IF(AD$7-$F872=0,$G872,0)</f>
        <v>0</v>
      </c>
      <c r="AE872" s="403">
        <f t="shared" si="301"/>
        <v>0</v>
      </c>
      <c r="AF872" s="403">
        <f t="shared" si="298"/>
        <v>0</v>
      </c>
      <c r="AG872" s="404">
        <f t="shared" si="296"/>
        <v>0</v>
      </c>
      <c r="AH872" s="404">
        <f t="shared" si="302"/>
        <v>0</v>
      </c>
      <c r="AI872" s="404">
        <f t="shared" si="302"/>
        <v>0</v>
      </c>
      <c r="AJ872" s="145">
        <f t="shared" si="290"/>
        <v>0</v>
      </c>
    </row>
    <row r="873" spans="2:36" ht="13.7" customHeight="1">
      <c r="B873" s="957">
        <v>479</v>
      </c>
      <c r="C873" s="1040">
        <v>45070</v>
      </c>
      <c r="D873" s="1041" t="s">
        <v>577</v>
      </c>
      <c r="E873" s="1042" t="s">
        <v>995</v>
      </c>
      <c r="F873" s="402">
        <v>54</v>
      </c>
      <c r="G873" s="956">
        <v>30.96</v>
      </c>
      <c r="H873" s="440"/>
      <c r="I873" s="403">
        <f t="shared" si="289"/>
        <v>0</v>
      </c>
      <c r="J873" s="403">
        <f t="shared" si="294"/>
        <v>0</v>
      </c>
      <c r="K873" s="403">
        <f t="shared" si="297"/>
        <v>30.96</v>
      </c>
      <c r="L873" s="403">
        <f t="shared" si="300"/>
        <v>0</v>
      </c>
      <c r="M873" s="403">
        <f t="shared" si="300"/>
        <v>0</v>
      </c>
      <c r="N873" s="403">
        <f t="shared" si="300"/>
        <v>0</v>
      </c>
      <c r="O873" s="403">
        <f t="shared" si="300"/>
        <v>0</v>
      </c>
      <c r="P873" s="403">
        <f t="shared" si="300"/>
        <v>0</v>
      </c>
      <c r="Q873" s="403">
        <f t="shared" si="300"/>
        <v>0</v>
      </c>
      <c r="R873" s="403">
        <f t="shared" si="300"/>
        <v>0</v>
      </c>
      <c r="S873" s="403">
        <f t="shared" si="300"/>
        <v>0</v>
      </c>
      <c r="T873" s="403">
        <f t="shared" si="300"/>
        <v>0</v>
      </c>
      <c r="U873" s="403">
        <f t="shared" si="300"/>
        <v>0</v>
      </c>
      <c r="V873" s="403">
        <f t="shared" si="300"/>
        <v>0</v>
      </c>
      <c r="W873" s="403">
        <f t="shared" si="300"/>
        <v>0</v>
      </c>
      <c r="X873" s="403">
        <f t="shared" si="300"/>
        <v>0</v>
      </c>
      <c r="Y873" s="403">
        <f t="shared" si="293"/>
        <v>0</v>
      </c>
      <c r="Z873" s="403">
        <f t="shared" si="293"/>
        <v>0</v>
      </c>
      <c r="AA873" s="403">
        <f t="shared" si="293"/>
        <v>0</v>
      </c>
      <c r="AB873" s="403">
        <f t="shared" si="293"/>
        <v>0</v>
      </c>
      <c r="AC873" s="403">
        <f t="shared" si="295"/>
        <v>0</v>
      </c>
      <c r="AD873" s="403">
        <f t="shared" si="303"/>
        <v>0</v>
      </c>
      <c r="AE873" s="403">
        <f t="shared" si="301"/>
        <v>0</v>
      </c>
      <c r="AF873" s="403">
        <f t="shared" si="298"/>
        <v>0</v>
      </c>
      <c r="AG873" s="404">
        <f t="shared" si="296"/>
        <v>0</v>
      </c>
      <c r="AH873" s="404">
        <f t="shared" si="302"/>
        <v>0</v>
      </c>
      <c r="AI873" s="404">
        <f t="shared" si="302"/>
        <v>0</v>
      </c>
      <c r="AJ873" s="145">
        <f t="shared" si="290"/>
        <v>0</v>
      </c>
    </row>
    <row r="874" spans="2:36" ht="13.7" customHeight="1">
      <c r="B874" s="957">
        <v>483</v>
      </c>
      <c r="C874" s="1040">
        <v>45072</v>
      </c>
      <c r="D874" s="1041" t="s">
        <v>577</v>
      </c>
      <c r="E874" s="1042" t="s">
        <v>998</v>
      </c>
      <c r="F874" s="402">
        <v>54</v>
      </c>
      <c r="G874" s="956">
        <v>54.98</v>
      </c>
      <c r="H874" s="440"/>
      <c r="I874" s="403">
        <f t="shared" si="289"/>
        <v>0</v>
      </c>
      <c r="J874" s="403">
        <f t="shared" si="294"/>
        <v>0</v>
      </c>
      <c r="K874" s="403">
        <f t="shared" si="297"/>
        <v>54.98</v>
      </c>
      <c r="L874" s="403">
        <f t="shared" si="300"/>
        <v>0</v>
      </c>
      <c r="M874" s="403">
        <f t="shared" si="300"/>
        <v>0</v>
      </c>
      <c r="N874" s="403">
        <f t="shared" si="300"/>
        <v>0</v>
      </c>
      <c r="O874" s="403">
        <f t="shared" si="300"/>
        <v>0</v>
      </c>
      <c r="P874" s="403">
        <f t="shared" si="300"/>
        <v>0</v>
      </c>
      <c r="Q874" s="403">
        <f t="shared" si="300"/>
        <v>0</v>
      </c>
      <c r="R874" s="403">
        <f t="shared" si="300"/>
        <v>0</v>
      </c>
      <c r="S874" s="403">
        <f t="shared" si="300"/>
        <v>0</v>
      </c>
      <c r="T874" s="403">
        <f t="shared" si="300"/>
        <v>0</v>
      </c>
      <c r="U874" s="403">
        <f t="shared" si="300"/>
        <v>0</v>
      </c>
      <c r="V874" s="403">
        <f t="shared" si="300"/>
        <v>0</v>
      </c>
      <c r="W874" s="403">
        <f t="shared" si="300"/>
        <v>0</v>
      </c>
      <c r="X874" s="403">
        <f t="shared" si="300"/>
        <v>0</v>
      </c>
      <c r="Y874" s="403">
        <f t="shared" si="293"/>
        <v>0</v>
      </c>
      <c r="Z874" s="403">
        <f t="shared" si="293"/>
        <v>0</v>
      </c>
      <c r="AA874" s="403">
        <f t="shared" si="293"/>
        <v>0</v>
      </c>
      <c r="AB874" s="403">
        <f t="shared" si="293"/>
        <v>0</v>
      </c>
      <c r="AC874" s="403">
        <f t="shared" si="295"/>
        <v>0</v>
      </c>
      <c r="AD874" s="403">
        <f t="shared" si="303"/>
        <v>0</v>
      </c>
      <c r="AE874" s="403">
        <f t="shared" si="301"/>
        <v>0</v>
      </c>
      <c r="AF874" s="403">
        <f t="shared" si="298"/>
        <v>0</v>
      </c>
      <c r="AG874" s="404">
        <f t="shared" si="296"/>
        <v>0</v>
      </c>
      <c r="AH874" s="404">
        <f t="shared" si="302"/>
        <v>0</v>
      </c>
      <c r="AI874" s="404">
        <f t="shared" si="302"/>
        <v>0</v>
      </c>
      <c r="AJ874" s="145">
        <f t="shared" si="290"/>
        <v>0</v>
      </c>
    </row>
    <row r="875" spans="2:36" ht="13.7" customHeight="1">
      <c r="B875" s="957">
        <v>65</v>
      </c>
      <c r="C875" s="1040">
        <v>44942</v>
      </c>
      <c r="D875" s="1041" t="s">
        <v>577</v>
      </c>
      <c r="E875" s="1042" t="s">
        <v>642</v>
      </c>
      <c r="F875" s="402">
        <v>737</v>
      </c>
      <c r="G875" s="956">
        <v>435.85</v>
      </c>
      <c r="H875" s="440"/>
      <c r="I875" s="403">
        <f t="shared" si="289"/>
        <v>0</v>
      </c>
      <c r="J875" s="403">
        <f t="shared" si="294"/>
        <v>0</v>
      </c>
      <c r="K875" s="403">
        <f t="shared" si="297"/>
        <v>0</v>
      </c>
      <c r="L875" s="403">
        <f t="shared" si="300"/>
        <v>0</v>
      </c>
      <c r="M875" s="403">
        <f t="shared" si="300"/>
        <v>0</v>
      </c>
      <c r="N875" s="403">
        <f t="shared" si="300"/>
        <v>0</v>
      </c>
      <c r="O875" s="403">
        <f t="shared" si="300"/>
        <v>0</v>
      </c>
      <c r="P875" s="403">
        <f t="shared" si="300"/>
        <v>0</v>
      </c>
      <c r="Q875" s="403">
        <f t="shared" si="300"/>
        <v>0</v>
      </c>
      <c r="R875" s="403">
        <f t="shared" si="300"/>
        <v>0</v>
      </c>
      <c r="S875" s="403">
        <f t="shared" si="300"/>
        <v>0</v>
      </c>
      <c r="T875" s="403">
        <f t="shared" si="300"/>
        <v>0</v>
      </c>
      <c r="U875" s="403">
        <f t="shared" si="300"/>
        <v>0</v>
      </c>
      <c r="V875" s="403">
        <f t="shared" si="300"/>
        <v>0</v>
      </c>
      <c r="W875" s="403">
        <f t="shared" si="300"/>
        <v>0</v>
      </c>
      <c r="X875" s="403">
        <f t="shared" si="300"/>
        <v>0</v>
      </c>
      <c r="Y875" s="403">
        <f t="shared" si="293"/>
        <v>0</v>
      </c>
      <c r="Z875" s="403">
        <f t="shared" si="293"/>
        <v>0</v>
      </c>
      <c r="AA875" s="403">
        <f t="shared" si="293"/>
        <v>0</v>
      </c>
      <c r="AB875" s="403">
        <f t="shared" si="293"/>
        <v>0</v>
      </c>
      <c r="AC875" s="403">
        <f t="shared" si="295"/>
        <v>0</v>
      </c>
      <c r="AD875" s="403">
        <f t="shared" si="303"/>
        <v>0</v>
      </c>
      <c r="AE875" s="403">
        <f t="shared" si="301"/>
        <v>0</v>
      </c>
      <c r="AF875" s="403">
        <f t="shared" si="298"/>
        <v>435.85</v>
      </c>
      <c r="AG875" s="404">
        <f t="shared" si="296"/>
        <v>0</v>
      </c>
      <c r="AH875" s="404">
        <f t="shared" si="302"/>
        <v>0</v>
      </c>
      <c r="AI875" s="404">
        <f t="shared" si="302"/>
        <v>0</v>
      </c>
      <c r="AJ875" s="145">
        <f t="shared" si="290"/>
        <v>0</v>
      </c>
    </row>
    <row r="876" spans="2:36" ht="13.7" customHeight="1">
      <c r="B876" s="957">
        <v>942</v>
      </c>
      <c r="C876" s="1040">
        <v>45187</v>
      </c>
      <c r="D876" s="1041" t="s">
        <v>577</v>
      </c>
      <c r="E876" s="1042" t="s">
        <v>1370</v>
      </c>
      <c r="F876" s="402">
        <v>54</v>
      </c>
      <c r="G876" s="956">
        <v>19.8</v>
      </c>
      <c r="H876" s="440"/>
      <c r="I876" s="403">
        <f t="shared" si="289"/>
        <v>0</v>
      </c>
      <c r="J876" s="403">
        <f t="shared" si="294"/>
        <v>0</v>
      </c>
      <c r="K876" s="403">
        <f t="shared" si="297"/>
        <v>19.8</v>
      </c>
      <c r="L876" s="403">
        <f t="shared" si="300"/>
        <v>0</v>
      </c>
      <c r="M876" s="403">
        <f t="shared" si="300"/>
        <v>0</v>
      </c>
      <c r="N876" s="403">
        <f t="shared" si="300"/>
        <v>0</v>
      </c>
      <c r="O876" s="403">
        <f t="shared" si="300"/>
        <v>0</v>
      </c>
      <c r="P876" s="403">
        <f t="shared" si="300"/>
        <v>0</v>
      </c>
      <c r="Q876" s="403">
        <f t="shared" si="300"/>
        <v>0</v>
      </c>
      <c r="R876" s="403">
        <f t="shared" si="300"/>
        <v>0</v>
      </c>
      <c r="S876" s="403">
        <f t="shared" si="300"/>
        <v>0</v>
      </c>
      <c r="T876" s="403">
        <f t="shared" si="300"/>
        <v>0</v>
      </c>
      <c r="U876" s="403">
        <f t="shared" si="300"/>
        <v>0</v>
      </c>
      <c r="V876" s="403">
        <f t="shared" si="300"/>
        <v>0</v>
      </c>
      <c r="W876" s="403">
        <f t="shared" si="300"/>
        <v>0</v>
      </c>
      <c r="X876" s="403">
        <f t="shared" si="300"/>
        <v>0</v>
      </c>
      <c r="Y876" s="403">
        <f t="shared" si="293"/>
        <v>0</v>
      </c>
      <c r="Z876" s="403">
        <f t="shared" si="293"/>
        <v>0</v>
      </c>
      <c r="AA876" s="403">
        <f t="shared" si="293"/>
        <v>0</v>
      </c>
      <c r="AB876" s="403">
        <f t="shared" si="293"/>
        <v>0</v>
      </c>
      <c r="AC876" s="403">
        <f t="shared" si="295"/>
        <v>0</v>
      </c>
      <c r="AD876" s="403">
        <f t="shared" si="303"/>
        <v>0</v>
      </c>
      <c r="AE876" s="403">
        <f t="shared" si="301"/>
        <v>0</v>
      </c>
      <c r="AF876" s="403">
        <f t="shared" si="298"/>
        <v>0</v>
      </c>
      <c r="AG876" s="404">
        <f t="shared" si="296"/>
        <v>0</v>
      </c>
      <c r="AH876" s="404">
        <f t="shared" si="302"/>
        <v>0</v>
      </c>
      <c r="AI876" s="404">
        <f t="shared" si="302"/>
        <v>0</v>
      </c>
      <c r="AJ876" s="145">
        <f t="shared" si="290"/>
        <v>0</v>
      </c>
    </row>
    <row r="877" spans="2:36" ht="13.7" customHeight="1">
      <c r="B877" s="957">
        <v>840</v>
      </c>
      <c r="C877" s="1040">
        <v>45167</v>
      </c>
      <c r="D877" s="1041" t="s">
        <v>577</v>
      </c>
      <c r="E877" s="1042" t="s">
        <v>1284</v>
      </c>
      <c r="F877" s="402">
        <v>54</v>
      </c>
      <c r="G877" s="956">
        <v>253.8</v>
      </c>
      <c r="H877" s="440"/>
      <c r="I877" s="403">
        <f t="shared" si="289"/>
        <v>0</v>
      </c>
      <c r="J877" s="403">
        <f t="shared" si="294"/>
        <v>0</v>
      </c>
      <c r="K877" s="403">
        <f t="shared" si="297"/>
        <v>253.8</v>
      </c>
      <c r="L877" s="403">
        <f t="shared" si="300"/>
        <v>0</v>
      </c>
      <c r="M877" s="403">
        <f t="shared" si="300"/>
        <v>0</v>
      </c>
      <c r="N877" s="403">
        <f t="shared" si="300"/>
        <v>0</v>
      </c>
      <c r="O877" s="403">
        <f t="shared" si="300"/>
        <v>0</v>
      </c>
      <c r="P877" s="403">
        <f t="shared" si="300"/>
        <v>0</v>
      </c>
      <c r="Q877" s="403">
        <f t="shared" si="300"/>
        <v>0</v>
      </c>
      <c r="R877" s="403">
        <f t="shared" si="300"/>
        <v>0</v>
      </c>
      <c r="S877" s="403">
        <f t="shared" si="300"/>
        <v>0</v>
      </c>
      <c r="T877" s="403">
        <f t="shared" si="300"/>
        <v>0</v>
      </c>
      <c r="U877" s="403">
        <f t="shared" si="300"/>
        <v>0</v>
      </c>
      <c r="V877" s="403">
        <f t="shared" si="300"/>
        <v>0</v>
      </c>
      <c r="W877" s="403">
        <f t="shared" si="300"/>
        <v>0</v>
      </c>
      <c r="X877" s="403">
        <f t="shared" si="300"/>
        <v>0</v>
      </c>
      <c r="Y877" s="403">
        <f t="shared" si="293"/>
        <v>0</v>
      </c>
      <c r="Z877" s="403">
        <f t="shared" si="293"/>
        <v>0</v>
      </c>
      <c r="AA877" s="403">
        <f t="shared" si="293"/>
        <v>0</v>
      </c>
      <c r="AB877" s="403">
        <f t="shared" si="293"/>
        <v>0</v>
      </c>
      <c r="AC877" s="403">
        <f t="shared" si="295"/>
        <v>0</v>
      </c>
      <c r="AD877" s="403">
        <f t="shared" si="303"/>
        <v>0</v>
      </c>
      <c r="AE877" s="403">
        <f t="shared" si="301"/>
        <v>0</v>
      </c>
      <c r="AF877" s="403">
        <f t="shared" si="298"/>
        <v>0</v>
      </c>
      <c r="AG877" s="404">
        <f t="shared" si="296"/>
        <v>0</v>
      </c>
      <c r="AH877" s="404">
        <f t="shared" si="302"/>
        <v>0</v>
      </c>
      <c r="AI877" s="404">
        <f t="shared" si="302"/>
        <v>0</v>
      </c>
      <c r="AJ877" s="145">
        <f t="shared" si="290"/>
        <v>0</v>
      </c>
    </row>
    <row r="878" spans="2:36" ht="13.7" customHeight="1">
      <c r="B878" s="957">
        <v>927</v>
      </c>
      <c r="C878" s="1040">
        <v>45184</v>
      </c>
      <c r="D878" s="1041" t="s">
        <v>607</v>
      </c>
      <c r="E878" s="1042" t="s">
        <v>1362</v>
      </c>
      <c r="F878" s="402">
        <v>280</v>
      </c>
      <c r="G878" s="956">
        <v>5.6</v>
      </c>
      <c r="H878" s="440" t="s">
        <v>3400</v>
      </c>
      <c r="I878" s="403">
        <f t="shared" si="289"/>
        <v>0</v>
      </c>
      <c r="J878" s="403">
        <f t="shared" si="294"/>
        <v>0</v>
      </c>
      <c r="K878" s="403">
        <f t="shared" si="297"/>
        <v>0</v>
      </c>
      <c r="L878" s="403">
        <f t="shared" si="300"/>
        <v>0</v>
      </c>
      <c r="M878" s="403">
        <f t="shared" si="300"/>
        <v>0</v>
      </c>
      <c r="N878" s="403">
        <f t="shared" si="300"/>
        <v>0</v>
      </c>
      <c r="O878" s="403">
        <f t="shared" si="300"/>
        <v>0</v>
      </c>
      <c r="P878" s="403">
        <f t="shared" si="300"/>
        <v>0</v>
      </c>
      <c r="Q878" s="403">
        <f t="shared" si="300"/>
        <v>0</v>
      </c>
      <c r="R878" s="403">
        <f t="shared" si="300"/>
        <v>0</v>
      </c>
      <c r="S878" s="403">
        <f t="shared" si="300"/>
        <v>0</v>
      </c>
      <c r="T878" s="403">
        <f t="shared" si="300"/>
        <v>0</v>
      </c>
      <c r="U878" s="403">
        <f t="shared" si="300"/>
        <v>0</v>
      </c>
      <c r="V878" s="403">
        <f t="shared" si="300"/>
        <v>0</v>
      </c>
      <c r="W878" s="403">
        <f t="shared" si="300"/>
        <v>5.6</v>
      </c>
      <c r="X878" s="403">
        <f t="shared" si="300"/>
        <v>0</v>
      </c>
      <c r="Y878" s="403">
        <f t="shared" si="293"/>
        <v>0</v>
      </c>
      <c r="Z878" s="403">
        <f t="shared" si="293"/>
        <v>0</v>
      </c>
      <c r="AA878" s="403">
        <f t="shared" si="293"/>
        <v>0</v>
      </c>
      <c r="AB878" s="403">
        <f t="shared" si="293"/>
        <v>0</v>
      </c>
      <c r="AC878" s="403">
        <f t="shared" si="295"/>
        <v>0</v>
      </c>
      <c r="AD878" s="403">
        <f t="shared" si="303"/>
        <v>0</v>
      </c>
      <c r="AE878" s="403">
        <f t="shared" si="301"/>
        <v>0</v>
      </c>
      <c r="AF878" s="403">
        <f t="shared" si="298"/>
        <v>0</v>
      </c>
      <c r="AG878" s="404">
        <f t="shared" si="296"/>
        <v>0</v>
      </c>
      <c r="AH878" s="404">
        <f t="shared" si="302"/>
        <v>0</v>
      </c>
      <c r="AI878" s="404">
        <f t="shared" si="302"/>
        <v>0</v>
      </c>
      <c r="AJ878" s="145">
        <f t="shared" si="290"/>
        <v>0</v>
      </c>
    </row>
    <row r="879" spans="2:36" ht="13.7" customHeight="1">
      <c r="B879" s="957">
        <v>833</v>
      </c>
      <c r="C879" s="1040">
        <v>45167</v>
      </c>
      <c r="D879" s="1041" t="s">
        <v>607</v>
      </c>
      <c r="E879" s="1042" t="s">
        <v>1285</v>
      </c>
      <c r="F879" s="402">
        <v>280</v>
      </c>
      <c r="G879" s="956">
        <v>12.59</v>
      </c>
      <c r="H879" s="440" t="s">
        <v>3400</v>
      </c>
      <c r="I879" s="403">
        <f t="shared" si="289"/>
        <v>0</v>
      </c>
      <c r="J879" s="403">
        <f t="shared" si="294"/>
        <v>0</v>
      </c>
      <c r="K879" s="403">
        <f t="shared" si="297"/>
        <v>0</v>
      </c>
      <c r="L879" s="403">
        <f t="shared" si="300"/>
        <v>0</v>
      </c>
      <c r="M879" s="403">
        <f t="shared" si="300"/>
        <v>0</v>
      </c>
      <c r="N879" s="403">
        <f t="shared" si="300"/>
        <v>0</v>
      </c>
      <c r="O879" s="403">
        <f t="shared" si="300"/>
        <v>0</v>
      </c>
      <c r="P879" s="403">
        <f t="shared" si="300"/>
        <v>0</v>
      </c>
      <c r="Q879" s="403">
        <f t="shared" si="300"/>
        <v>0</v>
      </c>
      <c r="R879" s="403">
        <f t="shared" si="300"/>
        <v>0</v>
      </c>
      <c r="S879" s="403">
        <f t="shared" si="300"/>
        <v>0</v>
      </c>
      <c r="T879" s="403">
        <f t="shared" si="300"/>
        <v>0</v>
      </c>
      <c r="U879" s="403">
        <f t="shared" si="300"/>
        <v>0</v>
      </c>
      <c r="V879" s="403">
        <f t="shared" si="300"/>
        <v>0</v>
      </c>
      <c r="W879" s="403">
        <f t="shared" si="300"/>
        <v>12.59</v>
      </c>
      <c r="X879" s="403">
        <f t="shared" si="300"/>
        <v>0</v>
      </c>
      <c r="Y879" s="403">
        <f t="shared" si="293"/>
        <v>0</v>
      </c>
      <c r="Z879" s="403">
        <f t="shared" si="293"/>
        <v>0</v>
      </c>
      <c r="AA879" s="403">
        <f t="shared" si="293"/>
        <v>0</v>
      </c>
      <c r="AB879" s="403">
        <f t="shared" si="293"/>
        <v>0</v>
      </c>
      <c r="AC879" s="403">
        <f t="shared" si="295"/>
        <v>0</v>
      </c>
      <c r="AD879" s="403">
        <f t="shared" si="303"/>
        <v>0</v>
      </c>
      <c r="AE879" s="403">
        <f t="shared" si="301"/>
        <v>0</v>
      </c>
      <c r="AF879" s="403">
        <f t="shared" si="298"/>
        <v>0</v>
      </c>
      <c r="AG879" s="404">
        <f t="shared" si="296"/>
        <v>0</v>
      </c>
      <c r="AH879" s="404">
        <f t="shared" si="302"/>
        <v>0</v>
      </c>
      <c r="AI879" s="404">
        <f t="shared" si="302"/>
        <v>0</v>
      </c>
      <c r="AJ879" s="145">
        <f t="shared" si="290"/>
        <v>0</v>
      </c>
    </row>
    <row r="880" spans="2:36" ht="13.7" customHeight="1">
      <c r="B880" s="957">
        <v>7</v>
      </c>
      <c r="C880" s="1040">
        <v>44904</v>
      </c>
      <c r="D880" s="1041" t="s">
        <v>577</v>
      </c>
      <c r="E880" s="1042" t="s">
        <v>590</v>
      </c>
      <c r="F880" s="402">
        <v>280</v>
      </c>
      <c r="G880" s="956">
        <v>189</v>
      </c>
      <c r="H880" s="440"/>
      <c r="I880" s="403">
        <f t="shared" si="289"/>
        <v>0</v>
      </c>
      <c r="J880" s="403">
        <f t="shared" si="294"/>
        <v>0</v>
      </c>
      <c r="K880" s="403">
        <f t="shared" si="297"/>
        <v>0</v>
      </c>
      <c r="L880" s="403">
        <f t="shared" ref="L880:X889" si="304">IF(L$7-$F880=0,$G880,0)</f>
        <v>0</v>
      </c>
      <c r="M880" s="403">
        <f t="shared" si="304"/>
        <v>0</v>
      </c>
      <c r="N880" s="403">
        <f t="shared" si="304"/>
        <v>0</v>
      </c>
      <c r="O880" s="403">
        <f t="shared" si="304"/>
        <v>0</v>
      </c>
      <c r="P880" s="403">
        <f t="shared" si="304"/>
        <v>0</v>
      </c>
      <c r="Q880" s="403">
        <f t="shared" si="304"/>
        <v>0</v>
      </c>
      <c r="R880" s="403">
        <f t="shared" si="304"/>
        <v>0</v>
      </c>
      <c r="S880" s="403">
        <f t="shared" si="304"/>
        <v>0</v>
      </c>
      <c r="T880" s="403">
        <f t="shared" si="304"/>
        <v>0</v>
      </c>
      <c r="U880" s="403">
        <f t="shared" si="304"/>
        <v>0</v>
      </c>
      <c r="V880" s="403">
        <f t="shared" si="304"/>
        <v>0</v>
      </c>
      <c r="W880" s="403">
        <f t="shared" si="304"/>
        <v>189</v>
      </c>
      <c r="X880" s="403">
        <f t="shared" si="304"/>
        <v>0</v>
      </c>
      <c r="Y880" s="403">
        <f t="shared" si="293"/>
        <v>0</v>
      </c>
      <c r="Z880" s="403">
        <f t="shared" si="293"/>
        <v>0</v>
      </c>
      <c r="AA880" s="403">
        <f t="shared" si="293"/>
        <v>0</v>
      </c>
      <c r="AB880" s="403">
        <f t="shared" si="293"/>
        <v>0</v>
      </c>
      <c r="AC880" s="403">
        <f t="shared" si="295"/>
        <v>0</v>
      </c>
      <c r="AD880" s="403">
        <f t="shared" si="303"/>
        <v>0</v>
      </c>
      <c r="AE880" s="403">
        <f t="shared" si="301"/>
        <v>0</v>
      </c>
      <c r="AF880" s="403">
        <f t="shared" si="298"/>
        <v>0</v>
      </c>
      <c r="AG880" s="404">
        <f t="shared" si="296"/>
        <v>0</v>
      </c>
      <c r="AH880" s="404">
        <f t="shared" si="302"/>
        <v>0</v>
      </c>
      <c r="AI880" s="404">
        <f t="shared" si="302"/>
        <v>0</v>
      </c>
      <c r="AJ880" s="145">
        <f t="shared" si="290"/>
        <v>0</v>
      </c>
    </row>
    <row r="881" spans="2:36" ht="13.7" customHeight="1">
      <c r="B881" s="957">
        <v>682</v>
      </c>
      <c r="C881" s="1040">
        <v>45131</v>
      </c>
      <c r="D881" s="1041" t="s">
        <v>577</v>
      </c>
      <c r="E881" s="1042" t="s">
        <v>1167</v>
      </c>
      <c r="F881" s="402">
        <v>727</v>
      </c>
      <c r="G881" s="956">
        <v>220</v>
      </c>
      <c r="H881" s="440"/>
      <c r="I881" s="403">
        <f t="shared" si="289"/>
        <v>0</v>
      </c>
      <c r="J881" s="403">
        <f t="shared" si="294"/>
        <v>0</v>
      </c>
      <c r="K881" s="403">
        <f t="shared" si="297"/>
        <v>0</v>
      </c>
      <c r="L881" s="403">
        <f t="shared" si="304"/>
        <v>0</v>
      </c>
      <c r="M881" s="403">
        <f t="shared" si="304"/>
        <v>0</v>
      </c>
      <c r="N881" s="403">
        <f t="shared" si="304"/>
        <v>0</v>
      </c>
      <c r="O881" s="403">
        <f t="shared" si="304"/>
        <v>0</v>
      </c>
      <c r="P881" s="403">
        <f t="shared" si="304"/>
        <v>0</v>
      </c>
      <c r="Q881" s="403">
        <f t="shared" si="304"/>
        <v>0</v>
      </c>
      <c r="R881" s="403">
        <f t="shared" si="304"/>
        <v>0</v>
      </c>
      <c r="S881" s="403">
        <f t="shared" si="304"/>
        <v>0</v>
      </c>
      <c r="T881" s="403">
        <f t="shared" si="304"/>
        <v>0</v>
      </c>
      <c r="U881" s="403">
        <f t="shared" si="304"/>
        <v>0</v>
      </c>
      <c r="V881" s="403">
        <f t="shared" si="304"/>
        <v>0</v>
      </c>
      <c r="W881" s="403">
        <f t="shared" si="304"/>
        <v>0</v>
      </c>
      <c r="X881" s="403">
        <f t="shared" si="304"/>
        <v>0</v>
      </c>
      <c r="Y881" s="403">
        <f t="shared" si="293"/>
        <v>0</v>
      </c>
      <c r="Z881" s="403">
        <f t="shared" si="293"/>
        <v>0</v>
      </c>
      <c r="AA881" s="403">
        <f t="shared" si="293"/>
        <v>0</v>
      </c>
      <c r="AB881" s="403">
        <f t="shared" si="293"/>
        <v>0</v>
      </c>
      <c r="AC881" s="403">
        <f t="shared" si="295"/>
        <v>0</v>
      </c>
      <c r="AD881" s="403">
        <f t="shared" si="303"/>
        <v>220</v>
      </c>
      <c r="AE881" s="403">
        <f t="shared" si="301"/>
        <v>0</v>
      </c>
      <c r="AF881" s="403">
        <f t="shared" si="298"/>
        <v>0</v>
      </c>
      <c r="AG881" s="404">
        <f t="shared" si="296"/>
        <v>0</v>
      </c>
      <c r="AH881" s="404">
        <f t="shared" si="302"/>
        <v>0</v>
      </c>
      <c r="AI881" s="404">
        <f t="shared" si="302"/>
        <v>0</v>
      </c>
      <c r="AJ881" s="145">
        <f t="shared" si="290"/>
        <v>0</v>
      </c>
    </row>
    <row r="882" spans="2:36" ht="13.7" customHeight="1">
      <c r="B882" s="957">
        <v>683</v>
      </c>
      <c r="C882" s="1040">
        <v>45131</v>
      </c>
      <c r="D882" s="1041" t="s">
        <v>577</v>
      </c>
      <c r="E882" s="1042" t="s">
        <v>1167</v>
      </c>
      <c r="F882" s="402">
        <v>727</v>
      </c>
      <c r="G882" s="956">
        <v>220</v>
      </c>
      <c r="H882" s="440"/>
      <c r="I882" s="403">
        <f t="shared" si="289"/>
        <v>0</v>
      </c>
      <c r="J882" s="403">
        <f t="shared" si="294"/>
        <v>0</v>
      </c>
      <c r="K882" s="403">
        <f t="shared" si="297"/>
        <v>0</v>
      </c>
      <c r="L882" s="403">
        <f t="shared" si="304"/>
        <v>0</v>
      </c>
      <c r="M882" s="403">
        <f t="shared" si="304"/>
        <v>0</v>
      </c>
      <c r="N882" s="403">
        <f t="shared" si="304"/>
        <v>0</v>
      </c>
      <c r="O882" s="403">
        <f t="shared" si="304"/>
        <v>0</v>
      </c>
      <c r="P882" s="403">
        <f t="shared" si="304"/>
        <v>0</v>
      </c>
      <c r="Q882" s="403">
        <f t="shared" si="304"/>
        <v>0</v>
      </c>
      <c r="R882" s="403">
        <f t="shared" si="304"/>
        <v>0</v>
      </c>
      <c r="S882" s="403">
        <f t="shared" si="304"/>
        <v>0</v>
      </c>
      <c r="T882" s="403">
        <f t="shared" si="304"/>
        <v>0</v>
      </c>
      <c r="U882" s="403">
        <f t="shared" si="304"/>
        <v>0</v>
      </c>
      <c r="V882" s="403">
        <f t="shared" si="304"/>
        <v>0</v>
      </c>
      <c r="W882" s="403">
        <f t="shared" si="304"/>
        <v>0</v>
      </c>
      <c r="X882" s="403">
        <f t="shared" si="304"/>
        <v>0</v>
      </c>
      <c r="Y882" s="403">
        <f t="shared" si="293"/>
        <v>0</v>
      </c>
      <c r="Z882" s="403">
        <f t="shared" si="293"/>
        <v>0</v>
      </c>
      <c r="AA882" s="403">
        <f t="shared" si="293"/>
        <v>0</v>
      </c>
      <c r="AB882" s="403">
        <f t="shared" si="293"/>
        <v>0</v>
      </c>
      <c r="AC882" s="403">
        <f t="shared" si="295"/>
        <v>0</v>
      </c>
      <c r="AD882" s="403">
        <f t="shared" si="303"/>
        <v>220</v>
      </c>
      <c r="AE882" s="403">
        <f t="shared" si="301"/>
        <v>0</v>
      </c>
      <c r="AF882" s="403">
        <f t="shared" si="298"/>
        <v>0</v>
      </c>
      <c r="AG882" s="404">
        <f t="shared" si="296"/>
        <v>0</v>
      </c>
      <c r="AH882" s="404">
        <f t="shared" si="302"/>
        <v>0</v>
      </c>
      <c r="AI882" s="404">
        <f t="shared" si="302"/>
        <v>0</v>
      </c>
      <c r="AJ882" s="145">
        <f t="shared" si="290"/>
        <v>0</v>
      </c>
    </row>
    <row r="883" spans="2:36" ht="13.7" customHeight="1">
      <c r="B883" s="957">
        <v>684</v>
      </c>
      <c r="C883" s="1040">
        <v>45131</v>
      </c>
      <c r="D883" s="1041" t="s">
        <v>577</v>
      </c>
      <c r="E883" s="1042" t="s">
        <v>1167</v>
      </c>
      <c r="F883" s="402">
        <v>727</v>
      </c>
      <c r="G883" s="956">
        <v>110</v>
      </c>
      <c r="H883" s="440"/>
      <c r="I883" s="403">
        <f t="shared" si="289"/>
        <v>0</v>
      </c>
      <c r="J883" s="403">
        <f t="shared" si="294"/>
        <v>0</v>
      </c>
      <c r="K883" s="403">
        <f t="shared" si="297"/>
        <v>0</v>
      </c>
      <c r="L883" s="403">
        <f t="shared" si="304"/>
        <v>0</v>
      </c>
      <c r="M883" s="403">
        <f t="shared" si="304"/>
        <v>0</v>
      </c>
      <c r="N883" s="403">
        <f t="shared" si="304"/>
        <v>0</v>
      </c>
      <c r="O883" s="403">
        <f t="shared" si="304"/>
        <v>0</v>
      </c>
      <c r="P883" s="403">
        <f t="shared" si="304"/>
        <v>0</v>
      </c>
      <c r="Q883" s="403">
        <f t="shared" si="304"/>
        <v>0</v>
      </c>
      <c r="R883" s="403">
        <f t="shared" si="304"/>
        <v>0</v>
      </c>
      <c r="S883" s="403">
        <f t="shared" si="304"/>
        <v>0</v>
      </c>
      <c r="T883" s="403">
        <f t="shared" si="304"/>
        <v>0</v>
      </c>
      <c r="U883" s="403">
        <f t="shared" si="304"/>
        <v>0</v>
      </c>
      <c r="V883" s="403">
        <f t="shared" si="304"/>
        <v>0</v>
      </c>
      <c r="W883" s="403">
        <f t="shared" si="304"/>
        <v>0</v>
      </c>
      <c r="X883" s="403">
        <f t="shared" si="304"/>
        <v>0</v>
      </c>
      <c r="Y883" s="403">
        <f t="shared" si="293"/>
        <v>0</v>
      </c>
      <c r="Z883" s="403">
        <f t="shared" si="293"/>
        <v>0</v>
      </c>
      <c r="AA883" s="403">
        <f t="shared" si="293"/>
        <v>0</v>
      </c>
      <c r="AB883" s="403">
        <f t="shared" si="293"/>
        <v>0</v>
      </c>
      <c r="AC883" s="403">
        <f t="shared" si="295"/>
        <v>0</v>
      </c>
      <c r="AD883" s="403">
        <f t="shared" si="303"/>
        <v>110</v>
      </c>
      <c r="AE883" s="403">
        <f t="shared" si="301"/>
        <v>0</v>
      </c>
      <c r="AF883" s="403">
        <f t="shared" si="298"/>
        <v>0</v>
      </c>
      <c r="AG883" s="404">
        <f t="shared" si="296"/>
        <v>0</v>
      </c>
      <c r="AH883" s="404">
        <f t="shared" si="302"/>
        <v>0</v>
      </c>
      <c r="AI883" s="404">
        <f t="shared" si="302"/>
        <v>0</v>
      </c>
      <c r="AJ883" s="145">
        <f t="shared" si="290"/>
        <v>0</v>
      </c>
    </row>
    <row r="884" spans="2:36" ht="13.7" customHeight="1">
      <c r="B884" s="957">
        <v>531</v>
      </c>
      <c r="C884" s="1040">
        <v>45091</v>
      </c>
      <c r="D884" s="1041" t="s">
        <v>575</v>
      </c>
      <c r="E884" s="1042" t="s">
        <v>1041</v>
      </c>
      <c r="F884" s="402">
        <v>27</v>
      </c>
      <c r="G884" s="956">
        <v>1100</v>
      </c>
      <c r="H884" s="440"/>
      <c r="I884" s="403">
        <f t="shared" si="289"/>
        <v>0</v>
      </c>
      <c r="J884" s="403">
        <f t="shared" si="294"/>
        <v>1100</v>
      </c>
      <c r="K884" s="403">
        <f t="shared" si="297"/>
        <v>0</v>
      </c>
      <c r="L884" s="403">
        <f t="shared" si="304"/>
        <v>0</v>
      </c>
      <c r="M884" s="403">
        <f t="shared" si="304"/>
        <v>0</v>
      </c>
      <c r="N884" s="403">
        <f t="shared" si="304"/>
        <v>0</v>
      </c>
      <c r="O884" s="403">
        <f t="shared" si="304"/>
        <v>0</v>
      </c>
      <c r="P884" s="403">
        <f t="shared" si="304"/>
        <v>0</v>
      </c>
      <c r="Q884" s="403">
        <f t="shared" si="304"/>
        <v>0</v>
      </c>
      <c r="R884" s="403">
        <f t="shared" si="304"/>
        <v>0</v>
      </c>
      <c r="S884" s="403">
        <f t="shared" si="304"/>
        <v>0</v>
      </c>
      <c r="T884" s="403">
        <f t="shared" si="304"/>
        <v>0</v>
      </c>
      <c r="U884" s="403">
        <f t="shared" si="304"/>
        <v>0</v>
      </c>
      <c r="V884" s="403">
        <f t="shared" si="304"/>
        <v>0</v>
      </c>
      <c r="W884" s="403">
        <f t="shared" si="304"/>
        <v>0</v>
      </c>
      <c r="X884" s="403">
        <f t="shared" si="304"/>
        <v>0</v>
      </c>
      <c r="Y884" s="403">
        <f t="shared" si="293"/>
        <v>0</v>
      </c>
      <c r="Z884" s="403">
        <f t="shared" si="293"/>
        <v>0</v>
      </c>
      <c r="AA884" s="403">
        <f t="shared" si="293"/>
        <v>0</v>
      </c>
      <c r="AB884" s="403">
        <f t="shared" si="293"/>
        <v>0</v>
      </c>
      <c r="AC884" s="403">
        <f t="shared" si="295"/>
        <v>0</v>
      </c>
      <c r="AD884" s="403">
        <f t="shared" si="303"/>
        <v>0</v>
      </c>
      <c r="AE884" s="403">
        <f t="shared" si="301"/>
        <v>0</v>
      </c>
      <c r="AF884" s="403">
        <f t="shared" si="298"/>
        <v>0</v>
      </c>
      <c r="AG884" s="404">
        <f t="shared" si="296"/>
        <v>0</v>
      </c>
      <c r="AH884" s="404">
        <f t="shared" si="302"/>
        <v>0</v>
      </c>
      <c r="AI884" s="404">
        <f t="shared" si="302"/>
        <v>0</v>
      </c>
      <c r="AJ884" s="145">
        <f t="shared" si="290"/>
        <v>0</v>
      </c>
    </row>
    <row r="885" spans="2:36" ht="13.7" customHeight="1">
      <c r="B885" s="957">
        <v>145</v>
      </c>
      <c r="C885" s="1040">
        <v>44970</v>
      </c>
      <c r="D885" s="1041" t="s">
        <v>577</v>
      </c>
      <c r="E885" s="1042" t="s">
        <v>699</v>
      </c>
      <c r="F885" s="402">
        <v>737</v>
      </c>
      <c r="G885" s="956">
        <v>504</v>
      </c>
      <c r="H885" s="440"/>
      <c r="I885" s="403">
        <f t="shared" si="289"/>
        <v>0</v>
      </c>
      <c r="J885" s="403">
        <f t="shared" si="294"/>
        <v>0</v>
      </c>
      <c r="K885" s="403">
        <f t="shared" si="297"/>
        <v>0</v>
      </c>
      <c r="L885" s="403">
        <f t="shared" si="304"/>
        <v>0</v>
      </c>
      <c r="M885" s="403">
        <f t="shared" si="304"/>
        <v>0</v>
      </c>
      <c r="N885" s="403">
        <f t="shared" si="304"/>
        <v>0</v>
      </c>
      <c r="O885" s="403">
        <f t="shared" si="304"/>
        <v>0</v>
      </c>
      <c r="P885" s="403">
        <f t="shared" si="304"/>
        <v>0</v>
      </c>
      <c r="Q885" s="403">
        <f t="shared" si="304"/>
        <v>0</v>
      </c>
      <c r="R885" s="403">
        <f t="shared" si="304"/>
        <v>0</v>
      </c>
      <c r="S885" s="403">
        <f t="shared" si="304"/>
        <v>0</v>
      </c>
      <c r="T885" s="403">
        <f t="shared" si="304"/>
        <v>0</v>
      </c>
      <c r="U885" s="403">
        <f t="shared" si="304"/>
        <v>0</v>
      </c>
      <c r="V885" s="403">
        <f t="shared" si="304"/>
        <v>0</v>
      </c>
      <c r="W885" s="403">
        <f t="shared" si="304"/>
        <v>0</v>
      </c>
      <c r="X885" s="403">
        <f t="shared" si="304"/>
        <v>0</v>
      </c>
      <c r="Y885" s="403">
        <f t="shared" si="293"/>
        <v>0</v>
      </c>
      <c r="Z885" s="403">
        <f t="shared" si="293"/>
        <v>0</v>
      </c>
      <c r="AA885" s="403">
        <f t="shared" si="293"/>
        <v>0</v>
      </c>
      <c r="AB885" s="403">
        <f t="shared" si="293"/>
        <v>0</v>
      </c>
      <c r="AC885" s="403">
        <f t="shared" si="295"/>
        <v>0</v>
      </c>
      <c r="AD885" s="403">
        <f t="shared" si="303"/>
        <v>0</v>
      </c>
      <c r="AE885" s="403">
        <f t="shared" si="301"/>
        <v>0</v>
      </c>
      <c r="AF885" s="403">
        <f t="shared" si="298"/>
        <v>504</v>
      </c>
      <c r="AG885" s="404">
        <f t="shared" si="296"/>
        <v>0</v>
      </c>
      <c r="AH885" s="404">
        <f t="shared" si="302"/>
        <v>0</v>
      </c>
      <c r="AI885" s="404">
        <f t="shared" si="302"/>
        <v>0</v>
      </c>
      <c r="AJ885" s="145">
        <f t="shared" si="290"/>
        <v>0</v>
      </c>
    </row>
    <row r="886" spans="2:36" ht="13.7" customHeight="1">
      <c r="B886" s="957">
        <v>925</v>
      </c>
      <c r="C886" s="1040">
        <v>45184</v>
      </c>
      <c r="D886" s="1041" t="s">
        <v>575</v>
      </c>
      <c r="E886" s="1042" t="s">
        <v>1363</v>
      </c>
      <c r="F886" s="402">
        <v>737</v>
      </c>
      <c r="G886" s="956">
        <v>200</v>
      </c>
      <c r="H886" s="440"/>
      <c r="I886" s="403">
        <f t="shared" si="289"/>
        <v>0</v>
      </c>
      <c r="J886" s="403">
        <f t="shared" si="294"/>
        <v>0</v>
      </c>
      <c r="K886" s="403">
        <f t="shared" si="297"/>
        <v>0</v>
      </c>
      <c r="L886" s="403">
        <f t="shared" si="304"/>
        <v>0</v>
      </c>
      <c r="M886" s="403">
        <f t="shared" si="304"/>
        <v>0</v>
      </c>
      <c r="N886" s="403">
        <f t="shared" si="304"/>
        <v>0</v>
      </c>
      <c r="O886" s="403">
        <f t="shared" si="304"/>
        <v>0</v>
      </c>
      <c r="P886" s="403">
        <f t="shared" si="304"/>
        <v>0</v>
      </c>
      <c r="Q886" s="403">
        <f t="shared" si="304"/>
        <v>0</v>
      </c>
      <c r="R886" s="403">
        <f t="shared" si="304"/>
        <v>0</v>
      </c>
      <c r="S886" s="403">
        <f t="shared" si="304"/>
        <v>0</v>
      </c>
      <c r="T886" s="403">
        <f t="shared" si="304"/>
        <v>0</v>
      </c>
      <c r="U886" s="403">
        <f t="shared" si="304"/>
        <v>0</v>
      </c>
      <c r="V886" s="403">
        <f t="shared" si="304"/>
        <v>0</v>
      </c>
      <c r="W886" s="403">
        <f t="shared" si="304"/>
        <v>0</v>
      </c>
      <c r="X886" s="403">
        <f t="shared" si="304"/>
        <v>0</v>
      </c>
      <c r="Y886" s="403">
        <f t="shared" si="293"/>
        <v>0</v>
      </c>
      <c r="Z886" s="403">
        <f t="shared" si="293"/>
        <v>0</v>
      </c>
      <c r="AA886" s="403">
        <f t="shared" si="293"/>
        <v>0</v>
      </c>
      <c r="AB886" s="403">
        <f t="shared" si="293"/>
        <v>0</v>
      </c>
      <c r="AC886" s="403">
        <f t="shared" si="295"/>
        <v>0</v>
      </c>
      <c r="AD886" s="403">
        <f t="shared" si="303"/>
        <v>0</v>
      </c>
      <c r="AE886" s="403">
        <f t="shared" si="301"/>
        <v>0</v>
      </c>
      <c r="AF886" s="403">
        <f t="shared" si="298"/>
        <v>200</v>
      </c>
      <c r="AG886" s="404">
        <f t="shared" si="296"/>
        <v>0</v>
      </c>
      <c r="AH886" s="404">
        <f t="shared" si="302"/>
        <v>0</v>
      </c>
      <c r="AI886" s="404">
        <f t="shared" si="302"/>
        <v>0</v>
      </c>
      <c r="AJ886" s="145">
        <f t="shared" si="290"/>
        <v>0</v>
      </c>
    </row>
    <row r="887" spans="2:36" ht="13.7" customHeight="1">
      <c r="B887" s="957">
        <v>1282</v>
      </c>
      <c r="C887" s="1040">
        <v>45252</v>
      </c>
      <c r="D887" s="1041" t="s">
        <v>575</v>
      </c>
      <c r="E887" s="1042" t="s">
        <v>1663</v>
      </c>
      <c r="F887" s="402">
        <v>586.29999999999995</v>
      </c>
      <c r="G887" s="956">
        <v>6500</v>
      </c>
      <c r="H887" s="440"/>
      <c r="I887" s="403">
        <f t="shared" si="289"/>
        <v>0</v>
      </c>
      <c r="J887" s="403">
        <f t="shared" si="294"/>
        <v>0</v>
      </c>
      <c r="K887" s="403">
        <f t="shared" si="297"/>
        <v>0</v>
      </c>
      <c r="L887" s="403">
        <f t="shared" si="304"/>
        <v>0</v>
      </c>
      <c r="M887" s="403">
        <f t="shared" si="304"/>
        <v>0</v>
      </c>
      <c r="N887" s="403">
        <f t="shared" si="304"/>
        <v>0</v>
      </c>
      <c r="O887" s="403">
        <f t="shared" si="304"/>
        <v>0</v>
      </c>
      <c r="P887" s="403">
        <f t="shared" si="304"/>
        <v>0</v>
      </c>
      <c r="Q887" s="403">
        <f t="shared" si="304"/>
        <v>0</v>
      </c>
      <c r="R887" s="403">
        <f t="shared" si="304"/>
        <v>0</v>
      </c>
      <c r="S887" s="403">
        <f t="shared" si="304"/>
        <v>0</v>
      </c>
      <c r="T887" s="403">
        <f t="shared" si="304"/>
        <v>0</v>
      </c>
      <c r="U887" s="403">
        <f t="shared" si="304"/>
        <v>0</v>
      </c>
      <c r="V887" s="403">
        <f t="shared" si="304"/>
        <v>0</v>
      </c>
      <c r="W887" s="403">
        <f t="shared" si="304"/>
        <v>0</v>
      </c>
      <c r="X887" s="403">
        <f t="shared" si="304"/>
        <v>0</v>
      </c>
      <c r="Y887" s="403">
        <f t="shared" si="293"/>
        <v>0</v>
      </c>
      <c r="Z887" s="403">
        <f t="shared" si="293"/>
        <v>0</v>
      </c>
      <c r="AA887" s="403">
        <f t="shared" si="293"/>
        <v>6500</v>
      </c>
      <c r="AB887" s="403">
        <f t="shared" si="293"/>
        <v>0</v>
      </c>
      <c r="AC887" s="403">
        <f t="shared" si="295"/>
        <v>0</v>
      </c>
      <c r="AD887" s="403">
        <f t="shared" si="303"/>
        <v>0</v>
      </c>
      <c r="AE887" s="403">
        <f t="shared" si="301"/>
        <v>0</v>
      </c>
      <c r="AF887" s="403">
        <f t="shared" si="298"/>
        <v>0</v>
      </c>
      <c r="AG887" s="404">
        <f t="shared" si="296"/>
        <v>0</v>
      </c>
      <c r="AH887" s="404">
        <f t="shared" si="302"/>
        <v>0</v>
      </c>
      <c r="AI887" s="404">
        <f t="shared" si="302"/>
        <v>0</v>
      </c>
      <c r="AJ887" s="145">
        <f t="shared" si="290"/>
        <v>0</v>
      </c>
    </row>
    <row r="888" spans="2:36" ht="13.7" customHeight="1">
      <c r="B888" s="957">
        <v>812</v>
      </c>
      <c r="C888" s="1040">
        <v>45161</v>
      </c>
      <c r="D888" s="1041" t="s">
        <v>575</v>
      </c>
      <c r="E888" s="1042" t="s">
        <v>1261</v>
      </c>
      <c r="F888" s="402">
        <v>235</v>
      </c>
      <c r="G888" s="956">
        <v>289</v>
      </c>
      <c r="H888" s="440"/>
      <c r="I888" s="403">
        <f t="shared" si="289"/>
        <v>0</v>
      </c>
      <c r="J888" s="403">
        <f t="shared" si="294"/>
        <v>0</v>
      </c>
      <c r="K888" s="403">
        <f t="shared" si="297"/>
        <v>0</v>
      </c>
      <c r="L888" s="403">
        <f t="shared" si="304"/>
        <v>0</v>
      </c>
      <c r="M888" s="403">
        <f t="shared" si="304"/>
        <v>0</v>
      </c>
      <c r="N888" s="403">
        <f t="shared" si="304"/>
        <v>289</v>
      </c>
      <c r="O888" s="403">
        <f t="shared" si="304"/>
        <v>0</v>
      </c>
      <c r="P888" s="403">
        <f t="shared" si="304"/>
        <v>0</v>
      </c>
      <c r="Q888" s="403">
        <f t="shared" si="304"/>
        <v>0</v>
      </c>
      <c r="R888" s="403">
        <f t="shared" si="304"/>
        <v>0</v>
      </c>
      <c r="S888" s="403">
        <f t="shared" si="304"/>
        <v>0</v>
      </c>
      <c r="T888" s="403">
        <f t="shared" si="304"/>
        <v>0</v>
      </c>
      <c r="U888" s="403">
        <f t="shared" si="304"/>
        <v>0</v>
      </c>
      <c r="V888" s="403">
        <f t="shared" si="304"/>
        <v>0</v>
      </c>
      <c r="W888" s="403">
        <f t="shared" si="304"/>
        <v>0</v>
      </c>
      <c r="X888" s="403">
        <f t="shared" si="304"/>
        <v>0</v>
      </c>
      <c r="Y888" s="403">
        <f t="shared" si="293"/>
        <v>0</v>
      </c>
      <c r="Z888" s="403">
        <f t="shared" si="293"/>
        <v>0</v>
      </c>
      <c r="AA888" s="403">
        <f t="shared" si="293"/>
        <v>0</v>
      </c>
      <c r="AB888" s="403">
        <f t="shared" si="293"/>
        <v>0</v>
      </c>
      <c r="AC888" s="403">
        <f t="shared" si="295"/>
        <v>0</v>
      </c>
      <c r="AD888" s="403">
        <f t="shared" si="303"/>
        <v>0</v>
      </c>
      <c r="AE888" s="403">
        <f t="shared" si="301"/>
        <v>0</v>
      </c>
      <c r="AF888" s="403">
        <f t="shared" si="298"/>
        <v>0</v>
      </c>
      <c r="AG888" s="404">
        <f t="shared" si="296"/>
        <v>0</v>
      </c>
      <c r="AH888" s="404">
        <f t="shared" si="302"/>
        <v>0</v>
      </c>
      <c r="AI888" s="404">
        <f t="shared" si="302"/>
        <v>0</v>
      </c>
      <c r="AJ888" s="145">
        <f t="shared" si="290"/>
        <v>0</v>
      </c>
    </row>
    <row r="889" spans="2:36" ht="13.7" customHeight="1">
      <c r="B889" s="957">
        <v>400</v>
      </c>
      <c r="C889" s="1040">
        <v>45041</v>
      </c>
      <c r="D889" s="1041" t="s">
        <v>575</v>
      </c>
      <c r="E889" s="1042" t="s">
        <v>930</v>
      </c>
      <c r="F889" s="402">
        <v>54</v>
      </c>
      <c r="G889" s="956">
        <v>600</v>
      </c>
      <c r="H889" s="440"/>
      <c r="I889" s="403">
        <f t="shared" si="289"/>
        <v>0</v>
      </c>
      <c r="J889" s="403">
        <f t="shared" si="294"/>
        <v>0</v>
      </c>
      <c r="K889" s="403">
        <f t="shared" si="297"/>
        <v>600</v>
      </c>
      <c r="L889" s="403">
        <f t="shared" si="304"/>
        <v>0</v>
      </c>
      <c r="M889" s="403">
        <f t="shared" si="304"/>
        <v>0</v>
      </c>
      <c r="N889" s="403">
        <f t="shared" si="304"/>
        <v>0</v>
      </c>
      <c r="O889" s="403">
        <f t="shared" si="304"/>
        <v>0</v>
      </c>
      <c r="P889" s="403">
        <f t="shared" si="304"/>
        <v>0</v>
      </c>
      <c r="Q889" s="403">
        <f t="shared" si="304"/>
        <v>0</v>
      </c>
      <c r="R889" s="403">
        <f t="shared" si="304"/>
        <v>0</v>
      </c>
      <c r="S889" s="403">
        <f t="shared" si="304"/>
        <v>0</v>
      </c>
      <c r="T889" s="403">
        <f t="shared" si="304"/>
        <v>0</v>
      </c>
      <c r="U889" s="403">
        <f t="shared" si="304"/>
        <v>0</v>
      </c>
      <c r="V889" s="403">
        <f t="shared" si="304"/>
        <v>0</v>
      </c>
      <c r="W889" s="403">
        <f t="shared" si="304"/>
        <v>0</v>
      </c>
      <c r="X889" s="403">
        <f t="shared" si="304"/>
        <v>0</v>
      </c>
      <c r="Y889" s="403">
        <f t="shared" si="293"/>
        <v>0</v>
      </c>
      <c r="Z889" s="403">
        <f t="shared" si="293"/>
        <v>0</v>
      </c>
      <c r="AA889" s="403">
        <f t="shared" si="293"/>
        <v>0</v>
      </c>
      <c r="AB889" s="403">
        <f t="shared" si="293"/>
        <v>0</v>
      </c>
      <c r="AC889" s="403">
        <f t="shared" si="295"/>
        <v>0</v>
      </c>
      <c r="AD889" s="403">
        <f t="shared" si="303"/>
        <v>0</v>
      </c>
      <c r="AE889" s="403">
        <f t="shared" si="301"/>
        <v>0</v>
      </c>
      <c r="AF889" s="403">
        <f t="shared" si="298"/>
        <v>0</v>
      </c>
      <c r="AG889" s="404">
        <f t="shared" si="296"/>
        <v>0</v>
      </c>
      <c r="AH889" s="404">
        <f t="shared" si="302"/>
        <v>0</v>
      </c>
      <c r="AI889" s="404">
        <f t="shared" si="302"/>
        <v>0</v>
      </c>
      <c r="AJ889" s="145">
        <f t="shared" si="290"/>
        <v>0</v>
      </c>
    </row>
    <row r="890" spans="2:36" ht="13.7" customHeight="1">
      <c r="B890" s="957">
        <v>1172</v>
      </c>
      <c r="C890" s="1040">
        <v>45232</v>
      </c>
      <c r="D890" s="1041" t="s">
        <v>575</v>
      </c>
      <c r="E890" s="1042" t="s">
        <v>1574</v>
      </c>
      <c r="F890" s="402">
        <v>54</v>
      </c>
      <c r="G890" s="956">
        <v>891.6</v>
      </c>
      <c r="H890" s="440"/>
      <c r="I890" s="403">
        <f t="shared" si="289"/>
        <v>0</v>
      </c>
      <c r="J890" s="403">
        <f t="shared" si="294"/>
        <v>0</v>
      </c>
      <c r="K890" s="403">
        <f t="shared" si="297"/>
        <v>891.6</v>
      </c>
      <c r="L890" s="403">
        <f t="shared" ref="L890:X899" si="305">IF(L$7-$F890=0,$G890,0)</f>
        <v>0</v>
      </c>
      <c r="M890" s="403">
        <f t="shared" si="305"/>
        <v>0</v>
      </c>
      <c r="N890" s="403">
        <f t="shared" si="305"/>
        <v>0</v>
      </c>
      <c r="O890" s="403">
        <f t="shared" si="305"/>
        <v>0</v>
      </c>
      <c r="P890" s="403">
        <f t="shared" si="305"/>
        <v>0</v>
      </c>
      <c r="Q890" s="403">
        <f t="shared" si="305"/>
        <v>0</v>
      </c>
      <c r="R890" s="403">
        <f t="shared" si="305"/>
        <v>0</v>
      </c>
      <c r="S890" s="403">
        <f t="shared" si="305"/>
        <v>0</v>
      </c>
      <c r="T890" s="403">
        <f t="shared" si="305"/>
        <v>0</v>
      </c>
      <c r="U890" s="403">
        <f t="shared" si="305"/>
        <v>0</v>
      </c>
      <c r="V890" s="403">
        <f t="shared" si="305"/>
        <v>0</v>
      </c>
      <c r="W890" s="403">
        <f t="shared" si="305"/>
        <v>0</v>
      </c>
      <c r="X890" s="403">
        <f t="shared" si="305"/>
        <v>0</v>
      </c>
      <c r="Y890" s="403">
        <f t="shared" si="293"/>
        <v>0</v>
      </c>
      <c r="Z890" s="403">
        <f t="shared" si="293"/>
        <v>0</v>
      </c>
      <c r="AA890" s="403">
        <f t="shared" si="293"/>
        <v>0</v>
      </c>
      <c r="AB890" s="403">
        <f t="shared" si="293"/>
        <v>0</v>
      </c>
      <c r="AC890" s="403">
        <f t="shared" si="295"/>
        <v>0</v>
      </c>
      <c r="AD890" s="403">
        <f t="shared" si="303"/>
        <v>0</v>
      </c>
      <c r="AE890" s="403">
        <f t="shared" si="301"/>
        <v>0</v>
      </c>
      <c r="AF890" s="403">
        <f t="shared" si="298"/>
        <v>0</v>
      </c>
      <c r="AG890" s="404">
        <f t="shared" si="296"/>
        <v>0</v>
      </c>
      <c r="AH890" s="404">
        <f t="shared" ref="AH890:AI909" si="306">IF(AH$7-$F890=0,$G890,0)</f>
        <v>0</v>
      </c>
      <c r="AI890" s="404">
        <f t="shared" si="306"/>
        <v>0</v>
      </c>
      <c r="AJ890" s="145">
        <f t="shared" si="290"/>
        <v>0</v>
      </c>
    </row>
    <row r="891" spans="2:36" ht="13.7" customHeight="1">
      <c r="B891" s="957">
        <v>503</v>
      </c>
      <c r="C891" s="1040">
        <v>45082</v>
      </c>
      <c r="D891" s="1041" t="s">
        <v>577</v>
      </c>
      <c r="E891" s="1042" t="s">
        <v>1019</v>
      </c>
      <c r="F891" s="402">
        <v>727</v>
      </c>
      <c r="G891" s="956">
        <v>265.51</v>
      </c>
      <c r="H891" s="440"/>
      <c r="I891" s="403">
        <f t="shared" si="289"/>
        <v>0</v>
      </c>
      <c r="J891" s="403">
        <f t="shared" si="294"/>
        <v>0</v>
      </c>
      <c r="K891" s="403">
        <f t="shared" si="297"/>
        <v>0</v>
      </c>
      <c r="L891" s="403">
        <f t="shared" si="305"/>
        <v>0</v>
      </c>
      <c r="M891" s="403">
        <f t="shared" si="305"/>
        <v>0</v>
      </c>
      <c r="N891" s="403">
        <f t="shared" si="305"/>
        <v>0</v>
      </c>
      <c r="O891" s="403">
        <f t="shared" si="305"/>
        <v>0</v>
      </c>
      <c r="P891" s="403">
        <f t="shared" si="305"/>
        <v>0</v>
      </c>
      <c r="Q891" s="403">
        <f t="shared" si="305"/>
        <v>0</v>
      </c>
      <c r="R891" s="403">
        <f t="shared" si="305"/>
        <v>0</v>
      </c>
      <c r="S891" s="403">
        <f t="shared" si="305"/>
        <v>0</v>
      </c>
      <c r="T891" s="403">
        <f t="shared" si="305"/>
        <v>0</v>
      </c>
      <c r="U891" s="403">
        <f t="shared" si="305"/>
        <v>0</v>
      </c>
      <c r="V891" s="403">
        <f t="shared" si="305"/>
        <v>0</v>
      </c>
      <c r="W891" s="403">
        <f t="shared" si="305"/>
        <v>0</v>
      </c>
      <c r="X891" s="403">
        <f t="shared" si="305"/>
        <v>0</v>
      </c>
      <c r="Y891" s="403">
        <f t="shared" si="293"/>
        <v>0</v>
      </c>
      <c r="Z891" s="403">
        <f t="shared" si="293"/>
        <v>0</v>
      </c>
      <c r="AA891" s="403">
        <f t="shared" si="293"/>
        <v>0</v>
      </c>
      <c r="AB891" s="403">
        <f t="shared" si="293"/>
        <v>0</v>
      </c>
      <c r="AC891" s="403">
        <f t="shared" si="295"/>
        <v>0</v>
      </c>
      <c r="AD891" s="403">
        <f t="shared" si="303"/>
        <v>265.51</v>
      </c>
      <c r="AE891" s="403">
        <f t="shared" si="301"/>
        <v>0</v>
      </c>
      <c r="AF891" s="403">
        <f t="shared" si="298"/>
        <v>0</v>
      </c>
      <c r="AG891" s="404">
        <f t="shared" si="296"/>
        <v>0</v>
      </c>
      <c r="AH891" s="404">
        <f t="shared" si="306"/>
        <v>0</v>
      </c>
      <c r="AI891" s="404">
        <f t="shared" si="306"/>
        <v>0</v>
      </c>
      <c r="AJ891" s="145">
        <f t="shared" si="290"/>
        <v>0</v>
      </c>
    </row>
    <row r="892" spans="2:36" ht="13.7" customHeight="1">
      <c r="B892" s="957">
        <v>502</v>
      </c>
      <c r="C892" s="1040">
        <v>45082</v>
      </c>
      <c r="D892" s="1041" t="s">
        <v>577</v>
      </c>
      <c r="E892" s="1042" t="s">
        <v>1020</v>
      </c>
      <c r="F892" s="402">
        <v>261</v>
      </c>
      <c r="G892" s="956">
        <v>8</v>
      </c>
      <c r="H892" s="440"/>
      <c r="I892" s="403">
        <f t="shared" si="289"/>
        <v>0</v>
      </c>
      <c r="J892" s="403">
        <f t="shared" si="294"/>
        <v>0</v>
      </c>
      <c r="K892" s="403">
        <f t="shared" si="297"/>
        <v>0</v>
      </c>
      <c r="L892" s="403">
        <f t="shared" si="305"/>
        <v>0</v>
      </c>
      <c r="M892" s="403">
        <f t="shared" si="305"/>
        <v>0</v>
      </c>
      <c r="N892" s="403">
        <f t="shared" si="305"/>
        <v>0</v>
      </c>
      <c r="O892" s="403">
        <f t="shared" si="305"/>
        <v>8</v>
      </c>
      <c r="P892" s="403">
        <f t="shared" si="305"/>
        <v>0</v>
      </c>
      <c r="Q892" s="403">
        <f t="shared" si="305"/>
        <v>0</v>
      </c>
      <c r="R892" s="403">
        <f t="shared" si="305"/>
        <v>0</v>
      </c>
      <c r="S892" s="403">
        <f t="shared" si="305"/>
        <v>0</v>
      </c>
      <c r="T892" s="403">
        <f t="shared" si="305"/>
        <v>0</v>
      </c>
      <c r="U892" s="403">
        <f t="shared" si="305"/>
        <v>0</v>
      </c>
      <c r="V892" s="403">
        <f t="shared" si="305"/>
        <v>0</v>
      </c>
      <c r="W892" s="403">
        <f t="shared" si="305"/>
        <v>0</v>
      </c>
      <c r="X892" s="403">
        <f t="shared" si="305"/>
        <v>0</v>
      </c>
      <c r="Y892" s="403">
        <f t="shared" si="293"/>
        <v>0</v>
      </c>
      <c r="Z892" s="403">
        <f t="shared" si="293"/>
        <v>0</v>
      </c>
      <c r="AA892" s="403">
        <f t="shared" si="293"/>
        <v>0</v>
      </c>
      <c r="AB892" s="403">
        <f t="shared" si="293"/>
        <v>0</v>
      </c>
      <c r="AC892" s="403">
        <f t="shared" si="295"/>
        <v>0</v>
      </c>
      <c r="AD892" s="403">
        <f t="shared" si="303"/>
        <v>0</v>
      </c>
      <c r="AE892" s="403">
        <f t="shared" si="301"/>
        <v>0</v>
      </c>
      <c r="AF892" s="403">
        <f t="shared" si="298"/>
        <v>0</v>
      </c>
      <c r="AG892" s="404">
        <f t="shared" si="296"/>
        <v>0</v>
      </c>
      <c r="AH892" s="404">
        <f t="shared" si="306"/>
        <v>0</v>
      </c>
      <c r="AI892" s="404">
        <f t="shared" si="306"/>
        <v>0</v>
      </c>
      <c r="AJ892" s="145">
        <f t="shared" si="290"/>
        <v>0</v>
      </c>
    </row>
    <row r="893" spans="2:36" ht="13.7" customHeight="1">
      <c r="B893" s="957">
        <v>739</v>
      </c>
      <c r="C893" s="1040">
        <v>45145</v>
      </c>
      <c r="D893" s="1041" t="s">
        <v>820</v>
      </c>
      <c r="E893" s="1042" t="s">
        <v>1025</v>
      </c>
      <c r="F893" s="402">
        <v>290</v>
      </c>
      <c r="G893" s="956">
        <v>77.989999999999995</v>
      </c>
      <c r="H893" s="440"/>
      <c r="I893" s="403">
        <f t="shared" si="289"/>
        <v>0</v>
      </c>
      <c r="J893" s="403">
        <f t="shared" si="294"/>
        <v>0</v>
      </c>
      <c r="K893" s="403">
        <f t="shared" si="297"/>
        <v>0</v>
      </c>
      <c r="L893" s="403">
        <f t="shared" si="305"/>
        <v>0</v>
      </c>
      <c r="M893" s="403">
        <f t="shared" si="305"/>
        <v>0</v>
      </c>
      <c r="N893" s="403">
        <f t="shared" si="305"/>
        <v>0</v>
      </c>
      <c r="O893" s="403">
        <f t="shared" si="305"/>
        <v>0</v>
      </c>
      <c r="P893" s="403">
        <f t="shared" si="305"/>
        <v>0</v>
      </c>
      <c r="Q893" s="403">
        <f t="shared" si="305"/>
        <v>0</v>
      </c>
      <c r="R893" s="403">
        <f t="shared" si="305"/>
        <v>0</v>
      </c>
      <c r="S893" s="403">
        <f t="shared" si="305"/>
        <v>0</v>
      </c>
      <c r="T893" s="403">
        <f t="shared" si="305"/>
        <v>0</v>
      </c>
      <c r="U893" s="403">
        <f t="shared" si="305"/>
        <v>0</v>
      </c>
      <c r="V893" s="403">
        <f t="shared" si="305"/>
        <v>0</v>
      </c>
      <c r="W893" s="403">
        <f t="shared" si="305"/>
        <v>0</v>
      </c>
      <c r="X893" s="403">
        <f t="shared" si="305"/>
        <v>77.989999999999995</v>
      </c>
      <c r="Y893" s="403">
        <f t="shared" si="293"/>
        <v>0</v>
      </c>
      <c r="Z893" s="403">
        <f t="shared" si="293"/>
        <v>0</v>
      </c>
      <c r="AA893" s="403">
        <f t="shared" si="293"/>
        <v>0</v>
      </c>
      <c r="AB893" s="403">
        <f t="shared" si="293"/>
        <v>0</v>
      </c>
      <c r="AC893" s="403">
        <f t="shared" si="295"/>
        <v>0</v>
      </c>
      <c r="AD893" s="403">
        <f t="shared" si="303"/>
        <v>0</v>
      </c>
      <c r="AE893" s="403">
        <f t="shared" si="301"/>
        <v>0</v>
      </c>
      <c r="AF893" s="403">
        <f t="shared" si="298"/>
        <v>0</v>
      </c>
      <c r="AG893" s="404">
        <f t="shared" si="296"/>
        <v>0</v>
      </c>
      <c r="AH893" s="404">
        <f t="shared" si="306"/>
        <v>0</v>
      </c>
      <c r="AI893" s="404">
        <f t="shared" si="306"/>
        <v>0</v>
      </c>
      <c r="AJ893" s="145">
        <f t="shared" si="290"/>
        <v>0</v>
      </c>
    </row>
    <row r="894" spans="2:36" ht="13.7" customHeight="1">
      <c r="B894" s="957">
        <v>514</v>
      </c>
      <c r="C894" s="1040">
        <v>45083</v>
      </c>
      <c r="D894" s="1041" t="s">
        <v>820</v>
      </c>
      <c r="E894" s="1042" t="s">
        <v>1025</v>
      </c>
      <c r="F894" s="402">
        <v>290</v>
      </c>
      <c r="G894" s="956">
        <v>77.989999999999995</v>
      </c>
      <c r="H894" s="440"/>
      <c r="I894" s="403">
        <f t="shared" si="289"/>
        <v>0</v>
      </c>
      <c r="J894" s="403">
        <f t="shared" si="294"/>
        <v>0</v>
      </c>
      <c r="K894" s="403">
        <f t="shared" si="297"/>
        <v>0</v>
      </c>
      <c r="L894" s="403">
        <f t="shared" si="305"/>
        <v>0</v>
      </c>
      <c r="M894" s="403">
        <f t="shared" si="305"/>
        <v>0</v>
      </c>
      <c r="N894" s="403">
        <f t="shared" si="305"/>
        <v>0</v>
      </c>
      <c r="O894" s="403">
        <f t="shared" si="305"/>
        <v>0</v>
      </c>
      <c r="P894" s="403">
        <f t="shared" si="305"/>
        <v>0</v>
      </c>
      <c r="Q894" s="403">
        <f t="shared" si="305"/>
        <v>0</v>
      </c>
      <c r="R894" s="403">
        <f t="shared" si="305"/>
        <v>0</v>
      </c>
      <c r="S894" s="403">
        <f t="shared" si="305"/>
        <v>0</v>
      </c>
      <c r="T894" s="403">
        <f t="shared" si="305"/>
        <v>0</v>
      </c>
      <c r="U894" s="403">
        <f t="shared" si="305"/>
        <v>0</v>
      </c>
      <c r="V894" s="403">
        <f t="shared" si="305"/>
        <v>0</v>
      </c>
      <c r="W894" s="403">
        <f t="shared" si="305"/>
        <v>0</v>
      </c>
      <c r="X894" s="403">
        <f t="shared" si="305"/>
        <v>77.989999999999995</v>
      </c>
      <c r="Y894" s="403">
        <f t="shared" si="293"/>
        <v>0</v>
      </c>
      <c r="Z894" s="403">
        <f t="shared" si="293"/>
        <v>0</v>
      </c>
      <c r="AA894" s="403">
        <f t="shared" si="293"/>
        <v>0</v>
      </c>
      <c r="AB894" s="403">
        <f t="shared" si="293"/>
        <v>0</v>
      </c>
      <c r="AC894" s="403">
        <f t="shared" si="295"/>
        <v>0</v>
      </c>
      <c r="AD894" s="403">
        <f t="shared" si="303"/>
        <v>0</v>
      </c>
      <c r="AE894" s="403">
        <f t="shared" si="301"/>
        <v>0</v>
      </c>
      <c r="AF894" s="403">
        <f t="shared" si="298"/>
        <v>0</v>
      </c>
      <c r="AG894" s="404">
        <f t="shared" si="296"/>
        <v>0</v>
      </c>
      <c r="AH894" s="404">
        <f t="shared" si="306"/>
        <v>0</v>
      </c>
      <c r="AI894" s="404">
        <f t="shared" si="306"/>
        <v>0</v>
      </c>
      <c r="AJ894" s="145">
        <f t="shared" si="290"/>
        <v>0</v>
      </c>
    </row>
    <row r="895" spans="2:36" ht="13.7" customHeight="1">
      <c r="B895" s="957">
        <v>625</v>
      </c>
      <c r="C895" s="1040">
        <v>45113</v>
      </c>
      <c r="D895" s="1041" t="s">
        <v>820</v>
      </c>
      <c r="E895" s="1042" t="s">
        <v>1025</v>
      </c>
      <c r="F895" s="402">
        <v>290</v>
      </c>
      <c r="G895" s="956">
        <v>77.989999999999995</v>
      </c>
      <c r="H895" s="440"/>
      <c r="I895" s="403">
        <f t="shared" si="289"/>
        <v>0</v>
      </c>
      <c r="J895" s="403">
        <f t="shared" si="294"/>
        <v>0</v>
      </c>
      <c r="K895" s="403">
        <f t="shared" si="297"/>
        <v>0</v>
      </c>
      <c r="L895" s="403">
        <f t="shared" si="305"/>
        <v>0</v>
      </c>
      <c r="M895" s="403">
        <f t="shared" si="305"/>
        <v>0</v>
      </c>
      <c r="N895" s="403">
        <f t="shared" si="305"/>
        <v>0</v>
      </c>
      <c r="O895" s="403">
        <f t="shared" si="305"/>
        <v>0</v>
      </c>
      <c r="P895" s="403">
        <f t="shared" si="305"/>
        <v>0</v>
      </c>
      <c r="Q895" s="403">
        <f t="shared" si="305"/>
        <v>0</v>
      </c>
      <c r="R895" s="403">
        <f t="shared" si="305"/>
        <v>0</v>
      </c>
      <c r="S895" s="403">
        <f t="shared" si="305"/>
        <v>0</v>
      </c>
      <c r="T895" s="403">
        <f t="shared" si="305"/>
        <v>0</v>
      </c>
      <c r="U895" s="403">
        <f t="shared" si="305"/>
        <v>0</v>
      </c>
      <c r="V895" s="403">
        <f t="shared" si="305"/>
        <v>0</v>
      </c>
      <c r="W895" s="403">
        <f t="shared" si="305"/>
        <v>0</v>
      </c>
      <c r="X895" s="403">
        <f t="shared" si="305"/>
        <v>77.989999999999995</v>
      </c>
      <c r="Y895" s="403">
        <f t="shared" si="293"/>
        <v>0</v>
      </c>
      <c r="Z895" s="403">
        <f t="shared" si="293"/>
        <v>0</v>
      </c>
      <c r="AA895" s="403">
        <f t="shared" si="293"/>
        <v>0</v>
      </c>
      <c r="AB895" s="403">
        <f t="shared" si="293"/>
        <v>0</v>
      </c>
      <c r="AC895" s="403">
        <f t="shared" si="295"/>
        <v>0</v>
      </c>
      <c r="AD895" s="403">
        <f t="shared" si="303"/>
        <v>0</v>
      </c>
      <c r="AE895" s="403">
        <f t="shared" si="301"/>
        <v>0</v>
      </c>
      <c r="AF895" s="403">
        <f t="shared" si="298"/>
        <v>0</v>
      </c>
      <c r="AG895" s="404">
        <f t="shared" si="296"/>
        <v>0</v>
      </c>
      <c r="AH895" s="404">
        <f t="shared" si="306"/>
        <v>0</v>
      </c>
      <c r="AI895" s="404">
        <f t="shared" si="306"/>
        <v>0</v>
      </c>
      <c r="AJ895" s="145">
        <f t="shared" si="290"/>
        <v>0</v>
      </c>
    </row>
    <row r="896" spans="2:36" ht="13.7" customHeight="1">
      <c r="B896" s="957">
        <v>1195</v>
      </c>
      <c r="C896" s="1040">
        <v>45236</v>
      </c>
      <c r="D896" s="1041" t="s">
        <v>820</v>
      </c>
      <c r="E896" s="1042" t="s">
        <v>1025</v>
      </c>
      <c r="F896" s="402">
        <v>737</v>
      </c>
      <c r="G896" s="956">
        <v>77.989999999999995</v>
      </c>
      <c r="H896" s="440"/>
      <c r="I896" s="403">
        <f t="shared" si="289"/>
        <v>0</v>
      </c>
      <c r="J896" s="403">
        <f t="shared" si="294"/>
        <v>0</v>
      </c>
      <c r="K896" s="403">
        <f t="shared" si="297"/>
        <v>0</v>
      </c>
      <c r="L896" s="403">
        <f t="shared" si="305"/>
        <v>0</v>
      </c>
      <c r="M896" s="403">
        <f t="shared" si="305"/>
        <v>0</v>
      </c>
      <c r="N896" s="403">
        <f t="shared" si="305"/>
        <v>0</v>
      </c>
      <c r="O896" s="403">
        <f t="shared" si="305"/>
        <v>0</v>
      </c>
      <c r="P896" s="403">
        <f t="shared" si="305"/>
        <v>0</v>
      </c>
      <c r="Q896" s="403">
        <f t="shared" si="305"/>
        <v>0</v>
      </c>
      <c r="R896" s="403">
        <f t="shared" si="305"/>
        <v>0</v>
      </c>
      <c r="S896" s="403">
        <f t="shared" si="305"/>
        <v>0</v>
      </c>
      <c r="T896" s="403">
        <f t="shared" si="305"/>
        <v>0</v>
      </c>
      <c r="U896" s="403">
        <f t="shared" si="305"/>
        <v>0</v>
      </c>
      <c r="V896" s="403">
        <f t="shared" si="305"/>
        <v>0</v>
      </c>
      <c r="W896" s="403">
        <f t="shared" si="305"/>
        <v>0</v>
      </c>
      <c r="X896" s="403">
        <f t="shared" si="305"/>
        <v>0</v>
      </c>
      <c r="Y896" s="403">
        <f t="shared" si="293"/>
        <v>0</v>
      </c>
      <c r="Z896" s="403">
        <f t="shared" si="293"/>
        <v>0</v>
      </c>
      <c r="AA896" s="403">
        <f t="shared" si="293"/>
        <v>0</v>
      </c>
      <c r="AB896" s="403">
        <f t="shared" si="293"/>
        <v>0</v>
      </c>
      <c r="AC896" s="403">
        <f t="shared" si="295"/>
        <v>0</v>
      </c>
      <c r="AD896" s="403">
        <f t="shared" si="303"/>
        <v>0</v>
      </c>
      <c r="AE896" s="403">
        <f t="shared" si="301"/>
        <v>0</v>
      </c>
      <c r="AF896" s="403">
        <f t="shared" si="298"/>
        <v>77.989999999999995</v>
      </c>
      <c r="AG896" s="404">
        <f t="shared" si="296"/>
        <v>0</v>
      </c>
      <c r="AH896" s="404">
        <f t="shared" si="306"/>
        <v>0</v>
      </c>
      <c r="AI896" s="404">
        <f t="shared" si="306"/>
        <v>0</v>
      </c>
      <c r="AJ896" s="145">
        <f t="shared" si="290"/>
        <v>0</v>
      </c>
    </row>
    <row r="897" spans="2:36" ht="13.7" customHeight="1">
      <c r="B897" s="957">
        <v>888</v>
      </c>
      <c r="C897" s="1040">
        <v>45175</v>
      </c>
      <c r="D897" s="1041" t="s">
        <v>820</v>
      </c>
      <c r="E897" s="1042" t="s">
        <v>1025</v>
      </c>
      <c r="F897" s="402">
        <v>737</v>
      </c>
      <c r="G897" s="956">
        <v>77.989999999999995</v>
      </c>
      <c r="H897" s="440"/>
      <c r="I897" s="403">
        <f t="shared" si="289"/>
        <v>0</v>
      </c>
      <c r="J897" s="403">
        <f t="shared" si="294"/>
        <v>0</v>
      </c>
      <c r="K897" s="403">
        <f t="shared" si="297"/>
        <v>0</v>
      </c>
      <c r="L897" s="403">
        <f t="shared" si="305"/>
        <v>0</v>
      </c>
      <c r="M897" s="403">
        <f t="shared" si="305"/>
        <v>0</v>
      </c>
      <c r="N897" s="403">
        <f t="shared" si="305"/>
        <v>0</v>
      </c>
      <c r="O897" s="403">
        <f t="shared" si="305"/>
        <v>0</v>
      </c>
      <c r="P897" s="403">
        <f t="shared" si="305"/>
        <v>0</v>
      </c>
      <c r="Q897" s="403">
        <f t="shared" si="305"/>
        <v>0</v>
      </c>
      <c r="R897" s="403">
        <f t="shared" si="305"/>
        <v>0</v>
      </c>
      <c r="S897" s="403">
        <f t="shared" si="305"/>
        <v>0</v>
      </c>
      <c r="T897" s="403">
        <f t="shared" si="305"/>
        <v>0</v>
      </c>
      <c r="U897" s="403">
        <f t="shared" si="305"/>
        <v>0</v>
      </c>
      <c r="V897" s="403">
        <f t="shared" si="305"/>
        <v>0</v>
      </c>
      <c r="W897" s="403">
        <f t="shared" si="305"/>
        <v>0</v>
      </c>
      <c r="X897" s="403">
        <f t="shared" si="305"/>
        <v>0</v>
      </c>
      <c r="Y897" s="403">
        <f t="shared" si="293"/>
        <v>0</v>
      </c>
      <c r="Z897" s="403">
        <f t="shared" si="293"/>
        <v>0</v>
      </c>
      <c r="AA897" s="403">
        <f t="shared" si="293"/>
        <v>0</v>
      </c>
      <c r="AB897" s="403">
        <f t="shared" si="293"/>
        <v>0</v>
      </c>
      <c r="AC897" s="403">
        <f t="shared" si="295"/>
        <v>0</v>
      </c>
      <c r="AD897" s="403">
        <f t="shared" si="303"/>
        <v>0</v>
      </c>
      <c r="AE897" s="403">
        <f t="shared" si="301"/>
        <v>0</v>
      </c>
      <c r="AF897" s="403">
        <f t="shared" si="298"/>
        <v>77.989999999999995</v>
      </c>
      <c r="AG897" s="404">
        <f t="shared" si="296"/>
        <v>0</v>
      </c>
      <c r="AH897" s="404">
        <f t="shared" si="306"/>
        <v>0</v>
      </c>
      <c r="AI897" s="404">
        <f t="shared" si="306"/>
        <v>0</v>
      </c>
      <c r="AJ897" s="145">
        <f t="shared" si="290"/>
        <v>0</v>
      </c>
    </row>
    <row r="898" spans="2:36" ht="13.7" customHeight="1">
      <c r="B898" s="957">
        <v>1029</v>
      </c>
      <c r="C898" s="1040">
        <v>45205</v>
      </c>
      <c r="D898" s="1041" t="s">
        <v>820</v>
      </c>
      <c r="E898" s="1042" t="s">
        <v>1025</v>
      </c>
      <c r="F898" s="402">
        <v>737</v>
      </c>
      <c r="G898" s="956">
        <v>77.989999999999995</v>
      </c>
      <c r="H898" s="440"/>
      <c r="I898" s="403">
        <f t="shared" si="289"/>
        <v>0</v>
      </c>
      <c r="J898" s="403">
        <f t="shared" si="294"/>
        <v>0</v>
      </c>
      <c r="K898" s="403">
        <f t="shared" si="297"/>
        <v>0</v>
      </c>
      <c r="L898" s="403">
        <f t="shared" si="305"/>
        <v>0</v>
      </c>
      <c r="M898" s="403">
        <f t="shared" si="305"/>
        <v>0</v>
      </c>
      <c r="N898" s="403">
        <f t="shared" si="305"/>
        <v>0</v>
      </c>
      <c r="O898" s="403">
        <f t="shared" si="305"/>
        <v>0</v>
      </c>
      <c r="P898" s="403">
        <f t="shared" si="305"/>
        <v>0</v>
      </c>
      <c r="Q898" s="403">
        <f t="shared" si="305"/>
        <v>0</v>
      </c>
      <c r="R898" s="403">
        <f t="shared" si="305"/>
        <v>0</v>
      </c>
      <c r="S898" s="403">
        <f t="shared" si="305"/>
        <v>0</v>
      </c>
      <c r="T898" s="403">
        <f t="shared" si="305"/>
        <v>0</v>
      </c>
      <c r="U898" s="403">
        <f t="shared" si="305"/>
        <v>0</v>
      </c>
      <c r="V898" s="403">
        <f t="shared" si="305"/>
        <v>0</v>
      </c>
      <c r="W898" s="403">
        <f t="shared" si="305"/>
        <v>0</v>
      </c>
      <c r="X898" s="403">
        <f t="shared" si="305"/>
        <v>0</v>
      </c>
      <c r="Y898" s="403">
        <f t="shared" si="293"/>
        <v>0</v>
      </c>
      <c r="Z898" s="403">
        <f t="shared" si="293"/>
        <v>0</v>
      </c>
      <c r="AA898" s="403">
        <f t="shared" si="293"/>
        <v>0</v>
      </c>
      <c r="AB898" s="403">
        <f t="shared" si="293"/>
        <v>0</v>
      </c>
      <c r="AC898" s="403">
        <f t="shared" si="295"/>
        <v>0</v>
      </c>
      <c r="AD898" s="403">
        <f t="shared" si="303"/>
        <v>0</v>
      </c>
      <c r="AE898" s="403">
        <f t="shared" si="301"/>
        <v>0</v>
      </c>
      <c r="AF898" s="403">
        <f t="shared" si="298"/>
        <v>77.989999999999995</v>
      </c>
      <c r="AG898" s="404">
        <f t="shared" si="296"/>
        <v>0</v>
      </c>
      <c r="AH898" s="404">
        <f t="shared" si="306"/>
        <v>0</v>
      </c>
      <c r="AI898" s="404">
        <f t="shared" si="306"/>
        <v>0</v>
      </c>
      <c r="AJ898" s="145">
        <f t="shared" si="290"/>
        <v>0</v>
      </c>
    </row>
    <row r="899" spans="2:36" ht="13.7" customHeight="1">
      <c r="B899" s="957">
        <v>444</v>
      </c>
      <c r="C899" s="1040">
        <v>45055</v>
      </c>
      <c r="D899" s="1041" t="s">
        <v>820</v>
      </c>
      <c r="E899" s="1042" t="s">
        <v>968</v>
      </c>
      <c r="F899" s="402">
        <v>290</v>
      </c>
      <c r="G899" s="956">
        <v>77.989999999999995</v>
      </c>
      <c r="H899" s="440"/>
      <c r="I899" s="403">
        <f t="shared" si="289"/>
        <v>0</v>
      </c>
      <c r="J899" s="403">
        <f t="shared" si="294"/>
        <v>0</v>
      </c>
      <c r="K899" s="403">
        <f t="shared" si="297"/>
        <v>0</v>
      </c>
      <c r="L899" s="403">
        <f t="shared" si="305"/>
        <v>0</v>
      </c>
      <c r="M899" s="403">
        <f t="shared" si="305"/>
        <v>0</v>
      </c>
      <c r="N899" s="403">
        <f t="shared" si="305"/>
        <v>0</v>
      </c>
      <c r="O899" s="403">
        <f t="shared" si="305"/>
        <v>0</v>
      </c>
      <c r="P899" s="403">
        <f t="shared" si="305"/>
        <v>0</v>
      </c>
      <c r="Q899" s="403">
        <f t="shared" si="305"/>
        <v>0</v>
      </c>
      <c r="R899" s="403">
        <f t="shared" si="305"/>
        <v>0</v>
      </c>
      <c r="S899" s="403">
        <f t="shared" si="305"/>
        <v>0</v>
      </c>
      <c r="T899" s="403">
        <f t="shared" si="305"/>
        <v>0</v>
      </c>
      <c r="U899" s="403">
        <f t="shared" si="305"/>
        <v>0</v>
      </c>
      <c r="V899" s="403">
        <f t="shared" si="305"/>
        <v>0</v>
      </c>
      <c r="W899" s="403">
        <f t="shared" si="305"/>
        <v>0</v>
      </c>
      <c r="X899" s="403">
        <f t="shared" si="305"/>
        <v>77.989999999999995</v>
      </c>
      <c r="Y899" s="403">
        <f t="shared" si="293"/>
        <v>0</v>
      </c>
      <c r="Z899" s="403">
        <f t="shared" si="293"/>
        <v>0</v>
      </c>
      <c r="AA899" s="403">
        <f t="shared" si="293"/>
        <v>0</v>
      </c>
      <c r="AB899" s="403">
        <f t="shared" si="293"/>
        <v>0</v>
      </c>
      <c r="AC899" s="403">
        <f t="shared" si="295"/>
        <v>0</v>
      </c>
      <c r="AD899" s="403">
        <f t="shared" si="303"/>
        <v>0</v>
      </c>
      <c r="AE899" s="403">
        <f t="shared" si="301"/>
        <v>0</v>
      </c>
      <c r="AF899" s="403">
        <f t="shared" si="298"/>
        <v>0</v>
      </c>
      <c r="AG899" s="404">
        <f t="shared" si="296"/>
        <v>0</v>
      </c>
      <c r="AH899" s="404">
        <f t="shared" si="306"/>
        <v>0</v>
      </c>
      <c r="AI899" s="404">
        <f t="shared" si="306"/>
        <v>0</v>
      </c>
      <c r="AJ899" s="145">
        <f t="shared" si="290"/>
        <v>0</v>
      </c>
    </row>
    <row r="900" spans="2:36" ht="13.7" customHeight="1">
      <c r="B900" s="957">
        <v>329</v>
      </c>
      <c r="C900" s="1040">
        <v>45022</v>
      </c>
      <c r="D900" s="1041" t="s">
        <v>820</v>
      </c>
      <c r="E900" s="1042" t="s">
        <v>879</v>
      </c>
      <c r="F900" s="402">
        <v>290</v>
      </c>
      <c r="G900" s="956">
        <v>77.989999999999995</v>
      </c>
      <c r="H900" s="440"/>
      <c r="I900" s="403">
        <f t="shared" si="289"/>
        <v>0</v>
      </c>
      <c r="J900" s="403">
        <f t="shared" si="294"/>
        <v>0</v>
      </c>
      <c r="K900" s="403">
        <f t="shared" si="297"/>
        <v>0</v>
      </c>
      <c r="L900" s="403">
        <f t="shared" ref="L900:X909" si="307">IF(L$7-$F900=0,$G900,0)</f>
        <v>0</v>
      </c>
      <c r="M900" s="403">
        <f t="shared" si="307"/>
        <v>0</v>
      </c>
      <c r="N900" s="403">
        <f t="shared" si="307"/>
        <v>0</v>
      </c>
      <c r="O900" s="403">
        <f t="shared" si="307"/>
        <v>0</v>
      </c>
      <c r="P900" s="403">
        <f t="shared" si="307"/>
        <v>0</v>
      </c>
      <c r="Q900" s="403">
        <f t="shared" si="307"/>
        <v>0</v>
      </c>
      <c r="R900" s="403">
        <f t="shared" si="307"/>
        <v>0</v>
      </c>
      <c r="S900" s="403">
        <f t="shared" si="307"/>
        <v>0</v>
      </c>
      <c r="T900" s="403">
        <f t="shared" si="307"/>
        <v>0</v>
      </c>
      <c r="U900" s="403">
        <f t="shared" si="307"/>
        <v>0</v>
      </c>
      <c r="V900" s="403">
        <f t="shared" si="307"/>
        <v>0</v>
      </c>
      <c r="W900" s="403">
        <f t="shared" si="307"/>
        <v>0</v>
      </c>
      <c r="X900" s="403">
        <f t="shared" si="307"/>
        <v>77.989999999999995</v>
      </c>
      <c r="Y900" s="403">
        <f t="shared" si="293"/>
        <v>0</v>
      </c>
      <c r="Z900" s="403">
        <f t="shared" si="293"/>
        <v>0</v>
      </c>
      <c r="AA900" s="403">
        <f t="shared" si="293"/>
        <v>0</v>
      </c>
      <c r="AB900" s="403">
        <f t="shared" si="293"/>
        <v>0</v>
      </c>
      <c r="AC900" s="403">
        <f t="shared" si="295"/>
        <v>0</v>
      </c>
      <c r="AD900" s="403">
        <f t="shared" si="303"/>
        <v>0</v>
      </c>
      <c r="AE900" s="403">
        <f t="shared" si="301"/>
        <v>0</v>
      </c>
      <c r="AF900" s="403">
        <f t="shared" si="298"/>
        <v>0</v>
      </c>
      <c r="AG900" s="404">
        <f t="shared" si="296"/>
        <v>0</v>
      </c>
      <c r="AH900" s="989">
        <f t="shared" si="306"/>
        <v>0</v>
      </c>
      <c r="AI900" s="989">
        <f t="shared" si="306"/>
        <v>0</v>
      </c>
      <c r="AJ900" s="145">
        <f t="shared" si="290"/>
        <v>0</v>
      </c>
    </row>
    <row r="901" spans="2:36" ht="13.7" customHeight="1">
      <c r="B901" s="957">
        <v>873</v>
      </c>
      <c r="C901" s="1040">
        <v>45173</v>
      </c>
      <c r="D901" s="1041" t="s">
        <v>577</v>
      </c>
      <c r="E901" s="1042" t="s">
        <v>1315</v>
      </c>
      <c r="F901" s="402">
        <v>280</v>
      </c>
      <c r="G901" s="956">
        <v>33.49</v>
      </c>
      <c r="H901" s="440"/>
      <c r="I901" s="403">
        <f t="shared" si="289"/>
        <v>0</v>
      </c>
      <c r="J901" s="403">
        <f t="shared" si="294"/>
        <v>0</v>
      </c>
      <c r="K901" s="403">
        <f t="shared" si="297"/>
        <v>0</v>
      </c>
      <c r="L901" s="403">
        <f t="shared" si="307"/>
        <v>0</v>
      </c>
      <c r="M901" s="403">
        <f t="shared" si="307"/>
        <v>0</v>
      </c>
      <c r="N901" s="403">
        <f t="shared" si="307"/>
        <v>0</v>
      </c>
      <c r="O901" s="403">
        <f t="shared" si="307"/>
        <v>0</v>
      </c>
      <c r="P901" s="403">
        <f t="shared" si="307"/>
        <v>0</v>
      </c>
      <c r="Q901" s="403">
        <f t="shared" si="307"/>
        <v>0</v>
      </c>
      <c r="R901" s="403">
        <f t="shared" si="307"/>
        <v>0</v>
      </c>
      <c r="S901" s="403">
        <f t="shared" si="307"/>
        <v>0</v>
      </c>
      <c r="T901" s="403">
        <f t="shared" si="307"/>
        <v>0</v>
      </c>
      <c r="U901" s="403">
        <f t="shared" si="307"/>
        <v>0</v>
      </c>
      <c r="V901" s="403">
        <f t="shared" si="307"/>
        <v>0</v>
      </c>
      <c r="W901" s="403">
        <f t="shared" si="307"/>
        <v>33.49</v>
      </c>
      <c r="X901" s="403">
        <f t="shared" si="307"/>
        <v>0</v>
      </c>
      <c r="Y901" s="403">
        <f t="shared" si="293"/>
        <v>0</v>
      </c>
      <c r="Z901" s="403">
        <f t="shared" si="293"/>
        <v>0</v>
      </c>
      <c r="AA901" s="403">
        <f t="shared" si="293"/>
        <v>0</v>
      </c>
      <c r="AB901" s="403">
        <f t="shared" si="293"/>
        <v>0</v>
      </c>
      <c r="AC901" s="403">
        <f t="shared" si="295"/>
        <v>0</v>
      </c>
      <c r="AD901" s="403">
        <f t="shared" si="303"/>
        <v>0</v>
      </c>
      <c r="AE901" s="403">
        <f t="shared" si="301"/>
        <v>0</v>
      </c>
      <c r="AF901" s="403">
        <f t="shared" si="298"/>
        <v>0</v>
      </c>
      <c r="AG901" s="404">
        <f t="shared" si="296"/>
        <v>0</v>
      </c>
      <c r="AH901" s="404">
        <f t="shared" si="306"/>
        <v>0</v>
      </c>
      <c r="AI901" s="404">
        <f t="shared" si="306"/>
        <v>0</v>
      </c>
      <c r="AJ901" s="145">
        <f t="shared" si="290"/>
        <v>0</v>
      </c>
    </row>
    <row r="902" spans="2:36" ht="13.7" customHeight="1">
      <c r="B902" s="957">
        <v>222</v>
      </c>
      <c r="C902" s="1040">
        <v>44987</v>
      </c>
      <c r="D902" s="1041" t="s">
        <v>577</v>
      </c>
      <c r="E902" s="1042" t="s">
        <v>762</v>
      </c>
      <c r="F902" s="402">
        <v>737</v>
      </c>
      <c r="G902" s="956">
        <v>263.88</v>
      </c>
      <c r="H902" s="440"/>
      <c r="I902" s="403">
        <f t="shared" si="289"/>
        <v>0</v>
      </c>
      <c r="J902" s="403">
        <f t="shared" si="294"/>
        <v>0</v>
      </c>
      <c r="K902" s="403">
        <f t="shared" si="297"/>
        <v>0</v>
      </c>
      <c r="L902" s="403">
        <f t="shared" si="307"/>
        <v>0</v>
      </c>
      <c r="M902" s="403">
        <f t="shared" si="307"/>
        <v>0</v>
      </c>
      <c r="N902" s="403">
        <f t="shared" si="307"/>
        <v>0</v>
      </c>
      <c r="O902" s="403">
        <f t="shared" si="307"/>
        <v>0</v>
      </c>
      <c r="P902" s="403">
        <f t="shared" si="307"/>
        <v>0</v>
      </c>
      <c r="Q902" s="403">
        <f t="shared" si="307"/>
        <v>0</v>
      </c>
      <c r="R902" s="403">
        <f t="shared" si="307"/>
        <v>0</v>
      </c>
      <c r="S902" s="403">
        <f t="shared" si="307"/>
        <v>0</v>
      </c>
      <c r="T902" s="403">
        <f t="shared" si="307"/>
        <v>0</v>
      </c>
      <c r="U902" s="403">
        <f t="shared" si="307"/>
        <v>0</v>
      </c>
      <c r="V902" s="403">
        <f t="shared" si="307"/>
        <v>0</v>
      </c>
      <c r="W902" s="403">
        <f t="shared" si="307"/>
        <v>0</v>
      </c>
      <c r="X902" s="403">
        <f t="shared" si="307"/>
        <v>0</v>
      </c>
      <c r="Y902" s="403">
        <f t="shared" si="293"/>
        <v>0</v>
      </c>
      <c r="Z902" s="403">
        <f t="shared" si="293"/>
        <v>0</v>
      </c>
      <c r="AA902" s="403">
        <f t="shared" si="293"/>
        <v>0</v>
      </c>
      <c r="AB902" s="403">
        <f t="shared" si="293"/>
        <v>0</v>
      </c>
      <c r="AC902" s="403">
        <f t="shared" si="295"/>
        <v>0</v>
      </c>
      <c r="AD902" s="403">
        <f t="shared" si="303"/>
        <v>0</v>
      </c>
      <c r="AE902" s="403">
        <f t="shared" si="301"/>
        <v>0</v>
      </c>
      <c r="AF902" s="403">
        <f t="shared" si="298"/>
        <v>263.88</v>
      </c>
      <c r="AG902" s="404">
        <f t="shared" si="296"/>
        <v>0</v>
      </c>
      <c r="AH902" s="404">
        <f t="shared" si="306"/>
        <v>0</v>
      </c>
      <c r="AI902" s="404">
        <f t="shared" si="306"/>
        <v>0</v>
      </c>
      <c r="AJ902" s="145">
        <f t="shared" si="290"/>
        <v>0</v>
      </c>
    </row>
    <row r="903" spans="2:36" ht="13.7" customHeight="1">
      <c r="B903" s="957">
        <v>16</v>
      </c>
      <c r="C903" s="1040">
        <v>44914</v>
      </c>
      <c r="D903" s="1041" t="s">
        <v>575</v>
      </c>
      <c r="E903" s="1042" t="s">
        <v>598</v>
      </c>
      <c r="F903" s="402">
        <v>27</v>
      </c>
      <c r="G903" s="956">
        <v>2935</v>
      </c>
      <c r="H903" s="440"/>
      <c r="I903" s="403">
        <f t="shared" si="289"/>
        <v>0</v>
      </c>
      <c r="J903" s="403">
        <f t="shared" si="294"/>
        <v>2935</v>
      </c>
      <c r="K903" s="403">
        <f t="shared" si="297"/>
        <v>0</v>
      </c>
      <c r="L903" s="403">
        <f t="shared" si="307"/>
        <v>0</v>
      </c>
      <c r="M903" s="403">
        <f t="shared" si="307"/>
        <v>0</v>
      </c>
      <c r="N903" s="403">
        <f t="shared" si="307"/>
        <v>0</v>
      </c>
      <c r="O903" s="403">
        <f t="shared" si="307"/>
        <v>0</v>
      </c>
      <c r="P903" s="403">
        <f t="shared" si="307"/>
        <v>0</v>
      </c>
      <c r="Q903" s="403">
        <f t="shared" si="307"/>
        <v>0</v>
      </c>
      <c r="R903" s="403">
        <f t="shared" si="307"/>
        <v>0</v>
      </c>
      <c r="S903" s="403">
        <f t="shared" si="307"/>
        <v>0</v>
      </c>
      <c r="T903" s="403">
        <f t="shared" si="307"/>
        <v>0</v>
      </c>
      <c r="U903" s="403">
        <f t="shared" si="307"/>
        <v>0</v>
      </c>
      <c r="V903" s="403">
        <f t="shared" si="307"/>
        <v>0</v>
      </c>
      <c r="W903" s="403">
        <f t="shared" si="307"/>
        <v>0</v>
      </c>
      <c r="X903" s="403">
        <f t="shared" si="307"/>
        <v>0</v>
      </c>
      <c r="Y903" s="403">
        <f t="shared" si="293"/>
        <v>0</v>
      </c>
      <c r="Z903" s="403">
        <f t="shared" si="293"/>
        <v>0</v>
      </c>
      <c r="AA903" s="403">
        <f t="shared" si="293"/>
        <v>0</v>
      </c>
      <c r="AB903" s="403">
        <f t="shared" si="293"/>
        <v>0</v>
      </c>
      <c r="AC903" s="403">
        <f t="shared" si="295"/>
        <v>0</v>
      </c>
      <c r="AD903" s="403">
        <f t="shared" si="303"/>
        <v>0</v>
      </c>
      <c r="AE903" s="403">
        <f t="shared" si="301"/>
        <v>0</v>
      </c>
      <c r="AF903" s="403">
        <f t="shared" si="298"/>
        <v>0</v>
      </c>
      <c r="AG903" s="404">
        <f t="shared" si="296"/>
        <v>0</v>
      </c>
      <c r="AH903" s="404">
        <f t="shared" si="306"/>
        <v>0</v>
      </c>
      <c r="AI903" s="404">
        <f t="shared" si="306"/>
        <v>0</v>
      </c>
      <c r="AJ903" s="145">
        <f t="shared" si="290"/>
        <v>0</v>
      </c>
    </row>
    <row r="904" spans="2:36" ht="13.7" customHeight="1">
      <c r="B904" s="957">
        <v>1034</v>
      </c>
      <c r="C904" s="1040">
        <v>45208</v>
      </c>
      <c r="D904" s="1041" t="s">
        <v>575</v>
      </c>
      <c r="E904" s="1042" t="s">
        <v>1452</v>
      </c>
      <c r="F904" s="402">
        <v>737</v>
      </c>
      <c r="G904" s="956">
        <v>1334.4</v>
      </c>
      <c r="H904" s="440"/>
      <c r="I904" s="403">
        <f t="shared" si="289"/>
        <v>0</v>
      </c>
      <c r="J904" s="403">
        <f t="shared" si="294"/>
        <v>0</v>
      </c>
      <c r="K904" s="403">
        <f t="shared" si="297"/>
        <v>0</v>
      </c>
      <c r="L904" s="403">
        <f t="shared" si="307"/>
        <v>0</v>
      </c>
      <c r="M904" s="403">
        <f t="shared" si="307"/>
        <v>0</v>
      </c>
      <c r="N904" s="403">
        <f t="shared" si="307"/>
        <v>0</v>
      </c>
      <c r="O904" s="403">
        <f t="shared" si="307"/>
        <v>0</v>
      </c>
      <c r="P904" s="403">
        <f t="shared" si="307"/>
        <v>0</v>
      </c>
      <c r="Q904" s="403">
        <f t="shared" si="307"/>
        <v>0</v>
      </c>
      <c r="R904" s="403">
        <f t="shared" si="307"/>
        <v>0</v>
      </c>
      <c r="S904" s="403">
        <f t="shared" si="307"/>
        <v>0</v>
      </c>
      <c r="T904" s="403">
        <f t="shared" si="307"/>
        <v>0</v>
      </c>
      <c r="U904" s="403">
        <f t="shared" si="307"/>
        <v>0</v>
      </c>
      <c r="V904" s="403">
        <f t="shared" si="307"/>
        <v>0</v>
      </c>
      <c r="W904" s="403">
        <f t="shared" si="307"/>
        <v>0</v>
      </c>
      <c r="X904" s="403">
        <f t="shared" si="307"/>
        <v>0</v>
      </c>
      <c r="Y904" s="403">
        <f t="shared" si="293"/>
        <v>0</v>
      </c>
      <c r="Z904" s="403">
        <f t="shared" si="293"/>
        <v>0</v>
      </c>
      <c r="AA904" s="403">
        <f t="shared" si="293"/>
        <v>0</v>
      </c>
      <c r="AB904" s="403">
        <f t="shared" si="293"/>
        <v>0</v>
      </c>
      <c r="AC904" s="403">
        <f t="shared" si="295"/>
        <v>0</v>
      </c>
      <c r="AD904" s="403">
        <f t="shared" si="303"/>
        <v>0</v>
      </c>
      <c r="AE904" s="403">
        <f t="shared" si="301"/>
        <v>0</v>
      </c>
      <c r="AF904" s="403">
        <f t="shared" si="298"/>
        <v>1334.4</v>
      </c>
      <c r="AG904" s="404">
        <f t="shared" si="296"/>
        <v>0</v>
      </c>
      <c r="AH904" s="404">
        <f t="shared" si="306"/>
        <v>0</v>
      </c>
      <c r="AI904" s="404">
        <f t="shared" si="306"/>
        <v>0</v>
      </c>
      <c r="AJ904" s="145">
        <f t="shared" si="290"/>
        <v>0</v>
      </c>
    </row>
    <row r="905" spans="2:36" ht="13.7" customHeight="1">
      <c r="B905" s="957">
        <v>1156</v>
      </c>
      <c r="C905" s="1040">
        <v>45230</v>
      </c>
      <c r="D905" s="1041" t="s">
        <v>575</v>
      </c>
      <c r="E905" s="1042" t="s">
        <v>1452</v>
      </c>
      <c r="F905" s="402">
        <v>737</v>
      </c>
      <c r="G905" s="956">
        <v>1800</v>
      </c>
      <c r="H905" s="440"/>
      <c r="I905" s="403">
        <f t="shared" si="289"/>
        <v>0</v>
      </c>
      <c r="J905" s="403">
        <f t="shared" si="294"/>
        <v>0</v>
      </c>
      <c r="K905" s="403">
        <f t="shared" si="297"/>
        <v>0</v>
      </c>
      <c r="L905" s="403">
        <f t="shared" si="307"/>
        <v>0</v>
      </c>
      <c r="M905" s="403">
        <f t="shared" si="307"/>
        <v>0</v>
      </c>
      <c r="N905" s="403">
        <f t="shared" si="307"/>
        <v>0</v>
      </c>
      <c r="O905" s="403">
        <f t="shared" si="307"/>
        <v>0</v>
      </c>
      <c r="P905" s="403">
        <f t="shared" si="307"/>
        <v>0</v>
      </c>
      <c r="Q905" s="403">
        <f t="shared" si="307"/>
        <v>0</v>
      </c>
      <c r="R905" s="403">
        <f t="shared" si="307"/>
        <v>0</v>
      </c>
      <c r="S905" s="403">
        <f t="shared" si="307"/>
        <v>0</v>
      </c>
      <c r="T905" s="403">
        <f t="shared" si="307"/>
        <v>0</v>
      </c>
      <c r="U905" s="403">
        <f t="shared" si="307"/>
        <v>0</v>
      </c>
      <c r="V905" s="403">
        <f t="shared" si="307"/>
        <v>0</v>
      </c>
      <c r="W905" s="403">
        <f t="shared" si="307"/>
        <v>0</v>
      </c>
      <c r="X905" s="403">
        <f t="shared" si="307"/>
        <v>0</v>
      </c>
      <c r="Y905" s="403">
        <f t="shared" si="293"/>
        <v>0</v>
      </c>
      <c r="Z905" s="403">
        <f t="shared" si="293"/>
        <v>0</v>
      </c>
      <c r="AA905" s="403">
        <f t="shared" si="293"/>
        <v>0</v>
      </c>
      <c r="AB905" s="403">
        <f t="shared" si="293"/>
        <v>0</v>
      </c>
      <c r="AC905" s="403">
        <f t="shared" si="295"/>
        <v>0</v>
      </c>
      <c r="AD905" s="403">
        <f t="shared" si="303"/>
        <v>0</v>
      </c>
      <c r="AE905" s="403">
        <f t="shared" si="301"/>
        <v>0</v>
      </c>
      <c r="AF905" s="403">
        <f t="shared" si="298"/>
        <v>1800</v>
      </c>
      <c r="AG905" s="404">
        <f t="shared" si="296"/>
        <v>0</v>
      </c>
      <c r="AH905" s="404">
        <f t="shared" si="306"/>
        <v>0</v>
      </c>
      <c r="AI905" s="404">
        <f t="shared" si="306"/>
        <v>0</v>
      </c>
      <c r="AJ905" s="145">
        <f t="shared" si="290"/>
        <v>0</v>
      </c>
    </row>
    <row r="906" spans="2:36" ht="13.7" customHeight="1">
      <c r="B906" s="957">
        <v>890</v>
      </c>
      <c r="C906" s="1040">
        <v>45177</v>
      </c>
      <c r="D906" s="1041" t="s">
        <v>575</v>
      </c>
      <c r="E906" s="1042" t="s">
        <v>1330</v>
      </c>
      <c r="F906" s="402">
        <v>737</v>
      </c>
      <c r="G906" s="956">
        <v>1538.8</v>
      </c>
      <c r="H906" s="440"/>
      <c r="I906" s="403">
        <f t="shared" si="289"/>
        <v>0</v>
      </c>
      <c r="J906" s="403">
        <f t="shared" si="294"/>
        <v>0</v>
      </c>
      <c r="K906" s="403">
        <f t="shared" si="297"/>
        <v>0</v>
      </c>
      <c r="L906" s="403">
        <f t="shared" si="307"/>
        <v>0</v>
      </c>
      <c r="M906" s="403">
        <f t="shared" si="307"/>
        <v>0</v>
      </c>
      <c r="N906" s="403">
        <f t="shared" si="307"/>
        <v>0</v>
      </c>
      <c r="O906" s="403">
        <f t="shared" si="307"/>
        <v>0</v>
      </c>
      <c r="P906" s="403">
        <f t="shared" si="307"/>
        <v>0</v>
      </c>
      <c r="Q906" s="403">
        <f t="shared" si="307"/>
        <v>0</v>
      </c>
      <c r="R906" s="403">
        <f t="shared" si="307"/>
        <v>0</v>
      </c>
      <c r="S906" s="403">
        <f t="shared" si="307"/>
        <v>0</v>
      </c>
      <c r="T906" s="403">
        <f t="shared" si="307"/>
        <v>0</v>
      </c>
      <c r="U906" s="403">
        <f t="shared" si="307"/>
        <v>0</v>
      </c>
      <c r="V906" s="403">
        <f t="shared" si="307"/>
        <v>0</v>
      </c>
      <c r="W906" s="403">
        <f t="shared" si="307"/>
        <v>0</v>
      </c>
      <c r="X906" s="403">
        <f t="shared" si="307"/>
        <v>0</v>
      </c>
      <c r="Y906" s="403">
        <f t="shared" si="293"/>
        <v>0</v>
      </c>
      <c r="Z906" s="403">
        <f t="shared" si="293"/>
        <v>0</v>
      </c>
      <c r="AA906" s="403">
        <f t="shared" si="293"/>
        <v>0</v>
      </c>
      <c r="AB906" s="403">
        <f t="shared" si="293"/>
        <v>0</v>
      </c>
      <c r="AC906" s="403">
        <f t="shared" si="295"/>
        <v>0</v>
      </c>
      <c r="AD906" s="403">
        <f t="shared" si="303"/>
        <v>0</v>
      </c>
      <c r="AE906" s="403">
        <f t="shared" si="301"/>
        <v>0</v>
      </c>
      <c r="AF906" s="403">
        <f t="shared" si="298"/>
        <v>1538.8</v>
      </c>
      <c r="AG906" s="404">
        <f t="shared" si="296"/>
        <v>0</v>
      </c>
      <c r="AH906" s="404">
        <f t="shared" si="306"/>
        <v>0</v>
      </c>
      <c r="AI906" s="404">
        <f t="shared" si="306"/>
        <v>0</v>
      </c>
      <c r="AJ906" s="145">
        <f t="shared" si="290"/>
        <v>0</v>
      </c>
    </row>
    <row r="907" spans="2:36" ht="13.7" customHeight="1">
      <c r="B907" s="957">
        <v>643</v>
      </c>
      <c r="C907" s="1040">
        <v>45119</v>
      </c>
      <c r="D907" s="1041" t="s">
        <v>820</v>
      </c>
      <c r="E907" s="1042" t="s">
        <v>1123</v>
      </c>
      <c r="F907" s="402">
        <v>735</v>
      </c>
      <c r="G907" s="956">
        <v>4278.5</v>
      </c>
      <c r="H907" s="440"/>
      <c r="I907" s="403">
        <f t="shared" ref="I907:I973" si="308">IF(I$7-$F907=0,$G907,0)</f>
        <v>0</v>
      </c>
      <c r="J907" s="403">
        <f t="shared" si="294"/>
        <v>0</v>
      </c>
      <c r="K907" s="403">
        <f t="shared" si="297"/>
        <v>0</v>
      </c>
      <c r="L907" s="403">
        <f t="shared" si="307"/>
        <v>0</v>
      </c>
      <c r="M907" s="403">
        <f t="shared" si="307"/>
        <v>0</v>
      </c>
      <c r="N907" s="403">
        <f t="shared" si="307"/>
        <v>0</v>
      </c>
      <c r="O907" s="403">
        <f t="shared" si="307"/>
        <v>0</v>
      </c>
      <c r="P907" s="403">
        <f t="shared" si="307"/>
        <v>0</v>
      </c>
      <c r="Q907" s="403">
        <f t="shared" si="307"/>
        <v>0</v>
      </c>
      <c r="R907" s="403">
        <f t="shared" si="307"/>
        <v>0</v>
      </c>
      <c r="S907" s="403">
        <f t="shared" si="307"/>
        <v>0</v>
      </c>
      <c r="T907" s="403">
        <f t="shared" si="307"/>
        <v>0</v>
      </c>
      <c r="U907" s="403">
        <f t="shared" si="307"/>
        <v>0</v>
      </c>
      <c r="V907" s="403">
        <f t="shared" si="307"/>
        <v>0</v>
      </c>
      <c r="W907" s="403">
        <f t="shared" si="307"/>
        <v>0</v>
      </c>
      <c r="X907" s="403">
        <f t="shared" si="307"/>
        <v>0</v>
      </c>
      <c r="Y907" s="403">
        <f t="shared" si="293"/>
        <v>0</v>
      </c>
      <c r="Z907" s="403">
        <f t="shared" si="293"/>
        <v>0</v>
      </c>
      <c r="AA907" s="403">
        <f t="shared" si="293"/>
        <v>0</v>
      </c>
      <c r="AB907" s="403">
        <f t="shared" si="293"/>
        <v>0</v>
      </c>
      <c r="AC907" s="403">
        <f t="shared" si="295"/>
        <v>0</v>
      </c>
      <c r="AD907" s="403">
        <f t="shared" si="303"/>
        <v>0</v>
      </c>
      <c r="AE907" s="403">
        <f t="shared" si="301"/>
        <v>4278.5</v>
      </c>
      <c r="AF907" s="403">
        <f t="shared" si="298"/>
        <v>0</v>
      </c>
      <c r="AG907" s="404">
        <f t="shared" si="296"/>
        <v>0</v>
      </c>
      <c r="AH907" s="404">
        <f t="shared" si="306"/>
        <v>0</v>
      </c>
      <c r="AI907" s="404">
        <f t="shared" si="306"/>
        <v>0</v>
      </c>
      <c r="AJ907" s="145">
        <f t="shared" ref="AJ907:AJ970" si="309">G907-SUM(I907:AI907)</f>
        <v>0</v>
      </c>
    </row>
    <row r="908" spans="2:36" ht="13.7" customHeight="1">
      <c r="B908" s="957">
        <v>357</v>
      </c>
      <c r="C908" s="1040">
        <v>45029</v>
      </c>
      <c r="D908" s="1041" t="s">
        <v>820</v>
      </c>
      <c r="E908" s="1042" t="s">
        <v>899</v>
      </c>
      <c r="F908" s="402">
        <v>735</v>
      </c>
      <c r="G908" s="956">
        <v>2867.13</v>
      </c>
      <c r="H908" s="440"/>
      <c r="I908" s="403">
        <f t="shared" si="308"/>
        <v>0</v>
      </c>
      <c r="J908" s="403">
        <f t="shared" si="294"/>
        <v>0</v>
      </c>
      <c r="K908" s="403">
        <f t="shared" si="297"/>
        <v>0</v>
      </c>
      <c r="L908" s="403">
        <f t="shared" si="307"/>
        <v>0</v>
      </c>
      <c r="M908" s="403">
        <f t="shared" si="307"/>
        <v>0</v>
      </c>
      <c r="N908" s="403">
        <f t="shared" si="307"/>
        <v>0</v>
      </c>
      <c r="O908" s="403">
        <f t="shared" si="307"/>
        <v>0</v>
      </c>
      <c r="P908" s="403">
        <f t="shared" si="307"/>
        <v>0</v>
      </c>
      <c r="Q908" s="403">
        <f t="shared" si="307"/>
        <v>0</v>
      </c>
      <c r="R908" s="403">
        <f t="shared" si="307"/>
        <v>0</v>
      </c>
      <c r="S908" s="403">
        <f t="shared" si="307"/>
        <v>0</v>
      </c>
      <c r="T908" s="403">
        <f t="shared" si="307"/>
        <v>0</v>
      </c>
      <c r="U908" s="403">
        <f t="shared" si="307"/>
        <v>0</v>
      </c>
      <c r="V908" s="403">
        <f t="shared" si="307"/>
        <v>0</v>
      </c>
      <c r="W908" s="403">
        <f t="shared" si="307"/>
        <v>0</v>
      </c>
      <c r="X908" s="403">
        <f t="shared" si="307"/>
        <v>0</v>
      </c>
      <c r="Y908" s="403">
        <f t="shared" si="293"/>
        <v>0</v>
      </c>
      <c r="Z908" s="403">
        <f t="shared" si="293"/>
        <v>0</v>
      </c>
      <c r="AA908" s="403">
        <f t="shared" si="293"/>
        <v>0</v>
      </c>
      <c r="AB908" s="403">
        <f t="shared" si="293"/>
        <v>0</v>
      </c>
      <c r="AC908" s="403">
        <f t="shared" si="295"/>
        <v>0</v>
      </c>
      <c r="AD908" s="403">
        <f t="shared" si="303"/>
        <v>0</v>
      </c>
      <c r="AE908" s="403">
        <f t="shared" si="301"/>
        <v>2867.13</v>
      </c>
      <c r="AF908" s="403">
        <f t="shared" si="298"/>
        <v>0</v>
      </c>
      <c r="AG908" s="404">
        <f t="shared" si="296"/>
        <v>0</v>
      </c>
      <c r="AH908" s="404">
        <f t="shared" si="306"/>
        <v>0</v>
      </c>
      <c r="AI908" s="404">
        <f t="shared" si="306"/>
        <v>0</v>
      </c>
      <c r="AJ908" s="145">
        <f t="shared" si="309"/>
        <v>0</v>
      </c>
    </row>
    <row r="909" spans="2:36" ht="13.7" customHeight="1">
      <c r="B909" s="957">
        <v>425</v>
      </c>
      <c r="C909" s="1040">
        <v>45049</v>
      </c>
      <c r="D909" s="1041" t="s">
        <v>607</v>
      </c>
      <c r="E909" s="1042" t="s">
        <v>950</v>
      </c>
      <c r="F909" s="402">
        <v>737</v>
      </c>
      <c r="G909" s="956">
        <v>86</v>
      </c>
      <c r="H909" s="440"/>
      <c r="I909" s="403">
        <f t="shared" si="308"/>
        <v>0</v>
      </c>
      <c r="J909" s="403">
        <f t="shared" si="294"/>
        <v>0</v>
      </c>
      <c r="K909" s="403">
        <f t="shared" si="297"/>
        <v>0</v>
      </c>
      <c r="L909" s="403">
        <f t="shared" si="307"/>
        <v>0</v>
      </c>
      <c r="M909" s="403">
        <f t="shared" si="307"/>
        <v>0</v>
      </c>
      <c r="N909" s="403">
        <f t="shared" si="307"/>
        <v>0</v>
      </c>
      <c r="O909" s="403">
        <f t="shared" si="307"/>
        <v>0</v>
      </c>
      <c r="P909" s="403">
        <f t="shared" si="307"/>
        <v>0</v>
      </c>
      <c r="Q909" s="403">
        <f t="shared" si="307"/>
        <v>0</v>
      </c>
      <c r="R909" s="403">
        <f t="shared" si="307"/>
        <v>0</v>
      </c>
      <c r="S909" s="403">
        <f t="shared" si="307"/>
        <v>0</v>
      </c>
      <c r="T909" s="403">
        <f t="shared" si="307"/>
        <v>0</v>
      </c>
      <c r="U909" s="403">
        <f t="shared" si="307"/>
        <v>0</v>
      </c>
      <c r="V909" s="403">
        <f t="shared" si="307"/>
        <v>0</v>
      </c>
      <c r="W909" s="403">
        <f t="shared" si="307"/>
        <v>0</v>
      </c>
      <c r="X909" s="403">
        <f t="shared" si="307"/>
        <v>0</v>
      </c>
      <c r="Y909" s="403">
        <f t="shared" si="293"/>
        <v>0</v>
      </c>
      <c r="Z909" s="403">
        <f t="shared" si="293"/>
        <v>0</v>
      </c>
      <c r="AA909" s="403">
        <f t="shared" si="293"/>
        <v>0</v>
      </c>
      <c r="AB909" s="403">
        <f t="shared" si="293"/>
        <v>0</v>
      </c>
      <c r="AC909" s="403">
        <f t="shared" si="295"/>
        <v>0</v>
      </c>
      <c r="AD909" s="403">
        <f t="shared" si="303"/>
        <v>0</v>
      </c>
      <c r="AE909" s="403">
        <f t="shared" si="301"/>
        <v>0</v>
      </c>
      <c r="AF909" s="403">
        <f t="shared" si="298"/>
        <v>86</v>
      </c>
      <c r="AG909" s="404">
        <f t="shared" si="296"/>
        <v>0</v>
      </c>
      <c r="AH909" s="404">
        <f t="shared" si="306"/>
        <v>0</v>
      </c>
      <c r="AI909" s="404">
        <f t="shared" si="306"/>
        <v>0</v>
      </c>
      <c r="AJ909" s="145">
        <f t="shared" si="309"/>
        <v>0</v>
      </c>
    </row>
    <row r="910" spans="2:36" ht="13.7" customHeight="1">
      <c r="B910" s="957">
        <v>1317</v>
      </c>
      <c r="C910" s="1040">
        <v>45260</v>
      </c>
      <c r="D910" s="1041" t="s">
        <v>577</v>
      </c>
      <c r="E910" s="1042" t="s">
        <v>1700</v>
      </c>
      <c r="F910" s="402">
        <v>272</v>
      </c>
      <c r="G910" s="956">
        <v>100</v>
      </c>
      <c r="H910" s="440"/>
      <c r="I910" s="403">
        <f t="shared" si="308"/>
        <v>0</v>
      </c>
      <c r="J910" s="403">
        <f t="shared" si="294"/>
        <v>0</v>
      </c>
      <c r="K910" s="403">
        <f t="shared" si="297"/>
        <v>0</v>
      </c>
      <c r="L910" s="403">
        <f t="shared" ref="L910:X919" si="310">IF(L$7-$F910=0,$G910,0)</f>
        <v>0</v>
      </c>
      <c r="M910" s="403">
        <f t="shared" si="310"/>
        <v>0</v>
      </c>
      <c r="N910" s="403">
        <f t="shared" si="310"/>
        <v>0</v>
      </c>
      <c r="O910" s="403">
        <f t="shared" si="310"/>
        <v>0</v>
      </c>
      <c r="P910" s="403">
        <f t="shared" si="310"/>
        <v>0</v>
      </c>
      <c r="Q910" s="403">
        <f t="shared" si="310"/>
        <v>0</v>
      </c>
      <c r="R910" s="403">
        <f t="shared" si="310"/>
        <v>0</v>
      </c>
      <c r="S910" s="403">
        <f t="shared" si="310"/>
        <v>0</v>
      </c>
      <c r="T910" s="403">
        <f t="shared" si="310"/>
        <v>100</v>
      </c>
      <c r="U910" s="403">
        <f t="shared" si="310"/>
        <v>0</v>
      </c>
      <c r="V910" s="403">
        <f t="shared" si="310"/>
        <v>0</v>
      </c>
      <c r="W910" s="403">
        <f t="shared" si="310"/>
        <v>0</v>
      </c>
      <c r="X910" s="403">
        <f t="shared" si="310"/>
        <v>0</v>
      </c>
      <c r="Y910" s="403">
        <f t="shared" si="293"/>
        <v>0</v>
      </c>
      <c r="Z910" s="403">
        <f t="shared" si="293"/>
        <v>0</v>
      </c>
      <c r="AA910" s="403">
        <f t="shared" si="293"/>
        <v>0</v>
      </c>
      <c r="AB910" s="403">
        <f t="shared" si="293"/>
        <v>0</v>
      </c>
      <c r="AC910" s="403">
        <f t="shared" si="295"/>
        <v>0</v>
      </c>
      <c r="AD910" s="403">
        <f t="shared" si="303"/>
        <v>0</v>
      </c>
      <c r="AE910" s="403">
        <f t="shared" si="301"/>
        <v>0</v>
      </c>
      <c r="AF910" s="403">
        <f t="shared" si="298"/>
        <v>0</v>
      </c>
      <c r="AG910" s="404">
        <f t="shared" si="296"/>
        <v>0</v>
      </c>
      <c r="AH910" s="404">
        <f t="shared" ref="AH910:AI929" si="311">IF(AH$7-$F910=0,$G910,0)</f>
        <v>0</v>
      </c>
      <c r="AI910" s="404">
        <f t="shared" si="311"/>
        <v>0</v>
      </c>
      <c r="AJ910" s="145">
        <f t="shared" si="309"/>
        <v>0</v>
      </c>
    </row>
    <row r="911" spans="2:36" ht="13.7" customHeight="1">
      <c r="B911" s="957">
        <v>342</v>
      </c>
      <c r="C911" s="1040">
        <v>45027</v>
      </c>
      <c r="D911" s="1041" t="s">
        <v>577</v>
      </c>
      <c r="E911" s="1042" t="s">
        <v>892</v>
      </c>
      <c r="F911" s="402">
        <v>737</v>
      </c>
      <c r="G911" s="956">
        <v>348</v>
      </c>
      <c r="H911" s="440"/>
      <c r="I911" s="403">
        <f t="shared" si="308"/>
        <v>0</v>
      </c>
      <c r="J911" s="403">
        <f t="shared" si="294"/>
        <v>0</v>
      </c>
      <c r="K911" s="403">
        <f t="shared" si="297"/>
        <v>0</v>
      </c>
      <c r="L911" s="403">
        <f t="shared" si="310"/>
        <v>0</v>
      </c>
      <c r="M911" s="403">
        <f t="shared" si="310"/>
        <v>0</v>
      </c>
      <c r="N911" s="403">
        <f t="shared" si="310"/>
        <v>0</v>
      </c>
      <c r="O911" s="403">
        <f t="shared" si="310"/>
        <v>0</v>
      </c>
      <c r="P911" s="403">
        <f t="shared" si="310"/>
        <v>0</v>
      </c>
      <c r="Q911" s="403">
        <f t="shared" si="310"/>
        <v>0</v>
      </c>
      <c r="R911" s="403">
        <f t="shared" si="310"/>
        <v>0</v>
      </c>
      <c r="S911" s="403">
        <f t="shared" si="310"/>
        <v>0</v>
      </c>
      <c r="T911" s="403">
        <f t="shared" si="310"/>
        <v>0</v>
      </c>
      <c r="U911" s="403">
        <f t="shared" si="310"/>
        <v>0</v>
      </c>
      <c r="V911" s="403">
        <f t="shared" si="310"/>
        <v>0</v>
      </c>
      <c r="W911" s="403">
        <f t="shared" si="310"/>
        <v>0</v>
      </c>
      <c r="X911" s="403">
        <f t="shared" si="310"/>
        <v>0</v>
      </c>
      <c r="Y911" s="403">
        <f t="shared" si="293"/>
        <v>0</v>
      </c>
      <c r="Z911" s="403">
        <f t="shared" si="293"/>
        <v>0</v>
      </c>
      <c r="AA911" s="403">
        <f t="shared" si="293"/>
        <v>0</v>
      </c>
      <c r="AB911" s="403">
        <f t="shared" si="293"/>
        <v>0</v>
      </c>
      <c r="AC911" s="403">
        <f t="shared" si="295"/>
        <v>0</v>
      </c>
      <c r="AD911" s="403">
        <f t="shared" si="303"/>
        <v>0</v>
      </c>
      <c r="AE911" s="403">
        <f t="shared" si="301"/>
        <v>0</v>
      </c>
      <c r="AF911" s="403">
        <f t="shared" si="298"/>
        <v>348</v>
      </c>
      <c r="AG911" s="404">
        <f t="shared" si="296"/>
        <v>0</v>
      </c>
      <c r="AH911" s="404">
        <f t="shared" si="311"/>
        <v>0</v>
      </c>
      <c r="AI911" s="404">
        <f t="shared" si="311"/>
        <v>0</v>
      </c>
      <c r="AJ911" s="145">
        <f t="shared" si="309"/>
        <v>0</v>
      </c>
    </row>
    <row r="912" spans="2:36" ht="13.7" customHeight="1">
      <c r="B912" s="957">
        <v>187</v>
      </c>
      <c r="C912" s="1040">
        <v>44979</v>
      </c>
      <c r="D912" s="1041" t="s">
        <v>577</v>
      </c>
      <c r="E912" s="1042" t="s">
        <v>730</v>
      </c>
      <c r="F912" s="402">
        <v>737</v>
      </c>
      <c r="G912" s="956">
        <v>270.2</v>
      </c>
      <c r="H912" s="440"/>
      <c r="I912" s="403">
        <f t="shared" si="308"/>
        <v>0</v>
      </c>
      <c r="J912" s="403">
        <f t="shared" si="294"/>
        <v>0</v>
      </c>
      <c r="K912" s="403">
        <f t="shared" si="297"/>
        <v>0</v>
      </c>
      <c r="L912" s="403">
        <f t="shared" si="310"/>
        <v>0</v>
      </c>
      <c r="M912" s="403">
        <f t="shared" si="310"/>
        <v>0</v>
      </c>
      <c r="N912" s="403">
        <f t="shared" si="310"/>
        <v>0</v>
      </c>
      <c r="O912" s="403">
        <f t="shared" si="310"/>
        <v>0</v>
      </c>
      <c r="P912" s="403">
        <f t="shared" si="310"/>
        <v>0</v>
      </c>
      <c r="Q912" s="403">
        <f t="shared" si="310"/>
        <v>0</v>
      </c>
      <c r="R912" s="403">
        <f t="shared" si="310"/>
        <v>0</v>
      </c>
      <c r="S912" s="403">
        <f t="shared" si="310"/>
        <v>0</v>
      </c>
      <c r="T912" s="403">
        <f t="shared" si="310"/>
        <v>0</v>
      </c>
      <c r="U912" s="403">
        <f t="shared" si="310"/>
        <v>0</v>
      </c>
      <c r="V912" s="403">
        <f t="shared" si="310"/>
        <v>0</v>
      </c>
      <c r="W912" s="403">
        <f t="shared" si="310"/>
        <v>0</v>
      </c>
      <c r="X912" s="403">
        <f t="shared" si="310"/>
        <v>0</v>
      </c>
      <c r="Y912" s="403">
        <f t="shared" si="293"/>
        <v>0</v>
      </c>
      <c r="Z912" s="403">
        <f t="shared" si="293"/>
        <v>0</v>
      </c>
      <c r="AA912" s="403">
        <f t="shared" si="293"/>
        <v>0</v>
      </c>
      <c r="AB912" s="403">
        <f t="shared" si="293"/>
        <v>0</v>
      </c>
      <c r="AC912" s="403">
        <f t="shared" si="295"/>
        <v>0</v>
      </c>
      <c r="AD912" s="403">
        <f t="shared" si="303"/>
        <v>0</v>
      </c>
      <c r="AE912" s="403">
        <f t="shared" si="301"/>
        <v>0</v>
      </c>
      <c r="AF912" s="403">
        <f t="shared" si="298"/>
        <v>270.2</v>
      </c>
      <c r="AG912" s="404">
        <f t="shared" si="296"/>
        <v>0</v>
      </c>
      <c r="AH912" s="404">
        <f t="shared" si="311"/>
        <v>0</v>
      </c>
      <c r="AI912" s="404">
        <f t="shared" si="311"/>
        <v>0</v>
      </c>
      <c r="AJ912" s="145">
        <f t="shared" si="309"/>
        <v>0</v>
      </c>
    </row>
    <row r="913" spans="2:36" ht="13.7" customHeight="1">
      <c r="B913" s="957">
        <v>910</v>
      </c>
      <c r="C913" s="1040">
        <v>45181</v>
      </c>
      <c r="D913" s="1041" t="s">
        <v>575</v>
      </c>
      <c r="E913" s="1042" t="s">
        <v>1344</v>
      </c>
      <c r="F913" s="402">
        <v>54</v>
      </c>
      <c r="G913" s="956">
        <v>990.18</v>
      </c>
      <c r="H913" s="440"/>
      <c r="I913" s="403">
        <f t="shared" si="308"/>
        <v>0</v>
      </c>
      <c r="J913" s="403">
        <f t="shared" si="294"/>
        <v>0</v>
      </c>
      <c r="K913" s="403">
        <f t="shared" si="297"/>
        <v>990.18</v>
      </c>
      <c r="L913" s="403">
        <f t="shared" si="310"/>
        <v>0</v>
      </c>
      <c r="M913" s="403">
        <f t="shared" si="310"/>
        <v>0</v>
      </c>
      <c r="N913" s="403">
        <f t="shared" si="310"/>
        <v>0</v>
      </c>
      <c r="O913" s="403">
        <f t="shared" si="310"/>
        <v>0</v>
      </c>
      <c r="P913" s="403">
        <f t="shared" si="310"/>
        <v>0</v>
      </c>
      <c r="Q913" s="403">
        <f t="shared" si="310"/>
        <v>0</v>
      </c>
      <c r="R913" s="403">
        <f t="shared" si="310"/>
        <v>0</v>
      </c>
      <c r="S913" s="403">
        <f t="shared" si="310"/>
        <v>0</v>
      </c>
      <c r="T913" s="403">
        <f t="shared" si="310"/>
        <v>0</v>
      </c>
      <c r="U913" s="403">
        <f t="shared" si="310"/>
        <v>0</v>
      </c>
      <c r="V913" s="403">
        <f t="shared" si="310"/>
        <v>0</v>
      </c>
      <c r="W913" s="403">
        <f t="shared" si="310"/>
        <v>0</v>
      </c>
      <c r="X913" s="403">
        <f t="shared" si="310"/>
        <v>0</v>
      </c>
      <c r="Y913" s="403">
        <f t="shared" si="293"/>
        <v>0</v>
      </c>
      <c r="Z913" s="403">
        <f t="shared" si="293"/>
        <v>0</v>
      </c>
      <c r="AA913" s="403">
        <f t="shared" si="293"/>
        <v>0</v>
      </c>
      <c r="AB913" s="403">
        <f t="shared" si="293"/>
        <v>0</v>
      </c>
      <c r="AC913" s="403">
        <f t="shared" si="295"/>
        <v>0</v>
      </c>
      <c r="AD913" s="403">
        <f t="shared" si="303"/>
        <v>0</v>
      </c>
      <c r="AE913" s="403">
        <f t="shared" si="301"/>
        <v>0</v>
      </c>
      <c r="AF913" s="403">
        <f t="shared" si="298"/>
        <v>0</v>
      </c>
      <c r="AG913" s="404">
        <f t="shared" si="296"/>
        <v>0</v>
      </c>
      <c r="AH913" s="404">
        <f t="shared" si="311"/>
        <v>0</v>
      </c>
      <c r="AI913" s="404">
        <f t="shared" si="311"/>
        <v>0</v>
      </c>
      <c r="AJ913" s="145">
        <f t="shared" si="309"/>
        <v>0</v>
      </c>
    </row>
    <row r="914" spans="2:36" ht="13.7" customHeight="1">
      <c r="B914" s="957">
        <v>1030</v>
      </c>
      <c r="C914" s="1040">
        <v>45208</v>
      </c>
      <c r="D914" s="1041" t="s">
        <v>575</v>
      </c>
      <c r="E914" s="1042" t="s">
        <v>1453</v>
      </c>
      <c r="F914" s="402">
        <v>54</v>
      </c>
      <c r="G914" s="956">
        <v>1116.73</v>
      </c>
      <c r="H914" s="440"/>
      <c r="I914" s="403">
        <f t="shared" si="308"/>
        <v>0</v>
      </c>
      <c r="J914" s="403">
        <f t="shared" si="294"/>
        <v>0</v>
      </c>
      <c r="K914" s="403">
        <f t="shared" si="297"/>
        <v>1116.73</v>
      </c>
      <c r="L914" s="403">
        <f t="shared" si="310"/>
        <v>0</v>
      </c>
      <c r="M914" s="403">
        <f t="shared" si="310"/>
        <v>0</v>
      </c>
      <c r="N914" s="403">
        <f t="shared" si="310"/>
        <v>0</v>
      </c>
      <c r="O914" s="403">
        <f t="shared" si="310"/>
        <v>0</v>
      </c>
      <c r="P914" s="403">
        <f t="shared" si="310"/>
        <v>0</v>
      </c>
      <c r="Q914" s="403">
        <f t="shared" si="310"/>
        <v>0</v>
      </c>
      <c r="R914" s="403">
        <f t="shared" si="310"/>
        <v>0</v>
      </c>
      <c r="S914" s="403">
        <f t="shared" si="310"/>
        <v>0</v>
      </c>
      <c r="T914" s="403">
        <f t="shared" si="310"/>
        <v>0</v>
      </c>
      <c r="U914" s="403">
        <f t="shared" si="310"/>
        <v>0</v>
      </c>
      <c r="V914" s="403">
        <f t="shared" si="310"/>
        <v>0</v>
      </c>
      <c r="W914" s="403">
        <f t="shared" si="310"/>
        <v>0</v>
      </c>
      <c r="X914" s="403">
        <f t="shared" si="310"/>
        <v>0</v>
      </c>
      <c r="Y914" s="403">
        <f t="shared" si="293"/>
        <v>0</v>
      </c>
      <c r="Z914" s="403">
        <f t="shared" si="293"/>
        <v>0</v>
      </c>
      <c r="AA914" s="403">
        <f t="shared" si="293"/>
        <v>0</v>
      </c>
      <c r="AB914" s="403">
        <f t="shared" si="293"/>
        <v>0</v>
      </c>
      <c r="AC914" s="403">
        <f t="shared" si="295"/>
        <v>0</v>
      </c>
      <c r="AD914" s="403">
        <f t="shared" si="303"/>
        <v>0</v>
      </c>
      <c r="AE914" s="403">
        <f t="shared" si="301"/>
        <v>0</v>
      </c>
      <c r="AF914" s="403">
        <f t="shared" si="298"/>
        <v>0</v>
      </c>
      <c r="AG914" s="404">
        <f t="shared" si="296"/>
        <v>0</v>
      </c>
      <c r="AH914" s="404">
        <f t="shared" si="311"/>
        <v>0</v>
      </c>
      <c r="AI914" s="404">
        <f t="shared" si="311"/>
        <v>0</v>
      </c>
      <c r="AJ914" s="145">
        <f t="shared" si="309"/>
        <v>0</v>
      </c>
    </row>
    <row r="915" spans="2:36" ht="13.7" customHeight="1">
      <c r="B915" s="957">
        <v>330</v>
      </c>
      <c r="C915" s="1040">
        <v>45022</v>
      </c>
      <c r="D915" s="1041" t="s">
        <v>575</v>
      </c>
      <c r="E915" s="1042" t="s">
        <v>880</v>
      </c>
      <c r="F915" s="402">
        <v>54</v>
      </c>
      <c r="G915" s="956">
        <v>500</v>
      </c>
      <c r="H915" s="440"/>
      <c r="I915" s="403">
        <f t="shared" si="308"/>
        <v>0</v>
      </c>
      <c r="J915" s="403">
        <f t="shared" si="294"/>
        <v>0</v>
      </c>
      <c r="K915" s="403">
        <f t="shared" si="297"/>
        <v>500</v>
      </c>
      <c r="L915" s="403">
        <f t="shared" si="310"/>
        <v>0</v>
      </c>
      <c r="M915" s="403">
        <f t="shared" si="310"/>
        <v>0</v>
      </c>
      <c r="N915" s="403">
        <f t="shared" si="310"/>
        <v>0</v>
      </c>
      <c r="O915" s="403">
        <f t="shared" si="310"/>
        <v>0</v>
      </c>
      <c r="P915" s="403">
        <f t="shared" si="310"/>
        <v>0</v>
      </c>
      <c r="Q915" s="403">
        <f t="shared" si="310"/>
        <v>0</v>
      </c>
      <c r="R915" s="403">
        <f t="shared" si="310"/>
        <v>0</v>
      </c>
      <c r="S915" s="403">
        <f t="shared" si="310"/>
        <v>0</v>
      </c>
      <c r="T915" s="403">
        <f t="shared" si="310"/>
        <v>0</v>
      </c>
      <c r="U915" s="403">
        <f t="shared" si="310"/>
        <v>0</v>
      </c>
      <c r="V915" s="403">
        <f t="shared" si="310"/>
        <v>0</v>
      </c>
      <c r="W915" s="403">
        <f t="shared" si="310"/>
        <v>0</v>
      </c>
      <c r="X915" s="403">
        <f t="shared" si="310"/>
        <v>0</v>
      </c>
      <c r="Y915" s="403">
        <f t="shared" ref="Y915:AB978" si="312">IF(Y$7-$F915=0,$G915,0)</f>
        <v>0</v>
      </c>
      <c r="Z915" s="403">
        <f t="shared" si="312"/>
        <v>0</v>
      </c>
      <c r="AA915" s="403">
        <f t="shared" si="312"/>
        <v>0</v>
      </c>
      <c r="AB915" s="403">
        <f t="shared" si="312"/>
        <v>0</v>
      </c>
      <c r="AC915" s="403">
        <f t="shared" si="295"/>
        <v>0</v>
      </c>
      <c r="AD915" s="403">
        <f t="shared" si="303"/>
        <v>0</v>
      </c>
      <c r="AE915" s="403">
        <f t="shared" si="301"/>
        <v>0</v>
      </c>
      <c r="AF915" s="403">
        <f t="shared" si="298"/>
        <v>0</v>
      </c>
      <c r="AG915" s="404">
        <f t="shared" si="296"/>
        <v>0</v>
      </c>
      <c r="AH915" s="404">
        <f t="shared" si="311"/>
        <v>0</v>
      </c>
      <c r="AI915" s="404">
        <f t="shared" si="311"/>
        <v>0</v>
      </c>
      <c r="AJ915" s="145">
        <f t="shared" si="309"/>
        <v>0</v>
      </c>
    </row>
    <row r="916" spans="2:36" ht="13.7" customHeight="1">
      <c r="B916" s="957">
        <v>572</v>
      </c>
      <c r="C916" s="1040">
        <v>45096</v>
      </c>
      <c r="D916" s="1041" t="s">
        <v>577</v>
      </c>
      <c r="E916" s="1042" t="s">
        <v>1067</v>
      </c>
      <c r="F916" s="402">
        <v>737</v>
      </c>
      <c r="G916" s="956">
        <v>110.03</v>
      </c>
      <c r="H916" s="440"/>
      <c r="I916" s="403">
        <f t="shared" si="308"/>
        <v>0</v>
      </c>
      <c r="J916" s="403">
        <f t="shared" si="294"/>
        <v>0</v>
      </c>
      <c r="K916" s="403">
        <f t="shared" si="297"/>
        <v>0</v>
      </c>
      <c r="L916" s="403">
        <f t="shared" si="310"/>
        <v>0</v>
      </c>
      <c r="M916" s="403">
        <f t="shared" si="310"/>
        <v>0</v>
      </c>
      <c r="N916" s="403">
        <f t="shared" si="310"/>
        <v>0</v>
      </c>
      <c r="O916" s="403">
        <f t="shared" si="310"/>
        <v>0</v>
      </c>
      <c r="P916" s="403">
        <f t="shared" si="310"/>
        <v>0</v>
      </c>
      <c r="Q916" s="403">
        <f t="shared" si="310"/>
        <v>0</v>
      </c>
      <c r="R916" s="403">
        <f t="shared" si="310"/>
        <v>0</v>
      </c>
      <c r="S916" s="403">
        <f t="shared" si="310"/>
        <v>0</v>
      </c>
      <c r="T916" s="403">
        <f t="shared" si="310"/>
        <v>0</v>
      </c>
      <c r="U916" s="403">
        <f t="shared" si="310"/>
        <v>0</v>
      </c>
      <c r="V916" s="403">
        <f t="shared" si="310"/>
        <v>0</v>
      </c>
      <c r="W916" s="403">
        <f t="shared" si="310"/>
        <v>0</v>
      </c>
      <c r="X916" s="403">
        <f t="shared" si="310"/>
        <v>0</v>
      </c>
      <c r="Y916" s="403">
        <f t="shared" si="312"/>
        <v>0</v>
      </c>
      <c r="Z916" s="403">
        <f t="shared" si="312"/>
        <v>0</v>
      </c>
      <c r="AA916" s="403">
        <f t="shared" si="312"/>
        <v>0</v>
      </c>
      <c r="AB916" s="403">
        <f t="shared" si="312"/>
        <v>0</v>
      </c>
      <c r="AC916" s="403">
        <f t="shared" si="295"/>
        <v>0</v>
      </c>
      <c r="AD916" s="403">
        <f t="shared" si="303"/>
        <v>0</v>
      </c>
      <c r="AE916" s="403">
        <f t="shared" si="301"/>
        <v>0</v>
      </c>
      <c r="AF916" s="403">
        <f t="shared" si="298"/>
        <v>110.03</v>
      </c>
      <c r="AG916" s="404">
        <f t="shared" si="296"/>
        <v>0</v>
      </c>
      <c r="AH916" s="404">
        <f t="shared" si="311"/>
        <v>0</v>
      </c>
      <c r="AI916" s="404">
        <f t="shared" si="311"/>
        <v>0</v>
      </c>
      <c r="AJ916" s="145">
        <f t="shared" si="309"/>
        <v>0</v>
      </c>
    </row>
    <row r="917" spans="2:36" ht="13.7" customHeight="1">
      <c r="B917" s="957">
        <v>235</v>
      </c>
      <c r="C917" s="1040">
        <v>44994</v>
      </c>
      <c r="D917" s="1041" t="s">
        <v>575</v>
      </c>
      <c r="E917" s="1042" t="s">
        <v>779</v>
      </c>
      <c r="F917" s="402">
        <v>54</v>
      </c>
      <c r="G917" s="956">
        <v>628.5</v>
      </c>
      <c r="H917" s="440"/>
      <c r="I917" s="403">
        <f t="shared" si="308"/>
        <v>0</v>
      </c>
      <c r="J917" s="403">
        <f t="shared" si="294"/>
        <v>0</v>
      </c>
      <c r="K917" s="403">
        <f t="shared" si="297"/>
        <v>628.5</v>
      </c>
      <c r="L917" s="403">
        <f t="shared" si="310"/>
        <v>0</v>
      </c>
      <c r="M917" s="403">
        <f t="shared" si="310"/>
        <v>0</v>
      </c>
      <c r="N917" s="403">
        <f t="shared" si="310"/>
        <v>0</v>
      </c>
      <c r="O917" s="403">
        <f t="shared" si="310"/>
        <v>0</v>
      </c>
      <c r="P917" s="403">
        <f t="shared" si="310"/>
        <v>0</v>
      </c>
      <c r="Q917" s="403">
        <f t="shared" si="310"/>
        <v>0</v>
      </c>
      <c r="R917" s="403">
        <f t="shared" si="310"/>
        <v>0</v>
      </c>
      <c r="S917" s="403">
        <f t="shared" si="310"/>
        <v>0</v>
      </c>
      <c r="T917" s="403">
        <f t="shared" si="310"/>
        <v>0</v>
      </c>
      <c r="U917" s="403">
        <f t="shared" si="310"/>
        <v>0</v>
      </c>
      <c r="V917" s="403">
        <f t="shared" si="310"/>
        <v>0</v>
      </c>
      <c r="W917" s="403">
        <f t="shared" si="310"/>
        <v>0</v>
      </c>
      <c r="X917" s="403">
        <f t="shared" si="310"/>
        <v>0</v>
      </c>
      <c r="Y917" s="403">
        <f t="shared" si="312"/>
        <v>0</v>
      </c>
      <c r="Z917" s="403">
        <f t="shared" si="312"/>
        <v>0</v>
      </c>
      <c r="AA917" s="403">
        <f t="shared" si="312"/>
        <v>0</v>
      </c>
      <c r="AB917" s="403">
        <f t="shared" si="312"/>
        <v>0</v>
      </c>
      <c r="AC917" s="403">
        <f t="shared" si="295"/>
        <v>0</v>
      </c>
      <c r="AD917" s="403">
        <f t="shared" si="303"/>
        <v>0</v>
      </c>
      <c r="AE917" s="403">
        <f t="shared" si="301"/>
        <v>0</v>
      </c>
      <c r="AF917" s="403">
        <f t="shared" si="298"/>
        <v>0</v>
      </c>
      <c r="AG917" s="404">
        <f t="shared" si="296"/>
        <v>0</v>
      </c>
      <c r="AH917" s="404">
        <f t="shared" si="311"/>
        <v>0</v>
      </c>
      <c r="AI917" s="404">
        <f t="shared" si="311"/>
        <v>0</v>
      </c>
      <c r="AJ917" s="145">
        <f t="shared" si="309"/>
        <v>0</v>
      </c>
    </row>
    <row r="918" spans="2:36" ht="13.7" customHeight="1">
      <c r="B918" s="957">
        <v>362</v>
      </c>
      <c r="C918" s="1040">
        <v>45029</v>
      </c>
      <c r="D918" s="1041" t="s">
        <v>575</v>
      </c>
      <c r="E918" s="1042" t="s">
        <v>779</v>
      </c>
      <c r="F918" s="402">
        <v>54</v>
      </c>
      <c r="G918" s="956">
        <v>150</v>
      </c>
      <c r="H918" s="440"/>
      <c r="I918" s="403">
        <f t="shared" si="308"/>
        <v>0</v>
      </c>
      <c r="J918" s="403">
        <f t="shared" si="294"/>
        <v>0</v>
      </c>
      <c r="K918" s="403">
        <f t="shared" si="297"/>
        <v>150</v>
      </c>
      <c r="L918" s="403">
        <f t="shared" si="310"/>
        <v>0</v>
      </c>
      <c r="M918" s="403">
        <f t="shared" si="310"/>
        <v>0</v>
      </c>
      <c r="N918" s="403">
        <f t="shared" si="310"/>
        <v>0</v>
      </c>
      <c r="O918" s="403">
        <f t="shared" si="310"/>
        <v>0</v>
      </c>
      <c r="P918" s="403">
        <f t="shared" si="310"/>
        <v>0</v>
      </c>
      <c r="Q918" s="403">
        <f t="shared" si="310"/>
        <v>0</v>
      </c>
      <c r="R918" s="403">
        <f t="shared" si="310"/>
        <v>0</v>
      </c>
      <c r="S918" s="403">
        <f t="shared" si="310"/>
        <v>0</v>
      </c>
      <c r="T918" s="403">
        <f t="shared" si="310"/>
        <v>0</v>
      </c>
      <c r="U918" s="403">
        <f t="shared" si="310"/>
        <v>0</v>
      </c>
      <c r="V918" s="403">
        <f t="shared" si="310"/>
        <v>0</v>
      </c>
      <c r="W918" s="403">
        <f t="shared" si="310"/>
        <v>0</v>
      </c>
      <c r="X918" s="403">
        <f t="shared" si="310"/>
        <v>0</v>
      </c>
      <c r="Y918" s="403">
        <f t="shared" si="312"/>
        <v>0</v>
      </c>
      <c r="Z918" s="403">
        <f t="shared" si="312"/>
        <v>0</v>
      </c>
      <c r="AA918" s="403">
        <f t="shared" si="312"/>
        <v>0</v>
      </c>
      <c r="AB918" s="403">
        <f t="shared" si="312"/>
        <v>0</v>
      </c>
      <c r="AC918" s="403">
        <f t="shared" si="295"/>
        <v>0</v>
      </c>
      <c r="AD918" s="403">
        <f t="shared" si="303"/>
        <v>0</v>
      </c>
      <c r="AE918" s="403">
        <f t="shared" si="301"/>
        <v>0</v>
      </c>
      <c r="AF918" s="403">
        <f t="shared" si="298"/>
        <v>0</v>
      </c>
      <c r="AG918" s="404">
        <f t="shared" si="296"/>
        <v>0</v>
      </c>
      <c r="AH918" s="404">
        <f t="shared" si="311"/>
        <v>0</v>
      </c>
      <c r="AI918" s="404">
        <f t="shared" si="311"/>
        <v>0</v>
      </c>
      <c r="AJ918" s="145">
        <f t="shared" si="309"/>
        <v>0</v>
      </c>
    </row>
    <row r="919" spans="2:36" ht="13.7" customHeight="1">
      <c r="B919" s="957">
        <v>1137</v>
      </c>
      <c r="C919" s="1040">
        <v>45225</v>
      </c>
      <c r="D919" s="1041" t="s">
        <v>575</v>
      </c>
      <c r="E919" s="1042" t="s">
        <v>939</v>
      </c>
      <c r="F919" s="402">
        <v>727</v>
      </c>
      <c r="G919" s="956">
        <v>50</v>
      </c>
      <c r="H919" s="440"/>
      <c r="I919" s="403">
        <f t="shared" si="308"/>
        <v>0</v>
      </c>
      <c r="J919" s="403">
        <f t="shared" si="294"/>
        <v>0</v>
      </c>
      <c r="K919" s="403">
        <f t="shared" si="297"/>
        <v>0</v>
      </c>
      <c r="L919" s="403">
        <f t="shared" si="310"/>
        <v>0</v>
      </c>
      <c r="M919" s="403">
        <f t="shared" si="310"/>
        <v>0</v>
      </c>
      <c r="N919" s="403">
        <f t="shared" si="310"/>
        <v>0</v>
      </c>
      <c r="O919" s="403">
        <f t="shared" si="310"/>
        <v>0</v>
      </c>
      <c r="P919" s="403">
        <f t="shared" si="310"/>
        <v>0</v>
      </c>
      <c r="Q919" s="403">
        <f t="shared" si="310"/>
        <v>0</v>
      </c>
      <c r="R919" s="403">
        <f t="shared" si="310"/>
        <v>0</v>
      </c>
      <c r="S919" s="403">
        <f t="shared" si="310"/>
        <v>0</v>
      </c>
      <c r="T919" s="403">
        <f t="shared" si="310"/>
        <v>0</v>
      </c>
      <c r="U919" s="403">
        <f t="shared" si="310"/>
        <v>0</v>
      </c>
      <c r="V919" s="403">
        <f t="shared" si="310"/>
        <v>0</v>
      </c>
      <c r="W919" s="403">
        <f t="shared" si="310"/>
        <v>0</v>
      </c>
      <c r="X919" s="403">
        <f t="shared" si="310"/>
        <v>0</v>
      </c>
      <c r="Y919" s="403">
        <f t="shared" si="312"/>
        <v>0</v>
      </c>
      <c r="Z919" s="403">
        <f t="shared" si="312"/>
        <v>0</v>
      </c>
      <c r="AA919" s="403">
        <f t="shared" si="312"/>
        <v>0</v>
      </c>
      <c r="AB919" s="403">
        <f t="shared" si="312"/>
        <v>0</v>
      </c>
      <c r="AC919" s="403">
        <f t="shared" si="295"/>
        <v>0</v>
      </c>
      <c r="AD919" s="403">
        <f t="shared" si="303"/>
        <v>50</v>
      </c>
      <c r="AE919" s="403">
        <f t="shared" si="301"/>
        <v>0</v>
      </c>
      <c r="AF919" s="403">
        <f t="shared" si="298"/>
        <v>0</v>
      </c>
      <c r="AG919" s="404">
        <f t="shared" si="296"/>
        <v>0</v>
      </c>
      <c r="AH919" s="404">
        <f t="shared" si="311"/>
        <v>0</v>
      </c>
      <c r="AI919" s="404">
        <f t="shared" si="311"/>
        <v>0</v>
      </c>
      <c r="AJ919" s="145">
        <f t="shared" si="309"/>
        <v>0</v>
      </c>
    </row>
    <row r="920" spans="2:36" ht="13.7" customHeight="1">
      <c r="B920" s="957">
        <v>410</v>
      </c>
      <c r="C920" s="1040">
        <v>45043</v>
      </c>
      <c r="D920" s="1041" t="s">
        <v>575</v>
      </c>
      <c r="E920" s="1042" t="s">
        <v>939</v>
      </c>
      <c r="F920" s="402">
        <v>727</v>
      </c>
      <c r="G920" s="956">
        <v>100</v>
      </c>
      <c r="H920" s="440"/>
      <c r="I920" s="403">
        <f t="shared" si="308"/>
        <v>0</v>
      </c>
      <c r="J920" s="403">
        <f t="shared" si="294"/>
        <v>0</v>
      </c>
      <c r="K920" s="403">
        <f t="shared" si="297"/>
        <v>0</v>
      </c>
      <c r="L920" s="403">
        <f t="shared" ref="L920:X929" si="313">IF(L$7-$F920=0,$G920,0)</f>
        <v>0</v>
      </c>
      <c r="M920" s="403">
        <f t="shared" si="313"/>
        <v>0</v>
      </c>
      <c r="N920" s="403">
        <f t="shared" si="313"/>
        <v>0</v>
      </c>
      <c r="O920" s="403">
        <f t="shared" si="313"/>
        <v>0</v>
      </c>
      <c r="P920" s="403">
        <f t="shared" si="313"/>
        <v>0</v>
      </c>
      <c r="Q920" s="403">
        <f t="shared" si="313"/>
        <v>0</v>
      </c>
      <c r="R920" s="403">
        <f t="shared" si="313"/>
        <v>0</v>
      </c>
      <c r="S920" s="403">
        <f t="shared" si="313"/>
        <v>0</v>
      </c>
      <c r="T920" s="403">
        <f t="shared" si="313"/>
        <v>0</v>
      </c>
      <c r="U920" s="403">
        <f t="shared" si="313"/>
        <v>0</v>
      </c>
      <c r="V920" s="403">
        <f t="shared" si="313"/>
        <v>0</v>
      </c>
      <c r="W920" s="403">
        <f t="shared" si="313"/>
        <v>0</v>
      </c>
      <c r="X920" s="403">
        <f t="shared" si="313"/>
        <v>0</v>
      </c>
      <c r="Y920" s="403">
        <f t="shared" si="312"/>
        <v>0</v>
      </c>
      <c r="Z920" s="403">
        <f t="shared" si="312"/>
        <v>0</v>
      </c>
      <c r="AA920" s="403">
        <f t="shared" si="312"/>
        <v>0</v>
      </c>
      <c r="AB920" s="403">
        <f t="shared" si="312"/>
        <v>0</v>
      </c>
      <c r="AC920" s="403">
        <f t="shared" si="295"/>
        <v>0</v>
      </c>
      <c r="AD920" s="403">
        <f t="shared" si="303"/>
        <v>100</v>
      </c>
      <c r="AE920" s="403">
        <f t="shared" si="301"/>
        <v>0</v>
      </c>
      <c r="AF920" s="403">
        <f t="shared" si="298"/>
        <v>0</v>
      </c>
      <c r="AG920" s="404">
        <f t="shared" si="296"/>
        <v>0</v>
      </c>
      <c r="AH920" s="404">
        <f t="shared" si="311"/>
        <v>0</v>
      </c>
      <c r="AI920" s="404">
        <f t="shared" si="311"/>
        <v>0</v>
      </c>
      <c r="AJ920" s="145">
        <f t="shared" si="309"/>
        <v>0</v>
      </c>
    </row>
    <row r="921" spans="2:36" ht="13.7" customHeight="1">
      <c r="B921" s="957">
        <v>485</v>
      </c>
      <c r="C921" s="1040">
        <v>45076</v>
      </c>
      <c r="D921" s="1041" t="s">
        <v>575</v>
      </c>
      <c r="E921" s="1042" t="s">
        <v>939</v>
      </c>
      <c r="F921" s="402">
        <v>727</v>
      </c>
      <c r="G921" s="956">
        <v>50</v>
      </c>
      <c r="H921" s="440"/>
      <c r="I921" s="403">
        <f t="shared" si="308"/>
        <v>0</v>
      </c>
      <c r="J921" s="403">
        <f t="shared" si="294"/>
        <v>0</v>
      </c>
      <c r="K921" s="403">
        <f t="shared" si="297"/>
        <v>0</v>
      </c>
      <c r="L921" s="403">
        <f t="shared" si="313"/>
        <v>0</v>
      </c>
      <c r="M921" s="403">
        <f t="shared" si="313"/>
        <v>0</v>
      </c>
      <c r="N921" s="403">
        <f t="shared" si="313"/>
        <v>0</v>
      </c>
      <c r="O921" s="403">
        <f t="shared" si="313"/>
        <v>0</v>
      </c>
      <c r="P921" s="403">
        <f t="shared" si="313"/>
        <v>0</v>
      </c>
      <c r="Q921" s="403">
        <f t="shared" si="313"/>
        <v>0</v>
      </c>
      <c r="R921" s="403">
        <f t="shared" si="313"/>
        <v>0</v>
      </c>
      <c r="S921" s="403">
        <f t="shared" si="313"/>
        <v>0</v>
      </c>
      <c r="T921" s="403">
        <f t="shared" si="313"/>
        <v>0</v>
      </c>
      <c r="U921" s="403">
        <f t="shared" si="313"/>
        <v>0</v>
      </c>
      <c r="V921" s="403">
        <f t="shared" si="313"/>
        <v>0</v>
      </c>
      <c r="W921" s="403">
        <f t="shared" si="313"/>
        <v>0</v>
      </c>
      <c r="X921" s="403">
        <f t="shared" si="313"/>
        <v>0</v>
      </c>
      <c r="Y921" s="403">
        <f t="shared" si="312"/>
        <v>0</v>
      </c>
      <c r="Z921" s="403">
        <f t="shared" si="312"/>
        <v>0</v>
      </c>
      <c r="AA921" s="403">
        <f t="shared" si="312"/>
        <v>0</v>
      </c>
      <c r="AB921" s="403">
        <f t="shared" si="312"/>
        <v>0</v>
      </c>
      <c r="AC921" s="403">
        <f t="shared" si="295"/>
        <v>0</v>
      </c>
      <c r="AD921" s="403">
        <f t="shared" si="303"/>
        <v>50</v>
      </c>
      <c r="AE921" s="403">
        <f t="shared" si="301"/>
        <v>0</v>
      </c>
      <c r="AF921" s="403">
        <f t="shared" si="298"/>
        <v>0</v>
      </c>
      <c r="AG921" s="404">
        <f t="shared" si="296"/>
        <v>0</v>
      </c>
      <c r="AH921" s="404">
        <f t="shared" si="311"/>
        <v>0</v>
      </c>
      <c r="AI921" s="404">
        <f t="shared" si="311"/>
        <v>0</v>
      </c>
      <c r="AJ921" s="145">
        <f t="shared" si="309"/>
        <v>0</v>
      </c>
    </row>
    <row r="922" spans="2:36" ht="13.7" customHeight="1">
      <c r="B922" s="957">
        <v>1142</v>
      </c>
      <c r="C922" s="1040">
        <v>45226</v>
      </c>
      <c r="D922" s="1041" t="s">
        <v>575</v>
      </c>
      <c r="E922" s="1042" t="s">
        <v>1548</v>
      </c>
      <c r="F922" s="402">
        <v>737</v>
      </c>
      <c r="G922" s="956">
        <v>1200</v>
      </c>
      <c r="H922" s="440"/>
      <c r="I922" s="403">
        <f t="shared" si="308"/>
        <v>0</v>
      </c>
      <c r="J922" s="403">
        <f t="shared" ref="J922:J985" si="314">IF(J$7-$F922=0,$G922,0)</f>
        <v>0</v>
      </c>
      <c r="K922" s="403">
        <f t="shared" si="297"/>
        <v>0</v>
      </c>
      <c r="L922" s="403">
        <f t="shared" si="313"/>
        <v>0</v>
      </c>
      <c r="M922" s="403">
        <f t="shared" si="313"/>
        <v>0</v>
      </c>
      <c r="N922" s="403">
        <f t="shared" si="313"/>
        <v>0</v>
      </c>
      <c r="O922" s="403">
        <f t="shared" si="313"/>
        <v>0</v>
      </c>
      <c r="P922" s="403">
        <f t="shared" si="313"/>
        <v>0</v>
      </c>
      <c r="Q922" s="403">
        <f t="shared" si="313"/>
        <v>0</v>
      </c>
      <c r="R922" s="403">
        <f t="shared" si="313"/>
        <v>0</v>
      </c>
      <c r="S922" s="403">
        <f t="shared" si="313"/>
        <v>0</v>
      </c>
      <c r="T922" s="403">
        <f t="shared" si="313"/>
        <v>0</v>
      </c>
      <c r="U922" s="403">
        <f t="shared" si="313"/>
        <v>0</v>
      </c>
      <c r="V922" s="403">
        <f t="shared" si="313"/>
        <v>0</v>
      </c>
      <c r="W922" s="403">
        <f t="shared" si="313"/>
        <v>0</v>
      </c>
      <c r="X922" s="403">
        <f t="shared" si="313"/>
        <v>0</v>
      </c>
      <c r="Y922" s="403">
        <f t="shared" si="312"/>
        <v>0</v>
      </c>
      <c r="Z922" s="403">
        <f t="shared" si="312"/>
        <v>0</v>
      </c>
      <c r="AA922" s="403">
        <f t="shared" si="312"/>
        <v>0</v>
      </c>
      <c r="AB922" s="403">
        <f t="shared" si="312"/>
        <v>0</v>
      </c>
      <c r="AC922" s="403">
        <f t="shared" ref="AC922:AC985" si="315">IF(AC$7-$F922=0,$G922,0)</f>
        <v>0</v>
      </c>
      <c r="AD922" s="403">
        <f t="shared" si="303"/>
        <v>0</v>
      </c>
      <c r="AE922" s="403">
        <f t="shared" si="301"/>
        <v>0</v>
      </c>
      <c r="AF922" s="403">
        <f t="shared" si="298"/>
        <v>1200</v>
      </c>
      <c r="AG922" s="404">
        <f t="shared" ref="AG922:AG985" si="316">IF(AG$7-$F922=0,$G922,0)</f>
        <v>0</v>
      </c>
      <c r="AH922" s="404">
        <f t="shared" si="311"/>
        <v>0</v>
      </c>
      <c r="AI922" s="404">
        <f t="shared" si="311"/>
        <v>0</v>
      </c>
      <c r="AJ922" s="145">
        <f t="shared" si="309"/>
        <v>0</v>
      </c>
    </row>
    <row r="923" spans="2:36" ht="13.7" customHeight="1">
      <c r="B923" s="957">
        <v>415</v>
      </c>
      <c r="C923" s="1040">
        <v>45048</v>
      </c>
      <c r="D923" s="1041" t="s">
        <v>575</v>
      </c>
      <c r="E923" s="1042" t="s">
        <v>893</v>
      </c>
      <c r="F923" s="402">
        <v>727</v>
      </c>
      <c r="G923" s="956">
        <v>100</v>
      </c>
      <c r="H923" s="440"/>
      <c r="I923" s="403">
        <f t="shared" si="308"/>
        <v>0</v>
      </c>
      <c r="J923" s="403">
        <f t="shared" si="314"/>
        <v>0</v>
      </c>
      <c r="K923" s="403">
        <f t="shared" ref="K923:K986" si="317">IF(K$7-$F923=0,$G923,0)</f>
        <v>0</v>
      </c>
      <c r="L923" s="403">
        <f t="shared" si="313"/>
        <v>0</v>
      </c>
      <c r="M923" s="403">
        <f t="shared" si="313"/>
        <v>0</v>
      </c>
      <c r="N923" s="403">
        <f t="shared" si="313"/>
        <v>0</v>
      </c>
      <c r="O923" s="403">
        <f t="shared" si="313"/>
        <v>0</v>
      </c>
      <c r="P923" s="403">
        <f t="shared" si="313"/>
        <v>0</v>
      </c>
      <c r="Q923" s="403">
        <f t="shared" si="313"/>
        <v>0</v>
      </c>
      <c r="R923" s="403">
        <f t="shared" si="313"/>
        <v>0</v>
      </c>
      <c r="S923" s="403">
        <f t="shared" si="313"/>
        <v>0</v>
      </c>
      <c r="T923" s="403">
        <f t="shared" si="313"/>
        <v>0</v>
      </c>
      <c r="U923" s="403">
        <f t="shared" si="313"/>
        <v>0</v>
      </c>
      <c r="V923" s="403">
        <f t="shared" si="313"/>
        <v>0</v>
      </c>
      <c r="W923" s="403">
        <f t="shared" si="313"/>
        <v>0</v>
      </c>
      <c r="X923" s="403">
        <f t="shared" si="313"/>
        <v>0</v>
      </c>
      <c r="Y923" s="403">
        <f t="shared" si="312"/>
        <v>0</v>
      </c>
      <c r="Z923" s="403">
        <f t="shared" si="312"/>
        <v>0</v>
      </c>
      <c r="AA923" s="403">
        <f t="shared" si="312"/>
        <v>0</v>
      </c>
      <c r="AB923" s="403">
        <f t="shared" si="312"/>
        <v>0</v>
      </c>
      <c r="AC923" s="403">
        <f t="shared" si="315"/>
        <v>0</v>
      </c>
      <c r="AD923" s="403">
        <f t="shared" si="303"/>
        <v>100</v>
      </c>
      <c r="AE923" s="403">
        <f t="shared" si="301"/>
        <v>0</v>
      </c>
      <c r="AF923" s="403">
        <f t="shared" ref="AF923:AF973" si="318">IF(AF$7-$F923=0,$G923,0)</f>
        <v>0</v>
      </c>
      <c r="AG923" s="404">
        <f t="shared" si="316"/>
        <v>0</v>
      </c>
      <c r="AH923" s="404">
        <f t="shared" si="311"/>
        <v>0</v>
      </c>
      <c r="AI923" s="404">
        <f t="shared" si="311"/>
        <v>0</v>
      </c>
      <c r="AJ923" s="145">
        <f t="shared" si="309"/>
        <v>0</v>
      </c>
    </row>
    <row r="924" spans="2:36" ht="13.7" customHeight="1">
      <c r="B924" s="957">
        <v>339</v>
      </c>
      <c r="C924" s="1040">
        <v>45027</v>
      </c>
      <c r="D924" s="1041" t="s">
        <v>575</v>
      </c>
      <c r="E924" s="1042" t="s">
        <v>893</v>
      </c>
      <c r="F924" s="402">
        <v>727</v>
      </c>
      <c r="G924" s="956">
        <v>180</v>
      </c>
      <c r="H924" s="440"/>
      <c r="I924" s="403">
        <f t="shared" si="308"/>
        <v>0</v>
      </c>
      <c r="J924" s="403">
        <f t="shared" si="314"/>
        <v>0</v>
      </c>
      <c r="K924" s="403">
        <f t="shared" si="317"/>
        <v>0</v>
      </c>
      <c r="L924" s="403">
        <f t="shared" si="313"/>
        <v>0</v>
      </c>
      <c r="M924" s="403">
        <f t="shared" si="313"/>
        <v>0</v>
      </c>
      <c r="N924" s="403">
        <f t="shared" si="313"/>
        <v>0</v>
      </c>
      <c r="O924" s="403">
        <f t="shared" si="313"/>
        <v>0</v>
      </c>
      <c r="P924" s="403">
        <f t="shared" si="313"/>
        <v>0</v>
      </c>
      <c r="Q924" s="403">
        <f t="shared" si="313"/>
        <v>0</v>
      </c>
      <c r="R924" s="403">
        <f t="shared" si="313"/>
        <v>0</v>
      </c>
      <c r="S924" s="403">
        <f t="shared" si="313"/>
        <v>0</v>
      </c>
      <c r="T924" s="403">
        <f t="shared" si="313"/>
        <v>0</v>
      </c>
      <c r="U924" s="403">
        <f t="shared" si="313"/>
        <v>0</v>
      </c>
      <c r="V924" s="403">
        <f t="shared" si="313"/>
        <v>0</v>
      </c>
      <c r="W924" s="403">
        <f t="shared" si="313"/>
        <v>0</v>
      </c>
      <c r="X924" s="403">
        <f t="shared" si="313"/>
        <v>0</v>
      </c>
      <c r="Y924" s="403">
        <f t="shared" si="312"/>
        <v>0</v>
      </c>
      <c r="Z924" s="403">
        <f t="shared" si="312"/>
        <v>0</v>
      </c>
      <c r="AA924" s="403">
        <f t="shared" si="312"/>
        <v>0</v>
      </c>
      <c r="AB924" s="403">
        <f t="shared" si="312"/>
        <v>0</v>
      </c>
      <c r="AC924" s="403">
        <f t="shared" si="315"/>
        <v>0</v>
      </c>
      <c r="AD924" s="403">
        <f t="shared" si="303"/>
        <v>180</v>
      </c>
      <c r="AE924" s="403">
        <f t="shared" si="301"/>
        <v>0</v>
      </c>
      <c r="AF924" s="403">
        <f t="shared" si="318"/>
        <v>0</v>
      </c>
      <c r="AG924" s="404">
        <f t="shared" si="316"/>
        <v>0</v>
      </c>
      <c r="AH924" s="404">
        <f t="shared" si="311"/>
        <v>0</v>
      </c>
      <c r="AI924" s="404">
        <f t="shared" si="311"/>
        <v>0</v>
      </c>
      <c r="AJ924" s="145">
        <f t="shared" si="309"/>
        <v>0</v>
      </c>
    </row>
    <row r="925" spans="2:36" ht="13.7" customHeight="1">
      <c r="B925" s="957">
        <v>578</v>
      </c>
      <c r="C925" s="1040">
        <v>45099</v>
      </c>
      <c r="D925" s="1041" t="s">
        <v>575</v>
      </c>
      <c r="E925" s="1042" t="s">
        <v>893</v>
      </c>
      <c r="F925" s="402">
        <v>727</v>
      </c>
      <c r="G925" s="956">
        <v>260</v>
      </c>
      <c r="H925" s="440"/>
      <c r="I925" s="403">
        <f t="shared" si="308"/>
        <v>0</v>
      </c>
      <c r="J925" s="403">
        <f t="shared" si="314"/>
        <v>0</v>
      </c>
      <c r="K925" s="403">
        <f t="shared" si="317"/>
        <v>0</v>
      </c>
      <c r="L925" s="403">
        <f t="shared" si="313"/>
        <v>0</v>
      </c>
      <c r="M925" s="403">
        <f t="shared" si="313"/>
        <v>0</v>
      </c>
      <c r="N925" s="403">
        <f t="shared" si="313"/>
        <v>0</v>
      </c>
      <c r="O925" s="403">
        <f t="shared" si="313"/>
        <v>0</v>
      </c>
      <c r="P925" s="403">
        <f t="shared" si="313"/>
        <v>0</v>
      </c>
      <c r="Q925" s="403">
        <f t="shared" si="313"/>
        <v>0</v>
      </c>
      <c r="R925" s="403">
        <f t="shared" si="313"/>
        <v>0</v>
      </c>
      <c r="S925" s="403">
        <f t="shared" si="313"/>
        <v>0</v>
      </c>
      <c r="T925" s="403">
        <f t="shared" si="313"/>
        <v>0</v>
      </c>
      <c r="U925" s="403">
        <f t="shared" si="313"/>
        <v>0</v>
      </c>
      <c r="V925" s="403">
        <f t="shared" si="313"/>
        <v>0</v>
      </c>
      <c r="W925" s="403">
        <f t="shared" si="313"/>
        <v>0</v>
      </c>
      <c r="X925" s="403">
        <f t="shared" si="313"/>
        <v>0</v>
      </c>
      <c r="Y925" s="403">
        <f t="shared" si="312"/>
        <v>0</v>
      </c>
      <c r="Z925" s="403">
        <f t="shared" si="312"/>
        <v>0</v>
      </c>
      <c r="AA925" s="403">
        <f t="shared" si="312"/>
        <v>0</v>
      </c>
      <c r="AB925" s="403">
        <f t="shared" si="312"/>
        <v>0</v>
      </c>
      <c r="AC925" s="403">
        <f t="shared" si="315"/>
        <v>0</v>
      </c>
      <c r="AD925" s="403">
        <f t="shared" si="303"/>
        <v>260</v>
      </c>
      <c r="AE925" s="403">
        <f t="shared" si="301"/>
        <v>0</v>
      </c>
      <c r="AF925" s="403">
        <f t="shared" si="318"/>
        <v>0</v>
      </c>
      <c r="AG925" s="404">
        <f t="shared" si="316"/>
        <v>0</v>
      </c>
      <c r="AH925" s="404">
        <f t="shared" si="311"/>
        <v>0</v>
      </c>
      <c r="AI925" s="404">
        <f t="shared" si="311"/>
        <v>0</v>
      </c>
      <c r="AJ925" s="145">
        <f t="shared" si="309"/>
        <v>0</v>
      </c>
    </row>
    <row r="926" spans="2:36" ht="13.7" customHeight="1">
      <c r="B926" s="957">
        <v>966</v>
      </c>
      <c r="C926" s="1040">
        <v>45194</v>
      </c>
      <c r="D926" s="1041" t="s">
        <v>575</v>
      </c>
      <c r="E926" s="1042" t="s">
        <v>893</v>
      </c>
      <c r="F926" s="402">
        <v>727</v>
      </c>
      <c r="G926" s="956">
        <v>480</v>
      </c>
      <c r="H926" s="440"/>
      <c r="I926" s="403">
        <f t="shared" si="308"/>
        <v>0</v>
      </c>
      <c r="J926" s="403">
        <f t="shared" si="314"/>
        <v>0</v>
      </c>
      <c r="K926" s="403">
        <f t="shared" si="317"/>
        <v>0</v>
      </c>
      <c r="L926" s="403">
        <f t="shared" si="313"/>
        <v>0</v>
      </c>
      <c r="M926" s="403">
        <f t="shared" si="313"/>
        <v>0</v>
      </c>
      <c r="N926" s="403">
        <f t="shared" si="313"/>
        <v>0</v>
      </c>
      <c r="O926" s="403">
        <f t="shared" si="313"/>
        <v>0</v>
      </c>
      <c r="P926" s="403">
        <f t="shared" si="313"/>
        <v>0</v>
      </c>
      <c r="Q926" s="403">
        <f t="shared" si="313"/>
        <v>0</v>
      </c>
      <c r="R926" s="403">
        <f t="shared" si="313"/>
        <v>0</v>
      </c>
      <c r="S926" s="403">
        <f t="shared" si="313"/>
        <v>0</v>
      </c>
      <c r="T926" s="403">
        <f t="shared" si="313"/>
        <v>0</v>
      </c>
      <c r="U926" s="403">
        <f t="shared" si="313"/>
        <v>0</v>
      </c>
      <c r="V926" s="403">
        <f t="shared" si="313"/>
        <v>0</v>
      </c>
      <c r="W926" s="403">
        <f t="shared" si="313"/>
        <v>0</v>
      </c>
      <c r="X926" s="403">
        <f t="shared" si="313"/>
        <v>0</v>
      </c>
      <c r="Y926" s="403">
        <f t="shared" si="312"/>
        <v>0</v>
      </c>
      <c r="Z926" s="403">
        <f t="shared" si="312"/>
        <v>0</v>
      </c>
      <c r="AA926" s="403">
        <f t="shared" si="312"/>
        <v>0</v>
      </c>
      <c r="AB926" s="403">
        <f t="shared" si="312"/>
        <v>0</v>
      </c>
      <c r="AC926" s="403">
        <f t="shared" si="315"/>
        <v>0</v>
      </c>
      <c r="AD926" s="403">
        <f t="shared" si="303"/>
        <v>480</v>
      </c>
      <c r="AE926" s="403">
        <f t="shared" si="301"/>
        <v>0</v>
      </c>
      <c r="AF926" s="403">
        <f t="shared" si="318"/>
        <v>0</v>
      </c>
      <c r="AG926" s="404">
        <f t="shared" si="316"/>
        <v>0</v>
      </c>
      <c r="AH926" s="404">
        <f t="shared" si="311"/>
        <v>0</v>
      </c>
      <c r="AI926" s="404">
        <f t="shared" si="311"/>
        <v>0</v>
      </c>
      <c r="AJ926" s="145">
        <f t="shared" si="309"/>
        <v>0</v>
      </c>
    </row>
    <row r="927" spans="2:36" ht="13.7" customHeight="1">
      <c r="B927" s="957">
        <v>195</v>
      </c>
      <c r="C927" s="1040">
        <v>44980</v>
      </c>
      <c r="D927" s="1041" t="s">
        <v>607</v>
      </c>
      <c r="E927" s="1042" t="s">
        <v>737</v>
      </c>
      <c r="F927" s="402">
        <v>261</v>
      </c>
      <c r="G927" s="956">
        <v>20.67</v>
      </c>
      <c r="H927" s="440"/>
      <c r="I927" s="403">
        <f t="shared" si="308"/>
        <v>0</v>
      </c>
      <c r="J927" s="403">
        <f t="shared" si="314"/>
        <v>0</v>
      </c>
      <c r="K927" s="403">
        <f t="shared" si="317"/>
        <v>0</v>
      </c>
      <c r="L927" s="403">
        <f t="shared" si="313"/>
        <v>0</v>
      </c>
      <c r="M927" s="403">
        <f t="shared" si="313"/>
        <v>0</v>
      </c>
      <c r="N927" s="403">
        <f t="shared" si="313"/>
        <v>0</v>
      </c>
      <c r="O927" s="403">
        <f t="shared" si="313"/>
        <v>20.67</v>
      </c>
      <c r="P927" s="403">
        <f t="shared" si="313"/>
        <v>0</v>
      </c>
      <c r="Q927" s="403">
        <f t="shared" si="313"/>
        <v>0</v>
      </c>
      <c r="R927" s="403">
        <f t="shared" si="313"/>
        <v>0</v>
      </c>
      <c r="S927" s="403">
        <f t="shared" si="313"/>
        <v>0</v>
      </c>
      <c r="T927" s="403">
        <f t="shared" si="313"/>
        <v>0</v>
      </c>
      <c r="U927" s="403">
        <f t="shared" si="313"/>
        <v>0</v>
      </c>
      <c r="V927" s="403">
        <f t="shared" si="313"/>
        <v>0</v>
      </c>
      <c r="W927" s="403">
        <f t="shared" si="313"/>
        <v>0</v>
      </c>
      <c r="X927" s="403">
        <f t="shared" si="313"/>
        <v>0</v>
      </c>
      <c r="Y927" s="403">
        <f t="shared" si="312"/>
        <v>0</v>
      </c>
      <c r="Z927" s="403">
        <f t="shared" si="312"/>
        <v>0</v>
      </c>
      <c r="AA927" s="403">
        <f t="shared" si="312"/>
        <v>0</v>
      </c>
      <c r="AB927" s="403">
        <f t="shared" si="312"/>
        <v>0</v>
      </c>
      <c r="AC927" s="403">
        <f t="shared" si="315"/>
        <v>0</v>
      </c>
      <c r="AD927" s="403">
        <f t="shared" si="303"/>
        <v>0</v>
      </c>
      <c r="AE927" s="403">
        <f t="shared" si="301"/>
        <v>0</v>
      </c>
      <c r="AF927" s="403">
        <f t="shared" si="318"/>
        <v>0</v>
      </c>
      <c r="AG927" s="404">
        <f t="shared" si="316"/>
        <v>0</v>
      </c>
      <c r="AH927" s="404">
        <f t="shared" si="311"/>
        <v>0</v>
      </c>
      <c r="AI927" s="404">
        <f t="shared" si="311"/>
        <v>0</v>
      </c>
      <c r="AJ927" s="145">
        <f t="shared" si="309"/>
        <v>0</v>
      </c>
    </row>
    <row r="928" spans="2:36" ht="13.7" customHeight="1">
      <c r="B928" s="957">
        <v>165</v>
      </c>
      <c r="C928" s="1040">
        <v>44973</v>
      </c>
      <c r="D928" s="1041" t="s">
        <v>575</v>
      </c>
      <c r="E928" s="1042" t="s">
        <v>714</v>
      </c>
      <c r="F928" s="402">
        <v>737</v>
      </c>
      <c r="G928" s="956">
        <v>1500</v>
      </c>
      <c r="H928" s="440"/>
      <c r="I928" s="403">
        <f t="shared" si="308"/>
        <v>0</v>
      </c>
      <c r="J928" s="403">
        <f t="shared" si="314"/>
        <v>0</v>
      </c>
      <c r="K928" s="403">
        <f t="shared" si="317"/>
        <v>0</v>
      </c>
      <c r="L928" s="403">
        <f t="shared" si="313"/>
        <v>0</v>
      </c>
      <c r="M928" s="403">
        <f t="shared" si="313"/>
        <v>0</v>
      </c>
      <c r="N928" s="403">
        <f t="shared" si="313"/>
        <v>0</v>
      </c>
      <c r="O928" s="403">
        <f t="shared" si="313"/>
        <v>0</v>
      </c>
      <c r="P928" s="403">
        <f t="shared" si="313"/>
        <v>0</v>
      </c>
      <c r="Q928" s="403">
        <f t="shared" si="313"/>
        <v>0</v>
      </c>
      <c r="R928" s="403">
        <f t="shared" si="313"/>
        <v>0</v>
      </c>
      <c r="S928" s="403">
        <f t="shared" si="313"/>
        <v>0</v>
      </c>
      <c r="T928" s="403">
        <f t="shared" si="313"/>
        <v>0</v>
      </c>
      <c r="U928" s="403">
        <f t="shared" si="313"/>
        <v>0</v>
      </c>
      <c r="V928" s="403">
        <f t="shared" si="313"/>
        <v>0</v>
      </c>
      <c r="W928" s="403">
        <f t="shared" si="313"/>
        <v>0</v>
      </c>
      <c r="X928" s="403">
        <f t="shared" si="313"/>
        <v>0</v>
      </c>
      <c r="Y928" s="403">
        <f t="shared" si="312"/>
        <v>0</v>
      </c>
      <c r="Z928" s="403">
        <f t="shared" si="312"/>
        <v>0</v>
      </c>
      <c r="AA928" s="403">
        <f t="shared" si="312"/>
        <v>0</v>
      </c>
      <c r="AB928" s="403">
        <f t="shared" si="312"/>
        <v>0</v>
      </c>
      <c r="AC928" s="403">
        <f t="shared" si="315"/>
        <v>0</v>
      </c>
      <c r="AD928" s="403">
        <f t="shared" si="303"/>
        <v>0</v>
      </c>
      <c r="AE928" s="403">
        <f t="shared" si="301"/>
        <v>0</v>
      </c>
      <c r="AF928" s="403">
        <f t="shared" si="318"/>
        <v>1500</v>
      </c>
      <c r="AG928" s="404">
        <f t="shared" si="316"/>
        <v>0</v>
      </c>
      <c r="AH928" s="404">
        <f t="shared" si="311"/>
        <v>0</v>
      </c>
      <c r="AI928" s="404">
        <f t="shared" si="311"/>
        <v>0</v>
      </c>
      <c r="AJ928" s="145">
        <f t="shared" si="309"/>
        <v>0</v>
      </c>
    </row>
    <row r="929" spans="2:36" ht="13.7" customHeight="1">
      <c r="B929" s="957">
        <v>18</v>
      </c>
      <c r="C929" s="1040">
        <v>44914</v>
      </c>
      <c r="D929" s="1041" t="s">
        <v>577</v>
      </c>
      <c r="E929" s="1042" t="s">
        <v>599</v>
      </c>
      <c r="F929" s="402">
        <v>290</v>
      </c>
      <c r="G929" s="956">
        <v>6</v>
      </c>
      <c r="H929" s="440"/>
      <c r="I929" s="403">
        <f t="shared" si="308"/>
        <v>0</v>
      </c>
      <c r="J929" s="403">
        <f t="shared" si="314"/>
        <v>0</v>
      </c>
      <c r="K929" s="403">
        <f t="shared" si="317"/>
        <v>0</v>
      </c>
      <c r="L929" s="403">
        <f t="shared" si="313"/>
        <v>0</v>
      </c>
      <c r="M929" s="403">
        <f t="shared" si="313"/>
        <v>0</v>
      </c>
      <c r="N929" s="403">
        <f t="shared" si="313"/>
        <v>0</v>
      </c>
      <c r="O929" s="403">
        <f t="shared" si="313"/>
        <v>0</v>
      </c>
      <c r="P929" s="403">
        <f t="shared" si="313"/>
        <v>0</v>
      </c>
      <c r="Q929" s="403">
        <f t="shared" si="313"/>
        <v>0</v>
      </c>
      <c r="R929" s="403">
        <f t="shared" si="313"/>
        <v>0</v>
      </c>
      <c r="S929" s="403">
        <f t="shared" si="313"/>
        <v>0</v>
      </c>
      <c r="T929" s="403">
        <f t="shared" si="313"/>
        <v>0</v>
      </c>
      <c r="U929" s="403">
        <f t="shared" si="313"/>
        <v>0</v>
      </c>
      <c r="V929" s="403">
        <f t="shared" si="313"/>
        <v>0</v>
      </c>
      <c r="W929" s="403">
        <f t="shared" si="313"/>
        <v>0</v>
      </c>
      <c r="X929" s="403">
        <f t="shared" si="313"/>
        <v>6</v>
      </c>
      <c r="Y929" s="403">
        <f t="shared" si="312"/>
        <v>0</v>
      </c>
      <c r="Z929" s="403">
        <f t="shared" si="312"/>
        <v>0</v>
      </c>
      <c r="AA929" s="403">
        <f t="shared" si="312"/>
        <v>0</v>
      </c>
      <c r="AB929" s="403">
        <f t="shared" si="312"/>
        <v>0</v>
      </c>
      <c r="AC929" s="403">
        <f t="shared" si="315"/>
        <v>0</v>
      </c>
      <c r="AD929" s="403">
        <f t="shared" si="303"/>
        <v>0</v>
      </c>
      <c r="AE929" s="403">
        <f t="shared" si="301"/>
        <v>0</v>
      </c>
      <c r="AF929" s="403">
        <f t="shared" si="318"/>
        <v>0</v>
      </c>
      <c r="AG929" s="404">
        <f t="shared" si="316"/>
        <v>0</v>
      </c>
      <c r="AH929" s="404">
        <f t="shared" si="311"/>
        <v>0</v>
      </c>
      <c r="AI929" s="404">
        <f t="shared" si="311"/>
        <v>0</v>
      </c>
      <c r="AJ929" s="145">
        <f t="shared" si="309"/>
        <v>0</v>
      </c>
    </row>
    <row r="930" spans="2:36" ht="13.7" customHeight="1">
      <c r="B930" s="957">
        <v>533</v>
      </c>
      <c r="C930" s="1040">
        <v>45091</v>
      </c>
      <c r="D930" s="1041" t="s">
        <v>577</v>
      </c>
      <c r="E930" s="1042" t="s">
        <v>1042</v>
      </c>
      <c r="F930" s="402">
        <v>272</v>
      </c>
      <c r="G930" s="956">
        <v>1354.75</v>
      </c>
      <c r="H930" s="440"/>
      <c r="I930" s="403">
        <f t="shared" si="308"/>
        <v>0</v>
      </c>
      <c r="J930" s="403">
        <f t="shared" si="314"/>
        <v>0</v>
      </c>
      <c r="K930" s="403">
        <f t="shared" si="317"/>
        <v>0</v>
      </c>
      <c r="L930" s="403">
        <f t="shared" ref="L930:X939" si="319">IF(L$7-$F930=0,$G930,0)</f>
        <v>0</v>
      </c>
      <c r="M930" s="403">
        <f t="shared" si="319"/>
        <v>0</v>
      </c>
      <c r="N930" s="403">
        <f t="shared" si="319"/>
        <v>0</v>
      </c>
      <c r="O930" s="403">
        <f t="shared" si="319"/>
        <v>0</v>
      </c>
      <c r="P930" s="403">
        <f t="shared" si="319"/>
        <v>0</v>
      </c>
      <c r="Q930" s="403">
        <f t="shared" si="319"/>
        <v>0</v>
      </c>
      <c r="R930" s="403">
        <f t="shared" si="319"/>
        <v>0</v>
      </c>
      <c r="S930" s="403">
        <f t="shared" si="319"/>
        <v>0</v>
      </c>
      <c r="T930" s="403">
        <f t="shared" si="319"/>
        <v>1354.75</v>
      </c>
      <c r="U930" s="403">
        <f t="shared" si="319"/>
        <v>0</v>
      </c>
      <c r="V930" s="403">
        <f t="shared" si="319"/>
        <v>0</v>
      </c>
      <c r="W930" s="403">
        <f t="shared" si="319"/>
        <v>0</v>
      </c>
      <c r="X930" s="403">
        <f t="shared" si="319"/>
        <v>0</v>
      </c>
      <c r="Y930" s="403">
        <f t="shared" si="312"/>
        <v>0</v>
      </c>
      <c r="Z930" s="403">
        <f t="shared" si="312"/>
        <v>0</v>
      </c>
      <c r="AA930" s="403">
        <f t="shared" si="312"/>
        <v>0</v>
      </c>
      <c r="AB930" s="403">
        <f t="shared" si="312"/>
        <v>0</v>
      </c>
      <c r="AC930" s="403">
        <f t="shared" si="315"/>
        <v>0</v>
      </c>
      <c r="AD930" s="403">
        <f t="shared" si="303"/>
        <v>0</v>
      </c>
      <c r="AE930" s="403">
        <f t="shared" si="301"/>
        <v>0</v>
      </c>
      <c r="AF930" s="403">
        <f t="shared" si="318"/>
        <v>0</v>
      </c>
      <c r="AG930" s="404">
        <f t="shared" si="316"/>
        <v>0</v>
      </c>
      <c r="AH930" s="404">
        <f t="shared" ref="AH930:AI949" si="320">IF(AH$7-$F930=0,$G930,0)</f>
        <v>0</v>
      </c>
      <c r="AI930" s="404">
        <f t="shared" si="320"/>
        <v>0</v>
      </c>
      <c r="AJ930" s="145">
        <f t="shared" si="309"/>
        <v>0</v>
      </c>
    </row>
    <row r="931" spans="2:36" ht="13.7" customHeight="1">
      <c r="B931" s="957">
        <v>769</v>
      </c>
      <c r="C931" s="1040">
        <v>45155</v>
      </c>
      <c r="D931" s="1041" t="s">
        <v>577</v>
      </c>
      <c r="E931" s="1042" t="s">
        <v>1228</v>
      </c>
      <c r="F931" s="402">
        <v>266</v>
      </c>
      <c r="G931" s="956">
        <v>229.5</v>
      </c>
      <c r="H931" s="440"/>
      <c r="I931" s="403">
        <f t="shared" si="308"/>
        <v>0</v>
      </c>
      <c r="J931" s="403">
        <f t="shared" si="314"/>
        <v>0</v>
      </c>
      <c r="K931" s="403">
        <f t="shared" si="317"/>
        <v>0</v>
      </c>
      <c r="L931" s="403">
        <f t="shared" si="319"/>
        <v>0</v>
      </c>
      <c r="M931" s="403">
        <f t="shared" si="319"/>
        <v>0</v>
      </c>
      <c r="N931" s="403">
        <f t="shared" si="319"/>
        <v>0</v>
      </c>
      <c r="O931" s="403">
        <f t="shared" si="319"/>
        <v>0</v>
      </c>
      <c r="P931" s="403">
        <f t="shared" si="319"/>
        <v>0</v>
      </c>
      <c r="Q931" s="403">
        <f t="shared" si="319"/>
        <v>0</v>
      </c>
      <c r="R931" s="403">
        <f t="shared" si="319"/>
        <v>229.5</v>
      </c>
      <c r="S931" s="403">
        <f t="shared" si="319"/>
        <v>0</v>
      </c>
      <c r="T931" s="403">
        <f t="shared" si="319"/>
        <v>0</v>
      </c>
      <c r="U931" s="403">
        <f t="shared" si="319"/>
        <v>0</v>
      </c>
      <c r="V931" s="403">
        <f t="shared" si="319"/>
        <v>0</v>
      </c>
      <c r="W931" s="403">
        <f t="shared" si="319"/>
        <v>0</v>
      </c>
      <c r="X931" s="403">
        <f t="shared" si="319"/>
        <v>0</v>
      </c>
      <c r="Y931" s="403">
        <f t="shared" si="312"/>
        <v>0</v>
      </c>
      <c r="Z931" s="403">
        <f t="shared" si="312"/>
        <v>0</v>
      </c>
      <c r="AA931" s="403">
        <f t="shared" si="312"/>
        <v>0</v>
      </c>
      <c r="AB931" s="403">
        <f t="shared" si="312"/>
        <v>0</v>
      </c>
      <c r="AC931" s="403">
        <f t="shared" si="315"/>
        <v>0</v>
      </c>
      <c r="AD931" s="403">
        <f t="shared" si="303"/>
        <v>0</v>
      </c>
      <c r="AE931" s="403">
        <f t="shared" si="301"/>
        <v>0</v>
      </c>
      <c r="AF931" s="403">
        <f t="shared" si="318"/>
        <v>0</v>
      </c>
      <c r="AG931" s="404">
        <f t="shared" si="316"/>
        <v>0</v>
      </c>
      <c r="AH931" s="404">
        <f t="shared" si="320"/>
        <v>0</v>
      </c>
      <c r="AI931" s="404">
        <f t="shared" si="320"/>
        <v>0</v>
      </c>
      <c r="AJ931" s="145">
        <f t="shared" si="309"/>
        <v>0</v>
      </c>
    </row>
    <row r="932" spans="2:36" ht="13.7" customHeight="1">
      <c r="B932" s="957">
        <v>770</v>
      </c>
      <c r="C932" s="1040">
        <v>45155</v>
      </c>
      <c r="D932" s="1041" t="s">
        <v>577</v>
      </c>
      <c r="E932" s="1042" t="s">
        <v>1228</v>
      </c>
      <c r="F932" s="402">
        <v>266</v>
      </c>
      <c r="G932" s="956">
        <v>36</v>
      </c>
      <c r="H932" s="440"/>
      <c r="I932" s="403">
        <f t="shared" si="308"/>
        <v>0</v>
      </c>
      <c r="J932" s="403">
        <f t="shared" si="314"/>
        <v>0</v>
      </c>
      <c r="K932" s="403">
        <f t="shared" si="317"/>
        <v>0</v>
      </c>
      <c r="L932" s="403">
        <f t="shared" si="319"/>
        <v>0</v>
      </c>
      <c r="M932" s="403">
        <f t="shared" si="319"/>
        <v>0</v>
      </c>
      <c r="N932" s="403">
        <f t="shared" si="319"/>
        <v>0</v>
      </c>
      <c r="O932" s="403">
        <f t="shared" si="319"/>
        <v>0</v>
      </c>
      <c r="P932" s="403">
        <f t="shared" si="319"/>
        <v>0</v>
      </c>
      <c r="Q932" s="403">
        <f t="shared" si="319"/>
        <v>0</v>
      </c>
      <c r="R932" s="403">
        <f t="shared" si="319"/>
        <v>36</v>
      </c>
      <c r="S932" s="403">
        <f t="shared" si="319"/>
        <v>0</v>
      </c>
      <c r="T932" s="403">
        <f t="shared" si="319"/>
        <v>0</v>
      </c>
      <c r="U932" s="403">
        <f t="shared" si="319"/>
        <v>0</v>
      </c>
      <c r="V932" s="403">
        <f t="shared" si="319"/>
        <v>0</v>
      </c>
      <c r="W932" s="403">
        <f t="shared" si="319"/>
        <v>0</v>
      </c>
      <c r="X932" s="403">
        <f t="shared" si="319"/>
        <v>0</v>
      </c>
      <c r="Y932" s="403">
        <f t="shared" si="312"/>
        <v>0</v>
      </c>
      <c r="Z932" s="403">
        <f t="shared" si="312"/>
        <v>0</v>
      </c>
      <c r="AA932" s="403">
        <f t="shared" si="312"/>
        <v>0</v>
      </c>
      <c r="AB932" s="403">
        <f t="shared" si="312"/>
        <v>0</v>
      </c>
      <c r="AC932" s="403">
        <f t="shared" si="315"/>
        <v>0</v>
      </c>
      <c r="AD932" s="403">
        <f t="shared" si="303"/>
        <v>0</v>
      </c>
      <c r="AE932" s="403">
        <f t="shared" si="301"/>
        <v>0</v>
      </c>
      <c r="AF932" s="403">
        <f t="shared" si="318"/>
        <v>0</v>
      </c>
      <c r="AG932" s="404">
        <f t="shared" si="316"/>
        <v>0</v>
      </c>
      <c r="AH932" s="404">
        <f t="shared" si="320"/>
        <v>0</v>
      </c>
      <c r="AI932" s="404">
        <f t="shared" si="320"/>
        <v>0</v>
      </c>
      <c r="AJ932" s="145">
        <f t="shared" si="309"/>
        <v>0</v>
      </c>
    </row>
    <row r="933" spans="2:36" ht="13.7" customHeight="1">
      <c r="B933" s="957">
        <v>523</v>
      </c>
      <c r="C933" s="1040">
        <v>45085</v>
      </c>
      <c r="D933" s="1041" t="s">
        <v>575</v>
      </c>
      <c r="E933" s="1042" t="s">
        <v>1030</v>
      </c>
      <c r="F933" s="402">
        <v>586.29999999999995</v>
      </c>
      <c r="G933" s="956">
        <v>3189</v>
      </c>
      <c r="H933" s="440" t="s">
        <v>3401</v>
      </c>
      <c r="I933" s="403">
        <f t="shared" si="308"/>
        <v>0</v>
      </c>
      <c r="J933" s="403">
        <f t="shared" si="314"/>
        <v>0</v>
      </c>
      <c r="K933" s="403">
        <f t="shared" si="317"/>
        <v>0</v>
      </c>
      <c r="L933" s="403">
        <f t="shared" si="319"/>
        <v>0</v>
      </c>
      <c r="M933" s="403">
        <f t="shared" si="319"/>
        <v>0</v>
      </c>
      <c r="N933" s="403">
        <f t="shared" si="319"/>
        <v>0</v>
      </c>
      <c r="O933" s="403">
        <f t="shared" si="319"/>
        <v>0</v>
      </c>
      <c r="P933" s="403">
        <f t="shared" si="319"/>
        <v>0</v>
      </c>
      <c r="Q933" s="403">
        <f t="shared" si="319"/>
        <v>0</v>
      </c>
      <c r="R933" s="403">
        <f t="shared" si="319"/>
        <v>0</v>
      </c>
      <c r="S933" s="403">
        <f t="shared" si="319"/>
        <v>0</v>
      </c>
      <c r="T933" s="403">
        <f t="shared" si="319"/>
        <v>0</v>
      </c>
      <c r="U933" s="403">
        <f t="shared" si="319"/>
        <v>0</v>
      </c>
      <c r="V933" s="403">
        <f t="shared" si="319"/>
        <v>0</v>
      </c>
      <c r="W933" s="403">
        <f t="shared" si="319"/>
        <v>0</v>
      </c>
      <c r="X933" s="403">
        <f t="shared" si="319"/>
        <v>0</v>
      </c>
      <c r="Y933" s="403">
        <f t="shared" si="312"/>
        <v>0</v>
      </c>
      <c r="Z933" s="403">
        <f t="shared" si="312"/>
        <v>0</v>
      </c>
      <c r="AA933" s="403">
        <f t="shared" si="312"/>
        <v>3189</v>
      </c>
      <c r="AB933" s="403">
        <f t="shared" si="312"/>
        <v>0</v>
      </c>
      <c r="AC933" s="403">
        <f t="shared" si="315"/>
        <v>0</v>
      </c>
      <c r="AD933" s="403">
        <f t="shared" si="303"/>
        <v>0</v>
      </c>
      <c r="AE933" s="403">
        <f t="shared" si="301"/>
        <v>0</v>
      </c>
      <c r="AF933" s="403">
        <f t="shared" si="318"/>
        <v>0</v>
      </c>
      <c r="AG933" s="404">
        <f t="shared" si="316"/>
        <v>0</v>
      </c>
      <c r="AH933" s="404">
        <f t="shared" si="320"/>
        <v>0</v>
      </c>
      <c r="AI933" s="404">
        <f t="shared" si="320"/>
        <v>0</v>
      </c>
      <c r="AJ933" s="145">
        <f t="shared" si="309"/>
        <v>0</v>
      </c>
    </row>
    <row r="934" spans="2:36" ht="13.7" customHeight="1">
      <c r="B934" s="957">
        <v>372</v>
      </c>
      <c r="C934" s="1040">
        <v>45034</v>
      </c>
      <c r="D934" s="1041" t="s">
        <v>575</v>
      </c>
      <c r="E934" s="1042" t="s">
        <v>907</v>
      </c>
      <c r="F934" s="402">
        <v>54</v>
      </c>
      <c r="G934" s="956">
        <v>327</v>
      </c>
      <c r="H934" s="440"/>
      <c r="I934" s="403">
        <f t="shared" si="308"/>
        <v>0</v>
      </c>
      <c r="J934" s="403">
        <f t="shared" si="314"/>
        <v>0</v>
      </c>
      <c r="K934" s="403">
        <f t="shared" si="317"/>
        <v>327</v>
      </c>
      <c r="L934" s="403">
        <f t="shared" si="319"/>
        <v>0</v>
      </c>
      <c r="M934" s="403">
        <f t="shared" si="319"/>
        <v>0</v>
      </c>
      <c r="N934" s="403">
        <f t="shared" si="319"/>
        <v>0</v>
      </c>
      <c r="O934" s="403">
        <f t="shared" si="319"/>
        <v>0</v>
      </c>
      <c r="P934" s="403">
        <f t="shared" si="319"/>
        <v>0</v>
      </c>
      <c r="Q934" s="403">
        <f t="shared" si="319"/>
        <v>0</v>
      </c>
      <c r="R934" s="403">
        <f t="shared" si="319"/>
        <v>0</v>
      </c>
      <c r="S934" s="403">
        <f t="shared" si="319"/>
        <v>0</v>
      </c>
      <c r="T934" s="403">
        <f t="shared" si="319"/>
        <v>0</v>
      </c>
      <c r="U934" s="403">
        <f t="shared" si="319"/>
        <v>0</v>
      </c>
      <c r="V934" s="403">
        <f t="shared" si="319"/>
        <v>0</v>
      </c>
      <c r="W934" s="403">
        <f t="shared" si="319"/>
        <v>0</v>
      </c>
      <c r="X934" s="403">
        <f t="shared" si="319"/>
        <v>0</v>
      </c>
      <c r="Y934" s="403">
        <f t="shared" si="312"/>
        <v>0</v>
      </c>
      <c r="Z934" s="403">
        <f t="shared" si="312"/>
        <v>0</v>
      </c>
      <c r="AA934" s="403">
        <f t="shared" si="312"/>
        <v>0</v>
      </c>
      <c r="AB934" s="403">
        <f t="shared" si="312"/>
        <v>0</v>
      </c>
      <c r="AC934" s="403">
        <f t="shared" si="315"/>
        <v>0</v>
      </c>
      <c r="AD934" s="403">
        <f t="shared" si="303"/>
        <v>0</v>
      </c>
      <c r="AE934" s="403">
        <f t="shared" si="303"/>
        <v>0</v>
      </c>
      <c r="AF934" s="403">
        <f t="shared" si="318"/>
        <v>0</v>
      </c>
      <c r="AG934" s="404">
        <f t="shared" si="316"/>
        <v>0</v>
      </c>
      <c r="AH934" s="404">
        <f t="shared" si="320"/>
        <v>0</v>
      </c>
      <c r="AI934" s="404">
        <f t="shared" si="320"/>
        <v>0</v>
      </c>
      <c r="AJ934" s="145">
        <f t="shared" si="309"/>
        <v>0</v>
      </c>
    </row>
    <row r="935" spans="2:36" ht="13.7" customHeight="1">
      <c r="B935" s="957">
        <v>250</v>
      </c>
      <c r="C935" s="1040">
        <v>45000</v>
      </c>
      <c r="D935" s="1041" t="s">
        <v>577</v>
      </c>
      <c r="E935" s="1042" t="s">
        <v>796</v>
      </c>
      <c r="F935" s="402">
        <v>54</v>
      </c>
      <c r="G935" s="956">
        <v>162</v>
      </c>
      <c r="H935" s="440"/>
      <c r="I935" s="403">
        <f t="shared" si="308"/>
        <v>0</v>
      </c>
      <c r="J935" s="403">
        <f t="shared" si="314"/>
        <v>0</v>
      </c>
      <c r="K935" s="403">
        <f t="shared" si="317"/>
        <v>162</v>
      </c>
      <c r="L935" s="403">
        <f t="shared" si="319"/>
        <v>0</v>
      </c>
      <c r="M935" s="403">
        <f t="shared" si="319"/>
        <v>0</v>
      </c>
      <c r="N935" s="403">
        <f t="shared" si="319"/>
        <v>0</v>
      </c>
      <c r="O935" s="403">
        <f t="shared" si="319"/>
        <v>0</v>
      </c>
      <c r="P935" s="403">
        <f t="shared" si="319"/>
        <v>0</v>
      </c>
      <c r="Q935" s="403">
        <f t="shared" si="319"/>
        <v>0</v>
      </c>
      <c r="R935" s="403">
        <f t="shared" si="319"/>
        <v>0</v>
      </c>
      <c r="S935" s="403">
        <f t="shared" si="319"/>
        <v>0</v>
      </c>
      <c r="T935" s="403">
        <f t="shared" si="319"/>
        <v>0</v>
      </c>
      <c r="U935" s="403">
        <f t="shared" si="319"/>
        <v>0</v>
      </c>
      <c r="V935" s="403">
        <f t="shared" si="319"/>
        <v>0</v>
      </c>
      <c r="W935" s="403">
        <f t="shared" si="319"/>
        <v>0</v>
      </c>
      <c r="X935" s="403">
        <f t="shared" si="319"/>
        <v>0</v>
      </c>
      <c r="Y935" s="403">
        <f t="shared" si="312"/>
        <v>0</v>
      </c>
      <c r="Z935" s="403">
        <f t="shared" si="312"/>
        <v>0</v>
      </c>
      <c r="AA935" s="403">
        <f t="shared" si="312"/>
        <v>0</v>
      </c>
      <c r="AB935" s="403">
        <f t="shared" si="312"/>
        <v>0</v>
      </c>
      <c r="AC935" s="403">
        <f t="shared" si="315"/>
        <v>0</v>
      </c>
      <c r="AD935" s="403">
        <f t="shared" si="303"/>
        <v>0</v>
      </c>
      <c r="AE935" s="403">
        <f t="shared" si="303"/>
        <v>0</v>
      </c>
      <c r="AF935" s="403">
        <f t="shared" si="318"/>
        <v>0</v>
      </c>
      <c r="AG935" s="404">
        <f t="shared" si="316"/>
        <v>0</v>
      </c>
      <c r="AH935" s="404">
        <f t="shared" si="320"/>
        <v>0</v>
      </c>
      <c r="AI935" s="404">
        <f t="shared" si="320"/>
        <v>0</v>
      </c>
      <c r="AJ935" s="145">
        <f t="shared" si="309"/>
        <v>0</v>
      </c>
    </row>
    <row r="936" spans="2:36" ht="13.7" customHeight="1">
      <c r="B936" s="957">
        <v>77</v>
      </c>
      <c r="C936" s="1040">
        <v>44945</v>
      </c>
      <c r="D936" s="1041" t="s">
        <v>577</v>
      </c>
      <c r="E936" s="1042" t="s">
        <v>650</v>
      </c>
      <c r="F936" s="402">
        <v>54</v>
      </c>
      <c r="G936" s="956">
        <v>150</v>
      </c>
      <c r="H936" s="440"/>
      <c r="I936" s="403">
        <f t="shared" si="308"/>
        <v>0</v>
      </c>
      <c r="J936" s="403">
        <f t="shared" si="314"/>
        <v>0</v>
      </c>
      <c r="K936" s="403">
        <f t="shared" si="317"/>
        <v>150</v>
      </c>
      <c r="L936" s="403">
        <f t="shared" si="319"/>
        <v>0</v>
      </c>
      <c r="M936" s="403">
        <f t="shared" si="319"/>
        <v>0</v>
      </c>
      <c r="N936" s="403">
        <f t="shared" si="319"/>
        <v>0</v>
      </c>
      <c r="O936" s="403">
        <f t="shared" si="319"/>
        <v>0</v>
      </c>
      <c r="P936" s="403">
        <f t="shared" si="319"/>
        <v>0</v>
      </c>
      <c r="Q936" s="403">
        <f t="shared" si="319"/>
        <v>0</v>
      </c>
      <c r="R936" s="403">
        <f t="shared" si="319"/>
        <v>0</v>
      </c>
      <c r="S936" s="403">
        <f t="shared" si="319"/>
        <v>0</v>
      </c>
      <c r="T936" s="403">
        <f t="shared" si="319"/>
        <v>0</v>
      </c>
      <c r="U936" s="403">
        <f t="shared" si="319"/>
        <v>0</v>
      </c>
      <c r="V936" s="403">
        <f t="shared" si="319"/>
        <v>0</v>
      </c>
      <c r="W936" s="403">
        <f t="shared" si="319"/>
        <v>0</v>
      </c>
      <c r="X936" s="403">
        <f t="shared" si="319"/>
        <v>0</v>
      </c>
      <c r="Y936" s="403">
        <f t="shared" si="312"/>
        <v>0</v>
      </c>
      <c r="Z936" s="403">
        <f t="shared" si="312"/>
        <v>0</v>
      </c>
      <c r="AA936" s="403">
        <f t="shared" si="312"/>
        <v>0</v>
      </c>
      <c r="AB936" s="403">
        <f t="shared" si="312"/>
        <v>0</v>
      </c>
      <c r="AC936" s="403">
        <f t="shared" si="315"/>
        <v>0</v>
      </c>
      <c r="AD936" s="403">
        <f t="shared" ref="AD936:AE999" si="321">IF(AD$7-$F936=0,$G936,0)</f>
        <v>0</v>
      </c>
      <c r="AE936" s="403">
        <f t="shared" si="321"/>
        <v>0</v>
      </c>
      <c r="AF936" s="403">
        <f t="shared" si="318"/>
        <v>0</v>
      </c>
      <c r="AG936" s="404">
        <f t="shared" si="316"/>
        <v>0</v>
      </c>
      <c r="AH936" s="404">
        <f t="shared" si="320"/>
        <v>0</v>
      </c>
      <c r="AI936" s="404">
        <f t="shared" si="320"/>
        <v>0</v>
      </c>
      <c r="AJ936" s="145">
        <f t="shared" si="309"/>
        <v>0</v>
      </c>
    </row>
    <row r="937" spans="2:36" ht="13.7" customHeight="1">
      <c r="B937" s="957">
        <v>1280</v>
      </c>
      <c r="C937" s="1040">
        <v>45252</v>
      </c>
      <c r="D937" s="1041" t="s">
        <v>575</v>
      </c>
      <c r="E937" s="1042" t="s">
        <v>1664</v>
      </c>
      <c r="F937" s="402">
        <v>54</v>
      </c>
      <c r="G937" s="956">
        <v>180</v>
      </c>
      <c r="H937" s="440"/>
      <c r="I937" s="403">
        <f t="shared" si="308"/>
        <v>0</v>
      </c>
      <c r="J937" s="403">
        <f t="shared" si="314"/>
        <v>0</v>
      </c>
      <c r="K937" s="403">
        <f t="shared" si="317"/>
        <v>180</v>
      </c>
      <c r="L937" s="403">
        <f t="shared" si="319"/>
        <v>0</v>
      </c>
      <c r="M937" s="403">
        <f t="shared" si="319"/>
        <v>0</v>
      </c>
      <c r="N937" s="403">
        <f t="shared" si="319"/>
        <v>0</v>
      </c>
      <c r="O937" s="403">
        <f t="shared" si="319"/>
        <v>0</v>
      </c>
      <c r="P937" s="403">
        <f t="shared" si="319"/>
        <v>0</v>
      </c>
      <c r="Q937" s="403">
        <f t="shared" si="319"/>
        <v>0</v>
      </c>
      <c r="R937" s="403">
        <f t="shared" si="319"/>
        <v>0</v>
      </c>
      <c r="S937" s="403">
        <f t="shared" si="319"/>
        <v>0</v>
      </c>
      <c r="T937" s="403">
        <f t="shared" si="319"/>
        <v>0</v>
      </c>
      <c r="U937" s="403">
        <f t="shared" si="319"/>
        <v>0</v>
      </c>
      <c r="V937" s="403">
        <f t="shared" si="319"/>
        <v>0</v>
      </c>
      <c r="W937" s="403">
        <f t="shared" si="319"/>
        <v>0</v>
      </c>
      <c r="X937" s="403">
        <f t="shared" si="319"/>
        <v>0</v>
      </c>
      <c r="Y937" s="403">
        <f t="shared" si="312"/>
        <v>0</v>
      </c>
      <c r="Z937" s="403">
        <f t="shared" si="312"/>
        <v>0</v>
      </c>
      <c r="AA937" s="403">
        <f t="shared" si="312"/>
        <v>0</v>
      </c>
      <c r="AB937" s="403">
        <f t="shared" si="312"/>
        <v>0</v>
      </c>
      <c r="AC937" s="403">
        <f t="shared" si="315"/>
        <v>0</v>
      </c>
      <c r="AD937" s="403">
        <f t="shared" si="321"/>
        <v>0</v>
      </c>
      <c r="AE937" s="403">
        <f t="shared" si="321"/>
        <v>0</v>
      </c>
      <c r="AF937" s="403">
        <f t="shared" si="318"/>
        <v>0</v>
      </c>
      <c r="AG937" s="404">
        <f t="shared" si="316"/>
        <v>0</v>
      </c>
      <c r="AH937" s="404">
        <f t="shared" si="320"/>
        <v>0</v>
      </c>
      <c r="AI937" s="404">
        <f t="shared" si="320"/>
        <v>0</v>
      </c>
      <c r="AJ937" s="145">
        <f t="shared" si="309"/>
        <v>0</v>
      </c>
    </row>
    <row r="938" spans="2:36" ht="13.7" customHeight="1">
      <c r="B938" s="957">
        <v>69</v>
      </c>
      <c r="C938" s="1040">
        <v>44942</v>
      </c>
      <c r="D938" s="1041" t="s">
        <v>575</v>
      </c>
      <c r="E938" s="1042" t="s">
        <v>643</v>
      </c>
      <c r="F938" s="402">
        <v>727</v>
      </c>
      <c r="G938" s="956">
        <v>33</v>
      </c>
      <c r="H938" s="440"/>
      <c r="I938" s="403">
        <f t="shared" si="308"/>
        <v>0</v>
      </c>
      <c r="J938" s="403">
        <f t="shared" si="314"/>
        <v>0</v>
      </c>
      <c r="K938" s="403">
        <f t="shared" si="317"/>
        <v>0</v>
      </c>
      <c r="L938" s="403">
        <f t="shared" si="319"/>
        <v>0</v>
      </c>
      <c r="M938" s="403">
        <f t="shared" si="319"/>
        <v>0</v>
      </c>
      <c r="N938" s="403">
        <f t="shared" si="319"/>
        <v>0</v>
      </c>
      <c r="O938" s="403">
        <f t="shared" si="319"/>
        <v>0</v>
      </c>
      <c r="P938" s="403">
        <f t="shared" si="319"/>
        <v>0</v>
      </c>
      <c r="Q938" s="403">
        <f t="shared" si="319"/>
        <v>0</v>
      </c>
      <c r="R938" s="403">
        <f t="shared" si="319"/>
        <v>0</v>
      </c>
      <c r="S938" s="403">
        <f t="shared" si="319"/>
        <v>0</v>
      </c>
      <c r="T938" s="403">
        <f t="shared" si="319"/>
        <v>0</v>
      </c>
      <c r="U938" s="403">
        <f t="shared" si="319"/>
        <v>0</v>
      </c>
      <c r="V938" s="403">
        <f t="shared" si="319"/>
        <v>0</v>
      </c>
      <c r="W938" s="403">
        <f t="shared" si="319"/>
        <v>0</v>
      </c>
      <c r="X938" s="403">
        <f t="shared" si="319"/>
        <v>0</v>
      </c>
      <c r="Y938" s="403">
        <f t="shared" si="312"/>
        <v>0</v>
      </c>
      <c r="Z938" s="403">
        <f t="shared" si="312"/>
        <v>0</v>
      </c>
      <c r="AA938" s="403">
        <f t="shared" si="312"/>
        <v>0</v>
      </c>
      <c r="AB938" s="403">
        <f t="shared" si="312"/>
        <v>0</v>
      </c>
      <c r="AC938" s="403">
        <f t="shared" si="315"/>
        <v>0</v>
      </c>
      <c r="AD938" s="403">
        <f t="shared" si="321"/>
        <v>33</v>
      </c>
      <c r="AE938" s="403">
        <f t="shared" si="321"/>
        <v>0</v>
      </c>
      <c r="AF938" s="403">
        <f t="shared" si="318"/>
        <v>0</v>
      </c>
      <c r="AG938" s="404">
        <f t="shared" si="316"/>
        <v>0</v>
      </c>
      <c r="AH938" s="404">
        <f t="shared" si="320"/>
        <v>0</v>
      </c>
      <c r="AI938" s="404">
        <f t="shared" si="320"/>
        <v>0</v>
      </c>
      <c r="AJ938" s="145">
        <f t="shared" si="309"/>
        <v>0</v>
      </c>
    </row>
    <row r="939" spans="2:36" ht="13.7" customHeight="1">
      <c r="B939" s="957">
        <v>149</v>
      </c>
      <c r="C939" s="1040">
        <v>44970</v>
      </c>
      <c r="D939" s="1041" t="s">
        <v>575</v>
      </c>
      <c r="E939" s="1042" t="s">
        <v>643</v>
      </c>
      <c r="F939" s="402">
        <v>727</v>
      </c>
      <c r="G939" s="956">
        <v>33</v>
      </c>
      <c r="H939" s="440"/>
      <c r="I939" s="403">
        <f t="shared" si="308"/>
        <v>0</v>
      </c>
      <c r="J939" s="403">
        <f t="shared" si="314"/>
        <v>0</v>
      </c>
      <c r="K939" s="403">
        <f t="shared" si="317"/>
        <v>0</v>
      </c>
      <c r="L939" s="403">
        <f t="shared" si="319"/>
        <v>0</v>
      </c>
      <c r="M939" s="403">
        <f t="shared" si="319"/>
        <v>0</v>
      </c>
      <c r="N939" s="403">
        <f t="shared" si="319"/>
        <v>0</v>
      </c>
      <c r="O939" s="403">
        <f t="shared" si="319"/>
        <v>0</v>
      </c>
      <c r="P939" s="403">
        <f t="shared" si="319"/>
        <v>0</v>
      </c>
      <c r="Q939" s="403">
        <f t="shared" si="319"/>
        <v>0</v>
      </c>
      <c r="R939" s="403">
        <f t="shared" si="319"/>
        <v>0</v>
      </c>
      <c r="S939" s="403">
        <f t="shared" si="319"/>
        <v>0</v>
      </c>
      <c r="T939" s="403">
        <f t="shared" si="319"/>
        <v>0</v>
      </c>
      <c r="U939" s="403">
        <f t="shared" si="319"/>
        <v>0</v>
      </c>
      <c r="V939" s="403">
        <f t="shared" si="319"/>
        <v>0</v>
      </c>
      <c r="W939" s="403">
        <f t="shared" si="319"/>
        <v>0</v>
      </c>
      <c r="X939" s="403">
        <f t="shared" si="319"/>
        <v>0</v>
      </c>
      <c r="Y939" s="403">
        <f t="shared" si="312"/>
        <v>0</v>
      </c>
      <c r="Z939" s="403">
        <f t="shared" si="312"/>
        <v>0</v>
      </c>
      <c r="AA939" s="403">
        <f t="shared" si="312"/>
        <v>0</v>
      </c>
      <c r="AB939" s="403">
        <f t="shared" si="312"/>
        <v>0</v>
      </c>
      <c r="AC939" s="403">
        <f t="shared" si="315"/>
        <v>0</v>
      </c>
      <c r="AD939" s="403">
        <f t="shared" si="321"/>
        <v>33</v>
      </c>
      <c r="AE939" s="403">
        <f t="shared" si="321"/>
        <v>0</v>
      </c>
      <c r="AF939" s="403">
        <f t="shared" si="318"/>
        <v>0</v>
      </c>
      <c r="AG939" s="404">
        <f t="shared" si="316"/>
        <v>0</v>
      </c>
      <c r="AH939" s="404">
        <f t="shared" si="320"/>
        <v>0</v>
      </c>
      <c r="AI939" s="404">
        <f t="shared" si="320"/>
        <v>0</v>
      </c>
      <c r="AJ939" s="145">
        <f t="shared" si="309"/>
        <v>0</v>
      </c>
    </row>
    <row r="940" spans="2:36" ht="13.7" customHeight="1">
      <c r="B940" s="957">
        <v>176</v>
      </c>
      <c r="C940" s="1040">
        <v>44977</v>
      </c>
      <c r="D940" s="1041" t="s">
        <v>575</v>
      </c>
      <c r="E940" s="1042" t="s">
        <v>643</v>
      </c>
      <c r="F940" s="402">
        <v>727</v>
      </c>
      <c r="G940" s="956">
        <v>33</v>
      </c>
      <c r="H940" s="440"/>
      <c r="I940" s="403">
        <f t="shared" si="308"/>
        <v>0</v>
      </c>
      <c r="J940" s="403">
        <f t="shared" si="314"/>
        <v>0</v>
      </c>
      <c r="K940" s="403">
        <f t="shared" si="317"/>
        <v>0</v>
      </c>
      <c r="L940" s="403">
        <f t="shared" ref="L940:X949" si="322">IF(L$7-$F940=0,$G940,0)</f>
        <v>0</v>
      </c>
      <c r="M940" s="403">
        <f t="shared" si="322"/>
        <v>0</v>
      </c>
      <c r="N940" s="403">
        <f t="shared" si="322"/>
        <v>0</v>
      </c>
      <c r="O940" s="403">
        <f t="shared" si="322"/>
        <v>0</v>
      </c>
      <c r="P940" s="403">
        <f t="shared" si="322"/>
        <v>0</v>
      </c>
      <c r="Q940" s="403">
        <f t="shared" si="322"/>
        <v>0</v>
      </c>
      <c r="R940" s="403">
        <f t="shared" si="322"/>
        <v>0</v>
      </c>
      <c r="S940" s="403">
        <f t="shared" si="322"/>
        <v>0</v>
      </c>
      <c r="T940" s="403">
        <f t="shared" si="322"/>
        <v>0</v>
      </c>
      <c r="U940" s="403">
        <f t="shared" si="322"/>
        <v>0</v>
      </c>
      <c r="V940" s="403">
        <f t="shared" si="322"/>
        <v>0</v>
      </c>
      <c r="W940" s="403">
        <f t="shared" si="322"/>
        <v>0</v>
      </c>
      <c r="X940" s="403">
        <f t="shared" si="322"/>
        <v>0</v>
      </c>
      <c r="Y940" s="403">
        <f t="shared" si="312"/>
        <v>0</v>
      </c>
      <c r="Z940" s="403">
        <f t="shared" si="312"/>
        <v>0</v>
      </c>
      <c r="AA940" s="403">
        <f t="shared" si="312"/>
        <v>0</v>
      </c>
      <c r="AB940" s="403">
        <f t="shared" si="312"/>
        <v>0</v>
      </c>
      <c r="AC940" s="403">
        <f t="shared" si="315"/>
        <v>0</v>
      </c>
      <c r="AD940" s="403">
        <f t="shared" si="321"/>
        <v>33</v>
      </c>
      <c r="AE940" s="403">
        <f t="shared" si="321"/>
        <v>0</v>
      </c>
      <c r="AF940" s="403">
        <f t="shared" si="318"/>
        <v>0</v>
      </c>
      <c r="AG940" s="404">
        <f t="shared" si="316"/>
        <v>0</v>
      </c>
      <c r="AH940" s="404">
        <f t="shared" si="320"/>
        <v>0</v>
      </c>
      <c r="AI940" s="404">
        <f t="shared" si="320"/>
        <v>0</v>
      </c>
      <c r="AJ940" s="145">
        <f t="shared" si="309"/>
        <v>0</v>
      </c>
    </row>
    <row r="941" spans="2:36" ht="13.7" customHeight="1">
      <c r="B941" s="957">
        <v>207</v>
      </c>
      <c r="C941" s="1040">
        <v>44984</v>
      </c>
      <c r="D941" s="1041" t="s">
        <v>575</v>
      </c>
      <c r="E941" s="1042" t="s">
        <v>643</v>
      </c>
      <c r="F941" s="402">
        <v>727</v>
      </c>
      <c r="G941" s="956">
        <v>33</v>
      </c>
      <c r="H941" s="440"/>
      <c r="I941" s="403">
        <f t="shared" si="308"/>
        <v>0</v>
      </c>
      <c r="J941" s="403">
        <f t="shared" si="314"/>
        <v>0</v>
      </c>
      <c r="K941" s="403">
        <f t="shared" si="317"/>
        <v>0</v>
      </c>
      <c r="L941" s="403">
        <f t="shared" si="322"/>
        <v>0</v>
      </c>
      <c r="M941" s="403">
        <f t="shared" si="322"/>
        <v>0</v>
      </c>
      <c r="N941" s="403">
        <f t="shared" si="322"/>
        <v>0</v>
      </c>
      <c r="O941" s="403">
        <f t="shared" si="322"/>
        <v>0</v>
      </c>
      <c r="P941" s="403">
        <f t="shared" si="322"/>
        <v>0</v>
      </c>
      <c r="Q941" s="403">
        <f t="shared" si="322"/>
        <v>0</v>
      </c>
      <c r="R941" s="403">
        <f t="shared" si="322"/>
        <v>0</v>
      </c>
      <c r="S941" s="403">
        <f t="shared" si="322"/>
        <v>0</v>
      </c>
      <c r="T941" s="403">
        <f t="shared" si="322"/>
        <v>0</v>
      </c>
      <c r="U941" s="403">
        <f t="shared" si="322"/>
        <v>0</v>
      </c>
      <c r="V941" s="403">
        <f t="shared" si="322"/>
        <v>0</v>
      </c>
      <c r="W941" s="403">
        <f t="shared" si="322"/>
        <v>0</v>
      </c>
      <c r="X941" s="403">
        <f t="shared" si="322"/>
        <v>0</v>
      </c>
      <c r="Y941" s="403">
        <f t="shared" si="312"/>
        <v>0</v>
      </c>
      <c r="Z941" s="403">
        <f t="shared" si="312"/>
        <v>0</v>
      </c>
      <c r="AA941" s="403">
        <f t="shared" si="312"/>
        <v>0</v>
      </c>
      <c r="AB941" s="403">
        <f t="shared" si="312"/>
        <v>0</v>
      </c>
      <c r="AC941" s="403">
        <f t="shared" si="315"/>
        <v>0</v>
      </c>
      <c r="AD941" s="403">
        <f t="shared" si="321"/>
        <v>33</v>
      </c>
      <c r="AE941" s="403">
        <f t="shared" si="321"/>
        <v>0</v>
      </c>
      <c r="AF941" s="403">
        <f t="shared" si="318"/>
        <v>0</v>
      </c>
      <c r="AG941" s="404">
        <f t="shared" si="316"/>
        <v>0</v>
      </c>
      <c r="AH941" s="404">
        <f t="shared" si="320"/>
        <v>0</v>
      </c>
      <c r="AI941" s="404">
        <f t="shared" si="320"/>
        <v>0</v>
      </c>
      <c r="AJ941" s="145">
        <f t="shared" si="309"/>
        <v>0</v>
      </c>
    </row>
    <row r="942" spans="2:36" ht="13.7" customHeight="1">
      <c r="B942" s="957">
        <v>244</v>
      </c>
      <c r="C942" s="1040">
        <v>44998</v>
      </c>
      <c r="D942" s="1041" t="s">
        <v>575</v>
      </c>
      <c r="E942" s="1042" t="s">
        <v>643</v>
      </c>
      <c r="F942" s="402">
        <v>727</v>
      </c>
      <c r="G942" s="956">
        <v>33</v>
      </c>
      <c r="H942" s="440"/>
      <c r="I942" s="403">
        <f t="shared" si="308"/>
        <v>0</v>
      </c>
      <c r="J942" s="403">
        <f t="shared" si="314"/>
        <v>0</v>
      </c>
      <c r="K942" s="403">
        <f t="shared" si="317"/>
        <v>0</v>
      </c>
      <c r="L942" s="403">
        <f t="shared" si="322"/>
        <v>0</v>
      </c>
      <c r="M942" s="403">
        <f t="shared" si="322"/>
        <v>0</v>
      </c>
      <c r="N942" s="403">
        <f t="shared" si="322"/>
        <v>0</v>
      </c>
      <c r="O942" s="403">
        <f t="shared" si="322"/>
        <v>0</v>
      </c>
      <c r="P942" s="403">
        <f t="shared" si="322"/>
        <v>0</v>
      </c>
      <c r="Q942" s="403">
        <f t="shared" si="322"/>
        <v>0</v>
      </c>
      <c r="R942" s="403">
        <f t="shared" si="322"/>
        <v>0</v>
      </c>
      <c r="S942" s="403">
        <f t="shared" si="322"/>
        <v>0</v>
      </c>
      <c r="T942" s="403">
        <f t="shared" si="322"/>
        <v>0</v>
      </c>
      <c r="U942" s="403">
        <f t="shared" si="322"/>
        <v>0</v>
      </c>
      <c r="V942" s="403">
        <f t="shared" si="322"/>
        <v>0</v>
      </c>
      <c r="W942" s="403">
        <f t="shared" si="322"/>
        <v>0</v>
      </c>
      <c r="X942" s="403">
        <f t="shared" si="322"/>
        <v>0</v>
      </c>
      <c r="Y942" s="403">
        <f t="shared" si="312"/>
        <v>0</v>
      </c>
      <c r="Z942" s="403">
        <f t="shared" si="312"/>
        <v>0</v>
      </c>
      <c r="AA942" s="403">
        <f t="shared" si="312"/>
        <v>0</v>
      </c>
      <c r="AB942" s="403">
        <f t="shared" si="312"/>
        <v>0</v>
      </c>
      <c r="AC942" s="403">
        <f t="shared" si="315"/>
        <v>0</v>
      </c>
      <c r="AD942" s="403">
        <f t="shared" si="321"/>
        <v>33</v>
      </c>
      <c r="AE942" s="403">
        <f t="shared" si="321"/>
        <v>0</v>
      </c>
      <c r="AF942" s="403">
        <f t="shared" si="318"/>
        <v>0</v>
      </c>
      <c r="AG942" s="404">
        <f t="shared" si="316"/>
        <v>0</v>
      </c>
      <c r="AH942" s="404">
        <f t="shared" si="320"/>
        <v>0</v>
      </c>
      <c r="AI942" s="404">
        <f t="shared" si="320"/>
        <v>0</v>
      </c>
      <c r="AJ942" s="145">
        <f t="shared" si="309"/>
        <v>0</v>
      </c>
    </row>
    <row r="943" spans="2:36" ht="13.7" customHeight="1">
      <c r="B943" s="957">
        <v>296</v>
      </c>
      <c r="C943" s="1040">
        <v>45012</v>
      </c>
      <c r="D943" s="1041" t="s">
        <v>575</v>
      </c>
      <c r="E943" s="1042" t="s">
        <v>643</v>
      </c>
      <c r="F943" s="402">
        <v>727</v>
      </c>
      <c r="G943" s="956">
        <v>33</v>
      </c>
      <c r="H943" s="440"/>
      <c r="I943" s="403">
        <f t="shared" si="308"/>
        <v>0</v>
      </c>
      <c r="J943" s="403">
        <f t="shared" si="314"/>
        <v>0</v>
      </c>
      <c r="K943" s="403">
        <f t="shared" si="317"/>
        <v>0</v>
      </c>
      <c r="L943" s="403">
        <f t="shared" si="322"/>
        <v>0</v>
      </c>
      <c r="M943" s="403">
        <f t="shared" si="322"/>
        <v>0</v>
      </c>
      <c r="N943" s="403">
        <f t="shared" si="322"/>
        <v>0</v>
      </c>
      <c r="O943" s="403">
        <f t="shared" si="322"/>
        <v>0</v>
      </c>
      <c r="P943" s="403">
        <f t="shared" si="322"/>
        <v>0</v>
      </c>
      <c r="Q943" s="403">
        <f t="shared" si="322"/>
        <v>0</v>
      </c>
      <c r="R943" s="403">
        <f t="shared" si="322"/>
        <v>0</v>
      </c>
      <c r="S943" s="403">
        <f t="shared" si="322"/>
        <v>0</v>
      </c>
      <c r="T943" s="403">
        <f t="shared" si="322"/>
        <v>0</v>
      </c>
      <c r="U943" s="403">
        <f t="shared" si="322"/>
        <v>0</v>
      </c>
      <c r="V943" s="403">
        <f t="shared" si="322"/>
        <v>0</v>
      </c>
      <c r="W943" s="403">
        <f t="shared" si="322"/>
        <v>0</v>
      </c>
      <c r="X943" s="403">
        <f t="shared" si="322"/>
        <v>0</v>
      </c>
      <c r="Y943" s="403">
        <f t="shared" si="312"/>
        <v>0</v>
      </c>
      <c r="Z943" s="403">
        <f t="shared" si="312"/>
        <v>0</v>
      </c>
      <c r="AA943" s="403">
        <f t="shared" si="312"/>
        <v>0</v>
      </c>
      <c r="AB943" s="403">
        <f t="shared" si="312"/>
        <v>0</v>
      </c>
      <c r="AC943" s="403">
        <f t="shared" si="315"/>
        <v>0</v>
      </c>
      <c r="AD943" s="403">
        <f t="shared" si="321"/>
        <v>33</v>
      </c>
      <c r="AE943" s="403">
        <f t="shared" si="321"/>
        <v>0</v>
      </c>
      <c r="AF943" s="403">
        <f t="shared" si="318"/>
        <v>0</v>
      </c>
      <c r="AG943" s="404">
        <f t="shared" si="316"/>
        <v>0</v>
      </c>
      <c r="AH943" s="404">
        <f t="shared" si="320"/>
        <v>0</v>
      </c>
      <c r="AI943" s="404">
        <f t="shared" si="320"/>
        <v>0</v>
      </c>
      <c r="AJ943" s="145">
        <f t="shared" si="309"/>
        <v>0</v>
      </c>
    </row>
    <row r="944" spans="2:36" ht="13.7" customHeight="1">
      <c r="B944" s="957">
        <v>314</v>
      </c>
      <c r="C944" s="1040">
        <v>45019</v>
      </c>
      <c r="D944" s="1041" t="s">
        <v>575</v>
      </c>
      <c r="E944" s="1042" t="s">
        <v>643</v>
      </c>
      <c r="F944" s="402">
        <v>727</v>
      </c>
      <c r="G944" s="956">
        <v>33</v>
      </c>
      <c r="H944" s="440"/>
      <c r="I944" s="403">
        <f t="shared" si="308"/>
        <v>0</v>
      </c>
      <c r="J944" s="403">
        <f t="shared" si="314"/>
        <v>0</v>
      </c>
      <c r="K944" s="403">
        <f t="shared" si="317"/>
        <v>0</v>
      </c>
      <c r="L944" s="403">
        <f t="shared" si="322"/>
        <v>0</v>
      </c>
      <c r="M944" s="403">
        <f t="shared" si="322"/>
        <v>0</v>
      </c>
      <c r="N944" s="403">
        <f t="shared" si="322"/>
        <v>0</v>
      </c>
      <c r="O944" s="403">
        <f t="shared" si="322"/>
        <v>0</v>
      </c>
      <c r="P944" s="403">
        <f t="shared" si="322"/>
        <v>0</v>
      </c>
      <c r="Q944" s="403">
        <f t="shared" si="322"/>
        <v>0</v>
      </c>
      <c r="R944" s="403">
        <f t="shared" si="322"/>
        <v>0</v>
      </c>
      <c r="S944" s="403">
        <f t="shared" si="322"/>
        <v>0</v>
      </c>
      <c r="T944" s="403">
        <f t="shared" si="322"/>
        <v>0</v>
      </c>
      <c r="U944" s="403">
        <f t="shared" si="322"/>
        <v>0</v>
      </c>
      <c r="V944" s="403">
        <f t="shared" si="322"/>
        <v>0</v>
      </c>
      <c r="W944" s="403">
        <f t="shared" si="322"/>
        <v>0</v>
      </c>
      <c r="X944" s="403">
        <f t="shared" si="322"/>
        <v>0</v>
      </c>
      <c r="Y944" s="403">
        <f t="shared" si="312"/>
        <v>0</v>
      </c>
      <c r="Z944" s="403">
        <f t="shared" si="312"/>
        <v>0</v>
      </c>
      <c r="AA944" s="403">
        <f t="shared" si="312"/>
        <v>0</v>
      </c>
      <c r="AB944" s="403">
        <f t="shared" si="312"/>
        <v>0</v>
      </c>
      <c r="AC944" s="403">
        <f t="shared" si="315"/>
        <v>0</v>
      </c>
      <c r="AD944" s="403">
        <f t="shared" si="321"/>
        <v>33</v>
      </c>
      <c r="AE944" s="403">
        <f t="shared" si="321"/>
        <v>0</v>
      </c>
      <c r="AF944" s="403">
        <f t="shared" si="318"/>
        <v>0</v>
      </c>
      <c r="AG944" s="404">
        <f t="shared" si="316"/>
        <v>0</v>
      </c>
      <c r="AH944" s="404">
        <f t="shared" si="320"/>
        <v>0</v>
      </c>
      <c r="AI944" s="404">
        <f t="shared" si="320"/>
        <v>0</v>
      </c>
      <c r="AJ944" s="145">
        <f t="shared" si="309"/>
        <v>0</v>
      </c>
    </row>
    <row r="945" spans="2:36" ht="13.7" customHeight="1">
      <c r="B945" s="957">
        <v>346</v>
      </c>
      <c r="C945" s="1040">
        <v>45027</v>
      </c>
      <c r="D945" s="1041" t="s">
        <v>575</v>
      </c>
      <c r="E945" s="1042" t="s">
        <v>643</v>
      </c>
      <c r="F945" s="402">
        <v>727</v>
      </c>
      <c r="G945" s="956">
        <v>33</v>
      </c>
      <c r="H945" s="440"/>
      <c r="I945" s="403">
        <f t="shared" si="308"/>
        <v>0</v>
      </c>
      <c r="J945" s="403">
        <f t="shared" si="314"/>
        <v>0</v>
      </c>
      <c r="K945" s="403">
        <f t="shared" si="317"/>
        <v>0</v>
      </c>
      <c r="L945" s="403">
        <f t="shared" si="322"/>
        <v>0</v>
      </c>
      <c r="M945" s="403">
        <f t="shared" si="322"/>
        <v>0</v>
      </c>
      <c r="N945" s="403">
        <f t="shared" si="322"/>
        <v>0</v>
      </c>
      <c r="O945" s="403">
        <f t="shared" si="322"/>
        <v>0</v>
      </c>
      <c r="P945" s="403">
        <f t="shared" si="322"/>
        <v>0</v>
      </c>
      <c r="Q945" s="403">
        <f t="shared" si="322"/>
        <v>0</v>
      </c>
      <c r="R945" s="403">
        <f t="shared" si="322"/>
        <v>0</v>
      </c>
      <c r="S945" s="403">
        <f t="shared" si="322"/>
        <v>0</v>
      </c>
      <c r="T945" s="403">
        <f t="shared" si="322"/>
        <v>0</v>
      </c>
      <c r="U945" s="403">
        <f t="shared" si="322"/>
        <v>0</v>
      </c>
      <c r="V945" s="403">
        <f t="shared" si="322"/>
        <v>0</v>
      </c>
      <c r="W945" s="403">
        <f t="shared" si="322"/>
        <v>0</v>
      </c>
      <c r="X945" s="403">
        <f t="shared" si="322"/>
        <v>0</v>
      </c>
      <c r="Y945" s="403">
        <f t="shared" si="312"/>
        <v>0</v>
      </c>
      <c r="Z945" s="403">
        <f t="shared" si="312"/>
        <v>0</v>
      </c>
      <c r="AA945" s="403">
        <f t="shared" si="312"/>
        <v>0</v>
      </c>
      <c r="AB945" s="403">
        <f t="shared" si="312"/>
        <v>0</v>
      </c>
      <c r="AC945" s="403">
        <f t="shared" si="315"/>
        <v>0</v>
      </c>
      <c r="AD945" s="403">
        <f t="shared" si="321"/>
        <v>33</v>
      </c>
      <c r="AE945" s="403">
        <f t="shared" si="321"/>
        <v>0</v>
      </c>
      <c r="AF945" s="403">
        <f t="shared" si="318"/>
        <v>0</v>
      </c>
      <c r="AG945" s="404">
        <f t="shared" si="316"/>
        <v>0</v>
      </c>
      <c r="AH945" s="404">
        <f t="shared" si="320"/>
        <v>0</v>
      </c>
      <c r="AI945" s="404">
        <f t="shared" si="320"/>
        <v>0</v>
      </c>
      <c r="AJ945" s="145">
        <f t="shared" si="309"/>
        <v>0</v>
      </c>
    </row>
    <row r="946" spans="2:36" ht="13.7" customHeight="1">
      <c r="B946" s="957">
        <v>370</v>
      </c>
      <c r="C946" s="1040">
        <v>45033</v>
      </c>
      <c r="D946" s="1041" t="s">
        <v>575</v>
      </c>
      <c r="E946" s="1042" t="s">
        <v>643</v>
      </c>
      <c r="F946" s="402">
        <v>727</v>
      </c>
      <c r="G946" s="956">
        <v>33</v>
      </c>
      <c r="H946" s="440"/>
      <c r="I946" s="403">
        <f t="shared" si="308"/>
        <v>0</v>
      </c>
      <c r="J946" s="403">
        <f t="shared" si="314"/>
        <v>0</v>
      </c>
      <c r="K946" s="403">
        <f t="shared" si="317"/>
        <v>0</v>
      </c>
      <c r="L946" s="403">
        <f t="shared" si="322"/>
        <v>0</v>
      </c>
      <c r="M946" s="403">
        <f t="shared" si="322"/>
        <v>0</v>
      </c>
      <c r="N946" s="403">
        <f t="shared" si="322"/>
        <v>0</v>
      </c>
      <c r="O946" s="403">
        <f t="shared" si="322"/>
        <v>0</v>
      </c>
      <c r="P946" s="403">
        <f t="shared" si="322"/>
        <v>0</v>
      </c>
      <c r="Q946" s="403">
        <f t="shared" si="322"/>
        <v>0</v>
      </c>
      <c r="R946" s="403">
        <f t="shared" si="322"/>
        <v>0</v>
      </c>
      <c r="S946" s="403">
        <f t="shared" si="322"/>
        <v>0</v>
      </c>
      <c r="T946" s="403">
        <f t="shared" si="322"/>
        <v>0</v>
      </c>
      <c r="U946" s="403">
        <f t="shared" si="322"/>
        <v>0</v>
      </c>
      <c r="V946" s="403">
        <f t="shared" si="322"/>
        <v>0</v>
      </c>
      <c r="W946" s="403">
        <f t="shared" si="322"/>
        <v>0</v>
      </c>
      <c r="X946" s="403">
        <f t="shared" si="322"/>
        <v>0</v>
      </c>
      <c r="Y946" s="403">
        <f t="shared" si="312"/>
        <v>0</v>
      </c>
      <c r="Z946" s="403">
        <f t="shared" si="312"/>
        <v>0</v>
      </c>
      <c r="AA946" s="403">
        <f t="shared" si="312"/>
        <v>0</v>
      </c>
      <c r="AB946" s="403">
        <f t="shared" si="312"/>
        <v>0</v>
      </c>
      <c r="AC946" s="403">
        <f t="shared" si="315"/>
        <v>0</v>
      </c>
      <c r="AD946" s="403">
        <f t="shared" si="321"/>
        <v>33</v>
      </c>
      <c r="AE946" s="403">
        <f t="shared" si="321"/>
        <v>0</v>
      </c>
      <c r="AF946" s="403">
        <f t="shared" si="318"/>
        <v>0</v>
      </c>
      <c r="AG946" s="404">
        <f t="shared" si="316"/>
        <v>0</v>
      </c>
      <c r="AH946" s="404">
        <f t="shared" si="320"/>
        <v>0</v>
      </c>
      <c r="AI946" s="404">
        <f t="shared" si="320"/>
        <v>0</v>
      </c>
      <c r="AJ946" s="145">
        <f t="shared" si="309"/>
        <v>0</v>
      </c>
    </row>
    <row r="947" spans="2:36" ht="13.7" customHeight="1">
      <c r="B947" s="957">
        <v>387</v>
      </c>
      <c r="C947" s="1040">
        <v>45040</v>
      </c>
      <c r="D947" s="1041" t="s">
        <v>575</v>
      </c>
      <c r="E947" s="1042" t="s">
        <v>643</v>
      </c>
      <c r="F947" s="402">
        <v>727</v>
      </c>
      <c r="G947" s="956">
        <v>33</v>
      </c>
      <c r="H947" s="440"/>
      <c r="I947" s="403">
        <f t="shared" si="308"/>
        <v>0</v>
      </c>
      <c r="J947" s="403">
        <f t="shared" si="314"/>
        <v>0</v>
      </c>
      <c r="K947" s="403">
        <f t="shared" si="317"/>
        <v>0</v>
      </c>
      <c r="L947" s="403">
        <f t="shared" si="322"/>
        <v>0</v>
      </c>
      <c r="M947" s="403">
        <f t="shared" si="322"/>
        <v>0</v>
      </c>
      <c r="N947" s="403">
        <f t="shared" si="322"/>
        <v>0</v>
      </c>
      <c r="O947" s="403">
        <f t="shared" si="322"/>
        <v>0</v>
      </c>
      <c r="P947" s="403">
        <f t="shared" si="322"/>
        <v>0</v>
      </c>
      <c r="Q947" s="403">
        <f t="shared" si="322"/>
        <v>0</v>
      </c>
      <c r="R947" s="403">
        <f t="shared" si="322"/>
        <v>0</v>
      </c>
      <c r="S947" s="403">
        <f t="shared" si="322"/>
        <v>0</v>
      </c>
      <c r="T947" s="403">
        <f t="shared" si="322"/>
        <v>0</v>
      </c>
      <c r="U947" s="403">
        <f t="shared" si="322"/>
        <v>0</v>
      </c>
      <c r="V947" s="403">
        <f t="shared" si="322"/>
        <v>0</v>
      </c>
      <c r="W947" s="403">
        <f t="shared" si="322"/>
        <v>0</v>
      </c>
      <c r="X947" s="403">
        <f t="shared" si="322"/>
        <v>0</v>
      </c>
      <c r="Y947" s="403">
        <f t="shared" si="312"/>
        <v>0</v>
      </c>
      <c r="Z947" s="403">
        <f t="shared" si="312"/>
        <v>0</v>
      </c>
      <c r="AA947" s="403">
        <f t="shared" si="312"/>
        <v>0</v>
      </c>
      <c r="AB947" s="403">
        <f t="shared" si="312"/>
        <v>0</v>
      </c>
      <c r="AC947" s="403">
        <f t="shared" si="315"/>
        <v>0</v>
      </c>
      <c r="AD947" s="403">
        <f t="shared" si="321"/>
        <v>33</v>
      </c>
      <c r="AE947" s="403">
        <f t="shared" si="321"/>
        <v>0</v>
      </c>
      <c r="AF947" s="403">
        <f t="shared" si="318"/>
        <v>0</v>
      </c>
      <c r="AG947" s="404">
        <f t="shared" si="316"/>
        <v>0</v>
      </c>
      <c r="AH947" s="404">
        <f t="shared" si="320"/>
        <v>0</v>
      </c>
      <c r="AI947" s="404">
        <f t="shared" si="320"/>
        <v>0</v>
      </c>
      <c r="AJ947" s="145">
        <f t="shared" si="309"/>
        <v>0</v>
      </c>
    </row>
    <row r="948" spans="2:36" ht="13.7" customHeight="1">
      <c r="B948" s="957">
        <v>417</v>
      </c>
      <c r="C948" s="1040">
        <v>45048</v>
      </c>
      <c r="D948" s="1041" t="s">
        <v>575</v>
      </c>
      <c r="E948" s="1042" t="s">
        <v>643</v>
      </c>
      <c r="F948" s="402">
        <v>727</v>
      </c>
      <c r="G948" s="956">
        <v>33</v>
      </c>
      <c r="H948" s="440"/>
      <c r="I948" s="403">
        <f t="shared" si="308"/>
        <v>0</v>
      </c>
      <c r="J948" s="403">
        <f t="shared" si="314"/>
        <v>0</v>
      </c>
      <c r="K948" s="403">
        <f t="shared" si="317"/>
        <v>0</v>
      </c>
      <c r="L948" s="403">
        <f t="shared" si="322"/>
        <v>0</v>
      </c>
      <c r="M948" s="403">
        <f t="shared" si="322"/>
        <v>0</v>
      </c>
      <c r="N948" s="403">
        <f t="shared" si="322"/>
        <v>0</v>
      </c>
      <c r="O948" s="403">
        <f t="shared" si="322"/>
        <v>0</v>
      </c>
      <c r="P948" s="403">
        <f t="shared" si="322"/>
        <v>0</v>
      </c>
      <c r="Q948" s="403">
        <f t="shared" si="322"/>
        <v>0</v>
      </c>
      <c r="R948" s="403">
        <f t="shared" si="322"/>
        <v>0</v>
      </c>
      <c r="S948" s="403">
        <f t="shared" si="322"/>
        <v>0</v>
      </c>
      <c r="T948" s="403">
        <f t="shared" si="322"/>
        <v>0</v>
      </c>
      <c r="U948" s="403">
        <f t="shared" si="322"/>
        <v>0</v>
      </c>
      <c r="V948" s="403">
        <f t="shared" si="322"/>
        <v>0</v>
      </c>
      <c r="W948" s="403">
        <f t="shared" si="322"/>
        <v>0</v>
      </c>
      <c r="X948" s="403">
        <f t="shared" si="322"/>
        <v>0</v>
      </c>
      <c r="Y948" s="403">
        <f t="shared" si="312"/>
        <v>0</v>
      </c>
      <c r="Z948" s="403">
        <f t="shared" si="312"/>
        <v>0</v>
      </c>
      <c r="AA948" s="403">
        <f t="shared" si="312"/>
        <v>0</v>
      </c>
      <c r="AB948" s="403">
        <f t="shared" si="312"/>
        <v>0</v>
      </c>
      <c r="AC948" s="403">
        <f t="shared" si="315"/>
        <v>0</v>
      </c>
      <c r="AD948" s="403">
        <f t="shared" si="321"/>
        <v>33</v>
      </c>
      <c r="AE948" s="403">
        <f t="shared" si="321"/>
        <v>0</v>
      </c>
      <c r="AF948" s="403">
        <f t="shared" si="318"/>
        <v>0</v>
      </c>
      <c r="AG948" s="404">
        <f t="shared" si="316"/>
        <v>0</v>
      </c>
      <c r="AH948" s="404">
        <f t="shared" si="320"/>
        <v>0</v>
      </c>
      <c r="AI948" s="404">
        <f t="shared" si="320"/>
        <v>0</v>
      </c>
      <c r="AJ948" s="145">
        <f t="shared" si="309"/>
        <v>0</v>
      </c>
    </row>
    <row r="949" spans="2:36" ht="13.7" customHeight="1">
      <c r="B949" s="957">
        <v>443</v>
      </c>
      <c r="C949" s="1040">
        <v>45055</v>
      </c>
      <c r="D949" s="1041" t="s">
        <v>575</v>
      </c>
      <c r="E949" s="1042" t="s">
        <v>643</v>
      </c>
      <c r="F949" s="402">
        <v>727</v>
      </c>
      <c r="G949" s="956">
        <v>33</v>
      </c>
      <c r="H949" s="440"/>
      <c r="I949" s="403">
        <f t="shared" si="308"/>
        <v>0</v>
      </c>
      <c r="J949" s="403">
        <f t="shared" si="314"/>
        <v>0</v>
      </c>
      <c r="K949" s="403">
        <f t="shared" si="317"/>
        <v>0</v>
      </c>
      <c r="L949" s="403">
        <f t="shared" si="322"/>
        <v>0</v>
      </c>
      <c r="M949" s="403">
        <f t="shared" si="322"/>
        <v>0</v>
      </c>
      <c r="N949" s="403">
        <f t="shared" si="322"/>
        <v>0</v>
      </c>
      <c r="O949" s="403">
        <f t="shared" si="322"/>
        <v>0</v>
      </c>
      <c r="P949" s="403">
        <f t="shared" si="322"/>
        <v>0</v>
      </c>
      <c r="Q949" s="403">
        <f t="shared" si="322"/>
        <v>0</v>
      </c>
      <c r="R949" s="403">
        <f t="shared" si="322"/>
        <v>0</v>
      </c>
      <c r="S949" s="403">
        <f t="shared" si="322"/>
        <v>0</v>
      </c>
      <c r="T949" s="403">
        <f t="shared" si="322"/>
        <v>0</v>
      </c>
      <c r="U949" s="403">
        <f t="shared" si="322"/>
        <v>0</v>
      </c>
      <c r="V949" s="403">
        <f t="shared" si="322"/>
        <v>0</v>
      </c>
      <c r="W949" s="403">
        <f t="shared" si="322"/>
        <v>0</v>
      </c>
      <c r="X949" s="403">
        <f t="shared" si="322"/>
        <v>0</v>
      </c>
      <c r="Y949" s="403">
        <f t="shared" si="312"/>
        <v>0</v>
      </c>
      <c r="Z949" s="403">
        <f t="shared" si="312"/>
        <v>0</v>
      </c>
      <c r="AA949" s="403">
        <f t="shared" si="312"/>
        <v>0</v>
      </c>
      <c r="AB949" s="403">
        <f t="shared" si="312"/>
        <v>0</v>
      </c>
      <c r="AC949" s="403">
        <f t="shared" si="315"/>
        <v>0</v>
      </c>
      <c r="AD949" s="403">
        <f t="shared" si="321"/>
        <v>33</v>
      </c>
      <c r="AE949" s="403">
        <f t="shared" si="321"/>
        <v>0</v>
      </c>
      <c r="AF949" s="403">
        <f t="shared" si="318"/>
        <v>0</v>
      </c>
      <c r="AG949" s="404">
        <f t="shared" si="316"/>
        <v>0</v>
      </c>
      <c r="AH949" s="989">
        <f t="shared" si="320"/>
        <v>0</v>
      </c>
      <c r="AI949" s="989">
        <f t="shared" si="320"/>
        <v>0</v>
      </c>
      <c r="AJ949" s="145">
        <f t="shared" si="309"/>
        <v>0</v>
      </c>
    </row>
    <row r="950" spans="2:36" ht="13.7" customHeight="1">
      <c r="B950" s="957">
        <v>508</v>
      </c>
      <c r="C950" s="1040">
        <v>45082</v>
      </c>
      <c r="D950" s="1041" t="s">
        <v>575</v>
      </c>
      <c r="E950" s="1042" t="s">
        <v>643</v>
      </c>
      <c r="F950" s="402">
        <v>727</v>
      </c>
      <c r="G950" s="956">
        <v>33</v>
      </c>
      <c r="H950" s="440"/>
      <c r="I950" s="403">
        <f t="shared" si="308"/>
        <v>0</v>
      </c>
      <c r="J950" s="403">
        <f t="shared" si="314"/>
        <v>0</v>
      </c>
      <c r="K950" s="403">
        <f t="shared" si="317"/>
        <v>0</v>
      </c>
      <c r="L950" s="403">
        <f t="shared" ref="L950:X959" si="323">IF(L$7-$F950=0,$G950,0)</f>
        <v>0</v>
      </c>
      <c r="M950" s="403">
        <f t="shared" si="323"/>
        <v>0</v>
      </c>
      <c r="N950" s="403">
        <f t="shared" si="323"/>
        <v>0</v>
      </c>
      <c r="O950" s="403">
        <f t="shared" si="323"/>
        <v>0</v>
      </c>
      <c r="P950" s="403">
        <f t="shared" si="323"/>
        <v>0</v>
      </c>
      <c r="Q950" s="403">
        <f t="shared" si="323"/>
        <v>0</v>
      </c>
      <c r="R950" s="403">
        <f t="shared" si="323"/>
        <v>0</v>
      </c>
      <c r="S950" s="403">
        <f t="shared" si="323"/>
        <v>0</v>
      </c>
      <c r="T950" s="403">
        <f t="shared" si="323"/>
        <v>0</v>
      </c>
      <c r="U950" s="403">
        <f t="shared" si="323"/>
        <v>0</v>
      </c>
      <c r="V950" s="403">
        <f t="shared" si="323"/>
        <v>0</v>
      </c>
      <c r="W950" s="403">
        <f t="shared" si="323"/>
        <v>0</v>
      </c>
      <c r="X950" s="403">
        <f t="shared" si="323"/>
        <v>0</v>
      </c>
      <c r="Y950" s="403">
        <f t="shared" si="312"/>
        <v>0</v>
      </c>
      <c r="Z950" s="403">
        <f t="shared" si="312"/>
        <v>0</v>
      </c>
      <c r="AA950" s="403">
        <f t="shared" si="312"/>
        <v>0</v>
      </c>
      <c r="AB950" s="403">
        <f t="shared" si="312"/>
        <v>0</v>
      </c>
      <c r="AC950" s="403">
        <f t="shared" si="315"/>
        <v>0</v>
      </c>
      <c r="AD950" s="403">
        <f t="shared" si="321"/>
        <v>33</v>
      </c>
      <c r="AE950" s="403">
        <f t="shared" si="321"/>
        <v>0</v>
      </c>
      <c r="AF950" s="403">
        <f t="shared" si="318"/>
        <v>0</v>
      </c>
      <c r="AG950" s="404">
        <f t="shared" si="316"/>
        <v>0</v>
      </c>
      <c r="AH950" s="404">
        <f t="shared" ref="AH950:AI969" si="324">IF(AH$7-$F950=0,$G950,0)</f>
        <v>0</v>
      </c>
      <c r="AI950" s="404">
        <f t="shared" si="324"/>
        <v>0</v>
      </c>
      <c r="AJ950" s="145">
        <f t="shared" si="309"/>
        <v>0</v>
      </c>
    </row>
    <row r="951" spans="2:36" ht="13.7" customHeight="1">
      <c r="B951" s="957">
        <v>527</v>
      </c>
      <c r="C951" s="1040">
        <v>45089</v>
      </c>
      <c r="D951" s="1041" t="s">
        <v>575</v>
      </c>
      <c r="E951" s="1042" t="s">
        <v>643</v>
      </c>
      <c r="F951" s="402">
        <v>727</v>
      </c>
      <c r="G951" s="956">
        <v>33</v>
      </c>
      <c r="H951" s="440"/>
      <c r="I951" s="403">
        <f t="shared" si="308"/>
        <v>0</v>
      </c>
      <c r="J951" s="403">
        <f t="shared" si="314"/>
        <v>0</v>
      </c>
      <c r="K951" s="403">
        <f t="shared" si="317"/>
        <v>0</v>
      </c>
      <c r="L951" s="403">
        <f t="shared" si="323"/>
        <v>0</v>
      </c>
      <c r="M951" s="403">
        <f t="shared" si="323"/>
        <v>0</v>
      </c>
      <c r="N951" s="403">
        <f t="shared" si="323"/>
        <v>0</v>
      </c>
      <c r="O951" s="403">
        <f t="shared" si="323"/>
        <v>0</v>
      </c>
      <c r="P951" s="403">
        <f t="shared" si="323"/>
        <v>0</v>
      </c>
      <c r="Q951" s="403">
        <f t="shared" si="323"/>
        <v>0</v>
      </c>
      <c r="R951" s="403">
        <f t="shared" si="323"/>
        <v>0</v>
      </c>
      <c r="S951" s="403">
        <f t="shared" si="323"/>
        <v>0</v>
      </c>
      <c r="T951" s="403">
        <f t="shared" si="323"/>
        <v>0</v>
      </c>
      <c r="U951" s="403">
        <f t="shared" si="323"/>
        <v>0</v>
      </c>
      <c r="V951" s="403">
        <f t="shared" si="323"/>
        <v>0</v>
      </c>
      <c r="W951" s="403">
        <f t="shared" si="323"/>
        <v>0</v>
      </c>
      <c r="X951" s="403">
        <f t="shared" si="323"/>
        <v>0</v>
      </c>
      <c r="Y951" s="403">
        <f t="shared" si="312"/>
        <v>0</v>
      </c>
      <c r="Z951" s="403">
        <f t="shared" si="312"/>
        <v>0</v>
      </c>
      <c r="AA951" s="403">
        <f t="shared" si="312"/>
        <v>0</v>
      </c>
      <c r="AB951" s="403">
        <f t="shared" si="312"/>
        <v>0</v>
      </c>
      <c r="AC951" s="403">
        <f t="shared" si="315"/>
        <v>0</v>
      </c>
      <c r="AD951" s="403">
        <f t="shared" si="321"/>
        <v>33</v>
      </c>
      <c r="AE951" s="403">
        <f t="shared" si="321"/>
        <v>0</v>
      </c>
      <c r="AF951" s="403">
        <f t="shared" si="318"/>
        <v>0</v>
      </c>
      <c r="AG951" s="404">
        <f t="shared" si="316"/>
        <v>0</v>
      </c>
      <c r="AH951" s="404">
        <f t="shared" si="324"/>
        <v>0</v>
      </c>
      <c r="AI951" s="404">
        <f t="shared" si="324"/>
        <v>0</v>
      </c>
      <c r="AJ951" s="145">
        <f t="shared" si="309"/>
        <v>0</v>
      </c>
    </row>
    <row r="952" spans="2:36" ht="13.7" customHeight="1">
      <c r="B952" s="957">
        <v>567</v>
      </c>
      <c r="C952" s="1040">
        <v>45096</v>
      </c>
      <c r="D952" s="1041" t="s">
        <v>575</v>
      </c>
      <c r="E952" s="1042" t="s">
        <v>643</v>
      </c>
      <c r="F952" s="402">
        <v>727</v>
      </c>
      <c r="G952" s="956">
        <v>33</v>
      </c>
      <c r="H952" s="440"/>
      <c r="I952" s="403">
        <f t="shared" si="308"/>
        <v>0</v>
      </c>
      <c r="J952" s="403">
        <f t="shared" si="314"/>
        <v>0</v>
      </c>
      <c r="K952" s="403">
        <f t="shared" si="317"/>
        <v>0</v>
      </c>
      <c r="L952" s="403">
        <f t="shared" si="323"/>
        <v>0</v>
      </c>
      <c r="M952" s="403">
        <f t="shared" si="323"/>
        <v>0</v>
      </c>
      <c r="N952" s="403">
        <f t="shared" si="323"/>
        <v>0</v>
      </c>
      <c r="O952" s="403">
        <f t="shared" si="323"/>
        <v>0</v>
      </c>
      <c r="P952" s="403">
        <f t="shared" si="323"/>
        <v>0</v>
      </c>
      <c r="Q952" s="403">
        <f t="shared" si="323"/>
        <v>0</v>
      </c>
      <c r="R952" s="403">
        <f t="shared" si="323"/>
        <v>0</v>
      </c>
      <c r="S952" s="403">
        <f t="shared" si="323"/>
        <v>0</v>
      </c>
      <c r="T952" s="403">
        <f t="shared" si="323"/>
        <v>0</v>
      </c>
      <c r="U952" s="403">
        <f t="shared" si="323"/>
        <v>0</v>
      </c>
      <c r="V952" s="403">
        <f t="shared" si="323"/>
        <v>0</v>
      </c>
      <c r="W952" s="403">
        <f t="shared" si="323"/>
        <v>0</v>
      </c>
      <c r="X952" s="403">
        <f t="shared" si="323"/>
        <v>0</v>
      </c>
      <c r="Y952" s="403">
        <f t="shared" si="312"/>
        <v>0</v>
      </c>
      <c r="Z952" s="403">
        <f t="shared" si="312"/>
        <v>0</v>
      </c>
      <c r="AA952" s="403">
        <f t="shared" si="312"/>
        <v>0</v>
      </c>
      <c r="AB952" s="403">
        <f t="shared" si="312"/>
        <v>0</v>
      </c>
      <c r="AC952" s="403">
        <f t="shared" si="315"/>
        <v>0</v>
      </c>
      <c r="AD952" s="403">
        <f t="shared" si="321"/>
        <v>33</v>
      </c>
      <c r="AE952" s="403">
        <f t="shared" si="321"/>
        <v>0</v>
      </c>
      <c r="AF952" s="403">
        <f t="shared" si="318"/>
        <v>0</v>
      </c>
      <c r="AG952" s="404">
        <f t="shared" si="316"/>
        <v>0</v>
      </c>
      <c r="AH952" s="404">
        <f t="shared" si="324"/>
        <v>0</v>
      </c>
      <c r="AI952" s="404">
        <f t="shared" si="324"/>
        <v>0</v>
      </c>
      <c r="AJ952" s="145">
        <f t="shared" si="309"/>
        <v>0</v>
      </c>
    </row>
    <row r="953" spans="2:36" ht="13.7" customHeight="1">
      <c r="B953" s="957">
        <v>591</v>
      </c>
      <c r="C953" s="1040">
        <v>45103</v>
      </c>
      <c r="D953" s="1041" t="s">
        <v>575</v>
      </c>
      <c r="E953" s="1042" t="s">
        <v>643</v>
      </c>
      <c r="F953" s="402">
        <v>727</v>
      </c>
      <c r="G953" s="956">
        <v>33</v>
      </c>
      <c r="H953" s="440"/>
      <c r="I953" s="403">
        <f t="shared" si="308"/>
        <v>0</v>
      </c>
      <c r="J953" s="403">
        <f t="shared" si="314"/>
        <v>0</v>
      </c>
      <c r="K953" s="403">
        <f t="shared" si="317"/>
        <v>0</v>
      </c>
      <c r="L953" s="403">
        <f t="shared" si="323"/>
        <v>0</v>
      </c>
      <c r="M953" s="403">
        <f t="shared" si="323"/>
        <v>0</v>
      </c>
      <c r="N953" s="403">
        <f t="shared" si="323"/>
        <v>0</v>
      </c>
      <c r="O953" s="403">
        <f t="shared" si="323"/>
        <v>0</v>
      </c>
      <c r="P953" s="403">
        <f t="shared" si="323"/>
        <v>0</v>
      </c>
      <c r="Q953" s="403">
        <f t="shared" si="323"/>
        <v>0</v>
      </c>
      <c r="R953" s="403">
        <f t="shared" si="323"/>
        <v>0</v>
      </c>
      <c r="S953" s="403">
        <f t="shared" si="323"/>
        <v>0</v>
      </c>
      <c r="T953" s="403">
        <f t="shared" si="323"/>
        <v>0</v>
      </c>
      <c r="U953" s="403">
        <f t="shared" si="323"/>
        <v>0</v>
      </c>
      <c r="V953" s="403">
        <f t="shared" si="323"/>
        <v>0</v>
      </c>
      <c r="W953" s="403">
        <f t="shared" si="323"/>
        <v>0</v>
      </c>
      <c r="X953" s="403">
        <f t="shared" si="323"/>
        <v>0</v>
      </c>
      <c r="Y953" s="403">
        <f t="shared" si="312"/>
        <v>0</v>
      </c>
      <c r="Z953" s="403">
        <f t="shared" si="312"/>
        <v>0</v>
      </c>
      <c r="AA953" s="403">
        <f t="shared" si="312"/>
        <v>0</v>
      </c>
      <c r="AB953" s="403">
        <f t="shared" si="312"/>
        <v>0</v>
      </c>
      <c r="AC953" s="403">
        <f t="shared" si="315"/>
        <v>0</v>
      </c>
      <c r="AD953" s="403">
        <f t="shared" si="321"/>
        <v>33</v>
      </c>
      <c r="AE953" s="403">
        <f t="shared" si="321"/>
        <v>0</v>
      </c>
      <c r="AF953" s="403">
        <f t="shared" si="318"/>
        <v>0</v>
      </c>
      <c r="AG953" s="404">
        <f t="shared" si="316"/>
        <v>0</v>
      </c>
      <c r="AH953" s="404">
        <f t="shared" si="324"/>
        <v>0</v>
      </c>
      <c r="AI953" s="404">
        <f t="shared" si="324"/>
        <v>0</v>
      </c>
      <c r="AJ953" s="145">
        <f t="shared" si="309"/>
        <v>0</v>
      </c>
    </row>
    <row r="954" spans="2:36" ht="13.7" customHeight="1">
      <c r="B954" s="957">
        <v>611</v>
      </c>
      <c r="C954" s="1040">
        <v>45110</v>
      </c>
      <c r="D954" s="1041" t="s">
        <v>575</v>
      </c>
      <c r="E954" s="1042" t="s">
        <v>643</v>
      </c>
      <c r="F954" s="402">
        <v>727</v>
      </c>
      <c r="G954" s="956">
        <v>33</v>
      </c>
      <c r="H954" s="440"/>
      <c r="I954" s="403">
        <f t="shared" si="308"/>
        <v>0</v>
      </c>
      <c r="J954" s="403">
        <f t="shared" si="314"/>
        <v>0</v>
      </c>
      <c r="K954" s="403">
        <f t="shared" si="317"/>
        <v>0</v>
      </c>
      <c r="L954" s="403">
        <f t="shared" si="323"/>
        <v>0</v>
      </c>
      <c r="M954" s="403">
        <f t="shared" si="323"/>
        <v>0</v>
      </c>
      <c r="N954" s="403">
        <f t="shared" si="323"/>
        <v>0</v>
      </c>
      <c r="O954" s="403">
        <f t="shared" si="323"/>
        <v>0</v>
      </c>
      <c r="P954" s="403">
        <f t="shared" si="323"/>
        <v>0</v>
      </c>
      <c r="Q954" s="403">
        <f t="shared" si="323"/>
        <v>0</v>
      </c>
      <c r="R954" s="403">
        <f t="shared" si="323"/>
        <v>0</v>
      </c>
      <c r="S954" s="403">
        <f t="shared" si="323"/>
        <v>0</v>
      </c>
      <c r="T954" s="403">
        <f t="shared" si="323"/>
        <v>0</v>
      </c>
      <c r="U954" s="403">
        <f t="shared" si="323"/>
        <v>0</v>
      </c>
      <c r="V954" s="403">
        <f t="shared" si="323"/>
        <v>0</v>
      </c>
      <c r="W954" s="403">
        <f t="shared" si="323"/>
        <v>0</v>
      </c>
      <c r="X954" s="403">
        <f t="shared" si="323"/>
        <v>0</v>
      </c>
      <c r="Y954" s="403">
        <f t="shared" si="312"/>
        <v>0</v>
      </c>
      <c r="Z954" s="403">
        <f t="shared" si="312"/>
        <v>0</v>
      </c>
      <c r="AA954" s="403">
        <f t="shared" si="312"/>
        <v>0</v>
      </c>
      <c r="AB954" s="403">
        <f t="shared" si="312"/>
        <v>0</v>
      </c>
      <c r="AC954" s="403">
        <f t="shared" si="315"/>
        <v>0</v>
      </c>
      <c r="AD954" s="403">
        <f t="shared" si="321"/>
        <v>33</v>
      </c>
      <c r="AE954" s="403">
        <f t="shared" si="321"/>
        <v>0</v>
      </c>
      <c r="AF954" s="403">
        <f t="shared" si="318"/>
        <v>0</v>
      </c>
      <c r="AG954" s="404">
        <f t="shared" si="316"/>
        <v>0</v>
      </c>
      <c r="AH954" s="404">
        <f t="shared" si="324"/>
        <v>0</v>
      </c>
      <c r="AI954" s="404">
        <f t="shared" si="324"/>
        <v>0</v>
      </c>
      <c r="AJ954" s="145">
        <f t="shared" si="309"/>
        <v>0</v>
      </c>
    </row>
    <row r="955" spans="2:36" ht="13.7" customHeight="1">
      <c r="B955" s="957">
        <v>652</v>
      </c>
      <c r="C955" s="1040">
        <v>45124</v>
      </c>
      <c r="D955" s="1041" t="s">
        <v>575</v>
      </c>
      <c r="E955" s="1042" t="s">
        <v>643</v>
      </c>
      <c r="F955" s="402">
        <v>727</v>
      </c>
      <c r="G955" s="956">
        <v>33</v>
      </c>
      <c r="H955" s="440"/>
      <c r="I955" s="403">
        <f t="shared" si="308"/>
        <v>0</v>
      </c>
      <c r="J955" s="403">
        <f t="shared" si="314"/>
        <v>0</v>
      </c>
      <c r="K955" s="403">
        <f t="shared" si="317"/>
        <v>0</v>
      </c>
      <c r="L955" s="403">
        <f t="shared" si="323"/>
        <v>0</v>
      </c>
      <c r="M955" s="403">
        <f t="shared" si="323"/>
        <v>0</v>
      </c>
      <c r="N955" s="403">
        <f t="shared" si="323"/>
        <v>0</v>
      </c>
      <c r="O955" s="403">
        <f t="shared" si="323"/>
        <v>0</v>
      </c>
      <c r="P955" s="403">
        <f t="shared" si="323"/>
        <v>0</v>
      </c>
      <c r="Q955" s="403">
        <f t="shared" si="323"/>
        <v>0</v>
      </c>
      <c r="R955" s="403">
        <f t="shared" si="323"/>
        <v>0</v>
      </c>
      <c r="S955" s="403">
        <f t="shared" si="323"/>
        <v>0</v>
      </c>
      <c r="T955" s="403">
        <f t="shared" si="323"/>
        <v>0</v>
      </c>
      <c r="U955" s="403">
        <f t="shared" si="323"/>
        <v>0</v>
      </c>
      <c r="V955" s="403">
        <f t="shared" si="323"/>
        <v>0</v>
      </c>
      <c r="W955" s="403">
        <f t="shared" si="323"/>
        <v>0</v>
      </c>
      <c r="X955" s="403">
        <f t="shared" si="323"/>
        <v>0</v>
      </c>
      <c r="Y955" s="403">
        <f t="shared" si="312"/>
        <v>0</v>
      </c>
      <c r="Z955" s="403">
        <f t="shared" si="312"/>
        <v>0</v>
      </c>
      <c r="AA955" s="403">
        <f t="shared" si="312"/>
        <v>0</v>
      </c>
      <c r="AB955" s="403">
        <f t="shared" si="312"/>
        <v>0</v>
      </c>
      <c r="AC955" s="403">
        <f t="shared" si="315"/>
        <v>0</v>
      </c>
      <c r="AD955" s="403">
        <f t="shared" si="321"/>
        <v>33</v>
      </c>
      <c r="AE955" s="403">
        <f t="shared" si="321"/>
        <v>0</v>
      </c>
      <c r="AF955" s="403">
        <f t="shared" si="318"/>
        <v>0</v>
      </c>
      <c r="AG955" s="404">
        <f t="shared" si="316"/>
        <v>0</v>
      </c>
      <c r="AH955" s="404">
        <f t="shared" si="324"/>
        <v>0</v>
      </c>
      <c r="AI955" s="404">
        <f t="shared" si="324"/>
        <v>0</v>
      </c>
      <c r="AJ955" s="145">
        <f t="shared" si="309"/>
        <v>0</v>
      </c>
    </row>
    <row r="956" spans="2:36" ht="13.7" customHeight="1">
      <c r="B956" s="957">
        <v>681</v>
      </c>
      <c r="C956" s="1040">
        <v>45131</v>
      </c>
      <c r="D956" s="1041" t="s">
        <v>575</v>
      </c>
      <c r="E956" s="1042" t="s">
        <v>643</v>
      </c>
      <c r="F956" s="402">
        <v>727</v>
      </c>
      <c r="G956" s="956">
        <v>33</v>
      </c>
      <c r="H956" s="440"/>
      <c r="I956" s="403">
        <f t="shared" si="308"/>
        <v>0</v>
      </c>
      <c r="J956" s="403">
        <f t="shared" si="314"/>
        <v>0</v>
      </c>
      <c r="K956" s="403">
        <f t="shared" si="317"/>
        <v>0</v>
      </c>
      <c r="L956" s="403">
        <f t="shared" si="323"/>
        <v>0</v>
      </c>
      <c r="M956" s="403">
        <f t="shared" si="323"/>
        <v>0</v>
      </c>
      <c r="N956" s="403">
        <f t="shared" si="323"/>
        <v>0</v>
      </c>
      <c r="O956" s="403">
        <f t="shared" si="323"/>
        <v>0</v>
      </c>
      <c r="P956" s="403">
        <f t="shared" si="323"/>
        <v>0</v>
      </c>
      <c r="Q956" s="403">
        <f t="shared" si="323"/>
        <v>0</v>
      </c>
      <c r="R956" s="403">
        <f t="shared" si="323"/>
        <v>0</v>
      </c>
      <c r="S956" s="403">
        <f t="shared" si="323"/>
        <v>0</v>
      </c>
      <c r="T956" s="403">
        <f t="shared" si="323"/>
        <v>0</v>
      </c>
      <c r="U956" s="403">
        <f t="shared" si="323"/>
        <v>0</v>
      </c>
      <c r="V956" s="403">
        <f t="shared" si="323"/>
        <v>0</v>
      </c>
      <c r="W956" s="403">
        <f t="shared" si="323"/>
        <v>0</v>
      </c>
      <c r="X956" s="403">
        <f t="shared" si="323"/>
        <v>0</v>
      </c>
      <c r="Y956" s="403">
        <f t="shared" si="312"/>
        <v>0</v>
      </c>
      <c r="Z956" s="403">
        <f t="shared" si="312"/>
        <v>0</v>
      </c>
      <c r="AA956" s="403">
        <f t="shared" si="312"/>
        <v>0</v>
      </c>
      <c r="AB956" s="403">
        <f t="shared" si="312"/>
        <v>0</v>
      </c>
      <c r="AC956" s="403">
        <f t="shared" si="315"/>
        <v>0</v>
      </c>
      <c r="AD956" s="403">
        <f t="shared" si="321"/>
        <v>33</v>
      </c>
      <c r="AE956" s="403">
        <f t="shared" si="321"/>
        <v>0</v>
      </c>
      <c r="AF956" s="403">
        <f t="shared" si="318"/>
        <v>0</v>
      </c>
      <c r="AG956" s="404">
        <f t="shared" si="316"/>
        <v>0</v>
      </c>
      <c r="AH956" s="404">
        <f t="shared" si="324"/>
        <v>0</v>
      </c>
      <c r="AI956" s="404">
        <f t="shared" si="324"/>
        <v>0</v>
      </c>
      <c r="AJ956" s="145">
        <f t="shared" si="309"/>
        <v>0</v>
      </c>
    </row>
    <row r="957" spans="2:36" ht="13.7" customHeight="1">
      <c r="B957" s="957">
        <v>715</v>
      </c>
      <c r="C957" s="1040">
        <v>45138</v>
      </c>
      <c r="D957" s="1041" t="s">
        <v>575</v>
      </c>
      <c r="E957" s="1042" t="s">
        <v>643</v>
      </c>
      <c r="F957" s="402">
        <v>727</v>
      </c>
      <c r="G957" s="956">
        <v>33</v>
      </c>
      <c r="H957" s="440"/>
      <c r="I957" s="403">
        <f t="shared" si="308"/>
        <v>0</v>
      </c>
      <c r="J957" s="403">
        <f t="shared" si="314"/>
        <v>0</v>
      </c>
      <c r="K957" s="403">
        <f t="shared" si="317"/>
        <v>0</v>
      </c>
      <c r="L957" s="403">
        <f t="shared" si="323"/>
        <v>0</v>
      </c>
      <c r="M957" s="403">
        <f t="shared" si="323"/>
        <v>0</v>
      </c>
      <c r="N957" s="403">
        <f t="shared" si="323"/>
        <v>0</v>
      </c>
      <c r="O957" s="403">
        <f t="shared" si="323"/>
        <v>0</v>
      </c>
      <c r="P957" s="403">
        <f t="shared" si="323"/>
        <v>0</v>
      </c>
      <c r="Q957" s="403">
        <f t="shared" si="323"/>
        <v>0</v>
      </c>
      <c r="R957" s="403">
        <f t="shared" si="323"/>
        <v>0</v>
      </c>
      <c r="S957" s="403">
        <f t="shared" si="323"/>
        <v>0</v>
      </c>
      <c r="T957" s="403">
        <f t="shared" si="323"/>
        <v>0</v>
      </c>
      <c r="U957" s="403">
        <f t="shared" si="323"/>
        <v>0</v>
      </c>
      <c r="V957" s="403">
        <f t="shared" si="323"/>
        <v>0</v>
      </c>
      <c r="W957" s="403">
        <f t="shared" si="323"/>
        <v>0</v>
      </c>
      <c r="X957" s="403">
        <f t="shared" si="323"/>
        <v>0</v>
      </c>
      <c r="Y957" s="403">
        <f t="shared" si="312"/>
        <v>0</v>
      </c>
      <c r="Z957" s="403">
        <f t="shared" si="312"/>
        <v>0</v>
      </c>
      <c r="AA957" s="403">
        <f t="shared" si="312"/>
        <v>0</v>
      </c>
      <c r="AB957" s="403">
        <f t="shared" si="312"/>
        <v>0</v>
      </c>
      <c r="AC957" s="403">
        <f t="shared" si="315"/>
        <v>0</v>
      </c>
      <c r="AD957" s="403">
        <f t="shared" si="321"/>
        <v>33</v>
      </c>
      <c r="AE957" s="403">
        <f t="shared" si="321"/>
        <v>0</v>
      </c>
      <c r="AF957" s="403">
        <f t="shared" si="318"/>
        <v>0</v>
      </c>
      <c r="AG957" s="404">
        <f t="shared" si="316"/>
        <v>0</v>
      </c>
      <c r="AH957" s="404">
        <f t="shared" si="324"/>
        <v>0</v>
      </c>
      <c r="AI957" s="404">
        <f t="shared" si="324"/>
        <v>0</v>
      </c>
      <c r="AJ957" s="145">
        <f t="shared" si="309"/>
        <v>0</v>
      </c>
    </row>
    <row r="958" spans="2:36" ht="13.7" customHeight="1">
      <c r="B958" s="957">
        <v>740</v>
      </c>
      <c r="C958" s="1040">
        <v>45145</v>
      </c>
      <c r="D958" s="1041" t="s">
        <v>575</v>
      </c>
      <c r="E958" s="1042" t="s">
        <v>643</v>
      </c>
      <c r="F958" s="402">
        <v>727</v>
      </c>
      <c r="G958" s="956">
        <v>33</v>
      </c>
      <c r="H958" s="440"/>
      <c r="I958" s="403">
        <f t="shared" si="308"/>
        <v>0</v>
      </c>
      <c r="J958" s="403">
        <f t="shared" si="314"/>
        <v>0</v>
      </c>
      <c r="K958" s="403">
        <f t="shared" si="317"/>
        <v>0</v>
      </c>
      <c r="L958" s="403">
        <f t="shared" si="323"/>
        <v>0</v>
      </c>
      <c r="M958" s="403">
        <f t="shared" si="323"/>
        <v>0</v>
      </c>
      <c r="N958" s="403">
        <f t="shared" si="323"/>
        <v>0</v>
      </c>
      <c r="O958" s="403">
        <f t="shared" si="323"/>
        <v>0</v>
      </c>
      <c r="P958" s="403">
        <f t="shared" si="323"/>
        <v>0</v>
      </c>
      <c r="Q958" s="403">
        <f t="shared" si="323"/>
        <v>0</v>
      </c>
      <c r="R958" s="403">
        <f t="shared" si="323"/>
        <v>0</v>
      </c>
      <c r="S958" s="403">
        <f t="shared" si="323"/>
        <v>0</v>
      </c>
      <c r="T958" s="403">
        <f t="shared" si="323"/>
        <v>0</v>
      </c>
      <c r="U958" s="403">
        <f t="shared" si="323"/>
        <v>0</v>
      </c>
      <c r="V958" s="403">
        <f t="shared" si="323"/>
        <v>0</v>
      </c>
      <c r="W958" s="403">
        <f t="shared" si="323"/>
        <v>0</v>
      </c>
      <c r="X958" s="403">
        <f t="shared" si="323"/>
        <v>0</v>
      </c>
      <c r="Y958" s="403">
        <f t="shared" si="312"/>
        <v>0</v>
      </c>
      <c r="Z958" s="403">
        <f t="shared" si="312"/>
        <v>0</v>
      </c>
      <c r="AA958" s="403">
        <f t="shared" si="312"/>
        <v>0</v>
      </c>
      <c r="AB958" s="403">
        <f t="shared" si="312"/>
        <v>0</v>
      </c>
      <c r="AC958" s="403">
        <f t="shared" si="315"/>
        <v>0</v>
      </c>
      <c r="AD958" s="403">
        <f t="shared" si="321"/>
        <v>33</v>
      </c>
      <c r="AE958" s="403">
        <f t="shared" si="321"/>
        <v>0</v>
      </c>
      <c r="AF958" s="403">
        <f t="shared" si="318"/>
        <v>0</v>
      </c>
      <c r="AG958" s="404">
        <f t="shared" si="316"/>
        <v>0</v>
      </c>
      <c r="AH958" s="404">
        <f t="shared" si="324"/>
        <v>0</v>
      </c>
      <c r="AI958" s="404">
        <f t="shared" si="324"/>
        <v>0</v>
      </c>
      <c r="AJ958" s="145">
        <f t="shared" si="309"/>
        <v>0</v>
      </c>
    </row>
    <row r="959" spans="2:36" ht="13.7" customHeight="1">
      <c r="B959" s="957">
        <v>787</v>
      </c>
      <c r="C959" s="1040">
        <v>45159</v>
      </c>
      <c r="D959" s="1041" t="s">
        <v>575</v>
      </c>
      <c r="E959" s="1042" t="s">
        <v>643</v>
      </c>
      <c r="F959" s="402">
        <v>727</v>
      </c>
      <c r="G959" s="956">
        <v>33</v>
      </c>
      <c r="H959" s="440"/>
      <c r="I959" s="403">
        <f t="shared" si="308"/>
        <v>0</v>
      </c>
      <c r="J959" s="403">
        <f t="shared" si="314"/>
        <v>0</v>
      </c>
      <c r="K959" s="403">
        <f t="shared" si="317"/>
        <v>0</v>
      </c>
      <c r="L959" s="403">
        <f t="shared" si="323"/>
        <v>0</v>
      </c>
      <c r="M959" s="403">
        <f t="shared" si="323"/>
        <v>0</v>
      </c>
      <c r="N959" s="403">
        <f t="shared" si="323"/>
        <v>0</v>
      </c>
      <c r="O959" s="403">
        <f t="shared" si="323"/>
        <v>0</v>
      </c>
      <c r="P959" s="403">
        <f t="shared" si="323"/>
        <v>0</v>
      </c>
      <c r="Q959" s="403">
        <f t="shared" si="323"/>
        <v>0</v>
      </c>
      <c r="R959" s="403">
        <f t="shared" si="323"/>
        <v>0</v>
      </c>
      <c r="S959" s="403">
        <f t="shared" si="323"/>
        <v>0</v>
      </c>
      <c r="T959" s="403">
        <f t="shared" si="323"/>
        <v>0</v>
      </c>
      <c r="U959" s="403">
        <f t="shared" si="323"/>
        <v>0</v>
      </c>
      <c r="V959" s="403">
        <f t="shared" si="323"/>
        <v>0</v>
      </c>
      <c r="W959" s="403">
        <f t="shared" si="323"/>
        <v>0</v>
      </c>
      <c r="X959" s="403">
        <f t="shared" si="323"/>
        <v>0</v>
      </c>
      <c r="Y959" s="403">
        <f t="shared" si="312"/>
        <v>0</v>
      </c>
      <c r="Z959" s="403">
        <f t="shared" si="312"/>
        <v>0</v>
      </c>
      <c r="AA959" s="403">
        <f t="shared" si="312"/>
        <v>0</v>
      </c>
      <c r="AB959" s="403">
        <f t="shared" si="312"/>
        <v>0</v>
      </c>
      <c r="AC959" s="403">
        <f t="shared" si="315"/>
        <v>0</v>
      </c>
      <c r="AD959" s="403">
        <f t="shared" si="321"/>
        <v>33</v>
      </c>
      <c r="AE959" s="403">
        <f t="shared" si="321"/>
        <v>0</v>
      </c>
      <c r="AF959" s="403">
        <f t="shared" si="318"/>
        <v>0</v>
      </c>
      <c r="AG959" s="404">
        <f t="shared" si="316"/>
        <v>0</v>
      </c>
      <c r="AH959" s="404">
        <f t="shared" si="324"/>
        <v>0</v>
      </c>
      <c r="AI959" s="404">
        <f t="shared" si="324"/>
        <v>0</v>
      </c>
      <c r="AJ959" s="145">
        <f t="shared" si="309"/>
        <v>0</v>
      </c>
    </row>
    <row r="960" spans="2:36" ht="13.7" customHeight="1">
      <c r="B960" s="957">
        <v>969</v>
      </c>
      <c r="C960" s="1040">
        <v>45194</v>
      </c>
      <c r="D960" s="1041" t="s">
        <v>575</v>
      </c>
      <c r="E960" s="1042" t="s">
        <v>643</v>
      </c>
      <c r="F960" s="402">
        <v>727</v>
      </c>
      <c r="G960" s="956">
        <v>33</v>
      </c>
      <c r="H960" s="440"/>
      <c r="I960" s="403">
        <f t="shared" si="308"/>
        <v>0</v>
      </c>
      <c r="J960" s="403">
        <f t="shared" si="314"/>
        <v>0</v>
      </c>
      <c r="K960" s="403">
        <f t="shared" si="317"/>
        <v>0</v>
      </c>
      <c r="L960" s="403">
        <f t="shared" ref="L960:X969" si="325">IF(L$7-$F960=0,$G960,0)</f>
        <v>0</v>
      </c>
      <c r="M960" s="403">
        <f t="shared" si="325"/>
        <v>0</v>
      </c>
      <c r="N960" s="403">
        <f t="shared" si="325"/>
        <v>0</v>
      </c>
      <c r="O960" s="403">
        <f t="shared" si="325"/>
        <v>0</v>
      </c>
      <c r="P960" s="403">
        <f t="shared" si="325"/>
        <v>0</v>
      </c>
      <c r="Q960" s="403">
        <f t="shared" si="325"/>
        <v>0</v>
      </c>
      <c r="R960" s="403">
        <f t="shared" si="325"/>
        <v>0</v>
      </c>
      <c r="S960" s="403">
        <f t="shared" si="325"/>
        <v>0</v>
      </c>
      <c r="T960" s="403">
        <f t="shared" si="325"/>
        <v>0</v>
      </c>
      <c r="U960" s="403">
        <f t="shared" si="325"/>
        <v>0</v>
      </c>
      <c r="V960" s="403">
        <f t="shared" si="325"/>
        <v>0</v>
      </c>
      <c r="W960" s="403">
        <f t="shared" si="325"/>
        <v>0</v>
      </c>
      <c r="X960" s="403">
        <f t="shared" si="325"/>
        <v>0</v>
      </c>
      <c r="Y960" s="403">
        <f t="shared" si="312"/>
        <v>0</v>
      </c>
      <c r="Z960" s="403">
        <f t="shared" si="312"/>
        <v>0</v>
      </c>
      <c r="AA960" s="403">
        <f t="shared" si="312"/>
        <v>0</v>
      </c>
      <c r="AB960" s="403">
        <f t="shared" si="312"/>
        <v>0</v>
      </c>
      <c r="AC960" s="403">
        <f t="shared" si="315"/>
        <v>0</v>
      </c>
      <c r="AD960" s="403">
        <f t="shared" si="321"/>
        <v>33</v>
      </c>
      <c r="AE960" s="403">
        <f t="shared" si="321"/>
        <v>0</v>
      </c>
      <c r="AF960" s="403">
        <f t="shared" si="318"/>
        <v>0</v>
      </c>
      <c r="AG960" s="404">
        <f t="shared" si="316"/>
        <v>0</v>
      </c>
      <c r="AH960" s="404">
        <f t="shared" si="324"/>
        <v>0</v>
      </c>
      <c r="AI960" s="404">
        <f t="shared" si="324"/>
        <v>0</v>
      </c>
      <c r="AJ960" s="145">
        <f t="shared" si="309"/>
        <v>0</v>
      </c>
    </row>
    <row r="961" spans="2:36" ht="13.7" customHeight="1">
      <c r="B961" s="957">
        <v>1004</v>
      </c>
      <c r="C961" s="1040">
        <v>45201</v>
      </c>
      <c r="D961" s="1041" t="s">
        <v>575</v>
      </c>
      <c r="E961" s="1042" t="s">
        <v>643</v>
      </c>
      <c r="F961" s="402">
        <v>727</v>
      </c>
      <c r="G961" s="956">
        <v>33</v>
      </c>
      <c r="H961" s="440"/>
      <c r="I961" s="403">
        <f t="shared" si="308"/>
        <v>0</v>
      </c>
      <c r="J961" s="403">
        <f t="shared" si="314"/>
        <v>0</v>
      </c>
      <c r="K961" s="403">
        <f t="shared" si="317"/>
        <v>0</v>
      </c>
      <c r="L961" s="403">
        <f t="shared" si="325"/>
        <v>0</v>
      </c>
      <c r="M961" s="403">
        <f t="shared" si="325"/>
        <v>0</v>
      </c>
      <c r="N961" s="403">
        <f t="shared" si="325"/>
        <v>0</v>
      </c>
      <c r="O961" s="403">
        <f t="shared" si="325"/>
        <v>0</v>
      </c>
      <c r="P961" s="403">
        <f t="shared" si="325"/>
        <v>0</v>
      </c>
      <c r="Q961" s="403">
        <f t="shared" si="325"/>
        <v>0</v>
      </c>
      <c r="R961" s="403">
        <f t="shared" si="325"/>
        <v>0</v>
      </c>
      <c r="S961" s="403">
        <f t="shared" si="325"/>
        <v>0</v>
      </c>
      <c r="T961" s="403">
        <f t="shared" si="325"/>
        <v>0</v>
      </c>
      <c r="U961" s="403">
        <f t="shared" si="325"/>
        <v>0</v>
      </c>
      <c r="V961" s="403">
        <f t="shared" si="325"/>
        <v>0</v>
      </c>
      <c r="W961" s="403">
        <f t="shared" si="325"/>
        <v>0</v>
      </c>
      <c r="X961" s="403">
        <f t="shared" si="325"/>
        <v>0</v>
      </c>
      <c r="Y961" s="403">
        <f t="shared" si="312"/>
        <v>0</v>
      </c>
      <c r="Z961" s="403">
        <f t="shared" si="312"/>
        <v>0</v>
      </c>
      <c r="AA961" s="403">
        <f t="shared" si="312"/>
        <v>0</v>
      </c>
      <c r="AB961" s="403">
        <f t="shared" si="312"/>
        <v>0</v>
      </c>
      <c r="AC961" s="403">
        <f t="shared" si="315"/>
        <v>0</v>
      </c>
      <c r="AD961" s="403">
        <f t="shared" si="321"/>
        <v>33</v>
      </c>
      <c r="AE961" s="403">
        <f t="shared" si="321"/>
        <v>0</v>
      </c>
      <c r="AF961" s="403">
        <f t="shared" si="318"/>
        <v>0</v>
      </c>
      <c r="AG961" s="404">
        <f t="shared" si="316"/>
        <v>0</v>
      </c>
      <c r="AH961" s="404">
        <f t="shared" si="324"/>
        <v>0</v>
      </c>
      <c r="AI961" s="404">
        <f t="shared" si="324"/>
        <v>0</v>
      </c>
      <c r="AJ961" s="145">
        <f t="shared" si="309"/>
        <v>0</v>
      </c>
    </row>
    <row r="962" spans="2:36" ht="13.7" customHeight="1">
      <c r="B962" s="957">
        <v>1111</v>
      </c>
      <c r="C962" s="1040">
        <v>45222</v>
      </c>
      <c r="D962" s="1041" t="s">
        <v>575</v>
      </c>
      <c r="E962" s="1042" t="s">
        <v>643</v>
      </c>
      <c r="F962" s="402">
        <v>727</v>
      </c>
      <c r="G962" s="956">
        <v>33</v>
      </c>
      <c r="H962" s="440"/>
      <c r="I962" s="403">
        <f t="shared" si="308"/>
        <v>0</v>
      </c>
      <c r="J962" s="403">
        <f t="shared" si="314"/>
        <v>0</v>
      </c>
      <c r="K962" s="403">
        <f t="shared" si="317"/>
        <v>0</v>
      </c>
      <c r="L962" s="403">
        <f t="shared" si="325"/>
        <v>0</v>
      </c>
      <c r="M962" s="403">
        <f t="shared" si="325"/>
        <v>0</v>
      </c>
      <c r="N962" s="403">
        <f t="shared" si="325"/>
        <v>0</v>
      </c>
      <c r="O962" s="403">
        <f t="shared" si="325"/>
        <v>0</v>
      </c>
      <c r="P962" s="403">
        <f t="shared" si="325"/>
        <v>0</v>
      </c>
      <c r="Q962" s="403">
        <f t="shared" si="325"/>
        <v>0</v>
      </c>
      <c r="R962" s="403">
        <f t="shared" si="325"/>
        <v>0</v>
      </c>
      <c r="S962" s="403">
        <f t="shared" si="325"/>
        <v>0</v>
      </c>
      <c r="T962" s="403">
        <f t="shared" si="325"/>
        <v>0</v>
      </c>
      <c r="U962" s="403">
        <f t="shared" si="325"/>
        <v>0</v>
      </c>
      <c r="V962" s="403">
        <f t="shared" si="325"/>
        <v>0</v>
      </c>
      <c r="W962" s="403">
        <f t="shared" si="325"/>
        <v>0</v>
      </c>
      <c r="X962" s="403">
        <f t="shared" si="325"/>
        <v>0</v>
      </c>
      <c r="Y962" s="403">
        <f t="shared" si="312"/>
        <v>0</v>
      </c>
      <c r="Z962" s="403">
        <f t="shared" si="312"/>
        <v>0</v>
      </c>
      <c r="AA962" s="403">
        <f t="shared" si="312"/>
        <v>0</v>
      </c>
      <c r="AB962" s="403">
        <f t="shared" si="312"/>
        <v>0</v>
      </c>
      <c r="AC962" s="403">
        <f t="shared" si="315"/>
        <v>0</v>
      </c>
      <c r="AD962" s="403">
        <f t="shared" si="321"/>
        <v>33</v>
      </c>
      <c r="AE962" s="403">
        <f t="shared" si="321"/>
        <v>0</v>
      </c>
      <c r="AF962" s="403">
        <f t="shared" si="318"/>
        <v>0</v>
      </c>
      <c r="AG962" s="404">
        <f t="shared" si="316"/>
        <v>0</v>
      </c>
      <c r="AH962" s="404">
        <f t="shared" si="324"/>
        <v>0</v>
      </c>
      <c r="AI962" s="404">
        <f t="shared" si="324"/>
        <v>0</v>
      </c>
      <c r="AJ962" s="145">
        <f t="shared" si="309"/>
        <v>0</v>
      </c>
    </row>
    <row r="963" spans="2:36" ht="13.7" customHeight="1">
      <c r="B963" s="957">
        <v>1149</v>
      </c>
      <c r="C963" s="1040">
        <v>45229</v>
      </c>
      <c r="D963" s="1041" t="s">
        <v>575</v>
      </c>
      <c r="E963" s="1042" t="s">
        <v>643</v>
      </c>
      <c r="F963" s="402">
        <v>727</v>
      </c>
      <c r="G963" s="956">
        <v>33</v>
      </c>
      <c r="H963" s="440"/>
      <c r="I963" s="403">
        <f t="shared" si="308"/>
        <v>0</v>
      </c>
      <c r="J963" s="403">
        <f t="shared" si="314"/>
        <v>0</v>
      </c>
      <c r="K963" s="403">
        <f t="shared" si="317"/>
        <v>0</v>
      </c>
      <c r="L963" s="403">
        <f t="shared" si="325"/>
        <v>0</v>
      </c>
      <c r="M963" s="403">
        <f t="shared" si="325"/>
        <v>0</v>
      </c>
      <c r="N963" s="403">
        <f t="shared" si="325"/>
        <v>0</v>
      </c>
      <c r="O963" s="403">
        <f t="shared" si="325"/>
        <v>0</v>
      </c>
      <c r="P963" s="403">
        <f t="shared" si="325"/>
        <v>0</v>
      </c>
      <c r="Q963" s="403">
        <f t="shared" si="325"/>
        <v>0</v>
      </c>
      <c r="R963" s="403">
        <f t="shared" si="325"/>
        <v>0</v>
      </c>
      <c r="S963" s="403">
        <f t="shared" si="325"/>
        <v>0</v>
      </c>
      <c r="T963" s="403">
        <f t="shared" si="325"/>
        <v>0</v>
      </c>
      <c r="U963" s="403">
        <f t="shared" si="325"/>
        <v>0</v>
      </c>
      <c r="V963" s="403">
        <f t="shared" si="325"/>
        <v>0</v>
      </c>
      <c r="W963" s="403">
        <f t="shared" si="325"/>
        <v>0</v>
      </c>
      <c r="X963" s="403">
        <f t="shared" si="325"/>
        <v>0</v>
      </c>
      <c r="Y963" s="403">
        <f t="shared" si="312"/>
        <v>0</v>
      </c>
      <c r="Z963" s="403">
        <f t="shared" si="312"/>
        <v>0</v>
      </c>
      <c r="AA963" s="403">
        <f t="shared" si="312"/>
        <v>0</v>
      </c>
      <c r="AB963" s="403">
        <f t="shared" si="312"/>
        <v>0</v>
      </c>
      <c r="AC963" s="403">
        <f t="shared" si="315"/>
        <v>0</v>
      </c>
      <c r="AD963" s="403">
        <f t="shared" si="321"/>
        <v>33</v>
      </c>
      <c r="AE963" s="403">
        <f t="shared" si="321"/>
        <v>0</v>
      </c>
      <c r="AF963" s="403">
        <f t="shared" si="318"/>
        <v>0</v>
      </c>
      <c r="AG963" s="404">
        <f t="shared" si="316"/>
        <v>0</v>
      </c>
      <c r="AH963" s="404">
        <f t="shared" si="324"/>
        <v>0</v>
      </c>
      <c r="AI963" s="404">
        <f t="shared" si="324"/>
        <v>0</v>
      </c>
      <c r="AJ963" s="145">
        <f t="shared" si="309"/>
        <v>0</v>
      </c>
    </row>
    <row r="964" spans="2:36" ht="13.7" customHeight="1">
      <c r="B964" s="957">
        <v>1165</v>
      </c>
      <c r="C964" s="1040">
        <v>45231</v>
      </c>
      <c r="D964" s="1041" t="s">
        <v>607</v>
      </c>
      <c r="E964" s="1042" t="s">
        <v>1569</v>
      </c>
      <c r="F964" s="402">
        <v>737</v>
      </c>
      <c r="G964" s="956">
        <v>17.8</v>
      </c>
      <c r="H964" s="440"/>
      <c r="I964" s="403">
        <f t="shared" si="308"/>
        <v>0</v>
      </c>
      <c r="J964" s="403">
        <f t="shared" si="314"/>
        <v>0</v>
      </c>
      <c r="K964" s="403">
        <f t="shared" si="317"/>
        <v>0</v>
      </c>
      <c r="L964" s="403">
        <f t="shared" si="325"/>
        <v>0</v>
      </c>
      <c r="M964" s="403">
        <f t="shared" si="325"/>
        <v>0</v>
      </c>
      <c r="N964" s="403">
        <f t="shared" si="325"/>
        <v>0</v>
      </c>
      <c r="O964" s="403">
        <f t="shared" si="325"/>
        <v>0</v>
      </c>
      <c r="P964" s="403">
        <f t="shared" si="325"/>
        <v>0</v>
      </c>
      <c r="Q964" s="403">
        <f t="shared" si="325"/>
        <v>0</v>
      </c>
      <c r="R964" s="403">
        <f t="shared" si="325"/>
        <v>0</v>
      </c>
      <c r="S964" s="403">
        <f t="shared" si="325"/>
        <v>0</v>
      </c>
      <c r="T964" s="403">
        <f t="shared" si="325"/>
        <v>0</v>
      </c>
      <c r="U964" s="403">
        <f t="shared" si="325"/>
        <v>0</v>
      </c>
      <c r="V964" s="403">
        <f t="shared" si="325"/>
        <v>0</v>
      </c>
      <c r="W964" s="403">
        <f t="shared" si="325"/>
        <v>0</v>
      </c>
      <c r="X964" s="403">
        <f t="shared" si="325"/>
        <v>0</v>
      </c>
      <c r="Y964" s="403">
        <f t="shared" si="312"/>
        <v>0</v>
      </c>
      <c r="Z964" s="403">
        <f t="shared" si="312"/>
        <v>0</v>
      </c>
      <c r="AA964" s="403">
        <f t="shared" si="312"/>
        <v>0</v>
      </c>
      <c r="AB964" s="403">
        <f t="shared" si="312"/>
        <v>0</v>
      </c>
      <c r="AC964" s="403">
        <f t="shared" si="315"/>
        <v>0</v>
      </c>
      <c r="AD964" s="403">
        <f t="shared" si="321"/>
        <v>0</v>
      </c>
      <c r="AE964" s="403">
        <f t="shared" si="321"/>
        <v>0</v>
      </c>
      <c r="AF964" s="403">
        <f t="shared" si="318"/>
        <v>17.8</v>
      </c>
      <c r="AG964" s="404">
        <f t="shared" si="316"/>
        <v>0</v>
      </c>
      <c r="AH964" s="404">
        <f t="shared" si="324"/>
        <v>0</v>
      </c>
      <c r="AI964" s="404">
        <f t="shared" si="324"/>
        <v>0</v>
      </c>
      <c r="AJ964" s="145">
        <f t="shared" si="309"/>
        <v>0</v>
      </c>
    </row>
    <row r="965" spans="2:36" ht="13.7" customHeight="1">
      <c r="B965" s="957">
        <v>89</v>
      </c>
      <c r="C965" s="1040">
        <v>44949</v>
      </c>
      <c r="D965" s="1041" t="s">
        <v>575</v>
      </c>
      <c r="E965" s="1042" t="s">
        <v>658</v>
      </c>
      <c r="F965" s="402">
        <v>54</v>
      </c>
      <c r="G965" s="956">
        <v>100</v>
      </c>
      <c r="H965" s="440"/>
      <c r="I965" s="403">
        <f t="shared" si="308"/>
        <v>0</v>
      </c>
      <c r="J965" s="403">
        <f t="shared" si="314"/>
        <v>0</v>
      </c>
      <c r="K965" s="403">
        <f t="shared" si="317"/>
        <v>100</v>
      </c>
      <c r="L965" s="403">
        <f t="shared" si="325"/>
        <v>0</v>
      </c>
      <c r="M965" s="403">
        <f t="shared" si="325"/>
        <v>0</v>
      </c>
      <c r="N965" s="403">
        <f t="shared" si="325"/>
        <v>0</v>
      </c>
      <c r="O965" s="403">
        <f t="shared" si="325"/>
        <v>0</v>
      </c>
      <c r="P965" s="403">
        <f t="shared" si="325"/>
        <v>0</v>
      </c>
      <c r="Q965" s="403">
        <f t="shared" si="325"/>
        <v>0</v>
      </c>
      <c r="R965" s="403">
        <f t="shared" si="325"/>
        <v>0</v>
      </c>
      <c r="S965" s="403">
        <f t="shared" si="325"/>
        <v>0</v>
      </c>
      <c r="T965" s="403">
        <f t="shared" si="325"/>
        <v>0</v>
      </c>
      <c r="U965" s="403">
        <f t="shared" si="325"/>
        <v>0</v>
      </c>
      <c r="V965" s="403">
        <f t="shared" si="325"/>
        <v>0</v>
      </c>
      <c r="W965" s="403">
        <f t="shared" si="325"/>
        <v>0</v>
      </c>
      <c r="X965" s="403">
        <f t="shared" si="325"/>
        <v>0</v>
      </c>
      <c r="Y965" s="403">
        <f t="shared" si="312"/>
        <v>0</v>
      </c>
      <c r="Z965" s="403">
        <f t="shared" si="312"/>
        <v>0</v>
      </c>
      <c r="AA965" s="403">
        <f t="shared" si="312"/>
        <v>0</v>
      </c>
      <c r="AB965" s="403">
        <f t="shared" si="312"/>
        <v>0</v>
      </c>
      <c r="AC965" s="403">
        <f t="shared" si="315"/>
        <v>0</v>
      </c>
      <c r="AD965" s="403">
        <f t="shared" si="321"/>
        <v>0</v>
      </c>
      <c r="AE965" s="403">
        <f t="shared" si="321"/>
        <v>0</v>
      </c>
      <c r="AF965" s="403">
        <f t="shared" si="318"/>
        <v>0</v>
      </c>
      <c r="AG965" s="404">
        <f t="shared" si="316"/>
        <v>0</v>
      </c>
      <c r="AH965" s="404">
        <f t="shared" si="324"/>
        <v>0</v>
      </c>
      <c r="AI965" s="404">
        <f t="shared" si="324"/>
        <v>0</v>
      </c>
      <c r="AJ965" s="145">
        <f t="shared" si="309"/>
        <v>0</v>
      </c>
    </row>
    <row r="966" spans="2:36" ht="13.7" customHeight="1">
      <c r="B966" s="957">
        <v>1220</v>
      </c>
      <c r="C966" s="1040">
        <v>45239</v>
      </c>
      <c r="D966" s="1041" t="s">
        <v>575</v>
      </c>
      <c r="E966" s="1042" t="s">
        <v>1610</v>
      </c>
      <c r="F966" s="402">
        <v>737</v>
      </c>
      <c r="G966" s="956">
        <v>399</v>
      </c>
      <c r="H966" s="440"/>
      <c r="I966" s="403">
        <f t="shared" si="308"/>
        <v>0</v>
      </c>
      <c r="J966" s="403">
        <f t="shared" si="314"/>
        <v>0</v>
      </c>
      <c r="K966" s="403">
        <f t="shared" si="317"/>
        <v>0</v>
      </c>
      <c r="L966" s="403">
        <f t="shared" si="325"/>
        <v>0</v>
      </c>
      <c r="M966" s="403">
        <f t="shared" si="325"/>
        <v>0</v>
      </c>
      <c r="N966" s="403">
        <f t="shared" si="325"/>
        <v>0</v>
      </c>
      <c r="O966" s="403">
        <f t="shared" si="325"/>
        <v>0</v>
      </c>
      <c r="P966" s="403">
        <f t="shared" si="325"/>
        <v>0</v>
      </c>
      <c r="Q966" s="403">
        <f t="shared" si="325"/>
        <v>0</v>
      </c>
      <c r="R966" s="403">
        <f t="shared" si="325"/>
        <v>0</v>
      </c>
      <c r="S966" s="403">
        <f t="shared" si="325"/>
        <v>0</v>
      </c>
      <c r="T966" s="403">
        <f t="shared" si="325"/>
        <v>0</v>
      </c>
      <c r="U966" s="403">
        <f t="shared" si="325"/>
        <v>0</v>
      </c>
      <c r="V966" s="403">
        <f t="shared" si="325"/>
        <v>0</v>
      </c>
      <c r="W966" s="403">
        <f t="shared" si="325"/>
        <v>0</v>
      </c>
      <c r="X966" s="403">
        <f t="shared" si="325"/>
        <v>0</v>
      </c>
      <c r="Y966" s="403">
        <f t="shared" si="312"/>
        <v>0</v>
      </c>
      <c r="Z966" s="403">
        <f t="shared" si="312"/>
        <v>0</v>
      </c>
      <c r="AA966" s="403">
        <f t="shared" si="312"/>
        <v>0</v>
      </c>
      <c r="AB966" s="403">
        <f t="shared" si="312"/>
        <v>0</v>
      </c>
      <c r="AC966" s="403">
        <f t="shared" si="315"/>
        <v>0</v>
      </c>
      <c r="AD966" s="403">
        <f t="shared" si="321"/>
        <v>0</v>
      </c>
      <c r="AE966" s="403">
        <f t="shared" si="321"/>
        <v>0</v>
      </c>
      <c r="AF966" s="403">
        <f t="shared" si="318"/>
        <v>399</v>
      </c>
      <c r="AG966" s="404">
        <f t="shared" si="316"/>
        <v>0</v>
      </c>
      <c r="AH966" s="404">
        <f t="shared" si="324"/>
        <v>0</v>
      </c>
      <c r="AI966" s="404">
        <f t="shared" si="324"/>
        <v>0</v>
      </c>
      <c r="AJ966" s="145">
        <f t="shared" si="309"/>
        <v>0</v>
      </c>
    </row>
    <row r="967" spans="2:36" ht="13.7" customHeight="1">
      <c r="B967" s="957">
        <v>37</v>
      </c>
      <c r="C967" s="1040">
        <v>44930</v>
      </c>
      <c r="D967" s="1041" t="s">
        <v>575</v>
      </c>
      <c r="E967" s="1042" t="s">
        <v>614</v>
      </c>
      <c r="F967" s="402">
        <v>737</v>
      </c>
      <c r="G967" s="956">
        <v>450</v>
      </c>
      <c r="H967" s="440"/>
      <c r="I967" s="403">
        <f t="shared" si="308"/>
        <v>0</v>
      </c>
      <c r="J967" s="403">
        <f t="shared" si="314"/>
        <v>0</v>
      </c>
      <c r="K967" s="403">
        <f t="shared" si="317"/>
        <v>0</v>
      </c>
      <c r="L967" s="403">
        <f t="shared" si="325"/>
        <v>0</v>
      </c>
      <c r="M967" s="403">
        <f t="shared" si="325"/>
        <v>0</v>
      </c>
      <c r="N967" s="403">
        <f t="shared" si="325"/>
        <v>0</v>
      </c>
      <c r="O967" s="403">
        <f t="shared" si="325"/>
        <v>0</v>
      </c>
      <c r="P967" s="403">
        <f t="shared" si="325"/>
        <v>0</v>
      </c>
      <c r="Q967" s="403">
        <f t="shared" si="325"/>
        <v>0</v>
      </c>
      <c r="R967" s="403">
        <f t="shared" si="325"/>
        <v>0</v>
      </c>
      <c r="S967" s="403">
        <f t="shared" si="325"/>
        <v>0</v>
      </c>
      <c r="T967" s="403">
        <f t="shared" si="325"/>
        <v>0</v>
      </c>
      <c r="U967" s="403">
        <f t="shared" si="325"/>
        <v>0</v>
      </c>
      <c r="V967" s="403">
        <f t="shared" si="325"/>
        <v>0</v>
      </c>
      <c r="W967" s="403">
        <f t="shared" si="325"/>
        <v>0</v>
      </c>
      <c r="X967" s="403">
        <f t="shared" si="325"/>
        <v>0</v>
      </c>
      <c r="Y967" s="403">
        <f t="shared" si="312"/>
        <v>0</v>
      </c>
      <c r="Z967" s="403">
        <f t="shared" si="312"/>
        <v>0</v>
      </c>
      <c r="AA967" s="403">
        <f t="shared" si="312"/>
        <v>0</v>
      </c>
      <c r="AB967" s="403">
        <f t="shared" si="312"/>
        <v>0</v>
      </c>
      <c r="AC967" s="403">
        <f t="shared" si="315"/>
        <v>0</v>
      </c>
      <c r="AD967" s="403">
        <f t="shared" si="321"/>
        <v>0</v>
      </c>
      <c r="AE967" s="403">
        <f t="shared" si="321"/>
        <v>0</v>
      </c>
      <c r="AF967" s="403">
        <f t="shared" si="318"/>
        <v>450</v>
      </c>
      <c r="AG967" s="404">
        <f t="shared" si="316"/>
        <v>0</v>
      </c>
      <c r="AH967" s="404">
        <f t="shared" si="324"/>
        <v>0</v>
      </c>
      <c r="AI967" s="404">
        <f t="shared" si="324"/>
        <v>0</v>
      </c>
      <c r="AJ967" s="145">
        <f t="shared" si="309"/>
        <v>0</v>
      </c>
    </row>
    <row r="968" spans="2:36" ht="13.7" customHeight="1">
      <c r="B968" s="957">
        <v>44</v>
      </c>
      <c r="C968" s="1040">
        <v>44935</v>
      </c>
      <c r="D968" s="1041" t="s">
        <v>575</v>
      </c>
      <c r="E968" s="1042" t="s">
        <v>625</v>
      </c>
      <c r="F968" s="402">
        <v>737</v>
      </c>
      <c r="G968" s="956">
        <v>500</v>
      </c>
      <c r="H968" s="440"/>
      <c r="I968" s="403">
        <f t="shared" si="308"/>
        <v>0</v>
      </c>
      <c r="J968" s="403">
        <f t="shared" si="314"/>
        <v>0</v>
      </c>
      <c r="K968" s="403">
        <f t="shared" si="317"/>
        <v>0</v>
      </c>
      <c r="L968" s="403">
        <f t="shared" si="325"/>
        <v>0</v>
      </c>
      <c r="M968" s="403">
        <f t="shared" si="325"/>
        <v>0</v>
      </c>
      <c r="N968" s="403">
        <f t="shared" si="325"/>
        <v>0</v>
      </c>
      <c r="O968" s="403">
        <f t="shared" si="325"/>
        <v>0</v>
      </c>
      <c r="P968" s="403">
        <f t="shared" si="325"/>
        <v>0</v>
      </c>
      <c r="Q968" s="403">
        <f t="shared" si="325"/>
        <v>0</v>
      </c>
      <c r="R968" s="403">
        <f t="shared" si="325"/>
        <v>0</v>
      </c>
      <c r="S968" s="403">
        <f t="shared" si="325"/>
        <v>0</v>
      </c>
      <c r="T968" s="403">
        <f t="shared" si="325"/>
        <v>0</v>
      </c>
      <c r="U968" s="403">
        <f t="shared" si="325"/>
        <v>0</v>
      </c>
      <c r="V968" s="403">
        <f t="shared" si="325"/>
        <v>0</v>
      </c>
      <c r="W968" s="403">
        <f t="shared" si="325"/>
        <v>0</v>
      </c>
      <c r="X968" s="403">
        <f t="shared" si="325"/>
        <v>0</v>
      </c>
      <c r="Y968" s="403">
        <f t="shared" si="312"/>
        <v>0</v>
      </c>
      <c r="Z968" s="403">
        <f t="shared" si="312"/>
        <v>0</v>
      </c>
      <c r="AA968" s="403">
        <f t="shared" si="312"/>
        <v>0</v>
      </c>
      <c r="AB968" s="403">
        <f t="shared" si="312"/>
        <v>0</v>
      </c>
      <c r="AC968" s="403">
        <f t="shared" si="315"/>
        <v>0</v>
      </c>
      <c r="AD968" s="403">
        <f t="shared" si="321"/>
        <v>0</v>
      </c>
      <c r="AE968" s="403">
        <f t="shared" si="321"/>
        <v>0</v>
      </c>
      <c r="AF968" s="403">
        <f t="shared" si="318"/>
        <v>500</v>
      </c>
      <c r="AG968" s="404">
        <f t="shared" si="316"/>
        <v>0</v>
      </c>
      <c r="AH968" s="404">
        <f t="shared" si="324"/>
        <v>0</v>
      </c>
      <c r="AI968" s="404">
        <f t="shared" si="324"/>
        <v>0</v>
      </c>
      <c r="AJ968" s="145">
        <f t="shared" si="309"/>
        <v>0</v>
      </c>
    </row>
    <row r="969" spans="2:36" ht="13.7" customHeight="1">
      <c r="B969" s="957">
        <v>36</v>
      </c>
      <c r="C969" s="1040">
        <v>44930</v>
      </c>
      <c r="D969" s="1041" t="s">
        <v>575</v>
      </c>
      <c r="E969" s="1042" t="s">
        <v>615</v>
      </c>
      <c r="F969" s="402">
        <v>737</v>
      </c>
      <c r="G969" s="956">
        <v>370</v>
      </c>
      <c r="H969" s="440"/>
      <c r="I969" s="403">
        <f t="shared" si="308"/>
        <v>0</v>
      </c>
      <c r="J969" s="403">
        <f t="shared" si="314"/>
        <v>0</v>
      </c>
      <c r="K969" s="403">
        <f t="shared" si="317"/>
        <v>0</v>
      </c>
      <c r="L969" s="403">
        <f t="shared" si="325"/>
        <v>0</v>
      </c>
      <c r="M969" s="403">
        <f t="shared" si="325"/>
        <v>0</v>
      </c>
      <c r="N969" s="403">
        <f t="shared" si="325"/>
        <v>0</v>
      </c>
      <c r="O969" s="403">
        <f t="shared" si="325"/>
        <v>0</v>
      </c>
      <c r="P969" s="403">
        <f t="shared" si="325"/>
        <v>0</v>
      </c>
      <c r="Q969" s="403">
        <f t="shared" si="325"/>
        <v>0</v>
      </c>
      <c r="R969" s="403">
        <f t="shared" si="325"/>
        <v>0</v>
      </c>
      <c r="S969" s="403">
        <f t="shared" si="325"/>
        <v>0</v>
      </c>
      <c r="T969" s="403">
        <f t="shared" si="325"/>
        <v>0</v>
      </c>
      <c r="U969" s="403">
        <f t="shared" si="325"/>
        <v>0</v>
      </c>
      <c r="V969" s="403">
        <f t="shared" si="325"/>
        <v>0</v>
      </c>
      <c r="W969" s="403">
        <f t="shared" si="325"/>
        <v>0</v>
      </c>
      <c r="X969" s="403">
        <f t="shared" si="325"/>
        <v>0</v>
      </c>
      <c r="Y969" s="403">
        <f t="shared" si="312"/>
        <v>0</v>
      </c>
      <c r="Z969" s="403">
        <f t="shared" si="312"/>
        <v>0</v>
      </c>
      <c r="AA969" s="403">
        <f t="shared" si="312"/>
        <v>0</v>
      </c>
      <c r="AB969" s="403">
        <f t="shared" si="312"/>
        <v>0</v>
      </c>
      <c r="AC969" s="403">
        <f t="shared" si="315"/>
        <v>0</v>
      </c>
      <c r="AD969" s="403">
        <f t="shared" si="321"/>
        <v>0</v>
      </c>
      <c r="AE969" s="403">
        <f t="shared" si="321"/>
        <v>0</v>
      </c>
      <c r="AF969" s="403">
        <f t="shared" si="318"/>
        <v>370</v>
      </c>
      <c r="AG969" s="404">
        <f t="shared" si="316"/>
        <v>0</v>
      </c>
      <c r="AH969" s="404">
        <f t="shared" si="324"/>
        <v>0</v>
      </c>
      <c r="AI969" s="404">
        <f t="shared" si="324"/>
        <v>0</v>
      </c>
      <c r="AJ969" s="145">
        <f t="shared" si="309"/>
        <v>0</v>
      </c>
    </row>
    <row r="970" spans="2:36" ht="13.7" customHeight="1">
      <c r="B970" s="957">
        <v>1190</v>
      </c>
      <c r="C970" s="1040">
        <v>45233</v>
      </c>
      <c r="D970" s="1041" t="s">
        <v>575</v>
      </c>
      <c r="E970" s="1042" t="s">
        <v>1580</v>
      </c>
      <c r="F970" s="402">
        <v>737</v>
      </c>
      <c r="G970" s="956">
        <v>852.6</v>
      </c>
      <c r="H970" s="440"/>
      <c r="I970" s="403">
        <f t="shared" si="308"/>
        <v>0</v>
      </c>
      <c r="J970" s="403">
        <f t="shared" si="314"/>
        <v>0</v>
      </c>
      <c r="K970" s="403">
        <f t="shared" si="317"/>
        <v>0</v>
      </c>
      <c r="L970" s="403">
        <f t="shared" ref="L970:X979" si="326">IF(L$7-$F970=0,$G970,0)</f>
        <v>0</v>
      </c>
      <c r="M970" s="403">
        <f t="shared" si="326"/>
        <v>0</v>
      </c>
      <c r="N970" s="403">
        <f t="shared" si="326"/>
        <v>0</v>
      </c>
      <c r="O970" s="403">
        <f t="shared" si="326"/>
        <v>0</v>
      </c>
      <c r="P970" s="403">
        <f t="shared" si="326"/>
        <v>0</v>
      </c>
      <c r="Q970" s="403">
        <f t="shared" si="326"/>
        <v>0</v>
      </c>
      <c r="R970" s="403">
        <f t="shared" si="326"/>
        <v>0</v>
      </c>
      <c r="S970" s="403">
        <f t="shared" si="326"/>
        <v>0</v>
      </c>
      <c r="T970" s="403">
        <f t="shared" si="326"/>
        <v>0</v>
      </c>
      <c r="U970" s="403">
        <f t="shared" si="326"/>
        <v>0</v>
      </c>
      <c r="V970" s="403">
        <f t="shared" si="326"/>
        <v>0</v>
      </c>
      <c r="W970" s="403">
        <f t="shared" si="326"/>
        <v>0</v>
      </c>
      <c r="X970" s="403">
        <f t="shared" si="326"/>
        <v>0</v>
      </c>
      <c r="Y970" s="403">
        <f t="shared" si="312"/>
        <v>0</v>
      </c>
      <c r="Z970" s="403">
        <f t="shared" si="312"/>
        <v>0</v>
      </c>
      <c r="AA970" s="403">
        <f t="shared" si="312"/>
        <v>0</v>
      </c>
      <c r="AB970" s="403">
        <f t="shared" si="312"/>
        <v>0</v>
      </c>
      <c r="AC970" s="403">
        <f t="shared" si="315"/>
        <v>0</v>
      </c>
      <c r="AD970" s="403">
        <f t="shared" si="321"/>
        <v>0</v>
      </c>
      <c r="AE970" s="403">
        <f t="shared" si="321"/>
        <v>0</v>
      </c>
      <c r="AF970" s="403">
        <f t="shared" si="318"/>
        <v>852.6</v>
      </c>
      <c r="AG970" s="404">
        <f t="shared" si="316"/>
        <v>0</v>
      </c>
      <c r="AH970" s="404">
        <f t="shared" ref="AH970:AI989" si="327">IF(AH$7-$F970=0,$G970,0)</f>
        <v>0</v>
      </c>
      <c r="AI970" s="404">
        <f t="shared" si="327"/>
        <v>0</v>
      </c>
      <c r="AJ970" s="145">
        <f t="shared" si="309"/>
        <v>0</v>
      </c>
    </row>
    <row r="971" spans="2:36" ht="13.7" customHeight="1">
      <c r="B971" s="957">
        <v>1259</v>
      </c>
      <c r="C971" s="1040">
        <v>45247</v>
      </c>
      <c r="D971" s="1041" t="s">
        <v>575</v>
      </c>
      <c r="E971" s="1042" t="s">
        <v>1640</v>
      </c>
      <c r="F971" s="402">
        <v>737</v>
      </c>
      <c r="G971" s="956">
        <v>1816</v>
      </c>
      <c r="H971" s="440"/>
      <c r="I971" s="403">
        <f t="shared" si="308"/>
        <v>0</v>
      </c>
      <c r="J971" s="403">
        <f t="shared" si="314"/>
        <v>0</v>
      </c>
      <c r="K971" s="403">
        <f t="shared" si="317"/>
        <v>0</v>
      </c>
      <c r="L971" s="403">
        <f t="shared" si="326"/>
        <v>0</v>
      </c>
      <c r="M971" s="403">
        <f t="shared" si="326"/>
        <v>0</v>
      </c>
      <c r="N971" s="403">
        <f t="shared" si="326"/>
        <v>0</v>
      </c>
      <c r="O971" s="403">
        <f t="shared" si="326"/>
        <v>0</v>
      </c>
      <c r="P971" s="403">
        <f t="shared" si="326"/>
        <v>0</v>
      </c>
      <c r="Q971" s="403">
        <f t="shared" si="326"/>
        <v>0</v>
      </c>
      <c r="R971" s="403">
        <f t="shared" si="326"/>
        <v>0</v>
      </c>
      <c r="S971" s="403">
        <f t="shared" si="326"/>
        <v>0</v>
      </c>
      <c r="T971" s="403">
        <f t="shared" si="326"/>
        <v>0</v>
      </c>
      <c r="U971" s="403">
        <f t="shared" si="326"/>
        <v>0</v>
      </c>
      <c r="V971" s="403">
        <f t="shared" si="326"/>
        <v>0</v>
      </c>
      <c r="W971" s="403">
        <f t="shared" si="326"/>
        <v>0</v>
      </c>
      <c r="X971" s="403">
        <f t="shared" si="326"/>
        <v>0</v>
      </c>
      <c r="Y971" s="403">
        <f t="shared" si="312"/>
        <v>0</v>
      </c>
      <c r="Z971" s="403">
        <f t="shared" si="312"/>
        <v>0</v>
      </c>
      <c r="AA971" s="403">
        <f t="shared" si="312"/>
        <v>0</v>
      </c>
      <c r="AB971" s="403">
        <f t="shared" si="312"/>
        <v>0</v>
      </c>
      <c r="AC971" s="403">
        <f t="shared" si="315"/>
        <v>0</v>
      </c>
      <c r="AD971" s="403">
        <f t="shared" si="321"/>
        <v>0</v>
      </c>
      <c r="AE971" s="403">
        <f t="shared" si="321"/>
        <v>0</v>
      </c>
      <c r="AF971" s="403">
        <f t="shared" si="318"/>
        <v>1816</v>
      </c>
      <c r="AG971" s="404">
        <f t="shared" si="316"/>
        <v>0</v>
      </c>
      <c r="AH971" s="404">
        <f t="shared" si="327"/>
        <v>0</v>
      </c>
      <c r="AI971" s="404">
        <f t="shared" si="327"/>
        <v>0</v>
      </c>
      <c r="AJ971" s="145">
        <f t="shared" ref="AJ971:AJ1034" si="328">G971-SUM(I971:AI971)</f>
        <v>0</v>
      </c>
    </row>
    <row r="972" spans="2:36" ht="13.7" customHeight="1">
      <c r="B972" s="957">
        <v>1188</v>
      </c>
      <c r="C972" s="1040">
        <v>45233</v>
      </c>
      <c r="D972" s="1041" t="s">
        <v>575</v>
      </c>
      <c r="E972" s="1042" t="s">
        <v>1581</v>
      </c>
      <c r="F972" s="402">
        <v>737</v>
      </c>
      <c r="G972" s="956">
        <v>2783.2</v>
      </c>
      <c r="H972" s="440"/>
      <c r="I972" s="403">
        <f t="shared" si="308"/>
        <v>0</v>
      </c>
      <c r="J972" s="403">
        <f t="shared" si="314"/>
        <v>0</v>
      </c>
      <c r="K972" s="403">
        <f t="shared" si="317"/>
        <v>0</v>
      </c>
      <c r="L972" s="403">
        <f t="shared" si="326"/>
        <v>0</v>
      </c>
      <c r="M972" s="403">
        <f t="shared" si="326"/>
        <v>0</v>
      </c>
      <c r="N972" s="403">
        <f t="shared" si="326"/>
        <v>0</v>
      </c>
      <c r="O972" s="403">
        <f t="shared" si="326"/>
        <v>0</v>
      </c>
      <c r="P972" s="403">
        <f t="shared" si="326"/>
        <v>0</v>
      </c>
      <c r="Q972" s="403">
        <f t="shared" si="326"/>
        <v>0</v>
      </c>
      <c r="R972" s="403">
        <f t="shared" si="326"/>
        <v>0</v>
      </c>
      <c r="S972" s="403">
        <f t="shared" si="326"/>
        <v>0</v>
      </c>
      <c r="T972" s="403">
        <f t="shared" si="326"/>
        <v>0</v>
      </c>
      <c r="U972" s="403">
        <f t="shared" si="326"/>
        <v>0</v>
      </c>
      <c r="V972" s="403">
        <f t="shared" si="326"/>
        <v>0</v>
      </c>
      <c r="W972" s="403">
        <f t="shared" si="326"/>
        <v>0</v>
      </c>
      <c r="X972" s="403">
        <f t="shared" si="326"/>
        <v>0</v>
      </c>
      <c r="Y972" s="403">
        <f t="shared" si="312"/>
        <v>0</v>
      </c>
      <c r="Z972" s="403">
        <f t="shared" si="312"/>
        <v>0</v>
      </c>
      <c r="AA972" s="403">
        <f t="shared" si="312"/>
        <v>0</v>
      </c>
      <c r="AB972" s="403">
        <f t="shared" si="312"/>
        <v>0</v>
      </c>
      <c r="AC972" s="403">
        <f t="shared" si="315"/>
        <v>0</v>
      </c>
      <c r="AD972" s="403">
        <f t="shared" si="321"/>
        <v>0</v>
      </c>
      <c r="AE972" s="403">
        <f t="shared" si="321"/>
        <v>0</v>
      </c>
      <c r="AF972" s="403">
        <f t="shared" si="318"/>
        <v>2783.2</v>
      </c>
      <c r="AG972" s="404">
        <f t="shared" si="316"/>
        <v>0</v>
      </c>
      <c r="AH972" s="404">
        <f t="shared" si="327"/>
        <v>0</v>
      </c>
      <c r="AI972" s="404">
        <f t="shared" si="327"/>
        <v>0</v>
      </c>
      <c r="AJ972" s="145">
        <f t="shared" si="328"/>
        <v>0</v>
      </c>
    </row>
    <row r="973" spans="2:36" ht="13.7" customHeight="1">
      <c r="B973" s="957">
        <v>1189</v>
      </c>
      <c r="C973" s="1040">
        <v>45233</v>
      </c>
      <c r="D973" s="1041" t="s">
        <v>575</v>
      </c>
      <c r="E973" s="1042" t="s">
        <v>1582</v>
      </c>
      <c r="F973" s="402">
        <v>737</v>
      </c>
      <c r="G973" s="956">
        <v>2427.1999999999998</v>
      </c>
      <c r="H973" s="440"/>
      <c r="I973" s="403">
        <f t="shared" si="308"/>
        <v>0</v>
      </c>
      <c r="J973" s="403">
        <f t="shared" si="314"/>
        <v>0</v>
      </c>
      <c r="K973" s="403">
        <f t="shared" si="317"/>
        <v>0</v>
      </c>
      <c r="L973" s="403">
        <f t="shared" si="326"/>
        <v>0</v>
      </c>
      <c r="M973" s="403">
        <f t="shared" si="326"/>
        <v>0</v>
      </c>
      <c r="N973" s="403">
        <f t="shared" si="326"/>
        <v>0</v>
      </c>
      <c r="O973" s="403">
        <f t="shared" si="326"/>
        <v>0</v>
      </c>
      <c r="P973" s="403">
        <f t="shared" si="326"/>
        <v>0</v>
      </c>
      <c r="Q973" s="403">
        <f t="shared" si="326"/>
        <v>0</v>
      </c>
      <c r="R973" s="403">
        <f t="shared" si="326"/>
        <v>0</v>
      </c>
      <c r="S973" s="403">
        <f t="shared" si="326"/>
        <v>0</v>
      </c>
      <c r="T973" s="403">
        <f t="shared" si="326"/>
        <v>0</v>
      </c>
      <c r="U973" s="403">
        <f t="shared" si="326"/>
        <v>0</v>
      </c>
      <c r="V973" s="403">
        <f t="shared" si="326"/>
        <v>0</v>
      </c>
      <c r="W973" s="403">
        <f t="shared" si="326"/>
        <v>0</v>
      </c>
      <c r="X973" s="403">
        <f t="shared" si="326"/>
        <v>0</v>
      </c>
      <c r="Y973" s="403">
        <f t="shared" si="312"/>
        <v>0</v>
      </c>
      <c r="Z973" s="403">
        <f t="shared" si="312"/>
        <v>0</v>
      </c>
      <c r="AA973" s="403">
        <f t="shared" si="312"/>
        <v>0</v>
      </c>
      <c r="AB973" s="403">
        <f t="shared" si="312"/>
        <v>0</v>
      </c>
      <c r="AC973" s="403">
        <f t="shared" si="315"/>
        <v>0</v>
      </c>
      <c r="AD973" s="403">
        <f t="shared" si="321"/>
        <v>0</v>
      </c>
      <c r="AE973" s="403">
        <f t="shared" si="321"/>
        <v>0</v>
      </c>
      <c r="AF973" s="403">
        <f t="shared" si="318"/>
        <v>2427.1999999999998</v>
      </c>
      <c r="AG973" s="404">
        <f t="shared" si="316"/>
        <v>0</v>
      </c>
      <c r="AH973" s="404">
        <f t="shared" si="327"/>
        <v>0</v>
      </c>
      <c r="AI973" s="404">
        <f t="shared" si="327"/>
        <v>0</v>
      </c>
      <c r="AJ973" s="145">
        <f t="shared" si="328"/>
        <v>0</v>
      </c>
    </row>
    <row r="974" spans="2:36" ht="13.7" customHeight="1">
      <c r="B974" s="957">
        <v>1186</v>
      </c>
      <c r="C974" s="1040">
        <v>45233</v>
      </c>
      <c r="D974" s="1041" t="s">
        <v>575</v>
      </c>
      <c r="E974" s="1042" t="s">
        <v>1583</v>
      </c>
      <c r="F974" s="402">
        <v>737</v>
      </c>
      <c r="G974" s="956">
        <v>6134.4</v>
      </c>
      <c r="H974" s="440"/>
      <c r="I974" s="403">
        <v>0.4</v>
      </c>
      <c r="J974" s="403">
        <f t="shared" si="314"/>
        <v>0</v>
      </c>
      <c r="K974" s="403">
        <f t="shared" si="317"/>
        <v>0</v>
      </c>
      <c r="L974" s="403">
        <f t="shared" si="326"/>
        <v>0</v>
      </c>
      <c r="M974" s="403">
        <f t="shared" si="326"/>
        <v>0</v>
      </c>
      <c r="N974" s="403">
        <f t="shared" si="326"/>
        <v>0</v>
      </c>
      <c r="O974" s="403">
        <f t="shared" si="326"/>
        <v>0</v>
      </c>
      <c r="P974" s="403">
        <f t="shared" si="326"/>
        <v>0</v>
      </c>
      <c r="Q974" s="403">
        <f t="shared" si="326"/>
        <v>0</v>
      </c>
      <c r="R974" s="403">
        <f t="shared" si="326"/>
        <v>0</v>
      </c>
      <c r="S974" s="403">
        <f t="shared" si="326"/>
        <v>0</v>
      </c>
      <c r="T974" s="403">
        <f t="shared" si="326"/>
        <v>0</v>
      </c>
      <c r="U974" s="403">
        <f t="shared" si="326"/>
        <v>0</v>
      </c>
      <c r="V974" s="403">
        <f t="shared" si="326"/>
        <v>0</v>
      </c>
      <c r="W974" s="403">
        <f t="shared" si="326"/>
        <v>0</v>
      </c>
      <c r="X974" s="403">
        <f t="shared" si="326"/>
        <v>0</v>
      </c>
      <c r="Y974" s="403">
        <f t="shared" si="312"/>
        <v>0</v>
      </c>
      <c r="Z974" s="403">
        <f t="shared" si="312"/>
        <v>0</v>
      </c>
      <c r="AA974" s="403">
        <f t="shared" si="312"/>
        <v>0</v>
      </c>
      <c r="AB974" s="403">
        <f t="shared" si="312"/>
        <v>0</v>
      </c>
      <c r="AC974" s="403">
        <f t="shared" si="315"/>
        <v>0</v>
      </c>
      <c r="AD974" s="403">
        <f t="shared" si="321"/>
        <v>0</v>
      </c>
      <c r="AE974" s="403">
        <f t="shared" si="321"/>
        <v>0</v>
      </c>
      <c r="AF974" s="403">
        <f>IF(AF$7-$F974=0,$G974,0)-0.4</f>
        <v>6134</v>
      </c>
      <c r="AG974" s="404">
        <f t="shared" si="316"/>
        <v>0</v>
      </c>
      <c r="AH974" s="404">
        <f t="shared" si="327"/>
        <v>0</v>
      </c>
      <c r="AI974" s="404">
        <f t="shared" si="327"/>
        <v>0</v>
      </c>
      <c r="AJ974" s="145">
        <f t="shared" si="328"/>
        <v>0</v>
      </c>
    </row>
    <row r="975" spans="2:36" ht="13.7" customHeight="1">
      <c r="B975" s="957">
        <v>1187</v>
      </c>
      <c r="C975" s="1040">
        <v>45233</v>
      </c>
      <c r="D975" s="1041" t="s">
        <v>575</v>
      </c>
      <c r="E975" s="1042" t="s">
        <v>1583</v>
      </c>
      <c r="F975" s="402">
        <v>737</v>
      </c>
      <c r="G975" s="956">
        <v>7500</v>
      </c>
      <c r="H975" s="440"/>
      <c r="I975" s="403">
        <f t="shared" ref="I975:I1038" si="329">IF(I$7-$F975=0,$G975,0)</f>
        <v>0</v>
      </c>
      <c r="J975" s="403">
        <f t="shared" si="314"/>
        <v>0</v>
      </c>
      <c r="K975" s="403">
        <f t="shared" si="317"/>
        <v>0</v>
      </c>
      <c r="L975" s="403">
        <f t="shared" si="326"/>
        <v>0</v>
      </c>
      <c r="M975" s="403">
        <f t="shared" si="326"/>
        <v>0</v>
      </c>
      <c r="N975" s="403">
        <f t="shared" si="326"/>
        <v>0</v>
      </c>
      <c r="O975" s="403">
        <f t="shared" si="326"/>
        <v>0</v>
      </c>
      <c r="P975" s="403">
        <f t="shared" si="326"/>
        <v>0</v>
      </c>
      <c r="Q975" s="403">
        <f t="shared" si="326"/>
        <v>0</v>
      </c>
      <c r="R975" s="403">
        <f t="shared" si="326"/>
        <v>0</v>
      </c>
      <c r="S975" s="403">
        <f t="shared" si="326"/>
        <v>0</v>
      </c>
      <c r="T975" s="403">
        <f t="shared" si="326"/>
        <v>0</v>
      </c>
      <c r="U975" s="403">
        <f t="shared" si="326"/>
        <v>0</v>
      </c>
      <c r="V975" s="403">
        <f t="shared" si="326"/>
        <v>0</v>
      </c>
      <c r="W975" s="403">
        <f t="shared" si="326"/>
        <v>0</v>
      </c>
      <c r="X975" s="403">
        <f t="shared" si="326"/>
        <v>0</v>
      </c>
      <c r="Y975" s="403">
        <f t="shared" si="312"/>
        <v>0</v>
      </c>
      <c r="Z975" s="403">
        <f t="shared" si="312"/>
        <v>0</v>
      </c>
      <c r="AA975" s="403">
        <f t="shared" si="312"/>
        <v>0</v>
      </c>
      <c r="AB975" s="403">
        <f t="shared" si="312"/>
        <v>0</v>
      </c>
      <c r="AC975" s="403">
        <f t="shared" si="315"/>
        <v>0</v>
      </c>
      <c r="AD975" s="403">
        <f t="shared" si="321"/>
        <v>0</v>
      </c>
      <c r="AE975" s="403">
        <f t="shared" si="321"/>
        <v>0</v>
      </c>
      <c r="AF975" s="403">
        <f t="shared" ref="AF975:AF1038" si="330">IF(AF$7-$F975=0,$G975,0)</f>
        <v>7500</v>
      </c>
      <c r="AG975" s="404">
        <f t="shared" si="316"/>
        <v>0</v>
      </c>
      <c r="AH975" s="404">
        <f t="shared" si="327"/>
        <v>0</v>
      </c>
      <c r="AI975" s="404">
        <f t="shared" si="327"/>
        <v>0</v>
      </c>
      <c r="AJ975" s="145">
        <f t="shared" si="328"/>
        <v>0</v>
      </c>
    </row>
    <row r="976" spans="2:36" ht="13.7" customHeight="1">
      <c r="B976" s="957">
        <v>1089</v>
      </c>
      <c r="C976" s="1040">
        <v>45218</v>
      </c>
      <c r="D976" s="1041" t="s">
        <v>575</v>
      </c>
      <c r="E976" s="1042" t="s">
        <v>1506</v>
      </c>
      <c r="F976" s="402">
        <v>54</v>
      </c>
      <c r="G976" s="956">
        <v>70</v>
      </c>
      <c r="H976" s="440"/>
      <c r="I976" s="403">
        <f t="shared" si="329"/>
        <v>0</v>
      </c>
      <c r="J976" s="403">
        <f t="shared" si="314"/>
        <v>0</v>
      </c>
      <c r="K976" s="403">
        <f t="shared" si="317"/>
        <v>70</v>
      </c>
      <c r="L976" s="403">
        <f t="shared" si="326"/>
        <v>0</v>
      </c>
      <c r="M976" s="403">
        <f t="shared" si="326"/>
        <v>0</v>
      </c>
      <c r="N976" s="403">
        <f t="shared" si="326"/>
        <v>0</v>
      </c>
      <c r="O976" s="403">
        <f t="shared" si="326"/>
        <v>0</v>
      </c>
      <c r="P976" s="403">
        <f t="shared" si="326"/>
        <v>0</v>
      </c>
      <c r="Q976" s="403">
        <f t="shared" si="326"/>
        <v>0</v>
      </c>
      <c r="R976" s="403">
        <f t="shared" si="326"/>
        <v>0</v>
      </c>
      <c r="S976" s="403">
        <f t="shared" si="326"/>
        <v>0</v>
      </c>
      <c r="T976" s="403">
        <f t="shared" si="326"/>
        <v>0</v>
      </c>
      <c r="U976" s="403">
        <f t="shared" si="326"/>
        <v>0</v>
      </c>
      <c r="V976" s="403">
        <f t="shared" si="326"/>
        <v>0</v>
      </c>
      <c r="W976" s="403">
        <f t="shared" si="326"/>
        <v>0</v>
      </c>
      <c r="X976" s="403">
        <f t="shared" si="326"/>
        <v>0</v>
      </c>
      <c r="Y976" s="403">
        <f t="shared" si="312"/>
        <v>0</v>
      </c>
      <c r="Z976" s="403">
        <f t="shared" si="312"/>
        <v>0</v>
      </c>
      <c r="AA976" s="403">
        <f t="shared" si="312"/>
        <v>0</v>
      </c>
      <c r="AB976" s="403">
        <f t="shared" si="312"/>
        <v>0</v>
      </c>
      <c r="AC976" s="403">
        <f t="shared" si="315"/>
        <v>0</v>
      </c>
      <c r="AD976" s="403">
        <f t="shared" si="321"/>
        <v>0</v>
      </c>
      <c r="AE976" s="403">
        <f t="shared" si="321"/>
        <v>0</v>
      </c>
      <c r="AF976" s="403">
        <f t="shared" si="330"/>
        <v>0</v>
      </c>
      <c r="AG976" s="404">
        <f t="shared" si="316"/>
        <v>0</v>
      </c>
      <c r="AH976" s="404">
        <f t="shared" si="327"/>
        <v>0</v>
      </c>
      <c r="AI976" s="404">
        <f t="shared" si="327"/>
        <v>0</v>
      </c>
      <c r="AJ976" s="145">
        <f t="shared" si="328"/>
        <v>0</v>
      </c>
    </row>
    <row r="977" spans="2:36" ht="13.7" customHeight="1">
      <c r="B977" s="957">
        <v>442</v>
      </c>
      <c r="C977" s="1040">
        <v>45055</v>
      </c>
      <c r="D977" s="1041" t="s">
        <v>607</v>
      </c>
      <c r="E977" s="1042" t="s">
        <v>969</v>
      </c>
      <c r="F977" s="402">
        <v>261</v>
      </c>
      <c r="G977" s="956">
        <v>10.3</v>
      </c>
      <c r="H977" s="440"/>
      <c r="I977" s="403">
        <f t="shared" si="329"/>
        <v>0</v>
      </c>
      <c r="J977" s="403">
        <f t="shared" si="314"/>
        <v>0</v>
      </c>
      <c r="K977" s="403">
        <f t="shared" si="317"/>
        <v>0</v>
      </c>
      <c r="L977" s="403">
        <f t="shared" si="326"/>
        <v>0</v>
      </c>
      <c r="M977" s="403">
        <f t="shared" si="326"/>
        <v>0</v>
      </c>
      <c r="N977" s="403">
        <f t="shared" si="326"/>
        <v>0</v>
      </c>
      <c r="O977" s="403">
        <f t="shared" si="326"/>
        <v>10.3</v>
      </c>
      <c r="P977" s="403">
        <f t="shared" si="326"/>
        <v>0</v>
      </c>
      <c r="Q977" s="403">
        <f t="shared" si="326"/>
        <v>0</v>
      </c>
      <c r="R977" s="403">
        <f t="shared" si="326"/>
        <v>0</v>
      </c>
      <c r="S977" s="403">
        <f t="shared" si="326"/>
        <v>0</v>
      </c>
      <c r="T977" s="403">
        <f t="shared" si="326"/>
        <v>0</v>
      </c>
      <c r="U977" s="403">
        <f t="shared" si="326"/>
        <v>0</v>
      </c>
      <c r="V977" s="403">
        <f t="shared" si="326"/>
        <v>0</v>
      </c>
      <c r="W977" s="403">
        <f t="shared" si="326"/>
        <v>0</v>
      </c>
      <c r="X977" s="403">
        <f t="shared" si="326"/>
        <v>0</v>
      </c>
      <c r="Y977" s="403">
        <f t="shared" si="312"/>
        <v>0</v>
      </c>
      <c r="Z977" s="403">
        <f t="shared" si="312"/>
        <v>0</v>
      </c>
      <c r="AA977" s="403">
        <f t="shared" si="312"/>
        <v>0</v>
      </c>
      <c r="AB977" s="403">
        <f t="shared" si="312"/>
        <v>0</v>
      </c>
      <c r="AC977" s="403">
        <f t="shared" si="315"/>
        <v>0</v>
      </c>
      <c r="AD977" s="403">
        <f t="shared" si="321"/>
        <v>0</v>
      </c>
      <c r="AE977" s="403">
        <f t="shared" si="321"/>
        <v>0</v>
      </c>
      <c r="AF977" s="403">
        <f t="shared" si="330"/>
        <v>0</v>
      </c>
      <c r="AG977" s="404">
        <f t="shared" si="316"/>
        <v>0</v>
      </c>
      <c r="AH977" s="404">
        <f t="shared" si="327"/>
        <v>0</v>
      </c>
      <c r="AI977" s="404">
        <f t="shared" si="327"/>
        <v>0</v>
      </c>
      <c r="AJ977" s="145">
        <f t="shared" si="328"/>
        <v>0</v>
      </c>
    </row>
    <row r="978" spans="2:36" ht="13.7" customHeight="1">
      <c r="B978" s="957">
        <v>898</v>
      </c>
      <c r="C978" s="1040">
        <v>45180</v>
      </c>
      <c r="D978" s="1041" t="s">
        <v>607</v>
      </c>
      <c r="E978" s="1042" t="s">
        <v>1338</v>
      </c>
      <c r="F978" s="402">
        <v>261</v>
      </c>
      <c r="G978" s="956">
        <v>64.5</v>
      </c>
      <c r="H978" s="440"/>
      <c r="I978" s="403">
        <f t="shared" si="329"/>
        <v>0</v>
      </c>
      <c r="J978" s="403">
        <f t="shared" si="314"/>
        <v>0</v>
      </c>
      <c r="K978" s="403">
        <f t="shared" si="317"/>
        <v>0</v>
      </c>
      <c r="L978" s="403">
        <f t="shared" si="326"/>
        <v>0</v>
      </c>
      <c r="M978" s="403">
        <f t="shared" si="326"/>
        <v>0</v>
      </c>
      <c r="N978" s="403">
        <f t="shared" si="326"/>
        <v>0</v>
      </c>
      <c r="O978" s="403">
        <f t="shared" si="326"/>
        <v>64.5</v>
      </c>
      <c r="P978" s="403">
        <f t="shared" si="326"/>
        <v>0</v>
      </c>
      <c r="Q978" s="403">
        <f t="shared" si="326"/>
        <v>0</v>
      </c>
      <c r="R978" s="403">
        <f t="shared" si="326"/>
        <v>0</v>
      </c>
      <c r="S978" s="403">
        <f t="shared" si="326"/>
        <v>0</v>
      </c>
      <c r="T978" s="403">
        <f t="shared" si="326"/>
        <v>0</v>
      </c>
      <c r="U978" s="403">
        <f t="shared" si="326"/>
        <v>0</v>
      </c>
      <c r="V978" s="403">
        <f t="shared" si="326"/>
        <v>0</v>
      </c>
      <c r="W978" s="403">
        <f t="shared" si="326"/>
        <v>0</v>
      </c>
      <c r="X978" s="403">
        <f t="shared" si="326"/>
        <v>0</v>
      </c>
      <c r="Y978" s="403">
        <f t="shared" si="312"/>
        <v>0</v>
      </c>
      <c r="Z978" s="403">
        <f t="shared" si="312"/>
        <v>0</v>
      </c>
      <c r="AA978" s="403">
        <f t="shared" si="312"/>
        <v>0</v>
      </c>
      <c r="AB978" s="403">
        <f t="shared" ref="Y978:AD1041" si="331">IF(AB$7-$F978=0,$G978,0)</f>
        <v>0</v>
      </c>
      <c r="AC978" s="403">
        <f t="shared" si="315"/>
        <v>0</v>
      </c>
      <c r="AD978" s="403">
        <f t="shared" si="321"/>
        <v>0</v>
      </c>
      <c r="AE978" s="403">
        <f t="shared" si="321"/>
        <v>0</v>
      </c>
      <c r="AF978" s="403">
        <f t="shared" si="330"/>
        <v>0</v>
      </c>
      <c r="AG978" s="404">
        <f t="shared" si="316"/>
        <v>0</v>
      </c>
      <c r="AH978" s="404">
        <f t="shared" si="327"/>
        <v>0</v>
      </c>
      <c r="AI978" s="404">
        <f t="shared" si="327"/>
        <v>0</v>
      </c>
      <c r="AJ978" s="145">
        <f t="shared" si="328"/>
        <v>0</v>
      </c>
    </row>
    <row r="979" spans="2:36" ht="13.7" customHeight="1">
      <c r="B979" s="957">
        <v>926</v>
      </c>
      <c r="C979" s="1040">
        <v>45184</v>
      </c>
      <c r="D979" s="1041" t="s">
        <v>607</v>
      </c>
      <c r="E979" s="1042" t="s">
        <v>1364</v>
      </c>
      <c r="F979" s="402">
        <v>261</v>
      </c>
      <c r="G979" s="956">
        <v>44.13</v>
      </c>
      <c r="H979" s="440"/>
      <c r="I979" s="403">
        <f t="shared" si="329"/>
        <v>0</v>
      </c>
      <c r="J979" s="403">
        <f t="shared" si="314"/>
        <v>0</v>
      </c>
      <c r="K979" s="403">
        <f t="shared" si="317"/>
        <v>0</v>
      </c>
      <c r="L979" s="403">
        <f t="shared" si="326"/>
        <v>0</v>
      </c>
      <c r="M979" s="403">
        <f t="shared" si="326"/>
        <v>0</v>
      </c>
      <c r="N979" s="403">
        <f t="shared" si="326"/>
        <v>0</v>
      </c>
      <c r="O979" s="403">
        <f t="shared" si="326"/>
        <v>44.13</v>
      </c>
      <c r="P979" s="403">
        <f t="shared" si="326"/>
        <v>0</v>
      </c>
      <c r="Q979" s="403">
        <f t="shared" si="326"/>
        <v>0</v>
      </c>
      <c r="R979" s="403">
        <f t="shared" si="326"/>
        <v>0</v>
      </c>
      <c r="S979" s="403">
        <f t="shared" si="326"/>
        <v>0</v>
      </c>
      <c r="T979" s="403">
        <f t="shared" si="326"/>
        <v>0</v>
      </c>
      <c r="U979" s="403">
        <f t="shared" si="326"/>
        <v>0</v>
      </c>
      <c r="V979" s="403">
        <f t="shared" si="326"/>
        <v>0</v>
      </c>
      <c r="W979" s="403">
        <f t="shared" si="326"/>
        <v>0</v>
      </c>
      <c r="X979" s="403">
        <f t="shared" si="326"/>
        <v>0</v>
      </c>
      <c r="Y979" s="403">
        <f t="shared" si="331"/>
        <v>0</v>
      </c>
      <c r="Z979" s="403">
        <f t="shared" si="331"/>
        <v>0</v>
      </c>
      <c r="AA979" s="403">
        <f t="shared" si="331"/>
        <v>0</v>
      </c>
      <c r="AB979" s="403">
        <f t="shared" si="331"/>
        <v>0</v>
      </c>
      <c r="AC979" s="403">
        <f t="shared" si="315"/>
        <v>0</v>
      </c>
      <c r="AD979" s="403">
        <f t="shared" si="321"/>
        <v>0</v>
      </c>
      <c r="AE979" s="403">
        <f t="shared" si="321"/>
        <v>0</v>
      </c>
      <c r="AF979" s="403">
        <f t="shared" si="330"/>
        <v>0</v>
      </c>
      <c r="AG979" s="404">
        <f t="shared" si="316"/>
        <v>0</v>
      </c>
      <c r="AH979" s="404">
        <f t="shared" si="327"/>
        <v>0</v>
      </c>
      <c r="AI979" s="404">
        <f t="shared" si="327"/>
        <v>0</v>
      </c>
      <c r="AJ979" s="145">
        <f t="shared" si="328"/>
        <v>0</v>
      </c>
    </row>
    <row r="980" spans="2:36" ht="13.7" customHeight="1">
      <c r="B980" s="957">
        <v>834</v>
      </c>
      <c r="C980" s="1040">
        <v>45167</v>
      </c>
      <c r="D980" s="1041" t="s">
        <v>577</v>
      </c>
      <c r="E980" s="1042" t="s">
        <v>1286</v>
      </c>
      <c r="F980" s="402">
        <v>737</v>
      </c>
      <c r="G980" s="956">
        <v>95.34</v>
      </c>
      <c r="H980" s="440"/>
      <c r="I980" s="403">
        <f t="shared" si="329"/>
        <v>0</v>
      </c>
      <c r="J980" s="403">
        <f t="shared" si="314"/>
        <v>0</v>
      </c>
      <c r="K980" s="403">
        <f t="shared" si="317"/>
        <v>0</v>
      </c>
      <c r="L980" s="403">
        <f t="shared" ref="L980:X989" si="332">IF(L$7-$F980=0,$G980,0)</f>
        <v>0</v>
      </c>
      <c r="M980" s="403">
        <f t="shared" si="332"/>
        <v>0</v>
      </c>
      <c r="N980" s="403">
        <f t="shared" si="332"/>
        <v>0</v>
      </c>
      <c r="O980" s="403">
        <f t="shared" si="332"/>
        <v>0</v>
      </c>
      <c r="P980" s="403">
        <f t="shared" si="332"/>
        <v>0</v>
      </c>
      <c r="Q980" s="403">
        <f t="shared" si="332"/>
        <v>0</v>
      </c>
      <c r="R980" s="403">
        <f t="shared" si="332"/>
        <v>0</v>
      </c>
      <c r="S980" s="403">
        <f t="shared" si="332"/>
        <v>0</v>
      </c>
      <c r="T980" s="403">
        <f t="shared" si="332"/>
        <v>0</v>
      </c>
      <c r="U980" s="403">
        <f t="shared" si="332"/>
        <v>0</v>
      </c>
      <c r="V980" s="403">
        <f t="shared" si="332"/>
        <v>0</v>
      </c>
      <c r="W980" s="403">
        <f t="shared" si="332"/>
        <v>0</v>
      </c>
      <c r="X980" s="403">
        <f t="shared" si="332"/>
        <v>0</v>
      </c>
      <c r="Y980" s="403">
        <f t="shared" si="331"/>
        <v>0</v>
      </c>
      <c r="Z980" s="403">
        <f t="shared" si="331"/>
        <v>0</v>
      </c>
      <c r="AA980" s="403">
        <f t="shared" si="331"/>
        <v>0</v>
      </c>
      <c r="AB980" s="403">
        <f t="shared" si="331"/>
        <v>0</v>
      </c>
      <c r="AC980" s="403">
        <f t="shared" si="315"/>
        <v>0</v>
      </c>
      <c r="AD980" s="403">
        <f t="shared" si="321"/>
        <v>0</v>
      </c>
      <c r="AE980" s="403">
        <f t="shared" si="321"/>
        <v>0</v>
      </c>
      <c r="AF980" s="403">
        <f t="shared" si="330"/>
        <v>95.34</v>
      </c>
      <c r="AG980" s="404">
        <f t="shared" si="316"/>
        <v>0</v>
      </c>
      <c r="AH980" s="404">
        <f t="shared" si="327"/>
        <v>0</v>
      </c>
      <c r="AI980" s="404">
        <f t="shared" si="327"/>
        <v>0</v>
      </c>
      <c r="AJ980" s="145">
        <f t="shared" si="328"/>
        <v>0</v>
      </c>
    </row>
    <row r="981" spans="2:36" ht="13.7" customHeight="1">
      <c r="B981" s="957">
        <v>189</v>
      </c>
      <c r="C981" s="1040">
        <v>44979</v>
      </c>
      <c r="D981" s="1041" t="s">
        <v>607</v>
      </c>
      <c r="E981" s="1042" t="s">
        <v>731</v>
      </c>
      <c r="F981" s="402">
        <v>737</v>
      </c>
      <c r="G981" s="956">
        <v>32.200000000000003</v>
      </c>
      <c r="H981" s="440"/>
      <c r="I981" s="403">
        <f t="shared" si="329"/>
        <v>0</v>
      </c>
      <c r="J981" s="403">
        <f t="shared" si="314"/>
        <v>0</v>
      </c>
      <c r="K981" s="403">
        <f t="shared" si="317"/>
        <v>0</v>
      </c>
      <c r="L981" s="403">
        <f t="shared" si="332"/>
        <v>0</v>
      </c>
      <c r="M981" s="403">
        <f t="shared" si="332"/>
        <v>0</v>
      </c>
      <c r="N981" s="403">
        <f t="shared" si="332"/>
        <v>0</v>
      </c>
      <c r="O981" s="403">
        <f t="shared" si="332"/>
        <v>0</v>
      </c>
      <c r="P981" s="403">
        <f t="shared" si="332"/>
        <v>0</v>
      </c>
      <c r="Q981" s="403">
        <f t="shared" si="332"/>
        <v>0</v>
      </c>
      <c r="R981" s="403">
        <f t="shared" si="332"/>
        <v>0</v>
      </c>
      <c r="S981" s="403">
        <f t="shared" si="332"/>
        <v>0</v>
      </c>
      <c r="T981" s="403">
        <f t="shared" si="332"/>
        <v>0</v>
      </c>
      <c r="U981" s="403">
        <f t="shared" si="332"/>
        <v>0</v>
      </c>
      <c r="V981" s="403">
        <f t="shared" si="332"/>
        <v>0</v>
      </c>
      <c r="W981" s="403">
        <f t="shared" si="332"/>
        <v>0</v>
      </c>
      <c r="X981" s="403">
        <f t="shared" si="332"/>
        <v>0</v>
      </c>
      <c r="Y981" s="403">
        <f t="shared" si="331"/>
        <v>0</v>
      </c>
      <c r="Z981" s="403">
        <f t="shared" si="331"/>
        <v>0</v>
      </c>
      <c r="AA981" s="403">
        <f t="shared" si="331"/>
        <v>0</v>
      </c>
      <c r="AB981" s="403">
        <f t="shared" si="331"/>
        <v>0</v>
      </c>
      <c r="AC981" s="403">
        <f t="shared" si="315"/>
        <v>0</v>
      </c>
      <c r="AD981" s="403">
        <f t="shared" si="321"/>
        <v>0</v>
      </c>
      <c r="AE981" s="403">
        <f t="shared" si="321"/>
        <v>0</v>
      </c>
      <c r="AF981" s="403">
        <f t="shared" si="330"/>
        <v>32.200000000000003</v>
      </c>
      <c r="AG981" s="404">
        <f t="shared" si="316"/>
        <v>0</v>
      </c>
      <c r="AH981" s="404">
        <f t="shared" si="327"/>
        <v>0</v>
      </c>
      <c r="AI981" s="404">
        <f t="shared" si="327"/>
        <v>0</v>
      </c>
      <c r="AJ981" s="145">
        <f t="shared" si="328"/>
        <v>0</v>
      </c>
    </row>
    <row r="982" spans="2:36" ht="13.7" customHeight="1">
      <c r="B982" s="957">
        <v>878</v>
      </c>
      <c r="C982" s="1040">
        <v>45174</v>
      </c>
      <c r="D982" s="1041" t="s">
        <v>607</v>
      </c>
      <c r="E982" s="1042" t="s">
        <v>1324</v>
      </c>
      <c r="F982" s="402">
        <v>737</v>
      </c>
      <c r="G982" s="956">
        <v>12.76</v>
      </c>
      <c r="H982" s="440"/>
      <c r="I982" s="403">
        <f t="shared" si="329"/>
        <v>0</v>
      </c>
      <c r="J982" s="403">
        <f t="shared" si="314"/>
        <v>0</v>
      </c>
      <c r="K982" s="403">
        <f t="shared" si="317"/>
        <v>0</v>
      </c>
      <c r="L982" s="403">
        <f t="shared" si="332"/>
        <v>0</v>
      </c>
      <c r="M982" s="403">
        <f t="shared" si="332"/>
        <v>0</v>
      </c>
      <c r="N982" s="403">
        <f t="shared" si="332"/>
        <v>0</v>
      </c>
      <c r="O982" s="403">
        <f t="shared" si="332"/>
        <v>0</v>
      </c>
      <c r="P982" s="403">
        <f t="shared" si="332"/>
        <v>0</v>
      </c>
      <c r="Q982" s="403">
        <f t="shared" si="332"/>
        <v>0</v>
      </c>
      <c r="R982" s="403">
        <f t="shared" si="332"/>
        <v>0</v>
      </c>
      <c r="S982" s="403">
        <f t="shared" si="332"/>
        <v>0</v>
      </c>
      <c r="T982" s="403">
        <f t="shared" si="332"/>
        <v>0</v>
      </c>
      <c r="U982" s="403">
        <f t="shared" si="332"/>
        <v>0</v>
      </c>
      <c r="V982" s="403">
        <f t="shared" si="332"/>
        <v>0</v>
      </c>
      <c r="W982" s="403">
        <f t="shared" si="332"/>
        <v>0</v>
      </c>
      <c r="X982" s="403">
        <f t="shared" si="332"/>
        <v>0</v>
      </c>
      <c r="Y982" s="403">
        <f t="shared" si="331"/>
        <v>0</v>
      </c>
      <c r="Z982" s="403">
        <f t="shared" si="331"/>
        <v>0</v>
      </c>
      <c r="AA982" s="403">
        <f t="shared" si="331"/>
        <v>0</v>
      </c>
      <c r="AB982" s="403">
        <f t="shared" si="331"/>
        <v>0</v>
      </c>
      <c r="AC982" s="403">
        <f t="shared" si="315"/>
        <v>0</v>
      </c>
      <c r="AD982" s="403">
        <f t="shared" si="321"/>
        <v>0</v>
      </c>
      <c r="AE982" s="403">
        <f t="shared" si="321"/>
        <v>0</v>
      </c>
      <c r="AF982" s="403">
        <f t="shared" si="330"/>
        <v>12.76</v>
      </c>
      <c r="AG982" s="404">
        <f t="shared" si="316"/>
        <v>0</v>
      </c>
      <c r="AH982" s="404">
        <f t="shared" si="327"/>
        <v>0</v>
      </c>
      <c r="AI982" s="404">
        <f t="shared" si="327"/>
        <v>0</v>
      </c>
      <c r="AJ982" s="145">
        <f t="shared" si="328"/>
        <v>0</v>
      </c>
    </row>
    <row r="983" spans="2:36" ht="13.7" customHeight="1">
      <c r="B983" s="957">
        <v>891</v>
      </c>
      <c r="C983" s="1040">
        <v>45177</v>
      </c>
      <c r="D983" s="1041" t="s">
        <v>607</v>
      </c>
      <c r="E983" s="1042" t="s">
        <v>1331</v>
      </c>
      <c r="F983" s="402">
        <v>737</v>
      </c>
      <c r="G983" s="956">
        <v>22.8</v>
      </c>
      <c r="H983" s="440"/>
      <c r="I983" s="403">
        <f t="shared" si="329"/>
        <v>0</v>
      </c>
      <c r="J983" s="403">
        <f t="shared" si="314"/>
        <v>0</v>
      </c>
      <c r="K983" s="403">
        <f t="shared" si="317"/>
        <v>0</v>
      </c>
      <c r="L983" s="403">
        <f t="shared" si="332"/>
        <v>0</v>
      </c>
      <c r="M983" s="403">
        <f t="shared" si="332"/>
        <v>0</v>
      </c>
      <c r="N983" s="403">
        <f t="shared" si="332"/>
        <v>0</v>
      </c>
      <c r="O983" s="403">
        <f t="shared" si="332"/>
        <v>0</v>
      </c>
      <c r="P983" s="403">
        <f t="shared" si="332"/>
        <v>0</v>
      </c>
      <c r="Q983" s="403">
        <f t="shared" si="332"/>
        <v>0</v>
      </c>
      <c r="R983" s="403">
        <f t="shared" si="332"/>
        <v>0</v>
      </c>
      <c r="S983" s="403">
        <f t="shared" si="332"/>
        <v>0</v>
      </c>
      <c r="T983" s="403">
        <f t="shared" si="332"/>
        <v>0</v>
      </c>
      <c r="U983" s="403">
        <f t="shared" si="332"/>
        <v>0</v>
      </c>
      <c r="V983" s="403">
        <f t="shared" si="332"/>
        <v>0</v>
      </c>
      <c r="W983" s="403">
        <f t="shared" si="332"/>
        <v>0</v>
      </c>
      <c r="X983" s="403">
        <f t="shared" si="332"/>
        <v>0</v>
      </c>
      <c r="Y983" s="403">
        <f t="shared" si="331"/>
        <v>0</v>
      </c>
      <c r="Z983" s="403">
        <f t="shared" si="331"/>
        <v>0</v>
      </c>
      <c r="AA983" s="403">
        <f t="shared" si="331"/>
        <v>0</v>
      </c>
      <c r="AB983" s="403">
        <f t="shared" si="331"/>
        <v>0</v>
      </c>
      <c r="AC983" s="403">
        <f t="shared" si="315"/>
        <v>0</v>
      </c>
      <c r="AD983" s="403">
        <f t="shared" si="321"/>
        <v>0</v>
      </c>
      <c r="AE983" s="403">
        <f t="shared" si="321"/>
        <v>0</v>
      </c>
      <c r="AF983" s="403">
        <f t="shared" si="330"/>
        <v>22.8</v>
      </c>
      <c r="AG983" s="404">
        <f t="shared" si="316"/>
        <v>0</v>
      </c>
      <c r="AH983" s="404">
        <f t="shared" si="327"/>
        <v>0</v>
      </c>
      <c r="AI983" s="404">
        <f t="shared" si="327"/>
        <v>0</v>
      </c>
      <c r="AJ983" s="145">
        <f t="shared" si="328"/>
        <v>0</v>
      </c>
    </row>
    <row r="984" spans="2:36" ht="13.7" customHeight="1">
      <c r="B984" s="957">
        <v>892</v>
      </c>
      <c r="C984" s="1040">
        <v>45180</v>
      </c>
      <c r="D984" s="1041" t="s">
        <v>607</v>
      </c>
      <c r="E984" s="1042" t="s">
        <v>1339</v>
      </c>
      <c r="F984" s="402">
        <v>737</v>
      </c>
      <c r="G984" s="956">
        <v>13.97</v>
      </c>
      <c r="H984" s="440"/>
      <c r="I984" s="403">
        <f t="shared" si="329"/>
        <v>0</v>
      </c>
      <c r="J984" s="403">
        <f t="shared" si="314"/>
        <v>0</v>
      </c>
      <c r="K984" s="403">
        <f t="shared" si="317"/>
        <v>0</v>
      </c>
      <c r="L984" s="403">
        <f t="shared" si="332"/>
        <v>0</v>
      </c>
      <c r="M984" s="403">
        <f t="shared" si="332"/>
        <v>0</v>
      </c>
      <c r="N984" s="403">
        <f t="shared" si="332"/>
        <v>0</v>
      </c>
      <c r="O984" s="403">
        <f t="shared" si="332"/>
        <v>0</v>
      </c>
      <c r="P984" s="403">
        <f t="shared" si="332"/>
        <v>0</v>
      </c>
      <c r="Q984" s="403">
        <f t="shared" si="332"/>
        <v>0</v>
      </c>
      <c r="R984" s="403">
        <f t="shared" si="332"/>
        <v>0</v>
      </c>
      <c r="S984" s="403">
        <f t="shared" si="332"/>
        <v>0</v>
      </c>
      <c r="T984" s="403">
        <f t="shared" si="332"/>
        <v>0</v>
      </c>
      <c r="U984" s="403">
        <f t="shared" si="332"/>
        <v>0</v>
      </c>
      <c r="V984" s="403">
        <f t="shared" si="332"/>
        <v>0</v>
      </c>
      <c r="W984" s="403">
        <f t="shared" si="332"/>
        <v>0</v>
      </c>
      <c r="X984" s="403">
        <f t="shared" si="332"/>
        <v>0</v>
      </c>
      <c r="Y984" s="403">
        <f t="shared" si="331"/>
        <v>0</v>
      </c>
      <c r="Z984" s="403">
        <f t="shared" si="331"/>
        <v>0</v>
      </c>
      <c r="AA984" s="403">
        <f t="shared" si="331"/>
        <v>0</v>
      </c>
      <c r="AB984" s="403">
        <f t="shared" si="331"/>
        <v>0</v>
      </c>
      <c r="AC984" s="403">
        <f t="shared" si="315"/>
        <v>0</v>
      </c>
      <c r="AD984" s="403">
        <f t="shared" si="321"/>
        <v>0</v>
      </c>
      <c r="AE984" s="403">
        <f t="shared" si="321"/>
        <v>0</v>
      </c>
      <c r="AF984" s="403">
        <f t="shared" si="330"/>
        <v>13.97</v>
      </c>
      <c r="AG984" s="404">
        <f t="shared" si="316"/>
        <v>0</v>
      </c>
      <c r="AH984" s="404">
        <f t="shared" si="327"/>
        <v>0</v>
      </c>
      <c r="AI984" s="404">
        <f t="shared" si="327"/>
        <v>0</v>
      </c>
      <c r="AJ984" s="145">
        <f t="shared" si="328"/>
        <v>0</v>
      </c>
    </row>
    <row r="985" spans="2:36" ht="13.7" customHeight="1">
      <c r="B985" s="957">
        <v>246</v>
      </c>
      <c r="C985" s="1040">
        <v>44999</v>
      </c>
      <c r="D985" s="1041" t="s">
        <v>607</v>
      </c>
      <c r="E985" s="1042" t="s">
        <v>792</v>
      </c>
      <c r="F985" s="402">
        <v>261</v>
      </c>
      <c r="G985" s="956">
        <v>14.52</v>
      </c>
      <c r="H985" s="440"/>
      <c r="I985" s="403">
        <f t="shared" si="329"/>
        <v>0</v>
      </c>
      <c r="J985" s="403">
        <f t="shared" si="314"/>
        <v>0</v>
      </c>
      <c r="K985" s="403">
        <f t="shared" si="317"/>
        <v>0</v>
      </c>
      <c r="L985" s="403">
        <f t="shared" si="332"/>
        <v>0</v>
      </c>
      <c r="M985" s="403">
        <f t="shared" si="332"/>
        <v>0</v>
      </c>
      <c r="N985" s="403">
        <f t="shared" si="332"/>
        <v>0</v>
      </c>
      <c r="O985" s="403">
        <f t="shared" si="332"/>
        <v>14.52</v>
      </c>
      <c r="P985" s="403">
        <f t="shared" si="332"/>
        <v>0</v>
      </c>
      <c r="Q985" s="403">
        <f t="shared" si="332"/>
        <v>0</v>
      </c>
      <c r="R985" s="403">
        <f t="shared" si="332"/>
        <v>0</v>
      </c>
      <c r="S985" s="403">
        <f t="shared" si="332"/>
        <v>0</v>
      </c>
      <c r="T985" s="403">
        <f t="shared" si="332"/>
        <v>0</v>
      </c>
      <c r="U985" s="403">
        <f t="shared" si="332"/>
        <v>0</v>
      </c>
      <c r="V985" s="403">
        <f t="shared" si="332"/>
        <v>0</v>
      </c>
      <c r="W985" s="403">
        <f t="shared" si="332"/>
        <v>0</v>
      </c>
      <c r="X985" s="403">
        <f t="shared" si="332"/>
        <v>0</v>
      </c>
      <c r="Y985" s="403">
        <f t="shared" si="331"/>
        <v>0</v>
      </c>
      <c r="Z985" s="403">
        <f t="shared" si="331"/>
        <v>0</v>
      </c>
      <c r="AA985" s="403">
        <f t="shared" si="331"/>
        <v>0</v>
      </c>
      <c r="AB985" s="403">
        <f t="shared" si="331"/>
        <v>0</v>
      </c>
      <c r="AC985" s="403">
        <f t="shared" si="315"/>
        <v>0</v>
      </c>
      <c r="AD985" s="403">
        <f t="shared" si="321"/>
        <v>0</v>
      </c>
      <c r="AE985" s="403">
        <f t="shared" si="321"/>
        <v>0</v>
      </c>
      <c r="AF985" s="403">
        <f t="shared" si="330"/>
        <v>0</v>
      </c>
      <c r="AG985" s="404">
        <f t="shared" si="316"/>
        <v>0</v>
      </c>
      <c r="AH985" s="989">
        <f t="shared" si="327"/>
        <v>0</v>
      </c>
      <c r="AI985" s="989">
        <f t="shared" si="327"/>
        <v>0</v>
      </c>
      <c r="AJ985" s="145">
        <f t="shared" si="328"/>
        <v>0</v>
      </c>
    </row>
    <row r="986" spans="2:36" ht="13.7" customHeight="1">
      <c r="B986" s="957">
        <v>548</v>
      </c>
      <c r="C986" s="1040">
        <v>45092</v>
      </c>
      <c r="D986" s="1041" t="s">
        <v>577</v>
      </c>
      <c r="E986" s="1042" t="s">
        <v>1045</v>
      </c>
      <c r="F986" s="402">
        <v>737</v>
      </c>
      <c r="G986" s="956">
        <v>5.0999999999999996</v>
      </c>
      <c r="H986" s="440"/>
      <c r="I986" s="403">
        <f t="shared" si="329"/>
        <v>0</v>
      </c>
      <c r="J986" s="403">
        <f t="shared" ref="J986:J1049" si="333">IF(J$7-$F986=0,$G986,0)</f>
        <v>0</v>
      </c>
      <c r="K986" s="403">
        <f t="shared" si="317"/>
        <v>0</v>
      </c>
      <c r="L986" s="403">
        <f t="shared" si="332"/>
        <v>0</v>
      </c>
      <c r="M986" s="403">
        <f t="shared" si="332"/>
        <v>0</v>
      </c>
      <c r="N986" s="403">
        <f t="shared" si="332"/>
        <v>0</v>
      </c>
      <c r="O986" s="403">
        <f t="shared" si="332"/>
        <v>0</v>
      </c>
      <c r="P986" s="403">
        <f t="shared" si="332"/>
        <v>0</v>
      </c>
      <c r="Q986" s="403">
        <f t="shared" si="332"/>
        <v>0</v>
      </c>
      <c r="R986" s="403">
        <f t="shared" si="332"/>
        <v>0</v>
      </c>
      <c r="S986" s="403">
        <f t="shared" si="332"/>
        <v>0</v>
      </c>
      <c r="T986" s="403">
        <f t="shared" si="332"/>
        <v>0</v>
      </c>
      <c r="U986" s="403">
        <f t="shared" si="332"/>
        <v>0</v>
      </c>
      <c r="V986" s="403">
        <f t="shared" si="332"/>
        <v>0</v>
      </c>
      <c r="W986" s="403">
        <f t="shared" si="332"/>
        <v>0</v>
      </c>
      <c r="X986" s="403">
        <f t="shared" si="332"/>
        <v>0</v>
      </c>
      <c r="Y986" s="403">
        <f t="shared" si="331"/>
        <v>0</v>
      </c>
      <c r="Z986" s="403">
        <f t="shared" si="331"/>
        <v>0</v>
      </c>
      <c r="AA986" s="403">
        <f t="shared" si="331"/>
        <v>0</v>
      </c>
      <c r="AB986" s="403">
        <f t="shared" si="331"/>
        <v>0</v>
      </c>
      <c r="AC986" s="403">
        <f t="shared" ref="AC986:AC1049" si="334">IF(AC$7-$F986=0,$G986,0)</f>
        <v>0</v>
      </c>
      <c r="AD986" s="403">
        <f t="shared" si="321"/>
        <v>0</v>
      </c>
      <c r="AE986" s="403">
        <f t="shared" si="321"/>
        <v>0</v>
      </c>
      <c r="AF986" s="403">
        <f t="shared" si="330"/>
        <v>5.0999999999999996</v>
      </c>
      <c r="AG986" s="404">
        <f t="shared" ref="AG986:AG1049" si="335">IF(AG$7-$F986=0,$G986,0)</f>
        <v>0</v>
      </c>
      <c r="AH986" s="404">
        <f t="shared" si="327"/>
        <v>0</v>
      </c>
      <c r="AI986" s="404">
        <f t="shared" si="327"/>
        <v>0</v>
      </c>
      <c r="AJ986" s="145">
        <f t="shared" si="328"/>
        <v>0</v>
      </c>
    </row>
    <row r="987" spans="2:36" ht="13.7" customHeight="1">
      <c r="B987" s="957">
        <v>570</v>
      </c>
      <c r="C987" s="1040">
        <v>45096</v>
      </c>
      <c r="D987" s="1041" t="s">
        <v>607</v>
      </c>
      <c r="E987" s="1042" t="s">
        <v>1068</v>
      </c>
      <c r="F987" s="402">
        <v>737</v>
      </c>
      <c r="G987" s="956">
        <v>25.06</v>
      </c>
      <c r="H987" s="440"/>
      <c r="I987" s="403">
        <f t="shared" si="329"/>
        <v>0</v>
      </c>
      <c r="J987" s="403">
        <f t="shared" si="333"/>
        <v>0</v>
      </c>
      <c r="K987" s="403">
        <f t="shared" ref="K987:K1050" si="336">IF(K$7-$F987=0,$G987,0)</f>
        <v>0</v>
      </c>
      <c r="L987" s="403">
        <f t="shared" si="332"/>
        <v>0</v>
      </c>
      <c r="M987" s="403">
        <f t="shared" si="332"/>
        <v>0</v>
      </c>
      <c r="N987" s="403">
        <f t="shared" si="332"/>
        <v>0</v>
      </c>
      <c r="O987" s="403">
        <f t="shared" si="332"/>
        <v>0</v>
      </c>
      <c r="P987" s="403">
        <f t="shared" si="332"/>
        <v>0</v>
      </c>
      <c r="Q987" s="403">
        <f t="shared" si="332"/>
        <v>0</v>
      </c>
      <c r="R987" s="403">
        <f t="shared" si="332"/>
        <v>0</v>
      </c>
      <c r="S987" s="403">
        <f t="shared" si="332"/>
        <v>0</v>
      </c>
      <c r="T987" s="403">
        <f t="shared" si="332"/>
        <v>0</v>
      </c>
      <c r="U987" s="403">
        <f t="shared" si="332"/>
        <v>0</v>
      </c>
      <c r="V987" s="403">
        <f t="shared" si="332"/>
        <v>0</v>
      </c>
      <c r="W987" s="403">
        <f t="shared" si="332"/>
        <v>0</v>
      </c>
      <c r="X987" s="403">
        <f t="shared" si="332"/>
        <v>0</v>
      </c>
      <c r="Y987" s="403">
        <f t="shared" si="331"/>
        <v>0</v>
      </c>
      <c r="Z987" s="403">
        <f t="shared" si="331"/>
        <v>0</v>
      </c>
      <c r="AA987" s="403">
        <f t="shared" si="331"/>
        <v>0</v>
      </c>
      <c r="AB987" s="403">
        <f t="shared" si="331"/>
        <v>0</v>
      </c>
      <c r="AC987" s="403">
        <f t="shared" si="334"/>
        <v>0</v>
      </c>
      <c r="AD987" s="403">
        <f t="shared" si="321"/>
        <v>0</v>
      </c>
      <c r="AE987" s="403">
        <f t="shared" si="321"/>
        <v>0</v>
      </c>
      <c r="AF987" s="403">
        <f t="shared" si="330"/>
        <v>25.06</v>
      </c>
      <c r="AG987" s="404">
        <f t="shared" si="335"/>
        <v>0</v>
      </c>
      <c r="AH987" s="404">
        <f t="shared" si="327"/>
        <v>0</v>
      </c>
      <c r="AI987" s="404">
        <f t="shared" si="327"/>
        <v>0</v>
      </c>
      <c r="AJ987" s="145">
        <f t="shared" si="328"/>
        <v>0</v>
      </c>
    </row>
    <row r="988" spans="2:36" ht="13.7" customHeight="1">
      <c r="B988" s="957">
        <v>1080</v>
      </c>
      <c r="C988" s="1040">
        <v>45217</v>
      </c>
      <c r="D988" s="1041" t="s">
        <v>607</v>
      </c>
      <c r="E988" s="1042" t="s">
        <v>1498</v>
      </c>
      <c r="F988" s="402">
        <v>737</v>
      </c>
      <c r="G988" s="956">
        <v>15.94</v>
      </c>
      <c r="H988" s="440"/>
      <c r="I988" s="403">
        <f t="shared" si="329"/>
        <v>0</v>
      </c>
      <c r="J988" s="403">
        <f t="shared" si="333"/>
        <v>0</v>
      </c>
      <c r="K988" s="403">
        <f t="shared" si="336"/>
        <v>0</v>
      </c>
      <c r="L988" s="403">
        <f t="shared" si="332"/>
        <v>0</v>
      </c>
      <c r="M988" s="403">
        <f t="shared" si="332"/>
        <v>0</v>
      </c>
      <c r="N988" s="403">
        <f t="shared" si="332"/>
        <v>0</v>
      </c>
      <c r="O988" s="403">
        <f t="shared" si="332"/>
        <v>0</v>
      </c>
      <c r="P988" s="403">
        <f t="shared" si="332"/>
        <v>0</v>
      </c>
      <c r="Q988" s="403">
        <f t="shared" si="332"/>
        <v>0</v>
      </c>
      <c r="R988" s="403">
        <f t="shared" si="332"/>
        <v>0</v>
      </c>
      <c r="S988" s="403">
        <f t="shared" si="332"/>
        <v>0</v>
      </c>
      <c r="T988" s="403">
        <f t="shared" si="332"/>
        <v>0</v>
      </c>
      <c r="U988" s="403">
        <f t="shared" si="332"/>
        <v>0</v>
      </c>
      <c r="V988" s="403">
        <f t="shared" si="332"/>
        <v>0</v>
      </c>
      <c r="W988" s="403">
        <f t="shared" si="332"/>
        <v>0</v>
      </c>
      <c r="X988" s="403">
        <f t="shared" si="332"/>
        <v>0</v>
      </c>
      <c r="Y988" s="403">
        <f t="shared" si="331"/>
        <v>0</v>
      </c>
      <c r="Z988" s="403">
        <f t="shared" si="331"/>
        <v>0</v>
      </c>
      <c r="AA988" s="403">
        <f t="shared" si="331"/>
        <v>0</v>
      </c>
      <c r="AB988" s="403">
        <f t="shared" si="331"/>
        <v>0</v>
      </c>
      <c r="AC988" s="403">
        <f t="shared" si="334"/>
        <v>0</v>
      </c>
      <c r="AD988" s="403">
        <f t="shared" si="321"/>
        <v>0</v>
      </c>
      <c r="AE988" s="403">
        <f t="shared" si="321"/>
        <v>0</v>
      </c>
      <c r="AF988" s="403">
        <f t="shared" si="330"/>
        <v>15.94</v>
      </c>
      <c r="AG988" s="404">
        <f t="shared" si="335"/>
        <v>0</v>
      </c>
      <c r="AH988" s="404">
        <f t="shared" si="327"/>
        <v>0</v>
      </c>
      <c r="AI988" s="404">
        <f t="shared" si="327"/>
        <v>0</v>
      </c>
      <c r="AJ988" s="145">
        <f t="shared" si="328"/>
        <v>0</v>
      </c>
    </row>
    <row r="989" spans="2:36" ht="13.7" customHeight="1">
      <c r="B989" s="957">
        <v>937</v>
      </c>
      <c r="C989" s="1040">
        <v>45187</v>
      </c>
      <c r="D989" s="1041" t="s">
        <v>607</v>
      </c>
      <c r="E989" s="1042" t="s">
        <v>1371</v>
      </c>
      <c r="F989" s="402">
        <v>261</v>
      </c>
      <c r="G989" s="956">
        <v>28.3</v>
      </c>
      <c r="H989" s="440"/>
      <c r="I989" s="403">
        <f t="shared" si="329"/>
        <v>0</v>
      </c>
      <c r="J989" s="403">
        <f t="shared" si="333"/>
        <v>0</v>
      </c>
      <c r="K989" s="403">
        <f t="shared" si="336"/>
        <v>0</v>
      </c>
      <c r="L989" s="403">
        <f t="shared" si="332"/>
        <v>0</v>
      </c>
      <c r="M989" s="403">
        <f t="shared" si="332"/>
        <v>0</v>
      </c>
      <c r="N989" s="403">
        <f t="shared" si="332"/>
        <v>0</v>
      </c>
      <c r="O989" s="403">
        <f t="shared" si="332"/>
        <v>28.3</v>
      </c>
      <c r="P989" s="403">
        <f t="shared" si="332"/>
        <v>0</v>
      </c>
      <c r="Q989" s="403">
        <f t="shared" si="332"/>
        <v>0</v>
      </c>
      <c r="R989" s="403">
        <f t="shared" si="332"/>
        <v>0</v>
      </c>
      <c r="S989" s="403">
        <f t="shared" si="332"/>
        <v>0</v>
      </c>
      <c r="T989" s="403">
        <f t="shared" si="332"/>
        <v>0</v>
      </c>
      <c r="U989" s="403">
        <f t="shared" si="332"/>
        <v>0</v>
      </c>
      <c r="V989" s="403">
        <f t="shared" si="332"/>
        <v>0</v>
      </c>
      <c r="W989" s="403">
        <f t="shared" si="332"/>
        <v>0</v>
      </c>
      <c r="X989" s="403">
        <f t="shared" si="332"/>
        <v>0</v>
      </c>
      <c r="Y989" s="403">
        <f t="shared" si="331"/>
        <v>0</v>
      </c>
      <c r="Z989" s="403">
        <f t="shared" si="331"/>
        <v>0</v>
      </c>
      <c r="AA989" s="403">
        <f t="shared" si="331"/>
        <v>0</v>
      </c>
      <c r="AB989" s="403">
        <f t="shared" si="331"/>
        <v>0</v>
      </c>
      <c r="AC989" s="403">
        <f t="shared" si="334"/>
        <v>0</v>
      </c>
      <c r="AD989" s="403">
        <f t="shared" si="321"/>
        <v>0</v>
      </c>
      <c r="AE989" s="403">
        <f t="shared" si="321"/>
        <v>0</v>
      </c>
      <c r="AF989" s="403">
        <f t="shared" si="330"/>
        <v>0</v>
      </c>
      <c r="AG989" s="404">
        <f t="shared" si="335"/>
        <v>0</v>
      </c>
      <c r="AH989" s="404">
        <f t="shared" si="327"/>
        <v>0</v>
      </c>
      <c r="AI989" s="404">
        <f t="shared" si="327"/>
        <v>0</v>
      </c>
      <c r="AJ989" s="145">
        <f t="shared" si="328"/>
        <v>0</v>
      </c>
    </row>
    <row r="990" spans="2:36" ht="13.7" customHeight="1">
      <c r="B990" s="957">
        <v>832</v>
      </c>
      <c r="C990" s="1040">
        <v>45167</v>
      </c>
      <c r="D990" s="1041" t="s">
        <v>607</v>
      </c>
      <c r="E990" s="1042" t="s">
        <v>1287</v>
      </c>
      <c r="F990" s="402">
        <v>737</v>
      </c>
      <c r="G990" s="956">
        <v>14.76</v>
      </c>
      <c r="H990" s="440"/>
      <c r="I990" s="403">
        <f t="shared" si="329"/>
        <v>0</v>
      </c>
      <c r="J990" s="403">
        <f t="shared" si="333"/>
        <v>0</v>
      </c>
      <c r="K990" s="403">
        <f t="shared" si="336"/>
        <v>0</v>
      </c>
      <c r="L990" s="403">
        <f t="shared" ref="L990:X999" si="337">IF(L$7-$F990=0,$G990,0)</f>
        <v>0</v>
      </c>
      <c r="M990" s="403">
        <f t="shared" si="337"/>
        <v>0</v>
      </c>
      <c r="N990" s="403">
        <f t="shared" si="337"/>
        <v>0</v>
      </c>
      <c r="O990" s="403">
        <f t="shared" si="337"/>
        <v>0</v>
      </c>
      <c r="P990" s="403">
        <f t="shared" si="337"/>
        <v>0</v>
      </c>
      <c r="Q990" s="403">
        <f t="shared" si="337"/>
        <v>0</v>
      </c>
      <c r="R990" s="403">
        <f t="shared" si="337"/>
        <v>0</v>
      </c>
      <c r="S990" s="403">
        <f t="shared" si="337"/>
        <v>0</v>
      </c>
      <c r="T990" s="403">
        <f t="shared" si="337"/>
        <v>0</v>
      </c>
      <c r="U990" s="403">
        <f t="shared" si="337"/>
        <v>0</v>
      </c>
      <c r="V990" s="403">
        <f t="shared" si="337"/>
        <v>0</v>
      </c>
      <c r="W990" s="403">
        <f t="shared" si="337"/>
        <v>0</v>
      </c>
      <c r="X990" s="403">
        <f t="shared" si="337"/>
        <v>0</v>
      </c>
      <c r="Y990" s="403">
        <f t="shared" si="331"/>
        <v>0</v>
      </c>
      <c r="Z990" s="403">
        <f t="shared" si="331"/>
        <v>0</v>
      </c>
      <c r="AA990" s="403">
        <f t="shared" si="331"/>
        <v>0</v>
      </c>
      <c r="AB990" s="403">
        <f t="shared" si="331"/>
        <v>0</v>
      </c>
      <c r="AC990" s="403">
        <f t="shared" si="334"/>
        <v>0</v>
      </c>
      <c r="AD990" s="403">
        <f t="shared" si="321"/>
        <v>0</v>
      </c>
      <c r="AE990" s="403">
        <f t="shared" si="321"/>
        <v>0</v>
      </c>
      <c r="AF990" s="403">
        <f t="shared" si="330"/>
        <v>14.76</v>
      </c>
      <c r="AG990" s="404">
        <f t="shared" si="335"/>
        <v>0</v>
      </c>
      <c r="AH990" s="404">
        <f t="shared" ref="AH990:AI1009" si="338">IF(AH$7-$F990=0,$G990,0)</f>
        <v>0</v>
      </c>
      <c r="AI990" s="404">
        <f t="shared" si="338"/>
        <v>0</v>
      </c>
      <c r="AJ990" s="145">
        <f t="shared" si="328"/>
        <v>0</v>
      </c>
    </row>
    <row r="991" spans="2:36" ht="13.7" customHeight="1">
      <c r="B991" s="957">
        <v>1151</v>
      </c>
      <c r="C991" s="1040">
        <v>45229</v>
      </c>
      <c r="D991" s="1041" t="s">
        <v>607</v>
      </c>
      <c r="E991" s="1042" t="s">
        <v>1559</v>
      </c>
      <c r="F991" s="402">
        <v>737</v>
      </c>
      <c r="G991" s="956">
        <v>25</v>
      </c>
      <c r="H991" s="440"/>
      <c r="I991" s="403">
        <f t="shared" si="329"/>
        <v>0</v>
      </c>
      <c r="J991" s="403">
        <f t="shared" si="333"/>
        <v>0</v>
      </c>
      <c r="K991" s="403">
        <f t="shared" si="336"/>
        <v>0</v>
      </c>
      <c r="L991" s="403">
        <f t="shared" si="337"/>
        <v>0</v>
      </c>
      <c r="M991" s="403">
        <f t="shared" si="337"/>
        <v>0</v>
      </c>
      <c r="N991" s="403">
        <f t="shared" si="337"/>
        <v>0</v>
      </c>
      <c r="O991" s="403">
        <f t="shared" si="337"/>
        <v>0</v>
      </c>
      <c r="P991" s="403">
        <f t="shared" si="337"/>
        <v>0</v>
      </c>
      <c r="Q991" s="403">
        <f t="shared" si="337"/>
        <v>0</v>
      </c>
      <c r="R991" s="403">
        <f t="shared" si="337"/>
        <v>0</v>
      </c>
      <c r="S991" s="403">
        <f t="shared" si="337"/>
        <v>0</v>
      </c>
      <c r="T991" s="403">
        <f t="shared" si="337"/>
        <v>0</v>
      </c>
      <c r="U991" s="403">
        <f t="shared" si="337"/>
        <v>0</v>
      </c>
      <c r="V991" s="403">
        <f t="shared" si="337"/>
        <v>0</v>
      </c>
      <c r="W991" s="403">
        <f t="shared" si="337"/>
        <v>0</v>
      </c>
      <c r="X991" s="403">
        <f t="shared" si="337"/>
        <v>0</v>
      </c>
      <c r="Y991" s="403">
        <f t="shared" si="331"/>
        <v>0</v>
      </c>
      <c r="Z991" s="403">
        <f t="shared" si="331"/>
        <v>0</v>
      </c>
      <c r="AA991" s="403">
        <f t="shared" si="331"/>
        <v>0</v>
      </c>
      <c r="AB991" s="403">
        <f t="shared" si="331"/>
        <v>0</v>
      </c>
      <c r="AC991" s="403">
        <f t="shared" si="334"/>
        <v>0</v>
      </c>
      <c r="AD991" s="403">
        <f t="shared" si="321"/>
        <v>0</v>
      </c>
      <c r="AE991" s="403">
        <f t="shared" si="321"/>
        <v>0</v>
      </c>
      <c r="AF991" s="403">
        <f t="shared" si="330"/>
        <v>25</v>
      </c>
      <c r="AG991" s="404">
        <f t="shared" si="335"/>
        <v>0</v>
      </c>
      <c r="AH991" s="404">
        <f t="shared" si="338"/>
        <v>0</v>
      </c>
      <c r="AI991" s="404">
        <f t="shared" si="338"/>
        <v>0</v>
      </c>
      <c r="AJ991" s="145">
        <f t="shared" si="328"/>
        <v>0</v>
      </c>
    </row>
    <row r="992" spans="2:36" ht="13.7" customHeight="1">
      <c r="B992" s="957">
        <v>1126</v>
      </c>
      <c r="C992" s="1040">
        <v>45223</v>
      </c>
      <c r="D992" s="1041" t="s">
        <v>607</v>
      </c>
      <c r="E992" s="1042" t="s">
        <v>1529</v>
      </c>
      <c r="F992" s="402">
        <v>267</v>
      </c>
      <c r="G992" s="956">
        <v>12.04</v>
      </c>
      <c r="H992" s="440"/>
      <c r="I992" s="403">
        <f t="shared" si="329"/>
        <v>0</v>
      </c>
      <c r="J992" s="403">
        <f t="shared" si="333"/>
        <v>0</v>
      </c>
      <c r="K992" s="403">
        <f t="shared" si="336"/>
        <v>0</v>
      </c>
      <c r="L992" s="403">
        <f t="shared" si="337"/>
        <v>0</v>
      </c>
      <c r="M992" s="403">
        <f t="shared" si="337"/>
        <v>0</v>
      </c>
      <c r="N992" s="403">
        <f t="shared" si="337"/>
        <v>0</v>
      </c>
      <c r="O992" s="403">
        <f t="shared" si="337"/>
        <v>0</v>
      </c>
      <c r="P992" s="403">
        <f t="shared" si="337"/>
        <v>0</v>
      </c>
      <c r="Q992" s="403">
        <f t="shared" si="337"/>
        <v>0</v>
      </c>
      <c r="R992" s="403">
        <f t="shared" si="337"/>
        <v>0</v>
      </c>
      <c r="S992" s="403">
        <f t="shared" si="337"/>
        <v>12.04</v>
      </c>
      <c r="T992" s="403">
        <f t="shared" si="337"/>
        <v>0</v>
      </c>
      <c r="U992" s="403">
        <f t="shared" si="337"/>
        <v>0</v>
      </c>
      <c r="V992" s="403">
        <f t="shared" si="337"/>
        <v>0</v>
      </c>
      <c r="W992" s="403">
        <f t="shared" si="337"/>
        <v>0</v>
      </c>
      <c r="X992" s="403">
        <f t="shared" si="337"/>
        <v>0</v>
      </c>
      <c r="Y992" s="403">
        <f t="shared" si="331"/>
        <v>0</v>
      </c>
      <c r="Z992" s="403">
        <f t="shared" si="331"/>
        <v>0</v>
      </c>
      <c r="AA992" s="403">
        <f t="shared" si="331"/>
        <v>0</v>
      </c>
      <c r="AB992" s="403">
        <f t="shared" si="331"/>
        <v>0</v>
      </c>
      <c r="AC992" s="403">
        <f t="shared" si="334"/>
        <v>0</v>
      </c>
      <c r="AD992" s="403">
        <f t="shared" si="321"/>
        <v>0</v>
      </c>
      <c r="AE992" s="403">
        <f t="shared" si="321"/>
        <v>0</v>
      </c>
      <c r="AF992" s="403">
        <f t="shared" si="330"/>
        <v>0</v>
      </c>
      <c r="AG992" s="404">
        <f t="shared" si="335"/>
        <v>0</v>
      </c>
      <c r="AH992" s="404">
        <f t="shared" si="338"/>
        <v>0</v>
      </c>
      <c r="AI992" s="404">
        <f t="shared" si="338"/>
        <v>0</v>
      </c>
      <c r="AJ992" s="145">
        <f t="shared" si="328"/>
        <v>0</v>
      </c>
    </row>
    <row r="993" spans="2:36" ht="13.7" customHeight="1">
      <c r="B993" s="957">
        <v>1270</v>
      </c>
      <c r="C993" s="1040">
        <v>45250</v>
      </c>
      <c r="D993" s="1041" t="s">
        <v>575</v>
      </c>
      <c r="E993" s="1042" t="s">
        <v>1652</v>
      </c>
      <c r="F993" s="402">
        <v>54</v>
      </c>
      <c r="G993" s="956">
        <v>85</v>
      </c>
      <c r="H993" s="440"/>
      <c r="I993" s="403">
        <f t="shared" si="329"/>
        <v>0</v>
      </c>
      <c r="J993" s="403">
        <f t="shared" si="333"/>
        <v>0</v>
      </c>
      <c r="K993" s="403">
        <f t="shared" si="336"/>
        <v>85</v>
      </c>
      <c r="L993" s="403">
        <f t="shared" si="337"/>
        <v>0</v>
      </c>
      <c r="M993" s="403">
        <f t="shared" si="337"/>
        <v>0</v>
      </c>
      <c r="N993" s="403">
        <f t="shared" si="337"/>
        <v>0</v>
      </c>
      <c r="O993" s="403">
        <f t="shared" si="337"/>
        <v>0</v>
      </c>
      <c r="P993" s="403">
        <f t="shared" si="337"/>
        <v>0</v>
      </c>
      <c r="Q993" s="403">
        <f t="shared" si="337"/>
        <v>0</v>
      </c>
      <c r="R993" s="403">
        <f t="shared" si="337"/>
        <v>0</v>
      </c>
      <c r="S993" s="403">
        <f t="shared" si="337"/>
        <v>0</v>
      </c>
      <c r="T993" s="403">
        <f t="shared" si="337"/>
        <v>0</v>
      </c>
      <c r="U993" s="403">
        <f t="shared" si="337"/>
        <v>0</v>
      </c>
      <c r="V993" s="403">
        <f t="shared" si="337"/>
        <v>0</v>
      </c>
      <c r="W993" s="403">
        <f t="shared" si="337"/>
        <v>0</v>
      </c>
      <c r="X993" s="403">
        <f t="shared" si="337"/>
        <v>0</v>
      </c>
      <c r="Y993" s="403">
        <f t="shared" si="331"/>
        <v>0</v>
      </c>
      <c r="Z993" s="403">
        <f t="shared" si="331"/>
        <v>0</v>
      </c>
      <c r="AA993" s="403">
        <f t="shared" si="331"/>
        <v>0</v>
      </c>
      <c r="AB993" s="403">
        <f t="shared" si="331"/>
        <v>0</v>
      </c>
      <c r="AC993" s="403">
        <f t="shared" si="334"/>
        <v>0</v>
      </c>
      <c r="AD993" s="403">
        <f t="shared" si="321"/>
        <v>0</v>
      </c>
      <c r="AE993" s="403">
        <f t="shared" si="321"/>
        <v>0</v>
      </c>
      <c r="AF993" s="403">
        <f t="shared" si="330"/>
        <v>0</v>
      </c>
      <c r="AG993" s="404">
        <f t="shared" si="335"/>
        <v>0</v>
      </c>
      <c r="AH993" s="404">
        <f t="shared" si="338"/>
        <v>0</v>
      </c>
      <c r="AI993" s="404">
        <f t="shared" si="338"/>
        <v>0</v>
      </c>
      <c r="AJ993" s="145">
        <f t="shared" si="328"/>
        <v>0</v>
      </c>
    </row>
    <row r="994" spans="2:36" ht="13.7" customHeight="1">
      <c r="B994" s="957">
        <v>1265</v>
      </c>
      <c r="C994" s="1040">
        <v>45250</v>
      </c>
      <c r="D994" s="1041" t="s">
        <v>607</v>
      </c>
      <c r="E994" s="1042" t="s">
        <v>1653</v>
      </c>
      <c r="F994" s="402">
        <v>261</v>
      </c>
      <c r="G994" s="956">
        <v>33.200000000000003</v>
      </c>
      <c r="H994" s="440"/>
      <c r="I994" s="403">
        <f t="shared" si="329"/>
        <v>0</v>
      </c>
      <c r="J994" s="403">
        <f t="shared" si="333"/>
        <v>0</v>
      </c>
      <c r="K994" s="403">
        <f t="shared" si="336"/>
        <v>0</v>
      </c>
      <c r="L994" s="403">
        <f t="shared" si="337"/>
        <v>0</v>
      </c>
      <c r="M994" s="403">
        <f t="shared" si="337"/>
        <v>0</v>
      </c>
      <c r="N994" s="403">
        <f t="shared" si="337"/>
        <v>0</v>
      </c>
      <c r="O994" s="403">
        <f t="shared" si="337"/>
        <v>33.200000000000003</v>
      </c>
      <c r="P994" s="403">
        <f t="shared" si="337"/>
        <v>0</v>
      </c>
      <c r="Q994" s="403">
        <f t="shared" si="337"/>
        <v>0</v>
      </c>
      <c r="R994" s="403">
        <f t="shared" si="337"/>
        <v>0</v>
      </c>
      <c r="S994" s="403">
        <f t="shared" si="337"/>
        <v>0</v>
      </c>
      <c r="T994" s="403">
        <f t="shared" si="337"/>
        <v>0</v>
      </c>
      <c r="U994" s="403">
        <f t="shared" si="337"/>
        <v>0</v>
      </c>
      <c r="V994" s="403">
        <f t="shared" si="337"/>
        <v>0</v>
      </c>
      <c r="W994" s="403">
        <f t="shared" si="337"/>
        <v>0</v>
      </c>
      <c r="X994" s="403">
        <f t="shared" si="337"/>
        <v>0</v>
      </c>
      <c r="Y994" s="403">
        <f t="shared" si="331"/>
        <v>0</v>
      </c>
      <c r="Z994" s="403">
        <f t="shared" si="331"/>
        <v>0</v>
      </c>
      <c r="AA994" s="403">
        <f t="shared" si="331"/>
        <v>0</v>
      </c>
      <c r="AB994" s="403">
        <f t="shared" si="331"/>
        <v>0</v>
      </c>
      <c r="AC994" s="403">
        <f t="shared" si="334"/>
        <v>0</v>
      </c>
      <c r="AD994" s="403">
        <f t="shared" si="321"/>
        <v>0</v>
      </c>
      <c r="AE994" s="403">
        <f t="shared" si="321"/>
        <v>0</v>
      </c>
      <c r="AF994" s="403">
        <f t="shared" si="330"/>
        <v>0</v>
      </c>
      <c r="AG994" s="404">
        <f t="shared" si="335"/>
        <v>0</v>
      </c>
      <c r="AH994" s="404">
        <f t="shared" si="338"/>
        <v>0</v>
      </c>
      <c r="AI994" s="404">
        <f t="shared" si="338"/>
        <v>0</v>
      </c>
      <c r="AJ994" s="145">
        <f t="shared" si="328"/>
        <v>0</v>
      </c>
    </row>
    <row r="995" spans="2:36" ht="13.7" customHeight="1">
      <c r="B995" s="957">
        <v>959</v>
      </c>
      <c r="C995" s="1040">
        <v>45191</v>
      </c>
      <c r="D995" s="1041" t="s">
        <v>607</v>
      </c>
      <c r="E995" s="1042" t="s">
        <v>1391</v>
      </c>
      <c r="F995" s="402">
        <v>261</v>
      </c>
      <c r="G995" s="956">
        <v>56</v>
      </c>
      <c r="H995" s="440"/>
      <c r="I995" s="403">
        <f t="shared" si="329"/>
        <v>0</v>
      </c>
      <c r="J995" s="403">
        <f t="shared" si="333"/>
        <v>0</v>
      </c>
      <c r="K995" s="403">
        <f t="shared" si="336"/>
        <v>0</v>
      </c>
      <c r="L995" s="403">
        <f t="shared" si="337"/>
        <v>0</v>
      </c>
      <c r="M995" s="403">
        <f t="shared" si="337"/>
        <v>0</v>
      </c>
      <c r="N995" s="403">
        <f t="shared" si="337"/>
        <v>0</v>
      </c>
      <c r="O995" s="403">
        <f t="shared" si="337"/>
        <v>56</v>
      </c>
      <c r="P995" s="403">
        <f t="shared" si="337"/>
        <v>0</v>
      </c>
      <c r="Q995" s="403">
        <f t="shared" si="337"/>
        <v>0</v>
      </c>
      <c r="R995" s="403">
        <f t="shared" si="337"/>
        <v>0</v>
      </c>
      <c r="S995" s="403">
        <f t="shared" si="337"/>
        <v>0</v>
      </c>
      <c r="T995" s="403">
        <f t="shared" si="337"/>
        <v>0</v>
      </c>
      <c r="U995" s="403">
        <f t="shared" si="337"/>
        <v>0</v>
      </c>
      <c r="V995" s="403">
        <f t="shared" si="337"/>
        <v>0</v>
      </c>
      <c r="W995" s="403">
        <f t="shared" si="337"/>
        <v>0</v>
      </c>
      <c r="X995" s="403">
        <f t="shared" si="337"/>
        <v>0</v>
      </c>
      <c r="Y995" s="403">
        <f t="shared" si="331"/>
        <v>0</v>
      </c>
      <c r="Z995" s="403">
        <f t="shared" si="331"/>
        <v>0</v>
      </c>
      <c r="AA995" s="403">
        <f t="shared" si="331"/>
        <v>0</v>
      </c>
      <c r="AB995" s="403">
        <f t="shared" si="331"/>
        <v>0</v>
      </c>
      <c r="AC995" s="403">
        <f t="shared" si="334"/>
        <v>0</v>
      </c>
      <c r="AD995" s="403">
        <f t="shared" si="321"/>
        <v>0</v>
      </c>
      <c r="AE995" s="403">
        <f t="shared" si="321"/>
        <v>0</v>
      </c>
      <c r="AF995" s="403">
        <f t="shared" si="330"/>
        <v>0</v>
      </c>
      <c r="AG995" s="404">
        <f t="shared" si="335"/>
        <v>0</v>
      </c>
      <c r="AH995" s="404">
        <f t="shared" si="338"/>
        <v>0</v>
      </c>
      <c r="AI995" s="404">
        <f t="shared" si="338"/>
        <v>0</v>
      </c>
      <c r="AJ995" s="145">
        <f t="shared" si="328"/>
        <v>0</v>
      </c>
    </row>
    <row r="996" spans="2:36" ht="13.7" customHeight="1">
      <c r="B996" s="957">
        <v>574</v>
      </c>
      <c r="C996" s="1040">
        <v>45096</v>
      </c>
      <c r="D996" s="1041" t="s">
        <v>575</v>
      </c>
      <c r="E996" s="1042" t="s">
        <v>774</v>
      </c>
      <c r="F996" s="402">
        <v>274</v>
      </c>
      <c r="G996" s="956">
        <v>630</v>
      </c>
      <c r="H996" s="440"/>
      <c r="I996" s="403">
        <f t="shared" si="329"/>
        <v>0</v>
      </c>
      <c r="J996" s="403">
        <f t="shared" si="333"/>
        <v>0</v>
      </c>
      <c r="K996" s="403">
        <f t="shared" si="336"/>
        <v>0</v>
      </c>
      <c r="L996" s="403">
        <f t="shared" si="337"/>
        <v>0</v>
      </c>
      <c r="M996" s="403">
        <f t="shared" si="337"/>
        <v>0</v>
      </c>
      <c r="N996" s="403">
        <f t="shared" si="337"/>
        <v>0</v>
      </c>
      <c r="O996" s="403">
        <f t="shared" si="337"/>
        <v>0</v>
      </c>
      <c r="P996" s="403">
        <f t="shared" si="337"/>
        <v>0</v>
      </c>
      <c r="Q996" s="403">
        <f t="shared" si="337"/>
        <v>0</v>
      </c>
      <c r="R996" s="403">
        <f t="shared" si="337"/>
        <v>0</v>
      </c>
      <c r="S996" s="403">
        <f t="shared" si="337"/>
        <v>0</v>
      </c>
      <c r="T996" s="403">
        <f t="shared" si="337"/>
        <v>0</v>
      </c>
      <c r="U996" s="403">
        <f t="shared" si="337"/>
        <v>630</v>
      </c>
      <c r="V996" s="403">
        <f t="shared" si="337"/>
        <v>0</v>
      </c>
      <c r="W996" s="403">
        <f t="shared" si="337"/>
        <v>0</v>
      </c>
      <c r="X996" s="403">
        <f t="shared" si="337"/>
        <v>0</v>
      </c>
      <c r="Y996" s="403">
        <f t="shared" si="331"/>
        <v>0</v>
      </c>
      <c r="Z996" s="403">
        <f t="shared" si="331"/>
        <v>0</v>
      </c>
      <c r="AA996" s="403">
        <f t="shared" si="331"/>
        <v>0</v>
      </c>
      <c r="AB996" s="403">
        <f t="shared" si="331"/>
        <v>0</v>
      </c>
      <c r="AC996" s="403">
        <f t="shared" si="334"/>
        <v>0</v>
      </c>
      <c r="AD996" s="403">
        <f t="shared" si="321"/>
        <v>0</v>
      </c>
      <c r="AE996" s="403">
        <f t="shared" si="321"/>
        <v>0</v>
      </c>
      <c r="AF996" s="403">
        <f t="shared" si="330"/>
        <v>0</v>
      </c>
      <c r="AG996" s="404">
        <f t="shared" si="335"/>
        <v>0</v>
      </c>
      <c r="AH996" s="404">
        <f t="shared" si="338"/>
        <v>0</v>
      </c>
      <c r="AI996" s="404">
        <f t="shared" si="338"/>
        <v>0</v>
      </c>
      <c r="AJ996" s="145">
        <f t="shared" si="328"/>
        <v>0</v>
      </c>
    </row>
    <row r="997" spans="2:36" ht="13.7" customHeight="1">
      <c r="B997" s="957">
        <v>231</v>
      </c>
      <c r="C997" s="1040">
        <v>44992</v>
      </c>
      <c r="D997" s="1041" t="s">
        <v>575</v>
      </c>
      <c r="E997" s="1042" t="s">
        <v>774</v>
      </c>
      <c r="F997" s="402">
        <v>274</v>
      </c>
      <c r="G997" s="956">
        <v>210</v>
      </c>
      <c r="H997" s="440"/>
      <c r="I997" s="403">
        <f t="shared" si="329"/>
        <v>0</v>
      </c>
      <c r="J997" s="403">
        <f t="shared" si="333"/>
        <v>0</v>
      </c>
      <c r="K997" s="403">
        <f t="shared" si="336"/>
        <v>0</v>
      </c>
      <c r="L997" s="403">
        <f t="shared" si="337"/>
        <v>0</v>
      </c>
      <c r="M997" s="403">
        <f t="shared" si="337"/>
        <v>0</v>
      </c>
      <c r="N997" s="403">
        <f t="shared" si="337"/>
        <v>0</v>
      </c>
      <c r="O997" s="403">
        <f t="shared" si="337"/>
        <v>0</v>
      </c>
      <c r="P997" s="403">
        <f t="shared" si="337"/>
        <v>0</v>
      </c>
      <c r="Q997" s="403">
        <f t="shared" si="337"/>
        <v>0</v>
      </c>
      <c r="R997" s="403">
        <f t="shared" si="337"/>
        <v>0</v>
      </c>
      <c r="S997" s="403">
        <f t="shared" si="337"/>
        <v>0</v>
      </c>
      <c r="T997" s="403">
        <f t="shared" si="337"/>
        <v>0</v>
      </c>
      <c r="U997" s="403">
        <f t="shared" si="337"/>
        <v>210</v>
      </c>
      <c r="V997" s="403">
        <f t="shared" si="337"/>
        <v>0</v>
      </c>
      <c r="W997" s="403">
        <f t="shared" si="337"/>
        <v>0</v>
      </c>
      <c r="X997" s="403">
        <f t="shared" si="337"/>
        <v>0</v>
      </c>
      <c r="Y997" s="403">
        <f t="shared" si="331"/>
        <v>0</v>
      </c>
      <c r="Z997" s="403">
        <f t="shared" si="331"/>
        <v>0</v>
      </c>
      <c r="AA997" s="403">
        <f t="shared" si="331"/>
        <v>0</v>
      </c>
      <c r="AB997" s="403">
        <f t="shared" si="331"/>
        <v>0</v>
      </c>
      <c r="AC997" s="403">
        <f t="shared" si="334"/>
        <v>0</v>
      </c>
      <c r="AD997" s="403">
        <f t="shared" si="321"/>
        <v>0</v>
      </c>
      <c r="AE997" s="403">
        <f t="shared" si="321"/>
        <v>0</v>
      </c>
      <c r="AF997" s="403">
        <f t="shared" si="330"/>
        <v>0</v>
      </c>
      <c r="AG997" s="404">
        <f t="shared" si="335"/>
        <v>0</v>
      </c>
      <c r="AH997" s="404">
        <f t="shared" si="338"/>
        <v>0</v>
      </c>
      <c r="AI997" s="404">
        <f t="shared" si="338"/>
        <v>0</v>
      </c>
      <c r="AJ997" s="145">
        <f t="shared" si="328"/>
        <v>0</v>
      </c>
    </row>
    <row r="998" spans="2:36" ht="13.7" customHeight="1">
      <c r="B998" s="957">
        <v>657</v>
      </c>
      <c r="C998" s="1040">
        <v>45124</v>
      </c>
      <c r="D998" s="1041" t="s">
        <v>575</v>
      </c>
      <c r="E998" s="1042" t="s">
        <v>1136</v>
      </c>
      <c r="F998" s="402">
        <v>737</v>
      </c>
      <c r="G998" s="956">
        <v>3000</v>
      </c>
      <c r="H998" s="440"/>
      <c r="I998" s="403">
        <f t="shared" si="329"/>
        <v>0</v>
      </c>
      <c r="J998" s="403">
        <f t="shared" si="333"/>
        <v>0</v>
      </c>
      <c r="K998" s="403">
        <f t="shared" si="336"/>
        <v>0</v>
      </c>
      <c r="L998" s="403">
        <f t="shared" si="337"/>
        <v>0</v>
      </c>
      <c r="M998" s="403">
        <f t="shared" si="337"/>
        <v>0</v>
      </c>
      <c r="N998" s="403">
        <f t="shared" si="337"/>
        <v>0</v>
      </c>
      <c r="O998" s="403">
        <f t="shared" si="337"/>
        <v>0</v>
      </c>
      <c r="P998" s="403">
        <f t="shared" si="337"/>
        <v>0</v>
      </c>
      <c r="Q998" s="403">
        <f t="shared" si="337"/>
        <v>0</v>
      </c>
      <c r="R998" s="403">
        <f t="shared" si="337"/>
        <v>0</v>
      </c>
      <c r="S998" s="403">
        <f t="shared" si="337"/>
        <v>0</v>
      </c>
      <c r="T998" s="403">
        <f t="shared" si="337"/>
        <v>0</v>
      </c>
      <c r="U998" s="403">
        <f t="shared" si="337"/>
        <v>0</v>
      </c>
      <c r="V998" s="403">
        <f t="shared" si="337"/>
        <v>0</v>
      </c>
      <c r="W998" s="403">
        <f t="shared" si="337"/>
        <v>0</v>
      </c>
      <c r="X998" s="403">
        <f t="shared" si="337"/>
        <v>0</v>
      </c>
      <c r="Y998" s="403">
        <f t="shared" si="331"/>
        <v>0</v>
      </c>
      <c r="Z998" s="403">
        <f t="shared" si="331"/>
        <v>0</v>
      </c>
      <c r="AA998" s="403">
        <f t="shared" si="331"/>
        <v>0</v>
      </c>
      <c r="AB998" s="403">
        <f t="shared" si="331"/>
        <v>0</v>
      </c>
      <c r="AC998" s="403">
        <f t="shared" si="334"/>
        <v>0</v>
      </c>
      <c r="AD998" s="403">
        <f t="shared" si="321"/>
        <v>0</v>
      </c>
      <c r="AE998" s="403">
        <f t="shared" si="321"/>
        <v>0</v>
      </c>
      <c r="AF998" s="403">
        <f t="shared" si="330"/>
        <v>3000</v>
      </c>
      <c r="AG998" s="404">
        <f t="shared" si="335"/>
        <v>0</v>
      </c>
      <c r="AH998" s="404">
        <f t="shared" si="338"/>
        <v>0</v>
      </c>
      <c r="AI998" s="404">
        <f t="shared" si="338"/>
        <v>0</v>
      </c>
      <c r="AJ998" s="145">
        <f t="shared" si="328"/>
        <v>0</v>
      </c>
    </row>
    <row r="999" spans="2:36" ht="13.7" customHeight="1">
      <c r="B999" s="957">
        <v>889</v>
      </c>
      <c r="C999" s="1040">
        <v>45175</v>
      </c>
      <c r="D999" s="1041" t="s">
        <v>575</v>
      </c>
      <c r="E999" s="1042" t="s">
        <v>1326</v>
      </c>
      <c r="F999" s="402">
        <v>737</v>
      </c>
      <c r="G999" s="956">
        <v>650</v>
      </c>
      <c r="H999" s="440"/>
      <c r="I999" s="403">
        <f t="shared" si="329"/>
        <v>0</v>
      </c>
      <c r="J999" s="403">
        <f t="shared" si="333"/>
        <v>0</v>
      </c>
      <c r="K999" s="403">
        <f t="shared" si="336"/>
        <v>0</v>
      </c>
      <c r="L999" s="403">
        <f t="shared" si="337"/>
        <v>0</v>
      </c>
      <c r="M999" s="403">
        <f t="shared" si="337"/>
        <v>0</v>
      </c>
      <c r="N999" s="403">
        <f t="shared" si="337"/>
        <v>0</v>
      </c>
      <c r="O999" s="403">
        <f t="shared" si="337"/>
        <v>0</v>
      </c>
      <c r="P999" s="403">
        <f t="shared" si="337"/>
        <v>0</v>
      </c>
      <c r="Q999" s="403">
        <f t="shared" si="337"/>
        <v>0</v>
      </c>
      <c r="R999" s="403">
        <f t="shared" si="337"/>
        <v>0</v>
      </c>
      <c r="S999" s="403">
        <f t="shared" si="337"/>
        <v>0</v>
      </c>
      <c r="T999" s="403">
        <f t="shared" si="337"/>
        <v>0</v>
      </c>
      <c r="U999" s="403">
        <f t="shared" si="337"/>
        <v>0</v>
      </c>
      <c r="V999" s="403">
        <f t="shared" si="337"/>
        <v>0</v>
      </c>
      <c r="W999" s="403">
        <f t="shared" si="337"/>
        <v>0</v>
      </c>
      <c r="X999" s="403">
        <f t="shared" si="337"/>
        <v>0</v>
      </c>
      <c r="Y999" s="403">
        <f t="shared" si="331"/>
        <v>0</v>
      </c>
      <c r="Z999" s="403">
        <f t="shared" si="331"/>
        <v>0</v>
      </c>
      <c r="AA999" s="403">
        <f t="shared" si="331"/>
        <v>0</v>
      </c>
      <c r="AB999" s="403">
        <f t="shared" si="331"/>
        <v>0</v>
      </c>
      <c r="AC999" s="403">
        <f t="shared" si="334"/>
        <v>0</v>
      </c>
      <c r="AD999" s="403">
        <f t="shared" si="321"/>
        <v>0</v>
      </c>
      <c r="AE999" s="403">
        <f t="shared" si="321"/>
        <v>0</v>
      </c>
      <c r="AF999" s="403">
        <f t="shared" si="330"/>
        <v>650</v>
      </c>
      <c r="AG999" s="404">
        <f t="shared" si="335"/>
        <v>0</v>
      </c>
      <c r="AH999" s="404">
        <f t="shared" si="338"/>
        <v>0</v>
      </c>
      <c r="AI999" s="404">
        <f t="shared" si="338"/>
        <v>0</v>
      </c>
      <c r="AJ999" s="145">
        <f t="shared" si="328"/>
        <v>0</v>
      </c>
    </row>
    <row r="1000" spans="2:36" ht="13.7" customHeight="1">
      <c r="B1000" s="957">
        <v>732</v>
      </c>
      <c r="C1000" s="1040">
        <v>45141</v>
      </c>
      <c r="D1000" s="1041" t="s">
        <v>575</v>
      </c>
      <c r="E1000" s="1042" t="s">
        <v>1001</v>
      </c>
      <c r="F1000" s="402">
        <v>737</v>
      </c>
      <c r="G1000" s="956">
        <v>60</v>
      </c>
      <c r="H1000" s="440"/>
      <c r="I1000" s="403">
        <f t="shared" si="329"/>
        <v>0</v>
      </c>
      <c r="J1000" s="403">
        <f t="shared" si="333"/>
        <v>0</v>
      </c>
      <c r="K1000" s="403">
        <f t="shared" si="336"/>
        <v>0</v>
      </c>
      <c r="L1000" s="403">
        <f t="shared" ref="L1000:X1009" si="339">IF(L$7-$F1000=0,$G1000,0)</f>
        <v>0</v>
      </c>
      <c r="M1000" s="403">
        <f t="shared" si="339"/>
        <v>0</v>
      </c>
      <c r="N1000" s="403">
        <f t="shared" si="339"/>
        <v>0</v>
      </c>
      <c r="O1000" s="403">
        <f t="shared" si="339"/>
        <v>0</v>
      </c>
      <c r="P1000" s="403">
        <f t="shared" si="339"/>
        <v>0</v>
      </c>
      <c r="Q1000" s="403">
        <f t="shared" si="339"/>
        <v>0</v>
      </c>
      <c r="R1000" s="403">
        <f t="shared" si="339"/>
        <v>0</v>
      </c>
      <c r="S1000" s="403">
        <f t="shared" si="339"/>
        <v>0</v>
      </c>
      <c r="T1000" s="403">
        <f t="shared" si="339"/>
        <v>0</v>
      </c>
      <c r="U1000" s="403">
        <f t="shared" si="339"/>
        <v>0</v>
      </c>
      <c r="V1000" s="403">
        <f t="shared" si="339"/>
        <v>0</v>
      </c>
      <c r="W1000" s="403">
        <f t="shared" si="339"/>
        <v>0</v>
      </c>
      <c r="X1000" s="403">
        <f t="shared" si="339"/>
        <v>0</v>
      </c>
      <c r="Y1000" s="403">
        <f t="shared" si="331"/>
        <v>0</v>
      </c>
      <c r="Z1000" s="403">
        <f t="shared" si="331"/>
        <v>0</v>
      </c>
      <c r="AA1000" s="403">
        <f t="shared" si="331"/>
        <v>0</v>
      </c>
      <c r="AB1000" s="403">
        <f t="shared" si="331"/>
        <v>0</v>
      </c>
      <c r="AC1000" s="403">
        <f t="shared" si="334"/>
        <v>0</v>
      </c>
      <c r="AD1000" s="403">
        <f t="shared" si="331"/>
        <v>0</v>
      </c>
      <c r="AE1000" s="403">
        <f t="shared" ref="AE1000:AE1063" si="340">IF(AE$7-$F1000=0,$G1000,0)</f>
        <v>0</v>
      </c>
      <c r="AF1000" s="403">
        <f t="shared" si="330"/>
        <v>60</v>
      </c>
      <c r="AG1000" s="404">
        <f t="shared" si="335"/>
        <v>0</v>
      </c>
      <c r="AH1000" s="404">
        <f t="shared" si="338"/>
        <v>0</v>
      </c>
      <c r="AI1000" s="404">
        <f t="shared" si="338"/>
        <v>0</v>
      </c>
      <c r="AJ1000" s="145">
        <f t="shared" si="328"/>
        <v>0</v>
      </c>
    </row>
    <row r="1001" spans="2:36" ht="13.7" customHeight="1">
      <c r="B1001" s="957">
        <v>486</v>
      </c>
      <c r="C1001" s="1040">
        <v>45076</v>
      </c>
      <c r="D1001" s="1041" t="s">
        <v>575</v>
      </c>
      <c r="E1001" s="1042" t="s">
        <v>1001</v>
      </c>
      <c r="F1001" s="402">
        <v>274</v>
      </c>
      <c r="G1001" s="956">
        <v>300</v>
      </c>
      <c r="H1001" s="440"/>
      <c r="I1001" s="403">
        <f t="shared" si="329"/>
        <v>0</v>
      </c>
      <c r="J1001" s="403">
        <f t="shared" si="333"/>
        <v>0</v>
      </c>
      <c r="K1001" s="403">
        <f t="shared" si="336"/>
        <v>0</v>
      </c>
      <c r="L1001" s="403">
        <f t="shared" si="339"/>
        <v>0</v>
      </c>
      <c r="M1001" s="403">
        <f t="shared" si="339"/>
        <v>0</v>
      </c>
      <c r="N1001" s="403">
        <f t="shared" si="339"/>
        <v>0</v>
      </c>
      <c r="O1001" s="403">
        <f t="shared" si="339"/>
        <v>0</v>
      </c>
      <c r="P1001" s="403">
        <f t="shared" si="339"/>
        <v>0</v>
      </c>
      <c r="Q1001" s="403">
        <f t="shared" si="339"/>
        <v>0</v>
      </c>
      <c r="R1001" s="403">
        <f t="shared" si="339"/>
        <v>0</v>
      </c>
      <c r="S1001" s="403">
        <f t="shared" si="339"/>
        <v>0</v>
      </c>
      <c r="T1001" s="403">
        <f t="shared" si="339"/>
        <v>0</v>
      </c>
      <c r="U1001" s="403">
        <f t="shared" si="339"/>
        <v>300</v>
      </c>
      <c r="V1001" s="403">
        <f t="shared" si="339"/>
        <v>0</v>
      </c>
      <c r="W1001" s="403">
        <f t="shared" si="339"/>
        <v>0</v>
      </c>
      <c r="X1001" s="403">
        <f t="shared" si="339"/>
        <v>0</v>
      </c>
      <c r="Y1001" s="403">
        <f t="shared" si="331"/>
        <v>0</v>
      </c>
      <c r="Z1001" s="403">
        <f t="shared" si="331"/>
        <v>0</v>
      </c>
      <c r="AA1001" s="403">
        <f t="shared" si="331"/>
        <v>0</v>
      </c>
      <c r="AB1001" s="403">
        <f t="shared" si="331"/>
        <v>0</v>
      </c>
      <c r="AC1001" s="403">
        <f t="shared" si="334"/>
        <v>0</v>
      </c>
      <c r="AD1001" s="403">
        <f t="shared" si="331"/>
        <v>0</v>
      </c>
      <c r="AE1001" s="403">
        <f t="shared" si="340"/>
        <v>0</v>
      </c>
      <c r="AF1001" s="403">
        <f t="shared" si="330"/>
        <v>0</v>
      </c>
      <c r="AG1001" s="404">
        <f t="shared" si="335"/>
        <v>0</v>
      </c>
      <c r="AH1001" s="404">
        <f t="shared" si="338"/>
        <v>0</v>
      </c>
      <c r="AI1001" s="404">
        <f t="shared" si="338"/>
        <v>0</v>
      </c>
      <c r="AJ1001" s="145">
        <f t="shared" si="328"/>
        <v>0</v>
      </c>
    </row>
    <row r="1002" spans="2:36" ht="13.7" customHeight="1">
      <c r="B1002" s="957">
        <v>836</v>
      </c>
      <c r="C1002" s="1040">
        <v>45167</v>
      </c>
      <c r="D1002" s="1041" t="s">
        <v>575</v>
      </c>
      <c r="E1002" s="1042" t="s">
        <v>1288</v>
      </c>
      <c r="F1002" s="402">
        <v>272</v>
      </c>
      <c r="G1002" s="956">
        <v>113</v>
      </c>
      <c r="H1002" s="440"/>
      <c r="I1002" s="403">
        <f t="shared" si="329"/>
        <v>0</v>
      </c>
      <c r="J1002" s="403">
        <f t="shared" si="333"/>
        <v>0</v>
      </c>
      <c r="K1002" s="403">
        <f t="shared" si="336"/>
        <v>0</v>
      </c>
      <c r="L1002" s="403">
        <f t="shared" si="339"/>
        <v>0</v>
      </c>
      <c r="M1002" s="403">
        <f t="shared" si="339"/>
        <v>0</v>
      </c>
      <c r="N1002" s="403">
        <f t="shared" si="339"/>
        <v>0</v>
      </c>
      <c r="O1002" s="403">
        <f t="shared" si="339"/>
        <v>0</v>
      </c>
      <c r="P1002" s="403">
        <f t="shared" si="339"/>
        <v>0</v>
      </c>
      <c r="Q1002" s="403">
        <f t="shared" si="339"/>
        <v>0</v>
      </c>
      <c r="R1002" s="403">
        <f t="shared" si="339"/>
        <v>0</v>
      </c>
      <c r="S1002" s="403">
        <f t="shared" si="339"/>
        <v>0</v>
      </c>
      <c r="T1002" s="403">
        <f t="shared" si="339"/>
        <v>113</v>
      </c>
      <c r="U1002" s="403">
        <f t="shared" si="339"/>
        <v>0</v>
      </c>
      <c r="V1002" s="403">
        <f t="shared" si="339"/>
        <v>0</v>
      </c>
      <c r="W1002" s="403">
        <f t="shared" si="339"/>
        <v>0</v>
      </c>
      <c r="X1002" s="403">
        <f t="shared" si="339"/>
        <v>0</v>
      </c>
      <c r="Y1002" s="403">
        <f t="shared" si="331"/>
        <v>0</v>
      </c>
      <c r="Z1002" s="403">
        <f t="shared" si="331"/>
        <v>0</v>
      </c>
      <c r="AA1002" s="403">
        <f t="shared" si="331"/>
        <v>0</v>
      </c>
      <c r="AB1002" s="403">
        <f t="shared" si="331"/>
        <v>0</v>
      </c>
      <c r="AC1002" s="403">
        <f t="shared" si="334"/>
        <v>0</v>
      </c>
      <c r="AD1002" s="403">
        <f t="shared" ref="AD1002:AE1065" si="341">IF(AD$7-$F1002=0,$G1002,0)</f>
        <v>0</v>
      </c>
      <c r="AE1002" s="403">
        <f t="shared" si="340"/>
        <v>0</v>
      </c>
      <c r="AF1002" s="403">
        <f t="shared" si="330"/>
        <v>0</v>
      </c>
      <c r="AG1002" s="404">
        <f t="shared" si="335"/>
        <v>0</v>
      </c>
      <c r="AH1002" s="404">
        <f t="shared" si="338"/>
        <v>0</v>
      </c>
      <c r="AI1002" s="404">
        <f t="shared" si="338"/>
        <v>0</v>
      </c>
      <c r="AJ1002" s="145">
        <f t="shared" si="328"/>
        <v>0</v>
      </c>
    </row>
    <row r="1003" spans="2:36" ht="13.7" customHeight="1">
      <c r="B1003" s="957">
        <v>1077</v>
      </c>
      <c r="C1003" s="1040">
        <v>45217</v>
      </c>
      <c r="D1003" s="1041" t="s">
        <v>575</v>
      </c>
      <c r="E1003" s="1042" t="s">
        <v>1499</v>
      </c>
      <c r="F1003" s="402">
        <v>737</v>
      </c>
      <c r="G1003" s="956">
        <v>14039</v>
      </c>
      <c r="H1003" s="440"/>
      <c r="I1003" s="403">
        <f t="shared" si="329"/>
        <v>0</v>
      </c>
      <c r="J1003" s="403">
        <f t="shared" si="333"/>
        <v>0</v>
      </c>
      <c r="K1003" s="403">
        <f t="shared" si="336"/>
        <v>0</v>
      </c>
      <c r="L1003" s="403">
        <f t="shared" si="339"/>
        <v>0</v>
      </c>
      <c r="M1003" s="403">
        <f t="shared" si="339"/>
        <v>0</v>
      </c>
      <c r="N1003" s="403">
        <f t="shared" si="339"/>
        <v>0</v>
      </c>
      <c r="O1003" s="403">
        <f t="shared" si="339"/>
        <v>0</v>
      </c>
      <c r="P1003" s="403">
        <f t="shared" si="339"/>
        <v>0</v>
      </c>
      <c r="Q1003" s="403">
        <f t="shared" si="339"/>
        <v>0</v>
      </c>
      <c r="R1003" s="403">
        <f t="shared" si="339"/>
        <v>0</v>
      </c>
      <c r="S1003" s="403">
        <f t="shared" si="339"/>
        <v>0</v>
      </c>
      <c r="T1003" s="403">
        <f t="shared" si="339"/>
        <v>0</v>
      </c>
      <c r="U1003" s="403">
        <f t="shared" si="339"/>
        <v>0</v>
      </c>
      <c r="V1003" s="403">
        <f t="shared" si="339"/>
        <v>0</v>
      </c>
      <c r="W1003" s="403">
        <f t="shared" si="339"/>
        <v>0</v>
      </c>
      <c r="X1003" s="403">
        <f t="shared" si="339"/>
        <v>0</v>
      </c>
      <c r="Y1003" s="403">
        <f t="shared" si="331"/>
        <v>0</v>
      </c>
      <c r="Z1003" s="403">
        <f t="shared" si="331"/>
        <v>0</v>
      </c>
      <c r="AA1003" s="403">
        <f t="shared" si="331"/>
        <v>0</v>
      </c>
      <c r="AB1003" s="403">
        <f t="shared" si="331"/>
        <v>0</v>
      </c>
      <c r="AC1003" s="403">
        <f t="shared" si="334"/>
        <v>0</v>
      </c>
      <c r="AD1003" s="403">
        <f t="shared" si="341"/>
        <v>0</v>
      </c>
      <c r="AE1003" s="403">
        <f t="shared" si="340"/>
        <v>0</v>
      </c>
      <c r="AF1003" s="403">
        <f t="shared" si="330"/>
        <v>14039</v>
      </c>
      <c r="AG1003" s="404">
        <f t="shared" si="335"/>
        <v>0</v>
      </c>
      <c r="AH1003" s="404">
        <f t="shared" si="338"/>
        <v>0</v>
      </c>
      <c r="AI1003" s="404">
        <f t="shared" si="338"/>
        <v>0</v>
      </c>
      <c r="AJ1003" s="145">
        <f t="shared" si="328"/>
        <v>0</v>
      </c>
    </row>
    <row r="1004" spans="2:36" ht="13.7" customHeight="1">
      <c r="B1004" s="957">
        <v>215</v>
      </c>
      <c r="C1004" s="1040">
        <v>44986</v>
      </c>
      <c r="D1004" s="1041" t="s">
        <v>575</v>
      </c>
      <c r="E1004" s="1042" t="s">
        <v>755</v>
      </c>
      <c r="F1004" s="402">
        <v>738</v>
      </c>
      <c r="G1004" s="956">
        <v>1040</v>
      </c>
      <c r="H1004" s="440"/>
      <c r="I1004" s="403">
        <f t="shared" si="329"/>
        <v>0</v>
      </c>
      <c r="J1004" s="403">
        <f t="shared" si="333"/>
        <v>0</v>
      </c>
      <c r="K1004" s="403">
        <f t="shared" si="336"/>
        <v>0</v>
      </c>
      <c r="L1004" s="403">
        <f t="shared" si="339"/>
        <v>0</v>
      </c>
      <c r="M1004" s="403">
        <f t="shared" si="339"/>
        <v>0</v>
      </c>
      <c r="N1004" s="403">
        <f t="shared" si="339"/>
        <v>0</v>
      </c>
      <c r="O1004" s="403">
        <f t="shared" si="339"/>
        <v>0</v>
      </c>
      <c r="P1004" s="403">
        <f t="shared" si="339"/>
        <v>0</v>
      </c>
      <c r="Q1004" s="403">
        <f t="shared" si="339"/>
        <v>0</v>
      </c>
      <c r="R1004" s="403">
        <f t="shared" si="339"/>
        <v>0</v>
      </c>
      <c r="S1004" s="403">
        <f t="shared" si="339"/>
        <v>0</v>
      </c>
      <c r="T1004" s="403">
        <f t="shared" si="339"/>
        <v>0</v>
      </c>
      <c r="U1004" s="403">
        <f t="shared" si="339"/>
        <v>0</v>
      </c>
      <c r="V1004" s="403">
        <f t="shared" si="339"/>
        <v>0</v>
      </c>
      <c r="W1004" s="403">
        <f t="shared" si="339"/>
        <v>0</v>
      </c>
      <c r="X1004" s="403">
        <f t="shared" si="339"/>
        <v>0</v>
      </c>
      <c r="Y1004" s="403">
        <f t="shared" si="331"/>
        <v>0</v>
      </c>
      <c r="Z1004" s="403">
        <f t="shared" si="331"/>
        <v>0</v>
      </c>
      <c r="AA1004" s="403">
        <f t="shared" si="331"/>
        <v>0</v>
      </c>
      <c r="AB1004" s="403">
        <f t="shared" si="331"/>
        <v>0</v>
      </c>
      <c r="AC1004" s="403">
        <f t="shared" si="334"/>
        <v>0</v>
      </c>
      <c r="AD1004" s="403">
        <f t="shared" si="341"/>
        <v>0</v>
      </c>
      <c r="AE1004" s="403">
        <f t="shared" si="340"/>
        <v>0</v>
      </c>
      <c r="AF1004" s="403">
        <f t="shared" si="330"/>
        <v>0</v>
      </c>
      <c r="AG1004" s="404">
        <f t="shared" si="335"/>
        <v>0</v>
      </c>
      <c r="AH1004" s="404">
        <f t="shared" si="338"/>
        <v>1040</v>
      </c>
      <c r="AI1004" s="404">
        <f t="shared" si="338"/>
        <v>0</v>
      </c>
      <c r="AJ1004" s="145">
        <f t="shared" si="328"/>
        <v>0</v>
      </c>
    </row>
    <row r="1005" spans="2:36" ht="13.7" customHeight="1">
      <c r="B1005" s="957">
        <v>720</v>
      </c>
      <c r="C1005" s="1040">
        <v>45139</v>
      </c>
      <c r="D1005" s="1041" t="s">
        <v>575</v>
      </c>
      <c r="E1005" s="1042" t="s">
        <v>673</v>
      </c>
      <c r="F1005" s="402">
        <v>738</v>
      </c>
      <c r="G1005" s="956">
        <v>1040</v>
      </c>
      <c r="H1005" s="440"/>
      <c r="I1005" s="403">
        <f t="shared" si="329"/>
        <v>0</v>
      </c>
      <c r="J1005" s="403">
        <f t="shared" si="333"/>
        <v>0</v>
      </c>
      <c r="K1005" s="403">
        <f t="shared" si="336"/>
        <v>0</v>
      </c>
      <c r="L1005" s="403">
        <f t="shared" si="339"/>
        <v>0</v>
      </c>
      <c r="M1005" s="403">
        <f t="shared" si="339"/>
        <v>0</v>
      </c>
      <c r="N1005" s="403">
        <f t="shared" si="339"/>
        <v>0</v>
      </c>
      <c r="O1005" s="403">
        <f t="shared" si="339"/>
        <v>0</v>
      </c>
      <c r="P1005" s="403">
        <f t="shared" si="339"/>
        <v>0</v>
      </c>
      <c r="Q1005" s="403">
        <f t="shared" si="339"/>
        <v>0</v>
      </c>
      <c r="R1005" s="403">
        <f t="shared" si="339"/>
        <v>0</v>
      </c>
      <c r="S1005" s="403">
        <f t="shared" si="339"/>
        <v>0</v>
      </c>
      <c r="T1005" s="403">
        <f t="shared" si="339"/>
        <v>0</v>
      </c>
      <c r="U1005" s="403">
        <f t="shared" si="339"/>
        <v>0</v>
      </c>
      <c r="V1005" s="403">
        <f t="shared" si="339"/>
        <v>0</v>
      </c>
      <c r="W1005" s="403">
        <f t="shared" si="339"/>
        <v>0</v>
      </c>
      <c r="X1005" s="403">
        <f t="shared" si="339"/>
        <v>0</v>
      </c>
      <c r="Y1005" s="403">
        <f t="shared" si="331"/>
        <v>0</v>
      </c>
      <c r="Z1005" s="403">
        <f t="shared" si="331"/>
        <v>0</v>
      </c>
      <c r="AA1005" s="403">
        <f t="shared" si="331"/>
        <v>0</v>
      </c>
      <c r="AB1005" s="403">
        <f t="shared" si="331"/>
        <v>0</v>
      </c>
      <c r="AC1005" s="403">
        <f t="shared" si="334"/>
        <v>0</v>
      </c>
      <c r="AD1005" s="403">
        <f t="shared" si="341"/>
        <v>0</v>
      </c>
      <c r="AE1005" s="403">
        <f t="shared" si="340"/>
        <v>0</v>
      </c>
      <c r="AF1005" s="403">
        <f t="shared" si="330"/>
        <v>0</v>
      </c>
      <c r="AG1005" s="404">
        <f t="shared" si="335"/>
        <v>0</v>
      </c>
      <c r="AH1005" s="404">
        <f t="shared" si="338"/>
        <v>1040</v>
      </c>
      <c r="AI1005" s="404">
        <f t="shared" si="338"/>
        <v>0</v>
      </c>
      <c r="AJ1005" s="145">
        <f t="shared" si="328"/>
        <v>0</v>
      </c>
    </row>
    <row r="1006" spans="2:36" ht="13.7" customHeight="1">
      <c r="B1006" s="957">
        <v>1171</v>
      </c>
      <c r="C1006" s="1040">
        <v>45231</v>
      </c>
      <c r="D1006" s="1041" t="s">
        <v>575</v>
      </c>
      <c r="E1006" s="1042" t="s">
        <v>673</v>
      </c>
      <c r="F1006" s="402">
        <v>738</v>
      </c>
      <c r="G1006" s="956">
        <v>1040</v>
      </c>
      <c r="H1006" s="440"/>
      <c r="I1006" s="403">
        <f t="shared" si="329"/>
        <v>0</v>
      </c>
      <c r="J1006" s="403">
        <f t="shared" si="333"/>
        <v>0</v>
      </c>
      <c r="K1006" s="403">
        <f t="shared" si="336"/>
        <v>0</v>
      </c>
      <c r="L1006" s="403">
        <f t="shared" si="339"/>
        <v>0</v>
      </c>
      <c r="M1006" s="403">
        <f t="shared" si="339"/>
        <v>0</v>
      </c>
      <c r="N1006" s="403">
        <f t="shared" si="339"/>
        <v>0</v>
      </c>
      <c r="O1006" s="403">
        <f t="shared" si="339"/>
        <v>0</v>
      </c>
      <c r="P1006" s="403">
        <f t="shared" si="339"/>
        <v>0</v>
      </c>
      <c r="Q1006" s="403">
        <f t="shared" si="339"/>
        <v>0</v>
      </c>
      <c r="R1006" s="403">
        <f t="shared" si="339"/>
        <v>0</v>
      </c>
      <c r="S1006" s="403">
        <f t="shared" si="339"/>
        <v>0</v>
      </c>
      <c r="T1006" s="403">
        <f t="shared" si="339"/>
        <v>0</v>
      </c>
      <c r="U1006" s="403">
        <f t="shared" si="339"/>
        <v>0</v>
      </c>
      <c r="V1006" s="403">
        <f t="shared" si="339"/>
        <v>0</v>
      </c>
      <c r="W1006" s="403">
        <f t="shared" si="339"/>
        <v>0</v>
      </c>
      <c r="X1006" s="403">
        <f t="shared" si="339"/>
        <v>0</v>
      </c>
      <c r="Y1006" s="403">
        <f t="shared" si="331"/>
        <v>0</v>
      </c>
      <c r="Z1006" s="403">
        <f t="shared" si="331"/>
        <v>0</v>
      </c>
      <c r="AA1006" s="403">
        <f t="shared" si="331"/>
        <v>0</v>
      </c>
      <c r="AB1006" s="403">
        <f t="shared" si="331"/>
        <v>0</v>
      </c>
      <c r="AC1006" s="403">
        <f t="shared" si="334"/>
        <v>0</v>
      </c>
      <c r="AD1006" s="403">
        <f t="shared" si="341"/>
        <v>0</v>
      </c>
      <c r="AE1006" s="403">
        <f t="shared" si="340"/>
        <v>0</v>
      </c>
      <c r="AF1006" s="403">
        <f t="shared" si="330"/>
        <v>0</v>
      </c>
      <c r="AG1006" s="404">
        <f t="shared" si="335"/>
        <v>0</v>
      </c>
      <c r="AH1006" s="404">
        <f t="shared" si="338"/>
        <v>1040</v>
      </c>
      <c r="AI1006" s="404">
        <f t="shared" si="338"/>
        <v>0</v>
      </c>
      <c r="AJ1006" s="145">
        <f t="shared" si="328"/>
        <v>0</v>
      </c>
    </row>
    <row r="1007" spans="2:36" ht="13.7" customHeight="1">
      <c r="B1007" s="957">
        <v>496</v>
      </c>
      <c r="C1007" s="1040">
        <v>45078</v>
      </c>
      <c r="D1007" s="1041" t="s">
        <v>575</v>
      </c>
      <c r="E1007" s="1042" t="s">
        <v>673</v>
      </c>
      <c r="F1007" s="402">
        <v>738</v>
      </c>
      <c r="G1007" s="956">
        <v>1040</v>
      </c>
      <c r="H1007" s="440"/>
      <c r="I1007" s="403">
        <f t="shared" si="329"/>
        <v>0</v>
      </c>
      <c r="J1007" s="403">
        <f t="shared" si="333"/>
        <v>0</v>
      </c>
      <c r="K1007" s="403">
        <f t="shared" si="336"/>
        <v>0</v>
      </c>
      <c r="L1007" s="403">
        <f t="shared" si="339"/>
        <v>0</v>
      </c>
      <c r="M1007" s="403">
        <f t="shared" si="339"/>
        <v>0</v>
      </c>
      <c r="N1007" s="403">
        <f t="shared" si="339"/>
        <v>0</v>
      </c>
      <c r="O1007" s="403">
        <f t="shared" si="339"/>
        <v>0</v>
      </c>
      <c r="P1007" s="403">
        <f t="shared" si="339"/>
        <v>0</v>
      </c>
      <c r="Q1007" s="403">
        <f t="shared" si="339"/>
        <v>0</v>
      </c>
      <c r="R1007" s="403">
        <f t="shared" si="339"/>
        <v>0</v>
      </c>
      <c r="S1007" s="403">
        <f t="shared" si="339"/>
        <v>0</v>
      </c>
      <c r="T1007" s="403">
        <f t="shared" si="339"/>
        <v>0</v>
      </c>
      <c r="U1007" s="403">
        <f t="shared" si="339"/>
        <v>0</v>
      </c>
      <c r="V1007" s="403">
        <f t="shared" si="339"/>
        <v>0</v>
      </c>
      <c r="W1007" s="403">
        <f t="shared" si="339"/>
        <v>0</v>
      </c>
      <c r="X1007" s="403">
        <f t="shared" si="339"/>
        <v>0</v>
      </c>
      <c r="Y1007" s="403">
        <f t="shared" si="331"/>
        <v>0</v>
      </c>
      <c r="Z1007" s="403">
        <f t="shared" si="331"/>
        <v>0</v>
      </c>
      <c r="AA1007" s="403">
        <f t="shared" si="331"/>
        <v>0</v>
      </c>
      <c r="AB1007" s="403">
        <f t="shared" si="331"/>
        <v>0</v>
      </c>
      <c r="AC1007" s="403">
        <f t="shared" si="334"/>
        <v>0</v>
      </c>
      <c r="AD1007" s="403">
        <f t="shared" si="341"/>
        <v>0</v>
      </c>
      <c r="AE1007" s="403">
        <f t="shared" si="340"/>
        <v>0</v>
      </c>
      <c r="AF1007" s="403">
        <f t="shared" si="330"/>
        <v>0</v>
      </c>
      <c r="AG1007" s="404">
        <f t="shared" si="335"/>
        <v>0</v>
      </c>
      <c r="AH1007" s="404">
        <f t="shared" si="338"/>
        <v>1040</v>
      </c>
      <c r="AI1007" s="404">
        <f t="shared" si="338"/>
        <v>0</v>
      </c>
      <c r="AJ1007" s="145">
        <f t="shared" si="328"/>
        <v>0</v>
      </c>
    </row>
    <row r="1008" spans="2:36" ht="13.7" customHeight="1">
      <c r="B1008" s="957">
        <v>419</v>
      </c>
      <c r="C1008" s="1040">
        <v>45048</v>
      </c>
      <c r="D1008" s="1041" t="s">
        <v>575</v>
      </c>
      <c r="E1008" s="1042" t="s">
        <v>673</v>
      </c>
      <c r="F1008" s="402">
        <v>738</v>
      </c>
      <c r="G1008" s="956">
        <v>1040</v>
      </c>
      <c r="H1008" s="440"/>
      <c r="I1008" s="403">
        <f t="shared" si="329"/>
        <v>0</v>
      </c>
      <c r="J1008" s="403">
        <f t="shared" si="333"/>
        <v>0</v>
      </c>
      <c r="K1008" s="403">
        <f t="shared" si="336"/>
        <v>0</v>
      </c>
      <c r="L1008" s="403">
        <f t="shared" si="339"/>
        <v>0</v>
      </c>
      <c r="M1008" s="403">
        <f t="shared" si="339"/>
        <v>0</v>
      </c>
      <c r="N1008" s="403">
        <f t="shared" si="339"/>
        <v>0</v>
      </c>
      <c r="O1008" s="403">
        <f t="shared" si="339"/>
        <v>0</v>
      </c>
      <c r="P1008" s="403">
        <f t="shared" si="339"/>
        <v>0</v>
      </c>
      <c r="Q1008" s="403">
        <f t="shared" si="339"/>
        <v>0</v>
      </c>
      <c r="R1008" s="403">
        <f t="shared" si="339"/>
        <v>0</v>
      </c>
      <c r="S1008" s="403">
        <f t="shared" si="339"/>
        <v>0</v>
      </c>
      <c r="T1008" s="403">
        <f t="shared" si="339"/>
        <v>0</v>
      </c>
      <c r="U1008" s="403">
        <f t="shared" si="339"/>
        <v>0</v>
      </c>
      <c r="V1008" s="403">
        <f t="shared" si="339"/>
        <v>0</v>
      </c>
      <c r="W1008" s="403">
        <f t="shared" si="339"/>
        <v>0</v>
      </c>
      <c r="X1008" s="403">
        <f t="shared" si="339"/>
        <v>0</v>
      </c>
      <c r="Y1008" s="403">
        <f t="shared" si="331"/>
        <v>0</v>
      </c>
      <c r="Z1008" s="403">
        <f t="shared" si="331"/>
        <v>0</v>
      </c>
      <c r="AA1008" s="403">
        <f t="shared" si="331"/>
        <v>0</v>
      </c>
      <c r="AB1008" s="403">
        <f t="shared" si="331"/>
        <v>0</v>
      </c>
      <c r="AC1008" s="403">
        <f t="shared" si="334"/>
        <v>0</v>
      </c>
      <c r="AD1008" s="403">
        <f t="shared" si="341"/>
        <v>0</v>
      </c>
      <c r="AE1008" s="403">
        <f t="shared" si="340"/>
        <v>0</v>
      </c>
      <c r="AF1008" s="403">
        <f t="shared" si="330"/>
        <v>0</v>
      </c>
      <c r="AG1008" s="404">
        <f t="shared" si="335"/>
        <v>0</v>
      </c>
      <c r="AH1008" s="404">
        <f t="shared" si="338"/>
        <v>1040</v>
      </c>
      <c r="AI1008" s="404">
        <f t="shared" si="338"/>
        <v>0</v>
      </c>
      <c r="AJ1008" s="145">
        <f t="shared" si="328"/>
        <v>0</v>
      </c>
    </row>
    <row r="1009" spans="2:36" ht="13.7" customHeight="1">
      <c r="B1009" s="957">
        <v>862</v>
      </c>
      <c r="C1009" s="1040">
        <v>45170</v>
      </c>
      <c r="D1009" s="1041" t="s">
        <v>575</v>
      </c>
      <c r="E1009" s="1042" t="s">
        <v>673</v>
      </c>
      <c r="F1009" s="402">
        <v>738</v>
      </c>
      <c r="G1009" s="956">
        <v>1040</v>
      </c>
      <c r="H1009" s="440"/>
      <c r="I1009" s="403">
        <f t="shared" si="329"/>
        <v>0</v>
      </c>
      <c r="J1009" s="403">
        <f t="shared" si="333"/>
        <v>0</v>
      </c>
      <c r="K1009" s="403">
        <f t="shared" si="336"/>
        <v>0</v>
      </c>
      <c r="L1009" s="403">
        <f t="shared" si="339"/>
        <v>0</v>
      </c>
      <c r="M1009" s="403">
        <f t="shared" si="339"/>
        <v>0</v>
      </c>
      <c r="N1009" s="403">
        <f t="shared" si="339"/>
        <v>0</v>
      </c>
      <c r="O1009" s="403">
        <f t="shared" si="339"/>
        <v>0</v>
      </c>
      <c r="P1009" s="403">
        <f t="shared" si="339"/>
        <v>0</v>
      </c>
      <c r="Q1009" s="403">
        <f t="shared" si="339"/>
        <v>0</v>
      </c>
      <c r="R1009" s="403">
        <f t="shared" si="339"/>
        <v>0</v>
      </c>
      <c r="S1009" s="403">
        <f t="shared" si="339"/>
        <v>0</v>
      </c>
      <c r="T1009" s="403">
        <f t="shared" si="339"/>
        <v>0</v>
      </c>
      <c r="U1009" s="403">
        <f t="shared" si="339"/>
        <v>0</v>
      </c>
      <c r="V1009" s="403">
        <f t="shared" si="339"/>
        <v>0</v>
      </c>
      <c r="W1009" s="403">
        <f t="shared" si="339"/>
        <v>0</v>
      </c>
      <c r="X1009" s="403">
        <f t="shared" si="339"/>
        <v>0</v>
      </c>
      <c r="Y1009" s="403">
        <f t="shared" si="331"/>
        <v>0</v>
      </c>
      <c r="Z1009" s="403">
        <f t="shared" si="331"/>
        <v>0</v>
      </c>
      <c r="AA1009" s="403">
        <f t="shared" si="331"/>
        <v>0</v>
      </c>
      <c r="AB1009" s="403">
        <f t="shared" si="331"/>
        <v>0</v>
      </c>
      <c r="AC1009" s="403">
        <f t="shared" si="334"/>
        <v>0</v>
      </c>
      <c r="AD1009" s="403">
        <f t="shared" si="341"/>
        <v>0</v>
      </c>
      <c r="AE1009" s="403">
        <f t="shared" si="340"/>
        <v>0</v>
      </c>
      <c r="AF1009" s="403">
        <f t="shared" si="330"/>
        <v>0</v>
      </c>
      <c r="AG1009" s="404">
        <f t="shared" si="335"/>
        <v>0</v>
      </c>
      <c r="AH1009" s="404">
        <f t="shared" si="338"/>
        <v>1040</v>
      </c>
      <c r="AI1009" s="404">
        <f t="shared" si="338"/>
        <v>0</v>
      </c>
      <c r="AJ1009" s="145">
        <f t="shared" si="328"/>
        <v>0</v>
      </c>
    </row>
    <row r="1010" spans="2:36" ht="13.7" customHeight="1">
      <c r="B1010" s="957">
        <v>1008</v>
      </c>
      <c r="C1010" s="1040">
        <v>45201</v>
      </c>
      <c r="D1010" s="1041" t="s">
        <v>575</v>
      </c>
      <c r="E1010" s="1042" t="s">
        <v>673</v>
      </c>
      <c r="F1010" s="402">
        <v>738</v>
      </c>
      <c r="G1010" s="956">
        <v>1040</v>
      </c>
      <c r="H1010" s="440"/>
      <c r="I1010" s="403">
        <f t="shared" si="329"/>
        <v>0</v>
      </c>
      <c r="J1010" s="403">
        <f t="shared" si="333"/>
        <v>0</v>
      </c>
      <c r="K1010" s="403">
        <f t="shared" si="336"/>
        <v>0</v>
      </c>
      <c r="L1010" s="403">
        <f t="shared" ref="L1010:X1019" si="342">IF(L$7-$F1010=0,$G1010,0)</f>
        <v>0</v>
      </c>
      <c r="M1010" s="403">
        <f t="shared" si="342"/>
        <v>0</v>
      </c>
      <c r="N1010" s="403">
        <f t="shared" si="342"/>
        <v>0</v>
      </c>
      <c r="O1010" s="403">
        <f t="shared" si="342"/>
        <v>0</v>
      </c>
      <c r="P1010" s="403">
        <f t="shared" si="342"/>
        <v>0</v>
      </c>
      <c r="Q1010" s="403">
        <f t="shared" si="342"/>
        <v>0</v>
      </c>
      <c r="R1010" s="403">
        <f t="shared" si="342"/>
        <v>0</v>
      </c>
      <c r="S1010" s="403">
        <f t="shared" si="342"/>
        <v>0</v>
      </c>
      <c r="T1010" s="403">
        <f t="shared" si="342"/>
        <v>0</v>
      </c>
      <c r="U1010" s="403">
        <f t="shared" si="342"/>
        <v>0</v>
      </c>
      <c r="V1010" s="403">
        <f t="shared" si="342"/>
        <v>0</v>
      </c>
      <c r="W1010" s="403">
        <f t="shared" si="342"/>
        <v>0</v>
      </c>
      <c r="X1010" s="403">
        <f t="shared" si="342"/>
        <v>0</v>
      </c>
      <c r="Y1010" s="403">
        <f t="shared" si="331"/>
        <v>0</v>
      </c>
      <c r="Z1010" s="403">
        <f t="shared" si="331"/>
        <v>0</v>
      </c>
      <c r="AA1010" s="403">
        <f t="shared" si="331"/>
        <v>0</v>
      </c>
      <c r="AB1010" s="403">
        <f t="shared" si="331"/>
        <v>0</v>
      </c>
      <c r="AC1010" s="403">
        <f t="shared" si="334"/>
        <v>0</v>
      </c>
      <c r="AD1010" s="403">
        <f t="shared" si="341"/>
        <v>0</v>
      </c>
      <c r="AE1010" s="403">
        <f t="shared" si="340"/>
        <v>0</v>
      </c>
      <c r="AF1010" s="403">
        <f t="shared" si="330"/>
        <v>0</v>
      </c>
      <c r="AG1010" s="404">
        <f t="shared" si="335"/>
        <v>0</v>
      </c>
      <c r="AH1010" s="404">
        <f t="shared" ref="AH1010:AI1029" si="343">IF(AH$7-$F1010=0,$G1010,0)</f>
        <v>1040</v>
      </c>
      <c r="AI1010" s="404">
        <f t="shared" si="343"/>
        <v>0</v>
      </c>
      <c r="AJ1010" s="145">
        <f t="shared" si="328"/>
        <v>0</v>
      </c>
    </row>
    <row r="1011" spans="2:36" ht="13.7" customHeight="1">
      <c r="B1011" s="957">
        <v>111</v>
      </c>
      <c r="C1011" s="1040">
        <v>44958</v>
      </c>
      <c r="D1011" s="1041" t="s">
        <v>575</v>
      </c>
      <c r="E1011" s="1042" t="s">
        <v>673</v>
      </c>
      <c r="F1011" s="402">
        <v>738</v>
      </c>
      <c r="G1011" s="956">
        <v>410</v>
      </c>
      <c r="H1011" s="440"/>
      <c r="I1011" s="403">
        <f t="shared" si="329"/>
        <v>0</v>
      </c>
      <c r="J1011" s="403">
        <f t="shared" si="333"/>
        <v>0</v>
      </c>
      <c r="K1011" s="403">
        <f t="shared" si="336"/>
        <v>0</v>
      </c>
      <c r="L1011" s="403">
        <f t="shared" si="342"/>
        <v>0</v>
      </c>
      <c r="M1011" s="403">
        <f t="shared" si="342"/>
        <v>0</v>
      </c>
      <c r="N1011" s="403">
        <f t="shared" si="342"/>
        <v>0</v>
      </c>
      <c r="O1011" s="403">
        <f t="shared" si="342"/>
        <v>0</v>
      </c>
      <c r="P1011" s="403">
        <f t="shared" si="342"/>
        <v>0</v>
      </c>
      <c r="Q1011" s="403">
        <f t="shared" si="342"/>
        <v>0</v>
      </c>
      <c r="R1011" s="403">
        <f t="shared" si="342"/>
        <v>0</v>
      </c>
      <c r="S1011" s="403">
        <f t="shared" si="342"/>
        <v>0</v>
      </c>
      <c r="T1011" s="403">
        <f t="shared" si="342"/>
        <v>0</v>
      </c>
      <c r="U1011" s="403">
        <f t="shared" si="342"/>
        <v>0</v>
      </c>
      <c r="V1011" s="403">
        <f t="shared" si="342"/>
        <v>0</v>
      </c>
      <c r="W1011" s="403">
        <f t="shared" si="342"/>
        <v>0</v>
      </c>
      <c r="X1011" s="403">
        <f t="shared" si="342"/>
        <v>0</v>
      </c>
      <c r="Y1011" s="403">
        <f t="shared" si="331"/>
        <v>0</v>
      </c>
      <c r="Z1011" s="403">
        <f t="shared" si="331"/>
        <v>0</v>
      </c>
      <c r="AA1011" s="403">
        <f t="shared" si="331"/>
        <v>0</v>
      </c>
      <c r="AB1011" s="403">
        <f t="shared" si="331"/>
        <v>0</v>
      </c>
      <c r="AC1011" s="403">
        <f t="shared" si="334"/>
        <v>0</v>
      </c>
      <c r="AD1011" s="403">
        <f t="shared" si="341"/>
        <v>0</v>
      </c>
      <c r="AE1011" s="403">
        <f t="shared" si="340"/>
        <v>0</v>
      </c>
      <c r="AF1011" s="403">
        <f t="shared" si="330"/>
        <v>0</v>
      </c>
      <c r="AG1011" s="404">
        <f t="shared" si="335"/>
        <v>0</v>
      </c>
      <c r="AH1011" s="404">
        <f t="shared" si="343"/>
        <v>410</v>
      </c>
      <c r="AI1011" s="404">
        <f t="shared" si="343"/>
        <v>0</v>
      </c>
      <c r="AJ1011" s="145">
        <f t="shared" si="328"/>
        <v>0</v>
      </c>
    </row>
    <row r="1012" spans="2:36" ht="13.7" customHeight="1">
      <c r="B1012" s="957">
        <v>309</v>
      </c>
      <c r="C1012" s="1040">
        <v>45016</v>
      </c>
      <c r="D1012" s="1041" t="s">
        <v>575</v>
      </c>
      <c r="E1012" s="1042" t="s">
        <v>673</v>
      </c>
      <c r="F1012" s="402">
        <v>738</v>
      </c>
      <c r="G1012" s="956">
        <v>1040</v>
      </c>
      <c r="H1012" s="440"/>
      <c r="I1012" s="403">
        <f t="shared" si="329"/>
        <v>0</v>
      </c>
      <c r="J1012" s="403">
        <f t="shared" si="333"/>
        <v>0</v>
      </c>
      <c r="K1012" s="403">
        <f t="shared" si="336"/>
        <v>0</v>
      </c>
      <c r="L1012" s="403">
        <f t="shared" si="342"/>
        <v>0</v>
      </c>
      <c r="M1012" s="403">
        <f t="shared" si="342"/>
        <v>0</v>
      </c>
      <c r="N1012" s="403">
        <f t="shared" si="342"/>
        <v>0</v>
      </c>
      <c r="O1012" s="403">
        <f t="shared" si="342"/>
        <v>0</v>
      </c>
      <c r="P1012" s="403">
        <f t="shared" si="342"/>
        <v>0</v>
      </c>
      <c r="Q1012" s="403">
        <f t="shared" si="342"/>
        <v>0</v>
      </c>
      <c r="R1012" s="403">
        <f t="shared" si="342"/>
        <v>0</v>
      </c>
      <c r="S1012" s="403">
        <f t="shared" si="342"/>
        <v>0</v>
      </c>
      <c r="T1012" s="403">
        <f t="shared" si="342"/>
        <v>0</v>
      </c>
      <c r="U1012" s="403">
        <f t="shared" si="342"/>
        <v>0</v>
      </c>
      <c r="V1012" s="403">
        <f t="shared" si="342"/>
        <v>0</v>
      </c>
      <c r="W1012" s="403">
        <f t="shared" si="342"/>
        <v>0</v>
      </c>
      <c r="X1012" s="403">
        <f t="shared" si="342"/>
        <v>0</v>
      </c>
      <c r="Y1012" s="403">
        <f t="shared" si="331"/>
        <v>0</v>
      </c>
      <c r="Z1012" s="403">
        <f t="shared" si="331"/>
        <v>0</v>
      </c>
      <c r="AA1012" s="403">
        <f t="shared" si="331"/>
        <v>0</v>
      </c>
      <c r="AB1012" s="403">
        <f t="shared" si="331"/>
        <v>0</v>
      </c>
      <c r="AC1012" s="403">
        <f t="shared" si="334"/>
        <v>0</v>
      </c>
      <c r="AD1012" s="403">
        <f t="shared" si="341"/>
        <v>0</v>
      </c>
      <c r="AE1012" s="403">
        <f t="shared" si="340"/>
        <v>0</v>
      </c>
      <c r="AF1012" s="403">
        <f t="shared" si="330"/>
        <v>0</v>
      </c>
      <c r="AG1012" s="404">
        <f t="shared" si="335"/>
        <v>0</v>
      </c>
      <c r="AH1012" s="404">
        <f t="shared" si="343"/>
        <v>1040</v>
      </c>
      <c r="AI1012" s="404">
        <f t="shared" si="343"/>
        <v>0</v>
      </c>
      <c r="AJ1012" s="145">
        <f t="shared" si="328"/>
        <v>0</v>
      </c>
    </row>
    <row r="1013" spans="2:36" ht="13.7" customHeight="1">
      <c r="B1013" s="957">
        <v>606</v>
      </c>
      <c r="C1013" s="1040">
        <v>45107</v>
      </c>
      <c r="D1013" s="1041" t="s">
        <v>575</v>
      </c>
      <c r="E1013" s="1042" t="s">
        <v>673</v>
      </c>
      <c r="F1013" s="402">
        <v>738</v>
      </c>
      <c r="G1013" s="956">
        <v>1040</v>
      </c>
      <c r="H1013" s="440"/>
      <c r="I1013" s="403">
        <f t="shared" si="329"/>
        <v>0</v>
      </c>
      <c r="J1013" s="403">
        <f t="shared" si="333"/>
        <v>0</v>
      </c>
      <c r="K1013" s="403">
        <f t="shared" si="336"/>
        <v>0</v>
      </c>
      <c r="L1013" s="403">
        <f t="shared" si="342"/>
        <v>0</v>
      </c>
      <c r="M1013" s="403">
        <f t="shared" si="342"/>
        <v>0</v>
      </c>
      <c r="N1013" s="403">
        <f t="shared" si="342"/>
        <v>0</v>
      </c>
      <c r="O1013" s="403">
        <f t="shared" si="342"/>
        <v>0</v>
      </c>
      <c r="P1013" s="403">
        <f t="shared" si="342"/>
        <v>0</v>
      </c>
      <c r="Q1013" s="403">
        <f t="shared" si="342"/>
        <v>0</v>
      </c>
      <c r="R1013" s="403">
        <f t="shared" si="342"/>
        <v>0</v>
      </c>
      <c r="S1013" s="403">
        <f t="shared" si="342"/>
        <v>0</v>
      </c>
      <c r="T1013" s="403">
        <f t="shared" si="342"/>
        <v>0</v>
      </c>
      <c r="U1013" s="403">
        <f t="shared" si="342"/>
        <v>0</v>
      </c>
      <c r="V1013" s="403">
        <f t="shared" si="342"/>
        <v>0</v>
      </c>
      <c r="W1013" s="403">
        <f t="shared" si="342"/>
        <v>0</v>
      </c>
      <c r="X1013" s="403">
        <f t="shared" si="342"/>
        <v>0</v>
      </c>
      <c r="Y1013" s="403">
        <f t="shared" si="331"/>
        <v>0</v>
      </c>
      <c r="Z1013" s="403">
        <f t="shared" si="331"/>
        <v>0</v>
      </c>
      <c r="AA1013" s="403">
        <f t="shared" si="331"/>
        <v>0</v>
      </c>
      <c r="AB1013" s="403">
        <f t="shared" si="331"/>
        <v>0</v>
      </c>
      <c r="AC1013" s="403">
        <f t="shared" si="334"/>
        <v>0</v>
      </c>
      <c r="AD1013" s="403">
        <f t="shared" si="341"/>
        <v>0</v>
      </c>
      <c r="AE1013" s="403">
        <f t="shared" si="340"/>
        <v>0</v>
      </c>
      <c r="AF1013" s="403">
        <f t="shared" si="330"/>
        <v>0</v>
      </c>
      <c r="AG1013" s="404">
        <f t="shared" si="335"/>
        <v>0</v>
      </c>
      <c r="AH1013" s="404">
        <f t="shared" si="343"/>
        <v>1040</v>
      </c>
      <c r="AI1013" s="404">
        <f t="shared" si="343"/>
        <v>0</v>
      </c>
      <c r="AJ1013" s="145">
        <f t="shared" si="328"/>
        <v>0</v>
      </c>
    </row>
    <row r="1014" spans="2:36" ht="13.7" customHeight="1">
      <c r="B1014" s="957">
        <v>872</v>
      </c>
      <c r="C1014" s="1040">
        <v>45173</v>
      </c>
      <c r="D1014" s="1041" t="s">
        <v>577</v>
      </c>
      <c r="E1014" s="1042" t="s">
        <v>1316</v>
      </c>
      <c r="F1014" s="402">
        <v>264</v>
      </c>
      <c r="G1014" s="956">
        <v>38.4</v>
      </c>
      <c r="H1014" s="440"/>
      <c r="I1014" s="403">
        <f t="shared" si="329"/>
        <v>0</v>
      </c>
      <c r="J1014" s="403">
        <f t="shared" si="333"/>
        <v>0</v>
      </c>
      <c r="K1014" s="403">
        <f t="shared" si="336"/>
        <v>0</v>
      </c>
      <c r="L1014" s="403">
        <f t="shared" si="342"/>
        <v>0</v>
      </c>
      <c r="M1014" s="403">
        <f t="shared" si="342"/>
        <v>0</v>
      </c>
      <c r="N1014" s="403">
        <f t="shared" si="342"/>
        <v>0</v>
      </c>
      <c r="O1014" s="403">
        <f t="shared" si="342"/>
        <v>0</v>
      </c>
      <c r="P1014" s="403">
        <f t="shared" si="342"/>
        <v>38.4</v>
      </c>
      <c r="Q1014" s="403">
        <f t="shared" si="342"/>
        <v>0</v>
      </c>
      <c r="R1014" s="403">
        <f t="shared" si="342"/>
        <v>0</v>
      </c>
      <c r="S1014" s="403">
        <f t="shared" si="342"/>
        <v>0</v>
      </c>
      <c r="T1014" s="403">
        <f t="shared" si="342"/>
        <v>0</v>
      </c>
      <c r="U1014" s="403">
        <f t="shared" si="342"/>
        <v>0</v>
      </c>
      <c r="V1014" s="403">
        <f t="shared" si="342"/>
        <v>0</v>
      </c>
      <c r="W1014" s="403">
        <f t="shared" si="342"/>
        <v>0</v>
      </c>
      <c r="X1014" s="403">
        <f t="shared" si="342"/>
        <v>0</v>
      </c>
      <c r="Y1014" s="403">
        <f t="shared" si="331"/>
        <v>0</v>
      </c>
      <c r="Z1014" s="403">
        <f t="shared" si="331"/>
        <v>0</v>
      </c>
      <c r="AA1014" s="403">
        <f t="shared" si="331"/>
        <v>0</v>
      </c>
      <c r="AB1014" s="403">
        <f t="shared" si="331"/>
        <v>0</v>
      </c>
      <c r="AC1014" s="403">
        <f t="shared" si="334"/>
        <v>0</v>
      </c>
      <c r="AD1014" s="403">
        <f t="shared" si="341"/>
        <v>0</v>
      </c>
      <c r="AE1014" s="403">
        <f t="shared" si="340"/>
        <v>0</v>
      </c>
      <c r="AF1014" s="403">
        <f t="shared" si="330"/>
        <v>0</v>
      </c>
      <c r="AG1014" s="404">
        <f t="shared" si="335"/>
        <v>0</v>
      </c>
      <c r="AH1014" s="404">
        <f t="shared" si="343"/>
        <v>0</v>
      </c>
      <c r="AI1014" s="404">
        <f t="shared" si="343"/>
        <v>0</v>
      </c>
      <c r="AJ1014" s="145">
        <f t="shared" si="328"/>
        <v>0</v>
      </c>
    </row>
    <row r="1015" spans="2:36" ht="13.7" customHeight="1">
      <c r="B1015" s="957">
        <v>193</v>
      </c>
      <c r="C1015" s="1040">
        <v>44980</v>
      </c>
      <c r="D1015" s="1041" t="s">
        <v>577</v>
      </c>
      <c r="E1015" s="1042" t="s">
        <v>738</v>
      </c>
      <c r="F1015" s="402">
        <v>737</v>
      </c>
      <c r="G1015" s="956">
        <v>153.88999999999999</v>
      </c>
      <c r="H1015" s="440"/>
      <c r="I1015" s="403">
        <f t="shared" si="329"/>
        <v>0</v>
      </c>
      <c r="J1015" s="403">
        <f t="shared" si="333"/>
        <v>0</v>
      </c>
      <c r="K1015" s="403">
        <f t="shared" si="336"/>
        <v>0</v>
      </c>
      <c r="L1015" s="403">
        <f t="shared" si="342"/>
        <v>0</v>
      </c>
      <c r="M1015" s="403">
        <f t="shared" si="342"/>
        <v>0</v>
      </c>
      <c r="N1015" s="403">
        <f t="shared" si="342"/>
        <v>0</v>
      </c>
      <c r="O1015" s="403">
        <f t="shared" si="342"/>
        <v>0</v>
      </c>
      <c r="P1015" s="403">
        <f t="shared" si="342"/>
        <v>0</v>
      </c>
      <c r="Q1015" s="403">
        <f t="shared" si="342"/>
        <v>0</v>
      </c>
      <c r="R1015" s="403">
        <f t="shared" si="342"/>
        <v>0</v>
      </c>
      <c r="S1015" s="403">
        <f t="shared" si="342"/>
        <v>0</v>
      </c>
      <c r="T1015" s="403">
        <f t="shared" si="342"/>
        <v>0</v>
      </c>
      <c r="U1015" s="403">
        <f t="shared" si="342"/>
        <v>0</v>
      </c>
      <c r="V1015" s="403">
        <f t="shared" si="342"/>
        <v>0</v>
      </c>
      <c r="W1015" s="403">
        <f t="shared" si="342"/>
        <v>0</v>
      </c>
      <c r="X1015" s="403">
        <f t="shared" si="342"/>
        <v>0</v>
      </c>
      <c r="Y1015" s="403">
        <f t="shared" si="331"/>
        <v>0</v>
      </c>
      <c r="Z1015" s="403">
        <f t="shared" si="331"/>
        <v>0</v>
      </c>
      <c r="AA1015" s="403">
        <f t="shared" si="331"/>
        <v>0</v>
      </c>
      <c r="AB1015" s="403">
        <f t="shared" si="331"/>
        <v>0</v>
      </c>
      <c r="AC1015" s="403">
        <f t="shared" si="334"/>
        <v>0</v>
      </c>
      <c r="AD1015" s="403">
        <f t="shared" si="341"/>
        <v>0</v>
      </c>
      <c r="AE1015" s="403">
        <f t="shared" si="340"/>
        <v>0</v>
      </c>
      <c r="AF1015" s="403">
        <f t="shared" si="330"/>
        <v>153.88999999999999</v>
      </c>
      <c r="AG1015" s="404">
        <f t="shared" si="335"/>
        <v>0</v>
      </c>
      <c r="AH1015" s="404">
        <f t="shared" si="343"/>
        <v>0</v>
      </c>
      <c r="AI1015" s="404">
        <f t="shared" si="343"/>
        <v>0</v>
      </c>
      <c r="AJ1015" s="145">
        <f t="shared" si="328"/>
        <v>0</v>
      </c>
    </row>
    <row r="1016" spans="2:36" ht="13.7" customHeight="1">
      <c r="B1016" s="957">
        <v>811</v>
      </c>
      <c r="C1016" s="1040">
        <v>45161</v>
      </c>
      <c r="D1016" s="1041" t="s">
        <v>575</v>
      </c>
      <c r="E1016" s="1042" t="s">
        <v>1262</v>
      </c>
      <c r="F1016" s="402">
        <v>272</v>
      </c>
      <c r="G1016" s="956">
        <v>493.22</v>
      </c>
      <c r="H1016" s="440"/>
      <c r="I1016" s="403">
        <f t="shared" si="329"/>
        <v>0</v>
      </c>
      <c r="J1016" s="403">
        <f t="shared" si="333"/>
        <v>0</v>
      </c>
      <c r="K1016" s="403">
        <f t="shared" si="336"/>
        <v>0</v>
      </c>
      <c r="L1016" s="403">
        <f t="shared" si="342"/>
        <v>0</v>
      </c>
      <c r="M1016" s="403">
        <f t="shared" si="342"/>
        <v>0</v>
      </c>
      <c r="N1016" s="403">
        <f t="shared" si="342"/>
        <v>0</v>
      </c>
      <c r="O1016" s="403">
        <f t="shared" si="342"/>
        <v>0</v>
      </c>
      <c r="P1016" s="403">
        <f t="shared" si="342"/>
        <v>0</v>
      </c>
      <c r="Q1016" s="403">
        <f t="shared" si="342"/>
        <v>0</v>
      </c>
      <c r="R1016" s="403">
        <f t="shared" si="342"/>
        <v>0</v>
      </c>
      <c r="S1016" s="403">
        <f t="shared" si="342"/>
        <v>0</v>
      </c>
      <c r="T1016" s="403">
        <f t="shared" si="342"/>
        <v>493.22</v>
      </c>
      <c r="U1016" s="403">
        <f t="shared" si="342"/>
        <v>0</v>
      </c>
      <c r="V1016" s="403">
        <f t="shared" si="342"/>
        <v>0</v>
      </c>
      <c r="W1016" s="403">
        <f t="shared" si="342"/>
        <v>0</v>
      </c>
      <c r="X1016" s="403">
        <f t="shared" si="342"/>
        <v>0</v>
      </c>
      <c r="Y1016" s="403">
        <f t="shared" si="331"/>
        <v>0</v>
      </c>
      <c r="Z1016" s="403">
        <f t="shared" si="331"/>
        <v>0</v>
      </c>
      <c r="AA1016" s="403">
        <f t="shared" si="331"/>
        <v>0</v>
      </c>
      <c r="AB1016" s="403">
        <f t="shared" si="331"/>
        <v>0</v>
      </c>
      <c r="AC1016" s="403">
        <f t="shared" si="334"/>
        <v>0</v>
      </c>
      <c r="AD1016" s="403">
        <f t="shared" si="341"/>
        <v>0</v>
      </c>
      <c r="AE1016" s="403">
        <f t="shared" si="340"/>
        <v>0</v>
      </c>
      <c r="AF1016" s="403">
        <f t="shared" si="330"/>
        <v>0</v>
      </c>
      <c r="AG1016" s="404">
        <f t="shared" si="335"/>
        <v>0</v>
      </c>
      <c r="AH1016" s="404">
        <f t="shared" si="343"/>
        <v>0</v>
      </c>
      <c r="AI1016" s="404">
        <f t="shared" si="343"/>
        <v>0</v>
      </c>
      <c r="AJ1016" s="145">
        <f t="shared" si="328"/>
        <v>0</v>
      </c>
    </row>
    <row r="1017" spans="2:36" ht="13.7" customHeight="1">
      <c r="B1017" s="957">
        <v>651</v>
      </c>
      <c r="C1017" s="1040">
        <v>45124</v>
      </c>
      <c r="D1017" s="1041" t="s">
        <v>575</v>
      </c>
      <c r="E1017" s="1042" t="s">
        <v>1137</v>
      </c>
      <c r="F1017" s="402">
        <v>272</v>
      </c>
      <c r="G1017" s="956">
        <v>861</v>
      </c>
      <c r="H1017" s="440"/>
      <c r="I1017" s="403">
        <f t="shared" si="329"/>
        <v>0</v>
      </c>
      <c r="J1017" s="403">
        <f t="shared" si="333"/>
        <v>0</v>
      </c>
      <c r="K1017" s="403">
        <f t="shared" si="336"/>
        <v>0</v>
      </c>
      <c r="L1017" s="403">
        <f t="shared" si="342"/>
        <v>0</v>
      </c>
      <c r="M1017" s="403">
        <f t="shared" si="342"/>
        <v>0</v>
      </c>
      <c r="N1017" s="403">
        <f t="shared" si="342"/>
        <v>0</v>
      </c>
      <c r="O1017" s="403">
        <f t="shared" si="342"/>
        <v>0</v>
      </c>
      <c r="P1017" s="403">
        <f t="shared" si="342"/>
        <v>0</v>
      </c>
      <c r="Q1017" s="403">
        <f t="shared" si="342"/>
        <v>0</v>
      </c>
      <c r="R1017" s="403">
        <f t="shared" si="342"/>
        <v>0</v>
      </c>
      <c r="S1017" s="403">
        <f t="shared" si="342"/>
        <v>0</v>
      </c>
      <c r="T1017" s="403">
        <f t="shared" si="342"/>
        <v>861</v>
      </c>
      <c r="U1017" s="403">
        <f t="shared" si="342"/>
        <v>0</v>
      </c>
      <c r="V1017" s="403">
        <f t="shared" si="342"/>
        <v>0</v>
      </c>
      <c r="W1017" s="403">
        <f t="shared" si="342"/>
        <v>0</v>
      </c>
      <c r="X1017" s="403">
        <f t="shared" si="342"/>
        <v>0</v>
      </c>
      <c r="Y1017" s="403">
        <f t="shared" si="331"/>
        <v>0</v>
      </c>
      <c r="Z1017" s="403">
        <f t="shared" si="331"/>
        <v>0</v>
      </c>
      <c r="AA1017" s="403">
        <f t="shared" si="331"/>
        <v>0</v>
      </c>
      <c r="AB1017" s="403">
        <f t="shared" si="331"/>
        <v>0</v>
      </c>
      <c r="AC1017" s="403">
        <f t="shared" si="334"/>
        <v>0</v>
      </c>
      <c r="AD1017" s="403">
        <f t="shared" si="341"/>
        <v>0</v>
      </c>
      <c r="AE1017" s="403">
        <f t="shared" si="340"/>
        <v>0</v>
      </c>
      <c r="AF1017" s="403">
        <f t="shared" si="330"/>
        <v>0</v>
      </c>
      <c r="AG1017" s="404">
        <f t="shared" si="335"/>
        <v>0</v>
      </c>
      <c r="AH1017" s="404">
        <f t="shared" si="343"/>
        <v>0</v>
      </c>
      <c r="AI1017" s="404">
        <f t="shared" si="343"/>
        <v>0</v>
      </c>
      <c r="AJ1017" s="145">
        <f t="shared" si="328"/>
        <v>0</v>
      </c>
    </row>
    <row r="1018" spans="2:36" ht="13.7" customHeight="1">
      <c r="B1018" s="957">
        <v>686</v>
      </c>
      <c r="C1018" s="1040">
        <v>45131</v>
      </c>
      <c r="D1018" s="1041" t="s">
        <v>575</v>
      </c>
      <c r="E1018" s="1042" t="s">
        <v>1137</v>
      </c>
      <c r="F1018" s="402">
        <v>272</v>
      </c>
      <c r="G1018" s="956">
        <v>325</v>
      </c>
      <c r="H1018" s="440"/>
      <c r="I1018" s="403">
        <f t="shared" si="329"/>
        <v>0</v>
      </c>
      <c r="J1018" s="403">
        <f t="shared" si="333"/>
        <v>0</v>
      </c>
      <c r="K1018" s="403">
        <f t="shared" si="336"/>
        <v>0</v>
      </c>
      <c r="L1018" s="403">
        <f t="shared" si="342"/>
        <v>0</v>
      </c>
      <c r="M1018" s="403">
        <f t="shared" si="342"/>
        <v>0</v>
      </c>
      <c r="N1018" s="403">
        <f t="shared" si="342"/>
        <v>0</v>
      </c>
      <c r="O1018" s="403">
        <f t="shared" si="342"/>
        <v>0</v>
      </c>
      <c r="P1018" s="403">
        <f t="shared" si="342"/>
        <v>0</v>
      </c>
      <c r="Q1018" s="403">
        <f t="shared" si="342"/>
        <v>0</v>
      </c>
      <c r="R1018" s="403">
        <f t="shared" si="342"/>
        <v>0</v>
      </c>
      <c r="S1018" s="403">
        <f t="shared" si="342"/>
        <v>0</v>
      </c>
      <c r="T1018" s="403">
        <f t="shared" si="342"/>
        <v>325</v>
      </c>
      <c r="U1018" s="403">
        <f t="shared" si="342"/>
        <v>0</v>
      </c>
      <c r="V1018" s="403">
        <f t="shared" si="342"/>
        <v>0</v>
      </c>
      <c r="W1018" s="403">
        <f t="shared" si="342"/>
        <v>0</v>
      </c>
      <c r="X1018" s="403">
        <f t="shared" si="342"/>
        <v>0</v>
      </c>
      <c r="Y1018" s="403">
        <f t="shared" si="331"/>
        <v>0</v>
      </c>
      <c r="Z1018" s="403">
        <f t="shared" si="331"/>
        <v>0</v>
      </c>
      <c r="AA1018" s="403">
        <f t="shared" si="331"/>
        <v>0</v>
      </c>
      <c r="AB1018" s="403">
        <f t="shared" si="331"/>
        <v>0</v>
      </c>
      <c r="AC1018" s="403">
        <f t="shared" si="334"/>
        <v>0</v>
      </c>
      <c r="AD1018" s="403">
        <f t="shared" si="341"/>
        <v>0</v>
      </c>
      <c r="AE1018" s="403">
        <f t="shared" si="340"/>
        <v>0</v>
      </c>
      <c r="AF1018" s="403">
        <f t="shared" si="330"/>
        <v>0</v>
      </c>
      <c r="AG1018" s="404">
        <f t="shared" si="335"/>
        <v>0</v>
      </c>
      <c r="AH1018" s="404">
        <f t="shared" si="343"/>
        <v>0</v>
      </c>
      <c r="AI1018" s="404">
        <f t="shared" si="343"/>
        <v>0</v>
      </c>
      <c r="AJ1018" s="145">
        <f t="shared" si="328"/>
        <v>0</v>
      </c>
    </row>
    <row r="1019" spans="2:36" ht="13.7" customHeight="1">
      <c r="B1019" s="957">
        <v>762</v>
      </c>
      <c r="C1019" s="1040">
        <v>45154</v>
      </c>
      <c r="D1019" s="1041" t="s">
        <v>575</v>
      </c>
      <c r="E1019" s="1042" t="s">
        <v>1221</v>
      </c>
      <c r="F1019" s="402">
        <v>737</v>
      </c>
      <c r="G1019" s="956">
        <v>5000</v>
      </c>
      <c r="H1019" s="440"/>
      <c r="I1019" s="403">
        <f t="shared" si="329"/>
        <v>0</v>
      </c>
      <c r="J1019" s="403">
        <f t="shared" si="333"/>
        <v>0</v>
      </c>
      <c r="K1019" s="403">
        <f t="shared" si="336"/>
        <v>0</v>
      </c>
      <c r="L1019" s="403">
        <f t="shared" si="342"/>
        <v>0</v>
      </c>
      <c r="M1019" s="403">
        <f t="shared" si="342"/>
        <v>0</v>
      </c>
      <c r="N1019" s="403">
        <f t="shared" si="342"/>
        <v>0</v>
      </c>
      <c r="O1019" s="403">
        <f t="shared" si="342"/>
        <v>0</v>
      </c>
      <c r="P1019" s="403">
        <f t="shared" si="342"/>
        <v>0</v>
      </c>
      <c r="Q1019" s="403">
        <f t="shared" si="342"/>
        <v>0</v>
      </c>
      <c r="R1019" s="403">
        <f t="shared" si="342"/>
        <v>0</v>
      </c>
      <c r="S1019" s="403">
        <f t="shared" si="342"/>
        <v>0</v>
      </c>
      <c r="T1019" s="403">
        <f t="shared" si="342"/>
        <v>0</v>
      </c>
      <c r="U1019" s="403">
        <f t="shared" si="342"/>
        <v>0</v>
      </c>
      <c r="V1019" s="403">
        <f t="shared" si="342"/>
        <v>0</v>
      </c>
      <c r="W1019" s="403">
        <f t="shared" si="342"/>
        <v>0</v>
      </c>
      <c r="X1019" s="403">
        <f t="shared" si="342"/>
        <v>0</v>
      </c>
      <c r="Y1019" s="403">
        <f t="shared" si="331"/>
        <v>0</v>
      </c>
      <c r="Z1019" s="403">
        <f t="shared" si="331"/>
        <v>0</v>
      </c>
      <c r="AA1019" s="403">
        <f t="shared" si="331"/>
        <v>0</v>
      </c>
      <c r="AB1019" s="403">
        <f t="shared" si="331"/>
        <v>0</v>
      </c>
      <c r="AC1019" s="403">
        <f t="shared" si="334"/>
        <v>0</v>
      </c>
      <c r="AD1019" s="403">
        <f t="shared" si="341"/>
        <v>0</v>
      </c>
      <c r="AE1019" s="403">
        <f t="shared" si="340"/>
        <v>0</v>
      </c>
      <c r="AF1019" s="403">
        <f t="shared" si="330"/>
        <v>5000</v>
      </c>
      <c r="AG1019" s="404">
        <f t="shared" si="335"/>
        <v>0</v>
      </c>
      <c r="AH1019" s="404">
        <f t="shared" si="343"/>
        <v>0</v>
      </c>
      <c r="AI1019" s="404">
        <f t="shared" si="343"/>
        <v>0</v>
      </c>
      <c r="AJ1019" s="145">
        <f t="shared" si="328"/>
        <v>0</v>
      </c>
    </row>
    <row r="1020" spans="2:36" ht="13.7" customHeight="1">
      <c r="B1020" s="957">
        <v>1198</v>
      </c>
      <c r="C1020" s="1040">
        <v>45236</v>
      </c>
      <c r="D1020" s="1041" t="s">
        <v>577</v>
      </c>
      <c r="E1020" s="1042" t="s">
        <v>1597</v>
      </c>
      <c r="F1020" s="402">
        <v>737</v>
      </c>
      <c r="G1020" s="956">
        <v>200</v>
      </c>
      <c r="H1020" s="440"/>
      <c r="I1020" s="403">
        <f t="shared" si="329"/>
        <v>0</v>
      </c>
      <c r="J1020" s="403">
        <f t="shared" si="333"/>
        <v>0</v>
      </c>
      <c r="K1020" s="403">
        <f t="shared" si="336"/>
        <v>0</v>
      </c>
      <c r="L1020" s="403">
        <f t="shared" ref="L1020:X1029" si="344">IF(L$7-$F1020=0,$G1020,0)</f>
        <v>0</v>
      </c>
      <c r="M1020" s="403">
        <f t="shared" si="344"/>
        <v>0</v>
      </c>
      <c r="N1020" s="403">
        <f t="shared" si="344"/>
        <v>0</v>
      </c>
      <c r="O1020" s="403">
        <f t="shared" si="344"/>
        <v>0</v>
      </c>
      <c r="P1020" s="403">
        <f t="shared" si="344"/>
        <v>0</v>
      </c>
      <c r="Q1020" s="403">
        <f t="shared" si="344"/>
        <v>0</v>
      </c>
      <c r="R1020" s="403">
        <f t="shared" si="344"/>
        <v>0</v>
      </c>
      <c r="S1020" s="403">
        <f t="shared" si="344"/>
        <v>0</v>
      </c>
      <c r="T1020" s="403">
        <f t="shared" si="344"/>
        <v>0</v>
      </c>
      <c r="U1020" s="403">
        <f t="shared" si="344"/>
        <v>0</v>
      </c>
      <c r="V1020" s="403">
        <f t="shared" si="344"/>
        <v>0</v>
      </c>
      <c r="W1020" s="403">
        <f t="shared" si="344"/>
        <v>0</v>
      </c>
      <c r="X1020" s="403">
        <f t="shared" si="344"/>
        <v>0</v>
      </c>
      <c r="Y1020" s="403">
        <f t="shared" si="331"/>
        <v>0</v>
      </c>
      <c r="Z1020" s="403">
        <f t="shared" si="331"/>
        <v>0</v>
      </c>
      <c r="AA1020" s="403">
        <f t="shared" si="331"/>
        <v>0</v>
      </c>
      <c r="AB1020" s="403">
        <f t="shared" si="331"/>
        <v>0</v>
      </c>
      <c r="AC1020" s="403">
        <f t="shared" si="334"/>
        <v>0</v>
      </c>
      <c r="AD1020" s="403">
        <f t="shared" si="341"/>
        <v>0</v>
      </c>
      <c r="AE1020" s="403">
        <f t="shared" si="340"/>
        <v>0</v>
      </c>
      <c r="AF1020" s="403">
        <f t="shared" si="330"/>
        <v>200</v>
      </c>
      <c r="AG1020" s="404">
        <f t="shared" si="335"/>
        <v>0</v>
      </c>
      <c r="AH1020" s="404">
        <f t="shared" si="343"/>
        <v>0</v>
      </c>
      <c r="AI1020" s="404">
        <f t="shared" si="343"/>
        <v>0</v>
      </c>
      <c r="AJ1020" s="145">
        <f t="shared" si="328"/>
        <v>0</v>
      </c>
    </row>
    <row r="1021" spans="2:36" ht="13.7" customHeight="1">
      <c r="B1021" s="957">
        <v>855</v>
      </c>
      <c r="C1021" s="1040">
        <v>45170</v>
      </c>
      <c r="D1021" s="1041" t="s">
        <v>577</v>
      </c>
      <c r="E1021" s="1042" t="s">
        <v>1306</v>
      </c>
      <c r="F1021" s="402">
        <v>737</v>
      </c>
      <c r="G1021" s="956">
        <v>1984</v>
      </c>
      <c r="H1021" s="440"/>
      <c r="I1021" s="403">
        <f t="shared" si="329"/>
        <v>0</v>
      </c>
      <c r="J1021" s="403">
        <f t="shared" si="333"/>
        <v>0</v>
      </c>
      <c r="K1021" s="403">
        <f t="shared" si="336"/>
        <v>0</v>
      </c>
      <c r="L1021" s="403">
        <f t="shared" si="344"/>
        <v>0</v>
      </c>
      <c r="M1021" s="403">
        <f t="shared" si="344"/>
        <v>0</v>
      </c>
      <c r="N1021" s="403">
        <f t="shared" si="344"/>
        <v>0</v>
      </c>
      <c r="O1021" s="403">
        <f t="shared" si="344"/>
        <v>0</v>
      </c>
      <c r="P1021" s="403">
        <f t="shared" si="344"/>
        <v>0</v>
      </c>
      <c r="Q1021" s="403">
        <f t="shared" si="344"/>
        <v>0</v>
      </c>
      <c r="R1021" s="403">
        <f t="shared" si="344"/>
        <v>0</v>
      </c>
      <c r="S1021" s="403">
        <f t="shared" si="344"/>
        <v>0</v>
      </c>
      <c r="T1021" s="403">
        <f t="shared" si="344"/>
        <v>0</v>
      </c>
      <c r="U1021" s="403">
        <f t="shared" si="344"/>
        <v>0</v>
      </c>
      <c r="V1021" s="403">
        <f t="shared" si="344"/>
        <v>0</v>
      </c>
      <c r="W1021" s="403">
        <f t="shared" si="344"/>
        <v>0</v>
      </c>
      <c r="X1021" s="403">
        <f t="shared" si="344"/>
        <v>0</v>
      </c>
      <c r="Y1021" s="403">
        <f t="shared" si="331"/>
        <v>0</v>
      </c>
      <c r="Z1021" s="403">
        <f t="shared" si="331"/>
        <v>0</v>
      </c>
      <c r="AA1021" s="403">
        <f t="shared" si="331"/>
        <v>0</v>
      </c>
      <c r="AB1021" s="403">
        <f t="shared" si="331"/>
        <v>0</v>
      </c>
      <c r="AC1021" s="403">
        <f t="shared" si="334"/>
        <v>0</v>
      </c>
      <c r="AD1021" s="403">
        <f t="shared" si="341"/>
        <v>0</v>
      </c>
      <c r="AE1021" s="403">
        <f t="shared" si="340"/>
        <v>0</v>
      </c>
      <c r="AF1021" s="403">
        <f t="shared" si="330"/>
        <v>1984</v>
      </c>
      <c r="AG1021" s="404">
        <f t="shared" si="335"/>
        <v>0</v>
      </c>
      <c r="AH1021" s="404">
        <f t="shared" si="343"/>
        <v>0</v>
      </c>
      <c r="AI1021" s="404">
        <f t="shared" si="343"/>
        <v>0</v>
      </c>
      <c r="AJ1021" s="145">
        <f t="shared" si="328"/>
        <v>0</v>
      </c>
    </row>
    <row r="1022" spans="2:36" ht="13.7" customHeight="1">
      <c r="B1022" s="957">
        <v>392</v>
      </c>
      <c r="C1022" s="1040">
        <v>45040</v>
      </c>
      <c r="D1022" s="1041" t="s">
        <v>577</v>
      </c>
      <c r="E1022" s="1042" t="s">
        <v>922</v>
      </c>
      <c r="F1022" s="402">
        <v>727</v>
      </c>
      <c r="G1022" s="956">
        <v>129.19999999999999</v>
      </c>
      <c r="H1022" s="440"/>
      <c r="I1022" s="403">
        <f t="shared" si="329"/>
        <v>0</v>
      </c>
      <c r="J1022" s="403">
        <f t="shared" si="333"/>
        <v>0</v>
      </c>
      <c r="K1022" s="403">
        <f t="shared" si="336"/>
        <v>0</v>
      </c>
      <c r="L1022" s="403">
        <f t="shared" si="344"/>
        <v>0</v>
      </c>
      <c r="M1022" s="403">
        <f t="shared" si="344"/>
        <v>0</v>
      </c>
      <c r="N1022" s="403">
        <f t="shared" si="344"/>
        <v>0</v>
      </c>
      <c r="O1022" s="403">
        <f t="shared" si="344"/>
        <v>0</v>
      </c>
      <c r="P1022" s="403">
        <f t="shared" si="344"/>
        <v>0</v>
      </c>
      <c r="Q1022" s="403">
        <f t="shared" si="344"/>
        <v>0</v>
      </c>
      <c r="R1022" s="403">
        <f t="shared" si="344"/>
        <v>0</v>
      </c>
      <c r="S1022" s="403">
        <f t="shared" si="344"/>
        <v>0</v>
      </c>
      <c r="T1022" s="403">
        <f t="shared" si="344"/>
        <v>0</v>
      </c>
      <c r="U1022" s="403">
        <f t="shared" si="344"/>
        <v>0</v>
      </c>
      <c r="V1022" s="403">
        <f t="shared" si="344"/>
        <v>0</v>
      </c>
      <c r="W1022" s="403">
        <f t="shared" si="344"/>
        <v>0</v>
      </c>
      <c r="X1022" s="403">
        <f t="shared" si="344"/>
        <v>0</v>
      </c>
      <c r="Y1022" s="403">
        <f t="shared" si="331"/>
        <v>0</v>
      </c>
      <c r="Z1022" s="403">
        <f t="shared" si="331"/>
        <v>0</v>
      </c>
      <c r="AA1022" s="403">
        <f t="shared" si="331"/>
        <v>0</v>
      </c>
      <c r="AB1022" s="403">
        <f t="shared" si="331"/>
        <v>0</v>
      </c>
      <c r="AC1022" s="403">
        <f t="shared" si="334"/>
        <v>0</v>
      </c>
      <c r="AD1022" s="403">
        <f t="shared" si="341"/>
        <v>129.19999999999999</v>
      </c>
      <c r="AE1022" s="403">
        <f t="shared" si="340"/>
        <v>0</v>
      </c>
      <c r="AF1022" s="403">
        <f t="shared" si="330"/>
        <v>0</v>
      </c>
      <c r="AG1022" s="404">
        <f t="shared" si="335"/>
        <v>0</v>
      </c>
      <c r="AH1022" s="404">
        <f t="shared" si="343"/>
        <v>0</v>
      </c>
      <c r="AI1022" s="404">
        <f t="shared" si="343"/>
        <v>0</v>
      </c>
      <c r="AJ1022" s="145">
        <f t="shared" si="328"/>
        <v>0</v>
      </c>
    </row>
    <row r="1023" spans="2:36" ht="13.7" customHeight="1">
      <c r="B1023" s="957">
        <v>650</v>
      </c>
      <c r="C1023" s="1040">
        <v>45124</v>
      </c>
      <c r="D1023" s="1041" t="s">
        <v>577</v>
      </c>
      <c r="E1023" s="1042" t="s">
        <v>1138</v>
      </c>
      <c r="F1023" s="402">
        <v>727</v>
      </c>
      <c r="G1023" s="956">
        <v>98.07</v>
      </c>
      <c r="H1023" s="440"/>
      <c r="I1023" s="403">
        <f t="shared" si="329"/>
        <v>0</v>
      </c>
      <c r="J1023" s="403">
        <f t="shared" si="333"/>
        <v>0</v>
      </c>
      <c r="K1023" s="403">
        <f t="shared" si="336"/>
        <v>0</v>
      </c>
      <c r="L1023" s="403">
        <f t="shared" si="344"/>
        <v>0</v>
      </c>
      <c r="M1023" s="403">
        <f t="shared" si="344"/>
        <v>0</v>
      </c>
      <c r="N1023" s="403">
        <f t="shared" si="344"/>
        <v>0</v>
      </c>
      <c r="O1023" s="403">
        <f t="shared" si="344"/>
        <v>0</v>
      </c>
      <c r="P1023" s="403">
        <f t="shared" si="344"/>
        <v>0</v>
      </c>
      <c r="Q1023" s="403">
        <f t="shared" si="344"/>
        <v>0</v>
      </c>
      <c r="R1023" s="403">
        <f t="shared" si="344"/>
        <v>0</v>
      </c>
      <c r="S1023" s="403">
        <f t="shared" si="344"/>
        <v>0</v>
      </c>
      <c r="T1023" s="403">
        <f t="shared" si="344"/>
        <v>0</v>
      </c>
      <c r="U1023" s="403">
        <f t="shared" si="344"/>
        <v>0</v>
      </c>
      <c r="V1023" s="403">
        <f t="shared" si="344"/>
        <v>0</v>
      </c>
      <c r="W1023" s="403">
        <f t="shared" si="344"/>
        <v>0</v>
      </c>
      <c r="X1023" s="403">
        <f t="shared" si="344"/>
        <v>0</v>
      </c>
      <c r="Y1023" s="403">
        <f t="shared" si="331"/>
        <v>0</v>
      </c>
      <c r="Z1023" s="403">
        <f t="shared" si="331"/>
        <v>0</v>
      </c>
      <c r="AA1023" s="403">
        <f t="shared" si="331"/>
        <v>0</v>
      </c>
      <c r="AB1023" s="403">
        <f t="shared" si="331"/>
        <v>0</v>
      </c>
      <c r="AC1023" s="403">
        <f t="shared" si="334"/>
        <v>0</v>
      </c>
      <c r="AD1023" s="403">
        <f t="shared" si="341"/>
        <v>98.07</v>
      </c>
      <c r="AE1023" s="403">
        <f t="shared" si="340"/>
        <v>0</v>
      </c>
      <c r="AF1023" s="403">
        <f t="shared" si="330"/>
        <v>0</v>
      </c>
      <c r="AG1023" s="404">
        <f t="shared" si="335"/>
        <v>0</v>
      </c>
      <c r="AH1023" s="404">
        <f t="shared" si="343"/>
        <v>0</v>
      </c>
      <c r="AI1023" s="404">
        <f t="shared" si="343"/>
        <v>0</v>
      </c>
      <c r="AJ1023" s="145">
        <f t="shared" si="328"/>
        <v>0</v>
      </c>
    </row>
    <row r="1024" spans="2:36" ht="13.7" customHeight="1">
      <c r="B1024" s="957">
        <v>377</v>
      </c>
      <c r="C1024" s="1040">
        <v>45035</v>
      </c>
      <c r="D1024" s="1041" t="s">
        <v>577</v>
      </c>
      <c r="E1024" s="1042" t="s">
        <v>910</v>
      </c>
      <c r="F1024" s="402">
        <v>727</v>
      </c>
      <c r="G1024" s="956">
        <v>169.99</v>
      </c>
      <c r="H1024" s="440"/>
      <c r="I1024" s="403">
        <f t="shared" si="329"/>
        <v>0</v>
      </c>
      <c r="J1024" s="403">
        <f t="shared" si="333"/>
        <v>0</v>
      </c>
      <c r="K1024" s="403">
        <f t="shared" si="336"/>
        <v>0</v>
      </c>
      <c r="L1024" s="403">
        <f t="shared" si="344"/>
        <v>0</v>
      </c>
      <c r="M1024" s="403">
        <f t="shared" si="344"/>
        <v>0</v>
      </c>
      <c r="N1024" s="403">
        <f t="shared" si="344"/>
        <v>0</v>
      </c>
      <c r="O1024" s="403">
        <f t="shared" si="344"/>
        <v>0</v>
      </c>
      <c r="P1024" s="403">
        <f t="shared" si="344"/>
        <v>0</v>
      </c>
      <c r="Q1024" s="403">
        <f t="shared" si="344"/>
        <v>0</v>
      </c>
      <c r="R1024" s="403">
        <f t="shared" si="344"/>
        <v>0</v>
      </c>
      <c r="S1024" s="403">
        <f t="shared" si="344"/>
        <v>0</v>
      </c>
      <c r="T1024" s="403">
        <f t="shared" si="344"/>
        <v>0</v>
      </c>
      <c r="U1024" s="403">
        <f t="shared" si="344"/>
        <v>0</v>
      </c>
      <c r="V1024" s="403">
        <f t="shared" si="344"/>
        <v>0</v>
      </c>
      <c r="W1024" s="403">
        <f t="shared" si="344"/>
        <v>0</v>
      </c>
      <c r="X1024" s="403">
        <f t="shared" si="344"/>
        <v>0</v>
      </c>
      <c r="Y1024" s="403">
        <f t="shared" si="331"/>
        <v>0</v>
      </c>
      <c r="Z1024" s="403">
        <f t="shared" si="331"/>
        <v>0</v>
      </c>
      <c r="AA1024" s="403">
        <f t="shared" si="331"/>
        <v>0</v>
      </c>
      <c r="AB1024" s="403">
        <f t="shared" si="331"/>
        <v>0</v>
      </c>
      <c r="AC1024" s="403">
        <f t="shared" si="334"/>
        <v>0</v>
      </c>
      <c r="AD1024" s="403">
        <f t="shared" si="341"/>
        <v>169.99</v>
      </c>
      <c r="AE1024" s="403">
        <f t="shared" si="340"/>
        <v>0</v>
      </c>
      <c r="AF1024" s="403">
        <f t="shared" si="330"/>
        <v>0</v>
      </c>
      <c r="AG1024" s="404">
        <f t="shared" si="335"/>
        <v>0</v>
      </c>
      <c r="AH1024" s="404">
        <f t="shared" si="343"/>
        <v>0</v>
      </c>
      <c r="AI1024" s="404">
        <f t="shared" si="343"/>
        <v>0</v>
      </c>
      <c r="AJ1024" s="145">
        <f t="shared" si="328"/>
        <v>0</v>
      </c>
    </row>
    <row r="1025" spans="2:36" ht="13.7" customHeight="1">
      <c r="B1025" s="957">
        <v>938</v>
      </c>
      <c r="C1025" s="1040">
        <v>45187</v>
      </c>
      <c r="D1025" s="1041" t="s">
        <v>577</v>
      </c>
      <c r="E1025" s="1042" t="s">
        <v>1372</v>
      </c>
      <c r="F1025" s="402">
        <v>737</v>
      </c>
      <c r="G1025" s="956">
        <v>91.9</v>
      </c>
      <c r="H1025" s="440"/>
      <c r="I1025" s="403">
        <f t="shared" si="329"/>
        <v>0</v>
      </c>
      <c r="J1025" s="403">
        <f t="shared" si="333"/>
        <v>0</v>
      </c>
      <c r="K1025" s="403">
        <f t="shared" si="336"/>
        <v>0</v>
      </c>
      <c r="L1025" s="403">
        <f t="shared" si="344"/>
        <v>0</v>
      </c>
      <c r="M1025" s="403">
        <f t="shared" si="344"/>
        <v>0</v>
      </c>
      <c r="N1025" s="403">
        <f t="shared" si="344"/>
        <v>0</v>
      </c>
      <c r="O1025" s="403">
        <f t="shared" si="344"/>
        <v>0</v>
      </c>
      <c r="P1025" s="403">
        <f t="shared" si="344"/>
        <v>0</v>
      </c>
      <c r="Q1025" s="403">
        <f t="shared" si="344"/>
        <v>0</v>
      </c>
      <c r="R1025" s="403">
        <f t="shared" si="344"/>
        <v>0</v>
      </c>
      <c r="S1025" s="403">
        <f t="shared" si="344"/>
        <v>0</v>
      </c>
      <c r="T1025" s="403">
        <f t="shared" si="344"/>
        <v>0</v>
      </c>
      <c r="U1025" s="403">
        <f t="shared" si="344"/>
        <v>0</v>
      </c>
      <c r="V1025" s="403">
        <f t="shared" si="344"/>
        <v>0</v>
      </c>
      <c r="W1025" s="403">
        <f t="shared" si="344"/>
        <v>0</v>
      </c>
      <c r="X1025" s="403">
        <f t="shared" si="344"/>
        <v>0</v>
      </c>
      <c r="Y1025" s="403">
        <f t="shared" si="331"/>
        <v>0</v>
      </c>
      <c r="Z1025" s="403">
        <f t="shared" si="331"/>
        <v>0</v>
      </c>
      <c r="AA1025" s="403">
        <f t="shared" si="331"/>
        <v>0</v>
      </c>
      <c r="AB1025" s="403">
        <f t="shared" si="331"/>
        <v>0</v>
      </c>
      <c r="AC1025" s="403">
        <f t="shared" si="334"/>
        <v>0</v>
      </c>
      <c r="AD1025" s="403">
        <f t="shared" si="341"/>
        <v>0</v>
      </c>
      <c r="AE1025" s="403">
        <f t="shared" si="340"/>
        <v>0</v>
      </c>
      <c r="AF1025" s="403">
        <f t="shared" si="330"/>
        <v>91.9</v>
      </c>
      <c r="AG1025" s="404">
        <f t="shared" si="335"/>
        <v>0</v>
      </c>
      <c r="AH1025" s="404">
        <f t="shared" si="343"/>
        <v>0</v>
      </c>
      <c r="AI1025" s="404">
        <f t="shared" si="343"/>
        <v>0</v>
      </c>
      <c r="AJ1025" s="145">
        <f t="shared" si="328"/>
        <v>0</v>
      </c>
    </row>
    <row r="1026" spans="2:36" ht="13.7" customHeight="1">
      <c r="B1026" s="957">
        <v>939</v>
      </c>
      <c r="C1026" s="1040">
        <v>45187</v>
      </c>
      <c r="D1026" s="1041" t="s">
        <v>577</v>
      </c>
      <c r="E1026" s="1042" t="s">
        <v>1372</v>
      </c>
      <c r="F1026" s="402">
        <v>737</v>
      </c>
      <c r="G1026" s="956">
        <v>13.79</v>
      </c>
      <c r="H1026" s="440"/>
      <c r="I1026" s="403">
        <f t="shared" si="329"/>
        <v>0</v>
      </c>
      <c r="J1026" s="403">
        <f t="shared" si="333"/>
        <v>0</v>
      </c>
      <c r="K1026" s="403">
        <f t="shared" si="336"/>
        <v>0</v>
      </c>
      <c r="L1026" s="403">
        <f t="shared" si="344"/>
        <v>0</v>
      </c>
      <c r="M1026" s="403">
        <f t="shared" si="344"/>
        <v>0</v>
      </c>
      <c r="N1026" s="403">
        <f t="shared" si="344"/>
        <v>0</v>
      </c>
      <c r="O1026" s="403">
        <f t="shared" si="344"/>
        <v>0</v>
      </c>
      <c r="P1026" s="403">
        <f t="shared" si="344"/>
        <v>0</v>
      </c>
      <c r="Q1026" s="403">
        <f t="shared" si="344"/>
        <v>0</v>
      </c>
      <c r="R1026" s="403">
        <f t="shared" si="344"/>
        <v>0</v>
      </c>
      <c r="S1026" s="403">
        <f t="shared" si="344"/>
        <v>0</v>
      </c>
      <c r="T1026" s="403">
        <f t="shared" si="344"/>
        <v>0</v>
      </c>
      <c r="U1026" s="403">
        <f t="shared" si="344"/>
        <v>0</v>
      </c>
      <c r="V1026" s="403">
        <f t="shared" si="344"/>
        <v>0</v>
      </c>
      <c r="W1026" s="403">
        <f t="shared" si="344"/>
        <v>0</v>
      </c>
      <c r="X1026" s="403">
        <f t="shared" si="344"/>
        <v>0</v>
      </c>
      <c r="Y1026" s="403">
        <f t="shared" si="331"/>
        <v>0</v>
      </c>
      <c r="Z1026" s="403">
        <f t="shared" si="331"/>
        <v>0</v>
      </c>
      <c r="AA1026" s="403">
        <f t="shared" si="331"/>
        <v>0</v>
      </c>
      <c r="AB1026" s="403">
        <f t="shared" si="331"/>
        <v>0</v>
      </c>
      <c r="AC1026" s="403">
        <f t="shared" si="334"/>
        <v>0</v>
      </c>
      <c r="AD1026" s="403">
        <f t="shared" si="341"/>
        <v>0</v>
      </c>
      <c r="AE1026" s="403">
        <f t="shared" si="340"/>
        <v>0</v>
      </c>
      <c r="AF1026" s="403">
        <f t="shared" si="330"/>
        <v>13.79</v>
      </c>
      <c r="AG1026" s="404">
        <f t="shared" si="335"/>
        <v>0</v>
      </c>
      <c r="AH1026" s="404">
        <f t="shared" si="343"/>
        <v>0</v>
      </c>
      <c r="AI1026" s="404">
        <f t="shared" si="343"/>
        <v>0</v>
      </c>
      <c r="AJ1026" s="145">
        <f t="shared" si="328"/>
        <v>0</v>
      </c>
    </row>
    <row r="1027" spans="2:36" ht="13.7" customHeight="1">
      <c r="B1027" s="957">
        <v>552</v>
      </c>
      <c r="C1027" s="1040">
        <v>45093</v>
      </c>
      <c r="D1027" s="1041" t="s">
        <v>577</v>
      </c>
      <c r="E1027" s="1042" t="s">
        <v>1056</v>
      </c>
      <c r="F1027" s="402">
        <v>737</v>
      </c>
      <c r="G1027" s="956">
        <v>41.47</v>
      </c>
      <c r="H1027" s="440"/>
      <c r="I1027" s="403">
        <f t="shared" si="329"/>
        <v>0</v>
      </c>
      <c r="J1027" s="403">
        <f t="shared" si="333"/>
        <v>0</v>
      </c>
      <c r="K1027" s="403">
        <f t="shared" si="336"/>
        <v>0</v>
      </c>
      <c r="L1027" s="403">
        <f t="shared" si="344"/>
        <v>0</v>
      </c>
      <c r="M1027" s="403">
        <f t="shared" si="344"/>
        <v>0</v>
      </c>
      <c r="N1027" s="403">
        <f t="shared" si="344"/>
        <v>0</v>
      </c>
      <c r="O1027" s="403">
        <f t="shared" si="344"/>
        <v>0</v>
      </c>
      <c r="P1027" s="403">
        <f t="shared" si="344"/>
        <v>0</v>
      </c>
      <c r="Q1027" s="403">
        <f t="shared" si="344"/>
        <v>0</v>
      </c>
      <c r="R1027" s="403">
        <f t="shared" si="344"/>
        <v>0</v>
      </c>
      <c r="S1027" s="403">
        <f t="shared" si="344"/>
        <v>0</v>
      </c>
      <c r="T1027" s="403">
        <f t="shared" si="344"/>
        <v>0</v>
      </c>
      <c r="U1027" s="403">
        <f t="shared" si="344"/>
        <v>0</v>
      </c>
      <c r="V1027" s="403">
        <f t="shared" si="344"/>
        <v>0</v>
      </c>
      <c r="W1027" s="403">
        <f t="shared" si="344"/>
        <v>0</v>
      </c>
      <c r="X1027" s="403">
        <f t="shared" si="344"/>
        <v>0</v>
      </c>
      <c r="Y1027" s="403">
        <f t="shared" si="331"/>
        <v>0</v>
      </c>
      <c r="Z1027" s="403">
        <f t="shared" si="331"/>
        <v>0</v>
      </c>
      <c r="AA1027" s="403">
        <f t="shared" si="331"/>
        <v>0</v>
      </c>
      <c r="AB1027" s="403">
        <f t="shared" si="331"/>
        <v>0</v>
      </c>
      <c r="AC1027" s="403">
        <f t="shared" si="334"/>
        <v>0</v>
      </c>
      <c r="AD1027" s="403">
        <f t="shared" si="341"/>
        <v>0</v>
      </c>
      <c r="AE1027" s="403">
        <f t="shared" si="340"/>
        <v>0</v>
      </c>
      <c r="AF1027" s="403">
        <f t="shared" si="330"/>
        <v>41.47</v>
      </c>
      <c r="AG1027" s="404">
        <f t="shared" si="335"/>
        <v>0</v>
      </c>
      <c r="AH1027" s="404">
        <f t="shared" si="343"/>
        <v>0</v>
      </c>
      <c r="AI1027" s="404">
        <f t="shared" si="343"/>
        <v>0</v>
      </c>
      <c r="AJ1027" s="145">
        <f t="shared" si="328"/>
        <v>0</v>
      </c>
    </row>
    <row r="1028" spans="2:36" ht="13.7" customHeight="1">
      <c r="B1028" s="957">
        <v>562</v>
      </c>
      <c r="C1028" s="1040">
        <v>45096</v>
      </c>
      <c r="D1028" s="1041" t="s">
        <v>577</v>
      </c>
      <c r="E1028" s="1042" t="s">
        <v>1069</v>
      </c>
      <c r="F1028" s="402">
        <v>737</v>
      </c>
      <c r="G1028" s="956">
        <v>31.87</v>
      </c>
      <c r="H1028" s="440"/>
      <c r="I1028" s="403">
        <f t="shared" si="329"/>
        <v>0</v>
      </c>
      <c r="J1028" s="403">
        <f t="shared" si="333"/>
        <v>0</v>
      </c>
      <c r="K1028" s="403">
        <f t="shared" si="336"/>
        <v>0</v>
      </c>
      <c r="L1028" s="403">
        <f t="shared" si="344"/>
        <v>0</v>
      </c>
      <c r="M1028" s="403">
        <f t="shared" si="344"/>
        <v>0</v>
      </c>
      <c r="N1028" s="403">
        <f t="shared" si="344"/>
        <v>0</v>
      </c>
      <c r="O1028" s="403">
        <f t="shared" si="344"/>
        <v>0</v>
      </c>
      <c r="P1028" s="403">
        <f t="shared" si="344"/>
        <v>0</v>
      </c>
      <c r="Q1028" s="403">
        <f t="shared" si="344"/>
        <v>0</v>
      </c>
      <c r="R1028" s="403">
        <f t="shared" si="344"/>
        <v>0</v>
      </c>
      <c r="S1028" s="403">
        <f t="shared" si="344"/>
        <v>0</v>
      </c>
      <c r="T1028" s="403">
        <f t="shared" si="344"/>
        <v>0</v>
      </c>
      <c r="U1028" s="403">
        <f t="shared" si="344"/>
        <v>0</v>
      </c>
      <c r="V1028" s="403">
        <f t="shared" si="344"/>
        <v>0</v>
      </c>
      <c r="W1028" s="403">
        <f t="shared" si="344"/>
        <v>0</v>
      </c>
      <c r="X1028" s="403">
        <f t="shared" si="344"/>
        <v>0</v>
      </c>
      <c r="Y1028" s="403">
        <f t="shared" si="331"/>
        <v>0</v>
      </c>
      <c r="Z1028" s="403">
        <f t="shared" si="331"/>
        <v>0</v>
      </c>
      <c r="AA1028" s="403">
        <f t="shared" si="331"/>
        <v>0</v>
      </c>
      <c r="AB1028" s="403">
        <f t="shared" si="331"/>
        <v>0</v>
      </c>
      <c r="AC1028" s="403">
        <f t="shared" si="334"/>
        <v>0</v>
      </c>
      <c r="AD1028" s="403">
        <f t="shared" si="341"/>
        <v>0</v>
      </c>
      <c r="AE1028" s="403">
        <f t="shared" si="340"/>
        <v>0</v>
      </c>
      <c r="AF1028" s="403">
        <f t="shared" si="330"/>
        <v>31.87</v>
      </c>
      <c r="AG1028" s="404">
        <f t="shared" si="335"/>
        <v>0</v>
      </c>
      <c r="AH1028" s="404">
        <f t="shared" si="343"/>
        <v>0</v>
      </c>
      <c r="AI1028" s="404">
        <f t="shared" si="343"/>
        <v>0</v>
      </c>
      <c r="AJ1028" s="145">
        <f t="shared" si="328"/>
        <v>0</v>
      </c>
    </row>
    <row r="1029" spans="2:36" ht="13.7" customHeight="1">
      <c r="B1029" s="957">
        <v>712</v>
      </c>
      <c r="C1029" s="1040">
        <v>45138</v>
      </c>
      <c r="D1029" s="1041" t="s">
        <v>577</v>
      </c>
      <c r="E1029" s="1042" t="s">
        <v>1182</v>
      </c>
      <c r="F1029" s="402">
        <v>737</v>
      </c>
      <c r="G1029" s="956">
        <v>32.42</v>
      </c>
      <c r="H1029" s="440"/>
      <c r="I1029" s="403">
        <f t="shared" si="329"/>
        <v>0</v>
      </c>
      <c r="J1029" s="403">
        <f t="shared" si="333"/>
        <v>0</v>
      </c>
      <c r="K1029" s="403">
        <f t="shared" si="336"/>
        <v>0</v>
      </c>
      <c r="L1029" s="403">
        <f t="shared" si="344"/>
        <v>0</v>
      </c>
      <c r="M1029" s="403">
        <f t="shared" si="344"/>
        <v>0</v>
      </c>
      <c r="N1029" s="403">
        <f t="shared" si="344"/>
        <v>0</v>
      </c>
      <c r="O1029" s="403">
        <f t="shared" si="344"/>
        <v>0</v>
      </c>
      <c r="P1029" s="403">
        <f t="shared" si="344"/>
        <v>0</v>
      </c>
      <c r="Q1029" s="403">
        <f t="shared" si="344"/>
        <v>0</v>
      </c>
      <c r="R1029" s="403">
        <f t="shared" si="344"/>
        <v>0</v>
      </c>
      <c r="S1029" s="403">
        <f t="shared" si="344"/>
        <v>0</v>
      </c>
      <c r="T1029" s="403">
        <f t="shared" si="344"/>
        <v>0</v>
      </c>
      <c r="U1029" s="403">
        <f t="shared" si="344"/>
        <v>0</v>
      </c>
      <c r="V1029" s="403">
        <f t="shared" si="344"/>
        <v>0</v>
      </c>
      <c r="W1029" s="403">
        <f t="shared" si="344"/>
        <v>0</v>
      </c>
      <c r="X1029" s="403">
        <f t="shared" si="344"/>
        <v>0</v>
      </c>
      <c r="Y1029" s="403">
        <f t="shared" si="331"/>
        <v>0</v>
      </c>
      <c r="Z1029" s="403">
        <f t="shared" si="331"/>
        <v>0</v>
      </c>
      <c r="AA1029" s="403">
        <f t="shared" si="331"/>
        <v>0</v>
      </c>
      <c r="AB1029" s="403">
        <f t="shared" si="331"/>
        <v>0</v>
      </c>
      <c r="AC1029" s="403">
        <f t="shared" si="334"/>
        <v>0</v>
      </c>
      <c r="AD1029" s="403">
        <f t="shared" si="341"/>
        <v>0</v>
      </c>
      <c r="AE1029" s="403">
        <f t="shared" si="340"/>
        <v>0</v>
      </c>
      <c r="AF1029" s="403">
        <f t="shared" si="330"/>
        <v>32.42</v>
      </c>
      <c r="AG1029" s="404">
        <f t="shared" si="335"/>
        <v>0</v>
      </c>
      <c r="AH1029" s="404">
        <f t="shared" si="343"/>
        <v>0</v>
      </c>
      <c r="AI1029" s="404">
        <f t="shared" si="343"/>
        <v>0</v>
      </c>
      <c r="AJ1029" s="145">
        <f t="shared" si="328"/>
        <v>0</v>
      </c>
    </row>
    <row r="1030" spans="2:36" ht="13.7" customHeight="1">
      <c r="B1030" s="957">
        <v>592</v>
      </c>
      <c r="C1030" s="1040">
        <v>45103</v>
      </c>
      <c r="D1030" s="1041" t="s">
        <v>577</v>
      </c>
      <c r="E1030" s="1042" t="s">
        <v>1086</v>
      </c>
      <c r="F1030" s="402">
        <v>737</v>
      </c>
      <c r="G1030" s="956">
        <v>42.16</v>
      </c>
      <c r="H1030" s="440"/>
      <c r="I1030" s="403">
        <f t="shared" si="329"/>
        <v>0</v>
      </c>
      <c r="J1030" s="403">
        <f t="shared" si="333"/>
        <v>0</v>
      </c>
      <c r="K1030" s="403">
        <f t="shared" si="336"/>
        <v>0</v>
      </c>
      <c r="L1030" s="403">
        <f t="shared" ref="L1030:X1039" si="345">IF(L$7-$F1030=0,$G1030,0)</f>
        <v>0</v>
      </c>
      <c r="M1030" s="403">
        <f t="shared" si="345"/>
        <v>0</v>
      </c>
      <c r="N1030" s="403">
        <f t="shared" si="345"/>
        <v>0</v>
      </c>
      <c r="O1030" s="403">
        <f t="shared" si="345"/>
        <v>0</v>
      </c>
      <c r="P1030" s="403">
        <f t="shared" si="345"/>
        <v>0</v>
      </c>
      <c r="Q1030" s="403">
        <f t="shared" si="345"/>
        <v>0</v>
      </c>
      <c r="R1030" s="403">
        <f t="shared" si="345"/>
        <v>0</v>
      </c>
      <c r="S1030" s="403">
        <f t="shared" si="345"/>
        <v>0</v>
      </c>
      <c r="T1030" s="403">
        <f t="shared" si="345"/>
        <v>0</v>
      </c>
      <c r="U1030" s="403">
        <f t="shared" si="345"/>
        <v>0</v>
      </c>
      <c r="V1030" s="403">
        <f t="shared" si="345"/>
        <v>0</v>
      </c>
      <c r="W1030" s="403">
        <f t="shared" si="345"/>
        <v>0</v>
      </c>
      <c r="X1030" s="403">
        <f t="shared" si="345"/>
        <v>0</v>
      </c>
      <c r="Y1030" s="403">
        <f t="shared" si="331"/>
        <v>0</v>
      </c>
      <c r="Z1030" s="403">
        <f t="shared" si="331"/>
        <v>0</v>
      </c>
      <c r="AA1030" s="403">
        <f t="shared" si="331"/>
        <v>0</v>
      </c>
      <c r="AB1030" s="403">
        <f t="shared" si="331"/>
        <v>0</v>
      </c>
      <c r="AC1030" s="403">
        <f t="shared" si="334"/>
        <v>0</v>
      </c>
      <c r="AD1030" s="403">
        <f t="shared" si="341"/>
        <v>0</v>
      </c>
      <c r="AE1030" s="403">
        <f t="shared" si="340"/>
        <v>0</v>
      </c>
      <c r="AF1030" s="403">
        <f t="shared" si="330"/>
        <v>42.16</v>
      </c>
      <c r="AG1030" s="404">
        <f t="shared" si="335"/>
        <v>0</v>
      </c>
      <c r="AH1030" s="404">
        <f t="shared" ref="AH1030:AI1049" si="346">IF(AH$7-$F1030=0,$G1030,0)</f>
        <v>0</v>
      </c>
      <c r="AI1030" s="404">
        <f t="shared" si="346"/>
        <v>0</v>
      </c>
      <c r="AJ1030" s="145">
        <f t="shared" si="328"/>
        <v>0</v>
      </c>
    </row>
    <row r="1031" spans="2:36" ht="13.7" customHeight="1">
      <c r="B1031" s="957">
        <v>671</v>
      </c>
      <c r="C1031" s="1040">
        <v>45127</v>
      </c>
      <c r="D1031" s="1041" t="s">
        <v>577</v>
      </c>
      <c r="E1031" s="1042" t="s">
        <v>1156</v>
      </c>
      <c r="F1031" s="402">
        <v>727</v>
      </c>
      <c r="G1031" s="956">
        <v>25</v>
      </c>
      <c r="H1031" s="440"/>
      <c r="I1031" s="403">
        <f t="shared" si="329"/>
        <v>0</v>
      </c>
      <c r="J1031" s="403">
        <f t="shared" si="333"/>
        <v>0</v>
      </c>
      <c r="K1031" s="403">
        <f t="shared" si="336"/>
        <v>0</v>
      </c>
      <c r="L1031" s="403">
        <f t="shared" si="345"/>
        <v>0</v>
      </c>
      <c r="M1031" s="403">
        <f t="shared" si="345"/>
        <v>0</v>
      </c>
      <c r="N1031" s="403">
        <f t="shared" si="345"/>
        <v>0</v>
      </c>
      <c r="O1031" s="403">
        <f t="shared" si="345"/>
        <v>0</v>
      </c>
      <c r="P1031" s="403">
        <f t="shared" si="345"/>
        <v>0</v>
      </c>
      <c r="Q1031" s="403">
        <f t="shared" si="345"/>
        <v>0</v>
      </c>
      <c r="R1031" s="403">
        <f t="shared" si="345"/>
        <v>0</v>
      </c>
      <c r="S1031" s="403">
        <f t="shared" si="345"/>
        <v>0</v>
      </c>
      <c r="T1031" s="403">
        <f t="shared" si="345"/>
        <v>0</v>
      </c>
      <c r="U1031" s="403">
        <f t="shared" si="345"/>
        <v>0</v>
      </c>
      <c r="V1031" s="403">
        <f t="shared" si="345"/>
        <v>0</v>
      </c>
      <c r="W1031" s="403">
        <f t="shared" si="345"/>
        <v>0</v>
      </c>
      <c r="X1031" s="403">
        <f t="shared" si="345"/>
        <v>0</v>
      </c>
      <c r="Y1031" s="403">
        <f t="shared" si="331"/>
        <v>0</v>
      </c>
      <c r="Z1031" s="403">
        <f t="shared" si="331"/>
        <v>0</v>
      </c>
      <c r="AA1031" s="403">
        <f t="shared" si="331"/>
        <v>0</v>
      </c>
      <c r="AB1031" s="403">
        <f t="shared" si="331"/>
        <v>0</v>
      </c>
      <c r="AC1031" s="403">
        <f t="shared" si="334"/>
        <v>0</v>
      </c>
      <c r="AD1031" s="403">
        <f t="shared" si="341"/>
        <v>25</v>
      </c>
      <c r="AE1031" s="403">
        <f t="shared" si="340"/>
        <v>0</v>
      </c>
      <c r="AF1031" s="403">
        <f t="shared" si="330"/>
        <v>0</v>
      </c>
      <c r="AG1031" s="404">
        <f t="shared" si="335"/>
        <v>0</v>
      </c>
      <c r="AH1031" s="404">
        <f t="shared" si="346"/>
        <v>0</v>
      </c>
      <c r="AI1031" s="404">
        <f t="shared" si="346"/>
        <v>0</v>
      </c>
      <c r="AJ1031" s="145">
        <f t="shared" si="328"/>
        <v>0</v>
      </c>
    </row>
    <row r="1032" spans="2:36" ht="13.7" customHeight="1">
      <c r="B1032" s="957">
        <v>1179</v>
      </c>
      <c r="C1032" s="1040">
        <v>45233</v>
      </c>
      <c r="D1032" s="1041" t="s">
        <v>577</v>
      </c>
      <c r="E1032" s="1042" t="s">
        <v>1584</v>
      </c>
      <c r="F1032" s="402">
        <v>737</v>
      </c>
      <c r="G1032" s="956">
        <v>32.46</v>
      </c>
      <c r="H1032" s="440"/>
      <c r="I1032" s="403">
        <f t="shared" si="329"/>
        <v>0</v>
      </c>
      <c r="J1032" s="403">
        <f t="shared" si="333"/>
        <v>0</v>
      </c>
      <c r="K1032" s="403">
        <f t="shared" si="336"/>
        <v>0</v>
      </c>
      <c r="L1032" s="403">
        <f t="shared" si="345"/>
        <v>0</v>
      </c>
      <c r="M1032" s="403">
        <f t="shared" si="345"/>
        <v>0</v>
      </c>
      <c r="N1032" s="403">
        <f t="shared" si="345"/>
        <v>0</v>
      </c>
      <c r="O1032" s="403">
        <f t="shared" si="345"/>
        <v>0</v>
      </c>
      <c r="P1032" s="403">
        <f t="shared" si="345"/>
        <v>0</v>
      </c>
      <c r="Q1032" s="403">
        <f t="shared" si="345"/>
        <v>0</v>
      </c>
      <c r="R1032" s="403">
        <f t="shared" si="345"/>
        <v>0</v>
      </c>
      <c r="S1032" s="403">
        <f t="shared" si="345"/>
        <v>0</v>
      </c>
      <c r="T1032" s="403">
        <f t="shared" si="345"/>
        <v>0</v>
      </c>
      <c r="U1032" s="403">
        <f t="shared" si="345"/>
        <v>0</v>
      </c>
      <c r="V1032" s="403">
        <f t="shared" si="345"/>
        <v>0</v>
      </c>
      <c r="W1032" s="403">
        <f t="shared" si="345"/>
        <v>0</v>
      </c>
      <c r="X1032" s="403">
        <f t="shared" si="345"/>
        <v>0</v>
      </c>
      <c r="Y1032" s="403">
        <f t="shared" si="331"/>
        <v>0</v>
      </c>
      <c r="Z1032" s="403">
        <f t="shared" si="331"/>
        <v>0</v>
      </c>
      <c r="AA1032" s="403">
        <f t="shared" si="331"/>
        <v>0</v>
      </c>
      <c r="AB1032" s="403">
        <f t="shared" si="331"/>
        <v>0</v>
      </c>
      <c r="AC1032" s="403">
        <f t="shared" si="334"/>
        <v>0</v>
      </c>
      <c r="AD1032" s="403">
        <f t="shared" si="341"/>
        <v>0</v>
      </c>
      <c r="AE1032" s="403">
        <f t="shared" si="340"/>
        <v>0</v>
      </c>
      <c r="AF1032" s="403">
        <f t="shared" si="330"/>
        <v>32.46</v>
      </c>
      <c r="AG1032" s="404">
        <f t="shared" si="335"/>
        <v>0</v>
      </c>
      <c r="AH1032" s="404">
        <f t="shared" si="346"/>
        <v>0</v>
      </c>
      <c r="AI1032" s="404">
        <f t="shared" si="346"/>
        <v>0</v>
      </c>
      <c r="AJ1032" s="145">
        <f t="shared" si="328"/>
        <v>0</v>
      </c>
    </row>
    <row r="1033" spans="2:36" ht="13.7" customHeight="1">
      <c r="B1033" s="957">
        <v>1222</v>
      </c>
      <c r="C1033" s="1040">
        <v>45240</v>
      </c>
      <c r="D1033" s="1041" t="s">
        <v>577</v>
      </c>
      <c r="E1033" s="1042" t="s">
        <v>1613</v>
      </c>
      <c r="F1033" s="402">
        <v>737</v>
      </c>
      <c r="G1033" s="956">
        <v>35.94</v>
      </c>
      <c r="H1033" s="440"/>
      <c r="I1033" s="403">
        <f t="shared" si="329"/>
        <v>0</v>
      </c>
      <c r="J1033" s="403">
        <f t="shared" si="333"/>
        <v>0</v>
      </c>
      <c r="K1033" s="403">
        <f t="shared" si="336"/>
        <v>0</v>
      </c>
      <c r="L1033" s="403">
        <f t="shared" si="345"/>
        <v>0</v>
      </c>
      <c r="M1033" s="403">
        <f t="shared" si="345"/>
        <v>0</v>
      </c>
      <c r="N1033" s="403">
        <f t="shared" si="345"/>
        <v>0</v>
      </c>
      <c r="O1033" s="403">
        <f t="shared" si="345"/>
        <v>0</v>
      </c>
      <c r="P1033" s="403">
        <f t="shared" si="345"/>
        <v>0</v>
      </c>
      <c r="Q1033" s="403">
        <f t="shared" si="345"/>
        <v>0</v>
      </c>
      <c r="R1033" s="403">
        <f t="shared" si="345"/>
        <v>0</v>
      </c>
      <c r="S1033" s="403">
        <f t="shared" si="345"/>
        <v>0</v>
      </c>
      <c r="T1033" s="403">
        <f t="shared" si="345"/>
        <v>0</v>
      </c>
      <c r="U1033" s="403">
        <f t="shared" si="345"/>
        <v>0</v>
      </c>
      <c r="V1033" s="403">
        <f t="shared" si="345"/>
        <v>0</v>
      </c>
      <c r="W1033" s="403">
        <f t="shared" si="345"/>
        <v>0</v>
      </c>
      <c r="X1033" s="403">
        <f t="shared" si="345"/>
        <v>0</v>
      </c>
      <c r="Y1033" s="403">
        <f t="shared" si="331"/>
        <v>0</v>
      </c>
      <c r="Z1033" s="403">
        <f t="shared" si="331"/>
        <v>0</v>
      </c>
      <c r="AA1033" s="403">
        <f t="shared" si="331"/>
        <v>0</v>
      </c>
      <c r="AB1033" s="403">
        <f t="shared" si="331"/>
        <v>0</v>
      </c>
      <c r="AC1033" s="403">
        <f t="shared" si="334"/>
        <v>0</v>
      </c>
      <c r="AD1033" s="403">
        <f t="shared" si="341"/>
        <v>0</v>
      </c>
      <c r="AE1033" s="403">
        <f t="shared" si="340"/>
        <v>0</v>
      </c>
      <c r="AF1033" s="403">
        <f t="shared" si="330"/>
        <v>35.94</v>
      </c>
      <c r="AG1033" s="404">
        <f t="shared" si="335"/>
        <v>0</v>
      </c>
      <c r="AH1033" s="404">
        <f t="shared" si="346"/>
        <v>0</v>
      </c>
      <c r="AI1033" s="404">
        <f t="shared" si="346"/>
        <v>0</v>
      </c>
      <c r="AJ1033" s="145">
        <f t="shared" si="328"/>
        <v>0</v>
      </c>
    </row>
    <row r="1034" spans="2:36" ht="13.7" customHeight="1">
      <c r="B1034" s="957">
        <v>1235</v>
      </c>
      <c r="C1034" s="1040">
        <v>45243</v>
      </c>
      <c r="D1034" s="1041" t="s">
        <v>577</v>
      </c>
      <c r="E1034" s="1042" t="s">
        <v>1620</v>
      </c>
      <c r="F1034" s="402">
        <v>737</v>
      </c>
      <c r="G1034" s="956">
        <v>25.25</v>
      </c>
      <c r="H1034" s="440"/>
      <c r="I1034" s="403">
        <f t="shared" si="329"/>
        <v>0</v>
      </c>
      <c r="J1034" s="403">
        <f t="shared" si="333"/>
        <v>0</v>
      </c>
      <c r="K1034" s="403">
        <f t="shared" si="336"/>
        <v>0</v>
      </c>
      <c r="L1034" s="403">
        <f t="shared" si="345"/>
        <v>0</v>
      </c>
      <c r="M1034" s="403">
        <f t="shared" si="345"/>
        <v>0</v>
      </c>
      <c r="N1034" s="403">
        <f t="shared" si="345"/>
        <v>0</v>
      </c>
      <c r="O1034" s="403">
        <f t="shared" si="345"/>
        <v>0</v>
      </c>
      <c r="P1034" s="403">
        <f t="shared" si="345"/>
        <v>0</v>
      </c>
      <c r="Q1034" s="403">
        <f t="shared" si="345"/>
        <v>0</v>
      </c>
      <c r="R1034" s="403">
        <f t="shared" si="345"/>
        <v>0</v>
      </c>
      <c r="S1034" s="403">
        <f t="shared" si="345"/>
        <v>0</v>
      </c>
      <c r="T1034" s="403">
        <f t="shared" si="345"/>
        <v>0</v>
      </c>
      <c r="U1034" s="403">
        <f t="shared" si="345"/>
        <v>0</v>
      </c>
      <c r="V1034" s="403">
        <f t="shared" si="345"/>
        <v>0</v>
      </c>
      <c r="W1034" s="403">
        <f t="shared" si="345"/>
        <v>0</v>
      </c>
      <c r="X1034" s="403">
        <f t="shared" si="345"/>
        <v>0</v>
      </c>
      <c r="Y1034" s="403">
        <f t="shared" si="331"/>
        <v>0</v>
      </c>
      <c r="Z1034" s="403">
        <f t="shared" si="331"/>
        <v>0</v>
      </c>
      <c r="AA1034" s="403">
        <f t="shared" si="331"/>
        <v>0</v>
      </c>
      <c r="AB1034" s="403">
        <f t="shared" si="331"/>
        <v>0</v>
      </c>
      <c r="AC1034" s="403">
        <f t="shared" si="334"/>
        <v>0</v>
      </c>
      <c r="AD1034" s="403">
        <f t="shared" si="341"/>
        <v>0</v>
      </c>
      <c r="AE1034" s="403">
        <f t="shared" si="340"/>
        <v>0</v>
      </c>
      <c r="AF1034" s="403">
        <f t="shared" si="330"/>
        <v>25.25</v>
      </c>
      <c r="AG1034" s="404">
        <f t="shared" si="335"/>
        <v>0</v>
      </c>
      <c r="AH1034" s="404">
        <f t="shared" si="346"/>
        <v>0</v>
      </c>
      <c r="AI1034" s="404">
        <f t="shared" si="346"/>
        <v>0</v>
      </c>
      <c r="AJ1034" s="145">
        <f t="shared" si="328"/>
        <v>0</v>
      </c>
    </row>
    <row r="1035" spans="2:36" ht="13.7" customHeight="1">
      <c r="B1035" s="957">
        <v>1256</v>
      </c>
      <c r="C1035" s="1040">
        <v>45247</v>
      </c>
      <c r="D1035" s="1041" t="s">
        <v>577</v>
      </c>
      <c r="E1035" s="1042" t="s">
        <v>1641</v>
      </c>
      <c r="F1035" s="402">
        <v>737</v>
      </c>
      <c r="G1035" s="956">
        <v>30.35</v>
      </c>
      <c r="H1035" s="440"/>
      <c r="I1035" s="403">
        <f t="shared" si="329"/>
        <v>0</v>
      </c>
      <c r="J1035" s="403">
        <f t="shared" si="333"/>
        <v>0</v>
      </c>
      <c r="K1035" s="403">
        <f t="shared" si="336"/>
        <v>0</v>
      </c>
      <c r="L1035" s="403">
        <f t="shared" si="345"/>
        <v>0</v>
      </c>
      <c r="M1035" s="403">
        <f t="shared" si="345"/>
        <v>0</v>
      </c>
      <c r="N1035" s="403">
        <f t="shared" si="345"/>
        <v>0</v>
      </c>
      <c r="O1035" s="403">
        <f t="shared" si="345"/>
        <v>0</v>
      </c>
      <c r="P1035" s="403">
        <f t="shared" si="345"/>
        <v>0</v>
      </c>
      <c r="Q1035" s="403">
        <f t="shared" si="345"/>
        <v>0</v>
      </c>
      <c r="R1035" s="403">
        <f t="shared" si="345"/>
        <v>0</v>
      </c>
      <c r="S1035" s="403">
        <f t="shared" si="345"/>
        <v>0</v>
      </c>
      <c r="T1035" s="403">
        <f t="shared" si="345"/>
        <v>0</v>
      </c>
      <c r="U1035" s="403">
        <f t="shared" si="345"/>
        <v>0</v>
      </c>
      <c r="V1035" s="403">
        <f t="shared" si="345"/>
        <v>0</v>
      </c>
      <c r="W1035" s="403">
        <f t="shared" si="345"/>
        <v>0</v>
      </c>
      <c r="X1035" s="403">
        <f t="shared" si="345"/>
        <v>0</v>
      </c>
      <c r="Y1035" s="403">
        <f t="shared" si="331"/>
        <v>0</v>
      </c>
      <c r="Z1035" s="403">
        <f t="shared" si="331"/>
        <v>0</v>
      </c>
      <c r="AA1035" s="403">
        <f t="shared" si="331"/>
        <v>0</v>
      </c>
      <c r="AB1035" s="403">
        <f t="shared" si="331"/>
        <v>0</v>
      </c>
      <c r="AC1035" s="403">
        <f t="shared" si="334"/>
        <v>0</v>
      </c>
      <c r="AD1035" s="403">
        <f t="shared" si="341"/>
        <v>0</v>
      </c>
      <c r="AE1035" s="403">
        <f t="shared" si="340"/>
        <v>0</v>
      </c>
      <c r="AF1035" s="403">
        <f t="shared" si="330"/>
        <v>30.35</v>
      </c>
      <c r="AG1035" s="404">
        <f t="shared" si="335"/>
        <v>0</v>
      </c>
      <c r="AH1035" s="404">
        <f t="shared" si="346"/>
        <v>0</v>
      </c>
      <c r="AI1035" s="404">
        <f t="shared" si="346"/>
        <v>0</v>
      </c>
      <c r="AJ1035" s="145">
        <f t="shared" ref="AJ1035:AJ1098" si="347">G1035-SUM(I1035:AI1035)</f>
        <v>0</v>
      </c>
    </row>
    <row r="1036" spans="2:36" ht="13.7" customHeight="1">
      <c r="B1036" s="957">
        <v>1255</v>
      </c>
      <c r="C1036" s="1040">
        <v>45247</v>
      </c>
      <c r="D1036" s="1041" t="s">
        <v>577</v>
      </c>
      <c r="E1036" s="1042" t="s">
        <v>1642</v>
      </c>
      <c r="F1036" s="402">
        <v>737</v>
      </c>
      <c r="G1036" s="956">
        <v>35.24</v>
      </c>
      <c r="H1036" s="440"/>
      <c r="I1036" s="403">
        <f t="shared" si="329"/>
        <v>0</v>
      </c>
      <c r="J1036" s="403">
        <f t="shared" si="333"/>
        <v>0</v>
      </c>
      <c r="K1036" s="403">
        <f t="shared" si="336"/>
        <v>0</v>
      </c>
      <c r="L1036" s="403">
        <f t="shared" si="345"/>
        <v>0</v>
      </c>
      <c r="M1036" s="403">
        <f t="shared" si="345"/>
        <v>0</v>
      </c>
      <c r="N1036" s="403">
        <f t="shared" si="345"/>
        <v>0</v>
      </c>
      <c r="O1036" s="403">
        <f t="shared" si="345"/>
        <v>0</v>
      </c>
      <c r="P1036" s="403">
        <f t="shared" si="345"/>
        <v>0</v>
      </c>
      <c r="Q1036" s="403">
        <f t="shared" si="345"/>
        <v>0</v>
      </c>
      <c r="R1036" s="403">
        <f t="shared" si="345"/>
        <v>0</v>
      </c>
      <c r="S1036" s="403">
        <f t="shared" si="345"/>
        <v>0</v>
      </c>
      <c r="T1036" s="403">
        <f t="shared" si="345"/>
        <v>0</v>
      </c>
      <c r="U1036" s="403">
        <f t="shared" si="345"/>
        <v>0</v>
      </c>
      <c r="V1036" s="403">
        <f t="shared" si="345"/>
        <v>0</v>
      </c>
      <c r="W1036" s="403">
        <f t="shared" si="345"/>
        <v>0</v>
      </c>
      <c r="X1036" s="403">
        <f t="shared" si="345"/>
        <v>0</v>
      </c>
      <c r="Y1036" s="403">
        <f t="shared" si="331"/>
        <v>0</v>
      </c>
      <c r="Z1036" s="403">
        <f t="shared" si="331"/>
        <v>0</v>
      </c>
      <c r="AA1036" s="403">
        <f t="shared" si="331"/>
        <v>0</v>
      </c>
      <c r="AB1036" s="403">
        <f t="shared" si="331"/>
        <v>0</v>
      </c>
      <c r="AC1036" s="403">
        <f t="shared" si="334"/>
        <v>0</v>
      </c>
      <c r="AD1036" s="403">
        <f t="shared" si="341"/>
        <v>0</v>
      </c>
      <c r="AE1036" s="403">
        <f t="shared" si="340"/>
        <v>0</v>
      </c>
      <c r="AF1036" s="403">
        <f t="shared" si="330"/>
        <v>35.24</v>
      </c>
      <c r="AG1036" s="404">
        <f t="shared" si="335"/>
        <v>0</v>
      </c>
      <c r="AH1036" s="404">
        <f t="shared" si="346"/>
        <v>0</v>
      </c>
      <c r="AI1036" s="404">
        <f t="shared" si="346"/>
        <v>0</v>
      </c>
      <c r="AJ1036" s="145">
        <f t="shared" si="347"/>
        <v>0</v>
      </c>
    </row>
    <row r="1037" spans="2:36" ht="13.7" customHeight="1">
      <c r="B1037" s="957">
        <v>1009</v>
      </c>
      <c r="C1037" s="1040">
        <v>45201</v>
      </c>
      <c r="D1037" s="1041" t="s">
        <v>577</v>
      </c>
      <c r="E1037" s="1042" t="s">
        <v>1430</v>
      </c>
      <c r="F1037" s="402">
        <v>737</v>
      </c>
      <c r="G1037" s="956">
        <v>82.69</v>
      </c>
      <c r="H1037" s="440"/>
      <c r="I1037" s="403">
        <f t="shared" si="329"/>
        <v>0</v>
      </c>
      <c r="J1037" s="403">
        <f t="shared" si="333"/>
        <v>0</v>
      </c>
      <c r="K1037" s="403">
        <f t="shared" si="336"/>
        <v>0</v>
      </c>
      <c r="L1037" s="403">
        <f t="shared" si="345"/>
        <v>0</v>
      </c>
      <c r="M1037" s="403">
        <f t="shared" si="345"/>
        <v>0</v>
      </c>
      <c r="N1037" s="403">
        <f t="shared" si="345"/>
        <v>0</v>
      </c>
      <c r="O1037" s="403">
        <f t="shared" si="345"/>
        <v>0</v>
      </c>
      <c r="P1037" s="403">
        <f t="shared" si="345"/>
        <v>0</v>
      </c>
      <c r="Q1037" s="403">
        <f t="shared" si="345"/>
        <v>0</v>
      </c>
      <c r="R1037" s="403">
        <f t="shared" si="345"/>
        <v>0</v>
      </c>
      <c r="S1037" s="403">
        <f t="shared" si="345"/>
        <v>0</v>
      </c>
      <c r="T1037" s="403">
        <f t="shared" si="345"/>
        <v>0</v>
      </c>
      <c r="U1037" s="403">
        <f t="shared" si="345"/>
        <v>0</v>
      </c>
      <c r="V1037" s="403">
        <f t="shared" si="345"/>
        <v>0</v>
      </c>
      <c r="W1037" s="403">
        <f t="shared" si="345"/>
        <v>0</v>
      </c>
      <c r="X1037" s="403">
        <f t="shared" si="345"/>
        <v>0</v>
      </c>
      <c r="Y1037" s="403">
        <f t="shared" si="331"/>
        <v>0</v>
      </c>
      <c r="Z1037" s="403">
        <f t="shared" si="331"/>
        <v>0</v>
      </c>
      <c r="AA1037" s="403">
        <f t="shared" si="331"/>
        <v>0</v>
      </c>
      <c r="AB1037" s="403">
        <f t="shared" si="331"/>
        <v>0</v>
      </c>
      <c r="AC1037" s="403">
        <f t="shared" si="334"/>
        <v>0</v>
      </c>
      <c r="AD1037" s="403">
        <f t="shared" si="341"/>
        <v>0</v>
      </c>
      <c r="AE1037" s="403">
        <f t="shared" si="340"/>
        <v>0</v>
      </c>
      <c r="AF1037" s="403">
        <f t="shared" si="330"/>
        <v>82.69</v>
      </c>
      <c r="AG1037" s="404">
        <f t="shared" si="335"/>
        <v>0</v>
      </c>
      <c r="AH1037" s="404">
        <f t="shared" si="346"/>
        <v>0</v>
      </c>
      <c r="AI1037" s="404">
        <f t="shared" si="346"/>
        <v>0</v>
      </c>
      <c r="AJ1037" s="145">
        <f t="shared" si="347"/>
        <v>0</v>
      </c>
    </row>
    <row r="1038" spans="2:36" ht="13.7" customHeight="1">
      <c r="B1038" s="957">
        <v>1158</v>
      </c>
      <c r="C1038" s="1040">
        <v>45230</v>
      </c>
      <c r="D1038" s="1041" t="s">
        <v>577</v>
      </c>
      <c r="E1038" s="1042" t="s">
        <v>1562</v>
      </c>
      <c r="F1038" s="402">
        <v>737</v>
      </c>
      <c r="G1038" s="956">
        <v>26.72</v>
      </c>
      <c r="H1038" s="440"/>
      <c r="I1038" s="403">
        <f t="shared" si="329"/>
        <v>0</v>
      </c>
      <c r="J1038" s="403">
        <f t="shared" si="333"/>
        <v>0</v>
      </c>
      <c r="K1038" s="403">
        <f t="shared" si="336"/>
        <v>0</v>
      </c>
      <c r="L1038" s="403">
        <f t="shared" si="345"/>
        <v>0</v>
      </c>
      <c r="M1038" s="403">
        <f t="shared" si="345"/>
        <v>0</v>
      </c>
      <c r="N1038" s="403">
        <f t="shared" si="345"/>
        <v>0</v>
      </c>
      <c r="O1038" s="403">
        <f t="shared" si="345"/>
        <v>0</v>
      </c>
      <c r="P1038" s="403">
        <f t="shared" si="345"/>
        <v>0</v>
      </c>
      <c r="Q1038" s="403">
        <f t="shared" si="345"/>
        <v>0</v>
      </c>
      <c r="R1038" s="403">
        <f t="shared" si="345"/>
        <v>0</v>
      </c>
      <c r="S1038" s="403">
        <f t="shared" si="345"/>
        <v>0</v>
      </c>
      <c r="T1038" s="403">
        <f t="shared" si="345"/>
        <v>0</v>
      </c>
      <c r="U1038" s="403">
        <f t="shared" si="345"/>
        <v>0</v>
      </c>
      <c r="V1038" s="403">
        <f t="shared" si="345"/>
        <v>0</v>
      </c>
      <c r="W1038" s="403">
        <f t="shared" si="345"/>
        <v>0</v>
      </c>
      <c r="X1038" s="403">
        <f t="shared" si="345"/>
        <v>0</v>
      </c>
      <c r="Y1038" s="403">
        <f t="shared" si="331"/>
        <v>0</v>
      </c>
      <c r="Z1038" s="403">
        <f t="shared" si="331"/>
        <v>0</v>
      </c>
      <c r="AA1038" s="403">
        <f t="shared" si="331"/>
        <v>0</v>
      </c>
      <c r="AB1038" s="403">
        <f t="shared" si="331"/>
        <v>0</v>
      </c>
      <c r="AC1038" s="403">
        <f t="shared" si="334"/>
        <v>0</v>
      </c>
      <c r="AD1038" s="403">
        <f t="shared" si="341"/>
        <v>0</v>
      </c>
      <c r="AE1038" s="403">
        <f t="shared" si="340"/>
        <v>0</v>
      </c>
      <c r="AF1038" s="403">
        <f t="shared" si="330"/>
        <v>26.72</v>
      </c>
      <c r="AG1038" s="404">
        <f t="shared" si="335"/>
        <v>0</v>
      </c>
      <c r="AH1038" s="404">
        <f t="shared" si="346"/>
        <v>0</v>
      </c>
      <c r="AI1038" s="404">
        <f t="shared" si="346"/>
        <v>0</v>
      </c>
      <c r="AJ1038" s="145">
        <f t="shared" si="347"/>
        <v>0</v>
      </c>
    </row>
    <row r="1039" spans="2:36" ht="13.7" customHeight="1">
      <c r="B1039" s="957">
        <v>706</v>
      </c>
      <c r="C1039" s="1040">
        <v>45134</v>
      </c>
      <c r="D1039" s="1041" t="s">
        <v>577</v>
      </c>
      <c r="E1039" s="1042" t="s">
        <v>1172</v>
      </c>
      <c r="F1039" s="402">
        <v>727</v>
      </c>
      <c r="G1039" s="956">
        <v>37.99</v>
      </c>
      <c r="H1039" s="440"/>
      <c r="I1039" s="403">
        <f t="shared" ref="I1039:I1102" si="348">IF(I$7-$F1039=0,$G1039,0)</f>
        <v>0</v>
      </c>
      <c r="J1039" s="403">
        <f t="shared" si="333"/>
        <v>0</v>
      </c>
      <c r="K1039" s="403">
        <f t="shared" si="336"/>
        <v>0</v>
      </c>
      <c r="L1039" s="403">
        <f t="shared" si="345"/>
        <v>0</v>
      </c>
      <c r="M1039" s="403">
        <f t="shared" si="345"/>
        <v>0</v>
      </c>
      <c r="N1039" s="403">
        <f t="shared" si="345"/>
        <v>0</v>
      </c>
      <c r="O1039" s="403">
        <f t="shared" si="345"/>
        <v>0</v>
      </c>
      <c r="P1039" s="403">
        <f t="shared" si="345"/>
        <v>0</v>
      </c>
      <c r="Q1039" s="403">
        <f t="shared" si="345"/>
        <v>0</v>
      </c>
      <c r="R1039" s="403">
        <f t="shared" si="345"/>
        <v>0</v>
      </c>
      <c r="S1039" s="403">
        <f t="shared" si="345"/>
        <v>0</v>
      </c>
      <c r="T1039" s="403">
        <f t="shared" si="345"/>
        <v>0</v>
      </c>
      <c r="U1039" s="403">
        <f t="shared" si="345"/>
        <v>0</v>
      </c>
      <c r="V1039" s="403">
        <f t="shared" si="345"/>
        <v>0</v>
      </c>
      <c r="W1039" s="403">
        <f t="shared" si="345"/>
        <v>0</v>
      </c>
      <c r="X1039" s="403">
        <f t="shared" si="345"/>
        <v>0</v>
      </c>
      <c r="Y1039" s="403">
        <f t="shared" si="331"/>
        <v>0</v>
      </c>
      <c r="Z1039" s="403">
        <f t="shared" si="331"/>
        <v>0</v>
      </c>
      <c r="AA1039" s="403">
        <f t="shared" si="331"/>
        <v>0</v>
      </c>
      <c r="AB1039" s="403">
        <f t="shared" si="331"/>
        <v>0</v>
      </c>
      <c r="AC1039" s="403">
        <f t="shared" si="334"/>
        <v>0</v>
      </c>
      <c r="AD1039" s="403">
        <f t="shared" si="341"/>
        <v>37.99</v>
      </c>
      <c r="AE1039" s="403">
        <f t="shared" si="340"/>
        <v>0</v>
      </c>
      <c r="AF1039" s="403">
        <f t="shared" ref="AF1039:AF1102" si="349">IF(AF$7-$F1039=0,$G1039,0)</f>
        <v>0</v>
      </c>
      <c r="AG1039" s="404">
        <f t="shared" si="335"/>
        <v>0</v>
      </c>
      <c r="AH1039" s="404">
        <f t="shared" si="346"/>
        <v>0</v>
      </c>
      <c r="AI1039" s="404">
        <f t="shared" si="346"/>
        <v>0</v>
      </c>
      <c r="AJ1039" s="145">
        <f t="shared" si="347"/>
        <v>0</v>
      </c>
    </row>
    <row r="1040" spans="2:36" ht="13.7" customHeight="1">
      <c r="B1040" s="957">
        <v>1196</v>
      </c>
      <c r="C1040" s="1040">
        <v>45236</v>
      </c>
      <c r="D1040" s="1041" t="s">
        <v>577</v>
      </c>
      <c r="E1040" s="1042" t="s">
        <v>1598</v>
      </c>
      <c r="F1040" s="402">
        <v>737</v>
      </c>
      <c r="G1040" s="956">
        <v>151.96</v>
      </c>
      <c r="H1040" s="440"/>
      <c r="I1040" s="403">
        <f t="shared" si="348"/>
        <v>0</v>
      </c>
      <c r="J1040" s="403">
        <f t="shared" si="333"/>
        <v>0</v>
      </c>
      <c r="K1040" s="403">
        <f t="shared" si="336"/>
        <v>0</v>
      </c>
      <c r="L1040" s="403">
        <f t="shared" ref="L1040:X1049" si="350">IF(L$7-$F1040=0,$G1040,0)</f>
        <v>0</v>
      </c>
      <c r="M1040" s="403">
        <f t="shared" si="350"/>
        <v>0</v>
      </c>
      <c r="N1040" s="403">
        <f t="shared" si="350"/>
        <v>0</v>
      </c>
      <c r="O1040" s="403">
        <f t="shared" si="350"/>
        <v>0</v>
      </c>
      <c r="P1040" s="403">
        <f t="shared" si="350"/>
        <v>0</v>
      </c>
      <c r="Q1040" s="403">
        <f t="shared" si="350"/>
        <v>0</v>
      </c>
      <c r="R1040" s="403">
        <f t="shared" si="350"/>
        <v>0</v>
      </c>
      <c r="S1040" s="403">
        <f t="shared" si="350"/>
        <v>0</v>
      </c>
      <c r="T1040" s="403">
        <f t="shared" si="350"/>
        <v>0</v>
      </c>
      <c r="U1040" s="403">
        <f t="shared" si="350"/>
        <v>0</v>
      </c>
      <c r="V1040" s="403">
        <f t="shared" si="350"/>
        <v>0</v>
      </c>
      <c r="W1040" s="403">
        <f t="shared" si="350"/>
        <v>0</v>
      </c>
      <c r="X1040" s="403">
        <f t="shared" si="350"/>
        <v>0</v>
      </c>
      <c r="Y1040" s="403">
        <f t="shared" si="331"/>
        <v>0</v>
      </c>
      <c r="Z1040" s="403">
        <f t="shared" si="331"/>
        <v>0</v>
      </c>
      <c r="AA1040" s="403">
        <f t="shared" si="331"/>
        <v>0</v>
      </c>
      <c r="AB1040" s="403">
        <f t="shared" si="331"/>
        <v>0</v>
      </c>
      <c r="AC1040" s="403">
        <f t="shared" si="334"/>
        <v>0</v>
      </c>
      <c r="AD1040" s="403">
        <f t="shared" si="341"/>
        <v>0</v>
      </c>
      <c r="AE1040" s="403">
        <f t="shared" si="340"/>
        <v>0</v>
      </c>
      <c r="AF1040" s="403">
        <f t="shared" si="349"/>
        <v>151.96</v>
      </c>
      <c r="AG1040" s="404">
        <f t="shared" si="335"/>
        <v>0</v>
      </c>
      <c r="AH1040" s="404">
        <f t="shared" si="346"/>
        <v>0</v>
      </c>
      <c r="AI1040" s="404">
        <f t="shared" si="346"/>
        <v>0</v>
      </c>
      <c r="AJ1040" s="145">
        <f t="shared" si="347"/>
        <v>0</v>
      </c>
    </row>
    <row r="1041" spans="2:36" ht="13.7" customHeight="1">
      <c r="B1041" s="957">
        <v>21</v>
      </c>
      <c r="C1041" s="1040">
        <v>44923</v>
      </c>
      <c r="D1041" s="1041" t="s">
        <v>577</v>
      </c>
      <c r="E1041" s="1042" t="s">
        <v>604</v>
      </c>
      <c r="F1041" s="402">
        <v>280</v>
      </c>
      <c r="G1041" s="956">
        <v>25</v>
      </c>
      <c r="H1041" s="440"/>
      <c r="I1041" s="403">
        <f t="shared" si="348"/>
        <v>0</v>
      </c>
      <c r="J1041" s="403">
        <f t="shared" si="333"/>
        <v>0</v>
      </c>
      <c r="K1041" s="403">
        <f t="shared" si="336"/>
        <v>0</v>
      </c>
      <c r="L1041" s="403">
        <f t="shared" si="350"/>
        <v>0</v>
      </c>
      <c r="M1041" s="403">
        <f t="shared" si="350"/>
        <v>0</v>
      </c>
      <c r="N1041" s="403">
        <f t="shared" si="350"/>
        <v>0</v>
      </c>
      <c r="O1041" s="403">
        <f t="shared" si="350"/>
        <v>0</v>
      </c>
      <c r="P1041" s="403">
        <f t="shared" si="350"/>
        <v>0</v>
      </c>
      <c r="Q1041" s="403">
        <f t="shared" si="350"/>
        <v>0</v>
      </c>
      <c r="R1041" s="403">
        <f t="shared" si="350"/>
        <v>0</v>
      </c>
      <c r="S1041" s="403">
        <f t="shared" si="350"/>
        <v>0</v>
      </c>
      <c r="T1041" s="403">
        <f t="shared" si="350"/>
        <v>0</v>
      </c>
      <c r="U1041" s="403">
        <f t="shared" si="350"/>
        <v>0</v>
      </c>
      <c r="V1041" s="403">
        <f t="shared" si="350"/>
        <v>0</v>
      </c>
      <c r="W1041" s="403">
        <f t="shared" si="350"/>
        <v>25</v>
      </c>
      <c r="X1041" s="403">
        <f t="shared" si="350"/>
        <v>0</v>
      </c>
      <c r="Y1041" s="403">
        <f t="shared" si="331"/>
        <v>0</v>
      </c>
      <c r="Z1041" s="403">
        <f t="shared" si="331"/>
        <v>0</v>
      </c>
      <c r="AA1041" s="403">
        <f t="shared" si="331"/>
        <v>0</v>
      </c>
      <c r="AB1041" s="403">
        <f t="shared" si="331"/>
        <v>0</v>
      </c>
      <c r="AC1041" s="403">
        <f t="shared" si="334"/>
        <v>0</v>
      </c>
      <c r="AD1041" s="403">
        <f t="shared" si="341"/>
        <v>0</v>
      </c>
      <c r="AE1041" s="403">
        <f t="shared" si="340"/>
        <v>0</v>
      </c>
      <c r="AF1041" s="403">
        <f t="shared" si="349"/>
        <v>0</v>
      </c>
      <c r="AG1041" s="404">
        <f t="shared" si="335"/>
        <v>0</v>
      </c>
      <c r="AH1041" s="404">
        <f t="shared" si="346"/>
        <v>0</v>
      </c>
      <c r="AI1041" s="404">
        <f t="shared" si="346"/>
        <v>0</v>
      </c>
      <c r="AJ1041" s="145">
        <f t="shared" si="347"/>
        <v>0</v>
      </c>
    </row>
    <row r="1042" spans="2:36" ht="13.7" customHeight="1">
      <c r="B1042" s="957">
        <v>380</v>
      </c>
      <c r="C1042" s="1040">
        <v>45036</v>
      </c>
      <c r="D1042" s="1041" t="s">
        <v>577</v>
      </c>
      <c r="E1042" s="1042" t="s">
        <v>914</v>
      </c>
      <c r="F1042" s="402">
        <v>279</v>
      </c>
      <c r="G1042" s="956">
        <v>7.99</v>
      </c>
      <c r="H1042" s="440"/>
      <c r="I1042" s="403">
        <f t="shared" si="348"/>
        <v>0</v>
      </c>
      <c r="J1042" s="403">
        <f t="shared" si="333"/>
        <v>0</v>
      </c>
      <c r="K1042" s="403">
        <f t="shared" si="336"/>
        <v>0</v>
      </c>
      <c r="L1042" s="403">
        <f t="shared" si="350"/>
        <v>0</v>
      </c>
      <c r="M1042" s="403">
        <f t="shared" si="350"/>
        <v>0</v>
      </c>
      <c r="N1042" s="403">
        <f t="shared" si="350"/>
        <v>0</v>
      </c>
      <c r="O1042" s="403">
        <f t="shared" si="350"/>
        <v>0</v>
      </c>
      <c r="P1042" s="403">
        <f t="shared" si="350"/>
        <v>0</v>
      </c>
      <c r="Q1042" s="403">
        <f t="shared" si="350"/>
        <v>0</v>
      </c>
      <c r="R1042" s="403">
        <f t="shared" si="350"/>
        <v>0</v>
      </c>
      <c r="S1042" s="403">
        <f t="shared" si="350"/>
        <v>0</v>
      </c>
      <c r="T1042" s="403">
        <f t="shared" si="350"/>
        <v>0</v>
      </c>
      <c r="U1042" s="403">
        <f t="shared" si="350"/>
        <v>0</v>
      </c>
      <c r="V1042" s="403">
        <f t="shared" si="350"/>
        <v>7.99</v>
      </c>
      <c r="W1042" s="403">
        <f t="shared" si="350"/>
        <v>0</v>
      </c>
      <c r="X1042" s="403">
        <f t="shared" si="350"/>
        <v>0</v>
      </c>
      <c r="Y1042" s="403">
        <f t="shared" ref="Y1042:AB1105" si="351">IF(Y$7-$F1042=0,$G1042,0)</f>
        <v>0</v>
      </c>
      <c r="Z1042" s="403">
        <f t="shared" si="351"/>
        <v>0</v>
      </c>
      <c r="AA1042" s="403">
        <f t="shared" si="351"/>
        <v>0</v>
      </c>
      <c r="AB1042" s="403">
        <f t="shared" si="351"/>
        <v>0</v>
      </c>
      <c r="AC1042" s="403">
        <f t="shared" si="334"/>
        <v>0</v>
      </c>
      <c r="AD1042" s="403">
        <f t="shared" si="341"/>
        <v>0</v>
      </c>
      <c r="AE1042" s="403">
        <f t="shared" si="340"/>
        <v>0</v>
      </c>
      <c r="AF1042" s="403">
        <f t="shared" si="349"/>
        <v>0</v>
      </c>
      <c r="AG1042" s="404">
        <f t="shared" si="335"/>
        <v>0</v>
      </c>
      <c r="AH1042" s="404">
        <f t="shared" si="346"/>
        <v>0</v>
      </c>
      <c r="AI1042" s="404">
        <f t="shared" si="346"/>
        <v>0</v>
      </c>
      <c r="AJ1042" s="145">
        <f t="shared" si="347"/>
        <v>0</v>
      </c>
    </row>
    <row r="1043" spans="2:36" ht="13.7" customHeight="1">
      <c r="B1043" s="957">
        <v>790</v>
      </c>
      <c r="C1043" s="1040">
        <v>45159</v>
      </c>
      <c r="D1043" s="1041" t="s">
        <v>577</v>
      </c>
      <c r="E1043" s="1042" t="s">
        <v>1247</v>
      </c>
      <c r="F1043" s="402">
        <v>737</v>
      </c>
      <c r="G1043" s="956">
        <v>7.99</v>
      </c>
      <c r="H1043" s="440"/>
      <c r="I1043" s="403">
        <f t="shared" si="348"/>
        <v>0</v>
      </c>
      <c r="J1043" s="403">
        <f t="shared" si="333"/>
        <v>0</v>
      </c>
      <c r="K1043" s="403">
        <f t="shared" si="336"/>
        <v>0</v>
      </c>
      <c r="L1043" s="403">
        <f t="shared" si="350"/>
        <v>0</v>
      </c>
      <c r="M1043" s="403">
        <f t="shared" si="350"/>
        <v>0</v>
      </c>
      <c r="N1043" s="403">
        <f t="shared" si="350"/>
        <v>0</v>
      </c>
      <c r="O1043" s="403">
        <f t="shared" si="350"/>
        <v>0</v>
      </c>
      <c r="P1043" s="403">
        <f t="shared" si="350"/>
        <v>0</v>
      </c>
      <c r="Q1043" s="403">
        <f t="shared" si="350"/>
        <v>0</v>
      </c>
      <c r="R1043" s="403">
        <f t="shared" si="350"/>
        <v>0</v>
      </c>
      <c r="S1043" s="403">
        <f t="shared" si="350"/>
        <v>0</v>
      </c>
      <c r="T1043" s="403">
        <f t="shared" si="350"/>
        <v>0</v>
      </c>
      <c r="U1043" s="403">
        <f t="shared" si="350"/>
        <v>0</v>
      </c>
      <c r="V1043" s="403">
        <f t="shared" si="350"/>
        <v>0</v>
      </c>
      <c r="W1043" s="403">
        <f t="shared" si="350"/>
        <v>0</v>
      </c>
      <c r="X1043" s="403">
        <f t="shared" si="350"/>
        <v>0</v>
      </c>
      <c r="Y1043" s="403">
        <f t="shared" si="351"/>
        <v>0</v>
      </c>
      <c r="Z1043" s="403">
        <f t="shared" si="351"/>
        <v>0</v>
      </c>
      <c r="AA1043" s="403">
        <f t="shared" si="351"/>
        <v>0</v>
      </c>
      <c r="AB1043" s="403">
        <f t="shared" si="351"/>
        <v>0</v>
      </c>
      <c r="AC1043" s="403">
        <f t="shared" si="334"/>
        <v>0</v>
      </c>
      <c r="AD1043" s="403">
        <f t="shared" si="341"/>
        <v>0</v>
      </c>
      <c r="AE1043" s="403">
        <f t="shared" si="340"/>
        <v>0</v>
      </c>
      <c r="AF1043" s="403">
        <f t="shared" si="349"/>
        <v>7.99</v>
      </c>
      <c r="AG1043" s="404">
        <f t="shared" si="335"/>
        <v>0</v>
      </c>
      <c r="AH1043" s="404">
        <f t="shared" si="346"/>
        <v>0</v>
      </c>
      <c r="AI1043" s="404">
        <f t="shared" si="346"/>
        <v>0</v>
      </c>
      <c r="AJ1043" s="145">
        <f t="shared" si="347"/>
        <v>0</v>
      </c>
    </row>
    <row r="1044" spans="2:36" ht="13.7" customHeight="1">
      <c r="B1044" s="957">
        <v>670</v>
      </c>
      <c r="C1044" s="1040">
        <v>45127</v>
      </c>
      <c r="D1044" s="1041" t="s">
        <v>577</v>
      </c>
      <c r="E1044" s="1042" t="s">
        <v>1157</v>
      </c>
      <c r="F1044" s="402">
        <v>737</v>
      </c>
      <c r="G1044" s="956">
        <v>7.99</v>
      </c>
      <c r="H1044" s="440"/>
      <c r="I1044" s="403">
        <f t="shared" si="348"/>
        <v>0</v>
      </c>
      <c r="J1044" s="403">
        <f t="shared" si="333"/>
        <v>0</v>
      </c>
      <c r="K1044" s="403">
        <f t="shared" si="336"/>
        <v>0</v>
      </c>
      <c r="L1044" s="403">
        <f t="shared" si="350"/>
        <v>0</v>
      </c>
      <c r="M1044" s="403">
        <f t="shared" si="350"/>
        <v>0</v>
      </c>
      <c r="N1044" s="403">
        <f t="shared" si="350"/>
        <v>0</v>
      </c>
      <c r="O1044" s="403">
        <f t="shared" si="350"/>
        <v>0</v>
      </c>
      <c r="P1044" s="403">
        <f t="shared" si="350"/>
        <v>0</v>
      </c>
      <c r="Q1044" s="403">
        <f t="shared" si="350"/>
        <v>0</v>
      </c>
      <c r="R1044" s="403">
        <f t="shared" si="350"/>
        <v>0</v>
      </c>
      <c r="S1044" s="403">
        <f t="shared" si="350"/>
        <v>0</v>
      </c>
      <c r="T1044" s="403">
        <f t="shared" si="350"/>
        <v>0</v>
      </c>
      <c r="U1044" s="403">
        <f t="shared" si="350"/>
        <v>0</v>
      </c>
      <c r="V1044" s="403">
        <f t="shared" si="350"/>
        <v>0</v>
      </c>
      <c r="W1044" s="403">
        <f t="shared" si="350"/>
        <v>0</v>
      </c>
      <c r="X1044" s="403">
        <f t="shared" si="350"/>
        <v>0</v>
      </c>
      <c r="Y1044" s="403">
        <f t="shared" si="351"/>
        <v>0</v>
      </c>
      <c r="Z1044" s="403">
        <f t="shared" si="351"/>
        <v>0</v>
      </c>
      <c r="AA1044" s="403">
        <f t="shared" si="351"/>
        <v>0</v>
      </c>
      <c r="AB1044" s="403">
        <f t="shared" si="351"/>
        <v>0</v>
      </c>
      <c r="AC1044" s="403">
        <f t="shared" si="334"/>
        <v>0</v>
      </c>
      <c r="AD1044" s="403">
        <f t="shared" si="341"/>
        <v>0</v>
      </c>
      <c r="AE1044" s="403">
        <f t="shared" si="340"/>
        <v>0</v>
      </c>
      <c r="AF1044" s="403">
        <f t="shared" si="349"/>
        <v>7.99</v>
      </c>
      <c r="AG1044" s="404">
        <f t="shared" si="335"/>
        <v>0</v>
      </c>
      <c r="AH1044" s="404">
        <f t="shared" si="346"/>
        <v>0</v>
      </c>
      <c r="AI1044" s="404">
        <f t="shared" si="346"/>
        <v>0</v>
      </c>
      <c r="AJ1044" s="145">
        <f t="shared" si="347"/>
        <v>0</v>
      </c>
    </row>
    <row r="1045" spans="2:36" ht="13.7" customHeight="1">
      <c r="B1045" s="957">
        <v>575</v>
      </c>
      <c r="C1045" s="1040">
        <v>45097</v>
      </c>
      <c r="D1045" s="1041" t="s">
        <v>577</v>
      </c>
      <c r="E1045" s="1042" t="s">
        <v>1074</v>
      </c>
      <c r="F1045" s="402">
        <v>737</v>
      </c>
      <c r="G1045" s="956">
        <v>7.99</v>
      </c>
      <c r="H1045" s="440"/>
      <c r="I1045" s="403">
        <f t="shared" si="348"/>
        <v>0</v>
      </c>
      <c r="J1045" s="403">
        <f t="shared" si="333"/>
        <v>0</v>
      </c>
      <c r="K1045" s="403">
        <f t="shared" si="336"/>
        <v>0</v>
      </c>
      <c r="L1045" s="403">
        <f t="shared" si="350"/>
        <v>0</v>
      </c>
      <c r="M1045" s="403">
        <f t="shared" si="350"/>
        <v>0</v>
      </c>
      <c r="N1045" s="403">
        <f t="shared" si="350"/>
        <v>0</v>
      </c>
      <c r="O1045" s="403">
        <f t="shared" si="350"/>
        <v>0</v>
      </c>
      <c r="P1045" s="403">
        <f t="shared" si="350"/>
        <v>0</v>
      </c>
      <c r="Q1045" s="403">
        <f t="shared" si="350"/>
        <v>0</v>
      </c>
      <c r="R1045" s="403">
        <f t="shared" si="350"/>
        <v>0</v>
      </c>
      <c r="S1045" s="403">
        <f t="shared" si="350"/>
        <v>0</v>
      </c>
      <c r="T1045" s="403">
        <f t="shared" si="350"/>
        <v>0</v>
      </c>
      <c r="U1045" s="403">
        <f t="shared" si="350"/>
        <v>0</v>
      </c>
      <c r="V1045" s="403">
        <f t="shared" si="350"/>
        <v>0</v>
      </c>
      <c r="W1045" s="403">
        <f t="shared" si="350"/>
        <v>0</v>
      </c>
      <c r="X1045" s="403">
        <f t="shared" si="350"/>
        <v>0</v>
      </c>
      <c r="Y1045" s="403">
        <f t="shared" si="351"/>
        <v>0</v>
      </c>
      <c r="Z1045" s="403">
        <f t="shared" si="351"/>
        <v>0</v>
      </c>
      <c r="AA1045" s="403">
        <f t="shared" si="351"/>
        <v>0</v>
      </c>
      <c r="AB1045" s="403">
        <f t="shared" si="351"/>
        <v>0</v>
      </c>
      <c r="AC1045" s="403">
        <f t="shared" si="334"/>
        <v>0</v>
      </c>
      <c r="AD1045" s="403">
        <f t="shared" si="341"/>
        <v>0</v>
      </c>
      <c r="AE1045" s="403">
        <f t="shared" si="340"/>
        <v>0</v>
      </c>
      <c r="AF1045" s="403">
        <f t="shared" si="349"/>
        <v>7.99</v>
      </c>
      <c r="AG1045" s="404">
        <f t="shared" si="335"/>
        <v>0</v>
      </c>
      <c r="AH1045" s="404">
        <f t="shared" si="346"/>
        <v>0</v>
      </c>
      <c r="AI1045" s="404">
        <f t="shared" si="346"/>
        <v>0</v>
      </c>
      <c r="AJ1045" s="145">
        <f t="shared" si="347"/>
        <v>0</v>
      </c>
    </row>
    <row r="1046" spans="2:36" ht="13.7" customHeight="1">
      <c r="B1046" s="957">
        <v>471</v>
      </c>
      <c r="C1046" s="1040">
        <v>45068</v>
      </c>
      <c r="D1046" s="1041" t="s">
        <v>577</v>
      </c>
      <c r="E1046" s="1042" t="s">
        <v>991</v>
      </c>
      <c r="F1046" s="402">
        <v>279</v>
      </c>
      <c r="G1046" s="956">
        <v>7.99</v>
      </c>
      <c r="H1046" s="440"/>
      <c r="I1046" s="403">
        <f t="shared" si="348"/>
        <v>0</v>
      </c>
      <c r="J1046" s="403">
        <f t="shared" si="333"/>
        <v>0</v>
      </c>
      <c r="K1046" s="403">
        <f t="shared" si="336"/>
        <v>0</v>
      </c>
      <c r="L1046" s="403">
        <f t="shared" si="350"/>
        <v>0</v>
      </c>
      <c r="M1046" s="403">
        <f t="shared" si="350"/>
        <v>0</v>
      </c>
      <c r="N1046" s="403">
        <f t="shared" si="350"/>
        <v>0</v>
      </c>
      <c r="O1046" s="403">
        <f t="shared" si="350"/>
        <v>0</v>
      </c>
      <c r="P1046" s="403">
        <f t="shared" si="350"/>
        <v>0</v>
      </c>
      <c r="Q1046" s="403">
        <f t="shared" si="350"/>
        <v>0</v>
      </c>
      <c r="R1046" s="403">
        <f t="shared" si="350"/>
        <v>0</v>
      </c>
      <c r="S1046" s="403">
        <f t="shared" si="350"/>
        <v>0</v>
      </c>
      <c r="T1046" s="403">
        <f t="shared" si="350"/>
        <v>0</v>
      </c>
      <c r="U1046" s="403">
        <f t="shared" si="350"/>
        <v>0</v>
      </c>
      <c r="V1046" s="403">
        <f t="shared" si="350"/>
        <v>7.99</v>
      </c>
      <c r="W1046" s="403">
        <f t="shared" si="350"/>
        <v>0</v>
      </c>
      <c r="X1046" s="403">
        <f t="shared" si="350"/>
        <v>0</v>
      </c>
      <c r="Y1046" s="403">
        <f t="shared" si="351"/>
        <v>0</v>
      </c>
      <c r="Z1046" s="403">
        <f t="shared" si="351"/>
        <v>0</v>
      </c>
      <c r="AA1046" s="403">
        <f t="shared" si="351"/>
        <v>0</v>
      </c>
      <c r="AB1046" s="403">
        <f t="shared" si="351"/>
        <v>0</v>
      </c>
      <c r="AC1046" s="403">
        <f t="shared" si="334"/>
        <v>0</v>
      </c>
      <c r="AD1046" s="403">
        <f t="shared" si="341"/>
        <v>0</v>
      </c>
      <c r="AE1046" s="403">
        <f t="shared" si="340"/>
        <v>0</v>
      </c>
      <c r="AF1046" s="403">
        <f t="shared" si="349"/>
        <v>0</v>
      </c>
      <c r="AG1046" s="404">
        <f t="shared" si="335"/>
        <v>0</v>
      </c>
      <c r="AH1046" s="404">
        <f t="shared" si="346"/>
        <v>0</v>
      </c>
      <c r="AI1046" s="404">
        <f t="shared" si="346"/>
        <v>0</v>
      </c>
      <c r="AJ1046" s="145">
        <f t="shared" si="347"/>
        <v>0</v>
      </c>
    </row>
    <row r="1047" spans="2:36" ht="13.7" customHeight="1">
      <c r="B1047" s="957">
        <v>1261</v>
      </c>
      <c r="C1047" s="1040">
        <v>45250</v>
      </c>
      <c r="D1047" s="1041" t="s">
        <v>577</v>
      </c>
      <c r="E1047" s="1042" t="s">
        <v>1654</v>
      </c>
      <c r="F1047" s="402">
        <v>737</v>
      </c>
      <c r="G1047" s="956">
        <v>7.99</v>
      </c>
      <c r="H1047" s="440"/>
      <c r="I1047" s="403">
        <f t="shared" si="348"/>
        <v>0</v>
      </c>
      <c r="J1047" s="403">
        <f t="shared" si="333"/>
        <v>0</v>
      </c>
      <c r="K1047" s="403">
        <f t="shared" si="336"/>
        <v>0</v>
      </c>
      <c r="L1047" s="403">
        <f t="shared" si="350"/>
        <v>0</v>
      </c>
      <c r="M1047" s="403">
        <f t="shared" si="350"/>
        <v>0</v>
      </c>
      <c r="N1047" s="403">
        <f t="shared" si="350"/>
        <v>0</v>
      </c>
      <c r="O1047" s="403">
        <f t="shared" si="350"/>
        <v>0</v>
      </c>
      <c r="P1047" s="403">
        <f t="shared" si="350"/>
        <v>0</v>
      </c>
      <c r="Q1047" s="403">
        <f t="shared" si="350"/>
        <v>0</v>
      </c>
      <c r="R1047" s="403">
        <f t="shared" si="350"/>
        <v>0</v>
      </c>
      <c r="S1047" s="403">
        <f t="shared" si="350"/>
        <v>0</v>
      </c>
      <c r="T1047" s="403">
        <f t="shared" si="350"/>
        <v>0</v>
      </c>
      <c r="U1047" s="403">
        <f t="shared" si="350"/>
        <v>0</v>
      </c>
      <c r="V1047" s="403">
        <f t="shared" si="350"/>
        <v>0</v>
      </c>
      <c r="W1047" s="403">
        <f t="shared" si="350"/>
        <v>0</v>
      </c>
      <c r="X1047" s="403">
        <f t="shared" si="350"/>
        <v>0</v>
      </c>
      <c r="Y1047" s="403">
        <f t="shared" si="351"/>
        <v>0</v>
      </c>
      <c r="Z1047" s="403">
        <f t="shared" si="351"/>
        <v>0</v>
      </c>
      <c r="AA1047" s="403">
        <f t="shared" si="351"/>
        <v>0</v>
      </c>
      <c r="AB1047" s="403">
        <f t="shared" si="351"/>
        <v>0</v>
      </c>
      <c r="AC1047" s="403">
        <f t="shared" si="334"/>
        <v>0</v>
      </c>
      <c r="AD1047" s="403">
        <f t="shared" si="341"/>
        <v>0</v>
      </c>
      <c r="AE1047" s="403">
        <f t="shared" si="340"/>
        <v>0</v>
      </c>
      <c r="AF1047" s="403">
        <f t="shared" si="349"/>
        <v>7.99</v>
      </c>
      <c r="AG1047" s="404">
        <f t="shared" si="335"/>
        <v>0</v>
      </c>
      <c r="AH1047" s="404">
        <f t="shared" si="346"/>
        <v>0</v>
      </c>
      <c r="AI1047" s="404">
        <f t="shared" si="346"/>
        <v>0</v>
      </c>
      <c r="AJ1047" s="145">
        <f t="shared" si="347"/>
        <v>0</v>
      </c>
    </row>
    <row r="1048" spans="2:36" ht="13.7" customHeight="1">
      <c r="B1048" s="957">
        <v>1100</v>
      </c>
      <c r="C1048" s="1040">
        <v>45219</v>
      </c>
      <c r="D1048" s="1041" t="s">
        <v>577</v>
      </c>
      <c r="E1048" s="1042" t="s">
        <v>1514</v>
      </c>
      <c r="F1048" s="402">
        <v>737</v>
      </c>
      <c r="G1048" s="956">
        <v>7.99</v>
      </c>
      <c r="H1048" s="440"/>
      <c r="I1048" s="403">
        <f t="shared" si="348"/>
        <v>0</v>
      </c>
      <c r="J1048" s="403">
        <f t="shared" si="333"/>
        <v>0</v>
      </c>
      <c r="K1048" s="403">
        <f t="shared" si="336"/>
        <v>0</v>
      </c>
      <c r="L1048" s="403">
        <f t="shared" si="350"/>
        <v>0</v>
      </c>
      <c r="M1048" s="403">
        <f t="shared" si="350"/>
        <v>0</v>
      </c>
      <c r="N1048" s="403">
        <f t="shared" si="350"/>
        <v>0</v>
      </c>
      <c r="O1048" s="403">
        <f t="shared" si="350"/>
        <v>0</v>
      </c>
      <c r="P1048" s="403">
        <f t="shared" si="350"/>
        <v>0</v>
      </c>
      <c r="Q1048" s="403">
        <f t="shared" si="350"/>
        <v>0</v>
      </c>
      <c r="R1048" s="403">
        <f t="shared" si="350"/>
        <v>0</v>
      </c>
      <c r="S1048" s="403">
        <f t="shared" si="350"/>
        <v>0</v>
      </c>
      <c r="T1048" s="403">
        <f t="shared" si="350"/>
        <v>0</v>
      </c>
      <c r="U1048" s="403">
        <f t="shared" si="350"/>
        <v>0</v>
      </c>
      <c r="V1048" s="403">
        <f t="shared" si="350"/>
        <v>0</v>
      </c>
      <c r="W1048" s="403">
        <f t="shared" si="350"/>
        <v>0</v>
      </c>
      <c r="X1048" s="403">
        <f t="shared" si="350"/>
        <v>0</v>
      </c>
      <c r="Y1048" s="403">
        <f t="shared" si="351"/>
        <v>0</v>
      </c>
      <c r="Z1048" s="403">
        <f t="shared" si="351"/>
        <v>0</v>
      </c>
      <c r="AA1048" s="403">
        <f t="shared" si="351"/>
        <v>0</v>
      </c>
      <c r="AB1048" s="403">
        <f t="shared" si="351"/>
        <v>0</v>
      </c>
      <c r="AC1048" s="403">
        <f t="shared" si="334"/>
        <v>0</v>
      </c>
      <c r="AD1048" s="403">
        <f t="shared" si="341"/>
        <v>0</v>
      </c>
      <c r="AE1048" s="403">
        <f t="shared" si="340"/>
        <v>0</v>
      </c>
      <c r="AF1048" s="403">
        <f t="shared" si="349"/>
        <v>7.99</v>
      </c>
      <c r="AG1048" s="404">
        <f t="shared" si="335"/>
        <v>0</v>
      </c>
      <c r="AH1048" s="404">
        <f t="shared" si="346"/>
        <v>0</v>
      </c>
      <c r="AI1048" s="404">
        <f t="shared" si="346"/>
        <v>0</v>
      </c>
      <c r="AJ1048" s="145">
        <f t="shared" si="347"/>
        <v>0</v>
      </c>
    </row>
    <row r="1049" spans="2:36" ht="13.7" customHeight="1">
      <c r="B1049" s="957">
        <v>1290</v>
      </c>
      <c r="C1049" s="1040">
        <v>45254</v>
      </c>
      <c r="D1049" s="1041" t="s">
        <v>577</v>
      </c>
      <c r="E1049" s="1042" t="s">
        <v>1671</v>
      </c>
      <c r="F1049" s="402">
        <v>737</v>
      </c>
      <c r="G1049" s="956">
        <v>79</v>
      </c>
      <c r="H1049" s="440"/>
      <c r="I1049" s="403">
        <f t="shared" si="348"/>
        <v>0</v>
      </c>
      <c r="J1049" s="403">
        <f t="shared" si="333"/>
        <v>0</v>
      </c>
      <c r="K1049" s="403">
        <f t="shared" si="336"/>
        <v>0</v>
      </c>
      <c r="L1049" s="403">
        <f t="shared" si="350"/>
        <v>0</v>
      </c>
      <c r="M1049" s="403">
        <f t="shared" si="350"/>
        <v>0</v>
      </c>
      <c r="N1049" s="403">
        <f t="shared" si="350"/>
        <v>0</v>
      </c>
      <c r="O1049" s="403">
        <f t="shared" si="350"/>
        <v>0</v>
      </c>
      <c r="P1049" s="403">
        <f t="shared" si="350"/>
        <v>0</v>
      </c>
      <c r="Q1049" s="403">
        <f t="shared" si="350"/>
        <v>0</v>
      </c>
      <c r="R1049" s="403">
        <f t="shared" si="350"/>
        <v>0</v>
      </c>
      <c r="S1049" s="403">
        <f t="shared" si="350"/>
        <v>0</v>
      </c>
      <c r="T1049" s="403">
        <f t="shared" si="350"/>
        <v>0</v>
      </c>
      <c r="U1049" s="403">
        <f t="shared" si="350"/>
        <v>0</v>
      </c>
      <c r="V1049" s="403">
        <f t="shared" si="350"/>
        <v>0</v>
      </c>
      <c r="W1049" s="403">
        <f t="shared" si="350"/>
        <v>0</v>
      </c>
      <c r="X1049" s="403">
        <f t="shared" si="350"/>
        <v>0</v>
      </c>
      <c r="Y1049" s="403">
        <f t="shared" si="351"/>
        <v>0</v>
      </c>
      <c r="Z1049" s="403">
        <f t="shared" si="351"/>
        <v>0</v>
      </c>
      <c r="AA1049" s="403">
        <f t="shared" si="351"/>
        <v>0</v>
      </c>
      <c r="AB1049" s="403">
        <f t="shared" si="351"/>
        <v>0</v>
      </c>
      <c r="AC1049" s="403">
        <f t="shared" si="334"/>
        <v>0</v>
      </c>
      <c r="AD1049" s="403">
        <f t="shared" si="341"/>
        <v>0</v>
      </c>
      <c r="AE1049" s="403">
        <f t="shared" si="340"/>
        <v>0</v>
      </c>
      <c r="AF1049" s="403">
        <f t="shared" si="349"/>
        <v>79</v>
      </c>
      <c r="AG1049" s="404">
        <f t="shared" si="335"/>
        <v>0</v>
      </c>
      <c r="AH1049" s="404">
        <f t="shared" si="346"/>
        <v>0</v>
      </c>
      <c r="AI1049" s="404">
        <f t="shared" si="346"/>
        <v>0</v>
      </c>
      <c r="AJ1049" s="145">
        <f t="shared" si="347"/>
        <v>0</v>
      </c>
    </row>
    <row r="1050" spans="2:36" ht="13.7" customHeight="1">
      <c r="B1050" s="957">
        <v>1233</v>
      </c>
      <c r="C1050" s="1040">
        <v>45243</v>
      </c>
      <c r="D1050" s="1041" t="s">
        <v>577</v>
      </c>
      <c r="E1050" s="1042" t="s">
        <v>1621</v>
      </c>
      <c r="F1050" s="402">
        <v>737</v>
      </c>
      <c r="G1050" s="956">
        <v>69.989999999999995</v>
      </c>
      <c r="H1050" s="440"/>
      <c r="I1050" s="403">
        <f t="shared" si="348"/>
        <v>0</v>
      </c>
      <c r="J1050" s="403">
        <f t="shared" ref="J1050:J1113" si="352">IF(J$7-$F1050=0,$G1050,0)</f>
        <v>0</v>
      </c>
      <c r="K1050" s="403">
        <f t="shared" si="336"/>
        <v>0</v>
      </c>
      <c r="L1050" s="403">
        <f t="shared" ref="L1050:X1063" si="353">IF(L$7-$F1050=0,$G1050,0)</f>
        <v>0</v>
      </c>
      <c r="M1050" s="403">
        <f t="shared" si="353"/>
        <v>0</v>
      </c>
      <c r="N1050" s="403">
        <f t="shared" si="353"/>
        <v>0</v>
      </c>
      <c r="O1050" s="403">
        <f t="shared" si="353"/>
        <v>0</v>
      </c>
      <c r="P1050" s="403">
        <f t="shared" si="353"/>
        <v>0</v>
      </c>
      <c r="Q1050" s="403">
        <f t="shared" si="353"/>
        <v>0</v>
      </c>
      <c r="R1050" s="403">
        <f t="shared" si="353"/>
        <v>0</v>
      </c>
      <c r="S1050" s="403">
        <f t="shared" si="353"/>
        <v>0</v>
      </c>
      <c r="T1050" s="403">
        <f t="shared" si="353"/>
        <v>0</v>
      </c>
      <c r="U1050" s="403">
        <f t="shared" si="353"/>
        <v>0</v>
      </c>
      <c r="V1050" s="403">
        <f t="shared" si="353"/>
        <v>0</v>
      </c>
      <c r="W1050" s="403">
        <f t="shared" si="353"/>
        <v>0</v>
      </c>
      <c r="X1050" s="403">
        <f t="shared" si="353"/>
        <v>0</v>
      </c>
      <c r="Y1050" s="403">
        <f t="shared" si="351"/>
        <v>0</v>
      </c>
      <c r="Z1050" s="403">
        <f t="shared" si="351"/>
        <v>0</v>
      </c>
      <c r="AA1050" s="403">
        <f t="shared" si="351"/>
        <v>0</v>
      </c>
      <c r="AB1050" s="403">
        <f t="shared" si="351"/>
        <v>0</v>
      </c>
      <c r="AC1050" s="403">
        <f t="shared" ref="AC1050:AC1113" si="354">IF(AC$7-$F1050=0,$G1050,0)</f>
        <v>0</v>
      </c>
      <c r="AD1050" s="403">
        <f t="shared" si="341"/>
        <v>0</v>
      </c>
      <c r="AE1050" s="403">
        <f t="shared" si="340"/>
        <v>0</v>
      </c>
      <c r="AF1050" s="403">
        <f t="shared" si="349"/>
        <v>69.989999999999995</v>
      </c>
      <c r="AG1050" s="404">
        <f t="shared" ref="AG1050:AG1063" si="355">IF(AG$7-$F1050=0,$G1050,0)</f>
        <v>0</v>
      </c>
      <c r="AH1050" s="404">
        <f t="shared" ref="AH1050:AI1065" si="356">IF(AH$7-$F1050=0,$G1050,0)</f>
        <v>0</v>
      </c>
      <c r="AI1050" s="404">
        <f t="shared" si="356"/>
        <v>0</v>
      </c>
      <c r="AJ1050" s="145">
        <f t="shared" si="347"/>
        <v>0</v>
      </c>
    </row>
    <row r="1051" spans="2:36" ht="13.7" customHeight="1">
      <c r="B1051" s="957">
        <v>1234</v>
      </c>
      <c r="C1051" s="1040">
        <v>45243</v>
      </c>
      <c r="D1051" s="1041" t="s">
        <v>577</v>
      </c>
      <c r="E1051" s="1042" t="s">
        <v>1621</v>
      </c>
      <c r="F1051" s="402">
        <v>727</v>
      </c>
      <c r="G1051" s="956">
        <v>6.99</v>
      </c>
      <c r="H1051" s="440"/>
      <c r="I1051" s="403">
        <f t="shared" si="348"/>
        <v>0</v>
      </c>
      <c r="J1051" s="403">
        <f t="shared" si="352"/>
        <v>0</v>
      </c>
      <c r="K1051" s="403">
        <f t="shared" ref="K1051:K1114" si="357">IF(K$7-$F1051=0,$G1051,0)</f>
        <v>0</v>
      </c>
      <c r="L1051" s="403">
        <f t="shared" si="353"/>
        <v>0</v>
      </c>
      <c r="M1051" s="403">
        <f t="shared" si="353"/>
        <v>0</v>
      </c>
      <c r="N1051" s="403">
        <f t="shared" si="353"/>
        <v>0</v>
      </c>
      <c r="O1051" s="403">
        <f t="shared" si="353"/>
        <v>0</v>
      </c>
      <c r="P1051" s="403">
        <f t="shared" si="353"/>
        <v>0</v>
      </c>
      <c r="Q1051" s="403">
        <f t="shared" si="353"/>
        <v>0</v>
      </c>
      <c r="R1051" s="403">
        <f t="shared" si="353"/>
        <v>0</v>
      </c>
      <c r="S1051" s="403">
        <f t="shared" si="353"/>
        <v>0</v>
      </c>
      <c r="T1051" s="403">
        <f t="shared" si="353"/>
        <v>0</v>
      </c>
      <c r="U1051" s="403">
        <f t="shared" si="353"/>
        <v>0</v>
      </c>
      <c r="V1051" s="403">
        <f t="shared" si="353"/>
        <v>0</v>
      </c>
      <c r="W1051" s="403">
        <f t="shared" si="353"/>
        <v>0</v>
      </c>
      <c r="X1051" s="403">
        <f t="shared" si="353"/>
        <v>0</v>
      </c>
      <c r="Y1051" s="403">
        <f t="shared" si="351"/>
        <v>0</v>
      </c>
      <c r="Z1051" s="403">
        <f t="shared" si="351"/>
        <v>0</v>
      </c>
      <c r="AA1051" s="403">
        <f t="shared" si="351"/>
        <v>0</v>
      </c>
      <c r="AB1051" s="403">
        <f t="shared" si="351"/>
        <v>0</v>
      </c>
      <c r="AC1051" s="403">
        <f t="shared" si="354"/>
        <v>0</v>
      </c>
      <c r="AD1051" s="403">
        <f t="shared" si="341"/>
        <v>6.99</v>
      </c>
      <c r="AE1051" s="403">
        <f t="shared" si="340"/>
        <v>0</v>
      </c>
      <c r="AF1051" s="403">
        <f t="shared" si="349"/>
        <v>0</v>
      </c>
      <c r="AG1051" s="404">
        <f t="shared" si="355"/>
        <v>0</v>
      </c>
      <c r="AH1051" s="404">
        <f t="shared" si="356"/>
        <v>0</v>
      </c>
      <c r="AI1051" s="404">
        <f t="shared" si="356"/>
        <v>0</v>
      </c>
      <c r="AJ1051" s="145">
        <f t="shared" si="347"/>
        <v>0</v>
      </c>
    </row>
    <row r="1052" spans="2:36" ht="13.7" customHeight="1">
      <c r="B1052" s="957">
        <v>1242</v>
      </c>
      <c r="C1052" s="1040">
        <v>45245</v>
      </c>
      <c r="D1052" s="1041" t="s">
        <v>577</v>
      </c>
      <c r="E1052" s="1042" t="s">
        <v>1632</v>
      </c>
      <c r="F1052" s="402">
        <v>727</v>
      </c>
      <c r="G1052" s="956">
        <v>8.39</v>
      </c>
      <c r="H1052" s="440"/>
      <c r="I1052" s="403">
        <f t="shared" si="348"/>
        <v>0</v>
      </c>
      <c r="J1052" s="403">
        <f t="shared" si="352"/>
        <v>0</v>
      </c>
      <c r="K1052" s="403">
        <f t="shared" si="357"/>
        <v>0</v>
      </c>
      <c r="L1052" s="403">
        <f t="shared" si="353"/>
        <v>0</v>
      </c>
      <c r="M1052" s="403">
        <f t="shared" si="353"/>
        <v>0</v>
      </c>
      <c r="N1052" s="403">
        <f t="shared" si="353"/>
        <v>0</v>
      </c>
      <c r="O1052" s="403">
        <f t="shared" si="353"/>
        <v>0</v>
      </c>
      <c r="P1052" s="403">
        <f t="shared" si="353"/>
        <v>0</v>
      </c>
      <c r="Q1052" s="403">
        <f t="shared" si="353"/>
        <v>0</v>
      </c>
      <c r="R1052" s="403">
        <f t="shared" si="353"/>
        <v>0</v>
      </c>
      <c r="S1052" s="403">
        <f t="shared" si="353"/>
        <v>0</v>
      </c>
      <c r="T1052" s="403">
        <f t="shared" si="353"/>
        <v>0</v>
      </c>
      <c r="U1052" s="403">
        <f t="shared" si="353"/>
        <v>0</v>
      </c>
      <c r="V1052" s="403">
        <f t="shared" si="353"/>
        <v>0</v>
      </c>
      <c r="W1052" s="403">
        <f t="shared" si="353"/>
        <v>0</v>
      </c>
      <c r="X1052" s="403">
        <f t="shared" si="353"/>
        <v>0</v>
      </c>
      <c r="Y1052" s="403">
        <f t="shared" si="351"/>
        <v>0</v>
      </c>
      <c r="Z1052" s="403">
        <f t="shared" si="351"/>
        <v>0</v>
      </c>
      <c r="AA1052" s="403">
        <f t="shared" si="351"/>
        <v>0</v>
      </c>
      <c r="AB1052" s="403">
        <f t="shared" si="351"/>
        <v>0</v>
      </c>
      <c r="AC1052" s="403">
        <f t="shared" si="354"/>
        <v>0</v>
      </c>
      <c r="AD1052" s="403">
        <f t="shared" si="341"/>
        <v>8.39</v>
      </c>
      <c r="AE1052" s="403">
        <f t="shared" si="340"/>
        <v>0</v>
      </c>
      <c r="AF1052" s="403">
        <f t="shared" si="349"/>
        <v>0</v>
      </c>
      <c r="AG1052" s="404">
        <f t="shared" si="355"/>
        <v>0</v>
      </c>
      <c r="AH1052" s="404">
        <f t="shared" si="356"/>
        <v>0</v>
      </c>
      <c r="AI1052" s="404">
        <f t="shared" si="356"/>
        <v>0</v>
      </c>
      <c r="AJ1052" s="145">
        <f t="shared" si="347"/>
        <v>0</v>
      </c>
    </row>
    <row r="1053" spans="2:36" ht="13.7" customHeight="1">
      <c r="B1053" s="957">
        <v>1266</v>
      </c>
      <c r="C1053" s="1040">
        <v>45250</v>
      </c>
      <c r="D1053" s="1041" t="s">
        <v>577</v>
      </c>
      <c r="E1053" s="1042" t="s">
        <v>1655</v>
      </c>
      <c r="F1053" s="402">
        <v>727</v>
      </c>
      <c r="G1053" s="956">
        <v>34.99</v>
      </c>
      <c r="H1053" s="440"/>
      <c r="I1053" s="403">
        <f t="shared" si="348"/>
        <v>0</v>
      </c>
      <c r="J1053" s="403">
        <f t="shared" si="352"/>
        <v>0</v>
      </c>
      <c r="K1053" s="403">
        <f t="shared" si="357"/>
        <v>0</v>
      </c>
      <c r="L1053" s="403">
        <f t="shared" si="353"/>
        <v>0</v>
      </c>
      <c r="M1053" s="403">
        <f t="shared" si="353"/>
        <v>0</v>
      </c>
      <c r="N1053" s="403">
        <f t="shared" si="353"/>
        <v>0</v>
      </c>
      <c r="O1053" s="403">
        <f t="shared" si="353"/>
        <v>0</v>
      </c>
      <c r="P1053" s="403">
        <f t="shared" si="353"/>
        <v>0</v>
      </c>
      <c r="Q1053" s="403">
        <f t="shared" si="353"/>
        <v>0</v>
      </c>
      <c r="R1053" s="403">
        <f t="shared" si="353"/>
        <v>0</v>
      </c>
      <c r="S1053" s="403">
        <f t="shared" si="353"/>
        <v>0</v>
      </c>
      <c r="T1053" s="403">
        <f t="shared" si="353"/>
        <v>0</v>
      </c>
      <c r="U1053" s="403">
        <f t="shared" si="353"/>
        <v>0</v>
      </c>
      <c r="V1053" s="403">
        <f t="shared" si="353"/>
        <v>0</v>
      </c>
      <c r="W1053" s="403">
        <f t="shared" si="353"/>
        <v>0</v>
      </c>
      <c r="X1053" s="403">
        <f t="shared" si="353"/>
        <v>0</v>
      </c>
      <c r="Y1053" s="403">
        <f t="shared" si="351"/>
        <v>0</v>
      </c>
      <c r="Z1053" s="403">
        <f t="shared" si="351"/>
        <v>0</v>
      </c>
      <c r="AA1053" s="403">
        <f t="shared" si="351"/>
        <v>0</v>
      </c>
      <c r="AB1053" s="403">
        <f t="shared" si="351"/>
        <v>0</v>
      </c>
      <c r="AC1053" s="403">
        <f t="shared" si="354"/>
        <v>0</v>
      </c>
      <c r="AD1053" s="403">
        <f t="shared" si="341"/>
        <v>34.99</v>
      </c>
      <c r="AE1053" s="403">
        <f t="shared" si="340"/>
        <v>0</v>
      </c>
      <c r="AF1053" s="403">
        <f t="shared" si="349"/>
        <v>0</v>
      </c>
      <c r="AG1053" s="404">
        <f t="shared" si="355"/>
        <v>0</v>
      </c>
      <c r="AH1053" s="404">
        <f t="shared" si="356"/>
        <v>0</v>
      </c>
      <c r="AI1053" s="404">
        <f t="shared" si="356"/>
        <v>0</v>
      </c>
      <c r="AJ1053" s="145">
        <f t="shared" si="347"/>
        <v>0</v>
      </c>
    </row>
    <row r="1054" spans="2:36" ht="13.7" customHeight="1">
      <c r="B1054" s="957">
        <v>1110</v>
      </c>
      <c r="C1054" s="1040">
        <v>45222</v>
      </c>
      <c r="D1054" s="1041" t="s">
        <v>577</v>
      </c>
      <c r="E1054" s="1042" t="s">
        <v>1522</v>
      </c>
      <c r="F1054" s="402">
        <v>727</v>
      </c>
      <c r="G1054" s="956">
        <v>34.99</v>
      </c>
      <c r="H1054" s="440"/>
      <c r="I1054" s="403">
        <f t="shared" si="348"/>
        <v>0</v>
      </c>
      <c r="J1054" s="403">
        <f t="shared" si="352"/>
        <v>0</v>
      </c>
      <c r="K1054" s="403">
        <f t="shared" si="357"/>
        <v>0</v>
      </c>
      <c r="L1054" s="403">
        <f t="shared" si="353"/>
        <v>0</v>
      </c>
      <c r="M1054" s="403">
        <f t="shared" si="353"/>
        <v>0</v>
      </c>
      <c r="N1054" s="403">
        <f t="shared" si="353"/>
        <v>0</v>
      </c>
      <c r="O1054" s="403">
        <f t="shared" si="353"/>
        <v>0</v>
      </c>
      <c r="P1054" s="403">
        <f t="shared" si="353"/>
        <v>0</v>
      </c>
      <c r="Q1054" s="403">
        <f t="shared" si="353"/>
        <v>0</v>
      </c>
      <c r="R1054" s="403">
        <f t="shared" si="353"/>
        <v>0</v>
      </c>
      <c r="S1054" s="403">
        <f t="shared" si="353"/>
        <v>0</v>
      </c>
      <c r="T1054" s="403">
        <f t="shared" si="353"/>
        <v>0</v>
      </c>
      <c r="U1054" s="403">
        <f t="shared" si="353"/>
        <v>0</v>
      </c>
      <c r="V1054" s="403">
        <f t="shared" si="353"/>
        <v>0</v>
      </c>
      <c r="W1054" s="403">
        <f t="shared" si="353"/>
        <v>0</v>
      </c>
      <c r="X1054" s="403">
        <f t="shared" si="353"/>
        <v>0</v>
      </c>
      <c r="Y1054" s="403">
        <f t="shared" si="351"/>
        <v>0</v>
      </c>
      <c r="Z1054" s="403">
        <f t="shared" si="351"/>
        <v>0</v>
      </c>
      <c r="AA1054" s="403">
        <f t="shared" si="351"/>
        <v>0</v>
      </c>
      <c r="AB1054" s="403">
        <f t="shared" si="351"/>
        <v>0</v>
      </c>
      <c r="AC1054" s="403">
        <f t="shared" si="354"/>
        <v>0</v>
      </c>
      <c r="AD1054" s="403">
        <f t="shared" si="341"/>
        <v>34.99</v>
      </c>
      <c r="AE1054" s="403">
        <f t="shared" si="340"/>
        <v>0</v>
      </c>
      <c r="AF1054" s="403">
        <f t="shared" si="349"/>
        <v>0</v>
      </c>
      <c r="AG1054" s="404">
        <f t="shared" si="355"/>
        <v>0</v>
      </c>
      <c r="AH1054" s="404">
        <f t="shared" si="356"/>
        <v>0</v>
      </c>
      <c r="AI1054" s="404">
        <f t="shared" si="356"/>
        <v>0</v>
      </c>
      <c r="AJ1054" s="145">
        <f t="shared" si="347"/>
        <v>0</v>
      </c>
    </row>
    <row r="1055" spans="2:36" ht="13.7" customHeight="1">
      <c r="B1055" s="957">
        <v>868</v>
      </c>
      <c r="C1055" s="1040">
        <v>45173</v>
      </c>
      <c r="D1055" s="1041" t="s">
        <v>577</v>
      </c>
      <c r="E1055" s="1042" t="s">
        <v>1317</v>
      </c>
      <c r="F1055" s="402">
        <v>737</v>
      </c>
      <c r="G1055" s="956">
        <v>170</v>
      </c>
      <c r="H1055" s="440"/>
      <c r="I1055" s="403">
        <f t="shared" si="348"/>
        <v>0</v>
      </c>
      <c r="J1055" s="403">
        <f t="shared" si="352"/>
        <v>0</v>
      </c>
      <c r="K1055" s="403">
        <f t="shared" si="357"/>
        <v>0</v>
      </c>
      <c r="L1055" s="403">
        <f t="shared" si="353"/>
        <v>0</v>
      </c>
      <c r="M1055" s="403">
        <f t="shared" si="353"/>
        <v>0</v>
      </c>
      <c r="N1055" s="403">
        <f t="shared" si="353"/>
        <v>0</v>
      </c>
      <c r="O1055" s="403">
        <f t="shared" si="353"/>
        <v>0</v>
      </c>
      <c r="P1055" s="403">
        <f t="shared" si="353"/>
        <v>0</v>
      </c>
      <c r="Q1055" s="403">
        <f t="shared" si="353"/>
        <v>0</v>
      </c>
      <c r="R1055" s="403">
        <f t="shared" si="353"/>
        <v>0</v>
      </c>
      <c r="S1055" s="403">
        <f t="shared" si="353"/>
        <v>0</v>
      </c>
      <c r="T1055" s="403">
        <f t="shared" si="353"/>
        <v>0</v>
      </c>
      <c r="U1055" s="403">
        <f t="shared" si="353"/>
        <v>0</v>
      </c>
      <c r="V1055" s="403">
        <f t="shared" si="353"/>
        <v>0</v>
      </c>
      <c r="W1055" s="403">
        <f t="shared" si="353"/>
        <v>0</v>
      </c>
      <c r="X1055" s="403">
        <f t="shared" si="353"/>
        <v>0</v>
      </c>
      <c r="Y1055" s="403">
        <f t="shared" si="351"/>
        <v>0</v>
      </c>
      <c r="Z1055" s="403">
        <f t="shared" si="351"/>
        <v>0</v>
      </c>
      <c r="AA1055" s="403">
        <f t="shared" si="351"/>
        <v>0</v>
      </c>
      <c r="AB1055" s="403">
        <f t="shared" si="351"/>
        <v>0</v>
      </c>
      <c r="AC1055" s="403">
        <f t="shared" si="354"/>
        <v>0</v>
      </c>
      <c r="AD1055" s="403">
        <f t="shared" si="341"/>
        <v>0</v>
      </c>
      <c r="AE1055" s="403">
        <f t="shared" si="340"/>
        <v>0</v>
      </c>
      <c r="AF1055" s="403">
        <f t="shared" si="349"/>
        <v>170</v>
      </c>
      <c r="AG1055" s="404">
        <f t="shared" si="355"/>
        <v>0</v>
      </c>
      <c r="AH1055" s="404">
        <f t="shared" si="356"/>
        <v>0</v>
      </c>
      <c r="AI1055" s="404">
        <f t="shared" si="356"/>
        <v>0</v>
      </c>
      <c r="AJ1055" s="145">
        <f t="shared" si="347"/>
        <v>0</v>
      </c>
    </row>
    <row r="1056" spans="2:36" ht="13.7" customHeight="1">
      <c r="B1056" s="957">
        <v>745</v>
      </c>
      <c r="C1056" s="1040">
        <v>45148</v>
      </c>
      <c r="D1056" s="1041" t="s">
        <v>577</v>
      </c>
      <c r="E1056" s="1042" t="s">
        <v>1207</v>
      </c>
      <c r="F1056" s="402">
        <v>54</v>
      </c>
      <c r="G1056" s="956">
        <v>170</v>
      </c>
      <c r="H1056" s="440"/>
      <c r="I1056" s="403">
        <f t="shared" si="348"/>
        <v>0</v>
      </c>
      <c r="J1056" s="403">
        <f t="shared" si="352"/>
        <v>0</v>
      </c>
      <c r="K1056" s="403">
        <f t="shared" si="357"/>
        <v>170</v>
      </c>
      <c r="L1056" s="403">
        <f t="shared" si="353"/>
        <v>0</v>
      </c>
      <c r="M1056" s="403">
        <f t="shared" si="353"/>
        <v>0</v>
      </c>
      <c r="N1056" s="403">
        <f t="shared" si="353"/>
        <v>0</v>
      </c>
      <c r="O1056" s="403">
        <f t="shared" si="353"/>
        <v>0</v>
      </c>
      <c r="P1056" s="403">
        <f t="shared" si="353"/>
        <v>0</v>
      </c>
      <c r="Q1056" s="403">
        <f t="shared" si="353"/>
        <v>0</v>
      </c>
      <c r="R1056" s="403">
        <f t="shared" si="353"/>
        <v>0</v>
      </c>
      <c r="S1056" s="403">
        <f t="shared" si="353"/>
        <v>0</v>
      </c>
      <c r="T1056" s="403">
        <f t="shared" si="353"/>
        <v>0</v>
      </c>
      <c r="U1056" s="403">
        <f t="shared" si="353"/>
        <v>0</v>
      </c>
      <c r="V1056" s="403">
        <f t="shared" si="353"/>
        <v>0</v>
      </c>
      <c r="W1056" s="403">
        <f t="shared" si="353"/>
        <v>0</v>
      </c>
      <c r="X1056" s="403">
        <f t="shared" si="353"/>
        <v>0</v>
      </c>
      <c r="Y1056" s="403">
        <f t="shared" si="351"/>
        <v>0</v>
      </c>
      <c r="Z1056" s="403">
        <f t="shared" si="351"/>
        <v>0</v>
      </c>
      <c r="AA1056" s="403">
        <f t="shared" si="351"/>
        <v>0</v>
      </c>
      <c r="AB1056" s="403">
        <f t="shared" si="351"/>
        <v>0</v>
      </c>
      <c r="AC1056" s="403">
        <f t="shared" si="354"/>
        <v>0</v>
      </c>
      <c r="AD1056" s="403">
        <f t="shared" si="341"/>
        <v>0</v>
      </c>
      <c r="AE1056" s="403">
        <f t="shared" si="340"/>
        <v>0</v>
      </c>
      <c r="AF1056" s="403">
        <f t="shared" si="349"/>
        <v>0</v>
      </c>
      <c r="AG1056" s="404">
        <f t="shared" si="355"/>
        <v>0</v>
      </c>
      <c r="AH1056" s="404">
        <f t="shared" si="356"/>
        <v>0</v>
      </c>
      <c r="AI1056" s="404">
        <f t="shared" si="356"/>
        <v>0</v>
      </c>
      <c r="AJ1056" s="145">
        <f t="shared" si="347"/>
        <v>0</v>
      </c>
    </row>
    <row r="1057" spans="2:36" ht="13.7" customHeight="1">
      <c r="B1057" s="957">
        <v>928</v>
      </c>
      <c r="C1057" s="1040">
        <v>45184</v>
      </c>
      <c r="D1057" s="1041" t="s">
        <v>577</v>
      </c>
      <c r="E1057" s="1042" t="s">
        <v>1365</v>
      </c>
      <c r="F1057" s="402">
        <v>737</v>
      </c>
      <c r="G1057" s="956">
        <v>720</v>
      </c>
      <c r="H1057" s="440"/>
      <c r="I1057" s="403">
        <f t="shared" si="348"/>
        <v>0</v>
      </c>
      <c r="J1057" s="403">
        <f t="shared" si="352"/>
        <v>0</v>
      </c>
      <c r="K1057" s="403">
        <f t="shared" si="357"/>
        <v>0</v>
      </c>
      <c r="L1057" s="403">
        <f t="shared" si="353"/>
        <v>0</v>
      </c>
      <c r="M1057" s="403">
        <f t="shared" si="353"/>
        <v>0</v>
      </c>
      <c r="N1057" s="403">
        <f t="shared" si="353"/>
        <v>0</v>
      </c>
      <c r="O1057" s="403">
        <f t="shared" si="353"/>
        <v>0</v>
      </c>
      <c r="P1057" s="403">
        <f t="shared" si="353"/>
        <v>0</v>
      </c>
      <c r="Q1057" s="403">
        <f t="shared" si="353"/>
        <v>0</v>
      </c>
      <c r="R1057" s="403">
        <f t="shared" si="353"/>
        <v>0</v>
      </c>
      <c r="S1057" s="403">
        <f t="shared" si="353"/>
        <v>0</v>
      </c>
      <c r="T1057" s="403">
        <f t="shared" si="353"/>
        <v>0</v>
      </c>
      <c r="U1057" s="403">
        <f t="shared" si="353"/>
        <v>0</v>
      </c>
      <c r="V1057" s="403">
        <f t="shared" si="353"/>
        <v>0</v>
      </c>
      <c r="W1057" s="403">
        <f t="shared" si="353"/>
        <v>0</v>
      </c>
      <c r="X1057" s="403">
        <f t="shared" si="353"/>
        <v>0</v>
      </c>
      <c r="Y1057" s="403">
        <f t="shared" si="351"/>
        <v>0</v>
      </c>
      <c r="Z1057" s="403">
        <f t="shared" si="351"/>
        <v>0</v>
      </c>
      <c r="AA1057" s="403">
        <f t="shared" si="351"/>
        <v>0</v>
      </c>
      <c r="AB1057" s="403">
        <f t="shared" si="351"/>
        <v>0</v>
      </c>
      <c r="AC1057" s="403">
        <f t="shared" si="354"/>
        <v>0</v>
      </c>
      <c r="AD1057" s="403">
        <f t="shared" si="341"/>
        <v>0</v>
      </c>
      <c r="AE1057" s="403">
        <f t="shared" si="340"/>
        <v>0</v>
      </c>
      <c r="AF1057" s="403">
        <f t="shared" si="349"/>
        <v>720</v>
      </c>
      <c r="AG1057" s="404">
        <f t="shared" si="355"/>
        <v>0</v>
      </c>
      <c r="AH1057" s="404">
        <f t="shared" si="356"/>
        <v>0</v>
      </c>
      <c r="AI1057" s="404">
        <f t="shared" si="356"/>
        <v>0</v>
      </c>
      <c r="AJ1057" s="145">
        <f t="shared" si="347"/>
        <v>0</v>
      </c>
    </row>
    <row r="1058" spans="2:36" ht="13.7" customHeight="1">
      <c r="B1058" s="957">
        <v>10</v>
      </c>
      <c r="C1058" s="1040">
        <v>44909</v>
      </c>
      <c r="D1058" s="1041" t="s">
        <v>577</v>
      </c>
      <c r="E1058" s="1042" t="s">
        <v>594</v>
      </c>
      <c r="F1058" s="402">
        <v>266</v>
      </c>
      <c r="G1058" s="956">
        <v>139.19</v>
      </c>
      <c r="H1058" s="440"/>
      <c r="I1058" s="403">
        <f t="shared" si="348"/>
        <v>0</v>
      </c>
      <c r="J1058" s="403">
        <f t="shared" si="352"/>
        <v>0</v>
      </c>
      <c r="K1058" s="403">
        <f t="shared" si="357"/>
        <v>0</v>
      </c>
      <c r="L1058" s="403">
        <f t="shared" si="353"/>
        <v>0</v>
      </c>
      <c r="M1058" s="403">
        <f t="shared" si="353"/>
        <v>0</v>
      </c>
      <c r="N1058" s="403">
        <f t="shared" si="353"/>
        <v>0</v>
      </c>
      <c r="O1058" s="403">
        <f t="shared" si="353"/>
        <v>0</v>
      </c>
      <c r="P1058" s="403">
        <f t="shared" si="353"/>
        <v>0</v>
      </c>
      <c r="Q1058" s="403">
        <f t="shared" si="353"/>
        <v>0</v>
      </c>
      <c r="R1058" s="403">
        <f t="shared" si="353"/>
        <v>139.19</v>
      </c>
      <c r="S1058" s="403">
        <f t="shared" si="353"/>
        <v>0</v>
      </c>
      <c r="T1058" s="403">
        <f t="shared" si="353"/>
        <v>0</v>
      </c>
      <c r="U1058" s="403">
        <f t="shared" si="353"/>
        <v>0</v>
      </c>
      <c r="V1058" s="403">
        <f t="shared" si="353"/>
        <v>0</v>
      </c>
      <c r="W1058" s="403">
        <f t="shared" si="353"/>
        <v>0</v>
      </c>
      <c r="X1058" s="403">
        <f t="shared" si="353"/>
        <v>0</v>
      </c>
      <c r="Y1058" s="403">
        <f t="shared" si="351"/>
        <v>0</v>
      </c>
      <c r="Z1058" s="403">
        <f t="shared" si="351"/>
        <v>0</v>
      </c>
      <c r="AA1058" s="403">
        <f t="shared" si="351"/>
        <v>0</v>
      </c>
      <c r="AB1058" s="403">
        <f t="shared" si="351"/>
        <v>0</v>
      </c>
      <c r="AC1058" s="403">
        <f t="shared" si="354"/>
        <v>0</v>
      </c>
      <c r="AD1058" s="403">
        <f t="shared" si="341"/>
        <v>0</v>
      </c>
      <c r="AE1058" s="403">
        <f t="shared" si="340"/>
        <v>0</v>
      </c>
      <c r="AF1058" s="403">
        <f t="shared" si="349"/>
        <v>0</v>
      </c>
      <c r="AG1058" s="404">
        <f t="shared" si="355"/>
        <v>0</v>
      </c>
      <c r="AH1058" s="404">
        <f t="shared" si="356"/>
        <v>0</v>
      </c>
      <c r="AI1058" s="404">
        <f t="shared" si="356"/>
        <v>0</v>
      </c>
      <c r="AJ1058" s="145">
        <f t="shared" si="347"/>
        <v>0</v>
      </c>
    </row>
    <row r="1059" spans="2:36" ht="13.7" customHeight="1">
      <c r="B1059" s="957">
        <v>867</v>
      </c>
      <c r="C1059" s="1040">
        <v>45173</v>
      </c>
      <c r="D1059" s="1041" t="s">
        <v>577</v>
      </c>
      <c r="E1059" s="1042" t="s">
        <v>1318</v>
      </c>
      <c r="F1059" s="402">
        <v>737</v>
      </c>
      <c r="G1059" s="956">
        <v>83.84</v>
      </c>
      <c r="H1059" s="440"/>
      <c r="I1059" s="403">
        <f t="shared" si="348"/>
        <v>0</v>
      </c>
      <c r="J1059" s="403">
        <f t="shared" si="352"/>
        <v>0</v>
      </c>
      <c r="K1059" s="403">
        <f t="shared" si="357"/>
        <v>0</v>
      </c>
      <c r="L1059" s="403">
        <f t="shared" si="353"/>
        <v>0</v>
      </c>
      <c r="M1059" s="403">
        <f t="shared" si="353"/>
        <v>0</v>
      </c>
      <c r="N1059" s="403">
        <f t="shared" si="353"/>
        <v>0</v>
      </c>
      <c r="O1059" s="403">
        <f t="shared" si="353"/>
        <v>0</v>
      </c>
      <c r="P1059" s="403">
        <f t="shared" si="353"/>
        <v>0</v>
      </c>
      <c r="Q1059" s="403">
        <f t="shared" si="353"/>
        <v>0</v>
      </c>
      <c r="R1059" s="403">
        <f t="shared" si="353"/>
        <v>0</v>
      </c>
      <c r="S1059" s="403">
        <f t="shared" si="353"/>
        <v>0</v>
      </c>
      <c r="T1059" s="403">
        <f t="shared" si="353"/>
        <v>0</v>
      </c>
      <c r="U1059" s="403">
        <f t="shared" si="353"/>
        <v>0</v>
      </c>
      <c r="V1059" s="403">
        <f t="shared" si="353"/>
        <v>0</v>
      </c>
      <c r="W1059" s="403">
        <f t="shared" si="353"/>
        <v>0</v>
      </c>
      <c r="X1059" s="403">
        <f t="shared" si="353"/>
        <v>0</v>
      </c>
      <c r="Y1059" s="403">
        <f t="shared" si="351"/>
        <v>0</v>
      </c>
      <c r="Z1059" s="403">
        <f t="shared" si="351"/>
        <v>0</v>
      </c>
      <c r="AA1059" s="403">
        <f t="shared" si="351"/>
        <v>0</v>
      </c>
      <c r="AB1059" s="403">
        <f t="shared" si="351"/>
        <v>0</v>
      </c>
      <c r="AC1059" s="403">
        <f t="shared" si="354"/>
        <v>0</v>
      </c>
      <c r="AD1059" s="403">
        <f t="shared" si="341"/>
        <v>0</v>
      </c>
      <c r="AE1059" s="403">
        <f t="shared" si="340"/>
        <v>0</v>
      </c>
      <c r="AF1059" s="403">
        <f t="shared" si="349"/>
        <v>83.84</v>
      </c>
      <c r="AG1059" s="404">
        <f t="shared" si="355"/>
        <v>0</v>
      </c>
      <c r="AH1059" s="404">
        <f t="shared" si="356"/>
        <v>0</v>
      </c>
      <c r="AI1059" s="404">
        <f t="shared" si="356"/>
        <v>0</v>
      </c>
      <c r="AJ1059" s="145">
        <f t="shared" si="347"/>
        <v>0</v>
      </c>
    </row>
    <row r="1060" spans="2:36" ht="13.7" customHeight="1">
      <c r="B1060" s="957">
        <v>1138</v>
      </c>
      <c r="C1060" s="1040">
        <v>45225</v>
      </c>
      <c r="D1060" s="1041" t="s">
        <v>577</v>
      </c>
      <c r="E1060" s="1042" t="s">
        <v>1544</v>
      </c>
      <c r="F1060" s="402">
        <v>737</v>
      </c>
      <c r="G1060" s="956">
        <v>33.96</v>
      </c>
      <c r="H1060" s="440"/>
      <c r="I1060" s="403">
        <f t="shared" si="348"/>
        <v>0</v>
      </c>
      <c r="J1060" s="403">
        <f t="shared" si="352"/>
        <v>0</v>
      </c>
      <c r="K1060" s="403">
        <f t="shared" si="357"/>
        <v>0</v>
      </c>
      <c r="L1060" s="403">
        <f t="shared" si="353"/>
        <v>0</v>
      </c>
      <c r="M1060" s="403">
        <f t="shared" si="353"/>
        <v>0</v>
      </c>
      <c r="N1060" s="403">
        <f t="shared" si="353"/>
        <v>0</v>
      </c>
      <c r="O1060" s="403">
        <f t="shared" si="353"/>
        <v>0</v>
      </c>
      <c r="P1060" s="403">
        <f t="shared" si="353"/>
        <v>0</v>
      </c>
      <c r="Q1060" s="403">
        <f t="shared" si="353"/>
        <v>0</v>
      </c>
      <c r="R1060" s="403">
        <f t="shared" si="353"/>
        <v>0</v>
      </c>
      <c r="S1060" s="403">
        <f t="shared" si="353"/>
        <v>0</v>
      </c>
      <c r="T1060" s="403">
        <f t="shared" si="353"/>
        <v>0</v>
      </c>
      <c r="U1060" s="403">
        <f t="shared" si="353"/>
        <v>0</v>
      </c>
      <c r="V1060" s="403">
        <f t="shared" si="353"/>
        <v>0</v>
      </c>
      <c r="W1060" s="403">
        <f t="shared" si="353"/>
        <v>0</v>
      </c>
      <c r="X1060" s="403">
        <f t="shared" si="353"/>
        <v>0</v>
      </c>
      <c r="Y1060" s="403">
        <f t="shared" si="351"/>
        <v>0</v>
      </c>
      <c r="Z1060" s="403">
        <f t="shared" si="351"/>
        <v>0</v>
      </c>
      <c r="AA1060" s="403">
        <f t="shared" si="351"/>
        <v>0</v>
      </c>
      <c r="AB1060" s="403">
        <f t="shared" si="351"/>
        <v>0</v>
      </c>
      <c r="AC1060" s="403">
        <f t="shared" si="354"/>
        <v>0</v>
      </c>
      <c r="AD1060" s="403">
        <f t="shared" si="341"/>
        <v>0</v>
      </c>
      <c r="AE1060" s="403">
        <f t="shared" si="340"/>
        <v>0</v>
      </c>
      <c r="AF1060" s="403">
        <f t="shared" si="349"/>
        <v>33.96</v>
      </c>
      <c r="AG1060" s="404">
        <f t="shared" si="355"/>
        <v>0</v>
      </c>
      <c r="AH1060" s="404">
        <f t="shared" si="356"/>
        <v>0</v>
      </c>
      <c r="AI1060" s="404">
        <f t="shared" si="356"/>
        <v>0</v>
      </c>
      <c r="AJ1060" s="145">
        <f t="shared" si="347"/>
        <v>0</v>
      </c>
    </row>
    <row r="1061" spans="2:36" ht="13.7" customHeight="1">
      <c r="B1061" s="957">
        <v>1090</v>
      </c>
      <c r="C1061" s="1040">
        <v>45218</v>
      </c>
      <c r="D1061" s="1041" t="s">
        <v>577</v>
      </c>
      <c r="E1061" s="1042" t="s">
        <v>1507</v>
      </c>
      <c r="F1061" s="402">
        <v>737</v>
      </c>
      <c r="G1061" s="956">
        <v>37.93</v>
      </c>
      <c r="H1061" s="440"/>
      <c r="I1061" s="403">
        <f t="shared" si="348"/>
        <v>0</v>
      </c>
      <c r="J1061" s="403">
        <f t="shared" si="352"/>
        <v>0</v>
      </c>
      <c r="K1061" s="403">
        <f t="shared" si="357"/>
        <v>0</v>
      </c>
      <c r="L1061" s="403">
        <f t="shared" si="353"/>
        <v>0</v>
      </c>
      <c r="M1061" s="403">
        <f t="shared" si="353"/>
        <v>0</v>
      </c>
      <c r="N1061" s="403">
        <f t="shared" si="353"/>
        <v>0</v>
      </c>
      <c r="O1061" s="403">
        <f t="shared" si="353"/>
        <v>0</v>
      </c>
      <c r="P1061" s="403">
        <f t="shared" si="353"/>
        <v>0</v>
      </c>
      <c r="Q1061" s="403">
        <f t="shared" si="353"/>
        <v>0</v>
      </c>
      <c r="R1061" s="403">
        <f t="shared" si="353"/>
        <v>0</v>
      </c>
      <c r="S1061" s="403">
        <f t="shared" si="353"/>
        <v>0</v>
      </c>
      <c r="T1061" s="403">
        <f t="shared" si="353"/>
        <v>0</v>
      </c>
      <c r="U1061" s="403">
        <f t="shared" si="353"/>
        <v>0</v>
      </c>
      <c r="V1061" s="403">
        <f t="shared" si="353"/>
        <v>0</v>
      </c>
      <c r="W1061" s="403">
        <f t="shared" si="353"/>
        <v>0</v>
      </c>
      <c r="X1061" s="403">
        <f t="shared" si="353"/>
        <v>0</v>
      </c>
      <c r="Y1061" s="403">
        <f t="shared" si="351"/>
        <v>0</v>
      </c>
      <c r="Z1061" s="403">
        <f t="shared" si="351"/>
        <v>0</v>
      </c>
      <c r="AA1061" s="403">
        <f t="shared" si="351"/>
        <v>0</v>
      </c>
      <c r="AB1061" s="403">
        <f t="shared" si="351"/>
        <v>0</v>
      </c>
      <c r="AC1061" s="403">
        <f t="shared" si="354"/>
        <v>0</v>
      </c>
      <c r="AD1061" s="403">
        <f t="shared" si="341"/>
        <v>0</v>
      </c>
      <c r="AE1061" s="403">
        <f t="shared" si="340"/>
        <v>0</v>
      </c>
      <c r="AF1061" s="403">
        <f t="shared" si="349"/>
        <v>37.93</v>
      </c>
      <c r="AG1061" s="404">
        <f t="shared" si="355"/>
        <v>0</v>
      </c>
      <c r="AH1061" s="404">
        <f t="shared" si="356"/>
        <v>0</v>
      </c>
      <c r="AI1061" s="404">
        <f t="shared" si="356"/>
        <v>0</v>
      </c>
      <c r="AJ1061" s="145">
        <f t="shared" si="347"/>
        <v>0</v>
      </c>
    </row>
    <row r="1062" spans="2:36" ht="13.7" customHeight="1">
      <c r="B1062" s="957">
        <v>1099</v>
      </c>
      <c r="C1062" s="1040">
        <v>45219</v>
      </c>
      <c r="D1062" s="1041" t="s">
        <v>577</v>
      </c>
      <c r="E1062" s="1042" t="s">
        <v>1515</v>
      </c>
      <c r="F1062" s="402">
        <v>266</v>
      </c>
      <c r="G1062" s="956">
        <v>39.9</v>
      </c>
      <c r="H1062" s="440"/>
      <c r="I1062" s="403">
        <f t="shared" si="348"/>
        <v>0</v>
      </c>
      <c r="J1062" s="403">
        <f t="shared" si="352"/>
        <v>0</v>
      </c>
      <c r="K1062" s="403">
        <f t="shared" si="357"/>
        <v>0</v>
      </c>
      <c r="L1062" s="403">
        <f t="shared" si="353"/>
        <v>0</v>
      </c>
      <c r="M1062" s="403">
        <f t="shared" si="353"/>
        <v>0</v>
      </c>
      <c r="N1062" s="403">
        <f t="shared" si="353"/>
        <v>0</v>
      </c>
      <c r="O1062" s="403">
        <f t="shared" si="353"/>
        <v>0</v>
      </c>
      <c r="P1062" s="403">
        <f t="shared" si="353"/>
        <v>0</v>
      </c>
      <c r="Q1062" s="403">
        <f t="shared" si="353"/>
        <v>0</v>
      </c>
      <c r="R1062" s="403">
        <f t="shared" si="353"/>
        <v>39.9</v>
      </c>
      <c r="S1062" s="403">
        <f t="shared" si="353"/>
        <v>0</v>
      </c>
      <c r="T1062" s="403">
        <f t="shared" si="353"/>
        <v>0</v>
      </c>
      <c r="U1062" s="403">
        <f t="shared" si="353"/>
        <v>0</v>
      </c>
      <c r="V1062" s="403">
        <f t="shared" si="353"/>
        <v>0</v>
      </c>
      <c r="W1062" s="403">
        <f t="shared" si="353"/>
        <v>0</v>
      </c>
      <c r="X1062" s="403">
        <f t="shared" si="353"/>
        <v>0</v>
      </c>
      <c r="Y1062" s="403">
        <f t="shared" si="351"/>
        <v>0</v>
      </c>
      <c r="Z1062" s="403">
        <f t="shared" si="351"/>
        <v>0</v>
      </c>
      <c r="AA1062" s="403">
        <f t="shared" si="351"/>
        <v>0</v>
      </c>
      <c r="AB1062" s="403">
        <f t="shared" si="351"/>
        <v>0</v>
      </c>
      <c r="AC1062" s="403">
        <f t="shared" si="354"/>
        <v>0</v>
      </c>
      <c r="AD1062" s="403">
        <f t="shared" si="341"/>
        <v>0</v>
      </c>
      <c r="AE1062" s="403">
        <f t="shared" si="340"/>
        <v>0</v>
      </c>
      <c r="AF1062" s="403">
        <f t="shared" si="349"/>
        <v>0</v>
      </c>
      <c r="AG1062" s="404">
        <f t="shared" si="355"/>
        <v>0</v>
      </c>
      <c r="AH1062" s="404">
        <f t="shared" si="356"/>
        <v>0</v>
      </c>
      <c r="AI1062" s="404">
        <f t="shared" si="356"/>
        <v>0</v>
      </c>
      <c r="AJ1062" s="145">
        <f t="shared" si="347"/>
        <v>0</v>
      </c>
    </row>
    <row r="1063" spans="2:36" ht="13.7" customHeight="1">
      <c r="B1063" s="957">
        <v>1143</v>
      </c>
      <c r="C1063" s="1040">
        <v>45226</v>
      </c>
      <c r="D1063" s="1041" t="s">
        <v>577</v>
      </c>
      <c r="E1063" s="1042" t="s">
        <v>1549</v>
      </c>
      <c r="F1063" s="402">
        <v>737</v>
      </c>
      <c r="G1063" s="956">
        <v>21.51</v>
      </c>
      <c r="H1063" s="440"/>
      <c r="I1063" s="403">
        <f t="shared" si="348"/>
        <v>0</v>
      </c>
      <c r="J1063" s="403">
        <f t="shared" si="352"/>
        <v>0</v>
      </c>
      <c r="K1063" s="403">
        <f t="shared" si="357"/>
        <v>0</v>
      </c>
      <c r="L1063" s="403">
        <f t="shared" si="353"/>
        <v>0</v>
      </c>
      <c r="M1063" s="403">
        <f t="shared" si="353"/>
        <v>0</v>
      </c>
      <c r="N1063" s="403">
        <f t="shared" si="353"/>
        <v>0</v>
      </c>
      <c r="O1063" s="403">
        <f t="shared" si="353"/>
        <v>0</v>
      </c>
      <c r="P1063" s="403">
        <f t="shared" si="353"/>
        <v>0</v>
      </c>
      <c r="Q1063" s="403">
        <f t="shared" si="353"/>
        <v>0</v>
      </c>
      <c r="R1063" s="403">
        <f t="shared" si="353"/>
        <v>0</v>
      </c>
      <c r="S1063" s="403">
        <f t="shared" si="353"/>
        <v>0</v>
      </c>
      <c r="T1063" s="403">
        <f t="shared" si="353"/>
        <v>0</v>
      </c>
      <c r="U1063" s="403">
        <f t="shared" si="353"/>
        <v>0</v>
      </c>
      <c r="V1063" s="403">
        <f t="shared" si="353"/>
        <v>0</v>
      </c>
      <c r="W1063" s="403">
        <f t="shared" si="353"/>
        <v>0</v>
      </c>
      <c r="X1063" s="403">
        <f t="shared" si="353"/>
        <v>0</v>
      </c>
      <c r="Y1063" s="403">
        <f t="shared" si="351"/>
        <v>0</v>
      </c>
      <c r="Z1063" s="403">
        <f t="shared" si="351"/>
        <v>0</v>
      </c>
      <c r="AA1063" s="403">
        <f t="shared" si="351"/>
        <v>0</v>
      </c>
      <c r="AB1063" s="403">
        <f t="shared" si="351"/>
        <v>0</v>
      </c>
      <c r="AC1063" s="403">
        <f t="shared" si="354"/>
        <v>0</v>
      </c>
      <c r="AD1063" s="403">
        <f t="shared" si="341"/>
        <v>0</v>
      </c>
      <c r="AE1063" s="403">
        <f t="shared" si="340"/>
        <v>0</v>
      </c>
      <c r="AF1063" s="403">
        <f t="shared" si="349"/>
        <v>21.51</v>
      </c>
      <c r="AG1063" s="404">
        <f t="shared" si="355"/>
        <v>0</v>
      </c>
      <c r="AH1063" s="404">
        <f t="shared" si="356"/>
        <v>0</v>
      </c>
      <c r="AI1063" s="404">
        <f t="shared" si="356"/>
        <v>0</v>
      </c>
      <c r="AJ1063" s="145">
        <f t="shared" si="347"/>
        <v>0</v>
      </c>
    </row>
    <row r="1064" spans="2:36" ht="13.7" customHeight="1">
      <c r="B1064" s="957">
        <v>978</v>
      </c>
      <c r="C1064" s="1040">
        <v>45195</v>
      </c>
      <c r="D1064" s="1041" t="s">
        <v>577</v>
      </c>
      <c r="E1064" s="1042" t="s">
        <v>1404</v>
      </c>
      <c r="F1064" s="402">
        <v>737.2</v>
      </c>
      <c r="G1064" s="956">
        <v>267.97000000000003</v>
      </c>
      <c r="H1064" s="440" t="s">
        <v>3402</v>
      </c>
      <c r="I1064" s="403">
        <f t="shared" si="348"/>
        <v>0</v>
      </c>
      <c r="J1064" s="403">
        <f t="shared" si="352"/>
        <v>0</v>
      </c>
      <c r="K1064" s="403">
        <f t="shared" si="357"/>
        <v>0</v>
      </c>
      <c r="L1064" s="403">
        <f t="shared" ref="L1064:V1073" si="358">IF(L$7-$F1064=0,$G1064,0)</f>
        <v>0</v>
      </c>
      <c r="M1064" s="403">
        <f t="shared" si="358"/>
        <v>0</v>
      </c>
      <c r="N1064" s="403">
        <f t="shared" si="358"/>
        <v>0</v>
      </c>
      <c r="O1064" s="403">
        <f t="shared" si="358"/>
        <v>0</v>
      </c>
      <c r="P1064" s="403">
        <f t="shared" si="358"/>
        <v>0</v>
      </c>
      <c r="Q1064" s="403">
        <f t="shared" si="358"/>
        <v>0</v>
      </c>
      <c r="R1064" s="403">
        <f t="shared" si="358"/>
        <v>0</v>
      </c>
      <c r="S1064" s="403">
        <f t="shared" si="358"/>
        <v>0</v>
      </c>
      <c r="T1064" s="403">
        <f t="shared" si="358"/>
        <v>0</v>
      </c>
      <c r="U1064" s="403">
        <f t="shared" si="358"/>
        <v>0</v>
      </c>
      <c r="V1064" s="403">
        <f t="shared" si="358"/>
        <v>0</v>
      </c>
      <c r="W1064" s="403">
        <f>G1064-AG1064</f>
        <v>10.079999999999984</v>
      </c>
      <c r="X1064" s="403">
        <f t="shared" ref="X1064:X1127" si="359">IF(X$7-$F1064=0,$G1064,0)</f>
        <v>0</v>
      </c>
      <c r="Y1064" s="403">
        <f t="shared" si="351"/>
        <v>0</v>
      </c>
      <c r="Z1064" s="403">
        <f t="shared" si="351"/>
        <v>0</v>
      </c>
      <c r="AA1064" s="403">
        <f t="shared" si="351"/>
        <v>0</v>
      </c>
      <c r="AB1064" s="403">
        <f t="shared" si="351"/>
        <v>0</v>
      </c>
      <c r="AC1064" s="403">
        <f t="shared" si="354"/>
        <v>0</v>
      </c>
      <c r="AD1064" s="403">
        <f t="shared" si="341"/>
        <v>0</v>
      </c>
      <c r="AE1064" s="403">
        <f t="shared" si="341"/>
        <v>0</v>
      </c>
      <c r="AF1064" s="403">
        <f t="shared" si="349"/>
        <v>0</v>
      </c>
      <c r="AG1064" s="404">
        <f>IF(AG$7-$F1064=0,$G1064,0)-10.08</f>
        <v>257.89000000000004</v>
      </c>
      <c r="AH1064" s="404">
        <f t="shared" ref="AH1064:AI1127" si="360">IF(AH$7-$F1064=0,$G1064,0)</f>
        <v>0</v>
      </c>
      <c r="AI1064" s="404">
        <f t="shared" si="356"/>
        <v>0</v>
      </c>
      <c r="AJ1064" s="145">
        <f t="shared" si="347"/>
        <v>0</v>
      </c>
    </row>
    <row r="1065" spans="2:36" ht="13.7" customHeight="1">
      <c r="B1065" s="957">
        <v>848</v>
      </c>
      <c r="C1065" s="1040">
        <v>45169</v>
      </c>
      <c r="D1065" s="1041" t="s">
        <v>577</v>
      </c>
      <c r="E1065" s="1042" t="s">
        <v>1300</v>
      </c>
      <c r="F1065" s="402">
        <v>54</v>
      </c>
      <c r="G1065" s="956">
        <v>338.48</v>
      </c>
      <c r="H1065" s="440"/>
      <c r="I1065" s="403">
        <f t="shared" si="348"/>
        <v>0</v>
      </c>
      <c r="J1065" s="403">
        <f t="shared" si="352"/>
        <v>0</v>
      </c>
      <c r="K1065" s="403">
        <f t="shared" si="357"/>
        <v>338.48</v>
      </c>
      <c r="L1065" s="403">
        <f t="shared" si="358"/>
        <v>0</v>
      </c>
      <c r="M1065" s="403">
        <f t="shared" si="358"/>
        <v>0</v>
      </c>
      <c r="N1065" s="403">
        <f t="shared" si="358"/>
        <v>0</v>
      </c>
      <c r="O1065" s="403">
        <f t="shared" si="358"/>
        <v>0</v>
      </c>
      <c r="P1065" s="403">
        <f t="shared" si="358"/>
        <v>0</v>
      </c>
      <c r="Q1065" s="403">
        <f t="shared" si="358"/>
        <v>0</v>
      </c>
      <c r="R1065" s="403">
        <f t="shared" si="358"/>
        <v>0</v>
      </c>
      <c r="S1065" s="403">
        <f t="shared" si="358"/>
        <v>0</v>
      </c>
      <c r="T1065" s="403">
        <f t="shared" si="358"/>
        <v>0</v>
      </c>
      <c r="U1065" s="403">
        <f t="shared" si="358"/>
        <v>0</v>
      </c>
      <c r="V1065" s="403">
        <f t="shared" si="358"/>
        <v>0</v>
      </c>
      <c r="W1065" s="403">
        <f t="shared" ref="W1065:W1128" si="361">IF(W$7-$F1065=0,$G1065,0)</f>
        <v>0</v>
      </c>
      <c r="X1065" s="403">
        <f t="shared" si="359"/>
        <v>0</v>
      </c>
      <c r="Y1065" s="403">
        <f t="shared" si="351"/>
        <v>0</v>
      </c>
      <c r="Z1065" s="403">
        <f t="shared" si="351"/>
        <v>0</v>
      </c>
      <c r="AA1065" s="403">
        <f t="shared" si="351"/>
        <v>0</v>
      </c>
      <c r="AB1065" s="403">
        <f t="shared" si="351"/>
        <v>0</v>
      </c>
      <c r="AC1065" s="403">
        <f t="shared" si="354"/>
        <v>0</v>
      </c>
      <c r="AD1065" s="403">
        <f t="shared" si="341"/>
        <v>0</v>
      </c>
      <c r="AE1065" s="403">
        <f t="shared" si="341"/>
        <v>0</v>
      </c>
      <c r="AF1065" s="403">
        <f t="shared" si="349"/>
        <v>0</v>
      </c>
      <c r="AG1065" s="404">
        <f t="shared" ref="AG1065:AG1096" si="362">IF(AG$7-$F1065=0,$G1065,0)</f>
        <v>0</v>
      </c>
      <c r="AH1065" s="404">
        <f t="shared" si="360"/>
        <v>0</v>
      </c>
      <c r="AI1065" s="404">
        <f t="shared" si="356"/>
        <v>0</v>
      </c>
      <c r="AJ1065" s="145">
        <f t="shared" si="347"/>
        <v>0</v>
      </c>
    </row>
    <row r="1066" spans="2:36" ht="13.7" customHeight="1">
      <c r="B1066" s="957">
        <v>1313</v>
      </c>
      <c r="C1066" s="1040">
        <v>45259</v>
      </c>
      <c r="D1066" s="1041" t="s">
        <v>607</v>
      </c>
      <c r="E1066" s="1042" t="s">
        <v>1692</v>
      </c>
      <c r="F1066" s="402">
        <v>264</v>
      </c>
      <c r="G1066" s="956">
        <v>9.69</v>
      </c>
      <c r="H1066" s="440"/>
      <c r="I1066" s="403">
        <f t="shared" si="348"/>
        <v>0</v>
      </c>
      <c r="J1066" s="403">
        <f t="shared" si="352"/>
        <v>0</v>
      </c>
      <c r="K1066" s="403">
        <f t="shared" si="357"/>
        <v>0</v>
      </c>
      <c r="L1066" s="403">
        <f t="shared" si="358"/>
        <v>0</v>
      </c>
      <c r="M1066" s="403">
        <f t="shared" si="358"/>
        <v>0</v>
      </c>
      <c r="N1066" s="403">
        <f t="shared" si="358"/>
        <v>0</v>
      </c>
      <c r="O1066" s="403">
        <f t="shared" si="358"/>
        <v>0</v>
      </c>
      <c r="P1066" s="403">
        <f t="shared" si="358"/>
        <v>9.69</v>
      </c>
      <c r="Q1066" s="403">
        <f t="shared" si="358"/>
        <v>0</v>
      </c>
      <c r="R1066" s="403">
        <f t="shared" si="358"/>
        <v>0</v>
      </c>
      <c r="S1066" s="403">
        <f t="shared" si="358"/>
        <v>0</v>
      </c>
      <c r="T1066" s="403">
        <f t="shared" si="358"/>
        <v>0</v>
      </c>
      <c r="U1066" s="403">
        <f t="shared" si="358"/>
        <v>0</v>
      </c>
      <c r="V1066" s="403">
        <f t="shared" si="358"/>
        <v>0</v>
      </c>
      <c r="W1066" s="403">
        <f t="shared" si="361"/>
        <v>0</v>
      </c>
      <c r="X1066" s="403">
        <f t="shared" si="359"/>
        <v>0</v>
      </c>
      <c r="Y1066" s="403">
        <f t="shared" si="351"/>
        <v>0</v>
      </c>
      <c r="Z1066" s="403">
        <f t="shared" si="351"/>
        <v>0</v>
      </c>
      <c r="AA1066" s="403">
        <f t="shared" si="351"/>
        <v>0</v>
      </c>
      <c r="AB1066" s="403">
        <f t="shared" si="351"/>
        <v>0</v>
      </c>
      <c r="AC1066" s="403">
        <f t="shared" si="354"/>
        <v>0</v>
      </c>
      <c r="AD1066" s="403">
        <f t="shared" ref="AD1066:AE1129" si="363">IF(AD$7-$F1066=0,$G1066,0)</f>
        <v>0</v>
      </c>
      <c r="AE1066" s="403">
        <f t="shared" si="363"/>
        <v>0</v>
      </c>
      <c r="AF1066" s="403">
        <f t="shared" si="349"/>
        <v>0</v>
      </c>
      <c r="AG1066" s="404">
        <f t="shared" si="362"/>
        <v>0</v>
      </c>
      <c r="AH1066" s="404">
        <f t="shared" si="360"/>
        <v>0</v>
      </c>
      <c r="AI1066" s="404">
        <f t="shared" si="360"/>
        <v>0</v>
      </c>
      <c r="AJ1066" s="145">
        <f t="shared" si="347"/>
        <v>0</v>
      </c>
    </row>
    <row r="1067" spans="2:36" ht="13.7" customHeight="1">
      <c r="B1067" s="957">
        <v>194</v>
      </c>
      <c r="C1067" s="1040">
        <v>44980</v>
      </c>
      <c r="D1067" s="1041" t="s">
        <v>577</v>
      </c>
      <c r="E1067" s="1042" t="s">
        <v>739</v>
      </c>
      <c r="F1067" s="402">
        <v>727</v>
      </c>
      <c r="G1067" s="956">
        <v>127.1</v>
      </c>
      <c r="H1067" s="440"/>
      <c r="I1067" s="403">
        <f t="shared" si="348"/>
        <v>0</v>
      </c>
      <c r="J1067" s="403">
        <f t="shared" si="352"/>
        <v>0</v>
      </c>
      <c r="K1067" s="403">
        <f t="shared" si="357"/>
        <v>0</v>
      </c>
      <c r="L1067" s="403">
        <f t="shared" si="358"/>
        <v>0</v>
      </c>
      <c r="M1067" s="403">
        <f t="shared" si="358"/>
        <v>0</v>
      </c>
      <c r="N1067" s="403">
        <f t="shared" si="358"/>
        <v>0</v>
      </c>
      <c r="O1067" s="403">
        <f t="shared" si="358"/>
        <v>0</v>
      </c>
      <c r="P1067" s="403">
        <f t="shared" si="358"/>
        <v>0</v>
      </c>
      <c r="Q1067" s="403">
        <f t="shared" si="358"/>
        <v>0</v>
      </c>
      <c r="R1067" s="403">
        <f t="shared" si="358"/>
        <v>0</v>
      </c>
      <c r="S1067" s="403">
        <f t="shared" si="358"/>
        <v>0</v>
      </c>
      <c r="T1067" s="403">
        <f t="shared" si="358"/>
        <v>0</v>
      </c>
      <c r="U1067" s="403">
        <f t="shared" si="358"/>
        <v>0</v>
      </c>
      <c r="V1067" s="403">
        <f t="shared" si="358"/>
        <v>0</v>
      </c>
      <c r="W1067" s="403">
        <f t="shared" si="361"/>
        <v>0</v>
      </c>
      <c r="X1067" s="403">
        <f t="shared" si="359"/>
        <v>0</v>
      </c>
      <c r="Y1067" s="403">
        <f t="shared" si="351"/>
        <v>0</v>
      </c>
      <c r="Z1067" s="403">
        <f t="shared" si="351"/>
        <v>0</v>
      </c>
      <c r="AA1067" s="403">
        <f t="shared" si="351"/>
        <v>0</v>
      </c>
      <c r="AB1067" s="403">
        <f t="shared" si="351"/>
        <v>0</v>
      </c>
      <c r="AC1067" s="403">
        <f t="shared" si="354"/>
        <v>0</v>
      </c>
      <c r="AD1067" s="403">
        <f t="shared" si="363"/>
        <v>127.1</v>
      </c>
      <c r="AE1067" s="403">
        <f t="shared" si="363"/>
        <v>0</v>
      </c>
      <c r="AF1067" s="403">
        <f t="shared" si="349"/>
        <v>0</v>
      </c>
      <c r="AG1067" s="404">
        <f t="shared" si="362"/>
        <v>0</v>
      </c>
      <c r="AH1067" s="404">
        <f t="shared" si="360"/>
        <v>0</v>
      </c>
      <c r="AI1067" s="404">
        <f t="shared" si="360"/>
        <v>0</v>
      </c>
      <c r="AJ1067" s="145">
        <f t="shared" si="347"/>
        <v>0</v>
      </c>
    </row>
    <row r="1068" spans="2:36" ht="13.7" customHeight="1">
      <c r="B1068" s="957">
        <v>204</v>
      </c>
      <c r="C1068" s="1040">
        <v>44981</v>
      </c>
      <c r="D1068" s="1041" t="s">
        <v>577</v>
      </c>
      <c r="E1068" s="1042" t="s">
        <v>743</v>
      </c>
      <c r="F1068" s="402">
        <v>727</v>
      </c>
      <c r="G1068" s="956">
        <v>189.7</v>
      </c>
      <c r="H1068" s="440"/>
      <c r="I1068" s="403">
        <f t="shared" si="348"/>
        <v>0</v>
      </c>
      <c r="J1068" s="403">
        <f t="shared" si="352"/>
        <v>0</v>
      </c>
      <c r="K1068" s="403">
        <f t="shared" si="357"/>
        <v>0</v>
      </c>
      <c r="L1068" s="403">
        <f t="shared" si="358"/>
        <v>0</v>
      </c>
      <c r="M1068" s="403">
        <f t="shared" si="358"/>
        <v>0</v>
      </c>
      <c r="N1068" s="403">
        <f t="shared" si="358"/>
        <v>0</v>
      </c>
      <c r="O1068" s="403">
        <f t="shared" si="358"/>
        <v>0</v>
      </c>
      <c r="P1068" s="403">
        <f t="shared" si="358"/>
        <v>0</v>
      </c>
      <c r="Q1068" s="403">
        <f t="shared" si="358"/>
        <v>0</v>
      </c>
      <c r="R1068" s="403">
        <f t="shared" si="358"/>
        <v>0</v>
      </c>
      <c r="S1068" s="403">
        <f t="shared" si="358"/>
        <v>0</v>
      </c>
      <c r="T1068" s="403">
        <f t="shared" si="358"/>
        <v>0</v>
      </c>
      <c r="U1068" s="403">
        <f t="shared" si="358"/>
        <v>0</v>
      </c>
      <c r="V1068" s="403">
        <f t="shared" si="358"/>
        <v>0</v>
      </c>
      <c r="W1068" s="403">
        <f t="shared" si="361"/>
        <v>0</v>
      </c>
      <c r="X1068" s="403">
        <f t="shared" si="359"/>
        <v>0</v>
      </c>
      <c r="Y1068" s="403">
        <f t="shared" si="351"/>
        <v>0</v>
      </c>
      <c r="Z1068" s="403">
        <f t="shared" si="351"/>
        <v>0</v>
      </c>
      <c r="AA1068" s="403">
        <f t="shared" si="351"/>
        <v>0</v>
      </c>
      <c r="AB1068" s="403">
        <f t="shared" si="351"/>
        <v>0</v>
      </c>
      <c r="AC1068" s="403">
        <f t="shared" si="354"/>
        <v>0</v>
      </c>
      <c r="AD1068" s="403">
        <f t="shared" si="363"/>
        <v>189.7</v>
      </c>
      <c r="AE1068" s="403">
        <f t="shared" si="363"/>
        <v>0</v>
      </c>
      <c r="AF1068" s="403">
        <f t="shared" si="349"/>
        <v>0</v>
      </c>
      <c r="AG1068" s="404">
        <f t="shared" si="362"/>
        <v>0</v>
      </c>
      <c r="AH1068" s="404">
        <f t="shared" si="360"/>
        <v>0</v>
      </c>
      <c r="AI1068" s="404">
        <f t="shared" si="360"/>
        <v>0</v>
      </c>
      <c r="AJ1068" s="145">
        <f t="shared" si="347"/>
        <v>0</v>
      </c>
    </row>
    <row r="1069" spans="2:36" ht="13.7" customHeight="1">
      <c r="B1069" s="957">
        <v>1036</v>
      </c>
      <c r="C1069" s="1040">
        <v>45208</v>
      </c>
      <c r="D1069" s="1041" t="s">
        <v>577</v>
      </c>
      <c r="E1069" s="1042" t="s">
        <v>1454</v>
      </c>
      <c r="F1069" s="402">
        <v>737</v>
      </c>
      <c r="G1069" s="956">
        <v>3.49</v>
      </c>
      <c r="H1069" s="440"/>
      <c r="I1069" s="403">
        <f t="shared" si="348"/>
        <v>0</v>
      </c>
      <c r="J1069" s="403">
        <f t="shared" si="352"/>
        <v>0</v>
      </c>
      <c r="K1069" s="403">
        <f t="shared" si="357"/>
        <v>0</v>
      </c>
      <c r="L1069" s="403">
        <f t="shared" si="358"/>
        <v>0</v>
      </c>
      <c r="M1069" s="403">
        <f t="shared" si="358"/>
        <v>0</v>
      </c>
      <c r="N1069" s="403">
        <f t="shared" si="358"/>
        <v>0</v>
      </c>
      <c r="O1069" s="403">
        <f t="shared" si="358"/>
        <v>0</v>
      </c>
      <c r="P1069" s="403">
        <f t="shared" si="358"/>
        <v>0</v>
      </c>
      <c r="Q1069" s="403">
        <f t="shared" si="358"/>
        <v>0</v>
      </c>
      <c r="R1069" s="403">
        <f t="shared" si="358"/>
        <v>0</v>
      </c>
      <c r="S1069" s="403">
        <f t="shared" si="358"/>
        <v>0</v>
      </c>
      <c r="T1069" s="403">
        <f t="shared" si="358"/>
        <v>0</v>
      </c>
      <c r="U1069" s="403">
        <f t="shared" si="358"/>
        <v>0</v>
      </c>
      <c r="V1069" s="403">
        <f t="shared" si="358"/>
        <v>0</v>
      </c>
      <c r="W1069" s="403">
        <f t="shared" si="361"/>
        <v>0</v>
      </c>
      <c r="X1069" s="403">
        <f t="shared" si="359"/>
        <v>0</v>
      </c>
      <c r="Y1069" s="403">
        <f t="shared" si="351"/>
        <v>0</v>
      </c>
      <c r="Z1069" s="403">
        <f t="shared" si="351"/>
        <v>0</v>
      </c>
      <c r="AA1069" s="403">
        <f t="shared" si="351"/>
        <v>0</v>
      </c>
      <c r="AB1069" s="403">
        <f t="shared" si="351"/>
        <v>0</v>
      </c>
      <c r="AC1069" s="403">
        <f t="shared" si="354"/>
        <v>0</v>
      </c>
      <c r="AD1069" s="403">
        <f t="shared" si="363"/>
        <v>0</v>
      </c>
      <c r="AE1069" s="403">
        <f t="shared" si="363"/>
        <v>0</v>
      </c>
      <c r="AF1069" s="403">
        <f t="shared" si="349"/>
        <v>3.49</v>
      </c>
      <c r="AG1069" s="404">
        <f t="shared" si="362"/>
        <v>0</v>
      </c>
      <c r="AH1069" s="404">
        <f t="shared" si="360"/>
        <v>0</v>
      </c>
      <c r="AI1069" s="404">
        <f t="shared" si="360"/>
        <v>0</v>
      </c>
      <c r="AJ1069" s="145">
        <f t="shared" si="347"/>
        <v>0</v>
      </c>
    </row>
    <row r="1070" spans="2:36" ht="13.7" customHeight="1">
      <c r="B1070" s="957">
        <v>827</v>
      </c>
      <c r="C1070" s="1040">
        <v>45163</v>
      </c>
      <c r="D1070" s="1041" t="s">
        <v>607</v>
      </c>
      <c r="E1070" s="1042" t="s">
        <v>1276</v>
      </c>
      <c r="F1070" s="402">
        <v>727</v>
      </c>
      <c r="G1070" s="956">
        <v>100</v>
      </c>
      <c r="H1070" s="440"/>
      <c r="I1070" s="403">
        <f t="shared" si="348"/>
        <v>0</v>
      </c>
      <c r="J1070" s="403">
        <f t="shared" si="352"/>
        <v>0</v>
      </c>
      <c r="K1070" s="403">
        <f t="shared" si="357"/>
        <v>0</v>
      </c>
      <c r="L1070" s="403">
        <f t="shared" si="358"/>
        <v>0</v>
      </c>
      <c r="M1070" s="403">
        <f t="shared" si="358"/>
        <v>0</v>
      </c>
      <c r="N1070" s="403">
        <f t="shared" si="358"/>
        <v>0</v>
      </c>
      <c r="O1070" s="403">
        <f t="shared" si="358"/>
        <v>0</v>
      </c>
      <c r="P1070" s="403">
        <f t="shared" si="358"/>
        <v>0</v>
      </c>
      <c r="Q1070" s="403">
        <f t="shared" si="358"/>
        <v>0</v>
      </c>
      <c r="R1070" s="403">
        <f t="shared" si="358"/>
        <v>0</v>
      </c>
      <c r="S1070" s="403">
        <f t="shared" si="358"/>
        <v>0</v>
      </c>
      <c r="T1070" s="403">
        <f t="shared" si="358"/>
        <v>0</v>
      </c>
      <c r="U1070" s="403">
        <f t="shared" si="358"/>
        <v>0</v>
      </c>
      <c r="V1070" s="403">
        <f t="shared" si="358"/>
        <v>0</v>
      </c>
      <c r="W1070" s="403">
        <f t="shared" si="361"/>
        <v>0</v>
      </c>
      <c r="X1070" s="403">
        <f t="shared" si="359"/>
        <v>0</v>
      </c>
      <c r="Y1070" s="403">
        <f t="shared" si="351"/>
        <v>0</v>
      </c>
      <c r="Z1070" s="403">
        <f t="shared" si="351"/>
        <v>0</v>
      </c>
      <c r="AA1070" s="403">
        <f t="shared" si="351"/>
        <v>0</v>
      </c>
      <c r="AB1070" s="403">
        <f t="shared" si="351"/>
        <v>0</v>
      </c>
      <c r="AC1070" s="403">
        <f t="shared" si="354"/>
        <v>0</v>
      </c>
      <c r="AD1070" s="403">
        <f t="shared" si="363"/>
        <v>100</v>
      </c>
      <c r="AE1070" s="403">
        <f t="shared" si="363"/>
        <v>0</v>
      </c>
      <c r="AF1070" s="403">
        <f t="shared" si="349"/>
        <v>0</v>
      </c>
      <c r="AG1070" s="404">
        <f t="shared" si="362"/>
        <v>0</v>
      </c>
      <c r="AH1070" s="404">
        <f t="shared" si="360"/>
        <v>0</v>
      </c>
      <c r="AI1070" s="404">
        <f t="shared" si="360"/>
        <v>0</v>
      </c>
      <c r="AJ1070" s="145">
        <f t="shared" si="347"/>
        <v>0</v>
      </c>
    </row>
    <row r="1071" spans="2:36" ht="13.7" customHeight="1">
      <c r="B1071" s="957">
        <v>710</v>
      </c>
      <c r="C1071" s="1040">
        <v>45135</v>
      </c>
      <c r="D1071" s="1041" t="s">
        <v>577</v>
      </c>
      <c r="E1071" s="1042" t="s">
        <v>1177</v>
      </c>
      <c r="F1071" s="402">
        <v>54</v>
      </c>
      <c r="G1071" s="956">
        <v>50</v>
      </c>
      <c r="H1071" s="440"/>
      <c r="I1071" s="403">
        <f t="shared" si="348"/>
        <v>0</v>
      </c>
      <c r="J1071" s="403">
        <f t="shared" si="352"/>
        <v>0</v>
      </c>
      <c r="K1071" s="403">
        <f t="shared" si="357"/>
        <v>50</v>
      </c>
      <c r="L1071" s="403">
        <f t="shared" si="358"/>
        <v>0</v>
      </c>
      <c r="M1071" s="403">
        <f t="shared" si="358"/>
        <v>0</v>
      </c>
      <c r="N1071" s="403">
        <f t="shared" si="358"/>
        <v>0</v>
      </c>
      <c r="O1071" s="403">
        <f t="shared" si="358"/>
        <v>0</v>
      </c>
      <c r="P1071" s="403">
        <f t="shared" si="358"/>
        <v>0</v>
      </c>
      <c r="Q1071" s="403">
        <f t="shared" si="358"/>
        <v>0</v>
      </c>
      <c r="R1071" s="403">
        <f t="shared" si="358"/>
        <v>0</v>
      </c>
      <c r="S1071" s="403">
        <f t="shared" si="358"/>
        <v>0</v>
      </c>
      <c r="T1071" s="403">
        <f t="shared" si="358"/>
        <v>0</v>
      </c>
      <c r="U1071" s="403">
        <f t="shared" si="358"/>
        <v>0</v>
      </c>
      <c r="V1071" s="403">
        <f t="shared" si="358"/>
        <v>0</v>
      </c>
      <c r="W1071" s="403">
        <f t="shared" si="361"/>
        <v>0</v>
      </c>
      <c r="X1071" s="403">
        <f t="shared" si="359"/>
        <v>0</v>
      </c>
      <c r="Y1071" s="403">
        <f t="shared" si="351"/>
        <v>0</v>
      </c>
      <c r="Z1071" s="403">
        <f t="shared" si="351"/>
        <v>0</v>
      </c>
      <c r="AA1071" s="403">
        <f t="shared" si="351"/>
        <v>0</v>
      </c>
      <c r="AB1071" s="403">
        <f t="shared" si="351"/>
        <v>0</v>
      </c>
      <c r="AC1071" s="403">
        <f t="shared" si="354"/>
        <v>0</v>
      </c>
      <c r="AD1071" s="403">
        <f t="shared" si="363"/>
        <v>0</v>
      </c>
      <c r="AE1071" s="403">
        <f t="shared" si="363"/>
        <v>0</v>
      </c>
      <c r="AF1071" s="403">
        <f t="shared" si="349"/>
        <v>0</v>
      </c>
      <c r="AG1071" s="404">
        <f t="shared" si="362"/>
        <v>0</v>
      </c>
      <c r="AH1071" s="404">
        <f t="shared" si="360"/>
        <v>0</v>
      </c>
      <c r="AI1071" s="404">
        <f t="shared" si="360"/>
        <v>0</v>
      </c>
      <c r="AJ1071" s="145">
        <f t="shared" si="347"/>
        <v>0</v>
      </c>
    </row>
    <row r="1072" spans="2:36" ht="13.7" customHeight="1">
      <c r="B1072" s="957">
        <v>738</v>
      </c>
      <c r="C1072" s="1040">
        <v>45145</v>
      </c>
      <c r="D1072" s="1041" t="s">
        <v>575</v>
      </c>
      <c r="E1072" s="1042" t="s">
        <v>827</v>
      </c>
      <c r="F1072" s="402">
        <v>737</v>
      </c>
      <c r="G1072" s="956">
        <v>4600</v>
      </c>
      <c r="H1072" s="440"/>
      <c r="I1072" s="403">
        <f t="shared" si="348"/>
        <v>0</v>
      </c>
      <c r="J1072" s="403">
        <f t="shared" si="352"/>
        <v>0</v>
      </c>
      <c r="K1072" s="403">
        <f t="shared" si="357"/>
        <v>0</v>
      </c>
      <c r="L1072" s="403">
        <f t="shared" si="358"/>
        <v>0</v>
      </c>
      <c r="M1072" s="403">
        <f t="shared" si="358"/>
        <v>0</v>
      </c>
      <c r="N1072" s="403">
        <f t="shared" si="358"/>
        <v>0</v>
      </c>
      <c r="O1072" s="403">
        <f t="shared" si="358"/>
        <v>0</v>
      </c>
      <c r="P1072" s="403">
        <f t="shared" si="358"/>
        <v>0</v>
      </c>
      <c r="Q1072" s="403">
        <f t="shared" si="358"/>
        <v>0</v>
      </c>
      <c r="R1072" s="403">
        <f t="shared" si="358"/>
        <v>0</v>
      </c>
      <c r="S1072" s="403">
        <f t="shared" si="358"/>
        <v>0</v>
      </c>
      <c r="T1072" s="403">
        <f t="shared" si="358"/>
        <v>0</v>
      </c>
      <c r="U1072" s="403">
        <f t="shared" si="358"/>
        <v>0</v>
      </c>
      <c r="V1072" s="403">
        <f t="shared" si="358"/>
        <v>0</v>
      </c>
      <c r="W1072" s="403">
        <f t="shared" si="361"/>
        <v>0</v>
      </c>
      <c r="X1072" s="403">
        <f t="shared" si="359"/>
        <v>0</v>
      </c>
      <c r="Y1072" s="403">
        <f t="shared" si="351"/>
        <v>0</v>
      </c>
      <c r="Z1072" s="403">
        <f t="shared" si="351"/>
        <v>0</v>
      </c>
      <c r="AA1072" s="403">
        <f t="shared" si="351"/>
        <v>0</v>
      </c>
      <c r="AB1072" s="403">
        <f t="shared" si="351"/>
        <v>0</v>
      </c>
      <c r="AC1072" s="403">
        <f t="shared" si="354"/>
        <v>0</v>
      </c>
      <c r="AD1072" s="403">
        <f t="shared" si="363"/>
        <v>0</v>
      </c>
      <c r="AE1072" s="403">
        <f t="shared" si="363"/>
        <v>0</v>
      </c>
      <c r="AF1072" s="403">
        <f t="shared" si="349"/>
        <v>4600</v>
      </c>
      <c r="AG1072" s="404">
        <f t="shared" si="362"/>
        <v>0</v>
      </c>
      <c r="AH1072" s="404">
        <f t="shared" si="360"/>
        <v>0</v>
      </c>
      <c r="AI1072" s="404">
        <f t="shared" si="360"/>
        <v>0</v>
      </c>
      <c r="AJ1072" s="145">
        <f t="shared" si="347"/>
        <v>0</v>
      </c>
    </row>
    <row r="1073" spans="2:36" ht="13.7" customHeight="1">
      <c r="B1073" s="957">
        <v>744</v>
      </c>
      <c r="C1073" s="1040">
        <v>45146</v>
      </c>
      <c r="D1073" s="1041" t="s">
        <v>575</v>
      </c>
      <c r="E1073" s="1042" t="s">
        <v>827</v>
      </c>
      <c r="F1073" s="402">
        <v>737</v>
      </c>
      <c r="G1073" s="956">
        <v>2525</v>
      </c>
      <c r="H1073" s="440"/>
      <c r="I1073" s="403">
        <f t="shared" si="348"/>
        <v>0</v>
      </c>
      <c r="J1073" s="403">
        <f t="shared" si="352"/>
        <v>0</v>
      </c>
      <c r="K1073" s="403">
        <f t="shared" si="357"/>
        <v>0</v>
      </c>
      <c r="L1073" s="403">
        <f t="shared" si="358"/>
        <v>0</v>
      </c>
      <c r="M1073" s="403">
        <f t="shared" si="358"/>
        <v>0</v>
      </c>
      <c r="N1073" s="403">
        <f t="shared" si="358"/>
        <v>0</v>
      </c>
      <c r="O1073" s="403">
        <f t="shared" si="358"/>
        <v>0</v>
      </c>
      <c r="P1073" s="403">
        <f t="shared" si="358"/>
        <v>0</v>
      </c>
      <c r="Q1073" s="403">
        <f t="shared" si="358"/>
        <v>0</v>
      </c>
      <c r="R1073" s="403">
        <f t="shared" si="358"/>
        <v>0</v>
      </c>
      <c r="S1073" s="403">
        <f t="shared" si="358"/>
        <v>0</v>
      </c>
      <c r="T1073" s="403">
        <f t="shared" si="358"/>
        <v>0</v>
      </c>
      <c r="U1073" s="403">
        <f t="shared" si="358"/>
        <v>0</v>
      </c>
      <c r="V1073" s="403">
        <f t="shared" si="358"/>
        <v>0</v>
      </c>
      <c r="W1073" s="403">
        <f t="shared" si="361"/>
        <v>0</v>
      </c>
      <c r="X1073" s="403">
        <f t="shared" si="359"/>
        <v>0</v>
      </c>
      <c r="Y1073" s="403">
        <f t="shared" si="351"/>
        <v>0</v>
      </c>
      <c r="Z1073" s="403">
        <f t="shared" si="351"/>
        <v>0</v>
      </c>
      <c r="AA1073" s="403">
        <f t="shared" si="351"/>
        <v>0</v>
      </c>
      <c r="AB1073" s="403">
        <f t="shared" si="351"/>
        <v>0</v>
      </c>
      <c r="AC1073" s="403">
        <f t="shared" si="354"/>
        <v>0</v>
      </c>
      <c r="AD1073" s="403">
        <f t="shared" si="363"/>
        <v>0</v>
      </c>
      <c r="AE1073" s="403">
        <f t="shared" si="363"/>
        <v>0</v>
      </c>
      <c r="AF1073" s="403">
        <f t="shared" si="349"/>
        <v>2525</v>
      </c>
      <c r="AG1073" s="404">
        <f t="shared" si="362"/>
        <v>0</v>
      </c>
      <c r="AH1073" s="404">
        <f t="shared" si="360"/>
        <v>0</v>
      </c>
      <c r="AI1073" s="404">
        <f t="shared" si="360"/>
        <v>0</v>
      </c>
      <c r="AJ1073" s="145">
        <f t="shared" si="347"/>
        <v>0</v>
      </c>
    </row>
    <row r="1074" spans="2:36" ht="13.7" customHeight="1">
      <c r="B1074" s="957">
        <v>844</v>
      </c>
      <c r="C1074" s="1040">
        <v>45167</v>
      </c>
      <c r="D1074" s="1041" t="s">
        <v>575</v>
      </c>
      <c r="E1074" s="1042" t="s">
        <v>827</v>
      </c>
      <c r="F1074" s="402">
        <v>737</v>
      </c>
      <c r="G1074" s="956">
        <v>4630</v>
      </c>
      <c r="H1074" s="440"/>
      <c r="I1074" s="403">
        <f t="shared" si="348"/>
        <v>0</v>
      </c>
      <c r="J1074" s="403">
        <f t="shared" si="352"/>
        <v>0</v>
      </c>
      <c r="K1074" s="403">
        <f t="shared" si="357"/>
        <v>0</v>
      </c>
      <c r="L1074" s="403">
        <f t="shared" ref="L1074:V1083" si="364">IF(L$7-$F1074=0,$G1074,0)</f>
        <v>0</v>
      </c>
      <c r="M1074" s="403">
        <f t="shared" si="364"/>
        <v>0</v>
      </c>
      <c r="N1074" s="403">
        <f t="shared" si="364"/>
        <v>0</v>
      </c>
      <c r="O1074" s="403">
        <f t="shared" si="364"/>
        <v>0</v>
      </c>
      <c r="P1074" s="403">
        <f t="shared" si="364"/>
        <v>0</v>
      </c>
      <c r="Q1074" s="403">
        <f t="shared" si="364"/>
        <v>0</v>
      </c>
      <c r="R1074" s="403">
        <f t="shared" si="364"/>
        <v>0</v>
      </c>
      <c r="S1074" s="403">
        <f t="shared" si="364"/>
        <v>0</v>
      </c>
      <c r="T1074" s="403">
        <f t="shared" si="364"/>
        <v>0</v>
      </c>
      <c r="U1074" s="403">
        <f t="shared" si="364"/>
        <v>0</v>
      </c>
      <c r="V1074" s="403">
        <f t="shared" si="364"/>
        <v>0</v>
      </c>
      <c r="W1074" s="403">
        <f t="shared" si="361"/>
        <v>0</v>
      </c>
      <c r="X1074" s="403">
        <f t="shared" si="359"/>
        <v>0</v>
      </c>
      <c r="Y1074" s="403">
        <f t="shared" si="351"/>
        <v>0</v>
      </c>
      <c r="Z1074" s="403">
        <f t="shared" si="351"/>
        <v>0</v>
      </c>
      <c r="AA1074" s="403">
        <f t="shared" si="351"/>
        <v>0</v>
      </c>
      <c r="AB1074" s="403">
        <f t="shared" si="351"/>
        <v>0</v>
      </c>
      <c r="AC1074" s="403">
        <f t="shared" si="354"/>
        <v>0</v>
      </c>
      <c r="AD1074" s="403">
        <f t="shared" si="363"/>
        <v>0</v>
      </c>
      <c r="AE1074" s="403">
        <f t="shared" si="363"/>
        <v>0</v>
      </c>
      <c r="AF1074" s="403">
        <f t="shared" si="349"/>
        <v>4630</v>
      </c>
      <c r="AG1074" s="404">
        <f t="shared" si="362"/>
        <v>0</v>
      </c>
      <c r="AH1074" s="404">
        <f t="shared" si="360"/>
        <v>0</v>
      </c>
      <c r="AI1074" s="404">
        <f t="shared" si="360"/>
        <v>0</v>
      </c>
      <c r="AJ1074" s="145">
        <f t="shared" si="347"/>
        <v>0</v>
      </c>
    </row>
    <row r="1075" spans="2:36" ht="13.7" customHeight="1">
      <c r="B1075" s="957">
        <v>279</v>
      </c>
      <c r="C1075" s="1040">
        <v>45008</v>
      </c>
      <c r="D1075" s="1041" t="s">
        <v>575</v>
      </c>
      <c r="E1075" s="1042" t="s">
        <v>827</v>
      </c>
      <c r="F1075" s="402">
        <v>737</v>
      </c>
      <c r="G1075" s="956">
        <v>2000</v>
      </c>
      <c r="H1075" s="440"/>
      <c r="I1075" s="403">
        <f t="shared" si="348"/>
        <v>0</v>
      </c>
      <c r="J1075" s="403">
        <f t="shared" si="352"/>
        <v>0</v>
      </c>
      <c r="K1075" s="403">
        <f t="shared" si="357"/>
        <v>0</v>
      </c>
      <c r="L1075" s="403">
        <f t="shared" si="364"/>
        <v>0</v>
      </c>
      <c r="M1075" s="403">
        <f t="shared" si="364"/>
        <v>0</v>
      </c>
      <c r="N1075" s="403">
        <f t="shared" si="364"/>
        <v>0</v>
      </c>
      <c r="O1075" s="403">
        <f t="shared" si="364"/>
        <v>0</v>
      </c>
      <c r="P1075" s="403">
        <f t="shared" si="364"/>
        <v>0</v>
      </c>
      <c r="Q1075" s="403">
        <f t="shared" si="364"/>
        <v>0</v>
      </c>
      <c r="R1075" s="403">
        <f t="shared" si="364"/>
        <v>0</v>
      </c>
      <c r="S1075" s="403">
        <f t="shared" si="364"/>
        <v>0</v>
      </c>
      <c r="T1075" s="403">
        <f t="shared" si="364"/>
        <v>0</v>
      </c>
      <c r="U1075" s="403">
        <f t="shared" si="364"/>
        <v>0</v>
      </c>
      <c r="V1075" s="403">
        <f t="shared" si="364"/>
        <v>0</v>
      </c>
      <c r="W1075" s="403">
        <f t="shared" si="361"/>
        <v>0</v>
      </c>
      <c r="X1075" s="403">
        <f t="shared" si="359"/>
        <v>0</v>
      </c>
      <c r="Y1075" s="403">
        <f t="shared" si="351"/>
        <v>0</v>
      </c>
      <c r="Z1075" s="403">
        <f t="shared" si="351"/>
        <v>0</v>
      </c>
      <c r="AA1075" s="403">
        <f t="shared" si="351"/>
        <v>0</v>
      </c>
      <c r="AB1075" s="403">
        <f t="shared" si="351"/>
        <v>0</v>
      </c>
      <c r="AC1075" s="403">
        <f t="shared" si="354"/>
        <v>0</v>
      </c>
      <c r="AD1075" s="403">
        <f t="shared" si="363"/>
        <v>0</v>
      </c>
      <c r="AE1075" s="403">
        <f t="shared" si="363"/>
        <v>0</v>
      </c>
      <c r="AF1075" s="403">
        <f t="shared" si="349"/>
        <v>2000</v>
      </c>
      <c r="AG1075" s="404">
        <f t="shared" si="362"/>
        <v>0</v>
      </c>
      <c r="AH1075" s="404">
        <f t="shared" si="360"/>
        <v>0</v>
      </c>
      <c r="AI1075" s="404">
        <f t="shared" si="360"/>
        <v>0</v>
      </c>
      <c r="AJ1075" s="145">
        <f t="shared" si="347"/>
        <v>0</v>
      </c>
    </row>
    <row r="1076" spans="2:36" ht="13.7" customHeight="1">
      <c r="B1076" s="957">
        <v>936</v>
      </c>
      <c r="C1076" s="1040">
        <v>45187</v>
      </c>
      <c r="D1076" s="1041" t="s">
        <v>575</v>
      </c>
      <c r="E1076" s="1042" t="s">
        <v>1373</v>
      </c>
      <c r="F1076" s="402">
        <v>27</v>
      </c>
      <c r="G1076" s="956">
        <v>3180</v>
      </c>
      <c r="H1076" s="440"/>
      <c r="I1076" s="403">
        <f t="shared" si="348"/>
        <v>0</v>
      </c>
      <c r="J1076" s="403">
        <f t="shared" si="352"/>
        <v>3180</v>
      </c>
      <c r="K1076" s="403">
        <f t="shared" si="357"/>
        <v>0</v>
      </c>
      <c r="L1076" s="403">
        <f t="shared" si="364"/>
        <v>0</v>
      </c>
      <c r="M1076" s="403">
        <f t="shared" si="364"/>
        <v>0</v>
      </c>
      <c r="N1076" s="403">
        <f t="shared" si="364"/>
        <v>0</v>
      </c>
      <c r="O1076" s="403">
        <f t="shared" si="364"/>
        <v>0</v>
      </c>
      <c r="P1076" s="403">
        <f t="shared" si="364"/>
        <v>0</v>
      </c>
      <c r="Q1076" s="403">
        <f t="shared" si="364"/>
        <v>0</v>
      </c>
      <c r="R1076" s="403">
        <f t="shared" si="364"/>
        <v>0</v>
      </c>
      <c r="S1076" s="403">
        <f t="shared" si="364"/>
        <v>0</v>
      </c>
      <c r="T1076" s="403">
        <f t="shared" si="364"/>
        <v>0</v>
      </c>
      <c r="U1076" s="403">
        <f t="shared" si="364"/>
        <v>0</v>
      </c>
      <c r="V1076" s="403">
        <f t="shared" si="364"/>
        <v>0</v>
      </c>
      <c r="W1076" s="403">
        <f t="shared" si="361"/>
        <v>0</v>
      </c>
      <c r="X1076" s="403">
        <f t="shared" si="359"/>
        <v>0</v>
      </c>
      <c r="Y1076" s="403">
        <f t="shared" si="351"/>
        <v>0</v>
      </c>
      <c r="Z1076" s="403">
        <f t="shared" si="351"/>
        <v>0</v>
      </c>
      <c r="AA1076" s="403">
        <f t="shared" si="351"/>
        <v>0</v>
      </c>
      <c r="AB1076" s="403">
        <f t="shared" si="351"/>
        <v>0</v>
      </c>
      <c r="AC1076" s="403">
        <f t="shared" si="354"/>
        <v>0</v>
      </c>
      <c r="AD1076" s="403">
        <f t="shared" si="363"/>
        <v>0</v>
      </c>
      <c r="AE1076" s="403">
        <f t="shared" si="363"/>
        <v>0</v>
      </c>
      <c r="AF1076" s="403">
        <f t="shared" si="349"/>
        <v>0</v>
      </c>
      <c r="AG1076" s="404">
        <f t="shared" si="362"/>
        <v>0</v>
      </c>
      <c r="AH1076" s="404">
        <f t="shared" si="360"/>
        <v>0</v>
      </c>
      <c r="AI1076" s="404">
        <f t="shared" si="360"/>
        <v>0</v>
      </c>
      <c r="AJ1076" s="145">
        <f t="shared" si="347"/>
        <v>0</v>
      </c>
    </row>
    <row r="1077" spans="2:36" ht="13.7" customHeight="1">
      <c r="B1077" s="957">
        <v>516</v>
      </c>
      <c r="C1077" s="1040">
        <v>45084</v>
      </c>
      <c r="D1077" s="1041" t="s">
        <v>575</v>
      </c>
      <c r="E1077" s="1042" t="s">
        <v>931</v>
      </c>
      <c r="F1077" s="402">
        <v>737</v>
      </c>
      <c r="G1077" s="956">
        <v>2600</v>
      </c>
      <c r="H1077" s="440"/>
      <c r="I1077" s="403">
        <f t="shared" si="348"/>
        <v>0</v>
      </c>
      <c r="J1077" s="403">
        <f t="shared" si="352"/>
        <v>0</v>
      </c>
      <c r="K1077" s="403">
        <f t="shared" si="357"/>
        <v>0</v>
      </c>
      <c r="L1077" s="403">
        <f t="shared" si="364"/>
        <v>0</v>
      </c>
      <c r="M1077" s="403">
        <f t="shared" si="364"/>
        <v>0</v>
      </c>
      <c r="N1077" s="403">
        <f t="shared" si="364"/>
        <v>0</v>
      </c>
      <c r="O1077" s="403">
        <f t="shared" si="364"/>
        <v>0</v>
      </c>
      <c r="P1077" s="403">
        <f t="shared" si="364"/>
        <v>0</v>
      </c>
      <c r="Q1077" s="403">
        <f t="shared" si="364"/>
        <v>0</v>
      </c>
      <c r="R1077" s="403">
        <f t="shared" si="364"/>
        <v>0</v>
      </c>
      <c r="S1077" s="403">
        <f t="shared" si="364"/>
        <v>0</v>
      </c>
      <c r="T1077" s="403">
        <f t="shared" si="364"/>
        <v>0</v>
      </c>
      <c r="U1077" s="403">
        <f t="shared" si="364"/>
        <v>0</v>
      </c>
      <c r="V1077" s="403">
        <f t="shared" si="364"/>
        <v>0</v>
      </c>
      <c r="W1077" s="403">
        <f t="shared" si="361"/>
        <v>0</v>
      </c>
      <c r="X1077" s="403">
        <f t="shared" si="359"/>
        <v>0</v>
      </c>
      <c r="Y1077" s="403">
        <f t="shared" si="351"/>
        <v>0</v>
      </c>
      <c r="Z1077" s="403">
        <f t="shared" si="351"/>
        <v>0</v>
      </c>
      <c r="AA1077" s="403">
        <f t="shared" si="351"/>
        <v>0</v>
      </c>
      <c r="AB1077" s="403">
        <f t="shared" si="351"/>
        <v>0</v>
      </c>
      <c r="AC1077" s="403">
        <f t="shared" si="354"/>
        <v>0</v>
      </c>
      <c r="AD1077" s="403">
        <f t="shared" si="363"/>
        <v>0</v>
      </c>
      <c r="AE1077" s="403">
        <f t="shared" si="363"/>
        <v>0</v>
      </c>
      <c r="AF1077" s="403">
        <f t="shared" si="349"/>
        <v>2600</v>
      </c>
      <c r="AG1077" s="404">
        <f t="shared" si="362"/>
        <v>0</v>
      </c>
      <c r="AH1077" s="404">
        <f t="shared" si="360"/>
        <v>0</v>
      </c>
      <c r="AI1077" s="404">
        <f t="shared" si="360"/>
        <v>0</v>
      </c>
      <c r="AJ1077" s="145">
        <f t="shared" si="347"/>
        <v>0</v>
      </c>
    </row>
    <row r="1078" spans="2:36" ht="13.7" customHeight="1">
      <c r="B1078" s="957">
        <v>517</v>
      </c>
      <c r="C1078" s="1040">
        <v>45084</v>
      </c>
      <c r="D1078" s="1041" t="s">
        <v>575</v>
      </c>
      <c r="E1078" s="1042" t="s">
        <v>931</v>
      </c>
      <c r="F1078" s="402">
        <v>737</v>
      </c>
      <c r="G1078" s="956">
        <v>3000</v>
      </c>
      <c r="H1078" s="440"/>
      <c r="I1078" s="403">
        <f t="shared" si="348"/>
        <v>0</v>
      </c>
      <c r="J1078" s="403">
        <f t="shared" si="352"/>
        <v>0</v>
      </c>
      <c r="K1078" s="403">
        <f t="shared" si="357"/>
        <v>0</v>
      </c>
      <c r="L1078" s="403">
        <f t="shared" si="364"/>
        <v>0</v>
      </c>
      <c r="M1078" s="403">
        <f t="shared" si="364"/>
        <v>0</v>
      </c>
      <c r="N1078" s="403">
        <f t="shared" si="364"/>
        <v>0</v>
      </c>
      <c r="O1078" s="403">
        <f t="shared" si="364"/>
        <v>0</v>
      </c>
      <c r="P1078" s="403">
        <f t="shared" si="364"/>
        <v>0</v>
      </c>
      <c r="Q1078" s="403">
        <f t="shared" si="364"/>
        <v>0</v>
      </c>
      <c r="R1078" s="403">
        <f t="shared" si="364"/>
        <v>0</v>
      </c>
      <c r="S1078" s="403">
        <f t="shared" si="364"/>
        <v>0</v>
      </c>
      <c r="T1078" s="403">
        <f t="shared" si="364"/>
        <v>0</v>
      </c>
      <c r="U1078" s="403">
        <f t="shared" si="364"/>
        <v>0</v>
      </c>
      <c r="V1078" s="403">
        <f t="shared" si="364"/>
        <v>0</v>
      </c>
      <c r="W1078" s="403">
        <f t="shared" si="361"/>
        <v>0</v>
      </c>
      <c r="X1078" s="403">
        <f t="shared" si="359"/>
        <v>0</v>
      </c>
      <c r="Y1078" s="403">
        <f t="shared" si="351"/>
        <v>0</v>
      </c>
      <c r="Z1078" s="403">
        <f t="shared" si="351"/>
        <v>0</v>
      </c>
      <c r="AA1078" s="403">
        <f t="shared" si="351"/>
        <v>0</v>
      </c>
      <c r="AB1078" s="403">
        <f t="shared" si="351"/>
        <v>0</v>
      </c>
      <c r="AC1078" s="403">
        <f t="shared" si="354"/>
        <v>0</v>
      </c>
      <c r="AD1078" s="403">
        <f t="shared" si="363"/>
        <v>0</v>
      </c>
      <c r="AE1078" s="403">
        <f t="shared" si="363"/>
        <v>0</v>
      </c>
      <c r="AF1078" s="403">
        <f t="shared" si="349"/>
        <v>3000</v>
      </c>
      <c r="AG1078" s="404">
        <f t="shared" si="362"/>
        <v>0</v>
      </c>
      <c r="AH1078" s="404">
        <f t="shared" si="360"/>
        <v>0</v>
      </c>
      <c r="AI1078" s="404">
        <f t="shared" si="360"/>
        <v>0</v>
      </c>
      <c r="AJ1078" s="145">
        <f t="shared" si="347"/>
        <v>0</v>
      </c>
    </row>
    <row r="1079" spans="2:36" ht="13.7" customHeight="1">
      <c r="B1079" s="957">
        <v>399</v>
      </c>
      <c r="C1079" s="1040">
        <v>45041</v>
      </c>
      <c r="D1079" s="1041" t="s">
        <v>575</v>
      </c>
      <c r="E1079" s="1042" t="s">
        <v>931</v>
      </c>
      <c r="F1079" s="402">
        <v>737</v>
      </c>
      <c r="G1079" s="956">
        <v>2200</v>
      </c>
      <c r="H1079" s="440"/>
      <c r="I1079" s="403">
        <f t="shared" si="348"/>
        <v>0</v>
      </c>
      <c r="J1079" s="403">
        <f t="shared" si="352"/>
        <v>0</v>
      </c>
      <c r="K1079" s="403">
        <f t="shared" si="357"/>
        <v>0</v>
      </c>
      <c r="L1079" s="403">
        <f t="shared" si="364"/>
        <v>0</v>
      </c>
      <c r="M1079" s="403">
        <f t="shared" si="364"/>
        <v>0</v>
      </c>
      <c r="N1079" s="403">
        <f t="shared" si="364"/>
        <v>0</v>
      </c>
      <c r="O1079" s="403">
        <f t="shared" si="364"/>
        <v>0</v>
      </c>
      <c r="P1079" s="403">
        <f t="shared" si="364"/>
        <v>0</v>
      </c>
      <c r="Q1079" s="403">
        <f t="shared" si="364"/>
        <v>0</v>
      </c>
      <c r="R1079" s="403">
        <f t="shared" si="364"/>
        <v>0</v>
      </c>
      <c r="S1079" s="403">
        <f t="shared" si="364"/>
        <v>0</v>
      </c>
      <c r="T1079" s="403">
        <f t="shared" si="364"/>
        <v>0</v>
      </c>
      <c r="U1079" s="403">
        <f t="shared" si="364"/>
        <v>0</v>
      </c>
      <c r="V1079" s="403">
        <f t="shared" si="364"/>
        <v>0</v>
      </c>
      <c r="W1079" s="403">
        <f t="shared" si="361"/>
        <v>0</v>
      </c>
      <c r="X1079" s="403">
        <f t="shared" si="359"/>
        <v>0</v>
      </c>
      <c r="Y1079" s="403">
        <f t="shared" si="351"/>
        <v>0</v>
      </c>
      <c r="Z1079" s="403">
        <f t="shared" si="351"/>
        <v>0</v>
      </c>
      <c r="AA1079" s="403">
        <f t="shared" si="351"/>
        <v>0</v>
      </c>
      <c r="AB1079" s="403">
        <f t="shared" si="351"/>
        <v>0</v>
      </c>
      <c r="AC1079" s="403">
        <f t="shared" si="354"/>
        <v>0</v>
      </c>
      <c r="AD1079" s="403">
        <f t="shared" si="363"/>
        <v>0</v>
      </c>
      <c r="AE1079" s="403">
        <f t="shared" si="363"/>
        <v>0</v>
      </c>
      <c r="AF1079" s="403">
        <f t="shared" si="349"/>
        <v>2200</v>
      </c>
      <c r="AG1079" s="404">
        <f t="shared" si="362"/>
        <v>0</v>
      </c>
      <c r="AH1079" s="404">
        <f t="shared" si="360"/>
        <v>0</v>
      </c>
      <c r="AI1079" s="404">
        <f t="shared" si="360"/>
        <v>0</v>
      </c>
      <c r="AJ1079" s="145">
        <f t="shared" si="347"/>
        <v>0</v>
      </c>
    </row>
    <row r="1080" spans="2:36" ht="13.7" customHeight="1">
      <c r="B1080" s="957">
        <v>285</v>
      </c>
      <c r="C1080" s="1040">
        <v>45009</v>
      </c>
      <c r="D1080" s="1041" t="s">
        <v>575</v>
      </c>
      <c r="E1080" s="1042" t="s">
        <v>831</v>
      </c>
      <c r="F1080" s="402">
        <v>737</v>
      </c>
      <c r="G1080" s="956">
        <v>1000</v>
      </c>
      <c r="H1080" s="440"/>
      <c r="I1080" s="403">
        <f t="shared" si="348"/>
        <v>0</v>
      </c>
      <c r="J1080" s="403">
        <f t="shared" si="352"/>
        <v>0</v>
      </c>
      <c r="K1080" s="403">
        <f t="shared" si="357"/>
        <v>0</v>
      </c>
      <c r="L1080" s="403">
        <f t="shared" si="364"/>
        <v>0</v>
      </c>
      <c r="M1080" s="403">
        <f t="shared" si="364"/>
        <v>0</v>
      </c>
      <c r="N1080" s="403">
        <f t="shared" si="364"/>
        <v>0</v>
      </c>
      <c r="O1080" s="403">
        <f t="shared" si="364"/>
        <v>0</v>
      </c>
      <c r="P1080" s="403">
        <f t="shared" si="364"/>
        <v>0</v>
      </c>
      <c r="Q1080" s="403">
        <f t="shared" si="364"/>
        <v>0</v>
      </c>
      <c r="R1080" s="403">
        <f t="shared" si="364"/>
        <v>0</v>
      </c>
      <c r="S1080" s="403">
        <f t="shared" si="364"/>
        <v>0</v>
      </c>
      <c r="T1080" s="403">
        <f t="shared" si="364"/>
        <v>0</v>
      </c>
      <c r="U1080" s="403">
        <f t="shared" si="364"/>
        <v>0</v>
      </c>
      <c r="V1080" s="403">
        <f t="shared" si="364"/>
        <v>0</v>
      </c>
      <c r="W1080" s="403">
        <f t="shared" si="361"/>
        <v>0</v>
      </c>
      <c r="X1080" s="403">
        <f t="shared" si="359"/>
        <v>0</v>
      </c>
      <c r="Y1080" s="403">
        <f t="shared" si="351"/>
        <v>0</v>
      </c>
      <c r="Z1080" s="403">
        <f t="shared" si="351"/>
        <v>0</v>
      </c>
      <c r="AA1080" s="403">
        <f t="shared" si="351"/>
        <v>0</v>
      </c>
      <c r="AB1080" s="403">
        <f t="shared" si="351"/>
        <v>0</v>
      </c>
      <c r="AC1080" s="403">
        <f t="shared" si="354"/>
        <v>0</v>
      </c>
      <c r="AD1080" s="403">
        <f t="shared" si="363"/>
        <v>0</v>
      </c>
      <c r="AE1080" s="403">
        <f t="shared" si="363"/>
        <v>0</v>
      </c>
      <c r="AF1080" s="403">
        <f t="shared" si="349"/>
        <v>1000</v>
      </c>
      <c r="AG1080" s="404">
        <f t="shared" si="362"/>
        <v>0</v>
      </c>
      <c r="AH1080" s="404">
        <f t="shared" si="360"/>
        <v>0</v>
      </c>
      <c r="AI1080" s="404">
        <f t="shared" si="360"/>
        <v>0</v>
      </c>
      <c r="AJ1080" s="145">
        <f t="shared" si="347"/>
        <v>0</v>
      </c>
    </row>
    <row r="1081" spans="2:36" ht="13.7" customHeight="1">
      <c r="B1081" s="957">
        <v>404</v>
      </c>
      <c r="C1081" s="1040">
        <v>45042</v>
      </c>
      <c r="D1081" s="1041" t="s">
        <v>575</v>
      </c>
      <c r="E1081" s="1042" t="s">
        <v>831</v>
      </c>
      <c r="F1081" s="402">
        <v>737</v>
      </c>
      <c r="G1081" s="956">
        <v>2300</v>
      </c>
      <c r="H1081" s="440"/>
      <c r="I1081" s="403">
        <f t="shared" si="348"/>
        <v>0</v>
      </c>
      <c r="J1081" s="403">
        <f t="shared" si="352"/>
        <v>0</v>
      </c>
      <c r="K1081" s="403">
        <f t="shared" si="357"/>
        <v>0</v>
      </c>
      <c r="L1081" s="403">
        <f t="shared" si="364"/>
        <v>0</v>
      </c>
      <c r="M1081" s="403">
        <f t="shared" si="364"/>
        <v>0</v>
      </c>
      <c r="N1081" s="403">
        <f t="shared" si="364"/>
        <v>0</v>
      </c>
      <c r="O1081" s="403">
        <f t="shared" si="364"/>
        <v>0</v>
      </c>
      <c r="P1081" s="403">
        <f t="shared" si="364"/>
        <v>0</v>
      </c>
      <c r="Q1081" s="403">
        <f t="shared" si="364"/>
        <v>0</v>
      </c>
      <c r="R1081" s="403">
        <f t="shared" si="364"/>
        <v>0</v>
      </c>
      <c r="S1081" s="403">
        <f t="shared" si="364"/>
        <v>0</v>
      </c>
      <c r="T1081" s="403">
        <f t="shared" si="364"/>
        <v>0</v>
      </c>
      <c r="U1081" s="403">
        <f t="shared" si="364"/>
        <v>0</v>
      </c>
      <c r="V1081" s="403">
        <f t="shared" si="364"/>
        <v>0</v>
      </c>
      <c r="W1081" s="403">
        <f t="shared" si="361"/>
        <v>0</v>
      </c>
      <c r="X1081" s="403">
        <f t="shared" si="359"/>
        <v>0</v>
      </c>
      <c r="Y1081" s="403">
        <f t="shared" si="351"/>
        <v>0</v>
      </c>
      <c r="Z1081" s="403">
        <f t="shared" si="351"/>
        <v>0</v>
      </c>
      <c r="AA1081" s="403">
        <f t="shared" si="351"/>
        <v>0</v>
      </c>
      <c r="AB1081" s="403">
        <f t="shared" si="351"/>
        <v>0</v>
      </c>
      <c r="AC1081" s="403">
        <f t="shared" si="354"/>
        <v>0</v>
      </c>
      <c r="AD1081" s="403">
        <f t="shared" si="363"/>
        <v>0</v>
      </c>
      <c r="AE1081" s="403">
        <f t="shared" si="363"/>
        <v>0</v>
      </c>
      <c r="AF1081" s="403">
        <f t="shared" si="349"/>
        <v>2300</v>
      </c>
      <c r="AG1081" s="404">
        <f t="shared" si="362"/>
        <v>0</v>
      </c>
      <c r="AH1081" s="404">
        <f t="shared" si="360"/>
        <v>0</v>
      </c>
      <c r="AI1081" s="404">
        <f t="shared" si="360"/>
        <v>0</v>
      </c>
      <c r="AJ1081" s="145">
        <f t="shared" si="347"/>
        <v>0</v>
      </c>
    </row>
    <row r="1082" spans="2:36" ht="13.7" customHeight="1">
      <c r="B1082" s="957">
        <v>1001</v>
      </c>
      <c r="C1082" s="1040">
        <v>45201</v>
      </c>
      <c r="D1082" s="1041" t="s">
        <v>575</v>
      </c>
      <c r="E1082" s="1042" t="s">
        <v>831</v>
      </c>
      <c r="F1082" s="402">
        <v>737</v>
      </c>
      <c r="G1082" s="956">
        <v>1885</v>
      </c>
      <c r="H1082" s="440"/>
      <c r="I1082" s="403">
        <f t="shared" si="348"/>
        <v>0</v>
      </c>
      <c r="J1082" s="403">
        <f t="shared" si="352"/>
        <v>0</v>
      </c>
      <c r="K1082" s="403">
        <f t="shared" si="357"/>
        <v>0</v>
      </c>
      <c r="L1082" s="403">
        <f t="shared" si="364"/>
        <v>0</v>
      </c>
      <c r="M1082" s="403">
        <f t="shared" si="364"/>
        <v>0</v>
      </c>
      <c r="N1082" s="403">
        <f t="shared" si="364"/>
        <v>0</v>
      </c>
      <c r="O1082" s="403">
        <f t="shared" si="364"/>
        <v>0</v>
      </c>
      <c r="P1082" s="403">
        <f t="shared" si="364"/>
        <v>0</v>
      </c>
      <c r="Q1082" s="403">
        <f t="shared" si="364"/>
        <v>0</v>
      </c>
      <c r="R1082" s="403">
        <f t="shared" si="364"/>
        <v>0</v>
      </c>
      <c r="S1082" s="403">
        <f t="shared" si="364"/>
        <v>0</v>
      </c>
      <c r="T1082" s="403">
        <f t="shared" si="364"/>
        <v>0</v>
      </c>
      <c r="U1082" s="403">
        <f t="shared" si="364"/>
        <v>0</v>
      </c>
      <c r="V1082" s="403">
        <f t="shared" si="364"/>
        <v>0</v>
      </c>
      <c r="W1082" s="403">
        <f t="shared" si="361"/>
        <v>0</v>
      </c>
      <c r="X1082" s="403">
        <f t="shared" si="359"/>
        <v>0</v>
      </c>
      <c r="Y1082" s="403">
        <f t="shared" si="351"/>
        <v>0</v>
      </c>
      <c r="Z1082" s="403">
        <f t="shared" si="351"/>
        <v>0</v>
      </c>
      <c r="AA1082" s="403">
        <f t="shared" si="351"/>
        <v>0</v>
      </c>
      <c r="AB1082" s="403">
        <f t="shared" si="351"/>
        <v>0</v>
      </c>
      <c r="AC1082" s="403">
        <f t="shared" si="354"/>
        <v>0</v>
      </c>
      <c r="AD1082" s="403">
        <f t="shared" si="363"/>
        <v>0</v>
      </c>
      <c r="AE1082" s="403">
        <f t="shared" si="363"/>
        <v>0</v>
      </c>
      <c r="AF1082" s="403">
        <f t="shared" si="349"/>
        <v>1885</v>
      </c>
      <c r="AG1082" s="404">
        <f t="shared" si="362"/>
        <v>0</v>
      </c>
      <c r="AH1082" s="404">
        <f t="shared" si="360"/>
        <v>0</v>
      </c>
      <c r="AI1082" s="404">
        <f t="shared" si="360"/>
        <v>0</v>
      </c>
      <c r="AJ1082" s="145">
        <f t="shared" si="347"/>
        <v>0</v>
      </c>
    </row>
    <row r="1083" spans="2:36" ht="13.7" customHeight="1">
      <c r="B1083" s="957">
        <v>935</v>
      </c>
      <c r="C1083" s="1040">
        <v>45187</v>
      </c>
      <c r="D1083" s="1041" t="s">
        <v>575</v>
      </c>
      <c r="E1083" s="1042" t="s">
        <v>1374</v>
      </c>
      <c r="F1083" s="402">
        <v>737</v>
      </c>
      <c r="G1083" s="956">
        <v>3000</v>
      </c>
      <c r="H1083" s="440"/>
      <c r="I1083" s="403">
        <f t="shared" si="348"/>
        <v>0</v>
      </c>
      <c r="J1083" s="403">
        <f t="shared" si="352"/>
        <v>0</v>
      </c>
      <c r="K1083" s="403">
        <f t="shared" si="357"/>
        <v>0</v>
      </c>
      <c r="L1083" s="403">
        <f t="shared" si="364"/>
        <v>0</v>
      </c>
      <c r="M1083" s="403">
        <f t="shared" si="364"/>
        <v>0</v>
      </c>
      <c r="N1083" s="403">
        <f t="shared" si="364"/>
        <v>0</v>
      </c>
      <c r="O1083" s="403">
        <f t="shared" si="364"/>
        <v>0</v>
      </c>
      <c r="P1083" s="403">
        <f t="shared" si="364"/>
        <v>0</v>
      </c>
      <c r="Q1083" s="403">
        <f t="shared" si="364"/>
        <v>0</v>
      </c>
      <c r="R1083" s="403">
        <f t="shared" si="364"/>
        <v>0</v>
      </c>
      <c r="S1083" s="403">
        <f t="shared" si="364"/>
        <v>0</v>
      </c>
      <c r="T1083" s="403">
        <f t="shared" si="364"/>
        <v>0</v>
      </c>
      <c r="U1083" s="403">
        <f t="shared" si="364"/>
        <v>0</v>
      </c>
      <c r="V1083" s="403">
        <f t="shared" si="364"/>
        <v>0</v>
      </c>
      <c r="W1083" s="403">
        <f t="shared" si="361"/>
        <v>0</v>
      </c>
      <c r="X1083" s="403">
        <f t="shared" si="359"/>
        <v>0</v>
      </c>
      <c r="Y1083" s="403">
        <f t="shared" si="351"/>
        <v>0</v>
      </c>
      <c r="Z1083" s="403">
        <f t="shared" si="351"/>
        <v>0</v>
      </c>
      <c r="AA1083" s="403">
        <f t="shared" si="351"/>
        <v>0</v>
      </c>
      <c r="AB1083" s="403">
        <f t="shared" si="351"/>
        <v>0</v>
      </c>
      <c r="AC1083" s="403">
        <f t="shared" si="354"/>
        <v>0</v>
      </c>
      <c r="AD1083" s="403">
        <f t="shared" si="363"/>
        <v>0</v>
      </c>
      <c r="AE1083" s="403">
        <f t="shared" si="363"/>
        <v>0</v>
      </c>
      <c r="AF1083" s="403">
        <f t="shared" si="349"/>
        <v>3000</v>
      </c>
      <c r="AG1083" s="404">
        <f t="shared" si="362"/>
        <v>0</v>
      </c>
      <c r="AH1083" s="404">
        <f t="shared" si="360"/>
        <v>0</v>
      </c>
      <c r="AI1083" s="404">
        <f t="shared" si="360"/>
        <v>0</v>
      </c>
      <c r="AJ1083" s="145">
        <f t="shared" si="347"/>
        <v>0</v>
      </c>
    </row>
    <row r="1084" spans="2:36" ht="13.7" customHeight="1">
      <c r="B1084" s="957">
        <v>1085</v>
      </c>
      <c r="C1084" s="1040">
        <v>45217</v>
      </c>
      <c r="D1084" s="1041" t="s">
        <v>575</v>
      </c>
      <c r="E1084" s="1042" t="s">
        <v>1374</v>
      </c>
      <c r="F1084" s="402">
        <v>737</v>
      </c>
      <c r="G1084" s="956">
        <v>1578</v>
      </c>
      <c r="H1084" s="440"/>
      <c r="I1084" s="403">
        <f t="shared" si="348"/>
        <v>0</v>
      </c>
      <c r="J1084" s="403">
        <f t="shared" si="352"/>
        <v>0</v>
      </c>
      <c r="K1084" s="403">
        <f t="shared" si="357"/>
        <v>0</v>
      </c>
      <c r="L1084" s="403">
        <f t="shared" ref="L1084:V1093" si="365">IF(L$7-$F1084=0,$G1084,0)</f>
        <v>0</v>
      </c>
      <c r="M1084" s="403">
        <f t="shared" si="365"/>
        <v>0</v>
      </c>
      <c r="N1084" s="403">
        <f t="shared" si="365"/>
        <v>0</v>
      </c>
      <c r="O1084" s="403">
        <f t="shared" si="365"/>
        <v>0</v>
      </c>
      <c r="P1084" s="403">
        <f t="shared" si="365"/>
        <v>0</v>
      </c>
      <c r="Q1084" s="403">
        <f t="shared" si="365"/>
        <v>0</v>
      </c>
      <c r="R1084" s="403">
        <f t="shared" si="365"/>
        <v>0</v>
      </c>
      <c r="S1084" s="403">
        <f t="shared" si="365"/>
        <v>0</v>
      </c>
      <c r="T1084" s="403">
        <f t="shared" si="365"/>
        <v>0</v>
      </c>
      <c r="U1084" s="403">
        <f t="shared" si="365"/>
        <v>0</v>
      </c>
      <c r="V1084" s="403">
        <f t="shared" si="365"/>
        <v>0</v>
      </c>
      <c r="W1084" s="403">
        <f t="shared" si="361"/>
        <v>0</v>
      </c>
      <c r="X1084" s="403">
        <f t="shared" si="359"/>
        <v>0</v>
      </c>
      <c r="Y1084" s="403">
        <f t="shared" si="351"/>
        <v>0</v>
      </c>
      <c r="Z1084" s="403">
        <f t="shared" si="351"/>
        <v>0</v>
      </c>
      <c r="AA1084" s="403">
        <f t="shared" si="351"/>
        <v>0</v>
      </c>
      <c r="AB1084" s="403">
        <f t="shared" si="351"/>
        <v>0</v>
      </c>
      <c r="AC1084" s="403">
        <f t="shared" si="354"/>
        <v>0</v>
      </c>
      <c r="AD1084" s="403">
        <f t="shared" si="363"/>
        <v>0</v>
      </c>
      <c r="AE1084" s="403">
        <f t="shared" si="363"/>
        <v>0</v>
      </c>
      <c r="AF1084" s="403">
        <f t="shared" si="349"/>
        <v>1578</v>
      </c>
      <c r="AG1084" s="404">
        <f t="shared" si="362"/>
        <v>0</v>
      </c>
      <c r="AH1084" s="404">
        <f t="shared" si="360"/>
        <v>0</v>
      </c>
      <c r="AI1084" s="404">
        <f t="shared" si="360"/>
        <v>0</v>
      </c>
      <c r="AJ1084" s="145">
        <f t="shared" si="347"/>
        <v>0</v>
      </c>
    </row>
    <row r="1085" spans="2:36" ht="13.7" customHeight="1">
      <c r="B1085" s="957">
        <v>1162</v>
      </c>
      <c r="C1085" s="1040">
        <v>45230</v>
      </c>
      <c r="D1085" s="1041" t="s">
        <v>575</v>
      </c>
      <c r="E1085" s="1042" t="s">
        <v>1374</v>
      </c>
      <c r="F1085" s="402">
        <v>737</v>
      </c>
      <c r="G1085" s="956">
        <v>2600</v>
      </c>
      <c r="H1085" s="440"/>
      <c r="I1085" s="403">
        <f t="shared" si="348"/>
        <v>0</v>
      </c>
      <c r="J1085" s="403">
        <f t="shared" si="352"/>
        <v>0</v>
      </c>
      <c r="K1085" s="403">
        <f t="shared" si="357"/>
        <v>0</v>
      </c>
      <c r="L1085" s="403">
        <f t="shared" si="365"/>
        <v>0</v>
      </c>
      <c r="M1085" s="403">
        <f t="shared" si="365"/>
        <v>0</v>
      </c>
      <c r="N1085" s="403">
        <f t="shared" si="365"/>
        <v>0</v>
      </c>
      <c r="O1085" s="403">
        <f t="shared" si="365"/>
        <v>0</v>
      </c>
      <c r="P1085" s="403">
        <f t="shared" si="365"/>
        <v>0</v>
      </c>
      <c r="Q1085" s="403">
        <f t="shared" si="365"/>
        <v>0</v>
      </c>
      <c r="R1085" s="403">
        <f t="shared" si="365"/>
        <v>0</v>
      </c>
      <c r="S1085" s="403">
        <f t="shared" si="365"/>
        <v>0</v>
      </c>
      <c r="T1085" s="403">
        <f t="shared" si="365"/>
        <v>0</v>
      </c>
      <c r="U1085" s="403">
        <f t="shared" si="365"/>
        <v>0</v>
      </c>
      <c r="V1085" s="403">
        <f t="shared" si="365"/>
        <v>0</v>
      </c>
      <c r="W1085" s="403">
        <f t="shared" si="361"/>
        <v>0</v>
      </c>
      <c r="X1085" s="403">
        <f t="shared" si="359"/>
        <v>0</v>
      </c>
      <c r="Y1085" s="403">
        <f t="shared" si="351"/>
        <v>0</v>
      </c>
      <c r="Z1085" s="403">
        <f t="shared" si="351"/>
        <v>0</v>
      </c>
      <c r="AA1085" s="403">
        <f t="shared" si="351"/>
        <v>0</v>
      </c>
      <c r="AB1085" s="403">
        <f t="shared" si="351"/>
        <v>0</v>
      </c>
      <c r="AC1085" s="403">
        <f t="shared" si="354"/>
        <v>0</v>
      </c>
      <c r="AD1085" s="403">
        <f t="shared" si="363"/>
        <v>0</v>
      </c>
      <c r="AE1085" s="403">
        <f t="shared" si="363"/>
        <v>0</v>
      </c>
      <c r="AF1085" s="403">
        <f t="shared" si="349"/>
        <v>2600</v>
      </c>
      <c r="AG1085" s="404">
        <f t="shared" si="362"/>
        <v>0</v>
      </c>
      <c r="AH1085" s="404">
        <f t="shared" si="360"/>
        <v>0</v>
      </c>
      <c r="AI1085" s="404">
        <f t="shared" si="360"/>
        <v>0</v>
      </c>
      <c r="AJ1085" s="145">
        <f t="shared" si="347"/>
        <v>0</v>
      </c>
    </row>
    <row r="1086" spans="2:36" ht="13.7" customHeight="1">
      <c r="B1086" s="957">
        <v>1164</v>
      </c>
      <c r="C1086" s="1040">
        <v>45230</v>
      </c>
      <c r="D1086" s="1041" t="s">
        <v>575</v>
      </c>
      <c r="E1086" s="1042" t="s">
        <v>1374</v>
      </c>
      <c r="F1086" s="402">
        <v>737</v>
      </c>
      <c r="G1086" s="956">
        <v>720</v>
      </c>
      <c r="H1086" s="440"/>
      <c r="I1086" s="403">
        <f t="shared" si="348"/>
        <v>0</v>
      </c>
      <c r="J1086" s="403">
        <f t="shared" si="352"/>
        <v>0</v>
      </c>
      <c r="K1086" s="403">
        <f t="shared" si="357"/>
        <v>0</v>
      </c>
      <c r="L1086" s="403">
        <f t="shared" si="365"/>
        <v>0</v>
      </c>
      <c r="M1086" s="403">
        <f t="shared" si="365"/>
        <v>0</v>
      </c>
      <c r="N1086" s="403">
        <f t="shared" si="365"/>
        <v>0</v>
      </c>
      <c r="O1086" s="403">
        <f t="shared" si="365"/>
        <v>0</v>
      </c>
      <c r="P1086" s="403">
        <f t="shared" si="365"/>
        <v>0</v>
      </c>
      <c r="Q1086" s="403">
        <f t="shared" si="365"/>
        <v>0</v>
      </c>
      <c r="R1086" s="403">
        <f t="shared" si="365"/>
        <v>0</v>
      </c>
      <c r="S1086" s="403">
        <f t="shared" si="365"/>
        <v>0</v>
      </c>
      <c r="T1086" s="403">
        <f t="shared" si="365"/>
        <v>0</v>
      </c>
      <c r="U1086" s="403">
        <f t="shared" si="365"/>
        <v>0</v>
      </c>
      <c r="V1086" s="403">
        <f t="shared" si="365"/>
        <v>0</v>
      </c>
      <c r="W1086" s="403">
        <f t="shared" si="361"/>
        <v>0</v>
      </c>
      <c r="X1086" s="403">
        <f t="shared" si="359"/>
        <v>0</v>
      </c>
      <c r="Y1086" s="403">
        <f t="shared" si="351"/>
        <v>0</v>
      </c>
      <c r="Z1086" s="403">
        <f t="shared" si="351"/>
        <v>0</v>
      </c>
      <c r="AA1086" s="403">
        <f t="shared" si="351"/>
        <v>0</v>
      </c>
      <c r="AB1086" s="403">
        <f t="shared" si="351"/>
        <v>0</v>
      </c>
      <c r="AC1086" s="403">
        <f t="shared" si="354"/>
        <v>0</v>
      </c>
      <c r="AD1086" s="403">
        <f t="shared" si="363"/>
        <v>0</v>
      </c>
      <c r="AE1086" s="403">
        <f t="shared" si="363"/>
        <v>0</v>
      </c>
      <c r="AF1086" s="403">
        <f t="shared" si="349"/>
        <v>720</v>
      </c>
      <c r="AG1086" s="404">
        <f t="shared" si="362"/>
        <v>0</v>
      </c>
      <c r="AH1086" s="404">
        <f t="shared" si="360"/>
        <v>0</v>
      </c>
      <c r="AI1086" s="404">
        <f t="shared" si="360"/>
        <v>0</v>
      </c>
      <c r="AJ1086" s="145">
        <f t="shared" si="347"/>
        <v>0</v>
      </c>
    </row>
    <row r="1087" spans="2:36" ht="13.7" customHeight="1">
      <c r="B1087" s="957">
        <v>3</v>
      </c>
      <c r="C1087" s="1040">
        <v>44901</v>
      </c>
      <c r="D1087" s="1041" t="s">
        <v>575</v>
      </c>
      <c r="E1087" s="1042" t="s">
        <v>586</v>
      </c>
      <c r="F1087" s="402">
        <v>737</v>
      </c>
      <c r="G1087" s="956">
        <v>1000</v>
      </c>
      <c r="H1087" s="440"/>
      <c r="I1087" s="403">
        <f t="shared" si="348"/>
        <v>0</v>
      </c>
      <c r="J1087" s="403">
        <f t="shared" si="352"/>
        <v>0</v>
      </c>
      <c r="K1087" s="403">
        <f t="shared" si="357"/>
        <v>0</v>
      </c>
      <c r="L1087" s="403">
        <f t="shared" si="365"/>
        <v>0</v>
      </c>
      <c r="M1087" s="403">
        <f t="shared" si="365"/>
        <v>0</v>
      </c>
      <c r="N1087" s="403">
        <f t="shared" si="365"/>
        <v>0</v>
      </c>
      <c r="O1087" s="403">
        <f t="shared" si="365"/>
        <v>0</v>
      </c>
      <c r="P1087" s="403">
        <f t="shared" si="365"/>
        <v>0</v>
      </c>
      <c r="Q1087" s="403">
        <f t="shared" si="365"/>
        <v>0</v>
      </c>
      <c r="R1087" s="403">
        <f t="shared" si="365"/>
        <v>0</v>
      </c>
      <c r="S1087" s="403">
        <f t="shared" si="365"/>
        <v>0</v>
      </c>
      <c r="T1087" s="403">
        <f t="shared" si="365"/>
        <v>0</v>
      </c>
      <c r="U1087" s="403">
        <f t="shared" si="365"/>
        <v>0</v>
      </c>
      <c r="V1087" s="403">
        <f t="shared" si="365"/>
        <v>0</v>
      </c>
      <c r="W1087" s="403">
        <f t="shared" si="361"/>
        <v>0</v>
      </c>
      <c r="X1087" s="403">
        <f t="shared" si="359"/>
        <v>0</v>
      </c>
      <c r="Y1087" s="403">
        <f t="shared" si="351"/>
        <v>0</v>
      </c>
      <c r="Z1087" s="403">
        <f t="shared" si="351"/>
        <v>0</v>
      </c>
      <c r="AA1087" s="403">
        <f t="shared" si="351"/>
        <v>0</v>
      </c>
      <c r="AB1087" s="403">
        <f t="shared" si="351"/>
        <v>0</v>
      </c>
      <c r="AC1087" s="403">
        <f t="shared" si="354"/>
        <v>0</v>
      </c>
      <c r="AD1087" s="403">
        <f t="shared" si="363"/>
        <v>0</v>
      </c>
      <c r="AE1087" s="403">
        <f t="shared" si="363"/>
        <v>0</v>
      </c>
      <c r="AF1087" s="403">
        <f t="shared" si="349"/>
        <v>1000</v>
      </c>
      <c r="AG1087" s="404">
        <f t="shared" si="362"/>
        <v>0</v>
      </c>
      <c r="AH1087" s="404">
        <f t="shared" si="360"/>
        <v>0</v>
      </c>
      <c r="AI1087" s="404">
        <f t="shared" si="360"/>
        <v>0</v>
      </c>
      <c r="AJ1087" s="145">
        <f t="shared" si="347"/>
        <v>0</v>
      </c>
    </row>
    <row r="1088" spans="2:36" ht="13.7" customHeight="1">
      <c r="B1088" s="957">
        <v>2</v>
      </c>
      <c r="C1088" s="1040">
        <v>44901</v>
      </c>
      <c r="D1088" s="1041" t="s">
        <v>575</v>
      </c>
      <c r="E1088" s="1042" t="s">
        <v>586</v>
      </c>
      <c r="F1088" s="402">
        <v>737</v>
      </c>
      <c r="G1088" s="956">
        <v>800</v>
      </c>
      <c r="H1088" s="440"/>
      <c r="I1088" s="403">
        <f t="shared" si="348"/>
        <v>0</v>
      </c>
      <c r="J1088" s="403">
        <f t="shared" si="352"/>
        <v>0</v>
      </c>
      <c r="K1088" s="403">
        <f t="shared" si="357"/>
        <v>0</v>
      </c>
      <c r="L1088" s="403">
        <f t="shared" si="365"/>
        <v>0</v>
      </c>
      <c r="M1088" s="403">
        <f t="shared" si="365"/>
        <v>0</v>
      </c>
      <c r="N1088" s="403">
        <f t="shared" si="365"/>
        <v>0</v>
      </c>
      <c r="O1088" s="403">
        <f t="shared" si="365"/>
        <v>0</v>
      </c>
      <c r="P1088" s="403">
        <f t="shared" si="365"/>
        <v>0</v>
      </c>
      <c r="Q1088" s="403">
        <f t="shared" si="365"/>
        <v>0</v>
      </c>
      <c r="R1088" s="403">
        <f t="shared" si="365"/>
        <v>0</v>
      </c>
      <c r="S1088" s="403">
        <f t="shared" si="365"/>
        <v>0</v>
      </c>
      <c r="T1088" s="403">
        <f t="shared" si="365"/>
        <v>0</v>
      </c>
      <c r="U1088" s="403">
        <f t="shared" si="365"/>
        <v>0</v>
      </c>
      <c r="V1088" s="403">
        <f t="shared" si="365"/>
        <v>0</v>
      </c>
      <c r="W1088" s="403">
        <f t="shared" si="361"/>
        <v>0</v>
      </c>
      <c r="X1088" s="403">
        <f t="shared" si="359"/>
        <v>0</v>
      </c>
      <c r="Y1088" s="403">
        <f t="shared" si="351"/>
        <v>0</v>
      </c>
      <c r="Z1088" s="403">
        <f t="shared" si="351"/>
        <v>0</v>
      </c>
      <c r="AA1088" s="403">
        <f t="shared" si="351"/>
        <v>0</v>
      </c>
      <c r="AB1088" s="403">
        <f t="shared" si="351"/>
        <v>0</v>
      </c>
      <c r="AC1088" s="403">
        <f t="shared" si="354"/>
        <v>0</v>
      </c>
      <c r="AD1088" s="403">
        <f t="shared" si="363"/>
        <v>0</v>
      </c>
      <c r="AE1088" s="403">
        <f t="shared" si="363"/>
        <v>0</v>
      </c>
      <c r="AF1088" s="403">
        <f t="shared" si="349"/>
        <v>800</v>
      </c>
      <c r="AG1088" s="404">
        <f t="shared" si="362"/>
        <v>0</v>
      </c>
      <c r="AH1088" s="404">
        <f t="shared" si="360"/>
        <v>0</v>
      </c>
      <c r="AI1088" s="404">
        <f t="shared" si="360"/>
        <v>0</v>
      </c>
      <c r="AJ1088" s="145">
        <f t="shared" si="347"/>
        <v>0</v>
      </c>
    </row>
    <row r="1089" spans="2:36" ht="13.7" customHeight="1">
      <c r="B1089" s="957">
        <v>17</v>
      </c>
      <c r="C1089" s="1040">
        <v>44914</v>
      </c>
      <c r="D1089" s="1041" t="s">
        <v>575</v>
      </c>
      <c r="E1089" s="1042" t="s">
        <v>586</v>
      </c>
      <c r="F1089" s="402">
        <v>737</v>
      </c>
      <c r="G1089" s="956">
        <v>700</v>
      </c>
      <c r="H1089" s="440"/>
      <c r="I1089" s="403">
        <f t="shared" si="348"/>
        <v>0</v>
      </c>
      <c r="J1089" s="403">
        <f t="shared" si="352"/>
        <v>0</v>
      </c>
      <c r="K1089" s="403">
        <f t="shared" si="357"/>
        <v>0</v>
      </c>
      <c r="L1089" s="403">
        <f t="shared" si="365"/>
        <v>0</v>
      </c>
      <c r="M1089" s="403">
        <f t="shared" si="365"/>
        <v>0</v>
      </c>
      <c r="N1089" s="403">
        <f t="shared" si="365"/>
        <v>0</v>
      </c>
      <c r="O1089" s="403">
        <f t="shared" si="365"/>
        <v>0</v>
      </c>
      <c r="P1089" s="403">
        <f t="shared" si="365"/>
        <v>0</v>
      </c>
      <c r="Q1089" s="403">
        <f t="shared" si="365"/>
        <v>0</v>
      </c>
      <c r="R1089" s="403">
        <f t="shared" si="365"/>
        <v>0</v>
      </c>
      <c r="S1089" s="403">
        <f t="shared" si="365"/>
        <v>0</v>
      </c>
      <c r="T1089" s="403">
        <f t="shared" si="365"/>
        <v>0</v>
      </c>
      <c r="U1089" s="403">
        <f t="shared" si="365"/>
        <v>0</v>
      </c>
      <c r="V1089" s="403">
        <f t="shared" si="365"/>
        <v>0</v>
      </c>
      <c r="W1089" s="403">
        <f t="shared" si="361"/>
        <v>0</v>
      </c>
      <c r="X1089" s="403">
        <f t="shared" si="359"/>
        <v>0</v>
      </c>
      <c r="Y1089" s="403">
        <f t="shared" si="351"/>
        <v>0</v>
      </c>
      <c r="Z1089" s="403">
        <f t="shared" si="351"/>
        <v>0</v>
      </c>
      <c r="AA1089" s="403">
        <f t="shared" si="351"/>
        <v>0</v>
      </c>
      <c r="AB1089" s="403">
        <f t="shared" si="351"/>
        <v>0</v>
      </c>
      <c r="AC1089" s="403">
        <f t="shared" si="354"/>
        <v>0</v>
      </c>
      <c r="AD1089" s="403">
        <f t="shared" si="363"/>
        <v>0</v>
      </c>
      <c r="AE1089" s="403">
        <f t="shared" si="363"/>
        <v>0</v>
      </c>
      <c r="AF1089" s="403">
        <f t="shared" si="349"/>
        <v>700</v>
      </c>
      <c r="AG1089" s="404">
        <f t="shared" si="362"/>
        <v>0</v>
      </c>
      <c r="AH1089" s="404">
        <f t="shared" si="360"/>
        <v>0</v>
      </c>
      <c r="AI1089" s="404">
        <f t="shared" si="360"/>
        <v>0</v>
      </c>
      <c r="AJ1089" s="145">
        <f t="shared" si="347"/>
        <v>0</v>
      </c>
    </row>
    <row r="1090" spans="2:36" ht="13.7" customHeight="1">
      <c r="B1090" s="957">
        <v>494</v>
      </c>
      <c r="C1090" s="1040">
        <v>45078</v>
      </c>
      <c r="D1090" s="1041" t="s">
        <v>575</v>
      </c>
      <c r="E1090" s="1042" t="s">
        <v>586</v>
      </c>
      <c r="F1090" s="402">
        <v>737</v>
      </c>
      <c r="G1090" s="956">
        <v>800</v>
      </c>
      <c r="H1090" s="440"/>
      <c r="I1090" s="403">
        <f t="shared" si="348"/>
        <v>0</v>
      </c>
      <c r="J1090" s="403">
        <f t="shared" si="352"/>
        <v>0</v>
      </c>
      <c r="K1090" s="403">
        <f t="shared" si="357"/>
        <v>0</v>
      </c>
      <c r="L1090" s="403">
        <f t="shared" si="365"/>
        <v>0</v>
      </c>
      <c r="M1090" s="403">
        <f t="shared" si="365"/>
        <v>0</v>
      </c>
      <c r="N1090" s="403">
        <f t="shared" si="365"/>
        <v>0</v>
      </c>
      <c r="O1090" s="403">
        <f t="shared" si="365"/>
        <v>0</v>
      </c>
      <c r="P1090" s="403">
        <f t="shared" si="365"/>
        <v>0</v>
      </c>
      <c r="Q1090" s="403">
        <f t="shared" si="365"/>
        <v>0</v>
      </c>
      <c r="R1090" s="403">
        <f t="shared" si="365"/>
        <v>0</v>
      </c>
      <c r="S1090" s="403">
        <f t="shared" si="365"/>
        <v>0</v>
      </c>
      <c r="T1090" s="403">
        <f t="shared" si="365"/>
        <v>0</v>
      </c>
      <c r="U1090" s="403">
        <f t="shared" si="365"/>
        <v>0</v>
      </c>
      <c r="V1090" s="403">
        <f t="shared" si="365"/>
        <v>0</v>
      </c>
      <c r="W1090" s="403">
        <f t="shared" si="361"/>
        <v>0</v>
      </c>
      <c r="X1090" s="403">
        <f t="shared" si="359"/>
        <v>0</v>
      </c>
      <c r="Y1090" s="403">
        <f t="shared" si="351"/>
        <v>0</v>
      </c>
      <c r="Z1090" s="403">
        <f t="shared" si="351"/>
        <v>0</v>
      </c>
      <c r="AA1090" s="403">
        <f t="shared" si="351"/>
        <v>0</v>
      </c>
      <c r="AB1090" s="403">
        <f t="shared" si="351"/>
        <v>0</v>
      </c>
      <c r="AC1090" s="403">
        <f t="shared" si="354"/>
        <v>0</v>
      </c>
      <c r="AD1090" s="403">
        <f t="shared" si="363"/>
        <v>0</v>
      </c>
      <c r="AE1090" s="403">
        <f t="shared" si="363"/>
        <v>0</v>
      </c>
      <c r="AF1090" s="403">
        <f t="shared" si="349"/>
        <v>800</v>
      </c>
      <c r="AG1090" s="404">
        <f t="shared" si="362"/>
        <v>0</v>
      </c>
      <c r="AH1090" s="404">
        <f t="shared" si="360"/>
        <v>0</v>
      </c>
      <c r="AI1090" s="404">
        <f t="shared" si="360"/>
        <v>0</v>
      </c>
      <c r="AJ1090" s="145">
        <f t="shared" si="347"/>
        <v>0</v>
      </c>
    </row>
    <row r="1091" spans="2:36" ht="13.7" customHeight="1">
      <c r="B1091" s="957">
        <v>47</v>
      </c>
      <c r="C1091" s="1040">
        <v>44936</v>
      </c>
      <c r="D1091" s="1041" t="s">
        <v>575</v>
      </c>
      <c r="E1091" s="1042" t="s">
        <v>586</v>
      </c>
      <c r="F1091" s="402">
        <v>737</v>
      </c>
      <c r="G1091" s="956">
        <v>700</v>
      </c>
      <c r="H1091" s="440"/>
      <c r="I1091" s="403">
        <f t="shared" si="348"/>
        <v>0</v>
      </c>
      <c r="J1091" s="403">
        <f t="shared" si="352"/>
        <v>0</v>
      </c>
      <c r="K1091" s="403">
        <f t="shared" si="357"/>
        <v>0</v>
      </c>
      <c r="L1091" s="403">
        <f t="shared" si="365"/>
        <v>0</v>
      </c>
      <c r="M1091" s="403">
        <f t="shared" si="365"/>
        <v>0</v>
      </c>
      <c r="N1091" s="403">
        <f t="shared" si="365"/>
        <v>0</v>
      </c>
      <c r="O1091" s="403">
        <f t="shared" si="365"/>
        <v>0</v>
      </c>
      <c r="P1091" s="403">
        <f t="shared" si="365"/>
        <v>0</v>
      </c>
      <c r="Q1091" s="403">
        <f t="shared" si="365"/>
        <v>0</v>
      </c>
      <c r="R1091" s="403">
        <f t="shared" si="365"/>
        <v>0</v>
      </c>
      <c r="S1091" s="403">
        <f t="shared" si="365"/>
        <v>0</v>
      </c>
      <c r="T1091" s="403">
        <f t="shared" si="365"/>
        <v>0</v>
      </c>
      <c r="U1091" s="403">
        <f t="shared" si="365"/>
        <v>0</v>
      </c>
      <c r="V1091" s="403">
        <f t="shared" si="365"/>
        <v>0</v>
      </c>
      <c r="W1091" s="403">
        <f t="shared" si="361"/>
        <v>0</v>
      </c>
      <c r="X1091" s="403">
        <f t="shared" si="359"/>
        <v>0</v>
      </c>
      <c r="Y1091" s="403">
        <f t="shared" si="351"/>
        <v>0</v>
      </c>
      <c r="Z1091" s="403">
        <f t="shared" si="351"/>
        <v>0</v>
      </c>
      <c r="AA1091" s="403">
        <f t="shared" si="351"/>
        <v>0</v>
      </c>
      <c r="AB1091" s="403">
        <f t="shared" si="351"/>
        <v>0</v>
      </c>
      <c r="AC1091" s="403">
        <f t="shared" si="354"/>
        <v>0</v>
      </c>
      <c r="AD1091" s="403">
        <f t="shared" si="363"/>
        <v>0</v>
      </c>
      <c r="AE1091" s="403">
        <f t="shared" si="363"/>
        <v>0</v>
      </c>
      <c r="AF1091" s="403">
        <f t="shared" si="349"/>
        <v>700</v>
      </c>
      <c r="AG1091" s="404">
        <f t="shared" si="362"/>
        <v>0</v>
      </c>
      <c r="AH1091" s="404">
        <f t="shared" si="360"/>
        <v>0</v>
      </c>
      <c r="AI1091" s="404">
        <f t="shared" si="360"/>
        <v>0</v>
      </c>
      <c r="AJ1091" s="145">
        <f t="shared" si="347"/>
        <v>0</v>
      </c>
    </row>
    <row r="1092" spans="2:36" ht="13.7" customHeight="1">
      <c r="B1092" s="957">
        <v>48</v>
      </c>
      <c r="C1092" s="1040">
        <v>44936</v>
      </c>
      <c r="D1092" s="1041" t="s">
        <v>575</v>
      </c>
      <c r="E1092" s="1042" t="s">
        <v>586</v>
      </c>
      <c r="F1092" s="402">
        <v>737</v>
      </c>
      <c r="G1092" s="956">
        <v>800</v>
      </c>
      <c r="H1092" s="440"/>
      <c r="I1092" s="403">
        <f t="shared" si="348"/>
        <v>0</v>
      </c>
      <c r="J1092" s="403">
        <f t="shared" si="352"/>
        <v>0</v>
      </c>
      <c r="K1092" s="403">
        <f t="shared" si="357"/>
        <v>0</v>
      </c>
      <c r="L1092" s="403">
        <f t="shared" si="365"/>
        <v>0</v>
      </c>
      <c r="M1092" s="403">
        <f t="shared" si="365"/>
        <v>0</v>
      </c>
      <c r="N1092" s="403">
        <f t="shared" si="365"/>
        <v>0</v>
      </c>
      <c r="O1092" s="403">
        <f t="shared" si="365"/>
        <v>0</v>
      </c>
      <c r="P1092" s="403">
        <f t="shared" si="365"/>
        <v>0</v>
      </c>
      <c r="Q1092" s="403">
        <f t="shared" si="365"/>
        <v>0</v>
      </c>
      <c r="R1092" s="403">
        <f t="shared" si="365"/>
        <v>0</v>
      </c>
      <c r="S1092" s="403">
        <f t="shared" si="365"/>
        <v>0</v>
      </c>
      <c r="T1092" s="403">
        <f t="shared" si="365"/>
        <v>0</v>
      </c>
      <c r="U1092" s="403">
        <f t="shared" si="365"/>
        <v>0</v>
      </c>
      <c r="V1092" s="403">
        <f t="shared" si="365"/>
        <v>0</v>
      </c>
      <c r="W1092" s="403">
        <f t="shared" si="361"/>
        <v>0</v>
      </c>
      <c r="X1092" s="403">
        <f t="shared" si="359"/>
        <v>0</v>
      </c>
      <c r="Y1092" s="403">
        <f t="shared" si="351"/>
        <v>0</v>
      </c>
      <c r="Z1092" s="403">
        <f t="shared" si="351"/>
        <v>0</v>
      </c>
      <c r="AA1092" s="403">
        <f t="shared" si="351"/>
        <v>0</v>
      </c>
      <c r="AB1092" s="403">
        <f t="shared" si="351"/>
        <v>0</v>
      </c>
      <c r="AC1092" s="403">
        <f t="shared" si="354"/>
        <v>0</v>
      </c>
      <c r="AD1092" s="403">
        <f t="shared" si="363"/>
        <v>0</v>
      </c>
      <c r="AE1092" s="403">
        <f t="shared" si="363"/>
        <v>0</v>
      </c>
      <c r="AF1092" s="403">
        <f t="shared" si="349"/>
        <v>800</v>
      </c>
      <c r="AG1092" s="404">
        <f t="shared" si="362"/>
        <v>0</v>
      </c>
      <c r="AH1092" s="404">
        <f t="shared" si="360"/>
        <v>0</v>
      </c>
      <c r="AI1092" s="404">
        <f t="shared" si="360"/>
        <v>0</v>
      </c>
      <c r="AJ1092" s="145">
        <f t="shared" si="347"/>
        <v>0</v>
      </c>
    </row>
    <row r="1093" spans="2:36" ht="13.7" customHeight="1">
      <c r="B1093" s="957">
        <v>49</v>
      </c>
      <c r="C1093" s="1040">
        <v>44936</v>
      </c>
      <c r="D1093" s="1041" t="s">
        <v>575</v>
      </c>
      <c r="E1093" s="1042" t="s">
        <v>586</v>
      </c>
      <c r="F1093" s="402">
        <v>737</v>
      </c>
      <c r="G1093" s="956">
        <v>800</v>
      </c>
      <c r="H1093" s="440"/>
      <c r="I1093" s="403">
        <f t="shared" si="348"/>
        <v>0</v>
      </c>
      <c r="J1093" s="403">
        <f t="shared" si="352"/>
        <v>0</v>
      </c>
      <c r="K1093" s="403">
        <f t="shared" si="357"/>
        <v>0</v>
      </c>
      <c r="L1093" s="403">
        <f t="shared" si="365"/>
        <v>0</v>
      </c>
      <c r="M1093" s="403">
        <f t="shared" si="365"/>
        <v>0</v>
      </c>
      <c r="N1093" s="403">
        <f t="shared" si="365"/>
        <v>0</v>
      </c>
      <c r="O1093" s="403">
        <f t="shared" si="365"/>
        <v>0</v>
      </c>
      <c r="P1093" s="403">
        <f t="shared" si="365"/>
        <v>0</v>
      </c>
      <c r="Q1093" s="403">
        <f t="shared" si="365"/>
        <v>0</v>
      </c>
      <c r="R1093" s="403">
        <f t="shared" si="365"/>
        <v>0</v>
      </c>
      <c r="S1093" s="403">
        <f t="shared" si="365"/>
        <v>0</v>
      </c>
      <c r="T1093" s="403">
        <f t="shared" si="365"/>
        <v>0</v>
      </c>
      <c r="U1093" s="403">
        <f t="shared" si="365"/>
        <v>0</v>
      </c>
      <c r="V1093" s="403">
        <f t="shared" si="365"/>
        <v>0</v>
      </c>
      <c r="W1093" s="403">
        <f t="shared" si="361"/>
        <v>0</v>
      </c>
      <c r="X1093" s="403">
        <f t="shared" si="359"/>
        <v>0</v>
      </c>
      <c r="Y1093" s="403">
        <f t="shared" si="351"/>
        <v>0</v>
      </c>
      <c r="Z1093" s="403">
        <f t="shared" si="351"/>
        <v>0</v>
      </c>
      <c r="AA1093" s="403">
        <f t="shared" si="351"/>
        <v>0</v>
      </c>
      <c r="AB1093" s="403">
        <f t="shared" si="351"/>
        <v>0</v>
      </c>
      <c r="AC1093" s="403">
        <f t="shared" si="354"/>
        <v>0</v>
      </c>
      <c r="AD1093" s="403">
        <f t="shared" si="363"/>
        <v>0</v>
      </c>
      <c r="AE1093" s="403">
        <f t="shared" si="363"/>
        <v>0</v>
      </c>
      <c r="AF1093" s="403">
        <f t="shared" si="349"/>
        <v>800</v>
      </c>
      <c r="AG1093" s="404">
        <f t="shared" si="362"/>
        <v>0</v>
      </c>
      <c r="AH1093" s="404">
        <f t="shared" si="360"/>
        <v>0</v>
      </c>
      <c r="AI1093" s="404">
        <f t="shared" si="360"/>
        <v>0</v>
      </c>
      <c r="AJ1093" s="145">
        <f t="shared" si="347"/>
        <v>0</v>
      </c>
    </row>
    <row r="1094" spans="2:36" ht="13.7" customHeight="1">
      <c r="B1094" s="957">
        <v>72</v>
      </c>
      <c r="C1094" s="1040">
        <v>44944</v>
      </c>
      <c r="D1094" s="1041" t="s">
        <v>575</v>
      </c>
      <c r="E1094" s="1042" t="s">
        <v>586</v>
      </c>
      <c r="F1094" s="402">
        <v>737</v>
      </c>
      <c r="G1094" s="956">
        <v>850</v>
      </c>
      <c r="H1094" s="440"/>
      <c r="I1094" s="403">
        <f t="shared" si="348"/>
        <v>0</v>
      </c>
      <c r="J1094" s="403">
        <f t="shared" si="352"/>
        <v>0</v>
      </c>
      <c r="K1094" s="403">
        <f t="shared" si="357"/>
        <v>0</v>
      </c>
      <c r="L1094" s="403">
        <f t="shared" ref="L1094:V1103" si="366">IF(L$7-$F1094=0,$G1094,0)</f>
        <v>0</v>
      </c>
      <c r="M1094" s="403">
        <f t="shared" si="366"/>
        <v>0</v>
      </c>
      <c r="N1094" s="403">
        <f t="shared" si="366"/>
        <v>0</v>
      </c>
      <c r="O1094" s="403">
        <f t="shared" si="366"/>
        <v>0</v>
      </c>
      <c r="P1094" s="403">
        <f t="shared" si="366"/>
        <v>0</v>
      </c>
      <c r="Q1094" s="403">
        <f t="shared" si="366"/>
        <v>0</v>
      </c>
      <c r="R1094" s="403">
        <f t="shared" si="366"/>
        <v>0</v>
      </c>
      <c r="S1094" s="403">
        <f t="shared" si="366"/>
        <v>0</v>
      </c>
      <c r="T1094" s="403">
        <f t="shared" si="366"/>
        <v>0</v>
      </c>
      <c r="U1094" s="403">
        <f t="shared" si="366"/>
        <v>0</v>
      </c>
      <c r="V1094" s="403">
        <f t="shared" si="366"/>
        <v>0</v>
      </c>
      <c r="W1094" s="403">
        <f t="shared" si="361"/>
        <v>0</v>
      </c>
      <c r="X1094" s="403">
        <f t="shared" si="359"/>
        <v>0</v>
      </c>
      <c r="Y1094" s="403">
        <f t="shared" si="351"/>
        <v>0</v>
      </c>
      <c r="Z1094" s="403">
        <f t="shared" si="351"/>
        <v>0</v>
      </c>
      <c r="AA1094" s="403">
        <f t="shared" si="351"/>
        <v>0</v>
      </c>
      <c r="AB1094" s="403">
        <f t="shared" si="351"/>
        <v>0</v>
      </c>
      <c r="AC1094" s="403">
        <f t="shared" si="354"/>
        <v>0</v>
      </c>
      <c r="AD1094" s="403">
        <f t="shared" si="363"/>
        <v>0</v>
      </c>
      <c r="AE1094" s="403">
        <f t="shared" si="363"/>
        <v>0</v>
      </c>
      <c r="AF1094" s="403">
        <f t="shared" si="349"/>
        <v>850</v>
      </c>
      <c r="AG1094" s="404">
        <f t="shared" si="362"/>
        <v>0</v>
      </c>
      <c r="AH1094" s="404">
        <f t="shared" si="360"/>
        <v>0</v>
      </c>
      <c r="AI1094" s="404">
        <f t="shared" si="360"/>
        <v>0</v>
      </c>
      <c r="AJ1094" s="145">
        <f t="shared" si="347"/>
        <v>0</v>
      </c>
    </row>
    <row r="1095" spans="2:36" ht="13.7" customHeight="1">
      <c r="B1095" s="957">
        <v>278</v>
      </c>
      <c r="C1095" s="1040">
        <v>45007</v>
      </c>
      <c r="D1095" s="1041" t="s">
        <v>575</v>
      </c>
      <c r="E1095" s="1042" t="s">
        <v>586</v>
      </c>
      <c r="F1095" s="402">
        <v>737</v>
      </c>
      <c r="G1095" s="956">
        <v>1900</v>
      </c>
      <c r="H1095" s="440"/>
      <c r="I1095" s="403">
        <f t="shared" si="348"/>
        <v>0</v>
      </c>
      <c r="J1095" s="403">
        <f t="shared" si="352"/>
        <v>0</v>
      </c>
      <c r="K1095" s="403">
        <f t="shared" si="357"/>
        <v>0</v>
      </c>
      <c r="L1095" s="403">
        <f t="shared" si="366"/>
        <v>0</v>
      </c>
      <c r="M1095" s="403">
        <f t="shared" si="366"/>
        <v>0</v>
      </c>
      <c r="N1095" s="403">
        <f t="shared" si="366"/>
        <v>0</v>
      </c>
      <c r="O1095" s="403">
        <f t="shared" si="366"/>
        <v>0</v>
      </c>
      <c r="P1095" s="403">
        <f t="shared" si="366"/>
        <v>0</v>
      </c>
      <c r="Q1095" s="403">
        <f t="shared" si="366"/>
        <v>0</v>
      </c>
      <c r="R1095" s="403">
        <f t="shared" si="366"/>
        <v>0</v>
      </c>
      <c r="S1095" s="403">
        <f t="shared" si="366"/>
        <v>0</v>
      </c>
      <c r="T1095" s="403">
        <f t="shared" si="366"/>
        <v>0</v>
      </c>
      <c r="U1095" s="403">
        <f t="shared" si="366"/>
        <v>0</v>
      </c>
      <c r="V1095" s="403">
        <f t="shared" si="366"/>
        <v>0</v>
      </c>
      <c r="W1095" s="403">
        <f t="shared" si="361"/>
        <v>0</v>
      </c>
      <c r="X1095" s="403">
        <f t="shared" si="359"/>
        <v>0</v>
      </c>
      <c r="Y1095" s="403">
        <f t="shared" si="351"/>
        <v>0</v>
      </c>
      <c r="Z1095" s="403">
        <f t="shared" si="351"/>
        <v>0</v>
      </c>
      <c r="AA1095" s="403">
        <f t="shared" si="351"/>
        <v>0</v>
      </c>
      <c r="AB1095" s="403">
        <f t="shared" si="351"/>
        <v>0</v>
      </c>
      <c r="AC1095" s="403">
        <f t="shared" si="354"/>
        <v>0</v>
      </c>
      <c r="AD1095" s="403">
        <f t="shared" si="363"/>
        <v>0</v>
      </c>
      <c r="AE1095" s="403">
        <f t="shared" si="363"/>
        <v>0</v>
      </c>
      <c r="AF1095" s="403">
        <f t="shared" si="349"/>
        <v>1900</v>
      </c>
      <c r="AG1095" s="404">
        <f t="shared" si="362"/>
        <v>0</v>
      </c>
      <c r="AH1095" s="404">
        <f t="shared" si="360"/>
        <v>0</v>
      </c>
      <c r="AI1095" s="404">
        <f t="shared" si="360"/>
        <v>0</v>
      </c>
      <c r="AJ1095" s="145">
        <f t="shared" si="347"/>
        <v>0</v>
      </c>
    </row>
    <row r="1096" spans="2:36" ht="13.7" customHeight="1">
      <c r="B1096" s="957">
        <v>73</v>
      </c>
      <c r="C1096" s="1040">
        <v>44944</v>
      </c>
      <c r="D1096" s="1041" t="s">
        <v>575</v>
      </c>
      <c r="E1096" s="1042" t="s">
        <v>586</v>
      </c>
      <c r="F1096" s="402">
        <v>737</v>
      </c>
      <c r="G1096" s="956">
        <v>800</v>
      </c>
      <c r="H1096" s="440"/>
      <c r="I1096" s="403">
        <f t="shared" si="348"/>
        <v>0</v>
      </c>
      <c r="J1096" s="403">
        <f t="shared" si="352"/>
        <v>0</v>
      </c>
      <c r="K1096" s="403">
        <f t="shared" si="357"/>
        <v>0</v>
      </c>
      <c r="L1096" s="403">
        <f t="shared" si="366"/>
        <v>0</v>
      </c>
      <c r="M1096" s="403">
        <f t="shared" si="366"/>
        <v>0</v>
      </c>
      <c r="N1096" s="403">
        <f t="shared" si="366"/>
        <v>0</v>
      </c>
      <c r="O1096" s="403">
        <f t="shared" si="366"/>
        <v>0</v>
      </c>
      <c r="P1096" s="403">
        <f t="shared" si="366"/>
        <v>0</v>
      </c>
      <c r="Q1096" s="403">
        <f t="shared" si="366"/>
        <v>0</v>
      </c>
      <c r="R1096" s="403">
        <f t="shared" si="366"/>
        <v>0</v>
      </c>
      <c r="S1096" s="403">
        <f t="shared" si="366"/>
        <v>0</v>
      </c>
      <c r="T1096" s="403">
        <f t="shared" si="366"/>
        <v>0</v>
      </c>
      <c r="U1096" s="403">
        <f t="shared" si="366"/>
        <v>0</v>
      </c>
      <c r="V1096" s="403">
        <f t="shared" si="366"/>
        <v>0</v>
      </c>
      <c r="W1096" s="403">
        <f t="shared" si="361"/>
        <v>0</v>
      </c>
      <c r="X1096" s="403">
        <f t="shared" si="359"/>
        <v>0</v>
      </c>
      <c r="Y1096" s="403">
        <f t="shared" si="351"/>
        <v>0</v>
      </c>
      <c r="Z1096" s="403">
        <f t="shared" si="351"/>
        <v>0</v>
      </c>
      <c r="AA1096" s="403">
        <f t="shared" si="351"/>
        <v>0</v>
      </c>
      <c r="AB1096" s="403">
        <f t="shared" si="351"/>
        <v>0</v>
      </c>
      <c r="AC1096" s="403">
        <f t="shared" si="354"/>
        <v>0</v>
      </c>
      <c r="AD1096" s="403">
        <f t="shared" si="363"/>
        <v>0</v>
      </c>
      <c r="AE1096" s="403">
        <f t="shared" si="363"/>
        <v>0</v>
      </c>
      <c r="AF1096" s="403">
        <f t="shared" si="349"/>
        <v>800</v>
      </c>
      <c r="AG1096" s="404">
        <f t="shared" si="362"/>
        <v>0</v>
      </c>
      <c r="AH1096" s="404">
        <f t="shared" si="360"/>
        <v>0</v>
      </c>
      <c r="AI1096" s="404">
        <f t="shared" si="360"/>
        <v>0</v>
      </c>
      <c r="AJ1096" s="145">
        <f t="shared" si="347"/>
        <v>0</v>
      </c>
    </row>
    <row r="1097" spans="2:36" ht="13.7" customHeight="1">
      <c r="B1097" s="957">
        <v>698</v>
      </c>
      <c r="C1097" s="1040">
        <v>45131</v>
      </c>
      <c r="D1097" s="1041" t="s">
        <v>575</v>
      </c>
      <c r="E1097" s="1042" t="s">
        <v>586</v>
      </c>
      <c r="F1097" s="402">
        <v>27</v>
      </c>
      <c r="G1097" s="956">
        <v>700</v>
      </c>
      <c r="H1097" s="440"/>
      <c r="I1097" s="403">
        <f t="shared" si="348"/>
        <v>0</v>
      </c>
      <c r="J1097" s="403">
        <f t="shared" si="352"/>
        <v>700</v>
      </c>
      <c r="K1097" s="403">
        <f t="shared" si="357"/>
        <v>0</v>
      </c>
      <c r="L1097" s="403">
        <f t="shared" si="366"/>
        <v>0</v>
      </c>
      <c r="M1097" s="403">
        <f t="shared" si="366"/>
        <v>0</v>
      </c>
      <c r="N1097" s="403">
        <f t="shared" si="366"/>
        <v>0</v>
      </c>
      <c r="O1097" s="403">
        <f t="shared" si="366"/>
        <v>0</v>
      </c>
      <c r="P1097" s="403">
        <f t="shared" si="366"/>
        <v>0</v>
      </c>
      <c r="Q1097" s="403">
        <f t="shared" si="366"/>
        <v>0</v>
      </c>
      <c r="R1097" s="403">
        <f t="shared" si="366"/>
        <v>0</v>
      </c>
      <c r="S1097" s="403">
        <f t="shared" si="366"/>
        <v>0</v>
      </c>
      <c r="T1097" s="403">
        <f t="shared" si="366"/>
        <v>0</v>
      </c>
      <c r="U1097" s="403">
        <f t="shared" si="366"/>
        <v>0</v>
      </c>
      <c r="V1097" s="403">
        <f t="shared" si="366"/>
        <v>0</v>
      </c>
      <c r="W1097" s="403">
        <f t="shared" si="361"/>
        <v>0</v>
      </c>
      <c r="X1097" s="403">
        <f t="shared" si="359"/>
        <v>0</v>
      </c>
      <c r="Y1097" s="403">
        <f t="shared" si="351"/>
        <v>0</v>
      </c>
      <c r="Z1097" s="403">
        <f t="shared" si="351"/>
        <v>0</v>
      </c>
      <c r="AA1097" s="403">
        <f t="shared" si="351"/>
        <v>0</v>
      </c>
      <c r="AB1097" s="403">
        <f t="shared" si="351"/>
        <v>0</v>
      </c>
      <c r="AC1097" s="403">
        <f t="shared" si="354"/>
        <v>0</v>
      </c>
      <c r="AD1097" s="403">
        <f t="shared" si="363"/>
        <v>0</v>
      </c>
      <c r="AE1097" s="403">
        <f t="shared" si="363"/>
        <v>0</v>
      </c>
      <c r="AF1097" s="403">
        <f t="shared" si="349"/>
        <v>0</v>
      </c>
      <c r="AG1097" s="404">
        <f t="shared" ref="AG1097:AG1128" si="367">IF(AG$7-$F1097=0,$G1097,0)</f>
        <v>0</v>
      </c>
      <c r="AH1097" s="404">
        <f t="shared" si="360"/>
        <v>0</v>
      </c>
      <c r="AI1097" s="404">
        <f t="shared" si="360"/>
        <v>0</v>
      </c>
      <c r="AJ1097" s="145">
        <f t="shared" si="347"/>
        <v>0</v>
      </c>
    </row>
    <row r="1098" spans="2:36" ht="13.7" customHeight="1">
      <c r="B1098" s="957">
        <v>78</v>
      </c>
      <c r="C1098" s="1040">
        <v>44945</v>
      </c>
      <c r="D1098" s="1041" t="s">
        <v>575</v>
      </c>
      <c r="E1098" s="1042" t="s">
        <v>586</v>
      </c>
      <c r="F1098" s="402">
        <v>737</v>
      </c>
      <c r="G1098" s="956">
        <v>800</v>
      </c>
      <c r="H1098" s="440"/>
      <c r="I1098" s="403">
        <f t="shared" si="348"/>
        <v>0</v>
      </c>
      <c r="J1098" s="403">
        <f t="shared" si="352"/>
        <v>0</v>
      </c>
      <c r="K1098" s="403">
        <f t="shared" si="357"/>
        <v>0</v>
      </c>
      <c r="L1098" s="403">
        <f t="shared" si="366"/>
        <v>0</v>
      </c>
      <c r="M1098" s="403">
        <f t="shared" si="366"/>
        <v>0</v>
      </c>
      <c r="N1098" s="403">
        <f t="shared" si="366"/>
        <v>0</v>
      </c>
      <c r="O1098" s="403">
        <f t="shared" si="366"/>
        <v>0</v>
      </c>
      <c r="P1098" s="403">
        <f t="shared" si="366"/>
        <v>0</v>
      </c>
      <c r="Q1098" s="403">
        <f t="shared" si="366"/>
        <v>0</v>
      </c>
      <c r="R1098" s="403">
        <f t="shared" si="366"/>
        <v>0</v>
      </c>
      <c r="S1098" s="403">
        <f t="shared" si="366"/>
        <v>0</v>
      </c>
      <c r="T1098" s="403">
        <f t="shared" si="366"/>
        <v>0</v>
      </c>
      <c r="U1098" s="403">
        <f t="shared" si="366"/>
        <v>0</v>
      </c>
      <c r="V1098" s="403">
        <f t="shared" si="366"/>
        <v>0</v>
      </c>
      <c r="W1098" s="403">
        <f t="shared" si="361"/>
        <v>0</v>
      </c>
      <c r="X1098" s="403">
        <f t="shared" si="359"/>
        <v>0</v>
      </c>
      <c r="Y1098" s="403">
        <f t="shared" si="351"/>
        <v>0</v>
      </c>
      <c r="Z1098" s="403">
        <f t="shared" si="351"/>
        <v>0</v>
      </c>
      <c r="AA1098" s="403">
        <f t="shared" si="351"/>
        <v>0</v>
      </c>
      <c r="AB1098" s="403">
        <f t="shared" si="351"/>
        <v>0</v>
      </c>
      <c r="AC1098" s="403">
        <f t="shared" si="354"/>
        <v>0</v>
      </c>
      <c r="AD1098" s="403">
        <f t="shared" si="363"/>
        <v>0</v>
      </c>
      <c r="AE1098" s="403">
        <f t="shared" si="363"/>
        <v>0</v>
      </c>
      <c r="AF1098" s="403">
        <f t="shared" si="349"/>
        <v>800</v>
      </c>
      <c r="AG1098" s="404">
        <f t="shared" si="367"/>
        <v>0</v>
      </c>
      <c r="AH1098" s="404">
        <f t="shared" si="360"/>
        <v>0</v>
      </c>
      <c r="AI1098" s="404">
        <f t="shared" si="360"/>
        <v>0</v>
      </c>
      <c r="AJ1098" s="145">
        <f t="shared" si="347"/>
        <v>0</v>
      </c>
    </row>
    <row r="1099" spans="2:36" ht="13.7" customHeight="1">
      <c r="B1099" s="957">
        <v>101</v>
      </c>
      <c r="C1099" s="1040">
        <v>44952</v>
      </c>
      <c r="D1099" s="1041" t="s">
        <v>575</v>
      </c>
      <c r="E1099" s="1042" t="s">
        <v>586</v>
      </c>
      <c r="F1099" s="402">
        <v>737</v>
      </c>
      <c r="G1099" s="956">
        <v>1000</v>
      </c>
      <c r="H1099" s="440"/>
      <c r="I1099" s="403">
        <f t="shared" si="348"/>
        <v>0</v>
      </c>
      <c r="J1099" s="403">
        <f t="shared" si="352"/>
        <v>0</v>
      </c>
      <c r="K1099" s="403">
        <f t="shared" si="357"/>
        <v>0</v>
      </c>
      <c r="L1099" s="403">
        <f t="shared" si="366"/>
        <v>0</v>
      </c>
      <c r="M1099" s="403">
        <f t="shared" si="366"/>
        <v>0</v>
      </c>
      <c r="N1099" s="403">
        <f t="shared" si="366"/>
        <v>0</v>
      </c>
      <c r="O1099" s="403">
        <f t="shared" si="366"/>
        <v>0</v>
      </c>
      <c r="P1099" s="403">
        <f t="shared" si="366"/>
        <v>0</v>
      </c>
      <c r="Q1099" s="403">
        <f t="shared" si="366"/>
        <v>0</v>
      </c>
      <c r="R1099" s="403">
        <f t="shared" si="366"/>
        <v>0</v>
      </c>
      <c r="S1099" s="403">
        <f t="shared" si="366"/>
        <v>0</v>
      </c>
      <c r="T1099" s="403">
        <f t="shared" si="366"/>
        <v>0</v>
      </c>
      <c r="U1099" s="403">
        <f t="shared" si="366"/>
        <v>0</v>
      </c>
      <c r="V1099" s="403">
        <f t="shared" si="366"/>
        <v>0</v>
      </c>
      <c r="W1099" s="403">
        <f t="shared" si="361"/>
        <v>0</v>
      </c>
      <c r="X1099" s="403">
        <f t="shared" si="359"/>
        <v>0</v>
      </c>
      <c r="Y1099" s="403">
        <f t="shared" si="351"/>
        <v>0</v>
      </c>
      <c r="Z1099" s="403">
        <f t="shared" si="351"/>
        <v>0</v>
      </c>
      <c r="AA1099" s="403">
        <f t="shared" si="351"/>
        <v>0</v>
      </c>
      <c r="AB1099" s="403">
        <f t="shared" si="351"/>
        <v>0</v>
      </c>
      <c r="AC1099" s="403">
        <f t="shared" si="354"/>
        <v>0</v>
      </c>
      <c r="AD1099" s="403">
        <f t="shared" si="363"/>
        <v>0</v>
      </c>
      <c r="AE1099" s="403">
        <f t="shared" si="363"/>
        <v>0</v>
      </c>
      <c r="AF1099" s="403">
        <f t="shared" si="349"/>
        <v>1000</v>
      </c>
      <c r="AG1099" s="404">
        <f t="shared" si="367"/>
        <v>0</v>
      </c>
      <c r="AH1099" s="404">
        <f t="shared" si="360"/>
        <v>0</v>
      </c>
      <c r="AI1099" s="404">
        <f t="shared" si="360"/>
        <v>0</v>
      </c>
      <c r="AJ1099" s="145">
        <f t="shared" ref="AJ1099:AJ1162" si="368">G1099-SUM(I1099:AI1099)</f>
        <v>0</v>
      </c>
    </row>
    <row r="1100" spans="2:36" ht="13.7" customHeight="1">
      <c r="B1100" s="957">
        <v>105</v>
      </c>
      <c r="C1100" s="1040">
        <v>44956</v>
      </c>
      <c r="D1100" s="1041" t="s">
        <v>575</v>
      </c>
      <c r="E1100" s="1042" t="s">
        <v>586</v>
      </c>
      <c r="F1100" s="402">
        <v>737</v>
      </c>
      <c r="G1100" s="956">
        <v>800</v>
      </c>
      <c r="H1100" s="440"/>
      <c r="I1100" s="403">
        <f t="shared" si="348"/>
        <v>0</v>
      </c>
      <c r="J1100" s="403">
        <f t="shared" si="352"/>
        <v>0</v>
      </c>
      <c r="K1100" s="403">
        <f t="shared" si="357"/>
        <v>0</v>
      </c>
      <c r="L1100" s="403">
        <f t="shared" si="366"/>
        <v>0</v>
      </c>
      <c r="M1100" s="403">
        <f t="shared" si="366"/>
        <v>0</v>
      </c>
      <c r="N1100" s="403">
        <f t="shared" si="366"/>
        <v>0</v>
      </c>
      <c r="O1100" s="403">
        <f t="shared" si="366"/>
        <v>0</v>
      </c>
      <c r="P1100" s="403">
        <f t="shared" si="366"/>
        <v>0</v>
      </c>
      <c r="Q1100" s="403">
        <f t="shared" si="366"/>
        <v>0</v>
      </c>
      <c r="R1100" s="403">
        <f t="shared" si="366"/>
        <v>0</v>
      </c>
      <c r="S1100" s="403">
        <f t="shared" si="366"/>
        <v>0</v>
      </c>
      <c r="T1100" s="403">
        <f t="shared" si="366"/>
        <v>0</v>
      </c>
      <c r="U1100" s="403">
        <f t="shared" si="366"/>
        <v>0</v>
      </c>
      <c r="V1100" s="403">
        <f t="shared" si="366"/>
        <v>0</v>
      </c>
      <c r="W1100" s="403">
        <f t="shared" si="361"/>
        <v>0</v>
      </c>
      <c r="X1100" s="403">
        <f t="shared" si="359"/>
        <v>0</v>
      </c>
      <c r="Y1100" s="403">
        <f t="shared" si="351"/>
        <v>0</v>
      </c>
      <c r="Z1100" s="403">
        <f t="shared" si="351"/>
        <v>0</v>
      </c>
      <c r="AA1100" s="403">
        <f t="shared" si="351"/>
        <v>0</v>
      </c>
      <c r="AB1100" s="403">
        <f t="shared" si="351"/>
        <v>0</v>
      </c>
      <c r="AC1100" s="403">
        <f t="shared" si="354"/>
        <v>0</v>
      </c>
      <c r="AD1100" s="403">
        <f t="shared" si="363"/>
        <v>0</v>
      </c>
      <c r="AE1100" s="403">
        <f t="shared" si="363"/>
        <v>0</v>
      </c>
      <c r="AF1100" s="403">
        <f t="shared" si="349"/>
        <v>800</v>
      </c>
      <c r="AG1100" s="404">
        <f t="shared" si="367"/>
        <v>0</v>
      </c>
      <c r="AH1100" s="404">
        <f t="shared" si="360"/>
        <v>0</v>
      </c>
      <c r="AI1100" s="404">
        <f t="shared" si="360"/>
        <v>0</v>
      </c>
      <c r="AJ1100" s="145">
        <f t="shared" si="368"/>
        <v>0</v>
      </c>
    </row>
    <row r="1101" spans="2:36" ht="13.7" customHeight="1">
      <c r="B1101" s="957">
        <v>106</v>
      </c>
      <c r="C1101" s="1040">
        <v>44956</v>
      </c>
      <c r="D1101" s="1041" t="s">
        <v>575</v>
      </c>
      <c r="E1101" s="1042" t="s">
        <v>586</v>
      </c>
      <c r="F1101" s="402">
        <v>737</v>
      </c>
      <c r="G1101" s="956">
        <v>800</v>
      </c>
      <c r="H1101" s="440"/>
      <c r="I1101" s="403">
        <f t="shared" si="348"/>
        <v>0</v>
      </c>
      <c r="J1101" s="403">
        <f t="shared" si="352"/>
        <v>0</v>
      </c>
      <c r="K1101" s="403">
        <f t="shared" si="357"/>
        <v>0</v>
      </c>
      <c r="L1101" s="403">
        <f t="shared" si="366"/>
        <v>0</v>
      </c>
      <c r="M1101" s="403">
        <f t="shared" si="366"/>
        <v>0</v>
      </c>
      <c r="N1101" s="403">
        <f t="shared" si="366"/>
        <v>0</v>
      </c>
      <c r="O1101" s="403">
        <f t="shared" si="366"/>
        <v>0</v>
      </c>
      <c r="P1101" s="403">
        <f t="shared" si="366"/>
        <v>0</v>
      </c>
      <c r="Q1101" s="403">
        <f t="shared" si="366"/>
        <v>0</v>
      </c>
      <c r="R1101" s="403">
        <f t="shared" si="366"/>
        <v>0</v>
      </c>
      <c r="S1101" s="403">
        <f t="shared" si="366"/>
        <v>0</v>
      </c>
      <c r="T1101" s="403">
        <f t="shared" si="366"/>
        <v>0</v>
      </c>
      <c r="U1101" s="403">
        <f t="shared" si="366"/>
        <v>0</v>
      </c>
      <c r="V1101" s="403">
        <f t="shared" si="366"/>
        <v>0</v>
      </c>
      <c r="W1101" s="403">
        <f t="shared" si="361"/>
        <v>0</v>
      </c>
      <c r="X1101" s="403">
        <f t="shared" si="359"/>
        <v>0</v>
      </c>
      <c r="Y1101" s="403">
        <f t="shared" si="351"/>
        <v>0</v>
      </c>
      <c r="Z1101" s="403">
        <f t="shared" si="351"/>
        <v>0</v>
      </c>
      <c r="AA1101" s="403">
        <f t="shared" si="351"/>
        <v>0</v>
      </c>
      <c r="AB1101" s="403">
        <f t="shared" si="351"/>
        <v>0</v>
      </c>
      <c r="AC1101" s="403">
        <f t="shared" si="354"/>
        <v>0</v>
      </c>
      <c r="AD1101" s="403">
        <f t="shared" si="363"/>
        <v>0</v>
      </c>
      <c r="AE1101" s="403">
        <f t="shared" si="363"/>
        <v>0</v>
      </c>
      <c r="AF1101" s="403">
        <f t="shared" si="349"/>
        <v>800</v>
      </c>
      <c r="AG1101" s="404">
        <f t="shared" si="367"/>
        <v>0</v>
      </c>
      <c r="AH1101" s="404">
        <f t="shared" si="360"/>
        <v>0</v>
      </c>
      <c r="AI1101" s="404">
        <f t="shared" si="360"/>
        <v>0</v>
      </c>
      <c r="AJ1101" s="145">
        <f t="shared" si="368"/>
        <v>0</v>
      </c>
    </row>
    <row r="1102" spans="2:36" ht="13.7" customHeight="1">
      <c r="B1102" s="957">
        <v>104</v>
      </c>
      <c r="C1102" s="1040">
        <v>44956</v>
      </c>
      <c r="D1102" s="1041" t="s">
        <v>575</v>
      </c>
      <c r="E1102" s="1042" t="s">
        <v>586</v>
      </c>
      <c r="F1102" s="402">
        <v>737</v>
      </c>
      <c r="G1102" s="956">
        <v>900</v>
      </c>
      <c r="H1102" s="440"/>
      <c r="I1102" s="403">
        <f t="shared" si="348"/>
        <v>0</v>
      </c>
      <c r="J1102" s="403">
        <f t="shared" si="352"/>
        <v>0</v>
      </c>
      <c r="K1102" s="403">
        <f t="shared" si="357"/>
        <v>0</v>
      </c>
      <c r="L1102" s="403">
        <f t="shared" si="366"/>
        <v>0</v>
      </c>
      <c r="M1102" s="403">
        <f t="shared" si="366"/>
        <v>0</v>
      </c>
      <c r="N1102" s="403">
        <f t="shared" si="366"/>
        <v>0</v>
      </c>
      <c r="O1102" s="403">
        <f t="shared" si="366"/>
        <v>0</v>
      </c>
      <c r="P1102" s="403">
        <f t="shared" si="366"/>
        <v>0</v>
      </c>
      <c r="Q1102" s="403">
        <f t="shared" si="366"/>
        <v>0</v>
      </c>
      <c r="R1102" s="403">
        <f t="shared" si="366"/>
        <v>0</v>
      </c>
      <c r="S1102" s="403">
        <f t="shared" si="366"/>
        <v>0</v>
      </c>
      <c r="T1102" s="403">
        <f t="shared" si="366"/>
        <v>0</v>
      </c>
      <c r="U1102" s="403">
        <f t="shared" si="366"/>
        <v>0</v>
      </c>
      <c r="V1102" s="403">
        <f t="shared" si="366"/>
        <v>0</v>
      </c>
      <c r="W1102" s="403">
        <f t="shared" si="361"/>
        <v>0</v>
      </c>
      <c r="X1102" s="403">
        <f t="shared" si="359"/>
        <v>0</v>
      </c>
      <c r="Y1102" s="403">
        <f t="shared" si="351"/>
        <v>0</v>
      </c>
      <c r="Z1102" s="403">
        <f t="shared" si="351"/>
        <v>0</v>
      </c>
      <c r="AA1102" s="403">
        <f t="shared" si="351"/>
        <v>0</v>
      </c>
      <c r="AB1102" s="403">
        <f t="shared" si="351"/>
        <v>0</v>
      </c>
      <c r="AC1102" s="403">
        <f t="shared" si="354"/>
        <v>0</v>
      </c>
      <c r="AD1102" s="403">
        <f t="shared" si="363"/>
        <v>0</v>
      </c>
      <c r="AE1102" s="403">
        <f t="shared" si="363"/>
        <v>0</v>
      </c>
      <c r="AF1102" s="403">
        <f t="shared" si="349"/>
        <v>900</v>
      </c>
      <c r="AG1102" s="404">
        <f t="shared" si="367"/>
        <v>0</v>
      </c>
      <c r="AH1102" s="404">
        <f t="shared" si="360"/>
        <v>0</v>
      </c>
      <c r="AI1102" s="404">
        <f t="shared" si="360"/>
        <v>0</v>
      </c>
      <c r="AJ1102" s="145">
        <f t="shared" si="368"/>
        <v>0</v>
      </c>
    </row>
    <row r="1103" spans="2:36" ht="13.7" customHeight="1">
      <c r="B1103" s="957">
        <v>154</v>
      </c>
      <c r="C1103" s="1040">
        <v>44971</v>
      </c>
      <c r="D1103" s="1041" t="s">
        <v>575</v>
      </c>
      <c r="E1103" s="1042" t="s">
        <v>586</v>
      </c>
      <c r="F1103" s="402">
        <v>737</v>
      </c>
      <c r="G1103" s="956">
        <v>1000</v>
      </c>
      <c r="H1103" s="440"/>
      <c r="I1103" s="403">
        <f t="shared" ref="I1103:I1166" si="369">IF(I$7-$F1103=0,$G1103,0)</f>
        <v>0</v>
      </c>
      <c r="J1103" s="403">
        <f t="shared" si="352"/>
        <v>0</v>
      </c>
      <c r="K1103" s="403">
        <f t="shared" si="357"/>
        <v>0</v>
      </c>
      <c r="L1103" s="403">
        <f t="shared" si="366"/>
        <v>0</v>
      </c>
      <c r="M1103" s="403">
        <f t="shared" si="366"/>
        <v>0</v>
      </c>
      <c r="N1103" s="403">
        <f t="shared" si="366"/>
        <v>0</v>
      </c>
      <c r="O1103" s="403">
        <f t="shared" si="366"/>
        <v>0</v>
      </c>
      <c r="P1103" s="403">
        <f t="shared" si="366"/>
        <v>0</v>
      </c>
      <c r="Q1103" s="403">
        <f t="shared" si="366"/>
        <v>0</v>
      </c>
      <c r="R1103" s="403">
        <f t="shared" si="366"/>
        <v>0</v>
      </c>
      <c r="S1103" s="403">
        <f t="shared" si="366"/>
        <v>0</v>
      </c>
      <c r="T1103" s="403">
        <f t="shared" si="366"/>
        <v>0</v>
      </c>
      <c r="U1103" s="403">
        <f t="shared" si="366"/>
        <v>0</v>
      </c>
      <c r="V1103" s="403">
        <f t="shared" si="366"/>
        <v>0</v>
      </c>
      <c r="W1103" s="403">
        <f t="shared" si="361"/>
        <v>0</v>
      </c>
      <c r="X1103" s="403">
        <f t="shared" si="359"/>
        <v>0</v>
      </c>
      <c r="Y1103" s="403">
        <f t="shared" si="351"/>
        <v>0</v>
      </c>
      <c r="Z1103" s="403">
        <f t="shared" si="351"/>
        <v>0</v>
      </c>
      <c r="AA1103" s="403">
        <f t="shared" si="351"/>
        <v>0</v>
      </c>
      <c r="AB1103" s="403">
        <f t="shared" si="351"/>
        <v>0</v>
      </c>
      <c r="AC1103" s="403">
        <f t="shared" si="354"/>
        <v>0</v>
      </c>
      <c r="AD1103" s="403">
        <f t="shared" si="363"/>
        <v>0</v>
      </c>
      <c r="AE1103" s="403">
        <f t="shared" si="363"/>
        <v>0</v>
      </c>
      <c r="AF1103" s="403">
        <f t="shared" ref="AF1103:AF1166" si="370">IF(AF$7-$F1103=0,$G1103,0)</f>
        <v>1000</v>
      </c>
      <c r="AG1103" s="404">
        <f t="shared" si="367"/>
        <v>0</v>
      </c>
      <c r="AH1103" s="404">
        <f t="shared" si="360"/>
        <v>0</v>
      </c>
      <c r="AI1103" s="404">
        <f t="shared" si="360"/>
        <v>0</v>
      </c>
      <c r="AJ1103" s="145">
        <f t="shared" si="368"/>
        <v>0</v>
      </c>
    </row>
    <row r="1104" spans="2:36" ht="13.7" customHeight="1">
      <c r="B1104" s="957">
        <v>153</v>
      </c>
      <c r="C1104" s="1040">
        <v>44971</v>
      </c>
      <c r="D1104" s="1041" t="s">
        <v>575</v>
      </c>
      <c r="E1104" s="1042" t="s">
        <v>586</v>
      </c>
      <c r="F1104" s="402">
        <v>737</v>
      </c>
      <c r="G1104" s="956">
        <v>800</v>
      </c>
      <c r="H1104" s="440"/>
      <c r="I1104" s="403">
        <f t="shared" si="369"/>
        <v>0</v>
      </c>
      <c r="J1104" s="403">
        <f t="shared" si="352"/>
        <v>0</v>
      </c>
      <c r="K1104" s="403">
        <f t="shared" si="357"/>
        <v>0</v>
      </c>
      <c r="L1104" s="403">
        <f t="shared" ref="L1104:V1113" si="371">IF(L$7-$F1104=0,$G1104,0)</f>
        <v>0</v>
      </c>
      <c r="M1104" s="403">
        <f t="shared" si="371"/>
        <v>0</v>
      </c>
      <c r="N1104" s="403">
        <f t="shared" si="371"/>
        <v>0</v>
      </c>
      <c r="O1104" s="403">
        <f t="shared" si="371"/>
        <v>0</v>
      </c>
      <c r="P1104" s="403">
        <f t="shared" si="371"/>
        <v>0</v>
      </c>
      <c r="Q1104" s="403">
        <f t="shared" si="371"/>
        <v>0</v>
      </c>
      <c r="R1104" s="403">
        <f t="shared" si="371"/>
        <v>0</v>
      </c>
      <c r="S1104" s="403">
        <f t="shared" si="371"/>
        <v>0</v>
      </c>
      <c r="T1104" s="403">
        <f t="shared" si="371"/>
        <v>0</v>
      </c>
      <c r="U1104" s="403">
        <f t="shared" si="371"/>
        <v>0</v>
      </c>
      <c r="V1104" s="403">
        <f t="shared" si="371"/>
        <v>0</v>
      </c>
      <c r="W1104" s="403">
        <f t="shared" si="361"/>
        <v>0</v>
      </c>
      <c r="X1104" s="403">
        <f t="shared" si="359"/>
        <v>0</v>
      </c>
      <c r="Y1104" s="403">
        <f t="shared" si="351"/>
        <v>0</v>
      </c>
      <c r="Z1104" s="403">
        <f t="shared" si="351"/>
        <v>0</v>
      </c>
      <c r="AA1104" s="403">
        <f t="shared" si="351"/>
        <v>0</v>
      </c>
      <c r="AB1104" s="403">
        <f t="shared" si="351"/>
        <v>0</v>
      </c>
      <c r="AC1104" s="403">
        <f t="shared" si="354"/>
        <v>0</v>
      </c>
      <c r="AD1104" s="403">
        <f t="shared" si="363"/>
        <v>0</v>
      </c>
      <c r="AE1104" s="403">
        <f t="shared" si="363"/>
        <v>0</v>
      </c>
      <c r="AF1104" s="403">
        <f t="shared" si="370"/>
        <v>800</v>
      </c>
      <c r="AG1104" s="404">
        <f t="shared" si="367"/>
        <v>0</v>
      </c>
      <c r="AH1104" s="404">
        <f t="shared" si="360"/>
        <v>0</v>
      </c>
      <c r="AI1104" s="404">
        <f t="shared" si="360"/>
        <v>0</v>
      </c>
      <c r="AJ1104" s="145">
        <f t="shared" si="368"/>
        <v>0</v>
      </c>
    </row>
    <row r="1105" spans="2:36" ht="13.7" customHeight="1">
      <c r="B1105" s="957">
        <v>170</v>
      </c>
      <c r="C1105" s="1040">
        <v>44974</v>
      </c>
      <c r="D1105" s="1041" t="s">
        <v>575</v>
      </c>
      <c r="E1105" s="1042" t="s">
        <v>586</v>
      </c>
      <c r="F1105" s="402">
        <v>737</v>
      </c>
      <c r="G1105" s="956">
        <v>800</v>
      </c>
      <c r="H1105" s="440"/>
      <c r="I1105" s="403">
        <f t="shared" si="369"/>
        <v>0</v>
      </c>
      <c r="J1105" s="403">
        <f t="shared" si="352"/>
        <v>0</v>
      </c>
      <c r="K1105" s="403">
        <f t="shared" si="357"/>
        <v>0</v>
      </c>
      <c r="L1105" s="403">
        <f t="shared" si="371"/>
        <v>0</v>
      </c>
      <c r="M1105" s="403">
        <f t="shared" si="371"/>
        <v>0</v>
      </c>
      <c r="N1105" s="403">
        <f t="shared" si="371"/>
        <v>0</v>
      </c>
      <c r="O1105" s="403">
        <f t="shared" si="371"/>
        <v>0</v>
      </c>
      <c r="P1105" s="403">
        <f t="shared" si="371"/>
        <v>0</v>
      </c>
      <c r="Q1105" s="403">
        <f t="shared" si="371"/>
        <v>0</v>
      </c>
      <c r="R1105" s="403">
        <f t="shared" si="371"/>
        <v>0</v>
      </c>
      <c r="S1105" s="403">
        <f t="shared" si="371"/>
        <v>0</v>
      </c>
      <c r="T1105" s="403">
        <f t="shared" si="371"/>
        <v>0</v>
      </c>
      <c r="U1105" s="403">
        <f t="shared" si="371"/>
        <v>0</v>
      </c>
      <c r="V1105" s="403">
        <f t="shared" si="371"/>
        <v>0</v>
      </c>
      <c r="W1105" s="403">
        <f t="shared" si="361"/>
        <v>0</v>
      </c>
      <c r="X1105" s="403">
        <f t="shared" si="359"/>
        <v>0</v>
      </c>
      <c r="Y1105" s="403">
        <f t="shared" si="351"/>
        <v>0</v>
      </c>
      <c r="Z1105" s="403">
        <f t="shared" si="351"/>
        <v>0</v>
      </c>
      <c r="AA1105" s="403">
        <f t="shared" si="351"/>
        <v>0</v>
      </c>
      <c r="AB1105" s="403">
        <f t="shared" ref="Y1105:AD1168" si="372">IF(AB$7-$F1105=0,$G1105,0)</f>
        <v>0</v>
      </c>
      <c r="AC1105" s="403">
        <f t="shared" si="354"/>
        <v>0</v>
      </c>
      <c r="AD1105" s="403">
        <f t="shared" si="363"/>
        <v>0</v>
      </c>
      <c r="AE1105" s="403">
        <f t="shared" si="363"/>
        <v>0</v>
      </c>
      <c r="AF1105" s="403">
        <f t="shared" si="370"/>
        <v>800</v>
      </c>
      <c r="AG1105" s="404">
        <f t="shared" si="367"/>
        <v>0</v>
      </c>
      <c r="AH1105" s="404">
        <f t="shared" si="360"/>
        <v>0</v>
      </c>
      <c r="AI1105" s="404">
        <f t="shared" si="360"/>
        <v>0</v>
      </c>
      <c r="AJ1105" s="145">
        <f t="shared" si="368"/>
        <v>0</v>
      </c>
    </row>
    <row r="1106" spans="2:36" ht="13.7" customHeight="1">
      <c r="B1106" s="957">
        <v>171</v>
      </c>
      <c r="C1106" s="1040">
        <v>44974</v>
      </c>
      <c r="D1106" s="1041" t="s">
        <v>575</v>
      </c>
      <c r="E1106" s="1042" t="s">
        <v>586</v>
      </c>
      <c r="F1106" s="402">
        <v>737</v>
      </c>
      <c r="G1106" s="956">
        <v>800</v>
      </c>
      <c r="H1106" s="440"/>
      <c r="I1106" s="403">
        <f t="shared" si="369"/>
        <v>0</v>
      </c>
      <c r="J1106" s="403">
        <f t="shared" si="352"/>
        <v>0</v>
      </c>
      <c r="K1106" s="403">
        <f t="shared" si="357"/>
        <v>0</v>
      </c>
      <c r="L1106" s="403">
        <f t="shared" si="371"/>
        <v>0</v>
      </c>
      <c r="M1106" s="403">
        <f t="shared" si="371"/>
        <v>0</v>
      </c>
      <c r="N1106" s="403">
        <f t="shared" si="371"/>
        <v>0</v>
      </c>
      <c r="O1106" s="403">
        <f t="shared" si="371"/>
        <v>0</v>
      </c>
      <c r="P1106" s="403">
        <f t="shared" si="371"/>
        <v>0</v>
      </c>
      <c r="Q1106" s="403">
        <f t="shared" si="371"/>
        <v>0</v>
      </c>
      <c r="R1106" s="403">
        <f t="shared" si="371"/>
        <v>0</v>
      </c>
      <c r="S1106" s="403">
        <f t="shared" si="371"/>
        <v>0</v>
      </c>
      <c r="T1106" s="403">
        <f t="shared" si="371"/>
        <v>0</v>
      </c>
      <c r="U1106" s="403">
        <f t="shared" si="371"/>
        <v>0</v>
      </c>
      <c r="V1106" s="403">
        <f t="shared" si="371"/>
        <v>0</v>
      </c>
      <c r="W1106" s="403">
        <f t="shared" si="361"/>
        <v>0</v>
      </c>
      <c r="X1106" s="403">
        <f t="shared" si="359"/>
        <v>0</v>
      </c>
      <c r="Y1106" s="403">
        <f t="shared" si="372"/>
        <v>0</v>
      </c>
      <c r="Z1106" s="403">
        <f t="shared" si="372"/>
        <v>0</v>
      </c>
      <c r="AA1106" s="403">
        <f t="shared" si="372"/>
        <v>0</v>
      </c>
      <c r="AB1106" s="403">
        <f t="shared" si="372"/>
        <v>0</v>
      </c>
      <c r="AC1106" s="403">
        <f t="shared" si="354"/>
        <v>0</v>
      </c>
      <c r="AD1106" s="403">
        <f t="shared" si="363"/>
        <v>0</v>
      </c>
      <c r="AE1106" s="403">
        <f t="shared" si="363"/>
        <v>0</v>
      </c>
      <c r="AF1106" s="403">
        <f t="shared" si="370"/>
        <v>800</v>
      </c>
      <c r="AG1106" s="404">
        <f t="shared" si="367"/>
        <v>0</v>
      </c>
      <c r="AH1106" s="404">
        <f t="shared" si="360"/>
        <v>0</v>
      </c>
      <c r="AI1106" s="404">
        <f t="shared" si="360"/>
        <v>0</v>
      </c>
      <c r="AJ1106" s="145">
        <f t="shared" si="368"/>
        <v>0</v>
      </c>
    </row>
    <row r="1107" spans="2:36" ht="13.7" customHeight="1">
      <c r="B1107" s="957">
        <v>183</v>
      </c>
      <c r="C1107" s="1040">
        <v>44979</v>
      </c>
      <c r="D1107" s="1041" t="s">
        <v>575</v>
      </c>
      <c r="E1107" s="1042" t="s">
        <v>586</v>
      </c>
      <c r="F1107" s="402">
        <v>737</v>
      </c>
      <c r="G1107" s="956">
        <v>800</v>
      </c>
      <c r="H1107" s="440"/>
      <c r="I1107" s="403">
        <f t="shared" si="369"/>
        <v>0</v>
      </c>
      <c r="J1107" s="403">
        <f t="shared" si="352"/>
        <v>0</v>
      </c>
      <c r="K1107" s="403">
        <f t="shared" si="357"/>
        <v>0</v>
      </c>
      <c r="L1107" s="403">
        <f t="shared" si="371"/>
        <v>0</v>
      </c>
      <c r="M1107" s="403">
        <f t="shared" si="371"/>
        <v>0</v>
      </c>
      <c r="N1107" s="403">
        <f t="shared" si="371"/>
        <v>0</v>
      </c>
      <c r="O1107" s="403">
        <f t="shared" si="371"/>
        <v>0</v>
      </c>
      <c r="P1107" s="403">
        <f t="shared" si="371"/>
        <v>0</v>
      </c>
      <c r="Q1107" s="403">
        <f t="shared" si="371"/>
        <v>0</v>
      </c>
      <c r="R1107" s="403">
        <f t="shared" si="371"/>
        <v>0</v>
      </c>
      <c r="S1107" s="403">
        <f t="shared" si="371"/>
        <v>0</v>
      </c>
      <c r="T1107" s="403">
        <f t="shared" si="371"/>
        <v>0</v>
      </c>
      <c r="U1107" s="403">
        <f t="shared" si="371"/>
        <v>0</v>
      </c>
      <c r="V1107" s="403">
        <f t="shared" si="371"/>
        <v>0</v>
      </c>
      <c r="W1107" s="403">
        <f t="shared" si="361"/>
        <v>0</v>
      </c>
      <c r="X1107" s="403">
        <f t="shared" si="359"/>
        <v>0</v>
      </c>
      <c r="Y1107" s="403">
        <f t="shared" si="372"/>
        <v>0</v>
      </c>
      <c r="Z1107" s="403">
        <f t="shared" si="372"/>
        <v>0</v>
      </c>
      <c r="AA1107" s="403">
        <f t="shared" si="372"/>
        <v>0</v>
      </c>
      <c r="AB1107" s="403">
        <f t="shared" si="372"/>
        <v>0</v>
      </c>
      <c r="AC1107" s="403">
        <f t="shared" si="354"/>
        <v>0</v>
      </c>
      <c r="AD1107" s="403">
        <f t="shared" si="363"/>
        <v>0</v>
      </c>
      <c r="AE1107" s="403">
        <f t="shared" si="363"/>
        <v>0</v>
      </c>
      <c r="AF1107" s="403">
        <f t="shared" si="370"/>
        <v>800</v>
      </c>
      <c r="AG1107" s="404">
        <f t="shared" si="367"/>
        <v>0</v>
      </c>
      <c r="AH1107" s="404">
        <f t="shared" si="360"/>
        <v>0</v>
      </c>
      <c r="AI1107" s="404">
        <f t="shared" si="360"/>
        <v>0</v>
      </c>
      <c r="AJ1107" s="145">
        <f t="shared" si="368"/>
        <v>0</v>
      </c>
    </row>
    <row r="1108" spans="2:36" ht="13.7" customHeight="1">
      <c r="B1108" s="957">
        <v>1134</v>
      </c>
      <c r="C1108" s="1040">
        <v>45224</v>
      </c>
      <c r="D1108" s="1041" t="s">
        <v>575</v>
      </c>
      <c r="E1108" s="1042" t="s">
        <v>1538</v>
      </c>
      <c r="F1108" s="402">
        <v>737</v>
      </c>
      <c r="G1108" s="956">
        <v>5175</v>
      </c>
      <c r="H1108" s="440"/>
      <c r="I1108" s="403">
        <f t="shared" si="369"/>
        <v>0</v>
      </c>
      <c r="J1108" s="403">
        <f t="shared" si="352"/>
        <v>0</v>
      </c>
      <c r="K1108" s="403">
        <f t="shared" si="357"/>
        <v>0</v>
      </c>
      <c r="L1108" s="403">
        <f t="shared" si="371"/>
        <v>0</v>
      </c>
      <c r="M1108" s="403">
        <f t="shared" si="371"/>
        <v>0</v>
      </c>
      <c r="N1108" s="403">
        <f t="shared" si="371"/>
        <v>0</v>
      </c>
      <c r="O1108" s="403">
        <f t="shared" si="371"/>
        <v>0</v>
      </c>
      <c r="P1108" s="403">
        <f t="shared" si="371"/>
        <v>0</v>
      </c>
      <c r="Q1108" s="403">
        <f t="shared" si="371"/>
        <v>0</v>
      </c>
      <c r="R1108" s="403">
        <f t="shared" si="371"/>
        <v>0</v>
      </c>
      <c r="S1108" s="403">
        <f t="shared" si="371"/>
        <v>0</v>
      </c>
      <c r="T1108" s="403">
        <f t="shared" si="371"/>
        <v>0</v>
      </c>
      <c r="U1108" s="403">
        <f t="shared" si="371"/>
        <v>0</v>
      </c>
      <c r="V1108" s="403">
        <f t="shared" si="371"/>
        <v>0</v>
      </c>
      <c r="W1108" s="403">
        <f t="shared" si="361"/>
        <v>0</v>
      </c>
      <c r="X1108" s="403">
        <f t="shared" si="359"/>
        <v>0</v>
      </c>
      <c r="Y1108" s="403">
        <f t="shared" si="372"/>
        <v>0</v>
      </c>
      <c r="Z1108" s="403">
        <f t="shared" si="372"/>
        <v>0</v>
      </c>
      <c r="AA1108" s="403">
        <f t="shared" si="372"/>
        <v>0</v>
      </c>
      <c r="AB1108" s="403">
        <f t="shared" si="372"/>
        <v>0</v>
      </c>
      <c r="AC1108" s="403">
        <f t="shared" si="354"/>
        <v>0</v>
      </c>
      <c r="AD1108" s="403">
        <f t="shared" si="363"/>
        <v>0</v>
      </c>
      <c r="AE1108" s="403">
        <f t="shared" si="363"/>
        <v>0</v>
      </c>
      <c r="AF1108" s="403">
        <f t="shared" si="370"/>
        <v>5175</v>
      </c>
      <c r="AG1108" s="404">
        <f t="shared" si="367"/>
        <v>0</v>
      </c>
      <c r="AH1108" s="404">
        <f t="shared" si="360"/>
        <v>0</v>
      </c>
      <c r="AI1108" s="404">
        <f t="shared" si="360"/>
        <v>0</v>
      </c>
      <c r="AJ1108" s="145">
        <f t="shared" si="368"/>
        <v>0</v>
      </c>
    </row>
    <row r="1109" spans="2:36" ht="13.7" customHeight="1">
      <c r="B1109" s="957">
        <v>1185</v>
      </c>
      <c r="C1109" s="1040">
        <v>45233</v>
      </c>
      <c r="D1109" s="1041" t="s">
        <v>575</v>
      </c>
      <c r="E1109" s="1042" t="s">
        <v>1585</v>
      </c>
      <c r="F1109" s="402">
        <v>737</v>
      </c>
      <c r="G1109" s="956">
        <v>720</v>
      </c>
      <c r="H1109" s="440"/>
      <c r="I1109" s="403">
        <f t="shared" si="369"/>
        <v>0</v>
      </c>
      <c r="J1109" s="403">
        <f t="shared" si="352"/>
        <v>0</v>
      </c>
      <c r="K1109" s="403">
        <f t="shared" si="357"/>
        <v>0</v>
      </c>
      <c r="L1109" s="403">
        <f t="shared" si="371"/>
        <v>0</v>
      </c>
      <c r="M1109" s="403">
        <f t="shared" si="371"/>
        <v>0</v>
      </c>
      <c r="N1109" s="403">
        <f t="shared" si="371"/>
        <v>0</v>
      </c>
      <c r="O1109" s="403">
        <f t="shared" si="371"/>
        <v>0</v>
      </c>
      <c r="P1109" s="403">
        <f t="shared" si="371"/>
        <v>0</v>
      </c>
      <c r="Q1109" s="403">
        <f t="shared" si="371"/>
        <v>0</v>
      </c>
      <c r="R1109" s="403">
        <f t="shared" si="371"/>
        <v>0</v>
      </c>
      <c r="S1109" s="403">
        <f t="shared" si="371"/>
        <v>0</v>
      </c>
      <c r="T1109" s="403">
        <f t="shared" si="371"/>
        <v>0</v>
      </c>
      <c r="U1109" s="403">
        <f t="shared" si="371"/>
        <v>0</v>
      </c>
      <c r="V1109" s="403">
        <f t="shared" si="371"/>
        <v>0</v>
      </c>
      <c r="W1109" s="403">
        <f t="shared" si="361"/>
        <v>0</v>
      </c>
      <c r="X1109" s="403">
        <f t="shared" si="359"/>
        <v>0</v>
      </c>
      <c r="Y1109" s="403">
        <f t="shared" si="372"/>
        <v>0</v>
      </c>
      <c r="Z1109" s="403">
        <f t="shared" si="372"/>
        <v>0</v>
      </c>
      <c r="AA1109" s="403">
        <f t="shared" si="372"/>
        <v>0</v>
      </c>
      <c r="AB1109" s="403">
        <f t="shared" si="372"/>
        <v>0</v>
      </c>
      <c r="AC1109" s="403">
        <f t="shared" si="354"/>
        <v>0</v>
      </c>
      <c r="AD1109" s="403">
        <f t="shared" si="363"/>
        <v>0</v>
      </c>
      <c r="AE1109" s="403">
        <f t="shared" si="363"/>
        <v>0</v>
      </c>
      <c r="AF1109" s="403">
        <f t="shared" si="370"/>
        <v>720</v>
      </c>
      <c r="AG1109" s="404">
        <f t="shared" si="367"/>
        <v>0</v>
      </c>
      <c r="AH1109" s="404">
        <f t="shared" si="360"/>
        <v>0</v>
      </c>
      <c r="AI1109" s="404">
        <f t="shared" si="360"/>
        <v>0</v>
      </c>
      <c r="AJ1109" s="145">
        <f t="shared" si="368"/>
        <v>0</v>
      </c>
    </row>
    <row r="1110" spans="2:36" ht="13.7" customHeight="1">
      <c r="B1110" s="957">
        <v>617</v>
      </c>
      <c r="C1110" s="1040">
        <v>45111</v>
      </c>
      <c r="D1110" s="1041" t="s">
        <v>575</v>
      </c>
      <c r="E1110" s="1042" t="s">
        <v>843</v>
      </c>
      <c r="F1110" s="402">
        <v>27</v>
      </c>
      <c r="G1110" s="956">
        <v>2800</v>
      </c>
      <c r="H1110" s="440"/>
      <c r="I1110" s="403">
        <f t="shared" si="369"/>
        <v>0</v>
      </c>
      <c r="J1110" s="403">
        <f t="shared" si="352"/>
        <v>2800</v>
      </c>
      <c r="K1110" s="403">
        <f t="shared" si="357"/>
        <v>0</v>
      </c>
      <c r="L1110" s="403">
        <f t="shared" si="371"/>
        <v>0</v>
      </c>
      <c r="M1110" s="403">
        <f t="shared" si="371"/>
        <v>0</v>
      </c>
      <c r="N1110" s="403">
        <f t="shared" si="371"/>
        <v>0</v>
      </c>
      <c r="O1110" s="403">
        <f t="shared" si="371"/>
        <v>0</v>
      </c>
      <c r="P1110" s="403">
        <f t="shared" si="371"/>
        <v>0</v>
      </c>
      <c r="Q1110" s="403">
        <f t="shared" si="371"/>
        <v>0</v>
      </c>
      <c r="R1110" s="403">
        <f t="shared" si="371"/>
        <v>0</v>
      </c>
      <c r="S1110" s="403">
        <f t="shared" si="371"/>
        <v>0</v>
      </c>
      <c r="T1110" s="403">
        <f t="shared" si="371"/>
        <v>0</v>
      </c>
      <c r="U1110" s="403">
        <f t="shared" si="371"/>
        <v>0</v>
      </c>
      <c r="V1110" s="403">
        <f t="shared" si="371"/>
        <v>0</v>
      </c>
      <c r="W1110" s="403">
        <f t="shared" si="361"/>
        <v>0</v>
      </c>
      <c r="X1110" s="403">
        <f t="shared" si="359"/>
        <v>0</v>
      </c>
      <c r="Y1110" s="403">
        <f t="shared" si="372"/>
        <v>0</v>
      </c>
      <c r="Z1110" s="403">
        <f t="shared" si="372"/>
        <v>0</v>
      </c>
      <c r="AA1110" s="403">
        <f t="shared" si="372"/>
        <v>0</v>
      </c>
      <c r="AB1110" s="403">
        <f t="shared" si="372"/>
        <v>0</v>
      </c>
      <c r="AC1110" s="403">
        <f t="shared" si="354"/>
        <v>0</v>
      </c>
      <c r="AD1110" s="403">
        <f t="shared" si="363"/>
        <v>0</v>
      </c>
      <c r="AE1110" s="403">
        <f t="shared" si="363"/>
        <v>0</v>
      </c>
      <c r="AF1110" s="403">
        <f t="shared" si="370"/>
        <v>0</v>
      </c>
      <c r="AG1110" s="404">
        <f t="shared" si="367"/>
        <v>0</v>
      </c>
      <c r="AH1110" s="404">
        <f t="shared" si="360"/>
        <v>0</v>
      </c>
      <c r="AI1110" s="404">
        <f t="shared" si="360"/>
        <v>0</v>
      </c>
      <c r="AJ1110" s="145">
        <f t="shared" si="368"/>
        <v>0</v>
      </c>
    </row>
    <row r="1111" spans="2:36" ht="13.7" customHeight="1">
      <c r="B1111" s="957">
        <v>958</v>
      </c>
      <c r="C1111" s="1040">
        <v>45191</v>
      </c>
      <c r="D1111" s="1041" t="s">
        <v>575</v>
      </c>
      <c r="E1111" s="1042" t="s">
        <v>843</v>
      </c>
      <c r="F1111" s="402">
        <v>737</v>
      </c>
      <c r="G1111" s="956">
        <v>1740</v>
      </c>
      <c r="H1111" s="440"/>
      <c r="I1111" s="403">
        <f t="shared" si="369"/>
        <v>0</v>
      </c>
      <c r="J1111" s="403">
        <f t="shared" si="352"/>
        <v>0</v>
      </c>
      <c r="K1111" s="403">
        <f t="shared" si="357"/>
        <v>0</v>
      </c>
      <c r="L1111" s="403">
        <f t="shared" si="371"/>
        <v>0</v>
      </c>
      <c r="M1111" s="403">
        <f t="shared" si="371"/>
        <v>0</v>
      </c>
      <c r="N1111" s="403">
        <f t="shared" si="371"/>
        <v>0</v>
      </c>
      <c r="O1111" s="403">
        <f t="shared" si="371"/>
        <v>0</v>
      </c>
      <c r="P1111" s="403">
        <f t="shared" si="371"/>
        <v>0</v>
      </c>
      <c r="Q1111" s="403">
        <f t="shared" si="371"/>
        <v>0</v>
      </c>
      <c r="R1111" s="403">
        <f t="shared" si="371"/>
        <v>0</v>
      </c>
      <c r="S1111" s="403">
        <f t="shared" si="371"/>
        <v>0</v>
      </c>
      <c r="T1111" s="403">
        <f t="shared" si="371"/>
        <v>0</v>
      </c>
      <c r="U1111" s="403">
        <f t="shared" si="371"/>
        <v>0</v>
      </c>
      <c r="V1111" s="403">
        <f t="shared" si="371"/>
        <v>0</v>
      </c>
      <c r="W1111" s="403">
        <f t="shared" si="361"/>
        <v>0</v>
      </c>
      <c r="X1111" s="403">
        <f t="shared" si="359"/>
        <v>0</v>
      </c>
      <c r="Y1111" s="403">
        <f t="shared" si="372"/>
        <v>0</v>
      </c>
      <c r="Z1111" s="403">
        <f t="shared" si="372"/>
        <v>0</v>
      </c>
      <c r="AA1111" s="403">
        <f t="shared" si="372"/>
        <v>0</v>
      </c>
      <c r="AB1111" s="403">
        <f t="shared" si="372"/>
        <v>0</v>
      </c>
      <c r="AC1111" s="403">
        <f t="shared" si="354"/>
        <v>0</v>
      </c>
      <c r="AD1111" s="403">
        <f t="shared" si="363"/>
        <v>0</v>
      </c>
      <c r="AE1111" s="403">
        <f t="shared" si="363"/>
        <v>0</v>
      </c>
      <c r="AF1111" s="403">
        <f t="shared" si="370"/>
        <v>1740</v>
      </c>
      <c r="AG1111" s="404">
        <f t="shared" si="367"/>
        <v>0</v>
      </c>
      <c r="AH1111" s="404">
        <f t="shared" si="360"/>
        <v>0</v>
      </c>
      <c r="AI1111" s="404">
        <f t="shared" si="360"/>
        <v>0</v>
      </c>
      <c r="AJ1111" s="145">
        <f t="shared" si="368"/>
        <v>0</v>
      </c>
    </row>
    <row r="1112" spans="2:36" ht="13.7" customHeight="1">
      <c r="B1112" s="957">
        <v>299</v>
      </c>
      <c r="C1112" s="1040">
        <v>45013</v>
      </c>
      <c r="D1112" s="1041" t="s">
        <v>575</v>
      </c>
      <c r="E1112" s="1042" t="s">
        <v>843</v>
      </c>
      <c r="F1112" s="402">
        <v>737</v>
      </c>
      <c r="G1112" s="956">
        <v>2000</v>
      </c>
      <c r="H1112" s="440"/>
      <c r="I1112" s="403">
        <f t="shared" si="369"/>
        <v>0</v>
      </c>
      <c r="J1112" s="403">
        <f t="shared" si="352"/>
        <v>0</v>
      </c>
      <c r="K1112" s="403">
        <f t="shared" si="357"/>
        <v>0</v>
      </c>
      <c r="L1112" s="403">
        <f t="shared" si="371"/>
        <v>0</v>
      </c>
      <c r="M1112" s="403">
        <f t="shared" si="371"/>
        <v>0</v>
      </c>
      <c r="N1112" s="403">
        <f t="shared" si="371"/>
        <v>0</v>
      </c>
      <c r="O1112" s="403">
        <f t="shared" si="371"/>
        <v>0</v>
      </c>
      <c r="P1112" s="403">
        <f t="shared" si="371"/>
        <v>0</v>
      </c>
      <c r="Q1112" s="403">
        <f t="shared" si="371"/>
        <v>0</v>
      </c>
      <c r="R1112" s="403">
        <f t="shared" si="371"/>
        <v>0</v>
      </c>
      <c r="S1112" s="403">
        <f t="shared" si="371"/>
        <v>0</v>
      </c>
      <c r="T1112" s="403">
        <f t="shared" si="371"/>
        <v>0</v>
      </c>
      <c r="U1112" s="403">
        <f t="shared" si="371"/>
        <v>0</v>
      </c>
      <c r="V1112" s="403">
        <f t="shared" si="371"/>
        <v>0</v>
      </c>
      <c r="W1112" s="403">
        <f t="shared" si="361"/>
        <v>0</v>
      </c>
      <c r="X1112" s="403">
        <f t="shared" si="359"/>
        <v>0</v>
      </c>
      <c r="Y1112" s="403">
        <f t="shared" si="372"/>
        <v>0</v>
      </c>
      <c r="Z1112" s="403">
        <f t="shared" si="372"/>
        <v>0</v>
      </c>
      <c r="AA1112" s="403">
        <f t="shared" si="372"/>
        <v>0</v>
      </c>
      <c r="AB1112" s="403">
        <f t="shared" si="372"/>
        <v>0</v>
      </c>
      <c r="AC1112" s="403">
        <f t="shared" si="354"/>
        <v>0</v>
      </c>
      <c r="AD1112" s="403">
        <f t="shared" si="363"/>
        <v>0</v>
      </c>
      <c r="AE1112" s="403">
        <f t="shared" si="363"/>
        <v>0</v>
      </c>
      <c r="AF1112" s="403">
        <f t="shared" si="370"/>
        <v>2000</v>
      </c>
      <c r="AG1112" s="404">
        <f t="shared" si="367"/>
        <v>0</v>
      </c>
      <c r="AH1112" s="404">
        <f t="shared" si="360"/>
        <v>0</v>
      </c>
      <c r="AI1112" s="404">
        <f t="shared" si="360"/>
        <v>0</v>
      </c>
      <c r="AJ1112" s="145">
        <f t="shared" si="368"/>
        <v>0</v>
      </c>
    </row>
    <row r="1113" spans="2:36" ht="13.7" customHeight="1">
      <c r="B1113" s="957">
        <v>1109</v>
      </c>
      <c r="C1113" s="1040">
        <v>45222</v>
      </c>
      <c r="D1113" s="1041" t="s">
        <v>575</v>
      </c>
      <c r="E1113" s="1042" t="s">
        <v>843</v>
      </c>
      <c r="F1113" s="402">
        <v>737</v>
      </c>
      <c r="G1113" s="956">
        <v>4000</v>
      </c>
      <c r="H1113" s="440"/>
      <c r="I1113" s="403">
        <f t="shared" si="369"/>
        <v>0</v>
      </c>
      <c r="J1113" s="403">
        <f t="shared" si="352"/>
        <v>0</v>
      </c>
      <c r="K1113" s="403">
        <f t="shared" si="357"/>
        <v>0</v>
      </c>
      <c r="L1113" s="403">
        <f t="shared" si="371"/>
        <v>0</v>
      </c>
      <c r="M1113" s="403">
        <f t="shared" si="371"/>
        <v>0</v>
      </c>
      <c r="N1113" s="403">
        <f t="shared" si="371"/>
        <v>0</v>
      </c>
      <c r="O1113" s="403">
        <f t="shared" si="371"/>
        <v>0</v>
      </c>
      <c r="P1113" s="403">
        <f t="shared" si="371"/>
        <v>0</v>
      </c>
      <c r="Q1113" s="403">
        <f t="shared" si="371"/>
        <v>0</v>
      </c>
      <c r="R1113" s="403">
        <f t="shared" si="371"/>
        <v>0</v>
      </c>
      <c r="S1113" s="403">
        <f t="shared" si="371"/>
        <v>0</v>
      </c>
      <c r="T1113" s="403">
        <f t="shared" si="371"/>
        <v>0</v>
      </c>
      <c r="U1113" s="403">
        <f t="shared" si="371"/>
        <v>0</v>
      </c>
      <c r="V1113" s="403">
        <f t="shared" si="371"/>
        <v>0</v>
      </c>
      <c r="W1113" s="403">
        <f t="shared" si="361"/>
        <v>0</v>
      </c>
      <c r="X1113" s="403">
        <f t="shared" si="359"/>
        <v>0</v>
      </c>
      <c r="Y1113" s="403">
        <f t="shared" si="372"/>
        <v>0</v>
      </c>
      <c r="Z1113" s="403">
        <f t="shared" si="372"/>
        <v>0</v>
      </c>
      <c r="AA1113" s="403">
        <f t="shared" si="372"/>
        <v>0</v>
      </c>
      <c r="AB1113" s="403">
        <f t="shared" si="372"/>
        <v>0</v>
      </c>
      <c r="AC1113" s="403">
        <f t="shared" si="354"/>
        <v>0</v>
      </c>
      <c r="AD1113" s="403">
        <f t="shared" si="363"/>
        <v>0</v>
      </c>
      <c r="AE1113" s="403">
        <f t="shared" si="363"/>
        <v>0</v>
      </c>
      <c r="AF1113" s="403">
        <f t="shared" si="370"/>
        <v>4000</v>
      </c>
      <c r="AG1113" s="404">
        <f t="shared" si="367"/>
        <v>0</v>
      </c>
      <c r="AH1113" s="404">
        <f t="shared" si="360"/>
        <v>0</v>
      </c>
      <c r="AI1113" s="404">
        <f t="shared" si="360"/>
        <v>0</v>
      </c>
      <c r="AJ1113" s="145">
        <f t="shared" si="368"/>
        <v>0</v>
      </c>
    </row>
    <row r="1114" spans="2:36" ht="13.7" customHeight="1">
      <c r="B1114" s="957">
        <v>1120</v>
      </c>
      <c r="C1114" s="1040">
        <v>45222</v>
      </c>
      <c r="D1114" s="1041" t="s">
        <v>575</v>
      </c>
      <c r="E1114" s="1042" t="s">
        <v>843</v>
      </c>
      <c r="F1114" s="402">
        <v>737</v>
      </c>
      <c r="G1114" s="956">
        <v>640</v>
      </c>
      <c r="H1114" s="440"/>
      <c r="I1114" s="403">
        <f t="shared" si="369"/>
        <v>0</v>
      </c>
      <c r="J1114" s="403">
        <f t="shared" ref="J1114:J1177" si="373">IF(J$7-$F1114=0,$G1114,0)</f>
        <v>0</v>
      </c>
      <c r="K1114" s="403">
        <f t="shared" si="357"/>
        <v>0</v>
      </c>
      <c r="L1114" s="403">
        <f t="shared" ref="L1114:V1123" si="374">IF(L$7-$F1114=0,$G1114,0)</f>
        <v>0</v>
      </c>
      <c r="M1114" s="403">
        <f t="shared" si="374"/>
        <v>0</v>
      </c>
      <c r="N1114" s="403">
        <f t="shared" si="374"/>
        <v>0</v>
      </c>
      <c r="O1114" s="403">
        <f t="shared" si="374"/>
        <v>0</v>
      </c>
      <c r="P1114" s="403">
        <f t="shared" si="374"/>
        <v>0</v>
      </c>
      <c r="Q1114" s="403">
        <f t="shared" si="374"/>
        <v>0</v>
      </c>
      <c r="R1114" s="403">
        <f t="shared" si="374"/>
        <v>0</v>
      </c>
      <c r="S1114" s="403">
        <f t="shared" si="374"/>
        <v>0</v>
      </c>
      <c r="T1114" s="403">
        <f t="shared" si="374"/>
        <v>0</v>
      </c>
      <c r="U1114" s="403">
        <f t="shared" si="374"/>
        <v>0</v>
      </c>
      <c r="V1114" s="403">
        <f t="shared" si="374"/>
        <v>0</v>
      </c>
      <c r="W1114" s="403">
        <f t="shared" si="361"/>
        <v>0</v>
      </c>
      <c r="X1114" s="403">
        <f t="shared" si="359"/>
        <v>0</v>
      </c>
      <c r="Y1114" s="403">
        <f t="shared" si="372"/>
        <v>0</v>
      </c>
      <c r="Z1114" s="403">
        <f t="shared" si="372"/>
        <v>0</v>
      </c>
      <c r="AA1114" s="403">
        <f t="shared" si="372"/>
        <v>0</v>
      </c>
      <c r="AB1114" s="403">
        <f t="shared" si="372"/>
        <v>0</v>
      </c>
      <c r="AC1114" s="403">
        <f t="shared" ref="AC1114:AC1177" si="375">IF(AC$7-$F1114=0,$G1114,0)</f>
        <v>0</v>
      </c>
      <c r="AD1114" s="403">
        <f t="shared" si="363"/>
        <v>0</v>
      </c>
      <c r="AE1114" s="403">
        <f t="shared" si="363"/>
        <v>0</v>
      </c>
      <c r="AF1114" s="403">
        <f t="shared" si="370"/>
        <v>640</v>
      </c>
      <c r="AG1114" s="404">
        <f t="shared" si="367"/>
        <v>0</v>
      </c>
      <c r="AH1114" s="404">
        <f t="shared" si="360"/>
        <v>0</v>
      </c>
      <c r="AI1114" s="404">
        <f t="shared" si="360"/>
        <v>0</v>
      </c>
      <c r="AJ1114" s="145">
        <f t="shared" si="368"/>
        <v>0</v>
      </c>
    </row>
    <row r="1115" spans="2:36" ht="13.7" customHeight="1">
      <c r="B1115" s="957">
        <v>1264</v>
      </c>
      <c r="C1115" s="1040">
        <v>45250</v>
      </c>
      <c r="D1115" s="1041" t="s">
        <v>575</v>
      </c>
      <c r="E1115" s="1042" t="s">
        <v>843</v>
      </c>
      <c r="F1115" s="402">
        <v>27</v>
      </c>
      <c r="G1115" s="956">
        <v>5074</v>
      </c>
      <c r="H1115" s="440"/>
      <c r="I1115" s="403">
        <f t="shared" si="369"/>
        <v>0</v>
      </c>
      <c r="J1115" s="403">
        <f t="shared" si="373"/>
        <v>5074</v>
      </c>
      <c r="K1115" s="403">
        <f t="shared" ref="K1115:K1178" si="376">IF(K$7-$F1115=0,$G1115,0)</f>
        <v>0</v>
      </c>
      <c r="L1115" s="403">
        <f t="shared" si="374"/>
        <v>0</v>
      </c>
      <c r="M1115" s="403">
        <f t="shared" si="374"/>
        <v>0</v>
      </c>
      <c r="N1115" s="403">
        <f t="shared" si="374"/>
        <v>0</v>
      </c>
      <c r="O1115" s="403">
        <f t="shared" si="374"/>
        <v>0</v>
      </c>
      <c r="P1115" s="403">
        <f t="shared" si="374"/>
        <v>0</v>
      </c>
      <c r="Q1115" s="403">
        <f t="shared" si="374"/>
        <v>0</v>
      </c>
      <c r="R1115" s="403">
        <f t="shared" si="374"/>
        <v>0</v>
      </c>
      <c r="S1115" s="403">
        <f t="shared" si="374"/>
        <v>0</v>
      </c>
      <c r="T1115" s="403">
        <f t="shared" si="374"/>
        <v>0</v>
      </c>
      <c r="U1115" s="403">
        <f t="shared" si="374"/>
        <v>0</v>
      </c>
      <c r="V1115" s="403">
        <f t="shared" si="374"/>
        <v>0</v>
      </c>
      <c r="W1115" s="403">
        <f t="shared" si="361"/>
        <v>0</v>
      </c>
      <c r="X1115" s="403">
        <f t="shared" si="359"/>
        <v>0</v>
      </c>
      <c r="Y1115" s="403">
        <f t="shared" si="372"/>
        <v>0</v>
      </c>
      <c r="Z1115" s="403">
        <f t="shared" si="372"/>
        <v>0</v>
      </c>
      <c r="AA1115" s="403">
        <f t="shared" si="372"/>
        <v>0</v>
      </c>
      <c r="AB1115" s="403">
        <f t="shared" si="372"/>
        <v>0</v>
      </c>
      <c r="AC1115" s="403">
        <f t="shared" si="375"/>
        <v>0</v>
      </c>
      <c r="AD1115" s="403">
        <f t="shared" si="363"/>
        <v>0</v>
      </c>
      <c r="AE1115" s="403">
        <f t="shared" si="363"/>
        <v>0</v>
      </c>
      <c r="AF1115" s="403">
        <f t="shared" si="370"/>
        <v>0</v>
      </c>
      <c r="AG1115" s="404">
        <f t="shared" si="367"/>
        <v>0</v>
      </c>
      <c r="AH1115" s="404">
        <f t="shared" si="360"/>
        <v>0</v>
      </c>
      <c r="AI1115" s="404">
        <f t="shared" si="360"/>
        <v>0</v>
      </c>
      <c r="AJ1115" s="145">
        <f t="shared" si="368"/>
        <v>0</v>
      </c>
    </row>
    <row r="1116" spans="2:36" ht="13.7" customHeight="1">
      <c r="B1116" s="957">
        <v>1296</v>
      </c>
      <c r="C1116" s="1040">
        <v>45254</v>
      </c>
      <c r="D1116" s="1041" t="s">
        <v>575</v>
      </c>
      <c r="E1116" s="1042" t="s">
        <v>843</v>
      </c>
      <c r="F1116" s="402">
        <v>27</v>
      </c>
      <c r="G1116" s="956">
        <v>3308</v>
      </c>
      <c r="H1116" s="440"/>
      <c r="I1116" s="403">
        <f t="shared" si="369"/>
        <v>0</v>
      </c>
      <c r="J1116" s="403">
        <f t="shared" si="373"/>
        <v>3308</v>
      </c>
      <c r="K1116" s="403">
        <f t="shared" si="376"/>
        <v>0</v>
      </c>
      <c r="L1116" s="403">
        <f t="shared" si="374"/>
        <v>0</v>
      </c>
      <c r="M1116" s="403">
        <f t="shared" si="374"/>
        <v>0</v>
      </c>
      <c r="N1116" s="403">
        <f t="shared" si="374"/>
        <v>0</v>
      </c>
      <c r="O1116" s="403">
        <f t="shared" si="374"/>
        <v>0</v>
      </c>
      <c r="P1116" s="403">
        <f t="shared" si="374"/>
        <v>0</v>
      </c>
      <c r="Q1116" s="403">
        <f t="shared" si="374"/>
        <v>0</v>
      </c>
      <c r="R1116" s="403">
        <f t="shared" si="374"/>
        <v>0</v>
      </c>
      <c r="S1116" s="403">
        <f t="shared" si="374"/>
        <v>0</v>
      </c>
      <c r="T1116" s="403">
        <f t="shared" si="374"/>
        <v>0</v>
      </c>
      <c r="U1116" s="403">
        <f t="shared" si="374"/>
        <v>0</v>
      </c>
      <c r="V1116" s="403">
        <f t="shared" si="374"/>
        <v>0</v>
      </c>
      <c r="W1116" s="403">
        <f t="shared" si="361"/>
        <v>0</v>
      </c>
      <c r="X1116" s="403">
        <f t="shared" si="359"/>
        <v>0</v>
      </c>
      <c r="Y1116" s="403">
        <f t="shared" si="372"/>
        <v>0</v>
      </c>
      <c r="Z1116" s="403">
        <f t="shared" si="372"/>
        <v>0</v>
      </c>
      <c r="AA1116" s="403">
        <f t="shared" si="372"/>
        <v>0</v>
      </c>
      <c r="AB1116" s="403">
        <f t="shared" si="372"/>
        <v>0</v>
      </c>
      <c r="AC1116" s="403">
        <f t="shared" si="375"/>
        <v>0</v>
      </c>
      <c r="AD1116" s="403">
        <f t="shared" si="363"/>
        <v>0</v>
      </c>
      <c r="AE1116" s="403">
        <f t="shared" si="363"/>
        <v>0</v>
      </c>
      <c r="AF1116" s="403">
        <f t="shared" si="370"/>
        <v>0</v>
      </c>
      <c r="AG1116" s="404">
        <f t="shared" si="367"/>
        <v>0</v>
      </c>
      <c r="AH1116" s="404">
        <f t="shared" si="360"/>
        <v>0</v>
      </c>
      <c r="AI1116" s="404">
        <f t="shared" si="360"/>
        <v>0</v>
      </c>
      <c r="AJ1116" s="145">
        <f t="shared" si="368"/>
        <v>0</v>
      </c>
    </row>
    <row r="1117" spans="2:36" ht="13.7" customHeight="1">
      <c r="B1117" s="957">
        <v>714</v>
      </c>
      <c r="C1117" s="1040">
        <v>45138</v>
      </c>
      <c r="D1117" s="1041" t="s">
        <v>575</v>
      </c>
      <c r="E1117" s="1042" t="s">
        <v>843</v>
      </c>
      <c r="F1117" s="402">
        <v>737</v>
      </c>
      <c r="G1117" s="956">
        <v>4085</v>
      </c>
      <c r="H1117" s="440"/>
      <c r="I1117" s="403">
        <f t="shared" si="369"/>
        <v>0</v>
      </c>
      <c r="J1117" s="403">
        <f t="shared" si="373"/>
        <v>0</v>
      </c>
      <c r="K1117" s="403">
        <f t="shared" si="376"/>
        <v>0</v>
      </c>
      <c r="L1117" s="403">
        <f t="shared" si="374"/>
        <v>0</v>
      </c>
      <c r="M1117" s="403">
        <f t="shared" si="374"/>
        <v>0</v>
      </c>
      <c r="N1117" s="403">
        <f t="shared" si="374"/>
        <v>0</v>
      </c>
      <c r="O1117" s="403">
        <f t="shared" si="374"/>
        <v>0</v>
      </c>
      <c r="P1117" s="403">
        <f t="shared" si="374"/>
        <v>0</v>
      </c>
      <c r="Q1117" s="403">
        <f t="shared" si="374"/>
        <v>0</v>
      </c>
      <c r="R1117" s="403">
        <f t="shared" si="374"/>
        <v>0</v>
      </c>
      <c r="S1117" s="403">
        <f t="shared" si="374"/>
        <v>0</v>
      </c>
      <c r="T1117" s="403">
        <f t="shared" si="374"/>
        <v>0</v>
      </c>
      <c r="U1117" s="403">
        <f t="shared" si="374"/>
        <v>0</v>
      </c>
      <c r="V1117" s="403">
        <f t="shared" si="374"/>
        <v>0</v>
      </c>
      <c r="W1117" s="403">
        <f t="shared" si="361"/>
        <v>0</v>
      </c>
      <c r="X1117" s="403">
        <f t="shared" si="359"/>
        <v>0</v>
      </c>
      <c r="Y1117" s="403">
        <f t="shared" si="372"/>
        <v>0</v>
      </c>
      <c r="Z1117" s="403">
        <f t="shared" si="372"/>
        <v>0</v>
      </c>
      <c r="AA1117" s="403">
        <f t="shared" si="372"/>
        <v>0</v>
      </c>
      <c r="AB1117" s="403">
        <f t="shared" si="372"/>
        <v>0</v>
      </c>
      <c r="AC1117" s="403">
        <f t="shared" si="375"/>
        <v>0</v>
      </c>
      <c r="AD1117" s="403">
        <f t="shared" si="363"/>
        <v>0</v>
      </c>
      <c r="AE1117" s="403">
        <f t="shared" si="363"/>
        <v>0</v>
      </c>
      <c r="AF1117" s="403">
        <f t="shared" si="370"/>
        <v>4085</v>
      </c>
      <c r="AG1117" s="404">
        <f t="shared" si="367"/>
        <v>0</v>
      </c>
      <c r="AH1117" s="404">
        <f t="shared" si="360"/>
        <v>0</v>
      </c>
      <c r="AI1117" s="404">
        <f t="shared" si="360"/>
        <v>0</v>
      </c>
      <c r="AJ1117" s="145">
        <f t="shared" si="368"/>
        <v>0</v>
      </c>
    </row>
    <row r="1118" spans="2:36" ht="13.7" customHeight="1">
      <c r="B1118" s="957">
        <v>542</v>
      </c>
      <c r="C1118" s="1040">
        <v>45091</v>
      </c>
      <c r="D1118" s="1041" t="s">
        <v>575</v>
      </c>
      <c r="E1118" s="1042" t="s">
        <v>902</v>
      </c>
      <c r="F1118" s="402">
        <v>737</v>
      </c>
      <c r="G1118" s="956">
        <v>2200</v>
      </c>
      <c r="H1118" s="440"/>
      <c r="I1118" s="403">
        <f t="shared" si="369"/>
        <v>0</v>
      </c>
      <c r="J1118" s="403">
        <f t="shared" si="373"/>
        <v>0</v>
      </c>
      <c r="K1118" s="403">
        <f t="shared" si="376"/>
        <v>0</v>
      </c>
      <c r="L1118" s="403">
        <f t="shared" si="374"/>
        <v>0</v>
      </c>
      <c r="M1118" s="403">
        <f t="shared" si="374"/>
        <v>0</v>
      </c>
      <c r="N1118" s="403">
        <f t="shared" si="374"/>
        <v>0</v>
      </c>
      <c r="O1118" s="403">
        <f t="shared" si="374"/>
        <v>0</v>
      </c>
      <c r="P1118" s="403">
        <f t="shared" si="374"/>
        <v>0</v>
      </c>
      <c r="Q1118" s="403">
        <f t="shared" si="374"/>
        <v>0</v>
      </c>
      <c r="R1118" s="403">
        <f t="shared" si="374"/>
        <v>0</v>
      </c>
      <c r="S1118" s="403">
        <f t="shared" si="374"/>
        <v>0</v>
      </c>
      <c r="T1118" s="403">
        <f t="shared" si="374"/>
        <v>0</v>
      </c>
      <c r="U1118" s="403">
        <f t="shared" si="374"/>
        <v>0</v>
      </c>
      <c r="V1118" s="403">
        <f t="shared" si="374"/>
        <v>0</v>
      </c>
      <c r="W1118" s="403">
        <f t="shared" si="361"/>
        <v>0</v>
      </c>
      <c r="X1118" s="403">
        <f t="shared" si="359"/>
        <v>0</v>
      </c>
      <c r="Y1118" s="403">
        <f t="shared" si="372"/>
        <v>0</v>
      </c>
      <c r="Z1118" s="403">
        <f t="shared" si="372"/>
        <v>0</v>
      </c>
      <c r="AA1118" s="403">
        <f t="shared" si="372"/>
        <v>0</v>
      </c>
      <c r="AB1118" s="403">
        <f t="shared" si="372"/>
        <v>0</v>
      </c>
      <c r="AC1118" s="403">
        <f t="shared" si="375"/>
        <v>0</v>
      </c>
      <c r="AD1118" s="403">
        <f t="shared" si="363"/>
        <v>0</v>
      </c>
      <c r="AE1118" s="403">
        <f t="shared" si="363"/>
        <v>0</v>
      </c>
      <c r="AF1118" s="403">
        <f t="shared" si="370"/>
        <v>2200</v>
      </c>
      <c r="AG1118" s="404">
        <f t="shared" si="367"/>
        <v>0</v>
      </c>
      <c r="AH1118" s="404">
        <f t="shared" si="360"/>
        <v>0</v>
      </c>
      <c r="AI1118" s="404">
        <f t="shared" si="360"/>
        <v>0</v>
      </c>
      <c r="AJ1118" s="145">
        <f t="shared" si="368"/>
        <v>0</v>
      </c>
    </row>
    <row r="1119" spans="2:36" ht="13.7" customHeight="1">
      <c r="B1119" s="957">
        <v>911</v>
      </c>
      <c r="C1119" s="1040">
        <v>45182</v>
      </c>
      <c r="D1119" s="1041" t="s">
        <v>575</v>
      </c>
      <c r="E1119" s="1042" t="s">
        <v>902</v>
      </c>
      <c r="F1119" s="402">
        <v>737</v>
      </c>
      <c r="G1119" s="956">
        <v>4140</v>
      </c>
      <c r="H1119" s="440"/>
      <c r="I1119" s="403">
        <f t="shared" si="369"/>
        <v>0</v>
      </c>
      <c r="J1119" s="403">
        <f t="shared" si="373"/>
        <v>0</v>
      </c>
      <c r="K1119" s="403">
        <f t="shared" si="376"/>
        <v>0</v>
      </c>
      <c r="L1119" s="403">
        <f t="shared" si="374"/>
        <v>0</v>
      </c>
      <c r="M1119" s="403">
        <f t="shared" si="374"/>
        <v>0</v>
      </c>
      <c r="N1119" s="403">
        <f t="shared" si="374"/>
        <v>0</v>
      </c>
      <c r="O1119" s="403">
        <f t="shared" si="374"/>
        <v>0</v>
      </c>
      <c r="P1119" s="403">
        <f t="shared" si="374"/>
        <v>0</v>
      </c>
      <c r="Q1119" s="403">
        <f t="shared" si="374"/>
        <v>0</v>
      </c>
      <c r="R1119" s="403">
        <f t="shared" si="374"/>
        <v>0</v>
      </c>
      <c r="S1119" s="403">
        <f t="shared" si="374"/>
        <v>0</v>
      </c>
      <c r="T1119" s="403">
        <f t="shared" si="374"/>
        <v>0</v>
      </c>
      <c r="U1119" s="403">
        <f t="shared" si="374"/>
        <v>0</v>
      </c>
      <c r="V1119" s="403">
        <f t="shared" si="374"/>
        <v>0</v>
      </c>
      <c r="W1119" s="403">
        <f t="shared" si="361"/>
        <v>0</v>
      </c>
      <c r="X1119" s="403">
        <f t="shared" si="359"/>
        <v>0</v>
      </c>
      <c r="Y1119" s="403">
        <f t="shared" si="372"/>
        <v>0</v>
      </c>
      <c r="Z1119" s="403">
        <f t="shared" si="372"/>
        <v>0</v>
      </c>
      <c r="AA1119" s="403">
        <f t="shared" si="372"/>
        <v>0</v>
      </c>
      <c r="AB1119" s="403">
        <f t="shared" si="372"/>
        <v>0</v>
      </c>
      <c r="AC1119" s="403">
        <f t="shared" si="375"/>
        <v>0</v>
      </c>
      <c r="AD1119" s="403">
        <f t="shared" si="363"/>
        <v>0</v>
      </c>
      <c r="AE1119" s="403">
        <f t="shared" si="363"/>
        <v>0</v>
      </c>
      <c r="AF1119" s="403">
        <f t="shared" si="370"/>
        <v>4140</v>
      </c>
      <c r="AG1119" s="404">
        <f t="shared" si="367"/>
        <v>0</v>
      </c>
      <c r="AH1119" s="404">
        <f t="shared" si="360"/>
        <v>0</v>
      </c>
      <c r="AI1119" s="404">
        <f t="shared" si="360"/>
        <v>0</v>
      </c>
      <c r="AJ1119" s="145">
        <f t="shared" si="368"/>
        <v>0</v>
      </c>
    </row>
    <row r="1120" spans="2:36" ht="13.7" customHeight="1">
      <c r="B1120" s="957">
        <v>367</v>
      </c>
      <c r="C1120" s="1040">
        <v>45030</v>
      </c>
      <c r="D1120" s="1041" t="s">
        <v>575</v>
      </c>
      <c r="E1120" s="1042" t="s">
        <v>902</v>
      </c>
      <c r="F1120" s="402">
        <v>737</v>
      </c>
      <c r="G1120" s="956">
        <v>3700</v>
      </c>
      <c r="H1120" s="440"/>
      <c r="I1120" s="403">
        <f t="shared" si="369"/>
        <v>0</v>
      </c>
      <c r="J1120" s="403">
        <f t="shared" si="373"/>
        <v>0</v>
      </c>
      <c r="K1120" s="403">
        <f t="shared" si="376"/>
        <v>0</v>
      </c>
      <c r="L1120" s="403">
        <f t="shared" si="374"/>
        <v>0</v>
      </c>
      <c r="M1120" s="403">
        <f t="shared" si="374"/>
        <v>0</v>
      </c>
      <c r="N1120" s="403">
        <f t="shared" si="374"/>
        <v>0</v>
      </c>
      <c r="O1120" s="403">
        <f t="shared" si="374"/>
        <v>0</v>
      </c>
      <c r="P1120" s="403">
        <f t="shared" si="374"/>
        <v>0</v>
      </c>
      <c r="Q1120" s="403">
        <f t="shared" si="374"/>
        <v>0</v>
      </c>
      <c r="R1120" s="403">
        <f t="shared" si="374"/>
        <v>0</v>
      </c>
      <c r="S1120" s="403">
        <f t="shared" si="374"/>
        <v>0</v>
      </c>
      <c r="T1120" s="403">
        <f t="shared" si="374"/>
        <v>0</v>
      </c>
      <c r="U1120" s="403">
        <f t="shared" si="374"/>
        <v>0</v>
      </c>
      <c r="V1120" s="403">
        <f t="shared" si="374"/>
        <v>0</v>
      </c>
      <c r="W1120" s="403">
        <f t="shared" si="361"/>
        <v>0</v>
      </c>
      <c r="X1120" s="403">
        <f t="shared" si="359"/>
        <v>0</v>
      </c>
      <c r="Y1120" s="403">
        <f t="shared" si="372"/>
        <v>0</v>
      </c>
      <c r="Z1120" s="403">
        <f t="shared" si="372"/>
        <v>0</v>
      </c>
      <c r="AA1120" s="403">
        <f t="shared" si="372"/>
        <v>0</v>
      </c>
      <c r="AB1120" s="403">
        <f t="shared" si="372"/>
        <v>0</v>
      </c>
      <c r="AC1120" s="403">
        <f t="shared" si="375"/>
        <v>0</v>
      </c>
      <c r="AD1120" s="403">
        <f t="shared" si="363"/>
        <v>0</v>
      </c>
      <c r="AE1120" s="403">
        <f t="shared" si="363"/>
        <v>0</v>
      </c>
      <c r="AF1120" s="403">
        <f t="shared" si="370"/>
        <v>3700</v>
      </c>
      <c r="AG1120" s="404">
        <f t="shared" si="367"/>
        <v>0</v>
      </c>
      <c r="AH1120" s="404">
        <f t="shared" si="360"/>
        <v>0</v>
      </c>
      <c r="AI1120" s="404">
        <f t="shared" si="360"/>
        <v>0</v>
      </c>
      <c r="AJ1120" s="145">
        <f t="shared" si="368"/>
        <v>0</v>
      </c>
    </row>
    <row r="1121" spans="2:36" ht="13.7" customHeight="1">
      <c r="B1121" s="957">
        <v>1083</v>
      </c>
      <c r="C1121" s="1040">
        <v>45217</v>
      </c>
      <c r="D1121" s="1041" t="s">
        <v>575</v>
      </c>
      <c r="E1121" s="1042" t="s">
        <v>902</v>
      </c>
      <c r="F1121" s="402">
        <v>737</v>
      </c>
      <c r="G1121" s="956">
        <v>510</v>
      </c>
      <c r="H1121" s="440"/>
      <c r="I1121" s="403">
        <f t="shared" si="369"/>
        <v>0</v>
      </c>
      <c r="J1121" s="403">
        <f t="shared" si="373"/>
        <v>0</v>
      </c>
      <c r="K1121" s="403">
        <f t="shared" si="376"/>
        <v>0</v>
      </c>
      <c r="L1121" s="403">
        <f t="shared" si="374"/>
        <v>0</v>
      </c>
      <c r="M1121" s="403">
        <f t="shared" si="374"/>
        <v>0</v>
      </c>
      <c r="N1121" s="403">
        <f t="shared" si="374"/>
        <v>0</v>
      </c>
      <c r="O1121" s="403">
        <f t="shared" si="374"/>
        <v>0</v>
      </c>
      <c r="P1121" s="403">
        <f t="shared" si="374"/>
        <v>0</v>
      </c>
      <c r="Q1121" s="403">
        <f t="shared" si="374"/>
        <v>0</v>
      </c>
      <c r="R1121" s="403">
        <f t="shared" si="374"/>
        <v>0</v>
      </c>
      <c r="S1121" s="403">
        <f t="shared" si="374"/>
        <v>0</v>
      </c>
      <c r="T1121" s="403">
        <f t="shared" si="374"/>
        <v>0</v>
      </c>
      <c r="U1121" s="403">
        <f t="shared" si="374"/>
        <v>0</v>
      </c>
      <c r="V1121" s="403">
        <f t="shared" si="374"/>
        <v>0</v>
      </c>
      <c r="W1121" s="403">
        <f t="shared" si="361"/>
        <v>0</v>
      </c>
      <c r="X1121" s="403">
        <f t="shared" si="359"/>
        <v>0</v>
      </c>
      <c r="Y1121" s="403">
        <f t="shared" si="372"/>
        <v>0</v>
      </c>
      <c r="Z1121" s="403">
        <f t="shared" si="372"/>
        <v>0</v>
      </c>
      <c r="AA1121" s="403">
        <f t="shared" si="372"/>
        <v>0</v>
      </c>
      <c r="AB1121" s="403">
        <f t="shared" si="372"/>
        <v>0</v>
      </c>
      <c r="AC1121" s="403">
        <f t="shared" si="375"/>
        <v>0</v>
      </c>
      <c r="AD1121" s="403">
        <f t="shared" si="363"/>
        <v>0</v>
      </c>
      <c r="AE1121" s="403">
        <f t="shared" si="363"/>
        <v>0</v>
      </c>
      <c r="AF1121" s="403">
        <f t="shared" si="370"/>
        <v>510</v>
      </c>
      <c r="AG1121" s="404">
        <f t="shared" si="367"/>
        <v>0</v>
      </c>
      <c r="AH1121" s="404">
        <f t="shared" si="360"/>
        <v>0</v>
      </c>
      <c r="AI1121" s="404">
        <f t="shared" si="360"/>
        <v>0</v>
      </c>
      <c r="AJ1121" s="145">
        <f t="shared" si="368"/>
        <v>0</v>
      </c>
    </row>
    <row r="1122" spans="2:36" ht="13.7" customHeight="1">
      <c r="B1122" s="957">
        <v>847</v>
      </c>
      <c r="C1122" s="1040">
        <v>45168</v>
      </c>
      <c r="D1122" s="1041" t="s">
        <v>575</v>
      </c>
      <c r="E1122" s="1042" t="s">
        <v>1161</v>
      </c>
      <c r="F1122" s="402">
        <v>737</v>
      </c>
      <c r="G1122" s="956">
        <v>5410</v>
      </c>
      <c r="H1122" s="440"/>
      <c r="I1122" s="403">
        <f t="shared" si="369"/>
        <v>0</v>
      </c>
      <c r="J1122" s="403">
        <f t="shared" si="373"/>
        <v>0</v>
      </c>
      <c r="K1122" s="403">
        <f t="shared" si="376"/>
        <v>0</v>
      </c>
      <c r="L1122" s="403">
        <f t="shared" si="374"/>
        <v>0</v>
      </c>
      <c r="M1122" s="403">
        <f t="shared" si="374"/>
        <v>0</v>
      </c>
      <c r="N1122" s="403">
        <f t="shared" si="374"/>
        <v>0</v>
      </c>
      <c r="O1122" s="403">
        <f t="shared" si="374"/>
        <v>0</v>
      </c>
      <c r="P1122" s="403">
        <f t="shared" si="374"/>
        <v>0</v>
      </c>
      <c r="Q1122" s="403">
        <f t="shared" si="374"/>
        <v>0</v>
      </c>
      <c r="R1122" s="403">
        <f t="shared" si="374"/>
        <v>0</v>
      </c>
      <c r="S1122" s="403">
        <f t="shared" si="374"/>
        <v>0</v>
      </c>
      <c r="T1122" s="403">
        <f t="shared" si="374"/>
        <v>0</v>
      </c>
      <c r="U1122" s="403">
        <f t="shared" si="374"/>
        <v>0</v>
      </c>
      <c r="V1122" s="403">
        <f t="shared" si="374"/>
        <v>0</v>
      </c>
      <c r="W1122" s="403">
        <f t="shared" si="361"/>
        <v>0</v>
      </c>
      <c r="X1122" s="403">
        <f t="shared" si="359"/>
        <v>0</v>
      </c>
      <c r="Y1122" s="403">
        <f t="shared" si="372"/>
        <v>0</v>
      </c>
      <c r="Z1122" s="403">
        <f t="shared" si="372"/>
        <v>0</v>
      </c>
      <c r="AA1122" s="403">
        <f t="shared" si="372"/>
        <v>0</v>
      </c>
      <c r="AB1122" s="403">
        <f t="shared" si="372"/>
        <v>0</v>
      </c>
      <c r="AC1122" s="403">
        <f t="shared" si="375"/>
        <v>0</v>
      </c>
      <c r="AD1122" s="403">
        <f t="shared" si="363"/>
        <v>0</v>
      </c>
      <c r="AE1122" s="403">
        <f t="shared" si="363"/>
        <v>0</v>
      </c>
      <c r="AF1122" s="403">
        <f t="shared" si="370"/>
        <v>5410</v>
      </c>
      <c r="AG1122" s="404">
        <f t="shared" si="367"/>
        <v>0</v>
      </c>
      <c r="AH1122" s="404">
        <f t="shared" si="360"/>
        <v>0</v>
      </c>
      <c r="AI1122" s="404">
        <f t="shared" si="360"/>
        <v>0</v>
      </c>
      <c r="AJ1122" s="145">
        <f t="shared" si="368"/>
        <v>0</v>
      </c>
    </row>
    <row r="1123" spans="2:36" ht="13.7" customHeight="1">
      <c r="B1123" s="957">
        <v>680</v>
      </c>
      <c r="C1123" s="1040">
        <v>45128</v>
      </c>
      <c r="D1123" s="1041" t="s">
        <v>575</v>
      </c>
      <c r="E1123" s="1042" t="s">
        <v>1161</v>
      </c>
      <c r="F1123" s="402">
        <v>737</v>
      </c>
      <c r="G1123" s="956">
        <v>1000</v>
      </c>
      <c r="H1123" s="440"/>
      <c r="I1123" s="403">
        <f t="shared" si="369"/>
        <v>0</v>
      </c>
      <c r="J1123" s="403">
        <f t="shared" si="373"/>
        <v>0</v>
      </c>
      <c r="K1123" s="403">
        <f t="shared" si="376"/>
        <v>0</v>
      </c>
      <c r="L1123" s="403">
        <f t="shared" si="374"/>
        <v>0</v>
      </c>
      <c r="M1123" s="403">
        <f t="shared" si="374"/>
        <v>0</v>
      </c>
      <c r="N1123" s="403">
        <f t="shared" si="374"/>
        <v>0</v>
      </c>
      <c r="O1123" s="403">
        <f t="shared" si="374"/>
        <v>0</v>
      </c>
      <c r="P1123" s="403">
        <f t="shared" si="374"/>
        <v>0</v>
      </c>
      <c r="Q1123" s="403">
        <f t="shared" si="374"/>
        <v>0</v>
      </c>
      <c r="R1123" s="403">
        <f t="shared" si="374"/>
        <v>0</v>
      </c>
      <c r="S1123" s="403">
        <f t="shared" si="374"/>
        <v>0</v>
      </c>
      <c r="T1123" s="403">
        <f t="shared" si="374"/>
        <v>0</v>
      </c>
      <c r="U1123" s="403">
        <f t="shared" si="374"/>
        <v>0</v>
      </c>
      <c r="V1123" s="403">
        <f t="shared" si="374"/>
        <v>0</v>
      </c>
      <c r="W1123" s="403">
        <f t="shared" si="361"/>
        <v>0</v>
      </c>
      <c r="X1123" s="403">
        <f t="shared" si="359"/>
        <v>0</v>
      </c>
      <c r="Y1123" s="403">
        <f t="shared" si="372"/>
        <v>0</v>
      </c>
      <c r="Z1123" s="403">
        <f t="shared" si="372"/>
        <v>0</v>
      </c>
      <c r="AA1123" s="403">
        <f t="shared" si="372"/>
        <v>0</v>
      </c>
      <c r="AB1123" s="403">
        <f t="shared" si="372"/>
        <v>0</v>
      </c>
      <c r="AC1123" s="403">
        <f t="shared" si="375"/>
        <v>0</v>
      </c>
      <c r="AD1123" s="403">
        <f t="shared" si="363"/>
        <v>0</v>
      </c>
      <c r="AE1123" s="403">
        <f t="shared" si="363"/>
        <v>0</v>
      </c>
      <c r="AF1123" s="403">
        <f t="shared" si="370"/>
        <v>1000</v>
      </c>
      <c r="AG1123" s="404">
        <f t="shared" si="367"/>
        <v>0</v>
      </c>
      <c r="AH1123" s="404">
        <f t="shared" si="360"/>
        <v>0</v>
      </c>
      <c r="AI1123" s="404">
        <f t="shared" si="360"/>
        <v>0</v>
      </c>
      <c r="AJ1123" s="145">
        <f t="shared" si="368"/>
        <v>0</v>
      </c>
    </row>
    <row r="1124" spans="2:36" ht="13.7" customHeight="1">
      <c r="B1124" s="957">
        <v>1044</v>
      </c>
      <c r="C1124" s="1040">
        <v>45209</v>
      </c>
      <c r="D1124" s="1041" t="s">
        <v>575</v>
      </c>
      <c r="E1124" s="1042" t="s">
        <v>1161</v>
      </c>
      <c r="F1124" s="402">
        <v>737</v>
      </c>
      <c r="G1124" s="956">
        <v>3000</v>
      </c>
      <c r="H1124" s="440"/>
      <c r="I1124" s="403">
        <f t="shared" si="369"/>
        <v>0</v>
      </c>
      <c r="J1124" s="403">
        <f t="shared" si="373"/>
        <v>0</v>
      </c>
      <c r="K1124" s="403">
        <f t="shared" si="376"/>
        <v>0</v>
      </c>
      <c r="L1124" s="403">
        <f t="shared" ref="L1124:V1133" si="377">IF(L$7-$F1124=0,$G1124,0)</f>
        <v>0</v>
      </c>
      <c r="M1124" s="403">
        <f t="shared" si="377"/>
        <v>0</v>
      </c>
      <c r="N1124" s="403">
        <f t="shared" si="377"/>
        <v>0</v>
      </c>
      <c r="O1124" s="403">
        <f t="shared" si="377"/>
        <v>0</v>
      </c>
      <c r="P1124" s="403">
        <f t="shared" si="377"/>
        <v>0</v>
      </c>
      <c r="Q1124" s="403">
        <f t="shared" si="377"/>
        <v>0</v>
      </c>
      <c r="R1124" s="403">
        <f t="shared" si="377"/>
        <v>0</v>
      </c>
      <c r="S1124" s="403">
        <f t="shared" si="377"/>
        <v>0</v>
      </c>
      <c r="T1124" s="403">
        <f t="shared" si="377"/>
        <v>0</v>
      </c>
      <c r="U1124" s="403">
        <f t="shared" si="377"/>
        <v>0</v>
      </c>
      <c r="V1124" s="403">
        <f t="shared" si="377"/>
        <v>0</v>
      </c>
      <c r="W1124" s="403">
        <f t="shared" si="361"/>
        <v>0</v>
      </c>
      <c r="X1124" s="403">
        <f t="shared" si="359"/>
        <v>0</v>
      </c>
      <c r="Y1124" s="403">
        <f t="shared" si="372"/>
        <v>0</v>
      </c>
      <c r="Z1124" s="403">
        <f t="shared" si="372"/>
        <v>0</v>
      </c>
      <c r="AA1124" s="403">
        <f t="shared" si="372"/>
        <v>0</v>
      </c>
      <c r="AB1124" s="403">
        <f t="shared" si="372"/>
        <v>0</v>
      </c>
      <c r="AC1124" s="403">
        <f t="shared" si="375"/>
        <v>0</v>
      </c>
      <c r="AD1124" s="403">
        <f t="shared" si="363"/>
        <v>0</v>
      </c>
      <c r="AE1124" s="403">
        <f t="shared" si="363"/>
        <v>0</v>
      </c>
      <c r="AF1124" s="403">
        <f t="shared" si="370"/>
        <v>3000</v>
      </c>
      <c r="AG1124" s="404">
        <f t="shared" si="367"/>
        <v>0</v>
      </c>
      <c r="AH1124" s="404">
        <f t="shared" si="360"/>
        <v>0</v>
      </c>
      <c r="AI1124" s="404">
        <f t="shared" si="360"/>
        <v>0</v>
      </c>
      <c r="AJ1124" s="145">
        <f t="shared" si="368"/>
        <v>0</v>
      </c>
    </row>
    <row r="1125" spans="2:36" ht="13.7" customHeight="1">
      <c r="B1125" s="957">
        <v>982</v>
      </c>
      <c r="C1125" s="1040">
        <v>45195</v>
      </c>
      <c r="D1125" s="1041" t="s">
        <v>575</v>
      </c>
      <c r="E1125" s="1042" t="s">
        <v>1161</v>
      </c>
      <c r="F1125" s="402">
        <v>737</v>
      </c>
      <c r="G1125" s="956">
        <v>6450</v>
      </c>
      <c r="H1125" s="440"/>
      <c r="I1125" s="403">
        <f t="shared" si="369"/>
        <v>0</v>
      </c>
      <c r="J1125" s="403">
        <f t="shared" si="373"/>
        <v>0</v>
      </c>
      <c r="K1125" s="403">
        <f t="shared" si="376"/>
        <v>0</v>
      </c>
      <c r="L1125" s="403">
        <f t="shared" si="377"/>
        <v>0</v>
      </c>
      <c r="M1125" s="403">
        <f t="shared" si="377"/>
        <v>0</v>
      </c>
      <c r="N1125" s="403">
        <f t="shared" si="377"/>
        <v>0</v>
      </c>
      <c r="O1125" s="403">
        <f t="shared" si="377"/>
        <v>0</v>
      </c>
      <c r="P1125" s="403">
        <f t="shared" si="377"/>
        <v>0</v>
      </c>
      <c r="Q1125" s="403">
        <f t="shared" si="377"/>
        <v>0</v>
      </c>
      <c r="R1125" s="403">
        <f t="shared" si="377"/>
        <v>0</v>
      </c>
      <c r="S1125" s="403">
        <f t="shared" si="377"/>
        <v>0</v>
      </c>
      <c r="T1125" s="403">
        <f t="shared" si="377"/>
        <v>0</v>
      </c>
      <c r="U1125" s="403">
        <f t="shared" si="377"/>
        <v>0</v>
      </c>
      <c r="V1125" s="403">
        <f t="shared" si="377"/>
        <v>0</v>
      </c>
      <c r="W1125" s="403">
        <f t="shared" si="361"/>
        <v>0</v>
      </c>
      <c r="X1125" s="403">
        <f t="shared" si="359"/>
        <v>0</v>
      </c>
      <c r="Y1125" s="403">
        <f t="shared" si="372"/>
        <v>0</v>
      </c>
      <c r="Z1125" s="403">
        <f t="shared" si="372"/>
        <v>0</v>
      </c>
      <c r="AA1125" s="403">
        <f t="shared" si="372"/>
        <v>0</v>
      </c>
      <c r="AB1125" s="403">
        <f t="shared" si="372"/>
        <v>0</v>
      </c>
      <c r="AC1125" s="403">
        <f t="shared" si="375"/>
        <v>0</v>
      </c>
      <c r="AD1125" s="403">
        <f t="shared" si="363"/>
        <v>0</v>
      </c>
      <c r="AE1125" s="403">
        <f t="shared" si="363"/>
        <v>0</v>
      </c>
      <c r="AF1125" s="403">
        <f t="shared" si="370"/>
        <v>6450</v>
      </c>
      <c r="AG1125" s="404">
        <f t="shared" si="367"/>
        <v>0</v>
      </c>
      <c r="AH1125" s="404">
        <f t="shared" si="360"/>
        <v>0</v>
      </c>
      <c r="AI1125" s="404">
        <f t="shared" si="360"/>
        <v>0</v>
      </c>
      <c r="AJ1125" s="145">
        <f t="shared" si="368"/>
        <v>0</v>
      </c>
    </row>
    <row r="1126" spans="2:36" ht="13.7" customHeight="1">
      <c r="B1126" s="957">
        <v>665</v>
      </c>
      <c r="C1126" s="1040">
        <v>45126</v>
      </c>
      <c r="D1126" s="1041" t="s">
        <v>575</v>
      </c>
      <c r="E1126" s="1042" t="s">
        <v>1152</v>
      </c>
      <c r="F1126" s="402">
        <v>737</v>
      </c>
      <c r="G1126" s="956">
        <v>2900</v>
      </c>
      <c r="H1126" s="440"/>
      <c r="I1126" s="403">
        <f t="shared" si="369"/>
        <v>0</v>
      </c>
      <c r="J1126" s="403">
        <f t="shared" si="373"/>
        <v>0</v>
      </c>
      <c r="K1126" s="403">
        <f t="shared" si="376"/>
        <v>0</v>
      </c>
      <c r="L1126" s="403">
        <f t="shared" si="377"/>
        <v>0</v>
      </c>
      <c r="M1126" s="403">
        <f t="shared" si="377"/>
        <v>0</v>
      </c>
      <c r="N1126" s="403">
        <f t="shared" si="377"/>
        <v>0</v>
      </c>
      <c r="O1126" s="403">
        <f t="shared" si="377"/>
        <v>0</v>
      </c>
      <c r="P1126" s="403">
        <f t="shared" si="377"/>
        <v>0</v>
      </c>
      <c r="Q1126" s="403">
        <f t="shared" si="377"/>
        <v>0</v>
      </c>
      <c r="R1126" s="403">
        <f t="shared" si="377"/>
        <v>0</v>
      </c>
      <c r="S1126" s="403">
        <f t="shared" si="377"/>
        <v>0</v>
      </c>
      <c r="T1126" s="403">
        <f t="shared" si="377"/>
        <v>0</v>
      </c>
      <c r="U1126" s="403">
        <f t="shared" si="377"/>
        <v>0</v>
      </c>
      <c r="V1126" s="403">
        <f t="shared" si="377"/>
        <v>0</v>
      </c>
      <c r="W1126" s="403">
        <f t="shared" si="361"/>
        <v>0</v>
      </c>
      <c r="X1126" s="403">
        <f t="shared" si="359"/>
        <v>0</v>
      </c>
      <c r="Y1126" s="403">
        <f t="shared" si="372"/>
        <v>0</v>
      </c>
      <c r="Z1126" s="403">
        <f t="shared" si="372"/>
        <v>0</v>
      </c>
      <c r="AA1126" s="403">
        <f t="shared" si="372"/>
        <v>0</v>
      </c>
      <c r="AB1126" s="403">
        <f t="shared" si="372"/>
        <v>0</v>
      </c>
      <c r="AC1126" s="403">
        <f t="shared" si="375"/>
        <v>0</v>
      </c>
      <c r="AD1126" s="403">
        <f t="shared" si="363"/>
        <v>0</v>
      </c>
      <c r="AE1126" s="403">
        <f t="shared" si="363"/>
        <v>0</v>
      </c>
      <c r="AF1126" s="403">
        <f t="shared" si="370"/>
        <v>2900</v>
      </c>
      <c r="AG1126" s="404">
        <f t="shared" si="367"/>
        <v>0</v>
      </c>
      <c r="AH1126" s="404">
        <f t="shared" si="360"/>
        <v>0</v>
      </c>
      <c r="AI1126" s="404">
        <f t="shared" si="360"/>
        <v>0</v>
      </c>
      <c r="AJ1126" s="145">
        <f t="shared" si="368"/>
        <v>0</v>
      </c>
    </row>
    <row r="1127" spans="2:36" ht="13.7" customHeight="1">
      <c r="B1127" s="957">
        <v>1219</v>
      </c>
      <c r="C1127" s="1040">
        <v>45238</v>
      </c>
      <c r="D1127" s="1041" t="s">
        <v>575</v>
      </c>
      <c r="E1127" s="1042" t="s">
        <v>1152</v>
      </c>
      <c r="F1127" s="402">
        <v>737</v>
      </c>
      <c r="G1127" s="956">
        <v>1850</v>
      </c>
      <c r="H1127" s="440"/>
      <c r="I1127" s="403">
        <f t="shared" si="369"/>
        <v>0</v>
      </c>
      <c r="J1127" s="403">
        <f t="shared" si="373"/>
        <v>0</v>
      </c>
      <c r="K1127" s="403">
        <f t="shared" si="376"/>
        <v>0</v>
      </c>
      <c r="L1127" s="403">
        <f t="shared" si="377"/>
        <v>0</v>
      </c>
      <c r="M1127" s="403">
        <f t="shared" si="377"/>
        <v>0</v>
      </c>
      <c r="N1127" s="403">
        <f t="shared" si="377"/>
        <v>0</v>
      </c>
      <c r="O1127" s="403">
        <f t="shared" si="377"/>
        <v>0</v>
      </c>
      <c r="P1127" s="403">
        <f t="shared" si="377"/>
        <v>0</v>
      </c>
      <c r="Q1127" s="403">
        <f t="shared" si="377"/>
        <v>0</v>
      </c>
      <c r="R1127" s="403">
        <f t="shared" si="377"/>
        <v>0</v>
      </c>
      <c r="S1127" s="403">
        <f t="shared" si="377"/>
        <v>0</v>
      </c>
      <c r="T1127" s="403">
        <f t="shared" si="377"/>
        <v>0</v>
      </c>
      <c r="U1127" s="403">
        <f t="shared" si="377"/>
        <v>0</v>
      </c>
      <c r="V1127" s="403">
        <f t="shared" si="377"/>
        <v>0</v>
      </c>
      <c r="W1127" s="403">
        <f t="shared" si="361"/>
        <v>0</v>
      </c>
      <c r="X1127" s="403">
        <f t="shared" si="359"/>
        <v>0</v>
      </c>
      <c r="Y1127" s="403">
        <f t="shared" si="372"/>
        <v>0</v>
      </c>
      <c r="Z1127" s="403">
        <f t="shared" si="372"/>
        <v>0</v>
      </c>
      <c r="AA1127" s="403">
        <f t="shared" si="372"/>
        <v>0</v>
      </c>
      <c r="AB1127" s="403">
        <f t="shared" si="372"/>
        <v>0</v>
      </c>
      <c r="AC1127" s="403">
        <f t="shared" si="375"/>
        <v>0</v>
      </c>
      <c r="AD1127" s="403">
        <f t="shared" si="363"/>
        <v>0</v>
      </c>
      <c r="AE1127" s="403">
        <f t="shared" si="363"/>
        <v>0</v>
      </c>
      <c r="AF1127" s="403">
        <f t="shared" si="370"/>
        <v>1850</v>
      </c>
      <c r="AG1127" s="404">
        <f t="shared" si="367"/>
        <v>0</v>
      </c>
      <c r="AH1127" s="404">
        <f t="shared" si="360"/>
        <v>0</v>
      </c>
      <c r="AI1127" s="404">
        <f t="shared" si="360"/>
        <v>0</v>
      </c>
      <c r="AJ1127" s="145">
        <f t="shared" si="368"/>
        <v>0</v>
      </c>
    </row>
    <row r="1128" spans="2:36" ht="13.7" customHeight="1">
      <c r="B1128" s="957">
        <v>843</v>
      </c>
      <c r="C1128" s="1040">
        <v>45167</v>
      </c>
      <c r="D1128" s="1041" t="s">
        <v>575</v>
      </c>
      <c r="E1128" s="1042" t="s">
        <v>1289</v>
      </c>
      <c r="F1128" s="402">
        <v>737</v>
      </c>
      <c r="G1128" s="956">
        <v>1405</v>
      </c>
      <c r="H1128" s="440"/>
      <c r="I1128" s="403">
        <f t="shared" si="369"/>
        <v>0</v>
      </c>
      <c r="J1128" s="403">
        <f t="shared" si="373"/>
        <v>0</v>
      </c>
      <c r="K1128" s="403">
        <f t="shared" si="376"/>
        <v>0</v>
      </c>
      <c r="L1128" s="403">
        <f t="shared" si="377"/>
        <v>0</v>
      </c>
      <c r="M1128" s="403">
        <f t="shared" si="377"/>
        <v>0</v>
      </c>
      <c r="N1128" s="403">
        <f t="shared" si="377"/>
        <v>0</v>
      </c>
      <c r="O1128" s="403">
        <f t="shared" si="377"/>
        <v>0</v>
      </c>
      <c r="P1128" s="403">
        <f t="shared" si="377"/>
        <v>0</v>
      </c>
      <c r="Q1128" s="403">
        <f t="shared" si="377"/>
        <v>0</v>
      </c>
      <c r="R1128" s="403">
        <f t="shared" si="377"/>
        <v>0</v>
      </c>
      <c r="S1128" s="403">
        <f t="shared" si="377"/>
        <v>0</v>
      </c>
      <c r="T1128" s="403">
        <f t="shared" si="377"/>
        <v>0</v>
      </c>
      <c r="U1128" s="403">
        <f t="shared" si="377"/>
        <v>0</v>
      </c>
      <c r="V1128" s="403">
        <f t="shared" si="377"/>
        <v>0</v>
      </c>
      <c r="W1128" s="403">
        <f t="shared" si="361"/>
        <v>0</v>
      </c>
      <c r="X1128" s="403">
        <f t="shared" ref="X1128:X1191" si="378">IF(X$7-$F1128=0,$G1128,0)</f>
        <v>0</v>
      </c>
      <c r="Y1128" s="403">
        <f t="shared" si="372"/>
        <v>0</v>
      </c>
      <c r="Z1128" s="403">
        <f t="shared" si="372"/>
        <v>0</v>
      </c>
      <c r="AA1128" s="403">
        <f t="shared" si="372"/>
        <v>0</v>
      </c>
      <c r="AB1128" s="403">
        <f t="shared" si="372"/>
        <v>0</v>
      </c>
      <c r="AC1128" s="403">
        <f t="shared" si="375"/>
        <v>0</v>
      </c>
      <c r="AD1128" s="403">
        <f t="shared" si="363"/>
        <v>0</v>
      </c>
      <c r="AE1128" s="403">
        <f t="shared" si="363"/>
        <v>0</v>
      </c>
      <c r="AF1128" s="403">
        <f t="shared" si="370"/>
        <v>1405</v>
      </c>
      <c r="AG1128" s="404">
        <f t="shared" si="367"/>
        <v>0</v>
      </c>
      <c r="AH1128" s="404">
        <f t="shared" ref="AH1128:AI1191" si="379">IF(AH$7-$F1128=0,$G1128,0)</f>
        <v>0</v>
      </c>
      <c r="AI1128" s="404">
        <f t="shared" si="379"/>
        <v>0</v>
      </c>
      <c r="AJ1128" s="145">
        <f t="shared" si="368"/>
        <v>0</v>
      </c>
    </row>
    <row r="1129" spans="2:36" ht="13.7" customHeight="1">
      <c r="B1129" s="957">
        <v>1061</v>
      </c>
      <c r="C1129" s="1040">
        <v>45212</v>
      </c>
      <c r="D1129" s="1041" t="s">
        <v>575</v>
      </c>
      <c r="E1129" s="1042" t="s">
        <v>1289</v>
      </c>
      <c r="F1129" s="402">
        <v>737</v>
      </c>
      <c r="G1129" s="956">
        <v>1925</v>
      </c>
      <c r="H1129" s="440"/>
      <c r="I1129" s="403">
        <f t="shared" si="369"/>
        <v>0</v>
      </c>
      <c r="J1129" s="403">
        <f t="shared" si="373"/>
        <v>0</v>
      </c>
      <c r="K1129" s="403">
        <f t="shared" si="376"/>
        <v>0</v>
      </c>
      <c r="L1129" s="403">
        <f t="shared" si="377"/>
        <v>0</v>
      </c>
      <c r="M1129" s="403">
        <f t="shared" si="377"/>
        <v>0</v>
      </c>
      <c r="N1129" s="403">
        <f t="shared" si="377"/>
        <v>0</v>
      </c>
      <c r="O1129" s="403">
        <f t="shared" si="377"/>
        <v>0</v>
      </c>
      <c r="P1129" s="403">
        <f t="shared" si="377"/>
        <v>0</v>
      </c>
      <c r="Q1129" s="403">
        <f t="shared" si="377"/>
        <v>0</v>
      </c>
      <c r="R1129" s="403">
        <f t="shared" si="377"/>
        <v>0</v>
      </c>
      <c r="S1129" s="403">
        <f t="shared" si="377"/>
        <v>0</v>
      </c>
      <c r="T1129" s="403">
        <f t="shared" si="377"/>
        <v>0</v>
      </c>
      <c r="U1129" s="403">
        <f t="shared" si="377"/>
        <v>0</v>
      </c>
      <c r="V1129" s="403">
        <f t="shared" si="377"/>
        <v>0</v>
      </c>
      <c r="W1129" s="403">
        <f t="shared" ref="W1129:W1192" si="380">IF(W$7-$F1129=0,$G1129,0)</f>
        <v>0</v>
      </c>
      <c r="X1129" s="403">
        <f t="shared" si="378"/>
        <v>0</v>
      </c>
      <c r="Y1129" s="403">
        <f t="shared" si="372"/>
        <v>0</v>
      </c>
      <c r="Z1129" s="403">
        <f t="shared" si="372"/>
        <v>0</v>
      </c>
      <c r="AA1129" s="403">
        <f t="shared" si="372"/>
        <v>0</v>
      </c>
      <c r="AB1129" s="403">
        <f t="shared" si="372"/>
        <v>0</v>
      </c>
      <c r="AC1129" s="403">
        <f t="shared" si="375"/>
        <v>0</v>
      </c>
      <c r="AD1129" s="403">
        <f t="shared" si="363"/>
        <v>0</v>
      </c>
      <c r="AE1129" s="403">
        <f t="shared" si="363"/>
        <v>0</v>
      </c>
      <c r="AF1129" s="403">
        <f t="shared" si="370"/>
        <v>1925</v>
      </c>
      <c r="AG1129" s="404">
        <f t="shared" ref="AG1129:AG1160" si="381">IF(AG$7-$F1129=0,$G1129,0)</f>
        <v>0</v>
      </c>
      <c r="AH1129" s="404">
        <f t="shared" si="379"/>
        <v>0</v>
      </c>
      <c r="AI1129" s="404">
        <f t="shared" si="379"/>
        <v>0</v>
      </c>
      <c r="AJ1129" s="145">
        <f t="shared" si="368"/>
        <v>0</v>
      </c>
    </row>
    <row r="1130" spans="2:36" ht="13.7" customHeight="1">
      <c r="B1130" s="957">
        <v>989</v>
      </c>
      <c r="C1130" s="1040">
        <v>45197</v>
      </c>
      <c r="D1130" s="1041" t="s">
        <v>575</v>
      </c>
      <c r="E1130" s="1042" t="s">
        <v>1289</v>
      </c>
      <c r="F1130" s="402">
        <v>737</v>
      </c>
      <c r="G1130" s="956">
        <v>1100</v>
      </c>
      <c r="H1130" s="440"/>
      <c r="I1130" s="403">
        <f t="shared" si="369"/>
        <v>0</v>
      </c>
      <c r="J1130" s="403">
        <f t="shared" si="373"/>
        <v>0</v>
      </c>
      <c r="K1130" s="403">
        <f t="shared" si="376"/>
        <v>0</v>
      </c>
      <c r="L1130" s="403">
        <f t="shared" si="377"/>
        <v>0</v>
      </c>
      <c r="M1130" s="403">
        <f t="shared" si="377"/>
        <v>0</v>
      </c>
      <c r="N1130" s="403">
        <f t="shared" si="377"/>
        <v>0</v>
      </c>
      <c r="O1130" s="403">
        <f t="shared" si="377"/>
        <v>0</v>
      </c>
      <c r="P1130" s="403">
        <f t="shared" si="377"/>
        <v>0</v>
      </c>
      <c r="Q1130" s="403">
        <f t="shared" si="377"/>
        <v>0</v>
      </c>
      <c r="R1130" s="403">
        <f t="shared" si="377"/>
        <v>0</v>
      </c>
      <c r="S1130" s="403">
        <f t="shared" si="377"/>
        <v>0</v>
      </c>
      <c r="T1130" s="403">
        <f t="shared" si="377"/>
        <v>0</v>
      </c>
      <c r="U1130" s="403">
        <f t="shared" si="377"/>
        <v>0</v>
      </c>
      <c r="V1130" s="403">
        <f t="shared" si="377"/>
        <v>0</v>
      </c>
      <c r="W1130" s="403">
        <f t="shared" si="380"/>
        <v>0</v>
      </c>
      <c r="X1130" s="403">
        <f t="shared" si="378"/>
        <v>0</v>
      </c>
      <c r="Y1130" s="403">
        <f t="shared" si="372"/>
        <v>0</v>
      </c>
      <c r="Z1130" s="403">
        <f t="shared" si="372"/>
        <v>0</v>
      </c>
      <c r="AA1130" s="403">
        <f t="shared" si="372"/>
        <v>0</v>
      </c>
      <c r="AB1130" s="403">
        <f t="shared" si="372"/>
        <v>0</v>
      </c>
      <c r="AC1130" s="403">
        <f t="shared" si="375"/>
        <v>0</v>
      </c>
      <c r="AD1130" s="403">
        <f t="shared" si="372"/>
        <v>0</v>
      </c>
      <c r="AE1130" s="403">
        <f t="shared" ref="AE1130:AE1193" si="382">IF(AE$7-$F1130=0,$G1130,0)</f>
        <v>0</v>
      </c>
      <c r="AF1130" s="403">
        <f t="shared" si="370"/>
        <v>1100</v>
      </c>
      <c r="AG1130" s="404">
        <f t="shared" si="381"/>
        <v>0</v>
      </c>
      <c r="AH1130" s="404">
        <f t="shared" si="379"/>
        <v>0</v>
      </c>
      <c r="AI1130" s="404">
        <f t="shared" si="379"/>
        <v>0</v>
      </c>
      <c r="AJ1130" s="145">
        <f t="shared" si="368"/>
        <v>0</v>
      </c>
    </row>
    <row r="1131" spans="2:36" ht="13.7" customHeight="1">
      <c r="B1131" s="957">
        <v>749</v>
      </c>
      <c r="C1131" s="1040">
        <v>45149</v>
      </c>
      <c r="D1131" s="1041" t="s">
        <v>575</v>
      </c>
      <c r="E1131" s="1042" t="s">
        <v>1210</v>
      </c>
      <c r="F1131" s="402">
        <v>737</v>
      </c>
      <c r="G1131" s="956">
        <v>1965</v>
      </c>
      <c r="H1131" s="440"/>
      <c r="I1131" s="403">
        <f t="shared" si="369"/>
        <v>0</v>
      </c>
      <c r="J1131" s="403">
        <f t="shared" si="373"/>
        <v>0</v>
      </c>
      <c r="K1131" s="403">
        <f t="shared" si="376"/>
        <v>0</v>
      </c>
      <c r="L1131" s="403">
        <f t="shared" si="377"/>
        <v>0</v>
      </c>
      <c r="M1131" s="403">
        <f t="shared" si="377"/>
        <v>0</v>
      </c>
      <c r="N1131" s="403">
        <f t="shared" si="377"/>
        <v>0</v>
      </c>
      <c r="O1131" s="403">
        <f t="shared" si="377"/>
        <v>0</v>
      </c>
      <c r="P1131" s="403">
        <f t="shared" si="377"/>
        <v>0</v>
      </c>
      <c r="Q1131" s="403">
        <f t="shared" si="377"/>
        <v>0</v>
      </c>
      <c r="R1131" s="403">
        <f t="shared" si="377"/>
        <v>0</v>
      </c>
      <c r="S1131" s="403">
        <f t="shared" si="377"/>
        <v>0</v>
      </c>
      <c r="T1131" s="403">
        <f t="shared" si="377"/>
        <v>0</v>
      </c>
      <c r="U1131" s="403">
        <f t="shared" si="377"/>
        <v>0</v>
      </c>
      <c r="V1131" s="403">
        <f t="shared" si="377"/>
        <v>0</v>
      </c>
      <c r="W1131" s="403">
        <f t="shared" si="380"/>
        <v>0</v>
      </c>
      <c r="X1131" s="403">
        <f t="shared" si="378"/>
        <v>0</v>
      </c>
      <c r="Y1131" s="403">
        <f t="shared" si="372"/>
        <v>0</v>
      </c>
      <c r="Z1131" s="403">
        <f t="shared" si="372"/>
        <v>0</v>
      </c>
      <c r="AA1131" s="403">
        <f t="shared" si="372"/>
        <v>0</v>
      </c>
      <c r="AB1131" s="403">
        <f t="shared" si="372"/>
        <v>0</v>
      </c>
      <c r="AC1131" s="403">
        <f t="shared" si="375"/>
        <v>0</v>
      </c>
      <c r="AD1131" s="403">
        <f t="shared" si="372"/>
        <v>0</v>
      </c>
      <c r="AE1131" s="403">
        <f t="shared" si="382"/>
        <v>0</v>
      </c>
      <c r="AF1131" s="403">
        <f t="shared" si="370"/>
        <v>1965</v>
      </c>
      <c r="AG1131" s="404">
        <f t="shared" si="381"/>
        <v>0</v>
      </c>
      <c r="AH1131" s="404">
        <f t="shared" si="379"/>
        <v>0</v>
      </c>
      <c r="AI1131" s="404">
        <f t="shared" si="379"/>
        <v>0</v>
      </c>
      <c r="AJ1131" s="145">
        <f t="shared" si="368"/>
        <v>0</v>
      </c>
    </row>
    <row r="1132" spans="2:36" ht="13.7" customHeight="1">
      <c r="B1132" s="957">
        <v>760</v>
      </c>
      <c r="C1132" s="1040">
        <v>45153</v>
      </c>
      <c r="D1132" s="1041" t="s">
        <v>575</v>
      </c>
      <c r="E1132" s="1042" t="s">
        <v>1210</v>
      </c>
      <c r="F1132" s="402">
        <v>737</v>
      </c>
      <c r="G1132" s="956">
        <v>2000</v>
      </c>
      <c r="H1132" s="440"/>
      <c r="I1132" s="403">
        <f t="shared" si="369"/>
        <v>0</v>
      </c>
      <c r="J1132" s="403">
        <f t="shared" si="373"/>
        <v>0</v>
      </c>
      <c r="K1132" s="403">
        <f t="shared" si="376"/>
        <v>0</v>
      </c>
      <c r="L1132" s="403">
        <f t="shared" si="377"/>
        <v>0</v>
      </c>
      <c r="M1132" s="403">
        <f t="shared" si="377"/>
        <v>0</v>
      </c>
      <c r="N1132" s="403">
        <f t="shared" si="377"/>
        <v>0</v>
      </c>
      <c r="O1132" s="403">
        <f t="shared" si="377"/>
        <v>0</v>
      </c>
      <c r="P1132" s="403">
        <f t="shared" si="377"/>
        <v>0</v>
      </c>
      <c r="Q1132" s="403">
        <f t="shared" si="377"/>
        <v>0</v>
      </c>
      <c r="R1132" s="403">
        <f t="shared" si="377"/>
        <v>0</v>
      </c>
      <c r="S1132" s="403">
        <f t="shared" si="377"/>
        <v>0</v>
      </c>
      <c r="T1132" s="403">
        <f t="shared" si="377"/>
        <v>0</v>
      </c>
      <c r="U1132" s="403">
        <f t="shared" si="377"/>
        <v>0</v>
      </c>
      <c r="V1132" s="403">
        <f t="shared" si="377"/>
        <v>0</v>
      </c>
      <c r="W1132" s="403">
        <f t="shared" si="380"/>
        <v>0</v>
      </c>
      <c r="X1132" s="403">
        <f t="shared" si="378"/>
        <v>0</v>
      </c>
      <c r="Y1132" s="403">
        <f t="shared" si="372"/>
        <v>0</v>
      </c>
      <c r="Z1132" s="403">
        <f t="shared" si="372"/>
        <v>0</v>
      </c>
      <c r="AA1132" s="403">
        <f t="shared" si="372"/>
        <v>0</v>
      </c>
      <c r="AB1132" s="403">
        <f t="shared" si="372"/>
        <v>0</v>
      </c>
      <c r="AC1132" s="403">
        <f t="shared" si="375"/>
        <v>0</v>
      </c>
      <c r="AD1132" s="403">
        <f t="shared" ref="AD1132:AE1195" si="383">IF(AD$7-$F1132=0,$G1132,0)</f>
        <v>0</v>
      </c>
      <c r="AE1132" s="403">
        <f t="shared" si="382"/>
        <v>0</v>
      </c>
      <c r="AF1132" s="403">
        <f t="shared" si="370"/>
        <v>2000</v>
      </c>
      <c r="AG1132" s="404">
        <f t="shared" si="381"/>
        <v>0</v>
      </c>
      <c r="AH1132" s="404">
        <f t="shared" si="379"/>
        <v>0</v>
      </c>
      <c r="AI1132" s="404">
        <f t="shared" si="379"/>
        <v>0</v>
      </c>
      <c r="AJ1132" s="145">
        <f t="shared" si="368"/>
        <v>0</v>
      </c>
    </row>
    <row r="1133" spans="2:36" ht="13.7" customHeight="1">
      <c r="B1133" s="957">
        <v>1035</v>
      </c>
      <c r="C1133" s="1040">
        <v>45208</v>
      </c>
      <c r="D1133" s="1041" t="s">
        <v>575</v>
      </c>
      <c r="E1133" s="1042" t="s">
        <v>1455</v>
      </c>
      <c r="F1133" s="402">
        <v>27</v>
      </c>
      <c r="G1133" s="956">
        <v>2680</v>
      </c>
      <c r="H1133" s="440"/>
      <c r="I1133" s="403">
        <f t="shared" si="369"/>
        <v>0</v>
      </c>
      <c r="J1133" s="403">
        <f t="shared" si="373"/>
        <v>2680</v>
      </c>
      <c r="K1133" s="403">
        <f t="shared" si="376"/>
        <v>0</v>
      </c>
      <c r="L1133" s="403">
        <f t="shared" si="377"/>
        <v>0</v>
      </c>
      <c r="M1133" s="403">
        <f t="shared" si="377"/>
        <v>0</v>
      </c>
      <c r="N1133" s="403">
        <f t="shared" si="377"/>
        <v>0</v>
      </c>
      <c r="O1133" s="403">
        <f t="shared" si="377"/>
        <v>0</v>
      </c>
      <c r="P1133" s="403">
        <f t="shared" si="377"/>
        <v>0</v>
      </c>
      <c r="Q1133" s="403">
        <f t="shared" si="377"/>
        <v>0</v>
      </c>
      <c r="R1133" s="403">
        <f t="shared" si="377"/>
        <v>0</v>
      </c>
      <c r="S1133" s="403">
        <f t="shared" si="377"/>
        <v>0</v>
      </c>
      <c r="T1133" s="403">
        <f t="shared" si="377"/>
        <v>0</v>
      </c>
      <c r="U1133" s="403">
        <f t="shared" si="377"/>
        <v>0</v>
      </c>
      <c r="V1133" s="403">
        <f t="shared" si="377"/>
        <v>0</v>
      </c>
      <c r="W1133" s="403">
        <f t="shared" si="380"/>
        <v>0</v>
      </c>
      <c r="X1133" s="403">
        <f t="shared" si="378"/>
        <v>0</v>
      </c>
      <c r="Y1133" s="403">
        <f t="shared" si="372"/>
        <v>0</v>
      </c>
      <c r="Z1133" s="403">
        <f t="shared" si="372"/>
        <v>0</v>
      </c>
      <c r="AA1133" s="403">
        <f t="shared" si="372"/>
        <v>0</v>
      </c>
      <c r="AB1133" s="403">
        <f t="shared" si="372"/>
        <v>0</v>
      </c>
      <c r="AC1133" s="403">
        <f t="shared" si="375"/>
        <v>0</v>
      </c>
      <c r="AD1133" s="403">
        <f t="shared" si="383"/>
        <v>0</v>
      </c>
      <c r="AE1133" s="403">
        <f t="shared" si="382"/>
        <v>0</v>
      </c>
      <c r="AF1133" s="403">
        <f t="shared" si="370"/>
        <v>0</v>
      </c>
      <c r="AG1133" s="404">
        <f t="shared" si="381"/>
        <v>0</v>
      </c>
      <c r="AH1133" s="404">
        <f t="shared" si="379"/>
        <v>0</v>
      </c>
      <c r="AI1133" s="404">
        <f t="shared" si="379"/>
        <v>0</v>
      </c>
      <c r="AJ1133" s="145">
        <f t="shared" si="368"/>
        <v>0</v>
      </c>
    </row>
    <row r="1134" spans="2:36" ht="13.7" customHeight="1">
      <c r="B1134" s="957">
        <v>621</v>
      </c>
      <c r="C1134" s="1040">
        <v>45113</v>
      </c>
      <c r="D1134" s="1041" t="s">
        <v>575</v>
      </c>
      <c r="E1134" s="1042" t="s">
        <v>1109</v>
      </c>
      <c r="F1134" s="402">
        <v>27</v>
      </c>
      <c r="G1134" s="956">
        <v>1800</v>
      </c>
      <c r="H1134" s="440"/>
      <c r="I1134" s="403">
        <f t="shared" si="369"/>
        <v>0</v>
      </c>
      <c r="J1134" s="403">
        <f t="shared" si="373"/>
        <v>1800</v>
      </c>
      <c r="K1134" s="403">
        <f t="shared" si="376"/>
        <v>0</v>
      </c>
      <c r="L1134" s="403">
        <f t="shared" ref="L1134:V1143" si="384">IF(L$7-$F1134=0,$G1134,0)</f>
        <v>0</v>
      </c>
      <c r="M1134" s="403">
        <f t="shared" si="384"/>
        <v>0</v>
      </c>
      <c r="N1134" s="403">
        <f t="shared" si="384"/>
        <v>0</v>
      </c>
      <c r="O1134" s="403">
        <f t="shared" si="384"/>
        <v>0</v>
      </c>
      <c r="P1134" s="403">
        <f t="shared" si="384"/>
        <v>0</v>
      </c>
      <c r="Q1134" s="403">
        <f t="shared" si="384"/>
        <v>0</v>
      </c>
      <c r="R1134" s="403">
        <f t="shared" si="384"/>
        <v>0</v>
      </c>
      <c r="S1134" s="403">
        <f t="shared" si="384"/>
        <v>0</v>
      </c>
      <c r="T1134" s="403">
        <f t="shared" si="384"/>
        <v>0</v>
      </c>
      <c r="U1134" s="403">
        <f t="shared" si="384"/>
        <v>0</v>
      </c>
      <c r="V1134" s="403">
        <f t="shared" si="384"/>
        <v>0</v>
      </c>
      <c r="W1134" s="403">
        <f t="shared" si="380"/>
        <v>0</v>
      </c>
      <c r="X1134" s="403">
        <f t="shared" si="378"/>
        <v>0</v>
      </c>
      <c r="Y1134" s="403">
        <f t="shared" si="372"/>
        <v>0</v>
      </c>
      <c r="Z1134" s="403">
        <f t="shared" si="372"/>
        <v>0</v>
      </c>
      <c r="AA1134" s="403">
        <f t="shared" si="372"/>
        <v>0</v>
      </c>
      <c r="AB1134" s="403">
        <f t="shared" si="372"/>
        <v>0</v>
      </c>
      <c r="AC1134" s="403">
        <f t="shared" si="375"/>
        <v>0</v>
      </c>
      <c r="AD1134" s="403">
        <f t="shared" si="383"/>
        <v>0</v>
      </c>
      <c r="AE1134" s="403">
        <f t="shared" si="382"/>
        <v>0</v>
      </c>
      <c r="AF1134" s="403">
        <f t="shared" si="370"/>
        <v>0</v>
      </c>
      <c r="AG1134" s="404">
        <f t="shared" si="381"/>
        <v>0</v>
      </c>
      <c r="AH1134" s="404">
        <f t="shared" si="379"/>
        <v>0</v>
      </c>
      <c r="AI1134" s="404">
        <f t="shared" si="379"/>
        <v>0</v>
      </c>
      <c r="AJ1134" s="145">
        <f t="shared" si="368"/>
        <v>0</v>
      </c>
    </row>
    <row r="1135" spans="2:36" ht="13.7" customHeight="1">
      <c r="B1135" s="957">
        <v>656</v>
      </c>
      <c r="C1135" s="1040">
        <v>45124</v>
      </c>
      <c r="D1135" s="1041" t="s">
        <v>575</v>
      </c>
      <c r="E1135" s="1042" t="s">
        <v>1139</v>
      </c>
      <c r="F1135" s="402">
        <v>737</v>
      </c>
      <c r="G1135" s="956">
        <v>2500</v>
      </c>
      <c r="H1135" s="440"/>
      <c r="I1135" s="403">
        <f t="shared" si="369"/>
        <v>0</v>
      </c>
      <c r="J1135" s="403">
        <f t="shared" si="373"/>
        <v>0</v>
      </c>
      <c r="K1135" s="403">
        <f t="shared" si="376"/>
        <v>0</v>
      </c>
      <c r="L1135" s="403">
        <f t="shared" si="384"/>
        <v>0</v>
      </c>
      <c r="M1135" s="403">
        <f t="shared" si="384"/>
        <v>0</v>
      </c>
      <c r="N1135" s="403">
        <f t="shared" si="384"/>
        <v>0</v>
      </c>
      <c r="O1135" s="403">
        <f t="shared" si="384"/>
        <v>0</v>
      </c>
      <c r="P1135" s="403">
        <f t="shared" si="384"/>
        <v>0</v>
      </c>
      <c r="Q1135" s="403">
        <f t="shared" si="384"/>
        <v>0</v>
      </c>
      <c r="R1135" s="403">
        <f t="shared" si="384"/>
        <v>0</v>
      </c>
      <c r="S1135" s="403">
        <f t="shared" si="384"/>
        <v>0</v>
      </c>
      <c r="T1135" s="403">
        <f t="shared" si="384"/>
        <v>0</v>
      </c>
      <c r="U1135" s="403">
        <f t="shared" si="384"/>
        <v>0</v>
      </c>
      <c r="V1135" s="403">
        <f t="shared" si="384"/>
        <v>0</v>
      </c>
      <c r="W1135" s="403">
        <f t="shared" si="380"/>
        <v>0</v>
      </c>
      <c r="X1135" s="403">
        <f t="shared" si="378"/>
        <v>0</v>
      </c>
      <c r="Y1135" s="403">
        <f t="shared" si="372"/>
        <v>0</v>
      </c>
      <c r="Z1135" s="403">
        <f t="shared" si="372"/>
        <v>0</v>
      </c>
      <c r="AA1135" s="403">
        <f t="shared" si="372"/>
        <v>0</v>
      </c>
      <c r="AB1135" s="403">
        <f t="shared" si="372"/>
        <v>0</v>
      </c>
      <c r="AC1135" s="403">
        <f t="shared" si="375"/>
        <v>0</v>
      </c>
      <c r="AD1135" s="403">
        <f t="shared" si="383"/>
        <v>0</v>
      </c>
      <c r="AE1135" s="403">
        <f t="shared" si="382"/>
        <v>0</v>
      </c>
      <c r="AF1135" s="403">
        <f t="shared" si="370"/>
        <v>2500</v>
      </c>
      <c r="AG1135" s="404">
        <f t="shared" si="381"/>
        <v>0</v>
      </c>
      <c r="AH1135" s="404">
        <f t="shared" si="379"/>
        <v>0</v>
      </c>
      <c r="AI1135" s="404">
        <f t="shared" si="379"/>
        <v>0</v>
      </c>
      <c r="AJ1135" s="145">
        <f t="shared" si="368"/>
        <v>0</v>
      </c>
    </row>
    <row r="1136" spans="2:36" ht="13.7" customHeight="1">
      <c r="B1136" s="957">
        <v>1043</v>
      </c>
      <c r="C1136" s="1040">
        <v>45209</v>
      </c>
      <c r="D1136" s="1041" t="s">
        <v>575</v>
      </c>
      <c r="E1136" s="1042" t="s">
        <v>1139</v>
      </c>
      <c r="F1136" s="402">
        <v>737</v>
      </c>
      <c r="G1136" s="956">
        <v>3060</v>
      </c>
      <c r="H1136" s="440"/>
      <c r="I1136" s="403">
        <f t="shared" si="369"/>
        <v>0</v>
      </c>
      <c r="J1136" s="403">
        <f t="shared" si="373"/>
        <v>0</v>
      </c>
      <c r="K1136" s="403">
        <f t="shared" si="376"/>
        <v>0</v>
      </c>
      <c r="L1136" s="403">
        <f t="shared" si="384"/>
        <v>0</v>
      </c>
      <c r="M1136" s="403">
        <f t="shared" si="384"/>
        <v>0</v>
      </c>
      <c r="N1136" s="403">
        <f t="shared" si="384"/>
        <v>0</v>
      </c>
      <c r="O1136" s="403">
        <f t="shared" si="384"/>
        <v>0</v>
      </c>
      <c r="P1136" s="403">
        <f t="shared" si="384"/>
        <v>0</v>
      </c>
      <c r="Q1136" s="403">
        <f t="shared" si="384"/>
        <v>0</v>
      </c>
      <c r="R1136" s="403">
        <f t="shared" si="384"/>
        <v>0</v>
      </c>
      <c r="S1136" s="403">
        <f t="shared" si="384"/>
        <v>0</v>
      </c>
      <c r="T1136" s="403">
        <f t="shared" si="384"/>
        <v>0</v>
      </c>
      <c r="U1136" s="403">
        <f t="shared" si="384"/>
        <v>0</v>
      </c>
      <c r="V1136" s="403">
        <f t="shared" si="384"/>
        <v>0</v>
      </c>
      <c r="W1136" s="403">
        <f t="shared" si="380"/>
        <v>0</v>
      </c>
      <c r="X1136" s="403">
        <f t="shared" si="378"/>
        <v>0</v>
      </c>
      <c r="Y1136" s="403">
        <f t="shared" si="372"/>
        <v>0</v>
      </c>
      <c r="Z1136" s="403">
        <f t="shared" si="372"/>
        <v>0</v>
      </c>
      <c r="AA1136" s="403">
        <f t="shared" si="372"/>
        <v>0</v>
      </c>
      <c r="AB1136" s="403">
        <f t="shared" si="372"/>
        <v>0</v>
      </c>
      <c r="AC1136" s="403">
        <f t="shared" si="375"/>
        <v>0</v>
      </c>
      <c r="AD1136" s="403">
        <f t="shared" si="383"/>
        <v>0</v>
      </c>
      <c r="AE1136" s="403">
        <f t="shared" si="382"/>
        <v>0</v>
      </c>
      <c r="AF1136" s="403">
        <f t="shared" si="370"/>
        <v>3060</v>
      </c>
      <c r="AG1136" s="404">
        <f t="shared" si="381"/>
        <v>0</v>
      </c>
      <c r="AH1136" s="404">
        <f t="shared" si="379"/>
        <v>0</v>
      </c>
      <c r="AI1136" s="404">
        <f t="shared" si="379"/>
        <v>0</v>
      </c>
      <c r="AJ1136" s="145">
        <f t="shared" si="368"/>
        <v>0</v>
      </c>
    </row>
    <row r="1137" spans="2:36" ht="13.7" customHeight="1">
      <c r="B1137" s="957">
        <v>1082</v>
      </c>
      <c r="C1137" s="1040">
        <v>45217</v>
      </c>
      <c r="D1137" s="1041" t="s">
        <v>575</v>
      </c>
      <c r="E1137" s="1042" t="s">
        <v>1139</v>
      </c>
      <c r="F1137" s="402">
        <v>737</v>
      </c>
      <c r="G1137" s="956">
        <v>3785</v>
      </c>
      <c r="H1137" s="440"/>
      <c r="I1137" s="403">
        <f t="shared" si="369"/>
        <v>0</v>
      </c>
      <c r="J1137" s="403">
        <f t="shared" si="373"/>
        <v>0</v>
      </c>
      <c r="K1137" s="403">
        <f t="shared" si="376"/>
        <v>0</v>
      </c>
      <c r="L1137" s="403">
        <f t="shared" si="384"/>
        <v>0</v>
      </c>
      <c r="M1137" s="403">
        <f t="shared" si="384"/>
        <v>0</v>
      </c>
      <c r="N1137" s="403">
        <f t="shared" si="384"/>
        <v>0</v>
      </c>
      <c r="O1137" s="403">
        <f t="shared" si="384"/>
        <v>0</v>
      </c>
      <c r="P1137" s="403">
        <f t="shared" si="384"/>
        <v>0</v>
      </c>
      <c r="Q1137" s="403">
        <f t="shared" si="384"/>
        <v>0</v>
      </c>
      <c r="R1137" s="403">
        <f t="shared" si="384"/>
        <v>0</v>
      </c>
      <c r="S1137" s="403">
        <f t="shared" si="384"/>
        <v>0</v>
      </c>
      <c r="T1137" s="403">
        <f t="shared" si="384"/>
        <v>0</v>
      </c>
      <c r="U1137" s="403">
        <f t="shared" si="384"/>
        <v>0</v>
      </c>
      <c r="V1137" s="403">
        <f t="shared" si="384"/>
        <v>0</v>
      </c>
      <c r="W1137" s="403">
        <f t="shared" si="380"/>
        <v>0</v>
      </c>
      <c r="X1137" s="403">
        <f t="shared" si="378"/>
        <v>0</v>
      </c>
      <c r="Y1137" s="403">
        <f t="shared" si="372"/>
        <v>0</v>
      </c>
      <c r="Z1137" s="403">
        <f t="shared" si="372"/>
        <v>0</v>
      </c>
      <c r="AA1137" s="403">
        <f t="shared" si="372"/>
        <v>0</v>
      </c>
      <c r="AB1137" s="403">
        <f t="shared" si="372"/>
        <v>0</v>
      </c>
      <c r="AC1137" s="403">
        <f t="shared" si="375"/>
        <v>0</v>
      </c>
      <c r="AD1137" s="403">
        <f t="shared" si="383"/>
        <v>0</v>
      </c>
      <c r="AE1137" s="403">
        <f t="shared" si="382"/>
        <v>0</v>
      </c>
      <c r="AF1137" s="403">
        <f t="shared" si="370"/>
        <v>3785</v>
      </c>
      <c r="AG1137" s="404">
        <f t="shared" si="381"/>
        <v>0</v>
      </c>
      <c r="AH1137" s="404">
        <f t="shared" si="379"/>
        <v>0</v>
      </c>
      <c r="AI1137" s="404">
        <f t="shared" si="379"/>
        <v>0</v>
      </c>
      <c r="AJ1137" s="145">
        <f t="shared" si="368"/>
        <v>0</v>
      </c>
    </row>
    <row r="1138" spans="2:36" ht="13.7" customHeight="1">
      <c r="B1138" s="957">
        <v>1184</v>
      </c>
      <c r="C1138" s="1040">
        <v>45233</v>
      </c>
      <c r="D1138" s="1041" t="s">
        <v>575</v>
      </c>
      <c r="E1138" s="1042" t="s">
        <v>1002</v>
      </c>
      <c r="F1138" s="402">
        <v>737</v>
      </c>
      <c r="G1138" s="956">
        <v>1225</v>
      </c>
      <c r="H1138" s="440"/>
      <c r="I1138" s="403">
        <f t="shared" si="369"/>
        <v>0</v>
      </c>
      <c r="J1138" s="403">
        <f t="shared" si="373"/>
        <v>0</v>
      </c>
      <c r="K1138" s="403">
        <f t="shared" si="376"/>
        <v>0</v>
      </c>
      <c r="L1138" s="403">
        <f t="shared" si="384"/>
        <v>0</v>
      </c>
      <c r="M1138" s="403">
        <f t="shared" si="384"/>
        <v>0</v>
      </c>
      <c r="N1138" s="403">
        <f t="shared" si="384"/>
        <v>0</v>
      </c>
      <c r="O1138" s="403">
        <f t="shared" si="384"/>
        <v>0</v>
      </c>
      <c r="P1138" s="403">
        <f t="shared" si="384"/>
        <v>0</v>
      </c>
      <c r="Q1138" s="403">
        <f t="shared" si="384"/>
        <v>0</v>
      </c>
      <c r="R1138" s="403">
        <f t="shared" si="384"/>
        <v>0</v>
      </c>
      <c r="S1138" s="403">
        <f t="shared" si="384"/>
        <v>0</v>
      </c>
      <c r="T1138" s="403">
        <f t="shared" si="384"/>
        <v>0</v>
      </c>
      <c r="U1138" s="403">
        <f t="shared" si="384"/>
        <v>0</v>
      </c>
      <c r="V1138" s="403">
        <f t="shared" si="384"/>
        <v>0</v>
      </c>
      <c r="W1138" s="403">
        <f t="shared" si="380"/>
        <v>0</v>
      </c>
      <c r="X1138" s="403">
        <f t="shared" si="378"/>
        <v>0</v>
      </c>
      <c r="Y1138" s="403">
        <f t="shared" si="372"/>
        <v>0</v>
      </c>
      <c r="Z1138" s="403">
        <f t="shared" si="372"/>
        <v>0</v>
      </c>
      <c r="AA1138" s="403">
        <f t="shared" si="372"/>
        <v>0</v>
      </c>
      <c r="AB1138" s="403">
        <f t="shared" si="372"/>
        <v>0</v>
      </c>
      <c r="AC1138" s="403">
        <f t="shared" si="375"/>
        <v>0</v>
      </c>
      <c r="AD1138" s="403">
        <f t="shared" si="383"/>
        <v>0</v>
      </c>
      <c r="AE1138" s="403">
        <f t="shared" si="382"/>
        <v>0</v>
      </c>
      <c r="AF1138" s="403">
        <f t="shared" si="370"/>
        <v>1225</v>
      </c>
      <c r="AG1138" s="404">
        <f t="shared" si="381"/>
        <v>0</v>
      </c>
      <c r="AH1138" s="404">
        <f t="shared" si="379"/>
        <v>0</v>
      </c>
      <c r="AI1138" s="404">
        <f t="shared" si="379"/>
        <v>0</v>
      </c>
      <c r="AJ1138" s="145">
        <f t="shared" si="368"/>
        <v>0</v>
      </c>
    </row>
    <row r="1139" spans="2:36" ht="13.7" customHeight="1">
      <c r="B1139" s="957">
        <v>1000</v>
      </c>
      <c r="C1139" s="1040">
        <v>45201</v>
      </c>
      <c r="D1139" s="1041" t="s">
        <v>575</v>
      </c>
      <c r="E1139" s="1042" t="s">
        <v>1002</v>
      </c>
      <c r="F1139" s="402">
        <v>737</v>
      </c>
      <c r="G1139" s="956">
        <v>3125</v>
      </c>
      <c r="H1139" s="440"/>
      <c r="I1139" s="403">
        <f t="shared" si="369"/>
        <v>0</v>
      </c>
      <c r="J1139" s="403">
        <f t="shared" si="373"/>
        <v>0</v>
      </c>
      <c r="K1139" s="403">
        <f t="shared" si="376"/>
        <v>0</v>
      </c>
      <c r="L1139" s="403">
        <f t="shared" si="384"/>
        <v>0</v>
      </c>
      <c r="M1139" s="403">
        <f t="shared" si="384"/>
        <v>0</v>
      </c>
      <c r="N1139" s="403">
        <f t="shared" si="384"/>
        <v>0</v>
      </c>
      <c r="O1139" s="403">
        <f t="shared" si="384"/>
        <v>0</v>
      </c>
      <c r="P1139" s="403">
        <f t="shared" si="384"/>
        <v>0</v>
      </c>
      <c r="Q1139" s="403">
        <f t="shared" si="384"/>
        <v>0</v>
      </c>
      <c r="R1139" s="403">
        <f t="shared" si="384"/>
        <v>0</v>
      </c>
      <c r="S1139" s="403">
        <f t="shared" si="384"/>
        <v>0</v>
      </c>
      <c r="T1139" s="403">
        <f t="shared" si="384"/>
        <v>0</v>
      </c>
      <c r="U1139" s="403">
        <f t="shared" si="384"/>
        <v>0</v>
      </c>
      <c r="V1139" s="403">
        <f t="shared" si="384"/>
        <v>0</v>
      </c>
      <c r="W1139" s="403">
        <f t="shared" si="380"/>
        <v>0</v>
      </c>
      <c r="X1139" s="403">
        <f t="shared" si="378"/>
        <v>0</v>
      </c>
      <c r="Y1139" s="403">
        <f t="shared" si="372"/>
        <v>0</v>
      </c>
      <c r="Z1139" s="403">
        <f t="shared" si="372"/>
        <v>0</v>
      </c>
      <c r="AA1139" s="403">
        <f t="shared" si="372"/>
        <v>0</v>
      </c>
      <c r="AB1139" s="403">
        <f t="shared" si="372"/>
        <v>0</v>
      </c>
      <c r="AC1139" s="403">
        <f t="shared" si="375"/>
        <v>0</v>
      </c>
      <c r="AD1139" s="403">
        <f t="shared" si="383"/>
        <v>0</v>
      </c>
      <c r="AE1139" s="403">
        <f t="shared" si="382"/>
        <v>0</v>
      </c>
      <c r="AF1139" s="403">
        <f t="shared" si="370"/>
        <v>3125</v>
      </c>
      <c r="AG1139" s="404">
        <f t="shared" si="381"/>
        <v>0</v>
      </c>
      <c r="AH1139" s="404">
        <f t="shared" si="379"/>
        <v>0</v>
      </c>
      <c r="AI1139" s="404">
        <f t="shared" si="379"/>
        <v>0</v>
      </c>
      <c r="AJ1139" s="145">
        <f t="shared" si="368"/>
        <v>0</v>
      </c>
    </row>
    <row r="1140" spans="2:36" ht="13.7" customHeight="1">
      <c r="B1140" s="957">
        <v>487</v>
      </c>
      <c r="C1140" s="1040">
        <v>45076</v>
      </c>
      <c r="D1140" s="1041" t="s">
        <v>575</v>
      </c>
      <c r="E1140" s="1042" t="s">
        <v>1002</v>
      </c>
      <c r="F1140" s="402">
        <v>737</v>
      </c>
      <c r="G1140" s="956">
        <v>3400</v>
      </c>
      <c r="H1140" s="440"/>
      <c r="I1140" s="403">
        <f t="shared" si="369"/>
        <v>0</v>
      </c>
      <c r="J1140" s="403">
        <f t="shared" si="373"/>
        <v>0</v>
      </c>
      <c r="K1140" s="403">
        <f t="shared" si="376"/>
        <v>0</v>
      </c>
      <c r="L1140" s="403">
        <f t="shared" si="384"/>
        <v>0</v>
      </c>
      <c r="M1140" s="403">
        <f t="shared" si="384"/>
        <v>0</v>
      </c>
      <c r="N1140" s="403">
        <f t="shared" si="384"/>
        <v>0</v>
      </c>
      <c r="O1140" s="403">
        <f t="shared" si="384"/>
        <v>0</v>
      </c>
      <c r="P1140" s="403">
        <f t="shared" si="384"/>
        <v>0</v>
      </c>
      <c r="Q1140" s="403">
        <f t="shared" si="384"/>
        <v>0</v>
      </c>
      <c r="R1140" s="403">
        <f t="shared" si="384"/>
        <v>0</v>
      </c>
      <c r="S1140" s="403">
        <f t="shared" si="384"/>
        <v>0</v>
      </c>
      <c r="T1140" s="403">
        <f t="shared" si="384"/>
        <v>0</v>
      </c>
      <c r="U1140" s="403">
        <f t="shared" si="384"/>
        <v>0</v>
      </c>
      <c r="V1140" s="403">
        <f t="shared" si="384"/>
        <v>0</v>
      </c>
      <c r="W1140" s="403">
        <f t="shared" si="380"/>
        <v>0</v>
      </c>
      <c r="X1140" s="403">
        <f t="shared" si="378"/>
        <v>0</v>
      </c>
      <c r="Y1140" s="403">
        <f t="shared" si="372"/>
        <v>0</v>
      </c>
      <c r="Z1140" s="403">
        <f t="shared" si="372"/>
        <v>0</v>
      </c>
      <c r="AA1140" s="403">
        <f t="shared" si="372"/>
        <v>0</v>
      </c>
      <c r="AB1140" s="403">
        <f t="shared" si="372"/>
        <v>0</v>
      </c>
      <c r="AC1140" s="403">
        <f t="shared" si="375"/>
        <v>0</v>
      </c>
      <c r="AD1140" s="403">
        <f t="shared" si="383"/>
        <v>0</v>
      </c>
      <c r="AE1140" s="403">
        <f t="shared" si="382"/>
        <v>0</v>
      </c>
      <c r="AF1140" s="403">
        <f t="shared" si="370"/>
        <v>3400</v>
      </c>
      <c r="AG1140" s="404">
        <f t="shared" si="381"/>
        <v>0</v>
      </c>
      <c r="AH1140" s="404">
        <f t="shared" si="379"/>
        <v>0</v>
      </c>
      <c r="AI1140" s="404">
        <f t="shared" si="379"/>
        <v>0</v>
      </c>
      <c r="AJ1140" s="145">
        <f t="shared" si="368"/>
        <v>0</v>
      </c>
    </row>
    <row r="1141" spans="2:36" ht="13.7" customHeight="1">
      <c r="B1141" s="957">
        <v>281</v>
      </c>
      <c r="C1141" s="1040">
        <v>45008</v>
      </c>
      <c r="D1141" s="1041" t="s">
        <v>575</v>
      </c>
      <c r="E1141" s="1042" t="s">
        <v>828</v>
      </c>
      <c r="F1141" s="402">
        <v>737</v>
      </c>
      <c r="G1141" s="956">
        <v>800</v>
      </c>
      <c r="H1141" s="440"/>
      <c r="I1141" s="403">
        <f t="shared" si="369"/>
        <v>0</v>
      </c>
      <c r="J1141" s="403">
        <f t="shared" si="373"/>
        <v>0</v>
      </c>
      <c r="K1141" s="403">
        <f t="shared" si="376"/>
        <v>0</v>
      </c>
      <c r="L1141" s="403">
        <f t="shared" si="384"/>
        <v>0</v>
      </c>
      <c r="M1141" s="403">
        <f t="shared" si="384"/>
        <v>0</v>
      </c>
      <c r="N1141" s="403">
        <f t="shared" si="384"/>
        <v>0</v>
      </c>
      <c r="O1141" s="403">
        <f t="shared" si="384"/>
        <v>0</v>
      </c>
      <c r="P1141" s="403">
        <f t="shared" si="384"/>
        <v>0</v>
      </c>
      <c r="Q1141" s="403">
        <f t="shared" si="384"/>
        <v>0</v>
      </c>
      <c r="R1141" s="403">
        <f t="shared" si="384"/>
        <v>0</v>
      </c>
      <c r="S1141" s="403">
        <f t="shared" si="384"/>
        <v>0</v>
      </c>
      <c r="T1141" s="403">
        <f t="shared" si="384"/>
        <v>0</v>
      </c>
      <c r="U1141" s="403">
        <f t="shared" si="384"/>
        <v>0</v>
      </c>
      <c r="V1141" s="403">
        <f t="shared" si="384"/>
        <v>0</v>
      </c>
      <c r="W1141" s="403">
        <f t="shared" si="380"/>
        <v>0</v>
      </c>
      <c r="X1141" s="403">
        <f t="shared" si="378"/>
        <v>0</v>
      </c>
      <c r="Y1141" s="403">
        <f t="shared" si="372"/>
        <v>0</v>
      </c>
      <c r="Z1141" s="403">
        <f t="shared" si="372"/>
        <v>0</v>
      </c>
      <c r="AA1141" s="403">
        <f t="shared" si="372"/>
        <v>0</v>
      </c>
      <c r="AB1141" s="403">
        <f t="shared" si="372"/>
        <v>0</v>
      </c>
      <c r="AC1141" s="403">
        <f t="shared" si="375"/>
        <v>0</v>
      </c>
      <c r="AD1141" s="403">
        <f t="shared" si="383"/>
        <v>0</v>
      </c>
      <c r="AE1141" s="403">
        <f t="shared" si="382"/>
        <v>0</v>
      </c>
      <c r="AF1141" s="403">
        <f t="shared" si="370"/>
        <v>800</v>
      </c>
      <c r="AG1141" s="404">
        <f t="shared" si="381"/>
        <v>0</v>
      </c>
      <c r="AH1141" s="404">
        <f t="shared" si="379"/>
        <v>0</v>
      </c>
      <c r="AI1141" s="404">
        <f t="shared" si="379"/>
        <v>0</v>
      </c>
      <c r="AJ1141" s="145">
        <f t="shared" si="368"/>
        <v>0</v>
      </c>
    </row>
    <row r="1142" spans="2:36" ht="13.7" customHeight="1">
      <c r="B1142" s="957">
        <v>381</v>
      </c>
      <c r="C1142" s="1040">
        <v>45036</v>
      </c>
      <c r="D1142" s="1041" t="s">
        <v>575</v>
      </c>
      <c r="E1142" s="1042" t="s">
        <v>828</v>
      </c>
      <c r="F1142" s="402">
        <v>737</v>
      </c>
      <c r="G1142" s="956">
        <v>3000</v>
      </c>
      <c r="H1142" s="440"/>
      <c r="I1142" s="403">
        <f t="shared" si="369"/>
        <v>0</v>
      </c>
      <c r="J1142" s="403">
        <f t="shared" si="373"/>
        <v>0</v>
      </c>
      <c r="K1142" s="403">
        <f t="shared" si="376"/>
        <v>0</v>
      </c>
      <c r="L1142" s="403">
        <f t="shared" si="384"/>
        <v>0</v>
      </c>
      <c r="M1142" s="403">
        <f t="shared" si="384"/>
        <v>0</v>
      </c>
      <c r="N1142" s="403">
        <f t="shared" si="384"/>
        <v>0</v>
      </c>
      <c r="O1142" s="403">
        <f t="shared" si="384"/>
        <v>0</v>
      </c>
      <c r="P1142" s="403">
        <f t="shared" si="384"/>
        <v>0</v>
      </c>
      <c r="Q1142" s="403">
        <f t="shared" si="384"/>
        <v>0</v>
      </c>
      <c r="R1142" s="403">
        <f t="shared" si="384"/>
        <v>0</v>
      </c>
      <c r="S1142" s="403">
        <f t="shared" si="384"/>
        <v>0</v>
      </c>
      <c r="T1142" s="403">
        <f t="shared" si="384"/>
        <v>0</v>
      </c>
      <c r="U1142" s="403">
        <f t="shared" si="384"/>
        <v>0</v>
      </c>
      <c r="V1142" s="403">
        <f t="shared" si="384"/>
        <v>0</v>
      </c>
      <c r="W1142" s="403">
        <f t="shared" si="380"/>
        <v>0</v>
      </c>
      <c r="X1142" s="403">
        <f t="shared" si="378"/>
        <v>0</v>
      </c>
      <c r="Y1142" s="403">
        <f t="shared" si="372"/>
        <v>0</v>
      </c>
      <c r="Z1142" s="403">
        <f t="shared" si="372"/>
        <v>0</v>
      </c>
      <c r="AA1142" s="403">
        <f t="shared" si="372"/>
        <v>0</v>
      </c>
      <c r="AB1142" s="403">
        <f t="shared" si="372"/>
        <v>0</v>
      </c>
      <c r="AC1142" s="403">
        <f t="shared" si="375"/>
        <v>0</v>
      </c>
      <c r="AD1142" s="403">
        <f t="shared" si="383"/>
        <v>0</v>
      </c>
      <c r="AE1142" s="403">
        <f t="shared" si="382"/>
        <v>0</v>
      </c>
      <c r="AF1142" s="403">
        <f t="shared" si="370"/>
        <v>3000</v>
      </c>
      <c r="AG1142" s="404">
        <f t="shared" si="381"/>
        <v>0</v>
      </c>
      <c r="AH1142" s="404">
        <f t="shared" si="379"/>
        <v>0</v>
      </c>
      <c r="AI1142" s="404">
        <f t="shared" si="379"/>
        <v>0</v>
      </c>
      <c r="AJ1142" s="145">
        <f t="shared" si="368"/>
        <v>0</v>
      </c>
    </row>
    <row r="1143" spans="2:36" ht="13.7" customHeight="1">
      <c r="B1143" s="957">
        <v>705</v>
      </c>
      <c r="C1143" s="1040">
        <v>45134</v>
      </c>
      <c r="D1143" s="1041" t="s">
        <v>575</v>
      </c>
      <c r="E1143" s="1042" t="s">
        <v>828</v>
      </c>
      <c r="F1143" s="402">
        <v>737</v>
      </c>
      <c r="G1143" s="956">
        <v>3840</v>
      </c>
      <c r="H1143" s="440"/>
      <c r="I1143" s="403">
        <f t="shared" si="369"/>
        <v>0</v>
      </c>
      <c r="J1143" s="403">
        <f t="shared" si="373"/>
        <v>0</v>
      </c>
      <c r="K1143" s="403">
        <f t="shared" si="376"/>
        <v>0</v>
      </c>
      <c r="L1143" s="403">
        <f t="shared" si="384"/>
        <v>0</v>
      </c>
      <c r="M1143" s="403">
        <f t="shared" si="384"/>
        <v>0</v>
      </c>
      <c r="N1143" s="403">
        <f t="shared" si="384"/>
        <v>0</v>
      </c>
      <c r="O1143" s="403">
        <f t="shared" si="384"/>
        <v>0</v>
      </c>
      <c r="P1143" s="403">
        <f t="shared" si="384"/>
        <v>0</v>
      </c>
      <c r="Q1143" s="403">
        <f t="shared" si="384"/>
        <v>0</v>
      </c>
      <c r="R1143" s="403">
        <f t="shared" si="384"/>
        <v>0</v>
      </c>
      <c r="S1143" s="403">
        <f t="shared" si="384"/>
        <v>0</v>
      </c>
      <c r="T1143" s="403">
        <f t="shared" si="384"/>
        <v>0</v>
      </c>
      <c r="U1143" s="403">
        <f t="shared" si="384"/>
        <v>0</v>
      </c>
      <c r="V1143" s="403">
        <f t="shared" si="384"/>
        <v>0</v>
      </c>
      <c r="W1143" s="403">
        <f t="shared" si="380"/>
        <v>0</v>
      </c>
      <c r="X1143" s="403">
        <f t="shared" si="378"/>
        <v>0</v>
      </c>
      <c r="Y1143" s="403">
        <f t="shared" si="372"/>
        <v>0</v>
      </c>
      <c r="Z1143" s="403">
        <f t="shared" si="372"/>
        <v>0</v>
      </c>
      <c r="AA1143" s="403">
        <f t="shared" si="372"/>
        <v>0</v>
      </c>
      <c r="AB1143" s="403">
        <f t="shared" si="372"/>
        <v>0</v>
      </c>
      <c r="AC1143" s="403">
        <f t="shared" si="375"/>
        <v>0</v>
      </c>
      <c r="AD1143" s="403">
        <f t="shared" si="383"/>
        <v>0</v>
      </c>
      <c r="AE1143" s="403">
        <f t="shared" si="382"/>
        <v>0</v>
      </c>
      <c r="AF1143" s="403">
        <f t="shared" si="370"/>
        <v>3840</v>
      </c>
      <c r="AG1143" s="404">
        <f t="shared" si="381"/>
        <v>0</v>
      </c>
      <c r="AH1143" s="404">
        <f t="shared" si="379"/>
        <v>0</v>
      </c>
      <c r="AI1143" s="404">
        <f t="shared" si="379"/>
        <v>0</v>
      </c>
      <c r="AJ1143" s="145">
        <f t="shared" si="368"/>
        <v>0</v>
      </c>
    </row>
    <row r="1144" spans="2:36" ht="13.7" customHeight="1">
      <c r="B1144" s="957">
        <v>1084</v>
      </c>
      <c r="C1144" s="1040">
        <v>45217</v>
      </c>
      <c r="D1144" s="1041" t="s">
        <v>575</v>
      </c>
      <c r="E1144" s="1042" t="s">
        <v>828</v>
      </c>
      <c r="F1144" s="402">
        <v>737</v>
      </c>
      <c r="G1144" s="956">
        <v>1334</v>
      </c>
      <c r="H1144" s="440"/>
      <c r="I1144" s="403">
        <f t="shared" si="369"/>
        <v>0</v>
      </c>
      <c r="J1144" s="403">
        <f t="shared" si="373"/>
        <v>0</v>
      </c>
      <c r="K1144" s="403">
        <f t="shared" si="376"/>
        <v>0</v>
      </c>
      <c r="L1144" s="403">
        <f t="shared" ref="L1144:V1153" si="385">IF(L$7-$F1144=0,$G1144,0)</f>
        <v>0</v>
      </c>
      <c r="M1144" s="403">
        <f t="shared" si="385"/>
        <v>0</v>
      </c>
      <c r="N1144" s="403">
        <f t="shared" si="385"/>
        <v>0</v>
      </c>
      <c r="O1144" s="403">
        <f t="shared" si="385"/>
        <v>0</v>
      </c>
      <c r="P1144" s="403">
        <f t="shared" si="385"/>
        <v>0</v>
      </c>
      <c r="Q1144" s="403">
        <f t="shared" si="385"/>
        <v>0</v>
      </c>
      <c r="R1144" s="403">
        <f t="shared" si="385"/>
        <v>0</v>
      </c>
      <c r="S1144" s="403">
        <f t="shared" si="385"/>
        <v>0</v>
      </c>
      <c r="T1144" s="403">
        <f t="shared" si="385"/>
        <v>0</v>
      </c>
      <c r="U1144" s="403">
        <f t="shared" si="385"/>
        <v>0</v>
      </c>
      <c r="V1144" s="403">
        <f t="shared" si="385"/>
        <v>0</v>
      </c>
      <c r="W1144" s="403">
        <f t="shared" si="380"/>
        <v>0</v>
      </c>
      <c r="X1144" s="403">
        <f t="shared" si="378"/>
        <v>0</v>
      </c>
      <c r="Y1144" s="403">
        <f t="shared" si="372"/>
        <v>0</v>
      </c>
      <c r="Z1144" s="403">
        <f t="shared" si="372"/>
        <v>0</v>
      </c>
      <c r="AA1144" s="403">
        <f t="shared" si="372"/>
        <v>0</v>
      </c>
      <c r="AB1144" s="403">
        <f t="shared" si="372"/>
        <v>0</v>
      </c>
      <c r="AC1144" s="403">
        <f t="shared" si="375"/>
        <v>0</v>
      </c>
      <c r="AD1144" s="403">
        <f t="shared" si="383"/>
        <v>0</v>
      </c>
      <c r="AE1144" s="403">
        <f t="shared" si="382"/>
        <v>0</v>
      </c>
      <c r="AF1144" s="403">
        <f t="shared" si="370"/>
        <v>1334</v>
      </c>
      <c r="AG1144" s="404">
        <f t="shared" si="381"/>
        <v>0</v>
      </c>
      <c r="AH1144" s="404">
        <f t="shared" si="379"/>
        <v>0</v>
      </c>
      <c r="AI1144" s="404">
        <f t="shared" si="379"/>
        <v>0</v>
      </c>
      <c r="AJ1144" s="145">
        <f t="shared" si="368"/>
        <v>0</v>
      </c>
    </row>
    <row r="1145" spans="2:36" ht="13.7" customHeight="1">
      <c r="B1145" s="957">
        <v>1121</v>
      </c>
      <c r="C1145" s="1040">
        <v>45222</v>
      </c>
      <c r="D1145" s="1041" t="s">
        <v>575</v>
      </c>
      <c r="E1145" s="1042" t="s">
        <v>828</v>
      </c>
      <c r="F1145" s="402">
        <v>737</v>
      </c>
      <c r="G1145" s="956">
        <v>2665</v>
      </c>
      <c r="H1145" s="440"/>
      <c r="I1145" s="403">
        <f t="shared" si="369"/>
        <v>0</v>
      </c>
      <c r="J1145" s="403">
        <f t="shared" si="373"/>
        <v>0</v>
      </c>
      <c r="K1145" s="403">
        <f t="shared" si="376"/>
        <v>0</v>
      </c>
      <c r="L1145" s="403">
        <f t="shared" si="385"/>
        <v>0</v>
      </c>
      <c r="M1145" s="403">
        <f t="shared" si="385"/>
        <v>0</v>
      </c>
      <c r="N1145" s="403">
        <f t="shared" si="385"/>
        <v>0</v>
      </c>
      <c r="O1145" s="403">
        <f t="shared" si="385"/>
        <v>0</v>
      </c>
      <c r="P1145" s="403">
        <f t="shared" si="385"/>
        <v>0</v>
      </c>
      <c r="Q1145" s="403">
        <f t="shared" si="385"/>
        <v>0</v>
      </c>
      <c r="R1145" s="403">
        <f t="shared" si="385"/>
        <v>0</v>
      </c>
      <c r="S1145" s="403">
        <f t="shared" si="385"/>
        <v>0</v>
      </c>
      <c r="T1145" s="403">
        <f t="shared" si="385"/>
        <v>0</v>
      </c>
      <c r="U1145" s="403">
        <f t="shared" si="385"/>
        <v>0</v>
      </c>
      <c r="V1145" s="403">
        <f t="shared" si="385"/>
        <v>0</v>
      </c>
      <c r="W1145" s="403">
        <f t="shared" si="380"/>
        <v>0</v>
      </c>
      <c r="X1145" s="403">
        <f t="shared" si="378"/>
        <v>0</v>
      </c>
      <c r="Y1145" s="403">
        <f t="shared" si="372"/>
        <v>0</v>
      </c>
      <c r="Z1145" s="403">
        <f t="shared" si="372"/>
        <v>0</v>
      </c>
      <c r="AA1145" s="403">
        <f t="shared" si="372"/>
        <v>0</v>
      </c>
      <c r="AB1145" s="403">
        <f t="shared" si="372"/>
        <v>0</v>
      </c>
      <c r="AC1145" s="403">
        <f t="shared" si="375"/>
        <v>0</v>
      </c>
      <c r="AD1145" s="403">
        <f t="shared" si="383"/>
        <v>0</v>
      </c>
      <c r="AE1145" s="403">
        <f t="shared" si="382"/>
        <v>0</v>
      </c>
      <c r="AF1145" s="403">
        <f t="shared" si="370"/>
        <v>2665</v>
      </c>
      <c r="AG1145" s="404">
        <f t="shared" si="381"/>
        <v>0</v>
      </c>
      <c r="AH1145" s="404">
        <f t="shared" si="379"/>
        <v>0</v>
      </c>
      <c r="AI1145" s="404">
        <f t="shared" si="379"/>
        <v>0</v>
      </c>
      <c r="AJ1145" s="145">
        <f t="shared" si="368"/>
        <v>0</v>
      </c>
    </row>
    <row r="1146" spans="2:36" ht="13.7" customHeight="1">
      <c r="B1146" s="957">
        <v>1311</v>
      </c>
      <c r="C1146" s="1040">
        <v>45258</v>
      </c>
      <c r="D1146" s="1041" t="s">
        <v>575</v>
      </c>
      <c r="E1146" s="1042" t="s">
        <v>828</v>
      </c>
      <c r="F1146" s="402">
        <v>27</v>
      </c>
      <c r="G1146" s="956">
        <v>660</v>
      </c>
      <c r="H1146" s="440"/>
      <c r="I1146" s="403">
        <f t="shared" si="369"/>
        <v>0</v>
      </c>
      <c r="J1146" s="403">
        <f t="shared" si="373"/>
        <v>660</v>
      </c>
      <c r="K1146" s="403">
        <f t="shared" si="376"/>
        <v>0</v>
      </c>
      <c r="L1146" s="403">
        <f t="shared" si="385"/>
        <v>0</v>
      </c>
      <c r="M1146" s="403">
        <f t="shared" si="385"/>
        <v>0</v>
      </c>
      <c r="N1146" s="403">
        <f t="shared" si="385"/>
        <v>0</v>
      </c>
      <c r="O1146" s="403">
        <f t="shared" si="385"/>
        <v>0</v>
      </c>
      <c r="P1146" s="403">
        <f t="shared" si="385"/>
        <v>0</v>
      </c>
      <c r="Q1146" s="403">
        <f t="shared" si="385"/>
        <v>0</v>
      </c>
      <c r="R1146" s="403">
        <f t="shared" si="385"/>
        <v>0</v>
      </c>
      <c r="S1146" s="403">
        <f t="shared" si="385"/>
        <v>0</v>
      </c>
      <c r="T1146" s="403">
        <f t="shared" si="385"/>
        <v>0</v>
      </c>
      <c r="U1146" s="403">
        <f t="shared" si="385"/>
        <v>0</v>
      </c>
      <c r="V1146" s="403">
        <f t="shared" si="385"/>
        <v>0</v>
      </c>
      <c r="W1146" s="403">
        <f t="shared" si="380"/>
        <v>0</v>
      </c>
      <c r="X1146" s="403">
        <f t="shared" si="378"/>
        <v>0</v>
      </c>
      <c r="Y1146" s="403">
        <f t="shared" si="372"/>
        <v>0</v>
      </c>
      <c r="Z1146" s="403">
        <f t="shared" si="372"/>
        <v>0</v>
      </c>
      <c r="AA1146" s="403">
        <f t="shared" si="372"/>
        <v>0</v>
      </c>
      <c r="AB1146" s="403">
        <f t="shared" si="372"/>
        <v>0</v>
      </c>
      <c r="AC1146" s="403">
        <f t="shared" si="375"/>
        <v>0</v>
      </c>
      <c r="AD1146" s="403">
        <f t="shared" si="383"/>
        <v>0</v>
      </c>
      <c r="AE1146" s="403">
        <f t="shared" si="382"/>
        <v>0</v>
      </c>
      <c r="AF1146" s="403">
        <f t="shared" si="370"/>
        <v>0</v>
      </c>
      <c r="AG1146" s="404">
        <f t="shared" si="381"/>
        <v>0</v>
      </c>
      <c r="AH1146" s="404">
        <f t="shared" si="379"/>
        <v>0</v>
      </c>
      <c r="AI1146" s="404">
        <f t="shared" si="379"/>
        <v>0</v>
      </c>
      <c r="AJ1146" s="145">
        <f t="shared" si="368"/>
        <v>0</v>
      </c>
    </row>
    <row r="1147" spans="2:36" ht="13.7" customHeight="1">
      <c r="B1147" s="957">
        <v>1086</v>
      </c>
      <c r="C1147" s="1040">
        <v>45217</v>
      </c>
      <c r="D1147" s="1041" t="s">
        <v>575</v>
      </c>
      <c r="E1147" s="1042" t="s">
        <v>1500</v>
      </c>
      <c r="F1147" s="402">
        <v>737</v>
      </c>
      <c r="G1147" s="956">
        <v>710</v>
      </c>
      <c r="H1147" s="440"/>
      <c r="I1147" s="403">
        <f t="shared" si="369"/>
        <v>0</v>
      </c>
      <c r="J1147" s="403">
        <f t="shared" si="373"/>
        <v>0</v>
      </c>
      <c r="K1147" s="403">
        <f t="shared" si="376"/>
        <v>0</v>
      </c>
      <c r="L1147" s="403">
        <f t="shared" si="385"/>
        <v>0</v>
      </c>
      <c r="M1147" s="403">
        <f t="shared" si="385"/>
        <v>0</v>
      </c>
      <c r="N1147" s="403">
        <f t="shared" si="385"/>
        <v>0</v>
      </c>
      <c r="O1147" s="403">
        <f t="shared" si="385"/>
        <v>0</v>
      </c>
      <c r="P1147" s="403">
        <f t="shared" si="385"/>
        <v>0</v>
      </c>
      <c r="Q1147" s="403">
        <f t="shared" si="385"/>
        <v>0</v>
      </c>
      <c r="R1147" s="403">
        <f t="shared" si="385"/>
        <v>0</v>
      </c>
      <c r="S1147" s="403">
        <f t="shared" si="385"/>
        <v>0</v>
      </c>
      <c r="T1147" s="403">
        <f t="shared" si="385"/>
        <v>0</v>
      </c>
      <c r="U1147" s="403">
        <f t="shared" si="385"/>
        <v>0</v>
      </c>
      <c r="V1147" s="403">
        <f t="shared" si="385"/>
        <v>0</v>
      </c>
      <c r="W1147" s="403">
        <f t="shared" si="380"/>
        <v>0</v>
      </c>
      <c r="X1147" s="403">
        <f t="shared" si="378"/>
        <v>0</v>
      </c>
      <c r="Y1147" s="403">
        <f t="shared" si="372"/>
        <v>0</v>
      </c>
      <c r="Z1147" s="403">
        <f t="shared" si="372"/>
        <v>0</v>
      </c>
      <c r="AA1147" s="403">
        <f t="shared" si="372"/>
        <v>0</v>
      </c>
      <c r="AB1147" s="403">
        <f t="shared" si="372"/>
        <v>0</v>
      </c>
      <c r="AC1147" s="403">
        <f t="shared" si="375"/>
        <v>0</v>
      </c>
      <c r="AD1147" s="403">
        <f t="shared" si="383"/>
        <v>0</v>
      </c>
      <c r="AE1147" s="403">
        <f t="shared" si="382"/>
        <v>0</v>
      </c>
      <c r="AF1147" s="403">
        <f t="shared" si="370"/>
        <v>710</v>
      </c>
      <c r="AG1147" s="404">
        <f t="shared" si="381"/>
        <v>0</v>
      </c>
      <c r="AH1147" s="404">
        <f t="shared" si="379"/>
        <v>0</v>
      </c>
      <c r="AI1147" s="404">
        <f t="shared" si="379"/>
        <v>0</v>
      </c>
      <c r="AJ1147" s="145">
        <f t="shared" si="368"/>
        <v>0</v>
      </c>
    </row>
    <row r="1148" spans="2:36" ht="13.7" customHeight="1">
      <c r="B1148" s="957">
        <v>1183</v>
      </c>
      <c r="C1148" s="1040">
        <v>45233</v>
      </c>
      <c r="D1148" s="1041" t="s">
        <v>575</v>
      </c>
      <c r="E1148" s="1042" t="s">
        <v>1586</v>
      </c>
      <c r="F1148" s="402">
        <v>27</v>
      </c>
      <c r="G1148" s="956">
        <v>600</v>
      </c>
      <c r="H1148" s="440"/>
      <c r="I1148" s="403">
        <f t="shared" si="369"/>
        <v>0</v>
      </c>
      <c r="J1148" s="403">
        <f t="shared" si="373"/>
        <v>600</v>
      </c>
      <c r="K1148" s="403">
        <f t="shared" si="376"/>
        <v>0</v>
      </c>
      <c r="L1148" s="403">
        <f t="shared" si="385"/>
        <v>0</v>
      </c>
      <c r="M1148" s="403">
        <f t="shared" si="385"/>
        <v>0</v>
      </c>
      <c r="N1148" s="403">
        <f t="shared" si="385"/>
        <v>0</v>
      </c>
      <c r="O1148" s="403">
        <f t="shared" si="385"/>
        <v>0</v>
      </c>
      <c r="P1148" s="403">
        <f t="shared" si="385"/>
        <v>0</v>
      </c>
      <c r="Q1148" s="403">
        <f t="shared" si="385"/>
        <v>0</v>
      </c>
      <c r="R1148" s="403">
        <f t="shared" si="385"/>
        <v>0</v>
      </c>
      <c r="S1148" s="403">
        <f t="shared" si="385"/>
        <v>0</v>
      </c>
      <c r="T1148" s="403">
        <f t="shared" si="385"/>
        <v>0</v>
      </c>
      <c r="U1148" s="403">
        <f t="shared" si="385"/>
        <v>0</v>
      </c>
      <c r="V1148" s="403">
        <f t="shared" si="385"/>
        <v>0</v>
      </c>
      <c r="W1148" s="403">
        <f t="shared" si="380"/>
        <v>0</v>
      </c>
      <c r="X1148" s="403">
        <f t="shared" si="378"/>
        <v>0</v>
      </c>
      <c r="Y1148" s="403">
        <f t="shared" si="372"/>
        <v>0</v>
      </c>
      <c r="Z1148" s="403">
        <f t="shared" si="372"/>
        <v>0</v>
      </c>
      <c r="AA1148" s="403">
        <f t="shared" si="372"/>
        <v>0</v>
      </c>
      <c r="AB1148" s="403">
        <f t="shared" si="372"/>
        <v>0</v>
      </c>
      <c r="AC1148" s="403">
        <f t="shared" si="375"/>
        <v>0</v>
      </c>
      <c r="AD1148" s="403">
        <f t="shared" si="383"/>
        <v>0</v>
      </c>
      <c r="AE1148" s="403">
        <f t="shared" si="382"/>
        <v>0</v>
      </c>
      <c r="AF1148" s="403">
        <f t="shared" si="370"/>
        <v>0</v>
      </c>
      <c r="AG1148" s="404">
        <f t="shared" si="381"/>
        <v>0</v>
      </c>
      <c r="AH1148" s="404">
        <f t="shared" si="379"/>
        <v>0</v>
      </c>
      <c r="AI1148" s="404">
        <f t="shared" si="379"/>
        <v>0</v>
      </c>
      <c r="AJ1148" s="145">
        <f t="shared" si="368"/>
        <v>0</v>
      </c>
    </row>
    <row r="1149" spans="2:36" ht="13.7" customHeight="1">
      <c r="B1149" s="957">
        <v>794</v>
      </c>
      <c r="C1149" s="1040">
        <v>45160</v>
      </c>
      <c r="D1149" s="1041" t="s">
        <v>575</v>
      </c>
      <c r="E1149" s="1042" t="s">
        <v>1257</v>
      </c>
      <c r="F1149" s="402">
        <v>737</v>
      </c>
      <c r="G1149" s="956">
        <v>5405</v>
      </c>
      <c r="H1149" s="440"/>
      <c r="I1149" s="403">
        <f t="shared" si="369"/>
        <v>0</v>
      </c>
      <c r="J1149" s="403">
        <f t="shared" si="373"/>
        <v>0</v>
      </c>
      <c r="K1149" s="403">
        <f t="shared" si="376"/>
        <v>0</v>
      </c>
      <c r="L1149" s="403">
        <f t="shared" si="385"/>
        <v>0</v>
      </c>
      <c r="M1149" s="403">
        <f t="shared" si="385"/>
        <v>0</v>
      </c>
      <c r="N1149" s="403">
        <f t="shared" si="385"/>
        <v>0</v>
      </c>
      <c r="O1149" s="403">
        <f t="shared" si="385"/>
        <v>0</v>
      </c>
      <c r="P1149" s="403">
        <f t="shared" si="385"/>
        <v>0</v>
      </c>
      <c r="Q1149" s="403">
        <f t="shared" si="385"/>
        <v>0</v>
      </c>
      <c r="R1149" s="403">
        <f t="shared" si="385"/>
        <v>0</v>
      </c>
      <c r="S1149" s="403">
        <f t="shared" si="385"/>
        <v>0</v>
      </c>
      <c r="T1149" s="403">
        <f t="shared" si="385"/>
        <v>0</v>
      </c>
      <c r="U1149" s="403">
        <f t="shared" si="385"/>
        <v>0</v>
      </c>
      <c r="V1149" s="403">
        <f t="shared" si="385"/>
        <v>0</v>
      </c>
      <c r="W1149" s="403">
        <f t="shared" si="380"/>
        <v>0</v>
      </c>
      <c r="X1149" s="403">
        <f t="shared" si="378"/>
        <v>0</v>
      </c>
      <c r="Y1149" s="403">
        <f t="shared" si="372"/>
        <v>0</v>
      </c>
      <c r="Z1149" s="403">
        <f t="shared" si="372"/>
        <v>0</v>
      </c>
      <c r="AA1149" s="403">
        <f t="shared" si="372"/>
        <v>0</v>
      </c>
      <c r="AB1149" s="403">
        <f t="shared" si="372"/>
        <v>0</v>
      </c>
      <c r="AC1149" s="403">
        <f t="shared" si="375"/>
        <v>0</v>
      </c>
      <c r="AD1149" s="403">
        <f t="shared" si="383"/>
        <v>0</v>
      </c>
      <c r="AE1149" s="403">
        <f t="shared" si="382"/>
        <v>0</v>
      </c>
      <c r="AF1149" s="403">
        <f t="shared" si="370"/>
        <v>5405</v>
      </c>
      <c r="AG1149" s="404">
        <f t="shared" si="381"/>
        <v>0</v>
      </c>
      <c r="AH1149" s="404">
        <f t="shared" si="379"/>
        <v>0</v>
      </c>
      <c r="AI1149" s="404">
        <f t="shared" si="379"/>
        <v>0</v>
      </c>
      <c r="AJ1149" s="145">
        <f t="shared" si="368"/>
        <v>0</v>
      </c>
    </row>
    <row r="1150" spans="2:36" ht="13.7" customHeight="1">
      <c r="B1150" s="957">
        <v>842</v>
      </c>
      <c r="C1150" s="1040">
        <v>45167</v>
      </c>
      <c r="D1150" s="1041" t="s">
        <v>575</v>
      </c>
      <c r="E1150" s="1042" t="s">
        <v>1257</v>
      </c>
      <c r="F1150" s="402">
        <v>737</v>
      </c>
      <c r="G1150" s="956">
        <v>1525</v>
      </c>
      <c r="H1150" s="440"/>
      <c r="I1150" s="403">
        <f t="shared" si="369"/>
        <v>0</v>
      </c>
      <c r="J1150" s="403">
        <f t="shared" si="373"/>
        <v>0</v>
      </c>
      <c r="K1150" s="403">
        <f t="shared" si="376"/>
        <v>0</v>
      </c>
      <c r="L1150" s="403">
        <f t="shared" si="385"/>
        <v>0</v>
      </c>
      <c r="M1150" s="403">
        <f t="shared" si="385"/>
        <v>0</v>
      </c>
      <c r="N1150" s="403">
        <f t="shared" si="385"/>
        <v>0</v>
      </c>
      <c r="O1150" s="403">
        <f t="shared" si="385"/>
        <v>0</v>
      </c>
      <c r="P1150" s="403">
        <f t="shared" si="385"/>
        <v>0</v>
      </c>
      <c r="Q1150" s="403">
        <f t="shared" si="385"/>
        <v>0</v>
      </c>
      <c r="R1150" s="403">
        <f t="shared" si="385"/>
        <v>0</v>
      </c>
      <c r="S1150" s="403">
        <f t="shared" si="385"/>
        <v>0</v>
      </c>
      <c r="T1150" s="403">
        <f t="shared" si="385"/>
        <v>0</v>
      </c>
      <c r="U1150" s="403">
        <f t="shared" si="385"/>
        <v>0</v>
      </c>
      <c r="V1150" s="403">
        <f t="shared" si="385"/>
        <v>0</v>
      </c>
      <c r="W1150" s="403">
        <f t="shared" si="380"/>
        <v>0</v>
      </c>
      <c r="X1150" s="403">
        <f t="shared" si="378"/>
        <v>0</v>
      </c>
      <c r="Y1150" s="403">
        <f t="shared" si="372"/>
        <v>0</v>
      </c>
      <c r="Z1150" s="403">
        <f t="shared" si="372"/>
        <v>0</v>
      </c>
      <c r="AA1150" s="403">
        <f t="shared" si="372"/>
        <v>0</v>
      </c>
      <c r="AB1150" s="403">
        <f t="shared" si="372"/>
        <v>0</v>
      </c>
      <c r="AC1150" s="403">
        <f t="shared" si="375"/>
        <v>0</v>
      </c>
      <c r="AD1150" s="403">
        <f t="shared" si="383"/>
        <v>0</v>
      </c>
      <c r="AE1150" s="403">
        <f t="shared" si="382"/>
        <v>0</v>
      </c>
      <c r="AF1150" s="403">
        <f t="shared" si="370"/>
        <v>1525</v>
      </c>
      <c r="AG1150" s="404">
        <f t="shared" si="381"/>
        <v>0</v>
      </c>
      <c r="AH1150" s="404">
        <f t="shared" si="379"/>
        <v>0</v>
      </c>
      <c r="AI1150" s="404">
        <f t="shared" si="379"/>
        <v>0</v>
      </c>
      <c r="AJ1150" s="145">
        <f t="shared" si="368"/>
        <v>0</v>
      </c>
    </row>
    <row r="1151" spans="2:36" ht="13.7" customHeight="1">
      <c r="B1151" s="957">
        <v>998</v>
      </c>
      <c r="C1151" s="1040">
        <v>45198</v>
      </c>
      <c r="D1151" s="1041" t="s">
        <v>575</v>
      </c>
      <c r="E1151" s="1042" t="s">
        <v>1257</v>
      </c>
      <c r="F1151" s="402">
        <v>737</v>
      </c>
      <c r="G1151" s="956">
        <v>1250</v>
      </c>
      <c r="H1151" s="440"/>
      <c r="I1151" s="403">
        <f t="shared" si="369"/>
        <v>0</v>
      </c>
      <c r="J1151" s="403">
        <f t="shared" si="373"/>
        <v>0</v>
      </c>
      <c r="K1151" s="403">
        <f t="shared" si="376"/>
        <v>0</v>
      </c>
      <c r="L1151" s="403">
        <f t="shared" si="385"/>
        <v>0</v>
      </c>
      <c r="M1151" s="403">
        <f t="shared" si="385"/>
        <v>0</v>
      </c>
      <c r="N1151" s="403">
        <f t="shared" si="385"/>
        <v>0</v>
      </c>
      <c r="O1151" s="403">
        <f t="shared" si="385"/>
        <v>0</v>
      </c>
      <c r="P1151" s="403">
        <f t="shared" si="385"/>
        <v>0</v>
      </c>
      <c r="Q1151" s="403">
        <f t="shared" si="385"/>
        <v>0</v>
      </c>
      <c r="R1151" s="403">
        <f t="shared" si="385"/>
        <v>0</v>
      </c>
      <c r="S1151" s="403">
        <f t="shared" si="385"/>
        <v>0</v>
      </c>
      <c r="T1151" s="403">
        <f t="shared" si="385"/>
        <v>0</v>
      </c>
      <c r="U1151" s="403">
        <f t="shared" si="385"/>
        <v>0</v>
      </c>
      <c r="V1151" s="403">
        <f t="shared" si="385"/>
        <v>0</v>
      </c>
      <c r="W1151" s="403">
        <f t="shared" si="380"/>
        <v>0</v>
      </c>
      <c r="X1151" s="403">
        <f t="shared" si="378"/>
        <v>0</v>
      </c>
      <c r="Y1151" s="403">
        <f t="shared" si="372"/>
        <v>0</v>
      </c>
      <c r="Z1151" s="403">
        <f t="shared" si="372"/>
        <v>0</v>
      </c>
      <c r="AA1151" s="403">
        <f t="shared" si="372"/>
        <v>0</v>
      </c>
      <c r="AB1151" s="403">
        <f t="shared" si="372"/>
        <v>0</v>
      </c>
      <c r="AC1151" s="403">
        <f t="shared" si="375"/>
        <v>0</v>
      </c>
      <c r="AD1151" s="403">
        <f t="shared" si="383"/>
        <v>0</v>
      </c>
      <c r="AE1151" s="403">
        <f t="shared" si="382"/>
        <v>0</v>
      </c>
      <c r="AF1151" s="403">
        <f t="shared" si="370"/>
        <v>1250</v>
      </c>
      <c r="AG1151" s="404">
        <f t="shared" si="381"/>
        <v>0</v>
      </c>
      <c r="AH1151" s="404">
        <f t="shared" si="379"/>
        <v>0</v>
      </c>
      <c r="AI1151" s="404">
        <f t="shared" si="379"/>
        <v>0</v>
      </c>
      <c r="AJ1151" s="145">
        <f t="shared" si="368"/>
        <v>0</v>
      </c>
    </row>
    <row r="1152" spans="2:36" ht="13.7" customHeight="1">
      <c r="B1152" s="957">
        <v>515</v>
      </c>
      <c r="C1152" s="1040">
        <v>45083</v>
      </c>
      <c r="D1152" s="1041" t="s">
        <v>575</v>
      </c>
      <c r="E1152" s="1042" t="s">
        <v>840</v>
      </c>
      <c r="F1152" s="402">
        <v>737</v>
      </c>
      <c r="G1152" s="956">
        <v>2600</v>
      </c>
      <c r="H1152" s="440"/>
      <c r="I1152" s="403">
        <f t="shared" si="369"/>
        <v>0</v>
      </c>
      <c r="J1152" s="403">
        <f t="shared" si="373"/>
        <v>0</v>
      </c>
      <c r="K1152" s="403">
        <f t="shared" si="376"/>
        <v>0</v>
      </c>
      <c r="L1152" s="403">
        <f t="shared" si="385"/>
        <v>0</v>
      </c>
      <c r="M1152" s="403">
        <f t="shared" si="385"/>
        <v>0</v>
      </c>
      <c r="N1152" s="403">
        <f t="shared" si="385"/>
        <v>0</v>
      </c>
      <c r="O1152" s="403">
        <f t="shared" si="385"/>
        <v>0</v>
      </c>
      <c r="P1152" s="403">
        <f t="shared" si="385"/>
        <v>0</v>
      </c>
      <c r="Q1152" s="403">
        <f t="shared" si="385"/>
        <v>0</v>
      </c>
      <c r="R1152" s="403">
        <f t="shared" si="385"/>
        <v>0</v>
      </c>
      <c r="S1152" s="403">
        <f t="shared" si="385"/>
        <v>0</v>
      </c>
      <c r="T1152" s="403">
        <f t="shared" si="385"/>
        <v>0</v>
      </c>
      <c r="U1152" s="403">
        <f t="shared" si="385"/>
        <v>0</v>
      </c>
      <c r="V1152" s="403">
        <f t="shared" si="385"/>
        <v>0</v>
      </c>
      <c r="W1152" s="403">
        <f t="shared" si="380"/>
        <v>0</v>
      </c>
      <c r="X1152" s="403">
        <f t="shared" si="378"/>
        <v>0</v>
      </c>
      <c r="Y1152" s="403">
        <f t="shared" si="372"/>
        <v>0</v>
      </c>
      <c r="Z1152" s="403">
        <f t="shared" si="372"/>
        <v>0</v>
      </c>
      <c r="AA1152" s="403">
        <f t="shared" si="372"/>
        <v>0</v>
      </c>
      <c r="AB1152" s="403">
        <f t="shared" si="372"/>
        <v>0</v>
      </c>
      <c r="AC1152" s="403">
        <f t="shared" si="375"/>
        <v>0</v>
      </c>
      <c r="AD1152" s="403">
        <f t="shared" si="383"/>
        <v>0</v>
      </c>
      <c r="AE1152" s="403">
        <f t="shared" si="382"/>
        <v>0</v>
      </c>
      <c r="AF1152" s="403">
        <f t="shared" si="370"/>
        <v>2600</v>
      </c>
      <c r="AG1152" s="404">
        <f t="shared" si="381"/>
        <v>0</v>
      </c>
      <c r="AH1152" s="404">
        <f t="shared" si="379"/>
        <v>0</v>
      </c>
      <c r="AI1152" s="404">
        <f t="shared" si="379"/>
        <v>0</v>
      </c>
      <c r="AJ1152" s="145">
        <f t="shared" si="368"/>
        <v>0</v>
      </c>
    </row>
    <row r="1153" spans="2:36" ht="13.7" customHeight="1">
      <c r="B1153" s="957">
        <v>666</v>
      </c>
      <c r="C1153" s="1040">
        <v>45126</v>
      </c>
      <c r="D1153" s="1041" t="s">
        <v>575</v>
      </c>
      <c r="E1153" s="1042" t="s">
        <v>840</v>
      </c>
      <c r="F1153" s="402">
        <v>737</v>
      </c>
      <c r="G1153" s="956">
        <v>3000</v>
      </c>
      <c r="H1153" s="440"/>
      <c r="I1153" s="403">
        <f t="shared" si="369"/>
        <v>0</v>
      </c>
      <c r="J1153" s="403">
        <f t="shared" si="373"/>
        <v>0</v>
      </c>
      <c r="K1153" s="403">
        <f t="shared" si="376"/>
        <v>0</v>
      </c>
      <c r="L1153" s="403">
        <f t="shared" si="385"/>
        <v>0</v>
      </c>
      <c r="M1153" s="403">
        <f t="shared" si="385"/>
        <v>0</v>
      </c>
      <c r="N1153" s="403">
        <f t="shared" si="385"/>
        <v>0</v>
      </c>
      <c r="O1153" s="403">
        <f t="shared" si="385"/>
        <v>0</v>
      </c>
      <c r="P1153" s="403">
        <f t="shared" si="385"/>
        <v>0</v>
      </c>
      <c r="Q1153" s="403">
        <f t="shared" si="385"/>
        <v>0</v>
      </c>
      <c r="R1153" s="403">
        <f t="shared" si="385"/>
        <v>0</v>
      </c>
      <c r="S1153" s="403">
        <f t="shared" si="385"/>
        <v>0</v>
      </c>
      <c r="T1153" s="403">
        <f t="shared" si="385"/>
        <v>0</v>
      </c>
      <c r="U1153" s="403">
        <f t="shared" si="385"/>
        <v>0</v>
      </c>
      <c r="V1153" s="403">
        <f t="shared" si="385"/>
        <v>0</v>
      </c>
      <c r="W1153" s="403">
        <f t="shared" si="380"/>
        <v>0</v>
      </c>
      <c r="X1153" s="403">
        <f t="shared" si="378"/>
        <v>0</v>
      </c>
      <c r="Y1153" s="403">
        <f t="shared" si="372"/>
        <v>0</v>
      </c>
      <c r="Z1153" s="403">
        <f t="shared" si="372"/>
        <v>0</v>
      </c>
      <c r="AA1153" s="403">
        <f t="shared" si="372"/>
        <v>0</v>
      </c>
      <c r="AB1153" s="403">
        <f t="shared" si="372"/>
        <v>0</v>
      </c>
      <c r="AC1153" s="403">
        <f t="shared" si="375"/>
        <v>0</v>
      </c>
      <c r="AD1153" s="403">
        <f t="shared" si="383"/>
        <v>0</v>
      </c>
      <c r="AE1153" s="403">
        <f t="shared" si="382"/>
        <v>0</v>
      </c>
      <c r="AF1153" s="403">
        <f t="shared" si="370"/>
        <v>3000</v>
      </c>
      <c r="AG1153" s="404">
        <f t="shared" si="381"/>
        <v>0</v>
      </c>
      <c r="AH1153" s="404">
        <f t="shared" si="379"/>
        <v>0</v>
      </c>
      <c r="AI1153" s="404">
        <f t="shared" si="379"/>
        <v>0</v>
      </c>
      <c r="AJ1153" s="145">
        <f t="shared" si="368"/>
        <v>0</v>
      </c>
    </row>
    <row r="1154" spans="2:36" ht="13.7" customHeight="1">
      <c r="B1154" s="957">
        <v>297</v>
      </c>
      <c r="C1154" s="1040">
        <v>45012</v>
      </c>
      <c r="D1154" s="1041" t="s">
        <v>575</v>
      </c>
      <c r="E1154" s="1042" t="s">
        <v>840</v>
      </c>
      <c r="F1154" s="402">
        <v>737</v>
      </c>
      <c r="G1154" s="956">
        <v>2000</v>
      </c>
      <c r="H1154" s="440"/>
      <c r="I1154" s="403">
        <f t="shared" si="369"/>
        <v>0</v>
      </c>
      <c r="J1154" s="403">
        <f t="shared" si="373"/>
        <v>0</v>
      </c>
      <c r="K1154" s="403">
        <f t="shared" si="376"/>
        <v>0</v>
      </c>
      <c r="L1154" s="403">
        <f t="shared" ref="L1154:V1163" si="386">IF(L$7-$F1154=0,$G1154,0)</f>
        <v>0</v>
      </c>
      <c r="M1154" s="403">
        <f t="shared" si="386"/>
        <v>0</v>
      </c>
      <c r="N1154" s="403">
        <f t="shared" si="386"/>
        <v>0</v>
      </c>
      <c r="O1154" s="403">
        <f t="shared" si="386"/>
        <v>0</v>
      </c>
      <c r="P1154" s="403">
        <f t="shared" si="386"/>
        <v>0</v>
      </c>
      <c r="Q1154" s="403">
        <f t="shared" si="386"/>
        <v>0</v>
      </c>
      <c r="R1154" s="403">
        <f t="shared" si="386"/>
        <v>0</v>
      </c>
      <c r="S1154" s="403">
        <f t="shared" si="386"/>
        <v>0</v>
      </c>
      <c r="T1154" s="403">
        <f t="shared" si="386"/>
        <v>0</v>
      </c>
      <c r="U1154" s="403">
        <f t="shared" si="386"/>
        <v>0</v>
      </c>
      <c r="V1154" s="403">
        <f t="shared" si="386"/>
        <v>0</v>
      </c>
      <c r="W1154" s="403">
        <f t="shared" si="380"/>
        <v>0</v>
      </c>
      <c r="X1154" s="403">
        <f t="shared" si="378"/>
        <v>0</v>
      </c>
      <c r="Y1154" s="403">
        <f t="shared" si="372"/>
        <v>0</v>
      </c>
      <c r="Z1154" s="403">
        <f t="shared" si="372"/>
        <v>0</v>
      </c>
      <c r="AA1154" s="403">
        <f t="shared" si="372"/>
        <v>0</v>
      </c>
      <c r="AB1154" s="403">
        <f t="shared" si="372"/>
        <v>0</v>
      </c>
      <c r="AC1154" s="403">
        <f t="shared" si="375"/>
        <v>0</v>
      </c>
      <c r="AD1154" s="403">
        <f t="shared" si="383"/>
        <v>0</v>
      </c>
      <c r="AE1154" s="403">
        <f t="shared" si="382"/>
        <v>0</v>
      </c>
      <c r="AF1154" s="403">
        <f t="shared" si="370"/>
        <v>2000</v>
      </c>
      <c r="AG1154" s="404">
        <f t="shared" si="381"/>
        <v>0</v>
      </c>
      <c r="AH1154" s="404">
        <f t="shared" si="379"/>
        <v>0</v>
      </c>
      <c r="AI1154" s="404">
        <f t="shared" si="379"/>
        <v>0</v>
      </c>
      <c r="AJ1154" s="145">
        <f t="shared" si="368"/>
        <v>0</v>
      </c>
    </row>
    <row r="1155" spans="2:36" ht="13.7" customHeight="1">
      <c r="B1155" s="957">
        <v>1060</v>
      </c>
      <c r="C1155" s="1040">
        <v>45212</v>
      </c>
      <c r="D1155" s="1041" t="s">
        <v>575</v>
      </c>
      <c r="E1155" s="1042" t="s">
        <v>840</v>
      </c>
      <c r="F1155" s="402">
        <v>737</v>
      </c>
      <c r="G1155" s="956">
        <v>620</v>
      </c>
      <c r="H1155" s="440"/>
      <c r="I1155" s="403">
        <f t="shared" si="369"/>
        <v>0</v>
      </c>
      <c r="J1155" s="403">
        <f t="shared" si="373"/>
        <v>0</v>
      </c>
      <c r="K1155" s="403">
        <f t="shared" si="376"/>
        <v>0</v>
      </c>
      <c r="L1155" s="403">
        <f t="shared" si="386"/>
        <v>0</v>
      </c>
      <c r="M1155" s="403">
        <f t="shared" si="386"/>
        <v>0</v>
      </c>
      <c r="N1155" s="403">
        <f t="shared" si="386"/>
        <v>0</v>
      </c>
      <c r="O1155" s="403">
        <f t="shared" si="386"/>
        <v>0</v>
      </c>
      <c r="P1155" s="403">
        <f t="shared" si="386"/>
        <v>0</v>
      </c>
      <c r="Q1155" s="403">
        <f t="shared" si="386"/>
        <v>0</v>
      </c>
      <c r="R1155" s="403">
        <f t="shared" si="386"/>
        <v>0</v>
      </c>
      <c r="S1155" s="403">
        <f t="shared" si="386"/>
        <v>0</v>
      </c>
      <c r="T1155" s="403">
        <f t="shared" si="386"/>
        <v>0</v>
      </c>
      <c r="U1155" s="403">
        <f t="shared" si="386"/>
        <v>0</v>
      </c>
      <c r="V1155" s="403">
        <f t="shared" si="386"/>
        <v>0</v>
      </c>
      <c r="W1155" s="403">
        <f t="shared" si="380"/>
        <v>0</v>
      </c>
      <c r="X1155" s="403">
        <f t="shared" si="378"/>
        <v>0</v>
      </c>
      <c r="Y1155" s="403">
        <f t="shared" si="372"/>
        <v>0</v>
      </c>
      <c r="Z1155" s="403">
        <f t="shared" si="372"/>
        <v>0</v>
      </c>
      <c r="AA1155" s="403">
        <f t="shared" si="372"/>
        <v>0</v>
      </c>
      <c r="AB1155" s="403">
        <f t="shared" si="372"/>
        <v>0</v>
      </c>
      <c r="AC1155" s="403">
        <f t="shared" si="375"/>
        <v>0</v>
      </c>
      <c r="AD1155" s="403">
        <f t="shared" si="383"/>
        <v>0</v>
      </c>
      <c r="AE1155" s="403">
        <f t="shared" si="382"/>
        <v>0</v>
      </c>
      <c r="AF1155" s="403">
        <f t="shared" si="370"/>
        <v>620</v>
      </c>
      <c r="AG1155" s="404">
        <f t="shared" si="381"/>
        <v>0</v>
      </c>
      <c r="AH1155" s="404">
        <f t="shared" si="379"/>
        <v>0</v>
      </c>
      <c r="AI1155" s="404">
        <f t="shared" si="379"/>
        <v>0</v>
      </c>
      <c r="AJ1155" s="145">
        <f t="shared" si="368"/>
        <v>0</v>
      </c>
    </row>
    <row r="1156" spans="2:36" ht="13.7" customHeight="1">
      <c r="B1156" s="957">
        <v>1279</v>
      </c>
      <c r="C1156" s="1040">
        <v>45251</v>
      </c>
      <c r="D1156" s="1041" t="s">
        <v>575</v>
      </c>
      <c r="E1156" s="1042" t="s">
        <v>840</v>
      </c>
      <c r="F1156" s="402">
        <v>27</v>
      </c>
      <c r="G1156" s="956">
        <v>3080</v>
      </c>
      <c r="H1156" s="440"/>
      <c r="I1156" s="403">
        <f t="shared" si="369"/>
        <v>0</v>
      </c>
      <c r="J1156" s="403">
        <f t="shared" si="373"/>
        <v>3080</v>
      </c>
      <c r="K1156" s="403">
        <f t="shared" si="376"/>
        <v>0</v>
      </c>
      <c r="L1156" s="403">
        <f t="shared" si="386"/>
        <v>0</v>
      </c>
      <c r="M1156" s="403">
        <f t="shared" si="386"/>
        <v>0</v>
      </c>
      <c r="N1156" s="403">
        <f t="shared" si="386"/>
        <v>0</v>
      </c>
      <c r="O1156" s="403">
        <f t="shared" si="386"/>
        <v>0</v>
      </c>
      <c r="P1156" s="403">
        <f t="shared" si="386"/>
        <v>0</v>
      </c>
      <c r="Q1156" s="403">
        <f t="shared" si="386"/>
        <v>0</v>
      </c>
      <c r="R1156" s="403">
        <f t="shared" si="386"/>
        <v>0</v>
      </c>
      <c r="S1156" s="403">
        <f t="shared" si="386"/>
        <v>0</v>
      </c>
      <c r="T1156" s="403">
        <f t="shared" si="386"/>
        <v>0</v>
      </c>
      <c r="U1156" s="403">
        <f t="shared" si="386"/>
        <v>0</v>
      </c>
      <c r="V1156" s="403">
        <f t="shared" si="386"/>
        <v>0</v>
      </c>
      <c r="W1156" s="403">
        <f t="shared" si="380"/>
        <v>0</v>
      </c>
      <c r="X1156" s="403">
        <f t="shared" si="378"/>
        <v>0</v>
      </c>
      <c r="Y1156" s="403">
        <f t="shared" si="372"/>
        <v>0</v>
      </c>
      <c r="Z1156" s="403">
        <f t="shared" si="372"/>
        <v>0</v>
      </c>
      <c r="AA1156" s="403">
        <f t="shared" si="372"/>
        <v>0</v>
      </c>
      <c r="AB1156" s="403">
        <f t="shared" si="372"/>
        <v>0</v>
      </c>
      <c r="AC1156" s="403">
        <f t="shared" si="375"/>
        <v>0</v>
      </c>
      <c r="AD1156" s="403">
        <f t="shared" si="383"/>
        <v>0</v>
      </c>
      <c r="AE1156" s="403">
        <f t="shared" si="382"/>
        <v>0</v>
      </c>
      <c r="AF1156" s="403">
        <f t="shared" si="370"/>
        <v>0</v>
      </c>
      <c r="AG1156" s="404">
        <f t="shared" si="381"/>
        <v>0</v>
      </c>
      <c r="AH1156" s="404">
        <f t="shared" si="379"/>
        <v>0</v>
      </c>
      <c r="AI1156" s="404">
        <f t="shared" si="379"/>
        <v>0</v>
      </c>
      <c r="AJ1156" s="145">
        <f t="shared" si="368"/>
        <v>0</v>
      </c>
    </row>
    <row r="1157" spans="2:36" ht="13.7" customHeight="1">
      <c r="B1157" s="957">
        <v>1240</v>
      </c>
      <c r="C1157" s="1040">
        <v>45244</v>
      </c>
      <c r="D1157" s="1041" t="s">
        <v>575</v>
      </c>
      <c r="E1157" s="1042" t="s">
        <v>1563</v>
      </c>
      <c r="F1157" s="402">
        <v>27</v>
      </c>
      <c r="G1157" s="956">
        <v>2410</v>
      </c>
      <c r="H1157" s="440"/>
      <c r="I1157" s="403">
        <f t="shared" si="369"/>
        <v>0</v>
      </c>
      <c r="J1157" s="403">
        <f t="shared" si="373"/>
        <v>2410</v>
      </c>
      <c r="K1157" s="403">
        <f t="shared" si="376"/>
        <v>0</v>
      </c>
      <c r="L1157" s="403">
        <f t="shared" si="386"/>
        <v>0</v>
      </c>
      <c r="M1157" s="403">
        <f t="shared" si="386"/>
        <v>0</v>
      </c>
      <c r="N1157" s="403">
        <f t="shared" si="386"/>
        <v>0</v>
      </c>
      <c r="O1157" s="403">
        <f t="shared" si="386"/>
        <v>0</v>
      </c>
      <c r="P1157" s="403">
        <f t="shared" si="386"/>
        <v>0</v>
      </c>
      <c r="Q1157" s="403">
        <f t="shared" si="386"/>
        <v>0</v>
      </c>
      <c r="R1157" s="403">
        <f t="shared" si="386"/>
        <v>0</v>
      </c>
      <c r="S1157" s="403">
        <f t="shared" si="386"/>
        <v>0</v>
      </c>
      <c r="T1157" s="403">
        <f t="shared" si="386"/>
        <v>0</v>
      </c>
      <c r="U1157" s="403">
        <f t="shared" si="386"/>
        <v>0</v>
      </c>
      <c r="V1157" s="403">
        <f t="shared" si="386"/>
        <v>0</v>
      </c>
      <c r="W1157" s="403">
        <f t="shared" si="380"/>
        <v>0</v>
      </c>
      <c r="X1157" s="403">
        <f t="shared" si="378"/>
        <v>0</v>
      </c>
      <c r="Y1157" s="403">
        <f t="shared" si="372"/>
        <v>0</v>
      </c>
      <c r="Z1157" s="403">
        <f t="shared" si="372"/>
        <v>0</v>
      </c>
      <c r="AA1157" s="403">
        <f t="shared" si="372"/>
        <v>0</v>
      </c>
      <c r="AB1157" s="403">
        <f t="shared" si="372"/>
        <v>0</v>
      </c>
      <c r="AC1157" s="403">
        <f t="shared" si="375"/>
        <v>0</v>
      </c>
      <c r="AD1157" s="403">
        <f t="shared" si="383"/>
        <v>0</v>
      </c>
      <c r="AE1157" s="403">
        <f t="shared" si="382"/>
        <v>0</v>
      </c>
      <c r="AF1157" s="403">
        <f t="shared" si="370"/>
        <v>0</v>
      </c>
      <c r="AG1157" s="404">
        <f t="shared" si="381"/>
        <v>0</v>
      </c>
      <c r="AH1157" s="404">
        <f t="shared" si="379"/>
        <v>0</v>
      </c>
      <c r="AI1157" s="404">
        <f t="shared" si="379"/>
        <v>0</v>
      </c>
      <c r="AJ1157" s="145">
        <f t="shared" si="368"/>
        <v>0</v>
      </c>
    </row>
    <row r="1158" spans="2:36" ht="13.7" customHeight="1">
      <c r="B1158" s="957">
        <v>1163</v>
      </c>
      <c r="C1158" s="1040">
        <v>45230</v>
      </c>
      <c r="D1158" s="1041" t="s">
        <v>575</v>
      </c>
      <c r="E1158" s="1042" t="s">
        <v>1563</v>
      </c>
      <c r="F1158" s="402">
        <v>737</v>
      </c>
      <c r="G1158" s="956">
        <v>900</v>
      </c>
      <c r="H1158" s="440"/>
      <c r="I1158" s="403">
        <f t="shared" si="369"/>
        <v>0</v>
      </c>
      <c r="J1158" s="403">
        <f t="shared" si="373"/>
        <v>0</v>
      </c>
      <c r="K1158" s="403">
        <f t="shared" si="376"/>
        <v>0</v>
      </c>
      <c r="L1158" s="403">
        <f t="shared" si="386"/>
        <v>0</v>
      </c>
      <c r="M1158" s="403">
        <f t="shared" si="386"/>
        <v>0</v>
      </c>
      <c r="N1158" s="403">
        <f t="shared" si="386"/>
        <v>0</v>
      </c>
      <c r="O1158" s="403">
        <f t="shared" si="386"/>
        <v>0</v>
      </c>
      <c r="P1158" s="403">
        <f t="shared" si="386"/>
        <v>0</v>
      </c>
      <c r="Q1158" s="403">
        <f t="shared" si="386"/>
        <v>0</v>
      </c>
      <c r="R1158" s="403">
        <f t="shared" si="386"/>
        <v>0</v>
      </c>
      <c r="S1158" s="403">
        <f t="shared" si="386"/>
        <v>0</v>
      </c>
      <c r="T1158" s="403">
        <f t="shared" si="386"/>
        <v>0</v>
      </c>
      <c r="U1158" s="403">
        <f t="shared" si="386"/>
        <v>0</v>
      </c>
      <c r="V1158" s="403">
        <f t="shared" si="386"/>
        <v>0</v>
      </c>
      <c r="W1158" s="403">
        <f t="shared" si="380"/>
        <v>0</v>
      </c>
      <c r="X1158" s="403">
        <f t="shared" si="378"/>
        <v>0</v>
      </c>
      <c r="Y1158" s="403">
        <f t="shared" si="372"/>
        <v>0</v>
      </c>
      <c r="Z1158" s="403">
        <f t="shared" si="372"/>
        <v>0</v>
      </c>
      <c r="AA1158" s="403">
        <f t="shared" si="372"/>
        <v>0</v>
      </c>
      <c r="AB1158" s="403">
        <f t="shared" si="372"/>
        <v>0</v>
      </c>
      <c r="AC1158" s="403">
        <f t="shared" si="375"/>
        <v>0</v>
      </c>
      <c r="AD1158" s="403">
        <f t="shared" si="383"/>
        <v>0</v>
      </c>
      <c r="AE1158" s="403">
        <f t="shared" si="382"/>
        <v>0</v>
      </c>
      <c r="AF1158" s="403">
        <f t="shared" si="370"/>
        <v>900</v>
      </c>
      <c r="AG1158" s="404">
        <f t="shared" si="381"/>
        <v>0</v>
      </c>
      <c r="AH1158" s="404">
        <f t="shared" si="379"/>
        <v>0</v>
      </c>
      <c r="AI1158" s="404">
        <f t="shared" si="379"/>
        <v>0</v>
      </c>
      <c r="AJ1158" s="145">
        <f t="shared" si="368"/>
        <v>0</v>
      </c>
    </row>
    <row r="1159" spans="2:36" ht="13.7" customHeight="1">
      <c r="B1159" s="957">
        <v>277</v>
      </c>
      <c r="C1159" s="1040">
        <v>45006</v>
      </c>
      <c r="D1159" s="1041" t="s">
        <v>575</v>
      </c>
      <c r="E1159" s="1042" t="s">
        <v>822</v>
      </c>
      <c r="F1159" s="402">
        <v>737</v>
      </c>
      <c r="G1159" s="956">
        <v>800</v>
      </c>
      <c r="H1159" s="440"/>
      <c r="I1159" s="403">
        <f t="shared" si="369"/>
        <v>0</v>
      </c>
      <c r="J1159" s="403">
        <f t="shared" si="373"/>
        <v>0</v>
      </c>
      <c r="K1159" s="403">
        <f t="shared" si="376"/>
        <v>0</v>
      </c>
      <c r="L1159" s="403">
        <f t="shared" si="386"/>
        <v>0</v>
      </c>
      <c r="M1159" s="403">
        <f t="shared" si="386"/>
        <v>0</v>
      </c>
      <c r="N1159" s="403">
        <f t="shared" si="386"/>
        <v>0</v>
      </c>
      <c r="O1159" s="403">
        <f t="shared" si="386"/>
        <v>0</v>
      </c>
      <c r="P1159" s="403">
        <f t="shared" si="386"/>
        <v>0</v>
      </c>
      <c r="Q1159" s="403">
        <f t="shared" si="386"/>
        <v>0</v>
      </c>
      <c r="R1159" s="403">
        <f t="shared" si="386"/>
        <v>0</v>
      </c>
      <c r="S1159" s="403">
        <f t="shared" si="386"/>
        <v>0</v>
      </c>
      <c r="T1159" s="403">
        <f t="shared" si="386"/>
        <v>0</v>
      </c>
      <c r="U1159" s="403">
        <f t="shared" si="386"/>
        <v>0</v>
      </c>
      <c r="V1159" s="403">
        <f t="shared" si="386"/>
        <v>0</v>
      </c>
      <c r="W1159" s="403">
        <f t="shared" si="380"/>
        <v>0</v>
      </c>
      <c r="X1159" s="403">
        <f t="shared" si="378"/>
        <v>0</v>
      </c>
      <c r="Y1159" s="403">
        <f t="shared" si="372"/>
        <v>0</v>
      </c>
      <c r="Z1159" s="403">
        <f t="shared" si="372"/>
        <v>0</v>
      </c>
      <c r="AA1159" s="403">
        <f t="shared" si="372"/>
        <v>0</v>
      </c>
      <c r="AB1159" s="403">
        <f t="shared" si="372"/>
        <v>0</v>
      </c>
      <c r="AC1159" s="403">
        <f t="shared" si="375"/>
        <v>0</v>
      </c>
      <c r="AD1159" s="403">
        <f t="shared" si="383"/>
        <v>0</v>
      </c>
      <c r="AE1159" s="403">
        <f t="shared" si="382"/>
        <v>0</v>
      </c>
      <c r="AF1159" s="403">
        <f t="shared" si="370"/>
        <v>800</v>
      </c>
      <c r="AG1159" s="404">
        <f t="shared" si="381"/>
        <v>0</v>
      </c>
      <c r="AH1159" s="404">
        <f t="shared" si="379"/>
        <v>0</v>
      </c>
      <c r="AI1159" s="404">
        <f t="shared" si="379"/>
        <v>0</v>
      </c>
      <c r="AJ1159" s="145">
        <f t="shared" si="368"/>
        <v>0</v>
      </c>
    </row>
    <row r="1160" spans="2:36" ht="13.7" customHeight="1">
      <c r="B1160" s="957">
        <v>551</v>
      </c>
      <c r="C1160" s="1040">
        <v>45093</v>
      </c>
      <c r="D1160" s="1041" t="s">
        <v>577</v>
      </c>
      <c r="E1160" s="1042" t="s">
        <v>1057</v>
      </c>
      <c r="F1160" s="402">
        <v>727</v>
      </c>
      <c r="G1160" s="956">
        <v>569.95000000000005</v>
      </c>
      <c r="H1160" s="440"/>
      <c r="I1160" s="403">
        <f t="shared" si="369"/>
        <v>0</v>
      </c>
      <c r="J1160" s="403">
        <f t="shared" si="373"/>
        <v>0</v>
      </c>
      <c r="K1160" s="403">
        <f t="shared" si="376"/>
        <v>0</v>
      </c>
      <c r="L1160" s="403">
        <f t="shared" si="386"/>
        <v>0</v>
      </c>
      <c r="M1160" s="403">
        <f t="shared" si="386"/>
        <v>0</v>
      </c>
      <c r="N1160" s="403">
        <f t="shared" si="386"/>
        <v>0</v>
      </c>
      <c r="O1160" s="403">
        <f t="shared" si="386"/>
        <v>0</v>
      </c>
      <c r="P1160" s="403">
        <f t="shared" si="386"/>
        <v>0</v>
      </c>
      <c r="Q1160" s="403">
        <f t="shared" si="386"/>
        <v>0</v>
      </c>
      <c r="R1160" s="403">
        <f t="shared" si="386"/>
        <v>0</v>
      </c>
      <c r="S1160" s="403">
        <f t="shared" si="386"/>
        <v>0</v>
      </c>
      <c r="T1160" s="403">
        <f t="shared" si="386"/>
        <v>0</v>
      </c>
      <c r="U1160" s="403">
        <f t="shared" si="386"/>
        <v>0</v>
      </c>
      <c r="V1160" s="403">
        <f t="shared" si="386"/>
        <v>0</v>
      </c>
      <c r="W1160" s="403">
        <f t="shared" si="380"/>
        <v>0</v>
      </c>
      <c r="X1160" s="403">
        <f t="shared" si="378"/>
        <v>0</v>
      </c>
      <c r="Y1160" s="403">
        <f t="shared" si="372"/>
        <v>0</v>
      </c>
      <c r="Z1160" s="403">
        <f t="shared" si="372"/>
        <v>0</v>
      </c>
      <c r="AA1160" s="403">
        <f t="shared" si="372"/>
        <v>0</v>
      </c>
      <c r="AB1160" s="403">
        <f t="shared" si="372"/>
        <v>0</v>
      </c>
      <c r="AC1160" s="403">
        <f t="shared" si="375"/>
        <v>0</v>
      </c>
      <c r="AD1160" s="403">
        <f t="shared" si="383"/>
        <v>569.95000000000005</v>
      </c>
      <c r="AE1160" s="403">
        <f t="shared" si="382"/>
        <v>0</v>
      </c>
      <c r="AF1160" s="403">
        <f t="shared" si="370"/>
        <v>0</v>
      </c>
      <c r="AG1160" s="404">
        <f t="shared" si="381"/>
        <v>0</v>
      </c>
      <c r="AH1160" s="404">
        <f t="shared" si="379"/>
        <v>0</v>
      </c>
      <c r="AI1160" s="404">
        <f t="shared" si="379"/>
        <v>0</v>
      </c>
      <c r="AJ1160" s="145">
        <f t="shared" si="368"/>
        <v>0</v>
      </c>
    </row>
    <row r="1161" spans="2:36" ht="13.7" customHeight="1">
      <c r="B1161" s="957">
        <v>547</v>
      </c>
      <c r="C1161" s="1040">
        <v>45092</v>
      </c>
      <c r="D1161" s="1041" t="s">
        <v>577</v>
      </c>
      <c r="E1161" s="1042" t="s">
        <v>1046</v>
      </c>
      <c r="F1161" s="402">
        <v>727</v>
      </c>
      <c r="G1161" s="956">
        <v>583.5</v>
      </c>
      <c r="H1161" s="440"/>
      <c r="I1161" s="403">
        <f t="shared" si="369"/>
        <v>0</v>
      </c>
      <c r="J1161" s="403">
        <f t="shared" si="373"/>
        <v>0</v>
      </c>
      <c r="K1161" s="403">
        <f t="shared" si="376"/>
        <v>0</v>
      </c>
      <c r="L1161" s="403">
        <f t="shared" si="386"/>
        <v>0</v>
      </c>
      <c r="M1161" s="403">
        <f t="shared" si="386"/>
        <v>0</v>
      </c>
      <c r="N1161" s="403">
        <f t="shared" si="386"/>
        <v>0</v>
      </c>
      <c r="O1161" s="403">
        <f t="shared" si="386"/>
        <v>0</v>
      </c>
      <c r="P1161" s="403">
        <f t="shared" si="386"/>
        <v>0</v>
      </c>
      <c r="Q1161" s="403">
        <f t="shared" si="386"/>
        <v>0</v>
      </c>
      <c r="R1161" s="403">
        <f t="shared" si="386"/>
        <v>0</v>
      </c>
      <c r="S1161" s="403">
        <f t="shared" si="386"/>
        <v>0</v>
      </c>
      <c r="T1161" s="403">
        <f t="shared" si="386"/>
        <v>0</v>
      </c>
      <c r="U1161" s="403">
        <f t="shared" si="386"/>
        <v>0</v>
      </c>
      <c r="V1161" s="403">
        <f t="shared" si="386"/>
        <v>0</v>
      </c>
      <c r="W1161" s="403">
        <f t="shared" si="380"/>
        <v>0</v>
      </c>
      <c r="X1161" s="403">
        <f t="shared" si="378"/>
        <v>0</v>
      </c>
      <c r="Y1161" s="403">
        <f t="shared" si="372"/>
        <v>0</v>
      </c>
      <c r="Z1161" s="403">
        <f t="shared" si="372"/>
        <v>0</v>
      </c>
      <c r="AA1161" s="403">
        <f t="shared" si="372"/>
        <v>0</v>
      </c>
      <c r="AB1161" s="403">
        <f t="shared" si="372"/>
        <v>0</v>
      </c>
      <c r="AC1161" s="403">
        <f t="shared" si="375"/>
        <v>0</v>
      </c>
      <c r="AD1161" s="403">
        <f t="shared" si="383"/>
        <v>583.5</v>
      </c>
      <c r="AE1161" s="403">
        <f t="shared" si="382"/>
        <v>0</v>
      </c>
      <c r="AF1161" s="403">
        <f t="shared" si="370"/>
        <v>0</v>
      </c>
      <c r="AG1161" s="404">
        <f t="shared" ref="AG1161:AG1192" si="387">IF(AG$7-$F1161=0,$G1161,0)</f>
        <v>0</v>
      </c>
      <c r="AH1161" s="404">
        <f t="shared" si="379"/>
        <v>0</v>
      </c>
      <c r="AI1161" s="404">
        <f t="shared" si="379"/>
        <v>0</v>
      </c>
      <c r="AJ1161" s="145">
        <f t="shared" si="368"/>
        <v>0</v>
      </c>
    </row>
    <row r="1162" spans="2:36" ht="13.7" customHeight="1">
      <c r="B1162" s="957">
        <v>626</v>
      </c>
      <c r="C1162" s="1040">
        <v>45114</v>
      </c>
      <c r="D1162" s="1041" t="s">
        <v>577</v>
      </c>
      <c r="E1162" s="1042" t="s">
        <v>1113</v>
      </c>
      <c r="F1162" s="402">
        <v>267</v>
      </c>
      <c r="G1162" s="956">
        <v>112.88</v>
      </c>
      <c r="H1162" s="440"/>
      <c r="I1162" s="403">
        <f t="shared" si="369"/>
        <v>0</v>
      </c>
      <c r="J1162" s="403">
        <f t="shared" si="373"/>
        <v>0</v>
      </c>
      <c r="K1162" s="403">
        <f t="shared" si="376"/>
        <v>0</v>
      </c>
      <c r="L1162" s="403">
        <f t="shared" si="386"/>
        <v>0</v>
      </c>
      <c r="M1162" s="403">
        <f t="shared" si="386"/>
        <v>0</v>
      </c>
      <c r="N1162" s="403">
        <f t="shared" si="386"/>
        <v>0</v>
      </c>
      <c r="O1162" s="403">
        <f t="shared" si="386"/>
        <v>0</v>
      </c>
      <c r="P1162" s="403">
        <f t="shared" si="386"/>
        <v>0</v>
      </c>
      <c r="Q1162" s="403">
        <f t="shared" si="386"/>
        <v>0</v>
      </c>
      <c r="R1162" s="403">
        <f t="shared" si="386"/>
        <v>0</v>
      </c>
      <c r="S1162" s="403">
        <f t="shared" si="386"/>
        <v>112.88</v>
      </c>
      <c r="T1162" s="403">
        <f t="shared" si="386"/>
        <v>0</v>
      </c>
      <c r="U1162" s="403">
        <f t="shared" si="386"/>
        <v>0</v>
      </c>
      <c r="V1162" s="403">
        <f t="shared" si="386"/>
        <v>0</v>
      </c>
      <c r="W1162" s="403">
        <f t="shared" si="380"/>
        <v>0</v>
      </c>
      <c r="X1162" s="403">
        <f t="shared" si="378"/>
        <v>0</v>
      </c>
      <c r="Y1162" s="403">
        <f t="shared" si="372"/>
        <v>0</v>
      </c>
      <c r="Z1162" s="403">
        <f t="shared" si="372"/>
        <v>0</v>
      </c>
      <c r="AA1162" s="403">
        <f t="shared" si="372"/>
        <v>0</v>
      </c>
      <c r="AB1162" s="403">
        <f t="shared" si="372"/>
        <v>0</v>
      </c>
      <c r="AC1162" s="403">
        <f t="shared" si="375"/>
        <v>0</v>
      </c>
      <c r="AD1162" s="403">
        <f t="shared" si="383"/>
        <v>0</v>
      </c>
      <c r="AE1162" s="403">
        <f t="shared" si="382"/>
        <v>0</v>
      </c>
      <c r="AF1162" s="403">
        <f t="shared" si="370"/>
        <v>0</v>
      </c>
      <c r="AG1162" s="404">
        <f t="shared" si="387"/>
        <v>0</v>
      </c>
      <c r="AH1162" s="404">
        <f t="shared" si="379"/>
        <v>0</v>
      </c>
      <c r="AI1162" s="404">
        <f t="shared" si="379"/>
        <v>0</v>
      </c>
      <c r="AJ1162" s="145">
        <f t="shared" si="368"/>
        <v>0</v>
      </c>
    </row>
    <row r="1163" spans="2:36" ht="13.7" customHeight="1">
      <c r="B1163" s="957">
        <v>353</v>
      </c>
      <c r="C1163" s="1040">
        <v>45027</v>
      </c>
      <c r="D1163" s="1041" t="s">
        <v>577</v>
      </c>
      <c r="E1163" s="1042" t="s">
        <v>894</v>
      </c>
      <c r="F1163" s="402">
        <v>267</v>
      </c>
      <c r="G1163" s="956">
        <v>120.65</v>
      </c>
      <c r="H1163" s="440"/>
      <c r="I1163" s="403">
        <f t="shared" si="369"/>
        <v>0</v>
      </c>
      <c r="J1163" s="403">
        <f t="shared" si="373"/>
        <v>0</v>
      </c>
      <c r="K1163" s="403">
        <f t="shared" si="376"/>
        <v>0</v>
      </c>
      <c r="L1163" s="403">
        <f t="shared" si="386"/>
        <v>0</v>
      </c>
      <c r="M1163" s="403">
        <f t="shared" si="386"/>
        <v>0</v>
      </c>
      <c r="N1163" s="403">
        <f t="shared" si="386"/>
        <v>0</v>
      </c>
      <c r="O1163" s="403">
        <f t="shared" si="386"/>
        <v>0</v>
      </c>
      <c r="P1163" s="403">
        <f t="shared" si="386"/>
        <v>0</v>
      </c>
      <c r="Q1163" s="403">
        <f t="shared" si="386"/>
        <v>0</v>
      </c>
      <c r="R1163" s="403">
        <f t="shared" si="386"/>
        <v>0</v>
      </c>
      <c r="S1163" s="403">
        <f t="shared" si="386"/>
        <v>120.65</v>
      </c>
      <c r="T1163" s="403">
        <f t="shared" si="386"/>
        <v>0</v>
      </c>
      <c r="U1163" s="403">
        <f t="shared" si="386"/>
        <v>0</v>
      </c>
      <c r="V1163" s="403">
        <f t="shared" si="386"/>
        <v>0</v>
      </c>
      <c r="W1163" s="403">
        <f t="shared" si="380"/>
        <v>0</v>
      </c>
      <c r="X1163" s="403">
        <f t="shared" si="378"/>
        <v>0</v>
      </c>
      <c r="Y1163" s="403">
        <f t="shared" si="372"/>
        <v>0</v>
      </c>
      <c r="Z1163" s="403">
        <f t="shared" si="372"/>
        <v>0</v>
      </c>
      <c r="AA1163" s="403">
        <f t="shared" si="372"/>
        <v>0</v>
      </c>
      <c r="AB1163" s="403">
        <f t="shared" si="372"/>
        <v>0</v>
      </c>
      <c r="AC1163" s="403">
        <f t="shared" si="375"/>
        <v>0</v>
      </c>
      <c r="AD1163" s="403">
        <f t="shared" si="383"/>
        <v>0</v>
      </c>
      <c r="AE1163" s="403">
        <f t="shared" si="382"/>
        <v>0</v>
      </c>
      <c r="AF1163" s="403">
        <f t="shared" si="370"/>
        <v>0</v>
      </c>
      <c r="AG1163" s="404">
        <f t="shared" si="387"/>
        <v>0</v>
      </c>
      <c r="AH1163" s="404">
        <f t="shared" si="379"/>
        <v>0</v>
      </c>
      <c r="AI1163" s="404">
        <f t="shared" si="379"/>
        <v>0</v>
      </c>
      <c r="AJ1163" s="145">
        <f t="shared" ref="AJ1163:AJ1226" si="388">G1163-SUM(I1163:AI1163)</f>
        <v>0</v>
      </c>
    </row>
    <row r="1164" spans="2:36" ht="13.7" customHeight="1">
      <c r="B1164" s="957">
        <v>708</v>
      </c>
      <c r="C1164" s="1040">
        <v>45134</v>
      </c>
      <c r="D1164" s="1041" t="s">
        <v>577</v>
      </c>
      <c r="E1164" s="1042" t="s">
        <v>1173</v>
      </c>
      <c r="F1164" s="402">
        <v>737</v>
      </c>
      <c r="G1164" s="956">
        <v>264.61</v>
      </c>
      <c r="H1164" s="440"/>
      <c r="I1164" s="403">
        <f t="shared" si="369"/>
        <v>0</v>
      </c>
      <c r="J1164" s="403">
        <f t="shared" si="373"/>
        <v>0</v>
      </c>
      <c r="K1164" s="403">
        <f t="shared" si="376"/>
        <v>0</v>
      </c>
      <c r="L1164" s="403">
        <f t="shared" ref="L1164:V1173" si="389">IF(L$7-$F1164=0,$G1164,0)</f>
        <v>0</v>
      </c>
      <c r="M1164" s="403">
        <f t="shared" si="389"/>
        <v>0</v>
      </c>
      <c r="N1164" s="403">
        <f t="shared" si="389"/>
        <v>0</v>
      </c>
      <c r="O1164" s="403">
        <f t="shared" si="389"/>
        <v>0</v>
      </c>
      <c r="P1164" s="403">
        <f t="shared" si="389"/>
        <v>0</v>
      </c>
      <c r="Q1164" s="403">
        <f t="shared" si="389"/>
        <v>0</v>
      </c>
      <c r="R1164" s="403">
        <f t="shared" si="389"/>
        <v>0</v>
      </c>
      <c r="S1164" s="403">
        <f t="shared" si="389"/>
        <v>0</v>
      </c>
      <c r="T1164" s="403">
        <f t="shared" si="389"/>
        <v>0</v>
      </c>
      <c r="U1164" s="403">
        <f t="shared" si="389"/>
        <v>0</v>
      </c>
      <c r="V1164" s="403">
        <f t="shared" si="389"/>
        <v>0</v>
      </c>
      <c r="W1164" s="403">
        <f t="shared" si="380"/>
        <v>0</v>
      </c>
      <c r="X1164" s="403">
        <f t="shared" si="378"/>
        <v>0</v>
      </c>
      <c r="Y1164" s="403">
        <f t="shared" si="372"/>
        <v>0</v>
      </c>
      <c r="Z1164" s="403">
        <f t="shared" si="372"/>
        <v>0</v>
      </c>
      <c r="AA1164" s="403">
        <f t="shared" si="372"/>
        <v>0</v>
      </c>
      <c r="AB1164" s="403">
        <f t="shared" si="372"/>
        <v>0</v>
      </c>
      <c r="AC1164" s="403">
        <f t="shared" si="375"/>
        <v>0</v>
      </c>
      <c r="AD1164" s="403">
        <f t="shared" si="383"/>
        <v>0</v>
      </c>
      <c r="AE1164" s="403">
        <f t="shared" si="382"/>
        <v>0</v>
      </c>
      <c r="AF1164" s="403">
        <f t="shared" si="370"/>
        <v>264.61</v>
      </c>
      <c r="AG1164" s="404">
        <f t="shared" si="387"/>
        <v>0</v>
      </c>
      <c r="AH1164" s="404">
        <f t="shared" si="379"/>
        <v>0</v>
      </c>
      <c r="AI1164" s="404">
        <f t="shared" si="379"/>
        <v>0</v>
      </c>
      <c r="AJ1164" s="145">
        <f t="shared" si="388"/>
        <v>0</v>
      </c>
    </row>
    <row r="1165" spans="2:36" ht="13.7" customHeight="1">
      <c r="B1165" s="957">
        <v>1229</v>
      </c>
      <c r="C1165" s="1040">
        <v>45243</v>
      </c>
      <c r="D1165" s="1041" t="s">
        <v>575</v>
      </c>
      <c r="E1165" s="1042" t="s">
        <v>1622</v>
      </c>
      <c r="F1165" s="402">
        <v>272</v>
      </c>
      <c r="G1165" s="956">
        <v>277</v>
      </c>
      <c r="H1165" s="440"/>
      <c r="I1165" s="403">
        <f t="shared" si="369"/>
        <v>0</v>
      </c>
      <c r="J1165" s="403">
        <f t="shared" si="373"/>
        <v>0</v>
      </c>
      <c r="K1165" s="403">
        <f t="shared" si="376"/>
        <v>0</v>
      </c>
      <c r="L1165" s="403">
        <f t="shared" si="389"/>
        <v>0</v>
      </c>
      <c r="M1165" s="403">
        <f t="shared" si="389"/>
        <v>0</v>
      </c>
      <c r="N1165" s="403">
        <f t="shared" si="389"/>
        <v>0</v>
      </c>
      <c r="O1165" s="403">
        <f t="shared" si="389"/>
        <v>0</v>
      </c>
      <c r="P1165" s="403">
        <f t="shared" si="389"/>
        <v>0</v>
      </c>
      <c r="Q1165" s="403">
        <f t="shared" si="389"/>
        <v>0</v>
      </c>
      <c r="R1165" s="403">
        <f t="shared" si="389"/>
        <v>0</v>
      </c>
      <c r="S1165" s="403">
        <f t="shared" si="389"/>
        <v>0</v>
      </c>
      <c r="T1165" s="403">
        <f t="shared" si="389"/>
        <v>277</v>
      </c>
      <c r="U1165" s="403">
        <f t="shared" si="389"/>
        <v>0</v>
      </c>
      <c r="V1165" s="403">
        <f t="shared" si="389"/>
        <v>0</v>
      </c>
      <c r="W1165" s="403">
        <f t="shared" si="380"/>
        <v>0</v>
      </c>
      <c r="X1165" s="403">
        <f t="shared" si="378"/>
        <v>0</v>
      </c>
      <c r="Y1165" s="403">
        <f t="shared" si="372"/>
        <v>0</v>
      </c>
      <c r="Z1165" s="403">
        <f t="shared" si="372"/>
        <v>0</v>
      </c>
      <c r="AA1165" s="403">
        <f t="shared" si="372"/>
        <v>0</v>
      </c>
      <c r="AB1165" s="403">
        <f t="shared" si="372"/>
        <v>0</v>
      </c>
      <c r="AC1165" s="403">
        <f t="shared" si="375"/>
        <v>0</v>
      </c>
      <c r="AD1165" s="403">
        <f t="shared" si="383"/>
        <v>0</v>
      </c>
      <c r="AE1165" s="403">
        <f t="shared" si="382"/>
        <v>0</v>
      </c>
      <c r="AF1165" s="403">
        <f t="shared" si="370"/>
        <v>0</v>
      </c>
      <c r="AG1165" s="404">
        <f t="shared" si="387"/>
        <v>0</v>
      </c>
      <c r="AH1165" s="404">
        <f t="shared" si="379"/>
        <v>0</v>
      </c>
      <c r="AI1165" s="404">
        <f t="shared" si="379"/>
        <v>0</v>
      </c>
      <c r="AJ1165" s="145">
        <f t="shared" si="388"/>
        <v>0</v>
      </c>
    </row>
    <row r="1166" spans="2:36" ht="13.7" customHeight="1">
      <c r="B1166" s="957">
        <v>174</v>
      </c>
      <c r="C1166" s="1040">
        <v>44977</v>
      </c>
      <c r="D1166" s="1041" t="s">
        <v>577</v>
      </c>
      <c r="E1166" s="1042" t="s">
        <v>723</v>
      </c>
      <c r="F1166" s="402">
        <v>737.2</v>
      </c>
      <c r="G1166" s="956">
        <v>852.11</v>
      </c>
      <c r="H1166" s="440" t="s">
        <v>3403</v>
      </c>
      <c r="I1166" s="403">
        <f t="shared" si="369"/>
        <v>0</v>
      </c>
      <c r="J1166" s="403">
        <f t="shared" si="373"/>
        <v>0</v>
      </c>
      <c r="K1166" s="403">
        <f t="shared" si="376"/>
        <v>0</v>
      </c>
      <c r="L1166" s="403">
        <f t="shared" si="389"/>
        <v>0</v>
      </c>
      <c r="M1166" s="403">
        <f t="shared" si="389"/>
        <v>0</v>
      </c>
      <c r="N1166" s="403">
        <f t="shared" si="389"/>
        <v>0</v>
      </c>
      <c r="O1166" s="403">
        <f t="shared" si="389"/>
        <v>0</v>
      </c>
      <c r="P1166" s="403">
        <f t="shared" si="389"/>
        <v>0</v>
      </c>
      <c r="Q1166" s="403">
        <f t="shared" si="389"/>
        <v>0</v>
      </c>
      <c r="R1166" s="403">
        <f t="shared" si="389"/>
        <v>0</v>
      </c>
      <c r="S1166" s="403">
        <f t="shared" si="389"/>
        <v>0</v>
      </c>
      <c r="T1166" s="403">
        <f t="shared" si="389"/>
        <v>0</v>
      </c>
      <c r="U1166" s="403">
        <f t="shared" si="389"/>
        <v>0</v>
      </c>
      <c r="V1166" s="403">
        <f t="shared" si="389"/>
        <v>0</v>
      </c>
      <c r="W1166" s="403">
        <f t="shared" si="380"/>
        <v>0</v>
      </c>
      <c r="X1166" s="403">
        <f t="shared" si="378"/>
        <v>0</v>
      </c>
      <c r="Y1166" s="403">
        <f t="shared" si="372"/>
        <v>0</v>
      </c>
      <c r="Z1166" s="403">
        <f t="shared" si="372"/>
        <v>0</v>
      </c>
      <c r="AA1166" s="403">
        <f t="shared" si="372"/>
        <v>0</v>
      </c>
      <c r="AB1166" s="403">
        <f t="shared" si="372"/>
        <v>0</v>
      </c>
      <c r="AC1166" s="403">
        <f t="shared" si="375"/>
        <v>0</v>
      </c>
      <c r="AD1166" s="403">
        <f t="shared" si="383"/>
        <v>0</v>
      </c>
      <c r="AE1166" s="403">
        <f t="shared" si="382"/>
        <v>0</v>
      </c>
      <c r="AF1166" s="403">
        <f t="shared" si="370"/>
        <v>0</v>
      </c>
      <c r="AG1166" s="404">
        <f t="shared" si="387"/>
        <v>852.11</v>
      </c>
      <c r="AH1166" s="404">
        <f t="shared" si="379"/>
        <v>0</v>
      </c>
      <c r="AI1166" s="404">
        <f t="shared" si="379"/>
        <v>0</v>
      </c>
      <c r="AJ1166" s="145">
        <f t="shared" si="388"/>
        <v>0</v>
      </c>
    </row>
    <row r="1167" spans="2:36" ht="13.7" customHeight="1">
      <c r="B1167" s="957">
        <v>180</v>
      </c>
      <c r="C1167" s="1040">
        <v>44978</v>
      </c>
      <c r="D1167" s="1041" t="s">
        <v>577</v>
      </c>
      <c r="E1167" s="1042" t="s">
        <v>727</v>
      </c>
      <c r="F1167" s="402">
        <v>737</v>
      </c>
      <c r="G1167" s="956">
        <v>14.39</v>
      </c>
      <c r="H1167" s="440"/>
      <c r="I1167" s="403">
        <f t="shared" ref="I1167:I1230" si="390">IF(I$7-$F1167=0,$G1167,0)</f>
        <v>0</v>
      </c>
      <c r="J1167" s="403">
        <f t="shared" si="373"/>
        <v>0</v>
      </c>
      <c r="K1167" s="403">
        <f t="shared" si="376"/>
        <v>0</v>
      </c>
      <c r="L1167" s="403">
        <f t="shared" si="389"/>
        <v>0</v>
      </c>
      <c r="M1167" s="403">
        <f t="shared" si="389"/>
        <v>0</v>
      </c>
      <c r="N1167" s="403">
        <f t="shared" si="389"/>
        <v>0</v>
      </c>
      <c r="O1167" s="403">
        <f t="shared" si="389"/>
        <v>0</v>
      </c>
      <c r="P1167" s="403">
        <f t="shared" si="389"/>
        <v>0</v>
      </c>
      <c r="Q1167" s="403">
        <f t="shared" si="389"/>
        <v>0</v>
      </c>
      <c r="R1167" s="403">
        <f t="shared" si="389"/>
        <v>0</v>
      </c>
      <c r="S1167" s="403">
        <f t="shared" si="389"/>
        <v>0</v>
      </c>
      <c r="T1167" s="403">
        <f t="shared" si="389"/>
        <v>0</v>
      </c>
      <c r="U1167" s="403">
        <f t="shared" si="389"/>
        <v>0</v>
      </c>
      <c r="V1167" s="403">
        <f t="shared" si="389"/>
        <v>0</v>
      </c>
      <c r="W1167" s="403">
        <f t="shared" si="380"/>
        <v>0</v>
      </c>
      <c r="X1167" s="403">
        <f t="shared" si="378"/>
        <v>0</v>
      </c>
      <c r="Y1167" s="403">
        <f t="shared" si="372"/>
        <v>0</v>
      </c>
      <c r="Z1167" s="403">
        <f t="shared" si="372"/>
        <v>0</v>
      </c>
      <c r="AA1167" s="403">
        <f t="shared" si="372"/>
        <v>0</v>
      </c>
      <c r="AB1167" s="403">
        <f t="shared" si="372"/>
        <v>0</v>
      </c>
      <c r="AC1167" s="403">
        <f t="shared" si="375"/>
        <v>0</v>
      </c>
      <c r="AD1167" s="403">
        <f t="shared" si="383"/>
        <v>0</v>
      </c>
      <c r="AE1167" s="403">
        <f t="shared" si="382"/>
        <v>0</v>
      </c>
      <c r="AF1167" s="403">
        <f t="shared" ref="AF1167:AF1230" si="391">IF(AF$7-$F1167=0,$G1167,0)</f>
        <v>14.39</v>
      </c>
      <c r="AG1167" s="404">
        <f t="shared" si="387"/>
        <v>0</v>
      </c>
      <c r="AH1167" s="404">
        <f t="shared" si="379"/>
        <v>0</v>
      </c>
      <c r="AI1167" s="404">
        <f t="shared" si="379"/>
        <v>0</v>
      </c>
      <c r="AJ1167" s="145">
        <f t="shared" si="388"/>
        <v>0</v>
      </c>
    </row>
    <row r="1168" spans="2:36" ht="13.7" customHeight="1">
      <c r="B1168" s="957">
        <v>188</v>
      </c>
      <c r="C1168" s="1040">
        <v>44979</v>
      </c>
      <c r="D1168" s="1041" t="s">
        <v>577</v>
      </c>
      <c r="E1168" s="1042" t="s">
        <v>728</v>
      </c>
      <c r="F1168" s="402">
        <v>737.2</v>
      </c>
      <c r="G1168" s="956">
        <v>157</v>
      </c>
      <c r="H1168" s="440" t="s">
        <v>2316</v>
      </c>
      <c r="I1168" s="403">
        <f t="shared" si="390"/>
        <v>0</v>
      </c>
      <c r="J1168" s="403">
        <f t="shared" si="373"/>
        <v>0</v>
      </c>
      <c r="K1168" s="403">
        <f t="shared" si="376"/>
        <v>0</v>
      </c>
      <c r="L1168" s="403">
        <f t="shared" si="389"/>
        <v>0</v>
      </c>
      <c r="M1168" s="403">
        <f t="shared" si="389"/>
        <v>0</v>
      </c>
      <c r="N1168" s="403">
        <f t="shared" si="389"/>
        <v>0</v>
      </c>
      <c r="O1168" s="403">
        <f t="shared" si="389"/>
        <v>0</v>
      </c>
      <c r="P1168" s="403">
        <f t="shared" si="389"/>
        <v>0</v>
      </c>
      <c r="Q1168" s="403">
        <f t="shared" si="389"/>
        <v>0</v>
      </c>
      <c r="R1168" s="403">
        <f t="shared" si="389"/>
        <v>0</v>
      </c>
      <c r="S1168" s="403">
        <f t="shared" si="389"/>
        <v>0</v>
      </c>
      <c r="T1168" s="403">
        <f t="shared" si="389"/>
        <v>0</v>
      </c>
      <c r="U1168" s="403">
        <f t="shared" si="389"/>
        <v>0</v>
      </c>
      <c r="V1168" s="403">
        <f t="shared" si="389"/>
        <v>0</v>
      </c>
      <c r="W1168" s="403">
        <f t="shared" si="380"/>
        <v>0</v>
      </c>
      <c r="X1168" s="403">
        <f t="shared" si="378"/>
        <v>0</v>
      </c>
      <c r="Y1168" s="403">
        <f t="shared" si="372"/>
        <v>0</v>
      </c>
      <c r="Z1168" s="403">
        <f t="shared" si="372"/>
        <v>0</v>
      </c>
      <c r="AA1168" s="403">
        <f t="shared" si="372"/>
        <v>0</v>
      </c>
      <c r="AB1168" s="403">
        <f t="shared" si="372"/>
        <v>0</v>
      </c>
      <c r="AC1168" s="403">
        <f t="shared" si="375"/>
        <v>0</v>
      </c>
      <c r="AD1168" s="403">
        <f t="shared" si="383"/>
        <v>0</v>
      </c>
      <c r="AE1168" s="403">
        <f t="shared" si="382"/>
        <v>0</v>
      </c>
      <c r="AF1168" s="403">
        <f t="shared" si="391"/>
        <v>0</v>
      </c>
      <c r="AG1168" s="404">
        <f t="shared" si="387"/>
        <v>157</v>
      </c>
      <c r="AH1168" s="404">
        <f t="shared" si="379"/>
        <v>0</v>
      </c>
      <c r="AI1168" s="404">
        <f t="shared" si="379"/>
        <v>0</v>
      </c>
      <c r="AJ1168" s="145">
        <f t="shared" si="388"/>
        <v>0</v>
      </c>
    </row>
    <row r="1169" spans="2:36" ht="13.7" customHeight="1">
      <c r="B1169" s="957">
        <v>99</v>
      </c>
      <c r="C1169" s="1040">
        <v>44952</v>
      </c>
      <c r="D1169" s="1041" t="s">
        <v>575</v>
      </c>
      <c r="E1169" s="1042" t="s">
        <v>666</v>
      </c>
      <c r="F1169" s="402">
        <v>727</v>
      </c>
      <c r="G1169" s="956">
        <v>200</v>
      </c>
      <c r="H1169" s="440"/>
      <c r="I1169" s="403">
        <f t="shared" si="390"/>
        <v>0</v>
      </c>
      <c r="J1169" s="403">
        <f t="shared" si="373"/>
        <v>0</v>
      </c>
      <c r="K1169" s="403">
        <f t="shared" si="376"/>
        <v>0</v>
      </c>
      <c r="L1169" s="403">
        <f t="shared" si="389"/>
        <v>0</v>
      </c>
      <c r="M1169" s="403">
        <f t="shared" si="389"/>
        <v>0</v>
      </c>
      <c r="N1169" s="403">
        <f t="shared" si="389"/>
        <v>0</v>
      </c>
      <c r="O1169" s="403">
        <f t="shared" si="389"/>
        <v>0</v>
      </c>
      <c r="P1169" s="403">
        <f t="shared" si="389"/>
        <v>0</v>
      </c>
      <c r="Q1169" s="403">
        <f t="shared" si="389"/>
        <v>0</v>
      </c>
      <c r="R1169" s="403">
        <f t="shared" si="389"/>
        <v>0</v>
      </c>
      <c r="S1169" s="403">
        <f t="shared" si="389"/>
        <v>0</v>
      </c>
      <c r="T1169" s="403">
        <f t="shared" si="389"/>
        <v>0</v>
      </c>
      <c r="U1169" s="403">
        <f t="shared" si="389"/>
        <v>0</v>
      </c>
      <c r="V1169" s="403">
        <f t="shared" si="389"/>
        <v>0</v>
      </c>
      <c r="W1169" s="403">
        <f t="shared" si="380"/>
        <v>0</v>
      </c>
      <c r="X1169" s="403">
        <f t="shared" si="378"/>
        <v>0</v>
      </c>
      <c r="Y1169" s="403">
        <f t="shared" ref="Y1169:AB1232" si="392">IF(Y$7-$F1169=0,$G1169,0)</f>
        <v>0</v>
      </c>
      <c r="Z1169" s="403">
        <f t="shared" si="392"/>
        <v>0</v>
      </c>
      <c r="AA1169" s="403">
        <f t="shared" si="392"/>
        <v>0</v>
      </c>
      <c r="AB1169" s="403">
        <f t="shared" si="392"/>
        <v>0</v>
      </c>
      <c r="AC1169" s="403">
        <f t="shared" si="375"/>
        <v>0</v>
      </c>
      <c r="AD1169" s="403">
        <f t="shared" si="383"/>
        <v>200</v>
      </c>
      <c r="AE1169" s="403">
        <f t="shared" si="382"/>
        <v>0</v>
      </c>
      <c r="AF1169" s="403">
        <f t="shared" si="391"/>
        <v>0</v>
      </c>
      <c r="AG1169" s="404">
        <f t="shared" si="387"/>
        <v>0</v>
      </c>
      <c r="AH1169" s="404">
        <f t="shared" si="379"/>
        <v>0</v>
      </c>
      <c r="AI1169" s="404">
        <f t="shared" si="379"/>
        <v>0</v>
      </c>
      <c r="AJ1169" s="145">
        <f t="shared" si="388"/>
        <v>0</v>
      </c>
    </row>
    <row r="1170" spans="2:36" ht="13.7" customHeight="1">
      <c r="B1170" s="957">
        <v>197</v>
      </c>
      <c r="C1170" s="1040">
        <v>44981</v>
      </c>
      <c r="D1170" s="1041" t="s">
        <v>575</v>
      </c>
      <c r="E1170" s="1042" t="s">
        <v>666</v>
      </c>
      <c r="F1170" s="402">
        <v>727</v>
      </c>
      <c r="G1170" s="956">
        <v>200</v>
      </c>
      <c r="H1170" s="440"/>
      <c r="I1170" s="403">
        <f t="shared" si="390"/>
        <v>0</v>
      </c>
      <c r="J1170" s="403">
        <f t="shared" si="373"/>
        <v>0</v>
      </c>
      <c r="K1170" s="403">
        <f t="shared" si="376"/>
        <v>0</v>
      </c>
      <c r="L1170" s="403">
        <f t="shared" si="389"/>
        <v>0</v>
      </c>
      <c r="M1170" s="403">
        <f t="shared" si="389"/>
        <v>0</v>
      </c>
      <c r="N1170" s="403">
        <f t="shared" si="389"/>
        <v>0</v>
      </c>
      <c r="O1170" s="403">
        <f t="shared" si="389"/>
        <v>0</v>
      </c>
      <c r="P1170" s="403">
        <f t="shared" si="389"/>
        <v>0</v>
      </c>
      <c r="Q1170" s="403">
        <f t="shared" si="389"/>
        <v>0</v>
      </c>
      <c r="R1170" s="403">
        <f t="shared" si="389"/>
        <v>0</v>
      </c>
      <c r="S1170" s="403">
        <f t="shared" si="389"/>
        <v>0</v>
      </c>
      <c r="T1170" s="403">
        <f t="shared" si="389"/>
        <v>0</v>
      </c>
      <c r="U1170" s="403">
        <f t="shared" si="389"/>
        <v>0</v>
      </c>
      <c r="V1170" s="403">
        <f t="shared" si="389"/>
        <v>0</v>
      </c>
      <c r="W1170" s="403">
        <f t="shared" si="380"/>
        <v>0</v>
      </c>
      <c r="X1170" s="403">
        <f t="shared" si="378"/>
        <v>0</v>
      </c>
      <c r="Y1170" s="403">
        <f t="shared" si="392"/>
        <v>0</v>
      </c>
      <c r="Z1170" s="403">
        <f t="shared" si="392"/>
        <v>0</v>
      </c>
      <c r="AA1170" s="403">
        <f t="shared" si="392"/>
        <v>0</v>
      </c>
      <c r="AB1170" s="403">
        <f t="shared" si="392"/>
        <v>0</v>
      </c>
      <c r="AC1170" s="403">
        <f t="shared" si="375"/>
        <v>0</v>
      </c>
      <c r="AD1170" s="403">
        <f t="shared" si="383"/>
        <v>200</v>
      </c>
      <c r="AE1170" s="403">
        <f t="shared" si="382"/>
        <v>0</v>
      </c>
      <c r="AF1170" s="403">
        <f t="shared" si="391"/>
        <v>0</v>
      </c>
      <c r="AG1170" s="404">
        <f t="shared" si="387"/>
        <v>0</v>
      </c>
      <c r="AH1170" s="404">
        <f t="shared" si="379"/>
        <v>0</v>
      </c>
      <c r="AI1170" s="404">
        <f t="shared" si="379"/>
        <v>0</v>
      </c>
      <c r="AJ1170" s="145">
        <f t="shared" si="388"/>
        <v>0</v>
      </c>
    </row>
    <row r="1171" spans="2:36" ht="13.7" customHeight="1">
      <c r="B1171" s="957">
        <v>1058</v>
      </c>
      <c r="C1171" s="1040">
        <v>45211</v>
      </c>
      <c r="D1171" s="1041" t="s">
        <v>607</v>
      </c>
      <c r="E1171" s="1042" t="s">
        <v>1474</v>
      </c>
      <c r="F1171" s="402">
        <v>737</v>
      </c>
      <c r="G1171" s="956">
        <v>74.97</v>
      </c>
      <c r="H1171" s="440"/>
      <c r="I1171" s="403">
        <f t="shared" si="390"/>
        <v>0</v>
      </c>
      <c r="J1171" s="403">
        <f t="shared" si="373"/>
        <v>0</v>
      </c>
      <c r="K1171" s="403">
        <f t="shared" si="376"/>
        <v>0</v>
      </c>
      <c r="L1171" s="403">
        <f t="shared" si="389"/>
        <v>0</v>
      </c>
      <c r="M1171" s="403">
        <f t="shared" si="389"/>
        <v>0</v>
      </c>
      <c r="N1171" s="403">
        <f t="shared" si="389"/>
        <v>0</v>
      </c>
      <c r="O1171" s="403">
        <f t="shared" si="389"/>
        <v>0</v>
      </c>
      <c r="P1171" s="403">
        <f t="shared" si="389"/>
        <v>0</v>
      </c>
      <c r="Q1171" s="403">
        <f t="shared" si="389"/>
        <v>0</v>
      </c>
      <c r="R1171" s="403">
        <f t="shared" si="389"/>
        <v>0</v>
      </c>
      <c r="S1171" s="403">
        <f t="shared" si="389"/>
        <v>0</v>
      </c>
      <c r="T1171" s="403">
        <f t="shared" si="389"/>
        <v>0</v>
      </c>
      <c r="U1171" s="403">
        <f t="shared" si="389"/>
        <v>0</v>
      </c>
      <c r="V1171" s="403">
        <f t="shared" si="389"/>
        <v>0</v>
      </c>
      <c r="W1171" s="403">
        <f t="shared" si="380"/>
        <v>0</v>
      </c>
      <c r="X1171" s="403">
        <f t="shared" si="378"/>
        <v>0</v>
      </c>
      <c r="Y1171" s="403">
        <f t="shared" si="392"/>
        <v>0</v>
      </c>
      <c r="Z1171" s="403">
        <f t="shared" si="392"/>
        <v>0</v>
      </c>
      <c r="AA1171" s="403">
        <f t="shared" si="392"/>
        <v>0</v>
      </c>
      <c r="AB1171" s="403">
        <f t="shared" si="392"/>
        <v>0</v>
      </c>
      <c r="AC1171" s="403">
        <f t="shared" si="375"/>
        <v>0</v>
      </c>
      <c r="AD1171" s="403">
        <f t="shared" si="383"/>
        <v>0</v>
      </c>
      <c r="AE1171" s="403">
        <f t="shared" si="382"/>
        <v>0</v>
      </c>
      <c r="AF1171" s="403">
        <f t="shared" si="391"/>
        <v>74.97</v>
      </c>
      <c r="AG1171" s="404">
        <f t="shared" si="387"/>
        <v>0</v>
      </c>
      <c r="AH1171" s="404">
        <f t="shared" si="379"/>
        <v>0</v>
      </c>
      <c r="AI1171" s="404">
        <f t="shared" si="379"/>
        <v>0</v>
      </c>
      <c r="AJ1171" s="145">
        <f t="shared" si="388"/>
        <v>0</v>
      </c>
    </row>
    <row r="1172" spans="2:36" ht="13.7" customHeight="1">
      <c r="B1172" s="957">
        <v>1288</v>
      </c>
      <c r="C1172" s="1040">
        <v>45254</v>
      </c>
      <c r="D1172" s="1041" t="s">
        <v>607</v>
      </c>
      <c r="E1172" s="1042" t="s">
        <v>1672</v>
      </c>
      <c r="F1172" s="402">
        <v>272</v>
      </c>
      <c r="G1172" s="956">
        <v>95.86</v>
      </c>
      <c r="H1172" s="440"/>
      <c r="I1172" s="403">
        <f t="shared" si="390"/>
        <v>0</v>
      </c>
      <c r="J1172" s="403">
        <f t="shared" si="373"/>
        <v>0</v>
      </c>
      <c r="K1172" s="403">
        <f t="shared" si="376"/>
        <v>0</v>
      </c>
      <c r="L1172" s="403">
        <f t="shared" si="389"/>
        <v>0</v>
      </c>
      <c r="M1172" s="403">
        <f t="shared" si="389"/>
        <v>0</v>
      </c>
      <c r="N1172" s="403">
        <f t="shared" si="389"/>
        <v>0</v>
      </c>
      <c r="O1172" s="403">
        <f t="shared" si="389"/>
        <v>0</v>
      </c>
      <c r="P1172" s="403">
        <f t="shared" si="389"/>
        <v>0</v>
      </c>
      <c r="Q1172" s="403">
        <f t="shared" si="389"/>
        <v>0</v>
      </c>
      <c r="R1172" s="403">
        <f t="shared" si="389"/>
        <v>0</v>
      </c>
      <c r="S1172" s="403">
        <f t="shared" si="389"/>
        <v>0</v>
      </c>
      <c r="T1172" s="403">
        <f t="shared" si="389"/>
        <v>95.86</v>
      </c>
      <c r="U1172" s="403">
        <f t="shared" si="389"/>
        <v>0</v>
      </c>
      <c r="V1172" s="403">
        <f t="shared" si="389"/>
        <v>0</v>
      </c>
      <c r="W1172" s="403">
        <f t="shared" si="380"/>
        <v>0</v>
      </c>
      <c r="X1172" s="403">
        <f t="shared" si="378"/>
        <v>0</v>
      </c>
      <c r="Y1172" s="403">
        <f t="shared" si="392"/>
        <v>0</v>
      </c>
      <c r="Z1172" s="403">
        <f t="shared" si="392"/>
        <v>0</v>
      </c>
      <c r="AA1172" s="403">
        <f t="shared" si="392"/>
        <v>0</v>
      </c>
      <c r="AB1172" s="403">
        <f t="shared" si="392"/>
        <v>0</v>
      </c>
      <c r="AC1172" s="403">
        <f t="shared" si="375"/>
        <v>0</v>
      </c>
      <c r="AD1172" s="403">
        <f t="shared" si="383"/>
        <v>0</v>
      </c>
      <c r="AE1172" s="403">
        <f t="shared" si="382"/>
        <v>0</v>
      </c>
      <c r="AF1172" s="403">
        <f t="shared" si="391"/>
        <v>0</v>
      </c>
      <c r="AG1172" s="404">
        <f t="shared" si="387"/>
        <v>0</v>
      </c>
      <c r="AH1172" s="404">
        <f t="shared" si="379"/>
        <v>0</v>
      </c>
      <c r="AI1172" s="404">
        <f t="shared" si="379"/>
        <v>0</v>
      </c>
      <c r="AJ1172" s="145">
        <f t="shared" si="388"/>
        <v>0</v>
      </c>
    </row>
    <row r="1173" spans="2:36" ht="13.7" customHeight="1">
      <c r="B1173" s="957">
        <v>223</v>
      </c>
      <c r="C1173" s="1040">
        <v>44987</v>
      </c>
      <c r="D1173" s="1041" t="s">
        <v>577</v>
      </c>
      <c r="E1173" s="1042" t="s">
        <v>763</v>
      </c>
      <c r="F1173" s="402">
        <v>737</v>
      </c>
      <c r="G1173" s="956">
        <v>135.55000000000001</v>
      </c>
      <c r="H1173" s="440"/>
      <c r="I1173" s="403">
        <f t="shared" si="390"/>
        <v>0</v>
      </c>
      <c r="J1173" s="403">
        <f t="shared" si="373"/>
        <v>0</v>
      </c>
      <c r="K1173" s="403">
        <f t="shared" si="376"/>
        <v>0</v>
      </c>
      <c r="L1173" s="403">
        <f t="shared" si="389"/>
        <v>0</v>
      </c>
      <c r="M1173" s="403">
        <f t="shared" si="389"/>
        <v>0</v>
      </c>
      <c r="N1173" s="403">
        <f t="shared" si="389"/>
        <v>0</v>
      </c>
      <c r="O1173" s="403">
        <f t="shared" si="389"/>
        <v>0</v>
      </c>
      <c r="P1173" s="403">
        <f t="shared" si="389"/>
        <v>0</v>
      </c>
      <c r="Q1173" s="403">
        <f t="shared" si="389"/>
        <v>0</v>
      </c>
      <c r="R1173" s="403">
        <f t="shared" si="389"/>
        <v>0</v>
      </c>
      <c r="S1173" s="403">
        <f t="shared" si="389"/>
        <v>0</v>
      </c>
      <c r="T1173" s="403">
        <f t="shared" si="389"/>
        <v>0</v>
      </c>
      <c r="U1173" s="403">
        <f t="shared" si="389"/>
        <v>0</v>
      </c>
      <c r="V1173" s="403">
        <f t="shared" si="389"/>
        <v>0</v>
      </c>
      <c r="W1173" s="403">
        <f t="shared" si="380"/>
        <v>0</v>
      </c>
      <c r="X1173" s="403">
        <f t="shared" si="378"/>
        <v>0</v>
      </c>
      <c r="Y1173" s="403">
        <f t="shared" si="392"/>
        <v>0</v>
      </c>
      <c r="Z1173" s="403">
        <f t="shared" si="392"/>
        <v>0</v>
      </c>
      <c r="AA1173" s="403">
        <f t="shared" si="392"/>
        <v>0</v>
      </c>
      <c r="AB1173" s="403">
        <f t="shared" si="392"/>
        <v>0</v>
      </c>
      <c r="AC1173" s="403">
        <f t="shared" si="375"/>
        <v>0</v>
      </c>
      <c r="AD1173" s="403">
        <f t="shared" si="383"/>
        <v>0</v>
      </c>
      <c r="AE1173" s="403">
        <f t="shared" si="382"/>
        <v>0</v>
      </c>
      <c r="AF1173" s="403">
        <f t="shared" si="391"/>
        <v>135.55000000000001</v>
      </c>
      <c r="AG1173" s="404">
        <f t="shared" si="387"/>
        <v>0</v>
      </c>
      <c r="AH1173" s="404">
        <f t="shared" si="379"/>
        <v>0</v>
      </c>
      <c r="AI1173" s="404">
        <f t="shared" si="379"/>
        <v>0</v>
      </c>
      <c r="AJ1173" s="145">
        <f t="shared" si="388"/>
        <v>0</v>
      </c>
    </row>
    <row r="1174" spans="2:36" ht="13.7" customHeight="1">
      <c r="B1174" s="957">
        <v>426</v>
      </c>
      <c r="C1174" s="1040">
        <v>45049</v>
      </c>
      <c r="D1174" s="1041" t="s">
        <v>607</v>
      </c>
      <c r="E1174" s="1042" t="s">
        <v>951</v>
      </c>
      <c r="F1174" s="402">
        <v>737</v>
      </c>
      <c r="G1174" s="956">
        <v>50.29</v>
      </c>
      <c r="H1174" s="440"/>
      <c r="I1174" s="403">
        <f t="shared" si="390"/>
        <v>0</v>
      </c>
      <c r="J1174" s="403">
        <f t="shared" si="373"/>
        <v>0</v>
      </c>
      <c r="K1174" s="403">
        <f t="shared" si="376"/>
        <v>0</v>
      </c>
      <c r="L1174" s="403">
        <f t="shared" ref="L1174:V1183" si="393">IF(L$7-$F1174=0,$G1174,0)</f>
        <v>0</v>
      </c>
      <c r="M1174" s="403">
        <f t="shared" si="393"/>
        <v>0</v>
      </c>
      <c r="N1174" s="403">
        <f t="shared" si="393"/>
        <v>0</v>
      </c>
      <c r="O1174" s="403">
        <f t="shared" si="393"/>
        <v>0</v>
      </c>
      <c r="P1174" s="403">
        <f t="shared" si="393"/>
        <v>0</v>
      </c>
      <c r="Q1174" s="403">
        <f t="shared" si="393"/>
        <v>0</v>
      </c>
      <c r="R1174" s="403">
        <f t="shared" si="393"/>
        <v>0</v>
      </c>
      <c r="S1174" s="403">
        <f t="shared" si="393"/>
        <v>0</v>
      </c>
      <c r="T1174" s="403">
        <f t="shared" si="393"/>
        <v>0</v>
      </c>
      <c r="U1174" s="403">
        <f t="shared" si="393"/>
        <v>0</v>
      </c>
      <c r="V1174" s="403">
        <f t="shared" si="393"/>
        <v>0</v>
      </c>
      <c r="W1174" s="403">
        <f t="shared" si="380"/>
        <v>0</v>
      </c>
      <c r="X1174" s="403">
        <f t="shared" si="378"/>
        <v>0</v>
      </c>
      <c r="Y1174" s="403">
        <f t="shared" si="392"/>
        <v>0</v>
      </c>
      <c r="Z1174" s="403">
        <f t="shared" si="392"/>
        <v>0</v>
      </c>
      <c r="AA1174" s="403">
        <f t="shared" si="392"/>
        <v>0</v>
      </c>
      <c r="AB1174" s="403">
        <f t="shared" si="392"/>
        <v>0</v>
      </c>
      <c r="AC1174" s="403">
        <f t="shared" si="375"/>
        <v>0</v>
      </c>
      <c r="AD1174" s="403">
        <f t="shared" si="383"/>
        <v>0</v>
      </c>
      <c r="AE1174" s="403">
        <f t="shared" si="382"/>
        <v>0</v>
      </c>
      <c r="AF1174" s="403">
        <f t="shared" si="391"/>
        <v>50.29</v>
      </c>
      <c r="AG1174" s="404">
        <f t="shared" si="387"/>
        <v>0</v>
      </c>
      <c r="AH1174" s="404">
        <f t="shared" si="379"/>
        <v>0</v>
      </c>
      <c r="AI1174" s="404">
        <f t="shared" si="379"/>
        <v>0</v>
      </c>
      <c r="AJ1174" s="145">
        <f t="shared" si="388"/>
        <v>0</v>
      </c>
    </row>
    <row r="1175" spans="2:36" ht="13.7" customHeight="1">
      <c r="B1175" s="957">
        <v>328</v>
      </c>
      <c r="C1175" s="1040">
        <v>45021</v>
      </c>
      <c r="D1175" s="1041" t="s">
        <v>607</v>
      </c>
      <c r="E1175" s="1042" t="s">
        <v>871</v>
      </c>
      <c r="F1175" s="402">
        <v>737</v>
      </c>
      <c r="G1175" s="956">
        <v>14.81</v>
      </c>
      <c r="H1175" s="440"/>
      <c r="I1175" s="403">
        <f t="shared" si="390"/>
        <v>0</v>
      </c>
      <c r="J1175" s="403">
        <f t="shared" si="373"/>
        <v>0</v>
      </c>
      <c r="K1175" s="403">
        <f t="shared" si="376"/>
        <v>0</v>
      </c>
      <c r="L1175" s="403">
        <f t="shared" si="393"/>
        <v>0</v>
      </c>
      <c r="M1175" s="403">
        <f t="shared" si="393"/>
        <v>0</v>
      </c>
      <c r="N1175" s="403">
        <f t="shared" si="393"/>
        <v>0</v>
      </c>
      <c r="O1175" s="403">
        <f t="shared" si="393"/>
        <v>0</v>
      </c>
      <c r="P1175" s="403">
        <f t="shared" si="393"/>
        <v>0</v>
      </c>
      <c r="Q1175" s="403">
        <f t="shared" si="393"/>
        <v>0</v>
      </c>
      <c r="R1175" s="403">
        <f t="shared" si="393"/>
        <v>0</v>
      </c>
      <c r="S1175" s="403">
        <f t="shared" si="393"/>
        <v>0</v>
      </c>
      <c r="T1175" s="403">
        <f t="shared" si="393"/>
        <v>0</v>
      </c>
      <c r="U1175" s="403">
        <f t="shared" si="393"/>
        <v>0</v>
      </c>
      <c r="V1175" s="403">
        <f t="shared" si="393"/>
        <v>0</v>
      </c>
      <c r="W1175" s="403">
        <f t="shared" si="380"/>
        <v>0</v>
      </c>
      <c r="X1175" s="403">
        <f t="shared" si="378"/>
        <v>0</v>
      </c>
      <c r="Y1175" s="403">
        <f t="shared" si="392"/>
        <v>0</v>
      </c>
      <c r="Z1175" s="403">
        <f t="shared" si="392"/>
        <v>0</v>
      </c>
      <c r="AA1175" s="403">
        <f t="shared" si="392"/>
        <v>0</v>
      </c>
      <c r="AB1175" s="403">
        <f t="shared" si="392"/>
        <v>0</v>
      </c>
      <c r="AC1175" s="403">
        <f t="shared" si="375"/>
        <v>0</v>
      </c>
      <c r="AD1175" s="403">
        <f t="shared" si="383"/>
        <v>0</v>
      </c>
      <c r="AE1175" s="403">
        <f t="shared" si="382"/>
        <v>0</v>
      </c>
      <c r="AF1175" s="403">
        <f t="shared" si="391"/>
        <v>14.81</v>
      </c>
      <c r="AG1175" s="404">
        <f t="shared" si="387"/>
        <v>0</v>
      </c>
      <c r="AH1175" s="404">
        <f t="shared" si="379"/>
        <v>0</v>
      </c>
      <c r="AI1175" s="404">
        <f t="shared" si="379"/>
        <v>0</v>
      </c>
      <c r="AJ1175" s="145">
        <f t="shared" si="388"/>
        <v>0</v>
      </c>
    </row>
    <row r="1176" spans="2:36" ht="13.7" customHeight="1">
      <c r="B1176" s="957">
        <v>335</v>
      </c>
      <c r="C1176" s="1040">
        <v>45022</v>
      </c>
      <c r="D1176" s="1041" t="s">
        <v>577</v>
      </c>
      <c r="E1176" s="1042" t="s">
        <v>881</v>
      </c>
      <c r="F1176" s="402">
        <v>737</v>
      </c>
      <c r="G1176" s="956">
        <v>136.65</v>
      </c>
      <c r="H1176" s="440"/>
      <c r="I1176" s="403">
        <f t="shared" si="390"/>
        <v>0</v>
      </c>
      <c r="J1176" s="403">
        <f t="shared" si="373"/>
        <v>0</v>
      </c>
      <c r="K1176" s="403">
        <f t="shared" si="376"/>
        <v>0</v>
      </c>
      <c r="L1176" s="403">
        <f t="shared" si="393"/>
        <v>0</v>
      </c>
      <c r="M1176" s="403">
        <f t="shared" si="393"/>
        <v>0</v>
      </c>
      <c r="N1176" s="403">
        <f t="shared" si="393"/>
        <v>0</v>
      </c>
      <c r="O1176" s="403">
        <f t="shared" si="393"/>
        <v>0</v>
      </c>
      <c r="P1176" s="403">
        <f t="shared" si="393"/>
        <v>0</v>
      </c>
      <c r="Q1176" s="403">
        <f t="shared" si="393"/>
        <v>0</v>
      </c>
      <c r="R1176" s="403">
        <f t="shared" si="393"/>
        <v>0</v>
      </c>
      <c r="S1176" s="403">
        <f t="shared" si="393"/>
        <v>0</v>
      </c>
      <c r="T1176" s="403">
        <f t="shared" si="393"/>
        <v>0</v>
      </c>
      <c r="U1176" s="403">
        <f t="shared" si="393"/>
        <v>0</v>
      </c>
      <c r="V1176" s="403">
        <f t="shared" si="393"/>
        <v>0</v>
      </c>
      <c r="W1176" s="403">
        <f t="shared" si="380"/>
        <v>0</v>
      </c>
      <c r="X1176" s="403">
        <f t="shared" si="378"/>
        <v>0</v>
      </c>
      <c r="Y1176" s="403">
        <f t="shared" si="392"/>
        <v>0</v>
      </c>
      <c r="Z1176" s="403">
        <f t="shared" si="392"/>
        <v>0</v>
      </c>
      <c r="AA1176" s="403">
        <f t="shared" si="392"/>
        <v>0</v>
      </c>
      <c r="AB1176" s="403">
        <f t="shared" si="392"/>
        <v>0</v>
      </c>
      <c r="AC1176" s="403">
        <f t="shared" si="375"/>
        <v>0</v>
      </c>
      <c r="AD1176" s="403">
        <f t="shared" si="383"/>
        <v>0</v>
      </c>
      <c r="AE1176" s="403">
        <f t="shared" si="382"/>
        <v>0</v>
      </c>
      <c r="AF1176" s="403">
        <f t="shared" si="391"/>
        <v>136.65</v>
      </c>
      <c r="AG1176" s="404">
        <f t="shared" si="387"/>
        <v>0</v>
      </c>
      <c r="AH1176" s="404">
        <f t="shared" si="379"/>
        <v>0</v>
      </c>
      <c r="AI1176" s="404">
        <f t="shared" si="379"/>
        <v>0</v>
      </c>
      <c r="AJ1176" s="145">
        <f t="shared" si="388"/>
        <v>0</v>
      </c>
    </row>
    <row r="1177" spans="2:36" ht="13.7" customHeight="1">
      <c r="B1177" s="957">
        <v>907</v>
      </c>
      <c r="C1177" s="1040">
        <v>45181</v>
      </c>
      <c r="D1177" s="1041" t="s">
        <v>607</v>
      </c>
      <c r="E1177" s="1042" t="s">
        <v>1345</v>
      </c>
      <c r="F1177" s="402">
        <v>737</v>
      </c>
      <c r="G1177" s="956">
        <v>9.99</v>
      </c>
      <c r="H1177" s="440"/>
      <c r="I1177" s="403">
        <f t="shared" si="390"/>
        <v>0</v>
      </c>
      <c r="J1177" s="403">
        <f t="shared" si="373"/>
        <v>0</v>
      </c>
      <c r="K1177" s="403">
        <f t="shared" si="376"/>
        <v>0</v>
      </c>
      <c r="L1177" s="403">
        <f t="shared" si="393"/>
        <v>0</v>
      </c>
      <c r="M1177" s="403">
        <f t="shared" si="393"/>
        <v>0</v>
      </c>
      <c r="N1177" s="403">
        <f t="shared" si="393"/>
        <v>0</v>
      </c>
      <c r="O1177" s="403">
        <f t="shared" si="393"/>
        <v>0</v>
      </c>
      <c r="P1177" s="403">
        <f t="shared" si="393"/>
        <v>0</v>
      </c>
      <c r="Q1177" s="403">
        <f t="shared" si="393"/>
        <v>0</v>
      </c>
      <c r="R1177" s="403">
        <f t="shared" si="393"/>
        <v>0</v>
      </c>
      <c r="S1177" s="403">
        <f t="shared" si="393"/>
        <v>0</v>
      </c>
      <c r="T1177" s="403">
        <f t="shared" si="393"/>
        <v>0</v>
      </c>
      <c r="U1177" s="403">
        <f t="shared" si="393"/>
        <v>0</v>
      </c>
      <c r="V1177" s="403">
        <f t="shared" si="393"/>
        <v>0</v>
      </c>
      <c r="W1177" s="403">
        <f t="shared" si="380"/>
        <v>0</v>
      </c>
      <c r="X1177" s="403">
        <f t="shared" si="378"/>
        <v>0</v>
      </c>
      <c r="Y1177" s="403">
        <f t="shared" si="392"/>
        <v>0</v>
      </c>
      <c r="Z1177" s="403">
        <f t="shared" si="392"/>
        <v>0</v>
      </c>
      <c r="AA1177" s="403">
        <f t="shared" si="392"/>
        <v>0</v>
      </c>
      <c r="AB1177" s="403">
        <f t="shared" si="392"/>
        <v>0</v>
      </c>
      <c r="AC1177" s="403">
        <f t="shared" si="375"/>
        <v>0</v>
      </c>
      <c r="AD1177" s="403">
        <f t="shared" si="383"/>
        <v>0</v>
      </c>
      <c r="AE1177" s="403">
        <f t="shared" si="382"/>
        <v>0</v>
      </c>
      <c r="AF1177" s="403">
        <f t="shared" si="391"/>
        <v>9.99</v>
      </c>
      <c r="AG1177" s="404">
        <f t="shared" si="387"/>
        <v>0</v>
      </c>
      <c r="AH1177" s="404">
        <f t="shared" si="379"/>
        <v>0</v>
      </c>
      <c r="AI1177" s="404">
        <f t="shared" si="379"/>
        <v>0</v>
      </c>
      <c r="AJ1177" s="145">
        <f t="shared" si="388"/>
        <v>0</v>
      </c>
    </row>
    <row r="1178" spans="2:36" ht="13.7" customHeight="1">
      <c r="B1178" s="957">
        <v>532</v>
      </c>
      <c r="C1178" s="1040">
        <v>45091</v>
      </c>
      <c r="D1178" s="1041" t="s">
        <v>607</v>
      </c>
      <c r="E1178" s="1042" t="s">
        <v>1043</v>
      </c>
      <c r="F1178" s="402">
        <v>737</v>
      </c>
      <c r="G1178" s="956">
        <v>94.72</v>
      </c>
      <c r="H1178" s="440"/>
      <c r="I1178" s="403">
        <f t="shared" si="390"/>
        <v>0</v>
      </c>
      <c r="J1178" s="403">
        <f t="shared" ref="J1178:J1241" si="394">IF(J$7-$F1178=0,$G1178,0)</f>
        <v>0</v>
      </c>
      <c r="K1178" s="403">
        <f t="shared" si="376"/>
        <v>0</v>
      </c>
      <c r="L1178" s="403">
        <f t="shared" si="393"/>
        <v>0</v>
      </c>
      <c r="M1178" s="403">
        <f t="shared" si="393"/>
        <v>0</v>
      </c>
      <c r="N1178" s="403">
        <f t="shared" si="393"/>
        <v>0</v>
      </c>
      <c r="O1178" s="403">
        <f t="shared" si="393"/>
        <v>0</v>
      </c>
      <c r="P1178" s="403">
        <f t="shared" si="393"/>
        <v>0</v>
      </c>
      <c r="Q1178" s="403">
        <f t="shared" si="393"/>
        <v>0</v>
      </c>
      <c r="R1178" s="403">
        <f t="shared" si="393"/>
        <v>0</v>
      </c>
      <c r="S1178" s="403">
        <f t="shared" si="393"/>
        <v>0</v>
      </c>
      <c r="T1178" s="403">
        <f t="shared" si="393"/>
        <v>0</v>
      </c>
      <c r="U1178" s="403">
        <f t="shared" si="393"/>
        <v>0</v>
      </c>
      <c r="V1178" s="403">
        <f t="shared" si="393"/>
        <v>0</v>
      </c>
      <c r="W1178" s="403">
        <f t="shared" si="380"/>
        <v>0</v>
      </c>
      <c r="X1178" s="403">
        <f t="shared" si="378"/>
        <v>0</v>
      </c>
      <c r="Y1178" s="403">
        <f t="shared" si="392"/>
        <v>0</v>
      </c>
      <c r="Z1178" s="403">
        <f t="shared" si="392"/>
        <v>0</v>
      </c>
      <c r="AA1178" s="403">
        <f t="shared" si="392"/>
        <v>0</v>
      </c>
      <c r="AB1178" s="403">
        <f t="shared" si="392"/>
        <v>0</v>
      </c>
      <c r="AC1178" s="403">
        <f t="shared" ref="AC1178:AC1241" si="395">IF(AC$7-$F1178=0,$G1178,0)</f>
        <v>0</v>
      </c>
      <c r="AD1178" s="403">
        <f t="shared" si="383"/>
        <v>0</v>
      </c>
      <c r="AE1178" s="403">
        <f t="shared" si="382"/>
        <v>0</v>
      </c>
      <c r="AF1178" s="403">
        <f t="shared" si="391"/>
        <v>94.72</v>
      </c>
      <c r="AG1178" s="404">
        <f t="shared" si="387"/>
        <v>0</v>
      </c>
      <c r="AH1178" s="404">
        <f t="shared" si="379"/>
        <v>0</v>
      </c>
      <c r="AI1178" s="404">
        <f t="shared" si="379"/>
        <v>0</v>
      </c>
      <c r="AJ1178" s="145">
        <f t="shared" si="388"/>
        <v>0</v>
      </c>
    </row>
    <row r="1179" spans="2:36" ht="13.7" customHeight="1">
      <c r="B1179" s="957">
        <v>543</v>
      </c>
      <c r="C1179" s="1040">
        <v>45092</v>
      </c>
      <c r="D1179" s="1041" t="s">
        <v>607</v>
      </c>
      <c r="E1179" s="1042" t="s">
        <v>1047</v>
      </c>
      <c r="F1179" s="402">
        <v>737</v>
      </c>
      <c r="G1179" s="956">
        <v>70.02</v>
      </c>
      <c r="H1179" s="440"/>
      <c r="I1179" s="403">
        <f t="shared" si="390"/>
        <v>0</v>
      </c>
      <c r="J1179" s="403">
        <f t="shared" si="394"/>
        <v>0</v>
      </c>
      <c r="K1179" s="403">
        <f t="shared" ref="K1179:K1215" si="396">IF(K$7-$F1179=0,$G1179,0)</f>
        <v>0</v>
      </c>
      <c r="L1179" s="403">
        <f t="shared" si="393"/>
        <v>0</v>
      </c>
      <c r="M1179" s="403">
        <f t="shared" si="393"/>
        <v>0</v>
      </c>
      <c r="N1179" s="403">
        <f t="shared" si="393"/>
        <v>0</v>
      </c>
      <c r="O1179" s="403">
        <f t="shared" si="393"/>
        <v>0</v>
      </c>
      <c r="P1179" s="403">
        <f t="shared" si="393"/>
        <v>0</v>
      </c>
      <c r="Q1179" s="403">
        <f t="shared" si="393"/>
        <v>0</v>
      </c>
      <c r="R1179" s="403">
        <f t="shared" si="393"/>
        <v>0</v>
      </c>
      <c r="S1179" s="403">
        <f t="shared" si="393"/>
        <v>0</v>
      </c>
      <c r="T1179" s="403">
        <f t="shared" si="393"/>
        <v>0</v>
      </c>
      <c r="U1179" s="403">
        <f t="shared" si="393"/>
        <v>0</v>
      </c>
      <c r="V1179" s="403">
        <f t="shared" si="393"/>
        <v>0</v>
      </c>
      <c r="W1179" s="403">
        <f t="shared" si="380"/>
        <v>0</v>
      </c>
      <c r="X1179" s="403">
        <f t="shared" si="378"/>
        <v>0</v>
      </c>
      <c r="Y1179" s="403">
        <f t="shared" si="392"/>
        <v>0</v>
      </c>
      <c r="Z1179" s="403">
        <f t="shared" si="392"/>
        <v>0</v>
      </c>
      <c r="AA1179" s="403">
        <f t="shared" si="392"/>
        <v>0</v>
      </c>
      <c r="AB1179" s="403">
        <f t="shared" si="392"/>
        <v>0</v>
      </c>
      <c r="AC1179" s="403">
        <f t="shared" si="395"/>
        <v>0</v>
      </c>
      <c r="AD1179" s="403">
        <f t="shared" si="383"/>
        <v>0</v>
      </c>
      <c r="AE1179" s="403">
        <f t="shared" si="382"/>
        <v>0</v>
      </c>
      <c r="AF1179" s="403">
        <f t="shared" si="391"/>
        <v>70.02</v>
      </c>
      <c r="AG1179" s="404">
        <f t="shared" si="387"/>
        <v>0</v>
      </c>
      <c r="AH1179" s="404">
        <f t="shared" si="379"/>
        <v>0</v>
      </c>
      <c r="AI1179" s="404">
        <f t="shared" si="379"/>
        <v>0</v>
      </c>
      <c r="AJ1179" s="145">
        <f t="shared" si="388"/>
        <v>0</v>
      </c>
    </row>
    <row r="1180" spans="2:36" ht="13.7" customHeight="1">
      <c r="B1180" s="957">
        <v>544</v>
      </c>
      <c r="C1180" s="1040">
        <v>45092</v>
      </c>
      <c r="D1180" s="1041" t="s">
        <v>607</v>
      </c>
      <c r="E1180" s="1042" t="s">
        <v>1047</v>
      </c>
      <c r="F1180" s="402">
        <v>737</v>
      </c>
      <c r="G1180" s="956">
        <v>34.630000000000003</v>
      </c>
      <c r="H1180" s="440"/>
      <c r="I1180" s="403">
        <f t="shared" si="390"/>
        <v>0</v>
      </c>
      <c r="J1180" s="403">
        <f t="shared" si="394"/>
        <v>0</v>
      </c>
      <c r="K1180" s="403">
        <f t="shared" si="396"/>
        <v>0</v>
      </c>
      <c r="L1180" s="403">
        <f t="shared" si="393"/>
        <v>0</v>
      </c>
      <c r="M1180" s="403">
        <f t="shared" si="393"/>
        <v>0</v>
      </c>
      <c r="N1180" s="403">
        <f t="shared" si="393"/>
        <v>0</v>
      </c>
      <c r="O1180" s="403">
        <f t="shared" si="393"/>
        <v>0</v>
      </c>
      <c r="P1180" s="403">
        <f t="shared" si="393"/>
        <v>0</v>
      </c>
      <c r="Q1180" s="403">
        <f t="shared" si="393"/>
        <v>0</v>
      </c>
      <c r="R1180" s="403">
        <f t="shared" si="393"/>
        <v>0</v>
      </c>
      <c r="S1180" s="403">
        <f t="shared" si="393"/>
        <v>0</v>
      </c>
      <c r="T1180" s="403">
        <f t="shared" si="393"/>
        <v>0</v>
      </c>
      <c r="U1180" s="403">
        <f t="shared" si="393"/>
        <v>0</v>
      </c>
      <c r="V1180" s="403">
        <f t="shared" si="393"/>
        <v>0</v>
      </c>
      <c r="W1180" s="403">
        <f t="shared" si="380"/>
        <v>0</v>
      </c>
      <c r="X1180" s="403">
        <f t="shared" si="378"/>
        <v>0</v>
      </c>
      <c r="Y1180" s="403">
        <f t="shared" si="392"/>
        <v>0</v>
      </c>
      <c r="Z1180" s="403">
        <f t="shared" si="392"/>
        <v>0</v>
      </c>
      <c r="AA1180" s="403">
        <f t="shared" si="392"/>
        <v>0</v>
      </c>
      <c r="AB1180" s="403">
        <f t="shared" si="392"/>
        <v>0</v>
      </c>
      <c r="AC1180" s="403">
        <f t="shared" si="395"/>
        <v>0</v>
      </c>
      <c r="AD1180" s="403">
        <f t="shared" si="383"/>
        <v>0</v>
      </c>
      <c r="AE1180" s="403">
        <f t="shared" si="382"/>
        <v>0</v>
      </c>
      <c r="AF1180" s="403">
        <f t="shared" si="391"/>
        <v>34.630000000000003</v>
      </c>
      <c r="AG1180" s="404">
        <f t="shared" si="387"/>
        <v>0</v>
      </c>
      <c r="AH1180" s="404">
        <f t="shared" si="379"/>
        <v>0</v>
      </c>
      <c r="AI1180" s="404">
        <f t="shared" si="379"/>
        <v>0</v>
      </c>
      <c r="AJ1180" s="145">
        <f t="shared" si="388"/>
        <v>0</v>
      </c>
    </row>
    <row r="1181" spans="2:36" ht="13.7" customHeight="1">
      <c r="B1181" s="957">
        <v>251</v>
      </c>
      <c r="C1181" s="1040">
        <v>45000</v>
      </c>
      <c r="D1181" s="1041" t="s">
        <v>577</v>
      </c>
      <c r="E1181" s="1042" t="s">
        <v>797</v>
      </c>
      <c r="F1181" s="402">
        <v>737</v>
      </c>
      <c r="G1181" s="956">
        <v>142.04</v>
      </c>
      <c r="H1181" s="440"/>
      <c r="I1181" s="403">
        <f t="shared" si="390"/>
        <v>0</v>
      </c>
      <c r="J1181" s="403">
        <f t="shared" si="394"/>
        <v>0</v>
      </c>
      <c r="K1181" s="403">
        <f t="shared" si="396"/>
        <v>0</v>
      </c>
      <c r="L1181" s="403">
        <f t="shared" si="393"/>
        <v>0</v>
      </c>
      <c r="M1181" s="403">
        <f t="shared" si="393"/>
        <v>0</v>
      </c>
      <c r="N1181" s="403">
        <f t="shared" si="393"/>
        <v>0</v>
      </c>
      <c r="O1181" s="403">
        <f t="shared" si="393"/>
        <v>0</v>
      </c>
      <c r="P1181" s="403">
        <f t="shared" si="393"/>
        <v>0</v>
      </c>
      <c r="Q1181" s="403">
        <f t="shared" si="393"/>
        <v>0</v>
      </c>
      <c r="R1181" s="403">
        <f t="shared" si="393"/>
        <v>0</v>
      </c>
      <c r="S1181" s="403">
        <f t="shared" si="393"/>
        <v>0</v>
      </c>
      <c r="T1181" s="403">
        <f t="shared" si="393"/>
        <v>0</v>
      </c>
      <c r="U1181" s="403">
        <f t="shared" si="393"/>
        <v>0</v>
      </c>
      <c r="V1181" s="403">
        <f t="shared" si="393"/>
        <v>0</v>
      </c>
      <c r="W1181" s="403">
        <f t="shared" si="380"/>
        <v>0</v>
      </c>
      <c r="X1181" s="403">
        <f t="shared" si="378"/>
        <v>0</v>
      </c>
      <c r="Y1181" s="403">
        <f t="shared" si="392"/>
        <v>0</v>
      </c>
      <c r="Z1181" s="403">
        <f t="shared" si="392"/>
        <v>0</v>
      </c>
      <c r="AA1181" s="403">
        <f t="shared" si="392"/>
        <v>0</v>
      </c>
      <c r="AB1181" s="403">
        <f t="shared" si="392"/>
        <v>0</v>
      </c>
      <c r="AC1181" s="403">
        <f t="shared" si="395"/>
        <v>0</v>
      </c>
      <c r="AD1181" s="403">
        <f t="shared" si="383"/>
        <v>0</v>
      </c>
      <c r="AE1181" s="403">
        <f t="shared" si="382"/>
        <v>0</v>
      </c>
      <c r="AF1181" s="403">
        <f t="shared" si="391"/>
        <v>142.04</v>
      </c>
      <c r="AG1181" s="404">
        <f t="shared" si="387"/>
        <v>0</v>
      </c>
      <c r="AH1181" s="404">
        <f t="shared" si="379"/>
        <v>0</v>
      </c>
      <c r="AI1181" s="404">
        <f t="shared" si="379"/>
        <v>0</v>
      </c>
      <c r="AJ1181" s="145">
        <f t="shared" si="388"/>
        <v>0</v>
      </c>
    </row>
    <row r="1182" spans="2:36" ht="13.7" customHeight="1">
      <c r="B1182" s="957">
        <v>569</v>
      </c>
      <c r="C1182" s="1040">
        <v>45096</v>
      </c>
      <c r="D1182" s="1041" t="s">
        <v>607</v>
      </c>
      <c r="E1182" s="1042" t="s">
        <v>1070</v>
      </c>
      <c r="F1182" s="402">
        <v>737</v>
      </c>
      <c r="G1182" s="956">
        <v>50.03</v>
      </c>
      <c r="H1182" s="440"/>
      <c r="I1182" s="403">
        <f t="shared" si="390"/>
        <v>0</v>
      </c>
      <c r="J1182" s="403">
        <f t="shared" si="394"/>
        <v>0</v>
      </c>
      <c r="K1182" s="403">
        <f t="shared" si="396"/>
        <v>0</v>
      </c>
      <c r="L1182" s="403">
        <f t="shared" si="393"/>
        <v>0</v>
      </c>
      <c r="M1182" s="403">
        <f t="shared" si="393"/>
        <v>0</v>
      </c>
      <c r="N1182" s="403">
        <f t="shared" si="393"/>
        <v>0</v>
      </c>
      <c r="O1182" s="403">
        <f t="shared" si="393"/>
        <v>0</v>
      </c>
      <c r="P1182" s="403">
        <f t="shared" si="393"/>
        <v>0</v>
      </c>
      <c r="Q1182" s="403">
        <f t="shared" si="393"/>
        <v>0</v>
      </c>
      <c r="R1182" s="403">
        <f t="shared" si="393"/>
        <v>0</v>
      </c>
      <c r="S1182" s="403">
        <f t="shared" si="393"/>
        <v>0</v>
      </c>
      <c r="T1182" s="403">
        <f t="shared" si="393"/>
        <v>0</v>
      </c>
      <c r="U1182" s="403">
        <f t="shared" si="393"/>
        <v>0</v>
      </c>
      <c r="V1182" s="403">
        <f t="shared" si="393"/>
        <v>0</v>
      </c>
      <c r="W1182" s="403">
        <f t="shared" si="380"/>
        <v>0</v>
      </c>
      <c r="X1182" s="403">
        <f t="shared" si="378"/>
        <v>0</v>
      </c>
      <c r="Y1182" s="403">
        <f t="shared" si="392"/>
        <v>0</v>
      </c>
      <c r="Z1182" s="403">
        <f t="shared" si="392"/>
        <v>0</v>
      </c>
      <c r="AA1182" s="403">
        <f t="shared" si="392"/>
        <v>0</v>
      </c>
      <c r="AB1182" s="403">
        <f t="shared" si="392"/>
        <v>0</v>
      </c>
      <c r="AC1182" s="403">
        <f t="shared" si="395"/>
        <v>0</v>
      </c>
      <c r="AD1182" s="403">
        <f t="shared" si="383"/>
        <v>0</v>
      </c>
      <c r="AE1182" s="403">
        <f t="shared" si="382"/>
        <v>0</v>
      </c>
      <c r="AF1182" s="403">
        <f t="shared" si="391"/>
        <v>50.03</v>
      </c>
      <c r="AG1182" s="404">
        <f t="shared" si="387"/>
        <v>0</v>
      </c>
      <c r="AH1182" s="404">
        <f t="shared" si="379"/>
        <v>0</v>
      </c>
      <c r="AI1182" s="404">
        <f t="shared" si="379"/>
        <v>0</v>
      </c>
      <c r="AJ1182" s="145">
        <f t="shared" si="388"/>
        <v>0</v>
      </c>
    </row>
    <row r="1183" spans="2:36" ht="13.7" customHeight="1">
      <c r="B1183" s="957">
        <v>940</v>
      </c>
      <c r="C1183" s="1040">
        <v>45187</v>
      </c>
      <c r="D1183" s="1041" t="s">
        <v>607</v>
      </c>
      <c r="E1183" s="1042" t="s">
        <v>1375</v>
      </c>
      <c r="F1183" s="402">
        <v>737</v>
      </c>
      <c r="G1183" s="956">
        <v>9.1</v>
      </c>
      <c r="H1183" s="440"/>
      <c r="I1183" s="403">
        <f t="shared" si="390"/>
        <v>0</v>
      </c>
      <c r="J1183" s="403">
        <f t="shared" si="394"/>
        <v>0</v>
      </c>
      <c r="K1183" s="403">
        <f t="shared" si="396"/>
        <v>0</v>
      </c>
      <c r="L1183" s="403">
        <f t="shared" si="393"/>
        <v>0</v>
      </c>
      <c r="M1183" s="403">
        <f t="shared" si="393"/>
        <v>0</v>
      </c>
      <c r="N1183" s="403">
        <f t="shared" si="393"/>
        <v>0</v>
      </c>
      <c r="O1183" s="403">
        <f t="shared" si="393"/>
        <v>0</v>
      </c>
      <c r="P1183" s="403">
        <f t="shared" si="393"/>
        <v>0</v>
      </c>
      <c r="Q1183" s="403">
        <f t="shared" si="393"/>
        <v>0</v>
      </c>
      <c r="R1183" s="403">
        <f t="shared" si="393"/>
        <v>0</v>
      </c>
      <c r="S1183" s="403">
        <f t="shared" si="393"/>
        <v>0</v>
      </c>
      <c r="T1183" s="403">
        <f t="shared" si="393"/>
        <v>0</v>
      </c>
      <c r="U1183" s="403">
        <f t="shared" si="393"/>
        <v>0</v>
      </c>
      <c r="V1183" s="403">
        <f t="shared" si="393"/>
        <v>0</v>
      </c>
      <c r="W1183" s="403">
        <f t="shared" si="380"/>
        <v>0</v>
      </c>
      <c r="X1183" s="403">
        <f t="shared" si="378"/>
        <v>0</v>
      </c>
      <c r="Y1183" s="403">
        <f t="shared" si="392"/>
        <v>0</v>
      </c>
      <c r="Z1183" s="403">
        <f t="shared" si="392"/>
        <v>0</v>
      </c>
      <c r="AA1183" s="403">
        <f t="shared" si="392"/>
        <v>0</v>
      </c>
      <c r="AB1183" s="403">
        <f t="shared" si="392"/>
        <v>0</v>
      </c>
      <c r="AC1183" s="403">
        <f t="shared" si="395"/>
        <v>0</v>
      </c>
      <c r="AD1183" s="403">
        <f t="shared" si="383"/>
        <v>0</v>
      </c>
      <c r="AE1183" s="403">
        <f t="shared" si="382"/>
        <v>0</v>
      </c>
      <c r="AF1183" s="403">
        <f t="shared" si="391"/>
        <v>9.1</v>
      </c>
      <c r="AG1183" s="404">
        <f t="shared" si="387"/>
        <v>0</v>
      </c>
      <c r="AH1183" s="404">
        <f t="shared" si="379"/>
        <v>0</v>
      </c>
      <c r="AI1183" s="404">
        <f t="shared" si="379"/>
        <v>0</v>
      </c>
      <c r="AJ1183" s="145">
        <f t="shared" si="388"/>
        <v>0</v>
      </c>
    </row>
    <row r="1184" spans="2:36" ht="13.7" customHeight="1">
      <c r="B1184" s="957">
        <v>76</v>
      </c>
      <c r="C1184" s="1040">
        <v>44944</v>
      </c>
      <c r="D1184" s="1041" t="s">
        <v>577</v>
      </c>
      <c r="E1184" s="1042" t="s">
        <v>649</v>
      </c>
      <c r="F1184" s="402">
        <v>737</v>
      </c>
      <c r="G1184" s="956">
        <v>144.86000000000001</v>
      </c>
      <c r="H1184" s="440"/>
      <c r="I1184" s="403">
        <f t="shared" si="390"/>
        <v>0</v>
      </c>
      <c r="J1184" s="403">
        <f t="shared" si="394"/>
        <v>0</v>
      </c>
      <c r="K1184" s="403">
        <f t="shared" si="396"/>
        <v>0</v>
      </c>
      <c r="L1184" s="403">
        <f t="shared" ref="L1184:V1193" si="397">IF(L$7-$F1184=0,$G1184,0)</f>
        <v>0</v>
      </c>
      <c r="M1184" s="403">
        <f t="shared" si="397"/>
        <v>0</v>
      </c>
      <c r="N1184" s="403">
        <f t="shared" si="397"/>
        <v>0</v>
      </c>
      <c r="O1184" s="403">
        <f t="shared" si="397"/>
        <v>0</v>
      </c>
      <c r="P1184" s="403">
        <f t="shared" si="397"/>
        <v>0</v>
      </c>
      <c r="Q1184" s="403">
        <f t="shared" si="397"/>
        <v>0</v>
      </c>
      <c r="R1184" s="403">
        <f t="shared" si="397"/>
        <v>0</v>
      </c>
      <c r="S1184" s="403">
        <f t="shared" si="397"/>
        <v>0</v>
      </c>
      <c r="T1184" s="403">
        <f t="shared" si="397"/>
        <v>0</v>
      </c>
      <c r="U1184" s="403">
        <f t="shared" si="397"/>
        <v>0</v>
      </c>
      <c r="V1184" s="403">
        <f t="shared" si="397"/>
        <v>0</v>
      </c>
      <c r="W1184" s="403">
        <f t="shared" si="380"/>
        <v>0</v>
      </c>
      <c r="X1184" s="403">
        <f t="shared" si="378"/>
        <v>0</v>
      </c>
      <c r="Y1184" s="403">
        <f t="shared" si="392"/>
        <v>0</v>
      </c>
      <c r="Z1184" s="403">
        <f t="shared" si="392"/>
        <v>0</v>
      </c>
      <c r="AA1184" s="403">
        <f t="shared" si="392"/>
        <v>0</v>
      </c>
      <c r="AB1184" s="403">
        <f t="shared" si="392"/>
        <v>0</v>
      </c>
      <c r="AC1184" s="403">
        <f t="shared" si="395"/>
        <v>0</v>
      </c>
      <c r="AD1184" s="403">
        <f t="shared" si="383"/>
        <v>0</v>
      </c>
      <c r="AE1184" s="403">
        <f t="shared" si="382"/>
        <v>0</v>
      </c>
      <c r="AF1184" s="403">
        <f t="shared" si="391"/>
        <v>144.86000000000001</v>
      </c>
      <c r="AG1184" s="404">
        <f t="shared" si="387"/>
        <v>0</v>
      </c>
      <c r="AH1184" s="404">
        <f t="shared" si="379"/>
        <v>0</v>
      </c>
      <c r="AI1184" s="404">
        <f t="shared" si="379"/>
        <v>0</v>
      </c>
      <c r="AJ1184" s="145">
        <f t="shared" si="388"/>
        <v>0</v>
      </c>
    </row>
    <row r="1185" spans="2:36" ht="13.7" customHeight="1">
      <c r="B1185" s="957">
        <v>1078</v>
      </c>
      <c r="C1185" s="1040">
        <v>45217</v>
      </c>
      <c r="D1185" s="1041" t="s">
        <v>607</v>
      </c>
      <c r="E1185" s="1042" t="s">
        <v>1501</v>
      </c>
      <c r="F1185" s="402">
        <v>737</v>
      </c>
      <c r="G1185" s="956">
        <v>56.54</v>
      </c>
      <c r="H1185" s="440"/>
      <c r="I1185" s="403">
        <f t="shared" si="390"/>
        <v>0</v>
      </c>
      <c r="J1185" s="403">
        <f t="shared" si="394"/>
        <v>0</v>
      </c>
      <c r="K1185" s="403">
        <f t="shared" si="396"/>
        <v>0</v>
      </c>
      <c r="L1185" s="403">
        <f t="shared" si="397"/>
        <v>0</v>
      </c>
      <c r="M1185" s="403">
        <f t="shared" si="397"/>
        <v>0</v>
      </c>
      <c r="N1185" s="403">
        <f t="shared" si="397"/>
        <v>0</v>
      </c>
      <c r="O1185" s="403">
        <f t="shared" si="397"/>
        <v>0</v>
      </c>
      <c r="P1185" s="403">
        <f t="shared" si="397"/>
        <v>0</v>
      </c>
      <c r="Q1185" s="403">
        <f t="shared" si="397"/>
        <v>0</v>
      </c>
      <c r="R1185" s="403">
        <f t="shared" si="397"/>
        <v>0</v>
      </c>
      <c r="S1185" s="403">
        <f t="shared" si="397"/>
        <v>0</v>
      </c>
      <c r="T1185" s="403">
        <f t="shared" si="397"/>
        <v>0</v>
      </c>
      <c r="U1185" s="403">
        <f t="shared" si="397"/>
        <v>0</v>
      </c>
      <c r="V1185" s="403">
        <f t="shared" si="397"/>
        <v>0</v>
      </c>
      <c r="W1185" s="403">
        <f t="shared" si="380"/>
        <v>0</v>
      </c>
      <c r="X1185" s="403">
        <f t="shared" si="378"/>
        <v>0</v>
      </c>
      <c r="Y1185" s="403">
        <f t="shared" si="392"/>
        <v>0</v>
      </c>
      <c r="Z1185" s="403">
        <f t="shared" si="392"/>
        <v>0</v>
      </c>
      <c r="AA1185" s="403">
        <f t="shared" si="392"/>
        <v>0</v>
      </c>
      <c r="AB1185" s="403">
        <f t="shared" si="392"/>
        <v>0</v>
      </c>
      <c r="AC1185" s="403">
        <f t="shared" si="395"/>
        <v>0</v>
      </c>
      <c r="AD1185" s="403">
        <f t="shared" si="383"/>
        <v>0</v>
      </c>
      <c r="AE1185" s="403">
        <f t="shared" si="382"/>
        <v>0</v>
      </c>
      <c r="AF1185" s="403">
        <f t="shared" si="391"/>
        <v>56.54</v>
      </c>
      <c r="AG1185" s="404">
        <f t="shared" si="387"/>
        <v>0</v>
      </c>
      <c r="AH1185" s="404">
        <f t="shared" si="379"/>
        <v>0</v>
      </c>
      <c r="AI1185" s="404">
        <f t="shared" si="379"/>
        <v>0</v>
      </c>
      <c r="AJ1185" s="145">
        <f t="shared" si="388"/>
        <v>0</v>
      </c>
    </row>
    <row r="1186" spans="2:36" ht="13.7" customHeight="1">
      <c r="B1186" s="957">
        <v>1079</v>
      </c>
      <c r="C1186" s="1040">
        <v>45217</v>
      </c>
      <c r="D1186" s="1041" t="s">
        <v>607</v>
      </c>
      <c r="E1186" s="1042" t="s">
        <v>1501</v>
      </c>
      <c r="F1186" s="402">
        <v>737</v>
      </c>
      <c r="G1186" s="956">
        <v>36.76</v>
      </c>
      <c r="H1186" s="440"/>
      <c r="I1186" s="403">
        <f t="shared" si="390"/>
        <v>0</v>
      </c>
      <c r="J1186" s="403">
        <f t="shared" si="394"/>
        <v>0</v>
      </c>
      <c r="K1186" s="403">
        <f t="shared" si="396"/>
        <v>0</v>
      </c>
      <c r="L1186" s="403">
        <f t="shared" si="397"/>
        <v>0</v>
      </c>
      <c r="M1186" s="403">
        <f t="shared" si="397"/>
        <v>0</v>
      </c>
      <c r="N1186" s="403">
        <f t="shared" si="397"/>
        <v>0</v>
      </c>
      <c r="O1186" s="403">
        <f t="shared" si="397"/>
        <v>0</v>
      </c>
      <c r="P1186" s="403">
        <f t="shared" si="397"/>
        <v>0</v>
      </c>
      <c r="Q1186" s="403">
        <f t="shared" si="397"/>
        <v>0</v>
      </c>
      <c r="R1186" s="403">
        <f t="shared" si="397"/>
        <v>0</v>
      </c>
      <c r="S1186" s="403">
        <f t="shared" si="397"/>
        <v>0</v>
      </c>
      <c r="T1186" s="403">
        <f t="shared" si="397"/>
        <v>0</v>
      </c>
      <c r="U1186" s="403">
        <f t="shared" si="397"/>
        <v>0</v>
      </c>
      <c r="V1186" s="403">
        <f t="shared" si="397"/>
        <v>0</v>
      </c>
      <c r="W1186" s="403">
        <f t="shared" si="380"/>
        <v>0</v>
      </c>
      <c r="X1186" s="403">
        <f t="shared" si="378"/>
        <v>0</v>
      </c>
      <c r="Y1186" s="403">
        <f t="shared" si="392"/>
        <v>0</v>
      </c>
      <c r="Z1186" s="403">
        <f t="shared" si="392"/>
        <v>0</v>
      </c>
      <c r="AA1186" s="403">
        <f t="shared" si="392"/>
        <v>0</v>
      </c>
      <c r="AB1186" s="403">
        <f t="shared" si="392"/>
        <v>0</v>
      </c>
      <c r="AC1186" s="403">
        <f t="shared" si="395"/>
        <v>0</v>
      </c>
      <c r="AD1186" s="403">
        <f t="shared" si="383"/>
        <v>0</v>
      </c>
      <c r="AE1186" s="403">
        <f t="shared" si="382"/>
        <v>0</v>
      </c>
      <c r="AF1186" s="403">
        <f t="shared" si="391"/>
        <v>36.76</v>
      </c>
      <c r="AG1186" s="404">
        <f t="shared" si="387"/>
        <v>0</v>
      </c>
      <c r="AH1186" s="404">
        <f t="shared" si="379"/>
        <v>0</v>
      </c>
      <c r="AI1186" s="404">
        <f t="shared" si="379"/>
        <v>0</v>
      </c>
      <c r="AJ1186" s="145">
        <f t="shared" si="388"/>
        <v>0</v>
      </c>
    </row>
    <row r="1187" spans="2:36" ht="13.7" customHeight="1">
      <c r="B1187" s="957">
        <v>384</v>
      </c>
      <c r="C1187" s="1040">
        <v>45040</v>
      </c>
      <c r="D1187" s="1041" t="s">
        <v>577</v>
      </c>
      <c r="E1187" s="1042" t="s">
        <v>923</v>
      </c>
      <c r="F1187" s="402">
        <v>737</v>
      </c>
      <c r="G1187" s="956">
        <v>134.9</v>
      </c>
      <c r="H1187" s="440"/>
      <c r="I1187" s="403">
        <f t="shared" si="390"/>
        <v>0</v>
      </c>
      <c r="J1187" s="403">
        <f t="shared" si="394"/>
        <v>0</v>
      </c>
      <c r="K1187" s="403">
        <f t="shared" si="396"/>
        <v>0</v>
      </c>
      <c r="L1187" s="403">
        <f t="shared" si="397"/>
        <v>0</v>
      </c>
      <c r="M1187" s="403">
        <f t="shared" si="397"/>
        <v>0</v>
      </c>
      <c r="N1187" s="403">
        <f t="shared" si="397"/>
        <v>0</v>
      </c>
      <c r="O1187" s="403">
        <f t="shared" si="397"/>
        <v>0</v>
      </c>
      <c r="P1187" s="403">
        <f t="shared" si="397"/>
        <v>0</v>
      </c>
      <c r="Q1187" s="403">
        <f t="shared" si="397"/>
        <v>0</v>
      </c>
      <c r="R1187" s="403">
        <f t="shared" si="397"/>
        <v>0</v>
      </c>
      <c r="S1187" s="403">
        <f t="shared" si="397"/>
        <v>0</v>
      </c>
      <c r="T1187" s="403">
        <f t="shared" si="397"/>
        <v>0</v>
      </c>
      <c r="U1187" s="403">
        <f t="shared" si="397"/>
        <v>0</v>
      </c>
      <c r="V1187" s="403">
        <f t="shared" si="397"/>
        <v>0</v>
      </c>
      <c r="W1187" s="403">
        <f t="shared" si="380"/>
        <v>0</v>
      </c>
      <c r="X1187" s="403">
        <f t="shared" si="378"/>
        <v>0</v>
      </c>
      <c r="Y1187" s="403">
        <f t="shared" si="392"/>
        <v>0</v>
      </c>
      <c r="Z1187" s="403">
        <f t="shared" si="392"/>
        <v>0</v>
      </c>
      <c r="AA1187" s="403">
        <f t="shared" si="392"/>
        <v>0</v>
      </c>
      <c r="AB1187" s="403">
        <f t="shared" si="392"/>
        <v>0</v>
      </c>
      <c r="AC1187" s="403">
        <f t="shared" si="395"/>
        <v>0</v>
      </c>
      <c r="AD1187" s="403">
        <f t="shared" si="383"/>
        <v>0</v>
      </c>
      <c r="AE1187" s="403">
        <f t="shared" si="382"/>
        <v>0</v>
      </c>
      <c r="AF1187" s="403">
        <f t="shared" si="391"/>
        <v>134.9</v>
      </c>
      <c r="AG1187" s="404">
        <f t="shared" si="387"/>
        <v>0</v>
      </c>
      <c r="AH1187" s="404">
        <f t="shared" si="379"/>
        <v>0</v>
      </c>
      <c r="AI1187" s="404">
        <f t="shared" si="379"/>
        <v>0</v>
      </c>
      <c r="AJ1187" s="145">
        <f t="shared" si="388"/>
        <v>0</v>
      </c>
    </row>
    <row r="1188" spans="2:36" ht="13.7" customHeight="1">
      <c r="B1188" s="957">
        <v>385</v>
      </c>
      <c r="C1188" s="1040">
        <v>45040</v>
      </c>
      <c r="D1188" s="1041" t="s">
        <v>607</v>
      </c>
      <c r="E1188" s="1042" t="s">
        <v>924</v>
      </c>
      <c r="F1188" s="402">
        <v>54</v>
      </c>
      <c r="G1188" s="956">
        <v>3.78</v>
      </c>
      <c r="H1188" s="440"/>
      <c r="I1188" s="403">
        <f t="shared" si="390"/>
        <v>0</v>
      </c>
      <c r="J1188" s="403">
        <f t="shared" si="394"/>
        <v>0</v>
      </c>
      <c r="K1188" s="403">
        <f t="shared" si="396"/>
        <v>3.78</v>
      </c>
      <c r="L1188" s="403">
        <f t="shared" si="397"/>
        <v>0</v>
      </c>
      <c r="M1188" s="403">
        <f t="shared" si="397"/>
        <v>0</v>
      </c>
      <c r="N1188" s="403">
        <f t="shared" si="397"/>
        <v>0</v>
      </c>
      <c r="O1188" s="403">
        <f t="shared" si="397"/>
        <v>0</v>
      </c>
      <c r="P1188" s="403">
        <f t="shared" si="397"/>
        <v>0</v>
      </c>
      <c r="Q1188" s="403">
        <f t="shared" si="397"/>
        <v>0</v>
      </c>
      <c r="R1188" s="403">
        <f t="shared" si="397"/>
        <v>0</v>
      </c>
      <c r="S1188" s="403">
        <f t="shared" si="397"/>
        <v>0</v>
      </c>
      <c r="T1188" s="403">
        <f t="shared" si="397"/>
        <v>0</v>
      </c>
      <c r="U1188" s="403">
        <f t="shared" si="397"/>
        <v>0</v>
      </c>
      <c r="V1188" s="403">
        <f t="shared" si="397"/>
        <v>0</v>
      </c>
      <c r="W1188" s="403">
        <f t="shared" si="380"/>
        <v>0</v>
      </c>
      <c r="X1188" s="403">
        <f t="shared" si="378"/>
        <v>0</v>
      </c>
      <c r="Y1188" s="403">
        <f t="shared" si="392"/>
        <v>0</v>
      </c>
      <c r="Z1188" s="403">
        <f t="shared" si="392"/>
        <v>0</v>
      </c>
      <c r="AA1188" s="403">
        <f t="shared" si="392"/>
        <v>0</v>
      </c>
      <c r="AB1188" s="403">
        <f t="shared" si="392"/>
        <v>0</v>
      </c>
      <c r="AC1188" s="403">
        <f t="shared" si="395"/>
        <v>0</v>
      </c>
      <c r="AD1188" s="403">
        <f t="shared" si="383"/>
        <v>0</v>
      </c>
      <c r="AE1188" s="403">
        <f t="shared" si="382"/>
        <v>0</v>
      </c>
      <c r="AF1188" s="403">
        <f t="shared" si="391"/>
        <v>0</v>
      </c>
      <c r="AG1188" s="404">
        <f t="shared" si="387"/>
        <v>0</v>
      </c>
      <c r="AH1188" s="404">
        <f t="shared" si="379"/>
        <v>0</v>
      </c>
      <c r="AI1188" s="404">
        <f t="shared" si="379"/>
        <v>0</v>
      </c>
      <c r="AJ1188" s="145">
        <f t="shared" si="388"/>
        <v>0</v>
      </c>
    </row>
    <row r="1189" spans="2:36" ht="13.7" customHeight="1">
      <c r="B1189" s="957">
        <v>1286</v>
      </c>
      <c r="C1189" s="1040">
        <v>45253</v>
      </c>
      <c r="D1189" s="1041" t="s">
        <v>607</v>
      </c>
      <c r="E1189" s="1042" t="s">
        <v>1666</v>
      </c>
      <c r="F1189" s="402">
        <v>737</v>
      </c>
      <c r="G1189" s="956">
        <v>19.739999999999998</v>
      </c>
      <c r="H1189" s="440"/>
      <c r="I1189" s="403">
        <f t="shared" si="390"/>
        <v>0</v>
      </c>
      <c r="J1189" s="403">
        <f t="shared" si="394"/>
        <v>0</v>
      </c>
      <c r="K1189" s="403">
        <f t="shared" si="396"/>
        <v>0</v>
      </c>
      <c r="L1189" s="403">
        <f t="shared" si="397"/>
        <v>0</v>
      </c>
      <c r="M1189" s="403">
        <f t="shared" si="397"/>
        <v>0</v>
      </c>
      <c r="N1189" s="403">
        <f t="shared" si="397"/>
        <v>0</v>
      </c>
      <c r="O1189" s="403">
        <f t="shared" si="397"/>
        <v>0</v>
      </c>
      <c r="P1189" s="403">
        <f t="shared" si="397"/>
        <v>0</v>
      </c>
      <c r="Q1189" s="403">
        <f t="shared" si="397"/>
        <v>0</v>
      </c>
      <c r="R1189" s="403">
        <f t="shared" si="397"/>
        <v>0</v>
      </c>
      <c r="S1189" s="403">
        <f t="shared" si="397"/>
        <v>0</v>
      </c>
      <c r="T1189" s="403">
        <f t="shared" si="397"/>
        <v>0</v>
      </c>
      <c r="U1189" s="403">
        <f t="shared" si="397"/>
        <v>0</v>
      </c>
      <c r="V1189" s="403">
        <f t="shared" si="397"/>
        <v>0</v>
      </c>
      <c r="W1189" s="403">
        <f t="shared" si="380"/>
        <v>0</v>
      </c>
      <c r="X1189" s="403">
        <f t="shared" si="378"/>
        <v>0</v>
      </c>
      <c r="Y1189" s="403">
        <f t="shared" si="392"/>
        <v>0</v>
      </c>
      <c r="Z1189" s="403">
        <f t="shared" si="392"/>
        <v>0</v>
      </c>
      <c r="AA1189" s="403">
        <f t="shared" si="392"/>
        <v>0</v>
      </c>
      <c r="AB1189" s="403">
        <f t="shared" si="392"/>
        <v>0</v>
      </c>
      <c r="AC1189" s="403">
        <f t="shared" si="395"/>
        <v>0</v>
      </c>
      <c r="AD1189" s="403">
        <f t="shared" si="383"/>
        <v>0</v>
      </c>
      <c r="AE1189" s="403">
        <f t="shared" si="382"/>
        <v>0</v>
      </c>
      <c r="AF1189" s="403">
        <f t="shared" si="391"/>
        <v>19.739999999999998</v>
      </c>
      <c r="AG1189" s="404">
        <f t="shared" si="387"/>
        <v>0</v>
      </c>
      <c r="AH1189" s="404">
        <f t="shared" si="379"/>
        <v>0</v>
      </c>
      <c r="AI1189" s="404">
        <f t="shared" si="379"/>
        <v>0</v>
      </c>
      <c r="AJ1189" s="145">
        <f t="shared" si="388"/>
        <v>0</v>
      </c>
    </row>
    <row r="1190" spans="2:36" ht="13.7" customHeight="1">
      <c r="B1190" s="957">
        <v>970</v>
      </c>
      <c r="C1190" s="1040">
        <v>45194</v>
      </c>
      <c r="D1190" s="1041" t="s">
        <v>577</v>
      </c>
      <c r="E1190" s="1042" t="s">
        <v>1398</v>
      </c>
      <c r="F1190" s="402">
        <v>737</v>
      </c>
      <c r="G1190" s="956">
        <v>121.12</v>
      </c>
      <c r="H1190" s="440"/>
      <c r="I1190" s="403">
        <f t="shared" si="390"/>
        <v>0</v>
      </c>
      <c r="J1190" s="403">
        <f t="shared" si="394"/>
        <v>0</v>
      </c>
      <c r="K1190" s="403">
        <f t="shared" si="396"/>
        <v>0</v>
      </c>
      <c r="L1190" s="403">
        <f t="shared" si="397"/>
        <v>0</v>
      </c>
      <c r="M1190" s="403">
        <f t="shared" si="397"/>
        <v>0</v>
      </c>
      <c r="N1190" s="403">
        <f t="shared" si="397"/>
        <v>0</v>
      </c>
      <c r="O1190" s="403">
        <f t="shared" si="397"/>
        <v>0</v>
      </c>
      <c r="P1190" s="403">
        <f t="shared" si="397"/>
        <v>0</v>
      </c>
      <c r="Q1190" s="403">
        <f t="shared" si="397"/>
        <v>0</v>
      </c>
      <c r="R1190" s="403">
        <f t="shared" si="397"/>
        <v>0</v>
      </c>
      <c r="S1190" s="403">
        <f t="shared" si="397"/>
        <v>0</v>
      </c>
      <c r="T1190" s="403">
        <f t="shared" si="397"/>
        <v>0</v>
      </c>
      <c r="U1190" s="403">
        <f t="shared" si="397"/>
        <v>0</v>
      </c>
      <c r="V1190" s="403">
        <f t="shared" si="397"/>
        <v>0</v>
      </c>
      <c r="W1190" s="403">
        <f t="shared" si="380"/>
        <v>0</v>
      </c>
      <c r="X1190" s="403">
        <f t="shared" si="378"/>
        <v>0</v>
      </c>
      <c r="Y1190" s="403">
        <f t="shared" si="392"/>
        <v>0</v>
      </c>
      <c r="Z1190" s="403">
        <f t="shared" si="392"/>
        <v>0</v>
      </c>
      <c r="AA1190" s="403">
        <f t="shared" si="392"/>
        <v>0</v>
      </c>
      <c r="AB1190" s="403">
        <f t="shared" si="392"/>
        <v>0</v>
      </c>
      <c r="AC1190" s="403">
        <f t="shared" si="395"/>
        <v>0</v>
      </c>
      <c r="AD1190" s="403">
        <f t="shared" si="383"/>
        <v>0</v>
      </c>
      <c r="AE1190" s="403">
        <f t="shared" si="382"/>
        <v>0</v>
      </c>
      <c r="AF1190" s="403">
        <f t="shared" si="391"/>
        <v>121.12</v>
      </c>
      <c r="AG1190" s="404">
        <f t="shared" si="387"/>
        <v>0</v>
      </c>
      <c r="AH1190" s="404">
        <f t="shared" si="379"/>
        <v>0</v>
      </c>
      <c r="AI1190" s="404">
        <f t="shared" si="379"/>
        <v>0</v>
      </c>
      <c r="AJ1190" s="145">
        <f t="shared" si="388"/>
        <v>0</v>
      </c>
    </row>
    <row r="1191" spans="2:36" ht="13.7" customHeight="1">
      <c r="B1191" s="957">
        <v>1128</v>
      </c>
      <c r="C1191" s="1040">
        <v>45223</v>
      </c>
      <c r="D1191" s="1041" t="s">
        <v>577</v>
      </c>
      <c r="E1191" s="1042" t="s">
        <v>1530</v>
      </c>
      <c r="F1191" s="402">
        <v>737</v>
      </c>
      <c r="G1191" s="956">
        <v>139.57</v>
      </c>
      <c r="H1191" s="440"/>
      <c r="I1191" s="403">
        <f t="shared" si="390"/>
        <v>0</v>
      </c>
      <c r="J1191" s="403">
        <f t="shared" si="394"/>
        <v>0</v>
      </c>
      <c r="K1191" s="403">
        <f t="shared" si="396"/>
        <v>0</v>
      </c>
      <c r="L1191" s="403">
        <f t="shared" si="397"/>
        <v>0</v>
      </c>
      <c r="M1191" s="403">
        <f t="shared" si="397"/>
        <v>0</v>
      </c>
      <c r="N1191" s="403">
        <f t="shared" si="397"/>
        <v>0</v>
      </c>
      <c r="O1191" s="403">
        <f t="shared" si="397"/>
        <v>0</v>
      </c>
      <c r="P1191" s="403">
        <f t="shared" si="397"/>
        <v>0</v>
      </c>
      <c r="Q1191" s="403">
        <f t="shared" si="397"/>
        <v>0</v>
      </c>
      <c r="R1191" s="403">
        <f t="shared" si="397"/>
        <v>0</v>
      </c>
      <c r="S1191" s="403">
        <f t="shared" si="397"/>
        <v>0</v>
      </c>
      <c r="T1191" s="403">
        <f t="shared" si="397"/>
        <v>0</v>
      </c>
      <c r="U1191" s="403">
        <f t="shared" si="397"/>
        <v>0</v>
      </c>
      <c r="V1191" s="403">
        <f t="shared" si="397"/>
        <v>0</v>
      </c>
      <c r="W1191" s="403">
        <f t="shared" si="380"/>
        <v>0</v>
      </c>
      <c r="X1191" s="403">
        <f t="shared" si="378"/>
        <v>0</v>
      </c>
      <c r="Y1191" s="403">
        <f t="shared" si="392"/>
        <v>0</v>
      </c>
      <c r="Z1191" s="403">
        <f t="shared" si="392"/>
        <v>0</v>
      </c>
      <c r="AA1191" s="403">
        <f t="shared" si="392"/>
        <v>0</v>
      </c>
      <c r="AB1191" s="403">
        <f t="shared" si="392"/>
        <v>0</v>
      </c>
      <c r="AC1191" s="403">
        <f t="shared" si="395"/>
        <v>0</v>
      </c>
      <c r="AD1191" s="403">
        <f t="shared" si="383"/>
        <v>0</v>
      </c>
      <c r="AE1191" s="403">
        <f t="shared" si="382"/>
        <v>0</v>
      </c>
      <c r="AF1191" s="403">
        <f t="shared" si="391"/>
        <v>139.57</v>
      </c>
      <c r="AG1191" s="404">
        <f t="shared" si="387"/>
        <v>0</v>
      </c>
      <c r="AH1191" s="404">
        <f t="shared" si="379"/>
        <v>0</v>
      </c>
      <c r="AI1191" s="404">
        <f t="shared" si="379"/>
        <v>0</v>
      </c>
      <c r="AJ1191" s="145">
        <f t="shared" si="388"/>
        <v>0</v>
      </c>
    </row>
    <row r="1192" spans="2:36" ht="13.7" customHeight="1">
      <c r="B1192" s="957">
        <v>1125</v>
      </c>
      <c r="C1192" s="1040">
        <v>45223</v>
      </c>
      <c r="D1192" s="1041" t="s">
        <v>607</v>
      </c>
      <c r="E1192" s="1042" t="s">
        <v>1531</v>
      </c>
      <c r="F1192" s="402">
        <v>737</v>
      </c>
      <c r="G1192" s="956">
        <v>2.7</v>
      </c>
      <c r="H1192" s="440"/>
      <c r="I1192" s="403">
        <f t="shared" si="390"/>
        <v>0</v>
      </c>
      <c r="J1192" s="403">
        <f t="shared" si="394"/>
        <v>0</v>
      </c>
      <c r="K1192" s="403">
        <f t="shared" si="396"/>
        <v>0</v>
      </c>
      <c r="L1192" s="403">
        <f t="shared" si="397"/>
        <v>0</v>
      </c>
      <c r="M1192" s="403">
        <f t="shared" si="397"/>
        <v>0</v>
      </c>
      <c r="N1192" s="403">
        <f t="shared" si="397"/>
        <v>0</v>
      </c>
      <c r="O1192" s="403">
        <f t="shared" si="397"/>
        <v>0</v>
      </c>
      <c r="P1192" s="403">
        <f t="shared" si="397"/>
        <v>0</v>
      </c>
      <c r="Q1192" s="403">
        <f t="shared" si="397"/>
        <v>0</v>
      </c>
      <c r="R1192" s="403">
        <f t="shared" si="397"/>
        <v>0</v>
      </c>
      <c r="S1192" s="403">
        <f t="shared" si="397"/>
        <v>0</v>
      </c>
      <c r="T1192" s="403">
        <f t="shared" si="397"/>
        <v>0</v>
      </c>
      <c r="U1192" s="403">
        <f t="shared" si="397"/>
        <v>0</v>
      </c>
      <c r="V1192" s="403">
        <f t="shared" si="397"/>
        <v>0</v>
      </c>
      <c r="W1192" s="403">
        <f t="shared" si="380"/>
        <v>0</v>
      </c>
      <c r="X1192" s="403">
        <f t="shared" ref="X1192:X1255" si="398">IF(X$7-$F1192=0,$G1192,0)</f>
        <v>0</v>
      </c>
      <c r="Y1192" s="403">
        <f t="shared" si="392"/>
        <v>0</v>
      </c>
      <c r="Z1192" s="403">
        <f t="shared" si="392"/>
        <v>0</v>
      </c>
      <c r="AA1192" s="403">
        <f t="shared" si="392"/>
        <v>0</v>
      </c>
      <c r="AB1192" s="403">
        <f t="shared" si="392"/>
        <v>0</v>
      </c>
      <c r="AC1192" s="403">
        <f t="shared" si="395"/>
        <v>0</v>
      </c>
      <c r="AD1192" s="403">
        <f t="shared" si="383"/>
        <v>0</v>
      </c>
      <c r="AE1192" s="403">
        <f t="shared" si="382"/>
        <v>0</v>
      </c>
      <c r="AF1192" s="403">
        <f t="shared" si="391"/>
        <v>2.7</v>
      </c>
      <c r="AG1192" s="404">
        <f t="shared" si="387"/>
        <v>0</v>
      </c>
      <c r="AH1192" s="404">
        <f t="shared" ref="AH1192:AI1255" si="399">IF(AH$7-$F1192=0,$G1192,0)</f>
        <v>0</v>
      </c>
      <c r="AI1192" s="404">
        <f t="shared" si="399"/>
        <v>0</v>
      </c>
      <c r="AJ1192" s="145">
        <f t="shared" si="388"/>
        <v>0</v>
      </c>
    </row>
    <row r="1193" spans="2:36" ht="13.7" customHeight="1">
      <c r="B1193" s="957">
        <v>1131</v>
      </c>
      <c r="C1193" s="1040">
        <v>45224</v>
      </c>
      <c r="D1193" s="1041" t="s">
        <v>577</v>
      </c>
      <c r="E1193" s="1042" t="s">
        <v>1539</v>
      </c>
      <c r="F1193" s="402">
        <v>737</v>
      </c>
      <c r="G1193" s="956">
        <v>122.72</v>
      </c>
      <c r="H1193" s="440"/>
      <c r="I1193" s="403">
        <f t="shared" si="390"/>
        <v>0</v>
      </c>
      <c r="J1193" s="403">
        <f t="shared" si="394"/>
        <v>0</v>
      </c>
      <c r="K1193" s="403">
        <f t="shared" si="396"/>
        <v>0</v>
      </c>
      <c r="L1193" s="403">
        <f t="shared" si="397"/>
        <v>0</v>
      </c>
      <c r="M1193" s="403">
        <f t="shared" si="397"/>
        <v>0</v>
      </c>
      <c r="N1193" s="403">
        <f t="shared" si="397"/>
        <v>0</v>
      </c>
      <c r="O1193" s="403">
        <f t="shared" si="397"/>
        <v>0</v>
      </c>
      <c r="P1193" s="403">
        <f t="shared" si="397"/>
        <v>0</v>
      </c>
      <c r="Q1193" s="403">
        <f t="shared" si="397"/>
        <v>0</v>
      </c>
      <c r="R1193" s="403">
        <f t="shared" si="397"/>
        <v>0</v>
      </c>
      <c r="S1193" s="403">
        <f t="shared" si="397"/>
        <v>0</v>
      </c>
      <c r="T1193" s="403">
        <f t="shared" si="397"/>
        <v>0</v>
      </c>
      <c r="U1193" s="403">
        <f t="shared" si="397"/>
        <v>0</v>
      </c>
      <c r="V1193" s="403">
        <f t="shared" si="397"/>
        <v>0</v>
      </c>
      <c r="W1193" s="403">
        <f t="shared" ref="W1193:W1256" si="400">IF(W$7-$F1193=0,$G1193,0)</f>
        <v>0</v>
      </c>
      <c r="X1193" s="403">
        <f t="shared" si="398"/>
        <v>0</v>
      </c>
      <c r="Y1193" s="403">
        <f t="shared" si="392"/>
        <v>0</v>
      </c>
      <c r="Z1193" s="403">
        <f t="shared" si="392"/>
        <v>0</v>
      </c>
      <c r="AA1193" s="403">
        <f t="shared" si="392"/>
        <v>0</v>
      </c>
      <c r="AB1193" s="403">
        <f t="shared" si="392"/>
        <v>0</v>
      </c>
      <c r="AC1193" s="403">
        <f t="shared" si="395"/>
        <v>0</v>
      </c>
      <c r="AD1193" s="403">
        <f t="shared" si="383"/>
        <v>0</v>
      </c>
      <c r="AE1193" s="403">
        <f t="shared" si="382"/>
        <v>0</v>
      </c>
      <c r="AF1193" s="403">
        <f t="shared" si="391"/>
        <v>122.72</v>
      </c>
      <c r="AG1193" s="404">
        <f t="shared" ref="AG1193:AG1215" si="401">IF(AG$7-$F1193=0,$G1193,0)</f>
        <v>0</v>
      </c>
      <c r="AH1193" s="404">
        <f t="shared" si="399"/>
        <v>0</v>
      </c>
      <c r="AI1193" s="404">
        <f t="shared" si="399"/>
        <v>0</v>
      </c>
      <c r="AJ1193" s="145">
        <f t="shared" si="388"/>
        <v>0</v>
      </c>
    </row>
    <row r="1194" spans="2:36" ht="13.7" customHeight="1">
      <c r="B1194" s="957">
        <v>1307</v>
      </c>
      <c r="C1194" s="1040">
        <v>45258</v>
      </c>
      <c r="D1194" s="1041" t="s">
        <v>607</v>
      </c>
      <c r="E1194" s="1042" t="s">
        <v>1688</v>
      </c>
      <c r="F1194" s="402">
        <v>737</v>
      </c>
      <c r="G1194" s="956">
        <v>14.53</v>
      </c>
      <c r="H1194" s="440"/>
      <c r="I1194" s="403">
        <f t="shared" si="390"/>
        <v>0</v>
      </c>
      <c r="J1194" s="403">
        <f t="shared" si="394"/>
        <v>0</v>
      </c>
      <c r="K1194" s="403">
        <f t="shared" si="396"/>
        <v>0</v>
      </c>
      <c r="L1194" s="403">
        <f t="shared" ref="L1194:V1203" si="402">IF(L$7-$F1194=0,$G1194,0)</f>
        <v>0</v>
      </c>
      <c r="M1194" s="403">
        <f t="shared" si="402"/>
        <v>0</v>
      </c>
      <c r="N1194" s="403">
        <f t="shared" si="402"/>
        <v>0</v>
      </c>
      <c r="O1194" s="403">
        <f t="shared" si="402"/>
        <v>0</v>
      </c>
      <c r="P1194" s="403">
        <f t="shared" si="402"/>
        <v>0</v>
      </c>
      <c r="Q1194" s="403">
        <f t="shared" si="402"/>
        <v>0</v>
      </c>
      <c r="R1194" s="403">
        <f t="shared" si="402"/>
        <v>0</v>
      </c>
      <c r="S1194" s="403">
        <f t="shared" si="402"/>
        <v>0</v>
      </c>
      <c r="T1194" s="403">
        <f t="shared" si="402"/>
        <v>0</v>
      </c>
      <c r="U1194" s="403">
        <f t="shared" si="402"/>
        <v>0</v>
      </c>
      <c r="V1194" s="403">
        <f t="shared" si="402"/>
        <v>0</v>
      </c>
      <c r="W1194" s="403">
        <f t="shared" si="400"/>
        <v>0</v>
      </c>
      <c r="X1194" s="403">
        <f t="shared" si="398"/>
        <v>0</v>
      </c>
      <c r="Y1194" s="403">
        <f t="shared" si="392"/>
        <v>0</v>
      </c>
      <c r="Z1194" s="403">
        <f t="shared" si="392"/>
        <v>0</v>
      </c>
      <c r="AA1194" s="403">
        <f t="shared" si="392"/>
        <v>0</v>
      </c>
      <c r="AB1194" s="403">
        <f t="shared" si="392"/>
        <v>0</v>
      </c>
      <c r="AC1194" s="403">
        <f t="shared" si="395"/>
        <v>0</v>
      </c>
      <c r="AD1194" s="403">
        <f t="shared" si="383"/>
        <v>0</v>
      </c>
      <c r="AE1194" s="403">
        <f t="shared" si="383"/>
        <v>0</v>
      </c>
      <c r="AF1194" s="403">
        <f t="shared" si="391"/>
        <v>14.53</v>
      </c>
      <c r="AG1194" s="404">
        <f t="shared" si="401"/>
        <v>0</v>
      </c>
      <c r="AH1194" s="404">
        <f t="shared" si="399"/>
        <v>0</v>
      </c>
      <c r="AI1194" s="404">
        <f t="shared" si="399"/>
        <v>0</v>
      </c>
      <c r="AJ1194" s="145">
        <f t="shared" si="388"/>
        <v>0</v>
      </c>
    </row>
    <row r="1195" spans="2:36" ht="13.7" customHeight="1">
      <c r="B1195" s="957">
        <v>1312</v>
      </c>
      <c r="C1195" s="1040">
        <v>45259</v>
      </c>
      <c r="D1195" s="1041" t="s">
        <v>607</v>
      </c>
      <c r="E1195" s="1042" t="s">
        <v>1693</v>
      </c>
      <c r="F1195" s="402">
        <v>737</v>
      </c>
      <c r="G1195" s="956">
        <v>14.86</v>
      </c>
      <c r="H1195" s="440"/>
      <c r="I1195" s="403">
        <f t="shared" si="390"/>
        <v>0</v>
      </c>
      <c r="J1195" s="403">
        <f t="shared" si="394"/>
        <v>0</v>
      </c>
      <c r="K1195" s="403">
        <f t="shared" si="396"/>
        <v>0</v>
      </c>
      <c r="L1195" s="403">
        <f t="shared" si="402"/>
        <v>0</v>
      </c>
      <c r="M1195" s="403">
        <f t="shared" si="402"/>
        <v>0</v>
      </c>
      <c r="N1195" s="403">
        <f t="shared" si="402"/>
        <v>0</v>
      </c>
      <c r="O1195" s="403">
        <f t="shared" si="402"/>
        <v>0</v>
      </c>
      <c r="P1195" s="403">
        <f t="shared" si="402"/>
        <v>0</v>
      </c>
      <c r="Q1195" s="403">
        <f t="shared" si="402"/>
        <v>0</v>
      </c>
      <c r="R1195" s="403">
        <f t="shared" si="402"/>
        <v>0</v>
      </c>
      <c r="S1195" s="403">
        <f t="shared" si="402"/>
        <v>0</v>
      </c>
      <c r="T1195" s="403">
        <f t="shared" si="402"/>
        <v>0</v>
      </c>
      <c r="U1195" s="403">
        <f t="shared" si="402"/>
        <v>0</v>
      </c>
      <c r="V1195" s="403">
        <f t="shared" si="402"/>
        <v>0</v>
      </c>
      <c r="W1195" s="403">
        <f t="shared" si="400"/>
        <v>0</v>
      </c>
      <c r="X1195" s="403">
        <f t="shared" si="398"/>
        <v>0</v>
      </c>
      <c r="Y1195" s="403">
        <f t="shared" si="392"/>
        <v>0</v>
      </c>
      <c r="Z1195" s="403">
        <f t="shared" si="392"/>
        <v>0</v>
      </c>
      <c r="AA1195" s="403">
        <f t="shared" si="392"/>
        <v>0</v>
      </c>
      <c r="AB1195" s="403">
        <f t="shared" si="392"/>
        <v>0</v>
      </c>
      <c r="AC1195" s="403">
        <f t="shared" si="395"/>
        <v>0</v>
      </c>
      <c r="AD1195" s="403">
        <f t="shared" si="383"/>
        <v>0</v>
      </c>
      <c r="AE1195" s="403">
        <f t="shared" si="383"/>
        <v>0</v>
      </c>
      <c r="AF1195" s="403">
        <f t="shared" si="391"/>
        <v>14.86</v>
      </c>
      <c r="AG1195" s="404">
        <f t="shared" si="401"/>
        <v>0</v>
      </c>
      <c r="AH1195" s="404">
        <f t="shared" si="399"/>
        <v>0</v>
      </c>
      <c r="AI1195" s="404">
        <f t="shared" si="399"/>
        <v>0</v>
      </c>
      <c r="AJ1195" s="145">
        <f t="shared" si="388"/>
        <v>0</v>
      </c>
    </row>
    <row r="1196" spans="2:36" ht="13.7" customHeight="1">
      <c r="B1196" s="957">
        <v>722</v>
      </c>
      <c r="C1196" s="1040">
        <v>45139</v>
      </c>
      <c r="D1196" s="1041" t="s">
        <v>577</v>
      </c>
      <c r="E1196" s="1042" t="s">
        <v>1186</v>
      </c>
      <c r="F1196" s="402">
        <v>737</v>
      </c>
      <c r="G1196" s="956">
        <v>116.95</v>
      </c>
      <c r="H1196" s="440"/>
      <c r="I1196" s="403">
        <f t="shared" si="390"/>
        <v>0</v>
      </c>
      <c r="J1196" s="403">
        <f t="shared" si="394"/>
        <v>0</v>
      </c>
      <c r="K1196" s="403">
        <f t="shared" si="396"/>
        <v>0</v>
      </c>
      <c r="L1196" s="403">
        <f t="shared" si="402"/>
        <v>0</v>
      </c>
      <c r="M1196" s="403">
        <f t="shared" si="402"/>
        <v>0</v>
      </c>
      <c r="N1196" s="403">
        <f t="shared" si="402"/>
        <v>0</v>
      </c>
      <c r="O1196" s="403">
        <f t="shared" si="402"/>
        <v>0</v>
      </c>
      <c r="P1196" s="403">
        <f t="shared" si="402"/>
        <v>0</v>
      </c>
      <c r="Q1196" s="403">
        <f t="shared" si="402"/>
        <v>0</v>
      </c>
      <c r="R1196" s="403">
        <f t="shared" si="402"/>
        <v>0</v>
      </c>
      <c r="S1196" s="403">
        <f t="shared" si="402"/>
        <v>0</v>
      </c>
      <c r="T1196" s="403">
        <f t="shared" si="402"/>
        <v>0</v>
      </c>
      <c r="U1196" s="403">
        <f t="shared" si="402"/>
        <v>0</v>
      </c>
      <c r="V1196" s="403">
        <f t="shared" si="402"/>
        <v>0</v>
      </c>
      <c r="W1196" s="403">
        <f t="shared" si="400"/>
        <v>0</v>
      </c>
      <c r="X1196" s="403">
        <f t="shared" si="398"/>
        <v>0</v>
      </c>
      <c r="Y1196" s="403">
        <f t="shared" si="392"/>
        <v>0</v>
      </c>
      <c r="Z1196" s="403">
        <f t="shared" si="392"/>
        <v>0</v>
      </c>
      <c r="AA1196" s="403">
        <f t="shared" si="392"/>
        <v>0</v>
      </c>
      <c r="AB1196" s="403">
        <f t="shared" si="392"/>
        <v>0</v>
      </c>
      <c r="AC1196" s="403">
        <f t="shared" si="395"/>
        <v>0</v>
      </c>
      <c r="AD1196" s="403">
        <f t="shared" ref="AD1196:AE1259" si="403">IF(AD$7-$F1196=0,$G1196,0)</f>
        <v>0</v>
      </c>
      <c r="AE1196" s="403">
        <f t="shared" si="403"/>
        <v>0</v>
      </c>
      <c r="AF1196" s="403">
        <f t="shared" si="391"/>
        <v>116.95</v>
      </c>
      <c r="AG1196" s="404">
        <f t="shared" si="401"/>
        <v>0</v>
      </c>
      <c r="AH1196" s="404">
        <f t="shared" si="399"/>
        <v>0</v>
      </c>
      <c r="AI1196" s="404">
        <f t="shared" si="399"/>
        <v>0</v>
      </c>
      <c r="AJ1196" s="145">
        <f t="shared" si="388"/>
        <v>0</v>
      </c>
    </row>
    <row r="1197" spans="2:36" ht="13.7" customHeight="1">
      <c r="B1197" s="957">
        <v>951</v>
      </c>
      <c r="C1197" s="1040">
        <v>45188</v>
      </c>
      <c r="D1197" s="1041" t="s">
        <v>577</v>
      </c>
      <c r="E1197" s="1042" t="s">
        <v>1377</v>
      </c>
      <c r="F1197" s="402">
        <v>737</v>
      </c>
      <c r="G1197" s="956">
        <v>102.29</v>
      </c>
      <c r="H1197" s="440"/>
      <c r="I1197" s="403">
        <f t="shared" si="390"/>
        <v>0</v>
      </c>
      <c r="J1197" s="403">
        <f t="shared" si="394"/>
        <v>0</v>
      </c>
      <c r="K1197" s="403">
        <f t="shared" si="396"/>
        <v>0</v>
      </c>
      <c r="L1197" s="403">
        <f t="shared" si="402"/>
        <v>0</v>
      </c>
      <c r="M1197" s="403">
        <f t="shared" si="402"/>
        <v>0</v>
      </c>
      <c r="N1197" s="403">
        <f t="shared" si="402"/>
        <v>0</v>
      </c>
      <c r="O1197" s="403">
        <f t="shared" si="402"/>
        <v>0</v>
      </c>
      <c r="P1197" s="403">
        <f t="shared" si="402"/>
        <v>0</v>
      </c>
      <c r="Q1197" s="403">
        <f t="shared" si="402"/>
        <v>0</v>
      </c>
      <c r="R1197" s="403">
        <f t="shared" si="402"/>
        <v>0</v>
      </c>
      <c r="S1197" s="403">
        <f t="shared" si="402"/>
        <v>0</v>
      </c>
      <c r="T1197" s="403">
        <f t="shared" si="402"/>
        <v>0</v>
      </c>
      <c r="U1197" s="403">
        <f t="shared" si="402"/>
        <v>0</v>
      </c>
      <c r="V1197" s="403">
        <f t="shared" si="402"/>
        <v>0</v>
      </c>
      <c r="W1197" s="403">
        <f t="shared" si="400"/>
        <v>0</v>
      </c>
      <c r="X1197" s="403">
        <f t="shared" si="398"/>
        <v>0</v>
      </c>
      <c r="Y1197" s="403">
        <f t="shared" si="392"/>
        <v>0</v>
      </c>
      <c r="Z1197" s="403">
        <f t="shared" si="392"/>
        <v>0</v>
      </c>
      <c r="AA1197" s="403">
        <f t="shared" si="392"/>
        <v>0</v>
      </c>
      <c r="AB1197" s="403">
        <f t="shared" si="392"/>
        <v>0</v>
      </c>
      <c r="AC1197" s="403">
        <f t="shared" si="395"/>
        <v>0</v>
      </c>
      <c r="AD1197" s="403">
        <f t="shared" si="403"/>
        <v>0</v>
      </c>
      <c r="AE1197" s="403">
        <f t="shared" si="403"/>
        <v>0</v>
      </c>
      <c r="AF1197" s="403">
        <f t="shared" si="391"/>
        <v>102.29</v>
      </c>
      <c r="AG1197" s="404">
        <f t="shared" si="401"/>
        <v>0</v>
      </c>
      <c r="AH1197" s="404">
        <f t="shared" si="399"/>
        <v>0</v>
      </c>
      <c r="AI1197" s="404">
        <f t="shared" si="399"/>
        <v>0</v>
      </c>
      <c r="AJ1197" s="145">
        <f t="shared" si="388"/>
        <v>0</v>
      </c>
    </row>
    <row r="1198" spans="2:36" ht="13.7" customHeight="1">
      <c r="B1198" s="957">
        <v>949</v>
      </c>
      <c r="C1198" s="1040">
        <v>45188</v>
      </c>
      <c r="D1198" s="1041" t="s">
        <v>607</v>
      </c>
      <c r="E1198" s="1042" t="s">
        <v>1378</v>
      </c>
      <c r="F1198" s="402">
        <v>737</v>
      </c>
      <c r="G1198" s="956">
        <v>40.659999999999997</v>
      </c>
      <c r="H1198" s="440"/>
      <c r="I1198" s="403">
        <f t="shared" si="390"/>
        <v>0</v>
      </c>
      <c r="J1198" s="403">
        <f t="shared" si="394"/>
        <v>0</v>
      </c>
      <c r="K1198" s="403">
        <f t="shared" si="396"/>
        <v>0</v>
      </c>
      <c r="L1198" s="403">
        <f t="shared" si="402"/>
        <v>0</v>
      </c>
      <c r="M1198" s="403">
        <f t="shared" si="402"/>
        <v>0</v>
      </c>
      <c r="N1198" s="403">
        <f t="shared" si="402"/>
        <v>0</v>
      </c>
      <c r="O1198" s="403">
        <f t="shared" si="402"/>
        <v>0</v>
      </c>
      <c r="P1198" s="403">
        <f t="shared" si="402"/>
        <v>0</v>
      </c>
      <c r="Q1198" s="403">
        <f t="shared" si="402"/>
        <v>0</v>
      </c>
      <c r="R1198" s="403">
        <f t="shared" si="402"/>
        <v>0</v>
      </c>
      <c r="S1198" s="403">
        <f t="shared" si="402"/>
        <v>0</v>
      </c>
      <c r="T1198" s="403">
        <f t="shared" si="402"/>
        <v>0</v>
      </c>
      <c r="U1198" s="403">
        <f t="shared" si="402"/>
        <v>0</v>
      </c>
      <c r="V1198" s="403">
        <f t="shared" si="402"/>
        <v>0</v>
      </c>
      <c r="W1198" s="403">
        <f t="shared" si="400"/>
        <v>0</v>
      </c>
      <c r="X1198" s="403">
        <f t="shared" si="398"/>
        <v>0</v>
      </c>
      <c r="Y1198" s="403">
        <f t="shared" si="392"/>
        <v>0</v>
      </c>
      <c r="Z1198" s="403">
        <f t="shared" si="392"/>
        <v>0</v>
      </c>
      <c r="AA1198" s="403">
        <f t="shared" si="392"/>
        <v>0</v>
      </c>
      <c r="AB1198" s="403">
        <f t="shared" si="392"/>
        <v>0</v>
      </c>
      <c r="AC1198" s="403">
        <f t="shared" si="395"/>
        <v>0</v>
      </c>
      <c r="AD1198" s="403">
        <f t="shared" si="403"/>
        <v>0</v>
      </c>
      <c r="AE1198" s="403">
        <f t="shared" si="403"/>
        <v>0</v>
      </c>
      <c r="AF1198" s="403">
        <f t="shared" si="391"/>
        <v>40.659999999999997</v>
      </c>
      <c r="AG1198" s="404">
        <f t="shared" si="401"/>
        <v>0</v>
      </c>
      <c r="AH1198" s="404">
        <f t="shared" si="399"/>
        <v>0</v>
      </c>
      <c r="AI1198" s="404">
        <f t="shared" si="399"/>
        <v>0</v>
      </c>
      <c r="AJ1198" s="145">
        <f t="shared" si="388"/>
        <v>0</v>
      </c>
    </row>
    <row r="1199" spans="2:36" ht="13.7" customHeight="1">
      <c r="B1199" s="957">
        <v>950</v>
      </c>
      <c r="C1199" s="1040">
        <v>45188</v>
      </c>
      <c r="D1199" s="1041" t="s">
        <v>607</v>
      </c>
      <c r="E1199" s="1042" t="s">
        <v>1378</v>
      </c>
      <c r="F1199" s="402">
        <v>737</v>
      </c>
      <c r="G1199" s="956">
        <v>4.8899999999999997</v>
      </c>
      <c r="H1199" s="440"/>
      <c r="I1199" s="403">
        <f t="shared" si="390"/>
        <v>0</v>
      </c>
      <c r="J1199" s="403">
        <f t="shared" si="394"/>
        <v>0</v>
      </c>
      <c r="K1199" s="403">
        <f t="shared" si="396"/>
        <v>0</v>
      </c>
      <c r="L1199" s="403">
        <f t="shared" si="402"/>
        <v>0</v>
      </c>
      <c r="M1199" s="403">
        <f t="shared" si="402"/>
        <v>0</v>
      </c>
      <c r="N1199" s="403">
        <f t="shared" si="402"/>
        <v>0</v>
      </c>
      <c r="O1199" s="403">
        <f t="shared" si="402"/>
        <v>0</v>
      </c>
      <c r="P1199" s="403">
        <f t="shared" si="402"/>
        <v>0</v>
      </c>
      <c r="Q1199" s="403">
        <f t="shared" si="402"/>
        <v>0</v>
      </c>
      <c r="R1199" s="403">
        <f t="shared" si="402"/>
        <v>0</v>
      </c>
      <c r="S1199" s="403">
        <f t="shared" si="402"/>
        <v>0</v>
      </c>
      <c r="T1199" s="403">
        <f t="shared" si="402"/>
        <v>0</v>
      </c>
      <c r="U1199" s="403">
        <f t="shared" si="402"/>
        <v>0</v>
      </c>
      <c r="V1199" s="403">
        <f t="shared" si="402"/>
        <v>0</v>
      </c>
      <c r="W1199" s="403">
        <f t="shared" si="400"/>
        <v>0</v>
      </c>
      <c r="X1199" s="403">
        <f t="shared" si="398"/>
        <v>0</v>
      </c>
      <c r="Y1199" s="403">
        <f t="shared" si="392"/>
        <v>0</v>
      </c>
      <c r="Z1199" s="403">
        <f t="shared" si="392"/>
        <v>0</v>
      </c>
      <c r="AA1199" s="403">
        <f t="shared" si="392"/>
        <v>0</v>
      </c>
      <c r="AB1199" s="403">
        <f t="shared" si="392"/>
        <v>0</v>
      </c>
      <c r="AC1199" s="403">
        <f t="shared" si="395"/>
        <v>0</v>
      </c>
      <c r="AD1199" s="403">
        <f t="shared" si="403"/>
        <v>0</v>
      </c>
      <c r="AE1199" s="403">
        <f t="shared" si="403"/>
        <v>0</v>
      </c>
      <c r="AF1199" s="403">
        <f t="shared" si="391"/>
        <v>4.8899999999999997</v>
      </c>
      <c r="AG1199" s="404">
        <f t="shared" si="401"/>
        <v>0</v>
      </c>
      <c r="AH1199" s="404">
        <f t="shared" si="399"/>
        <v>0</v>
      </c>
      <c r="AI1199" s="404">
        <f t="shared" si="399"/>
        <v>0</v>
      </c>
      <c r="AJ1199" s="145">
        <f t="shared" si="388"/>
        <v>0</v>
      </c>
    </row>
    <row r="1200" spans="2:36" ht="13.7" customHeight="1">
      <c r="B1200" s="957">
        <v>813</v>
      </c>
      <c r="C1200" s="1040">
        <v>45161</v>
      </c>
      <c r="D1200" s="1041" t="s">
        <v>607</v>
      </c>
      <c r="E1200" s="1042" t="s">
        <v>1263</v>
      </c>
      <c r="F1200" s="402">
        <v>737</v>
      </c>
      <c r="G1200" s="956">
        <v>98.11</v>
      </c>
      <c r="H1200" s="440"/>
      <c r="I1200" s="403">
        <f t="shared" si="390"/>
        <v>0</v>
      </c>
      <c r="J1200" s="403">
        <f t="shared" si="394"/>
        <v>0</v>
      </c>
      <c r="K1200" s="403">
        <f t="shared" si="396"/>
        <v>0</v>
      </c>
      <c r="L1200" s="403">
        <f t="shared" si="402"/>
        <v>0</v>
      </c>
      <c r="M1200" s="403">
        <f t="shared" si="402"/>
        <v>0</v>
      </c>
      <c r="N1200" s="403">
        <f t="shared" si="402"/>
        <v>0</v>
      </c>
      <c r="O1200" s="403">
        <f t="shared" si="402"/>
        <v>0</v>
      </c>
      <c r="P1200" s="403">
        <f t="shared" si="402"/>
        <v>0</v>
      </c>
      <c r="Q1200" s="403">
        <f t="shared" si="402"/>
        <v>0</v>
      </c>
      <c r="R1200" s="403">
        <f t="shared" si="402"/>
        <v>0</v>
      </c>
      <c r="S1200" s="403">
        <f t="shared" si="402"/>
        <v>0</v>
      </c>
      <c r="T1200" s="403">
        <f t="shared" si="402"/>
        <v>0</v>
      </c>
      <c r="U1200" s="403">
        <f t="shared" si="402"/>
        <v>0</v>
      </c>
      <c r="V1200" s="403">
        <f t="shared" si="402"/>
        <v>0</v>
      </c>
      <c r="W1200" s="403">
        <f t="shared" si="400"/>
        <v>0</v>
      </c>
      <c r="X1200" s="403">
        <f t="shared" si="398"/>
        <v>0</v>
      </c>
      <c r="Y1200" s="403">
        <f t="shared" si="392"/>
        <v>0</v>
      </c>
      <c r="Z1200" s="403">
        <f t="shared" si="392"/>
        <v>0</v>
      </c>
      <c r="AA1200" s="403">
        <f t="shared" si="392"/>
        <v>0</v>
      </c>
      <c r="AB1200" s="403">
        <f t="shared" si="392"/>
        <v>0</v>
      </c>
      <c r="AC1200" s="403">
        <f t="shared" si="395"/>
        <v>0</v>
      </c>
      <c r="AD1200" s="403">
        <f t="shared" si="403"/>
        <v>0</v>
      </c>
      <c r="AE1200" s="403">
        <f t="shared" si="403"/>
        <v>0</v>
      </c>
      <c r="AF1200" s="403">
        <f t="shared" si="391"/>
        <v>98.11</v>
      </c>
      <c r="AG1200" s="404">
        <f t="shared" si="401"/>
        <v>0</v>
      </c>
      <c r="AH1200" s="404">
        <f t="shared" si="399"/>
        <v>0</v>
      </c>
      <c r="AI1200" s="404">
        <f t="shared" si="399"/>
        <v>0</v>
      </c>
      <c r="AJ1200" s="145">
        <f t="shared" si="388"/>
        <v>0</v>
      </c>
    </row>
    <row r="1201" spans="2:36" ht="13.7" customHeight="1">
      <c r="B1201" s="957">
        <v>789</v>
      </c>
      <c r="C1201" s="1040">
        <v>45159</v>
      </c>
      <c r="D1201" s="1041" t="s">
        <v>577</v>
      </c>
      <c r="E1201" s="1042" t="s">
        <v>1248</v>
      </c>
      <c r="F1201" s="402">
        <v>264</v>
      </c>
      <c r="G1201" s="956">
        <v>64</v>
      </c>
      <c r="H1201" s="440"/>
      <c r="I1201" s="403">
        <f t="shared" si="390"/>
        <v>0</v>
      </c>
      <c r="J1201" s="403">
        <f t="shared" si="394"/>
        <v>0</v>
      </c>
      <c r="K1201" s="403">
        <f t="shared" si="396"/>
        <v>0</v>
      </c>
      <c r="L1201" s="403">
        <f t="shared" si="402"/>
        <v>0</v>
      </c>
      <c r="M1201" s="403">
        <f t="shared" si="402"/>
        <v>0</v>
      </c>
      <c r="N1201" s="403">
        <f t="shared" si="402"/>
        <v>0</v>
      </c>
      <c r="O1201" s="403">
        <f t="shared" si="402"/>
        <v>0</v>
      </c>
      <c r="P1201" s="403">
        <f t="shared" si="402"/>
        <v>64</v>
      </c>
      <c r="Q1201" s="403">
        <f t="shared" si="402"/>
        <v>0</v>
      </c>
      <c r="R1201" s="403">
        <f t="shared" si="402"/>
        <v>0</v>
      </c>
      <c r="S1201" s="403">
        <f t="shared" si="402"/>
        <v>0</v>
      </c>
      <c r="T1201" s="403">
        <f t="shared" si="402"/>
        <v>0</v>
      </c>
      <c r="U1201" s="403">
        <f t="shared" si="402"/>
        <v>0</v>
      </c>
      <c r="V1201" s="403">
        <f t="shared" si="402"/>
        <v>0</v>
      </c>
      <c r="W1201" s="403">
        <f t="shared" si="400"/>
        <v>0</v>
      </c>
      <c r="X1201" s="403">
        <f t="shared" si="398"/>
        <v>0</v>
      </c>
      <c r="Y1201" s="403">
        <f t="shared" si="392"/>
        <v>0</v>
      </c>
      <c r="Z1201" s="403">
        <f t="shared" si="392"/>
        <v>0</v>
      </c>
      <c r="AA1201" s="403">
        <f t="shared" si="392"/>
        <v>0</v>
      </c>
      <c r="AB1201" s="403">
        <f t="shared" si="392"/>
        <v>0</v>
      </c>
      <c r="AC1201" s="403">
        <f t="shared" si="395"/>
        <v>0</v>
      </c>
      <c r="AD1201" s="403">
        <f t="shared" si="403"/>
        <v>0</v>
      </c>
      <c r="AE1201" s="403">
        <f t="shared" si="403"/>
        <v>0</v>
      </c>
      <c r="AF1201" s="403">
        <f t="shared" si="391"/>
        <v>0</v>
      </c>
      <c r="AG1201" s="404">
        <f t="shared" si="401"/>
        <v>0</v>
      </c>
      <c r="AH1201" s="404">
        <f t="shared" si="399"/>
        <v>0</v>
      </c>
      <c r="AI1201" s="404">
        <f t="shared" si="399"/>
        <v>0</v>
      </c>
      <c r="AJ1201" s="145">
        <f t="shared" si="388"/>
        <v>0</v>
      </c>
    </row>
    <row r="1202" spans="2:36" ht="13.7" customHeight="1">
      <c r="B1202" s="957">
        <v>390</v>
      </c>
      <c r="C1202" s="1040">
        <v>45040</v>
      </c>
      <c r="D1202" s="1041" t="s">
        <v>577</v>
      </c>
      <c r="E1202" s="1042" t="s">
        <v>925</v>
      </c>
      <c r="F1202" s="402">
        <v>737</v>
      </c>
      <c r="G1202" s="956">
        <v>146.18</v>
      </c>
      <c r="H1202" s="440"/>
      <c r="I1202" s="403">
        <f t="shared" si="390"/>
        <v>0</v>
      </c>
      <c r="J1202" s="403">
        <f t="shared" si="394"/>
        <v>0</v>
      </c>
      <c r="K1202" s="403">
        <f t="shared" si="396"/>
        <v>0</v>
      </c>
      <c r="L1202" s="403">
        <f t="shared" si="402"/>
        <v>0</v>
      </c>
      <c r="M1202" s="403">
        <f t="shared" si="402"/>
        <v>0</v>
      </c>
      <c r="N1202" s="403">
        <f t="shared" si="402"/>
        <v>0</v>
      </c>
      <c r="O1202" s="403">
        <f t="shared" si="402"/>
        <v>0</v>
      </c>
      <c r="P1202" s="403">
        <f t="shared" si="402"/>
        <v>0</v>
      </c>
      <c r="Q1202" s="403">
        <f t="shared" si="402"/>
        <v>0</v>
      </c>
      <c r="R1202" s="403">
        <f t="shared" si="402"/>
        <v>0</v>
      </c>
      <c r="S1202" s="403">
        <f t="shared" si="402"/>
        <v>0</v>
      </c>
      <c r="T1202" s="403">
        <f t="shared" si="402"/>
        <v>0</v>
      </c>
      <c r="U1202" s="403">
        <f t="shared" si="402"/>
        <v>0</v>
      </c>
      <c r="V1202" s="403">
        <f t="shared" si="402"/>
        <v>0</v>
      </c>
      <c r="W1202" s="403">
        <f t="shared" si="400"/>
        <v>0</v>
      </c>
      <c r="X1202" s="403">
        <f t="shared" si="398"/>
        <v>0</v>
      </c>
      <c r="Y1202" s="403">
        <f t="shared" si="392"/>
        <v>0</v>
      </c>
      <c r="Z1202" s="403">
        <f t="shared" si="392"/>
        <v>0</v>
      </c>
      <c r="AA1202" s="403">
        <f t="shared" si="392"/>
        <v>0</v>
      </c>
      <c r="AB1202" s="403">
        <f t="shared" si="392"/>
        <v>0</v>
      </c>
      <c r="AC1202" s="403">
        <f t="shared" si="395"/>
        <v>0</v>
      </c>
      <c r="AD1202" s="403">
        <f t="shared" si="403"/>
        <v>0</v>
      </c>
      <c r="AE1202" s="403">
        <f t="shared" si="403"/>
        <v>0</v>
      </c>
      <c r="AF1202" s="403">
        <f t="shared" si="391"/>
        <v>146.18</v>
      </c>
      <c r="AG1202" s="404">
        <f t="shared" si="401"/>
        <v>0</v>
      </c>
      <c r="AH1202" s="404">
        <f t="shared" si="399"/>
        <v>0</v>
      </c>
      <c r="AI1202" s="404">
        <f t="shared" si="399"/>
        <v>0</v>
      </c>
      <c r="AJ1202" s="145">
        <f t="shared" si="388"/>
        <v>0</v>
      </c>
    </row>
    <row r="1203" spans="2:36" ht="13.7" customHeight="1">
      <c r="B1203" s="957">
        <v>163</v>
      </c>
      <c r="C1203" s="1040">
        <v>44973</v>
      </c>
      <c r="D1203" s="1041" t="s">
        <v>577</v>
      </c>
      <c r="E1203" s="1042" t="s">
        <v>715</v>
      </c>
      <c r="F1203" s="402">
        <v>737</v>
      </c>
      <c r="G1203" s="956">
        <v>114.76</v>
      </c>
      <c r="H1203" s="440"/>
      <c r="I1203" s="403">
        <f t="shared" si="390"/>
        <v>0</v>
      </c>
      <c r="J1203" s="403">
        <f t="shared" si="394"/>
        <v>0</v>
      </c>
      <c r="K1203" s="403">
        <f t="shared" si="396"/>
        <v>0</v>
      </c>
      <c r="L1203" s="403">
        <f t="shared" si="402"/>
        <v>0</v>
      </c>
      <c r="M1203" s="403">
        <f t="shared" si="402"/>
        <v>0</v>
      </c>
      <c r="N1203" s="403">
        <f t="shared" si="402"/>
        <v>0</v>
      </c>
      <c r="O1203" s="403">
        <f t="shared" si="402"/>
        <v>0</v>
      </c>
      <c r="P1203" s="403">
        <f t="shared" si="402"/>
        <v>0</v>
      </c>
      <c r="Q1203" s="403">
        <f t="shared" si="402"/>
        <v>0</v>
      </c>
      <c r="R1203" s="403">
        <f t="shared" si="402"/>
        <v>0</v>
      </c>
      <c r="S1203" s="403">
        <f t="shared" si="402"/>
        <v>0</v>
      </c>
      <c r="T1203" s="403">
        <f t="shared" si="402"/>
        <v>0</v>
      </c>
      <c r="U1203" s="403">
        <f t="shared" si="402"/>
        <v>0</v>
      </c>
      <c r="V1203" s="403">
        <f t="shared" si="402"/>
        <v>0</v>
      </c>
      <c r="W1203" s="403">
        <f t="shared" si="400"/>
        <v>0</v>
      </c>
      <c r="X1203" s="403">
        <f t="shared" si="398"/>
        <v>0</v>
      </c>
      <c r="Y1203" s="403">
        <f t="shared" si="392"/>
        <v>0</v>
      </c>
      <c r="Z1203" s="403">
        <f t="shared" si="392"/>
        <v>0</v>
      </c>
      <c r="AA1203" s="403">
        <f t="shared" si="392"/>
        <v>0</v>
      </c>
      <c r="AB1203" s="403">
        <f t="shared" si="392"/>
        <v>0</v>
      </c>
      <c r="AC1203" s="403">
        <f t="shared" si="395"/>
        <v>0</v>
      </c>
      <c r="AD1203" s="403">
        <f t="shared" si="403"/>
        <v>0</v>
      </c>
      <c r="AE1203" s="403">
        <f t="shared" si="403"/>
        <v>0</v>
      </c>
      <c r="AF1203" s="403">
        <f t="shared" si="391"/>
        <v>114.76</v>
      </c>
      <c r="AG1203" s="404">
        <f t="shared" si="401"/>
        <v>0</v>
      </c>
      <c r="AH1203" s="404">
        <f t="shared" si="399"/>
        <v>0</v>
      </c>
      <c r="AI1203" s="404">
        <f t="shared" si="399"/>
        <v>0</v>
      </c>
      <c r="AJ1203" s="145">
        <f t="shared" si="388"/>
        <v>0</v>
      </c>
    </row>
    <row r="1204" spans="2:36" ht="13.7" customHeight="1">
      <c r="B1204" s="957">
        <v>146</v>
      </c>
      <c r="C1204" s="1040">
        <v>44970</v>
      </c>
      <c r="D1204" s="1041" t="s">
        <v>577</v>
      </c>
      <c r="E1204" s="1042" t="s">
        <v>700</v>
      </c>
      <c r="F1204" s="402">
        <v>54</v>
      </c>
      <c r="G1204" s="956">
        <v>20</v>
      </c>
      <c r="H1204" s="440"/>
      <c r="I1204" s="403">
        <f t="shared" si="390"/>
        <v>0</v>
      </c>
      <c r="J1204" s="403">
        <f t="shared" si="394"/>
        <v>0</v>
      </c>
      <c r="K1204" s="403">
        <f t="shared" si="396"/>
        <v>20</v>
      </c>
      <c r="L1204" s="403">
        <f t="shared" ref="L1204:V1213" si="404">IF(L$7-$F1204=0,$G1204,0)</f>
        <v>0</v>
      </c>
      <c r="M1204" s="403">
        <f t="shared" si="404"/>
        <v>0</v>
      </c>
      <c r="N1204" s="403">
        <f t="shared" si="404"/>
        <v>0</v>
      </c>
      <c r="O1204" s="403">
        <f t="shared" si="404"/>
        <v>0</v>
      </c>
      <c r="P1204" s="403">
        <f t="shared" si="404"/>
        <v>0</v>
      </c>
      <c r="Q1204" s="403">
        <f t="shared" si="404"/>
        <v>0</v>
      </c>
      <c r="R1204" s="403">
        <f t="shared" si="404"/>
        <v>0</v>
      </c>
      <c r="S1204" s="403">
        <f t="shared" si="404"/>
        <v>0</v>
      </c>
      <c r="T1204" s="403">
        <f t="shared" si="404"/>
        <v>0</v>
      </c>
      <c r="U1204" s="403">
        <f t="shared" si="404"/>
        <v>0</v>
      </c>
      <c r="V1204" s="403">
        <f t="shared" si="404"/>
        <v>0</v>
      </c>
      <c r="W1204" s="403">
        <f t="shared" si="400"/>
        <v>0</v>
      </c>
      <c r="X1204" s="403">
        <f t="shared" si="398"/>
        <v>0</v>
      </c>
      <c r="Y1204" s="403">
        <f t="shared" si="392"/>
        <v>0</v>
      </c>
      <c r="Z1204" s="403">
        <f t="shared" si="392"/>
        <v>0</v>
      </c>
      <c r="AA1204" s="403">
        <f t="shared" si="392"/>
        <v>0</v>
      </c>
      <c r="AB1204" s="403">
        <f t="shared" si="392"/>
        <v>0</v>
      </c>
      <c r="AC1204" s="403">
        <f t="shared" si="395"/>
        <v>0</v>
      </c>
      <c r="AD1204" s="403">
        <f t="shared" si="403"/>
        <v>0</v>
      </c>
      <c r="AE1204" s="403">
        <f t="shared" si="403"/>
        <v>0</v>
      </c>
      <c r="AF1204" s="403">
        <f t="shared" si="391"/>
        <v>0</v>
      </c>
      <c r="AG1204" s="404">
        <f t="shared" si="401"/>
        <v>0</v>
      </c>
      <c r="AH1204" s="404">
        <f t="shared" si="399"/>
        <v>0</v>
      </c>
      <c r="AI1204" s="404">
        <f t="shared" si="399"/>
        <v>0</v>
      </c>
      <c r="AJ1204" s="145">
        <f t="shared" si="388"/>
        <v>0</v>
      </c>
    </row>
    <row r="1205" spans="2:36" ht="13.7" customHeight="1">
      <c r="B1205" s="957">
        <v>1124</v>
      </c>
      <c r="C1205" s="1040">
        <v>45223</v>
      </c>
      <c r="D1205" s="1041" t="s">
        <v>607</v>
      </c>
      <c r="E1205" s="1042" t="s">
        <v>1532</v>
      </c>
      <c r="F1205" s="402">
        <v>54</v>
      </c>
      <c r="G1205" s="956">
        <v>20.81</v>
      </c>
      <c r="H1205" s="440"/>
      <c r="I1205" s="403">
        <f t="shared" si="390"/>
        <v>0</v>
      </c>
      <c r="J1205" s="403">
        <f t="shared" si="394"/>
        <v>0</v>
      </c>
      <c r="K1205" s="403">
        <f t="shared" si="396"/>
        <v>20.81</v>
      </c>
      <c r="L1205" s="403">
        <f t="shared" si="404"/>
        <v>0</v>
      </c>
      <c r="M1205" s="403">
        <f t="shared" si="404"/>
        <v>0</v>
      </c>
      <c r="N1205" s="403">
        <f t="shared" si="404"/>
        <v>0</v>
      </c>
      <c r="O1205" s="403">
        <f t="shared" si="404"/>
        <v>0</v>
      </c>
      <c r="P1205" s="403">
        <f t="shared" si="404"/>
        <v>0</v>
      </c>
      <c r="Q1205" s="403">
        <f t="shared" si="404"/>
        <v>0</v>
      </c>
      <c r="R1205" s="403">
        <f t="shared" si="404"/>
        <v>0</v>
      </c>
      <c r="S1205" s="403">
        <f t="shared" si="404"/>
        <v>0</v>
      </c>
      <c r="T1205" s="403">
        <f t="shared" si="404"/>
        <v>0</v>
      </c>
      <c r="U1205" s="403">
        <f t="shared" si="404"/>
        <v>0</v>
      </c>
      <c r="V1205" s="403">
        <f t="shared" si="404"/>
        <v>0</v>
      </c>
      <c r="W1205" s="403">
        <f t="shared" si="400"/>
        <v>0</v>
      </c>
      <c r="X1205" s="403">
        <f t="shared" si="398"/>
        <v>0</v>
      </c>
      <c r="Y1205" s="403">
        <f t="shared" si="392"/>
        <v>0</v>
      </c>
      <c r="Z1205" s="403">
        <f t="shared" si="392"/>
        <v>0</v>
      </c>
      <c r="AA1205" s="403">
        <f t="shared" si="392"/>
        <v>0</v>
      </c>
      <c r="AB1205" s="403">
        <f t="shared" si="392"/>
        <v>0</v>
      </c>
      <c r="AC1205" s="403">
        <f t="shared" si="395"/>
        <v>0</v>
      </c>
      <c r="AD1205" s="403">
        <f t="shared" si="403"/>
        <v>0</v>
      </c>
      <c r="AE1205" s="403">
        <f t="shared" si="403"/>
        <v>0</v>
      </c>
      <c r="AF1205" s="403">
        <f t="shared" si="391"/>
        <v>0</v>
      </c>
      <c r="AG1205" s="404">
        <f t="shared" si="401"/>
        <v>0</v>
      </c>
      <c r="AH1205" s="404">
        <f t="shared" si="399"/>
        <v>0</v>
      </c>
      <c r="AI1205" s="404">
        <f t="shared" si="399"/>
        <v>0</v>
      </c>
      <c r="AJ1205" s="145">
        <f t="shared" si="388"/>
        <v>0</v>
      </c>
    </row>
    <row r="1206" spans="2:36" ht="13.7" customHeight="1">
      <c r="B1206" s="957">
        <v>1123</v>
      </c>
      <c r="C1206" s="1040">
        <v>45223</v>
      </c>
      <c r="D1206" s="1041" t="s">
        <v>607</v>
      </c>
      <c r="E1206" s="1042" t="s">
        <v>1533</v>
      </c>
      <c r="F1206" s="402">
        <v>261</v>
      </c>
      <c r="G1206" s="956">
        <v>15.2</v>
      </c>
      <c r="H1206" s="440"/>
      <c r="I1206" s="403">
        <f t="shared" si="390"/>
        <v>0</v>
      </c>
      <c r="J1206" s="403">
        <f t="shared" si="394"/>
        <v>0</v>
      </c>
      <c r="K1206" s="403">
        <f t="shared" si="396"/>
        <v>0</v>
      </c>
      <c r="L1206" s="403">
        <f t="shared" si="404"/>
        <v>0</v>
      </c>
      <c r="M1206" s="403">
        <f t="shared" si="404"/>
        <v>0</v>
      </c>
      <c r="N1206" s="403">
        <f t="shared" si="404"/>
        <v>0</v>
      </c>
      <c r="O1206" s="403">
        <f t="shared" si="404"/>
        <v>15.2</v>
      </c>
      <c r="P1206" s="403">
        <f t="shared" si="404"/>
        <v>0</v>
      </c>
      <c r="Q1206" s="403">
        <f t="shared" si="404"/>
        <v>0</v>
      </c>
      <c r="R1206" s="403">
        <f t="shared" si="404"/>
        <v>0</v>
      </c>
      <c r="S1206" s="403">
        <f t="shared" si="404"/>
        <v>0</v>
      </c>
      <c r="T1206" s="403">
        <f t="shared" si="404"/>
        <v>0</v>
      </c>
      <c r="U1206" s="403">
        <f t="shared" si="404"/>
        <v>0</v>
      </c>
      <c r="V1206" s="403">
        <f t="shared" si="404"/>
        <v>0</v>
      </c>
      <c r="W1206" s="403">
        <f t="shared" si="400"/>
        <v>0</v>
      </c>
      <c r="X1206" s="403">
        <f t="shared" si="398"/>
        <v>0</v>
      </c>
      <c r="Y1206" s="403">
        <f t="shared" si="392"/>
        <v>0</v>
      </c>
      <c r="Z1206" s="403">
        <f t="shared" si="392"/>
        <v>0</v>
      </c>
      <c r="AA1206" s="403">
        <f t="shared" si="392"/>
        <v>0</v>
      </c>
      <c r="AB1206" s="403">
        <f t="shared" si="392"/>
        <v>0</v>
      </c>
      <c r="AC1206" s="403">
        <f t="shared" si="395"/>
        <v>0</v>
      </c>
      <c r="AD1206" s="403">
        <f t="shared" si="403"/>
        <v>0</v>
      </c>
      <c r="AE1206" s="403">
        <f t="shared" si="403"/>
        <v>0</v>
      </c>
      <c r="AF1206" s="403">
        <f t="shared" si="391"/>
        <v>0</v>
      </c>
      <c r="AG1206" s="404">
        <f t="shared" si="401"/>
        <v>0</v>
      </c>
      <c r="AH1206" s="404">
        <f t="shared" si="399"/>
        <v>0</v>
      </c>
      <c r="AI1206" s="404">
        <f t="shared" si="399"/>
        <v>0</v>
      </c>
      <c r="AJ1206" s="145">
        <f t="shared" si="388"/>
        <v>0</v>
      </c>
    </row>
    <row r="1207" spans="2:36" ht="13.7" customHeight="1">
      <c r="B1207" s="957">
        <v>403</v>
      </c>
      <c r="C1207" s="1040">
        <v>45042</v>
      </c>
      <c r="D1207" s="1041" t="s">
        <v>575</v>
      </c>
      <c r="E1207" s="1042" t="s">
        <v>937</v>
      </c>
      <c r="F1207" s="402">
        <v>54</v>
      </c>
      <c r="G1207" s="956">
        <v>700</v>
      </c>
      <c r="H1207" s="440"/>
      <c r="I1207" s="403">
        <f t="shared" si="390"/>
        <v>0</v>
      </c>
      <c r="J1207" s="403">
        <f t="shared" si="394"/>
        <v>0</v>
      </c>
      <c r="K1207" s="403">
        <f t="shared" si="396"/>
        <v>700</v>
      </c>
      <c r="L1207" s="403">
        <f t="shared" si="404"/>
        <v>0</v>
      </c>
      <c r="M1207" s="403">
        <f t="shared" si="404"/>
        <v>0</v>
      </c>
      <c r="N1207" s="403">
        <f t="shared" si="404"/>
        <v>0</v>
      </c>
      <c r="O1207" s="403">
        <f t="shared" si="404"/>
        <v>0</v>
      </c>
      <c r="P1207" s="403">
        <f t="shared" si="404"/>
        <v>0</v>
      </c>
      <c r="Q1207" s="403">
        <f t="shared" si="404"/>
        <v>0</v>
      </c>
      <c r="R1207" s="403">
        <f t="shared" si="404"/>
        <v>0</v>
      </c>
      <c r="S1207" s="403">
        <f t="shared" si="404"/>
        <v>0</v>
      </c>
      <c r="T1207" s="403">
        <f t="shared" si="404"/>
        <v>0</v>
      </c>
      <c r="U1207" s="403">
        <f t="shared" si="404"/>
        <v>0</v>
      </c>
      <c r="V1207" s="403">
        <f t="shared" si="404"/>
        <v>0</v>
      </c>
      <c r="W1207" s="403">
        <f t="shared" si="400"/>
        <v>0</v>
      </c>
      <c r="X1207" s="403">
        <f t="shared" si="398"/>
        <v>0</v>
      </c>
      <c r="Y1207" s="403">
        <f t="shared" si="392"/>
        <v>0</v>
      </c>
      <c r="Z1207" s="403">
        <f t="shared" si="392"/>
        <v>0</v>
      </c>
      <c r="AA1207" s="403">
        <f t="shared" si="392"/>
        <v>0</v>
      </c>
      <c r="AB1207" s="403">
        <f t="shared" si="392"/>
        <v>0</v>
      </c>
      <c r="AC1207" s="403">
        <f t="shared" si="395"/>
        <v>0</v>
      </c>
      <c r="AD1207" s="403">
        <f t="shared" si="403"/>
        <v>0</v>
      </c>
      <c r="AE1207" s="403">
        <f t="shared" si="403"/>
        <v>0</v>
      </c>
      <c r="AF1207" s="403">
        <f t="shared" si="391"/>
        <v>0</v>
      </c>
      <c r="AG1207" s="404">
        <f t="shared" si="401"/>
        <v>0</v>
      </c>
      <c r="AH1207" s="404">
        <f t="shared" si="399"/>
        <v>0</v>
      </c>
      <c r="AI1207" s="404">
        <f t="shared" si="399"/>
        <v>0</v>
      </c>
      <c r="AJ1207" s="145">
        <f t="shared" si="388"/>
        <v>0</v>
      </c>
    </row>
    <row r="1208" spans="2:36" ht="13.7" customHeight="1">
      <c r="B1208" s="957">
        <v>948</v>
      </c>
      <c r="C1208" s="1040">
        <v>45188</v>
      </c>
      <c r="D1208" s="1041" t="s">
        <v>607</v>
      </c>
      <c r="E1208" s="1042" t="s">
        <v>1379</v>
      </c>
      <c r="F1208" s="402">
        <v>261</v>
      </c>
      <c r="G1208" s="956">
        <v>15.38</v>
      </c>
      <c r="H1208" s="440"/>
      <c r="I1208" s="403">
        <f t="shared" si="390"/>
        <v>0</v>
      </c>
      <c r="J1208" s="403">
        <f t="shared" si="394"/>
        <v>0</v>
      </c>
      <c r="K1208" s="403">
        <f t="shared" si="396"/>
        <v>0</v>
      </c>
      <c r="L1208" s="403">
        <f t="shared" si="404"/>
        <v>0</v>
      </c>
      <c r="M1208" s="403">
        <f t="shared" si="404"/>
        <v>0</v>
      </c>
      <c r="N1208" s="403">
        <f t="shared" si="404"/>
        <v>0</v>
      </c>
      <c r="O1208" s="403">
        <f t="shared" si="404"/>
        <v>15.38</v>
      </c>
      <c r="P1208" s="403">
        <f t="shared" si="404"/>
        <v>0</v>
      </c>
      <c r="Q1208" s="403">
        <f t="shared" si="404"/>
        <v>0</v>
      </c>
      <c r="R1208" s="403">
        <f t="shared" si="404"/>
        <v>0</v>
      </c>
      <c r="S1208" s="403">
        <f t="shared" si="404"/>
        <v>0</v>
      </c>
      <c r="T1208" s="403">
        <f t="shared" si="404"/>
        <v>0</v>
      </c>
      <c r="U1208" s="403">
        <f t="shared" si="404"/>
        <v>0</v>
      </c>
      <c r="V1208" s="403">
        <f t="shared" si="404"/>
        <v>0</v>
      </c>
      <c r="W1208" s="403">
        <f t="shared" si="400"/>
        <v>0</v>
      </c>
      <c r="X1208" s="403">
        <f t="shared" si="398"/>
        <v>0</v>
      </c>
      <c r="Y1208" s="403">
        <f t="shared" si="392"/>
        <v>0</v>
      </c>
      <c r="Z1208" s="403">
        <f t="shared" si="392"/>
        <v>0</v>
      </c>
      <c r="AA1208" s="403">
        <f t="shared" si="392"/>
        <v>0</v>
      </c>
      <c r="AB1208" s="403">
        <f t="shared" si="392"/>
        <v>0</v>
      </c>
      <c r="AC1208" s="403">
        <f t="shared" si="395"/>
        <v>0</v>
      </c>
      <c r="AD1208" s="403">
        <f t="shared" si="403"/>
        <v>0</v>
      </c>
      <c r="AE1208" s="403">
        <f t="shared" si="403"/>
        <v>0</v>
      </c>
      <c r="AF1208" s="403">
        <f t="shared" si="391"/>
        <v>0</v>
      </c>
      <c r="AG1208" s="404">
        <f t="shared" si="401"/>
        <v>0</v>
      </c>
      <c r="AH1208" s="404">
        <f t="shared" si="399"/>
        <v>0</v>
      </c>
      <c r="AI1208" s="404">
        <f t="shared" si="399"/>
        <v>0</v>
      </c>
      <c r="AJ1208" s="145">
        <f t="shared" si="388"/>
        <v>0</v>
      </c>
    </row>
    <row r="1209" spans="2:36" ht="13.7" customHeight="1">
      <c r="B1209" s="957">
        <v>1112</v>
      </c>
      <c r="C1209" s="1040">
        <v>45222</v>
      </c>
      <c r="D1209" s="1041" t="s">
        <v>607</v>
      </c>
      <c r="E1209" s="1042" t="s">
        <v>1523</v>
      </c>
      <c r="F1209" s="402">
        <v>261</v>
      </c>
      <c r="G1209" s="956">
        <v>9.69</v>
      </c>
      <c r="H1209" s="440"/>
      <c r="I1209" s="403">
        <f t="shared" si="390"/>
        <v>0</v>
      </c>
      <c r="J1209" s="403">
        <f t="shared" si="394"/>
        <v>0</v>
      </c>
      <c r="K1209" s="403">
        <f t="shared" si="396"/>
        <v>0</v>
      </c>
      <c r="L1209" s="403">
        <f t="shared" si="404"/>
        <v>0</v>
      </c>
      <c r="M1209" s="403">
        <f t="shared" si="404"/>
        <v>0</v>
      </c>
      <c r="N1209" s="403">
        <f t="shared" si="404"/>
        <v>0</v>
      </c>
      <c r="O1209" s="403">
        <f t="shared" si="404"/>
        <v>9.69</v>
      </c>
      <c r="P1209" s="403">
        <f t="shared" si="404"/>
        <v>0</v>
      </c>
      <c r="Q1209" s="403">
        <f t="shared" si="404"/>
        <v>0</v>
      </c>
      <c r="R1209" s="403">
        <f t="shared" si="404"/>
        <v>0</v>
      </c>
      <c r="S1209" s="403">
        <f t="shared" si="404"/>
        <v>0</v>
      </c>
      <c r="T1209" s="403">
        <f t="shared" si="404"/>
        <v>0</v>
      </c>
      <c r="U1209" s="403">
        <f t="shared" si="404"/>
        <v>0</v>
      </c>
      <c r="V1209" s="403">
        <f t="shared" si="404"/>
        <v>0</v>
      </c>
      <c r="W1209" s="403">
        <f t="shared" si="400"/>
        <v>0</v>
      </c>
      <c r="X1209" s="403">
        <f t="shared" si="398"/>
        <v>0</v>
      </c>
      <c r="Y1209" s="403">
        <f t="shared" si="392"/>
        <v>0</v>
      </c>
      <c r="Z1209" s="403">
        <f t="shared" si="392"/>
        <v>0</v>
      </c>
      <c r="AA1209" s="403">
        <f t="shared" si="392"/>
        <v>0</v>
      </c>
      <c r="AB1209" s="403">
        <f t="shared" si="392"/>
        <v>0</v>
      </c>
      <c r="AC1209" s="403">
        <f t="shared" si="395"/>
        <v>0</v>
      </c>
      <c r="AD1209" s="403">
        <f t="shared" si="403"/>
        <v>0</v>
      </c>
      <c r="AE1209" s="403">
        <f t="shared" si="403"/>
        <v>0</v>
      </c>
      <c r="AF1209" s="403">
        <f t="shared" si="391"/>
        <v>0</v>
      </c>
      <c r="AG1209" s="404">
        <f t="shared" si="401"/>
        <v>0</v>
      </c>
      <c r="AH1209" s="404">
        <f t="shared" si="399"/>
        <v>0</v>
      </c>
      <c r="AI1209" s="404">
        <f t="shared" si="399"/>
        <v>0</v>
      </c>
      <c r="AJ1209" s="145">
        <f t="shared" si="388"/>
        <v>0</v>
      </c>
    </row>
    <row r="1210" spans="2:36" ht="13.7" customHeight="1">
      <c r="B1210" s="957">
        <v>764</v>
      </c>
      <c r="C1210" s="1040">
        <v>45154</v>
      </c>
      <c r="D1210" s="1041" t="s">
        <v>607</v>
      </c>
      <c r="E1210" s="1042" t="s">
        <v>1222</v>
      </c>
      <c r="F1210" s="402">
        <v>727</v>
      </c>
      <c r="G1210" s="956">
        <v>3.5</v>
      </c>
      <c r="H1210" s="440"/>
      <c r="I1210" s="403">
        <f t="shared" si="390"/>
        <v>0</v>
      </c>
      <c r="J1210" s="403">
        <f t="shared" si="394"/>
        <v>0</v>
      </c>
      <c r="K1210" s="403">
        <f t="shared" si="396"/>
        <v>0</v>
      </c>
      <c r="L1210" s="403">
        <f t="shared" si="404"/>
        <v>0</v>
      </c>
      <c r="M1210" s="403">
        <f t="shared" si="404"/>
        <v>0</v>
      </c>
      <c r="N1210" s="403">
        <f t="shared" si="404"/>
        <v>0</v>
      </c>
      <c r="O1210" s="403">
        <f t="shared" si="404"/>
        <v>0</v>
      </c>
      <c r="P1210" s="403">
        <f t="shared" si="404"/>
        <v>0</v>
      </c>
      <c r="Q1210" s="403">
        <f t="shared" si="404"/>
        <v>0</v>
      </c>
      <c r="R1210" s="403">
        <f t="shared" si="404"/>
        <v>0</v>
      </c>
      <c r="S1210" s="403">
        <f t="shared" si="404"/>
        <v>0</v>
      </c>
      <c r="T1210" s="403">
        <f t="shared" si="404"/>
        <v>0</v>
      </c>
      <c r="U1210" s="403">
        <f t="shared" si="404"/>
        <v>0</v>
      </c>
      <c r="V1210" s="403">
        <f t="shared" si="404"/>
        <v>0</v>
      </c>
      <c r="W1210" s="403">
        <f t="shared" si="400"/>
        <v>0</v>
      </c>
      <c r="X1210" s="403">
        <f t="shared" si="398"/>
        <v>0</v>
      </c>
      <c r="Y1210" s="403">
        <f t="shared" si="392"/>
        <v>0</v>
      </c>
      <c r="Z1210" s="403">
        <f t="shared" si="392"/>
        <v>0</v>
      </c>
      <c r="AA1210" s="403">
        <f t="shared" si="392"/>
        <v>0</v>
      </c>
      <c r="AB1210" s="403">
        <f t="shared" si="392"/>
        <v>0</v>
      </c>
      <c r="AC1210" s="403">
        <f t="shared" si="395"/>
        <v>0</v>
      </c>
      <c r="AD1210" s="403">
        <f t="shared" si="403"/>
        <v>3.5</v>
      </c>
      <c r="AE1210" s="403">
        <f t="shared" si="403"/>
        <v>0</v>
      </c>
      <c r="AF1210" s="403">
        <f t="shared" si="391"/>
        <v>0</v>
      </c>
      <c r="AG1210" s="404">
        <f t="shared" si="401"/>
        <v>0</v>
      </c>
      <c r="AH1210" s="404">
        <f t="shared" si="399"/>
        <v>0</v>
      </c>
      <c r="AI1210" s="404">
        <f t="shared" si="399"/>
        <v>0</v>
      </c>
      <c r="AJ1210" s="145">
        <f t="shared" si="388"/>
        <v>0</v>
      </c>
    </row>
    <row r="1211" spans="2:36" ht="13.7" customHeight="1">
      <c r="B1211" s="957">
        <v>253</v>
      </c>
      <c r="C1211" s="1040">
        <v>45000</v>
      </c>
      <c r="D1211" s="1041" t="s">
        <v>607</v>
      </c>
      <c r="E1211" s="1042" t="s">
        <v>798</v>
      </c>
      <c r="F1211" s="402">
        <v>261</v>
      </c>
      <c r="G1211" s="956">
        <v>31</v>
      </c>
      <c r="H1211" s="440"/>
      <c r="I1211" s="403">
        <f t="shared" si="390"/>
        <v>0</v>
      </c>
      <c r="J1211" s="403">
        <f t="shared" si="394"/>
        <v>0</v>
      </c>
      <c r="K1211" s="403">
        <f t="shared" si="396"/>
        <v>0</v>
      </c>
      <c r="L1211" s="403">
        <f t="shared" si="404"/>
        <v>0</v>
      </c>
      <c r="M1211" s="403">
        <f t="shared" si="404"/>
        <v>0</v>
      </c>
      <c r="N1211" s="403">
        <f t="shared" si="404"/>
        <v>0</v>
      </c>
      <c r="O1211" s="403">
        <f t="shared" si="404"/>
        <v>31</v>
      </c>
      <c r="P1211" s="403">
        <f t="shared" si="404"/>
        <v>0</v>
      </c>
      <c r="Q1211" s="403">
        <f t="shared" si="404"/>
        <v>0</v>
      </c>
      <c r="R1211" s="403">
        <f t="shared" si="404"/>
        <v>0</v>
      </c>
      <c r="S1211" s="403">
        <f t="shared" si="404"/>
        <v>0</v>
      </c>
      <c r="T1211" s="403">
        <f t="shared" si="404"/>
        <v>0</v>
      </c>
      <c r="U1211" s="403">
        <f t="shared" si="404"/>
        <v>0</v>
      </c>
      <c r="V1211" s="403">
        <f t="shared" si="404"/>
        <v>0</v>
      </c>
      <c r="W1211" s="403">
        <f t="shared" si="400"/>
        <v>0</v>
      </c>
      <c r="X1211" s="403">
        <f t="shared" si="398"/>
        <v>0</v>
      </c>
      <c r="Y1211" s="403">
        <f t="shared" si="392"/>
        <v>0</v>
      </c>
      <c r="Z1211" s="403">
        <f t="shared" si="392"/>
        <v>0</v>
      </c>
      <c r="AA1211" s="403">
        <f t="shared" si="392"/>
        <v>0</v>
      </c>
      <c r="AB1211" s="403">
        <f t="shared" si="392"/>
        <v>0</v>
      </c>
      <c r="AC1211" s="403">
        <f t="shared" si="395"/>
        <v>0</v>
      </c>
      <c r="AD1211" s="403">
        <f t="shared" si="403"/>
        <v>0</v>
      </c>
      <c r="AE1211" s="403">
        <f t="shared" si="403"/>
        <v>0</v>
      </c>
      <c r="AF1211" s="403">
        <f t="shared" si="391"/>
        <v>0</v>
      </c>
      <c r="AG1211" s="404">
        <f t="shared" si="401"/>
        <v>0</v>
      </c>
      <c r="AH1211" s="404">
        <f t="shared" si="399"/>
        <v>0</v>
      </c>
      <c r="AI1211" s="404">
        <f t="shared" si="399"/>
        <v>0</v>
      </c>
      <c r="AJ1211" s="145">
        <f t="shared" si="388"/>
        <v>0</v>
      </c>
    </row>
    <row r="1212" spans="2:36" ht="13.7" customHeight="1">
      <c r="B1212" s="957">
        <v>1214</v>
      </c>
      <c r="C1212" s="1040">
        <v>45237</v>
      </c>
      <c r="D1212" s="1041" t="s">
        <v>575</v>
      </c>
      <c r="E1212" s="1042" t="s">
        <v>1604</v>
      </c>
      <c r="F1212" s="402">
        <v>261</v>
      </c>
      <c r="G1212" s="956">
        <v>20</v>
      </c>
      <c r="H1212" s="440"/>
      <c r="I1212" s="403">
        <f t="shared" si="390"/>
        <v>0</v>
      </c>
      <c r="J1212" s="403">
        <f t="shared" si="394"/>
        <v>0</v>
      </c>
      <c r="K1212" s="403">
        <f t="shared" si="396"/>
        <v>0</v>
      </c>
      <c r="L1212" s="403">
        <f t="shared" si="404"/>
        <v>0</v>
      </c>
      <c r="M1212" s="403">
        <f t="shared" si="404"/>
        <v>0</v>
      </c>
      <c r="N1212" s="403">
        <f t="shared" si="404"/>
        <v>0</v>
      </c>
      <c r="O1212" s="403">
        <f t="shared" si="404"/>
        <v>20</v>
      </c>
      <c r="P1212" s="403">
        <f t="shared" si="404"/>
        <v>0</v>
      </c>
      <c r="Q1212" s="403">
        <f t="shared" si="404"/>
        <v>0</v>
      </c>
      <c r="R1212" s="403">
        <f t="shared" si="404"/>
        <v>0</v>
      </c>
      <c r="S1212" s="403">
        <f t="shared" si="404"/>
        <v>0</v>
      </c>
      <c r="T1212" s="403">
        <f t="shared" si="404"/>
        <v>0</v>
      </c>
      <c r="U1212" s="403">
        <f t="shared" si="404"/>
        <v>0</v>
      </c>
      <c r="V1212" s="403">
        <f t="shared" si="404"/>
        <v>0</v>
      </c>
      <c r="W1212" s="403">
        <f t="shared" si="400"/>
        <v>0</v>
      </c>
      <c r="X1212" s="403">
        <f t="shared" si="398"/>
        <v>0</v>
      </c>
      <c r="Y1212" s="403">
        <f t="shared" si="392"/>
        <v>0</v>
      </c>
      <c r="Z1212" s="403">
        <f t="shared" si="392"/>
        <v>0</v>
      </c>
      <c r="AA1212" s="403">
        <f t="shared" si="392"/>
        <v>0</v>
      </c>
      <c r="AB1212" s="403">
        <f t="shared" si="392"/>
        <v>0</v>
      </c>
      <c r="AC1212" s="403">
        <f t="shared" si="395"/>
        <v>0</v>
      </c>
      <c r="AD1212" s="403">
        <f t="shared" si="403"/>
        <v>0</v>
      </c>
      <c r="AE1212" s="403">
        <f t="shared" si="403"/>
        <v>0</v>
      </c>
      <c r="AF1212" s="403">
        <f t="shared" si="391"/>
        <v>0</v>
      </c>
      <c r="AG1212" s="404">
        <f t="shared" si="401"/>
        <v>0</v>
      </c>
      <c r="AH1212" s="404">
        <f t="shared" si="399"/>
        <v>0</v>
      </c>
      <c r="AI1212" s="404">
        <f t="shared" si="399"/>
        <v>0</v>
      </c>
      <c r="AJ1212" s="145">
        <f t="shared" si="388"/>
        <v>0</v>
      </c>
    </row>
    <row r="1213" spans="2:36" ht="13.7" customHeight="1">
      <c r="B1213" s="957">
        <v>336</v>
      </c>
      <c r="C1213" s="1040">
        <v>45022</v>
      </c>
      <c r="D1213" s="1041" t="s">
        <v>577</v>
      </c>
      <c r="E1213" s="1042" t="s">
        <v>882</v>
      </c>
      <c r="F1213" s="402">
        <v>737.2</v>
      </c>
      <c r="G1213" s="956">
        <v>579.54999999999995</v>
      </c>
      <c r="H1213" s="440" t="s">
        <v>2748</v>
      </c>
      <c r="I1213" s="403">
        <f t="shared" si="390"/>
        <v>0</v>
      </c>
      <c r="J1213" s="403">
        <f t="shared" si="394"/>
        <v>0</v>
      </c>
      <c r="K1213" s="403">
        <f t="shared" si="396"/>
        <v>0</v>
      </c>
      <c r="L1213" s="403">
        <f t="shared" si="404"/>
        <v>0</v>
      </c>
      <c r="M1213" s="403">
        <f t="shared" si="404"/>
        <v>0</v>
      </c>
      <c r="N1213" s="403">
        <f t="shared" si="404"/>
        <v>0</v>
      </c>
      <c r="O1213" s="403">
        <f t="shared" si="404"/>
        <v>0</v>
      </c>
      <c r="P1213" s="403">
        <f t="shared" si="404"/>
        <v>0</v>
      </c>
      <c r="Q1213" s="403">
        <f t="shared" si="404"/>
        <v>0</v>
      </c>
      <c r="R1213" s="403">
        <f t="shared" si="404"/>
        <v>0</v>
      </c>
      <c r="S1213" s="403">
        <f t="shared" si="404"/>
        <v>0</v>
      </c>
      <c r="T1213" s="403">
        <f t="shared" si="404"/>
        <v>0</v>
      </c>
      <c r="U1213" s="403">
        <f t="shared" si="404"/>
        <v>0</v>
      </c>
      <c r="V1213" s="403">
        <f t="shared" si="404"/>
        <v>0</v>
      </c>
      <c r="W1213" s="403">
        <f t="shared" si="400"/>
        <v>0</v>
      </c>
      <c r="X1213" s="403">
        <f t="shared" si="398"/>
        <v>0</v>
      </c>
      <c r="Y1213" s="403">
        <f t="shared" si="392"/>
        <v>0</v>
      </c>
      <c r="Z1213" s="403">
        <f t="shared" si="392"/>
        <v>0</v>
      </c>
      <c r="AA1213" s="403">
        <f t="shared" si="392"/>
        <v>0</v>
      </c>
      <c r="AB1213" s="403">
        <f t="shared" si="392"/>
        <v>0</v>
      </c>
      <c r="AC1213" s="403">
        <f t="shared" si="395"/>
        <v>0</v>
      </c>
      <c r="AD1213" s="403">
        <f t="shared" si="403"/>
        <v>0</v>
      </c>
      <c r="AE1213" s="403">
        <f t="shared" si="403"/>
        <v>0</v>
      </c>
      <c r="AF1213" s="403">
        <f t="shared" si="391"/>
        <v>0</v>
      </c>
      <c r="AG1213" s="404">
        <f t="shared" si="401"/>
        <v>579.54999999999995</v>
      </c>
      <c r="AH1213" s="404">
        <f t="shared" si="399"/>
        <v>0</v>
      </c>
      <c r="AI1213" s="404">
        <f t="shared" si="399"/>
        <v>0</v>
      </c>
      <c r="AJ1213" s="145">
        <f t="shared" si="388"/>
        <v>0</v>
      </c>
    </row>
    <row r="1214" spans="2:36" ht="13.7" customHeight="1">
      <c r="B1214" s="957">
        <v>513</v>
      </c>
      <c r="C1214" s="1040">
        <v>45083</v>
      </c>
      <c r="D1214" s="1041" t="s">
        <v>577</v>
      </c>
      <c r="E1214" s="1042" t="s">
        <v>1026</v>
      </c>
      <c r="F1214" s="402">
        <v>737.2</v>
      </c>
      <c r="G1214" s="956">
        <v>872.41</v>
      </c>
      <c r="H1214" s="440" t="s">
        <v>3404</v>
      </c>
      <c r="I1214" s="403">
        <f t="shared" si="390"/>
        <v>0</v>
      </c>
      <c r="J1214" s="403">
        <f t="shared" si="394"/>
        <v>0</v>
      </c>
      <c r="K1214" s="403">
        <f t="shared" si="396"/>
        <v>0</v>
      </c>
      <c r="L1214" s="403">
        <f t="shared" ref="L1214:V1223" si="405">IF(L$7-$F1214=0,$G1214,0)</f>
        <v>0</v>
      </c>
      <c r="M1214" s="403">
        <f t="shared" si="405"/>
        <v>0</v>
      </c>
      <c r="N1214" s="403">
        <f t="shared" si="405"/>
        <v>0</v>
      </c>
      <c r="O1214" s="403">
        <f t="shared" si="405"/>
        <v>0</v>
      </c>
      <c r="P1214" s="403">
        <f t="shared" si="405"/>
        <v>0</v>
      </c>
      <c r="Q1214" s="403">
        <f t="shared" si="405"/>
        <v>0</v>
      </c>
      <c r="R1214" s="403">
        <f t="shared" si="405"/>
        <v>0</v>
      </c>
      <c r="S1214" s="403">
        <f t="shared" si="405"/>
        <v>0</v>
      </c>
      <c r="T1214" s="403">
        <f t="shared" si="405"/>
        <v>0</v>
      </c>
      <c r="U1214" s="403">
        <f t="shared" si="405"/>
        <v>0</v>
      </c>
      <c r="V1214" s="403">
        <f t="shared" si="405"/>
        <v>0</v>
      </c>
      <c r="W1214" s="403">
        <f t="shared" si="400"/>
        <v>0</v>
      </c>
      <c r="X1214" s="403">
        <f t="shared" si="398"/>
        <v>0</v>
      </c>
      <c r="Y1214" s="403">
        <f t="shared" si="392"/>
        <v>0</v>
      </c>
      <c r="Z1214" s="403">
        <f t="shared" si="392"/>
        <v>0</v>
      </c>
      <c r="AA1214" s="403">
        <f t="shared" si="392"/>
        <v>0</v>
      </c>
      <c r="AB1214" s="403">
        <f t="shared" si="392"/>
        <v>0</v>
      </c>
      <c r="AC1214" s="403">
        <f t="shared" si="395"/>
        <v>0</v>
      </c>
      <c r="AD1214" s="403">
        <f t="shared" si="403"/>
        <v>0</v>
      </c>
      <c r="AE1214" s="403">
        <f t="shared" si="403"/>
        <v>0</v>
      </c>
      <c r="AF1214" s="403">
        <f t="shared" si="391"/>
        <v>0</v>
      </c>
      <c r="AG1214" s="404">
        <f t="shared" si="401"/>
        <v>872.41</v>
      </c>
      <c r="AH1214" s="404">
        <f t="shared" si="399"/>
        <v>0</v>
      </c>
      <c r="AI1214" s="404">
        <f t="shared" si="399"/>
        <v>0</v>
      </c>
      <c r="AJ1214" s="145">
        <f t="shared" si="388"/>
        <v>0</v>
      </c>
    </row>
    <row r="1215" spans="2:36" ht="13.7" customHeight="1">
      <c r="B1215" s="957">
        <v>1208</v>
      </c>
      <c r="C1215" s="1040">
        <v>45237</v>
      </c>
      <c r="D1215" s="1041" t="s">
        <v>577</v>
      </c>
      <c r="E1215" s="1042" t="s">
        <v>1605</v>
      </c>
      <c r="F1215" s="402">
        <v>54</v>
      </c>
      <c r="G1215" s="956">
        <v>456.75</v>
      </c>
      <c r="H1215" s="440"/>
      <c r="I1215" s="403">
        <f t="shared" si="390"/>
        <v>0</v>
      </c>
      <c r="J1215" s="403">
        <f t="shared" si="394"/>
        <v>0</v>
      </c>
      <c r="K1215" s="403">
        <f t="shared" si="396"/>
        <v>456.75</v>
      </c>
      <c r="L1215" s="403">
        <f t="shared" si="405"/>
        <v>0</v>
      </c>
      <c r="M1215" s="403">
        <f t="shared" si="405"/>
        <v>0</v>
      </c>
      <c r="N1215" s="403">
        <f t="shared" si="405"/>
        <v>0</v>
      </c>
      <c r="O1215" s="403">
        <f t="shared" si="405"/>
        <v>0</v>
      </c>
      <c r="P1215" s="403">
        <f t="shared" si="405"/>
        <v>0</v>
      </c>
      <c r="Q1215" s="403">
        <f t="shared" si="405"/>
        <v>0</v>
      </c>
      <c r="R1215" s="403">
        <f t="shared" si="405"/>
        <v>0</v>
      </c>
      <c r="S1215" s="403">
        <f t="shared" si="405"/>
        <v>0</v>
      </c>
      <c r="T1215" s="403">
        <f t="shared" si="405"/>
        <v>0</v>
      </c>
      <c r="U1215" s="403">
        <f t="shared" si="405"/>
        <v>0</v>
      </c>
      <c r="V1215" s="403">
        <f t="shared" si="405"/>
        <v>0</v>
      </c>
      <c r="W1215" s="403">
        <f t="shared" si="400"/>
        <v>0</v>
      </c>
      <c r="X1215" s="403">
        <f t="shared" si="398"/>
        <v>0</v>
      </c>
      <c r="Y1215" s="403">
        <f t="shared" si="392"/>
        <v>0</v>
      </c>
      <c r="Z1215" s="403">
        <f t="shared" si="392"/>
        <v>0</v>
      </c>
      <c r="AA1215" s="403">
        <f t="shared" si="392"/>
        <v>0</v>
      </c>
      <c r="AB1215" s="403">
        <f t="shared" si="392"/>
        <v>0</v>
      </c>
      <c r="AC1215" s="403">
        <f t="shared" si="395"/>
        <v>0</v>
      </c>
      <c r="AD1215" s="403">
        <f t="shared" si="403"/>
        <v>0</v>
      </c>
      <c r="AE1215" s="403">
        <f t="shared" si="403"/>
        <v>0</v>
      </c>
      <c r="AF1215" s="403">
        <f t="shared" si="391"/>
        <v>0</v>
      </c>
      <c r="AG1215" s="404">
        <f t="shared" si="401"/>
        <v>0</v>
      </c>
      <c r="AH1215" s="404">
        <f t="shared" si="399"/>
        <v>0</v>
      </c>
      <c r="AI1215" s="404">
        <f t="shared" si="399"/>
        <v>0</v>
      </c>
      <c r="AJ1215" s="145">
        <f t="shared" si="388"/>
        <v>0</v>
      </c>
    </row>
    <row r="1216" spans="2:36" ht="13.7" customHeight="1">
      <c r="B1216" s="957">
        <v>900</v>
      </c>
      <c r="C1216" s="1040">
        <v>45180</v>
      </c>
      <c r="D1216" s="1041" t="s">
        <v>577</v>
      </c>
      <c r="E1216" s="1042" t="s">
        <v>1340</v>
      </c>
      <c r="F1216" s="402">
        <v>737.2</v>
      </c>
      <c r="G1216" s="956">
        <v>1253.6199999999999</v>
      </c>
      <c r="H1216" s="440" t="s">
        <v>3405</v>
      </c>
      <c r="I1216" s="403">
        <f t="shared" si="390"/>
        <v>0</v>
      </c>
      <c r="J1216" s="403">
        <f t="shared" si="394"/>
        <v>0</v>
      </c>
      <c r="K1216" s="403">
        <f>G1216-AG1216</f>
        <v>5.0299999999999727</v>
      </c>
      <c r="L1216" s="403">
        <f t="shared" si="405"/>
        <v>0</v>
      </c>
      <c r="M1216" s="403">
        <f t="shared" si="405"/>
        <v>0</v>
      </c>
      <c r="N1216" s="403">
        <f t="shared" si="405"/>
        <v>0</v>
      </c>
      <c r="O1216" s="403">
        <f t="shared" si="405"/>
        <v>0</v>
      </c>
      <c r="P1216" s="403">
        <f t="shared" si="405"/>
        <v>0</v>
      </c>
      <c r="Q1216" s="403">
        <f t="shared" si="405"/>
        <v>0</v>
      </c>
      <c r="R1216" s="403">
        <f t="shared" si="405"/>
        <v>0</v>
      </c>
      <c r="S1216" s="403">
        <f t="shared" si="405"/>
        <v>0</v>
      </c>
      <c r="T1216" s="403">
        <f t="shared" si="405"/>
        <v>0</v>
      </c>
      <c r="U1216" s="403">
        <f t="shared" si="405"/>
        <v>0</v>
      </c>
      <c r="V1216" s="403">
        <f t="shared" si="405"/>
        <v>0</v>
      </c>
      <c r="W1216" s="403">
        <f t="shared" si="400"/>
        <v>0</v>
      </c>
      <c r="X1216" s="403">
        <f t="shared" si="398"/>
        <v>0</v>
      </c>
      <c r="Y1216" s="403">
        <f t="shared" si="392"/>
        <v>0</v>
      </c>
      <c r="Z1216" s="403">
        <f t="shared" si="392"/>
        <v>0</v>
      </c>
      <c r="AA1216" s="403">
        <f t="shared" si="392"/>
        <v>0</v>
      </c>
      <c r="AB1216" s="403">
        <f t="shared" si="392"/>
        <v>0</v>
      </c>
      <c r="AC1216" s="403">
        <f t="shared" si="395"/>
        <v>0</v>
      </c>
      <c r="AD1216" s="403">
        <f t="shared" si="403"/>
        <v>0</v>
      </c>
      <c r="AE1216" s="403">
        <f t="shared" si="403"/>
        <v>0</v>
      </c>
      <c r="AF1216" s="403">
        <f t="shared" si="391"/>
        <v>0</v>
      </c>
      <c r="AG1216" s="404">
        <f>IF(AG$7-$F1216=0,$G1216,0)-5.03</f>
        <v>1248.5899999999999</v>
      </c>
      <c r="AH1216" s="404">
        <f t="shared" si="399"/>
        <v>0</v>
      </c>
      <c r="AI1216" s="404">
        <f t="shared" si="399"/>
        <v>0</v>
      </c>
      <c r="AJ1216" s="145">
        <f t="shared" si="388"/>
        <v>0</v>
      </c>
    </row>
    <row r="1217" spans="2:36" ht="13.7" customHeight="1">
      <c r="B1217" s="957">
        <v>1049</v>
      </c>
      <c r="C1217" s="1040">
        <v>45210</v>
      </c>
      <c r="D1217" s="1041" t="s">
        <v>577</v>
      </c>
      <c r="E1217" s="1042" t="s">
        <v>1468</v>
      </c>
      <c r="F1217" s="402">
        <v>737.2</v>
      </c>
      <c r="G1217" s="956">
        <v>749.44</v>
      </c>
      <c r="H1217" s="440" t="s">
        <v>3406</v>
      </c>
      <c r="I1217" s="403">
        <f t="shared" si="390"/>
        <v>0</v>
      </c>
      <c r="J1217" s="403">
        <f t="shared" si="394"/>
        <v>0</v>
      </c>
      <c r="K1217" s="403">
        <f>IF(K$7-$F1217=0,$G1217,0)</f>
        <v>0</v>
      </c>
      <c r="L1217" s="403">
        <f t="shared" si="405"/>
        <v>0</v>
      </c>
      <c r="M1217" s="403">
        <f t="shared" si="405"/>
        <v>0</v>
      </c>
      <c r="N1217" s="403">
        <f t="shared" si="405"/>
        <v>0</v>
      </c>
      <c r="O1217" s="403">
        <f t="shared" si="405"/>
        <v>0</v>
      </c>
      <c r="P1217" s="403">
        <f t="shared" si="405"/>
        <v>0</v>
      </c>
      <c r="Q1217" s="403">
        <f t="shared" si="405"/>
        <v>0</v>
      </c>
      <c r="R1217" s="403">
        <f t="shared" si="405"/>
        <v>0</v>
      </c>
      <c r="S1217" s="403">
        <f t="shared" si="405"/>
        <v>0</v>
      </c>
      <c r="T1217" s="403">
        <f t="shared" si="405"/>
        <v>0</v>
      </c>
      <c r="U1217" s="403">
        <f t="shared" si="405"/>
        <v>0</v>
      </c>
      <c r="V1217" s="403">
        <f t="shared" si="405"/>
        <v>0</v>
      </c>
      <c r="W1217" s="403">
        <f t="shared" si="400"/>
        <v>0</v>
      </c>
      <c r="X1217" s="403">
        <f t="shared" si="398"/>
        <v>0</v>
      </c>
      <c r="Y1217" s="403">
        <f t="shared" si="392"/>
        <v>0</v>
      </c>
      <c r="Z1217" s="403">
        <f t="shared" si="392"/>
        <v>0</v>
      </c>
      <c r="AA1217" s="403">
        <f t="shared" si="392"/>
        <v>0</v>
      </c>
      <c r="AB1217" s="403">
        <f t="shared" si="392"/>
        <v>0</v>
      </c>
      <c r="AC1217" s="403">
        <f t="shared" si="395"/>
        <v>0</v>
      </c>
      <c r="AD1217" s="403">
        <f t="shared" si="403"/>
        <v>0</v>
      </c>
      <c r="AE1217" s="403">
        <f t="shared" si="403"/>
        <v>0</v>
      </c>
      <c r="AF1217" s="403">
        <f t="shared" si="391"/>
        <v>0</v>
      </c>
      <c r="AG1217" s="404">
        <f>IF(AG$7-$F1217=0,$G1217,0)</f>
        <v>749.44</v>
      </c>
      <c r="AH1217" s="404">
        <f t="shared" si="399"/>
        <v>0</v>
      </c>
      <c r="AI1217" s="404">
        <f t="shared" si="399"/>
        <v>0</v>
      </c>
      <c r="AJ1217" s="145">
        <f t="shared" si="388"/>
        <v>0</v>
      </c>
    </row>
    <row r="1218" spans="2:36" ht="13.7" customHeight="1">
      <c r="B1218" s="957">
        <v>252</v>
      </c>
      <c r="C1218" s="1040">
        <v>45000</v>
      </c>
      <c r="D1218" s="1041" t="s">
        <v>577</v>
      </c>
      <c r="E1218" s="1042" t="s">
        <v>799</v>
      </c>
      <c r="F1218" s="402">
        <v>737.2</v>
      </c>
      <c r="G1218" s="956">
        <v>830.99</v>
      </c>
      <c r="H1218" s="440" t="s">
        <v>3407</v>
      </c>
      <c r="I1218" s="403">
        <f t="shared" si="390"/>
        <v>0</v>
      </c>
      <c r="J1218" s="403">
        <f t="shared" si="394"/>
        <v>0</v>
      </c>
      <c r="K1218" s="403">
        <f>G1218-AG1218</f>
        <v>0.83000000000004093</v>
      </c>
      <c r="L1218" s="403">
        <f t="shared" si="405"/>
        <v>0</v>
      </c>
      <c r="M1218" s="403">
        <f t="shared" si="405"/>
        <v>0</v>
      </c>
      <c r="N1218" s="403">
        <f t="shared" si="405"/>
        <v>0</v>
      </c>
      <c r="O1218" s="403">
        <f t="shared" si="405"/>
        <v>0</v>
      </c>
      <c r="P1218" s="403">
        <f t="shared" si="405"/>
        <v>0</v>
      </c>
      <c r="Q1218" s="403">
        <f t="shared" si="405"/>
        <v>0</v>
      </c>
      <c r="R1218" s="403">
        <f t="shared" si="405"/>
        <v>0</v>
      </c>
      <c r="S1218" s="403">
        <f t="shared" si="405"/>
        <v>0</v>
      </c>
      <c r="T1218" s="403">
        <f t="shared" si="405"/>
        <v>0</v>
      </c>
      <c r="U1218" s="403">
        <f t="shared" si="405"/>
        <v>0</v>
      </c>
      <c r="V1218" s="403">
        <f t="shared" si="405"/>
        <v>0</v>
      </c>
      <c r="W1218" s="403">
        <f t="shared" si="400"/>
        <v>0</v>
      </c>
      <c r="X1218" s="403">
        <f t="shared" si="398"/>
        <v>0</v>
      </c>
      <c r="Y1218" s="403">
        <f t="shared" si="392"/>
        <v>0</v>
      </c>
      <c r="Z1218" s="403">
        <f t="shared" si="392"/>
        <v>0</v>
      </c>
      <c r="AA1218" s="403">
        <f t="shared" si="392"/>
        <v>0</v>
      </c>
      <c r="AB1218" s="403">
        <f t="shared" si="392"/>
        <v>0</v>
      </c>
      <c r="AC1218" s="403">
        <f t="shared" si="395"/>
        <v>0</v>
      </c>
      <c r="AD1218" s="403">
        <f t="shared" si="403"/>
        <v>0</v>
      </c>
      <c r="AE1218" s="403">
        <f t="shared" si="403"/>
        <v>0</v>
      </c>
      <c r="AF1218" s="403">
        <f t="shared" si="391"/>
        <v>0</v>
      </c>
      <c r="AG1218" s="404">
        <f>IF(AG$7-$F1218=0,$G1218,0)-0.83</f>
        <v>830.16</v>
      </c>
      <c r="AH1218" s="404">
        <f t="shared" si="399"/>
        <v>0</v>
      </c>
      <c r="AI1218" s="404">
        <f t="shared" si="399"/>
        <v>0</v>
      </c>
      <c r="AJ1218" s="145">
        <f t="shared" si="388"/>
        <v>0</v>
      </c>
    </row>
    <row r="1219" spans="2:36" ht="13.7" customHeight="1">
      <c r="B1219" s="957">
        <v>464</v>
      </c>
      <c r="C1219" s="1040">
        <v>45062</v>
      </c>
      <c r="D1219" s="1041" t="s">
        <v>577</v>
      </c>
      <c r="E1219" s="1042" t="s">
        <v>982</v>
      </c>
      <c r="F1219" s="402">
        <v>737.2</v>
      </c>
      <c r="G1219" s="956">
        <v>1235.1500000000001</v>
      </c>
      <c r="H1219" s="440" t="s">
        <v>3408</v>
      </c>
      <c r="I1219" s="403">
        <f t="shared" si="390"/>
        <v>0</v>
      </c>
      <c r="J1219" s="403">
        <f t="shared" si="394"/>
        <v>0</v>
      </c>
      <c r="K1219" s="403">
        <f>G1219-AG1219</f>
        <v>3.9100000000000819</v>
      </c>
      <c r="L1219" s="403">
        <f t="shared" si="405"/>
        <v>0</v>
      </c>
      <c r="M1219" s="403">
        <f t="shared" si="405"/>
        <v>0</v>
      </c>
      <c r="N1219" s="403">
        <f t="shared" si="405"/>
        <v>0</v>
      </c>
      <c r="O1219" s="403">
        <f t="shared" si="405"/>
        <v>0</v>
      </c>
      <c r="P1219" s="403">
        <f t="shared" si="405"/>
        <v>0</v>
      </c>
      <c r="Q1219" s="403">
        <f t="shared" si="405"/>
        <v>0</v>
      </c>
      <c r="R1219" s="403">
        <f t="shared" si="405"/>
        <v>0</v>
      </c>
      <c r="S1219" s="403">
        <f t="shared" si="405"/>
        <v>0</v>
      </c>
      <c r="T1219" s="403">
        <f t="shared" si="405"/>
        <v>0</v>
      </c>
      <c r="U1219" s="403">
        <f t="shared" si="405"/>
        <v>0</v>
      </c>
      <c r="V1219" s="403">
        <f t="shared" si="405"/>
        <v>0</v>
      </c>
      <c r="W1219" s="403">
        <f t="shared" si="400"/>
        <v>0</v>
      </c>
      <c r="X1219" s="403">
        <f t="shared" si="398"/>
        <v>0</v>
      </c>
      <c r="Y1219" s="403">
        <f t="shared" si="392"/>
        <v>0</v>
      </c>
      <c r="Z1219" s="403">
        <f t="shared" si="392"/>
        <v>0</v>
      </c>
      <c r="AA1219" s="403">
        <f t="shared" si="392"/>
        <v>0</v>
      </c>
      <c r="AB1219" s="403">
        <f t="shared" si="392"/>
        <v>0</v>
      </c>
      <c r="AC1219" s="403">
        <f t="shared" si="395"/>
        <v>0</v>
      </c>
      <c r="AD1219" s="403">
        <f t="shared" si="403"/>
        <v>0</v>
      </c>
      <c r="AE1219" s="403">
        <f t="shared" si="403"/>
        <v>0</v>
      </c>
      <c r="AF1219" s="403">
        <f t="shared" si="391"/>
        <v>0</v>
      </c>
      <c r="AG1219" s="404">
        <f>IF(AG$7-$F1219=0,$G1219,0)-3.91</f>
        <v>1231.24</v>
      </c>
      <c r="AH1219" s="404">
        <f t="shared" si="399"/>
        <v>0</v>
      </c>
      <c r="AI1219" s="404">
        <f t="shared" si="399"/>
        <v>0</v>
      </c>
      <c r="AJ1219" s="145">
        <f t="shared" si="388"/>
        <v>0</v>
      </c>
    </row>
    <row r="1220" spans="2:36" ht="13.7" customHeight="1">
      <c r="B1220" s="957">
        <v>774</v>
      </c>
      <c r="C1220" s="1040">
        <v>45156</v>
      </c>
      <c r="D1220" s="1041" t="s">
        <v>577</v>
      </c>
      <c r="E1220" s="1042" t="s">
        <v>1237</v>
      </c>
      <c r="F1220" s="402">
        <v>737.2</v>
      </c>
      <c r="G1220" s="956">
        <v>587.17999999999995</v>
      </c>
      <c r="H1220" s="440" t="s">
        <v>3409</v>
      </c>
      <c r="I1220" s="403">
        <f t="shared" si="390"/>
        <v>0</v>
      </c>
      <c r="J1220" s="403">
        <f t="shared" si="394"/>
        <v>0</v>
      </c>
      <c r="K1220" s="403">
        <f>G1220-AG1220</f>
        <v>10.67999999999995</v>
      </c>
      <c r="L1220" s="403">
        <f t="shared" si="405"/>
        <v>0</v>
      </c>
      <c r="M1220" s="403">
        <f t="shared" si="405"/>
        <v>0</v>
      </c>
      <c r="N1220" s="403">
        <f t="shared" si="405"/>
        <v>0</v>
      </c>
      <c r="O1220" s="403">
        <f t="shared" si="405"/>
        <v>0</v>
      </c>
      <c r="P1220" s="403">
        <f t="shared" si="405"/>
        <v>0</v>
      </c>
      <c r="Q1220" s="403">
        <f t="shared" si="405"/>
        <v>0</v>
      </c>
      <c r="R1220" s="403">
        <f t="shared" si="405"/>
        <v>0</v>
      </c>
      <c r="S1220" s="403">
        <f t="shared" si="405"/>
        <v>0</v>
      </c>
      <c r="T1220" s="403">
        <f t="shared" si="405"/>
        <v>0</v>
      </c>
      <c r="U1220" s="403">
        <f t="shared" si="405"/>
        <v>0</v>
      </c>
      <c r="V1220" s="403">
        <f t="shared" si="405"/>
        <v>0</v>
      </c>
      <c r="W1220" s="403">
        <f t="shared" si="400"/>
        <v>0</v>
      </c>
      <c r="X1220" s="403">
        <f t="shared" si="398"/>
        <v>0</v>
      </c>
      <c r="Y1220" s="403">
        <f t="shared" si="392"/>
        <v>0</v>
      </c>
      <c r="Z1220" s="403">
        <f t="shared" si="392"/>
        <v>0</v>
      </c>
      <c r="AA1220" s="403">
        <f t="shared" si="392"/>
        <v>0</v>
      </c>
      <c r="AB1220" s="403">
        <f t="shared" si="392"/>
        <v>0</v>
      </c>
      <c r="AC1220" s="403">
        <f t="shared" si="395"/>
        <v>0</v>
      </c>
      <c r="AD1220" s="403">
        <f t="shared" si="403"/>
        <v>0</v>
      </c>
      <c r="AE1220" s="403">
        <f t="shared" si="403"/>
        <v>0</v>
      </c>
      <c r="AF1220" s="403">
        <f t="shared" si="391"/>
        <v>0</v>
      </c>
      <c r="AG1220" s="404">
        <f>IF(AG$7-$F1220=0,$G1220,0)-10.68</f>
        <v>576.5</v>
      </c>
      <c r="AH1220" s="404">
        <f t="shared" si="399"/>
        <v>0</v>
      </c>
      <c r="AI1220" s="404">
        <f t="shared" si="399"/>
        <v>0</v>
      </c>
      <c r="AJ1220" s="145">
        <f t="shared" si="388"/>
        <v>0</v>
      </c>
    </row>
    <row r="1221" spans="2:36" ht="13.7" customHeight="1">
      <c r="B1221" s="957">
        <v>1277</v>
      </c>
      <c r="C1221" s="1040">
        <v>45251</v>
      </c>
      <c r="D1221" s="1041" t="s">
        <v>577</v>
      </c>
      <c r="E1221" s="1042" t="s">
        <v>1660</v>
      </c>
      <c r="F1221" s="402">
        <v>737.2</v>
      </c>
      <c r="G1221" s="956">
        <v>441.26</v>
      </c>
      <c r="H1221" s="440" t="s">
        <v>3410</v>
      </c>
      <c r="I1221" s="403">
        <f t="shared" si="390"/>
        <v>0</v>
      </c>
      <c r="J1221" s="403">
        <f t="shared" si="394"/>
        <v>0</v>
      </c>
      <c r="K1221" s="403">
        <f>IF(K$7-$F1221=0,$G1221,0)</f>
        <v>0</v>
      </c>
      <c r="L1221" s="403">
        <f t="shared" si="405"/>
        <v>0</v>
      </c>
      <c r="M1221" s="403">
        <f t="shared" si="405"/>
        <v>0</v>
      </c>
      <c r="N1221" s="403">
        <f t="shared" si="405"/>
        <v>0</v>
      </c>
      <c r="O1221" s="403">
        <f t="shared" si="405"/>
        <v>0</v>
      </c>
      <c r="P1221" s="403">
        <f t="shared" si="405"/>
        <v>0</v>
      </c>
      <c r="Q1221" s="403">
        <f t="shared" si="405"/>
        <v>0</v>
      </c>
      <c r="R1221" s="403">
        <f t="shared" si="405"/>
        <v>0</v>
      </c>
      <c r="S1221" s="403">
        <f t="shared" si="405"/>
        <v>0</v>
      </c>
      <c r="T1221" s="403">
        <f t="shared" si="405"/>
        <v>0</v>
      </c>
      <c r="U1221" s="403">
        <f t="shared" si="405"/>
        <v>0</v>
      </c>
      <c r="V1221" s="403">
        <f t="shared" si="405"/>
        <v>0</v>
      </c>
      <c r="W1221" s="403">
        <f t="shared" si="400"/>
        <v>0</v>
      </c>
      <c r="X1221" s="403">
        <f t="shared" si="398"/>
        <v>0</v>
      </c>
      <c r="Y1221" s="403">
        <f t="shared" si="392"/>
        <v>0</v>
      </c>
      <c r="Z1221" s="403">
        <f t="shared" si="392"/>
        <v>0</v>
      </c>
      <c r="AA1221" s="403">
        <f t="shared" si="392"/>
        <v>0</v>
      </c>
      <c r="AB1221" s="403">
        <f t="shared" si="392"/>
        <v>0</v>
      </c>
      <c r="AC1221" s="403">
        <f t="shared" si="395"/>
        <v>0</v>
      </c>
      <c r="AD1221" s="403">
        <f t="shared" si="403"/>
        <v>0</v>
      </c>
      <c r="AE1221" s="403">
        <f t="shared" si="403"/>
        <v>0</v>
      </c>
      <c r="AF1221" s="403">
        <f t="shared" si="391"/>
        <v>0</v>
      </c>
      <c r="AG1221" s="404">
        <f>IF(AG$7-$F1221=0,$G1221,0)</f>
        <v>441.26</v>
      </c>
      <c r="AH1221" s="404">
        <f t="shared" si="399"/>
        <v>0</v>
      </c>
      <c r="AI1221" s="404">
        <f t="shared" si="399"/>
        <v>0</v>
      </c>
      <c r="AJ1221" s="145">
        <f t="shared" si="388"/>
        <v>0</v>
      </c>
    </row>
    <row r="1222" spans="2:36" ht="13.7" customHeight="1">
      <c r="B1222" s="957">
        <v>688</v>
      </c>
      <c r="C1222" s="1040">
        <v>45131</v>
      </c>
      <c r="D1222" s="1041" t="s">
        <v>577</v>
      </c>
      <c r="E1222" s="1042" t="s">
        <v>1168</v>
      </c>
      <c r="F1222" s="402">
        <v>737.2</v>
      </c>
      <c r="G1222" s="956">
        <v>1177.42</v>
      </c>
      <c r="H1222" s="440" t="s">
        <v>3411</v>
      </c>
      <c r="I1222" s="403">
        <f t="shared" si="390"/>
        <v>0</v>
      </c>
      <c r="J1222" s="403">
        <f t="shared" si="394"/>
        <v>0</v>
      </c>
      <c r="K1222" s="403">
        <f>G1222-AG1222</f>
        <v>5.7100000000000364</v>
      </c>
      <c r="L1222" s="403">
        <f t="shared" si="405"/>
        <v>0</v>
      </c>
      <c r="M1222" s="403">
        <f t="shared" si="405"/>
        <v>0</v>
      </c>
      <c r="N1222" s="403">
        <f t="shared" si="405"/>
        <v>0</v>
      </c>
      <c r="O1222" s="403">
        <f t="shared" si="405"/>
        <v>0</v>
      </c>
      <c r="P1222" s="403">
        <f t="shared" si="405"/>
        <v>0</v>
      </c>
      <c r="Q1222" s="403">
        <f t="shared" si="405"/>
        <v>0</v>
      </c>
      <c r="R1222" s="403">
        <f t="shared" si="405"/>
        <v>0</v>
      </c>
      <c r="S1222" s="403">
        <f t="shared" si="405"/>
        <v>0</v>
      </c>
      <c r="T1222" s="403">
        <f t="shared" si="405"/>
        <v>0</v>
      </c>
      <c r="U1222" s="403">
        <f t="shared" si="405"/>
        <v>0</v>
      </c>
      <c r="V1222" s="403">
        <f t="shared" si="405"/>
        <v>0</v>
      </c>
      <c r="W1222" s="403">
        <f t="shared" si="400"/>
        <v>0</v>
      </c>
      <c r="X1222" s="403">
        <f t="shared" si="398"/>
        <v>0</v>
      </c>
      <c r="Y1222" s="403">
        <f t="shared" si="392"/>
        <v>0</v>
      </c>
      <c r="Z1222" s="403">
        <f t="shared" si="392"/>
        <v>0</v>
      </c>
      <c r="AA1222" s="403">
        <f t="shared" si="392"/>
        <v>0</v>
      </c>
      <c r="AB1222" s="403">
        <f t="shared" si="392"/>
        <v>0</v>
      </c>
      <c r="AC1222" s="403">
        <f t="shared" si="395"/>
        <v>0</v>
      </c>
      <c r="AD1222" s="403">
        <f t="shared" si="403"/>
        <v>0</v>
      </c>
      <c r="AE1222" s="403">
        <f t="shared" si="403"/>
        <v>0</v>
      </c>
      <c r="AF1222" s="403">
        <f t="shared" si="391"/>
        <v>0</v>
      </c>
      <c r="AG1222" s="404">
        <f>IF(AG$7-$F1222=0,$G1222,0)-5.71</f>
        <v>1171.71</v>
      </c>
      <c r="AH1222" s="404">
        <f t="shared" si="399"/>
        <v>0</v>
      </c>
      <c r="AI1222" s="404">
        <f t="shared" si="399"/>
        <v>0</v>
      </c>
      <c r="AJ1222" s="145">
        <f t="shared" si="388"/>
        <v>0</v>
      </c>
    </row>
    <row r="1223" spans="2:36" ht="13.7" customHeight="1">
      <c r="B1223" s="957">
        <v>582</v>
      </c>
      <c r="C1223" s="1040">
        <v>45100</v>
      </c>
      <c r="D1223" s="1041" t="s">
        <v>577</v>
      </c>
      <c r="E1223" s="1042" t="s">
        <v>1079</v>
      </c>
      <c r="F1223" s="402">
        <v>737.2</v>
      </c>
      <c r="G1223" s="956">
        <v>1147.45</v>
      </c>
      <c r="H1223" s="440" t="s">
        <v>3412</v>
      </c>
      <c r="I1223" s="403">
        <f t="shared" si="390"/>
        <v>0</v>
      </c>
      <c r="J1223" s="403">
        <f t="shared" si="394"/>
        <v>0</v>
      </c>
      <c r="K1223" s="403">
        <f>IF(K$7-$F1223=0,$G1223,0)</f>
        <v>0</v>
      </c>
      <c r="L1223" s="403">
        <f t="shared" si="405"/>
        <v>0</v>
      </c>
      <c r="M1223" s="403">
        <f t="shared" si="405"/>
        <v>0</v>
      </c>
      <c r="N1223" s="403">
        <f t="shared" si="405"/>
        <v>0</v>
      </c>
      <c r="O1223" s="403">
        <f t="shared" si="405"/>
        <v>0</v>
      </c>
      <c r="P1223" s="403">
        <f t="shared" si="405"/>
        <v>0</v>
      </c>
      <c r="Q1223" s="403">
        <f t="shared" si="405"/>
        <v>0</v>
      </c>
      <c r="R1223" s="403">
        <f t="shared" si="405"/>
        <v>0</v>
      </c>
      <c r="S1223" s="403">
        <f t="shared" si="405"/>
        <v>0</v>
      </c>
      <c r="T1223" s="403">
        <f t="shared" si="405"/>
        <v>0</v>
      </c>
      <c r="U1223" s="403">
        <f t="shared" si="405"/>
        <v>0</v>
      </c>
      <c r="V1223" s="403">
        <f t="shared" si="405"/>
        <v>0</v>
      </c>
      <c r="W1223" s="403">
        <f t="shared" si="400"/>
        <v>0</v>
      </c>
      <c r="X1223" s="403">
        <f t="shared" si="398"/>
        <v>0</v>
      </c>
      <c r="Y1223" s="403">
        <f t="shared" si="392"/>
        <v>0</v>
      </c>
      <c r="Z1223" s="403">
        <f t="shared" si="392"/>
        <v>0</v>
      </c>
      <c r="AA1223" s="403">
        <f t="shared" si="392"/>
        <v>0</v>
      </c>
      <c r="AB1223" s="403">
        <f t="shared" si="392"/>
        <v>0</v>
      </c>
      <c r="AC1223" s="403">
        <f t="shared" si="395"/>
        <v>0</v>
      </c>
      <c r="AD1223" s="403">
        <f t="shared" si="403"/>
        <v>0</v>
      </c>
      <c r="AE1223" s="403">
        <f t="shared" si="403"/>
        <v>0</v>
      </c>
      <c r="AF1223" s="403">
        <f t="shared" si="391"/>
        <v>0</v>
      </c>
      <c r="AG1223" s="404">
        <f>IF(AG$7-$F1223=0,$G1223,0)</f>
        <v>1147.45</v>
      </c>
      <c r="AH1223" s="404">
        <f t="shared" si="399"/>
        <v>0</v>
      </c>
      <c r="AI1223" s="404">
        <f t="shared" si="399"/>
        <v>0</v>
      </c>
      <c r="AJ1223" s="145">
        <f t="shared" si="388"/>
        <v>0</v>
      </c>
    </row>
    <row r="1224" spans="2:36" ht="13.7" customHeight="1">
      <c r="B1224" s="957">
        <v>284</v>
      </c>
      <c r="C1224" s="1040">
        <v>45009</v>
      </c>
      <c r="D1224" s="1041" t="s">
        <v>577</v>
      </c>
      <c r="E1224" s="1042" t="s">
        <v>832</v>
      </c>
      <c r="F1224" s="402">
        <v>737.2</v>
      </c>
      <c r="G1224" s="956">
        <v>830.38</v>
      </c>
      <c r="H1224" s="440" t="s">
        <v>3413</v>
      </c>
      <c r="I1224" s="403">
        <f t="shared" si="390"/>
        <v>0</v>
      </c>
      <c r="J1224" s="403">
        <f t="shared" si="394"/>
        <v>0</v>
      </c>
      <c r="K1224" s="403">
        <f>IF(K$7-$F1224=0,$G1224,0)</f>
        <v>0</v>
      </c>
      <c r="L1224" s="403">
        <f t="shared" ref="L1224:V1233" si="406">IF(L$7-$F1224=0,$G1224,0)</f>
        <v>0</v>
      </c>
      <c r="M1224" s="403">
        <f t="shared" si="406"/>
        <v>0</v>
      </c>
      <c r="N1224" s="403">
        <f t="shared" si="406"/>
        <v>0</v>
      </c>
      <c r="O1224" s="403">
        <f t="shared" si="406"/>
        <v>0</v>
      </c>
      <c r="P1224" s="403">
        <f t="shared" si="406"/>
        <v>0</v>
      </c>
      <c r="Q1224" s="403">
        <f t="shared" si="406"/>
        <v>0</v>
      </c>
      <c r="R1224" s="403">
        <f t="shared" si="406"/>
        <v>0</v>
      </c>
      <c r="S1224" s="403">
        <f t="shared" si="406"/>
        <v>0</v>
      </c>
      <c r="T1224" s="403">
        <f t="shared" si="406"/>
        <v>0</v>
      </c>
      <c r="U1224" s="403">
        <f t="shared" si="406"/>
        <v>0</v>
      </c>
      <c r="V1224" s="403">
        <f t="shared" si="406"/>
        <v>0</v>
      </c>
      <c r="W1224" s="403">
        <f t="shared" si="400"/>
        <v>0</v>
      </c>
      <c r="X1224" s="403">
        <f t="shared" si="398"/>
        <v>0</v>
      </c>
      <c r="Y1224" s="403">
        <f t="shared" si="392"/>
        <v>0</v>
      </c>
      <c r="Z1224" s="403">
        <f t="shared" si="392"/>
        <v>0</v>
      </c>
      <c r="AA1224" s="403">
        <f t="shared" si="392"/>
        <v>0</v>
      </c>
      <c r="AB1224" s="403">
        <f t="shared" si="392"/>
        <v>0</v>
      </c>
      <c r="AC1224" s="403">
        <f t="shared" si="395"/>
        <v>0</v>
      </c>
      <c r="AD1224" s="403">
        <f t="shared" si="403"/>
        <v>0</v>
      </c>
      <c r="AE1224" s="403">
        <f t="shared" si="403"/>
        <v>0</v>
      </c>
      <c r="AF1224" s="403">
        <f t="shared" si="391"/>
        <v>0</v>
      </c>
      <c r="AG1224" s="404">
        <f>IF(AG$7-$F1224=0,$G1224,0)</f>
        <v>830.38</v>
      </c>
      <c r="AH1224" s="404">
        <f t="shared" si="399"/>
        <v>0</v>
      </c>
      <c r="AI1224" s="404">
        <f t="shared" si="399"/>
        <v>0</v>
      </c>
      <c r="AJ1224" s="145">
        <f t="shared" si="388"/>
        <v>0</v>
      </c>
    </row>
    <row r="1225" spans="2:36" ht="13.7" customHeight="1">
      <c r="B1225" s="957">
        <v>1127</v>
      </c>
      <c r="C1225" s="1040">
        <v>45223</v>
      </c>
      <c r="D1225" s="1041" t="s">
        <v>577</v>
      </c>
      <c r="E1225" s="1042" t="s">
        <v>1534</v>
      </c>
      <c r="F1225" s="402">
        <v>737.2</v>
      </c>
      <c r="G1225" s="956">
        <v>510.75</v>
      </c>
      <c r="H1225" s="440" t="s">
        <v>3414</v>
      </c>
      <c r="I1225" s="403">
        <f t="shared" si="390"/>
        <v>0</v>
      </c>
      <c r="J1225" s="403">
        <f t="shared" si="394"/>
        <v>0</v>
      </c>
      <c r="K1225" s="403">
        <f>G1225-AG1225</f>
        <v>0.13999999999998636</v>
      </c>
      <c r="L1225" s="403">
        <f t="shared" si="406"/>
        <v>0</v>
      </c>
      <c r="M1225" s="403">
        <f t="shared" si="406"/>
        <v>0</v>
      </c>
      <c r="N1225" s="403">
        <f t="shared" si="406"/>
        <v>0</v>
      </c>
      <c r="O1225" s="403">
        <f t="shared" si="406"/>
        <v>0</v>
      </c>
      <c r="P1225" s="403">
        <f t="shared" si="406"/>
        <v>0</v>
      </c>
      <c r="Q1225" s="403">
        <f t="shared" si="406"/>
        <v>0</v>
      </c>
      <c r="R1225" s="403">
        <f t="shared" si="406"/>
        <v>0</v>
      </c>
      <c r="S1225" s="403">
        <f t="shared" si="406"/>
        <v>0</v>
      </c>
      <c r="T1225" s="403">
        <f t="shared" si="406"/>
        <v>0</v>
      </c>
      <c r="U1225" s="403">
        <f t="shared" si="406"/>
        <v>0</v>
      </c>
      <c r="V1225" s="403">
        <f t="shared" si="406"/>
        <v>0</v>
      </c>
      <c r="W1225" s="403">
        <f t="shared" si="400"/>
        <v>0</v>
      </c>
      <c r="X1225" s="403">
        <f t="shared" si="398"/>
        <v>0</v>
      </c>
      <c r="Y1225" s="403">
        <f t="shared" si="392"/>
        <v>0</v>
      </c>
      <c r="Z1225" s="403">
        <f t="shared" si="392"/>
        <v>0</v>
      </c>
      <c r="AA1225" s="403">
        <f t="shared" si="392"/>
        <v>0</v>
      </c>
      <c r="AB1225" s="403">
        <f t="shared" si="392"/>
        <v>0</v>
      </c>
      <c r="AC1225" s="403">
        <f t="shared" si="395"/>
        <v>0</v>
      </c>
      <c r="AD1225" s="403">
        <f t="shared" si="403"/>
        <v>0</v>
      </c>
      <c r="AE1225" s="403">
        <f t="shared" si="403"/>
        <v>0</v>
      </c>
      <c r="AF1225" s="403">
        <f t="shared" si="391"/>
        <v>0</v>
      </c>
      <c r="AG1225" s="404">
        <f>IF(AG$7-$F1225=0,$G1225,0)-0.14</f>
        <v>510.61</v>
      </c>
      <c r="AH1225" s="404">
        <f t="shared" si="399"/>
        <v>0</v>
      </c>
      <c r="AI1225" s="404">
        <f t="shared" si="399"/>
        <v>0</v>
      </c>
      <c r="AJ1225" s="145">
        <f t="shared" si="388"/>
        <v>0</v>
      </c>
    </row>
    <row r="1226" spans="2:36" ht="13.7" customHeight="1">
      <c r="B1226" s="957">
        <v>409</v>
      </c>
      <c r="C1226" s="1040">
        <v>45043</v>
      </c>
      <c r="D1226" s="1041" t="s">
        <v>577</v>
      </c>
      <c r="E1226" s="1042" t="s">
        <v>940</v>
      </c>
      <c r="F1226" s="402">
        <v>737.2</v>
      </c>
      <c r="G1226" s="956">
        <v>876.75</v>
      </c>
      <c r="H1226" s="440" t="s">
        <v>2324</v>
      </c>
      <c r="I1226" s="403">
        <f t="shared" si="390"/>
        <v>0</v>
      </c>
      <c r="J1226" s="403">
        <f t="shared" si="394"/>
        <v>0</v>
      </c>
      <c r="K1226" s="403">
        <f>IF(K$7-$F1226=0,$G1226,0)</f>
        <v>0</v>
      </c>
      <c r="L1226" s="403">
        <f t="shared" si="406"/>
        <v>0</v>
      </c>
      <c r="M1226" s="403">
        <f t="shared" si="406"/>
        <v>0</v>
      </c>
      <c r="N1226" s="403">
        <f t="shared" si="406"/>
        <v>0</v>
      </c>
      <c r="O1226" s="403">
        <f t="shared" si="406"/>
        <v>0</v>
      </c>
      <c r="P1226" s="403">
        <f t="shared" si="406"/>
        <v>0</v>
      </c>
      <c r="Q1226" s="403">
        <f t="shared" si="406"/>
        <v>0</v>
      </c>
      <c r="R1226" s="403">
        <f t="shared" si="406"/>
        <v>0</v>
      </c>
      <c r="S1226" s="403">
        <f t="shared" si="406"/>
        <v>0</v>
      </c>
      <c r="T1226" s="403">
        <f t="shared" si="406"/>
        <v>0</v>
      </c>
      <c r="U1226" s="403">
        <f t="shared" si="406"/>
        <v>0</v>
      </c>
      <c r="V1226" s="403">
        <f t="shared" si="406"/>
        <v>0</v>
      </c>
      <c r="W1226" s="403">
        <f t="shared" si="400"/>
        <v>0</v>
      </c>
      <c r="X1226" s="403">
        <f t="shared" si="398"/>
        <v>0</v>
      </c>
      <c r="Y1226" s="403">
        <f t="shared" si="392"/>
        <v>0</v>
      </c>
      <c r="Z1226" s="403">
        <f t="shared" si="392"/>
        <v>0</v>
      </c>
      <c r="AA1226" s="403">
        <f t="shared" si="392"/>
        <v>0</v>
      </c>
      <c r="AB1226" s="403">
        <f t="shared" si="392"/>
        <v>0</v>
      </c>
      <c r="AC1226" s="403">
        <f t="shared" si="395"/>
        <v>0</v>
      </c>
      <c r="AD1226" s="403">
        <f t="shared" si="403"/>
        <v>0</v>
      </c>
      <c r="AE1226" s="403">
        <f t="shared" si="403"/>
        <v>0</v>
      </c>
      <c r="AF1226" s="403">
        <f t="shared" si="391"/>
        <v>0</v>
      </c>
      <c r="AG1226" s="404">
        <f>IF(AG$7-$F1226=0,$G1226,0)</f>
        <v>876.75</v>
      </c>
      <c r="AH1226" s="404">
        <f t="shared" si="399"/>
        <v>0</v>
      </c>
      <c r="AI1226" s="404">
        <f t="shared" si="399"/>
        <v>0</v>
      </c>
      <c r="AJ1226" s="145">
        <f t="shared" si="388"/>
        <v>0</v>
      </c>
    </row>
    <row r="1227" spans="2:36" ht="13.7" customHeight="1">
      <c r="B1227" s="957">
        <v>1157</v>
      </c>
      <c r="C1227" s="1040">
        <v>45230</v>
      </c>
      <c r="D1227" s="1041" t="s">
        <v>577</v>
      </c>
      <c r="E1227" s="1042" t="s">
        <v>1564</v>
      </c>
      <c r="F1227" s="402">
        <v>737.2</v>
      </c>
      <c r="G1227" s="956">
        <v>663.96</v>
      </c>
      <c r="H1227" s="440" t="s">
        <v>3415</v>
      </c>
      <c r="I1227" s="403">
        <f t="shared" si="390"/>
        <v>0</v>
      </c>
      <c r="J1227" s="403">
        <f t="shared" si="394"/>
        <v>0</v>
      </c>
      <c r="K1227" s="403">
        <f>G1227-AG1227</f>
        <v>19.259999999999991</v>
      </c>
      <c r="L1227" s="403">
        <f t="shared" si="406"/>
        <v>0</v>
      </c>
      <c r="M1227" s="403">
        <f t="shared" si="406"/>
        <v>0</v>
      </c>
      <c r="N1227" s="403">
        <f t="shared" si="406"/>
        <v>0</v>
      </c>
      <c r="O1227" s="403">
        <f t="shared" si="406"/>
        <v>0</v>
      </c>
      <c r="P1227" s="403">
        <f t="shared" si="406"/>
        <v>0</v>
      </c>
      <c r="Q1227" s="403">
        <f t="shared" si="406"/>
        <v>0</v>
      </c>
      <c r="R1227" s="403">
        <f t="shared" si="406"/>
        <v>0</v>
      </c>
      <c r="S1227" s="403">
        <f t="shared" si="406"/>
        <v>0</v>
      </c>
      <c r="T1227" s="403">
        <f t="shared" si="406"/>
        <v>0</v>
      </c>
      <c r="U1227" s="403">
        <f t="shared" si="406"/>
        <v>0</v>
      </c>
      <c r="V1227" s="403">
        <f t="shared" si="406"/>
        <v>0</v>
      </c>
      <c r="W1227" s="403">
        <f t="shared" si="400"/>
        <v>0</v>
      </c>
      <c r="X1227" s="403">
        <f t="shared" si="398"/>
        <v>0</v>
      </c>
      <c r="Y1227" s="403">
        <f t="shared" si="392"/>
        <v>0</v>
      </c>
      <c r="Z1227" s="403">
        <f t="shared" si="392"/>
        <v>0</v>
      </c>
      <c r="AA1227" s="403">
        <f t="shared" si="392"/>
        <v>0</v>
      </c>
      <c r="AB1227" s="403">
        <f t="shared" si="392"/>
        <v>0</v>
      </c>
      <c r="AC1227" s="403">
        <f t="shared" si="395"/>
        <v>0</v>
      </c>
      <c r="AD1227" s="403">
        <f t="shared" si="403"/>
        <v>0</v>
      </c>
      <c r="AE1227" s="403">
        <f t="shared" si="403"/>
        <v>0</v>
      </c>
      <c r="AF1227" s="403">
        <f t="shared" si="391"/>
        <v>0</v>
      </c>
      <c r="AG1227" s="404">
        <f>IF(AG$7-$F1227=0,$G1227,0)-19.26</f>
        <v>644.70000000000005</v>
      </c>
      <c r="AH1227" s="404">
        <f t="shared" si="399"/>
        <v>0</v>
      </c>
      <c r="AI1227" s="404">
        <f t="shared" si="399"/>
        <v>0</v>
      </c>
      <c r="AJ1227" s="145">
        <f t="shared" ref="AJ1227:AJ1290" si="407">G1227-SUM(I1227:AI1227)</f>
        <v>0</v>
      </c>
    </row>
    <row r="1228" spans="2:36" ht="13.7" customHeight="1">
      <c r="B1228" s="957">
        <v>721</v>
      </c>
      <c r="C1228" s="1040">
        <v>45139</v>
      </c>
      <c r="D1228" s="1041" t="s">
        <v>577</v>
      </c>
      <c r="E1228" s="1042" t="s">
        <v>1187</v>
      </c>
      <c r="F1228" s="402">
        <v>54</v>
      </c>
      <c r="G1228" s="956">
        <v>40.56</v>
      </c>
      <c r="H1228" s="440"/>
      <c r="I1228" s="403">
        <f t="shared" si="390"/>
        <v>0</v>
      </c>
      <c r="J1228" s="403">
        <f t="shared" si="394"/>
        <v>0</v>
      </c>
      <c r="K1228" s="403">
        <f t="shared" ref="K1228:K1259" si="408">IF(K$7-$F1228=0,$G1228,0)</f>
        <v>40.56</v>
      </c>
      <c r="L1228" s="403">
        <f t="shared" si="406"/>
        <v>0</v>
      </c>
      <c r="M1228" s="403">
        <f t="shared" si="406"/>
        <v>0</v>
      </c>
      <c r="N1228" s="403">
        <f t="shared" si="406"/>
        <v>0</v>
      </c>
      <c r="O1228" s="403">
        <f t="shared" si="406"/>
        <v>0</v>
      </c>
      <c r="P1228" s="403">
        <f t="shared" si="406"/>
        <v>0</v>
      </c>
      <c r="Q1228" s="403">
        <f t="shared" si="406"/>
        <v>0</v>
      </c>
      <c r="R1228" s="403">
        <f t="shared" si="406"/>
        <v>0</v>
      </c>
      <c r="S1228" s="403">
        <f t="shared" si="406"/>
        <v>0</v>
      </c>
      <c r="T1228" s="403">
        <f t="shared" si="406"/>
        <v>0</v>
      </c>
      <c r="U1228" s="403">
        <f t="shared" si="406"/>
        <v>0</v>
      </c>
      <c r="V1228" s="403">
        <f t="shared" si="406"/>
        <v>0</v>
      </c>
      <c r="W1228" s="403">
        <f t="shared" si="400"/>
        <v>0</v>
      </c>
      <c r="X1228" s="403">
        <f t="shared" si="398"/>
        <v>0</v>
      </c>
      <c r="Y1228" s="403">
        <f t="shared" si="392"/>
        <v>0</v>
      </c>
      <c r="Z1228" s="403">
        <f t="shared" si="392"/>
        <v>0</v>
      </c>
      <c r="AA1228" s="403">
        <f t="shared" si="392"/>
        <v>0</v>
      </c>
      <c r="AB1228" s="403">
        <f t="shared" si="392"/>
        <v>0</v>
      </c>
      <c r="AC1228" s="403">
        <f t="shared" si="395"/>
        <v>0</v>
      </c>
      <c r="AD1228" s="403">
        <f t="shared" si="403"/>
        <v>0</v>
      </c>
      <c r="AE1228" s="403">
        <f t="shared" si="403"/>
        <v>0</v>
      </c>
      <c r="AF1228" s="403">
        <f t="shared" si="391"/>
        <v>0</v>
      </c>
      <c r="AG1228" s="404">
        <f t="shared" ref="AG1228:AG1259" si="409">IF(AG$7-$F1228=0,$G1228,0)</f>
        <v>0</v>
      </c>
      <c r="AH1228" s="404">
        <f t="shared" si="399"/>
        <v>0</v>
      </c>
      <c r="AI1228" s="404">
        <f t="shared" si="399"/>
        <v>0</v>
      </c>
      <c r="AJ1228" s="145">
        <f t="shared" si="407"/>
        <v>0</v>
      </c>
    </row>
    <row r="1229" spans="2:36" ht="13.7" customHeight="1">
      <c r="B1229" s="957">
        <v>448</v>
      </c>
      <c r="C1229" s="1040">
        <v>45055</v>
      </c>
      <c r="D1229" s="1041" t="s">
        <v>577</v>
      </c>
      <c r="E1229" s="1042" t="s">
        <v>970</v>
      </c>
      <c r="F1229" s="402">
        <v>378</v>
      </c>
      <c r="G1229" s="956">
        <v>17.579999999999998</v>
      </c>
      <c r="H1229" s="440"/>
      <c r="I1229" s="403">
        <f t="shared" si="390"/>
        <v>0</v>
      </c>
      <c r="J1229" s="403">
        <f t="shared" si="394"/>
        <v>0</v>
      </c>
      <c r="K1229" s="403">
        <f t="shared" si="408"/>
        <v>0</v>
      </c>
      <c r="L1229" s="403">
        <f t="shared" si="406"/>
        <v>0</v>
      </c>
      <c r="M1229" s="403">
        <f t="shared" si="406"/>
        <v>0</v>
      </c>
      <c r="N1229" s="403">
        <f t="shared" si="406"/>
        <v>0</v>
      </c>
      <c r="O1229" s="403">
        <f t="shared" si="406"/>
        <v>0</v>
      </c>
      <c r="P1229" s="403">
        <f t="shared" si="406"/>
        <v>0</v>
      </c>
      <c r="Q1229" s="403">
        <f t="shared" si="406"/>
        <v>0</v>
      </c>
      <c r="R1229" s="403">
        <f t="shared" si="406"/>
        <v>0</v>
      </c>
      <c r="S1229" s="403">
        <f t="shared" si="406"/>
        <v>0</v>
      </c>
      <c r="T1229" s="403">
        <f t="shared" si="406"/>
        <v>0</v>
      </c>
      <c r="U1229" s="403">
        <f t="shared" si="406"/>
        <v>0</v>
      </c>
      <c r="V1229" s="403">
        <f t="shared" si="406"/>
        <v>0</v>
      </c>
      <c r="W1229" s="403">
        <f t="shared" si="400"/>
        <v>0</v>
      </c>
      <c r="X1229" s="403">
        <f t="shared" si="398"/>
        <v>0</v>
      </c>
      <c r="Y1229" s="403">
        <f t="shared" si="392"/>
        <v>17.579999999999998</v>
      </c>
      <c r="Z1229" s="403">
        <f t="shared" si="392"/>
        <v>0</v>
      </c>
      <c r="AA1229" s="403">
        <f t="shared" si="392"/>
        <v>0</v>
      </c>
      <c r="AB1229" s="403">
        <f t="shared" si="392"/>
        <v>0</v>
      </c>
      <c r="AC1229" s="403">
        <f t="shared" si="395"/>
        <v>0</v>
      </c>
      <c r="AD1229" s="403">
        <f t="shared" si="403"/>
        <v>0</v>
      </c>
      <c r="AE1229" s="403">
        <f t="shared" si="403"/>
        <v>0</v>
      </c>
      <c r="AF1229" s="403">
        <f t="shared" si="391"/>
        <v>0</v>
      </c>
      <c r="AG1229" s="404">
        <f t="shared" si="409"/>
        <v>0</v>
      </c>
      <c r="AH1229" s="404">
        <f t="shared" si="399"/>
        <v>0</v>
      </c>
      <c r="AI1229" s="404">
        <f t="shared" si="399"/>
        <v>0</v>
      </c>
      <c r="AJ1229" s="145">
        <f t="shared" si="407"/>
        <v>0</v>
      </c>
    </row>
    <row r="1230" spans="2:36" ht="13.7" customHeight="1">
      <c r="B1230" s="957">
        <v>484</v>
      </c>
      <c r="C1230" s="1040">
        <v>45076</v>
      </c>
      <c r="D1230" s="1041" t="s">
        <v>577</v>
      </c>
      <c r="E1230" s="1042" t="s">
        <v>970</v>
      </c>
      <c r="F1230" s="402">
        <v>378</v>
      </c>
      <c r="G1230" s="956">
        <v>17.53</v>
      </c>
      <c r="H1230" s="440"/>
      <c r="I1230" s="403">
        <f t="shared" si="390"/>
        <v>0</v>
      </c>
      <c r="J1230" s="403">
        <f t="shared" si="394"/>
        <v>0</v>
      </c>
      <c r="K1230" s="403">
        <f t="shared" si="408"/>
        <v>0</v>
      </c>
      <c r="L1230" s="403">
        <f t="shared" si="406"/>
        <v>0</v>
      </c>
      <c r="M1230" s="403">
        <f t="shared" si="406"/>
        <v>0</v>
      </c>
      <c r="N1230" s="403">
        <f t="shared" si="406"/>
        <v>0</v>
      </c>
      <c r="O1230" s="403">
        <f t="shared" si="406"/>
        <v>0</v>
      </c>
      <c r="P1230" s="403">
        <f t="shared" si="406"/>
        <v>0</v>
      </c>
      <c r="Q1230" s="403">
        <f t="shared" si="406"/>
        <v>0</v>
      </c>
      <c r="R1230" s="403">
        <f t="shared" si="406"/>
        <v>0</v>
      </c>
      <c r="S1230" s="403">
        <f t="shared" si="406"/>
        <v>0</v>
      </c>
      <c r="T1230" s="403">
        <f t="shared" si="406"/>
        <v>0</v>
      </c>
      <c r="U1230" s="403">
        <f t="shared" si="406"/>
        <v>0</v>
      </c>
      <c r="V1230" s="403">
        <f t="shared" si="406"/>
        <v>0</v>
      </c>
      <c r="W1230" s="403">
        <f t="shared" si="400"/>
        <v>0</v>
      </c>
      <c r="X1230" s="403">
        <f t="shared" si="398"/>
        <v>0</v>
      </c>
      <c r="Y1230" s="403">
        <f t="shared" si="392"/>
        <v>17.53</v>
      </c>
      <c r="Z1230" s="403">
        <f t="shared" si="392"/>
        <v>0</v>
      </c>
      <c r="AA1230" s="403">
        <f t="shared" si="392"/>
        <v>0</v>
      </c>
      <c r="AB1230" s="403">
        <f t="shared" si="392"/>
        <v>0</v>
      </c>
      <c r="AC1230" s="403">
        <f t="shared" si="395"/>
        <v>0</v>
      </c>
      <c r="AD1230" s="403">
        <f t="shared" si="403"/>
        <v>0</v>
      </c>
      <c r="AE1230" s="403">
        <f t="shared" si="403"/>
        <v>0</v>
      </c>
      <c r="AF1230" s="403">
        <f t="shared" si="391"/>
        <v>0</v>
      </c>
      <c r="AG1230" s="404">
        <f t="shared" si="409"/>
        <v>0</v>
      </c>
      <c r="AH1230" s="404">
        <f t="shared" si="399"/>
        <v>0</v>
      </c>
      <c r="AI1230" s="404">
        <f t="shared" si="399"/>
        <v>0</v>
      </c>
      <c r="AJ1230" s="145">
        <f t="shared" si="407"/>
        <v>0</v>
      </c>
    </row>
    <row r="1231" spans="2:36" ht="13.7" customHeight="1">
      <c r="B1231" s="957">
        <v>438</v>
      </c>
      <c r="C1231" s="1040">
        <v>45051</v>
      </c>
      <c r="D1231" s="1041" t="s">
        <v>577</v>
      </c>
      <c r="E1231" s="1042" t="s">
        <v>959</v>
      </c>
      <c r="F1231" s="402">
        <v>737</v>
      </c>
      <c r="G1231" s="956">
        <v>12</v>
      </c>
      <c r="H1231" s="440"/>
      <c r="I1231" s="403">
        <f t="shared" ref="I1231:I1294" si="410">IF(I$7-$F1231=0,$G1231,0)</f>
        <v>0</v>
      </c>
      <c r="J1231" s="403">
        <f t="shared" si="394"/>
        <v>0</v>
      </c>
      <c r="K1231" s="403">
        <f t="shared" si="408"/>
        <v>0</v>
      </c>
      <c r="L1231" s="403">
        <f t="shared" si="406"/>
        <v>0</v>
      </c>
      <c r="M1231" s="403">
        <f t="shared" si="406"/>
        <v>0</v>
      </c>
      <c r="N1231" s="403">
        <f t="shared" si="406"/>
        <v>0</v>
      </c>
      <c r="O1231" s="403">
        <f t="shared" si="406"/>
        <v>0</v>
      </c>
      <c r="P1231" s="403">
        <f t="shared" si="406"/>
        <v>0</v>
      </c>
      <c r="Q1231" s="403">
        <f t="shared" si="406"/>
        <v>0</v>
      </c>
      <c r="R1231" s="403">
        <f t="shared" si="406"/>
        <v>0</v>
      </c>
      <c r="S1231" s="403">
        <f t="shared" si="406"/>
        <v>0</v>
      </c>
      <c r="T1231" s="403">
        <f t="shared" si="406"/>
        <v>0</v>
      </c>
      <c r="U1231" s="403">
        <f t="shared" si="406"/>
        <v>0</v>
      </c>
      <c r="V1231" s="403">
        <f t="shared" si="406"/>
        <v>0</v>
      </c>
      <c r="W1231" s="403">
        <f t="shared" si="400"/>
        <v>0</v>
      </c>
      <c r="X1231" s="403">
        <f t="shared" si="398"/>
        <v>0</v>
      </c>
      <c r="Y1231" s="403">
        <f t="shared" si="392"/>
        <v>0</v>
      </c>
      <c r="Z1231" s="403">
        <f t="shared" si="392"/>
        <v>0</v>
      </c>
      <c r="AA1231" s="403">
        <f t="shared" si="392"/>
        <v>0</v>
      </c>
      <c r="AB1231" s="403">
        <f t="shared" si="392"/>
        <v>0</v>
      </c>
      <c r="AC1231" s="403">
        <f t="shared" si="395"/>
        <v>0</v>
      </c>
      <c r="AD1231" s="403">
        <f t="shared" si="403"/>
        <v>0</v>
      </c>
      <c r="AE1231" s="403">
        <f t="shared" si="403"/>
        <v>0</v>
      </c>
      <c r="AF1231" s="403">
        <f t="shared" ref="AF1231:AF1294" si="411">IF(AF$7-$F1231=0,$G1231,0)</f>
        <v>12</v>
      </c>
      <c r="AG1231" s="404">
        <f t="shared" si="409"/>
        <v>0</v>
      </c>
      <c r="AH1231" s="404">
        <f t="shared" si="399"/>
        <v>0</v>
      </c>
      <c r="AI1231" s="404">
        <f t="shared" si="399"/>
        <v>0</v>
      </c>
      <c r="AJ1231" s="145">
        <f t="shared" si="407"/>
        <v>0</v>
      </c>
    </row>
    <row r="1232" spans="2:36" ht="13.7" customHeight="1">
      <c r="B1232" s="957">
        <v>140</v>
      </c>
      <c r="C1232" s="1040">
        <v>44967</v>
      </c>
      <c r="D1232" s="1041" t="s">
        <v>577</v>
      </c>
      <c r="E1232" s="1042" t="s">
        <v>691</v>
      </c>
      <c r="F1232" s="402">
        <v>267</v>
      </c>
      <c r="G1232" s="956">
        <v>10.06</v>
      </c>
      <c r="H1232" s="440"/>
      <c r="I1232" s="403">
        <f t="shared" si="410"/>
        <v>0</v>
      </c>
      <c r="J1232" s="403">
        <f t="shared" si="394"/>
        <v>0</v>
      </c>
      <c r="K1232" s="403">
        <f t="shared" si="408"/>
        <v>0</v>
      </c>
      <c r="L1232" s="403">
        <f t="shared" si="406"/>
        <v>0</v>
      </c>
      <c r="M1232" s="403">
        <f t="shared" si="406"/>
        <v>0</v>
      </c>
      <c r="N1232" s="403">
        <f t="shared" si="406"/>
        <v>0</v>
      </c>
      <c r="O1232" s="403">
        <f t="shared" si="406"/>
        <v>0</v>
      </c>
      <c r="P1232" s="403">
        <f t="shared" si="406"/>
        <v>0</v>
      </c>
      <c r="Q1232" s="403">
        <f t="shared" si="406"/>
        <v>0</v>
      </c>
      <c r="R1232" s="403">
        <f t="shared" si="406"/>
        <v>0</v>
      </c>
      <c r="S1232" s="403">
        <f t="shared" si="406"/>
        <v>10.06</v>
      </c>
      <c r="T1232" s="403">
        <f t="shared" si="406"/>
        <v>0</v>
      </c>
      <c r="U1232" s="403">
        <f t="shared" si="406"/>
        <v>0</v>
      </c>
      <c r="V1232" s="403">
        <f t="shared" si="406"/>
        <v>0</v>
      </c>
      <c r="W1232" s="403">
        <f t="shared" si="400"/>
        <v>0</v>
      </c>
      <c r="X1232" s="403">
        <f t="shared" si="398"/>
        <v>0</v>
      </c>
      <c r="Y1232" s="403">
        <f t="shared" si="392"/>
        <v>0</v>
      </c>
      <c r="Z1232" s="403">
        <f t="shared" si="392"/>
        <v>0</v>
      </c>
      <c r="AA1232" s="403">
        <f t="shared" si="392"/>
        <v>0</v>
      </c>
      <c r="AB1232" s="403">
        <f t="shared" ref="Y1232:AD1295" si="412">IF(AB$7-$F1232=0,$G1232,0)</f>
        <v>0</v>
      </c>
      <c r="AC1232" s="403">
        <f t="shared" si="395"/>
        <v>0</v>
      </c>
      <c r="AD1232" s="403">
        <f t="shared" si="403"/>
        <v>0</v>
      </c>
      <c r="AE1232" s="403">
        <f t="shared" si="403"/>
        <v>0</v>
      </c>
      <c r="AF1232" s="403">
        <f t="shared" si="411"/>
        <v>0</v>
      </c>
      <c r="AG1232" s="404">
        <f t="shared" si="409"/>
        <v>0</v>
      </c>
      <c r="AH1232" s="404">
        <f t="shared" si="399"/>
        <v>0</v>
      </c>
      <c r="AI1232" s="404">
        <f t="shared" si="399"/>
        <v>0</v>
      </c>
      <c r="AJ1232" s="145">
        <f t="shared" si="407"/>
        <v>0</v>
      </c>
    </row>
    <row r="1233" spans="2:36" ht="13.7" customHeight="1">
      <c r="B1233" s="957">
        <v>147</v>
      </c>
      <c r="C1233" s="1040">
        <v>44970</v>
      </c>
      <c r="D1233" s="1041" t="s">
        <v>577</v>
      </c>
      <c r="E1233" s="1042" t="s">
        <v>701</v>
      </c>
      <c r="F1233" s="402">
        <v>737</v>
      </c>
      <c r="G1233" s="956">
        <v>34.61</v>
      </c>
      <c r="H1233" s="440"/>
      <c r="I1233" s="403">
        <f t="shared" si="410"/>
        <v>0</v>
      </c>
      <c r="J1233" s="403">
        <f t="shared" si="394"/>
        <v>0</v>
      </c>
      <c r="K1233" s="403">
        <f t="shared" si="408"/>
        <v>0</v>
      </c>
      <c r="L1233" s="403">
        <f t="shared" si="406"/>
        <v>0</v>
      </c>
      <c r="M1233" s="403">
        <f t="shared" si="406"/>
        <v>0</v>
      </c>
      <c r="N1233" s="403">
        <f t="shared" si="406"/>
        <v>0</v>
      </c>
      <c r="O1233" s="403">
        <f t="shared" si="406"/>
        <v>0</v>
      </c>
      <c r="P1233" s="403">
        <f t="shared" si="406"/>
        <v>0</v>
      </c>
      <c r="Q1233" s="403">
        <f t="shared" si="406"/>
        <v>0</v>
      </c>
      <c r="R1233" s="403">
        <f t="shared" si="406"/>
        <v>0</v>
      </c>
      <c r="S1233" s="403">
        <f t="shared" si="406"/>
        <v>0</v>
      </c>
      <c r="T1233" s="403">
        <f t="shared" si="406"/>
        <v>0</v>
      </c>
      <c r="U1233" s="403">
        <f t="shared" si="406"/>
        <v>0</v>
      </c>
      <c r="V1233" s="403">
        <f t="shared" si="406"/>
        <v>0</v>
      </c>
      <c r="W1233" s="403">
        <f t="shared" si="400"/>
        <v>0</v>
      </c>
      <c r="X1233" s="403">
        <f t="shared" si="398"/>
        <v>0</v>
      </c>
      <c r="Y1233" s="403">
        <f t="shared" si="412"/>
        <v>0</v>
      </c>
      <c r="Z1233" s="403">
        <f t="shared" si="412"/>
        <v>0</v>
      </c>
      <c r="AA1233" s="403">
        <f t="shared" si="412"/>
        <v>0</v>
      </c>
      <c r="AB1233" s="403">
        <f t="shared" si="412"/>
        <v>0</v>
      </c>
      <c r="AC1233" s="403">
        <f t="shared" si="395"/>
        <v>0</v>
      </c>
      <c r="AD1233" s="403">
        <f t="shared" si="403"/>
        <v>0</v>
      </c>
      <c r="AE1233" s="403">
        <f t="shared" si="403"/>
        <v>0</v>
      </c>
      <c r="AF1233" s="403">
        <f t="shared" si="411"/>
        <v>34.61</v>
      </c>
      <c r="AG1233" s="404">
        <f t="shared" si="409"/>
        <v>0</v>
      </c>
      <c r="AH1233" s="404">
        <f t="shared" si="399"/>
        <v>0</v>
      </c>
      <c r="AI1233" s="404">
        <f t="shared" si="399"/>
        <v>0</v>
      </c>
      <c r="AJ1233" s="145">
        <f t="shared" si="407"/>
        <v>0</v>
      </c>
    </row>
    <row r="1234" spans="2:36" ht="13.7" customHeight="1">
      <c r="B1234" s="957">
        <v>142</v>
      </c>
      <c r="C1234" s="1040">
        <v>44967</v>
      </c>
      <c r="D1234" s="1041" t="s">
        <v>607</v>
      </c>
      <c r="E1234" s="1042" t="s">
        <v>692</v>
      </c>
      <c r="F1234" s="402">
        <v>737</v>
      </c>
      <c r="G1234" s="956">
        <v>11.63</v>
      </c>
      <c r="H1234" s="440"/>
      <c r="I1234" s="403">
        <f t="shared" si="410"/>
        <v>0</v>
      </c>
      <c r="J1234" s="403">
        <f t="shared" si="394"/>
        <v>0</v>
      </c>
      <c r="K1234" s="403">
        <f t="shared" si="408"/>
        <v>0</v>
      </c>
      <c r="L1234" s="403">
        <f t="shared" ref="L1234:V1243" si="413">IF(L$7-$F1234=0,$G1234,0)</f>
        <v>0</v>
      </c>
      <c r="M1234" s="403">
        <f t="shared" si="413"/>
        <v>0</v>
      </c>
      <c r="N1234" s="403">
        <f t="shared" si="413"/>
        <v>0</v>
      </c>
      <c r="O1234" s="403">
        <f t="shared" si="413"/>
        <v>0</v>
      </c>
      <c r="P1234" s="403">
        <f t="shared" si="413"/>
        <v>0</v>
      </c>
      <c r="Q1234" s="403">
        <f t="shared" si="413"/>
        <v>0</v>
      </c>
      <c r="R1234" s="403">
        <f t="shared" si="413"/>
        <v>0</v>
      </c>
      <c r="S1234" s="403">
        <f t="shared" si="413"/>
        <v>0</v>
      </c>
      <c r="T1234" s="403">
        <f t="shared" si="413"/>
        <v>0</v>
      </c>
      <c r="U1234" s="403">
        <f t="shared" si="413"/>
        <v>0</v>
      </c>
      <c r="V1234" s="403">
        <f t="shared" si="413"/>
        <v>0</v>
      </c>
      <c r="W1234" s="403">
        <f t="shared" si="400"/>
        <v>0</v>
      </c>
      <c r="X1234" s="403">
        <f t="shared" si="398"/>
        <v>0</v>
      </c>
      <c r="Y1234" s="403">
        <f t="shared" si="412"/>
        <v>0</v>
      </c>
      <c r="Z1234" s="403">
        <f t="shared" si="412"/>
        <v>0</v>
      </c>
      <c r="AA1234" s="403">
        <f t="shared" si="412"/>
        <v>0</v>
      </c>
      <c r="AB1234" s="403">
        <f t="shared" si="412"/>
        <v>0</v>
      </c>
      <c r="AC1234" s="403">
        <f t="shared" si="395"/>
        <v>0</v>
      </c>
      <c r="AD1234" s="403">
        <f t="shared" si="403"/>
        <v>0</v>
      </c>
      <c r="AE1234" s="403">
        <f t="shared" si="403"/>
        <v>0</v>
      </c>
      <c r="AF1234" s="403">
        <f t="shared" si="411"/>
        <v>11.63</v>
      </c>
      <c r="AG1234" s="404">
        <f t="shared" si="409"/>
        <v>0</v>
      </c>
      <c r="AH1234" s="404">
        <f t="shared" si="399"/>
        <v>0</v>
      </c>
      <c r="AI1234" s="404">
        <f t="shared" si="399"/>
        <v>0</v>
      </c>
      <c r="AJ1234" s="145">
        <f t="shared" si="407"/>
        <v>0</v>
      </c>
    </row>
    <row r="1235" spans="2:36" ht="13.7" customHeight="1">
      <c r="B1235" s="957">
        <v>61</v>
      </c>
      <c r="C1235" s="1040">
        <v>44938</v>
      </c>
      <c r="D1235" s="1041" t="s">
        <v>577</v>
      </c>
      <c r="E1235" s="1042" t="s">
        <v>635</v>
      </c>
      <c r="F1235" s="402">
        <v>267</v>
      </c>
      <c r="G1235" s="956">
        <v>12.5</v>
      </c>
      <c r="H1235" s="440"/>
      <c r="I1235" s="403">
        <f t="shared" si="410"/>
        <v>0</v>
      </c>
      <c r="J1235" s="403">
        <f t="shared" si="394"/>
        <v>0</v>
      </c>
      <c r="K1235" s="403">
        <f t="shared" si="408"/>
        <v>0</v>
      </c>
      <c r="L1235" s="403">
        <f t="shared" si="413"/>
        <v>0</v>
      </c>
      <c r="M1235" s="403">
        <f t="shared" si="413"/>
        <v>0</v>
      </c>
      <c r="N1235" s="403">
        <f t="shared" si="413"/>
        <v>0</v>
      </c>
      <c r="O1235" s="403">
        <f t="shared" si="413"/>
        <v>0</v>
      </c>
      <c r="P1235" s="403">
        <f t="shared" si="413"/>
        <v>0</v>
      </c>
      <c r="Q1235" s="403">
        <f t="shared" si="413"/>
        <v>0</v>
      </c>
      <c r="R1235" s="403">
        <f t="shared" si="413"/>
        <v>0</v>
      </c>
      <c r="S1235" s="403">
        <f t="shared" si="413"/>
        <v>12.5</v>
      </c>
      <c r="T1235" s="403">
        <f t="shared" si="413"/>
        <v>0</v>
      </c>
      <c r="U1235" s="403">
        <f t="shared" si="413"/>
        <v>0</v>
      </c>
      <c r="V1235" s="403">
        <f t="shared" si="413"/>
        <v>0</v>
      </c>
      <c r="W1235" s="403">
        <f t="shared" si="400"/>
        <v>0</v>
      </c>
      <c r="X1235" s="403">
        <f t="shared" si="398"/>
        <v>0</v>
      </c>
      <c r="Y1235" s="403">
        <f t="shared" si="412"/>
        <v>0</v>
      </c>
      <c r="Z1235" s="403">
        <f t="shared" si="412"/>
        <v>0</v>
      </c>
      <c r="AA1235" s="403">
        <f t="shared" si="412"/>
        <v>0</v>
      </c>
      <c r="AB1235" s="403">
        <f t="shared" si="412"/>
        <v>0</v>
      </c>
      <c r="AC1235" s="403">
        <f t="shared" si="395"/>
        <v>0</v>
      </c>
      <c r="AD1235" s="403">
        <f t="shared" si="403"/>
        <v>0</v>
      </c>
      <c r="AE1235" s="403">
        <f t="shared" si="403"/>
        <v>0</v>
      </c>
      <c r="AF1235" s="403">
        <f t="shared" si="411"/>
        <v>0</v>
      </c>
      <c r="AG1235" s="404">
        <f t="shared" si="409"/>
        <v>0</v>
      </c>
      <c r="AH1235" s="404">
        <f t="shared" si="399"/>
        <v>0</v>
      </c>
      <c r="AI1235" s="404">
        <f t="shared" si="399"/>
        <v>0</v>
      </c>
      <c r="AJ1235" s="145">
        <f t="shared" si="407"/>
        <v>0</v>
      </c>
    </row>
    <row r="1236" spans="2:36" ht="13.7" customHeight="1">
      <c r="B1236" s="957">
        <v>1289</v>
      </c>
      <c r="C1236" s="1040">
        <v>45254</v>
      </c>
      <c r="D1236" s="1041" t="s">
        <v>577</v>
      </c>
      <c r="E1236" s="1042" t="s">
        <v>1673</v>
      </c>
      <c r="F1236" s="402">
        <v>267</v>
      </c>
      <c r="G1236" s="956">
        <v>12.5</v>
      </c>
      <c r="H1236" s="440"/>
      <c r="I1236" s="403">
        <f t="shared" si="410"/>
        <v>0</v>
      </c>
      <c r="J1236" s="403">
        <f t="shared" si="394"/>
        <v>0</v>
      </c>
      <c r="K1236" s="403">
        <f t="shared" si="408"/>
        <v>0</v>
      </c>
      <c r="L1236" s="403">
        <f t="shared" si="413"/>
        <v>0</v>
      </c>
      <c r="M1236" s="403">
        <f t="shared" si="413"/>
        <v>0</v>
      </c>
      <c r="N1236" s="403">
        <f t="shared" si="413"/>
        <v>0</v>
      </c>
      <c r="O1236" s="403">
        <f t="shared" si="413"/>
        <v>0</v>
      </c>
      <c r="P1236" s="403">
        <f t="shared" si="413"/>
        <v>0</v>
      </c>
      <c r="Q1236" s="403">
        <f t="shared" si="413"/>
        <v>0</v>
      </c>
      <c r="R1236" s="403">
        <f t="shared" si="413"/>
        <v>0</v>
      </c>
      <c r="S1236" s="403">
        <f t="shared" si="413"/>
        <v>12.5</v>
      </c>
      <c r="T1236" s="403">
        <f t="shared" si="413"/>
        <v>0</v>
      </c>
      <c r="U1236" s="403">
        <f t="shared" si="413"/>
        <v>0</v>
      </c>
      <c r="V1236" s="403">
        <f t="shared" si="413"/>
        <v>0</v>
      </c>
      <c r="W1236" s="403">
        <f t="shared" si="400"/>
        <v>0</v>
      </c>
      <c r="X1236" s="403">
        <f t="shared" si="398"/>
        <v>0</v>
      </c>
      <c r="Y1236" s="403">
        <f t="shared" si="412"/>
        <v>0</v>
      </c>
      <c r="Z1236" s="403">
        <f t="shared" si="412"/>
        <v>0</v>
      </c>
      <c r="AA1236" s="403">
        <f t="shared" si="412"/>
        <v>0</v>
      </c>
      <c r="AB1236" s="403">
        <f t="shared" si="412"/>
        <v>0</v>
      </c>
      <c r="AC1236" s="403">
        <f t="shared" si="395"/>
        <v>0</v>
      </c>
      <c r="AD1236" s="403">
        <f t="shared" si="403"/>
        <v>0</v>
      </c>
      <c r="AE1236" s="403">
        <f t="shared" si="403"/>
        <v>0</v>
      </c>
      <c r="AF1236" s="403">
        <f t="shared" si="411"/>
        <v>0</v>
      </c>
      <c r="AG1236" s="404">
        <f t="shared" si="409"/>
        <v>0</v>
      </c>
      <c r="AH1236" s="404">
        <f t="shared" si="399"/>
        <v>0</v>
      </c>
      <c r="AI1236" s="404">
        <f t="shared" si="399"/>
        <v>0</v>
      </c>
      <c r="AJ1236" s="145">
        <f t="shared" si="407"/>
        <v>0</v>
      </c>
    </row>
    <row r="1237" spans="2:36" ht="13.7" customHeight="1">
      <c r="B1237" s="957">
        <v>66</v>
      </c>
      <c r="C1237" s="1040">
        <v>44942</v>
      </c>
      <c r="D1237" s="1041" t="s">
        <v>577</v>
      </c>
      <c r="E1237" s="1042" t="s">
        <v>644</v>
      </c>
      <c r="F1237" s="402">
        <v>267</v>
      </c>
      <c r="G1237" s="956">
        <v>80</v>
      </c>
      <c r="H1237" s="440"/>
      <c r="I1237" s="403">
        <f t="shared" si="410"/>
        <v>0</v>
      </c>
      <c r="J1237" s="403">
        <f t="shared" si="394"/>
        <v>0</v>
      </c>
      <c r="K1237" s="403">
        <f t="shared" si="408"/>
        <v>0</v>
      </c>
      <c r="L1237" s="403">
        <f t="shared" si="413"/>
        <v>0</v>
      </c>
      <c r="M1237" s="403">
        <f t="shared" si="413"/>
        <v>0</v>
      </c>
      <c r="N1237" s="403">
        <f t="shared" si="413"/>
        <v>0</v>
      </c>
      <c r="O1237" s="403">
        <f t="shared" si="413"/>
        <v>0</v>
      </c>
      <c r="P1237" s="403">
        <f t="shared" si="413"/>
        <v>0</v>
      </c>
      <c r="Q1237" s="403">
        <f t="shared" si="413"/>
        <v>0</v>
      </c>
      <c r="R1237" s="403">
        <f t="shared" si="413"/>
        <v>0</v>
      </c>
      <c r="S1237" s="403">
        <f t="shared" si="413"/>
        <v>80</v>
      </c>
      <c r="T1237" s="403">
        <f t="shared" si="413"/>
        <v>0</v>
      </c>
      <c r="U1237" s="403">
        <f t="shared" si="413"/>
        <v>0</v>
      </c>
      <c r="V1237" s="403">
        <f t="shared" si="413"/>
        <v>0</v>
      </c>
      <c r="W1237" s="403">
        <f t="shared" si="400"/>
        <v>0</v>
      </c>
      <c r="X1237" s="403">
        <f t="shared" si="398"/>
        <v>0</v>
      </c>
      <c r="Y1237" s="403">
        <f t="shared" si="412"/>
        <v>0</v>
      </c>
      <c r="Z1237" s="403">
        <f t="shared" si="412"/>
        <v>0</v>
      </c>
      <c r="AA1237" s="403">
        <f t="shared" si="412"/>
        <v>0</v>
      </c>
      <c r="AB1237" s="403">
        <f t="shared" si="412"/>
        <v>0</v>
      </c>
      <c r="AC1237" s="403">
        <f t="shared" si="395"/>
        <v>0</v>
      </c>
      <c r="AD1237" s="403">
        <f t="shared" si="403"/>
        <v>0</v>
      </c>
      <c r="AE1237" s="403">
        <f t="shared" si="403"/>
        <v>0</v>
      </c>
      <c r="AF1237" s="403">
        <f t="shared" si="411"/>
        <v>0</v>
      </c>
      <c r="AG1237" s="404">
        <f t="shared" si="409"/>
        <v>0</v>
      </c>
      <c r="AH1237" s="404">
        <f t="shared" si="399"/>
        <v>0</v>
      </c>
      <c r="AI1237" s="404">
        <f t="shared" si="399"/>
        <v>0</v>
      </c>
      <c r="AJ1237" s="145">
        <f t="shared" si="407"/>
        <v>0</v>
      </c>
    </row>
    <row r="1238" spans="2:36" ht="13.7" customHeight="1">
      <c r="B1238" s="957">
        <v>255</v>
      </c>
      <c r="C1238" s="1040">
        <v>45001</v>
      </c>
      <c r="D1238" s="1041" t="s">
        <v>575</v>
      </c>
      <c r="E1238" s="1042" t="s">
        <v>804</v>
      </c>
      <c r="F1238" s="402">
        <v>737</v>
      </c>
      <c r="G1238" s="956">
        <v>131.1</v>
      </c>
      <c r="H1238" s="440"/>
      <c r="I1238" s="403">
        <f t="shared" si="410"/>
        <v>0</v>
      </c>
      <c r="J1238" s="403">
        <f t="shared" si="394"/>
        <v>0</v>
      </c>
      <c r="K1238" s="403">
        <f t="shared" si="408"/>
        <v>0</v>
      </c>
      <c r="L1238" s="403">
        <f t="shared" si="413"/>
        <v>0</v>
      </c>
      <c r="M1238" s="403">
        <f t="shared" si="413"/>
        <v>0</v>
      </c>
      <c r="N1238" s="403">
        <f t="shared" si="413"/>
        <v>0</v>
      </c>
      <c r="O1238" s="403">
        <f t="shared" si="413"/>
        <v>0</v>
      </c>
      <c r="P1238" s="403">
        <f t="shared" si="413"/>
        <v>0</v>
      </c>
      <c r="Q1238" s="403">
        <f t="shared" si="413"/>
        <v>0</v>
      </c>
      <c r="R1238" s="403">
        <f t="shared" si="413"/>
        <v>0</v>
      </c>
      <c r="S1238" s="403">
        <f t="shared" si="413"/>
        <v>0</v>
      </c>
      <c r="T1238" s="403">
        <f t="shared" si="413"/>
        <v>0</v>
      </c>
      <c r="U1238" s="403">
        <f t="shared" si="413"/>
        <v>0</v>
      </c>
      <c r="V1238" s="403">
        <f t="shared" si="413"/>
        <v>0</v>
      </c>
      <c r="W1238" s="403">
        <f t="shared" si="400"/>
        <v>0</v>
      </c>
      <c r="X1238" s="403">
        <f t="shared" si="398"/>
        <v>0</v>
      </c>
      <c r="Y1238" s="403">
        <f t="shared" si="412"/>
        <v>0</v>
      </c>
      <c r="Z1238" s="403">
        <f t="shared" si="412"/>
        <v>0</v>
      </c>
      <c r="AA1238" s="403">
        <f t="shared" si="412"/>
        <v>0</v>
      </c>
      <c r="AB1238" s="403">
        <f t="shared" si="412"/>
        <v>0</v>
      </c>
      <c r="AC1238" s="403">
        <f t="shared" si="395"/>
        <v>0</v>
      </c>
      <c r="AD1238" s="403">
        <f t="shared" si="403"/>
        <v>0</v>
      </c>
      <c r="AE1238" s="403">
        <f t="shared" si="403"/>
        <v>0</v>
      </c>
      <c r="AF1238" s="403">
        <f t="shared" si="411"/>
        <v>131.1</v>
      </c>
      <c r="AG1238" s="404">
        <f t="shared" si="409"/>
        <v>0</v>
      </c>
      <c r="AH1238" s="404">
        <f t="shared" si="399"/>
        <v>0</v>
      </c>
      <c r="AI1238" s="404">
        <f t="shared" si="399"/>
        <v>0</v>
      </c>
      <c r="AJ1238" s="145">
        <f t="shared" si="407"/>
        <v>0</v>
      </c>
    </row>
    <row r="1239" spans="2:36" ht="13.7" customHeight="1">
      <c r="B1239" s="957">
        <v>788</v>
      </c>
      <c r="C1239" s="1040">
        <v>45159</v>
      </c>
      <c r="D1239" s="1041" t="s">
        <v>607</v>
      </c>
      <c r="E1239" s="1042" t="s">
        <v>1249</v>
      </c>
      <c r="F1239" s="402">
        <v>737</v>
      </c>
      <c r="G1239" s="956">
        <v>33.700000000000003</v>
      </c>
      <c r="H1239" s="440"/>
      <c r="I1239" s="403">
        <f t="shared" si="410"/>
        <v>0</v>
      </c>
      <c r="J1239" s="403">
        <f t="shared" si="394"/>
        <v>0</v>
      </c>
      <c r="K1239" s="403">
        <f t="shared" si="408"/>
        <v>0</v>
      </c>
      <c r="L1239" s="403">
        <f t="shared" si="413"/>
        <v>0</v>
      </c>
      <c r="M1239" s="403">
        <f t="shared" si="413"/>
        <v>0</v>
      </c>
      <c r="N1239" s="403">
        <f t="shared" si="413"/>
        <v>0</v>
      </c>
      <c r="O1239" s="403">
        <f t="shared" si="413"/>
        <v>0</v>
      </c>
      <c r="P1239" s="403">
        <f t="shared" si="413"/>
        <v>0</v>
      </c>
      <c r="Q1239" s="403">
        <f t="shared" si="413"/>
        <v>0</v>
      </c>
      <c r="R1239" s="403">
        <f t="shared" si="413"/>
        <v>0</v>
      </c>
      <c r="S1239" s="403">
        <f t="shared" si="413"/>
        <v>0</v>
      </c>
      <c r="T1239" s="403">
        <f t="shared" si="413"/>
        <v>0</v>
      </c>
      <c r="U1239" s="403">
        <f t="shared" si="413"/>
        <v>0</v>
      </c>
      <c r="V1239" s="403">
        <f t="shared" si="413"/>
        <v>0</v>
      </c>
      <c r="W1239" s="403">
        <f t="shared" si="400"/>
        <v>0</v>
      </c>
      <c r="X1239" s="403">
        <f t="shared" si="398"/>
        <v>0</v>
      </c>
      <c r="Y1239" s="403">
        <f t="shared" si="412"/>
        <v>0</v>
      </c>
      <c r="Z1239" s="403">
        <f t="shared" si="412"/>
        <v>0</v>
      </c>
      <c r="AA1239" s="403">
        <f t="shared" si="412"/>
        <v>0</v>
      </c>
      <c r="AB1239" s="403">
        <f t="shared" si="412"/>
        <v>0</v>
      </c>
      <c r="AC1239" s="403">
        <f t="shared" si="395"/>
        <v>0</v>
      </c>
      <c r="AD1239" s="403">
        <f t="shared" si="403"/>
        <v>0</v>
      </c>
      <c r="AE1239" s="403">
        <f t="shared" si="403"/>
        <v>0</v>
      </c>
      <c r="AF1239" s="403">
        <f t="shared" si="411"/>
        <v>33.700000000000003</v>
      </c>
      <c r="AG1239" s="404">
        <f t="shared" si="409"/>
        <v>0</v>
      </c>
      <c r="AH1239" s="404">
        <f t="shared" si="399"/>
        <v>0</v>
      </c>
      <c r="AI1239" s="404">
        <f t="shared" si="399"/>
        <v>0</v>
      </c>
      <c r="AJ1239" s="145">
        <f t="shared" si="407"/>
        <v>0</v>
      </c>
    </row>
    <row r="1240" spans="2:36" ht="13.7" customHeight="1">
      <c r="B1240" s="957">
        <v>8</v>
      </c>
      <c r="C1240" s="1040">
        <v>44908</v>
      </c>
      <c r="D1240" s="1041" t="s">
        <v>577</v>
      </c>
      <c r="E1240" s="1042" t="s">
        <v>592</v>
      </c>
      <c r="F1240" s="402">
        <v>737</v>
      </c>
      <c r="G1240" s="956">
        <v>300</v>
      </c>
      <c r="H1240" s="440"/>
      <c r="I1240" s="403">
        <f t="shared" si="410"/>
        <v>0</v>
      </c>
      <c r="J1240" s="403">
        <f t="shared" si="394"/>
        <v>0</v>
      </c>
      <c r="K1240" s="403">
        <f t="shared" si="408"/>
        <v>0</v>
      </c>
      <c r="L1240" s="403">
        <f t="shared" si="413"/>
        <v>0</v>
      </c>
      <c r="M1240" s="403">
        <f t="shared" si="413"/>
        <v>0</v>
      </c>
      <c r="N1240" s="403">
        <f t="shared" si="413"/>
        <v>0</v>
      </c>
      <c r="O1240" s="403">
        <f t="shared" si="413"/>
        <v>0</v>
      </c>
      <c r="P1240" s="403">
        <f t="shared" si="413"/>
        <v>0</v>
      </c>
      <c r="Q1240" s="403">
        <f t="shared" si="413"/>
        <v>0</v>
      </c>
      <c r="R1240" s="403">
        <f t="shared" si="413"/>
        <v>0</v>
      </c>
      <c r="S1240" s="403">
        <f t="shared" si="413"/>
        <v>0</v>
      </c>
      <c r="T1240" s="403">
        <f t="shared" si="413"/>
        <v>0</v>
      </c>
      <c r="U1240" s="403">
        <f t="shared" si="413"/>
        <v>0</v>
      </c>
      <c r="V1240" s="403">
        <f t="shared" si="413"/>
        <v>0</v>
      </c>
      <c r="W1240" s="403">
        <f t="shared" si="400"/>
        <v>0</v>
      </c>
      <c r="X1240" s="403">
        <f t="shared" si="398"/>
        <v>0</v>
      </c>
      <c r="Y1240" s="403">
        <f t="shared" si="412"/>
        <v>0</v>
      </c>
      <c r="Z1240" s="403">
        <f t="shared" si="412"/>
        <v>0</v>
      </c>
      <c r="AA1240" s="403">
        <f t="shared" si="412"/>
        <v>0</v>
      </c>
      <c r="AB1240" s="403">
        <f t="shared" si="412"/>
        <v>0</v>
      </c>
      <c r="AC1240" s="403">
        <f t="shared" si="395"/>
        <v>0</v>
      </c>
      <c r="AD1240" s="403">
        <f t="shared" si="403"/>
        <v>0</v>
      </c>
      <c r="AE1240" s="403">
        <f t="shared" si="403"/>
        <v>0</v>
      </c>
      <c r="AF1240" s="403">
        <f t="shared" si="411"/>
        <v>300</v>
      </c>
      <c r="AG1240" s="404">
        <f t="shared" si="409"/>
        <v>0</v>
      </c>
      <c r="AH1240" s="404">
        <f t="shared" si="399"/>
        <v>0</v>
      </c>
      <c r="AI1240" s="404">
        <f t="shared" si="399"/>
        <v>0</v>
      </c>
      <c r="AJ1240" s="145">
        <f t="shared" si="407"/>
        <v>0</v>
      </c>
    </row>
    <row r="1241" spans="2:36" ht="13.7" customHeight="1">
      <c r="B1241" s="957">
        <v>208</v>
      </c>
      <c r="C1241" s="1040">
        <v>44984</v>
      </c>
      <c r="D1241" s="1041" t="s">
        <v>577</v>
      </c>
      <c r="E1241" s="1042" t="s">
        <v>748</v>
      </c>
      <c r="F1241" s="402">
        <v>737</v>
      </c>
      <c r="G1241" s="956">
        <v>186.78</v>
      </c>
      <c r="H1241" s="440"/>
      <c r="I1241" s="403">
        <f t="shared" si="410"/>
        <v>0</v>
      </c>
      <c r="J1241" s="403">
        <f t="shared" si="394"/>
        <v>0</v>
      </c>
      <c r="K1241" s="403">
        <f t="shared" si="408"/>
        <v>0</v>
      </c>
      <c r="L1241" s="403">
        <f t="shared" si="413"/>
        <v>0</v>
      </c>
      <c r="M1241" s="403">
        <f t="shared" si="413"/>
        <v>0</v>
      </c>
      <c r="N1241" s="403">
        <f t="shared" si="413"/>
        <v>0</v>
      </c>
      <c r="O1241" s="403">
        <f t="shared" si="413"/>
        <v>0</v>
      </c>
      <c r="P1241" s="403">
        <f t="shared" si="413"/>
        <v>0</v>
      </c>
      <c r="Q1241" s="403">
        <f t="shared" si="413"/>
        <v>0</v>
      </c>
      <c r="R1241" s="403">
        <f t="shared" si="413"/>
        <v>0</v>
      </c>
      <c r="S1241" s="403">
        <f t="shared" si="413"/>
        <v>0</v>
      </c>
      <c r="T1241" s="403">
        <f t="shared" si="413"/>
        <v>0</v>
      </c>
      <c r="U1241" s="403">
        <f t="shared" si="413"/>
        <v>0</v>
      </c>
      <c r="V1241" s="403">
        <f t="shared" si="413"/>
        <v>0</v>
      </c>
      <c r="W1241" s="403">
        <f t="shared" si="400"/>
        <v>0</v>
      </c>
      <c r="X1241" s="403">
        <f t="shared" si="398"/>
        <v>0</v>
      </c>
      <c r="Y1241" s="403">
        <f t="shared" si="412"/>
        <v>0</v>
      </c>
      <c r="Z1241" s="403">
        <f t="shared" si="412"/>
        <v>0</v>
      </c>
      <c r="AA1241" s="403">
        <f t="shared" si="412"/>
        <v>0</v>
      </c>
      <c r="AB1241" s="403">
        <f t="shared" si="412"/>
        <v>0</v>
      </c>
      <c r="AC1241" s="403">
        <f t="shared" si="395"/>
        <v>0</v>
      </c>
      <c r="AD1241" s="403">
        <f t="shared" si="403"/>
        <v>0</v>
      </c>
      <c r="AE1241" s="403">
        <f t="shared" si="403"/>
        <v>0</v>
      </c>
      <c r="AF1241" s="403">
        <f t="shared" si="411"/>
        <v>186.78</v>
      </c>
      <c r="AG1241" s="404">
        <f t="shared" si="409"/>
        <v>0</v>
      </c>
      <c r="AH1241" s="404">
        <f t="shared" si="399"/>
        <v>0</v>
      </c>
      <c r="AI1241" s="404">
        <f t="shared" si="399"/>
        <v>0</v>
      </c>
      <c r="AJ1241" s="145">
        <f t="shared" si="407"/>
        <v>0</v>
      </c>
    </row>
    <row r="1242" spans="2:36" ht="13.7" customHeight="1">
      <c r="B1242" s="957">
        <v>546</v>
      </c>
      <c r="C1242" s="1040">
        <v>45092</v>
      </c>
      <c r="D1242" s="1041" t="s">
        <v>577</v>
      </c>
      <c r="E1242" s="1042" t="s">
        <v>1048</v>
      </c>
      <c r="F1242" s="402">
        <v>737</v>
      </c>
      <c r="G1242" s="956">
        <v>239</v>
      </c>
      <c r="H1242" s="440"/>
      <c r="I1242" s="403">
        <f t="shared" si="410"/>
        <v>0</v>
      </c>
      <c r="J1242" s="403">
        <f t="shared" ref="J1242:J1305" si="414">IF(J$7-$F1242=0,$G1242,0)</f>
        <v>0</v>
      </c>
      <c r="K1242" s="403">
        <f t="shared" si="408"/>
        <v>0</v>
      </c>
      <c r="L1242" s="403">
        <f t="shared" si="413"/>
        <v>0</v>
      </c>
      <c r="M1242" s="403">
        <f t="shared" si="413"/>
        <v>0</v>
      </c>
      <c r="N1242" s="403">
        <f t="shared" si="413"/>
        <v>0</v>
      </c>
      <c r="O1242" s="403">
        <f t="shared" si="413"/>
        <v>0</v>
      </c>
      <c r="P1242" s="403">
        <f t="shared" si="413"/>
        <v>0</v>
      </c>
      <c r="Q1242" s="403">
        <f t="shared" si="413"/>
        <v>0</v>
      </c>
      <c r="R1242" s="403">
        <f t="shared" si="413"/>
        <v>0</v>
      </c>
      <c r="S1242" s="403">
        <f t="shared" si="413"/>
        <v>0</v>
      </c>
      <c r="T1242" s="403">
        <f t="shared" si="413"/>
        <v>0</v>
      </c>
      <c r="U1242" s="403">
        <f t="shared" si="413"/>
        <v>0</v>
      </c>
      <c r="V1242" s="403">
        <f t="shared" si="413"/>
        <v>0</v>
      </c>
      <c r="W1242" s="403">
        <f t="shared" si="400"/>
        <v>0</v>
      </c>
      <c r="X1242" s="403">
        <f t="shared" si="398"/>
        <v>0</v>
      </c>
      <c r="Y1242" s="403">
        <f t="shared" si="412"/>
        <v>0</v>
      </c>
      <c r="Z1242" s="403">
        <f t="shared" si="412"/>
        <v>0</v>
      </c>
      <c r="AA1242" s="403">
        <f t="shared" si="412"/>
        <v>0</v>
      </c>
      <c r="AB1242" s="403">
        <f t="shared" si="412"/>
        <v>0</v>
      </c>
      <c r="AC1242" s="403">
        <f t="shared" si="412"/>
        <v>0</v>
      </c>
      <c r="AD1242" s="403">
        <f t="shared" si="403"/>
        <v>0</v>
      </c>
      <c r="AE1242" s="403">
        <f t="shared" si="403"/>
        <v>0</v>
      </c>
      <c r="AF1242" s="403">
        <f t="shared" si="411"/>
        <v>239</v>
      </c>
      <c r="AG1242" s="404">
        <f t="shared" si="409"/>
        <v>0</v>
      </c>
      <c r="AH1242" s="404">
        <f t="shared" si="399"/>
        <v>0</v>
      </c>
      <c r="AI1242" s="404">
        <f t="shared" si="399"/>
        <v>0</v>
      </c>
      <c r="AJ1242" s="145">
        <f t="shared" si="407"/>
        <v>0</v>
      </c>
    </row>
    <row r="1243" spans="2:36" ht="13.7" customHeight="1">
      <c r="B1243" s="957">
        <v>550</v>
      </c>
      <c r="C1243" s="1040">
        <v>45093</v>
      </c>
      <c r="D1243" s="1041" t="s">
        <v>577</v>
      </c>
      <c r="E1243" s="1042" t="s">
        <v>1058</v>
      </c>
      <c r="F1243" s="402">
        <v>737</v>
      </c>
      <c r="G1243" s="956">
        <v>187.43</v>
      </c>
      <c r="H1243" s="440"/>
      <c r="I1243" s="403">
        <f t="shared" si="410"/>
        <v>0</v>
      </c>
      <c r="J1243" s="403">
        <f t="shared" si="414"/>
        <v>0</v>
      </c>
      <c r="K1243" s="403">
        <f t="shared" si="408"/>
        <v>0</v>
      </c>
      <c r="L1243" s="403">
        <f t="shared" si="413"/>
        <v>0</v>
      </c>
      <c r="M1243" s="403">
        <f t="shared" si="413"/>
        <v>0</v>
      </c>
      <c r="N1243" s="403">
        <f t="shared" si="413"/>
        <v>0</v>
      </c>
      <c r="O1243" s="403">
        <f t="shared" si="413"/>
        <v>0</v>
      </c>
      <c r="P1243" s="403">
        <f t="shared" si="413"/>
        <v>0</v>
      </c>
      <c r="Q1243" s="403">
        <f t="shared" si="413"/>
        <v>0</v>
      </c>
      <c r="R1243" s="403">
        <f t="shared" si="413"/>
        <v>0</v>
      </c>
      <c r="S1243" s="403">
        <f t="shared" si="413"/>
        <v>0</v>
      </c>
      <c r="T1243" s="403">
        <f t="shared" si="413"/>
        <v>0</v>
      </c>
      <c r="U1243" s="403">
        <f t="shared" si="413"/>
        <v>0</v>
      </c>
      <c r="V1243" s="403">
        <f t="shared" si="413"/>
        <v>0</v>
      </c>
      <c r="W1243" s="403">
        <f t="shared" si="400"/>
        <v>0</v>
      </c>
      <c r="X1243" s="403">
        <f t="shared" si="398"/>
        <v>0</v>
      </c>
      <c r="Y1243" s="403">
        <f t="shared" si="412"/>
        <v>0</v>
      </c>
      <c r="Z1243" s="403">
        <f t="shared" si="412"/>
        <v>0</v>
      </c>
      <c r="AA1243" s="403">
        <f t="shared" si="412"/>
        <v>0</v>
      </c>
      <c r="AB1243" s="403">
        <f t="shared" si="412"/>
        <v>0</v>
      </c>
      <c r="AC1243" s="403">
        <f t="shared" si="412"/>
        <v>0</v>
      </c>
      <c r="AD1243" s="403">
        <f t="shared" si="403"/>
        <v>0</v>
      </c>
      <c r="AE1243" s="403">
        <f t="shared" si="403"/>
        <v>0</v>
      </c>
      <c r="AF1243" s="403">
        <f t="shared" si="411"/>
        <v>187.43</v>
      </c>
      <c r="AG1243" s="404">
        <f t="shared" si="409"/>
        <v>0</v>
      </c>
      <c r="AH1243" s="404">
        <f t="shared" si="399"/>
        <v>0</v>
      </c>
      <c r="AI1243" s="404">
        <f t="shared" si="399"/>
        <v>0</v>
      </c>
      <c r="AJ1243" s="145">
        <f t="shared" si="407"/>
        <v>0</v>
      </c>
    </row>
    <row r="1244" spans="2:36" ht="13.7" customHeight="1">
      <c r="B1244" s="957">
        <v>190</v>
      </c>
      <c r="C1244" s="1040">
        <v>44979</v>
      </c>
      <c r="D1244" s="1041" t="s">
        <v>607</v>
      </c>
      <c r="E1244" s="1042" t="s">
        <v>732</v>
      </c>
      <c r="F1244" s="402">
        <v>280</v>
      </c>
      <c r="G1244" s="956">
        <v>0.9</v>
      </c>
      <c r="H1244" s="440"/>
      <c r="I1244" s="403">
        <f t="shared" si="410"/>
        <v>0</v>
      </c>
      <c r="J1244" s="403">
        <f t="shared" si="414"/>
        <v>0</v>
      </c>
      <c r="K1244" s="403">
        <f t="shared" si="408"/>
        <v>0</v>
      </c>
      <c r="L1244" s="403">
        <f t="shared" ref="L1244:V1253" si="415">IF(L$7-$F1244=0,$G1244,0)</f>
        <v>0</v>
      </c>
      <c r="M1244" s="403">
        <f t="shared" si="415"/>
        <v>0</v>
      </c>
      <c r="N1244" s="403">
        <f t="shared" si="415"/>
        <v>0</v>
      </c>
      <c r="O1244" s="403">
        <f t="shared" si="415"/>
        <v>0</v>
      </c>
      <c r="P1244" s="403">
        <f t="shared" si="415"/>
        <v>0</v>
      </c>
      <c r="Q1244" s="403">
        <f t="shared" si="415"/>
        <v>0</v>
      </c>
      <c r="R1244" s="403">
        <f t="shared" si="415"/>
        <v>0</v>
      </c>
      <c r="S1244" s="403">
        <f t="shared" si="415"/>
        <v>0</v>
      </c>
      <c r="T1244" s="403">
        <f t="shared" si="415"/>
        <v>0</v>
      </c>
      <c r="U1244" s="403">
        <f t="shared" si="415"/>
        <v>0</v>
      </c>
      <c r="V1244" s="403">
        <f t="shared" si="415"/>
        <v>0</v>
      </c>
      <c r="W1244" s="403">
        <f t="shared" si="400"/>
        <v>0.9</v>
      </c>
      <c r="X1244" s="403">
        <f t="shared" si="398"/>
        <v>0</v>
      </c>
      <c r="Y1244" s="403">
        <f t="shared" si="412"/>
        <v>0</v>
      </c>
      <c r="Z1244" s="403">
        <f t="shared" si="412"/>
        <v>0</v>
      </c>
      <c r="AA1244" s="403">
        <f t="shared" si="412"/>
        <v>0</v>
      </c>
      <c r="AB1244" s="403">
        <f t="shared" si="412"/>
        <v>0</v>
      </c>
      <c r="AC1244" s="403">
        <f t="shared" ref="AC1244:AC1307" si="416">IF(AC$7-$F1244=0,$G1244,0)</f>
        <v>0</v>
      </c>
      <c r="AD1244" s="403">
        <f t="shared" si="403"/>
        <v>0</v>
      </c>
      <c r="AE1244" s="403">
        <f t="shared" si="403"/>
        <v>0</v>
      </c>
      <c r="AF1244" s="403">
        <f t="shared" si="411"/>
        <v>0</v>
      </c>
      <c r="AG1244" s="404">
        <f t="shared" si="409"/>
        <v>0</v>
      </c>
      <c r="AH1244" s="404">
        <f t="shared" si="399"/>
        <v>0</v>
      </c>
      <c r="AI1244" s="404">
        <f t="shared" si="399"/>
        <v>0</v>
      </c>
      <c r="AJ1244" s="145">
        <f t="shared" si="407"/>
        <v>0</v>
      </c>
    </row>
    <row r="1245" spans="2:36" ht="13.7" customHeight="1">
      <c r="B1245" s="957">
        <v>258</v>
      </c>
      <c r="C1245" s="1040">
        <v>45001</v>
      </c>
      <c r="D1245" s="1041" t="s">
        <v>607</v>
      </c>
      <c r="E1245" s="1042" t="s">
        <v>805</v>
      </c>
      <c r="F1245" s="402">
        <v>261</v>
      </c>
      <c r="G1245" s="956">
        <v>17.45</v>
      </c>
      <c r="H1245" s="440"/>
      <c r="I1245" s="403">
        <f t="shared" si="410"/>
        <v>0</v>
      </c>
      <c r="J1245" s="403">
        <f t="shared" si="414"/>
        <v>0</v>
      </c>
      <c r="K1245" s="403">
        <f t="shared" si="408"/>
        <v>0</v>
      </c>
      <c r="L1245" s="403">
        <f t="shared" si="415"/>
        <v>0</v>
      </c>
      <c r="M1245" s="403">
        <f t="shared" si="415"/>
        <v>0</v>
      </c>
      <c r="N1245" s="403">
        <f t="shared" si="415"/>
        <v>0</v>
      </c>
      <c r="O1245" s="403">
        <f t="shared" si="415"/>
        <v>17.45</v>
      </c>
      <c r="P1245" s="403">
        <f t="shared" si="415"/>
        <v>0</v>
      </c>
      <c r="Q1245" s="403">
        <f t="shared" si="415"/>
        <v>0</v>
      </c>
      <c r="R1245" s="403">
        <f t="shared" si="415"/>
        <v>0</v>
      </c>
      <c r="S1245" s="403">
        <f t="shared" si="415"/>
        <v>0</v>
      </c>
      <c r="T1245" s="403">
        <f t="shared" si="415"/>
        <v>0</v>
      </c>
      <c r="U1245" s="403">
        <f t="shared" si="415"/>
        <v>0</v>
      </c>
      <c r="V1245" s="403">
        <f t="shared" si="415"/>
        <v>0</v>
      </c>
      <c r="W1245" s="403">
        <f t="shared" si="400"/>
        <v>0</v>
      </c>
      <c r="X1245" s="403">
        <f t="shared" si="398"/>
        <v>0</v>
      </c>
      <c r="Y1245" s="403">
        <f t="shared" si="412"/>
        <v>0</v>
      </c>
      <c r="Z1245" s="403">
        <f t="shared" si="412"/>
        <v>0</v>
      </c>
      <c r="AA1245" s="403">
        <f t="shared" si="412"/>
        <v>0</v>
      </c>
      <c r="AB1245" s="403">
        <f t="shared" si="412"/>
        <v>0</v>
      </c>
      <c r="AC1245" s="403">
        <f t="shared" si="416"/>
        <v>0</v>
      </c>
      <c r="AD1245" s="403">
        <f t="shared" si="403"/>
        <v>0</v>
      </c>
      <c r="AE1245" s="403">
        <f t="shared" si="403"/>
        <v>0</v>
      </c>
      <c r="AF1245" s="403">
        <f t="shared" si="411"/>
        <v>0</v>
      </c>
      <c r="AG1245" s="404">
        <f t="shared" si="409"/>
        <v>0</v>
      </c>
      <c r="AH1245" s="404">
        <f t="shared" si="399"/>
        <v>0</v>
      </c>
      <c r="AI1245" s="404">
        <f t="shared" si="399"/>
        <v>0</v>
      </c>
      <c r="AJ1245" s="145">
        <f t="shared" si="407"/>
        <v>0</v>
      </c>
    </row>
    <row r="1246" spans="2:36" ht="13.7" customHeight="1">
      <c r="B1246" s="957">
        <v>416</v>
      </c>
      <c r="C1246" s="1040">
        <v>45048</v>
      </c>
      <c r="D1246" s="1041" t="s">
        <v>577</v>
      </c>
      <c r="E1246" s="1042" t="s">
        <v>946</v>
      </c>
      <c r="F1246" s="402">
        <v>54</v>
      </c>
      <c r="G1246" s="956">
        <v>193.2</v>
      </c>
      <c r="H1246" s="440"/>
      <c r="I1246" s="403">
        <f t="shared" si="410"/>
        <v>0</v>
      </c>
      <c r="J1246" s="403">
        <f t="shared" si="414"/>
        <v>0</v>
      </c>
      <c r="K1246" s="403">
        <f t="shared" si="408"/>
        <v>193.2</v>
      </c>
      <c r="L1246" s="403">
        <f t="shared" si="415"/>
        <v>0</v>
      </c>
      <c r="M1246" s="403">
        <f t="shared" si="415"/>
        <v>0</v>
      </c>
      <c r="N1246" s="403">
        <f t="shared" si="415"/>
        <v>0</v>
      </c>
      <c r="O1246" s="403">
        <f t="shared" si="415"/>
        <v>0</v>
      </c>
      <c r="P1246" s="403">
        <f t="shared" si="415"/>
        <v>0</v>
      </c>
      <c r="Q1246" s="403">
        <f t="shared" si="415"/>
        <v>0</v>
      </c>
      <c r="R1246" s="403">
        <f t="shared" si="415"/>
        <v>0</v>
      </c>
      <c r="S1246" s="403">
        <f t="shared" si="415"/>
        <v>0</v>
      </c>
      <c r="T1246" s="403">
        <f t="shared" si="415"/>
        <v>0</v>
      </c>
      <c r="U1246" s="403">
        <f t="shared" si="415"/>
        <v>0</v>
      </c>
      <c r="V1246" s="403">
        <f t="shared" si="415"/>
        <v>0</v>
      </c>
      <c r="W1246" s="403">
        <f t="shared" si="400"/>
        <v>0</v>
      </c>
      <c r="X1246" s="403">
        <f t="shared" si="398"/>
        <v>0</v>
      </c>
      <c r="Y1246" s="403">
        <f t="shared" si="412"/>
        <v>0</v>
      </c>
      <c r="Z1246" s="403">
        <f t="shared" si="412"/>
        <v>0</v>
      </c>
      <c r="AA1246" s="403">
        <f t="shared" si="412"/>
        <v>0</v>
      </c>
      <c r="AB1246" s="403">
        <f t="shared" si="412"/>
        <v>0</v>
      </c>
      <c r="AC1246" s="403">
        <f t="shared" si="416"/>
        <v>0</v>
      </c>
      <c r="AD1246" s="403">
        <f t="shared" si="403"/>
        <v>0</v>
      </c>
      <c r="AE1246" s="403">
        <f t="shared" si="403"/>
        <v>0</v>
      </c>
      <c r="AF1246" s="403">
        <f t="shared" si="411"/>
        <v>0</v>
      </c>
      <c r="AG1246" s="404">
        <f t="shared" si="409"/>
        <v>0</v>
      </c>
      <c r="AH1246" s="404">
        <f t="shared" si="399"/>
        <v>0</v>
      </c>
      <c r="AI1246" s="404">
        <f t="shared" si="399"/>
        <v>0</v>
      </c>
      <c r="AJ1246" s="145">
        <f t="shared" si="407"/>
        <v>0</v>
      </c>
    </row>
    <row r="1247" spans="2:36" ht="13.7" customHeight="1">
      <c r="B1247" s="957">
        <v>953</v>
      </c>
      <c r="C1247" s="1040">
        <v>45190</v>
      </c>
      <c r="D1247" s="1041" t="s">
        <v>607</v>
      </c>
      <c r="E1247" s="1042" t="s">
        <v>1386</v>
      </c>
      <c r="F1247" s="402">
        <v>261</v>
      </c>
      <c r="G1247" s="956">
        <v>45.75</v>
      </c>
      <c r="H1247" s="440"/>
      <c r="I1247" s="403">
        <f t="shared" si="410"/>
        <v>0</v>
      </c>
      <c r="J1247" s="403">
        <f t="shared" si="414"/>
        <v>0</v>
      </c>
      <c r="K1247" s="403">
        <f t="shared" si="408"/>
        <v>0</v>
      </c>
      <c r="L1247" s="403">
        <f t="shared" si="415"/>
        <v>0</v>
      </c>
      <c r="M1247" s="403">
        <f t="shared" si="415"/>
        <v>0</v>
      </c>
      <c r="N1247" s="403">
        <f t="shared" si="415"/>
        <v>0</v>
      </c>
      <c r="O1247" s="403">
        <f t="shared" si="415"/>
        <v>45.75</v>
      </c>
      <c r="P1247" s="403">
        <f t="shared" si="415"/>
        <v>0</v>
      </c>
      <c r="Q1247" s="403">
        <f t="shared" si="415"/>
        <v>0</v>
      </c>
      <c r="R1247" s="403">
        <f t="shared" si="415"/>
        <v>0</v>
      </c>
      <c r="S1247" s="403">
        <f t="shared" si="415"/>
        <v>0</v>
      </c>
      <c r="T1247" s="403">
        <f t="shared" si="415"/>
        <v>0</v>
      </c>
      <c r="U1247" s="403">
        <f t="shared" si="415"/>
        <v>0</v>
      </c>
      <c r="V1247" s="403">
        <f t="shared" si="415"/>
        <v>0</v>
      </c>
      <c r="W1247" s="403">
        <f t="shared" si="400"/>
        <v>0</v>
      </c>
      <c r="X1247" s="403">
        <f t="shared" si="398"/>
        <v>0</v>
      </c>
      <c r="Y1247" s="403">
        <f t="shared" si="412"/>
        <v>0</v>
      </c>
      <c r="Z1247" s="403">
        <f t="shared" si="412"/>
        <v>0</v>
      </c>
      <c r="AA1247" s="403">
        <f t="shared" si="412"/>
        <v>0</v>
      </c>
      <c r="AB1247" s="403">
        <f t="shared" si="412"/>
        <v>0</v>
      </c>
      <c r="AC1247" s="403">
        <f t="shared" si="416"/>
        <v>0</v>
      </c>
      <c r="AD1247" s="403">
        <f t="shared" si="403"/>
        <v>0</v>
      </c>
      <c r="AE1247" s="403">
        <f t="shared" si="403"/>
        <v>0</v>
      </c>
      <c r="AF1247" s="403">
        <f t="shared" si="411"/>
        <v>0</v>
      </c>
      <c r="AG1247" s="404">
        <f t="shared" si="409"/>
        <v>0</v>
      </c>
      <c r="AH1247" s="404">
        <f t="shared" si="399"/>
        <v>0</v>
      </c>
      <c r="AI1247" s="404">
        <f t="shared" si="399"/>
        <v>0</v>
      </c>
      <c r="AJ1247" s="145">
        <f t="shared" si="407"/>
        <v>0</v>
      </c>
    </row>
    <row r="1248" spans="2:36" ht="13.7" customHeight="1">
      <c r="B1248" s="957">
        <v>24</v>
      </c>
      <c r="C1248" s="1040">
        <v>44925</v>
      </c>
      <c r="D1248" s="1041" t="s">
        <v>607</v>
      </c>
      <c r="E1248" s="1042" t="s">
        <v>608</v>
      </c>
      <c r="F1248" s="402">
        <v>261</v>
      </c>
      <c r="G1248" s="956">
        <v>40</v>
      </c>
      <c r="H1248" s="440"/>
      <c r="I1248" s="403">
        <f t="shared" si="410"/>
        <v>0</v>
      </c>
      <c r="J1248" s="403">
        <f t="shared" si="414"/>
        <v>0</v>
      </c>
      <c r="K1248" s="403">
        <f t="shared" si="408"/>
        <v>0</v>
      </c>
      <c r="L1248" s="403">
        <f t="shared" si="415"/>
        <v>0</v>
      </c>
      <c r="M1248" s="403">
        <f t="shared" si="415"/>
        <v>0</v>
      </c>
      <c r="N1248" s="403">
        <f t="shared" si="415"/>
        <v>0</v>
      </c>
      <c r="O1248" s="403">
        <f t="shared" si="415"/>
        <v>40</v>
      </c>
      <c r="P1248" s="403">
        <f t="shared" si="415"/>
        <v>0</v>
      </c>
      <c r="Q1248" s="403">
        <f t="shared" si="415"/>
        <v>0</v>
      </c>
      <c r="R1248" s="403">
        <f t="shared" si="415"/>
        <v>0</v>
      </c>
      <c r="S1248" s="403">
        <f t="shared" si="415"/>
        <v>0</v>
      </c>
      <c r="T1248" s="403">
        <f t="shared" si="415"/>
        <v>0</v>
      </c>
      <c r="U1248" s="403">
        <f t="shared" si="415"/>
        <v>0</v>
      </c>
      <c r="V1248" s="403">
        <f t="shared" si="415"/>
        <v>0</v>
      </c>
      <c r="W1248" s="403">
        <f t="shared" si="400"/>
        <v>0</v>
      </c>
      <c r="X1248" s="403">
        <f t="shared" si="398"/>
        <v>0</v>
      </c>
      <c r="Y1248" s="403">
        <f t="shared" si="412"/>
        <v>0</v>
      </c>
      <c r="Z1248" s="403">
        <f t="shared" si="412"/>
        <v>0</v>
      </c>
      <c r="AA1248" s="403">
        <f t="shared" si="412"/>
        <v>0</v>
      </c>
      <c r="AB1248" s="403">
        <f t="shared" si="412"/>
        <v>0</v>
      </c>
      <c r="AC1248" s="403">
        <f t="shared" si="416"/>
        <v>0</v>
      </c>
      <c r="AD1248" s="403">
        <f t="shared" si="403"/>
        <v>0</v>
      </c>
      <c r="AE1248" s="403">
        <f t="shared" si="403"/>
        <v>0</v>
      </c>
      <c r="AF1248" s="403">
        <f t="shared" si="411"/>
        <v>0</v>
      </c>
      <c r="AG1248" s="404">
        <f t="shared" si="409"/>
        <v>0</v>
      </c>
      <c r="AH1248" s="404">
        <f t="shared" si="399"/>
        <v>0</v>
      </c>
      <c r="AI1248" s="404">
        <f t="shared" si="399"/>
        <v>0</v>
      </c>
      <c r="AJ1248" s="145">
        <f t="shared" si="407"/>
        <v>0</v>
      </c>
    </row>
    <row r="1249" spans="2:36" ht="13.7" customHeight="1">
      <c r="B1249" s="957">
        <v>1057</v>
      </c>
      <c r="C1249" s="1040">
        <v>45211</v>
      </c>
      <c r="D1249" s="1041" t="s">
        <v>607</v>
      </c>
      <c r="E1249" s="1042" t="s">
        <v>1475</v>
      </c>
      <c r="F1249" s="402">
        <v>737</v>
      </c>
      <c r="G1249" s="956">
        <v>44.74</v>
      </c>
      <c r="H1249" s="440"/>
      <c r="I1249" s="403">
        <f t="shared" si="410"/>
        <v>0</v>
      </c>
      <c r="J1249" s="403">
        <f t="shared" si="414"/>
        <v>0</v>
      </c>
      <c r="K1249" s="403">
        <f t="shared" si="408"/>
        <v>0</v>
      </c>
      <c r="L1249" s="403">
        <f t="shared" si="415"/>
        <v>0</v>
      </c>
      <c r="M1249" s="403">
        <f t="shared" si="415"/>
        <v>0</v>
      </c>
      <c r="N1249" s="403">
        <f t="shared" si="415"/>
        <v>0</v>
      </c>
      <c r="O1249" s="403">
        <f t="shared" si="415"/>
        <v>0</v>
      </c>
      <c r="P1249" s="403">
        <f t="shared" si="415"/>
        <v>0</v>
      </c>
      <c r="Q1249" s="403">
        <f t="shared" si="415"/>
        <v>0</v>
      </c>
      <c r="R1249" s="403">
        <f t="shared" si="415"/>
        <v>0</v>
      </c>
      <c r="S1249" s="403">
        <f t="shared" si="415"/>
        <v>0</v>
      </c>
      <c r="T1249" s="403">
        <f t="shared" si="415"/>
        <v>0</v>
      </c>
      <c r="U1249" s="403">
        <f t="shared" si="415"/>
        <v>0</v>
      </c>
      <c r="V1249" s="403">
        <f t="shared" si="415"/>
        <v>0</v>
      </c>
      <c r="W1249" s="403">
        <f t="shared" si="400"/>
        <v>0</v>
      </c>
      <c r="X1249" s="403">
        <f t="shared" si="398"/>
        <v>0</v>
      </c>
      <c r="Y1249" s="403">
        <f t="shared" si="412"/>
        <v>0</v>
      </c>
      <c r="Z1249" s="403">
        <f t="shared" si="412"/>
        <v>0</v>
      </c>
      <c r="AA1249" s="403">
        <f t="shared" si="412"/>
        <v>0</v>
      </c>
      <c r="AB1249" s="403">
        <f t="shared" si="412"/>
        <v>0</v>
      </c>
      <c r="AC1249" s="403">
        <f t="shared" si="416"/>
        <v>0</v>
      </c>
      <c r="AD1249" s="403">
        <f t="shared" si="403"/>
        <v>0</v>
      </c>
      <c r="AE1249" s="403">
        <f t="shared" si="403"/>
        <v>0</v>
      </c>
      <c r="AF1249" s="403">
        <f t="shared" si="411"/>
        <v>44.74</v>
      </c>
      <c r="AG1249" s="404">
        <f t="shared" si="409"/>
        <v>0</v>
      </c>
      <c r="AH1249" s="404">
        <f t="shared" si="399"/>
        <v>0</v>
      </c>
      <c r="AI1249" s="404">
        <f t="shared" si="399"/>
        <v>0</v>
      </c>
      <c r="AJ1249" s="145">
        <f t="shared" si="407"/>
        <v>0</v>
      </c>
    </row>
    <row r="1250" spans="2:36" ht="13.7" customHeight="1">
      <c r="B1250" s="957">
        <v>374</v>
      </c>
      <c r="C1250" s="1040">
        <v>45034</v>
      </c>
      <c r="D1250" s="1041" t="s">
        <v>577</v>
      </c>
      <c r="E1250" s="1042" t="s">
        <v>908</v>
      </c>
      <c r="F1250" s="402">
        <v>266</v>
      </c>
      <c r="G1250" s="956">
        <v>17.5</v>
      </c>
      <c r="H1250" s="440"/>
      <c r="I1250" s="403">
        <f t="shared" si="410"/>
        <v>0</v>
      </c>
      <c r="J1250" s="403">
        <f t="shared" si="414"/>
        <v>0</v>
      </c>
      <c r="K1250" s="403">
        <f t="shared" si="408"/>
        <v>0</v>
      </c>
      <c r="L1250" s="403">
        <f t="shared" si="415"/>
        <v>0</v>
      </c>
      <c r="M1250" s="403">
        <f t="shared" si="415"/>
        <v>0</v>
      </c>
      <c r="N1250" s="403">
        <f t="shared" si="415"/>
        <v>0</v>
      </c>
      <c r="O1250" s="403">
        <f t="shared" si="415"/>
        <v>0</v>
      </c>
      <c r="P1250" s="403">
        <f t="shared" si="415"/>
        <v>0</v>
      </c>
      <c r="Q1250" s="403">
        <f t="shared" si="415"/>
        <v>0</v>
      </c>
      <c r="R1250" s="403">
        <f t="shared" si="415"/>
        <v>17.5</v>
      </c>
      <c r="S1250" s="403">
        <f t="shared" si="415"/>
        <v>0</v>
      </c>
      <c r="T1250" s="403">
        <f t="shared" si="415"/>
        <v>0</v>
      </c>
      <c r="U1250" s="403">
        <f t="shared" si="415"/>
        <v>0</v>
      </c>
      <c r="V1250" s="403">
        <f t="shared" si="415"/>
        <v>0</v>
      </c>
      <c r="W1250" s="403">
        <f t="shared" si="400"/>
        <v>0</v>
      </c>
      <c r="X1250" s="403">
        <f t="shared" si="398"/>
        <v>0</v>
      </c>
      <c r="Y1250" s="403">
        <f t="shared" si="412"/>
        <v>0</v>
      </c>
      <c r="Z1250" s="403">
        <f t="shared" si="412"/>
        <v>0</v>
      </c>
      <c r="AA1250" s="403">
        <f t="shared" si="412"/>
        <v>0</v>
      </c>
      <c r="AB1250" s="403">
        <f t="shared" si="412"/>
        <v>0</v>
      </c>
      <c r="AC1250" s="403">
        <f t="shared" si="416"/>
        <v>0</v>
      </c>
      <c r="AD1250" s="403">
        <f t="shared" si="403"/>
        <v>0</v>
      </c>
      <c r="AE1250" s="403">
        <f t="shared" si="403"/>
        <v>0</v>
      </c>
      <c r="AF1250" s="403">
        <f t="shared" si="411"/>
        <v>0</v>
      </c>
      <c r="AG1250" s="404">
        <f t="shared" si="409"/>
        <v>0</v>
      </c>
      <c r="AH1250" s="404">
        <f t="shared" si="399"/>
        <v>0</v>
      </c>
      <c r="AI1250" s="404">
        <f t="shared" si="399"/>
        <v>0</v>
      </c>
      <c r="AJ1250" s="145">
        <f t="shared" si="407"/>
        <v>0</v>
      </c>
    </row>
    <row r="1251" spans="2:36" ht="13.7" customHeight="1">
      <c r="B1251" s="957">
        <v>918</v>
      </c>
      <c r="C1251" s="1040">
        <v>45182</v>
      </c>
      <c r="D1251" s="1041" t="s">
        <v>575</v>
      </c>
      <c r="E1251" s="1042" t="s">
        <v>1349</v>
      </c>
      <c r="F1251" s="402">
        <v>54</v>
      </c>
      <c r="G1251" s="956">
        <v>1043.4000000000001</v>
      </c>
      <c r="H1251" s="440"/>
      <c r="I1251" s="403">
        <f t="shared" si="410"/>
        <v>0</v>
      </c>
      <c r="J1251" s="403">
        <f t="shared" si="414"/>
        <v>0</v>
      </c>
      <c r="K1251" s="403">
        <f t="shared" si="408"/>
        <v>1043.4000000000001</v>
      </c>
      <c r="L1251" s="403">
        <f t="shared" si="415"/>
        <v>0</v>
      </c>
      <c r="M1251" s="403">
        <f t="shared" si="415"/>
        <v>0</v>
      </c>
      <c r="N1251" s="403">
        <f t="shared" si="415"/>
        <v>0</v>
      </c>
      <c r="O1251" s="403">
        <f t="shared" si="415"/>
        <v>0</v>
      </c>
      <c r="P1251" s="403">
        <f t="shared" si="415"/>
        <v>0</v>
      </c>
      <c r="Q1251" s="403">
        <f t="shared" si="415"/>
        <v>0</v>
      </c>
      <c r="R1251" s="403">
        <f t="shared" si="415"/>
        <v>0</v>
      </c>
      <c r="S1251" s="403">
        <f t="shared" si="415"/>
        <v>0</v>
      </c>
      <c r="T1251" s="403">
        <f t="shared" si="415"/>
        <v>0</v>
      </c>
      <c r="U1251" s="403">
        <f t="shared" si="415"/>
        <v>0</v>
      </c>
      <c r="V1251" s="403">
        <f t="shared" si="415"/>
        <v>0</v>
      </c>
      <c r="W1251" s="403">
        <f t="shared" si="400"/>
        <v>0</v>
      </c>
      <c r="X1251" s="403">
        <f t="shared" si="398"/>
        <v>0</v>
      </c>
      <c r="Y1251" s="403">
        <f t="shared" si="412"/>
        <v>0</v>
      </c>
      <c r="Z1251" s="403">
        <f t="shared" si="412"/>
        <v>0</v>
      </c>
      <c r="AA1251" s="403">
        <f t="shared" si="412"/>
        <v>0</v>
      </c>
      <c r="AB1251" s="403">
        <f t="shared" si="412"/>
        <v>0</v>
      </c>
      <c r="AC1251" s="403">
        <f t="shared" si="416"/>
        <v>0</v>
      </c>
      <c r="AD1251" s="403">
        <f t="shared" si="403"/>
        <v>0</v>
      </c>
      <c r="AE1251" s="403">
        <f t="shared" si="403"/>
        <v>0</v>
      </c>
      <c r="AF1251" s="403">
        <f t="shared" si="411"/>
        <v>0</v>
      </c>
      <c r="AG1251" s="404">
        <f t="shared" si="409"/>
        <v>0</v>
      </c>
      <c r="AH1251" s="404">
        <f t="shared" si="399"/>
        <v>0</v>
      </c>
      <c r="AI1251" s="404">
        <f t="shared" si="399"/>
        <v>0</v>
      </c>
      <c r="AJ1251" s="145">
        <f t="shared" si="407"/>
        <v>0</v>
      </c>
    </row>
    <row r="1252" spans="2:36" ht="13.7" customHeight="1">
      <c r="B1252" s="957">
        <v>993</v>
      </c>
      <c r="C1252" s="1040">
        <v>45198</v>
      </c>
      <c r="D1252" s="1041" t="s">
        <v>575</v>
      </c>
      <c r="E1252" s="1042" t="s">
        <v>1420</v>
      </c>
      <c r="F1252" s="402">
        <v>737</v>
      </c>
      <c r="G1252" s="956">
        <v>1567.5</v>
      </c>
      <c r="H1252" s="440"/>
      <c r="I1252" s="403">
        <f t="shared" si="410"/>
        <v>0</v>
      </c>
      <c r="J1252" s="403">
        <f t="shared" si="414"/>
        <v>0</v>
      </c>
      <c r="K1252" s="403">
        <f t="shared" si="408"/>
        <v>0</v>
      </c>
      <c r="L1252" s="403">
        <f t="shared" si="415"/>
        <v>0</v>
      </c>
      <c r="M1252" s="403">
        <f t="shared" si="415"/>
        <v>0</v>
      </c>
      <c r="N1252" s="403">
        <f t="shared" si="415"/>
        <v>0</v>
      </c>
      <c r="O1252" s="403">
        <f t="shared" si="415"/>
        <v>0</v>
      </c>
      <c r="P1252" s="403">
        <f t="shared" si="415"/>
        <v>0</v>
      </c>
      <c r="Q1252" s="403">
        <f t="shared" si="415"/>
        <v>0</v>
      </c>
      <c r="R1252" s="403">
        <f t="shared" si="415"/>
        <v>0</v>
      </c>
      <c r="S1252" s="403">
        <f t="shared" si="415"/>
        <v>0</v>
      </c>
      <c r="T1252" s="403">
        <f t="shared" si="415"/>
        <v>0</v>
      </c>
      <c r="U1252" s="403">
        <f t="shared" si="415"/>
        <v>0</v>
      </c>
      <c r="V1252" s="403">
        <f t="shared" si="415"/>
        <v>0</v>
      </c>
      <c r="W1252" s="403">
        <f t="shared" si="400"/>
        <v>0</v>
      </c>
      <c r="X1252" s="403">
        <f t="shared" si="398"/>
        <v>0</v>
      </c>
      <c r="Y1252" s="403">
        <f t="shared" si="412"/>
        <v>0</v>
      </c>
      <c r="Z1252" s="403">
        <f t="shared" si="412"/>
        <v>0</v>
      </c>
      <c r="AA1252" s="403">
        <f t="shared" si="412"/>
        <v>0</v>
      </c>
      <c r="AB1252" s="403">
        <f t="shared" si="412"/>
        <v>0</v>
      </c>
      <c r="AC1252" s="403">
        <f t="shared" si="416"/>
        <v>0</v>
      </c>
      <c r="AD1252" s="403">
        <f t="shared" si="403"/>
        <v>0</v>
      </c>
      <c r="AE1252" s="403">
        <f t="shared" si="403"/>
        <v>0</v>
      </c>
      <c r="AF1252" s="403">
        <f t="shared" si="411"/>
        <v>1567.5</v>
      </c>
      <c r="AG1252" s="404">
        <f t="shared" si="409"/>
        <v>0</v>
      </c>
      <c r="AH1252" s="404">
        <f t="shared" si="399"/>
        <v>0</v>
      </c>
      <c r="AI1252" s="404">
        <f t="shared" si="399"/>
        <v>0</v>
      </c>
      <c r="AJ1252" s="145">
        <f t="shared" si="407"/>
        <v>0</v>
      </c>
    </row>
    <row r="1253" spans="2:36" ht="13.7" customHeight="1">
      <c r="B1253" s="957">
        <v>1013</v>
      </c>
      <c r="C1253" s="1040">
        <v>45201</v>
      </c>
      <c r="D1253" s="1041" t="s">
        <v>575</v>
      </c>
      <c r="E1253" s="1042" t="s">
        <v>1431</v>
      </c>
      <c r="F1253" s="402">
        <v>737</v>
      </c>
      <c r="G1253" s="956">
        <v>1355.68</v>
      </c>
      <c r="H1253" s="440"/>
      <c r="I1253" s="403">
        <f t="shared" si="410"/>
        <v>0</v>
      </c>
      <c r="J1253" s="403">
        <f t="shared" si="414"/>
        <v>0</v>
      </c>
      <c r="K1253" s="403">
        <f t="shared" si="408"/>
        <v>0</v>
      </c>
      <c r="L1253" s="403">
        <f t="shared" si="415"/>
        <v>0</v>
      </c>
      <c r="M1253" s="403">
        <f t="shared" si="415"/>
        <v>0</v>
      </c>
      <c r="N1253" s="403">
        <f t="shared" si="415"/>
        <v>0</v>
      </c>
      <c r="O1253" s="403">
        <f t="shared" si="415"/>
        <v>0</v>
      </c>
      <c r="P1253" s="403">
        <f t="shared" si="415"/>
        <v>0</v>
      </c>
      <c r="Q1253" s="403">
        <f t="shared" si="415"/>
        <v>0</v>
      </c>
      <c r="R1253" s="403">
        <f t="shared" si="415"/>
        <v>0</v>
      </c>
      <c r="S1253" s="403">
        <f t="shared" si="415"/>
        <v>0</v>
      </c>
      <c r="T1253" s="403">
        <f t="shared" si="415"/>
        <v>0</v>
      </c>
      <c r="U1253" s="403">
        <f t="shared" si="415"/>
        <v>0</v>
      </c>
      <c r="V1253" s="403">
        <f t="shared" si="415"/>
        <v>0</v>
      </c>
      <c r="W1253" s="403">
        <f t="shared" si="400"/>
        <v>0</v>
      </c>
      <c r="X1253" s="403">
        <f t="shared" si="398"/>
        <v>0</v>
      </c>
      <c r="Y1253" s="403">
        <f t="shared" si="412"/>
        <v>0</v>
      </c>
      <c r="Z1253" s="403">
        <f t="shared" si="412"/>
        <v>0</v>
      </c>
      <c r="AA1253" s="403">
        <f t="shared" si="412"/>
        <v>0</v>
      </c>
      <c r="AB1253" s="403">
        <f t="shared" si="412"/>
        <v>0</v>
      </c>
      <c r="AC1253" s="403">
        <f t="shared" si="416"/>
        <v>0</v>
      </c>
      <c r="AD1253" s="403">
        <f t="shared" si="403"/>
        <v>0</v>
      </c>
      <c r="AE1253" s="403">
        <f t="shared" si="403"/>
        <v>0</v>
      </c>
      <c r="AF1253" s="403">
        <f t="shared" si="411"/>
        <v>1355.68</v>
      </c>
      <c r="AG1253" s="404">
        <f t="shared" si="409"/>
        <v>0</v>
      </c>
      <c r="AH1253" s="404">
        <f t="shared" si="399"/>
        <v>0</v>
      </c>
      <c r="AI1253" s="404">
        <f t="shared" si="399"/>
        <v>0</v>
      </c>
      <c r="AJ1253" s="145">
        <f t="shared" si="407"/>
        <v>0</v>
      </c>
    </row>
    <row r="1254" spans="2:36" ht="13.7" customHeight="1">
      <c r="B1254" s="957">
        <v>1048</v>
      </c>
      <c r="C1254" s="1040">
        <v>45209</v>
      </c>
      <c r="D1254" s="1041" t="s">
        <v>575</v>
      </c>
      <c r="E1254" s="1042" t="s">
        <v>1459</v>
      </c>
      <c r="F1254" s="402">
        <v>737</v>
      </c>
      <c r="G1254" s="956">
        <v>1170.43</v>
      </c>
      <c r="H1254" s="440"/>
      <c r="I1254" s="403">
        <f t="shared" si="410"/>
        <v>0</v>
      </c>
      <c r="J1254" s="403">
        <f t="shared" si="414"/>
        <v>0</v>
      </c>
      <c r="K1254" s="403">
        <f t="shared" si="408"/>
        <v>0</v>
      </c>
      <c r="L1254" s="403">
        <f t="shared" ref="L1254:V1263" si="417">IF(L$7-$F1254=0,$G1254,0)</f>
        <v>0</v>
      </c>
      <c r="M1254" s="403">
        <f t="shared" si="417"/>
        <v>0</v>
      </c>
      <c r="N1254" s="403">
        <f t="shared" si="417"/>
        <v>0</v>
      </c>
      <c r="O1254" s="403">
        <f t="shared" si="417"/>
        <v>0</v>
      </c>
      <c r="P1254" s="403">
        <f t="shared" si="417"/>
        <v>0</v>
      </c>
      <c r="Q1254" s="403">
        <f t="shared" si="417"/>
        <v>0</v>
      </c>
      <c r="R1254" s="403">
        <f t="shared" si="417"/>
        <v>0</v>
      </c>
      <c r="S1254" s="403">
        <f t="shared" si="417"/>
        <v>0</v>
      </c>
      <c r="T1254" s="403">
        <f t="shared" si="417"/>
        <v>0</v>
      </c>
      <c r="U1254" s="403">
        <f t="shared" si="417"/>
        <v>0</v>
      </c>
      <c r="V1254" s="403">
        <f t="shared" si="417"/>
        <v>0</v>
      </c>
      <c r="W1254" s="403">
        <f t="shared" si="400"/>
        <v>0</v>
      </c>
      <c r="X1254" s="403">
        <f t="shared" si="398"/>
        <v>0</v>
      </c>
      <c r="Y1254" s="403">
        <f t="shared" si="412"/>
        <v>0</v>
      </c>
      <c r="Z1254" s="403">
        <f t="shared" si="412"/>
        <v>0</v>
      </c>
      <c r="AA1254" s="403">
        <f t="shared" si="412"/>
        <v>0</v>
      </c>
      <c r="AB1254" s="403">
        <f t="shared" si="412"/>
        <v>0</v>
      </c>
      <c r="AC1254" s="403">
        <f t="shared" si="416"/>
        <v>0</v>
      </c>
      <c r="AD1254" s="403">
        <f t="shared" si="403"/>
        <v>0</v>
      </c>
      <c r="AE1254" s="403">
        <f t="shared" si="403"/>
        <v>0</v>
      </c>
      <c r="AF1254" s="403">
        <f t="shared" si="411"/>
        <v>1170.43</v>
      </c>
      <c r="AG1254" s="404">
        <f t="shared" si="409"/>
        <v>0</v>
      </c>
      <c r="AH1254" s="404">
        <f t="shared" si="399"/>
        <v>0</v>
      </c>
      <c r="AI1254" s="404">
        <f t="shared" si="399"/>
        <v>0</v>
      </c>
      <c r="AJ1254" s="145">
        <f t="shared" si="407"/>
        <v>0</v>
      </c>
    </row>
    <row r="1255" spans="2:36" ht="13.7" customHeight="1">
      <c r="B1255" s="957">
        <v>1066</v>
      </c>
      <c r="C1255" s="1040">
        <v>45215</v>
      </c>
      <c r="D1255" s="1041" t="s">
        <v>575</v>
      </c>
      <c r="E1255" s="1042" t="s">
        <v>1491</v>
      </c>
      <c r="F1255" s="402">
        <v>737.2</v>
      </c>
      <c r="G1255" s="956">
        <v>840.82</v>
      </c>
      <c r="H1255" s="440" t="s">
        <v>2789</v>
      </c>
      <c r="I1255" s="403">
        <f t="shared" si="410"/>
        <v>0</v>
      </c>
      <c r="J1255" s="403">
        <f t="shared" si="414"/>
        <v>0</v>
      </c>
      <c r="K1255" s="403">
        <f t="shared" si="408"/>
        <v>0</v>
      </c>
      <c r="L1255" s="403">
        <f t="shared" si="417"/>
        <v>0</v>
      </c>
      <c r="M1255" s="403">
        <f t="shared" si="417"/>
        <v>0</v>
      </c>
      <c r="N1255" s="403">
        <f t="shared" si="417"/>
        <v>0</v>
      </c>
      <c r="O1255" s="403">
        <f t="shared" si="417"/>
        <v>0</v>
      </c>
      <c r="P1255" s="403">
        <f t="shared" si="417"/>
        <v>0</v>
      </c>
      <c r="Q1255" s="403">
        <f t="shared" si="417"/>
        <v>0</v>
      </c>
      <c r="R1255" s="403">
        <f t="shared" si="417"/>
        <v>0</v>
      </c>
      <c r="S1255" s="403">
        <f t="shared" si="417"/>
        <v>0</v>
      </c>
      <c r="T1255" s="403">
        <f t="shared" si="417"/>
        <v>0</v>
      </c>
      <c r="U1255" s="403">
        <f t="shared" si="417"/>
        <v>0</v>
      </c>
      <c r="V1255" s="403">
        <f t="shared" si="417"/>
        <v>0</v>
      </c>
      <c r="W1255" s="403">
        <f t="shared" si="400"/>
        <v>0</v>
      </c>
      <c r="X1255" s="403">
        <f t="shared" si="398"/>
        <v>0</v>
      </c>
      <c r="Y1255" s="403">
        <f t="shared" si="412"/>
        <v>0</v>
      </c>
      <c r="Z1255" s="403">
        <f t="shared" si="412"/>
        <v>0</v>
      </c>
      <c r="AA1255" s="403">
        <f t="shared" si="412"/>
        <v>0</v>
      </c>
      <c r="AB1255" s="403">
        <f t="shared" si="412"/>
        <v>0</v>
      </c>
      <c r="AC1255" s="403">
        <f t="shared" si="416"/>
        <v>0</v>
      </c>
      <c r="AD1255" s="403">
        <f t="shared" si="403"/>
        <v>0</v>
      </c>
      <c r="AE1255" s="403">
        <f t="shared" si="403"/>
        <v>0</v>
      </c>
      <c r="AF1255" s="403">
        <f t="shared" si="411"/>
        <v>0</v>
      </c>
      <c r="AG1255" s="404">
        <f t="shared" si="409"/>
        <v>840.82</v>
      </c>
      <c r="AH1255" s="404">
        <f t="shared" si="399"/>
        <v>0</v>
      </c>
      <c r="AI1255" s="404">
        <f t="shared" si="399"/>
        <v>0</v>
      </c>
      <c r="AJ1255" s="145">
        <f t="shared" si="407"/>
        <v>0</v>
      </c>
    </row>
    <row r="1256" spans="2:36" ht="13.7" customHeight="1">
      <c r="B1256" s="957">
        <v>1136</v>
      </c>
      <c r="C1256" s="1040">
        <v>45224</v>
      </c>
      <c r="D1256" s="1041" t="s">
        <v>575</v>
      </c>
      <c r="E1256" s="1042" t="s">
        <v>1540</v>
      </c>
      <c r="F1256" s="402">
        <v>54</v>
      </c>
      <c r="G1256" s="956">
        <v>1109.3</v>
      </c>
      <c r="H1256" s="440"/>
      <c r="I1256" s="403">
        <f t="shared" si="410"/>
        <v>0</v>
      </c>
      <c r="J1256" s="403">
        <f t="shared" si="414"/>
        <v>0</v>
      </c>
      <c r="K1256" s="403">
        <f t="shared" si="408"/>
        <v>1109.3</v>
      </c>
      <c r="L1256" s="403">
        <f t="shared" si="417"/>
        <v>0</v>
      </c>
      <c r="M1256" s="403">
        <f t="shared" si="417"/>
        <v>0</v>
      </c>
      <c r="N1256" s="403">
        <f t="shared" si="417"/>
        <v>0</v>
      </c>
      <c r="O1256" s="403">
        <f t="shared" si="417"/>
        <v>0</v>
      </c>
      <c r="P1256" s="403">
        <f t="shared" si="417"/>
        <v>0</v>
      </c>
      <c r="Q1256" s="403">
        <f t="shared" si="417"/>
        <v>0</v>
      </c>
      <c r="R1256" s="403">
        <f t="shared" si="417"/>
        <v>0</v>
      </c>
      <c r="S1256" s="403">
        <f t="shared" si="417"/>
        <v>0</v>
      </c>
      <c r="T1256" s="403">
        <f t="shared" si="417"/>
        <v>0</v>
      </c>
      <c r="U1256" s="403">
        <f t="shared" si="417"/>
        <v>0</v>
      </c>
      <c r="V1256" s="403">
        <f t="shared" si="417"/>
        <v>0</v>
      </c>
      <c r="W1256" s="403">
        <f t="shared" si="400"/>
        <v>0</v>
      </c>
      <c r="X1256" s="403">
        <f t="shared" ref="X1256:X1294" si="418">IF(X$7-$F1256=0,$G1256,0)</f>
        <v>0</v>
      </c>
      <c r="Y1256" s="403">
        <f t="shared" si="412"/>
        <v>0</v>
      </c>
      <c r="Z1256" s="403">
        <f t="shared" si="412"/>
        <v>0</v>
      </c>
      <c r="AA1256" s="403">
        <f t="shared" si="412"/>
        <v>0</v>
      </c>
      <c r="AB1256" s="403">
        <f t="shared" si="412"/>
        <v>0</v>
      </c>
      <c r="AC1256" s="403">
        <f t="shared" si="416"/>
        <v>0</v>
      </c>
      <c r="AD1256" s="403">
        <f t="shared" si="403"/>
        <v>0</v>
      </c>
      <c r="AE1256" s="403">
        <f t="shared" si="403"/>
        <v>0</v>
      </c>
      <c r="AF1256" s="403">
        <f t="shared" si="411"/>
        <v>0</v>
      </c>
      <c r="AG1256" s="404">
        <f t="shared" si="409"/>
        <v>0</v>
      </c>
      <c r="AH1256" s="404">
        <f t="shared" ref="AH1256:AI1319" si="419">IF(AH$7-$F1256=0,$G1256,0)</f>
        <v>0</v>
      </c>
      <c r="AI1256" s="404">
        <f t="shared" si="419"/>
        <v>0</v>
      </c>
      <c r="AJ1256" s="145">
        <f t="shared" si="407"/>
        <v>0</v>
      </c>
    </row>
    <row r="1257" spans="2:36" ht="13.7" customHeight="1">
      <c r="B1257" s="957">
        <v>1178</v>
      </c>
      <c r="C1257" s="1040">
        <v>45232</v>
      </c>
      <c r="D1257" s="1041" t="s">
        <v>575</v>
      </c>
      <c r="E1257" s="1042" t="s">
        <v>1575</v>
      </c>
      <c r="F1257" s="402">
        <v>737</v>
      </c>
      <c r="G1257" s="956">
        <v>397.56</v>
      </c>
      <c r="H1257" s="440"/>
      <c r="I1257" s="403">
        <f t="shared" si="410"/>
        <v>0</v>
      </c>
      <c r="J1257" s="403">
        <f t="shared" si="414"/>
        <v>0</v>
      </c>
      <c r="K1257" s="403">
        <f t="shared" si="408"/>
        <v>0</v>
      </c>
      <c r="L1257" s="403">
        <f t="shared" si="417"/>
        <v>0</v>
      </c>
      <c r="M1257" s="403">
        <f t="shared" si="417"/>
        <v>0</v>
      </c>
      <c r="N1257" s="403">
        <f t="shared" si="417"/>
        <v>0</v>
      </c>
      <c r="O1257" s="403">
        <f t="shared" si="417"/>
        <v>0</v>
      </c>
      <c r="P1257" s="403">
        <f t="shared" si="417"/>
        <v>0</v>
      </c>
      <c r="Q1257" s="403">
        <f t="shared" si="417"/>
        <v>0</v>
      </c>
      <c r="R1257" s="403">
        <f t="shared" si="417"/>
        <v>0</v>
      </c>
      <c r="S1257" s="403">
        <f t="shared" si="417"/>
        <v>0</v>
      </c>
      <c r="T1257" s="403">
        <f t="shared" si="417"/>
        <v>0</v>
      </c>
      <c r="U1257" s="403">
        <f t="shared" si="417"/>
        <v>0</v>
      </c>
      <c r="V1257" s="403">
        <f t="shared" si="417"/>
        <v>0</v>
      </c>
      <c r="W1257" s="403">
        <f t="shared" ref="W1257:W1294" si="420">IF(W$7-$F1257=0,$G1257,0)</f>
        <v>0</v>
      </c>
      <c r="X1257" s="403">
        <f t="shared" si="418"/>
        <v>0</v>
      </c>
      <c r="Y1257" s="403">
        <f t="shared" si="412"/>
        <v>0</v>
      </c>
      <c r="Z1257" s="403">
        <f t="shared" si="412"/>
        <v>0</v>
      </c>
      <c r="AA1257" s="403">
        <f t="shared" si="412"/>
        <v>0</v>
      </c>
      <c r="AB1257" s="403">
        <f t="shared" si="412"/>
        <v>0</v>
      </c>
      <c r="AC1257" s="403">
        <f t="shared" si="416"/>
        <v>0</v>
      </c>
      <c r="AD1257" s="403">
        <f t="shared" si="403"/>
        <v>0</v>
      </c>
      <c r="AE1257" s="403">
        <f t="shared" si="403"/>
        <v>0</v>
      </c>
      <c r="AF1257" s="403">
        <f t="shared" si="411"/>
        <v>397.56</v>
      </c>
      <c r="AG1257" s="404">
        <f t="shared" si="409"/>
        <v>0</v>
      </c>
      <c r="AH1257" s="404">
        <f t="shared" si="419"/>
        <v>0</v>
      </c>
      <c r="AI1257" s="404">
        <f t="shared" si="419"/>
        <v>0</v>
      </c>
      <c r="AJ1257" s="145">
        <f t="shared" si="407"/>
        <v>0</v>
      </c>
    </row>
    <row r="1258" spans="2:36" ht="13.7" customHeight="1">
      <c r="B1258" s="957">
        <v>1194</v>
      </c>
      <c r="C1258" s="1040">
        <v>45236</v>
      </c>
      <c r="D1258" s="1041" t="s">
        <v>575</v>
      </c>
      <c r="E1258" s="1042" t="s">
        <v>1599</v>
      </c>
      <c r="F1258" s="402">
        <v>737</v>
      </c>
      <c r="G1258" s="956">
        <v>1832.04</v>
      </c>
      <c r="H1258" s="440"/>
      <c r="I1258" s="403">
        <f t="shared" si="410"/>
        <v>0</v>
      </c>
      <c r="J1258" s="403">
        <f t="shared" si="414"/>
        <v>0</v>
      </c>
      <c r="K1258" s="403">
        <f t="shared" si="408"/>
        <v>0</v>
      </c>
      <c r="L1258" s="403">
        <f t="shared" si="417"/>
        <v>0</v>
      </c>
      <c r="M1258" s="403">
        <f t="shared" si="417"/>
        <v>0</v>
      </c>
      <c r="N1258" s="403">
        <f t="shared" si="417"/>
        <v>0</v>
      </c>
      <c r="O1258" s="403">
        <f t="shared" si="417"/>
        <v>0</v>
      </c>
      <c r="P1258" s="403">
        <f t="shared" si="417"/>
        <v>0</v>
      </c>
      <c r="Q1258" s="403">
        <f t="shared" si="417"/>
        <v>0</v>
      </c>
      <c r="R1258" s="403">
        <f t="shared" si="417"/>
        <v>0</v>
      </c>
      <c r="S1258" s="403">
        <f t="shared" si="417"/>
        <v>0</v>
      </c>
      <c r="T1258" s="403">
        <f t="shared" si="417"/>
        <v>0</v>
      </c>
      <c r="U1258" s="403">
        <f t="shared" si="417"/>
        <v>0</v>
      </c>
      <c r="V1258" s="403">
        <f t="shared" si="417"/>
        <v>0</v>
      </c>
      <c r="W1258" s="403">
        <f t="shared" si="420"/>
        <v>0</v>
      </c>
      <c r="X1258" s="403">
        <f t="shared" si="418"/>
        <v>0</v>
      </c>
      <c r="Y1258" s="403">
        <f t="shared" si="412"/>
        <v>0</v>
      </c>
      <c r="Z1258" s="403">
        <f t="shared" si="412"/>
        <v>0</v>
      </c>
      <c r="AA1258" s="403">
        <f t="shared" si="412"/>
        <v>0</v>
      </c>
      <c r="AB1258" s="403">
        <f t="shared" si="412"/>
        <v>0</v>
      </c>
      <c r="AC1258" s="403">
        <f t="shared" si="416"/>
        <v>0</v>
      </c>
      <c r="AD1258" s="403">
        <f t="shared" si="403"/>
        <v>0</v>
      </c>
      <c r="AE1258" s="403">
        <f t="shared" si="403"/>
        <v>0</v>
      </c>
      <c r="AF1258" s="403">
        <f t="shared" si="411"/>
        <v>1832.04</v>
      </c>
      <c r="AG1258" s="404">
        <f t="shared" si="409"/>
        <v>0</v>
      </c>
      <c r="AH1258" s="404">
        <f t="shared" si="419"/>
        <v>0</v>
      </c>
      <c r="AI1258" s="404">
        <f t="shared" si="419"/>
        <v>0</v>
      </c>
      <c r="AJ1258" s="145">
        <f t="shared" si="407"/>
        <v>0</v>
      </c>
    </row>
    <row r="1259" spans="2:36" ht="13.7" customHeight="1">
      <c r="B1259" s="957">
        <v>1241</v>
      </c>
      <c r="C1259" s="1040">
        <v>45244</v>
      </c>
      <c r="D1259" s="1041" t="s">
        <v>575</v>
      </c>
      <c r="E1259" s="1042" t="s">
        <v>1627</v>
      </c>
      <c r="F1259" s="402">
        <v>737</v>
      </c>
      <c r="G1259" s="956">
        <v>1736.89</v>
      </c>
      <c r="H1259" s="440"/>
      <c r="I1259" s="403">
        <f t="shared" si="410"/>
        <v>0</v>
      </c>
      <c r="J1259" s="403">
        <f t="shared" si="414"/>
        <v>0</v>
      </c>
      <c r="K1259" s="403">
        <f t="shared" si="408"/>
        <v>0</v>
      </c>
      <c r="L1259" s="403">
        <f t="shared" si="417"/>
        <v>0</v>
      </c>
      <c r="M1259" s="403">
        <f t="shared" si="417"/>
        <v>0</v>
      </c>
      <c r="N1259" s="403">
        <f t="shared" si="417"/>
        <v>0</v>
      </c>
      <c r="O1259" s="403">
        <f t="shared" si="417"/>
        <v>0</v>
      </c>
      <c r="P1259" s="403">
        <f t="shared" si="417"/>
        <v>0</v>
      </c>
      <c r="Q1259" s="403">
        <f t="shared" si="417"/>
        <v>0</v>
      </c>
      <c r="R1259" s="403">
        <f t="shared" si="417"/>
        <v>0</v>
      </c>
      <c r="S1259" s="403">
        <f t="shared" si="417"/>
        <v>0</v>
      </c>
      <c r="T1259" s="403">
        <f t="shared" si="417"/>
        <v>0</v>
      </c>
      <c r="U1259" s="403">
        <f t="shared" si="417"/>
        <v>0</v>
      </c>
      <c r="V1259" s="403">
        <f t="shared" si="417"/>
        <v>0</v>
      </c>
      <c r="W1259" s="403">
        <f t="shared" si="420"/>
        <v>0</v>
      </c>
      <c r="X1259" s="403">
        <f t="shared" si="418"/>
        <v>0</v>
      </c>
      <c r="Y1259" s="403">
        <f t="shared" si="412"/>
        <v>0</v>
      </c>
      <c r="Z1259" s="403">
        <f t="shared" si="412"/>
        <v>0</v>
      </c>
      <c r="AA1259" s="403">
        <f t="shared" si="412"/>
        <v>0</v>
      </c>
      <c r="AB1259" s="403">
        <f t="shared" si="412"/>
        <v>0</v>
      </c>
      <c r="AC1259" s="403">
        <f t="shared" si="416"/>
        <v>0</v>
      </c>
      <c r="AD1259" s="403">
        <f t="shared" si="403"/>
        <v>0</v>
      </c>
      <c r="AE1259" s="403">
        <f t="shared" si="403"/>
        <v>0</v>
      </c>
      <c r="AF1259" s="403">
        <f t="shared" si="411"/>
        <v>1736.89</v>
      </c>
      <c r="AG1259" s="404">
        <f t="shared" si="409"/>
        <v>0</v>
      </c>
      <c r="AH1259" s="404">
        <f t="shared" si="419"/>
        <v>0</v>
      </c>
      <c r="AI1259" s="404">
        <f t="shared" si="419"/>
        <v>0</v>
      </c>
      <c r="AJ1259" s="145">
        <f t="shared" si="407"/>
        <v>0</v>
      </c>
    </row>
    <row r="1260" spans="2:36" ht="13.7" customHeight="1">
      <c r="B1260" s="957">
        <v>1276</v>
      </c>
      <c r="C1260" s="1040">
        <v>45250</v>
      </c>
      <c r="D1260" s="1041" t="s">
        <v>575</v>
      </c>
      <c r="E1260" s="1042" t="s">
        <v>1656</v>
      </c>
      <c r="F1260" s="402">
        <v>737</v>
      </c>
      <c r="G1260" s="956">
        <v>876.74</v>
      </c>
      <c r="H1260" s="440"/>
      <c r="I1260" s="403">
        <f t="shared" si="410"/>
        <v>0</v>
      </c>
      <c r="J1260" s="403">
        <f t="shared" si="414"/>
        <v>0</v>
      </c>
      <c r="K1260" s="403">
        <f t="shared" ref="K1260:K1294" si="421">IF(K$7-$F1260=0,$G1260,0)</f>
        <v>0</v>
      </c>
      <c r="L1260" s="403">
        <f t="shared" si="417"/>
        <v>0</v>
      </c>
      <c r="M1260" s="403">
        <f t="shared" si="417"/>
        <v>0</v>
      </c>
      <c r="N1260" s="403">
        <f t="shared" si="417"/>
        <v>0</v>
      </c>
      <c r="O1260" s="403">
        <f t="shared" si="417"/>
        <v>0</v>
      </c>
      <c r="P1260" s="403">
        <f t="shared" si="417"/>
        <v>0</v>
      </c>
      <c r="Q1260" s="403">
        <f t="shared" si="417"/>
        <v>0</v>
      </c>
      <c r="R1260" s="403">
        <f t="shared" si="417"/>
        <v>0</v>
      </c>
      <c r="S1260" s="403">
        <f t="shared" si="417"/>
        <v>0</v>
      </c>
      <c r="T1260" s="403">
        <f t="shared" si="417"/>
        <v>0</v>
      </c>
      <c r="U1260" s="403">
        <f t="shared" si="417"/>
        <v>0</v>
      </c>
      <c r="V1260" s="403">
        <f t="shared" si="417"/>
        <v>0</v>
      </c>
      <c r="W1260" s="403">
        <f t="shared" si="420"/>
        <v>0</v>
      </c>
      <c r="X1260" s="403">
        <f t="shared" si="418"/>
        <v>0</v>
      </c>
      <c r="Y1260" s="403">
        <f t="shared" si="412"/>
        <v>0</v>
      </c>
      <c r="Z1260" s="403">
        <f t="shared" si="412"/>
        <v>0</v>
      </c>
      <c r="AA1260" s="403">
        <f t="shared" si="412"/>
        <v>0</v>
      </c>
      <c r="AB1260" s="403">
        <f t="shared" si="412"/>
        <v>0</v>
      </c>
      <c r="AC1260" s="403">
        <f t="shared" si="416"/>
        <v>0</v>
      </c>
      <c r="AD1260" s="403">
        <f t="shared" si="412"/>
        <v>0</v>
      </c>
      <c r="AE1260" s="403">
        <f t="shared" ref="AE1260:AE1323" si="422">IF(AE$7-$F1260=0,$G1260,0)</f>
        <v>0</v>
      </c>
      <c r="AF1260" s="403">
        <f t="shared" si="411"/>
        <v>876.74</v>
      </c>
      <c r="AG1260" s="404">
        <f t="shared" ref="AG1260:AG1294" si="423">IF(AG$7-$F1260=0,$G1260,0)</f>
        <v>0</v>
      </c>
      <c r="AH1260" s="404">
        <f t="shared" si="419"/>
        <v>0</v>
      </c>
      <c r="AI1260" s="404">
        <f t="shared" si="419"/>
        <v>0</v>
      </c>
      <c r="AJ1260" s="145">
        <f t="shared" si="407"/>
        <v>0</v>
      </c>
    </row>
    <row r="1261" spans="2:36" ht="13.7" customHeight="1">
      <c r="B1261" s="957">
        <v>1299</v>
      </c>
      <c r="C1261" s="1040">
        <v>45257</v>
      </c>
      <c r="D1261" s="1041" t="s">
        <v>575</v>
      </c>
      <c r="E1261" s="1042" t="s">
        <v>1684</v>
      </c>
      <c r="F1261" s="402">
        <v>737</v>
      </c>
      <c r="G1261" s="956">
        <v>450.78</v>
      </c>
      <c r="H1261" s="440"/>
      <c r="I1261" s="403">
        <f t="shared" si="410"/>
        <v>0</v>
      </c>
      <c r="J1261" s="403">
        <f t="shared" si="414"/>
        <v>0</v>
      </c>
      <c r="K1261" s="403">
        <f t="shared" si="421"/>
        <v>0</v>
      </c>
      <c r="L1261" s="403">
        <f t="shared" si="417"/>
        <v>0</v>
      </c>
      <c r="M1261" s="403">
        <f t="shared" si="417"/>
        <v>0</v>
      </c>
      <c r="N1261" s="403">
        <f t="shared" si="417"/>
        <v>0</v>
      </c>
      <c r="O1261" s="403">
        <f t="shared" si="417"/>
        <v>0</v>
      </c>
      <c r="P1261" s="403">
        <f t="shared" si="417"/>
        <v>0</v>
      </c>
      <c r="Q1261" s="403">
        <f t="shared" si="417"/>
        <v>0</v>
      </c>
      <c r="R1261" s="403">
        <f t="shared" si="417"/>
        <v>0</v>
      </c>
      <c r="S1261" s="403">
        <f t="shared" si="417"/>
        <v>0</v>
      </c>
      <c r="T1261" s="403">
        <f t="shared" si="417"/>
        <v>0</v>
      </c>
      <c r="U1261" s="403">
        <f t="shared" si="417"/>
        <v>0</v>
      </c>
      <c r="V1261" s="403">
        <f t="shared" si="417"/>
        <v>0</v>
      </c>
      <c r="W1261" s="403">
        <f t="shared" si="420"/>
        <v>0</v>
      </c>
      <c r="X1261" s="403">
        <f t="shared" si="418"/>
        <v>0</v>
      </c>
      <c r="Y1261" s="403">
        <f t="shared" si="412"/>
        <v>0</v>
      </c>
      <c r="Z1261" s="403">
        <f t="shared" si="412"/>
        <v>0</v>
      </c>
      <c r="AA1261" s="403">
        <f t="shared" si="412"/>
        <v>0</v>
      </c>
      <c r="AB1261" s="403">
        <f t="shared" si="412"/>
        <v>0</v>
      </c>
      <c r="AC1261" s="403">
        <f t="shared" si="416"/>
        <v>0</v>
      </c>
      <c r="AD1261" s="403">
        <f t="shared" si="412"/>
        <v>0</v>
      </c>
      <c r="AE1261" s="403">
        <f t="shared" si="422"/>
        <v>0</v>
      </c>
      <c r="AF1261" s="403">
        <f t="shared" si="411"/>
        <v>450.78</v>
      </c>
      <c r="AG1261" s="404">
        <f t="shared" si="423"/>
        <v>0</v>
      </c>
      <c r="AH1261" s="404">
        <f t="shared" si="419"/>
        <v>0</v>
      </c>
      <c r="AI1261" s="404">
        <f t="shared" si="419"/>
        <v>0</v>
      </c>
      <c r="AJ1261" s="145">
        <f t="shared" si="407"/>
        <v>0</v>
      </c>
    </row>
    <row r="1262" spans="2:36" ht="13.7" customHeight="1">
      <c r="B1262" s="957">
        <v>428</v>
      </c>
      <c r="C1262" s="1040">
        <v>45050</v>
      </c>
      <c r="D1262" s="1041" t="s">
        <v>575</v>
      </c>
      <c r="E1262" s="1042" t="s">
        <v>956</v>
      </c>
      <c r="F1262" s="402">
        <v>737</v>
      </c>
      <c r="G1262" s="956">
        <v>5030.16</v>
      </c>
      <c r="H1262" s="440"/>
      <c r="I1262" s="403">
        <f t="shared" si="410"/>
        <v>0</v>
      </c>
      <c r="J1262" s="403">
        <f t="shared" si="414"/>
        <v>0</v>
      </c>
      <c r="K1262" s="403">
        <f t="shared" si="421"/>
        <v>0</v>
      </c>
      <c r="L1262" s="403">
        <f t="shared" si="417"/>
        <v>0</v>
      </c>
      <c r="M1262" s="403">
        <f t="shared" si="417"/>
        <v>0</v>
      </c>
      <c r="N1262" s="403">
        <f t="shared" si="417"/>
        <v>0</v>
      </c>
      <c r="O1262" s="403">
        <f t="shared" si="417"/>
        <v>0</v>
      </c>
      <c r="P1262" s="403">
        <f t="shared" si="417"/>
        <v>0</v>
      </c>
      <c r="Q1262" s="403">
        <f t="shared" si="417"/>
        <v>0</v>
      </c>
      <c r="R1262" s="403">
        <f t="shared" si="417"/>
        <v>0</v>
      </c>
      <c r="S1262" s="403">
        <f t="shared" si="417"/>
        <v>0</v>
      </c>
      <c r="T1262" s="403">
        <f t="shared" si="417"/>
        <v>0</v>
      </c>
      <c r="U1262" s="403">
        <f t="shared" si="417"/>
        <v>0</v>
      </c>
      <c r="V1262" s="403">
        <f t="shared" si="417"/>
        <v>0</v>
      </c>
      <c r="W1262" s="403">
        <f t="shared" si="420"/>
        <v>0</v>
      </c>
      <c r="X1262" s="403">
        <f t="shared" si="418"/>
        <v>0</v>
      </c>
      <c r="Y1262" s="403">
        <f t="shared" si="412"/>
        <v>0</v>
      </c>
      <c r="Z1262" s="403">
        <f t="shared" si="412"/>
        <v>0</v>
      </c>
      <c r="AA1262" s="403">
        <f t="shared" si="412"/>
        <v>0</v>
      </c>
      <c r="AB1262" s="403">
        <f t="shared" si="412"/>
        <v>0</v>
      </c>
      <c r="AC1262" s="403">
        <f t="shared" si="416"/>
        <v>0</v>
      </c>
      <c r="AD1262" s="403">
        <f t="shared" ref="AD1262:AE1325" si="424">IF(AD$7-$F1262=0,$G1262,0)</f>
        <v>0</v>
      </c>
      <c r="AE1262" s="403">
        <f t="shared" si="422"/>
        <v>0</v>
      </c>
      <c r="AF1262" s="403">
        <f t="shared" si="411"/>
        <v>5030.16</v>
      </c>
      <c r="AG1262" s="404">
        <f t="shared" si="423"/>
        <v>0</v>
      </c>
      <c r="AH1262" s="404">
        <f t="shared" si="419"/>
        <v>0</v>
      </c>
      <c r="AI1262" s="404">
        <f t="shared" si="419"/>
        <v>0</v>
      </c>
      <c r="AJ1262" s="145">
        <f t="shared" si="407"/>
        <v>0</v>
      </c>
    </row>
    <row r="1263" spans="2:36" ht="13.7" customHeight="1">
      <c r="B1263" s="957">
        <v>5</v>
      </c>
      <c r="C1263" s="1040">
        <v>44902</v>
      </c>
      <c r="D1263" s="1041" t="s">
        <v>575</v>
      </c>
      <c r="E1263" s="1042" t="s">
        <v>588</v>
      </c>
      <c r="F1263" s="402">
        <v>737.2</v>
      </c>
      <c r="G1263" s="956">
        <v>3000</v>
      </c>
      <c r="H1263" s="440" t="s">
        <v>3416</v>
      </c>
      <c r="I1263" s="403">
        <f t="shared" si="410"/>
        <v>0</v>
      </c>
      <c r="J1263" s="403">
        <f t="shared" si="414"/>
        <v>0</v>
      </c>
      <c r="K1263" s="403">
        <f t="shared" si="421"/>
        <v>0</v>
      </c>
      <c r="L1263" s="403">
        <f t="shared" si="417"/>
        <v>0</v>
      </c>
      <c r="M1263" s="403">
        <f t="shared" si="417"/>
        <v>0</v>
      </c>
      <c r="N1263" s="403">
        <f t="shared" si="417"/>
        <v>0</v>
      </c>
      <c r="O1263" s="403">
        <f t="shared" si="417"/>
        <v>0</v>
      </c>
      <c r="P1263" s="403">
        <f t="shared" si="417"/>
        <v>0</v>
      </c>
      <c r="Q1263" s="403">
        <f t="shared" si="417"/>
        <v>0</v>
      </c>
      <c r="R1263" s="403">
        <f t="shared" si="417"/>
        <v>0</v>
      </c>
      <c r="S1263" s="403">
        <f t="shared" si="417"/>
        <v>0</v>
      </c>
      <c r="T1263" s="403">
        <f t="shared" si="417"/>
        <v>0</v>
      </c>
      <c r="U1263" s="403">
        <f t="shared" si="417"/>
        <v>0</v>
      </c>
      <c r="V1263" s="403">
        <f t="shared" si="417"/>
        <v>0</v>
      </c>
      <c r="W1263" s="403">
        <f t="shared" si="420"/>
        <v>0</v>
      </c>
      <c r="X1263" s="403">
        <f t="shared" si="418"/>
        <v>0</v>
      </c>
      <c r="Y1263" s="403">
        <f t="shared" si="412"/>
        <v>0</v>
      </c>
      <c r="Z1263" s="403">
        <f t="shared" si="412"/>
        <v>0</v>
      </c>
      <c r="AA1263" s="403">
        <f t="shared" si="412"/>
        <v>0</v>
      </c>
      <c r="AB1263" s="403">
        <f t="shared" si="412"/>
        <v>0</v>
      </c>
      <c r="AC1263" s="403">
        <f t="shared" si="416"/>
        <v>0</v>
      </c>
      <c r="AD1263" s="403">
        <f t="shared" si="424"/>
        <v>0</v>
      </c>
      <c r="AE1263" s="403">
        <f t="shared" si="422"/>
        <v>0</v>
      </c>
      <c r="AF1263" s="403">
        <f t="shared" si="411"/>
        <v>0</v>
      </c>
      <c r="AG1263" s="404">
        <f t="shared" si="423"/>
        <v>3000</v>
      </c>
      <c r="AH1263" s="404">
        <f t="shared" si="419"/>
        <v>0</v>
      </c>
      <c r="AI1263" s="404">
        <f t="shared" si="419"/>
        <v>0</v>
      </c>
      <c r="AJ1263" s="145">
        <f t="shared" si="407"/>
        <v>0</v>
      </c>
    </row>
    <row r="1264" spans="2:36" ht="13.7" customHeight="1">
      <c r="B1264" s="957">
        <v>38</v>
      </c>
      <c r="C1264" s="1040">
        <v>44930</v>
      </c>
      <c r="D1264" s="1041" t="s">
        <v>575</v>
      </c>
      <c r="E1264" s="1042" t="s">
        <v>588</v>
      </c>
      <c r="F1264" s="402">
        <v>737</v>
      </c>
      <c r="G1264" s="956">
        <v>5162.37</v>
      </c>
      <c r="H1264" s="440"/>
      <c r="I1264" s="403">
        <f t="shared" si="410"/>
        <v>0</v>
      </c>
      <c r="J1264" s="403">
        <f t="shared" si="414"/>
        <v>0</v>
      </c>
      <c r="K1264" s="403">
        <f t="shared" si="421"/>
        <v>0</v>
      </c>
      <c r="L1264" s="403">
        <f t="shared" ref="L1264:V1273" si="425">IF(L$7-$F1264=0,$G1264,0)</f>
        <v>0</v>
      </c>
      <c r="M1264" s="403">
        <f t="shared" si="425"/>
        <v>0</v>
      </c>
      <c r="N1264" s="403">
        <f t="shared" si="425"/>
        <v>0</v>
      </c>
      <c r="O1264" s="403">
        <f t="shared" si="425"/>
        <v>0</v>
      </c>
      <c r="P1264" s="403">
        <f t="shared" si="425"/>
        <v>0</v>
      </c>
      <c r="Q1264" s="403">
        <f t="shared" si="425"/>
        <v>0</v>
      </c>
      <c r="R1264" s="403">
        <f t="shared" si="425"/>
        <v>0</v>
      </c>
      <c r="S1264" s="403">
        <f t="shared" si="425"/>
        <v>0</v>
      </c>
      <c r="T1264" s="403">
        <f t="shared" si="425"/>
        <v>0</v>
      </c>
      <c r="U1264" s="403">
        <f t="shared" si="425"/>
        <v>0</v>
      </c>
      <c r="V1264" s="403">
        <f t="shared" si="425"/>
        <v>0</v>
      </c>
      <c r="W1264" s="403">
        <f t="shared" si="420"/>
        <v>0</v>
      </c>
      <c r="X1264" s="403">
        <f t="shared" si="418"/>
        <v>0</v>
      </c>
      <c r="Y1264" s="403">
        <f t="shared" si="412"/>
        <v>0</v>
      </c>
      <c r="Z1264" s="403">
        <f t="shared" si="412"/>
        <v>0</v>
      </c>
      <c r="AA1264" s="403">
        <f t="shared" si="412"/>
        <v>0</v>
      </c>
      <c r="AB1264" s="403">
        <f t="shared" si="412"/>
        <v>0</v>
      </c>
      <c r="AC1264" s="403">
        <f t="shared" si="416"/>
        <v>0</v>
      </c>
      <c r="AD1264" s="403">
        <f t="shared" si="424"/>
        <v>0</v>
      </c>
      <c r="AE1264" s="403">
        <f t="shared" si="422"/>
        <v>0</v>
      </c>
      <c r="AF1264" s="403">
        <f t="shared" si="411"/>
        <v>5162.37</v>
      </c>
      <c r="AG1264" s="404">
        <f t="shared" si="423"/>
        <v>0</v>
      </c>
      <c r="AH1264" s="404">
        <f t="shared" si="419"/>
        <v>0</v>
      </c>
      <c r="AI1264" s="404">
        <f t="shared" si="419"/>
        <v>0</v>
      </c>
      <c r="AJ1264" s="145">
        <f t="shared" si="407"/>
        <v>0</v>
      </c>
    </row>
    <row r="1265" spans="2:36" ht="13.7" customHeight="1">
      <c r="B1265" s="957">
        <v>213</v>
      </c>
      <c r="C1265" s="1040">
        <v>44986</v>
      </c>
      <c r="D1265" s="1041" t="s">
        <v>575</v>
      </c>
      <c r="E1265" s="1042" t="s">
        <v>756</v>
      </c>
      <c r="F1265" s="402">
        <v>737</v>
      </c>
      <c r="G1265" s="956">
        <v>5742.03</v>
      </c>
      <c r="H1265" s="440"/>
      <c r="I1265" s="403">
        <f t="shared" si="410"/>
        <v>0</v>
      </c>
      <c r="J1265" s="403">
        <f t="shared" si="414"/>
        <v>0</v>
      </c>
      <c r="K1265" s="403">
        <f t="shared" si="421"/>
        <v>0</v>
      </c>
      <c r="L1265" s="403">
        <f t="shared" si="425"/>
        <v>0</v>
      </c>
      <c r="M1265" s="403">
        <f t="shared" si="425"/>
        <v>0</v>
      </c>
      <c r="N1265" s="403">
        <f t="shared" si="425"/>
        <v>0</v>
      </c>
      <c r="O1265" s="403">
        <f t="shared" si="425"/>
        <v>0</v>
      </c>
      <c r="P1265" s="403">
        <f t="shared" si="425"/>
        <v>0</v>
      </c>
      <c r="Q1265" s="403">
        <f t="shared" si="425"/>
        <v>0</v>
      </c>
      <c r="R1265" s="403">
        <f t="shared" si="425"/>
        <v>0</v>
      </c>
      <c r="S1265" s="403">
        <f t="shared" si="425"/>
        <v>0</v>
      </c>
      <c r="T1265" s="403">
        <f t="shared" si="425"/>
        <v>0</v>
      </c>
      <c r="U1265" s="403">
        <f t="shared" si="425"/>
        <v>0</v>
      </c>
      <c r="V1265" s="403">
        <f t="shared" si="425"/>
        <v>0</v>
      </c>
      <c r="W1265" s="403">
        <f t="shared" si="420"/>
        <v>0</v>
      </c>
      <c r="X1265" s="403">
        <f t="shared" si="418"/>
        <v>0</v>
      </c>
      <c r="Y1265" s="403">
        <f t="shared" si="412"/>
        <v>0</v>
      </c>
      <c r="Z1265" s="403">
        <f t="shared" si="412"/>
        <v>0</v>
      </c>
      <c r="AA1265" s="403">
        <f t="shared" si="412"/>
        <v>0</v>
      </c>
      <c r="AB1265" s="403">
        <f t="shared" si="412"/>
        <v>0</v>
      </c>
      <c r="AC1265" s="403">
        <f t="shared" si="416"/>
        <v>0</v>
      </c>
      <c r="AD1265" s="403">
        <f t="shared" si="424"/>
        <v>0</v>
      </c>
      <c r="AE1265" s="403">
        <f t="shared" si="422"/>
        <v>0</v>
      </c>
      <c r="AF1265" s="403">
        <f t="shared" si="411"/>
        <v>5742.03</v>
      </c>
      <c r="AG1265" s="404">
        <f t="shared" si="423"/>
        <v>0</v>
      </c>
      <c r="AH1265" s="404">
        <f t="shared" si="419"/>
        <v>0</v>
      </c>
      <c r="AI1265" s="404">
        <f t="shared" si="419"/>
        <v>0</v>
      </c>
      <c r="AJ1265" s="145">
        <f t="shared" si="407"/>
        <v>0</v>
      </c>
    </row>
    <row r="1266" spans="2:36" ht="13.7" customHeight="1">
      <c r="B1266" s="957">
        <v>748</v>
      </c>
      <c r="C1266" s="1040">
        <v>45149</v>
      </c>
      <c r="D1266" s="1041" t="s">
        <v>575</v>
      </c>
      <c r="E1266" s="1042" t="s">
        <v>1169</v>
      </c>
      <c r="F1266" s="402">
        <v>737</v>
      </c>
      <c r="G1266" s="956">
        <v>554.42999999999995</v>
      </c>
      <c r="H1266" s="440"/>
      <c r="I1266" s="403">
        <f t="shared" si="410"/>
        <v>0</v>
      </c>
      <c r="J1266" s="403">
        <f t="shared" si="414"/>
        <v>0</v>
      </c>
      <c r="K1266" s="403">
        <f t="shared" si="421"/>
        <v>0</v>
      </c>
      <c r="L1266" s="403">
        <f t="shared" si="425"/>
        <v>0</v>
      </c>
      <c r="M1266" s="403">
        <f t="shared" si="425"/>
        <v>0</v>
      </c>
      <c r="N1266" s="403">
        <f t="shared" si="425"/>
        <v>0</v>
      </c>
      <c r="O1266" s="403">
        <f t="shared" si="425"/>
        <v>0</v>
      </c>
      <c r="P1266" s="403">
        <f t="shared" si="425"/>
        <v>0</v>
      </c>
      <c r="Q1266" s="403">
        <f t="shared" si="425"/>
        <v>0</v>
      </c>
      <c r="R1266" s="403">
        <f t="shared" si="425"/>
        <v>0</v>
      </c>
      <c r="S1266" s="403">
        <f t="shared" si="425"/>
        <v>0</v>
      </c>
      <c r="T1266" s="403">
        <f t="shared" si="425"/>
        <v>0</v>
      </c>
      <c r="U1266" s="403">
        <f t="shared" si="425"/>
        <v>0</v>
      </c>
      <c r="V1266" s="403">
        <f t="shared" si="425"/>
        <v>0</v>
      </c>
      <c r="W1266" s="403">
        <f t="shared" si="420"/>
        <v>0</v>
      </c>
      <c r="X1266" s="403">
        <f t="shared" si="418"/>
        <v>0</v>
      </c>
      <c r="Y1266" s="403">
        <f t="shared" si="412"/>
        <v>0</v>
      </c>
      <c r="Z1266" s="403">
        <f t="shared" si="412"/>
        <v>0</v>
      </c>
      <c r="AA1266" s="403">
        <f t="shared" si="412"/>
        <v>0</v>
      </c>
      <c r="AB1266" s="403">
        <f t="shared" si="412"/>
        <v>0</v>
      </c>
      <c r="AC1266" s="403">
        <f t="shared" si="416"/>
        <v>0</v>
      </c>
      <c r="AD1266" s="403">
        <f t="shared" si="424"/>
        <v>0</v>
      </c>
      <c r="AE1266" s="403">
        <f t="shared" si="422"/>
        <v>0</v>
      </c>
      <c r="AF1266" s="403">
        <f t="shared" si="411"/>
        <v>554.42999999999995</v>
      </c>
      <c r="AG1266" s="404">
        <f t="shared" si="423"/>
        <v>0</v>
      </c>
      <c r="AH1266" s="404">
        <f t="shared" si="419"/>
        <v>0</v>
      </c>
      <c r="AI1266" s="404">
        <f t="shared" si="419"/>
        <v>0</v>
      </c>
      <c r="AJ1266" s="145">
        <f t="shared" si="407"/>
        <v>0</v>
      </c>
    </row>
    <row r="1267" spans="2:36" ht="13.7" customHeight="1">
      <c r="B1267" s="957">
        <v>819</v>
      </c>
      <c r="C1267" s="1040">
        <v>45161</v>
      </c>
      <c r="D1267" s="1041" t="s">
        <v>575</v>
      </c>
      <c r="E1267" s="1042" t="s">
        <v>1169</v>
      </c>
      <c r="F1267" s="402">
        <v>737</v>
      </c>
      <c r="G1267" s="956">
        <v>992.71</v>
      </c>
      <c r="H1267" s="440"/>
      <c r="I1267" s="403">
        <f t="shared" si="410"/>
        <v>0</v>
      </c>
      <c r="J1267" s="403">
        <f t="shared" si="414"/>
        <v>0</v>
      </c>
      <c r="K1267" s="403">
        <f t="shared" si="421"/>
        <v>0</v>
      </c>
      <c r="L1267" s="403">
        <f t="shared" si="425"/>
        <v>0</v>
      </c>
      <c r="M1267" s="403">
        <f t="shared" si="425"/>
        <v>0</v>
      </c>
      <c r="N1267" s="403">
        <f t="shared" si="425"/>
        <v>0</v>
      </c>
      <c r="O1267" s="403">
        <f t="shared" si="425"/>
        <v>0</v>
      </c>
      <c r="P1267" s="403">
        <f t="shared" si="425"/>
        <v>0</v>
      </c>
      <c r="Q1267" s="403">
        <f t="shared" si="425"/>
        <v>0</v>
      </c>
      <c r="R1267" s="403">
        <f t="shared" si="425"/>
        <v>0</v>
      </c>
      <c r="S1267" s="403">
        <f t="shared" si="425"/>
        <v>0</v>
      </c>
      <c r="T1267" s="403">
        <f t="shared" si="425"/>
        <v>0</v>
      </c>
      <c r="U1267" s="403">
        <f t="shared" si="425"/>
        <v>0</v>
      </c>
      <c r="V1267" s="403">
        <f t="shared" si="425"/>
        <v>0</v>
      </c>
      <c r="W1267" s="403">
        <f t="shared" si="420"/>
        <v>0</v>
      </c>
      <c r="X1267" s="403">
        <f t="shared" si="418"/>
        <v>0</v>
      </c>
      <c r="Y1267" s="403">
        <f t="shared" si="412"/>
        <v>0</v>
      </c>
      <c r="Z1267" s="403">
        <f t="shared" si="412"/>
        <v>0</v>
      </c>
      <c r="AA1267" s="403">
        <f t="shared" si="412"/>
        <v>0</v>
      </c>
      <c r="AB1267" s="403">
        <f t="shared" si="412"/>
        <v>0</v>
      </c>
      <c r="AC1267" s="403">
        <f t="shared" si="416"/>
        <v>0</v>
      </c>
      <c r="AD1267" s="403">
        <f t="shared" si="424"/>
        <v>0</v>
      </c>
      <c r="AE1267" s="403">
        <f t="shared" si="422"/>
        <v>0</v>
      </c>
      <c r="AF1267" s="403">
        <f t="shared" si="411"/>
        <v>992.71</v>
      </c>
      <c r="AG1267" s="404">
        <f t="shared" si="423"/>
        <v>0</v>
      </c>
      <c r="AH1267" s="404">
        <f t="shared" si="419"/>
        <v>0</v>
      </c>
      <c r="AI1267" s="404">
        <f t="shared" si="419"/>
        <v>0</v>
      </c>
      <c r="AJ1267" s="145">
        <f t="shared" si="407"/>
        <v>0</v>
      </c>
    </row>
    <row r="1268" spans="2:36" ht="13.7" customHeight="1">
      <c r="B1268" s="957">
        <v>820</v>
      </c>
      <c r="C1268" s="1040">
        <v>45161</v>
      </c>
      <c r="D1268" s="1041" t="s">
        <v>575</v>
      </c>
      <c r="E1268" s="1042" t="s">
        <v>1169</v>
      </c>
      <c r="F1268" s="402">
        <v>737</v>
      </c>
      <c r="G1268" s="956">
        <v>1822.51</v>
      </c>
      <c r="H1268" s="440"/>
      <c r="I1268" s="403">
        <f t="shared" si="410"/>
        <v>0</v>
      </c>
      <c r="J1268" s="403">
        <f t="shared" si="414"/>
        <v>0</v>
      </c>
      <c r="K1268" s="403">
        <f t="shared" si="421"/>
        <v>0</v>
      </c>
      <c r="L1268" s="403">
        <f t="shared" si="425"/>
        <v>0</v>
      </c>
      <c r="M1268" s="403">
        <f t="shared" si="425"/>
        <v>0</v>
      </c>
      <c r="N1268" s="403">
        <f t="shared" si="425"/>
        <v>0</v>
      </c>
      <c r="O1268" s="403">
        <f t="shared" si="425"/>
        <v>0</v>
      </c>
      <c r="P1268" s="403">
        <f t="shared" si="425"/>
        <v>0</v>
      </c>
      <c r="Q1268" s="403">
        <f t="shared" si="425"/>
        <v>0</v>
      </c>
      <c r="R1268" s="403">
        <f t="shared" si="425"/>
        <v>0</v>
      </c>
      <c r="S1268" s="403">
        <f t="shared" si="425"/>
        <v>0</v>
      </c>
      <c r="T1268" s="403">
        <f t="shared" si="425"/>
        <v>0</v>
      </c>
      <c r="U1268" s="403">
        <f t="shared" si="425"/>
        <v>0</v>
      </c>
      <c r="V1268" s="403">
        <f t="shared" si="425"/>
        <v>0</v>
      </c>
      <c r="W1268" s="403">
        <f t="shared" si="420"/>
        <v>0</v>
      </c>
      <c r="X1268" s="403">
        <f t="shared" si="418"/>
        <v>0</v>
      </c>
      <c r="Y1268" s="403">
        <f t="shared" si="412"/>
        <v>0</v>
      </c>
      <c r="Z1268" s="403">
        <f t="shared" si="412"/>
        <v>0</v>
      </c>
      <c r="AA1268" s="403">
        <f t="shared" si="412"/>
        <v>0</v>
      </c>
      <c r="AB1268" s="403">
        <f t="shared" si="412"/>
        <v>0</v>
      </c>
      <c r="AC1268" s="403">
        <f t="shared" si="416"/>
        <v>0</v>
      </c>
      <c r="AD1268" s="403">
        <f t="shared" si="424"/>
        <v>0</v>
      </c>
      <c r="AE1268" s="403">
        <f t="shared" si="422"/>
        <v>0</v>
      </c>
      <c r="AF1268" s="403">
        <f t="shared" si="411"/>
        <v>1822.51</v>
      </c>
      <c r="AG1268" s="404">
        <f t="shared" si="423"/>
        <v>0</v>
      </c>
      <c r="AH1268" s="404">
        <f t="shared" si="419"/>
        <v>0</v>
      </c>
      <c r="AI1268" s="404">
        <f t="shared" si="419"/>
        <v>0</v>
      </c>
      <c r="AJ1268" s="145">
        <f t="shared" si="407"/>
        <v>0</v>
      </c>
    </row>
    <row r="1269" spans="2:36" ht="13.7" customHeight="1">
      <c r="B1269" s="957">
        <v>838</v>
      </c>
      <c r="C1269" s="1040">
        <v>45167</v>
      </c>
      <c r="D1269" s="1041" t="s">
        <v>575</v>
      </c>
      <c r="E1269" s="1042" t="s">
        <v>1169</v>
      </c>
      <c r="F1269" s="402">
        <v>737</v>
      </c>
      <c r="G1269" s="956">
        <v>745.24</v>
      </c>
      <c r="H1269" s="440"/>
      <c r="I1269" s="403">
        <f t="shared" si="410"/>
        <v>0</v>
      </c>
      <c r="J1269" s="403">
        <f t="shared" si="414"/>
        <v>0</v>
      </c>
      <c r="K1269" s="403">
        <f t="shared" si="421"/>
        <v>0</v>
      </c>
      <c r="L1269" s="403">
        <f t="shared" si="425"/>
        <v>0</v>
      </c>
      <c r="M1269" s="403">
        <f t="shared" si="425"/>
        <v>0</v>
      </c>
      <c r="N1269" s="403">
        <f t="shared" si="425"/>
        <v>0</v>
      </c>
      <c r="O1269" s="403">
        <f t="shared" si="425"/>
        <v>0</v>
      </c>
      <c r="P1269" s="403">
        <f t="shared" si="425"/>
        <v>0</v>
      </c>
      <c r="Q1269" s="403">
        <f t="shared" si="425"/>
        <v>0</v>
      </c>
      <c r="R1269" s="403">
        <f t="shared" si="425"/>
        <v>0</v>
      </c>
      <c r="S1269" s="403">
        <f t="shared" si="425"/>
        <v>0</v>
      </c>
      <c r="T1269" s="403">
        <f t="shared" si="425"/>
        <v>0</v>
      </c>
      <c r="U1269" s="403">
        <f t="shared" si="425"/>
        <v>0</v>
      </c>
      <c r="V1269" s="403">
        <f t="shared" si="425"/>
        <v>0</v>
      </c>
      <c r="W1269" s="403">
        <f t="shared" si="420"/>
        <v>0</v>
      </c>
      <c r="X1269" s="403">
        <f t="shared" si="418"/>
        <v>0</v>
      </c>
      <c r="Y1269" s="403">
        <f t="shared" si="412"/>
        <v>0</v>
      </c>
      <c r="Z1269" s="403">
        <f t="shared" si="412"/>
        <v>0</v>
      </c>
      <c r="AA1269" s="403">
        <f t="shared" si="412"/>
        <v>0</v>
      </c>
      <c r="AB1269" s="403">
        <f t="shared" si="412"/>
        <v>0</v>
      </c>
      <c r="AC1269" s="403">
        <f t="shared" si="416"/>
        <v>0</v>
      </c>
      <c r="AD1269" s="403">
        <f t="shared" si="424"/>
        <v>0</v>
      </c>
      <c r="AE1269" s="403">
        <f t="shared" si="422"/>
        <v>0</v>
      </c>
      <c r="AF1269" s="403">
        <f t="shared" si="411"/>
        <v>745.24</v>
      </c>
      <c r="AG1269" s="404">
        <f t="shared" si="423"/>
        <v>0</v>
      </c>
      <c r="AH1269" s="404">
        <f t="shared" si="419"/>
        <v>0</v>
      </c>
      <c r="AI1269" s="404">
        <f t="shared" si="419"/>
        <v>0</v>
      </c>
      <c r="AJ1269" s="145">
        <f t="shared" si="407"/>
        <v>0</v>
      </c>
    </row>
    <row r="1270" spans="2:36" ht="13.7" customHeight="1">
      <c r="B1270" s="957">
        <v>697</v>
      </c>
      <c r="C1270" s="1040">
        <v>45131</v>
      </c>
      <c r="D1270" s="1041" t="s">
        <v>575</v>
      </c>
      <c r="E1270" s="1042" t="s">
        <v>1169</v>
      </c>
      <c r="F1270" s="402">
        <v>737</v>
      </c>
      <c r="G1270" s="956">
        <v>1035.48</v>
      </c>
      <c r="H1270" s="440"/>
      <c r="I1270" s="403">
        <f t="shared" si="410"/>
        <v>0</v>
      </c>
      <c r="J1270" s="403">
        <f t="shared" si="414"/>
        <v>0</v>
      </c>
      <c r="K1270" s="403">
        <f t="shared" si="421"/>
        <v>0</v>
      </c>
      <c r="L1270" s="403">
        <f t="shared" si="425"/>
        <v>0</v>
      </c>
      <c r="M1270" s="403">
        <f t="shared" si="425"/>
        <v>0</v>
      </c>
      <c r="N1270" s="403">
        <f t="shared" si="425"/>
        <v>0</v>
      </c>
      <c r="O1270" s="403">
        <f t="shared" si="425"/>
        <v>0</v>
      </c>
      <c r="P1270" s="403">
        <f t="shared" si="425"/>
        <v>0</v>
      </c>
      <c r="Q1270" s="403">
        <f t="shared" si="425"/>
        <v>0</v>
      </c>
      <c r="R1270" s="403">
        <f t="shared" si="425"/>
        <v>0</v>
      </c>
      <c r="S1270" s="403">
        <f t="shared" si="425"/>
        <v>0</v>
      </c>
      <c r="T1270" s="403">
        <f t="shared" si="425"/>
        <v>0</v>
      </c>
      <c r="U1270" s="403">
        <f t="shared" si="425"/>
        <v>0</v>
      </c>
      <c r="V1270" s="403">
        <f t="shared" si="425"/>
        <v>0</v>
      </c>
      <c r="W1270" s="403">
        <f t="shared" si="420"/>
        <v>0</v>
      </c>
      <c r="X1270" s="403">
        <f t="shared" si="418"/>
        <v>0</v>
      </c>
      <c r="Y1270" s="403">
        <f t="shared" si="412"/>
        <v>0</v>
      </c>
      <c r="Z1270" s="403">
        <f t="shared" si="412"/>
        <v>0</v>
      </c>
      <c r="AA1270" s="403">
        <f t="shared" si="412"/>
        <v>0</v>
      </c>
      <c r="AB1270" s="403">
        <f t="shared" si="412"/>
        <v>0</v>
      </c>
      <c r="AC1270" s="403">
        <f t="shared" si="416"/>
        <v>0</v>
      </c>
      <c r="AD1270" s="403">
        <f t="shared" si="424"/>
        <v>0</v>
      </c>
      <c r="AE1270" s="403">
        <f t="shared" si="422"/>
        <v>0</v>
      </c>
      <c r="AF1270" s="403">
        <f t="shared" si="411"/>
        <v>1035.48</v>
      </c>
      <c r="AG1270" s="404">
        <f t="shared" si="423"/>
        <v>0</v>
      </c>
      <c r="AH1270" s="404">
        <f t="shared" si="419"/>
        <v>0</v>
      </c>
      <c r="AI1270" s="404">
        <f t="shared" si="419"/>
        <v>0</v>
      </c>
      <c r="AJ1270" s="145">
        <f t="shared" si="407"/>
        <v>0</v>
      </c>
    </row>
    <row r="1271" spans="2:36" ht="13.7" customHeight="1">
      <c r="B1271" s="957">
        <v>718</v>
      </c>
      <c r="C1271" s="1040">
        <v>45138</v>
      </c>
      <c r="D1271" s="1041" t="s">
        <v>575</v>
      </c>
      <c r="E1271" s="1042" t="s">
        <v>1169</v>
      </c>
      <c r="F1271" s="402">
        <v>737</v>
      </c>
      <c r="G1271" s="956">
        <v>786.88</v>
      </c>
      <c r="H1271" s="440"/>
      <c r="I1271" s="403">
        <f t="shared" si="410"/>
        <v>0</v>
      </c>
      <c r="J1271" s="403">
        <f t="shared" si="414"/>
        <v>0</v>
      </c>
      <c r="K1271" s="403">
        <f t="shared" si="421"/>
        <v>0</v>
      </c>
      <c r="L1271" s="403">
        <f t="shared" si="425"/>
        <v>0</v>
      </c>
      <c r="M1271" s="403">
        <f t="shared" si="425"/>
        <v>0</v>
      </c>
      <c r="N1271" s="403">
        <f t="shared" si="425"/>
        <v>0</v>
      </c>
      <c r="O1271" s="403">
        <f t="shared" si="425"/>
        <v>0</v>
      </c>
      <c r="P1271" s="403">
        <f t="shared" si="425"/>
        <v>0</v>
      </c>
      <c r="Q1271" s="403">
        <f t="shared" si="425"/>
        <v>0</v>
      </c>
      <c r="R1271" s="403">
        <f t="shared" si="425"/>
        <v>0</v>
      </c>
      <c r="S1271" s="403">
        <f t="shared" si="425"/>
        <v>0</v>
      </c>
      <c r="T1271" s="403">
        <f t="shared" si="425"/>
        <v>0</v>
      </c>
      <c r="U1271" s="403">
        <f t="shared" si="425"/>
        <v>0</v>
      </c>
      <c r="V1271" s="403">
        <f t="shared" si="425"/>
        <v>0</v>
      </c>
      <c r="W1271" s="403">
        <f t="shared" si="420"/>
        <v>0</v>
      </c>
      <c r="X1271" s="403">
        <f t="shared" si="418"/>
        <v>0</v>
      </c>
      <c r="Y1271" s="403">
        <f t="shared" si="412"/>
        <v>0</v>
      </c>
      <c r="Z1271" s="403">
        <f t="shared" si="412"/>
        <v>0</v>
      </c>
      <c r="AA1271" s="403">
        <f t="shared" si="412"/>
        <v>0</v>
      </c>
      <c r="AB1271" s="403">
        <f t="shared" si="412"/>
        <v>0</v>
      </c>
      <c r="AC1271" s="403">
        <f t="shared" si="416"/>
        <v>0</v>
      </c>
      <c r="AD1271" s="403">
        <f t="shared" si="424"/>
        <v>0</v>
      </c>
      <c r="AE1271" s="403">
        <f t="shared" si="422"/>
        <v>0</v>
      </c>
      <c r="AF1271" s="403">
        <f t="shared" si="411"/>
        <v>786.88</v>
      </c>
      <c r="AG1271" s="404">
        <f t="shared" si="423"/>
        <v>0</v>
      </c>
      <c r="AH1271" s="404">
        <f t="shared" si="419"/>
        <v>0</v>
      </c>
      <c r="AI1271" s="404">
        <f t="shared" si="419"/>
        <v>0</v>
      </c>
      <c r="AJ1271" s="145">
        <f t="shared" si="407"/>
        <v>0</v>
      </c>
    </row>
    <row r="1272" spans="2:36" ht="13.7" customHeight="1">
      <c r="B1272" s="957">
        <v>664</v>
      </c>
      <c r="C1272" s="1040">
        <v>45126</v>
      </c>
      <c r="D1272" s="1041" t="s">
        <v>575</v>
      </c>
      <c r="E1272" s="1042" t="s">
        <v>1153</v>
      </c>
      <c r="F1272" s="402">
        <v>737</v>
      </c>
      <c r="G1272" s="956">
        <v>3236.92</v>
      </c>
      <c r="H1272" s="440"/>
      <c r="I1272" s="403">
        <f t="shared" si="410"/>
        <v>0</v>
      </c>
      <c r="J1272" s="403">
        <f t="shared" si="414"/>
        <v>0</v>
      </c>
      <c r="K1272" s="403">
        <f t="shared" si="421"/>
        <v>0</v>
      </c>
      <c r="L1272" s="403">
        <f t="shared" si="425"/>
        <v>0</v>
      </c>
      <c r="M1272" s="403">
        <f t="shared" si="425"/>
        <v>0</v>
      </c>
      <c r="N1272" s="403">
        <f t="shared" si="425"/>
        <v>0</v>
      </c>
      <c r="O1272" s="403">
        <f t="shared" si="425"/>
        <v>0</v>
      </c>
      <c r="P1272" s="403">
        <f t="shared" si="425"/>
        <v>0</v>
      </c>
      <c r="Q1272" s="403">
        <f t="shared" si="425"/>
        <v>0</v>
      </c>
      <c r="R1272" s="403">
        <f t="shared" si="425"/>
        <v>0</v>
      </c>
      <c r="S1272" s="403">
        <f t="shared" si="425"/>
        <v>0</v>
      </c>
      <c r="T1272" s="403">
        <f t="shared" si="425"/>
        <v>0</v>
      </c>
      <c r="U1272" s="403">
        <f t="shared" si="425"/>
        <v>0</v>
      </c>
      <c r="V1272" s="403">
        <f t="shared" si="425"/>
        <v>0</v>
      </c>
      <c r="W1272" s="403">
        <f t="shared" si="420"/>
        <v>0</v>
      </c>
      <c r="X1272" s="403">
        <f t="shared" si="418"/>
        <v>0</v>
      </c>
      <c r="Y1272" s="403">
        <f t="shared" si="412"/>
        <v>0</v>
      </c>
      <c r="Z1272" s="403">
        <f t="shared" si="412"/>
        <v>0</v>
      </c>
      <c r="AA1272" s="403">
        <f t="shared" si="412"/>
        <v>0</v>
      </c>
      <c r="AB1272" s="403">
        <f t="shared" si="412"/>
        <v>0</v>
      </c>
      <c r="AC1272" s="403">
        <f t="shared" si="416"/>
        <v>0</v>
      </c>
      <c r="AD1272" s="403">
        <f t="shared" si="424"/>
        <v>0</v>
      </c>
      <c r="AE1272" s="403">
        <f t="shared" si="422"/>
        <v>0</v>
      </c>
      <c r="AF1272" s="403">
        <f t="shared" si="411"/>
        <v>3236.92</v>
      </c>
      <c r="AG1272" s="404">
        <f t="shared" si="423"/>
        <v>0</v>
      </c>
      <c r="AH1272" s="404">
        <f t="shared" si="419"/>
        <v>0</v>
      </c>
      <c r="AI1272" s="404">
        <f t="shared" si="419"/>
        <v>0</v>
      </c>
      <c r="AJ1272" s="145">
        <f t="shared" si="407"/>
        <v>0</v>
      </c>
    </row>
    <row r="1273" spans="2:36" ht="13.7" customHeight="1">
      <c r="B1273" s="957">
        <v>318</v>
      </c>
      <c r="C1273" s="1040">
        <v>45020</v>
      </c>
      <c r="D1273" s="1041" t="s">
        <v>575</v>
      </c>
      <c r="E1273" s="1042" t="s">
        <v>862</v>
      </c>
      <c r="F1273" s="402">
        <v>737</v>
      </c>
      <c r="G1273" s="956">
        <v>5482.11</v>
      </c>
      <c r="H1273" s="440"/>
      <c r="I1273" s="403">
        <f t="shared" si="410"/>
        <v>0</v>
      </c>
      <c r="J1273" s="403">
        <f t="shared" si="414"/>
        <v>0</v>
      </c>
      <c r="K1273" s="403">
        <f t="shared" si="421"/>
        <v>0</v>
      </c>
      <c r="L1273" s="403">
        <f t="shared" si="425"/>
        <v>0</v>
      </c>
      <c r="M1273" s="403">
        <f t="shared" si="425"/>
        <v>0</v>
      </c>
      <c r="N1273" s="403">
        <f t="shared" si="425"/>
        <v>0</v>
      </c>
      <c r="O1273" s="403">
        <f t="shared" si="425"/>
        <v>0</v>
      </c>
      <c r="P1273" s="403">
        <f t="shared" si="425"/>
        <v>0</v>
      </c>
      <c r="Q1273" s="403">
        <f t="shared" si="425"/>
        <v>0</v>
      </c>
      <c r="R1273" s="403">
        <f t="shared" si="425"/>
        <v>0</v>
      </c>
      <c r="S1273" s="403">
        <f t="shared" si="425"/>
        <v>0</v>
      </c>
      <c r="T1273" s="403">
        <f t="shared" si="425"/>
        <v>0</v>
      </c>
      <c r="U1273" s="403">
        <f t="shared" si="425"/>
        <v>0</v>
      </c>
      <c r="V1273" s="403">
        <f t="shared" si="425"/>
        <v>0</v>
      </c>
      <c r="W1273" s="403">
        <f t="shared" si="420"/>
        <v>0</v>
      </c>
      <c r="X1273" s="403">
        <f t="shared" si="418"/>
        <v>0</v>
      </c>
      <c r="Y1273" s="403">
        <f t="shared" si="412"/>
        <v>0</v>
      </c>
      <c r="Z1273" s="403">
        <f t="shared" si="412"/>
        <v>0</v>
      </c>
      <c r="AA1273" s="403">
        <f t="shared" si="412"/>
        <v>0</v>
      </c>
      <c r="AB1273" s="403">
        <f t="shared" si="412"/>
        <v>0</v>
      </c>
      <c r="AC1273" s="403">
        <f t="shared" si="416"/>
        <v>0</v>
      </c>
      <c r="AD1273" s="403">
        <f t="shared" si="424"/>
        <v>0</v>
      </c>
      <c r="AE1273" s="403">
        <f t="shared" si="422"/>
        <v>0</v>
      </c>
      <c r="AF1273" s="403">
        <f t="shared" si="411"/>
        <v>5482.11</v>
      </c>
      <c r="AG1273" s="404">
        <f t="shared" si="423"/>
        <v>0</v>
      </c>
      <c r="AH1273" s="404">
        <f t="shared" si="419"/>
        <v>0</v>
      </c>
      <c r="AI1273" s="404">
        <f t="shared" si="419"/>
        <v>0</v>
      </c>
      <c r="AJ1273" s="145">
        <f t="shared" si="407"/>
        <v>0</v>
      </c>
    </row>
    <row r="1274" spans="2:36" ht="13.7" customHeight="1">
      <c r="B1274" s="957">
        <v>521</v>
      </c>
      <c r="C1274" s="1040">
        <v>45085</v>
      </c>
      <c r="D1274" s="1041" t="s">
        <v>575</v>
      </c>
      <c r="E1274" s="1042" t="s">
        <v>1031</v>
      </c>
      <c r="F1274" s="402">
        <v>737</v>
      </c>
      <c r="G1274" s="956">
        <v>6958</v>
      </c>
      <c r="H1274" s="440"/>
      <c r="I1274" s="403">
        <f t="shared" si="410"/>
        <v>0</v>
      </c>
      <c r="J1274" s="403">
        <f t="shared" si="414"/>
        <v>0</v>
      </c>
      <c r="K1274" s="403">
        <f t="shared" si="421"/>
        <v>0</v>
      </c>
      <c r="L1274" s="403">
        <f t="shared" ref="L1274:V1283" si="426">IF(L$7-$F1274=0,$G1274,0)</f>
        <v>0</v>
      </c>
      <c r="M1274" s="403">
        <f t="shared" si="426"/>
        <v>0</v>
      </c>
      <c r="N1274" s="403">
        <f t="shared" si="426"/>
        <v>0</v>
      </c>
      <c r="O1274" s="403">
        <f t="shared" si="426"/>
        <v>0</v>
      </c>
      <c r="P1274" s="403">
        <f t="shared" si="426"/>
        <v>0</v>
      </c>
      <c r="Q1274" s="403">
        <f t="shared" si="426"/>
        <v>0</v>
      </c>
      <c r="R1274" s="403">
        <f t="shared" si="426"/>
        <v>0</v>
      </c>
      <c r="S1274" s="403">
        <f t="shared" si="426"/>
        <v>0</v>
      </c>
      <c r="T1274" s="403">
        <f t="shared" si="426"/>
        <v>0</v>
      </c>
      <c r="U1274" s="403">
        <f t="shared" si="426"/>
        <v>0</v>
      </c>
      <c r="V1274" s="403">
        <f t="shared" si="426"/>
        <v>0</v>
      </c>
      <c r="W1274" s="403">
        <f t="shared" si="420"/>
        <v>0</v>
      </c>
      <c r="X1274" s="403">
        <f t="shared" si="418"/>
        <v>0</v>
      </c>
      <c r="Y1274" s="403">
        <f t="shared" si="412"/>
        <v>0</v>
      </c>
      <c r="Z1274" s="403">
        <f t="shared" si="412"/>
        <v>0</v>
      </c>
      <c r="AA1274" s="403">
        <f t="shared" si="412"/>
        <v>0</v>
      </c>
      <c r="AB1274" s="403">
        <f t="shared" si="412"/>
        <v>0</v>
      </c>
      <c r="AC1274" s="403">
        <f t="shared" si="416"/>
        <v>0</v>
      </c>
      <c r="AD1274" s="403">
        <f t="shared" si="424"/>
        <v>0</v>
      </c>
      <c r="AE1274" s="403">
        <f t="shared" si="422"/>
        <v>0</v>
      </c>
      <c r="AF1274" s="403">
        <f t="shared" si="411"/>
        <v>6958</v>
      </c>
      <c r="AG1274" s="404">
        <f t="shared" si="423"/>
        <v>0</v>
      </c>
      <c r="AH1274" s="404">
        <f t="shared" si="419"/>
        <v>0</v>
      </c>
      <c r="AI1274" s="404">
        <f t="shared" si="419"/>
        <v>0</v>
      </c>
      <c r="AJ1274" s="145">
        <f t="shared" si="407"/>
        <v>0</v>
      </c>
    </row>
    <row r="1275" spans="2:36" ht="13.7" customHeight="1">
      <c r="B1275" s="957">
        <v>871</v>
      </c>
      <c r="C1275" s="1040">
        <v>45173</v>
      </c>
      <c r="D1275" s="1041" t="s">
        <v>575</v>
      </c>
      <c r="E1275" s="1042" t="s">
        <v>1319</v>
      </c>
      <c r="F1275" s="402">
        <v>737</v>
      </c>
      <c r="G1275" s="956">
        <v>1512.87</v>
      </c>
      <c r="H1275" s="440"/>
      <c r="I1275" s="403">
        <f t="shared" si="410"/>
        <v>0</v>
      </c>
      <c r="J1275" s="403">
        <f t="shared" si="414"/>
        <v>0</v>
      </c>
      <c r="K1275" s="403">
        <f t="shared" si="421"/>
        <v>0</v>
      </c>
      <c r="L1275" s="403">
        <f t="shared" si="426"/>
        <v>0</v>
      </c>
      <c r="M1275" s="403">
        <f t="shared" si="426"/>
        <v>0</v>
      </c>
      <c r="N1275" s="403">
        <f t="shared" si="426"/>
        <v>0</v>
      </c>
      <c r="O1275" s="403">
        <f t="shared" si="426"/>
        <v>0</v>
      </c>
      <c r="P1275" s="403">
        <f t="shared" si="426"/>
        <v>0</v>
      </c>
      <c r="Q1275" s="403">
        <f t="shared" si="426"/>
        <v>0</v>
      </c>
      <c r="R1275" s="403">
        <f t="shared" si="426"/>
        <v>0</v>
      </c>
      <c r="S1275" s="403">
        <f t="shared" si="426"/>
        <v>0</v>
      </c>
      <c r="T1275" s="403">
        <f t="shared" si="426"/>
        <v>0</v>
      </c>
      <c r="U1275" s="403">
        <f t="shared" si="426"/>
        <v>0</v>
      </c>
      <c r="V1275" s="403">
        <f t="shared" si="426"/>
        <v>0</v>
      </c>
      <c r="W1275" s="403">
        <f t="shared" si="420"/>
        <v>0</v>
      </c>
      <c r="X1275" s="403">
        <f t="shared" si="418"/>
        <v>0</v>
      </c>
      <c r="Y1275" s="403">
        <f t="shared" si="412"/>
        <v>0</v>
      </c>
      <c r="Z1275" s="403">
        <f t="shared" si="412"/>
        <v>0</v>
      </c>
      <c r="AA1275" s="403">
        <f t="shared" si="412"/>
        <v>0</v>
      </c>
      <c r="AB1275" s="403">
        <f t="shared" si="412"/>
        <v>0</v>
      </c>
      <c r="AC1275" s="403">
        <f t="shared" si="416"/>
        <v>0</v>
      </c>
      <c r="AD1275" s="403">
        <f t="shared" si="424"/>
        <v>0</v>
      </c>
      <c r="AE1275" s="403">
        <f t="shared" si="422"/>
        <v>0</v>
      </c>
      <c r="AF1275" s="403">
        <f t="shared" si="411"/>
        <v>1512.87</v>
      </c>
      <c r="AG1275" s="404">
        <f t="shared" si="423"/>
        <v>0</v>
      </c>
      <c r="AH1275" s="404">
        <f t="shared" si="419"/>
        <v>0</v>
      </c>
      <c r="AI1275" s="404">
        <f t="shared" si="419"/>
        <v>0</v>
      </c>
      <c r="AJ1275" s="145">
        <f t="shared" si="407"/>
        <v>0</v>
      </c>
    </row>
    <row r="1276" spans="2:36" ht="13.7" customHeight="1">
      <c r="B1276" s="957">
        <v>976</v>
      </c>
      <c r="C1276" s="1040">
        <v>45194</v>
      </c>
      <c r="D1276" s="1041" t="s">
        <v>575</v>
      </c>
      <c r="E1276" s="1042" t="s">
        <v>1399</v>
      </c>
      <c r="F1276" s="402">
        <v>737</v>
      </c>
      <c r="G1276" s="956">
        <v>563.44000000000005</v>
      </c>
      <c r="H1276" s="440"/>
      <c r="I1276" s="403">
        <f t="shared" si="410"/>
        <v>0</v>
      </c>
      <c r="J1276" s="403">
        <f t="shared" si="414"/>
        <v>0</v>
      </c>
      <c r="K1276" s="403">
        <f t="shared" si="421"/>
        <v>0</v>
      </c>
      <c r="L1276" s="403">
        <f t="shared" si="426"/>
        <v>0</v>
      </c>
      <c r="M1276" s="403">
        <f t="shared" si="426"/>
        <v>0</v>
      </c>
      <c r="N1276" s="403">
        <f t="shared" si="426"/>
        <v>0</v>
      </c>
      <c r="O1276" s="403">
        <f t="shared" si="426"/>
        <v>0</v>
      </c>
      <c r="P1276" s="403">
        <f t="shared" si="426"/>
        <v>0</v>
      </c>
      <c r="Q1276" s="403">
        <f t="shared" si="426"/>
        <v>0</v>
      </c>
      <c r="R1276" s="403">
        <f t="shared" si="426"/>
        <v>0</v>
      </c>
      <c r="S1276" s="403">
        <f t="shared" si="426"/>
        <v>0</v>
      </c>
      <c r="T1276" s="403">
        <f t="shared" si="426"/>
        <v>0</v>
      </c>
      <c r="U1276" s="403">
        <f t="shared" si="426"/>
        <v>0</v>
      </c>
      <c r="V1276" s="403">
        <f t="shared" si="426"/>
        <v>0</v>
      </c>
      <c r="W1276" s="403">
        <f t="shared" si="420"/>
        <v>0</v>
      </c>
      <c r="X1276" s="403">
        <f t="shared" si="418"/>
        <v>0</v>
      </c>
      <c r="Y1276" s="403">
        <f t="shared" si="412"/>
        <v>0</v>
      </c>
      <c r="Z1276" s="403">
        <f t="shared" si="412"/>
        <v>0</v>
      </c>
      <c r="AA1276" s="403">
        <f t="shared" si="412"/>
        <v>0</v>
      </c>
      <c r="AB1276" s="403">
        <f t="shared" si="412"/>
        <v>0</v>
      </c>
      <c r="AC1276" s="403">
        <f t="shared" si="416"/>
        <v>0</v>
      </c>
      <c r="AD1276" s="403">
        <f t="shared" si="424"/>
        <v>0</v>
      </c>
      <c r="AE1276" s="403">
        <f t="shared" si="422"/>
        <v>0</v>
      </c>
      <c r="AF1276" s="403">
        <f t="shared" si="411"/>
        <v>563.44000000000005</v>
      </c>
      <c r="AG1276" s="404">
        <f t="shared" si="423"/>
        <v>0</v>
      </c>
      <c r="AH1276" s="404">
        <f t="shared" si="419"/>
        <v>0</v>
      </c>
      <c r="AI1276" s="404">
        <f t="shared" si="419"/>
        <v>0</v>
      </c>
      <c r="AJ1276" s="145">
        <f t="shared" si="407"/>
        <v>0</v>
      </c>
    </row>
    <row r="1277" spans="2:36" ht="13.7" customHeight="1">
      <c r="B1277" s="957">
        <v>97</v>
      </c>
      <c r="C1277" s="1040">
        <v>44952</v>
      </c>
      <c r="D1277" s="1041" t="s">
        <v>575</v>
      </c>
      <c r="E1277" s="1042" t="s">
        <v>667</v>
      </c>
      <c r="F1277" s="402">
        <v>54</v>
      </c>
      <c r="G1277" s="956">
        <v>350</v>
      </c>
      <c r="H1277" s="440"/>
      <c r="I1277" s="403">
        <f t="shared" si="410"/>
        <v>0</v>
      </c>
      <c r="J1277" s="403">
        <f t="shared" si="414"/>
        <v>0</v>
      </c>
      <c r="K1277" s="403">
        <f t="shared" si="421"/>
        <v>350</v>
      </c>
      <c r="L1277" s="403">
        <f t="shared" si="426"/>
        <v>0</v>
      </c>
      <c r="M1277" s="403">
        <f t="shared" si="426"/>
        <v>0</v>
      </c>
      <c r="N1277" s="403">
        <f t="shared" si="426"/>
        <v>0</v>
      </c>
      <c r="O1277" s="403">
        <f t="shared" si="426"/>
        <v>0</v>
      </c>
      <c r="P1277" s="403">
        <f t="shared" si="426"/>
        <v>0</v>
      </c>
      <c r="Q1277" s="403">
        <f t="shared" si="426"/>
        <v>0</v>
      </c>
      <c r="R1277" s="403">
        <f t="shared" si="426"/>
        <v>0</v>
      </c>
      <c r="S1277" s="403">
        <f t="shared" si="426"/>
        <v>0</v>
      </c>
      <c r="T1277" s="403">
        <f t="shared" si="426"/>
        <v>0</v>
      </c>
      <c r="U1277" s="403">
        <f t="shared" si="426"/>
        <v>0</v>
      </c>
      <c r="V1277" s="403">
        <f t="shared" si="426"/>
        <v>0</v>
      </c>
      <c r="W1277" s="403">
        <f t="shared" si="420"/>
        <v>0</v>
      </c>
      <c r="X1277" s="403">
        <f t="shared" si="418"/>
        <v>0</v>
      </c>
      <c r="Y1277" s="403">
        <f t="shared" si="412"/>
        <v>0</v>
      </c>
      <c r="Z1277" s="403">
        <f t="shared" si="412"/>
        <v>0</v>
      </c>
      <c r="AA1277" s="403">
        <f t="shared" si="412"/>
        <v>0</v>
      </c>
      <c r="AB1277" s="403">
        <f t="shared" si="412"/>
        <v>0</v>
      </c>
      <c r="AC1277" s="403">
        <f t="shared" si="416"/>
        <v>0</v>
      </c>
      <c r="AD1277" s="403">
        <f t="shared" si="424"/>
        <v>0</v>
      </c>
      <c r="AE1277" s="403">
        <f t="shared" si="422"/>
        <v>0</v>
      </c>
      <c r="AF1277" s="403">
        <f t="shared" si="411"/>
        <v>0</v>
      </c>
      <c r="AG1277" s="404">
        <f t="shared" si="423"/>
        <v>0</v>
      </c>
      <c r="AH1277" s="404">
        <f t="shared" si="419"/>
        <v>0</v>
      </c>
      <c r="AI1277" s="404">
        <f t="shared" si="419"/>
        <v>0</v>
      </c>
      <c r="AJ1277" s="145">
        <f t="shared" si="407"/>
        <v>0</v>
      </c>
    </row>
    <row r="1278" spans="2:36" ht="13.7" customHeight="1">
      <c r="B1278" s="957">
        <v>22</v>
      </c>
      <c r="C1278" s="1040">
        <v>44923</v>
      </c>
      <c r="D1278" s="1041" t="s">
        <v>575</v>
      </c>
      <c r="E1278" s="1042" t="s">
        <v>605</v>
      </c>
      <c r="F1278" s="402">
        <v>737</v>
      </c>
      <c r="G1278" s="956">
        <v>750</v>
      </c>
      <c r="H1278" s="440"/>
      <c r="I1278" s="403">
        <f t="shared" si="410"/>
        <v>0</v>
      </c>
      <c r="J1278" s="403">
        <f t="shared" si="414"/>
        <v>0</v>
      </c>
      <c r="K1278" s="403">
        <f t="shared" si="421"/>
        <v>0</v>
      </c>
      <c r="L1278" s="403">
        <f t="shared" si="426"/>
        <v>0</v>
      </c>
      <c r="M1278" s="403">
        <f t="shared" si="426"/>
        <v>0</v>
      </c>
      <c r="N1278" s="403">
        <f t="shared" si="426"/>
        <v>0</v>
      </c>
      <c r="O1278" s="403">
        <f t="shared" si="426"/>
        <v>0</v>
      </c>
      <c r="P1278" s="403">
        <f t="shared" si="426"/>
        <v>0</v>
      </c>
      <c r="Q1278" s="403">
        <f t="shared" si="426"/>
        <v>0</v>
      </c>
      <c r="R1278" s="403">
        <f t="shared" si="426"/>
        <v>0</v>
      </c>
      <c r="S1278" s="403">
        <f t="shared" si="426"/>
        <v>0</v>
      </c>
      <c r="T1278" s="403">
        <f t="shared" si="426"/>
        <v>0</v>
      </c>
      <c r="U1278" s="403">
        <f t="shared" si="426"/>
        <v>0</v>
      </c>
      <c r="V1278" s="403">
        <f t="shared" si="426"/>
        <v>0</v>
      </c>
      <c r="W1278" s="403">
        <f t="shared" si="420"/>
        <v>0</v>
      </c>
      <c r="X1278" s="403">
        <f t="shared" si="418"/>
        <v>0</v>
      </c>
      <c r="Y1278" s="403">
        <f t="shared" si="412"/>
        <v>0</v>
      </c>
      <c r="Z1278" s="403">
        <f t="shared" si="412"/>
        <v>0</v>
      </c>
      <c r="AA1278" s="403">
        <f t="shared" si="412"/>
        <v>0</v>
      </c>
      <c r="AB1278" s="403">
        <f t="shared" si="412"/>
        <v>0</v>
      </c>
      <c r="AC1278" s="403">
        <f t="shared" si="416"/>
        <v>0</v>
      </c>
      <c r="AD1278" s="403">
        <f t="shared" si="424"/>
        <v>0</v>
      </c>
      <c r="AE1278" s="403">
        <f t="shared" si="422"/>
        <v>0</v>
      </c>
      <c r="AF1278" s="403">
        <f t="shared" si="411"/>
        <v>750</v>
      </c>
      <c r="AG1278" s="404">
        <f t="shared" si="423"/>
        <v>0</v>
      </c>
      <c r="AH1278" s="404">
        <f t="shared" si="419"/>
        <v>0</v>
      </c>
      <c r="AI1278" s="404">
        <f t="shared" si="419"/>
        <v>0</v>
      </c>
      <c r="AJ1278" s="145">
        <f t="shared" si="407"/>
        <v>0</v>
      </c>
    </row>
    <row r="1279" spans="2:36" ht="13.7" customHeight="1">
      <c r="B1279" s="957">
        <v>751</v>
      </c>
      <c r="C1279" s="1040">
        <v>45152</v>
      </c>
      <c r="D1279" s="1041" t="s">
        <v>575</v>
      </c>
      <c r="E1279" s="1042" t="s">
        <v>1213</v>
      </c>
      <c r="F1279" s="402">
        <v>737</v>
      </c>
      <c r="G1279" s="956">
        <v>240</v>
      </c>
      <c r="H1279" s="440"/>
      <c r="I1279" s="403">
        <f t="shared" si="410"/>
        <v>0</v>
      </c>
      <c r="J1279" s="403">
        <f t="shared" si="414"/>
        <v>0</v>
      </c>
      <c r="K1279" s="403">
        <f t="shared" si="421"/>
        <v>0</v>
      </c>
      <c r="L1279" s="403">
        <f t="shared" si="426"/>
        <v>0</v>
      </c>
      <c r="M1279" s="403">
        <f t="shared" si="426"/>
        <v>0</v>
      </c>
      <c r="N1279" s="403">
        <f t="shared" si="426"/>
        <v>0</v>
      </c>
      <c r="O1279" s="403">
        <f t="shared" si="426"/>
        <v>0</v>
      </c>
      <c r="P1279" s="403">
        <f t="shared" si="426"/>
        <v>0</v>
      </c>
      <c r="Q1279" s="403">
        <f t="shared" si="426"/>
        <v>0</v>
      </c>
      <c r="R1279" s="403">
        <f t="shared" si="426"/>
        <v>0</v>
      </c>
      <c r="S1279" s="403">
        <f t="shared" si="426"/>
        <v>0</v>
      </c>
      <c r="T1279" s="403">
        <f t="shared" si="426"/>
        <v>0</v>
      </c>
      <c r="U1279" s="403">
        <f t="shared" si="426"/>
        <v>0</v>
      </c>
      <c r="V1279" s="403">
        <f t="shared" si="426"/>
        <v>0</v>
      </c>
      <c r="W1279" s="403">
        <f t="shared" si="420"/>
        <v>0</v>
      </c>
      <c r="X1279" s="403">
        <f t="shared" si="418"/>
        <v>0</v>
      </c>
      <c r="Y1279" s="403">
        <f t="shared" si="412"/>
        <v>0</v>
      </c>
      <c r="Z1279" s="403">
        <f t="shared" si="412"/>
        <v>0</v>
      </c>
      <c r="AA1279" s="403">
        <f t="shared" si="412"/>
        <v>0</v>
      </c>
      <c r="AB1279" s="403">
        <f t="shared" si="412"/>
        <v>0</v>
      </c>
      <c r="AC1279" s="403">
        <f t="shared" si="416"/>
        <v>0</v>
      </c>
      <c r="AD1279" s="403">
        <f t="shared" si="424"/>
        <v>0</v>
      </c>
      <c r="AE1279" s="403">
        <f t="shared" si="422"/>
        <v>0</v>
      </c>
      <c r="AF1279" s="403">
        <f t="shared" si="411"/>
        <v>240</v>
      </c>
      <c r="AG1279" s="404">
        <f t="shared" si="423"/>
        <v>0</v>
      </c>
      <c r="AH1279" s="404">
        <f t="shared" si="419"/>
        <v>0</v>
      </c>
      <c r="AI1279" s="404">
        <f t="shared" si="419"/>
        <v>0</v>
      </c>
      <c r="AJ1279" s="145">
        <f t="shared" si="407"/>
        <v>0</v>
      </c>
    </row>
    <row r="1280" spans="2:36" ht="13.7" customHeight="1">
      <c r="B1280" s="957">
        <v>741</v>
      </c>
      <c r="C1280" s="1040">
        <v>45146</v>
      </c>
      <c r="D1280" s="1041" t="s">
        <v>575</v>
      </c>
      <c r="E1280" s="1042" t="s">
        <v>1202</v>
      </c>
      <c r="F1280" s="402">
        <v>737</v>
      </c>
      <c r="G1280" s="956">
        <v>210</v>
      </c>
      <c r="H1280" s="440"/>
      <c r="I1280" s="403">
        <f t="shared" si="410"/>
        <v>0</v>
      </c>
      <c r="J1280" s="403">
        <f t="shared" si="414"/>
        <v>0</v>
      </c>
      <c r="K1280" s="403">
        <f t="shared" si="421"/>
        <v>0</v>
      </c>
      <c r="L1280" s="403">
        <f t="shared" si="426"/>
        <v>0</v>
      </c>
      <c r="M1280" s="403">
        <f t="shared" si="426"/>
        <v>0</v>
      </c>
      <c r="N1280" s="403">
        <f t="shared" si="426"/>
        <v>0</v>
      </c>
      <c r="O1280" s="403">
        <f t="shared" si="426"/>
        <v>0</v>
      </c>
      <c r="P1280" s="403">
        <f t="shared" si="426"/>
        <v>0</v>
      </c>
      <c r="Q1280" s="403">
        <f t="shared" si="426"/>
        <v>0</v>
      </c>
      <c r="R1280" s="403">
        <f t="shared" si="426"/>
        <v>0</v>
      </c>
      <c r="S1280" s="403">
        <f t="shared" si="426"/>
        <v>0</v>
      </c>
      <c r="T1280" s="403">
        <f t="shared" si="426"/>
        <v>0</v>
      </c>
      <c r="U1280" s="403">
        <f t="shared" si="426"/>
        <v>0</v>
      </c>
      <c r="V1280" s="403">
        <f t="shared" si="426"/>
        <v>0</v>
      </c>
      <c r="W1280" s="403">
        <f t="shared" si="420"/>
        <v>0</v>
      </c>
      <c r="X1280" s="403">
        <f t="shared" si="418"/>
        <v>0</v>
      </c>
      <c r="Y1280" s="403">
        <f t="shared" si="412"/>
        <v>0</v>
      </c>
      <c r="Z1280" s="403">
        <f t="shared" si="412"/>
        <v>0</v>
      </c>
      <c r="AA1280" s="403">
        <f t="shared" si="412"/>
        <v>0</v>
      </c>
      <c r="AB1280" s="403">
        <f t="shared" si="412"/>
        <v>0</v>
      </c>
      <c r="AC1280" s="403">
        <f t="shared" si="416"/>
        <v>0</v>
      </c>
      <c r="AD1280" s="403">
        <f t="shared" si="424"/>
        <v>0</v>
      </c>
      <c r="AE1280" s="403">
        <f t="shared" si="422"/>
        <v>0</v>
      </c>
      <c r="AF1280" s="403">
        <f t="shared" si="411"/>
        <v>210</v>
      </c>
      <c r="AG1280" s="404">
        <f t="shared" si="423"/>
        <v>0</v>
      </c>
      <c r="AH1280" s="404">
        <f t="shared" si="419"/>
        <v>0</v>
      </c>
      <c r="AI1280" s="404">
        <f t="shared" si="419"/>
        <v>0</v>
      </c>
      <c r="AJ1280" s="145">
        <f t="shared" si="407"/>
        <v>0</v>
      </c>
    </row>
    <row r="1281" spans="2:36" ht="13.7" customHeight="1">
      <c r="B1281" s="957">
        <v>773</v>
      </c>
      <c r="C1281" s="1040">
        <v>45156</v>
      </c>
      <c r="D1281" s="1041" t="s">
        <v>575</v>
      </c>
      <c r="E1281" s="1042" t="s">
        <v>1202</v>
      </c>
      <c r="F1281" s="402">
        <v>737</v>
      </c>
      <c r="G1281" s="956">
        <v>320</v>
      </c>
      <c r="H1281" s="440"/>
      <c r="I1281" s="403">
        <f t="shared" si="410"/>
        <v>0</v>
      </c>
      <c r="J1281" s="403">
        <f t="shared" si="414"/>
        <v>0</v>
      </c>
      <c r="K1281" s="403">
        <f t="shared" si="421"/>
        <v>0</v>
      </c>
      <c r="L1281" s="403">
        <f t="shared" si="426"/>
        <v>0</v>
      </c>
      <c r="M1281" s="403">
        <f t="shared" si="426"/>
        <v>0</v>
      </c>
      <c r="N1281" s="403">
        <f t="shared" si="426"/>
        <v>0</v>
      </c>
      <c r="O1281" s="403">
        <f t="shared" si="426"/>
        <v>0</v>
      </c>
      <c r="P1281" s="403">
        <f t="shared" si="426"/>
        <v>0</v>
      </c>
      <c r="Q1281" s="403">
        <f t="shared" si="426"/>
        <v>0</v>
      </c>
      <c r="R1281" s="403">
        <f t="shared" si="426"/>
        <v>0</v>
      </c>
      <c r="S1281" s="403">
        <f t="shared" si="426"/>
        <v>0</v>
      </c>
      <c r="T1281" s="403">
        <f t="shared" si="426"/>
        <v>0</v>
      </c>
      <c r="U1281" s="403">
        <f t="shared" si="426"/>
        <v>0</v>
      </c>
      <c r="V1281" s="403">
        <f t="shared" si="426"/>
        <v>0</v>
      </c>
      <c r="W1281" s="403">
        <f t="shared" si="420"/>
        <v>0</v>
      </c>
      <c r="X1281" s="403">
        <f t="shared" si="418"/>
        <v>0</v>
      </c>
      <c r="Y1281" s="403">
        <f t="shared" si="412"/>
        <v>0</v>
      </c>
      <c r="Z1281" s="403">
        <f t="shared" si="412"/>
        <v>0</v>
      </c>
      <c r="AA1281" s="403">
        <f t="shared" si="412"/>
        <v>0</v>
      </c>
      <c r="AB1281" s="403">
        <f t="shared" si="412"/>
        <v>0</v>
      </c>
      <c r="AC1281" s="403">
        <f t="shared" si="416"/>
        <v>0</v>
      </c>
      <c r="AD1281" s="403">
        <f t="shared" si="424"/>
        <v>0</v>
      </c>
      <c r="AE1281" s="403">
        <f t="shared" si="422"/>
        <v>0</v>
      </c>
      <c r="AF1281" s="403">
        <f t="shared" si="411"/>
        <v>320</v>
      </c>
      <c r="AG1281" s="404">
        <f t="shared" si="423"/>
        <v>0</v>
      </c>
      <c r="AH1281" s="404">
        <f t="shared" si="419"/>
        <v>0</v>
      </c>
      <c r="AI1281" s="404">
        <f t="shared" si="419"/>
        <v>0</v>
      </c>
      <c r="AJ1281" s="145">
        <f t="shared" si="407"/>
        <v>0</v>
      </c>
    </row>
    <row r="1282" spans="2:36" ht="13.7" customHeight="1">
      <c r="B1282" s="957">
        <v>841</v>
      </c>
      <c r="C1282" s="1040">
        <v>45167</v>
      </c>
      <c r="D1282" s="1041" t="s">
        <v>575</v>
      </c>
      <c r="E1282" s="1042" t="s">
        <v>1202</v>
      </c>
      <c r="F1282" s="402">
        <v>737</v>
      </c>
      <c r="G1282" s="956">
        <v>280</v>
      </c>
      <c r="H1282" s="440"/>
      <c r="I1282" s="403">
        <f t="shared" si="410"/>
        <v>0</v>
      </c>
      <c r="J1282" s="403">
        <f t="shared" si="414"/>
        <v>0</v>
      </c>
      <c r="K1282" s="403">
        <f t="shared" si="421"/>
        <v>0</v>
      </c>
      <c r="L1282" s="403">
        <f t="shared" si="426"/>
        <v>0</v>
      </c>
      <c r="M1282" s="403">
        <f t="shared" si="426"/>
        <v>0</v>
      </c>
      <c r="N1282" s="403">
        <f t="shared" si="426"/>
        <v>0</v>
      </c>
      <c r="O1282" s="403">
        <f t="shared" si="426"/>
        <v>0</v>
      </c>
      <c r="P1282" s="403">
        <f t="shared" si="426"/>
        <v>0</v>
      </c>
      <c r="Q1282" s="403">
        <f t="shared" si="426"/>
        <v>0</v>
      </c>
      <c r="R1282" s="403">
        <f t="shared" si="426"/>
        <v>0</v>
      </c>
      <c r="S1282" s="403">
        <f t="shared" si="426"/>
        <v>0</v>
      </c>
      <c r="T1282" s="403">
        <f t="shared" si="426"/>
        <v>0</v>
      </c>
      <c r="U1282" s="403">
        <f t="shared" si="426"/>
        <v>0</v>
      </c>
      <c r="V1282" s="403">
        <f t="shared" si="426"/>
        <v>0</v>
      </c>
      <c r="W1282" s="403">
        <f t="shared" si="420"/>
        <v>0</v>
      </c>
      <c r="X1282" s="403">
        <f t="shared" si="418"/>
        <v>0</v>
      </c>
      <c r="Y1282" s="403">
        <f t="shared" si="412"/>
        <v>0</v>
      </c>
      <c r="Z1282" s="403">
        <f t="shared" si="412"/>
        <v>0</v>
      </c>
      <c r="AA1282" s="403">
        <f t="shared" si="412"/>
        <v>0</v>
      </c>
      <c r="AB1282" s="403">
        <f t="shared" si="412"/>
        <v>0</v>
      </c>
      <c r="AC1282" s="403">
        <f t="shared" si="416"/>
        <v>0</v>
      </c>
      <c r="AD1282" s="403">
        <f t="shared" si="424"/>
        <v>0</v>
      </c>
      <c r="AE1282" s="403">
        <f t="shared" si="422"/>
        <v>0</v>
      </c>
      <c r="AF1282" s="403">
        <f t="shared" si="411"/>
        <v>280</v>
      </c>
      <c r="AG1282" s="404">
        <f t="shared" si="423"/>
        <v>0</v>
      </c>
      <c r="AH1282" s="404">
        <f t="shared" si="419"/>
        <v>0</v>
      </c>
      <c r="AI1282" s="404">
        <f t="shared" si="419"/>
        <v>0</v>
      </c>
      <c r="AJ1282" s="145">
        <f t="shared" si="407"/>
        <v>0</v>
      </c>
    </row>
    <row r="1283" spans="2:36" ht="13.7" customHeight="1">
      <c r="B1283" s="957">
        <v>854</v>
      </c>
      <c r="C1283" s="1040">
        <v>45170</v>
      </c>
      <c r="D1283" s="1041" t="s">
        <v>575</v>
      </c>
      <c r="E1283" s="1042" t="s">
        <v>1202</v>
      </c>
      <c r="F1283" s="402">
        <v>737</v>
      </c>
      <c r="G1283" s="956">
        <v>170</v>
      </c>
      <c r="H1283" s="440"/>
      <c r="I1283" s="403">
        <f t="shared" si="410"/>
        <v>0</v>
      </c>
      <c r="J1283" s="403">
        <f t="shared" si="414"/>
        <v>0</v>
      </c>
      <c r="K1283" s="403">
        <f t="shared" si="421"/>
        <v>0</v>
      </c>
      <c r="L1283" s="403">
        <f t="shared" si="426"/>
        <v>0</v>
      </c>
      <c r="M1283" s="403">
        <f t="shared" si="426"/>
        <v>0</v>
      </c>
      <c r="N1283" s="403">
        <f t="shared" si="426"/>
        <v>0</v>
      </c>
      <c r="O1283" s="403">
        <f t="shared" si="426"/>
        <v>0</v>
      </c>
      <c r="P1283" s="403">
        <f t="shared" si="426"/>
        <v>0</v>
      </c>
      <c r="Q1283" s="403">
        <f t="shared" si="426"/>
        <v>0</v>
      </c>
      <c r="R1283" s="403">
        <f t="shared" si="426"/>
        <v>0</v>
      </c>
      <c r="S1283" s="403">
        <f t="shared" si="426"/>
        <v>0</v>
      </c>
      <c r="T1283" s="403">
        <f t="shared" si="426"/>
        <v>0</v>
      </c>
      <c r="U1283" s="403">
        <f t="shared" si="426"/>
        <v>0</v>
      </c>
      <c r="V1283" s="403">
        <f t="shared" si="426"/>
        <v>0</v>
      </c>
      <c r="W1283" s="403">
        <f t="shared" si="420"/>
        <v>0</v>
      </c>
      <c r="X1283" s="403">
        <f t="shared" si="418"/>
        <v>0</v>
      </c>
      <c r="Y1283" s="403">
        <f t="shared" si="412"/>
        <v>0</v>
      </c>
      <c r="Z1283" s="403">
        <f t="shared" si="412"/>
        <v>0</v>
      </c>
      <c r="AA1283" s="403">
        <f t="shared" si="412"/>
        <v>0</v>
      </c>
      <c r="AB1283" s="403">
        <f t="shared" si="412"/>
        <v>0</v>
      </c>
      <c r="AC1283" s="403">
        <f t="shared" si="416"/>
        <v>0</v>
      </c>
      <c r="AD1283" s="403">
        <f t="shared" si="424"/>
        <v>0</v>
      </c>
      <c r="AE1283" s="403">
        <f t="shared" si="422"/>
        <v>0</v>
      </c>
      <c r="AF1283" s="403">
        <f t="shared" si="411"/>
        <v>170</v>
      </c>
      <c r="AG1283" s="404">
        <f t="shared" si="423"/>
        <v>0</v>
      </c>
      <c r="AH1283" s="404">
        <f t="shared" si="419"/>
        <v>0</v>
      </c>
      <c r="AI1283" s="404">
        <f t="shared" si="419"/>
        <v>0</v>
      </c>
      <c r="AJ1283" s="145">
        <f t="shared" si="407"/>
        <v>0</v>
      </c>
    </row>
    <row r="1284" spans="2:36" ht="13.7" customHeight="1">
      <c r="B1284" s="957">
        <v>906</v>
      </c>
      <c r="C1284" s="1040">
        <v>45180</v>
      </c>
      <c r="D1284" s="1041" t="s">
        <v>575</v>
      </c>
      <c r="E1284" s="1042" t="s">
        <v>1202</v>
      </c>
      <c r="F1284" s="402">
        <v>737</v>
      </c>
      <c r="G1284" s="956">
        <v>670</v>
      </c>
      <c r="H1284" s="440"/>
      <c r="I1284" s="403">
        <f t="shared" si="410"/>
        <v>0</v>
      </c>
      <c r="J1284" s="403">
        <f t="shared" si="414"/>
        <v>0</v>
      </c>
      <c r="K1284" s="403">
        <f t="shared" si="421"/>
        <v>0</v>
      </c>
      <c r="L1284" s="403">
        <f t="shared" ref="L1284:V1294" si="427">IF(L$7-$F1284=0,$G1284,0)</f>
        <v>0</v>
      </c>
      <c r="M1284" s="403">
        <f t="shared" si="427"/>
        <v>0</v>
      </c>
      <c r="N1284" s="403">
        <f t="shared" si="427"/>
        <v>0</v>
      </c>
      <c r="O1284" s="403">
        <f t="shared" si="427"/>
        <v>0</v>
      </c>
      <c r="P1284" s="403">
        <f t="shared" si="427"/>
        <v>0</v>
      </c>
      <c r="Q1284" s="403">
        <f t="shared" si="427"/>
        <v>0</v>
      </c>
      <c r="R1284" s="403">
        <f t="shared" si="427"/>
        <v>0</v>
      </c>
      <c r="S1284" s="403">
        <f t="shared" si="427"/>
        <v>0</v>
      </c>
      <c r="T1284" s="403">
        <f t="shared" si="427"/>
        <v>0</v>
      </c>
      <c r="U1284" s="403">
        <f t="shared" si="427"/>
        <v>0</v>
      </c>
      <c r="V1284" s="403">
        <f t="shared" si="427"/>
        <v>0</v>
      </c>
      <c r="W1284" s="403">
        <f t="shared" si="420"/>
        <v>0</v>
      </c>
      <c r="X1284" s="403">
        <f t="shared" si="418"/>
        <v>0</v>
      </c>
      <c r="Y1284" s="403">
        <f t="shared" si="412"/>
        <v>0</v>
      </c>
      <c r="Z1284" s="403">
        <f t="shared" si="412"/>
        <v>0</v>
      </c>
      <c r="AA1284" s="403">
        <f t="shared" si="412"/>
        <v>0</v>
      </c>
      <c r="AB1284" s="403">
        <f t="shared" si="412"/>
        <v>0</v>
      </c>
      <c r="AC1284" s="403">
        <f t="shared" si="416"/>
        <v>0</v>
      </c>
      <c r="AD1284" s="403">
        <f t="shared" si="424"/>
        <v>0</v>
      </c>
      <c r="AE1284" s="403">
        <f t="shared" si="422"/>
        <v>0</v>
      </c>
      <c r="AF1284" s="403">
        <f t="shared" si="411"/>
        <v>670</v>
      </c>
      <c r="AG1284" s="404">
        <f t="shared" si="423"/>
        <v>0</v>
      </c>
      <c r="AH1284" s="404">
        <f t="shared" si="419"/>
        <v>0</v>
      </c>
      <c r="AI1284" s="404">
        <f t="shared" si="419"/>
        <v>0</v>
      </c>
      <c r="AJ1284" s="145">
        <f t="shared" si="407"/>
        <v>0</v>
      </c>
    </row>
    <row r="1285" spans="2:36" ht="13.7" customHeight="1">
      <c r="B1285" s="957">
        <v>947</v>
      </c>
      <c r="C1285" s="1040">
        <v>45187</v>
      </c>
      <c r="D1285" s="1041" t="s">
        <v>575</v>
      </c>
      <c r="E1285" s="1042" t="s">
        <v>1202</v>
      </c>
      <c r="F1285" s="402">
        <v>737</v>
      </c>
      <c r="G1285" s="956">
        <v>140</v>
      </c>
      <c r="H1285" s="440"/>
      <c r="I1285" s="403">
        <f t="shared" si="410"/>
        <v>0</v>
      </c>
      <c r="J1285" s="403">
        <f t="shared" si="414"/>
        <v>0</v>
      </c>
      <c r="K1285" s="403">
        <f t="shared" si="421"/>
        <v>0</v>
      </c>
      <c r="L1285" s="403">
        <f t="shared" si="427"/>
        <v>0</v>
      </c>
      <c r="M1285" s="403">
        <f t="shared" si="427"/>
        <v>0</v>
      </c>
      <c r="N1285" s="403">
        <f t="shared" si="427"/>
        <v>0</v>
      </c>
      <c r="O1285" s="403">
        <f t="shared" si="427"/>
        <v>0</v>
      </c>
      <c r="P1285" s="403">
        <f t="shared" si="427"/>
        <v>0</v>
      </c>
      <c r="Q1285" s="403">
        <f t="shared" si="427"/>
        <v>0</v>
      </c>
      <c r="R1285" s="403">
        <f t="shared" si="427"/>
        <v>0</v>
      </c>
      <c r="S1285" s="403">
        <f t="shared" si="427"/>
        <v>0</v>
      </c>
      <c r="T1285" s="403">
        <f t="shared" si="427"/>
        <v>0</v>
      </c>
      <c r="U1285" s="403">
        <f t="shared" si="427"/>
        <v>0</v>
      </c>
      <c r="V1285" s="403">
        <f t="shared" si="427"/>
        <v>0</v>
      </c>
      <c r="W1285" s="403">
        <f t="shared" si="420"/>
        <v>0</v>
      </c>
      <c r="X1285" s="403">
        <f t="shared" si="418"/>
        <v>0</v>
      </c>
      <c r="Y1285" s="403">
        <f t="shared" si="412"/>
        <v>0</v>
      </c>
      <c r="Z1285" s="403">
        <f t="shared" si="412"/>
        <v>0</v>
      </c>
      <c r="AA1285" s="403">
        <f t="shared" si="412"/>
        <v>0</v>
      </c>
      <c r="AB1285" s="403">
        <f t="shared" si="412"/>
        <v>0</v>
      </c>
      <c r="AC1285" s="403">
        <f t="shared" si="416"/>
        <v>0</v>
      </c>
      <c r="AD1285" s="403">
        <f t="shared" si="424"/>
        <v>0</v>
      </c>
      <c r="AE1285" s="403">
        <f t="shared" si="422"/>
        <v>0</v>
      </c>
      <c r="AF1285" s="403">
        <f t="shared" si="411"/>
        <v>140</v>
      </c>
      <c r="AG1285" s="404">
        <f t="shared" si="423"/>
        <v>0</v>
      </c>
      <c r="AH1285" s="404">
        <f t="shared" si="419"/>
        <v>0</v>
      </c>
      <c r="AI1285" s="404">
        <f t="shared" si="419"/>
        <v>0</v>
      </c>
      <c r="AJ1285" s="145">
        <f t="shared" si="407"/>
        <v>0</v>
      </c>
    </row>
    <row r="1286" spans="2:36" ht="13.7" customHeight="1">
      <c r="B1286" s="957">
        <v>1207</v>
      </c>
      <c r="C1286" s="1040">
        <v>45236</v>
      </c>
      <c r="D1286" s="1041" t="s">
        <v>575</v>
      </c>
      <c r="E1286" s="1042" t="s">
        <v>1202</v>
      </c>
      <c r="F1286" s="402">
        <v>737</v>
      </c>
      <c r="G1286" s="956">
        <v>290</v>
      </c>
      <c r="H1286" s="440"/>
      <c r="I1286" s="403">
        <f t="shared" si="410"/>
        <v>0</v>
      </c>
      <c r="J1286" s="403">
        <f t="shared" si="414"/>
        <v>0</v>
      </c>
      <c r="K1286" s="403">
        <f t="shared" si="421"/>
        <v>0</v>
      </c>
      <c r="L1286" s="403">
        <f t="shared" si="427"/>
        <v>0</v>
      </c>
      <c r="M1286" s="403">
        <f t="shared" si="427"/>
        <v>0</v>
      </c>
      <c r="N1286" s="403">
        <f t="shared" si="427"/>
        <v>0</v>
      </c>
      <c r="O1286" s="403">
        <f t="shared" si="427"/>
        <v>0</v>
      </c>
      <c r="P1286" s="403">
        <f t="shared" si="427"/>
        <v>0</v>
      </c>
      <c r="Q1286" s="403">
        <f t="shared" si="427"/>
        <v>0</v>
      </c>
      <c r="R1286" s="403">
        <f t="shared" si="427"/>
        <v>0</v>
      </c>
      <c r="S1286" s="403">
        <f t="shared" si="427"/>
        <v>0</v>
      </c>
      <c r="T1286" s="403">
        <f t="shared" si="427"/>
        <v>0</v>
      </c>
      <c r="U1286" s="403">
        <f t="shared" si="427"/>
        <v>0</v>
      </c>
      <c r="V1286" s="403">
        <f t="shared" si="427"/>
        <v>0</v>
      </c>
      <c r="W1286" s="403">
        <f t="shared" si="420"/>
        <v>0</v>
      </c>
      <c r="X1286" s="403">
        <f t="shared" si="418"/>
        <v>0</v>
      </c>
      <c r="Y1286" s="403">
        <f t="shared" si="412"/>
        <v>0</v>
      </c>
      <c r="Z1286" s="403">
        <f t="shared" si="412"/>
        <v>0</v>
      </c>
      <c r="AA1286" s="403">
        <f t="shared" si="412"/>
        <v>0</v>
      </c>
      <c r="AB1286" s="403">
        <f t="shared" si="412"/>
        <v>0</v>
      </c>
      <c r="AC1286" s="403">
        <f t="shared" si="416"/>
        <v>0</v>
      </c>
      <c r="AD1286" s="403">
        <f t="shared" si="424"/>
        <v>0</v>
      </c>
      <c r="AE1286" s="403">
        <f t="shared" si="422"/>
        <v>0</v>
      </c>
      <c r="AF1286" s="403">
        <f t="shared" si="411"/>
        <v>290</v>
      </c>
      <c r="AG1286" s="404">
        <f t="shared" si="423"/>
        <v>0</v>
      </c>
      <c r="AH1286" s="404">
        <f t="shared" si="419"/>
        <v>0</v>
      </c>
      <c r="AI1286" s="404">
        <f t="shared" si="419"/>
        <v>0</v>
      </c>
      <c r="AJ1286" s="145">
        <f t="shared" si="407"/>
        <v>0</v>
      </c>
    </row>
    <row r="1287" spans="2:36" ht="13.7" customHeight="1">
      <c r="B1287" s="957">
        <v>957</v>
      </c>
      <c r="C1287" s="1040">
        <v>45191</v>
      </c>
      <c r="D1287" s="1041" t="s">
        <v>575</v>
      </c>
      <c r="E1287" s="1042" t="s">
        <v>1202</v>
      </c>
      <c r="F1287" s="402">
        <v>737</v>
      </c>
      <c r="G1287" s="956">
        <v>210</v>
      </c>
      <c r="H1287" s="440"/>
      <c r="I1287" s="403">
        <f t="shared" si="410"/>
        <v>0</v>
      </c>
      <c r="J1287" s="403">
        <f t="shared" si="414"/>
        <v>0</v>
      </c>
      <c r="K1287" s="403">
        <f t="shared" si="421"/>
        <v>0</v>
      </c>
      <c r="L1287" s="403">
        <f t="shared" si="427"/>
        <v>0</v>
      </c>
      <c r="M1287" s="403">
        <f t="shared" si="427"/>
        <v>0</v>
      </c>
      <c r="N1287" s="403">
        <f t="shared" si="427"/>
        <v>0</v>
      </c>
      <c r="O1287" s="403">
        <f t="shared" si="427"/>
        <v>0</v>
      </c>
      <c r="P1287" s="403">
        <f t="shared" si="427"/>
        <v>0</v>
      </c>
      <c r="Q1287" s="403">
        <f t="shared" si="427"/>
        <v>0</v>
      </c>
      <c r="R1287" s="403">
        <f t="shared" si="427"/>
        <v>0</v>
      </c>
      <c r="S1287" s="403">
        <f t="shared" si="427"/>
        <v>0</v>
      </c>
      <c r="T1287" s="403">
        <f t="shared" si="427"/>
        <v>0</v>
      </c>
      <c r="U1287" s="403">
        <f t="shared" si="427"/>
        <v>0</v>
      </c>
      <c r="V1287" s="403">
        <f t="shared" si="427"/>
        <v>0</v>
      </c>
      <c r="W1287" s="403">
        <f t="shared" si="420"/>
        <v>0</v>
      </c>
      <c r="X1287" s="403">
        <f t="shared" si="418"/>
        <v>0</v>
      </c>
      <c r="Y1287" s="403">
        <f t="shared" si="412"/>
        <v>0</v>
      </c>
      <c r="Z1287" s="403">
        <f t="shared" si="412"/>
        <v>0</v>
      </c>
      <c r="AA1287" s="403">
        <f t="shared" si="412"/>
        <v>0</v>
      </c>
      <c r="AB1287" s="403">
        <f t="shared" si="412"/>
        <v>0</v>
      </c>
      <c r="AC1287" s="403">
        <f t="shared" si="416"/>
        <v>0</v>
      </c>
      <c r="AD1287" s="403">
        <f t="shared" si="424"/>
        <v>0</v>
      </c>
      <c r="AE1287" s="403">
        <f t="shared" si="422"/>
        <v>0</v>
      </c>
      <c r="AF1287" s="403">
        <f t="shared" si="411"/>
        <v>210</v>
      </c>
      <c r="AG1287" s="404">
        <f t="shared" si="423"/>
        <v>0</v>
      </c>
      <c r="AH1287" s="404">
        <f t="shared" si="419"/>
        <v>0</v>
      </c>
      <c r="AI1287" s="404">
        <f t="shared" si="419"/>
        <v>0</v>
      </c>
      <c r="AJ1287" s="145">
        <f t="shared" si="407"/>
        <v>0</v>
      </c>
    </row>
    <row r="1288" spans="2:36" ht="13.7" customHeight="1">
      <c r="B1288" s="957">
        <v>1232</v>
      </c>
      <c r="C1288" s="1040">
        <v>45243</v>
      </c>
      <c r="D1288" s="1041" t="s">
        <v>575</v>
      </c>
      <c r="E1288" s="1042" t="s">
        <v>1202</v>
      </c>
      <c r="F1288" s="402">
        <v>737</v>
      </c>
      <c r="G1288" s="956">
        <v>240</v>
      </c>
      <c r="H1288" s="440"/>
      <c r="I1288" s="403">
        <f t="shared" si="410"/>
        <v>0</v>
      </c>
      <c r="J1288" s="403">
        <f t="shared" si="414"/>
        <v>0</v>
      </c>
      <c r="K1288" s="403">
        <f t="shared" si="421"/>
        <v>0</v>
      </c>
      <c r="L1288" s="403">
        <f t="shared" si="427"/>
        <v>0</v>
      </c>
      <c r="M1288" s="403">
        <f t="shared" si="427"/>
        <v>0</v>
      </c>
      <c r="N1288" s="403">
        <f t="shared" si="427"/>
        <v>0</v>
      </c>
      <c r="O1288" s="403">
        <f t="shared" si="427"/>
        <v>0</v>
      </c>
      <c r="P1288" s="403">
        <f t="shared" si="427"/>
        <v>0</v>
      </c>
      <c r="Q1288" s="403">
        <f t="shared" si="427"/>
        <v>0</v>
      </c>
      <c r="R1288" s="403">
        <f t="shared" si="427"/>
        <v>0</v>
      </c>
      <c r="S1288" s="403">
        <f t="shared" si="427"/>
        <v>0</v>
      </c>
      <c r="T1288" s="403">
        <f t="shared" si="427"/>
        <v>0</v>
      </c>
      <c r="U1288" s="403">
        <f t="shared" si="427"/>
        <v>0</v>
      </c>
      <c r="V1288" s="403">
        <f t="shared" si="427"/>
        <v>0</v>
      </c>
      <c r="W1288" s="403">
        <f t="shared" si="420"/>
        <v>0</v>
      </c>
      <c r="X1288" s="403">
        <f t="shared" si="418"/>
        <v>0</v>
      </c>
      <c r="Y1288" s="403">
        <f t="shared" si="412"/>
        <v>0</v>
      </c>
      <c r="Z1288" s="403">
        <f t="shared" si="412"/>
        <v>0</v>
      </c>
      <c r="AA1288" s="403">
        <f t="shared" si="412"/>
        <v>0</v>
      </c>
      <c r="AB1288" s="403">
        <f t="shared" si="412"/>
        <v>0</v>
      </c>
      <c r="AC1288" s="403">
        <f t="shared" si="416"/>
        <v>0</v>
      </c>
      <c r="AD1288" s="403">
        <f t="shared" si="424"/>
        <v>0</v>
      </c>
      <c r="AE1288" s="403">
        <f t="shared" si="422"/>
        <v>0</v>
      </c>
      <c r="AF1288" s="403">
        <f t="shared" si="411"/>
        <v>240</v>
      </c>
      <c r="AG1288" s="404">
        <f t="shared" si="423"/>
        <v>0</v>
      </c>
      <c r="AH1288" s="404">
        <f t="shared" si="419"/>
        <v>0</v>
      </c>
      <c r="AI1288" s="404">
        <f t="shared" si="419"/>
        <v>0</v>
      </c>
      <c r="AJ1288" s="145">
        <f t="shared" si="407"/>
        <v>0</v>
      </c>
    </row>
    <row r="1289" spans="2:36" ht="13.7" customHeight="1">
      <c r="B1289" s="957">
        <v>1014</v>
      </c>
      <c r="C1289" s="1040">
        <v>45201</v>
      </c>
      <c r="D1289" s="1041" t="s">
        <v>575</v>
      </c>
      <c r="E1289" s="1042" t="s">
        <v>1202</v>
      </c>
      <c r="F1289" s="402">
        <v>737</v>
      </c>
      <c r="G1289" s="956">
        <v>340</v>
      </c>
      <c r="H1289" s="440"/>
      <c r="I1289" s="403">
        <f t="shared" si="410"/>
        <v>0</v>
      </c>
      <c r="J1289" s="403">
        <f t="shared" si="414"/>
        <v>0</v>
      </c>
      <c r="K1289" s="403">
        <f t="shared" si="421"/>
        <v>0</v>
      </c>
      <c r="L1289" s="403">
        <f t="shared" si="427"/>
        <v>0</v>
      </c>
      <c r="M1289" s="403">
        <f t="shared" si="427"/>
        <v>0</v>
      </c>
      <c r="N1289" s="403">
        <f t="shared" si="427"/>
        <v>0</v>
      </c>
      <c r="O1289" s="403">
        <f t="shared" si="427"/>
        <v>0</v>
      </c>
      <c r="P1289" s="403">
        <f t="shared" si="427"/>
        <v>0</v>
      </c>
      <c r="Q1289" s="403">
        <f t="shared" si="427"/>
        <v>0</v>
      </c>
      <c r="R1289" s="403">
        <f t="shared" si="427"/>
        <v>0</v>
      </c>
      <c r="S1289" s="403">
        <f t="shared" si="427"/>
        <v>0</v>
      </c>
      <c r="T1289" s="403">
        <f t="shared" si="427"/>
        <v>0</v>
      </c>
      <c r="U1289" s="403">
        <f t="shared" si="427"/>
        <v>0</v>
      </c>
      <c r="V1289" s="403">
        <f t="shared" si="427"/>
        <v>0</v>
      </c>
      <c r="W1289" s="403">
        <f t="shared" si="420"/>
        <v>0</v>
      </c>
      <c r="X1289" s="403">
        <f t="shared" si="418"/>
        <v>0</v>
      </c>
      <c r="Y1289" s="403">
        <f t="shared" si="412"/>
        <v>0</v>
      </c>
      <c r="Z1289" s="403">
        <f t="shared" si="412"/>
        <v>0</v>
      </c>
      <c r="AA1289" s="403">
        <f t="shared" si="412"/>
        <v>0</v>
      </c>
      <c r="AB1289" s="403">
        <f t="shared" si="412"/>
        <v>0</v>
      </c>
      <c r="AC1289" s="403">
        <f t="shared" si="416"/>
        <v>0</v>
      </c>
      <c r="AD1289" s="403">
        <f t="shared" si="424"/>
        <v>0</v>
      </c>
      <c r="AE1289" s="403">
        <f t="shared" si="422"/>
        <v>0</v>
      </c>
      <c r="AF1289" s="403">
        <f t="shared" si="411"/>
        <v>340</v>
      </c>
      <c r="AG1289" s="404">
        <f t="shared" si="423"/>
        <v>0</v>
      </c>
      <c r="AH1289" s="404">
        <f t="shared" si="419"/>
        <v>0</v>
      </c>
      <c r="AI1289" s="404">
        <f t="shared" si="419"/>
        <v>0</v>
      </c>
      <c r="AJ1289" s="145">
        <f t="shared" si="407"/>
        <v>0</v>
      </c>
    </row>
    <row r="1290" spans="2:36" ht="13.7" customHeight="1">
      <c r="B1290" s="957">
        <v>1042</v>
      </c>
      <c r="C1290" s="1040">
        <v>45208</v>
      </c>
      <c r="D1290" s="1041" t="s">
        <v>575</v>
      </c>
      <c r="E1290" s="1042" t="s">
        <v>1202</v>
      </c>
      <c r="F1290" s="402">
        <v>737</v>
      </c>
      <c r="G1290" s="956">
        <v>70</v>
      </c>
      <c r="H1290" s="440"/>
      <c r="I1290" s="403">
        <f t="shared" si="410"/>
        <v>0</v>
      </c>
      <c r="J1290" s="403">
        <f t="shared" si="414"/>
        <v>0</v>
      </c>
      <c r="K1290" s="403">
        <f t="shared" si="421"/>
        <v>0</v>
      </c>
      <c r="L1290" s="403">
        <f t="shared" si="427"/>
        <v>0</v>
      </c>
      <c r="M1290" s="403">
        <f t="shared" si="427"/>
        <v>0</v>
      </c>
      <c r="N1290" s="403">
        <f t="shared" si="427"/>
        <v>0</v>
      </c>
      <c r="O1290" s="403">
        <f t="shared" si="427"/>
        <v>0</v>
      </c>
      <c r="P1290" s="403">
        <f t="shared" si="427"/>
        <v>0</v>
      </c>
      <c r="Q1290" s="403">
        <f t="shared" si="427"/>
        <v>0</v>
      </c>
      <c r="R1290" s="403">
        <f t="shared" si="427"/>
        <v>0</v>
      </c>
      <c r="S1290" s="403">
        <f t="shared" si="427"/>
        <v>0</v>
      </c>
      <c r="T1290" s="403">
        <f t="shared" si="427"/>
        <v>0</v>
      </c>
      <c r="U1290" s="403">
        <f t="shared" si="427"/>
        <v>0</v>
      </c>
      <c r="V1290" s="403">
        <f t="shared" si="427"/>
        <v>0</v>
      </c>
      <c r="W1290" s="403">
        <f t="shared" si="420"/>
        <v>0</v>
      </c>
      <c r="X1290" s="403">
        <f t="shared" si="418"/>
        <v>0</v>
      </c>
      <c r="Y1290" s="403">
        <f t="shared" si="412"/>
        <v>0</v>
      </c>
      <c r="Z1290" s="403">
        <f t="shared" si="412"/>
        <v>0</v>
      </c>
      <c r="AA1290" s="403">
        <f t="shared" si="412"/>
        <v>0</v>
      </c>
      <c r="AB1290" s="403">
        <f t="shared" si="412"/>
        <v>0</v>
      </c>
      <c r="AC1290" s="403">
        <f t="shared" si="416"/>
        <v>0</v>
      </c>
      <c r="AD1290" s="403">
        <f t="shared" si="424"/>
        <v>0</v>
      </c>
      <c r="AE1290" s="403">
        <f t="shared" si="422"/>
        <v>0</v>
      </c>
      <c r="AF1290" s="403">
        <f t="shared" si="411"/>
        <v>70</v>
      </c>
      <c r="AG1290" s="404">
        <f t="shared" si="423"/>
        <v>0</v>
      </c>
      <c r="AH1290" s="404">
        <f t="shared" si="419"/>
        <v>0</v>
      </c>
      <c r="AI1290" s="404">
        <f t="shared" si="419"/>
        <v>0</v>
      </c>
      <c r="AJ1290" s="145">
        <f t="shared" si="407"/>
        <v>0</v>
      </c>
    </row>
    <row r="1291" spans="2:36" ht="13.7" customHeight="1">
      <c r="B1291" s="957">
        <v>1069</v>
      </c>
      <c r="C1291" s="1040">
        <v>45215</v>
      </c>
      <c r="D1291" s="1041" t="s">
        <v>575</v>
      </c>
      <c r="E1291" s="1042" t="s">
        <v>1202</v>
      </c>
      <c r="F1291" s="402">
        <v>737</v>
      </c>
      <c r="G1291" s="956">
        <v>70</v>
      </c>
      <c r="H1291" s="440"/>
      <c r="I1291" s="403">
        <f t="shared" si="410"/>
        <v>0</v>
      </c>
      <c r="J1291" s="403">
        <f t="shared" si="414"/>
        <v>0</v>
      </c>
      <c r="K1291" s="403">
        <f t="shared" si="421"/>
        <v>0</v>
      </c>
      <c r="L1291" s="403">
        <f t="shared" si="427"/>
        <v>0</v>
      </c>
      <c r="M1291" s="403">
        <f t="shared" si="427"/>
        <v>0</v>
      </c>
      <c r="N1291" s="403">
        <f t="shared" si="427"/>
        <v>0</v>
      </c>
      <c r="O1291" s="403">
        <f t="shared" si="427"/>
        <v>0</v>
      </c>
      <c r="P1291" s="403">
        <f t="shared" si="427"/>
        <v>0</v>
      </c>
      <c r="Q1291" s="403">
        <f t="shared" si="427"/>
        <v>0</v>
      </c>
      <c r="R1291" s="403">
        <f t="shared" si="427"/>
        <v>0</v>
      </c>
      <c r="S1291" s="403">
        <f t="shared" si="427"/>
        <v>0</v>
      </c>
      <c r="T1291" s="403">
        <f t="shared" si="427"/>
        <v>0</v>
      </c>
      <c r="U1291" s="403">
        <f t="shared" si="427"/>
        <v>0</v>
      </c>
      <c r="V1291" s="403">
        <f t="shared" si="427"/>
        <v>0</v>
      </c>
      <c r="W1291" s="403">
        <f t="shared" si="420"/>
        <v>0</v>
      </c>
      <c r="X1291" s="403">
        <f t="shared" si="418"/>
        <v>0</v>
      </c>
      <c r="Y1291" s="403">
        <f t="shared" si="412"/>
        <v>0</v>
      </c>
      <c r="Z1291" s="403">
        <f t="shared" si="412"/>
        <v>0</v>
      </c>
      <c r="AA1291" s="403">
        <f t="shared" si="412"/>
        <v>0</v>
      </c>
      <c r="AB1291" s="403">
        <f t="shared" si="412"/>
        <v>0</v>
      </c>
      <c r="AC1291" s="403">
        <f t="shared" si="416"/>
        <v>0</v>
      </c>
      <c r="AD1291" s="403">
        <f t="shared" si="424"/>
        <v>0</v>
      </c>
      <c r="AE1291" s="403">
        <f t="shared" si="422"/>
        <v>0</v>
      </c>
      <c r="AF1291" s="403">
        <f t="shared" si="411"/>
        <v>70</v>
      </c>
      <c r="AG1291" s="404">
        <f t="shared" si="423"/>
        <v>0</v>
      </c>
      <c r="AH1291" s="404">
        <f t="shared" si="419"/>
        <v>0</v>
      </c>
      <c r="AI1291" s="404">
        <f t="shared" si="419"/>
        <v>0</v>
      </c>
      <c r="AJ1291" s="145">
        <f t="shared" ref="AJ1291:AJ1331" si="428">G1291-SUM(I1291:AI1291)</f>
        <v>0</v>
      </c>
    </row>
    <row r="1292" spans="2:36" ht="13.7" customHeight="1">
      <c r="B1292" s="957">
        <v>1074</v>
      </c>
      <c r="C1292" s="1040">
        <v>45215</v>
      </c>
      <c r="D1292" s="1041" t="s">
        <v>575</v>
      </c>
      <c r="E1292" s="1042" t="s">
        <v>1202</v>
      </c>
      <c r="F1292" s="402">
        <v>737</v>
      </c>
      <c r="G1292" s="956">
        <v>70</v>
      </c>
      <c r="H1292" s="440"/>
      <c r="I1292" s="403">
        <f t="shared" si="410"/>
        <v>0</v>
      </c>
      <c r="J1292" s="403">
        <f t="shared" si="414"/>
        <v>0</v>
      </c>
      <c r="K1292" s="403">
        <f t="shared" si="421"/>
        <v>0</v>
      </c>
      <c r="L1292" s="403">
        <f t="shared" si="427"/>
        <v>0</v>
      </c>
      <c r="M1292" s="403">
        <f t="shared" si="427"/>
        <v>0</v>
      </c>
      <c r="N1292" s="403">
        <f t="shared" si="427"/>
        <v>0</v>
      </c>
      <c r="O1292" s="403">
        <f t="shared" si="427"/>
        <v>0</v>
      </c>
      <c r="P1292" s="403">
        <f t="shared" si="427"/>
        <v>0</v>
      </c>
      <c r="Q1292" s="403">
        <f t="shared" si="427"/>
        <v>0</v>
      </c>
      <c r="R1292" s="403">
        <f t="shared" si="427"/>
        <v>0</v>
      </c>
      <c r="S1292" s="403">
        <f t="shared" si="427"/>
        <v>0</v>
      </c>
      <c r="T1292" s="403">
        <f t="shared" si="427"/>
        <v>0</v>
      </c>
      <c r="U1292" s="403">
        <f t="shared" si="427"/>
        <v>0</v>
      </c>
      <c r="V1292" s="403">
        <f t="shared" si="427"/>
        <v>0</v>
      </c>
      <c r="W1292" s="403">
        <f t="shared" si="420"/>
        <v>0</v>
      </c>
      <c r="X1292" s="403">
        <f t="shared" si="418"/>
        <v>0</v>
      </c>
      <c r="Y1292" s="403">
        <f t="shared" si="412"/>
        <v>0</v>
      </c>
      <c r="Z1292" s="403">
        <f t="shared" si="412"/>
        <v>0</v>
      </c>
      <c r="AA1292" s="403">
        <f t="shared" si="412"/>
        <v>0</v>
      </c>
      <c r="AB1292" s="403">
        <f t="shared" si="412"/>
        <v>0</v>
      </c>
      <c r="AC1292" s="403">
        <f t="shared" si="416"/>
        <v>0</v>
      </c>
      <c r="AD1292" s="403">
        <f t="shared" si="424"/>
        <v>0</v>
      </c>
      <c r="AE1292" s="403">
        <f t="shared" si="422"/>
        <v>0</v>
      </c>
      <c r="AF1292" s="403">
        <f t="shared" si="411"/>
        <v>70</v>
      </c>
      <c r="AG1292" s="404">
        <f t="shared" si="423"/>
        <v>0</v>
      </c>
      <c r="AH1292" s="404">
        <f t="shared" si="419"/>
        <v>0</v>
      </c>
      <c r="AI1292" s="404">
        <f t="shared" si="419"/>
        <v>0</v>
      </c>
      <c r="AJ1292" s="145">
        <f t="shared" si="428"/>
        <v>0</v>
      </c>
    </row>
    <row r="1293" spans="2:36" ht="13.7" customHeight="1">
      <c r="B1293" s="957">
        <v>1108</v>
      </c>
      <c r="C1293" s="1040">
        <v>45219</v>
      </c>
      <c r="D1293" s="1041" t="s">
        <v>575</v>
      </c>
      <c r="E1293" s="1042" t="s">
        <v>1202</v>
      </c>
      <c r="F1293" s="402">
        <v>737</v>
      </c>
      <c r="G1293" s="956">
        <v>280</v>
      </c>
      <c r="H1293" s="440"/>
      <c r="I1293" s="403">
        <f t="shared" si="410"/>
        <v>0</v>
      </c>
      <c r="J1293" s="403">
        <f t="shared" si="414"/>
        <v>0</v>
      </c>
      <c r="K1293" s="403">
        <f t="shared" si="421"/>
        <v>0</v>
      </c>
      <c r="L1293" s="403">
        <f t="shared" si="427"/>
        <v>0</v>
      </c>
      <c r="M1293" s="403">
        <f t="shared" si="427"/>
        <v>0</v>
      </c>
      <c r="N1293" s="403">
        <f t="shared" si="427"/>
        <v>0</v>
      </c>
      <c r="O1293" s="403">
        <f t="shared" si="427"/>
        <v>0</v>
      </c>
      <c r="P1293" s="403">
        <f t="shared" si="427"/>
        <v>0</v>
      </c>
      <c r="Q1293" s="403">
        <f t="shared" si="427"/>
        <v>0</v>
      </c>
      <c r="R1293" s="403">
        <f t="shared" si="427"/>
        <v>0</v>
      </c>
      <c r="S1293" s="403">
        <f t="shared" si="427"/>
        <v>0</v>
      </c>
      <c r="T1293" s="403">
        <f t="shared" si="427"/>
        <v>0</v>
      </c>
      <c r="U1293" s="403">
        <f t="shared" si="427"/>
        <v>0</v>
      </c>
      <c r="V1293" s="403">
        <f t="shared" si="427"/>
        <v>0</v>
      </c>
      <c r="W1293" s="403">
        <f t="shared" si="420"/>
        <v>0</v>
      </c>
      <c r="X1293" s="403">
        <f t="shared" si="418"/>
        <v>0</v>
      </c>
      <c r="Y1293" s="403">
        <f t="shared" si="412"/>
        <v>0</v>
      </c>
      <c r="Z1293" s="403">
        <f t="shared" si="412"/>
        <v>0</v>
      </c>
      <c r="AA1293" s="403">
        <f t="shared" si="412"/>
        <v>0</v>
      </c>
      <c r="AB1293" s="403">
        <f t="shared" si="412"/>
        <v>0</v>
      </c>
      <c r="AC1293" s="403">
        <f t="shared" si="416"/>
        <v>0</v>
      </c>
      <c r="AD1293" s="403">
        <f t="shared" si="424"/>
        <v>0</v>
      </c>
      <c r="AE1293" s="403">
        <f t="shared" si="422"/>
        <v>0</v>
      </c>
      <c r="AF1293" s="403">
        <f t="shared" si="411"/>
        <v>280</v>
      </c>
      <c r="AG1293" s="404">
        <f t="shared" si="423"/>
        <v>0</v>
      </c>
      <c r="AH1293" s="404">
        <f t="shared" si="419"/>
        <v>0</v>
      </c>
      <c r="AI1293" s="404">
        <f t="shared" si="419"/>
        <v>0</v>
      </c>
      <c r="AJ1293" s="145">
        <f t="shared" si="428"/>
        <v>0</v>
      </c>
    </row>
    <row r="1294" spans="2:36" ht="13.7" customHeight="1">
      <c r="B1294" s="957">
        <v>866</v>
      </c>
      <c r="C1294" s="1040">
        <v>45173</v>
      </c>
      <c r="D1294" s="1041" t="s">
        <v>675</v>
      </c>
      <c r="E1294" s="1042" t="s">
        <v>1320</v>
      </c>
      <c r="F1294" s="402">
        <v>668</v>
      </c>
      <c r="G1294" s="956">
        <v>41.85</v>
      </c>
      <c r="H1294" s="440"/>
      <c r="I1294" s="403">
        <f t="shared" si="410"/>
        <v>0</v>
      </c>
      <c r="J1294" s="403">
        <f t="shared" si="414"/>
        <v>0</v>
      </c>
      <c r="K1294" s="403">
        <f t="shared" si="421"/>
        <v>0</v>
      </c>
      <c r="L1294" s="403">
        <f t="shared" si="427"/>
        <v>0</v>
      </c>
      <c r="M1294" s="403">
        <f t="shared" si="427"/>
        <v>0</v>
      </c>
      <c r="N1294" s="403">
        <f t="shared" si="427"/>
        <v>0</v>
      </c>
      <c r="O1294" s="403">
        <f t="shared" si="427"/>
        <v>0</v>
      </c>
      <c r="P1294" s="403">
        <f t="shared" si="427"/>
        <v>0</v>
      </c>
      <c r="Q1294" s="403">
        <f t="shared" si="427"/>
        <v>0</v>
      </c>
      <c r="R1294" s="403">
        <f t="shared" si="427"/>
        <v>0</v>
      </c>
      <c r="S1294" s="403">
        <f t="shared" si="427"/>
        <v>0</v>
      </c>
      <c r="T1294" s="403">
        <f t="shared" si="427"/>
        <v>0</v>
      </c>
      <c r="U1294" s="403">
        <f t="shared" si="427"/>
        <v>0</v>
      </c>
      <c r="V1294" s="403">
        <f t="shared" si="427"/>
        <v>0</v>
      </c>
      <c r="W1294" s="403">
        <f t="shared" si="420"/>
        <v>0</v>
      </c>
      <c r="X1294" s="403">
        <f t="shared" si="418"/>
        <v>0</v>
      </c>
      <c r="Y1294" s="403">
        <f>G1294-AB1294</f>
        <v>1.8500000000000014</v>
      </c>
      <c r="Z1294" s="403">
        <f t="shared" si="412"/>
        <v>0</v>
      </c>
      <c r="AA1294" s="403">
        <f t="shared" si="412"/>
        <v>0</v>
      </c>
      <c r="AB1294" s="403">
        <f>IF(AB$7-$F1294=0,$G1294,0)-1.85</f>
        <v>40</v>
      </c>
      <c r="AC1294" s="403">
        <f t="shared" si="416"/>
        <v>0</v>
      </c>
      <c r="AD1294" s="403">
        <f t="shared" si="424"/>
        <v>0</v>
      </c>
      <c r="AE1294" s="403">
        <f t="shared" si="422"/>
        <v>0</v>
      </c>
      <c r="AF1294" s="403">
        <f t="shared" si="411"/>
        <v>0</v>
      </c>
      <c r="AG1294" s="404">
        <f t="shared" si="423"/>
        <v>0</v>
      </c>
      <c r="AH1294" s="404">
        <f t="shared" si="419"/>
        <v>0</v>
      </c>
      <c r="AI1294" s="404">
        <f t="shared" si="419"/>
        <v>0</v>
      </c>
      <c r="AJ1294" s="145">
        <f t="shared" si="428"/>
        <v>0</v>
      </c>
    </row>
    <row r="1295" spans="2:36" ht="13.7" customHeight="1">
      <c r="B1295" s="957">
        <v>763</v>
      </c>
      <c r="C1295" s="1040">
        <v>45154</v>
      </c>
      <c r="D1295" s="1041" t="s">
        <v>607</v>
      </c>
      <c r="E1295" s="1042" t="s">
        <v>1223</v>
      </c>
      <c r="F1295" s="402">
        <v>737</v>
      </c>
      <c r="G1295" s="956">
        <v>24.7</v>
      </c>
      <c r="H1295" s="440"/>
      <c r="I1295" s="403">
        <f t="shared" ref="I1295:J1330" si="429">IF(I$7-$F1295=0,$G1295,0)</f>
        <v>0</v>
      </c>
      <c r="J1295" s="403">
        <f t="shared" si="414"/>
        <v>0</v>
      </c>
      <c r="K1295" s="403">
        <f t="shared" ref="K1295:K1297" si="430">IF(K$7-$F1295=0,$G1295,0)</f>
        <v>0</v>
      </c>
      <c r="L1295" s="403">
        <f t="shared" ref="L1295:O1304" si="431">IF(L$7-$F1295=0,$G1295,0)</f>
        <v>0</v>
      </c>
      <c r="M1295" s="403">
        <f t="shared" si="431"/>
        <v>0</v>
      </c>
      <c r="N1295" s="403">
        <f t="shared" si="431"/>
        <v>0</v>
      </c>
      <c r="O1295" s="403">
        <f t="shared" si="431"/>
        <v>0</v>
      </c>
      <c r="P1295" s="403">
        <f>G1295-AF1295</f>
        <v>0.69999999999999929</v>
      </c>
      <c r="Q1295" s="403">
        <f t="shared" ref="Q1295:V1304" si="432">IF(Q$7-$F1295=0,$G1295,0)</f>
        <v>0</v>
      </c>
      <c r="R1295" s="403">
        <f t="shared" si="432"/>
        <v>0</v>
      </c>
      <c r="S1295" s="403">
        <f t="shared" si="432"/>
        <v>0</v>
      </c>
      <c r="T1295" s="403">
        <f t="shared" si="432"/>
        <v>0</v>
      </c>
      <c r="U1295" s="403">
        <f t="shared" si="432"/>
        <v>0</v>
      </c>
      <c r="V1295" s="403">
        <f t="shared" si="432"/>
        <v>0</v>
      </c>
      <c r="W1295" s="403">
        <f t="shared" ref="W1295:W1320" si="433">IF(W$7-$F1295=0,$G1295,0)</f>
        <v>0</v>
      </c>
      <c r="X1295" s="403">
        <f t="shared" ref="X1295:AC1310" si="434">IF(X$7-$F1295=0,$G1295,0)</f>
        <v>0</v>
      </c>
      <c r="Y1295" s="403">
        <f t="shared" si="412"/>
        <v>0</v>
      </c>
      <c r="Z1295" s="403">
        <f t="shared" si="412"/>
        <v>0</v>
      </c>
      <c r="AA1295" s="403">
        <f t="shared" si="412"/>
        <v>0</v>
      </c>
      <c r="AB1295" s="403">
        <f t="shared" si="412"/>
        <v>0</v>
      </c>
      <c r="AC1295" s="403">
        <f t="shared" si="416"/>
        <v>0</v>
      </c>
      <c r="AD1295" s="403">
        <f t="shared" si="424"/>
        <v>0</v>
      </c>
      <c r="AE1295" s="403">
        <f t="shared" si="422"/>
        <v>0</v>
      </c>
      <c r="AF1295" s="403">
        <f>IF(AF$7-$F1295=0,$G1295,0)-0.7</f>
        <v>24</v>
      </c>
      <c r="AG1295" s="404">
        <f t="shared" ref="AG1295:AG1297" si="435">IF(AG$7-$F1295=0,$G1295,0)</f>
        <v>0</v>
      </c>
      <c r="AH1295" s="404">
        <f t="shared" si="419"/>
        <v>0</v>
      </c>
      <c r="AI1295" s="404">
        <f t="shared" si="419"/>
        <v>0</v>
      </c>
      <c r="AJ1295" s="145">
        <f t="shared" si="428"/>
        <v>0</v>
      </c>
    </row>
    <row r="1296" spans="2:36" ht="13.7" customHeight="1">
      <c r="B1296" s="957">
        <v>427</v>
      </c>
      <c r="C1296" s="1040">
        <v>45049</v>
      </c>
      <c r="D1296" s="1041" t="s">
        <v>607</v>
      </c>
      <c r="E1296" s="1042" t="s">
        <v>952</v>
      </c>
      <c r="F1296" s="402">
        <v>727</v>
      </c>
      <c r="G1296" s="956">
        <v>20.5</v>
      </c>
      <c r="H1296" s="440"/>
      <c r="I1296" s="403">
        <f t="shared" si="429"/>
        <v>0</v>
      </c>
      <c r="J1296" s="403">
        <f t="shared" si="414"/>
        <v>0</v>
      </c>
      <c r="K1296" s="403">
        <f t="shared" si="430"/>
        <v>0</v>
      </c>
      <c r="L1296" s="403">
        <f t="shared" si="431"/>
        <v>0</v>
      </c>
      <c r="M1296" s="403">
        <f t="shared" si="431"/>
        <v>0</v>
      </c>
      <c r="N1296" s="403">
        <f t="shared" si="431"/>
        <v>0</v>
      </c>
      <c r="O1296" s="403">
        <f t="shared" si="431"/>
        <v>0</v>
      </c>
      <c r="P1296" s="403">
        <f t="shared" ref="P1296:P1330" si="436">IF(P$7-$F1296=0,$G1296,0)</f>
        <v>0</v>
      </c>
      <c r="Q1296" s="403">
        <f t="shared" si="432"/>
        <v>0</v>
      </c>
      <c r="R1296" s="403">
        <f t="shared" si="432"/>
        <v>0</v>
      </c>
      <c r="S1296" s="403">
        <f t="shared" si="432"/>
        <v>0</v>
      </c>
      <c r="T1296" s="403">
        <f t="shared" si="432"/>
        <v>0</v>
      </c>
      <c r="U1296" s="403">
        <f t="shared" si="432"/>
        <v>0</v>
      </c>
      <c r="V1296" s="403">
        <f t="shared" si="432"/>
        <v>0</v>
      </c>
      <c r="W1296" s="403">
        <f t="shared" si="433"/>
        <v>0</v>
      </c>
      <c r="X1296" s="403">
        <f t="shared" si="434"/>
        <v>0</v>
      </c>
      <c r="Y1296" s="403">
        <f t="shared" si="434"/>
        <v>0</v>
      </c>
      <c r="Z1296" s="403">
        <f t="shared" si="434"/>
        <v>0</v>
      </c>
      <c r="AA1296" s="403">
        <f t="shared" si="434"/>
        <v>0</v>
      </c>
      <c r="AB1296" s="403">
        <f t="shared" si="434"/>
        <v>0</v>
      </c>
      <c r="AC1296" s="403">
        <f t="shared" si="416"/>
        <v>0</v>
      </c>
      <c r="AD1296" s="403">
        <f t="shared" si="424"/>
        <v>20.5</v>
      </c>
      <c r="AE1296" s="403">
        <f t="shared" si="422"/>
        <v>0</v>
      </c>
      <c r="AF1296" s="403">
        <f t="shared" ref="AF1296:AF1330" si="437">IF(AF$7-$F1296=0,$G1296,0)</f>
        <v>0</v>
      </c>
      <c r="AG1296" s="404">
        <f t="shared" si="435"/>
        <v>0</v>
      </c>
      <c r="AH1296" s="404">
        <f t="shared" si="419"/>
        <v>0</v>
      </c>
      <c r="AI1296" s="404">
        <f t="shared" si="419"/>
        <v>0</v>
      </c>
      <c r="AJ1296" s="145">
        <f t="shared" si="428"/>
        <v>0</v>
      </c>
    </row>
    <row r="1297" spans="2:36" ht="13.7" customHeight="1">
      <c r="B1297" s="957">
        <v>375</v>
      </c>
      <c r="C1297" s="1040">
        <v>45034</v>
      </c>
      <c r="D1297" s="1041" t="s">
        <v>575</v>
      </c>
      <c r="E1297" s="1042" t="s">
        <v>909</v>
      </c>
      <c r="F1297" s="402">
        <v>54</v>
      </c>
      <c r="G1297" s="956">
        <v>648</v>
      </c>
      <c r="H1297" s="440"/>
      <c r="I1297" s="403">
        <f t="shared" si="429"/>
        <v>0</v>
      </c>
      <c r="J1297" s="403">
        <f t="shared" si="414"/>
        <v>0</v>
      </c>
      <c r="K1297" s="403">
        <f t="shared" si="430"/>
        <v>648</v>
      </c>
      <c r="L1297" s="403">
        <f t="shared" si="431"/>
        <v>0</v>
      </c>
      <c r="M1297" s="403">
        <f t="shared" si="431"/>
        <v>0</v>
      </c>
      <c r="N1297" s="403">
        <f t="shared" si="431"/>
        <v>0</v>
      </c>
      <c r="O1297" s="403">
        <f t="shared" si="431"/>
        <v>0</v>
      </c>
      <c r="P1297" s="403">
        <f t="shared" si="436"/>
        <v>0</v>
      </c>
      <c r="Q1297" s="403">
        <f t="shared" si="432"/>
        <v>0</v>
      </c>
      <c r="R1297" s="403">
        <f t="shared" si="432"/>
        <v>0</v>
      </c>
      <c r="S1297" s="403">
        <f t="shared" si="432"/>
        <v>0</v>
      </c>
      <c r="T1297" s="403">
        <f t="shared" si="432"/>
        <v>0</v>
      </c>
      <c r="U1297" s="403">
        <f t="shared" si="432"/>
        <v>0</v>
      </c>
      <c r="V1297" s="403">
        <f t="shared" si="432"/>
        <v>0</v>
      </c>
      <c r="W1297" s="403">
        <f t="shared" si="433"/>
        <v>0</v>
      </c>
      <c r="X1297" s="403">
        <f t="shared" si="434"/>
        <v>0</v>
      </c>
      <c r="Y1297" s="403">
        <f t="shared" si="434"/>
        <v>0</v>
      </c>
      <c r="Z1297" s="403">
        <f t="shared" si="434"/>
        <v>0</v>
      </c>
      <c r="AA1297" s="403">
        <f t="shared" si="434"/>
        <v>0</v>
      </c>
      <c r="AB1297" s="403">
        <f t="shared" si="434"/>
        <v>0</v>
      </c>
      <c r="AC1297" s="403">
        <f t="shared" si="416"/>
        <v>0</v>
      </c>
      <c r="AD1297" s="403">
        <f t="shared" si="424"/>
        <v>0</v>
      </c>
      <c r="AE1297" s="403">
        <f t="shared" si="422"/>
        <v>0</v>
      </c>
      <c r="AF1297" s="403">
        <f t="shared" si="437"/>
        <v>0</v>
      </c>
      <c r="AG1297" s="404">
        <f t="shared" si="435"/>
        <v>0</v>
      </c>
      <c r="AH1297" s="404">
        <f t="shared" si="419"/>
        <v>0</v>
      </c>
      <c r="AI1297" s="404">
        <f t="shared" si="419"/>
        <v>0</v>
      </c>
      <c r="AJ1297" s="145">
        <f t="shared" si="428"/>
        <v>0</v>
      </c>
    </row>
    <row r="1298" spans="2:36" ht="13.7" customHeight="1">
      <c r="B1298" s="957">
        <v>376</v>
      </c>
      <c r="C1298" s="1040">
        <v>45035</v>
      </c>
      <c r="D1298" s="1041" t="s">
        <v>575</v>
      </c>
      <c r="E1298" s="1042" t="s">
        <v>911</v>
      </c>
      <c r="F1298" s="402">
        <v>737.2</v>
      </c>
      <c r="G1298" s="956">
        <v>216</v>
      </c>
      <c r="H1298" s="440" t="s">
        <v>3417</v>
      </c>
      <c r="I1298" s="403">
        <f t="shared" si="429"/>
        <v>0</v>
      </c>
      <c r="J1298" s="403">
        <f t="shared" si="414"/>
        <v>0</v>
      </c>
      <c r="K1298" s="403">
        <f>G1298-AG1298</f>
        <v>12</v>
      </c>
      <c r="L1298" s="403">
        <f t="shared" si="431"/>
        <v>0</v>
      </c>
      <c r="M1298" s="403">
        <f t="shared" si="431"/>
        <v>0</v>
      </c>
      <c r="N1298" s="403">
        <f t="shared" si="431"/>
        <v>0</v>
      </c>
      <c r="O1298" s="403">
        <f t="shared" si="431"/>
        <v>0</v>
      </c>
      <c r="P1298" s="403">
        <f t="shared" si="436"/>
        <v>0</v>
      </c>
      <c r="Q1298" s="403">
        <f t="shared" si="432"/>
        <v>0</v>
      </c>
      <c r="R1298" s="403">
        <f t="shared" si="432"/>
        <v>0</v>
      </c>
      <c r="S1298" s="403">
        <f t="shared" si="432"/>
        <v>0</v>
      </c>
      <c r="T1298" s="403">
        <f t="shared" si="432"/>
        <v>0</v>
      </c>
      <c r="U1298" s="403">
        <f t="shared" si="432"/>
        <v>0</v>
      </c>
      <c r="V1298" s="403">
        <f t="shared" si="432"/>
        <v>0</v>
      </c>
      <c r="W1298" s="403">
        <f t="shared" si="433"/>
        <v>0</v>
      </c>
      <c r="X1298" s="403">
        <f t="shared" si="434"/>
        <v>0</v>
      </c>
      <c r="Y1298" s="403">
        <f t="shared" si="434"/>
        <v>0</v>
      </c>
      <c r="Z1298" s="403">
        <f t="shared" si="434"/>
        <v>0</v>
      </c>
      <c r="AA1298" s="403">
        <f t="shared" si="434"/>
        <v>0</v>
      </c>
      <c r="AB1298" s="403">
        <f t="shared" si="434"/>
        <v>0</v>
      </c>
      <c r="AC1298" s="403">
        <f t="shared" si="416"/>
        <v>0</v>
      </c>
      <c r="AD1298" s="403">
        <f t="shared" si="424"/>
        <v>0</v>
      </c>
      <c r="AE1298" s="403">
        <f t="shared" si="422"/>
        <v>0</v>
      </c>
      <c r="AF1298" s="403">
        <f t="shared" si="437"/>
        <v>0</v>
      </c>
      <c r="AG1298" s="404">
        <f>IF(AG$7-$F1298=0,$G1298,0)-12</f>
        <v>204</v>
      </c>
      <c r="AH1298" s="404">
        <f t="shared" si="419"/>
        <v>0</v>
      </c>
      <c r="AI1298" s="404">
        <f t="shared" si="419"/>
        <v>0</v>
      </c>
      <c r="AJ1298" s="145">
        <f t="shared" si="428"/>
        <v>0</v>
      </c>
    </row>
    <row r="1299" spans="2:36" ht="13.7" customHeight="1">
      <c r="B1299" s="957">
        <v>286</v>
      </c>
      <c r="C1299" s="1040">
        <v>45009</v>
      </c>
      <c r="D1299" s="1041" t="s">
        <v>575</v>
      </c>
      <c r="E1299" s="1042" t="s">
        <v>833</v>
      </c>
      <c r="F1299" s="402">
        <v>54</v>
      </c>
      <c r="G1299" s="956">
        <v>924</v>
      </c>
      <c r="H1299" s="440"/>
      <c r="I1299" s="403">
        <f t="shared" si="429"/>
        <v>0</v>
      </c>
      <c r="J1299" s="403">
        <f t="shared" si="414"/>
        <v>0</v>
      </c>
      <c r="K1299" s="403">
        <f t="shared" ref="K1299:K1330" si="438">IF(K$7-$F1299=0,$G1299,0)</f>
        <v>924</v>
      </c>
      <c r="L1299" s="403">
        <f t="shared" si="431"/>
        <v>0</v>
      </c>
      <c r="M1299" s="403">
        <f t="shared" si="431"/>
        <v>0</v>
      </c>
      <c r="N1299" s="403">
        <f t="shared" si="431"/>
        <v>0</v>
      </c>
      <c r="O1299" s="403">
        <f t="shared" si="431"/>
        <v>0</v>
      </c>
      <c r="P1299" s="403">
        <f t="shared" si="436"/>
        <v>0</v>
      </c>
      <c r="Q1299" s="403">
        <f t="shared" si="432"/>
        <v>0</v>
      </c>
      <c r="R1299" s="403">
        <f t="shared" si="432"/>
        <v>0</v>
      </c>
      <c r="S1299" s="403">
        <f t="shared" si="432"/>
        <v>0</v>
      </c>
      <c r="T1299" s="403">
        <f t="shared" si="432"/>
        <v>0</v>
      </c>
      <c r="U1299" s="403">
        <f t="shared" si="432"/>
        <v>0</v>
      </c>
      <c r="V1299" s="403">
        <f t="shared" si="432"/>
        <v>0</v>
      </c>
      <c r="W1299" s="403">
        <f t="shared" si="433"/>
        <v>0</v>
      </c>
      <c r="X1299" s="403">
        <f t="shared" si="434"/>
        <v>0</v>
      </c>
      <c r="Y1299" s="403">
        <f t="shared" si="434"/>
        <v>0</v>
      </c>
      <c r="Z1299" s="403">
        <f t="shared" si="434"/>
        <v>0</v>
      </c>
      <c r="AA1299" s="403">
        <f t="shared" si="434"/>
        <v>0</v>
      </c>
      <c r="AB1299" s="403">
        <f t="shared" si="434"/>
        <v>0</v>
      </c>
      <c r="AC1299" s="403">
        <f t="shared" si="416"/>
        <v>0</v>
      </c>
      <c r="AD1299" s="403">
        <f t="shared" si="424"/>
        <v>0</v>
      </c>
      <c r="AE1299" s="403">
        <f t="shared" si="422"/>
        <v>0</v>
      </c>
      <c r="AF1299" s="403">
        <f t="shared" si="437"/>
        <v>0</v>
      </c>
      <c r="AG1299" s="404">
        <f t="shared" ref="AG1299:AG1330" si="439">IF(AG$7-$F1299=0,$G1299,0)</f>
        <v>0</v>
      </c>
      <c r="AH1299" s="404">
        <f t="shared" si="419"/>
        <v>0</v>
      </c>
      <c r="AI1299" s="404">
        <f t="shared" si="419"/>
        <v>0</v>
      </c>
      <c r="AJ1299" s="145">
        <f t="shared" si="428"/>
        <v>0</v>
      </c>
    </row>
    <row r="1300" spans="2:36" ht="13.7" customHeight="1">
      <c r="B1300" s="957">
        <v>497</v>
      </c>
      <c r="C1300" s="1040">
        <v>45078</v>
      </c>
      <c r="D1300" s="1041" t="s">
        <v>575</v>
      </c>
      <c r="E1300" s="1042" t="s">
        <v>1013</v>
      </c>
      <c r="F1300" s="402">
        <v>737</v>
      </c>
      <c r="G1300" s="956">
        <v>576</v>
      </c>
      <c r="H1300" s="440"/>
      <c r="I1300" s="403">
        <f t="shared" si="429"/>
        <v>0</v>
      </c>
      <c r="J1300" s="403">
        <f t="shared" si="414"/>
        <v>0</v>
      </c>
      <c r="K1300" s="403">
        <f t="shared" si="438"/>
        <v>0</v>
      </c>
      <c r="L1300" s="403">
        <f t="shared" si="431"/>
        <v>0</v>
      </c>
      <c r="M1300" s="403">
        <f t="shared" si="431"/>
        <v>0</v>
      </c>
      <c r="N1300" s="403">
        <f t="shared" si="431"/>
        <v>0</v>
      </c>
      <c r="O1300" s="403">
        <f t="shared" si="431"/>
        <v>0</v>
      </c>
      <c r="P1300" s="403">
        <f t="shared" si="436"/>
        <v>0</v>
      </c>
      <c r="Q1300" s="403">
        <f t="shared" si="432"/>
        <v>0</v>
      </c>
      <c r="R1300" s="403">
        <f t="shared" si="432"/>
        <v>0</v>
      </c>
      <c r="S1300" s="403">
        <f t="shared" si="432"/>
        <v>0</v>
      </c>
      <c r="T1300" s="403">
        <f t="shared" si="432"/>
        <v>0</v>
      </c>
      <c r="U1300" s="403">
        <f t="shared" si="432"/>
        <v>0</v>
      </c>
      <c r="V1300" s="403">
        <f t="shared" si="432"/>
        <v>0</v>
      </c>
      <c r="W1300" s="403">
        <f t="shared" si="433"/>
        <v>0</v>
      </c>
      <c r="X1300" s="403">
        <f t="shared" si="434"/>
        <v>0</v>
      </c>
      <c r="Y1300" s="403">
        <f t="shared" si="434"/>
        <v>0</v>
      </c>
      <c r="Z1300" s="403">
        <f t="shared" si="434"/>
        <v>0</v>
      </c>
      <c r="AA1300" s="403">
        <f t="shared" si="434"/>
        <v>0</v>
      </c>
      <c r="AB1300" s="403">
        <f t="shared" si="434"/>
        <v>0</v>
      </c>
      <c r="AC1300" s="403">
        <f t="shared" si="416"/>
        <v>0</v>
      </c>
      <c r="AD1300" s="403">
        <f t="shared" si="424"/>
        <v>0</v>
      </c>
      <c r="AE1300" s="403">
        <f t="shared" si="422"/>
        <v>0</v>
      </c>
      <c r="AF1300" s="403">
        <f t="shared" si="437"/>
        <v>576</v>
      </c>
      <c r="AG1300" s="404">
        <f t="shared" si="439"/>
        <v>0</v>
      </c>
      <c r="AH1300" s="404">
        <f t="shared" si="419"/>
        <v>0</v>
      </c>
      <c r="AI1300" s="404">
        <f t="shared" si="419"/>
        <v>0</v>
      </c>
      <c r="AJ1300" s="145">
        <f t="shared" si="428"/>
        <v>0</v>
      </c>
    </row>
    <row r="1301" spans="2:36" ht="13.7" customHeight="1">
      <c r="B1301" s="957">
        <v>647</v>
      </c>
      <c r="C1301" s="1040">
        <v>45121</v>
      </c>
      <c r="D1301" s="1041" t="s">
        <v>575</v>
      </c>
      <c r="E1301" s="1042" t="s">
        <v>941</v>
      </c>
      <c r="F1301" s="402">
        <v>737</v>
      </c>
      <c r="G1301" s="956">
        <v>216</v>
      </c>
      <c r="H1301" s="440"/>
      <c r="I1301" s="403">
        <f t="shared" si="429"/>
        <v>0</v>
      </c>
      <c r="J1301" s="403">
        <f t="shared" si="414"/>
        <v>0</v>
      </c>
      <c r="K1301" s="403">
        <f t="shared" si="438"/>
        <v>0</v>
      </c>
      <c r="L1301" s="403">
        <f t="shared" si="431"/>
        <v>0</v>
      </c>
      <c r="M1301" s="403">
        <f t="shared" si="431"/>
        <v>0</v>
      </c>
      <c r="N1301" s="403">
        <f t="shared" si="431"/>
        <v>0</v>
      </c>
      <c r="O1301" s="403">
        <f t="shared" si="431"/>
        <v>0</v>
      </c>
      <c r="P1301" s="403">
        <f t="shared" si="436"/>
        <v>0</v>
      </c>
      <c r="Q1301" s="403">
        <f t="shared" si="432"/>
        <v>0</v>
      </c>
      <c r="R1301" s="403">
        <f t="shared" si="432"/>
        <v>0</v>
      </c>
      <c r="S1301" s="403">
        <f t="shared" si="432"/>
        <v>0</v>
      </c>
      <c r="T1301" s="403">
        <f t="shared" si="432"/>
        <v>0</v>
      </c>
      <c r="U1301" s="403">
        <f t="shared" si="432"/>
        <v>0</v>
      </c>
      <c r="V1301" s="403">
        <f t="shared" si="432"/>
        <v>0</v>
      </c>
      <c r="W1301" s="403">
        <f t="shared" si="433"/>
        <v>0</v>
      </c>
      <c r="X1301" s="403">
        <f t="shared" si="434"/>
        <v>0</v>
      </c>
      <c r="Y1301" s="403">
        <f t="shared" si="434"/>
        <v>0</v>
      </c>
      <c r="Z1301" s="403">
        <f t="shared" si="434"/>
        <v>0</v>
      </c>
      <c r="AA1301" s="403">
        <f t="shared" si="434"/>
        <v>0</v>
      </c>
      <c r="AB1301" s="403">
        <f t="shared" si="434"/>
        <v>0</v>
      </c>
      <c r="AC1301" s="403">
        <f t="shared" si="416"/>
        <v>0</v>
      </c>
      <c r="AD1301" s="403">
        <f t="shared" si="424"/>
        <v>0</v>
      </c>
      <c r="AE1301" s="403">
        <f t="shared" si="422"/>
        <v>0</v>
      </c>
      <c r="AF1301" s="403">
        <f t="shared" si="437"/>
        <v>216</v>
      </c>
      <c r="AG1301" s="404">
        <f t="shared" si="439"/>
        <v>0</v>
      </c>
      <c r="AH1301" s="404">
        <f t="shared" si="419"/>
        <v>0</v>
      </c>
      <c r="AI1301" s="404">
        <f t="shared" si="419"/>
        <v>0</v>
      </c>
      <c r="AJ1301" s="145">
        <f t="shared" si="428"/>
        <v>0</v>
      </c>
    </row>
    <row r="1302" spans="2:36" ht="13.7" customHeight="1">
      <c r="B1302" s="957">
        <v>648</v>
      </c>
      <c r="C1302" s="1040">
        <v>45121</v>
      </c>
      <c r="D1302" s="1041" t="s">
        <v>575</v>
      </c>
      <c r="E1302" s="1042" t="s">
        <v>941</v>
      </c>
      <c r="F1302" s="402">
        <v>737</v>
      </c>
      <c r="G1302" s="956">
        <v>720</v>
      </c>
      <c r="H1302" s="440"/>
      <c r="I1302" s="403">
        <f t="shared" si="429"/>
        <v>0</v>
      </c>
      <c r="J1302" s="403">
        <f t="shared" si="414"/>
        <v>0</v>
      </c>
      <c r="K1302" s="403">
        <f t="shared" si="438"/>
        <v>0</v>
      </c>
      <c r="L1302" s="403">
        <f t="shared" si="431"/>
        <v>0</v>
      </c>
      <c r="M1302" s="403">
        <f t="shared" si="431"/>
        <v>0</v>
      </c>
      <c r="N1302" s="403">
        <f t="shared" si="431"/>
        <v>0</v>
      </c>
      <c r="O1302" s="403">
        <f t="shared" si="431"/>
        <v>0</v>
      </c>
      <c r="P1302" s="403">
        <f t="shared" si="436"/>
        <v>0</v>
      </c>
      <c r="Q1302" s="403">
        <f t="shared" si="432"/>
        <v>0</v>
      </c>
      <c r="R1302" s="403">
        <f t="shared" si="432"/>
        <v>0</v>
      </c>
      <c r="S1302" s="403">
        <f t="shared" si="432"/>
        <v>0</v>
      </c>
      <c r="T1302" s="403">
        <f t="shared" si="432"/>
        <v>0</v>
      </c>
      <c r="U1302" s="403">
        <f t="shared" si="432"/>
        <v>0</v>
      </c>
      <c r="V1302" s="403">
        <f t="shared" si="432"/>
        <v>0</v>
      </c>
      <c r="W1302" s="403">
        <f t="shared" si="433"/>
        <v>0</v>
      </c>
      <c r="X1302" s="403">
        <f t="shared" si="434"/>
        <v>0</v>
      </c>
      <c r="Y1302" s="403">
        <f t="shared" si="434"/>
        <v>0</v>
      </c>
      <c r="Z1302" s="403">
        <f t="shared" si="434"/>
        <v>0</v>
      </c>
      <c r="AA1302" s="403">
        <f t="shared" si="434"/>
        <v>0</v>
      </c>
      <c r="AB1302" s="403">
        <f t="shared" si="434"/>
        <v>0</v>
      </c>
      <c r="AC1302" s="403">
        <f t="shared" si="416"/>
        <v>0</v>
      </c>
      <c r="AD1302" s="403">
        <f t="shared" si="424"/>
        <v>0</v>
      </c>
      <c r="AE1302" s="403">
        <f t="shared" si="422"/>
        <v>0</v>
      </c>
      <c r="AF1302" s="403">
        <f t="shared" si="437"/>
        <v>720</v>
      </c>
      <c r="AG1302" s="404">
        <f t="shared" si="439"/>
        <v>0</v>
      </c>
      <c r="AH1302" s="404">
        <f t="shared" si="419"/>
        <v>0</v>
      </c>
      <c r="AI1302" s="404">
        <f t="shared" si="419"/>
        <v>0</v>
      </c>
      <c r="AJ1302" s="145">
        <f t="shared" si="428"/>
        <v>0</v>
      </c>
    </row>
    <row r="1303" spans="2:36" ht="13.7" customHeight="1">
      <c r="B1303" s="957">
        <v>766</v>
      </c>
      <c r="C1303" s="1040">
        <v>45155</v>
      </c>
      <c r="D1303" s="1041" t="s">
        <v>575</v>
      </c>
      <c r="E1303" s="1042" t="s">
        <v>941</v>
      </c>
      <c r="F1303" s="402">
        <v>737</v>
      </c>
      <c r="G1303" s="956">
        <v>288</v>
      </c>
      <c r="H1303" s="440"/>
      <c r="I1303" s="403">
        <f t="shared" si="429"/>
        <v>0</v>
      </c>
      <c r="J1303" s="403">
        <f t="shared" si="414"/>
        <v>0</v>
      </c>
      <c r="K1303" s="403">
        <f t="shared" si="438"/>
        <v>0</v>
      </c>
      <c r="L1303" s="403">
        <f t="shared" si="431"/>
        <v>0</v>
      </c>
      <c r="M1303" s="403">
        <f t="shared" si="431"/>
        <v>0</v>
      </c>
      <c r="N1303" s="403">
        <f t="shared" si="431"/>
        <v>0</v>
      </c>
      <c r="O1303" s="403">
        <f t="shared" si="431"/>
        <v>0</v>
      </c>
      <c r="P1303" s="403">
        <f t="shared" si="436"/>
        <v>0</v>
      </c>
      <c r="Q1303" s="403">
        <f t="shared" si="432"/>
        <v>0</v>
      </c>
      <c r="R1303" s="403">
        <f t="shared" si="432"/>
        <v>0</v>
      </c>
      <c r="S1303" s="403">
        <f t="shared" si="432"/>
        <v>0</v>
      </c>
      <c r="T1303" s="403">
        <f t="shared" si="432"/>
        <v>0</v>
      </c>
      <c r="U1303" s="403">
        <f t="shared" si="432"/>
        <v>0</v>
      </c>
      <c r="V1303" s="403">
        <f t="shared" si="432"/>
        <v>0</v>
      </c>
      <c r="W1303" s="403">
        <f t="shared" si="433"/>
        <v>0</v>
      </c>
      <c r="X1303" s="403">
        <f t="shared" si="434"/>
        <v>0</v>
      </c>
      <c r="Y1303" s="403">
        <f t="shared" si="434"/>
        <v>0</v>
      </c>
      <c r="Z1303" s="403">
        <f t="shared" si="434"/>
        <v>0</v>
      </c>
      <c r="AA1303" s="403">
        <f t="shared" si="434"/>
        <v>0</v>
      </c>
      <c r="AB1303" s="403">
        <f t="shared" si="434"/>
        <v>0</v>
      </c>
      <c r="AC1303" s="403">
        <f t="shared" si="416"/>
        <v>0</v>
      </c>
      <c r="AD1303" s="403">
        <f t="shared" si="424"/>
        <v>0</v>
      </c>
      <c r="AE1303" s="403">
        <f t="shared" si="422"/>
        <v>0</v>
      </c>
      <c r="AF1303" s="403">
        <f t="shared" si="437"/>
        <v>288</v>
      </c>
      <c r="AG1303" s="404">
        <f t="shared" si="439"/>
        <v>0</v>
      </c>
      <c r="AH1303" s="404">
        <f t="shared" si="419"/>
        <v>0</v>
      </c>
      <c r="AI1303" s="404">
        <f t="shared" si="419"/>
        <v>0</v>
      </c>
      <c r="AJ1303" s="145">
        <f t="shared" si="428"/>
        <v>0</v>
      </c>
    </row>
    <row r="1304" spans="2:36" ht="13.7" customHeight="1">
      <c r="B1304" s="957">
        <v>818</v>
      </c>
      <c r="C1304" s="1040">
        <v>45161</v>
      </c>
      <c r="D1304" s="1041" t="s">
        <v>575</v>
      </c>
      <c r="E1304" s="1042" t="s">
        <v>941</v>
      </c>
      <c r="F1304" s="402">
        <v>737</v>
      </c>
      <c r="G1304" s="956">
        <v>504</v>
      </c>
      <c r="H1304" s="440"/>
      <c r="I1304" s="403">
        <f t="shared" si="429"/>
        <v>0</v>
      </c>
      <c r="J1304" s="403">
        <f t="shared" si="414"/>
        <v>0</v>
      </c>
      <c r="K1304" s="403">
        <f t="shared" si="438"/>
        <v>0</v>
      </c>
      <c r="L1304" s="403">
        <f t="shared" si="431"/>
        <v>0</v>
      </c>
      <c r="M1304" s="403">
        <f t="shared" si="431"/>
        <v>0</v>
      </c>
      <c r="N1304" s="403">
        <f t="shared" si="431"/>
        <v>0</v>
      </c>
      <c r="O1304" s="403">
        <f t="shared" si="431"/>
        <v>0</v>
      </c>
      <c r="P1304" s="403">
        <f t="shared" si="436"/>
        <v>0</v>
      </c>
      <c r="Q1304" s="403">
        <f t="shared" si="432"/>
        <v>0</v>
      </c>
      <c r="R1304" s="403">
        <f t="shared" si="432"/>
        <v>0</v>
      </c>
      <c r="S1304" s="403">
        <f t="shared" si="432"/>
        <v>0</v>
      </c>
      <c r="T1304" s="403">
        <f t="shared" si="432"/>
        <v>0</v>
      </c>
      <c r="U1304" s="403">
        <f t="shared" si="432"/>
        <v>0</v>
      </c>
      <c r="V1304" s="403">
        <f t="shared" si="432"/>
        <v>0</v>
      </c>
      <c r="W1304" s="403">
        <f t="shared" si="433"/>
        <v>0</v>
      </c>
      <c r="X1304" s="403">
        <f t="shared" ref="X1304:AC1323" si="440">IF(X$7-$F1304=0,$G1304,0)</f>
        <v>0</v>
      </c>
      <c r="Y1304" s="403">
        <f t="shared" si="434"/>
        <v>0</v>
      </c>
      <c r="Z1304" s="403">
        <f t="shared" si="434"/>
        <v>0</v>
      </c>
      <c r="AA1304" s="403">
        <f t="shared" si="434"/>
        <v>0</v>
      </c>
      <c r="AB1304" s="403">
        <f t="shared" si="434"/>
        <v>0</v>
      </c>
      <c r="AC1304" s="403">
        <f t="shared" si="416"/>
        <v>0</v>
      </c>
      <c r="AD1304" s="403">
        <f t="shared" si="424"/>
        <v>0</v>
      </c>
      <c r="AE1304" s="403">
        <f t="shared" si="422"/>
        <v>0</v>
      </c>
      <c r="AF1304" s="403">
        <f t="shared" si="437"/>
        <v>504</v>
      </c>
      <c r="AG1304" s="404">
        <f t="shared" si="439"/>
        <v>0</v>
      </c>
      <c r="AH1304" s="404">
        <f t="shared" si="419"/>
        <v>0</v>
      </c>
      <c r="AI1304" s="404">
        <f t="shared" si="419"/>
        <v>0</v>
      </c>
      <c r="AJ1304" s="145">
        <f t="shared" si="428"/>
        <v>0</v>
      </c>
    </row>
    <row r="1305" spans="2:36" ht="13.7" customHeight="1">
      <c r="B1305" s="957">
        <v>870</v>
      </c>
      <c r="C1305" s="1040">
        <v>45173</v>
      </c>
      <c r="D1305" s="1041" t="s">
        <v>575</v>
      </c>
      <c r="E1305" s="1042" t="s">
        <v>941</v>
      </c>
      <c r="F1305" s="402">
        <v>737</v>
      </c>
      <c r="G1305" s="956">
        <v>576</v>
      </c>
      <c r="H1305" s="440"/>
      <c r="I1305" s="403">
        <f t="shared" si="429"/>
        <v>0</v>
      </c>
      <c r="J1305" s="403">
        <f t="shared" si="414"/>
        <v>0</v>
      </c>
      <c r="K1305" s="403">
        <f t="shared" si="438"/>
        <v>0</v>
      </c>
      <c r="L1305" s="403">
        <f t="shared" ref="L1305:O1314" si="441">IF(L$7-$F1305=0,$G1305,0)</f>
        <v>0</v>
      </c>
      <c r="M1305" s="403">
        <f t="shared" si="441"/>
        <v>0</v>
      </c>
      <c r="N1305" s="403">
        <f t="shared" si="441"/>
        <v>0</v>
      </c>
      <c r="O1305" s="403">
        <f t="shared" si="441"/>
        <v>0</v>
      </c>
      <c r="P1305" s="403">
        <f t="shared" si="436"/>
        <v>0</v>
      </c>
      <c r="Q1305" s="403">
        <f t="shared" ref="Q1305:V1314" si="442">IF(Q$7-$F1305=0,$G1305,0)</f>
        <v>0</v>
      </c>
      <c r="R1305" s="403">
        <f t="shared" si="442"/>
        <v>0</v>
      </c>
      <c r="S1305" s="403">
        <f t="shared" si="442"/>
        <v>0</v>
      </c>
      <c r="T1305" s="403">
        <f t="shared" si="442"/>
        <v>0</v>
      </c>
      <c r="U1305" s="403">
        <f t="shared" si="442"/>
        <v>0</v>
      </c>
      <c r="V1305" s="403">
        <f t="shared" si="442"/>
        <v>0</v>
      </c>
      <c r="W1305" s="403">
        <f t="shared" si="433"/>
        <v>0</v>
      </c>
      <c r="X1305" s="403">
        <f t="shared" si="440"/>
        <v>0</v>
      </c>
      <c r="Y1305" s="403">
        <f t="shared" si="434"/>
        <v>0</v>
      </c>
      <c r="Z1305" s="403">
        <f t="shared" si="434"/>
        <v>0</v>
      </c>
      <c r="AA1305" s="403">
        <f t="shared" si="434"/>
        <v>0</v>
      </c>
      <c r="AB1305" s="403">
        <f t="shared" si="434"/>
        <v>0</v>
      </c>
      <c r="AC1305" s="403">
        <f t="shared" si="416"/>
        <v>0</v>
      </c>
      <c r="AD1305" s="403">
        <f t="shared" si="424"/>
        <v>0</v>
      </c>
      <c r="AE1305" s="403">
        <f t="shared" si="422"/>
        <v>0</v>
      </c>
      <c r="AF1305" s="403">
        <f t="shared" si="437"/>
        <v>576</v>
      </c>
      <c r="AG1305" s="404">
        <f t="shared" si="439"/>
        <v>0</v>
      </c>
      <c r="AH1305" s="404">
        <f t="shared" si="419"/>
        <v>0</v>
      </c>
      <c r="AI1305" s="404">
        <f t="shared" si="419"/>
        <v>0</v>
      </c>
      <c r="AJ1305" s="145">
        <f t="shared" si="428"/>
        <v>0</v>
      </c>
    </row>
    <row r="1306" spans="2:36" ht="13.7" customHeight="1">
      <c r="B1306" s="957">
        <v>566</v>
      </c>
      <c r="C1306" s="1040">
        <v>45096</v>
      </c>
      <c r="D1306" s="1041" t="s">
        <v>575</v>
      </c>
      <c r="E1306" s="1042" t="s">
        <v>941</v>
      </c>
      <c r="F1306" s="402">
        <v>737</v>
      </c>
      <c r="G1306" s="956">
        <v>576</v>
      </c>
      <c r="H1306" s="440"/>
      <c r="I1306" s="403">
        <f t="shared" si="429"/>
        <v>0</v>
      </c>
      <c r="J1306" s="403">
        <f t="shared" si="429"/>
        <v>0</v>
      </c>
      <c r="K1306" s="403">
        <f t="shared" si="438"/>
        <v>0</v>
      </c>
      <c r="L1306" s="403">
        <f t="shared" si="441"/>
        <v>0</v>
      </c>
      <c r="M1306" s="403">
        <f t="shared" si="441"/>
        <v>0</v>
      </c>
      <c r="N1306" s="403">
        <f t="shared" si="441"/>
        <v>0</v>
      </c>
      <c r="O1306" s="403">
        <f t="shared" si="441"/>
        <v>0</v>
      </c>
      <c r="P1306" s="403">
        <f t="shared" si="436"/>
        <v>0</v>
      </c>
      <c r="Q1306" s="403">
        <f t="shared" si="442"/>
        <v>0</v>
      </c>
      <c r="R1306" s="403">
        <f t="shared" si="442"/>
        <v>0</v>
      </c>
      <c r="S1306" s="403">
        <f t="shared" si="442"/>
        <v>0</v>
      </c>
      <c r="T1306" s="403">
        <f t="shared" si="442"/>
        <v>0</v>
      </c>
      <c r="U1306" s="403">
        <f t="shared" si="442"/>
        <v>0</v>
      </c>
      <c r="V1306" s="403">
        <f t="shared" si="442"/>
        <v>0</v>
      </c>
      <c r="W1306" s="403">
        <f t="shared" si="433"/>
        <v>0</v>
      </c>
      <c r="X1306" s="403">
        <f t="shared" si="440"/>
        <v>0</v>
      </c>
      <c r="Y1306" s="403">
        <f t="shared" si="434"/>
        <v>0</v>
      </c>
      <c r="Z1306" s="403">
        <f t="shared" si="434"/>
        <v>0</v>
      </c>
      <c r="AA1306" s="403">
        <f t="shared" si="434"/>
        <v>0</v>
      </c>
      <c r="AB1306" s="403">
        <f t="shared" si="434"/>
        <v>0</v>
      </c>
      <c r="AC1306" s="403">
        <f t="shared" si="416"/>
        <v>0</v>
      </c>
      <c r="AD1306" s="403">
        <f t="shared" si="424"/>
        <v>0</v>
      </c>
      <c r="AE1306" s="403">
        <f t="shared" si="422"/>
        <v>0</v>
      </c>
      <c r="AF1306" s="403">
        <f t="shared" si="437"/>
        <v>576</v>
      </c>
      <c r="AG1306" s="404">
        <f t="shared" si="439"/>
        <v>0</v>
      </c>
      <c r="AH1306" s="404">
        <f t="shared" si="419"/>
        <v>0</v>
      </c>
      <c r="AI1306" s="404">
        <f t="shared" si="419"/>
        <v>0</v>
      </c>
      <c r="AJ1306" s="145">
        <f t="shared" si="428"/>
        <v>0</v>
      </c>
    </row>
    <row r="1307" spans="2:36" ht="13.7" customHeight="1">
      <c r="B1307" s="957">
        <v>699</v>
      </c>
      <c r="C1307" s="1040">
        <v>45131</v>
      </c>
      <c r="D1307" s="1041" t="s">
        <v>575</v>
      </c>
      <c r="E1307" s="1042" t="s">
        <v>941</v>
      </c>
      <c r="F1307" s="402">
        <v>737</v>
      </c>
      <c r="G1307" s="956">
        <v>576</v>
      </c>
      <c r="H1307" s="440"/>
      <c r="I1307" s="403">
        <f t="shared" si="429"/>
        <v>0</v>
      </c>
      <c r="J1307" s="403">
        <f t="shared" si="429"/>
        <v>0</v>
      </c>
      <c r="K1307" s="403">
        <f t="shared" si="438"/>
        <v>0</v>
      </c>
      <c r="L1307" s="403">
        <f t="shared" si="441"/>
        <v>0</v>
      </c>
      <c r="M1307" s="403">
        <f t="shared" si="441"/>
        <v>0</v>
      </c>
      <c r="N1307" s="403">
        <f t="shared" si="441"/>
        <v>0</v>
      </c>
      <c r="O1307" s="403">
        <f t="shared" si="441"/>
        <v>0</v>
      </c>
      <c r="P1307" s="403">
        <f t="shared" si="436"/>
        <v>0</v>
      </c>
      <c r="Q1307" s="403">
        <f t="shared" si="442"/>
        <v>0</v>
      </c>
      <c r="R1307" s="403">
        <f t="shared" si="442"/>
        <v>0</v>
      </c>
      <c r="S1307" s="403">
        <f t="shared" si="442"/>
        <v>0</v>
      </c>
      <c r="T1307" s="403">
        <f t="shared" si="442"/>
        <v>0</v>
      </c>
      <c r="U1307" s="403">
        <f t="shared" si="442"/>
        <v>0</v>
      </c>
      <c r="V1307" s="403">
        <f t="shared" si="442"/>
        <v>0</v>
      </c>
      <c r="W1307" s="403">
        <f t="shared" si="433"/>
        <v>0</v>
      </c>
      <c r="X1307" s="403">
        <f t="shared" si="440"/>
        <v>0</v>
      </c>
      <c r="Y1307" s="403">
        <f t="shared" si="434"/>
        <v>0</v>
      </c>
      <c r="Z1307" s="403">
        <f t="shared" si="434"/>
        <v>0</v>
      </c>
      <c r="AA1307" s="403">
        <f t="shared" si="434"/>
        <v>0</v>
      </c>
      <c r="AB1307" s="403">
        <f t="shared" si="434"/>
        <v>0</v>
      </c>
      <c r="AC1307" s="403">
        <f t="shared" si="416"/>
        <v>0</v>
      </c>
      <c r="AD1307" s="403">
        <f t="shared" si="424"/>
        <v>0</v>
      </c>
      <c r="AE1307" s="403">
        <f t="shared" si="422"/>
        <v>0</v>
      </c>
      <c r="AF1307" s="403">
        <f t="shared" si="437"/>
        <v>576</v>
      </c>
      <c r="AG1307" s="404">
        <f t="shared" si="439"/>
        <v>0</v>
      </c>
      <c r="AH1307" s="404">
        <f t="shared" si="419"/>
        <v>0</v>
      </c>
      <c r="AI1307" s="404">
        <f t="shared" si="419"/>
        <v>0</v>
      </c>
      <c r="AJ1307" s="145">
        <f t="shared" si="428"/>
        <v>0</v>
      </c>
    </row>
    <row r="1308" spans="2:36" ht="13.7" customHeight="1">
      <c r="B1308" s="957">
        <v>1254</v>
      </c>
      <c r="C1308" s="1040">
        <v>45246</v>
      </c>
      <c r="D1308" s="1041" t="s">
        <v>575</v>
      </c>
      <c r="E1308" s="1042" t="s">
        <v>941</v>
      </c>
      <c r="F1308" s="402">
        <v>737</v>
      </c>
      <c r="G1308" s="956">
        <v>504</v>
      </c>
      <c r="H1308" s="440"/>
      <c r="I1308" s="403">
        <f t="shared" si="429"/>
        <v>0</v>
      </c>
      <c r="J1308" s="403">
        <f t="shared" si="429"/>
        <v>0</v>
      </c>
      <c r="K1308" s="403">
        <f t="shared" si="438"/>
        <v>0</v>
      </c>
      <c r="L1308" s="403">
        <f t="shared" si="441"/>
        <v>0</v>
      </c>
      <c r="M1308" s="403">
        <f t="shared" si="441"/>
        <v>0</v>
      </c>
      <c r="N1308" s="403">
        <f t="shared" si="441"/>
        <v>0</v>
      </c>
      <c r="O1308" s="403">
        <f t="shared" si="441"/>
        <v>0</v>
      </c>
      <c r="P1308" s="403">
        <f t="shared" si="436"/>
        <v>0</v>
      </c>
      <c r="Q1308" s="403">
        <f t="shared" si="442"/>
        <v>0</v>
      </c>
      <c r="R1308" s="403">
        <f t="shared" si="442"/>
        <v>0</v>
      </c>
      <c r="S1308" s="403">
        <f t="shared" si="442"/>
        <v>0</v>
      </c>
      <c r="T1308" s="403">
        <f t="shared" si="442"/>
        <v>0</v>
      </c>
      <c r="U1308" s="403">
        <f t="shared" si="442"/>
        <v>0</v>
      </c>
      <c r="V1308" s="403">
        <f t="shared" si="442"/>
        <v>0</v>
      </c>
      <c r="W1308" s="403">
        <f t="shared" si="433"/>
        <v>0</v>
      </c>
      <c r="X1308" s="403">
        <f t="shared" si="440"/>
        <v>0</v>
      </c>
      <c r="Y1308" s="403">
        <f t="shared" si="434"/>
        <v>0</v>
      </c>
      <c r="Z1308" s="403">
        <f t="shared" si="434"/>
        <v>0</v>
      </c>
      <c r="AA1308" s="403">
        <f t="shared" si="434"/>
        <v>0</v>
      </c>
      <c r="AB1308" s="403">
        <f t="shared" si="434"/>
        <v>0</v>
      </c>
      <c r="AC1308" s="403">
        <f t="shared" si="434"/>
        <v>0</v>
      </c>
      <c r="AD1308" s="403">
        <f t="shared" si="424"/>
        <v>0</v>
      </c>
      <c r="AE1308" s="403">
        <f t="shared" si="422"/>
        <v>0</v>
      </c>
      <c r="AF1308" s="403">
        <f t="shared" si="437"/>
        <v>504</v>
      </c>
      <c r="AG1308" s="404">
        <f t="shared" si="439"/>
        <v>0</v>
      </c>
      <c r="AH1308" s="404">
        <f t="shared" si="419"/>
        <v>0</v>
      </c>
      <c r="AI1308" s="404">
        <f t="shared" si="419"/>
        <v>0</v>
      </c>
      <c r="AJ1308" s="145">
        <f t="shared" si="428"/>
        <v>0</v>
      </c>
    </row>
    <row r="1309" spans="2:36" ht="13.7" customHeight="1">
      <c r="B1309" s="957">
        <v>977</v>
      </c>
      <c r="C1309" s="1040">
        <v>45195</v>
      </c>
      <c r="D1309" s="1041" t="s">
        <v>575</v>
      </c>
      <c r="E1309" s="1042" t="s">
        <v>941</v>
      </c>
      <c r="F1309" s="402">
        <v>737</v>
      </c>
      <c r="G1309" s="956">
        <v>792</v>
      </c>
      <c r="H1309" s="440"/>
      <c r="I1309" s="403">
        <f t="shared" si="429"/>
        <v>0</v>
      </c>
      <c r="J1309" s="403">
        <f t="shared" si="429"/>
        <v>0</v>
      </c>
      <c r="K1309" s="403">
        <f t="shared" si="438"/>
        <v>0</v>
      </c>
      <c r="L1309" s="403">
        <f t="shared" si="441"/>
        <v>0</v>
      </c>
      <c r="M1309" s="403">
        <f t="shared" si="441"/>
        <v>0</v>
      </c>
      <c r="N1309" s="403">
        <f t="shared" si="441"/>
        <v>0</v>
      </c>
      <c r="O1309" s="403">
        <f t="shared" si="441"/>
        <v>0</v>
      </c>
      <c r="P1309" s="403">
        <f t="shared" si="436"/>
        <v>0</v>
      </c>
      <c r="Q1309" s="403">
        <f t="shared" si="442"/>
        <v>0</v>
      </c>
      <c r="R1309" s="403">
        <f t="shared" si="442"/>
        <v>0</v>
      </c>
      <c r="S1309" s="403">
        <f t="shared" si="442"/>
        <v>0</v>
      </c>
      <c r="T1309" s="403">
        <f t="shared" si="442"/>
        <v>0</v>
      </c>
      <c r="U1309" s="403">
        <f t="shared" si="442"/>
        <v>0</v>
      </c>
      <c r="V1309" s="403">
        <f t="shared" si="442"/>
        <v>0</v>
      </c>
      <c r="W1309" s="403">
        <f t="shared" si="433"/>
        <v>0</v>
      </c>
      <c r="X1309" s="403">
        <f t="shared" si="440"/>
        <v>0</v>
      </c>
      <c r="Y1309" s="403">
        <f t="shared" si="434"/>
        <v>0</v>
      </c>
      <c r="Z1309" s="403">
        <f t="shared" si="434"/>
        <v>0</v>
      </c>
      <c r="AA1309" s="403">
        <f t="shared" si="434"/>
        <v>0</v>
      </c>
      <c r="AB1309" s="403">
        <f t="shared" si="434"/>
        <v>0</v>
      </c>
      <c r="AC1309" s="403">
        <f t="shared" si="434"/>
        <v>0</v>
      </c>
      <c r="AD1309" s="403">
        <f t="shared" si="424"/>
        <v>0</v>
      </c>
      <c r="AE1309" s="403">
        <f t="shared" si="422"/>
        <v>0</v>
      </c>
      <c r="AF1309" s="403">
        <f t="shared" si="437"/>
        <v>792</v>
      </c>
      <c r="AG1309" s="404">
        <f t="shared" si="439"/>
        <v>0</v>
      </c>
      <c r="AH1309" s="404">
        <f t="shared" si="419"/>
        <v>0</v>
      </c>
      <c r="AI1309" s="404">
        <f t="shared" si="419"/>
        <v>0</v>
      </c>
      <c r="AJ1309" s="145">
        <f t="shared" si="428"/>
        <v>0</v>
      </c>
    </row>
    <row r="1310" spans="2:36" ht="13.7" customHeight="1">
      <c r="B1310" s="957">
        <v>1298</v>
      </c>
      <c r="C1310" s="1040">
        <v>45257</v>
      </c>
      <c r="D1310" s="1041" t="s">
        <v>575</v>
      </c>
      <c r="E1310" s="1042" t="s">
        <v>941</v>
      </c>
      <c r="F1310" s="402">
        <v>737</v>
      </c>
      <c r="G1310" s="956">
        <v>604.79999999999995</v>
      </c>
      <c r="H1310" s="440"/>
      <c r="I1310" s="403">
        <f t="shared" si="429"/>
        <v>0</v>
      </c>
      <c r="J1310" s="403">
        <f t="shared" si="429"/>
        <v>0</v>
      </c>
      <c r="K1310" s="403">
        <f t="shared" si="438"/>
        <v>0</v>
      </c>
      <c r="L1310" s="403">
        <f t="shared" si="441"/>
        <v>0</v>
      </c>
      <c r="M1310" s="403">
        <f t="shared" si="441"/>
        <v>0</v>
      </c>
      <c r="N1310" s="403">
        <f t="shared" si="441"/>
        <v>0</v>
      </c>
      <c r="O1310" s="403">
        <f t="shared" si="441"/>
        <v>0</v>
      </c>
      <c r="P1310" s="403">
        <f t="shared" si="436"/>
        <v>0</v>
      </c>
      <c r="Q1310" s="403">
        <f t="shared" si="442"/>
        <v>0</v>
      </c>
      <c r="R1310" s="403">
        <f t="shared" si="442"/>
        <v>0</v>
      </c>
      <c r="S1310" s="403">
        <f t="shared" si="442"/>
        <v>0</v>
      </c>
      <c r="T1310" s="403">
        <f t="shared" si="442"/>
        <v>0</v>
      </c>
      <c r="U1310" s="403">
        <f t="shared" si="442"/>
        <v>0</v>
      </c>
      <c r="V1310" s="403">
        <f t="shared" si="442"/>
        <v>0</v>
      </c>
      <c r="W1310" s="403">
        <f t="shared" si="433"/>
        <v>0</v>
      </c>
      <c r="X1310" s="403">
        <f t="shared" si="440"/>
        <v>0</v>
      </c>
      <c r="Y1310" s="403">
        <f t="shared" si="434"/>
        <v>0</v>
      </c>
      <c r="Z1310" s="403">
        <f t="shared" si="434"/>
        <v>0</v>
      </c>
      <c r="AA1310" s="403">
        <f t="shared" si="434"/>
        <v>0</v>
      </c>
      <c r="AB1310" s="403">
        <f t="shared" si="434"/>
        <v>0</v>
      </c>
      <c r="AC1310" s="403">
        <f t="shared" si="434"/>
        <v>0</v>
      </c>
      <c r="AD1310" s="403">
        <f t="shared" si="424"/>
        <v>0</v>
      </c>
      <c r="AE1310" s="403">
        <f t="shared" si="422"/>
        <v>0</v>
      </c>
      <c r="AF1310" s="403">
        <f t="shared" si="437"/>
        <v>604.79999999999995</v>
      </c>
      <c r="AG1310" s="404">
        <f t="shared" si="439"/>
        <v>0</v>
      </c>
      <c r="AH1310" s="404">
        <f t="shared" si="419"/>
        <v>0</v>
      </c>
      <c r="AI1310" s="404">
        <f t="shared" si="419"/>
        <v>0</v>
      </c>
      <c r="AJ1310" s="145">
        <f t="shared" si="428"/>
        <v>0</v>
      </c>
    </row>
    <row r="1311" spans="2:36" ht="13.7" customHeight="1">
      <c r="B1311" s="957">
        <v>405</v>
      </c>
      <c r="C1311" s="1040">
        <v>45043</v>
      </c>
      <c r="D1311" s="1041" t="s">
        <v>575</v>
      </c>
      <c r="E1311" s="1042" t="s">
        <v>941</v>
      </c>
      <c r="F1311" s="402">
        <v>54</v>
      </c>
      <c r="G1311" s="956">
        <v>576</v>
      </c>
      <c r="H1311" s="440"/>
      <c r="I1311" s="403">
        <f t="shared" si="429"/>
        <v>0</v>
      </c>
      <c r="J1311" s="403">
        <f t="shared" si="429"/>
        <v>0</v>
      </c>
      <c r="K1311" s="403">
        <f t="shared" si="438"/>
        <v>576</v>
      </c>
      <c r="L1311" s="403">
        <f t="shared" si="441"/>
        <v>0</v>
      </c>
      <c r="M1311" s="403">
        <f t="shared" si="441"/>
        <v>0</v>
      </c>
      <c r="N1311" s="403">
        <f t="shared" si="441"/>
        <v>0</v>
      </c>
      <c r="O1311" s="403">
        <f t="shared" si="441"/>
        <v>0</v>
      </c>
      <c r="P1311" s="403">
        <f t="shared" si="436"/>
        <v>0</v>
      </c>
      <c r="Q1311" s="403">
        <f t="shared" si="442"/>
        <v>0</v>
      </c>
      <c r="R1311" s="403">
        <f t="shared" si="442"/>
        <v>0</v>
      </c>
      <c r="S1311" s="403">
        <f t="shared" si="442"/>
        <v>0</v>
      </c>
      <c r="T1311" s="403">
        <f t="shared" si="442"/>
        <v>0</v>
      </c>
      <c r="U1311" s="403">
        <f t="shared" si="442"/>
        <v>0</v>
      </c>
      <c r="V1311" s="403">
        <f t="shared" si="442"/>
        <v>0</v>
      </c>
      <c r="W1311" s="403">
        <f t="shared" si="433"/>
        <v>0</v>
      </c>
      <c r="X1311" s="403">
        <f t="shared" si="440"/>
        <v>0</v>
      </c>
      <c r="Y1311" s="403">
        <f t="shared" si="440"/>
        <v>0</v>
      </c>
      <c r="Z1311" s="403">
        <f t="shared" si="440"/>
        <v>0</v>
      </c>
      <c r="AA1311" s="403">
        <f t="shared" si="440"/>
        <v>0</v>
      </c>
      <c r="AB1311" s="403">
        <f t="shared" si="440"/>
        <v>0</v>
      </c>
      <c r="AC1311" s="403">
        <f t="shared" si="440"/>
        <v>0</v>
      </c>
      <c r="AD1311" s="403">
        <f t="shared" si="424"/>
        <v>0</v>
      </c>
      <c r="AE1311" s="403">
        <f t="shared" si="422"/>
        <v>0</v>
      </c>
      <c r="AF1311" s="403">
        <f t="shared" si="437"/>
        <v>0</v>
      </c>
      <c r="AG1311" s="404">
        <f t="shared" si="439"/>
        <v>0</v>
      </c>
      <c r="AH1311" s="404">
        <f t="shared" si="419"/>
        <v>0</v>
      </c>
      <c r="AI1311" s="404">
        <f t="shared" si="419"/>
        <v>0</v>
      </c>
      <c r="AJ1311" s="145">
        <f t="shared" si="428"/>
        <v>0</v>
      </c>
    </row>
    <row r="1312" spans="2:36" ht="13.7" customHeight="1">
      <c r="B1312" s="957">
        <v>1031</v>
      </c>
      <c r="C1312" s="1040">
        <v>45208</v>
      </c>
      <c r="D1312" s="1041" t="s">
        <v>575</v>
      </c>
      <c r="E1312" s="1042" t="s">
        <v>941</v>
      </c>
      <c r="F1312" s="402">
        <v>737</v>
      </c>
      <c r="G1312" s="956">
        <v>820.8</v>
      </c>
      <c r="H1312" s="440"/>
      <c r="I1312" s="403">
        <f t="shared" si="429"/>
        <v>0</v>
      </c>
      <c r="J1312" s="403">
        <f t="shared" si="429"/>
        <v>0</v>
      </c>
      <c r="K1312" s="403">
        <f t="shared" si="438"/>
        <v>0</v>
      </c>
      <c r="L1312" s="403">
        <f t="shared" si="441"/>
        <v>0</v>
      </c>
      <c r="M1312" s="403">
        <f t="shared" si="441"/>
        <v>0</v>
      </c>
      <c r="N1312" s="403">
        <f t="shared" si="441"/>
        <v>0</v>
      </c>
      <c r="O1312" s="403">
        <f t="shared" si="441"/>
        <v>0</v>
      </c>
      <c r="P1312" s="403">
        <f t="shared" si="436"/>
        <v>0</v>
      </c>
      <c r="Q1312" s="403">
        <f t="shared" si="442"/>
        <v>0</v>
      </c>
      <c r="R1312" s="403">
        <f t="shared" si="442"/>
        <v>0</v>
      </c>
      <c r="S1312" s="403">
        <f t="shared" si="442"/>
        <v>0</v>
      </c>
      <c r="T1312" s="403">
        <f t="shared" si="442"/>
        <v>0</v>
      </c>
      <c r="U1312" s="403">
        <f t="shared" si="442"/>
        <v>0</v>
      </c>
      <c r="V1312" s="403">
        <f t="shared" si="442"/>
        <v>0</v>
      </c>
      <c r="W1312" s="403">
        <f t="shared" si="433"/>
        <v>0</v>
      </c>
      <c r="X1312" s="403">
        <f t="shared" si="440"/>
        <v>0</v>
      </c>
      <c r="Y1312" s="403">
        <f t="shared" si="440"/>
        <v>0</v>
      </c>
      <c r="Z1312" s="403">
        <f t="shared" si="440"/>
        <v>0</v>
      </c>
      <c r="AA1312" s="403">
        <f t="shared" si="440"/>
        <v>0</v>
      </c>
      <c r="AB1312" s="403">
        <f t="shared" si="440"/>
        <v>0</v>
      </c>
      <c r="AC1312" s="403">
        <f t="shared" si="440"/>
        <v>0</v>
      </c>
      <c r="AD1312" s="403">
        <f t="shared" si="424"/>
        <v>0</v>
      </c>
      <c r="AE1312" s="403">
        <f t="shared" si="422"/>
        <v>0</v>
      </c>
      <c r="AF1312" s="403">
        <f t="shared" si="437"/>
        <v>820.8</v>
      </c>
      <c r="AG1312" s="404">
        <f t="shared" si="439"/>
        <v>0</v>
      </c>
      <c r="AH1312" s="404">
        <f t="shared" si="419"/>
        <v>0</v>
      </c>
      <c r="AI1312" s="404">
        <f t="shared" si="419"/>
        <v>0</v>
      </c>
      <c r="AJ1312" s="145">
        <f t="shared" si="428"/>
        <v>0</v>
      </c>
    </row>
    <row r="1313" spans="2:36" ht="13.7" customHeight="1">
      <c r="B1313" s="957">
        <v>1087</v>
      </c>
      <c r="C1313" s="1040">
        <v>45217</v>
      </c>
      <c r="D1313" s="1041" t="s">
        <v>575</v>
      </c>
      <c r="E1313" s="1042" t="s">
        <v>941</v>
      </c>
      <c r="F1313" s="402">
        <v>737</v>
      </c>
      <c r="G1313" s="956">
        <v>772.8</v>
      </c>
      <c r="H1313" s="440"/>
      <c r="I1313" s="403">
        <f t="shared" si="429"/>
        <v>0</v>
      </c>
      <c r="J1313" s="403">
        <f t="shared" si="429"/>
        <v>0</v>
      </c>
      <c r="K1313" s="403">
        <f t="shared" si="438"/>
        <v>0</v>
      </c>
      <c r="L1313" s="403">
        <f t="shared" si="441"/>
        <v>0</v>
      </c>
      <c r="M1313" s="403">
        <f t="shared" si="441"/>
        <v>0</v>
      </c>
      <c r="N1313" s="403">
        <f t="shared" si="441"/>
        <v>0</v>
      </c>
      <c r="O1313" s="403">
        <f t="shared" si="441"/>
        <v>0</v>
      </c>
      <c r="P1313" s="403">
        <f t="shared" si="436"/>
        <v>0</v>
      </c>
      <c r="Q1313" s="403">
        <f t="shared" si="442"/>
        <v>0</v>
      </c>
      <c r="R1313" s="403">
        <f t="shared" si="442"/>
        <v>0</v>
      </c>
      <c r="S1313" s="403">
        <f t="shared" si="442"/>
        <v>0</v>
      </c>
      <c r="T1313" s="403">
        <f t="shared" si="442"/>
        <v>0</v>
      </c>
      <c r="U1313" s="403">
        <f t="shared" si="442"/>
        <v>0</v>
      </c>
      <c r="V1313" s="403">
        <f t="shared" si="442"/>
        <v>0</v>
      </c>
      <c r="W1313" s="403">
        <f t="shared" si="433"/>
        <v>0</v>
      </c>
      <c r="X1313" s="403">
        <f t="shared" si="440"/>
        <v>0</v>
      </c>
      <c r="Y1313" s="403">
        <f t="shared" si="440"/>
        <v>0</v>
      </c>
      <c r="Z1313" s="403">
        <f t="shared" si="440"/>
        <v>0</v>
      </c>
      <c r="AA1313" s="403">
        <f t="shared" si="440"/>
        <v>0</v>
      </c>
      <c r="AB1313" s="403">
        <f t="shared" si="440"/>
        <v>0</v>
      </c>
      <c r="AC1313" s="403">
        <f t="shared" si="440"/>
        <v>0</v>
      </c>
      <c r="AD1313" s="403">
        <f t="shared" si="424"/>
        <v>0</v>
      </c>
      <c r="AE1313" s="403">
        <f t="shared" si="422"/>
        <v>0</v>
      </c>
      <c r="AF1313" s="403">
        <f t="shared" si="437"/>
        <v>772.8</v>
      </c>
      <c r="AG1313" s="404">
        <f t="shared" si="439"/>
        <v>0</v>
      </c>
      <c r="AH1313" s="404">
        <f t="shared" si="419"/>
        <v>0</v>
      </c>
      <c r="AI1313" s="404">
        <f t="shared" si="419"/>
        <v>0</v>
      </c>
      <c r="AJ1313" s="145">
        <f t="shared" si="428"/>
        <v>0</v>
      </c>
    </row>
    <row r="1314" spans="2:36" ht="13.7" customHeight="1">
      <c r="B1314" s="957">
        <v>1150</v>
      </c>
      <c r="C1314" s="1040">
        <v>45229</v>
      </c>
      <c r="D1314" s="1041" t="s">
        <v>575</v>
      </c>
      <c r="E1314" s="1042" t="s">
        <v>941</v>
      </c>
      <c r="F1314" s="402">
        <v>737</v>
      </c>
      <c r="G1314" s="956">
        <v>576</v>
      </c>
      <c r="H1314" s="440"/>
      <c r="I1314" s="403">
        <f t="shared" si="429"/>
        <v>0</v>
      </c>
      <c r="J1314" s="403">
        <f t="shared" si="429"/>
        <v>0</v>
      </c>
      <c r="K1314" s="403">
        <f t="shared" si="438"/>
        <v>0</v>
      </c>
      <c r="L1314" s="403">
        <f t="shared" si="441"/>
        <v>0</v>
      </c>
      <c r="M1314" s="403">
        <f t="shared" si="441"/>
        <v>0</v>
      </c>
      <c r="N1314" s="403">
        <f t="shared" si="441"/>
        <v>0</v>
      </c>
      <c r="O1314" s="403">
        <f t="shared" si="441"/>
        <v>0</v>
      </c>
      <c r="P1314" s="403">
        <f t="shared" si="436"/>
        <v>0</v>
      </c>
      <c r="Q1314" s="403">
        <f t="shared" si="442"/>
        <v>0</v>
      </c>
      <c r="R1314" s="403">
        <f t="shared" si="442"/>
        <v>0</v>
      </c>
      <c r="S1314" s="403">
        <f t="shared" si="442"/>
        <v>0</v>
      </c>
      <c r="T1314" s="403">
        <f t="shared" si="442"/>
        <v>0</v>
      </c>
      <c r="U1314" s="403">
        <f t="shared" si="442"/>
        <v>0</v>
      </c>
      <c r="V1314" s="403">
        <f t="shared" si="442"/>
        <v>0</v>
      </c>
      <c r="W1314" s="403">
        <f t="shared" si="433"/>
        <v>0</v>
      </c>
      <c r="X1314" s="403">
        <f t="shared" si="440"/>
        <v>0</v>
      </c>
      <c r="Y1314" s="403">
        <f t="shared" si="440"/>
        <v>0</v>
      </c>
      <c r="Z1314" s="403">
        <f t="shared" si="440"/>
        <v>0</v>
      </c>
      <c r="AA1314" s="403">
        <f t="shared" si="440"/>
        <v>0</v>
      </c>
      <c r="AB1314" s="403">
        <f t="shared" si="440"/>
        <v>0</v>
      </c>
      <c r="AC1314" s="403">
        <f t="shared" si="440"/>
        <v>0</v>
      </c>
      <c r="AD1314" s="403">
        <f t="shared" si="424"/>
        <v>0</v>
      </c>
      <c r="AE1314" s="403">
        <f t="shared" si="422"/>
        <v>0</v>
      </c>
      <c r="AF1314" s="403">
        <f t="shared" si="437"/>
        <v>576</v>
      </c>
      <c r="AG1314" s="404">
        <f t="shared" si="439"/>
        <v>0</v>
      </c>
      <c r="AH1314" s="404">
        <f t="shared" si="419"/>
        <v>0</v>
      </c>
      <c r="AI1314" s="404">
        <f t="shared" si="419"/>
        <v>0</v>
      </c>
      <c r="AJ1314" s="145">
        <f t="shared" si="428"/>
        <v>0</v>
      </c>
    </row>
    <row r="1315" spans="2:36" ht="13.7" customHeight="1">
      <c r="B1315" s="957">
        <v>435</v>
      </c>
      <c r="C1315" s="1040">
        <v>45051</v>
      </c>
      <c r="D1315" s="1041" t="s">
        <v>575</v>
      </c>
      <c r="E1315" s="1042" t="s">
        <v>960</v>
      </c>
      <c r="F1315" s="402">
        <v>54</v>
      </c>
      <c r="G1315" s="956">
        <v>72</v>
      </c>
      <c r="H1315" s="440"/>
      <c r="I1315" s="403">
        <f t="shared" si="429"/>
        <v>0</v>
      </c>
      <c r="J1315" s="403">
        <f t="shared" si="429"/>
        <v>0</v>
      </c>
      <c r="K1315" s="403">
        <f t="shared" si="438"/>
        <v>72</v>
      </c>
      <c r="L1315" s="403">
        <f t="shared" ref="L1315:O1324" si="443">IF(L$7-$F1315=0,$G1315,0)</f>
        <v>0</v>
      </c>
      <c r="M1315" s="403">
        <f t="shared" si="443"/>
        <v>0</v>
      </c>
      <c r="N1315" s="403">
        <f t="shared" si="443"/>
        <v>0</v>
      </c>
      <c r="O1315" s="403">
        <f t="shared" si="443"/>
        <v>0</v>
      </c>
      <c r="P1315" s="403">
        <f t="shared" si="436"/>
        <v>0</v>
      </c>
      <c r="Q1315" s="403">
        <f t="shared" ref="Q1315:V1324" si="444">IF(Q$7-$F1315=0,$G1315,0)</f>
        <v>0</v>
      </c>
      <c r="R1315" s="403">
        <f t="shared" si="444"/>
        <v>0</v>
      </c>
      <c r="S1315" s="403">
        <f t="shared" si="444"/>
        <v>0</v>
      </c>
      <c r="T1315" s="403">
        <f t="shared" si="444"/>
        <v>0</v>
      </c>
      <c r="U1315" s="403">
        <f t="shared" si="444"/>
        <v>0</v>
      </c>
      <c r="V1315" s="403">
        <f t="shared" si="444"/>
        <v>0</v>
      </c>
      <c r="W1315" s="403">
        <f t="shared" si="433"/>
        <v>0</v>
      </c>
      <c r="X1315" s="403">
        <f t="shared" si="440"/>
        <v>0</v>
      </c>
      <c r="Y1315" s="403">
        <f t="shared" si="440"/>
        <v>0</v>
      </c>
      <c r="Z1315" s="403">
        <f t="shared" si="440"/>
        <v>0</v>
      </c>
      <c r="AA1315" s="403">
        <f t="shared" si="440"/>
        <v>0</v>
      </c>
      <c r="AB1315" s="403">
        <f t="shared" si="440"/>
        <v>0</v>
      </c>
      <c r="AC1315" s="403">
        <f t="shared" si="440"/>
        <v>0</v>
      </c>
      <c r="AD1315" s="403">
        <f t="shared" si="424"/>
        <v>0</v>
      </c>
      <c r="AE1315" s="403">
        <f t="shared" si="422"/>
        <v>0</v>
      </c>
      <c r="AF1315" s="403">
        <f t="shared" si="437"/>
        <v>0</v>
      </c>
      <c r="AG1315" s="404">
        <f t="shared" si="439"/>
        <v>0</v>
      </c>
      <c r="AH1315" s="404">
        <f t="shared" si="419"/>
        <v>0</v>
      </c>
      <c r="AI1315" s="404">
        <f t="shared" si="419"/>
        <v>0</v>
      </c>
      <c r="AJ1315" s="145">
        <f t="shared" si="428"/>
        <v>0</v>
      </c>
    </row>
    <row r="1316" spans="2:36" ht="13.7" customHeight="1">
      <c r="B1316" s="957">
        <v>923</v>
      </c>
      <c r="C1316" s="1040">
        <v>45184</v>
      </c>
      <c r="D1316" s="1041" t="s">
        <v>607</v>
      </c>
      <c r="E1316" s="1042" t="s">
        <v>1366</v>
      </c>
      <c r="F1316" s="402">
        <v>280</v>
      </c>
      <c r="G1316" s="956">
        <v>7.99</v>
      </c>
      <c r="H1316" s="440"/>
      <c r="I1316" s="403">
        <f t="shared" si="429"/>
        <v>0</v>
      </c>
      <c r="J1316" s="403">
        <f t="shared" si="429"/>
        <v>0</v>
      </c>
      <c r="K1316" s="403">
        <f t="shared" si="438"/>
        <v>0</v>
      </c>
      <c r="L1316" s="403">
        <f t="shared" si="443"/>
        <v>0</v>
      </c>
      <c r="M1316" s="403">
        <f t="shared" si="443"/>
        <v>0</v>
      </c>
      <c r="N1316" s="403">
        <f t="shared" si="443"/>
        <v>0</v>
      </c>
      <c r="O1316" s="403">
        <f t="shared" si="443"/>
        <v>0</v>
      </c>
      <c r="P1316" s="403">
        <f t="shared" si="436"/>
        <v>0</v>
      </c>
      <c r="Q1316" s="403">
        <f t="shared" si="444"/>
        <v>0</v>
      </c>
      <c r="R1316" s="403">
        <f t="shared" si="444"/>
        <v>0</v>
      </c>
      <c r="S1316" s="403">
        <f t="shared" si="444"/>
        <v>0</v>
      </c>
      <c r="T1316" s="403">
        <f t="shared" si="444"/>
        <v>0</v>
      </c>
      <c r="U1316" s="403">
        <f t="shared" si="444"/>
        <v>0</v>
      </c>
      <c r="V1316" s="403">
        <f t="shared" si="444"/>
        <v>0</v>
      </c>
      <c r="W1316" s="403">
        <f t="shared" si="433"/>
        <v>7.99</v>
      </c>
      <c r="X1316" s="403">
        <f t="shared" si="440"/>
        <v>0</v>
      </c>
      <c r="Y1316" s="403">
        <f t="shared" si="440"/>
        <v>0</v>
      </c>
      <c r="Z1316" s="403">
        <f t="shared" si="440"/>
        <v>0</v>
      </c>
      <c r="AA1316" s="403">
        <f t="shared" si="440"/>
        <v>0</v>
      </c>
      <c r="AB1316" s="403">
        <f t="shared" si="440"/>
        <v>0</v>
      </c>
      <c r="AC1316" s="403">
        <f t="shared" si="440"/>
        <v>0</v>
      </c>
      <c r="AD1316" s="403">
        <f t="shared" si="424"/>
        <v>0</v>
      </c>
      <c r="AE1316" s="403">
        <f t="shared" si="422"/>
        <v>0</v>
      </c>
      <c r="AF1316" s="403">
        <f t="shared" si="437"/>
        <v>0</v>
      </c>
      <c r="AG1316" s="404">
        <f t="shared" si="439"/>
        <v>0</v>
      </c>
      <c r="AH1316" s="404">
        <f t="shared" si="419"/>
        <v>0</v>
      </c>
      <c r="AI1316" s="404">
        <f t="shared" si="419"/>
        <v>0</v>
      </c>
      <c r="AJ1316" s="145">
        <f t="shared" si="428"/>
        <v>0</v>
      </c>
    </row>
    <row r="1317" spans="2:36" ht="13.7" customHeight="1">
      <c r="B1317" s="957">
        <v>169</v>
      </c>
      <c r="C1317" s="1040">
        <v>44974</v>
      </c>
      <c r="D1317" s="1041" t="s">
        <v>577</v>
      </c>
      <c r="E1317" s="1042" t="s">
        <v>718</v>
      </c>
      <c r="F1317" s="402">
        <v>737.2</v>
      </c>
      <c r="G1317" s="956">
        <v>388.36</v>
      </c>
      <c r="H1317" s="440" t="s">
        <v>3418</v>
      </c>
      <c r="I1317" s="403">
        <f t="shared" si="429"/>
        <v>0</v>
      </c>
      <c r="J1317" s="403">
        <f t="shared" si="429"/>
        <v>0</v>
      </c>
      <c r="K1317" s="403">
        <f t="shared" si="438"/>
        <v>0</v>
      </c>
      <c r="L1317" s="403">
        <f t="shared" si="443"/>
        <v>0</v>
      </c>
      <c r="M1317" s="403">
        <f t="shared" si="443"/>
        <v>0</v>
      </c>
      <c r="N1317" s="403">
        <f t="shared" si="443"/>
        <v>0</v>
      </c>
      <c r="O1317" s="403">
        <f t="shared" si="443"/>
        <v>0</v>
      </c>
      <c r="P1317" s="403">
        <f t="shared" si="436"/>
        <v>0</v>
      </c>
      <c r="Q1317" s="403">
        <f t="shared" si="444"/>
        <v>0</v>
      </c>
      <c r="R1317" s="403">
        <f t="shared" si="444"/>
        <v>0</v>
      </c>
      <c r="S1317" s="403">
        <f t="shared" si="444"/>
        <v>0</v>
      </c>
      <c r="T1317" s="403">
        <f t="shared" si="444"/>
        <v>0</v>
      </c>
      <c r="U1317" s="403">
        <f t="shared" si="444"/>
        <v>0</v>
      </c>
      <c r="V1317" s="403">
        <f t="shared" si="444"/>
        <v>0</v>
      </c>
      <c r="W1317" s="403">
        <f t="shared" si="433"/>
        <v>0</v>
      </c>
      <c r="X1317" s="403">
        <f t="shared" si="440"/>
        <v>0</v>
      </c>
      <c r="Y1317" s="403">
        <f t="shared" si="440"/>
        <v>0</v>
      </c>
      <c r="Z1317" s="403">
        <f t="shared" si="440"/>
        <v>0</v>
      </c>
      <c r="AA1317" s="403">
        <f t="shared" si="440"/>
        <v>0</v>
      </c>
      <c r="AB1317" s="403">
        <f t="shared" si="440"/>
        <v>0</v>
      </c>
      <c r="AC1317" s="403">
        <f t="shared" si="440"/>
        <v>0</v>
      </c>
      <c r="AD1317" s="403">
        <f t="shared" si="424"/>
        <v>0</v>
      </c>
      <c r="AE1317" s="403">
        <f t="shared" si="422"/>
        <v>0</v>
      </c>
      <c r="AF1317" s="403">
        <f t="shared" si="437"/>
        <v>0</v>
      </c>
      <c r="AG1317" s="404">
        <f t="shared" si="439"/>
        <v>388.36</v>
      </c>
      <c r="AH1317" s="404">
        <f t="shared" si="419"/>
        <v>0</v>
      </c>
      <c r="AI1317" s="404">
        <f t="shared" si="419"/>
        <v>0</v>
      </c>
      <c r="AJ1317" s="145">
        <f t="shared" si="428"/>
        <v>0</v>
      </c>
    </row>
    <row r="1318" spans="2:36" ht="13.7" customHeight="1">
      <c r="B1318" s="957">
        <v>742</v>
      </c>
      <c r="C1318" s="1040">
        <v>45146</v>
      </c>
      <c r="D1318" s="1041" t="s">
        <v>577</v>
      </c>
      <c r="E1318" s="1042" t="s">
        <v>1203</v>
      </c>
      <c r="F1318" s="402">
        <v>54</v>
      </c>
      <c r="G1318" s="956">
        <v>912</v>
      </c>
      <c r="H1318" s="440"/>
      <c r="I1318" s="403">
        <f t="shared" si="429"/>
        <v>0</v>
      </c>
      <c r="J1318" s="403">
        <f t="shared" si="429"/>
        <v>0</v>
      </c>
      <c r="K1318" s="403">
        <f t="shared" si="438"/>
        <v>912</v>
      </c>
      <c r="L1318" s="403">
        <f t="shared" si="443"/>
        <v>0</v>
      </c>
      <c r="M1318" s="403">
        <f t="shared" si="443"/>
        <v>0</v>
      </c>
      <c r="N1318" s="403">
        <f t="shared" si="443"/>
        <v>0</v>
      </c>
      <c r="O1318" s="403">
        <f t="shared" si="443"/>
        <v>0</v>
      </c>
      <c r="P1318" s="403">
        <f t="shared" si="436"/>
        <v>0</v>
      </c>
      <c r="Q1318" s="403">
        <f t="shared" si="444"/>
        <v>0</v>
      </c>
      <c r="R1318" s="403">
        <f t="shared" si="444"/>
        <v>0</v>
      </c>
      <c r="S1318" s="403">
        <f t="shared" si="444"/>
        <v>0</v>
      </c>
      <c r="T1318" s="403">
        <f t="shared" si="444"/>
        <v>0</v>
      </c>
      <c r="U1318" s="403">
        <f t="shared" si="444"/>
        <v>0</v>
      </c>
      <c r="V1318" s="403">
        <f t="shared" si="444"/>
        <v>0</v>
      </c>
      <c r="W1318" s="403">
        <f t="shared" si="433"/>
        <v>0</v>
      </c>
      <c r="X1318" s="403">
        <f t="shared" si="440"/>
        <v>0</v>
      </c>
      <c r="Y1318" s="403">
        <f t="shared" si="440"/>
        <v>0</v>
      </c>
      <c r="Z1318" s="403">
        <f t="shared" si="440"/>
        <v>0</v>
      </c>
      <c r="AA1318" s="403">
        <f t="shared" si="440"/>
        <v>0</v>
      </c>
      <c r="AB1318" s="403">
        <f t="shared" si="440"/>
        <v>0</v>
      </c>
      <c r="AC1318" s="403">
        <f t="shared" si="440"/>
        <v>0</v>
      </c>
      <c r="AD1318" s="403">
        <f t="shared" si="424"/>
        <v>0</v>
      </c>
      <c r="AE1318" s="403">
        <f t="shared" si="422"/>
        <v>0</v>
      </c>
      <c r="AF1318" s="403">
        <f t="shared" si="437"/>
        <v>0</v>
      </c>
      <c r="AG1318" s="404">
        <f t="shared" si="439"/>
        <v>0</v>
      </c>
      <c r="AH1318" s="404">
        <f t="shared" si="419"/>
        <v>0</v>
      </c>
      <c r="AI1318" s="404">
        <f t="shared" si="419"/>
        <v>0</v>
      </c>
      <c r="AJ1318" s="145">
        <f t="shared" si="428"/>
        <v>0</v>
      </c>
    </row>
    <row r="1319" spans="2:36" ht="13.7" customHeight="1">
      <c r="B1319" s="957">
        <v>814</v>
      </c>
      <c r="C1319" s="1040">
        <v>45161</v>
      </c>
      <c r="D1319" s="1041" t="s">
        <v>577</v>
      </c>
      <c r="E1319" s="1042" t="s">
        <v>1264</v>
      </c>
      <c r="F1319" s="402">
        <v>54</v>
      </c>
      <c r="G1319" s="956">
        <v>101.44</v>
      </c>
      <c r="H1319" s="440" t="s">
        <v>3419</v>
      </c>
      <c r="I1319" s="403">
        <f t="shared" si="429"/>
        <v>0</v>
      </c>
      <c r="J1319" s="403">
        <f t="shared" si="429"/>
        <v>0</v>
      </c>
      <c r="K1319" s="403">
        <f t="shared" si="438"/>
        <v>101.44</v>
      </c>
      <c r="L1319" s="403">
        <f t="shared" si="443"/>
        <v>0</v>
      </c>
      <c r="M1319" s="403">
        <f t="shared" si="443"/>
        <v>0</v>
      </c>
      <c r="N1319" s="403">
        <f t="shared" si="443"/>
        <v>0</v>
      </c>
      <c r="O1319" s="403">
        <f t="shared" si="443"/>
        <v>0</v>
      </c>
      <c r="P1319" s="403">
        <f t="shared" si="436"/>
        <v>0</v>
      </c>
      <c r="Q1319" s="403">
        <f t="shared" si="444"/>
        <v>0</v>
      </c>
      <c r="R1319" s="403">
        <f t="shared" si="444"/>
        <v>0</v>
      </c>
      <c r="S1319" s="403">
        <f t="shared" si="444"/>
        <v>0</v>
      </c>
      <c r="T1319" s="403">
        <f t="shared" si="444"/>
        <v>0</v>
      </c>
      <c r="U1319" s="403">
        <f t="shared" si="444"/>
        <v>0</v>
      </c>
      <c r="V1319" s="403">
        <f t="shared" si="444"/>
        <v>0</v>
      </c>
      <c r="W1319" s="403">
        <f t="shared" si="433"/>
        <v>0</v>
      </c>
      <c r="X1319" s="403">
        <f t="shared" si="440"/>
        <v>0</v>
      </c>
      <c r="Y1319" s="403">
        <f t="shared" si="440"/>
        <v>0</v>
      </c>
      <c r="Z1319" s="403">
        <f t="shared" si="440"/>
        <v>0</v>
      </c>
      <c r="AA1319" s="403">
        <f t="shared" si="440"/>
        <v>0</v>
      </c>
      <c r="AB1319" s="403">
        <f t="shared" si="440"/>
        <v>0</v>
      </c>
      <c r="AC1319" s="403">
        <f t="shared" si="440"/>
        <v>0</v>
      </c>
      <c r="AD1319" s="403">
        <f t="shared" si="424"/>
        <v>0</v>
      </c>
      <c r="AE1319" s="403">
        <f t="shared" si="422"/>
        <v>0</v>
      </c>
      <c r="AF1319" s="403">
        <f t="shared" si="437"/>
        <v>0</v>
      </c>
      <c r="AG1319" s="404">
        <f t="shared" si="439"/>
        <v>0</v>
      </c>
      <c r="AH1319" s="404">
        <f t="shared" si="419"/>
        <v>0</v>
      </c>
      <c r="AI1319" s="404">
        <f t="shared" si="419"/>
        <v>0</v>
      </c>
      <c r="AJ1319" s="145">
        <f t="shared" si="428"/>
        <v>0</v>
      </c>
    </row>
    <row r="1320" spans="2:36" ht="13.7" customHeight="1">
      <c r="B1320" s="957">
        <v>112</v>
      </c>
      <c r="C1320" s="1040">
        <v>44958</v>
      </c>
      <c r="D1320" s="1041" t="s">
        <v>577</v>
      </c>
      <c r="E1320" s="1042" t="s">
        <v>674</v>
      </c>
      <c r="F1320" s="402">
        <v>266</v>
      </c>
      <c r="G1320" s="956">
        <v>13.43</v>
      </c>
      <c r="H1320" s="440"/>
      <c r="I1320" s="403">
        <f t="shared" si="429"/>
        <v>0</v>
      </c>
      <c r="J1320" s="403">
        <f t="shared" si="429"/>
        <v>0</v>
      </c>
      <c r="K1320" s="403">
        <f t="shared" si="438"/>
        <v>0</v>
      </c>
      <c r="L1320" s="403">
        <f t="shared" si="443"/>
        <v>0</v>
      </c>
      <c r="M1320" s="403">
        <f t="shared" si="443"/>
        <v>0</v>
      </c>
      <c r="N1320" s="403">
        <f t="shared" si="443"/>
        <v>0</v>
      </c>
      <c r="O1320" s="403">
        <f t="shared" si="443"/>
        <v>0</v>
      </c>
      <c r="P1320" s="403">
        <f t="shared" si="436"/>
        <v>0</v>
      </c>
      <c r="Q1320" s="403">
        <f t="shared" si="444"/>
        <v>0</v>
      </c>
      <c r="R1320" s="403">
        <f t="shared" si="444"/>
        <v>13.43</v>
      </c>
      <c r="S1320" s="403">
        <f t="shared" si="444"/>
        <v>0</v>
      </c>
      <c r="T1320" s="403">
        <f t="shared" si="444"/>
        <v>0</v>
      </c>
      <c r="U1320" s="403">
        <f t="shared" si="444"/>
        <v>0</v>
      </c>
      <c r="V1320" s="403">
        <f t="shared" si="444"/>
        <v>0</v>
      </c>
      <c r="W1320" s="403">
        <f t="shared" si="433"/>
        <v>0</v>
      </c>
      <c r="X1320" s="403">
        <f t="shared" si="440"/>
        <v>0</v>
      </c>
      <c r="Y1320" s="403">
        <f t="shared" si="440"/>
        <v>0</v>
      </c>
      <c r="Z1320" s="403">
        <f t="shared" si="440"/>
        <v>0</v>
      </c>
      <c r="AA1320" s="403">
        <f t="shared" si="440"/>
        <v>0</v>
      </c>
      <c r="AB1320" s="403">
        <f t="shared" si="440"/>
        <v>0</v>
      </c>
      <c r="AC1320" s="403">
        <f t="shared" si="440"/>
        <v>0</v>
      </c>
      <c r="AD1320" s="403">
        <f t="shared" si="424"/>
        <v>0</v>
      </c>
      <c r="AE1320" s="403">
        <f t="shared" si="422"/>
        <v>0</v>
      </c>
      <c r="AF1320" s="403">
        <f t="shared" si="437"/>
        <v>0</v>
      </c>
      <c r="AG1320" s="404">
        <f t="shared" si="439"/>
        <v>0</v>
      </c>
      <c r="AH1320" s="404">
        <f t="shared" ref="AH1320:AI1331" si="445">IF(AH$7-$F1320=0,$G1320,0)</f>
        <v>0</v>
      </c>
      <c r="AI1320" s="404">
        <f t="shared" si="445"/>
        <v>0</v>
      </c>
      <c r="AJ1320" s="145">
        <f t="shared" si="428"/>
        <v>0</v>
      </c>
    </row>
    <row r="1321" spans="2:36" ht="13.7" customHeight="1">
      <c r="B1321" s="957">
        <v>265</v>
      </c>
      <c r="C1321" s="1040">
        <v>45002</v>
      </c>
      <c r="D1321" s="1041" t="s">
        <v>577</v>
      </c>
      <c r="E1321" s="1042" t="s">
        <v>811</v>
      </c>
      <c r="F1321" s="402">
        <v>54</v>
      </c>
      <c r="G1321" s="956">
        <v>17.940000000000001</v>
      </c>
      <c r="H1321" s="440"/>
      <c r="I1321" s="403">
        <f t="shared" si="429"/>
        <v>0</v>
      </c>
      <c r="J1321" s="403">
        <f t="shared" si="429"/>
        <v>0</v>
      </c>
      <c r="K1321" s="403">
        <f t="shared" si="438"/>
        <v>17.940000000000001</v>
      </c>
      <c r="L1321" s="403">
        <f t="shared" si="443"/>
        <v>0</v>
      </c>
      <c r="M1321" s="403">
        <f t="shared" si="443"/>
        <v>0</v>
      </c>
      <c r="N1321" s="403">
        <f t="shared" si="443"/>
        <v>0</v>
      </c>
      <c r="O1321" s="403">
        <f t="shared" si="443"/>
        <v>0</v>
      </c>
      <c r="P1321" s="403">
        <f t="shared" si="436"/>
        <v>0</v>
      </c>
      <c r="Q1321" s="403">
        <f t="shared" si="444"/>
        <v>0</v>
      </c>
      <c r="R1321" s="403">
        <f t="shared" si="444"/>
        <v>0</v>
      </c>
      <c r="S1321" s="403">
        <f t="shared" si="444"/>
        <v>0</v>
      </c>
      <c r="T1321" s="403">
        <f t="shared" si="444"/>
        <v>0</v>
      </c>
      <c r="U1321" s="403">
        <f t="shared" si="444"/>
        <v>0</v>
      </c>
      <c r="V1321" s="403">
        <f t="shared" si="444"/>
        <v>0</v>
      </c>
      <c r="W1321" s="403">
        <f t="shared" ref="W1321:W1330" si="446">IF(W$7-$F1321=0,$G1321,0)</f>
        <v>0</v>
      </c>
      <c r="X1321" s="403">
        <f t="shared" si="440"/>
        <v>0</v>
      </c>
      <c r="Y1321" s="403">
        <f t="shared" si="440"/>
        <v>0</v>
      </c>
      <c r="Z1321" s="403">
        <f t="shared" si="440"/>
        <v>0</v>
      </c>
      <c r="AA1321" s="403">
        <f t="shared" si="440"/>
        <v>0</v>
      </c>
      <c r="AB1321" s="403">
        <f t="shared" si="440"/>
        <v>0</v>
      </c>
      <c r="AC1321" s="403">
        <f t="shared" si="440"/>
        <v>0</v>
      </c>
      <c r="AD1321" s="403">
        <f t="shared" si="424"/>
        <v>0</v>
      </c>
      <c r="AE1321" s="403">
        <f t="shared" si="422"/>
        <v>0</v>
      </c>
      <c r="AF1321" s="403">
        <f t="shared" si="437"/>
        <v>0</v>
      </c>
      <c r="AG1321" s="404">
        <f t="shared" si="439"/>
        <v>0</v>
      </c>
      <c r="AH1321" s="404">
        <f t="shared" si="445"/>
        <v>0</v>
      </c>
      <c r="AI1321" s="404">
        <f t="shared" si="445"/>
        <v>0</v>
      </c>
      <c r="AJ1321" s="145">
        <f t="shared" si="428"/>
        <v>0</v>
      </c>
    </row>
    <row r="1322" spans="2:36" ht="13.7" customHeight="1">
      <c r="B1322" s="957">
        <v>899</v>
      </c>
      <c r="C1322" s="1040">
        <v>45180</v>
      </c>
      <c r="D1322" s="1041" t="s">
        <v>577</v>
      </c>
      <c r="E1322" s="1042" t="s">
        <v>1341</v>
      </c>
      <c r="F1322" s="402">
        <v>232</v>
      </c>
      <c r="G1322" s="956">
        <v>1411.49</v>
      </c>
      <c r="H1322" s="440"/>
      <c r="I1322" s="403">
        <f t="shared" si="429"/>
        <v>0</v>
      </c>
      <c r="J1322" s="403">
        <f t="shared" si="429"/>
        <v>0</v>
      </c>
      <c r="K1322" s="403">
        <f t="shared" si="438"/>
        <v>0</v>
      </c>
      <c r="L1322" s="403">
        <f t="shared" si="443"/>
        <v>0</v>
      </c>
      <c r="M1322" s="403">
        <f t="shared" si="443"/>
        <v>1411.49</v>
      </c>
      <c r="N1322" s="403">
        <f t="shared" si="443"/>
        <v>0</v>
      </c>
      <c r="O1322" s="403">
        <f t="shared" si="443"/>
        <v>0</v>
      </c>
      <c r="P1322" s="403">
        <f t="shared" si="436"/>
        <v>0</v>
      </c>
      <c r="Q1322" s="403">
        <f t="shared" si="444"/>
        <v>0</v>
      </c>
      <c r="R1322" s="403">
        <f t="shared" si="444"/>
        <v>0</v>
      </c>
      <c r="S1322" s="403">
        <f t="shared" si="444"/>
        <v>0</v>
      </c>
      <c r="T1322" s="403">
        <f t="shared" si="444"/>
        <v>0</v>
      </c>
      <c r="U1322" s="403">
        <f t="shared" si="444"/>
        <v>0</v>
      </c>
      <c r="V1322" s="403">
        <f t="shared" si="444"/>
        <v>0</v>
      </c>
      <c r="W1322" s="403">
        <f t="shared" si="446"/>
        <v>0</v>
      </c>
      <c r="X1322" s="403">
        <f t="shared" si="440"/>
        <v>0</v>
      </c>
      <c r="Y1322" s="403">
        <f t="shared" si="440"/>
        <v>0</v>
      </c>
      <c r="Z1322" s="403">
        <f t="shared" si="440"/>
        <v>0</v>
      </c>
      <c r="AA1322" s="403">
        <f t="shared" si="440"/>
        <v>0</v>
      </c>
      <c r="AB1322" s="403">
        <f t="shared" si="440"/>
        <v>0</v>
      </c>
      <c r="AC1322" s="403">
        <f t="shared" si="440"/>
        <v>0</v>
      </c>
      <c r="AD1322" s="403">
        <f t="shared" si="424"/>
        <v>0</v>
      </c>
      <c r="AE1322" s="403">
        <f t="shared" si="422"/>
        <v>0</v>
      </c>
      <c r="AF1322" s="403">
        <f t="shared" si="437"/>
        <v>0</v>
      </c>
      <c r="AG1322" s="404">
        <f t="shared" si="439"/>
        <v>0</v>
      </c>
      <c r="AH1322" s="404">
        <f t="shared" si="445"/>
        <v>0</v>
      </c>
      <c r="AI1322" s="404">
        <f t="shared" si="445"/>
        <v>0</v>
      </c>
      <c r="AJ1322" s="145">
        <f t="shared" si="428"/>
        <v>0</v>
      </c>
    </row>
    <row r="1323" spans="2:36" ht="13.7" customHeight="1">
      <c r="B1323" s="957">
        <v>758</v>
      </c>
      <c r="C1323" s="1040">
        <v>45153</v>
      </c>
      <c r="D1323" s="1041" t="s">
        <v>577</v>
      </c>
      <c r="E1323" s="1042" t="s">
        <v>1216</v>
      </c>
      <c r="F1323" s="402">
        <v>232</v>
      </c>
      <c r="G1323" s="956">
        <v>1411.49</v>
      </c>
      <c r="H1323" s="440"/>
      <c r="I1323" s="403">
        <f t="shared" si="429"/>
        <v>0</v>
      </c>
      <c r="J1323" s="403">
        <f t="shared" si="429"/>
        <v>0</v>
      </c>
      <c r="K1323" s="403">
        <f t="shared" si="438"/>
        <v>0</v>
      </c>
      <c r="L1323" s="403">
        <f t="shared" si="443"/>
        <v>0</v>
      </c>
      <c r="M1323" s="403">
        <f t="shared" si="443"/>
        <v>1411.49</v>
      </c>
      <c r="N1323" s="403">
        <f t="shared" si="443"/>
        <v>0</v>
      </c>
      <c r="O1323" s="403">
        <f t="shared" si="443"/>
        <v>0</v>
      </c>
      <c r="P1323" s="403">
        <f t="shared" si="436"/>
        <v>0</v>
      </c>
      <c r="Q1323" s="403">
        <f t="shared" si="444"/>
        <v>0</v>
      </c>
      <c r="R1323" s="403">
        <f t="shared" si="444"/>
        <v>0</v>
      </c>
      <c r="S1323" s="403">
        <f t="shared" si="444"/>
        <v>0</v>
      </c>
      <c r="T1323" s="403">
        <f t="shared" si="444"/>
        <v>0</v>
      </c>
      <c r="U1323" s="403">
        <f t="shared" si="444"/>
        <v>0</v>
      </c>
      <c r="V1323" s="403">
        <f t="shared" si="444"/>
        <v>0</v>
      </c>
      <c r="W1323" s="403">
        <f t="shared" si="446"/>
        <v>0</v>
      </c>
      <c r="X1323" s="403">
        <f t="shared" si="440"/>
        <v>0</v>
      </c>
      <c r="Y1323" s="403">
        <f t="shared" si="440"/>
        <v>0</v>
      </c>
      <c r="Z1323" s="403">
        <f t="shared" si="440"/>
        <v>0</v>
      </c>
      <c r="AA1323" s="403">
        <f t="shared" si="440"/>
        <v>0</v>
      </c>
      <c r="AB1323" s="403">
        <f t="shared" si="440"/>
        <v>0</v>
      </c>
      <c r="AC1323" s="403">
        <f t="shared" si="440"/>
        <v>0</v>
      </c>
      <c r="AD1323" s="403">
        <f t="shared" si="424"/>
        <v>0</v>
      </c>
      <c r="AE1323" s="403">
        <f t="shared" si="422"/>
        <v>0</v>
      </c>
      <c r="AF1323" s="403">
        <f t="shared" si="437"/>
        <v>0</v>
      </c>
      <c r="AG1323" s="404">
        <f t="shared" si="439"/>
        <v>0</v>
      </c>
      <c r="AH1323" s="404">
        <f t="shared" si="445"/>
        <v>0</v>
      </c>
      <c r="AI1323" s="404">
        <f t="shared" si="445"/>
        <v>0</v>
      </c>
      <c r="AJ1323" s="145">
        <f t="shared" si="428"/>
        <v>0</v>
      </c>
    </row>
    <row r="1324" spans="2:36" ht="13.7" customHeight="1">
      <c r="B1324" s="957">
        <v>228</v>
      </c>
      <c r="C1324" s="1040">
        <v>44991</v>
      </c>
      <c r="D1324" s="1041" t="s">
        <v>577</v>
      </c>
      <c r="E1324" s="1042" t="s">
        <v>772</v>
      </c>
      <c r="F1324" s="402">
        <v>737</v>
      </c>
      <c r="G1324" s="956">
        <v>599</v>
      </c>
      <c r="H1324" s="440"/>
      <c r="I1324" s="403">
        <f t="shared" si="429"/>
        <v>0</v>
      </c>
      <c r="J1324" s="403">
        <f t="shared" si="429"/>
        <v>0</v>
      </c>
      <c r="K1324" s="403">
        <f t="shared" si="438"/>
        <v>0</v>
      </c>
      <c r="L1324" s="403">
        <f t="shared" si="443"/>
        <v>0</v>
      </c>
      <c r="M1324" s="403">
        <f t="shared" si="443"/>
        <v>0</v>
      </c>
      <c r="N1324" s="403">
        <f t="shared" si="443"/>
        <v>0</v>
      </c>
      <c r="O1324" s="403">
        <f t="shared" si="443"/>
        <v>0</v>
      </c>
      <c r="P1324" s="403">
        <f t="shared" si="436"/>
        <v>0</v>
      </c>
      <c r="Q1324" s="403">
        <f t="shared" si="444"/>
        <v>0</v>
      </c>
      <c r="R1324" s="403">
        <f t="shared" si="444"/>
        <v>0</v>
      </c>
      <c r="S1324" s="403">
        <f t="shared" si="444"/>
        <v>0</v>
      </c>
      <c r="T1324" s="403">
        <f t="shared" si="444"/>
        <v>0</v>
      </c>
      <c r="U1324" s="403">
        <f t="shared" si="444"/>
        <v>0</v>
      </c>
      <c r="V1324" s="403">
        <f t="shared" si="444"/>
        <v>0</v>
      </c>
      <c r="W1324" s="403">
        <f t="shared" si="446"/>
        <v>0</v>
      </c>
      <c r="X1324" s="403">
        <f t="shared" ref="X1324:AB1331" si="447">IF(X$7-$F1324=0,$G1324,0)</f>
        <v>0</v>
      </c>
      <c r="Y1324" s="403">
        <f t="shared" si="447"/>
        <v>0</v>
      </c>
      <c r="Z1324" s="403">
        <f t="shared" si="447"/>
        <v>0</v>
      </c>
      <c r="AA1324" s="403">
        <f t="shared" si="447"/>
        <v>0</v>
      </c>
      <c r="AB1324" s="403">
        <f t="shared" si="447"/>
        <v>0</v>
      </c>
      <c r="AC1324" s="403">
        <f t="shared" ref="AC1324:AC1331" si="448">IF(AC$7-$F1324=0,$G1324,0)</f>
        <v>0</v>
      </c>
      <c r="AD1324" s="403">
        <f t="shared" si="424"/>
        <v>0</v>
      </c>
      <c r="AE1324" s="403">
        <f t="shared" si="424"/>
        <v>0</v>
      </c>
      <c r="AF1324" s="403">
        <f t="shared" si="437"/>
        <v>599</v>
      </c>
      <c r="AG1324" s="404">
        <f t="shared" si="439"/>
        <v>0</v>
      </c>
      <c r="AH1324" s="404">
        <f t="shared" si="445"/>
        <v>0</v>
      </c>
      <c r="AI1324" s="404">
        <f t="shared" si="445"/>
        <v>0</v>
      </c>
      <c r="AJ1324" s="145">
        <f t="shared" si="428"/>
        <v>0</v>
      </c>
    </row>
    <row r="1325" spans="2:36" ht="13.7" customHeight="1">
      <c r="B1325" s="957">
        <v>130</v>
      </c>
      <c r="C1325" s="1040">
        <v>44965</v>
      </c>
      <c r="D1325" s="1041" t="s">
        <v>577</v>
      </c>
      <c r="E1325" s="1042" t="s">
        <v>688</v>
      </c>
      <c r="F1325" s="402">
        <v>737</v>
      </c>
      <c r="G1325" s="956">
        <v>60</v>
      </c>
      <c r="H1325" s="440"/>
      <c r="I1325" s="403">
        <f t="shared" si="429"/>
        <v>0</v>
      </c>
      <c r="J1325" s="403">
        <f t="shared" si="429"/>
        <v>0</v>
      </c>
      <c r="K1325" s="403">
        <f t="shared" si="438"/>
        <v>0</v>
      </c>
      <c r="L1325" s="403">
        <f t="shared" ref="L1325:O1330" si="449">IF(L$7-$F1325=0,$G1325,0)</f>
        <v>0</v>
      </c>
      <c r="M1325" s="403">
        <f t="shared" si="449"/>
        <v>0</v>
      </c>
      <c r="N1325" s="403">
        <f t="shared" si="449"/>
        <v>0</v>
      </c>
      <c r="O1325" s="403">
        <f t="shared" si="449"/>
        <v>0</v>
      </c>
      <c r="P1325" s="403">
        <f t="shared" si="436"/>
        <v>0</v>
      </c>
      <c r="Q1325" s="403">
        <f t="shared" ref="Q1325:V1330" si="450">IF(Q$7-$F1325=0,$G1325,0)</f>
        <v>0</v>
      </c>
      <c r="R1325" s="403">
        <f t="shared" si="450"/>
        <v>0</v>
      </c>
      <c r="S1325" s="403">
        <f t="shared" si="450"/>
        <v>0</v>
      </c>
      <c r="T1325" s="403">
        <f t="shared" si="450"/>
        <v>0</v>
      </c>
      <c r="U1325" s="403">
        <f t="shared" si="450"/>
        <v>0</v>
      </c>
      <c r="V1325" s="403">
        <f t="shared" si="450"/>
        <v>0</v>
      </c>
      <c r="W1325" s="403">
        <f t="shared" si="446"/>
        <v>0</v>
      </c>
      <c r="X1325" s="403">
        <f t="shared" si="447"/>
        <v>0</v>
      </c>
      <c r="Y1325" s="403">
        <f t="shared" si="447"/>
        <v>0</v>
      </c>
      <c r="Z1325" s="403">
        <f t="shared" si="447"/>
        <v>0</v>
      </c>
      <c r="AA1325" s="403">
        <f t="shared" si="447"/>
        <v>0</v>
      </c>
      <c r="AB1325" s="403">
        <f t="shared" si="447"/>
        <v>0</v>
      </c>
      <c r="AC1325" s="403">
        <f t="shared" si="448"/>
        <v>0</v>
      </c>
      <c r="AD1325" s="403">
        <f t="shared" si="424"/>
        <v>0</v>
      </c>
      <c r="AE1325" s="403">
        <f t="shared" si="424"/>
        <v>0</v>
      </c>
      <c r="AF1325" s="403">
        <f t="shared" si="437"/>
        <v>60</v>
      </c>
      <c r="AG1325" s="404">
        <f t="shared" si="439"/>
        <v>0</v>
      </c>
      <c r="AH1325" s="404">
        <f t="shared" si="445"/>
        <v>0</v>
      </c>
      <c r="AI1325" s="404">
        <f t="shared" si="445"/>
        <v>0</v>
      </c>
      <c r="AJ1325" s="145">
        <f t="shared" si="428"/>
        <v>0</v>
      </c>
    </row>
    <row r="1326" spans="2:36" ht="13.7" customHeight="1">
      <c r="B1326" s="957">
        <v>141</v>
      </c>
      <c r="C1326" s="1040">
        <v>44967</v>
      </c>
      <c r="D1326" s="1041" t="s">
        <v>577</v>
      </c>
      <c r="E1326" s="1042" t="s">
        <v>693</v>
      </c>
      <c r="F1326" s="402">
        <v>737</v>
      </c>
      <c r="G1326" s="956">
        <v>150</v>
      </c>
      <c r="H1326" s="440"/>
      <c r="I1326" s="403">
        <f t="shared" si="429"/>
        <v>0</v>
      </c>
      <c r="J1326" s="403">
        <f t="shared" si="429"/>
        <v>0</v>
      </c>
      <c r="K1326" s="403">
        <f t="shared" si="438"/>
        <v>0</v>
      </c>
      <c r="L1326" s="403">
        <f t="shared" si="449"/>
        <v>0</v>
      </c>
      <c r="M1326" s="403">
        <f t="shared" si="449"/>
        <v>0</v>
      </c>
      <c r="N1326" s="403">
        <f t="shared" si="449"/>
        <v>0</v>
      </c>
      <c r="O1326" s="403">
        <f t="shared" si="449"/>
        <v>0</v>
      </c>
      <c r="P1326" s="403">
        <f t="shared" si="436"/>
        <v>0</v>
      </c>
      <c r="Q1326" s="403">
        <f t="shared" si="450"/>
        <v>0</v>
      </c>
      <c r="R1326" s="403">
        <f t="shared" si="450"/>
        <v>0</v>
      </c>
      <c r="S1326" s="403">
        <f t="shared" si="450"/>
        <v>0</v>
      </c>
      <c r="T1326" s="403">
        <f t="shared" si="450"/>
        <v>0</v>
      </c>
      <c r="U1326" s="403">
        <f t="shared" si="450"/>
        <v>0</v>
      </c>
      <c r="V1326" s="403">
        <f t="shared" si="450"/>
        <v>0</v>
      </c>
      <c r="W1326" s="403">
        <f t="shared" si="446"/>
        <v>0</v>
      </c>
      <c r="X1326" s="403">
        <f t="shared" si="447"/>
        <v>0</v>
      </c>
      <c r="Y1326" s="403">
        <f t="shared" si="447"/>
        <v>0</v>
      </c>
      <c r="Z1326" s="403">
        <f t="shared" si="447"/>
        <v>0</v>
      </c>
      <c r="AA1326" s="403">
        <f t="shared" si="447"/>
        <v>0</v>
      </c>
      <c r="AB1326" s="403">
        <f t="shared" si="447"/>
        <v>0</v>
      </c>
      <c r="AC1326" s="403">
        <f t="shared" si="448"/>
        <v>0</v>
      </c>
      <c r="AD1326" s="403">
        <f t="shared" ref="AD1326:AD1331" si="451">IF(AD$7-$F1326=0,$G1326,0)</f>
        <v>0</v>
      </c>
      <c r="AE1326" s="403">
        <f t="shared" ref="AE1326:AE1331" si="452">IF(AE$7-$F1326=0,$G1326,0)</f>
        <v>0</v>
      </c>
      <c r="AF1326" s="403">
        <f t="shared" si="437"/>
        <v>150</v>
      </c>
      <c r="AG1326" s="404">
        <f t="shared" si="439"/>
        <v>0</v>
      </c>
      <c r="AH1326" s="404">
        <f t="shared" si="445"/>
        <v>0</v>
      </c>
      <c r="AI1326" s="404">
        <f t="shared" si="445"/>
        <v>0</v>
      </c>
      <c r="AJ1326" s="145">
        <f t="shared" si="428"/>
        <v>0</v>
      </c>
    </row>
    <row r="1327" spans="2:36" ht="13.7" customHeight="1">
      <c r="B1327" s="957">
        <v>9</v>
      </c>
      <c r="C1327" s="1040">
        <v>44908</v>
      </c>
      <c r="D1327" s="1041" t="s">
        <v>577</v>
      </c>
      <c r="E1327" s="1042" t="s">
        <v>593</v>
      </c>
      <c r="F1327" s="402">
        <v>266</v>
      </c>
      <c r="G1327" s="956">
        <v>41.2</v>
      </c>
      <c r="H1327" s="440"/>
      <c r="I1327" s="403">
        <f t="shared" si="429"/>
        <v>0</v>
      </c>
      <c r="J1327" s="403">
        <f t="shared" si="429"/>
        <v>0</v>
      </c>
      <c r="K1327" s="403">
        <f t="shared" si="438"/>
        <v>0</v>
      </c>
      <c r="L1327" s="403">
        <f t="shared" si="449"/>
        <v>0</v>
      </c>
      <c r="M1327" s="403">
        <f t="shared" si="449"/>
        <v>0</v>
      </c>
      <c r="N1327" s="403">
        <f t="shared" si="449"/>
        <v>0</v>
      </c>
      <c r="O1327" s="403">
        <f t="shared" si="449"/>
        <v>0</v>
      </c>
      <c r="P1327" s="403">
        <f t="shared" si="436"/>
        <v>0</v>
      </c>
      <c r="Q1327" s="403">
        <f t="shared" si="450"/>
        <v>0</v>
      </c>
      <c r="R1327" s="403">
        <f t="shared" si="450"/>
        <v>41.2</v>
      </c>
      <c r="S1327" s="403">
        <f t="shared" si="450"/>
        <v>0</v>
      </c>
      <c r="T1327" s="403">
        <f t="shared" si="450"/>
        <v>0</v>
      </c>
      <c r="U1327" s="403">
        <f t="shared" si="450"/>
        <v>0</v>
      </c>
      <c r="V1327" s="403">
        <f t="shared" si="450"/>
        <v>0</v>
      </c>
      <c r="W1327" s="403">
        <f t="shared" si="446"/>
        <v>0</v>
      </c>
      <c r="X1327" s="403">
        <f t="shared" si="447"/>
        <v>0</v>
      </c>
      <c r="Y1327" s="403">
        <f t="shared" si="447"/>
        <v>0</v>
      </c>
      <c r="Z1327" s="403">
        <f t="shared" si="447"/>
        <v>0</v>
      </c>
      <c r="AA1327" s="403">
        <f t="shared" si="447"/>
        <v>0</v>
      </c>
      <c r="AB1327" s="403">
        <f t="shared" si="447"/>
        <v>0</v>
      </c>
      <c r="AC1327" s="403">
        <f t="shared" si="448"/>
        <v>0</v>
      </c>
      <c r="AD1327" s="403">
        <f t="shared" si="451"/>
        <v>0</v>
      </c>
      <c r="AE1327" s="403">
        <f t="shared" si="452"/>
        <v>0</v>
      </c>
      <c r="AF1327" s="403">
        <f t="shared" si="437"/>
        <v>0</v>
      </c>
      <c r="AG1327" s="404">
        <f t="shared" si="439"/>
        <v>0</v>
      </c>
      <c r="AH1327" s="404">
        <f t="shared" si="445"/>
        <v>0</v>
      </c>
      <c r="AI1327" s="404">
        <f t="shared" si="445"/>
        <v>0</v>
      </c>
      <c r="AJ1327" s="145">
        <f t="shared" si="428"/>
        <v>0</v>
      </c>
    </row>
    <row r="1328" spans="2:36" ht="13.7" customHeight="1">
      <c r="B1328" s="957">
        <v>545</v>
      </c>
      <c r="C1328" s="1040">
        <v>45092</v>
      </c>
      <c r="D1328" s="1041" t="s">
        <v>577</v>
      </c>
      <c r="E1328" s="1042" t="s">
        <v>1049</v>
      </c>
      <c r="F1328" s="402">
        <v>280</v>
      </c>
      <c r="G1328" s="956">
        <v>120</v>
      </c>
      <c r="H1328" s="440"/>
      <c r="I1328" s="403">
        <f t="shared" si="429"/>
        <v>0</v>
      </c>
      <c r="J1328" s="403">
        <f t="shared" si="429"/>
        <v>0</v>
      </c>
      <c r="K1328" s="403">
        <f t="shared" si="438"/>
        <v>0</v>
      </c>
      <c r="L1328" s="403">
        <f t="shared" si="449"/>
        <v>0</v>
      </c>
      <c r="M1328" s="403">
        <f t="shared" si="449"/>
        <v>0</v>
      </c>
      <c r="N1328" s="403">
        <f t="shared" si="449"/>
        <v>0</v>
      </c>
      <c r="O1328" s="403">
        <f t="shared" si="449"/>
        <v>0</v>
      </c>
      <c r="P1328" s="403">
        <f t="shared" si="436"/>
        <v>0</v>
      </c>
      <c r="Q1328" s="403">
        <f t="shared" si="450"/>
        <v>0</v>
      </c>
      <c r="R1328" s="403">
        <f t="shared" si="450"/>
        <v>0</v>
      </c>
      <c r="S1328" s="403">
        <f t="shared" si="450"/>
        <v>0</v>
      </c>
      <c r="T1328" s="403">
        <f t="shared" si="450"/>
        <v>0</v>
      </c>
      <c r="U1328" s="403">
        <f t="shared" si="450"/>
        <v>0</v>
      </c>
      <c r="V1328" s="403">
        <f t="shared" si="450"/>
        <v>0</v>
      </c>
      <c r="W1328" s="403">
        <f t="shared" si="446"/>
        <v>120</v>
      </c>
      <c r="X1328" s="403">
        <f t="shared" si="447"/>
        <v>0</v>
      </c>
      <c r="Y1328" s="403">
        <f t="shared" si="447"/>
        <v>0</v>
      </c>
      <c r="Z1328" s="403">
        <f t="shared" si="447"/>
        <v>0</v>
      </c>
      <c r="AA1328" s="403">
        <f t="shared" si="447"/>
        <v>0</v>
      </c>
      <c r="AB1328" s="403">
        <f t="shared" si="447"/>
        <v>0</v>
      </c>
      <c r="AC1328" s="403">
        <f t="shared" si="448"/>
        <v>0</v>
      </c>
      <c r="AD1328" s="403">
        <f t="shared" si="451"/>
        <v>0</v>
      </c>
      <c r="AE1328" s="403">
        <f t="shared" si="452"/>
        <v>0</v>
      </c>
      <c r="AF1328" s="403">
        <f t="shared" si="437"/>
        <v>0</v>
      </c>
      <c r="AG1328" s="404">
        <f t="shared" si="439"/>
        <v>0</v>
      </c>
      <c r="AH1328" s="404">
        <f t="shared" si="445"/>
        <v>0</v>
      </c>
      <c r="AI1328" s="404">
        <f t="shared" si="445"/>
        <v>0</v>
      </c>
      <c r="AJ1328" s="145">
        <f t="shared" si="428"/>
        <v>0</v>
      </c>
    </row>
    <row r="1329" spans="2:36" ht="13.7" customHeight="1">
      <c r="B1329" s="957">
        <v>831</v>
      </c>
      <c r="C1329" s="1040">
        <v>45167</v>
      </c>
      <c r="D1329" s="1041" t="s">
        <v>607</v>
      </c>
      <c r="E1329" s="1042" t="s">
        <v>1290</v>
      </c>
      <c r="F1329" s="402">
        <v>280</v>
      </c>
      <c r="G1329" s="956">
        <v>34</v>
      </c>
      <c r="H1329" s="440" t="s">
        <v>3420</v>
      </c>
      <c r="I1329" s="403">
        <f t="shared" si="429"/>
        <v>0</v>
      </c>
      <c r="J1329" s="403">
        <f t="shared" si="429"/>
        <v>0</v>
      </c>
      <c r="K1329" s="403">
        <f t="shared" si="438"/>
        <v>0</v>
      </c>
      <c r="L1329" s="403">
        <f t="shared" si="449"/>
        <v>0</v>
      </c>
      <c r="M1329" s="403">
        <f t="shared" si="449"/>
        <v>0</v>
      </c>
      <c r="N1329" s="403">
        <f t="shared" si="449"/>
        <v>0</v>
      </c>
      <c r="O1329" s="403">
        <f t="shared" si="449"/>
        <v>0</v>
      </c>
      <c r="P1329" s="403">
        <f t="shared" si="436"/>
        <v>0</v>
      </c>
      <c r="Q1329" s="403">
        <f t="shared" si="450"/>
        <v>0</v>
      </c>
      <c r="R1329" s="403">
        <f t="shared" si="450"/>
        <v>0</v>
      </c>
      <c r="S1329" s="403">
        <f t="shared" si="450"/>
        <v>0</v>
      </c>
      <c r="T1329" s="403">
        <f t="shared" si="450"/>
        <v>0</v>
      </c>
      <c r="U1329" s="403">
        <f t="shared" si="450"/>
        <v>0</v>
      </c>
      <c r="V1329" s="403">
        <f t="shared" si="450"/>
        <v>0</v>
      </c>
      <c r="W1329" s="403">
        <f t="shared" si="446"/>
        <v>34</v>
      </c>
      <c r="X1329" s="403">
        <f t="shared" si="447"/>
        <v>0</v>
      </c>
      <c r="Y1329" s="403">
        <f t="shared" si="447"/>
        <v>0</v>
      </c>
      <c r="Z1329" s="403">
        <f t="shared" si="447"/>
        <v>0</v>
      </c>
      <c r="AA1329" s="403">
        <f t="shared" si="447"/>
        <v>0</v>
      </c>
      <c r="AB1329" s="403">
        <f t="shared" si="447"/>
        <v>0</v>
      </c>
      <c r="AC1329" s="403">
        <f t="shared" si="448"/>
        <v>0</v>
      </c>
      <c r="AD1329" s="403">
        <f t="shared" si="451"/>
        <v>0</v>
      </c>
      <c r="AE1329" s="403">
        <f t="shared" si="452"/>
        <v>0</v>
      </c>
      <c r="AF1329" s="403">
        <f t="shared" si="437"/>
        <v>0</v>
      </c>
      <c r="AG1329" s="404">
        <f t="shared" si="439"/>
        <v>0</v>
      </c>
      <c r="AH1329" s="404">
        <f t="shared" si="445"/>
        <v>0</v>
      </c>
      <c r="AI1329" s="404">
        <f t="shared" si="445"/>
        <v>0</v>
      </c>
      <c r="AJ1329" s="145">
        <f t="shared" si="428"/>
        <v>0</v>
      </c>
    </row>
    <row r="1330" spans="2:36" ht="13.7" customHeight="1">
      <c r="B1330" s="957">
        <v>1056</v>
      </c>
      <c r="C1330" s="1040">
        <v>45211</v>
      </c>
      <c r="D1330" s="1041" t="s">
        <v>607</v>
      </c>
      <c r="E1330" s="1042" t="s">
        <v>1476</v>
      </c>
      <c r="F1330" s="402">
        <v>280</v>
      </c>
      <c r="G1330" s="956">
        <v>5.8</v>
      </c>
      <c r="H1330" s="440"/>
      <c r="I1330" s="403">
        <f t="shared" si="429"/>
        <v>0</v>
      </c>
      <c r="J1330" s="403">
        <f t="shared" si="429"/>
        <v>0</v>
      </c>
      <c r="K1330" s="403">
        <f t="shared" si="438"/>
        <v>0</v>
      </c>
      <c r="L1330" s="403">
        <f t="shared" si="449"/>
        <v>0</v>
      </c>
      <c r="M1330" s="403">
        <f t="shared" si="449"/>
        <v>0</v>
      </c>
      <c r="N1330" s="403">
        <f t="shared" si="449"/>
        <v>0</v>
      </c>
      <c r="O1330" s="403">
        <f t="shared" si="449"/>
        <v>0</v>
      </c>
      <c r="P1330" s="403">
        <f t="shared" si="436"/>
        <v>0</v>
      </c>
      <c r="Q1330" s="403">
        <f t="shared" si="450"/>
        <v>0</v>
      </c>
      <c r="R1330" s="403">
        <f t="shared" si="450"/>
        <v>0</v>
      </c>
      <c r="S1330" s="403">
        <f t="shared" si="450"/>
        <v>0</v>
      </c>
      <c r="T1330" s="403">
        <f t="shared" si="450"/>
        <v>0</v>
      </c>
      <c r="U1330" s="403">
        <f t="shared" si="450"/>
        <v>0</v>
      </c>
      <c r="V1330" s="403">
        <f t="shared" si="450"/>
        <v>0</v>
      </c>
      <c r="W1330" s="403">
        <f t="shared" si="446"/>
        <v>5.8</v>
      </c>
      <c r="X1330" s="403">
        <f t="shared" si="447"/>
        <v>0</v>
      </c>
      <c r="Y1330" s="403">
        <f t="shared" si="447"/>
        <v>0</v>
      </c>
      <c r="Z1330" s="403">
        <f t="shared" si="447"/>
        <v>0</v>
      </c>
      <c r="AA1330" s="403">
        <f t="shared" si="447"/>
        <v>0</v>
      </c>
      <c r="AB1330" s="403">
        <f t="shared" si="447"/>
        <v>0</v>
      </c>
      <c r="AC1330" s="403">
        <f t="shared" si="448"/>
        <v>0</v>
      </c>
      <c r="AD1330" s="403">
        <f t="shared" si="451"/>
        <v>0</v>
      </c>
      <c r="AE1330" s="403">
        <f t="shared" si="452"/>
        <v>0</v>
      </c>
      <c r="AF1330" s="403">
        <f t="shared" si="437"/>
        <v>0</v>
      </c>
      <c r="AG1330" s="404">
        <f t="shared" si="439"/>
        <v>0</v>
      </c>
      <c r="AH1330" s="404">
        <f t="shared" si="445"/>
        <v>0</v>
      </c>
      <c r="AI1330" s="404">
        <f t="shared" si="445"/>
        <v>0</v>
      </c>
      <c r="AJ1330" s="145">
        <f t="shared" si="428"/>
        <v>0</v>
      </c>
    </row>
    <row r="1331" spans="2:36" ht="13.7" customHeight="1">
      <c r="B1331" s="803"/>
      <c r="C1331" s="802"/>
      <c r="D1331" s="400"/>
      <c r="E1331" s="401"/>
      <c r="F1331" s="402"/>
      <c r="G1331" s="175"/>
      <c r="H1331" s="440"/>
      <c r="I1331" s="403">
        <f t="shared" ref="I1331" si="453">IF(I$7-$F1331=0,$G1331,0)</f>
        <v>0</v>
      </c>
      <c r="J1331" s="403">
        <f t="shared" ref="J1331" si="454">IF(J$7-$F1331=0,$G1331,0)</f>
        <v>0</v>
      </c>
      <c r="K1331" s="403">
        <f t="shared" ref="K1331" si="455">IF(K$7-$F1331=0,$G1331,0)</f>
        <v>0</v>
      </c>
      <c r="L1331" s="403">
        <f t="shared" ref="L1331:O1331" si="456">IF(L$7-$F1331=0,$G1331,0)</f>
        <v>0</v>
      </c>
      <c r="M1331" s="403">
        <f t="shared" si="456"/>
        <v>0</v>
      </c>
      <c r="N1331" s="403">
        <f t="shared" si="456"/>
        <v>0</v>
      </c>
      <c r="O1331" s="403">
        <f t="shared" si="456"/>
        <v>0</v>
      </c>
      <c r="P1331" s="403">
        <f t="shared" ref="P1331" si="457">IF(P$7-$F1331=0,$G1331,0)</f>
        <v>0</v>
      </c>
      <c r="Q1331" s="403">
        <f t="shared" ref="Q1331:V1331" si="458">IF(Q$7-$F1331=0,$G1331,0)</f>
        <v>0</v>
      </c>
      <c r="R1331" s="403">
        <f t="shared" si="458"/>
        <v>0</v>
      </c>
      <c r="S1331" s="403">
        <f t="shared" si="458"/>
        <v>0</v>
      </c>
      <c r="T1331" s="403">
        <f t="shared" si="458"/>
        <v>0</v>
      </c>
      <c r="U1331" s="403">
        <f t="shared" si="458"/>
        <v>0</v>
      </c>
      <c r="V1331" s="403">
        <f t="shared" si="458"/>
        <v>0</v>
      </c>
      <c r="W1331" s="403">
        <f t="shared" ref="W1331" si="459">IF(W$7-$F1331=0,$G1331,0)</f>
        <v>0</v>
      </c>
      <c r="X1331" s="403">
        <f t="shared" ref="X1331" si="460">IF(X$7-$F1331=0,$G1331,0)</f>
        <v>0</v>
      </c>
      <c r="Y1331" s="403">
        <f t="shared" si="447"/>
        <v>0</v>
      </c>
      <c r="Z1331" s="403">
        <f t="shared" si="447"/>
        <v>0</v>
      </c>
      <c r="AA1331" s="403">
        <f t="shared" si="447"/>
        <v>0</v>
      </c>
      <c r="AB1331" s="403">
        <f t="shared" si="447"/>
        <v>0</v>
      </c>
      <c r="AC1331" s="403">
        <f t="shared" si="448"/>
        <v>0</v>
      </c>
      <c r="AD1331" s="403">
        <f t="shared" si="451"/>
        <v>0</v>
      </c>
      <c r="AE1331" s="403">
        <f t="shared" si="452"/>
        <v>0</v>
      </c>
      <c r="AF1331" s="403">
        <f t="shared" ref="AF1331" si="461">IF(AF$7-$F1331=0,$G1331,0)</f>
        <v>0</v>
      </c>
      <c r="AG1331" s="404">
        <f t="shared" ref="AG1331" si="462">IF(AG$7-$F1331=0,$G1331,0)</f>
        <v>0</v>
      </c>
      <c r="AH1331" s="404">
        <f t="shared" ref="AH1331" si="463">IF(AH$7-$F1331=0,$G1331,0)</f>
        <v>0</v>
      </c>
      <c r="AI1331" s="404">
        <f t="shared" si="445"/>
        <v>0</v>
      </c>
      <c r="AJ1331" s="145">
        <f t="shared" si="428"/>
        <v>0</v>
      </c>
    </row>
    <row r="1332" spans="2:36" ht="13.7" customHeight="1">
      <c r="B1332" s="185"/>
      <c r="C1332" s="186"/>
      <c r="D1332" s="405"/>
      <c r="E1332" s="186"/>
      <c r="F1332" s="406"/>
      <c r="G1332" s="407"/>
      <c r="H1332" s="439"/>
      <c r="I1332" s="186"/>
      <c r="J1332" s="186"/>
      <c r="K1332" s="186"/>
      <c r="L1332" s="186"/>
      <c r="M1332" s="186"/>
      <c r="N1332" s="186"/>
      <c r="O1332" s="186"/>
      <c r="P1332" s="408"/>
      <c r="Q1332" s="408"/>
      <c r="R1332" s="408"/>
      <c r="S1332" s="408"/>
      <c r="T1332" s="408"/>
      <c r="U1332" s="408"/>
      <c r="V1332" s="408"/>
      <c r="W1332" s="408"/>
      <c r="X1332" s="408"/>
      <c r="Y1332" s="408"/>
      <c r="Z1332" s="408"/>
      <c r="AA1332" s="408"/>
      <c r="AB1332" s="408"/>
      <c r="AC1332" s="408"/>
      <c r="AD1332" s="408"/>
      <c r="AE1332" s="408"/>
      <c r="AF1332" s="408"/>
      <c r="AG1332" s="123"/>
      <c r="AH1332" s="123"/>
      <c r="AI1332" s="123"/>
    </row>
    <row r="1333" spans="2:36" ht="14.25" customHeight="1" thickBot="1">
      <c r="B1333" s="187" t="s">
        <v>3382</v>
      </c>
      <c r="C1333" s="1647"/>
      <c r="D1333" s="1647"/>
      <c r="E1333" s="1648"/>
      <c r="F1333" s="409">
        <f>SUM(I1333:AI1333)-G1333</f>
        <v>0</v>
      </c>
      <c r="G1333" s="410">
        <f>SUM(G8:G1332)</f>
        <v>554080.6599999991</v>
      </c>
      <c r="H1333" s="439"/>
      <c r="I1333" s="410">
        <f t="shared" ref="I1333:AI1333" si="464">SUM(I8:I1332)</f>
        <v>294.39999999999998</v>
      </c>
      <c r="J1333" s="410">
        <f t="shared" si="464"/>
        <v>30327</v>
      </c>
      <c r="K1333" s="410">
        <f t="shared" si="464"/>
        <v>21229.429999999993</v>
      </c>
      <c r="L1333" s="410">
        <f t="shared" si="464"/>
        <v>0</v>
      </c>
      <c r="M1333" s="410">
        <f t="shared" si="464"/>
        <v>2822.98</v>
      </c>
      <c r="N1333" s="410">
        <f t="shared" si="464"/>
        <v>5131.5600000000004</v>
      </c>
      <c r="O1333" s="410">
        <f t="shared" si="464"/>
        <v>474.09</v>
      </c>
      <c r="P1333" s="410">
        <f t="shared" si="464"/>
        <v>112.79</v>
      </c>
      <c r="Q1333" s="410">
        <f t="shared" si="464"/>
        <v>4506.1400000000012</v>
      </c>
      <c r="R1333" s="410">
        <f t="shared" si="464"/>
        <v>523.71</v>
      </c>
      <c r="S1333" s="410">
        <f t="shared" si="464"/>
        <v>615.17000000000007</v>
      </c>
      <c r="T1333" s="410">
        <f t="shared" si="464"/>
        <v>3619.8300000000004</v>
      </c>
      <c r="U1333" s="410">
        <f t="shared" si="464"/>
        <v>5105</v>
      </c>
      <c r="V1333" s="410">
        <f t="shared" si="464"/>
        <v>15.98</v>
      </c>
      <c r="W1333" s="410">
        <f t="shared" si="464"/>
        <v>1406.69</v>
      </c>
      <c r="X1333" s="410">
        <f t="shared" si="464"/>
        <v>395.95</v>
      </c>
      <c r="Y1333" s="410">
        <f t="shared" si="464"/>
        <v>37.050000000000004</v>
      </c>
      <c r="Z1333" s="410">
        <f t="shared" si="464"/>
        <v>192</v>
      </c>
      <c r="AA1333" s="410">
        <f t="shared" si="464"/>
        <v>12089</v>
      </c>
      <c r="AB1333" s="410">
        <f t="shared" si="464"/>
        <v>996</v>
      </c>
      <c r="AC1333" s="410">
        <f t="shared" si="464"/>
        <v>50000</v>
      </c>
      <c r="AD1333" s="410">
        <f t="shared" si="464"/>
        <v>34913.379999999983</v>
      </c>
      <c r="AE1333" s="410">
        <f t="shared" si="464"/>
        <v>7145.63</v>
      </c>
      <c r="AF1333" s="410">
        <f t="shared" si="464"/>
        <v>341380.28999999986</v>
      </c>
      <c r="AG1333" s="411">
        <f t="shared" si="464"/>
        <v>20976.59</v>
      </c>
      <c r="AH1333" s="411">
        <f t="shared" si="464"/>
        <v>9770</v>
      </c>
      <c r="AI1333" s="411">
        <f t="shared" si="464"/>
        <v>0</v>
      </c>
    </row>
    <row r="1334" spans="2:36" ht="14.25" customHeight="1" thickTop="1"/>
    <row r="1335" spans="2:36">
      <c r="G1335" s="12">
        <f>SUBTOTAL(9,G10:G1330)</f>
        <v>554080.6599999991</v>
      </c>
      <c r="Z1335" s="529">
        <f>AA1333</f>
        <v>12089</v>
      </c>
      <c r="AF1335" s="529">
        <f>AG1333</f>
        <v>20976.59</v>
      </c>
    </row>
    <row r="1336" spans="2:36" ht="16.149999999999999" thickBot="1">
      <c r="Z1336" s="1003">
        <f>SUM(Z1333:Z1335)</f>
        <v>12281</v>
      </c>
      <c r="AF1336" s="986">
        <f>SUBTOTAL(9,AF1333:AF1335)</f>
        <v>362356.87999999989</v>
      </c>
    </row>
    <row r="1337" spans="2:36" ht="16.149999999999999" thickTop="1"/>
  </sheetData>
  <sheetProtection formatCells="0" formatColumns="0" formatRows="0" insertColumns="0" insertRows="0" insertHyperlinks="0" deleteColumns="0" deleteRows="0" sort="0" autoFilter="0" pivotTables="0"/>
  <autoFilter ref="B8:AI1331" xr:uid="{00000000-0001-0000-2100-000000000000}"/>
  <sortState xmlns:xlrd2="http://schemas.microsoft.com/office/spreadsheetml/2017/richdata2" ref="B10:AH1330">
    <sortCondition ref="E10:E1330"/>
  </sortState>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108"/>
  <sheetViews>
    <sheetView showGridLines="0" workbookViewId="0">
      <pane ySplit="10" topLeftCell="A90" activePane="bottomLeft" state="frozen"/>
      <selection pane="bottomLeft" activeCell="F13" sqref="F13"/>
    </sheetView>
  </sheetViews>
  <sheetFormatPr defaultColWidth="9.140625" defaultRowHeight="15.6"/>
  <cols>
    <col min="1" max="1" width="3.5703125" style="12" customWidth="1"/>
    <col min="2" max="2" width="13.28515625" style="12" customWidth="1"/>
    <col min="3" max="3" width="15.5703125" style="12" customWidth="1"/>
    <col min="4" max="4" width="18.7109375" style="12" customWidth="1"/>
    <col min="5" max="5" width="17.85546875" style="12" customWidth="1"/>
    <col min="6" max="7" width="11.28515625" style="12" bestFit="1" customWidth="1"/>
    <col min="8" max="8" width="5.7109375" style="12" bestFit="1" customWidth="1"/>
    <col min="9" max="9" width="11.5703125" style="12" bestFit="1" customWidth="1"/>
    <col min="10" max="10" width="9.140625" style="12"/>
    <col min="11" max="11" width="10.140625" style="12" bestFit="1" customWidth="1"/>
    <col min="12" max="12" width="9.140625" style="12"/>
    <col min="13" max="13" width="11.28515625" style="12" bestFit="1" customWidth="1"/>
    <col min="14" max="14" width="9.140625" style="12"/>
    <col min="15" max="16" width="9.85546875" style="12" bestFit="1" customWidth="1"/>
    <col min="17" max="16384" width="9.140625" style="12"/>
  </cols>
  <sheetData>
    <row r="1" spans="1:14" ht="15.75" customHeight="1">
      <c r="A1" s="4"/>
      <c r="B1" s="4"/>
      <c r="C1" s="4"/>
      <c r="D1" s="4"/>
      <c r="E1" s="4"/>
      <c r="F1" s="4"/>
      <c r="G1" s="29"/>
      <c r="J1" s="90"/>
    </row>
    <row r="2" spans="1:14" s="112" customFormat="1" ht="15" customHeight="1">
      <c r="B2" s="108" t="s">
        <v>0</v>
      </c>
      <c r="C2" s="109" t="str">
        <f>Index!C2</f>
        <v>Forest Car Company Ltd</v>
      </c>
      <c r="D2" s="109"/>
      <c r="F2" s="444" t="s">
        <v>15</v>
      </c>
      <c r="G2" s="108" t="str">
        <f>Index!H2</f>
        <v>Aratee</v>
      </c>
      <c r="H2" s="444" t="s">
        <v>9</v>
      </c>
      <c r="I2" s="110">
        <f>Index!J2</f>
        <v>45343</v>
      </c>
      <c r="J2" s="111"/>
      <c r="K2" s="111"/>
      <c r="N2" s="113"/>
    </row>
    <row r="3" spans="1:14" s="112" customFormat="1" ht="15" customHeight="1">
      <c r="B3" s="108" t="s">
        <v>1731</v>
      </c>
      <c r="C3" s="110">
        <f>Index!C3</f>
        <v>45260</v>
      </c>
      <c r="D3" s="110"/>
      <c r="F3" s="444" t="s">
        <v>17</v>
      </c>
      <c r="G3" s="108" t="str">
        <f>Index!H3</f>
        <v>Mitesh</v>
      </c>
      <c r="H3" s="444" t="s">
        <v>9</v>
      </c>
      <c r="I3" s="110">
        <f>Index!J3</f>
        <v>45352</v>
      </c>
      <c r="J3" s="111"/>
      <c r="K3" s="111"/>
      <c r="N3" s="24"/>
    </row>
    <row r="5" spans="1:14">
      <c r="B5" s="5" t="s">
        <v>3421</v>
      </c>
      <c r="C5" s="4"/>
      <c r="D5" s="4"/>
      <c r="E5" s="4"/>
      <c r="F5" s="4"/>
      <c r="G5" s="4"/>
      <c r="H5" s="4"/>
    </row>
    <row r="7" spans="1:14">
      <c r="B7" s="5" t="s">
        <v>3355</v>
      </c>
      <c r="C7" s="189" t="s">
        <v>3422</v>
      </c>
      <c r="D7" s="4"/>
      <c r="E7" s="4"/>
      <c r="F7" s="4"/>
      <c r="G7" s="4"/>
      <c r="H7" s="4"/>
    </row>
    <row r="8" spans="1:14">
      <c r="B8" s="5" t="s">
        <v>3356</v>
      </c>
      <c r="C8" s="189">
        <v>50237620</v>
      </c>
      <c r="D8" s="4"/>
      <c r="E8" s="4"/>
      <c r="F8" s="4"/>
      <c r="G8" s="4"/>
      <c r="H8" s="4"/>
      <c r="I8" s="743"/>
    </row>
    <row r="9" spans="1:14" ht="14.25" customHeight="1" thickBot="1"/>
    <row r="10" spans="1:14" ht="16.149999999999999" thickBot="1">
      <c r="B10" s="1203" t="s">
        <v>20</v>
      </c>
      <c r="C10" s="1203"/>
      <c r="D10" s="1203"/>
      <c r="E10" s="1203"/>
      <c r="F10" s="428" t="s">
        <v>2419</v>
      </c>
      <c r="G10" s="428" t="s">
        <v>2420</v>
      </c>
      <c r="H10" s="4"/>
    </row>
    <row r="11" spans="1:14">
      <c r="B11" s="388"/>
      <c r="C11" s="389"/>
      <c r="D11" s="389"/>
      <c r="E11" s="518"/>
      <c r="F11" s="131"/>
      <c r="G11" s="132"/>
    </row>
    <row r="12" spans="1:14" hidden="1">
      <c r="B12" s="388" t="str">
        <f>+'C2-1 - Trade debtors'!B9</f>
        <v>Opening Balance B/F</v>
      </c>
      <c r="C12" s="389"/>
      <c r="D12" s="389"/>
      <c r="E12" s="518"/>
      <c r="F12" s="133">
        <f>'C3 - Bank &amp; Cash'!H11</f>
        <v>0</v>
      </c>
      <c r="G12" s="134"/>
      <c r="H12" s="1" t="s">
        <v>3357</v>
      </c>
      <c r="I12" s="1"/>
    </row>
    <row r="13" spans="1:14">
      <c r="B13" s="388" t="s">
        <v>2427</v>
      </c>
      <c r="C13" s="389"/>
      <c r="D13" s="389"/>
      <c r="E13" s="518"/>
      <c r="F13" s="133">
        <f>'C3-1-R - BR -2'!G48</f>
        <v>50000</v>
      </c>
      <c r="G13" s="134"/>
      <c r="H13" s="1"/>
      <c r="I13" s="1"/>
    </row>
    <row r="14" spans="1:14">
      <c r="B14" s="388"/>
      <c r="C14" s="389"/>
      <c r="D14" s="389"/>
      <c r="E14" s="518"/>
      <c r="F14" s="771"/>
      <c r="G14" s="134"/>
      <c r="H14" s="1"/>
      <c r="I14" s="1"/>
    </row>
    <row r="15" spans="1:14">
      <c r="B15" s="388"/>
      <c r="C15" s="389"/>
      <c r="D15" s="389"/>
      <c r="E15" s="518"/>
      <c r="F15" s="133"/>
      <c r="G15" s="134"/>
      <c r="H15" s="1"/>
      <c r="I15" s="1"/>
    </row>
    <row r="16" spans="1:14">
      <c r="B16" s="388"/>
      <c r="C16" s="389"/>
      <c r="D16" s="389"/>
      <c r="E16" s="518"/>
      <c r="F16" s="133"/>
      <c r="G16" s="134"/>
      <c r="H16" s="1"/>
      <c r="I16" s="1"/>
    </row>
    <row r="17" spans="2:16">
      <c r="B17" s="388" t="s">
        <v>2432</v>
      </c>
      <c r="C17" s="389"/>
      <c r="D17" s="389"/>
      <c r="E17" s="518"/>
      <c r="F17" s="133"/>
      <c r="G17" s="134">
        <f>F19-SUM(G12:G16)</f>
        <v>50000</v>
      </c>
      <c r="H17" s="1" t="s">
        <v>63</v>
      </c>
      <c r="I17" s="1"/>
      <c r="K17" s="716"/>
      <c r="L17" s="717"/>
      <c r="M17" s="717"/>
      <c r="N17" s="717"/>
      <c r="O17" s="717"/>
      <c r="P17" s="717"/>
    </row>
    <row r="18" spans="2:16">
      <c r="B18" s="388"/>
      <c r="C18" s="389"/>
      <c r="D18" s="389"/>
      <c r="E18" s="518"/>
      <c r="F18" s="135"/>
      <c r="G18" s="136"/>
      <c r="H18" s="101"/>
      <c r="K18" s="716"/>
      <c r="L18" s="717"/>
      <c r="M18" s="717"/>
      <c r="N18" s="717"/>
      <c r="O18" s="717"/>
      <c r="P18" s="717"/>
    </row>
    <row r="19" spans="2:16" ht="16.149999999999999" thickBot="1">
      <c r="B19" s="1194" t="s">
        <v>2275</v>
      </c>
      <c r="C19" s="1195"/>
      <c r="D19" s="1195"/>
      <c r="E19" s="1196"/>
      <c r="F19" s="137">
        <f>SUM(F11:F18)</f>
        <v>50000</v>
      </c>
      <c r="G19" s="138">
        <f>SUM(G12:G17)</f>
        <v>50000</v>
      </c>
      <c r="K19" s="716"/>
      <c r="L19" s="717"/>
      <c r="M19" s="717"/>
      <c r="N19" s="717"/>
      <c r="O19" s="717"/>
      <c r="P19" s="717"/>
    </row>
    <row r="20" spans="2:16" ht="16.149999999999999" thickTop="1">
      <c r="B20" s="1230"/>
      <c r="C20" s="1231"/>
      <c r="D20" s="1231"/>
      <c r="E20" s="1232"/>
      <c r="F20" s="9"/>
      <c r="G20" s="188"/>
      <c r="H20" s="4"/>
      <c r="K20" s="716"/>
      <c r="L20" s="717"/>
      <c r="M20" s="717"/>
      <c r="N20" s="717"/>
      <c r="O20" s="717"/>
      <c r="P20" s="717"/>
    </row>
    <row r="21" spans="2:16">
      <c r="B21" s="4"/>
      <c r="C21" s="4"/>
      <c r="D21" s="4"/>
      <c r="E21" s="4"/>
      <c r="F21" s="4"/>
      <c r="G21" s="101">
        <f ca="1">-ETB!Q189-ETB!R189+G17</f>
        <v>0</v>
      </c>
      <c r="H21" s="4"/>
      <c r="K21" s="716"/>
      <c r="L21" s="717"/>
      <c r="M21" s="717"/>
      <c r="N21" s="717"/>
      <c r="O21" s="717"/>
      <c r="P21" s="717"/>
    </row>
    <row r="22" spans="2:16">
      <c r="B22" s="5" t="s">
        <v>3358</v>
      </c>
      <c r="C22" s="4"/>
      <c r="D22" s="4"/>
      <c r="E22" s="4"/>
      <c r="F22" s="4"/>
      <c r="G22" s="4"/>
      <c r="H22" s="4"/>
      <c r="K22" s="716"/>
      <c r="L22" s="717"/>
      <c r="M22" s="717"/>
      <c r="N22" s="717"/>
      <c r="O22" s="717"/>
      <c r="P22" s="717"/>
    </row>
    <row r="23" spans="2:16" ht="14.25" customHeight="1" thickBot="1"/>
    <row r="24" spans="2:16" ht="16.149999999999999" thickBot="1">
      <c r="B24" s="1203" t="s">
        <v>20</v>
      </c>
      <c r="C24" s="1203"/>
      <c r="D24" s="1203"/>
      <c r="E24" s="1203"/>
      <c r="F24" s="1203"/>
      <c r="G24" s="428" t="s">
        <v>3359</v>
      </c>
      <c r="H24" s="5"/>
    </row>
    <row r="25" spans="2:16">
      <c r="B25" s="1233"/>
      <c r="C25" s="1234"/>
      <c r="D25" s="1234"/>
      <c r="E25" s="1234"/>
      <c r="F25" s="1234"/>
      <c r="G25" s="132"/>
      <c r="H25" s="4"/>
    </row>
    <row r="26" spans="2:16">
      <c r="B26" s="1220" t="s">
        <v>3423</v>
      </c>
      <c r="C26" s="1221"/>
      <c r="D26" s="1221"/>
      <c r="E26" s="1221"/>
      <c r="F26" s="1221"/>
      <c r="G26" s="134">
        <f>M108</f>
        <v>50000</v>
      </c>
      <c r="H26" s="4"/>
    </row>
    <row r="27" spans="2:16">
      <c r="B27" s="1220"/>
      <c r="C27" s="1221"/>
      <c r="D27" s="1221"/>
      <c r="E27" s="1221"/>
      <c r="F27" s="1221"/>
      <c r="G27" s="134"/>
      <c r="H27" s="4"/>
    </row>
    <row r="28" spans="2:16" hidden="1">
      <c r="B28" s="1224" t="s">
        <v>3424</v>
      </c>
      <c r="C28" s="1225"/>
      <c r="D28" s="1225"/>
      <c r="E28" s="1225"/>
      <c r="F28" s="1225"/>
      <c r="G28" s="134">
        <v>0</v>
      </c>
    </row>
    <row r="29" spans="2:16" hidden="1">
      <c r="B29" s="1220"/>
      <c r="C29" s="1221"/>
      <c r="D29" s="1221"/>
      <c r="E29" s="1221"/>
      <c r="F29" s="1221"/>
      <c r="G29" s="134"/>
    </row>
    <row r="30" spans="2:16" hidden="1">
      <c r="B30" s="1220"/>
      <c r="C30" s="1221"/>
      <c r="D30" s="1221"/>
      <c r="E30" s="1221"/>
      <c r="F30" s="1221"/>
      <c r="G30" s="134"/>
    </row>
    <row r="31" spans="2:16" hidden="1">
      <c r="B31" s="1224" t="s">
        <v>3425</v>
      </c>
      <c r="C31" s="1225"/>
      <c r="D31" s="1225"/>
      <c r="E31" s="1225"/>
      <c r="F31" s="1225"/>
      <c r="G31" s="134">
        <v>0</v>
      </c>
    </row>
    <row r="32" spans="2:16" hidden="1">
      <c r="B32" s="1220"/>
      <c r="C32" s="1221"/>
      <c r="D32" s="1221"/>
      <c r="E32" s="1221"/>
      <c r="F32" s="1221"/>
      <c r="G32" s="134"/>
    </row>
    <row r="33" spans="2:7">
      <c r="B33" s="1228"/>
      <c r="C33" s="1229"/>
      <c r="D33" s="1229"/>
      <c r="E33" s="1229"/>
      <c r="F33" s="1229"/>
      <c r="G33" s="136"/>
    </row>
    <row r="34" spans="2:7" ht="16.149999999999999" thickBot="1">
      <c r="B34" s="1194" t="s">
        <v>3363</v>
      </c>
      <c r="C34" s="1195"/>
      <c r="D34" s="1195"/>
      <c r="E34" s="1195"/>
      <c r="F34" s="1195"/>
      <c r="G34" s="190">
        <f>SUM(G26:G33)</f>
        <v>50000</v>
      </c>
    </row>
    <row r="35" spans="2:7" ht="16.149999999999999" thickTop="1">
      <c r="B35" s="1230"/>
      <c r="C35" s="1231"/>
      <c r="D35" s="1231"/>
      <c r="E35" s="1231"/>
      <c r="F35" s="1231"/>
      <c r="G35" s="191">
        <f>+G34-F17</f>
        <v>50000</v>
      </c>
    </row>
    <row r="36" spans="2:7">
      <c r="B36" s="4"/>
      <c r="C36" s="4"/>
      <c r="D36" s="4"/>
      <c r="E36" s="4"/>
      <c r="F36" s="4"/>
      <c r="G36" s="7"/>
    </row>
    <row r="37" spans="2:7">
      <c r="B37" s="4"/>
      <c r="C37" s="4"/>
      <c r="D37" s="4"/>
      <c r="E37" s="4"/>
      <c r="F37" s="4"/>
      <c r="G37" s="192"/>
    </row>
    <row r="38" spans="2:7">
      <c r="B38" s="772" t="s">
        <v>3364</v>
      </c>
      <c r="C38" s="4"/>
      <c r="D38" s="4"/>
      <c r="E38" s="4"/>
      <c r="F38" s="4"/>
      <c r="G38" s="4"/>
    </row>
    <row r="108" spans="13:13">
      <c r="M108" s="1057">
        <v>50000</v>
      </c>
    </row>
  </sheetData>
  <sheetProtection formatCells="0" formatColumns="0" formatRows="0" insertColumns="0" insertRows="0" insertHyperlinks="0" deleteColumns="0" deleteRows="0" sort="0" autoFilter="0" pivotTables="0"/>
  <mergeCells count="15">
    <mergeCell ref="B10:E10"/>
    <mergeCell ref="B19:E19"/>
    <mergeCell ref="B20:E20"/>
    <mergeCell ref="B35:F35"/>
    <mergeCell ref="B24:F24"/>
    <mergeCell ref="B30:F30"/>
    <mergeCell ref="B31:F31"/>
    <mergeCell ref="B32:F32"/>
    <mergeCell ref="B33:F33"/>
    <mergeCell ref="B34:F34"/>
    <mergeCell ref="B26:F26"/>
    <mergeCell ref="B25:F25"/>
    <mergeCell ref="B27:F27"/>
    <mergeCell ref="B28:F28"/>
    <mergeCell ref="B29:F29"/>
  </mergeCells>
  <hyperlinks>
    <hyperlink ref="H12" location="TB!D22" display="TB!D22" xr:uid="{00000000-0004-0000-2200-000000000000}"/>
    <hyperlink ref="H17" location="'C3 - Bank &amp; Cash'!C17" display="'C3 - Bank &amp; Cash'!C17" xr:uid="{00000000-0004-0000-2200-000001000000}"/>
  </hyperlinks>
  <pageMargins left="0.7" right="0.7" top="0.75" bottom="0.75" header="0.3" footer="0.3"/>
  <pageSetup paperSize="9"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F5160-0812-46E5-A8F1-18B6F6C47E29}">
  <dimension ref="B1:O53"/>
  <sheetViews>
    <sheetView showGridLines="0" zoomScaleNormal="100" workbookViewId="0">
      <pane xSplit="8" ySplit="8" topLeftCell="I9" activePane="bottomRight" state="frozen"/>
      <selection pane="bottomRight" activeCell="I55" sqref="I55"/>
      <selection pane="bottomLeft" activeCell="A9" sqref="A9"/>
      <selection pane="topRight" activeCell="I1" sqref="I1"/>
    </sheetView>
  </sheetViews>
  <sheetFormatPr defaultColWidth="9.140625" defaultRowHeight="15.6"/>
  <cols>
    <col min="1" max="1" width="4.28515625" style="12" customWidth="1"/>
    <col min="2" max="2" width="9.85546875" style="12" customWidth="1"/>
    <col min="3" max="3" width="15.28515625" style="12" customWidth="1"/>
    <col min="4" max="4" width="11.5703125" style="12" customWidth="1"/>
    <col min="5" max="5" width="33.5703125" style="12" customWidth="1"/>
    <col min="6" max="6" width="11.28515625" style="12" bestFit="1" customWidth="1"/>
    <col min="7" max="7" width="13.42578125" style="12" customWidth="1"/>
    <col min="8" max="8" width="0.7109375" style="12" customWidth="1"/>
    <col min="9" max="9" width="12.7109375" style="12" customWidth="1"/>
    <col min="10" max="15" width="12.7109375" style="12" hidden="1" customWidth="1"/>
    <col min="16" max="16384" width="9.140625" style="12"/>
  </cols>
  <sheetData>
    <row r="1" spans="2:15" ht="15.75" customHeight="1">
      <c r="J1" s="29"/>
    </row>
    <row r="2" spans="2:15" s="23" customFormat="1" ht="15" customHeight="1">
      <c r="B2" s="17" t="s">
        <v>14</v>
      </c>
      <c r="C2" s="26" t="str">
        <f>Index!C2</f>
        <v>Forest Car Company Ltd</v>
      </c>
      <c r="D2" s="26"/>
      <c r="E2" s="115" t="s">
        <v>15</v>
      </c>
      <c r="F2" s="17" t="str">
        <f>Index!H2</f>
        <v>Aratee</v>
      </c>
      <c r="G2" s="17"/>
      <c r="H2" s="115" t="s">
        <v>9</v>
      </c>
      <c r="I2" s="18">
        <f>Index!J2</f>
        <v>45343</v>
      </c>
      <c r="J2" s="18"/>
      <c r="K2" s="946"/>
      <c r="L2" s="946"/>
      <c r="M2" s="946"/>
      <c r="N2" s="946"/>
      <c r="O2" s="390"/>
    </row>
    <row r="3" spans="2:15" s="23" customFormat="1" ht="15" customHeight="1">
      <c r="B3" s="17" t="s">
        <v>16</v>
      </c>
      <c r="C3" s="18">
        <f>Index!C3</f>
        <v>45260</v>
      </c>
      <c r="D3" s="18"/>
      <c r="E3" s="115" t="s">
        <v>17</v>
      </c>
      <c r="F3" s="17" t="str">
        <f>Index!H3</f>
        <v>Mitesh</v>
      </c>
      <c r="G3" s="17"/>
      <c r="H3" s="115" t="s">
        <v>9</v>
      </c>
      <c r="I3" s="18">
        <f>Index!J3</f>
        <v>45352</v>
      </c>
      <c r="J3" s="18"/>
      <c r="K3" s="946"/>
      <c r="L3" s="946"/>
      <c r="M3" s="946"/>
      <c r="N3" s="946"/>
      <c r="O3" s="946"/>
    </row>
    <row r="4" spans="2:15" ht="15" customHeight="1">
      <c r="B4" s="4"/>
      <c r="C4" s="4"/>
      <c r="D4" s="4"/>
      <c r="E4" s="4"/>
      <c r="F4" s="4"/>
      <c r="G4" s="4"/>
      <c r="H4" s="4"/>
      <c r="I4" s="29"/>
      <c r="J4" s="29"/>
    </row>
    <row r="5" spans="2:15">
      <c r="B5" s="5" t="s">
        <v>3365</v>
      </c>
      <c r="C5" s="5"/>
      <c r="D5" s="4"/>
      <c r="E5" s="4"/>
      <c r="F5" s="4"/>
      <c r="G5" s="4"/>
      <c r="H5" s="4"/>
      <c r="I5" s="4"/>
      <c r="J5" s="4"/>
    </row>
    <row r="6" spans="2:15" ht="16.149999999999999" thickBot="1">
      <c r="B6" s="130"/>
      <c r="C6" s="130"/>
      <c r="D6" s="4"/>
      <c r="E6" s="4"/>
      <c r="F6" s="4"/>
      <c r="G6" s="4"/>
      <c r="H6" s="4"/>
      <c r="I6" s="4"/>
      <c r="J6" s="4"/>
    </row>
    <row r="7" spans="2:15" ht="16.149999999999999" thickBot="1">
      <c r="E7" s="4"/>
      <c r="F7" s="4"/>
      <c r="G7" s="4"/>
      <c r="H7" s="4"/>
      <c r="I7" s="392">
        <v>692</v>
      </c>
      <c r="J7" s="393">
        <v>91</v>
      </c>
      <c r="K7" s="393">
        <v>92</v>
      </c>
      <c r="L7" s="393">
        <v>93</v>
      </c>
      <c r="M7" s="395">
        <v>130</v>
      </c>
      <c r="N7" s="395">
        <v>586</v>
      </c>
      <c r="O7" s="395">
        <v>737</v>
      </c>
    </row>
    <row r="8" spans="2:15" s="396" customFormat="1" ht="47.45" thickBot="1">
      <c r="B8" s="436" t="s">
        <v>1751</v>
      </c>
      <c r="C8" s="801" t="s">
        <v>109</v>
      </c>
      <c r="D8" s="436" t="s">
        <v>545</v>
      </c>
      <c r="E8" s="436" t="s">
        <v>2348</v>
      </c>
      <c r="F8" s="436" t="s">
        <v>3366</v>
      </c>
      <c r="G8" s="436" t="s">
        <v>1754</v>
      </c>
      <c r="H8" s="436"/>
      <c r="I8" s="436" t="s">
        <v>3426</v>
      </c>
      <c r="J8" s="436" t="s">
        <v>3427</v>
      </c>
      <c r="K8" s="436" t="s">
        <v>2110</v>
      </c>
      <c r="L8" s="436" t="s">
        <v>2110</v>
      </c>
      <c r="M8" s="436" t="s">
        <v>3428</v>
      </c>
      <c r="N8" s="436" t="s">
        <v>3429</v>
      </c>
      <c r="O8" s="436" t="s">
        <v>72</v>
      </c>
    </row>
    <row r="9" spans="2:15">
      <c r="B9" s="183"/>
      <c r="C9" s="184"/>
      <c r="D9" s="397"/>
      <c r="E9" s="184"/>
      <c r="F9" s="184"/>
      <c r="G9" s="184"/>
      <c r="H9" s="437"/>
      <c r="I9" s="184"/>
      <c r="J9" s="184"/>
      <c r="K9" s="184"/>
      <c r="L9" s="184"/>
      <c r="M9" s="398"/>
      <c r="N9" s="398"/>
      <c r="O9" s="120"/>
    </row>
    <row r="10" spans="2:15">
      <c r="B10" s="803">
        <v>1</v>
      </c>
      <c r="C10" s="1043">
        <v>45232</v>
      </c>
      <c r="D10" s="400" t="s">
        <v>1745</v>
      </c>
      <c r="E10" s="412" t="s">
        <v>1746</v>
      </c>
      <c r="F10" s="402">
        <v>692</v>
      </c>
      <c r="G10" s="403">
        <v>50000</v>
      </c>
      <c r="H10" s="438"/>
      <c r="I10" s="175">
        <f t="shared" ref="I10:O19" si="0">IF(I$7-$F10=0,$G10,0)</f>
        <v>50000</v>
      </c>
      <c r="J10" s="403">
        <f t="shared" si="0"/>
        <v>0</v>
      </c>
      <c r="K10" s="403">
        <f t="shared" si="0"/>
        <v>0</v>
      </c>
      <c r="L10" s="403">
        <f t="shared" si="0"/>
        <v>0</v>
      </c>
      <c r="M10" s="403">
        <f t="shared" si="0"/>
        <v>0</v>
      </c>
      <c r="N10" s="403">
        <f t="shared" si="0"/>
        <v>0</v>
      </c>
      <c r="O10" s="404">
        <f t="shared" si="0"/>
        <v>0</v>
      </c>
    </row>
    <row r="11" spans="2:15">
      <c r="B11" s="803"/>
      <c r="C11" s="802"/>
      <c r="D11" s="400"/>
      <c r="E11" s="401"/>
      <c r="F11" s="402"/>
      <c r="G11" s="403"/>
      <c r="H11" s="438"/>
      <c r="I11" s="175">
        <f t="shared" si="0"/>
        <v>0</v>
      </c>
      <c r="J11" s="175">
        <f t="shared" si="0"/>
        <v>0</v>
      </c>
      <c r="K11" s="175">
        <f t="shared" si="0"/>
        <v>0</v>
      </c>
      <c r="L11" s="403">
        <f t="shared" si="0"/>
        <v>0</v>
      </c>
      <c r="M11" s="403">
        <f t="shared" si="0"/>
        <v>0</v>
      </c>
      <c r="N11" s="403">
        <f t="shared" si="0"/>
        <v>0</v>
      </c>
      <c r="O11" s="404">
        <f t="shared" si="0"/>
        <v>0</v>
      </c>
    </row>
    <row r="12" spans="2:15" hidden="1">
      <c r="B12" s="803"/>
      <c r="C12" s="802"/>
      <c r="D12" s="400"/>
      <c r="E12" s="401"/>
      <c r="F12" s="402"/>
      <c r="G12" s="403"/>
      <c r="H12" s="438"/>
      <c r="I12" s="175">
        <f t="shared" si="0"/>
        <v>0</v>
      </c>
      <c r="J12" s="175">
        <f t="shared" si="0"/>
        <v>0</v>
      </c>
      <c r="K12" s="175">
        <f t="shared" si="0"/>
        <v>0</v>
      </c>
      <c r="L12" s="403">
        <f t="shared" si="0"/>
        <v>0</v>
      </c>
      <c r="M12" s="403">
        <f t="shared" si="0"/>
        <v>0</v>
      </c>
      <c r="N12" s="403">
        <f t="shared" si="0"/>
        <v>0</v>
      </c>
      <c r="O12" s="404">
        <f t="shared" si="0"/>
        <v>0</v>
      </c>
    </row>
    <row r="13" spans="2:15" hidden="1">
      <c r="B13" s="803"/>
      <c r="C13" s="802"/>
      <c r="D13" s="400"/>
      <c r="E13" s="401"/>
      <c r="F13" s="402"/>
      <c r="G13" s="175"/>
      <c r="H13" s="438"/>
      <c r="I13" s="175">
        <f t="shared" si="0"/>
        <v>0</v>
      </c>
      <c r="J13" s="175">
        <f t="shared" si="0"/>
        <v>0</v>
      </c>
      <c r="K13" s="175">
        <f t="shared" si="0"/>
        <v>0</v>
      </c>
      <c r="L13" s="403">
        <f t="shared" si="0"/>
        <v>0</v>
      </c>
      <c r="M13" s="403">
        <f t="shared" si="0"/>
        <v>0</v>
      </c>
      <c r="N13" s="403">
        <f t="shared" si="0"/>
        <v>0</v>
      </c>
      <c r="O13" s="404">
        <f t="shared" si="0"/>
        <v>0</v>
      </c>
    </row>
    <row r="14" spans="2:15" hidden="1">
      <c r="B14" s="803"/>
      <c r="C14" s="802"/>
      <c r="D14" s="400"/>
      <c r="E14" s="401"/>
      <c r="F14" s="402"/>
      <c r="G14" s="175"/>
      <c r="H14" s="438"/>
      <c r="I14" s="175">
        <f t="shared" si="0"/>
        <v>0</v>
      </c>
      <c r="J14" s="175">
        <f t="shared" si="0"/>
        <v>0</v>
      </c>
      <c r="K14" s="175">
        <f t="shared" si="0"/>
        <v>0</v>
      </c>
      <c r="L14" s="403">
        <f t="shared" si="0"/>
        <v>0</v>
      </c>
      <c r="M14" s="403">
        <f t="shared" si="0"/>
        <v>0</v>
      </c>
      <c r="N14" s="403">
        <f t="shared" si="0"/>
        <v>0</v>
      </c>
      <c r="O14" s="404">
        <f t="shared" si="0"/>
        <v>0</v>
      </c>
    </row>
    <row r="15" spans="2:15" hidden="1">
      <c r="B15" s="803"/>
      <c r="C15" s="802"/>
      <c r="D15" s="400"/>
      <c r="E15" s="401"/>
      <c r="F15" s="402"/>
      <c r="G15" s="175"/>
      <c r="H15" s="438"/>
      <c r="I15" s="175">
        <f t="shared" si="0"/>
        <v>0</v>
      </c>
      <c r="J15" s="175">
        <f t="shared" si="0"/>
        <v>0</v>
      </c>
      <c r="K15" s="175">
        <f t="shared" si="0"/>
        <v>0</v>
      </c>
      <c r="L15" s="403">
        <f t="shared" si="0"/>
        <v>0</v>
      </c>
      <c r="M15" s="403">
        <f t="shared" si="0"/>
        <v>0</v>
      </c>
      <c r="N15" s="403">
        <f t="shared" si="0"/>
        <v>0</v>
      </c>
      <c r="O15" s="404">
        <f t="shared" si="0"/>
        <v>0</v>
      </c>
    </row>
    <row r="16" spans="2:15" hidden="1">
      <c r="B16" s="803"/>
      <c r="C16" s="802"/>
      <c r="D16" s="400"/>
      <c r="E16" s="401"/>
      <c r="F16" s="402"/>
      <c r="G16" s="175"/>
      <c r="H16" s="438"/>
      <c r="I16" s="175">
        <f t="shared" si="0"/>
        <v>0</v>
      </c>
      <c r="J16" s="175">
        <f t="shared" si="0"/>
        <v>0</v>
      </c>
      <c r="K16" s="175">
        <f t="shared" si="0"/>
        <v>0</v>
      </c>
      <c r="L16" s="403">
        <f t="shared" si="0"/>
        <v>0</v>
      </c>
      <c r="M16" s="403">
        <f t="shared" si="0"/>
        <v>0</v>
      </c>
      <c r="N16" s="403">
        <f t="shared" si="0"/>
        <v>0</v>
      </c>
      <c r="O16" s="404">
        <f t="shared" si="0"/>
        <v>0</v>
      </c>
    </row>
    <row r="17" spans="2:15" hidden="1">
      <c r="B17" s="803"/>
      <c r="C17" s="802"/>
      <c r="D17" s="400"/>
      <c r="E17" s="401"/>
      <c r="F17" s="402"/>
      <c r="G17" s="175"/>
      <c r="H17" s="438"/>
      <c r="I17" s="175">
        <f t="shared" si="0"/>
        <v>0</v>
      </c>
      <c r="J17" s="175">
        <f t="shared" si="0"/>
        <v>0</v>
      </c>
      <c r="K17" s="175">
        <f t="shared" si="0"/>
        <v>0</v>
      </c>
      <c r="L17" s="403">
        <f t="shared" si="0"/>
        <v>0</v>
      </c>
      <c r="M17" s="403">
        <f t="shared" si="0"/>
        <v>0</v>
      </c>
      <c r="N17" s="403">
        <f t="shared" si="0"/>
        <v>0</v>
      </c>
      <c r="O17" s="404">
        <f t="shared" si="0"/>
        <v>0</v>
      </c>
    </row>
    <row r="18" spans="2:15" hidden="1">
      <c r="B18" s="803"/>
      <c r="C18" s="802"/>
      <c r="D18" s="400"/>
      <c r="E18" s="401"/>
      <c r="F18" s="402"/>
      <c r="G18" s="403"/>
      <c r="H18" s="438"/>
      <c r="I18" s="175">
        <f t="shared" si="0"/>
        <v>0</v>
      </c>
      <c r="J18" s="175">
        <f t="shared" si="0"/>
        <v>0</v>
      </c>
      <c r="K18" s="175">
        <f t="shared" si="0"/>
        <v>0</v>
      </c>
      <c r="L18" s="403">
        <f t="shared" si="0"/>
        <v>0</v>
      </c>
      <c r="M18" s="403">
        <f t="shared" si="0"/>
        <v>0</v>
      </c>
      <c r="N18" s="403">
        <f t="shared" si="0"/>
        <v>0</v>
      </c>
      <c r="O18" s="404">
        <f t="shared" si="0"/>
        <v>0</v>
      </c>
    </row>
    <row r="19" spans="2:15" hidden="1">
      <c r="B19" s="803"/>
      <c r="C19" s="802"/>
      <c r="D19" s="400"/>
      <c r="E19" s="401"/>
      <c r="F19" s="402"/>
      <c r="G19" s="403"/>
      <c r="H19" s="438"/>
      <c r="I19" s="175">
        <f t="shared" si="0"/>
        <v>0</v>
      </c>
      <c r="J19" s="175">
        <f t="shared" si="0"/>
        <v>0</v>
      </c>
      <c r="K19" s="175">
        <f t="shared" si="0"/>
        <v>0</v>
      </c>
      <c r="L19" s="403">
        <f t="shared" si="0"/>
        <v>0</v>
      </c>
      <c r="M19" s="403">
        <f t="shared" si="0"/>
        <v>0</v>
      </c>
      <c r="N19" s="403">
        <f t="shared" si="0"/>
        <v>0</v>
      </c>
      <c r="O19" s="404">
        <f t="shared" si="0"/>
        <v>0</v>
      </c>
    </row>
    <row r="20" spans="2:15" hidden="1">
      <c r="B20" s="803"/>
      <c r="C20" s="802"/>
      <c r="D20" s="400"/>
      <c r="E20" s="401"/>
      <c r="F20" s="402"/>
      <c r="G20" s="403"/>
      <c r="H20" s="438"/>
      <c r="I20" s="175">
        <f t="shared" ref="I20:O29" si="1">IF(I$7-$F20=0,$G20,0)</f>
        <v>0</v>
      </c>
      <c r="J20" s="175">
        <f t="shared" si="1"/>
        <v>0</v>
      </c>
      <c r="K20" s="175">
        <f t="shared" si="1"/>
        <v>0</v>
      </c>
      <c r="L20" s="403">
        <f t="shared" si="1"/>
        <v>0</v>
      </c>
      <c r="M20" s="403">
        <f t="shared" si="1"/>
        <v>0</v>
      </c>
      <c r="N20" s="403">
        <f t="shared" si="1"/>
        <v>0</v>
      </c>
      <c r="O20" s="404">
        <f t="shared" si="1"/>
        <v>0</v>
      </c>
    </row>
    <row r="21" spans="2:15" hidden="1">
      <c r="B21" s="803"/>
      <c r="C21" s="802"/>
      <c r="D21" s="400"/>
      <c r="E21" s="401"/>
      <c r="F21" s="402"/>
      <c r="G21" s="403"/>
      <c r="H21" s="438"/>
      <c r="I21" s="175">
        <f t="shared" si="1"/>
        <v>0</v>
      </c>
      <c r="J21" s="175">
        <f t="shared" si="1"/>
        <v>0</v>
      </c>
      <c r="K21" s="175">
        <f t="shared" si="1"/>
        <v>0</v>
      </c>
      <c r="L21" s="403">
        <f t="shared" si="1"/>
        <v>0</v>
      </c>
      <c r="M21" s="403">
        <f t="shared" si="1"/>
        <v>0</v>
      </c>
      <c r="N21" s="403">
        <f t="shared" si="1"/>
        <v>0</v>
      </c>
      <c r="O21" s="404">
        <f t="shared" si="1"/>
        <v>0</v>
      </c>
    </row>
    <row r="22" spans="2:15" hidden="1">
      <c r="B22" s="803"/>
      <c r="C22" s="802"/>
      <c r="D22" s="400"/>
      <c r="E22" s="401"/>
      <c r="F22" s="402"/>
      <c r="G22" s="403"/>
      <c r="H22" s="438"/>
      <c r="I22" s="175">
        <f t="shared" si="1"/>
        <v>0</v>
      </c>
      <c r="J22" s="175">
        <f t="shared" si="1"/>
        <v>0</v>
      </c>
      <c r="K22" s="175">
        <f t="shared" si="1"/>
        <v>0</v>
      </c>
      <c r="L22" s="403">
        <f t="shared" si="1"/>
        <v>0</v>
      </c>
      <c r="M22" s="403">
        <f t="shared" si="1"/>
        <v>0</v>
      </c>
      <c r="N22" s="403">
        <f t="shared" si="1"/>
        <v>0</v>
      </c>
      <c r="O22" s="404">
        <f t="shared" si="1"/>
        <v>0</v>
      </c>
    </row>
    <row r="23" spans="2:15" hidden="1">
      <c r="B23" s="803"/>
      <c r="C23" s="802"/>
      <c r="D23" s="400"/>
      <c r="E23" s="401"/>
      <c r="F23" s="402"/>
      <c r="G23" s="403"/>
      <c r="H23" s="438"/>
      <c r="I23" s="175">
        <f t="shared" si="1"/>
        <v>0</v>
      </c>
      <c r="J23" s="175">
        <f t="shared" si="1"/>
        <v>0</v>
      </c>
      <c r="K23" s="175">
        <f t="shared" si="1"/>
        <v>0</v>
      </c>
      <c r="L23" s="403">
        <f t="shared" si="1"/>
        <v>0</v>
      </c>
      <c r="M23" s="403">
        <f t="shared" si="1"/>
        <v>0</v>
      </c>
      <c r="N23" s="403">
        <f t="shared" si="1"/>
        <v>0</v>
      </c>
      <c r="O23" s="404">
        <f t="shared" si="1"/>
        <v>0</v>
      </c>
    </row>
    <row r="24" spans="2:15" hidden="1">
      <c r="B24" s="803"/>
      <c r="C24" s="802"/>
      <c r="D24" s="400"/>
      <c r="E24" s="401"/>
      <c r="F24" s="402"/>
      <c r="G24" s="403"/>
      <c r="H24" s="438"/>
      <c r="I24" s="175">
        <f t="shared" si="1"/>
        <v>0</v>
      </c>
      <c r="J24" s="175">
        <f t="shared" si="1"/>
        <v>0</v>
      </c>
      <c r="K24" s="175">
        <f t="shared" si="1"/>
        <v>0</v>
      </c>
      <c r="L24" s="403">
        <f t="shared" si="1"/>
        <v>0</v>
      </c>
      <c r="M24" s="403">
        <f t="shared" si="1"/>
        <v>0</v>
      </c>
      <c r="N24" s="403">
        <f t="shared" si="1"/>
        <v>0</v>
      </c>
      <c r="O24" s="404">
        <f t="shared" si="1"/>
        <v>0</v>
      </c>
    </row>
    <row r="25" spans="2:15" hidden="1">
      <c r="B25" s="803"/>
      <c r="C25" s="802"/>
      <c r="D25" s="400"/>
      <c r="E25" s="401"/>
      <c r="F25" s="402"/>
      <c r="G25" s="403"/>
      <c r="H25" s="438"/>
      <c r="I25" s="175">
        <f t="shared" si="1"/>
        <v>0</v>
      </c>
      <c r="J25" s="175">
        <f t="shared" si="1"/>
        <v>0</v>
      </c>
      <c r="K25" s="175">
        <f t="shared" si="1"/>
        <v>0</v>
      </c>
      <c r="L25" s="403">
        <f t="shared" si="1"/>
        <v>0</v>
      </c>
      <c r="M25" s="403">
        <f t="shared" si="1"/>
        <v>0</v>
      </c>
      <c r="N25" s="403">
        <f t="shared" si="1"/>
        <v>0</v>
      </c>
      <c r="O25" s="404">
        <f t="shared" si="1"/>
        <v>0</v>
      </c>
    </row>
    <row r="26" spans="2:15" hidden="1">
      <c r="B26" s="803"/>
      <c r="C26" s="802"/>
      <c r="D26" s="400"/>
      <c r="E26" s="401"/>
      <c r="F26" s="402"/>
      <c r="G26" s="403"/>
      <c r="H26" s="438"/>
      <c r="I26" s="175">
        <f t="shared" si="1"/>
        <v>0</v>
      </c>
      <c r="J26" s="175">
        <f t="shared" si="1"/>
        <v>0</v>
      </c>
      <c r="K26" s="175">
        <f t="shared" si="1"/>
        <v>0</v>
      </c>
      <c r="L26" s="403">
        <f t="shared" si="1"/>
        <v>0</v>
      </c>
      <c r="M26" s="403">
        <f t="shared" si="1"/>
        <v>0</v>
      </c>
      <c r="N26" s="403">
        <f t="shared" si="1"/>
        <v>0</v>
      </c>
      <c r="O26" s="404">
        <f t="shared" si="1"/>
        <v>0</v>
      </c>
    </row>
    <row r="27" spans="2:15" hidden="1">
      <c r="B27" s="803"/>
      <c r="C27" s="802"/>
      <c r="D27" s="400"/>
      <c r="E27" s="401"/>
      <c r="F27" s="402"/>
      <c r="G27" s="403"/>
      <c r="H27" s="438"/>
      <c r="I27" s="175">
        <f t="shared" si="1"/>
        <v>0</v>
      </c>
      <c r="J27" s="175">
        <f t="shared" si="1"/>
        <v>0</v>
      </c>
      <c r="K27" s="175">
        <f t="shared" si="1"/>
        <v>0</v>
      </c>
      <c r="L27" s="403">
        <f t="shared" si="1"/>
        <v>0</v>
      </c>
      <c r="M27" s="403">
        <f t="shared" si="1"/>
        <v>0</v>
      </c>
      <c r="N27" s="403">
        <f t="shared" si="1"/>
        <v>0</v>
      </c>
      <c r="O27" s="404">
        <f t="shared" si="1"/>
        <v>0</v>
      </c>
    </row>
    <row r="28" spans="2:15" hidden="1">
      <c r="B28" s="803"/>
      <c r="C28" s="802"/>
      <c r="D28" s="400"/>
      <c r="E28" s="401"/>
      <c r="F28" s="402"/>
      <c r="G28" s="403"/>
      <c r="H28" s="438"/>
      <c r="I28" s="175">
        <f t="shared" si="1"/>
        <v>0</v>
      </c>
      <c r="J28" s="175">
        <f t="shared" si="1"/>
        <v>0</v>
      </c>
      <c r="K28" s="175">
        <f t="shared" si="1"/>
        <v>0</v>
      </c>
      <c r="L28" s="403">
        <f t="shared" si="1"/>
        <v>0</v>
      </c>
      <c r="M28" s="403">
        <f t="shared" si="1"/>
        <v>0</v>
      </c>
      <c r="N28" s="403">
        <f t="shared" si="1"/>
        <v>0</v>
      </c>
      <c r="O28" s="404">
        <f t="shared" si="1"/>
        <v>0</v>
      </c>
    </row>
    <row r="29" spans="2:15" hidden="1">
      <c r="B29" s="803"/>
      <c r="C29" s="802"/>
      <c r="D29" s="400"/>
      <c r="E29" s="401"/>
      <c r="F29" s="402"/>
      <c r="G29" s="403"/>
      <c r="H29" s="438"/>
      <c r="I29" s="175">
        <f t="shared" si="1"/>
        <v>0</v>
      </c>
      <c r="J29" s="175">
        <f t="shared" si="1"/>
        <v>0</v>
      </c>
      <c r="K29" s="175">
        <f t="shared" si="1"/>
        <v>0</v>
      </c>
      <c r="L29" s="403">
        <f t="shared" si="1"/>
        <v>0</v>
      </c>
      <c r="M29" s="403">
        <f t="shared" si="1"/>
        <v>0</v>
      </c>
      <c r="N29" s="403">
        <f t="shared" si="1"/>
        <v>0</v>
      </c>
      <c r="O29" s="404">
        <f t="shared" si="1"/>
        <v>0</v>
      </c>
    </row>
    <row r="30" spans="2:15" hidden="1">
      <c r="B30" s="803"/>
      <c r="C30" s="802"/>
      <c r="D30" s="400"/>
      <c r="E30" s="401"/>
      <c r="F30" s="402"/>
      <c r="G30" s="403"/>
      <c r="H30" s="438"/>
      <c r="I30" s="175">
        <f t="shared" ref="I30:O39" si="2">IF(I$7-$F30=0,$G30,0)</f>
        <v>0</v>
      </c>
      <c r="J30" s="175">
        <f t="shared" si="2"/>
        <v>0</v>
      </c>
      <c r="K30" s="175">
        <f t="shared" si="2"/>
        <v>0</v>
      </c>
      <c r="L30" s="403">
        <f t="shared" si="2"/>
        <v>0</v>
      </c>
      <c r="M30" s="403">
        <f t="shared" si="2"/>
        <v>0</v>
      </c>
      <c r="N30" s="403">
        <f t="shared" si="2"/>
        <v>0</v>
      </c>
      <c r="O30" s="404">
        <f t="shared" si="2"/>
        <v>0</v>
      </c>
    </row>
    <row r="31" spans="2:15" hidden="1">
      <c r="B31" s="803"/>
      <c r="C31" s="802"/>
      <c r="D31" s="400"/>
      <c r="E31" s="401"/>
      <c r="F31" s="402"/>
      <c r="G31" s="175"/>
      <c r="H31" s="438"/>
      <c r="I31" s="175">
        <f t="shared" si="2"/>
        <v>0</v>
      </c>
      <c r="J31" s="175">
        <f t="shared" si="2"/>
        <v>0</v>
      </c>
      <c r="K31" s="175">
        <f t="shared" si="2"/>
        <v>0</v>
      </c>
      <c r="L31" s="403">
        <f t="shared" si="2"/>
        <v>0</v>
      </c>
      <c r="M31" s="403">
        <f t="shared" si="2"/>
        <v>0</v>
      </c>
      <c r="N31" s="403">
        <f t="shared" si="2"/>
        <v>0</v>
      </c>
      <c r="O31" s="404">
        <f t="shared" si="2"/>
        <v>0</v>
      </c>
    </row>
    <row r="32" spans="2:15" hidden="1">
      <c r="B32" s="803"/>
      <c r="C32" s="802"/>
      <c r="D32" s="400"/>
      <c r="E32" s="401"/>
      <c r="F32" s="402"/>
      <c r="G32" s="403"/>
      <c r="H32" s="438"/>
      <c r="I32" s="175">
        <f t="shared" si="2"/>
        <v>0</v>
      </c>
      <c r="J32" s="175">
        <f t="shared" si="2"/>
        <v>0</v>
      </c>
      <c r="K32" s="175">
        <f t="shared" si="2"/>
        <v>0</v>
      </c>
      <c r="L32" s="403">
        <f t="shared" si="2"/>
        <v>0</v>
      </c>
      <c r="M32" s="403">
        <f t="shared" si="2"/>
        <v>0</v>
      </c>
      <c r="N32" s="403">
        <f t="shared" si="2"/>
        <v>0</v>
      </c>
      <c r="O32" s="404">
        <f t="shared" si="2"/>
        <v>0</v>
      </c>
    </row>
    <row r="33" spans="2:15" hidden="1">
      <c r="B33" s="803"/>
      <c r="C33" s="802"/>
      <c r="D33" s="400"/>
      <c r="E33" s="401"/>
      <c r="F33" s="402"/>
      <c r="G33" s="403"/>
      <c r="H33" s="438"/>
      <c r="I33" s="175">
        <f t="shared" si="2"/>
        <v>0</v>
      </c>
      <c r="J33" s="175">
        <f t="shared" si="2"/>
        <v>0</v>
      </c>
      <c r="K33" s="175">
        <f t="shared" si="2"/>
        <v>0</v>
      </c>
      <c r="L33" s="403">
        <f t="shared" si="2"/>
        <v>0</v>
      </c>
      <c r="M33" s="403">
        <f t="shared" si="2"/>
        <v>0</v>
      </c>
      <c r="N33" s="403">
        <f t="shared" si="2"/>
        <v>0</v>
      </c>
      <c r="O33" s="404">
        <f t="shared" si="2"/>
        <v>0</v>
      </c>
    </row>
    <row r="34" spans="2:15" hidden="1">
      <c r="B34" s="803"/>
      <c r="C34" s="802"/>
      <c r="D34" s="400"/>
      <c r="E34" s="401"/>
      <c r="F34" s="402"/>
      <c r="G34" s="403"/>
      <c r="H34" s="438"/>
      <c r="I34" s="175">
        <f t="shared" si="2"/>
        <v>0</v>
      </c>
      <c r="J34" s="175">
        <f t="shared" si="2"/>
        <v>0</v>
      </c>
      <c r="K34" s="175">
        <f t="shared" si="2"/>
        <v>0</v>
      </c>
      <c r="L34" s="403">
        <f t="shared" si="2"/>
        <v>0</v>
      </c>
      <c r="M34" s="403">
        <f t="shared" si="2"/>
        <v>0</v>
      </c>
      <c r="N34" s="403">
        <f t="shared" si="2"/>
        <v>0</v>
      </c>
      <c r="O34" s="404">
        <f t="shared" si="2"/>
        <v>0</v>
      </c>
    </row>
    <row r="35" spans="2:15" hidden="1">
      <c r="B35" s="803"/>
      <c r="C35" s="802"/>
      <c r="D35" s="400"/>
      <c r="E35" s="401"/>
      <c r="F35" s="402"/>
      <c r="G35" s="403"/>
      <c r="H35" s="438"/>
      <c r="I35" s="175">
        <f t="shared" si="2"/>
        <v>0</v>
      </c>
      <c r="J35" s="175">
        <f t="shared" si="2"/>
        <v>0</v>
      </c>
      <c r="K35" s="175">
        <f t="shared" si="2"/>
        <v>0</v>
      </c>
      <c r="L35" s="403">
        <f t="shared" si="2"/>
        <v>0</v>
      </c>
      <c r="M35" s="403">
        <f t="shared" si="2"/>
        <v>0</v>
      </c>
      <c r="N35" s="403">
        <f t="shared" si="2"/>
        <v>0</v>
      </c>
      <c r="O35" s="404">
        <f t="shared" si="2"/>
        <v>0</v>
      </c>
    </row>
    <row r="36" spans="2:15" hidden="1">
      <c r="B36" s="803"/>
      <c r="C36" s="802"/>
      <c r="D36" s="400"/>
      <c r="E36" s="401"/>
      <c r="F36" s="402"/>
      <c r="G36" s="403"/>
      <c r="H36" s="438"/>
      <c r="I36" s="175">
        <f t="shared" si="2"/>
        <v>0</v>
      </c>
      <c r="J36" s="175">
        <f t="shared" si="2"/>
        <v>0</v>
      </c>
      <c r="K36" s="175">
        <f t="shared" si="2"/>
        <v>0</v>
      </c>
      <c r="L36" s="403">
        <f t="shared" si="2"/>
        <v>0</v>
      </c>
      <c r="M36" s="403">
        <f t="shared" si="2"/>
        <v>0</v>
      </c>
      <c r="N36" s="403">
        <f t="shared" si="2"/>
        <v>0</v>
      </c>
      <c r="O36" s="404">
        <f t="shared" si="2"/>
        <v>0</v>
      </c>
    </row>
    <row r="37" spans="2:15" hidden="1">
      <c r="B37" s="803"/>
      <c r="C37" s="802"/>
      <c r="D37" s="400"/>
      <c r="E37" s="401"/>
      <c r="F37" s="402"/>
      <c r="G37" s="403"/>
      <c r="H37" s="438"/>
      <c r="I37" s="175">
        <f t="shared" si="2"/>
        <v>0</v>
      </c>
      <c r="J37" s="175">
        <f t="shared" si="2"/>
        <v>0</v>
      </c>
      <c r="K37" s="175">
        <f t="shared" si="2"/>
        <v>0</v>
      </c>
      <c r="L37" s="403">
        <f t="shared" si="2"/>
        <v>0</v>
      </c>
      <c r="M37" s="403">
        <f t="shared" si="2"/>
        <v>0</v>
      </c>
      <c r="N37" s="403">
        <f t="shared" si="2"/>
        <v>0</v>
      </c>
      <c r="O37" s="404">
        <f t="shared" si="2"/>
        <v>0</v>
      </c>
    </row>
    <row r="38" spans="2:15" hidden="1">
      <c r="B38" s="803"/>
      <c r="C38" s="802"/>
      <c r="D38" s="400"/>
      <c r="E38" s="401"/>
      <c r="F38" s="402"/>
      <c r="G38" s="403"/>
      <c r="H38" s="438"/>
      <c r="I38" s="175">
        <f t="shared" si="2"/>
        <v>0</v>
      </c>
      <c r="J38" s="175">
        <f t="shared" si="2"/>
        <v>0</v>
      </c>
      <c r="K38" s="175">
        <f t="shared" si="2"/>
        <v>0</v>
      </c>
      <c r="L38" s="403">
        <f t="shared" si="2"/>
        <v>0</v>
      </c>
      <c r="M38" s="403">
        <f t="shared" si="2"/>
        <v>0</v>
      </c>
      <c r="N38" s="403">
        <f t="shared" si="2"/>
        <v>0</v>
      </c>
      <c r="O38" s="404">
        <f t="shared" si="2"/>
        <v>0</v>
      </c>
    </row>
    <row r="39" spans="2:15" hidden="1">
      <c r="B39" s="803"/>
      <c r="C39" s="802"/>
      <c r="D39" s="400"/>
      <c r="E39" s="401"/>
      <c r="F39" s="402"/>
      <c r="G39" s="403"/>
      <c r="H39" s="438"/>
      <c r="I39" s="175">
        <f t="shared" si="2"/>
        <v>0</v>
      </c>
      <c r="J39" s="175">
        <f t="shared" si="2"/>
        <v>0</v>
      </c>
      <c r="K39" s="175">
        <f t="shared" si="2"/>
        <v>0</v>
      </c>
      <c r="L39" s="403">
        <f t="shared" si="2"/>
        <v>0</v>
      </c>
      <c r="M39" s="403">
        <f t="shared" si="2"/>
        <v>0</v>
      </c>
      <c r="N39" s="403">
        <f t="shared" si="2"/>
        <v>0</v>
      </c>
      <c r="O39" s="404">
        <f t="shared" si="2"/>
        <v>0</v>
      </c>
    </row>
    <row r="40" spans="2:15" hidden="1">
      <c r="B40" s="803"/>
      <c r="C40" s="802"/>
      <c r="D40" s="400"/>
      <c r="E40" s="401"/>
      <c r="F40" s="402"/>
      <c r="G40" s="403"/>
      <c r="H40" s="438"/>
      <c r="I40" s="175">
        <f t="shared" ref="I40:O46" si="3">IF(I$7-$F40=0,$G40,0)</f>
        <v>0</v>
      </c>
      <c r="J40" s="175">
        <f t="shared" si="3"/>
        <v>0</v>
      </c>
      <c r="K40" s="175">
        <f t="shared" si="3"/>
        <v>0</v>
      </c>
      <c r="L40" s="403">
        <f t="shared" si="3"/>
        <v>0</v>
      </c>
      <c r="M40" s="403">
        <f t="shared" si="3"/>
        <v>0</v>
      </c>
      <c r="N40" s="403">
        <f t="shared" si="3"/>
        <v>0</v>
      </c>
      <c r="O40" s="404">
        <f t="shared" si="3"/>
        <v>0</v>
      </c>
    </row>
    <row r="41" spans="2:15" hidden="1">
      <c r="B41" s="803"/>
      <c r="C41" s="802"/>
      <c r="D41" s="400"/>
      <c r="E41" s="401"/>
      <c r="F41" s="402"/>
      <c r="G41" s="403"/>
      <c r="H41" s="438"/>
      <c r="I41" s="175">
        <f t="shared" si="3"/>
        <v>0</v>
      </c>
      <c r="J41" s="175">
        <f t="shared" si="3"/>
        <v>0</v>
      </c>
      <c r="K41" s="175">
        <f t="shared" si="3"/>
        <v>0</v>
      </c>
      <c r="L41" s="403">
        <f t="shared" si="3"/>
        <v>0</v>
      </c>
      <c r="M41" s="403">
        <f t="shared" si="3"/>
        <v>0</v>
      </c>
      <c r="N41" s="403">
        <f t="shared" si="3"/>
        <v>0</v>
      </c>
      <c r="O41" s="404">
        <f t="shared" si="3"/>
        <v>0</v>
      </c>
    </row>
    <row r="42" spans="2:15" hidden="1">
      <c r="B42" s="803"/>
      <c r="C42" s="802"/>
      <c r="D42" s="400"/>
      <c r="E42" s="401"/>
      <c r="F42" s="402"/>
      <c r="G42" s="403"/>
      <c r="H42" s="438"/>
      <c r="I42" s="175">
        <f t="shared" si="3"/>
        <v>0</v>
      </c>
      <c r="J42" s="175">
        <f t="shared" si="3"/>
        <v>0</v>
      </c>
      <c r="K42" s="175">
        <f t="shared" si="3"/>
        <v>0</v>
      </c>
      <c r="L42" s="403">
        <f t="shared" si="3"/>
        <v>0</v>
      </c>
      <c r="M42" s="403">
        <f t="shared" si="3"/>
        <v>0</v>
      </c>
      <c r="N42" s="403">
        <f t="shared" si="3"/>
        <v>0</v>
      </c>
      <c r="O42" s="404">
        <f t="shared" si="3"/>
        <v>0</v>
      </c>
    </row>
    <row r="43" spans="2:15" hidden="1">
      <c r="B43" s="803"/>
      <c r="C43" s="802"/>
      <c r="D43" s="400"/>
      <c r="E43" s="401"/>
      <c r="F43" s="402"/>
      <c r="G43" s="403"/>
      <c r="H43" s="438"/>
      <c r="I43" s="175">
        <f t="shared" si="3"/>
        <v>0</v>
      </c>
      <c r="J43" s="175">
        <f t="shared" si="3"/>
        <v>0</v>
      </c>
      <c r="K43" s="175">
        <f t="shared" si="3"/>
        <v>0</v>
      </c>
      <c r="L43" s="403">
        <f t="shared" si="3"/>
        <v>0</v>
      </c>
      <c r="M43" s="403">
        <f t="shared" si="3"/>
        <v>0</v>
      </c>
      <c r="N43" s="403">
        <f t="shared" si="3"/>
        <v>0</v>
      </c>
      <c r="O43" s="404">
        <f t="shared" si="3"/>
        <v>0</v>
      </c>
    </row>
    <row r="44" spans="2:15" hidden="1">
      <c r="B44" s="803"/>
      <c r="C44" s="802"/>
      <c r="D44" s="400"/>
      <c r="E44" s="401"/>
      <c r="F44" s="402"/>
      <c r="G44" s="403"/>
      <c r="H44" s="438"/>
      <c r="I44" s="175">
        <f t="shared" si="3"/>
        <v>0</v>
      </c>
      <c r="J44" s="175">
        <f t="shared" si="3"/>
        <v>0</v>
      </c>
      <c r="K44" s="175">
        <f t="shared" si="3"/>
        <v>0</v>
      </c>
      <c r="L44" s="403">
        <f t="shared" si="3"/>
        <v>0</v>
      </c>
      <c r="M44" s="403">
        <f t="shared" si="3"/>
        <v>0</v>
      </c>
      <c r="N44" s="403">
        <f t="shared" si="3"/>
        <v>0</v>
      </c>
      <c r="O44" s="404">
        <f t="shared" si="3"/>
        <v>0</v>
      </c>
    </row>
    <row r="45" spans="2:15" hidden="1">
      <c r="B45" s="803"/>
      <c r="C45" s="802"/>
      <c r="D45" s="400"/>
      <c r="E45" s="401"/>
      <c r="F45" s="402"/>
      <c r="G45" s="403"/>
      <c r="H45" s="438"/>
      <c r="I45" s="175">
        <f t="shared" si="3"/>
        <v>0</v>
      </c>
      <c r="J45" s="175">
        <f t="shared" si="3"/>
        <v>0</v>
      </c>
      <c r="K45" s="175">
        <f t="shared" si="3"/>
        <v>0</v>
      </c>
      <c r="L45" s="403">
        <f t="shared" si="3"/>
        <v>0</v>
      </c>
      <c r="M45" s="403">
        <f t="shared" si="3"/>
        <v>0</v>
      </c>
      <c r="N45" s="403">
        <f t="shared" si="3"/>
        <v>0</v>
      </c>
      <c r="O45" s="404">
        <f t="shared" si="3"/>
        <v>0</v>
      </c>
    </row>
    <row r="46" spans="2:15" hidden="1">
      <c r="B46" s="803"/>
      <c r="C46" s="802"/>
      <c r="D46" s="400"/>
      <c r="E46" s="401"/>
      <c r="F46" s="402"/>
      <c r="G46" s="403"/>
      <c r="H46" s="438"/>
      <c r="I46" s="175">
        <f t="shared" si="3"/>
        <v>0</v>
      </c>
      <c r="J46" s="175">
        <f t="shared" si="3"/>
        <v>0</v>
      </c>
      <c r="K46" s="175">
        <f t="shared" si="3"/>
        <v>0</v>
      </c>
      <c r="L46" s="403">
        <f t="shared" si="3"/>
        <v>0</v>
      </c>
      <c r="M46" s="403">
        <f t="shared" si="3"/>
        <v>0</v>
      </c>
      <c r="N46" s="403">
        <f t="shared" si="3"/>
        <v>0</v>
      </c>
      <c r="O46" s="404">
        <f t="shared" si="3"/>
        <v>0</v>
      </c>
    </row>
    <row r="47" spans="2:15">
      <c r="B47" s="803"/>
      <c r="C47" s="186"/>
      <c r="D47" s="405"/>
      <c r="E47" s="186"/>
      <c r="F47" s="406"/>
      <c r="G47" s="186"/>
      <c r="H47" s="439"/>
      <c r="I47" s="186"/>
      <c r="J47" s="186"/>
      <c r="K47" s="186"/>
      <c r="L47" s="186"/>
      <c r="M47" s="408"/>
      <c r="N47" s="408"/>
      <c r="O47" s="123"/>
    </row>
    <row r="48" spans="2:15" ht="16.149999999999999" thickBot="1">
      <c r="B48" s="187" t="s">
        <v>3382</v>
      </c>
      <c r="C48" s="1647"/>
      <c r="D48" s="1647"/>
      <c r="E48" s="1648"/>
      <c r="F48" s="409">
        <f>SUM(I48:O48)-G48</f>
        <v>0</v>
      </c>
      <c r="G48" s="934">
        <f>SUM(G8:G47)</f>
        <v>50000</v>
      </c>
      <c r="H48" s="439"/>
      <c r="I48" s="935">
        <f>SUM(I9:I47)</f>
        <v>50000</v>
      </c>
      <c r="J48" s="169">
        <f t="shared" ref="J48:O48" si="4">SUM(J9:J47)</f>
        <v>0</v>
      </c>
      <c r="K48" s="169">
        <f t="shared" si="4"/>
        <v>0</v>
      </c>
      <c r="L48" s="169">
        <f t="shared" si="4"/>
        <v>0</v>
      </c>
      <c r="M48" s="169">
        <f t="shared" si="4"/>
        <v>0</v>
      </c>
      <c r="N48" s="169">
        <f t="shared" si="4"/>
        <v>0</v>
      </c>
      <c r="O48" s="936">
        <f t="shared" si="4"/>
        <v>0</v>
      </c>
    </row>
    <row r="49" spans="8:10" ht="16.149999999999999" thickTop="1"/>
    <row r="50" spans="8:10">
      <c r="H50" s="419"/>
      <c r="J50" s="419"/>
    </row>
    <row r="51" spans="8:10">
      <c r="H51" s="419"/>
      <c r="I51" s="419"/>
      <c r="J51" s="419"/>
    </row>
    <row r="52" spans="8:10">
      <c r="H52" s="419"/>
      <c r="I52" s="419"/>
      <c r="J52" s="419"/>
    </row>
    <row r="53" spans="8:10">
      <c r="H53" s="419"/>
    </row>
  </sheetData>
  <sheetProtection formatCells="0" formatColumns="0" formatRows="0" insertColumns="0" insertRows="0" insertHyperlinks="0" deleteColumns="0" deleteRows="0" sort="0" autoFilter="0" pivotTables="0"/>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1DCDB-691B-4605-B1E5-AE4CFAB54C76}">
  <dimension ref="B1:AA99"/>
  <sheetViews>
    <sheetView showGridLines="0" workbookViewId="0">
      <pane xSplit="8" ySplit="8" topLeftCell="I48" activePane="bottomRight" state="frozen"/>
      <selection pane="bottomRight" activeCell="K102" sqref="K102"/>
      <selection pane="bottomLeft" activeCell="A9" sqref="A9"/>
      <selection pane="topRight" activeCell="I1" sqref="I1"/>
    </sheetView>
  </sheetViews>
  <sheetFormatPr defaultColWidth="9.140625" defaultRowHeight="15.6"/>
  <cols>
    <col min="1" max="1" width="4.5703125" style="12" customWidth="1"/>
    <col min="2" max="3" width="12.5703125" style="12" customWidth="1"/>
    <col min="4" max="4" width="12" style="12" customWidth="1"/>
    <col min="5" max="5" width="32.140625" style="12" customWidth="1"/>
    <col min="6" max="6" width="5.42578125" style="164" customWidth="1"/>
    <col min="7" max="7" width="12.42578125" style="12" customWidth="1"/>
    <col min="8" max="8" width="0.7109375" style="12" customWidth="1"/>
    <col min="9" max="27" width="12.7109375" style="12" customWidth="1"/>
    <col min="28" max="16384" width="9.140625" style="12"/>
  </cols>
  <sheetData>
    <row r="1" spans="2:27" ht="15.75" customHeight="1">
      <c r="F1" s="12"/>
      <c r="K1" s="90"/>
    </row>
    <row r="2" spans="2:27" s="23" customFormat="1" ht="15" customHeight="1">
      <c r="B2" s="17" t="s">
        <v>14</v>
      </c>
      <c r="C2" s="26" t="str">
        <f>Index!C2</f>
        <v>Forest Car Company Ltd</v>
      </c>
      <c r="D2" s="26"/>
      <c r="E2" s="115" t="s">
        <v>15</v>
      </c>
      <c r="F2" s="17" t="str">
        <f>Index!H2</f>
        <v>Aratee</v>
      </c>
      <c r="G2" s="17"/>
      <c r="H2" s="115" t="s">
        <v>9</v>
      </c>
      <c r="I2" s="18">
        <f>Index!J2</f>
        <v>45343</v>
      </c>
      <c r="J2" s="18"/>
      <c r="K2" s="947"/>
      <c r="L2" s="390"/>
      <c r="M2" s="946"/>
      <c r="N2" s="946"/>
      <c r="O2" s="946"/>
      <c r="P2" s="946"/>
      <c r="Q2" s="946"/>
      <c r="R2" s="946"/>
      <c r="S2" s="946"/>
      <c r="T2" s="946"/>
      <c r="U2" s="946"/>
      <c r="V2" s="946"/>
      <c r="W2" s="946"/>
      <c r="X2" s="946"/>
      <c r="Y2" s="946"/>
      <c r="Z2" s="946"/>
      <c r="AA2" s="946"/>
    </row>
    <row r="3" spans="2:27" s="23" customFormat="1" ht="15" customHeight="1">
      <c r="B3" s="17" t="s">
        <v>16</v>
      </c>
      <c r="C3" s="18">
        <f>Index!C3</f>
        <v>45260</v>
      </c>
      <c r="D3" s="18"/>
      <c r="E3" s="115" t="s">
        <v>17</v>
      </c>
      <c r="F3" s="17" t="str">
        <f>Index!H3</f>
        <v>Mitesh</v>
      </c>
      <c r="G3" s="17"/>
      <c r="H3" s="115" t="s">
        <v>9</v>
      </c>
      <c r="I3" s="18">
        <f>Index!J3</f>
        <v>45352</v>
      </c>
      <c r="J3" s="18"/>
      <c r="K3" s="947"/>
      <c r="L3" s="946"/>
      <c r="M3" s="946"/>
      <c r="N3" s="946"/>
      <c r="O3" s="946"/>
      <c r="P3" s="946"/>
      <c r="Q3" s="946"/>
      <c r="R3" s="946"/>
      <c r="S3" s="946"/>
      <c r="T3" s="946"/>
      <c r="U3" s="946"/>
      <c r="V3" s="946"/>
      <c r="W3" s="946"/>
      <c r="X3" s="946"/>
      <c r="Y3" s="946"/>
      <c r="Z3" s="946"/>
      <c r="AA3" s="946"/>
    </row>
    <row r="4" spans="2:27" ht="15" customHeight="1">
      <c r="B4" s="4"/>
      <c r="C4" s="4"/>
      <c r="D4" s="4"/>
      <c r="E4" s="4"/>
      <c r="F4" s="4"/>
      <c r="G4" s="4"/>
      <c r="H4" s="4"/>
      <c r="I4" s="29"/>
      <c r="K4" s="90"/>
    </row>
    <row r="5" spans="2:27" ht="13.7" customHeight="1">
      <c r="B5" s="5" t="s">
        <v>3383</v>
      </c>
      <c r="C5" s="5"/>
      <c r="D5" s="4"/>
      <c r="E5" s="4"/>
      <c r="F5" s="4"/>
      <c r="G5" s="4"/>
      <c r="H5" s="4"/>
      <c r="I5" s="4"/>
      <c r="K5" s="90"/>
    </row>
    <row r="6" spans="2:27" ht="14.25" customHeight="1" thickBot="1">
      <c r="B6" s="130"/>
      <c r="C6" s="130"/>
      <c r="D6" s="4"/>
      <c r="E6" s="4"/>
      <c r="F6" s="4"/>
      <c r="G6" s="4"/>
      <c r="H6" s="4"/>
      <c r="I6" s="4"/>
      <c r="K6" s="90"/>
    </row>
    <row r="7" spans="2:27" ht="14.25" customHeight="1" thickBot="1">
      <c r="E7" s="4"/>
      <c r="F7" s="4"/>
      <c r="G7" s="4"/>
      <c r="H7" s="4"/>
      <c r="I7" s="392">
        <v>27</v>
      </c>
      <c r="J7" s="393">
        <v>1</v>
      </c>
      <c r="K7" s="393">
        <v>229</v>
      </c>
      <c r="L7" s="394">
        <v>230</v>
      </c>
      <c r="M7" s="395">
        <v>232</v>
      </c>
      <c r="N7" s="395">
        <v>233</v>
      </c>
      <c r="O7" s="395">
        <v>255</v>
      </c>
      <c r="P7" s="395">
        <v>260</v>
      </c>
      <c r="Q7" s="395">
        <v>263</v>
      </c>
      <c r="R7" s="395">
        <v>265</v>
      </c>
      <c r="S7" s="395">
        <v>266</v>
      </c>
      <c r="T7" s="395">
        <v>267</v>
      </c>
      <c r="U7" s="395">
        <v>270</v>
      </c>
      <c r="V7" s="395">
        <v>272</v>
      </c>
      <c r="W7" s="395">
        <v>274</v>
      </c>
      <c r="X7" s="395">
        <v>279</v>
      </c>
      <c r="Y7" s="395">
        <v>378</v>
      </c>
      <c r="Z7" s="395">
        <v>524.20000000000005</v>
      </c>
      <c r="AA7" s="395">
        <v>525.5</v>
      </c>
    </row>
    <row r="8" spans="2:27" s="396" customFormat="1" ht="47.45" thickBot="1">
      <c r="B8" s="436" t="s">
        <v>1751</v>
      </c>
      <c r="C8" s="801" t="s">
        <v>109</v>
      </c>
      <c r="D8" s="436" t="s">
        <v>545</v>
      </c>
      <c r="E8" s="436" t="s">
        <v>2348</v>
      </c>
      <c r="F8" s="436" t="s">
        <v>3366</v>
      </c>
      <c r="G8" s="436" t="s">
        <v>1753</v>
      </c>
      <c r="H8" s="436"/>
      <c r="I8" s="436" t="s">
        <v>2124</v>
      </c>
      <c r="J8" s="436" t="s">
        <v>3430</v>
      </c>
      <c r="K8" s="436" t="s">
        <v>2182</v>
      </c>
      <c r="L8" s="436" t="s">
        <v>3431</v>
      </c>
      <c r="M8" s="436" t="s">
        <v>2185</v>
      </c>
      <c r="N8" s="436" t="s">
        <v>3432</v>
      </c>
      <c r="O8" s="436" t="s">
        <v>2130</v>
      </c>
      <c r="P8" s="436" t="s">
        <v>3433</v>
      </c>
      <c r="Q8" s="436" t="s">
        <v>2195</v>
      </c>
      <c r="R8" s="436" t="s">
        <v>2197</v>
      </c>
      <c r="S8" s="436" t="s">
        <v>2198</v>
      </c>
      <c r="T8" s="436" t="s">
        <v>2199</v>
      </c>
      <c r="U8" s="436" t="s">
        <v>3434</v>
      </c>
      <c r="V8" s="436" t="s">
        <v>3387</v>
      </c>
      <c r="W8" s="436" t="s">
        <v>3435</v>
      </c>
      <c r="X8" s="436" t="s">
        <v>3436</v>
      </c>
      <c r="Y8" s="436" t="s">
        <v>3435</v>
      </c>
      <c r="Z8" s="436" t="s">
        <v>3437</v>
      </c>
      <c r="AA8" s="436" t="s">
        <v>3438</v>
      </c>
    </row>
    <row r="9" spans="2:27" ht="13.7" customHeight="1">
      <c r="B9" s="183"/>
      <c r="C9" s="184"/>
      <c r="D9" s="397"/>
      <c r="E9" s="184"/>
      <c r="F9" s="184"/>
      <c r="G9" s="184"/>
      <c r="H9" s="437"/>
      <c r="I9" s="184"/>
      <c r="J9" s="184"/>
      <c r="K9" s="184"/>
      <c r="L9" s="184"/>
      <c r="M9" s="184"/>
      <c r="N9" s="184"/>
      <c r="O9" s="184"/>
      <c r="P9" s="398"/>
      <c r="Q9" s="398"/>
      <c r="R9" s="398"/>
      <c r="S9" s="398"/>
      <c r="T9" s="398"/>
      <c r="U9" s="398"/>
      <c r="V9" s="398"/>
      <c r="W9" s="398"/>
      <c r="X9" s="398"/>
      <c r="Y9" s="398"/>
      <c r="Z9" s="398"/>
      <c r="AA9" s="120"/>
    </row>
    <row r="10" spans="2:27" ht="13.7" customHeight="1">
      <c r="B10" s="803"/>
      <c r="C10" s="802"/>
      <c r="D10" s="400"/>
      <c r="E10" s="401"/>
      <c r="F10" s="402"/>
      <c r="G10" s="175"/>
      <c r="H10" s="438"/>
      <c r="I10" s="403">
        <f t="shared" ref="I10:R19" si="0">IF(I$7-$F10=0,$G10,0)</f>
        <v>0</v>
      </c>
      <c r="J10" s="403">
        <f t="shared" si="0"/>
        <v>0</v>
      </c>
      <c r="K10" s="403">
        <f t="shared" si="0"/>
        <v>0</v>
      </c>
      <c r="L10" s="403">
        <f t="shared" si="0"/>
        <v>0</v>
      </c>
      <c r="M10" s="403">
        <f t="shared" si="0"/>
        <v>0</v>
      </c>
      <c r="N10" s="403">
        <f t="shared" si="0"/>
        <v>0</v>
      </c>
      <c r="O10" s="403">
        <f t="shared" si="0"/>
        <v>0</v>
      </c>
      <c r="P10" s="403">
        <f t="shared" si="0"/>
        <v>0</v>
      </c>
      <c r="Q10" s="403">
        <f t="shared" si="0"/>
        <v>0</v>
      </c>
      <c r="R10" s="403">
        <f t="shared" si="0"/>
        <v>0</v>
      </c>
      <c r="S10" s="403">
        <f t="shared" ref="S10:AA19" si="1">IF(S$7-$F10=0,$G10,0)</f>
        <v>0</v>
      </c>
      <c r="T10" s="403">
        <f t="shared" si="1"/>
        <v>0</v>
      </c>
      <c r="U10" s="403">
        <f t="shared" si="1"/>
        <v>0</v>
      </c>
      <c r="V10" s="403">
        <f t="shared" si="1"/>
        <v>0</v>
      </c>
      <c r="W10" s="403">
        <f t="shared" si="1"/>
        <v>0</v>
      </c>
      <c r="X10" s="403">
        <f t="shared" si="1"/>
        <v>0</v>
      </c>
      <c r="Y10" s="403">
        <f t="shared" si="1"/>
        <v>0</v>
      </c>
      <c r="Z10" s="403">
        <f t="shared" si="1"/>
        <v>0</v>
      </c>
      <c r="AA10" s="142">
        <f t="shared" si="1"/>
        <v>0</v>
      </c>
    </row>
    <row r="11" spans="2:27" ht="13.7" customHeight="1">
      <c r="B11" s="803"/>
      <c r="C11" s="802"/>
      <c r="D11" s="400"/>
      <c r="E11" s="401"/>
      <c r="F11" s="402"/>
      <c r="G11" s="175"/>
      <c r="H11" s="438"/>
      <c r="I11" s="403">
        <f t="shared" si="0"/>
        <v>0</v>
      </c>
      <c r="J11" s="403">
        <f t="shared" si="0"/>
        <v>0</v>
      </c>
      <c r="K11" s="403">
        <f t="shared" si="0"/>
        <v>0</v>
      </c>
      <c r="L11" s="403">
        <f t="shared" si="0"/>
        <v>0</v>
      </c>
      <c r="M11" s="403">
        <f t="shared" si="0"/>
        <v>0</v>
      </c>
      <c r="N11" s="403">
        <f t="shared" si="0"/>
        <v>0</v>
      </c>
      <c r="O11" s="403">
        <f t="shared" si="0"/>
        <v>0</v>
      </c>
      <c r="P11" s="403">
        <f t="shared" si="0"/>
        <v>0</v>
      </c>
      <c r="Q11" s="403">
        <f t="shared" si="0"/>
        <v>0</v>
      </c>
      <c r="R11" s="403">
        <f t="shared" si="0"/>
        <v>0</v>
      </c>
      <c r="S11" s="403">
        <f t="shared" si="1"/>
        <v>0</v>
      </c>
      <c r="T11" s="403">
        <f t="shared" si="1"/>
        <v>0</v>
      </c>
      <c r="U11" s="403">
        <f t="shared" si="1"/>
        <v>0</v>
      </c>
      <c r="V11" s="403">
        <f t="shared" si="1"/>
        <v>0</v>
      </c>
      <c r="W11" s="403">
        <f t="shared" si="1"/>
        <v>0</v>
      </c>
      <c r="X11" s="403">
        <f t="shared" si="1"/>
        <v>0</v>
      </c>
      <c r="Y11" s="403">
        <f t="shared" si="1"/>
        <v>0</v>
      </c>
      <c r="Z11" s="403">
        <f t="shared" si="1"/>
        <v>0</v>
      </c>
      <c r="AA11" s="404">
        <f t="shared" si="1"/>
        <v>0</v>
      </c>
    </row>
    <row r="12" spans="2:27" ht="13.7" customHeight="1">
      <c r="B12" s="803"/>
      <c r="C12" s="802"/>
      <c r="D12" s="400"/>
      <c r="E12" s="401"/>
      <c r="F12" s="402"/>
      <c r="G12" s="175"/>
      <c r="H12" s="438"/>
      <c r="I12" s="403">
        <f t="shared" si="0"/>
        <v>0</v>
      </c>
      <c r="J12" s="403">
        <f t="shared" si="0"/>
        <v>0</v>
      </c>
      <c r="K12" s="403">
        <f t="shared" si="0"/>
        <v>0</v>
      </c>
      <c r="L12" s="403">
        <f t="shared" si="0"/>
        <v>0</v>
      </c>
      <c r="M12" s="403">
        <f t="shared" si="0"/>
        <v>0</v>
      </c>
      <c r="N12" s="403">
        <f t="shared" si="0"/>
        <v>0</v>
      </c>
      <c r="O12" s="403">
        <f t="shared" si="0"/>
        <v>0</v>
      </c>
      <c r="P12" s="403">
        <f t="shared" si="0"/>
        <v>0</v>
      </c>
      <c r="Q12" s="403">
        <f t="shared" si="0"/>
        <v>0</v>
      </c>
      <c r="R12" s="403">
        <f t="shared" si="0"/>
        <v>0</v>
      </c>
      <c r="S12" s="403">
        <f t="shared" si="1"/>
        <v>0</v>
      </c>
      <c r="T12" s="403">
        <f t="shared" si="1"/>
        <v>0</v>
      </c>
      <c r="U12" s="403">
        <f t="shared" si="1"/>
        <v>0</v>
      </c>
      <c r="V12" s="403">
        <f t="shared" si="1"/>
        <v>0</v>
      </c>
      <c r="W12" s="403">
        <f t="shared" si="1"/>
        <v>0</v>
      </c>
      <c r="X12" s="403">
        <f t="shared" si="1"/>
        <v>0</v>
      </c>
      <c r="Y12" s="403">
        <f t="shared" si="1"/>
        <v>0</v>
      </c>
      <c r="Z12" s="403">
        <f t="shared" si="1"/>
        <v>0</v>
      </c>
      <c r="AA12" s="404">
        <f t="shared" si="1"/>
        <v>0</v>
      </c>
    </row>
    <row r="13" spans="2:27" ht="13.7" customHeight="1">
      <c r="B13" s="803"/>
      <c r="C13" s="802"/>
      <c r="D13" s="400"/>
      <c r="E13" s="401"/>
      <c r="F13" s="402"/>
      <c r="G13" s="175"/>
      <c r="H13" s="438"/>
      <c r="I13" s="403">
        <f t="shared" si="0"/>
        <v>0</v>
      </c>
      <c r="J13" s="403">
        <f t="shared" si="0"/>
        <v>0</v>
      </c>
      <c r="K13" s="403">
        <f t="shared" si="0"/>
        <v>0</v>
      </c>
      <c r="L13" s="403">
        <f t="shared" si="0"/>
        <v>0</v>
      </c>
      <c r="M13" s="403">
        <f t="shared" si="0"/>
        <v>0</v>
      </c>
      <c r="N13" s="403">
        <f t="shared" si="0"/>
        <v>0</v>
      </c>
      <c r="O13" s="403">
        <f t="shared" si="0"/>
        <v>0</v>
      </c>
      <c r="P13" s="403">
        <f t="shared" si="0"/>
        <v>0</v>
      </c>
      <c r="Q13" s="403">
        <f t="shared" si="0"/>
        <v>0</v>
      </c>
      <c r="R13" s="403">
        <f t="shared" si="0"/>
        <v>0</v>
      </c>
      <c r="S13" s="403">
        <f t="shared" si="1"/>
        <v>0</v>
      </c>
      <c r="T13" s="403">
        <f t="shared" si="1"/>
        <v>0</v>
      </c>
      <c r="U13" s="403">
        <f t="shared" si="1"/>
        <v>0</v>
      </c>
      <c r="V13" s="403">
        <f t="shared" si="1"/>
        <v>0</v>
      </c>
      <c r="W13" s="403">
        <f t="shared" si="1"/>
        <v>0</v>
      </c>
      <c r="X13" s="403">
        <f t="shared" si="1"/>
        <v>0</v>
      </c>
      <c r="Y13" s="403">
        <f t="shared" si="1"/>
        <v>0</v>
      </c>
      <c r="Z13" s="403">
        <f t="shared" si="1"/>
        <v>0</v>
      </c>
      <c r="AA13" s="404">
        <f t="shared" si="1"/>
        <v>0</v>
      </c>
    </row>
    <row r="14" spans="2:27" ht="13.7" customHeight="1">
      <c r="B14" s="803"/>
      <c r="C14" s="802"/>
      <c r="D14" s="400"/>
      <c r="E14" s="401"/>
      <c r="F14" s="402"/>
      <c r="G14" s="175"/>
      <c r="H14" s="438"/>
      <c r="I14" s="403">
        <f t="shared" si="0"/>
        <v>0</v>
      </c>
      <c r="J14" s="403">
        <f t="shared" si="0"/>
        <v>0</v>
      </c>
      <c r="K14" s="403">
        <f t="shared" si="0"/>
        <v>0</v>
      </c>
      <c r="L14" s="403">
        <f t="shared" si="0"/>
        <v>0</v>
      </c>
      <c r="M14" s="403">
        <f t="shared" si="0"/>
        <v>0</v>
      </c>
      <c r="N14" s="403">
        <f t="shared" si="0"/>
        <v>0</v>
      </c>
      <c r="O14" s="403">
        <f t="shared" si="0"/>
        <v>0</v>
      </c>
      <c r="P14" s="403">
        <f t="shared" si="0"/>
        <v>0</v>
      </c>
      <c r="Q14" s="403">
        <f t="shared" si="0"/>
        <v>0</v>
      </c>
      <c r="R14" s="403">
        <f t="shared" si="0"/>
        <v>0</v>
      </c>
      <c r="S14" s="403">
        <f t="shared" si="1"/>
        <v>0</v>
      </c>
      <c r="T14" s="403">
        <f t="shared" si="1"/>
        <v>0</v>
      </c>
      <c r="U14" s="403">
        <f t="shared" si="1"/>
        <v>0</v>
      </c>
      <c r="V14" s="403">
        <f t="shared" si="1"/>
        <v>0</v>
      </c>
      <c r="W14" s="403">
        <f t="shared" si="1"/>
        <v>0</v>
      </c>
      <c r="X14" s="403">
        <f t="shared" si="1"/>
        <v>0</v>
      </c>
      <c r="Y14" s="403">
        <f t="shared" si="1"/>
        <v>0</v>
      </c>
      <c r="Z14" s="403">
        <f t="shared" si="1"/>
        <v>0</v>
      </c>
      <c r="AA14" s="404">
        <f t="shared" si="1"/>
        <v>0</v>
      </c>
    </row>
    <row r="15" spans="2:27" ht="13.7" customHeight="1">
      <c r="B15" s="803"/>
      <c r="C15" s="802"/>
      <c r="D15" s="400"/>
      <c r="E15" s="401"/>
      <c r="F15" s="402"/>
      <c r="G15" s="175"/>
      <c r="H15" s="438"/>
      <c r="I15" s="403">
        <f t="shared" si="0"/>
        <v>0</v>
      </c>
      <c r="J15" s="403">
        <f t="shared" si="0"/>
        <v>0</v>
      </c>
      <c r="K15" s="403">
        <f t="shared" si="0"/>
        <v>0</v>
      </c>
      <c r="L15" s="403">
        <f t="shared" si="0"/>
        <v>0</v>
      </c>
      <c r="M15" s="403">
        <f t="shared" si="0"/>
        <v>0</v>
      </c>
      <c r="N15" s="403">
        <f t="shared" si="0"/>
        <v>0</v>
      </c>
      <c r="O15" s="403">
        <f t="shared" si="0"/>
        <v>0</v>
      </c>
      <c r="P15" s="403">
        <f t="shared" si="0"/>
        <v>0</v>
      </c>
      <c r="Q15" s="403">
        <f t="shared" si="0"/>
        <v>0</v>
      </c>
      <c r="R15" s="403">
        <f t="shared" si="0"/>
        <v>0</v>
      </c>
      <c r="S15" s="403">
        <f t="shared" si="1"/>
        <v>0</v>
      </c>
      <c r="T15" s="403">
        <f t="shared" si="1"/>
        <v>0</v>
      </c>
      <c r="U15" s="403">
        <f t="shared" si="1"/>
        <v>0</v>
      </c>
      <c r="V15" s="403">
        <f t="shared" si="1"/>
        <v>0</v>
      </c>
      <c r="W15" s="403">
        <f t="shared" si="1"/>
        <v>0</v>
      </c>
      <c r="X15" s="403">
        <f t="shared" si="1"/>
        <v>0</v>
      </c>
      <c r="Y15" s="403">
        <f t="shared" si="1"/>
        <v>0</v>
      </c>
      <c r="Z15" s="403">
        <f t="shared" si="1"/>
        <v>0</v>
      </c>
      <c r="AA15" s="404">
        <f t="shared" si="1"/>
        <v>0</v>
      </c>
    </row>
    <row r="16" spans="2:27" ht="13.7" customHeight="1">
      <c r="B16" s="803"/>
      <c r="C16" s="802"/>
      <c r="D16" s="400"/>
      <c r="E16" s="401"/>
      <c r="F16" s="402"/>
      <c r="G16" s="175"/>
      <c r="H16" s="438"/>
      <c r="I16" s="403">
        <f t="shared" si="0"/>
        <v>0</v>
      </c>
      <c r="J16" s="403">
        <f t="shared" si="0"/>
        <v>0</v>
      </c>
      <c r="K16" s="403">
        <f t="shared" si="0"/>
        <v>0</v>
      </c>
      <c r="L16" s="403">
        <f t="shared" si="0"/>
        <v>0</v>
      </c>
      <c r="M16" s="403">
        <f t="shared" si="0"/>
        <v>0</v>
      </c>
      <c r="N16" s="403">
        <f t="shared" si="0"/>
        <v>0</v>
      </c>
      <c r="O16" s="403">
        <f t="shared" si="0"/>
        <v>0</v>
      </c>
      <c r="P16" s="403">
        <f t="shared" si="0"/>
        <v>0</v>
      </c>
      <c r="Q16" s="403">
        <f t="shared" si="0"/>
        <v>0</v>
      </c>
      <c r="R16" s="403">
        <f t="shared" si="0"/>
        <v>0</v>
      </c>
      <c r="S16" s="403">
        <f t="shared" si="1"/>
        <v>0</v>
      </c>
      <c r="T16" s="403">
        <f t="shared" si="1"/>
        <v>0</v>
      </c>
      <c r="U16" s="403">
        <f t="shared" si="1"/>
        <v>0</v>
      </c>
      <c r="V16" s="403">
        <f t="shared" si="1"/>
        <v>0</v>
      </c>
      <c r="W16" s="403">
        <f t="shared" si="1"/>
        <v>0</v>
      </c>
      <c r="X16" s="403">
        <f t="shared" si="1"/>
        <v>0</v>
      </c>
      <c r="Y16" s="403">
        <f t="shared" si="1"/>
        <v>0</v>
      </c>
      <c r="Z16" s="403">
        <f t="shared" si="1"/>
        <v>0</v>
      </c>
      <c r="AA16" s="404">
        <f t="shared" si="1"/>
        <v>0</v>
      </c>
    </row>
    <row r="17" spans="2:27" ht="13.7" customHeight="1">
      <c r="B17" s="803"/>
      <c r="C17" s="802"/>
      <c r="D17" s="400"/>
      <c r="E17" s="401"/>
      <c r="F17" s="402"/>
      <c r="G17" s="175"/>
      <c r="H17" s="438"/>
      <c r="I17" s="403">
        <f t="shared" si="0"/>
        <v>0</v>
      </c>
      <c r="J17" s="403">
        <f t="shared" si="0"/>
        <v>0</v>
      </c>
      <c r="K17" s="403">
        <f t="shared" si="0"/>
        <v>0</v>
      </c>
      <c r="L17" s="403">
        <f t="shared" si="0"/>
        <v>0</v>
      </c>
      <c r="M17" s="403">
        <f t="shared" si="0"/>
        <v>0</v>
      </c>
      <c r="N17" s="403">
        <f t="shared" si="0"/>
        <v>0</v>
      </c>
      <c r="O17" s="403">
        <f t="shared" si="0"/>
        <v>0</v>
      </c>
      <c r="P17" s="403">
        <f t="shared" si="0"/>
        <v>0</v>
      </c>
      <c r="Q17" s="403">
        <f t="shared" si="0"/>
        <v>0</v>
      </c>
      <c r="R17" s="403">
        <f t="shared" si="0"/>
        <v>0</v>
      </c>
      <c r="S17" s="403">
        <f t="shared" si="1"/>
        <v>0</v>
      </c>
      <c r="T17" s="403">
        <f t="shared" si="1"/>
        <v>0</v>
      </c>
      <c r="U17" s="403">
        <f t="shared" si="1"/>
        <v>0</v>
      </c>
      <c r="V17" s="403">
        <f t="shared" si="1"/>
        <v>0</v>
      </c>
      <c r="W17" s="403">
        <f t="shared" si="1"/>
        <v>0</v>
      </c>
      <c r="X17" s="403">
        <f t="shared" si="1"/>
        <v>0</v>
      </c>
      <c r="Y17" s="403">
        <f t="shared" si="1"/>
        <v>0</v>
      </c>
      <c r="Z17" s="403">
        <f t="shared" si="1"/>
        <v>0</v>
      </c>
      <c r="AA17" s="404">
        <f t="shared" si="1"/>
        <v>0</v>
      </c>
    </row>
    <row r="18" spans="2:27" ht="13.7" customHeight="1">
      <c r="B18" s="803"/>
      <c r="C18" s="802"/>
      <c r="D18" s="400"/>
      <c r="E18" s="401"/>
      <c r="F18" s="402"/>
      <c r="G18" s="175"/>
      <c r="H18" s="438"/>
      <c r="I18" s="403">
        <f t="shared" si="0"/>
        <v>0</v>
      </c>
      <c r="J18" s="403">
        <f t="shared" si="0"/>
        <v>0</v>
      </c>
      <c r="K18" s="403">
        <f t="shared" si="0"/>
        <v>0</v>
      </c>
      <c r="L18" s="403">
        <f t="shared" si="0"/>
        <v>0</v>
      </c>
      <c r="M18" s="403">
        <f t="shared" si="0"/>
        <v>0</v>
      </c>
      <c r="N18" s="403">
        <f t="shared" si="0"/>
        <v>0</v>
      </c>
      <c r="O18" s="403">
        <f t="shared" si="0"/>
        <v>0</v>
      </c>
      <c r="P18" s="403">
        <f t="shared" si="0"/>
        <v>0</v>
      </c>
      <c r="Q18" s="403">
        <f t="shared" si="0"/>
        <v>0</v>
      </c>
      <c r="R18" s="403">
        <f t="shared" si="0"/>
        <v>0</v>
      </c>
      <c r="S18" s="403">
        <f t="shared" si="1"/>
        <v>0</v>
      </c>
      <c r="T18" s="403">
        <f t="shared" si="1"/>
        <v>0</v>
      </c>
      <c r="U18" s="403">
        <f t="shared" si="1"/>
        <v>0</v>
      </c>
      <c r="V18" s="403">
        <f t="shared" si="1"/>
        <v>0</v>
      </c>
      <c r="W18" s="403">
        <f t="shared" si="1"/>
        <v>0</v>
      </c>
      <c r="X18" s="403">
        <f t="shared" si="1"/>
        <v>0</v>
      </c>
      <c r="Y18" s="403">
        <f t="shared" si="1"/>
        <v>0</v>
      </c>
      <c r="Z18" s="403">
        <f t="shared" si="1"/>
        <v>0</v>
      </c>
      <c r="AA18" s="404">
        <f t="shared" si="1"/>
        <v>0</v>
      </c>
    </row>
    <row r="19" spans="2:27" ht="13.7" customHeight="1">
      <c r="B19" s="803"/>
      <c r="C19" s="802"/>
      <c r="D19" s="400"/>
      <c r="E19" s="401"/>
      <c r="F19" s="402"/>
      <c r="G19" s="175"/>
      <c r="H19" s="438"/>
      <c r="I19" s="403">
        <f t="shared" si="0"/>
        <v>0</v>
      </c>
      <c r="J19" s="403">
        <f t="shared" si="0"/>
        <v>0</v>
      </c>
      <c r="K19" s="403">
        <f t="shared" si="0"/>
        <v>0</v>
      </c>
      <c r="L19" s="403">
        <f t="shared" si="0"/>
        <v>0</v>
      </c>
      <c r="M19" s="403">
        <f t="shared" si="0"/>
        <v>0</v>
      </c>
      <c r="N19" s="403">
        <f t="shared" si="0"/>
        <v>0</v>
      </c>
      <c r="O19" s="403">
        <f t="shared" si="0"/>
        <v>0</v>
      </c>
      <c r="P19" s="403">
        <f t="shared" si="0"/>
        <v>0</v>
      </c>
      <c r="Q19" s="403">
        <f t="shared" si="0"/>
        <v>0</v>
      </c>
      <c r="R19" s="403">
        <f t="shared" si="0"/>
        <v>0</v>
      </c>
      <c r="S19" s="403">
        <f t="shared" si="1"/>
        <v>0</v>
      </c>
      <c r="T19" s="403">
        <f t="shared" si="1"/>
        <v>0</v>
      </c>
      <c r="U19" s="403">
        <f t="shared" si="1"/>
        <v>0</v>
      </c>
      <c r="V19" s="403">
        <f t="shared" si="1"/>
        <v>0</v>
      </c>
      <c r="W19" s="403">
        <f t="shared" si="1"/>
        <v>0</v>
      </c>
      <c r="X19" s="403">
        <f t="shared" si="1"/>
        <v>0</v>
      </c>
      <c r="Y19" s="403">
        <f t="shared" si="1"/>
        <v>0</v>
      </c>
      <c r="Z19" s="403">
        <f t="shared" si="1"/>
        <v>0</v>
      </c>
      <c r="AA19" s="404">
        <f t="shared" si="1"/>
        <v>0</v>
      </c>
    </row>
    <row r="20" spans="2:27" ht="13.7" customHeight="1">
      <c r="B20" s="803"/>
      <c r="C20" s="802"/>
      <c r="D20" s="400"/>
      <c r="E20" s="401"/>
      <c r="F20" s="402"/>
      <c r="G20" s="175"/>
      <c r="H20" s="438"/>
      <c r="I20" s="403">
        <f t="shared" ref="I20:R29" si="2">IF(I$7-$F20=0,$G20,0)</f>
        <v>0</v>
      </c>
      <c r="J20" s="403">
        <f t="shared" si="2"/>
        <v>0</v>
      </c>
      <c r="K20" s="403">
        <f t="shared" si="2"/>
        <v>0</v>
      </c>
      <c r="L20" s="403">
        <f t="shared" si="2"/>
        <v>0</v>
      </c>
      <c r="M20" s="403">
        <f t="shared" si="2"/>
        <v>0</v>
      </c>
      <c r="N20" s="403">
        <f t="shared" si="2"/>
        <v>0</v>
      </c>
      <c r="O20" s="403">
        <f t="shared" si="2"/>
        <v>0</v>
      </c>
      <c r="P20" s="403">
        <f t="shared" si="2"/>
        <v>0</v>
      </c>
      <c r="Q20" s="403">
        <f t="shared" si="2"/>
        <v>0</v>
      </c>
      <c r="R20" s="403">
        <f t="shared" si="2"/>
        <v>0</v>
      </c>
      <c r="S20" s="403">
        <f t="shared" ref="S20:AA29" si="3">IF(S$7-$F20=0,$G20,0)</f>
        <v>0</v>
      </c>
      <c r="T20" s="403">
        <f t="shared" si="3"/>
        <v>0</v>
      </c>
      <c r="U20" s="403">
        <f t="shared" si="3"/>
        <v>0</v>
      </c>
      <c r="V20" s="403">
        <f t="shared" si="3"/>
        <v>0</v>
      </c>
      <c r="W20" s="403">
        <f t="shared" si="3"/>
        <v>0</v>
      </c>
      <c r="X20" s="403">
        <f t="shared" si="3"/>
        <v>0</v>
      </c>
      <c r="Y20" s="403">
        <f t="shared" si="3"/>
        <v>0</v>
      </c>
      <c r="Z20" s="403">
        <f t="shared" si="3"/>
        <v>0</v>
      </c>
      <c r="AA20" s="404">
        <f t="shared" si="3"/>
        <v>0</v>
      </c>
    </row>
    <row r="21" spans="2:27" ht="13.7" customHeight="1">
      <c r="B21" s="803"/>
      <c r="C21" s="802"/>
      <c r="D21" s="400"/>
      <c r="E21" s="401"/>
      <c r="F21" s="402"/>
      <c r="G21" s="175"/>
      <c r="H21" s="438"/>
      <c r="I21" s="403">
        <f t="shared" si="2"/>
        <v>0</v>
      </c>
      <c r="J21" s="403">
        <f t="shared" si="2"/>
        <v>0</v>
      </c>
      <c r="K21" s="403">
        <f t="shared" si="2"/>
        <v>0</v>
      </c>
      <c r="L21" s="403">
        <f t="shared" si="2"/>
        <v>0</v>
      </c>
      <c r="M21" s="403">
        <f t="shared" si="2"/>
        <v>0</v>
      </c>
      <c r="N21" s="403">
        <f t="shared" si="2"/>
        <v>0</v>
      </c>
      <c r="O21" s="403">
        <f t="shared" si="2"/>
        <v>0</v>
      </c>
      <c r="P21" s="403">
        <f t="shared" si="2"/>
        <v>0</v>
      </c>
      <c r="Q21" s="403">
        <f t="shared" si="2"/>
        <v>0</v>
      </c>
      <c r="R21" s="403">
        <f t="shared" si="2"/>
        <v>0</v>
      </c>
      <c r="S21" s="403">
        <f t="shared" si="3"/>
        <v>0</v>
      </c>
      <c r="T21" s="403">
        <f t="shared" si="3"/>
        <v>0</v>
      </c>
      <c r="U21" s="403">
        <f t="shared" si="3"/>
        <v>0</v>
      </c>
      <c r="V21" s="403">
        <f t="shared" si="3"/>
        <v>0</v>
      </c>
      <c r="W21" s="403">
        <f t="shared" si="3"/>
        <v>0</v>
      </c>
      <c r="X21" s="403">
        <f t="shared" si="3"/>
        <v>0</v>
      </c>
      <c r="Y21" s="403">
        <f t="shared" si="3"/>
        <v>0</v>
      </c>
      <c r="Z21" s="403">
        <f t="shared" si="3"/>
        <v>0</v>
      </c>
      <c r="AA21" s="404">
        <f t="shared" si="3"/>
        <v>0</v>
      </c>
    </row>
    <row r="22" spans="2:27" ht="13.7" customHeight="1">
      <c r="B22" s="803"/>
      <c r="C22" s="802"/>
      <c r="D22" s="400"/>
      <c r="E22" s="401"/>
      <c r="F22" s="402"/>
      <c r="G22" s="175"/>
      <c r="H22" s="438"/>
      <c r="I22" s="403">
        <f t="shared" si="2"/>
        <v>0</v>
      </c>
      <c r="J22" s="403">
        <f t="shared" si="2"/>
        <v>0</v>
      </c>
      <c r="K22" s="403">
        <f t="shared" si="2"/>
        <v>0</v>
      </c>
      <c r="L22" s="403">
        <f t="shared" si="2"/>
        <v>0</v>
      </c>
      <c r="M22" s="403">
        <f t="shared" si="2"/>
        <v>0</v>
      </c>
      <c r="N22" s="403">
        <f t="shared" si="2"/>
        <v>0</v>
      </c>
      <c r="O22" s="403">
        <f t="shared" si="2"/>
        <v>0</v>
      </c>
      <c r="P22" s="403">
        <f t="shared" si="2"/>
        <v>0</v>
      </c>
      <c r="Q22" s="403">
        <f t="shared" si="2"/>
        <v>0</v>
      </c>
      <c r="R22" s="403">
        <f t="shared" si="2"/>
        <v>0</v>
      </c>
      <c r="S22" s="403">
        <f t="shared" si="3"/>
        <v>0</v>
      </c>
      <c r="T22" s="403">
        <f t="shared" si="3"/>
        <v>0</v>
      </c>
      <c r="U22" s="403">
        <f t="shared" si="3"/>
        <v>0</v>
      </c>
      <c r="V22" s="403">
        <f t="shared" si="3"/>
        <v>0</v>
      </c>
      <c r="W22" s="403">
        <f t="shared" si="3"/>
        <v>0</v>
      </c>
      <c r="X22" s="403">
        <f t="shared" si="3"/>
        <v>0</v>
      </c>
      <c r="Y22" s="403">
        <f t="shared" si="3"/>
        <v>0</v>
      </c>
      <c r="Z22" s="403">
        <f t="shared" si="3"/>
        <v>0</v>
      </c>
      <c r="AA22" s="404">
        <f t="shared" si="3"/>
        <v>0</v>
      </c>
    </row>
    <row r="23" spans="2:27" ht="13.7" customHeight="1">
      <c r="B23" s="803"/>
      <c r="C23" s="802"/>
      <c r="D23" s="400"/>
      <c r="E23" s="401"/>
      <c r="F23" s="402"/>
      <c r="G23" s="175"/>
      <c r="H23" s="438"/>
      <c r="I23" s="403">
        <f t="shared" si="2"/>
        <v>0</v>
      </c>
      <c r="J23" s="403">
        <f t="shared" si="2"/>
        <v>0</v>
      </c>
      <c r="K23" s="403">
        <f t="shared" si="2"/>
        <v>0</v>
      </c>
      <c r="L23" s="403">
        <f t="shared" si="2"/>
        <v>0</v>
      </c>
      <c r="M23" s="403">
        <f t="shared" si="2"/>
        <v>0</v>
      </c>
      <c r="N23" s="403">
        <f t="shared" si="2"/>
        <v>0</v>
      </c>
      <c r="O23" s="403">
        <f t="shared" si="2"/>
        <v>0</v>
      </c>
      <c r="P23" s="403">
        <f t="shared" si="2"/>
        <v>0</v>
      </c>
      <c r="Q23" s="403">
        <f t="shared" si="2"/>
        <v>0</v>
      </c>
      <c r="R23" s="403">
        <f t="shared" si="2"/>
        <v>0</v>
      </c>
      <c r="S23" s="403">
        <f t="shared" si="3"/>
        <v>0</v>
      </c>
      <c r="T23" s="403">
        <f t="shared" si="3"/>
        <v>0</v>
      </c>
      <c r="U23" s="403">
        <f t="shared" si="3"/>
        <v>0</v>
      </c>
      <c r="V23" s="403">
        <f t="shared" si="3"/>
        <v>0</v>
      </c>
      <c r="W23" s="403">
        <f t="shared" si="3"/>
        <v>0</v>
      </c>
      <c r="X23" s="403">
        <f t="shared" si="3"/>
        <v>0</v>
      </c>
      <c r="Y23" s="403">
        <f t="shared" si="3"/>
        <v>0</v>
      </c>
      <c r="Z23" s="403">
        <f t="shared" si="3"/>
        <v>0</v>
      </c>
      <c r="AA23" s="404">
        <f t="shared" si="3"/>
        <v>0</v>
      </c>
    </row>
    <row r="24" spans="2:27" ht="13.7" customHeight="1">
      <c r="B24" s="803"/>
      <c r="C24" s="802"/>
      <c r="D24" s="400"/>
      <c r="E24" s="401"/>
      <c r="F24" s="402"/>
      <c r="G24" s="175"/>
      <c r="H24" s="438"/>
      <c r="I24" s="403">
        <f t="shared" si="2"/>
        <v>0</v>
      </c>
      <c r="J24" s="403">
        <f t="shared" si="2"/>
        <v>0</v>
      </c>
      <c r="K24" s="403">
        <f t="shared" si="2"/>
        <v>0</v>
      </c>
      <c r="L24" s="403">
        <f t="shared" si="2"/>
        <v>0</v>
      </c>
      <c r="M24" s="403">
        <f t="shared" si="2"/>
        <v>0</v>
      </c>
      <c r="N24" s="403">
        <f t="shared" si="2"/>
        <v>0</v>
      </c>
      <c r="O24" s="403">
        <f t="shared" si="2"/>
        <v>0</v>
      </c>
      <c r="P24" s="403">
        <f t="shared" si="2"/>
        <v>0</v>
      </c>
      <c r="Q24" s="403">
        <f t="shared" si="2"/>
        <v>0</v>
      </c>
      <c r="R24" s="403">
        <f t="shared" si="2"/>
        <v>0</v>
      </c>
      <c r="S24" s="403">
        <f t="shared" si="3"/>
        <v>0</v>
      </c>
      <c r="T24" s="403">
        <f t="shared" si="3"/>
        <v>0</v>
      </c>
      <c r="U24" s="403">
        <f t="shared" si="3"/>
        <v>0</v>
      </c>
      <c r="V24" s="403">
        <f t="shared" si="3"/>
        <v>0</v>
      </c>
      <c r="W24" s="403">
        <f t="shared" si="3"/>
        <v>0</v>
      </c>
      <c r="X24" s="403">
        <f t="shared" si="3"/>
        <v>0</v>
      </c>
      <c r="Y24" s="403">
        <f t="shared" si="3"/>
        <v>0</v>
      </c>
      <c r="Z24" s="403">
        <f t="shared" si="3"/>
        <v>0</v>
      </c>
      <c r="AA24" s="404">
        <f t="shared" si="3"/>
        <v>0</v>
      </c>
    </row>
    <row r="25" spans="2:27" ht="13.7" customHeight="1">
      <c r="B25" s="803"/>
      <c r="C25" s="802"/>
      <c r="D25" s="400"/>
      <c r="E25" s="401"/>
      <c r="F25" s="402"/>
      <c r="G25" s="175"/>
      <c r="H25" s="438"/>
      <c r="I25" s="403">
        <f t="shared" si="2"/>
        <v>0</v>
      </c>
      <c r="J25" s="403">
        <f t="shared" si="2"/>
        <v>0</v>
      </c>
      <c r="K25" s="403">
        <f t="shared" si="2"/>
        <v>0</v>
      </c>
      <c r="L25" s="403">
        <f t="shared" si="2"/>
        <v>0</v>
      </c>
      <c r="M25" s="403">
        <f t="shared" si="2"/>
        <v>0</v>
      </c>
      <c r="N25" s="403">
        <f t="shared" si="2"/>
        <v>0</v>
      </c>
      <c r="O25" s="403">
        <f t="shared" si="2"/>
        <v>0</v>
      </c>
      <c r="P25" s="403">
        <f t="shared" si="2"/>
        <v>0</v>
      </c>
      <c r="Q25" s="403">
        <f t="shared" si="2"/>
        <v>0</v>
      </c>
      <c r="R25" s="403">
        <f t="shared" si="2"/>
        <v>0</v>
      </c>
      <c r="S25" s="403">
        <f t="shared" si="3"/>
        <v>0</v>
      </c>
      <c r="T25" s="403">
        <f t="shared" si="3"/>
        <v>0</v>
      </c>
      <c r="U25" s="403">
        <f t="shared" si="3"/>
        <v>0</v>
      </c>
      <c r="V25" s="403">
        <f t="shared" si="3"/>
        <v>0</v>
      </c>
      <c r="W25" s="403">
        <f t="shared" si="3"/>
        <v>0</v>
      </c>
      <c r="X25" s="403">
        <f t="shared" si="3"/>
        <v>0</v>
      </c>
      <c r="Y25" s="403">
        <f t="shared" si="3"/>
        <v>0</v>
      </c>
      <c r="Z25" s="403">
        <f t="shared" si="3"/>
        <v>0</v>
      </c>
      <c r="AA25" s="404">
        <f t="shared" si="3"/>
        <v>0</v>
      </c>
    </row>
    <row r="26" spans="2:27" ht="13.7" customHeight="1">
      <c r="B26" s="803"/>
      <c r="C26" s="802"/>
      <c r="D26" s="400"/>
      <c r="E26" s="401"/>
      <c r="F26" s="402"/>
      <c r="G26" s="175"/>
      <c r="H26" s="438"/>
      <c r="I26" s="403">
        <f t="shared" si="2"/>
        <v>0</v>
      </c>
      <c r="J26" s="403">
        <f t="shared" si="2"/>
        <v>0</v>
      </c>
      <c r="K26" s="403">
        <f t="shared" si="2"/>
        <v>0</v>
      </c>
      <c r="L26" s="403">
        <f t="shared" si="2"/>
        <v>0</v>
      </c>
      <c r="M26" s="403">
        <f t="shared" si="2"/>
        <v>0</v>
      </c>
      <c r="N26" s="403">
        <f t="shared" si="2"/>
        <v>0</v>
      </c>
      <c r="O26" s="403">
        <f t="shared" si="2"/>
        <v>0</v>
      </c>
      <c r="P26" s="403">
        <f t="shared" si="2"/>
        <v>0</v>
      </c>
      <c r="Q26" s="403">
        <f t="shared" si="2"/>
        <v>0</v>
      </c>
      <c r="R26" s="403">
        <f t="shared" si="2"/>
        <v>0</v>
      </c>
      <c r="S26" s="403">
        <f t="shared" si="3"/>
        <v>0</v>
      </c>
      <c r="T26" s="403">
        <f t="shared" si="3"/>
        <v>0</v>
      </c>
      <c r="U26" s="403">
        <f t="shared" si="3"/>
        <v>0</v>
      </c>
      <c r="V26" s="403">
        <f t="shared" si="3"/>
        <v>0</v>
      </c>
      <c r="W26" s="403">
        <f t="shared" si="3"/>
        <v>0</v>
      </c>
      <c r="X26" s="403">
        <f t="shared" si="3"/>
        <v>0</v>
      </c>
      <c r="Y26" s="403">
        <f t="shared" si="3"/>
        <v>0</v>
      </c>
      <c r="Z26" s="403">
        <f t="shared" si="3"/>
        <v>0</v>
      </c>
      <c r="AA26" s="404">
        <f t="shared" si="3"/>
        <v>0</v>
      </c>
    </row>
    <row r="27" spans="2:27" ht="13.7" customHeight="1">
      <c r="B27" s="803"/>
      <c r="C27" s="802"/>
      <c r="D27" s="400"/>
      <c r="E27" s="401"/>
      <c r="F27" s="402"/>
      <c r="G27" s="175"/>
      <c r="H27" s="438"/>
      <c r="I27" s="403">
        <f t="shared" si="2"/>
        <v>0</v>
      </c>
      <c r="J27" s="403">
        <f t="shared" si="2"/>
        <v>0</v>
      </c>
      <c r="K27" s="403">
        <f t="shared" si="2"/>
        <v>0</v>
      </c>
      <c r="L27" s="403">
        <f t="shared" si="2"/>
        <v>0</v>
      </c>
      <c r="M27" s="403">
        <f t="shared" si="2"/>
        <v>0</v>
      </c>
      <c r="N27" s="403">
        <f t="shared" si="2"/>
        <v>0</v>
      </c>
      <c r="O27" s="403">
        <f t="shared" si="2"/>
        <v>0</v>
      </c>
      <c r="P27" s="403">
        <f t="shared" si="2"/>
        <v>0</v>
      </c>
      <c r="Q27" s="403">
        <f t="shared" si="2"/>
        <v>0</v>
      </c>
      <c r="R27" s="403">
        <f t="shared" si="2"/>
        <v>0</v>
      </c>
      <c r="S27" s="403">
        <f t="shared" si="3"/>
        <v>0</v>
      </c>
      <c r="T27" s="403">
        <f t="shared" si="3"/>
        <v>0</v>
      </c>
      <c r="U27" s="403">
        <f t="shared" si="3"/>
        <v>0</v>
      </c>
      <c r="V27" s="403">
        <f t="shared" si="3"/>
        <v>0</v>
      </c>
      <c r="W27" s="403">
        <f t="shared" si="3"/>
        <v>0</v>
      </c>
      <c r="X27" s="403">
        <f t="shared" si="3"/>
        <v>0</v>
      </c>
      <c r="Y27" s="403">
        <f t="shared" si="3"/>
        <v>0</v>
      </c>
      <c r="Z27" s="403">
        <f t="shared" si="3"/>
        <v>0</v>
      </c>
      <c r="AA27" s="404">
        <f t="shared" si="3"/>
        <v>0</v>
      </c>
    </row>
    <row r="28" spans="2:27" ht="13.7" customHeight="1">
      <c r="B28" s="803"/>
      <c r="C28" s="802"/>
      <c r="D28" s="400"/>
      <c r="E28" s="401"/>
      <c r="F28" s="402"/>
      <c r="G28" s="175"/>
      <c r="H28" s="438"/>
      <c r="I28" s="403">
        <f t="shared" si="2"/>
        <v>0</v>
      </c>
      <c r="J28" s="403">
        <f t="shared" si="2"/>
        <v>0</v>
      </c>
      <c r="K28" s="403">
        <f t="shared" si="2"/>
        <v>0</v>
      </c>
      <c r="L28" s="403">
        <f t="shared" si="2"/>
        <v>0</v>
      </c>
      <c r="M28" s="403">
        <f t="shared" si="2"/>
        <v>0</v>
      </c>
      <c r="N28" s="403">
        <f t="shared" si="2"/>
        <v>0</v>
      </c>
      <c r="O28" s="403">
        <f t="shared" si="2"/>
        <v>0</v>
      </c>
      <c r="P28" s="403">
        <f t="shared" si="2"/>
        <v>0</v>
      </c>
      <c r="Q28" s="403">
        <f t="shared" si="2"/>
        <v>0</v>
      </c>
      <c r="R28" s="403">
        <f t="shared" si="2"/>
        <v>0</v>
      </c>
      <c r="S28" s="403">
        <f t="shared" si="3"/>
        <v>0</v>
      </c>
      <c r="T28" s="403">
        <f t="shared" si="3"/>
        <v>0</v>
      </c>
      <c r="U28" s="403">
        <f t="shared" si="3"/>
        <v>0</v>
      </c>
      <c r="V28" s="403">
        <f t="shared" si="3"/>
        <v>0</v>
      </c>
      <c r="W28" s="403">
        <f t="shared" si="3"/>
        <v>0</v>
      </c>
      <c r="X28" s="403">
        <f t="shared" si="3"/>
        <v>0</v>
      </c>
      <c r="Y28" s="403">
        <f t="shared" si="3"/>
        <v>0</v>
      </c>
      <c r="Z28" s="403">
        <f t="shared" si="3"/>
        <v>0</v>
      </c>
      <c r="AA28" s="404">
        <f t="shared" si="3"/>
        <v>0</v>
      </c>
    </row>
    <row r="29" spans="2:27" ht="13.7" customHeight="1">
      <c r="B29" s="803"/>
      <c r="C29" s="802"/>
      <c r="D29" s="400"/>
      <c r="E29" s="401"/>
      <c r="F29" s="402"/>
      <c r="G29" s="175"/>
      <c r="H29" s="438"/>
      <c r="I29" s="403">
        <f t="shared" si="2"/>
        <v>0</v>
      </c>
      <c r="J29" s="403">
        <f t="shared" si="2"/>
        <v>0</v>
      </c>
      <c r="K29" s="403">
        <f t="shared" si="2"/>
        <v>0</v>
      </c>
      <c r="L29" s="403">
        <f t="shared" si="2"/>
        <v>0</v>
      </c>
      <c r="M29" s="403">
        <f t="shared" si="2"/>
        <v>0</v>
      </c>
      <c r="N29" s="403">
        <f t="shared" si="2"/>
        <v>0</v>
      </c>
      <c r="O29" s="403">
        <f t="shared" si="2"/>
        <v>0</v>
      </c>
      <c r="P29" s="403">
        <f t="shared" si="2"/>
        <v>0</v>
      </c>
      <c r="Q29" s="403">
        <f t="shared" si="2"/>
        <v>0</v>
      </c>
      <c r="R29" s="403">
        <f t="shared" si="2"/>
        <v>0</v>
      </c>
      <c r="S29" s="403">
        <f t="shared" si="3"/>
        <v>0</v>
      </c>
      <c r="T29" s="403">
        <f t="shared" si="3"/>
        <v>0</v>
      </c>
      <c r="U29" s="403">
        <f t="shared" si="3"/>
        <v>0</v>
      </c>
      <c r="V29" s="403">
        <f t="shared" si="3"/>
        <v>0</v>
      </c>
      <c r="W29" s="403">
        <f t="shared" si="3"/>
        <v>0</v>
      </c>
      <c r="X29" s="403">
        <f t="shared" si="3"/>
        <v>0</v>
      </c>
      <c r="Y29" s="403">
        <f t="shared" si="3"/>
        <v>0</v>
      </c>
      <c r="Z29" s="403">
        <f t="shared" si="3"/>
        <v>0</v>
      </c>
      <c r="AA29" s="404">
        <f t="shared" si="3"/>
        <v>0</v>
      </c>
    </row>
    <row r="30" spans="2:27" ht="13.7" customHeight="1">
      <c r="B30" s="803"/>
      <c r="C30" s="802"/>
      <c r="D30" s="400"/>
      <c r="E30" s="401"/>
      <c r="F30" s="402"/>
      <c r="G30" s="175"/>
      <c r="H30" s="440"/>
      <c r="I30" s="403">
        <f t="shared" ref="I30:R39" si="4">IF(I$7-$F30=0,$G30,0)</f>
        <v>0</v>
      </c>
      <c r="J30" s="403">
        <f t="shared" si="4"/>
        <v>0</v>
      </c>
      <c r="K30" s="403">
        <f t="shared" si="4"/>
        <v>0</v>
      </c>
      <c r="L30" s="403">
        <f t="shared" si="4"/>
        <v>0</v>
      </c>
      <c r="M30" s="403">
        <f t="shared" si="4"/>
        <v>0</v>
      </c>
      <c r="N30" s="403">
        <f t="shared" si="4"/>
        <v>0</v>
      </c>
      <c r="O30" s="403">
        <f t="shared" si="4"/>
        <v>0</v>
      </c>
      <c r="P30" s="403">
        <f t="shared" si="4"/>
        <v>0</v>
      </c>
      <c r="Q30" s="403">
        <f t="shared" si="4"/>
        <v>0</v>
      </c>
      <c r="R30" s="403">
        <f t="shared" si="4"/>
        <v>0</v>
      </c>
      <c r="S30" s="403">
        <f t="shared" ref="S30:AA39" si="5">IF(S$7-$F30=0,$G30,0)</f>
        <v>0</v>
      </c>
      <c r="T30" s="403">
        <f t="shared" si="5"/>
        <v>0</v>
      </c>
      <c r="U30" s="403">
        <f t="shared" si="5"/>
        <v>0</v>
      </c>
      <c r="V30" s="403">
        <f t="shared" si="5"/>
        <v>0</v>
      </c>
      <c r="W30" s="403">
        <f t="shared" si="5"/>
        <v>0</v>
      </c>
      <c r="X30" s="403">
        <f t="shared" si="5"/>
        <v>0</v>
      </c>
      <c r="Y30" s="403">
        <f t="shared" si="5"/>
        <v>0</v>
      </c>
      <c r="Z30" s="403">
        <f t="shared" si="5"/>
        <v>0</v>
      </c>
      <c r="AA30" s="404">
        <f t="shared" si="5"/>
        <v>0</v>
      </c>
    </row>
    <row r="31" spans="2:27" ht="13.7" customHeight="1">
      <c r="B31" s="803"/>
      <c r="C31" s="802"/>
      <c r="D31" s="400"/>
      <c r="E31" s="401"/>
      <c r="F31" s="402"/>
      <c r="G31" s="175"/>
      <c r="H31" s="440"/>
      <c r="I31" s="403">
        <f t="shared" si="4"/>
        <v>0</v>
      </c>
      <c r="J31" s="403">
        <f t="shared" si="4"/>
        <v>0</v>
      </c>
      <c r="K31" s="403">
        <f t="shared" si="4"/>
        <v>0</v>
      </c>
      <c r="L31" s="403">
        <f t="shared" si="4"/>
        <v>0</v>
      </c>
      <c r="M31" s="403">
        <f t="shared" si="4"/>
        <v>0</v>
      </c>
      <c r="N31" s="403">
        <f t="shared" si="4"/>
        <v>0</v>
      </c>
      <c r="O31" s="403">
        <f t="shared" si="4"/>
        <v>0</v>
      </c>
      <c r="P31" s="403">
        <f t="shared" si="4"/>
        <v>0</v>
      </c>
      <c r="Q31" s="403">
        <f t="shared" si="4"/>
        <v>0</v>
      </c>
      <c r="R31" s="403">
        <f t="shared" si="4"/>
        <v>0</v>
      </c>
      <c r="S31" s="403">
        <f t="shared" si="5"/>
        <v>0</v>
      </c>
      <c r="T31" s="403">
        <f t="shared" si="5"/>
        <v>0</v>
      </c>
      <c r="U31" s="403">
        <f t="shared" si="5"/>
        <v>0</v>
      </c>
      <c r="V31" s="403">
        <f t="shared" si="5"/>
        <v>0</v>
      </c>
      <c r="W31" s="403">
        <f t="shared" si="5"/>
        <v>0</v>
      </c>
      <c r="X31" s="403">
        <f t="shared" si="5"/>
        <v>0</v>
      </c>
      <c r="Y31" s="403">
        <f t="shared" si="5"/>
        <v>0</v>
      </c>
      <c r="Z31" s="403">
        <f t="shared" si="5"/>
        <v>0</v>
      </c>
      <c r="AA31" s="404">
        <f t="shared" si="5"/>
        <v>0</v>
      </c>
    </row>
    <row r="32" spans="2:27" ht="13.7" customHeight="1">
      <c r="B32" s="803"/>
      <c r="C32" s="802"/>
      <c r="D32" s="400"/>
      <c r="E32" s="401"/>
      <c r="F32" s="402"/>
      <c r="G32" s="175"/>
      <c r="H32" s="440"/>
      <c r="I32" s="403">
        <f t="shared" si="4"/>
        <v>0</v>
      </c>
      <c r="J32" s="403">
        <f t="shared" si="4"/>
        <v>0</v>
      </c>
      <c r="K32" s="403">
        <f t="shared" si="4"/>
        <v>0</v>
      </c>
      <c r="L32" s="403">
        <f t="shared" si="4"/>
        <v>0</v>
      </c>
      <c r="M32" s="403">
        <f t="shared" si="4"/>
        <v>0</v>
      </c>
      <c r="N32" s="403">
        <f t="shared" si="4"/>
        <v>0</v>
      </c>
      <c r="O32" s="403">
        <f t="shared" si="4"/>
        <v>0</v>
      </c>
      <c r="P32" s="403">
        <f t="shared" si="4"/>
        <v>0</v>
      </c>
      <c r="Q32" s="403">
        <f t="shared" si="4"/>
        <v>0</v>
      </c>
      <c r="R32" s="403">
        <f t="shared" si="4"/>
        <v>0</v>
      </c>
      <c r="S32" s="403">
        <f t="shared" si="5"/>
        <v>0</v>
      </c>
      <c r="T32" s="403">
        <f t="shared" si="5"/>
        <v>0</v>
      </c>
      <c r="U32" s="403">
        <f t="shared" si="5"/>
        <v>0</v>
      </c>
      <c r="V32" s="403">
        <f t="shared" si="5"/>
        <v>0</v>
      </c>
      <c r="W32" s="403">
        <f t="shared" si="5"/>
        <v>0</v>
      </c>
      <c r="X32" s="403">
        <f t="shared" si="5"/>
        <v>0</v>
      </c>
      <c r="Y32" s="403">
        <f t="shared" si="5"/>
        <v>0</v>
      </c>
      <c r="Z32" s="403">
        <f t="shared" si="5"/>
        <v>0</v>
      </c>
      <c r="AA32" s="404">
        <f t="shared" si="5"/>
        <v>0</v>
      </c>
    </row>
    <row r="33" spans="2:27" ht="13.7" customHeight="1">
      <c r="B33" s="803"/>
      <c r="C33" s="802"/>
      <c r="D33" s="400"/>
      <c r="E33" s="401"/>
      <c r="F33" s="402"/>
      <c r="G33" s="175"/>
      <c r="H33" s="440"/>
      <c r="I33" s="403">
        <f t="shared" si="4"/>
        <v>0</v>
      </c>
      <c r="J33" s="403">
        <f t="shared" si="4"/>
        <v>0</v>
      </c>
      <c r="K33" s="403">
        <f t="shared" si="4"/>
        <v>0</v>
      </c>
      <c r="L33" s="403">
        <f t="shared" si="4"/>
        <v>0</v>
      </c>
      <c r="M33" s="403">
        <f t="shared" si="4"/>
        <v>0</v>
      </c>
      <c r="N33" s="403">
        <f t="shared" si="4"/>
        <v>0</v>
      </c>
      <c r="O33" s="403">
        <f t="shared" si="4"/>
        <v>0</v>
      </c>
      <c r="P33" s="403">
        <f t="shared" si="4"/>
        <v>0</v>
      </c>
      <c r="Q33" s="403">
        <f t="shared" si="4"/>
        <v>0</v>
      </c>
      <c r="R33" s="403">
        <f t="shared" si="4"/>
        <v>0</v>
      </c>
      <c r="S33" s="403">
        <f t="shared" si="5"/>
        <v>0</v>
      </c>
      <c r="T33" s="403">
        <f t="shared" si="5"/>
        <v>0</v>
      </c>
      <c r="U33" s="403">
        <f t="shared" si="5"/>
        <v>0</v>
      </c>
      <c r="V33" s="403">
        <f t="shared" si="5"/>
        <v>0</v>
      </c>
      <c r="W33" s="403">
        <f t="shared" si="5"/>
        <v>0</v>
      </c>
      <c r="X33" s="403">
        <f t="shared" si="5"/>
        <v>0</v>
      </c>
      <c r="Y33" s="403">
        <f t="shared" si="5"/>
        <v>0</v>
      </c>
      <c r="Z33" s="403">
        <f t="shared" si="5"/>
        <v>0</v>
      </c>
      <c r="AA33" s="404">
        <f t="shared" si="5"/>
        <v>0</v>
      </c>
    </row>
    <row r="34" spans="2:27" ht="13.7" customHeight="1">
      <c r="B34" s="803"/>
      <c r="C34" s="802"/>
      <c r="D34" s="400"/>
      <c r="E34" s="401"/>
      <c r="F34" s="402"/>
      <c r="G34" s="175"/>
      <c r="H34" s="440"/>
      <c r="I34" s="403">
        <f t="shared" si="4"/>
        <v>0</v>
      </c>
      <c r="J34" s="403">
        <f t="shared" si="4"/>
        <v>0</v>
      </c>
      <c r="K34" s="403">
        <f t="shared" si="4"/>
        <v>0</v>
      </c>
      <c r="L34" s="403">
        <f t="shared" si="4"/>
        <v>0</v>
      </c>
      <c r="M34" s="403">
        <f t="shared" si="4"/>
        <v>0</v>
      </c>
      <c r="N34" s="403">
        <f t="shared" si="4"/>
        <v>0</v>
      </c>
      <c r="O34" s="403">
        <f t="shared" si="4"/>
        <v>0</v>
      </c>
      <c r="P34" s="403">
        <f t="shared" si="4"/>
        <v>0</v>
      </c>
      <c r="Q34" s="403">
        <f t="shared" si="4"/>
        <v>0</v>
      </c>
      <c r="R34" s="403">
        <f t="shared" si="4"/>
        <v>0</v>
      </c>
      <c r="S34" s="403">
        <f t="shared" si="5"/>
        <v>0</v>
      </c>
      <c r="T34" s="403">
        <f t="shared" si="5"/>
        <v>0</v>
      </c>
      <c r="U34" s="403">
        <f t="shared" si="5"/>
        <v>0</v>
      </c>
      <c r="V34" s="403">
        <f t="shared" si="5"/>
        <v>0</v>
      </c>
      <c r="W34" s="403">
        <f t="shared" si="5"/>
        <v>0</v>
      </c>
      <c r="X34" s="403">
        <f t="shared" si="5"/>
        <v>0</v>
      </c>
      <c r="Y34" s="403">
        <f t="shared" si="5"/>
        <v>0</v>
      </c>
      <c r="Z34" s="403">
        <f t="shared" si="5"/>
        <v>0</v>
      </c>
      <c r="AA34" s="404">
        <f t="shared" si="5"/>
        <v>0</v>
      </c>
    </row>
    <row r="35" spans="2:27" ht="13.7" customHeight="1">
      <c r="B35" s="803"/>
      <c r="C35" s="802"/>
      <c r="D35" s="400"/>
      <c r="E35" s="401"/>
      <c r="F35" s="402"/>
      <c r="G35" s="175"/>
      <c r="H35" s="440"/>
      <c r="I35" s="403">
        <f t="shared" si="4"/>
        <v>0</v>
      </c>
      <c r="J35" s="403">
        <f t="shared" si="4"/>
        <v>0</v>
      </c>
      <c r="K35" s="403">
        <f t="shared" si="4"/>
        <v>0</v>
      </c>
      <c r="L35" s="403">
        <f t="shared" si="4"/>
        <v>0</v>
      </c>
      <c r="M35" s="403">
        <f t="shared" si="4"/>
        <v>0</v>
      </c>
      <c r="N35" s="403">
        <f t="shared" si="4"/>
        <v>0</v>
      </c>
      <c r="O35" s="403">
        <f t="shared" si="4"/>
        <v>0</v>
      </c>
      <c r="P35" s="403">
        <f t="shared" si="4"/>
        <v>0</v>
      </c>
      <c r="Q35" s="403">
        <f t="shared" si="4"/>
        <v>0</v>
      </c>
      <c r="R35" s="403">
        <f t="shared" si="4"/>
        <v>0</v>
      </c>
      <c r="S35" s="403">
        <f t="shared" si="5"/>
        <v>0</v>
      </c>
      <c r="T35" s="403">
        <f t="shared" si="5"/>
        <v>0</v>
      </c>
      <c r="U35" s="403">
        <f t="shared" si="5"/>
        <v>0</v>
      </c>
      <c r="V35" s="403">
        <f t="shared" si="5"/>
        <v>0</v>
      </c>
      <c r="W35" s="403">
        <f t="shared" si="5"/>
        <v>0</v>
      </c>
      <c r="X35" s="403">
        <f t="shared" si="5"/>
        <v>0</v>
      </c>
      <c r="Y35" s="403">
        <f t="shared" si="5"/>
        <v>0</v>
      </c>
      <c r="Z35" s="403">
        <f t="shared" si="5"/>
        <v>0</v>
      </c>
      <c r="AA35" s="404">
        <f t="shared" si="5"/>
        <v>0</v>
      </c>
    </row>
    <row r="36" spans="2:27" ht="13.7" customHeight="1">
      <c r="B36" s="803"/>
      <c r="C36" s="802"/>
      <c r="D36" s="400"/>
      <c r="E36" s="401"/>
      <c r="F36" s="402"/>
      <c r="G36" s="175"/>
      <c r="H36" s="440"/>
      <c r="I36" s="403">
        <f t="shared" si="4"/>
        <v>0</v>
      </c>
      <c r="J36" s="403">
        <f t="shared" si="4"/>
        <v>0</v>
      </c>
      <c r="K36" s="403">
        <f t="shared" si="4"/>
        <v>0</v>
      </c>
      <c r="L36" s="403">
        <f t="shared" si="4"/>
        <v>0</v>
      </c>
      <c r="M36" s="403">
        <f t="shared" si="4"/>
        <v>0</v>
      </c>
      <c r="N36" s="403">
        <f t="shared" si="4"/>
        <v>0</v>
      </c>
      <c r="O36" s="403">
        <f t="shared" si="4"/>
        <v>0</v>
      </c>
      <c r="P36" s="403">
        <f t="shared" si="4"/>
        <v>0</v>
      </c>
      <c r="Q36" s="403">
        <f t="shared" si="4"/>
        <v>0</v>
      </c>
      <c r="R36" s="403">
        <f t="shared" si="4"/>
        <v>0</v>
      </c>
      <c r="S36" s="403">
        <f t="shared" si="5"/>
        <v>0</v>
      </c>
      <c r="T36" s="403">
        <f t="shared" si="5"/>
        <v>0</v>
      </c>
      <c r="U36" s="403">
        <f t="shared" si="5"/>
        <v>0</v>
      </c>
      <c r="V36" s="403">
        <f t="shared" si="5"/>
        <v>0</v>
      </c>
      <c r="W36" s="403">
        <f t="shared" si="5"/>
        <v>0</v>
      </c>
      <c r="X36" s="403">
        <f t="shared" si="5"/>
        <v>0</v>
      </c>
      <c r="Y36" s="403">
        <f t="shared" si="5"/>
        <v>0</v>
      </c>
      <c r="Z36" s="403">
        <f t="shared" si="5"/>
        <v>0</v>
      </c>
      <c r="AA36" s="404">
        <f t="shared" si="5"/>
        <v>0</v>
      </c>
    </row>
    <row r="37" spans="2:27" ht="13.7" customHeight="1">
      <c r="B37" s="803"/>
      <c r="C37" s="802"/>
      <c r="D37" s="400"/>
      <c r="E37" s="401"/>
      <c r="F37" s="402"/>
      <c r="G37" s="175"/>
      <c r="H37" s="440"/>
      <c r="I37" s="403">
        <f t="shared" si="4"/>
        <v>0</v>
      </c>
      <c r="J37" s="403">
        <f t="shared" si="4"/>
        <v>0</v>
      </c>
      <c r="K37" s="403">
        <f t="shared" si="4"/>
        <v>0</v>
      </c>
      <c r="L37" s="403">
        <f t="shared" si="4"/>
        <v>0</v>
      </c>
      <c r="M37" s="403">
        <f t="shared" si="4"/>
        <v>0</v>
      </c>
      <c r="N37" s="403">
        <f t="shared" si="4"/>
        <v>0</v>
      </c>
      <c r="O37" s="403">
        <f t="shared" si="4"/>
        <v>0</v>
      </c>
      <c r="P37" s="403">
        <f t="shared" si="4"/>
        <v>0</v>
      </c>
      <c r="Q37" s="403">
        <f t="shared" si="4"/>
        <v>0</v>
      </c>
      <c r="R37" s="403">
        <f t="shared" si="4"/>
        <v>0</v>
      </c>
      <c r="S37" s="403">
        <f t="shared" si="5"/>
        <v>0</v>
      </c>
      <c r="T37" s="403">
        <f t="shared" si="5"/>
        <v>0</v>
      </c>
      <c r="U37" s="403">
        <f t="shared" si="5"/>
        <v>0</v>
      </c>
      <c r="V37" s="403">
        <f t="shared" si="5"/>
        <v>0</v>
      </c>
      <c r="W37" s="403">
        <f t="shared" si="5"/>
        <v>0</v>
      </c>
      <c r="X37" s="403">
        <f t="shared" si="5"/>
        <v>0</v>
      </c>
      <c r="Y37" s="403">
        <f t="shared" si="5"/>
        <v>0</v>
      </c>
      <c r="Z37" s="403">
        <f t="shared" si="5"/>
        <v>0</v>
      </c>
      <c r="AA37" s="404">
        <f t="shared" si="5"/>
        <v>0</v>
      </c>
    </row>
    <row r="38" spans="2:27" ht="13.7" customHeight="1">
      <c r="B38" s="803"/>
      <c r="C38" s="802"/>
      <c r="D38" s="400"/>
      <c r="E38" s="401"/>
      <c r="F38" s="402"/>
      <c r="G38" s="175"/>
      <c r="H38" s="440"/>
      <c r="I38" s="403">
        <f t="shared" si="4"/>
        <v>0</v>
      </c>
      <c r="J38" s="403">
        <f t="shared" si="4"/>
        <v>0</v>
      </c>
      <c r="K38" s="403">
        <f t="shared" si="4"/>
        <v>0</v>
      </c>
      <c r="L38" s="403">
        <f t="shared" si="4"/>
        <v>0</v>
      </c>
      <c r="M38" s="403">
        <f t="shared" si="4"/>
        <v>0</v>
      </c>
      <c r="N38" s="403">
        <f t="shared" si="4"/>
        <v>0</v>
      </c>
      <c r="O38" s="403">
        <f t="shared" si="4"/>
        <v>0</v>
      </c>
      <c r="P38" s="403">
        <f t="shared" si="4"/>
        <v>0</v>
      </c>
      <c r="Q38" s="403">
        <f t="shared" si="4"/>
        <v>0</v>
      </c>
      <c r="R38" s="403">
        <f t="shared" si="4"/>
        <v>0</v>
      </c>
      <c r="S38" s="403">
        <f t="shared" si="5"/>
        <v>0</v>
      </c>
      <c r="T38" s="403">
        <f t="shared" si="5"/>
        <v>0</v>
      </c>
      <c r="U38" s="403">
        <f t="shared" si="5"/>
        <v>0</v>
      </c>
      <c r="V38" s="403">
        <f t="shared" si="5"/>
        <v>0</v>
      </c>
      <c r="W38" s="403">
        <f t="shared" si="5"/>
        <v>0</v>
      </c>
      <c r="X38" s="403">
        <f t="shared" si="5"/>
        <v>0</v>
      </c>
      <c r="Y38" s="403">
        <f t="shared" si="5"/>
        <v>0</v>
      </c>
      <c r="Z38" s="403">
        <f t="shared" si="5"/>
        <v>0</v>
      </c>
      <c r="AA38" s="404">
        <f t="shared" si="5"/>
        <v>0</v>
      </c>
    </row>
    <row r="39" spans="2:27" ht="13.7" customHeight="1">
      <c r="B39" s="803"/>
      <c r="C39" s="802"/>
      <c r="D39" s="400"/>
      <c r="E39" s="401"/>
      <c r="F39" s="402"/>
      <c r="G39" s="175"/>
      <c r="H39" s="440"/>
      <c r="I39" s="403">
        <f t="shared" si="4"/>
        <v>0</v>
      </c>
      <c r="J39" s="403">
        <f t="shared" si="4"/>
        <v>0</v>
      </c>
      <c r="K39" s="403">
        <f t="shared" si="4"/>
        <v>0</v>
      </c>
      <c r="L39" s="403">
        <f t="shared" si="4"/>
        <v>0</v>
      </c>
      <c r="M39" s="403">
        <f t="shared" si="4"/>
        <v>0</v>
      </c>
      <c r="N39" s="403">
        <f t="shared" si="4"/>
        <v>0</v>
      </c>
      <c r="O39" s="403">
        <f t="shared" si="4"/>
        <v>0</v>
      </c>
      <c r="P39" s="403">
        <f t="shared" si="4"/>
        <v>0</v>
      </c>
      <c r="Q39" s="403">
        <f t="shared" si="4"/>
        <v>0</v>
      </c>
      <c r="R39" s="403">
        <f t="shared" si="4"/>
        <v>0</v>
      </c>
      <c r="S39" s="403">
        <f t="shared" si="5"/>
        <v>0</v>
      </c>
      <c r="T39" s="403">
        <f t="shared" si="5"/>
        <v>0</v>
      </c>
      <c r="U39" s="403">
        <f t="shared" si="5"/>
        <v>0</v>
      </c>
      <c r="V39" s="403">
        <f t="shared" si="5"/>
        <v>0</v>
      </c>
      <c r="W39" s="403">
        <f t="shared" si="5"/>
        <v>0</v>
      </c>
      <c r="X39" s="403">
        <f t="shared" si="5"/>
        <v>0</v>
      </c>
      <c r="Y39" s="403">
        <f t="shared" si="5"/>
        <v>0</v>
      </c>
      <c r="Z39" s="403">
        <f t="shared" si="5"/>
        <v>0</v>
      </c>
      <c r="AA39" s="404">
        <f t="shared" si="5"/>
        <v>0</v>
      </c>
    </row>
    <row r="40" spans="2:27" ht="13.7" customHeight="1">
      <c r="B40" s="803"/>
      <c r="C40" s="802"/>
      <c r="D40" s="400"/>
      <c r="E40" s="401"/>
      <c r="F40" s="402"/>
      <c r="G40" s="175"/>
      <c r="H40" s="440"/>
      <c r="I40" s="403">
        <f t="shared" ref="I40:R49" si="6">IF(I$7-$F40=0,$G40,0)</f>
        <v>0</v>
      </c>
      <c r="J40" s="403">
        <f t="shared" si="6"/>
        <v>0</v>
      </c>
      <c r="K40" s="403">
        <f t="shared" si="6"/>
        <v>0</v>
      </c>
      <c r="L40" s="403">
        <f t="shared" si="6"/>
        <v>0</v>
      </c>
      <c r="M40" s="403">
        <f t="shared" si="6"/>
        <v>0</v>
      </c>
      <c r="N40" s="403">
        <f t="shared" si="6"/>
        <v>0</v>
      </c>
      <c r="O40" s="403">
        <f t="shared" si="6"/>
        <v>0</v>
      </c>
      <c r="P40" s="403">
        <f t="shared" si="6"/>
        <v>0</v>
      </c>
      <c r="Q40" s="403">
        <f t="shared" si="6"/>
        <v>0</v>
      </c>
      <c r="R40" s="403">
        <f t="shared" si="6"/>
        <v>0</v>
      </c>
      <c r="S40" s="403">
        <f t="shared" ref="S40:AA49" si="7">IF(S$7-$F40=0,$G40,0)</f>
        <v>0</v>
      </c>
      <c r="T40" s="403">
        <f t="shared" si="7"/>
        <v>0</v>
      </c>
      <c r="U40" s="403">
        <f t="shared" si="7"/>
        <v>0</v>
      </c>
      <c r="V40" s="403">
        <f t="shared" si="7"/>
        <v>0</v>
      </c>
      <c r="W40" s="403">
        <f t="shared" si="7"/>
        <v>0</v>
      </c>
      <c r="X40" s="403">
        <f t="shared" si="7"/>
        <v>0</v>
      </c>
      <c r="Y40" s="403">
        <f t="shared" si="7"/>
        <v>0</v>
      </c>
      <c r="Z40" s="403">
        <f t="shared" si="7"/>
        <v>0</v>
      </c>
      <c r="AA40" s="404">
        <f t="shared" si="7"/>
        <v>0</v>
      </c>
    </row>
    <row r="41" spans="2:27" ht="13.7" customHeight="1">
      <c r="B41" s="803"/>
      <c r="C41" s="802"/>
      <c r="D41" s="400"/>
      <c r="E41" s="401"/>
      <c r="F41" s="402"/>
      <c r="G41" s="175"/>
      <c r="H41" s="440"/>
      <c r="I41" s="403">
        <f t="shared" si="6"/>
        <v>0</v>
      </c>
      <c r="J41" s="403">
        <f t="shared" si="6"/>
        <v>0</v>
      </c>
      <c r="K41" s="403">
        <f t="shared" si="6"/>
        <v>0</v>
      </c>
      <c r="L41" s="403">
        <f t="shared" si="6"/>
        <v>0</v>
      </c>
      <c r="M41" s="403">
        <f t="shared" si="6"/>
        <v>0</v>
      </c>
      <c r="N41" s="403">
        <f t="shared" si="6"/>
        <v>0</v>
      </c>
      <c r="O41" s="403">
        <f t="shared" si="6"/>
        <v>0</v>
      </c>
      <c r="P41" s="403">
        <f t="shared" si="6"/>
        <v>0</v>
      </c>
      <c r="Q41" s="403">
        <f t="shared" si="6"/>
        <v>0</v>
      </c>
      <c r="R41" s="403">
        <f t="shared" si="6"/>
        <v>0</v>
      </c>
      <c r="S41" s="403">
        <f t="shared" si="7"/>
        <v>0</v>
      </c>
      <c r="T41" s="403">
        <f t="shared" si="7"/>
        <v>0</v>
      </c>
      <c r="U41" s="403">
        <f t="shared" si="7"/>
        <v>0</v>
      </c>
      <c r="V41" s="403">
        <f t="shared" si="7"/>
        <v>0</v>
      </c>
      <c r="W41" s="403">
        <f t="shared" si="7"/>
        <v>0</v>
      </c>
      <c r="X41" s="403">
        <f t="shared" si="7"/>
        <v>0</v>
      </c>
      <c r="Y41" s="403">
        <f t="shared" si="7"/>
        <v>0</v>
      </c>
      <c r="Z41" s="403">
        <f t="shared" si="7"/>
        <v>0</v>
      </c>
      <c r="AA41" s="404">
        <f t="shared" si="7"/>
        <v>0</v>
      </c>
    </row>
    <row r="42" spans="2:27" ht="13.7" customHeight="1">
      <c r="B42" s="803"/>
      <c r="C42" s="802"/>
      <c r="D42" s="400"/>
      <c r="E42" s="401"/>
      <c r="F42" s="402"/>
      <c r="G42" s="175"/>
      <c r="H42" s="440"/>
      <c r="I42" s="403">
        <f t="shared" si="6"/>
        <v>0</v>
      </c>
      <c r="J42" s="403">
        <f t="shared" si="6"/>
        <v>0</v>
      </c>
      <c r="K42" s="403">
        <f t="shared" si="6"/>
        <v>0</v>
      </c>
      <c r="L42" s="403">
        <f t="shared" si="6"/>
        <v>0</v>
      </c>
      <c r="M42" s="403">
        <f t="shared" si="6"/>
        <v>0</v>
      </c>
      <c r="N42" s="403">
        <f t="shared" si="6"/>
        <v>0</v>
      </c>
      <c r="O42" s="403">
        <f t="shared" si="6"/>
        <v>0</v>
      </c>
      <c r="P42" s="403">
        <f t="shared" si="6"/>
        <v>0</v>
      </c>
      <c r="Q42" s="403">
        <f t="shared" si="6"/>
        <v>0</v>
      </c>
      <c r="R42" s="403">
        <f t="shared" si="6"/>
        <v>0</v>
      </c>
      <c r="S42" s="403">
        <f t="shared" si="7"/>
        <v>0</v>
      </c>
      <c r="T42" s="403">
        <f t="shared" si="7"/>
        <v>0</v>
      </c>
      <c r="U42" s="403">
        <f t="shared" si="7"/>
        <v>0</v>
      </c>
      <c r="V42" s="403">
        <f t="shared" si="7"/>
        <v>0</v>
      </c>
      <c r="W42" s="403">
        <f t="shared" si="7"/>
        <v>0</v>
      </c>
      <c r="X42" s="403">
        <f t="shared" si="7"/>
        <v>0</v>
      </c>
      <c r="Y42" s="403">
        <f t="shared" si="7"/>
        <v>0</v>
      </c>
      <c r="Z42" s="403">
        <f t="shared" si="7"/>
        <v>0</v>
      </c>
      <c r="AA42" s="404">
        <f t="shared" si="7"/>
        <v>0</v>
      </c>
    </row>
    <row r="43" spans="2:27" ht="13.7" customHeight="1">
      <c r="B43" s="803"/>
      <c r="C43" s="802"/>
      <c r="D43" s="400"/>
      <c r="E43" s="401"/>
      <c r="F43" s="402"/>
      <c r="G43" s="175"/>
      <c r="H43" s="440"/>
      <c r="I43" s="403">
        <f t="shared" si="6"/>
        <v>0</v>
      </c>
      <c r="J43" s="403">
        <f t="shared" si="6"/>
        <v>0</v>
      </c>
      <c r="K43" s="403">
        <f t="shared" si="6"/>
        <v>0</v>
      </c>
      <c r="L43" s="403">
        <f t="shared" si="6"/>
        <v>0</v>
      </c>
      <c r="M43" s="403">
        <f t="shared" si="6"/>
        <v>0</v>
      </c>
      <c r="N43" s="403">
        <f t="shared" si="6"/>
        <v>0</v>
      </c>
      <c r="O43" s="403">
        <f t="shared" si="6"/>
        <v>0</v>
      </c>
      <c r="P43" s="403">
        <f t="shared" si="6"/>
        <v>0</v>
      </c>
      <c r="Q43" s="403">
        <f t="shared" si="6"/>
        <v>0</v>
      </c>
      <c r="R43" s="403">
        <f t="shared" si="6"/>
        <v>0</v>
      </c>
      <c r="S43" s="403">
        <f t="shared" si="7"/>
        <v>0</v>
      </c>
      <c r="T43" s="403">
        <f t="shared" si="7"/>
        <v>0</v>
      </c>
      <c r="U43" s="403">
        <f t="shared" si="7"/>
        <v>0</v>
      </c>
      <c r="V43" s="403">
        <f t="shared" si="7"/>
        <v>0</v>
      </c>
      <c r="W43" s="403">
        <f t="shared" si="7"/>
        <v>0</v>
      </c>
      <c r="X43" s="403">
        <f t="shared" si="7"/>
        <v>0</v>
      </c>
      <c r="Y43" s="403">
        <f t="shared" si="7"/>
        <v>0</v>
      </c>
      <c r="Z43" s="403">
        <f t="shared" si="7"/>
        <v>0</v>
      </c>
      <c r="AA43" s="404">
        <f t="shared" si="7"/>
        <v>0</v>
      </c>
    </row>
    <row r="44" spans="2:27" ht="13.7" customHeight="1">
      <c r="B44" s="803"/>
      <c r="C44" s="802"/>
      <c r="D44" s="400"/>
      <c r="E44" s="401"/>
      <c r="F44" s="402"/>
      <c r="G44" s="175"/>
      <c r="H44" s="440"/>
      <c r="I44" s="403">
        <f t="shared" si="6"/>
        <v>0</v>
      </c>
      <c r="J44" s="403">
        <f t="shared" si="6"/>
        <v>0</v>
      </c>
      <c r="K44" s="403">
        <f t="shared" si="6"/>
        <v>0</v>
      </c>
      <c r="L44" s="403">
        <f t="shared" si="6"/>
        <v>0</v>
      </c>
      <c r="M44" s="403">
        <f t="shared" si="6"/>
        <v>0</v>
      </c>
      <c r="N44" s="403">
        <f t="shared" si="6"/>
        <v>0</v>
      </c>
      <c r="O44" s="403">
        <f t="shared" si="6"/>
        <v>0</v>
      </c>
      <c r="P44" s="403">
        <f t="shared" si="6"/>
        <v>0</v>
      </c>
      <c r="Q44" s="403">
        <f t="shared" si="6"/>
        <v>0</v>
      </c>
      <c r="R44" s="403">
        <f t="shared" si="6"/>
        <v>0</v>
      </c>
      <c r="S44" s="403">
        <f t="shared" si="7"/>
        <v>0</v>
      </c>
      <c r="T44" s="403">
        <f t="shared" si="7"/>
        <v>0</v>
      </c>
      <c r="U44" s="403">
        <f t="shared" si="7"/>
        <v>0</v>
      </c>
      <c r="V44" s="403">
        <f t="shared" si="7"/>
        <v>0</v>
      </c>
      <c r="W44" s="403">
        <f t="shared" si="7"/>
        <v>0</v>
      </c>
      <c r="X44" s="403">
        <f t="shared" si="7"/>
        <v>0</v>
      </c>
      <c r="Y44" s="403">
        <f t="shared" si="7"/>
        <v>0</v>
      </c>
      <c r="Z44" s="403">
        <f t="shared" si="7"/>
        <v>0</v>
      </c>
      <c r="AA44" s="404">
        <f t="shared" si="7"/>
        <v>0</v>
      </c>
    </row>
    <row r="45" spans="2:27" ht="13.7" customHeight="1">
      <c r="B45" s="803"/>
      <c r="C45" s="802"/>
      <c r="D45" s="400"/>
      <c r="E45" s="401"/>
      <c r="F45" s="402"/>
      <c r="G45" s="175"/>
      <c r="H45" s="440"/>
      <c r="I45" s="403">
        <f t="shared" si="6"/>
        <v>0</v>
      </c>
      <c r="J45" s="403">
        <f t="shared" si="6"/>
        <v>0</v>
      </c>
      <c r="K45" s="403">
        <f t="shared" si="6"/>
        <v>0</v>
      </c>
      <c r="L45" s="403">
        <f t="shared" si="6"/>
        <v>0</v>
      </c>
      <c r="M45" s="403">
        <f t="shared" si="6"/>
        <v>0</v>
      </c>
      <c r="N45" s="403">
        <f t="shared" si="6"/>
        <v>0</v>
      </c>
      <c r="O45" s="403">
        <f t="shared" si="6"/>
        <v>0</v>
      </c>
      <c r="P45" s="403">
        <f t="shared" si="6"/>
        <v>0</v>
      </c>
      <c r="Q45" s="403">
        <f t="shared" si="6"/>
        <v>0</v>
      </c>
      <c r="R45" s="403">
        <f t="shared" si="6"/>
        <v>0</v>
      </c>
      <c r="S45" s="403">
        <f t="shared" si="7"/>
        <v>0</v>
      </c>
      <c r="T45" s="403">
        <f t="shared" si="7"/>
        <v>0</v>
      </c>
      <c r="U45" s="403">
        <f t="shared" si="7"/>
        <v>0</v>
      </c>
      <c r="V45" s="403">
        <f t="shared" si="7"/>
        <v>0</v>
      </c>
      <c r="W45" s="403">
        <f t="shared" si="7"/>
        <v>0</v>
      </c>
      <c r="X45" s="403">
        <f t="shared" si="7"/>
        <v>0</v>
      </c>
      <c r="Y45" s="403">
        <f t="shared" si="7"/>
        <v>0</v>
      </c>
      <c r="Z45" s="403">
        <f t="shared" si="7"/>
        <v>0</v>
      </c>
      <c r="AA45" s="404">
        <f t="shared" si="7"/>
        <v>0</v>
      </c>
    </row>
    <row r="46" spans="2:27" ht="13.7" customHeight="1">
      <c r="B46" s="803"/>
      <c r="C46" s="802"/>
      <c r="D46" s="400"/>
      <c r="E46" s="401"/>
      <c r="F46" s="402"/>
      <c r="G46" s="175"/>
      <c r="H46" s="440"/>
      <c r="I46" s="403">
        <f t="shared" si="6"/>
        <v>0</v>
      </c>
      <c r="J46" s="403">
        <f t="shared" si="6"/>
        <v>0</v>
      </c>
      <c r="K46" s="403">
        <f t="shared" si="6"/>
        <v>0</v>
      </c>
      <c r="L46" s="403">
        <f t="shared" si="6"/>
        <v>0</v>
      </c>
      <c r="M46" s="403">
        <f t="shared" si="6"/>
        <v>0</v>
      </c>
      <c r="N46" s="403">
        <f t="shared" si="6"/>
        <v>0</v>
      </c>
      <c r="O46" s="403">
        <f t="shared" si="6"/>
        <v>0</v>
      </c>
      <c r="P46" s="403">
        <f t="shared" si="6"/>
        <v>0</v>
      </c>
      <c r="Q46" s="403">
        <f t="shared" si="6"/>
        <v>0</v>
      </c>
      <c r="R46" s="403">
        <f t="shared" si="6"/>
        <v>0</v>
      </c>
      <c r="S46" s="403">
        <f t="shared" si="7"/>
        <v>0</v>
      </c>
      <c r="T46" s="403">
        <f t="shared" si="7"/>
        <v>0</v>
      </c>
      <c r="U46" s="403">
        <f t="shared" si="7"/>
        <v>0</v>
      </c>
      <c r="V46" s="403">
        <f t="shared" si="7"/>
        <v>0</v>
      </c>
      <c r="W46" s="403">
        <f t="shared" si="7"/>
        <v>0</v>
      </c>
      <c r="X46" s="403">
        <f t="shared" si="7"/>
        <v>0</v>
      </c>
      <c r="Y46" s="403">
        <f t="shared" si="7"/>
        <v>0</v>
      </c>
      <c r="Z46" s="403">
        <f t="shared" si="7"/>
        <v>0</v>
      </c>
      <c r="AA46" s="404">
        <f t="shared" si="7"/>
        <v>0</v>
      </c>
    </row>
    <row r="47" spans="2:27" ht="13.7" customHeight="1">
      <c r="B47" s="803"/>
      <c r="C47" s="802"/>
      <c r="D47" s="400"/>
      <c r="E47" s="401"/>
      <c r="F47" s="402"/>
      <c r="G47" s="175"/>
      <c r="H47" s="440"/>
      <c r="I47" s="403">
        <f t="shared" si="6"/>
        <v>0</v>
      </c>
      <c r="J47" s="403">
        <f t="shared" si="6"/>
        <v>0</v>
      </c>
      <c r="K47" s="403">
        <f t="shared" si="6"/>
        <v>0</v>
      </c>
      <c r="L47" s="403">
        <f t="shared" si="6"/>
        <v>0</v>
      </c>
      <c r="M47" s="403">
        <f t="shared" si="6"/>
        <v>0</v>
      </c>
      <c r="N47" s="403">
        <f t="shared" si="6"/>
        <v>0</v>
      </c>
      <c r="O47" s="403">
        <f t="shared" si="6"/>
        <v>0</v>
      </c>
      <c r="P47" s="403">
        <f t="shared" si="6"/>
        <v>0</v>
      </c>
      <c r="Q47" s="403">
        <f t="shared" si="6"/>
        <v>0</v>
      </c>
      <c r="R47" s="403">
        <f t="shared" si="6"/>
        <v>0</v>
      </c>
      <c r="S47" s="403">
        <f t="shared" si="7"/>
        <v>0</v>
      </c>
      <c r="T47" s="403">
        <f t="shared" si="7"/>
        <v>0</v>
      </c>
      <c r="U47" s="403">
        <f t="shared" si="7"/>
        <v>0</v>
      </c>
      <c r="V47" s="403">
        <f t="shared" si="7"/>
        <v>0</v>
      </c>
      <c r="W47" s="403">
        <f t="shared" si="7"/>
        <v>0</v>
      </c>
      <c r="X47" s="403">
        <f t="shared" si="7"/>
        <v>0</v>
      </c>
      <c r="Y47" s="403">
        <f t="shared" si="7"/>
        <v>0</v>
      </c>
      <c r="Z47" s="403">
        <f t="shared" si="7"/>
        <v>0</v>
      </c>
      <c r="AA47" s="404">
        <f t="shared" si="7"/>
        <v>0</v>
      </c>
    </row>
    <row r="48" spans="2:27" ht="13.7" customHeight="1">
      <c r="B48" s="803"/>
      <c r="C48" s="802"/>
      <c r="D48" s="400"/>
      <c r="E48" s="401"/>
      <c r="F48" s="402"/>
      <c r="G48" s="175"/>
      <c r="H48" s="440"/>
      <c r="I48" s="403">
        <f t="shared" si="6"/>
        <v>0</v>
      </c>
      <c r="J48" s="403">
        <f t="shared" si="6"/>
        <v>0</v>
      </c>
      <c r="K48" s="403">
        <f t="shared" si="6"/>
        <v>0</v>
      </c>
      <c r="L48" s="403">
        <f t="shared" si="6"/>
        <v>0</v>
      </c>
      <c r="M48" s="403">
        <f t="shared" si="6"/>
        <v>0</v>
      </c>
      <c r="N48" s="403">
        <f t="shared" si="6"/>
        <v>0</v>
      </c>
      <c r="O48" s="403">
        <f t="shared" si="6"/>
        <v>0</v>
      </c>
      <c r="P48" s="403">
        <f t="shared" si="6"/>
        <v>0</v>
      </c>
      <c r="Q48" s="403">
        <f t="shared" si="6"/>
        <v>0</v>
      </c>
      <c r="R48" s="403">
        <f t="shared" si="6"/>
        <v>0</v>
      </c>
      <c r="S48" s="403">
        <f t="shared" si="7"/>
        <v>0</v>
      </c>
      <c r="T48" s="403">
        <f t="shared" si="7"/>
        <v>0</v>
      </c>
      <c r="U48" s="403">
        <f t="shared" si="7"/>
        <v>0</v>
      </c>
      <c r="V48" s="403">
        <f t="shared" si="7"/>
        <v>0</v>
      </c>
      <c r="W48" s="403">
        <f t="shared" si="7"/>
        <v>0</v>
      </c>
      <c r="X48" s="403">
        <f t="shared" si="7"/>
        <v>0</v>
      </c>
      <c r="Y48" s="403">
        <f t="shared" si="7"/>
        <v>0</v>
      </c>
      <c r="Z48" s="403">
        <f t="shared" si="7"/>
        <v>0</v>
      </c>
      <c r="AA48" s="404">
        <f t="shared" si="7"/>
        <v>0</v>
      </c>
    </row>
    <row r="49" spans="2:27" ht="13.7" customHeight="1">
      <c r="B49" s="803"/>
      <c r="C49" s="802"/>
      <c r="D49" s="400"/>
      <c r="E49" s="401"/>
      <c r="F49" s="402"/>
      <c r="G49" s="175"/>
      <c r="H49" s="440"/>
      <c r="I49" s="403">
        <f t="shared" si="6"/>
        <v>0</v>
      </c>
      <c r="J49" s="403">
        <f t="shared" si="6"/>
        <v>0</v>
      </c>
      <c r="K49" s="403">
        <f t="shared" si="6"/>
        <v>0</v>
      </c>
      <c r="L49" s="403">
        <f t="shared" si="6"/>
        <v>0</v>
      </c>
      <c r="M49" s="403">
        <f t="shared" si="6"/>
        <v>0</v>
      </c>
      <c r="N49" s="403">
        <f t="shared" si="6"/>
        <v>0</v>
      </c>
      <c r="O49" s="403">
        <f t="shared" si="6"/>
        <v>0</v>
      </c>
      <c r="P49" s="403">
        <f t="shared" si="6"/>
        <v>0</v>
      </c>
      <c r="Q49" s="403">
        <f t="shared" si="6"/>
        <v>0</v>
      </c>
      <c r="R49" s="403">
        <f t="shared" si="6"/>
        <v>0</v>
      </c>
      <c r="S49" s="403">
        <f t="shared" si="7"/>
        <v>0</v>
      </c>
      <c r="T49" s="403">
        <f t="shared" si="7"/>
        <v>0</v>
      </c>
      <c r="U49" s="403">
        <f t="shared" si="7"/>
        <v>0</v>
      </c>
      <c r="V49" s="403">
        <f t="shared" si="7"/>
        <v>0</v>
      </c>
      <c r="W49" s="403">
        <f t="shared" si="7"/>
        <v>0</v>
      </c>
      <c r="X49" s="403">
        <f t="shared" si="7"/>
        <v>0</v>
      </c>
      <c r="Y49" s="403">
        <f t="shared" si="7"/>
        <v>0</v>
      </c>
      <c r="Z49" s="403">
        <f t="shared" si="7"/>
        <v>0</v>
      </c>
      <c r="AA49" s="404">
        <f t="shared" si="7"/>
        <v>0</v>
      </c>
    </row>
    <row r="50" spans="2:27" ht="13.7" customHeight="1">
      <c r="B50" s="803"/>
      <c r="C50" s="802"/>
      <c r="D50" s="400"/>
      <c r="E50" s="401"/>
      <c r="F50" s="402"/>
      <c r="G50" s="175"/>
      <c r="H50" s="440"/>
      <c r="I50" s="403">
        <f t="shared" ref="I50:R59" si="8">IF(I$7-$F50=0,$G50,0)</f>
        <v>0</v>
      </c>
      <c r="J50" s="403">
        <f t="shared" si="8"/>
        <v>0</v>
      </c>
      <c r="K50" s="403">
        <f t="shared" si="8"/>
        <v>0</v>
      </c>
      <c r="L50" s="403">
        <f t="shared" si="8"/>
        <v>0</v>
      </c>
      <c r="M50" s="403">
        <f t="shared" si="8"/>
        <v>0</v>
      </c>
      <c r="N50" s="403">
        <f t="shared" si="8"/>
        <v>0</v>
      </c>
      <c r="O50" s="403">
        <f t="shared" si="8"/>
        <v>0</v>
      </c>
      <c r="P50" s="403">
        <f t="shared" si="8"/>
        <v>0</v>
      </c>
      <c r="Q50" s="403">
        <f t="shared" si="8"/>
        <v>0</v>
      </c>
      <c r="R50" s="403">
        <f t="shared" si="8"/>
        <v>0</v>
      </c>
      <c r="S50" s="403">
        <f t="shared" ref="S50:AA59" si="9">IF(S$7-$F50=0,$G50,0)</f>
        <v>0</v>
      </c>
      <c r="T50" s="403">
        <f t="shared" si="9"/>
        <v>0</v>
      </c>
      <c r="U50" s="403">
        <f t="shared" si="9"/>
        <v>0</v>
      </c>
      <c r="V50" s="403">
        <f t="shared" si="9"/>
        <v>0</v>
      </c>
      <c r="W50" s="403">
        <f t="shared" si="9"/>
        <v>0</v>
      </c>
      <c r="X50" s="403">
        <f t="shared" si="9"/>
        <v>0</v>
      </c>
      <c r="Y50" s="403">
        <f t="shared" si="9"/>
        <v>0</v>
      </c>
      <c r="Z50" s="403">
        <f t="shared" si="9"/>
        <v>0</v>
      </c>
      <c r="AA50" s="404">
        <f t="shared" si="9"/>
        <v>0</v>
      </c>
    </row>
    <row r="51" spans="2:27" ht="13.7" customHeight="1">
      <c r="B51" s="803"/>
      <c r="C51" s="802"/>
      <c r="D51" s="400"/>
      <c r="E51" s="401"/>
      <c r="F51" s="402"/>
      <c r="G51" s="175"/>
      <c r="H51" s="440"/>
      <c r="I51" s="403">
        <f t="shared" si="8"/>
        <v>0</v>
      </c>
      <c r="J51" s="403">
        <f t="shared" si="8"/>
        <v>0</v>
      </c>
      <c r="K51" s="403">
        <f t="shared" si="8"/>
        <v>0</v>
      </c>
      <c r="L51" s="403">
        <f t="shared" si="8"/>
        <v>0</v>
      </c>
      <c r="M51" s="403">
        <f t="shared" si="8"/>
        <v>0</v>
      </c>
      <c r="N51" s="403">
        <f t="shared" si="8"/>
        <v>0</v>
      </c>
      <c r="O51" s="403">
        <f t="shared" si="8"/>
        <v>0</v>
      </c>
      <c r="P51" s="403">
        <f t="shared" si="8"/>
        <v>0</v>
      </c>
      <c r="Q51" s="403">
        <f t="shared" si="8"/>
        <v>0</v>
      </c>
      <c r="R51" s="403">
        <f t="shared" si="8"/>
        <v>0</v>
      </c>
      <c r="S51" s="403">
        <f t="shared" si="9"/>
        <v>0</v>
      </c>
      <c r="T51" s="403">
        <f t="shared" si="9"/>
        <v>0</v>
      </c>
      <c r="U51" s="403">
        <f t="shared" si="9"/>
        <v>0</v>
      </c>
      <c r="V51" s="403">
        <f t="shared" si="9"/>
        <v>0</v>
      </c>
      <c r="W51" s="403">
        <f t="shared" si="9"/>
        <v>0</v>
      </c>
      <c r="X51" s="403">
        <f t="shared" si="9"/>
        <v>0</v>
      </c>
      <c r="Y51" s="403">
        <f t="shared" si="9"/>
        <v>0</v>
      </c>
      <c r="Z51" s="403">
        <f t="shared" si="9"/>
        <v>0</v>
      </c>
      <c r="AA51" s="404">
        <f t="shared" si="9"/>
        <v>0</v>
      </c>
    </row>
    <row r="52" spans="2:27" ht="13.7" customHeight="1">
      <c r="B52" s="803"/>
      <c r="C52" s="802"/>
      <c r="D52" s="400"/>
      <c r="E52" s="401"/>
      <c r="F52" s="402"/>
      <c r="G52" s="175"/>
      <c r="H52" s="440"/>
      <c r="I52" s="403">
        <f t="shared" si="8"/>
        <v>0</v>
      </c>
      <c r="J52" s="403">
        <f t="shared" si="8"/>
        <v>0</v>
      </c>
      <c r="K52" s="403">
        <f t="shared" si="8"/>
        <v>0</v>
      </c>
      <c r="L52" s="403">
        <f t="shared" si="8"/>
        <v>0</v>
      </c>
      <c r="M52" s="403">
        <f t="shared" si="8"/>
        <v>0</v>
      </c>
      <c r="N52" s="403">
        <f t="shared" si="8"/>
        <v>0</v>
      </c>
      <c r="O52" s="403">
        <f t="shared" si="8"/>
        <v>0</v>
      </c>
      <c r="P52" s="403">
        <f t="shared" si="8"/>
        <v>0</v>
      </c>
      <c r="Q52" s="403">
        <f t="shared" si="8"/>
        <v>0</v>
      </c>
      <c r="R52" s="403">
        <f t="shared" si="8"/>
        <v>0</v>
      </c>
      <c r="S52" s="403">
        <f t="shared" si="9"/>
        <v>0</v>
      </c>
      <c r="T52" s="403">
        <f t="shared" si="9"/>
        <v>0</v>
      </c>
      <c r="U52" s="403">
        <f t="shared" si="9"/>
        <v>0</v>
      </c>
      <c r="V52" s="403">
        <f t="shared" si="9"/>
        <v>0</v>
      </c>
      <c r="W52" s="403">
        <f t="shared" si="9"/>
        <v>0</v>
      </c>
      <c r="X52" s="403">
        <f t="shared" si="9"/>
        <v>0</v>
      </c>
      <c r="Y52" s="403">
        <f t="shared" si="9"/>
        <v>0</v>
      </c>
      <c r="Z52" s="403">
        <f t="shared" si="9"/>
        <v>0</v>
      </c>
      <c r="AA52" s="404">
        <f t="shared" si="9"/>
        <v>0</v>
      </c>
    </row>
    <row r="53" spans="2:27" ht="13.7" customHeight="1">
      <c r="B53" s="803"/>
      <c r="C53" s="802"/>
      <c r="D53" s="400"/>
      <c r="E53" s="401"/>
      <c r="F53" s="402"/>
      <c r="G53" s="175"/>
      <c r="H53" s="440"/>
      <c r="I53" s="403">
        <f t="shared" si="8"/>
        <v>0</v>
      </c>
      <c r="J53" s="403">
        <f t="shared" si="8"/>
        <v>0</v>
      </c>
      <c r="K53" s="403">
        <f t="shared" si="8"/>
        <v>0</v>
      </c>
      <c r="L53" s="403">
        <f t="shared" si="8"/>
        <v>0</v>
      </c>
      <c r="M53" s="403">
        <f t="shared" si="8"/>
        <v>0</v>
      </c>
      <c r="N53" s="403">
        <f t="shared" si="8"/>
        <v>0</v>
      </c>
      <c r="O53" s="403">
        <f t="shared" si="8"/>
        <v>0</v>
      </c>
      <c r="P53" s="403">
        <f t="shared" si="8"/>
        <v>0</v>
      </c>
      <c r="Q53" s="403">
        <f t="shared" si="8"/>
        <v>0</v>
      </c>
      <c r="R53" s="403">
        <f t="shared" si="8"/>
        <v>0</v>
      </c>
      <c r="S53" s="403">
        <f t="shared" si="9"/>
        <v>0</v>
      </c>
      <c r="T53" s="403">
        <f t="shared" si="9"/>
        <v>0</v>
      </c>
      <c r="U53" s="403">
        <f t="shared" si="9"/>
        <v>0</v>
      </c>
      <c r="V53" s="403">
        <f t="shared" si="9"/>
        <v>0</v>
      </c>
      <c r="W53" s="403">
        <f t="shared" si="9"/>
        <v>0</v>
      </c>
      <c r="X53" s="403">
        <f t="shared" si="9"/>
        <v>0</v>
      </c>
      <c r="Y53" s="403">
        <f t="shared" si="9"/>
        <v>0</v>
      </c>
      <c r="Z53" s="403">
        <f t="shared" si="9"/>
        <v>0</v>
      </c>
      <c r="AA53" s="404">
        <f t="shared" si="9"/>
        <v>0</v>
      </c>
    </row>
    <row r="54" spans="2:27" ht="13.7" customHeight="1">
      <c r="B54" s="803"/>
      <c r="C54" s="802"/>
      <c r="D54" s="400"/>
      <c r="E54" s="401"/>
      <c r="F54" s="402"/>
      <c r="G54" s="175"/>
      <c r="H54" s="440"/>
      <c r="I54" s="403">
        <f t="shared" si="8"/>
        <v>0</v>
      </c>
      <c r="J54" s="403">
        <f t="shared" si="8"/>
        <v>0</v>
      </c>
      <c r="K54" s="403">
        <f t="shared" si="8"/>
        <v>0</v>
      </c>
      <c r="L54" s="403">
        <f t="shared" si="8"/>
        <v>0</v>
      </c>
      <c r="M54" s="403">
        <f t="shared" si="8"/>
        <v>0</v>
      </c>
      <c r="N54" s="403">
        <f t="shared" si="8"/>
        <v>0</v>
      </c>
      <c r="O54" s="403">
        <f t="shared" si="8"/>
        <v>0</v>
      </c>
      <c r="P54" s="403">
        <f t="shared" si="8"/>
        <v>0</v>
      </c>
      <c r="Q54" s="403">
        <f t="shared" si="8"/>
        <v>0</v>
      </c>
      <c r="R54" s="403">
        <f t="shared" si="8"/>
        <v>0</v>
      </c>
      <c r="S54" s="403">
        <f t="shared" si="9"/>
        <v>0</v>
      </c>
      <c r="T54" s="403">
        <f t="shared" si="9"/>
        <v>0</v>
      </c>
      <c r="U54" s="403">
        <f t="shared" si="9"/>
        <v>0</v>
      </c>
      <c r="V54" s="403">
        <f t="shared" si="9"/>
        <v>0</v>
      </c>
      <c r="W54" s="403">
        <f t="shared" si="9"/>
        <v>0</v>
      </c>
      <c r="X54" s="403">
        <f t="shared" si="9"/>
        <v>0</v>
      </c>
      <c r="Y54" s="403">
        <f t="shared" si="9"/>
        <v>0</v>
      </c>
      <c r="Z54" s="403">
        <f t="shared" si="9"/>
        <v>0</v>
      </c>
      <c r="AA54" s="404">
        <f t="shared" si="9"/>
        <v>0</v>
      </c>
    </row>
    <row r="55" spans="2:27" ht="13.7" customHeight="1">
      <c r="B55" s="803"/>
      <c r="C55" s="802"/>
      <c r="D55" s="400"/>
      <c r="E55" s="401"/>
      <c r="F55" s="402"/>
      <c r="G55" s="175"/>
      <c r="H55" s="440"/>
      <c r="I55" s="403">
        <f t="shared" si="8"/>
        <v>0</v>
      </c>
      <c r="J55" s="403">
        <f t="shared" si="8"/>
        <v>0</v>
      </c>
      <c r="K55" s="403">
        <f t="shared" si="8"/>
        <v>0</v>
      </c>
      <c r="L55" s="403">
        <f t="shared" si="8"/>
        <v>0</v>
      </c>
      <c r="M55" s="403">
        <f t="shared" si="8"/>
        <v>0</v>
      </c>
      <c r="N55" s="403">
        <f t="shared" si="8"/>
        <v>0</v>
      </c>
      <c r="O55" s="403">
        <f t="shared" si="8"/>
        <v>0</v>
      </c>
      <c r="P55" s="403">
        <f t="shared" si="8"/>
        <v>0</v>
      </c>
      <c r="Q55" s="403">
        <f t="shared" si="8"/>
        <v>0</v>
      </c>
      <c r="R55" s="403">
        <f t="shared" si="8"/>
        <v>0</v>
      </c>
      <c r="S55" s="403">
        <f t="shared" si="9"/>
        <v>0</v>
      </c>
      <c r="T55" s="403">
        <f t="shared" si="9"/>
        <v>0</v>
      </c>
      <c r="U55" s="403">
        <f t="shared" si="9"/>
        <v>0</v>
      </c>
      <c r="V55" s="403">
        <f t="shared" si="9"/>
        <v>0</v>
      </c>
      <c r="W55" s="403">
        <f t="shared" si="9"/>
        <v>0</v>
      </c>
      <c r="X55" s="403">
        <f t="shared" si="9"/>
        <v>0</v>
      </c>
      <c r="Y55" s="403">
        <f t="shared" si="9"/>
        <v>0</v>
      </c>
      <c r="Z55" s="403">
        <f t="shared" si="9"/>
        <v>0</v>
      </c>
      <c r="AA55" s="404">
        <f t="shared" si="9"/>
        <v>0</v>
      </c>
    </row>
    <row r="56" spans="2:27" ht="13.7" customHeight="1">
      <c r="B56" s="803"/>
      <c r="C56" s="802"/>
      <c r="D56" s="400"/>
      <c r="E56" s="401"/>
      <c r="F56" s="402"/>
      <c r="G56" s="175"/>
      <c r="H56" s="440"/>
      <c r="I56" s="403">
        <f t="shared" si="8"/>
        <v>0</v>
      </c>
      <c r="J56" s="403">
        <f t="shared" si="8"/>
        <v>0</v>
      </c>
      <c r="K56" s="403">
        <f t="shared" si="8"/>
        <v>0</v>
      </c>
      <c r="L56" s="403">
        <f t="shared" si="8"/>
        <v>0</v>
      </c>
      <c r="M56" s="403">
        <f t="shared" si="8"/>
        <v>0</v>
      </c>
      <c r="N56" s="403">
        <f t="shared" si="8"/>
        <v>0</v>
      </c>
      <c r="O56" s="403">
        <f t="shared" si="8"/>
        <v>0</v>
      </c>
      <c r="P56" s="403">
        <f t="shared" si="8"/>
        <v>0</v>
      </c>
      <c r="Q56" s="403">
        <f t="shared" si="8"/>
        <v>0</v>
      </c>
      <c r="R56" s="403">
        <f t="shared" si="8"/>
        <v>0</v>
      </c>
      <c r="S56" s="403">
        <f t="shared" si="9"/>
        <v>0</v>
      </c>
      <c r="T56" s="403">
        <f t="shared" si="9"/>
        <v>0</v>
      </c>
      <c r="U56" s="403">
        <f t="shared" si="9"/>
        <v>0</v>
      </c>
      <c r="V56" s="403">
        <f t="shared" si="9"/>
        <v>0</v>
      </c>
      <c r="W56" s="403">
        <f t="shared" si="9"/>
        <v>0</v>
      </c>
      <c r="X56" s="403">
        <f t="shared" si="9"/>
        <v>0</v>
      </c>
      <c r="Y56" s="403">
        <f t="shared" si="9"/>
        <v>0</v>
      </c>
      <c r="Z56" s="403">
        <f t="shared" si="9"/>
        <v>0</v>
      </c>
      <c r="AA56" s="404">
        <f t="shared" si="9"/>
        <v>0</v>
      </c>
    </row>
    <row r="57" spans="2:27" ht="13.7" customHeight="1">
      <c r="B57" s="803"/>
      <c r="C57" s="802"/>
      <c r="D57" s="400"/>
      <c r="E57" s="401"/>
      <c r="F57" s="402"/>
      <c r="G57" s="175"/>
      <c r="H57" s="440"/>
      <c r="I57" s="403">
        <f t="shared" si="8"/>
        <v>0</v>
      </c>
      <c r="J57" s="403">
        <f t="shared" si="8"/>
        <v>0</v>
      </c>
      <c r="K57" s="403">
        <f t="shared" si="8"/>
        <v>0</v>
      </c>
      <c r="L57" s="403">
        <f t="shared" si="8"/>
        <v>0</v>
      </c>
      <c r="M57" s="403">
        <f t="shared" si="8"/>
        <v>0</v>
      </c>
      <c r="N57" s="403">
        <f t="shared" si="8"/>
        <v>0</v>
      </c>
      <c r="O57" s="403">
        <f t="shared" si="8"/>
        <v>0</v>
      </c>
      <c r="P57" s="403">
        <f t="shared" si="8"/>
        <v>0</v>
      </c>
      <c r="Q57" s="403">
        <f t="shared" si="8"/>
        <v>0</v>
      </c>
      <c r="R57" s="403">
        <f t="shared" si="8"/>
        <v>0</v>
      </c>
      <c r="S57" s="403">
        <f t="shared" si="9"/>
        <v>0</v>
      </c>
      <c r="T57" s="403">
        <f t="shared" si="9"/>
        <v>0</v>
      </c>
      <c r="U57" s="403">
        <f t="shared" si="9"/>
        <v>0</v>
      </c>
      <c r="V57" s="403">
        <f t="shared" si="9"/>
        <v>0</v>
      </c>
      <c r="W57" s="403">
        <f t="shared" si="9"/>
        <v>0</v>
      </c>
      <c r="X57" s="403">
        <f t="shared" si="9"/>
        <v>0</v>
      </c>
      <c r="Y57" s="403">
        <f t="shared" si="9"/>
        <v>0</v>
      </c>
      <c r="Z57" s="403">
        <f t="shared" si="9"/>
        <v>0</v>
      </c>
      <c r="AA57" s="404">
        <f t="shared" si="9"/>
        <v>0</v>
      </c>
    </row>
    <row r="58" spans="2:27" ht="13.7" customHeight="1">
      <c r="B58" s="803"/>
      <c r="C58" s="802"/>
      <c r="D58" s="400"/>
      <c r="E58" s="401"/>
      <c r="F58" s="402"/>
      <c r="G58" s="175"/>
      <c r="H58" s="440"/>
      <c r="I58" s="403">
        <f t="shared" si="8"/>
        <v>0</v>
      </c>
      <c r="J58" s="403">
        <f t="shared" si="8"/>
        <v>0</v>
      </c>
      <c r="K58" s="403">
        <f t="shared" si="8"/>
        <v>0</v>
      </c>
      <c r="L58" s="403">
        <f t="shared" si="8"/>
        <v>0</v>
      </c>
      <c r="M58" s="403">
        <f t="shared" si="8"/>
        <v>0</v>
      </c>
      <c r="N58" s="403">
        <f t="shared" si="8"/>
        <v>0</v>
      </c>
      <c r="O58" s="403">
        <f t="shared" si="8"/>
        <v>0</v>
      </c>
      <c r="P58" s="403">
        <f t="shared" si="8"/>
        <v>0</v>
      </c>
      <c r="Q58" s="403">
        <f t="shared" si="8"/>
        <v>0</v>
      </c>
      <c r="R58" s="403">
        <f t="shared" si="8"/>
        <v>0</v>
      </c>
      <c r="S58" s="403">
        <f t="shared" si="9"/>
        <v>0</v>
      </c>
      <c r="T58" s="403">
        <f t="shared" si="9"/>
        <v>0</v>
      </c>
      <c r="U58" s="403">
        <f t="shared" si="9"/>
        <v>0</v>
      </c>
      <c r="V58" s="403">
        <f t="shared" si="9"/>
        <v>0</v>
      </c>
      <c r="W58" s="403">
        <f t="shared" si="9"/>
        <v>0</v>
      </c>
      <c r="X58" s="403">
        <f t="shared" si="9"/>
        <v>0</v>
      </c>
      <c r="Y58" s="403">
        <f t="shared" si="9"/>
        <v>0</v>
      </c>
      <c r="Z58" s="403">
        <f t="shared" si="9"/>
        <v>0</v>
      </c>
      <c r="AA58" s="404">
        <f t="shared" si="9"/>
        <v>0</v>
      </c>
    </row>
    <row r="59" spans="2:27" ht="13.7" customHeight="1">
      <c r="B59" s="803"/>
      <c r="C59" s="802"/>
      <c r="D59" s="400"/>
      <c r="E59" s="401"/>
      <c r="F59" s="402"/>
      <c r="G59" s="175"/>
      <c r="H59" s="440"/>
      <c r="I59" s="403">
        <f t="shared" si="8"/>
        <v>0</v>
      </c>
      <c r="J59" s="403">
        <f t="shared" si="8"/>
        <v>0</v>
      </c>
      <c r="K59" s="403">
        <f t="shared" si="8"/>
        <v>0</v>
      </c>
      <c r="L59" s="403">
        <f t="shared" si="8"/>
        <v>0</v>
      </c>
      <c r="M59" s="403">
        <f t="shared" si="8"/>
        <v>0</v>
      </c>
      <c r="N59" s="403">
        <f t="shared" si="8"/>
        <v>0</v>
      </c>
      <c r="O59" s="403">
        <f t="shared" si="8"/>
        <v>0</v>
      </c>
      <c r="P59" s="403">
        <f t="shared" si="8"/>
        <v>0</v>
      </c>
      <c r="Q59" s="403">
        <f t="shared" si="8"/>
        <v>0</v>
      </c>
      <c r="R59" s="403">
        <f t="shared" si="8"/>
        <v>0</v>
      </c>
      <c r="S59" s="403">
        <f t="shared" si="9"/>
        <v>0</v>
      </c>
      <c r="T59" s="403">
        <f t="shared" si="9"/>
        <v>0</v>
      </c>
      <c r="U59" s="403">
        <f t="shared" si="9"/>
        <v>0</v>
      </c>
      <c r="V59" s="403">
        <f t="shared" si="9"/>
        <v>0</v>
      </c>
      <c r="W59" s="403">
        <f t="shared" si="9"/>
        <v>0</v>
      </c>
      <c r="X59" s="403">
        <f t="shared" si="9"/>
        <v>0</v>
      </c>
      <c r="Y59" s="403">
        <f t="shared" si="9"/>
        <v>0</v>
      </c>
      <c r="Z59" s="403">
        <f t="shared" si="9"/>
        <v>0</v>
      </c>
      <c r="AA59" s="404">
        <f t="shared" si="9"/>
        <v>0</v>
      </c>
    </row>
    <row r="60" spans="2:27" ht="13.7" customHeight="1">
      <c r="B60" s="803"/>
      <c r="C60" s="802"/>
      <c r="D60" s="400"/>
      <c r="E60" s="401"/>
      <c r="F60" s="402"/>
      <c r="G60" s="175"/>
      <c r="H60" s="440"/>
      <c r="I60" s="403">
        <f t="shared" ref="I60:R69" si="10">IF(I$7-$F60=0,$G60,0)</f>
        <v>0</v>
      </c>
      <c r="J60" s="403">
        <f t="shared" si="10"/>
        <v>0</v>
      </c>
      <c r="K60" s="403">
        <f t="shared" si="10"/>
        <v>0</v>
      </c>
      <c r="L60" s="403">
        <f t="shared" si="10"/>
        <v>0</v>
      </c>
      <c r="M60" s="403">
        <f t="shared" si="10"/>
        <v>0</v>
      </c>
      <c r="N60" s="403">
        <f t="shared" si="10"/>
        <v>0</v>
      </c>
      <c r="O60" s="403">
        <f t="shared" si="10"/>
        <v>0</v>
      </c>
      <c r="P60" s="403">
        <f t="shared" si="10"/>
        <v>0</v>
      </c>
      <c r="Q60" s="403">
        <f t="shared" si="10"/>
        <v>0</v>
      </c>
      <c r="R60" s="403">
        <f t="shared" si="10"/>
        <v>0</v>
      </c>
      <c r="S60" s="403">
        <f t="shared" ref="S60:AA69" si="11">IF(S$7-$F60=0,$G60,0)</f>
        <v>0</v>
      </c>
      <c r="T60" s="403">
        <f t="shared" si="11"/>
        <v>0</v>
      </c>
      <c r="U60" s="403">
        <f t="shared" si="11"/>
        <v>0</v>
      </c>
      <c r="V60" s="403">
        <f t="shared" si="11"/>
        <v>0</v>
      </c>
      <c r="W60" s="403">
        <f t="shared" si="11"/>
        <v>0</v>
      </c>
      <c r="X60" s="403">
        <f t="shared" si="11"/>
        <v>0</v>
      </c>
      <c r="Y60" s="403">
        <f t="shared" si="11"/>
        <v>0</v>
      </c>
      <c r="Z60" s="403">
        <f t="shared" si="11"/>
        <v>0</v>
      </c>
      <c r="AA60" s="404">
        <f t="shared" si="11"/>
        <v>0</v>
      </c>
    </row>
    <row r="61" spans="2:27" ht="13.7" customHeight="1">
      <c r="B61" s="803"/>
      <c r="C61" s="802"/>
      <c r="D61" s="400"/>
      <c r="E61" s="401"/>
      <c r="F61" s="402"/>
      <c r="G61" s="175"/>
      <c r="H61" s="440"/>
      <c r="I61" s="403">
        <f t="shared" si="10"/>
        <v>0</v>
      </c>
      <c r="J61" s="403">
        <f t="shared" si="10"/>
        <v>0</v>
      </c>
      <c r="K61" s="403">
        <f t="shared" si="10"/>
        <v>0</v>
      </c>
      <c r="L61" s="403">
        <f t="shared" si="10"/>
        <v>0</v>
      </c>
      <c r="M61" s="403">
        <f t="shared" si="10"/>
        <v>0</v>
      </c>
      <c r="N61" s="403">
        <f t="shared" si="10"/>
        <v>0</v>
      </c>
      <c r="O61" s="403">
        <f t="shared" si="10"/>
        <v>0</v>
      </c>
      <c r="P61" s="403">
        <f t="shared" si="10"/>
        <v>0</v>
      </c>
      <c r="Q61" s="403">
        <f t="shared" si="10"/>
        <v>0</v>
      </c>
      <c r="R61" s="403">
        <f t="shared" si="10"/>
        <v>0</v>
      </c>
      <c r="S61" s="403">
        <f t="shared" si="11"/>
        <v>0</v>
      </c>
      <c r="T61" s="403">
        <f t="shared" si="11"/>
        <v>0</v>
      </c>
      <c r="U61" s="403">
        <f t="shared" si="11"/>
        <v>0</v>
      </c>
      <c r="V61" s="403">
        <f t="shared" si="11"/>
        <v>0</v>
      </c>
      <c r="W61" s="403">
        <f t="shared" si="11"/>
        <v>0</v>
      </c>
      <c r="X61" s="403">
        <f t="shared" si="11"/>
        <v>0</v>
      </c>
      <c r="Y61" s="403">
        <f t="shared" si="11"/>
        <v>0</v>
      </c>
      <c r="Z61" s="403">
        <f t="shared" si="11"/>
        <v>0</v>
      </c>
      <c r="AA61" s="404">
        <f t="shared" si="11"/>
        <v>0</v>
      </c>
    </row>
    <row r="62" spans="2:27" ht="13.7" customHeight="1">
      <c r="B62" s="803"/>
      <c r="C62" s="802"/>
      <c r="D62" s="400"/>
      <c r="E62" s="401"/>
      <c r="F62" s="402"/>
      <c r="G62" s="175"/>
      <c r="H62" s="440"/>
      <c r="I62" s="403">
        <f t="shared" si="10"/>
        <v>0</v>
      </c>
      <c r="J62" s="403">
        <f t="shared" si="10"/>
        <v>0</v>
      </c>
      <c r="K62" s="403">
        <f t="shared" si="10"/>
        <v>0</v>
      </c>
      <c r="L62" s="403">
        <f t="shared" si="10"/>
        <v>0</v>
      </c>
      <c r="M62" s="403">
        <f t="shared" si="10"/>
        <v>0</v>
      </c>
      <c r="N62" s="403">
        <f t="shared" si="10"/>
        <v>0</v>
      </c>
      <c r="O62" s="403">
        <f t="shared" si="10"/>
        <v>0</v>
      </c>
      <c r="P62" s="403">
        <f t="shared" si="10"/>
        <v>0</v>
      </c>
      <c r="Q62" s="403">
        <f t="shared" si="10"/>
        <v>0</v>
      </c>
      <c r="R62" s="403">
        <f t="shared" si="10"/>
        <v>0</v>
      </c>
      <c r="S62" s="403">
        <f t="shared" si="11"/>
        <v>0</v>
      </c>
      <c r="T62" s="403">
        <f t="shared" si="11"/>
        <v>0</v>
      </c>
      <c r="U62" s="403">
        <f t="shared" si="11"/>
        <v>0</v>
      </c>
      <c r="V62" s="403">
        <f t="shared" si="11"/>
        <v>0</v>
      </c>
      <c r="W62" s="403">
        <f t="shared" si="11"/>
        <v>0</v>
      </c>
      <c r="X62" s="403">
        <f t="shared" si="11"/>
        <v>0</v>
      </c>
      <c r="Y62" s="403">
        <f t="shared" si="11"/>
        <v>0</v>
      </c>
      <c r="Z62" s="403">
        <f t="shared" si="11"/>
        <v>0</v>
      </c>
      <c r="AA62" s="404">
        <f t="shared" si="11"/>
        <v>0</v>
      </c>
    </row>
    <row r="63" spans="2:27" ht="13.7" customHeight="1">
      <c r="B63" s="803"/>
      <c r="C63" s="802"/>
      <c r="D63" s="400"/>
      <c r="E63" s="401"/>
      <c r="F63" s="402"/>
      <c r="G63" s="175"/>
      <c r="H63" s="440"/>
      <c r="I63" s="403">
        <f t="shared" si="10"/>
        <v>0</v>
      </c>
      <c r="J63" s="403">
        <f t="shared" si="10"/>
        <v>0</v>
      </c>
      <c r="K63" s="403">
        <f t="shared" si="10"/>
        <v>0</v>
      </c>
      <c r="L63" s="403">
        <f t="shared" si="10"/>
        <v>0</v>
      </c>
      <c r="M63" s="403">
        <f t="shared" si="10"/>
        <v>0</v>
      </c>
      <c r="N63" s="403">
        <f t="shared" si="10"/>
        <v>0</v>
      </c>
      <c r="O63" s="403">
        <f t="shared" si="10"/>
        <v>0</v>
      </c>
      <c r="P63" s="403">
        <f t="shared" si="10"/>
        <v>0</v>
      </c>
      <c r="Q63" s="403">
        <f t="shared" si="10"/>
        <v>0</v>
      </c>
      <c r="R63" s="403">
        <f t="shared" si="10"/>
        <v>0</v>
      </c>
      <c r="S63" s="403">
        <f t="shared" si="11"/>
        <v>0</v>
      </c>
      <c r="T63" s="403">
        <f t="shared" si="11"/>
        <v>0</v>
      </c>
      <c r="U63" s="403">
        <f t="shared" si="11"/>
        <v>0</v>
      </c>
      <c r="V63" s="403">
        <f t="shared" si="11"/>
        <v>0</v>
      </c>
      <c r="W63" s="403">
        <f t="shared" si="11"/>
        <v>0</v>
      </c>
      <c r="X63" s="403">
        <f t="shared" si="11"/>
        <v>0</v>
      </c>
      <c r="Y63" s="403">
        <f t="shared" si="11"/>
        <v>0</v>
      </c>
      <c r="Z63" s="403">
        <f t="shared" si="11"/>
        <v>0</v>
      </c>
      <c r="AA63" s="404">
        <f t="shared" si="11"/>
        <v>0</v>
      </c>
    </row>
    <row r="64" spans="2:27" ht="13.7" customHeight="1">
      <c r="B64" s="803"/>
      <c r="C64" s="802"/>
      <c r="D64" s="400"/>
      <c r="E64" s="401"/>
      <c r="F64" s="402"/>
      <c r="G64" s="175"/>
      <c r="H64" s="440"/>
      <c r="I64" s="403">
        <f t="shared" si="10"/>
        <v>0</v>
      </c>
      <c r="J64" s="403">
        <f t="shared" si="10"/>
        <v>0</v>
      </c>
      <c r="K64" s="403">
        <f t="shared" si="10"/>
        <v>0</v>
      </c>
      <c r="L64" s="403">
        <f t="shared" si="10"/>
        <v>0</v>
      </c>
      <c r="M64" s="403">
        <f t="shared" si="10"/>
        <v>0</v>
      </c>
      <c r="N64" s="403">
        <f t="shared" si="10"/>
        <v>0</v>
      </c>
      <c r="O64" s="403">
        <f t="shared" si="10"/>
        <v>0</v>
      </c>
      <c r="P64" s="403">
        <f t="shared" si="10"/>
        <v>0</v>
      </c>
      <c r="Q64" s="403">
        <f t="shared" si="10"/>
        <v>0</v>
      </c>
      <c r="R64" s="403">
        <f t="shared" si="10"/>
        <v>0</v>
      </c>
      <c r="S64" s="403">
        <f t="shared" si="11"/>
        <v>0</v>
      </c>
      <c r="T64" s="403">
        <f t="shared" si="11"/>
        <v>0</v>
      </c>
      <c r="U64" s="403">
        <f t="shared" si="11"/>
        <v>0</v>
      </c>
      <c r="V64" s="403">
        <f t="shared" si="11"/>
        <v>0</v>
      </c>
      <c r="W64" s="403">
        <f t="shared" si="11"/>
        <v>0</v>
      </c>
      <c r="X64" s="403">
        <f t="shared" si="11"/>
        <v>0</v>
      </c>
      <c r="Y64" s="403">
        <f t="shared" si="11"/>
        <v>0</v>
      </c>
      <c r="Z64" s="403">
        <f t="shared" si="11"/>
        <v>0</v>
      </c>
      <c r="AA64" s="404">
        <f t="shared" si="11"/>
        <v>0</v>
      </c>
    </row>
    <row r="65" spans="2:27" ht="13.7" customHeight="1">
      <c r="B65" s="803"/>
      <c r="C65" s="802"/>
      <c r="D65" s="400"/>
      <c r="E65" s="401"/>
      <c r="F65" s="402"/>
      <c r="G65" s="175"/>
      <c r="H65" s="440"/>
      <c r="I65" s="403">
        <f t="shared" si="10"/>
        <v>0</v>
      </c>
      <c r="J65" s="403">
        <f t="shared" si="10"/>
        <v>0</v>
      </c>
      <c r="K65" s="403">
        <f t="shared" si="10"/>
        <v>0</v>
      </c>
      <c r="L65" s="403">
        <f t="shared" si="10"/>
        <v>0</v>
      </c>
      <c r="M65" s="403">
        <f t="shared" si="10"/>
        <v>0</v>
      </c>
      <c r="N65" s="403">
        <f t="shared" si="10"/>
        <v>0</v>
      </c>
      <c r="O65" s="403">
        <f t="shared" si="10"/>
        <v>0</v>
      </c>
      <c r="P65" s="403">
        <f t="shared" si="10"/>
        <v>0</v>
      </c>
      <c r="Q65" s="403">
        <f t="shared" si="10"/>
        <v>0</v>
      </c>
      <c r="R65" s="403">
        <f t="shared" si="10"/>
        <v>0</v>
      </c>
      <c r="S65" s="403">
        <f t="shared" si="11"/>
        <v>0</v>
      </c>
      <c r="T65" s="403">
        <f t="shared" si="11"/>
        <v>0</v>
      </c>
      <c r="U65" s="403">
        <f t="shared" si="11"/>
        <v>0</v>
      </c>
      <c r="V65" s="403">
        <f t="shared" si="11"/>
        <v>0</v>
      </c>
      <c r="W65" s="403">
        <f t="shared" si="11"/>
        <v>0</v>
      </c>
      <c r="X65" s="403">
        <f t="shared" si="11"/>
        <v>0</v>
      </c>
      <c r="Y65" s="403">
        <f t="shared" si="11"/>
        <v>0</v>
      </c>
      <c r="Z65" s="403">
        <f t="shared" si="11"/>
        <v>0</v>
      </c>
      <c r="AA65" s="404">
        <f t="shared" si="11"/>
        <v>0</v>
      </c>
    </row>
    <row r="66" spans="2:27" ht="13.7" customHeight="1">
      <c r="B66" s="803"/>
      <c r="C66" s="802"/>
      <c r="D66" s="400"/>
      <c r="E66" s="401"/>
      <c r="F66" s="402"/>
      <c r="G66" s="175"/>
      <c r="H66" s="440"/>
      <c r="I66" s="403">
        <f t="shared" si="10"/>
        <v>0</v>
      </c>
      <c r="J66" s="403">
        <f t="shared" si="10"/>
        <v>0</v>
      </c>
      <c r="K66" s="403">
        <f t="shared" si="10"/>
        <v>0</v>
      </c>
      <c r="L66" s="403">
        <f t="shared" si="10"/>
        <v>0</v>
      </c>
      <c r="M66" s="403">
        <f t="shared" si="10"/>
        <v>0</v>
      </c>
      <c r="N66" s="403">
        <f t="shared" si="10"/>
        <v>0</v>
      </c>
      <c r="O66" s="403">
        <f t="shared" si="10"/>
        <v>0</v>
      </c>
      <c r="P66" s="403">
        <f t="shared" si="10"/>
        <v>0</v>
      </c>
      <c r="Q66" s="403">
        <f t="shared" si="10"/>
        <v>0</v>
      </c>
      <c r="R66" s="403">
        <f t="shared" si="10"/>
        <v>0</v>
      </c>
      <c r="S66" s="403">
        <f t="shared" si="11"/>
        <v>0</v>
      </c>
      <c r="T66" s="403">
        <f t="shared" si="11"/>
        <v>0</v>
      </c>
      <c r="U66" s="403">
        <f t="shared" si="11"/>
        <v>0</v>
      </c>
      <c r="V66" s="403">
        <f t="shared" si="11"/>
        <v>0</v>
      </c>
      <c r="W66" s="403">
        <f t="shared" si="11"/>
        <v>0</v>
      </c>
      <c r="X66" s="403">
        <f t="shared" si="11"/>
        <v>0</v>
      </c>
      <c r="Y66" s="403">
        <f t="shared" si="11"/>
        <v>0</v>
      </c>
      <c r="Z66" s="403">
        <f t="shared" si="11"/>
        <v>0</v>
      </c>
      <c r="AA66" s="404">
        <f t="shared" si="11"/>
        <v>0</v>
      </c>
    </row>
    <row r="67" spans="2:27" ht="13.7" customHeight="1">
      <c r="B67" s="803"/>
      <c r="C67" s="802"/>
      <c r="D67" s="400"/>
      <c r="E67" s="401"/>
      <c r="F67" s="402"/>
      <c r="G67" s="175"/>
      <c r="H67" s="440"/>
      <c r="I67" s="403">
        <f t="shared" si="10"/>
        <v>0</v>
      </c>
      <c r="J67" s="403">
        <f t="shared" si="10"/>
        <v>0</v>
      </c>
      <c r="K67" s="403">
        <f t="shared" si="10"/>
        <v>0</v>
      </c>
      <c r="L67" s="403">
        <f t="shared" si="10"/>
        <v>0</v>
      </c>
      <c r="M67" s="403">
        <f t="shared" si="10"/>
        <v>0</v>
      </c>
      <c r="N67" s="403">
        <f t="shared" si="10"/>
        <v>0</v>
      </c>
      <c r="O67" s="403">
        <f t="shared" si="10"/>
        <v>0</v>
      </c>
      <c r="P67" s="403">
        <f t="shared" si="10"/>
        <v>0</v>
      </c>
      <c r="Q67" s="403">
        <f t="shared" si="10"/>
        <v>0</v>
      </c>
      <c r="R67" s="403">
        <f t="shared" si="10"/>
        <v>0</v>
      </c>
      <c r="S67" s="403">
        <f t="shared" si="11"/>
        <v>0</v>
      </c>
      <c r="T67" s="403">
        <f t="shared" si="11"/>
        <v>0</v>
      </c>
      <c r="U67" s="403">
        <f t="shared" si="11"/>
        <v>0</v>
      </c>
      <c r="V67" s="403">
        <f t="shared" si="11"/>
        <v>0</v>
      </c>
      <c r="W67" s="403">
        <f t="shared" si="11"/>
        <v>0</v>
      </c>
      <c r="X67" s="403">
        <f t="shared" si="11"/>
        <v>0</v>
      </c>
      <c r="Y67" s="403">
        <f t="shared" si="11"/>
        <v>0</v>
      </c>
      <c r="Z67" s="403">
        <f t="shared" si="11"/>
        <v>0</v>
      </c>
      <c r="AA67" s="404">
        <f t="shared" si="11"/>
        <v>0</v>
      </c>
    </row>
    <row r="68" spans="2:27" ht="13.7" customHeight="1">
      <c r="B68" s="803"/>
      <c r="C68" s="802"/>
      <c r="D68" s="400"/>
      <c r="E68" s="401"/>
      <c r="F68" s="402"/>
      <c r="G68" s="175"/>
      <c r="H68" s="440"/>
      <c r="I68" s="403">
        <f t="shared" si="10"/>
        <v>0</v>
      </c>
      <c r="J68" s="403">
        <f t="shared" si="10"/>
        <v>0</v>
      </c>
      <c r="K68" s="403">
        <f t="shared" si="10"/>
        <v>0</v>
      </c>
      <c r="L68" s="403">
        <f t="shared" si="10"/>
        <v>0</v>
      </c>
      <c r="M68" s="403">
        <f t="shared" si="10"/>
        <v>0</v>
      </c>
      <c r="N68" s="403">
        <f t="shared" si="10"/>
        <v>0</v>
      </c>
      <c r="O68" s="403">
        <f t="shared" si="10"/>
        <v>0</v>
      </c>
      <c r="P68" s="403">
        <f t="shared" si="10"/>
        <v>0</v>
      </c>
      <c r="Q68" s="403">
        <f t="shared" si="10"/>
        <v>0</v>
      </c>
      <c r="R68" s="403">
        <f t="shared" si="10"/>
        <v>0</v>
      </c>
      <c r="S68" s="403">
        <f t="shared" si="11"/>
        <v>0</v>
      </c>
      <c r="T68" s="403">
        <f t="shared" si="11"/>
        <v>0</v>
      </c>
      <c r="U68" s="403">
        <f t="shared" si="11"/>
        <v>0</v>
      </c>
      <c r="V68" s="403">
        <f t="shared" si="11"/>
        <v>0</v>
      </c>
      <c r="W68" s="403">
        <f t="shared" si="11"/>
        <v>0</v>
      </c>
      <c r="X68" s="403">
        <f t="shared" si="11"/>
        <v>0</v>
      </c>
      <c r="Y68" s="403">
        <f t="shared" si="11"/>
        <v>0</v>
      </c>
      <c r="Z68" s="403">
        <f t="shared" si="11"/>
        <v>0</v>
      </c>
      <c r="AA68" s="404">
        <f t="shared" si="11"/>
        <v>0</v>
      </c>
    </row>
    <row r="69" spans="2:27" ht="13.7" customHeight="1">
      <c r="B69" s="803"/>
      <c r="C69" s="802"/>
      <c r="D69" s="400"/>
      <c r="E69" s="401"/>
      <c r="F69" s="402"/>
      <c r="G69" s="175"/>
      <c r="H69" s="440"/>
      <c r="I69" s="403">
        <f t="shared" si="10"/>
        <v>0</v>
      </c>
      <c r="J69" s="403">
        <f t="shared" si="10"/>
        <v>0</v>
      </c>
      <c r="K69" s="403">
        <f t="shared" si="10"/>
        <v>0</v>
      </c>
      <c r="L69" s="403">
        <f t="shared" si="10"/>
        <v>0</v>
      </c>
      <c r="M69" s="403">
        <f t="shared" si="10"/>
        <v>0</v>
      </c>
      <c r="N69" s="403">
        <f t="shared" si="10"/>
        <v>0</v>
      </c>
      <c r="O69" s="403">
        <f t="shared" si="10"/>
        <v>0</v>
      </c>
      <c r="P69" s="403">
        <f t="shared" si="10"/>
        <v>0</v>
      </c>
      <c r="Q69" s="403">
        <f t="shared" si="10"/>
        <v>0</v>
      </c>
      <c r="R69" s="403">
        <f t="shared" si="10"/>
        <v>0</v>
      </c>
      <c r="S69" s="403">
        <f t="shared" si="11"/>
        <v>0</v>
      </c>
      <c r="T69" s="403">
        <f t="shared" si="11"/>
        <v>0</v>
      </c>
      <c r="U69" s="403">
        <f t="shared" si="11"/>
        <v>0</v>
      </c>
      <c r="V69" s="403">
        <f t="shared" si="11"/>
        <v>0</v>
      </c>
      <c r="W69" s="403">
        <f t="shared" si="11"/>
        <v>0</v>
      </c>
      <c r="X69" s="403">
        <f t="shared" si="11"/>
        <v>0</v>
      </c>
      <c r="Y69" s="403">
        <f t="shared" si="11"/>
        <v>0</v>
      </c>
      <c r="Z69" s="403">
        <f t="shared" si="11"/>
        <v>0</v>
      </c>
      <c r="AA69" s="404">
        <f t="shared" si="11"/>
        <v>0</v>
      </c>
    </row>
    <row r="70" spans="2:27" ht="13.7" customHeight="1">
      <c r="B70" s="803"/>
      <c r="C70" s="802"/>
      <c r="D70" s="400"/>
      <c r="E70" s="401"/>
      <c r="F70" s="402"/>
      <c r="G70" s="175"/>
      <c r="H70" s="440"/>
      <c r="I70" s="403">
        <f t="shared" ref="I70:R79" si="12">IF(I$7-$F70=0,$G70,0)</f>
        <v>0</v>
      </c>
      <c r="J70" s="403">
        <f t="shared" si="12"/>
        <v>0</v>
      </c>
      <c r="K70" s="403">
        <f t="shared" si="12"/>
        <v>0</v>
      </c>
      <c r="L70" s="403">
        <f t="shared" si="12"/>
        <v>0</v>
      </c>
      <c r="M70" s="403">
        <f t="shared" si="12"/>
        <v>0</v>
      </c>
      <c r="N70" s="403">
        <f t="shared" si="12"/>
        <v>0</v>
      </c>
      <c r="O70" s="403">
        <f t="shared" si="12"/>
        <v>0</v>
      </c>
      <c r="P70" s="403">
        <f t="shared" si="12"/>
        <v>0</v>
      </c>
      <c r="Q70" s="403">
        <f t="shared" si="12"/>
        <v>0</v>
      </c>
      <c r="R70" s="403">
        <f t="shared" si="12"/>
        <v>0</v>
      </c>
      <c r="S70" s="403">
        <f t="shared" ref="S70:AA79" si="13">IF(S$7-$F70=0,$G70,0)</f>
        <v>0</v>
      </c>
      <c r="T70" s="403">
        <f t="shared" si="13"/>
        <v>0</v>
      </c>
      <c r="U70" s="403">
        <f t="shared" si="13"/>
        <v>0</v>
      </c>
      <c r="V70" s="403">
        <f t="shared" si="13"/>
        <v>0</v>
      </c>
      <c r="W70" s="403">
        <f t="shared" si="13"/>
        <v>0</v>
      </c>
      <c r="X70" s="403">
        <f t="shared" si="13"/>
        <v>0</v>
      </c>
      <c r="Y70" s="403">
        <f t="shared" si="13"/>
        <v>0</v>
      </c>
      <c r="Z70" s="403">
        <f t="shared" si="13"/>
        <v>0</v>
      </c>
      <c r="AA70" s="404">
        <f t="shared" si="13"/>
        <v>0</v>
      </c>
    </row>
    <row r="71" spans="2:27" ht="13.7" customHeight="1">
      <c r="B71" s="803"/>
      <c r="C71" s="802"/>
      <c r="D71" s="400"/>
      <c r="E71" s="401"/>
      <c r="F71" s="402"/>
      <c r="G71" s="175"/>
      <c r="H71" s="440"/>
      <c r="I71" s="403">
        <f t="shared" si="12"/>
        <v>0</v>
      </c>
      <c r="J71" s="403">
        <f t="shared" si="12"/>
        <v>0</v>
      </c>
      <c r="K71" s="403">
        <f t="shared" si="12"/>
        <v>0</v>
      </c>
      <c r="L71" s="403">
        <f t="shared" si="12"/>
        <v>0</v>
      </c>
      <c r="M71" s="403">
        <f t="shared" si="12"/>
        <v>0</v>
      </c>
      <c r="N71" s="403">
        <f t="shared" si="12"/>
        <v>0</v>
      </c>
      <c r="O71" s="403">
        <f t="shared" si="12"/>
        <v>0</v>
      </c>
      <c r="P71" s="403">
        <f t="shared" si="12"/>
        <v>0</v>
      </c>
      <c r="Q71" s="403">
        <f t="shared" si="12"/>
        <v>0</v>
      </c>
      <c r="R71" s="403">
        <f t="shared" si="12"/>
        <v>0</v>
      </c>
      <c r="S71" s="403">
        <f t="shared" si="13"/>
        <v>0</v>
      </c>
      <c r="T71" s="403">
        <f t="shared" si="13"/>
        <v>0</v>
      </c>
      <c r="U71" s="403">
        <f t="shared" si="13"/>
        <v>0</v>
      </c>
      <c r="V71" s="403">
        <f t="shared" si="13"/>
        <v>0</v>
      </c>
      <c r="W71" s="403">
        <f t="shared" si="13"/>
        <v>0</v>
      </c>
      <c r="X71" s="403">
        <f t="shared" si="13"/>
        <v>0</v>
      </c>
      <c r="Y71" s="403">
        <f t="shared" si="13"/>
        <v>0</v>
      </c>
      <c r="Z71" s="403">
        <f t="shared" si="13"/>
        <v>0</v>
      </c>
      <c r="AA71" s="404">
        <f t="shared" si="13"/>
        <v>0</v>
      </c>
    </row>
    <row r="72" spans="2:27" ht="13.7" customHeight="1">
      <c r="B72" s="803"/>
      <c r="C72" s="802"/>
      <c r="D72" s="400"/>
      <c r="E72" s="401"/>
      <c r="F72" s="402"/>
      <c r="G72" s="175"/>
      <c r="H72" s="440"/>
      <c r="I72" s="403">
        <f t="shared" si="12"/>
        <v>0</v>
      </c>
      <c r="J72" s="403">
        <f t="shared" si="12"/>
        <v>0</v>
      </c>
      <c r="K72" s="403">
        <f t="shared" si="12"/>
        <v>0</v>
      </c>
      <c r="L72" s="403">
        <f t="shared" si="12"/>
        <v>0</v>
      </c>
      <c r="M72" s="403">
        <f t="shared" si="12"/>
        <v>0</v>
      </c>
      <c r="N72" s="403">
        <f t="shared" si="12"/>
        <v>0</v>
      </c>
      <c r="O72" s="403">
        <f t="shared" si="12"/>
        <v>0</v>
      </c>
      <c r="P72" s="403">
        <f t="shared" si="12"/>
        <v>0</v>
      </c>
      <c r="Q72" s="403">
        <f t="shared" si="12"/>
        <v>0</v>
      </c>
      <c r="R72" s="403">
        <f t="shared" si="12"/>
        <v>0</v>
      </c>
      <c r="S72" s="403">
        <f t="shared" si="13"/>
        <v>0</v>
      </c>
      <c r="T72" s="403">
        <f t="shared" si="13"/>
        <v>0</v>
      </c>
      <c r="U72" s="403">
        <f t="shared" si="13"/>
        <v>0</v>
      </c>
      <c r="V72" s="403">
        <f t="shared" si="13"/>
        <v>0</v>
      </c>
      <c r="W72" s="403">
        <f t="shared" si="13"/>
        <v>0</v>
      </c>
      <c r="X72" s="403">
        <f t="shared" si="13"/>
        <v>0</v>
      </c>
      <c r="Y72" s="403">
        <f t="shared" si="13"/>
        <v>0</v>
      </c>
      <c r="Z72" s="403">
        <f t="shared" si="13"/>
        <v>0</v>
      </c>
      <c r="AA72" s="404">
        <f t="shared" si="13"/>
        <v>0</v>
      </c>
    </row>
    <row r="73" spans="2:27" ht="13.7" customHeight="1">
      <c r="B73" s="803"/>
      <c r="C73" s="802"/>
      <c r="D73" s="400"/>
      <c r="E73" s="401"/>
      <c r="F73" s="402"/>
      <c r="G73" s="175"/>
      <c r="H73" s="440"/>
      <c r="I73" s="403">
        <f t="shared" si="12"/>
        <v>0</v>
      </c>
      <c r="J73" s="403">
        <f t="shared" si="12"/>
        <v>0</v>
      </c>
      <c r="K73" s="403">
        <f t="shared" si="12"/>
        <v>0</v>
      </c>
      <c r="L73" s="403">
        <f t="shared" si="12"/>
        <v>0</v>
      </c>
      <c r="M73" s="403">
        <f t="shared" si="12"/>
        <v>0</v>
      </c>
      <c r="N73" s="403">
        <f t="shared" si="12"/>
        <v>0</v>
      </c>
      <c r="O73" s="403">
        <f t="shared" si="12"/>
        <v>0</v>
      </c>
      <c r="P73" s="403">
        <f t="shared" si="12"/>
        <v>0</v>
      </c>
      <c r="Q73" s="403">
        <f t="shared" si="12"/>
        <v>0</v>
      </c>
      <c r="R73" s="403">
        <f t="shared" si="12"/>
        <v>0</v>
      </c>
      <c r="S73" s="403">
        <f t="shared" si="13"/>
        <v>0</v>
      </c>
      <c r="T73" s="403">
        <f t="shared" si="13"/>
        <v>0</v>
      </c>
      <c r="U73" s="403">
        <f t="shared" si="13"/>
        <v>0</v>
      </c>
      <c r="V73" s="403">
        <f t="shared" si="13"/>
        <v>0</v>
      </c>
      <c r="W73" s="403">
        <f t="shared" si="13"/>
        <v>0</v>
      </c>
      <c r="X73" s="403">
        <f t="shared" si="13"/>
        <v>0</v>
      </c>
      <c r="Y73" s="403">
        <f t="shared" si="13"/>
        <v>0</v>
      </c>
      <c r="Z73" s="403">
        <f t="shared" si="13"/>
        <v>0</v>
      </c>
      <c r="AA73" s="404">
        <f t="shared" si="13"/>
        <v>0</v>
      </c>
    </row>
    <row r="74" spans="2:27" ht="13.7" customHeight="1">
      <c r="B74" s="803"/>
      <c r="C74" s="802"/>
      <c r="D74" s="400"/>
      <c r="E74" s="401"/>
      <c r="F74" s="402"/>
      <c r="G74" s="175"/>
      <c r="H74" s="440"/>
      <c r="I74" s="403">
        <f t="shared" si="12"/>
        <v>0</v>
      </c>
      <c r="J74" s="403">
        <f t="shared" si="12"/>
        <v>0</v>
      </c>
      <c r="K74" s="403">
        <f t="shared" si="12"/>
        <v>0</v>
      </c>
      <c r="L74" s="403">
        <f t="shared" si="12"/>
        <v>0</v>
      </c>
      <c r="M74" s="403">
        <f t="shared" si="12"/>
        <v>0</v>
      </c>
      <c r="N74" s="403">
        <f t="shared" si="12"/>
        <v>0</v>
      </c>
      <c r="O74" s="403">
        <f t="shared" si="12"/>
        <v>0</v>
      </c>
      <c r="P74" s="403">
        <f t="shared" si="12"/>
        <v>0</v>
      </c>
      <c r="Q74" s="403">
        <f t="shared" si="12"/>
        <v>0</v>
      </c>
      <c r="R74" s="403">
        <f t="shared" si="12"/>
        <v>0</v>
      </c>
      <c r="S74" s="403">
        <f t="shared" si="13"/>
        <v>0</v>
      </c>
      <c r="T74" s="403">
        <f t="shared" si="13"/>
        <v>0</v>
      </c>
      <c r="U74" s="403">
        <f t="shared" si="13"/>
        <v>0</v>
      </c>
      <c r="V74" s="403">
        <f t="shared" si="13"/>
        <v>0</v>
      </c>
      <c r="W74" s="403">
        <f t="shared" si="13"/>
        <v>0</v>
      </c>
      <c r="X74" s="403">
        <f t="shared" si="13"/>
        <v>0</v>
      </c>
      <c r="Y74" s="403">
        <f t="shared" si="13"/>
        <v>0</v>
      </c>
      <c r="Z74" s="403">
        <f t="shared" si="13"/>
        <v>0</v>
      </c>
      <c r="AA74" s="404">
        <f t="shared" si="13"/>
        <v>0</v>
      </c>
    </row>
    <row r="75" spans="2:27" ht="13.7" customHeight="1">
      <c r="B75" s="803"/>
      <c r="C75" s="802"/>
      <c r="D75" s="400"/>
      <c r="E75" s="401"/>
      <c r="F75" s="402"/>
      <c r="G75" s="175"/>
      <c r="H75" s="440"/>
      <c r="I75" s="403">
        <f t="shared" si="12"/>
        <v>0</v>
      </c>
      <c r="J75" s="403">
        <f t="shared" si="12"/>
        <v>0</v>
      </c>
      <c r="K75" s="403">
        <f t="shared" si="12"/>
        <v>0</v>
      </c>
      <c r="L75" s="403">
        <f t="shared" si="12"/>
        <v>0</v>
      </c>
      <c r="M75" s="403">
        <f t="shared" si="12"/>
        <v>0</v>
      </c>
      <c r="N75" s="403">
        <f t="shared" si="12"/>
        <v>0</v>
      </c>
      <c r="O75" s="403">
        <f t="shared" si="12"/>
        <v>0</v>
      </c>
      <c r="P75" s="403">
        <f t="shared" si="12"/>
        <v>0</v>
      </c>
      <c r="Q75" s="403">
        <f t="shared" si="12"/>
        <v>0</v>
      </c>
      <c r="R75" s="403">
        <f t="shared" si="12"/>
        <v>0</v>
      </c>
      <c r="S75" s="403">
        <f t="shared" si="13"/>
        <v>0</v>
      </c>
      <c r="T75" s="403">
        <f t="shared" si="13"/>
        <v>0</v>
      </c>
      <c r="U75" s="403">
        <f t="shared" si="13"/>
        <v>0</v>
      </c>
      <c r="V75" s="403">
        <f t="shared" si="13"/>
        <v>0</v>
      </c>
      <c r="W75" s="403">
        <f t="shared" si="13"/>
        <v>0</v>
      </c>
      <c r="X75" s="403">
        <f t="shared" si="13"/>
        <v>0</v>
      </c>
      <c r="Y75" s="403">
        <f t="shared" si="13"/>
        <v>0</v>
      </c>
      <c r="Z75" s="403">
        <f t="shared" si="13"/>
        <v>0</v>
      </c>
      <c r="AA75" s="404">
        <f t="shared" si="13"/>
        <v>0</v>
      </c>
    </row>
    <row r="76" spans="2:27" ht="13.7" customHeight="1">
      <c r="B76" s="803"/>
      <c r="C76" s="802"/>
      <c r="D76" s="400"/>
      <c r="E76" s="401"/>
      <c r="F76" s="402"/>
      <c r="G76" s="175"/>
      <c r="H76" s="440"/>
      <c r="I76" s="403">
        <f t="shared" si="12"/>
        <v>0</v>
      </c>
      <c r="J76" s="403">
        <f t="shared" si="12"/>
        <v>0</v>
      </c>
      <c r="K76" s="403">
        <f t="shared" si="12"/>
        <v>0</v>
      </c>
      <c r="L76" s="403">
        <f t="shared" si="12"/>
        <v>0</v>
      </c>
      <c r="M76" s="403">
        <f t="shared" si="12"/>
        <v>0</v>
      </c>
      <c r="N76" s="403">
        <f t="shared" si="12"/>
        <v>0</v>
      </c>
      <c r="O76" s="403">
        <f t="shared" si="12"/>
        <v>0</v>
      </c>
      <c r="P76" s="403">
        <f t="shared" si="12"/>
        <v>0</v>
      </c>
      <c r="Q76" s="403">
        <f t="shared" si="12"/>
        <v>0</v>
      </c>
      <c r="R76" s="403">
        <f t="shared" si="12"/>
        <v>0</v>
      </c>
      <c r="S76" s="403">
        <f t="shared" si="13"/>
        <v>0</v>
      </c>
      <c r="T76" s="403">
        <f t="shared" si="13"/>
        <v>0</v>
      </c>
      <c r="U76" s="403">
        <f t="shared" si="13"/>
        <v>0</v>
      </c>
      <c r="V76" s="403">
        <f t="shared" si="13"/>
        <v>0</v>
      </c>
      <c r="W76" s="403">
        <f t="shared" si="13"/>
        <v>0</v>
      </c>
      <c r="X76" s="403">
        <f t="shared" si="13"/>
        <v>0</v>
      </c>
      <c r="Y76" s="403">
        <f t="shared" si="13"/>
        <v>0</v>
      </c>
      <c r="Z76" s="403">
        <f t="shared" si="13"/>
        <v>0</v>
      </c>
      <c r="AA76" s="404">
        <f t="shared" si="13"/>
        <v>0</v>
      </c>
    </row>
    <row r="77" spans="2:27" ht="13.7" customHeight="1">
      <c r="B77" s="803"/>
      <c r="C77" s="802"/>
      <c r="D77" s="400"/>
      <c r="E77" s="401"/>
      <c r="F77" s="402"/>
      <c r="G77" s="175"/>
      <c r="H77" s="440"/>
      <c r="I77" s="403">
        <f t="shared" si="12"/>
        <v>0</v>
      </c>
      <c r="J77" s="403">
        <f t="shared" si="12"/>
        <v>0</v>
      </c>
      <c r="K77" s="403">
        <f t="shared" si="12"/>
        <v>0</v>
      </c>
      <c r="L77" s="403">
        <f t="shared" si="12"/>
        <v>0</v>
      </c>
      <c r="M77" s="403">
        <f t="shared" si="12"/>
        <v>0</v>
      </c>
      <c r="N77" s="403">
        <f t="shared" si="12"/>
        <v>0</v>
      </c>
      <c r="O77" s="403">
        <f t="shared" si="12"/>
        <v>0</v>
      </c>
      <c r="P77" s="403">
        <f t="shared" si="12"/>
        <v>0</v>
      </c>
      <c r="Q77" s="403">
        <f t="shared" si="12"/>
        <v>0</v>
      </c>
      <c r="R77" s="403">
        <f t="shared" si="12"/>
        <v>0</v>
      </c>
      <c r="S77" s="403">
        <f t="shared" si="13"/>
        <v>0</v>
      </c>
      <c r="T77" s="403">
        <f t="shared" si="13"/>
        <v>0</v>
      </c>
      <c r="U77" s="403">
        <f t="shared" si="13"/>
        <v>0</v>
      </c>
      <c r="V77" s="403">
        <f t="shared" si="13"/>
        <v>0</v>
      </c>
      <c r="W77" s="403">
        <f t="shared" si="13"/>
        <v>0</v>
      </c>
      <c r="X77" s="403">
        <f t="shared" si="13"/>
        <v>0</v>
      </c>
      <c r="Y77" s="403">
        <f t="shared" si="13"/>
        <v>0</v>
      </c>
      <c r="Z77" s="403">
        <f t="shared" si="13"/>
        <v>0</v>
      </c>
      <c r="AA77" s="404">
        <f t="shared" si="13"/>
        <v>0</v>
      </c>
    </row>
    <row r="78" spans="2:27" ht="13.7" customHeight="1">
      <c r="B78" s="803"/>
      <c r="C78" s="802"/>
      <c r="D78" s="400"/>
      <c r="E78" s="401"/>
      <c r="F78" s="402"/>
      <c r="G78" s="175"/>
      <c r="H78" s="440"/>
      <c r="I78" s="403">
        <f t="shared" si="12"/>
        <v>0</v>
      </c>
      <c r="J78" s="403">
        <f t="shared" si="12"/>
        <v>0</v>
      </c>
      <c r="K78" s="403">
        <f t="shared" si="12"/>
        <v>0</v>
      </c>
      <c r="L78" s="403">
        <f t="shared" si="12"/>
        <v>0</v>
      </c>
      <c r="M78" s="403">
        <f t="shared" si="12"/>
        <v>0</v>
      </c>
      <c r="N78" s="403">
        <f t="shared" si="12"/>
        <v>0</v>
      </c>
      <c r="O78" s="403">
        <f t="shared" si="12"/>
        <v>0</v>
      </c>
      <c r="P78" s="403">
        <f t="shared" si="12"/>
        <v>0</v>
      </c>
      <c r="Q78" s="403">
        <f t="shared" si="12"/>
        <v>0</v>
      </c>
      <c r="R78" s="403">
        <f t="shared" si="12"/>
        <v>0</v>
      </c>
      <c r="S78" s="403">
        <f t="shared" si="13"/>
        <v>0</v>
      </c>
      <c r="T78" s="403">
        <f t="shared" si="13"/>
        <v>0</v>
      </c>
      <c r="U78" s="403">
        <f t="shared" si="13"/>
        <v>0</v>
      </c>
      <c r="V78" s="403">
        <f t="shared" si="13"/>
        <v>0</v>
      </c>
      <c r="W78" s="403">
        <f t="shared" si="13"/>
        <v>0</v>
      </c>
      <c r="X78" s="403">
        <f t="shared" si="13"/>
        <v>0</v>
      </c>
      <c r="Y78" s="403">
        <f t="shared" si="13"/>
        <v>0</v>
      </c>
      <c r="Z78" s="403">
        <f t="shared" si="13"/>
        <v>0</v>
      </c>
      <c r="AA78" s="404">
        <f t="shared" si="13"/>
        <v>0</v>
      </c>
    </row>
    <row r="79" spans="2:27" ht="13.7" customHeight="1">
      <c r="B79" s="803"/>
      <c r="C79" s="802"/>
      <c r="D79" s="400"/>
      <c r="E79" s="401"/>
      <c r="F79" s="402"/>
      <c r="G79" s="175"/>
      <c r="H79" s="440"/>
      <c r="I79" s="403">
        <f t="shared" si="12"/>
        <v>0</v>
      </c>
      <c r="J79" s="403">
        <f t="shared" si="12"/>
        <v>0</v>
      </c>
      <c r="K79" s="403">
        <f t="shared" si="12"/>
        <v>0</v>
      </c>
      <c r="L79" s="403">
        <f t="shared" si="12"/>
        <v>0</v>
      </c>
      <c r="M79" s="403">
        <f t="shared" si="12"/>
        <v>0</v>
      </c>
      <c r="N79" s="403">
        <f t="shared" si="12"/>
        <v>0</v>
      </c>
      <c r="O79" s="403">
        <f t="shared" si="12"/>
        <v>0</v>
      </c>
      <c r="P79" s="403">
        <f t="shared" si="12"/>
        <v>0</v>
      </c>
      <c r="Q79" s="403">
        <f t="shared" si="12"/>
        <v>0</v>
      </c>
      <c r="R79" s="403">
        <f t="shared" si="12"/>
        <v>0</v>
      </c>
      <c r="S79" s="403">
        <f t="shared" si="13"/>
        <v>0</v>
      </c>
      <c r="T79" s="403">
        <f t="shared" si="13"/>
        <v>0</v>
      </c>
      <c r="U79" s="403">
        <f t="shared" si="13"/>
        <v>0</v>
      </c>
      <c r="V79" s="403">
        <f t="shared" si="13"/>
        <v>0</v>
      </c>
      <c r="W79" s="403">
        <f t="shared" si="13"/>
        <v>0</v>
      </c>
      <c r="X79" s="403">
        <f t="shared" si="13"/>
        <v>0</v>
      </c>
      <c r="Y79" s="403">
        <f t="shared" si="13"/>
        <v>0</v>
      </c>
      <c r="Z79" s="403">
        <f t="shared" si="13"/>
        <v>0</v>
      </c>
      <c r="AA79" s="404">
        <f t="shared" si="13"/>
        <v>0</v>
      </c>
    </row>
    <row r="80" spans="2:27" ht="13.7" customHeight="1">
      <c r="B80" s="803"/>
      <c r="C80" s="802"/>
      <c r="D80" s="400"/>
      <c r="E80" s="401"/>
      <c r="F80" s="402"/>
      <c r="G80" s="175"/>
      <c r="H80" s="440"/>
      <c r="I80" s="403">
        <f t="shared" ref="I80:R89" si="14">IF(I$7-$F80=0,$G80,0)</f>
        <v>0</v>
      </c>
      <c r="J80" s="403">
        <f t="shared" si="14"/>
        <v>0</v>
      </c>
      <c r="K80" s="403">
        <f t="shared" si="14"/>
        <v>0</v>
      </c>
      <c r="L80" s="403">
        <f t="shared" si="14"/>
        <v>0</v>
      </c>
      <c r="M80" s="403">
        <f t="shared" si="14"/>
        <v>0</v>
      </c>
      <c r="N80" s="403">
        <f t="shared" si="14"/>
        <v>0</v>
      </c>
      <c r="O80" s="403">
        <f t="shared" si="14"/>
        <v>0</v>
      </c>
      <c r="P80" s="403">
        <f t="shared" si="14"/>
        <v>0</v>
      </c>
      <c r="Q80" s="403">
        <f t="shared" si="14"/>
        <v>0</v>
      </c>
      <c r="R80" s="403">
        <f t="shared" si="14"/>
        <v>0</v>
      </c>
      <c r="S80" s="403">
        <f t="shared" ref="S80:AA89" si="15">IF(S$7-$F80=0,$G80,0)</f>
        <v>0</v>
      </c>
      <c r="T80" s="403">
        <f t="shared" si="15"/>
        <v>0</v>
      </c>
      <c r="U80" s="403">
        <f t="shared" si="15"/>
        <v>0</v>
      </c>
      <c r="V80" s="403">
        <f t="shared" si="15"/>
        <v>0</v>
      </c>
      <c r="W80" s="403">
        <f t="shared" si="15"/>
        <v>0</v>
      </c>
      <c r="X80" s="403">
        <f t="shared" si="15"/>
        <v>0</v>
      </c>
      <c r="Y80" s="403">
        <f t="shared" si="15"/>
        <v>0</v>
      </c>
      <c r="Z80" s="403">
        <f t="shared" si="15"/>
        <v>0</v>
      </c>
      <c r="AA80" s="404">
        <f t="shared" si="15"/>
        <v>0</v>
      </c>
    </row>
    <row r="81" spans="2:27" ht="13.7" customHeight="1">
      <c r="B81" s="803"/>
      <c r="C81" s="802"/>
      <c r="D81" s="400"/>
      <c r="E81" s="401"/>
      <c r="F81" s="402"/>
      <c r="G81" s="175"/>
      <c r="H81" s="440"/>
      <c r="I81" s="403">
        <f t="shared" si="14"/>
        <v>0</v>
      </c>
      <c r="J81" s="403">
        <f t="shared" si="14"/>
        <v>0</v>
      </c>
      <c r="K81" s="403">
        <f t="shared" si="14"/>
        <v>0</v>
      </c>
      <c r="L81" s="403">
        <f t="shared" si="14"/>
        <v>0</v>
      </c>
      <c r="M81" s="403">
        <f t="shared" si="14"/>
        <v>0</v>
      </c>
      <c r="N81" s="403">
        <f t="shared" si="14"/>
        <v>0</v>
      </c>
      <c r="O81" s="403">
        <f t="shared" si="14"/>
        <v>0</v>
      </c>
      <c r="P81" s="403">
        <f t="shared" si="14"/>
        <v>0</v>
      </c>
      <c r="Q81" s="403">
        <f t="shared" si="14"/>
        <v>0</v>
      </c>
      <c r="R81" s="403">
        <f t="shared" si="14"/>
        <v>0</v>
      </c>
      <c r="S81" s="403">
        <f t="shared" si="15"/>
        <v>0</v>
      </c>
      <c r="T81" s="403">
        <f t="shared" si="15"/>
        <v>0</v>
      </c>
      <c r="U81" s="403">
        <f t="shared" si="15"/>
        <v>0</v>
      </c>
      <c r="V81" s="403">
        <f t="shared" si="15"/>
        <v>0</v>
      </c>
      <c r="W81" s="403">
        <f t="shared" si="15"/>
        <v>0</v>
      </c>
      <c r="X81" s="403">
        <f t="shared" si="15"/>
        <v>0</v>
      </c>
      <c r="Y81" s="403">
        <f t="shared" si="15"/>
        <v>0</v>
      </c>
      <c r="Z81" s="403">
        <f t="shared" si="15"/>
        <v>0</v>
      </c>
      <c r="AA81" s="404">
        <f t="shared" si="15"/>
        <v>0</v>
      </c>
    </row>
    <row r="82" spans="2:27" ht="13.7" customHeight="1">
      <c r="B82" s="803"/>
      <c r="C82" s="802"/>
      <c r="D82" s="400"/>
      <c r="E82" s="401"/>
      <c r="F82" s="402"/>
      <c r="G82" s="175"/>
      <c r="H82" s="440"/>
      <c r="I82" s="403">
        <f t="shared" si="14"/>
        <v>0</v>
      </c>
      <c r="J82" s="403">
        <f t="shared" si="14"/>
        <v>0</v>
      </c>
      <c r="K82" s="403">
        <f t="shared" si="14"/>
        <v>0</v>
      </c>
      <c r="L82" s="403">
        <f t="shared" si="14"/>
        <v>0</v>
      </c>
      <c r="M82" s="403">
        <f t="shared" si="14"/>
        <v>0</v>
      </c>
      <c r="N82" s="403">
        <f t="shared" si="14"/>
        <v>0</v>
      </c>
      <c r="O82" s="403">
        <f t="shared" si="14"/>
        <v>0</v>
      </c>
      <c r="P82" s="403">
        <f t="shared" si="14"/>
        <v>0</v>
      </c>
      <c r="Q82" s="403">
        <f t="shared" si="14"/>
        <v>0</v>
      </c>
      <c r="R82" s="403">
        <f t="shared" si="14"/>
        <v>0</v>
      </c>
      <c r="S82" s="403">
        <f t="shared" si="15"/>
        <v>0</v>
      </c>
      <c r="T82" s="403">
        <f t="shared" si="15"/>
        <v>0</v>
      </c>
      <c r="U82" s="403">
        <f t="shared" si="15"/>
        <v>0</v>
      </c>
      <c r="V82" s="403">
        <f t="shared" si="15"/>
        <v>0</v>
      </c>
      <c r="W82" s="403">
        <f t="shared" si="15"/>
        <v>0</v>
      </c>
      <c r="X82" s="403">
        <f t="shared" si="15"/>
        <v>0</v>
      </c>
      <c r="Y82" s="403">
        <f t="shared" si="15"/>
        <v>0</v>
      </c>
      <c r="Z82" s="403">
        <f t="shared" si="15"/>
        <v>0</v>
      </c>
      <c r="AA82" s="404">
        <f t="shared" si="15"/>
        <v>0</v>
      </c>
    </row>
    <row r="83" spans="2:27" ht="13.7" customHeight="1">
      <c r="B83" s="803"/>
      <c r="C83" s="802"/>
      <c r="D83" s="400"/>
      <c r="E83" s="401"/>
      <c r="F83" s="402"/>
      <c r="G83" s="175"/>
      <c r="H83" s="440"/>
      <c r="I83" s="403">
        <f t="shared" si="14"/>
        <v>0</v>
      </c>
      <c r="J83" s="403">
        <f t="shared" si="14"/>
        <v>0</v>
      </c>
      <c r="K83" s="403">
        <f t="shared" si="14"/>
        <v>0</v>
      </c>
      <c r="L83" s="403">
        <f t="shared" si="14"/>
        <v>0</v>
      </c>
      <c r="M83" s="403">
        <f t="shared" si="14"/>
        <v>0</v>
      </c>
      <c r="N83" s="403">
        <f t="shared" si="14"/>
        <v>0</v>
      </c>
      <c r="O83" s="403">
        <f t="shared" si="14"/>
        <v>0</v>
      </c>
      <c r="P83" s="403">
        <f t="shared" si="14"/>
        <v>0</v>
      </c>
      <c r="Q83" s="403">
        <f t="shared" si="14"/>
        <v>0</v>
      </c>
      <c r="R83" s="403">
        <f t="shared" si="14"/>
        <v>0</v>
      </c>
      <c r="S83" s="403">
        <f t="shared" si="15"/>
        <v>0</v>
      </c>
      <c r="T83" s="403">
        <f t="shared" si="15"/>
        <v>0</v>
      </c>
      <c r="U83" s="403">
        <f t="shared" si="15"/>
        <v>0</v>
      </c>
      <c r="V83" s="403">
        <f t="shared" si="15"/>
        <v>0</v>
      </c>
      <c r="W83" s="403">
        <f t="shared" si="15"/>
        <v>0</v>
      </c>
      <c r="X83" s="403">
        <f t="shared" si="15"/>
        <v>0</v>
      </c>
      <c r="Y83" s="403">
        <f t="shared" si="15"/>
        <v>0</v>
      </c>
      <c r="Z83" s="403">
        <f t="shared" si="15"/>
        <v>0</v>
      </c>
      <c r="AA83" s="404">
        <f t="shared" si="15"/>
        <v>0</v>
      </c>
    </row>
    <row r="84" spans="2:27" ht="13.7" customHeight="1">
      <c r="B84" s="803"/>
      <c r="C84" s="802"/>
      <c r="D84" s="400"/>
      <c r="E84" s="401"/>
      <c r="F84" s="402"/>
      <c r="G84" s="175"/>
      <c r="H84" s="440"/>
      <c r="I84" s="403">
        <f t="shared" si="14"/>
        <v>0</v>
      </c>
      <c r="J84" s="403">
        <f t="shared" si="14"/>
        <v>0</v>
      </c>
      <c r="K84" s="403">
        <f t="shared" si="14"/>
        <v>0</v>
      </c>
      <c r="L84" s="403">
        <f t="shared" si="14"/>
        <v>0</v>
      </c>
      <c r="M84" s="403">
        <f t="shared" si="14"/>
        <v>0</v>
      </c>
      <c r="N84" s="403">
        <f t="shared" si="14"/>
        <v>0</v>
      </c>
      <c r="O84" s="403">
        <f t="shared" si="14"/>
        <v>0</v>
      </c>
      <c r="P84" s="403">
        <f t="shared" si="14"/>
        <v>0</v>
      </c>
      <c r="Q84" s="403">
        <f t="shared" si="14"/>
        <v>0</v>
      </c>
      <c r="R84" s="403">
        <f t="shared" si="14"/>
        <v>0</v>
      </c>
      <c r="S84" s="403">
        <f t="shared" si="15"/>
        <v>0</v>
      </c>
      <c r="T84" s="403">
        <f t="shared" si="15"/>
        <v>0</v>
      </c>
      <c r="U84" s="403">
        <f t="shared" si="15"/>
        <v>0</v>
      </c>
      <c r="V84" s="403">
        <f t="shared" si="15"/>
        <v>0</v>
      </c>
      <c r="W84" s="403">
        <f t="shared" si="15"/>
        <v>0</v>
      </c>
      <c r="X84" s="403">
        <f t="shared" si="15"/>
        <v>0</v>
      </c>
      <c r="Y84" s="403">
        <f t="shared" si="15"/>
        <v>0</v>
      </c>
      <c r="Z84" s="403">
        <f t="shared" si="15"/>
        <v>0</v>
      </c>
      <c r="AA84" s="404">
        <f t="shared" si="15"/>
        <v>0</v>
      </c>
    </row>
    <row r="85" spans="2:27" ht="13.7" customHeight="1">
      <c r="B85" s="803"/>
      <c r="C85" s="802"/>
      <c r="D85" s="400"/>
      <c r="E85" s="401"/>
      <c r="F85" s="402"/>
      <c r="G85" s="175"/>
      <c r="H85" s="440"/>
      <c r="I85" s="403">
        <f t="shared" si="14"/>
        <v>0</v>
      </c>
      <c r="J85" s="403">
        <f t="shared" si="14"/>
        <v>0</v>
      </c>
      <c r="K85" s="403">
        <f t="shared" si="14"/>
        <v>0</v>
      </c>
      <c r="L85" s="403">
        <f t="shared" si="14"/>
        <v>0</v>
      </c>
      <c r="M85" s="403">
        <f t="shared" si="14"/>
        <v>0</v>
      </c>
      <c r="N85" s="403">
        <f t="shared" si="14"/>
        <v>0</v>
      </c>
      <c r="O85" s="403">
        <f t="shared" si="14"/>
        <v>0</v>
      </c>
      <c r="P85" s="403">
        <f t="shared" si="14"/>
        <v>0</v>
      </c>
      <c r="Q85" s="403">
        <f t="shared" si="14"/>
        <v>0</v>
      </c>
      <c r="R85" s="403">
        <f t="shared" si="14"/>
        <v>0</v>
      </c>
      <c r="S85" s="403">
        <f t="shared" si="15"/>
        <v>0</v>
      </c>
      <c r="T85" s="403">
        <f t="shared" si="15"/>
        <v>0</v>
      </c>
      <c r="U85" s="403">
        <f t="shared" si="15"/>
        <v>0</v>
      </c>
      <c r="V85" s="403">
        <f t="shared" si="15"/>
        <v>0</v>
      </c>
      <c r="W85" s="403">
        <f t="shared" si="15"/>
        <v>0</v>
      </c>
      <c r="X85" s="403">
        <f t="shared" si="15"/>
        <v>0</v>
      </c>
      <c r="Y85" s="403">
        <f t="shared" si="15"/>
        <v>0</v>
      </c>
      <c r="Z85" s="403">
        <f t="shared" si="15"/>
        <v>0</v>
      </c>
      <c r="AA85" s="404">
        <f t="shared" si="15"/>
        <v>0</v>
      </c>
    </row>
    <row r="86" spans="2:27" ht="13.7" customHeight="1">
      <c r="B86" s="803"/>
      <c r="C86" s="802"/>
      <c r="D86" s="400"/>
      <c r="E86" s="401"/>
      <c r="F86" s="402"/>
      <c r="G86" s="175"/>
      <c r="H86" s="440"/>
      <c r="I86" s="403">
        <f t="shared" si="14"/>
        <v>0</v>
      </c>
      <c r="J86" s="403">
        <f t="shared" si="14"/>
        <v>0</v>
      </c>
      <c r="K86" s="403">
        <f t="shared" si="14"/>
        <v>0</v>
      </c>
      <c r="L86" s="403">
        <f t="shared" si="14"/>
        <v>0</v>
      </c>
      <c r="M86" s="403">
        <f t="shared" si="14"/>
        <v>0</v>
      </c>
      <c r="N86" s="403">
        <f t="shared" si="14"/>
        <v>0</v>
      </c>
      <c r="O86" s="403">
        <f t="shared" si="14"/>
        <v>0</v>
      </c>
      <c r="P86" s="403">
        <f t="shared" si="14"/>
        <v>0</v>
      </c>
      <c r="Q86" s="403">
        <f t="shared" si="14"/>
        <v>0</v>
      </c>
      <c r="R86" s="403">
        <f t="shared" si="14"/>
        <v>0</v>
      </c>
      <c r="S86" s="403">
        <f t="shared" si="15"/>
        <v>0</v>
      </c>
      <c r="T86" s="403">
        <f t="shared" si="15"/>
        <v>0</v>
      </c>
      <c r="U86" s="403">
        <f t="shared" si="15"/>
        <v>0</v>
      </c>
      <c r="V86" s="403">
        <f t="shared" si="15"/>
        <v>0</v>
      </c>
      <c r="W86" s="403">
        <f t="shared" si="15"/>
        <v>0</v>
      </c>
      <c r="X86" s="403">
        <f t="shared" si="15"/>
        <v>0</v>
      </c>
      <c r="Y86" s="403">
        <f t="shared" si="15"/>
        <v>0</v>
      </c>
      <c r="Z86" s="403">
        <f t="shared" si="15"/>
        <v>0</v>
      </c>
      <c r="AA86" s="404">
        <f t="shared" si="15"/>
        <v>0</v>
      </c>
    </row>
    <row r="87" spans="2:27" ht="13.7" customHeight="1">
      <c r="B87" s="803"/>
      <c r="C87" s="802"/>
      <c r="D87" s="400"/>
      <c r="E87" s="401"/>
      <c r="F87" s="402"/>
      <c r="G87" s="175"/>
      <c r="H87" s="440"/>
      <c r="I87" s="403">
        <f t="shared" si="14"/>
        <v>0</v>
      </c>
      <c r="J87" s="403">
        <f t="shared" si="14"/>
        <v>0</v>
      </c>
      <c r="K87" s="403">
        <f t="shared" si="14"/>
        <v>0</v>
      </c>
      <c r="L87" s="403">
        <f t="shared" si="14"/>
        <v>0</v>
      </c>
      <c r="M87" s="403">
        <f t="shared" si="14"/>
        <v>0</v>
      </c>
      <c r="N87" s="403">
        <f t="shared" si="14"/>
        <v>0</v>
      </c>
      <c r="O87" s="403">
        <f t="shared" si="14"/>
        <v>0</v>
      </c>
      <c r="P87" s="403">
        <f t="shared" si="14"/>
        <v>0</v>
      </c>
      <c r="Q87" s="403">
        <f t="shared" si="14"/>
        <v>0</v>
      </c>
      <c r="R87" s="403">
        <f t="shared" si="14"/>
        <v>0</v>
      </c>
      <c r="S87" s="403">
        <f t="shared" si="15"/>
        <v>0</v>
      </c>
      <c r="T87" s="403">
        <f t="shared" si="15"/>
        <v>0</v>
      </c>
      <c r="U87" s="403">
        <f t="shared" si="15"/>
        <v>0</v>
      </c>
      <c r="V87" s="403">
        <f t="shared" si="15"/>
        <v>0</v>
      </c>
      <c r="W87" s="403">
        <f t="shared" si="15"/>
        <v>0</v>
      </c>
      <c r="X87" s="403">
        <f t="shared" si="15"/>
        <v>0</v>
      </c>
      <c r="Y87" s="403">
        <f t="shared" si="15"/>
        <v>0</v>
      </c>
      <c r="Z87" s="403">
        <f t="shared" si="15"/>
        <v>0</v>
      </c>
      <c r="AA87" s="404">
        <f t="shared" si="15"/>
        <v>0</v>
      </c>
    </row>
    <row r="88" spans="2:27" ht="13.7" customHeight="1">
      <c r="B88" s="803"/>
      <c r="C88" s="802"/>
      <c r="D88" s="400"/>
      <c r="E88" s="401"/>
      <c r="F88" s="402"/>
      <c r="G88" s="175"/>
      <c r="H88" s="440"/>
      <c r="I88" s="403">
        <f t="shared" si="14"/>
        <v>0</v>
      </c>
      <c r="J88" s="403">
        <f t="shared" si="14"/>
        <v>0</v>
      </c>
      <c r="K88" s="403">
        <f t="shared" si="14"/>
        <v>0</v>
      </c>
      <c r="L88" s="403">
        <f t="shared" si="14"/>
        <v>0</v>
      </c>
      <c r="M88" s="403">
        <f t="shared" si="14"/>
        <v>0</v>
      </c>
      <c r="N88" s="403">
        <f t="shared" si="14"/>
        <v>0</v>
      </c>
      <c r="O88" s="403">
        <f t="shared" si="14"/>
        <v>0</v>
      </c>
      <c r="P88" s="403">
        <f t="shared" si="14"/>
        <v>0</v>
      </c>
      <c r="Q88" s="403">
        <f t="shared" si="14"/>
        <v>0</v>
      </c>
      <c r="R88" s="403">
        <f t="shared" si="14"/>
        <v>0</v>
      </c>
      <c r="S88" s="403">
        <f t="shared" si="15"/>
        <v>0</v>
      </c>
      <c r="T88" s="403">
        <f t="shared" si="15"/>
        <v>0</v>
      </c>
      <c r="U88" s="403">
        <f t="shared" si="15"/>
        <v>0</v>
      </c>
      <c r="V88" s="403">
        <f t="shared" si="15"/>
        <v>0</v>
      </c>
      <c r="W88" s="403">
        <f t="shared" si="15"/>
        <v>0</v>
      </c>
      <c r="X88" s="403">
        <f t="shared" si="15"/>
        <v>0</v>
      </c>
      <c r="Y88" s="403">
        <f t="shared" si="15"/>
        <v>0</v>
      </c>
      <c r="Z88" s="403">
        <f t="shared" si="15"/>
        <v>0</v>
      </c>
      <c r="AA88" s="404">
        <f t="shared" si="15"/>
        <v>0</v>
      </c>
    </row>
    <row r="89" spans="2:27" ht="13.7" customHeight="1">
      <c r="B89" s="803"/>
      <c r="C89" s="802"/>
      <c r="D89" s="400"/>
      <c r="E89" s="401"/>
      <c r="F89" s="402"/>
      <c r="G89" s="175"/>
      <c r="H89" s="440"/>
      <c r="I89" s="403">
        <f t="shared" si="14"/>
        <v>0</v>
      </c>
      <c r="J89" s="403">
        <f t="shared" si="14"/>
        <v>0</v>
      </c>
      <c r="K89" s="403">
        <f t="shared" si="14"/>
        <v>0</v>
      </c>
      <c r="L89" s="403">
        <f t="shared" si="14"/>
        <v>0</v>
      </c>
      <c r="M89" s="403">
        <f t="shared" si="14"/>
        <v>0</v>
      </c>
      <c r="N89" s="403">
        <f t="shared" si="14"/>
        <v>0</v>
      </c>
      <c r="O89" s="403">
        <f t="shared" si="14"/>
        <v>0</v>
      </c>
      <c r="P89" s="403">
        <f t="shared" si="14"/>
        <v>0</v>
      </c>
      <c r="Q89" s="403">
        <f t="shared" si="14"/>
        <v>0</v>
      </c>
      <c r="R89" s="403">
        <f t="shared" si="14"/>
        <v>0</v>
      </c>
      <c r="S89" s="403">
        <f t="shared" si="15"/>
        <v>0</v>
      </c>
      <c r="T89" s="403">
        <f t="shared" si="15"/>
        <v>0</v>
      </c>
      <c r="U89" s="403">
        <f t="shared" si="15"/>
        <v>0</v>
      </c>
      <c r="V89" s="403">
        <f t="shared" si="15"/>
        <v>0</v>
      </c>
      <c r="W89" s="403">
        <f t="shared" si="15"/>
        <v>0</v>
      </c>
      <c r="X89" s="403">
        <f t="shared" si="15"/>
        <v>0</v>
      </c>
      <c r="Y89" s="403">
        <f t="shared" si="15"/>
        <v>0</v>
      </c>
      <c r="Z89" s="403">
        <f t="shared" si="15"/>
        <v>0</v>
      </c>
      <c r="AA89" s="404">
        <f t="shared" si="15"/>
        <v>0</v>
      </c>
    </row>
    <row r="90" spans="2:27" ht="13.7" customHeight="1">
      <c r="B90" s="803"/>
      <c r="C90" s="802"/>
      <c r="D90" s="400"/>
      <c r="E90" s="401"/>
      <c r="F90" s="402"/>
      <c r="G90" s="175"/>
      <c r="H90" s="440"/>
      <c r="I90" s="403">
        <f t="shared" ref="I90:R96" si="16">IF(I$7-$F90=0,$G90,0)</f>
        <v>0</v>
      </c>
      <c r="J90" s="403">
        <f t="shared" si="16"/>
        <v>0</v>
      </c>
      <c r="K90" s="403">
        <f t="shared" si="16"/>
        <v>0</v>
      </c>
      <c r="L90" s="403">
        <f t="shared" si="16"/>
        <v>0</v>
      </c>
      <c r="M90" s="403">
        <f t="shared" si="16"/>
        <v>0</v>
      </c>
      <c r="N90" s="403">
        <f t="shared" si="16"/>
        <v>0</v>
      </c>
      <c r="O90" s="403">
        <f t="shared" si="16"/>
        <v>0</v>
      </c>
      <c r="P90" s="403">
        <f t="shared" si="16"/>
        <v>0</v>
      </c>
      <c r="Q90" s="403">
        <f t="shared" si="16"/>
        <v>0</v>
      </c>
      <c r="R90" s="403">
        <f t="shared" si="16"/>
        <v>0</v>
      </c>
      <c r="S90" s="403">
        <f t="shared" ref="S90:AA96" si="17">IF(S$7-$F90=0,$G90,0)</f>
        <v>0</v>
      </c>
      <c r="T90" s="403">
        <f t="shared" si="17"/>
        <v>0</v>
      </c>
      <c r="U90" s="403">
        <f t="shared" si="17"/>
        <v>0</v>
      </c>
      <c r="V90" s="403">
        <f t="shared" si="17"/>
        <v>0</v>
      </c>
      <c r="W90" s="403">
        <f t="shared" si="17"/>
        <v>0</v>
      </c>
      <c r="X90" s="403">
        <f t="shared" si="17"/>
        <v>0</v>
      </c>
      <c r="Y90" s="403">
        <f t="shared" si="17"/>
        <v>0</v>
      </c>
      <c r="Z90" s="403">
        <f t="shared" si="17"/>
        <v>0</v>
      </c>
      <c r="AA90" s="404">
        <f t="shared" si="17"/>
        <v>0</v>
      </c>
    </row>
    <row r="91" spans="2:27" ht="13.7" customHeight="1">
      <c r="B91" s="803"/>
      <c r="C91" s="802"/>
      <c r="D91" s="400"/>
      <c r="E91" s="401"/>
      <c r="F91" s="402"/>
      <c r="G91" s="175"/>
      <c r="H91" s="440"/>
      <c r="I91" s="403">
        <f t="shared" si="16"/>
        <v>0</v>
      </c>
      <c r="J91" s="403">
        <f t="shared" si="16"/>
        <v>0</v>
      </c>
      <c r="K91" s="403">
        <f t="shared" si="16"/>
        <v>0</v>
      </c>
      <c r="L91" s="403">
        <f t="shared" si="16"/>
        <v>0</v>
      </c>
      <c r="M91" s="403">
        <f t="shared" si="16"/>
        <v>0</v>
      </c>
      <c r="N91" s="403">
        <f t="shared" si="16"/>
        <v>0</v>
      </c>
      <c r="O91" s="403">
        <f t="shared" si="16"/>
        <v>0</v>
      </c>
      <c r="P91" s="403">
        <f t="shared" si="16"/>
        <v>0</v>
      </c>
      <c r="Q91" s="403">
        <f t="shared" si="16"/>
        <v>0</v>
      </c>
      <c r="R91" s="403">
        <f t="shared" si="16"/>
        <v>0</v>
      </c>
      <c r="S91" s="403">
        <f t="shared" si="17"/>
        <v>0</v>
      </c>
      <c r="T91" s="403">
        <f t="shared" si="17"/>
        <v>0</v>
      </c>
      <c r="U91" s="403">
        <f t="shared" si="17"/>
        <v>0</v>
      </c>
      <c r="V91" s="403">
        <f t="shared" si="17"/>
        <v>0</v>
      </c>
      <c r="W91" s="403">
        <f t="shared" si="17"/>
        <v>0</v>
      </c>
      <c r="X91" s="403">
        <f t="shared" si="17"/>
        <v>0</v>
      </c>
      <c r="Y91" s="403">
        <f t="shared" si="17"/>
        <v>0</v>
      </c>
      <c r="Z91" s="403">
        <f t="shared" si="17"/>
        <v>0</v>
      </c>
      <c r="AA91" s="404">
        <f t="shared" si="17"/>
        <v>0</v>
      </c>
    </row>
    <row r="92" spans="2:27" ht="13.7" customHeight="1">
      <c r="B92" s="803"/>
      <c r="C92" s="802"/>
      <c r="D92" s="400"/>
      <c r="E92" s="401"/>
      <c r="F92" s="402"/>
      <c r="G92" s="175"/>
      <c r="H92" s="440"/>
      <c r="I92" s="403">
        <f t="shared" si="16"/>
        <v>0</v>
      </c>
      <c r="J92" s="403">
        <f t="shared" si="16"/>
        <v>0</v>
      </c>
      <c r="K92" s="403">
        <f t="shared" si="16"/>
        <v>0</v>
      </c>
      <c r="L92" s="403">
        <f t="shared" si="16"/>
        <v>0</v>
      </c>
      <c r="M92" s="403">
        <f t="shared" si="16"/>
        <v>0</v>
      </c>
      <c r="N92" s="403">
        <f t="shared" si="16"/>
        <v>0</v>
      </c>
      <c r="O92" s="403">
        <f t="shared" si="16"/>
        <v>0</v>
      </c>
      <c r="P92" s="403">
        <f t="shared" si="16"/>
        <v>0</v>
      </c>
      <c r="Q92" s="403">
        <f t="shared" si="16"/>
        <v>0</v>
      </c>
      <c r="R92" s="403">
        <f t="shared" si="16"/>
        <v>0</v>
      </c>
      <c r="S92" s="403">
        <f t="shared" si="17"/>
        <v>0</v>
      </c>
      <c r="T92" s="403">
        <f t="shared" si="17"/>
        <v>0</v>
      </c>
      <c r="U92" s="403">
        <f t="shared" si="17"/>
        <v>0</v>
      </c>
      <c r="V92" s="403">
        <f t="shared" si="17"/>
        <v>0</v>
      </c>
      <c r="W92" s="403">
        <f t="shared" si="17"/>
        <v>0</v>
      </c>
      <c r="X92" s="403">
        <f t="shared" si="17"/>
        <v>0</v>
      </c>
      <c r="Y92" s="403">
        <f t="shared" si="17"/>
        <v>0</v>
      </c>
      <c r="Z92" s="403">
        <f t="shared" si="17"/>
        <v>0</v>
      </c>
      <c r="AA92" s="404">
        <f t="shared" si="17"/>
        <v>0</v>
      </c>
    </row>
    <row r="93" spans="2:27" ht="13.7" customHeight="1">
      <c r="B93" s="803"/>
      <c r="C93" s="802"/>
      <c r="D93" s="400"/>
      <c r="E93" s="401"/>
      <c r="F93" s="402"/>
      <c r="G93" s="175"/>
      <c r="H93" s="440"/>
      <c r="I93" s="403">
        <f t="shared" si="16"/>
        <v>0</v>
      </c>
      <c r="J93" s="403">
        <f t="shared" si="16"/>
        <v>0</v>
      </c>
      <c r="K93" s="403">
        <f t="shared" si="16"/>
        <v>0</v>
      </c>
      <c r="L93" s="403">
        <f t="shared" si="16"/>
        <v>0</v>
      </c>
      <c r="M93" s="403">
        <f t="shared" si="16"/>
        <v>0</v>
      </c>
      <c r="N93" s="403">
        <f t="shared" si="16"/>
        <v>0</v>
      </c>
      <c r="O93" s="403">
        <f t="shared" si="16"/>
        <v>0</v>
      </c>
      <c r="P93" s="403">
        <f t="shared" si="16"/>
        <v>0</v>
      </c>
      <c r="Q93" s="403">
        <f t="shared" si="16"/>
        <v>0</v>
      </c>
      <c r="R93" s="403">
        <f t="shared" si="16"/>
        <v>0</v>
      </c>
      <c r="S93" s="403">
        <f t="shared" si="17"/>
        <v>0</v>
      </c>
      <c r="T93" s="403">
        <f t="shared" si="17"/>
        <v>0</v>
      </c>
      <c r="U93" s="403">
        <f t="shared" si="17"/>
        <v>0</v>
      </c>
      <c r="V93" s="403">
        <f t="shared" si="17"/>
        <v>0</v>
      </c>
      <c r="W93" s="403">
        <f t="shared" si="17"/>
        <v>0</v>
      </c>
      <c r="X93" s="403">
        <f t="shared" si="17"/>
        <v>0</v>
      </c>
      <c r="Y93" s="403">
        <f t="shared" si="17"/>
        <v>0</v>
      </c>
      <c r="Z93" s="403">
        <f t="shared" si="17"/>
        <v>0</v>
      </c>
      <c r="AA93" s="404">
        <f t="shared" si="17"/>
        <v>0</v>
      </c>
    </row>
    <row r="94" spans="2:27" ht="13.7" customHeight="1">
      <c r="B94" s="803"/>
      <c r="C94" s="802"/>
      <c r="D94" s="400"/>
      <c r="E94" s="401"/>
      <c r="F94" s="402"/>
      <c r="G94" s="175"/>
      <c r="H94" s="440"/>
      <c r="I94" s="403">
        <f t="shared" si="16"/>
        <v>0</v>
      </c>
      <c r="J94" s="403">
        <f t="shared" si="16"/>
        <v>0</v>
      </c>
      <c r="K94" s="403">
        <f t="shared" si="16"/>
        <v>0</v>
      </c>
      <c r="L94" s="403">
        <f t="shared" si="16"/>
        <v>0</v>
      </c>
      <c r="M94" s="403">
        <f t="shared" si="16"/>
        <v>0</v>
      </c>
      <c r="N94" s="403">
        <f t="shared" si="16"/>
        <v>0</v>
      </c>
      <c r="O94" s="403">
        <f t="shared" si="16"/>
        <v>0</v>
      </c>
      <c r="P94" s="403">
        <f t="shared" si="16"/>
        <v>0</v>
      </c>
      <c r="Q94" s="403">
        <f t="shared" si="16"/>
        <v>0</v>
      </c>
      <c r="R94" s="403">
        <f t="shared" si="16"/>
        <v>0</v>
      </c>
      <c r="S94" s="403">
        <f t="shared" si="17"/>
        <v>0</v>
      </c>
      <c r="T94" s="403">
        <f t="shared" si="17"/>
        <v>0</v>
      </c>
      <c r="U94" s="403">
        <f t="shared" si="17"/>
        <v>0</v>
      </c>
      <c r="V94" s="403">
        <f t="shared" si="17"/>
        <v>0</v>
      </c>
      <c r="W94" s="403">
        <f t="shared" si="17"/>
        <v>0</v>
      </c>
      <c r="X94" s="403">
        <f t="shared" si="17"/>
        <v>0</v>
      </c>
      <c r="Y94" s="403">
        <f t="shared" si="17"/>
        <v>0</v>
      </c>
      <c r="Z94" s="403">
        <f t="shared" si="17"/>
        <v>0</v>
      </c>
      <c r="AA94" s="404">
        <f t="shared" si="17"/>
        <v>0</v>
      </c>
    </row>
    <row r="95" spans="2:27" ht="13.7" customHeight="1">
      <c r="B95" s="803"/>
      <c r="C95" s="802"/>
      <c r="D95" s="400"/>
      <c r="E95" s="401"/>
      <c r="F95" s="402"/>
      <c r="G95" s="175"/>
      <c r="H95" s="440"/>
      <c r="I95" s="403">
        <f t="shared" si="16"/>
        <v>0</v>
      </c>
      <c r="J95" s="403">
        <f t="shared" si="16"/>
        <v>0</v>
      </c>
      <c r="K95" s="403">
        <f t="shared" si="16"/>
        <v>0</v>
      </c>
      <c r="L95" s="403">
        <f t="shared" si="16"/>
        <v>0</v>
      </c>
      <c r="M95" s="403">
        <f t="shared" si="16"/>
        <v>0</v>
      </c>
      <c r="N95" s="403">
        <f t="shared" si="16"/>
        <v>0</v>
      </c>
      <c r="O95" s="403">
        <f t="shared" si="16"/>
        <v>0</v>
      </c>
      <c r="P95" s="403">
        <f t="shared" si="16"/>
        <v>0</v>
      </c>
      <c r="Q95" s="403">
        <f t="shared" si="16"/>
        <v>0</v>
      </c>
      <c r="R95" s="403">
        <f t="shared" si="16"/>
        <v>0</v>
      </c>
      <c r="S95" s="403">
        <f t="shared" si="17"/>
        <v>0</v>
      </c>
      <c r="T95" s="403">
        <f t="shared" si="17"/>
        <v>0</v>
      </c>
      <c r="U95" s="403">
        <f t="shared" si="17"/>
        <v>0</v>
      </c>
      <c r="V95" s="403">
        <f t="shared" si="17"/>
        <v>0</v>
      </c>
      <c r="W95" s="403">
        <f t="shared" si="17"/>
        <v>0</v>
      </c>
      <c r="X95" s="403">
        <f t="shared" si="17"/>
        <v>0</v>
      </c>
      <c r="Y95" s="403">
        <f t="shared" si="17"/>
        <v>0</v>
      </c>
      <c r="Z95" s="403">
        <f t="shared" si="17"/>
        <v>0</v>
      </c>
      <c r="AA95" s="404">
        <f t="shared" si="17"/>
        <v>0</v>
      </c>
    </row>
    <row r="96" spans="2:27" ht="13.7" customHeight="1">
      <c r="B96" s="803"/>
      <c r="C96" s="802"/>
      <c r="D96" s="400"/>
      <c r="E96" s="401"/>
      <c r="F96" s="402"/>
      <c r="G96" s="175"/>
      <c r="H96" s="440"/>
      <c r="I96" s="403">
        <f t="shared" si="16"/>
        <v>0</v>
      </c>
      <c r="J96" s="403">
        <f t="shared" si="16"/>
        <v>0</v>
      </c>
      <c r="K96" s="403">
        <f t="shared" si="16"/>
        <v>0</v>
      </c>
      <c r="L96" s="403">
        <f t="shared" si="16"/>
        <v>0</v>
      </c>
      <c r="M96" s="403">
        <f t="shared" si="16"/>
        <v>0</v>
      </c>
      <c r="N96" s="403">
        <f t="shared" si="16"/>
        <v>0</v>
      </c>
      <c r="O96" s="403">
        <f t="shared" si="16"/>
        <v>0</v>
      </c>
      <c r="P96" s="403">
        <f t="shared" si="16"/>
        <v>0</v>
      </c>
      <c r="Q96" s="403">
        <f t="shared" si="16"/>
        <v>0</v>
      </c>
      <c r="R96" s="403">
        <f t="shared" si="16"/>
        <v>0</v>
      </c>
      <c r="S96" s="403">
        <f t="shared" si="17"/>
        <v>0</v>
      </c>
      <c r="T96" s="403">
        <f t="shared" si="17"/>
        <v>0</v>
      </c>
      <c r="U96" s="403">
        <f t="shared" si="17"/>
        <v>0</v>
      </c>
      <c r="V96" s="403">
        <f t="shared" si="17"/>
        <v>0</v>
      </c>
      <c r="W96" s="403">
        <f t="shared" si="17"/>
        <v>0</v>
      </c>
      <c r="X96" s="403">
        <f t="shared" si="17"/>
        <v>0</v>
      </c>
      <c r="Y96" s="403">
        <f t="shared" si="17"/>
        <v>0</v>
      </c>
      <c r="Z96" s="403">
        <f t="shared" si="17"/>
        <v>0</v>
      </c>
      <c r="AA96" s="404">
        <f t="shared" si="17"/>
        <v>0</v>
      </c>
    </row>
    <row r="97" spans="2:27" ht="13.7" customHeight="1">
      <c r="B97" s="185"/>
      <c r="C97" s="186"/>
      <c r="D97" s="405"/>
      <c r="E97" s="186"/>
      <c r="F97" s="406"/>
      <c r="G97" s="407"/>
      <c r="H97" s="439"/>
      <c r="I97" s="186"/>
      <c r="J97" s="186"/>
      <c r="K97" s="186"/>
      <c r="L97" s="186"/>
      <c r="M97" s="186"/>
      <c r="N97" s="186"/>
      <c r="O97" s="186"/>
      <c r="P97" s="408"/>
      <c r="Q97" s="408"/>
      <c r="R97" s="408"/>
      <c r="S97" s="408"/>
      <c r="T97" s="408"/>
      <c r="U97" s="408"/>
      <c r="V97" s="408"/>
      <c r="W97" s="408"/>
      <c r="X97" s="408"/>
      <c r="Y97" s="408"/>
      <c r="Z97" s="408"/>
      <c r="AA97" s="123"/>
    </row>
    <row r="98" spans="2:27" ht="14.25" customHeight="1" thickBot="1">
      <c r="B98" s="187" t="s">
        <v>3382</v>
      </c>
      <c r="C98" s="1647"/>
      <c r="D98" s="1647"/>
      <c r="E98" s="1648"/>
      <c r="F98" s="409">
        <f>SUM(I98:AA98)-G98</f>
        <v>0</v>
      </c>
      <c r="G98" s="410">
        <f>SUM(G8:G97)</f>
        <v>0</v>
      </c>
      <c r="H98" s="439"/>
      <c r="I98" s="410">
        <f>SUM(I8:I97)</f>
        <v>0</v>
      </c>
      <c r="J98" s="410">
        <f t="shared" ref="J98:Z98" si="18">SUM(J8:J97)</f>
        <v>0</v>
      </c>
      <c r="K98" s="410">
        <f t="shared" si="18"/>
        <v>0</v>
      </c>
      <c r="L98" s="410">
        <f t="shared" si="18"/>
        <v>0</v>
      </c>
      <c r="M98" s="410">
        <f t="shared" si="18"/>
        <v>0</v>
      </c>
      <c r="N98" s="410">
        <f t="shared" si="18"/>
        <v>0</v>
      </c>
      <c r="O98" s="410">
        <f t="shared" si="18"/>
        <v>0</v>
      </c>
      <c r="P98" s="410">
        <f t="shared" si="18"/>
        <v>0</v>
      </c>
      <c r="Q98" s="410">
        <f t="shared" si="18"/>
        <v>0</v>
      </c>
      <c r="R98" s="410">
        <f t="shared" si="18"/>
        <v>0</v>
      </c>
      <c r="S98" s="410">
        <f t="shared" si="18"/>
        <v>0</v>
      </c>
      <c r="T98" s="410">
        <f t="shared" si="18"/>
        <v>0</v>
      </c>
      <c r="U98" s="410">
        <f t="shared" si="18"/>
        <v>0</v>
      </c>
      <c r="V98" s="410">
        <f t="shared" si="18"/>
        <v>0</v>
      </c>
      <c r="W98" s="410">
        <f t="shared" si="18"/>
        <v>0</v>
      </c>
      <c r="X98" s="410">
        <f t="shared" si="18"/>
        <v>0</v>
      </c>
      <c r="Y98" s="410">
        <f t="shared" si="18"/>
        <v>0</v>
      </c>
      <c r="Z98" s="410">
        <f t="shared" si="18"/>
        <v>0</v>
      </c>
      <c r="AA98" s="411">
        <f>SUM(AA8:AA97)</f>
        <v>0</v>
      </c>
    </row>
    <row r="99" spans="2:27" ht="14.25" customHeight="1" thickTop="1"/>
  </sheetData>
  <sheetProtection formatCells="0" formatColumns="0" formatRows="0" insertColumns="0" insertRows="0" insertHyperlinks="0" deleteColumns="0" deleteRows="0" sort="0" autoFilter="0" pivotTables="0"/>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N38"/>
  <sheetViews>
    <sheetView showGridLines="0" workbookViewId="0">
      <pane ySplit="10" topLeftCell="A12" activePane="bottomLeft" state="frozen"/>
      <selection pane="bottomLeft" activeCell="B18" sqref="B18"/>
    </sheetView>
  </sheetViews>
  <sheetFormatPr defaultColWidth="9.140625" defaultRowHeight="15.6"/>
  <cols>
    <col min="1" max="1" width="3.5703125" style="12" customWidth="1"/>
    <col min="2" max="2" width="13.28515625" style="12" customWidth="1"/>
    <col min="3" max="3" width="15.5703125" style="12" customWidth="1"/>
    <col min="4" max="4" width="18.7109375" style="12" customWidth="1"/>
    <col min="5" max="5" width="17.85546875" style="12" customWidth="1"/>
    <col min="6" max="6" width="9.7109375" style="12" bestFit="1" customWidth="1"/>
    <col min="7" max="7" width="10.140625" style="12" customWidth="1"/>
    <col min="8" max="8" width="5.7109375" style="12" bestFit="1" customWidth="1"/>
    <col min="9" max="9" width="11.5703125" style="12" bestFit="1" customWidth="1"/>
    <col min="10" max="16384" width="9.140625" style="12"/>
  </cols>
  <sheetData>
    <row r="1" spans="1:14" ht="15.75" customHeight="1">
      <c r="A1" s="4"/>
      <c r="B1" s="4"/>
      <c r="C1" s="4"/>
      <c r="D1" s="4"/>
      <c r="E1" s="4"/>
      <c r="F1" s="4"/>
      <c r="G1" s="29"/>
      <c r="J1" s="90"/>
    </row>
    <row r="2" spans="1:14" s="112" customFormat="1" ht="15" customHeight="1">
      <c r="B2" s="108" t="s">
        <v>0</v>
      </c>
      <c r="C2" s="109" t="str">
        <f>Index!C2</f>
        <v>Forest Car Company Ltd</v>
      </c>
      <c r="D2" s="109"/>
      <c r="F2" s="444" t="s">
        <v>15</v>
      </c>
      <c r="G2" s="108" t="str">
        <f>Index!H2</f>
        <v>Aratee</v>
      </c>
      <c r="H2" s="444" t="s">
        <v>9</v>
      </c>
      <c r="I2" s="110">
        <f>Index!J2</f>
        <v>45343</v>
      </c>
      <c r="J2" s="111"/>
      <c r="K2" s="111"/>
      <c r="N2" s="113"/>
    </row>
    <row r="3" spans="1:14" s="112" customFormat="1" ht="15" customHeight="1">
      <c r="B3" s="108" t="s">
        <v>1731</v>
      </c>
      <c r="C3" s="110">
        <f>Index!C3</f>
        <v>45260</v>
      </c>
      <c r="D3" s="110"/>
      <c r="F3" s="444" t="s">
        <v>17</v>
      </c>
      <c r="G3" s="108" t="str">
        <f>Index!H3</f>
        <v>Mitesh</v>
      </c>
      <c r="H3" s="444" t="s">
        <v>9</v>
      </c>
      <c r="I3" s="110">
        <f>Index!J3</f>
        <v>45352</v>
      </c>
      <c r="J3" s="111"/>
      <c r="K3" s="111"/>
      <c r="N3" s="24"/>
    </row>
    <row r="5" spans="1:14">
      <c r="B5" s="5" t="s">
        <v>3439</v>
      </c>
      <c r="C5" s="4"/>
      <c r="D5" s="4"/>
      <c r="E5" s="4"/>
      <c r="F5" s="4"/>
      <c r="G5" s="4"/>
      <c r="H5" s="4"/>
    </row>
    <row r="7" spans="1:14">
      <c r="B7" s="5" t="s">
        <v>3355</v>
      </c>
      <c r="C7" s="189"/>
      <c r="D7" s="4"/>
      <c r="E7" s="4"/>
      <c r="F7" s="4"/>
      <c r="G7" s="4"/>
      <c r="H7" s="4"/>
    </row>
    <row r="8" spans="1:14">
      <c r="B8" s="5" t="s">
        <v>3356</v>
      </c>
      <c r="C8" s="189"/>
      <c r="D8" s="4"/>
      <c r="E8" s="4"/>
      <c r="F8" s="4"/>
      <c r="G8" s="4"/>
      <c r="H8" s="4"/>
    </row>
    <row r="9" spans="1:14" ht="14.25" customHeight="1" thickBot="1"/>
    <row r="10" spans="1:14" ht="16.149999999999999" thickBot="1">
      <c r="B10" s="1203" t="s">
        <v>20</v>
      </c>
      <c r="C10" s="1203"/>
      <c r="D10" s="1203"/>
      <c r="E10" s="1203"/>
      <c r="F10" s="428" t="s">
        <v>2419</v>
      </c>
      <c r="G10" s="428" t="s">
        <v>2420</v>
      </c>
      <c r="H10" s="4"/>
    </row>
    <row r="11" spans="1:14">
      <c r="B11" s="388"/>
      <c r="C11" s="389"/>
      <c r="D11" s="389"/>
      <c r="E11" s="518"/>
      <c r="F11" s="131"/>
      <c r="G11" s="132"/>
    </row>
    <row r="12" spans="1:14">
      <c r="B12" s="388" t="str">
        <f>+'C2-1 - Trade debtors'!B9</f>
        <v>Opening Balance B/F</v>
      </c>
      <c r="C12" s="389"/>
      <c r="D12" s="389"/>
      <c r="E12" s="518"/>
      <c r="F12" s="133">
        <f>'C3 - Bank &amp; Cash'!H12</f>
        <v>0</v>
      </c>
      <c r="G12" s="134"/>
      <c r="H12" s="1" t="s">
        <v>3357</v>
      </c>
      <c r="I12" s="1"/>
    </row>
    <row r="13" spans="1:14">
      <c r="B13" s="388"/>
      <c r="C13" s="389"/>
      <c r="D13" s="389"/>
      <c r="E13" s="518"/>
      <c r="F13" s="133"/>
      <c r="G13" s="134"/>
      <c r="H13" s="1"/>
      <c r="I13" s="1"/>
    </row>
    <row r="14" spans="1:14">
      <c r="B14" s="388"/>
      <c r="C14" s="389"/>
      <c r="D14" s="389"/>
      <c r="E14" s="518"/>
      <c r="F14" s="133"/>
      <c r="G14" s="134"/>
      <c r="H14" s="1"/>
      <c r="I14" s="1"/>
    </row>
    <row r="15" spans="1:14">
      <c r="B15" s="388"/>
      <c r="C15" s="389"/>
      <c r="D15" s="389"/>
      <c r="E15" s="518"/>
      <c r="F15" s="133"/>
      <c r="G15" s="134"/>
      <c r="H15" s="1"/>
      <c r="I15" s="1"/>
    </row>
    <row r="16" spans="1:14">
      <c r="B16" s="388"/>
      <c r="C16" s="389"/>
      <c r="D16" s="389"/>
      <c r="E16" s="518"/>
      <c r="F16" s="133"/>
      <c r="G16" s="134"/>
      <c r="H16" s="1"/>
      <c r="I16" s="1"/>
    </row>
    <row r="17" spans="2:9">
      <c r="B17" s="388" t="s">
        <v>2432</v>
      </c>
      <c r="C17" s="389"/>
      <c r="D17" s="389"/>
      <c r="E17" s="518"/>
      <c r="F17" s="133"/>
      <c r="G17" s="134">
        <f>+F19-SUM(G12:G16)</f>
        <v>0</v>
      </c>
      <c r="H17" s="1" t="s">
        <v>63</v>
      </c>
      <c r="I17" s="1"/>
    </row>
    <row r="18" spans="2:9">
      <c r="B18" s="388"/>
      <c r="C18" s="389"/>
      <c r="D18" s="389"/>
      <c r="E18" s="518"/>
      <c r="F18" s="135"/>
      <c r="G18" s="136"/>
      <c r="H18" s="101"/>
    </row>
    <row r="19" spans="2:9" ht="16.149999999999999" thickBot="1">
      <c r="B19" s="1194" t="s">
        <v>2275</v>
      </c>
      <c r="C19" s="1195"/>
      <c r="D19" s="1195"/>
      <c r="E19" s="1196"/>
      <c r="F19" s="137">
        <f>SUM(F11:F18)</f>
        <v>0</v>
      </c>
      <c r="G19" s="138">
        <f>SUM(G12:G17)</f>
        <v>0</v>
      </c>
    </row>
    <row r="20" spans="2:9" ht="16.149999999999999" thickTop="1">
      <c r="B20" s="1230"/>
      <c r="C20" s="1231"/>
      <c r="D20" s="1231"/>
      <c r="E20" s="1232"/>
      <c r="F20" s="9"/>
      <c r="G20" s="188"/>
      <c r="H20" s="4"/>
    </row>
    <row r="21" spans="2:9">
      <c r="B21" s="4"/>
      <c r="C21" s="4"/>
      <c r="D21" s="4"/>
      <c r="E21" s="4"/>
      <c r="F21" s="4"/>
      <c r="G21" s="4"/>
      <c r="H21" s="4"/>
    </row>
    <row r="22" spans="2:9">
      <c r="B22" s="5" t="s">
        <v>3358</v>
      </c>
      <c r="C22" s="4"/>
      <c r="D22" s="4"/>
      <c r="E22" s="4"/>
      <c r="F22" s="4"/>
      <c r="G22" s="101">
        <f ca="1">+G17-ETB!Q190+ETB!R190</f>
        <v>0</v>
      </c>
      <c r="H22" s="4"/>
    </row>
    <row r="23" spans="2:9" ht="14.25" customHeight="1" thickBot="1"/>
    <row r="24" spans="2:9" ht="16.149999999999999" thickBot="1">
      <c r="B24" s="1203" t="s">
        <v>20</v>
      </c>
      <c r="C24" s="1203"/>
      <c r="D24" s="1203"/>
      <c r="E24" s="1203"/>
      <c r="F24" s="1203"/>
      <c r="G24" s="435" t="s">
        <v>3359</v>
      </c>
      <c r="H24" s="5"/>
    </row>
    <row r="25" spans="2:9">
      <c r="B25" s="1233"/>
      <c r="C25" s="1234"/>
      <c r="D25" s="1234"/>
      <c r="E25" s="1234"/>
      <c r="F25" s="1234"/>
      <c r="G25" s="132"/>
      <c r="H25" s="4"/>
    </row>
    <row r="26" spans="2:9">
      <c r="B26" s="1220" t="s">
        <v>3440</v>
      </c>
      <c r="C26" s="1221"/>
      <c r="D26" s="1221"/>
      <c r="E26" s="1221"/>
      <c r="F26" s="1221"/>
      <c r="G26" s="134">
        <v>0</v>
      </c>
      <c r="H26" s="4"/>
    </row>
    <row r="27" spans="2:9" hidden="1">
      <c r="B27" s="1220"/>
      <c r="C27" s="1221"/>
      <c r="D27" s="1221"/>
      <c r="E27" s="1221"/>
      <c r="F27" s="1221"/>
      <c r="G27" s="134"/>
      <c r="H27" s="4"/>
    </row>
    <row r="28" spans="2:9" hidden="1">
      <c r="B28" s="1224" t="s">
        <v>3424</v>
      </c>
      <c r="C28" s="1225"/>
      <c r="D28" s="1225"/>
      <c r="E28" s="1225"/>
      <c r="F28" s="1225"/>
      <c r="G28" s="134">
        <v>0</v>
      </c>
    </row>
    <row r="29" spans="2:9" hidden="1">
      <c r="B29" s="1220"/>
      <c r="C29" s="1221"/>
      <c r="D29" s="1221"/>
      <c r="E29" s="1221"/>
      <c r="F29" s="1221"/>
      <c r="G29" s="134"/>
    </row>
    <row r="30" spans="2:9" hidden="1">
      <c r="B30" s="1220"/>
      <c r="C30" s="1221"/>
      <c r="D30" s="1221"/>
      <c r="E30" s="1221"/>
      <c r="F30" s="1221"/>
      <c r="G30" s="134"/>
    </row>
    <row r="31" spans="2:9" hidden="1">
      <c r="B31" s="1224" t="s">
        <v>3425</v>
      </c>
      <c r="C31" s="1225"/>
      <c r="D31" s="1225"/>
      <c r="E31" s="1225"/>
      <c r="F31" s="1225"/>
      <c r="G31" s="134">
        <v>0</v>
      </c>
    </row>
    <row r="32" spans="2:9" hidden="1">
      <c r="B32" s="1220"/>
      <c r="C32" s="1221"/>
      <c r="D32" s="1221"/>
      <c r="E32" s="1221"/>
      <c r="F32" s="1221"/>
      <c r="G32" s="134"/>
    </row>
    <row r="33" spans="2:7">
      <c r="B33" s="1228"/>
      <c r="C33" s="1229"/>
      <c r="D33" s="1229"/>
      <c r="E33" s="1229"/>
      <c r="F33" s="1229"/>
      <c r="G33" s="136"/>
    </row>
    <row r="34" spans="2:7" ht="16.149999999999999" thickBot="1">
      <c r="B34" s="1194" t="s">
        <v>3363</v>
      </c>
      <c r="C34" s="1195"/>
      <c r="D34" s="1195"/>
      <c r="E34" s="1195"/>
      <c r="F34" s="1195"/>
      <c r="G34" s="190">
        <f>SUM(G26:G33)</f>
        <v>0</v>
      </c>
    </row>
    <row r="35" spans="2:7" ht="16.149999999999999" thickTop="1">
      <c r="B35" s="1230"/>
      <c r="C35" s="1231"/>
      <c r="D35" s="1231"/>
      <c r="E35" s="1231"/>
      <c r="F35" s="1231"/>
      <c r="G35" s="191">
        <f>+G34-G17</f>
        <v>0</v>
      </c>
    </row>
    <row r="36" spans="2:7">
      <c r="B36" s="4"/>
      <c r="C36" s="4"/>
      <c r="D36" s="4"/>
      <c r="E36" s="4"/>
      <c r="F36" s="4"/>
      <c r="G36" s="7"/>
    </row>
    <row r="37" spans="2:7">
      <c r="B37" s="4"/>
      <c r="C37" s="4"/>
      <c r="D37" s="4"/>
      <c r="E37" s="4"/>
      <c r="F37" s="4"/>
      <c r="G37" s="192">
        <f ca="1">+G34-ETB!Q190-ETB!R190</f>
        <v>0</v>
      </c>
    </row>
    <row r="38" spans="2:7">
      <c r="B38" s="772" t="s">
        <v>3364</v>
      </c>
      <c r="C38" s="4"/>
      <c r="D38" s="4"/>
      <c r="E38" s="4"/>
      <c r="F38" s="4"/>
      <c r="G38" s="4"/>
    </row>
  </sheetData>
  <sheetProtection formatCells="0" formatColumns="0" formatRows="0" insertColumns="0" insertRows="0" insertHyperlinks="0" deleteColumns="0" deleteRows="0" sort="0" autoFilter="0" pivotTables="0"/>
  <mergeCells count="15">
    <mergeCell ref="B33:F33"/>
    <mergeCell ref="B34:F34"/>
    <mergeCell ref="B35:F35"/>
    <mergeCell ref="B27:F27"/>
    <mergeCell ref="B28:F28"/>
    <mergeCell ref="B29:F29"/>
    <mergeCell ref="B30:F30"/>
    <mergeCell ref="B31:F31"/>
    <mergeCell ref="B32:F32"/>
    <mergeCell ref="B26:F26"/>
    <mergeCell ref="B10:E10"/>
    <mergeCell ref="B19:E19"/>
    <mergeCell ref="B20:E20"/>
    <mergeCell ref="B24:F24"/>
    <mergeCell ref="B25:F25"/>
  </mergeCells>
  <hyperlinks>
    <hyperlink ref="H12" location="TB!D22" display="TB!D22" xr:uid="{00000000-0004-0000-2300-000000000000}"/>
    <hyperlink ref="H17" location="'C3 - Bank &amp; Cash'!C17" display="'C3 - Bank &amp; Cash'!C17" xr:uid="{00000000-0004-0000-2300-000001000000}"/>
  </hyperlinks>
  <pageMargins left="0.7" right="0.7" top="0.75" bottom="0.75" header="0.3" footer="0.3"/>
  <pageSetup paperSize="9"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N38"/>
  <sheetViews>
    <sheetView showGridLines="0" workbookViewId="0">
      <pane ySplit="10" topLeftCell="A11" activePane="bottomLeft" state="frozen"/>
      <selection pane="bottomLeft" activeCell="B3" sqref="B3"/>
    </sheetView>
  </sheetViews>
  <sheetFormatPr defaultColWidth="9.140625" defaultRowHeight="15.6"/>
  <cols>
    <col min="1" max="1" width="3.5703125" style="12" customWidth="1"/>
    <col min="2" max="2" width="13.28515625" style="12" customWidth="1"/>
    <col min="3" max="3" width="15.5703125" style="12" customWidth="1"/>
    <col min="4" max="4" width="18.7109375" style="12" customWidth="1"/>
    <col min="5" max="5" width="17.85546875" style="12" customWidth="1"/>
    <col min="6" max="6" width="9.7109375" style="12" bestFit="1" customWidth="1"/>
    <col min="7" max="7" width="10.140625" style="12" customWidth="1"/>
    <col min="8" max="8" width="5.7109375" style="12" bestFit="1" customWidth="1"/>
    <col min="9" max="9" width="11.5703125" style="12" bestFit="1" customWidth="1"/>
    <col min="10" max="16384" width="9.140625" style="12"/>
  </cols>
  <sheetData>
    <row r="1" spans="1:14" ht="15.75" customHeight="1">
      <c r="A1" s="4"/>
      <c r="B1" s="4"/>
      <c r="C1" s="4"/>
      <c r="D1" s="4"/>
      <c r="E1" s="4"/>
      <c r="F1" s="4"/>
      <c r="G1" s="29"/>
      <c r="J1" s="90"/>
    </row>
    <row r="2" spans="1:14" s="112" customFormat="1" ht="15" customHeight="1">
      <c r="B2" s="108" t="s">
        <v>0</v>
      </c>
      <c r="C2" s="109" t="str">
        <f>Index!C2</f>
        <v>Forest Car Company Ltd</v>
      </c>
      <c r="D2" s="109"/>
      <c r="F2" s="444" t="s">
        <v>15</v>
      </c>
      <c r="G2" s="108" t="str">
        <f>Index!H2</f>
        <v>Aratee</v>
      </c>
      <c r="H2" s="444" t="s">
        <v>9</v>
      </c>
      <c r="I2" s="110">
        <f>Index!J2</f>
        <v>45343</v>
      </c>
      <c r="J2" s="111"/>
      <c r="K2" s="111"/>
      <c r="N2" s="113"/>
    </row>
    <row r="3" spans="1:14" s="112" customFormat="1" ht="15" customHeight="1">
      <c r="B3" s="108" t="s">
        <v>1731</v>
      </c>
      <c r="C3" s="110">
        <f>Index!C3</f>
        <v>45260</v>
      </c>
      <c r="D3" s="110"/>
      <c r="F3" s="444" t="s">
        <v>17</v>
      </c>
      <c r="G3" s="108" t="str">
        <f>Index!H3</f>
        <v>Mitesh</v>
      </c>
      <c r="H3" s="444" t="s">
        <v>9</v>
      </c>
      <c r="I3" s="110">
        <f>Index!J3</f>
        <v>45352</v>
      </c>
      <c r="J3" s="111"/>
      <c r="K3" s="111"/>
      <c r="N3" s="24"/>
    </row>
    <row r="5" spans="1:14">
      <c r="B5" s="5" t="s">
        <v>3441</v>
      </c>
      <c r="C5" s="4"/>
      <c r="D5" s="4"/>
      <c r="E5" s="4"/>
      <c r="F5" s="4"/>
      <c r="G5" s="4"/>
      <c r="H5" s="4"/>
    </row>
    <row r="7" spans="1:14">
      <c r="B7" s="5" t="s">
        <v>3355</v>
      </c>
      <c r="C7" s="189"/>
      <c r="D7" s="4"/>
      <c r="E7" s="4"/>
      <c r="F7" s="4"/>
      <c r="G7" s="4"/>
      <c r="H7" s="4"/>
    </row>
    <row r="8" spans="1:14">
      <c r="B8" s="5" t="s">
        <v>3356</v>
      </c>
      <c r="C8" s="189"/>
      <c r="D8" s="4"/>
      <c r="E8" s="4"/>
      <c r="F8" s="4"/>
      <c r="G8" s="4"/>
      <c r="H8" s="4"/>
    </row>
    <row r="9" spans="1:14" ht="14.25" customHeight="1" thickBot="1"/>
    <row r="10" spans="1:14" ht="16.149999999999999" thickBot="1">
      <c r="B10" s="1203" t="s">
        <v>20</v>
      </c>
      <c r="C10" s="1203"/>
      <c r="D10" s="1203"/>
      <c r="E10" s="1203"/>
      <c r="F10" s="428" t="s">
        <v>2419</v>
      </c>
      <c r="G10" s="428" t="s">
        <v>2420</v>
      </c>
      <c r="H10" s="4"/>
    </row>
    <row r="11" spans="1:14">
      <c r="B11" s="388"/>
      <c r="C11" s="389"/>
      <c r="D11" s="389"/>
      <c r="E11" s="518"/>
      <c r="F11" s="131"/>
      <c r="G11" s="132"/>
    </row>
    <row r="12" spans="1:14">
      <c r="B12" s="388" t="str">
        <f>+'C2-1 - Trade debtors'!B9</f>
        <v>Opening Balance B/F</v>
      </c>
      <c r="C12" s="389"/>
      <c r="D12" s="389"/>
      <c r="E12" s="518"/>
      <c r="F12" s="133">
        <f>'C3 - Bank &amp; Cash'!H13</f>
        <v>0</v>
      </c>
      <c r="G12" s="134"/>
      <c r="H12" s="1" t="s">
        <v>3357</v>
      </c>
      <c r="I12" s="1"/>
    </row>
    <row r="13" spans="1:14">
      <c r="B13" s="388"/>
      <c r="C13" s="389"/>
      <c r="D13" s="389"/>
      <c r="E13" s="518"/>
      <c r="F13" s="133"/>
      <c r="G13" s="134"/>
      <c r="H13" s="1"/>
      <c r="I13" s="1"/>
    </row>
    <row r="14" spans="1:14">
      <c r="B14" s="388"/>
      <c r="C14" s="389"/>
      <c r="D14" s="389"/>
      <c r="E14" s="518"/>
      <c r="F14" s="133"/>
      <c r="G14" s="134"/>
      <c r="H14" s="1"/>
      <c r="I14" s="1"/>
    </row>
    <row r="15" spans="1:14">
      <c r="B15" s="388"/>
      <c r="C15" s="389"/>
      <c r="D15" s="389"/>
      <c r="E15" s="518"/>
      <c r="F15" s="133"/>
      <c r="G15" s="134"/>
      <c r="H15" s="1"/>
      <c r="I15" s="1"/>
    </row>
    <row r="16" spans="1:14">
      <c r="B16" s="388"/>
      <c r="C16" s="389"/>
      <c r="D16" s="389"/>
      <c r="E16" s="518"/>
      <c r="F16" s="133"/>
      <c r="G16" s="134"/>
      <c r="H16" s="1"/>
      <c r="I16" s="1"/>
    </row>
    <row r="17" spans="2:9">
      <c r="B17" s="388" t="s">
        <v>2372</v>
      </c>
      <c r="C17" s="389"/>
      <c r="D17" s="389"/>
      <c r="E17" s="518"/>
      <c r="F17" s="133"/>
      <c r="G17" s="134">
        <f>+F19-SUM(G12:G16)</f>
        <v>0</v>
      </c>
      <c r="H17" s="1" t="s">
        <v>63</v>
      </c>
      <c r="I17" s="1"/>
    </row>
    <row r="18" spans="2:9">
      <c r="B18" s="388"/>
      <c r="C18" s="389"/>
      <c r="D18" s="389"/>
      <c r="E18" s="518"/>
      <c r="F18" s="135"/>
      <c r="G18" s="136"/>
      <c r="H18" s="101"/>
    </row>
    <row r="19" spans="2:9" ht="16.149999999999999" thickBot="1">
      <c r="B19" s="1194" t="s">
        <v>2275</v>
      </c>
      <c r="C19" s="1195"/>
      <c r="D19" s="1195"/>
      <c r="E19" s="1196"/>
      <c r="F19" s="137">
        <f>SUM(F11:F18)</f>
        <v>0</v>
      </c>
      <c r="G19" s="138">
        <f>SUM(G12:G17)</f>
        <v>0</v>
      </c>
    </row>
    <row r="20" spans="2:9" ht="16.149999999999999" thickTop="1">
      <c r="B20" s="1230"/>
      <c r="C20" s="1231"/>
      <c r="D20" s="1231"/>
      <c r="E20" s="1232"/>
      <c r="F20" s="9"/>
      <c r="G20" s="188"/>
      <c r="H20" s="4"/>
    </row>
    <row r="21" spans="2:9">
      <c r="B21" s="4"/>
      <c r="C21" s="4"/>
      <c r="D21" s="4"/>
      <c r="E21" s="4"/>
      <c r="F21" s="4"/>
      <c r="G21" s="4"/>
      <c r="H21" s="4"/>
    </row>
    <row r="22" spans="2:9">
      <c r="B22" s="5" t="s">
        <v>3358</v>
      </c>
      <c r="C22" s="4"/>
      <c r="D22" s="4"/>
      <c r="E22" s="4"/>
      <c r="F22" s="4"/>
      <c r="G22" s="101">
        <f ca="1">+G17-ETB!Q191+ETB!R191</f>
        <v>0</v>
      </c>
      <c r="H22" s="4"/>
    </row>
    <row r="23" spans="2:9" ht="14.25" customHeight="1" thickBot="1"/>
    <row r="24" spans="2:9" ht="16.149999999999999" thickBot="1">
      <c r="B24" s="1203" t="s">
        <v>20</v>
      </c>
      <c r="C24" s="1203"/>
      <c r="D24" s="1203"/>
      <c r="E24" s="1203"/>
      <c r="F24" s="1203"/>
      <c r="G24" s="435" t="s">
        <v>3359</v>
      </c>
      <c r="H24" s="5"/>
    </row>
    <row r="25" spans="2:9">
      <c r="B25" s="1233"/>
      <c r="C25" s="1234"/>
      <c r="D25" s="1234"/>
      <c r="E25" s="1234"/>
      <c r="F25" s="1234"/>
      <c r="G25" s="132"/>
      <c r="H25" s="4"/>
    </row>
    <row r="26" spans="2:9">
      <c r="B26" s="1220" t="s">
        <v>3440</v>
      </c>
      <c r="C26" s="1221"/>
      <c r="D26" s="1221"/>
      <c r="E26" s="1221"/>
      <c r="F26" s="1221"/>
      <c r="G26" s="134">
        <v>0</v>
      </c>
      <c r="H26" s="4"/>
    </row>
    <row r="27" spans="2:9" hidden="1">
      <c r="B27" s="1220"/>
      <c r="C27" s="1221"/>
      <c r="D27" s="1221"/>
      <c r="E27" s="1221"/>
      <c r="F27" s="1221"/>
      <c r="G27" s="134"/>
      <c r="H27" s="4"/>
    </row>
    <row r="28" spans="2:9" hidden="1">
      <c r="B28" s="1224" t="s">
        <v>3424</v>
      </c>
      <c r="C28" s="1225"/>
      <c r="D28" s="1225"/>
      <c r="E28" s="1225"/>
      <c r="F28" s="1225"/>
      <c r="G28" s="134">
        <v>0</v>
      </c>
    </row>
    <row r="29" spans="2:9" hidden="1">
      <c r="B29" s="1220"/>
      <c r="C29" s="1221"/>
      <c r="D29" s="1221"/>
      <c r="E29" s="1221"/>
      <c r="F29" s="1221"/>
      <c r="G29" s="134"/>
    </row>
    <row r="30" spans="2:9" hidden="1">
      <c r="B30" s="1220"/>
      <c r="C30" s="1221"/>
      <c r="D30" s="1221"/>
      <c r="E30" s="1221"/>
      <c r="F30" s="1221"/>
      <c r="G30" s="134"/>
    </row>
    <row r="31" spans="2:9" hidden="1">
      <c r="B31" s="1224" t="s">
        <v>3425</v>
      </c>
      <c r="C31" s="1225"/>
      <c r="D31" s="1225"/>
      <c r="E31" s="1225"/>
      <c r="F31" s="1225"/>
      <c r="G31" s="134">
        <v>0</v>
      </c>
    </row>
    <row r="32" spans="2:9" hidden="1">
      <c r="B32" s="1220"/>
      <c r="C32" s="1221"/>
      <c r="D32" s="1221"/>
      <c r="E32" s="1221"/>
      <c r="F32" s="1221"/>
      <c r="G32" s="134"/>
    </row>
    <row r="33" spans="2:7">
      <c r="B33" s="1228"/>
      <c r="C33" s="1229"/>
      <c r="D33" s="1229"/>
      <c r="E33" s="1229"/>
      <c r="F33" s="1229"/>
      <c r="G33" s="136"/>
    </row>
    <row r="34" spans="2:7" ht="16.149999999999999" thickBot="1">
      <c r="B34" s="1194" t="s">
        <v>3363</v>
      </c>
      <c r="C34" s="1195"/>
      <c r="D34" s="1195"/>
      <c r="E34" s="1195"/>
      <c r="F34" s="1195"/>
      <c r="G34" s="190">
        <f>SUM(G26:G33)</f>
        <v>0</v>
      </c>
    </row>
    <row r="35" spans="2:7" ht="16.149999999999999" thickTop="1">
      <c r="B35" s="1230"/>
      <c r="C35" s="1231"/>
      <c r="D35" s="1231"/>
      <c r="E35" s="1231"/>
      <c r="F35" s="1231"/>
      <c r="G35" s="191">
        <f>+G34-G17</f>
        <v>0</v>
      </c>
    </row>
    <row r="36" spans="2:7">
      <c r="B36" s="4"/>
      <c r="C36" s="4"/>
      <c r="D36" s="4"/>
      <c r="E36" s="4"/>
      <c r="F36" s="4"/>
      <c r="G36" s="7"/>
    </row>
    <row r="37" spans="2:7">
      <c r="B37" s="4"/>
      <c r="C37" s="4"/>
      <c r="D37" s="4"/>
      <c r="E37" s="4"/>
      <c r="F37" s="4"/>
      <c r="G37" s="192">
        <f ca="1">+G34-ETB!Q191-ETB!R191</f>
        <v>0</v>
      </c>
    </row>
    <row r="38" spans="2:7">
      <c r="B38" s="772" t="s">
        <v>3364</v>
      </c>
      <c r="C38" s="4"/>
      <c r="D38" s="4"/>
      <c r="E38" s="4"/>
      <c r="F38" s="4"/>
      <c r="G38" s="4"/>
    </row>
  </sheetData>
  <sheetProtection formatCells="0" formatColumns="0" formatRows="0" insertColumns="0" insertRows="0" insertHyperlinks="0" deleteColumns="0" deleteRows="0" sort="0" autoFilter="0" pivotTables="0"/>
  <mergeCells count="15">
    <mergeCell ref="B33:F33"/>
    <mergeCell ref="B34:F34"/>
    <mergeCell ref="B35:F35"/>
    <mergeCell ref="B27:F27"/>
    <mergeCell ref="B28:F28"/>
    <mergeCell ref="B29:F29"/>
    <mergeCell ref="B30:F30"/>
    <mergeCell ref="B31:F31"/>
    <mergeCell ref="B32:F32"/>
    <mergeCell ref="B26:F26"/>
    <mergeCell ref="B10:E10"/>
    <mergeCell ref="B19:E19"/>
    <mergeCell ref="B20:E20"/>
    <mergeCell ref="B24:F24"/>
    <mergeCell ref="B25:F25"/>
  </mergeCells>
  <hyperlinks>
    <hyperlink ref="H12" location="TB!D22" display="TB!D22" xr:uid="{00000000-0004-0000-2400-000000000000}"/>
    <hyperlink ref="H17" location="'C3 - Bank &amp; Cash'!C17" display="'C3 - Bank &amp; Cash'!C17" xr:uid="{00000000-0004-0000-2400-000001000000}"/>
  </hyperlinks>
  <pageMargins left="0.7" right="0.7" top="0.75" bottom="0.75" header="0.3" footer="0.3"/>
  <pageSetup paperSize="9"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N38"/>
  <sheetViews>
    <sheetView showGridLines="0" workbookViewId="0">
      <pane ySplit="10" topLeftCell="A11" activePane="bottomLeft" state="frozen"/>
      <selection pane="bottomLeft" activeCell="B3" sqref="B3"/>
    </sheetView>
  </sheetViews>
  <sheetFormatPr defaultColWidth="9.140625" defaultRowHeight="15.6"/>
  <cols>
    <col min="1" max="1" width="3.5703125" style="12" customWidth="1"/>
    <col min="2" max="2" width="13.28515625" style="12" customWidth="1"/>
    <col min="3" max="3" width="15.5703125" style="12" customWidth="1"/>
    <col min="4" max="4" width="18.7109375" style="12" customWidth="1"/>
    <col min="5" max="5" width="17.85546875" style="12" customWidth="1"/>
    <col min="6" max="6" width="9.7109375" style="12" bestFit="1" customWidth="1"/>
    <col min="7" max="7" width="10.140625" style="12" customWidth="1"/>
    <col min="8" max="8" width="5.7109375" style="12" bestFit="1" customWidth="1"/>
    <col min="9" max="9" width="11.5703125" style="12" bestFit="1" customWidth="1"/>
    <col min="10" max="16384" width="9.140625" style="12"/>
  </cols>
  <sheetData>
    <row r="1" spans="1:14" ht="15.75" customHeight="1">
      <c r="A1" s="4"/>
      <c r="B1" s="4"/>
      <c r="C1" s="4"/>
      <c r="D1" s="4"/>
      <c r="E1" s="4"/>
      <c r="F1" s="4"/>
      <c r="G1" s="29"/>
      <c r="J1" s="90"/>
    </row>
    <row r="2" spans="1:14" s="112" customFormat="1" ht="15" customHeight="1">
      <c r="B2" s="108" t="s">
        <v>0</v>
      </c>
      <c r="C2" s="109" t="str">
        <f>Index!C2</f>
        <v>Forest Car Company Ltd</v>
      </c>
      <c r="D2" s="109"/>
      <c r="F2" s="444" t="s">
        <v>15</v>
      </c>
      <c r="G2" s="108" t="str">
        <f>Index!H2</f>
        <v>Aratee</v>
      </c>
      <c r="H2" s="444" t="s">
        <v>9</v>
      </c>
      <c r="I2" s="110">
        <f>Index!J2</f>
        <v>45343</v>
      </c>
      <c r="J2" s="111"/>
      <c r="K2" s="111"/>
      <c r="N2" s="113"/>
    </row>
    <row r="3" spans="1:14" s="112" customFormat="1" ht="15" customHeight="1">
      <c r="B3" s="108" t="s">
        <v>1731</v>
      </c>
      <c r="C3" s="110">
        <f>Index!C3</f>
        <v>45260</v>
      </c>
      <c r="D3" s="110"/>
      <c r="F3" s="444" t="s">
        <v>17</v>
      </c>
      <c r="G3" s="108" t="str">
        <f>Index!H3</f>
        <v>Mitesh</v>
      </c>
      <c r="H3" s="444" t="s">
        <v>9</v>
      </c>
      <c r="I3" s="110">
        <f>Index!J3</f>
        <v>45352</v>
      </c>
      <c r="J3" s="111"/>
      <c r="K3" s="111"/>
      <c r="N3" s="24"/>
    </row>
    <row r="5" spans="1:14">
      <c r="B5" s="5" t="s">
        <v>3442</v>
      </c>
      <c r="C5" s="4"/>
      <c r="D5" s="4"/>
      <c r="E5" s="4"/>
      <c r="F5" s="4"/>
      <c r="G5" s="4"/>
      <c r="H5" s="4"/>
    </row>
    <row r="7" spans="1:14">
      <c r="B7" s="5" t="s">
        <v>3355</v>
      </c>
      <c r="C7" s="189"/>
      <c r="D7" s="4"/>
      <c r="E7" s="4"/>
      <c r="F7" s="4"/>
      <c r="G7" s="4"/>
      <c r="H7" s="4"/>
    </row>
    <row r="8" spans="1:14">
      <c r="B8" s="5" t="s">
        <v>3356</v>
      </c>
      <c r="C8" s="189"/>
      <c r="D8" s="4"/>
      <c r="E8" s="4"/>
      <c r="F8" s="4"/>
      <c r="G8" s="4"/>
      <c r="H8" s="4"/>
    </row>
    <row r="9" spans="1:14" ht="14.25" customHeight="1" thickBot="1"/>
    <row r="10" spans="1:14" ht="16.149999999999999" thickBot="1">
      <c r="B10" s="1203" t="s">
        <v>20</v>
      </c>
      <c r="C10" s="1203"/>
      <c r="D10" s="1203"/>
      <c r="E10" s="1203"/>
      <c r="F10" s="428" t="s">
        <v>2419</v>
      </c>
      <c r="G10" s="428" t="s">
        <v>2420</v>
      </c>
      <c r="H10" s="4"/>
    </row>
    <row r="11" spans="1:14">
      <c r="B11" s="388"/>
      <c r="C11" s="389"/>
      <c r="D11" s="389"/>
      <c r="E11" s="518"/>
      <c r="F11" s="131"/>
      <c r="G11" s="132"/>
    </row>
    <row r="12" spans="1:14">
      <c r="B12" s="388" t="str">
        <f>+'C2-1 - Trade debtors'!B9</f>
        <v>Opening Balance B/F</v>
      </c>
      <c r="C12" s="389"/>
      <c r="D12" s="389"/>
      <c r="E12" s="518"/>
      <c r="F12" s="133">
        <f>'C3 - Bank &amp; Cash'!H14</f>
        <v>0</v>
      </c>
      <c r="G12" s="134"/>
      <c r="H12" s="1" t="s">
        <v>3357</v>
      </c>
      <c r="I12" s="1"/>
    </row>
    <row r="13" spans="1:14">
      <c r="B13" s="388"/>
      <c r="C13" s="389"/>
      <c r="D13" s="389"/>
      <c r="E13" s="518"/>
      <c r="F13" s="133"/>
      <c r="G13" s="134"/>
      <c r="H13" s="1"/>
      <c r="I13" s="1"/>
    </row>
    <row r="14" spans="1:14">
      <c r="B14" s="388"/>
      <c r="C14" s="389"/>
      <c r="D14" s="389"/>
      <c r="E14" s="518"/>
      <c r="F14" s="133"/>
      <c r="G14" s="134"/>
      <c r="H14" s="1"/>
      <c r="I14" s="1"/>
    </row>
    <row r="15" spans="1:14">
      <c r="B15" s="388"/>
      <c r="C15" s="389"/>
      <c r="D15" s="389"/>
      <c r="E15" s="518"/>
      <c r="F15" s="133"/>
      <c r="G15" s="134"/>
      <c r="H15" s="1"/>
      <c r="I15" s="1"/>
    </row>
    <row r="16" spans="1:14">
      <c r="B16" s="388"/>
      <c r="C16" s="389"/>
      <c r="D16" s="389"/>
      <c r="E16" s="518"/>
      <c r="F16" s="133"/>
      <c r="G16" s="134"/>
      <c r="H16" s="1"/>
      <c r="I16" s="1"/>
    </row>
    <row r="17" spans="2:9">
      <c r="B17" s="388" t="s">
        <v>2372</v>
      </c>
      <c r="C17" s="389"/>
      <c r="D17" s="389"/>
      <c r="E17" s="518"/>
      <c r="F17" s="133"/>
      <c r="G17" s="134">
        <f>+F19-SUM(G12:G16)</f>
        <v>0</v>
      </c>
      <c r="H17" s="1" t="s">
        <v>63</v>
      </c>
      <c r="I17" s="1"/>
    </row>
    <row r="18" spans="2:9">
      <c r="B18" s="388"/>
      <c r="C18" s="389"/>
      <c r="D18" s="389"/>
      <c r="E18" s="518"/>
      <c r="F18" s="135"/>
      <c r="G18" s="136"/>
      <c r="H18" s="101"/>
    </row>
    <row r="19" spans="2:9" ht="16.149999999999999" thickBot="1">
      <c r="B19" s="1194" t="s">
        <v>2275</v>
      </c>
      <c r="C19" s="1195"/>
      <c r="D19" s="1195"/>
      <c r="E19" s="1196"/>
      <c r="F19" s="137">
        <f>SUM(F11:F18)</f>
        <v>0</v>
      </c>
      <c r="G19" s="138">
        <f>SUM(G12:G17)</f>
        <v>0</v>
      </c>
    </row>
    <row r="20" spans="2:9" ht="16.149999999999999" thickTop="1">
      <c r="B20" s="1230"/>
      <c r="C20" s="1231"/>
      <c r="D20" s="1231"/>
      <c r="E20" s="1232"/>
      <c r="F20" s="9"/>
      <c r="G20" s="188"/>
      <c r="H20" s="4"/>
    </row>
    <row r="21" spans="2:9">
      <c r="B21" s="4"/>
      <c r="C21" s="4"/>
      <c r="D21" s="4"/>
      <c r="E21" s="4"/>
      <c r="F21" s="4"/>
      <c r="G21" s="4"/>
      <c r="H21" s="4"/>
    </row>
    <row r="22" spans="2:9">
      <c r="B22" s="5" t="s">
        <v>3358</v>
      </c>
      <c r="C22" s="4"/>
      <c r="D22" s="4"/>
      <c r="E22" s="4"/>
      <c r="F22" s="4"/>
      <c r="G22" s="101">
        <f ca="1">+G17-ETB!Q192+ETB!R192</f>
        <v>0</v>
      </c>
      <c r="H22" s="4"/>
    </row>
    <row r="23" spans="2:9" ht="14.25" customHeight="1" thickBot="1"/>
    <row r="24" spans="2:9" ht="16.149999999999999" thickBot="1">
      <c r="B24" s="1203" t="s">
        <v>20</v>
      </c>
      <c r="C24" s="1203"/>
      <c r="D24" s="1203"/>
      <c r="E24" s="1203"/>
      <c r="F24" s="1203"/>
      <c r="G24" s="435" t="s">
        <v>3359</v>
      </c>
      <c r="H24" s="5"/>
    </row>
    <row r="25" spans="2:9">
      <c r="B25" s="1233"/>
      <c r="C25" s="1234"/>
      <c r="D25" s="1234"/>
      <c r="E25" s="1234"/>
      <c r="F25" s="1234"/>
      <c r="G25" s="132"/>
      <c r="H25" s="4"/>
    </row>
    <row r="26" spans="2:9">
      <c r="B26" s="1220" t="s">
        <v>3440</v>
      </c>
      <c r="C26" s="1221"/>
      <c r="D26" s="1221"/>
      <c r="E26" s="1221"/>
      <c r="F26" s="1221"/>
      <c r="G26" s="134">
        <v>0</v>
      </c>
      <c r="H26" s="4"/>
    </row>
    <row r="27" spans="2:9" hidden="1">
      <c r="B27" s="1220"/>
      <c r="C27" s="1221"/>
      <c r="D27" s="1221"/>
      <c r="E27" s="1221"/>
      <c r="F27" s="1221"/>
      <c r="G27" s="134"/>
      <c r="H27" s="4"/>
    </row>
    <row r="28" spans="2:9" hidden="1">
      <c r="B28" s="1224" t="s">
        <v>3424</v>
      </c>
      <c r="C28" s="1225"/>
      <c r="D28" s="1225"/>
      <c r="E28" s="1225"/>
      <c r="F28" s="1225"/>
      <c r="G28" s="134">
        <v>0</v>
      </c>
    </row>
    <row r="29" spans="2:9" hidden="1">
      <c r="B29" s="1220"/>
      <c r="C29" s="1221"/>
      <c r="D29" s="1221"/>
      <c r="E29" s="1221"/>
      <c r="F29" s="1221"/>
      <c r="G29" s="134"/>
    </row>
    <row r="30" spans="2:9" hidden="1">
      <c r="B30" s="1220"/>
      <c r="C30" s="1221"/>
      <c r="D30" s="1221"/>
      <c r="E30" s="1221"/>
      <c r="F30" s="1221"/>
      <c r="G30" s="134"/>
    </row>
    <row r="31" spans="2:9" hidden="1">
      <c r="B31" s="1224" t="s">
        <v>3425</v>
      </c>
      <c r="C31" s="1225"/>
      <c r="D31" s="1225"/>
      <c r="E31" s="1225"/>
      <c r="F31" s="1225"/>
      <c r="G31" s="134">
        <v>0</v>
      </c>
    </row>
    <row r="32" spans="2:9" hidden="1">
      <c r="B32" s="1220"/>
      <c r="C32" s="1221"/>
      <c r="D32" s="1221"/>
      <c r="E32" s="1221"/>
      <c r="F32" s="1221"/>
      <c r="G32" s="134"/>
    </row>
    <row r="33" spans="2:7">
      <c r="B33" s="1228"/>
      <c r="C33" s="1229"/>
      <c r="D33" s="1229"/>
      <c r="E33" s="1229"/>
      <c r="F33" s="1229"/>
      <c r="G33" s="136"/>
    </row>
    <row r="34" spans="2:7" ht="16.149999999999999" thickBot="1">
      <c r="B34" s="1194" t="s">
        <v>3363</v>
      </c>
      <c r="C34" s="1195"/>
      <c r="D34" s="1195"/>
      <c r="E34" s="1195"/>
      <c r="F34" s="1195"/>
      <c r="G34" s="190">
        <f>SUM(G26:G33)</f>
        <v>0</v>
      </c>
    </row>
    <row r="35" spans="2:7" ht="16.149999999999999" thickTop="1">
      <c r="B35" s="1230"/>
      <c r="C35" s="1231"/>
      <c r="D35" s="1231"/>
      <c r="E35" s="1231"/>
      <c r="F35" s="1231"/>
      <c r="G35" s="191">
        <f>+G34-G17</f>
        <v>0</v>
      </c>
    </row>
    <row r="36" spans="2:7">
      <c r="B36" s="4"/>
      <c r="C36" s="4"/>
      <c r="D36" s="4"/>
      <c r="E36" s="4"/>
      <c r="F36" s="4"/>
      <c r="G36" s="7"/>
    </row>
    <row r="37" spans="2:7">
      <c r="B37" s="4"/>
      <c r="C37" s="4"/>
      <c r="D37" s="4"/>
      <c r="E37" s="4"/>
      <c r="F37" s="4"/>
      <c r="G37" s="192">
        <f ca="1">+G34-ETB!Q192-ETB!R192</f>
        <v>0</v>
      </c>
    </row>
    <row r="38" spans="2:7">
      <c r="B38" s="772" t="s">
        <v>3364</v>
      </c>
      <c r="C38" s="4"/>
      <c r="D38" s="4"/>
      <c r="E38" s="4"/>
      <c r="F38" s="4"/>
      <c r="G38" s="4"/>
    </row>
  </sheetData>
  <sheetProtection formatCells="0" formatColumns="0" formatRows="0" insertColumns="0" insertRows="0" insertHyperlinks="0" deleteColumns="0" deleteRows="0" sort="0" autoFilter="0" pivotTables="0"/>
  <mergeCells count="15">
    <mergeCell ref="B33:F33"/>
    <mergeCell ref="B34:F34"/>
    <mergeCell ref="B35:F35"/>
    <mergeCell ref="B27:F27"/>
    <mergeCell ref="B28:F28"/>
    <mergeCell ref="B29:F29"/>
    <mergeCell ref="B30:F30"/>
    <mergeCell ref="B31:F31"/>
    <mergeCell ref="B32:F32"/>
    <mergeCell ref="B26:F26"/>
    <mergeCell ref="B10:E10"/>
    <mergeCell ref="B19:E19"/>
    <mergeCell ref="B20:E20"/>
    <mergeCell ref="B24:F24"/>
    <mergeCell ref="B25:F25"/>
  </mergeCells>
  <hyperlinks>
    <hyperlink ref="H12" location="TB!D22" display="TB!D22" xr:uid="{00000000-0004-0000-2500-000000000000}"/>
    <hyperlink ref="H17" location="'C3 - Bank &amp; Cash'!C17" display="'C3 - Bank &amp; Cash'!C17" xr:uid="{00000000-0004-0000-2500-000001000000}"/>
  </hyperlinks>
  <pageMargins left="0.7" right="0.7" top="0.75" bottom="0.75" header="0.3" footer="0.3"/>
  <pageSetup paperSize="9"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N38"/>
  <sheetViews>
    <sheetView showGridLines="0" workbookViewId="0">
      <pane ySplit="10" topLeftCell="A25" activePane="bottomLeft" state="frozen"/>
      <selection pane="bottomLeft" activeCell="B3" sqref="B3"/>
    </sheetView>
  </sheetViews>
  <sheetFormatPr defaultColWidth="9.140625" defaultRowHeight="15.6"/>
  <cols>
    <col min="1" max="1" width="3.5703125" style="12" customWidth="1"/>
    <col min="2" max="2" width="13.28515625" style="12" customWidth="1"/>
    <col min="3" max="3" width="15.5703125" style="12" customWidth="1"/>
    <col min="4" max="4" width="18.7109375" style="12" customWidth="1"/>
    <col min="5" max="5" width="17.85546875" style="12" customWidth="1"/>
    <col min="6" max="6" width="9.7109375" style="12" bestFit="1" customWidth="1"/>
    <col min="7" max="7" width="10.140625" style="12" customWidth="1"/>
    <col min="8" max="8" width="5.7109375" style="12" bestFit="1" customWidth="1"/>
    <col min="9" max="9" width="11.5703125" style="12" bestFit="1" customWidth="1"/>
    <col min="10" max="16384" width="9.140625" style="12"/>
  </cols>
  <sheetData>
    <row r="1" spans="1:14" ht="15.75" customHeight="1">
      <c r="A1" s="4"/>
      <c r="B1" s="4"/>
      <c r="C1" s="4"/>
      <c r="D1" s="4"/>
      <c r="E1" s="4"/>
      <c r="F1" s="4"/>
      <c r="G1" s="29"/>
      <c r="J1" s="90"/>
    </row>
    <row r="2" spans="1:14" s="112" customFormat="1" ht="15" customHeight="1">
      <c r="B2" s="108" t="s">
        <v>0</v>
      </c>
      <c r="C2" s="109" t="str">
        <f>Index!C2</f>
        <v>Forest Car Company Ltd</v>
      </c>
      <c r="D2" s="109"/>
      <c r="F2" s="444" t="s">
        <v>15</v>
      </c>
      <c r="G2" s="108" t="str">
        <f>Index!H2</f>
        <v>Aratee</v>
      </c>
      <c r="H2" s="444" t="s">
        <v>9</v>
      </c>
      <c r="I2" s="110">
        <f>Index!J2</f>
        <v>45343</v>
      </c>
      <c r="J2" s="111"/>
      <c r="K2" s="111"/>
      <c r="N2" s="113"/>
    </row>
    <row r="3" spans="1:14" s="112" customFormat="1" ht="15" customHeight="1">
      <c r="B3" s="108" t="s">
        <v>1731</v>
      </c>
      <c r="C3" s="110">
        <f>Index!C3</f>
        <v>45260</v>
      </c>
      <c r="D3" s="110"/>
      <c r="F3" s="444" t="s">
        <v>17</v>
      </c>
      <c r="G3" s="108" t="str">
        <f>Index!H3</f>
        <v>Mitesh</v>
      </c>
      <c r="H3" s="444" t="s">
        <v>9</v>
      </c>
      <c r="I3" s="110">
        <f>Index!J3</f>
        <v>45352</v>
      </c>
      <c r="J3" s="111"/>
      <c r="K3" s="111"/>
      <c r="N3" s="24"/>
    </row>
    <row r="5" spans="1:14">
      <c r="B5" s="5" t="s">
        <v>3443</v>
      </c>
      <c r="C5" s="4"/>
      <c r="D5" s="4"/>
      <c r="E5" s="4"/>
      <c r="F5" s="4"/>
      <c r="G5" s="4"/>
      <c r="H5" s="4"/>
    </row>
    <row r="7" spans="1:14">
      <c r="B7" s="5" t="s">
        <v>3355</v>
      </c>
      <c r="C7" s="189"/>
      <c r="D7" s="4"/>
      <c r="E7" s="4"/>
      <c r="F7" s="4"/>
      <c r="G7" s="4"/>
      <c r="H7" s="4"/>
    </row>
    <row r="8" spans="1:14">
      <c r="B8" s="5" t="s">
        <v>3356</v>
      </c>
      <c r="C8" s="189"/>
      <c r="D8" s="4"/>
      <c r="E8" s="4"/>
      <c r="F8" s="4"/>
      <c r="G8" s="4"/>
      <c r="H8" s="4"/>
    </row>
    <row r="9" spans="1:14" ht="14.25" customHeight="1" thickBot="1"/>
    <row r="10" spans="1:14" ht="16.149999999999999" thickBot="1">
      <c r="B10" s="1203" t="s">
        <v>20</v>
      </c>
      <c r="C10" s="1203"/>
      <c r="D10" s="1203"/>
      <c r="E10" s="1203"/>
      <c r="F10" s="428" t="s">
        <v>2419</v>
      </c>
      <c r="G10" s="428" t="s">
        <v>2420</v>
      </c>
      <c r="H10" s="4"/>
    </row>
    <row r="11" spans="1:14">
      <c r="B11" s="388"/>
      <c r="C11" s="389"/>
      <c r="D11" s="389"/>
      <c r="E11" s="518"/>
      <c r="F11" s="131"/>
      <c r="G11" s="132"/>
    </row>
    <row r="12" spans="1:14">
      <c r="B12" s="388" t="str">
        <f>+'C2-1 - Trade debtors'!B9</f>
        <v>Opening Balance B/F</v>
      </c>
      <c r="C12" s="389"/>
      <c r="D12" s="389"/>
      <c r="E12" s="518"/>
      <c r="F12" s="133">
        <f>'C3 - Bank &amp; Cash'!H15</f>
        <v>0</v>
      </c>
      <c r="G12" s="134"/>
      <c r="H12" s="1" t="s">
        <v>3357</v>
      </c>
      <c r="I12" s="1"/>
    </row>
    <row r="13" spans="1:14">
      <c r="B13" s="388"/>
      <c r="C13" s="389"/>
      <c r="D13" s="389"/>
      <c r="E13" s="518"/>
      <c r="F13" s="133"/>
      <c r="G13" s="134"/>
      <c r="H13" s="1"/>
      <c r="I13" s="1"/>
    </row>
    <row r="14" spans="1:14">
      <c r="B14" s="388"/>
      <c r="C14" s="389"/>
      <c r="D14" s="389"/>
      <c r="E14" s="518"/>
      <c r="F14" s="133"/>
      <c r="G14" s="134"/>
      <c r="H14" s="1"/>
      <c r="I14" s="1"/>
    </row>
    <row r="15" spans="1:14">
      <c r="B15" s="388"/>
      <c r="C15" s="389"/>
      <c r="D15" s="389"/>
      <c r="E15" s="518"/>
      <c r="F15" s="133"/>
      <c r="G15" s="134"/>
      <c r="H15" s="1"/>
      <c r="I15" s="1"/>
    </row>
    <row r="16" spans="1:14">
      <c r="B16" s="388"/>
      <c r="C16" s="389"/>
      <c r="D16" s="389"/>
      <c r="E16" s="518"/>
      <c r="F16" s="133"/>
      <c r="G16" s="134"/>
      <c r="H16" s="1"/>
      <c r="I16" s="1"/>
    </row>
    <row r="17" spans="2:9">
      <c r="B17" s="388" t="s">
        <v>2372</v>
      </c>
      <c r="C17" s="389"/>
      <c r="D17" s="389"/>
      <c r="E17" s="518"/>
      <c r="F17" s="133"/>
      <c r="G17" s="134">
        <f>+F19-SUM(G12:G16)</f>
        <v>0</v>
      </c>
      <c r="H17" s="1" t="s">
        <v>63</v>
      </c>
      <c r="I17" s="1"/>
    </row>
    <row r="18" spans="2:9">
      <c r="B18" s="388"/>
      <c r="C18" s="389"/>
      <c r="D18" s="389"/>
      <c r="E18" s="518"/>
      <c r="F18" s="135"/>
      <c r="G18" s="136"/>
      <c r="H18" s="101"/>
    </row>
    <row r="19" spans="2:9" ht="16.149999999999999" thickBot="1">
      <c r="B19" s="1194" t="s">
        <v>2275</v>
      </c>
      <c r="C19" s="1195"/>
      <c r="D19" s="1195"/>
      <c r="E19" s="1196"/>
      <c r="F19" s="137">
        <f>SUM(F11:F18)</f>
        <v>0</v>
      </c>
      <c r="G19" s="138">
        <f>SUM(G12:G17)</f>
        <v>0</v>
      </c>
    </row>
    <row r="20" spans="2:9" ht="16.149999999999999" thickTop="1">
      <c r="B20" s="1230"/>
      <c r="C20" s="1231"/>
      <c r="D20" s="1231"/>
      <c r="E20" s="1232"/>
      <c r="F20" s="9"/>
      <c r="G20" s="188"/>
      <c r="H20" s="4"/>
    </row>
    <row r="21" spans="2:9">
      <c r="B21" s="4"/>
      <c r="C21" s="4"/>
      <c r="D21" s="4"/>
      <c r="E21" s="4"/>
      <c r="F21" s="4"/>
      <c r="G21" s="101">
        <f ca="1">+G17-ETB!Q193+ETB!R193</f>
        <v>0</v>
      </c>
      <c r="H21" s="4"/>
    </row>
    <row r="22" spans="2:9">
      <c r="B22" s="5" t="s">
        <v>3358</v>
      </c>
      <c r="C22" s="4"/>
      <c r="D22" s="4"/>
      <c r="E22" s="4"/>
      <c r="F22" s="4"/>
      <c r="G22" s="4"/>
      <c r="H22" s="4"/>
    </row>
    <row r="23" spans="2:9" ht="14.25" customHeight="1" thickBot="1"/>
    <row r="24" spans="2:9" ht="16.149999999999999" thickBot="1">
      <c r="B24" s="1203" t="s">
        <v>20</v>
      </c>
      <c r="C24" s="1203"/>
      <c r="D24" s="1203"/>
      <c r="E24" s="1203"/>
      <c r="F24" s="1203"/>
      <c r="G24" s="435" t="s">
        <v>3359</v>
      </c>
      <c r="H24" s="5"/>
    </row>
    <row r="25" spans="2:9">
      <c r="B25" s="1233"/>
      <c r="C25" s="1234"/>
      <c r="D25" s="1234"/>
      <c r="E25" s="1234"/>
      <c r="F25" s="1234"/>
      <c r="G25" s="132"/>
      <c r="H25" s="4"/>
    </row>
    <row r="26" spans="2:9">
      <c r="B26" s="1220" t="s">
        <v>3440</v>
      </c>
      <c r="C26" s="1221"/>
      <c r="D26" s="1221"/>
      <c r="E26" s="1221"/>
      <c r="F26" s="1221"/>
      <c r="G26" s="134">
        <v>0</v>
      </c>
      <c r="H26" s="4"/>
    </row>
    <row r="27" spans="2:9" hidden="1">
      <c r="B27" s="1220"/>
      <c r="C27" s="1221"/>
      <c r="D27" s="1221"/>
      <c r="E27" s="1221"/>
      <c r="F27" s="1221"/>
      <c r="G27" s="134"/>
      <c r="H27" s="4"/>
    </row>
    <row r="28" spans="2:9" hidden="1">
      <c r="B28" s="1224" t="s">
        <v>3424</v>
      </c>
      <c r="C28" s="1225"/>
      <c r="D28" s="1225"/>
      <c r="E28" s="1225"/>
      <c r="F28" s="1225"/>
      <c r="G28" s="134">
        <v>0</v>
      </c>
    </row>
    <row r="29" spans="2:9" hidden="1">
      <c r="B29" s="1220"/>
      <c r="C29" s="1221"/>
      <c r="D29" s="1221"/>
      <c r="E29" s="1221"/>
      <c r="F29" s="1221"/>
      <c r="G29" s="134"/>
    </row>
    <row r="30" spans="2:9" hidden="1">
      <c r="B30" s="1220"/>
      <c r="C30" s="1221"/>
      <c r="D30" s="1221"/>
      <c r="E30" s="1221"/>
      <c r="F30" s="1221"/>
      <c r="G30" s="134"/>
    </row>
    <row r="31" spans="2:9" hidden="1">
      <c r="B31" s="1224" t="s">
        <v>3425</v>
      </c>
      <c r="C31" s="1225"/>
      <c r="D31" s="1225"/>
      <c r="E31" s="1225"/>
      <c r="F31" s="1225"/>
      <c r="G31" s="134">
        <v>0</v>
      </c>
    </row>
    <row r="32" spans="2:9" hidden="1">
      <c r="B32" s="1220"/>
      <c r="C32" s="1221"/>
      <c r="D32" s="1221"/>
      <c r="E32" s="1221"/>
      <c r="F32" s="1221"/>
      <c r="G32" s="134"/>
    </row>
    <row r="33" spans="2:7">
      <c r="B33" s="1228"/>
      <c r="C33" s="1229"/>
      <c r="D33" s="1229"/>
      <c r="E33" s="1229"/>
      <c r="F33" s="1229"/>
      <c r="G33" s="136"/>
    </row>
    <row r="34" spans="2:7" ht="16.149999999999999" thickBot="1">
      <c r="B34" s="1194" t="s">
        <v>3363</v>
      </c>
      <c r="C34" s="1195"/>
      <c r="D34" s="1195"/>
      <c r="E34" s="1195"/>
      <c r="F34" s="1195"/>
      <c r="G34" s="190">
        <f>SUM(G26:G33)</f>
        <v>0</v>
      </c>
    </row>
    <row r="35" spans="2:7" ht="16.149999999999999" thickTop="1">
      <c r="B35" s="1230"/>
      <c r="C35" s="1231"/>
      <c r="D35" s="1231"/>
      <c r="E35" s="1231"/>
      <c r="F35" s="1231"/>
      <c r="G35" s="191">
        <f>+G34-G17</f>
        <v>0</v>
      </c>
    </row>
    <row r="36" spans="2:7">
      <c r="B36" s="4"/>
      <c r="C36" s="4"/>
      <c r="D36" s="4"/>
      <c r="E36" s="4"/>
      <c r="F36" s="4"/>
      <c r="G36" s="7"/>
    </row>
    <row r="37" spans="2:7">
      <c r="B37" s="4"/>
      <c r="C37" s="4"/>
      <c r="D37" s="4"/>
      <c r="E37" s="4"/>
      <c r="F37" s="4"/>
      <c r="G37" s="192">
        <f ca="1">+G34-ETB!Q193-ETB!R193</f>
        <v>0</v>
      </c>
    </row>
    <row r="38" spans="2:7">
      <c r="B38" s="772" t="s">
        <v>3364</v>
      </c>
      <c r="C38" s="4"/>
      <c r="D38" s="4"/>
      <c r="E38" s="4"/>
      <c r="F38" s="4"/>
      <c r="G38" s="4"/>
    </row>
  </sheetData>
  <sheetProtection formatCells="0" formatColumns="0" formatRows="0" insertColumns="0" insertRows="0" insertHyperlinks="0" deleteColumns="0" deleteRows="0" sort="0" autoFilter="0" pivotTables="0"/>
  <mergeCells count="15">
    <mergeCell ref="B33:F33"/>
    <mergeCell ref="B34:F34"/>
    <mergeCell ref="B35:F35"/>
    <mergeCell ref="B27:F27"/>
    <mergeCell ref="B28:F28"/>
    <mergeCell ref="B29:F29"/>
    <mergeCell ref="B30:F30"/>
    <mergeCell ref="B31:F31"/>
    <mergeCell ref="B32:F32"/>
    <mergeCell ref="B26:F26"/>
    <mergeCell ref="B10:E10"/>
    <mergeCell ref="B19:E19"/>
    <mergeCell ref="B20:E20"/>
    <mergeCell ref="B24:F24"/>
    <mergeCell ref="B25:F25"/>
  </mergeCells>
  <hyperlinks>
    <hyperlink ref="H12" location="TB!D22" display="TB!D22" xr:uid="{00000000-0004-0000-2600-000000000000}"/>
    <hyperlink ref="H17" location="'C3 - Bank &amp; Cash'!C17" display="'C3 - Bank &amp; Cash'!C17" xr:uid="{00000000-0004-0000-2600-000001000000}"/>
  </hyperlinks>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366A4-F024-4EA6-B234-9585DF789178}">
  <dimension ref="B1:O53"/>
  <sheetViews>
    <sheetView showGridLines="0" zoomScaleNormal="100" workbookViewId="0">
      <pane xSplit="8" ySplit="8" topLeftCell="I9" activePane="bottomRight" state="frozen"/>
      <selection pane="bottomRight" activeCell="I9" sqref="I9"/>
      <selection pane="bottomLeft" activeCell="A9" sqref="A9"/>
      <selection pane="topRight" activeCell="I1" sqref="I1"/>
    </sheetView>
  </sheetViews>
  <sheetFormatPr defaultColWidth="9.140625" defaultRowHeight="15.6"/>
  <cols>
    <col min="1" max="1" width="4.28515625" style="12" customWidth="1"/>
    <col min="2" max="2" width="9.85546875" style="12" customWidth="1"/>
    <col min="3" max="3" width="15.28515625" style="12" customWidth="1"/>
    <col min="4" max="4" width="11.5703125" style="12" customWidth="1"/>
    <col min="5" max="5" width="33.5703125" style="12" customWidth="1"/>
    <col min="6" max="6" width="7.5703125" style="12" customWidth="1"/>
    <col min="7" max="7" width="13.42578125" style="12" customWidth="1"/>
    <col min="8" max="8" width="0.7109375" style="12" customWidth="1"/>
    <col min="9" max="15" width="12.7109375" style="12" customWidth="1"/>
    <col min="16" max="16384" width="9.140625" style="12"/>
  </cols>
  <sheetData>
    <row r="1" spans="2:15" ht="15.75" customHeight="1">
      <c r="J1" s="29"/>
    </row>
    <row r="2" spans="2:15" s="23" customFormat="1" ht="15" customHeight="1">
      <c r="B2" s="17" t="s">
        <v>14</v>
      </c>
      <c r="C2" s="26" t="str">
        <f>Index!C2</f>
        <v>Forest Car Company Ltd</v>
      </c>
      <c r="D2" s="26"/>
      <c r="E2" s="115" t="s">
        <v>15</v>
      </c>
      <c r="F2" s="17" t="str">
        <f>Index!H2</f>
        <v>Aratee</v>
      </c>
      <c r="G2" s="17"/>
      <c r="H2" s="115" t="s">
        <v>9</v>
      </c>
      <c r="I2" s="18">
        <f>Index!J2</f>
        <v>45343</v>
      </c>
      <c r="J2" s="18"/>
      <c r="K2" s="946"/>
      <c r="L2" s="946"/>
      <c r="M2" s="946"/>
      <c r="N2" s="946"/>
      <c r="O2" s="390"/>
    </row>
    <row r="3" spans="2:15" s="23" customFormat="1" ht="15" customHeight="1">
      <c r="B3" s="17" t="s">
        <v>16</v>
      </c>
      <c r="C3" s="18">
        <f>Index!C3</f>
        <v>45260</v>
      </c>
      <c r="D3" s="18"/>
      <c r="E3" s="115" t="s">
        <v>17</v>
      </c>
      <c r="F3" s="17" t="str">
        <f>Index!H3</f>
        <v>Mitesh</v>
      </c>
      <c r="G3" s="17"/>
      <c r="H3" s="115" t="s">
        <v>9</v>
      </c>
      <c r="I3" s="18">
        <f>Index!J3</f>
        <v>45352</v>
      </c>
      <c r="J3" s="18"/>
      <c r="K3" s="946"/>
      <c r="L3" s="946"/>
      <c r="M3" s="946"/>
      <c r="N3" s="946"/>
      <c r="O3" s="946"/>
    </row>
    <row r="4" spans="2:15" ht="15" customHeight="1">
      <c r="B4" s="4"/>
      <c r="C4" s="4"/>
      <c r="D4" s="4"/>
      <c r="E4" s="4"/>
      <c r="F4" s="4"/>
      <c r="G4" s="4"/>
      <c r="H4" s="4"/>
      <c r="I4" s="29"/>
      <c r="J4" s="29"/>
    </row>
    <row r="5" spans="2:15">
      <c r="B5" s="5" t="s">
        <v>3365</v>
      </c>
      <c r="C5" s="5"/>
      <c r="D5" s="4"/>
      <c r="E5" s="4"/>
      <c r="F5" s="4"/>
      <c r="G5" s="4"/>
      <c r="H5" s="4"/>
      <c r="I5" s="4"/>
      <c r="J5" s="4"/>
    </row>
    <row r="6" spans="2:15" ht="16.149999999999999" thickBot="1">
      <c r="B6" s="130"/>
      <c r="C6" s="130"/>
      <c r="D6" s="4"/>
      <c r="E6" s="4"/>
      <c r="F6" s="4"/>
      <c r="G6" s="4"/>
      <c r="H6" s="4"/>
      <c r="I6" s="4"/>
      <c r="J6" s="4"/>
    </row>
    <row r="7" spans="2:15" ht="16.149999999999999" thickBot="1">
      <c r="E7" s="4"/>
      <c r="F7" s="4"/>
      <c r="G7" s="4"/>
      <c r="H7" s="4"/>
      <c r="I7" s="392">
        <v>1</v>
      </c>
      <c r="J7" s="393">
        <v>91</v>
      </c>
      <c r="K7" s="393">
        <v>92</v>
      </c>
      <c r="L7" s="393">
        <v>93</v>
      </c>
      <c r="M7" s="395">
        <v>130</v>
      </c>
      <c r="N7" s="395">
        <v>586</v>
      </c>
      <c r="O7" s="395">
        <v>737</v>
      </c>
    </row>
    <row r="8" spans="2:15" s="396" customFormat="1" ht="47.45" thickBot="1">
      <c r="B8" s="436" t="s">
        <v>1751</v>
      </c>
      <c r="C8" s="801" t="s">
        <v>109</v>
      </c>
      <c r="D8" s="436" t="s">
        <v>545</v>
      </c>
      <c r="E8" s="436" t="s">
        <v>2348</v>
      </c>
      <c r="F8" s="436" t="s">
        <v>3366</v>
      </c>
      <c r="G8" s="436" t="s">
        <v>1754</v>
      </c>
      <c r="H8" s="436"/>
      <c r="I8" s="436" t="s">
        <v>3444</v>
      </c>
      <c r="J8" s="436" t="s">
        <v>3427</v>
      </c>
      <c r="K8" s="436" t="s">
        <v>2110</v>
      </c>
      <c r="L8" s="436" t="s">
        <v>2110</v>
      </c>
      <c r="M8" s="436" t="s">
        <v>3428</v>
      </c>
      <c r="N8" s="436" t="s">
        <v>3429</v>
      </c>
      <c r="O8" s="436" t="s">
        <v>72</v>
      </c>
    </row>
    <row r="9" spans="2:15">
      <c r="B9" s="183"/>
      <c r="C9" s="184"/>
      <c r="D9" s="397"/>
      <c r="E9" s="184"/>
      <c r="F9" s="184"/>
      <c r="G9" s="184"/>
      <c r="H9" s="437"/>
      <c r="I9" s="184"/>
      <c r="J9" s="184"/>
      <c r="K9" s="184"/>
      <c r="L9" s="184"/>
      <c r="M9" s="398"/>
      <c r="N9" s="398"/>
      <c r="O9" s="120"/>
    </row>
    <row r="10" spans="2:15">
      <c r="B10" s="803"/>
      <c r="C10" s="802"/>
      <c r="D10" s="400"/>
      <c r="E10" s="412"/>
      <c r="F10" s="402"/>
      <c r="G10" s="403"/>
      <c r="H10" s="438"/>
      <c r="I10" s="175">
        <f t="shared" ref="I10:O19" si="0">IF(I$7-$F10=0,$G10,0)</f>
        <v>0</v>
      </c>
      <c r="J10" s="403">
        <f t="shared" si="0"/>
        <v>0</v>
      </c>
      <c r="K10" s="403">
        <f t="shared" si="0"/>
        <v>0</v>
      </c>
      <c r="L10" s="403">
        <f t="shared" si="0"/>
        <v>0</v>
      </c>
      <c r="M10" s="403">
        <f t="shared" si="0"/>
        <v>0</v>
      </c>
      <c r="N10" s="403">
        <f t="shared" si="0"/>
        <v>0</v>
      </c>
      <c r="O10" s="404">
        <f t="shared" si="0"/>
        <v>0</v>
      </c>
    </row>
    <row r="11" spans="2:15">
      <c r="B11" s="803"/>
      <c r="C11" s="802"/>
      <c r="D11" s="400"/>
      <c r="E11" s="401"/>
      <c r="F11" s="402"/>
      <c r="G11" s="403"/>
      <c r="H11" s="438"/>
      <c r="I11" s="175">
        <f t="shared" si="0"/>
        <v>0</v>
      </c>
      <c r="J11" s="175">
        <f t="shared" si="0"/>
        <v>0</v>
      </c>
      <c r="K11" s="175">
        <f t="shared" si="0"/>
        <v>0</v>
      </c>
      <c r="L11" s="403">
        <f t="shared" si="0"/>
        <v>0</v>
      </c>
      <c r="M11" s="403">
        <f t="shared" si="0"/>
        <v>0</v>
      </c>
      <c r="N11" s="403">
        <f t="shared" si="0"/>
        <v>0</v>
      </c>
      <c r="O11" s="404">
        <f t="shared" si="0"/>
        <v>0</v>
      </c>
    </row>
    <row r="12" spans="2:15">
      <c r="B12" s="803"/>
      <c r="C12" s="802"/>
      <c r="D12" s="400"/>
      <c r="E12" s="401"/>
      <c r="F12" s="402"/>
      <c r="G12" s="403"/>
      <c r="H12" s="438"/>
      <c r="I12" s="175">
        <f t="shared" si="0"/>
        <v>0</v>
      </c>
      <c r="J12" s="175">
        <f t="shared" si="0"/>
        <v>0</v>
      </c>
      <c r="K12" s="175">
        <f t="shared" si="0"/>
        <v>0</v>
      </c>
      <c r="L12" s="403">
        <f t="shared" si="0"/>
        <v>0</v>
      </c>
      <c r="M12" s="403">
        <f t="shared" si="0"/>
        <v>0</v>
      </c>
      <c r="N12" s="403">
        <f t="shared" si="0"/>
        <v>0</v>
      </c>
      <c r="O12" s="404">
        <f t="shared" si="0"/>
        <v>0</v>
      </c>
    </row>
    <row r="13" spans="2:15">
      <c r="B13" s="803"/>
      <c r="C13" s="802"/>
      <c r="D13" s="400"/>
      <c r="E13" s="401"/>
      <c r="F13" s="402"/>
      <c r="G13" s="175"/>
      <c r="H13" s="438"/>
      <c r="I13" s="175">
        <f t="shared" si="0"/>
        <v>0</v>
      </c>
      <c r="J13" s="175">
        <f t="shared" si="0"/>
        <v>0</v>
      </c>
      <c r="K13" s="175">
        <f t="shared" si="0"/>
        <v>0</v>
      </c>
      <c r="L13" s="403">
        <f t="shared" si="0"/>
        <v>0</v>
      </c>
      <c r="M13" s="403">
        <f t="shared" si="0"/>
        <v>0</v>
      </c>
      <c r="N13" s="403">
        <f t="shared" si="0"/>
        <v>0</v>
      </c>
      <c r="O13" s="404">
        <f t="shared" si="0"/>
        <v>0</v>
      </c>
    </row>
    <row r="14" spans="2:15">
      <c r="B14" s="803"/>
      <c r="C14" s="802"/>
      <c r="D14" s="400"/>
      <c r="E14" s="401"/>
      <c r="F14" s="402"/>
      <c r="G14" s="175"/>
      <c r="H14" s="438"/>
      <c r="I14" s="175">
        <f t="shared" si="0"/>
        <v>0</v>
      </c>
      <c r="J14" s="175">
        <f t="shared" si="0"/>
        <v>0</v>
      </c>
      <c r="K14" s="175">
        <f t="shared" si="0"/>
        <v>0</v>
      </c>
      <c r="L14" s="403">
        <f t="shared" si="0"/>
        <v>0</v>
      </c>
      <c r="M14" s="403">
        <f t="shared" si="0"/>
        <v>0</v>
      </c>
      <c r="N14" s="403">
        <f t="shared" si="0"/>
        <v>0</v>
      </c>
      <c r="O14" s="404">
        <f t="shared" si="0"/>
        <v>0</v>
      </c>
    </row>
    <row r="15" spans="2:15">
      <c r="B15" s="803"/>
      <c r="C15" s="802"/>
      <c r="D15" s="400"/>
      <c r="E15" s="401"/>
      <c r="F15" s="402"/>
      <c r="G15" s="175"/>
      <c r="H15" s="438"/>
      <c r="I15" s="175">
        <f t="shared" si="0"/>
        <v>0</v>
      </c>
      <c r="J15" s="175">
        <f t="shared" si="0"/>
        <v>0</v>
      </c>
      <c r="K15" s="175">
        <f t="shared" si="0"/>
        <v>0</v>
      </c>
      <c r="L15" s="403">
        <f t="shared" si="0"/>
        <v>0</v>
      </c>
      <c r="M15" s="403">
        <f t="shared" si="0"/>
        <v>0</v>
      </c>
      <c r="N15" s="403">
        <f t="shared" si="0"/>
        <v>0</v>
      </c>
      <c r="O15" s="404">
        <f t="shared" si="0"/>
        <v>0</v>
      </c>
    </row>
    <row r="16" spans="2:15">
      <c r="B16" s="803"/>
      <c r="C16" s="802"/>
      <c r="D16" s="400"/>
      <c r="E16" s="401"/>
      <c r="F16" s="402"/>
      <c r="G16" s="175"/>
      <c r="H16" s="438"/>
      <c r="I16" s="175">
        <f t="shared" si="0"/>
        <v>0</v>
      </c>
      <c r="J16" s="175">
        <f t="shared" si="0"/>
        <v>0</v>
      </c>
      <c r="K16" s="175">
        <f t="shared" si="0"/>
        <v>0</v>
      </c>
      <c r="L16" s="403">
        <f t="shared" si="0"/>
        <v>0</v>
      </c>
      <c r="M16" s="403">
        <f t="shared" si="0"/>
        <v>0</v>
      </c>
      <c r="N16" s="403">
        <f t="shared" si="0"/>
        <v>0</v>
      </c>
      <c r="O16" s="404">
        <f t="shared" si="0"/>
        <v>0</v>
      </c>
    </row>
    <row r="17" spans="2:15">
      <c r="B17" s="803"/>
      <c r="C17" s="802"/>
      <c r="D17" s="400"/>
      <c r="E17" s="401"/>
      <c r="F17" s="402"/>
      <c r="G17" s="175"/>
      <c r="H17" s="438"/>
      <c r="I17" s="175">
        <f t="shared" si="0"/>
        <v>0</v>
      </c>
      <c r="J17" s="175">
        <f t="shared" si="0"/>
        <v>0</v>
      </c>
      <c r="K17" s="175">
        <f t="shared" si="0"/>
        <v>0</v>
      </c>
      <c r="L17" s="403">
        <f t="shared" si="0"/>
        <v>0</v>
      </c>
      <c r="M17" s="403">
        <f t="shared" si="0"/>
        <v>0</v>
      </c>
      <c r="N17" s="403">
        <f t="shared" si="0"/>
        <v>0</v>
      </c>
      <c r="O17" s="404">
        <f t="shared" si="0"/>
        <v>0</v>
      </c>
    </row>
    <row r="18" spans="2:15">
      <c r="B18" s="803"/>
      <c r="C18" s="802"/>
      <c r="D18" s="400"/>
      <c r="E18" s="401"/>
      <c r="F18" s="402"/>
      <c r="G18" s="403"/>
      <c r="H18" s="438"/>
      <c r="I18" s="175">
        <f t="shared" si="0"/>
        <v>0</v>
      </c>
      <c r="J18" s="175">
        <f t="shared" si="0"/>
        <v>0</v>
      </c>
      <c r="K18" s="175">
        <f t="shared" si="0"/>
        <v>0</v>
      </c>
      <c r="L18" s="403">
        <f t="shared" si="0"/>
        <v>0</v>
      </c>
      <c r="M18" s="403">
        <f t="shared" si="0"/>
        <v>0</v>
      </c>
      <c r="N18" s="403">
        <f t="shared" si="0"/>
        <v>0</v>
      </c>
      <c r="O18" s="404">
        <f t="shared" si="0"/>
        <v>0</v>
      </c>
    </row>
    <row r="19" spans="2:15">
      <c r="B19" s="803"/>
      <c r="C19" s="802"/>
      <c r="D19" s="400"/>
      <c r="E19" s="401"/>
      <c r="F19" s="402"/>
      <c r="G19" s="403"/>
      <c r="H19" s="438"/>
      <c r="I19" s="175">
        <f t="shared" si="0"/>
        <v>0</v>
      </c>
      <c r="J19" s="175">
        <f t="shared" si="0"/>
        <v>0</v>
      </c>
      <c r="K19" s="175">
        <f t="shared" si="0"/>
        <v>0</v>
      </c>
      <c r="L19" s="403">
        <f t="shared" si="0"/>
        <v>0</v>
      </c>
      <c r="M19" s="403">
        <f t="shared" si="0"/>
        <v>0</v>
      </c>
      <c r="N19" s="403">
        <f t="shared" si="0"/>
        <v>0</v>
      </c>
      <c r="O19" s="404">
        <f t="shared" si="0"/>
        <v>0</v>
      </c>
    </row>
    <row r="20" spans="2:15">
      <c r="B20" s="803"/>
      <c r="C20" s="802"/>
      <c r="D20" s="400"/>
      <c r="E20" s="401"/>
      <c r="F20" s="402"/>
      <c r="G20" s="403"/>
      <c r="H20" s="438"/>
      <c r="I20" s="175">
        <f t="shared" ref="I20:O29" si="1">IF(I$7-$F20=0,$G20,0)</f>
        <v>0</v>
      </c>
      <c r="J20" s="175">
        <f t="shared" si="1"/>
        <v>0</v>
      </c>
      <c r="K20" s="175">
        <f t="shared" si="1"/>
        <v>0</v>
      </c>
      <c r="L20" s="403">
        <f t="shared" si="1"/>
        <v>0</v>
      </c>
      <c r="M20" s="403">
        <f t="shared" si="1"/>
        <v>0</v>
      </c>
      <c r="N20" s="403">
        <f t="shared" si="1"/>
        <v>0</v>
      </c>
      <c r="O20" s="404">
        <f t="shared" si="1"/>
        <v>0</v>
      </c>
    </row>
    <row r="21" spans="2:15">
      <c r="B21" s="803"/>
      <c r="C21" s="802"/>
      <c r="D21" s="400"/>
      <c r="E21" s="401"/>
      <c r="F21" s="402"/>
      <c r="G21" s="403"/>
      <c r="H21" s="438"/>
      <c r="I21" s="175">
        <f t="shared" si="1"/>
        <v>0</v>
      </c>
      <c r="J21" s="175">
        <f t="shared" si="1"/>
        <v>0</v>
      </c>
      <c r="K21" s="175">
        <f t="shared" si="1"/>
        <v>0</v>
      </c>
      <c r="L21" s="403">
        <f t="shared" si="1"/>
        <v>0</v>
      </c>
      <c r="M21" s="403">
        <f t="shared" si="1"/>
        <v>0</v>
      </c>
      <c r="N21" s="403">
        <f t="shared" si="1"/>
        <v>0</v>
      </c>
      <c r="O21" s="404">
        <f t="shared" si="1"/>
        <v>0</v>
      </c>
    </row>
    <row r="22" spans="2:15">
      <c r="B22" s="803"/>
      <c r="C22" s="802"/>
      <c r="D22" s="400"/>
      <c r="E22" s="401"/>
      <c r="F22" s="402"/>
      <c r="G22" s="403"/>
      <c r="H22" s="438"/>
      <c r="I22" s="175">
        <f t="shared" si="1"/>
        <v>0</v>
      </c>
      <c r="J22" s="175">
        <f t="shared" si="1"/>
        <v>0</v>
      </c>
      <c r="K22" s="175">
        <f t="shared" si="1"/>
        <v>0</v>
      </c>
      <c r="L22" s="403">
        <f t="shared" si="1"/>
        <v>0</v>
      </c>
      <c r="M22" s="403">
        <f t="shared" si="1"/>
        <v>0</v>
      </c>
      <c r="N22" s="403">
        <f t="shared" si="1"/>
        <v>0</v>
      </c>
      <c r="O22" s="404">
        <f t="shared" si="1"/>
        <v>0</v>
      </c>
    </row>
    <row r="23" spans="2:15">
      <c r="B23" s="803"/>
      <c r="C23" s="802"/>
      <c r="D23" s="400"/>
      <c r="E23" s="401"/>
      <c r="F23" s="402"/>
      <c r="G23" s="403"/>
      <c r="H23" s="438"/>
      <c r="I23" s="175">
        <f t="shared" si="1"/>
        <v>0</v>
      </c>
      <c r="J23" s="175">
        <f t="shared" si="1"/>
        <v>0</v>
      </c>
      <c r="K23" s="175">
        <f t="shared" si="1"/>
        <v>0</v>
      </c>
      <c r="L23" s="403">
        <f t="shared" si="1"/>
        <v>0</v>
      </c>
      <c r="M23" s="403">
        <f t="shared" si="1"/>
        <v>0</v>
      </c>
      <c r="N23" s="403">
        <f t="shared" si="1"/>
        <v>0</v>
      </c>
      <c r="O23" s="404">
        <f t="shared" si="1"/>
        <v>0</v>
      </c>
    </row>
    <row r="24" spans="2:15">
      <c r="B24" s="803"/>
      <c r="C24" s="802"/>
      <c r="D24" s="400"/>
      <c r="E24" s="401"/>
      <c r="F24" s="402"/>
      <c r="G24" s="403"/>
      <c r="H24" s="438"/>
      <c r="I24" s="175">
        <f t="shared" si="1"/>
        <v>0</v>
      </c>
      <c r="J24" s="175">
        <f t="shared" si="1"/>
        <v>0</v>
      </c>
      <c r="K24" s="175">
        <f t="shared" si="1"/>
        <v>0</v>
      </c>
      <c r="L24" s="403">
        <f t="shared" si="1"/>
        <v>0</v>
      </c>
      <c r="M24" s="403">
        <f t="shared" si="1"/>
        <v>0</v>
      </c>
      <c r="N24" s="403">
        <f t="shared" si="1"/>
        <v>0</v>
      </c>
      <c r="O24" s="404">
        <f t="shared" si="1"/>
        <v>0</v>
      </c>
    </row>
    <row r="25" spans="2:15">
      <c r="B25" s="803"/>
      <c r="C25" s="802"/>
      <c r="D25" s="400"/>
      <c r="E25" s="401"/>
      <c r="F25" s="402"/>
      <c r="G25" s="403"/>
      <c r="H25" s="438"/>
      <c r="I25" s="175">
        <f t="shared" si="1"/>
        <v>0</v>
      </c>
      <c r="J25" s="175">
        <f t="shared" si="1"/>
        <v>0</v>
      </c>
      <c r="K25" s="175">
        <f t="shared" si="1"/>
        <v>0</v>
      </c>
      <c r="L25" s="403">
        <f t="shared" si="1"/>
        <v>0</v>
      </c>
      <c r="M25" s="403">
        <f t="shared" si="1"/>
        <v>0</v>
      </c>
      <c r="N25" s="403">
        <f t="shared" si="1"/>
        <v>0</v>
      </c>
      <c r="O25" s="404">
        <f t="shared" si="1"/>
        <v>0</v>
      </c>
    </row>
    <row r="26" spans="2:15">
      <c r="B26" s="803"/>
      <c r="C26" s="802"/>
      <c r="D26" s="400"/>
      <c r="E26" s="401"/>
      <c r="F26" s="402"/>
      <c r="G26" s="403"/>
      <c r="H26" s="438"/>
      <c r="I26" s="175">
        <f t="shared" si="1"/>
        <v>0</v>
      </c>
      <c r="J26" s="175">
        <f t="shared" si="1"/>
        <v>0</v>
      </c>
      <c r="K26" s="175">
        <f t="shared" si="1"/>
        <v>0</v>
      </c>
      <c r="L26" s="403">
        <f t="shared" si="1"/>
        <v>0</v>
      </c>
      <c r="M26" s="403">
        <f t="shared" si="1"/>
        <v>0</v>
      </c>
      <c r="N26" s="403">
        <f t="shared" si="1"/>
        <v>0</v>
      </c>
      <c r="O26" s="404">
        <f t="shared" si="1"/>
        <v>0</v>
      </c>
    </row>
    <row r="27" spans="2:15">
      <c r="B27" s="803"/>
      <c r="C27" s="802"/>
      <c r="D27" s="400"/>
      <c r="E27" s="401"/>
      <c r="F27" s="402"/>
      <c r="G27" s="403"/>
      <c r="H27" s="438"/>
      <c r="I27" s="175">
        <f t="shared" si="1"/>
        <v>0</v>
      </c>
      <c r="J27" s="175">
        <f t="shared" si="1"/>
        <v>0</v>
      </c>
      <c r="K27" s="175">
        <f t="shared" si="1"/>
        <v>0</v>
      </c>
      <c r="L27" s="403">
        <f t="shared" si="1"/>
        <v>0</v>
      </c>
      <c r="M27" s="403">
        <f t="shared" si="1"/>
        <v>0</v>
      </c>
      <c r="N27" s="403">
        <f t="shared" si="1"/>
        <v>0</v>
      </c>
      <c r="O27" s="404">
        <f t="shared" si="1"/>
        <v>0</v>
      </c>
    </row>
    <row r="28" spans="2:15">
      <c r="B28" s="803"/>
      <c r="C28" s="802"/>
      <c r="D28" s="400"/>
      <c r="E28" s="401"/>
      <c r="F28" s="402"/>
      <c r="G28" s="403"/>
      <c r="H28" s="438"/>
      <c r="I28" s="175">
        <f t="shared" si="1"/>
        <v>0</v>
      </c>
      <c r="J28" s="175">
        <f t="shared" si="1"/>
        <v>0</v>
      </c>
      <c r="K28" s="175">
        <f t="shared" si="1"/>
        <v>0</v>
      </c>
      <c r="L28" s="403">
        <f t="shared" si="1"/>
        <v>0</v>
      </c>
      <c r="M28" s="403">
        <f t="shared" si="1"/>
        <v>0</v>
      </c>
      <c r="N28" s="403">
        <f t="shared" si="1"/>
        <v>0</v>
      </c>
      <c r="O28" s="404">
        <f t="shared" si="1"/>
        <v>0</v>
      </c>
    </row>
    <row r="29" spans="2:15">
      <c r="B29" s="803"/>
      <c r="C29" s="802"/>
      <c r="D29" s="400"/>
      <c r="E29" s="401"/>
      <c r="F29" s="402"/>
      <c r="G29" s="403"/>
      <c r="H29" s="438"/>
      <c r="I29" s="175">
        <f t="shared" si="1"/>
        <v>0</v>
      </c>
      <c r="J29" s="175">
        <f t="shared" si="1"/>
        <v>0</v>
      </c>
      <c r="K29" s="175">
        <f t="shared" si="1"/>
        <v>0</v>
      </c>
      <c r="L29" s="403">
        <f t="shared" si="1"/>
        <v>0</v>
      </c>
      <c r="M29" s="403">
        <f t="shared" si="1"/>
        <v>0</v>
      </c>
      <c r="N29" s="403">
        <f t="shared" si="1"/>
        <v>0</v>
      </c>
      <c r="O29" s="404">
        <f t="shared" si="1"/>
        <v>0</v>
      </c>
    </row>
    <row r="30" spans="2:15">
      <c r="B30" s="803"/>
      <c r="C30" s="802"/>
      <c r="D30" s="400"/>
      <c r="E30" s="401"/>
      <c r="F30" s="402"/>
      <c r="G30" s="403"/>
      <c r="H30" s="438"/>
      <c r="I30" s="175">
        <f t="shared" ref="I30:O39" si="2">IF(I$7-$F30=0,$G30,0)</f>
        <v>0</v>
      </c>
      <c r="J30" s="175">
        <f t="shared" si="2"/>
        <v>0</v>
      </c>
      <c r="K30" s="175">
        <f t="shared" si="2"/>
        <v>0</v>
      </c>
      <c r="L30" s="403">
        <f t="shared" si="2"/>
        <v>0</v>
      </c>
      <c r="M30" s="403">
        <f t="shared" si="2"/>
        <v>0</v>
      </c>
      <c r="N30" s="403">
        <f t="shared" si="2"/>
        <v>0</v>
      </c>
      <c r="O30" s="404">
        <f t="shared" si="2"/>
        <v>0</v>
      </c>
    </row>
    <row r="31" spans="2:15">
      <c r="B31" s="803"/>
      <c r="C31" s="802"/>
      <c r="D31" s="400"/>
      <c r="E31" s="401"/>
      <c r="F31" s="402"/>
      <c r="G31" s="175"/>
      <c r="H31" s="438"/>
      <c r="I31" s="175">
        <f t="shared" si="2"/>
        <v>0</v>
      </c>
      <c r="J31" s="175">
        <f t="shared" si="2"/>
        <v>0</v>
      </c>
      <c r="K31" s="175">
        <f t="shared" si="2"/>
        <v>0</v>
      </c>
      <c r="L31" s="403">
        <f t="shared" si="2"/>
        <v>0</v>
      </c>
      <c r="M31" s="403">
        <f t="shared" si="2"/>
        <v>0</v>
      </c>
      <c r="N31" s="403">
        <f t="shared" si="2"/>
        <v>0</v>
      </c>
      <c r="O31" s="404">
        <f t="shared" si="2"/>
        <v>0</v>
      </c>
    </row>
    <row r="32" spans="2:15">
      <c r="B32" s="803"/>
      <c r="C32" s="802"/>
      <c r="D32" s="400"/>
      <c r="E32" s="401"/>
      <c r="F32" s="402"/>
      <c r="G32" s="403"/>
      <c r="H32" s="438"/>
      <c r="I32" s="175">
        <f t="shared" si="2"/>
        <v>0</v>
      </c>
      <c r="J32" s="175">
        <f t="shared" si="2"/>
        <v>0</v>
      </c>
      <c r="K32" s="175">
        <f t="shared" si="2"/>
        <v>0</v>
      </c>
      <c r="L32" s="403">
        <f t="shared" si="2"/>
        <v>0</v>
      </c>
      <c r="M32" s="403">
        <f t="shared" si="2"/>
        <v>0</v>
      </c>
      <c r="N32" s="403">
        <f t="shared" si="2"/>
        <v>0</v>
      </c>
      <c r="O32" s="404">
        <f t="shared" si="2"/>
        <v>0</v>
      </c>
    </row>
    <row r="33" spans="2:15">
      <c r="B33" s="803"/>
      <c r="C33" s="802"/>
      <c r="D33" s="400"/>
      <c r="E33" s="401"/>
      <c r="F33" s="402"/>
      <c r="G33" s="403"/>
      <c r="H33" s="438"/>
      <c r="I33" s="175">
        <f t="shared" si="2"/>
        <v>0</v>
      </c>
      <c r="J33" s="175">
        <f t="shared" si="2"/>
        <v>0</v>
      </c>
      <c r="K33" s="175">
        <f t="shared" si="2"/>
        <v>0</v>
      </c>
      <c r="L33" s="403">
        <f t="shared" si="2"/>
        <v>0</v>
      </c>
      <c r="M33" s="403">
        <f t="shared" si="2"/>
        <v>0</v>
      </c>
      <c r="N33" s="403">
        <f t="shared" si="2"/>
        <v>0</v>
      </c>
      <c r="O33" s="404">
        <f t="shared" si="2"/>
        <v>0</v>
      </c>
    </row>
    <row r="34" spans="2:15">
      <c r="B34" s="803"/>
      <c r="C34" s="802"/>
      <c r="D34" s="400"/>
      <c r="E34" s="401"/>
      <c r="F34" s="402"/>
      <c r="G34" s="403"/>
      <c r="H34" s="438"/>
      <c r="I34" s="175">
        <f t="shared" si="2"/>
        <v>0</v>
      </c>
      <c r="J34" s="175">
        <f t="shared" si="2"/>
        <v>0</v>
      </c>
      <c r="K34" s="175">
        <f t="shared" si="2"/>
        <v>0</v>
      </c>
      <c r="L34" s="403">
        <f t="shared" si="2"/>
        <v>0</v>
      </c>
      <c r="M34" s="403">
        <f t="shared" si="2"/>
        <v>0</v>
      </c>
      <c r="N34" s="403">
        <f t="shared" si="2"/>
        <v>0</v>
      </c>
      <c r="O34" s="404">
        <f t="shared" si="2"/>
        <v>0</v>
      </c>
    </row>
    <row r="35" spans="2:15">
      <c r="B35" s="803"/>
      <c r="C35" s="802"/>
      <c r="D35" s="400"/>
      <c r="E35" s="401"/>
      <c r="F35" s="402"/>
      <c r="G35" s="403"/>
      <c r="H35" s="438"/>
      <c r="I35" s="175">
        <f t="shared" si="2"/>
        <v>0</v>
      </c>
      <c r="J35" s="175">
        <f t="shared" si="2"/>
        <v>0</v>
      </c>
      <c r="K35" s="175">
        <f t="shared" si="2"/>
        <v>0</v>
      </c>
      <c r="L35" s="403">
        <f t="shared" si="2"/>
        <v>0</v>
      </c>
      <c r="M35" s="403">
        <f t="shared" si="2"/>
        <v>0</v>
      </c>
      <c r="N35" s="403">
        <f t="shared" si="2"/>
        <v>0</v>
      </c>
      <c r="O35" s="404">
        <f t="shared" si="2"/>
        <v>0</v>
      </c>
    </row>
    <row r="36" spans="2:15">
      <c r="B36" s="803"/>
      <c r="C36" s="802"/>
      <c r="D36" s="400"/>
      <c r="E36" s="401"/>
      <c r="F36" s="402"/>
      <c r="G36" s="403"/>
      <c r="H36" s="438"/>
      <c r="I36" s="175">
        <f t="shared" si="2"/>
        <v>0</v>
      </c>
      <c r="J36" s="175">
        <f t="shared" si="2"/>
        <v>0</v>
      </c>
      <c r="K36" s="175">
        <f t="shared" si="2"/>
        <v>0</v>
      </c>
      <c r="L36" s="403">
        <f t="shared" si="2"/>
        <v>0</v>
      </c>
      <c r="M36" s="403">
        <f t="shared" si="2"/>
        <v>0</v>
      </c>
      <c r="N36" s="403">
        <f t="shared" si="2"/>
        <v>0</v>
      </c>
      <c r="O36" s="404">
        <f t="shared" si="2"/>
        <v>0</v>
      </c>
    </row>
    <row r="37" spans="2:15">
      <c r="B37" s="803"/>
      <c r="C37" s="802"/>
      <c r="D37" s="400"/>
      <c r="E37" s="401"/>
      <c r="F37" s="402"/>
      <c r="G37" s="403"/>
      <c r="H37" s="438"/>
      <c r="I37" s="175">
        <f t="shared" si="2"/>
        <v>0</v>
      </c>
      <c r="J37" s="175">
        <f t="shared" si="2"/>
        <v>0</v>
      </c>
      <c r="K37" s="175">
        <f t="shared" si="2"/>
        <v>0</v>
      </c>
      <c r="L37" s="403">
        <f t="shared" si="2"/>
        <v>0</v>
      </c>
      <c r="M37" s="403">
        <f t="shared" si="2"/>
        <v>0</v>
      </c>
      <c r="N37" s="403">
        <f t="shared" si="2"/>
        <v>0</v>
      </c>
      <c r="O37" s="404">
        <f t="shared" si="2"/>
        <v>0</v>
      </c>
    </row>
    <row r="38" spans="2:15">
      <c r="B38" s="803"/>
      <c r="C38" s="802"/>
      <c r="D38" s="400"/>
      <c r="E38" s="401"/>
      <c r="F38" s="402"/>
      <c r="G38" s="403"/>
      <c r="H38" s="438"/>
      <c r="I38" s="175">
        <f t="shared" si="2"/>
        <v>0</v>
      </c>
      <c r="J38" s="175">
        <f t="shared" si="2"/>
        <v>0</v>
      </c>
      <c r="K38" s="175">
        <f t="shared" si="2"/>
        <v>0</v>
      </c>
      <c r="L38" s="403">
        <f t="shared" si="2"/>
        <v>0</v>
      </c>
      <c r="M38" s="403">
        <f t="shared" si="2"/>
        <v>0</v>
      </c>
      <c r="N38" s="403">
        <f t="shared" si="2"/>
        <v>0</v>
      </c>
      <c r="O38" s="404">
        <f t="shared" si="2"/>
        <v>0</v>
      </c>
    </row>
    <row r="39" spans="2:15">
      <c r="B39" s="803"/>
      <c r="C39" s="802"/>
      <c r="D39" s="400"/>
      <c r="E39" s="401"/>
      <c r="F39" s="402"/>
      <c r="G39" s="403"/>
      <c r="H39" s="438"/>
      <c r="I39" s="175">
        <f t="shared" si="2"/>
        <v>0</v>
      </c>
      <c r="J39" s="175">
        <f t="shared" si="2"/>
        <v>0</v>
      </c>
      <c r="K39" s="175">
        <f t="shared" si="2"/>
        <v>0</v>
      </c>
      <c r="L39" s="403">
        <f t="shared" si="2"/>
        <v>0</v>
      </c>
      <c r="M39" s="403">
        <f t="shared" si="2"/>
        <v>0</v>
      </c>
      <c r="N39" s="403">
        <f t="shared" si="2"/>
        <v>0</v>
      </c>
      <c r="O39" s="404">
        <f t="shared" si="2"/>
        <v>0</v>
      </c>
    </row>
    <row r="40" spans="2:15">
      <c r="B40" s="803"/>
      <c r="C40" s="802"/>
      <c r="D40" s="400"/>
      <c r="E40" s="401"/>
      <c r="F40" s="402"/>
      <c r="G40" s="403"/>
      <c r="H40" s="438"/>
      <c r="I40" s="175">
        <f t="shared" ref="I40:O46" si="3">IF(I$7-$F40=0,$G40,0)</f>
        <v>0</v>
      </c>
      <c r="J40" s="175">
        <f t="shared" si="3"/>
        <v>0</v>
      </c>
      <c r="K40" s="175">
        <f t="shared" si="3"/>
        <v>0</v>
      </c>
      <c r="L40" s="403">
        <f t="shared" si="3"/>
        <v>0</v>
      </c>
      <c r="M40" s="403">
        <f t="shared" si="3"/>
        <v>0</v>
      </c>
      <c r="N40" s="403">
        <f t="shared" si="3"/>
        <v>0</v>
      </c>
      <c r="O40" s="404">
        <f t="shared" si="3"/>
        <v>0</v>
      </c>
    </row>
    <row r="41" spans="2:15">
      <c r="B41" s="803"/>
      <c r="C41" s="802"/>
      <c r="D41" s="400"/>
      <c r="E41" s="401"/>
      <c r="F41" s="402"/>
      <c r="G41" s="403"/>
      <c r="H41" s="438"/>
      <c r="I41" s="175">
        <f t="shared" si="3"/>
        <v>0</v>
      </c>
      <c r="J41" s="175">
        <f t="shared" si="3"/>
        <v>0</v>
      </c>
      <c r="K41" s="175">
        <f t="shared" si="3"/>
        <v>0</v>
      </c>
      <c r="L41" s="403">
        <f t="shared" si="3"/>
        <v>0</v>
      </c>
      <c r="M41" s="403">
        <f t="shared" si="3"/>
        <v>0</v>
      </c>
      <c r="N41" s="403">
        <f t="shared" si="3"/>
        <v>0</v>
      </c>
      <c r="O41" s="404">
        <f t="shared" si="3"/>
        <v>0</v>
      </c>
    </row>
    <row r="42" spans="2:15">
      <c r="B42" s="803"/>
      <c r="C42" s="802"/>
      <c r="D42" s="400"/>
      <c r="E42" s="401"/>
      <c r="F42" s="402"/>
      <c r="G42" s="403"/>
      <c r="H42" s="438"/>
      <c r="I42" s="175">
        <f t="shared" si="3"/>
        <v>0</v>
      </c>
      <c r="J42" s="175">
        <f t="shared" si="3"/>
        <v>0</v>
      </c>
      <c r="K42" s="175">
        <f t="shared" si="3"/>
        <v>0</v>
      </c>
      <c r="L42" s="403">
        <f t="shared" si="3"/>
        <v>0</v>
      </c>
      <c r="M42" s="403">
        <f t="shared" si="3"/>
        <v>0</v>
      </c>
      <c r="N42" s="403">
        <f t="shared" si="3"/>
        <v>0</v>
      </c>
      <c r="O42" s="404">
        <f t="shared" si="3"/>
        <v>0</v>
      </c>
    </row>
    <row r="43" spans="2:15">
      <c r="B43" s="803"/>
      <c r="C43" s="802"/>
      <c r="D43" s="400"/>
      <c r="E43" s="401"/>
      <c r="F43" s="402"/>
      <c r="G43" s="403"/>
      <c r="H43" s="438"/>
      <c r="I43" s="175">
        <f t="shared" si="3"/>
        <v>0</v>
      </c>
      <c r="J43" s="175">
        <f t="shared" si="3"/>
        <v>0</v>
      </c>
      <c r="K43" s="175">
        <f t="shared" si="3"/>
        <v>0</v>
      </c>
      <c r="L43" s="403">
        <f t="shared" si="3"/>
        <v>0</v>
      </c>
      <c r="M43" s="403">
        <f t="shared" si="3"/>
        <v>0</v>
      </c>
      <c r="N43" s="403">
        <f t="shared" si="3"/>
        <v>0</v>
      </c>
      <c r="O43" s="404">
        <f t="shared" si="3"/>
        <v>0</v>
      </c>
    </row>
    <row r="44" spans="2:15">
      <c r="B44" s="803"/>
      <c r="C44" s="802"/>
      <c r="D44" s="400"/>
      <c r="E44" s="401"/>
      <c r="F44" s="402"/>
      <c r="G44" s="403"/>
      <c r="H44" s="438"/>
      <c r="I44" s="175">
        <f t="shared" si="3"/>
        <v>0</v>
      </c>
      <c r="J44" s="175">
        <f t="shared" si="3"/>
        <v>0</v>
      </c>
      <c r="K44" s="175">
        <f t="shared" si="3"/>
        <v>0</v>
      </c>
      <c r="L44" s="403">
        <f t="shared" si="3"/>
        <v>0</v>
      </c>
      <c r="M44" s="403">
        <f t="shared" si="3"/>
        <v>0</v>
      </c>
      <c r="N44" s="403">
        <f t="shared" si="3"/>
        <v>0</v>
      </c>
      <c r="O44" s="404">
        <f t="shared" si="3"/>
        <v>0</v>
      </c>
    </row>
    <row r="45" spans="2:15">
      <c r="B45" s="803"/>
      <c r="C45" s="802"/>
      <c r="D45" s="400"/>
      <c r="E45" s="401"/>
      <c r="F45" s="402"/>
      <c r="G45" s="403"/>
      <c r="H45" s="438"/>
      <c r="I45" s="175">
        <f t="shared" si="3"/>
        <v>0</v>
      </c>
      <c r="J45" s="175">
        <f t="shared" si="3"/>
        <v>0</v>
      </c>
      <c r="K45" s="175">
        <f t="shared" si="3"/>
        <v>0</v>
      </c>
      <c r="L45" s="403">
        <f t="shared" si="3"/>
        <v>0</v>
      </c>
      <c r="M45" s="403">
        <f t="shared" si="3"/>
        <v>0</v>
      </c>
      <c r="N45" s="403">
        <f t="shared" si="3"/>
        <v>0</v>
      </c>
      <c r="O45" s="404">
        <f t="shared" si="3"/>
        <v>0</v>
      </c>
    </row>
    <row r="46" spans="2:15">
      <c r="B46" s="803"/>
      <c r="C46" s="802"/>
      <c r="D46" s="400"/>
      <c r="E46" s="401"/>
      <c r="F46" s="402"/>
      <c r="G46" s="403"/>
      <c r="H46" s="438"/>
      <c r="I46" s="175">
        <f t="shared" si="3"/>
        <v>0</v>
      </c>
      <c r="J46" s="175">
        <f t="shared" si="3"/>
        <v>0</v>
      </c>
      <c r="K46" s="175">
        <f t="shared" si="3"/>
        <v>0</v>
      </c>
      <c r="L46" s="403">
        <f t="shared" si="3"/>
        <v>0</v>
      </c>
      <c r="M46" s="403">
        <f t="shared" si="3"/>
        <v>0</v>
      </c>
      <c r="N46" s="403">
        <f t="shared" si="3"/>
        <v>0</v>
      </c>
      <c r="O46" s="404">
        <f t="shared" si="3"/>
        <v>0</v>
      </c>
    </row>
    <row r="47" spans="2:15">
      <c r="B47" s="803"/>
      <c r="C47" s="186"/>
      <c r="D47" s="405"/>
      <c r="E47" s="186"/>
      <c r="F47" s="406"/>
      <c r="G47" s="186"/>
      <c r="H47" s="439"/>
      <c r="I47" s="186"/>
      <c r="J47" s="186"/>
      <c r="K47" s="186"/>
      <c r="L47" s="186"/>
      <c r="M47" s="408"/>
      <c r="N47" s="408"/>
      <c r="O47" s="123"/>
    </row>
    <row r="48" spans="2:15" ht="16.149999999999999" thickBot="1">
      <c r="B48" s="804" t="s">
        <v>3382</v>
      </c>
      <c r="C48" s="413"/>
      <c r="D48" s="413"/>
      <c r="E48" s="414"/>
      <c r="F48" s="415">
        <f>SUM(I48:O48)-G48</f>
        <v>0</v>
      </c>
      <c r="G48" s="416">
        <f>SUM(G8:G47)</f>
        <v>0</v>
      </c>
      <c r="H48" s="416">
        <f>SUM(H8:H47)</f>
        <v>0</v>
      </c>
      <c r="I48" s="416">
        <f>SUM(I9:I47)</f>
        <v>0</v>
      </c>
      <c r="J48" s="416">
        <f t="shared" ref="J48:O48" si="4">SUM(J9:J47)</f>
        <v>0</v>
      </c>
      <c r="K48" s="416">
        <f t="shared" si="4"/>
        <v>0</v>
      </c>
      <c r="L48" s="416">
        <f t="shared" si="4"/>
        <v>0</v>
      </c>
      <c r="M48" s="416">
        <f t="shared" si="4"/>
        <v>0</v>
      </c>
      <c r="N48" s="416">
        <f t="shared" si="4"/>
        <v>0</v>
      </c>
      <c r="O48" s="416">
        <f t="shared" si="4"/>
        <v>0</v>
      </c>
    </row>
    <row r="50" spans="8:10">
      <c r="H50" s="419"/>
      <c r="J50" s="419"/>
    </row>
    <row r="51" spans="8:10">
      <c r="H51" s="419"/>
      <c r="I51" s="419"/>
      <c r="J51" s="419"/>
    </row>
    <row r="52" spans="8:10">
      <c r="H52" s="419"/>
      <c r="I52" s="419"/>
      <c r="J52" s="419"/>
    </row>
    <row r="53" spans="8:10">
      <c r="H53" s="419"/>
    </row>
  </sheetData>
  <sheetProtection formatCells="0" formatColumns="0" formatRows="0" insertColumns="0" insertRows="0" insertHyperlinks="0" deleteColumns="0" deleteRows="0" sort="0" autoFilter="0" pivotTables="0"/>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5EED7-1814-4A71-B2B6-E8935C7CA19C}">
  <dimension ref="B1:AA99"/>
  <sheetViews>
    <sheetView showGridLines="0" workbookViewId="0">
      <pane xSplit="8" ySplit="8" topLeftCell="I9" activePane="bottomRight" state="frozen"/>
      <selection pane="bottomRight" activeCell="I9" sqref="I9"/>
      <selection pane="bottomLeft" activeCell="A9" sqref="A9"/>
      <selection pane="topRight" activeCell="I1" sqref="I1"/>
    </sheetView>
  </sheetViews>
  <sheetFormatPr defaultColWidth="9.140625" defaultRowHeight="15.6"/>
  <cols>
    <col min="1" max="1" width="4.5703125" style="12" customWidth="1"/>
    <col min="2" max="3" width="12.5703125" style="12" customWidth="1"/>
    <col min="4" max="4" width="12" style="12" customWidth="1"/>
    <col min="5" max="5" width="32.140625" style="12" customWidth="1"/>
    <col min="6" max="6" width="5.42578125" style="164" customWidth="1"/>
    <col min="7" max="7" width="12.42578125" style="12" customWidth="1"/>
    <col min="8" max="8" width="0.7109375" style="12" customWidth="1"/>
    <col min="9" max="27" width="12.7109375" style="12" customWidth="1"/>
    <col min="28" max="16384" width="9.140625" style="12"/>
  </cols>
  <sheetData>
    <row r="1" spans="2:27" ht="15.75" customHeight="1">
      <c r="F1" s="12"/>
      <c r="K1" s="90"/>
    </row>
    <row r="2" spans="2:27" s="23" customFormat="1" ht="15" customHeight="1">
      <c r="B2" s="17" t="s">
        <v>14</v>
      </c>
      <c r="C2" s="26" t="str">
        <f>Index!C2</f>
        <v>Forest Car Company Ltd</v>
      </c>
      <c r="D2" s="26"/>
      <c r="E2" s="115" t="s">
        <v>15</v>
      </c>
      <c r="F2" s="17" t="str">
        <f>Index!H2</f>
        <v>Aratee</v>
      </c>
      <c r="G2" s="17"/>
      <c r="H2" s="115" t="s">
        <v>9</v>
      </c>
      <c r="I2" s="18">
        <f>Index!J2</f>
        <v>45343</v>
      </c>
      <c r="J2" s="18"/>
      <c r="K2" s="947"/>
      <c r="L2" s="390"/>
      <c r="M2" s="946"/>
      <c r="N2" s="946"/>
      <c r="O2" s="946"/>
      <c r="P2" s="946"/>
      <c r="Q2" s="946"/>
      <c r="R2" s="946"/>
      <c r="S2" s="946"/>
      <c r="T2" s="946"/>
      <c r="U2" s="946"/>
      <c r="V2" s="946"/>
      <c r="W2" s="946"/>
      <c r="X2" s="946"/>
      <c r="Y2" s="946"/>
      <c r="Z2" s="946"/>
      <c r="AA2" s="946"/>
    </row>
    <row r="3" spans="2:27" s="23" customFormat="1" ht="15" customHeight="1">
      <c r="B3" s="17" t="s">
        <v>16</v>
      </c>
      <c r="C3" s="18">
        <f>Index!C3</f>
        <v>45260</v>
      </c>
      <c r="D3" s="18"/>
      <c r="E3" s="115" t="s">
        <v>17</v>
      </c>
      <c r="F3" s="17" t="str">
        <f>Index!H3</f>
        <v>Mitesh</v>
      </c>
      <c r="G3" s="17"/>
      <c r="H3" s="115" t="s">
        <v>9</v>
      </c>
      <c r="I3" s="18">
        <f>Index!J3</f>
        <v>45352</v>
      </c>
      <c r="J3" s="18"/>
      <c r="K3" s="947"/>
      <c r="L3" s="946"/>
      <c r="M3" s="946"/>
      <c r="N3" s="946"/>
      <c r="O3" s="946"/>
      <c r="P3" s="946"/>
      <c r="Q3" s="946"/>
      <c r="R3" s="946"/>
      <c r="S3" s="946"/>
      <c r="T3" s="946"/>
      <c r="U3" s="946"/>
      <c r="V3" s="946"/>
      <c r="W3" s="946"/>
      <c r="X3" s="946"/>
      <c r="Y3" s="946"/>
      <c r="Z3" s="946"/>
      <c r="AA3" s="946"/>
    </row>
    <row r="4" spans="2:27" ht="15" customHeight="1">
      <c r="B4" s="4"/>
      <c r="C4" s="4"/>
      <c r="D4" s="4"/>
      <c r="E4" s="4"/>
      <c r="F4" s="4"/>
      <c r="G4" s="4"/>
      <c r="H4" s="4"/>
      <c r="I4" s="29"/>
      <c r="K4" s="90"/>
    </row>
    <row r="5" spans="2:27" ht="13.7" customHeight="1">
      <c r="B5" s="5" t="s">
        <v>3383</v>
      </c>
      <c r="C5" s="5"/>
      <c r="D5" s="4"/>
      <c r="E5" s="4"/>
      <c r="F5" s="4"/>
      <c r="G5" s="4"/>
      <c r="H5" s="4"/>
      <c r="I5" s="4"/>
      <c r="K5" s="90"/>
    </row>
    <row r="6" spans="2:27" ht="14.25" customHeight="1" thickBot="1">
      <c r="B6" s="130"/>
      <c r="C6" s="130"/>
      <c r="D6" s="4"/>
      <c r="E6" s="4"/>
      <c r="F6" s="4"/>
      <c r="G6" s="4"/>
      <c r="H6" s="4"/>
      <c r="I6" s="4"/>
      <c r="K6" s="90"/>
    </row>
    <row r="7" spans="2:27" ht="14.25" customHeight="1" thickBot="1">
      <c r="E7" s="4"/>
      <c r="F7" s="4"/>
      <c r="G7" s="4"/>
      <c r="H7" s="4"/>
      <c r="I7" s="392">
        <v>27</v>
      </c>
      <c r="J7" s="393">
        <v>1</v>
      </c>
      <c r="K7" s="393">
        <v>229</v>
      </c>
      <c r="L7" s="394">
        <v>230</v>
      </c>
      <c r="M7" s="395">
        <v>232</v>
      </c>
      <c r="N7" s="395">
        <v>233</v>
      </c>
      <c r="O7" s="395">
        <v>255</v>
      </c>
      <c r="P7" s="395">
        <v>260</v>
      </c>
      <c r="Q7" s="395">
        <v>263</v>
      </c>
      <c r="R7" s="395">
        <v>265</v>
      </c>
      <c r="S7" s="395">
        <v>266</v>
      </c>
      <c r="T7" s="395">
        <v>267</v>
      </c>
      <c r="U7" s="395">
        <v>270</v>
      </c>
      <c r="V7" s="395">
        <v>272</v>
      </c>
      <c r="W7" s="395">
        <v>274</v>
      </c>
      <c r="X7" s="395">
        <v>279</v>
      </c>
      <c r="Y7" s="395">
        <v>378</v>
      </c>
      <c r="Z7" s="395">
        <v>524.20000000000005</v>
      </c>
      <c r="AA7" s="395">
        <v>525.5</v>
      </c>
    </row>
    <row r="8" spans="2:27" s="396" customFormat="1" ht="47.45" thickBot="1">
      <c r="B8" s="436" t="s">
        <v>1751</v>
      </c>
      <c r="C8" s="801" t="s">
        <v>109</v>
      </c>
      <c r="D8" s="436" t="s">
        <v>545</v>
      </c>
      <c r="E8" s="436" t="s">
        <v>2348</v>
      </c>
      <c r="F8" s="436" t="s">
        <v>3366</v>
      </c>
      <c r="G8" s="436" t="s">
        <v>1753</v>
      </c>
      <c r="H8" s="436"/>
      <c r="I8" s="436" t="s">
        <v>2124</v>
      </c>
      <c r="J8" s="436" t="s">
        <v>3430</v>
      </c>
      <c r="K8" s="436" t="s">
        <v>2182</v>
      </c>
      <c r="L8" s="436" t="s">
        <v>3431</v>
      </c>
      <c r="M8" s="436" t="s">
        <v>2185</v>
      </c>
      <c r="N8" s="436" t="s">
        <v>3432</v>
      </c>
      <c r="O8" s="436" t="s">
        <v>2130</v>
      </c>
      <c r="P8" s="436" t="s">
        <v>3433</v>
      </c>
      <c r="Q8" s="436" t="s">
        <v>2195</v>
      </c>
      <c r="R8" s="436" t="s">
        <v>2197</v>
      </c>
      <c r="S8" s="436" t="s">
        <v>2198</v>
      </c>
      <c r="T8" s="436" t="s">
        <v>2199</v>
      </c>
      <c r="U8" s="436" t="s">
        <v>3434</v>
      </c>
      <c r="V8" s="436" t="s">
        <v>3387</v>
      </c>
      <c r="W8" s="436" t="s">
        <v>3435</v>
      </c>
      <c r="X8" s="436" t="s">
        <v>3436</v>
      </c>
      <c r="Y8" s="436" t="s">
        <v>3435</v>
      </c>
      <c r="Z8" s="436" t="s">
        <v>3437</v>
      </c>
      <c r="AA8" s="436" t="s">
        <v>3438</v>
      </c>
    </row>
    <row r="9" spans="2:27" ht="13.7" customHeight="1">
      <c r="B9" s="183"/>
      <c r="C9" s="184"/>
      <c r="D9" s="397"/>
      <c r="E9" s="184"/>
      <c r="F9" s="184"/>
      <c r="G9" s="184"/>
      <c r="H9" s="437"/>
      <c r="I9" s="184"/>
      <c r="J9" s="184"/>
      <c r="K9" s="184"/>
      <c r="L9" s="184"/>
      <c r="M9" s="184"/>
      <c r="N9" s="184"/>
      <c r="O9" s="184"/>
      <c r="P9" s="398"/>
      <c r="Q9" s="398"/>
      <c r="R9" s="398"/>
      <c r="S9" s="398"/>
      <c r="T9" s="398"/>
      <c r="U9" s="398"/>
      <c r="V9" s="398"/>
      <c r="W9" s="398"/>
      <c r="X9" s="398"/>
      <c r="Y9" s="398"/>
      <c r="Z9" s="398"/>
      <c r="AA9" s="120"/>
    </row>
    <row r="10" spans="2:27" ht="13.7" customHeight="1">
      <c r="B10" s="803"/>
      <c r="C10" s="802"/>
      <c r="D10" s="400"/>
      <c r="E10" s="401"/>
      <c r="F10" s="402"/>
      <c r="G10" s="175"/>
      <c r="H10" s="438"/>
      <c r="I10" s="403">
        <f t="shared" ref="I10:R19" si="0">IF(I$7-$F10=0,$G10,0)</f>
        <v>0</v>
      </c>
      <c r="J10" s="403">
        <f t="shared" si="0"/>
        <v>0</v>
      </c>
      <c r="K10" s="403">
        <f t="shared" si="0"/>
        <v>0</v>
      </c>
      <c r="L10" s="403">
        <f t="shared" si="0"/>
        <v>0</v>
      </c>
      <c r="M10" s="403">
        <f t="shared" si="0"/>
        <v>0</v>
      </c>
      <c r="N10" s="403">
        <f t="shared" si="0"/>
        <v>0</v>
      </c>
      <c r="O10" s="403">
        <f t="shared" si="0"/>
        <v>0</v>
      </c>
      <c r="P10" s="403">
        <f t="shared" si="0"/>
        <v>0</v>
      </c>
      <c r="Q10" s="403">
        <f t="shared" si="0"/>
        <v>0</v>
      </c>
      <c r="R10" s="403">
        <f t="shared" si="0"/>
        <v>0</v>
      </c>
      <c r="S10" s="403">
        <f t="shared" ref="S10:AA19" si="1">IF(S$7-$F10=0,$G10,0)</f>
        <v>0</v>
      </c>
      <c r="T10" s="403">
        <f t="shared" si="1"/>
        <v>0</v>
      </c>
      <c r="U10" s="403">
        <f t="shared" si="1"/>
        <v>0</v>
      </c>
      <c r="V10" s="403">
        <f t="shared" si="1"/>
        <v>0</v>
      </c>
      <c r="W10" s="403">
        <f t="shared" si="1"/>
        <v>0</v>
      </c>
      <c r="X10" s="403">
        <f t="shared" si="1"/>
        <v>0</v>
      </c>
      <c r="Y10" s="403">
        <f t="shared" si="1"/>
        <v>0</v>
      </c>
      <c r="Z10" s="403">
        <f t="shared" si="1"/>
        <v>0</v>
      </c>
      <c r="AA10" s="142">
        <f t="shared" si="1"/>
        <v>0</v>
      </c>
    </row>
    <row r="11" spans="2:27" ht="13.7" customHeight="1">
      <c r="B11" s="803"/>
      <c r="C11" s="802"/>
      <c r="D11" s="400"/>
      <c r="E11" s="401"/>
      <c r="F11" s="402"/>
      <c r="G11" s="175"/>
      <c r="H11" s="438"/>
      <c r="I11" s="403">
        <f t="shared" si="0"/>
        <v>0</v>
      </c>
      <c r="J11" s="403">
        <f t="shared" si="0"/>
        <v>0</v>
      </c>
      <c r="K11" s="403">
        <f t="shared" si="0"/>
        <v>0</v>
      </c>
      <c r="L11" s="403">
        <f t="shared" si="0"/>
        <v>0</v>
      </c>
      <c r="M11" s="403">
        <f t="shared" si="0"/>
        <v>0</v>
      </c>
      <c r="N11" s="403">
        <f t="shared" si="0"/>
        <v>0</v>
      </c>
      <c r="O11" s="403">
        <f t="shared" si="0"/>
        <v>0</v>
      </c>
      <c r="P11" s="403">
        <f t="shared" si="0"/>
        <v>0</v>
      </c>
      <c r="Q11" s="403">
        <f t="shared" si="0"/>
        <v>0</v>
      </c>
      <c r="R11" s="403">
        <f t="shared" si="0"/>
        <v>0</v>
      </c>
      <c r="S11" s="403">
        <f t="shared" si="1"/>
        <v>0</v>
      </c>
      <c r="T11" s="403">
        <f t="shared" si="1"/>
        <v>0</v>
      </c>
      <c r="U11" s="403">
        <f t="shared" si="1"/>
        <v>0</v>
      </c>
      <c r="V11" s="403">
        <f t="shared" si="1"/>
        <v>0</v>
      </c>
      <c r="W11" s="403">
        <f t="shared" si="1"/>
        <v>0</v>
      </c>
      <c r="X11" s="403">
        <f t="shared" si="1"/>
        <v>0</v>
      </c>
      <c r="Y11" s="403">
        <f t="shared" si="1"/>
        <v>0</v>
      </c>
      <c r="Z11" s="403">
        <f t="shared" si="1"/>
        <v>0</v>
      </c>
      <c r="AA11" s="404">
        <f t="shared" si="1"/>
        <v>0</v>
      </c>
    </row>
    <row r="12" spans="2:27" ht="13.7" customHeight="1">
      <c r="B12" s="803"/>
      <c r="C12" s="802"/>
      <c r="D12" s="400"/>
      <c r="E12" s="401"/>
      <c r="F12" s="402"/>
      <c r="G12" s="175"/>
      <c r="H12" s="438"/>
      <c r="I12" s="403">
        <f t="shared" si="0"/>
        <v>0</v>
      </c>
      <c r="J12" s="403">
        <f t="shared" si="0"/>
        <v>0</v>
      </c>
      <c r="K12" s="403">
        <f t="shared" si="0"/>
        <v>0</v>
      </c>
      <c r="L12" s="403">
        <f t="shared" si="0"/>
        <v>0</v>
      </c>
      <c r="M12" s="403">
        <f t="shared" si="0"/>
        <v>0</v>
      </c>
      <c r="N12" s="403">
        <f t="shared" si="0"/>
        <v>0</v>
      </c>
      <c r="O12" s="403">
        <f t="shared" si="0"/>
        <v>0</v>
      </c>
      <c r="P12" s="403">
        <f t="shared" si="0"/>
        <v>0</v>
      </c>
      <c r="Q12" s="403">
        <f t="shared" si="0"/>
        <v>0</v>
      </c>
      <c r="R12" s="403">
        <f t="shared" si="0"/>
        <v>0</v>
      </c>
      <c r="S12" s="403">
        <f t="shared" si="1"/>
        <v>0</v>
      </c>
      <c r="T12" s="403">
        <f t="shared" si="1"/>
        <v>0</v>
      </c>
      <c r="U12" s="403">
        <f t="shared" si="1"/>
        <v>0</v>
      </c>
      <c r="V12" s="403">
        <f t="shared" si="1"/>
        <v>0</v>
      </c>
      <c r="W12" s="403">
        <f t="shared" si="1"/>
        <v>0</v>
      </c>
      <c r="X12" s="403">
        <f t="shared" si="1"/>
        <v>0</v>
      </c>
      <c r="Y12" s="403">
        <f t="shared" si="1"/>
        <v>0</v>
      </c>
      <c r="Z12" s="403">
        <f t="shared" si="1"/>
        <v>0</v>
      </c>
      <c r="AA12" s="404">
        <f t="shared" si="1"/>
        <v>0</v>
      </c>
    </row>
    <row r="13" spans="2:27" ht="13.7" customHeight="1">
      <c r="B13" s="803"/>
      <c r="C13" s="802"/>
      <c r="D13" s="400"/>
      <c r="E13" s="401"/>
      <c r="F13" s="402"/>
      <c r="G13" s="175"/>
      <c r="H13" s="438"/>
      <c r="I13" s="403">
        <f t="shared" si="0"/>
        <v>0</v>
      </c>
      <c r="J13" s="403">
        <f t="shared" si="0"/>
        <v>0</v>
      </c>
      <c r="K13" s="403">
        <f t="shared" si="0"/>
        <v>0</v>
      </c>
      <c r="L13" s="403">
        <f t="shared" si="0"/>
        <v>0</v>
      </c>
      <c r="M13" s="403">
        <f t="shared" si="0"/>
        <v>0</v>
      </c>
      <c r="N13" s="403">
        <f t="shared" si="0"/>
        <v>0</v>
      </c>
      <c r="O13" s="403">
        <f t="shared" si="0"/>
        <v>0</v>
      </c>
      <c r="P13" s="403">
        <f t="shared" si="0"/>
        <v>0</v>
      </c>
      <c r="Q13" s="403">
        <f t="shared" si="0"/>
        <v>0</v>
      </c>
      <c r="R13" s="403">
        <f t="shared" si="0"/>
        <v>0</v>
      </c>
      <c r="S13" s="403">
        <f t="shared" si="1"/>
        <v>0</v>
      </c>
      <c r="T13" s="403">
        <f t="shared" si="1"/>
        <v>0</v>
      </c>
      <c r="U13" s="403">
        <f t="shared" si="1"/>
        <v>0</v>
      </c>
      <c r="V13" s="403">
        <f t="shared" si="1"/>
        <v>0</v>
      </c>
      <c r="W13" s="403">
        <f t="shared" si="1"/>
        <v>0</v>
      </c>
      <c r="X13" s="403">
        <f t="shared" si="1"/>
        <v>0</v>
      </c>
      <c r="Y13" s="403">
        <f t="shared" si="1"/>
        <v>0</v>
      </c>
      <c r="Z13" s="403">
        <f t="shared" si="1"/>
        <v>0</v>
      </c>
      <c r="AA13" s="404">
        <f t="shared" si="1"/>
        <v>0</v>
      </c>
    </row>
    <row r="14" spans="2:27" ht="13.7" customHeight="1">
      <c r="B14" s="803"/>
      <c r="C14" s="802"/>
      <c r="D14" s="400"/>
      <c r="E14" s="401"/>
      <c r="F14" s="402"/>
      <c r="G14" s="175"/>
      <c r="H14" s="438"/>
      <c r="I14" s="403">
        <f t="shared" si="0"/>
        <v>0</v>
      </c>
      <c r="J14" s="403">
        <f t="shared" si="0"/>
        <v>0</v>
      </c>
      <c r="K14" s="403">
        <f t="shared" si="0"/>
        <v>0</v>
      </c>
      <c r="L14" s="403">
        <f t="shared" si="0"/>
        <v>0</v>
      </c>
      <c r="M14" s="403">
        <f t="shared" si="0"/>
        <v>0</v>
      </c>
      <c r="N14" s="403">
        <f t="shared" si="0"/>
        <v>0</v>
      </c>
      <c r="O14" s="403">
        <f t="shared" si="0"/>
        <v>0</v>
      </c>
      <c r="P14" s="403">
        <f t="shared" si="0"/>
        <v>0</v>
      </c>
      <c r="Q14" s="403">
        <f t="shared" si="0"/>
        <v>0</v>
      </c>
      <c r="R14" s="403">
        <f t="shared" si="0"/>
        <v>0</v>
      </c>
      <c r="S14" s="403">
        <f t="shared" si="1"/>
        <v>0</v>
      </c>
      <c r="T14" s="403">
        <f t="shared" si="1"/>
        <v>0</v>
      </c>
      <c r="U14" s="403">
        <f t="shared" si="1"/>
        <v>0</v>
      </c>
      <c r="V14" s="403">
        <f t="shared" si="1"/>
        <v>0</v>
      </c>
      <c r="W14" s="403">
        <f t="shared" si="1"/>
        <v>0</v>
      </c>
      <c r="X14" s="403">
        <f t="shared" si="1"/>
        <v>0</v>
      </c>
      <c r="Y14" s="403">
        <f t="shared" si="1"/>
        <v>0</v>
      </c>
      <c r="Z14" s="403">
        <f t="shared" si="1"/>
        <v>0</v>
      </c>
      <c r="AA14" s="404">
        <f t="shared" si="1"/>
        <v>0</v>
      </c>
    </row>
    <row r="15" spans="2:27" ht="13.7" customHeight="1">
      <c r="B15" s="803"/>
      <c r="C15" s="802"/>
      <c r="D15" s="400"/>
      <c r="E15" s="401"/>
      <c r="F15" s="402"/>
      <c r="G15" s="175"/>
      <c r="H15" s="438"/>
      <c r="I15" s="403">
        <f t="shared" si="0"/>
        <v>0</v>
      </c>
      <c r="J15" s="403">
        <f t="shared" si="0"/>
        <v>0</v>
      </c>
      <c r="K15" s="403">
        <f t="shared" si="0"/>
        <v>0</v>
      </c>
      <c r="L15" s="403">
        <f t="shared" si="0"/>
        <v>0</v>
      </c>
      <c r="M15" s="403">
        <f t="shared" si="0"/>
        <v>0</v>
      </c>
      <c r="N15" s="403">
        <f t="shared" si="0"/>
        <v>0</v>
      </c>
      <c r="O15" s="403">
        <f t="shared" si="0"/>
        <v>0</v>
      </c>
      <c r="P15" s="403">
        <f t="shared" si="0"/>
        <v>0</v>
      </c>
      <c r="Q15" s="403">
        <f t="shared" si="0"/>
        <v>0</v>
      </c>
      <c r="R15" s="403">
        <f t="shared" si="0"/>
        <v>0</v>
      </c>
      <c r="S15" s="403">
        <f t="shared" si="1"/>
        <v>0</v>
      </c>
      <c r="T15" s="403">
        <f t="shared" si="1"/>
        <v>0</v>
      </c>
      <c r="U15" s="403">
        <f t="shared" si="1"/>
        <v>0</v>
      </c>
      <c r="V15" s="403">
        <f t="shared" si="1"/>
        <v>0</v>
      </c>
      <c r="W15" s="403">
        <f t="shared" si="1"/>
        <v>0</v>
      </c>
      <c r="X15" s="403">
        <f t="shared" si="1"/>
        <v>0</v>
      </c>
      <c r="Y15" s="403">
        <f t="shared" si="1"/>
        <v>0</v>
      </c>
      <c r="Z15" s="403">
        <f t="shared" si="1"/>
        <v>0</v>
      </c>
      <c r="AA15" s="404">
        <f t="shared" si="1"/>
        <v>0</v>
      </c>
    </row>
    <row r="16" spans="2:27" ht="13.7" customHeight="1">
      <c r="B16" s="803"/>
      <c r="C16" s="802"/>
      <c r="D16" s="400"/>
      <c r="E16" s="401"/>
      <c r="F16" s="402"/>
      <c r="G16" s="175"/>
      <c r="H16" s="438"/>
      <c r="I16" s="403">
        <f t="shared" si="0"/>
        <v>0</v>
      </c>
      <c r="J16" s="403">
        <f t="shared" si="0"/>
        <v>0</v>
      </c>
      <c r="K16" s="403">
        <f t="shared" si="0"/>
        <v>0</v>
      </c>
      <c r="L16" s="403">
        <f t="shared" si="0"/>
        <v>0</v>
      </c>
      <c r="M16" s="403">
        <f t="shared" si="0"/>
        <v>0</v>
      </c>
      <c r="N16" s="403">
        <f t="shared" si="0"/>
        <v>0</v>
      </c>
      <c r="O16" s="403">
        <f t="shared" si="0"/>
        <v>0</v>
      </c>
      <c r="P16" s="403">
        <f t="shared" si="0"/>
        <v>0</v>
      </c>
      <c r="Q16" s="403">
        <f t="shared" si="0"/>
        <v>0</v>
      </c>
      <c r="R16" s="403">
        <f t="shared" si="0"/>
        <v>0</v>
      </c>
      <c r="S16" s="403">
        <f t="shared" si="1"/>
        <v>0</v>
      </c>
      <c r="T16" s="403">
        <f t="shared" si="1"/>
        <v>0</v>
      </c>
      <c r="U16" s="403">
        <f t="shared" si="1"/>
        <v>0</v>
      </c>
      <c r="V16" s="403">
        <f t="shared" si="1"/>
        <v>0</v>
      </c>
      <c r="W16" s="403">
        <f t="shared" si="1"/>
        <v>0</v>
      </c>
      <c r="X16" s="403">
        <f t="shared" si="1"/>
        <v>0</v>
      </c>
      <c r="Y16" s="403">
        <f t="shared" si="1"/>
        <v>0</v>
      </c>
      <c r="Z16" s="403">
        <f t="shared" si="1"/>
        <v>0</v>
      </c>
      <c r="AA16" s="404">
        <f t="shared" si="1"/>
        <v>0</v>
      </c>
    </row>
    <row r="17" spans="2:27" ht="13.7" customHeight="1">
      <c r="B17" s="803"/>
      <c r="C17" s="802"/>
      <c r="D17" s="400"/>
      <c r="E17" s="401"/>
      <c r="F17" s="402"/>
      <c r="G17" s="175"/>
      <c r="H17" s="438"/>
      <c r="I17" s="403">
        <f t="shared" si="0"/>
        <v>0</v>
      </c>
      <c r="J17" s="403">
        <f t="shared" si="0"/>
        <v>0</v>
      </c>
      <c r="K17" s="403">
        <f t="shared" si="0"/>
        <v>0</v>
      </c>
      <c r="L17" s="403">
        <f t="shared" si="0"/>
        <v>0</v>
      </c>
      <c r="M17" s="403">
        <f t="shared" si="0"/>
        <v>0</v>
      </c>
      <c r="N17" s="403">
        <f t="shared" si="0"/>
        <v>0</v>
      </c>
      <c r="O17" s="403">
        <f t="shared" si="0"/>
        <v>0</v>
      </c>
      <c r="P17" s="403">
        <f t="shared" si="0"/>
        <v>0</v>
      </c>
      <c r="Q17" s="403">
        <f t="shared" si="0"/>
        <v>0</v>
      </c>
      <c r="R17" s="403">
        <f t="shared" si="0"/>
        <v>0</v>
      </c>
      <c r="S17" s="403">
        <f t="shared" si="1"/>
        <v>0</v>
      </c>
      <c r="T17" s="403">
        <f t="shared" si="1"/>
        <v>0</v>
      </c>
      <c r="U17" s="403">
        <f t="shared" si="1"/>
        <v>0</v>
      </c>
      <c r="V17" s="403">
        <f t="shared" si="1"/>
        <v>0</v>
      </c>
      <c r="W17" s="403">
        <f t="shared" si="1"/>
        <v>0</v>
      </c>
      <c r="X17" s="403">
        <f t="shared" si="1"/>
        <v>0</v>
      </c>
      <c r="Y17" s="403">
        <f t="shared" si="1"/>
        <v>0</v>
      </c>
      <c r="Z17" s="403">
        <f t="shared" si="1"/>
        <v>0</v>
      </c>
      <c r="AA17" s="404">
        <f t="shared" si="1"/>
        <v>0</v>
      </c>
    </row>
    <row r="18" spans="2:27" ht="13.7" customHeight="1">
      <c r="B18" s="803"/>
      <c r="C18" s="802"/>
      <c r="D18" s="400"/>
      <c r="E18" s="401"/>
      <c r="F18" s="402"/>
      <c r="G18" s="175"/>
      <c r="H18" s="438"/>
      <c r="I18" s="403">
        <f t="shared" si="0"/>
        <v>0</v>
      </c>
      <c r="J18" s="403">
        <f t="shared" si="0"/>
        <v>0</v>
      </c>
      <c r="K18" s="403">
        <f t="shared" si="0"/>
        <v>0</v>
      </c>
      <c r="L18" s="403">
        <f t="shared" si="0"/>
        <v>0</v>
      </c>
      <c r="M18" s="403">
        <f t="shared" si="0"/>
        <v>0</v>
      </c>
      <c r="N18" s="403">
        <f t="shared" si="0"/>
        <v>0</v>
      </c>
      <c r="O18" s="403">
        <f t="shared" si="0"/>
        <v>0</v>
      </c>
      <c r="P18" s="403">
        <f t="shared" si="0"/>
        <v>0</v>
      </c>
      <c r="Q18" s="403">
        <f t="shared" si="0"/>
        <v>0</v>
      </c>
      <c r="R18" s="403">
        <f t="shared" si="0"/>
        <v>0</v>
      </c>
      <c r="S18" s="403">
        <f t="shared" si="1"/>
        <v>0</v>
      </c>
      <c r="T18" s="403">
        <f t="shared" si="1"/>
        <v>0</v>
      </c>
      <c r="U18" s="403">
        <f t="shared" si="1"/>
        <v>0</v>
      </c>
      <c r="V18" s="403">
        <f t="shared" si="1"/>
        <v>0</v>
      </c>
      <c r="W18" s="403">
        <f t="shared" si="1"/>
        <v>0</v>
      </c>
      <c r="X18" s="403">
        <f t="shared" si="1"/>
        <v>0</v>
      </c>
      <c r="Y18" s="403">
        <f t="shared" si="1"/>
        <v>0</v>
      </c>
      <c r="Z18" s="403">
        <f t="shared" si="1"/>
        <v>0</v>
      </c>
      <c r="AA18" s="404">
        <f t="shared" si="1"/>
        <v>0</v>
      </c>
    </row>
    <row r="19" spans="2:27" ht="13.7" customHeight="1">
      <c r="B19" s="803"/>
      <c r="C19" s="802"/>
      <c r="D19" s="400"/>
      <c r="E19" s="401"/>
      <c r="F19" s="402"/>
      <c r="G19" s="175"/>
      <c r="H19" s="438"/>
      <c r="I19" s="403">
        <f t="shared" si="0"/>
        <v>0</v>
      </c>
      <c r="J19" s="403">
        <f t="shared" si="0"/>
        <v>0</v>
      </c>
      <c r="K19" s="403">
        <f t="shared" si="0"/>
        <v>0</v>
      </c>
      <c r="L19" s="403">
        <f t="shared" si="0"/>
        <v>0</v>
      </c>
      <c r="M19" s="403">
        <f t="shared" si="0"/>
        <v>0</v>
      </c>
      <c r="N19" s="403">
        <f t="shared" si="0"/>
        <v>0</v>
      </c>
      <c r="O19" s="403">
        <f t="shared" si="0"/>
        <v>0</v>
      </c>
      <c r="P19" s="403">
        <f t="shared" si="0"/>
        <v>0</v>
      </c>
      <c r="Q19" s="403">
        <f t="shared" si="0"/>
        <v>0</v>
      </c>
      <c r="R19" s="403">
        <f t="shared" si="0"/>
        <v>0</v>
      </c>
      <c r="S19" s="403">
        <f t="shared" si="1"/>
        <v>0</v>
      </c>
      <c r="T19" s="403">
        <f t="shared" si="1"/>
        <v>0</v>
      </c>
      <c r="U19" s="403">
        <f t="shared" si="1"/>
        <v>0</v>
      </c>
      <c r="V19" s="403">
        <f t="shared" si="1"/>
        <v>0</v>
      </c>
      <c r="W19" s="403">
        <f t="shared" si="1"/>
        <v>0</v>
      </c>
      <c r="X19" s="403">
        <f t="shared" si="1"/>
        <v>0</v>
      </c>
      <c r="Y19" s="403">
        <f t="shared" si="1"/>
        <v>0</v>
      </c>
      <c r="Z19" s="403">
        <f t="shared" si="1"/>
        <v>0</v>
      </c>
      <c r="AA19" s="404">
        <f t="shared" si="1"/>
        <v>0</v>
      </c>
    </row>
    <row r="20" spans="2:27" ht="13.7" customHeight="1">
      <c r="B20" s="803"/>
      <c r="C20" s="802"/>
      <c r="D20" s="400"/>
      <c r="E20" s="401"/>
      <c r="F20" s="402"/>
      <c r="G20" s="175"/>
      <c r="H20" s="438"/>
      <c r="I20" s="403">
        <f t="shared" ref="I20:R29" si="2">IF(I$7-$F20=0,$G20,0)</f>
        <v>0</v>
      </c>
      <c r="J20" s="403">
        <f t="shared" si="2"/>
        <v>0</v>
      </c>
      <c r="K20" s="403">
        <f t="shared" si="2"/>
        <v>0</v>
      </c>
      <c r="L20" s="403">
        <f t="shared" si="2"/>
        <v>0</v>
      </c>
      <c r="M20" s="403">
        <f t="shared" si="2"/>
        <v>0</v>
      </c>
      <c r="N20" s="403">
        <f t="shared" si="2"/>
        <v>0</v>
      </c>
      <c r="O20" s="403">
        <f t="shared" si="2"/>
        <v>0</v>
      </c>
      <c r="P20" s="403">
        <f t="shared" si="2"/>
        <v>0</v>
      </c>
      <c r="Q20" s="403">
        <f t="shared" si="2"/>
        <v>0</v>
      </c>
      <c r="R20" s="403">
        <f t="shared" si="2"/>
        <v>0</v>
      </c>
      <c r="S20" s="403">
        <f t="shared" ref="S20:AA29" si="3">IF(S$7-$F20=0,$G20,0)</f>
        <v>0</v>
      </c>
      <c r="T20" s="403">
        <f t="shared" si="3"/>
        <v>0</v>
      </c>
      <c r="U20" s="403">
        <f t="shared" si="3"/>
        <v>0</v>
      </c>
      <c r="V20" s="403">
        <f t="shared" si="3"/>
        <v>0</v>
      </c>
      <c r="W20" s="403">
        <f t="shared" si="3"/>
        <v>0</v>
      </c>
      <c r="X20" s="403">
        <f t="shared" si="3"/>
        <v>0</v>
      </c>
      <c r="Y20" s="403">
        <f t="shared" si="3"/>
        <v>0</v>
      </c>
      <c r="Z20" s="403">
        <f t="shared" si="3"/>
        <v>0</v>
      </c>
      <c r="AA20" s="404">
        <f t="shared" si="3"/>
        <v>0</v>
      </c>
    </row>
    <row r="21" spans="2:27" ht="13.7" customHeight="1">
      <c r="B21" s="803"/>
      <c r="C21" s="802"/>
      <c r="D21" s="400"/>
      <c r="E21" s="401"/>
      <c r="F21" s="402"/>
      <c r="G21" s="175"/>
      <c r="H21" s="438"/>
      <c r="I21" s="403">
        <f t="shared" si="2"/>
        <v>0</v>
      </c>
      <c r="J21" s="403">
        <f t="shared" si="2"/>
        <v>0</v>
      </c>
      <c r="K21" s="403">
        <f t="shared" si="2"/>
        <v>0</v>
      </c>
      <c r="L21" s="403">
        <f t="shared" si="2"/>
        <v>0</v>
      </c>
      <c r="M21" s="403">
        <f t="shared" si="2"/>
        <v>0</v>
      </c>
      <c r="N21" s="403">
        <f t="shared" si="2"/>
        <v>0</v>
      </c>
      <c r="O21" s="403">
        <f t="shared" si="2"/>
        <v>0</v>
      </c>
      <c r="P21" s="403">
        <f t="shared" si="2"/>
        <v>0</v>
      </c>
      <c r="Q21" s="403">
        <f t="shared" si="2"/>
        <v>0</v>
      </c>
      <c r="R21" s="403">
        <f t="shared" si="2"/>
        <v>0</v>
      </c>
      <c r="S21" s="403">
        <f t="shared" si="3"/>
        <v>0</v>
      </c>
      <c r="T21" s="403">
        <f t="shared" si="3"/>
        <v>0</v>
      </c>
      <c r="U21" s="403">
        <f t="shared" si="3"/>
        <v>0</v>
      </c>
      <c r="V21" s="403">
        <f t="shared" si="3"/>
        <v>0</v>
      </c>
      <c r="W21" s="403">
        <f t="shared" si="3"/>
        <v>0</v>
      </c>
      <c r="X21" s="403">
        <f t="shared" si="3"/>
        <v>0</v>
      </c>
      <c r="Y21" s="403">
        <f t="shared" si="3"/>
        <v>0</v>
      </c>
      <c r="Z21" s="403">
        <f t="shared" si="3"/>
        <v>0</v>
      </c>
      <c r="AA21" s="404">
        <f t="shared" si="3"/>
        <v>0</v>
      </c>
    </row>
    <row r="22" spans="2:27" ht="13.7" customHeight="1">
      <c r="B22" s="803"/>
      <c r="C22" s="802"/>
      <c r="D22" s="400"/>
      <c r="E22" s="401"/>
      <c r="F22" s="402"/>
      <c r="G22" s="175"/>
      <c r="H22" s="438"/>
      <c r="I22" s="403">
        <f t="shared" si="2"/>
        <v>0</v>
      </c>
      <c r="J22" s="403">
        <f t="shared" si="2"/>
        <v>0</v>
      </c>
      <c r="K22" s="403">
        <f t="shared" si="2"/>
        <v>0</v>
      </c>
      <c r="L22" s="403">
        <f t="shared" si="2"/>
        <v>0</v>
      </c>
      <c r="M22" s="403">
        <f t="shared" si="2"/>
        <v>0</v>
      </c>
      <c r="N22" s="403">
        <f t="shared" si="2"/>
        <v>0</v>
      </c>
      <c r="O22" s="403">
        <f t="shared" si="2"/>
        <v>0</v>
      </c>
      <c r="P22" s="403">
        <f t="shared" si="2"/>
        <v>0</v>
      </c>
      <c r="Q22" s="403">
        <f t="shared" si="2"/>
        <v>0</v>
      </c>
      <c r="R22" s="403">
        <f t="shared" si="2"/>
        <v>0</v>
      </c>
      <c r="S22" s="403">
        <f t="shared" si="3"/>
        <v>0</v>
      </c>
      <c r="T22" s="403">
        <f t="shared" si="3"/>
        <v>0</v>
      </c>
      <c r="U22" s="403">
        <f t="shared" si="3"/>
        <v>0</v>
      </c>
      <c r="V22" s="403">
        <f t="shared" si="3"/>
        <v>0</v>
      </c>
      <c r="W22" s="403">
        <f t="shared" si="3"/>
        <v>0</v>
      </c>
      <c r="X22" s="403">
        <f t="shared" si="3"/>
        <v>0</v>
      </c>
      <c r="Y22" s="403">
        <f t="shared" si="3"/>
        <v>0</v>
      </c>
      <c r="Z22" s="403">
        <f t="shared" si="3"/>
        <v>0</v>
      </c>
      <c r="AA22" s="404">
        <f t="shared" si="3"/>
        <v>0</v>
      </c>
    </row>
    <row r="23" spans="2:27" ht="13.7" customHeight="1">
      <c r="B23" s="803"/>
      <c r="C23" s="802"/>
      <c r="D23" s="400"/>
      <c r="E23" s="401"/>
      <c r="F23" s="402"/>
      <c r="G23" s="175"/>
      <c r="H23" s="438"/>
      <c r="I23" s="403">
        <f t="shared" si="2"/>
        <v>0</v>
      </c>
      <c r="J23" s="403">
        <f t="shared" si="2"/>
        <v>0</v>
      </c>
      <c r="K23" s="403">
        <f t="shared" si="2"/>
        <v>0</v>
      </c>
      <c r="L23" s="403">
        <f t="shared" si="2"/>
        <v>0</v>
      </c>
      <c r="M23" s="403">
        <f t="shared" si="2"/>
        <v>0</v>
      </c>
      <c r="N23" s="403">
        <f t="shared" si="2"/>
        <v>0</v>
      </c>
      <c r="O23" s="403">
        <f t="shared" si="2"/>
        <v>0</v>
      </c>
      <c r="P23" s="403">
        <f t="shared" si="2"/>
        <v>0</v>
      </c>
      <c r="Q23" s="403">
        <f t="shared" si="2"/>
        <v>0</v>
      </c>
      <c r="R23" s="403">
        <f t="shared" si="2"/>
        <v>0</v>
      </c>
      <c r="S23" s="403">
        <f t="shared" si="3"/>
        <v>0</v>
      </c>
      <c r="T23" s="403">
        <f t="shared" si="3"/>
        <v>0</v>
      </c>
      <c r="U23" s="403">
        <f t="shared" si="3"/>
        <v>0</v>
      </c>
      <c r="V23" s="403">
        <f t="shared" si="3"/>
        <v>0</v>
      </c>
      <c r="W23" s="403">
        <f t="shared" si="3"/>
        <v>0</v>
      </c>
      <c r="X23" s="403">
        <f t="shared" si="3"/>
        <v>0</v>
      </c>
      <c r="Y23" s="403">
        <f t="shared" si="3"/>
        <v>0</v>
      </c>
      <c r="Z23" s="403">
        <f t="shared" si="3"/>
        <v>0</v>
      </c>
      <c r="AA23" s="404">
        <f t="shared" si="3"/>
        <v>0</v>
      </c>
    </row>
    <row r="24" spans="2:27" ht="13.7" customHeight="1">
      <c r="B24" s="803"/>
      <c r="C24" s="802"/>
      <c r="D24" s="400"/>
      <c r="E24" s="401"/>
      <c r="F24" s="402"/>
      <c r="G24" s="175"/>
      <c r="H24" s="438"/>
      <c r="I24" s="403">
        <f t="shared" si="2"/>
        <v>0</v>
      </c>
      <c r="J24" s="403">
        <f t="shared" si="2"/>
        <v>0</v>
      </c>
      <c r="K24" s="403">
        <f t="shared" si="2"/>
        <v>0</v>
      </c>
      <c r="L24" s="403">
        <f t="shared" si="2"/>
        <v>0</v>
      </c>
      <c r="M24" s="403">
        <f t="shared" si="2"/>
        <v>0</v>
      </c>
      <c r="N24" s="403">
        <f t="shared" si="2"/>
        <v>0</v>
      </c>
      <c r="O24" s="403">
        <f t="shared" si="2"/>
        <v>0</v>
      </c>
      <c r="P24" s="403">
        <f t="shared" si="2"/>
        <v>0</v>
      </c>
      <c r="Q24" s="403">
        <f t="shared" si="2"/>
        <v>0</v>
      </c>
      <c r="R24" s="403">
        <f t="shared" si="2"/>
        <v>0</v>
      </c>
      <c r="S24" s="403">
        <f t="shared" si="3"/>
        <v>0</v>
      </c>
      <c r="T24" s="403">
        <f t="shared" si="3"/>
        <v>0</v>
      </c>
      <c r="U24" s="403">
        <f t="shared" si="3"/>
        <v>0</v>
      </c>
      <c r="V24" s="403">
        <f t="shared" si="3"/>
        <v>0</v>
      </c>
      <c r="W24" s="403">
        <f t="shared" si="3"/>
        <v>0</v>
      </c>
      <c r="X24" s="403">
        <f t="shared" si="3"/>
        <v>0</v>
      </c>
      <c r="Y24" s="403">
        <f t="shared" si="3"/>
        <v>0</v>
      </c>
      <c r="Z24" s="403">
        <f t="shared" si="3"/>
        <v>0</v>
      </c>
      <c r="AA24" s="404">
        <f t="shared" si="3"/>
        <v>0</v>
      </c>
    </row>
    <row r="25" spans="2:27" ht="13.7" customHeight="1">
      <c r="B25" s="803"/>
      <c r="C25" s="802"/>
      <c r="D25" s="400"/>
      <c r="E25" s="401"/>
      <c r="F25" s="402"/>
      <c r="G25" s="175"/>
      <c r="H25" s="438"/>
      <c r="I25" s="403">
        <f t="shared" si="2"/>
        <v>0</v>
      </c>
      <c r="J25" s="403">
        <f t="shared" si="2"/>
        <v>0</v>
      </c>
      <c r="K25" s="403">
        <f t="shared" si="2"/>
        <v>0</v>
      </c>
      <c r="L25" s="403">
        <f t="shared" si="2"/>
        <v>0</v>
      </c>
      <c r="M25" s="403">
        <f t="shared" si="2"/>
        <v>0</v>
      </c>
      <c r="N25" s="403">
        <f t="shared" si="2"/>
        <v>0</v>
      </c>
      <c r="O25" s="403">
        <f t="shared" si="2"/>
        <v>0</v>
      </c>
      <c r="P25" s="403">
        <f t="shared" si="2"/>
        <v>0</v>
      </c>
      <c r="Q25" s="403">
        <f t="shared" si="2"/>
        <v>0</v>
      </c>
      <c r="R25" s="403">
        <f t="shared" si="2"/>
        <v>0</v>
      </c>
      <c r="S25" s="403">
        <f t="shared" si="3"/>
        <v>0</v>
      </c>
      <c r="T25" s="403">
        <f t="shared" si="3"/>
        <v>0</v>
      </c>
      <c r="U25" s="403">
        <f t="shared" si="3"/>
        <v>0</v>
      </c>
      <c r="V25" s="403">
        <f t="shared" si="3"/>
        <v>0</v>
      </c>
      <c r="W25" s="403">
        <f t="shared" si="3"/>
        <v>0</v>
      </c>
      <c r="X25" s="403">
        <f t="shared" si="3"/>
        <v>0</v>
      </c>
      <c r="Y25" s="403">
        <f t="shared" si="3"/>
        <v>0</v>
      </c>
      <c r="Z25" s="403">
        <f t="shared" si="3"/>
        <v>0</v>
      </c>
      <c r="AA25" s="404">
        <f t="shared" si="3"/>
        <v>0</v>
      </c>
    </row>
    <row r="26" spans="2:27" ht="13.7" customHeight="1">
      <c r="B26" s="803"/>
      <c r="C26" s="802"/>
      <c r="D26" s="400"/>
      <c r="E26" s="401"/>
      <c r="F26" s="402"/>
      <c r="G26" s="175"/>
      <c r="H26" s="438"/>
      <c r="I26" s="403">
        <f t="shared" si="2"/>
        <v>0</v>
      </c>
      <c r="J26" s="403">
        <f t="shared" si="2"/>
        <v>0</v>
      </c>
      <c r="K26" s="403">
        <f t="shared" si="2"/>
        <v>0</v>
      </c>
      <c r="L26" s="403">
        <f t="shared" si="2"/>
        <v>0</v>
      </c>
      <c r="M26" s="403">
        <f t="shared" si="2"/>
        <v>0</v>
      </c>
      <c r="N26" s="403">
        <f t="shared" si="2"/>
        <v>0</v>
      </c>
      <c r="O26" s="403">
        <f t="shared" si="2"/>
        <v>0</v>
      </c>
      <c r="P26" s="403">
        <f t="shared" si="2"/>
        <v>0</v>
      </c>
      <c r="Q26" s="403">
        <f t="shared" si="2"/>
        <v>0</v>
      </c>
      <c r="R26" s="403">
        <f t="shared" si="2"/>
        <v>0</v>
      </c>
      <c r="S26" s="403">
        <f t="shared" si="3"/>
        <v>0</v>
      </c>
      <c r="T26" s="403">
        <f t="shared" si="3"/>
        <v>0</v>
      </c>
      <c r="U26" s="403">
        <f t="shared" si="3"/>
        <v>0</v>
      </c>
      <c r="V26" s="403">
        <f t="shared" si="3"/>
        <v>0</v>
      </c>
      <c r="W26" s="403">
        <f t="shared" si="3"/>
        <v>0</v>
      </c>
      <c r="X26" s="403">
        <f t="shared" si="3"/>
        <v>0</v>
      </c>
      <c r="Y26" s="403">
        <f t="shared" si="3"/>
        <v>0</v>
      </c>
      <c r="Z26" s="403">
        <f t="shared" si="3"/>
        <v>0</v>
      </c>
      <c r="AA26" s="404">
        <f t="shared" si="3"/>
        <v>0</v>
      </c>
    </row>
    <row r="27" spans="2:27" ht="13.7" customHeight="1">
      <c r="B27" s="803"/>
      <c r="C27" s="802"/>
      <c r="D27" s="400"/>
      <c r="E27" s="401"/>
      <c r="F27" s="402"/>
      <c r="G27" s="175"/>
      <c r="H27" s="438"/>
      <c r="I27" s="403">
        <f t="shared" si="2"/>
        <v>0</v>
      </c>
      <c r="J27" s="403">
        <f t="shared" si="2"/>
        <v>0</v>
      </c>
      <c r="K27" s="403">
        <f t="shared" si="2"/>
        <v>0</v>
      </c>
      <c r="L27" s="403">
        <f t="shared" si="2"/>
        <v>0</v>
      </c>
      <c r="M27" s="403">
        <f t="shared" si="2"/>
        <v>0</v>
      </c>
      <c r="N27" s="403">
        <f t="shared" si="2"/>
        <v>0</v>
      </c>
      <c r="O27" s="403">
        <f t="shared" si="2"/>
        <v>0</v>
      </c>
      <c r="P27" s="403">
        <f t="shared" si="2"/>
        <v>0</v>
      </c>
      <c r="Q27" s="403">
        <f t="shared" si="2"/>
        <v>0</v>
      </c>
      <c r="R27" s="403">
        <f t="shared" si="2"/>
        <v>0</v>
      </c>
      <c r="S27" s="403">
        <f t="shared" si="3"/>
        <v>0</v>
      </c>
      <c r="T27" s="403">
        <f t="shared" si="3"/>
        <v>0</v>
      </c>
      <c r="U27" s="403">
        <f t="shared" si="3"/>
        <v>0</v>
      </c>
      <c r="V27" s="403">
        <f t="shared" si="3"/>
        <v>0</v>
      </c>
      <c r="W27" s="403">
        <f t="shared" si="3"/>
        <v>0</v>
      </c>
      <c r="X27" s="403">
        <f t="shared" si="3"/>
        <v>0</v>
      </c>
      <c r="Y27" s="403">
        <f t="shared" si="3"/>
        <v>0</v>
      </c>
      <c r="Z27" s="403">
        <f t="shared" si="3"/>
        <v>0</v>
      </c>
      <c r="AA27" s="404">
        <f t="shared" si="3"/>
        <v>0</v>
      </c>
    </row>
    <row r="28" spans="2:27" ht="13.7" customHeight="1">
      <c r="B28" s="803"/>
      <c r="C28" s="802"/>
      <c r="D28" s="400"/>
      <c r="E28" s="401"/>
      <c r="F28" s="402"/>
      <c r="G28" s="175"/>
      <c r="H28" s="438"/>
      <c r="I28" s="403">
        <f t="shared" si="2"/>
        <v>0</v>
      </c>
      <c r="J28" s="403">
        <f t="shared" si="2"/>
        <v>0</v>
      </c>
      <c r="K28" s="403">
        <f t="shared" si="2"/>
        <v>0</v>
      </c>
      <c r="L28" s="403">
        <f t="shared" si="2"/>
        <v>0</v>
      </c>
      <c r="M28" s="403">
        <f t="shared" si="2"/>
        <v>0</v>
      </c>
      <c r="N28" s="403">
        <f t="shared" si="2"/>
        <v>0</v>
      </c>
      <c r="O28" s="403">
        <f t="shared" si="2"/>
        <v>0</v>
      </c>
      <c r="P28" s="403">
        <f t="shared" si="2"/>
        <v>0</v>
      </c>
      <c r="Q28" s="403">
        <f t="shared" si="2"/>
        <v>0</v>
      </c>
      <c r="R28" s="403">
        <f t="shared" si="2"/>
        <v>0</v>
      </c>
      <c r="S28" s="403">
        <f t="shared" si="3"/>
        <v>0</v>
      </c>
      <c r="T28" s="403">
        <f t="shared" si="3"/>
        <v>0</v>
      </c>
      <c r="U28" s="403">
        <f t="shared" si="3"/>
        <v>0</v>
      </c>
      <c r="V28" s="403">
        <f t="shared" si="3"/>
        <v>0</v>
      </c>
      <c r="W28" s="403">
        <f t="shared" si="3"/>
        <v>0</v>
      </c>
      <c r="X28" s="403">
        <f t="shared" si="3"/>
        <v>0</v>
      </c>
      <c r="Y28" s="403">
        <f t="shared" si="3"/>
        <v>0</v>
      </c>
      <c r="Z28" s="403">
        <f t="shared" si="3"/>
        <v>0</v>
      </c>
      <c r="AA28" s="404">
        <f t="shared" si="3"/>
        <v>0</v>
      </c>
    </row>
    <row r="29" spans="2:27" ht="13.7" customHeight="1">
      <c r="B29" s="803"/>
      <c r="C29" s="802"/>
      <c r="D29" s="400"/>
      <c r="E29" s="401"/>
      <c r="F29" s="402"/>
      <c r="G29" s="175"/>
      <c r="H29" s="438"/>
      <c r="I29" s="403">
        <f t="shared" si="2"/>
        <v>0</v>
      </c>
      <c r="J29" s="403">
        <f t="shared" si="2"/>
        <v>0</v>
      </c>
      <c r="K29" s="403">
        <f t="shared" si="2"/>
        <v>0</v>
      </c>
      <c r="L29" s="403">
        <f t="shared" si="2"/>
        <v>0</v>
      </c>
      <c r="M29" s="403">
        <f t="shared" si="2"/>
        <v>0</v>
      </c>
      <c r="N29" s="403">
        <f t="shared" si="2"/>
        <v>0</v>
      </c>
      <c r="O29" s="403">
        <f t="shared" si="2"/>
        <v>0</v>
      </c>
      <c r="P29" s="403">
        <f t="shared" si="2"/>
        <v>0</v>
      </c>
      <c r="Q29" s="403">
        <f t="shared" si="2"/>
        <v>0</v>
      </c>
      <c r="R29" s="403">
        <f t="shared" si="2"/>
        <v>0</v>
      </c>
      <c r="S29" s="403">
        <f t="shared" si="3"/>
        <v>0</v>
      </c>
      <c r="T29" s="403">
        <f t="shared" si="3"/>
        <v>0</v>
      </c>
      <c r="U29" s="403">
        <f t="shared" si="3"/>
        <v>0</v>
      </c>
      <c r="V29" s="403">
        <f t="shared" si="3"/>
        <v>0</v>
      </c>
      <c r="W29" s="403">
        <f t="shared" si="3"/>
        <v>0</v>
      </c>
      <c r="X29" s="403">
        <f t="shared" si="3"/>
        <v>0</v>
      </c>
      <c r="Y29" s="403">
        <f t="shared" si="3"/>
        <v>0</v>
      </c>
      <c r="Z29" s="403">
        <f t="shared" si="3"/>
        <v>0</v>
      </c>
      <c r="AA29" s="404">
        <f t="shared" si="3"/>
        <v>0</v>
      </c>
    </row>
    <row r="30" spans="2:27" ht="13.7" customHeight="1">
      <c r="B30" s="803"/>
      <c r="C30" s="802"/>
      <c r="D30" s="400"/>
      <c r="E30" s="401"/>
      <c r="F30" s="402"/>
      <c r="G30" s="175"/>
      <c r="H30" s="440"/>
      <c r="I30" s="403">
        <f t="shared" ref="I30:R39" si="4">IF(I$7-$F30=0,$G30,0)</f>
        <v>0</v>
      </c>
      <c r="J30" s="403">
        <f t="shared" si="4"/>
        <v>0</v>
      </c>
      <c r="K30" s="403">
        <f t="shared" si="4"/>
        <v>0</v>
      </c>
      <c r="L30" s="403">
        <f t="shared" si="4"/>
        <v>0</v>
      </c>
      <c r="M30" s="403">
        <f t="shared" si="4"/>
        <v>0</v>
      </c>
      <c r="N30" s="403">
        <f t="shared" si="4"/>
        <v>0</v>
      </c>
      <c r="O30" s="403">
        <f t="shared" si="4"/>
        <v>0</v>
      </c>
      <c r="P30" s="403">
        <f t="shared" si="4"/>
        <v>0</v>
      </c>
      <c r="Q30" s="403">
        <f t="shared" si="4"/>
        <v>0</v>
      </c>
      <c r="R30" s="403">
        <f t="shared" si="4"/>
        <v>0</v>
      </c>
      <c r="S30" s="403">
        <f t="shared" ref="S30:AA39" si="5">IF(S$7-$F30=0,$G30,0)</f>
        <v>0</v>
      </c>
      <c r="T30" s="403">
        <f t="shared" si="5"/>
        <v>0</v>
      </c>
      <c r="U30" s="403">
        <f t="shared" si="5"/>
        <v>0</v>
      </c>
      <c r="V30" s="403">
        <f t="shared" si="5"/>
        <v>0</v>
      </c>
      <c r="W30" s="403">
        <f t="shared" si="5"/>
        <v>0</v>
      </c>
      <c r="X30" s="403">
        <f t="shared" si="5"/>
        <v>0</v>
      </c>
      <c r="Y30" s="403">
        <f t="shared" si="5"/>
        <v>0</v>
      </c>
      <c r="Z30" s="403">
        <f t="shared" si="5"/>
        <v>0</v>
      </c>
      <c r="AA30" s="404">
        <f t="shared" si="5"/>
        <v>0</v>
      </c>
    </row>
    <row r="31" spans="2:27" ht="13.7" customHeight="1">
      <c r="B31" s="803"/>
      <c r="C31" s="802"/>
      <c r="D31" s="400"/>
      <c r="E31" s="401"/>
      <c r="F31" s="402"/>
      <c r="G31" s="175"/>
      <c r="H31" s="440"/>
      <c r="I31" s="403">
        <f t="shared" si="4"/>
        <v>0</v>
      </c>
      <c r="J31" s="403">
        <f t="shared" si="4"/>
        <v>0</v>
      </c>
      <c r="K31" s="403">
        <f t="shared" si="4"/>
        <v>0</v>
      </c>
      <c r="L31" s="403">
        <f t="shared" si="4"/>
        <v>0</v>
      </c>
      <c r="M31" s="403">
        <f t="shared" si="4"/>
        <v>0</v>
      </c>
      <c r="N31" s="403">
        <f t="shared" si="4"/>
        <v>0</v>
      </c>
      <c r="O31" s="403">
        <f t="shared" si="4"/>
        <v>0</v>
      </c>
      <c r="P31" s="403">
        <f t="shared" si="4"/>
        <v>0</v>
      </c>
      <c r="Q31" s="403">
        <f t="shared" si="4"/>
        <v>0</v>
      </c>
      <c r="R31" s="403">
        <f t="shared" si="4"/>
        <v>0</v>
      </c>
      <c r="S31" s="403">
        <f t="shared" si="5"/>
        <v>0</v>
      </c>
      <c r="T31" s="403">
        <f t="shared" si="5"/>
        <v>0</v>
      </c>
      <c r="U31" s="403">
        <f t="shared" si="5"/>
        <v>0</v>
      </c>
      <c r="V31" s="403">
        <f t="shared" si="5"/>
        <v>0</v>
      </c>
      <c r="W31" s="403">
        <f t="shared" si="5"/>
        <v>0</v>
      </c>
      <c r="X31" s="403">
        <f t="shared" si="5"/>
        <v>0</v>
      </c>
      <c r="Y31" s="403">
        <f t="shared" si="5"/>
        <v>0</v>
      </c>
      <c r="Z31" s="403">
        <f t="shared" si="5"/>
        <v>0</v>
      </c>
      <c r="AA31" s="404">
        <f t="shared" si="5"/>
        <v>0</v>
      </c>
    </row>
    <row r="32" spans="2:27" ht="13.7" customHeight="1">
      <c r="B32" s="803"/>
      <c r="C32" s="802"/>
      <c r="D32" s="400"/>
      <c r="E32" s="401"/>
      <c r="F32" s="402"/>
      <c r="G32" s="175"/>
      <c r="H32" s="440"/>
      <c r="I32" s="403">
        <f t="shared" si="4"/>
        <v>0</v>
      </c>
      <c r="J32" s="403">
        <f t="shared" si="4"/>
        <v>0</v>
      </c>
      <c r="K32" s="403">
        <f t="shared" si="4"/>
        <v>0</v>
      </c>
      <c r="L32" s="403">
        <f t="shared" si="4"/>
        <v>0</v>
      </c>
      <c r="M32" s="403">
        <f t="shared" si="4"/>
        <v>0</v>
      </c>
      <c r="N32" s="403">
        <f t="shared" si="4"/>
        <v>0</v>
      </c>
      <c r="O32" s="403">
        <f t="shared" si="4"/>
        <v>0</v>
      </c>
      <c r="P32" s="403">
        <f t="shared" si="4"/>
        <v>0</v>
      </c>
      <c r="Q32" s="403">
        <f t="shared" si="4"/>
        <v>0</v>
      </c>
      <c r="R32" s="403">
        <f t="shared" si="4"/>
        <v>0</v>
      </c>
      <c r="S32" s="403">
        <f t="shared" si="5"/>
        <v>0</v>
      </c>
      <c r="T32" s="403">
        <f t="shared" si="5"/>
        <v>0</v>
      </c>
      <c r="U32" s="403">
        <f t="shared" si="5"/>
        <v>0</v>
      </c>
      <c r="V32" s="403">
        <f t="shared" si="5"/>
        <v>0</v>
      </c>
      <c r="W32" s="403">
        <f t="shared" si="5"/>
        <v>0</v>
      </c>
      <c r="X32" s="403">
        <f t="shared" si="5"/>
        <v>0</v>
      </c>
      <c r="Y32" s="403">
        <f t="shared" si="5"/>
        <v>0</v>
      </c>
      <c r="Z32" s="403">
        <f t="shared" si="5"/>
        <v>0</v>
      </c>
      <c r="AA32" s="404">
        <f t="shared" si="5"/>
        <v>0</v>
      </c>
    </row>
    <row r="33" spans="2:27" ht="13.7" customHeight="1">
      <c r="B33" s="803"/>
      <c r="C33" s="802"/>
      <c r="D33" s="400"/>
      <c r="E33" s="401"/>
      <c r="F33" s="402"/>
      <c r="G33" s="175"/>
      <c r="H33" s="440"/>
      <c r="I33" s="403">
        <f t="shared" si="4"/>
        <v>0</v>
      </c>
      <c r="J33" s="403">
        <f t="shared" si="4"/>
        <v>0</v>
      </c>
      <c r="K33" s="403">
        <f t="shared" si="4"/>
        <v>0</v>
      </c>
      <c r="L33" s="403">
        <f t="shared" si="4"/>
        <v>0</v>
      </c>
      <c r="M33" s="403">
        <f t="shared" si="4"/>
        <v>0</v>
      </c>
      <c r="N33" s="403">
        <f t="shared" si="4"/>
        <v>0</v>
      </c>
      <c r="O33" s="403">
        <f t="shared" si="4"/>
        <v>0</v>
      </c>
      <c r="P33" s="403">
        <f t="shared" si="4"/>
        <v>0</v>
      </c>
      <c r="Q33" s="403">
        <f t="shared" si="4"/>
        <v>0</v>
      </c>
      <c r="R33" s="403">
        <f t="shared" si="4"/>
        <v>0</v>
      </c>
      <c r="S33" s="403">
        <f t="shared" si="5"/>
        <v>0</v>
      </c>
      <c r="T33" s="403">
        <f t="shared" si="5"/>
        <v>0</v>
      </c>
      <c r="U33" s="403">
        <f t="shared" si="5"/>
        <v>0</v>
      </c>
      <c r="V33" s="403">
        <f t="shared" si="5"/>
        <v>0</v>
      </c>
      <c r="W33" s="403">
        <f t="shared" si="5"/>
        <v>0</v>
      </c>
      <c r="X33" s="403">
        <f t="shared" si="5"/>
        <v>0</v>
      </c>
      <c r="Y33" s="403">
        <f t="shared" si="5"/>
        <v>0</v>
      </c>
      <c r="Z33" s="403">
        <f t="shared" si="5"/>
        <v>0</v>
      </c>
      <c r="AA33" s="404">
        <f t="shared" si="5"/>
        <v>0</v>
      </c>
    </row>
    <row r="34" spans="2:27" ht="13.7" customHeight="1">
      <c r="B34" s="803"/>
      <c r="C34" s="802"/>
      <c r="D34" s="400"/>
      <c r="E34" s="401"/>
      <c r="F34" s="402"/>
      <c r="G34" s="175"/>
      <c r="H34" s="440"/>
      <c r="I34" s="403">
        <f t="shared" si="4"/>
        <v>0</v>
      </c>
      <c r="J34" s="403">
        <f t="shared" si="4"/>
        <v>0</v>
      </c>
      <c r="K34" s="403">
        <f t="shared" si="4"/>
        <v>0</v>
      </c>
      <c r="L34" s="403">
        <f t="shared" si="4"/>
        <v>0</v>
      </c>
      <c r="M34" s="403">
        <f t="shared" si="4"/>
        <v>0</v>
      </c>
      <c r="N34" s="403">
        <f t="shared" si="4"/>
        <v>0</v>
      </c>
      <c r="O34" s="403">
        <f t="shared" si="4"/>
        <v>0</v>
      </c>
      <c r="P34" s="403">
        <f t="shared" si="4"/>
        <v>0</v>
      </c>
      <c r="Q34" s="403">
        <f t="shared" si="4"/>
        <v>0</v>
      </c>
      <c r="R34" s="403">
        <f t="shared" si="4"/>
        <v>0</v>
      </c>
      <c r="S34" s="403">
        <f t="shared" si="5"/>
        <v>0</v>
      </c>
      <c r="T34" s="403">
        <f t="shared" si="5"/>
        <v>0</v>
      </c>
      <c r="U34" s="403">
        <f t="shared" si="5"/>
        <v>0</v>
      </c>
      <c r="V34" s="403">
        <f t="shared" si="5"/>
        <v>0</v>
      </c>
      <c r="W34" s="403">
        <f t="shared" si="5"/>
        <v>0</v>
      </c>
      <c r="X34" s="403">
        <f t="shared" si="5"/>
        <v>0</v>
      </c>
      <c r="Y34" s="403">
        <f t="shared" si="5"/>
        <v>0</v>
      </c>
      <c r="Z34" s="403">
        <f t="shared" si="5"/>
        <v>0</v>
      </c>
      <c r="AA34" s="404">
        <f t="shared" si="5"/>
        <v>0</v>
      </c>
    </row>
    <row r="35" spans="2:27" ht="13.7" customHeight="1">
      <c r="B35" s="803"/>
      <c r="C35" s="802"/>
      <c r="D35" s="400"/>
      <c r="E35" s="401"/>
      <c r="F35" s="402"/>
      <c r="G35" s="175"/>
      <c r="H35" s="440"/>
      <c r="I35" s="403">
        <f t="shared" si="4"/>
        <v>0</v>
      </c>
      <c r="J35" s="403">
        <f t="shared" si="4"/>
        <v>0</v>
      </c>
      <c r="K35" s="403">
        <f t="shared" si="4"/>
        <v>0</v>
      </c>
      <c r="L35" s="403">
        <f t="shared" si="4"/>
        <v>0</v>
      </c>
      <c r="M35" s="403">
        <f t="shared" si="4"/>
        <v>0</v>
      </c>
      <c r="N35" s="403">
        <f t="shared" si="4"/>
        <v>0</v>
      </c>
      <c r="O35" s="403">
        <f t="shared" si="4"/>
        <v>0</v>
      </c>
      <c r="P35" s="403">
        <f t="shared" si="4"/>
        <v>0</v>
      </c>
      <c r="Q35" s="403">
        <f t="shared" si="4"/>
        <v>0</v>
      </c>
      <c r="R35" s="403">
        <f t="shared" si="4"/>
        <v>0</v>
      </c>
      <c r="S35" s="403">
        <f t="shared" si="5"/>
        <v>0</v>
      </c>
      <c r="T35" s="403">
        <f t="shared" si="5"/>
        <v>0</v>
      </c>
      <c r="U35" s="403">
        <f t="shared" si="5"/>
        <v>0</v>
      </c>
      <c r="V35" s="403">
        <f t="shared" si="5"/>
        <v>0</v>
      </c>
      <c r="W35" s="403">
        <f t="shared" si="5"/>
        <v>0</v>
      </c>
      <c r="X35" s="403">
        <f t="shared" si="5"/>
        <v>0</v>
      </c>
      <c r="Y35" s="403">
        <f t="shared" si="5"/>
        <v>0</v>
      </c>
      <c r="Z35" s="403">
        <f t="shared" si="5"/>
        <v>0</v>
      </c>
      <c r="AA35" s="404">
        <f t="shared" si="5"/>
        <v>0</v>
      </c>
    </row>
    <row r="36" spans="2:27" ht="13.7" customHeight="1">
      <c r="B36" s="803"/>
      <c r="C36" s="802"/>
      <c r="D36" s="400"/>
      <c r="E36" s="401"/>
      <c r="F36" s="402"/>
      <c r="G36" s="175"/>
      <c r="H36" s="440"/>
      <c r="I36" s="403">
        <f t="shared" si="4"/>
        <v>0</v>
      </c>
      <c r="J36" s="403">
        <f t="shared" si="4"/>
        <v>0</v>
      </c>
      <c r="K36" s="403">
        <f t="shared" si="4"/>
        <v>0</v>
      </c>
      <c r="L36" s="403">
        <f t="shared" si="4"/>
        <v>0</v>
      </c>
      <c r="M36" s="403">
        <f t="shared" si="4"/>
        <v>0</v>
      </c>
      <c r="N36" s="403">
        <f t="shared" si="4"/>
        <v>0</v>
      </c>
      <c r="O36" s="403">
        <f t="shared" si="4"/>
        <v>0</v>
      </c>
      <c r="P36" s="403">
        <f t="shared" si="4"/>
        <v>0</v>
      </c>
      <c r="Q36" s="403">
        <f t="shared" si="4"/>
        <v>0</v>
      </c>
      <c r="R36" s="403">
        <f t="shared" si="4"/>
        <v>0</v>
      </c>
      <c r="S36" s="403">
        <f t="shared" si="5"/>
        <v>0</v>
      </c>
      <c r="T36" s="403">
        <f t="shared" si="5"/>
        <v>0</v>
      </c>
      <c r="U36" s="403">
        <f t="shared" si="5"/>
        <v>0</v>
      </c>
      <c r="V36" s="403">
        <f t="shared" si="5"/>
        <v>0</v>
      </c>
      <c r="W36" s="403">
        <f t="shared" si="5"/>
        <v>0</v>
      </c>
      <c r="X36" s="403">
        <f t="shared" si="5"/>
        <v>0</v>
      </c>
      <c r="Y36" s="403">
        <f t="shared" si="5"/>
        <v>0</v>
      </c>
      <c r="Z36" s="403">
        <f t="shared" si="5"/>
        <v>0</v>
      </c>
      <c r="AA36" s="404">
        <f t="shared" si="5"/>
        <v>0</v>
      </c>
    </row>
    <row r="37" spans="2:27" ht="13.7" customHeight="1">
      <c r="B37" s="803"/>
      <c r="C37" s="802"/>
      <c r="D37" s="400"/>
      <c r="E37" s="401"/>
      <c r="F37" s="402"/>
      <c r="G37" s="175"/>
      <c r="H37" s="440"/>
      <c r="I37" s="403">
        <f t="shared" si="4"/>
        <v>0</v>
      </c>
      <c r="J37" s="403">
        <f t="shared" si="4"/>
        <v>0</v>
      </c>
      <c r="K37" s="403">
        <f t="shared" si="4"/>
        <v>0</v>
      </c>
      <c r="L37" s="403">
        <f t="shared" si="4"/>
        <v>0</v>
      </c>
      <c r="M37" s="403">
        <f t="shared" si="4"/>
        <v>0</v>
      </c>
      <c r="N37" s="403">
        <f t="shared" si="4"/>
        <v>0</v>
      </c>
      <c r="O37" s="403">
        <f t="shared" si="4"/>
        <v>0</v>
      </c>
      <c r="P37" s="403">
        <f t="shared" si="4"/>
        <v>0</v>
      </c>
      <c r="Q37" s="403">
        <f t="shared" si="4"/>
        <v>0</v>
      </c>
      <c r="R37" s="403">
        <f t="shared" si="4"/>
        <v>0</v>
      </c>
      <c r="S37" s="403">
        <f t="shared" si="5"/>
        <v>0</v>
      </c>
      <c r="T37" s="403">
        <f t="shared" si="5"/>
        <v>0</v>
      </c>
      <c r="U37" s="403">
        <f t="shared" si="5"/>
        <v>0</v>
      </c>
      <c r="V37" s="403">
        <f t="shared" si="5"/>
        <v>0</v>
      </c>
      <c r="W37" s="403">
        <f t="shared" si="5"/>
        <v>0</v>
      </c>
      <c r="X37" s="403">
        <f t="shared" si="5"/>
        <v>0</v>
      </c>
      <c r="Y37" s="403">
        <f t="shared" si="5"/>
        <v>0</v>
      </c>
      <c r="Z37" s="403">
        <f t="shared" si="5"/>
        <v>0</v>
      </c>
      <c r="AA37" s="404">
        <f t="shared" si="5"/>
        <v>0</v>
      </c>
    </row>
    <row r="38" spans="2:27" ht="13.7" customHeight="1">
      <c r="B38" s="803"/>
      <c r="C38" s="802"/>
      <c r="D38" s="400"/>
      <c r="E38" s="401"/>
      <c r="F38" s="402"/>
      <c r="G38" s="175"/>
      <c r="H38" s="440"/>
      <c r="I38" s="403">
        <f t="shared" si="4"/>
        <v>0</v>
      </c>
      <c r="J38" s="403">
        <f t="shared" si="4"/>
        <v>0</v>
      </c>
      <c r="K38" s="403">
        <f t="shared" si="4"/>
        <v>0</v>
      </c>
      <c r="L38" s="403">
        <f t="shared" si="4"/>
        <v>0</v>
      </c>
      <c r="M38" s="403">
        <f t="shared" si="4"/>
        <v>0</v>
      </c>
      <c r="N38" s="403">
        <f t="shared" si="4"/>
        <v>0</v>
      </c>
      <c r="O38" s="403">
        <f t="shared" si="4"/>
        <v>0</v>
      </c>
      <c r="P38" s="403">
        <f t="shared" si="4"/>
        <v>0</v>
      </c>
      <c r="Q38" s="403">
        <f t="shared" si="4"/>
        <v>0</v>
      </c>
      <c r="R38" s="403">
        <f t="shared" si="4"/>
        <v>0</v>
      </c>
      <c r="S38" s="403">
        <f t="shared" si="5"/>
        <v>0</v>
      </c>
      <c r="T38" s="403">
        <f t="shared" si="5"/>
        <v>0</v>
      </c>
      <c r="U38" s="403">
        <f t="shared" si="5"/>
        <v>0</v>
      </c>
      <c r="V38" s="403">
        <f t="shared" si="5"/>
        <v>0</v>
      </c>
      <c r="W38" s="403">
        <f t="shared" si="5"/>
        <v>0</v>
      </c>
      <c r="X38" s="403">
        <f t="shared" si="5"/>
        <v>0</v>
      </c>
      <c r="Y38" s="403">
        <f t="shared" si="5"/>
        <v>0</v>
      </c>
      <c r="Z38" s="403">
        <f t="shared" si="5"/>
        <v>0</v>
      </c>
      <c r="AA38" s="404">
        <f t="shared" si="5"/>
        <v>0</v>
      </c>
    </row>
    <row r="39" spans="2:27" ht="13.7" customHeight="1">
      <c r="B39" s="803"/>
      <c r="C39" s="802"/>
      <c r="D39" s="400"/>
      <c r="E39" s="401"/>
      <c r="F39" s="402"/>
      <c r="G39" s="175"/>
      <c r="H39" s="440"/>
      <c r="I39" s="403">
        <f t="shared" si="4"/>
        <v>0</v>
      </c>
      <c r="J39" s="403">
        <f t="shared" si="4"/>
        <v>0</v>
      </c>
      <c r="K39" s="403">
        <f t="shared" si="4"/>
        <v>0</v>
      </c>
      <c r="L39" s="403">
        <f t="shared" si="4"/>
        <v>0</v>
      </c>
      <c r="M39" s="403">
        <f t="shared" si="4"/>
        <v>0</v>
      </c>
      <c r="N39" s="403">
        <f t="shared" si="4"/>
        <v>0</v>
      </c>
      <c r="O39" s="403">
        <f t="shared" si="4"/>
        <v>0</v>
      </c>
      <c r="P39" s="403">
        <f t="shared" si="4"/>
        <v>0</v>
      </c>
      <c r="Q39" s="403">
        <f t="shared" si="4"/>
        <v>0</v>
      </c>
      <c r="R39" s="403">
        <f t="shared" si="4"/>
        <v>0</v>
      </c>
      <c r="S39" s="403">
        <f t="shared" si="5"/>
        <v>0</v>
      </c>
      <c r="T39" s="403">
        <f t="shared" si="5"/>
        <v>0</v>
      </c>
      <c r="U39" s="403">
        <f t="shared" si="5"/>
        <v>0</v>
      </c>
      <c r="V39" s="403">
        <f t="shared" si="5"/>
        <v>0</v>
      </c>
      <c r="W39" s="403">
        <f t="shared" si="5"/>
        <v>0</v>
      </c>
      <c r="X39" s="403">
        <f t="shared" si="5"/>
        <v>0</v>
      </c>
      <c r="Y39" s="403">
        <f t="shared" si="5"/>
        <v>0</v>
      </c>
      <c r="Z39" s="403">
        <f t="shared" si="5"/>
        <v>0</v>
      </c>
      <c r="AA39" s="404">
        <f t="shared" si="5"/>
        <v>0</v>
      </c>
    </row>
    <row r="40" spans="2:27" ht="13.7" customHeight="1">
      <c r="B40" s="803"/>
      <c r="C40" s="802"/>
      <c r="D40" s="400"/>
      <c r="E40" s="401"/>
      <c r="F40" s="402"/>
      <c r="G40" s="175"/>
      <c r="H40" s="440"/>
      <c r="I40" s="403">
        <f t="shared" ref="I40:R49" si="6">IF(I$7-$F40=0,$G40,0)</f>
        <v>0</v>
      </c>
      <c r="J40" s="403">
        <f t="shared" si="6"/>
        <v>0</v>
      </c>
      <c r="K40" s="403">
        <f t="shared" si="6"/>
        <v>0</v>
      </c>
      <c r="L40" s="403">
        <f t="shared" si="6"/>
        <v>0</v>
      </c>
      <c r="M40" s="403">
        <f t="shared" si="6"/>
        <v>0</v>
      </c>
      <c r="N40" s="403">
        <f t="shared" si="6"/>
        <v>0</v>
      </c>
      <c r="O40" s="403">
        <f t="shared" si="6"/>
        <v>0</v>
      </c>
      <c r="P40" s="403">
        <f t="shared" si="6"/>
        <v>0</v>
      </c>
      <c r="Q40" s="403">
        <f t="shared" si="6"/>
        <v>0</v>
      </c>
      <c r="R40" s="403">
        <f t="shared" si="6"/>
        <v>0</v>
      </c>
      <c r="S40" s="403">
        <f t="shared" ref="S40:AA49" si="7">IF(S$7-$F40=0,$G40,0)</f>
        <v>0</v>
      </c>
      <c r="T40" s="403">
        <f t="shared" si="7"/>
        <v>0</v>
      </c>
      <c r="U40" s="403">
        <f t="shared" si="7"/>
        <v>0</v>
      </c>
      <c r="V40" s="403">
        <f t="shared" si="7"/>
        <v>0</v>
      </c>
      <c r="W40" s="403">
        <f t="shared" si="7"/>
        <v>0</v>
      </c>
      <c r="X40" s="403">
        <f t="shared" si="7"/>
        <v>0</v>
      </c>
      <c r="Y40" s="403">
        <f t="shared" si="7"/>
        <v>0</v>
      </c>
      <c r="Z40" s="403">
        <f t="shared" si="7"/>
        <v>0</v>
      </c>
      <c r="AA40" s="404">
        <f t="shared" si="7"/>
        <v>0</v>
      </c>
    </row>
    <row r="41" spans="2:27" ht="13.7" customHeight="1">
      <c r="B41" s="803"/>
      <c r="C41" s="802"/>
      <c r="D41" s="400"/>
      <c r="E41" s="401"/>
      <c r="F41" s="402"/>
      <c r="G41" s="175"/>
      <c r="H41" s="440"/>
      <c r="I41" s="403">
        <f t="shared" si="6"/>
        <v>0</v>
      </c>
      <c r="J41" s="403">
        <f t="shared" si="6"/>
        <v>0</v>
      </c>
      <c r="K41" s="403">
        <f t="shared" si="6"/>
        <v>0</v>
      </c>
      <c r="L41" s="403">
        <f t="shared" si="6"/>
        <v>0</v>
      </c>
      <c r="M41" s="403">
        <f t="shared" si="6"/>
        <v>0</v>
      </c>
      <c r="N41" s="403">
        <f t="shared" si="6"/>
        <v>0</v>
      </c>
      <c r="O41" s="403">
        <f t="shared" si="6"/>
        <v>0</v>
      </c>
      <c r="P41" s="403">
        <f t="shared" si="6"/>
        <v>0</v>
      </c>
      <c r="Q41" s="403">
        <f t="shared" si="6"/>
        <v>0</v>
      </c>
      <c r="R41" s="403">
        <f t="shared" si="6"/>
        <v>0</v>
      </c>
      <c r="S41" s="403">
        <f t="shared" si="7"/>
        <v>0</v>
      </c>
      <c r="T41" s="403">
        <f t="shared" si="7"/>
        <v>0</v>
      </c>
      <c r="U41" s="403">
        <f t="shared" si="7"/>
        <v>0</v>
      </c>
      <c r="V41" s="403">
        <f t="shared" si="7"/>
        <v>0</v>
      </c>
      <c r="W41" s="403">
        <f t="shared" si="7"/>
        <v>0</v>
      </c>
      <c r="X41" s="403">
        <f t="shared" si="7"/>
        <v>0</v>
      </c>
      <c r="Y41" s="403">
        <f t="shared" si="7"/>
        <v>0</v>
      </c>
      <c r="Z41" s="403">
        <f t="shared" si="7"/>
        <v>0</v>
      </c>
      <c r="AA41" s="404">
        <f t="shared" si="7"/>
        <v>0</v>
      </c>
    </row>
    <row r="42" spans="2:27" ht="13.7" customHeight="1">
      <c r="B42" s="803"/>
      <c r="C42" s="802"/>
      <c r="D42" s="400"/>
      <c r="E42" s="401"/>
      <c r="F42" s="402"/>
      <c r="G42" s="175"/>
      <c r="H42" s="440"/>
      <c r="I42" s="403">
        <f t="shared" si="6"/>
        <v>0</v>
      </c>
      <c r="J42" s="403">
        <f t="shared" si="6"/>
        <v>0</v>
      </c>
      <c r="K42" s="403">
        <f t="shared" si="6"/>
        <v>0</v>
      </c>
      <c r="L42" s="403">
        <f t="shared" si="6"/>
        <v>0</v>
      </c>
      <c r="M42" s="403">
        <f t="shared" si="6"/>
        <v>0</v>
      </c>
      <c r="N42" s="403">
        <f t="shared" si="6"/>
        <v>0</v>
      </c>
      <c r="O42" s="403">
        <f t="shared" si="6"/>
        <v>0</v>
      </c>
      <c r="P42" s="403">
        <f t="shared" si="6"/>
        <v>0</v>
      </c>
      <c r="Q42" s="403">
        <f t="shared" si="6"/>
        <v>0</v>
      </c>
      <c r="R42" s="403">
        <f t="shared" si="6"/>
        <v>0</v>
      </c>
      <c r="S42" s="403">
        <f t="shared" si="7"/>
        <v>0</v>
      </c>
      <c r="T42" s="403">
        <f t="shared" si="7"/>
        <v>0</v>
      </c>
      <c r="U42" s="403">
        <f t="shared" si="7"/>
        <v>0</v>
      </c>
      <c r="V42" s="403">
        <f t="shared" si="7"/>
        <v>0</v>
      </c>
      <c r="W42" s="403">
        <f t="shared" si="7"/>
        <v>0</v>
      </c>
      <c r="X42" s="403">
        <f t="shared" si="7"/>
        <v>0</v>
      </c>
      <c r="Y42" s="403">
        <f t="shared" si="7"/>
        <v>0</v>
      </c>
      <c r="Z42" s="403">
        <f t="shared" si="7"/>
        <v>0</v>
      </c>
      <c r="AA42" s="404">
        <f t="shared" si="7"/>
        <v>0</v>
      </c>
    </row>
    <row r="43" spans="2:27" ht="13.7" customHeight="1">
      <c r="B43" s="803"/>
      <c r="C43" s="802"/>
      <c r="D43" s="400"/>
      <c r="E43" s="401"/>
      <c r="F43" s="402"/>
      <c r="G43" s="175"/>
      <c r="H43" s="440"/>
      <c r="I43" s="403">
        <f t="shared" si="6"/>
        <v>0</v>
      </c>
      <c r="J43" s="403">
        <f t="shared" si="6"/>
        <v>0</v>
      </c>
      <c r="K43" s="403">
        <f t="shared" si="6"/>
        <v>0</v>
      </c>
      <c r="L43" s="403">
        <f t="shared" si="6"/>
        <v>0</v>
      </c>
      <c r="M43" s="403">
        <f t="shared" si="6"/>
        <v>0</v>
      </c>
      <c r="N43" s="403">
        <f t="shared" si="6"/>
        <v>0</v>
      </c>
      <c r="O43" s="403">
        <f t="shared" si="6"/>
        <v>0</v>
      </c>
      <c r="P43" s="403">
        <f t="shared" si="6"/>
        <v>0</v>
      </c>
      <c r="Q43" s="403">
        <f t="shared" si="6"/>
        <v>0</v>
      </c>
      <c r="R43" s="403">
        <f t="shared" si="6"/>
        <v>0</v>
      </c>
      <c r="S43" s="403">
        <f t="shared" si="7"/>
        <v>0</v>
      </c>
      <c r="T43" s="403">
        <f t="shared" si="7"/>
        <v>0</v>
      </c>
      <c r="U43" s="403">
        <f t="shared" si="7"/>
        <v>0</v>
      </c>
      <c r="V43" s="403">
        <f t="shared" si="7"/>
        <v>0</v>
      </c>
      <c r="W43" s="403">
        <f t="shared" si="7"/>
        <v>0</v>
      </c>
      <c r="X43" s="403">
        <f t="shared" si="7"/>
        <v>0</v>
      </c>
      <c r="Y43" s="403">
        <f t="shared" si="7"/>
        <v>0</v>
      </c>
      <c r="Z43" s="403">
        <f t="shared" si="7"/>
        <v>0</v>
      </c>
      <c r="AA43" s="404">
        <f t="shared" si="7"/>
        <v>0</v>
      </c>
    </row>
    <row r="44" spans="2:27" ht="13.7" customHeight="1">
      <c r="B44" s="803"/>
      <c r="C44" s="802"/>
      <c r="D44" s="400"/>
      <c r="E44" s="401"/>
      <c r="F44" s="402"/>
      <c r="G44" s="175"/>
      <c r="H44" s="440"/>
      <c r="I44" s="403">
        <f t="shared" si="6"/>
        <v>0</v>
      </c>
      <c r="J44" s="403">
        <f t="shared" si="6"/>
        <v>0</v>
      </c>
      <c r="K44" s="403">
        <f t="shared" si="6"/>
        <v>0</v>
      </c>
      <c r="L44" s="403">
        <f t="shared" si="6"/>
        <v>0</v>
      </c>
      <c r="M44" s="403">
        <f t="shared" si="6"/>
        <v>0</v>
      </c>
      <c r="N44" s="403">
        <f t="shared" si="6"/>
        <v>0</v>
      </c>
      <c r="O44" s="403">
        <f t="shared" si="6"/>
        <v>0</v>
      </c>
      <c r="P44" s="403">
        <f t="shared" si="6"/>
        <v>0</v>
      </c>
      <c r="Q44" s="403">
        <f t="shared" si="6"/>
        <v>0</v>
      </c>
      <c r="R44" s="403">
        <f t="shared" si="6"/>
        <v>0</v>
      </c>
      <c r="S44" s="403">
        <f t="shared" si="7"/>
        <v>0</v>
      </c>
      <c r="T44" s="403">
        <f t="shared" si="7"/>
        <v>0</v>
      </c>
      <c r="U44" s="403">
        <f t="shared" si="7"/>
        <v>0</v>
      </c>
      <c r="V44" s="403">
        <f t="shared" si="7"/>
        <v>0</v>
      </c>
      <c r="W44" s="403">
        <f t="shared" si="7"/>
        <v>0</v>
      </c>
      <c r="X44" s="403">
        <f t="shared" si="7"/>
        <v>0</v>
      </c>
      <c r="Y44" s="403">
        <f t="shared" si="7"/>
        <v>0</v>
      </c>
      <c r="Z44" s="403">
        <f t="shared" si="7"/>
        <v>0</v>
      </c>
      <c r="AA44" s="404">
        <f t="shared" si="7"/>
        <v>0</v>
      </c>
    </row>
    <row r="45" spans="2:27" ht="13.7" customHeight="1">
      <c r="B45" s="803"/>
      <c r="C45" s="802"/>
      <c r="D45" s="400"/>
      <c r="E45" s="401"/>
      <c r="F45" s="402"/>
      <c r="G45" s="175"/>
      <c r="H45" s="440"/>
      <c r="I45" s="403">
        <f t="shared" si="6"/>
        <v>0</v>
      </c>
      <c r="J45" s="403">
        <f t="shared" si="6"/>
        <v>0</v>
      </c>
      <c r="K45" s="403">
        <f t="shared" si="6"/>
        <v>0</v>
      </c>
      <c r="L45" s="403">
        <f t="shared" si="6"/>
        <v>0</v>
      </c>
      <c r="M45" s="403">
        <f t="shared" si="6"/>
        <v>0</v>
      </c>
      <c r="N45" s="403">
        <f t="shared" si="6"/>
        <v>0</v>
      </c>
      <c r="O45" s="403">
        <f t="shared" si="6"/>
        <v>0</v>
      </c>
      <c r="P45" s="403">
        <f t="shared" si="6"/>
        <v>0</v>
      </c>
      <c r="Q45" s="403">
        <f t="shared" si="6"/>
        <v>0</v>
      </c>
      <c r="R45" s="403">
        <f t="shared" si="6"/>
        <v>0</v>
      </c>
      <c r="S45" s="403">
        <f t="shared" si="7"/>
        <v>0</v>
      </c>
      <c r="T45" s="403">
        <f t="shared" si="7"/>
        <v>0</v>
      </c>
      <c r="U45" s="403">
        <f t="shared" si="7"/>
        <v>0</v>
      </c>
      <c r="V45" s="403">
        <f t="shared" si="7"/>
        <v>0</v>
      </c>
      <c r="W45" s="403">
        <f t="shared" si="7"/>
        <v>0</v>
      </c>
      <c r="X45" s="403">
        <f t="shared" si="7"/>
        <v>0</v>
      </c>
      <c r="Y45" s="403">
        <f t="shared" si="7"/>
        <v>0</v>
      </c>
      <c r="Z45" s="403">
        <f t="shared" si="7"/>
        <v>0</v>
      </c>
      <c r="AA45" s="404">
        <f t="shared" si="7"/>
        <v>0</v>
      </c>
    </row>
    <row r="46" spans="2:27" ht="13.7" customHeight="1">
      <c r="B46" s="803"/>
      <c r="C46" s="802"/>
      <c r="D46" s="400"/>
      <c r="E46" s="401"/>
      <c r="F46" s="402"/>
      <c r="G46" s="175"/>
      <c r="H46" s="440"/>
      <c r="I46" s="403">
        <f t="shared" si="6"/>
        <v>0</v>
      </c>
      <c r="J46" s="403">
        <f t="shared" si="6"/>
        <v>0</v>
      </c>
      <c r="K46" s="403">
        <f t="shared" si="6"/>
        <v>0</v>
      </c>
      <c r="L46" s="403">
        <f t="shared" si="6"/>
        <v>0</v>
      </c>
      <c r="M46" s="403">
        <f t="shared" si="6"/>
        <v>0</v>
      </c>
      <c r="N46" s="403">
        <f t="shared" si="6"/>
        <v>0</v>
      </c>
      <c r="O46" s="403">
        <f t="shared" si="6"/>
        <v>0</v>
      </c>
      <c r="P46" s="403">
        <f t="shared" si="6"/>
        <v>0</v>
      </c>
      <c r="Q46" s="403">
        <f t="shared" si="6"/>
        <v>0</v>
      </c>
      <c r="R46" s="403">
        <f t="shared" si="6"/>
        <v>0</v>
      </c>
      <c r="S46" s="403">
        <f t="shared" si="7"/>
        <v>0</v>
      </c>
      <c r="T46" s="403">
        <f t="shared" si="7"/>
        <v>0</v>
      </c>
      <c r="U46" s="403">
        <f t="shared" si="7"/>
        <v>0</v>
      </c>
      <c r="V46" s="403">
        <f t="shared" si="7"/>
        <v>0</v>
      </c>
      <c r="W46" s="403">
        <f t="shared" si="7"/>
        <v>0</v>
      </c>
      <c r="X46" s="403">
        <f t="shared" si="7"/>
        <v>0</v>
      </c>
      <c r="Y46" s="403">
        <f t="shared" si="7"/>
        <v>0</v>
      </c>
      <c r="Z46" s="403">
        <f t="shared" si="7"/>
        <v>0</v>
      </c>
      <c r="AA46" s="404">
        <f t="shared" si="7"/>
        <v>0</v>
      </c>
    </row>
    <row r="47" spans="2:27" ht="13.7" customHeight="1">
      <c r="B47" s="803"/>
      <c r="C47" s="802"/>
      <c r="D47" s="400"/>
      <c r="E47" s="401"/>
      <c r="F47" s="402"/>
      <c r="G47" s="175"/>
      <c r="H47" s="440"/>
      <c r="I47" s="403">
        <f t="shared" si="6"/>
        <v>0</v>
      </c>
      <c r="J47" s="403">
        <f t="shared" si="6"/>
        <v>0</v>
      </c>
      <c r="K47" s="403">
        <f t="shared" si="6"/>
        <v>0</v>
      </c>
      <c r="L47" s="403">
        <f t="shared" si="6"/>
        <v>0</v>
      </c>
      <c r="M47" s="403">
        <f t="shared" si="6"/>
        <v>0</v>
      </c>
      <c r="N47" s="403">
        <f t="shared" si="6"/>
        <v>0</v>
      </c>
      <c r="O47" s="403">
        <f t="shared" si="6"/>
        <v>0</v>
      </c>
      <c r="P47" s="403">
        <f t="shared" si="6"/>
        <v>0</v>
      </c>
      <c r="Q47" s="403">
        <f t="shared" si="6"/>
        <v>0</v>
      </c>
      <c r="R47" s="403">
        <f t="shared" si="6"/>
        <v>0</v>
      </c>
      <c r="S47" s="403">
        <f t="shared" si="7"/>
        <v>0</v>
      </c>
      <c r="T47" s="403">
        <f t="shared" si="7"/>
        <v>0</v>
      </c>
      <c r="U47" s="403">
        <f t="shared" si="7"/>
        <v>0</v>
      </c>
      <c r="V47" s="403">
        <f t="shared" si="7"/>
        <v>0</v>
      </c>
      <c r="W47" s="403">
        <f t="shared" si="7"/>
        <v>0</v>
      </c>
      <c r="X47" s="403">
        <f t="shared" si="7"/>
        <v>0</v>
      </c>
      <c r="Y47" s="403">
        <f t="shared" si="7"/>
        <v>0</v>
      </c>
      <c r="Z47" s="403">
        <f t="shared" si="7"/>
        <v>0</v>
      </c>
      <c r="AA47" s="404">
        <f t="shared" si="7"/>
        <v>0</v>
      </c>
    </row>
    <row r="48" spans="2:27" ht="13.7" customHeight="1">
      <c r="B48" s="803"/>
      <c r="C48" s="802"/>
      <c r="D48" s="400"/>
      <c r="E48" s="401"/>
      <c r="F48" s="402"/>
      <c r="G48" s="175"/>
      <c r="H48" s="440"/>
      <c r="I48" s="403">
        <f t="shared" si="6"/>
        <v>0</v>
      </c>
      <c r="J48" s="403">
        <f t="shared" si="6"/>
        <v>0</v>
      </c>
      <c r="K48" s="403">
        <f t="shared" si="6"/>
        <v>0</v>
      </c>
      <c r="L48" s="403">
        <f t="shared" si="6"/>
        <v>0</v>
      </c>
      <c r="M48" s="403">
        <f t="shared" si="6"/>
        <v>0</v>
      </c>
      <c r="N48" s="403">
        <f t="shared" si="6"/>
        <v>0</v>
      </c>
      <c r="O48" s="403">
        <f t="shared" si="6"/>
        <v>0</v>
      </c>
      <c r="P48" s="403">
        <f t="shared" si="6"/>
        <v>0</v>
      </c>
      <c r="Q48" s="403">
        <f t="shared" si="6"/>
        <v>0</v>
      </c>
      <c r="R48" s="403">
        <f t="shared" si="6"/>
        <v>0</v>
      </c>
      <c r="S48" s="403">
        <f t="shared" si="7"/>
        <v>0</v>
      </c>
      <c r="T48" s="403">
        <f t="shared" si="7"/>
        <v>0</v>
      </c>
      <c r="U48" s="403">
        <f t="shared" si="7"/>
        <v>0</v>
      </c>
      <c r="V48" s="403">
        <f t="shared" si="7"/>
        <v>0</v>
      </c>
      <c r="W48" s="403">
        <f t="shared" si="7"/>
        <v>0</v>
      </c>
      <c r="X48" s="403">
        <f t="shared" si="7"/>
        <v>0</v>
      </c>
      <c r="Y48" s="403">
        <f t="shared" si="7"/>
        <v>0</v>
      </c>
      <c r="Z48" s="403">
        <f t="shared" si="7"/>
        <v>0</v>
      </c>
      <c r="AA48" s="404">
        <f t="shared" si="7"/>
        <v>0</v>
      </c>
    </row>
    <row r="49" spans="2:27" ht="13.7" customHeight="1">
      <c r="B49" s="803"/>
      <c r="C49" s="802"/>
      <c r="D49" s="400"/>
      <c r="E49" s="401"/>
      <c r="F49" s="402"/>
      <c r="G49" s="175"/>
      <c r="H49" s="440"/>
      <c r="I49" s="403">
        <f t="shared" si="6"/>
        <v>0</v>
      </c>
      <c r="J49" s="403">
        <f t="shared" si="6"/>
        <v>0</v>
      </c>
      <c r="K49" s="403">
        <f t="shared" si="6"/>
        <v>0</v>
      </c>
      <c r="L49" s="403">
        <f t="shared" si="6"/>
        <v>0</v>
      </c>
      <c r="M49" s="403">
        <f t="shared" si="6"/>
        <v>0</v>
      </c>
      <c r="N49" s="403">
        <f t="shared" si="6"/>
        <v>0</v>
      </c>
      <c r="O49" s="403">
        <f t="shared" si="6"/>
        <v>0</v>
      </c>
      <c r="P49" s="403">
        <f t="shared" si="6"/>
        <v>0</v>
      </c>
      <c r="Q49" s="403">
        <f t="shared" si="6"/>
        <v>0</v>
      </c>
      <c r="R49" s="403">
        <f t="shared" si="6"/>
        <v>0</v>
      </c>
      <c r="S49" s="403">
        <f t="shared" si="7"/>
        <v>0</v>
      </c>
      <c r="T49" s="403">
        <f t="shared" si="7"/>
        <v>0</v>
      </c>
      <c r="U49" s="403">
        <f t="shared" si="7"/>
        <v>0</v>
      </c>
      <c r="V49" s="403">
        <f t="shared" si="7"/>
        <v>0</v>
      </c>
      <c r="W49" s="403">
        <f t="shared" si="7"/>
        <v>0</v>
      </c>
      <c r="X49" s="403">
        <f t="shared" si="7"/>
        <v>0</v>
      </c>
      <c r="Y49" s="403">
        <f t="shared" si="7"/>
        <v>0</v>
      </c>
      <c r="Z49" s="403">
        <f t="shared" si="7"/>
        <v>0</v>
      </c>
      <c r="AA49" s="404">
        <f t="shared" si="7"/>
        <v>0</v>
      </c>
    </row>
    <row r="50" spans="2:27" ht="13.7" customHeight="1">
      <c r="B50" s="803"/>
      <c r="C50" s="802"/>
      <c r="D50" s="400"/>
      <c r="E50" s="401"/>
      <c r="F50" s="402"/>
      <c r="G50" s="175"/>
      <c r="H50" s="440"/>
      <c r="I50" s="403">
        <f t="shared" ref="I50:R59" si="8">IF(I$7-$F50=0,$G50,0)</f>
        <v>0</v>
      </c>
      <c r="J50" s="403">
        <f t="shared" si="8"/>
        <v>0</v>
      </c>
      <c r="K50" s="403">
        <f t="shared" si="8"/>
        <v>0</v>
      </c>
      <c r="L50" s="403">
        <f t="shared" si="8"/>
        <v>0</v>
      </c>
      <c r="M50" s="403">
        <f t="shared" si="8"/>
        <v>0</v>
      </c>
      <c r="N50" s="403">
        <f t="shared" si="8"/>
        <v>0</v>
      </c>
      <c r="O50" s="403">
        <f t="shared" si="8"/>
        <v>0</v>
      </c>
      <c r="P50" s="403">
        <f t="shared" si="8"/>
        <v>0</v>
      </c>
      <c r="Q50" s="403">
        <f t="shared" si="8"/>
        <v>0</v>
      </c>
      <c r="R50" s="403">
        <f t="shared" si="8"/>
        <v>0</v>
      </c>
      <c r="S50" s="403">
        <f t="shared" ref="S50:AA59" si="9">IF(S$7-$F50=0,$G50,0)</f>
        <v>0</v>
      </c>
      <c r="T50" s="403">
        <f t="shared" si="9"/>
        <v>0</v>
      </c>
      <c r="U50" s="403">
        <f t="shared" si="9"/>
        <v>0</v>
      </c>
      <c r="V50" s="403">
        <f t="shared" si="9"/>
        <v>0</v>
      </c>
      <c r="W50" s="403">
        <f t="shared" si="9"/>
        <v>0</v>
      </c>
      <c r="X50" s="403">
        <f t="shared" si="9"/>
        <v>0</v>
      </c>
      <c r="Y50" s="403">
        <f t="shared" si="9"/>
        <v>0</v>
      </c>
      <c r="Z50" s="403">
        <f t="shared" si="9"/>
        <v>0</v>
      </c>
      <c r="AA50" s="404">
        <f t="shared" si="9"/>
        <v>0</v>
      </c>
    </row>
    <row r="51" spans="2:27" ht="13.7" customHeight="1">
      <c r="B51" s="803"/>
      <c r="C51" s="802"/>
      <c r="D51" s="400"/>
      <c r="E51" s="401"/>
      <c r="F51" s="402"/>
      <c r="G51" s="175"/>
      <c r="H51" s="440"/>
      <c r="I51" s="403">
        <f t="shared" si="8"/>
        <v>0</v>
      </c>
      <c r="J51" s="403">
        <f t="shared" si="8"/>
        <v>0</v>
      </c>
      <c r="K51" s="403">
        <f t="shared" si="8"/>
        <v>0</v>
      </c>
      <c r="L51" s="403">
        <f t="shared" si="8"/>
        <v>0</v>
      </c>
      <c r="M51" s="403">
        <f t="shared" si="8"/>
        <v>0</v>
      </c>
      <c r="N51" s="403">
        <f t="shared" si="8"/>
        <v>0</v>
      </c>
      <c r="O51" s="403">
        <f t="shared" si="8"/>
        <v>0</v>
      </c>
      <c r="P51" s="403">
        <f t="shared" si="8"/>
        <v>0</v>
      </c>
      <c r="Q51" s="403">
        <f t="shared" si="8"/>
        <v>0</v>
      </c>
      <c r="R51" s="403">
        <f t="shared" si="8"/>
        <v>0</v>
      </c>
      <c r="S51" s="403">
        <f t="shared" si="9"/>
        <v>0</v>
      </c>
      <c r="T51" s="403">
        <f t="shared" si="9"/>
        <v>0</v>
      </c>
      <c r="U51" s="403">
        <f t="shared" si="9"/>
        <v>0</v>
      </c>
      <c r="V51" s="403">
        <f t="shared" si="9"/>
        <v>0</v>
      </c>
      <c r="W51" s="403">
        <f t="shared" si="9"/>
        <v>0</v>
      </c>
      <c r="X51" s="403">
        <f t="shared" si="9"/>
        <v>0</v>
      </c>
      <c r="Y51" s="403">
        <f t="shared" si="9"/>
        <v>0</v>
      </c>
      <c r="Z51" s="403">
        <f t="shared" si="9"/>
        <v>0</v>
      </c>
      <c r="AA51" s="404">
        <f t="shared" si="9"/>
        <v>0</v>
      </c>
    </row>
    <row r="52" spans="2:27" ht="13.7" customHeight="1">
      <c r="B52" s="803"/>
      <c r="C52" s="802"/>
      <c r="D52" s="400"/>
      <c r="E52" s="401"/>
      <c r="F52" s="402"/>
      <c r="G52" s="175"/>
      <c r="H52" s="440"/>
      <c r="I52" s="403">
        <f t="shared" si="8"/>
        <v>0</v>
      </c>
      <c r="J52" s="403">
        <f t="shared" si="8"/>
        <v>0</v>
      </c>
      <c r="K52" s="403">
        <f t="shared" si="8"/>
        <v>0</v>
      </c>
      <c r="L52" s="403">
        <f t="shared" si="8"/>
        <v>0</v>
      </c>
      <c r="M52" s="403">
        <f t="shared" si="8"/>
        <v>0</v>
      </c>
      <c r="N52" s="403">
        <f t="shared" si="8"/>
        <v>0</v>
      </c>
      <c r="O52" s="403">
        <f t="shared" si="8"/>
        <v>0</v>
      </c>
      <c r="P52" s="403">
        <f t="shared" si="8"/>
        <v>0</v>
      </c>
      <c r="Q52" s="403">
        <f t="shared" si="8"/>
        <v>0</v>
      </c>
      <c r="R52" s="403">
        <f t="shared" si="8"/>
        <v>0</v>
      </c>
      <c r="S52" s="403">
        <f t="shared" si="9"/>
        <v>0</v>
      </c>
      <c r="T52" s="403">
        <f t="shared" si="9"/>
        <v>0</v>
      </c>
      <c r="U52" s="403">
        <f t="shared" si="9"/>
        <v>0</v>
      </c>
      <c r="V52" s="403">
        <f t="shared" si="9"/>
        <v>0</v>
      </c>
      <c r="W52" s="403">
        <f t="shared" si="9"/>
        <v>0</v>
      </c>
      <c r="X52" s="403">
        <f t="shared" si="9"/>
        <v>0</v>
      </c>
      <c r="Y52" s="403">
        <f t="shared" si="9"/>
        <v>0</v>
      </c>
      <c r="Z52" s="403">
        <f t="shared" si="9"/>
        <v>0</v>
      </c>
      <c r="AA52" s="404">
        <f t="shared" si="9"/>
        <v>0</v>
      </c>
    </row>
    <row r="53" spans="2:27" ht="13.7" customHeight="1">
      <c r="B53" s="803"/>
      <c r="C53" s="802"/>
      <c r="D53" s="400"/>
      <c r="E53" s="401"/>
      <c r="F53" s="402"/>
      <c r="G53" s="175"/>
      <c r="H53" s="440"/>
      <c r="I53" s="403">
        <f t="shared" si="8"/>
        <v>0</v>
      </c>
      <c r="J53" s="403">
        <f t="shared" si="8"/>
        <v>0</v>
      </c>
      <c r="K53" s="403">
        <f t="shared" si="8"/>
        <v>0</v>
      </c>
      <c r="L53" s="403">
        <f t="shared" si="8"/>
        <v>0</v>
      </c>
      <c r="M53" s="403">
        <f t="shared" si="8"/>
        <v>0</v>
      </c>
      <c r="N53" s="403">
        <f t="shared" si="8"/>
        <v>0</v>
      </c>
      <c r="O53" s="403">
        <f t="shared" si="8"/>
        <v>0</v>
      </c>
      <c r="P53" s="403">
        <f t="shared" si="8"/>
        <v>0</v>
      </c>
      <c r="Q53" s="403">
        <f t="shared" si="8"/>
        <v>0</v>
      </c>
      <c r="R53" s="403">
        <f t="shared" si="8"/>
        <v>0</v>
      </c>
      <c r="S53" s="403">
        <f t="shared" si="9"/>
        <v>0</v>
      </c>
      <c r="T53" s="403">
        <f t="shared" si="9"/>
        <v>0</v>
      </c>
      <c r="U53" s="403">
        <f t="shared" si="9"/>
        <v>0</v>
      </c>
      <c r="V53" s="403">
        <f t="shared" si="9"/>
        <v>0</v>
      </c>
      <c r="W53" s="403">
        <f t="shared" si="9"/>
        <v>0</v>
      </c>
      <c r="X53" s="403">
        <f t="shared" si="9"/>
        <v>0</v>
      </c>
      <c r="Y53" s="403">
        <f t="shared" si="9"/>
        <v>0</v>
      </c>
      <c r="Z53" s="403">
        <f t="shared" si="9"/>
        <v>0</v>
      </c>
      <c r="AA53" s="404">
        <f t="shared" si="9"/>
        <v>0</v>
      </c>
    </row>
    <row r="54" spans="2:27" ht="13.7" customHeight="1">
      <c r="B54" s="803"/>
      <c r="C54" s="802"/>
      <c r="D54" s="400"/>
      <c r="E54" s="401"/>
      <c r="F54" s="402"/>
      <c r="G54" s="175"/>
      <c r="H54" s="440"/>
      <c r="I54" s="403">
        <f t="shared" si="8"/>
        <v>0</v>
      </c>
      <c r="J54" s="403">
        <f t="shared" si="8"/>
        <v>0</v>
      </c>
      <c r="K54" s="403">
        <f t="shared" si="8"/>
        <v>0</v>
      </c>
      <c r="L54" s="403">
        <f t="shared" si="8"/>
        <v>0</v>
      </c>
      <c r="M54" s="403">
        <f t="shared" si="8"/>
        <v>0</v>
      </c>
      <c r="N54" s="403">
        <f t="shared" si="8"/>
        <v>0</v>
      </c>
      <c r="O54" s="403">
        <f t="shared" si="8"/>
        <v>0</v>
      </c>
      <c r="P54" s="403">
        <f t="shared" si="8"/>
        <v>0</v>
      </c>
      <c r="Q54" s="403">
        <f t="shared" si="8"/>
        <v>0</v>
      </c>
      <c r="R54" s="403">
        <f t="shared" si="8"/>
        <v>0</v>
      </c>
      <c r="S54" s="403">
        <f t="shared" si="9"/>
        <v>0</v>
      </c>
      <c r="T54" s="403">
        <f t="shared" si="9"/>
        <v>0</v>
      </c>
      <c r="U54" s="403">
        <f t="shared" si="9"/>
        <v>0</v>
      </c>
      <c r="V54" s="403">
        <f t="shared" si="9"/>
        <v>0</v>
      </c>
      <c r="W54" s="403">
        <f t="shared" si="9"/>
        <v>0</v>
      </c>
      <c r="X54" s="403">
        <f t="shared" si="9"/>
        <v>0</v>
      </c>
      <c r="Y54" s="403">
        <f t="shared" si="9"/>
        <v>0</v>
      </c>
      <c r="Z54" s="403">
        <f t="shared" si="9"/>
        <v>0</v>
      </c>
      <c r="AA54" s="404">
        <f t="shared" si="9"/>
        <v>0</v>
      </c>
    </row>
    <row r="55" spans="2:27" ht="13.7" customHeight="1">
      <c r="B55" s="803"/>
      <c r="C55" s="802"/>
      <c r="D55" s="400"/>
      <c r="E55" s="401"/>
      <c r="F55" s="402"/>
      <c r="G55" s="175"/>
      <c r="H55" s="440"/>
      <c r="I55" s="403">
        <f t="shared" si="8"/>
        <v>0</v>
      </c>
      <c r="J55" s="403">
        <f t="shared" si="8"/>
        <v>0</v>
      </c>
      <c r="K55" s="403">
        <f t="shared" si="8"/>
        <v>0</v>
      </c>
      <c r="L55" s="403">
        <f t="shared" si="8"/>
        <v>0</v>
      </c>
      <c r="M55" s="403">
        <f t="shared" si="8"/>
        <v>0</v>
      </c>
      <c r="N55" s="403">
        <f t="shared" si="8"/>
        <v>0</v>
      </c>
      <c r="O55" s="403">
        <f t="shared" si="8"/>
        <v>0</v>
      </c>
      <c r="P55" s="403">
        <f t="shared" si="8"/>
        <v>0</v>
      </c>
      <c r="Q55" s="403">
        <f t="shared" si="8"/>
        <v>0</v>
      </c>
      <c r="R55" s="403">
        <f t="shared" si="8"/>
        <v>0</v>
      </c>
      <c r="S55" s="403">
        <f t="shared" si="9"/>
        <v>0</v>
      </c>
      <c r="T55" s="403">
        <f t="shared" si="9"/>
        <v>0</v>
      </c>
      <c r="U55" s="403">
        <f t="shared" si="9"/>
        <v>0</v>
      </c>
      <c r="V55" s="403">
        <f t="shared" si="9"/>
        <v>0</v>
      </c>
      <c r="W55" s="403">
        <f t="shared" si="9"/>
        <v>0</v>
      </c>
      <c r="X55" s="403">
        <f t="shared" si="9"/>
        <v>0</v>
      </c>
      <c r="Y55" s="403">
        <f t="shared" si="9"/>
        <v>0</v>
      </c>
      <c r="Z55" s="403">
        <f t="shared" si="9"/>
        <v>0</v>
      </c>
      <c r="AA55" s="404">
        <f t="shared" si="9"/>
        <v>0</v>
      </c>
    </row>
    <row r="56" spans="2:27" ht="13.7" customHeight="1">
      <c r="B56" s="803"/>
      <c r="C56" s="802"/>
      <c r="D56" s="400"/>
      <c r="E56" s="401"/>
      <c r="F56" s="402"/>
      <c r="G56" s="175"/>
      <c r="H56" s="440"/>
      <c r="I56" s="403">
        <f t="shared" si="8"/>
        <v>0</v>
      </c>
      <c r="J56" s="403">
        <f t="shared" si="8"/>
        <v>0</v>
      </c>
      <c r="K56" s="403">
        <f t="shared" si="8"/>
        <v>0</v>
      </c>
      <c r="L56" s="403">
        <f t="shared" si="8"/>
        <v>0</v>
      </c>
      <c r="M56" s="403">
        <f t="shared" si="8"/>
        <v>0</v>
      </c>
      <c r="N56" s="403">
        <f t="shared" si="8"/>
        <v>0</v>
      </c>
      <c r="O56" s="403">
        <f t="shared" si="8"/>
        <v>0</v>
      </c>
      <c r="P56" s="403">
        <f t="shared" si="8"/>
        <v>0</v>
      </c>
      <c r="Q56" s="403">
        <f t="shared" si="8"/>
        <v>0</v>
      </c>
      <c r="R56" s="403">
        <f t="shared" si="8"/>
        <v>0</v>
      </c>
      <c r="S56" s="403">
        <f t="shared" si="9"/>
        <v>0</v>
      </c>
      <c r="T56" s="403">
        <f t="shared" si="9"/>
        <v>0</v>
      </c>
      <c r="U56" s="403">
        <f t="shared" si="9"/>
        <v>0</v>
      </c>
      <c r="V56" s="403">
        <f t="shared" si="9"/>
        <v>0</v>
      </c>
      <c r="W56" s="403">
        <f t="shared" si="9"/>
        <v>0</v>
      </c>
      <c r="X56" s="403">
        <f t="shared" si="9"/>
        <v>0</v>
      </c>
      <c r="Y56" s="403">
        <f t="shared" si="9"/>
        <v>0</v>
      </c>
      <c r="Z56" s="403">
        <f t="shared" si="9"/>
        <v>0</v>
      </c>
      <c r="AA56" s="404">
        <f t="shared" si="9"/>
        <v>0</v>
      </c>
    </row>
    <row r="57" spans="2:27" ht="13.7" customHeight="1">
      <c r="B57" s="803"/>
      <c r="C57" s="802"/>
      <c r="D57" s="400"/>
      <c r="E57" s="401"/>
      <c r="F57" s="402"/>
      <c r="G57" s="175"/>
      <c r="H57" s="440"/>
      <c r="I57" s="403">
        <f t="shared" si="8"/>
        <v>0</v>
      </c>
      <c r="J57" s="403">
        <f t="shared" si="8"/>
        <v>0</v>
      </c>
      <c r="K57" s="403">
        <f t="shared" si="8"/>
        <v>0</v>
      </c>
      <c r="L57" s="403">
        <f t="shared" si="8"/>
        <v>0</v>
      </c>
      <c r="M57" s="403">
        <f t="shared" si="8"/>
        <v>0</v>
      </c>
      <c r="N57" s="403">
        <f t="shared" si="8"/>
        <v>0</v>
      </c>
      <c r="O57" s="403">
        <f t="shared" si="8"/>
        <v>0</v>
      </c>
      <c r="P57" s="403">
        <f t="shared" si="8"/>
        <v>0</v>
      </c>
      <c r="Q57" s="403">
        <f t="shared" si="8"/>
        <v>0</v>
      </c>
      <c r="R57" s="403">
        <f t="shared" si="8"/>
        <v>0</v>
      </c>
      <c r="S57" s="403">
        <f t="shared" si="9"/>
        <v>0</v>
      </c>
      <c r="T57" s="403">
        <f t="shared" si="9"/>
        <v>0</v>
      </c>
      <c r="U57" s="403">
        <f t="shared" si="9"/>
        <v>0</v>
      </c>
      <c r="V57" s="403">
        <f t="shared" si="9"/>
        <v>0</v>
      </c>
      <c r="W57" s="403">
        <f t="shared" si="9"/>
        <v>0</v>
      </c>
      <c r="X57" s="403">
        <f t="shared" si="9"/>
        <v>0</v>
      </c>
      <c r="Y57" s="403">
        <f t="shared" si="9"/>
        <v>0</v>
      </c>
      <c r="Z57" s="403">
        <f t="shared" si="9"/>
        <v>0</v>
      </c>
      <c r="AA57" s="404">
        <f t="shared" si="9"/>
        <v>0</v>
      </c>
    </row>
    <row r="58" spans="2:27" ht="13.7" customHeight="1">
      <c r="B58" s="803"/>
      <c r="C58" s="802"/>
      <c r="D58" s="400"/>
      <c r="E58" s="401"/>
      <c r="F58" s="402"/>
      <c r="G58" s="175"/>
      <c r="H58" s="440"/>
      <c r="I58" s="403">
        <f t="shared" si="8"/>
        <v>0</v>
      </c>
      <c r="J58" s="403">
        <f t="shared" si="8"/>
        <v>0</v>
      </c>
      <c r="K58" s="403">
        <f t="shared" si="8"/>
        <v>0</v>
      </c>
      <c r="L58" s="403">
        <f t="shared" si="8"/>
        <v>0</v>
      </c>
      <c r="M58" s="403">
        <f t="shared" si="8"/>
        <v>0</v>
      </c>
      <c r="N58" s="403">
        <f t="shared" si="8"/>
        <v>0</v>
      </c>
      <c r="O58" s="403">
        <f t="shared" si="8"/>
        <v>0</v>
      </c>
      <c r="P58" s="403">
        <f t="shared" si="8"/>
        <v>0</v>
      </c>
      <c r="Q58" s="403">
        <f t="shared" si="8"/>
        <v>0</v>
      </c>
      <c r="R58" s="403">
        <f t="shared" si="8"/>
        <v>0</v>
      </c>
      <c r="S58" s="403">
        <f t="shared" si="9"/>
        <v>0</v>
      </c>
      <c r="T58" s="403">
        <f t="shared" si="9"/>
        <v>0</v>
      </c>
      <c r="U58" s="403">
        <f t="shared" si="9"/>
        <v>0</v>
      </c>
      <c r="V58" s="403">
        <f t="shared" si="9"/>
        <v>0</v>
      </c>
      <c r="W58" s="403">
        <f t="shared" si="9"/>
        <v>0</v>
      </c>
      <c r="X58" s="403">
        <f t="shared" si="9"/>
        <v>0</v>
      </c>
      <c r="Y58" s="403">
        <f t="shared" si="9"/>
        <v>0</v>
      </c>
      <c r="Z58" s="403">
        <f t="shared" si="9"/>
        <v>0</v>
      </c>
      <c r="AA58" s="404">
        <f t="shared" si="9"/>
        <v>0</v>
      </c>
    </row>
    <row r="59" spans="2:27" ht="13.7" customHeight="1">
      <c r="B59" s="803"/>
      <c r="C59" s="802"/>
      <c r="D59" s="400"/>
      <c r="E59" s="401"/>
      <c r="F59" s="402"/>
      <c r="G59" s="175"/>
      <c r="H59" s="440"/>
      <c r="I59" s="403">
        <f t="shared" si="8"/>
        <v>0</v>
      </c>
      <c r="J59" s="403">
        <f t="shared" si="8"/>
        <v>0</v>
      </c>
      <c r="K59" s="403">
        <f t="shared" si="8"/>
        <v>0</v>
      </c>
      <c r="L59" s="403">
        <f t="shared" si="8"/>
        <v>0</v>
      </c>
      <c r="M59" s="403">
        <f t="shared" si="8"/>
        <v>0</v>
      </c>
      <c r="N59" s="403">
        <f t="shared" si="8"/>
        <v>0</v>
      </c>
      <c r="O59" s="403">
        <f t="shared" si="8"/>
        <v>0</v>
      </c>
      <c r="P59" s="403">
        <f t="shared" si="8"/>
        <v>0</v>
      </c>
      <c r="Q59" s="403">
        <f t="shared" si="8"/>
        <v>0</v>
      </c>
      <c r="R59" s="403">
        <f t="shared" si="8"/>
        <v>0</v>
      </c>
      <c r="S59" s="403">
        <f t="shared" si="9"/>
        <v>0</v>
      </c>
      <c r="T59" s="403">
        <f t="shared" si="9"/>
        <v>0</v>
      </c>
      <c r="U59" s="403">
        <f t="shared" si="9"/>
        <v>0</v>
      </c>
      <c r="V59" s="403">
        <f t="shared" si="9"/>
        <v>0</v>
      </c>
      <c r="W59" s="403">
        <f t="shared" si="9"/>
        <v>0</v>
      </c>
      <c r="X59" s="403">
        <f t="shared" si="9"/>
        <v>0</v>
      </c>
      <c r="Y59" s="403">
        <f t="shared" si="9"/>
        <v>0</v>
      </c>
      <c r="Z59" s="403">
        <f t="shared" si="9"/>
        <v>0</v>
      </c>
      <c r="AA59" s="404">
        <f t="shared" si="9"/>
        <v>0</v>
      </c>
    </row>
    <row r="60" spans="2:27" ht="13.7" customHeight="1">
      <c r="B60" s="803"/>
      <c r="C60" s="802"/>
      <c r="D60" s="400"/>
      <c r="E60" s="401"/>
      <c r="F60" s="402"/>
      <c r="G60" s="175"/>
      <c r="H60" s="440"/>
      <c r="I60" s="403">
        <f t="shared" ref="I60:R69" si="10">IF(I$7-$F60=0,$G60,0)</f>
        <v>0</v>
      </c>
      <c r="J60" s="403">
        <f t="shared" si="10"/>
        <v>0</v>
      </c>
      <c r="K60" s="403">
        <f t="shared" si="10"/>
        <v>0</v>
      </c>
      <c r="L60" s="403">
        <f t="shared" si="10"/>
        <v>0</v>
      </c>
      <c r="M60" s="403">
        <f t="shared" si="10"/>
        <v>0</v>
      </c>
      <c r="N60" s="403">
        <f t="shared" si="10"/>
        <v>0</v>
      </c>
      <c r="O60" s="403">
        <f t="shared" si="10"/>
        <v>0</v>
      </c>
      <c r="P60" s="403">
        <f t="shared" si="10"/>
        <v>0</v>
      </c>
      <c r="Q60" s="403">
        <f t="shared" si="10"/>
        <v>0</v>
      </c>
      <c r="R60" s="403">
        <f t="shared" si="10"/>
        <v>0</v>
      </c>
      <c r="S60" s="403">
        <f t="shared" ref="S60:AA69" si="11">IF(S$7-$F60=0,$G60,0)</f>
        <v>0</v>
      </c>
      <c r="T60" s="403">
        <f t="shared" si="11"/>
        <v>0</v>
      </c>
      <c r="U60" s="403">
        <f t="shared" si="11"/>
        <v>0</v>
      </c>
      <c r="V60" s="403">
        <f t="shared" si="11"/>
        <v>0</v>
      </c>
      <c r="W60" s="403">
        <f t="shared" si="11"/>
        <v>0</v>
      </c>
      <c r="X60" s="403">
        <f t="shared" si="11"/>
        <v>0</v>
      </c>
      <c r="Y60" s="403">
        <f t="shared" si="11"/>
        <v>0</v>
      </c>
      <c r="Z60" s="403">
        <f t="shared" si="11"/>
        <v>0</v>
      </c>
      <c r="AA60" s="404">
        <f t="shared" si="11"/>
        <v>0</v>
      </c>
    </row>
    <row r="61" spans="2:27" ht="13.7" customHeight="1">
      <c r="B61" s="803"/>
      <c r="C61" s="802"/>
      <c r="D61" s="400"/>
      <c r="E61" s="401"/>
      <c r="F61" s="402"/>
      <c r="G61" s="175"/>
      <c r="H61" s="440"/>
      <c r="I61" s="403">
        <f t="shared" si="10"/>
        <v>0</v>
      </c>
      <c r="J61" s="403">
        <f t="shared" si="10"/>
        <v>0</v>
      </c>
      <c r="K61" s="403">
        <f t="shared" si="10"/>
        <v>0</v>
      </c>
      <c r="L61" s="403">
        <f t="shared" si="10"/>
        <v>0</v>
      </c>
      <c r="M61" s="403">
        <f t="shared" si="10"/>
        <v>0</v>
      </c>
      <c r="N61" s="403">
        <f t="shared" si="10"/>
        <v>0</v>
      </c>
      <c r="O61" s="403">
        <f t="shared" si="10"/>
        <v>0</v>
      </c>
      <c r="P61" s="403">
        <f t="shared" si="10"/>
        <v>0</v>
      </c>
      <c r="Q61" s="403">
        <f t="shared" si="10"/>
        <v>0</v>
      </c>
      <c r="R61" s="403">
        <f t="shared" si="10"/>
        <v>0</v>
      </c>
      <c r="S61" s="403">
        <f t="shared" si="11"/>
        <v>0</v>
      </c>
      <c r="T61" s="403">
        <f t="shared" si="11"/>
        <v>0</v>
      </c>
      <c r="U61" s="403">
        <f t="shared" si="11"/>
        <v>0</v>
      </c>
      <c r="V61" s="403">
        <f t="shared" si="11"/>
        <v>0</v>
      </c>
      <c r="W61" s="403">
        <f t="shared" si="11"/>
        <v>0</v>
      </c>
      <c r="X61" s="403">
        <f t="shared" si="11"/>
        <v>0</v>
      </c>
      <c r="Y61" s="403">
        <f t="shared" si="11"/>
        <v>0</v>
      </c>
      <c r="Z61" s="403">
        <f t="shared" si="11"/>
        <v>0</v>
      </c>
      <c r="AA61" s="404">
        <f t="shared" si="11"/>
        <v>0</v>
      </c>
    </row>
    <row r="62" spans="2:27" ht="13.7" customHeight="1">
      <c r="B62" s="803"/>
      <c r="C62" s="802"/>
      <c r="D62" s="400"/>
      <c r="E62" s="401"/>
      <c r="F62" s="402"/>
      <c r="G62" s="175"/>
      <c r="H62" s="440"/>
      <c r="I62" s="403">
        <f t="shared" si="10"/>
        <v>0</v>
      </c>
      <c r="J62" s="403">
        <f t="shared" si="10"/>
        <v>0</v>
      </c>
      <c r="K62" s="403">
        <f t="shared" si="10"/>
        <v>0</v>
      </c>
      <c r="L62" s="403">
        <f t="shared" si="10"/>
        <v>0</v>
      </c>
      <c r="M62" s="403">
        <f t="shared" si="10"/>
        <v>0</v>
      </c>
      <c r="N62" s="403">
        <f t="shared" si="10"/>
        <v>0</v>
      </c>
      <c r="O62" s="403">
        <f t="shared" si="10"/>
        <v>0</v>
      </c>
      <c r="P62" s="403">
        <f t="shared" si="10"/>
        <v>0</v>
      </c>
      <c r="Q62" s="403">
        <f t="shared" si="10"/>
        <v>0</v>
      </c>
      <c r="R62" s="403">
        <f t="shared" si="10"/>
        <v>0</v>
      </c>
      <c r="S62" s="403">
        <f t="shared" si="11"/>
        <v>0</v>
      </c>
      <c r="T62" s="403">
        <f t="shared" si="11"/>
        <v>0</v>
      </c>
      <c r="U62" s="403">
        <f t="shared" si="11"/>
        <v>0</v>
      </c>
      <c r="V62" s="403">
        <f t="shared" si="11"/>
        <v>0</v>
      </c>
      <c r="W62" s="403">
        <f t="shared" si="11"/>
        <v>0</v>
      </c>
      <c r="X62" s="403">
        <f t="shared" si="11"/>
        <v>0</v>
      </c>
      <c r="Y62" s="403">
        <f t="shared" si="11"/>
        <v>0</v>
      </c>
      <c r="Z62" s="403">
        <f t="shared" si="11"/>
        <v>0</v>
      </c>
      <c r="AA62" s="404">
        <f t="shared" si="11"/>
        <v>0</v>
      </c>
    </row>
    <row r="63" spans="2:27" ht="13.7" customHeight="1">
      <c r="B63" s="803"/>
      <c r="C63" s="802"/>
      <c r="D63" s="400"/>
      <c r="E63" s="401"/>
      <c r="F63" s="402"/>
      <c r="G63" s="175"/>
      <c r="H63" s="440"/>
      <c r="I63" s="403">
        <f t="shared" si="10"/>
        <v>0</v>
      </c>
      <c r="J63" s="403">
        <f t="shared" si="10"/>
        <v>0</v>
      </c>
      <c r="K63" s="403">
        <f t="shared" si="10"/>
        <v>0</v>
      </c>
      <c r="L63" s="403">
        <f t="shared" si="10"/>
        <v>0</v>
      </c>
      <c r="M63" s="403">
        <f t="shared" si="10"/>
        <v>0</v>
      </c>
      <c r="N63" s="403">
        <f t="shared" si="10"/>
        <v>0</v>
      </c>
      <c r="O63" s="403">
        <f t="shared" si="10"/>
        <v>0</v>
      </c>
      <c r="P63" s="403">
        <f t="shared" si="10"/>
        <v>0</v>
      </c>
      <c r="Q63" s="403">
        <f t="shared" si="10"/>
        <v>0</v>
      </c>
      <c r="R63" s="403">
        <f t="shared" si="10"/>
        <v>0</v>
      </c>
      <c r="S63" s="403">
        <f t="shared" si="11"/>
        <v>0</v>
      </c>
      <c r="T63" s="403">
        <f t="shared" si="11"/>
        <v>0</v>
      </c>
      <c r="U63" s="403">
        <f t="shared" si="11"/>
        <v>0</v>
      </c>
      <c r="V63" s="403">
        <f t="shared" si="11"/>
        <v>0</v>
      </c>
      <c r="W63" s="403">
        <f t="shared" si="11"/>
        <v>0</v>
      </c>
      <c r="X63" s="403">
        <f t="shared" si="11"/>
        <v>0</v>
      </c>
      <c r="Y63" s="403">
        <f t="shared" si="11"/>
        <v>0</v>
      </c>
      <c r="Z63" s="403">
        <f t="shared" si="11"/>
        <v>0</v>
      </c>
      <c r="AA63" s="404">
        <f t="shared" si="11"/>
        <v>0</v>
      </c>
    </row>
    <row r="64" spans="2:27" ht="13.7" customHeight="1">
      <c r="B64" s="803"/>
      <c r="C64" s="802"/>
      <c r="D64" s="400"/>
      <c r="E64" s="401"/>
      <c r="F64" s="402"/>
      <c r="G64" s="175"/>
      <c r="H64" s="440"/>
      <c r="I64" s="403">
        <f t="shared" si="10"/>
        <v>0</v>
      </c>
      <c r="J64" s="403">
        <f t="shared" si="10"/>
        <v>0</v>
      </c>
      <c r="K64" s="403">
        <f t="shared" si="10"/>
        <v>0</v>
      </c>
      <c r="L64" s="403">
        <f t="shared" si="10"/>
        <v>0</v>
      </c>
      <c r="M64" s="403">
        <f t="shared" si="10"/>
        <v>0</v>
      </c>
      <c r="N64" s="403">
        <f t="shared" si="10"/>
        <v>0</v>
      </c>
      <c r="O64" s="403">
        <f t="shared" si="10"/>
        <v>0</v>
      </c>
      <c r="P64" s="403">
        <f t="shared" si="10"/>
        <v>0</v>
      </c>
      <c r="Q64" s="403">
        <f t="shared" si="10"/>
        <v>0</v>
      </c>
      <c r="R64" s="403">
        <f t="shared" si="10"/>
        <v>0</v>
      </c>
      <c r="S64" s="403">
        <f t="shared" si="11"/>
        <v>0</v>
      </c>
      <c r="T64" s="403">
        <f t="shared" si="11"/>
        <v>0</v>
      </c>
      <c r="U64" s="403">
        <f t="shared" si="11"/>
        <v>0</v>
      </c>
      <c r="V64" s="403">
        <f t="shared" si="11"/>
        <v>0</v>
      </c>
      <c r="W64" s="403">
        <f t="shared" si="11"/>
        <v>0</v>
      </c>
      <c r="X64" s="403">
        <f t="shared" si="11"/>
        <v>0</v>
      </c>
      <c r="Y64" s="403">
        <f t="shared" si="11"/>
        <v>0</v>
      </c>
      <c r="Z64" s="403">
        <f t="shared" si="11"/>
        <v>0</v>
      </c>
      <c r="AA64" s="404">
        <f t="shared" si="11"/>
        <v>0</v>
      </c>
    </row>
    <row r="65" spans="2:27" ht="13.7" customHeight="1">
      <c r="B65" s="803"/>
      <c r="C65" s="802"/>
      <c r="D65" s="400"/>
      <c r="E65" s="401"/>
      <c r="F65" s="402"/>
      <c r="G65" s="175"/>
      <c r="H65" s="440"/>
      <c r="I65" s="403">
        <f t="shared" si="10"/>
        <v>0</v>
      </c>
      <c r="J65" s="403">
        <f t="shared" si="10"/>
        <v>0</v>
      </c>
      <c r="K65" s="403">
        <f t="shared" si="10"/>
        <v>0</v>
      </c>
      <c r="L65" s="403">
        <f t="shared" si="10"/>
        <v>0</v>
      </c>
      <c r="M65" s="403">
        <f t="shared" si="10"/>
        <v>0</v>
      </c>
      <c r="N65" s="403">
        <f t="shared" si="10"/>
        <v>0</v>
      </c>
      <c r="O65" s="403">
        <f t="shared" si="10"/>
        <v>0</v>
      </c>
      <c r="P65" s="403">
        <f t="shared" si="10"/>
        <v>0</v>
      </c>
      <c r="Q65" s="403">
        <f t="shared" si="10"/>
        <v>0</v>
      </c>
      <c r="R65" s="403">
        <f t="shared" si="10"/>
        <v>0</v>
      </c>
      <c r="S65" s="403">
        <f t="shared" si="11"/>
        <v>0</v>
      </c>
      <c r="T65" s="403">
        <f t="shared" si="11"/>
        <v>0</v>
      </c>
      <c r="U65" s="403">
        <f t="shared" si="11"/>
        <v>0</v>
      </c>
      <c r="V65" s="403">
        <f t="shared" si="11"/>
        <v>0</v>
      </c>
      <c r="W65" s="403">
        <f t="shared" si="11"/>
        <v>0</v>
      </c>
      <c r="X65" s="403">
        <f t="shared" si="11"/>
        <v>0</v>
      </c>
      <c r="Y65" s="403">
        <f t="shared" si="11"/>
        <v>0</v>
      </c>
      <c r="Z65" s="403">
        <f t="shared" si="11"/>
        <v>0</v>
      </c>
      <c r="AA65" s="404">
        <f t="shared" si="11"/>
        <v>0</v>
      </c>
    </row>
    <row r="66" spans="2:27" ht="13.7" customHeight="1">
      <c r="B66" s="803"/>
      <c r="C66" s="802"/>
      <c r="D66" s="400"/>
      <c r="E66" s="401"/>
      <c r="F66" s="402"/>
      <c r="G66" s="175"/>
      <c r="H66" s="440"/>
      <c r="I66" s="403">
        <f t="shared" si="10"/>
        <v>0</v>
      </c>
      <c r="J66" s="403">
        <f t="shared" si="10"/>
        <v>0</v>
      </c>
      <c r="K66" s="403">
        <f t="shared" si="10"/>
        <v>0</v>
      </c>
      <c r="L66" s="403">
        <f t="shared" si="10"/>
        <v>0</v>
      </c>
      <c r="M66" s="403">
        <f t="shared" si="10"/>
        <v>0</v>
      </c>
      <c r="N66" s="403">
        <f t="shared" si="10"/>
        <v>0</v>
      </c>
      <c r="O66" s="403">
        <f t="shared" si="10"/>
        <v>0</v>
      </c>
      <c r="P66" s="403">
        <f t="shared" si="10"/>
        <v>0</v>
      </c>
      <c r="Q66" s="403">
        <f t="shared" si="10"/>
        <v>0</v>
      </c>
      <c r="R66" s="403">
        <f t="shared" si="10"/>
        <v>0</v>
      </c>
      <c r="S66" s="403">
        <f t="shared" si="11"/>
        <v>0</v>
      </c>
      <c r="T66" s="403">
        <f t="shared" si="11"/>
        <v>0</v>
      </c>
      <c r="U66" s="403">
        <f t="shared" si="11"/>
        <v>0</v>
      </c>
      <c r="V66" s="403">
        <f t="shared" si="11"/>
        <v>0</v>
      </c>
      <c r="W66" s="403">
        <f t="shared" si="11"/>
        <v>0</v>
      </c>
      <c r="X66" s="403">
        <f t="shared" si="11"/>
        <v>0</v>
      </c>
      <c r="Y66" s="403">
        <f t="shared" si="11"/>
        <v>0</v>
      </c>
      <c r="Z66" s="403">
        <f t="shared" si="11"/>
        <v>0</v>
      </c>
      <c r="AA66" s="404">
        <f t="shared" si="11"/>
        <v>0</v>
      </c>
    </row>
    <row r="67" spans="2:27" ht="13.7" customHeight="1">
      <c r="B67" s="803"/>
      <c r="C67" s="802"/>
      <c r="D67" s="400"/>
      <c r="E67" s="401"/>
      <c r="F67" s="402"/>
      <c r="G67" s="175"/>
      <c r="H67" s="440"/>
      <c r="I67" s="403">
        <f t="shared" si="10"/>
        <v>0</v>
      </c>
      <c r="J67" s="403">
        <f t="shared" si="10"/>
        <v>0</v>
      </c>
      <c r="K67" s="403">
        <f t="shared" si="10"/>
        <v>0</v>
      </c>
      <c r="L67" s="403">
        <f t="shared" si="10"/>
        <v>0</v>
      </c>
      <c r="M67" s="403">
        <f t="shared" si="10"/>
        <v>0</v>
      </c>
      <c r="N67" s="403">
        <f t="shared" si="10"/>
        <v>0</v>
      </c>
      <c r="O67" s="403">
        <f t="shared" si="10"/>
        <v>0</v>
      </c>
      <c r="P67" s="403">
        <f t="shared" si="10"/>
        <v>0</v>
      </c>
      <c r="Q67" s="403">
        <f t="shared" si="10"/>
        <v>0</v>
      </c>
      <c r="R67" s="403">
        <f t="shared" si="10"/>
        <v>0</v>
      </c>
      <c r="S67" s="403">
        <f t="shared" si="11"/>
        <v>0</v>
      </c>
      <c r="T67" s="403">
        <f t="shared" si="11"/>
        <v>0</v>
      </c>
      <c r="U67" s="403">
        <f t="shared" si="11"/>
        <v>0</v>
      </c>
      <c r="V67" s="403">
        <f t="shared" si="11"/>
        <v>0</v>
      </c>
      <c r="W67" s="403">
        <f t="shared" si="11"/>
        <v>0</v>
      </c>
      <c r="X67" s="403">
        <f t="shared" si="11"/>
        <v>0</v>
      </c>
      <c r="Y67" s="403">
        <f t="shared" si="11"/>
        <v>0</v>
      </c>
      <c r="Z67" s="403">
        <f t="shared" si="11"/>
        <v>0</v>
      </c>
      <c r="AA67" s="404">
        <f t="shared" si="11"/>
        <v>0</v>
      </c>
    </row>
    <row r="68" spans="2:27" ht="13.7" customHeight="1">
      <c r="B68" s="803"/>
      <c r="C68" s="802"/>
      <c r="D68" s="400"/>
      <c r="E68" s="401"/>
      <c r="F68" s="402"/>
      <c r="G68" s="175"/>
      <c r="H68" s="440"/>
      <c r="I68" s="403">
        <f t="shared" si="10"/>
        <v>0</v>
      </c>
      <c r="J68" s="403">
        <f t="shared" si="10"/>
        <v>0</v>
      </c>
      <c r="K68" s="403">
        <f t="shared" si="10"/>
        <v>0</v>
      </c>
      <c r="L68" s="403">
        <f t="shared" si="10"/>
        <v>0</v>
      </c>
      <c r="M68" s="403">
        <f t="shared" si="10"/>
        <v>0</v>
      </c>
      <c r="N68" s="403">
        <f t="shared" si="10"/>
        <v>0</v>
      </c>
      <c r="O68" s="403">
        <f t="shared" si="10"/>
        <v>0</v>
      </c>
      <c r="P68" s="403">
        <f t="shared" si="10"/>
        <v>0</v>
      </c>
      <c r="Q68" s="403">
        <f t="shared" si="10"/>
        <v>0</v>
      </c>
      <c r="R68" s="403">
        <f t="shared" si="10"/>
        <v>0</v>
      </c>
      <c r="S68" s="403">
        <f t="shared" si="11"/>
        <v>0</v>
      </c>
      <c r="T68" s="403">
        <f t="shared" si="11"/>
        <v>0</v>
      </c>
      <c r="U68" s="403">
        <f t="shared" si="11"/>
        <v>0</v>
      </c>
      <c r="V68" s="403">
        <f t="shared" si="11"/>
        <v>0</v>
      </c>
      <c r="W68" s="403">
        <f t="shared" si="11"/>
        <v>0</v>
      </c>
      <c r="X68" s="403">
        <f t="shared" si="11"/>
        <v>0</v>
      </c>
      <c r="Y68" s="403">
        <f t="shared" si="11"/>
        <v>0</v>
      </c>
      <c r="Z68" s="403">
        <f t="shared" si="11"/>
        <v>0</v>
      </c>
      <c r="AA68" s="404">
        <f t="shared" si="11"/>
        <v>0</v>
      </c>
    </row>
    <row r="69" spans="2:27" ht="13.7" customHeight="1">
      <c r="B69" s="803"/>
      <c r="C69" s="802"/>
      <c r="D69" s="400"/>
      <c r="E69" s="401"/>
      <c r="F69" s="402"/>
      <c r="G69" s="175"/>
      <c r="H69" s="440"/>
      <c r="I69" s="403">
        <f t="shared" si="10"/>
        <v>0</v>
      </c>
      <c r="J69" s="403">
        <f t="shared" si="10"/>
        <v>0</v>
      </c>
      <c r="K69" s="403">
        <f t="shared" si="10"/>
        <v>0</v>
      </c>
      <c r="L69" s="403">
        <f t="shared" si="10"/>
        <v>0</v>
      </c>
      <c r="M69" s="403">
        <f t="shared" si="10"/>
        <v>0</v>
      </c>
      <c r="N69" s="403">
        <f t="shared" si="10"/>
        <v>0</v>
      </c>
      <c r="O69" s="403">
        <f t="shared" si="10"/>
        <v>0</v>
      </c>
      <c r="P69" s="403">
        <f t="shared" si="10"/>
        <v>0</v>
      </c>
      <c r="Q69" s="403">
        <f t="shared" si="10"/>
        <v>0</v>
      </c>
      <c r="R69" s="403">
        <f t="shared" si="10"/>
        <v>0</v>
      </c>
      <c r="S69" s="403">
        <f t="shared" si="11"/>
        <v>0</v>
      </c>
      <c r="T69" s="403">
        <f t="shared" si="11"/>
        <v>0</v>
      </c>
      <c r="U69" s="403">
        <f t="shared" si="11"/>
        <v>0</v>
      </c>
      <c r="V69" s="403">
        <f t="shared" si="11"/>
        <v>0</v>
      </c>
      <c r="W69" s="403">
        <f t="shared" si="11"/>
        <v>0</v>
      </c>
      <c r="X69" s="403">
        <f t="shared" si="11"/>
        <v>0</v>
      </c>
      <c r="Y69" s="403">
        <f t="shared" si="11"/>
        <v>0</v>
      </c>
      <c r="Z69" s="403">
        <f t="shared" si="11"/>
        <v>0</v>
      </c>
      <c r="AA69" s="404">
        <f t="shared" si="11"/>
        <v>0</v>
      </c>
    </row>
    <row r="70" spans="2:27" ht="13.7" customHeight="1">
      <c r="B70" s="803"/>
      <c r="C70" s="802"/>
      <c r="D70" s="400"/>
      <c r="E70" s="401"/>
      <c r="F70" s="402"/>
      <c r="G70" s="175"/>
      <c r="H70" s="440"/>
      <c r="I70" s="403">
        <f t="shared" ref="I70:R79" si="12">IF(I$7-$F70=0,$G70,0)</f>
        <v>0</v>
      </c>
      <c r="J70" s="403">
        <f t="shared" si="12"/>
        <v>0</v>
      </c>
      <c r="K70" s="403">
        <f t="shared" si="12"/>
        <v>0</v>
      </c>
      <c r="L70" s="403">
        <f t="shared" si="12"/>
        <v>0</v>
      </c>
      <c r="M70" s="403">
        <f t="shared" si="12"/>
        <v>0</v>
      </c>
      <c r="N70" s="403">
        <f t="shared" si="12"/>
        <v>0</v>
      </c>
      <c r="O70" s="403">
        <f t="shared" si="12"/>
        <v>0</v>
      </c>
      <c r="P70" s="403">
        <f t="shared" si="12"/>
        <v>0</v>
      </c>
      <c r="Q70" s="403">
        <f t="shared" si="12"/>
        <v>0</v>
      </c>
      <c r="R70" s="403">
        <f t="shared" si="12"/>
        <v>0</v>
      </c>
      <c r="S70" s="403">
        <f t="shared" ref="S70:AA79" si="13">IF(S$7-$F70=0,$G70,0)</f>
        <v>0</v>
      </c>
      <c r="T70" s="403">
        <f t="shared" si="13"/>
        <v>0</v>
      </c>
      <c r="U70" s="403">
        <f t="shared" si="13"/>
        <v>0</v>
      </c>
      <c r="V70" s="403">
        <f t="shared" si="13"/>
        <v>0</v>
      </c>
      <c r="W70" s="403">
        <f t="shared" si="13"/>
        <v>0</v>
      </c>
      <c r="X70" s="403">
        <f t="shared" si="13"/>
        <v>0</v>
      </c>
      <c r="Y70" s="403">
        <f t="shared" si="13"/>
        <v>0</v>
      </c>
      <c r="Z70" s="403">
        <f t="shared" si="13"/>
        <v>0</v>
      </c>
      <c r="AA70" s="404">
        <f t="shared" si="13"/>
        <v>0</v>
      </c>
    </row>
    <row r="71" spans="2:27" ht="13.7" customHeight="1">
      <c r="B71" s="803"/>
      <c r="C71" s="802"/>
      <c r="D71" s="400"/>
      <c r="E71" s="401"/>
      <c r="F71" s="402"/>
      <c r="G71" s="175"/>
      <c r="H71" s="440"/>
      <c r="I71" s="403">
        <f t="shared" si="12"/>
        <v>0</v>
      </c>
      <c r="J71" s="403">
        <f t="shared" si="12"/>
        <v>0</v>
      </c>
      <c r="K71" s="403">
        <f t="shared" si="12"/>
        <v>0</v>
      </c>
      <c r="L71" s="403">
        <f t="shared" si="12"/>
        <v>0</v>
      </c>
      <c r="M71" s="403">
        <f t="shared" si="12"/>
        <v>0</v>
      </c>
      <c r="N71" s="403">
        <f t="shared" si="12"/>
        <v>0</v>
      </c>
      <c r="O71" s="403">
        <f t="shared" si="12"/>
        <v>0</v>
      </c>
      <c r="P71" s="403">
        <f t="shared" si="12"/>
        <v>0</v>
      </c>
      <c r="Q71" s="403">
        <f t="shared" si="12"/>
        <v>0</v>
      </c>
      <c r="R71" s="403">
        <f t="shared" si="12"/>
        <v>0</v>
      </c>
      <c r="S71" s="403">
        <f t="shared" si="13"/>
        <v>0</v>
      </c>
      <c r="T71" s="403">
        <f t="shared" si="13"/>
        <v>0</v>
      </c>
      <c r="U71" s="403">
        <f t="shared" si="13"/>
        <v>0</v>
      </c>
      <c r="V71" s="403">
        <f t="shared" si="13"/>
        <v>0</v>
      </c>
      <c r="W71" s="403">
        <f t="shared" si="13"/>
        <v>0</v>
      </c>
      <c r="X71" s="403">
        <f t="shared" si="13"/>
        <v>0</v>
      </c>
      <c r="Y71" s="403">
        <f t="shared" si="13"/>
        <v>0</v>
      </c>
      <c r="Z71" s="403">
        <f t="shared" si="13"/>
        <v>0</v>
      </c>
      <c r="AA71" s="404">
        <f t="shared" si="13"/>
        <v>0</v>
      </c>
    </row>
    <row r="72" spans="2:27" ht="13.7" customHeight="1">
      <c r="B72" s="803"/>
      <c r="C72" s="802"/>
      <c r="D72" s="400"/>
      <c r="E72" s="401"/>
      <c r="F72" s="402"/>
      <c r="G72" s="175"/>
      <c r="H72" s="440"/>
      <c r="I72" s="403">
        <f t="shared" si="12"/>
        <v>0</v>
      </c>
      <c r="J72" s="403">
        <f t="shared" si="12"/>
        <v>0</v>
      </c>
      <c r="K72" s="403">
        <f t="shared" si="12"/>
        <v>0</v>
      </c>
      <c r="L72" s="403">
        <f t="shared" si="12"/>
        <v>0</v>
      </c>
      <c r="M72" s="403">
        <f t="shared" si="12"/>
        <v>0</v>
      </c>
      <c r="N72" s="403">
        <f t="shared" si="12"/>
        <v>0</v>
      </c>
      <c r="O72" s="403">
        <f t="shared" si="12"/>
        <v>0</v>
      </c>
      <c r="P72" s="403">
        <f t="shared" si="12"/>
        <v>0</v>
      </c>
      <c r="Q72" s="403">
        <f t="shared" si="12"/>
        <v>0</v>
      </c>
      <c r="R72" s="403">
        <f t="shared" si="12"/>
        <v>0</v>
      </c>
      <c r="S72" s="403">
        <f t="shared" si="13"/>
        <v>0</v>
      </c>
      <c r="T72" s="403">
        <f t="shared" si="13"/>
        <v>0</v>
      </c>
      <c r="U72" s="403">
        <f t="shared" si="13"/>
        <v>0</v>
      </c>
      <c r="V72" s="403">
        <f t="shared" si="13"/>
        <v>0</v>
      </c>
      <c r="W72" s="403">
        <f t="shared" si="13"/>
        <v>0</v>
      </c>
      <c r="X72" s="403">
        <f t="shared" si="13"/>
        <v>0</v>
      </c>
      <c r="Y72" s="403">
        <f t="shared" si="13"/>
        <v>0</v>
      </c>
      <c r="Z72" s="403">
        <f t="shared" si="13"/>
        <v>0</v>
      </c>
      <c r="AA72" s="404">
        <f t="shared" si="13"/>
        <v>0</v>
      </c>
    </row>
    <row r="73" spans="2:27" ht="13.7" customHeight="1">
      <c r="B73" s="803"/>
      <c r="C73" s="802"/>
      <c r="D73" s="400"/>
      <c r="E73" s="401"/>
      <c r="F73" s="402"/>
      <c r="G73" s="175"/>
      <c r="H73" s="440"/>
      <c r="I73" s="403">
        <f t="shared" si="12"/>
        <v>0</v>
      </c>
      <c r="J73" s="403">
        <f t="shared" si="12"/>
        <v>0</v>
      </c>
      <c r="K73" s="403">
        <f t="shared" si="12"/>
        <v>0</v>
      </c>
      <c r="L73" s="403">
        <f t="shared" si="12"/>
        <v>0</v>
      </c>
      <c r="M73" s="403">
        <f t="shared" si="12"/>
        <v>0</v>
      </c>
      <c r="N73" s="403">
        <f t="shared" si="12"/>
        <v>0</v>
      </c>
      <c r="O73" s="403">
        <f t="shared" si="12"/>
        <v>0</v>
      </c>
      <c r="P73" s="403">
        <f t="shared" si="12"/>
        <v>0</v>
      </c>
      <c r="Q73" s="403">
        <f t="shared" si="12"/>
        <v>0</v>
      </c>
      <c r="R73" s="403">
        <f t="shared" si="12"/>
        <v>0</v>
      </c>
      <c r="S73" s="403">
        <f t="shared" si="13"/>
        <v>0</v>
      </c>
      <c r="T73" s="403">
        <f t="shared" si="13"/>
        <v>0</v>
      </c>
      <c r="U73" s="403">
        <f t="shared" si="13"/>
        <v>0</v>
      </c>
      <c r="V73" s="403">
        <f t="shared" si="13"/>
        <v>0</v>
      </c>
      <c r="W73" s="403">
        <f t="shared" si="13"/>
        <v>0</v>
      </c>
      <c r="X73" s="403">
        <f t="shared" si="13"/>
        <v>0</v>
      </c>
      <c r="Y73" s="403">
        <f t="shared" si="13"/>
        <v>0</v>
      </c>
      <c r="Z73" s="403">
        <f t="shared" si="13"/>
        <v>0</v>
      </c>
      <c r="AA73" s="404">
        <f t="shared" si="13"/>
        <v>0</v>
      </c>
    </row>
    <row r="74" spans="2:27" ht="13.7" customHeight="1">
      <c r="B74" s="803"/>
      <c r="C74" s="802"/>
      <c r="D74" s="400"/>
      <c r="E74" s="401"/>
      <c r="F74" s="402"/>
      <c r="G74" s="175"/>
      <c r="H74" s="440"/>
      <c r="I74" s="403">
        <f t="shared" si="12"/>
        <v>0</v>
      </c>
      <c r="J74" s="403">
        <f t="shared" si="12"/>
        <v>0</v>
      </c>
      <c r="K74" s="403">
        <f t="shared" si="12"/>
        <v>0</v>
      </c>
      <c r="L74" s="403">
        <f t="shared" si="12"/>
        <v>0</v>
      </c>
      <c r="M74" s="403">
        <f t="shared" si="12"/>
        <v>0</v>
      </c>
      <c r="N74" s="403">
        <f t="shared" si="12"/>
        <v>0</v>
      </c>
      <c r="O74" s="403">
        <f t="shared" si="12"/>
        <v>0</v>
      </c>
      <c r="P74" s="403">
        <f t="shared" si="12"/>
        <v>0</v>
      </c>
      <c r="Q74" s="403">
        <f t="shared" si="12"/>
        <v>0</v>
      </c>
      <c r="R74" s="403">
        <f t="shared" si="12"/>
        <v>0</v>
      </c>
      <c r="S74" s="403">
        <f t="shared" si="13"/>
        <v>0</v>
      </c>
      <c r="T74" s="403">
        <f t="shared" si="13"/>
        <v>0</v>
      </c>
      <c r="U74" s="403">
        <f t="shared" si="13"/>
        <v>0</v>
      </c>
      <c r="V74" s="403">
        <f t="shared" si="13"/>
        <v>0</v>
      </c>
      <c r="W74" s="403">
        <f t="shared" si="13"/>
        <v>0</v>
      </c>
      <c r="X74" s="403">
        <f t="shared" si="13"/>
        <v>0</v>
      </c>
      <c r="Y74" s="403">
        <f t="shared" si="13"/>
        <v>0</v>
      </c>
      <c r="Z74" s="403">
        <f t="shared" si="13"/>
        <v>0</v>
      </c>
      <c r="AA74" s="404">
        <f t="shared" si="13"/>
        <v>0</v>
      </c>
    </row>
    <row r="75" spans="2:27" ht="13.7" customHeight="1">
      <c r="B75" s="803"/>
      <c r="C75" s="802"/>
      <c r="D75" s="400"/>
      <c r="E75" s="401"/>
      <c r="F75" s="402"/>
      <c r="G75" s="175"/>
      <c r="H75" s="440"/>
      <c r="I75" s="403">
        <f t="shared" si="12"/>
        <v>0</v>
      </c>
      <c r="J75" s="403">
        <f t="shared" si="12"/>
        <v>0</v>
      </c>
      <c r="K75" s="403">
        <f t="shared" si="12"/>
        <v>0</v>
      </c>
      <c r="L75" s="403">
        <f t="shared" si="12"/>
        <v>0</v>
      </c>
      <c r="M75" s="403">
        <f t="shared" si="12"/>
        <v>0</v>
      </c>
      <c r="N75" s="403">
        <f t="shared" si="12"/>
        <v>0</v>
      </c>
      <c r="O75" s="403">
        <f t="shared" si="12"/>
        <v>0</v>
      </c>
      <c r="P75" s="403">
        <f t="shared" si="12"/>
        <v>0</v>
      </c>
      <c r="Q75" s="403">
        <f t="shared" si="12"/>
        <v>0</v>
      </c>
      <c r="R75" s="403">
        <f t="shared" si="12"/>
        <v>0</v>
      </c>
      <c r="S75" s="403">
        <f t="shared" si="13"/>
        <v>0</v>
      </c>
      <c r="T75" s="403">
        <f t="shared" si="13"/>
        <v>0</v>
      </c>
      <c r="U75" s="403">
        <f t="shared" si="13"/>
        <v>0</v>
      </c>
      <c r="V75" s="403">
        <f t="shared" si="13"/>
        <v>0</v>
      </c>
      <c r="W75" s="403">
        <f t="shared" si="13"/>
        <v>0</v>
      </c>
      <c r="X75" s="403">
        <f t="shared" si="13"/>
        <v>0</v>
      </c>
      <c r="Y75" s="403">
        <f t="shared" si="13"/>
        <v>0</v>
      </c>
      <c r="Z75" s="403">
        <f t="shared" si="13"/>
        <v>0</v>
      </c>
      <c r="AA75" s="404">
        <f t="shared" si="13"/>
        <v>0</v>
      </c>
    </row>
    <row r="76" spans="2:27" ht="13.7" customHeight="1">
      <c r="B76" s="803"/>
      <c r="C76" s="802"/>
      <c r="D76" s="400"/>
      <c r="E76" s="401"/>
      <c r="F76" s="402"/>
      <c r="G76" s="175"/>
      <c r="H76" s="440"/>
      <c r="I76" s="403">
        <f t="shared" si="12"/>
        <v>0</v>
      </c>
      <c r="J76" s="403">
        <f t="shared" si="12"/>
        <v>0</v>
      </c>
      <c r="K76" s="403">
        <f t="shared" si="12"/>
        <v>0</v>
      </c>
      <c r="L76" s="403">
        <f t="shared" si="12"/>
        <v>0</v>
      </c>
      <c r="M76" s="403">
        <f t="shared" si="12"/>
        <v>0</v>
      </c>
      <c r="N76" s="403">
        <f t="shared" si="12"/>
        <v>0</v>
      </c>
      <c r="O76" s="403">
        <f t="shared" si="12"/>
        <v>0</v>
      </c>
      <c r="P76" s="403">
        <f t="shared" si="12"/>
        <v>0</v>
      </c>
      <c r="Q76" s="403">
        <f t="shared" si="12"/>
        <v>0</v>
      </c>
      <c r="R76" s="403">
        <f t="shared" si="12"/>
        <v>0</v>
      </c>
      <c r="S76" s="403">
        <f t="shared" si="13"/>
        <v>0</v>
      </c>
      <c r="T76" s="403">
        <f t="shared" si="13"/>
        <v>0</v>
      </c>
      <c r="U76" s="403">
        <f t="shared" si="13"/>
        <v>0</v>
      </c>
      <c r="V76" s="403">
        <f t="shared" si="13"/>
        <v>0</v>
      </c>
      <c r="W76" s="403">
        <f t="shared" si="13"/>
        <v>0</v>
      </c>
      <c r="X76" s="403">
        <f t="shared" si="13"/>
        <v>0</v>
      </c>
      <c r="Y76" s="403">
        <f t="shared" si="13"/>
        <v>0</v>
      </c>
      <c r="Z76" s="403">
        <f t="shared" si="13"/>
        <v>0</v>
      </c>
      <c r="AA76" s="404">
        <f t="shared" si="13"/>
        <v>0</v>
      </c>
    </row>
    <row r="77" spans="2:27" ht="13.7" customHeight="1">
      <c r="B77" s="803"/>
      <c r="C77" s="802"/>
      <c r="D77" s="400"/>
      <c r="E77" s="401"/>
      <c r="F77" s="402"/>
      <c r="G77" s="175"/>
      <c r="H77" s="440"/>
      <c r="I77" s="403">
        <f t="shared" si="12"/>
        <v>0</v>
      </c>
      <c r="J77" s="403">
        <f t="shared" si="12"/>
        <v>0</v>
      </c>
      <c r="K77" s="403">
        <f t="shared" si="12"/>
        <v>0</v>
      </c>
      <c r="L77" s="403">
        <f t="shared" si="12"/>
        <v>0</v>
      </c>
      <c r="M77" s="403">
        <f t="shared" si="12"/>
        <v>0</v>
      </c>
      <c r="N77" s="403">
        <f t="shared" si="12"/>
        <v>0</v>
      </c>
      <c r="O77" s="403">
        <f t="shared" si="12"/>
        <v>0</v>
      </c>
      <c r="P77" s="403">
        <f t="shared" si="12"/>
        <v>0</v>
      </c>
      <c r="Q77" s="403">
        <f t="shared" si="12"/>
        <v>0</v>
      </c>
      <c r="R77" s="403">
        <f t="shared" si="12"/>
        <v>0</v>
      </c>
      <c r="S77" s="403">
        <f t="shared" si="13"/>
        <v>0</v>
      </c>
      <c r="T77" s="403">
        <f t="shared" si="13"/>
        <v>0</v>
      </c>
      <c r="U77" s="403">
        <f t="shared" si="13"/>
        <v>0</v>
      </c>
      <c r="V77" s="403">
        <f t="shared" si="13"/>
        <v>0</v>
      </c>
      <c r="W77" s="403">
        <f t="shared" si="13"/>
        <v>0</v>
      </c>
      <c r="X77" s="403">
        <f t="shared" si="13"/>
        <v>0</v>
      </c>
      <c r="Y77" s="403">
        <f t="shared" si="13"/>
        <v>0</v>
      </c>
      <c r="Z77" s="403">
        <f t="shared" si="13"/>
        <v>0</v>
      </c>
      <c r="AA77" s="404">
        <f t="shared" si="13"/>
        <v>0</v>
      </c>
    </row>
    <row r="78" spans="2:27" ht="13.7" customHeight="1">
      <c r="B78" s="803"/>
      <c r="C78" s="802"/>
      <c r="D78" s="400"/>
      <c r="E78" s="401"/>
      <c r="F78" s="402"/>
      <c r="G78" s="175"/>
      <c r="H78" s="440"/>
      <c r="I78" s="403">
        <f t="shared" si="12"/>
        <v>0</v>
      </c>
      <c r="J78" s="403">
        <f t="shared" si="12"/>
        <v>0</v>
      </c>
      <c r="K78" s="403">
        <f t="shared" si="12"/>
        <v>0</v>
      </c>
      <c r="L78" s="403">
        <f t="shared" si="12"/>
        <v>0</v>
      </c>
      <c r="M78" s="403">
        <f t="shared" si="12"/>
        <v>0</v>
      </c>
      <c r="N78" s="403">
        <f t="shared" si="12"/>
        <v>0</v>
      </c>
      <c r="O78" s="403">
        <f t="shared" si="12"/>
        <v>0</v>
      </c>
      <c r="P78" s="403">
        <f t="shared" si="12"/>
        <v>0</v>
      </c>
      <c r="Q78" s="403">
        <f t="shared" si="12"/>
        <v>0</v>
      </c>
      <c r="R78" s="403">
        <f t="shared" si="12"/>
        <v>0</v>
      </c>
      <c r="S78" s="403">
        <f t="shared" si="13"/>
        <v>0</v>
      </c>
      <c r="T78" s="403">
        <f t="shared" si="13"/>
        <v>0</v>
      </c>
      <c r="U78" s="403">
        <f t="shared" si="13"/>
        <v>0</v>
      </c>
      <c r="V78" s="403">
        <f t="shared" si="13"/>
        <v>0</v>
      </c>
      <c r="W78" s="403">
        <f t="shared" si="13"/>
        <v>0</v>
      </c>
      <c r="X78" s="403">
        <f t="shared" si="13"/>
        <v>0</v>
      </c>
      <c r="Y78" s="403">
        <f t="shared" si="13"/>
        <v>0</v>
      </c>
      <c r="Z78" s="403">
        <f t="shared" si="13"/>
        <v>0</v>
      </c>
      <c r="AA78" s="404">
        <f t="shared" si="13"/>
        <v>0</v>
      </c>
    </row>
    <row r="79" spans="2:27" ht="13.7" customHeight="1">
      <c r="B79" s="803"/>
      <c r="C79" s="802"/>
      <c r="D79" s="400"/>
      <c r="E79" s="401"/>
      <c r="F79" s="402"/>
      <c r="G79" s="175"/>
      <c r="H79" s="440"/>
      <c r="I79" s="403">
        <f t="shared" si="12"/>
        <v>0</v>
      </c>
      <c r="J79" s="403">
        <f t="shared" si="12"/>
        <v>0</v>
      </c>
      <c r="K79" s="403">
        <f t="shared" si="12"/>
        <v>0</v>
      </c>
      <c r="L79" s="403">
        <f t="shared" si="12"/>
        <v>0</v>
      </c>
      <c r="M79" s="403">
        <f t="shared" si="12"/>
        <v>0</v>
      </c>
      <c r="N79" s="403">
        <f t="shared" si="12"/>
        <v>0</v>
      </c>
      <c r="O79" s="403">
        <f t="shared" si="12"/>
        <v>0</v>
      </c>
      <c r="P79" s="403">
        <f t="shared" si="12"/>
        <v>0</v>
      </c>
      <c r="Q79" s="403">
        <f t="shared" si="12"/>
        <v>0</v>
      </c>
      <c r="R79" s="403">
        <f t="shared" si="12"/>
        <v>0</v>
      </c>
      <c r="S79" s="403">
        <f t="shared" si="13"/>
        <v>0</v>
      </c>
      <c r="T79" s="403">
        <f t="shared" si="13"/>
        <v>0</v>
      </c>
      <c r="U79" s="403">
        <f t="shared" si="13"/>
        <v>0</v>
      </c>
      <c r="V79" s="403">
        <f t="shared" si="13"/>
        <v>0</v>
      </c>
      <c r="W79" s="403">
        <f t="shared" si="13"/>
        <v>0</v>
      </c>
      <c r="X79" s="403">
        <f t="shared" si="13"/>
        <v>0</v>
      </c>
      <c r="Y79" s="403">
        <f t="shared" si="13"/>
        <v>0</v>
      </c>
      <c r="Z79" s="403">
        <f t="shared" si="13"/>
        <v>0</v>
      </c>
      <c r="AA79" s="404">
        <f t="shared" si="13"/>
        <v>0</v>
      </c>
    </row>
    <row r="80" spans="2:27" ht="13.7" customHeight="1">
      <c r="B80" s="803"/>
      <c r="C80" s="802"/>
      <c r="D80" s="400"/>
      <c r="E80" s="401"/>
      <c r="F80" s="402"/>
      <c r="G80" s="175"/>
      <c r="H80" s="440"/>
      <c r="I80" s="403">
        <f t="shared" ref="I80:R89" si="14">IF(I$7-$F80=0,$G80,0)</f>
        <v>0</v>
      </c>
      <c r="J80" s="403">
        <f t="shared" si="14"/>
        <v>0</v>
      </c>
      <c r="K80" s="403">
        <f t="shared" si="14"/>
        <v>0</v>
      </c>
      <c r="L80" s="403">
        <f t="shared" si="14"/>
        <v>0</v>
      </c>
      <c r="M80" s="403">
        <f t="shared" si="14"/>
        <v>0</v>
      </c>
      <c r="N80" s="403">
        <f t="shared" si="14"/>
        <v>0</v>
      </c>
      <c r="O80" s="403">
        <f t="shared" si="14"/>
        <v>0</v>
      </c>
      <c r="P80" s="403">
        <f t="shared" si="14"/>
        <v>0</v>
      </c>
      <c r="Q80" s="403">
        <f t="shared" si="14"/>
        <v>0</v>
      </c>
      <c r="R80" s="403">
        <f t="shared" si="14"/>
        <v>0</v>
      </c>
      <c r="S80" s="403">
        <f t="shared" ref="S80:AA89" si="15">IF(S$7-$F80=0,$G80,0)</f>
        <v>0</v>
      </c>
      <c r="T80" s="403">
        <f t="shared" si="15"/>
        <v>0</v>
      </c>
      <c r="U80" s="403">
        <f t="shared" si="15"/>
        <v>0</v>
      </c>
      <c r="V80" s="403">
        <f t="shared" si="15"/>
        <v>0</v>
      </c>
      <c r="W80" s="403">
        <f t="shared" si="15"/>
        <v>0</v>
      </c>
      <c r="X80" s="403">
        <f t="shared" si="15"/>
        <v>0</v>
      </c>
      <c r="Y80" s="403">
        <f t="shared" si="15"/>
        <v>0</v>
      </c>
      <c r="Z80" s="403">
        <f t="shared" si="15"/>
        <v>0</v>
      </c>
      <c r="AA80" s="404">
        <f t="shared" si="15"/>
        <v>0</v>
      </c>
    </row>
    <row r="81" spans="2:27" ht="13.7" customHeight="1">
      <c r="B81" s="803"/>
      <c r="C81" s="802"/>
      <c r="D81" s="400"/>
      <c r="E81" s="401"/>
      <c r="F81" s="402"/>
      <c r="G81" s="175"/>
      <c r="H81" s="440"/>
      <c r="I81" s="403">
        <f t="shared" si="14"/>
        <v>0</v>
      </c>
      <c r="J81" s="403">
        <f t="shared" si="14"/>
        <v>0</v>
      </c>
      <c r="K81" s="403">
        <f t="shared" si="14"/>
        <v>0</v>
      </c>
      <c r="L81" s="403">
        <f t="shared" si="14"/>
        <v>0</v>
      </c>
      <c r="M81" s="403">
        <f t="shared" si="14"/>
        <v>0</v>
      </c>
      <c r="N81" s="403">
        <f t="shared" si="14"/>
        <v>0</v>
      </c>
      <c r="O81" s="403">
        <f t="shared" si="14"/>
        <v>0</v>
      </c>
      <c r="P81" s="403">
        <f t="shared" si="14"/>
        <v>0</v>
      </c>
      <c r="Q81" s="403">
        <f t="shared" si="14"/>
        <v>0</v>
      </c>
      <c r="R81" s="403">
        <f t="shared" si="14"/>
        <v>0</v>
      </c>
      <c r="S81" s="403">
        <f t="shared" si="15"/>
        <v>0</v>
      </c>
      <c r="T81" s="403">
        <f t="shared" si="15"/>
        <v>0</v>
      </c>
      <c r="U81" s="403">
        <f t="shared" si="15"/>
        <v>0</v>
      </c>
      <c r="V81" s="403">
        <f t="shared" si="15"/>
        <v>0</v>
      </c>
      <c r="W81" s="403">
        <f t="shared" si="15"/>
        <v>0</v>
      </c>
      <c r="X81" s="403">
        <f t="shared" si="15"/>
        <v>0</v>
      </c>
      <c r="Y81" s="403">
        <f t="shared" si="15"/>
        <v>0</v>
      </c>
      <c r="Z81" s="403">
        <f t="shared" si="15"/>
        <v>0</v>
      </c>
      <c r="AA81" s="404">
        <f t="shared" si="15"/>
        <v>0</v>
      </c>
    </row>
    <row r="82" spans="2:27" ht="13.7" customHeight="1">
      <c r="B82" s="803"/>
      <c r="C82" s="802"/>
      <c r="D82" s="400"/>
      <c r="E82" s="401"/>
      <c r="F82" s="402"/>
      <c r="G82" s="175"/>
      <c r="H82" s="440"/>
      <c r="I82" s="403">
        <f t="shared" si="14"/>
        <v>0</v>
      </c>
      <c r="J82" s="403">
        <f t="shared" si="14"/>
        <v>0</v>
      </c>
      <c r="K82" s="403">
        <f t="shared" si="14"/>
        <v>0</v>
      </c>
      <c r="L82" s="403">
        <f t="shared" si="14"/>
        <v>0</v>
      </c>
      <c r="M82" s="403">
        <f t="shared" si="14"/>
        <v>0</v>
      </c>
      <c r="N82" s="403">
        <f t="shared" si="14"/>
        <v>0</v>
      </c>
      <c r="O82" s="403">
        <f t="shared" si="14"/>
        <v>0</v>
      </c>
      <c r="P82" s="403">
        <f t="shared" si="14"/>
        <v>0</v>
      </c>
      <c r="Q82" s="403">
        <f t="shared" si="14"/>
        <v>0</v>
      </c>
      <c r="R82" s="403">
        <f t="shared" si="14"/>
        <v>0</v>
      </c>
      <c r="S82" s="403">
        <f t="shared" si="15"/>
        <v>0</v>
      </c>
      <c r="T82" s="403">
        <f t="shared" si="15"/>
        <v>0</v>
      </c>
      <c r="U82" s="403">
        <f t="shared" si="15"/>
        <v>0</v>
      </c>
      <c r="V82" s="403">
        <f t="shared" si="15"/>
        <v>0</v>
      </c>
      <c r="W82" s="403">
        <f t="shared" si="15"/>
        <v>0</v>
      </c>
      <c r="X82" s="403">
        <f t="shared" si="15"/>
        <v>0</v>
      </c>
      <c r="Y82" s="403">
        <f t="shared" si="15"/>
        <v>0</v>
      </c>
      <c r="Z82" s="403">
        <f t="shared" si="15"/>
        <v>0</v>
      </c>
      <c r="AA82" s="404">
        <f t="shared" si="15"/>
        <v>0</v>
      </c>
    </row>
    <row r="83" spans="2:27" ht="13.7" customHeight="1">
      <c r="B83" s="803"/>
      <c r="C83" s="802"/>
      <c r="D83" s="400"/>
      <c r="E83" s="401"/>
      <c r="F83" s="402"/>
      <c r="G83" s="175"/>
      <c r="H83" s="440"/>
      <c r="I83" s="403">
        <f t="shared" si="14"/>
        <v>0</v>
      </c>
      <c r="J83" s="403">
        <f t="shared" si="14"/>
        <v>0</v>
      </c>
      <c r="K83" s="403">
        <f t="shared" si="14"/>
        <v>0</v>
      </c>
      <c r="L83" s="403">
        <f t="shared" si="14"/>
        <v>0</v>
      </c>
      <c r="M83" s="403">
        <f t="shared" si="14"/>
        <v>0</v>
      </c>
      <c r="N83" s="403">
        <f t="shared" si="14"/>
        <v>0</v>
      </c>
      <c r="O83" s="403">
        <f t="shared" si="14"/>
        <v>0</v>
      </c>
      <c r="P83" s="403">
        <f t="shared" si="14"/>
        <v>0</v>
      </c>
      <c r="Q83" s="403">
        <f t="shared" si="14"/>
        <v>0</v>
      </c>
      <c r="R83" s="403">
        <f t="shared" si="14"/>
        <v>0</v>
      </c>
      <c r="S83" s="403">
        <f t="shared" si="15"/>
        <v>0</v>
      </c>
      <c r="T83" s="403">
        <f t="shared" si="15"/>
        <v>0</v>
      </c>
      <c r="U83" s="403">
        <f t="shared" si="15"/>
        <v>0</v>
      </c>
      <c r="V83" s="403">
        <f t="shared" si="15"/>
        <v>0</v>
      </c>
      <c r="W83" s="403">
        <f t="shared" si="15"/>
        <v>0</v>
      </c>
      <c r="X83" s="403">
        <f t="shared" si="15"/>
        <v>0</v>
      </c>
      <c r="Y83" s="403">
        <f t="shared" si="15"/>
        <v>0</v>
      </c>
      <c r="Z83" s="403">
        <f t="shared" si="15"/>
        <v>0</v>
      </c>
      <c r="AA83" s="404">
        <f t="shared" si="15"/>
        <v>0</v>
      </c>
    </row>
    <row r="84" spans="2:27" ht="13.7" customHeight="1">
      <c r="B84" s="803"/>
      <c r="C84" s="802"/>
      <c r="D84" s="400"/>
      <c r="E84" s="401"/>
      <c r="F84" s="402"/>
      <c r="G84" s="175"/>
      <c r="H84" s="440"/>
      <c r="I84" s="403">
        <f t="shared" si="14"/>
        <v>0</v>
      </c>
      <c r="J84" s="403">
        <f t="shared" si="14"/>
        <v>0</v>
      </c>
      <c r="K84" s="403">
        <f t="shared" si="14"/>
        <v>0</v>
      </c>
      <c r="L84" s="403">
        <f t="shared" si="14"/>
        <v>0</v>
      </c>
      <c r="M84" s="403">
        <f t="shared" si="14"/>
        <v>0</v>
      </c>
      <c r="N84" s="403">
        <f t="shared" si="14"/>
        <v>0</v>
      </c>
      <c r="O84" s="403">
        <f t="shared" si="14"/>
        <v>0</v>
      </c>
      <c r="P84" s="403">
        <f t="shared" si="14"/>
        <v>0</v>
      </c>
      <c r="Q84" s="403">
        <f t="shared" si="14"/>
        <v>0</v>
      </c>
      <c r="R84" s="403">
        <f t="shared" si="14"/>
        <v>0</v>
      </c>
      <c r="S84" s="403">
        <f t="shared" si="15"/>
        <v>0</v>
      </c>
      <c r="T84" s="403">
        <f t="shared" si="15"/>
        <v>0</v>
      </c>
      <c r="U84" s="403">
        <f t="shared" si="15"/>
        <v>0</v>
      </c>
      <c r="V84" s="403">
        <f t="shared" si="15"/>
        <v>0</v>
      </c>
      <c r="W84" s="403">
        <f t="shared" si="15"/>
        <v>0</v>
      </c>
      <c r="X84" s="403">
        <f t="shared" si="15"/>
        <v>0</v>
      </c>
      <c r="Y84" s="403">
        <f t="shared" si="15"/>
        <v>0</v>
      </c>
      <c r="Z84" s="403">
        <f t="shared" si="15"/>
        <v>0</v>
      </c>
      <c r="AA84" s="404">
        <f t="shared" si="15"/>
        <v>0</v>
      </c>
    </row>
    <row r="85" spans="2:27" ht="13.7" customHeight="1">
      <c r="B85" s="803"/>
      <c r="C85" s="802"/>
      <c r="D85" s="400"/>
      <c r="E85" s="401"/>
      <c r="F85" s="402"/>
      <c r="G85" s="175"/>
      <c r="H85" s="440"/>
      <c r="I85" s="403">
        <f t="shared" si="14"/>
        <v>0</v>
      </c>
      <c r="J85" s="403">
        <f t="shared" si="14"/>
        <v>0</v>
      </c>
      <c r="K85" s="403">
        <f t="shared" si="14"/>
        <v>0</v>
      </c>
      <c r="L85" s="403">
        <f t="shared" si="14"/>
        <v>0</v>
      </c>
      <c r="M85" s="403">
        <f t="shared" si="14"/>
        <v>0</v>
      </c>
      <c r="N85" s="403">
        <f t="shared" si="14"/>
        <v>0</v>
      </c>
      <c r="O85" s="403">
        <f t="shared" si="14"/>
        <v>0</v>
      </c>
      <c r="P85" s="403">
        <f t="shared" si="14"/>
        <v>0</v>
      </c>
      <c r="Q85" s="403">
        <f t="shared" si="14"/>
        <v>0</v>
      </c>
      <c r="R85" s="403">
        <f t="shared" si="14"/>
        <v>0</v>
      </c>
      <c r="S85" s="403">
        <f t="shared" si="15"/>
        <v>0</v>
      </c>
      <c r="T85" s="403">
        <f t="shared" si="15"/>
        <v>0</v>
      </c>
      <c r="U85" s="403">
        <f t="shared" si="15"/>
        <v>0</v>
      </c>
      <c r="V85" s="403">
        <f t="shared" si="15"/>
        <v>0</v>
      </c>
      <c r="W85" s="403">
        <f t="shared" si="15"/>
        <v>0</v>
      </c>
      <c r="X85" s="403">
        <f t="shared" si="15"/>
        <v>0</v>
      </c>
      <c r="Y85" s="403">
        <f t="shared" si="15"/>
        <v>0</v>
      </c>
      <c r="Z85" s="403">
        <f t="shared" si="15"/>
        <v>0</v>
      </c>
      <c r="AA85" s="404">
        <f t="shared" si="15"/>
        <v>0</v>
      </c>
    </row>
    <row r="86" spans="2:27" ht="13.7" customHeight="1">
      <c r="B86" s="803"/>
      <c r="C86" s="802"/>
      <c r="D86" s="400"/>
      <c r="E86" s="401"/>
      <c r="F86" s="402"/>
      <c r="G86" s="175"/>
      <c r="H86" s="440"/>
      <c r="I86" s="403">
        <f t="shared" si="14"/>
        <v>0</v>
      </c>
      <c r="J86" s="403">
        <f t="shared" si="14"/>
        <v>0</v>
      </c>
      <c r="K86" s="403">
        <f t="shared" si="14"/>
        <v>0</v>
      </c>
      <c r="L86" s="403">
        <f t="shared" si="14"/>
        <v>0</v>
      </c>
      <c r="M86" s="403">
        <f t="shared" si="14"/>
        <v>0</v>
      </c>
      <c r="N86" s="403">
        <f t="shared" si="14"/>
        <v>0</v>
      </c>
      <c r="O86" s="403">
        <f t="shared" si="14"/>
        <v>0</v>
      </c>
      <c r="P86" s="403">
        <f t="shared" si="14"/>
        <v>0</v>
      </c>
      <c r="Q86" s="403">
        <f t="shared" si="14"/>
        <v>0</v>
      </c>
      <c r="R86" s="403">
        <f t="shared" si="14"/>
        <v>0</v>
      </c>
      <c r="S86" s="403">
        <f t="shared" si="15"/>
        <v>0</v>
      </c>
      <c r="T86" s="403">
        <f t="shared" si="15"/>
        <v>0</v>
      </c>
      <c r="U86" s="403">
        <f t="shared" si="15"/>
        <v>0</v>
      </c>
      <c r="V86" s="403">
        <f t="shared" si="15"/>
        <v>0</v>
      </c>
      <c r="W86" s="403">
        <f t="shared" si="15"/>
        <v>0</v>
      </c>
      <c r="X86" s="403">
        <f t="shared" si="15"/>
        <v>0</v>
      </c>
      <c r="Y86" s="403">
        <f t="shared" si="15"/>
        <v>0</v>
      </c>
      <c r="Z86" s="403">
        <f t="shared" si="15"/>
        <v>0</v>
      </c>
      <c r="AA86" s="404">
        <f t="shared" si="15"/>
        <v>0</v>
      </c>
    </row>
    <row r="87" spans="2:27" ht="13.7" customHeight="1">
      <c r="B87" s="803"/>
      <c r="C87" s="802"/>
      <c r="D87" s="400"/>
      <c r="E87" s="401"/>
      <c r="F87" s="402"/>
      <c r="G87" s="175"/>
      <c r="H87" s="440"/>
      <c r="I87" s="403">
        <f t="shared" si="14"/>
        <v>0</v>
      </c>
      <c r="J87" s="403">
        <f t="shared" si="14"/>
        <v>0</v>
      </c>
      <c r="K87" s="403">
        <f t="shared" si="14"/>
        <v>0</v>
      </c>
      <c r="L87" s="403">
        <f t="shared" si="14"/>
        <v>0</v>
      </c>
      <c r="M87" s="403">
        <f t="shared" si="14"/>
        <v>0</v>
      </c>
      <c r="N87" s="403">
        <f t="shared" si="14"/>
        <v>0</v>
      </c>
      <c r="O87" s="403">
        <f t="shared" si="14"/>
        <v>0</v>
      </c>
      <c r="P87" s="403">
        <f t="shared" si="14"/>
        <v>0</v>
      </c>
      <c r="Q87" s="403">
        <f t="shared" si="14"/>
        <v>0</v>
      </c>
      <c r="R87" s="403">
        <f t="shared" si="14"/>
        <v>0</v>
      </c>
      <c r="S87" s="403">
        <f t="shared" si="15"/>
        <v>0</v>
      </c>
      <c r="T87" s="403">
        <f t="shared" si="15"/>
        <v>0</v>
      </c>
      <c r="U87" s="403">
        <f t="shared" si="15"/>
        <v>0</v>
      </c>
      <c r="V87" s="403">
        <f t="shared" si="15"/>
        <v>0</v>
      </c>
      <c r="W87" s="403">
        <f t="shared" si="15"/>
        <v>0</v>
      </c>
      <c r="X87" s="403">
        <f t="shared" si="15"/>
        <v>0</v>
      </c>
      <c r="Y87" s="403">
        <f t="shared" si="15"/>
        <v>0</v>
      </c>
      <c r="Z87" s="403">
        <f t="shared" si="15"/>
        <v>0</v>
      </c>
      <c r="AA87" s="404">
        <f t="shared" si="15"/>
        <v>0</v>
      </c>
    </row>
    <row r="88" spans="2:27" ht="13.7" customHeight="1">
      <c r="B88" s="803"/>
      <c r="C88" s="802"/>
      <c r="D88" s="400"/>
      <c r="E88" s="401"/>
      <c r="F88" s="402"/>
      <c r="G88" s="175"/>
      <c r="H88" s="440"/>
      <c r="I88" s="403">
        <f t="shared" si="14"/>
        <v>0</v>
      </c>
      <c r="J88" s="403">
        <f t="shared" si="14"/>
        <v>0</v>
      </c>
      <c r="K88" s="403">
        <f t="shared" si="14"/>
        <v>0</v>
      </c>
      <c r="L88" s="403">
        <f t="shared" si="14"/>
        <v>0</v>
      </c>
      <c r="M88" s="403">
        <f t="shared" si="14"/>
        <v>0</v>
      </c>
      <c r="N88" s="403">
        <f t="shared" si="14"/>
        <v>0</v>
      </c>
      <c r="O88" s="403">
        <f t="shared" si="14"/>
        <v>0</v>
      </c>
      <c r="P88" s="403">
        <f t="shared" si="14"/>
        <v>0</v>
      </c>
      <c r="Q88" s="403">
        <f t="shared" si="14"/>
        <v>0</v>
      </c>
      <c r="R88" s="403">
        <f t="shared" si="14"/>
        <v>0</v>
      </c>
      <c r="S88" s="403">
        <f t="shared" si="15"/>
        <v>0</v>
      </c>
      <c r="T88" s="403">
        <f t="shared" si="15"/>
        <v>0</v>
      </c>
      <c r="U88" s="403">
        <f t="shared" si="15"/>
        <v>0</v>
      </c>
      <c r="V88" s="403">
        <f t="shared" si="15"/>
        <v>0</v>
      </c>
      <c r="W88" s="403">
        <f t="shared" si="15"/>
        <v>0</v>
      </c>
      <c r="X88" s="403">
        <f t="shared" si="15"/>
        <v>0</v>
      </c>
      <c r="Y88" s="403">
        <f t="shared" si="15"/>
        <v>0</v>
      </c>
      <c r="Z88" s="403">
        <f t="shared" si="15"/>
        <v>0</v>
      </c>
      <c r="AA88" s="404">
        <f t="shared" si="15"/>
        <v>0</v>
      </c>
    </row>
    <row r="89" spans="2:27" ht="13.7" customHeight="1">
      <c r="B89" s="803"/>
      <c r="C89" s="802"/>
      <c r="D89" s="400"/>
      <c r="E89" s="401"/>
      <c r="F89" s="402"/>
      <c r="G89" s="175"/>
      <c r="H89" s="440"/>
      <c r="I89" s="403">
        <f t="shared" si="14"/>
        <v>0</v>
      </c>
      <c r="J89" s="403">
        <f t="shared" si="14"/>
        <v>0</v>
      </c>
      <c r="K89" s="403">
        <f t="shared" si="14"/>
        <v>0</v>
      </c>
      <c r="L89" s="403">
        <f t="shared" si="14"/>
        <v>0</v>
      </c>
      <c r="M89" s="403">
        <f t="shared" si="14"/>
        <v>0</v>
      </c>
      <c r="N89" s="403">
        <f t="shared" si="14"/>
        <v>0</v>
      </c>
      <c r="O89" s="403">
        <f t="shared" si="14"/>
        <v>0</v>
      </c>
      <c r="P89" s="403">
        <f t="shared" si="14"/>
        <v>0</v>
      </c>
      <c r="Q89" s="403">
        <f t="shared" si="14"/>
        <v>0</v>
      </c>
      <c r="R89" s="403">
        <f t="shared" si="14"/>
        <v>0</v>
      </c>
      <c r="S89" s="403">
        <f t="shared" si="15"/>
        <v>0</v>
      </c>
      <c r="T89" s="403">
        <f t="shared" si="15"/>
        <v>0</v>
      </c>
      <c r="U89" s="403">
        <f t="shared" si="15"/>
        <v>0</v>
      </c>
      <c r="V89" s="403">
        <f t="shared" si="15"/>
        <v>0</v>
      </c>
      <c r="W89" s="403">
        <f t="shared" si="15"/>
        <v>0</v>
      </c>
      <c r="X89" s="403">
        <f t="shared" si="15"/>
        <v>0</v>
      </c>
      <c r="Y89" s="403">
        <f t="shared" si="15"/>
        <v>0</v>
      </c>
      <c r="Z89" s="403">
        <f t="shared" si="15"/>
        <v>0</v>
      </c>
      <c r="AA89" s="404">
        <f t="shared" si="15"/>
        <v>0</v>
      </c>
    </row>
    <row r="90" spans="2:27" ht="13.7" customHeight="1">
      <c r="B90" s="803"/>
      <c r="C90" s="802"/>
      <c r="D90" s="400"/>
      <c r="E90" s="401"/>
      <c r="F90" s="402"/>
      <c r="G90" s="175"/>
      <c r="H90" s="440"/>
      <c r="I90" s="403">
        <f t="shared" ref="I90:R96" si="16">IF(I$7-$F90=0,$G90,0)</f>
        <v>0</v>
      </c>
      <c r="J90" s="403">
        <f t="shared" si="16"/>
        <v>0</v>
      </c>
      <c r="K90" s="403">
        <f t="shared" si="16"/>
        <v>0</v>
      </c>
      <c r="L90" s="403">
        <f t="shared" si="16"/>
        <v>0</v>
      </c>
      <c r="M90" s="403">
        <f t="shared" si="16"/>
        <v>0</v>
      </c>
      <c r="N90" s="403">
        <f t="shared" si="16"/>
        <v>0</v>
      </c>
      <c r="O90" s="403">
        <f t="shared" si="16"/>
        <v>0</v>
      </c>
      <c r="P90" s="403">
        <f t="shared" si="16"/>
        <v>0</v>
      </c>
      <c r="Q90" s="403">
        <f t="shared" si="16"/>
        <v>0</v>
      </c>
      <c r="R90" s="403">
        <f t="shared" si="16"/>
        <v>0</v>
      </c>
      <c r="S90" s="403">
        <f t="shared" ref="S90:AA96" si="17">IF(S$7-$F90=0,$G90,0)</f>
        <v>0</v>
      </c>
      <c r="T90" s="403">
        <f t="shared" si="17"/>
        <v>0</v>
      </c>
      <c r="U90" s="403">
        <f t="shared" si="17"/>
        <v>0</v>
      </c>
      <c r="V90" s="403">
        <f t="shared" si="17"/>
        <v>0</v>
      </c>
      <c r="W90" s="403">
        <f t="shared" si="17"/>
        <v>0</v>
      </c>
      <c r="X90" s="403">
        <f t="shared" si="17"/>
        <v>0</v>
      </c>
      <c r="Y90" s="403">
        <f t="shared" si="17"/>
        <v>0</v>
      </c>
      <c r="Z90" s="403">
        <f t="shared" si="17"/>
        <v>0</v>
      </c>
      <c r="AA90" s="404">
        <f t="shared" si="17"/>
        <v>0</v>
      </c>
    </row>
    <row r="91" spans="2:27" ht="13.7" customHeight="1">
      <c r="B91" s="803"/>
      <c r="C91" s="802"/>
      <c r="D91" s="400"/>
      <c r="E91" s="401"/>
      <c r="F91" s="402"/>
      <c r="G91" s="175"/>
      <c r="H91" s="440"/>
      <c r="I91" s="403">
        <f t="shared" si="16"/>
        <v>0</v>
      </c>
      <c r="J91" s="403">
        <f t="shared" si="16"/>
        <v>0</v>
      </c>
      <c r="K91" s="403">
        <f t="shared" si="16"/>
        <v>0</v>
      </c>
      <c r="L91" s="403">
        <f t="shared" si="16"/>
        <v>0</v>
      </c>
      <c r="M91" s="403">
        <f t="shared" si="16"/>
        <v>0</v>
      </c>
      <c r="N91" s="403">
        <f t="shared" si="16"/>
        <v>0</v>
      </c>
      <c r="O91" s="403">
        <f t="shared" si="16"/>
        <v>0</v>
      </c>
      <c r="P91" s="403">
        <f t="shared" si="16"/>
        <v>0</v>
      </c>
      <c r="Q91" s="403">
        <f t="shared" si="16"/>
        <v>0</v>
      </c>
      <c r="R91" s="403">
        <f t="shared" si="16"/>
        <v>0</v>
      </c>
      <c r="S91" s="403">
        <f t="shared" si="17"/>
        <v>0</v>
      </c>
      <c r="T91" s="403">
        <f t="shared" si="17"/>
        <v>0</v>
      </c>
      <c r="U91" s="403">
        <f t="shared" si="17"/>
        <v>0</v>
      </c>
      <c r="V91" s="403">
        <f t="shared" si="17"/>
        <v>0</v>
      </c>
      <c r="W91" s="403">
        <f t="shared" si="17"/>
        <v>0</v>
      </c>
      <c r="X91" s="403">
        <f t="shared" si="17"/>
        <v>0</v>
      </c>
      <c r="Y91" s="403">
        <f t="shared" si="17"/>
        <v>0</v>
      </c>
      <c r="Z91" s="403">
        <f t="shared" si="17"/>
        <v>0</v>
      </c>
      <c r="AA91" s="404">
        <f t="shared" si="17"/>
        <v>0</v>
      </c>
    </row>
    <row r="92" spans="2:27" ht="13.7" customHeight="1">
      <c r="B92" s="803"/>
      <c r="C92" s="802"/>
      <c r="D92" s="400"/>
      <c r="E92" s="401"/>
      <c r="F92" s="402"/>
      <c r="G92" s="175"/>
      <c r="H92" s="440"/>
      <c r="I92" s="403">
        <f t="shared" si="16"/>
        <v>0</v>
      </c>
      <c r="J92" s="403">
        <f t="shared" si="16"/>
        <v>0</v>
      </c>
      <c r="K92" s="403">
        <f t="shared" si="16"/>
        <v>0</v>
      </c>
      <c r="L92" s="403">
        <f t="shared" si="16"/>
        <v>0</v>
      </c>
      <c r="M92" s="403">
        <f t="shared" si="16"/>
        <v>0</v>
      </c>
      <c r="N92" s="403">
        <f t="shared" si="16"/>
        <v>0</v>
      </c>
      <c r="O92" s="403">
        <f t="shared" si="16"/>
        <v>0</v>
      </c>
      <c r="P92" s="403">
        <f t="shared" si="16"/>
        <v>0</v>
      </c>
      <c r="Q92" s="403">
        <f t="shared" si="16"/>
        <v>0</v>
      </c>
      <c r="R92" s="403">
        <f t="shared" si="16"/>
        <v>0</v>
      </c>
      <c r="S92" s="403">
        <f t="shared" si="17"/>
        <v>0</v>
      </c>
      <c r="T92" s="403">
        <f t="shared" si="17"/>
        <v>0</v>
      </c>
      <c r="U92" s="403">
        <f t="shared" si="17"/>
        <v>0</v>
      </c>
      <c r="V92" s="403">
        <f t="shared" si="17"/>
        <v>0</v>
      </c>
      <c r="W92" s="403">
        <f t="shared" si="17"/>
        <v>0</v>
      </c>
      <c r="X92" s="403">
        <f t="shared" si="17"/>
        <v>0</v>
      </c>
      <c r="Y92" s="403">
        <f t="shared" si="17"/>
        <v>0</v>
      </c>
      <c r="Z92" s="403">
        <f t="shared" si="17"/>
        <v>0</v>
      </c>
      <c r="AA92" s="404">
        <f t="shared" si="17"/>
        <v>0</v>
      </c>
    </row>
    <row r="93" spans="2:27" ht="13.7" customHeight="1">
      <c r="B93" s="803"/>
      <c r="C93" s="802"/>
      <c r="D93" s="400"/>
      <c r="E93" s="401"/>
      <c r="F93" s="402"/>
      <c r="G93" s="175"/>
      <c r="H93" s="440"/>
      <c r="I93" s="403">
        <f t="shared" si="16"/>
        <v>0</v>
      </c>
      <c r="J93" s="403">
        <f t="shared" si="16"/>
        <v>0</v>
      </c>
      <c r="K93" s="403">
        <f t="shared" si="16"/>
        <v>0</v>
      </c>
      <c r="L93" s="403">
        <f t="shared" si="16"/>
        <v>0</v>
      </c>
      <c r="M93" s="403">
        <f t="shared" si="16"/>
        <v>0</v>
      </c>
      <c r="N93" s="403">
        <f t="shared" si="16"/>
        <v>0</v>
      </c>
      <c r="O93" s="403">
        <f t="shared" si="16"/>
        <v>0</v>
      </c>
      <c r="P93" s="403">
        <f t="shared" si="16"/>
        <v>0</v>
      </c>
      <c r="Q93" s="403">
        <f t="shared" si="16"/>
        <v>0</v>
      </c>
      <c r="R93" s="403">
        <f t="shared" si="16"/>
        <v>0</v>
      </c>
      <c r="S93" s="403">
        <f t="shared" si="17"/>
        <v>0</v>
      </c>
      <c r="T93" s="403">
        <f t="shared" si="17"/>
        <v>0</v>
      </c>
      <c r="U93" s="403">
        <f t="shared" si="17"/>
        <v>0</v>
      </c>
      <c r="V93" s="403">
        <f t="shared" si="17"/>
        <v>0</v>
      </c>
      <c r="W93" s="403">
        <f t="shared" si="17"/>
        <v>0</v>
      </c>
      <c r="X93" s="403">
        <f t="shared" si="17"/>
        <v>0</v>
      </c>
      <c r="Y93" s="403">
        <f t="shared" si="17"/>
        <v>0</v>
      </c>
      <c r="Z93" s="403">
        <f t="shared" si="17"/>
        <v>0</v>
      </c>
      <c r="AA93" s="404">
        <f t="shared" si="17"/>
        <v>0</v>
      </c>
    </row>
    <row r="94" spans="2:27" ht="13.7" customHeight="1">
      <c r="B94" s="803"/>
      <c r="C94" s="802"/>
      <c r="D94" s="400"/>
      <c r="E94" s="401"/>
      <c r="F94" s="402"/>
      <c r="G94" s="175"/>
      <c r="H94" s="440"/>
      <c r="I94" s="403">
        <f t="shared" si="16"/>
        <v>0</v>
      </c>
      <c r="J94" s="403">
        <f t="shared" si="16"/>
        <v>0</v>
      </c>
      <c r="K94" s="403">
        <f t="shared" si="16"/>
        <v>0</v>
      </c>
      <c r="L94" s="403">
        <f t="shared" si="16"/>
        <v>0</v>
      </c>
      <c r="M94" s="403">
        <f t="shared" si="16"/>
        <v>0</v>
      </c>
      <c r="N94" s="403">
        <f t="shared" si="16"/>
        <v>0</v>
      </c>
      <c r="O94" s="403">
        <f t="shared" si="16"/>
        <v>0</v>
      </c>
      <c r="P94" s="403">
        <f t="shared" si="16"/>
        <v>0</v>
      </c>
      <c r="Q94" s="403">
        <f t="shared" si="16"/>
        <v>0</v>
      </c>
      <c r="R94" s="403">
        <f t="shared" si="16"/>
        <v>0</v>
      </c>
      <c r="S94" s="403">
        <f t="shared" si="17"/>
        <v>0</v>
      </c>
      <c r="T94" s="403">
        <f t="shared" si="17"/>
        <v>0</v>
      </c>
      <c r="U94" s="403">
        <f t="shared" si="17"/>
        <v>0</v>
      </c>
      <c r="V94" s="403">
        <f t="shared" si="17"/>
        <v>0</v>
      </c>
      <c r="W94" s="403">
        <f t="shared" si="17"/>
        <v>0</v>
      </c>
      <c r="X94" s="403">
        <f t="shared" si="17"/>
        <v>0</v>
      </c>
      <c r="Y94" s="403">
        <f t="shared" si="17"/>
        <v>0</v>
      </c>
      <c r="Z94" s="403">
        <f t="shared" si="17"/>
        <v>0</v>
      </c>
      <c r="AA94" s="404">
        <f t="shared" si="17"/>
        <v>0</v>
      </c>
    </row>
    <row r="95" spans="2:27" ht="13.7" customHeight="1">
      <c r="B95" s="803"/>
      <c r="C95" s="802"/>
      <c r="D95" s="400"/>
      <c r="E95" s="401"/>
      <c r="F95" s="402"/>
      <c r="G95" s="175"/>
      <c r="H95" s="440"/>
      <c r="I95" s="403">
        <f t="shared" si="16"/>
        <v>0</v>
      </c>
      <c r="J95" s="403">
        <f t="shared" si="16"/>
        <v>0</v>
      </c>
      <c r="K95" s="403">
        <f t="shared" si="16"/>
        <v>0</v>
      </c>
      <c r="L95" s="403">
        <f t="shared" si="16"/>
        <v>0</v>
      </c>
      <c r="M95" s="403">
        <f t="shared" si="16"/>
        <v>0</v>
      </c>
      <c r="N95" s="403">
        <f t="shared" si="16"/>
        <v>0</v>
      </c>
      <c r="O95" s="403">
        <f t="shared" si="16"/>
        <v>0</v>
      </c>
      <c r="P95" s="403">
        <f t="shared" si="16"/>
        <v>0</v>
      </c>
      <c r="Q95" s="403">
        <f t="shared" si="16"/>
        <v>0</v>
      </c>
      <c r="R95" s="403">
        <f t="shared" si="16"/>
        <v>0</v>
      </c>
      <c r="S95" s="403">
        <f t="shared" si="17"/>
        <v>0</v>
      </c>
      <c r="T95" s="403">
        <f t="shared" si="17"/>
        <v>0</v>
      </c>
      <c r="U95" s="403">
        <f t="shared" si="17"/>
        <v>0</v>
      </c>
      <c r="V95" s="403">
        <f t="shared" si="17"/>
        <v>0</v>
      </c>
      <c r="W95" s="403">
        <f t="shared" si="17"/>
        <v>0</v>
      </c>
      <c r="X95" s="403">
        <f t="shared" si="17"/>
        <v>0</v>
      </c>
      <c r="Y95" s="403">
        <f t="shared" si="17"/>
        <v>0</v>
      </c>
      <c r="Z95" s="403">
        <f t="shared" si="17"/>
        <v>0</v>
      </c>
      <c r="AA95" s="404">
        <f t="shared" si="17"/>
        <v>0</v>
      </c>
    </row>
    <row r="96" spans="2:27" ht="13.7" customHeight="1">
      <c r="B96" s="803"/>
      <c r="C96" s="802"/>
      <c r="D96" s="400"/>
      <c r="E96" s="401"/>
      <c r="F96" s="402"/>
      <c r="G96" s="175"/>
      <c r="H96" s="440"/>
      <c r="I96" s="403">
        <f t="shared" si="16"/>
        <v>0</v>
      </c>
      <c r="J96" s="403">
        <f t="shared" si="16"/>
        <v>0</v>
      </c>
      <c r="K96" s="403">
        <f t="shared" si="16"/>
        <v>0</v>
      </c>
      <c r="L96" s="403">
        <f t="shared" si="16"/>
        <v>0</v>
      </c>
      <c r="M96" s="403">
        <f t="shared" si="16"/>
        <v>0</v>
      </c>
      <c r="N96" s="403">
        <f t="shared" si="16"/>
        <v>0</v>
      </c>
      <c r="O96" s="403">
        <f t="shared" si="16"/>
        <v>0</v>
      </c>
      <c r="P96" s="403">
        <f t="shared" si="16"/>
        <v>0</v>
      </c>
      <c r="Q96" s="403">
        <f t="shared" si="16"/>
        <v>0</v>
      </c>
      <c r="R96" s="403">
        <f t="shared" si="16"/>
        <v>0</v>
      </c>
      <c r="S96" s="403">
        <f t="shared" si="17"/>
        <v>0</v>
      </c>
      <c r="T96" s="403">
        <f t="shared" si="17"/>
        <v>0</v>
      </c>
      <c r="U96" s="403">
        <f t="shared" si="17"/>
        <v>0</v>
      </c>
      <c r="V96" s="403">
        <f t="shared" si="17"/>
        <v>0</v>
      </c>
      <c r="W96" s="403">
        <f t="shared" si="17"/>
        <v>0</v>
      </c>
      <c r="X96" s="403">
        <f t="shared" si="17"/>
        <v>0</v>
      </c>
      <c r="Y96" s="403">
        <f t="shared" si="17"/>
        <v>0</v>
      </c>
      <c r="Z96" s="403">
        <f t="shared" si="17"/>
        <v>0</v>
      </c>
      <c r="AA96" s="404">
        <f t="shared" si="17"/>
        <v>0</v>
      </c>
    </row>
    <row r="97" spans="2:27" ht="13.7" customHeight="1">
      <c r="B97" s="185"/>
      <c r="C97" s="186"/>
      <c r="D97" s="405"/>
      <c r="E97" s="186"/>
      <c r="F97" s="406"/>
      <c r="G97" s="407"/>
      <c r="H97" s="439"/>
      <c r="I97" s="186"/>
      <c r="J97" s="186"/>
      <c r="K97" s="186"/>
      <c r="L97" s="186"/>
      <c r="M97" s="186"/>
      <c r="N97" s="186"/>
      <c r="O97" s="186"/>
      <c r="P97" s="408"/>
      <c r="Q97" s="408"/>
      <c r="R97" s="408"/>
      <c r="S97" s="408"/>
      <c r="T97" s="408"/>
      <c r="U97" s="408"/>
      <c r="V97" s="408"/>
      <c r="W97" s="408"/>
      <c r="X97" s="408"/>
      <c r="Y97" s="408"/>
      <c r="Z97" s="408"/>
      <c r="AA97" s="123"/>
    </row>
    <row r="98" spans="2:27" ht="14.25" customHeight="1" thickBot="1">
      <c r="B98" s="187" t="s">
        <v>3382</v>
      </c>
      <c r="C98" s="1647"/>
      <c r="D98" s="1647"/>
      <c r="E98" s="1648"/>
      <c r="F98" s="409">
        <f>SUM(I98:AA98)-G98</f>
        <v>0</v>
      </c>
      <c r="G98" s="410">
        <f>SUM(G8:G97)</f>
        <v>0</v>
      </c>
      <c r="H98" s="410">
        <f>SUM(H8:H97)</f>
        <v>0</v>
      </c>
      <c r="I98" s="410">
        <f>SUM(I8:I97)</f>
        <v>0</v>
      </c>
      <c r="J98" s="410">
        <f t="shared" ref="J98:Z98" si="18">SUM(J8:J97)</f>
        <v>0</v>
      </c>
      <c r="K98" s="410">
        <f t="shared" si="18"/>
        <v>0</v>
      </c>
      <c r="L98" s="410">
        <f t="shared" si="18"/>
        <v>0</v>
      </c>
      <c r="M98" s="410">
        <f t="shared" si="18"/>
        <v>0</v>
      </c>
      <c r="N98" s="410">
        <f t="shared" si="18"/>
        <v>0</v>
      </c>
      <c r="O98" s="410">
        <f t="shared" si="18"/>
        <v>0</v>
      </c>
      <c r="P98" s="410">
        <f t="shared" si="18"/>
        <v>0</v>
      </c>
      <c r="Q98" s="410">
        <f t="shared" si="18"/>
        <v>0</v>
      </c>
      <c r="R98" s="410">
        <f t="shared" si="18"/>
        <v>0</v>
      </c>
      <c r="S98" s="410">
        <f t="shared" si="18"/>
        <v>0</v>
      </c>
      <c r="T98" s="410">
        <f t="shared" si="18"/>
        <v>0</v>
      </c>
      <c r="U98" s="410">
        <f t="shared" si="18"/>
        <v>0</v>
      </c>
      <c r="V98" s="410">
        <f t="shared" si="18"/>
        <v>0</v>
      </c>
      <c r="W98" s="410">
        <f t="shared" si="18"/>
        <v>0</v>
      </c>
      <c r="X98" s="410">
        <f t="shared" si="18"/>
        <v>0</v>
      </c>
      <c r="Y98" s="410">
        <f t="shared" si="18"/>
        <v>0</v>
      </c>
      <c r="Z98" s="410">
        <f t="shared" si="18"/>
        <v>0</v>
      </c>
      <c r="AA98" s="411">
        <f>SUM(AA8:AA97)</f>
        <v>0</v>
      </c>
    </row>
    <row r="99" spans="2:27" ht="14.25" customHeight="1" thickTop="1"/>
  </sheetData>
  <sheetProtection formatCells="0" formatColumns="0" formatRows="0" insertColumns="0" insertRows="0" insertHyperlinks="0" deleteColumns="0" deleteRows="0" sort="0" autoFilter="0" pivotTables="0"/>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B1:O27"/>
  <sheetViews>
    <sheetView showGridLines="0" workbookViewId="0">
      <pane ySplit="7" topLeftCell="A8" activePane="bottomLeft" state="frozen"/>
      <selection pane="bottomLeft" activeCell="G20" sqref="G20"/>
    </sheetView>
  </sheetViews>
  <sheetFormatPr defaultColWidth="9.140625" defaultRowHeight="15.6"/>
  <cols>
    <col min="1" max="1" width="3.5703125" style="12" customWidth="1"/>
    <col min="2" max="2" width="10.7109375" style="12" customWidth="1"/>
    <col min="3" max="4" width="14.28515625" style="12" customWidth="1"/>
    <col min="5" max="5" width="1.5703125" style="12" customWidth="1"/>
    <col min="6" max="6" width="13.28515625" style="12" customWidth="1"/>
    <col min="7" max="7" width="11.28515625" style="12" bestFit="1" customWidth="1"/>
    <col min="8" max="8" width="11.7109375" style="12" bestFit="1" customWidth="1"/>
    <col min="9" max="9" width="14.5703125" style="12" bestFit="1" customWidth="1"/>
    <col min="10" max="10" width="11.5703125" style="12" bestFit="1" customWidth="1"/>
    <col min="11" max="16384" width="9.140625" style="12"/>
  </cols>
  <sheetData>
    <row r="1" spans="2:15" ht="15.75" customHeight="1">
      <c r="B1" s="4"/>
      <c r="C1" s="4"/>
      <c r="D1" s="4"/>
      <c r="E1" s="4"/>
      <c r="F1" s="4"/>
      <c r="G1" s="4"/>
      <c r="H1" s="4"/>
      <c r="I1" s="29"/>
      <c r="L1" s="90"/>
    </row>
    <row r="2" spans="2:15" s="23" customFormat="1" ht="15" customHeight="1">
      <c r="B2" s="17" t="s">
        <v>0</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1731</v>
      </c>
      <c r="C3" s="18">
        <f>Index!C3</f>
        <v>45260</v>
      </c>
      <c r="D3" s="18"/>
      <c r="E3" s="18"/>
      <c r="F3" s="115" t="s">
        <v>17</v>
      </c>
      <c r="G3" s="17" t="str">
        <f>Index!H3</f>
        <v>Mitesh</v>
      </c>
      <c r="H3" s="115" t="s">
        <v>9</v>
      </c>
      <c r="I3" s="18">
        <f>Index!J3</f>
        <v>45352</v>
      </c>
      <c r="J3" s="946"/>
      <c r="K3" s="947"/>
      <c r="L3" s="947"/>
      <c r="M3" s="946"/>
      <c r="N3" s="946"/>
      <c r="O3" s="22"/>
    </row>
    <row r="4" spans="2:15" ht="14.25" customHeight="1">
      <c r="B4" s="4"/>
      <c r="C4" s="4"/>
      <c r="D4" s="4"/>
      <c r="E4" s="4"/>
      <c r="F4" s="4"/>
      <c r="G4" s="4"/>
      <c r="H4" s="4"/>
      <c r="I4" s="29"/>
      <c r="L4" s="90"/>
    </row>
    <row r="5" spans="2:15">
      <c r="B5" s="5" t="s">
        <v>61</v>
      </c>
      <c r="C5" s="4"/>
      <c r="D5" s="4"/>
      <c r="E5" s="4"/>
      <c r="F5" s="4"/>
      <c r="G5" s="4"/>
      <c r="H5" s="4"/>
      <c r="I5" s="4"/>
    </row>
    <row r="6" spans="2:15" ht="16.149999999999999" thickBot="1">
      <c r="B6" s="5"/>
      <c r="C6" s="4"/>
      <c r="D6" s="4"/>
      <c r="E6" s="4"/>
      <c r="F6" s="4"/>
      <c r="G6" s="4"/>
      <c r="H6" s="4"/>
      <c r="I6" s="4"/>
    </row>
    <row r="7" spans="2:15" ht="14.25" customHeight="1" thickBot="1">
      <c r="B7" s="1203" t="s">
        <v>20</v>
      </c>
      <c r="C7" s="1203"/>
      <c r="D7" s="1203"/>
      <c r="E7" s="1203"/>
      <c r="F7" s="1203"/>
      <c r="G7" s="428" t="s">
        <v>2419</v>
      </c>
      <c r="H7" s="428" t="s">
        <v>2420</v>
      </c>
      <c r="I7" s="4"/>
    </row>
    <row r="8" spans="2:15">
      <c r="B8" s="388"/>
      <c r="C8" s="389"/>
      <c r="D8" s="389"/>
      <c r="E8" s="389"/>
      <c r="F8" s="389"/>
      <c r="G8" s="131"/>
      <c r="H8" s="132"/>
      <c r="I8" s="4"/>
    </row>
    <row r="9" spans="2:15" hidden="1">
      <c r="B9" s="388" t="s">
        <v>2421</v>
      </c>
      <c r="C9" s="389"/>
      <c r="D9" s="389"/>
      <c r="E9" s="389"/>
      <c r="F9" s="389"/>
      <c r="G9" s="133">
        <f>'C3 - Bank &amp; Cash'!H18</f>
        <v>0</v>
      </c>
      <c r="H9" s="134"/>
      <c r="I9" s="1" t="s">
        <v>3357</v>
      </c>
    </row>
    <row r="10" spans="2:15">
      <c r="B10" s="1016" t="s">
        <v>1747</v>
      </c>
      <c r="C10" s="520"/>
      <c r="D10" s="389"/>
      <c r="E10" s="389"/>
      <c r="F10" s="389"/>
      <c r="G10" s="133"/>
      <c r="H10" s="134"/>
      <c r="I10" s="1"/>
    </row>
    <row r="11" spans="2:15">
      <c r="B11" s="388" t="s">
        <v>2429</v>
      </c>
      <c r="C11" s="389"/>
      <c r="D11" s="389"/>
      <c r="E11" s="389"/>
      <c r="F11" s="389"/>
      <c r="G11" s="133">
        <f>'C3-1-P - BP -1'!AB1333</f>
        <v>996</v>
      </c>
      <c r="H11" s="134"/>
      <c r="I11" s="1"/>
    </row>
    <row r="12" spans="2:15">
      <c r="B12" s="388" t="s">
        <v>2427</v>
      </c>
      <c r="C12" s="389"/>
      <c r="D12" s="389"/>
      <c r="E12" s="389"/>
      <c r="F12" s="389"/>
      <c r="G12" s="133"/>
      <c r="H12" s="134">
        <f>'C3-1-R - BR -1'!R384</f>
        <v>15746</v>
      </c>
      <c r="I12" s="1"/>
    </row>
    <row r="13" spans="2:15">
      <c r="B13" s="388"/>
      <c r="C13" s="389"/>
      <c r="D13" s="389"/>
      <c r="E13" s="389"/>
      <c r="F13" s="389"/>
      <c r="G13" s="133"/>
      <c r="H13" s="134"/>
      <c r="I13" s="1"/>
    </row>
    <row r="14" spans="2:15">
      <c r="B14" s="388" t="s">
        <v>3445</v>
      </c>
      <c r="C14" s="389"/>
      <c r="D14" s="389"/>
      <c r="E14" s="389"/>
      <c r="F14" s="389"/>
      <c r="G14" s="133">
        <f>Journal!E41</f>
        <v>71072.2</v>
      </c>
      <c r="H14" s="134"/>
      <c r="I14" s="1"/>
    </row>
    <row r="15" spans="2:15">
      <c r="B15" s="388"/>
      <c r="C15" s="389"/>
      <c r="D15" s="389"/>
      <c r="E15" s="389"/>
      <c r="F15" s="389"/>
      <c r="G15" s="133"/>
      <c r="H15" s="134"/>
      <c r="I15" s="1"/>
    </row>
    <row r="16" spans="2:15">
      <c r="B16" s="388" t="s">
        <v>3446</v>
      </c>
      <c r="C16" s="389"/>
      <c r="D16" s="389"/>
      <c r="E16" s="389"/>
      <c r="F16" s="389"/>
      <c r="G16" s="133"/>
      <c r="H16" s="134">
        <f>Journal!F100</f>
        <v>68455.03</v>
      </c>
      <c r="I16" s="1"/>
    </row>
    <row r="17" spans="2:9">
      <c r="B17" s="388"/>
      <c r="C17" s="389"/>
      <c r="D17" s="389"/>
      <c r="E17" s="389"/>
      <c r="F17" s="389"/>
      <c r="G17" s="133"/>
      <c r="H17" s="134"/>
      <c r="I17" s="1"/>
    </row>
    <row r="18" spans="2:9">
      <c r="B18" s="388" t="s">
        <v>3447</v>
      </c>
      <c r="C18" s="389"/>
      <c r="D18" s="389"/>
      <c r="E18" s="389"/>
      <c r="F18" s="389"/>
      <c r="G18" s="133"/>
      <c r="H18" s="134">
        <f>Journal!F111</f>
        <v>630</v>
      </c>
      <c r="I18" s="1"/>
    </row>
    <row r="19" spans="2:9">
      <c r="B19" s="388"/>
      <c r="C19" s="389"/>
      <c r="D19" s="389"/>
      <c r="E19" s="389"/>
      <c r="F19" s="389"/>
      <c r="G19" s="133"/>
      <c r="H19" s="134"/>
      <c r="I19" s="1"/>
    </row>
    <row r="20" spans="2:9">
      <c r="B20" s="388" t="s">
        <v>3448</v>
      </c>
      <c r="C20" s="389"/>
      <c r="D20" s="389"/>
      <c r="E20" s="389"/>
      <c r="F20" s="389"/>
      <c r="G20" s="133">
        <f>Journal!E115</f>
        <v>13784.83</v>
      </c>
      <c r="H20" s="134"/>
      <c r="I20" s="1"/>
    </row>
    <row r="21" spans="2:9">
      <c r="B21" s="388"/>
      <c r="C21" s="389"/>
      <c r="D21" s="389"/>
      <c r="E21" s="389"/>
      <c r="F21" s="389"/>
      <c r="G21" s="133"/>
      <c r="H21" s="134"/>
      <c r="I21" s="1"/>
    </row>
    <row r="22" spans="2:9">
      <c r="B22" s="388" t="s">
        <v>2432</v>
      </c>
      <c r="C22" s="389"/>
      <c r="D22" s="389"/>
      <c r="E22" s="389"/>
      <c r="F22" s="389"/>
      <c r="G22" s="133"/>
      <c r="H22" s="134">
        <f>+G24-SUM(H9:H20)</f>
        <v>1022</v>
      </c>
      <c r="I22" s="1" t="s">
        <v>63</v>
      </c>
    </row>
    <row r="23" spans="2:9">
      <c r="B23" s="388"/>
      <c r="C23" s="389"/>
      <c r="D23" s="389"/>
      <c r="E23" s="389"/>
      <c r="F23" s="389"/>
      <c r="G23" s="135"/>
      <c r="H23" s="136"/>
      <c r="I23" s="4"/>
    </row>
    <row r="24" spans="2:9" ht="16.149999999999999" thickBot="1">
      <c r="B24" s="1194" t="s">
        <v>2275</v>
      </c>
      <c r="C24" s="1195"/>
      <c r="D24" s="1195"/>
      <c r="E24" s="1195"/>
      <c r="F24" s="1196"/>
      <c r="G24" s="137">
        <f>SUM(G9:G23)</f>
        <v>85853.03</v>
      </c>
      <c r="H24" s="138">
        <f>SUM(H9:H22)</f>
        <v>85853.03</v>
      </c>
    </row>
    <row r="25" spans="2:9" ht="16.149999999999999" thickTop="1">
      <c r="B25" s="1230"/>
      <c r="C25" s="1231"/>
      <c r="D25" s="1231"/>
      <c r="E25" s="1231"/>
      <c r="F25" s="1232"/>
      <c r="G25" s="9"/>
      <c r="H25" s="188"/>
      <c r="I25" s="4"/>
    </row>
    <row r="26" spans="2:9">
      <c r="B26" s="4"/>
      <c r="C26" s="4"/>
      <c r="D26" s="4"/>
      <c r="E26" s="4"/>
      <c r="F26" s="4"/>
      <c r="G26" s="4"/>
      <c r="H26" s="4"/>
      <c r="I26" s="4"/>
    </row>
    <row r="27" spans="2:9">
      <c r="H27" s="529">
        <f ca="1">-ETB!Q179-ETB!R179+H22</f>
        <v>0</v>
      </c>
    </row>
  </sheetData>
  <sheetProtection formatCells="0" formatColumns="0" formatRows="0" insertColumns="0" insertRows="0" insertHyperlinks="0" deleteColumns="0" deleteRows="0" sort="0" autoFilter="0" pivotTables="0"/>
  <mergeCells count="3">
    <mergeCell ref="B24:F24"/>
    <mergeCell ref="B25:F25"/>
    <mergeCell ref="B7:F7"/>
  </mergeCells>
  <hyperlinks>
    <hyperlink ref="I22" location="'C3 - Bank &amp; Cash'!C17" display="'C3 - Bank &amp; Cash'!C17" xr:uid="{00000000-0004-0000-2900-000000000000}"/>
    <hyperlink ref="I9" location="TB!D22" display="TB!D22" xr:uid="{00000000-0004-0000-2900-000001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B1:O53"/>
  <sheetViews>
    <sheetView showGridLines="0" workbookViewId="0">
      <pane ySplit="8" topLeftCell="A9" activePane="bottomLeft" state="frozen"/>
      <selection pane="bottomLeft" activeCell="A9" sqref="A9"/>
    </sheetView>
  </sheetViews>
  <sheetFormatPr defaultColWidth="9.140625" defaultRowHeight="15.6"/>
  <cols>
    <col min="1" max="1" width="3.5703125" style="12" customWidth="1"/>
    <col min="2" max="2" width="15.28515625" style="12" bestFit="1" customWidth="1"/>
    <col min="3" max="3" width="11.5703125" style="12" customWidth="1"/>
    <col min="4" max="4" width="33.5703125" style="12" customWidth="1"/>
    <col min="5" max="5" width="7.7109375" style="12" customWidth="1"/>
    <col min="6" max="6" width="13.42578125" style="12" bestFit="1" customWidth="1"/>
    <col min="7" max="7" width="0.7109375" style="12" customWidth="1"/>
    <col min="8" max="8" width="12.42578125" style="12" bestFit="1" customWidth="1"/>
    <col min="9" max="9" width="10.140625" style="12" bestFit="1" customWidth="1"/>
    <col min="10" max="10" width="11.28515625" style="12" bestFit="1" customWidth="1"/>
    <col min="11" max="11" width="12.42578125" style="12" bestFit="1" customWidth="1"/>
    <col min="12" max="13" width="12.42578125" style="12" customWidth="1"/>
    <col min="14" max="14" width="11.28515625" style="12" bestFit="1" customWidth="1"/>
    <col min="15" max="16384" width="9.140625" style="12"/>
  </cols>
  <sheetData>
    <row r="1" spans="2:15" ht="15.75" customHeight="1">
      <c r="B1" s="4"/>
      <c r="C1" s="4"/>
      <c r="D1" s="4"/>
      <c r="E1" s="4"/>
      <c r="F1" s="4"/>
      <c r="G1" s="4"/>
      <c r="H1" s="4"/>
      <c r="I1" s="29"/>
      <c r="J1" s="29"/>
    </row>
    <row r="2" spans="2:15" s="23" customFormat="1" ht="15" customHeight="1">
      <c r="B2" s="17" t="s">
        <v>14</v>
      </c>
      <c r="C2" s="17" t="str">
        <f>Index!C2</f>
        <v>Forest Car Company Ltd</v>
      </c>
      <c r="D2" s="946"/>
      <c r="E2" s="26"/>
      <c r="F2" s="17" t="s">
        <v>15</v>
      </c>
      <c r="G2" s="946"/>
      <c r="H2" s="17" t="str">
        <f>Index!H2</f>
        <v>Aratee</v>
      </c>
      <c r="I2" s="17" t="s">
        <v>566</v>
      </c>
      <c r="J2" s="18">
        <f>Index!J2</f>
        <v>45343</v>
      </c>
      <c r="K2" s="946"/>
      <c r="L2" s="946"/>
      <c r="M2" s="946"/>
      <c r="N2" s="946"/>
      <c r="O2" s="390"/>
    </row>
    <row r="3" spans="2:15" s="23" customFormat="1" ht="15" customHeight="1">
      <c r="B3" s="17" t="s">
        <v>16</v>
      </c>
      <c r="C3" s="18">
        <f>Index!C3</f>
        <v>45260</v>
      </c>
      <c r="D3" s="946"/>
      <c r="E3" s="18"/>
      <c r="F3" s="17" t="s">
        <v>17</v>
      </c>
      <c r="G3" s="946"/>
      <c r="H3" s="17" t="str">
        <f>Index!H3</f>
        <v>Mitesh</v>
      </c>
      <c r="I3" s="17" t="s">
        <v>566</v>
      </c>
      <c r="J3" s="18">
        <f>Index!J3</f>
        <v>45352</v>
      </c>
      <c r="K3" s="946"/>
      <c r="L3" s="946"/>
      <c r="M3" s="946"/>
      <c r="N3" s="946"/>
      <c r="O3" s="946"/>
    </row>
    <row r="4" spans="2:15" ht="15" customHeight="1">
      <c r="B4" s="4"/>
      <c r="C4" s="4"/>
      <c r="D4" s="4"/>
      <c r="E4" s="4"/>
      <c r="F4" s="4"/>
      <c r="G4" s="4"/>
      <c r="H4" s="4"/>
      <c r="I4" s="29"/>
      <c r="J4" s="29"/>
    </row>
    <row r="5" spans="2:15">
      <c r="B5" s="5" t="s">
        <v>3449</v>
      </c>
      <c r="C5" s="5"/>
      <c r="D5" s="4"/>
      <c r="E5" s="4"/>
      <c r="F5" s="4"/>
      <c r="G5" s="4"/>
      <c r="H5" s="4"/>
      <c r="I5" s="4"/>
      <c r="J5" s="4"/>
    </row>
    <row r="6" spans="2:15" ht="16.149999999999999" thickBot="1">
      <c r="B6" s="130"/>
      <c r="C6" s="130"/>
      <c r="D6" s="4"/>
      <c r="E6" s="4"/>
      <c r="F6" s="4"/>
      <c r="G6" s="4"/>
      <c r="H6" s="4"/>
      <c r="I6" s="4"/>
      <c r="J6" s="4"/>
    </row>
    <row r="7" spans="2:15" ht="16.149999999999999" thickBot="1">
      <c r="D7" s="4"/>
      <c r="E7" s="4"/>
      <c r="F7" s="4"/>
      <c r="G7" s="4"/>
      <c r="H7" s="392">
        <v>1</v>
      </c>
      <c r="I7" s="393">
        <v>772</v>
      </c>
      <c r="J7" s="393">
        <v>472</v>
      </c>
      <c r="K7" s="395">
        <v>112</v>
      </c>
      <c r="L7" s="395">
        <v>378</v>
      </c>
      <c r="M7" s="395">
        <v>813</v>
      </c>
      <c r="N7" s="395">
        <v>712</v>
      </c>
    </row>
    <row r="8" spans="2:15" s="396" customFormat="1" ht="31.9" thickBot="1">
      <c r="B8" s="436" t="s">
        <v>3450</v>
      </c>
      <c r="C8" s="436" t="s">
        <v>545</v>
      </c>
      <c r="D8" s="436" t="s">
        <v>2348</v>
      </c>
      <c r="E8" s="436" t="s">
        <v>3366</v>
      </c>
      <c r="F8" s="436" t="s">
        <v>1754</v>
      </c>
      <c r="G8" s="436"/>
      <c r="H8" s="436" t="s">
        <v>3444</v>
      </c>
      <c r="I8" s="436" t="s">
        <v>3451</v>
      </c>
      <c r="J8" s="436" t="s">
        <v>2251</v>
      </c>
      <c r="K8" s="436" t="s">
        <v>3393</v>
      </c>
      <c r="L8" s="436" t="s">
        <v>3452</v>
      </c>
      <c r="M8" s="436" t="s">
        <v>3453</v>
      </c>
      <c r="N8" s="436" t="s">
        <v>2015</v>
      </c>
    </row>
    <row r="9" spans="2:15">
      <c r="B9" s="183"/>
      <c r="C9" s="397"/>
      <c r="D9" s="184"/>
      <c r="E9" s="184"/>
      <c r="F9" s="184"/>
      <c r="G9" s="437"/>
      <c r="H9" s="184"/>
      <c r="I9" s="184"/>
      <c r="J9" s="184"/>
      <c r="K9" s="184"/>
      <c r="L9" s="398"/>
      <c r="M9" s="398"/>
      <c r="N9" s="120"/>
    </row>
    <row r="10" spans="2:15">
      <c r="B10" s="399"/>
      <c r="C10" s="400"/>
      <c r="D10" s="412"/>
      <c r="E10" s="402"/>
      <c r="F10" s="403"/>
      <c r="G10" s="438"/>
      <c r="H10" s="175">
        <f t="shared" ref="H10:N10" si="0">IF(H7-$E$10=0,$F$10,0)</f>
        <v>0</v>
      </c>
      <c r="I10" s="403">
        <f t="shared" si="0"/>
        <v>0</v>
      </c>
      <c r="J10" s="403">
        <f t="shared" si="0"/>
        <v>0</v>
      </c>
      <c r="K10" s="403">
        <f t="shared" si="0"/>
        <v>0</v>
      </c>
      <c r="L10" s="403">
        <f t="shared" si="0"/>
        <v>0</v>
      </c>
      <c r="M10" s="403">
        <f t="shared" si="0"/>
        <v>0</v>
      </c>
      <c r="N10" s="404">
        <f t="shared" si="0"/>
        <v>0</v>
      </c>
    </row>
    <row r="11" spans="2:15">
      <c r="B11" s="399"/>
      <c r="C11" s="400"/>
      <c r="D11" s="401"/>
      <c r="E11" s="402"/>
      <c r="F11" s="403"/>
      <c r="G11" s="438"/>
      <c r="H11" s="175">
        <f t="shared" ref="H11:H46" si="1">IF($H$7-E11=0,F11,0)</f>
        <v>0</v>
      </c>
      <c r="I11" s="175">
        <f t="shared" ref="I11:N26" si="2">IF(I$7-$E11=0,$F11,0)</f>
        <v>0</v>
      </c>
      <c r="J11" s="175">
        <f t="shared" si="2"/>
        <v>0</v>
      </c>
      <c r="K11" s="403">
        <f t="shared" si="2"/>
        <v>0</v>
      </c>
      <c r="L11" s="403">
        <f t="shared" si="2"/>
        <v>0</v>
      </c>
      <c r="M11" s="403">
        <f t="shared" si="2"/>
        <v>0</v>
      </c>
      <c r="N11" s="404">
        <f t="shared" si="2"/>
        <v>0</v>
      </c>
    </row>
    <row r="12" spans="2:15">
      <c r="B12" s="399"/>
      <c r="C12" s="400"/>
      <c r="D12" s="401"/>
      <c r="E12" s="402"/>
      <c r="F12" s="403"/>
      <c r="G12" s="438"/>
      <c r="H12" s="175">
        <f t="shared" si="1"/>
        <v>0</v>
      </c>
      <c r="I12" s="175">
        <f t="shared" si="2"/>
        <v>0</v>
      </c>
      <c r="J12" s="175">
        <f t="shared" si="2"/>
        <v>0</v>
      </c>
      <c r="K12" s="403">
        <f t="shared" si="2"/>
        <v>0</v>
      </c>
      <c r="L12" s="403">
        <f t="shared" si="2"/>
        <v>0</v>
      </c>
      <c r="M12" s="403">
        <f t="shared" si="2"/>
        <v>0</v>
      </c>
      <c r="N12" s="404">
        <f t="shared" si="2"/>
        <v>0</v>
      </c>
    </row>
    <row r="13" spans="2:15">
      <c r="B13" s="399"/>
      <c r="C13" s="400"/>
      <c r="D13" s="401"/>
      <c r="E13" s="402"/>
      <c r="F13" s="175"/>
      <c r="G13" s="438"/>
      <c r="H13" s="175">
        <f t="shared" si="1"/>
        <v>0</v>
      </c>
      <c r="I13" s="175">
        <f t="shared" si="2"/>
        <v>0</v>
      </c>
      <c r="J13" s="175">
        <f t="shared" si="2"/>
        <v>0</v>
      </c>
      <c r="K13" s="403">
        <f t="shared" si="2"/>
        <v>0</v>
      </c>
      <c r="L13" s="403">
        <f t="shared" si="2"/>
        <v>0</v>
      </c>
      <c r="M13" s="403">
        <f t="shared" si="2"/>
        <v>0</v>
      </c>
      <c r="N13" s="404">
        <f t="shared" si="2"/>
        <v>0</v>
      </c>
    </row>
    <row r="14" spans="2:15">
      <c r="B14" s="399"/>
      <c r="C14" s="400"/>
      <c r="D14" s="401"/>
      <c r="E14" s="402"/>
      <c r="F14" s="175"/>
      <c r="G14" s="438"/>
      <c r="H14" s="175">
        <f t="shared" si="1"/>
        <v>0</v>
      </c>
      <c r="I14" s="175">
        <f t="shared" si="2"/>
        <v>0</v>
      </c>
      <c r="J14" s="175">
        <f t="shared" si="2"/>
        <v>0</v>
      </c>
      <c r="K14" s="403">
        <f t="shared" si="2"/>
        <v>0</v>
      </c>
      <c r="L14" s="403">
        <f t="shared" si="2"/>
        <v>0</v>
      </c>
      <c r="M14" s="403">
        <f t="shared" si="2"/>
        <v>0</v>
      </c>
      <c r="N14" s="404">
        <f t="shared" si="2"/>
        <v>0</v>
      </c>
    </row>
    <row r="15" spans="2:15">
      <c r="B15" s="399"/>
      <c r="C15" s="400"/>
      <c r="D15" s="401"/>
      <c r="E15" s="402"/>
      <c r="F15" s="175"/>
      <c r="G15" s="438"/>
      <c r="H15" s="175">
        <f t="shared" si="1"/>
        <v>0</v>
      </c>
      <c r="I15" s="175">
        <f t="shared" si="2"/>
        <v>0</v>
      </c>
      <c r="J15" s="175">
        <f t="shared" si="2"/>
        <v>0</v>
      </c>
      <c r="K15" s="403">
        <f t="shared" si="2"/>
        <v>0</v>
      </c>
      <c r="L15" s="403">
        <f t="shared" si="2"/>
        <v>0</v>
      </c>
      <c r="M15" s="403">
        <f t="shared" si="2"/>
        <v>0</v>
      </c>
      <c r="N15" s="404">
        <f t="shared" si="2"/>
        <v>0</v>
      </c>
    </row>
    <row r="16" spans="2:15">
      <c r="B16" s="399"/>
      <c r="C16" s="400"/>
      <c r="D16" s="401"/>
      <c r="E16" s="402"/>
      <c r="F16" s="175"/>
      <c r="G16" s="438"/>
      <c r="H16" s="175">
        <f t="shared" si="1"/>
        <v>0</v>
      </c>
      <c r="I16" s="175">
        <f t="shared" si="2"/>
        <v>0</v>
      </c>
      <c r="J16" s="175">
        <f t="shared" si="2"/>
        <v>0</v>
      </c>
      <c r="K16" s="403">
        <f t="shared" si="2"/>
        <v>0</v>
      </c>
      <c r="L16" s="403">
        <f t="shared" si="2"/>
        <v>0</v>
      </c>
      <c r="M16" s="403">
        <f t="shared" si="2"/>
        <v>0</v>
      </c>
      <c r="N16" s="404">
        <f t="shared" si="2"/>
        <v>0</v>
      </c>
    </row>
    <row r="17" spans="2:14">
      <c r="B17" s="399"/>
      <c r="C17" s="400"/>
      <c r="D17" s="401"/>
      <c r="E17" s="402"/>
      <c r="F17" s="175"/>
      <c r="G17" s="438"/>
      <c r="H17" s="175">
        <f t="shared" si="1"/>
        <v>0</v>
      </c>
      <c r="I17" s="175">
        <f t="shared" si="2"/>
        <v>0</v>
      </c>
      <c r="J17" s="175">
        <f t="shared" si="2"/>
        <v>0</v>
      </c>
      <c r="K17" s="403">
        <f t="shared" si="2"/>
        <v>0</v>
      </c>
      <c r="L17" s="403">
        <f t="shared" si="2"/>
        <v>0</v>
      </c>
      <c r="M17" s="403">
        <f t="shared" si="2"/>
        <v>0</v>
      </c>
      <c r="N17" s="404">
        <f t="shared" si="2"/>
        <v>0</v>
      </c>
    </row>
    <row r="18" spans="2:14">
      <c r="B18" s="399"/>
      <c r="C18" s="400"/>
      <c r="D18" s="401"/>
      <c r="E18" s="402"/>
      <c r="F18" s="403"/>
      <c r="G18" s="438"/>
      <c r="H18" s="175">
        <f t="shared" si="1"/>
        <v>0</v>
      </c>
      <c r="I18" s="175">
        <f t="shared" si="2"/>
        <v>0</v>
      </c>
      <c r="J18" s="175">
        <f t="shared" si="2"/>
        <v>0</v>
      </c>
      <c r="K18" s="403">
        <f t="shared" si="2"/>
        <v>0</v>
      </c>
      <c r="L18" s="403">
        <f t="shared" si="2"/>
        <v>0</v>
      </c>
      <c r="M18" s="403">
        <f t="shared" si="2"/>
        <v>0</v>
      </c>
      <c r="N18" s="404">
        <f t="shared" si="2"/>
        <v>0</v>
      </c>
    </row>
    <row r="19" spans="2:14">
      <c r="B19" s="399"/>
      <c r="C19" s="400"/>
      <c r="D19" s="401"/>
      <c r="E19" s="402"/>
      <c r="F19" s="403"/>
      <c r="G19" s="438"/>
      <c r="H19" s="175">
        <f t="shared" si="1"/>
        <v>0</v>
      </c>
      <c r="I19" s="175">
        <f t="shared" si="2"/>
        <v>0</v>
      </c>
      <c r="J19" s="175">
        <f t="shared" si="2"/>
        <v>0</v>
      </c>
      <c r="K19" s="403">
        <f t="shared" si="2"/>
        <v>0</v>
      </c>
      <c r="L19" s="403">
        <f t="shared" si="2"/>
        <v>0</v>
      </c>
      <c r="M19" s="403">
        <f t="shared" si="2"/>
        <v>0</v>
      </c>
      <c r="N19" s="404">
        <f t="shared" si="2"/>
        <v>0</v>
      </c>
    </row>
    <row r="20" spans="2:14">
      <c r="B20" s="399"/>
      <c r="C20" s="400"/>
      <c r="D20" s="401"/>
      <c r="E20" s="402"/>
      <c r="F20" s="403"/>
      <c r="G20" s="438"/>
      <c r="H20" s="175">
        <f t="shared" si="1"/>
        <v>0</v>
      </c>
      <c r="I20" s="175">
        <f t="shared" si="2"/>
        <v>0</v>
      </c>
      <c r="J20" s="175">
        <f t="shared" si="2"/>
        <v>0</v>
      </c>
      <c r="K20" s="403">
        <f t="shared" si="2"/>
        <v>0</v>
      </c>
      <c r="L20" s="403">
        <f t="shared" si="2"/>
        <v>0</v>
      </c>
      <c r="M20" s="403">
        <f t="shared" si="2"/>
        <v>0</v>
      </c>
      <c r="N20" s="404">
        <f t="shared" si="2"/>
        <v>0</v>
      </c>
    </row>
    <row r="21" spans="2:14">
      <c r="B21" s="399"/>
      <c r="C21" s="400"/>
      <c r="D21" s="401"/>
      <c r="E21" s="402"/>
      <c r="F21" s="403"/>
      <c r="G21" s="438"/>
      <c r="H21" s="175">
        <f t="shared" si="1"/>
        <v>0</v>
      </c>
      <c r="I21" s="175">
        <f t="shared" si="2"/>
        <v>0</v>
      </c>
      <c r="J21" s="175">
        <f t="shared" si="2"/>
        <v>0</v>
      </c>
      <c r="K21" s="403">
        <f t="shared" si="2"/>
        <v>0</v>
      </c>
      <c r="L21" s="403">
        <f t="shared" si="2"/>
        <v>0</v>
      </c>
      <c r="M21" s="403">
        <f t="shared" si="2"/>
        <v>0</v>
      </c>
      <c r="N21" s="404">
        <f t="shared" si="2"/>
        <v>0</v>
      </c>
    </row>
    <row r="22" spans="2:14">
      <c r="B22" s="399"/>
      <c r="C22" s="400"/>
      <c r="D22" s="401"/>
      <c r="E22" s="402"/>
      <c r="F22" s="403"/>
      <c r="G22" s="438"/>
      <c r="H22" s="175">
        <f t="shared" si="1"/>
        <v>0</v>
      </c>
      <c r="I22" s="175">
        <f t="shared" si="2"/>
        <v>0</v>
      </c>
      <c r="J22" s="175">
        <f t="shared" si="2"/>
        <v>0</v>
      </c>
      <c r="K22" s="403">
        <f t="shared" si="2"/>
        <v>0</v>
      </c>
      <c r="L22" s="403">
        <f t="shared" si="2"/>
        <v>0</v>
      </c>
      <c r="M22" s="403">
        <f t="shared" si="2"/>
        <v>0</v>
      </c>
      <c r="N22" s="404">
        <f t="shared" si="2"/>
        <v>0</v>
      </c>
    </row>
    <row r="23" spans="2:14">
      <c r="B23" s="399"/>
      <c r="C23" s="400"/>
      <c r="D23" s="401"/>
      <c r="E23" s="402"/>
      <c r="F23" s="403"/>
      <c r="G23" s="438"/>
      <c r="H23" s="175">
        <f t="shared" si="1"/>
        <v>0</v>
      </c>
      <c r="I23" s="175">
        <f t="shared" si="2"/>
        <v>0</v>
      </c>
      <c r="J23" s="175">
        <f t="shared" si="2"/>
        <v>0</v>
      </c>
      <c r="K23" s="403">
        <f t="shared" si="2"/>
        <v>0</v>
      </c>
      <c r="L23" s="403">
        <f t="shared" si="2"/>
        <v>0</v>
      </c>
      <c r="M23" s="403">
        <f t="shared" si="2"/>
        <v>0</v>
      </c>
      <c r="N23" s="404">
        <f t="shared" si="2"/>
        <v>0</v>
      </c>
    </row>
    <row r="24" spans="2:14">
      <c r="B24" s="399"/>
      <c r="C24" s="400"/>
      <c r="D24" s="401"/>
      <c r="E24" s="402"/>
      <c r="F24" s="403"/>
      <c r="G24" s="438"/>
      <c r="H24" s="175">
        <f t="shared" si="1"/>
        <v>0</v>
      </c>
      <c r="I24" s="175">
        <f t="shared" si="2"/>
        <v>0</v>
      </c>
      <c r="J24" s="175">
        <f t="shared" si="2"/>
        <v>0</v>
      </c>
      <c r="K24" s="403">
        <f t="shared" si="2"/>
        <v>0</v>
      </c>
      <c r="L24" s="403">
        <f t="shared" si="2"/>
        <v>0</v>
      </c>
      <c r="M24" s="403">
        <f t="shared" si="2"/>
        <v>0</v>
      </c>
      <c r="N24" s="404">
        <f t="shared" si="2"/>
        <v>0</v>
      </c>
    </row>
    <row r="25" spans="2:14">
      <c r="B25" s="399"/>
      <c r="C25" s="400"/>
      <c r="D25" s="401"/>
      <c r="E25" s="402"/>
      <c r="F25" s="403"/>
      <c r="G25" s="438"/>
      <c r="H25" s="175">
        <f t="shared" si="1"/>
        <v>0</v>
      </c>
      <c r="I25" s="175">
        <f t="shared" si="2"/>
        <v>0</v>
      </c>
      <c r="J25" s="175">
        <f t="shared" si="2"/>
        <v>0</v>
      </c>
      <c r="K25" s="403">
        <f t="shared" si="2"/>
        <v>0</v>
      </c>
      <c r="L25" s="403">
        <f t="shared" si="2"/>
        <v>0</v>
      </c>
      <c r="M25" s="403">
        <f t="shared" si="2"/>
        <v>0</v>
      </c>
      <c r="N25" s="404">
        <f t="shared" si="2"/>
        <v>0</v>
      </c>
    </row>
    <row r="26" spans="2:14">
      <c r="B26" s="399"/>
      <c r="C26" s="400"/>
      <c r="D26" s="401"/>
      <c r="E26" s="402"/>
      <c r="F26" s="403"/>
      <c r="G26" s="438"/>
      <c r="H26" s="175">
        <f t="shared" si="1"/>
        <v>0</v>
      </c>
      <c r="I26" s="175">
        <f t="shared" si="2"/>
        <v>0</v>
      </c>
      <c r="J26" s="175">
        <f t="shared" si="2"/>
        <v>0</v>
      </c>
      <c r="K26" s="403">
        <f t="shared" si="2"/>
        <v>0</v>
      </c>
      <c r="L26" s="403">
        <f t="shared" si="2"/>
        <v>0</v>
      </c>
      <c r="M26" s="403">
        <f t="shared" si="2"/>
        <v>0</v>
      </c>
      <c r="N26" s="404">
        <f t="shared" si="2"/>
        <v>0</v>
      </c>
    </row>
    <row r="27" spans="2:14">
      <c r="B27" s="399"/>
      <c r="C27" s="400"/>
      <c r="D27" s="401"/>
      <c r="E27" s="402"/>
      <c r="F27" s="403"/>
      <c r="G27" s="438"/>
      <c r="H27" s="175">
        <f t="shared" si="1"/>
        <v>0</v>
      </c>
      <c r="I27" s="175">
        <f t="shared" ref="I27:N42" si="3">IF(I$7-$E27=0,$F27,0)</f>
        <v>0</v>
      </c>
      <c r="J27" s="175">
        <f t="shared" si="3"/>
        <v>0</v>
      </c>
      <c r="K27" s="403">
        <f t="shared" si="3"/>
        <v>0</v>
      </c>
      <c r="L27" s="403">
        <f t="shared" si="3"/>
        <v>0</v>
      </c>
      <c r="M27" s="403">
        <f t="shared" si="3"/>
        <v>0</v>
      </c>
      <c r="N27" s="404">
        <f t="shared" si="3"/>
        <v>0</v>
      </c>
    </row>
    <row r="28" spans="2:14">
      <c r="B28" s="399"/>
      <c r="C28" s="400"/>
      <c r="D28" s="401"/>
      <c r="E28" s="402"/>
      <c r="F28" s="403"/>
      <c r="G28" s="438"/>
      <c r="H28" s="175">
        <f t="shared" si="1"/>
        <v>0</v>
      </c>
      <c r="I28" s="175">
        <f t="shared" si="3"/>
        <v>0</v>
      </c>
      <c r="J28" s="175">
        <f t="shared" si="3"/>
        <v>0</v>
      </c>
      <c r="K28" s="403">
        <f t="shared" si="3"/>
        <v>0</v>
      </c>
      <c r="L28" s="403">
        <f t="shared" si="3"/>
        <v>0</v>
      </c>
      <c r="M28" s="403">
        <f t="shared" si="3"/>
        <v>0</v>
      </c>
      <c r="N28" s="404">
        <f t="shared" si="3"/>
        <v>0</v>
      </c>
    </row>
    <row r="29" spans="2:14">
      <c r="B29" s="399"/>
      <c r="C29" s="400"/>
      <c r="D29" s="401"/>
      <c r="E29" s="402"/>
      <c r="F29" s="403"/>
      <c r="G29" s="438"/>
      <c r="H29" s="175">
        <f t="shared" si="1"/>
        <v>0</v>
      </c>
      <c r="I29" s="175">
        <f t="shared" si="3"/>
        <v>0</v>
      </c>
      <c r="J29" s="175">
        <f t="shared" si="3"/>
        <v>0</v>
      </c>
      <c r="K29" s="403">
        <f t="shared" si="3"/>
        <v>0</v>
      </c>
      <c r="L29" s="403">
        <f t="shared" si="3"/>
        <v>0</v>
      </c>
      <c r="M29" s="403">
        <f t="shared" si="3"/>
        <v>0</v>
      </c>
      <c r="N29" s="404">
        <f t="shared" si="3"/>
        <v>0</v>
      </c>
    </row>
    <row r="30" spans="2:14">
      <c r="B30" s="399"/>
      <c r="C30" s="400"/>
      <c r="D30" s="401"/>
      <c r="E30" s="402"/>
      <c r="F30" s="403"/>
      <c r="G30" s="438"/>
      <c r="H30" s="175">
        <f t="shared" si="1"/>
        <v>0</v>
      </c>
      <c r="I30" s="175">
        <f t="shared" si="3"/>
        <v>0</v>
      </c>
      <c r="J30" s="175">
        <f t="shared" si="3"/>
        <v>0</v>
      </c>
      <c r="K30" s="403">
        <f t="shared" si="3"/>
        <v>0</v>
      </c>
      <c r="L30" s="403">
        <f t="shared" si="3"/>
        <v>0</v>
      </c>
      <c r="M30" s="403">
        <f t="shared" si="3"/>
        <v>0</v>
      </c>
      <c r="N30" s="404">
        <f t="shared" si="3"/>
        <v>0</v>
      </c>
    </row>
    <row r="31" spans="2:14">
      <c r="B31" s="399"/>
      <c r="C31" s="400"/>
      <c r="D31" s="401"/>
      <c r="E31" s="402"/>
      <c r="F31" s="175"/>
      <c r="G31" s="438"/>
      <c r="H31" s="175">
        <f t="shared" si="1"/>
        <v>0</v>
      </c>
      <c r="I31" s="175">
        <f t="shared" si="3"/>
        <v>0</v>
      </c>
      <c r="J31" s="175">
        <f t="shared" si="3"/>
        <v>0</v>
      </c>
      <c r="K31" s="403">
        <f t="shared" si="3"/>
        <v>0</v>
      </c>
      <c r="L31" s="403">
        <f t="shared" si="3"/>
        <v>0</v>
      </c>
      <c r="M31" s="403">
        <f t="shared" si="3"/>
        <v>0</v>
      </c>
      <c r="N31" s="404">
        <f t="shared" si="3"/>
        <v>0</v>
      </c>
    </row>
    <row r="32" spans="2:14">
      <c r="B32" s="399"/>
      <c r="C32" s="400"/>
      <c r="D32" s="401"/>
      <c r="E32" s="402"/>
      <c r="F32" s="403"/>
      <c r="G32" s="438"/>
      <c r="H32" s="175">
        <f t="shared" si="1"/>
        <v>0</v>
      </c>
      <c r="I32" s="175">
        <f t="shared" si="3"/>
        <v>0</v>
      </c>
      <c r="J32" s="175">
        <f t="shared" si="3"/>
        <v>0</v>
      </c>
      <c r="K32" s="403">
        <f t="shared" si="3"/>
        <v>0</v>
      </c>
      <c r="L32" s="403">
        <f t="shared" si="3"/>
        <v>0</v>
      </c>
      <c r="M32" s="403">
        <f t="shared" si="3"/>
        <v>0</v>
      </c>
      <c r="N32" s="404">
        <f t="shared" si="3"/>
        <v>0</v>
      </c>
    </row>
    <row r="33" spans="2:14">
      <c r="B33" s="399"/>
      <c r="C33" s="400"/>
      <c r="D33" s="401"/>
      <c r="E33" s="402"/>
      <c r="F33" s="403"/>
      <c r="G33" s="438"/>
      <c r="H33" s="175">
        <f t="shared" si="1"/>
        <v>0</v>
      </c>
      <c r="I33" s="175">
        <f t="shared" si="3"/>
        <v>0</v>
      </c>
      <c r="J33" s="175">
        <f t="shared" si="3"/>
        <v>0</v>
      </c>
      <c r="K33" s="403">
        <f t="shared" si="3"/>
        <v>0</v>
      </c>
      <c r="L33" s="403">
        <f t="shared" si="3"/>
        <v>0</v>
      </c>
      <c r="M33" s="403">
        <f t="shared" si="3"/>
        <v>0</v>
      </c>
      <c r="N33" s="404">
        <f t="shared" si="3"/>
        <v>0</v>
      </c>
    </row>
    <row r="34" spans="2:14">
      <c r="B34" s="399"/>
      <c r="C34" s="400"/>
      <c r="D34" s="401"/>
      <c r="E34" s="402"/>
      <c r="F34" s="403"/>
      <c r="G34" s="438"/>
      <c r="H34" s="175">
        <f t="shared" si="1"/>
        <v>0</v>
      </c>
      <c r="I34" s="175">
        <f t="shared" si="3"/>
        <v>0</v>
      </c>
      <c r="J34" s="175">
        <f t="shared" si="3"/>
        <v>0</v>
      </c>
      <c r="K34" s="403">
        <f t="shared" si="3"/>
        <v>0</v>
      </c>
      <c r="L34" s="403">
        <f t="shared" si="3"/>
        <v>0</v>
      </c>
      <c r="M34" s="403">
        <f t="shared" si="3"/>
        <v>0</v>
      </c>
      <c r="N34" s="404">
        <f t="shared" si="3"/>
        <v>0</v>
      </c>
    </row>
    <row r="35" spans="2:14">
      <c r="B35" s="399"/>
      <c r="C35" s="400"/>
      <c r="D35" s="401"/>
      <c r="E35" s="402"/>
      <c r="F35" s="403"/>
      <c r="G35" s="438"/>
      <c r="H35" s="175">
        <f t="shared" si="1"/>
        <v>0</v>
      </c>
      <c r="I35" s="175">
        <f t="shared" si="3"/>
        <v>0</v>
      </c>
      <c r="J35" s="175">
        <f t="shared" si="3"/>
        <v>0</v>
      </c>
      <c r="K35" s="403">
        <f t="shared" si="3"/>
        <v>0</v>
      </c>
      <c r="L35" s="403">
        <f t="shared" si="3"/>
        <v>0</v>
      </c>
      <c r="M35" s="403">
        <f t="shared" si="3"/>
        <v>0</v>
      </c>
      <c r="N35" s="404">
        <f t="shared" si="3"/>
        <v>0</v>
      </c>
    </row>
    <row r="36" spans="2:14">
      <c r="B36" s="399"/>
      <c r="C36" s="400"/>
      <c r="D36" s="401"/>
      <c r="E36" s="402"/>
      <c r="F36" s="403"/>
      <c r="G36" s="438"/>
      <c r="H36" s="175">
        <f t="shared" si="1"/>
        <v>0</v>
      </c>
      <c r="I36" s="175">
        <f t="shared" si="3"/>
        <v>0</v>
      </c>
      <c r="J36" s="175">
        <f t="shared" si="3"/>
        <v>0</v>
      </c>
      <c r="K36" s="403">
        <f t="shared" si="3"/>
        <v>0</v>
      </c>
      <c r="L36" s="403">
        <f t="shared" si="3"/>
        <v>0</v>
      </c>
      <c r="M36" s="403">
        <f t="shared" si="3"/>
        <v>0</v>
      </c>
      <c r="N36" s="404">
        <f t="shared" si="3"/>
        <v>0</v>
      </c>
    </row>
    <row r="37" spans="2:14">
      <c r="B37" s="399"/>
      <c r="C37" s="400"/>
      <c r="D37" s="401"/>
      <c r="E37" s="402"/>
      <c r="F37" s="403"/>
      <c r="G37" s="438"/>
      <c r="H37" s="175">
        <f t="shared" si="1"/>
        <v>0</v>
      </c>
      <c r="I37" s="175">
        <f t="shared" si="3"/>
        <v>0</v>
      </c>
      <c r="J37" s="175">
        <f t="shared" si="3"/>
        <v>0</v>
      </c>
      <c r="K37" s="403">
        <f t="shared" si="3"/>
        <v>0</v>
      </c>
      <c r="L37" s="403">
        <f t="shared" si="3"/>
        <v>0</v>
      </c>
      <c r="M37" s="403">
        <f t="shared" si="3"/>
        <v>0</v>
      </c>
      <c r="N37" s="404">
        <f t="shared" si="3"/>
        <v>0</v>
      </c>
    </row>
    <row r="38" spans="2:14">
      <c r="B38" s="399"/>
      <c r="C38" s="400"/>
      <c r="D38" s="401"/>
      <c r="E38" s="402"/>
      <c r="F38" s="403"/>
      <c r="G38" s="438"/>
      <c r="H38" s="175">
        <f t="shared" si="1"/>
        <v>0</v>
      </c>
      <c r="I38" s="175">
        <f t="shared" si="3"/>
        <v>0</v>
      </c>
      <c r="J38" s="175">
        <f t="shared" si="3"/>
        <v>0</v>
      </c>
      <c r="K38" s="403">
        <f t="shared" si="3"/>
        <v>0</v>
      </c>
      <c r="L38" s="403">
        <f t="shared" si="3"/>
        <v>0</v>
      </c>
      <c r="M38" s="403">
        <f t="shared" si="3"/>
        <v>0</v>
      </c>
      <c r="N38" s="404">
        <f t="shared" si="3"/>
        <v>0</v>
      </c>
    </row>
    <row r="39" spans="2:14">
      <c r="B39" s="399"/>
      <c r="C39" s="400"/>
      <c r="D39" s="401"/>
      <c r="E39" s="402"/>
      <c r="F39" s="403"/>
      <c r="G39" s="438"/>
      <c r="H39" s="175">
        <f t="shared" si="1"/>
        <v>0</v>
      </c>
      <c r="I39" s="175">
        <f t="shared" si="3"/>
        <v>0</v>
      </c>
      <c r="J39" s="175">
        <f t="shared" si="3"/>
        <v>0</v>
      </c>
      <c r="K39" s="403">
        <f t="shared" si="3"/>
        <v>0</v>
      </c>
      <c r="L39" s="403">
        <f t="shared" si="3"/>
        <v>0</v>
      </c>
      <c r="M39" s="403">
        <f t="shared" si="3"/>
        <v>0</v>
      </c>
      <c r="N39" s="404">
        <f t="shared" si="3"/>
        <v>0</v>
      </c>
    </row>
    <row r="40" spans="2:14">
      <c r="B40" s="399"/>
      <c r="C40" s="400"/>
      <c r="D40" s="401"/>
      <c r="E40" s="402"/>
      <c r="F40" s="403"/>
      <c r="G40" s="438"/>
      <c r="H40" s="175">
        <f t="shared" si="1"/>
        <v>0</v>
      </c>
      <c r="I40" s="175">
        <f t="shared" si="3"/>
        <v>0</v>
      </c>
      <c r="J40" s="175">
        <f t="shared" si="3"/>
        <v>0</v>
      </c>
      <c r="K40" s="403">
        <f t="shared" si="3"/>
        <v>0</v>
      </c>
      <c r="L40" s="403">
        <f t="shared" si="3"/>
        <v>0</v>
      </c>
      <c r="M40" s="403">
        <f t="shared" si="3"/>
        <v>0</v>
      </c>
      <c r="N40" s="404">
        <f t="shared" si="3"/>
        <v>0</v>
      </c>
    </row>
    <row r="41" spans="2:14">
      <c r="B41" s="399"/>
      <c r="C41" s="400"/>
      <c r="D41" s="401"/>
      <c r="E41" s="402"/>
      <c r="F41" s="403"/>
      <c r="G41" s="438"/>
      <c r="H41" s="175">
        <f t="shared" si="1"/>
        <v>0</v>
      </c>
      <c r="I41" s="175">
        <f t="shared" si="3"/>
        <v>0</v>
      </c>
      <c r="J41" s="175">
        <f t="shared" si="3"/>
        <v>0</v>
      </c>
      <c r="K41" s="403">
        <f t="shared" si="3"/>
        <v>0</v>
      </c>
      <c r="L41" s="403">
        <f t="shared" si="3"/>
        <v>0</v>
      </c>
      <c r="M41" s="403">
        <f t="shared" si="3"/>
        <v>0</v>
      </c>
      <c r="N41" s="404">
        <f t="shared" si="3"/>
        <v>0</v>
      </c>
    </row>
    <row r="42" spans="2:14">
      <c r="B42" s="399"/>
      <c r="C42" s="400"/>
      <c r="D42" s="401"/>
      <c r="E42" s="402"/>
      <c r="F42" s="403"/>
      <c r="G42" s="438"/>
      <c r="H42" s="175">
        <f t="shared" si="1"/>
        <v>0</v>
      </c>
      <c r="I42" s="175">
        <f t="shared" si="3"/>
        <v>0</v>
      </c>
      <c r="J42" s="175">
        <f t="shared" si="3"/>
        <v>0</v>
      </c>
      <c r="K42" s="403">
        <f t="shared" si="3"/>
        <v>0</v>
      </c>
      <c r="L42" s="403">
        <f t="shared" si="3"/>
        <v>0</v>
      </c>
      <c r="M42" s="403">
        <f t="shared" si="3"/>
        <v>0</v>
      </c>
      <c r="N42" s="404">
        <f t="shared" si="3"/>
        <v>0</v>
      </c>
    </row>
    <row r="43" spans="2:14">
      <c r="B43" s="399"/>
      <c r="C43" s="400"/>
      <c r="D43" s="401"/>
      <c r="E43" s="402"/>
      <c r="F43" s="403"/>
      <c r="G43" s="438"/>
      <c r="H43" s="175">
        <f t="shared" si="1"/>
        <v>0</v>
      </c>
      <c r="I43" s="175">
        <f t="shared" ref="I43:N46" si="4">IF(I$7-$E43=0,$F43,0)</f>
        <v>0</v>
      </c>
      <c r="J43" s="175">
        <f t="shared" si="4"/>
        <v>0</v>
      </c>
      <c r="K43" s="403">
        <f t="shared" si="4"/>
        <v>0</v>
      </c>
      <c r="L43" s="403">
        <f t="shared" si="4"/>
        <v>0</v>
      </c>
      <c r="M43" s="403">
        <f t="shared" si="4"/>
        <v>0</v>
      </c>
      <c r="N43" s="404">
        <f t="shared" si="4"/>
        <v>0</v>
      </c>
    </row>
    <row r="44" spans="2:14">
      <c r="B44" s="399"/>
      <c r="C44" s="400"/>
      <c r="D44" s="401"/>
      <c r="E44" s="402"/>
      <c r="F44" s="403"/>
      <c r="G44" s="438"/>
      <c r="H44" s="175">
        <f t="shared" si="1"/>
        <v>0</v>
      </c>
      <c r="I44" s="175">
        <f t="shared" si="4"/>
        <v>0</v>
      </c>
      <c r="J44" s="175">
        <f t="shared" si="4"/>
        <v>0</v>
      </c>
      <c r="K44" s="403">
        <f t="shared" si="4"/>
        <v>0</v>
      </c>
      <c r="L44" s="403">
        <f t="shared" si="4"/>
        <v>0</v>
      </c>
      <c r="M44" s="403">
        <f t="shared" si="4"/>
        <v>0</v>
      </c>
      <c r="N44" s="404">
        <f t="shared" si="4"/>
        <v>0</v>
      </c>
    </row>
    <row r="45" spans="2:14">
      <c r="B45" s="399"/>
      <c r="C45" s="400"/>
      <c r="D45" s="401"/>
      <c r="E45" s="402"/>
      <c r="F45" s="403"/>
      <c r="G45" s="438"/>
      <c r="H45" s="175">
        <f t="shared" si="1"/>
        <v>0</v>
      </c>
      <c r="I45" s="175">
        <f t="shared" si="4"/>
        <v>0</v>
      </c>
      <c r="J45" s="175">
        <f t="shared" si="4"/>
        <v>0</v>
      </c>
      <c r="K45" s="403">
        <f t="shared" si="4"/>
        <v>0</v>
      </c>
      <c r="L45" s="403">
        <f t="shared" si="4"/>
        <v>0</v>
      </c>
      <c r="M45" s="403">
        <f t="shared" si="4"/>
        <v>0</v>
      </c>
      <c r="N45" s="404">
        <f t="shared" si="4"/>
        <v>0</v>
      </c>
    </row>
    <row r="46" spans="2:14">
      <c r="B46" s="399"/>
      <c r="C46" s="400"/>
      <c r="D46" s="401"/>
      <c r="E46" s="402"/>
      <c r="F46" s="403"/>
      <c r="G46" s="438"/>
      <c r="H46" s="175">
        <f t="shared" si="1"/>
        <v>0</v>
      </c>
      <c r="I46" s="175">
        <f t="shared" si="4"/>
        <v>0</v>
      </c>
      <c r="J46" s="175">
        <f t="shared" si="4"/>
        <v>0</v>
      </c>
      <c r="K46" s="403">
        <f t="shared" si="4"/>
        <v>0</v>
      </c>
      <c r="L46" s="403">
        <f t="shared" si="4"/>
        <v>0</v>
      </c>
      <c r="M46" s="403">
        <f t="shared" si="4"/>
        <v>0</v>
      </c>
      <c r="N46" s="404">
        <f t="shared" si="4"/>
        <v>0</v>
      </c>
    </row>
    <row r="47" spans="2:14">
      <c r="B47" s="185"/>
      <c r="C47" s="405"/>
      <c r="D47" s="186"/>
      <c r="E47" s="406"/>
      <c r="F47" s="186"/>
      <c r="G47" s="439"/>
      <c r="H47" s="186"/>
      <c r="I47" s="186"/>
      <c r="J47" s="186"/>
      <c r="K47" s="186"/>
      <c r="L47" s="408"/>
      <c r="M47" s="408"/>
      <c r="N47" s="123"/>
    </row>
    <row r="48" spans="2:14" ht="16.149999999999999" thickBot="1">
      <c r="B48" s="804" t="s">
        <v>3382</v>
      </c>
      <c r="C48" s="413"/>
      <c r="D48" s="414"/>
      <c r="E48" s="415">
        <f>SUM(H48:N48)-F48</f>
        <v>0</v>
      </c>
      <c r="F48" s="416">
        <f>SUM(F8:F47)</f>
        <v>0</v>
      </c>
      <c r="G48" s="416">
        <f>SUM(G8:G47)</f>
        <v>0</v>
      </c>
      <c r="H48" s="416">
        <f>SUM(H9:H47)</f>
        <v>0</v>
      </c>
      <c r="I48" s="416">
        <f t="shared" ref="I48:N48" si="5">SUM(I8:I47)</f>
        <v>0</v>
      </c>
      <c r="J48" s="417">
        <f t="shared" si="5"/>
        <v>0</v>
      </c>
      <c r="K48" s="416">
        <f t="shared" si="5"/>
        <v>0</v>
      </c>
      <c r="L48" s="417">
        <f t="shared" si="5"/>
        <v>0</v>
      </c>
      <c r="M48" s="416">
        <f t="shared" si="5"/>
        <v>0</v>
      </c>
      <c r="N48" s="418">
        <f t="shared" si="5"/>
        <v>0</v>
      </c>
    </row>
    <row r="50" spans="8:10">
      <c r="H50" s="419"/>
      <c r="J50" s="419"/>
    </row>
    <row r="51" spans="8:10">
      <c r="H51" s="419"/>
      <c r="I51" s="419"/>
      <c r="J51" s="419"/>
    </row>
    <row r="52" spans="8:10">
      <c r="H52" s="419"/>
      <c r="I52" s="419"/>
      <c r="J52" s="419"/>
    </row>
    <row r="53" spans="8:10">
      <c r="H53" s="419"/>
    </row>
  </sheetData>
  <sheetProtection formatCells="0" formatColumns="0" formatRows="0" insertColumns="0" insertRows="0" insertHyperlinks="0" deleteColumns="0" deleteRows="0" sort="0" autoFilter="0" pivotTables="0"/>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B1:Z99"/>
  <sheetViews>
    <sheetView showGridLines="0" workbookViewId="0">
      <pane ySplit="8" topLeftCell="A9" activePane="bottomLeft" state="frozen"/>
      <selection pane="bottomLeft" activeCell="A9" sqref="A9"/>
    </sheetView>
  </sheetViews>
  <sheetFormatPr defaultColWidth="9.140625" defaultRowHeight="15.6"/>
  <cols>
    <col min="1" max="1" width="3.5703125" style="12" customWidth="1"/>
    <col min="2" max="2" width="12.5703125" style="12" customWidth="1"/>
    <col min="3" max="3" width="11.140625" style="12" customWidth="1"/>
    <col min="4" max="4" width="32.140625" style="12" customWidth="1"/>
    <col min="5" max="5" width="5.42578125" style="12" bestFit="1" customWidth="1"/>
    <col min="6" max="6" width="12.42578125" style="164" customWidth="1"/>
    <col min="7" max="7" width="0.7109375" style="12" customWidth="1"/>
    <col min="8" max="9" width="11.28515625" style="12" bestFit="1" customWidth="1"/>
    <col min="10" max="10" width="11.85546875" style="12" bestFit="1" customWidth="1"/>
    <col min="11" max="11" width="11.28515625" style="12" bestFit="1" customWidth="1"/>
    <col min="12" max="12" width="11.85546875" style="12" bestFit="1" customWidth="1"/>
    <col min="13" max="13" width="12.42578125" style="12" customWidth="1"/>
    <col min="14" max="26" width="11.7109375" style="12" customWidth="1"/>
    <col min="27" max="16384" width="9.140625" style="12"/>
  </cols>
  <sheetData>
    <row r="1" spans="2:26" ht="15.75" customHeight="1">
      <c r="B1" s="4"/>
      <c r="C1" s="4"/>
      <c r="D1" s="4"/>
      <c r="E1" s="4"/>
      <c r="F1" s="4"/>
      <c r="G1" s="4"/>
      <c r="H1" s="4"/>
      <c r="I1" s="29"/>
      <c r="K1" s="90"/>
    </row>
    <row r="2" spans="2:26" s="23" customFormat="1" ht="15" customHeight="1">
      <c r="B2" s="17" t="s">
        <v>14</v>
      </c>
      <c r="C2" s="17" t="str">
        <f>Index!C2</f>
        <v>Forest Car Company Ltd</v>
      </c>
      <c r="D2" s="946"/>
      <c r="E2" s="26"/>
      <c r="F2" s="17" t="s">
        <v>15</v>
      </c>
      <c r="G2" s="946"/>
      <c r="H2" s="17" t="str">
        <f>Index!H2</f>
        <v>Aratee</v>
      </c>
      <c r="I2" s="17" t="s">
        <v>566</v>
      </c>
      <c r="J2" s="18">
        <f>Index!J2</f>
        <v>45343</v>
      </c>
      <c r="K2" s="947"/>
      <c r="L2" s="390" t="s">
        <v>3454</v>
      </c>
      <c r="M2" s="946"/>
      <c r="N2" s="946"/>
      <c r="O2" s="946"/>
      <c r="P2" s="946"/>
      <c r="Q2" s="946"/>
      <c r="R2" s="946"/>
      <c r="S2" s="946"/>
      <c r="T2" s="946"/>
      <c r="U2" s="946"/>
      <c r="V2" s="946"/>
      <c r="W2" s="946"/>
      <c r="X2" s="946"/>
      <c r="Y2" s="946"/>
      <c r="Z2" s="946"/>
    </row>
    <row r="3" spans="2:26" s="23" customFormat="1" ht="15" customHeight="1">
      <c r="B3" s="17" t="s">
        <v>16</v>
      </c>
      <c r="C3" s="391">
        <f>Index!C3</f>
        <v>45260</v>
      </c>
      <c r="D3" s="946"/>
      <c r="E3" s="18"/>
      <c r="F3" s="17" t="s">
        <v>17</v>
      </c>
      <c r="G3" s="946"/>
      <c r="H3" s="17" t="str">
        <f>Index!H3</f>
        <v>Mitesh</v>
      </c>
      <c r="I3" s="17" t="s">
        <v>566</v>
      </c>
      <c r="J3" s="18">
        <f>Index!J3</f>
        <v>45352</v>
      </c>
      <c r="K3" s="947"/>
      <c r="L3" s="946"/>
      <c r="M3" s="946"/>
      <c r="N3" s="946"/>
      <c r="O3" s="946"/>
      <c r="P3" s="946"/>
      <c r="Q3" s="946"/>
      <c r="R3" s="946"/>
      <c r="S3" s="946"/>
      <c r="T3" s="946"/>
      <c r="U3" s="946"/>
      <c r="V3" s="946"/>
      <c r="W3" s="946"/>
      <c r="X3" s="946"/>
      <c r="Y3" s="946"/>
      <c r="Z3" s="946"/>
    </row>
    <row r="4" spans="2:26" ht="15" customHeight="1">
      <c r="B4" s="4"/>
      <c r="C4" s="4"/>
      <c r="D4" s="4"/>
      <c r="E4" s="4"/>
      <c r="F4" s="4"/>
      <c r="G4" s="4"/>
      <c r="H4" s="4"/>
      <c r="I4" s="29"/>
      <c r="K4" s="90"/>
    </row>
    <row r="5" spans="2:26" ht="13.7" customHeight="1">
      <c r="B5" s="5" t="s">
        <v>3455</v>
      </c>
      <c r="C5" s="5"/>
      <c r="D5" s="4"/>
      <c r="E5" s="4"/>
      <c r="F5" s="4"/>
      <c r="G5" s="4"/>
      <c r="H5" s="4"/>
      <c r="I5" s="4"/>
      <c r="K5" s="90"/>
    </row>
    <row r="6" spans="2:26" ht="14.25" customHeight="1" thickBot="1">
      <c r="B6" s="130"/>
      <c r="C6" s="130"/>
      <c r="D6" s="4"/>
      <c r="E6" s="4"/>
      <c r="F6" s="4"/>
      <c r="G6" s="4"/>
      <c r="H6" s="4"/>
      <c r="I6" s="4"/>
      <c r="K6" s="90"/>
    </row>
    <row r="7" spans="2:26" ht="14.25" customHeight="1" thickBot="1">
      <c r="D7" s="4"/>
      <c r="E7" s="4"/>
      <c r="F7" s="4"/>
      <c r="G7" s="4"/>
      <c r="H7" s="392">
        <v>112</v>
      </c>
      <c r="I7" s="393">
        <v>44</v>
      </c>
      <c r="J7" s="393">
        <v>1</v>
      </c>
      <c r="K7" s="394">
        <v>368</v>
      </c>
      <c r="L7" s="395">
        <v>341</v>
      </c>
      <c r="M7" s="395">
        <v>345</v>
      </c>
      <c r="N7" s="395">
        <v>346</v>
      </c>
      <c r="O7" s="395">
        <v>371</v>
      </c>
      <c r="P7" s="395">
        <v>861</v>
      </c>
      <c r="Q7" s="395">
        <v>343</v>
      </c>
      <c r="R7" s="395">
        <v>365</v>
      </c>
      <c r="S7" s="395">
        <v>772</v>
      </c>
      <c r="T7" s="395">
        <v>361</v>
      </c>
      <c r="U7" s="395">
        <v>846</v>
      </c>
      <c r="V7" s="395">
        <v>342</v>
      </c>
      <c r="W7" s="395">
        <v>326</v>
      </c>
      <c r="X7" s="395">
        <v>381</v>
      </c>
      <c r="Y7" s="395">
        <v>813</v>
      </c>
      <c r="Z7" s="395">
        <v>712</v>
      </c>
    </row>
    <row r="8" spans="2:26" s="396" customFormat="1" ht="31.9" thickBot="1">
      <c r="B8" s="436" t="s">
        <v>3450</v>
      </c>
      <c r="C8" s="436" t="s">
        <v>545</v>
      </c>
      <c r="D8" s="436" t="s">
        <v>2348</v>
      </c>
      <c r="E8" s="436" t="s">
        <v>3366</v>
      </c>
      <c r="F8" s="436" t="s">
        <v>1753</v>
      </c>
      <c r="G8" s="436"/>
      <c r="H8" s="436" t="s">
        <v>2124</v>
      </c>
      <c r="I8" s="436" t="s">
        <v>3456</v>
      </c>
      <c r="J8" s="436" t="s">
        <v>3430</v>
      </c>
      <c r="K8" s="436" t="s">
        <v>3457</v>
      </c>
      <c r="L8" s="436" t="s">
        <v>3458</v>
      </c>
      <c r="M8" s="436" t="s">
        <v>3459</v>
      </c>
      <c r="N8" s="436" t="s">
        <v>2205</v>
      </c>
      <c r="O8" s="436" t="s">
        <v>2221</v>
      </c>
      <c r="P8" s="436" t="s">
        <v>3460</v>
      </c>
      <c r="Q8" s="436" t="s">
        <v>3461</v>
      </c>
      <c r="R8" s="436" t="s">
        <v>3462</v>
      </c>
      <c r="S8" s="436" t="s">
        <v>3463</v>
      </c>
      <c r="T8" s="436" t="s">
        <v>3464</v>
      </c>
      <c r="U8" s="436" t="s">
        <v>3465</v>
      </c>
      <c r="V8" s="436" t="s">
        <v>3466</v>
      </c>
      <c r="W8" s="436" t="s">
        <v>3467</v>
      </c>
      <c r="X8" s="436" t="s">
        <v>3468</v>
      </c>
      <c r="Y8" s="436" t="s">
        <v>3453</v>
      </c>
      <c r="Z8" s="436" t="s">
        <v>3469</v>
      </c>
    </row>
    <row r="9" spans="2:26" ht="13.7" customHeight="1">
      <c r="B9" s="183"/>
      <c r="C9" s="397"/>
      <c r="D9" s="184"/>
      <c r="E9" s="184"/>
      <c r="F9" s="184"/>
      <c r="G9" s="437"/>
      <c r="H9" s="184"/>
      <c r="I9" s="184"/>
      <c r="J9" s="184"/>
      <c r="K9" s="184"/>
      <c r="L9" s="184"/>
      <c r="M9" s="184"/>
      <c r="N9" s="184"/>
      <c r="O9" s="398"/>
      <c r="P9" s="398"/>
      <c r="Q9" s="398"/>
      <c r="R9" s="398"/>
      <c r="S9" s="398"/>
      <c r="T9" s="398"/>
      <c r="U9" s="398"/>
      <c r="V9" s="398"/>
      <c r="W9" s="398"/>
      <c r="X9" s="398"/>
      <c r="Y9" s="398"/>
      <c r="Z9" s="120"/>
    </row>
    <row r="10" spans="2:26" ht="13.7" customHeight="1">
      <c r="B10" s="399"/>
      <c r="C10" s="400"/>
      <c r="D10" s="401"/>
      <c r="E10" s="402"/>
      <c r="F10" s="175"/>
      <c r="G10" s="438"/>
      <c r="H10" s="403">
        <f t="shared" ref="H10:H24" si="0">IF($H$7-E10=0,F10,0)</f>
        <v>0</v>
      </c>
      <c r="I10" s="403">
        <f t="shared" ref="I10:Z24" si="1">IF(I$7-$E10=0,$F10,0)</f>
        <v>0</v>
      </c>
      <c r="J10" s="403">
        <f t="shared" si="1"/>
        <v>0</v>
      </c>
      <c r="K10" s="403">
        <f t="shared" si="1"/>
        <v>0</v>
      </c>
      <c r="L10" s="403">
        <f t="shared" si="1"/>
        <v>0</v>
      </c>
      <c r="M10" s="403">
        <f t="shared" si="1"/>
        <v>0</v>
      </c>
      <c r="N10" s="403">
        <f t="shared" si="1"/>
        <v>0</v>
      </c>
      <c r="O10" s="403">
        <f t="shared" si="1"/>
        <v>0</v>
      </c>
      <c r="P10" s="403">
        <f t="shared" si="1"/>
        <v>0</v>
      </c>
      <c r="Q10" s="403">
        <f t="shared" si="1"/>
        <v>0</v>
      </c>
      <c r="R10" s="403">
        <f t="shared" si="1"/>
        <v>0</v>
      </c>
      <c r="S10" s="403">
        <f t="shared" si="1"/>
        <v>0</v>
      </c>
      <c r="T10" s="403">
        <f t="shared" si="1"/>
        <v>0</v>
      </c>
      <c r="U10" s="403">
        <f t="shared" si="1"/>
        <v>0</v>
      </c>
      <c r="V10" s="403">
        <f t="shared" si="1"/>
        <v>0</v>
      </c>
      <c r="W10" s="403">
        <f t="shared" si="1"/>
        <v>0</v>
      </c>
      <c r="X10" s="403">
        <f t="shared" si="1"/>
        <v>0</v>
      </c>
      <c r="Y10" s="403">
        <f t="shared" si="1"/>
        <v>0</v>
      </c>
      <c r="Z10" s="142">
        <f t="shared" si="1"/>
        <v>0</v>
      </c>
    </row>
    <row r="11" spans="2:26" ht="13.7" customHeight="1">
      <c r="B11" s="399"/>
      <c r="C11" s="400"/>
      <c r="D11" s="401"/>
      <c r="E11" s="402"/>
      <c r="F11" s="175"/>
      <c r="G11" s="438"/>
      <c r="H11" s="403">
        <f t="shared" si="0"/>
        <v>0</v>
      </c>
      <c r="I11" s="403">
        <f t="shared" si="1"/>
        <v>0</v>
      </c>
      <c r="J11" s="403">
        <f t="shared" si="1"/>
        <v>0</v>
      </c>
      <c r="K11" s="403">
        <f t="shared" si="1"/>
        <v>0</v>
      </c>
      <c r="L11" s="403">
        <f t="shared" si="1"/>
        <v>0</v>
      </c>
      <c r="M11" s="403">
        <f t="shared" si="1"/>
        <v>0</v>
      </c>
      <c r="N11" s="403">
        <f t="shared" si="1"/>
        <v>0</v>
      </c>
      <c r="O11" s="403">
        <f t="shared" si="1"/>
        <v>0</v>
      </c>
      <c r="P11" s="403">
        <f t="shared" si="1"/>
        <v>0</v>
      </c>
      <c r="Q11" s="403">
        <f t="shared" si="1"/>
        <v>0</v>
      </c>
      <c r="R11" s="403">
        <f t="shared" si="1"/>
        <v>0</v>
      </c>
      <c r="S11" s="403">
        <f t="shared" si="1"/>
        <v>0</v>
      </c>
      <c r="T11" s="403">
        <f t="shared" si="1"/>
        <v>0</v>
      </c>
      <c r="U11" s="403">
        <f t="shared" si="1"/>
        <v>0</v>
      </c>
      <c r="V11" s="403">
        <f t="shared" si="1"/>
        <v>0</v>
      </c>
      <c r="W11" s="403">
        <f t="shared" si="1"/>
        <v>0</v>
      </c>
      <c r="X11" s="403">
        <f t="shared" si="1"/>
        <v>0</v>
      </c>
      <c r="Y11" s="403">
        <f t="shared" si="1"/>
        <v>0</v>
      </c>
      <c r="Z11" s="404">
        <f t="shared" si="1"/>
        <v>0</v>
      </c>
    </row>
    <row r="12" spans="2:26" ht="13.7" customHeight="1">
      <c r="B12" s="399"/>
      <c r="C12" s="400"/>
      <c r="D12" s="401"/>
      <c r="E12" s="402"/>
      <c r="F12" s="175"/>
      <c r="G12" s="438"/>
      <c r="H12" s="403">
        <f t="shared" si="0"/>
        <v>0</v>
      </c>
      <c r="I12" s="403">
        <f t="shared" si="1"/>
        <v>0</v>
      </c>
      <c r="J12" s="403">
        <f t="shared" si="1"/>
        <v>0</v>
      </c>
      <c r="K12" s="403">
        <f t="shared" si="1"/>
        <v>0</v>
      </c>
      <c r="L12" s="403">
        <f t="shared" si="1"/>
        <v>0</v>
      </c>
      <c r="M12" s="403">
        <f t="shared" si="1"/>
        <v>0</v>
      </c>
      <c r="N12" s="403">
        <f t="shared" si="1"/>
        <v>0</v>
      </c>
      <c r="O12" s="403">
        <f t="shared" si="1"/>
        <v>0</v>
      </c>
      <c r="P12" s="403">
        <f t="shared" si="1"/>
        <v>0</v>
      </c>
      <c r="Q12" s="403">
        <f t="shared" si="1"/>
        <v>0</v>
      </c>
      <c r="R12" s="403">
        <f t="shared" si="1"/>
        <v>0</v>
      </c>
      <c r="S12" s="403">
        <f t="shared" si="1"/>
        <v>0</v>
      </c>
      <c r="T12" s="403">
        <f t="shared" si="1"/>
        <v>0</v>
      </c>
      <c r="U12" s="403">
        <f t="shared" si="1"/>
        <v>0</v>
      </c>
      <c r="V12" s="403">
        <f t="shared" si="1"/>
        <v>0</v>
      </c>
      <c r="W12" s="403">
        <f t="shared" si="1"/>
        <v>0</v>
      </c>
      <c r="X12" s="403">
        <f t="shared" si="1"/>
        <v>0</v>
      </c>
      <c r="Y12" s="403">
        <f t="shared" si="1"/>
        <v>0</v>
      </c>
      <c r="Z12" s="404">
        <f t="shared" si="1"/>
        <v>0</v>
      </c>
    </row>
    <row r="13" spans="2:26" ht="13.7" customHeight="1">
      <c r="B13" s="399"/>
      <c r="C13" s="400"/>
      <c r="D13" s="401"/>
      <c r="E13" s="402"/>
      <c r="F13" s="175"/>
      <c r="G13" s="438"/>
      <c r="H13" s="403">
        <f t="shared" si="0"/>
        <v>0</v>
      </c>
      <c r="I13" s="403">
        <f t="shared" si="1"/>
        <v>0</v>
      </c>
      <c r="J13" s="403">
        <f t="shared" si="1"/>
        <v>0</v>
      </c>
      <c r="K13" s="403">
        <f t="shared" si="1"/>
        <v>0</v>
      </c>
      <c r="L13" s="403">
        <f t="shared" si="1"/>
        <v>0</v>
      </c>
      <c r="M13" s="403">
        <f t="shared" si="1"/>
        <v>0</v>
      </c>
      <c r="N13" s="403">
        <f t="shared" si="1"/>
        <v>0</v>
      </c>
      <c r="O13" s="403">
        <f t="shared" si="1"/>
        <v>0</v>
      </c>
      <c r="P13" s="403">
        <f t="shared" si="1"/>
        <v>0</v>
      </c>
      <c r="Q13" s="403">
        <f t="shared" si="1"/>
        <v>0</v>
      </c>
      <c r="R13" s="403">
        <f t="shared" si="1"/>
        <v>0</v>
      </c>
      <c r="S13" s="403">
        <f t="shared" si="1"/>
        <v>0</v>
      </c>
      <c r="T13" s="403">
        <f t="shared" si="1"/>
        <v>0</v>
      </c>
      <c r="U13" s="403">
        <f t="shared" si="1"/>
        <v>0</v>
      </c>
      <c r="V13" s="403">
        <f t="shared" si="1"/>
        <v>0</v>
      </c>
      <c r="W13" s="403">
        <f t="shared" si="1"/>
        <v>0</v>
      </c>
      <c r="X13" s="403">
        <f t="shared" si="1"/>
        <v>0</v>
      </c>
      <c r="Y13" s="403">
        <f t="shared" si="1"/>
        <v>0</v>
      </c>
      <c r="Z13" s="404">
        <f t="shared" si="1"/>
        <v>0</v>
      </c>
    </row>
    <row r="14" spans="2:26" ht="13.7" customHeight="1">
      <c r="B14" s="399"/>
      <c r="C14" s="400"/>
      <c r="D14" s="401"/>
      <c r="E14" s="402"/>
      <c r="F14" s="175"/>
      <c r="G14" s="438"/>
      <c r="H14" s="403">
        <f t="shared" si="0"/>
        <v>0</v>
      </c>
      <c r="I14" s="403">
        <f t="shared" si="1"/>
        <v>0</v>
      </c>
      <c r="J14" s="403">
        <f t="shared" si="1"/>
        <v>0</v>
      </c>
      <c r="K14" s="403">
        <f t="shared" si="1"/>
        <v>0</v>
      </c>
      <c r="L14" s="403">
        <f t="shared" si="1"/>
        <v>0</v>
      </c>
      <c r="M14" s="403">
        <f t="shared" si="1"/>
        <v>0</v>
      </c>
      <c r="N14" s="403">
        <f t="shared" si="1"/>
        <v>0</v>
      </c>
      <c r="O14" s="403">
        <f t="shared" si="1"/>
        <v>0</v>
      </c>
      <c r="P14" s="403">
        <f t="shared" si="1"/>
        <v>0</v>
      </c>
      <c r="Q14" s="403">
        <f t="shared" si="1"/>
        <v>0</v>
      </c>
      <c r="R14" s="403">
        <f t="shared" si="1"/>
        <v>0</v>
      </c>
      <c r="S14" s="403">
        <f t="shared" si="1"/>
        <v>0</v>
      </c>
      <c r="T14" s="403">
        <f t="shared" si="1"/>
        <v>0</v>
      </c>
      <c r="U14" s="403">
        <f t="shared" si="1"/>
        <v>0</v>
      </c>
      <c r="V14" s="403">
        <f t="shared" si="1"/>
        <v>0</v>
      </c>
      <c r="W14" s="403">
        <f t="shared" si="1"/>
        <v>0</v>
      </c>
      <c r="X14" s="403">
        <f t="shared" si="1"/>
        <v>0</v>
      </c>
      <c r="Y14" s="403">
        <f t="shared" si="1"/>
        <v>0</v>
      </c>
      <c r="Z14" s="404">
        <f t="shared" si="1"/>
        <v>0</v>
      </c>
    </row>
    <row r="15" spans="2:26" ht="13.7" customHeight="1">
      <c r="B15" s="399"/>
      <c r="C15" s="400"/>
      <c r="D15" s="401"/>
      <c r="E15" s="402"/>
      <c r="F15" s="175"/>
      <c r="G15" s="438"/>
      <c r="H15" s="403">
        <f t="shared" si="0"/>
        <v>0</v>
      </c>
      <c r="I15" s="403">
        <f t="shared" si="1"/>
        <v>0</v>
      </c>
      <c r="J15" s="403">
        <f t="shared" si="1"/>
        <v>0</v>
      </c>
      <c r="K15" s="403">
        <f t="shared" si="1"/>
        <v>0</v>
      </c>
      <c r="L15" s="403">
        <f t="shared" si="1"/>
        <v>0</v>
      </c>
      <c r="M15" s="403">
        <f t="shared" si="1"/>
        <v>0</v>
      </c>
      <c r="N15" s="403">
        <f t="shared" si="1"/>
        <v>0</v>
      </c>
      <c r="O15" s="403">
        <f t="shared" si="1"/>
        <v>0</v>
      </c>
      <c r="P15" s="403">
        <f t="shared" si="1"/>
        <v>0</v>
      </c>
      <c r="Q15" s="403">
        <f t="shared" si="1"/>
        <v>0</v>
      </c>
      <c r="R15" s="403">
        <f t="shared" si="1"/>
        <v>0</v>
      </c>
      <c r="S15" s="403">
        <f t="shared" si="1"/>
        <v>0</v>
      </c>
      <c r="T15" s="403">
        <f t="shared" si="1"/>
        <v>0</v>
      </c>
      <c r="U15" s="403">
        <f t="shared" si="1"/>
        <v>0</v>
      </c>
      <c r="V15" s="403">
        <f t="shared" si="1"/>
        <v>0</v>
      </c>
      <c r="W15" s="403">
        <f t="shared" si="1"/>
        <v>0</v>
      </c>
      <c r="X15" s="403">
        <f t="shared" si="1"/>
        <v>0</v>
      </c>
      <c r="Y15" s="403">
        <f t="shared" si="1"/>
        <v>0</v>
      </c>
      <c r="Z15" s="404">
        <f t="shared" si="1"/>
        <v>0</v>
      </c>
    </row>
    <row r="16" spans="2:26" ht="13.7" customHeight="1">
      <c r="B16" s="399"/>
      <c r="C16" s="400"/>
      <c r="D16" s="401"/>
      <c r="E16" s="402"/>
      <c r="F16" s="175"/>
      <c r="G16" s="438"/>
      <c r="H16" s="403">
        <f t="shared" si="0"/>
        <v>0</v>
      </c>
      <c r="I16" s="403">
        <f t="shared" si="1"/>
        <v>0</v>
      </c>
      <c r="J16" s="403">
        <f t="shared" si="1"/>
        <v>0</v>
      </c>
      <c r="K16" s="403">
        <f t="shared" si="1"/>
        <v>0</v>
      </c>
      <c r="L16" s="403">
        <f t="shared" si="1"/>
        <v>0</v>
      </c>
      <c r="M16" s="403">
        <f t="shared" si="1"/>
        <v>0</v>
      </c>
      <c r="N16" s="403">
        <f t="shared" si="1"/>
        <v>0</v>
      </c>
      <c r="O16" s="403">
        <f t="shared" si="1"/>
        <v>0</v>
      </c>
      <c r="P16" s="403">
        <f t="shared" si="1"/>
        <v>0</v>
      </c>
      <c r="Q16" s="403">
        <f t="shared" si="1"/>
        <v>0</v>
      </c>
      <c r="R16" s="403">
        <f t="shared" si="1"/>
        <v>0</v>
      </c>
      <c r="S16" s="403">
        <f t="shared" si="1"/>
        <v>0</v>
      </c>
      <c r="T16" s="403">
        <f t="shared" si="1"/>
        <v>0</v>
      </c>
      <c r="U16" s="403">
        <f t="shared" si="1"/>
        <v>0</v>
      </c>
      <c r="V16" s="403">
        <f t="shared" si="1"/>
        <v>0</v>
      </c>
      <c r="W16" s="403">
        <f t="shared" si="1"/>
        <v>0</v>
      </c>
      <c r="X16" s="403">
        <f t="shared" si="1"/>
        <v>0</v>
      </c>
      <c r="Y16" s="403">
        <f t="shared" si="1"/>
        <v>0</v>
      </c>
      <c r="Z16" s="404">
        <f t="shared" si="1"/>
        <v>0</v>
      </c>
    </row>
    <row r="17" spans="2:26" ht="13.7" customHeight="1">
      <c r="B17" s="399"/>
      <c r="C17" s="400"/>
      <c r="D17" s="401"/>
      <c r="E17" s="402"/>
      <c r="F17" s="175"/>
      <c r="G17" s="438"/>
      <c r="H17" s="403">
        <f t="shared" si="0"/>
        <v>0</v>
      </c>
      <c r="I17" s="403">
        <f t="shared" si="1"/>
        <v>0</v>
      </c>
      <c r="J17" s="403">
        <f t="shared" si="1"/>
        <v>0</v>
      </c>
      <c r="K17" s="403">
        <f t="shared" si="1"/>
        <v>0</v>
      </c>
      <c r="L17" s="403">
        <f t="shared" si="1"/>
        <v>0</v>
      </c>
      <c r="M17" s="403">
        <f t="shared" si="1"/>
        <v>0</v>
      </c>
      <c r="N17" s="403">
        <f t="shared" si="1"/>
        <v>0</v>
      </c>
      <c r="O17" s="403">
        <f t="shared" si="1"/>
        <v>0</v>
      </c>
      <c r="P17" s="403">
        <f t="shared" si="1"/>
        <v>0</v>
      </c>
      <c r="Q17" s="403">
        <f t="shared" si="1"/>
        <v>0</v>
      </c>
      <c r="R17" s="403">
        <f t="shared" si="1"/>
        <v>0</v>
      </c>
      <c r="S17" s="403">
        <f t="shared" si="1"/>
        <v>0</v>
      </c>
      <c r="T17" s="403">
        <f t="shared" si="1"/>
        <v>0</v>
      </c>
      <c r="U17" s="403">
        <f t="shared" si="1"/>
        <v>0</v>
      </c>
      <c r="V17" s="403">
        <f t="shared" si="1"/>
        <v>0</v>
      </c>
      <c r="W17" s="403">
        <f t="shared" si="1"/>
        <v>0</v>
      </c>
      <c r="X17" s="403">
        <f t="shared" si="1"/>
        <v>0</v>
      </c>
      <c r="Y17" s="403">
        <f t="shared" si="1"/>
        <v>0</v>
      </c>
      <c r="Z17" s="404">
        <f t="shared" si="1"/>
        <v>0</v>
      </c>
    </row>
    <row r="18" spans="2:26" ht="13.7" customHeight="1">
      <c r="B18" s="399"/>
      <c r="C18" s="400"/>
      <c r="D18" s="401"/>
      <c r="E18" s="402"/>
      <c r="F18" s="175"/>
      <c r="G18" s="438"/>
      <c r="H18" s="403">
        <f t="shared" si="0"/>
        <v>0</v>
      </c>
      <c r="I18" s="403">
        <f t="shared" si="1"/>
        <v>0</v>
      </c>
      <c r="J18" s="403">
        <f t="shared" si="1"/>
        <v>0</v>
      </c>
      <c r="K18" s="403">
        <f t="shared" si="1"/>
        <v>0</v>
      </c>
      <c r="L18" s="403">
        <f t="shared" si="1"/>
        <v>0</v>
      </c>
      <c r="M18" s="403">
        <f t="shared" si="1"/>
        <v>0</v>
      </c>
      <c r="N18" s="403">
        <f t="shared" si="1"/>
        <v>0</v>
      </c>
      <c r="O18" s="403">
        <f t="shared" si="1"/>
        <v>0</v>
      </c>
      <c r="P18" s="403">
        <f t="shared" si="1"/>
        <v>0</v>
      </c>
      <c r="Q18" s="403">
        <f t="shared" si="1"/>
        <v>0</v>
      </c>
      <c r="R18" s="403">
        <f t="shared" si="1"/>
        <v>0</v>
      </c>
      <c r="S18" s="403">
        <f t="shared" si="1"/>
        <v>0</v>
      </c>
      <c r="T18" s="403">
        <f t="shared" si="1"/>
        <v>0</v>
      </c>
      <c r="U18" s="403">
        <f t="shared" si="1"/>
        <v>0</v>
      </c>
      <c r="V18" s="403">
        <f t="shared" si="1"/>
        <v>0</v>
      </c>
      <c r="W18" s="403">
        <f t="shared" si="1"/>
        <v>0</v>
      </c>
      <c r="X18" s="403">
        <f t="shared" si="1"/>
        <v>0</v>
      </c>
      <c r="Y18" s="403">
        <f t="shared" si="1"/>
        <v>0</v>
      </c>
      <c r="Z18" s="404">
        <f t="shared" si="1"/>
        <v>0</v>
      </c>
    </row>
    <row r="19" spans="2:26" ht="13.7" customHeight="1">
      <c r="B19" s="399"/>
      <c r="C19" s="400"/>
      <c r="D19" s="401"/>
      <c r="E19" s="402"/>
      <c r="F19" s="175"/>
      <c r="G19" s="438"/>
      <c r="H19" s="403">
        <f t="shared" si="0"/>
        <v>0</v>
      </c>
      <c r="I19" s="403">
        <f t="shared" si="1"/>
        <v>0</v>
      </c>
      <c r="J19" s="403">
        <f t="shared" si="1"/>
        <v>0</v>
      </c>
      <c r="K19" s="403">
        <f t="shared" si="1"/>
        <v>0</v>
      </c>
      <c r="L19" s="403">
        <f t="shared" si="1"/>
        <v>0</v>
      </c>
      <c r="M19" s="403">
        <f t="shared" si="1"/>
        <v>0</v>
      </c>
      <c r="N19" s="403">
        <f t="shared" si="1"/>
        <v>0</v>
      </c>
      <c r="O19" s="403">
        <f t="shared" si="1"/>
        <v>0</v>
      </c>
      <c r="P19" s="403">
        <f t="shared" si="1"/>
        <v>0</v>
      </c>
      <c r="Q19" s="403">
        <f t="shared" si="1"/>
        <v>0</v>
      </c>
      <c r="R19" s="403">
        <f t="shared" si="1"/>
        <v>0</v>
      </c>
      <c r="S19" s="403">
        <f t="shared" si="1"/>
        <v>0</v>
      </c>
      <c r="T19" s="403">
        <f t="shared" si="1"/>
        <v>0</v>
      </c>
      <c r="U19" s="403">
        <f t="shared" si="1"/>
        <v>0</v>
      </c>
      <c r="V19" s="403">
        <f t="shared" si="1"/>
        <v>0</v>
      </c>
      <c r="W19" s="403">
        <f t="shared" si="1"/>
        <v>0</v>
      </c>
      <c r="X19" s="403">
        <f t="shared" si="1"/>
        <v>0</v>
      </c>
      <c r="Y19" s="403">
        <f t="shared" si="1"/>
        <v>0</v>
      </c>
      <c r="Z19" s="404">
        <f t="shared" si="1"/>
        <v>0</v>
      </c>
    </row>
    <row r="20" spans="2:26" ht="13.7" customHeight="1">
      <c r="B20" s="399"/>
      <c r="C20" s="400"/>
      <c r="D20" s="401"/>
      <c r="E20" s="402"/>
      <c r="F20" s="175"/>
      <c r="G20" s="438"/>
      <c r="H20" s="403">
        <f t="shared" si="0"/>
        <v>0</v>
      </c>
      <c r="I20" s="403">
        <f t="shared" si="1"/>
        <v>0</v>
      </c>
      <c r="J20" s="403">
        <f t="shared" si="1"/>
        <v>0</v>
      </c>
      <c r="K20" s="403">
        <f t="shared" si="1"/>
        <v>0</v>
      </c>
      <c r="L20" s="403">
        <f t="shared" si="1"/>
        <v>0</v>
      </c>
      <c r="M20" s="403">
        <f t="shared" si="1"/>
        <v>0</v>
      </c>
      <c r="N20" s="403">
        <f t="shared" si="1"/>
        <v>0</v>
      </c>
      <c r="O20" s="403">
        <f t="shared" si="1"/>
        <v>0</v>
      </c>
      <c r="P20" s="403">
        <f t="shared" si="1"/>
        <v>0</v>
      </c>
      <c r="Q20" s="403">
        <f t="shared" si="1"/>
        <v>0</v>
      </c>
      <c r="R20" s="403">
        <f t="shared" si="1"/>
        <v>0</v>
      </c>
      <c r="S20" s="403">
        <f t="shared" si="1"/>
        <v>0</v>
      </c>
      <c r="T20" s="403">
        <f t="shared" si="1"/>
        <v>0</v>
      </c>
      <c r="U20" s="403">
        <f t="shared" si="1"/>
        <v>0</v>
      </c>
      <c r="V20" s="403">
        <f t="shared" si="1"/>
        <v>0</v>
      </c>
      <c r="W20" s="403">
        <f t="shared" si="1"/>
        <v>0</v>
      </c>
      <c r="X20" s="403">
        <f>IF(X$7-$E20=0,$F20,0)</f>
        <v>0</v>
      </c>
      <c r="Y20" s="403">
        <f>IF(Y$7-$E20=0,$F20,0)</f>
        <v>0</v>
      </c>
      <c r="Z20" s="404">
        <f t="shared" si="1"/>
        <v>0</v>
      </c>
    </row>
    <row r="21" spans="2:26" ht="13.7" customHeight="1">
      <c r="B21" s="399"/>
      <c r="C21" s="400"/>
      <c r="D21" s="401"/>
      <c r="E21" s="402"/>
      <c r="F21" s="175"/>
      <c r="G21" s="438"/>
      <c r="H21" s="403">
        <f t="shared" si="0"/>
        <v>0</v>
      </c>
      <c r="I21" s="403">
        <f t="shared" si="1"/>
        <v>0</v>
      </c>
      <c r="J21" s="403">
        <f t="shared" si="1"/>
        <v>0</v>
      </c>
      <c r="K21" s="403">
        <f t="shared" si="1"/>
        <v>0</v>
      </c>
      <c r="L21" s="403">
        <f t="shared" si="1"/>
        <v>0</v>
      </c>
      <c r="M21" s="403">
        <f t="shared" si="1"/>
        <v>0</v>
      </c>
      <c r="N21" s="403">
        <f t="shared" si="1"/>
        <v>0</v>
      </c>
      <c r="O21" s="403">
        <f t="shared" si="1"/>
        <v>0</v>
      </c>
      <c r="P21" s="403">
        <f t="shared" si="1"/>
        <v>0</v>
      </c>
      <c r="Q21" s="403">
        <f t="shared" si="1"/>
        <v>0</v>
      </c>
      <c r="R21" s="403">
        <f t="shared" si="1"/>
        <v>0</v>
      </c>
      <c r="S21" s="403">
        <f t="shared" si="1"/>
        <v>0</v>
      </c>
      <c r="T21" s="403">
        <f t="shared" si="1"/>
        <v>0</v>
      </c>
      <c r="U21" s="403">
        <f t="shared" si="1"/>
        <v>0</v>
      </c>
      <c r="V21" s="403">
        <f t="shared" si="1"/>
        <v>0</v>
      </c>
      <c r="W21" s="403">
        <f t="shared" si="1"/>
        <v>0</v>
      </c>
      <c r="X21" s="403">
        <f t="shared" si="1"/>
        <v>0</v>
      </c>
      <c r="Y21" s="403">
        <f t="shared" si="1"/>
        <v>0</v>
      </c>
      <c r="Z21" s="404">
        <f t="shared" si="1"/>
        <v>0</v>
      </c>
    </row>
    <row r="22" spans="2:26" ht="13.7" customHeight="1">
      <c r="B22" s="399"/>
      <c r="C22" s="400"/>
      <c r="D22" s="401"/>
      <c r="E22" s="402"/>
      <c r="F22" s="175"/>
      <c r="G22" s="438"/>
      <c r="H22" s="403">
        <f t="shared" si="0"/>
        <v>0</v>
      </c>
      <c r="I22" s="403">
        <f t="shared" si="1"/>
        <v>0</v>
      </c>
      <c r="J22" s="403">
        <f t="shared" si="1"/>
        <v>0</v>
      </c>
      <c r="K22" s="403">
        <f t="shared" si="1"/>
        <v>0</v>
      </c>
      <c r="L22" s="403">
        <f t="shared" si="1"/>
        <v>0</v>
      </c>
      <c r="M22" s="403">
        <f t="shared" si="1"/>
        <v>0</v>
      </c>
      <c r="N22" s="403">
        <f t="shared" si="1"/>
        <v>0</v>
      </c>
      <c r="O22" s="403">
        <f t="shared" si="1"/>
        <v>0</v>
      </c>
      <c r="P22" s="403">
        <f t="shared" si="1"/>
        <v>0</v>
      </c>
      <c r="Q22" s="403">
        <f t="shared" si="1"/>
        <v>0</v>
      </c>
      <c r="R22" s="403">
        <f t="shared" si="1"/>
        <v>0</v>
      </c>
      <c r="S22" s="403">
        <f t="shared" si="1"/>
        <v>0</v>
      </c>
      <c r="T22" s="403">
        <f t="shared" si="1"/>
        <v>0</v>
      </c>
      <c r="U22" s="403">
        <f t="shared" si="1"/>
        <v>0</v>
      </c>
      <c r="V22" s="403">
        <f t="shared" si="1"/>
        <v>0</v>
      </c>
      <c r="W22" s="403">
        <f t="shared" si="1"/>
        <v>0</v>
      </c>
      <c r="X22" s="403">
        <f t="shared" si="1"/>
        <v>0</v>
      </c>
      <c r="Y22" s="403">
        <f t="shared" si="1"/>
        <v>0</v>
      </c>
      <c r="Z22" s="404">
        <f t="shared" si="1"/>
        <v>0</v>
      </c>
    </row>
    <row r="23" spans="2:26" ht="13.7" customHeight="1">
      <c r="B23" s="399"/>
      <c r="C23" s="400"/>
      <c r="D23" s="401"/>
      <c r="E23" s="402"/>
      <c r="F23" s="175"/>
      <c r="G23" s="438"/>
      <c r="H23" s="403">
        <f t="shared" si="0"/>
        <v>0</v>
      </c>
      <c r="I23" s="403">
        <f t="shared" si="1"/>
        <v>0</v>
      </c>
      <c r="J23" s="403">
        <f t="shared" si="1"/>
        <v>0</v>
      </c>
      <c r="K23" s="403">
        <f t="shared" si="1"/>
        <v>0</v>
      </c>
      <c r="L23" s="403">
        <f t="shared" si="1"/>
        <v>0</v>
      </c>
      <c r="M23" s="403">
        <f t="shared" si="1"/>
        <v>0</v>
      </c>
      <c r="N23" s="403">
        <f t="shared" si="1"/>
        <v>0</v>
      </c>
      <c r="O23" s="403">
        <f t="shared" si="1"/>
        <v>0</v>
      </c>
      <c r="P23" s="403">
        <f t="shared" si="1"/>
        <v>0</v>
      </c>
      <c r="Q23" s="403">
        <f t="shared" si="1"/>
        <v>0</v>
      </c>
      <c r="R23" s="403">
        <f t="shared" si="1"/>
        <v>0</v>
      </c>
      <c r="S23" s="403">
        <f t="shared" si="1"/>
        <v>0</v>
      </c>
      <c r="T23" s="403">
        <f t="shared" si="1"/>
        <v>0</v>
      </c>
      <c r="U23" s="403">
        <f t="shared" si="1"/>
        <v>0</v>
      </c>
      <c r="V23" s="403">
        <f t="shared" si="1"/>
        <v>0</v>
      </c>
      <c r="W23" s="403">
        <f t="shared" si="1"/>
        <v>0</v>
      </c>
      <c r="X23" s="403">
        <f t="shared" si="1"/>
        <v>0</v>
      </c>
      <c r="Y23" s="403">
        <f t="shared" si="1"/>
        <v>0</v>
      </c>
      <c r="Z23" s="404">
        <f t="shared" si="1"/>
        <v>0</v>
      </c>
    </row>
    <row r="24" spans="2:26" ht="13.7" customHeight="1">
      <c r="B24" s="399"/>
      <c r="C24" s="400"/>
      <c r="D24" s="401"/>
      <c r="E24" s="402"/>
      <c r="F24" s="175"/>
      <c r="G24" s="438"/>
      <c r="H24" s="403">
        <f t="shared" si="0"/>
        <v>0</v>
      </c>
      <c r="I24" s="403">
        <f t="shared" si="1"/>
        <v>0</v>
      </c>
      <c r="J24" s="403">
        <f t="shared" si="1"/>
        <v>0</v>
      </c>
      <c r="K24" s="403">
        <f t="shared" si="1"/>
        <v>0</v>
      </c>
      <c r="L24" s="403">
        <f t="shared" si="1"/>
        <v>0</v>
      </c>
      <c r="M24" s="403">
        <f t="shared" si="1"/>
        <v>0</v>
      </c>
      <c r="N24" s="403">
        <f t="shared" ref="N24:Z24" si="2">IF(N$7-$E24=0,$F24,0)</f>
        <v>0</v>
      </c>
      <c r="O24" s="403">
        <f t="shared" si="2"/>
        <v>0</v>
      </c>
      <c r="P24" s="403">
        <f t="shared" si="2"/>
        <v>0</v>
      </c>
      <c r="Q24" s="403">
        <f t="shared" si="2"/>
        <v>0</v>
      </c>
      <c r="R24" s="403">
        <f t="shared" si="2"/>
        <v>0</v>
      </c>
      <c r="S24" s="403">
        <f t="shared" si="2"/>
        <v>0</v>
      </c>
      <c r="T24" s="403">
        <f t="shared" si="2"/>
        <v>0</v>
      </c>
      <c r="U24" s="403">
        <f t="shared" si="2"/>
        <v>0</v>
      </c>
      <c r="V24" s="403">
        <f t="shared" si="2"/>
        <v>0</v>
      </c>
      <c r="W24" s="403">
        <f t="shared" si="2"/>
        <v>0</v>
      </c>
      <c r="X24" s="403">
        <f t="shared" si="2"/>
        <v>0</v>
      </c>
      <c r="Y24" s="403">
        <f t="shared" si="2"/>
        <v>0</v>
      </c>
      <c r="Z24" s="404">
        <f t="shared" si="2"/>
        <v>0</v>
      </c>
    </row>
    <row r="25" spans="2:26" ht="13.7" customHeight="1">
      <c r="B25" s="399"/>
      <c r="C25" s="400"/>
      <c r="D25" s="401"/>
      <c r="E25" s="402"/>
      <c r="F25" s="175"/>
      <c r="G25" s="438"/>
      <c r="H25" s="403">
        <f>IF($H$7-E25=0,F25,0)</f>
        <v>0</v>
      </c>
      <c r="I25" s="403">
        <f t="shared" ref="I25:X40" si="3">IF(I$7-$E25=0,$F25,0)</f>
        <v>0</v>
      </c>
      <c r="J25" s="403">
        <f t="shared" si="3"/>
        <v>0</v>
      </c>
      <c r="K25" s="403">
        <f t="shared" si="3"/>
        <v>0</v>
      </c>
      <c r="L25" s="403">
        <f t="shared" si="3"/>
        <v>0</v>
      </c>
      <c r="M25" s="403">
        <f t="shared" si="3"/>
        <v>0</v>
      </c>
      <c r="N25" s="403">
        <f t="shared" si="3"/>
        <v>0</v>
      </c>
      <c r="O25" s="403">
        <f t="shared" si="3"/>
        <v>0</v>
      </c>
      <c r="P25" s="403">
        <f t="shared" si="3"/>
        <v>0</v>
      </c>
      <c r="Q25" s="403">
        <f t="shared" si="3"/>
        <v>0</v>
      </c>
      <c r="R25" s="403">
        <f t="shared" si="3"/>
        <v>0</v>
      </c>
      <c r="S25" s="403">
        <f t="shared" si="3"/>
        <v>0</v>
      </c>
      <c r="T25" s="403">
        <f t="shared" si="3"/>
        <v>0</v>
      </c>
      <c r="U25" s="403">
        <f t="shared" si="3"/>
        <v>0</v>
      </c>
      <c r="V25" s="403">
        <f t="shared" si="3"/>
        <v>0</v>
      </c>
      <c r="W25" s="403">
        <f t="shared" si="3"/>
        <v>0</v>
      </c>
      <c r="X25" s="403">
        <f>IF(X$7-$E25=0,$F25,0)+148</f>
        <v>148</v>
      </c>
      <c r="Y25" s="403">
        <f>IF(Y$7-$E25=0,$F25,0)-148</f>
        <v>-148</v>
      </c>
      <c r="Z25" s="404">
        <f>IF(Z$7-$E25=0,$F25,0)</f>
        <v>0</v>
      </c>
    </row>
    <row r="26" spans="2:26" ht="13.7" customHeight="1">
      <c r="B26" s="399"/>
      <c r="C26" s="400"/>
      <c r="D26" s="401"/>
      <c r="E26" s="402"/>
      <c r="F26" s="175"/>
      <c r="G26" s="438"/>
      <c r="H26" s="403">
        <f t="shared" ref="H26:H89" si="4">IF($H$7-E26=0,F26,0)</f>
        <v>0</v>
      </c>
      <c r="I26" s="403">
        <f t="shared" si="3"/>
        <v>0</v>
      </c>
      <c r="J26" s="403">
        <f t="shared" si="3"/>
        <v>0</v>
      </c>
      <c r="K26" s="403">
        <f t="shared" si="3"/>
        <v>0</v>
      </c>
      <c r="L26" s="403">
        <f t="shared" si="3"/>
        <v>0</v>
      </c>
      <c r="M26" s="403">
        <f t="shared" si="3"/>
        <v>0</v>
      </c>
      <c r="N26" s="403">
        <f t="shared" si="3"/>
        <v>0</v>
      </c>
      <c r="O26" s="403">
        <f t="shared" si="3"/>
        <v>0</v>
      </c>
      <c r="P26" s="403">
        <f t="shared" si="3"/>
        <v>0</v>
      </c>
      <c r="Q26" s="403">
        <f t="shared" si="3"/>
        <v>0</v>
      </c>
      <c r="R26" s="403">
        <f t="shared" si="3"/>
        <v>0</v>
      </c>
      <c r="S26" s="403">
        <f t="shared" si="3"/>
        <v>0</v>
      </c>
      <c r="T26" s="403">
        <f t="shared" si="3"/>
        <v>0</v>
      </c>
      <c r="U26" s="403">
        <f t="shared" si="3"/>
        <v>0</v>
      </c>
      <c r="V26" s="403">
        <f t="shared" si="3"/>
        <v>0</v>
      </c>
      <c r="W26" s="403">
        <f t="shared" si="3"/>
        <v>0</v>
      </c>
      <c r="X26" s="403">
        <f t="shared" si="3"/>
        <v>0</v>
      </c>
      <c r="Y26" s="403">
        <f t="shared" ref="X26:Z57" si="5">IF(Y$7-$E26=0,$F26,0)</f>
        <v>0</v>
      </c>
      <c r="Z26" s="404">
        <f t="shared" si="5"/>
        <v>0</v>
      </c>
    </row>
    <row r="27" spans="2:26" ht="13.7" customHeight="1">
      <c r="B27" s="399"/>
      <c r="C27" s="400"/>
      <c r="D27" s="401"/>
      <c r="E27" s="402"/>
      <c r="F27" s="175"/>
      <c r="G27" s="438"/>
      <c r="H27" s="403">
        <f t="shared" si="4"/>
        <v>0</v>
      </c>
      <c r="I27" s="403">
        <f t="shared" si="3"/>
        <v>0</v>
      </c>
      <c r="J27" s="403">
        <f t="shared" si="3"/>
        <v>0</v>
      </c>
      <c r="K27" s="403">
        <f t="shared" si="3"/>
        <v>0</v>
      </c>
      <c r="L27" s="403">
        <f t="shared" si="3"/>
        <v>0</v>
      </c>
      <c r="M27" s="403">
        <f t="shared" si="3"/>
        <v>0</v>
      </c>
      <c r="N27" s="403">
        <f t="shared" si="3"/>
        <v>0</v>
      </c>
      <c r="O27" s="403">
        <f t="shared" si="3"/>
        <v>0</v>
      </c>
      <c r="P27" s="403">
        <f t="shared" si="3"/>
        <v>0</v>
      </c>
      <c r="Q27" s="403">
        <f t="shared" si="3"/>
        <v>0</v>
      </c>
      <c r="R27" s="403">
        <f t="shared" si="3"/>
        <v>0</v>
      </c>
      <c r="S27" s="403">
        <f t="shared" si="3"/>
        <v>0</v>
      </c>
      <c r="T27" s="403">
        <f t="shared" si="3"/>
        <v>0</v>
      </c>
      <c r="U27" s="403">
        <f t="shared" si="3"/>
        <v>0</v>
      </c>
      <c r="V27" s="403">
        <f t="shared" si="3"/>
        <v>0</v>
      </c>
      <c r="W27" s="403">
        <f t="shared" si="3"/>
        <v>0</v>
      </c>
      <c r="X27" s="403">
        <f t="shared" si="5"/>
        <v>0</v>
      </c>
      <c r="Y27" s="403">
        <f t="shared" si="5"/>
        <v>0</v>
      </c>
      <c r="Z27" s="404">
        <f t="shared" si="5"/>
        <v>0</v>
      </c>
    </row>
    <row r="28" spans="2:26" ht="13.7" customHeight="1">
      <c r="B28" s="399"/>
      <c r="C28" s="400"/>
      <c r="D28" s="401"/>
      <c r="E28" s="402"/>
      <c r="F28" s="175"/>
      <c r="G28" s="438"/>
      <c r="H28" s="403">
        <f t="shared" si="4"/>
        <v>0</v>
      </c>
      <c r="I28" s="403">
        <f t="shared" si="3"/>
        <v>0</v>
      </c>
      <c r="J28" s="403">
        <f t="shared" si="3"/>
        <v>0</v>
      </c>
      <c r="K28" s="403">
        <f t="shared" si="3"/>
        <v>0</v>
      </c>
      <c r="L28" s="403">
        <f t="shared" si="3"/>
        <v>0</v>
      </c>
      <c r="M28" s="403">
        <f t="shared" si="3"/>
        <v>0</v>
      </c>
      <c r="N28" s="403">
        <f t="shared" si="3"/>
        <v>0</v>
      </c>
      <c r="O28" s="403">
        <f t="shared" si="3"/>
        <v>0</v>
      </c>
      <c r="P28" s="403">
        <f t="shared" si="3"/>
        <v>0</v>
      </c>
      <c r="Q28" s="403">
        <f t="shared" si="3"/>
        <v>0</v>
      </c>
      <c r="R28" s="403">
        <f t="shared" si="3"/>
        <v>0</v>
      </c>
      <c r="S28" s="403">
        <f t="shared" si="3"/>
        <v>0</v>
      </c>
      <c r="T28" s="403">
        <f t="shared" si="3"/>
        <v>0</v>
      </c>
      <c r="U28" s="403">
        <f t="shared" si="3"/>
        <v>0</v>
      </c>
      <c r="V28" s="403">
        <f t="shared" si="3"/>
        <v>0</v>
      </c>
      <c r="W28" s="403">
        <f t="shared" si="3"/>
        <v>0</v>
      </c>
      <c r="X28" s="403">
        <f t="shared" si="5"/>
        <v>0</v>
      </c>
      <c r="Y28" s="403">
        <f t="shared" si="5"/>
        <v>0</v>
      </c>
      <c r="Z28" s="404">
        <f t="shared" si="5"/>
        <v>0</v>
      </c>
    </row>
    <row r="29" spans="2:26" ht="13.7" customHeight="1">
      <c r="B29" s="399"/>
      <c r="C29" s="400"/>
      <c r="D29" s="401"/>
      <c r="E29" s="402"/>
      <c r="F29" s="175"/>
      <c r="G29" s="438"/>
      <c r="H29" s="403">
        <f t="shared" si="4"/>
        <v>0</v>
      </c>
      <c r="I29" s="403">
        <f t="shared" si="3"/>
        <v>0</v>
      </c>
      <c r="J29" s="403">
        <f t="shared" si="3"/>
        <v>0</v>
      </c>
      <c r="K29" s="403">
        <f t="shared" si="3"/>
        <v>0</v>
      </c>
      <c r="L29" s="403">
        <f t="shared" si="3"/>
        <v>0</v>
      </c>
      <c r="M29" s="403">
        <f t="shared" si="3"/>
        <v>0</v>
      </c>
      <c r="N29" s="403">
        <f t="shared" si="3"/>
        <v>0</v>
      </c>
      <c r="O29" s="403">
        <f t="shared" si="3"/>
        <v>0</v>
      </c>
      <c r="P29" s="403">
        <f t="shared" si="3"/>
        <v>0</v>
      </c>
      <c r="Q29" s="403">
        <f t="shared" si="3"/>
        <v>0</v>
      </c>
      <c r="R29" s="403">
        <f t="shared" si="3"/>
        <v>0</v>
      </c>
      <c r="S29" s="403">
        <f t="shared" si="3"/>
        <v>0</v>
      </c>
      <c r="T29" s="403">
        <f t="shared" si="3"/>
        <v>0</v>
      </c>
      <c r="U29" s="403">
        <f t="shared" si="3"/>
        <v>0</v>
      </c>
      <c r="V29" s="403">
        <f t="shared" si="3"/>
        <v>0</v>
      </c>
      <c r="W29" s="403">
        <f t="shared" si="3"/>
        <v>0</v>
      </c>
      <c r="X29" s="403">
        <f t="shared" si="5"/>
        <v>0</v>
      </c>
      <c r="Y29" s="403">
        <f t="shared" si="5"/>
        <v>0</v>
      </c>
      <c r="Z29" s="404">
        <f t="shared" si="5"/>
        <v>0</v>
      </c>
    </row>
    <row r="30" spans="2:26" ht="13.7" customHeight="1">
      <c r="B30" s="399"/>
      <c r="C30" s="400"/>
      <c r="D30" s="401"/>
      <c r="E30" s="402"/>
      <c r="F30" s="175"/>
      <c r="G30" s="440"/>
      <c r="H30" s="403">
        <f t="shared" si="4"/>
        <v>0</v>
      </c>
      <c r="I30" s="403">
        <f t="shared" si="3"/>
        <v>0</v>
      </c>
      <c r="J30" s="403">
        <f t="shared" si="3"/>
        <v>0</v>
      </c>
      <c r="K30" s="403">
        <f t="shared" si="3"/>
        <v>0</v>
      </c>
      <c r="L30" s="403">
        <f t="shared" si="3"/>
        <v>0</v>
      </c>
      <c r="M30" s="403">
        <f t="shared" si="3"/>
        <v>0</v>
      </c>
      <c r="N30" s="403">
        <f t="shared" si="3"/>
        <v>0</v>
      </c>
      <c r="O30" s="403">
        <f t="shared" si="3"/>
        <v>0</v>
      </c>
      <c r="P30" s="403">
        <f t="shared" si="3"/>
        <v>0</v>
      </c>
      <c r="Q30" s="403">
        <f t="shared" si="3"/>
        <v>0</v>
      </c>
      <c r="R30" s="403">
        <f t="shared" si="3"/>
        <v>0</v>
      </c>
      <c r="S30" s="403">
        <f t="shared" si="3"/>
        <v>0</v>
      </c>
      <c r="T30" s="403">
        <f t="shared" si="3"/>
        <v>0</v>
      </c>
      <c r="U30" s="403">
        <f t="shared" si="3"/>
        <v>0</v>
      </c>
      <c r="V30" s="403">
        <f t="shared" si="3"/>
        <v>0</v>
      </c>
      <c r="W30" s="403">
        <f t="shared" si="3"/>
        <v>0</v>
      </c>
      <c r="X30" s="403">
        <f t="shared" si="5"/>
        <v>0</v>
      </c>
      <c r="Y30" s="403">
        <f t="shared" si="5"/>
        <v>0</v>
      </c>
      <c r="Z30" s="404">
        <f t="shared" si="5"/>
        <v>0</v>
      </c>
    </row>
    <row r="31" spans="2:26" ht="13.7" customHeight="1">
      <c r="B31" s="399"/>
      <c r="C31" s="400"/>
      <c r="D31" s="401"/>
      <c r="E31" s="402"/>
      <c r="F31" s="175"/>
      <c r="G31" s="440"/>
      <c r="H31" s="403">
        <f t="shared" si="4"/>
        <v>0</v>
      </c>
      <c r="I31" s="403">
        <f t="shared" si="3"/>
        <v>0</v>
      </c>
      <c r="J31" s="403">
        <f t="shared" si="3"/>
        <v>0</v>
      </c>
      <c r="K31" s="403">
        <f t="shared" si="3"/>
        <v>0</v>
      </c>
      <c r="L31" s="403">
        <f t="shared" si="3"/>
        <v>0</v>
      </c>
      <c r="M31" s="403">
        <f t="shared" si="3"/>
        <v>0</v>
      </c>
      <c r="N31" s="403">
        <f t="shared" si="3"/>
        <v>0</v>
      </c>
      <c r="O31" s="403">
        <f t="shared" si="3"/>
        <v>0</v>
      </c>
      <c r="P31" s="403">
        <f t="shared" si="3"/>
        <v>0</v>
      </c>
      <c r="Q31" s="403">
        <f t="shared" si="3"/>
        <v>0</v>
      </c>
      <c r="R31" s="403">
        <f t="shared" si="3"/>
        <v>0</v>
      </c>
      <c r="S31" s="403">
        <f t="shared" si="3"/>
        <v>0</v>
      </c>
      <c r="T31" s="403">
        <f t="shared" si="3"/>
        <v>0</v>
      </c>
      <c r="U31" s="403">
        <f t="shared" si="3"/>
        <v>0</v>
      </c>
      <c r="V31" s="403">
        <f t="shared" si="3"/>
        <v>0</v>
      </c>
      <c r="W31" s="403">
        <f t="shared" si="3"/>
        <v>0</v>
      </c>
      <c r="X31" s="403">
        <f t="shared" si="5"/>
        <v>0</v>
      </c>
      <c r="Y31" s="403">
        <f t="shared" si="5"/>
        <v>0</v>
      </c>
      <c r="Z31" s="404">
        <f t="shared" si="5"/>
        <v>0</v>
      </c>
    </row>
    <row r="32" spans="2:26" ht="13.7" customHeight="1">
      <c r="B32" s="399"/>
      <c r="C32" s="400"/>
      <c r="D32" s="401"/>
      <c r="E32" s="402"/>
      <c r="F32" s="175"/>
      <c r="G32" s="440"/>
      <c r="H32" s="403">
        <f t="shared" si="4"/>
        <v>0</v>
      </c>
      <c r="I32" s="403">
        <f t="shared" si="3"/>
        <v>0</v>
      </c>
      <c r="J32" s="403">
        <f t="shared" si="3"/>
        <v>0</v>
      </c>
      <c r="K32" s="403">
        <f t="shared" si="3"/>
        <v>0</v>
      </c>
      <c r="L32" s="403">
        <f t="shared" si="3"/>
        <v>0</v>
      </c>
      <c r="M32" s="403">
        <f t="shared" si="3"/>
        <v>0</v>
      </c>
      <c r="N32" s="403">
        <f t="shared" si="3"/>
        <v>0</v>
      </c>
      <c r="O32" s="403">
        <f t="shared" si="3"/>
        <v>0</v>
      </c>
      <c r="P32" s="403">
        <f t="shared" si="3"/>
        <v>0</v>
      </c>
      <c r="Q32" s="403">
        <f t="shared" si="3"/>
        <v>0</v>
      </c>
      <c r="R32" s="403">
        <f t="shared" si="3"/>
        <v>0</v>
      </c>
      <c r="S32" s="403">
        <f t="shared" si="3"/>
        <v>0</v>
      </c>
      <c r="T32" s="403">
        <f t="shared" si="3"/>
        <v>0</v>
      </c>
      <c r="U32" s="403">
        <f t="shared" si="3"/>
        <v>0</v>
      </c>
      <c r="V32" s="403">
        <f t="shared" si="3"/>
        <v>0</v>
      </c>
      <c r="W32" s="403">
        <f t="shared" si="3"/>
        <v>0</v>
      </c>
      <c r="X32" s="403">
        <f t="shared" si="5"/>
        <v>0</v>
      </c>
      <c r="Y32" s="403">
        <f t="shared" si="5"/>
        <v>0</v>
      </c>
      <c r="Z32" s="404">
        <f t="shared" si="5"/>
        <v>0</v>
      </c>
    </row>
    <row r="33" spans="2:26" ht="13.7" customHeight="1">
      <c r="B33" s="399"/>
      <c r="C33" s="400"/>
      <c r="D33" s="401"/>
      <c r="E33" s="402"/>
      <c r="F33" s="175"/>
      <c r="G33" s="440"/>
      <c r="H33" s="403">
        <f t="shared" si="4"/>
        <v>0</v>
      </c>
      <c r="I33" s="403">
        <f t="shared" si="3"/>
        <v>0</v>
      </c>
      <c r="J33" s="403">
        <f t="shared" si="3"/>
        <v>0</v>
      </c>
      <c r="K33" s="403">
        <f t="shared" si="3"/>
        <v>0</v>
      </c>
      <c r="L33" s="403">
        <f t="shared" si="3"/>
        <v>0</v>
      </c>
      <c r="M33" s="403">
        <f t="shared" si="3"/>
        <v>0</v>
      </c>
      <c r="N33" s="403">
        <f t="shared" si="3"/>
        <v>0</v>
      </c>
      <c r="O33" s="403">
        <f t="shared" si="3"/>
        <v>0</v>
      </c>
      <c r="P33" s="403">
        <f t="shared" si="3"/>
        <v>0</v>
      </c>
      <c r="Q33" s="403">
        <f t="shared" si="3"/>
        <v>0</v>
      </c>
      <c r="R33" s="403">
        <f t="shared" si="3"/>
        <v>0</v>
      </c>
      <c r="S33" s="403">
        <f t="shared" si="3"/>
        <v>0</v>
      </c>
      <c r="T33" s="403">
        <f t="shared" si="3"/>
        <v>0</v>
      </c>
      <c r="U33" s="403">
        <f t="shared" si="3"/>
        <v>0</v>
      </c>
      <c r="V33" s="403">
        <f t="shared" si="3"/>
        <v>0</v>
      </c>
      <c r="W33" s="403">
        <f t="shared" si="3"/>
        <v>0</v>
      </c>
      <c r="X33" s="403">
        <f t="shared" si="5"/>
        <v>0</v>
      </c>
      <c r="Y33" s="403">
        <f t="shared" si="5"/>
        <v>0</v>
      </c>
      <c r="Z33" s="404">
        <f t="shared" si="5"/>
        <v>0</v>
      </c>
    </row>
    <row r="34" spans="2:26" ht="13.7" customHeight="1">
      <c r="B34" s="399"/>
      <c r="C34" s="400"/>
      <c r="D34" s="401"/>
      <c r="E34" s="402"/>
      <c r="F34" s="175"/>
      <c r="G34" s="440"/>
      <c r="H34" s="403">
        <f t="shared" si="4"/>
        <v>0</v>
      </c>
      <c r="I34" s="403">
        <f t="shared" si="3"/>
        <v>0</v>
      </c>
      <c r="J34" s="403">
        <f t="shared" si="3"/>
        <v>0</v>
      </c>
      <c r="K34" s="403">
        <f t="shared" si="3"/>
        <v>0</v>
      </c>
      <c r="L34" s="403">
        <f t="shared" si="3"/>
        <v>0</v>
      </c>
      <c r="M34" s="403">
        <f t="shared" si="3"/>
        <v>0</v>
      </c>
      <c r="N34" s="403">
        <f t="shared" si="3"/>
        <v>0</v>
      </c>
      <c r="O34" s="403">
        <f t="shared" si="3"/>
        <v>0</v>
      </c>
      <c r="P34" s="403">
        <f t="shared" si="3"/>
        <v>0</v>
      </c>
      <c r="Q34" s="403">
        <f t="shared" si="3"/>
        <v>0</v>
      </c>
      <c r="R34" s="403">
        <f t="shared" si="3"/>
        <v>0</v>
      </c>
      <c r="S34" s="403">
        <f t="shared" si="3"/>
        <v>0</v>
      </c>
      <c r="T34" s="403">
        <f t="shared" si="3"/>
        <v>0</v>
      </c>
      <c r="U34" s="403">
        <f t="shared" si="3"/>
        <v>0</v>
      </c>
      <c r="V34" s="403">
        <f t="shared" si="3"/>
        <v>0</v>
      </c>
      <c r="W34" s="403">
        <f t="shared" si="3"/>
        <v>0</v>
      </c>
      <c r="X34" s="403">
        <f t="shared" si="5"/>
        <v>0</v>
      </c>
      <c r="Y34" s="403">
        <f t="shared" si="5"/>
        <v>0</v>
      </c>
      <c r="Z34" s="404">
        <f t="shared" si="5"/>
        <v>0</v>
      </c>
    </row>
    <row r="35" spans="2:26" ht="13.7" customHeight="1">
      <c r="B35" s="399"/>
      <c r="C35" s="400"/>
      <c r="D35" s="401"/>
      <c r="E35" s="402"/>
      <c r="F35" s="175"/>
      <c r="G35" s="440"/>
      <c r="H35" s="403">
        <f t="shared" si="4"/>
        <v>0</v>
      </c>
      <c r="I35" s="403">
        <f t="shared" si="3"/>
        <v>0</v>
      </c>
      <c r="J35" s="403">
        <f t="shared" si="3"/>
        <v>0</v>
      </c>
      <c r="K35" s="403">
        <f t="shared" si="3"/>
        <v>0</v>
      </c>
      <c r="L35" s="403">
        <f t="shared" si="3"/>
        <v>0</v>
      </c>
      <c r="M35" s="403">
        <f t="shared" si="3"/>
        <v>0</v>
      </c>
      <c r="N35" s="403">
        <f t="shared" si="3"/>
        <v>0</v>
      </c>
      <c r="O35" s="403">
        <f t="shared" si="3"/>
        <v>0</v>
      </c>
      <c r="P35" s="403">
        <f t="shared" si="3"/>
        <v>0</v>
      </c>
      <c r="Q35" s="403">
        <f t="shared" si="3"/>
        <v>0</v>
      </c>
      <c r="R35" s="403">
        <f t="shared" si="3"/>
        <v>0</v>
      </c>
      <c r="S35" s="403">
        <f t="shared" si="3"/>
        <v>0</v>
      </c>
      <c r="T35" s="403">
        <f t="shared" si="3"/>
        <v>0</v>
      </c>
      <c r="U35" s="403">
        <f t="shared" si="3"/>
        <v>0</v>
      </c>
      <c r="V35" s="403">
        <f t="shared" si="3"/>
        <v>0</v>
      </c>
      <c r="W35" s="403">
        <f t="shared" si="3"/>
        <v>0</v>
      </c>
      <c r="X35" s="403">
        <f t="shared" si="5"/>
        <v>0</v>
      </c>
      <c r="Y35" s="403">
        <f t="shared" si="5"/>
        <v>0</v>
      </c>
      <c r="Z35" s="404">
        <f t="shared" si="5"/>
        <v>0</v>
      </c>
    </row>
    <row r="36" spans="2:26" ht="13.7" customHeight="1">
      <c r="B36" s="399"/>
      <c r="C36" s="400"/>
      <c r="D36" s="401"/>
      <c r="E36" s="402"/>
      <c r="F36" s="175"/>
      <c r="G36" s="440"/>
      <c r="H36" s="403">
        <f t="shared" si="4"/>
        <v>0</v>
      </c>
      <c r="I36" s="403">
        <f t="shared" si="3"/>
        <v>0</v>
      </c>
      <c r="J36" s="403">
        <f t="shared" si="3"/>
        <v>0</v>
      </c>
      <c r="K36" s="403">
        <f t="shared" si="3"/>
        <v>0</v>
      </c>
      <c r="L36" s="403">
        <f t="shared" si="3"/>
        <v>0</v>
      </c>
      <c r="M36" s="403">
        <f t="shared" si="3"/>
        <v>0</v>
      </c>
      <c r="N36" s="403">
        <f t="shared" si="3"/>
        <v>0</v>
      </c>
      <c r="O36" s="403">
        <f t="shared" si="3"/>
        <v>0</v>
      </c>
      <c r="P36" s="403">
        <f t="shared" si="3"/>
        <v>0</v>
      </c>
      <c r="Q36" s="403">
        <f t="shared" si="3"/>
        <v>0</v>
      </c>
      <c r="R36" s="403">
        <f t="shared" si="3"/>
        <v>0</v>
      </c>
      <c r="S36" s="403">
        <f t="shared" si="3"/>
        <v>0</v>
      </c>
      <c r="T36" s="403">
        <f t="shared" si="3"/>
        <v>0</v>
      </c>
      <c r="U36" s="403">
        <f t="shared" si="3"/>
        <v>0</v>
      </c>
      <c r="V36" s="403">
        <f t="shared" si="3"/>
        <v>0</v>
      </c>
      <c r="W36" s="403">
        <f t="shared" si="3"/>
        <v>0</v>
      </c>
      <c r="X36" s="403">
        <f t="shared" si="5"/>
        <v>0</v>
      </c>
      <c r="Y36" s="403">
        <f t="shared" si="5"/>
        <v>0</v>
      </c>
      <c r="Z36" s="404">
        <f t="shared" si="5"/>
        <v>0</v>
      </c>
    </row>
    <row r="37" spans="2:26" ht="13.7" customHeight="1">
      <c r="B37" s="399"/>
      <c r="C37" s="400"/>
      <c r="D37" s="401"/>
      <c r="E37" s="402"/>
      <c r="F37" s="175"/>
      <c r="G37" s="440"/>
      <c r="H37" s="403">
        <f t="shared" si="4"/>
        <v>0</v>
      </c>
      <c r="I37" s="403">
        <f t="shared" si="3"/>
        <v>0</v>
      </c>
      <c r="J37" s="403">
        <f t="shared" si="3"/>
        <v>0</v>
      </c>
      <c r="K37" s="403">
        <f t="shared" si="3"/>
        <v>0</v>
      </c>
      <c r="L37" s="403">
        <f t="shared" si="3"/>
        <v>0</v>
      </c>
      <c r="M37" s="403">
        <f t="shared" si="3"/>
        <v>0</v>
      </c>
      <c r="N37" s="403">
        <f t="shared" si="3"/>
        <v>0</v>
      </c>
      <c r="O37" s="403">
        <f t="shared" si="3"/>
        <v>0</v>
      </c>
      <c r="P37" s="403">
        <f t="shared" si="3"/>
        <v>0</v>
      </c>
      <c r="Q37" s="403">
        <f t="shared" si="3"/>
        <v>0</v>
      </c>
      <c r="R37" s="403">
        <f t="shared" si="3"/>
        <v>0</v>
      </c>
      <c r="S37" s="403">
        <f t="shared" si="3"/>
        <v>0</v>
      </c>
      <c r="T37" s="403">
        <f t="shared" si="3"/>
        <v>0</v>
      </c>
      <c r="U37" s="403">
        <f t="shared" si="3"/>
        <v>0</v>
      </c>
      <c r="V37" s="403">
        <f t="shared" si="3"/>
        <v>0</v>
      </c>
      <c r="W37" s="403">
        <f t="shared" si="3"/>
        <v>0</v>
      </c>
      <c r="X37" s="403">
        <f t="shared" si="5"/>
        <v>0</v>
      </c>
      <c r="Y37" s="403">
        <f t="shared" si="5"/>
        <v>0</v>
      </c>
      <c r="Z37" s="404">
        <f t="shared" si="5"/>
        <v>0</v>
      </c>
    </row>
    <row r="38" spans="2:26" ht="13.7" customHeight="1">
      <c r="B38" s="399"/>
      <c r="C38" s="400"/>
      <c r="D38" s="401"/>
      <c r="E38" s="402"/>
      <c r="F38" s="175"/>
      <c r="G38" s="440"/>
      <c r="H38" s="403">
        <f t="shared" si="4"/>
        <v>0</v>
      </c>
      <c r="I38" s="403">
        <f t="shared" si="3"/>
        <v>0</v>
      </c>
      <c r="J38" s="403">
        <f t="shared" si="3"/>
        <v>0</v>
      </c>
      <c r="K38" s="403">
        <f t="shared" si="3"/>
        <v>0</v>
      </c>
      <c r="L38" s="403">
        <f t="shared" si="3"/>
        <v>0</v>
      </c>
      <c r="M38" s="403">
        <f t="shared" si="3"/>
        <v>0</v>
      </c>
      <c r="N38" s="403">
        <f t="shared" si="3"/>
        <v>0</v>
      </c>
      <c r="O38" s="403">
        <f t="shared" si="3"/>
        <v>0</v>
      </c>
      <c r="P38" s="403">
        <f t="shared" si="3"/>
        <v>0</v>
      </c>
      <c r="Q38" s="403">
        <f t="shared" si="3"/>
        <v>0</v>
      </c>
      <c r="R38" s="403">
        <f t="shared" si="3"/>
        <v>0</v>
      </c>
      <c r="S38" s="403">
        <f t="shared" si="3"/>
        <v>0</v>
      </c>
      <c r="T38" s="403">
        <f t="shared" si="3"/>
        <v>0</v>
      </c>
      <c r="U38" s="403">
        <f t="shared" si="3"/>
        <v>0</v>
      </c>
      <c r="V38" s="403">
        <f t="shared" si="3"/>
        <v>0</v>
      </c>
      <c r="W38" s="403">
        <f t="shared" si="3"/>
        <v>0</v>
      </c>
      <c r="X38" s="403">
        <f t="shared" si="5"/>
        <v>0</v>
      </c>
      <c r="Y38" s="403">
        <f t="shared" si="5"/>
        <v>0</v>
      </c>
      <c r="Z38" s="404">
        <f t="shared" si="5"/>
        <v>0</v>
      </c>
    </row>
    <row r="39" spans="2:26" ht="13.7" customHeight="1">
      <c r="B39" s="399"/>
      <c r="C39" s="400"/>
      <c r="D39" s="401"/>
      <c r="E39" s="402"/>
      <c r="F39" s="175"/>
      <c r="G39" s="440"/>
      <c r="H39" s="403">
        <f t="shared" si="4"/>
        <v>0</v>
      </c>
      <c r="I39" s="403">
        <f t="shared" si="3"/>
        <v>0</v>
      </c>
      <c r="J39" s="403">
        <f t="shared" si="3"/>
        <v>0</v>
      </c>
      <c r="K39" s="403">
        <f t="shared" si="3"/>
        <v>0</v>
      </c>
      <c r="L39" s="403">
        <f t="shared" si="3"/>
        <v>0</v>
      </c>
      <c r="M39" s="403">
        <f t="shared" si="3"/>
        <v>0</v>
      </c>
      <c r="N39" s="403">
        <f t="shared" si="3"/>
        <v>0</v>
      </c>
      <c r="O39" s="403">
        <f t="shared" si="3"/>
        <v>0</v>
      </c>
      <c r="P39" s="403">
        <f t="shared" si="3"/>
        <v>0</v>
      </c>
      <c r="Q39" s="403">
        <f t="shared" si="3"/>
        <v>0</v>
      </c>
      <c r="R39" s="403">
        <f t="shared" si="3"/>
        <v>0</v>
      </c>
      <c r="S39" s="403">
        <f t="shared" si="3"/>
        <v>0</v>
      </c>
      <c r="T39" s="403">
        <f t="shared" si="3"/>
        <v>0</v>
      </c>
      <c r="U39" s="403">
        <f t="shared" si="3"/>
        <v>0</v>
      </c>
      <c r="V39" s="403">
        <f t="shared" si="3"/>
        <v>0</v>
      </c>
      <c r="W39" s="403">
        <f t="shared" si="3"/>
        <v>0</v>
      </c>
      <c r="X39" s="403">
        <f t="shared" si="5"/>
        <v>0</v>
      </c>
      <c r="Y39" s="403">
        <f t="shared" si="5"/>
        <v>0</v>
      </c>
      <c r="Z39" s="404">
        <f t="shared" si="5"/>
        <v>0</v>
      </c>
    </row>
    <row r="40" spans="2:26" ht="13.7" customHeight="1">
      <c r="B40" s="399"/>
      <c r="C40" s="400"/>
      <c r="D40" s="401"/>
      <c r="E40" s="402"/>
      <c r="F40" s="175"/>
      <c r="G40" s="440"/>
      <c r="H40" s="403">
        <f t="shared" si="4"/>
        <v>0</v>
      </c>
      <c r="I40" s="403">
        <f t="shared" si="3"/>
        <v>0</v>
      </c>
      <c r="J40" s="403">
        <f t="shared" si="3"/>
        <v>0</v>
      </c>
      <c r="K40" s="403">
        <f t="shared" si="3"/>
        <v>0</v>
      </c>
      <c r="L40" s="403">
        <f t="shared" si="3"/>
        <v>0</v>
      </c>
      <c r="M40" s="403">
        <f t="shared" si="3"/>
        <v>0</v>
      </c>
      <c r="N40" s="403">
        <f t="shared" si="3"/>
        <v>0</v>
      </c>
      <c r="O40" s="403">
        <f t="shared" si="3"/>
        <v>0</v>
      </c>
      <c r="P40" s="403">
        <f t="shared" si="3"/>
        <v>0</v>
      </c>
      <c r="Q40" s="403">
        <f t="shared" si="3"/>
        <v>0</v>
      </c>
      <c r="R40" s="403">
        <f t="shared" si="3"/>
        <v>0</v>
      </c>
      <c r="S40" s="403">
        <f t="shared" si="3"/>
        <v>0</v>
      </c>
      <c r="T40" s="403">
        <f t="shared" si="3"/>
        <v>0</v>
      </c>
      <c r="U40" s="403">
        <f t="shared" si="3"/>
        <v>0</v>
      </c>
      <c r="V40" s="403">
        <f t="shared" si="3"/>
        <v>0</v>
      </c>
      <c r="W40" s="403">
        <f t="shared" si="3"/>
        <v>0</v>
      </c>
      <c r="X40" s="403">
        <f t="shared" si="5"/>
        <v>0</v>
      </c>
      <c r="Y40" s="403">
        <f t="shared" si="5"/>
        <v>0</v>
      </c>
      <c r="Z40" s="404">
        <f t="shared" si="5"/>
        <v>0</v>
      </c>
    </row>
    <row r="41" spans="2:26" ht="13.7" customHeight="1">
      <c r="B41" s="399"/>
      <c r="C41" s="400"/>
      <c r="D41" s="401"/>
      <c r="E41" s="402"/>
      <c r="F41" s="175"/>
      <c r="G41" s="440"/>
      <c r="H41" s="403">
        <f t="shared" si="4"/>
        <v>0</v>
      </c>
      <c r="I41" s="403">
        <f t="shared" ref="I41:W56" si="6">IF(I$7-$E41=0,$F41,0)</f>
        <v>0</v>
      </c>
      <c r="J41" s="403">
        <f t="shared" si="6"/>
        <v>0</v>
      </c>
      <c r="K41" s="403">
        <f t="shared" si="6"/>
        <v>0</v>
      </c>
      <c r="L41" s="403">
        <f t="shared" si="6"/>
        <v>0</v>
      </c>
      <c r="M41" s="403">
        <f t="shared" si="6"/>
        <v>0</v>
      </c>
      <c r="N41" s="403">
        <f t="shared" si="6"/>
        <v>0</v>
      </c>
      <c r="O41" s="403">
        <f t="shared" si="6"/>
        <v>0</v>
      </c>
      <c r="P41" s="403">
        <f t="shared" si="6"/>
        <v>0</v>
      </c>
      <c r="Q41" s="403">
        <f t="shared" si="6"/>
        <v>0</v>
      </c>
      <c r="R41" s="403">
        <f t="shared" si="6"/>
        <v>0</v>
      </c>
      <c r="S41" s="403">
        <f t="shared" si="6"/>
        <v>0</v>
      </c>
      <c r="T41" s="403">
        <f t="shared" si="6"/>
        <v>0</v>
      </c>
      <c r="U41" s="403">
        <f t="shared" si="6"/>
        <v>0</v>
      </c>
      <c r="V41" s="403">
        <f t="shared" si="6"/>
        <v>0</v>
      </c>
      <c r="W41" s="403">
        <f t="shared" si="6"/>
        <v>0</v>
      </c>
      <c r="X41" s="403">
        <f t="shared" si="5"/>
        <v>0</v>
      </c>
      <c r="Y41" s="403">
        <f t="shared" si="5"/>
        <v>0</v>
      </c>
      <c r="Z41" s="404">
        <f t="shared" si="5"/>
        <v>0</v>
      </c>
    </row>
    <row r="42" spans="2:26" ht="13.7" customHeight="1">
      <c r="B42" s="399"/>
      <c r="C42" s="400"/>
      <c r="D42" s="401"/>
      <c r="E42" s="402"/>
      <c r="F42" s="175"/>
      <c r="G42" s="440"/>
      <c r="H42" s="403">
        <f t="shared" si="4"/>
        <v>0</v>
      </c>
      <c r="I42" s="403">
        <f t="shared" si="6"/>
        <v>0</v>
      </c>
      <c r="J42" s="403">
        <f t="shared" si="6"/>
        <v>0</v>
      </c>
      <c r="K42" s="403">
        <f t="shared" si="6"/>
        <v>0</v>
      </c>
      <c r="L42" s="403">
        <f t="shared" si="6"/>
        <v>0</v>
      </c>
      <c r="M42" s="403">
        <f t="shared" si="6"/>
        <v>0</v>
      </c>
      <c r="N42" s="403">
        <f t="shared" si="6"/>
        <v>0</v>
      </c>
      <c r="O42" s="403">
        <f t="shared" si="6"/>
        <v>0</v>
      </c>
      <c r="P42" s="403">
        <f t="shared" si="6"/>
        <v>0</v>
      </c>
      <c r="Q42" s="403">
        <f t="shared" si="6"/>
        <v>0</v>
      </c>
      <c r="R42" s="403">
        <f t="shared" si="6"/>
        <v>0</v>
      </c>
      <c r="S42" s="403">
        <f t="shared" si="6"/>
        <v>0</v>
      </c>
      <c r="T42" s="403">
        <f t="shared" si="6"/>
        <v>0</v>
      </c>
      <c r="U42" s="403">
        <f t="shared" si="6"/>
        <v>0</v>
      </c>
      <c r="V42" s="403">
        <f t="shared" si="6"/>
        <v>0</v>
      </c>
      <c r="W42" s="403">
        <f t="shared" si="6"/>
        <v>0</v>
      </c>
      <c r="X42" s="403">
        <f t="shared" si="5"/>
        <v>0</v>
      </c>
      <c r="Y42" s="403">
        <f t="shared" si="5"/>
        <v>0</v>
      </c>
      <c r="Z42" s="404">
        <f t="shared" si="5"/>
        <v>0</v>
      </c>
    </row>
    <row r="43" spans="2:26" ht="13.7" customHeight="1">
      <c r="B43" s="399"/>
      <c r="C43" s="400"/>
      <c r="D43" s="401"/>
      <c r="E43" s="402"/>
      <c r="F43" s="175"/>
      <c r="G43" s="440"/>
      <c r="H43" s="403">
        <f t="shared" si="4"/>
        <v>0</v>
      </c>
      <c r="I43" s="403">
        <f t="shared" si="6"/>
        <v>0</v>
      </c>
      <c r="J43" s="403">
        <f t="shared" si="6"/>
        <v>0</v>
      </c>
      <c r="K43" s="403">
        <f t="shared" si="6"/>
        <v>0</v>
      </c>
      <c r="L43" s="403">
        <f t="shared" si="6"/>
        <v>0</v>
      </c>
      <c r="M43" s="403">
        <f t="shared" si="6"/>
        <v>0</v>
      </c>
      <c r="N43" s="403">
        <f t="shared" si="6"/>
        <v>0</v>
      </c>
      <c r="O43" s="403">
        <f t="shared" si="6"/>
        <v>0</v>
      </c>
      <c r="P43" s="403">
        <f t="shared" si="6"/>
        <v>0</v>
      </c>
      <c r="Q43" s="403">
        <f t="shared" si="6"/>
        <v>0</v>
      </c>
      <c r="R43" s="403">
        <f t="shared" si="6"/>
        <v>0</v>
      </c>
      <c r="S43" s="403">
        <f t="shared" si="6"/>
        <v>0</v>
      </c>
      <c r="T43" s="403">
        <f t="shared" si="6"/>
        <v>0</v>
      </c>
      <c r="U43" s="403">
        <f t="shared" si="6"/>
        <v>0</v>
      </c>
      <c r="V43" s="403">
        <f t="shared" si="6"/>
        <v>0</v>
      </c>
      <c r="W43" s="403">
        <f t="shared" si="6"/>
        <v>0</v>
      </c>
      <c r="X43" s="403">
        <f t="shared" si="5"/>
        <v>0</v>
      </c>
      <c r="Y43" s="403">
        <f t="shared" si="5"/>
        <v>0</v>
      </c>
      <c r="Z43" s="404">
        <f t="shared" si="5"/>
        <v>0</v>
      </c>
    </row>
    <row r="44" spans="2:26" ht="13.7" customHeight="1">
      <c r="B44" s="399"/>
      <c r="C44" s="400"/>
      <c r="D44" s="401"/>
      <c r="E44" s="402"/>
      <c r="F44" s="175"/>
      <c r="G44" s="440"/>
      <c r="H44" s="403">
        <f t="shared" si="4"/>
        <v>0</v>
      </c>
      <c r="I44" s="403">
        <f t="shared" si="6"/>
        <v>0</v>
      </c>
      <c r="J44" s="403">
        <f t="shared" si="6"/>
        <v>0</v>
      </c>
      <c r="K44" s="403">
        <f t="shared" si="6"/>
        <v>0</v>
      </c>
      <c r="L44" s="403">
        <f t="shared" si="6"/>
        <v>0</v>
      </c>
      <c r="M44" s="403">
        <f t="shared" si="6"/>
        <v>0</v>
      </c>
      <c r="N44" s="403">
        <f t="shared" si="6"/>
        <v>0</v>
      </c>
      <c r="O44" s="403">
        <f t="shared" si="6"/>
        <v>0</v>
      </c>
      <c r="P44" s="403">
        <f t="shared" si="6"/>
        <v>0</v>
      </c>
      <c r="Q44" s="403">
        <f t="shared" si="6"/>
        <v>0</v>
      </c>
      <c r="R44" s="403">
        <f t="shared" si="6"/>
        <v>0</v>
      </c>
      <c r="S44" s="403">
        <f t="shared" si="6"/>
        <v>0</v>
      </c>
      <c r="T44" s="403">
        <f t="shared" si="6"/>
        <v>0</v>
      </c>
      <c r="U44" s="403">
        <f t="shared" si="6"/>
        <v>0</v>
      </c>
      <c r="V44" s="403">
        <f t="shared" si="6"/>
        <v>0</v>
      </c>
      <c r="W44" s="403">
        <f t="shared" si="6"/>
        <v>0</v>
      </c>
      <c r="X44" s="403">
        <f t="shared" si="5"/>
        <v>0</v>
      </c>
      <c r="Y44" s="403">
        <f t="shared" si="5"/>
        <v>0</v>
      </c>
      <c r="Z44" s="404">
        <f t="shared" si="5"/>
        <v>0</v>
      </c>
    </row>
    <row r="45" spans="2:26" ht="13.7" customHeight="1">
      <c r="B45" s="399"/>
      <c r="C45" s="400"/>
      <c r="D45" s="401"/>
      <c r="E45" s="402"/>
      <c r="F45" s="175"/>
      <c r="G45" s="440"/>
      <c r="H45" s="403">
        <f t="shared" si="4"/>
        <v>0</v>
      </c>
      <c r="I45" s="403">
        <f t="shared" si="6"/>
        <v>0</v>
      </c>
      <c r="J45" s="403">
        <f t="shared" si="6"/>
        <v>0</v>
      </c>
      <c r="K45" s="403">
        <f t="shared" si="6"/>
        <v>0</v>
      </c>
      <c r="L45" s="403">
        <f t="shared" si="6"/>
        <v>0</v>
      </c>
      <c r="M45" s="403">
        <f t="shared" si="6"/>
        <v>0</v>
      </c>
      <c r="N45" s="403">
        <f t="shared" si="6"/>
        <v>0</v>
      </c>
      <c r="O45" s="403">
        <f t="shared" si="6"/>
        <v>0</v>
      </c>
      <c r="P45" s="403">
        <f t="shared" si="6"/>
        <v>0</v>
      </c>
      <c r="Q45" s="403">
        <f t="shared" si="6"/>
        <v>0</v>
      </c>
      <c r="R45" s="403">
        <f t="shared" si="6"/>
        <v>0</v>
      </c>
      <c r="S45" s="403">
        <f t="shared" si="6"/>
        <v>0</v>
      </c>
      <c r="T45" s="403">
        <f t="shared" si="6"/>
        <v>0</v>
      </c>
      <c r="U45" s="403">
        <f t="shared" si="6"/>
        <v>0</v>
      </c>
      <c r="V45" s="403">
        <f t="shared" si="6"/>
        <v>0</v>
      </c>
      <c r="W45" s="403">
        <f t="shared" si="6"/>
        <v>0</v>
      </c>
      <c r="X45" s="403">
        <f t="shared" si="5"/>
        <v>0</v>
      </c>
      <c r="Y45" s="403">
        <f t="shared" si="5"/>
        <v>0</v>
      </c>
      <c r="Z45" s="404">
        <f t="shared" si="5"/>
        <v>0</v>
      </c>
    </row>
    <row r="46" spans="2:26" ht="13.7" customHeight="1">
      <c r="B46" s="399"/>
      <c r="C46" s="400"/>
      <c r="D46" s="401"/>
      <c r="E46" s="402"/>
      <c r="F46" s="175"/>
      <c r="G46" s="440"/>
      <c r="H46" s="403">
        <f t="shared" si="4"/>
        <v>0</v>
      </c>
      <c r="I46" s="403">
        <f t="shared" si="6"/>
        <v>0</v>
      </c>
      <c r="J46" s="403">
        <f t="shared" si="6"/>
        <v>0</v>
      </c>
      <c r="K46" s="403">
        <f t="shared" si="6"/>
        <v>0</v>
      </c>
      <c r="L46" s="403">
        <f t="shared" si="6"/>
        <v>0</v>
      </c>
      <c r="M46" s="403">
        <f t="shared" si="6"/>
        <v>0</v>
      </c>
      <c r="N46" s="403">
        <f t="shared" si="6"/>
        <v>0</v>
      </c>
      <c r="O46" s="403">
        <f t="shared" si="6"/>
        <v>0</v>
      </c>
      <c r="P46" s="403">
        <f t="shared" si="6"/>
        <v>0</v>
      </c>
      <c r="Q46" s="403">
        <f t="shared" si="6"/>
        <v>0</v>
      </c>
      <c r="R46" s="403">
        <f t="shared" si="6"/>
        <v>0</v>
      </c>
      <c r="S46" s="403">
        <f t="shared" si="6"/>
        <v>0</v>
      </c>
      <c r="T46" s="403">
        <f t="shared" si="6"/>
        <v>0</v>
      </c>
      <c r="U46" s="403">
        <f t="shared" si="6"/>
        <v>0</v>
      </c>
      <c r="V46" s="403">
        <f t="shared" si="6"/>
        <v>0</v>
      </c>
      <c r="W46" s="403">
        <f t="shared" si="6"/>
        <v>0</v>
      </c>
      <c r="X46" s="403">
        <f t="shared" si="5"/>
        <v>0</v>
      </c>
      <c r="Y46" s="403">
        <f t="shared" si="5"/>
        <v>0</v>
      </c>
      <c r="Z46" s="404">
        <f t="shared" si="5"/>
        <v>0</v>
      </c>
    </row>
    <row r="47" spans="2:26" ht="13.7" customHeight="1">
      <c r="B47" s="399"/>
      <c r="C47" s="400"/>
      <c r="D47" s="401"/>
      <c r="E47" s="402"/>
      <c r="F47" s="175"/>
      <c r="G47" s="440"/>
      <c r="H47" s="403">
        <f t="shared" si="4"/>
        <v>0</v>
      </c>
      <c r="I47" s="403">
        <f t="shared" si="6"/>
        <v>0</v>
      </c>
      <c r="J47" s="403">
        <f t="shared" si="6"/>
        <v>0</v>
      </c>
      <c r="K47" s="403">
        <f t="shared" si="6"/>
        <v>0</v>
      </c>
      <c r="L47" s="403">
        <f t="shared" si="6"/>
        <v>0</v>
      </c>
      <c r="M47" s="403">
        <f t="shared" si="6"/>
        <v>0</v>
      </c>
      <c r="N47" s="403">
        <f t="shared" si="6"/>
        <v>0</v>
      </c>
      <c r="O47" s="403">
        <f t="shared" si="6"/>
        <v>0</v>
      </c>
      <c r="P47" s="403">
        <f t="shared" si="6"/>
        <v>0</v>
      </c>
      <c r="Q47" s="403">
        <f t="shared" si="6"/>
        <v>0</v>
      </c>
      <c r="R47" s="403">
        <f t="shared" si="6"/>
        <v>0</v>
      </c>
      <c r="S47" s="403">
        <f t="shared" si="6"/>
        <v>0</v>
      </c>
      <c r="T47" s="403">
        <f t="shared" si="6"/>
        <v>0</v>
      </c>
      <c r="U47" s="403">
        <f t="shared" si="6"/>
        <v>0</v>
      </c>
      <c r="V47" s="403">
        <f t="shared" si="6"/>
        <v>0</v>
      </c>
      <c r="W47" s="403">
        <f t="shared" si="6"/>
        <v>0</v>
      </c>
      <c r="X47" s="403">
        <f t="shared" si="5"/>
        <v>0</v>
      </c>
      <c r="Y47" s="403">
        <f t="shared" si="5"/>
        <v>0</v>
      </c>
      <c r="Z47" s="404">
        <f t="shared" si="5"/>
        <v>0</v>
      </c>
    </row>
    <row r="48" spans="2:26" ht="13.7" customHeight="1">
      <c r="B48" s="399"/>
      <c r="C48" s="400"/>
      <c r="D48" s="401"/>
      <c r="E48" s="402"/>
      <c r="F48" s="175"/>
      <c r="G48" s="440"/>
      <c r="H48" s="403">
        <f t="shared" si="4"/>
        <v>0</v>
      </c>
      <c r="I48" s="403">
        <f t="shared" si="6"/>
        <v>0</v>
      </c>
      <c r="J48" s="403">
        <f t="shared" si="6"/>
        <v>0</v>
      </c>
      <c r="K48" s="403">
        <f t="shared" si="6"/>
        <v>0</v>
      </c>
      <c r="L48" s="403">
        <f t="shared" si="6"/>
        <v>0</v>
      </c>
      <c r="M48" s="403">
        <f t="shared" si="6"/>
        <v>0</v>
      </c>
      <c r="N48" s="403">
        <f t="shared" si="6"/>
        <v>0</v>
      </c>
      <c r="O48" s="403">
        <f t="shared" si="6"/>
        <v>0</v>
      </c>
      <c r="P48" s="403">
        <f t="shared" si="6"/>
        <v>0</v>
      </c>
      <c r="Q48" s="403">
        <f t="shared" si="6"/>
        <v>0</v>
      </c>
      <c r="R48" s="403">
        <f t="shared" si="6"/>
        <v>0</v>
      </c>
      <c r="S48" s="403">
        <f t="shared" si="6"/>
        <v>0</v>
      </c>
      <c r="T48" s="403">
        <f t="shared" si="6"/>
        <v>0</v>
      </c>
      <c r="U48" s="403">
        <f t="shared" si="6"/>
        <v>0</v>
      </c>
      <c r="V48" s="403">
        <f t="shared" si="6"/>
        <v>0</v>
      </c>
      <c r="W48" s="403">
        <f t="shared" si="6"/>
        <v>0</v>
      </c>
      <c r="X48" s="403">
        <f t="shared" si="5"/>
        <v>0</v>
      </c>
      <c r="Y48" s="403">
        <f t="shared" si="5"/>
        <v>0</v>
      </c>
      <c r="Z48" s="404">
        <f t="shared" si="5"/>
        <v>0</v>
      </c>
    </row>
    <row r="49" spans="2:26" ht="13.7" customHeight="1">
      <c r="B49" s="399"/>
      <c r="C49" s="400"/>
      <c r="D49" s="401"/>
      <c r="E49" s="402"/>
      <c r="F49" s="175"/>
      <c r="G49" s="440"/>
      <c r="H49" s="403">
        <f t="shared" si="4"/>
        <v>0</v>
      </c>
      <c r="I49" s="403">
        <f t="shared" si="6"/>
        <v>0</v>
      </c>
      <c r="J49" s="403">
        <f t="shared" si="6"/>
        <v>0</v>
      </c>
      <c r="K49" s="403">
        <f t="shared" si="6"/>
        <v>0</v>
      </c>
      <c r="L49" s="403">
        <f t="shared" si="6"/>
        <v>0</v>
      </c>
      <c r="M49" s="403">
        <f t="shared" si="6"/>
        <v>0</v>
      </c>
      <c r="N49" s="403">
        <f t="shared" si="6"/>
        <v>0</v>
      </c>
      <c r="O49" s="403">
        <f t="shared" si="6"/>
        <v>0</v>
      </c>
      <c r="P49" s="403">
        <f t="shared" si="6"/>
        <v>0</v>
      </c>
      <c r="Q49" s="403">
        <f t="shared" si="6"/>
        <v>0</v>
      </c>
      <c r="R49" s="403">
        <f t="shared" si="6"/>
        <v>0</v>
      </c>
      <c r="S49" s="403">
        <f t="shared" si="6"/>
        <v>0</v>
      </c>
      <c r="T49" s="403">
        <f t="shared" si="6"/>
        <v>0</v>
      </c>
      <c r="U49" s="403">
        <f t="shared" si="6"/>
        <v>0</v>
      </c>
      <c r="V49" s="403">
        <f t="shared" si="6"/>
        <v>0</v>
      </c>
      <c r="W49" s="403">
        <f t="shared" si="6"/>
        <v>0</v>
      </c>
      <c r="X49" s="403">
        <f t="shared" si="5"/>
        <v>0</v>
      </c>
      <c r="Y49" s="403">
        <f t="shared" si="5"/>
        <v>0</v>
      </c>
      <c r="Z49" s="404">
        <f t="shared" si="5"/>
        <v>0</v>
      </c>
    </row>
    <row r="50" spans="2:26" ht="13.7" customHeight="1">
      <c r="B50" s="399"/>
      <c r="C50" s="400"/>
      <c r="D50" s="401"/>
      <c r="E50" s="402"/>
      <c r="F50" s="175"/>
      <c r="G50" s="440"/>
      <c r="H50" s="403">
        <f t="shared" si="4"/>
        <v>0</v>
      </c>
      <c r="I50" s="403">
        <f t="shared" si="6"/>
        <v>0</v>
      </c>
      <c r="J50" s="403">
        <f t="shared" si="6"/>
        <v>0</v>
      </c>
      <c r="K50" s="403">
        <f t="shared" si="6"/>
        <v>0</v>
      </c>
      <c r="L50" s="403">
        <f t="shared" si="6"/>
        <v>0</v>
      </c>
      <c r="M50" s="403">
        <f t="shared" si="6"/>
        <v>0</v>
      </c>
      <c r="N50" s="403">
        <f t="shared" si="6"/>
        <v>0</v>
      </c>
      <c r="O50" s="403">
        <f t="shared" si="6"/>
        <v>0</v>
      </c>
      <c r="P50" s="403">
        <f t="shared" si="6"/>
        <v>0</v>
      </c>
      <c r="Q50" s="403">
        <f t="shared" si="6"/>
        <v>0</v>
      </c>
      <c r="R50" s="403">
        <f t="shared" si="6"/>
        <v>0</v>
      </c>
      <c r="S50" s="403">
        <f t="shared" si="6"/>
        <v>0</v>
      </c>
      <c r="T50" s="403">
        <f t="shared" si="6"/>
        <v>0</v>
      </c>
      <c r="U50" s="403">
        <f t="shared" si="6"/>
        <v>0</v>
      </c>
      <c r="V50" s="403">
        <f t="shared" si="6"/>
        <v>0</v>
      </c>
      <c r="W50" s="403">
        <f t="shared" si="6"/>
        <v>0</v>
      </c>
      <c r="X50" s="403">
        <f t="shared" si="5"/>
        <v>0</v>
      </c>
      <c r="Y50" s="403">
        <f t="shared" si="5"/>
        <v>0</v>
      </c>
      <c r="Z50" s="404">
        <f t="shared" si="5"/>
        <v>0</v>
      </c>
    </row>
    <row r="51" spans="2:26" ht="13.7" customHeight="1">
      <c r="B51" s="399"/>
      <c r="C51" s="400"/>
      <c r="D51" s="401"/>
      <c r="E51" s="402"/>
      <c r="F51" s="175"/>
      <c r="G51" s="440"/>
      <c r="H51" s="403">
        <f t="shared" si="4"/>
        <v>0</v>
      </c>
      <c r="I51" s="403">
        <f t="shared" si="6"/>
        <v>0</v>
      </c>
      <c r="J51" s="403">
        <f t="shared" si="6"/>
        <v>0</v>
      </c>
      <c r="K51" s="403">
        <f t="shared" si="6"/>
        <v>0</v>
      </c>
      <c r="L51" s="403">
        <f t="shared" si="6"/>
        <v>0</v>
      </c>
      <c r="M51" s="403">
        <f t="shared" si="6"/>
        <v>0</v>
      </c>
      <c r="N51" s="403">
        <f t="shared" si="6"/>
        <v>0</v>
      </c>
      <c r="O51" s="403">
        <f t="shared" si="6"/>
        <v>0</v>
      </c>
      <c r="P51" s="403">
        <f t="shared" si="6"/>
        <v>0</v>
      </c>
      <c r="Q51" s="403">
        <f t="shared" si="6"/>
        <v>0</v>
      </c>
      <c r="R51" s="403">
        <f t="shared" si="6"/>
        <v>0</v>
      </c>
      <c r="S51" s="403">
        <f t="shared" si="6"/>
        <v>0</v>
      </c>
      <c r="T51" s="403">
        <f t="shared" si="6"/>
        <v>0</v>
      </c>
      <c r="U51" s="403">
        <f t="shared" si="6"/>
        <v>0</v>
      </c>
      <c r="V51" s="403">
        <f t="shared" si="6"/>
        <v>0</v>
      </c>
      <c r="W51" s="403">
        <f t="shared" si="6"/>
        <v>0</v>
      </c>
      <c r="X51" s="403">
        <f t="shared" si="5"/>
        <v>0</v>
      </c>
      <c r="Y51" s="403">
        <f t="shared" si="5"/>
        <v>0</v>
      </c>
      <c r="Z51" s="404">
        <f t="shared" si="5"/>
        <v>0</v>
      </c>
    </row>
    <row r="52" spans="2:26" ht="13.7" customHeight="1">
      <c r="B52" s="399"/>
      <c r="C52" s="400"/>
      <c r="D52" s="401"/>
      <c r="E52" s="402"/>
      <c r="F52" s="175"/>
      <c r="G52" s="440"/>
      <c r="H52" s="403">
        <f t="shared" si="4"/>
        <v>0</v>
      </c>
      <c r="I52" s="403">
        <f t="shared" si="6"/>
        <v>0</v>
      </c>
      <c r="J52" s="403">
        <f t="shared" si="6"/>
        <v>0</v>
      </c>
      <c r="K52" s="403">
        <f t="shared" si="6"/>
        <v>0</v>
      </c>
      <c r="L52" s="403">
        <f t="shared" si="6"/>
        <v>0</v>
      </c>
      <c r="M52" s="403">
        <f t="shared" si="6"/>
        <v>0</v>
      </c>
      <c r="N52" s="403">
        <f t="shared" si="6"/>
        <v>0</v>
      </c>
      <c r="O52" s="403">
        <f t="shared" si="6"/>
        <v>0</v>
      </c>
      <c r="P52" s="403">
        <f t="shared" si="6"/>
        <v>0</v>
      </c>
      <c r="Q52" s="403">
        <f t="shared" si="6"/>
        <v>0</v>
      </c>
      <c r="R52" s="403">
        <f t="shared" si="6"/>
        <v>0</v>
      </c>
      <c r="S52" s="403">
        <f t="shared" si="6"/>
        <v>0</v>
      </c>
      <c r="T52" s="403">
        <f t="shared" si="6"/>
        <v>0</v>
      </c>
      <c r="U52" s="403">
        <f t="shared" si="6"/>
        <v>0</v>
      </c>
      <c r="V52" s="403">
        <f t="shared" si="6"/>
        <v>0</v>
      </c>
      <c r="W52" s="403">
        <f t="shared" si="6"/>
        <v>0</v>
      </c>
      <c r="X52" s="403">
        <f t="shared" si="5"/>
        <v>0</v>
      </c>
      <c r="Y52" s="403">
        <f t="shared" si="5"/>
        <v>0</v>
      </c>
      <c r="Z52" s="404">
        <f t="shared" si="5"/>
        <v>0</v>
      </c>
    </row>
    <row r="53" spans="2:26" ht="13.7" customHeight="1">
      <c r="B53" s="399"/>
      <c r="C53" s="400"/>
      <c r="D53" s="401"/>
      <c r="E53" s="402"/>
      <c r="F53" s="175"/>
      <c r="G53" s="440"/>
      <c r="H53" s="403">
        <f t="shared" si="4"/>
        <v>0</v>
      </c>
      <c r="I53" s="403">
        <f t="shared" si="6"/>
        <v>0</v>
      </c>
      <c r="J53" s="403">
        <f t="shared" si="6"/>
        <v>0</v>
      </c>
      <c r="K53" s="403">
        <f t="shared" si="6"/>
        <v>0</v>
      </c>
      <c r="L53" s="403">
        <f t="shared" si="6"/>
        <v>0</v>
      </c>
      <c r="M53" s="403">
        <f t="shared" si="6"/>
        <v>0</v>
      </c>
      <c r="N53" s="403">
        <f t="shared" si="6"/>
        <v>0</v>
      </c>
      <c r="O53" s="403">
        <f t="shared" si="6"/>
        <v>0</v>
      </c>
      <c r="P53" s="403">
        <f t="shared" si="6"/>
        <v>0</v>
      </c>
      <c r="Q53" s="403">
        <f t="shared" si="6"/>
        <v>0</v>
      </c>
      <c r="R53" s="403">
        <f t="shared" si="6"/>
        <v>0</v>
      </c>
      <c r="S53" s="403">
        <f t="shared" si="6"/>
        <v>0</v>
      </c>
      <c r="T53" s="403">
        <f t="shared" si="6"/>
        <v>0</v>
      </c>
      <c r="U53" s="403">
        <f t="shared" si="6"/>
        <v>0</v>
      </c>
      <c r="V53" s="403">
        <f t="shared" si="6"/>
        <v>0</v>
      </c>
      <c r="W53" s="403">
        <f t="shared" si="6"/>
        <v>0</v>
      </c>
      <c r="X53" s="403">
        <f t="shared" si="5"/>
        <v>0</v>
      </c>
      <c r="Y53" s="403">
        <f t="shared" si="5"/>
        <v>0</v>
      </c>
      <c r="Z53" s="404">
        <f t="shared" si="5"/>
        <v>0</v>
      </c>
    </row>
    <row r="54" spans="2:26" ht="13.7" customHeight="1">
      <c r="B54" s="399"/>
      <c r="C54" s="400"/>
      <c r="D54" s="401"/>
      <c r="E54" s="402"/>
      <c r="F54" s="175"/>
      <c r="G54" s="440"/>
      <c r="H54" s="403">
        <f t="shared" si="4"/>
        <v>0</v>
      </c>
      <c r="I54" s="403">
        <f t="shared" si="6"/>
        <v>0</v>
      </c>
      <c r="J54" s="403">
        <f t="shared" si="6"/>
        <v>0</v>
      </c>
      <c r="K54" s="403">
        <f t="shared" si="6"/>
        <v>0</v>
      </c>
      <c r="L54" s="403">
        <f t="shared" si="6"/>
        <v>0</v>
      </c>
      <c r="M54" s="403">
        <f t="shared" si="6"/>
        <v>0</v>
      </c>
      <c r="N54" s="403">
        <f t="shared" si="6"/>
        <v>0</v>
      </c>
      <c r="O54" s="403">
        <f t="shared" si="6"/>
        <v>0</v>
      </c>
      <c r="P54" s="403">
        <f t="shared" si="6"/>
        <v>0</v>
      </c>
      <c r="Q54" s="403">
        <f t="shared" si="6"/>
        <v>0</v>
      </c>
      <c r="R54" s="403">
        <f t="shared" si="6"/>
        <v>0</v>
      </c>
      <c r="S54" s="403">
        <f t="shared" si="6"/>
        <v>0</v>
      </c>
      <c r="T54" s="403">
        <f t="shared" si="6"/>
        <v>0</v>
      </c>
      <c r="U54" s="403">
        <f t="shared" si="6"/>
        <v>0</v>
      </c>
      <c r="V54" s="403">
        <f t="shared" si="6"/>
        <v>0</v>
      </c>
      <c r="W54" s="403">
        <f t="shared" si="6"/>
        <v>0</v>
      </c>
      <c r="X54" s="403">
        <f t="shared" si="5"/>
        <v>0</v>
      </c>
      <c r="Y54" s="403">
        <f t="shared" si="5"/>
        <v>0</v>
      </c>
      <c r="Z54" s="404">
        <f t="shared" si="5"/>
        <v>0</v>
      </c>
    </row>
    <row r="55" spans="2:26" ht="13.7" customHeight="1">
      <c r="B55" s="399"/>
      <c r="C55" s="400"/>
      <c r="D55" s="401"/>
      <c r="E55" s="402"/>
      <c r="F55" s="175"/>
      <c r="G55" s="440"/>
      <c r="H55" s="403">
        <f t="shared" si="4"/>
        <v>0</v>
      </c>
      <c r="I55" s="403">
        <f t="shared" si="6"/>
        <v>0</v>
      </c>
      <c r="J55" s="403">
        <f t="shared" si="6"/>
        <v>0</v>
      </c>
      <c r="K55" s="403">
        <f t="shared" si="6"/>
        <v>0</v>
      </c>
      <c r="L55" s="403">
        <f t="shared" si="6"/>
        <v>0</v>
      </c>
      <c r="M55" s="403">
        <f t="shared" si="6"/>
        <v>0</v>
      </c>
      <c r="N55" s="403">
        <f t="shared" si="6"/>
        <v>0</v>
      </c>
      <c r="O55" s="403">
        <f t="shared" si="6"/>
        <v>0</v>
      </c>
      <c r="P55" s="403">
        <f t="shared" si="6"/>
        <v>0</v>
      </c>
      <c r="Q55" s="403">
        <f t="shared" si="6"/>
        <v>0</v>
      </c>
      <c r="R55" s="403">
        <f t="shared" si="6"/>
        <v>0</v>
      </c>
      <c r="S55" s="403">
        <f t="shared" si="6"/>
        <v>0</v>
      </c>
      <c r="T55" s="403">
        <f t="shared" si="6"/>
        <v>0</v>
      </c>
      <c r="U55" s="403">
        <f t="shared" si="6"/>
        <v>0</v>
      </c>
      <c r="V55" s="403">
        <f t="shared" si="6"/>
        <v>0</v>
      </c>
      <c r="W55" s="403">
        <f t="shared" si="6"/>
        <v>0</v>
      </c>
      <c r="X55" s="403">
        <f t="shared" si="5"/>
        <v>0</v>
      </c>
      <c r="Y55" s="403">
        <f t="shared" si="5"/>
        <v>0</v>
      </c>
      <c r="Z55" s="404">
        <f t="shared" si="5"/>
        <v>0</v>
      </c>
    </row>
    <row r="56" spans="2:26" ht="13.7" customHeight="1">
      <c r="B56" s="399"/>
      <c r="C56" s="400"/>
      <c r="D56" s="401"/>
      <c r="E56" s="402"/>
      <c r="F56" s="175"/>
      <c r="G56" s="440"/>
      <c r="H56" s="403">
        <f t="shared" si="4"/>
        <v>0</v>
      </c>
      <c r="I56" s="403">
        <f t="shared" si="6"/>
        <v>0</v>
      </c>
      <c r="J56" s="403">
        <f t="shared" si="6"/>
        <v>0</v>
      </c>
      <c r="K56" s="403">
        <f t="shared" si="6"/>
        <v>0</v>
      </c>
      <c r="L56" s="403">
        <f t="shared" si="6"/>
        <v>0</v>
      </c>
      <c r="M56" s="403">
        <f t="shared" si="6"/>
        <v>0</v>
      </c>
      <c r="N56" s="403">
        <f t="shared" si="6"/>
        <v>0</v>
      </c>
      <c r="O56" s="403">
        <f t="shared" si="6"/>
        <v>0</v>
      </c>
      <c r="P56" s="403">
        <f t="shared" si="6"/>
        <v>0</v>
      </c>
      <c r="Q56" s="403">
        <f t="shared" si="6"/>
        <v>0</v>
      </c>
      <c r="R56" s="403">
        <f t="shared" si="6"/>
        <v>0</v>
      </c>
      <c r="S56" s="403">
        <f t="shared" si="6"/>
        <v>0</v>
      </c>
      <c r="T56" s="403">
        <f t="shared" si="6"/>
        <v>0</v>
      </c>
      <c r="U56" s="403">
        <f t="shared" si="6"/>
        <v>0</v>
      </c>
      <c r="V56" s="403">
        <f t="shared" si="6"/>
        <v>0</v>
      </c>
      <c r="W56" s="403">
        <f t="shared" si="6"/>
        <v>0</v>
      </c>
      <c r="X56" s="403">
        <f t="shared" si="5"/>
        <v>0</v>
      </c>
      <c r="Y56" s="403">
        <f t="shared" si="5"/>
        <v>0</v>
      </c>
      <c r="Z56" s="404">
        <f t="shared" si="5"/>
        <v>0</v>
      </c>
    </row>
    <row r="57" spans="2:26" ht="13.7" customHeight="1">
      <c r="B57" s="399"/>
      <c r="C57" s="400"/>
      <c r="D57" s="401"/>
      <c r="E57" s="402"/>
      <c r="F57" s="175"/>
      <c r="G57" s="440"/>
      <c r="H57" s="403">
        <f t="shared" si="4"/>
        <v>0</v>
      </c>
      <c r="I57" s="403">
        <f t="shared" ref="I57:X72" si="7">IF(I$7-$E57=0,$F57,0)</f>
        <v>0</v>
      </c>
      <c r="J57" s="403">
        <f t="shared" si="7"/>
        <v>0</v>
      </c>
      <c r="K57" s="403">
        <f t="shared" si="7"/>
        <v>0</v>
      </c>
      <c r="L57" s="403">
        <f t="shared" si="7"/>
        <v>0</v>
      </c>
      <c r="M57" s="403">
        <f t="shared" si="7"/>
        <v>0</v>
      </c>
      <c r="N57" s="403">
        <f t="shared" si="7"/>
        <v>0</v>
      </c>
      <c r="O57" s="403">
        <f t="shared" si="7"/>
        <v>0</v>
      </c>
      <c r="P57" s="403">
        <f t="shared" si="7"/>
        <v>0</v>
      </c>
      <c r="Q57" s="403">
        <f t="shared" si="7"/>
        <v>0</v>
      </c>
      <c r="R57" s="403">
        <f t="shared" si="7"/>
        <v>0</v>
      </c>
      <c r="S57" s="403">
        <f t="shared" si="7"/>
        <v>0</v>
      </c>
      <c r="T57" s="403">
        <f t="shared" si="7"/>
        <v>0</v>
      </c>
      <c r="U57" s="403">
        <f t="shared" si="7"/>
        <v>0</v>
      </c>
      <c r="V57" s="403">
        <f t="shared" si="7"/>
        <v>0</v>
      </c>
      <c r="W57" s="403">
        <f t="shared" si="7"/>
        <v>0</v>
      </c>
      <c r="X57" s="403">
        <f t="shared" si="5"/>
        <v>0</v>
      </c>
      <c r="Y57" s="403">
        <f t="shared" si="5"/>
        <v>0</v>
      </c>
      <c r="Z57" s="404">
        <f t="shared" si="5"/>
        <v>0</v>
      </c>
    </row>
    <row r="58" spans="2:26" ht="13.7" customHeight="1">
      <c r="B58" s="399"/>
      <c r="C58" s="400"/>
      <c r="D58" s="401"/>
      <c r="E58" s="402"/>
      <c r="F58" s="175"/>
      <c r="G58" s="440"/>
      <c r="H58" s="403">
        <f t="shared" si="4"/>
        <v>0</v>
      </c>
      <c r="I58" s="403">
        <f t="shared" si="7"/>
        <v>0</v>
      </c>
      <c r="J58" s="403">
        <f t="shared" si="7"/>
        <v>0</v>
      </c>
      <c r="K58" s="403">
        <f t="shared" si="7"/>
        <v>0</v>
      </c>
      <c r="L58" s="403">
        <f t="shared" si="7"/>
        <v>0</v>
      </c>
      <c r="M58" s="403">
        <f t="shared" si="7"/>
        <v>0</v>
      </c>
      <c r="N58" s="403">
        <f t="shared" si="7"/>
        <v>0</v>
      </c>
      <c r="O58" s="403">
        <f t="shared" si="7"/>
        <v>0</v>
      </c>
      <c r="P58" s="403">
        <f t="shared" si="7"/>
        <v>0</v>
      </c>
      <c r="Q58" s="403">
        <f t="shared" si="7"/>
        <v>0</v>
      </c>
      <c r="R58" s="403">
        <f t="shared" si="7"/>
        <v>0</v>
      </c>
      <c r="S58" s="403">
        <f t="shared" si="7"/>
        <v>0</v>
      </c>
      <c r="T58" s="403">
        <f t="shared" si="7"/>
        <v>0</v>
      </c>
      <c r="U58" s="403">
        <f t="shared" si="7"/>
        <v>0</v>
      </c>
      <c r="V58" s="403">
        <f t="shared" si="7"/>
        <v>0</v>
      </c>
      <c r="W58" s="403">
        <f t="shared" si="7"/>
        <v>0</v>
      </c>
      <c r="X58" s="403">
        <f t="shared" si="7"/>
        <v>0</v>
      </c>
      <c r="Y58" s="403">
        <f t="shared" ref="X58:Z89" si="8">IF(Y$7-$E58=0,$F58,0)</f>
        <v>0</v>
      </c>
      <c r="Z58" s="404">
        <f t="shared" si="8"/>
        <v>0</v>
      </c>
    </row>
    <row r="59" spans="2:26" ht="13.7" customHeight="1">
      <c r="B59" s="399"/>
      <c r="C59" s="400"/>
      <c r="D59" s="401"/>
      <c r="E59" s="402"/>
      <c r="F59" s="175"/>
      <c r="G59" s="440"/>
      <c r="H59" s="403">
        <f t="shared" si="4"/>
        <v>0</v>
      </c>
      <c r="I59" s="403">
        <f t="shared" si="7"/>
        <v>0</v>
      </c>
      <c r="J59" s="403">
        <f t="shared" si="7"/>
        <v>0</v>
      </c>
      <c r="K59" s="403">
        <f t="shared" si="7"/>
        <v>0</v>
      </c>
      <c r="L59" s="403">
        <f t="shared" si="7"/>
        <v>0</v>
      </c>
      <c r="M59" s="403">
        <f t="shared" si="7"/>
        <v>0</v>
      </c>
      <c r="N59" s="403">
        <f t="shared" si="7"/>
        <v>0</v>
      </c>
      <c r="O59" s="403">
        <f t="shared" si="7"/>
        <v>0</v>
      </c>
      <c r="P59" s="403">
        <f t="shared" si="7"/>
        <v>0</v>
      </c>
      <c r="Q59" s="403">
        <f t="shared" si="7"/>
        <v>0</v>
      </c>
      <c r="R59" s="403">
        <f t="shared" si="7"/>
        <v>0</v>
      </c>
      <c r="S59" s="403">
        <f t="shared" si="7"/>
        <v>0</v>
      </c>
      <c r="T59" s="403">
        <f t="shared" si="7"/>
        <v>0</v>
      </c>
      <c r="U59" s="403">
        <f t="shared" si="7"/>
        <v>0</v>
      </c>
      <c r="V59" s="403">
        <f t="shared" si="7"/>
        <v>0</v>
      </c>
      <c r="W59" s="403">
        <f t="shared" si="7"/>
        <v>0</v>
      </c>
      <c r="X59" s="403">
        <f t="shared" si="8"/>
        <v>0</v>
      </c>
      <c r="Y59" s="403">
        <f t="shared" si="8"/>
        <v>0</v>
      </c>
      <c r="Z59" s="404">
        <f t="shared" si="8"/>
        <v>0</v>
      </c>
    </row>
    <row r="60" spans="2:26" ht="13.7" customHeight="1">
      <c r="B60" s="399"/>
      <c r="C60" s="400"/>
      <c r="D60" s="401"/>
      <c r="E60" s="402"/>
      <c r="F60" s="175"/>
      <c r="G60" s="440"/>
      <c r="H60" s="403">
        <f t="shared" si="4"/>
        <v>0</v>
      </c>
      <c r="I60" s="403">
        <f t="shared" si="7"/>
        <v>0</v>
      </c>
      <c r="J60" s="403">
        <f t="shared" si="7"/>
        <v>0</v>
      </c>
      <c r="K60" s="403">
        <f t="shared" si="7"/>
        <v>0</v>
      </c>
      <c r="L60" s="403">
        <f t="shared" si="7"/>
        <v>0</v>
      </c>
      <c r="M60" s="403">
        <f t="shared" si="7"/>
        <v>0</v>
      </c>
      <c r="N60" s="403">
        <f t="shared" si="7"/>
        <v>0</v>
      </c>
      <c r="O60" s="403">
        <f t="shared" si="7"/>
        <v>0</v>
      </c>
      <c r="P60" s="403">
        <f t="shared" si="7"/>
        <v>0</v>
      </c>
      <c r="Q60" s="403">
        <f t="shared" si="7"/>
        <v>0</v>
      </c>
      <c r="R60" s="403">
        <f t="shared" si="7"/>
        <v>0</v>
      </c>
      <c r="S60" s="403">
        <f t="shared" si="7"/>
        <v>0</v>
      </c>
      <c r="T60" s="403">
        <f t="shared" si="7"/>
        <v>0</v>
      </c>
      <c r="U60" s="403">
        <f t="shared" si="7"/>
        <v>0</v>
      </c>
      <c r="V60" s="403">
        <f t="shared" si="7"/>
        <v>0</v>
      </c>
      <c r="W60" s="403">
        <f t="shared" si="7"/>
        <v>0</v>
      </c>
      <c r="X60" s="403">
        <f t="shared" si="8"/>
        <v>0</v>
      </c>
      <c r="Y60" s="403">
        <f t="shared" si="8"/>
        <v>0</v>
      </c>
      <c r="Z60" s="404">
        <f t="shared" si="8"/>
        <v>0</v>
      </c>
    </row>
    <row r="61" spans="2:26" ht="13.7" customHeight="1">
      <c r="B61" s="399"/>
      <c r="C61" s="400"/>
      <c r="D61" s="401"/>
      <c r="E61" s="402"/>
      <c r="F61" s="175"/>
      <c r="G61" s="440"/>
      <c r="H61" s="403">
        <f t="shared" si="4"/>
        <v>0</v>
      </c>
      <c r="I61" s="403">
        <f t="shared" si="7"/>
        <v>0</v>
      </c>
      <c r="J61" s="403">
        <f t="shared" si="7"/>
        <v>0</v>
      </c>
      <c r="K61" s="403">
        <f t="shared" si="7"/>
        <v>0</v>
      </c>
      <c r="L61" s="403">
        <f t="shared" si="7"/>
        <v>0</v>
      </c>
      <c r="M61" s="403">
        <f t="shared" si="7"/>
        <v>0</v>
      </c>
      <c r="N61" s="403">
        <f t="shared" si="7"/>
        <v>0</v>
      </c>
      <c r="O61" s="403">
        <f t="shared" si="7"/>
        <v>0</v>
      </c>
      <c r="P61" s="403">
        <f t="shared" si="7"/>
        <v>0</v>
      </c>
      <c r="Q61" s="403">
        <f t="shared" si="7"/>
        <v>0</v>
      </c>
      <c r="R61" s="403">
        <f t="shared" si="7"/>
        <v>0</v>
      </c>
      <c r="S61" s="403">
        <f t="shared" si="7"/>
        <v>0</v>
      </c>
      <c r="T61" s="403">
        <f t="shared" si="7"/>
        <v>0</v>
      </c>
      <c r="U61" s="403">
        <f t="shared" si="7"/>
        <v>0</v>
      </c>
      <c r="V61" s="403">
        <f t="shared" si="7"/>
        <v>0</v>
      </c>
      <c r="W61" s="403">
        <f t="shared" si="7"/>
        <v>0</v>
      </c>
      <c r="X61" s="403">
        <f t="shared" si="8"/>
        <v>0</v>
      </c>
      <c r="Y61" s="403">
        <f t="shared" si="8"/>
        <v>0</v>
      </c>
      <c r="Z61" s="404">
        <f t="shared" si="8"/>
        <v>0</v>
      </c>
    </row>
    <row r="62" spans="2:26" ht="13.7" customHeight="1">
      <c r="B62" s="399"/>
      <c r="C62" s="400"/>
      <c r="D62" s="401"/>
      <c r="E62" s="402"/>
      <c r="F62" s="175"/>
      <c r="G62" s="440"/>
      <c r="H62" s="403">
        <f t="shared" si="4"/>
        <v>0</v>
      </c>
      <c r="I62" s="403">
        <f t="shared" si="7"/>
        <v>0</v>
      </c>
      <c r="J62" s="403">
        <f t="shared" si="7"/>
        <v>0</v>
      </c>
      <c r="K62" s="403">
        <f t="shared" si="7"/>
        <v>0</v>
      </c>
      <c r="L62" s="403">
        <f t="shared" si="7"/>
        <v>0</v>
      </c>
      <c r="M62" s="403">
        <f t="shared" si="7"/>
        <v>0</v>
      </c>
      <c r="N62" s="403">
        <f t="shared" si="7"/>
        <v>0</v>
      </c>
      <c r="O62" s="403">
        <f t="shared" si="7"/>
        <v>0</v>
      </c>
      <c r="P62" s="403">
        <f t="shared" si="7"/>
        <v>0</v>
      </c>
      <c r="Q62" s="403">
        <f t="shared" si="7"/>
        <v>0</v>
      </c>
      <c r="R62" s="403">
        <f t="shared" si="7"/>
        <v>0</v>
      </c>
      <c r="S62" s="403">
        <f t="shared" si="7"/>
        <v>0</v>
      </c>
      <c r="T62" s="403">
        <f t="shared" si="7"/>
        <v>0</v>
      </c>
      <c r="U62" s="403">
        <f t="shared" si="7"/>
        <v>0</v>
      </c>
      <c r="V62" s="403">
        <f t="shared" si="7"/>
        <v>0</v>
      </c>
      <c r="W62" s="403">
        <f t="shared" si="7"/>
        <v>0</v>
      </c>
      <c r="X62" s="403">
        <f t="shared" si="8"/>
        <v>0</v>
      </c>
      <c r="Y62" s="403">
        <f t="shared" si="8"/>
        <v>0</v>
      </c>
      <c r="Z62" s="404">
        <f t="shared" si="8"/>
        <v>0</v>
      </c>
    </row>
    <row r="63" spans="2:26" ht="13.7" customHeight="1">
      <c r="B63" s="399"/>
      <c r="C63" s="400"/>
      <c r="D63" s="401"/>
      <c r="E63" s="402"/>
      <c r="F63" s="175"/>
      <c r="G63" s="440"/>
      <c r="H63" s="403">
        <f t="shared" si="4"/>
        <v>0</v>
      </c>
      <c r="I63" s="403">
        <f t="shared" si="7"/>
        <v>0</v>
      </c>
      <c r="J63" s="403">
        <f t="shared" si="7"/>
        <v>0</v>
      </c>
      <c r="K63" s="403">
        <f t="shared" si="7"/>
        <v>0</v>
      </c>
      <c r="L63" s="403">
        <f t="shared" si="7"/>
        <v>0</v>
      </c>
      <c r="M63" s="403">
        <f t="shared" si="7"/>
        <v>0</v>
      </c>
      <c r="N63" s="403">
        <f t="shared" si="7"/>
        <v>0</v>
      </c>
      <c r="O63" s="403">
        <f t="shared" si="7"/>
        <v>0</v>
      </c>
      <c r="P63" s="403">
        <f t="shared" si="7"/>
        <v>0</v>
      </c>
      <c r="Q63" s="403">
        <f t="shared" si="7"/>
        <v>0</v>
      </c>
      <c r="R63" s="403">
        <f t="shared" si="7"/>
        <v>0</v>
      </c>
      <c r="S63" s="403">
        <f t="shared" si="7"/>
        <v>0</v>
      </c>
      <c r="T63" s="403">
        <f t="shared" si="7"/>
        <v>0</v>
      </c>
      <c r="U63" s="403">
        <f t="shared" si="7"/>
        <v>0</v>
      </c>
      <c r="V63" s="403">
        <f t="shared" si="7"/>
        <v>0</v>
      </c>
      <c r="W63" s="403">
        <f t="shared" si="7"/>
        <v>0</v>
      </c>
      <c r="X63" s="403">
        <f t="shared" si="8"/>
        <v>0</v>
      </c>
      <c r="Y63" s="403">
        <f t="shared" si="8"/>
        <v>0</v>
      </c>
      <c r="Z63" s="404">
        <f t="shared" si="8"/>
        <v>0</v>
      </c>
    </row>
    <row r="64" spans="2:26" ht="13.7" customHeight="1">
      <c r="B64" s="399"/>
      <c r="C64" s="400"/>
      <c r="D64" s="401"/>
      <c r="E64" s="402"/>
      <c r="F64" s="175"/>
      <c r="G64" s="440"/>
      <c r="H64" s="403">
        <f t="shared" si="4"/>
        <v>0</v>
      </c>
      <c r="I64" s="403">
        <f t="shared" si="7"/>
        <v>0</v>
      </c>
      <c r="J64" s="403">
        <f t="shared" si="7"/>
        <v>0</v>
      </c>
      <c r="K64" s="403">
        <f t="shared" si="7"/>
        <v>0</v>
      </c>
      <c r="L64" s="403">
        <f t="shared" si="7"/>
        <v>0</v>
      </c>
      <c r="M64" s="403">
        <f t="shared" si="7"/>
        <v>0</v>
      </c>
      <c r="N64" s="403">
        <f t="shared" si="7"/>
        <v>0</v>
      </c>
      <c r="O64" s="403">
        <f t="shared" si="7"/>
        <v>0</v>
      </c>
      <c r="P64" s="403">
        <f t="shared" si="7"/>
        <v>0</v>
      </c>
      <c r="Q64" s="403">
        <f t="shared" si="7"/>
        <v>0</v>
      </c>
      <c r="R64" s="403">
        <f t="shared" si="7"/>
        <v>0</v>
      </c>
      <c r="S64" s="403">
        <f t="shared" si="7"/>
        <v>0</v>
      </c>
      <c r="T64" s="403">
        <f t="shared" si="7"/>
        <v>0</v>
      </c>
      <c r="U64" s="403">
        <f t="shared" si="7"/>
        <v>0</v>
      </c>
      <c r="V64" s="403">
        <f t="shared" si="7"/>
        <v>0</v>
      </c>
      <c r="W64" s="403">
        <f t="shared" si="7"/>
        <v>0</v>
      </c>
      <c r="X64" s="403">
        <f t="shared" si="8"/>
        <v>0</v>
      </c>
      <c r="Y64" s="403">
        <f t="shared" si="8"/>
        <v>0</v>
      </c>
      <c r="Z64" s="404">
        <f t="shared" si="8"/>
        <v>0</v>
      </c>
    </row>
    <row r="65" spans="2:26" ht="13.7" customHeight="1">
      <c r="B65" s="399"/>
      <c r="C65" s="400"/>
      <c r="D65" s="401"/>
      <c r="E65" s="402"/>
      <c r="F65" s="175"/>
      <c r="G65" s="440"/>
      <c r="H65" s="403">
        <f t="shared" si="4"/>
        <v>0</v>
      </c>
      <c r="I65" s="403">
        <f t="shared" si="7"/>
        <v>0</v>
      </c>
      <c r="J65" s="403">
        <f t="shared" si="7"/>
        <v>0</v>
      </c>
      <c r="K65" s="403">
        <f t="shared" si="7"/>
        <v>0</v>
      </c>
      <c r="L65" s="403">
        <f t="shared" si="7"/>
        <v>0</v>
      </c>
      <c r="M65" s="403">
        <f t="shared" si="7"/>
        <v>0</v>
      </c>
      <c r="N65" s="403">
        <f t="shared" si="7"/>
        <v>0</v>
      </c>
      <c r="O65" s="403">
        <f t="shared" si="7"/>
        <v>0</v>
      </c>
      <c r="P65" s="403">
        <f t="shared" si="7"/>
        <v>0</v>
      </c>
      <c r="Q65" s="403">
        <f t="shared" si="7"/>
        <v>0</v>
      </c>
      <c r="R65" s="403">
        <f t="shared" si="7"/>
        <v>0</v>
      </c>
      <c r="S65" s="403">
        <f t="shared" si="7"/>
        <v>0</v>
      </c>
      <c r="T65" s="403">
        <f t="shared" si="7"/>
        <v>0</v>
      </c>
      <c r="U65" s="403">
        <f t="shared" si="7"/>
        <v>0</v>
      </c>
      <c r="V65" s="403">
        <f t="shared" si="7"/>
        <v>0</v>
      </c>
      <c r="W65" s="403">
        <f t="shared" si="7"/>
        <v>0</v>
      </c>
      <c r="X65" s="403">
        <f t="shared" si="8"/>
        <v>0</v>
      </c>
      <c r="Y65" s="403">
        <f t="shared" si="8"/>
        <v>0</v>
      </c>
      <c r="Z65" s="404">
        <f t="shared" si="8"/>
        <v>0</v>
      </c>
    </row>
    <row r="66" spans="2:26" ht="13.7" customHeight="1">
      <c r="B66" s="399"/>
      <c r="C66" s="400"/>
      <c r="D66" s="401"/>
      <c r="E66" s="402"/>
      <c r="F66" s="175"/>
      <c r="G66" s="440"/>
      <c r="H66" s="403">
        <f t="shared" si="4"/>
        <v>0</v>
      </c>
      <c r="I66" s="403">
        <f t="shared" si="7"/>
        <v>0</v>
      </c>
      <c r="J66" s="403">
        <f t="shared" si="7"/>
        <v>0</v>
      </c>
      <c r="K66" s="403">
        <f t="shared" si="7"/>
        <v>0</v>
      </c>
      <c r="L66" s="403">
        <f t="shared" si="7"/>
        <v>0</v>
      </c>
      <c r="M66" s="403">
        <f t="shared" si="7"/>
        <v>0</v>
      </c>
      <c r="N66" s="403">
        <f t="shared" si="7"/>
        <v>0</v>
      </c>
      <c r="O66" s="403">
        <f t="shared" si="7"/>
        <v>0</v>
      </c>
      <c r="P66" s="403">
        <f t="shared" si="7"/>
        <v>0</v>
      </c>
      <c r="Q66" s="403">
        <f t="shared" si="7"/>
        <v>0</v>
      </c>
      <c r="R66" s="403">
        <f t="shared" si="7"/>
        <v>0</v>
      </c>
      <c r="S66" s="403">
        <f t="shared" si="7"/>
        <v>0</v>
      </c>
      <c r="T66" s="403">
        <f t="shared" si="7"/>
        <v>0</v>
      </c>
      <c r="U66" s="403">
        <f t="shared" si="7"/>
        <v>0</v>
      </c>
      <c r="V66" s="403">
        <f t="shared" si="7"/>
        <v>0</v>
      </c>
      <c r="W66" s="403">
        <f t="shared" si="7"/>
        <v>0</v>
      </c>
      <c r="X66" s="403">
        <f t="shared" si="8"/>
        <v>0</v>
      </c>
      <c r="Y66" s="403">
        <f t="shared" si="8"/>
        <v>0</v>
      </c>
      <c r="Z66" s="404">
        <f t="shared" si="8"/>
        <v>0</v>
      </c>
    </row>
    <row r="67" spans="2:26" ht="13.7" customHeight="1">
      <c r="B67" s="399"/>
      <c r="C67" s="400"/>
      <c r="D67" s="401"/>
      <c r="E67" s="402"/>
      <c r="F67" s="175"/>
      <c r="G67" s="440"/>
      <c r="H67" s="403">
        <f t="shared" si="4"/>
        <v>0</v>
      </c>
      <c r="I67" s="403">
        <f t="shared" si="7"/>
        <v>0</v>
      </c>
      <c r="J67" s="403">
        <f t="shared" si="7"/>
        <v>0</v>
      </c>
      <c r="K67" s="403">
        <f t="shared" si="7"/>
        <v>0</v>
      </c>
      <c r="L67" s="403">
        <f t="shared" si="7"/>
        <v>0</v>
      </c>
      <c r="M67" s="403">
        <f t="shared" si="7"/>
        <v>0</v>
      </c>
      <c r="N67" s="403">
        <f t="shared" si="7"/>
        <v>0</v>
      </c>
      <c r="O67" s="403">
        <f t="shared" si="7"/>
        <v>0</v>
      </c>
      <c r="P67" s="403">
        <f t="shared" si="7"/>
        <v>0</v>
      </c>
      <c r="Q67" s="403">
        <f t="shared" si="7"/>
        <v>0</v>
      </c>
      <c r="R67" s="403">
        <f t="shared" si="7"/>
        <v>0</v>
      </c>
      <c r="S67" s="403">
        <f t="shared" si="7"/>
        <v>0</v>
      </c>
      <c r="T67" s="403">
        <f t="shared" si="7"/>
        <v>0</v>
      </c>
      <c r="U67" s="403">
        <f t="shared" si="7"/>
        <v>0</v>
      </c>
      <c r="V67" s="403">
        <f t="shared" si="7"/>
        <v>0</v>
      </c>
      <c r="W67" s="403">
        <f t="shared" si="7"/>
        <v>0</v>
      </c>
      <c r="X67" s="403">
        <f t="shared" si="8"/>
        <v>0</v>
      </c>
      <c r="Y67" s="403">
        <f t="shared" si="8"/>
        <v>0</v>
      </c>
      <c r="Z67" s="404">
        <f t="shared" si="8"/>
        <v>0</v>
      </c>
    </row>
    <row r="68" spans="2:26" ht="13.7" customHeight="1">
      <c r="B68" s="399"/>
      <c r="C68" s="400"/>
      <c r="D68" s="401"/>
      <c r="E68" s="402"/>
      <c r="F68" s="175"/>
      <c r="G68" s="440"/>
      <c r="H68" s="403">
        <f t="shared" si="4"/>
        <v>0</v>
      </c>
      <c r="I68" s="403">
        <f t="shared" si="7"/>
        <v>0</v>
      </c>
      <c r="J68" s="403">
        <f t="shared" si="7"/>
        <v>0</v>
      </c>
      <c r="K68" s="403">
        <f t="shared" si="7"/>
        <v>0</v>
      </c>
      <c r="L68" s="403">
        <f t="shared" si="7"/>
        <v>0</v>
      </c>
      <c r="M68" s="403">
        <f t="shared" si="7"/>
        <v>0</v>
      </c>
      <c r="N68" s="403">
        <f t="shared" si="7"/>
        <v>0</v>
      </c>
      <c r="O68" s="403">
        <f t="shared" si="7"/>
        <v>0</v>
      </c>
      <c r="P68" s="403">
        <f t="shared" si="7"/>
        <v>0</v>
      </c>
      <c r="Q68" s="403">
        <f t="shared" si="7"/>
        <v>0</v>
      </c>
      <c r="R68" s="403">
        <f t="shared" si="7"/>
        <v>0</v>
      </c>
      <c r="S68" s="403">
        <f t="shared" si="7"/>
        <v>0</v>
      </c>
      <c r="T68" s="403">
        <f t="shared" si="7"/>
        <v>0</v>
      </c>
      <c r="U68" s="403">
        <f t="shared" si="7"/>
        <v>0</v>
      </c>
      <c r="V68" s="403">
        <f t="shared" si="7"/>
        <v>0</v>
      </c>
      <c r="W68" s="403">
        <f t="shared" si="7"/>
        <v>0</v>
      </c>
      <c r="X68" s="403">
        <f t="shared" si="8"/>
        <v>0</v>
      </c>
      <c r="Y68" s="403">
        <f t="shared" si="8"/>
        <v>0</v>
      </c>
      <c r="Z68" s="404">
        <f t="shared" si="8"/>
        <v>0</v>
      </c>
    </row>
    <row r="69" spans="2:26" ht="13.7" customHeight="1">
      <c r="B69" s="399"/>
      <c r="C69" s="400"/>
      <c r="D69" s="401"/>
      <c r="E69" s="402"/>
      <c r="F69" s="175"/>
      <c r="G69" s="440"/>
      <c r="H69" s="403">
        <f t="shared" si="4"/>
        <v>0</v>
      </c>
      <c r="I69" s="403">
        <f t="shared" si="7"/>
        <v>0</v>
      </c>
      <c r="J69" s="403">
        <f t="shared" si="7"/>
        <v>0</v>
      </c>
      <c r="K69" s="403">
        <f t="shared" si="7"/>
        <v>0</v>
      </c>
      <c r="L69" s="403">
        <f t="shared" si="7"/>
        <v>0</v>
      </c>
      <c r="M69" s="403">
        <f t="shared" si="7"/>
        <v>0</v>
      </c>
      <c r="N69" s="403">
        <f t="shared" si="7"/>
        <v>0</v>
      </c>
      <c r="O69" s="403">
        <f t="shared" si="7"/>
        <v>0</v>
      </c>
      <c r="P69" s="403">
        <f t="shared" si="7"/>
        <v>0</v>
      </c>
      <c r="Q69" s="403">
        <f t="shared" si="7"/>
        <v>0</v>
      </c>
      <c r="R69" s="403">
        <f t="shared" si="7"/>
        <v>0</v>
      </c>
      <c r="S69" s="403">
        <f t="shared" si="7"/>
        <v>0</v>
      </c>
      <c r="T69" s="403">
        <f t="shared" si="7"/>
        <v>0</v>
      </c>
      <c r="U69" s="403">
        <f t="shared" si="7"/>
        <v>0</v>
      </c>
      <c r="V69" s="403">
        <f t="shared" si="7"/>
        <v>0</v>
      </c>
      <c r="W69" s="403">
        <f t="shared" si="7"/>
        <v>0</v>
      </c>
      <c r="X69" s="403">
        <f t="shared" si="8"/>
        <v>0</v>
      </c>
      <c r="Y69" s="403">
        <f t="shared" si="8"/>
        <v>0</v>
      </c>
      <c r="Z69" s="404">
        <f t="shared" si="8"/>
        <v>0</v>
      </c>
    </row>
    <row r="70" spans="2:26" ht="13.7" customHeight="1">
      <c r="B70" s="399"/>
      <c r="C70" s="400"/>
      <c r="D70" s="401"/>
      <c r="E70" s="402"/>
      <c r="F70" s="175"/>
      <c r="G70" s="440"/>
      <c r="H70" s="403">
        <f t="shared" si="4"/>
        <v>0</v>
      </c>
      <c r="I70" s="403">
        <f t="shared" si="7"/>
        <v>0</v>
      </c>
      <c r="J70" s="403">
        <f t="shared" si="7"/>
        <v>0</v>
      </c>
      <c r="K70" s="403">
        <f t="shared" si="7"/>
        <v>0</v>
      </c>
      <c r="L70" s="403">
        <f t="shared" si="7"/>
        <v>0</v>
      </c>
      <c r="M70" s="403">
        <f t="shared" si="7"/>
        <v>0</v>
      </c>
      <c r="N70" s="403">
        <f t="shared" si="7"/>
        <v>0</v>
      </c>
      <c r="O70" s="403">
        <f t="shared" si="7"/>
        <v>0</v>
      </c>
      <c r="P70" s="403">
        <f t="shared" si="7"/>
        <v>0</v>
      </c>
      <c r="Q70" s="403">
        <f t="shared" si="7"/>
        <v>0</v>
      </c>
      <c r="R70" s="403">
        <f t="shared" si="7"/>
        <v>0</v>
      </c>
      <c r="S70" s="403">
        <f t="shared" si="7"/>
        <v>0</v>
      </c>
      <c r="T70" s="403">
        <f t="shared" si="7"/>
        <v>0</v>
      </c>
      <c r="U70" s="403">
        <f t="shared" si="7"/>
        <v>0</v>
      </c>
      <c r="V70" s="403">
        <f t="shared" si="7"/>
        <v>0</v>
      </c>
      <c r="W70" s="403">
        <f t="shared" si="7"/>
        <v>0</v>
      </c>
      <c r="X70" s="403">
        <f t="shared" si="8"/>
        <v>0</v>
      </c>
      <c r="Y70" s="403">
        <f t="shared" si="8"/>
        <v>0</v>
      </c>
      <c r="Z70" s="404">
        <f t="shared" si="8"/>
        <v>0</v>
      </c>
    </row>
    <row r="71" spans="2:26" ht="13.7" customHeight="1">
      <c r="B71" s="399"/>
      <c r="C71" s="400"/>
      <c r="D71" s="401"/>
      <c r="E71" s="402"/>
      <c r="F71" s="175"/>
      <c r="G71" s="440"/>
      <c r="H71" s="403">
        <f t="shared" si="4"/>
        <v>0</v>
      </c>
      <c r="I71" s="403">
        <f t="shared" si="7"/>
        <v>0</v>
      </c>
      <c r="J71" s="403">
        <f t="shared" si="7"/>
        <v>0</v>
      </c>
      <c r="K71" s="403">
        <f t="shared" si="7"/>
        <v>0</v>
      </c>
      <c r="L71" s="403">
        <f t="shared" si="7"/>
        <v>0</v>
      </c>
      <c r="M71" s="403">
        <f t="shared" si="7"/>
        <v>0</v>
      </c>
      <c r="N71" s="403">
        <f t="shared" si="7"/>
        <v>0</v>
      </c>
      <c r="O71" s="403">
        <f t="shared" si="7"/>
        <v>0</v>
      </c>
      <c r="P71" s="403">
        <f t="shared" si="7"/>
        <v>0</v>
      </c>
      <c r="Q71" s="403">
        <f t="shared" si="7"/>
        <v>0</v>
      </c>
      <c r="R71" s="403">
        <f t="shared" si="7"/>
        <v>0</v>
      </c>
      <c r="S71" s="403">
        <f t="shared" si="7"/>
        <v>0</v>
      </c>
      <c r="T71" s="403">
        <f t="shared" si="7"/>
        <v>0</v>
      </c>
      <c r="U71" s="403">
        <f t="shared" si="7"/>
        <v>0</v>
      </c>
      <c r="V71" s="403">
        <f t="shared" si="7"/>
        <v>0</v>
      </c>
      <c r="W71" s="403">
        <f t="shared" si="7"/>
        <v>0</v>
      </c>
      <c r="X71" s="403">
        <f t="shared" si="8"/>
        <v>0</v>
      </c>
      <c r="Y71" s="403">
        <f t="shared" si="8"/>
        <v>0</v>
      </c>
      <c r="Z71" s="404">
        <f t="shared" si="8"/>
        <v>0</v>
      </c>
    </row>
    <row r="72" spans="2:26" ht="13.7" customHeight="1">
      <c r="B72" s="399"/>
      <c r="C72" s="400"/>
      <c r="D72" s="401"/>
      <c r="E72" s="402"/>
      <c r="F72" s="175"/>
      <c r="G72" s="440"/>
      <c r="H72" s="403">
        <f t="shared" si="4"/>
        <v>0</v>
      </c>
      <c r="I72" s="403">
        <f t="shared" si="7"/>
        <v>0</v>
      </c>
      <c r="J72" s="403">
        <f t="shared" si="7"/>
        <v>0</v>
      </c>
      <c r="K72" s="403">
        <f t="shared" si="7"/>
        <v>0</v>
      </c>
      <c r="L72" s="403">
        <f t="shared" si="7"/>
        <v>0</v>
      </c>
      <c r="M72" s="403">
        <f t="shared" si="7"/>
        <v>0</v>
      </c>
      <c r="N72" s="403">
        <f t="shared" si="7"/>
        <v>0</v>
      </c>
      <c r="O72" s="403">
        <f t="shared" si="7"/>
        <v>0</v>
      </c>
      <c r="P72" s="403">
        <f t="shared" si="7"/>
        <v>0</v>
      </c>
      <c r="Q72" s="403">
        <f t="shared" si="7"/>
        <v>0</v>
      </c>
      <c r="R72" s="403">
        <f t="shared" si="7"/>
        <v>0</v>
      </c>
      <c r="S72" s="403">
        <f t="shared" si="7"/>
        <v>0</v>
      </c>
      <c r="T72" s="403">
        <f t="shared" si="7"/>
        <v>0</v>
      </c>
      <c r="U72" s="403">
        <f t="shared" si="7"/>
        <v>0</v>
      </c>
      <c r="V72" s="403">
        <f t="shared" si="7"/>
        <v>0</v>
      </c>
      <c r="W72" s="403">
        <f t="shared" si="7"/>
        <v>0</v>
      </c>
      <c r="X72" s="403">
        <f t="shared" si="8"/>
        <v>0</v>
      </c>
      <c r="Y72" s="403">
        <f t="shared" si="8"/>
        <v>0</v>
      </c>
      <c r="Z72" s="404">
        <f t="shared" si="8"/>
        <v>0</v>
      </c>
    </row>
    <row r="73" spans="2:26" ht="13.7" customHeight="1">
      <c r="B73" s="399"/>
      <c r="C73" s="400"/>
      <c r="D73" s="401"/>
      <c r="E73" s="402"/>
      <c r="F73" s="175"/>
      <c r="G73" s="440"/>
      <c r="H73" s="403">
        <f t="shared" si="4"/>
        <v>0</v>
      </c>
      <c r="I73" s="403">
        <f t="shared" ref="I73:W88" si="9">IF(I$7-$E73=0,$F73,0)</f>
        <v>0</v>
      </c>
      <c r="J73" s="403">
        <f t="shared" si="9"/>
        <v>0</v>
      </c>
      <c r="K73" s="403">
        <f t="shared" si="9"/>
        <v>0</v>
      </c>
      <c r="L73" s="403">
        <f t="shared" si="9"/>
        <v>0</v>
      </c>
      <c r="M73" s="403">
        <f t="shared" si="9"/>
        <v>0</v>
      </c>
      <c r="N73" s="403">
        <f t="shared" si="9"/>
        <v>0</v>
      </c>
      <c r="O73" s="403">
        <f t="shared" si="9"/>
        <v>0</v>
      </c>
      <c r="P73" s="403">
        <f t="shared" si="9"/>
        <v>0</v>
      </c>
      <c r="Q73" s="403">
        <f t="shared" si="9"/>
        <v>0</v>
      </c>
      <c r="R73" s="403">
        <f t="shared" si="9"/>
        <v>0</v>
      </c>
      <c r="S73" s="403">
        <f t="shared" si="9"/>
        <v>0</v>
      </c>
      <c r="T73" s="403">
        <f t="shared" si="9"/>
        <v>0</v>
      </c>
      <c r="U73" s="403">
        <f t="shared" si="9"/>
        <v>0</v>
      </c>
      <c r="V73" s="403">
        <f t="shared" si="9"/>
        <v>0</v>
      </c>
      <c r="W73" s="403">
        <f t="shared" si="9"/>
        <v>0</v>
      </c>
      <c r="X73" s="403">
        <f t="shared" si="8"/>
        <v>0</v>
      </c>
      <c r="Y73" s="403">
        <f t="shared" si="8"/>
        <v>0</v>
      </c>
      <c r="Z73" s="404">
        <f t="shared" si="8"/>
        <v>0</v>
      </c>
    </row>
    <row r="74" spans="2:26" ht="13.7" customHeight="1">
      <c r="B74" s="399"/>
      <c r="C74" s="400"/>
      <c r="D74" s="401"/>
      <c r="E74" s="402"/>
      <c r="F74" s="175"/>
      <c r="G74" s="440"/>
      <c r="H74" s="403">
        <f t="shared" si="4"/>
        <v>0</v>
      </c>
      <c r="I74" s="403">
        <f t="shared" si="9"/>
        <v>0</v>
      </c>
      <c r="J74" s="403">
        <f t="shared" si="9"/>
        <v>0</v>
      </c>
      <c r="K74" s="403">
        <f t="shared" si="9"/>
        <v>0</v>
      </c>
      <c r="L74" s="403">
        <f t="shared" si="9"/>
        <v>0</v>
      </c>
      <c r="M74" s="403">
        <f t="shared" si="9"/>
        <v>0</v>
      </c>
      <c r="N74" s="403">
        <f t="shared" si="9"/>
        <v>0</v>
      </c>
      <c r="O74" s="403">
        <f t="shared" si="9"/>
        <v>0</v>
      </c>
      <c r="P74" s="403">
        <f t="shared" si="9"/>
        <v>0</v>
      </c>
      <c r="Q74" s="403">
        <f t="shared" si="9"/>
        <v>0</v>
      </c>
      <c r="R74" s="403">
        <f t="shared" si="9"/>
        <v>0</v>
      </c>
      <c r="S74" s="403">
        <f t="shared" si="9"/>
        <v>0</v>
      </c>
      <c r="T74" s="403">
        <f t="shared" si="9"/>
        <v>0</v>
      </c>
      <c r="U74" s="403">
        <f t="shared" si="9"/>
        <v>0</v>
      </c>
      <c r="V74" s="403">
        <f t="shared" si="9"/>
        <v>0</v>
      </c>
      <c r="W74" s="403">
        <f t="shared" si="9"/>
        <v>0</v>
      </c>
      <c r="X74" s="403">
        <f t="shared" si="8"/>
        <v>0</v>
      </c>
      <c r="Y74" s="403">
        <f t="shared" si="8"/>
        <v>0</v>
      </c>
      <c r="Z74" s="404">
        <f t="shared" si="8"/>
        <v>0</v>
      </c>
    </row>
    <row r="75" spans="2:26" ht="13.7" customHeight="1">
      <c r="B75" s="399"/>
      <c r="C75" s="400"/>
      <c r="D75" s="401"/>
      <c r="E75" s="402"/>
      <c r="F75" s="175"/>
      <c r="G75" s="440"/>
      <c r="H75" s="403">
        <f t="shared" si="4"/>
        <v>0</v>
      </c>
      <c r="I75" s="403">
        <f t="shared" si="9"/>
        <v>0</v>
      </c>
      <c r="J75" s="403">
        <f t="shared" si="9"/>
        <v>0</v>
      </c>
      <c r="K75" s="403">
        <f t="shared" si="9"/>
        <v>0</v>
      </c>
      <c r="L75" s="403">
        <f t="shared" si="9"/>
        <v>0</v>
      </c>
      <c r="M75" s="403">
        <f t="shared" si="9"/>
        <v>0</v>
      </c>
      <c r="N75" s="403">
        <f t="shared" si="9"/>
        <v>0</v>
      </c>
      <c r="O75" s="403">
        <f t="shared" si="9"/>
        <v>0</v>
      </c>
      <c r="P75" s="403">
        <f t="shared" si="9"/>
        <v>0</v>
      </c>
      <c r="Q75" s="403">
        <f t="shared" si="9"/>
        <v>0</v>
      </c>
      <c r="R75" s="403">
        <f t="shared" si="9"/>
        <v>0</v>
      </c>
      <c r="S75" s="403">
        <f t="shared" si="9"/>
        <v>0</v>
      </c>
      <c r="T75" s="403">
        <f t="shared" si="9"/>
        <v>0</v>
      </c>
      <c r="U75" s="403">
        <f t="shared" si="9"/>
        <v>0</v>
      </c>
      <c r="V75" s="403">
        <f t="shared" si="9"/>
        <v>0</v>
      </c>
      <c r="W75" s="403">
        <f t="shared" si="9"/>
        <v>0</v>
      </c>
      <c r="X75" s="403">
        <f t="shared" si="8"/>
        <v>0</v>
      </c>
      <c r="Y75" s="403">
        <f t="shared" si="8"/>
        <v>0</v>
      </c>
      <c r="Z75" s="404">
        <f t="shared" si="8"/>
        <v>0</v>
      </c>
    </row>
    <row r="76" spans="2:26" ht="13.7" customHeight="1">
      <c r="B76" s="399"/>
      <c r="C76" s="400"/>
      <c r="D76" s="401"/>
      <c r="E76" s="402"/>
      <c r="F76" s="175"/>
      <c r="G76" s="440"/>
      <c r="H76" s="403">
        <f t="shared" si="4"/>
        <v>0</v>
      </c>
      <c r="I76" s="403">
        <f t="shared" si="9"/>
        <v>0</v>
      </c>
      <c r="J76" s="403">
        <f t="shared" si="9"/>
        <v>0</v>
      </c>
      <c r="K76" s="403">
        <f t="shared" si="9"/>
        <v>0</v>
      </c>
      <c r="L76" s="403">
        <f t="shared" si="9"/>
        <v>0</v>
      </c>
      <c r="M76" s="403">
        <f t="shared" si="9"/>
        <v>0</v>
      </c>
      <c r="N76" s="403">
        <f t="shared" si="9"/>
        <v>0</v>
      </c>
      <c r="O76" s="403">
        <f t="shared" si="9"/>
        <v>0</v>
      </c>
      <c r="P76" s="403">
        <f t="shared" si="9"/>
        <v>0</v>
      </c>
      <c r="Q76" s="403">
        <f t="shared" si="9"/>
        <v>0</v>
      </c>
      <c r="R76" s="403">
        <f t="shared" si="9"/>
        <v>0</v>
      </c>
      <c r="S76" s="403">
        <f t="shared" si="9"/>
        <v>0</v>
      </c>
      <c r="T76" s="403">
        <f t="shared" si="9"/>
        <v>0</v>
      </c>
      <c r="U76" s="403">
        <f t="shared" si="9"/>
        <v>0</v>
      </c>
      <c r="V76" s="403">
        <f t="shared" si="9"/>
        <v>0</v>
      </c>
      <c r="W76" s="403">
        <f t="shared" si="9"/>
        <v>0</v>
      </c>
      <c r="X76" s="403">
        <f t="shared" si="8"/>
        <v>0</v>
      </c>
      <c r="Y76" s="403">
        <f t="shared" si="8"/>
        <v>0</v>
      </c>
      <c r="Z76" s="404">
        <f t="shared" si="8"/>
        <v>0</v>
      </c>
    </row>
    <row r="77" spans="2:26" ht="13.7" customHeight="1">
      <c r="B77" s="399"/>
      <c r="C77" s="400"/>
      <c r="D77" s="401"/>
      <c r="E77" s="402"/>
      <c r="F77" s="175"/>
      <c r="G77" s="440"/>
      <c r="H77" s="403">
        <f t="shared" si="4"/>
        <v>0</v>
      </c>
      <c r="I77" s="403">
        <f t="shared" si="9"/>
        <v>0</v>
      </c>
      <c r="J77" s="403">
        <f t="shared" si="9"/>
        <v>0</v>
      </c>
      <c r="K77" s="403">
        <f t="shared" si="9"/>
        <v>0</v>
      </c>
      <c r="L77" s="403">
        <f t="shared" si="9"/>
        <v>0</v>
      </c>
      <c r="M77" s="403">
        <f t="shared" si="9"/>
        <v>0</v>
      </c>
      <c r="N77" s="403">
        <f t="shared" si="9"/>
        <v>0</v>
      </c>
      <c r="O77" s="403">
        <f t="shared" si="9"/>
        <v>0</v>
      </c>
      <c r="P77" s="403">
        <f t="shared" si="9"/>
        <v>0</v>
      </c>
      <c r="Q77" s="403">
        <f t="shared" si="9"/>
        <v>0</v>
      </c>
      <c r="R77" s="403">
        <f t="shared" si="9"/>
        <v>0</v>
      </c>
      <c r="S77" s="403">
        <f t="shared" si="9"/>
        <v>0</v>
      </c>
      <c r="T77" s="403">
        <f t="shared" si="9"/>
        <v>0</v>
      </c>
      <c r="U77" s="403">
        <f t="shared" si="9"/>
        <v>0</v>
      </c>
      <c r="V77" s="403">
        <f t="shared" si="9"/>
        <v>0</v>
      </c>
      <c r="W77" s="403">
        <f t="shared" si="9"/>
        <v>0</v>
      </c>
      <c r="X77" s="403">
        <f t="shared" si="8"/>
        <v>0</v>
      </c>
      <c r="Y77" s="403">
        <f t="shared" si="8"/>
        <v>0</v>
      </c>
      <c r="Z77" s="404">
        <f t="shared" si="8"/>
        <v>0</v>
      </c>
    </row>
    <row r="78" spans="2:26" ht="13.7" customHeight="1">
      <c r="B78" s="399"/>
      <c r="C78" s="400"/>
      <c r="D78" s="401"/>
      <c r="E78" s="402"/>
      <c r="F78" s="175"/>
      <c r="G78" s="440"/>
      <c r="H78" s="403">
        <f t="shared" si="4"/>
        <v>0</v>
      </c>
      <c r="I78" s="403">
        <f t="shared" si="9"/>
        <v>0</v>
      </c>
      <c r="J78" s="403">
        <f t="shared" si="9"/>
        <v>0</v>
      </c>
      <c r="K78" s="403">
        <f t="shared" si="9"/>
        <v>0</v>
      </c>
      <c r="L78" s="403">
        <f t="shared" si="9"/>
        <v>0</v>
      </c>
      <c r="M78" s="403">
        <f t="shared" si="9"/>
        <v>0</v>
      </c>
      <c r="N78" s="403">
        <f t="shared" si="9"/>
        <v>0</v>
      </c>
      <c r="O78" s="403">
        <f t="shared" si="9"/>
        <v>0</v>
      </c>
      <c r="P78" s="403">
        <f t="shared" si="9"/>
        <v>0</v>
      </c>
      <c r="Q78" s="403">
        <f t="shared" si="9"/>
        <v>0</v>
      </c>
      <c r="R78" s="403">
        <f t="shared" si="9"/>
        <v>0</v>
      </c>
      <c r="S78" s="403">
        <f t="shared" si="9"/>
        <v>0</v>
      </c>
      <c r="T78" s="403">
        <f t="shared" si="9"/>
        <v>0</v>
      </c>
      <c r="U78" s="403">
        <f t="shared" si="9"/>
        <v>0</v>
      </c>
      <c r="V78" s="403">
        <f t="shared" si="9"/>
        <v>0</v>
      </c>
      <c r="W78" s="403">
        <f t="shared" si="9"/>
        <v>0</v>
      </c>
      <c r="X78" s="403">
        <f t="shared" si="8"/>
        <v>0</v>
      </c>
      <c r="Y78" s="403">
        <f t="shared" si="8"/>
        <v>0</v>
      </c>
      <c r="Z78" s="404">
        <f t="shared" si="8"/>
        <v>0</v>
      </c>
    </row>
    <row r="79" spans="2:26" ht="13.7" customHeight="1">
      <c r="B79" s="399"/>
      <c r="C79" s="400"/>
      <c r="D79" s="401"/>
      <c r="E79" s="402"/>
      <c r="F79" s="175"/>
      <c r="G79" s="440"/>
      <c r="H79" s="403">
        <f t="shared" si="4"/>
        <v>0</v>
      </c>
      <c r="I79" s="403">
        <f t="shared" si="9"/>
        <v>0</v>
      </c>
      <c r="J79" s="403">
        <f t="shared" si="9"/>
        <v>0</v>
      </c>
      <c r="K79" s="403">
        <f t="shared" si="9"/>
        <v>0</v>
      </c>
      <c r="L79" s="403">
        <f t="shared" si="9"/>
        <v>0</v>
      </c>
      <c r="M79" s="403">
        <f t="shared" si="9"/>
        <v>0</v>
      </c>
      <c r="N79" s="403">
        <f t="shared" si="9"/>
        <v>0</v>
      </c>
      <c r="O79" s="403">
        <f t="shared" si="9"/>
        <v>0</v>
      </c>
      <c r="P79" s="403">
        <f t="shared" si="9"/>
        <v>0</v>
      </c>
      <c r="Q79" s="403">
        <f t="shared" si="9"/>
        <v>0</v>
      </c>
      <c r="R79" s="403">
        <f t="shared" si="9"/>
        <v>0</v>
      </c>
      <c r="S79" s="403">
        <f t="shared" si="9"/>
        <v>0</v>
      </c>
      <c r="T79" s="403">
        <f t="shared" si="9"/>
        <v>0</v>
      </c>
      <c r="U79" s="403">
        <f t="shared" si="9"/>
        <v>0</v>
      </c>
      <c r="V79" s="403">
        <f t="shared" si="9"/>
        <v>0</v>
      </c>
      <c r="W79" s="403">
        <f t="shared" si="9"/>
        <v>0</v>
      </c>
      <c r="X79" s="403">
        <f t="shared" si="8"/>
        <v>0</v>
      </c>
      <c r="Y79" s="403">
        <f t="shared" si="8"/>
        <v>0</v>
      </c>
      <c r="Z79" s="404">
        <f t="shared" si="8"/>
        <v>0</v>
      </c>
    </row>
    <row r="80" spans="2:26" ht="13.7" customHeight="1">
      <c r="B80" s="399"/>
      <c r="C80" s="400"/>
      <c r="D80" s="401"/>
      <c r="E80" s="402"/>
      <c r="F80" s="175"/>
      <c r="G80" s="440"/>
      <c r="H80" s="403">
        <f t="shared" si="4"/>
        <v>0</v>
      </c>
      <c r="I80" s="403">
        <f t="shared" si="9"/>
        <v>0</v>
      </c>
      <c r="J80" s="403">
        <f t="shared" si="9"/>
        <v>0</v>
      </c>
      <c r="K80" s="403">
        <f t="shared" si="9"/>
        <v>0</v>
      </c>
      <c r="L80" s="403">
        <f t="shared" si="9"/>
        <v>0</v>
      </c>
      <c r="M80" s="403">
        <f t="shared" si="9"/>
        <v>0</v>
      </c>
      <c r="N80" s="403">
        <f t="shared" si="9"/>
        <v>0</v>
      </c>
      <c r="O80" s="403">
        <f t="shared" si="9"/>
        <v>0</v>
      </c>
      <c r="P80" s="403">
        <f t="shared" si="9"/>
        <v>0</v>
      </c>
      <c r="Q80" s="403">
        <f t="shared" si="9"/>
        <v>0</v>
      </c>
      <c r="R80" s="403">
        <f t="shared" si="9"/>
        <v>0</v>
      </c>
      <c r="S80" s="403">
        <f t="shared" si="9"/>
        <v>0</v>
      </c>
      <c r="T80" s="403">
        <f t="shared" si="9"/>
        <v>0</v>
      </c>
      <c r="U80" s="403">
        <f t="shared" si="9"/>
        <v>0</v>
      </c>
      <c r="V80" s="403">
        <f t="shared" si="9"/>
        <v>0</v>
      </c>
      <c r="W80" s="403">
        <f t="shared" si="9"/>
        <v>0</v>
      </c>
      <c r="X80" s="403">
        <f t="shared" si="8"/>
        <v>0</v>
      </c>
      <c r="Y80" s="403">
        <f t="shared" si="8"/>
        <v>0</v>
      </c>
      <c r="Z80" s="404">
        <f t="shared" si="8"/>
        <v>0</v>
      </c>
    </row>
    <row r="81" spans="2:26" ht="13.7" customHeight="1">
      <c r="B81" s="399"/>
      <c r="C81" s="400"/>
      <c r="D81" s="401"/>
      <c r="E81" s="402"/>
      <c r="F81" s="175"/>
      <c r="G81" s="440"/>
      <c r="H81" s="403">
        <f t="shared" si="4"/>
        <v>0</v>
      </c>
      <c r="I81" s="403">
        <f t="shared" si="9"/>
        <v>0</v>
      </c>
      <c r="J81" s="403">
        <f t="shared" si="9"/>
        <v>0</v>
      </c>
      <c r="K81" s="403">
        <f t="shared" si="9"/>
        <v>0</v>
      </c>
      <c r="L81" s="403">
        <f t="shared" si="9"/>
        <v>0</v>
      </c>
      <c r="M81" s="403">
        <f t="shared" si="9"/>
        <v>0</v>
      </c>
      <c r="N81" s="403">
        <f t="shared" si="9"/>
        <v>0</v>
      </c>
      <c r="O81" s="403">
        <f t="shared" si="9"/>
        <v>0</v>
      </c>
      <c r="P81" s="403">
        <f t="shared" si="9"/>
        <v>0</v>
      </c>
      <c r="Q81" s="403">
        <f t="shared" si="9"/>
        <v>0</v>
      </c>
      <c r="R81" s="403">
        <f t="shared" si="9"/>
        <v>0</v>
      </c>
      <c r="S81" s="403">
        <f t="shared" si="9"/>
        <v>0</v>
      </c>
      <c r="T81" s="403">
        <f t="shared" si="9"/>
        <v>0</v>
      </c>
      <c r="U81" s="403">
        <f t="shared" si="9"/>
        <v>0</v>
      </c>
      <c r="V81" s="403">
        <f t="shared" si="9"/>
        <v>0</v>
      </c>
      <c r="W81" s="403">
        <f t="shared" si="9"/>
        <v>0</v>
      </c>
      <c r="X81" s="403">
        <f t="shared" si="8"/>
        <v>0</v>
      </c>
      <c r="Y81" s="403">
        <f t="shared" si="8"/>
        <v>0</v>
      </c>
      <c r="Z81" s="404">
        <f t="shared" si="8"/>
        <v>0</v>
      </c>
    </row>
    <row r="82" spans="2:26" ht="13.7" customHeight="1">
      <c r="B82" s="399"/>
      <c r="C82" s="400"/>
      <c r="D82" s="401"/>
      <c r="E82" s="402"/>
      <c r="F82" s="175"/>
      <c r="G82" s="440"/>
      <c r="H82" s="403">
        <f t="shared" si="4"/>
        <v>0</v>
      </c>
      <c r="I82" s="403">
        <f t="shared" si="9"/>
        <v>0</v>
      </c>
      <c r="J82" s="403">
        <f t="shared" si="9"/>
        <v>0</v>
      </c>
      <c r="K82" s="403">
        <f t="shared" si="9"/>
        <v>0</v>
      </c>
      <c r="L82" s="403">
        <f t="shared" si="9"/>
        <v>0</v>
      </c>
      <c r="M82" s="403">
        <f t="shared" si="9"/>
        <v>0</v>
      </c>
      <c r="N82" s="403">
        <f t="shared" si="9"/>
        <v>0</v>
      </c>
      <c r="O82" s="403">
        <f t="shared" si="9"/>
        <v>0</v>
      </c>
      <c r="P82" s="403">
        <f t="shared" si="9"/>
        <v>0</v>
      </c>
      <c r="Q82" s="403">
        <f t="shared" si="9"/>
        <v>0</v>
      </c>
      <c r="R82" s="403">
        <f t="shared" si="9"/>
        <v>0</v>
      </c>
      <c r="S82" s="403">
        <f t="shared" si="9"/>
        <v>0</v>
      </c>
      <c r="T82" s="403">
        <f t="shared" si="9"/>
        <v>0</v>
      </c>
      <c r="U82" s="403">
        <f t="shared" si="9"/>
        <v>0</v>
      </c>
      <c r="V82" s="403">
        <f t="shared" si="9"/>
        <v>0</v>
      </c>
      <c r="W82" s="403">
        <f t="shared" si="9"/>
        <v>0</v>
      </c>
      <c r="X82" s="403">
        <f t="shared" si="8"/>
        <v>0</v>
      </c>
      <c r="Y82" s="403">
        <f t="shared" si="8"/>
        <v>0</v>
      </c>
      <c r="Z82" s="404">
        <f t="shared" si="8"/>
        <v>0</v>
      </c>
    </row>
    <row r="83" spans="2:26" ht="13.7" customHeight="1">
      <c r="B83" s="399"/>
      <c r="C83" s="400"/>
      <c r="D83" s="401"/>
      <c r="E83" s="402"/>
      <c r="F83" s="175"/>
      <c r="G83" s="440"/>
      <c r="H83" s="403">
        <f t="shared" si="4"/>
        <v>0</v>
      </c>
      <c r="I83" s="403">
        <f t="shared" si="9"/>
        <v>0</v>
      </c>
      <c r="J83" s="403">
        <f t="shared" si="9"/>
        <v>0</v>
      </c>
      <c r="K83" s="403">
        <f t="shared" si="9"/>
        <v>0</v>
      </c>
      <c r="L83" s="403">
        <f t="shared" si="9"/>
        <v>0</v>
      </c>
      <c r="M83" s="403">
        <f t="shared" si="9"/>
        <v>0</v>
      </c>
      <c r="N83" s="403">
        <f t="shared" si="9"/>
        <v>0</v>
      </c>
      <c r="O83" s="403">
        <f t="shared" si="9"/>
        <v>0</v>
      </c>
      <c r="P83" s="403">
        <f t="shared" si="9"/>
        <v>0</v>
      </c>
      <c r="Q83" s="403">
        <f t="shared" si="9"/>
        <v>0</v>
      </c>
      <c r="R83" s="403">
        <f t="shared" si="9"/>
        <v>0</v>
      </c>
      <c r="S83" s="403">
        <f t="shared" si="9"/>
        <v>0</v>
      </c>
      <c r="T83" s="403">
        <f t="shared" si="9"/>
        <v>0</v>
      </c>
      <c r="U83" s="403">
        <f t="shared" si="9"/>
        <v>0</v>
      </c>
      <c r="V83" s="403">
        <f t="shared" si="9"/>
        <v>0</v>
      </c>
      <c r="W83" s="403">
        <f t="shared" si="9"/>
        <v>0</v>
      </c>
      <c r="X83" s="403">
        <f t="shared" si="8"/>
        <v>0</v>
      </c>
      <c r="Y83" s="403">
        <f t="shared" si="8"/>
        <v>0</v>
      </c>
      <c r="Z83" s="404">
        <f t="shared" si="8"/>
        <v>0</v>
      </c>
    </row>
    <row r="84" spans="2:26" ht="13.7" customHeight="1">
      <c r="B84" s="399"/>
      <c r="C84" s="400"/>
      <c r="D84" s="401"/>
      <c r="E84" s="402"/>
      <c r="F84" s="175"/>
      <c r="G84" s="440"/>
      <c r="H84" s="403">
        <f t="shared" si="4"/>
        <v>0</v>
      </c>
      <c r="I84" s="403">
        <f t="shared" si="9"/>
        <v>0</v>
      </c>
      <c r="J84" s="403">
        <f t="shared" si="9"/>
        <v>0</v>
      </c>
      <c r="K84" s="403">
        <f t="shared" si="9"/>
        <v>0</v>
      </c>
      <c r="L84" s="403">
        <f t="shared" si="9"/>
        <v>0</v>
      </c>
      <c r="M84" s="403">
        <f t="shared" si="9"/>
        <v>0</v>
      </c>
      <c r="N84" s="403">
        <f t="shared" si="9"/>
        <v>0</v>
      </c>
      <c r="O84" s="403">
        <f t="shared" si="9"/>
        <v>0</v>
      </c>
      <c r="P84" s="403">
        <f t="shared" si="9"/>
        <v>0</v>
      </c>
      <c r="Q84" s="403">
        <f t="shared" si="9"/>
        <v>0</v>
      </c>
      <c r="R84" s="403">
        <f t="shared" si="9"/>
        <v>0</v>
      </c>
      <c r="S84" s="403">
        <f t="shared" si="9"/>
        <v>0</v>
      </c>
      <c r="T84" s="403">
        <f t="shared" si="9"/>
        <v>0</v>
      </c>
      <c r="U84" s="403">
        <f t="shared" si="9"/>
        <v>0</v>
      </c>
      <c r="V84" s="403">
        <f t="shared" si="9"/>
        <v>0</v>
      </c>
      <c r="W84" s="403">
        <f t="shared" si="9"/>
        <v>0</v>
      </c>
      <c r="X84" s="403">
        <f t="shared" si="8"/>
        <v>0</v>
      </c>
      <c r="Y84" s="403">
        <f t="shared" si="8"/>
        <v>0</v>
      </c>
      <c r="Z84" s="404">
        <f t="shared" si="8"/>
        <v>0</v>
      </c>
    </row>
    <row r="85" spans="2:26" ht="13.7" customHeight="1">
      <c r="B85" s="399"/>
      <c r="C85" s="400"/>
      <c r="D85" s="401"/>
      <c r="E85" s="402"/>
      <c r="F85" s="175"/>
      <c r="G85" s="440"/>
      <c r="H85" s="403">
        <f t="shared" si="4"/>
        <v>0</v>
      </c>
      <c r="I85" s="403">
        <f t="shared" si="9"/>
        <v>0</v>
      </c>
      <c r="J85" s="403">
        <f t="shared" si="9"/>
        <v>0</v>
      </c>
      <c r="K85" s="403">
        <f t="shared" si="9"/>
        <v>0</v>
      </c>
      <c r="L85" s="403">
        <f t="shared" si="9"/>
        <v>0</v>
      </c>
      <c r="M85" s="403">
        <f t="shared" si="9"/>
        <v>0</v>
      </c>
      <c r="N85" s="403">
        <f t="shared" si="9"/>
        <v>0</v>
      </c>
      <c r="O85" s="403">
        <f t="shared" si="9"/>
        <v>0</v>
      </c>
      <c r="P85" s="403">
        <f t="shared" si="9"/>
        <v>0</v>
      </c>
      <c r="Q85" s="403">
        <f t="shared" si="9"/>
        <v>0</v>
      </c>
      <c r="R85" s="403">
        <f t="shared" si="9"/>
        <v>0</v>
      </c>
      <c r="S85" s="403">
        <f t="shared" si="9"/>
        <v>0</v>
      </c>
      <c r="T85" s="403">
        <f t="shared" si="9"/>
        <v>0</v>
      </c>
      <c r="U85" s="403">
        <f t="shared" si="9"/>
        <v>0</v>
      </c>
      <c r="V85" s="403">
        <f t="shared" si="9"/>
        <v>0</v>
      </c>
      <c r="W85" s="403">
        <f t="shared" si="9"/>
        <v>0</v>
      </c>
      <c r="X85" s="403">
        <f t="shared" si="8"/>
        <v>0</v>
      </c>
      <c r="Y85" s="403">
        <f t="shared" si="8"/>
        <v>0</v>
      </c>
      <c r="Z85" s="404">
        <f t="shared" si="8"/>
        <v>0</v>
      </c>
    </row>
    <row r="86" spans="2:26" ht="13.7" customHeight="1">
      <c r="B86" s="399"/>
      <c r="C86" s="400"/>
      <c r="D86" s="401"/>
      <c r="E86" s="402"/>
      <c r="F86" s="175"/>
      <c r="G86" s="440"/>
      <c r="H86" s="403">
        <f t="shared" si="4"/>
        <v>0</v>
      </c>
      <c r="I86" s="403">
        <f t="shared" si="9"/>
        <v>0</v>
      </c>
      <c r="J86" s="403">
        <f t="shared" si="9"/>
        <v>0</v>
      </c>
      <c r="K86" s="403">
        <f t="shared" si="9"/>
        <v>0</v>
      </c>
      <c r="L86" s="403">
        <f t="shared" si="9"/>
        <v>0</v>
      </c>
      <c r="M86" s="403">
        <f t="shared" si="9"/>
        <v>0</v>
      </c>
      <c r="N86" s="403">
        <f t="shared" si="9"/>
        <v>0</v>
      </c>
      <c r="O86" s="403">
        <f t="shared" si="9"/>
        <v>0</v>
      </c>
      <c r="P86" s="403">
        <f t="shared" si="9"/>
        <v>0</v>
      </c>
      <c r="Q86" s="403">
        <f t="shared" si="9"/>
        <v>0</v>
      </c>
      <c r="R86" s="403">
        <f t="shared" si="9"/>
        <v>0</v>
      </c>
      <c r="S86" s="403">
        <f t="shared" si="9"/>
        <v>0</v>
      </c>
      <c r="T86" s="403">
        <f t="shared" si="9"/>
        <v>0</v>
      </c>
      <c r="U86" s="403">
        <f t="shared" si="9"/>
        <v>0</v>
      </c>
      <c r="V86" s="403">
        <f t="shared" si="9"/>
        <v>0</v>
      </c>
      <c r="W86" s="403">
        <f t="shared" si="9"/>
        <v>0</v>
      </c>
      <c r="X86" s="403">
        <f t="shared" si="8"/>
        <v>0</v>
      </c>
      <c r="Y86" s="403">
        <f t="shared" si="8"/>
        <v>0</v>
      </c>
      <c r="Z86" s="404">
        <f t="shared" si="8"/>
        <v>0</v>
      </c>
    </row>
    <row r="87" spans="2:26" ht="13.7" customHeight="1">
      <c r="B87" s="399"/>
      <c r="C87" s="400"/>
      <c r="D87" s="401"/>
      <c r="E87" s="402"/>
      <c r="F87" s="175"/>
      <c r="G87" s="440"/>
      <c r="H87" s="403">
        <f t="shared" si="4"/>
        <v>0</v>
      </c>
      <c r="I87" s="403">
        <f t="shared" si="9"/>
        <v>0</v>
      </c>
      <c r="J87" s="403">
        <f t="shared" si="9"/>
        <v>0</v>
      </c>
      <c r="K87" s="403">
        <f t="shared" si="9"/>
        <v>0</v>
      </c>
      <c r="L87" s="403">
        <f t="shared" si="9"/>
        <v>0</v>
      </c>
      <c r="M87" s="403">
        <f t="shared" si="9"/>
        <v>0</v>
      </c>
      <c r="N87" s="403">
        <f t="shared" si="9"/>
        <v>0</v>
      </c>
      <c r="O87" s="403">
        <f t="shared" si="9"/>
        <v>0</v>
      </c>
      <c r="P87" s="403">
        <f t="shared" si="9"/>
        <v>0</v>
      </c>
      <c r="Q87" s="403">
        <f t="shared" si="9"/>
        <v>0</v>
      </c>
      <c r="R87" s="403">
        <f t="shared" si="9"/>
        <v>0</v>
      </c>
      <c r="S87" s="403">
        <f t="shared" si="9"/>
        <v>0</v>
      </c>
      <c r="T87" s="403">
        <f t="shared" si="9"/>
        <v>0</v>
      </c>
      <c r="U87" s="403">
        <f t="shared" si="9"/>
        <v>0</v>
      </c>
      <c r="V87" s="403">
        <f t="shared" si="9"/>
        <v>0</v>
      </c>
      <c r="W87" s="403">
        <f t="shared" si="9"/>
        <v>0</v>
      </c>
      <c r="X87" s="403">
        <f t="shared" si="8"/>
        <v>0</v>
      </c>
      <c r="Y87" s="403">
        <f t="shared" si="8"/>
        <v>0</v>
      </c>
      <c r="Z87" s="404">
        <f t="shared" si="8"/>
        <v>0</v>
      </c>
    </row>
    <row r="88" spans="2:26" ht="13.7" customHeight="1">
      <c r="B88" s="399"/>
      <c r="C88" s="400"/>
      <c r="D88" s="401"/>
      <c r="E88" s="402"/>
      <c r="F88" s="175"/>
      <c r="G88" s="440"/>
      <c r="H88" s="403">
        <f t="shared" si="4"/>
        <v>0</v>
      </c>
      <c r="I88" s="403">
        <f t="shared" si="9"/>
        <v>0</v>
      </c>
      <c r="J88" s="403">
        <f t="shared" si="9"/>
        <v>0</v>
      </c>
      <c r="K88" s="403">
        <f t="shared" si="9"/>
        <v>0</v>
      </c>
      <c r="L88" s="403">
        <f t="shared" si="9"/>
        <v>0</v>
      </c>
      <c r="M88" s="403">
        <f t="shared" si="9"/>
        <v>0</v>
      </c>
      <c r="N88" s="403">
        <f t="shared" si="9"/>
        <v>0</v>
      </c>
      <c r="O88" s="403">
        <f t="shared" si="9"/>
        <v>0</v>
      </c>
      <c r="P88" s="403">
        <f t="shared" si="9"/>
        <v>0</v>
      </c>
      <c r="Q88" s="403">
        <f t="shared" si="9"/>
        <v>0</v>
      </c>
      <c r="R88" s="403">
        <f t="shared" si="9"/>
        <v>0</v>
      </c>
      <c r="S88" s="403">
        <f t="shared" si="9"/>
        <v>0</v>
      </c>
      <c r="T88" s="403">
        <f t="shared" si="9"/>
        <v>0</v>
      </c>
      <c r="U88" s="403">
        <f t="shared" si="9"/>
        <v>0</v>
      </c>
      <c r="V88" s="403">
        <f t="shared" si="9"/>
        <v>0</v>
      </c>
      <c r="W88" s="403">
        <f t="shared" si="9"/>
        <v>0</v>
      </c>
      <c r="X88" s="403">
        <f t="shared" si="8"/>
        <v>0</v>
      </c>
      <c r="Y88" s="403">
        <f t="shared" si="8"/>
        <v>0</v>
      </c>
      <c r="Z88" s="404">
        <f t="shared" si="8"/>
        <v>0</v>
      </c>
    </row>
    <row r="89" spans="2:26" ht="13.7" customHeight="1">
      <c r="B89" s="399"/>
      <c r="C89" s="400"/>
      <c r="D89" s="401"/>
      <c r="E89" s="402"/>
      <c r="F89" s="175"/>
      <c r="G89" s="440"/>
      <c r="H89" s="403">
        <f t="shared" si="4"/>
        <v>0</v>
      </c>
      <c r="I89" s="403">
        <f t="shared" ref="I89:X96" si="10">IF(I$7-$E89=0,$F89,0)</f>
        <v>0</v>
      </c>
      <c r="J89" s="403">
        <f t="shared" si="10"/>
        <v>0</v>
      </c>
      <c r="K89" s="403">
        <f t="shared" si="10"/>
        <v>0</v>
      </c>
      <c r="L89" s="403">
        <f t="shared" si="10"/>
        <v>0</v>
      </c>
      <c r="M89" s="403">
        <f t="shared" si="10"/>
        <v>0</v>
      </c>
      <c r="N89" s="403">
        <f t="shared" si="10"/>
        <v>0</v>
      </c>
      <c r="O89" s="403">
        <f t="shared" si="10"/>
        <v>0</v>
      </c>
      <c r="P89" s="403">
        <f t="shared" si="10"/>
        <v>0</v>
      </c>
      <c r="Q89" s="403">
        <f t="shared" si="10"/>
        <v>0</v>
      </c>
      <c r="R89" s="403">
        <f t="shared" si="10"/>
        <v>0</v>
      </c>
      <c r="S89" s="403">
        <f t="shared" si="10"/>
        <v>0</v>
      </c>
      <c r="T89" s="403">
        <f t="shared" si="10"/>
        <v>0</v>
      </c>
      <c r="U89" s="403">
        <f t="shared" si="10"/>
        <v>0</v>
      </c>
      <c r="V89" s="403">
        <f t="shared" si="10"/>
        <v>0</v>
      </c>
      <c r="W89" s="403">
        <f t="shared" si="10"/>
        <v>0</v>
      </c>
      <c r="X89" s="403">
        <f t="shared" si="8"/>
        <v>0</v>
      </c>
      <c r="Y89" s="403">
        <f t="shared" si="8"/>
        <v>0</v>
      </c>
      <c r="Z89" s="404">
        <f t="shared" si="8"/>
        <v>0</v>
      </c>
    </row>
    <row r="90" spans="2:26" ht="13.7" customHeight="1">
      <c r="B90" s="399"/>
      <c r="C90" s="400"/>
      <c r="D90" s="401"/>
      <c r="E90" s="402"/>
      <c r="F90" s="175"/>
      <c r="G90" s="440"/>
      <c r="H90" s="403">
        <f t="shared" ref="H90:H96" si="11">IF($H$7-E90=0,F90,0)</f>
        <v>0</v>
      </c>
      <c r="I90" s="403">
        <f t="shared" si="10"/>
        <v>0</v>
      </c>
      <c r="J90" s="403">
        <f t="shared" si="10"/>
        <v>0</v>
      </c>
      <c r="K90" s="403">
        <f t="shared" si="10"/>
        <v>0</v>
      </c>
      <c r="L90" s="403">
        <f t="shared" si="10"/>
        <v>0</v>
      </c>
      <c r="M90" s="403">
        <f t="shared" si="10"/>
        <v>0</v>
      </c>
      <c r="N90" s="403">
        <f t="shared" si="10"/>
        <v>0</v>
      </c>
      <c r="O90" s="403">
        <f t="shared" si="10"/>
        <v>0</v>
      </c>
      <c r="P90" s="403">
        <f t="shared" si="10"/>
        <v>0</v>
      </c>
      <c r="Q90" s="403">
        <f t="shared" si="10"/>
        <v>0</v>
      </c>
      <c r="R90" s="403">
        <f t="shared" si="10"/>
        <v>0</v>
      </c>
      <c r="S90" s="403">
        <f t="shared" si="10"/>
        <v>0</v>
      </c>
      <c r="T90" s="403">
        <f t="shared" si="10"/>
        <v>0</v>
      </c>
      <c r="U90" s="403">
        <f t="shared" si="10"/>
        <v>0</v>
      </c>
      <c r="V90" s="403">
        <f t="shared" si="10"/>
        <v>0</v>
      </c>
      <c r="W90" s="403">
        <f t="shared" si="10"/>
        <v>0</v>
      </c>
      <c r="X90" s="403">
        <f t="shared" si="10"/>
        <v>0</v>
      </c>
      <c r="Y90" s="403">
        <f t="shared" ref="X90:Z96" si="12">IF(Y$7-$E90=0,$F90,0)</f>
        <v>0</v>
      </c>
      <c r="Z90" s="404">
        <f t="shared" si="12"/>
        <v>0</v>
      </c>
    </row>
    <row r="91" spans="2:26" ht="13.7" customHeight="1">
      <c r="B91" s="399"/>
      <c r="C91" s="400"/>
      <c r="D91" s="401"/>
      <c r="E91" s="402"/>
      <c r="F91" s="175"/>
      <c r="G91" s="440"/>
      <c r="H91" s="403">
        <f t="shared" si="11"/>
        <v>0</v>
      </c>
      <c r="I91" s="403">
        <f t="shared" si="10"/>
        <v>0</v>
      </c>
      <c r="J91" s="403">
        <f t="shared" si="10"/>
        <v>0</v>
      </c>
      <c r="K91" s="403">
        <f t="shared" si="10"/>
        <v>0</v>
      </c>
      <c r="L91" s="403">
        <f t="shared" si="10"/>
        <v>0</v>
      </c>
      <c r="M91" s="403">
        <f t="shared" si="10"/>
        <v>0</v>
      </c>
      <c r="N91" s="403">
        <f t="shared" si="10"/>
        <v>0</v>
      </c>
      <c r="O91" s="403">
        <f t="shared" si="10"/>
        <v>0</v>
      </c>
      <c r="P91" s="403">
        <f t="shared" si="10"/>
        <v>0</v>
      </c>
      <c r="Q91" s="403">
        <f t="shared" si="10"/>
        <v>0</v>
      </c>
      <c r="R91" s="403">
        <f t="shared" si="10"/>
        <v>0</v>
      </c>
      <c r="S91" s="403">
        <f t="shared" si="10"/>
        <v>0</v>
      </c>
      <c r="T91" s="403">
        <f t="shared" si="10"/>
        <v>0</v>
      </c>
      <c r="U91" s="403">
        <f t="shared" si="10"/>
        <v>0</v>
      </c>
      <c r="V91" s="403">
        <f t="shared" si="10"/>
        <v>0</v>
      </c>
      <c r="W91" s="403">
        <f t="shared" si="10"/>
        <v>0</v>
      </c>
      <c r="X91" s="403">
        <f t="shared" si="12"/>
        <v>0</v>
      </c>
      <c r="Y91" s="403">
        <f t="shared" si="12"/>
        <v>0</v>
      </c>
      <c r="Z91" s="404">
        <f t="shared" si="12"/>
        <v>0</v>
      </c>
    </row>
    <row r="92" spans="2:26" ht="13.7" customHeight="1">
      <c r="B92" s="399"/>
      <c r="C92" s="400"/>
      <c r="D92" s="401"/>
      <c r="E92" s="402"/>
      <c r="F92" s="175"/>
      <c r="G92" s="440"/>
      <c r="H92" s="403">
        <f t="shared" si="11"/>
        <v>0</v>
      </c>
      <c r="I92" s="403">
        <f t="shared" si="10"/>
        <v>0</v>
      </c>
      <c r="J92" s="403">
        <f t="shared" si="10"/>
        <v>0</v>
      </c>
      <c r="K92" s="403">
        <f t="shared" si="10"/>
        <v>0</v>
      </c>
      <c r="L92" s="403">
        <f t="shared" si="10"/>
        <v>0</v>
      </c>
      <c r="M92" s="403">
        <f t="shared" si="10"/>
        <v>0</v>
      </c>
      <c r="N92" s="403">
        <f t="shared" si="10"/>
        <v>0</v>
      </c>
      <c r="O92" s="403">
        <f t="shared" si="10"/>
        <v>0</v>
      </c>
      <c r="P92" s="403">
        <f t="shared" si="10"/>
        <v>0</v>
      </c>
      <c r="Q92" s="403">
        <f t="shared" si="10"/>
        <v>0</v>
      </c>
      <c r="R92" s="403">
        <f t="shared" si="10"/>
        <v>0</v>
      </c>
      <c r="S92" s="403">
        <f t="shared" si="10"/>
        <v>0</v>
      </c>
      <c r="T92" s="403">
        <f t="shared" si="10"/>
        <v>0</v>
      </c>
      <c r="U92" s="403">
        <f t="shared" si="10"/>
        <v>0</v>
      </c>
      <c r="V92" s="403">
        <f t="shared" si="10"/>
        <v>0</v>
      </c>
      <c r="W92" s="403">
        <f t="shared" si="10"/>
        <v>0</v>
      </c>
      <c r="X92" s="403">
        <f t="shared" si="12"/>
        <v>0</v>
      </c>
      <c r="Y92" s="403">
        <f t="shared" si="12"/>
        <v>0</v>
      </c>
      <c r="Z92" s="404">
        <f t="shared" si="12"/>
        <v>0</v>
      </c>
    </row>
    <row r="93" spans="2:26" ht="13.7" customHeight="1">
      <c r="B93" s="399"/>
      <c r="C93" s="400"/>
      <c r="D93" s="401"/>
      <c r="E93" s="402"/>
      <c r="F93" s="175"/>
      <c r="G93" s="440"/>
      <c r="H93" s="403">
        <f t="shared" si="11"/>
        <v>0</v>
      </c>
      <c r="I93" s="403">
        <f t="shared" si="10"/>
        <v>0</v>
      </c>
      <c r="J93" s="403">
        <f t="shared" si="10"/>
        <v>0</v>
      </c>
      <c r="K93" s="403">
        <f t="shared" si="10"/>
        <v>0</v>
      </c>
      <c r="L93" s="403">
        <f t="shared" si="10"/>
        <v>0</v>
      </c>
      <c r="M93" s="403">
        <f t="shared" si="10"/>
        <v>0</v>
      </c>
      <c r="N93" s="403">
        <f t="shared" si="10"/>
        <v>0</v>
      </c>
      <c r="O93" s="403">
        <f t="shared" si="10"/>
        <v>0</v>
      </c>
      <c r="P93" s="403">
        <f t="shared" si="10"/>
        <v>0</v>
      </c>
      <c r="Q93" s="403">
        <f t="shared" si="10"/>
        <v>0</v>
      </c>
      <c r="R93" s="403">
        <f t="shared" si="10"/>
        <v>0</v>
      </c>
      <c r="S93" s="403">
        <f t="shared" si="10"/>
        <v>0</v>
      </c>
      <c r="T93" s="403">
        <f t="shared" si="10"/>
        <v>0</v>
      </c>
      <c r="U93" s="403">
        <f t="shared" si="10"/>
        <v>0</v>
      </c>
      <c r="V93" s="403">
        <f t="shared" si="10"/>
        <v>0</v>
      </c>
      <c r="W93" s="403">
        <f t="shared" si="10"/>
        <v>0</v>
      </c>
      <c r="X93" s="403">
        <f t="shared" si="12"/>
        <v>0</v>
      </c>
      <c r="Y93" s="403">
        <f t="shared" si="12"/>
        <v>0</v>
      </c>
      <c r="Z93" s="404">
        <f t="shared" si="12"/>
        <v>0</v>
      </c>
    </row>
    <row r="94" spans="2:26" ht="13.7" customHeight="1">
      <c r="B94" s="399"/>
      <c r="C94" s="400"/>
      <c r="D94" s="401"/>
      <c r="E94" s="402"/>
      <c r="F94" s="175"/>
      <c r="G94" s="440"/>
      <c r="H94" s="403">
        <f t="shared" si="11"/>
        <v>0</v>
      </c>
      <c r="I94" s="403">
        <f t="shared" si="10"/>
        <v>0</v>
      </c>
      <c r="J94" s="403">
        <f t="shared" si="10"/>
        <v>0</v>
      </c>
      <c r="K94" s="403">
        <f t="shared" si="10"/>
        <v>0</v>
      </c>
      <c r="L94" s="403">
        <f t="shared" si="10"/>
        <v>0</v>
      </c>
      <c r="M94" s="403">
        <f t="shared" si="10"/>
        <v>0</v>
      </c>
      <c r="N94" s="403">
        <f t="shared" si="10"/>
        <v>0</v>
      </c>
      <c r="O94" s="403">
        <f t="shared" si="10"/>
        <v>0</v>
      </c>
      <c r="P94" s="403">
        <f t="shared" si="10"/>
        <v>0</v>
      </c>
      <c r="Q94" s="403">
        <f t="shared" si="10"/>
        <v>0</v>
      </c>
      <c r="R94" s="403">
        <f t="shared" si="10"/>
        <v>0</v>
      </c>
      <c r="S94" s="403">
        <f t="shared" si="10"/>
        <v>0</v>
      </c>
      <c r="T94" s="403">
        <f t="shared" si="10"/>
        <v>0</v>
      </c>
      <c r="U94" s="403">
        <f t="shared" si="10"/>
        <v>0</v>
      </c>
      <c r="V94" s="403">
        <f t="shared" si="10"/>
        <v>0</v>
      </c>
      <c r="W94" s="403">
        <f t="shared" si="10"/>
        <v>0</v>
      </c>
      <c r="X94" s="403">
        <f t="shared" si="12"/>
        <v>0</v>
      </c>
      <c r="Y94" s="403">
        <f t="shared" si="12"/>
        <v>0</v>
      </c>
      <c r="Z94" s="404">
        <f t="shared" si="12"/>
        <v>0</v>
      </c>
    </row>
    <row r="95" spans="2:26" ht="13.7" customHeight="1">
      <c r="B95" s="399"/>
      <c r="C95" s="400"/>
      <c r="D95" s="401"/>
      <c r="E95" s="402"/>
      <c r="F95" s="175"/>
      <c r="G95" s="440"/>
      <c r="H95" s="403">
        <f t="shared" si="11"/>
        <v>0</v>
      </c>
      <c r="I95" s="403">
        <f t="shared" si="10"/>
        <v>0</v>
      </c>
      <c r="J95" s="403">
        <f t="shared" si="10"/>
        <v>0</v>
      </c>
      <c r="K95" s="403">
        <f t="shared" si="10"/>
        <v>0</v>
      </c>
      <c r="L95" s="403">
        <f t="shared" si="10"/>
        <v>0</v>
      </c>
      <c r="M95" s="403">
        <f t="shared" si="10"/>
        <v>0</v>
      </c>
      <c r="N95" s="403">
        <f t="shared" si="10"/>
        <v>0</v>
      </c>
      <c r="O95" s="403">
        <f t="shared" si="10"/>
        <v>0</v>
      </c>
      <c r="P95" s="403">
        <f t="shared" si="10"/>
        <v>0</v>
      </c>
      <c r="Q95" s="403">
        <f t="shared" si="10"/>
        <v>0</v>
      </c>
      <c r="R95" s="403">
        <f t="shared" si="10"/>
        <v>0</v>
      </c>
      <c r="S95" s="403">
        <f t="shared" si="10"/>
        <v>0</v>
      </c>
      <c r="T95" s="403">
        <f t="shared" si="10"/>
        <v>0</v>
      </c>
      <c r="U95" s="403">
        <f t="shared" si="10"/>
        <v>0</v>
      </c>
      <c r="V95" s="403">
        <f t="shared" si="10"/>
        <v>0</v>
      </c>
      <c r="W95" s="403">
        <f t="shared" si="10"/>
        <v>0</v>
      </c>
      <c r="X95" s="403">
        <f t="shared" si="12"/>
        <v>0</v>
      </c>
      <c r="Y95" s="403">
        <f t="shared" si="12"/>
        <v>0</v>
      </c>
      <c r="Z95" s="404">
        <f t="shared" si="12"/>
        <v>0</v>
      </c>
    </row>
    <row r="96" spans="2:26" ht="13.7" customHeight="1">
      <c r="B96" s="399"/>
      <c r="C96" s="400"/>
      <c r="D96" s="401"/>
      <c r="E96" s="402"/>
      <c r="F96" s="175"/>
      <c r="G96" s="440"/>
      <c r="H96" s="403">
        <f t="shared" si="11"/>
        <v>0</v>
      </c>
      <c r="I96" s="403">
        <f t="shared" si="10"/>
        <v>0</v>
      </c>
      <c r="J96" s="403">
        <f t="shared" si="10"/>
        <v>0</v>
      </c>
      <c r="K96" s="403">
        <f t="shared" si="10"/>
        <v>0</v>
      </c>
      <c r="L96" s="403">
        <f t="shared" si="10"/>
        <v>0</v>
      </c>
      <c r="M96" s="403">
        <f t="shared" si="10"/>
        <v>0</v>
      </c>
      <c r="N96" s="403">
        <f t="shared" si="10"/>
        <v>0</v>
      </c>
      <c r="O96" s="403">
        <f t="shared" si="10"/>
        <v>0</v>
      </c>
      <c r="P96" s="403">
        <f t="shared" si="10"/>
        <v>0</v>
      </c>
      <c r="Q96" s="403">
        <f t="shared" si="10"/>
        <v>0</v>
      </c>
      <c r="R96" s="403">
        <f t="shared" si="10"/>
        <v>0</v>
      </c>
      <c r="S96" s="403">
        <f t="shared" si="10"/>
        <v>0</v>
      </c>
      <c r="T96" s="403">
        <f t="shared" si="10"/>
        <v>0</v>
      </c>
      <c r="U96" s="403">
        <f t="shared" si="10"/>
        <v>0</v>
      </c>
      <c r="V96" s="403">
        <f t="shared" si="10"/>
        <v>0</v>
      </c>
      <c r="W96" s="403">
        <f t="shared" si="10"/>
        <v>0</v>
      </c>
      <c r="X96" s="403">
        <f t="shared" si="12"/>
        <v>0</v>
      </c>
      <c r="Y96" s="403">
        <f t="shared" si="12"/>
        <v>0</v>
      </c>
      <c r="Z96" s="404">
        <f t="shared" si="12"/>
        <v>0</v>
      </c>
    </row>
    <row r="97" spans="2:26" ht="13.7" customHeight="1">
      <c r="B97" s="185"/>
      <c r="C97" s="405"/>
      <c r="D97" s="186"/>
      <c r="E97" s="406"/>
      <c r="F97" s="407"/>
      <c r="G97" s="439"/>
      <c r="H97" s="186"/>
      <c r="I97" s="186"/>
      <c r="J97" s="186"/>
      <c r="K97" s="186"/>
      <c r="L97" s="186"/>
      <c r="M97" s="186"/>
      <c r="N97" s="186"/>
      <c r="O97" s="408"/>
      <c r="P97" s="408"/>
      <c r="Q97" s="408"/>
      <c r="R97" s="408"/>
      <c r="S97" s="408"/>
      <c r="T97" s="408"/>
      <c r="U97" s="408"/>
      <c r="V97" s="408"/>
      <c r="W97" s="408"/>
      <c r="X97" s="408"/>
      <c r="Y97" s="408"/>
      <c r="Z97" s="123"/>
    </row>
    <row r="98" spans="2:26" ht="14.25" customHeight="1" thickBot="1">
      <c r="B98" s="187" t="s">
        <v>3382</v>
      </c>
      <c r="C98" s="1647"/>
      <c r="D98" s="1648"/>
      <c r="E98" s="409">
        <f>SUM(H98:Z98)-F98</f>
        <v>0</v>
      </c>
      <c r="F98" s="410">
        <f>SUM(F8:F97)</f>
        <v>0</v>
      </c>
      <c r="G98" s="410">
        <f>SUM(G8:G97)</f>
        <v>0</v>
      </c>
      <c r="H98" s="410">
        <f>SUM(H8:H97)</f>
        <v>0</v>
      </c>
      <c r="I98" s="410">
        <f t="shared" ref="I98:Y98" si="13">SUM(I8:I97)</f>
        <v>0</v>
      </c>
      <c r="J98" s="410">
        <f t="shared" si="13"/>
        <v>0</v>
      </c>
      <c r="K98" s="410">
        <f t="shared" si="13"/>
        <v>0</v>
      </c>
      <c r="L98" s="410">
        <f t="shared" si="13"/>
        <v>0</v>
      </c>
      <c r="M98" s="410">
        <f t="shared" si="13"/>
        <v>0</v>
      </c>
      <c r="N98" s="410">
        <f t="shared" si="13"/>
        <v>0</v>
      </c>
      <c r="O98" s="410">
        <f t="shared" si="13"/>
        <v>0</v>
      </c>
      <c r="P98" s="410">
        <f t="shared" si="13"/>
        <v>0</v>
      </c>
      <c r="Q98" s="410">
        <f t="shared" si="13"/>
        <v>0</v>
      </c>
      <c r="R98" s="410">
        <f t="shared" si="13"/>
        <v>0</v>
      </c>
      <c r="S98" s="410">
        <f t="shared" si="13"/>
        <v>0</v>
      </c>
      <c r="T98" s="410">
        <f t="shared" si="13"/>
        <v>0</v>
      </c>
      <c r="U98" s="410">
        <f t="shared" si="13"/>
        <v>0</v>
      </c>
      <c r="V98" s="410">
        <f t="shared" si="13"/>
        <v>0</v>
      </c>
      <c r="W98" s="410">
        <f t="shared" si="13"/>
        <v>0</v>
      </c>
      <c r="X98" s="410">
        <f t="shared" si="13"/>
        <v>148</v>
      </c>
      <c r="Y98" s="410">
        <f t="shared" si="13"/>
        <v>-148</v>
      </c>
      <c r="Z98" s="411">
        <f>SUM(Z8:Z97)</f>
        <v>0</v>
      </c>
    </row>
    <row r="99" spans="2:26" ht="14.25" customHeight="1" thickTop="1"/>
  </sheetData>
  <sheetProtection formatCells="0" formatColumns="0" formatRows="0" insertColumns="0" insertRows="0" insertHyperlinks="0" deleteColumns="0" deleteRows="0" sort="0" autoFilter="0" pivotTables="0"/>
  <hyperlinks>
    <hyperlink ref="L2" location="Index!C6" display="Particulars" xr:uid="{00000000-0004-0000-2B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B1:P41"/>
  <sheetViews>
    <sheetView showGridLines="0" workbookViewId="0">
      <pane ySplit="7" topLeftCell="A8" activePane="bottomLeft" state="frozen"/>
      <selection pane="bottomLeft" activeCell="G9" sqref="G9"/>
    </sheetView>
  </sheetViews>
  <sheetFormatPr defaultColWidth="9.140625" defaultRowHeight="15.6"/>
  <cols>
    <col min="1" max="1" width="3.5703125" style="12" customWidth="1"/>
    <col min="2" max="2" width="13.5703125" style="12" customWidth="1"/>
    <col min="3" max="4" width="15.140625" style="12" customWidth="1"/>
    <col min="5" max="5" width="8.7109375" style="12" customWidth="1"/>
    <col min="6" max="6" width="13.42578125" style="12" customWidth="1"/>
    <col min="7" max="7" width="14.140625" style="12" customWidth="1"/>
    <col min="8" max="8" width="12.5703125" style="12" customWidth="1"/>
    <col min="9" max="9" width="11.5703125" style="12" bestFit="1" customWidth="1"/>
    <col min="10" max="10" width="5.7109375" style="12" bestFit="1" customWidth="1"/>
    <col min="11" max="11" width="11.5703125" style="12" bestFit="1" customWidth="1"/>
    <col min="12" max="16384" width="9.140625" style="12"/>
  </cols>
  <sheetData>
    <row r="1" spans="2:16" ht="15.75" customHeight="1">
      <c r="B1" s="170"/>
      <c r="C1" s="170"/>
      <c r="D1" s="170"/>
      <c r="E1" s="170"/>
      <c r="F1" s="170"/>
      <c r="G1" s="170"/>
      <c r="H1" s="170"/>
      <c r="I1" s="170"/>
      <c r="J1" s="170"/>
      <c r="K1" s="171"/>
      <c r="O1" s="25"/>
    </row>
    <row r="2" spans="2:16" s="23" customFormat="1" ht="15" customHeight="1">
      <c r="B2" s="17" t="s">
        <v>0</v>
      </c>
      <c r="C2" s="26" t="str">
        <f>Index!C2</f>
        <v>Forest Car Company Ltd</v>
      </c>
      <c r="D2" s="26"/>
      <c r="E2" s="26"/>
      <c r="F2" s="26"/>
      <c r="G2" s="946"/>
      <c r="H2" s="17" t="s">
        <v>2417</v>
      </c>
      <c r="I2" s="17" t="str">
        <f>Index!H2</f>
        <v>Aratee</v>
      </c>
      <c r="J2" s="17" t="s">
        <v>566</v>
      </c>
      <c r="K2" s="18">
        <f>Index!J2</f>
        <v>45343</v>
      </c>
      <c r="L2" s="947"/>
      <c r="M2" s="947"/>
      <c r="N2" s="946"/>
      <c r="O2" s="946"/>
      <c r="P2" s="27"/>
    </row>
    <row r="3" spans="2:16" s="23" customFormat="1" ht="15" customHeight="1">
      <c r="B3" s="17" t="s">
        <v>1731</v>
      </c>
      <c r="C3" s="18">
        <f>Index!C3</f>
        <v>45260</v>
      </c>
      <c r="D3" s="18"/>
      <c r="E3" s="18"/>
      <c r="F3" s="18"/>
      <c r="G3" s="946"/>
      <c r="H3" s="17" t="s">
        <v>2418</v>
      </c>
      <c r="I3" s="17" t="str">
        <f>Index!H3</f>
        <v>Mitesh</v>
      </c>
      <c r="J3" s="17" t="s">
        <v>566</v>
      </c>
      <c r="K3" s="18">
        <f>Index!J3</f>
        <v>45352</v>
      </c>
      <c r="L3" s="947"/>
      <c r="M3" s="947"/>
      <c r="N3" s="946"/>
      <c r="O3" s="946"/>
      <c r="P3" s="22"/>
    </row>
    <row r="4" spans="2:16">
      <c r="B4" s="170"/>
      <c r="C4" s="170"/>
      <c r="D4" s="170"/>
      <c r="E4" s="170"/>
      <c r="F4" s="170"/>
      <c r="G4" s="170"/>
      <c r="H4" s="170"/>
      <c r="I4" s="170"/>
      <c r="J4" s="170"/>
      <c r="K4" s="170"/>
      <c r="O4" s="25"/>
    </row>
    <row r="5" spans="2:16">
      <c r="B5" s="172" t="s">
        <v>3470</v>
      </c>
      <c r="C5" s="172"/>
      <c r="D5" s="172"/>
      <c r="E5" s="172"/>
      <c r="F5" s="172"/>
      <c r="G5" s="170"/>
      <c r="H5" s="170"/>
      <c r="I5" s="170"/>
      <c r="J5" s="170"/>
      <c r="K5" s="170"/>
    </row>
    <row r="6" spans="2:16" ht="16.149999999999999" thickBot="1"/>
    <row r="7" spans="2:16" ht="14.25" customHeight="1" thickBot="1">
      <c r="B7" s="1237" t="s">
        <v>20</v>
      </c>
      <c r="C7" s="1237"/>
      <c r="D7" s="1237"/>
      <c r="E7" s="1237"/>
      <c r="F7" s="649" t="s">
        <v>110</v>
      </c>
      <c r="G7" s="441">
        <f>C3</f>
        <v>45260</v>
      </c>
      <c r="H7" s="441" t="str">
        <f>Info!E6</f>
        <v>NA</v>
      </c>
      <c r="I7" s="170"/>
      <c r="J7" s="170"/>
    </row>
    <row r="8" spans="2:16">
      <c r="B8" s="1238"/>
      <c r="C8" s="1239"/>
      <c r="D8" s="1239"/>
      <c r="E8" s="1239"/>
      <c r="F8" s="650"/>
      <c r="G8" s="173"/>
      <c r="H8" s="174"/>
      <c r="J8" s="170"/>
    </row>
    <row r="9" spans="2:16">
      <c r="B9" s="1244" t="str">
        <f>+'C4-1 - Trade creditors'!B5</f>
        <v>Trade creditors</v>
      </c>
      <c r="C9" s="1245"/>
      <c r="D9" s="1245"/>
      <c r="E9" s="1246"/>
      <c r="F9" s="659">
        <f>+ETB!B213</f>
        <v>737</v>
      </c>
      <c r="G9" s="469">
        <f>'C4-1 - Trade creditors'!G25</f>
        <v>676.56000000028871</v>
      </c>
      <c r="H9" s="470">
        <f>'Opening TB'!E78</f>
        <v>0</v>
      </c>
      <c r="I9" s="516" t="s">
        <v>3471</v>
      </c>
    </row>
    <row r="10" spans="2:16">
      <c r="B10" s="712"/>
      <c r="C10" s="713"/>
      <c r="D10" s="713"/>
      <c r="E10" s="714"/>
      <c r="F10" s="659"/>
      <c r="G10" s="469"/>
      <c r="H10" s="470"/>
      <c r="I10" s="516"/>
    </row>
    <row r="11" spans="2:16" hidden="1">
      <c r="B11" s="712" t="s">
        <v>3472</v>
      </c>
      <c r="C11" s="713"/>
      <c r="D11" s="713"/>
      <c r="E11" s="714"/>
      <c r="F11" s="659">
        <v>4800</v>
      </c>
      <c r="G11" s="469">
        <f>'C3-1 - Bank 1'!F18</f>
        <v>0</v>
      </c>
      <c r="H11" s="470">
        <f>'Opening TB'!E80</f>
        <v>0</v>
      </c>
      <c r="I11" s="516"/>
    </row>
    <row r="12" spans="2:16" hidden="1">
      <c r="B12" s="712"/>
      <c r="C12" s="713"/>
      <c r="D12" s="713"/>
      <c r="E12" s="714"/>
      <c r="F12" s="659"/>
      <c r="G12" s="469"/>
      <c r="H12" s="470"/>
      <c r="I12" s="516"/>
    </row>
    <row r="13" spans="2:16" hidden="1">
      <c r="B13" s="715" t="s">
        <v>3473</v>
      </c>
      <c r="C13" s="713"/>
      <c r="D13" s="713"/>
      <c r="E13" s="714"/>
      <c r="F13" s="659">
        <v>4801</v>
      </c>
      <c r="G13" s="469">
        <f>'C3-4 - Bank-2'!F17</f>
        <v>0</v>
      </c>
      <c r="H13" s="470"/>
      <c r="I13" s="516"/>
    </row>
    <row r="14" spans="2:16" hidden="1">
      <c r="B14" s="1235"/>
      <c r="C14" s="1236"/>
      <c r="D14" s="1236"/>
      <c r="E14" s="1236"/>
      <c r="F14" s="659"/>
      <c r="G14" s="469"/>
      <c r="H14" s="470"/>
      <c r="I14" s="1"/>
    </row>
    <row r="15" spans="2:16" hidden="1">
      <c r="B15" s="1235" t="str">
        <f>+'C2-2 - Other debtors'!B5</f>
        <v>Other creditors</v>
      </c>
      <c r="C15" s="1236"/>
      <c r="D15" s="1236"/>
      <c r="E15" s="1236"/>
      <c r="F15" s="659">
        <f>ETB!$B$225</f>
        <v>767</v>
      </c>
      <c r="G15" s="469">
        <f>'C2-2 - Other debtors'!F15</f>
        <v>0</v>
      </c>
      <c r="H15" s="470">
        <f>'Opening TB'!E79</f>
        <v>0</v>
      </c>
      <c r="I15" s="516" t="s">
        <v>3474</v>
      </c>
    </row>
    <row r="16" spans="2:16" hidden="1">
      <c r="B16" s="1235"/>
      <c r="C16" s="1236"/>
      <c r="D16" s="1236"/>
      <c r="E16" s="1236"/>
      <c r="F16" s="659"/>
      <c r="G16" s="469"/>
      <c r="H16" s="470"/>
      <c r="I16" s="1"/>
    </row>
    <row r="17" spans="2:9">
      <c r="B17" s="1235" t="str">
        <f>+'C4-3 - CT'!B5</f>
        <v>Corporation tax</v>
      </c>
      <c r="C17" s="1236"/>
      <c r="D17" s="1236"/>
      <c r="E17" s="1236"/>
      <c r="F17" s="659">
        <f>ETB!$B$218</f>
        <v>747</v>
      </c>
      <c r="G17" s="469">
        <f>'C4-3 - CT'!F13</f>
        <v>913.33</v>
      </c>
      <c r="H17" s="470">
        <f>-'Opening TB'!D81</f>
        <v>0</v>
      </c>
      <c r="I17" s="516" t="s">
        <v>3475</v>
      </c>
    </row>
    <row r="18" spans="2:9">
      <c r="B18" s="1235"/>
      <c r="C18" s="1236"/>
      <c r="D18" s="1236"/>
      <c r="E18" s="1236"/>
      <c r="F18" s="659"/>
      <c r="G18" s="469"/>
      <c r="H18" s="470"/>
      <c r="I18" s="1"/>
    </row>
    <row r="19" spans="2:9">
      <c r="B19" s="1235" t="str">
        <f>+'C4-4 - PAYE-NI'!B5</f>
        <v>PAYE/NI Liability</v>
      </c>
      <c r="C19" s="1236"/>
      <c r="D19" s="1236"/>
      <c r="E19" s="1236"/>
      <c r="F19" s="659">
        <f>ETB!$B$221</f>
        <v>755</v>
      </c>
      <c r="G19" s="469">
        <f>'C4-4 - PAYE-NI'!F15</f>
        <v>0</v>
      </c>
      <c r="H19" s="470">
        <f>-'Opening TB'!D82</f>
        <v>0</v>
      </c>
      <c r="I19" s="516" t="s">
        <v>3476</v>
      </c>
    </row>
    <row r="20" spans="2:9">
      <c r="B20" s="1235"/>
      <c r="C20" s="1236"/>
      <c r="D20" s="1236"/>
      <c r="E20" s="1236"/>
      <c r="F20" s="659"/>
      <c r="G20" s="469"/>
      <c r="H20" s="470"/>
      <c r="I20" s="1"/>
    </row>
    <row r="21" spans="2:9">
      <c r="B21" s="1235" t="str">
        <f>+'C4-10 - Net wages'!B5</f>
        <v>Net wages</v>
      </c>
      <c r="C21" s="1236"/>
      <c r="D21" s="1236"/>
      <c r="E21" s="1236"/>
      <c r="F21" s="659">
        <f>ETB!$B$214</f>
        <v>738</v>
      </c>
      <c r="G21" s="469">
        <f>'C4-10 - Net wages'!F16</f>
        <v>1040</v>
      </c>
      <c r="H21" s="470">
        <f>-'Opening TB'!D89</f>
        <v>0</v>
      </c>
      <c r="I21" s="516" t="s">
        <v>3477</v>
      </c>
    </row>
    <row r="22" spans="2:9">
      <c r="B22" s="1235"/>
      <c r="C22" s="1236"/>
      <c r="D22" s="1236"/>
      <c r="E22" s="1236"/>
      <c r="F22" s="659"/>
      <c r="G22" s="469"/>
      <c r="H22" s="470"/>
      <c r="I22" s="1"/>
    </row>
    <row r="23" spans="2:9">
      <c r="B23" s="1235" t="str">
        <f>'C4-2 - VAT'!B5</f>
        <v>VAT Liability</v>
      </c>
      <c r="C23" s="1236"/>
      <c r="D23" s="1236"/>
      <c r="E23" s="1236"/>
      <c r="F23" s="659">
        <f>ETB!$B$211</f>
        <v>735</v>
      </c>
      <c r="G23" s="469">
        <f>'C4-2 - VAT'!F18</f>
        <v>2861.9500000000226</v>
      </c>
      <c r="H23" s="470">
        <f>-'Opening TB'!D90</f>
        <v>0</v>
      </c>
      <c r="I23" s="516" t="s">
        <v>2409</v>
      </c>
    </row>
    <row r="24" spans="2:9">
      <c r="B24" s="1235"/>
      <c r="C24" s="1236"/>
      <c r="D24" s="1236"/>
      <c r="E24" s="1236"/>
      <c r="F24" s="659"/>
      <c r="G24" s="469"/>
      <c r="H24" s="470"/>
      <c r="I24" s="1"/>
    </row>
    <row r="25" spans="2:9" hidden="1">
      <c r="B25" s="1235" t="str">
        <f>+'C4-6 - Accruals'!B5</f>
        <v>Accruals</v>
      </c>
      <c r="C25" s="1236"/>
      <c r="D25" s="1236"/>
      <c r="E25" s="1236"/>
      <c r="F25" s="659">
        <f>ETB!$B$230</f>
        <v>786</v>
      </c>
      <c r="G25" s="469">
        <f>'C4-6 - Accruals'!F16</f>
        <v>0</v>
      </c>
      <c r="H25" s="470">
        <f>-'Opening TB'!D91</f>
        <v>0</v>
      </c>
      <c r="I25" s="516" t="s">
        <v>3478</v>
      </c>
    </row>
    <row r="26" spans="2:9" hidden="1">
      <c r="B26" s="1235"/>
      <c r="C26" s="1236"/>
      <c r="D26" s="1236"/>
      <c r="E26" s="1236"/>
      <c r="F26" s="659"/>
      <c r="G26" s="469"/>
      <c r="H26" s="470"/>
      <c r="I26" s="1"/>
    </row>
    <row r="27" spans="2:9">
      <c r="B27" s="1235" t="str">
        <f>+'C4-7 - DCA'!B5</f>
        <v>Director's current account</v>
      </c>
      <c r="C27" s="1236"/>
      <c r="D27" s="1236"/>
      <c r="E27" s="1236"/>
      <c r="F27" s="659">
        <f>ETB!$B$208</f>
        <v>727</v>
      </c>
      <c r="G27" s="469">
        <f>'C4-7 - DCA'!G31</f>
        <v>135707.53000000003</v>
      </c>
      <c r="H27" s="470">
        <f>-'Opening TB'!D92</f>
        <v>0</v>
      </c>
      <c r="I27" s="516" t="s">
        <v>3479</v>
      </c>
    </row>
    <row r="28" spans="2:9" hidden="1">
      <c r="B28" s="1235"/>
      <c r="C28" s="1236"/>
      <c r="D28" s="1236"/>
      <c r="E28" s="1236"/>
      <c r="F28" s="659"/>
      <c r="G28" s="469"/>
      <c r="H28" s="470"/>
      <c r="I28" s="1"/>
    </row>
    <row r="29" spans="2:9" hidden="1">
      <c r="B29" s="1235" t="str">
        <f>+'C4-8 - Loan &lt; 1'!B5</f>
        <v xml:space="preserve">Loan Account </v>
      </c>
      <c r="C29" s="1236"/>
      <c r="D29" s="1236"/>
      <c r="E29" s="1236"/>
      <c r="F29" s="659">
        <f>ETB!$B$265</f>
        <v>849</v>
      </c>
      <c r="G29" s="469">
        <f>'C4-8 - Loan &lt; 1'!F15</f>
        <v>0</v>
      </c>
      <c r="H29" s="470">
        <f>-'Opening TB'!D93</f>
        <v>0</v>
      </c>
      <c r="I29" s="516" t="s">
        <v>3480</v>
      </c>
    </row>
    <row r="30" spans="2:9" hidden="1">
      <c r="B30" s="1235"/>
      <c r="C30" s="1236"/>
      <c r="D30" s="1236"/>
      <c r="E30" s="1236"/>
      <c r="F30" s="659"/>
      <c r="G30" s="469"/>
      <c r="H30" s="470"/>
      <c r="I30" s="1"/>
    </row>
    <row r="31" spans="2:9" hidden="1">
      <c r="B31" s="1235" t="str">
        <f>+'C4-9 - HP &lt; 1'!B5</f>
        <v>Hire purchase payable &lt; 1 Year</v>
      </c>
      <c r="C31" s="1236"/>
      <c r="D31" s="1236"/>
      <c r="E31" s="1236"/>
      <c r="F31" s="659">
        <f>ETB!$B$298</f>
        <v>909</v>
      </c>
      <c r="G31" s="469">
        <f>'C4-9 - HP &lt; 1'!F15</f>
        <v>0</v>
      </c>
      <c r="H31" s="470">
        <f>-'Opening TB'!D94</f>
        <v>0</v>
      </c>
      <c r="I31" s="516" t="s">
        <v>3481</v>
      </c>
    </row>
    <row r="32" spans="2:9" hidden="1">
      <c r="B32" s="1235"/>
      <c r="C32" s="1236"/>
      <c r="D32" s="1236"/>
      <c r="E32" s="1236"/>
      <c r="F32" s="659"/>
      <c r="G32" s="469"/>
      <c r="H32" s="470"/>
      <c r="I32" s="516"/>
    </row>
    <row r="33" spans="2:10" hidden="1">
      <c r="B33" s="1235" t="str">
        <f>+'C4-10 - Pension'!B5</f>
        <v>Pension</v>
      </c>
      <c r="C33" s="1236"/>
      <c r="D33" s="1236"/>
      <c r="E33" s="1236"/>
      <c r="F33" s="659">
        <f>ETB!$B$222</f>
        <v>756</v>
      </c>
      <c r="G33" s="469">
        <f>'C4-10 - Pension'!F16</f>
        <v>0</v>
      </c>
      <c r="H33" s="470">
        <f>-'Opening TB'!D95</f>
        <v>0</v>
      </c>
      <c r="I33" s="516" t="s">
        <v>3477</v>
      </c>
    </row>
    <row r="34" spans="2:10" hidden="1">
      <c r="B34" s="1235"/>
      <c r="C34" s="1236"/>
      <c r="D34" s="1236"/>
      <c r="E34" s="1236"/>
      <c r="F34" s="659"/>
      <c r="G34" s="469"/>
      <c r="H34" s="470"/>
      <c r="I34" s="516"/>
    </row>
    <row r="35" spans="2:10" hidden="1">
      <c r="B35" s="1235" t="str">
        <f>+'C4-11 - Other Creditors (3)'!B5</f>
        <v>Other Creditors - 3</v>
      </c>
      <c r="C35" s="1236"/>
      <c r="D35" s="1236"/>
      <c r="E35" s="1236"/>
      <c r="F35" s="659">
        <f>ETB!$B$237</f>
        <v>794</v>
      </c>
      <c r="G35" s="469">
        <f>'C4-11 - Other Creditors (3)'!F16</f>
        <v>0</v>
      </c>
      <c r="H35" s="470">
        <f>-'Opening TB'!D96</f>
        <v>0</v>
      </c>
      <c r="I35" s="516" t="s">
        <v>3482</v>
      </c>
    </row>
    <row r="36" spans="2:10" hidden="1">
      <c r="B36" s="1235"/>
      <c r="C36" s="1236"/>
      <c r="D36" s="1236"/>
      <c r="E36" s="1236"/>
      <c r="F36" s="659"/>
      <c r="G36" s="469"/>
      <c r="H36" s="470"/>
      <c r="I36" s="516"/>
    </row>
    <row r="37" spans="2:10" hidden="1">
      <c r="B37" s="1235" t="str">
        <f>+'C4-12 - Other Crediotrs (4)'!B5</f>
        <v>Other Creditors - 4</v>
      </c>
      <c r="C37" s="1236"/>
      <c r="D37" s="1236"/>
      <c r="E37" s="1236"/>
      <c r="F37" s="659">
        <f>ETB!$B$238</f>
        <v>795</v>
      </c>
      <c r="G37" s="469">
        <f>'C4-12 - Other Crediotrs (4)'!F18</f>
        <v>0</v>
      </c>
      <c r="H37" s="470">
        <f>-'Opening TB'!D97</f>
        <v>0</v>
      </c>
      <c r="I37" s="516" t="s">
        <v>3483</v>
      </c>
    </row>
    <row r="38" spans="2:10">
      <c r="B38" s="1235"/>
      <c r="C38" s="1236"/>
      <c r="D38" s="1236"/>
      <c r="E38" s="1236"/>
      <c r="F38" s="653"/>
      <c r="G38" s="32"/>
      <c r="H38" s="33"/>
      <c r="I38" s="1"/>
    </row>
    <row r="39" spans="2:10" ht="16.149999999999999" thickBot="1">
      <c r="B39" s="1240" t="s">
        <v>1790</v>
      </c>
      <c r="C39" s="1241"/>
      <c r="D39" s="1241"/>
      <c r="E39" s="1241"/>
      <c r="F39" s="651"/>
      <c r="G39" s="178">
        <f>SUM(G8:G38)</f>
        <v>141199.37000000034</v>
      </c>
      <c r="H39" s="179">
        <f>SUM(H8:H38)</f>
        <v>0</v>
      </c>
      <c r="I39" s="170"/>
    </row>
    <row r="40" spans="2:10" ht="16.899999999999999" thickTop="1" thickBot="1">
      <c r="B40" s="1242"/>
      <c r="C40" s="1243"/>
      <c r="D40" s="1243"/>
      <c r="E40" s="1243"/>
      <c r="F40" s="652"/>
      <c r="G40" s="180"/>
      <c r="H40" s="181"/>
      <c r="I40" s="170"/>
    </row>
    <row r="41" spans="2:10">
      <c r="B41" s="170"/>
      <c r="C41" s="170"/>
      <c r="D41" s="170"/>
      <c r="E41" s="170"/>
      <c r="F41" s="170"/>
      <c r="G41" s="170"/>
      <c r="H41" s="170"/>
      <c r="I41" s="170"/>
      <c r="J41" s="170"/>
    </row>
  </sheetData>
  <sheetProtection formatCells="0" formatColumns="0" formatRows="0" insertColumns="0" insertRows="0" insertHyperlinks="0" deleteColumns="0" deleteRows="0" sort="0" autoFilter="0" pivotTables="0"/>
  <mergeCells count="30">
    <mergeCell ref="B7:E7"/>
    <mergeCell ref="B8:E8"/>
    <mergeCell ref="B39:E39"/>
    <mergeCell ref="B40:E40"/>
    <mergeCell ref="B33:E33"/>
    <mergeCell ref="B9:E9"/>
    <mergeCell ref="B38:E38"/>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34:E34"/>
    <mergeCell ref="B35:E35"/>
    <mergeCell ref="B36:E36"/>
    <mergeCell ref="B37:E37"/>
    <mergeCell ref="B28:E28"/>
    <mergeCell ref="B29:E29"/>
    <mergeCell ref="B30:E30"/>
    <mergeCell ref="B31:E31"/>
    <mergeCell ref="B32:E32"/>
  </mergeCells>
  <hyperlinks>
    <hyperlink ref="I9" location="'C4-1 - Trade creditors'!F15" display="'C4-1 - Trade creditors'!F15" xr:uid="{00000000-0004-0000-2C00-000000000000}"/>
    <hyperlink ref="I15" location="'C2-2 - Other debtors'!F15" display="'C2-2 - Other debtors'!F15" xr:uid="{00000000-0004-0000-2C00-000001000000}"/>
    <hyperlink ref="I17" location="'C4-3 - CT'!F15" display="'C4-3 - CT'!F15" xr:uid="{00000000-0004-0000-2C00-000002000000}"/>
    <hyperlink ref="I19" location="'C4-4 - PAYE-NI'!F13" display="'C4-4 - PAYE-NI'!F13" xr:uid="{00000000-0004-0000-2C00-000003000000}"/>
    <hyperlink ref="I21" location="'C4-10 - Net wages'!A1" display="C4-10" xr:uid="{00000000-0004-0000-2C00-000004000000}"/>
    <hyperlink ref="I23" location="'C4-2 - VAT'!F11" display="C4-2" xr:uid="{00000000-0004-0000-2C00-000005000000}"/>
    <hyperlink ref="I25" location="'C4-6 - Accruals'!F11" display="'C4-6 - Accruals'!F11" xr:uid="{00000000-0004-0000-2C00-000006000000}"/>
    <hyperlink ref="I27" location="'C4-7 - DCA'!F17" display="'C4-7 - DCA'!F17" xr:uid="{00000000-0004-0000-2C00-000007000000}"/>
    <hyperlink ref="I29" location="'C4-8 - Loan &lt; 1'!F13" display="'C4-8 - Loan &lt; 1'!F13" xr:uid="{00000000-0004-0000-2C00-000008000000}"/>
    <hyperlink ref="I31" location="'C4-9 - HP &lt; 1'!F12" display="'C4-9 - HP &lt; 1'!F12" xr:uid="{00000000-0004-0000-2C00-000009000000}"/>
    <hyperlink ref="I33" location="'C4-10 - Pension'!A1" display="C4-10" xr:uid="{00000000-0004-0000-2C00-00000A000000}"/>
    <hyperlink ref="I35" location="'C4-11 - Other Creditors (3)'!F12" display="'C4-11 - Other Creditors (3)'!F12" xr:uid="{00000000-0004-0000-2C00-00000B000000}"/>
    <hyperlink ref="I37" location="'C4-12 - Other Crediotrs (4)'!F12" display="'C4-12 - Other Crediotrs (4)'!F12" xr:uid="{00000000-0004-0000-2C00-00000C000000}"/>
  </hyperlinks>
  <pageMargins left="0.7" right="0.7" top="0.75" bottom="0.75" header="0.3" footer="0.3"/>
  <pageSetup paperSize="9"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B1:N51"/>
  <sheetViews>
    <sheetView showGridLines="0" zoomScaleNormal="100" workbookViewId="0">
      <pane ySplit="7" topLeftCell="A8" activePane="bottomLeft" state="frozen"/>
      <selection pane="bottomLeft" activeCell="K39" sqref="K39"/>
    </sheetView>
  </sheetViews>
  <sheetFormatPr defaultColWidth="10.7109375" defaultRowHeight="15.6"/>
  <cols>
    <col min="1" max="1" width="3.42578125" style="12" customWidth="1"/>
    <col min="2" max="2" width="10" style="12" customWidth="1"/>
    <col min="3" max="3" width="23.5703125" style="12" bestFit="1" customWidth="1"/>
    <col min="4" max="4" width="13.42578125" style="12" customWidth="1"/>
    <col min="5" max="5" width="11.28515625" style="12" customWidth="1"/>
    <col min="6" max="6" width="12" style="12" customWidth="1"/>
    <col min="7" max="7" width="14.5703125" style="12" bestFit="1" customWidth="1"/>
    <col min="8" max="10" width="13.140625" style="12" bestFit="1" customWidth="1"/>
    <col min="11" max="11" width="14.5703125" style="12" bestFit="1" customWidth="1"/>
    <col min="12" max="12" width="11.7109375" style="12" customWidth="1"/>
    <col min="13" max="13" width="11.28515625" style="12" bestFit="1" customWidth="1"/>
    <col min="14" max="14" width="10.7109375" style="12"/>
    <col min="15" max="15" width="12.140625" style="12" bestFit="1" customWidth="1"/>
    <col min="16" max="16384" width="10.7109375" style="12"/>
  </cols>
  <sheetData>
    <row r="1" spans="2:14" ht="15.75" customHeight="1">
      <c r="B1" s="4"/>
      <c r="C1" s="4"/>
      <c r="D1" s="4"/>
      <c r="E1" s="4"/>
      <c r="F1" s="4"/>
      <c r="G1" s="4"/>
      <c r="H1" s="4"/>
      <c r="I1" s="29"/>
    </row>
    <row r="2" spans="2:14" s="23" customFormat="1" ht="15" customHeight="1">
      <c r="B2" s="17" t="s">
        <v>0</v>
      </c>
      <c r="C2" s="26" t="str">
        <f>Index!C2</f>
        <v>Forest Car Company Ltd</v>
      </c>
      <c r="D2" s="26"/>
      <c r="E2" s="26"/>
      <c r="F2" s="115" t="s">
        <v>15</v>
      </c>
      <c r="G2" s="17" t="str">
        <f>Index!H2</f>
        <v>Aratee</v>
      </c>
      <c r="H2" s="115" t="s">
        <v>9</v>
      </c>
      <c r="I2" s="18">
        <f>Index!J2</f>
        <v>45343</v>
      </c>
      <c r="J2" s="946"/>
      <c r="K2" s="947"/>
      <c r="L2" s="946"/>
      <c r="M2" s="946"/>
      <c r="N2" s="27"/>
    </row>
    <row r="3" spans="2:14" s="23" customFormat="1" ht="15" customHeight="1">
      <c r="B3" s="17" t="s">
        <v>1731</v>
      </c>
      <c r="C3" s="18">
        <f>Index!C3</f>
        <v>45260</v>
      </c>
      <c r="D3" s="18"/>
      <c r="E3" s="18"/>
      <c r="F3" s="115" t="s">
        <v>17</v>
      </c>
      <c r="G3" s="17" t="str">
        <f>Index!H3</f>
        <v>Mitesh</v>
      </c>
      <c r="H3" s="115" t="s">
        <v>9</v>
      </c>
      <c r="I3" s="18">
        <f>Index!J3</f>
        <v>45352</v>
      </c>
      <c r="J3" s="946"/>
      <c r="K3" s="947"/>
      <c r="L3" s="946"/>
      <c r="M3" s="946"/>
      <c r="N3" s="22"/>
    </row>
    <row r="4" spans="2:14">
      <c r="B4" s="5"/>
      <c r="C4" s="4"/>
      <c r="D4" s="4"/>
      <c r="E4" s="4"/>
      <c r="F4" s="4"/>
      <c r="G4" s="4"/>
      <c r="H4" s="4"/>
      <c r="I4" s="4"/>
    </row>
    <row r="5" spans="2:14">
      <c r="B5" s="5" t="s">
        <v>2040</v>
      </c>
      <c r="C5" s="4"/>
      <c r="D5" s="4"/>
      <c r="E5" s="4"/>
      <c r="F5" s="4"/>
      <c r="G5" s="4"/>
      <c r="H5" s="4"/>
      <c r="I5" s="4"/>
    </row>
    <row r="6" spans="2:14" ht="16.149999999999999" thickBot="1"/>
    <row r="7" spans="2:14" ht="14.25" customHeight="1" thickBot="1">
      <c r="B7" s="1203" t="s">
        <v>20</v>
      </c>
      <c r="C7" s="1203"/>
      <c r="D7" s="1203"/>
      <c r="E7" s="1203"/>
      <c r="F7" s="1203"/>
      <c r="G7" s="428" t="s">
        <v>2419</v>
      </c>
      <c r="H7" s="428" t="s">
        <v>2420</v>
      </c>
      <c r="I7" s="4"/>
    </row>
    <row r="8" spans="2:14">
      <c r="B8" s="388"/>
      <c r="C8" s="389"/>
      <c r="D8" s="389"/>
      <c r="E8" s="389"/>
      <c r="F8" s="518"/>
      <c r="G8" s="131"/>
      <c r="H8" s="132"/>
      <c r="I8" s="1"/>
    </row>
    <row r="9" spans="2:14" hidden="1">
      <c r="B9" s="388" t="str">
        <f>+'C2-1 - Trade debtors'!B9</f>
        <v>Opening Balance B/F</v>
      </c>
      <c r="C9" s="389"/>
      <c r="D9" s="389"/>
      <c r="E9" s="389"/>
      <c r="F9" s="518"/>
      <c r="G9" s="133"/>
      <c r="H9" s="134">
        <f>'C4 - Creditors'!H9</f>
        <v>0</v>
      </c>
      <c r="I9" s="1" t="s">
        <v>3357</v>
      </c>
    </row>
    <row r="10" spans="2:14">
      <c r="B10" s="388" t="s">
        <v>3484</v>
      </c>
      <c r="C10" s="389"/>
      <c r="D10" s="389"/>
      <c r="E10" s="389"/>
      <c r="F10" s="518"/>
      <c r="G10" s="133"/>
      <c r="H10" s="134">
        <f>'PDB Expense'!O1316</f>
        <v>702267.56000000017</v>
      </c>
      <c r="I10" s="1"/>
    </row>
    <row r="11" spans="2:14">
      <c r="B11" s="388"/>
      <c r="C11" s="389"/>
      <c r="D11" s="389"/>
      <c r="E11" s="389"/>
      <c r="F11" s="518"/>
      <c r="G11" s="133"/>
      <c r="H11" s="134"/>
      <c r="I11" s="1"/>
    </row>
    <row r="12" spans="2:14">
      <c r="B12" s="388" t="s">
        <v>3485</v>
      </c>
      <c r="C12" s="389"/>
      <c r="D12" s="389"/>
      <c r="E12" s="389"/>
      <c r="F12" s="518"/>
      <c r="G12" s="133">
        <f>Journal!E72</f>
        <v>7776.03</v>
      </c>
      <c r="H12" s="134"/>
      <c r="I12" s="1"/>
    </row>
    <row r="13" spans="2:14">
      <c r="B13" s="388"/>
      <c r="C13" s="389"/>
      <c r="D13" s="389"/>
      <c r="E13" s="389"/>
      <c r="F13" s="518"/>
      <c r="G13" s="133"/>
      <c r="H13" s="134"/>
      <c r="I13" s="1"/>
    </row>
    <row r="14" spans="2:14">
      <c r="B14" s="388" t="s">
        <v>3486</v>
      </c>
      <c r="C14" s="389"/>
      <c r="D14" s="389"/>
      <c r="E14" s="389"/>
      <c r="F14" s="518"/>
      <c r="G14" s="133">
        <f>Journal!E80</f>
        <v>4347.1099999999951</v>
      </c>
      <c r="H14" s="134"/>
      <c r="I14" s="1"/>
    </row>
    <row r="15" spans="2:14">
      <c r="B15" s="388"/>
      <c r="C15" s="389"/>
      <c r="D15" s="389"/>
      <c r="E15" s="389"/>
      <c r="F15" s="518"/>
      <c r="G15" s="133"/>
      <c r="H15" s="134"/>
      <c r="I15" s="1"/>
    </row>
    <row r="16" spans="2:14">
      <c r="B16" s="388" t="s">
        <v>3487</v>
      </c>
      <c r="C16" s="389"/>
      <c r="D16" s="389"/>
      <c r="E16" s="389"/>
      <c r="F16" s="518"/>
      <c r="G16" s="133">
        <f>Journal!E99</f>
        <v>325554.79000000004</v>
      </c>
      <c r="H16" s="134"/>
      <c r="I16" s="1"/>
    </row>
    <row r="17" spans="2:9">
      <c r="B17" s="388"/>
      <c r="C17" s="389"/>
      <c r="D17" s="389"/>
      <c r="E17" s="389"/>
      <c r="F17" s="518"/>
      <c r="G17" s="133"/>
      <c r="H17" s="134"/>
      <c r="I17" s="1"/>
    </row>
    <row r="18" spans="2:9">
      <c r="B18" s="522" t="s">
        <v>1747</v>
      </c>
      <c r="C18" s="389"/>
      <c r="D18" s="389"/>
      <c r="E18" s="389"/>
      <c r="F18" s="518"/>
      <c r="G18" s="133"/>
      <c r="H18" s="134"/>
      <c r="I18" s="1"/>
    </row>
    <row r="19" spans="2:9">
      <c r="B19" s="388" t="s">
        <v>2429</v>
      </c>
      <c r="C19" s="389"/>
      <c r="D19" s="389"/>
      <c r="E19" s="389"/>
      <c r="F19" s="518"/>
      <c r="G19" s="133">
        <f>'C3-1-P - BP -1'!AF1333</f>
        <v>341380.28999999986</v>
      </c>
      <c r="H19" s="134"/>
      <c r="I19" s="1"/>
    </row>
    <row r="20" spans="2:9">
      <c r="B20" s="388" t="s">
        <v>3488</v>
      </c>
      <c r="C20" s="389"/>
      <c r="D20" s="389"/>
      <c r="E20" s="389"/>
      <c r="F20" s="518"/>
      <c r="G20" s="133">
        <f>'C3-1-P - BP -1'!AG1333</f>
        <v>20976.59</v>
      </c>
      <c r="H20" s="134"/>
      <c r="I20" s="1"/>
    </row>
    <row r="21" spans="2:9">
      <c r="B21" s="388" t="s">
        <v>2427</v>
      </c>
      <c r="C21" s="389"/>
      <c r="D21" s="389"/>
      <c r="E21" s="389"/>
      <c r="F21" s="518"/>
      <c r="G21" s="133"/>
      <c r="H21" s="134">
        <f>'C3-1-R - BR -1'!T384</f>
        <v>643.80999999999995</v>
      </c>
      <c r="I21" s="1"/>
    </row>
    <row r="22" spans="2:9">
      <c r="B22" s="388"/>
      <c r="C22" s="389"/>
      <c r="D22" s="389"/>
      <c r="E22" s="389"/>
      <c r="F22" s="518"/>
      <c r="G22" s="133"/>
      <c r="H22" s="134"/>
      <c r="I22" s="1"/>
    </row>
    <row r="23" spans="2:9">
      <c r="B23" s="388" t="s">
        <v>2431</v>
      </c>
      <c r="C23" s="389"/>
      <c r="D23" s="389"/>
      <c r="E23" s="389"/>
      <c r="F23" s="518"/>
      <c r="G23" s="133">
        <f>Journal!E105</f>
        <v>2200</v>
      </c>
      <c r="H23" s="134"/>
      <c r="I23" s="1"/>
    </row>
    <row r="24" spans="2:9">
      <c r="B24" s="388"/>
      <c r="C24" s="389"/>
      <c r="D24" s="389"/>
      <c r="E24" s="389"/>
      <c r="F24" s="518"/>
      <c r="G24" s="133"/>
      <c r="H24" s="134"/>
      <c r="I24" s="1"/>
    </row>
    <row r="25" spans="2:9">
      <c r="B25" s="388" t="s">
        <v>2432</v>
      </c>
      <c r="C25" s="389"/>
      <c r="D25" s="389"/>
      <c r="E25" s="389"/>
      <c r="F25" s="518"/>
      <c r="G25" s="133">
        <f>+H27-SUM(G8:G23)</f>
        <v>676.56000000028871</v>
      </c>
      <c r="H25" s="134"/>
      <c r="I25" s="516" t="s">
        <v>3489</v>
      </c>
    </row>
    <row r="26" spans="2:9">
      <c r="B26" s="388"/>
      <c r="C26" s="389"/>
      <c r="D26" s="389"/>
      <c r="E26" s="389"/>
      <c r="F26" s="518"/>
      <c r="G26" s="135"/>
      <c r="H26" s="136"/>
      <c r="I26" s="1"/>
    </row>
    <row r="27" spans="2:9" ht="16.149999999999999" thickBot="1">
      <c r="B27" s="1194" t="s">
        <v>2275</v>
      </c>
      <c r="C27" s="1195"/>
      <c r="D27" s="1195"/>
      <c r="E27" s="1195"/>
      <c r="F27" s="1196"/>
      <c r="G27" s="137">
        <f>SUM(G8:G25)</f>
        <v>702911.37000000023</v>
      </c>
      <c r="H27" s="138">
        <f>SUM(H9:H26)</f>
        <v>702911.37000000023</v>
      </c>
      <c r="I27" s="1"/>
    </row>
    <row r="28" spans="2:9" ht="16.899999999999999" thickTop="1" thickBot="1">
      <c r="B28" s="1197"/>
      <c r="C28" s="1198"/>
      <c r="D28" s="1198"/>
      <c r="E28" s="1198"/>
      <c r="F28" s="1199"/>
      <c r="G28" s="139"/>
      <c r="H28" s="140"/>
      <c r="I28" s="1"/>
    </row>
    <row r="30" spans="2:9">
      <c r="H30" s="529">
        <f ca="1">-ETB!Q213-ETB!R213+G25</f>
        <v>5.8207660913467407E-11</v>
      </c>
    </row>
    <row r="32" spans="2:9">
      <c r="B32" s="130" t="s">
        <v>2372</v>
      </c>
    </row>
    <row r="34" spans="2:8" ht="31.9" thickBot="1">
      <c r="B34" s="1015" t="s">
        <v>3490</v>
      </c>
      <c r="C34" s="1015" t="s">
        <v>3491</v>
      </c>
      <c r="D34" s="1015" t="s">
        <v>109</v>
      </c>
      <c r="E34" s="1015" t="s">
        <v>2363</v>
      </c>
      <c r="F34" s="1015" t="s">
        <v>2364</v>
      </c>
      <c r="G34" s="1015" t="s">
        <v>2365</v>
      </c>
      <c r="H34" s="1015" t="s">
        <v>2366</v>
      </c>
    </row>
    <row r="35" spans="2:8">
      <c r="B35" s="774">
        <v>1</v>
      </c>
      <c r="C35" s="776" t="s">
        <v>3492</v>
      </c>
      <c r="D35" s="777">
        <v>45252</v>
      </c>
      <c r="E35" s="776" t="s">
        <v>488</v>
      </c>
      <c r="F35" s="1014">
        <v>143.69999999999999</v>
      </c>
      <c r="G35" s="1014">
        <v>28.74</v>
      </c>
      <c r="H35" s="1014">
        <v>172.44</v>
      </c>
    </row>
    <row r="36" spans="2:8">
      <c r="B36" s="774">
        <v>2</v>
      </c>
      <c r="C36" s="776" t="s">
        <v>3493</v>
      </c>
      <c r="D36" s="777">
        <v>45253</v>
      </c>
      <c r="E36" s="776" t="s">
        <v>488</v>
      </c>
      <c r="F36" s="1014">
        <v>23.22</v>
      </c>
      <c r="G36" s="1014">
        <v>4.6399999999999997</v>
      </c>
      <c r="H36" s="1014">
        <v>27.86</v>
      </c>
    </row>
    <row r="37" spans="2:8">
      <c r="B37" s="774">
        <v>3</v>
      </c>
      <c r="C37" s="776" t="s">
        <v>3494</v>
      </c>
      <c r="D37" s="777">
        <v>45253</v>
      </c>
      <c r="E37" s="776" t="s">
        <v>488</v>
      </c>
      <c r="F37" s="1014">
        <v>20.259999999999998</v>
      </c>
      <c r="G37" s="1014">
        <v>4.05</v>
      </c>
      <c r="H37" s="1014">
        <v>24.31</v>
      </c>
    </row>
    <row r="38" spans="2:8">
      <c r="B38" s="774">
        <v>4</v>
      </c>
      <c r="C38" s="776" t="s">
        <v>3495</v>
      </c>
      <c r="D38" s="777">
        <v>45254</v>
      </c>
      <c r="E38" s="776" t="s">
        <v>488</v>
      </c>
      <c r="F38" s="1014">
        <v>19.48</v>
      </c>
      <c r="G38" s="1014">
        <v>3.9</v>
      </c>
      <c r="H38" s="1014">
        <v>23.38</v>
      </c>
    </row>
    <row r="39" spans="2:8">
      <c r="B39" s="774">
        <v>5</v>
      </c>
      <c r="C39" s="776" t="s">
        <v>3496</v>
      </c>
      <c r="D39" s="777">
        <v>45254</v>
      </c>
      <c r="E39" s="776" t="s">
        <v>488</v>
      </c>
      <c r="F39" s="1014">
        <v>-15.169999999999998</v>
      </c>
      <c r="G39" s="1014">
        <v>-3.0300000000000002</v>
      </c>
      <c r="H39" s="1014">
        <v>-18.2</v>
      </c>
    </row>
    <row r="40" spans="2:8">
      <c r="B40" s="774">
        <v>6</v>
      </c>
      <c r="C40" s="776" t="s">
        <v>3497</v>
      </c>
      <c r="D40" s="777">
        <v>45257</v>
      </c>
      <c r="E40" s="776" t="s">
        <v>488</v>
      </c>
      <c r="F40" s="1014">
        <v>23.22</v>
      </c>
      <c r="G40" s="1014">
        <v>4.6399999999999997</v>
      </c>
      <c r="H40" s="1014">
        <v>27.86</v>
      </c>
    </row>
    <row r="41" spans="2:8">
      <c r="B41" s="774">
        <v>7</v>
      </c>
      <c r="C41" s="776" t="s">
        <v>3498</v>
      </c>
      <c r="D41" s="777">
        <v>45257</v>
      </c>
      <c r="E41" s="776" t="s">
        <v>488</v>
      </c>
      <c r="F41" s="1014">
        <v>-23.22</v>
      </c>
      <c r="G41" s="1014">
        <v>-4.6399999999999997</v>
      </c>
      <c r="H41" s="1014">
        <v>-27.86</v>
      </c>
    </row>
    <row r="42" spans="2:8">
      <c r="B42" s="774">
        <v>8</v>
      </c>
      <c r="C42" s="776" t="s">
        <v>3499</v>
      </c>
      <c r="D42" s="777">
        <v>45257</v>
      </c>
      <c r="E42" s="776" t="s">
        <v>488</v>
      </c>
      <c r="F42" s="1014">
        <v>20.91</v>
      </c>
      <c r="G42" s="1014">
        <v>4.18</v>
      </c>
      <c r="H42" s="1014">
        <v>25.09</v>
      </c>
    </row>
    <row r="43" spans="2:8">
      <c r="B43" s="774">
        <v>9</v>
      </c>
      <c r="C43" s="776" t="s">
        <v>3500</v>
      </c>
      <c r="D43" s="777">
        <v>45257</v>
      </c>
      <c r="E43" s="776" t="s">
        <v>488</v>
      </c>
      <c r="F43" s="1014">
        <v>30.47</v>
      </c>
      <c r="G43" s="1014">
        <v>6.09</v>
      </c>
      <c r="H43" s="1014">
        <v>36.56</v>
      </c>
    </row>
    <row r="44" spans="2:8">
      <c r="B44" s="774">
        <v>10</v>
      </c>
      <c r="C44" s="776" t="s">
        <v>3501</v>
      </c>
      <c r="D44" s="777">
        <v>45259</v>
      </c>
      <c r="E44" s="776" t="s">
        <v>488</v>
      </c>
      <c r="F44" s="1014">
        <v>81.900000000000006</v>
      </c>
      <c r="G44" s="1014">
        <v>16.380000000000003</v>
      </c>
      <c r="H44" s="1014">
        <v>98.28</v>
      </c>
    </row>
    <row r="45" spans="2:8">
      <c r="B45" s="774">
        <v>11</v>
      </c>
      <c r="C45" s="776" t="s">
        <v>3502</v>
      </c>
      <c r="D45" s="777">
        <v>45260</v>
      </c>
      <c r="E45" s="776" t="s">
        <v>488</v>
      </c>
      <c r="F45" s="1014">
        <v>10.78</v>
      </c>
      <c r="G45" s="1014">
        <v>2.16</v>
      </c>
      <c r="H45" s="1014">
        <v>12.94</v>
      </c>
    </row>
    <row r="46" spans="2:8">
      <c r="B46" s="774">
        <v>12</v>
      </c>
      <c r="C46" s="776" t="s">
        <v>3503</v>
      </c>
      <c r="D46" s="777">
        <v>45260</v>
      </c>
      <c r="E46" s="776" t="s">
        <v>488</v>
      </c>
      <c r="F46" s="1014">
        <v>19.52</v>
      </c>
      <c r="G46" s="1014">
        <v>3.9</v>
      </c>
      <c r="H46" s="1014">
        <v>23.419999999999998</v>
      </c>
    </row>
    <row r="47" spans="2:8">
      <c r="B47" s="774">
        <v>13</v>
      </c>
      <c r="C47" s="776" t="s">
        <v>3504</v>
      </c>
      <c r="D47" s="777">
        <v>45260</v>
      </c>
      <c r="E47" s="776" t="s">
        <v>488</v>
      </c>
      <c r="F47" s="1014">
        <v>52.73</v>
      </c>
      <c r="G47" s="1014">
        <v>10.55</v>
      </c>
      <c r="H47" s="1014">
        <v>63.28</v>
      </c>
    </row>
    <row r="48" spans="2:8">
      <c r="B48" s="774">
        <v>14</v>
      </c>
      <c r="C48" s="776" t="s">
        <v>3505</v>
      </c>
      <c r="D48" s="777">
        <v>45260</v>
      </c>
      <c r="E48" s="776" t="s">
        <v>488</v>
      </c>
      <c r="F48" s="1014">
        <v>156</v>
      </c>
      <c r="G48" s="1014">
        <v>31.2</v>
      </c>
      <c r="H48" s="1014">
        <v>187.2</v>
      </c>
    </row>
    <row r="50" spans="8:8" ht="16.149999999999999" thickBot="1">
      <c r="H50" s="978">
        <f>SUM(H35:H49)</f>
        <v>676.56</v>
      </c>
    </row>
    <row r="51" spans="8:8" ht="16.149999999999999" thickTop="1">
      <c r="H51" s="145">
        <f>H50-G25</f>
        <v>-2.8876456781290472E-10</v>
      </c>
    </row>
  </sheetData>
  <sheetProtection formatCells="0" formatColumns="0" formatRows="0" insertColumns="0" insertRows="0" insertHyperlinks="0" deleteColumns="0" deleteRows="0" sort="0" autoFilter="0" pivotTables="0"/>
  <mergeCells count="3">
    <mergeCell ref="B7:F7"/>
    <mergeCell ref="B27:F27"/>
    <mergeCell ref="B28:F28"/>
  </mergeCells>
  <hyperlinks>
    <hyperlink ref="I9" location="TB!E25" display="TB!E25" xr:uid="{00000000-0004-0000-2D00-000000000000}"/>
    <hyperlink ref="I25" location="'C4 - Creditors'!E9" display="'C4 - Creditors'!E9" xr:uid="{00000000-0004-0000-2D00-000001000000}"/>
  </hyperlinks>
  <pageMargins left="0.7" right="0.7" top="0.75" bottom="0.75" header="0.3" footer="0.3"/>
  <pageSetup paperSize="9"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B1:M56"/>
  <sheetViews>
    <sheetView showGridLines="0" workbookViewId="0">
      <pane ySplit="7" topLeftCell="A8" activePane="bottomLeft" state="frozen"/>
      <selection pane="bottomLeft" activeCell="B3" sqref="B3"/>
    </sheetView>
  </sheetViews>
  <sheetFormatPr defaultColWidth="9.140625" defaultRowHeight="15.6"/>
  <cols>
    <col min="1" max="1" width="3.5703125" style="12" customWidth="1"/>
    <col min="2" max="2" width="14" style="12" customWidth="1"/>
    <col min="3" max="3" width="14" style="12" bestFit="1" customWidth="1"/>
    <col min="4" max="4" width="14.42578125" style="12" customWidth="1"/>
    <col min="5" max="5" width="14.5703125" style="12" customWidth="1"/>
    <col min="6" max="7" width="13.28515625" style="12" customWidth="1"/>
    <col min="8" max="8" width="9.28515625" style="12" bestFit="1" customWidth="1"/>
    <col min="9" max="9" width="18.7109375" style="12" bestFit="1" customWidth="1"/>
    <col min="10" max="10" width="9.140625" style="12"/>
    <col min="11" max="12" width="11.85546875" style="164" bestFit="1" customWidth="1"/>
    <col min="13" max="16384" width="9.140625" style="12"/>
  </cols>
  <sheetData>
    <row r="1" spans="2:13" ht="15.75" customHeight="1">
      <c r="B1" s="4"/>
      <c r="C1" s="4"/>
      <c r="D1" s="4"/>
      <c r="E1" s="4"/>
      <c r="F1" s="4"/>
      <c r="G1" s="4"/>
      <c r="H1" s="4"/>
      <c r="I1" s="29"/>
    </row>
    <row r="2" spans="2:13" s="23" customFormat="1" ht="15" customHeight="1">
      <c r="B2" s="17" t="s">
        <v>0</v>
      </c>
      <c r="C2" s="26" t="str">
        <f>Index!C2</f>
        <v>Forest Car Company Ltd</v>
      </c>
      <c r="D2" s="26"/>
      <c r="E2" s="946"/>
      <c r="F2" s="115" t="s">
        <v>15</v>
      </c>
      <c r="G2" s="17" t="str">
        <f>Index!H2</f>
        <v>Aratee</v>
      </c>
      <c r="H2" s="115" t="s">
        <v>9</v>
      </c>
      <c r="I2" s="18">
        <f>Index!J2</f>
        <v>45343</v>
      </c>
      <c r="J2" s="947"/>
      <c r="K2" s="1622"/>
      <c r="L2" s="1622"/>
      <c r="M2" s="27"/>
    </row>
    <row r="3" spans="2:13" s="23" customFormat="1" ht="15" customHeight="1">
      <c r="B3" s="17" t="s">
        <v>1731</v>
      </c>
      <c r="C3" s="18">
        <f>Index!C3</f>
        <v>45260</v>
      </c>
      <c r="D3" s="18"/>
      <c r="E3" s="946"/>
      <c r="F3" s="115" t="s">
        <v>17</v>
      </c>
      <c r="G3" s="17" t="str">
        <f>Index!H3</f>
        <v>Mitesh</v>
      </c>
      <c r="H3" s="115" t="s">
        <v>9</v>
      </c>
      <c r="I3" s="18">
        <f>Index!J3</f>
        <v>45352</v>
      </c>
      <c r="J3" s="947"/>
      <c r="K3" s="1622"/>
      <c r="L3" s="1622"/>
      <c r="M3" s="22"/>
    </row>
    <row r="4" spans="2:13">
      <c r="B4" s="5"/>
      <c r="C4" s="4"/>
      <c r="D4" s="4"/>
      <c r="E4" s="4"/>
      <c r="F4" s="4"/>
      <c r="G4" s="4"/>
      <c r="H4" s="4"/>
      <c r="I4" s="4"/>
    </row>
    <row r="5" spans="2:13">
      <c r="B5" s="5" t="s">
        <v>2047</v>
      </c>
      <c r="C5" s="4"/>
      <c r="D5" s="4"/>
      <c r="E5" s="4"/>
      <c r="F5" s="4"/>
      <c r="G5" s="4"/>
      <c r="H5" s="4"/>
      <c r="I5" s="4"/>
    </row>
    <row r="6" spans="2:13" ht="16.149999999999999" thickBot="1"/>
    <row r="7" spans="2:13" ht="14.25" customHeight="1" thickBot="1">
      <c r="B7" s="1203" t="s">
        <v>20</v>
      </c>
      <c r="C7" s="1203"/>
      <c r="D7" s="1203"/>
      <c r="E7" s="1203"/>
      <c r="F7" s="428" t="s">
        <v>2419</v>
      </c>
      <c r="G7" s="428" t="s">
        <v>2420</v>
      </c>
      <c r="H7" s="4"/>
      <c r="I7" s="5"/>
    </row>
    <row r="8" spans="2:13">
      <c r="B8" s="388"/>
      <c r="C8" s="389"/>
      <c r="D8" s="389"/>
      <c r="E8" s="518"/>
      <c r="F8" s="131"/>
      <c r="G8" s="132"/>
      <c r="H8" s="1"/>
      <c r="I8" s="4"/>
    </row>
    <row r="9" spans="2:13">
      <c r="B9" s="388" t="s">
        <v>2421</v>
      </c>
      <c r="C9" s="389"/>
      <c r="D9" s="389"/>
      <c r="E9" s="518"/>
      <c r="F9" s="133"/>
      <c r="G9" s="134">
        <f>'C4 - Creditors'!H15</f>
        <v>0</v>
      </c>
      <c r="H9" s="1"/>
      <c r="I9" s="165"/>
    </row>
    <row r="10" spans="2:13">
      <c r="B10" s="388"/>
      <c r="C10" s="389"/>
      <c r="D10" s="389"/>
      <c r="E10" s="518"/>
      <c r="F10" s="133"/>
      <c r="G10" s="134"/>
      <c r="H10" s="1"/>
      <c r="I10" s="4"/>
    </row>
    <row r="11" spans="2:13">
      <c r="B11" s="388"/>
      <c r="C11" s="389"/>
      <c r="D11" s="389"/>
      <c r="E11" s="518"/>
      <c r="F11" s="133"/>
      <c r="G11" s="134"/>
      <c r="H11" s="1"/>
      <c r="I11" s="4"/>
    </row>
    <row r="12" spans="2:13">
      <c r="B12" s="388"/>
      <c r="C12" s="389"/>
      <c r="D12" s="389"/>
      <c r="E12" s="518"/>
      <c r="F12" s="133"/>
      <c r="G12" s="134"/>
      <c r="H12" s="1"/>
      <c r="I12" s="4"/>
    </row>
    <row r="13" spans="2:13">
      <c r="B13" s="388"/>
      <c r="C13" s="389"/>
      <c r="D13" s="389"/>
      <c r="E13" s="518"/>
      <c r="F13" s="133"/>
      <c r="G13" s="134"/>
      <c r="H13" s="1"/>
      <c r="I13" s="4"/>
    </row>
    <row r="14" spans="2:13">
      <c r="B14" s="388"/>
      <c r="C14" s="389"/>
      <c r="D14" s="389"/>
      <c r="E14" s="518"/>
      <c r="F14" s="133"/>
      <c r="G14" s="134"/>
      <c r="H14" s="1"/>
      <c r="I14" s="4"/>
    </row>
    <row r="15" spans="2:13">
      <c r="B15" s="388" t="s">
        <v>2432</v>
      </c>
      <c r="C15" s="389"/>
      <c r="D15" s="389"/>
      <c r="E15" s="518"/>
      <c r="F15" s="133">
        <f>+G17-SUM(F8:F14)</f>
        <v>0</v>
      </c>
      <c r="G15" s="134"/>
      <c r="H15" s="516" t="s">
        <v>3489</v>
      </c>
      <c r="I15" s="166"/>
    </row>
    <row r="16" spans="2:13">
      <c r="B16" s="388"/>
      <c r="C16" s="389"/>
      <c r="D16" s="389"/>
      <c r="E16" s="518"/>
      <c r="F16" s="135"/>
      <c r="G16" s="136"/>
      <c r="H16" s="1"/>
      <c r="I16" s="4"/>
    </row>
    <row r="17" spans="2:13" ht="16.149999999999999" thickBot="1">
      <c r="B17" s="1194" t="s">
        <v>2275</v>
      </c>
      <c r="C17" s="1195"/>
      <c r="D17" s="1195"/>
      <c r="E17" s="1196"/>
      <c r="F17" s="167">
        <f>SUM(F9:F16)</f>
        <v>0</v>
      </c>
      <c r="G17" s="138">
        <f>SUM(G9:G16)</f>
        <v>0</v>
      </c>
      <c r="H17" s="4"/>
      <c r="I17" s="4"/>
    </row>
    <row r="18" spans="2:13" ht="16.899999999999999" thickTop="1" thickBot="1">
      <c r="B18" s="1197"/>
      <c r="C18" s="1198"/>
      <c r="D18" s="1198"/>
      <c r="E18" s="1199"/>
      <c r="F18" s="139"/>
      <c r="G18" s="140"/>
      <c r="H18" s="4"/>
      <c r="I18" s="4"/>
    </row>
    <row r="20" spans="2:13">
      <c r="F20" s="529"/>
      <c r="K20" s="773"/>
      <c r="L20" s="773"/>
    </row>
    <row r="21" spans="2:13">
      <c r="K21" s="773"/>
      <c r="L21" s="773"/>
    </row>
    <row r="22" spans="2:13">
      <c r="B22" s="774"/>
      <c r="C22" s="774"/>
      <c r="D22" s="774"/>
      <c r="E22" s="774"/>
      <c r="F22" s="774"/>
      <c r="G22" s="774"/>
      <c r="H22" s="774"/>
      <c r="I22" s="774"/>
      <c r="J22" s="774"/>
      <c r="K22" s="775"/>
      <c r="L22" s="775"/>
      <c r="M22" s="773"/>
    </row>
    <row r="23" spans="2:13">
      <c r="B23" s="776"/>
      <c r="C23" s="776"/>
      <c r="D23" s="776"/>
      <c r="E23" s="776"/>
      <c r="F23" s="777"/>
      <c r="G23" s="776"/>
      <c r="H23" s="776"/>
      <c r="I23" s="776"/>
      <c r="J23" s="776"/>
      <c r="K23" s="778"/>
      <c r="L23" s="778"/>
    </row>
    <row r="24" spans="2:13">
      <c r="B24" s="776"/>
      <c r="C24" s="776"/>
      <c r="D24" s="776"/>
      <c r="E24" s="776"/>
      <c r="F24" s="777"/>
      <c r="G24" s="776"/>
      <c r="H24" s="776"/>
      <c r="I24" s="776"/>
      <c r="J24" s="776"/>
      <c r="K24" s="778"/>
      <c r="L24" s="778"/>
    </row>
    <row r="25" spans="2:13">
      <c r="B25" s="776"/>
      <c r="C25" s="776"/>
      <c r="D25" s="776"/>
      <c r="E25" s="776"/>
      <c r="F25" s="777"/>
      <c r="G25" s="776"/>
      <c r="H25" s="1643"/>
      <c r="I25" s="776"/>
      <c r="J25" s="776"/>
      <c r="K25" s="792"/>
      <c r="L25" s="792"/>
    </row>
    <row r="26" spans="2:13">
      <c r="B26" s="776"/>
      <c r="C26" s="776"/>
      <c r="D26" s="776"/>
      <c r="E26" s="776"/>
      <c r="F26" s="777"/>
      <c r="G26" s="776"/>
      <c r="H26" s="1643"/>
      <c r="I26" s="776"/>
      <c r="J26" s="776"/>
      <c r="K26" s="792"/>
      <c r="L26" s="792"/>
    </row>
    <row r="27" spans="2:13">
      <c r="B27" s="776"/>
      <c r="C27" s="776"/>
      <c r="D27" s="776"/>
      <c r="E27" s="776"/>
      <c r="F27" s="777"/>
      <c r="G27" s="776"/>
      <c r="H27" s="1643"/>
      <c r="I27" s="776"/>
      <c r="J27" s="776"/>
      <c r="K27" s="792"/>
      <c r="L27" s="792"/>
    </row>
    <row r="28" spans="2:13">
      <c r="B28" s="776"/>
      <c r="C28" s="776"/>
      <c r="D28" s="776"/>
      <c r="E28" s="776"/>
      <c r="F28" s="777"/>
      <c r="G28" s="776"/>
      <c r="H28" s="1643"/>
      <c r="I28" s="776"/>
      <c r="J28" s="776"/>
      <c r="K28" s="792"/>
      <c r="L28" s="792"/>
    </row>
    <row r="29" spans="2:13">
      <c r="B29" s="776"/>
      <c r="C29" s="776"/>
      <c r="D29" s="776"/>
      <c r="E29" s="776"/>
      <c r="F29" s="777"/>
      <c r="G29" s="776"/>
      <c r="H29" s="1643"/>
      <c r="I29" s="776"/>
      <c r="J29" s="776"/>
      <c r="K29" s="792"/>
      <c r="L29" s="792"/>
    </row>
    <row r="30" spans="2:13">
      <c r="B30" s="776"/>
      <c r="C30" s="776"/>
      <c r="D30" s="776"/>
      <c r="E30" s="776"/>
      <c r="F30" s="777"/>
      <c r="G30" s="776"/>
      <c r="H30" s="776"/>
      <c r="I30" s="776"/>
      <c r="J30" s="776"/>
      <c r="K30" s="792"/>
      <c r="L30" s="792"/>
    </row>
    <row r="31" spans="2:13">
      <c r="B31" s="776"/>
      <c r="C31" s="776"/>
      <c r="D31" s="776"/>
      <c r="E31" s="776"/>
      <c r="F31" s="777"/>
      <c r="G31" s="776"/>
      <c r="H31" s="776"/>
      <c r="I31" s="776"/>
      <c r="J31" s="776"/>
      <c r="K31" s="792"/>
      <c r="L31" s="792"/>
    </row>
    <row r="32" spans="2:13">
      <c r="B32" s="776"/>
      <c r="C32" s="776"/>
      <c r="D32" s="776"/>
      <c r="E32" s="776"/>
      <c r="F32" s="777"/>
      <c r="G32" s="776"/>
      <c r="H32" s="776"/>
      <c r="I32" s="776"/>
      <c r="J32" s="776"/>
      <c r="K32" s="792"/>
      <c r="L32" s="792"/>
    </row>
    <row r="33" spans="2:12">
      <c r="B33" s="776"/>
      <c r="C33" s="776"/>
      <c r="D33" s="776"/>
      <c r="E33" s="776"/>
      <c r="F33" s="777"/>
      <c r="G33" s="776"/>
      <c r="H33" s="776"/>
      <c r="I33" s="776"/>
      <c r="J33" s="776"/>
      <c r="K33" s="792"/>
      <c r="L33" s="792"/>
    </row>
    <row r="34" spans="2:12">
      <c r="B34" s="776"/>
      <c r="C34" s="776"/>
      <c r="D34" s="776"/>
      <c r="E34" s="776"/>
      <c r="F34" s="777"/>
      <c r="G34" s="776"/>
      <c r="H34" s="776"/>
      <c r="I34" s="776"/>
      <c r="J34" s="776"/>
      <c r="K34" s="792"/>
      <c r="L34" s="792"/>
    </row>
    <row r="35" spans="2:12">
      <c r="B35" s="776"/>
      <c r="C35" s="776"/>
      <c r="D35" s="776"/>
      <c r="E35" s="776"/>
      <c r="F35" s="777"/>
      <c r="G35" s="776"/>
      <c r="H35" s="776"/>
      <c r="I35" s="776"/>
      <c r="J35" s="776"/>
      <c r="K35" s="792"/>
      <c r="L35" s="792"/>
    </row>
    <row r="36" spans="2:12">
      <c r="B36" s="776"/>
      <c r="C36" s="776"/>
      <c r="D36" s="776"/>
      <c r="E36" s="776"/>
      <c r="F36" s="777"/>
      <c r="G36" s="776"/>
      <c r="H36" s="776"/>
      <c r="I36" s="776"/>
      <c r="J36" s="776"/>
      <c r="K36" s="792"/>
      <c r="L36" s="792"/>
    </row>
    <row r="37" spans="2:12">
      <c r="B37" s="776"/>
      <c r="C37" s="776"/>
      <c r="D37" s="776"/>
      <c r="E37" s="776"/>
      <c r="F37" s="777"/>
      <c r="G37" s="776"/>
      <c r="H37" s="776"/>
      <c r="I37" s="776"/>
      <c r="J37" s="776"/>
      <c r="K37" s="792"/>
      <c r="L37" s="792"/>
    </row>
    <row r="38" spans="2:12">
      <c r="B38" s="776"/>
      <c r="C38" s="776"/>
      <c r="D38" s="776"/>
      <c r="E38" s="776"/>
      <c r="F38" s="777"/>
      <c r="G38" s="776"/>
      <c r="H38" s="776"/>
      <c r="I38" s="776"/>
      <c r="J38" s="776"/>
      <c r="K38" s="792"/>
      <c r="L38" s="792"/>
    </row>
    <row r="39" spans="2:12">
      <c r="B39" s="776"/>
      <c r="C39" s="776"/>
      <c r="D39" s="776"/>
      <c r="E39" s="776"/>
      <c r="F39" s="777"/>
      <c r="G39" s="776"/>
      <c r="H39" s="776"/>
      <c r="I39" s="776"/>
      <c r="J39" s="776"/>
      <c r="K39" s="792"/>
      <c r="L39" s="792"/>
    </row>
    <row r="40" spans="2:12">
      <c r="B40" s="776"/>
      <c r="C40" s="776"/>
      <c r="D40" s="776"/>
      <c r="E40" s="776"/>
      <c r="F40" s="777"/>
      <c r="G40" s="776"/>
      <c r="H40" s="776"/>
      <c r="I40" s="776"/>
      <c r="J40" s="776"/>
      <c r="K40" s="792"/>
      <c r="L40" s="792"/>
    </row>
    <row r="41" spans="2:12">
      <c r="B41" s="776"/>
      <c r="C41" s="776"/>
      <c r="D41" s="776"/>
      <c r="E41" s="776"/>
      <c r="F41" s="777"/>
      <c r="G41" s="776"/>
      <c r="H41" s="776"/>
      <c r="I41" s="776"/>
      <c r="J41" s="776"/>
      <c r="K41" s="792"/>
      <c r="L41" s="792"/>
    </row>
    <row r="42" spans="2:12">
      <c r="B42" s="776"/>
      <c r="C42" s="776"/>
      <c r="D42" s="776"/>
      <c r="E42" s="776"/>
      <c r="F42" s="777"/>
      <c r="G42" s="776"/>
      <c r="H42" s="776"/>
      <c r="I42" s="776"/>
      <c r="J42" s="776"/>
      <c r="K42" s="792"/>
      <c r="L42" s="792"/>
    </row>
    <row r="43" spans="2:12">
      <c r="B43" s="776"/>
      <c r="C43" s="776"/>
      <c r="D43" s="776"/>
      <c r="E43" s="776"/>
      <c r="F43" s="777"/>
      <c r="G43" s="776"/>
      <c r="H43" s="1643"/>
      <c r="I43" s="776"/>
      <c r="J43" s="776"/>
      <c r="K43" s="792"/>
      <c r="L43" s="792"/>
    </row>
    <row r="44" spans="2:12">
      <c r="B44" s="776"/>
      <c r="C44" s="776"/>
      <c r="D44" s="776"/>
      <c r="E44" s="776"/>
      <c r="F44" s="777"/>
      <c r="G44" s="776"/>
      <c r="H44" s="1643"/>
      <c r="I44" s="776"/>
      <c r="J44" s="776"/>
      <c r="K44" s="792"/>
      <c r="L44" s="792"/>
    </row>
    <row r="45" spans="2:12">
      <c r="B45" s="776"/>
      <c r="C45" s="776"/>
      <c r="D45" s="776"/>
      <c r="E45" s="776"/>
      <c r="F45" s="777"/>
      <c r="G45" s="776"/>
      <c r="H45" s="776"/>
      <c r="I45" s="776"/>
      <c r="J45" s="776"/>
      <c r="K45" s="792"/>
      <c r="L45" s="792"/>
    </row>
    <row r="46" spans="2:12">
      <c r="B46" s="776"/>
      <c r="C46" s="776"/>
      <c r="D46" s="776"/>
      <c r="E46" s="776"/>
      <c r="F46" s="777"/>
      <c r="G46" s="776"/>
      <c r="H46" s="776"/>
      <c r="I46" s="776"/>
      <c r="J46" s="776"/>
      <c r="K46" s="792"/>
      <c r="L46" s="792"/>
    </row>
    <row r="47" spans="2:12">
      <c r="B47" s="776"/>
      <c r="C47" s="776"/>
      <c r="D47" s="776"/>
      <c r="E47" s="776"/>
      <c r="F47" s="777"/>
      <c r="G47" s="776"/>
      <c r="H47" s="1643"/>
      <c r="I47" s="776"/>
      <c r="J47" s="776"/>
      <c r="K47" s="792"/>
      <c r="L47" s="792"/>
    </row>
    <row r="48" spans="2:12">
      <c r="B48" s="776"/>
      <c r="C48" s="776"/>
      <c r="D48" s="776"/>
      <c r="E48" s="776"/>
      <c r="F48" s="777"/>
      <c r="G48" s="776"/>
      <c r="H48" s="1643"/>
      <c r="I48" s="776"/>
      <c r="J48" s="776"/>
      <c r="K48" s="792"/>
      <c r="L48" s="792"/>
    </row>
    <row r="49" spans="2:12">
      <c r="B49" s="776"/>
      <c r="C49" s="776"/>
      <c r="D49" s="776"/>
      <c r="E49" s="776"/>
      <c r="F49" s="777"/>
      <c r="G49" s="776"/>
      <c r="H49" s="776"/>
      <c r="I49" s="776"/>
      <c r="J49" s="776"/>
      <c r="K49" s="792"/>
      <c r="L49" s="792"/>
    </row>
    <row r="50" spans="2:12">
      <c r="B50" s="776"/>
      <c r="C50" s="776"/>
      <c r="D50" s="776"/>
      <c r="E50" s="776"/>
      <c r="F50" s="777"/>
      <c r="G50" s="776"/>
      <c r="H50" s="776"/>
      <c r="I50" s="776"/>
      <c r="J50" s="776"/>
      <c r="K50" s="792"/>
      <c r="L50" s="792"/>
    </row>
    <row r="51" spans="2:12">
      <c r="B51" s="776"/>
      <c r="C51" s="776"/>
      <c r="D51" s="776"/>
      <c r="E51" s="776"/>
      <c r="F51" s="777"/>
      <c r="G51" s="776"/>
      <c r="H51" s="776"/>
      <c r="I51" s="776"/>
      <c r="J51" s="776"/>
      <c r="K51" s="792"/>
      <c r="L51" s="792"/>
    </row>
    <row r="52" spans="2:12">
      <c r="B52" s="776"/>
      <c r="C52" s="776"/>
      <c r="D52" s="776"/>
      <c r="E52" s="776"/>
      <c r="F52" s="777"/>
      <c r="G52" s="776"/>
      <c r="H52" s="776"/>
      <c r="I52" s="776"/>
      <c r="J52" s="776"/>
      <c r="K52" s="792"/>
      <c r="L52" s="792"/>
    </row>
    <row r="54" spans="2:12" ht="16.149999999999999" thickBot="1">
      <c r="K54" s="169">
        <f>SUM(K22:K52)</f>
        <v>0</v>
      </c>
      <c r="L54" s="169">
        <f>SUM(L22:L52)</f>
        <v>0</v>
      </c>
    </row>
    <row r="55" spans="2:12" ht="16.149999999999999" thickTop="1"/>
    <row r="56" spans="2:12">
      <c r="L56" s="164">
        <f>+L54-K54</f>
        <v>0</v>
      </c>
    </row>
  </sheetData>
  <sheetProtection formatCells="0" formatColumns="0" formatRows="0" insertColumns="0" insertRows="0" insertHyperlinks="0" deleteColumns="0" deleteRows="0" sort="0" autoFilter="0" pivotTables="0"/>
  <mergeCells count="3">
    <mergeCell ref="B17:E17"/>
    <mergeCell ref="B18:E18"/>
    <mergeCell ref="B7:E7"/>
  </mergeCells>
  <hyperlinks>
    <hyperlink ref="H15" location="'C4 - Creditors'!E11" display="'C4 - Creditors'!E11" xr:uid="{00000000-0004-0000-2E00-000000000000}"/>
  </hyperlinks>
  <pageMargins left="0.7" right="0.7" top="0.75" bottom="0.75" header="0.3" footer="0.3"/>
  <pageSetup paperSize="9" orientation="portrait"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B2:AB254"/>
  <sheetViews>
    <sheetView showGridLines="0" topLeftCell="E1" zoomScaleNormal="100" workbookViewId="0">
      <pane ySplit="7" topLeftCell="A8" activePane="bottomLeft" state="frozen"/>
      <selection pane="bottomLeft" activeCell="G19" sqref="G19"/>
    </sheetView>
  </sheetViews>
  <sheetFormatPr defaultColWidth="11.140625" defaultRowHeight="15.6"/>
  <cols>
    <col min="1" max="1" width="11.140625" style="776"/>
    <col min="2" max="2" width="8.140625" style="776" customWidth="1"/>
    <col min="3" max="3" width="13.5703125" style="776" customWidth="1"/>
    <col min="4" max="4" width="10.42578125" style="776" bestFit="1" customWidth="1"/>
    <col min="5" max="5" width="15.5703125" style="776" customWidth="1"/>
    <col min="6" max="6" width="19.5703125" style="776" customWidth="1"/>
    <col min="7" max="7" width="13.5703125" style="776" customWidth="1"/>
    <col min="8" max="8" width="19" style="776" customWidth="1"/>
    <col min="9" max="9" width="11.5703125" style="776" customWidth="1"/>
    <col min="10" max="10" width="7.85546875" style="776" customWidth="1"/>
    <col min="11" max="11" width="6.140625" style="776" customWidth="1"/>
    <col min="12" max="12" width="12.85546875" style="776" bestFit="1" customWidth="1"/>
    <col min="13" max="13" width="10.42578125" style="776" bestFit="1" customWidth="1"/>
    <col min="14" max="14" width="10.7109375" style="776" bestFit="1" customWidth="1"/>
    <col min="15" max="15" width="7.85546875" style="776" customWidth="1"/>
    <col min="16" max="16" width="1.85546875" style="776" customWidth="1"/>
    <col min="17" max="19" width="10.42578125" style="776" bestFit="1" customWidth="1"/>
    <col min="20" max="20" width="13.28515625" style="776" bestFit="1" customWidth="1"/>
    <col min="21" max="21" width="10.42578125" style="776" bestFit="1" customWidth="1"/>
    <col min="22" max="23" width="12.85546875" style="776" bestFit="1" customWidth="1"/>
    <col min="24" max="24" width="12.85546875" style="776" customWidth="1"/>
    <col min="25" max="25" width="12.85546875" style="776" bestFit="1" customWidth="1"/>
    <col min="26" max="26" width="1.85546875" style="776" customWidth="1"/>
    <col min="27" max="27" width="12.85546875" style="776" bestFit="1" customWidth="1"/>
    <col min="28" max="28" width="10.42578125" style="776" bestFit="1" customWidth="1"/>
    <col min="29" max="16384" width="11.140625" style="776"/>
  </cols>
  <sheetData>
    <row r="2" spans="2:28" s="946" customFormat="1" ht="15" customHeight="1">
      <c r="B2" s="17" t="s">
        <v>3506</v>
      </c>
      <c r="C2" s="26" t="str">
        <f>Index!C2</f>
        <v>Forest Car Company Ltd</v>
      </c>
      <c r="D2" s="26"/>
      <c r="E2" s="26"/>
      <c r="F2" s="115" t="s">
        <v>15</v>
      </c>
      <c r="G2" s="17" t="str">
        <f>Index!H2</f>
        <v>Aratee</v>
      </c>
      <c r="H2" s="115" t="s">
        <v>9</v>
      </c>
      <c r="I2" s="18">
        <f>Index!J2</f>
        <v>45343</v>
      </c>
      <c r="L2" s="947"/>
      <c r="M2" s="947"/>
      <c r="P2" s="27"/>
      <c r="Q2" s="947"/>
      <c r="R2" s="947"/>
      <c r="S2" s="947"/>
      <c r="T2" s="947"/>
      <c r="U2" s="947"/>
      <c r="V2" s="947"/>
      <c r="W2" s="947"/>
      <c r="X2" s="947"/>
      <c r="Y2" s="947"/>
      <c r="Z2" s="947"/>
      <c r="AA2" s="947"/>
      <c r="AB2" s="947"/>
    </row>
    <row r="3" spans="2:28" s="946" customFormat="1" ht="15" customHeight="1">
      <c r="B3" s="17" t="s">
        <v>3507</v>
      </c>
      <c r="C3" s="18">
        <f>Index!C3</f>
        <v>45260</v>
      </c>
      <c r="D3" s="18"/>
      <c r="E3" s="18"/>
      <c r="F3" s="115" t="s">
        <v>17</v>
      </c>
      <c r="G3" s="17" t="str">
        <f>Index!H3</f>
        <v>Mitesh</v>
      </c>
      <c r="H3" s="115" t="s">
        <v>9</v>
      </c>
      <c r="I3" s="18">
        <f>Index!J3</f>
        <v>45352</v>
      </c>
      <c r="L3" s="947"/>
      <c r="M3" s="947"/>
      <c r="P3" s="22"/>
      <c r="Q3" s="947"/>
      <c r="R3" s="947" t="s">
        <v>3508</v>
      </c>
      <c r="S3" s="947"/>
      <c r="T3" s="947"/>
      <c r="U3" s="947"/>
      <c r="V3" s="947"/>
      <c r="W3" s="947"/>
      <c r="X3" s="947"/>
      <c r="Y3" s="947"/>
      <c r="Z3" s="947"/>
      <c r="AA3" s="947"/>
      <c r="AB3" s="947"/>
    </row>
    <row r="5" spans="2:28" ht="16.149999999999999" thickBot="1"/>
    <row r="6" spans="2:28" ht="16.149999999999999" thickBot="1">
      <c r="T6" s="985">
        <f>'C3-1-P - BP -1'!AF6</f>
        <v>0</v>
      </c>
      <c r="U6" s="985">
        <f>'C3-1-P - BP -1'!AG6</f>
        <v>0</v>
      </c>
      <c r="AA6" s="1649">
        <v>27</v>
      </c>
    </row>
    <row r="7" spans="2:28" ht="63" thickBot="1">
      <c r="B7" s="1650" t="s">
        <v>3490</v>
      </c>
      <c r="C7" s="1650" t="s">
        <v>2453</v>
      </c>
      <c r="D7" s="1650" t="s">
        <v>2373</v>
      </c>
      <c r="E7" s="1650" t="s">
        <v>2374</v>
      </c>
      <c r="F7" s="1650" t="s">
        <v>2375</v>
      </c>
      <c r="G7" s="1650" t="s">
        <v>3509</v>
      </c>
      <c r="H7" s="1650" t="s">
        <v>3510</v>
      </c>
      <c r="I7" s="1650" t="s">
        <v>3511</v>
      </c>
      <c r="J7" s="1650" t="s">
        <v>3512</v>
      </c>
      <c r="K7" s="1650" t="s">
        <v>3513</v>
      </c>
      <c r="L7" s="1650" t="s">
        <v>3514</v>
      </c>
      <c r="M7" s="1650" t="s">
        <v>2377</v>
      </c>
      <c r="N7" s="1650" t="s">
        <v>2376</v>
      </c>
      <c r="O7" s="1650" t="s">
        <v>2458</v>
      </c>
      <c r="P7" s="1650"/>
      <c r="Q7" s="1650" t="s">
        <v>2333</v>
      </c>
      <c r="R7" s="1650" t="s">
        <v>3515</v>
      </c>
      <c r="S7" s="1650" t="s">
        <v>2461</v>
      </c>
      <c r="T7" s="1650" t="s">
        <v>2429</v>
      </c>
      <c r="U7" s="1650" t="s">
        <v>3516</v>
      </c>
      <c r="V7" s="1650" t="s">
        <v>2424</v>
      </c>
      <c r="W7" s="1650" t="s">
        <v>61</v>
      </c>
      <c r="X7" s="1650" t="s">
        <v>3517</v>
      </c>
      <c r="Y7" s="1650" t="s">
        <v>2335</v>
      </c>
      <c r="Z7" s="1650"/>
      <c r="AA7" s="1650" t="s">
        <v>3384</v>
      </c>
    </row>
    <row r="8" spans="2:28">
      <c r="B8" s="951">
        <v>19</v>
      </c>
      <c r="C8" s="948" t="s">
        <v>3518</v>
      </c>
      <c r="D8" s="949">
        <v>44901</v>
      </c>
      <c r="E8" s="948" t="s">
        <v>115</v>
      </c>
      <c r="F8" s="948" t="s">
        <v>114</v>
      </c>
      <c r="G8" s="960">
        <v>27</v>
      </c>
      <c r="H8" s="952">
        <v>2000</v>
      </c>
      <c r="I8" s="952">
        <v>0</v>
      </c>
      <c r="J8" s="952">
        <v>0</v>
      </c>
      <c r="K8" s="952">
        <v>0</v>
      </c>
      <c r="L8" s="952">
        <v>2000</v>
      </c>
      <c r="M8" s="948" t="s">
        <v>3254</v>
      </c>
      <c r="N8" s="948" t="s">
        <v>2380</v>
      </c>
      <c r="O8" s="948" t="s">
        <v>3519</v>
      </c>
      <c r="P8" s="952"/>
      <c r="Q8" s="952"/>
      <c r="R8" s="952"/>
      <c r="S8" s="952"/>
      <c r="T8" s="952"/>
      <c r="U8" s="952"/>
      <c r="V8" s="952">
        <f t="shared" ref="V8:V13" si="0">L8</f>
        <v>2000</v>
      </c>
      <c r="W8" s="952"/>
      <c r="X8" s="952"/>
      <c r="Y8" s="952">
        <f t="shared" ref="Y8:Y71" si="1">L8-SUM(R8:X8)+Q8</f>
        <v>0</v>
      </c>
      <c r="Z8" s="952"/>
      <c r="AA8" s="952">
        <f t="shared" ref="AA8:AA71" si="2">IF(AA$6-$G8=0,$H8,0)</f>
        <v>2000</v>
      </c>
    </row>
    <row r="9" spans="2:28">
      <c r="B9" s="951">
        <v>74</v>
      </c>
      <c r="C9" s="948" t="s">
        <v>3520</v>
      </c>
      <c r="D9" s="949">
        <v>44994</v>
      </c>
      <c r="E9" s="948" t="s">
        <v>117</v>
      </c>
      <c r="F9" s="948" t="s">
        <v>116</v>
      </c>
      <c r="G9" s="960">
        <v>27</v>
      </c>
      <c r="H9" s="952">
        <v>2500</v>
      </c>
      <c r="I9" s="952">
        <v>0</v>
      </c>
      <c r="J9" s="952">
        <v>0</v>
      </c>
      <c r="K9" s="952">
        <v>0</v>
      </c>
      <c r="L9" s="952">
        <v>2500</v>
      </c>
      <c r="M9" s="948" t="s">
        <v>2898</v>
      </c>
      <c r="N9" s="948" t="s">
        <v>2897</v>
      </c>
      <c r="O9" s="948" t="s">
        <v>61</v>
      </c>
      <c r="P9" s="952"/>
      <c r="Q9" s="952"/>
      <c r="R9" s="952"/>
      <c r="S9" s="952"/>
      <c r="T9" s="952"/>
      <c r="U9" s="952"/>
      <c r="V9" s="952">
        <f t="shared" si="0"/>
        <v>2500</v>
      </c>
      <c r="W9" s="952"/>
      <c r="X9" s="952"/>
      <c r="Y9" s="952">
        <f t="shared" si="1"/>
        <v>0</v>
      </c>
      <c r="Z9" s="952"/>
      <c r="AA9" s="952">
        <f t="shared" si="2"/>
        <v>2500</v>
      </c>
    </row>
    <row r="10" spans="2:28">
      <c r="B10" s="951">
        <v>187</v>
      </c>
      <c r="C10" s="948" t="s">
        <v>3521</v>
      </c>
      <c r="D10" s="949">
        <v>45170</v>
      </c>
      <c r="E10" s="948" t="s">
        <v>119</v>
      </c>
      <c r="F10" s="948" t="s">
        <v>118</v>
      </c>
      <c r="G10" s="960">
        <v>27</v>
      </c>
      <c r="H10" s="952">
        <v>900</v>
      </c>
      <c r="I10" s="952">
        <v>0</v>
      </c>
      <c r="J10" s="952">
        <v>0</v>
      </c>
      <c r="K10" s="952">
        <v>0</v>
      </c>
      <c r="L10" s="952">
        <v>900</v>
      </c>
      <c r="M10" s="948" t="s">
        <v>2768</v>
      </c>
      <c r="N10" s="948" t="s">
        <v>2468</v>
      </c>
      <c r="O10" s="948" t="s">
        <v>61</v>
      </c>
      <c r="P10" s="952"/>
      <c r="Q10" s="952"/>
      <c r="R10" s="952"/>
      <c r="S10" s="952"/>
      <c r="T10" s="952"/>
      <c r="U10" s="952"/>
      <c r="V10" s="952">
        <f t="shared" si="0"/>
        <v>900</v>
      </c>
      <c r="W10" s="952"/>
      <c r="X10" s="952"/>
      <c r="Y10" s="952">
        <f t="shared" si="1"/>
        <v>0</v>
      </c>
      <c r="Z10" s="952"/>
      <c r="AA10" s="952">
        <f t="shared" si="2"/>
        <v>900</v>
      </c>
    </row>
    <row r="11" spans="2:28">
      <c r="B11" s="951">
        <v>3</v>
      </c>
      <c r="C11" s="948" t="s">
        <v>3518</v>
      </c>
      <c r="D11" s="949">
        <v>44872</v>
      </c>
      <c r="E11" s="948" t="s">
        <v>121</v>
      </c>
      <c r="F11" s="948" t="s">
        <v>120</v>
      </c>
      <c r="G11" s="960">
        <v>27</v>
      </c>
      <c r="H11" s="952">
        <v>3500</v>
      </c>
      <c r="I11" s="952">
        <v>0</v>
      </c>
      <c r="J11" s="952">
        <v>0</v>
      </c>
      <c r="K11" s="952">
        <v>0</v>
      </c>
      <c r="L11" s="952">
        <v>3500</v>
      </c>
      <c r="M11" s="948" t="s">
        <v>2494</v>
      </c>
      <c r="N11" s="948" t="s">
        <v>2382</v>
      </c>
      <c r="O11" s="948" t="s">
        <v>61</v>
      </c>
      <c r="P11" s="952"/>
      <c r="Q11" s="952"/>
      <c r="R11" s="952"/>
      <c r="S11" s="952"/>
      <c r="T11" s="952"/>
      <c r="U11" s="952"/>
      <c r="V11" s="952">
        <f t="shared" si="0"/>
        <v>3500</v>
      </c>
      <c r="W11" s="952"/>
      <c r="X11" s="952"/>
      <c r="Y11" s="952">
        <f t="shared" si="1"/>
        <v>0</v>
      </c>
      <c r="Z11" s="952"/>
      <c r="AA11" s="952">
        <f t="shared" si="2"/>
        <v>3500</v>
      </c>
    </row>
    <row r="12" spans="2:28">
      <c r="B12" s="951">
        <v>40</v>
      </c>
      <c r="C12" s="948" t="s">
        <v>3518</v>
      </c>
      <c r="D12" s="949">
        <v>44942</v>
      </c>
      <c r="E12" s="948" t="s">
        <v>123</v>
      </c>
      <c r="F12" s="948" t="s">
        <v>122</v>
      </c>
      <c r="G12" s="960">
        <v>27</v>
      </c>
      <c r="H12" s="952">
        <v>3500</v>
      </c>
      <c r="I12" s="952">
        <v>0</v>
      </c>
      <c r="J12" s="952">
        <v>0</v>
      </c>
      <c r="K12" s="952">
        <v>0</v>
      </c>
      <c r="L12" s="952">
        <v>3500</v>
      </c>
      <c r="M12" s="948" t="s">
        <v>2721</v>
      </c>
      <c r="N12" s="948" t="s">
        <v>2720</v>
      </c>
      <c r="O12" s="948" t="s">
        <v>61</v>
      </c>
      <c r="P12" s="952"/>
      <c r="Q12" s="952"/>
      <c r="R12" s="952"/>
      <c r="S12" s="952"/>
      <c r="T12" s="952"/>
      <c r="U12" s="952"/>
      <c r="V12" s="952">
        <f t="shared" si="0"/>
        <v>3500</v>
      </c>
      <c r="W12" s="952"/>
      <c r="X12" s="952"/>
      <c r="Y12" s="952">
        <f t="shared" si="1"/>
        <v>0</v>
      </c>
      <c r="Z12" s="952"/>
      <c r="AA12" s="952">
        <f t="shared" si="2"/>
        <v>3500</v>
      </c>
    </row>
    <row r="13" spans="2:28">
      <c r="B13" s="951">
        <v>43</v>
      </c>
      <c r="C13" s="948" t="s">
        <v>3518</v>
      </c>
      <c r="D13" s="949">
        <v>44943</v>
      </c>
      <c r="E13" s="948" t="s">
        <v>123</v>
      </c>
      <c r="F13" s="948" t="s">
        <v>122</v>
      </c>
      <c r="G13" s="960">
        <v>27</v>
      </c>
      <c r="H13" s="952">
        <v>1700</v>
      </c>
      <c r="I13" s="952">
        <v>0</v>
      </c>
      <c r="J13" s="952">
        <v>0</v>
      </c>
      <c r="K13" s="952">
        <v>0</v>
      </c>
      <c r="L13" s="952">
        <v>1700</v>
      </c>
      <c r="M13" s="948" t="s">
        <v>2847</v>
      </c>
      <c r="N13" s="948" t="s">
        <v>2380</v>
      </c>
      <c r="O13" s="948" t="s">
        <v>61</v>
      </c>
      <c r="P13" s="952"/>
      <c r="Q13" s="952"/>
      <c r="R13" s="952"/>
      <c r="S13" s="952"/>
      <c r="T13" s="952"/>
      <c r="U13" s="952"/>
      <c r="V13" s="952">
        <f t="shared" si="0"/>
        <v>1700</v>
      </c>
      <c r="W13" s="952"/>
      <c r="X13" s="952"/>
      <c r="Y13" s="952">
        <f t="shared" si="1"/>
        <v>0</v>
      </c>
      <c r="Z13" s="952"/>
      <c r="AA13" s="952">
        <f t="shared" si="2"/>
        <v>1700</v>
      </c>
    </row>
    <row r="14" spans="2:28">
      <c r="B14" s="951">
        <v>56</v>
      </c>
      <c r="C14" s="948" t="s">
        <v>3518</v>
      </c>
      <c r="D14" s="949">
        <v>44969</v>
      </c>
      <c r="E14" s="948" t="s">
        <v>123</v>
      </c>
      <c r="F14" s="948" t="s">
        <v>122</v>
      </c>
      <c r="G14" s="960">
        <v>27</v>
      </c>
      <c r="H14" s="952">
        <v>300</v>
      </c>
      <c r="I14" s="952">
        <v>0</v>
      </c>
      <c r="J14" s="952">
        <v>0</v>
      </c>
      <c r="K14" s="952">
        <v>0</v>
      </c>
      <c r="L14" s="952">
        <v>300</v>
      </c>
      <c r="M14" s="948" t="s">
        <v>2725</v>
      </c>
      <c r="N14" s="948" t="s">
        <v>2530</v>
      </c>
      <c r="O14" s="948"/>
      <c r="P14" s="952"/>
      <c r="Q14" s="952"/>
      <c r="R14" s="952"/>
      <c r="S14" s="952"/>
      <c r="T14" s="952">
        <f>L14</f>
        <v>300</v>
      </c>
      <c r="U14" s="952"/>
      <c r="V14" s="952"/>
      <c r="W14" s="952"/>
      <c r="X14" s="952"/>
      <c r="Y14" s="952">
        <f t="shared" si="1"/>
        <v>0</v>
      </c>
      <c r="Z14" s="952"/>
      <c r="AA14" s="952">
        <f t="shared" si="2"/>
        <v>300</v>
      </c>
    </row>
    <row r="15" spans="2:28">
      <c r="B15" s="951">
        <v>231</v>
      </c>
      <c r="C15" s="948" t="s">
        <v>3521</v>
      </c>
      <c r="D15" s="949">
        <v>45170</v>
      </c>
      <c r="E15" s="948" t="s">
        <v>123</v>
      </c>
      <c r="F15" s="948" t="s">
        <v>124</v>
      </c>
      <c r="G15" s="960">
        <v>27</v>
      </c>
      <c r="H15" s="952">
        <v>1600</v>
      </c>
      <c r="I15" s="952">
        <v>0</v>
      </c>
      <c r="J15" s="952">
        <v>0</v>
      </c>
      <c r="K15" s="952">
        <v>0</v>
      </c>
      <c r="L15" s="952">
        <v>1600</v>
      </c>
      <c r="M15" s="948" t="s">
        <v>3257</v>
      </c>
      <c r="N15" s="948" t="s">
        <v>2468</v>
      </c>
      <c r="O15" s="948" t="s">
        <v>61</v>
      </c>
      <c r="P15" s="952"/>
      <c r="Q15" s="952"/>
      <c r="R15" s="952"/>
      <c r="S15" s="952"/>
      <c r="T15" s="952"/>
      <c r="U15" s="952"/>
      <c r="V15" s="952">
        <f>L15</f>
        <v>1600</v>
      </c>
      <c r="W15" s="952"/>
      <c r="X15" s="952"/>
      <c r="Y15" s="952">
        <f t="shared" si="1"/>
        <v>0</v>
      </c>
      <c r="Z15" s="952"/>
      <c r="AA15" s="952">
        <f t="shared" si="2"/>
        <v>1600</v>
      </c>
    </row>
    <row r="16" spans="2:28">
      <c r="B16" s="951">
        <v>215</v>
      </c>
      <c r="C16" s="948" t="s">
        <v>3521</v>
      </c>
      <c r="D16" s="949">
        <v>45183</v>
      </c>
      <c r="E16" s="948" t="s">
        <v>126</v>
      </c>
      <c r="F16" s="948" t="s">
        <v>125</v>
      </c>
      <c r="G16" s="960">
        <v>27</v>
      </c>
      <c r="H16" s="952">
        <v>2350</v>
      </c>
      <c r="I16" s="952">
        <v>0</v>
      </c>
      <c r="J16" s="952">
        <v>0</v>
      </c>
      <c r="K16" s="952">
        <v>0</v>
      </c>
      <c r="L16" s="952">
        <v>2350</v>
      </c>
      <c r="M16" s="948" t="s">
        <v>3206</v>
      </c>
      <c r="N16" s="948" t="s">
        <v>2382</v>
      </c>
      <c r="O16" s="948" t="s">
        <v>61</v>
      </c>
      <c r="P16" s="952"/>
      <c r="Q16" s="952"/>
      <c r="R16" s="952"/>
      <c r="S16" s="952"/>
      <c r="T16" s="952"/>
      <c r="U16" s="952"/>
      <c r="V16" s="952">
        <f>L16</f>
        <v>2350</v>
      </c>
      <c r="W16" s="952"/>
      <c r="X16" s="952"/>
      <c r="Y16" s="952">
        <f t="shared" si="1"/>
        <v>0</v>
      </c>
      <c r="Z16" s="952"/>
      <c r="AA16" s="952">
        <f t="shared" si="2"/>
        <v>2350</v>
      </c>
    </row>
    <row r="17" spans="2:27">
      <c r="B17" s="951">
        <v>144</v>
      </c>
      <c r="C17" s="948" t="s">
        <v>3522</v>
      </c>
      <c r="D17" s="949">
        <v>45079</v>
      </c>
      <c r="E17" s="948" t="s">
        <v>128</v>
      </c>
      <c r="F17" s="948" t="s">
        <v>127</v>
      </c>
      <c r="G17" s="960">
        <v>27</v>
      </c>
      <c r="H17" s="952">
        <v>800</v>
      </c>
      <c r="I17" s="952"/>
      <c r="J17" s="952"/>
      <c r="K17" s="952"/>
      <c r="L17" s="952">
        <v>800</v>
      </c>
      <c r="M17" s="948" t="s">
        <v>3038</v>
      </c>
      <c r="N17" s="948" t="s">
        <v>2401</v>
      </c>
      <c r="O17" s="948" t="s">
        <v>61</v>
      </c>
      <c r="P17" s="952"/>
      <c r="Q17" s="952"/>
      <c r="R17" s="952"/>
      <c r="S17" s="952"/>
      <c r="T17" s="952"/>
      <c r="U17" s="952"/>
      <c r="V17" s="952">
        <f>L17</f>
        <v>800</v>
      </c>
      <c r="W17" s="952"/>
      <c r="X17" s="952"/>
      <c r="Y17" s="952">
        <f t="shared" si="1"/>
        <v>0</v>
      </c>
      <c r="Z17" s="952"/>
      <c r="AA17" s="952">
        <f t="shared" si="2"/>
        <v>800</v>
      </c>
    </row>
    <row r="18" spans="2:27">
      <c r="B18" s="951">
        <v>217</v>
      </c>
      <c r="C18" s="948" t="s">
        <v>3521</v>
      </c>
      <c r="D18" s="949">
        <v>45177</v>
      </c>
      <c r="E18" s="948" t="s">
        <v>130</v>
      </c>
      <c r="F18" s="948" t="s">
        <v>129</v>
      </c>
      <c r="G18" s="960">
        <v>27</v>
      </c>
      <c r="H18" s="952">
        <v>3900</v>
      </c>
      <c r="I18" s="952">
        <v>0</v>
      </c>
      <c r="J18" s="952">
        <v>0</v>
      </c>
      <c r="K18" s="952">
        <v>0</v>
      </c>
      <c r="L18" s="952">
        <v>3900</v>
      </c>
      <c r="M18" s="948" t="s">
        <v>3123</v>
      </c>
      <c r="N18" s="948" t="s">
        <v>2384</v>
      </c>
      <c r="O18" s="948" t="s">
        <v>61</v>
      </c>
      <c r="P18" s="952"/>
      <c r="Q18" s="952"/>
      <c r="R18" s="952"/>
      <c r="S18" s="952"/>
      <c r="T18" s="952"/>
      <c r="U18" s="952"/>
      <c r="V18" s="952"/>
      <c r="W18" s="952">
        <f>L18</f>
        <v>3900</v>
      </c>
      <c r="X18" s="952"/>
      <c r="Y18" s="952">
        <f t="shared" si="1"/>
        <v>0</v>
      </c>
      <c r="Z18" s="952"/>
      <c r="AA18" s="952">
        <f t="shared" si="2"/>
        <v>3900</v>
      </c>
    </row>
    <row r="19" spans="2:27">
      <c r="B19" s="951">
        <v>1</v>
      </c>
      <c r="C19" s="948" t="s">
        <v>3518</v>
      </c>
      <c r="D19" s="949">
        <v>44870</v>
      </c>
      <c r="E19" s="948" t="s">
        <v>132</v>
      </c>
      <c r="F19" s="948" t="s">
        <v>131</v>
      </c>
      <c r="G19" s="960">
        <v>27</v>
      </c>
      <c r="H19" s="952">
        <v>1500</v>
      </c>
      <c r="I19" s="952">
        <v>0</v>
      </c>
      <c r="J19" s="952">
        <v>0</v>
      </c>
      <c r="K19" s="952">
        <v>0</v>
      </c>
      <c r="L19" s="952">
        <v>1500</v>
      </c>
      <c r="M19" s="948" t="s">
        <v>2469</v>
      </c>
      <c r="N19" s="948" t="s">
        <v>2468</v>
      </c>
      <c r="O19" s="948" t="s">
        <v>3523</v>
      </c>
      <c r="P19" s="952"/>
      <c r="Q19" s="952"/>
      <c r="R19" s="952"/>
      <c r="S19" s="952"/>
      <c r="T19" s="952"/>
      <c r="U19" s="952"/>
      <c r="V19" s="952">
        <f>L19</f>
        <v>1500</v>
      </c>
      <c r="W19" s="952"/>
      <c r="X19" s="952"/>
      <c r="Y19" s="952">
        <f t="shared" si="1"/>
        <v>0</v>
      </c>
      <c r="Z19" s="952"/>
      <c r="AA19" s="952">
        <f t="shared" si="2"/>
        <v>1500</v>
      </c>
    </row>
    <row r="20" spans="2:27">
      <c r="B20" s="951">
        <v>163</v>
      </c>
      <c r="C20" s="948" t="s">
        <v>3522</v>
      </c>
      <c r="D20" s="949">
        <v>45084</v>
      </c>
      <c r="E20" s="948" t="s">
        <v>134</v>
      </c>
      <c r="F20" s="948" t="s">
        <v>133</v>
      </c>
      <c r="G20" s="960">
        <v>27</v>
      </c>
      <c r="H20" s="952">
        <v>1400</v>
      </c>
      <c r="I20" s="952"/>
      <c r="J20" s="952"/>
      <c r="K20" s="952"/>
      <c r="L20" s="952">
        <v>1400</v>
      </c>
      <c r="M20" s="948" t="s">
        <v>3041</v>
      </c>
      <c r="N20" s="948" t="s">
        <v>2382</v>
      </c>
      <c r="O20" s="948" t="s">
        <v>61</v>
      </c>
      <c r="P20" s="952"/>
      <c r="Q20" s="952"/>
      <c r="R20" s="952"/>
      <c r="S20" s="952"/>
      <c r="T20" s="952"/>
      <c r="U20" s="952"/>
      <c r="V20" s="952">
        <f>L20</f>
        <v>1400</v>
      </c>
      <c r="W20" s="952"/>
      <c r="X20" s="952"/>
      <c r="Y20" s="952">
        <f t="shared" si="1"/>
        <v>0</v>
      </c>
      <c r="Z20" s="952"/>
      <c r="AA20" s="952">
        <f t="shared" si="2"/>
        <v>1400</v>
      </c>
    </row>
    <row r="21" spans="2:27">
      <c r="B21" s="951">
        <v>23</v>
      </c>
      <c r="C21" s="948" t="s">
        <v>3518</v>
      </c>
      <c r="D21" s="949">
        <v>44903</v>
      </c>
      <c r="E21" s="948" t="s">
        <v>136</v>
      </c>
      <c r="F21" s="948" t="s">
        <v>135</v>
      </c>
      <c r="G21" s="960">
        <v>27</v>
      </c>
      <c r="H21" s="952">
        <v>1500</v>
      </c>
      <c r="I21" s="952">
        <v>0</v>
      </c>
      <c r="J21" s="952">
        <v>0</v>
      </c>
      <c r="K21" s="952">
        <v>0</v>
      </c>
      <c r="L21" s="952">
        <v>1500</v>
      </c>
      <c r="M21" s="948" t="s">
        <v>3136</v>
      </c>
      <c r="N21" s="948" t="s">
        <v>2380</v>
      </c>
      <c r="O21" s="948" t="s">
        <v>61</v>
      </c>
      <c r="P21" s="952"/>
      <c r="Q21" s="952"/>
      <c r="R21" s="952"/>
      <c r="S21" s="952"/>
      <c r="T21" s="952"/>
      <c r="U21" s="952"/>
      <c r="V21" s="952">
        <f>L21</f>
        <v>1500</v>
      </c>
      <c r="W21" s="952"/>
      <c r="X21" s="952"/>
      <c r="Y21" s="952">
        <f t="shared" si="1"/>
        <v>0</v>
      </c>
      <c r="Z21" s="952"/>
      <c r="AA21" s="952">
        <f t="shared" si="2"/>
        <v>1500</v>
      </c>
    </row>
    <row r="22" spans="2:27">
      <c r="B22" s="951">
        <v>198</v>
      </c>
      <c r="C22" s="948" t="s">
        <v>3521</v>
      </c>
      <c r="D22" s="949">
        <v>45172</v>
      </c>
      <c r="E22" s="948" t="s">
        <v>138</v>
      </c>
      <c r="F22" s="948" t="s">
        <v>137</v>
      </c>
      <c r="G22" s="960">
        <v>27</v>
      </c>
      <c r="H22" s="952">
        <v>4800</v>
      </c>
      <c r="I22" s="952">
        <v>0</v>
      </c>
      <c r="J22" s="952">
        <v>0</v>
      </c>
      <c r="K22" s="952">
        <v>0</v>
      </c>
      <c r="L22" s="952">
        <v>4800</v>
      </c>
      <c r="M22" s="948" t="s">
        <v>2870</v>
      </c>
      <c r="N22" s="948" t="s">
        <v>2387</v>
      </c>
      <c r="O22" s="948" t="s">
        <v>61</v>
      </c>
      <c r="P22" s="952"/>
      <c r="Q22" s="952"/>
      <c r="R22" s="952"/>
      <c r="S22" s="952"/>
      <c r="T22" s="952"/>
      <c r="U22" s="952"/>
      <c r="V22" s="952"/>
      <c r="W22" s="952">
        <f>L22</f>
        <v>4800</v>
      </c>
      <c r="X22" s="952"/>
      <c r="Y22" s="952">
        <f t="shared" si="1"/>
        <v>0</v>
      </c>
      <c r="Z22" s="952"/>
      <c r="AA22" s="952">
        <f t="shared" si="2"/>
        <v>4800</v>
      </c>
    </row>
    <row r="23" spans="2:27">
      <c r="B23" s="951">
        <v>238</v>
      </c>
      <c r="C23" s="948" t="s">
        <v>3521</v>
      </c>
      <c r="D23" s="949">
        <v>45170</v>
      </c>
      <c r="E23" s="948" t="s">
        <v>140</v>
      </c>
      <c r="F23" s="948" t="s">
        <v>139</v>
      </c>
      <c r="G23" s="960">
        <v>27</v>
      </c>
      <c r="H23" s="952">
        <v>1500</v>
      </c>
      <c r="I23" s="952">
        <v>0</v>
      </c>
      <c r="J23" s="952">
        <v>0</v>
      </c>
      <c r="K23" s="952">
        <v>0</v>
      </c>
      <c r="L23" s="952">
        <v>1500</v>
      </c>
      <c r="M23" s="948" t="s">
        <v>2465</v>
      </c>
      <c r="N23" s="948" t="s">
        <v>2389</v>
      </c>
      <c r="O23" s="948" t="s">
        <v>61</v>
      </c>
      <c r="P23" s="952"/>
      <c r="Q23" s="952"/>
      <c r="R23" s="952"/>
      <c r="S23" s="952"/>
      <c r="T23" s="952"/>
      <c r="U23" s="952"/>
      <c r="V23" s="952">
        <f>L23</f>
        <v>1500</v>
      </c>
      <c r="W23" s="952"/>
      <c r="X23" s="952"/>
      <c r="Y23" s="952">
        <f t="shared" si="1"/>
        <v>0</v>
      </c>
      <c r="Z23" s="952"/>
      <c r="AA23" s="952">
        <f t="shared" si="2"/>
        <v>1500</v>
      </c>
    </row>
    <row r="24" spans="2:27">
      <c r="B24" s="951">
        <v>35</v>
      </c>
      <c r="C24" s="948" t="s">
        <v>3518</v>
      </c>
      <c r="D24" s="949">
        <v>44936</v>
      </c>
      <c r="E24" s="948" t="s">
        <v>142</v>
      </c>
      <c r="F24" s="948" t="s">
        <v>141</v>
      </c>
      <c r="G24" s="960">
        <v>27</v>
      </c>
      <c r="H24" s="952">
        <v>300</v>
      </c>
      <c r="I24" s="952">
        <v>0</v>
      </c>
      <c r="J24" s="952">
        <v>0</v>
      </c>
      <c r="K24" s="952">
        <v>0</v>
      </c>
      <c r="L24" s="952">
        <v>300</v>
      </c>
      <c r="M24" s="948" t="s">
        <v>2617</v>
      </c>
      <c r="N24" s="948" t="s">
        <v>2468</v>
      </c>
      <c r="O24" s="948" t="s">
        <v>61</v>
      </c>
      <c r="P24" s="952"/>
      <c r="Q24" s="952"/>
      <c r="R24" s="952"/>
      <c r="S24" s="952"/>
      <c r="T24" s="952"/>
      <c r="U24" s="952"/>
      <c r="V24" s="952">
        <f>L24</f>
        <v>300</v>
      </c>
      <c r="W24" s="952"/>
      <c r="X24" s="952"/>
      <c r="Y24" s="952">
        <f t="shared" si="1"/>
        <v>0</v>
      </c>
      <c r="Z24" s="952"/>
      <c r="AA24" s="952">
        <f t="shared" si="2"/>
        <v>300</v>
      </c>
    </row>
    <row r="25" spans="2:27">
      <c r="B25" s="951">
        <v>7</v>
      </c>
      <c r="C25" s="948" t="s">
        <v>3518</v>
      </c>
      <c r="D25" s="949">
        <v>44899</v>
      </c>
      <c r="E25" s="948" t="s">
        <v>144</v>
      </c>
      <c r="F25" s="948" t="s">
        <v>143</v>
      </c>
      <c r="G25" s="960">
        <v>27</v>
      </c>
      <c r="H25" s="952">
        <v>2500</v>
      </c>
      <c r="I25" s="952">
        <v>0</v>
      </c>
      <c r="J25" s="952">
        <v>0</v>
      </c>
      <c r="K25" s="952">
        <v>0</v>
      </c>
      <c r="L25" s="952">
        <v>2500</v>
      </c>
      <c r="M25" s="948" t="s">
        <v>2501</v>
      </c>
      <c r="N25" s="948" t="s">
        <v>2389</v>
      </c>
      <c r="O25" s="948" t="s">
        <v>61</v>
      </c>
      <c r="P25" s="952"/>
      <c r="Q25" s="952"/>
      <c r="R25" s="952"/>
      <c r="S25" s="952"/>
      <c r="T25" s="952"/>
      <c r="U25" s="952"/>
      <c r="V25" s="952">
        <f>L25</f>
        <v>2500</v>
      </c>
      <c r="W25" s="952"/>
      <c r="X25" s="952"/>
      <c r="Y25" s="952">
        <f t="shared" si="1"/>
        <v>0</v>
      </c>
      <c r="Z25" s="952"/>
      <c r="AA25" s="952">
        <f t="shared" si="2"/>
        <v>2500</v>
      </c>
    </row>
    <row r="26" spans="2:27">
      <c r="B26" s="951">
        <v>179</v>
      </c>
      <c r="C26" s="948" t="s">
        <v>3521</v>
      </c>
      <c r="D26" s="949">
        <v>45209</v>
      </c>
      <c r="E26" s="948" t="s">
        <v>146</v>
      </c>
      <c r="F26" s="948" t="s">
        <v>145</v>
      </c>
      <c r="G26" s="960">
        <v>27</v>
      </c>
      <c r="H26" s="952">
        <v>3500</v>
      </c>
      <c r="I26" s="952">
        <v>0</v>
      </c>
      <c r="J26" s="952">
        <v>0</v>
      </c>
      <c r="K26" s="952">
        <v>0</v>
      </c>
      <c r="L26" s="952">
        <v>3500</v>
      </c>
      <c r="M26" s="948" t="s">
        <v>2695</v>
      </c>
      <c r="N26" s="948" t="s">
        <v>2389</v>
      </c>
      <c r="O26" s="948" t="s">
        <v>61</v>
      </c>
      <c r="P26" s="952"/>
      <c r="Q26" s="952"/>
      <c r="R26" s="952"/>
      <c r="S26" s="952"/>
      <c r="T26" s="952"/>
      <c r="U26" s="952"/>
      <c r="V26" s="952"/>
      <c r="W26" s="952">
        <f>L26</f>
        <v>3500</v>
      </c>
      <c r="X26" s="952"/>
      <c r="Y26" s="952">
        <f t="shared" si="1"/>
        <v>0</v>
      </c>
      <c r="Z26" s="952"/>
      <c r="AA26" s="952">
        <f t="shared" si="2"/>
        <v>3500</v>
      </c>
    </row>
    <row r="27" spans="2:27">
      <c r="B27" s="951">
        <v>8</v>
      </c>
      <c r="C27" s="948" t="s">
        <v>3518</v>
      </c>
      <c r="D27" s="949">
        <v>44900</v>
      </c>
      <c r="E27" s="948" t="s">
        <v>148</v>
      </c>
      <c r="F27" s="948" t="s">
        <v>147</v>
      </c>
      <c r="G27" s="960">
        <v>27</v>
      </c>
      <c r="H27" s="952">
        <v>3800</v>
      </c>
      <c r="I27" s="952">
        <v>0</v>
      </c>
      <c r="J27" s="952">
        <v>0</v>
      </c>
      <c r="K27" s="952">
        <v>0</v>
      </c>
      <c r="L27" s="952">
        <v>3800</v>
      </c>
      <c r="M27" s="948" t="s">
        <v>2514</v>
      </c>
      <c r="N27" s="948" t="s">
        <v>2387</v>
      </c>
      <c r="O27" s="948" t="s">
        <v>61</v>
      </c>
      <c r="P27" s="952"/>
      <c r="Q27" s="952"/>
      <c r="R27" s="952"/>
      <c r="S27" s="952"/>
      <c r="T27" s="952"/>
      <c r="U27" s="952"/>
      <c r="V27" s="952"/>
      <c r="W27" s="952">
        <f>L27</f>
        <v>3800</v>
      </c>
      <c r="X27" s="952"/>
      <c r="Y27" s="952">
        <f t="shared" si="1"/>
        <v>0</v>
      </c>
      <c r="Z27" s="952"/>
      <c r="AA27" s="952">
        <f t="shared" si="2"/>
        <v>3800</v>
      </c>
    </row>
    <row r="28" spans="2:27">
      <c r="B28" s="951">
        <v>123</v>
      </c>
      <c r="C28" s="948" t="s">
        <v>3522</v>
      </c>
      <c r="D28" s="949">
        <v>45079</v>
      </c>
      <c r="E28" s="948" t="s">
        <v>150</v>
      </c>
      <c r="F28" s="948" t="s">
        <v>149</v>
      </c>
      <c r="G28" s="960">
        <v>27</v>
      </c>
      <c r="H28" s="952">
        <v>3500</v>
      </c>
      <c r="I28" s="952"/>
      <c r="J28" s="952"/>
      <c r="K28" s="952"/>
      <c r="L28" s="952">
        <v>3500</v>
      </c>
      <c r="M28" s="948" t="s">
        <v>2699</v>
      </c>
      <c r="N28" s="948" t="s">
        <v>2490</v>
      </c>
      <c r="O28" s="948" t="s">
        <v>61</v>
      </c>
      <c r="P28" s="952"/>
      <c r="Q28" s="952"/>
      <c r="R28" s="952"/>
      <c r="S28" s="952"/>
      <c r="T28" s="952"/>
      <c r="U28" s="952"/>
      <c r="V28" s="952">
        <f>L28</f>
        <v>3500</v>
      </c>
      <c r="W28" s="952"/>
      <c r="X28" s="952"/>
      <c r="Y28" s="952">
        <f t="shared" si="1"/>
        <v>0</v>
      </c>
      <c r="Z28" s="952"/>
      <c r="AA28" s="952">
        <f t="shared" si="2"/>
        <v>3500</v>
      </c>
    </row>
    <row r="29" spans="2:27">
      <c r="B29" s="951">
        <v>222</v>
      </c>
      <c r="C29" s="948" t="s">
        <v>3521</v>
      </c>
      <c r="D29" s="949">
        <v>45233</v>
      </c>
      <c r="E29" s="948" t="s">
        <v>152</v>
      </c>
      <c r="F29" s="948" t="s">
        <v>151</v>
      </c>
      <c r="G29" s="960">
        <v>27</v>
      </c>
      <c r="H29" s="952">
        <v>1500</v>
      </c>
      <c r="I29" s="952">
        <v>0</v>
      </c>
      <c r="J29" s="952">
        <v>0</v>
      </c>
      <c r="K29" s="952">
        <v>0</v>
      </c>
      <c r="L29" s="952">
        <v>1500</v>
      </c>
      <c r="M29" s="948" t="s">
        <v>3173</v>
      </c>
      <c r="N29" s="948" t="s">
        <v>2384</v>
      </c>
      <c r="O29" s="948" t="s">
        <v>61</v>
      </c>
      <c r="P29" s="952"/>
      <c r="Q29" s="952"/>
      <c r="R29" s="952"/>
      <c r="S29" s="952"/>
      <c r="T29" s="952"/>
      <c r="U29" s="952"/>
      <c r="V29" s="952">
        <f>L29</f>
        <v>1500</v>
      </c>
      <c r="W29" s="952"/>
      <c r="X29" s="952"/>
      <c r="Y29" s="952">
        <f t="shared" si="1"/>
        <v>0</v>
      </c>
      <c r="Z29" s="952"/>
      <c r="AA29" s="952">
        <f t="shared" si="2"/>
        <v>1500</v>
      </c>
    </row>
    <row r="30" spans="2:27">
      <c r="B30" s="951">
        <v>241</v>
      </c>
      <c r="C30" s="948" t="s">
        <v>3521</v>
      </c>
      <c r="D30" s="949">
        <v>45170</v>
      </c>
      <c r="E30" s="948" t="s">
        <v>154</v>
      </c>
      <c r="F30" s="948" t="s">
        <v>153</v>
      </c>
      <c r="G30" s="960">
        <v>27</v>
      </c>
      <c r="H30" s="952">
        <v>600</v>
      </c>
      <c r="I30" s="952">
        <v>0</v>
      </c>
      <c r="J30" s="952">
        <v>0</v>
      </c>
      <c r="K30" s="952">
        <v>0</v>
      </c>
      <c r="L30" s="952">
        <v>600</v>
      </c>
      <c r="M30" s="948" t="s">
        <v>2522</v>
      </c>
      <c r="N30" s="948" t="s">
        <v>2389</v>
      </c>
      <c r="O30" s="948" t="s">
        <v>61</v>
      </c>
      <c r="P30" s="952"/>
      <c r="Q30" s="952"/>
      <c r="R30" s="952"/>
      <c r="S30" s="952"/>
      <c r="T30" s="952"/>
      <c r="U30" s="952"/>
      <c r="V30" s="952">
        <f>L30</f>
        <v>600</v>
      </c>
      <c r="W30" s="952"/>
      <c r="X30" s="952"/>
      <c r="Y30" s="952">
        <f t="shared" si="1"/>
        <v>0</v>
      </c>
      <c r="Z30" s="952"/>
      <c r="AA30" s="952">
        <f t="shared" si="2"/>
        <v>600</v>
      </c>
    </row>
    <row r="31" spans="2:27">
      <c r="B31" s="951">
        <v>154</v>
      </c>
      <c r="C31" s="948" t="s">
        <v>3522</v>
      </c>
      <c r="D31" s="949">
        <v>45096</v>
      </c>
      <c r="E31" s="948" t="s">
        <v>156</v>
      </c>
      <c r="F31" s="948" t="s">
        <v>155</v>
      </c>
      <c r="G31" s="960">
        <v>27</v>
      </c>
      <c r="H31" s="952">
        <v>3500</v>
      </c>
      <c r="I31" s="952"/>
      <c r="J31" s="952"/>
      <c r="K31" s="952"/>
      <c r="L31" s="952">
        <v>3500</v>
      </c>
      <c r="M31" s="948" t="s">
        <v>3127</v>
      </c>
      <c r="N31" s="948" t="s">
        <v>2490</v>
      </c>
      <c r="O31" s="948" t="s">
        <v>61</v>
      </c>
      <c r="P31" s="952"/>
      <c r="Q31" s="952"/>
      <c r="R31" s="952"/>
      <c r="S31" s="952"/>
      <c r="T31" s="952"/>
      <c r="U31" s="952"/>
      <c r="V31" s="952"/>
      <c r="W31" s="952">
        <f>L31</f>
        <v>3500</v>
      </c>
      <c r="X31" s="952"/>
      <c r="Y31" s="952">
        <f t="shared" si="1"/>
        <v>0</v>
      </c>
      <c r="Z31" s="952"/>
      <c r="AA31" s="952">
        <f t="shared" si="2"/>
        <v>3500</v>
      </c>
    </row>
    <row r="32" spans="2:27">
      <c r="B32" s="951">
        <v>133</v>
      </c>
      <c r="C32" s="948" t="s">
        <v>3522</v>
      </c>
      <c r="D32" s="949">
        <v>45149</v>
      </c>
      <c r="E32" s="948" t="s">
        <v>158</v>
      </c>
      <c r="F32" s="948" t="s">
        <v>157</v>
      </c>
      <c r="G32" s="960">
        <v>27</v>
      </c>
      <c r="H32" s="952">
        <v>1900</v>
      </c>
      <c r="I32" s="952"/>
      <c r="J32" s="952"/>
      <c r="K32" s="952"/>
      <c r="L32" s="952">
        <v>1900</v>
      </c>
      <c r="M32" s="948" t="s">
        <v>2999</v>
      </c>
      <c r="N32" s="948" t="s">
        <v>2380</v>
      </c>
      <c r="O32" s="948" t="s">
        <v>61</v>
      </c>
      <c r="P32" s="952"/>
      <c r="Q32" s="952"/>
      <c r="R32" s="952"/>
      <c r="S32" s="952"/>
      <c r="T32" s="952"/>
      <c r="U32" s="952"/>
      <c r="V32" s="952">
        <f>L32</f>
        <v>1900</v>
      </c>
      <c r="W32" s="952"/>
      <c r="X32" s="952"/>
      <c r="Y32" s="952">
        <f t="shared" si="1"/>
        <v>0</v>
      </c>
      <c r="Z32" s="952"/>
      <c r="AA32" s="952">
        <f t="shared" si="2"/>
        <v>1900</v>
      </c>
    </row>
    <row r="33" spans="2:27">
      <c r="B33" s="951">
        <v>209</v>
      </c>
      <c r="C33" s="948" t="s">
        <v>3521</v>
      </c>
      <c r="D33" s="949">
        <v>45195</v>
      </c>
      <c r="E33" s="948" t="s">
        <v>160</v>
      </c>
      <c r="F33" s="948" t="s">
        <v>159</v>
      </c>
      <c r="G33" s="960">
        <v>27</v>
      </c>
      <c r="H33" s="952">
        <v>2500</v>
      </c>
      <c r="I33" s="952">
        <v>0</v>
      </c>
      <c r="J33" s="952">
        <v>0</v>
      </c>
      <c r="K33" s="952">
        <v>0</v>
      </c>
      <c r="L33" s="952">
        <v>2500</v>
      </c>
      <c r="M33" s="948" t="s">
        <v>3002</v>
      </c>
      <c r="N33" s="948" t="s">
        <v>2401</v>
      </c>
      <c r="O33" s="948" t="s">
        <v>61</v>
      </c>
      <c r="P33" s="952"/>
      <c r="Q33" s="952"/>
      <c r="R33" s="952"/>
      <c r="S33" s="952"/>
      <c r="T33" s="952"/>
      <c r="U33" s="952"/>
      <c r="V33" s="952">
        <f>L33</f>
        <v>2500</v>
      </c>
      <c r="W33" s="952"/>
      <c r="X33" s="952"/>
      <c r="Y33" s="952">
        <f t="shared" si="1"/>
        <v>0</v>
      </c>
      <c r="Z33" s="952"/>
      <c r="AA33" s="952">
        <f t="shared" si="2"/>
        <v>2500</v>
      </c>
    </row>
    <row r="34" spans="2:27">
      <c r="B34" s="951">
        <v>211</v>
      </c>
      <c r="C34" s="948" t="s">
        <v>3521</v>
      </c>
      <c r="D34" s="949">
        <v>45172</v>
      </c>
      <c r="E34" s="948" t="s">
        <v>162</v>
      </c>
      <c r="F34" s="948" t="s">
        <v>161</v>
      </c>
      <c r="G34" s="960">
        <v>27</v>
      </c>
      <c r="H34" s="952">
        <v>6000</v>
      </c>
      <c r="I34" s="952">
        <v>0</v>
      </c>
      <c r="J34" s="952">
        <v>0</v>
      </c>
      <c r="K34" s="952">
        <v>0</v>
      </c>
      <c r="L34" s="952">
        <v>6000</v>
      </c>
      <c r="M34" s="948" t="s">
        <v>3013</v>
      </c>
      <c r="N34" s="948" t="s">
        <v>2382</v>
      </c>
      <c r="O34" s="948" t="s">
        <v>61</v>
      </c>
      <c r="P34" s="952"/>
      <c r="Q34" s="952"/>
      <c r="R34" s="952"/>
      <c r="S34" s="952"/>
      <c r="T34" s="952"/>
      <c r="U34" s="952"/>
      <c r="V34" s="952"/>
      <c r="W34" s="952">
        <f>L34</f>
        <v>6000</v>
      </c>
      <c r="X34" s="952"/>
      <c r="Y34" s="952">
        <f t="shared" si="1"/>
        <v>0</v>
      </c>
      <c r="Z34" s="952"/>
      <c r="AA34" s="952">
        <f t="shared" si="2"/>
        <v>6000</v>
      </c>
    </row>
    <row r="35" spans="2:27">
      <c r="B35" s="951">
        <v>232</v>
      </c>
      <c r="C35" s="948" t="s">
        <v>3521</v>
      </c>
      <c r="D35" s="949">
        <v>45171</v>
      </c>
      <c r="E35" s="948" t="s">
        <v>164</v>
      </c>
      <c r="F35" s="948" t="s">
        <v>163</v>
      </c>
      <c r="G35" s="960">
        <v>27</v>
      </c>
      <c r="H35" s="952">
        <v>2500</v>
      </c>
      <c r="I35" s="952">
        <v>0</v>
      </c>
      <c r="J35" s="952">
        <v>0</v>
      </c>
      <c r="K35" s="952">
        <v>0</v>
      </c>
      <c r="L35" s="952">
        <v>2500</v>
      </c>
      <c r="M35" s="948" t="s">
        <v>3292</v>
      </c>
      <c r="N35" s="948" t="s">
        <v>2597</v>
      </c>
      <c r="O35" s="948" t="s">
        <v>61</v>
      </c>
      <c r="P35" s="952"/>
      <c r="Q35" s="952"/>
      <c r="R35" s="952"/>
      <c r="S35" s="952"/>
      <c r="T35" s="952"/>
      <c r="U35" s="952"/>
      <c r="V35" s="952">
        <f>L35</f>
        <v>2500</v>
      </c>
      <c r="W35" s="952"/>
      <c r="X35" s="952"/>
      <c r="Y35" s="952">
        <f t="shared" si="1"/>
        <v>0</v>
      </c>
      <c r="Z35" s="952"/>
      <c r="AA35" s="952">
        <f t="shared" si="2"/>
        <v>2500</v>
      </c>
    </row>
    <row r="36" spans="2:27">
      <c r="B36" s="951">
        <v>96</v>
      </c>
      <c r="C36" s="948" t="s">
        <v>3520</v>
      </c>
      <c r="D36" s="949">
        <v>44994</v>
      </c>
      <c r="E36" s="948" t="s">
        <v>166</v>
      </c>
      <c r="F36" s="948" t="s">
        <v>165</v>
      </c>
      <c r="G36" s="960">
        <v>27</v>
      </c>
      <c r="H36" s="952">
        <v>1100</v>
      </c>
      <c r="I36" s="952">
        <v>0</v>
      </c>
      <c r="J36" s="952">
        <v>0</v>
      </c>
      <c r="K36" s="952">
        <v>0</v>
      </c>
      <c r="L36" s="952">
        <v>1100</v>
      </c>
      <c r="M36" s="948" t="s">
        <v>2893</v>
      </c>
      <c r="N36" s="948" t="s">
        <v>2530</v>
      </c>
      <c r="O36" s="948" t="s">
        <v>61</v>
      </c>
      <c r="P36" s="952"/>
      <c r="Q36" s="952"/>
      <c r="R36" s="952"/>
      <c r="S36" s="952"/>
      <c r="T36" s="952"/>
      <c r="U36" s="952"/>
      <c r="V36" s="952">
        <f>L36</f>
        <v>1100</v>
      </c>
      <c r="W36" s="952"/>
      <c r="X36" s="952"/>
      <c r="Y36" s="952">
        <f t="shared" si="1"/>
        <v>0</v>
      </c>
      <c r="Z36" s="952"/>
      <c r="AA36" s="952">
        <f t="shared" si="2"/>
        <v>1100</v>
      </c>
    </row>
    <row r="37" spans="2:27">
      <c r="B37" s="951">
        <v>98</v>
      </c>
      <c r="C37" s="948" t="s">
        <v>3520</v>
      </c>
      <c r="D37" s="949">
        <v>44993</v>
      </c>
      <c r="E37" s="948" t="s">
        <v>168</v>
      </c>
      <c r="F37" s="948" t="s">
        <v>167</v>
      </c>
      <c r="G37" s="960">
        <v>27</v>
      </c>
      <c r="H37" s="952">
        <v>1450</v>
      </c>
      <c r="I37" s="952">
        <v>0</v>
      </c>
      <c r="J37" s="952">
        <v>0</v>
      </c>
      <c r="K37" s="952">
        <v>0</v>
      </c>
      <c r="L37" s="952">
        <v>1450</v>
      </c>
      <c r="M37" s="948" t="s">
        <v>2914</v>
      </c>
      <c r="N37" s="948" t="s">
        <v>2790</v>
      </c>
      <c r="O37" s="948" t="s">
        <v>61</v>
      </c>
      <c r="P37" s="952"/>
      <c r="Q37" s="952"/>
      <c r="R37" s="952"/>
      <c r="S37" s="952"/>
      <c r="T37" s="952"/>
      <c r="U37" s="952"/>
      <c r="V37" s="952">
        <f>L37</f>
        <v>1450</v>
      </c>
      <c r="W37" s="952"/>
      <c r="X37" s="952"/>
      <c r="Y37" s="952">
        <f t="shared" si="1"/>
        <v>0</v>
      </c>
      <c r="Z37" s="952"/>
      <c r="AA37" s="952">
        <f t="shared" si="2"/>
        <v>1450</v>
      </c>
    </row>
    <row r="38" spans="2:27">
      <c r="B38" s="951">
        <v>121</v>
      </c>
      <c r="C38" s="948" t="s">
        <v>3522</v>
      </c>
      <c r="D38" s="949">
        <v>45138</v>
      </c>
      <c r="E38" s="948" t="s">
        <v>170</v>
      </c>
      <c r="F38" s="948" t="s">
        <v>169</v>
      </c>
      <c r="G38" s="960">
        <v>27</v>
      </c>
      <c r="H38" s="952">
        <v>3500</v>
      </c>
      <c r="I38" s="952"/>
      <c r="J38" s="952"/>
      <c r="K38" s="952"/>
      <c r="L38" s="952">
        <v>3500</v>
      </c>
      <c r="M38" s="948" t="s">
        <v>2656</v>
      </c>
      <c r="N38" s="948" t="s">
        <v>2389</v>
      </c>
      <c r="O38" s="948" t="s">
        <v>61</v>
      </c>
      <c r="P38" s="952"/>
      <c r="Q38" s="952"/>
      <c r="R38" s="952"/>
      <c r="S38" s="952"/>
      <c r="T38" s="952"/>
      <c r="U38" s="952"/>
      <c r="V38" s="952"/>
      <c r="W38" s="952">
        <f>L38</f>
        <v>3500</v>
      </c>
      <c r="X38" s="952"/>
      <c r="Y38" s="952">
        <f t="shared" si="1"/>
        <v>0</v>
      </c>
      <c r="Z38" s="952"/>
      <c r="AA38" s="952">
        <f t="shared" si="2"/>
        <v>3500</v>
      </c>
    </row>
    <row r="39" spans="2:27">
      <c r="B39" s="951">
        <v>244</v>
      </c>
      <c r="C39" s="948" t="s">
        <v>3521</v>
      </c>
      <c r="D39" s="949">
        <v>45176</v>
      </c>
      <c r="E39" s="948" t="s">
        <v>172</v>
      </c>
      <c r="F39" s="948" t="s">
        <v>171</v>
      </c>
      <c r="G39" s="960">
        <v>27</v>
      </c>
      <c r="H39" s="952">
        <v>1538.8</v>
      </c>
      <c r="I39" s="952">
        <v>0</v>
      </c>
      <c r="J39" s="952">
        <v>0</v>
      </c>
      <c r="K39" s="952">
        <v>0</v>
      </c>
      <c r="L39" s="952">
        <v>1538.8</v>
      </c>
      <c r="M39" s="948" t="s">
        <v>3280</v>
      </c>
      <c r="N39" s="948" t="s">
        <v>2597</v>
      </c>
      <c r="O39" s="948"/>
      <c r="P39" s="952"/>
      <c r="Q39" s="952"/>
      <c r="R39" s="952"/>
      <c r="S39" s="952"/>
      <c r="T39" s="952">
        <f>L39</f>
        <v>1538.8</v>
      </c>
      <c r="U39" s="952"/>
      <c r="V39" s="952"/>
      <c r="W39" s="952"/>
      <c r="X39" s="952"/>
      <c r="Y39" s="952">
        <f t="shared" si="1"/>
        <v>0</v>
      </c>
      <c r="Z39" s="952"/>
      <c r="AA39" s="952">
        <f t="shared" si="2"/>
        <v>1538.8</v>
      </c>
    </row>
    <row r="40" spans="2:27">
      <c r="B40" s="951">
        <v>208</v>
      </c>
      <c r="C40" s="948" t="s">
        <v>3521</v>
      </c>
      <c r="D40" s="949">
        <v>45177</v>
      </c>
      <c r="E40" s="948" t="s">
        <v>174</v>
      </c>
      <c r="F40" s="948" t="s">
        <v>173</v>
      </c>
      <c r="G40" s="960">
        <v>27</v>
      </c>
      <c r="H40" s="952">
        <v>2900</v>
      </c>
      <c r="I40" s="952">
        <v>0</v>
      </c>
      <c r="J40" s="952">
        <v>0</v>
      </c>
      <c r="K40" s="952">
        <v>0</v>
      </c>
      <c r="L40" s="952">
        <v>2900</v>
      </c>
      <c r="M40" s="948" t="s">
        <v>2991</v>
      </c>
      <c r="N40" s="948" t="s">
        <v>2490</v>
      </c>
      <c r="O40" s="948" t="s">
        <v>61</v>
      </c>
      <c r="P40" s="952"/>
      <c r="Q40" s="952"/>
      <c r="R40" s="952"/>
      <c r="S40" s="952"/>
      <c r="T40" s="952"/>
      <c r="U40" s="952"/>
      <c r="V40" s="952">
        <f>L40</f>
        <v>2900</v>
      </c>
      <c r="W40" s="952"/>
      <c r="X40" s="952"/>
      <c r="Y40" s="952">
        <f t="shared" si="1"/>
        <v>0</v>
      </c>
      <c r="Z40" s="952"/>
      <c r="AA40" s="952">
        <f t="shared" si="2"/>
        <v>2900</v>
      </c>
    </row>
    <row r="41" spans="2:27">
      <c r="B41" s="951">
        <v>75</v>
      </c>
      <c r="C41" s="948" t="s">
        <v>3520</v>
      </c>
      <c r="D41" s="949">
        <v>44986</v>
      </c>
      <c r="E41" s="948" t="s">
        <v>176</v>
      </c>
      <c r="F41" s="948" t="s">
        <v>175</v>
      </c>
      <c r="G41" s="960">
        <v>27</v>
      </c>
      <c r="H41" s="952">
        <v>2000</v>
      </c>
      <c r="I41" s="952">
        <v>0</v>
      </c>
      <c r="J41" s="952">
        <v>0</v>
      </c>
      <c r="K41" s="952">
        <v>0</v>
      </c>
      <c r="L41" s="952">
        <v>2000</v>
      </c>
      <c r="M41" s="948" t="s">
        <v>2857</v>
      </c>
      <c r="N41" s="948" t="s">
        <v>2389</v>
      </c>
      <c r="O41" s="948" t="s">
        <v>61</v>
      </c>
      <c r="P41" s="952"/>
      <c r="Q41" s="952"/>
      <c r="R41" s="952"/>
      <c r="S41" s="952"/>
      <c r="T41" s="952"/>
      <c r="U41" s="952"/>
      <c r="V41" s="952">
        <f>L41</f>
        <v>2000</v>
      </c>
      <c r="W41" s="952"/>
      <c r="X41" s="952"/>
      <c r="Y41" s="952">
        <f t="shared" si="1"/>
        <v>0</v>
      </c>
      <c r="Z41" s="952"/>
      <c r="AA41" s="952">
        <f t="shared" si="2"/>
        <v>2000</v>
      </c>
    </row>
    <row r="42" spans="2:27">
      <c r="B42" s="951">
        <v>69</v>
      </c>
      <c r="C42" s="948" t="s">
        <v>3520</v>
      </c>
      <c r="D42" s="949">
        <v>45038</v>
      </c>
      <c r="E42" s="948" t="s">
        <v>178</v>
      </c>
      <c r="F42" s="948" t="s">
        <v>177</v>
      </c>
      <c r="G42" s="960">
        <v>27</v>
      </c>
      <c r="H42" s="952">
        <v>3300</v>
      </c>
      <c r="I42" s="952">
        <v>0</v>
      </c>
      <c r="J42" s="952">
        <v>0</v>
      </c>
      <c r="K42" s="952">
        <v>0</v>
      </c>
      <c r="L42" s="1031">
        <v>3300</v>
      </c>
      <c r="M42" s="1032" t="s">
        <v>2889</v>
      </c>
      <c r="N42" s="1032" t="s">
        <v>2468</v>
      </c>
      <c r="O42" s="1032" t="s">
        <v>61</v>
      </c>
      <c r="P42" s="952"/>
      <c r="Q42" s="952"/>
      <c r="R42" s="952"/>
      <c r="S42" s="952"/>
      <c r="T42" s="952"/>
      <c r="U42" s="952"/>
      <c r="V42" s="952"/>
      <c r="W42" s="952">
        <f>L42</f>
        <v>3300</v>
      </c>
      <c r="X42" s="952"/>
      <c r="Y42" s="952">
        <f t="shared" si="1"/>
        <v>0</v>
      </c>
      <c r="Z42" s="952"/>
      <c r="AA42" s="952">
        <f t="shared" si="2"/>
        <v>3300</v>
      </c>
    </row>
    <row r="43" spans="2:27">
      <c r="B43" s="951">
        <v>81</v>
      </c>
      <c r="C43" s="948" t="s">
        <v>3520</v>
      </c>
      <c r="D43" s="949">
        <v>45007</v>
      </c>
      <c r="E43" s="948" t="s">
        <v>180</v>
      </c>
      <c r="F43" s="948" t="s">
        <v>179</v>
      </c>
      <c r="G43" s="960">
        <v>27</v>
      </c>
      <c r="H43" s="952">
        <v>2400</v>
      </c>
      <c r="I43" s="952">
        <v>0</v>
      </c>
      <c r="J43" s="952">
        <v>0</v>
      </c>
      <c r="K43" s="952">
        <v>0</v>
      </c>
      <c r="L43" s="952">
        <v>2400</v>
      </c>
      <c r="M43" s="948" t="s">
        <v>3024</v>
      </c>
      <c r="N43" s="948" t="s">
        <v>2382</v>
      </c>
      <c r="O43" s="948" t="s">
        <v>61</v>
      </c>
      <c r="P43" s="952"/>
      <c r="Q43" s="952"/>
      <c r="R43" s="952"/>
      <c r="S43" s="952"/>
      <c r="T43" s="952"/>
      <c r="U43" s="952"/>
      <c r="V43" s="952">
        <f t="shared" ref="V43:V52" si="3">L43</f>
        <v>2400</v>
      </c>
      <c r="W43" s="952"/>
      <c r="X43" s="952"/>
      <c r="Y43" s="952">
        <f t="shared" si="1"/>
        <v>0</v>
      </c>
      <c r="Z43" s="952"/>
      <c r="AA43" s="952">
        <f t="shared" si="2"/>
        <v>2400</v>
      </c>
    </row>
    <row r="44" spans="2:27">
      <c r="B44" s="951">
        <v>112</v>
      </c>
      <c r="C44" s="948" t="s">
        <v>3522</v>
      </c>
      <c r="D44" s="949">
        <v>45078</v>
      </c>
      <c r="E44" s="948" t="s">
        <v>182</v>
      </c>
      <c r="F44" s="948" t="s">
        <v>181</v>
      </c>
      <c r="G44" s="960">
        <v>27</v>
      </c>
      <c r="H44" s="952">
        <v>2500</v>
      </c>
      <c r="I44" s="952"/>
      <c r="J44" s="952"/>
      <c r="K44" s="952"/>
      <c r="L44" s="952">
        <v>2500</v>
      </c>
      <c r="M44" s="948" t="s">
        <v>3087</v>
      </c>
      <c r="N44" s="948" t="s">
        <v>2490</v>
      </c>
      <c r="O44" s="948" t="s">
        <v>61</v>
      </c>
      <c r="P44" s="952"/>
      <c r="Q44" s="952"/>
      <c r="R44" s="952"/>
      <c r="S44" s="952"/>
      <c r="T44" s="952"/>
      <c r="U44" s="952"/>
      <c r="V44" s="952">
        <f t="shared" si="3"/>
        <v>2500</v>
      </c>
      <c r="W44" s="952"/>
      <c r="X44" s="952"/>
      <c r="Y44" s="952">
        <f t="shared" si="1"/>
        <v>0</v>
      </c>
      <c r="Z44" s="952"/>
      <c r="AA44" s="952">
        <f t="shared" si="2"/>
        <v>2500</v>
      </c>
    </row>
    <row r="45" spans="2:27">
      <c r="B45" s="951">
        <v>12</v>
      </c>
      <c r="C45" s="948" t="s">
        <v>3518</v>
      </c>
      <c r="D45" s="949">
        <v>44900</v>
      </c>
      <c r="E45" s="948" t="s">
        <v>184</v>
      </c>
      <c r="F45" s="948" t="s">
        <v>183</v>
      </c>
      <c r="G45" s="960">
        <v>27</v>
      </c>
      <c r="H45" s="952">
        <v>1200</v>
      </c>
      <c r="I45" s="952">
        <v>0</v>
      </c>
      <c r="J45" s="952">
        <v>0</v>
      </c>
      <c r="K45" s="952">
        <v>0</v>
      </c>
      <c r="L45" s="952">
        <v>1200</v>
      </c>
      <c r="M45" s="948" t="s">
        <v>2535</v>
      </c>
      <c r="N45" s="948" t="s">
        <v>2468</v>
      </c>
      <c r="O45" s="948" t="s">
        <v>61</v>
      </c>
      <c r="P45" s="952"/>
      <c r="Q45" s="952"/>
      <c r="R45" s="952"/>
      <c r="S45" s="952"/>
      <c r="T45" s="952"/>
      <c r="U45" s="952"/>
      <c r="V45" s="952">
        <f t="shared" si="3"/>
        <v>1200</v>
      </c>
      <c r="W45" s="952"/>
      <c r="X45" s="952"/>
      <c r="Y45" s="952">
        <f t="shared" si="1"/>
        <v>0</v>
      </c>
      <c r="Z45" s="952"/>
      <c r="AA45" s="952">
        <f t="shared" si="2"/>
        <v>1200</v>
      </c>
    </row>
    <row r="46" spans="2:27">
      <c r="B46" s="951">
        <v>4</v>
      </c>
      <c r="C46" s="948" t="s">
        <v>3518</v>
      </c>
      <c r="D46" s="949">
        <v>44893</v>
      </c>
      <c r="E46" s="948" t="s">
        <v>186</v>
      </c>
      <c r="F46" s="948" t="s">
        <v>185</v>
      </c>
      <c r="G46" s="960">
        <v>27</v>
      </c>
      <c r="H46" s="952">
        <v>1600</v>
      </c>
      <c r="I46" s="952">
        <v>0</v>
      </c>
      <c r="J46" s="952">
        <v>0</v>
      </c>
      <c r="K46" s="952">
        <v>0</v>
      </c>
      <c r="L46" s="952">
        <v>1600</v>
      </c>
      <c r="M46" s="948" t="s">
        <v>3093</v>
      </c>
      <c r="N46" s="948" t="s">
        <v>2468</v>
      </c>
      <c r="O46" s="948" t="s">
        <v>61</v>
      </c>
      <c r="P46" s="952"/>
      <c r="Q46" s="952"/>
      <c r="R46" s="952"/>
      <c r="S46" s="952"/>
      <c r="T46" s="952"/>
      <c r="U46" s="952"/>
      <c r="V46" s="952">
        <f t="shared" si="3"/>
        <v>1600</v>
      </c>
      <c r="W46" s="952"/>
      <c r="X46" s="952"/>
      <c r="Y46" s="952">
        <f t="shared" si="1"/>
        <v>0</v>
      </c>
      <c r="Z46" s="952"/>
      <c r="AA46" s="952">
        <f t="shared" si="2"/>
        <v>1600</v>
      </c>
    </row>
    <row r="47" spans="2:27">
      <c r="B47" s="951">
        <v>100</v>
      </c>
      <c r="C47" s="948" t="s">
        <v>3520</v>
      </c>
      <c r="D47" s="949">
        <v>44990</v>
      </c>
      <c r="E47" s="948" t="s">
        <v>188</v>
      </c>
      <c r="F47" s="948" t="s">
        <v>187</v>
      </c>
      <c r="G47" s="960">
        <v>27</v>
      </c>
      <c r="H47" s="952">
        <v>1700</v>
      </c>
      <c r="I47" s="952">
        <v>0</v>
      </c>
      <c r="J47" s="952">
        <v>0</v>
      </c>
      <c r="K47" s="952">
        <v>0</v>
      </c>
      <c r="L47" s="952">
        <v>1700</v>
      </c>
      <c r="M47" s="948" t="s">
        <v>2575</v>
      </c>
      <c r="N47" s="948" t="s">
        <v>2468</v>
      </c>
      <c r="O47" s="948" t="s">
        <v>61</v>
      </c>
      <c r="P47" s="952"/>
      <c r="Q47" s="952"/>
      <c r="R47" s="952"/>
      <c r="S47" s="952"/>
      <c r="T47" s="952"/>
      <c r="U47" s="952"/>
      <c r="V47" s="952">
        <f t="shared" si="3"/>
        <v>1700</v>
      </c>
      <c r="W47" s="952"/>
      <c r="X47" s="952"/>
      <c r="Y47" s="952">
        <f t="shared" si="1"/>
        <v>0</v>
      </c>
      <c r="Z47" s="952"/>
      <c r="AA47" s="952">
        <f t="shared" si="2"/>
        <v>1700</v>
      </c>
    </row>
    <row r="48" spans="2:27">
      <c r="B48" s="951">
        <v>17</v>
      </c>
      <c r="C48" s="948" t="s">
        <v>3518</v>
      </c>
      <c r="D48" s="949">
        <v>44901</v>
      </c>
      <c r="E48" s="948" t="s">
        <v>190</v>
      </c>
      <c r="F48" s="948" t="s">
        <v>189</v>
      </c>
      <c r="G48" s="960">
        <v>27</v>
      </c>
      <c r="H48" s="952">
        <v>3200</v>
      </c>
      <c r="I48" s="952">
        <v>0</v>
      </c>
      <c r="J48" s="952">
        <v>0</v>
      </c>
      <c r="K48" s="952">
        <v>0</v>
      </c>
      <c r="L48" s="952">
        <v>3200</v>
      </c>
      <c r="M48" s="948" t="s">
        <v>3083</v>
      </c>
      <c r="N48" s="948" t="s">
        <v>3082</v>
      </c>
      <c r="O48" s="948" t="s">
        <v>61</v>
      </c>
      <c r="P48" s="952"/>
      <c r="Q48" s="952"/>
      <c r="R48" s="952"/>
      <c r="S48" s="952"/>
      <c r="T48" s="952"/>
      <c r="U48" s="952"/>
      <c r="V48" s="952">
        <f t="shared" si="3"/>
        <v>3200</v>
      </c>
      <c r="W48" s="952"/>
      <c r="X48" s="952"/>
      <c r="Y48" s="952">
        <f t="shared" si="1"/>
        <v>0</v>
      </c>
      <c r="Z48" s="952"/>
      <c r="AA48" s="952">
        <f t="shared" si="2"/>
        <v>3200</v>
      </c>
    </row>
    <row r="49" spans="2:27">
      <c r="B49" s="951">
        <v>122</v>
      </c>
      <c r="C49" s="948" t="s">
        <v>3522</v>
      </c>
      <c r="D49" s="949">
        <v>45078</v>
      </c>
      <c r="E49" s="948" t="s">
        <v>192</v>
      </c>
      <c r="F49" s="948" t="s">
        <v>191</v>
      </c>
      <c r="G49" s="960">
        <v>27</v>
      </c>
      <c r="H49" s="952">
        <v>1900</v>
      </c>
      <c r="I49" s="952"/>
      <c r="J49" s="952"/>
      <c r="K49" s="952"/>
      <c r="L49" s="952">
        <v>1900</v>
      </c>
      <c r="M49" s="948" t="s">
        <v>2671</v>
      </c>
      <c r="N49" s="948" t="s">
        <v>2389</v>
      </c>
      <c r="O49" s="948" t="s">
        <v>61</v>
      </c>
      <c r="P49" s="952"/>
      <c r="Q49" s="952"/>
      <c r="R49" s="952"/>
      <c r="S49" s="952"/>
      <c r="T49" s="952"/>
      <c r="U49" s="952"/>
      <c r="V49" s="952">
        <f t="shared" si="3"/>
        <v>1900</v>
      </c>
      <c r="W49" s="952"/>
      <c r="X49" s="952"/>
      <c r="Y49" s="952">
        <f t="shared" si="1"/>
        <v>0</v>
      </c>
      <c r="Z49" s="952"/>
      <c r="AA49" s="952">
        <f t="shared" si="2"/>
        <v>1900</v>
      </c>
    </row>
    <row r="50" spans="2:27">
      <c r="B50" s="951">
        <v>196</v>
      </c>
      <c r="C50" s="948" t="s">
        <v>3521</v>
      </c>
      <c r="D50" s="949">
        <v>45172</v>
      </c>
      <c r="E50" s="948" t="s">
        <v>194</v>
      </c>
      <c r="F50" s="948" t="s">
        <v>193</v>
      </c>
      <c r="G50" s="960">
        <v>27</v>
      </c>
      <c r="H50" s="952">
        <v>2400</v>
      </c>
      <c r="I50" s="952">
        <v>0</v>
      </c>
      <c r="J50" s="952">
        <v>0</v>
      </c>
      <c r="K50" s="952">
        <v>0</v>
      </c>
      <c r="L50" s="952">
        <v>2400</v>
      </c>
      <c r="M50" s="948" t="s">
        <v>2851</v>
      </c>
      <c r="N50" s="948" t="s">
        <v>2389</v>
      </c>
      <c r="O50" s="948" t="s">
        <v>61</v>
      </c>
      <c r="P50" s="952"/>
      <c r="Q50" s="952"/>
      <c r="R50" s="952"/>
      <c r="S50" s="952"/>
      <c r="T50" s="952"/>
      <c r="U50" s="952"/>
      <c r="V50" s="952">
        <f t="shared" si="3"/>
        <v>2400</v>
      </c>
      <c r="W50" s="952"/>
      <c r="X50" s="952"/>
      <c r="Y50" s="952">
        <f t="shared" si="1"/>
        <v>0</v>
      </c>
      <c r="Z50" s="952"/>
      <c r="AA50" s="952">
        <f t="shared" si="2"/>
        <v>2400</v>
      </c>
    </row>
    <row r="51" spans="2:27">
      <c r="B51" s="951">
        <v>64</v>
      </c>
      <c r="C51" s="948" t="s">
        <v>3520</v>
      </c>
      <c r="D51" s="949">
        <v>45021</v>
      </c>
      <c r="E51" s="948" t="s">
        <v>196</v>
      </c>
      <c r="F51" s="948" t="s">
        <v>195</v>
      </c>
      <c r="G51" s="960">
        <v>27</v>
      </c>
      <c r="H51" s="952">
        <v>300</v>
      </c>
      <c r="I51" s="952">
        <v>0</v>
      </c>
      <c r="J51" s="952">
        <v>0</v>
      </c>
      <c r="K51" s="952">
        <v>0</v>
      </c>
      <c r="L51" s="987">
        <v>300</v>
      </c>
      <c r="M51" s="948" t="s">
        <v>2780</v>
      </c>
      <c r="N51" s="948" t="s">
        <v>2389</v>
      </c>
      <c r="O51" s="948" t="s">
        <v>3524</v>
      </c>
      <c r="P51" s="952"/>
      <c r="Q51" s="952"/>
      <c r="R51" s="952"/>
      <c r="S51" s="952"/>
      <c r="T51" s="952"/>
      <c r="U51" s="952"/>
      <c r="V51" s="952">
        <f t="shared" si="3"/>
        <v>300</v>
      </c>
      <c r="W51" s="952"/>
      <c r="X51" s="952"/>
      <c r="Y51" s="952">
        <f t="shared" si="1"/>
        <v>0</v>
      </c>
      <c r="Z51" s="952"/>
      <c r="AA51" s="952">
        <f t="shared" si="2"/>
        <v>300</v>
      </c>
    </row>
    <row r="52" spans="2:27">
      <c r="B52" s="951">
        <v>116</v>
      </c>
      <c r="C52" s="948" t="s">
        <v>3522</v>
      </c>
      <c r="D52" s="949">
        <v>45083</v>
      </c>
      <c r="E52" s="948" t="s">
        <v>198</v>
      </c>
      <c r="F52" s="948" t="s">
        <v>197</v>
      </c>
      <c r="G52" s="960">
        <v>27</v>
      </c>
      <c r="H52" s="952">
        <v>2900</v>
      </c>
      <c r="I52" s="952"/>
      <c r="J52" s="952"/>
      <c r="K52" s="952"/>
      <c r="L52" s="952">
        <v>2900</v>
      </c>
      <c r="M52" s="948" t="s">
        <v>2956</v>
      </c>
      <c r="N52" s="948" t="s">
        <v>2382</v>
      </c>
      <c r="O52" s="948" t="s">
        <v>61</v>
      </c>
      <c r="P52" s="952"/>
      <c r="Q52" s="952"/>
      <c r="R52" s="952"/>
      <c r="S52" s="952"/>
      <c r="T52" s="952"/>
      <c r="U52" s="952"/>
      <c r="V52" s="952">
        <f t="shared" si="3"/>
        <v>2900</v>
      </c>
      <c r="W52" s="952"/>
      <c r="X52" s="952"/>
      <c r="Y52" s="952">
        <f t="shared" si="1"/>
        <v>0</v>
      </c>
      <c r="Z52" s="952"/>
      <c r="AA52" s="952">
        <f t="shared" si="2"/>
        <v>2900</v>
      </c>
    </row>
    <row r="53" spans="2:27">
      <c r="B53" s="951">
        <v>225</v>
      </c>
      <c r="C53" s="948" t="s">
        <v>3521</v>
      </c>
      <c r="D53" s="949">
        <v>45195</v>
      </c>
      <c r="E53" s="948" t="s">
        <v>200</v>
      </c>
      <c r="F53" s="948" t="s">
        <v>199</v>
      </c>
      <c r="G53" s="960">
        <v>27</v>
      </c>
      <c r="H53" s="952">
        <v>1200</v>
      </c>
      <c r="I53" s="952">
        <v>0</v>
      </c>
      <c r="J53" s="952">
        <v>0</v>
      </c>
      <c r="K53" s="952">
        <v>0</v>
      </c>
      <c r="L53" s="952">
        <v>1200</v>
      </c>
      <c r="M53" s="948" t="s">
        <v>3330</v>
      </c>
      <c r="N53" s="948" t="s">
        <v>2382</v>
      </c>
      <c r="O53" s="948"/>
      <c r="P53" s="952"/>
      <c r="Q53" s="952"/>
      <c r="R53" s="952"/>
      <c r="S53" s="952"/>
      <c r="T53" s="952">
        <f>L53</f>
        <v>1200</v>
      </c>
      <c r="U53" s="952"/>
      <c r="V53" s="952"/>
      <c r="W53" s="952"/>
      <c r="X53" s="952"/>
      <c r="Y53" s="952">
        <f t="shared" si="1"/>
        <v>0</v>
      </c>
      <c r="Z53" s="952"/>
      <c r="AA53" s="952">
        <f t="shared" si="2"/>
        <v>1200</v>
      </c>
    </row>
    <row r="54" spans="2:27">
      <c r="B54" s="951">
        <v>192</v>
      </c>
      <c r="C54" s="948" t="s">
        <v>3521</v>
      </c>
      <c r="D54" s="949">
        <v>45180</v>
      </c>
      <c r="E54" s="948" t="s">
        <v>202</v>
      </c>
      <c r="F54" s="948" t="s">
        <v>201</v>
      </c>
      <c r="G54" s="960">
        <v>27</v>
      </c>
      <c r="H54" s="952">
        <v>3400</v>
      </c>
      <c r="I54" s="952">
        <v>0</v>
      </c>
      <c r="J54" s="952">
        <v>0</v>
      </c>
      <c r="K54" s="952">
        <v>0</v>
      </c>
      <c r="L54" s="952">
        <v>3400</v>
      </c>
      <c r="M54" s="948" t="s">
        <v>2825</v>
      </c>
      <c r="N54" s="948" t="s">
        <v>2387</v>
      </c>
      <c r="O54" s="948" t="s">
        <v>61</v>
      </c>
      <c r="P54" s="952"/>
      <c r="Q54" s="952"/>
      <c r="R54" s="952"/>
      <c r="S54" s="952"/>
      <c r="T54" s="952"/>
      <c r="U54" s="952"/>
      <c r="V54" s="952">
        <f>L54</f>
        <v>3400</v>
      </c>
      <c r="W54" s="952"/>
      <c r="X54" s="952"/>
      <c r="Y54" s="952">
        <f t="shared" si="1"/>
        <v>0</v>
      </c>
      <c r="Z54" s="952"/>
      <c r="AA54" s="952">
        <f t="shared" si="2"/>
        <v>3400</v>
      </c>
    </row>
    <row r="55" spans="2:27">
      <c r="B55" s="951">
        <v>185</v>
      </c>
      <c r="C55" s="948" t="s">
        <v>3521</v>
      </c>
      <c r="D55" s="949">
        <v>45172</v>
      </c>
      <c r="E55" s="948" t="s">
        <v>204</v>
      </c>
      <c r="F55" s="948" t="s">
        <v>203</v>
      </c>
      <c r="G55" s="960">
        <v>27</v>
      </c>
      <c r="H55" s="952">
        <v>5800</v>
      </c>
      <c r="I55" s="952">
        <v>0</v>
      </c>
      <c r="J55" s="952">
        <v>0</v>
      </c>
      <c r="K55" s="952">
        <v>0</v>
      </c>
      <c r="L55" s="952">
        <v>5800</v>
      </c>
      <c r="M55" s="948" t="s">
        <v>2749</v>
      </c>
      <c r="N55" s="948" t="s">
        <v>2387</v>
      </c>
      <c r="O55" s="948" t="s">
        <v>61</v>
      </c>
      <c r="P55" s="952"/>
      <c r="Q55" s="952"/>
      <c r="R55" s="952"/>
      <c r="S55" s="952"/>
      <c r="T55" s="952"/>
      <c r="U55" s="952"/>
      <c r="V55" s="952"/>
      <c r="W55" s="952">
        <f>L55</f>
        <v>5800</v>
      </c>
      <c r="X55" s="952"/>
      <c r="Y55" s="952">
        <f t="shared" si="1"/>
        <v>0</v>
      </c>
      <c r="Z55" s="952"/>
      <c r="AA55" s="952">
        <f t="shared" si="2"/>
        <v>5800</v>
      </c>
    </row>
    <row r="56" spans="2:27">
      <c r="B56" s="951">
        <v>193</v>
      </c>
      <c r="C56" s="948" t="s">
        <v>3521</v>
      </c>
      <c r="D56" s="949">
        <v>45172</v>
      </c>
      <c r="E56" s="948" t="s">
        <v>206</v>
      </c>
      <c r="F56" s="948" t="s">
        <v>205</v>
      </c>
      <c r="G56" s="960">
        <v>27</v>
      </c>
      <c r="H56" s="952">
        <v>1450</v>
      </c>
      <c r="I56" s="952">
        <v>0</v>
      </c>
      <c r="J56" s="952">
        <v>0</v>
      </c>
      <c r="K56" s="952">
        <v>0</v>
      </c>
      <c r="L56" s="952">
        <v>1450</v>
      </c>
      <c r="M56" s="948" t="s">
        <v>2829</v>
      </c>
      <c r="N56" s="948" t="s">
        <v>2401</v>
      </c>
      <c r="O56" s="948" t="s">
        <v>61</v>
      </c>
      <c r="P56" s="952"/>
      <c r="Q56" s="952"/>
      <c r="R56" s="952"/>
      <c r="S56" s="952"/>
      <c r="T56" s="952"/>
      <c r="U56" s="952"/>
      <c r="V56" s="952">
        <f>L56</f>
        <v>1450</v>
      </c>
      <c r="W56" s="952"/>
      <c r="X56" s="952"/>
      <c r="Y56" s="952">
        <f t="shared" si="1"/>
        <v>0</v>
      </c>
      <c r="Z56" s="952"/>
      <c r="AA56" s="952">
        <f t="shared" si="2"/>
        <v>1450</v>
      </c>
    </row>
    <row r="57" spans="2:27">
      <c r="B57" s="951">
        <v>167</v>
      </c>
      <c r="C57" s="948" t="s">
        <v>3522</v>
      </c>
      <c r="D57" s="949">
        <v>45084</v>
      </c>
      <c r="E57" s="948" t="s">
        <v>208</v>
      </c>
      <c r="F57" s="948" t="s">
        <v>207</v>
      </c>
      <c r="G57" s="960">
        <v>27</v>
      </c>
      <c r="H57" s="952">
        <v>1400</v>
      </c>
      <c r="I57" s="952"/>
      <c r="J57" s="952"/>
      <c r="K57" s="952"/>
      <c r="L57" s="952">
        <v>1400</v>
      </c>
      <c r="M57" s="948" t="s">
        <v>3090</v>
      </c>
      <c r="N57" s="948" t="s">
        <v>2570</v>
      </c>
      <c r="O57" s="948" t="s">
        <v>3525</v>
      </c>
      <c r="P57" s="952"/>
      <c r="Q57" s="952"/>
      <c r="R57" s="952"/>
      <c r="S57" s="952"/>
      <c r="T57" s="952"/>
      <c r="U57" s="952"/>
      <c r="V57" s="952">
        <f>L57</f>
        <v>1400</v>
      </c>
      <c r="W57" s="952"/>
      <c r="X57" s="952"/>
      <c r="Y57" s="952">
        <f t="shared" si="1"/>
        <v>0</v>
      </c>
      <c r="Z57" s="952"/>
      <c r="AA57" s="952">
        <f t="shared" si="2"/>
        <v>1400</v>
      </c>
    </row>
    <row r="58" spans="2:27">
      <c r="B58" s="951">
        <v>146</v>
      </c>
      <c r="C58" s="948" t="s">
        <v>3522</v>
      </c>
      <c r="D58" s="949">
        <v>45078</v>
      </c>
      <c r="E58" s="948" t="s">
        <v>210</v>
      </c>
      <c r="F58" s="948" t="s">
        <v>209</v>
      </c>
      <c r="G58" s="960">
        <v>27</v>
      </c>
      <c r="H58" s="952">
        <v>2400</v>
      </c>
      <c r="I58" s="952"/>
      <c r="J58" s="952"/>
      <c r="K58" s="952"/>
      <c r="L58" s="952">
        <v>2400</v>
      </c>
      <c r="M58" s="948" t="s">
        <v>2980</v>
      </c>
      <c r="N58" s="948" t="s">
        <v>2401</v>
      </c>
      <c r="O58" s="948" t="s">
        <v>61</v>
      </c>
      <c r="P58" s="952"/>
      <c r="Q58" s="952"/>
      <c r="R58" s="952"/>
      <c r="S58" s="952"/>
      <c r="T58" s="952"/>
      <c r="U58" s="952"/>
      <c r="V58" s="952">
        <f>L58</f>
        <v>2400</v>
      </c>
      <c r="W58" s="952"/>
      <c r="X58" s="952"/>
      <c r="Y58" s="952">
        <f t="shared" si="1"/>
        <v>0</v>
      </c>
      <c r="Z58" s="952"/>
      <c r="AA58" s="952">
        <f t="shared" si="2"/>
        <v>2400</v>
      </c>
    </row>
    <row r="59" spans="2:27">
      <c r="B59" s="951">
        <v>6</v>
      </c>
      <c r="C59" s="948" t="s">
        <v>3518</v>
      </c>
      <c r="D59" s="949">
        <v>44898</v>
      </c>
      <c r="E59" s="948" t="s">
        <v>212</v>
      </c>
      <c r="F59" s="948" t="s">
        <v>211</v>
      </c>
      <c r="G59" s="960">
        <v>27</v>
      </c>
      <c r="H59" s="952">
        <v>1000</v>
      </c>
      <c r="I59" s="952">
        <v>0</v>
      </c>
      <c r="J59" s="952">
        <v>0</v>
      </c>
      <c r="K59" s="952">
        <v>0</v>
      </c>
      <c r="L59" s="952">
        <v>1000</v>
      </c>
      <c r="M59" s="948" t="s">
        <v>2925</v>
      </c>
      <c r="N59" s="948" t="s">
        <v>2382</v>
      </c>
      <c r="O59" s="948" t="s">
        <v>61</v>
      </c>
      <c r="P59" s="952"/>
      <c r="Q59" s="952"/>
      <c r="R59" s="952"/>
      <c r="S59" s="952"/>
      <c r="T59" s="952"/>
      <c r="U59" s="952"/>
      <c r="V59" s="952">
        <f>L59</f>
        <v>1000</v>
      </c>
      <c r="W59" s="952"/>
      <c r="X59" s="952"/>
      <c r="Y59" s="952">
        <f t="shared" si="1"/>
        <v>0</v>
      </c>
      <c r="Z59" s="952"/>
      <c r="AA59" s="952">
        <f t="shared" si="2"/>
        <v>1000</v>
      </c>
    </row>
    <row r="60" spans="2:27">
      <c r="B60" s="951">
        <v>66</v>
      </c>
      <c r="C60" s="948" t="s">
        <v>3520</v>
      </c>
      <c r="D60" s="949">
        <v>45006</v>
      </c>
      <c r="E60" s="948" t="s">
        <v>214</v>
      </c>
      <c r="F60" s="948" t="s">
        <v>213</v>
      </c>
      <c r="G60" s="960">
        <v>27</v>
      </c>
      <c r="H60" s="952">
        <v>1500</v>
      </c>
      <c r="I60" s="952">
        <v>0</v>
      </c>
      <c r="J60" s="952">
        <v>0</v>
      </c>
      <c r="K60" s="952">
        <v>0</v>
      </c>
      <c r="L60" s="952">
        <v>1500</v>
      </c>
      <c r="M60" s="948" t="s">
        <v>2753</v>
      </c>
      <c r="N60" s="948" t="s">
        <v>2389</v>
      </c>
      <c r="O60" s="948" t="s">
        <v>61</v>
      </c>
      <c r="P60" s="952"/>
      <c r="Q60" s="952"/>
      <c r="R60" s="952"/>
      <c r="S60" s="952"/>
      <c r="T60" s="952"/>
      <c r="U60" s="952"/>
      <c r="V60" s="952">
        <f>L60</f>
        <v>1500</v>
      </c>
      <c r="W60" s="952"/>
      <c r="X60" s="952"/>
      <c r="Y60" s="952">
        <f t="shared" si="1"/>
        <v>0</v>
      </c>
      <c r="Z60" s="952"/>
      <c r="AA60" s="952">
        <f t="shared" si="2"/>
        <v>1500</v>
      </c>
    </row>
    <row r="61" spans="2:27">
      <c r="B61" s="951">
        <v>31</v>
      </c>
      <c r="C61" s="948" t="s">
        <v>3518</v>
      </c>
      <c r="D61" s="949">
        <v>44930</v>
      </c>
      <c r="E61" s="948" t="s">
        <v>215</v>
      </c>
      <c r="F61" s="948" t="s">
        <v>122</v>
      </c>
      <c r="G61" s="960">
        <v>27</v>
      </c>
      <c r="H61" s="952">
        <v>470</v>
      </c>
      <c r="I61" s="952">
        <v>0</v>
      </c>
      <c r="J61" s="952">
        <v>0</v>
      </c>
      <c r="K61" s="952">
        <v>0</v>
      </c>
      <c r="L61" s="952">
        <v>470</v>
      </c>
      <c r="M61" s="948" t="s">
        <v>2740</v>
      </c>
      <c r="N61" s="948" t="s">
        <v>2382</v>
      </c>
      <c r="O61" s="948"/>
      <c r="P61" s="952"/>
      <c r="Q61" s="952"/>
      <c r="R61" s="952"/>
      <c r="S61" s="952"/>
      <c r="T61" s="952">
        <v>370</v>
      </c>
      <c r="U61" s="952"/>
      <c r="V61" s="952">
        <f>L61-T61</f>
        <v>100</v>
      </c>
      <c r="W61" s="952"/>
      <c r="X61" s="952"/>
      <c r="Y61" s="952">
        <f t="shared" si="1"/>
        <v>0</v>
      </c>
      <c r="Z61" s="952"/>
      <c r="AA61" s="952">
        <f t="shared" si="2"/>
        <v>470</v>
      </c>
    </row>
    <row r="62" spans="2:27">
      <c r="B62" s="951">
        <v>32</v>
      </c>
      <c r="C62" s="948" t="s">
        <v>3518</v>
      </c>
      <c r="D62" s="949">
        <v>44935</v>
      </c>
      <c r="E62" s="948" t="s">
        <v>215</v>
      </c>
      <c r="F62" s="948" t="s">
        <v>216</v>
      </c>
      <c r="G62" s="960">
        <v>27</v>
      </c>
      <c r="H62" s="952">
        <v>500</v>
      </c>
      <c r="I62" s="952">
        <v>0</v>
      </c>
      <c r="J62" s="952">
        <v>0</v>
      </c>
      <c r="K62" s="952">
        <v>0</v>
      </c>
      <c r="L62" s="952">
        <v>500</v>
      </c>
      <c r="M62" s="948" t="s">
        <v>2555</v>
      </c>
      <c r="N62" s="948" t="s">
        <v>2384</v>
      </c>
      <c r="O62" s="948"/>
      <c r="P62" s="952"/>
      <c r="Q62" s="952"/>
      <c r="R62" s="952"/>
      <c r="S62" s="952"/>
      <c r="T62" s="952">
        <f>L62</f>
        <v>500</v>
      </c>
      <c r="U62" s="952"/>
      <c r="V62" s="952"/>
      <c r="W62" s="952"/>
      <c r="X62" s="952"/>
      <c r="Y62" s="952">
        <f t="shared" si="1"/>
        <v>0</v>
      </c>
      <c r="Z62" s="952"/>
      <c r="AA62" s="952">
        <f t="shared" si="2"/>
        <v>500</v>
      </c>
    </row>
    <row r="63" spans="2:27">
      <c r="B63" s="951">
        <v>54</v>
      </c>
      <c r="C63" s="948" t="s">
        <v>3518</v>
      </c>
      <c r="D63" s="949">
        <v>44961</v>
      </c>
      <c r="E63" s="948" t="s">
        <v>215</v>
      </c>
      <c r="F63" s="948" t="s">
        <v>217</v>
      </c>
      <c r="G63" s="960">
        <v>27</v>
      </c>
      <c r="H63" s="952">
        <v>450</v>
      </c>
      <c r="I63" s="952">
        <v>0</v>
      </c>
      <c r="J63" s="952">
        <v>0</v>
      </c>
      <c r="K63" s="952">
        <v>0</v>
      </c>
      <c r="L63" s="952">
        <v>450</v>
      </c>
      <c r="M63" s="948" t="s">
        <v>2551</v>
      </c>
      <c r="N63" s="948" t="s">
        <v>2389</v>
      </c>
      <c r="O63" s="948"/>
      <c r="P63" s="952"/>
      <c r="Q63" s="952"/>
      <c r="R63" s="952"/>
      <c r="S63" s="952"/>
      <c r="T63" s="952">
        <f>L63</f>
        <v>450</v>
      </c>
      <c r="U63" s="952"/>
      <c r="V63" s="952"/>
      <c r="W63" s="952"/>
      <c r="X63" s="952"/>
      <c r="Y63" s="952">
        <f t="shared" si="1"/>
        <v>0</v>
      </c>
      <c r="Z63" s="952"/>
      <c r="AA63" s="952">
        <f t="shared" si="2"/>
        <v>450</v>
      </c>
    </row>
    <row r="64" spans="2:27">
      <c r="B64" s="951">
        <v>148</v>
      </c>
      <c r="C64" s="948" t="s">
        <v>3522</v>
      </c>
      <c r="D64" s="949">
        <v>45162</v>
      </c>
      <c r="E64" s="948" t="s">
        <v>219</v>
      </c>
      <c r="F64" s="948" t="s">
        <v>218</v>
      </c>
      <c r="G64" s="960">
        <v>27</v>
      </c>
      <c r="H64" s="952">
        <v>2950</v>
      </c>
      <c r="I64" s="952"/>
      <c r="J64" s="952"/>
      <c r="K64" s="952"/>
      <c r="L64" s="952">
        <v>2950</v>
      </c>
      <c r="M64" s="948" t="s">
        <v>3140</v>
      </c>
      <c r="N64" s="948" t="s">
        <v>2401</v>
      </c>
      <c r="O64" s="948" t="s">
        <v>61</v>
      </c>
      <c r="P64" s="952"/>
      <c r="Q64" s="952"/>
      <c r="R64" s="952"/>
      <c r="S64" s="952"/>
      <c r="T64" s="952"/>
      <c r="U64" s="952"/>
      <c r="V64" s="952">
        <f>L64</f>
        <v>2950</v>
      </c>
      <c r="W64" s="952"/>
      <c r="X64" s="952"/>
      <c r="Y64" s="952">
        <f t="shared" si="1"/>
        <v>0</v>
      </c>
      <c r="Z64" s="952"/>
      <c r="AA64" s="952">
        <f t="shared" si="2"/>
        <v>2950</v>
      </c>
    </row>
    <row r="65" spans="2:27">
      <c r="B65" s="951">
        <v>171</v>
      </c>
      <c r="C65" s="948" t="s">
        <v>3521</v>
      </c>
      <c r="D65" s="949">
        <v>45247</v>
      </c>
      <c r="E65" s="948" t="s">
        <v>221</v>
      </c>
      <c r="F65" s="948" t="s">
        <v>220</v>
      </c>
      <c r="G65" s="960">
        <v>27</v>
      </c>
      <c r="H65" s="952">
        <v>1816</v>
      </c>
      <c r="I65" s="952">
        <v>0</v>
      </c>
      <c r="J65" s="952">
        <v>0</v>
      </c>
      <c r="K65" s="952">
        <v>0</v>
      </c>
      <c r="L65" s="952">
        <v>1816</v>
      </c>
      <c r="M65" s="948" t="s">
        <v>2445</v>
      </c>
      <c r="N65" s="948" t="s">
        <v>2397</v>
      </c>
      <c r="O65" s="948"/>
      <c r="P65" s="952"/>
      <c r="Q65" s="952"/>
      <c r="R65" s="952"/>
      <c r="S65" s="952"/>
      <c r="T65" s="952">
        <f>L65</f>
        <v>1816</v>
      </c>
      <c r="U65" s="952"/>
      <c r="V65" s="952"/>
      <c r="W65" s="952"/>
      <c r="X65" s="952"/>
      <c r="Y65" s="952">
        <f t="shared" si="1"/>
        <v>0</v>
      </c>
      <c r="Z65" s="952"/>
      <c r="AA65" s="952">
        <f t="shared" si="2"/>
        <v>1816</v>
      </c>
    </row>
    <row r="66" spans="2:27">
      <c r="B66" s="951">
        <v>184</v>
      </c>
      <c r="C66" s="948" t="s">
        <v>3521</v>
      </c>
      <c r="D66" s="949">
        <v>45232</v>
      </c>
      <c r="E66" s="948" t="s">
        <v>221</v>
      </c>
      <c r="F66" s="948" t="s">
        <v>222</v>
      </c>
      <c r="G66" s="960">
        <v>27</v>
      </c>
      <c r="H66" s="952">
        <v>2783.2</v>
      </c>
      <c r="I66" s="952">
        <v>0</v>
      </c>
      <c r="J66" s="952">
        <v>0</v>
      </c>
      <c r="K66" s="952">
        <v>0</v>
      </c>
      <c r="L66" s="952">
        <v>2783.2</v>
      </c>
      <c r="M66" s="948" t="s">
        <v>3285</v>
      </c>
      <c r="N66" s="948" t="s">
        <v>2387</v>
      </c>
      <c r="O66" s="948"/>
      <c r="P66" s="952"/>
      <c r="Q66" s="952"/>
      <c r="R66" s="952"/>
      <c r="S66" s="952"/>
      <c r="T66" s="952">
        <f>L66</f>
        <v>2783.2</v>
      </c>
      <c r="U66" s="952"/>
      <c r="V66" s="952"/>
      <c r="W66" s="952"/>
      <c r="X66" s="952"/>
      <c r="Y66" s="952">
        <f t="shared" si="1"/>
        <v>0</v>
      </c>
      <c r="Z66" s="952"/>
      <c r="AA66" s="952">
        <f t="shared" si="2"/>
        <v>2783.2</v>
      </c>
    </row>
    <row r="67" spans="2:27">
      <c r="B67" s="951">
        <v>207</v>
      </c>
      <c r="C67" s="948" t="s">
        <v>3521</v>
      </c>
      <c r="D67" s="949">
        <v>45232</v>
      </c>
      <c r="E67" s="948" t="s">
        <v>221</v>
      </c>
      <c r="F67" s="948" t="s">
        <v>223</v>
      </c>
      <c r="G67" s="960">
        <v>27</v>
      </c>
      <c r="H67" s="952">
        <v>2427.1999999999998</v>
      </c>
      <c r="I67" s="952">
        <v>0</v>
      </c>
      <c r="J67" s="952">
        <v>0</v>
      </c>
      <c r="K67" s="952">
        <v>0</v>
      </c>
      <c r="L67" s="952">
        <v>2427.1999999999998</v>
      </c>
      <c r="M67" s="948" t="s">
        <v>2983</v>
      </c>
      <c r="N67" s="948" t="s">
        <v>2382</v>
      </c>
      <c r="O67" s="948"/>
      <c r="P67" s="952"/>
      <c r="Q67" s="952"/>
      <c r="R67" s="952"/>
      <c r="S67" s="952"/>
      <c r="T67" s="952">
        <f>L67</f>
        <v>2427.1999999999998</v>
      </c>
      <c r="U67" s="952"/>
      <c r="V67" s="952"/>
      <c r="W67" s="952"/>
      <c r="X67" s="952"/>
      <c r="Y67" s="952">
        <f t="shared" si="1"/>
        <v>0</v>
      </c>
      <c r="Z67" s="952"/>
      <c r="AA67" s="952">
        <f t="shared" si="2"/>
        <v>2427.1999999999998</v>
      </c>
    </row>
    <row r="68" spans="2:27">
      <c r="B68" s="951">
        <v>223</v>
      </c>
      <c r="C68" s="948" t="s">
        <v>3521</v>
      </c>
      <c r="D68" s="949">
        <v>45233</v>
      </c>
      <c r="E68" s="948" t="s">
        <v>221</v>
      </c>
      <c r="F68" s="948" t="s">
        <v>224</v>
      </c>
      <c r="G68" s="960">
        <v>27</v>
      </c>
      <c r="H68" s="952">
        <v>13634</v>
      </c>
      <c r="I68" s="952">
        <v>0</v>
      </c>
      <c r="J68" s="952">
        <v>0</v>
      </c>
      <c r="K68" s="952">
        <v>0</v>
      </c>
      <c r="L68" s="952">
        <v>13634</v>
      </c>
      <c r="M68" s="948" t="s">
        <v>2400</v>
      </c>
      <c r="N68" s="948" t="s">
        <v>2399</v>
      </c>
      <c r="O68" s="948" t="s">
        <v>1239</v>
      </c>
      <c r="P68" s="952"/>
      <c r="Q68" s="952"/>
      <c r="R68" s="952"/>
      <c r="S68" s="952"/>
      <c r="T68" s="952">
        <f>L68</f>
        <v>13634</v>
      </c>
      <c r="U68" s="952"/>
      <c r="V68" s="952"/>
      <c r="W68" s="952"/>
      <c r="X68" s="952"/>
      <c r="Y68" s="952">
        <f t="shared" si="1"/>
        <v>0</v>
      </c>
      <c r="Z68" s="952"/>
      <c r="AA68" s="952">
        <f t="shared" si="2"/>
        <v>13634</v>
      </c>
    </row>
    <row r="69" spans="2:27">
      <c r="B69" s="951">
        <v>240</v>
      </c>
      <c r="C69" s="948" t="s">
        <v>3521</v>
      </c>
      <c r="D69" s="949">
        <v>45232</v>
      </c>
      <c r="E69" s="948" t="s">
        <v>221</v>
      </c>
      <c r="F69" s="948" t="s">
        <v>225</v>
      </c>
      <c r="G69" s="960">
        <v>27</v>
      </c>
      <c r="H69" s="952">
        <v>852.6</v>
      </c>
      <c r="I69" s="952">
        <v>0</v>
      </c>
      <c r="J69" s="952">
        <v>0</v>
      </c>
      <c r="K69" s="952">
        <v>0</v>
      </c>
      <c r="L69" s="952">
        <v>852.6</v>
      </c>
      <c r="M69" s="948" t="s">
        <v>3288</v>
      </c>
      <c r="N69" s="948" t="s">
        <v>2387</v>
      </c>
      <c r="O69" s="948"/>
      <c r="P69" s="952"/>
      <c r="Q69" s="952"/>
      <c r="R69" s="952"/>
      <c r="S69" s="952"/>
      <c r="T69" s="952">
        <f>L69</f>
        <v>852.6</v>
      </c>
      <c r="U69" s="952"/>
      <c r="V69" s="952"/>
      <c r="W69" s="952"/>
      <c r="X69" s="952"/>
      <c r="Y69" s="952">
        <f t="shared" si="1"/>
        <v>0</v>
      </c>
      <c r="Z69" s="952"/>
      <c r="AA69" s="952">
        <f t="shared" si="2"/>
        <v>852.6</v>
      </c>
    </row>
    <row r="70" spans="2:27">
      <c r="B70" s="951">
        <v>220</v>
      </c>
      <c r="C70" s="948" t="s">
        <v>3521</v>
      </c>
      <c r="D70" s="949">
        <v>45195</v>
      </c>
      <c r="E70" s="948" t="s">
        <v>227</v>
      </c>
      <c r="F70" s="948" t="s">
        <v>226</v>
      </c>
      <c r="G70" s="960">
        <v>27</v>
      </c>
      <c r="H70" s="952">
        <v>1800</v>
      </c>
      <c r="I70" s="952">
        <v>0</v>
      </c>
      <c r="J70" s="952">
        <v>0</v>
      </c>
      <c r="K70" s="952">
        <v>0</v>
      </c>
      <c r="L70" s="952">
        <v>1800</v>
      </c>
      <c r="M70" s="948" t="s">
        <v>3161</v>
      </c>
      <c r="N70" s="948" t="s">
        <v>2397</v>
      </c>
      <c r="O70" s="948" t="s">
        <v>61</v>
      </c>
      <c r="P70" s="952"/>
      <c r="Q70" s="952"/>
      <c r="R70" s="952"/>
      <c r="S70" s="952"/>
      <c r="T70" s="952"/>
      <c r="U70" s="952"/>
      <c r="V70" s="952">
        <f t="shared" ref="V70:V101" si="4">L70</f>
        <v>1800</v>
      </c>
      <c r="W70" s="952"/>
      <c r="X70" s="952"/>
      <c r="Y70" s="952">
        <f t="shared" si="1"/>
        <v>0</v>
      </c>
      <c r="Z70" s="952"/>
      <c r="AA70" s="952">
        <f t="shared" si="2"/>
        <v>1800</v>
      </c>
    </row>
    <row r="71" spans="2:27">
      <c r="B71" s="951">
        <v>242</v>
      </c>
      <c r="C71" s="948" t="s">
        <v>3521</v>
      </c>
      <c r="D71" s="949">
        <v>45170</v>
      </c>
      <c r="E71" s="948" t="s">
        <v>229</v>
      </c>
      <c r="F71" s="948" t="s">
        <v>228</v>
      </c>
      <c r="G71" s="960">
        <v>27</v>
      </c>
      <c r="H71" s="952">
        <v>2000</v>
      </c>
      <c r="I71" s="952">
        <v>0</v>
      </c>
      <c r="J71" s="952">
        <v>0</v>
      </c>
      <c r="K71" s="952">
        <v>0</v>
      </c>
      <c r="L71" s="952">
        <v>2000</v>
      </c>
      <c r="M71" s="948" t="s">
        <v>2526</v>
      </c>
      <c r="N71" s="948" t="s">
        <v>2468</v>
      </c>
      <c r="O71" s="948" t="s">
        <v>61</v>
      </c>
      <c r="P71" s="952"/>
      <c r="Q71" s="952"/>
      <c r="R71" s="952"/>
      <c r="S71" s="952"/>
      <c r="T71" s="952"/>
      <c r="U71" s="952"/>
      <c r="V71" s="952">
        <f t="shared" si="4"/>
        <v>2000</v>
      </c>
      <c r="W71" s="952"/>
      <c r="X71" s="952"/>
      <c r="Y71" s="952">
        <f t="shared" si="1"/>
        <v>0</v>
      </c>
      <c r="Z71" s="952"/>
      <c r="AA71" s="952">
        <f t="shared" si="2"/>
        <v>2000</v>
      </c>
    </row>
    <row r="72" spans="2:27">
      <c r="B72" s="951">
        <v>73</v>
      </c>
      <c r="C72" s="948" t="s">
        <v>3520</v>
      </c>
      <c r="D72" s="949">
        <v>44991</v>
      </c>
      <c r="E72" s="948" t="s">
        <v>231</v>
      </c>
      <c r="F72" s="948" t="s">
        <v>230</v>
      </c>
      <c r="G72" s="960">
        <v>27</v>
      </c>
      <c r="H72" s="952">
        <v>1300</v>
      </c>
      <c r="I72" s="952">
        <v>0</v>
      </c>
      <c r="J72" s="952">
        <v>0</v>
      </c>
      <c r="K72" s="952">
        <v>0</v>
      </c>
      <c r="L72" s="952">
        <v>1300</v>
      </c>
      <c r="M72" s="948" t="s">
        <v>2638</v>
      </c>
      <c r="N72" s="948" t="s">
        <v>2637</v>
      </c>
      <c r="O72" s="948" t="s">
        <v>61</v>
      </c>
      <c r="P72" s="952"/>
      <c r="Q72" s="952"/>
      <c r="R72" s="952"/>
      <c r="S72" s="952"/>
      <c r="T72" s="952"/>
      <c r="U72" s="952"/>
      <c r="V72" s="952">
        <f t="shared" si="4"/>
        <v>1300</v>
      </c>
      <c r="W72" s="952"/>
      <c r="X72" s="952"/>
      <c r="Y72" s="952">
        <f t="shared" ref="Y72:Y135" si="5">L72-SUM(R72:X72)+Q72</f>
        <v>0</v>
      </c>
      <c r="Z72" s="952"/>
      <c r="AA72" s="952">
        <f t="shared" ref="AA72:AA135" si="6">IF(AA$6-$G72=0,$H72,0)</f>
        <v>1300</v>
      </c>
    </row>
    <row r="73" spans="2:27">
      <c r="B73" s="951">
        <v>84</v>
      </c>
      <c r="C73" s="948" t="s">
        <v>3520</v>
      </c>
      <c r="D73" s="949">
        <v>45012</v>
      </c>
      <c r="E73" s="948" t="s">
        <v>233</v>
      </c>
      <c r="F73" s="948" t="s">
        <v>232</v>
      </c>
      <c r="G73" s="960">
        <v>27</v>
      </c>
      <c r="H73" s="952">
        <v>2800</v>
      </c>
      <c r="I73" s="952">
        <v>0</v>
      </c>
      <c r="J73" s="952">
        <v>0</v>
      </c>
      <c r="K73" s="952">
        <v>0</v>
      </c>
      <c r="L73" s="952">
        <v>2800</v>
      </c>
      <c r="M73" s="948" t="s">
        <v>2796</v>
      </c>
      <c r="N73" s="948" t="s">
        <v>2795</v>
      </c>
      <c r="O73" s="948" t="s">
        <v>61</v>
      </c>
      <c r="P73" s="952"/>
      <c r="Q73" s="952"/>
      <c r="R73" s="952"/>
      <c r="S73" s="952"/>
      <c r="T73" s="952"/>
      <c r="U73" s="952"/>
      <c r="V73" s="952">
        <f t="shared" si="4"/>
        <v>2800</v>
      </c>
      <c r="W73" s="952"/>
      <c r="X73" s="952"/>
      <c r="Y73" s="952">
        <f t="shared" si="5"/>
        <v>0</v>
      </c>
      <c r="Z73" s="952"/>
      <c r="AA73" s="952">
        <f t="shared" si="6"/>
        <v>2800</v>
      </c>
    </row>
    <row r="74" spans="2:27">
      <c r="B74" s="951">
        <v>139</v>
      </c>
      <c r="C74" s="948" t="s">
        <v>3522</v>
      </c>
      <c r="D74" s="949">
        <v>45084</v>
      </c>
      <c r="E74" s="948" t="s">
        <v>235</v>
      </c>
      <c r="F74" s="948" t="s">
        <v>234</v>
      </c>
      <c r="G74" s="960">
        <v>27</v>
      </c>
      <c r="H74" s="952">
        <v>2500</v>
      </c>
      <c r="I74" s="952"/>
      <c r="J74" s="952"/>
      <c r="K74" s="952"/>
      <c r="L74" s="952">
        <v>2500</v>
      </c>
      <c r="M74" s="948" t="s">
        <v>2996</v>
      </c>
      <c r="N74" s="948" t="s">
        <v>2995</v>
      </c>
      <c r="O74" s="948" t="s">
        <v>61</v>
      </c>
      <c r="P74" s="952"/>
      <c r="Q74" s="952"/>
      <c r="R74" s="952"/>
      <c r="S74" s="952"/>
      <c r="T74" s="952"/>
      <c r="U74" s="952"/>
      <c r="V74" s="952">
        <f t="shared" si="4"/>
        <v>2500</v>
      </c>
      <c r="W74" s="952"/>
      <c r="X74" s="952"/>
      <c r="Y74" s="952">
        <f t="shared" si="5"/>
        <v>0</v>
      </c>
      <c r="Z74" s="952"/>
      <c r="AA74" s="952">
        <f t="shared" si="6"/>
        <v>2500</v>
      </c>
    </row>
    <row r="75" spans="2:27">
      <c r="B75" s="951">
        <v>119</v>
      </c>
      <c r="C75" s="948" t="s">
        <v>3522</v>
      </c>
      <c r="D75" s="949">
        <v>45162</v>
      </c>
      <c r="E75" s="948" t="s">
        <v>237</v>
      </c>
      <c r="F75" s="948" t="s">
        <v>236</v>
      </c>
      <c r="G75" s="960">
        <v>27</v>
      </c>
      <c r="H75" s="952">
        <v>1400</v>
      </c>
      <c r="I75" s="952"/>
      <c r="J75" s="952"/>
      <c r="K75" s="952"/>
      <c r="L75" s="952">
        <v>1400</v>
      </c>
      <c r="M75" s="948" t="s">
        <v>3154</v>
      </c>
      <c r="N75" s="948" t="s">
        <v>2389</v>
      </c>
      <c r="O75" s="948" t="s">
        <v>61</v>
      </c>
      <c r="P75" s="952"/>
      <c r="Q75" s="952"/>
      <c r="R75" s="952"/>
      <c r="S75" s="952"/>
      <c r="T75" s="952"/>
      <c r="U75" s="952"/>
      <c r="V75" s="952">
        <f t="shared" si="4"/>
        <v>1400</v>
      </c>
      <c r="W75" s="952"/>
      <c r="X75" s="952"/>
      <c r="Y75" s="952">
        <f t="shared" si="5"/>
        <v>0</v>
      </c>
      <c r="Z75" s="952"/>
      <c r="AA75" s="952">
        <f t="shared" si="6"/>
        <v>1400</v>
      </c>
    </row>
    <row r="76" spans="2:27">
      <c r="B76" s="951">
        <v>72</v>
      </c>
      <c r="C76" s="948" t="s">
        <v>3520</v>
      </c>
      <c r="D76" s="949">
        <v>45038</v>
      </c>
      <c r="E76" s="948" t="s">
        <v>239</v>
      </c>
      <c r="F76" s="948" t="s">
        <v>238</v>
      </c>
      <c r="G76" s="960">
        <v>27</v>
      </c>
      <c r="H76" s="952">
        <v>300</v>
      </c>
      <c r="I76" s="952">
        <v>0</v>
      </c>
      <c r="J76" s="952">
        <v>0</v>
      </c>
      <c r="K76" s="952">
        <v>0</v>
      </c>
      <c r="L76" s="952">
        <v>300</v>
      </c>
      <c r="M76" s="948" t="s">
        <v>2855</v>
      </c>
      <c r="N76" s="948" t="s">
        <v>2382</v>
      </c>
      <c r="O76" s="948" t="s">
        <v>61</v>
      </c>
      <c r="P76" s="952"/>
      <c r="Q76" s="952"/>
      <c r="R76" s="952"/>
      <c r="S76" s="952"/>
      <c r="T76" s="952"/>
      <c r="U76" s="952"/>
      <c r="V76" s="952">
        <f t="shared" si="4"/>
        <v>300</v>
      </c>
      <c r="W76" s="952"/>
      <c r="X76" s="952"/>
      <c r="Y76" s="952">
        <f t="shared" si="5"/>
        <v>0</v>
      </c>
      <c r="Z76" s="952"/>
      <c r="AA76" s="952">
        <f t="shared" si="6"/>
        <v>300</v>
      </c>
    </row>
    <row r="77" spans="2:27">
      <c r="B77" s="951">
        <v>102</v>
      </c>
      <c r="C77" s="948" t="s">
        <v>3520</v>
      </c>
      <c r="D77" s="949">
        <v>44999</v>
      </c>
      <c r="E77" s="948" t="s">
        <v>241</v>
      </c>
      <c r="F77" s="948" t="s">
        <v>240</v>
      </c>
      <c r="G77" s="960">
        <v>27</v>
      </c>
      <c r="H77" s="952">
        <v>2500</v>
      </c>
      <c r="I77" s="952">
        <v>0</v>
      </c>
      <c r="J77" s="952">
        <v>0</v>
      </c>
      <c r="K77" s="952">
        <v>0</v>
      </c>
      <c r="L77" s="952">
        <v>2500</v>
      </c>
      <c r="M77" s="948" t="s">
        <v>2624</v>
      </c>
      <c r="N77" s="948" t="s">
        <v>2382</v>
      </c>
      <c r="O77" s="948" t="s">
        <v>61</v>
      </c>
      <c r="P77" s="952"/>
      <c r="Q77" s="952"/>
      <c r="R77" s="952"/>
      <c r="S77" s="952"/>
      <c r="T77" s="952"/>
      <c r="U77" s="952"/>
      <c r="V77" s="952">
        <f t="shared" si="4"/>
        <v>2500</v>
      </c>
      <c r="W77" s="952"/>
      <c r="X77" s="952"/>
      <c r="Y77" s="952">
        <f t="shared" si="5"/>
        <v>0</v>
      </c>
      <c r="Z77" s="952"/>
      <c r="AA77" s="952">
        <f t="shared" si="6"/>
        <v>2500</v>
      </c>
    </row>
    <row r="78" spans="2:27">
      <c r="B78" s="951">
        <v>71</v>
      </c>
      <c r="C78" s="948" t="s">
        <v>3520</v>
      </c>
      <c r="D78" s="949">
        <v>45030</v>
      </c>
      <c r="E78" s="948" t="s">
        <v>243</v>
      </c>
      <c r="F78" s="948" t="s">
        <v>242</v>
      </c>
      <c r="G78" s="960">
        <v>27</v>
      </c>
      <c r="H78" s="952">
        <v>2600</v>
      </c>
      <c r="I78" s="952">
        <v>0</v>
      </c>
      <c r="J78" s="952">
        <v>0</v>
      </c>
      <c r="K78" s="952">
        <v>0</v>
      </c>
      <c r="L78" s="1031">
        <v>2600</v>
      </c>
      <c r="M78" s="1032" t="s">
        <v>2901</v>
      </c>
      <c r="N78" s="1032" t="s">
        <v>2490</v>
      </c>
      <c r="O78" s="1032" t="s">
        <v>61</v>
      </c>
      <c r="P78" s="952"/>
      <c r="Q78" s="952"/>
      <c r="R78" s="952"/>
      <c r="S78" s="952"/>
      <c r="T78" s="952"/>
      <c r="U78" s="952"/>
      <c r="V78" s="952">
        <f t="shared" si="4"/>
        <v>2600</v>
      </c>
      <c r="W78" s="952"/>
      <c r="X78" s="952"/>
      <c r="Y78" s="952">
        <f t="shared" si="5"/>
        <v>0</v>
      </c>
      <c r="Z78" s="952"/>
      <c r="AA78" s="952">
        <f t="shared" si="6"/>
        <v>2600</v>
      </c>
    </row>
    <row r="79" spans="2:27">
      <c r="B79" s="951">
        <v>201</v>
      </c>
      <c r="C79" s="948" t="s">
        <v>3521</v>
      </c>
      <c r="D79" s="949">
        <v>45187</v>
      </c>
      <c r="E79" s="948" t="s">
        <v>245</v>
      </c>
      <c r="F79" s="948" t="s">
        <v>244</v>
      </c>
      <c r="G79" s="960">
        <v>27</v>
      </c>
      <c r="H79" s="952">
        <v>2000</v>
      </c>
      <c r="I79" s="952">
        <v>0</v>
      </c>
      <c r="J79" s="952">
        <v>0</v>
      </c>
      <c r="K79" s="952">
        <v>0</v>
      </c>
      <c r="L79" s="952">
        <v>2000</v>
      </c>
      <c r="M79" s="948" t="s">
        <v>3315</v>
      </c>
      <c r="N79" s="948" t="s">
        <v>2597</v>
      </c>
      <c r="O79" s="948" t="s">
        <v>61</v>
      </c>
      <c r="P79" s="952"/>
      <c r="Q79" s="952"/>
      <c r="R79" s="952"/>
      <c r="S79" s="952"/>
      <c r="T79" s="952"/>
      <c r="U79" s="952"/>
      <c r="V79" s="952">
        <f t="shared" si="4"/>
        <v>2000</v>
      </c>
      <c r="W79" s="952"/>
      <c r="X79" s="952"/>
      <c r="Y79" s="952">
        <f t="shared" si="5"/>
        <v>0</v>
      </c>
      <c r="Z79" s="952"/>
      <c r="AA79" s="952">
        <f t="shared" si="6"/>
        <v>2000</v>
      </c>
    </row>
    <row r="80" spans="2:27">
      <c r="B80" s="951">
        <v>80</v>
      </c>
      <c r="C80" s="948" t="s">
        <v>3520</v>
      </c>
      <c r="D80" s="949">
        <v>44986</v>
      </c>
      <c r="E80" s="948" t="s">
        <v>247</v>
      </c>
      <c r="F80" s="948" t="s">
        <v>246</v>
      </c>
      <c r="G80" s="960">
        <v>27</v>
      </c>
      <c r="H80" s="952">
        <v>1500</v>
      </c>
      <c r="I80" s="952">
        <v>0</v>
      </c>
      <c r="J80" s="952">
        <v>0</v>
      </c>
      <c r="K80" s="952">
        <v>0</v>
      </c>
      <c r="L80" s="952">
        <v>1500</v>
      </c>
      <c r="M80" s="948" t="s">
        <v>3017</v>
      </c>
      <c r="N80" s="948" t="s">
        <v>2490</v>
      </c>
      <c r="O80" s="948" t="s">
        <v>61</v>
      </c>
      <c r="P80" s="952"/>
      <c r="Q80" s="952"/>
      <c r="R80" s="952"/>
      <c r="S80" s="952"/>
      <c r="T80" s="952"/>
      <c r="U80" s="952"/>
      <c r="V80" s="952">
        <f t="shared" si="4"/>
        <v>1500</v>
      </c>
      <c r="W80" s="952"/>
      <c r="X80" s="952"/>
      <c r="Y80" s="952">
        <f t="shared" si="5"/>
        <v>0</v>
      </c>
      <c r="Z80" s="952"/>
      <c r="AA80" s="952">
        <f t="shared" si="6"/>
        <v>1500</v>
      </c>
    </row>
    <row r="81" spans="2:27">
      <c r="B81" s="951">
        <v>169</v>
      </c>
      <c r="C81" s="948" t="s">
        <v>3522</v>
      </c>
      <c r="D81" s="949">
        <v>45079</v>
      </c>
      <c r="E81" s="948" t="s">
        <v>249</v>
      </c>
      <c r="F81" s="948" t="s">
        <v>248</v>
      </c>
      <c r="G81" s="960">
        <v>27</v>
      </c>
      <c r="H81" s="952">
        <v>2600</v>
      </c>
      <c r="I81" s="952"/>
      <c r="J81" s="952"/>
      <c r="K81" s="952"/>
      <c r="L81" s="952">
        <v>2600</v>
      </c>
      <c r="M81" s="948" t="s">
        <v>2505</v>
      </c>
      <c r="N81" s="948" t="s">
        <v>2387</v>
      </c>
      <c r="O81" s="948" t="s">
        <v>61</v>
      </c>
      <c r="P81" s="952"/>
      <c r="Q81" s="952"/>
      <c r="R81" s="952"/>
      <c r="S81" s="952"/>
      <c r="T81" s="952"/>
      <c r="U81" s="952"/>
      <c r="V81" s="952">
        <f t="shared" si="4"/>
        <v>2600</v>
      </c>
      <c r="W81" s="952"/>
      <c r="X81" s="952"/>
      <c r="Y81" s="952">
        <f t="shared" si="5"/>
        <v>0</v>
      </c>
      <c r="Z81" s="952"/>
      <c r="AA81" s="952">
        <f t="shared" si="6"/>
        <v>2600</v>
      </c>
    </row>
    <row r="82" spans="2:27">
      <c r="B82" s="951">
        <v>77</v>
      </c>
      <c r="C82" s="948" t="s">
        <v>3520</v>
      </c>
      <c r="D82" s="949">
        <v>45030</v>
      </c>
      <c r="E82" s="948" t="s">
        <v>251</v>
      </c>
      <c r="F82" s="948" t="s">
        <v>250</v>
      </c>
      <c r="G82" s="960">
        <v>27</v>
      </c>
      <c r="H82" s="952">
        <v>1900</v>
      </c>
      <c r="I82" s="952">
        <v>0</v>
      </c>
      <c r="J82" s="952">
        <v>0</v>
      </c>
      <c r="K82" s="952">
        <v>0</v>
      </c>
      <c r="L82" s="952">
        <v>1900</v>
      </c>
      <c r="M82" s="948" t="s">
        <v>2906</v>
      </c>
      <c r="N82" s="948" t="s">
        <v>2490</v>
      </c>
      <c r="O82" s="948" t="s">
        <v>61</v>
      </c>
      <c r="P82" s="952"/>
      <c r="Q82" s="952"/>
      <c r="R82" s="952"/>
      <c r="S82" s="952"/>
      <c r="T82" s="952"/>
      <c r="U82" s="952"/>
      <c r="V82" s="952">
        <f t="shared" si="4"/>
        <v>1900</v>
      </c>
      <c r="W82" s="952"/>
      <c r="X82" s="952"/>
      <c r="Y82" s="952">
        <f t="shared" si="5"/>
        <v>0</v>
      </c>
      <c r="Z82" s="952"/>
      <c r="AA82" s="952">
        <f t="shared" si="6"/>
        <v>1900</v>
      </c>
    </row>
    <row r="83" spans="2:27">
      <c r="B83" s="951">
        <v>156</v>
      </c>
      <c r="C83" s="948" t="s">
        <v>3522</v>
      </c>
      <c r="D83" s="949">
        <v>45079</v>
      </c>
      <c r="E83" s="948" t="s">
        <v>253</v>
      </c>
      <c r="F83" s="948" t="s">
        <v>252</v>
      </c>
      <c r="G83" s="960">
        <v>27</v>
      </c>
      <c r="H83" s="952">
        <v>700</v>
      </c>
      <c r="I83" s="952"/>
      <c r="J83" s="952"/>
      <c r="K83" s="952"/>
      <c r="L83" s="952">
        <v>700</v>
      </c>
      <c r="M83" s="948" t="s">
        <v>3110</v>
      </c>
      <c r="N83" s="948" t="s">
        <v>2468</v>
      </c>
      <c r="O83" s="948" t="s">
        <v>61</v>
      </c>
      <c r="P83" s="952"/>
      <c r="Q83" s="952"/>
      <c r="R83" s="952"/>
      <c r="S83" s="952"/>
      <c r="T83" s="952"/>
      <c r="U83" s="952"/>
      <c r="V83" s="952">
        <f t="shared" si="4"/>
        <v>700</v>
      </c>
      <c r="W83" s="952"/>
      <c r="X83" s="952"/>
      <c r="Y83" s="952">
        <f t="shared" si="5"/>
        <v>0</v>
      </c>
      <c r="Z83" s="952"/>
      <c r="AA83" s="952">
        <f t="shared" si="6"/>
        <v>700</v>
      </c>
    </row>
    <row r="84" spans="2:27">
      <c r="B84" s="951">
        <v>83</v>
      </c>
      <c r="C84" s="948" t="s">
        <v>3520</v>
      </c>
      <c r="D84" s="949">
        <v>45027</v>
      </c>
      <c r="E84" s="948" t="s">
        <v>255</v>
      </c>
      <c r="F84" s="948" t="s">
        <v>254</v>
      </c>
      <c r="G84" s="960">
        <v>27</v>
      </c>
      <c r="H84" s="952">
        <v>3800</v>
      </c>
      <c r="I84" s="952">
        <v>0</v>
      </c>
      <c r="J84" s="952">
        <v>0</v>
      </c>
      <c r="K84" s="952">
        <v>0</v>
      </c>
      <c r="L84" s="1031">
        <v>3800</v>
      </c>
      <c r="M84" s="1032" t="s">
        <v>3053</v>
      </c>
      <c r="N84" s="1032" t="s">
        <v>2380</v>
      </c>
      <c r="O84" s="1032" t="s">
        <v>61</v>
      </c>
      <c r="P84" s="952"/>
      <c r="Q84" s="952"/>
      <c r="R84" s="952"/>
      <c r="S84" s="952"/>
      <c r="T84" s="952"/>
      <c r="U84" s="952"/>
      <c r="V84" s="952">
        <f t="shared" si="4"/>
        <v>3800</v>
      </c>
      <c r="W84" s="952"/>
      <c r="X84" s="952"/>
      <c r="Y84" s="952">
        <f t="shared" si="5"/>
        <v>0</v>
      </c>
      <c r="Z84" s="952"/>
      <c r="AA84" s="952">
        <f t="shared" si="6"/>
        <v>3800</v>
      </c>
    </row>
    <row r="85" spans="2:27">
      <c r="B85" s="951">
        <v>129</v>
      </c>
      <c r="C85" s="948" t="s">
        <v>3522</v>
      </c>
      <c r="D85" s="949">
        <v>45126</v>
      </c>
      <c r="E85" s="948" t="s">
        <v>257</v>
      </c>
      <c r="F85" s="948" t="s">
        <v>256</v>
      </c>
      <c r="G85" s="960">
        <v>27</v>
      </c>
      <c r="H85" s="952">
        <v>1000</v>
      </c>
      <c r="I85" s="952"/>
      <c r="J85" s="952"/>
      <c r="K85" s="952"/>
      <c r="L85" s="952">
        <v>1000</v>
      </c>
      <c r="M85" s="948" t="s">
        <v>3116</v>
      </c>
      <c r="N85" s="948" t="s">
        <v>2389</v>
      </c>
      <c r="O85" s="948" t="s">
        <v>61</v>
      </c>
      <c r="P85" s="952"/>
      <c r="Q85" s="952"/>
      <c r="R85" s="952"/>
      <c r="S85" s="952"/>
      <c r="T85" s="952"/>
      <c r="U85" s="952"/>
      <c r="V85" s="952">
        <f t="shared" si="4"/>
        <v>1000</v>
      </c>
      <c r="W85" s="952"/>
      <c r="X85" s="952"/>
      <c r="Y85" s="952">
        <f t="shared" si="5"/>
        <v>0</v>
      </c>
      <c r="Z85" s="952"/>
      <c r="AA85" s="952">
        <f t="shared" si="6"/>
        <v>1000</v>
      </c>
    </row>
    <row r="86" spans="2:27">
      <c r="B86" s="951">
        <v>175</v>
      </c>
      <c r="C86" s="948" t="s">
        <v>3521</v>
      </c>
      <c r="D86" s="949">
        <v>45207</v>
      </c>
      <c r="E86" s="948" t="s">
        <v>259</v>
      </c>
      <c r="F86" s="948" t="s">
        <v>258</v>
      </c>
      <c r="G86" s="960">
        <v>27</v>
      </c>
      <c r="H86" s="952">
        <v>2500</v>
      </c>
      <c r="I86" s="952">
        <v>0</v>
      </c>
      <c r="J86" s="952">
        <v>0</v>
      </c>
      <c r="K86" s="952">
        <v>0</v>
      </c>
      <c r="L86" s="952">
        <v>2500</v>
      </c>
      <c r="M86" s="948" t="s">
        <v>2659</v>
      </c>
      <c r="N86" s="948" t="s">
        <v>2382</v>
      </c>
      <c r="O86" s="948" t="s">
        <v>61</v>
      </c>
      <c r="P86" s="952"/>
      <c r="Q86" s="952"/>
      <c r="R86" s="952"/>
      <c r="S86" s="952"/>
      <c r="T86" s="952"/>
      <c r="U86" s="952"/>
      <c r="V86" s="952">
        <f t="shared" si="4"/>
        <v>2500</v>
      </c>
      <c r="W86" s="952"/>
      <c r="X86" s="952"/>
      <c r="Y86" s="952">
        <f t="shared" si="5"/>
        <v>0</v>
      </c>
      <c r="Z86" s="952"/>
      <c r="AA86" s="952">
        <f t="shared" si="6"/>
        <v>2500</v>
      </c>
    </row>
    <row r="87" spans="2:27">
      <c r="B87" s="951">
        <v>130</v>
      </c>
      <c r="C87" s="948" t="s">
        <v>3522</v>
      </c>
      <c r="D87" s="949">
        <v>45091</v>
      </c>
      <c r="E87" s="948" t="s">
        <v>261</v>
      </c>
      <c r="F87" s="948" t="s">
        <v>260</v>
      </c>
      <c r="G87" s="960">
        <v>27</v>
      </c>
      <c r="H87" s="952">
        <v>2000</v>
      </c>
      <c r="I87" s="952"/>
      <c r="J87" s="952"/>
      <c r="K87" s="952"/>
      <c r="L87" s="952">
        <v>2000</v>
      </c>
      <c r="M87" s="948" t="s">
        <v>2818</v>
      </c>
      <c r="N87" s="948" t="s">
        <v>2597</v>
      </c>
      <c r="O87" s="948" t="s">
        <v>61</v>
      </c>
      <c r="P87" s="952"/>
      <c r="Q87" s="952"/>
      <c r="R87" s="952"/>
      <c r="S87" s="952"/>
      <c r="T87" s="952"/>
      <c r="U87" s="952"/>
      <c r="V87" s="952">
        <f t="shared" si="4"/>
        <v>2000</v>
      </c>
      <c r="W87" s="952"/>
      <c r="X87" s="952"/>
      <c r="Y87" s="952">
        <f t="shared" si="5"/>
        <v>0</v>
      </c>
      <c r="Z87" s="952"/>
      <c r="AA87" s="952">
        <f t="shared" si="6"/>
        <v>2000</v>
      </c>
    </row>
    <row r="88" spans="2:27">
      <c r="B88" s="951">
        <v>124</v>
      </c>
      <c r="C88" s="948" t="s">
        <v>3522</v>
      </c>
      <c r="D88" s="949">
        <v>45079</v>
      </c>
      <c r="E88" s="948" t="s">
        <v>263</v>
      </c>
      <c r="F88" s="948" t="s">
        <v>262</v>
      </c>
      <c r="G88" s="960">
        <v>27</v>
      </c>
      <c r="H88" s="952">
        <v>2800</v>
      </c>
      <c r="I88" s="952"/>
      <c r="J88" s="952"/>
      <c r="K88" s="952"/>
      <c r="L88" s="952">
        <v>2800</v>
      </c>
      <c r="M88" s="948" t="s">
        <v>2922</v>
      </c>
      <c r="N88" s="948" t="s">
        <v>2389</v>
      </c>
      <c r="O88" s="948" t="s">
        <v>61</v>
      </c>
      <c r="P88" s="952"/>
      <c r="Q88" s="952"/>
      <c r="R88" s="952"/>
      <c r="S88" s="952"/>
      <c r="T88" s="952"/>
      <c r="U88" s="952"/>
      <c r="V88" s="952">
        <f t="shared" si="4"/>
        <v>2800</v>
      </c>
      <c r="W88" s="952"/>
      <c r="X88" s="952"/>
      <c r="Y88" s="952">
        <f t="shared" si="5"/>
        <v>0</v>
      </c>
      <c r="Z88" s="952"/>
      <c r="AA88" s="952">
        <f t="shared" si="6"/>
        <v>2800</v>
      </c>
    </row>
    <row r="89" spans="2:27">
      <c r="B89" s="951">
        <v>114</v>
      </c>
      <c r="C89" s="948" t="s">
        <v>3522</v>
      </c>
      <c r="D89" s="949">
        <v>45082</v>
      </c>
      <c r="E89" s="948" t="s">
        <v>265</v>
      </c>
      <c r="F89" s="948" t="s">
        <v>264</v>
      </c>
      <c r="G89" s="960">
        <v>27</v>
      </c>
      <c r="H89" s="952">
        <v>2200</v>
      </c>
      <c r="I89" s="952"/>
      <c r="J89" s="952"/>
      <c r="K89" s="952"/>
      <c r="L89" s="952">
        <v>2200</v>
      </c>
      <c r="M89" s="948" t="s">
        <v>2973</v>
      </c>
      <c r="N89" s="948" t="s">
        <v>2389</v>
      </c>
      <c r="O89" s="948" t="s">
        <v>61</v>
      </c>
      <c r="P89" s="952"/>
      <c r="Q89" s="952"/>
      <c r="R89" s="952"/>
      <c r="S89" s="952"/>
      <c r="T89" s="952"/>
      <c r="U89" s="952"/>
      <c r="V89" s="952">
        <f t="shared" si="4"/>
        <v>2200</v>
      </c>
      <c r="W89" s="952"/>
      <c r="X89" s="952"/>
      <c r="Y89" s="952">
        <f t="shared" si="5"/>
        <v>0</v>
      </c>
      <c r="Z89" s="952"/>
      <c r="AA89" s="952">
        <f t="shared" si="6"/>
        <v>2200</v>
      </c>
    </row>
    <row r="90" spans="2:27">
      <c r="B90" s="951">
        <v>153</v>
      </c>
      <c r="C90" s="948" t="s">
        <v>3522</v>
      </c>
      <c r="D90" s="949">
        <v>45091</v>
      </c>
      <c r="E90" s="948" t="s">
        <v>267</v>
      </c>
      <c r="F90" s="948" t="s">
        <v>266</v>
      </c>
      <c r="G90" s="960">
        <v>27</v>
      </c>
      <c r="H90" s="952">
        <v>2300</v>
      </c>
      <c r="I90" s="952"/>
      <c r="J90" s="952"/>
      <c r="K90" s="952"/>
      <c r="L90" s="952">
        <v>2300</v>
      </c>
      <c r="M90" s="948" t="s">
        <v>3113</v>
      </c>
      <c r="N90" s="948" t="s">
        <v>2382</v>
      </c>
      <c r="O90" s="948" t="s">
        <v>61</v>
      </c>
      <c r="P90" s="952"/>
      <c r="Q90" s="952"/>
      <c r="R90" s="952"/>
      <c r="S90" s="952"/>
      <c r="T90" s="952"/>
      <c r="U90" s="952"/>
      <c r="V90" s="952">
        <f t="shared" si="4"/>
        <v>2300</v>
      </c>
      <c r="W90" s="952"/>
      <c r="X90" s="952"/>
      <c r="Y90" s="952">
        <f t="shared" si="5"/>
        <v>0</v>
      </c>
      <c r="Z90" s="952"/>
      <c r="AA90" s="952">
        <f t="shared" si="6"/>
        <v>2300</v>
      </c>
    </row>
    <row r="91" spans="2:27">
      <c r="B91" s="951">
        <v>79</v>
      </c>
      <c r="C91" s="948" t="s">
        <v>3520</v>
      </c>
      <c r="D91" s="949">
        <v>45021</v>
      </c>
      <c r="E91" s="948" t="s">
        <v>269</v>
      </c>
      <c r="F91" s="948" t="s">
        <v>268</v>
      </c>
      <c r="G91" s="960">
        <v>27</v>
      </c>
      <c r="H91" s="952">
        <v>800</v>
      </c>
      <c r="I91" s="952">
        <v>0</v>
      </c>
      <c r="J91" s="952">
        <v>0</v>
      </c>
      <c r="K91" s="952">
        <v>0</v>
      </c>
      <c r="L91" s="952">
        <v>800</v>
      </c>
      <c r="M91" s="948" t="s">
        <v>2987</v>
      </c>
      <c r="N91" s="948" t="s">
        <v>2570</v>
      </c>
      <c r="O91" s="948" t="s">
        <v>61</v>
      </c>
      <c r="P91" s="952"/>
      <c r="Q91" s="952"/>
      <c r="R91" s="952"/>
      <c r="S91" s="952"/>
      <c r="T91" s="952"/>
      <c r="U91" s="952"/>
      <c r="V91" s="952">
        <f t="shared" si="4"/>
        <v>800</v>
      </c>
      <c r="W91" s="952"/>
      <c r="X91" s="952"/>
      <c r="Y91" s="952">
        <f t="shared" si="5"/>
        <v>0</v>
      </c>
      <c r="Z91" s="952"/>
      <c r="AA91" s="952">
        <f t="shared" si="6"/>
        <v>800</v>
      </c>
    </row>
    <row r="92" spans="2:27">
      <c r="B92" s="951">
        <v>91</v>
      </c>
      <c r="C92" s="948" t="s">
        <v>3520</v>
      </c>
      <c r="D92" s="949">
        <v>44999</v>
      </c>
      <c r="E92" s="948" t="s">
        <v>271</v>
      </c>
      <c r="F92" s="948" t="s">
        <v>270</v>
      </c>
      <c r="G92" s="960">
        <v>27</v>
      </c>
      <c r="H92" s="952">
        <v>420</v>
      </c>
      <c r="I92" s="952">
        <v>0</v>
      </c>
      <c r="J92" s="952">
        <v>0</v>
      </c>
      <c r="K92" s="952">
        <v>0</v>
      </c>
      <c r="L92" s="952">
        <v>420</v>
      </c>
      <c r="M92" s="948" t="s">
        <v>3243</v>
      </c>
      <c r="N92" s="948" t="s">
        <v>2382</v>
      </c>
      <c r="O92" s="948" t="s">
        <v>61</v>
      </c>
      <c r="P92" s="952"/>
      <c r="Q92" s="952"/>
      <c r="R92" s="952"/>
      <c r="S92" s="952"/>
      <c r="T92" s="952"/>
      <c r="U92" s="952"/>
      <c r="V92" s="952">
        <f t="shared" si="4"/>
        <v>420</v>
      </c>
      <c r="W92" s="952"/>
      <c r="X92" s="952"/>
      <c r="Y92" s="952">
        <f t="shared" si="5"/>
        <v>0</v>
      </c>
      <c r="Z92" s="952"/>
      <c r="AA92" s="952">
        <f t="shared" si="6"/>
        <v>420</v>
      </c>
    </row>
    <row r="93" spans="2:27">
      <c r="B93" s="951">
        <v>128</v>
      </c>
      <c r="C93" s="948" t="s">
        <v>3522</v>
      </c>
      <c r="D93" s="949">
        <v>45134</v>
      </c>
      <c r="E93" s="948" t="s">
        <v>273</v>
      </c>
      <c r="F93" s="948" t="s">
        <v>272</v>
      </c>
      <c r="G93" s="960">
        <v>27</v>
      </c>
      <c r="H93" s="952">
        <v>2000</v>
      </c>
      <c r="I93" s="952"/>
      <c r="J93" s="952"/>
      <c r="K93" s="952"/>
      <c r="L93" s="952">
        <v>2000</v>
      </c>
      <c r="M93" s="948" t="s">
        <v>3075</v>
      </c>
      <c r="N93" s="948" t="s">
        <v>2387</v>
      </c>
      <c r="O93" s="948" t="s">
        <v>61</v>
      </c>
      <c r="P93" s="952"/>
      <c r="Q93" s="952"/>
      <c r="R93" s="952"/>
      <c r="S93" s="952"/>
      <c r="T93" s="952"/>
      <c r="U93" s="952"/>
      <c r="V93" s="952">
        <f t="shared" si="4"/>
        <v>2000</v>
      </c>
      <c r="W93" s="952"/>
      <c r="X93" s="952"/>
      <c r="Y93" s="952">
        <f t="shared" si="5"/>
        <v>0</v>
      </c>
      <c r="Z93" s="952"/>
      <c r="AA93" s="952">
        <f t="shared" si="6"/>
        <v>2000</v>
      </c>
    </row>
    <row r="94" spans="2:27">
      <c r="B94" s="951">
        <v>141</v>
      </c>
      <c r="C94" s="948" t="s">
        <v>3522</v>
      </c>
      <c r="D94" s="949">
        <v>45086</v>
      </c>
      <c r="E94" s="948" t="s">
        <v>275</v>
      </c>
      <c r="F94" s="948" t="s">
        <v>274</v>
      </c>
      <c r="G94" s="960">
        <v>27</v>
      </c>
      <c r="H94" s="952">
        <v>4000</v>
      </c>
      <c r="I94" s="952"/>
      <c r="J94" s="952"/>
      <c r="K94" s="952"/>
      <c r="L94" s="952">
        <v>4000</v>
      </c>
      <c r="M94" s="948" t="s">
        <v>3021</v>
      </c>
      <c r="N94" s="948" t="s">
        <v>2401</v>
      </c>
      <c r="O94" s="948" t="s">
        <v>61</v>
      </c>
      <c r="P94" s="952"/>
      <c r="Q94" s="952"/>
      <c r="R94" s="952"/>
      <c r="S94" s="952"/>
      <c r="T94" s="952"/>
      <c r="U94" s="952"/>
      <c r="V94" s="952">
        <f t="shared" si="4"/>
        <v>4000</v>
      </c>
      <c r="W94" s="952"/>
      <c r="X94" s="952"/>
      <c r="Y94" s="952">
        <f t="shared" si="5"/>
        <v>0</v>
      </c>
      <c r="Z94" s="952"/>
      <c r="AA94" s="952">
        <f t="shared" si="6"/>
        <v>4000</v>
      </c>
    </row>
    <row r="95" spans="2:27">
      <c r="B95" s="951">
        <v>88</v>
      </c>
      <c r="C95" s="948" t="s">
        <v>3520</v>
      </c>
      <c r="D95" s="949">
        <v>45030</v>
      </c>
      <c r="E95" s="948" t="s">
        <v>277</v>
      </c>
      <c r="F95" s="948" t="s">
        <v>276</v>
      </c>
      <c r="G95" s="960">
        <v>27</v>
      </c>
      <c r="H95" s="952">
        <v>300</v>
      </c>
      <c r="I95" s="952">
        <v>0</v>
      </c>
      <c r="J95" s="952">
        <v>0</v>
      </c>
      <c r="K95" s="952">
        <v>0</v>
      </c>
      <c r="L95" s="952">
        <v>300</v>
      </c>
      <c r="M95" s="948" t="s">
        <v>2837</v>
      </c>
      <c r="N95" s="948" t="s">
        <v>2597</v>
      </c>
      <c r="O95" s="948" t="s">
        <v>61</v>
      </c>
      <c r="P95" s="952"/>
      <c r="Q95" s="952"/>
      <c r="R95" s="952"/>
      <c r="S95" s="952"/>
      <c r="T95" s="952"/>
      <c r="U95" s="952"/>
      <c r="V95" s="952">
        <f t="shared" si="4"/>
        <v>300</v>
      </c>
      <c r="W95" s="952"/>
      <c r="X95" s="952"/>
      <c r="Y95" s="952">
        <f t="shared" si="5"/>
        <v>0</v>
      </c>
      <c r="Z95" s="952"/>
      <c r="AA95" s="952">
        <f t="shared" si="6"/>
        <v>300</v>
      </c>
    </row>
    <row r="96" spans="2:27">
      <c r="B96" s="951">
        <v>147</v>
      </c>
      <c r="C96" s="948" t="s">
        <v>3522</v>
      </c>
      <c r="D96" s="949">
        <v>45082</v>
      </c>
      <c r="E96" s="948" t="s">
        <v>279</v>
      </c>
      <c r="F96" s="948" t="s">
        <v>278</v>
      </c>
      <c r="G96" s="960">
        <v>27</v>
      </c>
      <c r="H96" s="952">
        <v>3300</v>
      </c>
      <c r="I96" s="952"/>
      <c r="J96" s="952"/>
      <c r="K96" s="952"/>
      <c r="L96" s="952">
        <v>3300</v>
      </c>
      <c r="M96" s="948" t="s">
        <v>3047</v>
      </c>
      <c r="N96" s="948" t="s">
        <v>2677</v>
      </c>
      <c r="O96" s="948" t="s">
        <v>61</v>
      </c>
      <c r="P96" s="952"/>
      <c r="Q96" s="952"/>
      <c r="R96" s="952"/>
      <c r="S96" s="952"/>
      <c r="T96" s="952"/>
      <c r="U96" s="952"/>
      <c r="V96" s="952">
        <f t="shared" si="4"/>
        <v>3300</v>
      </c>
      <c r="W96" s="952"/>
      <c r="X96" s="952"/>
      <c r="Y96" s="952">
        <f t="shared" si="5"/>
        <v>0</v>
      </c>
      <c r="Z96" s="952"/>
      <c r="AA96" s="952">
        <f t="shared" si="6"/>
        <v>3300</v>
      </c>
    </row>
    <row r="97" spans="2:27">
      <c r="B97" s="951">
        <v>29</v>
      </c>
      <c r="C97" s="948" t="s">
        <v>3518</v>
      </c>
      <c r="D97" s="949">
        <v>44915</v>
      </c>
      <c r="E97" s="948" t="s">
        <v>281</v>
      </c>
      <c r="F97" s="948" t="s">
        <v>280</v>
      </c>
      <c r="G97" s="960">
        <v>27</v>
      </c>
      <c r="H97" s="952">
        <v>250</v>
      </c>
      <c r="I97" s="952">
        <v>0</v>
      </c>
      <c r="J97" s="952">
        <v>0</v>
      </c>
      <c r="K97" s="952">
        <v>0</v>
      </c>
      <c r="L97" s="952">
        <v>250</v>
      </c>
      <c r="M97" s="948" t="s">
        <v>2592</v>
      </c>
      <c r="N97" s="948" t="s">
        <v>2591</v>
      </c>
      <c r="O97" s="948" t="s">
        <v>61</v>
      </c>
      <c r="P97" s="952"/>
      <c r="Q97" s="952"/>
      <c r="R97" s="952"/>
      <c r="S97" s="952"/>
      <c r="T97" s="952"/>
      <c r="U97" s="952"/>
      <c r="V97" s="952">
        <f t="shared" si="4"/>
        <v>250</v>
      </c>
      <c r="W97" s="952"/>
      <c r="X97" s="952"/>
      <c r="Y97" s="952">
        <f t="shared" si="5"/>
        <v>0</v>
      </c>
      <c r="Z97" s="952"/>
      <c r="AA97" s="952">
        <f t="shared" si="6"/>
        <v>250</v>
      </c>
    </row>
    <row r="98" spans="2:27">
      <c r="B98" s="951">
        <v>159</v>
      </c>
      <c r="C98" s="948" t="s">
        <v>3522</v>
      </c>
      <c r="D98" s="949">
        <v>45085</v>
      </c>
      <c r="E98" s="948" t="s">
        <v>283</v>
      </c>
      <c r="F98" s="948" t="s">
        <v>282</v>
      </c>
      <c r="G98" s="960">
        <v>27</v>
      </c>
      <c r="H98" s="952">
        <v>1300</v>
      </c>
      <c r="I98" s="952"/>
      <c r="J98" s="952"/>
      <c r="K98" s="952"/>
      <c r="L98" s="952">
        <v>1300</v>
      </c>
      <c r="M98" s="948" t="s">
        <v>3028</v>
      </c>
      <c r="N98" s="948" t="s">
        <v>2380</v>
      </c>
      <c r="O98" s="948" t="s">
        <v>61</v>
      </c>
      <c r="P98" s="952"/>
      <c r="Q98" s="952"/>
      <c r="R98" s="952"/>
      <c r="S98" s="952"/>
      <c r="T98" s="952"/>
      <c r="U98" s="952"/>
      <c r="V98" s="952">
        <f t="shared" si="4"/>
        <v>1300</v>
      </c>
      <c r="W98" s="952"/>
      <c r="X98" s="952"/>
      <c r="Y98" s="952">
        <f t="shared" si="5"/>
        <v>0</v>
      </c>
      <c r="Z98" s="952"/>
      <c r="AA98" s="952">
        <f t="shared" si="6"/>
        <v>1300</v>
      </c>
    </row>
    <row r="99" spans="2:27">
      <c r="B99" s="951">
        <v>205</v>
      </c>
      <c r="C99" s="948" t="s">
        <v>3521</v>
      </c>
      <c r="D99" s="949">
        <v>45224</v>
      </c>
      <c r="E99" s="948" t="s">
        <v>285</v>
      </c>
      <c r="F99" s="948" t="s">
        <v>284</v>
      </c>
      <c r="G99" s="960">
        <v>27</v>
      </c>
      <c r="H99" s="952">
        <v>1900</v>
      </c>
      <c r="I99" s="952">
        <v>0</v>
      </c>
      <c r="J99" s="952">
        <v>0</v>
      </c>
      <c r="K99" s="952">
        <v>0</v>
      </c>
      <c r="L99" s="952">
        <v>1900</v>
      </c>
      <c r="M99" s="948" t="s">
        <v>2441</v>
      </c>
      <c r="N99" s="948" t="s">
        <v>2382</v>
      </c>
      <c r="O99" s="948" t="s">
        <v>61</v>
      </c>
      <c r="P99" s="952"/>
      <c r="Q99" s="952"/>
      <c r="R99" s="952"/>
      <c r="S99" s="952"/>
      <c r="T99" s="952"/>
      <c r="U99" s="952"/>
      <c r="V99" s="952">
        <f t="shared" si="4"/>
        <v>1900</v>
      </c>
      <c r="W99" s="952"/>
      <c r="X99" s="952"/>
      <c r="Y99" s="952">
        <f t="shared" si="5"/>
        <v>0</v>
      </c>
      <c r="Z99" s="952"/>
      <c r="AA99" s="952">
        <f t="shared" si="6"/>
        <v>1900</v>
      </c>
    </row>
    <row r="100" spans="2:27">
      <c r="B100" s="951">
        <v>230</v>
      </c>
      <c r="C100" s="948" t="s">
        <v>3521</v>
      </c>
      <c r="D100" s="949">
        <v>45187</v>
      </c>
      <c r="E100" s="948" t="s">
        <v>287</v>
      </c>
      <c r="F100" s="948" t="s">
        <v>286</v>
      </c>
      <c r="G100" s="960">
        <v>27</v>
      </c>
      <c r="H100" s="952">
        <v>1200</v>
      </c>
      <c r="I100" s="952">
        <v>0</v>
      </c>
      <c r="J100" s="952">
        <v>0</v>
      </c>
      <c r="K100" s="952">
        <v>0</v>
      </c>
      <c r="L100" s="952">
        <v>1200</v>
      </c>
      <c r="M100" s="948" t="s">
        <v>3231</v>
      </c>
      <c r="N100" s="948" t="s">
        <v>2382</v>
      </c>
      <c r="O100" s="948" t="s">
        <v>3524</v>
      </c>
      <c r="P100" s="952"/>
      <c r="Q100" s="952"/>
      <c r="R100" s="952"/>
      <c r="S100" s="952"/>
      <c r="T100" s="952"/>
      <c r="U100" s="952"/>
      <c r="V100" s="952">
        <f t="shared" si="4"/>
        <v>1200</v>
      </c>
      <c r="W100" s="952"/>
      <c r="X100" s="952"/>
      <c r="Y100" s="952">
        <f t="shared" si="5"/>
        <v>0</v>
      </c>
      <c r="Z100" s="952"/>
      <c r="AA100" s="952">
        <f t="shared" si="6"/>
        <v>1200</v>
      </c>
    </row>
    <row r="101" spans="2:27">
      <c r="B101" s="951">
        <v>24</v>
      </c>
      <c r="C101" s="948" t="s">
        <v>3518</v>
      </c>
      <c r="D101" s="949">
        <v>44907</v>
      </c>
      <c r="E101" s="948" t="s">
        <v>289</v>
      </c>
      <c r="F101" s="948" t="s">
        <v>288</v>
      </c>
      <c r="G101" s="960">
        <v>27</v>
      </c>
      <c r="H101" s="952">
        <v>300</v>
      </c>
      <c r="I101" s="952">
        <v>0</v>
      </c>
      <c r="J101" s="952">
        <v>0</v>
      </c>
      <c r="K101" s="952">
        <v>0</v>
      </c>
      <c r="L101" s="952">
        <v>300</v>
      </c>
      <c r="M101" s="948" t="s">
        <v>2563</v>
      </c>
      <c r="N101" s="948" t="s">
        <v>2401</v>
      </c>
      <c r="O101" s="948" t="s">
        <v>61</v>
      </c>
      <c r="P101" s="952"/>
      <c r="Q101" s="952"/>
      <c r="R101" s="952"/>
      <c r="S101" s="952"/>
      <c r="T101" s="952"/>
      <c r="U101" s="952"/>
      <c r="V101" s="952">
        <f t="shared" si="4"/>
        <v>300</v>
      </c>
      <c r="W101" s="952"/>
      <c r="X101" s="952"/>
      <c r="Y101" s="952">
        <f t="shared" si="5"/>
        <v>0</v>
      </c>
      <c r="Z101" s="952"/>
      <c r="AA101" s="952">
        <f t="shared" si="6"/>
        <v>300</v>
      </c>
    </row>
    <row r="102" spans="2:27">
      <c r="B102" s="951">
        <v>134</v>
      </c>
      <c r="C102" s="948" t="s">
        <v>3522</v>
      </c>
      <c r="D102" s="949">
        <v>45079</v>
      </c>
      <c r="E102" s="948" t="s">
        <v>291</v>
      </c>
      <c r="F102" s="948" t="s">
        <v>290</v>
      </c>
      <c r="G102" s="960">
        <v>27</v>
      </c>
      <c r="H102" s="952">
        <v>3500</v>
      </c>
      <c r="I102" s="952"/>
      <c r="J102" s="952"/>
      <c r="K102" s="952"/>
      <c r="L102" s="952">
        <v>3500</v>
      </c>
      <c r="M102" s="948" t="s">
        <v>2882</v>
      </c>
      <c r="N102" s="948" t="s">
        <v>2382</v>
      </c>
      <c r="O102" s="948" t="s">
        <v>61</v>
      </c>
      <c r="P102" s="952"/>
      <c r="Q102" s="952"/>
      <c r="R102" s="952"/>
      <c r="S102" s="952"/>
      <c r="T102" s="952"/>
      <c r="U102" s="952"/>
      <c r="V102" s="952"/>
      <c r="W102" s="952">
        <f>L102</f>
        <v>3500</v>
      </c>
      <c r="X102" s="952"/>
      <c r="Y102" s="952">
        <f t="shared" si="5"/>
        <v>0</v>
      </c>
      <c r="Z102" s="952"/>
      <c r="AA102" s="952">
        <f t="shared" si="6"/>
        <v>3500</v>
      </c>
    </row>
    <row r="103" spans="2:27">
      <c r="B103" s="951">
        <v>140</v>
      </c>
      <c r="C103" s="948" t="s">
        <v>3522</v>
      </c>
      <c r="D103" s="949">
        <v>45126</v>
      </c>
      <c r="E103" s="948" t="s">
        <v>293</v>
      </c>
      <c r="F103" s="948" t="s">
        <v>292</v>
      </c>
      <c r="G103" s="960">
        <v>27</v>
      </c>
      <c r="H103" s="952">
        <v>3500</v>
      </c>
      <c r="I103" s="952"/>
      <c r="J103" s="952"/>
      <c r="K103" s="952"/>
      <c r="L103" s="952">
        <v>3500</v>
      </c>
      <c r="M103" s="948" t="s">
        <v>3010</v>
      </c>
      <c r="N103" s="948" t="s">
        <v>2597</v>
      </c>
      <c r="O103" s="948" t="s">
        <v>61</v>
      </c>
      <c r="P103" s="952"/>
      <c r="Q103" s="952"/>
      <c r="R103" s="952"/>
      <c r="S103" s="952"/>
      <c r="T103" s="952"/>
      <c r="U103" s="952"/>
      <c r="V103" s="952"/>
      <c r="W103" s="952">
        <f>L103</f>
        <v>3500</v>
      </c>
      <c r="X103" s="952"/>
      <c r="Y103" s="952">
        <f t="shared" si="5"/>
        <v>0</v>
      </c>
      <c r="Z103" s="952"/>
      <c r="AA103" s="952">
        <f t="shared" si="6"/>
        <v>3500</v>
      </c>
    </row>
    <row r="104" spans="2:27">
      <c r="B104" s="951">
        <v>183</v>
      </c>
      <c r="C104" s="948" t="s">
        <v>3521</v>
      </c>
      <c r="D104" s="949">
        <v>45170</v>
      </c>
      <c r="E104" s="948" t="s">
        <v>295</v>
      </c>
      <c r="F104" s="948" t="s">
        <v>294</v>
      </c>
      <c r="G104" s="960">
        <v>27</v>
      </c>
      <c r="H104" s="952">
        <v>5200</v>
      </c>
      <c r="I104" s="952">
        <v>0</v>
      </c>
      <c r="J104" s="952">
        <v>0</v>
      </c>
      <c r="K104" s="952">
        <v>0</v>
      </c>
      <c r="L104" s="952">
        <v>5200</v>
      </c>
      <c r="M104" s="948" t="s">
        <v>3202</v>
      </c>
      <c r="N104" s="948" t="s">
        <v>2387</v>
      </c>
      <c r="O104" s="948" t="s">
        <v>61</v>
      </c>
      <c r="P104" s="952"/>
      <c r="Q104" s="952"/>
      <c r="R104" s="952"/>
      <c r="S104" s="952"/>
      <c r="T104" s="952"/>
      <c r="U104" s="952"/>
      <c r="V104" s="952"/>
      <c r="W104" s="952">
        <f>L104</f>
        <v>5200</v>
      </c>
      <c r="X104" s="952"/>
      <c r="Y104" s="952">
        <f t="shared" si="5"/>
        <v>0</v>
      </c>
      <c r="Z104" s="952"/>
      <c r="AA104" s="952">
        <f t="shared" si="6"/>
        <v>5200</v>
      </c>
    </row>
    <row r="105" spans="2:27">
      <c r="B105" s="951">
        <v>224</v>
      </c>
      <c r="C105" s="948" t="s">
        <v>3521</v>
      </c>
      <c r="D105" s="949">
        <v>45219</v>
      </c>
      <c r="E105" s="948" t="s">
        <v>297</v>
      </c>
      <c r="F105" s="948" t="s">
        <v>296</v>
      </c>
      <c r="G105" s="960">
        <v>27</v>
      </c>
      <c r="H105" s="952">
        <v>1500</v>
      </c>
      <c r="I105" s="952">
        <v>0</v>
      </c>
      <c r="J105" s="952">
        <v>0</v>
      </c>
      <c r="K105" s="952">
        <v>0</v>
      </c>
      <c r="L105" s="952">
        <v>1500</v>
      </c>
      <c r="M105" s="948" t="s">
        <v>3177</v>
      </c>
      <c r="N105" s="948" t="s">
        <v>2935</v>
      </c>
      <c r="O105" s="948" t="s">
        <v>61</v>
      </c>
      <c r="P105" s="952"/>
      <c r="Q105" s="952"/>
      <c r="R105" s="952"/>
      <c r="S105" s="952"/>
      <c r="T105" s="952"/>
      <c r="U105" s="952"/>
      <c r="V105" s="952">
        <f>L105</f>
        <v>1500</v>
      </c>
      <c r="W105" s="952"/>
      <c r="X105" s="952"/>
      <c r="Y105" s="952">
        <f t="shared" si="5"/>
        <v>0</v>
      </c>
      <c r="Z105" s="952"/>
      <c r="AA105" s="952">
        <f t="shared" si="6"/>
        <v>1500</v>
      </c>
    </row>
    <row r="106" spans="2:27">
      <c r="B106" s="951">
        <v>218</v>
      </c>
      <c r="C106" s="948" t="s">
        <v>3521</v>
      </c>
      <c r="D106" s="949">
        <v>45187</v>
      </c>
      <c r="E106" s="948" t="s">
        <v>299</v>
      </c>
      <c r="F106" s="948" t="s">
        <v>298</v>
      </c>
      <c r="G106" s="960">
        <v>27</v>
      </c>
      <c r="H106" s="952">
        <v>1800</v>
      </c>
      <c r="I106" s="952">
        <v>0</v>
      </c>
      <c r="J106" s="952">
        <v>0</v>
      </c>
      <c r="K106" s="952">
        <v>0</v>
      </c>
      <c r="L106" s="952">
        <v>1800</v>
      </c>
      <c r="M106" s="948" t="s">
        <v>3235</v>
      </c>
      <c r="N106" s="948" t="s">
        <v>2380</v>
      </c>
      <c r="O106" s="948" t="s">
        <v>61</v>
      </c>
      <c r="P106" s="952"/>
      <c r="Q106" s="952"/>
      <c r="R106" s="952"/>
      <c r="S106" s="952"/>
      <c r="T106" s="952"/>
      <c r="U106" s="952"/>
      <c r="V106" s="952">
        <f>L106</f>
        <v>1800</v>
      </c>
      <c r="W106" s="952"/>
      <c r="X106" s="952"/>
      <c r="Y106" s="952">
        <f t="shared" si="5"/>
        <v>0</v>
      </c>
      <c r="Z106" s="952"/>
      <c r="AA106" s="952">
        <f t="shared" si="6"/>
        <v>1800</v>
      </c>
    </row>
    <row r="107" spans="2:27">
      <c r="B107" s="951">
        <v>92</v>
      </c>
      <c r="C107" s="948" t="s">
        <v>3520</v>
      </c>
      <c r="D107" s="949">
        <v>44992</v>
      </c>
      <c r="E107" s="948" t="s">
        <v>301</v>
      </c>
      <c r="F107" s="948" t="s">
        <v>300</v>
      </c>
      <c r="G107" s="960">
        <v>27</v>
      </c>
      <c r="H107" s="952">
        <v>5500</v>
      </c>
      <c r="I107" s="952">
        <v>0</v>
      </c>
      <c r="J107" s="952">
        <v>0</v>
      </c>
      <c r="K107" s="952">
        <v>0</v>
      </c>
      <c r="L107" s="1031">
        <v>5500</v>
      </c>
      <c r="M107" s="1032" t="s">
        <v>3526</v>
      </c>
      <c r="N107" s="1032" t="s">
        <v>2389</v>
      </c>
      <c r="O107" s="1032" t="s">
        <v>61</v>
      </c>
      <c r="P107" s="952"/>
      <c r="Q107" s="952"/>
      <c r="R107" s="952"/>
      <c r="S107" s="952"/>
      <c r="T107" s="952"/>
      <c r="U107" s="952"/>
      <c r="V107" s="952">
        <f>L107</f>
        <v>5500</v>
      </c>
      <c r="W107" s="952"/>
      <c r="X107" s="952"/>
      <c r="Y107" s="952">
        <f t="shared" si="5"/>
        <v>0</v>
      </c>
      <c r="Z107" s="952"/>
      <c r="AA107" s="952">
        <f t="shared" si="6"/>
        <v>5500</v>
      </c>
    </row>
    <row r="108" spans="2:27">
      <c r="B108" s="951">
        <v>213</v>
      </c>
      <c r="C108" s="948" t="s">
        <v>3521</v>
      </c>
      <c r="D108" s="949">
        <v>45219</v>
      </c>
      <c r="E108" s="948" t="s">
        <v>303</v>
      </c>
      <c r="F108" s="948" t="s">
        <v>302</v>
      </c>
      <c r="G108" s="960">
        <v>27</v>
      </c>
      <c r="H108" s="952">
        <v>2900</v>
      </c>
      <c r="I108" s="952">
        <v>0</v>
      </c>
      <c r="J108" s="952">
        <v>0</v>
      </c>
      <c r="K108" s="952">
        <v>0</v>
      </c>
      <c r="L108" s="952">
        <v>2900</v>
      </c>
      <c r="M108" s="948" t="s">
        <v>3064</v>
      </c>
      <c r="N108" s="948" t="s">
        <v>2380</v>
      </c>
      <c r="O108" s="948" t="s">
        <v>61</v>
      </c>
      <c r="P108" s="952"/>
      <c r="Q108" s="952"/>
      <c r="R108" s="952"/>
      <c r="S108" s="952"/>
      <c r="T108" s="952"/>
      <c r="U108" s="952"/>
      <c r="V108" s="952">
        <f>L108</f>
        <v>2900</v>
      </c>
      <c r="W108" s="952"/>
      <c r="X108" s="952"/>
      <c r="Y108" s="952">
        <f t="shared" si="5"/>
        <v>0</v>
      </c>
      <c r="Z108" s="952"/>
      <c r="AA108" s="952">
        <f t="shared" si="6"/>
        <v>2900</v>
      </c>
    </row>
    <row r="109" spans="2:27">
      <c r="B109" s="951">
        <v>155</v>
      </c>
      <c r="C109" s="948" t="s">
        <v>3522</v>
      </c>
      <c r="D109" s="949">
        <v>45121</v>
      </c>
      <c r="E109" s="948" t="s">
        <v>305</v>
      </c>
      <c r="F109" s="948" t="s">
        <v>304</v>
      </c>
      <c r="G109" s="960">
        <v>27</v>
      </c>
      <c r="H109" s="952">
        <v>1100</v>
      </c>
      <c r="I109" s="952"/>
      <c r="J109" s="952"/>
      <c r="K109" s="952"/>
      <c r="L109" s="952">
        <v>1100</v>
      </c>
      <c r="M109" s="948" t="s">
        <v>3133</v>
      </c>
      <c r="N109" s="948" t="s">
        <v>2490</v>
      </c>
      <c r="O109" s="948" t="s">
        <v>61</v>
      </c>
      <c r="P109" s="952"/>
      <c r="Q109" s="952"/>
      <c r="R109" s="952"/>
      <c r="S109" s="952"/>
      <c r="T109" s="952"/>
      <c r="U109" s="952"/>
      <c r="V109" s="952">
        <f>L109</f>
        <v>1100</v>
      </c>
      <c r="W109" s="952"/>
      <c r="X109" s="952"/>
      <c r="Y109" s="952">
        <f t="shared" si="5"/>
        <v>0</v>
      </c>
      <c r="Z109" s="952"/>
      <c r="AA109" s="952">
        <f t="shared" si="6"/>
        <v>1100</v>
      </c>
    </row>
    <row r="110" spans="2:27">
      <c r="B110" s="951">
        <v>227</v>
      </c>
      <c r="C110" s="948" t="s">
        <v>3521</v>
      </c>
      <c r="D110" s="949">
        <v>45175</v>
      </c>
      <c r="E110" s="948" t="s">
        <v>307</v>
      </c>
      <c r="F110" s="948" t="s">
        <v>306</v>
      </c>
      <c r="G110" s="960">
        <v>27</v>
      </c>
      <c r="H110" s="952">
        <v>3500</v>
      </c>
      <c r="I110" s="952">
        <v>0</v>
      </c>
      <c r="J110" s="952">
        <v>0</v>
      </c>
      <c r="K110" s="952">
        <v>0</v>
      </c>
      <c r="L110" s="952">
        <v>3500</v>
      </c>
      <c r="M110" s="948" t="s">
        <v>3214</v>
      </c>
      <c r="N110" s="948" t="s">
        <v>2597</v>
      </c>
      <c r="O110" s="948" t="s">
        <v>61</v>
      </c>
      <c r="P110" s="952"/>
      <c r="Q110" s="952"/>
      <c r="R110" s="952"/>
      <c r="S110" s="952"/>
      <c r="T110" s="952"/>
      <c r="U110" s="952"/>
      <c r="V110" s="952"/>
      <c r="W110" s="952">
        <f>L110</f>
        <v>3500</v>
      </c>
      <c r="X110" s="952"/>
      <c r="Y110" s="952">
        <f t="shared" si="5"/>
        <v>0</v>
      </c>
      <c r="Z110" s="952"/>
      <c r="AA110" s="952">
        <f t="shared" si="6"/>
        <v>3500</v>
      </c>
    </row>
    <row r="111" spans="2:27">
      <c r="B111" s="951">
        <v>177</v>
      </c>
      <c r="C111" s="948" t="s">
        <v>3521</v>
      </c>
      <c r="D111" s="949">
        <v>45172</v>
      </c>
      <c r="E111" s="948" t="s">
        <v>309</v>
      </c>
      <c r="F111" s="948" t="s">
        <v>308</v>
      </c>
      <c r="G111" s="960">
        <v>27</v>
      </c>
      <c r="H111" s="952">
        <v>1500</v>
      </c>
      <c r="I111" s="952">
        <v>0</v>
      </c>
      <c r="J111" s="952">
        <v>0</v>
      </c>
      <c r="K111" s="952">
        <v>0</v>
      </c>
      <c r="L111" s="952">
        <v>1500</v>
      </c>
      <c r="M111" s="948" t="s">
        <v>2683</v>
      </c>
      <c r="N111" s="948" t="s">
        <v>2682</v>
      </c>
      <c r="O111" s="948" t="s">
        <v>61</v>
      </c>
      <c r="P111" s="952"/>
      <c r="Q111" s="952"/>
      <c r="R111" s="952"/>
      <c r="S111" s="952"/>
      <c r="T111" s="952"/>
      <c r="U111" s="952"/>
      <c r="V111" s="952">
        <f t="shared" ref="V111:V118" si="7">L111</f>
        <v>1500</v>
      </c>
      <c r="W111" s="952"/>
      <c r="X111" s="952"/>
      <c r="Y111" s="952">
        <f t="shared" si="5"/>
        <v>0</v>
      </c>
      <c r="Z111" s="952"/>
      <c r="AA111" s="952">
        <f t="shared" si="6"/>
        <v>1500</v>
      </c>
    </row>
    <row r="112" spans="2:27">
      <c r="B112" s="951">
        <v>78</v>
      </c>
      <c r="C112" s="948" t="s">
        <v>3520</v>
      </c>
      <c r="D112" s="949">
        <v>44992</v>
      </c>
      <c r="E112" s="948" t="s">
        <v>311</v>
      </c>
      <c r="F112" s="948" t="s">
        <v>310</v>
      </c>
      <c r="G112" s="960">
        <v>27</v>
      </c>
      <c r="H112" s="952">
        <v>2000</v>
      </c>
      <c r="I112" s="952">
        <v>0</v>
      </c>
      <c r="J112" s="952">
        <v>0</v>
      </c>
      <c r="K112" s="952">
        <v>0</v>
      </c>
      <c r="L112" s="952">
        <v>2000</v>
      </c>
      <c r="M112" s="948" t="s">
        <v>2791</v>
      </c>
      <c r="N112" s="948" t="s">
        <v>2790</v>
      </c>
      <c r="O112" s="948" t="s">
        <v>61</v>
      </c>
      <c r="P112" s="952"/>
      <c r="Q112" s="952"/>
      <c r="R112" s="952"/>
      <c r="S112" s="952"/>
      <c r="T112" s="952"/>
      <c r="U112" s="952"/>
      <c r="V112" s="952">
        <f t="shared" si="7"/>
        <v>2000</v>
      </c>
      <c r="W112" s="952"/>
      <c r="X112" s="952"/>
      <c r="Y112" s="952">
        <f t="shared" si="5"/>
        <v>0</v>
      </c>
      <c r="Z112" s="952"/>
      <c r="AA112" s="952">
        <f t="shared" si="6"/>
        <v>2000</v>
      </c>
    </row>
    <row r="113" spans="2:27">
      <c r="B113" s="951">
        <v>138</v>
      </c>
      <c r="C113" s="948" t="s">
        <v>3522</v>
      </c>
      <c r="D113" s="949">
        <v>45078</v>
      </c>
      <c r="E113" s="948" t="s">
        <v>313</v>
      </c>
      <c r="F113" s="948" t="s">
        <v>312</v>
      </c>
      <c r="G113" s="960">
        <v>27</v>
      </c>
      <c r="H113" s="952">
        <v>1000</v>
      </c>
      <c r="I113" s="952"/>
      <c r="J113" s="952"/>
      <c r="K113" s="952"/>
      <c r="L113" s="952">
        <v>1000</v>
      </c>
      <c r="M113" s="948" t="s">
        <v>2929</v>
      </c>
      <c r="N113" s="948" t="s">
        <v>2790</v>
      </c>
      <c r="O113" s="948" t="s">
        <v>61</v>
      </c>
      <c r="P113" s="952"/>
      <c r="Q113" s="952"/>
      <c r="R113" s="952"/>
      <c r="S113" s="952"/>
      <c r="T113" s="952"/>
      <c r="U113" s="952"/>
      <c r="V113" s="952">
        <f t="shared" si="7"/>
        <v>1000</v>
      </c>
      <c r="W113" s="952"/>
      <c r="X113" s="952"/>
      <c r="Y113" s="952">
        <f t="shared" si="5"/>
        <v>0</v>
      </c>
      <c r="Z113" s="952"/>
      <c r="AA113" s="952">
        <f t="shared" si="6"/>
        <v>1000</v>
      </c>
    </row>
    <row r="114" spans="2:27">
      <c r="B114" s="951">
        <v>229</v>
      </c>
      <c r="C114" s="948" t="s">
        <v>3521</v>
      </c>
      <c r="D114" s="949">
        <v>45189</v>
      </c>
      <c r="E114" s="948" t="s">
        <v>315</v>
      </c>
      <c r="F114" s="948" t="s">
        <v>314</v>
      </c>
      <c r="G114" s="960">
        <v>27</v>
      </c>
      <c r="H114" s="952">
        <v>2400</v>
      </c>
      <c r="I114" s="952">
        <v>0</v>
      </c>
      <c r="J114" s="952">
        <v>0</v>
      </c>
      <c r="K114" s="952">
        <v>0</v>
      </c>
      <c r="L114" s="952">
        <v>2400</v>
      </c>
      <c r="M114" s="948" t="s">
        <v>3224</v>
      </c>
      <c r="N114" s="948" t="s">
        <v>2490</v>
      </c>
      <c r="O114" s="948" t="s">
        <v>61</v>
      </c>
      <c r="P114" s="952"/>
      <c r="Q114" s="952"/>
      <c r="R114" s="952"/>
      <c r="S114" s="952"/>
      <c r="T114" s="952"/>
      <c r="U114" s="952"/>
      <c r="V114" s="952">
        <f t="shared" si="7"/>
        <v>2400</v>
      </c>
      <c r="W114" s="952"/>
      <c r="X114" s="952"/>
      <c r="Y114" s="952">
        <f t="shared" si="5"/>
        <v>0</v>
      </c>
      <c r="Z114" s="952"/>
      <c r="AA114" s="952">
        <f t="shared" si="6"/>
        <v>2400</v>
      </c>
    </row>
    <row r="115" spans="2:27">
      <c r="B115" s="951">
        <v>160</v>
      </c>
      <c r="C115" s="948" t="s">
        <v>3522</v>
      </c>
      <c r="D115" s="949">
        <v>45084</v>
      </c>
      <c r="E115" s="948" t="s">
        <v>317</v>
      </c>
      <c r="F115" s="948" t="s">
        <v>316</v>
      </c>
      <c r="G115" s="960">
        <v>27</v>
      </c>
      <c r="H115" s="952">
        <v>1400</v>
      </c>
      <c r="I115" s="952"/>
      <c r="J115" s="952"/>
      <c r="K115" s="952"/>
      <c r="L115" s="952">
        <v>1400</v>
      </c>
      <c r="M115" s="948" t="s">
        <v>3217</v>
      </c>
      <c r="N115" s="948" t="s">
        <v>2389</v>
      </c>
      <c r="O115" s="948" t="s">
        <v>61</v>
      </c>
      <c r="P115" s="952"/>
      <c r="Q115" s="952"/>
      <c r="R115" s="952"/>
      <c r="S115" s="952"/>
      <c r="T115" s="952"/>
      <c r="U115" s="952"/>
      <c r="V115" s="952">
        <f t="shared" si="7"/>
        <v>1400</v>
      </c>
      <c r="W115" s="952"/>
      <c r="X115" s="952"/>
      <c r="Y115" s="952">
        <f t="shared" si="5"/>
        <v>0</v>
      </c>
      <c r="Z115" s="952"/>
      <c r="AA115" s="952">
        <f t="shared" si="6"/>
        <v>1400</v>
      </c>
    </row>
    <row r="116" spans="2:27">
      <c r="B116" s="951">
        <v>94</v>
      </c>
      <c r="C116" s="948" t="s">
        <v>3520</v>
      </c>
      <c r="D116" s="949">
        <v>44999</v>
      </c>
      <c r="E116" s="948" t="s">
        <v>319</v>
      </c>
      <c r="F116" s="948" t="s">
        <v>318</v>
      </c>
      <c r="G116" s="960">
        <v>27</v>
      </c>
      <c r="H116" s="952">
        <v>300</v>
      </c>
      <c r="I116" s="952">
        <v>0</v>
      </c>
      <c r="J116" s="952">
        <v>0</v>
      </c>
      <c r="K116" s="952">
        <v>0</v>
      </c>
      <c r="L116" s="952">
        <v>300</v>
      </c>
      <c r="M116" s="948" t="s">
        <v>2642</v>
      </c>
      <c r="N116" s="948" t="s">
        <v>2597</v>
      </c>
      <c r="O116" s="948" t="s">
        <v>61</v>
      </c>
      <c r="P116" s="952"/>
      <c r="Q116" s="952"/>
      <c r="R116" s="952"/>
      <c r="S116" s="952"/>
      <c r="T116" s="952"/>
      <c r="U116" s="952"/>
      <c r="V116" s="952">
        <f t="shared" si="7"/>
        <v>300</v>
      </c>
      <c r="W116" s="952"/>
      <c r="X116" s="952"/>
      <c r="Y116" s="952">
        <f t="shared" si="5"/>
        <v>0</v>
      </c>
      <c r="Z116" s="952"/>
      <c r="AA116" s="952">
        <f t="shared" si="6"/>
        <v>300</v>
      </c>
    </row>
    <row r="117" spans="2:27">
      <c r="B117" s="951">
        <v>113</v>
      </c>
      <c r="C117" s="948" t="s">
        <v>3522</v>
      </c>
      <c r="D117" s="949">
        <v>45104</v>
      </c>
      <c r="E117" s="948" t="s">
        <v>321</v>
      </c>
      <c r="F117" s="948" t="s">
        <v>320</v>
      </c>
      <c r="G117" s="960">
        <v>27</v>
      </c>
      <c r="H117" s="952">
        <v>2500</v>
      </c>
      <c r="I117" s="952"/>
      <c r="J117" s="952"/>
      <c r="K117" s="952"/>
      <c r="L117" s="952">
        <v>2500</v>
      </c>
      <c r="M117" s="948" t="s">
        <v>2560</v>
      </c>
      <c r="N117" s="948" t="s">
        <v>2401</v>
      </c>
      <c r="O117" s="948" t="s">
        <v>61</v>
      </c>
      <c r="P117" s="952"/>
      <c r="Q117" s="952"/>
      <c r="R117" s="952"/>
      <c r="S117" s="952"/>
      <c r="T117" s="952"/>
      <c r="U117" s="952"/>
      <c r="V117" s="952">
        <f t="shared" si="7"/>
        <v>2500</v>
      </c>
      <c r="W117" s="952"/>
      <c r="X117" s="952"/>
      <c r="Y117" s="952">
        <f t="shared" si="5"/>
        <v>0</v>
      </c>
      <c r="Z117" s="952"/>
      <c r="AA117" s="952">
        <f t="shared" si="6"/>
        <v>2500</v>
      </c>
    </row>
    <row r="118" spans="2:27">
      <c r="B118" s="951">
        <v>158</v>
      </c>
      <c r="C118" s="948" t="s">
        <v>3522</v>
      </c>
      <c r="D118" s="949">
        <v>45126</v>
      </c>
      <c r="E118" s="948" t="s">
        <v>323</v>
      </c>
      <c r="F118" s="948" t="s">
        <v>322</v>
      </c>
      <c r="G118" s="960">
        <v>27</v>
      </c>
      <c r="H118" s="952">
        <v>1500</v>
      </c>
      <c r="I118" s="952"/>
      <c r="J118" s="952"/>
      <c r="K118" s="952"/>
      <c r="L118" s="952">
        <v>1500</v>
      </c>
      <c r="M118" s="948" t="s">
        <v>3157</v>
      </c>
      <c r="N118" s="948" t="s">
        <v>2387</v>
      </c>
      <c r="O118" s="948" t="s">
        <v>61</v>
      </c>
      <c r="P118" s="952"/>
      <c r="Q118" s="952"/>
      <c r="R118" s="952"/>
      <c r="S118" s="952"/>
      <c r="T118" s="952"/>
      <c r="U118" s="952"/>
      <c r="V118" s="952">
        <f t="shared" si="7"/>
        <v>1500</v>
      </c>
      <c r="W118" s="952"/>
      <c r="X118" s="952"/>
      <c r="Y118" s="952">
        <f t="shared" si="5"/>
        <v>0</v>
      </c>
      <c r="Z118" s="952"/>
      <c r="AA118" s="952">
        <f t="shared" si="6"/>
        <v>1500</v>
      </c>
    </row>
    <row r="119" spans="2:27">
      <c r="B119" s="951">
        <v>111</v>
      </c>
      <c r="C119" s="948" t="s">
        <v>3522</v>
      </c>
      <c r="D119" s="949">
        <v>45124</v>
      </c>
      <c r="E119" s="948" t="s">
        <v>325</v>
      </c>
      <c r="F119" s="948" t="s">
        <v>324</v>
      </c>
      <c r="G119" s="960">
        <v>27</v>
      </c>
      <c r="H119" s="952">
        <v>3000</v>
      </c>
      <c r="I119" s="952"/>
      <c r="J119" s="952"/>
      <c r="K119" s="952"/>
      <c r="L119" s="952">
        <v>3000</v>
      </c>
      <c r="M119" s="948" t="s">
        <v>3097</v>
      </c>
      <c r="N119" s="948" t="s">
        <v>2401</v>
      </c>
      <c r="O119" s="948"/>
      <c r="P119" s="952"/>
      <c r="Q119" s="952"/>
      <c r="R119" s="952"/>
      <c r="S119" s="952"/>
      <c r="T119" s="952">
        <f>L119</f>
        <v>3000</v>
      </c>
      <c r="U119" s="952"/>
      <c r="V119" s="952"/>
      <c r="W119" s="952"/>
      <c r="X119" s="952"/>
      <c r="Y119" s="952">
        <f t="shared" si="5"/>
        <v>0</v>
      </c>
      <c r="Z119" s="952"/>
      <c r="AA119" s="952">
        <f t="shared" si="6"/>
        <v>3000</v>
      </c>
    </row>
    <row r="120" spans="2:27">
      <c r="B120" s="951">
        <v>233</v>
      </c>
      <c r="C120" s="948" t="s">
        <v>3521</v>
      </c>
      <c r="D120" s="949">
        <v>45174</v>
      </c>
      <c r="E120" s="948" t="s">
        <v>327</v>
      </c>
      <c r="F120" s="948" t="s">
        <v>326</v>
      </c>
      <c r="G120" s="960">
        <v>27</v>
      </c>
      <c r="H120" s="952">
        <v>650</v>
      </c>
      <c r="I120" s="952">
        <v>0</v>
      </c>
      <c r="J120" s="952">
        <v>0</v>
      </c>
      <c r="K120" s="952">
        <v>0</v>
      </c>
      <c r="L120" s="952">
        <v>650</v>
      </c>
      <c r="M120" s="948" t="s">
        <v>3311</v>
      </c>
      <c r="N120" s="948" t="s">
        <v>3310</v>
      </c>
      <c r="O120" s="948"/>
      <c r="P120" s="952"/>
      <c r="Q120" s="952"/>
      <c r="R120" s="952"/>
      <c r="S120" s="952"/>
      <c r="T120" s="952">
        <f>L120</f>
        <v>650</v>
      </c>
      <c r="U120" s="952"/>
      <c r="V120" s="952"/>
      <c r="W120" s="952"/>
      <c r="X120" s="952"/>
      <c r="Y120" s="952">
        <f t="shared" si="5"/>
        <v>0</v>
      </c>
      <c r="Z120" s="952"/>
      <c r="AA120" s="952">
        <f t="shared" si="6"/>
        <v>650</v>
      </c>
    </row>
    <row r="121" spans="2:27">
      <c r="B121" s="951">
        <v>120</v>
      </c>
      <c r="C121" s="948" t="s">
        <v>3522</v>
      </c>
      <c r="D121" s="949">
        <v>45154</v>
      </c>
      <c r="E121" s="948" t="s">
        <v>329</v>
      </c>
      <c r="F121" s="948" t="s">
        <v>328</v>
      </c>
      <c r="G121" s="960">
        <v>27</v>
      </c>
      <c r="H121" s="952">
        <v>5000</v>
      </c>
      <c r="I121" s="952"/>
      <c r="J121" s="952"/>
      <c r="K121" s="952"/>
      <c r="L121" s="952">
        <v>5000</v>
      </c>
      <c r="M121" s="948" t="s">
        <v>3100</v>
      </c>
      <c r="N121" s="948" t="s">
        <v>2387</v>
      </c>
      <c r="O121" s="948"/>
      <c r="P121" s="952"/>
      <c r="Q121" s="952"/>
      <c r="R121" s="952"/>
      <c r="S121" s="952"/>
      <c r="T121" s="952">
        <f>L121</f>
        <v>5000</v>
      </c>
      <c r="U121" s="952"/>
      <c r="V121" s="952"/>
      <c r="W121" s="952"/>
      <c r="X121" s="952"/>
      <c r="Y121" s="952">
        <f t="shared" si="5"/>
        <v>0</v>
      </c>
      <c r="Z121" s="952"/>
      <c r="AA121" s="952">
        <f t="shared" si="6"/>
        <v>5000</v>
      </c>
    </row>
    <row r="122" spans="2:27">
      <c r="B122" s="951">
        <v>118</v>
      </c>
      <c r="C122" s="948" t="s">
        <v>3522</v>
      </c>
      <c r="D122" s="949">
        <v>45086</v>
      </c>
      <c r="E122" s="948" t="s">
        <v>331</v>
      </c>
      <c r="F122" s="948" t="s">
        <v>330</v>
      </c>
      <c r="G122" s="960">
        <v>27</v>
      </c>
      <c r="H122" s="952">
        <v>2400</v>
      </c>
      <c r="I122" s="952"/>
      <c r="J122" s="952"/>
      <c r="K122" s="952"/>
      <c r="L122" s="952">
        <v>2400</v>
      </c>
      <c r="M122" s="948" t="s">
        <v>3050</v>
      </c>
      <c r="N122" s="948" t="s">
        <v>2382</v>
      </c>
      <c r="O122" s="948" t="s">
        <v>61</v>
      </c>
      <c r="P122" s="952"/>
      <c r="Q122" s="952"/>
      <c r="R122" s="952"/>
      <c r="S122" s="952"/>
      <c r="T122" s="952"/>
      <c r="U122" s="952"/>
      <c r="V122" s="952">
        <f t="shared" ref="V122:V137" si="8">L122</f>
        <v>2400</v>
      </c>
      <c r="W122" s="952"/>
      <c r="X122" s="952"/>
      <c r="Y122" s="952">
        <f t="shared" si="5"/>
        <v>0</v>
      </c>
      <c r="Z122" s="952"/>
      <c r="AA122" s="952">
        <f t="shared" si="6"/>
        <v>2400</v>
      </c>
    </row>
    <row r="123" spans="2:27">
      <c r="B123" s="951">
        <v>178</v>
      </c>
      <c r="C123" s="948" t="s">
        <v>3521</v>
      </c>
      <c r="D123" s="949">
        <v>45170</v>
      </c>
      <c r="E123" s="948" t="s">
        <v>333</v>
      </c>
      <c r="F123" s="948" t="s">
        <v>332</v>
      </c>
      <c r="G123" s="960">
        <v>27</v>
      </c>
      <c r="H123" s="952">
        <v>1000</v>
      </c>
      <c r="I123" s="952">
        <v>0</v>
      </c>
      <c r="J123" s="952">
        <v>0</v>
      </c>
      <c r="K123" s="952">
        <v>0</v>
      </c>
      <c r="L123" s="952">
        <v>1000</v>
      </c>
      <c r="M123" s="948" t="s">
        <v>2687</v>
      </c>
      <c r="N123" s="948" t="s">
        <v>2382</v>
      </c>
      <c r="O123" s="948" t="s">
        <v>61</v>
      </c>
      <c r="P123" s="952"/>
      <c r="Q123" s="952"/>
      <c r="R123" s="952"/>
      <c r="S123" s="952"/>
      <c r="T123" s="952"/>
      <c r="U123" s="952"/>
      <c r="V123" s="952">
        <f t="shared" si="8"/>
        <v>1000</v>
      </c>
      <c r="W123" s="952"/>
      <c r="X123" s="952"/>
      <c r="Y123" s="952">
        <f t="shared" si="5"/>
        <v>0</v>
      </c>
      <c r="Z123" s="952"/>
      <c r="AA123" s="952">
        <f t="shared" si="6"/>
        <v>1000</v>
      </c>
    </row>
    <row r="124" spans="2:27">
      <c r="B124" s="951">
        <v>137</v>
      </c>
      <c r="C124" s="948" t="s">
        <v>3522</v>
      </c>
      <c r="D124" s="949">
        <v>45085</v>
      </c>
      <c r="E124" s="948" t="s">
        <v>335</v>
      </c>
      <c r="F124" s="948" t="s">
        <v>334</v>
      </c>
      <c r="G124" s="960">
        <v>27</v>
      </c>
      <c r="H124" s="952">
        <v>1500</v>
      </c>
      <c r="I124" s="952"/>
      <c r="J124" s="952"/>
      <c r="K124" s="952"/>
      <c r="L124" s="952">
        <v>1500</v>
      </c>
      <c r="M124" s="948" t="s">
        <v>2932</v>
      </c>
      <c r="N124" s="948" t="s">
        <v>2389</v>
      </c>
      <c r="O124" s="948" t="s">
        <v>61</v>
      </c>
      <c r="P124" s="952"/>
      <c r="Q124" s="952"/>
      <c r="R124" s="952"/>
      <c r="S124" s="952"/>
      <c r="T124" s="952"/>
      <c r="U124" s="952"/>
      <c r="V124" s="952">
        <f t="shared" si="8"/>
        <v>1500</v>
      </c>
      <c r="W124" s="952"/>
      <c r="X124" s="952"/>
      <c r="Y124" s="952">
        <f t="shared" si="5"/>
        <v>0</v>
      </c>
      <c r="Z124" s="952"/>
      <c r="AA124" s="952">
        <f t="shared" si="6"/>
        <v>1500</v>
      </c>
    </row>
    <row r="125" spans="2:27">
      <c r="B125" s="951">
        <v>44</v>
      </c>
      <c r="C125" s="948" t="s">
        <v>3518</v>
      </c>
      <c r="D125" s="949">
        <v>44946</v>
      </c>
      <c r="E125" s="948" t="s">
        <v>337</v>
      </c>
      <c r="F125" s="948" t="s">
        <v>336</v>
      </c>
      <c r="G125" s="960">
        <v>27</v>
      </c>
      <c r="H125" s="952">
        <v>1500</v>
      </c>
      <c r="I125" s="952">
        <v>0</v>
      </c>
      <c r="J125" s="952">
        <v>0</v>
      </c>
      <c r="K125" s="952">
        <v>0</v>
      </c>
      <c r="L125" s="952">
        <v>1500</v>
      </c>
      <c r="M125" s="948" t="s">
        <v>2601</v>
      </c>
      <c r="N125" s="948" t="s">
        <v>2389</v>
      </c>
      <c r="O125" s="948" t="s">
        <v>61</v>
      </c>
      <c r="P125" s="952"/>
      <c r="Q125" s="952"/>
      <c r="R125" s="952"/>
      <c r="S125" s="952"/>
      <c r="T125" s="952"/>
      <c r="U125" s="952"/>
      <c r="V125" s="952">
        <f t="shared" si="8"/>
        <v>1500</v>
      </c>
      <c r="W125" s="952"/>
      <c r="X125" s="952"/>
      <c r="Y125" s="952">
        <f t="shared" si="5"/>
        <v>0</v>
      </c>
      <c r="Z125" s="952"/>
      <c r="AA125" s="952">
        <f t="shared" si="6"/>
        <v>1500</v>
      </c>
    </row>
    <row r="126" spans="2:27">
      <c r="B126" s="951">
        <v>26</v>
      </c>
      <c r="C126" s="948" t="s">
        <v>3518</v>
      </c>
      <c r="D126" s="949">
        <v>44911</v>
      </c>
      <c r="E126" s="948" t="s">
        <v>339</v>
      </c>
      <c r="F126" s="948" t="s">
        <v>338</v>
      </c>
      <c r="G126" s="960">
        <v>27</v>
      </c>
      <c r="H126" s="952">
        <v>250</v>
      </c>
      <c r="I126" s="952">
        <v>0</v>
      </c>
      <c r="J126" s="952">
        <v>0</v>
      </c>
      <c r="K126" s="952">
        <v>0</v>
      </c>
      <c r="L126" s="952">
        <v>250</v>
      </c>
      <c r="M126" s="948" t="s">
        <v>2511</v>
      </c>
      <c r="N126" s="948" t="s">
        <v>2382</v>
      </c>
      <c r="O126" s="948" t="s">
        <v>61</v>
      </c>
      <c r="P126" s="952"/>
      <c r="Q126" s="952"/>
      <c r="R126" s="952"/>
      <c r="S126" s="952"/>
      <c r="T126" s="952"/>
      <c r="U126" s="952"/>
      <c r="V126" s="952">
        <f t="shared" si="8"/>
        <v>250</v>
      </c>
      <c r="W126" s="952"/>
      <c r="X126" s="952"/>
      <c r="Y126" s="952">
        <f t="shared" si="5"/>
        <v>0</v>
      </c>
      <c r="Z126" s="952"/>
      <c r="AA126" s="952">
        <f t="shared" si="6"/>
        <v>250</v>
      </c>
    </row>
    <row r="127" spans="2:27">
      <c r="B127" s="951">
        <v>237</v>
      </c>
      <c r="C127" s="948" t="s">
        <v>3521</v>
      </c>
      <c r="D127" s="949">
        <v>45184</v>
      </c>
      <c r="E127" s="948" t="s">
        <v>341</v>
      </c>
      <c r="F127" s="948" t="s">
        <v>340</v>
      </c>
      <c r="G127" s="960">
        <v>27</v>
      </c>
      <c r="H127" s="952">
        <v>600</v>
      </c>
      <c r="I127" s="952">
        <v>0</v>
      </c>
      <c r="J127" s="952">
        <v>0</v>
      </c>
      <c r="K127" s="952">
        <v>0</v>
      </c>
      <c r="L127" s="952">
        <v>600</v>
      </c>
      <c r="M127" s="948" t="s">
        <v>3239</v>
      </c>
      <c r="N127" s="948" t="s">
        <v>2380</v>
      </c>
      <c r="O127" s="948" t="s">
        <v>61</v>
      </c>
      <c r="P127" s="952"/>
      <c r="Q127" s="952"/>
      <c r="R127" s="952"/>
      <c r="S127" s="952"/>
      <c r="T127" s="952"/>
      <c r="U127" s="952"/>
      <c r="V127" s="952">
        <f t="shared" si="8"/>
        <v>600</v>
      </c>
      <c r="W127" s="952"/>
      <c r="X127" s="952"/>
      <c r="Y127" s="952">
        <f t="shared" si="5"/>
        <v>0</v>
      </c>
      <c r="Z127" s="952"/>
      <c r="AA127" s="952">
        <f t="shared" si="6"/>
        <v>600</v>
      </c>
    </row>
    <row r="128" spans="2:27">
      <c r="B128" s="951">
        <v>135</v>
      </c>
      <c r="C128" s="948" t="s">
        <v>3522</v>
      </c>
      <c r="D128" s="949">
        <v>45124</v>
      </c>
      <c r="E128" s="948" t="s">
        <v>343</v>
      </c>
      <c r="F128" s="948" t="s">
        <v>342</v>
      </c>
      <c r="G128" s="960">
        <v>27</v>
      </c>
      <c r="H128" s="952">
        <v>1800</v>
      </c>
      <c r="I128" s="952"/>
      <c r="J128" s="952"/>
      <c r="K128" s="952"/>
      <c r="L128" s="952">
        <v>1800</v>
      </c>
      <c r="M128" s="948" t="s">
        <v>3061</v>
      </c>
      <c r="N128" s="948" t="s">
        <v>2530</v>
      </c>
      <c r="O128" s="948" t="s">
        <v>61</v>
      </c>
      <c r="P128" s="952"/>
      <c r="Q128" s="952"/>
      <c r="R128" s="952"/>
      <c r="S128" s="952"/>
      <c r="T128" s="952"/>
      <c r="U128" s="952"/>
      <c r="V128" s="952">
        <f t="shared" si="8"/>
        <v>1800</v>
      </c>
      <c r="W128" s="952"/>
      <c r="X128" s="952"/>
      <c r="Y128" s="952">
        <f t="shared" si="5"/>
        <v>0</v>
      </c>
      <c r="Z128" s="952"/>
      <c r="AA128" s="952">
        <f t="shared" si="6"/>
        <v>1800</v>
      </c>
    </row>
    <row r="129" spans="2:27">
      <c r="B129" s="951">
        <v>149</v>
      </c>
      <c r="C129" s="948" t="s">
        <v>3522</v>
      </c>
      <c r="D129" s="949">
        <v>45079</v>
      </c>
      <c r="E129" s="948" t="s">
        <v>345</v>
      </c>
      <c r="F129" s="948" t="s">
        <v>344</v>
      </c>
      <c r="G129" s="960">
        <v>27</v>
      </c>
      <c r="H129" s="952">
        <v>2200</v>
      </c>
      <c r="I129" s="952"/>
      <c r="J129" s="952"/>
      <c r="K129" s="952"/>
      <c r="L129" s="952">
        <v>2200</v>
      </c>
      <c r="M129" s="948" t="s">
        <v>3006</v>
      </c>
      <c r="N129" s="948" t="s">
        <v>2382</v>
      </c>
      <c r="O129" s="948" t="s">
        <v>61</v>
      </c>
      <c r="P129" s="952"/>
      <c r="Q129" s="952"/>
      <c r="R129" s="952"/>
      <c r="S129" s="952"/>
      <c r="T129" s="952"/>
      <c r="U129" s="952"/>
      <c r="V129" s="952">
        <f t="shared" si="8"/>
        <v>2200</v>
      </c>
      <c r="W129" s="952"/>
      <c r="X129" s="952"/>
      <c r="Y129" s="952">
        <f t="shared" si="5"/>
        <v>0</v>
      </c>
      <c r="Z129" s="952"/>
      <c r="AA129" s="952">
        <f t="shared" si="6"/>
        <v>2200</v>
      </c>
    </row>
    <row r="130" spans="2:27">
      <c r="B130" s="951">
        <v>189</v>
      </c>
      <c r="C130" s="948" t="s">
        <v>3521</v>
      </c>
      <c r="D130" s="949">
        <v>45187</v>
      </c>
      <c r="E130" s="948" t="s">
        <v>347</v>
      </c>
      <c r="F130" s="948" t="s">
        <v>346</v>
      </c>
      <c r="G130" s="960">
        <v>27</v>
      </c>
      <c r="H130" s="952">
        <v>1850</v>
      </c>
      <c r="I130" s="952">
        <v>0</v>
      </c>
      <c r="J130" s="952">
        <v>0</v>
      </c>
      <c r="K130" s="952">
        <v>0</v>
      </c>
      <c r="L130" s="952">
        <v>1850</v>
      </c>
      <c r="M130" s="948" t="s">
        <v>3220</v>
      </c>
      <c r="N130" s="948" t="s">
        <v>2382</v>
      </c>
      <c r="O130" s="948" t="s">
        <v>61</v>
      </c>
      <c r="P130" s="952"/>
      <c r="Q130" s="952"/>
      <c r="R130" s="952"/>
      <c r="S130" s="952"/>
      <c r="T130" s="952"/>
      <c r="U130" s="952"/>
      <c r="V130" s="952">
        <f t="shared" si="8"/>
        <v>1850</v>
      </c>
      <c r="W130" s="952"/>
      <c r="X130" s="952"/>
      <c r="Y130" s="952">
        <f t="shared" si="5"/>
        <v>0</v>
      </c>
      <c r="Z130" s="952"/>
      <c r="AA130" s="952">
        <f t="shared" si="6"/>
        <v>1850</v>
      </c>
    </row>
    <row r="131" spans="2:27">
      <c r="B131" s="951">
        <v>5</v>
      </c>
      <c r="C131" s="948" t="s">
        <v>3518</v>
      </c>
      <c r="D131" s="949">
        <v>44896</v>
      </c>
      <c r="E131" s="948" t="s">
        <v>348</v>
      </c>
      <c r="F131" s="948" t="s">
        <v>122</v>
      </c>
      <c r="G131" s="960">
        <v>27</v>
      </c>
      <c r="H131" s="952">
        <v>2200</v>
      </c>
      <c r="I131" s="952">
        <v>0</v>
      </c>
      <c r="J131" s="952">
        <v>0</v>
      </c>
      <c r="K131" s="952">
        <v>0</v>
      </c>
      <c r="L131" s="952">
        <v>2200</v>
      </c>
      <c r="M131" s="948" t="s">
        <v>2732</v>
      </c>
      <c r="N131" s="948" t="s">
        <v>2490</v>
      </c>
      <c r="O131" s="948" t="s">
        <v>61</v>
      </c>
      <c r="P131" s="952"/>
      <c r="Q131" s="952"/>
      <c r="R131" s="952"/>
      <c r="S131" s="952"/>
      <c r="T131" s="952"/>
      <c r="U131" s="952"/>
      <c r="V131" s="952">
        <f t="shared" si="8"/>
        <v>2200</v>
      </c>
      <c r="W131" s="952"/>
      <c r="X131" s="952"/>
      <c r="Y131" s="952">
        <f t="shared" si="5"/>
        <v>0</v>
      </c>
      <c r="Z131" s="952"/>
      <c r="AA131" s="952">
        <f t="shared" si="6"/>
        <v>2200</v>
      </c>
    </row>
    <row r="132" spans="2:27">
      <c r="B132" s="951">
        <v>9</v>
      </c>
      <c r="C132" s="948" t="s">
        <v>3518</v>
      </c>
      <c r="D132" s="949">
        <v>44900</v>
      </c>
      <c r="E132" s="948" t="s">
        <v>348</v>
      </c>
      <c r="F132" s="948" t="s">
        <v>350</v>
      </c>
      <c r="G132" s="960">
        <v>27</v>
      </c>
      <c r="H132" s="952">
        <v>800</v>
      </c>
      <c r="I132" s="952">
        <v>0</v>
      </c>
      <c r="J132" s="952">
        <v>0</v>
      </c>
      <c r="K132" s="952">
        <v>0</v>
      </c>
      <c r="L132" s="952">
        <v>800</v>
      </c>
      <c r="M132" s="948" t="s">
        <v>2508</v>
      </c>
      <c r="N132" s="948" t="s">
        <v>2380</v>
      </c>
      <c r="O132" s="948" t="s">
        <v>61</v>
      </c>
      <c r="P132" s="952"/>
      <c r="Q132" s="952"/>
      <c r="R132" s="952"/>
      <c r="S132" s="952"/>
      <c r="T132" s="952"/>
      <c r="U132" s="952"/>
      <c r="V132" s="952">
        <f t="shared" si="8"/>
        <v>800</v>
      </c>
      <c r="W132" s="952"/>
      <c r="X132" s="952"/>
      <c r="Y132" s="952">
        <f t="shared" si="5"/>
        <v>0</v>
      </c>
      <c r="Z132" s="952"/>
      <c r="AA132" s="952">
        <f t="shared" si="6"/>
        <v>800</v>
      </c>
    </row>
    <row r="133" spans="2:27">
      <c r="B133" s="951">
        <v>10</v>
      </c>
      <c r="C133" s="948" t="s">
        <v>3518</v>
      </c>
      <c r="D133" s="949">
        <v>44900</v>
      </c>
      <c r="E133" s="948" t="s">
        <v>348</v>
      </c>
      <c r="F133" s="948" t="s">
        <v>353</v>
      </c>
      <c r="G133" s="960">
        <v>27</v>
      </c>
      <c r="H133" s="952">
        <v>3500</v>
      </c>
      <c r="I133" s="952">
        <v>0</v>
      </c>
      <c r="J133" s="952">
        <v>0</v>
      </c>
      <c r="K133" s="952">
        <v>0</v>
      </c>
      <c r="L133" s="952">
        <v>3500</v>
      </c>
      <c r="M133" s="948" t="s">
        <v>2667</v>
      </c>
      <c r="N133" s="948" t="s">
        <v>2389</v>
      </c>
      <c r="O133" s="948" t="s">
        <v>61</v>
      </c>
      <c r="P133" s="952"/>
      <c r="Q133" s="952"/>
      <c r="R133" s="952"/>
      <c r="S133" s="952"/>
      <c r="T133" s="952"/>
      <c r="U133" s="952"/>
      <c r="V133" s="952">
        <f t="shared" si="8"/>
        <v>3500</v>
      </c>
      <c r="W133" s="952"/>
      <c r="X133" s="952"/>
      <c r="Y133" s="952">
        <f t="shared" si="5"/>
        <v>0</v>
      </c>
      <c r="Z133" s="952"/>
      <c r="AA133" s="952">
        <f t="shared" si="6"/>
        <v>3500</v>
      </c>
    </row>
    <row r="134" spans="2:27">
      <c r="B134" s="951">
        <v>11</v>
      </c>
      <c r="C134" s="948" t="s">
        <v>3518</v>
      </c>
      <c r="D134" s="949">
        <v>44900</v>
      </c>
      <c r="E134" s="948" t="s">
        <v>348</v>
      </c>
      <c r="F134" s="948" t="s">
        <v>357</v>
      </c>
      <c r="G134" s="960">
        <v>27</v>
      </c>
      <c r="H134" s="952">
        <v>1400</v>
      </c>
      <c r="I134" s="952">
        <v>0</v>
      </c>
      <c r="J134" s="952">
        <v>0</v>
      </c>
      <c r="K134" s="952">
        <v>0</v>
      </c>
      <c r="L134" s="952">
        <v>1400</v>
      </c>
      <c r="M134" s="948" t="s">
        <v>2531</v>
      </c>
      <c r="N134" s="948" t="s">
        <v>2530</v>
      </c>
      <c r="O134" s="948" t="s">
        <v>61</v>
      </c>
      <c r="P134" s="952"/>
      <c r="Q134" s="952"/>
      <c r="R134" s="952"/>
      <c r="S134" s="952"/>
      <c r="T134" s="952"/>
      <c r="U134" s="952"/>
      <c r="V134" s="952">
        <f t="shared" si="8"/>
        <v>1400</v>
      </c>
      <c r="W134" s="952"/>
      <c r="X134" s="952"/>
      <c r="Y134" s="952">
        <f t="shared" si="5"/>
        <v>0</v>
      </c>
      <c r="Z134" s="952"/>
      <c r="AA134" s="952">
        <f t="shared" si="6"/>
        <v>1400</v>
      </c>
    </row>
    <row r="135" spans="2:27">
      <c r="B135" s="951">
        <v>13</v>
      </c>
      <c r="C135" s="948" t="s">
        <v>3518</v>
      </c>
      <c r="D135" s="949">
        <v>44900</v>
      </c>
      <c r="E135" s="948" t="s">
        <v>348</v>
      </c>
      <c r="F135" s="948" t="s">
        <v>122</v>
      </c>
      <c r="G135" s="960">
        <v>27</v>
      </c>
      <c r="H135" s="952">
        <v>1200</v>
      </c>
      <c r="I135" s="952">
        <v>0</v>
      </c>
      <c r="J135" s="952">
        <v>0</v>
      </c>
      <c r="K135" s="952">
        <v>0</v>
      </c>
      <c r="L135" s="952">
        <v>1200</v>
      </c>
      <c r="M135" s="948" t="s">
        <v>3306</v>
      </c>
      <c r="N135" s="948" t="s">
        <v>2387</v>
      </c>
      <c r="O135" s="948" t="s">
        <v>61</v>
      </c>
      <c r="P135" s="952"/>
      <c r="Q135" s="952"/>
      <c r="R135" s="952"/>
      <c r="S135" s="952"/>
      <c r="T135" s="952"/>
      <c r="U135" s="952"/>
      <c r="V135" s="952">
        <f t="shared" si="8"/>
        <v>1200</v>
      </c>
      <c r="W135" s="952"/>
      <c r="X135" s="952"/>
      <c r="Y135" s="952">
        <f t="shared" si="5"/>
        <v>0</v>
      </c>
      <c r="Z135" s="952"/>
      <c r="AA135" s="952">
        <f t="shared" si="6"/>
        <v>1200</v>
      </c>
    </row>
    <row r="136" spans="2:27">
      <c r="B136" s="951">
        <v>14</v>
      </c>
      <c r="C136" s="948" t="s">
        <v>3518</v>
      </c>
      <c r="D136" s="949">
        <v>44900</v>
      </c>
      <c r="E136" s="948" t="s">
        <v>348</v>
      </c>
      <c r="F136" s="948" t="s">
        <v>122</v>
      </c>
      <c r="G136" s="960">
        <v>27</v>
      </c>
      <c r="H136" s="952">
        <v>2500</v>
      </c>
      <c r="I136" s="952">
        <v>0</v>
      </c>
      <c r="J136" s="952">
        <v>0</v>
      </c>
      <c r="K136" s="952">
        <v>0</v>
      </c>
      <c r="L136" s="952">
        <v>2500</v>
      </c>
      <c r="M136" s="948" t="s">
        <v>2821</v>
      </c>
      <c r="N136" s="948" t="s">
        <v>2795</v>
      </c>
      <c r="O136" s="948" t="s">
        <v>61</v>
      </c>
      <c r="P136" s="952"/>
      <c r="Q136" s="952"/>
      <c r="R136" s="952"/>
      <c r="S136" s="952"/>
      <c r="T136" s="952"/>
      <c r="U136" s="952"/>
      <c r="V136" s="952">
        <f t="shared" si="8"/>
        <v>2500</v>
      </c>
      <c r="W136" s="952"/>
      <c r="X136" s="952"/>
      <c r="Y136" s="952">
        <f t="shared" ref="Y136:Y199" si="9">L136-SUM(R136:X136)+Q136</f>
        <v>0</v>
      </c>
      <c r="Z136" s="952"/>
      <c r="AA136" s="952">
        <f t="shared" ref="AA136:AA199" si="10">IF(AA$6-$G136=0,$H136,0)</f>
        <v>2500</v>
      </c>
    </row>
    <row r="137" spans="2:27">
      <c r="B137" s="951">
        <v>15</v>
      </c>
      <c r="C137" s="948" t="s">
        <v>3518</v>
      </c>
      <c r="D137" s="949">
        <v>44901</v>
      </c>
      <c r="E137" s="948" t="s">
        <v>348</v>
      </c>
      <c r="F137" s="948" t="s">
        <v>366</v>
      </c>
      <c r="G137" s="960">
        <v>27</v>
      </c>
      <c r="H137" s="952">
        <v>3500</v>
      </c>
      <c r="I137" s="952">
        <v>0</v>
      </c>
      <c r="J137" s="952">
        <v>0</v>
      </c>
      <c r="K137" s="952">
        <v>0</v>
      </c>
      <c r="L137" s="952">
        <v>3500</v>
      </c>
      <c r="M137" s="948" t="s">
        <v>2539</v>
      </c>
      <c r="N137" s="948" t="s">
        <v>2538</v>
      </c>
      <c r="O137" s="948" t="s">
        <v>61</v>
      </c>
      <c r="P137" s="952"/>
      <c r="Q137" s="952"/>
      <c r="R137" s="952"/>
      <c r="S137" s="952"/>
      <c r="T137" s="952"/>
      <c r="U137" s="952"/>
      <c r="V137" s="952">
        <f t="shared" si="8"/>
        <v>3500</v>
      </c>
      <c r="W137" s="952"/>
      <c r="X137" s="952"/>
      <c r="Y137" s="952">
        <f t="shared" si="9"/>
        <v>0</v>
      </c>
      <c r="Z137" s="952"/>
      <c r="AA137" s="952">
        <f t="shared" si="10"/>
        <v>3500</v>
      </c>
    </row>
    <row r="138" spans="2:27">
      <c r="B138" s="951">
        <v>16</v>
      </c>
      <c r="C138" s="948" t="s">
        <v>3518</v>
      </c>
      <c r="D138" s="949">
        <v>44901</v>
      </c>
      <c r="E138" s="948" t="s">
        <v>348</v>
      </c>
      <c r="F138" s="948" t="s">
        <v>354</v>
      </c>
      <c r="G138" s="960">
        <v>27</v>
      </c>
      <c r="H138" s="952">
        <v>800</v>
      </c>
      <c r="I138" s="952">
        <v>0</v>
      </c>
      <c r="J138" s="952">
        <v>0</v>
      </c>
      <c r="K138" s="952">
        <v>0</v>
      </c>
      <c r="L138" s="952">
        <v>800</v>
      </c>
      <c r="M138" s="948" t="s">
        <v>2547</v>
      </c>
      <c r="N138" s="948" t="s">
        <v>2382</v>
      </c>
      <c r="O138" s="948"/>
      <c r="P138" s="952"/>
      <c r="Q138" s="952"/>
      <c r="R138" s="952"/>
      <c r="S138" s="952"/>
      <c r="T138" s="952">
        <f>L138</f>
        <v>800</v>
      </c>
      <c r="U138" s="952"/>
      <c r="V138" s="952"/>
      <c r="W138" s="952"/>
      <c r="X138" s="952"/>
      <c r="Y138" s="952">
        <f t="shared" si="9"/>
        <v>0</v>
      </c>
      <c r="Z138" s="952"/>
      <c r="AA138" s="952">
        <f t="shared" si="10"/>
        <v>800</v>
      </c>
    </row>
    <row r="139" spans="2:27">
      <c r="B139" s="951">
        <v>18</v>
      </c>
      <c r="C139" s="948" t="s">
        <v>3518</v>
      </c>
      <c r="D139" s="949">
        <v>44901</v>
      </c>
      <c r="E139" s="948" t="s">
        <v>348</v>
      </c>
      <c r="F139" s="948" t="s">
        <v>361</v>
      </c>
      <c r="G139" s="960">
        <v>27</v>
      </c>
      <c r="H139" s="952">
        <v>3000</v>
      </c>
      <c r="I139" s="952">
        <v>0</v>
      </c>
      <c r="J139" s="952">
        <v>0</v>
      </c>
      <c r="K139" s="952">
        <v>0</v>
      </c>
      <c r="L139" s="952">
        <v>3000</v>
      </c>
      <c r="M139" s="948" t="s">
        <v>3119</v>
      </c>
      <c r="N139" s="948" t="s">
        <v>2389</v>
      </c>
      <c r="O139" s="948" t="s">
        <v>61</v>
      </c>
      <c r="P139" s="952"/>
      <c r="Q139" s="952"/>
      <c r="R139" s="952"/>
      <c r="S139" s="952"/>
      <c r="T139" s="952"/>
      <c r="U139" s="952"/>
      <c r="V139" s="952">
        <f>L139</f>
        <v>3000</v>
      </c>
      <c r="W139" s="952"/>
      <c r="X139" s="952"/>
      <c r="Y139" s="952">
        <f t="shared" si="9"/>
        <v>0</v>
      </c>
      <c r="Z139" s="952"/>
      <c r="AA139" s="952">
        <f t="shared" si="10"/>
        <v>3000</v>
      </c>
    </row>
    <row r="140" spans="2:27">
      <c r="B140" s="951">
        <v>20</v>
      </c>
      <c r="C140" s="948" t="s">
        <v>3518</v>
      </c>
      <c r="D140" s="949">
        <v>44901</v>
      </c>
      <c r="E140" s="948" t="s">
        <v>348</v>
      </c>
      <c r="F140" s="948" t="s">
        <v>122</v>
      </c>
      <c r="G140" s="960">
        <v>27</v>
      </c>
      <c r="H140" s="987">
        <v>1000</v>
      </c>
      <c r="I140" s="987">
        <v>0</v>
      </c>
      <c r="J140" s="987">
        <v>0</v>
      </c>
      <c r="K140" s="987">
        <v>0</v>
      </c>
      <c r="L140" s="987">
        <v>1000</v>
      </c>
      <c r="M140" s="948" t="s">
        <v>3210</v>
      </c>
      <c r="N140" s="948" t="s">
        <v>2401</v>
      </c>
      <c r="O140" s="948"/>
      <c r="P140" s="952"/>
      <c r="Q140" s="952"/>
      <c r="R140" s="952"/>
      <c r="S140" s="952"/>
      <c r="T140" s="952">
        <f>L140</f>
        <v>1000</v>
      </c>
      <c r="U140" s="952"/>
      <c r="V140" s="952"/>
      <c r="W140" s="952"/>
      <c r="X140" s="952"/>
      <c r="Y140" s="952">
        <f t="shared" si="9"/>
        <v>0</v>
      </c>
      <c r="Z140" s="952"/>
      <c r="AA140" s="952">
        <f t="shared" si="10"/>
        <v>1000</v>
      </c>
    </row>
    <row r="141" spans="2:27">
      <c r="B141" s="951">
        <v>21</v>
      </c>
      <c r="C141" s="948" t="s">
        <v>3518</v>
      </c>
      <c r="D141" s="949">
        <v>44901</v>
      </c>
      <c r="E141" s="948" t="s">
        <v>348</v>
      </c>
      <c r="F141" s="948" t="s">
        <v>122</v>
      </c>
      <c r="G141" s="960">
        <v>27</v>
      </c>
      <c r="H141" s="952">
        <v>1000</v>
      </c>
      <c r="I141" s="952">
        <v>0</v>
      </c>
      <c r="J141" s="952">
        <v>0</v>
      </c>
      <c r="K141" s="952">
        <v>0</v>
      </c>
      <c r="L141" s="952">
        <v>1000</v>
      </c>
      <c r="M141" s="948" t="s">
        <v>3150</v>
      </c>
      <c r="N141" s="948" t="s">
        <v>2380</v>
      </c>
      <c r="O141" s="948" t="s">
        <v>61</v>
      </c>
      <c r="P141" s="952"/>
      <c r="Q141" s="952"/>
      <c r="R141" s="952"/>
      <c r="S141" s="952"/>
      <c r="T141" s="952"/>
      <c r="U141" s="952"/>
      <c r="V141" s="952">
        <f>L141</f>
        <v>1000</v>
      </c>
      <c r="W141" s="952"/>
      <c r="X141" s="952"/>
      <c r="Y141" s="952">
        <f t="shared" si="9"/>
        <v>0</v>
      </c>
      <c r="Z141" s="952"/>
      <c r="AA141" s="952">
        <f t="shared" si="10"/>
        <v>1000</v>
      </c>
    </row>
    <row r="142" spans="2:27">
      <c r="B142" s="951">
        <v>22</v>
      </c>
      <c r="C142" s="948" t="s">
        <v>3518</v>
      </c>
      <c r="D142" s="949">
        <v>44901</v>
      </c>
      <c r="E142" s="948" t="s">
        <v>348</v>
      </c>
      <c r="F142" s="948" t="s">
        <v>122</v>
      </c>
      <c r="G142" s="960">
        <v>27</v>
      </c>
      <c r="H142" s="952">
        <v>1200</v>
      </c>
      <c r="I142" s="952">
        <v>0</v>
      </c>
      <c r="J142" s="952">
        <v>0</v>
      </c>
      <c r="K142" s="952">
        <v>0</v>
      </c>
      <c r="L142" s="952">
        <v>1200</v>
      </c>
      <c r="M142" s="948" t="s">
        <v>2970</v>
      </c>
      <c r="N142" s="948" t="s">
        <v>2401</v>
      </c>
      <c r="O142" s="948" t="s">
        <v>61</v>
      </c>
      <c r="P142" s="952"/>
      <c r="Q142" s="952"/>
      <c r="R142" s="952"/>
      <c r="S142" s="952"/>
      <c r="T142" s="952"/>
      <c r="U142" s="952"/>
      <c r="V142" s="952">
        <f>L142</f>
        <v>1200</v>
      </c>
      <c r="W142" s="952"/>
      <c r="X142" s="952"/>
      <c r="Y142" s="952">
        <f t="shared" si="9"/>
        <v>0</v>
      </c>
      <c r="Z142" s="952"/>
      <c r="AA142" s="952">
        <f t="shared" si="10"/>
        <v>1200</v>
      </c>
    </row>
    <row r="143" spans="2:27">
      <c r="B143" s="951">
        <v>25</v>
      </c>
      <c r="C143" s="948" t="s">
        <v>3518</v>
      </c>
      <c r="D143" s="949">
        <v>44910</v>
      </c>
      <c r="E143" s="948" t="s">
        <v>348</v>
      </c>
      <c r="F143" s="948" t="s">
        <v>356</v>
      </c>
      <c r="G143" s="960">
        <v>27</v>
      </c>
      <c r="H143" s="952">
        <v>800</v>
      </c>
      <c r="I143" s="952">
        <v>0</v>
      </c>
      <c r="J143" s="952">
        <v>0</v>
      </c>
      <c r="K143" s="952">
        <v>0</v>
      </c>
      <c r="L143" s="952">
        <v>800</v>
      </c>
      <c r="M143" s="948" t="s">
        <v>2571</v>
      </c>
      <c r="N143" s="948" t="s">
        <v>2570</v>
      </c>
      <c r="O143" s="948" t="s">
        <v>61</v>
      </c>
      <c r="P143" s="952"/>
      <c r="Q143" s="952"/>
      <c r="R143" s="952"/>
      <c r="S143" s="952"/>
      <c r="T143" s="952"/>
      <c r="U143" s="952"/>
      <c r="V143" s="952">
        <f>L143</f>
        <v>800</v>
      </c>
      <c r="W143" s="952"/>
      <c r="X143" s="952"/>
      <c r="Y143" s="952">
        <f t="shared" si="9"/>
        <v>0</v>
      </c>
      <c r="Z143" s="952"/>
      <c r="AA143" s="952">
        <f t="shared" si="10"/>
        <v>800</v>
      </c>
    </row>
    <row r="144" spans="2:27">
      <c r="B144" s="951">
        <v>27</v>
      </c>
      <c r="C144" s="948" t="s">
        <v>3518</v>
      </c>
      <c r="D144" s="949">
        <v>44913</v>
      </c>
      <c r="E144" s="948" t="s">
        <v>348</v>
      </c>
      <c r="F144" s="948" t="s">
        <v>122</v>
      </c>
      <c r="G144" s="960">
        <v>27</v>
      </c>
      <c r="H144" s="987">
        <v>2500</v>
      </c>
      <c r="I144" s="987">
        <v>0</v>
      </c>
      <c r="J144" s="987">
        <v>0</v>
      </c>
      <c r="K144" s="987">
        <v>0</v>
      </c>
      <c r="L144" s="987">
        <v>2500</v>
      </c>
      <c r="M144" s="948" t="s">
        <v>2619</v>
      </c>
      <c r="N144" s="948" t="s">
        <v>2597</v>
      </c>
      <c r="O144" s="948" t="s">
        <v>3527</v>
      </c>
      <c r="P144" s="952"/>
      <c r="Q144" s="952"/>
      <c r="R144" s="952">
        <v>2000</v>
      </c>
      <c r="S144" s="952"/>
      <c r="T144" s="952"/>
      <c r="U144" s="952"/>
      <c r="V144" s="952">
        <v>500</v>
      </c>
      <c r="W144" s="952"/>
      <c r="X144" s="952"/>
      <c r="Y144" s="952">
        <f t="shared" si="9"/>
        <v>0</v>
      </c>
      <c r="Z144" s="952"/>
      <c r="AA144" s="952">
        <f t="shared" si="10"/>
        <v>2500</v>
      </c>
    </row>
    <row r="145" spans="2:27">
      <c r="B145" s="951">
        <v>28</v>
      </c>
      <c r="C145" s="948" t="s">
        <v>3518</v>
      </c>
      <c r="D145" s="949">
        <v>44914</v>
      </c>
      <c r="E145" s="948" t="s">
        <v>348</v>
      </c>
      <c r="F145" s="948" t="s">
        <v>122</v>
      </c>
      <c r="G145" s="960">
        <v>27</v>
      </c>
      <c r="H145" s="952">
        <v>700</v>
      </c>
      <c r="I145" s="952">
        <v>0</v>
      </c>
      <c r="J145" s="952">
        <v>0</v>
      </c>
      <c r="K145" s="952">
        <v>0</v>
      </c>
      <c r="L145" s="952">
        <v>700</v>
      </c>
      <c r="M145" s="948" t="s">
        <v>3272</v>
      </c>
      <c r="N145" s="948" t="s">
        <v>2597</v>
      </c>
      <c r="O145" s="948"/>
      <c r="P145" s="952"/>
      <c r="Q145" s="952"/>
      <c r="R145" s="952"/>
      <c r="S145" s="952"/>
      <c r="T145" s="952">
        <f>L145</f>
        <v>700</v>
      </c>
      <c r="U145" s="952"/>
      <c r="V145" s="952"/>
      <c r="W145" s="952"/>
      <c r="X145" s="952"/>
      <c r="Y145" s="952">
        <f t="shared" si="9"/>
        <v>0</v>
      </c>
      <c r="Z145" s="952"/>
      <c r="AA145" s="952">
        <f t="shared" si="10"/>
        <v>700</v>
      </c>
    </row>
    <row r="146" spans="2:27">
      <c r="B146" s="951">
        <v>33</v>
      </c>
      <c r="C146" s="948" t="s">
        <v>3518</v>
      </c>
      <c r="D146" s="949">
        <v>44936</v>
      </c>
      <c r="E146" s="948" t="s">
        <v>348</v>
      </c>
      <c r="F146" s="948" t="s">
        <v>360</v>
      </c>
      <c r="G146" s="960">
        <v>27</v>
      </c>
      <c r="H146" s="952">
        <v>800</v>
      </c>
      <c r="I146" s="952">
        <v>0</v>
      </c>
      <c r="J146" s="952">
        <v>0</v>
      </c>
      <c r="K146" s="952">
        <v>0</v>
      </c>
      <c r="L146" s="952">
        <v>800</v>
      </c>
      <c r="M146" s="948" t="s">
        <v>2609</v>
      </c>
      <c r="N146" s="948" t="s">
        <v>2401</v>
      </c>
      <c r="O146" s="948"/>
      <c r="P146" s="952"/>
      <c r="Q146" s="952"/>
      <c r="R146" s="952"/>
      <c r="S146" s="952"/>
      <c r="T146" s="952">
        <f>L146</f>
        <v>800</v>
      </c>
      <c r="U146" s="952"/>
      <c r="V146" s="952"/>
      <c r="W146" s="952"/>
      <c r="X146" s="952"/>
      <c r="Y146" s="952">
        <f t="shared" si="9"/>
        <v>0</v>
      </c>
      <c r="Z146" s="952"/>
      <c r="AA146" s="952">
        <f t="shared" si="10"/>
        <v>800</v>
      </c>
    </row>
    <row r="147" spans="2:27">
      <c r="B147" s="951">
        <v>36</v>
      </c>
      <c r="C147" s="948" t="s">
        <v>3518</v>
      </c>
      <c r="D147" s="949">
        <v>44936</v>
      </c>
      <c r="E147" s="948" t="s">
        <v>348</v>
      </c>
      <c r="F147" s="948" t="s">
        <v>358</v>
      </c>
      <c r="G147" s="960">
        <v>27</v>
      </c>
      <c r="H147" s="952">
        <v>3100</v>
      </c>
      <c r="I147" s="952">
        <v>0</v>
      </c>
      <c r="J147" s="952">
        <v>0</v>
      </c>
      <c r="K147" s="952">
        <v>0</v>
      </c>
      <c r="L147" s="952">
        <v>3100</v>
      </c>
      <c r="M147" s="948" t="s">
        <v>2583</v>
      </c>
      <c r="N147" s="948" t="s">
        <v>2389</v>
      </c>
      <c r="O147" s="948" t="s">
        <v>61</v>
      </c>
      <c r="P147" s="952"/>
      <c r="Q147" s="952"/>
      <c r="R147" s="952"/>
      <c r="S147" s="952"/>
      <c r="T147" s="952"/>
      <c r="U147" s="952"/>
      <c r="V147" s="952">
        <f>L147</f>
        <v>3100</v>
      </c>
      <c r="W147" s="952"/>
      <c r="X147" s="952"/>
      <c r="Y147" s="952">
        <f t="shared" si="9"/>
        <v>0</v>
      </c>
      <c r="Z147" s="952"/>
      <c r="AA147" s="952">
        <f t="shared" si="10"/>
        <v>3100</v>
      </c>
    </row>
    <row r="148" spans="2:27">
      <c r="B148" s="951">
        <v>37</v>
      </c>
      <c r="C148" s="948" t="s">
        <v>3518</v>
      </c>
      <c r="D148" s="949">
        <v>44936</v>
      </c>
      <c r="E148" s="948" t="s">
        <v>348</v>
      </c>
      <c r="F148" s="948" t="s">
        <v>359</v>
      </c>
      <c r="G148" s="960">
        <v>27</v>
      </c>
      <c r="H148" s="952">
        <v>700</v>
      </c>
      <c r="I148" s="952">
        <v>0</v>
      </c>
      <c r="J148" s="952">
        <v>0</v>
      </c>
      <c r="K148" s="952">
        <v>0</v>
      </c>
      <c r="L148" s="952">
        <v>700</v>
      </c>
      <c r="M148" s="948" t="s">
        <v>2497</v>
      </c>
      <c r="N148" s="948" t="s">
        <v>2382</v>
      </c>
      <c r="O148" s="948"/>
      <c r="P148" s="952"/>
      <c r="Q148" s="952"/>
      <c r="R148" s="952"/>
      <c r="S148" s="952"/>
      <c r="T148" s="952">
        <f>L148</f>
        <v>700</v>
      </c>
      <c r="U148" s="952"/>
      <c r="V148" s="952"/>
      <c r="W148" s="952"/>
      <c r="X148" s="952"/>
      <c r="Y148" s="952">
        <f t="shared" si="9"/>
        <v>0</v>
      </c>
      <c r="Z148" s="952"/>
      <c r="AA148" s="952">
        <f t="shared" si="10"/>
        <v>700</v>
      </c>
    </row>
    <row r="149" spans="2:27">
      <c r="B149" s="951">
        <v>38</v>
      </c>
      <c r="C149" s="948" t="s">
        <v>3518</v>
      </c>
      <c r="D149" s="949">
        <v>44936</v>
      </c>
      <c r="E149" s="948" t="s">
        <v>348</v>
      </c>
      <c r="F149" s="948" t="s">
        <v>364</v>
      </c>
      <c r="G149" s="960">
        <v>27</v>
      </c>
      <c r="H149" s="952">
        <v>1100</v>
      </c>
      <c r="I149" s="952">
        <v>0</v>
      </c>
      <c r="J149" s="952">
        <v>0</v>
      </c>
      <c r="K149" s="952">
        <v>0</v>
      </c>
      <c r="L149" s="952">
        <v>1100</v>
      </c>
      <c r="M149" s="948" t="s">
        <v>3334</v>
      </c>
      <c r="N149" s="948" t="s">
        <v>2570</v>
      </c>
      <c r="O149" s="948" t="s">
        <v>61</v>
      </c>
      <c r="P149" s="952"/>
      <c r="Q149" s="952"/>
      <c r="R149" s="952"/>
      <c r="S149" s="952"/>
      <c r="T149" s="952"/>
      <c r="U149" s="952"/>
      <c r="V149" s="952">
        <f>L149</f>
        <v>1100</v>
      </c>
      <c r="W149" s="952"/>
      <c r="X149" s="952"/>
      <c r="Y149" s="952">
        <f t="shared" si="9"/>
        <v>0</v>
      </c>
      <c r="Z149" s="952"/>
      <c r="AA149" s="952">
        <f t="shared" si="10"/>
        <v>1100</v>
      </c>
    </row>
    <row r="150" spans="2:27">
      <c r="B150" s="951">
        <v>39</v>
      </c>
      <c r="C150" s="948" t="s">
        <v>3518</v>
      </c>
      <c r="D150" s="949">
        <v>44936</v>
      </c>
      <c r="E150" s="948" t="s">
        <v>348</v>
      </c>
      <c r="F150" s="948" t="s">
        <v>122</v>
      </c>
      <c r="G150" s="960">
        <v>27</v>
      </c>
      <c r="H150" s="952">
        <v>800</v>
      </c>
      <c r="I150" s="952">
        <v>0</v>
      </c>
      <c r="J150" s="952">
        <v>0</v>
      </c>
      <c r="K150" s="952">
        <v>0</v>
      </c>
      <c r="L150" s="952">
        <v>800</v>
      </c>
      <c r="M150" s="948" t="s">
        <v>2381</v>
      </c>
      <c r="N150" s="948" t="s">
        <v>2380</v>
      </c>
      <c r="O150" s="948"/>
      <c r="P150" s="952"/>
      <c r="Q150" s="952"/>
      <c r="R150" s="952"/>
      <c r="S150" s="952"/>
      <c r="T150" s="952">
        <f>L150</f>
        <v>800</v>
      </c>
      <c r="U150" s="952"/>
      <c r="V150" s="952"/>
      <c r="W150" s="952"/>
      <c r="X150" s="952"/>
      <c r="Y150" s="952">
        <f t="shared" si="9"/>
        <v>0</v>
      </c>
      <c r="Z150" s="952"/>
      <c r="AA150" s="952">
        <f t="shared" si="10"/>
        <v>800</v>
      </c>
    </row>
    <row r="151" spans="2:27">
      <c r="B151" s="951">
        <v>41</v>
      </c>
      <c r="C151" s="948" t="s">
        <v>3518</v>
      </c>
      <c r="D151" s="949">
        <v>44943</v>
      </c>
      <c r="E151" s="948" t="s">
        <v>348</v>
      </c>
      <c r="F151" s="948" t="s">
        <v>367</v>
      </c>
      <c r="G151" s="960">
        <v>27</v>
      </c>
      <c r="H151" s="952">
        <v>850</v>
      </c>
      <c r="I151" s="952">
        <v>0</v>
      </c>
      <c r="J151" s="952">
        <v>0</v>
      </c>
      <c r="K151" s="952">
        <v>0</v>
      </c>
      <c r="L151" s="952">
        <v>850</v>
      </c>
      <c r="M151" s="948" t="s">
        <v>2566</v>
      </c>
      <c r="N151" s="948" t="s">
        <v>2530</v>
      </c>
      <c r="O151" s="948"/>
      <c r="P151" s="952"/>
      <c r="Q151" s="952"/>
      <c r="R151" s="952"/>
      <c r="S151" s="952"/>
      <c r="T151" s="952">
        <f>L151</f>
        <v>850</v>
      </c>
      <c r="U151" s="952"/>
      <c r="V151" s="952"/>
      <c r="W151" s="952"/>
      <c r="X151" s="952"/>
      <c r="Y151" s="952">
        <f t="shared" si="9"/>
        <v>0</v>
      </c>
      <c r="Z151" s="952"/>
      <c r="AA151" s="952">
        <f t="shared" si="10"/>
        <v>850</v>
      </c>
    </row>
    <row r="152" spans="2:27">
      <c r="B152" s="951">
        <v>42</v>
      </c>
      <c r="C152" s="948" t="s">
        <v>3518</v>
      </c>
      <c r="D152" s="949">
        <v>44943</v>
      </c>
      <c r="E152" s="948" t="s">
        <v>348</v>
      </c>
      <c r="F152" s="948" t="s">
        <v>362</v>
      </c>
      <c r="G152" s="960">
        <v>27</v>
      </c>
      <c r="H152" s="952">
        <v>800</v>
      </c>
      <c r="I152" s="952">
        <v>0</v>
      </c>
      <c r="J152" s="952">
        <v>0</v>
      </c>
      <c r="K152" s="952">
        <v>0</v>
      </c>
      <c r="L152" s="952">
        <v>800</v>
      </c>
      <c r="M152" s="948" t="s">
        <v>2580</v>
      </c>
      <c r="N152" s="948" t="s">
        <v>2387</v>
      </c>
      <c r="O152" s="948"/>
      <c r="P152" s="952"/>
      <c r="Q152" s="952"/>
      <c r="R152" s="952"/>
      <c r="S152" s="952"/>
      <c r="T152" s="952">
        <f>L152</f>
        <v>800</v>
      </c>
      <c r="U152" s="952"/>
      <c r="V152" s="952"/>
      <c r="W152" s="952"/>
      <c r="X152" s="952"/>
      <c r="Y152" s="952">
        <f t="shared" si="9"/>
        <v>0</v>
      </c>
      <c r="Z152" s="952"/>
      <c r="AA152" s="952">
        <f t="shared" si="10"/>
        <v>800</v>
      </c>
    </row>
    <row r="153" spans="2:27">
      <c r="B153" s="951">
        <v>45</v>
      </c>
      <c r="C153" s="948" t="s">
        <v>3518</v>
      </c>
      <c r="D153" s="949">
        <v>44946</v>
      </c>
      <c r="E153" s="948" t="s">
        <v>348</v>
      </c>
      <c r="F153" s="948" t="s">
        <v>365</v>
      </c>
      <c r="G153" s="960">
        <v>27</v>
      </c>
      <c r="H153" s="952">
        <v>2000</v>
      </c>
      <c r="I153" s="952">
        <v>0</v>
      </c>
      <c r="J153" s="952">
        <v>0</v>
      </c>
      <c r="K153" s="952">
        <v>0</v>
      </c>
      <c r="L153" s="952">
        <v>2000</v>
      </c>
      <c r="M153" s="948" t="s">
        <v>2518</v>
      </c>
      <c r="N153" s="948" t="s">
        <v>2490</v>
      </c>
      <c r="O153" s="948" t="s">
        <v>61</v>
      </c>
      <c r="P153" s="952"/>
      <c r="Q153" s="952"/>
      <c r="R153" s="952"/>
      <c r="S153" s="952"/>
      <c r="T153" s="952"/>
      <c r="U153" s="952"/>
      <c r="V153" s="952">
        <f>L153</f>
        <v>2000</v>
      </c>
      <c r="W153" s="952"/>
      <c r="X153" s="952"/>
      <c r="Y153" s="952">
        <f t="shared" si="9"/>
        <v>0</v>
      </c>
      <c r="Z153" s="952"/>
      <c r="AA153" s="952">
        <f t="shared" si="10"/>
        <v>2000</v>
      </c>
    </row>
    <row r="154" spans="2:27">
      <c r="B154" s="951">
        <v>46</v>
      </c>
      <c r="C154" s="948" t="s">
        <v>3518</v>
      </c>
      <c r="D154" s="949">
        <v>44946</v>
      </c>
      <c r="E154" s="948" t="s">
        <v>348</v>
      </c>
      <c r="F154" s="948" t="s">
        <v>122</v>
      </c>
      <c r="G154" s="960">
        <v>27</v>
      </c>
      <c r="H154" s="952">
        <v>800</v>
      </c>
      <c r="I154" s="952">
        <v>0</v>
      </c>
      <c r="J154" s="952">
        <v>0</v>
      </c>
      <c r="K154" s="952">
        <v>0</v>
      </c>
      <c r="L154" s="952">
        <v>800</v>
      </c>
      <c r="M154" s="948" t="s">
        <v>2941</v>
      </c>
      <c r="N154" s="948" t="s">
        <v>2380</v>
      </c>
      <c r="O154" s="948"/>
      <c r="P154" s="952"/>
      <c r="Q154" s="952"/>
      <c r="R154" s="952"/>
      <c r="S154" s="952"/>
      <c r="T154" s="952">
        <f>L154</f>
        <v>800</v>
      </c>
      <c r="U154" s="952"/>
      <c r="V154" s="952"/>
      <c r="W154" s="952"/>
      <c r="X154" s="952"/>
      <c r="Y154" s="952">
        <f t="shared" si="9"/>
        <v>0</v>
      </c>
      <c r="Z154" s="952"/>
      <c r="AA154" s="952">
        <f t="shared" si="10"/>
        <v>800</v>
      </c>
    </row>
    <row r="155" spans="2:27">
      <c r="B155" s="951">
        <v>47</v>
      </c>
      <c r="C155" s="948" t="s">
        <v>3518</v>
      </c>
      <c r="D155" s="949">
        <v>44946</v>
      </c>
      <c r="E155" s="948" t="s">
        <v>348</v>
      </c>
      <c r="F155" s="948" t="s">
        <v>122</v>
      </c>
      <c r="G155" s="960">
        <v>27</v>
      </c>
      <c r="H155" s="952">
        <v>3000</v>
      </c>
      <c r="I155" s="952">
        <v>0</v>
      </c>
      <c r="J155" s="952">
        <v>0</v>
      </c>
      <c r="K155" s="952">
        <v>0</v>
      </c>
      <c r="L155" s="952">
        <v>3000</v>
      </c>
      <c r="M155" s="948" t="s">
        <v>2649</v>
      </c>
      <c r="N155" s="948" t="s">
        <v>2597</v>
      </c>
      <c r="O155" s="948" t="s">
        <v>61</v>
      </c>
      <c r="P155" s="952"/>
      <c r="Q155" s="952"/>
      <c r="R155" s="952"/>
      <c r="S155" s="952"/>
      <c r="T155" s="952"/>
      <c r="U155" s="952"/>
      <c r="V155" s="952">
        <f>L155</f>
        <v>3000</v>
      </c>
      <c r="W155" s="952"/>
      <c r="X155" s="952"/>
      <c r="Y155" s="952">
        <f t="shared" si="9"/>
        <v>0</v>
      </c>
      <c r="Z155" s="952"/>
      <c r="AA155" s="952">
        <f t="shared" si="10"/>
        <v>3000</v>
      </c>
    </row>
    <row r="156" spans="2:27">
      <c r="B156" s="951">
        <v>48</v>
      </c>
      <c r="C156" s="948" t="s">
        <v>3518</v>
      </c>
      <c r="D156" s="949">
        <v>44950</v>
      </c>
      <c r="E156" s="948" t="s">
        <v>348</v>
      </c>
      <c r="F156" s="948" t="s">
        <v>122</v>
      </c>
      <c r="G156" s="960">
        <v>27</v>
      </c>
      <c r="H156" s="952">
        <v>3000</v>
      </c>
      <c r="I156" s="952">
        <v>0</v>
      </c>
      <c r="J156" s="952">
        <v>0</v>
      </c>
      <c r="K156" s="952">
        <v>0</v>
      </c>
      <c r="L156" s="952">
        <v>3000</v>
      </c>
      <c r="M156" s="948" t="s">
        <v>2776</v>
      </c>
      <c r="N156" s="948" t="s">
        <v>2387</v>
      </c>
      <c r="O156" s="948" t="s">
        <v>61</v>
      </c>
      <c r="P156" s="952"/>
      <c r="Q156" s="952"/>
      <c r="R156" s="952"/>
      <c r="S156" s="952"/>
      <c r="T156" s="952"/>
      <c r="U156" s="952"/>
      <c r="V156" s="952">
        <f>L156</f>
        <v>3000</v>
      </c>
      <c r="W156" s="952"/>
      <c r="X156" s="952"/>
      <c r="Y156" s="952">
        <f t="shared" si="9"/>
        <v>0</v>
      </c>
      <c r="Z156" s="952"/>
      <c r="AA156" s="952">
        <f t="shared" si="10"/>
        <v>3000</v>
      </c>
    </row>
    <row r="157" spans="2:27">
      <c r="B157" s="951">
        <v>49</v>
      </c>
      <c r="C157" s="948" t="s">
        <v>3518</v>
      </c>
      <c r="D157" s="949">
        <v>44950</v>
      </c>
      <c r="E157" s="948" t="s">
        <v>348</v>
      </c>
      <c r="F157" s="948" t="s">
        <v>122</v>
      </c>
      <c r="G157" s="960">
        <v>27</v>
      </c>
      <c r="H157" s="952">
        <v>2200</v>
      </c>
      <c r="I157" s="952">
        <v>0</v>
      </c>
      <c r="J157" s="952">
        <v>0</v>
      </c>
      <c r="K157" s="952">
        <v>0</v>
      </c>
      <c r="L157" s="952">
        <v>2200</v>
      </c>
      <c r="M157" s="948" t="s">
        <v>3160</v>
      </c>
      <c r="N157" s="948" t="s">
        <v>2389</v>
      </c>
      <c r="O157" s="948" t="s">
        <v>61</v>
      </c>
      <c r="P157" s="952"/>
      <c r="Q157" s="952"/>
      <c r="R157" s="952"/>
      <c r="S157" s="952"/>
      <c r="T157" s="952"/>
      <c r="U157" s="952"/>
      <c r="V157" s="952"/>
      <c r="W157" s="952"/>
      <c r="X157" s="952">
        <f>L157</f>
        <v>2200</v>
      </c>
      <c r="Y157" s="952">
        <f t="shared" si="9"/>
        <v>0</v>
      </c>
      <c r="Z157" s="952"/>
      <c r="AA157" s="952">
        <f t="shared" si="10"/>
        <v>2200</v>
      </c>
    </row>
    <row r="158" spans="2:27">
      <c r="B158" s="951">
        <v>50</v>
      </c>
      <c r="C158" s="948" t="s">
        <v>3518</v>
      </c>
      <c r="D158" s="949">
        <v>44954</v>
      </c>
      <c r="E158" s="948" t="s">
        <v>348</v>
      </c>
      <c r="F158" s="948" t="s">
        <v>352</v>
      </c>
      <c r="G158" s="960">
        <v>27</v>
      </c>
      <c r="H158" s="952">
        <v>900</v>
      </c>
      <c r="I158" s="952">
        <v>0</v>
      </c>
      <c r="J158" s="952">
        <v>0</v>
      </c>
      <c r="K158" s="952">
        <v>0</v>
      </c>
      <c r="L158" s="952">
        <v>900</v>
      </c>
      <c r="M158" s="948" t="s">
        <v>2702</v>
      </c>
      <c r="N158" s="948" t="s">
        <v>2382</v>
      </c>
      <c r="O158" s="948"/>
      <c r="P158" s="952"/>
      <c r="Q158" s="952"/>
      <c r="R158" s="952"/>
      <c r="S158" s="952"/>
      <c r="T158" s="952">
        <f t="shared" ref="T158:T167" si="11">L158</f>
        <v>900</v>
      </c>
      <c r="U158" s="952"/>
      <c r="V158" s="952"/>
      <c r="W158" s="952"/>
      <c r="X158" s="952"/>
      <c r="Y158" s="952">
        <f t="shared" si="9"/>
        <v>0</v>
      </c>
      <c r="Z158" s="952"/>
      <c r="AA158" s="952">
        <f t="shared" si="10"/>
        <v>900</v>
      </c>
    </row>
    <row r="159" spans="2:27">
      <c r="B159" s="951">
        <v>51</v>
      </c>
      <c r="C159" s="948" t="s">
        <v>3518</v>
      </c>
      <c r="D159" s="949">
        <v>44954</v>
      </c>
      <c r="E159" s="948" t="s">
        <v>348</v>
      </c>
      <c r="F159" s="948" t="s">
        <v>355</v>
      </c>
      <c r="G159" s="960">
        <v>27</v>
      </c>
      <c r="H159" s="952">
        <v>800</v>
      </c>
      <c r="I159" s="952">
        <v>0</v>
      </c>
      <c r="J159" s="952">
        <v>0</v>
      </c>
      <c r="K159" s="952">
        <v>0</v>
      </c>
      <c r="L159" s="952">
        <v>800</v>
      </c>
      <c r="M159" s="948" t="s">
        <v>2867</v>
      </c>
      <c r="N159" s="948" t="s">
        <v>2401</v>
      </c>
      <c r="O159" s="948"/>
      <c r="P159" s="952"/>
      <c r="Q159" s="952"/>
      <c r="R159" s="952"/>
      <c r="S159" s="952"/>
      <c r="T159" s="952">
        <f t="shared" si="11"/>
        <v>800</v>
      </c>
      <c r="U159" s="952"/>
      <c r="V159" s="952"/>
      <c r="W159" s="952"/>
      <c r="X159" s="952"/>
      <c r="Y159" s="952">
        <f t="shared" si="9"/>
        <v>0</v>
      </c>
      <c r="Z159" s="952"/>
      <c r="AA159" s="952">
        <f t="shared" si="10"/>
        <v>800</v>
      </c>
    </row>
    <row r="160" spans="2:27">
      <c r="B160" s="951">
        <v>52</v>
      </c>
      <c r="C160" s="948" t="s">
        <v>3518</v>
      </c>
      <c r="D160" s="949">
        <v>44954</v>
      </c>
      <c r="E160" s="948" t="s">
        <v>348</v>
      </c>
      <c r="F160" s="948" t="s">
        <v>122</v>
      </c>
      <c r="G160" s="960">
        <v>27</v>
      </c>
      <c r="H160" s="952">
        <v>800</v>
      </c>
      <c r="I160" s="952">
        <v>0</v>
      </c>
      <c r="J160" s="952">
        <v>0</v>
      </c>
      <c r="K160" s="952">
        <v>0</v>
      </c>
      <c r="L160" s="952">
        <v>800</v>
      </c>
      <c r="M160" s="948" t="s">
        <v>3268</v>
      </c>
      <c r="N160" s="948" t="s">
        <v>2530</v>
      </c>
      <c r="O160" s="948"/>
      <c r="P160" s="952"/>
      <c r="Q160" s="952"/>
      <c r="R160" s="952"/>
      <c r="S160" s="952"/>
      <c r="T160" s="952">
        <f t="shared" si="11"/>
        <v>800</v>
      </c>
      <c r="U160" s="952"/>
      <c r="V160" s="952"/>
      <c r="W160" s="952"/>
      <c r="X160" s="952"/>
      <c r="Y160" s="952">
        <f t="shared" si="9"/>
        <v>0</v>
      </c>
      <c r="Z160" s="952"/>
      <c r="AA160" s="952">
        <f t="shared" si="10"/>
        <v>800</v>
      </c>
    </row>
    <row r="161" spans="2:27">
      <c r="B161" s="951">
        <v>53</v>
      </c>
      <c r="C161" s="948" t="s">
        <v>3518</v>
      </c>
      <c r="D161" s="949">
        <v>44955</v>
      </c>
      <c r="E161" s="948" t="s">
        <v>348</v>
      </c>
      <c r="F161" s="948" t="s">
        <v>122</v>
      </c>
      <c r="G161" s="960">
        <v>27</v>
      </c>
      <c r="H161" s="952">
        <v>1000</v>
      </c>
      <c r="I161" s="952">
        <v>0</v>
      </c>
      <c r="J161" s="952">
        <v>0</v>
      </c>
      <c r="K161" s="952">
        <v>0</v>
      </c>
      <c r="L161" s="952">
        <v>1000</v>
      </c>
      <c r="M161" s="948" t="s">
        <v>2910</v>
      </c>
      <c r="N161" s="948" t="s">
        <v>2389</v>
      </c>
      <c r="O161" s="948"/>
      <c r="P161" s="952"/>
      <c r="Q161" s="952"/>
      <c r="R161" s="952"/>
      <c r="S161" s="952"/>
      <c r="T161" s="952">
        <f t="shared" si="11"/>
        <v>1000</v>
      </c>
      <c r="U161" s="952"/>
      <c r="V161" s="952"/>
      <c r="W161" s="952"/>
      <c r="X161" s="952"/>
      <c r="Y161" s="952">
        <f t="shared" si="9"/>
        <v>0</v>
      </c>
      <c r="Z161" s="952"/>
      <c r="AA161" s="952">
        <f t="shared" si="10"/>
        <v>1000</v>
      </c>
    </row>
    <row r="162" spans="2:27">
      <c r="B162" s="951">
        <v>55</v>
      </c>
      <c r="C162" s="948" t="s">
        <v>3518</v>
      </c>
      <c r="D162" s="949">
        <v>44969</v>
      </c>
      <c r="E162" s="948" t="s">
        <v>348</v>
      </c>
      <c r="F162" s="948" t="s">
        <v>351</v>
      </c>
      <c r="G162" s="960">
        <v>27</v>
      </c>
      <c r="H162" s="952">
        <v>800</v>
      </c>
      <c r="I162" s="952">
        <v>0</v>
      </c>
      <c r="J162" s="952">
        <v>0</v>
      </c>
      <c r="K162" s="952">
        <v>0</v>
      </c>
      <c r="L162" s="952">
        <v>800</v>
      </c>
      <c r="M162" s="948" t="s">
        <v>2543</v>
      </c>
      <c r="N162" s="948" t="s">
        <v>2490</v>
      </c>
      <c r="O162" s="948"/>
      <c r="P162" s="952"/>
      <c r="Q162" s="952"/>
      <c r="R162" s="952"/>
      <c r="S162" s="952"/>
      <c r="T162" s="952">
        <f t="shared" si="11"/>
        <v>800</v>
      </c>
      <c r="U162" s="952"/>
      <c r="V162" s="952"/>
      <c r="W162" s="952"/>
      <c r="X162" s="952"/>
      <c r="Y162" s="952">
        <f t="shared" si="9"/>
        <v>0</v>
      </c>
      <c r="Z162" s="952"/>
      <c r="AA162" s="952">
        <f t="shared" si="10"/>
        <v>800</v>
      </c>
    </row>
    <row r="163" spans="2:27">
      <c r="B163" s="951">
        <v>57</v>
      </c>
      <c r="C163" s="948" t="s">
        <v>3518</v>
      </c>
      <c r="D163" s="949">
        <v>44969</v>
      </c>
      <c r="E163" s="948" t="s">
        <v>348</v>
      </c>
      <c r="F163" s="948" t="s">
        <v>122</v>
      </c>
      <c r="G163" s="960">
        <v>27</v>
      </c>
      <c r="H163" s="952">
        <v>1000</v>
      </c>
      <c r="I163" s="952">
        <v>0</v>
      </c>
      <c r="J163" s="952">
        <v>0</v>
      </c>
      <c r="K163" s="952">
        <v>0</v>
      </c>
      <c r="L163" s="952">
        <v>1000</v>
      </c>
      <c r="M163" s="948" t="s">
        <v>2936</v>
      </c>
      <c r="N163" s="948" t="s">
        <v>2935</v>
      </c>
      <c r="O163" s="948"/>
      <c r="P163" s="952"/>
      <c r="Q163" s="952"/>
      <c r="R163" s="952"/>
      <c r="S163" s="952"/>
      <c r="T163" s="952">
        <f t="shared" si="11"/>
        <v>1000</v>
      </c>
      <c r="U163" s="952"/>
      <c r="V163" s="952"/>
      <c r="W163" s="952"/>
      <c r="X163" s="952"/>
      <c r="Y163" s="952">
        <f t="shared" si="9"/>
        <v>0</v>
      </c>
      <c r="Z163" s="952"/>
      <c r="AA163" s="952">
        <f t="shared" si="10"/>
        <v>1000</v>
      </c>
    </row>
    <row r="164" spans="2:27">
      <c r="B164" s="951">
        <v>58</v>
      </c>
      <c r="C164" s="948" t="s">
        <v>3518</v>
      </c>
      <c r="D164" s="949">
        <v>44974</v>
      </c>
      <c r="E164" s="948" t="s">
        <v>348</v>
      </c>
      <c r="F164" s="948" t="s">
        <v>122</v>
      </c>
      <c r="G164" s="960">
        <v>27</v>
      </c>
      <c r="H164" s="952">
        <v>1500</v>
      </c>
      <c r="I164" s="952">
        <v>0</v>
      </c>
      <c r="J164" s="952">
        <v>0</v>
      </c>
      <c r="K164" s="952">
        <v>0</v>
      </c>
      <c r="L164" s="952">
        <v>1500</v>
      </c>
      <c r="M164" s="948" t="s">
        <v>2663</v>
      </c>
      <c r="N164" s="948" t="s">
        <v>2384</v>
      </c>
      <c r="O164" s="948"/>
      <c r="P164" s="952"/>
      <c r="Q164" s="952"/>
      <c r="R164" s="952"/>
      <c r="S164" s="952"/>
      <c r="T164" s="952">
        <f t="shared" si="11"/>
        <v>1500</v>
      </c>
      <c r="U164" s="952"/>
      <c r="V164" s="952"/>
      <c r="W164" s="952"/>
      <c r="X164" s="952"/>
      <c r="Y164" s="952">
        <f t="shared" si="9"/>
        <v>0</v>
      </c>
      <c r="Z164" s="952"/>
      <c r="AA164" s="952">
        <f t="shared" si="10"/>
        <v>1500</v>
      </c>
    </row>
    <row r="165" spans="2:27">
      <c r="B165" s="951">
        <v>59</v>
      </c>
      <c r="C165" s="948" t="s">
        <v>3518</v>
      </c>
      <c r="D165" s="949">
        <v>44974</v>
      </c>
      <c r="E165" s="948" t="s">
        <v>348</v>
      </c>
      <c r="F165" s="948" t="s">
        <v>122</v>
      </c>
      <c r="G165" s="960">
        <v>27</v>
      </c>
      <c r="H165" s="952">
        <v>800</v>
      </c>
      <c r="I165" s="952">
        <v>0</v>
      </c>
      <c r="J165" s="952">
        <v>0</v>
      </c>
      <c r="K165" s="952">
        <v>0</v>
      </c>
      <c r="L165" s="952">
        <v>800</v>
      </c>
      <c r="M165" s="948" t="s">
        <v>2736</v>
      </c>
      <c r="N165" s="948" t="s">
        <v>2389</v>
      </c>
      <c r="O165" s="948"/>
      <c r="P165" s="952"/>
      <c r="Q165" s="952"/>
      <c r="R165" s="952"/>
      <c r="S165" s="952"/>
      <c r="T165" s="952">
        <f t="shared" si="11"/>
        <v>800</v>
      </c>
      <c r="U165" s="952"/>
      <c r="V165" s="952"/>
      <c r="W165" s="952"/>
      <c r="X165" s="952"/>
      <c r="Y165" s="952">
        <f t="shared" si="9"/>
        <v>0</v>
      </c>
      <c r="Z165" s="952"/>
      <c r="AA165" s="952">
        <f t="shared" si="10"/>
        <v>800</v>
      </c>
    </row>
    <row r="166" spans="2:27">
      <c r="B166" s="951">
        <v>60</v>
      </c>
      <c r="C166" s="948" t="s">
        <v>3518</v>
      </c>
      <c r="D166" s="949">
        <v>44974</v>
      </c>
      <c r="E166" s="948" t="s">
        <v>348</v>
      </c>
      <c r="F166" s="948" t="s">
        <v>122</v>
      </c>
      <c r="G166" s="960">
        <v>27</v>
      </c>
      <c r="H166" s="952">
        <v>800</v>
      </c>
      <c r="I166" s="952">
        <v>0</v>
      </c>
      <c r="J166" s="952">
        <v>0</v>
      </c>
      <c r="K166" s="952">
        <v>0</v>
      </c>
      <c r="L166" s="952">
        <v>800</v>
      </c>
      <c r="M166" s="948" t="s">
        <v>2800</v>
      </c>
      <c r="N166" s="948" t="s">
        <v>2490</v>
      </c>
      <c r="O166" s="948"/>
      <c r="P166" s="952"/>
      <c r="Q166" s="952"/>
      <c r="R166" s="952"/>
      <c r="S166" s="952"/>
      <c r="T166" s="952">
        <f t="shared" si="11"/>
        <v>800</v>
      </c>
      <c r="U166" s="952"/>
      <c r="V166" s="952"/>
      <c r="W166" s="952"/>
      <c r="X166" s="952"/>
      <c r="Y166" s="952">
        <f t="shared" si="9"/>
        <v>0</v>
      </c>
      <c r="Z166" s="952"/>
      <c r="AA166" s="952">
        <f t="shared" si="10"/>
        <v>800</v>
      </c>
    </row>
    <row r="167" spans="2:27">
      <c r="B167" s="951">
        <v>61</v>
      </c>
      <c r="C167" s="948" t="s">
        <v>3518</v>
      </c>
      <c r="D167" s="949">
        <v>44980</v>
      </c>
      <c r="E167" s="948" t="s">
        <v>348</v>
      </c>
      <c r="F167" s="948" t="s">
        <v>363</v>
      </c>
      <c r="G167" s="960">
        <v>27</v>
      </c>
      <c r="H167" s="987">
        <v>800</v>
      </c>
      <c r="I167" s="987">
        <v>0</v>
      </c>
      <c r="J167" s="987">
        <v>0</v>
      </c>
      <c r="K167" s="987">
        <v>0</v>
      </c>
      <c r="L167" s="987">
        <v>800</v>
      </c>
      <c r="M167" s="948" t="s">
        <v>2605</v>
      </c>
      <c r="N167" s="948" t="s">
        <v>2490</v>
      </c>
      <c r="O167" s="948"/>
      <c r="P167" s="952"/>
      <c r="Q167" s="952"/>
      <c r="R167" s="952"/>
      <c r="S167" s="952"/>
      <c r="T167" s="952">
        <f t="shared" si="11"/>
        <v>800</v>
      </c>
      <c r="U167" s="952"/>
      <c r="V167" s="952"/>
      <c r="W167" s="952"/>
      <c r="X167" s="952"/>
      <c r="Y167" s="952">
        <f t="shared" si="9"/>
        <v>0</v>
      </c>
      <c r="Z167" s="952"/>
      <c r="AA167" s="952">
        <f t="shared" si="10"/>
        <v>800</v>
      </c>
    </row>
    <row r="168" spans="2:27">
      <c r="B168" s="951">
        <v>62</v>
      </c>
      <c r="C168" s="948" t="s">
        <v>3520</v>
      </c>
      <c r="D168" s="949">
        <v>44986</v>
      </c>
      <c r="E168" s="948" t="s">
        <v>348</v>
      </c>
      <c r="F168" s="948" t="s">
        <v>389</v>
      </c>
      <c r="G168" s="960">
        <v>27</v>
      </c>
      <c r="H168" s="952">
        <v>3350</v>
      </c>
      <c r="I168" s="952">
        <v>0</v>
      </c>
      <c r="J168" s="952">
        <v>0</v>
      </c>
      <c r="K168" s="952">
        <v>0</v>
      </c>
      <c r="L168" s="952">
        <v>3350</v>
      </c>
      <c r="M168" s="948" t="s">
        <v>2645</v>
      </c>
      <c r="N168" s="948" t="s">
        <v>2387</v>
      </c>
      <c r="O168" s="948" t="s">
        <v>3528</v>
      </c>
      <c r="P168" s="952"/>
      <c r="Q168" s="952"/>
      <c r="R168" s="952"/>
      <c r="S168" s="952"/>
      <c r="T168" s="952"/>
      <c r="U168" s="952"/>
      <c r="V168" s="952">
        <f>L168</f>
        <v>3350</v>
      </c>
      <c r="W168" s="952"/>
      <c r="X168" s="952"/>
      <c r="Y168" s="952">
        <f t="shared" si="9"/>
        <v>0</v>
      </c>
      <c r="Z168" s="952"/>
      <c r="AA168" s="952">
        <f t="shared" si="10"/>
        <v>3350</v>
      </c>
    </row>
    <row r="169" spans="2:27">
      <c r="B169" s="951">
        <v>67</v>
      </c>
      <c r="C169" s="948" t="s">
        <v>3520</v>
      </c>
      <c r="D169" s="949">
        <v>44986</v>
      </c>
      <c r="E169" s="948" t="s">
        <v>348</v>
      </c>
      <c r="F169" s="948" t="s">
        <v>390</v>
      </c>
      <c r="G169" s="960">
        <v>27</v>
      </c>
      <c r="H169" s="952">
        <v>2400</v>
      </c>
      <c r="I169" s="952">
        <v>0</v>
      </c>
      <c r="J169" s="952">
        <v>0</v>
      </c>
      <c r="K169" s="952">
        <v>0</v>
      </c>
      <c r="L169" s="952">
        <v>2400</v>
      </c>
      <c r="M169" s="948" t="s">
        <v>2674</v>
      </c>
      <c r="N169" s="948" t="s">
        <v>2389</v>
      </c>
      <c r="O169" s="948" t="s">
        <v>61</v>
      </c>
      <c r="P169" s="952"/>
      <c r="Q169" s="952"/>
      <c r="R169" s="952"/>
      <c r="S169" s="952"/>
      <c r="T169" s="952"/>
      <c r="U169" s="952"/>
      <c r="V169" s="952">
        <f>L169</f>
        <v>2400</v>
      </c>
      <c r="W169" s="952"/>
      <c r="X169" s="952"/>
      <c r="Y169" s="952">
        <f t="shared" si="9"/>
        <v>0</v>
      </c>
      <c r="Z169" s="952"/>
      <c r="AA169" s="952">
        <f t="shared" si="10"/>
        <v>2400</v>
      </c>
    </row>
    <row r="170" spans="2:27">
      <c r="B170" s="951">
        <v>68</v>
      </c>
      <c r="C170" s="948" t="s">
        <v>3520</v>
      </c>
      <c r="D170" s="949">
        <v>44976</v>
      </c>
      <c r="E170" s="948" t="s">
        <v>348</v>
      </c>
      <c r="F170" s="948" t="s">
        <v>391</v>
      </c>
      <c r="G170" s="960">
        <v>27</v>
      </c>
      <c r="H170" s="952">
        <v>2600</v>
      </c>
      <c r="I170" s="952">
        <v>0</v>
      </c>
      <c r="J170" s="952">
        <v>0</v>
      </c>
      <c r="K170" s="952">
        <v>0</v>
      </c>
      <c r="L170" s="952">
        <v>2600</v>
      </c>
      <c r="M170" s="948" t="s">
        <v>2628</v>
      </c>
      <c r="N170" s="948" t="s">
        <v>2389</v>
      </c>
      <c r="O170" s="948" t="s">
        <v>61</v>
      </c>
      <c r="P170" s="952"/>
      <c r="Q170" s="952"/>
      <c r="R170" s="952"/>
      <c r="S170" s="952"/>
      <c r="T170" s="952"/>
      <c r="U170" s="952"/>
      <c r="V170" s="952">
        <f>L170</f>
        <v>2600</v>
      </c>
      <c r="W170" s="952"/>
      <c r="X170" s="952"/>
      <c r="Y170" s="952">
        <f t="shared" si="9"/>
        <v>0</v>
      </c>
      <c r="Z170" s="952"/>
      <c r="AA170" s="952">
        <f t="shared" si="10"/>
        <v>2600</v>
      </c>
    </row>
    <row r="171" spans="2:27">
      <c r="B171" s="951">
        <v>70</v>
      </c>
      <c r="C171" s="948" t="s">
        <v>3520</v>
      </c>
      <c r="D171" s="949">
        <v>45012</v>
      </c>
      <c r="E171" s="948" t="s">
        <v>348</v>
      </c>
      <c r="F171" s="948" t="s">
        <v>392</v>
      </c>
      <c r="G171" s="960">
        <v>27</v>
      </c>
      <c r="H171" s="952">
        <v>2000</v>
      </c>
      <c r="I171" s="952">
        <v>0</v>
      </c>
      <c r="J171" s="952">
        <v>0</v>
      </c>
      <c r="K171" s="952">
        <v>0</v>
      </c>
      <c r="L171" s="952">
        <v>2000</v>
      </c>
      <c r="M171" s="948" t="s">
        <v>2786</v>
      </c>
      <c r="N171" s="948" t="s">
        <v>2490</v>
      </c>
      <c r="O171" s="948"/>
      <c r="P171" s="952"/>
      <c r="Q171" s="952"/>
      <c r="R171" s="952"/>
      <c r="S171" s="952"/>
      <c r="T171" s="952">
        <f>L171</f>
        <v>2000</v>
      </c>
      <c r="U171" s="952"/>
      <c r="V171" s="952"/>
      <c r="W171" s="952"/>
      <c r="X171" s="952"/>
      <c r="Y171" s="952">
        <f t="shared" si="9"/>
        <v>0</v>
      </c>
      <c r="Z171" s="952"/>
      <c r="AA171" s="952">
        <f t="shared" si="10"/>
        <v>2000</v>
      </c>
    </row>
    <row r="172" spans="2:27">
      <c r="B172" s="951">
        <v>76</v>
      </c>
      <c r="C172" s="948" t="s">
        <v>3520</v>
      </c>
      <c r="D172" s="949">
        <v>45006</v>
      </c>
      <c r="E172" s="948" t="s">
        <v>348</v>
      </c>
      <c r="F172" s="948" t="s">
        <v>393</v>
      </c>
      <c r="G172" s="960">
        <v>27</v>
      </c>
      <c r="H172" s="952">
        <v>2500</v>
      </c>
      <c r="I172" s="952">
        <v>0</v>
      </c>
      <c r="J172" s="952">
        <v>0</v>
      </c>
      <c r="K172" s="952">
        <v>0</v>
      </c>
      <c r="L172" s="952">
        <v>2500</v>
      </c>
      <c r="M172" s="948" t="s">
        <v>2744</v>
      </c>
      <c r="N172" s="948" t="s">
        <v>2490</v>
      </c>
      <c r="O172" s="948" t="s">
        <v>61</v>
      </c>
      <c r="P172" s="952"/>
      <c r="Q172" s="952"/>
      <c r="R172" s="952"/>
      <c r="S172" s="952"/>
      <c r="T172" s="952"/>
      <c r="U172" s="952"/>
      <c r="V172" s="952">
        <f>L172</f>
        <v>2500</v>
      </c>
      <c r="W172" s="952"/>
      <c r="X172" s="952"/>
      <c r="Y172" s="952">
        <f t="shared" si="9"/>
        <v>0</v>
      </c>
      <c r="Z172" s="952"/>
      <c r="AA172" s="952">
        <f t="shared" si="10"/>
        <v>2500</v>
      </c>
    </row>
    <row r="173" spans="2:27">
      <c r="B173" s="951">
        <v>82</v>
      </c>
      <c r="C173" s="948" t="s">
        <v>3520</v>
      </c>
      <c r="D173" s="949">
        <v>44999</v>
      </c>
      <c r="E173" s="948" t="s">
        <v>348</v>
      </c>
      <c r="F173" s="948" t="s">
        <v>394</v>
      </c>
      <c r="G173" s="960">
        <v>27</v>
      </c>
      <c r="H173" s="952">
        <v>1700</v>
      </c>
      <c r="I173" s="952">
        <v>0</v>
      </c>
      <c r="J173" s="952">
        <v>0</v>
      </c>
      <c r="K173" s="952">
        <v>0</v>
      </c>
      <c r="L173" s="952">
        <v>1700</v>
      </c>
      <c r="M173" s="948" t="s">
        <v>3031</v>
      </c>
      <c r="N173" s="948" t="s">
        <v>2382</v>
      </c>
      <c r="O173" s="948" t="s">
        <v>61</v>
      </c>
      <c r="P173" s="952"/>
      <c r="Q173" s="952"/>
      <c r="R173" s="952"/>
      <c r="S173" s="952"/>
      <c r="T173" s="952"/>
      <c r="U173" s="952"/>
      <c r="V173" s="952">
        <f>L173</f>
        <v>1700</v>
      </c>
      <c r="W173" s="952"/>
      <c r="X173" s="952"/>
      <c r="Y173" s="952">
        <f t="shared" si="9"/>
        <v>0</v>
      </c>
      <c r="Z173" s="952"/>
      <c r="AA173" s="952">
        <f t="shared" si="10"/>
        <v>1700</v>
      </c>
    </row>
    <row r="174" spans="2:27">
      <c r="B174" s="951">
        <v>85</v>
      </c>
      <c r="C174" s="948" t="s">
        <v>3520</v>
      </c>
      <c r="D174" s="949">
        <v>45006</v>
      </c>
      <c r="E174" s="948" t="s">
        <v>348</v>
      </c>
      <c r="F174" s="948" t="s">
        <v>395</v>
      </c>
      <c r="G174" s="960">
        <v>27</v>
      </c>
      <c r="H174" s="952">
        <v>800</v>
      </c>
      <c r="I174" s="952">
        <v>0</v>
      </c>
      <c r="J174" s="952">
        <v>0</v>
      </c>
      <c r="K174" s="952">
        <v>0</v>
      </c>
      <c r="L174" s="952">
        <v>800</v>
      </c>
      <c r="M174" s="948" t="s">
        <v>2810</v>
      </c>
      <c r="N174" s="948" t="s">
        <v>2490</v>
      </c>
      <c r="O174" s="948"/>
      <c r="P174" s="952"/>
      <c r="Q174" s="952"/>
      <c r="R174" s="952"/>
      <c r="S174" s="952"/>
      <c r="T174" s="952">
        <f>L174</f>
        <v>800</v>
      </c>
      <c r="U174" s="952"/>
      <c r="V174" s="952"/>
      <c r="W174" s="952"/>
      <c r="X174" s="952"/>
      <c r="Y174" s="952">
        <f t="shared" si="9"/>
        <v>0</v>
      </c>
      <c r="Z174" s="952"/>
      <c r="AA174" s="952">
        <f t="shared" si="10"/>
        <v>800</v>
      </c>
    </row>
    <row r="175" spans="2:27">
      <c r="B175" s="951">
        <v>86</v>
      </c>
      <c r="C175" s="948" t="s">
        <v>3520</v>
      </c>
      <c r="D175" s="949">
        <v>44993</v>
      </c>
      <c r="E175" s="948" t="s">
        <v>348</v>
      </c>
      <c r="F175" s="948" t="s">
        <v>396</v>
      </c>
      <c r="G175" s="960">
        <v>27</v>
      </c>
      <c r="H175" s="952">
        <v>1900</v>
      </c>
      <c r="I175" s="952">
        <v>0</v>
      </c>
      <c r="J175" s="952">
        <v>0</v>
      </c>
      <c r="K175" s="952">
        <v>0</v>
      </c>
      <c r="L175" s="952">
        <v>1900</v>
      </c>
      <c r="M175" s="948" t="s">
        <v>2814</v>
      </c>
      <c r="N175" s="948" t="s">
        <v>2490</v>
      </c>
      <c r="O175" s="948" t="s">
        <v>61</v>
      </c>
      <c r="P175" s="952"/>
      <c r="Q175" s="952"/>
      <c r="R175" s="952"/>
      <c r="S175" s="952"/>
      <c r="T175" s="952"/>
      <c r="U175" s="952"/>
      <c r="V175" s="952">
        <f>L175</f>
        <v>1900</v>
      </c>
      <c r="W175" s="952"/>
      <c r="X175" s="952"/>
      <c r="Y175" s="952">
        <f t="shared" si="9"/>
        <v>0</v>
      </c>
      <c r="Z175" s="952"/>
      <c r="AA175" s="952">
        <f t="shared" si="10"/>
        <v>1900</v>
      </c>
    </row>
    <row r="176" spans="2:27">
      <c r="B176" s="951">
        <v>87</v>
      </c>
      <c r="C176" s="948" t="s">
        <v>3520</v>
      </c>
      <c r="D176" s="949">
        <v>45007</v>
      </c>
      <c r="E176" s="948" t="s">
        <v>348</v>
      </c>
      <c r="F176" s="948" t="s">
        <v>397</v>
      </c>
      <c r="G176" s="960">
        <v>27</v>
      </c>
      <c r="H176" s="952">
        <v>1900</v>
      </c>
      <c r="I176" s="952">
        <v>0</v>
      </c>
      <c r="J176" s="952">
        <v>0</v>
      </c>
      <c r="K176" s="952">
        <v>0</v>
      </c>
      <c r="L176" s="987">
        <v>1900</v>
      </c>
      <c r="M176" s="948" t="s">
        <v>2878</v>
      </c>
      <c r="N176" s="948" t="s">
        <v>2382</v>
      </c>
      <c r="O176" s="948"/>
      <c r="P176" s="952"/>
      <c r="Q176" s="952"/>
      <c r="R176" s="952"/>
      <c r="S176" s="952"/>
      <c r="T176" s="952">
        <f>L176</f>
        <v>1900</v>
      </c>
      <c r="U176" s="952"/>
      <c r="V176" s="952"/>
      <c r="W176" s="952"/>
      <c r="X176" s="952"/>
      <c r="Y176" s="952">
        <f t="shared" si="9"/>
        <v>0</v>
      </c>
      <c r="Z176" s="952"/>
      <c r="AA176" s="952">
        <f t="shared" si="10"/>
        <v>1900</v>
      </c>
    </row>
    <row r="177" spans="2:28">
      <c r="B177" s="951">
        <v>89</v>
      </c>
      <c r="C177" s="948" t="s">
        <v>3520</v>
      </c>
      <c r="D177" s="949">
        <v>44994</v>
      </c>
      <c r="E177" s="948" t="s">
        <v>348</v>
      </c>
      <c r="F177" s="948" t="s">
        <v>398</v>
      </c>
      <c r="G177" s="960">
        <v>27</v>
      </c>
      <c r="H177" s="952">
        <v>1300</v>
      </c>
      <c r="I177" s="952">
        <v>0</v>
      </c>
      <c r="J177" s="952">
        <v>0</v>
      </c>
      <c r="K177" s="952">
        <v>0</v>
      </c>
      <c r="L177" s="952">
        <v>1300</v>
      </c>
      <c r="M177" s="948" t="s">
        <v>3198</v>
      </c>
      <c r="N177" s="948" t="s">
        <v>2389</v>
      </c>
      <c r="O177" s="948" t="s">
        <v>61</v>
      </c>
      <c r="P177" s="952"/>
      <c r="Q177" s="952"/>
      <c r="R177" s="952"/>
      <c r="S177" s="952"/>
      <c r="T177" s="952"/>
      <c r="U177" s="952"/>
      <c r="V177" s="952">
        <f>L177</f>
        <v>1300</v>
      </c>
      <c r="W177" s="952"/>
      <c r="X177" s="952"/>
      <c r="Y177" s="952">
        <f t="shared" si="9"/>
        <v>0</v>
      </c>
      <c r="Z177" s="952"/>
      <c r="AA177" s="952">
        <f t="shared" si="10"/>
        <v>1300</v>
      </c>
    </row>
    <row r="178" spans="2:28">
      <c r="B178" s="951">
        <v>90</v>
      </c>
      <c r="C178" s="948" t="s">
        <v>3520</v>
      </c>
      <c r="D178" s="949">
        <v>45009</v>
      </c>
      <c r="E178" s="948" t="s">
        <v>348</v>
      </c>
      <c r="F178" s="948" t="s">
        <v>399</v>
      </c>
      <c r="G178" s="960">
        <v>27</v>
      </c>
      <c r="H178" s="952">
        <v>1000</v>
      </c>
      <c r="I178" s="952">
        <v>0</v>
      </c>
      <c r="J178" s="952">
        <v>0</v>
      </c>
      <c r="K178" s="952">
        <v>0</v>
      </c>
      <c r="L178" s="952">
        <v>1000</v>
      </c>
      <c r="M178" s="948" t="s">
        <v>3229</v>
      </c>
      <c r="N178" s="948" t="s">
        <v>3228</v>
      </c>
      <c r="O178" s="948"/>
      <c r="P178" s="952"/>
      <c r="Q178" s="952"/>
      <c r="R178" s="952"/>
      <c r="S178" s="952"/>
      <c r="T178" s="952">
        <f>L178</f>
        <v>1000</v>
      </c>
      <c r="U178" s="952"/>
      <c r="V178" s="952"/>
      <c r="W178" s="952"/>
      <c r="X178" s="952"/>
      <c r="Y178" s="952">
        <f t="shared" si="9"/>
        <v>0</v>
      </c>
      <c r="Z178" s="952"/>
      <c r="AA178" s="952">
        <f t="shared" si="10"/>
        <v>1000</v>
      </c>
    </row>
    <row r="179" spans="2:28">
      <c r="B179" s="951">
        <v>95</v>
      </c>
      <c r="C179" s="948" t="s">
        <v>3520</v>
      </c>
      <c r="D179" s="949">
        <v>45002</v>
      </c>
      <c r="E179" s="948" t="s">
        <v>348</v>
      </c>
      <c r="F179" s="948" t="s">
        <v>400</v>
      </c>
      <c r="G179" s="960">
        <v>27</v>
      </c>
      <c r="H179" s="952">
        <v>1500</v>
      </c>
      <c r="I179" s="952">
        <v>0</v>
      </c>
      <c r="J179" s="952">
        <v>0</v>
      </c>
      <c r="K179" s="952">
        <v>0</v>
      </c>
      <c r="L179" s="952">
        <v>1500</v>
      </c>
      <c r="M179" s="948" t="s">
        <v>2691</v>
      </c>
      <c r="N179" s="948" t="s">
        <v>2389</v>
      </c>
      <c r="O179" s="948" t="s">
        <v>61</v>
      </c>
      <c r="P179" s="952"/>
      <c r="Q179" s="952"/>
      <c r="R179" s="952"/>
      <c r="S179" s="952"/>
      <c r="T179" s="952"/>
      <c r="U179" s="952"/>
      <c r="V179" s="952">
        <f>L179</f>
        <v>1500</v>
      </c>
      <c r="W179" s="952"/>
      <c r="X179" s="952"/>
      <c r="Y179" s="952">
        <f t="shared" si="9"/>
        <v>0</v>
      </c>
      <c r="Z179" s="952"/>
      <c r="AA179" s="952">
        <f t="shared" si="10"/>
        <v>1500</v>
      </c>
    </row>
    <row r="180" spans="2:28">
      <c r="B180" s="951">
        <v>97</v>
      </c>
      <c r="C180" s="948" t="s">
        <v>3520</v>
      </c>
      <c r="D180" s="949">
        <v>44986</v>
      </c>
      <c r="E180" s="948" t="s">
        <v>348</v>
      </c>
      <c r="F180" s="948" t="s">
        <v>401</v>
      </c>
      <c r="G180" s="960">
        <v>27</v>
      </c>
      <c r="H180" s="952">
        <v>1400</v>
      </c>
      <c r="I180" s="952">
        <v>0</v>
      </c>
      <c r="J180" s="952">
        <v>0</v>
      </c>
      <c r="K180" s="952">
        <v>0</v>
      </c>
      <c r="L180" s="952">
        <v>1400</v>
      </c>
      <c r="M180" s="948" t="s">
        <v>2485</v>
      </c>
      <c r="N180" s="948" t="s">
        <v>2382</v>
      </c>
      <c r="O180" s="948" t="s">
        <v>61</v>
      </c>
      <c r="P180" s="952"/>
      <c r="Q180" s="952"/>
      <c r="R180" s="952"/>
      <c r="S180" s="952"/>
      <c r="T180" s="952"/>
      <c r="U180" s="952"/>
      <c r="V180" s="952">
        <f>L180</f>
        <v>1400</v>
      </c>
      <c r="W180" s="952"/>
      <c r="X180" s="952"/>
      <c r="Y180" s="952">
        <f t="shared" si="9"/>
        <v>0</v>
      </c>
      <c r="Z180" s="952"/>
      <c r="AA180" s="952">
        <f t="shared" si="10"/>
        <v>1400</v>
      </c>
    </row>
    <row r="181" spans="2:28">
      <c r="B181" s="951">
        <v>99</v>
      </c>
      <c r="C181" s="948" t="s">
        <v>3520</v>
      </c>
      <c r="D181" s="949">
        <v>45013</v>
      </c>
      <c r="E181" s="948" t="s">
        <v>348</v>
      </c>
      <c r="F181" s="948" t="s">
        <v>402</v>
      </c>
      <c r="G181" s="960">
        <v>27</v>
      </c>
      <c r="H181" s="952">
        <v>2000</v>
      </c>
      <c r="I181" s="952">
        <v>0</v>
      </c>
      <c r="J181" s="952">
        <v>0</v>
      </c>
      <c r="K181" s="952">
        <v>0</v>
      </c>
      <c r="L181" s="952">
        <v>2000</v>
      </c>
      <c r="M181" s="948" t="s">
        <v>2833</v>
      </c>
      <c r="N181" s="948" t="s">
        <v>2389</v>
      </c>
      <c r="O181" s="948"/>
      <c r="P181" s="952"/>
      <c r="Q181" s="952"/>
      <c r="R181" s="952"/>
      <c r="S181" s="952"/>
      <c r="T181" s="952">
        <f>L181</f>
        <v>2000</v>
      </c>
      <c r="U181" s="952"/>
      <c r="V181" s="952"/>
      <c r="W181" s="952"/>
      <c r="X181" s="952"/>
      <c r="Y181" s="952">
        <f t="shared" si="9"/>
        <v>0</v>
      </c>
      <c r="Z181" s="952"/>
      <c r="AA181" s="952">
        <f t="shared" si="10"/>
        <v>2000</v>
      </c>
    </row>
    <row r="182" spans="2:28">
      <c r="B182" s="951">
        <v>101</v>
      </c>
      <c r="C182" s="948" t="s">
        <v>3520</v>
      </c>
      <c r="D182" s="949">
        <v>44986</v>
      </c>
      <c r="E182" s="948" t="s">
        <v>348</v>
      </c>
      <c r="F182" s="948" t="s">
        <v>403</v>
      </c>
      <c r="G182" s="960">
        <v>27</v>
      </c>
      <c r="H182" s="952">
        <v>1700</v>
      </c>
      <c r="I182" s="952">
        <v>0</v>
      </c>
      <c r="J182" s="952">
        <v>0</v>
      </c>
      <c r="K182" s="952">
        <v>0</v>
      </c>
      <c r="L182" s="952">
        <v>1700</v>
      </c>
      <c r="M182" s="948" t="s">
        <v>2587</v>
      </c>
      <c r="N182" s="948" t="s">
        <v>2389</v>
      </c>
      <c r="O182" s="948" t="s">
        <v>61</v>
      </c>
      <c r="P182" s="952"/>
      <c r="Q182" s="952"/>
      <c r="R182" s="952"/>
      <c r="S182" s="952"/>
      <c r="T182" s="952"/>
      <c r="U182" s="952"/>
      <c r="V182" s="952">
        <f>L182</f>
        <v>1700</v>
      </c>
      <c r="W182" s="952"/>
      <c r="X182" s="952"/>
      <c r="Y182" s="952">
        <f t="shared" si="9"/>
        <v>0</v>
      </c>
      <c r="Z182" s="952"/>
      <c r="AA182" s="952">
        <f t="shared" si="10"/>
        <v>1700</v>
      </c>
    </row>
    <row r="183" spans="2:28">
      <c r="B183" s="951">
        <v>103</v>
      </c>
      <c r="C183" s="948" t="s">
        <v>3520</v>
      </c>
      <c r="D183" s="949">
        <v>44986</v>
      </c>
      <c r="E183" s="948" t="s">
        <v>348</v>
      </c>
      <c r="F183" s="948" t="s">
        <v>349</v>
      </c>
      <c r="G183" s="960">
        <v>27</v>
      </c>
      <c r="H183" s="952">
        <v>1000</v>
      </c>
      <c r="I183" s="952">
        <v>0</v>
      </c>
      <c r="J183" s="952">
        <v>0</v>
      </c>
      <c r="K183" s="952">
        <v>0</v>
      </c>
      <c r="L183" s="952">
        <v>1000</v>
      </c>
      <c r="M183" s="948" t="s">
        <v>2633</v>
      </c>
      <c r="N183" s="948" t="s">
        <v>2632</v>
      </c>
      <c r="O183" s="948" t="s">
        <v>61</v>
      </c>
      <c r="P183" s="952"/>
      <c r="Q183" s="952"/>
      <c r="R183" s="952"/>
      <c r="S183" s="952"/>
      <c r="T183" s="952"/>
      <c r="U183" s="952"/>
      <c r="V183" s="952">
        <f>L183</f>
        <v>1000</v>
      </c>
      <c r="W183" s="952"/>
      <c r="X183" s="952"/>
      <c r="Y183" s="952">
        <f t="shared" si="9"/>
        <v>0</v>
      </c>
      <c r="Z183" s="952"/>
      <c r="AA183" s="952">
        <f t="shared" si="10"/>
        <v>1000</v>
      </c>
    </row>
    <row r="184" spans="2:28">
      <c r="B184" s="951">
        <v>104</v>
      </c>
      <c r="C184" s="948" t="s">
        <v>3520</v>
      </c>
      <c r="D184" s="949">
        <v>45030</v>
      </c>
      <c r="E184" s="948" t="s">
        <v>348</v>
      </c>
      <c r="F184" s="948" t="s">
        <v>404</v>
      </c>
      <c r="G184" s="960">
        <v>27</v>
      </c>
      <c r="H184" s="952">
        <v>3700</v>
      </c>
      <c r="I184" s="952">
        <v>0</v>
      </c>
      <c r="J184" s="952">
        <v>0</v>
      </c>
      <c r="K184" s="952">
        <v>0</v>
      </c>
      <c r="L184" s="952">
        <v>3700</v>
      </c>
      <c r="M184" s="948" t="s">
        <v>2976</v>
      </c>
      <c r="N184" s="948" t="s">
        <v>2382</v>
      </c>
      <c r="O184" s="948"/>
      <c r="P184" s="952"/>
      <c r="Q184" s="952"/>
      <c r="R184" s="952"/>
      <c r="S184" s="952"/>
      <c r="T184" s="952">
        <f t="shared" ref="T184:T203" si="12">L184</f>
        <v>3700</v>
      </c>
      <c r="U184" s="952"/>
      <c r="V184" s="952"/>
      <c r="W184" s="952"/>
      <c r="X184" s="952"/>
      <c r="Y184" s="952">
        <f t="shared" si="9"/>
        <v>0</v>
      </c>
      <c r="Z184" s="952"/>
      <c r="AA184" s="952">
        <f t="shared" si="10"/>
        <v>3700</v>
      </c>
    </row>
    <row r="185" spans="2:28">
      <c r="B185" s="951">
        <v>105</v>
      </c>
      <c r="C185" s="948" t="s">
        <v>3520</v>
      </c>
      <c r="D185" s="949">
        <v>45043</v>
      </c>
      <c r="E185" s="948" t="s">
        <v>348</v>
      </c>
      <c r="F185" s="948" t="s">
        <v>405</v>
      </c>
      <c r="G185" s="960">
        <v>27</v>
      </c>
      <c r="H185" s="952">
        <v>2300</v>
      </c>
      <c r="I185" s="952">
        <v>0</v>
      </c>
      <c r="J185" s="952">
        <v>0</v>
      </c>
      <c r="K185" s="952">
        <v>0</v>
      </c>
      <c r="L185" s="987">
        <v>2300</v>
      </c>
      <c r="M185" s="948" t="s">
        <v>2729</v>
      </c>
      <c r="N185" s="948" t="s">
        <v>2380</v>
      </c>
      <c r="O185" s="948"/>
      <c r="P185" s="952"/>
      <c r="Q185" s="952"/>
      <c r="R185" s="952"/>
      <c r="S185" s="952"/>
      <c r="T185" s="952">
        <f t="shared" si="12"/>
        <v>2300</v>
      </c>
      <c r="U185" s="952"/>
      <c r="V185" s="952"/>
      <c r="W185" s="952"/>
      <c r="X185" s="952"/>
      <c r="Y185" s="952">
        <f t="shared" si="9"/>
        <v>0</v>
      </c>
      <c r="Z185" s="952"/>
      <c r="AA185" s="952">
        <f t="shared" si="10"/>
        <v>2300</v>
      </c>
    </row>
    <row r="186" spans="2:28">
      <c r="B186" s="951">
        <v>106</v>
      </c>
      <c r="C186" s="948" t="s">
        <v>3520</v>
      </c>
      <c r="D186" s="949">
        <v>45008</v>
      </c>
      <c r="E186" s="948" t="s">
        <v>348</v>
      </c>
      <c r="F186" s="948" t="s">
        <v>406</v>
      </c>
      <c r="G186" s="960">
        <v>27</v>
      </c>
      <c r="H186" s="952">
        <v>800</v>
      </c>
      <c r="I186" s="952">
        <v>0</v>
      </c>
      <c r="J186" s="952">
        <v>0</v>
      </c>
      <c r="K186" s="952">
        <v>0</v>
      </c>
      <c r="L186" s="952">
        <v>800</v>
      </c>
      <c r="M186" s="948" t="s">
        <v>2761</v>
      </c>
      <c r="N186" s="948" t="s">
        <v>2380</v>
      </c>
      <c r="O186" s="948"/>
      <c r="P186" s="952"/>
      <c r="Q186" s="952"/>
      <c r="R186" s="952"/>
      <c r="S186" s="952"/>
      <c r="T186" s="952">
        <f t="shared" si="12"/>
        <v>800</v>
      </c>
      <c r="U186" s="952"/>
      <c r="V186" s="952"/>
      <c r="W186" s="952"/>
      <c r="X186" s="952"/>
      <c r="Y186" s="952">
        <f t="shared" si="9"/>
        <v>0</v>
      </c>
      <c r="Z186" s="952"/>
      <c r="AA186" s="952">
        <f t="shared" si="10"/>
        <v>800</v>
      </c>
    </row>
    <row r="187" spans="2:28">
      <c r="B187" s="951">
        <v>107</v>
      </c>
      <c r="C187" s="948" t="s">
        <v>3520</v>
      </c>
      <c r="D187" s="949">
        <v>45076</v>
      </c>
      <c r="E187" s="948" t="s">
        <v>348</v>
      </c>
      <c r="F187" s="948" t="s">
        <v>407</v>
      </c>
      <c r="G187" s="960">
        <v>27</v>
      </c>
      <c r="H187" s="952">
        <v>3400</v>
      </c>
      <c r="I187" s="952">
        <v>0</v>
      </c>
      <c r="J187" s="952">
        <v>0</v>
      </c>
      <c r="K187" s="952">
        <v>0</v>
      </c>
      <c r="L187" s="952">
        <v>3400</v>
      </c>
      <c r="M187" s="948" t="s">
        <v>2783</v>
      </c>
      <c r="N187" s="948" t="s">
        <v>2401</v>
      </c>
      <c r="O187" s="948"/>
      <c r="P187" s="952"/>
      <c r="Q187" s="952"/>
      <c r="R187" s="952"/>
      <c r="S187" s="952"/>
      <c r="T187" s="952">
        <f t="shared" si="12"/>
        <v>3400</v>
      </c>
      <c r="U187" s="952"/>
      <c r="V187" s="952"/>
      <c r="W187" s="952"/>
      <c r="X187" s="952"/>
      <c r="Y187" s="952">
        <f t="shared" si="9"/>
        <v>0</v>
      </c>
      <c r="Z187" s="952"/>
      <c r="AA187" s="952">
        <f t="shared" si="10"/>
        <v>3400</v>
      </c>
    </row>
    <row r="188" spans="2:28">
      <c r="B188" s="951">
        <v>108</v>
      </c>
      <c r="C188" s="948" t="s">
        <v>3520</v>
      </c>
      <c r="D188" s="949">
        <v>45042</v>
      </c>
      <c r="E188" s="948" t="s">
        <v>348</v>
      </c>
      <c r="F188" s="948" t="s">
        <v>408</v>
      </c>
      <c r="G188" s="960">
        <v>27</v>
      </c>
      <c r="H188" s="952">
        <v>2200</v>
      </c>
      <c r="I188" s="952">
        <v>0</v>
      </c>
      <c r="J188" s="952">
        <v>0</v>
      </c>
      <c r="K188" s="952">
        <v>0</v>
      </c>
      <c r="L188" s="952">
        <v>2200</v>
      </c>
      <c r="M188" s="948" t="s">
        <v>2918</v>
      </c>
      <c r="N188" s="948" t="s">
        <v>2790</v>
      </c>
      <c r="O188" s="948"/>
      <c r="P188" s="952"/>
      <c r="Q188" s="952"/>
      <c r="R188" s="952"/>
      <c r="S188" s="952"/>
      <c r="T188" s="952">
        <f t="shared" si="12"/>
        <v>2200</v>
      </c>
      <c r="U188" s="952"/>
      <c r="V188" s="952"/>
      <c r="W188" s="952"/>
      <c r="X188" s="952"/>
      <c r="Y188" s="952">
        <f t="shared" si="9"/>
        <v>0</v>
      </c>
      <c r="Z188" s="952"/>
      <c r="AA188" s="952">
        <f t="shared" si="10"/>
        <v>2200</v>
      </c>
    </row>
    <row r="189" spans="2:28">
      <c r="B189" s="951">
        <v>109</v>
      </c>
      <c r="C189" s="948" t="s">
        <v>3520</v>
      </c>
      <c r="D189" s="949">
        <v>45038</v>
      </c>
      <c r="E189" s="948" t="s">
        <v>348</v>
      </c>
      <c r="F189" s="948" t="s">
        <v>409</v>
      </c>
      <c r="G189" s="960">
        <v>27</v>
      </c>
      <c r="H189" s="952">
        <v>3000</v>
      </c>
      <c r="I189" s="952">
        <v>0</v>
      </c>
      <c r="J189" s="952">
        <v>0</v>
      </c>
      <c r="K189" s="952">
        <v>0</v>
      </c>
      <c r="L189" s="952">
        <v>3000</v>
      </c>
      <c r="M189" s="948" t="s">
        <v>2948</v>
      </c>
      <c r="N189" s="948" t="s">
        <v>2389</v>
      </c>
      <c r="O189" s="948"/>
      <c r="P189" s="952"/>
      <c r="Q189" s="952"/>
      <c r="R189" s="952"/>
      <c r="S189" s="952"/>
      <c r="T189" s="952">
        <f t="shared" si="12"/>
        <v>3000</v>
      </c>
      <c r="U189" s="952"/>
      <c r="V189" s="952"/>
      <c r="W189" s="952"/>
      <c r="X189" s="952"/>
      <c r="Y189" s="952">
        <f t="shared" si="9"/>
        <v>0</v>
      </c>
      <c r="Z189" s="952"/>
      <c r="AA189" s="952">
        <f t="shared" si="10"/>
        <v>3000</v>
      </c>
      <c r="AB189" s="776" t="s">
        <v>3529</v>
      </c>
    </row>
    <row r="190" spans="2:28">
      <c r="B190" s="951">
        <v>110</v>
      </c>
      <c r="C190" s="948" t="s">
        <v>3520</v>
      </c>
      <c r="D190" s="949">
        <v>45008</v>
      </c>
      <c r="E190" s="948" t="s">
        <v>348</v>
      </c>
      <c r="F190" s="948" t="s">
        <v>410</v>
      </c>
      <c r="G190" s="960">
        <v>27</v>
      </c>
      <c r="H190" s="952">
        <v>2000</v>
      </c>
      <c r="I190" s="952">
        <v>0</v>
      </c>
      <c r="J190" s="952">
        <v>0</v>
      </c>
      <c r="K190" s="952">
        <v>0</v>
      </c>
      <c r="L190" s="952">
        <v>2000</v>
      </c>
      <c r="M190" s="948" t="s">
        <v>3530</v>
      </c>
      <c r="N190" s="948" t="s">
        <v>2490</v>
      </c>
      <c r="O190" s="948"/>
      <c r="P190" s="952"/>
      <c r="Q190" s="952"/>
      <c r="R190" s="952"/>
      <c r="S190" s="952"/>
      <c r="T190" s="952">
        <f t="shared" si="12"/>
        <v>2000</v>
      </c>
      <c r="U190" s="952"/>
      <c r="V190" s="952"/>
      <c r="W190" s="952"/>
      <c r="X190" s="952"/>
      <c r="Y190" s="952">
        <f t="shared" si="9"/>
        <v>0</v>
      </c>
      <c r="Z190" s="952"/>
      <c r="AA190" s="952">
        <f t="shared" si="10"/>
        <v>2000</v>
      </c>
    </row>
    <row r="191" spans="2:28">
      <c r="B191" s="951">
        <v>115</v>
      </c>
      <c r="C191" s="948" t="s">
        <v>3522</v>
      </c>
      <c r="D191" s="949">
        <v>45078</v>
      </c>
      <c r="E191" s="948" t="s">
        <v>348</v>
      </c>
      <c r="F191" s="948" t="s">
        <v>368</v>
      </c>
      <c r="G191" s="960">
        <v>27</v>
      </c>
      <c r="H191" s="952">
        <v>800</v>
      </c>
      <c r="I191" s="952"/>
      <c r="J191" s="952"/>
      <c r="K191" s="952"/>
      <c r="L191" s="952">
        <v>800</v>
      </c>
      <c r="M191" s="948" t="s">
        <v>2598</v>
      </c>
      <c r="N191" s="948" t="s">
        <v>2597</v>
      </c>
      <c r="O191" s="948"/>
      <c r="P191" s="952"/>
      <c r="Q191" s="952"/>
      <c r="R191" s="952"/>
      <c r="S191" s="952"/>
      <c r="T191" s="952">
        <f t="shared" si="12"/>
        <v>800</v>
      </c>
      <c r="U191" s="952"/>
      <c r="V191" s="952"/>
      <c r="W191" s="952"/>
      <c r="X191" s="952"/>
      <c r="Y191" s="952">
        <f t="shared" si="9"/>
        <v>0</v>
      </c>
      <c r="Z191" s="952"/>
      <c r="AA191" s="952">
        <f t="shared" si="10"/>
        <v>800</v>
      </c>
    </row>
    <row r="192" spans="2:28">
      <c r="B192" s="951">
        <v>117</v>
      </c>
      <c r="C192" s="948" t="s">
        <v>3522</v>
      </c>
      <c r="D192" s="949">
        <v>45167</v>
      </c>
      <c r="E192" s="948" t="s">
        <v>348</v>
      </c>
      <c r="F192" s="948" t="s">
        <v>369</v>
      </c>
      <c r="G192" s="960">
        <v>27</v>
      </c>
      <c r="H192" s="952">
        <v>4630</v>
      </c>
      <c r="I192" s="952"/>
      <c r="J192" s="952"/>
      <c r="K192" s="952"/>
      <c r="L192" s="952">
        <v>4630</v>
      </c>
      <c r="M192" s="948" t="s">
        <v>3326</v>
      </c>
      <c r="N192" s="948" t="s">
        <v>2382</v>
      </c>
      <c r="O192" s="948"/>
      <c r="P192" s="952"/>
      <c r="Q192" s="952"/>
      <c r="R192" s="952"/>
      <c r="S192" s="952"/>
      <c r="T192" s="952">
        <f t="shared" si="12"/>
        <v>4630</v>
      </c>
      <c r="U192" s="952"/>
      <c r="V192" s="952"/>
      <c r="W192" s="952"/>
      <c r="X192" s="952"/>
      <c r="Y192" s="952">
        <f t="shared" si="9"/>
        <v>0</v>
      </c>
      <c r="Z192" s="952"/>
      <c r="AA192" s="952">
        <f t="shared" si="10"/>
        <v>4630</v>
      </c>
    </row>
    <row r="193" spans="2:27">
      <c r="B193" s="951">
        <v>125</v>
      </c>
      <c r="C193" s="948" t="s">
        <v>3522</v>
      </c>
      <c r="D193" s="949">
        <v>45124</v>
      </c>
      <c r="E193" s="948" t="s">
        <v>348</v>
      </c>
      <c r="F193" s="948" t="s">
        <v>370</v>
      </c>
      <c r="G193" s="960">
        <v>27</v>
      </c>
      <c r="H193" s="952">
        <v>2500</v>
      </c>
      <c r="I193" s="952"/>
      <c r="J193" s="952"/>
      <c r="K193" s="952"/>
      <c r="L193" s="952">
        <v>2500</v>
      </c>
      <c r="M193" s="948" t="s">
        <v>2711</v>
      </c>
      <c r="N193" s="948" t="s">
        <v>2710</v>
      </c>
      <c r="O193" s="948" t="s">
        <v>1239</v>
      </c>
      <c r="P193" s="952"/>
      <c r="Q193" s="952"/>
      <c r="R193" s="952"/>
      <c r="S193" s="952"/>
      <c r="T193" s="952">
        <f t="shared" si="12"/>
        <v>2500</v>
      </c>
      <c r="U193" s="952"/>
      <c r="V193" s="952"/>
      <c r="W193" s="952"/>
      <c r="X193" s="952"/>
      <c r="Y193" s="952">
        <f t="shared" si="9"/>
        <v>0</v>
      </c>
      <c r="Z193" s="952"/>
      <c r="AA193" s="952">
        <f t="shared" si="10"/>
        <v>2500</v>
      </c>
    </row>
    <row r="194" spans="2:27">
      <c r="B194" s="951">
        <v>126</v>
      </c>
      <c r="C194" s="948" t="s">
        <v>3522</v>
      </c>
      <c r="D194" s="949">
        <v>45162</v>
      </c>
      <c r="E194" s="948" t="s">
        <v>348</v>
      </c>
      <c r="F194" s="948" t="s">
        <v>371</v>
      </c>
      <c r="G194" s="960">
        <v>27</v>
      </c>
      <c r="H194" s="952">
        <v>5405</v>
      </c>
      <c r="I194" s="952"/>
      <c r="J194" s="952"/>
      <c r="K194" s="952"/>
      <c r="L194" s="952">
        <v>5405</v>
      </c>
      <c r="M194" s="948" t="s">
        <v>2383</v>
      </c>
      <c r="N194" s="948" t="s">
        <v>2382</v>
      </c>
      <c r="O194" s="948"/>
      <c r="P194" s="952"/>
      <c r="Q194" s="952"/>
      <c r="R194" s="952"/>
      <c r="S194" s="952"/>
      <c r="T194" s="952">
        <f t="shared" si="12"/>
        <v>5405</v>
      </c>
      <c r="U194" s="952"/>
      <c r="V194" s="952"/>
      <c r="W194" s="952"/>
      <c r="X194" s="952"/>
      <c r="Y194" s="952">
        <f t="shared" si="9"/>
        <v>0</v>
      </c>
      <c r="Z194" s="952"/>
      <c r="AA194" s="952">
        <f t="shared" si="10"/>
        <v>5405</v>
      </c>
    </row>
    <row r="195" spans="2:27">
      <c r="B195" s="951">
        <v>127</v>
      </c>
      <c r="C195" s="948" t="s">
        <v>3522</v>
      </c>
      <c r="D195" s="949">
        <v>45134</v>
      </c>
      <c r="E195" s="948" t="s">
        <v>348</v>
      </c>
      <c r="F195" s="948" t="s">
        <v>372</v>
      </c>
      <c r="G195" s="960">
        <v>27</v>
      </c>
      <c r="H195" s="952">
        <v>3840</v>
      </c>
      <c r="I195" s="952"/>
      <c r="J195" s="952"/>
      <c r="K195" s="952"/>
      <c r="L195" s="952">
        <v>3840</v>
      </c>
      <c r="M195" s="948" t="s">
        <v>3169</v>
      </c>
      <c r="N195" s="948" t="s">
        <v>2382</v>
      </c>
      <c r="O195" s="948"/>
      <c r="P195" s="952"/>
      <c r="Q195" s="952"/>
      <c r="R195" s="952"/>
      <c r="S195" s="952"/>
      <c r="T195" s="952">
        <f t="shared" si="12"/>
        <v>3840</v>
      </c>
      <c r="U195" s="952"/>
      <c r="V195" s="952"/>
      <c r="W195" s="952"/>
      <c r="X195" s="952"/>
      <c r="Y195" s="952">
        <f t="shared" si="9"/>
        <v>0</v>
      </c>
      <c r="Z195" s="952"/>
      <c r="AA195" s="952">
        <f t="shared" si="10"/>
        <v>3840</v>
      </c>
    </row>
    <row r="196" spans="2:27">
      <c r="B196" s="951">
        <v>131</v>
      </c>
      <c r="C196" s="948" t="s">
        <v>3522</v>
      </c>
      <c r="D196" s="949">
        <v>45149</v>
      </c>
      <c r="E196" s="948" t="s">
        <v>348</v>
      </c>
      <c r="F196" s="948" t="s">
        <v>373</v>
      </c>
      <c r="G196" s="960">
        <v>27</v>
      </c>
      <c r="H196" s="952">
        <v>2525</v>
      </c>
      <c r="I196" s="952"/>
      <c r="J196" s="952"/>
      <c r="K196" s="952"/>
      <c r="L196" s="952">
        <v>2525</v>
      </c>
      <c r="M196" s="948" t="s">
        <v>3035</v>
      </c>
      <c r="N196" s="948" t="s">
        <v>2530</v>
      </c>
      <c r="O196" s="948"/>
      <c r="P196" s="952"/>
      <c r="Q196" s="952"/>
      <c r="R196" s="952"/>
      <c r="S196" s="952"/>
      <c r="T196" s="952">
        <f t="shared" si="12"/>
        <v>2525</v>
      </c>
      <c r="U196" s="952"/>
      <c r="V196" s="952"/>
      <c r="W196" s="952"/>
      <c r="X196" s="952"/>
      <c r="Y196" s="952">
        <f t="shared" si="9"/>
        <v>0</v>
      </c>
      <c r="Z196" s="952"/>
      <c r="AA196" s="952">
        <f t="shared" si="10"/>
        <v>2525</v>
      </c>
    </row>
    <row r="197" spans="2:27">
      <c r="B197" s="951">
        <v>132</v>
      </c>
      <c r="C197" s="948" t="s">
        <v>3522</v>
      </c>
      <c r="D197" s="949">
        <v>45162</v>
      </c>
      <c r="E197" s="948" t="s">
        <v>348</v>
      </c>
      <c r="F197" s="948" t="s">
        <v>374</v>
      </c>
      <c r="G197" s="960">
        <v>27</v>
      </c>
      <c r="H197" s="952">
        <v>5410</v>
      </c>
      <c r="I197" s="952"/>
      <c r="J197" s="952"/>
      <c r="K197" s="952"/>
      <c r="L197" s="952">
        <v>5410</v>
      </c>
      <c r="M197" s="948" t="s">
        <v>3106</v>
      </c>
      <c r="N197" s="948" t="s">
        <v>2468</v>
      </c>
      <c r="O197" s="948"/>
      <c r="P197" s="952"/>
      <c r="Q197" s="952"/>
      <c r="R197" s="952"/>
      <c r="S197" s="952"/>
      <c r="T197" s="952">
        <f t="shared" si="12"/>
        <v>5410</v>
      </c>
      <c r="U197" s="952"/>
      <c r="V197" s="952"/>
      <c r="W197" s="952"/>
      <c r="X197" s="952"/>
      <c r="Y197" s="952">
        <f t="shared" si="9"/>
        <v>0</v>
      </c>
      <c r="Z197" s="952"/>
      <c r="AA197" s="952">
        <f t="shared" si="10"/>
        <v>5410</v>
      </c>
    </row>
    <row r="198" spans="2:27">
      <c r="B198" s="951">
        <v>142</v>
      </c>
      <c r="C198" s="948" t="s">
        <v>3522</v>
      </c>
      <c r="D198" s="949">
        <v>45149</v>
      </c>
      <c r="E198" s="948" t="s">
        <v>348</v>
      </c>
      <c r="F198" s="948" t="s">
        <v>375</v>
      </c>
      <c r="G198" s="960">
        <v>27</v>
      </c>
      <c r="H198" s="952">
        <v>4600</v>
      </c>
      <c r="I198" s="952"/>
      <c r="J198" s="952"/>
      <c r="K198" s="952"/>
      <c r="L198" s="952">
        <v>4600</v>
      </c>
      <c r="M198" s="948" t="s">
        <v>2839</v>
      </c>
      <c r="N198" s="948" t="s">
        <v>2468</v>
      </c>
      <c r="O198" s="948"/>
      <c r="P198" s="952"/>
      <c r="Q198" s="952"/>
      <c r="R198" s="952"/>
      <c r="S198" s="952"/>
      <c r="T198" s="952">
        <f t="shared" si="12"/>
        <v>4600</v>
      </c>
      <c r="U198" s="952"/>
      <c r="V198" s="952"/>
      <c r="W198" s="952"/>
      <c r="X198" s="952"/>
      <c r="Y198" s="952">
        <f t="shared" si="9"/>
        <v>0</v>
      </c>
      <c r="Z198" s="952"/>
      <c r="AA198" s="952">
        <f t="shared" si="10"/>
        <v>4600</v>
      </c>
    </row>
    <row r="199" spans="2:27">
      <c r="B199" s="951">
        <v>143</v>
      </c>
      <c r="C199" s="948" t="s">
        <v>3522</v>
      </c>
      <c r="D199" s="949">
        <v>45126</v>
      </c>
      <c r="E199" s="948" t="s">
        <v>348</v>
      </c>
      <c r="F199" s="948" t="s">
        <v>376</v>
      </c>
      <c r="G199" s="960">
        <v>27</v>
      </c>
      <c r="H199" s="952">
        <v>1000</v>
      </c>
      <c r="I199" s="952"/>
      <c r="J199" s="952"/>
      <c r="K199" s="952"/>
      <c r="L199" s="952">
        <v>1000</v>
      </c>
      <c r="M199" s="948" t="s">
        <v>2385</v>
      </c>
      <c r="N199" s="948" t="s">
        <v>2384</v>
      </c>
      <c r="O199" s="948"/>
      <c r="P199" s="952"/>
      <c r="Q199" s="952"/>
      <c r="R199" s="952"/>
      <c r="S199" s="952"/>
      <c r="T199" s="952">
        <f t="shared" si="12"/>
        <v>1000</v>
      </c>
      <c r="U199" s="952"/>
      <c r="V199" s="952"/>
      <c r="W199" s="952"/>
      <c r="X199" s="952"/>
      <c r="Y199" s="952">
        <f t="shared" si="9"/>
        <v>0</v>
      </c>
      <c r="Z199" s="952"/>
      <c r="AA199" s="952">
        <f t="shared" si="10"/>
        <v>1000</v>
      </c>
    </row>
    <row r="200" spans="2:27">
      <c r="B200" s="951">
        <v>145</v>
      </c>
      <c r="C200" s="948" t="s">
        <v>3522</v>
      </c>
      <c r="D200" s="949">
        <v>45149</v>
      </c>
      <c r="E200" s="948" t="s">
        <v>348</v>
      </c>
      <c r="F200" s="948" t="s">
        <v>377</v>
      </c>
      <c r="G200" s="960">
        <v>27</v>
      </c>
      <c r="H200" s="952">
        <v>1965</v>
      </c>
      <c r="I200" s="952"/>
      <c r="J200" s="952"/>
      <c r="K200" s="952"/>
      <c r="L200" s="952">
        <v>1965</v>
      </c>
      <c r="M200" s="948" t="s">
        <v>3057</v>
      </c>
      <c r="N200" s="948" t="s">
        <v>2490</v>
      </c>
      <c r="O200" s="948"/>
      <c r="P200" s="952"/>
      <c r="Q200" s="952"/>
      <c r="R200" s="952"/>
      <c r="S200" s="952"/>
      <c r="T200" s="952">
        <f t="shared" si="12"/>
        <v>1965</v>
      </c>
      <c r="U200" s="952"/>
      <c r="V200" s="952"/>
      <c r="W200" s="952"/>
      <c r="X200" s="952"/>
      <c r="Y200" s="952">
        <f t="shared" ref="Y200:Y251" si="13">L200-SUM(R200:X200)+Q200</f>
        <v>0</v>
      </c>
      <c r="Z200" s="952"/>
      <c r="AA200" s="952">
        <f t="shared" ref="AA200:AA251" si="14">IF(AA$6-$G200=0,$H200,0)</f>
        <v>1965</v>
      </c>
    </row>
    <row r="201" spans="2:27">
      <c r="B201" s="951">
        <v>150</v>
      </c>
      <c r="C201" s="948" t="s">
        <v>3522</v>
      </c>
      <c r="D201" s="949">
        <v>45153</v>
      </c>
      <c r="E201" s="948" t="s">
        <v>348</v>
      </c>
      <c r="F201" s="948" t="s">
        <v>378</v>
      </c>
      <c r="G201" s="960">
        <v>27</v>
      </c>
      <c r="H201" s="952">
        <v>2000</v>
      </c>
      <c r="I201" s="952"/>
      <c r="J201" s="952"/>
      <c r="K201" s="952"/>
      <c r="L201" s="952">
        <v>2000</v>
      </c>
      <c r="M201" s="948" t="s">
        <v>3078</v>
      </c>
      <c r="N201" s="948" t="s">
        <v>2384</v>
      </c>
      <c r="O201" s="948"/>
      <c r="P201" s="952"/>
      <c r="Q201" s="952"/>
      <c r="R201" s="952"/>
      <c r="S201" s="952"/>
      <c r="T201" s="952">
        <f t="shared" si="12"/>
        <v>2000</v>
      </c>
      <c r="U201" s="952"/>
      <c r="V201" s="952"/>
      <c r="W201" s="952"/>
      <c r="X201" s="952"/>
      <c r="Y201" s="952">
        <f t="shared" si="13"/>
        <v>0</v>
      </c>
      <c r="Z201" s="952"/>
      <c r="AA201" s="952">
        <f t="shared" si="14"/>
        <v>2000</v>
      </c>
    </row>
    <row r="202" spans="2:27">
      <c r="B202" s="951">
        <v>151</v>
      </c>
      <c r="C202" s="948" t="s">
        <v>3522</v>
      </c>
      <c r="D202" s="949">
        <v>45126</v>
      </c>
      <c r="E202" s="948" t="s">
        <v>348</v>
      </c>
      <c r="F202" s="948" t="s">
        <v>379</v>
      </c>
      <c r="G202" s="960">
        <v>27</v>
      </c>
      <c r="H202" s="952">
        <v>2900</v>
      </c>
      <c r="I202" s="952"/>
      <c r="J202" s="952"/>
      <c r="K202" s="952"/>
      <c r="L202" s="952">
        <v>2900</v>
      </c>
      <c r="M202" s="948" t="s">
        <v>3143</v>
      </c>
      <c r="N202" s="948" t="s">
        <v>2380</v>
      </c>
      <c r="O202" s="948" t="s">
        <v>1239</v>
      </c>
      <c r="P202" s="952"/>
      <c r="Q202" s="952"/>
      <c r="R202" s="952"/>
      <c r="S202" s="952"/>
      <c r="T202" s="952">
        <f t="shared" si="12"/>
        <v>2900</v>
      </c>
      <c r="U202" s="952"/>
      <c r="V202" s="952"/>
      <c r="W202" s="952"/>
      <c r="X202" s="952"/>
      <c r="Y202" s="952">
        <f t="shared" si="13"/>
        <v>0</v>
      </c>
      <c r="Z202" s="952"/>
      <c r="AA202" s="952">
        <f t="shared" si="14"/>
        <v>2900</v>
      </c>
    </row>
    <row r="203" spans="2:27">
      <c r="B203" s="951">
        <v>152</v>
      </c>
      <c r="C203" s="948" t="s">
        <v>3522</v>
      </c>
      <c r="D203" s="949">
        <v>45084</v>
      </c>
      <c r="E203" s="948" t="s">
        <v>348</v>
      </c>
      <c r="F203" s="948" t="s">
        <v>380</v>
      </c>
      <c r="G203" s="960">
        <v>27</v>
      </c>
      <c r="H203" s="952">
        <v>3000</v>
      </c>
      <c r="I203" s="952"/>
      <c r="J203" s="952"/>
      <c r="K203" s="952"/>
      <c r="L203" s="952">
        <v>3000</v>
      </c>
      <c r="M203" s="948" t="s">
        <v>3044</v>
      </c>
      <c r="N203" s="948" t="s">
        <v>2389</v>
      </c>
      <c r="O203" s="948"/>
      <c r="P203" s="952"/>
      <c r="Q203" s="952"/>
      <c r="R203" s="952"/>
      <c r="S203" s="952"/>
      <c r="T203" s="952">
        <f t="shared" si="12"/>
        <v>3000</v>
      </c>
      <c r="U203" s="952"/>
      <c r="V203" s="952"/>
      <c r="W203" s="952"/>
      <c r="X203" s="952"/>
      <c r="Y203" s="952">
        <f t="shared" si="13"/>
        <v>0</v>
      </c>
      <c r="Z203" s="952"/>
      <c r="AA203" s="952">
        <f t="shared" si="14"/>
        <v>3000</v>
      </c>
    </row>
    <row r="204" spans="2:27">
      <c r="B204" s="951">
        <v>157</v>
      </c>
      <c r="C204" s="948" t="s">
        <v>3522</v>
      </c>
      <c r="D204" s="949">
        <v>45079</v>
      </c>
      <c r="E204" s="948" t="s">
        <v>348</v>
      </c>
      <c r="F204" s="948" t="s">
        <v>381</v>
      </c>
      <c r="G204" s="960">
        <v>27</v>
      </c>
      <c r="H204" s="952">
        <v>800</v>
      </c>
      <c r="I204" s="952"/>
      <c r="J204" s="952"/>
      <c r="K204" s="952"/>
      <c r="L204" s="952">
        <v>800</v>
      </c>
      <c r="M204" s="948" t="s">
        <v>3146</v>
      </c>
      <c r="N204" s="948" t="s">
        <v>2382</v>
      </c>
      <c r="O204" s="948" t="s">
        <v>61</v>
      </c>
      <c r="P204" s="952"/>
      <c r="Q204" s="952"/>
      <c r="R204" s="952"/>
      <c r="S204" s="952"/>
      <c r="T204" s="952"/>
      <c r="U204" s="952"/>
      <c r="V204" s="952">
        <f>L204</f>
        <v>800</v>
      </c>
      <c r="W204" s="952"/>
      <c r="X204" s="952"/>
      <c r="Y204" s="952">
        <f t="shared" si="13"/>
        <v>0</v>
      </c>
      <c r="Z204" s="952"/>
      <c r="AA204" s="952">
        <f t="shared" si="14"/>
        <v>800</v>
      </c>
    </row>
    <row r="205" spans="2:27">
      <c r="B205" s="951">
        <v>161</v>
      </c>
      <c r="C205" s="948" t="s">
        <v>3522</v>
      </c>
      <c r="D205" s="949">
        <v>45138</v>
      </c>
      <c r="E205" s="948" t="s">
        <v>348</v>
      </c>
      <c r="F205" s="948" t="s">
        <v>382</v>
      </c>
      <c r="G205" s="960">
        <v>27</v>
      </c>
      <c r="H205" s="952">
        <v>4085</v>
      </c>
      <c r="I205" s="952"/>
      <c r="J205" s="952"/>
      <c r="K205" s="952"/>
      <c r="L205" s="952">
        <v>4085</v>
      </c>
      <c r="M205" s="948" t="s">
        <v>3165</v>
      </c>
      <c r="N205" s="948" t="s">
        <v>2597</v>
      </c>
      <c r="O205" s="948"/>
      <c r="P205" s="952"/>
      <c r="Q205" s="952"/>
      <c r="R205" s="952"/>
      <c r="S205" s="952"/>
      <c r="T205" s="952">
        <f t="shared" ref="T205:T238" si="15">L205</f>
        <v>4085</v>
      </c>
      <c r="U205" s="952"/>
      <c r="V205" s="952"/>
      <c r="W205" s="952"/>
      <c r="X205" s="952"/>
      <c r="Y205" s="952">
        <f t="shared" si="13"/>
        <v>0</v>
      </c>
      <c r="Z205" s="952"/>
      <c r="AA205" s="952">
        <f t="shared" si="14"/>
        <v>4085</v>
      </c>
    </row>
    <row r="206" spans="2:27">
      <c r="B206" s="951">
        <v>162</v>
      </c>
      <c r="C206" s="948" t="s">
        <v>3522</v>
      </c>
      <c r="D206" s="949">
        <v>45091</v>
      </c>
      <c r="E206" s="948" t="s">
        <v>348</v>
      </c>
      <c r="F206" s="948" t="s">
        <v>383</v>
      </c>
      <c r="G206" s="960">
        <v>27</v>
      </c>
      <c r="H206" s="952">
        <v>2200</v>
      </c>
      <c r="I206" s="952"/>
      <c r="J206" s="952"/>
      <c r="K206" s="952"/>
      <c r="L206" s="952">
        <v>2200</v>
      </c>
      <c r="M206" s="948" t="s">
        <v>3297</v>
      </c>
      <c r="N206" s="948" t="s">
        <v>2380</v>
      </c>
      <c r="O206" s="948"/>
      <c r="P206" s="952"/>
      <c r="Q206" s="952"/>
      <c r="R206" s="952"/>
      <c r="S206" s="952"/>
      <c r="T206" s="952">
        <f t="shared" si="15"/>
        <v>2200</v>
      </c>
      <c r="U206" s="952"/>
      <c r="V206" s="952"/>
      <c r="W206" s="952"/>
      <c r="X206" s="952"/>
      <c r="Y206" s="952">
        <f t="shared" si="13"/>
        <v>0</v>
      </c>
      <c r="Z206" s="952"/>
      <c r="AA206" s="952">
        <f t="shared" si="14"/>
        <v>2200</v>
      </c>
    </row>
    <row r="207" spans="2:27">
      <c r="B207" s="951">
        <v>164</v>
      </c>
      <c r="C207" s="948" t="s">
        <v>3522</v>
      </c>
      <c r="D207" s="949">
        <v>45126</v>
      </c>
      <c r="E207" s="948" t="s">
        <v>348</v>
      </c>
      <c r="F207" s="948" t="s">
        <v>384</v>
      </c>
      <c r="G207" s="960">
        <v>27</v>
      </c>
      <c r="H207" s="952">
        <v>3000</v>
      </c>
      <c r="I207" s="952"/>
      <c r="J207" s="952"/>
      <c r="K207" s="952"/>
      <c r="L207" s="952">
        <v>3000</v>
      </c>
      <c r="M207" s="948" t="s">
        <v>3323</v>
      </c>
      <c r="N207" s="948" t="s">
        <v>2389</v>
      </c>
      <c r="O207" s="948"/>
      <c r="P207" s="952"/>
      <c r="Q207" s="952"/>
      <c r="R207" s="952"/>
      <c r="S207" s="952"/>
      <c r="T207" s="952">
        <f t="shared" si="15"/>
        <v>3000</v>
      </c>
      <c r="U207" s="952"/>
      <c r="V207" s="952"/>
      <c r="W207" s="952"/>
      <c r="X207" s="952"/>
      <c r="Y207" s="952">
        <f t="shared" si="13"/>
        <v>0</v>
      </c>
      <c r="Z207" s="952"/>
      <c r="AA207" s="952">
        <f t="shared" si="14"/>
        <v>3000</v>
      </c>
    </row>
    <row r="208" spans="2:27">
      <c r="B208" s="951">
        <v>165</v>
      </c>
      <c r="C208" s="948" t="s">
        <v>3522</v>
      </c>
      <c r="D208" s="949">
        <v>45084</v>
      </c>
      <c r="E208" s="948" t="s">
        <v>348</v>
      </c>
      <c r="F208" s="948" t="s">
        <v>385</v>
      </c>
      <c r="G208" s="960">
        <v>27</v>
      </c>
      <c r="H208" s="952">
        <v>2600</v>
      </c>
      <c r="I208" s="952"/>
      <c r="J208" s="952"/>
      <c r="K208" s="952"/>
      <c r="L208" s="952">
        <v>2600</v>
      </c>
      <c r="M208" s="948" t="s">
        <v>3072</v>
      </c>
      <c r="N208" s="948" t="s">
        <v>2389</v>
      </c>
      <c r="O208" s="948"/>
      <c r="P208" s="952"/>
      <c r="Q208" s="952"/>
      <c r="R208" s="952"/>
      <c r="S208" s="952"/>
      <c r="T208" s="952">
        <f t="shared" si="15"/>
        <v>2600</v>
      </c>
      <c r="U208" s="952"/>
      <c r="V208" s="952"/>
      <c r="W208" s="952"/>
      <c r="X208" s="952"/>
      <c r="Y208" s="952">
        <f t="shared" si="13"/>
        <v>0</v>
      </c>
      <c r="Z208" s="952"/>
      <c r="AA208" s="952">
        <f t="shared" si="14"/>
        <v>2600</v>
      </c>
    </row>
    <row r="209" spans="2:27">
      <c r="B209" s="951">
        <v>166</v>
      </c>
      <c r="C209" s="948" t="s">
        <v>3522</v>
      </c>
      <c r="D209" s="949">
        <v>45084</v>
      </c>
      <c r="E209" s="948" t="s">
        <v>348</v>
      </c>
      <c r="F209" s="948" t="s">
        <v>386</v>
      </c>
      <c r="G209" s="960">
        <v>27</v>
      </c>
      <c r="H209" s="952">
        <v>2600</v>
      </c>
      <c r="I209" s="952"/>
      <c r="J209" s="952"/>
      <c r="K209" s="952"/>
      <c r="L209" s="952">
        <v>2600</v>
      </c>
      <c r="M209" s="948" t="s">
        <v>3103</v>
      </c>
      <c r="N209" s="948" t="s">
        <v>2389</v>
      </c>
      <c r="O209" s="948"/>
      <c r="P209" s="952"/>
      <c r="Q209" s="952"/>
      <c r="R209" s="952"/>
      <c r="S209" s="952"/>
      <c r="T209" s="952">
        <f t="shared" si="15"/>
        <v>2600</v>
      </c>
      <c r="U209" s="952"/>
      <c r="V209" s="952"/>
      <c r="W209" s="952"/>
      <c r="X209" s="952"/>
      <c r="Y209" s="952">
        <f t="shared" si="13"/>
        <v>0</v>
      </c>
      <c r="Z209" s="952"/>
      <c r="AA209" s="952">
        <f t="shared" si="14"/>
        <v>2600</v>
      </c>
    </row>
    <row r="210" spans="2:27">
      <c r="B210" s="951">
        <v>168</v>
      </c>
      <c r="C210" s="948" t="s">
        <v>3522</v>
      </c>
      <c r="D210" s="949">
        <v>45167</v>
      </c>
      <c r="E210" s="948" t="s">
        <v>348</v>
      </c>
      <c r="F210" s="948" t="s">
        <v>387</v>
      </c>
      <c r="G210" s="960">
        <v>27</v>
      </c>
      <c r="H210" s="952">
        <v>1405</v>
      </c>
      <c r="I210" s="952"/>
      <c r="J210" s="952"/>
      <c r="K210" s="952"/>
      <c r="L210" s="952">
        <v>1405</v>
      </c>
      <c r="M210" s="948" t="s">
        <v>3190</v>
      </c>
      <c r="N210" s="948" t="s">
        <v>3189</v>
      </c>
      <c r="O210" s="948"/>
      <c r="P210" s="952"/>
      <c r="Q210" s="952"/>
      <c r="R210" s="952"/>
      <c r="S210" s="952"/>
      <c r="T210" s="952">
        <f t="shared" si="15"/>
        <v>1405</v>
      </c>
      <c r="U210" s="952"/>
      <c r="V210" s="952"/>
      <c r="W210" s="952"/>
      <c r="X210" s="952"/>
      <c r="Y210" s="952">
        <f t="shared" si="13"/>
        <v>0</v>
      </c>
      <c r="Z210" s="952"/>
      <c r="AA210" s="952">
        <f t="shared" si="14"/>
        <v>1405</v>
      </c>
    </row>
    <row r="211" spans="2:27">
      <c r="B211" s="951">
        <v>170</v>
      </c>
      <c r="C211" s="948" t="s">
        <v>3522</v>
      </c>
      <c r="D211" s="949">
        <v>45167</v>
      </c>
      <c r="E211" s="948" t="s">
        <v>348</v>
      </c>
      <c r="F211" s="948" t="s">
        <v>388</v>
      </c>
      <c r="G211" s="960">
        <v>27</v>
      </c>
      <c r="H211" s="952">
        <v>1525</v>
      </c>
      <c r="I211" s="952"/>
      <c r="J211" s="952"/>
      <c r="K211" s="952"/>
      <c r="L211" s="952">
        <v>1525</v>
      </c>
      <c r="M211" s="948" t="s">
        <v>2386</v>
      </c>
      <c r="N211" s="948" t="s">
        <v>2382</v>
      </c>
      <c r="O211" s="948"/>
      <c r="P211" s="952"/>
      <c r="Q211" s="952"/>
      <c r="R211" s="952"/>
      <c r="S211" s="952"/>
      <c r="T211" s="952">
        <f t="shared" si="15"/>
        <v>1525</v>
      </c>
      <c r="U211" s="952"/>
      <c r="V211" s="952"/>
      <c r="W211" s="952"/>
      <c r="X211" s="952"/>
      <c r="Y211" s="952">
        <f t="shared" si="13"/>
        <v>0</v>
      </c>
      <c r="Z211" s="952"/>
      <c r="AA211" s="952">
        <f t="shared" si="14"/>
        <v>1525</v>
      </c>
    </row>
    <row r="212" spans="2:27">
      <c r="B212" s="951">
        <v>172</v>
      </c>
      <c r="C212" s="948" t="s">
        <v>3521</v>
      </c>
      <c r="D212" s="949">
        <v>45201</v>
      </c>
      <c r="E212" s="948" t="s">
        <v>348</v>
      </c>
      <c r="F212" s="948" t="s">
        <v>414</v>
      </c>
      <c r="G212" s="960">
        <v>27</v>
      </c>
      <c r="H212" s="952">
        <v>3125</v>
      </c>
      <c r="I212" s="952">
        <v>0</v>
      </c>
      <c r="J212" s="952">
        <v>0</v>
      </c>
      <c r="K212" s="952">
        <v>0</v>
      </c>
      <c r="L212" s="952">
        <v>3125</v>
      </c>
      <c r="M212" s="948" t="s">
        <v>3301</v>
      </c>
      <c r="N212" s="948" t="s">
        <v>2790</v>
      </c>
      <c r="O212" s="948"/>
      <c r="P212" s="952"/>
      <c r="Q212" s="952"/>
      <c r="R212" s="952"/>
      <c r="S212" s="952"/>
      <c r="T212" s="952">
        <f t="shared" si="15"/>
        <v>3125</v>
      </c>
      <c r="U212" s="952"/>
      <c r="V212" s="952"/>
      <c r="W212" s="952"/>
      <c r="X212" s="952"/>
      <c r="Y212" s="952">
        <f t="shared" si="13"/>
        <v>0</v>
      </c>
      <c r="Z212" s="952"/>
      <c r="AA212" s="952">
        <f t="shared" si="14"/>
        <v>3125</v>
      </c>
    </row>
    <row r="213" spans="2:27">
      <c r="B213" s="951">
        <v>173</v>
      </c>
      <c r="C213" s="948" t="s">
        <v>3521</v>
      </c>
      <c r="D213" s="949">
        <v>45209</v>
      </c>
      <c r="E213" s="948" t="s">
        <v>348</v>
      </c>
      <c r="F213" s="948" t="s">
        <v>419</v>
      </c>
      <c r="G213" s="960">
        <v>27</v>
      </c>
      <c r="H213" s="952">
        <v>3060</v>
      </c>
      <c r="I213" s="952">
        <v>0</v>
      </c>
      <c r="J213" s="952">
        <v>0</v>
      </c>
      <c r="K213" s="952">
        <v>0</v>
      </c>
      <c r="L213" s="952">
        <v>3060</v>
      </c>
      <c r="M213" s="948" t="s">
        <v>3338</v>
      </c>
      <c r="N213" s="948" t="s">
        <v>2490</v>
      </c>
      <c r="O213" s="948"/>
      <c r="P213" s="952"/>
      <c r="Q213" s="952"/>
      <c r="R213" s="952"/>
      <c r="S213" s="952"/>
      <c r="T213" s="952">
        <f t="shared" si="15"/>
        <v>3060</v>
      </c>
      <c r="U213" s="952"/>
      <c r="V213" s="952"/>
      <c r="W213" s="952"/>
      <c r="X213" s="952"/>
      <c r="Y213" s="952">
        <f t="shared" si="13"/>
        <v>0</v>
      </c>
      <c r="Z213" s="952"/>
      <c r="AA213" s="952">
        <f t="shared" si="14"/>
        <v>3060</v>
      </c>
    </row>
    <row r="214" spans="2:27">
      <c r="B214" s="951">
        <v>174</v>
      </c>
      <c r="C214" s="948" t="s">
        <v>3521</v>
      </c>
      <c r="D214" s="949">
        <v>45209</v>
      </c>
      <c r="E214" s="948" t="s">
        <v>348</v>
      </c>
      <c r="F214" s="948" t="s">
        <v>429</v>
      </c>
      <c r="G214" s="960">
        <v>27</v>
      </c>
      <c r="H214" s="952">
        <v>1925</v>
      </c>
      <c r="I214" s="952">
        <v>0</v>
      </c>
      <c r="J214" s="952">
        <v>0</v>
      </c>
      <c r="K214" s="952">
        <v>0</v>
      </c>
      <c r="L214" s="952">
        <v>1925</v>
      </c>
      <c r="M214" s="948" t="s">
        <v>2652</v>
      </c>
      <c r="N214" s="948" t="s">
        <v>2597</v>
      </c>
      <c r="O214" s="948"/>
      <c r="P214" s="952"/>
      <c r="Q214" s="952"/>
      <c r="R214" s="952"/>
      <c r="S214" s="952"/>
      <c r="T214" s="952">
        <f t="shared" si="15"/>
        <v>1925</v>
      </c>
      <c r="U214" s="952"/>
      <c r="V214" s="952"/>
      <c r="W214" s="952"/>
      <c r="X214" s="952"/>
      <c r="Y214" s="952">
        <f t="shared" si="13"/>
        <v>0</v>
      </c>
      <c r="Z214" s="952"/>
      <c r="AA214" s="952">
        <f t="shared" si="14"/>
        <v>1925</v>
      </c>
    </row>
    <row r="215" spans="2:27">
      <c r="B215" s="951">
        <v>176</v>
      </c>
      <c r="C215" s="948" t="s">
        <v>3521</v>
      </c>
      <c r="D215" s="949">
        <v>45217</v>
      </c>
      <c r="E215" s="948" t="s">
        <v>348</v>
      </c>
      <c r="F215" s="948" t="s">
        <v>434</v>
      </c>
      <c r="G215" s="960">
        <v>27</v>
      </c>
      <c r="H215" s="952">
        <v>510</v>
      </c>
      <c r="I215" s="952">
        <v>0</v>
      </c>
      <c r="J215" s="952">
        <v>0</v>
      </c>
      <c r="K215" s="952">
        <v>0</v>
      </c>
      <c r="L215" s="952">
        <v>510</v>
      </c>
      <c r="M215" s="948" t="s">
        <v>2678</v>
      </c>
      <c r="N215" s="948" t="s">
        <v>2677</v>
      </c>
      <c r="O215" s="948"/>
      <c r="P215" s="952"/>
      <c r="Q215" s="952"/>
      <c r="R215" s="952"/>
      <c r="S215" s="952"/>
      <c r="T215" s="952">
        <f t="shared" si="15"/>
        <v>510</v>
      </c>
      <c r="U215" s="952"/>
      <c r="V215" s="952"/>
      <c r="W215" s="952"/>
      <c r="X215" s="952"/>
      <c r="Y215" s="952">
        <f t="shared" si="13"/>
        <v>0</v>
      </c>
      <c r="Z215" s="952"/>
      <c r="AA215" s="952">
        <f t="shared" si="14"/>
        <v>510</v>
      </c>
    </row>
    <row r="216" spans="2:27">
      <c r="B216" s="951">
        <v>180</v>
      </c>
      <c r="C216" s="948" t="s">
        <v>3521</v>
      </c>
      <c r="D216" s="949">
        <v>45182</v>
      </c>
      <c r="E216" s="948" t="s">
        <v>348</v>
      </c>
      <c r="F216" s="948" t="s">
        <v>411</v>
      </c>
      <c r="G216" s="960">
        <v>27</v>
      </c>
      <c r="H216" s="952">
        <v>4140</v>
      </c>
      <c r="I216" s="952">
        <v>0</v>
      </c>
      <c r="J216" s="952">
        <v>0</v>
      </c>
      <c r="K216" s="952">
        <v>0</v>
      </c>
      <c r="L216" s="952">
        <v>4140</v>
      </c>
      <c r="M216" s="948" t="s">
        <v>2706</v>
      </c>
      <c r="N216" s="948" t="s">
        <v>2384</v>
      </c>
      <c r="O216" s="948"/>
      <c r="P216" s="952"/>
      <c r="Q216" s="952"/>
      <c r="R216" s="952"/>
      <c r="S216" s="952"/>
      <c r="T216" s="952">
        <f t="shared" si="15"/>
        <v>4140</v>
      </c>
      <c r="U216" s="952"/>
      <c r="V216" s="952"/>
      <c r="W216" s="952"/>
      <c r="X216" s="952"/>
      <c r="Y216" s="952">
        <f t="shared" si="13"/>
        <v>0</v>
      </c>
      <c r="Z216" s="952"/>
      <c r="AA216" s="952">
        <f t="shared" si="14"/>
        <v>4140</v>
      </c>
    </row>
    <row r="217" spans="2:27">
      <c r="B217" s="951">
        <v>181</v>
      </c>
      <c r="C217" s="948" t="s">
        <v>3521</v>
      </c>
      <c r="D217" s="949">
        <v>45222</v>
      </c>
      <c r="E217" s="948" t="s">
        <v>348</v>
      </c>
      <c r="F217" s="948" t="s">
        <v>412</v>
      </c>
      <c r="G217" s="960">
        <v>27</v>
      </c>
      <c r="H217" s="952">
        <v>640</v>
      </c>
      <c r="I217" s="952">
        <v>0</v>
      </c>
      <c r="J217" s="952">
        <v>0</v>
      </c>
      <c r="K217" s="952">
        <v>0</v>
      </c>
      <c r="L217" s="952">
        <v>640</v>
      </c>
      <c r="M217" s="948" t="s">
        <v>2388</v>
      </c>
      <c r="N217" s="948" t="s">
        <v>2387</v>
      </c>
      <c r="O217" s="948"/>
      <c r="P217" s="952"/>
      <c r="Q217" s="952"/>
      <c r="R217" s="952"/>
      <c r="S217" s="952"/>
      <c r="T217" s="952">
        <f t="shared" si="15"/>
        <v>640</v>
      </c>
      <c r="U217" s="952"/>
      <c r="V217" s="952"/>
      <c r="W217" s="952"/>
      <c r="X217" s="952"/>
      <c r="Y217" s="952">
        <f t="shared" si="13"/>
        <v>0</v>
      </c>
      <c r="Z217" s="952"/>
      <c r="AA217" s="952">
        <f t="shared" si="14"/>
        <v>640</v>
      </c>
    </row>
    <row r="218" spans="2:27">
      <c r="B218" s="951">
        <v>182</v>
      </c>
      <c r="C218" s="948" t="s">
        <v>3521</v>
      </c>
      <c r="D218" s="949">
        <v>45238</v>
      </c>
      <c r="E218" s="948" t="s">
        <v>348</v>
      </c>
      <c r="F218" s="948" t="s">
        <v>413</v>
      </c>
      <c r="G218" s="960">
        <v>27</v>
      </c>
      <c r="H218" s="952">
        <v>1850</v>
      </c>
      <c r="I218" s="952">
        <v>0</v>
      </c>
      <c r="J218" s="952">
        <v>0</v>
      </c>
      <c r="K218" s="952">
        <v>0</v>
      </c>
      <c r="L218" s="952">
        <v>1850</v>
      </c>
      <c r="M218" s="948" t="s">
        <v>2390</v>
      </c>
      <c r="N218" s="948" t="s">
        <v>2389</v>
      </c>
      <c r="O218" s="948"/>
      <c r="P218" s="952"/>
      <c r="Q218" s="952"/>
      <c r="R218" s="952"/>
      <c r="S218" s="952"/>
      <c r="T218" s="952">
        <f t="shared" si="15"/>
        <v>1850</v>
      </c>
      <c r="U218" s="952"/>
      <c r="V218" s="952"/>
      <c r="W218" s="952"/>
      <c r="X218" s="952"/>
      <c r="Y218" s="952">
        <f t="shared" si="13"/>
        <v>0</v>
      </c>
      <c r="Z218" s="952"/>
      <c r="AA218" s="952">
        <f t="shared" si="14"/>
        <v>1850</v>
      </c>
    </row>
    <row r="219" spans="2:27">
      <c r="B219" s="951">
        <v>186</v>
      </c>
      <c r="C219" s="948" t="s">
        <v>3521</v>
      </c>
      <c r="D219" s="949">
        <v>45195</v>
      </c>
      <c r="E219" s="948" t="s">
        <v>348</v>
      </c>
      <c r="F219" s="948" t="s">
        <v>415</v>
      </c>
      <c r="G219" s="960">
        <v>27</v>
      </c>
      <c r="H219" s="952">
        <v>6450</v>
      </c>
      <c r="I219" s="952">
        <v>0</v>
      </c>
      <c r="J219" s="952">
        <v>0</v>
      </c>
      <c r="K219" s="952">
        <v>0</v>
      </c>
      <c r="L219" s="952">
        <v>6450</v>
      </c>
      <c r="M219" s="948" t="s">
        <v>2764</v>
      </c>
      <c r="N219" s="948" t="s">
        <v>2387</v>
      </c>
      <c r="O219" s="948"/>
      <c r="P219" s="952"/>
      <c r="Q219" s="952"/>
      <c r="R219" s="952"/>
      <c r="S219" s="952"/>
      <c r="T219" s="952">
        <f t="shared" si="15"/>
        <v>6450</v>
      </c>
      <c r="U219" s="952"/>
      <c r="V219" s="952"/>
      <c r="W219" s="952"/>
      <c r="X219" s="952"/>
      <c r="Y219" s="952">
        <f t="shared" si="13"/>
        <v>0</v>
      </c>
      <c r="Z219" s="952"/>
      <c r="AA219" s="952">
        <f t="shared" si="14"/>
        <v>6450</v>
      </c>
    </row>
    <row r="220" spans="2:27">
      <c r="B220" s="951">
        <v>188</v>
      </c>
      <c r="C220" s="948" t="s">
        <v>3521</v>
      </c>
      <c r="D220" s="949">
        <v>45222</v>
      </c>
      <c r="E220" s="948" t="s">
        <v>348</v>
      </c>
      <c r="F220" s="948" t="s">
        <v>416</v>
      </c>
      <c r="G220" s="960">
        <v>27</v>
      </c>
      <c r="H220" s="952">
        <v>4000</v>
      </c>
      <c r="I220" s="952">
        <v>0</v>
      </c>
      <c r="J220" s="952">
        <v>0</v>
      </c>
      <c r="K220" s="952">
        <v>0</v>
      </c>
      <c r="L220" s="952">
        <v>4000</v>
      </c>
      <c r="M220" s="948" t="s">
        <v>2772</v>
      </c>
      <c r="N220" s="948" t="s">
        <v>2530</v>
      </c>
      <c r="O220" s="948"/>
      <c r="P220" s="952"/>
      <c r="Q220" s="952"/>
      <c r="R220" s="952"/>
      <c r="S220" s="952"/>
      <c r="T220" s="952">
        <f t="shared" si="15"/>
        <v>4000</v>
      </c>
      <c r="U220" s="952"/>
      <c r="V220" s="952"/>
      <c r="W220" s="952"/>
      <c r="X220" s="952"/>
      <c r="Y220" s="952">
        <f t="shared" si="13"/>
        <v>0</v>
      </c>
      <c r="Z220" s="952"/>
      <c r="AA220" s="952">
        <f t="shared" si="14"/>
        <v>4000</v>
      </c>
    </row>
    <row r="221" spans="2:27">
      <c r="B221" s="951">
        <v>190</v>
      </c>
      <c r="C221" s="948" t="s">
        <v>3521</v>
      </c>
      <c r="D221" s="949">
        <v>45217</v>
      </c>
      <c r="E221" s="948" t="s">
        <v>348</v>
      </c>
      <c r="F221" s="948" t="s">
        <v>417</v>
      </c>
      <c r="G221" s="960">
        <v>27</v>
      </c>
      <c r="H221" s="952">
        <v>3785</v>
      </c>
      <c r="I221" s="952">
        <v>0</v>
      </c>
      <c r="J221" s="952">
        <v>0</v>
      </c>
      <c r="K221" s="952">
        <v>0</v>
      </c>
      <c r="L221" s="952">
        <v>3785</v>
      </c>
      <c r="M221" s="948" t="s">
        <v>2391</v>
      </c>
      <c r="N221" s="948" t="s">
        <v>2389</v>
      </c>
      <c r="O221" s="948"/>
      <c r="P221" s="952"/>
      <c r="Q221" s="952"/>
      <c r="R221" s="952"/>
      <c r="S221" s="952"/>
      <c r="T221" s="952">
        <f t="shared" si="15"/>
        <v>3785</v>
      </c>
      <c r="U221" s="952"/>
      <c r="V221" s="952"/>
      <c r="W221" s="952"/>
      <c r="X221" s="952"/>
      <c r="Y221" s="952">
        <f t="shared" si="13"/>
        <v>0</v>
      </c>
      <c r="Z221" s="952"/>
      <c r="AA221" s="952">
        <f t="shared" si="14"/>
        <v>3785</v>
      </c>
    </row>
    <row r="222" spans="2:27">
      <c r="B222" s="951">
        <v>191</v>
      </c>
      <c r="C222" s="948" t="s">
        <v>3521</v>
      </c>
      <c r="D222" s="949">
        <v>45197</v>
      </c>
      <c r="E222" s="948" t="s">
        <v>348</v>
      </c>
      <c r="F222" s="948" t="s">
        <v>418</v>
      </c>
      <c r="G222" s="960">
        <v>27</v>
      </c>
      <c r="H222" s="952">
        <v>1100</v>
      </c>
      <c r="I222" s="952">
        <v>0</v>
      </c>
      <c r="J222" s="952">
        <v>0</v>
      </c>
      <c r="K222" s="952">
        <v>0</v>
      </c>
      <c r="L222" s="952">
        <v>1100</v>
      </c>
      <c r="M222" s="948" t="s">
        <v>3276</v>
      </c>
      <c r="N222" s="948" t="s">
        <v>2384</v>
      </c>
      <c r="O222" s="948"/>
      <c r="P222" s="952"/>
      <c r="Q222" s="952"/>
      <c r="R222" s="952"/>
      <c r="S222" s="952"/>
      <c r="T222" s="952">
        <f t="shared" si="15"/>
        <v>1100</v>
      </c>
      <c r="U222" s="952"/>
      <c r="V222" s="952"/>
      <c r="W222" s="952"/>
      <c r="X222" s="952"/>
      <c r="Y222" s="952">
        <f t="shared" si="13"/>
        <v>0</v>
      </c>
      <c r="Z222" s="952"/>
      <c r="AA222" s="952">
        <f t="shared" si="14"/>
        <v>1100</v>
      </c>
    </row>
    <row r="223" spans="2:27">
      <c r="B223" s="951">
        <v>194</v>
      </c>
      <c r="C223" s="948" t="s">
        <v>3521</v>
      </c>
      <c r="D223" s="949">
        <v>45187</v>
      </c>
      <c r="E223" s="948" t="s">
        <v>348</v>
      </c>
      <c r="F223" s="948" t="s">
        <v>420</v>
      </c>
      <c r="G223" s="960">
        <v>27</v>
      </c>
      <c r="H223" s="952">
        <v>3000</v>
      </c>
      <c r="I223" s="952">
        <v>0</v>
      </c>
      <c r="J223" s="952">
        <v>0</v>
      </c>
      <c r="K223" s="952">
        <v>0</v>
      </c>
      <c r="L223" s="952">
        <v>3000</v>
      </c>
      <c r="M223" s="948" t="s">
        <v>2843</v>
      </c>
      <c r="N223" s="948" t="s">
        <v>2795</v>
      </c>
      <c r="O223" s="948"/>
      <c r="P223" s="952"/>
      <c r="Q223" s="952"/>
      <c r="R223" s="952"/>
      <c r="S223" s="952"/>
      <c r="T223" s="952">
        <f t="shared" si="15"/>
        <v>3000</v>
      </c>
      <c r="U223" s="952"/>
      <c r="V223" s="952"/>
      <c r="W223" s="952"/>
      <c r="X223" s="952"/>
      <c r="Y223" s="952">
        <f t="shared" si="13"/>
        <v>0</v>
      </c>
      <c r="Z223" s="952"/>
      <c r="AA223" s="952">
        <f t="shared" si="14"/>
        <v>3000</v>
      </c>
    </row>
    <row r="224" spans="2:27">
      <c r="B224" s="951">
        <v>195</v>
      </c>
      <c r="C224" s="948" t="s">
        <v>3521</v>
      </c>
      <c r="D224" s="949">
        <v>45191</v>
      </c>
      <c r="E224" s="948" t="s">
        <v>348</v>
      </c>
      <c r="F224" s="948" t="s">
        <v>421</v>
      </c>
      <c r="G224" s="960">
        <v>27</v>
      </c>
      <c r="H224" s="952">
        <v>1740</v>
      </c>
      <c r="I224" s="952">
        <v>0</v>
      </c>
      <c r="J224" s="952">
        <v>0</v>
      </c>
      <c r="K224" s="952">
        <v>0</v>
      </c>
      <c r="L224" s="952">
        <v>1740</v>
      </c>
      <c r="M224" s="948" t="s">
        <v>3250</v>
      </c>
      <c r="N224" s="948" t="s">
        <v>2389</v>
      </c>
      <c r="O224" s="948"/>
      <c r="P224" s="952"/>
      <c r="Q224" s="952"/>
      <c r="R224" s="952"/>
      <c r="S224" s="952"/>
      <c r="T224" s="952">
        <f t="shared" si="15"/>
        <v>1740</v>
      </c>
      <c r="U224" s="952"/>
      <c r="V224" s="952"/>
      <c r="W224" s="952"/>
      <c r="X224" s="952"/>
      <c r="Y224" s="952">
        <f t="shared" si="13"/>
        <v>0</v>
      </c>
      <c r="Z224" s="952"/>
      <c r="AA224" s="952">
        <f t="shared" si="14"/>
        <v>1740</v>
      </c>
    </row>
    <row r="225" spans="2:27">
      <c r="B225" s="951">
        <v>197</v>
      </c>
      <c r="C225" s="948" t="s">
        <v>3521</v>
      </c>
      <c r="D225" s="949">
        <v>45222</v>
      </c>
      <c r="E225" s="948" t="s">
        <v>348</v>
      </c>
      <c r="F225" s="948" t="s">
        <v>422</v>
      </c>
      <c r="G225" s="960">
        <v>27</v>
      </c>
      <c r="H225" s="952">
        <v>2665</v>
      </c>
      <c r="I225" s="952">
        <v>0</v>
      </c>
      <c r="J225" s="952">
        <v>0</v>
      </c>
      <c r="K225" s="952">
        <v>0</v>
      </c>
      <c r="L225" s="952">
        <v>2665</v>
      </c>
      <c r="M225" s="948" t="s">
        <v>2392</v>
      </c>
      <c r="N225" s="948" t="s">
        <v>2382</v>
      </c>
      <c r="O225" s="948"/>
      <c r="P225" s="952"/>
      <c r="Q225" s="952"/>
      <c r="R225" s="952"/>
      <c r="S225" s="952"/>
      <c r="T225" s="952">
        <f t="shared" si="15"/>
        <v>2665</v>
      </c>
      <c r="U225" s="952"/>
      <c r="V225" s="952"/>
      <c r="W225" s="952"/>
      <c r="X225" s="952"/>
      <c r="Y225" s="952">
        <f t="shared" si="13"/>
        <v>0</v>
      </c>
      <c r="Z225" s="952"/>
      <c r="AA225" s="952">
        <f t="shared" si="14"/>
        <v>2665</v>
      </c>
    </row>
    <row r="226" spans="2:27">
      <c r="B226" s="951">
        <v>199</v>
      </c>
      <c r="C226" s="948" t="s">
        <v>3521</v>
      </c>
      <c r="D226" s="949">
        <v>45217</v>
      </c>
      <c r="E226" s="948" t="s">
        <v>348</v>
      </c>
      <c r="F226" s="948" t="s">
        <v>423</v>
      </c>
      <c r="G226" s="960">
        <v>27</v>
      </c>
      <c r="H226" s="952">
        <v>1578</v>
      </c>
      <c r="I226" s="952">
        <v>0</v>
      </c>
      <c r="J226" s="952">
        <v>0</v>
      </c>
      <c r="K226" s="952">
        <v>0</v>
      </c>
      <c r="L226" s="952">
        <v>1578</v>
      </c>
      <c r="M226" s="948" t="s">
        <v>2874</v>
      </c>
      <c r="N226" s="948" t="s">
        <v>2490</v>
      </c>
      <c r="O226" s="948"/>
      <c r="P226" s="952"/>
      <c r="Q226" s="952"/>
      <c r="R226" s="952"/>
      <c r="S226" s="952"/>
      <c r="T226" s="952">
        <f t="shared" si="15"/>
        <v>1578</v>
      </c>
      <c r="U226" s="952"/>
      <c r="V226" s="952"/>
      <c r="W226" s="952"/>
      <c r="X226" s="952"/>
      <c r="Y226" s="952">
        <f t="shared" si="13"/>
        <v>0</v>
      </c>
      <c r="Z226" s="952"/>
      <c r="AA226" s="952">
        <f t="shared" si="14"/>
        <v>1578</v>
      </c>
    </row>
    <row r="227" spans="2:27">
      <c r="B227" s="951">
        <v>202</v>
      </c>
      <c r="C227" s="948" t="s">
        <v>3521</v>
      </c>
      <c r="D227" s="949">
        <v>45201</v>
      </c>
      <c r="E227" s="948" t="s">
        <v>348</v>
      </c>
      <c r="F227" s="948" t="s">
        <v>424</v>
      </c>
      <c r="G227" s="960">
        <v>27</v>
      </c>
      <c r="H227" s="952">
        <v>1885</v>
      </c>
      <c r="I227" s="952">
        <v>0</v>
      </c>
      <c r="J227" s="952">
        <v>0</v>
      </c>
      <c r="K227" s="952">
        <v>0</v>
      </c>
      <c r="L227" s="952">
        <v>1885</v>
      </c>
      <c r="M227" s="948" t="s">
        <v>2944</v>
      </c>
      <c r="N227" s="948" t="s">
        <v>2389</v>
      </c>
      <c r="O227" s="948"/>
      <c r="P227" s="952"/>
      <c r="Q227" s="952"/>
      <c r="R227" s="952"/>
      <c r="S227" s="952"/>
      <c r="T227" s="952">
        <f t="shared" si="15"/>
        <v>1885</v>
      </c>
      <c r="U227" s="952"/>
      <c r="V227" s="952"/>
      <c r="W227" s="952"/>
      <c r="X227" s="952"/>
      <c r="Y227" s="952">
        <f t="shared" si="13"/>
        <v>0</v>
      </c>
      <c r="Z227" s="952"/>
      <c r="AA227" s="952">
        <f t="shared" si="14"/>
        <v>1885</v>
      </c>
    </row>
    <row r="228" spans="2:27">
      <c r="B228" s="951">
        <v>203</v>
      </c>
      <c r="C228" s="948" t="s">
        <v>3521</v>
      </c>
      <c r="D228" s="949">
        <v>45209</v>
      </c>
      <c r="E228" s="948" t="s">
        <v>348</v>
      </c>
      <c r="F228" s="948" t="s">
        <v>425</v>
      </c>
      <c r="G228" s="960">
        <v>27</v>
      </c>
      <c r="H228" s="952">
        <v>3000</v>
      </c>
      <c r="I228" s="952">
        <v>0</v>
      </c>
      <c r="J228" s="952">
        <v>0</v>
      </c>
      <c r="K228" s="952">
        <v>0</v>
      </c>
      <c r="L228" s="952">
        <v>3000</v>
      </c>
      <c r="M228" s="948" t="s">
        <v>2952</v>
      </c>
      <c r="N228" s="948" t="s">
        <v>2490</v>
      </c>
      <c r="O228" s="948"/>
      <c r="P228" s="952"/>
      <c r="Q228" s="952"/>
      <c r="R228" s="952"/>
      <c r="S228" s="952"/>
      <c r="T228" s="952">
        <f t="shared" si="15"/>
        <v>3000</v>
      </c>
      <c r="U228" s="952"/>
      <c r="V228" s="952"/>
      <c r="W228" s="952"/>
      <c r="X228" s="952"/>
      <c r="Y228" s="952">
        <f t="shared" si="13"/>
        <v>0</v>
      </c>
      <c r="Z228" s="952"/>
      <c r="AA228" s="952">
        <f t="shared" si="14"/>
        <v>3000</v>
      </c>
    </row>
    <row r="229" spans="2:27">
      <c r="B229" s="951">
        <v>206</v>
      </c>
      <c r="C229" s="948" t="s">
        <v>3521</v>
      </c>
      <c r="D229" s="949">
        <v>45198</v>
      </c>
      <c r="E229" s="948" t="s">
        <v>348</v>
      </c>
      <c r="F229" s="948" t="s">
        <v>426</v>
      </c>
      <c r="G229" s="960">
        <v>27</v>
      </c>
      <c r="H229" s="952">
        <v>1250</v>
      </c>
      <c r="I229" s="952">
        <v>0</v>
      </c>
      <c r="J229" s="952">
        <v>0</v>
      </c>
      <c r="K229" s="952">
        <v>0</v>
      </c>
      <c r="L229" s="952">
        <v>1250</v>
      </c>
      <c r="M229" s="948" t="s">
        <v>2393</v>
      </c>
      <c r="N229" s="948" t="s">
        <v>2382</v>
      </c>
      <c r="O229" s="948"/>
      <c r="P229" s="952"/>
      <c r="Q229" s="952"/>
      <c r="R229" s="952"/>
      <c r="S229" s="952"/>
      <c r="T229" s="952">
        <f t="shared" si="15"/>
        <v>1250</v>
      </c>
      <c r="U229" s="952"/>
      <c r="V229" s="952"/>
      <c r="W229" s="952"/>
      <c r="X229" s="952"/>
      <c r="Y229" s="952">
        <f t="shared" si="13"/>
        <v>0</v>
      </c>
      <c r="Z229" s="952"/>
      <c r="AA229" s="952">
        <f t="shared" si="14"/>
        <v>1250</v>
      </c>
    </row>
    <row r="230" spans="2:27">
      <c r="B230" s="951">
        <v>210</v>
      </c>
      <c r="C230" s="948" t="s">
        <v>3521</v>
      </c>
      <c r="D230" s="949">
        <v>45217</v>
      </c>
      <c r="E230" s="948" t="s">
        <v>348</v>
      </c>
      <c r="F230" s="948" t="s">
        <v>427</v>
      </c>
      <c r="G230" s="960">
        <v>27</v>
      </c>
      <c r="H230" s="952">
        <v>710</v>
      </c>
      <c r="I230" s="952">
        <v>0</v>
      </c>
      <c r="J230" s="952">
        <v>0</v>
      </c>
      <c r="K230" s="952">
        <v>0</v>
      </c>
      <c r="L230" s="952">
        <v>710</v>
      </c>
      <c r="M230" s="948" t="s">
        <v>2395</v>
      </c>
      <c r="N230" s="948" t="s">
        <v>2394</v>
      </c>
      <c r="O230" s="948"/>
      <c r="P230" s="952"/>
      <c r="Q230" s="952"/>
      <c r="R230" s="952"/>
      <c r="S230" s="952"/>
      <c r="T230" s="952">
        <f t="shared" si="15"/>
        <v>710</v>
      </c>
      <c r="U230" s="952"/>
      <c r="V230" s="952"/>
      <c r="W230" s="952"/>
      <c r="X230" s="952"/>
      <c r="Y230" s="952">
        <f t="shared" si="13"/>
        <v>0</v>
      </c>
      <c r="Z230" s="952"/>
      <c r="AA230" s="952">
        <f t="shared" si="14"/>
        <v>710</v>
      </c>
    </row>
    <row r="231" spans="2:27">
      <c r="B231" s="951">
        <v>212</v>
      </c>
      <c r="C231" s="948" t="s">
        <v>3521</v>
      </c>
      <c r="D231" s="949">
        <v>45229</v>
      </c>
      <c r="E231" s="948" t="s">
        <v>348</v>
      </c>
      <c r="F231" s="948" t="s">
        <v>428</v>
      </c>
      <c r="G231" s="960">
        <v>27</v>
      </c>
      <c r="H231" s="952">
        <v>2600</v>
      </c>
      <c r="I231" s="952">
        <v>0</v>
      </c>
      <c r="J231" s="952">
        <v>0</v>
      </c>
      <c r="K231" s="952">
        <v>0</v>
      </c>
      <c r="L231" s="952">
        <v>2600</v>
      </c>
      <c r="M231" s="948" t="s">
        <v>2396</v>
      </c>
      <c r="N231" s="948" t="s">
        <v>2382</v>
      </c>
      <c r="O231" s="948"/>
      <c r="P231" s="952"/>
      <c r="Q231" s="952"/>
      <c r="R231" s="952"/>
      <c r="S231" s="952"/>
      <c r="T231" s="952">
        <f t="shared" si="15"/>
        <v>2600</v>
      </c>
      <c r="U231" s="952"/>
      <c r="V231" s="952"/>
      <c r="W231" s="952"/>
      <c r="X231" s="952"/>
      <c r="Y231" s="952">
        <f t="shared" si="13"/>
        <v>0</v>
      </c>
      <c r="Z231" s="952"/>
      <c r="AA231" s="952">
        <f t="shared" si="14"/>
        <v>2600</v>
      </c>
    </row>
    <row r="232" spans="2:27">
      <c r="B232" s="951">
        <v>219</v>
      </c>
      <c r="C232" s="948" t="s">
        <v>3521</v>
      </c>
      <c r="D232" s="949">
        <v>45229</v>
      </c>
      <c r="E232" s="948" t="s">
        <v>348</v>
      </c>
      <c r="F232" s="948" t="s">
        <v>430</v>
      </c>
      <c r="G232" s="960">
        <v>27</v>
      </c>
      <c r="H232" s="952">
        <v>900</v>
      </c>
      <c r="I232" s="952">
        <v>0</v>
      </c>
      <c r="J232" s="952">
        <v>0</v>
      </c>
      <c r="K232" s="952">
        <v>0</v>
      </c>
      <c r="L232" s="952">
        <v>900</v>
      </c>
      <c r="M232" s="948" t="s">
        <v>3319</v>
      </c>
      <c r="N232" s="948" t="s">
        <v>2387</v>
      </c>
      <c r="O232" s="948"/>
      <c r="P232" s="952"/>
      <c r="Q232" s="952"/>
      <c r="R232" s="952"/>
      <c r="S232" s="952"/>
      <c r="T232" s="952">
        <f t="shared" si="15"/>
        <v>900</v>
      </c>
      <c r="U232" s="952"/>
      <c r="V232" s="952"/>
      <c r="W232" s="952"/>
      <c r="X232" s="952"/>
      <c r="Y232" s="952">
        <f t="shared" si="13"/>
        <v>0</v>
      </c>
      <c r="Z232" s="952"/>
      <c r="AA232" s="952">
        <f t="shared" si="14"/>
        <v>900</v>
      </c>
    </row>
    <row r="233" spans="2:27">
      <c r="B233" s="951">
        <v>221</v>
      </c>
      <c r="C233" s="948" t="s">
        <v>3521</v>
      </c>
      <c r="D233" s="949">
        <v>45233</v>
      </c>
      <c r="E233" s="948" t="s">
        <v>348</v>
      </c>
      <c r="F233" s="948" t="s">
        <v>431</v>
      </c>
      <c r="G233" s="960">
        <v>27</v>
      </c>
      <c r="H233" s="952">
        <v>1225</v>
      </c>
      <c r="I233" s="952">
        <v>0</v>
      </c>
      <c r="J233" s="952">
        <v>0</v>
      </c>
      <c r="K233" s="952">
        <v>0</v>
      </c>
      <c r="L233" s="952">
        <v>1225</v>
      </c>
      <c r="M233" s="948" t="s">
        <v>2398</v>
      </c>
      <c r="N233" s="948" t="s">
        <v>2397</v>
      </c>
      <c r="O233" s="948"/>
      <c r="P233" s="952"/>
      <c r="Q233" s="952"/>
      <c r="R233" s="952"/>
      <c r="S233" s="952"/>
      <c r="T233" s="952">
        <f t="shared" si="15"/>
        <v>1225</v>
      </c>
      <c r="U233" s="952"/>
      <c r="V233" s="952"/>
      <c r="W233" s="952"/>
      <c r="X233" s="952"/>
      <c r="Y233" s="952">
        <f t="shared" si="13"/>
        <v>0</v>
      </c>
      <c r="Z233" s="952"/>
      <c r="AA233" s="952">
        <f t="shared" si="14"/>
        <v>1225</v>
      </c>
    </row>
    <row r="234" spans="2:27">
      <c r="B234" s="951">
        <v>226</v>
      </c>
      <c r="C234" s="948" t="s">
        <v>3521</v>
      </c>
      <c r="D234" s="949">
        <v>45229</v>
      </c>
      <c r="E234" s="948" t="s">
        <v>348</v>
      </c>
      <c r="F234" s="948" t="s">
        <v>432</v>
      </c>
      <c r="G234" s="960">
        <v>27</v>
      </c>
      <c r="H234" s="952">
        <v>720</v>
      </c>
      <c r="I234" s="952">
        <v>0</v>
      </c>
      <c r="J234" s="952">
        <v>0</v>
      </c>
      <c r="K234" s="952">
        <v>0</v>
      </c>
      <c r="L234" s="952">
        <v>720</v>
      </c>
      <c r="M234" s="948" t="s">
        <v>3194</v>
      </c>
      <c r="N234" s="948" t="s">
        <v>2389</v>
      </c>
      <c r="O234" s="948"/>
      <c r="P234" s="952"/>
      <c r="Q234" s="952"/>
      <c r="R234" s="952"/>
      <c r="S234" s="952"/>
      <c r="T234" s="952">
        <f t="shared" si="15"/>
        <v>720</v>
      </c>
      <c r="U234" s="952"/>
      <c r="V234" s="952"/>
      <c r="W234" s="952"/>
      <c r="X234" s="952"/>
      <c r="Y234" s="952">
        <f t="shared" si="13"/>
        <v>0</v>
      </c>
      <c r="Z234" s="952"/>
      <c r="AA234" s="952">
        <f t="shared" si="14"/>
        <v>720</v>
      </c>
    </row>
    <row r="235" spans="2:27">
      <c r="B235" s="951">
        <v>228</v>
      </c>
      <c r="C235" s="948" t="s">
        <v>3521</v>
      </c>
      <c r="D235" s="949">
        <v>45217</v>
      </c>
      <c r="E235" s="948" t="s">
        <v>348</v>
      </c>
      <c r="F235" s="948" t="s">
        <v>433</v>
      </c>
      <c r="G235" s="960">
        <v>27</v>
      </c>
      <c r="H235" s="952">
        <v>1334</v>
      </c>
      <c r="I235" s="952">
        <v>0</v>
      </c>
      <c r="J235" s="952">
        <v>0</v>
      </c>
      <c r="K235" s="952">
        <v>0</v>
      </c>
      <c r="L235" s="952">
        <v>1334</v>
      </c>
      <c r="M235" s="948" t="s">
        <v>2402</v>
      </c>
      <c r="N235" s="948" t="s">
        <v>2401</v>
      </c>
      <c r="O235" s="948"/>
      <c r="P235" s="952"/>
      <c r="Q235" s="952"/>
      <c r="R235" s="952"/>
      <c r="S235" s="952"/>
      <c r="T235" s="952">
        <f t="shared" si="15"/>
        <v>1334</v>
      </c>
      <c r="U235" s="952"/>
      <c r="V235" s="952"/>
      <c r="W235" s="952"/>
      <c r="X235" s="952"/>
      <c r="Y235" s="952">
        <f t="shared" si="13"/>
        <v>0</v>
      </c>
      <c r="Z235" s="952"/>
      <c r="AA235" s="952">
        <f t="shared" si="14"/>
        <v>1334</v>
      </c>
    </row>
    <row r="236" spans="2:27">
      <c r="B236" s="951">
        <v>234</v>
      </c>
      <c r="C236" s="948" t="s">
        <v>3521</v>
      </c>
      <c r="D236" s="949">
        <v>45224</v>
      </c>
      <c r="E236" s="948" t="s">
        <v>348</v>
      </c>
      <c r="F236" s="948" t="s">
        <v>435</v>
      </c>
      <c r="G236" s="960">
        <v>27</v>
      </c>
      <c r="H236" s="952">
        <v>5175</v>
      </c>
      <c r="I236" s="952">
        <v>0</v>
      </c>
      <c r="J236" s="952">
        <v>0</v>
      </c>
      <c r="K236" s="952">
        <v>0</v>
      </c>
      <c r="L236" s="952">
        <v>5175</v>
      </c>
      <c r="M236" s="948" t="s">
        <v>2403</v>
      </c>
      <c r="N236" s="948" t="s">
        <v>2382</v>
      </c>
      <c r="O236" s="948"/>
      <c r="P236" s="952"/>
      <c r="Q236" s="952"/>
      <c r="R236" s="952"/>
      <c r="S236" s="952"/>
      <c r="T236" s="952">
        <f t="shared" si="15"/>
        <v>5175</v>
      </c>
      <c r="U236" s="952"/>
      <c r="V236" s="952"/>
      <c r="W236" s="952"/>
      <c r="X236" s="952"/>
      <c r="Y236" s="952">
        <f t="shared" si="13"/>
        <v>0</v>
      </c>
      <c r="Z236" s="952"/>
      <c r="AA236" s="952">
        <f t="shared" si="14"/>
        <v>5175</v>
      </c>
    </row>
    <row r="237" spans="2:27">
      <c r="B237" s="951">
        <v>236</v>
      </c>
      <c r="C237" s="948" t="s">
        <v>3521</v>
      </c>
      <c r="D237" s="949">
        <v>45233</v>
      </c>
      <c r="E237" s="948" t="s">
        <v>348</v>
      </c>
      <c r="F237" s="948" t="s">
        <v>436</v>
      </c>
      <c r="G237" s="960">
        <v>27</v>
      </c>
      <c r="H237" s="952">
        <v>720</v>
      </c>
      <c r="I237" s="952">
        <v>0</v>
      </c>
      <c r="J237" s="952">
        <v>0</v>
      </c>
      <c r="K237" s="952">
        <v>0</v>
      </c>
      <c r="L237" s="952">
        <v>720</v>
      </c>
      <c r="M237" s="948" t="s">
        <v>2404</v>
      </c>
      <c r="N237" s="948" t="s">
        <v>2389</v>
      </c>
      <c r="O237" s="948"/>
      <c r="P237" s="952"/>
      <c r="Q237" s="952"/>
      <c r="R237" s="952"/>
      <c r="S237" s="952"/>
      <c r="T237" s="952">
        <f t="shared" si="15"/>
        <v>720</v>
      </c>
      <c r="U237" s="952"/>
      <c r="V237" s="952"/>
      <c r="W237" s="952"/>
      <c r="X237" s="952"/>
      <c r="Y237" s="952">
        <f t="shared" si="13"/>
        <v>0</v>
      </c>
      <c r="Z237" s="952"/>
      <c r="AA237" s="952">
        <f t="shared" si="14"/>
        <v>720</v>
      </c>
    </row>
    <row r="238" spans="2:27">
      <c r="B238" s="951">
        <v>239</v>
      </c>
      <c r="C238" s="948" t="s">
        <v>3521</v>
      </c>
      <c r="D238" s="949">
        <v>45212</v>
      </c>
      <c r="E238" s="948" t="s">
        <v>348</v>
      </c>
      <c r="F238" s="948" t="s">
        <v>437</v>
      </c>
      <c r="G238" s="960">
        <v>27</v>
      </c>
      <c r="H238" s="952">
        <v>620</v>
      </c>
      <c r="I238" s="952">
        <v>0</v>
      </c>
      <c r="J238" s="952">
        <v>0</v>
      </c>
      <c r="K238" s="952">
        <v>0</v>
      </c>
      <c r="L238" s="952">
        <v>620</v>
      </c>
      <c r="M238" s="948" t="s">
        <v>2405</v>
      </c>
      <c r="N238" s="948" t="s">
        <v>2401</v>
      </c>
      <c r="O238" s="948"/>
      <c r="P238" s="952"/>
      <c r="Q238" s="952"/>
      <c r="R238" s="952"/>
      <c r="S238" s="952"/>
      <c r="T238" s="952">
        <f t="shared" si="15"/>
        <v>620</v>
      </c>
      <c r="U238" s="952"/>
      <c r="V238" s="952"/>
      <c r="W238" s="952"/>
      <c r="X238" s="952"/>
      <c r="Y238" s="952">
        <f t="shared" si="13"/>
        <v>0</v>
      </c>
      <c r="Z238" s="952"/>
      <c r="AA238" s="952">
        <f t="shared" si="14"/>
        <v>620</v>
      </c>
    </row>
    <row r="239" spans="2:27">
      <c r="B239" s="951">
        <v>34</v>
      </c>
      <c r="C239" s="948" t="s">
        <v>3518</v>
      </c>
      <c r="D239" s="949">
        <v>44936</v>
      </c>
      <c r="E239" s="948" t="s">
        <v>439</v>
      </c>
      <c r="F239" s="948" t="s">
        <v>438</v>
      </c>
      <c r="G239" s="960">
        <v>27</v>
      </c>
      <c r="H239" s="952">
        <v>2500</v>
      </c>
      <c r="I239" s="952">
        <v>0</v>
      </c>
      <c r="J239" s="952">
        <v>0</v>
      </c>
      <c r="K239" s="952">
        <v>0</v>
      </c>
      <c r="L239" s="952">
        <v>2500</v>
      </c>
      <c r="M239" s="948" t="s">
        <v>2613</v>
      </c>
      <c r="N239" s="948" t="s">
        <v>2389</v>
      </c>
      <c r="O239" s="948" t="s">
        <v>61</v>
      </c>
      <c r="P239" s="952"/>
      <c r="Q239" s="952"/>
      <c r="R239" s="952"/>
      <c r="S239" s="952"/>
      <c r="T239" s="952"/>
      <c r="U239" s="952"/>
      <c r="V239" s="952">
        <f>L239</f>
        <v>2500</v>
      </c>
      <c r="W239" s="952"/>
      <c r="X239" s="952"/>
      <c r="Y239" s="952">
        <f t="shared" si="13"/>
        <v>0</v>
      </c>
      <c r="Z239" s="952"/>
      <c r="AA239" s="952">
        <f t="shared" si="14"/>
        <v>2500</v>
      </c>
    </row>
    <row r="240" spans="2:27">
      <c r="B240" s="951">
        <v>63</v>
      </c>
      <c r="C240" s="948" t="s">
        <v>3520</v>
      </c>
      <c r="D240" s="949">
        <v>45012</v>
      </c>
      <c r="E240" s="948" t="s">
        <v>441</v>
      </c>
      <c r="F240" s="948" t="s">
        <v>440</v>
      </c>
      <c r="G240" s="960">
        <v>27</v>
      </c>
      <c r="H240" s="952">
        <v>1450</v>
      </c>
      <c r="I240" s="952">
        <v>0</v>
      </c>
      <c r="J240" s="952">
        <v>0</v>
      </c>
      <c r="K240" s="952">
        <v>0</v>
      </c>
      <c r="L240" s="952">
        <v>1450</v>
      </c>
      <c r="M240" s="948" t="s">
        <v>2861</v>
      </c>
      <c r="N240" s="948" t="s">
        <v>2389</v>
      </c>
      <c r="O240" s="948" t="s">
        <v>61</v>
      </c>
      <c r="P240" s="952"/>
      <c r="Q240" s="952"/>
      <c r="R240" s="952"/>
      <c r="S240" s="952"/>
      <c r="T240" s="952"/>
      <c r="U240" s="952"/>
      <c r="V240" s="952">
        <f>L240</f>
        <v>1450</v>
      </c>
      <c r="W240" s="952"/>
      <c r="X240" s="952"/>
      <c r="Y240" s="952">
        <f t="shared" si="13"/>
        <v>0</v>
      </c>
      <c r="Z240" s="952"/>
      <c r="AA240" s="952">
        <f t="shared" si="14"/>
        <v>1450</v>
      </c>
    </row>
    <row r="241" spans="2:27">
      <c r="B241" s="951">
        <v>235</v>
      </c>
      <c r="C241" s="948" t="s">
        <v>3521</v>
      </c>
      <c r="D241" s="949">
        <v>45184</v>
      </c>
      <c r="E241" s="948" t="s">
        <v>443</v>
      </c>
      <c r="F241" s="948" t="s">
        <v>442</v>
      </c>
      <c r="G241" s="960">
        <v>27</v>
      </c>
      <c r="H241" s="952">
        <v>200</v>
      </c>
      <c r="I241" s="952">
        <v>0</v>
      </c>
      <c r="J241" s="952">
        <v>0</v>
      </c>
      <c r="K241" s="952">
        <v>0</v>
      </c>
      <c r="L241" s="952">
        <v>200</v>
      </c>
      <c r="M241" s="948" t="s">
        <v>3185</v>
      </c>
      <c r="N241" s="948" t="s">
        <v>2380</v>
      </c>
      <c r="O241" s="948"/>
      <c r="P241" s="952"/>
      <c r="Q241" s="952"/>
      <c r="R241" s="952"/>
      <c r="S241" s="952"/>
      <c r="T241" s="952">
        <f>L241</f>
        <v>200</v>
      </c>
      <c r="U241" s="952"/>
      <c r="V241" s="952"/>
      <c r="W241" s="952"/>
      <c r="X241" s="952"/>
      <c r="Y241" s="952">
        <f t="shared" si="13"/>
        <v>0</v>
      </c>
      <c r="Z241" s="952"/>
      <c r="AA241" s="952">
        <f t="shared" si="14"/>
        <v>200</v>
      </c>
    </row>
    <row r="242" spans="2:27">
      <c r="B242" s="951">
        <v>65</v>
      </c>
      <c r="C242" s="948" t="s">
        <v>3520</v>
      </c>
      <c r="D242" s="949">
        <v>44994</v>
      </c>
      <c r="E242" s="948" t="s">
        <v>445</v>
      </c>
      <c r="F242" s="948" t="s">
        <v>444</v>
      </c>
      <c r="G242" s="960">
        <v>27</v>
      </c>
      <c r="H242" s="952">
        <v>1800</v>
      </c>
      <c r="I242" s="952">
        <v>0</v>
      </c>
      <c r="J242" s="952">
        <v>0</v>
      </c>
      <c r="K242" s="952">
        <v>0</v>
      </c>
      <c r="L242" s="952">
        <v>1800</v>
      </c>
      <c r="M242" s="948" t="s">
        <v>2714</v>
      </c>
      <c r="N242" s="948" t="s">
        <v>2380</v>
      </c>
      <c r="O242" s="948" t="s">
        <v>61</v>
      </c>
      <c r="P242" s="952"/>
      <c r="Q242" s="952"/>
      <c r="R242" s="952"/>
      <c r="S242" s="952"/>
      <c r="T242" s="952"/>
      <c r="U242" s="952"/>
      <c r="V242" s="952">
        <f>L242</f>
        <v>1800</v>
      </c>
      <c r="W242" s="952"/>
      <c r="X242" s="952"/>
      <c r="Y242" s="952">
        <f t="shared" si="13"/>
        <v>0</v>
      </c>
      <c r="Z242" s="952"/>
      <c r="AA242" s="952">
        <f t="shared" si="14"/>
        <v>1800</v>
      </c>
    </row>
    <row r="243" spans="2:27">
      <c r="B243" s="951">
        <v>214</v>
      </c>
      <c r="C243" s="948" t="s">
        <v>3521</v>
      </c>
      <c r="D243" s="949">
        <v>45187</v>
      </c>
      <c r="E243" s="948" t="s">
        <v>447</v>
      </c>
      <c r="F243" s="948" t="s">
        <v>446</v>
      </c>
      <c r="G243" s="960">
        <v>27</v>
      </c>
      <c r="H243" s="952">
        <v>1400</v>
      </c>
      <c r="I243" s="952">
        <v>0</v>
      </c>
      <c r="J243" s="952">
        <v>0</v>
      </c>
      <c r="K243" s="952">
        <v>0</v>
      </c>
      <c r="L243" s="952">
        <v>1400</v>
      </c>
      <c r="M243" s="948" t="s">
        <v>3068</v>
      </c>
      <c r="N243" s="948" t="s">
        <v>2401</v>
      </c>
      <c r="O243" s="948" t="s">
        <v>61</v>
      </c>
      <c r="P243" s="952"/>
      <c r="Q243" s="952"/>
      <c r="R243" s="952"/>
      <c r="S243" s="952"/>
      <c r="T243" s="952"/>
      <c r="U243" s="952"/>
      <c r="V243" s="952">
        <f>L243</f>
        <v>1400</v>
      </c>
      <c r="W243" s="952"/>
      <c r="X243" s="952"/>
      <c r="Y243" s="952">
        <f t="shared" si="13"/>
        <v>0</v>
      </c>
      <c r="Z243" s="952"/>
      <c r="AA243" s="952">
        <f t="shared" si="14"/>
        <v>1400</v>
      </c>
    </row>
    <row r="244" spans="2:27">
      <c r="B244" s="951">
        <v>216</v>
      </c>
      <c r="C244" s="948" t="s">
        <v>3521</v>
      </c>
      <c r="D244" s="949">
        <v>45177</v>
      </c>
      <c r="E244" s="948" t="s">
        <v>449</v>
      </c>
      <c r="F244" s="948" t="s">
        <v>448</v>
      </c>
      <c r="G244" s="960">
        <v>27</v>
      </c>
      <c r="H244" s="952">
        <v>13800</v>
      </c>
      <c r="I244" s="952">
        <v>0</v>
      </c>
      <c r="J244" s="952">
        <v>0</v>
      </c>
      <c r="K244" s="952">
        <v>0</v>
      </c>
      <c r="L244" s="952">
        <v>13800</v>
      </c>
      <c r="M244" s="948" t="s">
        <v>3181</v>
      </c>
      <c r="N244" s="948" t="s">
        <v>2490</v>
      </c>
      <c r="O244" s="948" t="s">
        <v>61</v>
      </c>
      <c r="P244" s="952"/>
      <c r="Q244" s="952"/>
      <c r="R244" s="952"/>
      <c r="S244" s="952"/>
      <c r="T244" s="952"/>
      <c r="U244" s="952"/>
      <c r="V244" s="952"/>
      <c r="W244" s="952">
        <f>L244</f>
        <v>13800</v>
      </c>
      <c r="X244" s="952"/>
      <c r="Y244" s="952">
        <f t="shared" si="13"/>
        <v>0</v>
      </c>
      <c r="Z244" s="952"/>
      <c r="AA244" s="952">
        <f t="shared" si="14"/>
        <v>13800</v>
      </c>
    </row>
    <row r="245" spans="2:27">
      <c r="B245" s="951">
        <v>200</v>
      </c>
      <c r="C245" s="948" t="s">
        <v>3521</v>
      </c>
      <c r="D245" s="949">
        <v>45170</v>
      </c>
      <c r="E245" s="948" t="s">
        <v>451</v>
      </c>
      <c r="F245" s="948" t="s">
        <v>450</v>
      </c>
      <c r="G245" s="960">
        <v>27</v>
      </c>
      <c r="H245" s="952">
        <v>1500</v>
      </c>
      <c r="I245" s="952">
        <v>0</v>
      </c>
      <c r="J245" s="952">
        <v>0</v>
      </c>
      <c r="K245" s="952">
        <v>0</v>
      </c>
      <c r="L245" s="952">
        <v>1500</v>
      </c>
      <c r="M245" s="948" t="s">
        <v>2885</v>
      </c>
      <c r="N245" s="948" t="s">
        <v>2382</v>
      </c>
      <c r="O245" s="948" t="s">
        <v>61</v>
      </c>
      <c r="P245" s="952"/>
      <c r="Q245" s="952"/>
      <c r="R245" s="952"/>
      <c r="S245" s="952"/>
      <c r="T245" s="952"/>
      <c r="U245" s="952"/>
      <c r="V245" s="952">
        <f>L245</f>
        <v>1500</v>
      </c>
      <c r="W245" s="952"/>
      <c r="X245" s="952"/>
      <c r="Y245" s="952">
        <f t="shared" si="13"/>
        <v>0</v>
      </c>
      <c r="Z245" s="952"/>
      <c r="AA245" s="952">
        <f t="shared" si="14"/>
        <v>1500</v>
      </c>
    </row>
    <row r="246" spans="2:27">
      <c r="B246" s="951">
        <v>2</v>
      </c>
      <c r="C246" s="948" t="s">
        <v>3518</v>
      </c>
      <c r="D246" s="949">
        <v>44871</v>
      </c>
      <c r="E246" s="948" t="s">
        <v>453</v>
      </c>
      <c r="F246" s="948" t="s">
        <v>452</v>
      </c>
      <c r="G246" s="960">
        <v>27</v>
      </c>
      <c r="H246" s="952">
        <v>1000</v>
      </c>
      <c r="I246" s="952">
        <v>0</v>
      </c>
      <c r="J246" s="952">
        <v>0</v>
      </c>
      <c r="K246" s="952">
        <v>0</v>
      </c>
      <c r="L246" s="952">
        <v>1000</v>
      </c>
      <c r="M246" s="948" t="s">
        <v>2481</v>
      </c>
      <c r="N246" s="948" t="s">
        <v>2387</v>
      </c>
      <c r="O246" s="948" t="s">
        <v>61</v>
      </c>
      <c r="P246" s="952"/>
      <c r="Q246" s="952"/>
      <c r="R246" s="952"/>
      <c r="S246" s="952"/>
      <c r="T246" s="952"/>
      <c r="U246" s="952"/>
      <c r="V246" s="952">
        <f>L246</f>
        <v>1000</v>
      </c>
      <c r="W246" s="952"/>
      <c r="X246" s="952"/>
      <c r="Y246" s="952">
        <f t="shared" si="13"/>
        <v>0</v>
      </c>
      <c r="Z246" s="952"/>
      <c r="AA246" s="952">
        <f t="shared" si="14"/>
        <v>1000</v>
      </c>
    </row>
    <row r="247" spans="2:27">
      <c r="B247" s="951">
        <v>93</v>
      </c>
      <c r="C247" s="948" t="s">
        <v>3520</v>
      </c>
      <c r="D247" s="949">
        <v>44986</v>
      </c>
      <c r="E247" s="948" t="s">
        <v>455</v>
      </c>
      <c r="F247" s="948" t="s">
        <v>454</v>
      </c>
      <c r="G247" s="960">
        <v>27</v>
      </c>
      <c r="H247" s="952">
        <v>550</v>
      </c>
      <c r="I247" s="952">
        <v>0</v>
      </c>
      <c r="J247" s="952">
        <v>0</v>
      </c>
      <c r="K247" s="952">
        <v>0</v>
      </c>
      <c r="L247" s="952">
        <v>550</v>
      </c>
      <c r="M247" s="948" t="s">
        <v>3531</v>
      </c>
      <c r="N247" s="948" t="s">
        <v>2382</v>
      </c>
      <c r="O247" s="948" t="s">
        <v>61</v>
      </c>
      <c r="P247" s="952"/>
      <c r="Q247" s="952"/>
      <c r="R247" s="952"/>
      <c r="S247" s="952"/>
      <c r="T247" s="952"/>
      <c r="U247" s="952"/>
      <c r="V247" s="952">
        <f>L247</f>
        <v>550</v>
      </c>
      <c r="W247" s="952"/>
      <c r="X247" s="952"/>
      <c r="Y247" s="952">
        <f t="shared" si="13"/>
        <v>0</v>
      </c>
      <c r="Z247" s="952"/>
      <c r="AA247" s="952">
        <f t="shared" si="14"/>
        <v>550</v>
      </c>
    </row>
    <row r="248" spans="2:27">
      <c r="B248" s="951">
        <v>30</v>
      </c>
      <c r="C248" s="948" t="s">
        <v>3518</v>
      </c>
      <c r="D248" s="949">
        <v>44927</v>
      </c>
      <c r="E248" s="948" t="s">
        <v>457</v>
      </c>
      <c r="F248" s="948" t="s">
        <v>456</v>
      </c>
      <c r="G248" s="960">
        <v>27</v>
      </c>
      <c r="H248" s="952">
        <v>3000</v>
      </c>
      <c r="I248" s="952">
        <v>0</v>
      </c>
      <c r="J248" s="952">
        <v>0</v>
      </c>
      <c r="K248" s="952">
        <v>0</v>
      </c>
      <c r="L248" s="952">
        <v>3000</v>
      </c>
      <c r="M248" s="948" t="s">
        <v>2594</v>
      </c>
      <c r="N248" s="948" t="s">
        <v>2490</v>
      </c>
      <c r="O248" s="948"/>
      <c r="P248" s="952"/>
      <c r="Q248" s="952"/>
      <c r="R248" s="952"/>
      <c r="S248" s="952"/>
      <c r="T248" s="952"/>
      <c r="U248" s="952">
        <f>L248</f>
        <v>3000</v>
      </c>
      <c r="V248" s="952"/>
      <c r="W248" s="952"/>
      <c r="X248" s="952"/>
      <c r="Y248" s="952">
        <f t="shared" si="13"/>
        <v>0</v>
      </c>
      <c r="Z248" s="952"/>
      <c r="AA248" s="952">
        <f t="shared" si="14"/>
        <v>3000</v>
      </c>
    </row>
    <row r="249" spans="2:27">
      <c r="B249" s="951">
        <v>136</v>
      </c>
      <c r="C249" s="948" t="s">
        <v>3522</v>
      </c>
      <c r="D249" s="949">
        <v>45085</v>
      </c>
      <c r="E249" s="948" t="s">
        <v>459</v>
      </c>
      <c r="F249" s="948" t="s">
        <v>458</v>
      </c>
      <c r="G249" s="960">
        <v>27</v>
      </c>
      <c r="H249" s="952">
        <v>3000</v>
      </c>
      <c r="I249" s="952"/>
      <c r="J249" s="952"/>
      <c r="K249" s="952"/>
      <c r="L249" s="952">
        <v>3000</v>
      </c>
      <c r="M249" s="948" t="s">
        <v>3130</v>
      </c>
      <c r="N249" s="948" t="s">
        <v>2389</v>
      </c>
      <c r="O249" s="948" t="s">
        <v>61</v>
      </c>
      <c r="P249" s="952"/>
      <c r="Q249" s="952"/>
      <c r="R249" s="952"/>
      <c r="S249" s="952"/>
      <c r="T249" s="952"/>
      <c r="U249" s="952"/>
      <c r="V249" s="952">
        <f>L249</f>
        <v>3000</v>
      </c>
      <c r="W249" s="952"/>
      <c r="X249" s="952"/>
      <c r="Y249" s="952">
        <f t="shared" si="13"/>
        <v>0</v>
      </c>
      <c r="Z249" s="952"/>
      <c r="AA249" s="952">
        <f t="shared" si="14"/>
        <v>3000</v>
      </c>
    </row>
    <row r="250" spans="2:27">
      <c r="B250" s="951">
        <v>204</v>
      </c>
      <c r="C250" s="948" t="s">
        <v>3521</v>
      </c>
      <c r="D250" s="949">
        <v>45174</v>
      </c>
      <c r="E250" s="948" t="s">
        <v>461</v>
      </c>
      <c r="F250" s="948" t="s">
        <v>460</v>
      </c>
      <c r="G250" s="960">
        <v>27</v>
      </c>
      <c r="H250" s="952">
        <v>2400</v>
      </c>
      <c r="I250" s="952">
        <v>0</v>
      </c>
      <c r="J250" s="952">
        <v>0</v>
      </c>
      <c r="K250" s="952">
        <v>0</v>
      </c>
      <c r="L250" s="952">
        <v>2400</v>
      </c>
      <c r="M250" s="948" t="s">
        <v>2960</v>
      </c>
      <c r="N250" s="948" t="s">
        <v>2959</v>
      </c>
      <c r="O250" s="948" t="s">
        <v>61</v>
      </c>
      <c r="P250" s="952"/>
      <c r="Q250" s="952"/>
      <c r="R250" s="952"/>
      <c r="S250" s="952"/>
      <c r="T250" s="952"/>
      <c r="U250" s="952"/>
      <c r="V250" s="952">
        <f>L250</f>
        <v>2400</v>
      </c>
      <c r="W250" s="952"/>
      <c r="X250" s="952"/>
      <c r="Y250" s="952">
        <f t="shared" si="13"/>
        <v>0</v>
      </c>
      <c r="Z250" s="952"/>
      <c r="AA250" s="952">
        <f t="shared" si="14"/>
        <v>2400</v>
      </c>
    </row>
    <row r="251" spans="2:27">
      <c r="B251" s="951">
        <v>243</v>
      </c>
      <c r="C251" s="948" t="s">
        <v>3521</v>
      </c>
      <c r="D251" s="949">
        <v>45217</v>
      </c>
      <c r="E251" s="948"/>
      <c r="F251" s="948" t="s">
        <v>171</v>
      </c>
      <c r="G251" s="960">
        <v>27</v>
      </c>
      <c r="H251" s="952">
        <v>14039</v>
      </c>
      <c r="I251" s="952">
        <v>0</v>
      </c>
      <c r="J251" s="952">
        <v>0</v>
      </c>
      <c r="K251" s="952">
        <v>0</v>
      </c>
      <c r="L251" s="952">
        <v>14039</v>
      </c>
      <c r="M251" s="948" t="s">
        <v>2805</v>
      </c>
      <c r="N251" s="948" t="s">
        <v>2397</v>
      </c>
      <c r="O251" s="948"/>
      <c r="P251" s="952"/>
      <c r="Q251" s="952"/>
      <c r="R251" s="952"/>
      <c r="S251" s="952"/>
      <c r="T251" s="952">
        <f>L251</f>
        <v>14039</v>
      </c>
      <c r="U251" s="952"/>
      <c r="V251" s="952"/>
      <c r="W251" s="952"/>
      <c r="X251" s="952"/>
      <c r="Y251" s="952">
        <f t="shared" si="13"/>
        <v>0</v>
      </c>
      <c r="Z251" s="952"/>
      <c r="AA251" s="952">
        <f t="shared" si="14"/>
        <v>14039</v>
      </c>
    </row>
    <row r="252" spans="2:27">
      <c r="H252" s="792"/>
      <c r="I252" s="792"/>
      <c r="J252" s="792"/>
      <c r="K252" s="792"/>
      <c r="L252" s="792"/>
      <c r="Q252" s="792"/>
      <c r="R252" s="792"/>
      <c r="S252" s="792"/>
      <c r="T252" s="792"/>
      <c r="U252" s="792"/>
      <c r="V252" s="792"/>
      <c r="W252" s="792"/>
      <c r="X252" s="792"/>
      <c r="Y252" s="792"/>
      <c r="Z252" s="792"/>
      <c r="AA252" s="792"/>
    </row>
    <row r="253" spans="2:27" ht="16.149999999999999" thickBot="1">
      <c r="B253" s="953" t="s">
        <v>1701</v>
      </c>
      <c r="C253" s="959"/>
      <c r="D253" s="959"/>
      <c r="E253" s="959"/>
      <c r="F253" s="959"/>
      <c r="G253" s="959"/>
      <c r="H253" s="958">
        <f>SUM(H8:H251)</f>
        <v>532927.80000000005</v>
      </c>
      <c r="I253" s="958">
        <f t="shared" ref="I253:L253" si="16">SUM(I8:I251)</f>
        <v>0</v>
      </c>
      <c r="J253" s="958">
        <f t="shared" si="16"/>
        <v>0</v>
      </c>
      <c r="K253" s="958">
        <f t="shared" si="16"/>
        <v>0</v>
      </c>
      <c r="L253" s="958">
        <f t="shared" si="16"/>
        <v>532927.80000000005</v>
      </c>
      <c r="M253" s="959"/>
      <c r="N253" s="959"/>
      <c r="O253" s="959"/>
      <c r="P253" s="953"/>
      <c r="Q253" s="958">
        <f t="shared" ref="Q253:AA253" si="17">SUM(Q8:Q251)</f>
        <v>0</v>
      </c>
      <c r="R253" s="958">
        <f t="shared" si="17"/>
        <v>2000</v>
      </c>
      <c r="S253" s="958">
        <f t="shared" si="17"/>
        <v>0</v>
      </c>
      <c r="T253" s="958">
        <f t="shared" si="17"/>
        <v>208007.8</v>
      </c>
      <c r="U253" s="958">
        <f t="shared" si="17"/>
        <v>3000</v>
      </c>
      <c r="V253" s="958">
        <f t="shared" si="17"/>
        <v>250120</v>
      </c>
      <c r="W253" s="958">
        <f t="shared" si="17"/>
        <v>67600</v>
      </c>
      <c r="X253" s="958">
        <f t="shared" si="17"/>
        <v>2200</v>
      </c>
      <c r="Y253" s="958">
        <f t="shared" si="17"/>
        <v>0</v>
      </c>
      <c r="Z253" s="958">
        <f t="shared" si="17"/>
        <v>0</v>
      </c>
      <c r="AA253" s="958">
        <f t="shared" si="17"/>
        <v>532927.80000000005</v>
      </c>
    </row>
    <row r="254" spans="2:27" ht="16.149999999999999" thickTop="1"/>
  </sheetData>
  <autoFilter ref="B7:AA251" xr:uid="{00000000-0001-0000-4600-000000000000}"/>
  <pageMargins left="0.7" right="0.7" top="0.75" bottom="0.75" header="0.3" footer="0.3"/>
  <legacy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B2:AR1318"/>
  <sheetViews>
    <sheetView showGridLines="0" zoomScaleNormal="100" workbookViewId="0">
      <pane ySplit="7" topLeftCell="A1310" activePane="bottomLeft" state="frozen"/>
      <selection pane="bottomLeft" activeCell="O1316" sqref="O1316"/>
    </sheetView>
  </sheetViews>
  <sheetFormatPr defaultColWidth="8.85546875" defaultRowHeight="15.6"/>
  <cols>
    <col min="1" max="1" width="8.85546875" style="776"/>
    <col min="2" max="2" width="10.28515625" style="776" customWidth="1"/>
    <col min="3" max="3" width="13.85546875" style="776" customWidth="1"/>
    <col min="4" max="4" width="8.28515625" style="776" bestFit="1" customWidth="1"/>
    <col min="5" max="5" width="3.140625" style="776" bestFit="1" customWidth="1"/>
    <col min="6" max="6" width="14.42578125" style="776" bestFit="1" customWidth="1"/>
    <col min="7" max="7" width="10.5703125" style="776" bestFit="1" customWidth="1"/>
    <col min="8" max="8" width="21.42578125" style="776" bestFit="1" customWidth="1"/>
    <col min="9" max="9" width="8.28515625" style="776" bestFit="1" customWidth="1"/>
    <col min="10" max="10" width="19.28515625" style="776" customWidth="1"/>
    <col min="11" max="11" width="9.7109375" style="776" customWidth="1"/>
    <col min="12" max="12" width="9.7109375" style="776" bestFit="1" customWidth="1"/>
    <col min="13" max="13" width="12.7109375" style="776" bestFit="1" customWidth="1"/>
    <col min="14" max="14" width="11.28515625" style="776" bestFit="1" customWidth="1"/>
    <col min="15" max="15" width="12.5703125" style="776" bestFit="1" customWidth="1"/>
    <col min="16" max="16" width="12.42578125" style="776" customWidth="1"/>
    <col min="17" max="17" width="3" style="776" customWidth="1"/>
    <col min="18" max="18" width="13.85546875" style="776" customWidth="1"/>
    <col min="19" max="19" width="12.5703125" style="776" hidden="1" customWidth="1"/>
    <col min="20" max="21" width="12.5703125" style="776" customWidth="1"/>
    <col min="22" max="26" width="12.5703125" style="776" bestFit="1" customWidth="1"/>
    <col min="27" max="27" width="1.28515625" style="776" customWidth="1"/>
    <col min="28" max="28" width="12.5703125" style="776" bestFit="1" customWidth="1"/>
    <col min="29" max="29" width="13.140625" style="776" customWidth="1"/>
    <col min="30" max="44" width="12.5703125" style="776" bestFit="1" customWidth="1"/>
    <col min="45" max="16384" width="8.85546875" style="776"/>
  </cols>
  <sheetData>
    <row r="2" spans="2:44" s="946" customFormat="1" ht="15" customHeight="1">
      <c r="B2" s="17" t="s">
        <v>3506</v>
      </c>
      <c r="C2" s="26" t="str">
        <f>Index!C2</f>
        <v>Forest Car Company Ltd</v>
      </c>
      <c r="D2" s="26"/>
      <c r="E2" s="26"/>
      <c r="F2" s="115" t="s">
        <v>15</v>
      </c>
      <c r="G2" s="17" t="str">
        <f>Index!H2</f>
        <v>Aratee</v>
      </c>
      <c r="I2" s="115" t="s">
        <v>9</v>
      </c>
      <c r="J2" s="18">
        <f>Index!J2</f>
        <v>45343</v>
      </c>
      <c r="K2" s="27"/>
      <c r="L2" s="27"/>
    </row>
    <row r="3" spans="2:44" s="946" customFormat="1" ht="15" customHeight="1">
      <c r="B3" s="17" t="s">
        <v>3507</v>
      </c>
      <c r="C3" s="18">
        <f>Index!C3</f>
        <v>45260</v>
      </c>
      <c r="D3" s="18"/>
      <c r="E3" s="18"/>
      <c r="F3" s="115" t="s">
        <v>17</v>
      </c>
      <c r="G3" s="17" t="str">
        <f>Index!H3</f>
        <v>Mitesh</v>
      </c>
      <c r="I3" s="115" t="s">
        <v>9</v>
      </c>
      <c r="J3" s="18">
        <f>Index!J3</f>
        <v>45352</v>
      </c>
      <c r="K3" s="22"/>
      <c r="L3" s="22"/>
    </row>
    <row r="5" spans="2:44" ht="16.149999999999999" thickBot="1"/>
    <row r="6" spans="2:44" ht="16.149999999999999" thickBot="1">
      <c r="R6" s="985">
        <f>'C3-1-R - BR -1'!T6</f>
        <v>0</v>
      </c>
      <c r="V6" s="985">
        <f>'C3-1-P - BP -1'!AF6</f>
        <v>0</v>
      </c>
      <c r="W6" s="985">
        <f>'C3-1-P - BP -1'!AG6</f>
        <v>0</v>
      </c>
      <c r="AB6" s="1651">
        <v>54</v>
      </c>
      <c r="AC6" s="1652">
        <v>261</v>
      </c>
      <c r="AD6" s="1652">
        <v>264</v>
      </c>
      <c r="AE6" s="1652">
        <v>265</v>
      </c>
      <c r="AF6" s="1652">
        <v>266</v>
      </c>
      <c r="AG6" s="1652">
        <v>267</v>
      </c>
      <c r="AH6" s="1652">
        <v>270</v>
      </c>
      <c r="AI6" s="1652">
        <v>271</v>
      </c>
      <c r="AJ6" s="1652">
        <v>272</v>
      </c>
      <c r="AK6" s="1652">
        <v>274</v>
      </c>
      <c r="AL6" s="1652">
        <v>279</v>
      </c>
      <c r="AM6" s="1652">
        <v>280</v>
      </c>
      <c r="AN6" s="1652">
        <v>285</v>
      </c>
      <c r="AO6" s="1652">
        <v>290</v>
      </c>
      <c r="AP6" s="1652">
        <v>378</v>
      </c>
      <c r="AQ6" s="1653">
        <v>524.20000000000005</v>
      </c>
      <c r="AR6" s="1653">
        <v>526.20000000000005</v>
      </c>
    </row>
    <row r="7" spans="2:44" ht="47.45" thickBot="1">
      <c r="B7" s="1650" t="s">
        <v>3490</v>
      </c>
      <c r="C7" s="1650" t="s">
        <v>2453</v>
      </c>
      <c r="D7" s="1650" t="s">
        <v>3532</v>
      </c>
      <c r="E7" s="1650" t="s">
        <v>3533</v>
      </c>
      <c r="F7" s="1650" t="s">
        <v>3491</v>
      </c>
      <c r="G7" s="1650" t="s">
        <v>109</v>
      </c>
      <c r="H7" s="1650" t="s">
        <v>3534</v>
      </c>
      <c r="I7" s="1650" t="s">
        <v>3535</v>
      </c>
      <c r="J7" s="1650" t="s">
        <v>2363</v>
      </c>
      <c r="K7" s="1650" t="s">
        <v>1796</v>
      </c>
      <c r="L7" s="1650" t="s">
        <v>3509</v>
      </c>
      <c r="M7" s="1650" t="s">
        <v>2364</v>
      </c>
      <c r="N7" s="1650" t="s">
        <v>2365</v>
      </c>
      <c r="O7" s="1650" t="s">
        <v>2366</v>
      </c>
      <c r="P7" s="1650" t="s">
        <v>2458</v>
      </c>
      <c r="Q7" s="1650"/>
      <c r="R7" s="1650" t="s">
        <v>2427</v>
      </c>
      <c r="S7" s="1650" t="s">
        <v>2333</v>
      </c>
      <c r="T7" s="1650" t="s">
        <v>3515</v>
      </c>
      <c r="U7" s="1650" t="s">
        <v>2461</v>
      </c>
      <c r="V7" s="1650" t="s">
        <v>2429</v>
      </c>
      <c r="W7" s="1650" t="s">
        <v>3516</v>
      </c>
      <c r="X7" s="1650" t="s">
        <v>2424</v>
      </c>
      <c r="Y7" s="1650" t="s">
        <v>61</v>
      </c>
      <c r="Z7" s="1650" t="s">
        <v>2335</v>
      </c>
      <c r="AA7" s="1650"/>
      <c r="AB7" s="1650" t="s">
        <v>2138</v>
      </c>
      <c r="AC7" s="1650" t="s">
        <v>2194</v>
      </c>
      <c r="AD7" s="1650" t="s">
        <v>3536</v>
      </c>
      <c r="AE7" s="1650" t="s">
        <v>2197</v>
      </c>
      <c r="AF7" s="1650" t="s">
        <v>2198</v>
      </c>
      <c r="AG7" s="1650" t="s">
        <v>2199</v>
      </c>
      <c r="AH7" s="1650" t="s">
        <v>2201</v>
      </c>
      <c r="AI7" s="1650" t="s">
        <v>2202</v>
      </c>
      <c r="AJ7" s="1650" t="s">
        <v>2203</v>
      </c>
      <c r="AK7" s="1650" t="s">
        <v>2204</v>
      </c>
      <c r="AL7" s="1650" t="s">
        <v>2205</v>
      </c>
      <c r="AM7" s="1650" t="s">
        <v>3388</v>
      </c>
      <c r="AN7" s="1650" t="s">
        <v>2207</v>
      </c>
      <c r="AO7" s="1650" t="s">
        <v>2209</v>
      </c>
      <c r="AP7" s="1650" t="s">
        <v>2221</v>
      </c>
      <c r="AQ7" s="1650" t="s">
        <v>3537</v>
      </c>
      <c r="AR7" s="1650" t="s">
        <v>530</v>
      </c>
    </row>
    <row r="8" spans="2:44">
      <c r="B8" s="948">
        <v>94</v>
      </c>
      <c r="C8" s="950" t="s">
        <v>3518</v>
      </c>
      <c r="D8" s="951">
        <v>110</v>
      </c>
      <c r="E8" s="951" t="s">
        <v>3538</v>
      </c>
      <c r="F8" s="948" t="s">
        <v>3539</v>
      </c>
      <c r="G8" s="949">
        <v>44946</v>
      </c>
      <c r="H8" s="948" t="s">
        <v>3540</v>
      </c>
      <c r="I8" s="948" t="s">
        <v>3541</v>
      </c>
      <c r="J8" s="948" t="s">
        <v>520</v>
      </c>
      <c r="K8" s="948" t="s">
        <v>3542</v>
      </c>
      <c r="L8" s="960">
        <v>285</v>
      </c>
      <c r="M8" s="987">
        <v>171.32999999999998</v>
      </c>
      <c r="N8" s="987">
        <v>0</v>
      </c>
      <c r="O8" s="987">
        <f t="shared" ref="O8:O71" si="0">M8+N8</f>
        <v>171.32999999999998</v>
      </c>
      <c r="P8" s="987"/>
      <c r="Q8" s="987"/>
      <c r="R8" s="987"/>
      <c r="S8" s="987"/>
      <c r="T8" s="987"/>
      <c r="U8" s="987"/>
      <c r="V8" s="987">
        <f t="shared" ref="V8:V40" si="1">O8</f>
        <v>171.32999999999998</v>
      </c>
      <c r="W8" s="987"/>
      <c r="X8" s="987"/>
      <c r="Y8" s="987"/>
      <c r="Z8" s="987">
        <f t="shared" ref="Z8:Z71" si="2">O8-SUM(T8:Y8)+S8+R8</f>
        <v>0</v>
      </c>
      <c r="AA8" s="987"/>
      <c r="AB8" s="987">
        <f t="shared" ref="AB8:AK17" si="3">IF(AB$6-$L8=0,$M8,0)</f>
        <v>0</v>
      </c>
      <c r="AC8" s="987">
        <f t="shared" si="3"/>
        <v>0</v>
      </c>
      <c r="AD8" s="987">
        <f t="shared" si="3"/>
        <v>0</v>
      </c>
      <c r="AE8" s="987">
        <f t="shared" si="3"/>
        <v>0</v>
      </c>
      <c r="AF8" s="987">
        <f t="shared" si="3"/>
        <v>0</v>
      </c>
      <c r="AG8" s="987">
        <f t="shared" si="3"/>
        <v>0</v>
      </c>
      <c r="AH8" s="987">
        <f t="shared" si="3"/>
        <v>0</v>
      </c>
      <c r="AI8" s="987">
        <f t="shared" si="3"/>
        <v>0</v>
      </c>
      <c r="AJ8" s="987">
        <f t="shared" si="3"/>
        <v>0</v>
      </c>
      <c r="AK8" s="987">
        <f t="shared" si="3"/>
        <v>0</v>
      </c>
      <c r="AL8" s="987">
        <f t="shared" ref="AL8:AR17" si="4">IF(AL$6-$L8=0,$M8,0)</f>
        <v>0</v>
      </c>
      <c r="AM8" s="987">
        <f t="shared" si="4"/>
        <v>0</v>
      </c>
      <c r="AN8" s="987">
        <f t="shared" si="4"/>
        <v>171.32999999999998</v>
      </c>
      <c r="AO8" s="987">
        <f t="shared" si="4"/>
        <v>0</v>
      </c>
      <c r="AP8" s="987">
        <f t="shared" si="4"/>
        <v>0</v>
      </c>
      <c r="AQ8" s="987">
        <f t="shared" si="4"/>
        <v>0</v>
      </c>
      <c r="AR8" s="987">
        <f t="shared" si="4"/>
        <v>0</v>
      </c>
    </row>
    <row r="9" spans="2:44">
      <c r="B9" s="948">
        <v>95</v>
      </c>
      <c r="C9" s="950" t="s">
        <v>3518</v>
      </c>
      <c r="D9" s="951">
        <v>111</v>
      </c>
      <c r="E9" s="951" t="s">
        <v>3538</v>
      </c>
      <c r="F9" s="948" t="s">
        <v>3543</v>
      </c>
      <c r="G9" s="949">
        <v>44974</v>
      </c>
      <c r="H9" s="948" t="s">
        <v>3540</v>
      </c>
      <c r="I9" s="948" t="s">
        <v>3541</v>
      </c>
      <c r="J9" s="948" t="s">
        <v>520</v>
      </c>
      <c r="K9" s="948" t="s">
        <v>3542</v>
      </c>
      <c r="L9" s="960">
        <v>285</v>
      </c>
      <c r="M9" s="987">
        <v>171.32999999999998</v>
      </c>
      <c r="N9" s="987">
        <v>0</v>
      </c>
      <c r="O9" s="987">
        <f t="shared" si="0"/>
        <v>171.32999999999998</v>
      </c>
      <c r="P9" s="987"/>
      <c r="Q9" s="987"/>
      <c r="R9" s="987"/>
      <c r="S9" s="987"/>
      <c r="T9" s="987"/>
      <c r="U9" s="987"/>
      <c r="V9" s="987">
        <f t="shared" si="1"/>
        <v>171.32999999999998</v>
      </c>
      <c r="W9" s="987"/>
      <c r="X9" s="987"/>
      <c r="Y9" s="987"/>
      <c r="Z9" s="987">
        <f t="shared" si="2"/>
        <v>0</v>
      </c>
      <c r="AA9" s="987"/>
      <c r="AB9" s="987">
        <f t="shared" si="3"/>
        <v>0</v>
      </c>
      <c r="AC9" s="987">
        <f t="shared" si="3"/>
        <v>0</v>
      </c>
      <c r="AD9" s="987">
        <f t="shared" si="3"/>
        <v>0</v>
      </c>
      <c r="AE9" s="987">
        <f t="shared" si="3"/>
        <v>0</v>
      </c>
      <c r="AF9" s="987">
        <f t="shared" si="3"/>
        <v>0</v>
      </c>
      <c r="AG9" s="987">
        <f t="shared" si="3"/>
        <v>0</v>
      </c>
      <c r="AH9" s="987">
        <f t="shared" si="3"/>
        <v>0</v>
      </c>
      <c r="AI9" s="987">
        <f t="shared" si="3"/>
        <v>0</v>
      </c>
      <c r="AJ9" s="987">
        <f t="shared" si="3"/>
        <v>0</v>
      </c>
      <c r="AK9" s="987">
        <f t="shared" si="3"/>
        <v>0</v>
      </c>
      <c r="AL9" s="987">
        <f t="shared" si="4"/>
        <v>0</v>
      </c>
      <c r="AM9" s="987">
        <f t="shared" si="4"/>
        <v>0</v>
      </c>
      <c r="AN9" s="987">
        <f t="shared" si="4"/>
        <v>171.32999999999998</v>
      </c>
      <c r="AO9" s="987">
        <f t="shared" si="4"/>
        <v>0</v>
      </c>
      <c r="AP9" s="987">
        <f t="shared" si="4"/>
        <v>0</v>
      </c>
      <c r="AQ9" s="987">
        <f t="shared" si="4"/>
        <v>0</v>
      </c>
      <c r="AR9" s="987">
        <f t="shared" si="4"/>
        <v>0</v>
      </c>
    </row>
    <row r="10" spans="2:44">
      <c r="B10" s="948">
        <v>430</v>
      </c>
      <c r="C10" s="950" t="s">
        <v>3520</v>
      </c>
      <c r="D10" s="951">
        <v>461</v>
      </c>
      <c r="E10" s="951" t="s">
        <v>3538</v>
      </c>
      <c r="F10" s="948" t="s">
        <v>3544</v>
      </c>
      <c r="G10" s="949">
        <v>45002</v>
      </c>
      <c r="H10" s="948" t="s">
        <v>3540</v>
      </c>
      <c r="I10" s="948" t="s">
        <v>3541</v>
      </c>
      <c r="J10" s="948" t="s">
        <v>520</v>
      </c>
      <c r="K10" s="948" t="s">
        <v>3542</v>
      </c>
      <c r="L10" s="960">
        <v>285</v>
      </c>
      <c r="M10" s="987">
        <v>171.32999999999998</v>
      </c>
      <c r="N10" s="987">
        <v>0</v>
      </c>
      <c r="O10" s="987">
        <f t="shared" si="0"/>
        <v>171.32999999999998</v>
      </c>
      <c r="P10" s="987"/>
      <c r="Q10" s="987"/>
      <c r="R10" s="987"/>
      <c r="S10" s="987"/>
      <c r="T10" s="987"/>
      <c r="U10" s="987"/>
      <c r="V10" s="987">
        <f t="shared" si="1"/>
        <v>171.32999999999998</v>
      </c>
      <c r="W10" s="987"/>
      <c r="X10" s="987"/>
      <c r="Y10" s="987"/>
      <c r="Z10" s="987">
        <f t="shared" si="2"/>
        <v>0</v>
      </c>
      <c r="AA10" s="987"/>
      <c r="AB10" s="987">
        <f t="shared" si="3"/>
        <v>0</v>
      </c>
      <c r="AC10" s="987">
        <f t="shared" si="3"/>
        <v>0</v>
      </c>
      <c r="AD10" s="987">
        <f t="shared" si="3"/>
        <v>0</v>
      </c>
      <c r="AE10" s="987">
        <f t="shared" si="3"/>
        <v>0</v>
      </c>
      <c r="AF10" s="987">
        <f t="shared" si="3"/>
        <v>0</v>
      </c>
      <c r="AG10" s="987">
        <f t="shared" si="3"/>
        <v>0</v>
      </c>
      <c r="AH10" s="987">
        <f t="shared" si="3"/>
        <v>0</v>
      </c>
      <c r="AI10" s="987">
        <f t="shared" si="3"/>
        <v>0</v>
      </c>
      <c r="AJ10" s="987">
        <f t="shared" si="3"/>
        <v>0</v>
      </c>
      <c r="AK10" s="987">
        <f t="shared" si="3"/>
        <v>0</v>
      </c>
      <c r="AL10" s="987">
        <f t="shared" si="4"/>
        <v>0</v>
      </c>
      <c r="AM10" s="987">
        <f t="shared" si="4"/>
        <v>0</v>
      </c>
      <c r="AN10" s="987">
        <f t="shared" si="4"/>
        <v>171.32999999999998</v>
      </c>
      <c r="AO10" s="987">
        <f t="shared" si="4"/>
        <v>0</v>
      </c>
      <c r="AP10" s="987">
        <f t="shared" si="4"/>
        <v>0</v>
      </c>
      <c r="AQ10" s="987">
        <f t="shared" si="4"/>
        <v>0</v>
      </c>
      <c r="AR10" s="987">
        <f t="shared" si="4"/>
        <v>0</v>
      </c>
    </row>
    <row r="11" spans="2:44">
      <c r="B11" s="948">
        <v>431</v>
      </c>
      <c r="C11" s="950" t="s">
        <v>3520</v>
      </c>
      <c r="D11" s="951">
        <v>462</v>
      </c>
      <c r="E11" s="951" t="s">
        <v>3538</v>
      </c>
      <c r="F11" s="948" t="s">
        <v>3545</v>
      </c>
      <c r="G11" s="949">
        <v>45030</v>
      </c>
      <c r="H11" s="948" t="s">
        <v>3540</v>
      </c>
      <c r="I11" s="948" t="s">
        <v>3541</v>
      </c>
      <c r="J11" s="948" t="s">
        <v>520</v>
      </c>
      <c r="K11" s="948" t="s">
        <v>3542</v>
      </c>
      <c r="L11" s="960">
        <v>285</v>
      </c>
      <c r="M11" s="987">
        <v>171.32999999999998</v>
      </c>
      <c r="N11" s="987">
        <v>0</v>
      </c>
      <c r="O11" s="987">
        <f t="shared" si="0"/>
        <v>171.32999999999998</v>
      </c>
      <c r="P11" s="987"/>
      <c r="Q11" s="987"/>
      <c r="R11" s="987"/>
      <c r="S11" s="987"/>
      <c r="T11" s="987"/>
      <c r="U11" s="987"/>
      <c r="V11" s="987">
        <f t="shared" si="1"/>
        <v>171.32999999999998</v>
      </c>
      <c r="W11" s="987"/>
      <c r="X11" s="987"/>
      <c r="Y11" s="987"/>
      <c r="Z11" s="987">
        <f t="shared" si="2"/>
        <v>0</v>
      </c>
      <c r="AA11" s="987"/>
      <c r="AB11" s="987">
        <f t="shared" si="3"/>
        <v>0</v>
      </c>
      <c r="AC11" s="987">
        <f t="shared" si="3"/>
        <v>0</v>
      </c>
      <c r="AD11" s="987">
        <f t="shared" si="3"/>
        <v>0</v>
      </c>
      <c r="AE11" s="987">
        <f t="shared" si="3"/>
        <v>0</v>
      </c>
      <c r="AF11" s="987">
        <f t="shared" si="3"/>
        <v>0</v>
      </c>
      <c r="AG11" s="987">
        <f t="shared" si="3"/>
        <v>0</v>
      </c>
      <c r="AH11" s="987">
        <f t="shared" si="3"/>
        <v>0</v>
      </c>
      <c r="AI11" s="987">
        <f t="shared" si="3"/>
        <v>0</v>
      </c>
      <c r="AJ11" s="987">
        <f t="shared" si="3"/>
        <v>0</v>
      </c>
      <c r="AK11" s="987">
        <f t="shared" si="3"/>
        <v>0</v>
      </c>
      <c r="AL11" s="987">
        <f t="shared" si="4"/>
        <v>0</v>
      </c>
      <c r="AM11" s="987">
        <f t="shared" si="4"/>
        <v>0</v>
      </c>
      <c r="AN11" s="987">
        <f t="shared" si="4"/>
        <v>171.32999999999998</v>
      </c>
      <c r="AO11" s="987">
        <f t="shared" si="4"/>
        <v>0</v>
      </c>
      <c r="AP11" s="987">
        <f t="shared" si="4"/>
        <v>0</v>
      </c>
      <c r="AQ11" s="987">
        <f t="shared" si="4"/>
        <v>0</v>
      </c>
      <c r="AR11" s="987">
        <f t="shared" si="4"/>
        <v>0</v>
      </c>
    </row>
    <row r="12" spans="2:44">
      <c r="B12" s="948">
        <v>432</v>
      </c>
      <c r="C12" s="950" t="s">
        <v>3520</v>
      </c>
      <c r="D12" s="951">
        <v>463</v>
      </c>
      <c r="E12" s="951" t="s">
        <v>3538</v>
      </c>
      <c r="F12" s="948" t="s">
        <v>3546</v>
      </c>
      <c r="G12" s="949">
        <v>45058</v>
      </c>
      <c r="H12" s="948" t="s">
        <v>3540</v>
      </c>
      <c r="I12" s="948" t="s">
        <v>3541</v>
      </c>
      <c r="J12" s="948" t="s">
        <v>520</v>
      </c>
      <c r="K12" s="948" t="s">
        <v>3542</v>
      </c>
      <c r="L12" s="960">
        <v>285</v>
      </c>
      <c r="M12" s="987">
        <v>171.32999999999998</v>
      </c>
      <c r="N12" s="987">
        <v>0</v>
      </c>
      <c r="O12" s="987">
        <f t="shared" si="0"/>
        <v>171.32999999999998</v>
      </c>
      <c r="P12" s="987"/>
      <c r="Q12" s="987"/>
      <c r="R12" s="987"/>
      <c r="S12" s="987"/>
      <c r="T12" s="987"/>
      <c r="U12" s="987"/>
      <c r="V12" s="987">
        <f t="shared" si="1"/>
        <v>171.32999999999998</v>
      </c>
      <c r="W12" s="987"/>
      <c r="X12" s="987"/>
      <c r="Y12" s="987"/>
      <c r="Z12" s="987">
        <f t="shared" si="2"/>
        <v>0</v>
      </c>
      <c r="AA12" s="987"/>
      <c r="AB12" s="987">
        <f t="shared" si="3"/>
        <v>0</v>
      </c>
      <c r="AC12" s="987">
        <f t="shared" si="3"/>
        <v>0</v>
      </c>
      <c r="AD12" s="987">
        <f t="shared" si="3"/>
        <v>0</v>
      </c>
      <c r="AE12" s="987">
        <f t="shared" si="3"/>
        <v>0</v>
      </c>
      <c r="AF12" s="987">
        <f t="shared" si="3"/>
        <v>0</v>
      </c>
      <c r="AG12" s="987">
        <f t="shared" si="3"/>
        <v>0</v>
      </c>
      <c r="AH12" s="987">
        <f t="shared" si="3"/>
        <v>0</v>
      </c>
      <c r="AI12" s="987">
        <f t="shared" si="3"/>
        <v>0</v>
      </c>
      <c r="AJ12" s="987">
        <f t="shared" si="3"/>
        <v>0</v>
      </c>
      <c r="AK12" s="987">
        <f t="shared" si="3"/>
        <v>0</v>
      </c>
      <c r="AL12" s="987">
        <f t="shared" si="4"/>
        <v>0</v>
      </c>
      <c r="AM12" s="987">
        <f t="shared" si="4"/>
        <v>0</v>
      </c>
      <c r="AN12" s="987">
        <f t="shared" si="4"/>
        <v>171.32999999999998</v>
      </c>
      <c r="AO12" s="987">
        <f t="shared" si="4"/>
        <v>0</v>
      </c>
      <c r="AP12" s="987">
        <f t="shared" si="4"/>
        <v>0</v>
      </c>
      <c r="AQ12" s="987">
        <f t="shared" si="4"/>
        <v>0</v>
      </c>
      <c r="AR12" s="987">
        <f t="shared" si="4"/>
        <v>0</v>
      </c>
    </row>
    <row r="13" spans="2:44">
      <c r="B13" s="948">
        <v>726</v>
      </c>
      <c r="C13" s="950" t="s">
        <v>3522</v>
      </c>
      <c r="D13" s="951">
        <v>761</v>
      </c>
      <c r="E13" s="951" t="s">
        <v>3538</v>
      </c>
      <c r="F13" s="948" t="s">
        <v>3547</v>
      </c>
      <c r="G13" s="949">
        <v>45086</v>
      </c>
      <c r="H13" s="948" t="s">
        <v>3540</v>
      </c>
      <c r="I13" s="948" t="s">
        <v>3541</v>
      </c>
      <c r="J13" s="948" t="s">
        <v>520</v>
      </c>
      <c r="K13" s="948" t="s">
        <v>3542</v>
      </c>
      <c r="L13" s="960">
        <v>285</v>
      </c>
      <c r="M13" s="987">
        <v>171.32999999999998</v>
      </c>
      <c r="N13" s="987">
        <v>0</v>
      </c>
      <c r="O13" s="987">
        <f t="shared" si="0"/>
        <v>171.32999999999998</v>
      </c>
      <c r="P13" s="987"/>
      <c r="Q13" s="987"/>
      <c r="R13" s="987"/>
      <c r="S13" s="987"/>
      <c r="T13" s="987"/>
      <c r="U13" s="987"/>
      <c r="V13" s="987">
        <f t="shared" si="1"/>
        <v>171.32999999999998</v>
      </c>
      <c r="W13" s="987"/>
      <c r="X13" s="987"/>
      <c r="Y13" s="987"/>
      <c r="Z13" s="987">
        <f t="shared" si="2"/>
        <v>0</v>
      </c>
      <c r="AA13" s="987"/>
      <c r="AB13" s="987">
        <f t="shared" si="3"/>
        <v>0</v>
      </c>
      <c r="AC13" s="987">
        <f t="shared" si="3"/>
        <v>0</v>
      </c>
      <c r="AD13" s="987">
        <f t="shared" si="3"/>
        <v>0</v>
      </c>
      <c r="AE13" s="987">
        <f t="shared" si="3"/>
        <v>0</v>
      </c>
      <c r="AF13" s="987">
        <f t="shared" si="3"/>
        <v>0</v>
      </c>
      <c r="AG13" s="987">
        <f t="shared" si="3"/>
        <v>0</v>
      </c>
      <c r="AH13" s="987">
        <f t="shared" si="3"/>
        <v>0</v>
      </c>
      <c r="AI13" s="987">
        <f t="shared" si="3"/>
        <v>0</v>
      </c>
      <c r="AJ13" s="987">
        <f t="shared" si="3"/>
        <v>0</v>
      </c>
      <c r="AK13" s="987">
        <f t="shared" si="3"/>
        <v>0</v>
      </c>
      <c r="AL13" s="987">
        <f t="shared" si="4"/>
        <v>0</v>
      </c>
      <c r="AM13" s="987">
        <f t="shared" si="4"/>
        <v>0</v>
      </c>
      <c r="AN13" s="987">
        <f t="shared" si="4"/>
        <v>171.32999999999998</v>
      </c>
      <c r="AO13" s="987">
        <f t="shared" si="4"/>
        <v>0</v>
      </c>
      <c r="AP13" s="987">
        <f t="shared" si="4"/>
        <v>0</v>
      </c>
      <c r="AQ13" s="987">
        <f t="shared" si="4"/>
        <v>0</v>
      </c>
      <c r="AR13" s="987">
        <f t="shared" si="4"/>
        <v>0</v>
      </c>
    </row>
    <row r="14" spans="2:44">
      <c r="B14" s="948">
        <v>727</v>
      </c>
      <c r="C14" s="950" t="s">
        <v>3522</v>
      </c>
      <c r="D14" s="951">
        <v>762</v>
      </c>
      <c r="E14" s="951" t="s">
        <v>3538</v>
      </c>
      <c r="F14" s="948" t="s">
        <v>3548</v>
      </c>
      <c r="G14" s="949">
        <v>45114</v>
      </c>
      <c r="H14" s="948" t="s">
        <v>3540</v>
      </c>
      <c r="I14" s="948" t="s">
        <v>3541</v>
      </c>
      <c r="J14" s="948" t="s">
        <v>520</v>
      </c>
      <c r="K14" s="948" t="s">
        <v>3542</v>
      </c>
      <c r="L14" s="960">
        <v>285</v>
      </c>
      <c r="M14" s="987">
        <v>171.32999999999998</v>
      </c>
      <c r="N14" s="987">
        <v>0</v>
      </c>
      <c r="O14" s="987">
        <f t="shared" si="0"/>
        <v>171.32999999999998</v>
      </c>
      <c r="P14" s="987"/>
      <c r="Q14" s="987"/>
      <c r="R14" s="987"/>
      <c r="S14" s="987"/>
      <c r="T14" s="987"/>
      <c r="U14" s="987"/>
      <c r="V14" s="987">
        <f t="shared" si="1"/>
        <v>171.32999999999998</v>
      </c>
      <c r="W14" s="987"/>
      <c r="X14" s="987"/>
      <c r="Y14" s="987"/>
      <c r="Z14" s="987">
        <f t="shared" si="2"/>
        <v>0</v>
      </c>
      <c r="AA14" s="987"/>
      <c r="AB14" s="987">
        <f t="shared" si="3"/>
        <v>0</v>
      </c>
      <c r="AC14" s="987">
        <f t="shared" si="3"/>
        <v>0</v>
      </c>
      <c r="AD14" s="987">
        <f t="shared" si="3"/>
        <v>0</v>
      </c>
      <c r="AE14" s="987">
        <f t="shared" si="3"/>
        <v>0</v>
      </c>
      <c r="AF14" s="987">
        <f t="shared" si="3"/>
        <v>0</v>
      </c>
      <c r="AG14" s="987">
        <f t="shared" si="3"/>
        <v>0</v>
      </c>
      <c r="AH14" s="987">
        <f t="shared" si="3"/>
        <v>0</v>
      </c>
      <c r="AI14" s="987">
        <f t="shared" si="3"/>
        <v>0</v>
      </c>
      <c r="AJ14" s="987">
        <f t="shared" si="3"/>
        <v>0</v>
      </c>
      <c r="AK14" s="987">
        <f t="shared" si="3"/>
        <v>0</v>
      </c>
      <c r="AL14" s="987">
        <f t="shared" si="4"/>
        <v>0</v>
      </c>
      <c r="AM14" s="987">
        <f t="shared" si="4"/>
        <v>0</v>
      </c>
      <c r="AN14" s="987">
        <f t="shared" si="4"/>
        <v>171.32999999999998</v>
      </c>
      <c r="AO14" s="987">
        <f t="shared" si="4"/>
        <v>0</v>
      </c>
      <c r="AP14" s="987">
        <f t="shared" si="4"/>
        <v>0</v>
      </c>
      <c r="AQ14" s="987">
        <f t="shared" si="4"/>
        <v>0</v>
      </c>
      <c r="AR14" s="987">
        <f t="shared" si="4"/>
        <v>0</v>
      </c>
    </row>
    <row r="15" spans="2:44">
      <c r="B15" s="948">
        <v>728</v>
      </c>
      <c r="C15" s="950" t="s">
        <v>3522</v>
      </c>
      <c r="D15" s="951">
        <v>763</v>
      </c>
      <c r="E15" s="951" t="s">
        <v>3538</v>
      </c>
      <c r="F15" s="948" t="s">
        <v>3549</v>
      </c>
      <c r="G15" s="949">
        <v>45142</v>
      </c>
      <c r="H15" s="948" t="s">
        <v>3540</v>
      </c>
      <c r="I15" s="948" t="s">
        <v>3541</v>
      </c>
      <c r="J15" s="948" t="s">
        <v>520</v>
      </c>
      <c r="K15" s="948" t="s">
        <v>3542</v>
      </c>
      <c r="L15" s="960">
        <v>285</v>
      </c>
      <c r="M15" s="987">
        <v>171.32999999999998</v>
      </c>
      <c r="N15" s="987">
        <v>0</v>
      </c>
      <c r="O15" s="987">
        <f t="shared" si="0"/>
        <v>171.32999999999998</v>
      </c>
      <c r="P15" s="987"/>
      <c r="Q15" s="987"/>
      <c r="R15" s="987"/>
      <c r="S15" s="987"/>
      <c r="T15" s="987"/>
      <c r="U15" s="987"/>
      <c r="V15" s="987">
        <f t="shared" si="1"/>
        <v>171.32999999999998</v>
      </c>
      <c r="W15" s="987"/>
      <c r="X15" s="987"/>
      <c r="Y15" s="987"/>
      <c r="Z15" s="987">
        <f t="shared" si="2"/>
        <v>0</v>
      </c>
      <c r="AA15" s="987"/>
      <c r="AB15" s="987">
        <f t="shared" si="3"/>
        <v>0</v>
      </c>
      <c r="AC15" s="987">
        <f t="shared" si="3"/>
        <v>0</v>
      </c>
      <c r="AD15" s="987">
        <f t="shared" si="3"/>
        <v>0</v>
      </c>
      <c r="AE15" s="987">
        <f t="shared" si="3"/>
        <v>0</v>
      </c>
      <c r="AF15" s="987">
        <f t="shared" si="3"/>
        <v>0</v>
      </c>
      <c r="AG15" s="987">
        <f t="shared" si="3"/>
        <v>0</v>
      </c>
      <c r="AH15" s="987">
        <f t="shared" si="3"/>
        <v>0</v>
      </c>
      <c r="AI15" s="987">
        <f t="shared" si="3"/>
        <v>0</v>
      </c>
      <c r="AJ15" s="987">
        <f t="shared" si="3"/>
        <v>0</v>
      </c>
      <c r="AK15" s="987">
        <f t="shared" si="3"/>
        <v>0</v>
      </c>
      <c r="AL15" s="987">
        <f t="shared" si="4"/>
        <v>0</v>
      </c>
      <c r="AM15" s="987">
        <f t="shared" si="4"/>
        <v>0</v>
      </c>
      <c r="AN15" s="987">
        <f t="shared" si="4"/>
        <v>171.32999999999998</v>
      </c>
      <c r="AO15" s="987">
        <f t="shared" si="4"/>
        <v>0</v>
      </c>
      <c r="AP15" s="987">
        <f t="shared" si="4"/>
        <v>0</v>
      </c>
      <c r="AQ15" s="987">
        <f t="shared" si="4"/>
        <v>0</v>
      </c>
      <c r="AR15" s="987">
        <f t="shared" si="4"/>
        <v>0</v>
      </c>
    </row>
    <row r="16" spans="2:44">
      <c r="B16" s="948">
        <v>1177</v>
      </c>
      <c r="C16" s="950" t="s">
        <v>3521</v>
      </c>
      <c r="D16" s="951">
        <v>1234</v>
      </c>
      <c r="E16" s="951" t="s">
        <v>3538</v>
      </c>
      <c r="F16" s="948" t="s">
        <v>3550</v>
      </c>
      <c r="G16" s="949">
        <v>45170</v>
      </c>
      <c r="H16" s="948" t="s">
        <v>3540</v>
      </c>
      <c r="I16" s="948" t="s">
        <v>3541</v>
      </c>
      <c r="J16" s="948" t="s">
        <v>520</v>
      </c>
      <c r="K16" s="948" t="s">
        <v>3542</v>
      </c>
      <c r="L16" s="960">
        <v>285</v>
      </c>
      <c r="M16" s="987">
        <v>171.32999999999998</v>
      </c>
      <c r="N16" s="987">
        <v>0</v>
      </c>
      <c r="O16" s="987">
        <f t="shared" si="0"/>
        <v>171.32999999999998</v>
      </c>
      <c r="P16" s="987"/>
      <c r="Q16" s="987"/>
      <c r="R16" s="987"/>
      <c r="S16" s="987"/>
      <c r="T16" s="987"/>
      <c r="U16" s="987"/>
      <c r="V16" s="987">
        <f t="shared" si="1"/>
        <v>171.32999999999998</v>
      </c>
      <c r="W16" s="987"/>
      <c r="X16" s="987"/>
      <c r="Y16" s="987"/>
      <c r="Z16" s="987">
        <f t="shared" si="2"/>
        <v>0</v>
      </c>
      <c r="AA16" s="987"/>
      <c r="AB16" s="987">
        <f t="shared" si="3"/>
        <v>0</v>
      </c>
      <c r="AC16" s="987">
        <f t="shared" si="3"/>
        <v>0</v>
      </c>
      <c r="AD16" s="987">
        <f t="shared" si="3"/>
        <v>0</v>
      </c>
      <c r="AE16" s="987">
        <f t="shared" si="3"/>
        <v>0</v>
      </c>
      <c r="AF16" s="987">
        <f t="shared" si="3"/>
        <v>0</v>
      </c>
      <c r="AG16" s="987">
        <f t="shared" si="3"/>
        <v>0</v>
      </c>
      <c r="AH16" s="987">
        <f t="shared" si="3"/>
        <v>0</v>
      </c>
      <c r="AI16" s="987">
        <f t="shared" si="3"/>
        <v>0</v>
      </c>
      <c r="AJ16" s="987">
        <f t="shared" si="3"/>
        <v>0</v>
      </c>
      <c r="AK16" s="987">
        <f t="shared" si="3"/>
        <v>0</v>
      </c>
      <c r="AL16" s="987">
        <f t="shared" si="4"/>
        <v>0</v>
      </c>
      <c r="AM16" s="987">
        <f t="shared" si="4"/>
        <v>0</v>
      </c>
      <c r="AN16" s="987">
        <f t="shared" si="4"/>
        <v>171.32999999999998</v>
      </c>
      <c r="AO16" s="987">
        <f t="shared" si="4"/>
        <v>0</v>
      </c>
      <c r="AP16" s="987">
        <f t="shared" si="4"/>
        <v>0</v>
      </c>
      <c r="AQ16" s="987">
        <f t="shared" si="4"/>
        <v>0</v>
      </c>
      <c r="AR16" s="987">
        <f t="shared" si="4"/>
        <v>0</v>
      </c>
    </row>
    <row r="17" spans="2:44">
      <c r="B17" s="948">
        <v>1178</v>
      </c>
      <c r="C17" s="950" t="s">
        <v>3521</v>
      </c>
      <c r="D17" s="951">
        <v>1235</v>
      </c>
      <c r="E17" s="951" t="s">
        <v>3538</v>
      </c>
      <c r="F17" s="948" t="s">
        <v>3551</v>
      </c>
      <c r="G17" s="949">
        <v>45198</v>
      </c>
      <c r="H17" s="948" t="s">
        <v>3540</v>
      </c>
      <c r="I17" s="948" t="s">
        <v>3541</v>
      </c>
      <c r="J17" s="948" t="s">
        <v>520</v>
      </c>
      <c r="K17" s="948" t="s">
        <v>3542</v>
      </c>
      <c r="L17" s="960">
        <v>285</v>
      </c>
      <c r="M17" s="987">
        <v>171.32999999999998</v>
      </c>
      <c r="N17" s="987">
        <v>0</v>
      </c>
      <c r="O17" s="987">
        <f t="shared" si="0"/>
        <v>171.32999999999998</v>
      </c>
      <c r="P17" s="987"/>
      <c r="Q17" s="987"/>
      <c r="R17" s="987"/>
      <c r="S17" s="987"/>
      <c r="T17" s="987"/>
      <c r="U17" s="987"/>
      <c r="V17" s="987">
        <f t="shared" si="1"/>
        <v>171.32999999999998</v>
      </c>
      <c r="W17" s="987"/>
      <c r="X17" s="987"/>
      <c r="Y17" s="987"/>
      <c r="Z17" s="987">
        <f t="shared" si="2"/>
        <v>0</v>
      </c>
      <c r="AA17" s="987"/>
      <c r="AB17" s="987">
        <f t="shared" si="3"/>
        <v>0</v>
      </c>
      <c r="AC17" s="987">
        <f t="shared" si="3"/>
        <v>0</v>
      </c>
      <c r="AD17" s="987">
        <f t="shared" si="3"/>
        <v>0</v>
      </c>
      <c r="AE17" s="987">
        <f t="shared" si="3"/>
        <v>0</v>
      </c>
      <c r="AF17" s="987">
        <f t="shared" si="3"/>
        <v>0</v>
      </c>
      <c r="AG17" s="987">
        <f t="shared" si="3"/>
        <v>0</v>
      </c>
      <c r="AH17" s="987">
        <f t="shared" si="3"/>
        <v>0</v>
      </c>
      <c r="AI17" s="987">
        <f t="shared" si="3"/>
        <v>0</v>
      </c>
      <c r="AJ17" s="987">
        <f t="shared" si="3"/>
        <v>0</v>
      </c>
      <c r="AK17" s="987">
        <f t="shared" si="3"/>
        <v>0</v>
      </c>
      <c r="AL17" s="987">
        <f t="shared" si="4"/>
        <v>0</v>
      </c>
      <c r="AM17" s="987">
        <f t="shared" si="4"/>
        <v>0</v>
      </c>
      <c r="AN17" s="987">
        <f t="shared" si="4"/>
        <v>171.32999999999998</v>
      </c>
      <c r="AO17" s="987">
        <f t="shared" si="4"/>
        <v>0</v>
      </c>
      <c r="AP17" s="987">
        <f t="shared" si="4"/>
        <v>0</v>
      </c>
      <c r="AQ17" s="987">
        <f t="shared" si="4"/>
        <v>0</v>
      </c>
      <c r="AR17" s="987">
        <f t="shared" si="4"/>
        <v>0</v>
      </c>
    </row>
    <row r="18" spans="2:44">
      <c r="B18" s="948">
        <v>1179</v>
      </c>
      <c r="C18" s="950" t="s">
        <v>3521</v>
      </c>
      <c r="D18" s="951">
        <v>1236</v>
      </c>
      <c r="E18" s="951" t="s">
        <v>3538</v>
      </c>
      <c r="F18" s="948" t="s">
        <v>3552</v>
      </c>
      <c r="G18" s="949">
        <v>45226</v>
      </c>
      <c r="H18" s="948" t="s">
        <v>3540</v>
      </c>
      <c r="I18" s="948" t="s">
        <v>3541</v>
      </c>
      <c r="J18" s="948" t="s">
        <v>520</v>
      </c>
      <c r="K18" s="948" t="s">
        <v>3542</v>
      </c>
      <c r="L18" s="960">
        <v>285</v>
      </c>
      <c r="M18" s="987">
        <v>171.32999999999998</v>
      </c>
      <c r="N18" s="987">
        <v>0</v>
      </c>
      <c r="O18" s="987">
        <f t="shared" si="0"/>
        <v>171.32999999999998</v>
      </c>
      <c r="P18" s="987"/>
      <c r="Q18" s="987"/>
      <c r="R18" s="987"/>
      <c r="S18" s="987"/>
      <c r="T18" s="987"/>
      <c r="U18" s="987"/>
      <c r="V18" s="987">
        <f t="shared" si="1"/>
        <v>171.32999999999998</v>
      </c>
      <c r="W18" s="987"/>
      <c r="X18" s="987"/>
      <c r="Y18" s="987"/>
      <c r="Z18" s="987">
        <f t="shared" si="2"/>
        <v>0</v>
      </c>
      <c r="AA18" s="987"/>
      <c r="AB18" s="987">
        <f t="shared" ref="AB18:AK27" si="5">IF(AB$6-$L18=0,$M18,0)</f>
        <v>0</v>
      </c>
      <c r="AC18" s="987">
        <f t="shared" si="5"/>
        <v>0</v>
      </c>
      <c r="AD18" s="987">
        <f t="shared" si="5"/>
        <v>0</v>
      </c>
      <c r="AE18" s="987">
        <f t="shared" si="5"/>
        <v>0</v>
      </c>
      <c r="AF18" s="987">
        <f t="shared" si="5"/>
        <v>0</v>
      </c>
      <c r="AG18" s="987">
        <f t="shared" si="5"/>
        <v>0</v>
      </c>
      <c r="AH18" s="987">
        <f t="shared" si="5"/>
        <v>0</v>
      </c>
      <c r="AI18" s="987">
        <f t="shared" si="5"/>
        <v>0</v>
      </c>
      <c r="AJ18" s="987">
        <f t="shared" si="5"/>
        <v>0</v>
      </c>
      <c r="AK18" s="987">
        <f t="shared" si="5"/>
        <v>0</v>
      </c>
      <c r="AL18" s="987">
        <f t="shared" ref="AL18:AR27" si="6">IF(AL$6-$L18=0,$M18,0)</f>
        <v>0</v>
      </c>
      <c r="AM18" s="987">
        <f t="shared" si="6"/>
        <v>0</v>
      </c>
      <c r="AN18" s="987">
        <f t="shared" si="6"/>
        <v>171.32999999999998</v>
      </c>
      <c r="AO18" s="987">
        <f t="shared" si="6"/>
        <v>0</v>
      </c>
      <c r="AP18" s="987">
        <f t="shared" si="6"/>
        <v>0</v>
      </c>
      <c r="AQ18" s="987">
        <f t="shared" si="6"/>
        <v>0</v>
      </c>
      <c r="AR18" s="987">
        <f t="shared" si="6"/>
        <v>0</v>
      </c>
    </row>
    <row r="19" spans="2:44">
      <c r="B19" s="948">
        <v>1180</v>
      </c>
      <c r="C19" s="950" t="s">
        <v>3521</v>
      </c>
      <c r="D19" s="951">
        <v>1237</v>
      </c>
      <c r="E19" s="951" t="s">
        <v>3538</v>
      </c>
      <c r="F19" s="948" t="s">
        <v>3553</v>
      </c>
      <c r="G19" s="949">
        <v>45254</v>
      </c>
      <c r="H19" s="948" t="s">
        <v>3540</v>
      </c>
      <c r="I19" s="948" t="s">
        <v>3541</v>
      </c>
      <c r="J19" s="948" t="s">
        <v>520</v>
      </c>
      <c r="K19" s="948" t="s">
        <v>3542</v>
      </c>
      <c r="L19" s="960">
        <v>285</v>
      </c>
      <c r="M19" s="987">
        <v>171.32999999999998</v>
      </c>
      <c r="N19" s="987">
        <v>0</v>
      </c>
      <c r="O19" s="987">
        <f t="shared" si="0"/>
        <v>171.32999999999998</v>
      </c>
      <c r="P19" s="987"/>
      <c r="Q19" s="987"/>
      <c r="R19" s="987"/>
      <c r="S19" s="987"/>
      <c r="T19" s="987"/>
      <c r="U19" s="987"/>
      <c r="V19" s="987">
        <f t="shared" si="1"/>
        <v>171.32999999999998</v>
      </c>
      <c r="W19" s="987"/>
      <c r="X19" s="987"/>
      <c r="Y19" s="987"/>
      <c r="Z19" s="987">
        <f t="shared" si="2"/>
        <v>0</v>
      </c>
      <c r="AA19" s="987"/>
      <c r="AB19" s="987">
        <f t="shared" si="5"/>
        <v>0</v>
      </c>
      <c r="AC19" s="987">
        <f t="shared" si="5"/>
        <v>0</v>
      </c>
      <c r="AD19" s="987">
        <f t="shared" si="5"/>
        <v>0</v>
      </c>
      <c r="AE19" s="987">
        <f t="shared" si="5"/>
        <v>0</v>
      </c>
      <c r="AF19" s="987">
        <f t="shared" si="5"/>
        <v>0</v>
      </c>
      <c r="AG19" s="987">
        <f t="shared" si="5"/>
        <v>0</v>
      </c>
      <c r="AH19" s="987">
        <f t="shared" si="5"/>
        <v>0</v>
      </c>
      <c r="AI19" s="987">
        <f t="shared" si="5"/>
        <v>0</v>
      </c>
      <c r="AJ19" s="987">
        <f t="shared" si="5"/>
        <v>0</v>
      </c>
      <c r="AK19" s="987">
        <f t="shared" si="5"/>
        <v>0</v>
      </c>
      <c r="AL19" s="987">
        <f t="shared" si="6"/>
        <v>0</v>
      </c>
      <c r="AM19" s="987">
        <f t="shared" si="6"/>
        <v>0</v>
      </c>
      <c r="AN19" s="987">
        <f t="shared" si="6"/>
        <v>171.32999999999998</v>
      </c>
      <c r="AO19" s="987">
        <f t="shared" si="6"/>
        <v>0</v>
      </c>
      <c r="AP19" s="987">
        <f t="shared" si="6"/>
        <v>0</v>
      </c>
      <c r="AQ19" s="987">
        <f t="shared" si="6"/>
        <v>0</v>
      </c>
      <c r="AR19" s="987">
        <f t="shared" si="6"/>
        <v>0</v>
      </c>
    </row>
    <row r="20" spans="2:44">
      <c r="B20" s="948">
        <v>1162</v>
      </c>
      <c r="C20" s="950" t="s">
        <v>3521</v>
      </c>
      <c r="D20" s="951">
        <v>1218</v>
      </c>
      <c r="E20" s="951" t="s">
        <v>3538</v>
      </c>
      <c r="F20" s="948" t="s">
        <v>3554</v>
      </c>
      <c r="G20" s="949">
        <v>45226</v>
      </c>
      <c r="H20" s="948" t="s">
        <v>3555</v>
      </c>
      <c r="I20" s="948" t="s">
        <v>3556</v>
      </c>
      <c r="J20" s="948" t="s">
        <v>463</v>
      </c>
      <c r="K20" s="948" t="s">
        <v>3557</v>
      </c>
      <c r="L20" s="960">
        <v>54</v>
      </c>
      <c r="M20" s="987">
        <v>630</v>
      </c>
      <c r="N20" s="987">
        <v>126</v>
      </c>
      <c r="O20" s="987">
        <f t="shared" si="0"/>
        <v>756</v>
      </c>
      <c r="P20" s="987"/>
      <c r="Q20" s="987"/>
      <c r="R20" s="987"/>
      <c r="S20" s="987"/>
      <c r="T20" s="987"/>
      <c r="U20" s="987"/>
      <c r="V20" s="987">
        <f t="shared" si="1"/>
        <v>756</v>
      </c>
      <c r="W20" s="987"/>
      <c r="X20" s="987"/>
      <c r="Y20" s="987"/>
      <c r="Z20" s="987">
        <f t="shared" si="2"/>
        <v>0</v>
      </c>
      <c r="AA20" s="987"/>
      <c r="AB20" s="987">
        <f t="shared" si="5"/>
        <v>630</v>
      </c>
      <c r="AC20" s="987">
        <f t="shared" si="5"/>
        <v>0</v>
      </c>
      <c r="AD20" s="987">
        <f t="shared" si="5"/>
        <v>0</v>
      </c>
      <c r="AE20" s="987">
        <f t="shared" si="5"/>
        <v>0</v>
      </c>
      <c r="AF20" s="987">
        <f t="shared" si="5"/>
        <v>0</v>
      </c>
      <c r="AG20" s="987">
        <f t="shared" si="5"/>
        <v>0</v>
      </c>
      <c r="AH20" s="987">
        <f t="shared" si="5"/>
        <v>0</v>
      </c>
      <c r="AI20" s="987">
        <f t="shared" si="5"/>
        <v>0</v>
      </c>
      <c r="AJ20" s="987">
        <f t="shared" si="5"/>
        <v>0</v>
      </c>
      <c r="AK20" s="987">
        <f t="shared" si="5"/>
        <v>0</v>
      </c>
      <c r="AL20" s="987">
        <f t="shared" si="6"/>
        <v>0</v>
      </c>
      <c r="AM20" s="987">
        <f t="shared" si="6"/>
        <v>0</v>
      </c>
      <c r="AN20" s="987">
        <f t="shared" si="6"/>
        <v>0</v>
      </c>
      <c r="AO20" s="987">
        <f t="shared" si="6"/>
        <v>0</v>
      </c>
      <c r="AP20" s="987">
        <f t="shared" si="6"/>
        <v>0</v>
      </c>
      <c r="AQ20" s="987">
        <f t="shared" si="6"/>
        <v>0</v>
      </c>
      <c r="AR20" s="987">
        <f t="shared" si="6"/>
        <v>0</v>
      </c>
    </row>
    <row r="21" spans="2:44">
      <c r="B21" s="948">
        <v>797</v>
      </c>
      <c r="C21" s="950" t="s">
        <v>3522</v>
      </c>
      <c r="D21" s="951">
        <v>834</v>
      </c>
      <c r="E21" s="951" t="s">
        <v>3538</v>
      </c>
      <c r="F21" s="948" t="s">
        <v>3558</v>
      </c>
      <c r="G21" s="949">
        <v>45110</v>
      </c>
      <c r="H21" s="948" t="s">
        <v>3540</v>
      </c>
      <c r="I21" s="948" t="s">
        <v>3559</v>
      </c>
      <c r="J21" s="948" t="s">
        <v>464</v>
      </c>
      <c r="K21" s="948" t="s">
        <v>3557</v>
      </c>
      <c r="L21" s="960">
        <v>54</v>
      </c>
      <c r="M21" s="987">
        <v>2.7800000000000002</v>
      </c>
      <c r="N21" s="987">
        <v>0.55000000000000004</v>
      </c>
      <c r="O21" s="987">
        <f t="shared" si="0"/>
        <v>3.33</v>
      </c>
      <c r="P21" s="987"/>
      <c r="Q21" s="987"/>
      <c r="R21" s="987"/>
      <c r="S21" s="987"/>
      <c r="T21" s="987"/>
      <c r="U21" s="987"/>
      <c r="V21" s="987">
        <f t="shared" si="1"/>
        <v>3.33</v>
      </c>
      <c r="W21" s="987"/>
      <c r="X21" s="987"/>
      <c r="Y21" s="987"/>
      <c r="Z21" s="987">
        <f t="shared" si="2"/>
        <v>0</v>
      </c>
      <c r="AA21" s="987"/>
      <c r="AB21" s="987">
        <f t="shared" si="5"/>
        <v>2.7800000000000002</v>
      </c>
      <c r="AC21" s="987">
        <f t="shared" si="5"/>
        <v>0</v>
      </c>
      <c r="AD21" s="987">
        <f t="shared" si="5"/>
        <v>0</v>
      </c>
      <c r="AE21" s="987">
        <f t="shared" si="5"/>
        <v>0</v>
      </c>
      <c r="AF21" s="987">
        <f t="shared" si="5"/>
        <v>0</v>
      </c>
      <c r="AG21" s="987">
        <f t="shared" si="5"/>
        <v>0</v>
      </c>
      <c r="AH21" s="987">
        <f t="shared" si="5"/>
        <v>0</v>
      </c>
      <c r="AI21" s="987">
        <f t="shared" si="5"/>
        <v>0</v>
      </c>
      <c r="AJ21" s="987">
        <f t="shared" si="5"/>
        <v>0</v>
      </c>
      <c r="AK21" s="987">
        <f t="shared" si="5"/>
        <v>0</v>
      </c>
      <c r="AL21" s="987">
        <f t="shared" si="6"/>
        <v>0</v>
      </c>
      <c r="AM21" s="987">
        <f t="shared" si="6"/>
        <v>0</v>
      </c>
      <c r="AN21" s="987">
        <f t="shared" si="6"/>
        <v>0</v>
      </c>
      <c r="AO21" s="987">
        <f t="shared" si="6"/>
        <v>0</v>
      </c>
      <c r="AP21" s="987">
        <f t="shared" si="6"/>
        <v>0</v>
      </c>
      <c r="AQ21" s="987">
        <f t="shared" si="6"/>
        <v>0</v>
      </c>
      <c r="AR21" s="987">
        <f t="shared" si="6"/>
        <v>0</v>
      </c>
    </row>
    <row r="22" spans="2:44">
      <c r="B22" s="948">
        <v>798</v>
      </c>
      <c r="C22" s="950" t="s">
        <v>3522</v>
      </c>
      <c r="D22" s="951">
        <v>835</v>
      </c>
      <c r="E22" s="951" t="s">
        <v>3538</v>
      </c>
      <c r="F22" s="948" t="s">
        <v>3560</v>
      </c>
      <c r="G22" s="949">
        <v>45084</v>
      </c>
      <c r="H22" s="948" t="s">
        <v>3540</v>
      </c>
      <c r="I22" s="948" t="s">
        <v>3559</v>
      </c>
      <c r="J22" s="948" t="s">
        <v>464</v>
      </c>
      <c r="K22" s="948" t="s">
        <v>3557</v>
      </c>
      <c r="L22" s="960">
        <v>54</v>
      </c>
      <c r="M22" s="987">
        <v>15.530000000000001</v>
      </c>
      <c r="N22" s="987">
        <v>3.1</v>
      </c>
      <c r="O22" s="987">
        <f t="shared" si="0"/>
        <v>18.630000000000003</v>
      </c>
      <c r="P22" s="987"/>
      <c r="Q22" s="987"/>
      <c r="R22" s="987"/>
      <c r="S22" s="987"/>
      <c r="T22" s="987"/>
      <c r="U22" s="987"/>
      <c r="V22" s="987">
        <f t="shared" si="1"/>
        <v>18.630000000000003</v>
      </c>
      <c r="W22" s="987"/>
      <c r="X22" s="987"/>
      <c r="Y22" s="987"/>
      <c r="Z22" s="987">
        <f t="shared" si="2"/>
        <v>0</v>
      </c>
      <c r="AA22" s="987"/>
      <c r="AB22" s="987">
        <f t="shared" si="5"/>
        <v>15.530000000000001</v>
      </c>
      <c r="AC22" s="987">
        <f t="shared" si="5"/>
        <v>0</v>
      </c>
      <c r="AD22" s="987">
        <f t="shared" si="5"/>
        <v>0</v>
      </c>
      <c r="AE22" s="987">
        <f t="shared" si="5"/>
        <v>0</v>
      </c>
      <c r="AF22" s="987">
        <f t="shared" si="5"/>
        <v>0</v>
      </c>
      <c r="AG22" s="987">
        <f t="shared" si="5"/>
        <v>0</v>
      </c>
      <c r="AH22" s="987">
        <f t="shared" si="5"/>
        <v>0</v>
      </c>
      <c r="AI22" s="987">
        <f t="shared" si="5"/>
        <v>0</v>
      </c>
      <c r="AJ22" s="987">
        <f t="shared" si="5"/>
        <v>0</v>
      </c>
      <c r="AK22" s="987">
        <f t="shared" si="5"/>
        <v>0</v>
      </c>
      <c r="AL22" s="987">
        <f t="shared" si="6"/>
        <v>0</v>
      </c>
      <c r="AM22" s="987">
        <f t="shared" si="6"/>
        <v>0</v>
      </c>
      <c r="AN22" s="987">
        <f t="shared" si="6"/>
        <v>0</v>
      </c>
      <c r="AO22" s="987">
        <f t="shared" si="6"/>
        <v>0</v>
      </c>
      <c r="AP22" s="987">
        <f t="shared" si="6"/>
        <v>0</v>
      </c>
      <c r="AQ22" s="987">
        <f t="shared" si="6"/>
        <v>0</v>
      </c>
      <c r="AR22" s="987">
        <f t="shared" si="6"/>
        <v>0</v>
      </c>
    </row>
    <row r="23" spans="2:44">
      <c r="B23" s="948">
        <v>799</v>
      </c>
      <c r="C23" s="950" t="s">
        <v>3522</v>
      </c>
      <c r="D23" s="951">
        <v>836</v>
      </c>
      <c r="E23" s="951" t="s">
        <v>3538</v>
      </c>
      <c r="F23" s="948" t="s">
        <v>3561</v>
      </c>
      <c r="G23" s="949">
        <v>45104</v>
      </c>
      <c r="H23" s="948" t="s">
        <v>3540</v>
      </c>
      <c r="I23" s="948" t="s">
        <v>3559</v>
      </c>
      <c r="J23" s="948" t="s">
        <v>464</v>
      </c>
      <c r="K23" s="948" t="s">
        <v>3557</v>
      </c>
      <c r="L23" s="960">
        <v>54</v>
      </c>
      <c r="M23" s="987">
        <v>18.95</v>
      </c>
      <c r="N23" s="987">
        <v>3.79</v>
      </c>
      <c r="O23" s="987">
        <f t="shared" si="0"/>
        <v>22.74</v>
      </c>
      <c r="P23" s="987"/>
      <c r="Q23" s="987"/>
      <c r="R23" s="987"/>
      <c r="S23" s="987"/>
      <c r="T23" s="987"/>
      <c r="U23" s="987"/>
      <c r="V23" s="987">
        <f t="shared" si="1"/>
        <v>22.74</v>
      </c>
      <c r="W23" s="987"/>
      <c r="X23" s="987"/>
      <c r="Y23" s="987"/>
      <c r="Z23" s="987">
        <f t="shared" si="2"/>
        <v>0</v>
      </c>
      <c r="AA23" s="987"/>
      <c r="AB23" s="987">
        <f t="shared" si="5"/>
        <v>18.95</v>
      </c>
      <c r="AC23" s="987">
        <f t="shared" si="5"/>
        <v>0</v>
      </c>
      <c r="AD23" s="987">
        <f t="shared" si="5"/>
        <v>0</v>
      </c>
      <c r="AE23" s="987">
        <f t="shared" si="5"/>
        <v>0</v>
      </c>
      <c r="AF23" s="987">
        <f t="shared" si="5"/>
        <v>0</v>
      </c>
      <c r="AG23" s="987">
        <f t="shared" si="5"/>
        <v>0</v>
      </c>
      <c r="AH23" s="987">
        <f t="shared" si="5"/>
        <v>0</v>
      </c>
      <c r="AI23" s="987">
        <f t="shared" si="5"/>
        <v>0</v>
      </c>
      <c r="AJ23" s="987">
        <f t="shared" si="5"/>
        <v>0</v>
      </c>
      <c r="AK23" s="987">
        <f t="shared" si="5"/>
        <v>0</v>
      </c>
      <c r="AL23" s="987">
        <f t="shared" si="6"/>
        <v>0</v>
      </c>
      <c r="AM23" s="987">
        <f t="shared" si="6"/>
        <v>0</v>
      </c>
      <c r="AN23" s="987">
        <f t="shared" si="6"/>
        <v>0</v>
      </c>
      <c r="AO23" s="987">
        <f t="shared" si="6"/>
        <v>0</v>
      </c>
      <c r="AP23" s="987">
        <f t="shared" si="6"/>
        <v>0</v>
      </c>
      <c r="AQ23" s="987">
        <f t="shared" si="6"/>
        <v>0</v>
      </c>
      <c r="AR23" s="987">
        <f t="shared" si="6"/>
        <v>0</v>
      </c>
    </row>
    <row r="24" spans="2:44">
      <c r="B24" s="948">
        <v>800</v>
      </c>
      <c r="C24" s="950" t="s">
        <v>3522</v>
      </c>
      <c r="D24" s="951">
        <v>837</v>
      </c>
      <c r="E24" s="951" t="s">
        <v>3538</v>
      </c>
      <c r="F24" s="948" t="s">
        <v>3562</v>
      </c>
      <c r="G24" s="949">
        <v>45093</v>
      </c>
      <c r="H24" s="948" t="s">
        <v>3540</v>
      </c>
      <c r="I24" s="948" t="s">
        <v>3559</v>
      </c>
      <c r="J24" s="948" t="s">
        <v>464</v>
      </c>
      <c r="K24" s="948" t="s">
        <v>3557</v>
      </c>
      <c r="L24" s="960">
        <v>54</v>
      </c>
      <c r="M24" s="987">
        <v>26.630000000000003</v>
      </c>
      <c r="N24" s="987">
        <v>5.32</v>
      </c>
      <c r="O24" s="987">
        <f t="shared" si="0"/>
        <v>31.950000000000003</v>
      </c>
      <c r="P24" s="987"/>
      <c r="Q24" s="987"/>
      <c r="R24" s="987"/>
      <c r="S24" s="987"/>
      <c r="T24" s="987"/>
      <c r="U24" s="987"/>
      <c r="V24" s="987">
        <f t="shared" si="1"/>
        <v>31.950000000000003</v>
      </c>
      <c r="W24" s="987"/>
      <c r="X24" s="987"/>
      <c r="Y24" s="987"/>
      <c r="Z24" s="987">
        <f t="shared" si="2"/>
        <v>0</v>
      </c>
      <c r="AA24" s="987"/>
      <c r="AB24" s="987">
        <f t="shared" si="5"/>
        <v>26.630000000000003</v>
      </c>
      <c r="AC24" s="987">
        <f t="shared" si="5"/>
        <v>0</v>
      </c>
      <c r="AD24" s="987">
        <f t="shared" si="5"/>
        <v>0</v>
      </c>
      <c r="AE24" s="987">
        <f t="shared" si="5"/>
        <v>0</v>
      </c>
      <c r="AF24" s="987">
        <f t="shared" si="5"/>
        <v>0</v>
      </c>
      <c r="AG24" s="987">
        <f t="shared" si="5"/>
        <v>0</v>
      </c>
      <c r="AH24" s="987">
        <f t="shared" si="5"/>
        <v>0</v>
      </c>
      <c r="AI24" s="987">
        <f t="shared" si="5"/>
        <v>0</v>
      </c>
      <c r="AJ24" s="987">
        <f t="shared" si="5"/>
        <v>0</v>
      </c>
      <c r="AK24" s="987">
        <f t="shared" si="5"/>
        <v>0</v>
      </c>
      <c r="AL24" s="987">
        <f t="shared" si="6"/>
        <v>0</v>
      </c>
      <c r="AM24" s="987">
        <f t="shared" si="6"/>
        <v>0</v>
      </c>
      <c r="AN24" s="987">
        <f t="shared" si="6"/>
        <v>0</v>
      </c>
      <c r="AO24" s="987">
        <f t="shared" si="6"/>
        <v>0</v>
      </c>
      <c r="AP24" s="987">
        <f t="shared" si="6"/>
        <v>0</v>
      </c>
      <c r="AQ24" s="987">
        <f t="shared" si="6"/>
        <v>0</v>
      </c>
      <c r="AR24" s="987">
        <f t="shared" si="6"/>
        <v>0</v>
      </c>
    </row>
    <row r="25" spans="2:44">
      <c r="B25" s="948">
        <v>801</v>
      </c>
      <c r="C25" s="950" t="s">
        <v>3522</v>
      </c>
      <c r="D25" s="951">
        <v>838</v>
      </c>
      <c r="E25" s="951" t="s">
        <v>3538</v>
      </c>
      <c r="F25" s="948" t="s">
        <v>3563</v>
      </c>
      <c r="G25" s="949">
        <v>45096</v>
      </c>
      <c r="H25" s="948" t="s">
        <v>3540</v>
      </c>
      <c r="I25" s="948" t="s">
        <v>3559</v>
      </c>
      <c r="J25" s="948" t="s">
        <v>464</v>
      </c>
      <c r="K25" s="948" t="s">
        <v>3557</v>
      </c>
      <c r="L25" s="960">
        <v>54</v>
      </c>
      <c r="M25" s="987">
        <v>2.7399999999999998</v>
      </c>
      <c r="N25" s="987">
        <v>0.55000000000000004</v>
      </c>
      <c r="O25" s="987">
        <f t="shared" si="0"/>
        <v>3.29</v>
      </c>
      <c r="P25" s="987"/>
      <c r="Q25" s="987"/>
      <c r="R25" s="987"/>
      <c r="S25" s="987"/>
      <c r="T25" s="987"/>
      <c r="U25" s="987"/>
      <c r="V25" s="987">
        <f t="shared" si="1"/>
        <v>3.29</v>
      </c>
      <c r="W25" s="987"/>
      <c r="X25" s="987"/>
      <c r="Y25" s="987"/>
      <c r="Z25" s="987">
        <f t="shared" si="2"/>
        <v>0</v>
      </c>
      <c r="AA25" s="987"/>
      <c r="AB25" s="987">
        <f t="shared" si="5"/>
        <v>2.7399999999999998</v>
      </c>
      <c r="AC25" s="987">
        <f t="shared" si="5"/>
        <v>0</v>
      </c>
      <c r="AD25" s="987">
        <f t="shared" si="5"/>
        <v>0</v>
      </c>
      <c r="AE25" s="987">
        <f t="shared" si="5"/>
        <v>0</v>
      </c>
      <c r="AF25" s="987">
        <f t="shared" si="5"/>
        <v>0</v>
      </c>
      <c r="AG25" s="987">
        <f t="shared" si="5"/>
        <v>0</v>
      </c>
      <c r="AH25" s="987">
        <f t="shared" si="5"/>
        <v>0</v>
      </c>
      <c r="AI25" s="987">
        <f t="shared" si="5"/>
        <v>0</v>
      </c>
      <c r="AJ25" s="987">
        <f t="shared" si="5"/>
        <v>0</v>
      </c>
      <c r="AK25" s="987">
        <f t="shared" si="5"/>
        <v>0</v>
      </c>
      <c r="AL25" s="987">
        <f t="shared" si="6"/>
        <v>0</v>
      </c>
      <c r="AM25" s="987">
        <f t="shared" si="6"/>
        <v>0</v>
      </c>
      <c r="AN25" s="987">
        <f t="shared" si="6"/>
        <v>0</v>
      </c>
      <c r="AO25" s="987">
        <f t="shared" si="6"/>
        <v>0</v>
      </c>
      <c r="AP25" s="987">
        <f t="shared" si="6"/>
        <v>0</v>
      </c>
      <c r="AQ25" s="987">
        <f t="shared" si="6"/>
        <v>0</v>
      </c>
      <c r="AR25" s="987">
        <f t="shared" si="6"/>
        <v>0</v>
      </c>
    </row>
    <row r="26" spans="2:44">
      <c r="B26" s="948">
        <v>802</v>
      </c>
      <c r="C26" s="950" t="s">
        <v>3522</v>
      </c>
      <c r="D26" s="951">
        <v>839</v>
      </c>
      <c r="E26" s="951" t="s">
        <v>3538</v>
      </c>
      <c r="F26" s="948" t="s">
        <v>3564</v>
      </c>
      <c r="G26" s="949">
        <v>45118</v>
      </c>
      <c r="H26" s="948" t="s">
        <v>3565</v>
      </c>
      <c r="I26" s="948" t="s">
        <v>3559</v>
      </c>
      <c r="J26" s="948" t="s">
        <v>464</v>
      </c>
      <c r="K26" s="948" t="s">
        <v>3557</v>
      </c>
      <c r="L26" s="960">
        <v>54</v>
      </c>
      <c r="M26" s="987">
        <v>12.49</v>
      </c>
      <c r="N26" s="987">
        <v>2.5</v>
      </c>
      <c r="O26" s="987">
        <f t="shared" si="0"/>
        <v>14.99</v>
      </c>
      <c r="P26" s="987"/>
      <c r="Q26" s="987"/>
      <c r="R26" s="987"/>
      <c r="S26" s="987"/>
      <c r="T26" s="987"/>
      <c r="U26" s="987"/>
      <c r="V26" s="987">
        <f t="shared" si="1"/>
        <v>14.99</v>
      </c>
      <c r="W26" s="987"/>
      <c r="X26" s="987"/>
      <c r="Y26" s="987"/>
      <c r="Z26" s="987">
        <f t="shared" si="2"/>
        <v>0</v>
      </c>
      <c r="AA26" s="987"/>
      <c r="AB26" s="987">
        <f t="shared" si="5"/>
        <v>12.49</v>
      </c>
      <c r="AC26" s="987">
        <f t="shared" si="5"/>
        <v>0</v>
      </c>
      <c r="AD26" s="987">
        <f t="shared" si="5"/>
        <v>0</v>
      </c>
      <c r="AE26" s="987">
        <f t="shared" si="5"/>
        <v>0</v>
      </c>
      <c r="AF26" s="987">
        <f t="shared" si="5"/>
        <v>0</v>
      </c>
      <c r="AG26" s="987">
        <f t="shared" si="5"/>
        <v>0</v>
      </c>
      <c r="AH26" s="987">
        <f t="shared" si="5"/>
        <v>0</v>
      </c>
      <c r="AI26" s="987">
        <f t="shared" si="5"/>
        <v>0</v>
      </c>
      <c r="AJ26" s="987">
        <f t="shared" si="5"/>
        <v>0</v>
      </c>
      <c r="AK26" s="987">
        <f t="shared" si="5"/>
        <v>0</v>
      </c>
      <c r="AL26" s="987">
        <f t="shared" si="6"/>
        <v>0</v>
      </c>
      <c r="AM26" s="987">
        <f t="shared" si="6"/>
        <v>0</v>
      </c>
      <c r="AN26" s="987">
        <f t="shared" si="6"/>
        <v>0</v>
      </c>
      <c r="AO26" s="987">
        <f t="shared" si="6"/>
        <v>0</v>
      </c>
      <c r="AP26" s="987">
        <f t="shared" si="6"/>
        <v>0</v>
      </c>
      <c r="AQ26" s="987">
        <f t="shared" si="6"/>
        <v>0</v>
      </c>
      <c r="AR26" s="987">
        <f t="shared" si="6"/>
        <v>0</v>
      </c>
    </row>
    <row r="27" spans="2:44">
      <c r="B27" s="948">
        <v>803</v>
      </c>
      <c r="C27" s="950" t="s">
        <v>3522</v>
      </c>
      <c r="D27" s="951">
        <v>840</v>
      </c>
      <c r="E27" s="951" t="s">
        <v>3538</v>
      </c>
      <c r="F27" s="948" t="s">
        <v>3566</v>
      </c>
      <c r="G27" s="949">
        <v>45093</v>
      </c>
      <c r="H27" s="948" t="s">
        <v>3540</v>
      </c>
      <c r="I27" s="948" t="s">
        <v>3559</v>
      </c>
      <c r="J27" s="948" t="s">
        <v>464</v>
      </c>
      <c r="K27" s="948" t="s">
        <v>3557</v>
      </c>
      <c r="L27" s="960">
        <v>54</v>
      </c>
      <c r="M27" s="987">
        <v>23.28</v>
      </c>
      <c r="N27" s="987">
        <v>4.66</v>
      </c>
      <c r="O27" s="987">
        <f t="shared" si="0"/>
        <v>27.94</v>
      </c>
      <c r="P27" s="987" t="s">
        <v>3567</v>
      </c>
      <c r="Q27" s="987"/>
      <c r="R27" s="987"/>
      <c r="S27" s="987"/>
      <c r="T27" s="987"/>
      <c r="U27" s="987"/>
      <c r="V27" s="987">
        <f t="shared" si="1"/>
        <v>27.94</v>
      </c>
      <c r="W27" s="987"/>
      <c r="X27" s="987"/>
      <c r="Y27" s="987"/>
      <c r="Z27" s="987">
        <f t="shared" si="2"/>
        <v>0</v>
      </c>
      <c r="AA27" s="987"/>
      <c r="AB27" s="987">
        <f t="shared" si="5"/>
        <v>23.28</v>
      </c>
      <c r="AC27" s="987">
        <f t="shared" si="5"/>
        <v>0</v>
      </c>
      <c r="AD27" s="987">
        <f t="shared" si="5"/>
        <v>0</v>
      </c>
      <c r="AE27" s="987">
        <f t="shared" si="5"/>
        <v>0</v>
      </c>
      <c r="AF27" s="987">
        <f t="shared" si="5"/>
        <v>0</v>
      </c>
      <c r="AG27" s="987">
        <f t="shared" si="5"/>
        <v>0</v>
      </c>
      <c r="AH27" s="987">
        <f t="shared" si="5"/>
        <v>0</v>
      </c>
      <c r="AI27" s="987">
        <f t="shared" si="5"/>
        <v>0</v>
      </c>
      <c r="AJ27" s="987">
        <f t="shared" si="5"/>
        <v>0</v>
      </c>
      <c r="AK27" s="987">
        <f t="shared" si="5"/>
        <v>0</v>
      </c>
      <c r="AL27" s="987">
        <f t="shared" si="6"/>
        <v>0</v>
      </c>
      <c r="AM27" s="987">
        <f t="shared" si="6"/>
        <v>0</v>
      </c>
      <c r="AN27" s="987">
        <f t="shared" si="6"/>
        <v>0</v>
      </c>
      <c r="AO27" s="987">
        <f t="shared" si="6"/>
        <v>0</v>
      </c>
      <c r="AP27" s="987">
        <f t="shared" si="6"/>
        <v>0</v>
      </c>
      <c r="AQ27" s="987">
        <f t="shared" si="6"/>
        <v>0</v>
      </c>
      <c r="AR27" s="987">
        <f t="shared" si="6"/>
        <v>0</v>
      </c>
    </row>
    <row r="28" spans="2:44">
      <c r="B28" s="948">
        <v>804</v>
      </c>
      <c r="C28" s="950" t="s">
        <v>3522</v>
      </c>
      <c r="D28" s="951">
        <v>841</v>
      </c>
      <c r="E28" s="951" t="s">
        <v>3538</v>
      </c>
      <c r="F28" s="948" t="s">
        <v>3568</v>
      </c>
      <c r="G28" s="949">
        <v>45125</v>
      </c>
      <c r="H28" s="948" t="s">
        <v>3569</v>
      </c>
      <c r="I28" s="948" t="s">
        <v>3559</v>
      </c>
      <c r="J28" s="948" t="s">
        <v>464</v>
      </c>
      <c r="K28" s="948" t="s">
        <v>3557</v>
      </c>
      <c r="L28" s="960">
        <v>54</v>
      </c>
      <c r="M28" s="987">
        <v>13.330000000000002</v>
      </c>
      <c r="N28" s="987">
        <v>2.66</v>
      </c>
      <c r="O28" s="987">
        <f t="shared" si="0"/>
        <v>15.990000000000002</v>
      </c>
      <c r="P28" s="987"/>
      <c r="Q28" s="987"/>
      <c r="R28" s="987"/>
      <c r="S28" s="987"/>
      <c r="T28" s="987"/>
      <c r="U28" s="987"/>
      <c r="V28" s="987">
        <f t="shared" si="1"/>
        <v>15.990000000000002</v>
      </c>
      <c r="W28" s="987"/>
      <c r="X28" s="987"/>
      <c r="Y28" s="987"/>
      <c r="Z28" s="987">
        <f t="shared" si="2"/>
        <v>0</v>
      </c>
      <c r="AA28" s="987"/>
      <c r="AB28" s="987">
        <f t="shared" ref="AB28:AK37" si="7">IF(AB$6-$L28=0,$M28,0)</f>
        <v>13.330000000000002</v>
      </c>
      <c r="AC28" s="987">
        <f t="shared" si="7"/>
        <v>0</v>
      </c>
      <c r="AD28" s="987">
        <f t="shared" si="7"/>
        <v>0</v>
      </c>
      <c r="AE28" s="987">
        <f t="shared" si="7"/>
        <v>0</v>
      </c>
      <c r="AF28" s="987">
        <f t="shared" si="7"/>
        <v>0</v>
      </c>
      <c r="AG28" s="987">
        <f t="shared" si="7"/>
        <v>0</v>
      </c>
      <c r="AH28" s="987">
        <f t="shared" si="7"/>
        <v>0</v>
      </c>
      <c r="AI28" s="987">
        <f t="shared" si="7"/>
        <v>0</v>
      </c>
      <c r="AJ28" s="987">
        <f t="shared" si="7"/>
        <v>0</v>
      </c>
      <c r="AK28" s="987">
        <f t="shared" si="7"/>
        <v>0</v>
      </c>
      <c r="AL28" s="987">
        <f t="shared" ref="AL28:AR37" si="8">IF(AL$6-$L28=0,$M28,0)</f>
        <v>0</v>
      </c>
      <c r="AM28" s="987">
        <f t="shared" si="8"/>
        <v>0</v>
      </c>
      <c r="AN28" s="987">
        <f t="shared" si="8"/>
        <v>0</v>
      </c>
      <c r="AO28" s="987">
        <f t="shared" si="8"/>
        <v>0</v>
      </c>
      <c r="AP28" s="987">
        <f t="shared" si="8"/>
        <v>0</v>
      </c>
      <c r="AQ28" s="987">
        <f t="shared" si="8"/>
        <v>0</v>
      </c>
      <c r="AR28" s="987">
        <f t="shared" si="8"/>
        <v>0</v>
      </c>
    </row>
    <row r="29" spans="2:44">
      <c r="B29" s="948">
        <v>805</v>
      </c>
      <c r="C29" s="950" t="s">
        <v>3522</v>
      </c>
      <c r="D29" s="951">
        <v>842</v>
      </c>
      <c r="E29" s="951" t="s">
        <v>3538</v>
      </c>
      <c r="F29" s="948" t="s">
        <v>3570</v>
      </c>
      <c r="G29" s="949">
        <v>45125</v>
      </c>
      <c r="H29" s="948" t="s">
        <v>3571</v>
      </c>
      <c r="I29" s="948" t="s">
        <v>3559</v>
      </c>
      <c r="J29" s="948" t="s">
        <v>464</v>
      </c>
      <c r="K29" s="948" t="s">
        <v>3557</v>
      </c>
      <c r="L29" s="960">
        <v>54</v>
      </c>
      <c r="M29" s="987">
        <v>7.7900000000000009</v>
      </c>
      <c r="N29" s="987">
        <v>1.56</v>
      </c>
      <c r="O29" s="987">
        <f t="shared" si="0"/>
        <v>9.3500000000000014</v>
      </c>
      <c r="P29" s="987"/>
      <c r="Q29" s="987"/>
      <c r="R29" s="987"/>
      <c r="S29" s="987"/>
      <c r="T29" s="987"/>
      <c r="U29" s="987"/>
      <c r="V29" s="987">
        <f t="shared" si="1"/>
        <v>9.3500000000000014</v>
      </c>
      <c r="W29" s="987"/>
      <c r="X29" s="987"/>
      <c r="Y29" s="987"/>
      <c r="Z29" s="987">
        <f t="shared" si="2"/>
        <v>0</v>
      </c>
      <c r="AA29" s="987"/>
      <c r="AB29" s="987">
        <f t="shared" si="7"/>
        <v>7.7900000000000009</v>
      </c>
      <c r="AC29" s="987">
        <f t="shared" si="7"/>
        <v>0</v>
      </c>
      <c r="AD29" s="987">
        <f t="shared" si="7"/>
        <v>0</v>
      </c>
      <c r="AE29" s="987">
        <f t="shared" si="7"/>
        <v>0</v>
      </c>
      <c r="AF29" s="987">
        <f t="shared" si="7"/>
        <v>0</v>
      </c>
      <c r="AG29" s="987">
        <f t="shared" si="7"/>
        <v>0</v>
      </c>
      <c r="AH29" s="987">
        <f t="shared" si="7"/>
        <v>0</v>
      </c>
      <c r="AI29" s="987">
        <f t="shared" si="7"/>
        <v>0</v>
      </c>
      <c r="AJ29" s="987">
        <f t="shared" si="7"/>
        <v>0</v>
      </c>
      <c r="AK29" s="987">
        <f t="shared" si="7"/>
        <v>0</v>
      </c>
      <c r="AL29" s="987">
        <f t="shared" si="8"/>
        <v>0</v>
      </c>
      <c r="AM29" s="987">
        <f t="shared" si="8"/>
        <v>0</v>
      </c>
      <c r="AN29" s="987">
        <f t="shared" si="8"/>
        <v>0</v>
      </c>
      <c r="AO29" s="987">
        <f t="shared" si="8"/>
        <v>0</v>
      </c>
      <c r="AP29" s="987">
        <f t="shared" si="8"/>
        <v>0</v>
      </c>
      <c r="AQ29" s="987">
        <f t="shared" si="8"/>
        <v>0</v>
      </c>
      <c r="AR29" s="987">
        <f t="shared" si="8"/>
        <v>0</v>
      </c>
    </row>
    <row r="30" spans="2:44">
      <c r="B30" s="948">
        <v>806</v>
      </c>
      <c r="C30" s="950" t="s">
        <v>3522</v>
      </c>
      <c r="D30" s="951">
        <v>843</v>
      </c>
      <c r="E30" s="951" t="s">
        <v>3538</v>
      </c>
      <c r="F30" s="948" t="s">
        <v>3572</v>
      </c>
      <c r="G30" s="949">
        <v>45125</v>
      </c>
      <c r="H30" s="948" t="s">
        <v>3540</v>
      </c>
      <c r="I30" s="948" t="s">
        <v>3559</v>
      </c>
      <c r="J30" s="948" t="s">
        <v>464</v>
      </c>
      <c r="K30" s="948" t="s">
        <v>3557</v>
      </c>
      <c r="L30" s="960">
        <v>54</v>
      </c>
      <c r="M30" s="987">
        <v>5.58</v>
      </c>
      <c r="N30" s="987">
        <v>1.1099999999999999</v>
      </c>
      <c r="O30" s="987">
        <f t="shared" si="0"/>
        <v>6.6899999999999995</v>
      </c>
      <c r="P30" s="987"/>
      <c r="Q30" s="987"/>
      <c r="R30" s="987"/>
      <c r="S30" s="987"/>
      <c r="T30" s="987"/>
      <c r="U30" s="987"/>
      <c r="V30" s="987">
        <f t="shared" si="1"/>
        <v>6.6899999999999995</v>
      </c>
      <c r="W30" s="987"/>
      <c r="X30" s="987"/>
      <c r="Y30" s="987"/>
      <c r="Z30" s="987">
        <f t="shared" si="2"/>
        <v>0</v>
      </c>
      <c r="AA30" s="987"/>
      <c r="AB30" s="987">
        <f t="shared" si="7"/>
        <v>5.58</v>
      </c>
      <c r="AC30" s="987">
        <f t="shared" si="7"/>
        <v>0</v>
      </c>
      <c r="AD30" s="987">
        <f t="shared" si="7"/>
        <v>0</v>
      </c>
      <c r="AE30" s="987">
        <f t="shared" si="7"/>
        <v>0</v>
      </c>
      <c r="AF30" s="987">
        <f t="shared" si="7"/>
        <v>0</v>
      </c>
      <c r="AG30" s="987">
        <f t="shared" si="7"/>
        <v>0</v>
      </c>
      <c r="AH30" s="987">
        <f t="shared" si="7"/>
        <v>0</v>
      </c>
      <c r="AI30" s="987">
        <f t="shared" si="7"/>
        <v>0</v>
      </c>
      <c r="AJ30" s="987">
        <f t="shared" si="7"/>
        <v>0</v>
      </c>
      <c r="AK30" s="987">
        <f t="shared" si="7"/>
        <v>0</v>
      </c>
      <c r="AL30" s="987">
        <f t="shared" si="8"/>
        <v>0</v>
      </c>
      <c r="AM30" s="987">
        <f t="shared" si="8"/>
        <v>0</v>
      </c>
      <c r="AN30" s="987">
        <f t="shared" si="8"/>
        <v>0</v>
      </c>
      <c r="AO30" s="987">
        <f t="shared" si="8"/>
        <v>0</v>
      </c>
      <c r="AP30" s="987">
        <f t="shared" si="8"/>
        <v>0</v>
      </c>
      <c r="AQ30" s="987">
        <f t="shared" si="8"/>
        <v>0</v>
      </c>
      <c r="AR30" s="987">
        <f t="shared" si="8"/>
        <v>0</v>
      </c>
    </row>
    <row r="31" spans="2:44">
      <c r="B31" s="948">
        <v>807</v>
      </c>
      <c r="C31" s="950" t="s">
        <v>3522</v>
      </c>
      <c r="D31" s="951">
        <v>844</v>
      </c>
      <c r="E31" s="951" t="s">
        <v>3538</v>
      </c>
      <c r="F31" s="948" t="s">
        <v>3573</v>
      </c>
      <c r="G31" s="949">
        <v>45159</v>
      </c>
      <c r="H31" s="948" t="s">
        <v>3540</v>
      </c>
      <c r="I31" s="948" t="s">
        <v>3559</v>
      </c>
      <c r="J31" s="948" t="s">
        <v>464</v>
      </c>
      <c r="K31" s="948" t="s">
        <v>3557</v>
      </c>
      <c r="L31" s="960">
        <v>54</v>
      </c>
      <c r="M31" s="987">
        <v>65.38</v>
      </c>
      <c r="N31" s="987">
        <v>13.069999999999999</v>
      </c>
      <c r="O31" s="987">
        <f t="shared" si="0"/>
        <v>78.449999999999989</v>
      </c>
      <c r="P31" s="987"/>
      <c r="Q31" s="987"/>
      <c r="R31" s="987"/>
      <c r="S31" s="987"/>
      <c r="T31" s="987"/>
      <c r="U31" s="987"/>
      <c r="V31" s="987">
        <f t="shared" si="1"/>
        <v>78.449999999999989</v>
      </c>
      <c r="W31" s="987"/>
      <c r="X31" s="987"/>
      <c r="Y31" s="987"/>
      <c r="Z31" s="987">
        <f t="shared" si="2"/>
        <v>0</v>
      </c>
      <c r="AA31" s="987"/>
      <c r="AB31" s="987">
        <f t="shared" si="7"/>
        <v>65.38</v>
      </c>
      <c r="AC31" s="987">
        <f t="shared" si="7"/>
        <v>0</v>
      </c>
      <c r="AD31" s="987">
        <f t="shared" si="7"/>
        <v>0</v>
      </c>
      <c r="AE31" s="987">
        <f t="shared" si="7"/>
        <v>0</v>
      </c>
      <c r="AF31" s="987">
        <f t="shared" si="7"/>
        <v>0</v>
      </c>
      <c r="AG31" s="987">
        <f t="shared" si="7"/>
        <v>0</v>
      </c>
      <c r="AH31" s="987">
        <f t="shared" si="7"/>
        <v>0</v>
      </c>
      <c r="AI31" s="987">
        <f t="shared" si="7"/>
        <v>0</v>
      </c>
      <c r="AJ31" s="987">
        <f t="shared" si="7"/>
        <v>0</v>
      </c>
      <c r="AK31" s="987">
        <f t="shared" si="7"/>
        <v>0</v>
      </c>
      <c r="AL31" s="987">
        <f t="shared" si="8"/>
        <v>0</v>
      </c>
      <c r="AM31" s="987">
        <f t="shared" si="8"/>
        <v>0</v>
      </c>
      <c r="AN31" s="987">
        <f t="shared" si="8"/>
        <v>0</v>
      </c>
      <c r="AO31" s="987">
        <f t="shared" si="8"/>
        <v>0</v>
      </c>
      <c r="AP31" s="987">
        <f t="shared" si="8"/>
        <v>0</v>
      </c>
      <c r="AQ31" s="987">
        <f t="shared" si="8"/>
        <v>0</v>
      </c>
      <c r="AR31" s="987">
        <f t="shared" si="8"/>
        <v>0</v>
      </c>
    </row>
    <row r="32" spans="2:44">
      <c r="B32" s="948">
        <v>808</v>
      </c>
      <c r="C32" s="950" t="s">
        <v>3522</v>
      </c>
      <c r="D32" s="951">
        <v>845</v>
      </c>
      <c r="E32" s="951" t="s">
        <v>3538</v>
      </c>
      <c r="F32" s="948" t="s">
        <v>3574</v>
      </c>
      <c r="G32" s="949">
        <v>45096</v>
      </c>
      <c r="H32" s="948" t="s">
        <v>3575</v>
      </c>
      <c r="I32" s="948" t="s">
        <v>3559</v>
      </c>
      <c r="J32" s="948" t="s">
        <v>464</v>
      </c>
      <c r="K32" s="948" t="s">
        <v>3557</v>
      </c>
      <c r="L32" s="960">
        <v>54</v>
      </c>
      <c r="M32" s="987">
        <v>12.65</v>
      </c>
      <c r="N32" s="987">
        <v>2.5300000000000002</v>
      </c>
      <c r="O32" s="987">
        <f t="shared" si="0"/>
        <v>15.18</v>
      </c>
      <c r="P32" s="987"/>
      <c r="Q32" s="987"/>
      <c r="R32" s="987"/>
      <c r="S32" s="987"/>
      <c r="T32" s="987"/>
      <c r="U32" s="987"/>
      <c r="V32" s="987">
        <f t="shared" si="1"/>
        <v>15.18</v>
      </c>
      <c r="W32" s="987"/>
      <c r="X32" s="987"/>
      <c r="Y32" s="987"/>
      <c r="Z32" s="987">
        <f t="shared" si="2"/>
        <v>0</v>
      </c>
      <c r="AA32" s="987"/>
      <c r="AB32" s="987">
        <f t="shared" si="7"/>
        <v>12.65</v>
      </c>
      <c r="AC32" s="987">
        <f t="shared" si="7"/>
        <v>0</v>
      </c>
      <c r="AD32" s="987">
        <f t="shared" si="7"/>
        <v>0</v>
      </c>
      <c r="AE32" s="987">
        <f t="shared" si="7"/>
        <v>0</v>
      </c>
      <c r="AF32" s="987">
        <f t="shared" si="7"/>
        <v>0</v>
      </c>
      <c r="AG32" s="987">
        <f t="shared" si="7"/>
        <v>0</v>
      </c>
      <c r="AH32" s="987">
        <f t="shared" si="7"/>
        <v>0</v>
      </c>
      <c r="AI32" s="987">
        <f t="shared" si="7"/>
        <v>0</v>
      </c>
      <c r="AJ32" s="987">
        <f t="shared" si="7"/>
        <v>0</v>
      </c>
      <c r="AK32" s="987">
        <f t="shared" si="7"/>
        <v>0</v>
      </c>
      <c r="AL32" s="987">
        <f t="shared" si="8"/>
        <v>0</v>
      </c>
      <c r="AM32" s="987">
        <f t="shared" si="8"/>
        <v>0</v>
      </c>
      <c r="AN32" s="987">
        <f t="shared" si="8"/>
        <v>0</v>
      </c>
      <c r="AO32" s="987">
        <f t="shared" si="8"/>
        <v>0</v>
      </c>
      <c r="AP32" s="987">
        <f t="shared" si="8"/>
        <v>0</v>
      </c>
      <c r="AQ32" s="987">
        <f t="shared" si="8"/>
        <v>0</v>
      </c>
      <c r="AR32" s="987">
        <f t="shared" si="8"/>
        <v>0</v>
      </c>
    </row>
    <row r="33" spans="2:44">
      <c r="B33" s="948">
        <v>809</v>
      </c>
      <c r="C33" s="950" t="s">
        <v>3522</v>
      </c>
      <c r="D33" s="951">
        <v>846</v>
      </c>
      <c r="E33" s="951" t="s">
        <v>3538</v>
      </c>
      <c r="F33" s="948" t="s">
        <v>3576</v>
      </c>
      <c r="G33" s="949">
        <v>45096</v>
      </c>
      <c r="H33" s="948" t="s">
        <v>3540</v>
      </c>
      <c r="I33" s="948" t="s">
        <v>3559</v>
      </c>
      <c r="J33" s="948" t="s">
        <v>464</v>
      </c>
      <c r="K33" s="948" t="s">
        <v>3557</v>
      </c>
      <c r="L33" s="960">
        <v>54</v>
      </c>
      <c r="M33" s="987">
        <v>8.33</v>
      </c>
      <c r="N33" s="987">
        <v>1.6600000000000001</v>
      </c>
      <c r="O33" s="987">
        <f t="shared" si="0"/>
        <v>9.99</v>
      </c>
      <c r="P33" s="987"/>
      <c r="Q33" s="987"/>
      <c r="R33" s="987"/>
      <c r="S33" s="987"/>
      <c r="T33" s="987"/>
      <c r="U33" s="987"/>
      <c r="V33" s="987">
        <f t="shared" si="1"/>
        <v>9.99</v>
      </c>
      <c r="W33" s="987"/>
      <c r="X33" s="987"/>
      <c r="Y33" s="987"/>
      <c r="Z33" s="987">
        <f t="shared" si="2"/>
        <v>0</v>
      </c>
      <c r="AA33" s="987"/>
      <c r="AB33" s="987">
        <f t="shared" si="7"/>
        <v>8.33</v>
      </c>
      <c r="AC33" s="987">
        <f t="shared" si="7"/>
        <v>0</v>
      </c>
      <c r="AD33" s="987">
        <f t="shared" si="7"/>
        <v>0</v>
      </c>
      <c r="AE33" s="987">
        <f t="shared" si="7"/>
        <v>0</v>
      </c>
      <c r="AF33" s="987">
        <f t="shared" si="7"/>
        <v>0</v>
      </c>
      <c r="AG33" s="987">
        <f t="shared" si="7"/>
        <v>0</v>
      </c>
      <c r="AH33" s="987">
        <f t="shared" si="7"/>
        <v>0</v>
      </c>
      <c r="AI33" s="987">
        <f t="shared" si="7"/>
        <v>0</v>
      </c>
      <c r="AJ33" s="987">
        <f t="shared" si="7"/>
        <v>0</v>
      </c>
      <c r="AK33" s="987">
        <f t="shared" si="7"/>
        <v>0</v>
      </c>
      <c r="AL33" s="987">
        <f t="shared" si="8"/>
        <v>0</v>
      </c>
      <c r="AM33" s="987">
        <f t="shared" si="8"/>
        <v>0</v>
      </c>
      <c r="AN33" s="987">
        <f t="shared" si="8"/>
        <v>0</v>
      </c>
      <c r="AO33" s="987">
        <f t="shared" si="8"/>
        <v>0</v>
      </c>
      <c r="AP33" s="987">
        <f t="shared" si="8"/>
        <v>0</v>
      </c>
      <c r="AQ33" s="987">
        <f t="shared" si="8"/>
        <v>0</v>
      </c>
      <c r="AR33" s="987">
        <f t="shared" si="8"/>
        <v>0</v>
      </c>
    </row>
    <row r="34" spans="2:44">
      <c r="B34" s="948">
        <v>810</v>
      </c>
      <c r="C34" s="950" t="s">
        <v>3522</v>
      </c>
      <c r="D34" s="951">
        <v>847</v>
      </c>
      <c r="E34" s="951" t="s">
        <v>3538</v>
      </c>
      <c r="F34" s="948" t="s">
        <v>3577</v>
      </c>
      <c r="G34" s="949">
        <v>45097</v>
      </c>
      <c r="H34" s="948" t="s">
        <v>3578</v>
      </c>
      <c r="I34" s="948" t="s">
        <v>3559</v>
      </c>
      <c r="J34" s="948" t="s">
        <v>464</v>
      </c>
      <c r="K34" s="948" t="s">
        <v>3557</v>
      </c>
      <c r="L34" s="960">
        <v>54</v>
      </c>
      <c r="M34" s="987">
        <v>6.75</v>
      </c>
      <c r="N34" s="987">
        <v>1.35</v>
      </c>
      <c r="O34" s="987">
        <f t="shared" si="0"/>
        <v>8.1</v>
      </c>
      <c r="P34" s="987"/>
      <c r="Q34" s="987"/>
      <c r="R34" s="987"/>
      <c r="S34" s="987"/>
      <c r="T34" s="987"/>
      <c r="U34" s="987"/>
      <c r="V34" s="987">
        <f t="shared" si="1"/>
        <v>8.1</v>
      </c>
      <c r="W34" s="987"/>
      <c r="X34" s="987"/>
      <c r="Y34" s="987"/>
      <c r="Z34" s="987">
        <f t="shared" si="2"/>
        <v>0</v>
      </c>
      <c r="AA34" s="987"/>
      <c r="AB34" s="987">
        <f t="shared" si="7"/>
        <v>6.75</v>
      </c>
      <c r="AC34" s="987">
        <f t="shared" si="7"/>
        <v>0</v>
      </c>
      <c r="AD34" s="987">
        <f t="shared" si="7"/>
        <v>0</v>
      </c>
      <c r="AE34" s="987">
        <f t="shared" si="7"/>
        <v>0</v>
      </c>
      <c r="AF34" s="987">
        <f t="shared" si="7"/>
        <v>0</v>
      </c>
      <c r="AG34" s="987">
        <f t="shared" si="7"/>
        <v>0</v>
      </c>
      <c r="AH34" s="987">
        <f t="shared" si="7"/>
        <v>0</v>
      </c>
      <c r="AI34" s="987">
        <f t="shared" si="7"/>
        <v>0</v>
      </c>
      <c r="AJ34" s="987">
        <f t="shared" si="7"/>
        <v>0</v>
      </c>
      <c r="AK34" s="987">
        <f t="shared" si="7"/>
        <v>0</v>
      </c>
      <c r="AL34" s="987">
        <f t="shared" si="8"/>
        <v>0</v>
      </c>
      <c r="AM34" s="987">
        <f t="shared" si="8"/>
        <v>0</v>
      </c>
      <c r="AN34" s="987">
        <f t="shared" si="8"/>
        <v>0</v>
      </c>
      <c r="AO34" s="987">
        <f t="shared" si="8"/>
        <v>0</v>
      </c>
      <c r="AP34" s="987">
        <f t="shared" si="8"/>
        <v>0</v>
      </c>
      <c r="AQ34" s="987">
        <f t="shared" si="8"/>
        <v>0</v>
      </c>
      <c r="AR34" s="987">
        <f t="shared" si="8"/>
        <v>0</v>
      </c>
    </row>
    <row r="35" spans="2:44">
      <c r="B35" s="948">
        <v>811</v>
      </c>
      <c r="C35" s="950" t="s">
        <v>3522</v>
      </c>
      <c r="D35" s="951">
        <v>848</v>
      </c>
      <c r="E35" s="951" t="s">
        <v>3538</v>
      </c>
      <c r="F35" s="948" t="s">
        <v>3579</v>
      </c>
      <c r="G35" s="949">
        <v>45128</v>
      </c>
      <c r="H35" s="948" t="s">
        <v>3580</v>
      </c>
      <c r="I35" s="948" t="s">
        <v>3559</v>
      </c>
      <c r="J35" s="948" t="s">
        <v>464</v>
      </c>
      <c r="K35" s="948" t="s">
        <v>3557</v>
      </c>
      <c r="L35" s="960">
        <v>54</v>
      </c>
      <c r="M35" s="987">
        <v>38.980000000000004</v>
      </c>
      <c r="N35" s="987">
        <v>7.8</v>
      </c>
      <c r="O35" s="987">
        <f t="shared" si="0"/>
        <v>46.78</v>
      </c>
      <c r="P35" s="987"/>
      <c r="Q35" s="987"/>
      <c r="R35" s="987"/>
      <c r="S35" s="987"/>
      <c r="T35" s="987"/>
      <c r="U35" s="987"/>
      <c r="V35" s="987">
        <f t="shared" si="1"/>
        <v>46.78</v>
      </c>
      <c r="W35" s="987"/>
      <c r="X35" s="987"/>
      <c r="Y35" s="987"/>
      <c r="Z35" s="987">
        <f t="shared" si="2"/>
        <v>0</v>
      </c>
      <c r="AA35" s="987"/>
      <c r="AB35" s="987">
        <f t="shared" si="7"/>
        <v>38.980000000000004</v>
      </c>
      <c r="AC35" s="987">
        <f t="shared" si="7"/>
        <v>0</v>
      </c>
      <c r="AD35" s="987">
        <f t="shared" si="7"/>
        <v>0</v>
      </c>
      <c r="AE35" s="987">
        <f t="shared" si="7"/>
        <v>0</v>
      </c>
      <c r="AF35" s="987">
        <f t="shared" si="7"/>
        <v>0</v>
      </c>
      <c r="AG35" s="987">
        <f t="shared" si="7"/>
        <v>0</v>
      </c>
      <c r="AH35" s="987">
        <f t="shared" si="7"/>
        <v>0</v>
      </c>
      <c r="AI35" s="987">
        <f t="shared" si="7"/>
        <v>0</v>
      </c>
      <c r="AJ35" s="987">
        <f t="shared" si="7"/>
        <v>0</v>
      </c>
      <c r="AK35" s="987">
        <f t="shared" si="7"/>
        <v>0</v>
      </c>
      <c r="AL35" s="987">
        <f t="shared" si="8"/>
        <v>0</v>
      </c>
      <c r="AM35" s="987">
        <f t="shared" si="8"/>
        <v>0</v>
      </c>
      <c r="AN35" s="987">
        <f t="shared" si="8"/>
        <v>0</v>
      </c>
      <c r="AO35" s="987">
        <f t="shared" si="8"/>
        <v>0</v>
      </c>
      <c r="AP35" s="987">
        <f t="shared" si="8"/>
        <v>0</v>
      </c>
      <c r="AQ35" s="987">
        <f t="shared" si="8"/>
        <v>0</v>
      </c>
      <c r="AR35" s="987">
        <f t="shared" si="8"/>
        <v>0</v>
      </c>
    </row>
    <row r="36" spans="2:44">
      <c r="B36" s="948">
        <v>812</v>
      </c>
      <c r="C36" s="950" t="s">
        <v>3522</v>
      </c>
      <c r="D36" s="951">
        <v>849</v>
      </c>
      <c r="E36" s="951" t="s">
        <v>3538</v>
      </c>
      <c r="F36" s="948" t="s">
        <v>3581</v>
      </c>
      <c r="G36" s="949">
        <v>45160</v>
      </c>
      <c r="H36" s="948" t="s">
        <v>3582</v>
      </c>
      <c r="I36" s="948" t="s">
        <v>3559</v>
      </c>
      <c r="J36" s="948" t="s">
        <v>464</v>
      </c>
      <c r="K36" s="948" t="s">
        <v>3557</v>
      </c>
      <c r="L36" s="960">
        <v>54</v>
      </c>
      <c r="M36" s="987">
        <v>3.3299999999999996</v>
      </c>
      <c r="N36" s="987">
        <v>0.65999999999999992</v>
      </c>
      <c r="O36" s="987">
        <f t="shared" si="0"/>
        <v>3.9899999999999993</v>
      </c>
      <c r="P36" s="987"/>
      <c r="Q36" s="987"/>
      <c r="R36" s="987"/>
      <c r="S36" s="987"/>
      <c r="T36" s="987"/>
      <c r="U36" s="987"/>
      <c r="V36" s="987">
        <f t="shared" si="1"/>
        <v>3.9899999999999993</v>
      </c>
      <c r="W36" s="987"/>
      <c r="X36" s="987"/>
      <c r="Y36" s="987"/>
      <c r="Z36" s="987">
        <f t="shared" si="2"/>
        <v>0</v>
      </c>
      <c r="AA36" s="987"/>
      <c r="AB36" s="987">
        <f t="shared" si="7"/>
        <v>3.3299999999999996</v>
      </c>
      <c r="AC36" s="987">
        <f t="shared" si="7"/>
        <v>0</v>
      </c>
      <c r="AD36" s="987">
        <f t="shared" si="7"/>
        <v>0</v>
      </c>
      <c r="AE36" s="987">
        <f t="shared" si="7"/>
        <v>0</v>
      </c>
      <c r="AF36" s="987">
        <f t="shared" si="7"/>
        <v>0</v>
      </c>
      <c r="AG36" s="987">
        <f t="shared" si="7"/>
        <v>0</v>
      </c>
      <c r="AH36" s="987">
        <f t="shared" si="7"/>
        <v>0</v>
      </c>
      <c r="AI36" s="987">
        <f t="shared" si="7"/>
        <v>0</v>
      </c>
      <c r="AJ36" s="987">
        <f t="shared" si="7"/>
        <v>0</v>
      </c>
      <c r="AK36" s="987">
        <f t="shared" si="7"/>
        <v>0</v>
      </c>
      <c r="AL36" s="987">
        <f t="shared" si="8"/>
        <v>0</v>
      </c>
      <c r="AM36" s="987">
        <f t="shared" si="8"/>
        <v>0</v>
      </c>
      <c r="AN36" s="987">
        <f t="shared" si="8"/>
        <v>0</v>
      </c>
      <c r="AO36" s="987">
        <f t="shared" si="8"/>
        <v>0</v>
      </c>
      <c r="AP36" s="987">
        <f t="shared" si="8"/>
        <v>0</v>
      </c>
      <c r="AQ36" s="987">
        <f t="shared" si="8"/>
        <v>0</v>
      </c>
      <c r="AR36" s="987">
        <f t="shared" si="8"/>
        <v>0</v>
      </c>
    </row>
    <row r="37" spans="2:44">
      <c r="B37" s="948">
        <v>813</v>
      </c>
      <c r="C37" s="950" t="s">
        <v>3522</v>
      </c>
      <c r="D37" s="951">
        <v>850</v>
      </c>
      <c r="E37" s="951" t="s">
        <v>3538</v>
      </c>
      <c r="F37" s="948" t="s">
        <v>3583</v>
      </c>
      <c r="G37" s="949">
        <v>45162</v>
      </c>
      <c r="H37" s="948" t="s">
        <v>3584</v>
      </c>
      <c r="I37" s="948" t="s">
        <v>3559</v>
      </c>
      <c r="J37" s="948" t="s">
        <v>464</v>
      </c>
      <c r="K37" s="948" t="s">
        <v>3557</v>
      </c>
      <c r="L37" s="960">
        <v>54</v>
      </c>
      <c r="M37" s="987">
        <v>9.16</v>
      </c>
      <c r="N37" s="987">
        <v>1.83</v>
      </c>
      <c r="O37" s="987">
        <f t="shared" si="0"/>
        <v>10.99</v>
      </c>
      <c r="P37" s="987"/>
      <c r="Q37" s="987"/>
      <c r="R37" s="987"/>
      <c r="S37" s="987"/>
      <c r="T37" s="987"/>
      <c r="U37" s="987"/>
      <c r="V37" s="987">
        <f t="shared" si="1"/>
        <v>10.99</v>
      </c>
      <c r="W37" s="987"/>
      <c r="X37" s="987"/>
      <c r="Y37" s="987"/>
      <c r="Z37" s="987">
        <f t="shared" si="2"/>
        <v>0</v>
      </c>
      <c r="AA37" s="987"/>
      <c r="AB37" s="987">
        <f t="shared" si="7"/>
        <v>9.16</v>
      </c>
      <c r="AC37" s="987">
        <f t="shared" si="7"/>
        <v>0</v>
      </c>
      <c r="AD37" s="987">
        <f t="shared" si="7"/>
        <v>0</v>
      </c>
      <c r="AE37" s="987">
        <f t="shared" si="7"/>
        <v>0</v>
      </c>
      <c r="AF37" s="987">
        <f t="shared" si="7"/>
        <v>0</v>
      </c>
      <c r="AG37" s="987">
        <f t="shared" si="7"/>
        <v>0</v>
      </c>
      <c r="AH37" s="987">
        <f t="shared" si="7"/>
        <v>0</v>
      </c>
      <c r="AI37" s="987">
        <f t="shared" si="7"/>
        <v>0</v>
      </c>
      <c r="AJ37" s="987">
        <f t="shared" si="7"/>
        <v>0</v>
      </c>
      <c r="AK37" s="987">
        <f t="shared" si="7"/>
        <v>0</v>
      </c>
      <c r="AL37" s="987">
        <f t="shared" si="8"/>
        <v>0</v>
      </c>
      <c r="AM37" s="987">
        <f t="shared" si="8"/>
        <v>0</v>
      </c>
      <c r="AN37" s="987">
        <f t="shared" si="8"/>
        <v>0</v>
      </c>
      <c r="AO37" s="987">
        <f t="shared" si="8"/>
        <v>0</v>
      </c>
      <c r="AP37" s="987">
        <f t="shared" si="8"/>
        <v>0</v>
      </c>
      <c r="AQ37" s="987">
        <f t="shared" si="8"/>
        <v>0</v>
      </c>
      <c r="AR37" s="987">
        <f t="shared" si="8"/>
        <v>0</v>
      </c>
    </row>
    <row r="38" spans="2:44">
      <c r="B38" s="948">
        <v>814</v>
      </c>
      <c r="C38" s="950" t="s">
        <v>3522</v>
      </c>
      <c r="D38" s="951">
        <v>851</v>
      </c>
      <c r="E38" s="951" t="s">
        <v>3538</v>
      </c>
      <c r="F38" s="948" t="s">
        <v>3585</v>
      </c>
      <c r="G38" s="949">
        <v>45103</v>
      </c>
      <c r="H38" s="948" t="s">
        <v>3540</v>
      </c>
      <c r="I38" s="948" t="s">
        <v>3559</v>
      </c>
      <c r="J38" s="948" t="s">
        <v>464</v>
      </c>
      <c r="K38" s="948" t="s">
        <v>3557</v>
      </c>
      <c r="L38" s="960">
        <v>54</v>
      </c>
      <c r="M38" s="987">
        <v>8.33</v>
      </c>
      <c r="N38" s="987">
        <v>1.6600000000000001</v>
      </c>
      <c r="O38" s="987">
        <f t="shared" si="0"/>
        <v>9.99</v>
      </c>
      <c r="P38" s="987"/>
      <c r="Q38" s="987"/>
      <c r="R38" s="987"/>
      <c r="S38" s="987"/>
      <c r="T38" s="987"/>
      <c r="U38" s="987"/>
      <c r="V38" s="987">
        <f t="shared" si="1"/>
        <v>9.99</v>
      </c>
      <c r="W38" s="987"/>
      <c r="X38" s="987"/>
      <c r="Y38" s="987"/>
      <c r="Z38" s="987">
        <f t="shared" si="2"/>
        <v>0</v>
      </c>
      <c r="AA38" s="987"/>
      <c r="AB38" s="987">
        <f t="shared" ref="AB38:AK47" si="9">IF(AB$6-$L38=0,$M38,0)</f>
        <v>8.33</v>
      </c>
      <c r="AC38" s="987">
        <f t="shared" si="9"/>
        <v>0</v>
      </c>
      <c r="AD38" s="987">
        <f t="shared" si="9"/>
        <v>0</v>
      </c>
      <c r="AE38" s="987">
        <f t="shared" si="9"/>
        <v>0</v>
      </c>
      <c r="AF38" s="987">
        <f t="shared" si="9"/>
        <v>0</v>
      </c>
      <c r="AG38" s="987">
        <f t="shared" si="9"/>
        <v>0</v>
      </c>
      <c r="AH38" s="987">
        <f t="shared" si="9"/>
        <v>0</v>
      </c>
      <c r="AI38" s="987">
        <f t="shared" si="9"/>
        <v>0</v>
      </c>
      <c r="AJ38" s="987">
        <f t="shared" si="9"/>
        <v>0</v>
      </c>
      <c r="AK38" s="987">
        <f t="shared" si="9"/>
        <v>0</v>
      </c>
      <c r="AL38" s="987">
        <f t="shared" ref="AL38:AR47" si="10">IF(AL$6-$L38=0,$M38,0)</f>
        <v>0</v>
      </c>
      <c r="AM38" s="987">
        <f t="shared" si="10"/>
        <v>0</v>
      </c>
      <c r="AN38" s="987">
        <f t="shared" si="10"/>
        <v>0</v>
      </c>
      <c r="AO38" s="987">
        <f t="shared" si="10"/>
        <v>0</v>
      </c>
      <c r="AP38" s="987">
        <f t="shared" si="10"/>
        <v>0</v>
      </c>
      <c r="AQ38" s="987">
        <f t="shared" si="10"/>
        <v>0</v>
      </c>
      <c r="AR38" s="987">
        <f t="shared" si="10"/>
        <v>0</v>
      </c>
    </row>
    <row r="39" spans="2:44">
      <c r="B39" s="948">
        <v>815</v>
      </c>
      <c r="C39" s="950" t="s">
        <v>3522</v>
      </c>
      <c r="D39" s="951">
        <v>852</v>
      </c>
      <c r="E39" s="951" t="s">
        <v>3538</v>
      </c>
      <c r="F39" s="948" t="s">
        <v>3586</v>
      </c>
      <c r="G39" s="949">
        <v>45106</v>
      </c>
      <c r="H39" s="948" t="s">
        <v>3587</v>
      </c>
      <c r="I39" s="948" t="s">
        <v>3559</v>
      </c>
      <c r="J39" s="948" t="s">
        <v>464</v>
      </c>
      <c r="K39" s="948" t="s">
        <v>3557</v>
      </c>
      <c r="L39" s="960">
        <v>54</v>
      </c>
      <c r="M39" s="987">
        <v>10.83</v>
      </c>
      <c r="N39" s="987">
        <v>2.16</v>
      </c>
      <c r="O39" s="987">
        <f t="shared" si="0"/>
        <v>12.99</v>
      </c>
      <c r="P39" s="987"/>
      <c r="Q39" s="987"/>
      <c r="R39" s="987"/>
      <c r="S39" s="987"/>
      <c r="T39" s="987"/>
      <c r="U39" s="987"/>
      <c r="V39" s="987">
        <f t="shared" si="1"/>
        <v>12.99</v>
      </c>
      <c r="W39" s="987"/>
      <c r="X39" s="987"/>
      <c r="Y39" s="987"/>
      <c r="Z39" s="987">
        <f t="shared" si="2"/>
        <v>0</v>
      </c>
      <c r="AA39" s="987"/>
      <c r="AB39" s="987">
        <f t="shared" si="9"/>
        <v>10.83</v>
      </c>
      <c r="AC39" s="987">
        <f t="shared" si="9"/>
        <v>0</v>
      </c>
      <c r="AD39" s="987">
        <f t="shared" si="9"/>
        <v>0</v>
      </c>
      <c r="AE39" s="987">
        <f t="shared" si="9"/>
        <v>0</v>
      </c>
      <c r="AF39" s="987">
        <f t="shared" si="9"/>
        <v>0</v>
      </c>
      <c r="AG39" s="987">
        <f t="shared" si="9"/>
        <v>0</v>
      </c>
      <c r="AH39" s="987">
        <f t="shared" si="9"/>
        <v>0</v>
      </c>
      <c r="AI39" s="987">
        <f t="shared" si="9"/>
        <v>0</v>
      </c>
      <c r="AJ39" s="987">
        <f t="shared" si="9"/>
        <v>0</v>
      </c>
      <c r="AK39" s="987">
        <f t="shared" si="9"/>
        <v>0</v>
      </c>
      <c r="AL39" s="987">
        <f t="shared" si="10"/>
        <v>0</v>
      </c>
      <c r="AM39" s="987">
        <f t="shared" si="10"/>
        <v>0</v>
      </c>
      <c r="AN39" s="987">
        <f t="shared" si="10"/>
        <v>0</v>
      </c>
      <c r="AO39" s="987">
        <f t="shared" si="10"/>
        <v>0</v>
      </c>
      <c r="AP39" s="987">
        <f t="shared" si="10"/>
        <v>0</v>
      </c>
      <c r="AQ39" s="987">
        <f t="shared" si="10"/>
        <v>0</v>
      </c>
      <c r="AR39" s="987">
        <f t="shared" si="10"/>
        <v>0</v>
      </c>
    </row>
    <row r="40" spans="2:44">
      <c r="B40" s="948">
        <v>816</v>
      </c>
      <c r="C40" s="950" t="s">
        <v>3522</v>
      </c>
      <c r="D40" s="951">
        <v>853</v>
      </c>
      <c r="E40" s="951" t="s">
        <v>3538</v>
      </c>
      <c r="F40" s="948" t="s">
        <v>3588</v>
      </c>
      <c r="G40" s="949">
        <v>45138</v>
      </c>
      <c r="H40" s="948" t="s">
        <v>3589</v>
      </c>
      <c r="I40" s="948" t="s">
        <v>3559</v>
      </c>
      <c r="J40" s="948" t="s">
        <v>464</v>
      </c>
      <c r="K40" s="948" t="s">
        <v>3557</v>
      </c>
      <c r="L40" s="960">
        <v>54</v>
      </c>
      <c r="M40" s="987">
        <v>11.120000000000001</v>
      </c>
      <c r="N40" s="987">
        <v>2.2199999999999998</v>
      </c>
      <c r="O40" s="987">
        <f t="shared" si="0"/>
        <v>13.34</v>
      </c>
      <c r="P40" s="987"/>
      <c r="Q40" s="987"/>
      <c r="R40" s="987"/>
      <c r="S40" s="987"/>
      <c r="T40" s="987"/>
      <c r="U40" s="987"/>
      <c r="V40" s="987">
        <f t="shared" si="1"/>
        <v>13.34</v>
      </c>
      <c r="W40" s="987"/>
      <c r="X40" s="987"/>
      <c r="Y40" s="987"/>
      <c r="Z40" s="987">
        <f t="shared" si="2"/>
        <v>0</v>
      </c>
      <c r="AA40" s="987"/>
      <c r="AB40" s="987">
        <f t="shared" si="9"/>
        <v>11.120000000000001</v>
      </c>
      <c r="AC40" s="987">
        <f t="shared" si="9"/>
        <v>0</v>
      </c>
      <c r="AD40" s="987">
        <f t="shared" si="9"/>
        <v>0</v>
      </c>
      <c r="AE40" s="987">
        <f t="shared" si="9"/>
        <v>0</v>
      </c>
      <c r="AF40" s="987">
        <f t="shared" si="9"/>
        <v>0</v>
      </c>
      <c r="AG40" s="987">
        <f t="shared" si="9"/>
        <v>0</v>
      </c>
      <c r="AH40" s="987">
        <f t="shared" si="9"/>
        <v>0</v>
      </c>
      <c r="AI40" s="987">
        <f t="shared" si="9"/>
        <v>0</v>
      </c>
      <c r="AJ40" s="987">
        <f t="shared" si="9"/>
        <v>0</v>
      </c>
      <c r="AK40" s="987">
        <f t="shared" si="9"/>
        <v>0</v>
      </c>
      <c r="AL40" s="987">
        <f t="shared" si="10"/>
        <v>0</v>
      </c>
      <c r="AM40" s="987">
        <f t="shared" si="10"/>
        <v>0</v>
      </c>
      <c r="AN40" s="987">
        <f t="shared" si="10"/>
        <v>0</v>
      </c>
      <c r="AO40" s="987">
        <f t="shared" si="10"/>
        <v>0</v>
      </c>
      <c r="AP40" s="987">
        <f t="shared" si="10"/>
        <v>0</v>
      </c>
      <c r="AQ40" s="987">
        <f t="shared" si="10"/>
        <v>0</v>
      </c>
      <c r="AR40" s="987">
        <f t="shared" si="10"/>
        <v>0</v>
      </c>
    </row>
    <row r="41" spans="2:44">
      <c r="B41" s="948">
        <v>824</v>
      </c>
      <c r="C41" s="950" t="s">
        <v>3522</v>
      </c>
      <c r="D41" s="951">
        <v>862</v>
      </c>
      <c r="E41" s="951" t="s">
        <v>3538</v>
      </c>
      <c r="F41" s="948" t="s">
        <v>3590</v>
      </c>
      <c r="G41" s="949">
        <v>45156</v>
      </c>
      <c r="H41" s="948" t="s">
        <v>3591</v>
      </c>
      <c r="I41" s="948" t="s">
        <v>3559</v>
      </c>
      <c r="J41" s="948" t="s">
        <v>464</v>
      </c>
      <c r="K41" s="948" t="s">
        <v>3557</v>
      </c>
      <c r="L41" s="960">
        <v>54</v>
      </c>
      <c r="M41" s="987">
        <v>172.47</v>
      </c>
      <c r="N41" s="987">
        <v>34.5</v>
      </c>
      <c r="O41" s="987">
        <f t="shared" si="0"/>
        <v>206.97</v>
      </c>
      <c r="P41" s="987" t="s">
        <v>3525</v>
      </c>
      <c r="Q41" s="987"/>
      <c r="R41" s="987"/>
      <c r="S41" s="987"/>
      <c r="T41" s="987"/>
      <c r="U41" s="987"/>
      <c r="V41" s="987"/>
      <c r="W41" s="987"/>
      <c r="X41" s="987">
        <f>O41</f>
        <v>206.97</v>
      </c>
      <c r="Y41" s="987"/>
      <c r="Z41" s="987">
        <f t="shared" si="2"/>
        <v>0</v>
      </c>
      <c r="AA41" s="987"/>
      <c r="AB41" s="987">
        <f t="shared" si="9"/>
        <v>172.47</v>
      </c>
      <c r="AC41" s="987">
        <f t="shared" si="9"/>
        <v>0</v>
      </c>
      <c r="AD41" s="987">
        <f t="shared" si="9"/>
        <v>0</v>
      </c>
      <c r="AE41" s="987">
        <f t="shared" si="9"/>
        <v>0</v>
      </c>
      <c r="AF41" s="987">
        <f t="shared" si="9"/>
        <v>0</v>
      </c>
      <c r="AG41" s="987">
        <f t="shared" si="9"/>
        <v>0</v>
      </c>
      <c r="AH41" s="987">
        <f t="shared" si="9"/>
        <v>0</v>
      </c>
      <c r="AI41" s="987">
        <f t="shared" si="9"/>
        <v>0</v>
      </c>
      <c r="AJ41" s="987">
        <f t="shared" si="9"/>
        <v>0</v>
      </c>
      <c r="AK41" s="987">
        <f t="shared" si="9"/>
        <v>0</v>
      </c>
      <c r="AL41" s="987">
        <f t="shared" si="10"/>
        <v>0</v>
      </c>
      <c r="AM41" s="987">
        <f t="shared" si="10"/>
        <v>0</v>
      </c>
      <c r="AN41" s="987">
        <f t="shared" si="10"/>
        <v>0</v>
      </c>
      <c r="AO41" s="987">
        <f t="shared" si="10"/>
        <v>0</v>
      </c>
      <c r="AP41" s="987">
        <f t="shared" si="10"/>
        <v>0</v>
      </c>
      <c r="AQ41" s="987">
        <f t="shared" si="10"/>
        <v>0</v>
      </c>
      <c r="AR41" s="987">
        <f t="shared" si="10"/>
        <v>0</v>
      </c>
    </row>
    <row r="42" spans="2:44">
      <c r="B42" s="948">
        <v>825</v>
      </c>
      <c r="C42" s="950" t="s">
        <v>3522</v>
      </c>
      <c r="D42" s="951">
        <v>863</v>
      </c>
      <c r="E42" s="951" t="s">
        <v>3538</v>
      </c>
      <c r="F42" s="948" t="s">
        <v>3592</v>
      </c>
      <c r="G42" s="949">
        <v>45103</v>
      </c>
      <c r="H42" s="948" t="s">
        <v>3593</v>
      </c>
      <c r="I42" s="948" t="s">
        <v>3559</v>
      </c>
      <c r="J42" s="948" t="s">
        <v>464</v>
      </c>
      <c r="K42" s="948" t="s">
        <v>3557</v>
      </c>
      <c r="L42" s="960">
        <v>54</v>
      </c>
      <c r="M42" s="987">
        <v>8.32</v>
      </c>
      <c r="N42" s="987">
        <v>1.67</v>
      </c>
      <c r="O42" s="987">
        <f t="shared" si="0"/>
        <v>9.99</v>
      </c>
      <c r="P42" s="987"/>
      <c r="Q42" s="987"/>
      <c r="R42" s="987"/>
      <c r="S42" s="987"/>
      <c r="T42" s="987"/>
      <c r="U42" s="987"/>
      <c r="V42" s="987">
        <f>O42</f>
        <v>9.99</v>
      </c>
      <c r="W42" s="987"/>
      <c r="X42" s="987"/>
      <c r="Y42" s="987"/>
      <c r="Z42" s="987">
        <f t="shared" si="2"/>
        <v>0</v>
      </c>
      <c r="AA42" s="987"/>
      <c r="AB42" s="987">
        <f t="shared" si="9"/>
        <v>8.32</v>
      </c>
      <c r="AC42" s="987">
        <f t="shared" si="9"/>
        <v>0</v>
      </c>
      <c r="AD42" s="987">
        <f t="shared" si="9"/>
        <v>0</v>
      </c>
      <c r="AE42" s="987">
        <f t="shared" si="9"/>
        <v>0</v>
      </c>
      <c r="AF42" s="987">
        <f t="shared" si="9"/>
        <v>0</v>
      </c>
      <c r="AG42" s="987">
        <f t="shared" si="9"/>
        <v>0</v>
      </c>
      <c r="AH42" s="987">
        <f t="shared" si="9"/>
        <v>0</v>
      </c>
      <c r="AI42" s="987">
        <f t="shared" si="9"/>
        <v>0</v>
      </c>
      <c r="AJ42" s="987">
        <f t="shared" si="9"/>
        <v>0</v>
      </c>
      <c r="AK42" s="987">
        <f t="shared" si="9"/>
        <v>0</v>
      </c>
      <c r="AL42" s="987">
        <f t="shared" si="10"/>
        <v>0</v>
      </c>
      <c r="AM42" s="987">
        <f t="shared" si="10"/>
        <v>0</v>
      </c>
      <c r="AN42" s="987">
        <f t="shared" si="10"/>
        <v>0</v>
      </c>
      <c r="AO42" s="987">
        <f t="shared" si="10"/>
        <v>0</v>
      </c>
      <c r="AP42" s="987">
        <f t="shared" si="10"/>
        <v>0</v>
      </c>
      <c r="AQ42" s="987">
        <f t="shared" si="10"/>
        <v>0</v>
      </c>
      <c r="AR42" s="987">
        <f t="shared" si="10"/>
        <v>0</v>
      </c>
    </row>
    <row r="43" spans="2:44">
      <c r="B43" s="948">
        <v>826</v>
      </c>
      <c r="C43" s="950" t="s">
        <v>3522</v>
      </c>
      <c r="D43" s="951">
        <v>864</v>
      </c>
      <c r="E43" s="951" t="s">
        <v>3538</v>
      </c>
      <c r="F43" s="948" t="s">
        <v>3594</v>
      </c>
      <c r="G43" s="949">
        <v>45092</v>
      </c>
      <c r="H43" s="948" t="s">
        <v>3595</v>
      </c>
      <c r="I43" s="948" t="s">
        <v>3559</v>
      </c>
      <c r="J43" s="948" t="s">
        <v>464</v>
      </c>
      <c r="K43" s="948" t="s">
        <v>3557</v>
      </c>
      <c r="L43" s="960">
        <v>54</v>
      </c>
      <c r="M43" s="987">
        <v>10.790000000000001</v>
      </c>
      <c r="N43" s="987">
        <v>2.16</v>
      </c>
      <c r="O43" s="987">
        <f t="shared" si="0"/>
        <v>12.950000000000001</v>
      </c>
      <c r="P43" s="987" t="s">
        <v>2461</v>
      </c>
      <c r="Q43" s="987"/>
      <c r="R43" s="987"/>
      <c r="S43" s="987"/>
      <c r="T43" s="987"/>
      <c r="U43" s="987">
        <f>O43</f>
        <v>12.950000000000001</v>
      </c>
      <c r="V43" s="987"/>
      <c r="W43" s="987"/>
      <c r="X43" s="987"/>
      <c r="Y43" s="987"/>
      <c r="Z43" s="987">
        <f t="shared" si="2"/>
        <v>0</v>
      </c>
      <c r="AA43" s="987"/>
      <c r="AB43" s="987">
        <f t="shared" si="9"/>
        <v>10.790000000000001</v>
      </c>
      <c r="AC43" s="987">
        <f t="shared" si="9"/>
        <v>0</v>
      </c>
      <c r="AD43" s="987">
        <f t="shared" si="9"/>
        <v>0</v>
      </c>
      <c r="AE43" s="987">
        <f t="shared" si="9"/>
        <v>0</v>
      </c>
      <c r="AF43" s="987">
        <f t="shared" si="9"/>
        <v>0</v>
      </c>
      <c r="AG43" s="987">
        <f t="shared" si="9"/>
        <v>0</v>
      </c>
      <c r="AH43" s="987">
        <f t="shared" si="9"/>
        <v>0</v>
      </c>
      <c r="AI43" s="987">
        <f t="shared" si="9"/>
        <v>0</v>
      </c>
      <c r="AJ43" s="987">
        <f t="shared" si="9"/>
        <v>0</v>
      </c>
      <c r="AK43" s="987">
        <f t="shared" si="9"/>
        <v>0</v>
      </c>
      <c r="AL43" s="987">
        <f t="shared" si="10"/>
        <v>0</v>
      </c>
      <c r="AM43" s="987">
        <f t="shared" si="10"/>
        <v>0</v>
      </c>
      <c r="AN43" s="987">
        <f t="shared" si="10"/>
        <v>0</v>
      </c>
      <c r="AO43" s="987">
        <f t="shared" si="10"/>
        <v>0</v>
      </c>
      <c r="AP43" s="987">
        <f t="shared" si="10"/>
        <v>0</v>
      </c>
      <c r="AQ43" s="987">
        <f t="shared" si="10"/>
        <v>0</v>
      </c>
      <c r="AR43" s="987">
        <f t="shared" si="10"/>
        <v>0</v>
      </c>
    </row>
    <row r="44" spans="2:44">
      <c r="B44" s="948">
        <v>827</v>
      </c>
      <c r="C44" s="950" t="s">
        <v>3522</v>
      </c>
      <c r="D44" s="951">
        <v>865</v>
      </c>
      <c r="E44" s="951" t="s">
        <v>3538</v>
      </c>
      <c r="F44" s="948" t="s">
        <v>3596</v>
      </c>
      <c r="G44" s="949">
        <v>45092</v>
      </c>
      <c r="H44" s="948" t="s">
        <v>3597</v>
      </c>
      <c r="I44" s="948" t="s">
        <v>3559</v>
      </c>
      <c r="J44" s="948" t="s">
        <v>464</v>
      </c>
      <c r="K44" s="948" t="s">
        <v>3557</v>
      </c>
      <c r="L44" s="960">
        <v>54</v>
      </c>
      <c r="M44" s="987">
        <v>12.49</v>
      </c>
      <c r="N44" s="987">
        <v>2.5</v>
      </c>
      <c r="O44" s="987">
        <f t="shared" si="0"/>
        <v>14.99</v>
      </c>
      <c r="P44" s="987" t="s">
        <v>2461</v>
      </c>
      <c r="Q44" s="987"/>
      <c r="R44" s="987"/>
      <c r="S44" s="987"/>
      <c r="T44" s="987"/>
      <c r="U44" s="987">
        <f>O44</f>
        <v>14.99</v>
      </c>
      <c r="V44" s="987"/>
      <c r="W44" s="987"/>
      <c r="X44" s="987"/>
      <c r="Y44" s="987"/>
      <c r="Z44" s="987">
        <f t="shared" si="2"/>
        <v>0</v>
      </c>
      <c r="AA44" s="987"/>
      <c r="AB44" s="987">
        <f t="shared" si="9"/>
        <v>12.49</v>
      </c>
      <c r="AC44" s="987">
        <f t="shared" si="9"/>
        <v>0</v>
      </c>
      <c r="AD44" s="987">
        <f t="shared" si="9"/>
        <v>0</v>
      </c>
      <c r="AE44" s="987">
        <f t="shared" si="9"/>
        <v>0</v>
      </c>
      <c r="AF44" s="987">
        <f t="shared" si="9"/>
        <v>0</v>
      </c>
      <c r="AG44" s="987">
        <f t="shared" si="9"/>
        <v>0</v>
      </c>
      <c r="AH44" s="987">
        <f t="shared" si="9"/>
        <v>0</v>
      </c>
      <c r="AI44" s="987">
        <f t="shared" si="9"/>
        <v>0</v>
      </c>
      <c r="AJ44" s="987">
        <f t="shared" si="9"/>
        <v>0</v>
      </c>
      <c r="AK44" s="987">
        <f t="shared" si="9"/>
        <v>0</v>
      </c>
      <c r="AL44" s="987">
        <f t="shared" si="10"/>
        <v>0</v>
      </c>
      <c r="AM44" s="987">
        <f t="shared" si="10"/>
        <v>0</v>
      </c>
      <c r="AN44" s="987">
        <f t="shared" si="10"/>
        <v>0</v>
      </c>
      <c r="AO44" s="987">
        <f t="shared" si="10"/>
        <v>0</v>
      </c>
      <c r="AP44" s="987">
        <f t="shared" si="10"/>
        <v>0</v>
      </c>
      <c r="AQ44" s="987">
        <f t="shared" si="10"/>
        <v>0</v>
      </c>
      <c r="AR44" s="987">
        <f t="shared" si="10"/>
        <v>0</v>
      </c>
    </row>
    <row r="45" spans="2:44">
      <c r="B45" s="948">
        <v>1181</v>
      </c>
      <c r="C45" s="950" t="s">
        <v>3521</v>
      </c>
      <c r="D45" s="951">
        <v>1238</v>
      </c>
      <c r="E45" s="951" t="s">
        <v>3538</v>
      </c>
      <c r="F45" s="948" t="s">
        <v>3598</v>
      </c>
      <c r="G45" s="949">
        <v>45260</v>
      </c>
      <c r="H45" s="948" t="s">
        <v>3540</v>
      </c>
      <c r="I45" s="948" t="s">
        <v>3559</v>
      </c>
      <c r="J45" s="948" t="s">
        <v>464</v>
      </c>
      <c r="K45" s="948" t="s">
        <v>3557</v>
      </c>
      <c r="L45" s="960">
        <v>54</v>
      </c>
      <c r="M45" s="987">
        <v>149.99</v>
      </c>
      <c r="N45" s="987">
        <v>30</v>
      </c>
      <c r="O45" s="987">
        <f t="shared" si="0"/>
        <v>179.99</v>
      </c>
      <c r="P45" s="987"/>
      <c r="Q45" s="987"/>
      <c r="R45" s="987"/>
      <c r="S45" s="987"/>
      <c r="T45" s="987"/>
      <c r="U45" s="987"/>
      <c r="V45" s="987">
        <f t="shared" ref="V45:V72" si="11">O45</f>
        <v>179.99</v>
      </c>
      <c r="W45" s="987"/>
      <c r="X45" s="987"/>
      <c r="Y45" s="987"/>
      <c r="Z45" s="987">
        <f t="shared" si="2"/>
        <v>0</v>
      </c>
      <c r="AA45" s="987"/>
      <c r="AB45" s="987">
        <f t="shared" si="9"/>
        <v>149.99</v>
      </c>
      <c r="AC45" s="987">
        <f t="shared" si="9"/>
        <v>0</v>
      </c>
      <c r="AD45" s="987">
        <f t="shared" si="9"/>
        <v>0</v>
      </c>
      <c r="AE45" s="987">
        <f t="shared" si="9"/>
        <v>0</v>
      </c>
      <c r="AF45" s="987">
        <f t="shared" si="9"/>
        <v>0</v>
      </c>
      <c r="AG45" s="987">
        <f t="shared" si="9"/>
        <v>0</v>
      </c>
      <c r="AH45" s="987">
        <f t="shared" si="9"/>
        <v>0</v>
      </c>
      <c r="AI45" s="987">
        <f t="shared" si="9"/>
        <v>0</v>
      </c>
      <c r="AJ45" s="987">
        <f t="shared" si="9"/>
        <v>0</v>
      </c>
      <c r="AK45" s="987">
        <f t="shared" si="9"/>
        <v>0</v>
      </c>
      <c r="AL45" s="987">
        <f t="shared" si="10"/>
        <v>0</v>
      </c>
      <c r="AM45" s="987">
        <f t="shared" si="10"/>
        <v>0</v>
      </c>
      <c r="AN45" s="987">
        <f t="shared" si="10"/>
        <v>0</v>
      </c>
      <c r="AO45" s="987">
        <f t="shared" si="10"/>
        <v>0</v>
      </c>
      <c r="AP45" s="987">
        <f t="shared" si="10"/>
        <v>0</v>
      </c>
      <c r="AQ45" s="987">
        <f t="shared" si="10"/>
        <v>0</v>
      </c>
      <c r="AR45" s="987">
        <f t="shared" si="10"/>
        <v>0</v>
      </c>
    </row>
    <row r="46" spans="2:44">
      <c r="B46" s="948">
        <v>1182</v>
      </c>
      <c r="C46" s="950" t="s">
        <v>3521</v>
      </c>
      <c r="D46" s="951">
        <v>1239</v>
      </c>
      <c r="E46" s="951" t="s">
        <v>3538</v>
      </c>
      <c r="F46" s="948" t="s">
        <v>3599</v>
      </c>
      <c r="G46" s="949">
        <v>45250</v>
      </c>
      <c r="H46" s="948" t="s">
        <v>3540</v>
      </c>
      <c r="I46" s="948" t="s">
        <v>3559</v>
      </c>
      <c r="J46" s="948" t="s">
        <v>464</v>
      </c>
      <c r="K46" s="948" t="s">
        <v>3557</v>
      </c>
      <c r="L46" s="960">
        <v>54</v>
      </c>
      <c r="M46" s="987">
        <v>180.73</v>
      </c>
      <c r="N46" s="987">
        <v>36.14</v>
      </c>
      <c r="O46" s="987">
        <f t="shared" si="0"/>
        <v>216.87</v>
      </c>
      <c r="P46" s="987"/>
      <c r="Q46" s="987"/>
      <c r="R46" s="987"/>
      <c r="S46" s="987"/>
      <c r="T46" s="987"/>
      <c r="U46" s="987"/>
      <c r="V46" s="987">
        <f t="shared" si="11"/>
        <v>216.87</v>
      </c>
      <c r="W46" s="987"/>
      <c r="X46" s="987"/>
      <c r="Y46" s="987"/>
      <c r="Z46" s="987">
        <f t="shared" si="2"/>
        <v>0</v>
      </c>
      <c r="AA46" s="987"/>
      <c r="AB46" s="987">
        <f t="shared" si="9"/>
        <v>180.73</v>
      </c>
      <c r="AC46" s="987">
        <f t="shared" si="9"/>
        <v>0</v>
      </c>
      <c r="AD46" s="987">
        <f t="shared" si="9"/>
        <v>0</v>
      </c>
      <c r="AE46" s="987">
        <f t="shared" si="9"/>
        <v>0</v>
      </c>
      <c r="AF46" s="987">
        <f t="shared" si="9"/>
        <v>0</v>
      </c>
      <c r="AG46" s="987">
        <f t="shared" si="9"/>
        <v>0</v>
      </c>
      <c r="AH46" s="987">
        <f t="shared" si="9"/>
        <v>0</v>
      </c>
      <c r="AI46" s="987">
        <f t="shared" si="9"/>
        <v>0</v>
      </c>
      <c r="AJ46" s="987">
        <f t="shared" si="9"/>
        <v>0</v>
      </c>
      <c r="AK46" s="987">
        <f t="shared" si="9"/>
        <v>0</v>
      </c>
      <c r="AL46" s="987">
        <f t="shared" si="10"/>
        <v>0</v>
      </c>
      <c r="AM46" s="987">
        <f t="shared" si="10"/>
        <v>0</v>
      </c>
      <c r="AN46" s="987">
        <f t="shared" si="10"/>
        <v>0</v>
      </c>
      <c r="AO46" s="987">
        <f t="shared" si="10"/>
        <v>0</v>
      </c>
      <c r="AP46" s="987">
        <f t="shared" si="10"/>
        <v>0</v>
      </c>
      <c r="AQ46" s="987">
        <f t="shared" si="10"/>
        <v>0</v>
      </c>
      <c r="AR46" s="987">
        <f t="shared" si="10"/>
        <v>0</v>
      </c>
    </row>
    <row r="47" spans="2:44">
      <c r="B47" s="948">
        <v>1183</v>
      </c>
      <c r="C47" s="950" t="s">
        <v>3521</v>
      </c>
      <c r="D47" s="951">
        <v>1240</v>
      </c>
      <c r="E47" s="951" t="s">
        <v>3538</v>
      </c>
      <c r="F47" s="948" t="s">
        <v>3600</v>
      </c>
      <c r="G47" s="949">
        <v>45173</v>
      </c>
      <c r="H47" s="948" t="s">
        <v>3540</v>
      </c>
      <c r="I47" s="948" t="s">
        <v>3559</v>
      </c>
      <c r="J47" s="948" t="s">
        <v>464</v>
      </c>
      <c r="K47" s="948" t="s">
        <v>3557</v>
      </c>
      <c r="L47" s="960">
        <v>54</v>
      </c>
      <c r="M47" s="987">
        <v>5.01</v>
      </c>
      <c r="N47" s="987">
        <v>1</v>
      </c>
      <c r="O47" s="987">
        <f t="shared" si="0"/>
        <v>6.01</v>
      </c>
      <c r="P47" s="987"/>
      <c r="Q47" s="987"/>
      <c r="R47" s="987"/>
      <c r="S47" s="987"/>
      <c r="T47" s="987"/>
      <c r="U47" s="987"/>
      <c r="V47" s="987">
        <f t="shared" si="11"/>
        <v>6.01</v>
      </c>
      <c r="W47" s="987"/>
      <c r="X47" s="987"/>
      <c r="Y47" s="987"/>
      <c r="Z47" s="987">
        <f t="shared" si="2"/>
        <v>0</v>
      </c>
      <c r="AA47" s="987"/>
      <c r="AB47" s="987">
        <f t="shared" si="9"/>
        <v>5.01</v>
      </c>
      <c r="AC47" s="987">
        <f t="shared" si="9"/>
        <v>0</v>
      </c>
      <c r="AD47" s="987">
        <f t="shared" si="9"/>
        <v>0</v>
      </c>
      <c r="AE47" s="987">
        <f t="shared" si="9"/>
        <v>0</v>
      </c>
      <c r="AF47" s="987">
        <f t="shared" si="9"/>
        <v>0</v>
      </c>
      <c r="AG47" s="987">
        <f t="shared" si="9"/>
        <v>0</v>
      </c>
      <c r="AH47" s="987">
        <f t="shared" si="9"/>
        <v>0</v>
      </c>
      <c r="AI47" s="987">
        <f t="shared" si="9"/>
        <v>0</v>
      </c>
      <c r="AJ47" s="987">
        <f t="shared" si="9"/>
        <v>0</v>
      </c>
      <c r="AK47" s="987">
        <f t="shared" si="9"/>
        <v>0</v>
      </c>
      <c r="AL47" s="987">
        <f t="shared" si="10"/>
        <v>0</v>
      </c>
      <c r="AM47" s="987">
        <f t="shared" si="10"/>
        <v>0</v>
      </c>
      <c r="AN47" s="987">
        <f t="shared" si="10"/>
        <v>0</v>
      </c>
      <c r="AO47" s="987">
        <f t="shared" si="10"/>
        <v>0</v>
      </c>
      <c r="AP47" s="987">
        <f t="shared" si="10"/>
        <v>0</v>
      </c>
      <c r="AQ47" s="987">
        <f t="shared" si="10"/>
        <v>0</v>
      </c>
      <c r="AR47" s="987">
        <f t="shared" si="10"/>
        <v>0</v>
      </c>
    </row>
    <row r="48" spans="2:44">
      <c r="B48" s="948">
        <v>1184</v>
      </c>
      <c r="C48" s="950" t="s">
        <v>3521</v>
      </c>
      <c r="D48" s="951">
        <v>1241</v>
      </c>
      <c r="E48" s="951" t="s">
        <v>3538</v>
      </c>
      <c r="F48" s="948" t="s">
        <v>3601</v>
      </c>
      <c r="G48" s="949">
        <v>45180</v>
      </c>
      <c r="H48" s="948" t="s">
        <v>3540</v>
      </c>
      <c r="I48" s="948" t="s">
        <v>3559</v>
      </c>
      <c r="J48" s="948" t="s">
        <v>464</v>
      </c>
      <c r="K48" s="948" t="s">
        <v>3557</v>
      </c>
      <c r="L48" s="960">
        <v>54</v>
      </c>
      <c r="M48" s="987">
        <v>5</v>
      </c>
      <c r="N48" s="987">
        <v>1</v>
      </c>
      <c r="O48" s="987">
        <f t="shared" si="0"/>
        <v>6</v>
      </c>
      <c r="P48" s="987"/>
      <c r="Q48" s="987"/>
      <c r="R48" s="987"/>
      <c r="S48" s="987"/>
      <c r="T48" s="987"/>
      <c r="U48" s="987"/>
      <c r="V48" s="987">
        <f t="shared" si="11"/>
        <v>6</v>
      </c>
      <c r="W48" s="987"/>
      <c r="X48" s="987"/>
      <c r="Y48" s="987"/>
      <c r="Z48" s="987">
        <f t="shared" si="2"/>
        <v>0</v>
      </c>
      <c r="AA48" s="987"/>
      <c r="AB48" s="987">
        <f t="shared" ref="AB48:AK57" si="12">IF(AB$6-$L48=0,$M48,0)</f>
        <v>5</v>
      </c>
      <c r="AC48" s="987">
        <f t="shared" si="12"/>
        <v>0</v>
      </c>
      <c r="AD48" s="987">
        <f t="shared" si="12"/>
        <v>0</v>
      </c>
      <c r="AE48" s="987">
        <f t="shared" si="12"/>
        <v>0</v>
      </c>
      <c r="AF48" s="987">
        <f t="shared" si="12"/>
        <v>0</v>
      </c>
      <c r="AG48" s="987">
        <f t="shared" si="12"/>
        <v>0</v>
      </c>
      <c r="AH48" s="987">
        <f t="shared" si="12"/>
        <v>0</v>
      </c>
      <c r="AI48" s="987">
        <f t="shared" si="12"/>
        <v>0</v>
      </c>
      <c r="AJ48" s="987">
        <f t="shared" si="12"/>
        <v>0</v>
      </c>
      <c r="AK48" s="987">
        <f t="shared" si="12"/>
        <v>0</v>
      </c>
      <c r="AL48" s="987">
        <f t="shared" ref="AL48:AR57" si="13">IF(AL$6-$L48=0,$M48,0)</f>
        <v>0</v>
      </c>
      <c r="AM48" s="987">
        <f t="shared" si="13"/>
        <v>0</v>
      </c>
      <c r="AN48" s="987">
        <f t="shared" si="13"/>
        <v>0</v>
      </c>
      <c r="AO48" s="987">
        <f t="shared" si="13"/>
        <v>0</v>
      </c>
      <c r="AP48" s="987">
        <f t="shared" si="13"/>
        <v>0</v>
      </c>
      <c r="AQ48" s="987">
        <f t="shared" si="13"/>
        <v>0</v>
      </c>
      <c r="AR48" s="987">
        <f t="shared" si="13"/>
        <v>0</v>
      </c>
    </row>
    <row r="49" spans="2:44">
      <c r="B49" s="948">
        <v>1185</v>
      </c>
      <c r="C49" s="950" t="s">
        <v>3521</v>
      </c>
      <c r="D49" s="951">
        <v>1242</v>
      </c>
      <c r="E49" s="951" t="s">
        <v>3538</v>
      </c>
      <c r="F49" s="948" t="s">
        <v>3602</v>
      </c>
      <c r="G49" s="949">
        <v>45231</v>
      </c>
      <c r="H49" s="948" t="s">
        <v>3540</v>
      </c>
      <c r="I49" s="948" t="s">
        <v>3559</v>
      </c>
      <c r="J49" s="948" t="s">
        <v>464</v>
      </c>
      <c r="K49" s="948" t="s">
        <v>3557</v>
      </c>
      <c r="L49" s="960">
        <v>54</v>
      </c>
      <c r="M49" s="987">
        <v>2.5</v>
      </c>
      <c r="N49" s="987">
        <v>0.5</v>
      </c>
      <c r="O49" s="987">
        <f t="shared" si="0"/>
        <v>3</v>
      </c>
      <c r="P49" s="987"/>
      <c r="Q49" s="987"/>
      <c r="R49" s="987"/>
      <c r="S49" s="987"/>
      <c r="T49" s="987"/>
      <c r="U49" s="987"/>
      <c r="V49" s="987">
        <f t="shared" si="11"/>
        <v>3</v>
      </c>
      <c r="W49" s="987"/>
      <c r="X49" s="987"/>
      <c r="Y49" s="987"/>
      <c r="Z49" s="987">
        <f t="shared" si="2"/>
        <v>0</v>
      </c>
      <c r="AA49" s="987"/>
      <c r="AB49" s="987">
        <f t="shared" si="12"/>
        <v>2.5</v>
      </c>
      <c r="AC49" s="987">
        <f t="shared" si="12"/>
        <v>0</v>
      </c>
      <c r="AD49" s="987">
        <f t="shared" si="12"/>
        <v>0</v>
      </c>
      <c r="AE49" s="987">
        <f t="shared" si="12"/>
        <v>0</v>
      </c>
      <c r="AF49" s="987">
        <f t="shared" si="12"/>
        <v>0</v>
      </c>
      <c r="AG49" s="987">
        <f t="shared" si="12"/>
        <v>0</v>
      </c>
      <c r="AH49" s="987">
        <f t="shared" si="12"/>
        <v>0</v>
      </c>
      <c r="AI49" s="987">
        <f t="shared" si="12"/>
        <v>0</v>
      </c>
      <c r="AJ49" s="987">
        <f t="shared" si="12"/>
        <v>0</v>
      </c>
      <c r="AK49" s="987">
        <f t="shared" si="12"/>
        <v>0</v>
      </c>
      <c r="AL49" s="987">
        <f t="shared" si="13"/>
        <v>0</v>
      </c>
      <c r="AM49" s="987">
        <f t="shared" si="13"/>
        <v>0</v>
      </c>
      <c r="AN49" s="987">
        <f t="shared" si="13"/>
        <v>0</v>
      </c>
      <c r="AO49" s="987">
        <f t="shared" si="13"/>
        <v>0</v>
      </c>
      <c r="AP49" s="987">
        <f t="shared" si="13"/>
        <v>0</v>
      </c>
      <c r="AQ49" s="987">
        <f t="shared" si="13"/>
        <v>0</v>
      </c>
      <c r="AR49" s="987">
        <f t="shared" si="13"/>
        <v>0</v>
      </c>
    </row>
    <row r="50" spans="2:44">
      <c r="B50" s="948">
        <v>1186</v>
      </c>
      <c r="C50" s="950" t="s">
        <v>3521</v>
      </c>
      <c r="D50" s="951">
        <v>1243</v>
      </c>
      <c r="E50" s="951" t="s">
        <v>3538</v>
      </c>
      <c r="F50" s="948" t="s">
        <v>3603</v>
      </c>
      <c r="G50" s="949">
        <v>45231</v>
      </c>
      <c r="H50" s="948" t="s">
        <v>3540</v>
      </c>
      <c r="I50" s="948" t="s">
        <v>3559</v>
      </c>
      <c r="J50" s="948" t="s">
        <v>464</v>
      </c>
      <c r="K50" s="948" t="s">
        <v>3557</v>
      </c>
      <c r="L50" s="960">
        <v>54</v>
      </c>
      <c r="M50" s="987">
        <v>5.9700000000000006</v>
      </c>
      <c r="N50" s="987">
        <v>1.19</v>
      </c>
      <c r="O50" s="987">
        <f t="shared" si="0"/>
        <v>7.16</v>
      </c>
      <c r="P50" s="987"/>
      <c r="Q50" s="987"/>
      <c r="R50" s="987"/>
      <c r="S50" s="987"/>
      <c r="T50" s="987"/>
      <c r="U50" s="987"/>
      <c r="V50" s="987">
        <f t="shared" si="11"/>
        <v>7.16</v>
      </c>
      <c r="W50" s="987"/>
      <c r="X50" s="987"/>
      <c r="Y50" s="987"/>
      <c r="Z50" s="987">
        <f t="shared" si="2"/>
        <v>0</v>
      </c>
      <c r="AA50" s="987"/>
      <c r="AB50" s="987">
        <f t="shared" si="12"/>
        <v>5.9700000000000006</v>
      </c>
      <c r="AC50" s="987">
        <f t="shared" si="12"/>
        <v>0</v>
      </c>
      <c r="AD50" s="987">
        <f t="shared" si="12"/>
        <v>0</v>
      </c>
      <c r="AE50" s="987">
        <f t="shared" si="12"/>
        <v>0</v>
      </c>
      <c r="AF50" s="987">
        <f t="shared" si="12"/>
        <v>0</v>
      </c>
      <c r="AG50" s="987">
        <f t="shared" si="12"/>
        <v>0</v>
      </c>
      <c r="AH50" s="987">
        <f t="shared" si="12"/>
        <v>0</v>
      </c>
      <c r="AI50" s="987">
        <f t="shared" si="12"/>
        <v>0</v>
      </c>
      <c r="AJ50" s="987">
        <f t="shared" si="12"/>
        <v>0</v>
      </c>
      <c r="AK50" s="987">
        <f t="shared" si="12"/>
        <v>0</v>
      </c>
      <c r="AL50" s="987">
        <f t="shared" si="13"/>
        <v>0</v>
      </c>
      <c r="AM50" s="987">
        <f t="shared" si="13"/>
        <v>0</v>
      </c>
      <c r="AN50" s="987">
        <f t="shared" si="13"/>
        <v>0</v>
      </c>
      <c r="AO50" s="987">
        <f t="shared" si="13"/>
        <v>0</v>
      </c>
      <c r="AP50" s="987">
        <f t="shared" si="13"/>
        <v>0</v>
      </c>
      <c r="AQ50" s="987">
        <f t="shared" si="13"/>
        <v>0</v>
      </c>
      <c r="AR50" s="987">
        <f t="shared" si="13"/>
        <v>0</v>
      </c>
    </row>
    <row r="51" spans="2:44">
      <c r="B51" s="948">
        <v>1187</v>
      </c>
      <c r="C51" s="950" t="s">
        <v>3521</v>
      </c>
      <c r="D51" s="951">
        <v>1244</v>
      </c>
      <c r="E51" s="951" t="s">
        <v>3538</v>
      </c>
      <c r="F51" s="948" t="s">
        <v>3604</v>
      </c>
      <c r="G51" s="949">
        <v>45247</v>
      </c>
      <c r="H51" s="948" t="s">
        <v>3540</v>
      </c>
      <c r="I51" s="948" t="s">
        <v>3559</v>
      </c>
      <c r="J51" s="948" t="s">
        <v>464</v>
      </c>
      <c r="K51" s="948" t="s">
        <v>3557</v>
      </c>
      <c r="L51" s="960">
        <v>54</v>
      </c>
      <c r="M51" s="987">
        <v>16.669999999999998</v>
      </c>
      <c r="N51" s="987">
        <v>3.3299999999999996</v>
      </c>
      <c r="O51" s="987">
        <f t="shared" si="0"/>
        <v>19.999999999999996</v>
      </c>
      <c r="P51" s="987"/>
      <c r="Q51" s="987"/>
      <c r="R51" s="987"/>
      <c r="S51" s="987"/>
      <c r="T51" s="987"/>
      <c r="U51" s="987"/>
      <c r="V51" s="987">
        <f t="shared" si="11"/>
        <v>19.999999999999996</v>
      </c>
      <c r="W51" s="987"/>
      <c r="X51" s="987"/>
      <c r="Y51" s="987"/>
      <c r="Z51" s="987">
        <f t="shared" si="2"/>
        <v>0</v>
      </c>
      <c r="AA51" s="987"/>
      <c r="AB51" s="987">
        <f t="shared" si="12"/>
        <v>16.669999999999998</v>
      </c>
      <c r="AC51" s="987">
        <f t="shared" si="12"/>
        <v>0</v>
      </c>
      <c r="AD51" s="987">
        <f t="shared" si="12"/>
        <v>0</v>
      </c>
      <c r="AE51" s="987">
        <f t="shared" si="12"/>
        <v>0</v>
      </c>
      <c r="AF51" s="987">
        <f t="shared" si="12"/>
        <v>0</v>
      </c>
      <c r="AG51" s="987">
        <f t="shared" si="12"/>
        <v>0</v>
      </c>
      <c r="AH51" s="987">
        <f t="shared" si="12"/>
        <v>0</v>
      </c>
      <c r="AI51" s="987">
        <f t="shared" si="12"/>
        <v>0</v>
      </c>
      <c r="AJ51" s="987">
        <f t="shared" si="12"/>
        <v>0</v>
      </c>
      <c r="AK51" s="987">
        <f t="shared" si="12"/>
        <v>0</v>
      </c>
      <c r="AL51" s="987">
        <f t="shared" si="13"/>
        <v>0</v>
      </c>
      <c r="AM51" s="987">
        <f t="shared" si="13"/>
        <v>0</v>
      </c>
      <c r="AN51" s="987">
        <f t="shared" si="13"/>
        <v>0</v>
      </c>
      <c r="AO51" s="987">
        <f t="shared" si="13"/>
        <v>0</v>
      </c>
      <c r="AP51" s="987">
        <f t="shared" si="13"/>
        <v>0</v>
      </c>
      <c r="AQ51" s="987">
        <f t="shared" si="13"/>
        <v>0</v>
      </c>
      <c r="AR51" s="987">
        <f t="shared" si="13"/>
        <v>0</v>
      </c>
    </row>
    <row r="52" spans="2:44">
      <c r="B52" s="948">
        <v>1188</v>
      </c>
      <c r="C52" s="950" t="s">
        <v>3521</v>
      </c>
      <c r="D52" s="951">
        <v>1245</v>
      </c>
      <c r="E52" s="951" t="s">
        <v>3538</v>
      </c>
      <c r="F52" s="948" t="s">
        <v>3605</v>
      </c>
      <c r="G52" s="949">
        <v>45201</v>
      </c>
      <c r="H52" s="948" t="s">
        <v>3540</v>
      </c>
      <c r="I52" s="948" t="s">
        <v>3559</v>
      </c>
      <c r="J52" s="948" t="s">
        <v>464</v>
      </c>
      <c r="K52" s="948" t="s">
        <v>3557</v>
      </c>
      <c r="L52" s="960">
        <v>54</v>
      </c>
      <c r="M52" s="987">
        <v>37.04</v>
      </c>
      <c r="N52" s="987">
        <v>7.4099999999999993</v>
      </c>
      <c r="O52" s="987">
        <f t="shared" si="0"/>
        <v>44.449999999999996</v>
      </c>
      <c r="P52" s="987"/>
      <c r="Q52" s="987"/>
      <c r="R52" s="987"/>
      <c r="S52" s="987"/>
      <c r="T52" s="987"/>
      <c r="U52" s="987"/>
      <c r="V52" s="987">
        <f t="shared" si="11"/>
        <v>44.449999999999996</v>
      </c>
      <c r="W52" s="987"/>
      <c r="X52" s="987"/>
      <c r="Y52" s="987"/>
      <c r="Z52" s="987">
        <f t="shared" si="2"/>
        <v>0</v>
      </c>
      <c r="AA52" s="987"/>
      <c r="AB52" s="987">
        <f t="shared" si="12"/>
        <v>37.04</v>
      </c>
      <c r="AC52" s="987">
        <f t="shared" si="12"/>
        <v>0</v>
      </c>
      <c r="AD52" s="987">
        <f t="shared" si="12"/>
        <v>0</v>
      </c>
      <c r="AE52" s="987">
        <f t="shared" si="12"/>
        <v>0</v>
      </c>
      <c r="AF52" s="987">
        <f t="shared" si="12"/>
        <v>0</v>
      </c>
      <c r="AG52" s="987">
        <f t="shared" si="12"/>
        <v>0</v>
      </c>
      <c r="AH52" s="987">
        <f t="shared" si="12"/>
        <v>0</v>
      </c>
      <c r="AI52" s="987">
        <f t="shared" si="12"/>
        <v>0</v>
      </c>
      <c r="AJ52" s="987">
        <f t="shared" si="12"/>
        <v>0</v>
      </c>
      <c r="AK52" s="987">
        <f t="shared" si="12"/>
        <v>0</v>
      </c>
      <c r="AL52" s="987">
        <f t="shared" si="13"/>
        <v>0</v>
      </c>
      <c r="AM52" s="987">
        <f t="shared" si="13"/>
        <v>0</v>
      </c>
      <c r="AN52" s="987">
        <f t="shared" si="13"/>
        <v>0</v>
      </c>
      <c r="AO52" s="987">
        <f t="shared" si="13"/>
        <v>0</v>
      </c>
      <c r="AP52" s="987">
        <f t="shared" si="13"/>
        <v>0</v>
      </c>
      <c r="AQ52" s="987">
        <f t="shared" si="13"/>
        <v>0</v>
      </c>
      <c r="AR52" s="987">
        <f t="shared" si="13"/>
        <v>0</v>
      </c>
    </row>
    <row r="53" spans="2:44">
      <c r="B53" s="948">
        <v>1189</v>
      </c>
      <c r="C53" s="950" t="s">
        <v>3521</v>
      </c>
      <c r="D53" s="951">
        <v>1246</v>
      </c>
      <c r="E53" s="951" t="s">
        <v>3538</v>
      </c>
      <c r="F53" s="948" t="s">
        <v>3606</v>
      </c>
      <c r="G53" s="949">
        <v>45173</v>
      </c>
      <c r="H53" s="948" t="s">
        <v>3540</v>
      </c>
      <c r="I53" s="948" t="s">
        <v>3559</v>
      </c>
      <c r="J53" s="948" t="s">
        <v>464</v>
      </c>
      <c r="K53" s="948" t="s">
        <v>3557</v>
      </c>
      <c r="L53" s="960">
        <v>54</v>
      </c>
      <c r="M53" s="987">
        <v>11.58</v>
      </c>
      <c r="N53" s="987">
        <v>2.31</v>
      </c>
      <c r="O53" s="987">
        <f t="shared" si="0"/>
        <v>13.89</v>
      </c>
      <c r="P53" s="987"/>
      <c r="Q53" s="987"/>
      <c r="R53" s="987"/>
      <c r="S53" s="987"/>
      <c r="T53" s="987"/>
      <c r="U53" s="987"/>
      <c r="V53" s="987">
        <f t="shared" si="11"/>
        <v>13.89</v>
      </c>
      <c r="W53" s="987"/>
      <c r="X53" s="987"/>
      <c r="Y53" s="987"/>
      <c r="Z53" s="987">
        <f t="shared" si="2"/>
        <v>0</v>
      </c>
      <c r="AA53" s="987"/>
      <c r="AB53" s="987">
        <f t="shared" si="12"/>
        <v>11.58</v>
      </c>
      <c r="AC53" s="987">
        <f t="shared" si="12"/>
        <v>0</v>
      </c>
      <c r="AD53" s="987">
        <f t="shared" si="12"/>
        <v>0</v>
      </c>
      <c r="AE53" s="987">
        <f t="shared" si="12"/>
        <v>0</v>
      </c>
      <c r="AF53" s="987">
        <f t="shared" si="12"/>
        <v>0</v>
      </c>
      <c r="AG53" s="987">
        <f t="shared" si="12"/>
        <v>0</v>
      </c>
      <c r="AH53" s="987">
        <f t="shared" si="12"/>
        <v>0</v>
      </c>
      <c r="AI53" s="987">
        <f t="shared" si="12"/>
        <v>0</v>
      </c>
      <c r="AJ53" s="987">
        <f t="shared" si="12"/>
        <v>0</v>
      </c>
      <c r="AK53" s="987">
        <f t="shared" si="12"/>
        <v>0</v>
      </c>
      <c r="AL53" s="987">
        <f t="shared" si="13"/>
        <v>0</v>
      </c>
      <c r="AM53" s="987">
        <f t="shared" si="13"/>
        <v>0</v>
      </c>
      <c r="AN53" s="987">
        <f t="shared" si="13"/>
        <v>0</v>
      </c>
      <c r="AO53" s="987">
        <f t="shared" si="13"/>
        <v>0</v>
      </c>
      <c r="AP53" s="987">
        <f t="shared" si="13"/>
        <v>0</v>
      </c>
      <c r="AQ53" s="987">
        <f t="shared" si="13"/>
        <v>0</v>
      </c>
      <c r="AR53" s="987">
        <f t="shared" si="13"/>
        <v>0</v>
      </c>
    </row>
    <row r="54" spans="2:44">
      <c r="B54" s="948">
        <v>1190</v>
      </c>
      <c r="C54" s="950" t="s">
        <v>3521</v>
      </c>
      <c r="D54" s="951">
        <v>1247</v>
      </c>
      <c r="E54" s="951" t="s">
        <v>3538</v>
      </c>
      <c r="F54" s="948" t="s">
        <v>3607</v>
      </c>
      <c r="G54" s="949">
        <v>45233</v>
      </c>
      <c r="H54" s="948" t="s">
        <v>3540</v>
      </c>
      <c r="I54" s="948" t="s">
        <v>3559</v>
      </c>
      <c r="J54" s="948" t="s">
        <v>464</v>
      </c>
      <c r="K54" s="948" t="s">
        <v>3557</v>
      </c>
      <c r="L54" s="960">
        <v>54</v>
      </c>
      <c r="M54" s="987">
        <v>25.830000000000002</v>
      </c>
      <c r="N54" s="987">
        <v>5.16</v>
      </c>
      <c r="O54" s="987">
        <f t="shared" si="0"/>
        <v>30.990000000000002</v>
      </c>
      <c r="P54" s="987"/>
      <c r="Q54" s="987"/>
      <c r="R54" s="987"/>
      <c r="S54" s="987"/>
      <c r="T54" s="987"/>
      <c r="U54" s="987"/>
      <c r="V54" s="987">
        <f t="shared" si="11"/>
        <v>30.990000000000002</v>
      </c>
      <c r="W54" s="987"/>
      <c r="X54" s="987"/>
      <c r="Y54" s="987"/>
      <c r="Z54" s="987">
        <f t="shared" si="2"/>
        <v>0</v>
      </c>
      <c r="AA54" s="987"/>
      <c r="AB54" s="987">
        <f t="shared" si="12"/>
        <v>25.830000000000002</v>
      </c>
      <c r="AC54" s="987">
        <f t="shared" si="12"/>
        <v>0</v>
      </c>
      <c r="AD54" s="987">
        <f t="shared" si="12"/>
        <v>0</v>
      </c>
      <c r="AE54" s="987">
        <f t="shared" si="12"/>
        <v>0</v>
      </c>
      <c r="AF54" s="987">
        <f t="shared" si="12"/>
        <v>0</v>
      </c>
      <c r="AG54" s="987">
        <f t="shared" si="12"/>
        <v>0</v>
      </c>
      <c r="AH54" s="987">
        <f t="shared" si="12"/>
        <v>0</v>
      </c>
      <c r="AI54" s="987">
        <f t="shared" si="12"/>
        <v>0</v>
      </c>
      <c r="AJ54" s="987">
        <f t="shared" si="12"/>
        <v>0</v>
      </c>
      <c r="AK54" s="987">
        <f t="shared" si="12"/>
        <v>0</v>
      </c>
      <c r="AL54" s="987">
        <f t="shared" si="13"/>
        <v>0</v>
      </c>
      <c r="AM54" s="987">
        <f t="shared" si="13"/>
        <v>0</v>
      </c>
      <c r="AN54" s="987">
        <f t="shared" si="13"/>
        <v>0</v>
      </c>
      <c r="AO54" s="987">
        <f t="shared" si="13"/>
        <v>0</v>
      </c>
      <c r="AP54" s="987">
        <f t="shared" si="13"/>
        <v>0</v>
      </c>
      <c r="AQ54" s="987">
        <f t="shared" si="13"/>
        <v>0</v>
      </c>
      <c r="AR54" s="987">
        <f t="shared" si="13"/>
        <v>0</v>
      </c>
    </row>
    <row r="55" spans="2:44">
      <c r="B55" s="948">
        <v>1191</v>
      </c>
      <c r="C55" s="950" t="s">
        <v>3521</v>
      </c>
      <c r="D55" s="951">
        <v>1248</v>
      </c>
      <c r="E55" s="951" t="s">
        <v>3538</v>
      </c>
      <c r="F55" s="948" t="s">
        <v>3608</v>
      </c>
      <c r="G55" s="949">
        <v>45202</v>
      </c>
      <c r="H55" s="948" t="s">
        <v>3540</v>
      </c>
      <c r="I55" s="948" t="s">
        <v>3559</v>
      </c>
      <c r="J55" s="948" t="s">
        <v>464</v>
      </c>
      <c r="K55" s="948" t="s">
        <v>3557</v>
      </c>
      <c r="L55" s="960">
        <v>54</v>
      </c>
      <c r="M55" s="987">
        <v>57.489999999999995</v>
      </c>
      <c r="N55" s="987">
        <v>11.5</v>
      </c>
      <c r="O55" s="987">
        <f t="shared" si="0"/>
        <v>68.989999999999995</v>
      </c>
      <c r="P55" s="987"/>
      <c r="Q55" s="987"/>
      <c r="R55" s="987"/>
      <c r="S55" s="987"/>
      <c r="T55" s="987"/>
      <c r="U55" s="987"/>
      <c r="V55" s="987">
        <f t="shared" si="11"/>
        <v>68.989999999999995</v>
      </c>
      <c r="W55" s="987"/>
      <c r="X55" s="987"/>
      <c r="Y55" s="987"/>
      <c r="Z55" s="987">
        <f t="shared" si="2"/>
        <v>0</v>
      </c>
      <c r="AA55" s="987"/>
      <c r="AB55" s="987">
        <f t="shared" si="12"/>
        <v>57.489999999999995</v>
      </c>
      <c r="AC55" s="987">
        <f t="shared" si="12"/>
        <v>0</v>
      </c>
      <c r="AD55" s="987">
        <f t="shared" si="12"/>
        <v>0</v>
      </c>
      <c r="AE55" s="987">
        <f t="shared" si="12"/>
        <v>0</v>
      </c>
      <c r="AF55" s="987">
        <f t="shared" si="12"/>
        <v>0</v>
      </c>
      <c r="AG55" s="987">
        <f t="shared" si="12"/>
        <v>0</v>
      </c>
      <c r="AH55" s="987">
        <f t="shared" si="12"/>
        <v>0</v>
      </c>
      <c r="AI55" s="987">
        <f t="shared" si="12"/>
        <v>0</v>
      </c>
      <c r="AJ55" s="987">
        <f t="shared" si="12"/>
        <v>0</v>
      </c>
      <c r="AK55" s="987">
        <f t="shared" si="12"/>
        <v>0</v>
      </c>
      <c r="AL55" s="987">
        <f t="shared" si="13"/>
        <v>0</v>
      </c>
      <c r="AM55" s="987">
        <f t="shared" si="13"/>
        <v>0</v>
      </c>
      <c r="AN55" s="987">
        <f t="shared" si="13"/>
        <v>0</v>
      </c>
      <c r="AO55" s="987">
        <f t="shared" si="13"/>
        <v>0</v>
      </c>
      <c r="AP55" s="987">
        <f t="shared" si="13"/>
        <v>0</v>
      </c>
      <c r="AQ55" s="987">
        <f t="shared" si="13"/>
        <v>0</v>
      </c>
      <c r="AR55" s="987">
        <f t="shared" si="13"/>
        <v>0</v>
      </c>
    </row>
    <row r="56" spans="2:44">
      <c r="B56" s="948">
        <v>1192</v>
      </c>
      <c r="C56" s="950" t="s">
        <v>3521</v>
      </c>
      <c r="D56" s="951">
        <v>1249</v>
      </c>
      <c r="E56" s="951" t="s">
        <v>3538</v>
      </c>
      <c r="F56" s="948" t="s">
        <v>3609</v>
      </c>
      <c r="G56" s="949">
        <v>45173</v>
      </c>
      <c r="H56" s="948" t="s">
        <v>3540</v>
      </c>
      <c r="I56" s="948" t="s">
        <v>3559</v>
      </c>
      <c r="J56" s="948" t="s">
        <v>464</v>
      </c>
      <c r="K56" s="948" t="s">
        <v>3557</v>
      </c>
      <c r="L56" s="960">
        <v>54</v>
      </c>
      <c r="M56" s="987">
        <v>16.66</v>
      </c>
      <c r="N56" s="987">
        <v>3.3299999999999996</v>
      </c>
      <c r="O56" s="987">
        <f t="shared" si="0"/>
        <v>19.989999999999998</v>
      </c>
      <c r="P56" s="987"/>
      <c r="Q56" s="987"/>
      <c r="R56" s="987"/>
      <c r="S56" s="987"/>
      <c r="T56" s="987"/>
      <c r="U56" s="987"/>
      <c r="V56" s="987">
        <f t="shared" si="11"/>
        <v>19.989999999999998</v>
      </c>
      <c r="W56" s="987"/>
      <c r="X56" s="987"/>
      <c r="Y56" s="987"/>
      <c r="Z56" s="987">
        <f t="shared" si="2"/>
        <v>0</v>
      </c>
      <c r="AA56" s="987"/>
      <c r="AB56" s="987">
        <f t="shared" si="12"/>
        <v>16.66</v>
      </c>
      <c r="AC56" s="987">
        <f t="shared" si="12"/>
        <v>0</v>
      </c>
      <c r="AD56" s="987">
        <f t="shared" si="12"/>
        <v>0</v>
      </c>
      <c r="AE56" s="987">
        <f t="shared" si="12"/>
        <v>0</v>
      </c>
      <c r="AF56" s="987">
        <f t="shared" si="12"/>
        <v>0</v>
      </c>
      <c r="AG56" s="987">
        <f t="shared" si="12"/>
        <v>0</v>
      </c>
      <c r="AH56" s="987">
        <f t="shared" si="12"/>
        <v>0</v>
      </c>
      <c r="AI56" s="987">
        <f t="shared" si="12"/>
        <v>0</v>
      </c>
      <c r="AJ56" s="987">
        <f t="shared" si="12"/>
        <v>0</v>
      </c>
      <c r="AK56" s="987">
        <f t="shared" si="12"/>
        <v>0</v>
      </c>
      <c r="AL56" s="987">
        <f t="shared" si="13"/>
        <v>0</v>
      </c>
      <c r="AM56" s="987">
        <f t="shared" si="13"/>
        <v>0</v>
      </c>
      <c r="AN56" s="987">
        <f t="shared" si="13"/>
        <v>0</v>
      </c>
      <c r="AO56" s="987">
        <f t="shared" si="13"/>
        <v>0</v>
      </c>
      <c r="AP56" s="987">
        <f t="shared" si="13"/>
        <v>0</v>
      </c>
      <c r="AQ56" s="987">
        <f t="shared" si="13"/>
        <v>0</v>
      </c>
      <c r="AR56" s="987">
        <f t="shared" si="13"/>
        <v>0</v>
      </c>
    </row>
    <row r="57" spans="2:44">
      <c r="B57" s="948">
        <v>1193</v>
      </c>
      <c r="C57" s="950" t="s">
        <v>3521</v>
      </c>
      <c r="D57" s="951">
        <v>1250</v>
      </c>
      <c r="E57" s="951" t="s">
        <v>3538</v>
      </c>
      <c r="F57" s="948" t="s">
        <v>3610</v>
      </c>
      <c r="G57" s="949">
        <v>45174</v>
      </c>
      <c r="H57" s="948" t="s">
        <v>3540</v>
      </c>
      <c r="I57" s="948" t="s">
        <v>3559</v>
      </c>
      <c r="J57" s="948" t="s">
        <v>464</v>
      </c>
      <c r="K57" s="948" t="s">
        <v>3557</v>
      </c>
      <c r="L57" s="960">
        <v>54</v>
      </c>
      <c r="M57" s="987">
        <v>101.66</v>
      </c>
      <c r="N57" s="987">
        <v>20.330000000000002</v>
      </c>
      <c r="O57" s="987">
        <f t="shared" si="0"/>
        <v>121.99</v>
      </c>
      <c r="P57" s="987"/>
      <c r="Q57" s="987"/>
      <c r="R57" s="987"/>
      <c r="S57" s="987"/>
      <c r="T57" s="987"/>
      <c r="U57" s="987"/>
      <c r="V57" s="987">
        <f t="shared" si="11"/>
        <v>121.99</v>
      </c>
      <c r="W57" s="987"/>
      <c r="X57" s="987"/>
      <c r="Y57" s="987"/>
      <c r="Z57" s="987">
        <f t="shared" si="2"/>
        <v>0</v>
      </c>
      <c r="AA57" s="987"/>
      <c r="AB57" s="987">
        <f t="shared" si="12"/>
        <v>101.66</v>
      </c>
      <c r="AC57" s="987">
        <f t="shared" si="12"/>
        <v>0</v>
      </c>
      <c r="AD57" s="987">
        <f t="shared" si="12"/>
        <v>0</v>
      </c>
      <c r="AE57" s="987">
        <f t="shared" si="12"/>
        <v>0</v>
      </c>
      <c r="AF57" s="987">
        <f t="shared" si="12"/>
        <v>0</v>
      </c>
      <c r="AG57" s="987">
        <f t="shared" si="12"/>
        <v>0</v>
      </c>
      <c r="AH57" s="987">
        <f t="shared" si="12"/>
        <v>0</v>
      </c>
      <c r="AI57" s="987">
        <f t="shared" si="12"/>
        <v>0</v>
      </c>
      <c r="AJ57" s="987">
        <f t="shared" si="12"/>
        <v>0</v>
      </c>
      <c r="AK57" s="987">
        <f t="shared" si="12"/>
        <v>0</v>
      </c>
      <c r="AL57" s="987">
        <f t="shared" si="13"/>
        <v>0</v>
      </c>
      <c r="AM57" s="987">
        <f t="shared" si="13"/>
        <v>0</v>
      </c>
      <c r="AN57" s="987">
        <f t="shared" si="13"/>
        <v>0</v>
      </c>
      <c r="AO57" s="987">
        <f t="shared" si="13"/>
        <v>0</v>
      </c>
      <c r="AP57" s="987">
        <f t="shared" si="13"/>
        <v>0</v>
      </c>
      <c r="AQ57" s="987">
        <f t="shared" si="13"/>
        <v>0</v>
      </c>
      <c r="AR57" s="987">
        <f t="shared" si="13"/>
        <v>0</v>
      </c>
    </row>
    <row r="58" spans="2:44">
      <c r="B58" s="948">
        <v>1194</v>
      </c>
      <c r="C58" s="950" t="s">
        <v>3521</v>
      </c>
      <c r="D58" s="951">
        <v>1251</v>
      </c>
      <c r="E58" s="951" t="s">
        <v>3538</v>
      </c>
      <c r="F58" s="948" t="s">
        <v>3611</v>
      </c>
      <c r="G58" s="949">
        <v>45175</v>
      </c>
      <c r="H58" s="948" t="s">
        <v>3540</v>
      </c>
      <c r="I58" s="948" t="s">
        <v>3559</v>
      </c>
      <c r="J58" s="948" t="s">
        <v>464</v>
      </c>
      <c r="K58" s="948" t="s">
        <v>3557</v>
      </c>
      <c r="L58" s="960">
        <v>54</v>
      </c>
      <c r="M58" s="987">
        <v>80.83</v>
      </c>
      <c r="N58" s="987">
        <v>16.16</v>
      </c>
      <c r="O58" s="987">
        <f t="shared" si="0"/>
        <v>96.99</v>
      </c>
      <c r="P58" s="987"/>
      <c r="Q58" s="987"/>
      <c r="R58" s="987"/>
      <c r="S58" s="987"/>
      <c r="T58" s="987"/>
      <c r="U58" s="987"/>
      <c r="V58" s="987">
        <f t="shared" si="11"/>
        <v>96.99</v>
      </c>
      <c r="W58" s="987"/>
      <c r="X58" s="987"/>
      <c r="Y58" s="987"/>
      <c r="Z58" s="987">
        <f t="shared" si="2"/>
        <v>0</v>
      </c>
      <c r="AA58" s="987"/>
      <c r="AB58" s="987">
        <f t="shared" ref="AB58:AK67" si="14">IF(AB$6-$L58=0,$M58,0)</f>
        <v>80.83</v>
      </c>
      <c r="AC58" s="987">
        <f t="shared" si="14"/>
        <v>0</v>
      </c>
      <c r="AD58" s="987">
        <f t="shared" si="14"/>
        <v>0</v>
      </c>
      <c r="AE58" s="987">
        <f t="shared" si="14"/>
        <v>0</v>
      </c>
      <c r="AF58" s="987">
        <f t="shared" si="14"/>
        <v>0</v>
      </c>
      <c r="AG58" s="987">
        <f t="shared" si="14"/>
        <v>0</v>
      </c>
      <c r="AH58" s="987">
        <f t="shared" si="14"/>
        <v>0</v>
      </c>
      <c r="AI58" s="987">
        <f t="shared" si="14"/>
        <v>0</v>
      </c>
      <c r="AJ58" s="987">
        <f t="shared" si="14"/>
        <v>0</v>
      </c>
      <c r="AK58" s="987">
        <f t="shared" si="14"/>
        <v>0</v>
      </c>
      <c r="AL58" s="987">
        <f t="shared" ref="AL58:AR67" si="15">IF(AL$6-$L58=0,$M58,0)</f>
        <v>0</v>
      </c>
      <c r="AM58" s="987">
        <f t="shared" si="15"/>
        <v>0</v>
      </c>
      <c r="AN58" s="987">
        <f t="shared" si="15"/>
        <v>0</v>
      </c>
      <c r="AO58" s="987">
        <f t="shared" si="15"/>
        <v>0</v>
      </c>
      <c r="AP58" s="987">
        <f t="shared" si="15"/>
        <v>0</v>
      </c>
      <c r="AQ58" s="987">
        <f t="shared" si="15"/>
        <v>0</v>
      </c>
      <c r="AR58" s="987">
        <f t="shared" si="15"/>
        <v>0</v>
      </c>
    </row>
    <row r="59" spans="2:44">
      <c r="B59" s="948">
        <v>1195</v>
      </c>
      <c r="C59" s="950" t="s">
        <v>3521</v>
      </c>
      <c r="D59" s="951">
        <v>1252</v>
      </c>
      <c r="E59" s="951" t="s">
        <v>3538</v>
      </c>
      <c r="F59" s="948" t="s">
        <v>3612</v>
      </c>
      <c r="G59" s="949">
        <v>45208</v>
      </c>
      <c r="H59" s="948" t="s">
        <v>3540</v>
      </c>
      <c r="I59" s="948" t="s">
        <v>3559</v>
      </c>
      <c r="J59" s="948" t="s">
        <v>464</v>
      </c>
      <c r="K59" s="948" t="s">
        <v>3557</v>
      </c>
      <c r="L59" s="960">
        <v>54</v>
      </c>
      <c r="M59" s="987">
        <v>72.87</v>
      </c>
      <c r="N59" s="987">
        <v>14.569999999999999</v>
      </c>
      <c r="O59" s="987">
        <f t="shared" si="0"/>
        <v>87.44</v>
      </c>
      <c r="P59" s="987"/>
      <c r="Q59" s="987"/>
      <c r="R59" s="987"/>
      <c r="S59" s="987"/>
      <c r="T59" s="987"/>
      <c r="U59" s="987"/>
      <c r="V59" s="987">
        <f t="shared" si="11"/>
        <v>87.44</v>
      </c>
      <c r="W59" s="987"/>
      <c r="X59" s="987"/>
      <c r="Y59" s="987"/>
      <c r="Z59" s="987">
        <f t="shared" si="2"/>
        <v>0</v>
      </c>
      <c r="AA59" s="987"/>
      <c r="AB59" s="987">
        <f t="shared" si="14"/>
        <v>72.87</v>
      </c>
      <c r="AC59" s="987">
        <f t="shared" si="14"/>
        <v>0</v>
      </c>
      <c r="AD59" s="987">
        <f t="shared" si="14"/>
        <v>0</v>
      </c>
      <c r="AE59" s="987">
        <f t="shared" si="14"/>
        <v>0</v>
      </c>
      <c r="AF59" s="987">
        <f t="shared" si="14"/>
        <v>0</v>
      </c>
      <c r="AG59" s="987">
        <f t="shared" si="14"/>
        <v>0</v>
      </c>
      <c r="AH59" s="987">
        <f t="shared" si="14"/>
        <v>0</v>
      </c>
      <c r="AI59" s="987">
        <f t="shared" si="14"/>
        <v>0</v>
      </c>
      <c r="AJ59" s="987">
        <f t="shared" si="14"/>
        <v>0</v>
      </c>
      <c r="AK59" s="987">
        <f t="shared" si="14"/>
        <v>0</v>
      </c>
      <c r="AL59" s="987">
        <f t="shared" si="15"/>
        <v>0</v>
      </c>
      <c r="AM59" s="987">
        <f t="shared" si="15"/>
        <v>0</v>
      </c>
      <c r="AN59" s="987">
        <f t="shared" si="15"/>
        <v>0</v>
      </c>
      <c r="AO59" s="987">
        <f t="shared" si="15"/>
        <v>0</v>
      </c>
      <c r="AP59" s="987">
        <f t="shared" si="15"/>
        <v>0</v>
      </c>
      <c r="AQ59" s="987">
        <f t="shared" si="15"/>
        <v>0</v>
      </c>
      <c r="AR59" s="987">
        <f t="shared" si="15"/>
        <v>0</v>
      </c>
    </row>
    <row r="60" spans="2:44">
      <c r="B60" s="948">
        <v>1196</v>
      </c>
      <c r="C60" s="950" t="s">
        <v>3521</v>
      </c>
      <c r="D60" s="951">
        <v>1253</v>
      </c>
      <c r="E60" s="951" t="s">
        <v>3538</v>
      </c>
      <c r="F60" s="948" t="s">
        <v>3613</v>
      </c>
      <c r="G60" s="949">
        <v>45208</v>
      </c>
      <c r="H60" s="948" t="s">
        <v>3540</v>
      </c>
      <c r="I60" s="948" t="s">
        <v>3559</v>
      </c>
      <c r="J60" s="948" t="s">
        <v>464</v>
      </c>
      <c r="K60" s="948" t="s">
        <v>3557</v>
      </c>
      <c r="L60" s="960">
        <v>54</v>
      </c>
      <c r="M60" s="987">
        <v>7.99</v>
      </c>
      <c r="N60" s="987">
        <v>1.6</v>
      </c>
      <c r="O60" s="987">
        <f t="shared" si="0"/>
        <v>9.59</v>
      </c>
      <c r="P60" s="987"/>
      <c r="Q60" s="987"/>
      <c r="R60" s="987"/>
      <c r="S60" s="987"/>
      <c r="T60" s="987"/>
      <c r="U60" s="987"/>
      <c r="V60" s="987">
        <f t="shared" si="11"/>
        <v>9.59</v>
      </c>
      <c r="W60" s="987"/>
      <c r="X60" s="987"/>
      <c r="Y60" s="987"/>
      <c r="Z60" s="987">
        <f t="shared" si="2"/>
        <v>0</v>
      </c>
      <c r="AA60" s="987"/>
      <c r="AB60" s="987">
        <f t="shared" si="14"/>
        <v>7.99</v>
      </c>
      <c r="AC60" s="987">
        <f t="shared" si="14"/>
        <v>0</v>
      </c>
      <c r="AD60" s="987">
        <f t="shared" si="14"/>
        <v>0</v>
      </c>
      <c r="AE60" s="987">
        <f t="shared" si="14"/>
        <v>0</v>
      </c>
      <c r="AF60" s="987">
        <f t="shared" si="14"/>
        <v>0</v>
      </c>
      <c r="AG60" s="987">
        <f t="shared" si="14"/>
        <v>0</v>
      </c>
      <c r="AH60" s="987">
        <f t="shared" si="14"/>
        <v>0</v>
      </c>
      <c r="AI60" s="987">
        <f t="shared" si="14"/>
        <v>0</v>
      </c>
      <c r="AJ60" s="987">
        <f t="shared" si="14"/>
        <v>0</v>
      </c>
      <c r="AK60" s="987">
        <f t="shared" si="14"/>
        <v>0</v>
      </c>
      <c r="AL60" s="987">
        <f t="shared" si="15"/>
        <v>0</v>
      </c>
      <c r="AM60" s="987">
        <f t="shared" si="15"/>
        <v>0</v>
      </c>
      <c r="AN60" s="987">
        <f t="shared" si="15"/>
        <v>0</v>
      </c>
      <c r="AO60" s="987">
        <f t="shared" si="15"/>
        <v>0</v>
      </c>
      <c r="AP60" s="987">
        <f t="shared" si="15"/>
        <v>0</v>
      </c>
      <c r="AQ60" s="987">
        <f t="shared" si="15"/>
        <v>0</v>
      </c>
      <c r="AR60" s="987">
        <f t="shared" si="15"/>
        <v>0</v>
      </c>
    </row>
    <row r="61" spans="2:44">
      <c r="B61" s="948">
        <v>1197</v>
      </c>
      <c r="C61" s="950" t="s">
        <v>3521</v>
      </c>
      <c r="D61" s="951">
        <v>1254</v>
      </c>
      <c r="E61" s="951" t="s">
        <v>3538</v>
      </c>
      <c r="F61" s="948" t="s">
        <v>3614</v>
      </c>
      <c r="G61" s="949">
        <v>45180</v>
      </c>
      <c r="H61" s="948" t="s">
        <v>3540</v>
      </c>
      <c r="I61" s="948" t="s">
        <v>3559</v>
      </c>
      <c r="J61" s="948" t="s">
        <v>464</v>
      </c>
      <c r="K61" s="948" t="s">
        <v>3557</v>
      </c>
      <c r="L61" s="960">
        <v>54</v>
      </c>
      <c r="M61" s="987">
        <v>15.830000000000002</v>
      </c>
      <c r="N61" s="987">
        <v>3.16</v>
      </c>
      <c r="O61" s="987">
        <f t="shared" si="0"/>
        <v>18.990000000000002</v>
      </c>
      <c r="P61" s="987"/>
      <c r="Q61" s="987"/>
      <c r="R61" s="987"/>
      <c r="S61" s="987"/>
      <c r="T61" s="987"/>
      <c r="U61" s="987"/>
      <c r="V61" s="987">
        <f t="shared" si="11"/>
        <v>18.990000000000002</v>
      </c>
      <c r="W61" s="987"/>
      <c r="X61" s="987"/>
      <c r="Y61" s="987"/>
      <c r="Z61" s="987">
        <f t="shared" si="2"/>
        <v>0</v>
      </c>
      <c r="AA61" s="987"/>
      <c r="AB61" s="987">
        <f t="shared" si="14"/>
        <v>15.830000000000002</v>
      </c>
      <c r="AC61" s="987">
        <f t="shared" si="14"/>
        <v>0</v>
      </c>
      <c r="AD61" s="987">
        <f t="shared" si="14"/>
        <v>0</v>
      </c>
      <c r="AE61" s="987">
        <f t="shared" si="14"/>
        <v>0</v>
      </c>
      <c r="AF61" s="987">
        <f t="shared" si="14"/>
        <v>0</v>
      </c>
      <c r="AG61" s="987">
        <f t="shared" si="14"/>
        <v>0</v>
      </c>
      <c r="AH61" s="987">
        <f t="shared" si="14"/>
        <v>0</v>
      </c>
      <c r="AI61" s="987">
        <f t="shared" si="14"/>
        <v>0</v>
      </c>
      <c r="AJ61" s="987">
        <f t="shared" si="14"/>
        <v>0</v>
      </c>
      <c r="AK61" s="987">
        <f t="shared" si="14"/>
        <v>0</v>
      </c>
      <c r="AL61" s="987">
        <f t="shared" si="15"/>
        <v>0</v>
      </c>
      <c r="AM61" s="987">
        <f t="shared" si="15"/>
        <v>0</v>
      </c>
      <c r="AN61" s="987">
        <f t="shared" si="15"/>
        <v>0</v>
      </c>
      <c r="AO61" s="987">
        <f t="shared" si="15"/>
        <v>0</v>
      </c>
      <c r="AP61" s="987">
        <f t="shared" si="15"/>
        <v>0</v>
      </c>
      <c r="AQ61" s="987">
        <f t="shared" si="15"/>
        <v>0</v>
      </c>
      <c r="AR61" s="987">
        <f t="shared" si="15"/>
        <v>0</v>
      </c>
    </row>
    <row r="62" spans="2:44">
      <c r="B62" s="948">
        <v>1198</v>
      </c>
      <c r="C62" s="950" t="s">
        <v>3521</v>
      </c>
      <c r="D62" s="951">
        <v>1255</v>
      </c>
      <c r="E62" s="951" t="s">
        <v>3538</v>
      </c>
      <c r="F62" s="948" t="s">
        <v>3615</v>
      </c>
      <c r="G62" s="949">
        <v>45180</v>
      </c>
      <c r="H62" s="948" t="s">
        <v>3540</v>
      </c>
      <c r="I62" s="948" t="s">
        <v>3559</v>
      </c>
      <c r="J62" s="948" t="s">
        <v>464</v>
      </c>
      <c r="K62" s="948" t="s">
        <v>3557</v>
      </c>
      <c r="L62" s="960">
        <v>54</v>
      </c>
      <c r="M62" s="987">
        <v>9.0599999999999987</v>
      </c>
      <c r="N62" s="987">
        <v>1.81</v>
      </c>
      <c r="O62" s="987">
        <f t="shared" si="0"/>
        <v>10.87</v>
      </c>
      <c r="P62" s="987"/>
      <c r="Q62" s="987"/>
      <c r="R62" s="987"/>
      <c r="S62" s="987"/>
      <c r="T62" s="987"/>
      <c r="U62" s="987"/>
      <c r="V62" s="987">
        <f t="shared" si="11"/>
        <v>10.87</v>
      </c>
      <c r="W62" s="987"/>
      <c r="X62" s="987"/>
      <c r="Y62" s="987"/>
      <c r="Z62" s="987">
        <f t="shared" si="2"/>
        <v>0</v>
      </c>
      <c r="AA62" s="987"/>
      <c r="AB62" s="987">
        <f t="shared" si="14"/>
        <v>9.0599999999999987</v>
      </c>
      <c r="AC62" s="987">
        <f t="shared" si="14"/>
        <v>0</v>
      </c>
      <c r="AD62" s="987">
        <f t="shared" si="14"/>
        <v>0</v>
      </c>
      <c r="AE62" s="987">
        <f t="shared" si="14"/>
        <v>0</v>
      </c>
      <c r="AF62" s="987">
        <f t="shared" si="14"/>
        <v>0</v>
      </c>
      <c r="AG62" s="987">
        <f t="shared" si="14"/>
        <v>0</v>
      </c>
      <c r="AH62" s="987">
        <f t="shared" si="14"/>
        <v>0</v>
      </c>
      <c r="AI62" s="987">
        <f t="shared" si="14"/>
        <v>0</v>
      </c>
      <c r="AJ62" s="987">
        <f t="shared" si="14"/>
        <v>0</v>
      </c>
      <c r="AK62" s="987">
        <f t="shared" si="14"/>
        <v>0</v>
      </c>
      <c r="AL62" s="987">
        <f t="shared" si="15"/>
        <v>0</v>
      </c>
      <c r="AM62" s="987">
        <f t="shared" si="15"/>
        <v>0</v>
      </c>
      <c r="AN62" s="987">
        <f t="shared" si="15"/>
        <v>0</v>
      </c>
      <c r="AO62" s="987">
        <f t="shared" si="15"/>
        <v>0</v>
      </c>
      <c r="AP62" s="987">
        <f t="shared" si="15"/>
        <v>0</v>
      </c>
      <c r="AQ62" s="987">
        <f t="shared" si="15"/>
        <v>0</v>
      </c>
      <c r="AR62" s="987">
        <f t="shared" si="15"/>
        <v>0</v>
      </c>
    </row>
    <row r="63" spans="2:44">
      <c r="B63" s="948">
        <v>1199</v>
      </c>
      <c r="C63" s="950" t="s">
        <v>3521</v>
      </c>
      <c r="D63" s="951">
        <v>1256</v>
      </c>
      <c r="E63" s="951" t="s">
        <v>3538</v>
      </c>
      <c r="F63" s="948" t="s">
        <v>3616</v>
      </c>
      <c r="G63" s="949">
        <v>45244</v>
      </c>
      <c r="H63" s="948" t="s">
        <v>3540</v>
      </c>
      <c r="I63" s="948" t="s">
        <v>3559</v>
      </c>
      <c r="J63" s="948" t="s">
        <v>464</v>
      </c>
      <c r="K63" s="948" t="s">
        <v>3557</v>
      </c>
      <c r="L63" s="960">
        <v>54</v>
      </c>
      <c r="M63" s="987">
        <v>31.919999999999998</v>
      </c>
      <c r="N63" s="987">
        <v>6.38</v>
      </c>
      <c r="O63" s="987">
        <f t="shared" si="0"/>
        <v>38.299999999999997</v>
      </c>
      <c r="P63" s="987"/>
      <c r="Q63" s="987"/>
      <c r="R63" s="987"/>
      <c r="S63" s="987"/>
      <c r="T63" s="987"/>
      <c r="U63" s="987"/>
      <c r="V63" s="987">
        <f t="shared" si="11"/>
        <v>38.299999999999997</v>
      </c>
      <c r="W63" s="987"/>
      <c r="X63" s="987"/>
      <c r="Y63" s="987"/>
      <c r="Z63" s="987">
        <f t="shared" si="2"/>
        <v>0</v>
      </c>
      <c r="AA63" s="987"/>
      <c r="AB63" s="987">
        <f t="shared" si="14"/>
        <v>31.919999999999998</v>
      </c>
      <c r="AC63" s="987">
        <f t="shared" si="14"/>
        <v>0</v>
      </c>
      <c r="AD63" s="987">
        <f t="shared" si="14"/>
        <v>0</v>
      </c>
      <c r="AE63" s="987">
        <f t="shared" si="14"/>
        <v>0</v>
      </c>
      <c r="AF63" s="987">
        <f t="shared" si="14"/>
        <v>0</v>
      </c>
      <c r="AG63" s="987">
        <f t="shared" si="14"/>
        <v>0</v>
      </c>
      <c r="AH63" s="987">
        <f t="shared" si="14"/>
        <v>0</v>
      </c>
      <c r="AI63" s="987">
        <f t="shared" si="14"/>
        <v>0</v>
      </c>
      <c r="AJ63" s="987">
        <f t="shared" si="14"/>
        <v>0</v>
      </c>
      <c r="AK63" s="987">
        <f t="shared" si="14"/>
        <v>0</v>
      </c>
      <c r="AL63" s="987">
        <f t="shared" si="15"/>
        <v>0</v>
      </c>
      <c r="AM63" s="987">
        <f t="shared" si="15"/>
        <v>0</v>
      </c>
      <c r="AN63" s="987">
        <f t="shared" si="15"/>
        <v>0</v>
      </c>
      <c r="AO63" s="987">
        <f t="shared" si="15"/>
        <v>0</v>
      </c>
      <c r="AP63" s="987">
        <f t="shared" si="15"/>
        <v>0</v>
      </c>
      <c r="AQ63" s="987">
        <f t="shared" si="15"/>
        <v>0</v>
      </c>
      <c r="AR63" s="987">
        <f t="shared" si="15"/>
        <v>0</v>
      </c>
    </row>
    <row r="64" spans="2:44">
      <c r="B64" s="948">
        <v>1200</v>
      </c>
      <c r="C64" s="950" t="s">
        <v>3521</v>
      </c>
      <c r="D64" s="951">
        <v>1257</v>
      </c>
      <c r="E64" s="951" t="s">
        <v>3538</v>
      </c>
      <c r="F64" s="948" t="s">
        <v>3617</v>
      </c>
      <c r="G64" s="949">
        <v>45215</v>
      </c>
      <c r="H64" s="948" t="s">
        <v>3540</v>
      </c>
      <c r="I64" s="948" t="s">
        <v>3559</v>
      </c>
      <c r="J64" s="948" t="s">
        <v>464</v>
      </c>
      <c r="K64" s="948" t="s">
        <v>3557</v>
      </c>
      <c r="L64" s="960">
        <v>54</v>
      </c>
      <c r="M64" s="987">
        <v>24.16</v>
      </c>
      <c r="N64" s="987">
        <v>4.83</v>
      </c>
      <c r="O64" s="987">
        <f t="shared" si="0"/>
        <v>28.990000000000002</v>
      </c>
      <c r="P64" s="987"/>
      <c r="Q64" s="987"/>
      <c r="R64" s="987"/>
      <c r="S64" s="987"/>
      <c r="T64" s="987"/>
      <c r="U64" s="987"/>
      <c r="V64" s="987">
        <f t="shared" si="11"/>
        <v>28.990000000000002</v>
      </c>
      <c r="W64" s="987"/>
      <c r="X64" s="987"/>
      <c r="Y64" s="987"/>
      <c r="Z64" s="987">
        <f t="shared" si="2"/>
        <v>0</v>
      </c>
      <c r="AA64" s="987"/>
      <c r="AB64" s="987">
        <f t="shared" si="14"/>
        <v>24.16</v>
      </c>
      <c r="AC64" s="987">
        <f t="shared" si="14"/>
        <v>0</v>
      </c>
      <c r="AD64" s="987">
        <f t="shared" si="14"/>
        <v>0</v>
      </c>
      <c r="AE64" s="987">
        <f t="shared" si="14"/>
        <v>0</v>
      </c>
      <c r="AF64" s="987">
        <f t="shared" si="14"/>
        <v>0</v>
      </c>
      <c r="AG64" s="987">
        <f t="shared" si="14"/>
        <v>0</v>
      </c>
      <c r="AH64" s="987">
        <f t="shared" si="14"/>
        <v>0</v>
      </c>
      <c r="AI64" s="987">
        <f t="shared" si="14"/>
        <v>0</v>
      </c>
      <c r="AJ64" s="987">
        <f t="shared" si="14"/>
        <v>0</v>
      </c>
      <c r="AK64" s="987">
        <f t="shared" si="14"/>
        <v>0</v>
      </c>
      <c r="AL64" s="987">
        <f t="shared" si="15"/>
        <v>0</v>
      </c>
      <c r="AM64" s="987">
        <f t="shared" si="15"/>
        <v>0</v>
      </c>
      <c r="AN64" s="987">
        <f t="shared" si="15"/>
        <v>0</v>
      </c>
      <c r="AO64" s="987">
        <f t="shared" si="15"/>
        <v>0</v>
      </c>
      <c r="AP64" s="987">
        <f t="shared" si="15"/>
        <v>0</v>
      </c>
      <c r="AQ64" s="987">
        <f t="shared" si="15"/>
        <v>0</v>
      </c>
      <c r="AR64" s="987">
        <f t="shared" si="15"/>
        <v>0</v>
      </c>
    </row>
    <row r="65" spans="2:44">
      <c r="B65" s="948">
        <v>1201</v>
      </c>
      <c r="C65" s="950" t="s">
        <v>3521</v>
      </c>
      <c r="D65" s="951">
        <v>1258</v>
      </c>
      <c r="E65" s="951" t="s">
        <v>3538</v>
      </c>
      <c r="F65" s="948" t="s">
        <v>3618</v>
      </c>
      <c r="G65" s="949">
        <v>45244</v>
      </c>
      <c r="H65" s="948" t="s">
        <v>3540</v>
      </c>
      <c r="I65" s="948" t="s">
        <v>3559</v>
      </c>
      <c r="J65" s="948" t="s">
        <v>464</v>
      </c>
      <c r="K65" s="948" t="s">
        <v>3557</v>
      </c>
      <c r="L65" s="960">
        <v>54</v>
      </c>
      <c r="M65" s="987">
        <v>16.66</v>
      </c>
      <c r="N65" s="987">
        <v>3.3299999999999996</v>
      </c>
      <c r="O65" s="987">
        <f t="shared" si="0"/>
        <v>19.989999999999998</v>
      </c>
      <c r="P65" s="987"/>
      <c r="Q65" s="987"/>
      <c r="R65" s="987"/>
      <c r="S65" s="987"/>
      <c r="T65" s="987"/>
      <c r="U65" s="987"/>
      <c r="V65" s="987">
        <f t="shared" si="11"/>
        <v>19.989999999999998</v>
      </c>
      <c r="W65" s="987"/>
      <c r="X65" s="987"/>
      <c r="Y65" s="987"/>
      <c r="Z65" s="987">
        <f t="shared" si="2"/>
        <v>0</v>
      </c>
      <c r="AA65" s="987"/>
      <c r="AB65" s="987">
        <f t="shared" si="14"/>
        <v>16.66</v>
      </c>
      <c r="AC65" s="987">
        <f t="shared" si="14"/>
        <v>0</v>
      </c>
      <c r="AD65" s="987">
        <f t="shared" si="14"/>
        <v>0</v>
      </c>
      <c r="AE65" s="987">
        <f t="shared" si="14"/>
        <v>0</v>
      </c>
      <c r="AF65" s="987">
        <f t="shared" si="14"/>
        <v>0</v>
      </c>
      <c r="AG65" s="987">
        <f t="shared" si="14"/>
        <v>0</v>
      </c>
      <c r="AH65" s="987">
        <f t="shared" si="14"/>
        <v>0</v>
      </c>
      <c r="AI65" s="987">
        <f t="shared" si="14"/>
        <v>0</v>
      </c>
      <c r="AJ65" s="987">
        <f t="shared" si="14"/>
        <v>0</v>
      </c>
      <c r="AK65" s="987">
        <f t="shared" si="14"/>
        <v>0</v>
      </c>
      <c r="AL65" s="987">
        <f t="shared" si="15"/>
        <v>0</v>
      </c>
      <c r="AM65" s="987">
        <f t="shared" si="15"/>
        <v>0</v>
      </c>
      <c r="AN65" s="987">
        <f t="shared" si="15"/>
        <v>0</v>
      </c>
      <c r="AO65" s="987">
        <f t="shared" si="15"/>
        <v>0</v>
      </c>
      <c r="AP65" s="987">
        <f t="shared" si="15"/>
        <v>0</v>
      </c>
      <c r="AQ65" s="987">
        <f t="shared" si="15"/>
        <v>0</v>
      </c>
      <c r="AR65" s="987">
        <f t="shared" si="15"/>
        <v>0</v>
      </c>
    </row>
    <row r="66" spans="2:44">
      <c r="B66" s="948">
        <v>1202</v>
      </c>
      <c r="C66" s="950" t="s">
        <v>3521</v>
      </c>
      <c r="D66" s="951">
        <v>1259</v>
      </c>
      <c r="E66" s="951" t="s">
        <v>3538</v>
      </c>
      <c r="F66" s="948" t="s">
        <v>3619</v>
      </c>
      <c r="G66" s="949">
        <v>45215</v>
      </c>
      <c r="H66" s="948" t="s">
        <v>3540</v>
      </c>
      <c r="I66" s="948" t="s">
        <v>3559</v>
      </c>
      <c r="J66" s="948" t="s">
        <v>464</v>
      </c>
      <c r="K66" s="948" t="s">
        <v>3557</v>
      </c>
      <c r="L66" s="960">
        <v>54</v>
      </c>
      <c r="M66" s="987">
        <v>9.58</v>
      </c>
      <c r="N66" s="987">
        <v>1.92</v>
      </c>
      <c r="O66" s="987">
        <f t="shared" si="0"/>
        <v>11.5</v>
      </c>
      <c r="P66" s="987"/>
      <c r="Q66" s="987"/>
      <c r="R66" s="987"/>
      <c r="S66" s="987"/>
      <c r="T66" s="987"/>
      <c r="U66" s="987"/>
      <c r="V66" s="987">
        <f t="shared" si="11"/>
        <v>11.5</v>
      </c>
      <c r="W66" s="987"/>
      <c r="X66" s="987"/>
      <c r="Y66" s="987"/>
      <c r="Z66" s="987">
        <f t="shared" si="2"/>
        <v>0</v>
      </c>
      <c r="AA66" s="987"/>
      <c r="AB66" s="987">
        <f t="shared" si="14"/>
        <v>9.58</v>
      </c>
      <c r="AC66" s="987">
        <f t="shared" si="14"/>
        <v>0</v>
      </c>
      <c r="AD66" s="987">
        <f t="shared" si="14"/>
        <v>0</v>
      </c>
      <c r="AE66" s="987">
        <f t="shared" si="14"/>
        <v>0</v>
      </c>
      <c r="AF66" s="987">
        <f t="shared" si="14"/>
        <v>0</v>
      </c>
      <c r="AG66" s="987">
        <f t="shared" si="14"/>
        <v>0</v>
      </c>
      <c r="AH66" s="987">
        <f t="shared" si="14"/>
        <v>0</v>
      </c>
      <c r="AI66" s="987">
        <f t="shared" si="14"/>
        <v>0</v>
      </c>
      <c r="AJ66" s="987">
        <f t="shared" si="14"/>
        <v>0</v>
      </c>
      <c r="AK66" s="987">
        <f t="shared" si="14"/>
        <v>0</v>
      </c>
      <c r="AL66" s="987">
        <f t="shared" si="15"/>
        <v>0</v>
      </c>
      <c r="AM66" s="987">
        <f t="shared" si="15"/>
        <v>0</v>
      </c>
      <c r="AN66" s="987">
        <f t="shared" si="15"/>
        <v>0</v>
      </c>
      <c r="AO66" s="987">
        <f t="shared" si="15"/>
        <v>0</v>
      </c>
      <c r="AP66" s="987">
        <f t="shared" si="15"/>
        <v>0</v>
      </c>
      <c r="AQ66" s="987">
        <f t="shared" si="15"/>
        <v>0</v>
      </c>
      <c r="AR66" s="987">
        <f t="shared" si="15"/>
        <v>0</v>
      </c>
    </row>
    <row r="67" spans="2:44">
      <c r="B67" s="948">
        <v>1203</v>
      </c>
      <c r="C67" s="950" t="s">
        <v>3521</v>
      </c>
      <c r="D67" s="951">
        <v>1260</v>
      </c>
      <c r="E67" s="951" t="s">
        <v>3538</v>
      </c>
      <c r="F67" s="948" t="s">
        <v>3620</v>
      </c>
      <c r="G67" s="949">
        <v>45184</v>
      </c>
      <c r="H67" s="948" t="s">
        <v>3540</v>
      </c>
      <c r="I67" s="948" t="s">
        <v>3559</v>
      </c>
      <c r="J67" s="948" t="s">
        <v>464</v>
      </c>
      <c r="K67" s="948" t="s">
        <v>3557</v>
      </c>
      <c r="L67" s="960">
        <v>54</v>
      </c>
      <c r="M67" s="987">
        <v>52.67</v>
      </c>
      <c r="N67" s="987">
        <v>10.53</v>
      </c>
      <c r="O67" s="987">
        <f t="shared" si="0"/>
        <v>63.2</v>
      </c>
      <c r="P67" s="987"/>
      <c r="Q67" s="987"/>
      <c r="R67" s="987"/>
      <c r="S67" s="987"/>
      <c r="T67" s="987"/>
      <c r="U67" s="987"/>
      <c r="V67" s="987">
        <f t="shared" si="11"/>
        <v>63.2</v>
      </c>
      <c r="W67" s="987"/>
      <c r="X67" s="987"/>
      <c r="Y67" s="987"/>
      <c r="Z67" s="987">
        <f t="shared" si="2"/>
        <v>0</v>
      </c>
      <c r="AA67" s="987"/>
      <c r="AB67" s="987">
        <f t="shared" si="14"/>
        <v>52.67</v>
      </c>
      <c r="AC67" s="987">
        <f t="shared" si="14"/>
        <v>0</v>
      </c>
      <c r="AD67" s="987">
        <f t="shared" si="14"/>
        <v>0</v>
      </c>
      <c r="AE67" s="987">
        <f t="shared" si="14"/>
        <v>0</v>
      </c>
      <c r="AF67" s="987">
        <f t="shared" si="14"/>
        <v>0</v>
      </c>
      <c r="AG67" s="987">
        <f t="shared" si="14"/>
        <v>0</v>
      </c>
      <c r="AH67" s="987">
        <f t="shared" si="14"/>
        <v>0</v>
      </c>
      <c r="AI67" s="987">
        <f t="shared" si="14"/>
        <v>0</v>
      </c>
      <c r="AJ67" s="987">
        <f t="shared" si="14"/>
        <v>0</v>
      </c>
      <c r="AK67" s="987">
        <f t="shared" si="14"/>
        <v>0</v>
      </c>
      <c r="AL67" s="987">
        <f t="shared" si="15"/>
        <v>0</v>
      </c>
      <c r="AM67" s="987">
        <f t="shared" si="15"/>
        <v>0</v>
      </c>
      <c r="AN67" s="987">
        <f t="shared" si="15"/>
        <v>0</v>
      </c>
      <c r="AO67" s="987">
        <f t="shared" si="15"/>
        <v>0</v>
      </c>
      <c r="AP67" s="987">
        <f t="shared" si="15"/>
        <v>0</v>
      </c>
      <c r="AQ67" s="987">
        <f t="shared" si="15"/>
        <v>0</v>
      </c>
      <c r="AR67" s="987">
        <f t="shared" si="15"/>
        <v>0</v>
      </c>
    </row>
    <row r="68" spans="2:44">
      <c r="B68" s="948">
        <v>1204</v>
      </c>
      <c r="C68" s="950" t="s">
        <v>3521</v>
      </c>
      <c r="D68" s="951">
        <v>1261</v>
      </c>
      <c r="E68" s="951" t="s">
        <v>3538</v>
      </c>
      <c r="F68" s="948" t="s">
        <v>3621</v>
      </c>
      <c r="G68" s="949">
        <v>45184</v>
      </c>
      <c r="H68" s="948" t="s">
        <v>3540</v>
      </c>
      <c r="I68" s="948" t="s">
        <v>3559</v>
      </c>
      <c r="J68" s="948" t="s">
        <v>464</v>
      </c>
      <c r="K68" s="948" t="s">
        <v>3557</v>
      </c>
      <c r="L68" s="960">
        <v>54</v>
      </c>
      <c r="M68" s="987">
        <v>6.6599999999999993</v>
      </c>
      <c r="N68" s="987">
        <v>1.33</v>
      </c>
      <c r="O68" s="987">
        <f t="shared" si="0"/>
        <v>7.9899999999999993</v>
      </c>
      <c r="P68" s="987"/>
      <c r="Q68" s="987"/>
      <c r="R68" s="987"/>
      <c r="S68" s="987"/>
      <c r="T68" s="987"/>
      <c r="U68" s="987"/>
      <c r="V68" s="987">
        <f t="shared" si="11"/>
        <v>7.9899999999999993</v>
      </c>
      <c r="W68" s="987"/>
      <c r="X68" s="987"/>
      <c r="Y68" s="987"/>
      <c r="Z68" s="987">
        <f t="shared" si="2"/>
        <v>0</v>
      </c>
      <c r="AA68" s="987"/>
      <c r="AB68" s="987">
        <f t="shared" ref="AB68:AK77" si="16">IF(AB$6-$L68=0,$M68,0)</f>
        <v>6.6599999999999993</v>
      </c>
      <c r="AC68" s="987">
        <f t="shared" si="16"/>
        <v>0</v>
      </c>
      <c r="AD68" s="987">
        <f t="shared" si="16"/>
        <v>0</v>
      </c>
      <c r="AE68" s="987">
        <f t="shared" si="16"/>
        <v>0</v>
      </c>
      <c r="AF68" s="987">
        <f t="shared" si="16"/>
        <v>0</v>
      </c>
      <c r="AG68" s="987">
        <f t="shared" si="16"/>
        <v>0</v>
      </c>
      <c r="AH68" s="987">
        <f t="shared" si="16"/>
        <v>0</v>
      </c>
      <c r="AI68" s="987">
        <f t="shared" si="16"/>
        <v>0</v>
      </c>
      <c r="AJ68" s="987">
        <f t="shared" si="16"/>
        <v>0</v>
      </c>
      <c r="AK68" s="987">
        <f t="shared" si="16"/>
        <v>0</v>
      </c>
      <c r="AL68" s="987">
        <f t="shared" ref="AL68:AR77" si="17">IF(AL$6-$L68=0,$M68,0)</f>
        <v>0</v>
      </c>
      <c r="AM68" s="987">
        <f t="shared" si="17"/>
        <v>0</v>
      </c>
      <c r="AN68" s="987">
        <f t="shared" si="17"/>
        <v>0</v>
      </c>
      <c r="AO68" s="987">
        <f t="shared" si="17"/>
        <v>0</v>
      </c>
      <c r="AP68" s="987">
        <f t="shared" si="17"/>
        <v>0</v>
      </c>
      <c r="AQ68" s="987">
        <f t="shared" si="17"/>
        <v>0</v>
      </c>
      <c r="AR68" s="987">
        <f t="shared" si="17"/>
        <v>0</v>
      </c>
    </row>
    <row r="69" spans="2:44">
      <c r="B69" s="948">
        <v>1205</v>
      </c>
      <c r="C69" s="950" t="s">
        <v>3521</v>
      </c>
      <c r="D69" s="951">
        <v>1262</v>
      </c>
      <c r="E69" s="951" t="s">
        <v>3538</v>
      </c>
      <c r="F69" s="948" t="s">
        <v>3622</v>
      </c>
      <c r="G69" s="949">
        <v>45250</v>
      </c>
      <c r="H69" s="948" t="s">
        <v>3540</v>
      </c>
      <c r="I69" s="948" t="s">
        <v>3559</v>
      </c>
      <c r="J69" s="948" t="s">
        <v>464</v>
      </c>
      <c r="K69" s="948" t="s">
        <v>3557</v>
      </c>
      <c r="L69" s="960">
        <v>54</v>
      </c>
      <c r="M69" s="987">
        <v>121.66</v>
      </c>
      <c r="N69" s="987">
        <v>24.330000000000002</v>
      </c>
      <c r="O69" s="987">
        <f t="shared" si="0"/>
        <v>145.99</v>
      </c>
      <c r="P69" s="987"/>
      <c r="Q69" s="987"/>
      <c r="R69" s="987"/>
      <c r="S69" s="987"/>
      <c r="T69" s="987"/>
      <c r="U69" s="987"/>
      <c r="V69" s="987">
        <f t="shared" si="11"/>
        <v>145.99</v>
      </c>
      <c r="W69" s="987"/>
      <c r="X69" s="987"/>
      <c r="Y69" s="987"/>
      <c r="Z69" s="987">
        <f t="shared" si="2"/>
        <v>0</v>
      </c>
      <c r="AA69" s="987"/>
      <c r="AB69" s="987">
        <f t="shared" si="16"/>
        <v>121.66</v>
      </c>
      <c r="AC69" s="987">
        <f t="shared" si="16"/>
        <v>0</v>
      </c>
      <c r="AD69" s="987">
        <f t="shared" si="16"/>
        <v>0</v>
      </c>
      <c r="AE69" s="987">
        <f t="shared" si="16"/>
        <v>0</v>
      </c>
      <c r="AF69" s="987">
        <f t="shared" si="16"/>
        <v>0</v>
      </c>
      <c r="AG69" s="987">
        <f t="shared" si="16"/>
        <v>0</v>
      </c>
      <c r="AH69" s="987">
        <f t="shared" si="16"/>
        <v>0</v>
      </c>
      <c r="AI69" s="987">
        <f t="shared" si="16"/>
        <v>0</v>
      </c>
      <c r="AJ69" s="987">
        <f t="shared" si="16"/>
        <v>0</v>
      </c>
      <c r="AK69" s="987">
        <f t="shared" si="16"/>
        <v>0</v>
      </c>
      <c r="AL69" s="987">
        <f t="shared" si="17"/>
        <v>0</v>
      </c>
      <c r="AM69" s="987">
        <f t="shared" si="17"/>
        <v>0</v>
      </c>
      <c r="AN69" s="987">
        <f t="shared" si="17"/>
        <v>0</v>
      </c>
      <c r="AO69" s="987">
        <f t="shared" si="17"/>
        <v>0</v>
      </c>
      <c r="AP69" s="987">
        <f t="shared" si="17"/>
        <v>0</v>
      </c>
      <c r="AQ69" s="987">
        <f t="shared" si="17"/>
        <v>0</v>
      </c>
      <c r="AR69" s="987">
        <f t="shared" si="17"/>
        <v>0</v>
      </c>
    </row>
    <row r="70" spans="2:44">
      <c r="B70" s="948">
        <v>1206</v>
      </c>
      <c r="C70" s="950" t="s">
        <v>3521</v>
      </c>
      <c r="D70" s="951">
        <v>1263</v>
      </c>
      <c r="E70" s="951" t="s">
        <v>3538</v>
      </c>
      <c r="F70" s="948" t="s">
        <v>3599</v>
      </c>
      <c r="G70" s="949">
        <v>45250</v>
      </c>
      <c r="H70" s="948" t="s">
        <v>3540</v>
      </c>
      <c r="I70" s="948" t="s">
        <v>3559</v>
      </c>
      <c r="J70" s="948" t="s">
        <v>464</v>
      </c>
      <c r="K70" s="948" t="s">
        <v>3557</v>
      </c>
      <c r="L70" s="960">
        <v>54</v>
      </c>
      <c r="M70" s="987">
        <v>13.330000000000002</v>
      </c>
      <c r="N70" s="987">
        <v>2.66</v>
      </c>
      <c r="O70" s="987">
        <f t="shared" si="0"/>
        <v>15.990000000000002</v>
      </c>
      <c r="P70" s="987"/>
      <c r="Q70" s="987"/>
      <c r="R70" s="987"/>
      <c r="S70" s="987"/>
      <c r="T70" s="987"/>
      <c r="U70" s="987"/>
      <c r="V70" s="987">
        <f t="shared" si="11"/>
        <v>15.990000000000002</v>
      </c>
      <c r="W70" s="987"/>
      <c r="X70" s="987"/>
      <c r="Y70" s="987"/>
      <c r="Z70" s="987">
        <f t="shared" si="2"/>
        <v>0</v>
      </c>
      <c r="AA70" s="987"/>
      <c r="AB70" s="987">
        <f t="shared" si="16"/>
        <v>13.330000000000002</v>
      </c>
      <c r="AC70" s="987">
        <f t="shared" si="16"/>
        <v>0</v>
      </c>
      <c r="AD70" s="987">
        <f t="shared" si="16"/>
        <v>0</v>
      </c>
      <c r="AE70" s="987">
        <f t="shared" si="16"/>
        <v>0</v>
      </c>
      <c r="AF70" s="987">
        <f t="shared" si="16"/>
        <v>0</v>
      </c>
      <c r="AG70" s="987">
        <f t="shared" si="16"/>
        <v>0</v>
      </c>
      <c r="AH70" s="987">
        <f t="shared" si="16"/>
        <v>0</v>
      </c>
      <c r="AI70" s="987">
        <f t="shared" si="16"/>
        <v>0</v>
      </c>
      <c r="AJ70" s="987">
        <f t="shared" si="16"/>
        <v>0</v>
      </c>
      <c r="AK70" s="987">
        <f t="shared" si="16"/>
        <v>0</v>
      </c>
      <c r="AL70" s="987">
        <f t="shared" si="17"/>
        <v>0</v>
      </c>
      <c r="AM70" s="987">
        <f t="shared" si="17"/>
        <v>0</v>
      </c>
      <c r="AN70" s="987">
        <f t="shared" si="17"/>
        <v>0</v>
      </c>
      <c r="AO70" s="987">
        <f t="shared" si="17"/>
        <v>0</v>
      </c>
      <c r="AP70" s="987">
        <f t="shared" si="17"/>
        <v>0</v>
      </c>
      <c r="AQ70" s="987">
        <f t="shared" si="17"/>
        <v>0</v>
      </c>
      <c r="AR70" s="987">
        <f t="shared" si="17"/>
        <v>0</v>
      </c>
    </row>
    <row r="71" spans="2:44">
      <c r="B71" s="948">
        <v>1207</v>
      </c>
      <c r="C71" s="950" t="s">
        <v>3521</v>
      </c>
      <c r="D71" s="951">
        <v>1264</v>
      </c>
      <c r="E71" s="951" t="s">
        <v>3538</v>
      </c>
      <c r="F71" s="948" t="s">
        <v>3623</v>
      </c>
      <c r="G71" s="949">
        <v>45218</v>
      </c>
      <c r="H71" s="948" t="s">
        <v>3540</v>
      </c>
      <c r="I71" s="948" t="s">
        <v>3559</v>
      </c>
      <c r="J71" s="948" t="s">
        <v>464</v>
      </c>
      <c r="K71" s="948" t="s">
        <v>3557</v>
      </c>
      <c r="L71" s="960">
        <v>54</v>
      </c>
      <c r="M71" s="987">
        <v>16.509999999999998</v>
      </c>
      <c r="N71" s="987">
        <v>3.3</v>
      </c>
      <c r="O71" s="987">
        <f t="shared" si="0"/>
        <v>19.809999999999999</v>
      </c>
      <c r="P71" s="987"/>
      <c r="Q71" s="987"/>
      <c r="R71" s="987"/>
      <c r="S71" s="987"/>
      <c r="T71" s="987"/>
      <c r="U71" s="987"/>
      <c r="V71" s="987">
        <f t="shared" si="11"/>
        <v>19.809999999999999</v>
      </c>
      <c r="W71" s="987"/>
      <c r="X71" s="987"/>
      <c r="Y71" s="987"/>
      <c r="Z71" s="987">
        <f t="shared" si="2"/>
        <v>0</v>
      </c>
      <c r="AA71" s="987"/>
      <c r="AB71" s="987">
        <f t="shared" si="16"/>
        <v>16.509999999999998</v>
      </c>
      <c r="AC71" s="987">
        <f t="shared" si="16"/>
        <v>0</v>
      </c>
      <c r="AD71" s="987">
        <f t="shared" si="16"/>
        <v>0</v>
      </c>
      <c r="AE71" s="987">
        <f t="shared" si="16"/>
        <v>0</v>
      </c>
      <c r="AF71" s="987">
        <f t="shared" si="16"/>
        <v>0</v>
      </c>
      <c r="AG71" s="987">
        <f t="shared" si="16"/>
        <v>0</v>
      </c>
      <c r="AH71" s="987">
        <f t="shared" si="16"/>
        <v>0</v>
      </c>
      <c r="AI71" s="987">
        <f t="shared" si="16"/>
        <v>0</v>
      </c>
      <c r="AJ71" s="987">
        <f t="shared" si="16"/>
        <v>0</v>
      </c>
      <c r="AK71" s="987">
        <f t="shared" si="16"/>
        <v>0</v>
      </c>
      <c r="AL71" s="987">
        <f t="shared" si="17"/>
        <v>0</v>
      </c>
      <c r="AM71" s="987">
        <f t="shared" si="17"/>
        <v>0</v>
      </c>
      <c r="AN71" s="987">
        <f t="shared" si="17"/>
        <v>0</v>
      </c>
      <c r="AO71" s="987">
        <f t="shared" si="17"/>
        <v>0</v>
      </c>
      <c r="AP71" s="987">
        <f t="shared" si="17"/>
        <v>0</v>
      </c>
      <c r="AQ71" s="987">
        <f t="shared" si="17"/>
        <v>0</v>
      </c>
      <c r="AR71" s="987">
        <f t="shared" si="17"/>
        <v>0</v>
      </c>
    </row>
    <row r="72" spans="2:44">
      <c r="B72" s="948">
        <v>1208</v>
      </c>
      <c r="C72" s="950" t="s">
        <v>3521</v>
      </c>
      <c r="D72" s="951">
        <v>1265</v>
      </c>
      <c r="E72" s="951" t="s">
        <v>3538</v>
      </c>
      <c r="F72" s="948" t="s">
        <v>3624</v>
      </c>
      <c r="G72" s="949">
        <v>45252</v>
      </c>
      <c r="H72" s="948" t="s">
        <v>3540</v>
      </c>
      <c r="I72" s="948" t="s">
        <v>3559</v>
      </c>
      <c r="J72" s="948" t="s">
        <v>464</v>
      </c>
      <c r="K72" s="948" t="s">
        <v>3557</v>
      </c>
      <c r="L72" s="960">
        <v>54</v>
      </c>
      <c r="M72" s="987">
        <v>6.9599999999999991</v>
      </c>
      <c r="N72" s="987">
        <v>1.3900000000000001</v>
      </c>
      <c r="O72" s="987">
        <f t="shared" ref="O72:O135" si="18">M72+N72</f>
        <v>8.35</v>
      </c>
      <c r="P72" s="987"/>
      <c r="Q72" s="987"/>
      <c r="R72" s="987"/>
      <c r="S72" s="987"/>
      <c r="T72" s="987"/>
      <c r="U72" s="987"/>
      <c r="V72" s="987">
        <f t="shared" si="11"/>
        <v>8.35</v>
      </c>
      <c r="W72" s="987"/>
      <c r="X72" s="987"/>
      <c r="Y72" s="987"/>
      <c r="Z72" s="987">
        <f t="shared" ref="Z72:Z135" si="19">O72-SUM(T72:Y72)+S72+R72</f>
        <v>0</v>
      </c>
      <c r="AA72" s="987"/>
      <c r="AB72" s="987">
        <f t="shared" si="16"/>
        <v>6.9599999999999991</v>
      </c>
      <c r="AC72" s="987">
        <f t="shared" si="16"/>
        <v>0</v>
      </c>
      <c r="AD72" s="987">
        <f t="shared" si="16"/>
        <v>0</v>
      </c>
      <c r="AE72" s="987">
        <f t="shared" si="16"/>
        <v>0</v>
      </c>
      <c r="AF72" s="987">
        <f t="shared" si="16"/>
        <v>0</v>
      </c>
      <c r="AG72" s="987">
        <f t="shared" si="16"/>
        <v>0</v>
      </c>
      <c r="AH72" s="987">
        <f t="shared" si="16"/>
        <v>0</v>
      </c>
      <c r="AI72" s="987">
        <f t="shared" si="16"/>
        <v>0</v>
      </c>
      <c r="AJ72" s="987">
        <f t="shared" si="16"/>
        <v>0</v>
      </c>
      <c r="AK72" s="987">
        <f t="shared" si="16"/>
        <v>0</v>
      </c>
      <c r="AL72" s="987">
        <f t="shared" si="17"/>
        <v>0</v>
      </c>
      <c r="AM72" s="987">
        <f t="shared" si="17"/>
        <v>0</v>
      </c>
      <c r="AN72" s="987">
        <f t="shared" si="17"/>
        <v>0</v>
      </c>
      <c r="AO72" s="987">
        <f t="shared" si="17"/>
        <v>0</v>
      </c>
      <c r="AP72" s="987">
        <f t="shared" si="17"/>
        <v>0</v>
      </c>
      <c r="AQ72" s="987">
        <f t="shared" si="17"/>
        <v>0</v>
      </c>
      <c r="AR72" s="987">
        <f t="shared" si="17"/>
        <v>0</v>
      </c>
    </row>
    <row r="73" spans="2:44">
      <c r="B73" s="948">
        <v>1209</v>
      </c>
      <c r="C73" s="950" t="s">
        <v>3521</v>
      </c>
      <c r="D73" s="951">
        <v>1266</v>
      </c>
      <c r="E73" s="951" t="s">
        <v>3538</v>
      </c>
      <c r="F73" s="948" t="s">
        <v>3625</v>
      </c>
      <c r="G73" s="949">
        <v>45257</v>
      </c>
      <c r="H73" s="948" t="s">
        <v>3540</v>
      </c>
      <c r="I73" s="948" t="s">
        <v>3559</v>
      </c>
      <c r="J73" s="948" t="s">
        <v>464</v>
      </c>
      <c r="K73" s="948" t="s">
        <v>3557</v>
      </c>
      <c r="L73" s="960">
        <v>54</v>
      </c>
      <c r="M73" s="987">
        <v>16.66</v>
      </c>
      <c r="N73" s="987">
        <v>3.3299999999999996</v>
      </c>
      <c r="O73" s="987">
        <f t="shared" si="18"/>
        <v>19.989999999999998</v>
      </c>
      <c r="P73" s="987" t="s">
        <v>3626</v>
      </c>
      <c r="Q73" s="987"/>
      <c r="R73" s="987"/>
      <c r="S73" s="987"/>
      <c r="T73" s="987"/>
      <c r="U73" s="987">
        <f>O73</f>
        <v>19.989999999999998</v>
      </c>
      <c r="V73" s="987"/>
      <c r="W73" s="987"/>
      <c r="X73" s="987"/>
      <c r="Y73" s="987"/>
      <c r="Z73" s="987">
        <f t="shared" si="19"/>
        <v>0</v>
      </c>
      <c r="AA73" s="987"/>
      <c r="AB73" s="987">
        <f t="shared" si="16"/>
        <v>16.66</v>
      </c>
      <c r="AC73" s="987">
        <f t="shared" si="16"/>
        <v>0</v>
      </c>
      <c r="AD73" s="987">
        <f t="shared" si="16"/>
        <v>0</v>
      </c>
      <c r="AE73" s="987">
        <f t="shared" si="16"/>
        <v>0</v>
      </c>
      <c r="AF73" s="987">
        <f t="shared" si="16"/>
        <v>0</v>
      </c>
      <c r="AG73" s="987">
        <f t="shared" si="16"/>
        <v>0</v>
      </c>
      <c r="AH73" s="987">
        <f t="shared" si="16"/>
        <v>0</v>
      </c>
      <c r="AI73" s="987">
        <f t="shared" si="16"/>
        <v>0</v>
      </c>
      <c r="AJ73" s="987">
        <f t="shared" si="16"/>
        <v>0</v>
      </c>
      <c r="AK73" s="987">
        <f t="shared" si="16"/>
        <v>0</v>
      </c>
      <c r="AL73" s="987">
        <f t="shared" si="17"/>
        <v>0</v>
      </c>
      <c r="AM73" s="987">
        <f t="shared" si="17"/>
        <v>0</v>
      </c>
      <c r="AN73" s="987">
        <f t="shared" si="17"/>
        <v>0</v>
      </c>
      <c r="AO73" s="987">
        <f t="shared" si="17"/>
        <v>0</v>
      </c>
      <c r="AP73" s="987">
        <f t="shared" si="17"/>
        <v>0</v>
      </c>
      <c r="AQ73" s="987">
        <f t="shared" si="17"/>
        <v>0</v>
      </c>
      <c r="AR73" s="987">
        <f t="shared" si="17"/>
        <v>0</v>
      </c>
    </row>
    <row r="74" spans="2:44">
      <c r="B74" s="948">
        <v>1210</v>
      </c>
      <c r="C74" s="950" t="s">
        <v>3521</v>
      </c>
      <c r="D74" s="951">
        <v>1267</v>
      </c>
      <c r="E74" s="951" t="s">
        <v>3538</v>
      </c>
      <c r="F74" s="948" t="s">
        <v>3627</v>
      </c>
      <c r="G74" s="949">
        <v>45257</v>
      </c>
      <c r="H74" s="948" t="s">
        <v>3540</v>
      </c>
      <c r="I74" s="948" t="s">
        <v>3559</v>
      </c>
      <c r="J74" s="948" t="s">
        <v>464</v>
      </c>
      <c r="K74" s="948" t="s">
        <v>3557</v>
      </c>
      <c r="L74" s="960">
        <v>54</v>
      </c>
      <c r="M74" s="987">
        <v>25.830000000000002</v>
      </c>
      <c r="N74" s="987">
        <v>5.16</v>
      </c>
      <c r="O74" s="987">
        <f t="shared" si="18"/>
        <v>30.990000000000002</v>
      </c>
      <c r="P74" s="987"/>
      <c r="Q74" s="987"/>
      <c r="R74" s="987"/>
      <c r="S74" s="987"/>
      <c r="T74" s="987"/>
      <c r="U74" s="987"/>
      <c r="V74" s="987">
        <f t="shared" ref="V74:V83" si="20">O74</f>
        <v>30.990000000000002</v>
      </c>
      <c r="W74" s="987"/>
      <c r="X74" s="987"/>
      <c r="Y74" s="987"/>
      <c r="Z74" s="987">
        <f t="shared" si="19"/>
        <v>0</v>
      </c>
      <c r="AA74" s="987"/>
      <c r="AB74" s="987">
        <f t="shared" si="16"/>
        <v>25.830000000000002</v>
      </c>
      <c r="AC74" s="987">
        <f t="shared" si="16"/>
        <v>0</v>
      </c>
      <c r="AD74" s="987">
        <f t="shared" si="16"/>
        <v>0</v>
      </c>
      <c r="AE74" s="987">
        <f t="shared" si="16"/>
        <v>0</v>
      </c>
      <c r="AF74" s="987">
        <f t="shared" si="16"/>
        <v>0</v>
      </c>
      <c r="AG74" s="987">
        <f t="shared" si="16"/>
        <v>0</v>
      </c>
      <c r="AH74" s="987">
        <f t="shared" si="16"/>
        <v>0</v>
      </c>
      <c r="AI74" s="987">
        <f t="shared" si="16"/>
        <v>0</v>
      </c>
      <c r="AJ74" s="987">
        <f t="shared" si="16"/>
        <v>0</v>
      </c>
      <c r="AK74" s="987">
        <f t="shared" si="16"/>
        <v>0</v>
      </c>
      <c r="AL74" s="987">
        <f t="shared" si="17"/>
        <v>0</v>
      </c>
      <c r="AM74" s="987">
        <f t="shared" si="17"/>
        <v>0</v>
      </c>
      <c r="AN74" s="987">
        <f t="shared" si="17"/>
        <v>0</v>
      </c>
      <c r="AO74" s="987">
        <f t="shared" si="17"/>
        <v>0</v>
      </c>
      <c r="AP74" s="987">
        <f t="shared" si="17"/>
        <v>0</v>
      </c>
      <c r="AQ74" s="987">
        <f t="shared" si="17"/>
        <v>0</v>
      </c>
      <c r="AR74" s="987">
        <f t="shared" si="17"/>
        <v>0</v>
      </c>
    </row>
    <row r="75" spans="2:44">
      <c r="B75" s="948">
        <v>1211</v>
      </c>
      <c r="C75" s="950" t="s">
        <v>3521</v>
      </c>
      <c r="D75" s="951">
        <v>1268</v>
      </c>
      <c r="E75" s="951" t="s">
        <v>3538</v>
      </c>
      <c r="F75" s="948" t="s">
        <v>3628</v>
      </c>
      <c r="G75" s="949">
        <v>45257</v>
      </c>
      <c r="H75" s="948" t="s">
        <v>3540</v>
      </c>
      <c r="I75" s="948" t="s">
        <v>3559</v>
      </c>
      <c r="J75" s="948" t="s">
        <v>464</v>
      </c>
      <c r="K75" s="948" t="s">
        <v>3557</v>
      </c>
      <c r="L75" s="960">
        <v>54</v>
      </c>
      <c r="M75" s="987">
        <v>17.66</v>
      </c>
      <c r="N75" s="987">
        <v>3.53</v>
      </c>
      <c r="O75" s="987">
        <f t="shared" si="18"/>
        <v>21.19</v>
      </c>
      <c r="P75" s="987" t="s">
        <v>3567</v>
      </c>
      <c r="Q75" s="987"/>
      <c r="R75" s="987"/>
      <c r="S75" s="987"/>
      <c r="T75" s="987"/>
      <c r="U75" s="987"/>
      <c r="V75" s="987">
        <f t="shared" si="20"/>
        <v>21.19</v>
      </c>
      <c r="W75" s="987"/>
      <c r="X75" s="987"/>
      <c r="Y75" s="987"/>
      <c r="Z75" s="987">
        <f t="shared" si="19"/>
        <v>0</v>
      </c>
      <c r="AA75" s="987"/>
      <c r="AB75" s="987">
        <f t="shared" si="16"/>
        <v>17.66</v>
      </c>
      <c r="AC75" s="987">
        <f t="shared" si="16"/>
        <v>0</v>
      </c>
      <c r="AD75" s="987">
        <f t="shared" si="16"/>
        <v>0</v>
      </c>
      <c r="AE75" s="987">
        <f t="shared" si="16"/>
        <v>0</v>
      </c>
      <c r="AF75" s="987">
        <f t="shared" si="16"/>
        <v>0</v>
      </c>
      <c r="AG75" s="987">
        <f t="shared" si="16"/>
        <v>0</v>
      </c>
      <c r="AH75" s="987">
        <f t="shared" si="16"/>
        <v>0</v>
      </c>
      <c r="AI75" s="987">
        <f t="shared" si="16"/>
        <v>0</v>
      </c>
      <c r="AJ75" s="987">
        <f t="shared" si="16"/>
        <v>0</v>
      </c>
      <c r="AK75" s="987">
        <f t="shared" si="16"/>
        <v>0</v>
      </c>
      <c r="AL75" s="987">
        <f t="shared" si="17"/>
        <v>0</v>
      </c>
      <c r="AM75" s="987">
        <f t="shared" si="17"/>
        <v>0</v>
      </c>
      <c r="AN75" s="987">
        <f t="shared" si="17"/>
        <v>0</v>
      </c>
      <c r="AO75" s="987">
        <f t="shared" si="17"/>
        <v>0</v>
      </c>
      <c r="AP75" s="987">
        <f t="shared" si="17"/>
        <v>0</v>
      </c>
      <c r="AQ75" s="987">
        <f t="shared" si="17"/>
        <v>0</v>
      </c>
      <c r="AR75" s="987">
        <f t="shared" si="17"/>
        <v>0</v>
      </c>
    </row>
    <row r="76" spans="2:44">
      <c r="B76" s="948">
        <v>1212</v>
      </c>
      <c r="C76" s="950" t="s">
        <v>3521</v>
      </c>
      <c r="D76" s="951">
        <v>1269</v>
      </c>
      <c r="E76" s="951" t="s">
        <v>3538</v>
      </c>
      <c r="F76" s="948" t="s">
        <v>3629</v>
      </c>
      <c r="G76" s="949">
        <v>45258</v>
      </c>
      <c r="H76" s="948" t="s">
        <v>3540</v>
      </c>
      <c r="I76" s="948" t="s">
        <v>3559</v>
      </c>
      <c r="J76" s="948" t="s">
        <v>464</v>
      </c>
      <c r="K76" s="948" t="s">
        <v>3557</v>
      </c>
      <c r="L76" s="960">
        <v>54</v>
      </c>
      <c r="M76" s="987">
        <v>23.330000000000002</v>
      </c>
      <c r="N76" s="987">
        <v>4.66</v>
      </c>
      <c r="O76" s="987">
        <f t="shared" si="18"/>
        <v>27.990000000000002</v>
      </c>
      <c r="P76" s="987"/>
      <c r="Q76" s="987"/>
      <c r="R76" s="987"/>
      <c r="S76" s="987"/>
      <c r="T76" s="987"/>
      <c r="U76" s="987"/>
      <c r="V76" s="987">
        <f t="shared" si="20"/>
        <v>27.990000000000002</v>
      </c>
      <c r="W76" s="987"/>
      <c r="X76" s="987"/>
      <c r="Y76" s="987"/>
      <c r="Z76" s="987">
        <f t="shared" si="19"/>
        <v>0</v>
      </c>
      <c r="AA76" s="987"/>
      <c r="AB76" s="987">
        <f t="shared" si="16"/>
        <v>23.330000000000002</v>
      </c>
      <c r="AC76" s="987">
        <f t="shared" si="16"/>
        <v>0</v>
      </c>
      <c r="AD76" s="987">
        <f t="shared" si="16"/>
        <v>0</v>
      </c>
      <c r="AE76" s="987">
        <f t="shared" si="16"/>
        <v>0</v>
      </c>
      <c r="AF76" s="987">
        <f t="shared" si="16"/>
        <v>0</v>
      </c>
      <c r="AG76" s="987">
        <f t="shared" si="16"/>
        <v>0</v>
      </c>
      <c r="AH76" s="987">
        <f t="shared" si="16"/>
        <v>0</v>
      </c>
      <c r="AI76" s="987">
        <f t="shared" si="16"/>
        <v>0</v>
      </c>
      <c r="AJ76" s="987">
        <f t="shared" si="16"/>
        <v>0</v>
      </c>
      <c r="AK76" s="987">
        <f t="shared" si="16"/>
        <v>0</v>
      </c>
      <c r="AL76" s="987">
        <f t="shared" si="17"/>
        <v>0</v>
      </c>
      <c r="AM76" s="987">
        <f t="shared" si="17"/>
        <v>0</v>
      </c>
      <c r="AN76" s="987">
        <f t="shared" si="17"/>
        <v>0</v>
      </c>
      <c r="AO76" s="987">
        <f t="shared" si="17"/>
        <v>0</v>
      </c>
      <c r="AP76" s="987">
        <f t="shared" si="17"/>
        <v>0</v>
      </c>
      <c r="AQ76" s="987">
        <f t="shared" si="17"/>
        <v>0</v>
      </c>
      <c r="AR76" s="987">
        <f t="shared" si="17"/>
        <v>0</v>
      </c>
    </row>
    <row r="77" spans="2:44">
      <c r="B77" s="948">
        <v>1213</v>
      </c>
      <c r="C77" s="950" t="s">
        <v>3521</v>
      </c>
      <c r="D77" s="951">
        <v>1270</v>
      </c>
      <c r="E77" s="951" t="s">
        <v>3538</v>
      </c>
      <c r="F77" s="948" t="s">
        <v>3630</v>
      </c>
      <c r="G77" s="949">
        <v>45197</v>
      </c>
      <c r="H77" s="948" t="s">
        <v>3540</v>
      </c>
      <c r="I77" s="948" t="s">
        <v>3559</v>
      </c>
      <c r="J77" s="948" t="s">
        <v>464</v>
      </c>
      <c r="K77" s="948" t="s">
        <v>3557</v>
      </c>
      <c r="L77" s="960">
        <v>54</v>
      </c>
      <c r="M77" s="987">
        <v>8.49</v>
      </c>
      <c r="N77" s="987">
        <v>1.7</v>
      </c>
      <c r="O77" s="987">
        <f t="shared" si="18"/>
        <v>10.19</v>
      </c>
      <c r="P77" s="987"/>
      <c r="Q77" s="987"/>
      <c r="R77" s="987"/>
      <c r="S77" s="987"/>
      <c r="T77" s="987"/>
      <c r="U77" s="987"/>
      <c r="V77" s="987">
        <f t="shared" si="20"/>
        <v>10.19</v>
      </c>
      <c r="W77" s="987"/>
      <c r="X77" s="987"/>
      <c r="Y77" s="987"/>
      <c r="Z77" s="987">
        <f t="shared" si="19"/>
        <v>0</v>
      </c>
      <c r="AA77" s="987"/>
      <c r="AB77" s="987">
        <f t="shared" si="16"/>
        <v>8.49</v>
      </c>
      <c r="AC77" s="987">
        <f t="shared" si="16"/>
        <v>0</v>
      </c>
      <c r="AD77" s="987">
        <f t="shared" si="16"/>
        <v>0</v>
      </c>
      <c r="AE77" s="987">
        <f t="shared" si="16"/>
        <v>0</v>
      </c>
      <c r="AF77" s="987">
        <f t="shared" si="16"/>
        <v>0</v>
      </c>
      <c r="AG77" s="987">
        <f t="shared" si="16"/>
        <v>0</v>
      </c>
      <c r="AH77" s="987">
        <f t="shared" si="16"/>
        <v>0</v>
      </c>
      <c r="AI77" s="987">
        <f t="shared" si="16"/>
        <v>0</v>
      </c>
      <c r="AJ77" s="987">
        <f t="shared" si="16"/>
        <v>0</v>
      </c>
      <c r="AK77" s="987">
        <f t="shared" si="16"/>
        <v>0</v>
      </c>
      <c r="AL77" s="987">
        <f t="shared" si="17"/>
        <v>0</v>
      </c>
      <c r="AM77" s="987">
        <f t="shared" si="17"/>
        <v>0</v>
      </c>
      <c r="AN77" s="987">
        <f t="shared" si="17"/>
        <v>0</v>
      </c>
      <c r="AO77" s="987">
        <f t="shared" si="17"/>
        <v>0</v>
      </c>
      <c r="AP77" s="987">
        <f t="shared" si="17"/>
        <v>0</v>
      </c>
      <c r="AQ77" s="987">
        <f t="shared" si="17"/>
        <v>0</v>
      </c>
      <c r="AR77" s="987">
        <f t="shared" si="17"/>
        <v>0</v>
      </c>
    </row>
    <row r="78" spans="2:44">
      <c r="B78" s="948">
        <v>1214</v>
      </c>
      <c r="C78" s="950" t="s">
        <v>3521</v>
      </c>
      <c r="D78" s="951">
        <v>1271</v>
      </c>
      <c r="E78" s="951" t="s">
        <v>3538</v>
      </c>
      <c r="F78" s="948" t="s">
        <v>3631</v>
      </c>
      <c r="G78" s="949">
        <v>45197</v>
      </c>
      <c r="H78" s="948" t="s">
        <v>3540</v>
      </c>
      <c r="I78" s="948" t="s">
        <v>3559</v>
      </c>
      <c r="J78" s="948" t="s">
        <v>464</v>
      </c>
      <c r="K78" s="948" t="s">
        <v>3557</v>
      </c>
      <c r="L78" s="960">
        <v>54</v>
      </c>
      <c r="M78" s="987">
        <v>8.33</v>
      </c>
      <c r="N78" s="987">
        <v>1.6600000000000001</v>
      </c>
      <c r="O78" s="987">
        <f t="shared" si="18"/>
        <v>9.99</v>
      </c>
      <c r="P78" s="987"/>
      <c r="Q78" s="987"/>
      <c r="R78" s="987"/>
      <c r="S78" s="987"/>
      <c r="T78" s="987"/>
      <c r="U78" s="987"/>
      <c r="V78" s="987">
        <f t="shared" si="20"/>
        <v>9.99</v>
      </c>
      <c r="W78" s="987"/>
      <c r="X78" s="987"/>
      <c r="Y78" s="987"/>
      <c r="Z78" s="987">
        <f t="shared" si="19"/>
        <v>0</v>
      </c>
      <c r="AA78" s="987"/>
      <c r="AB78" s="987">
        <f t="shared" ref="AB78:AK87" si="21">IF(AB$6-$L78=0,$M78,0)</f>
        <v>8.33</v>
      </c>
      <c r="AC78" s="987">
        <f t="shared" si="21"/>
        <v>0</v>
      </c>
      <c r="AD78" s="987">
        <f t="shared" si="21"/>
        <v>0</v>
      </c>
      <c r="AE78" s="987">
        <f t="shared" si="21"/>
        <v>0</v>
      </c>
      <c r="AF78" s="987">
        <f t="shared" si="21"/>
        <v>0</v>
      </c>
      <c r="AG78" s="987">
        <f t="shared" si="21"/>
        <v>0</v>
      </c>
      <c r="AH78" s="987">
        <f t="shared" si="21"/>
        <v>0</v>
      </c>
      <c r="AI78" s="987">
        <f t="shared" si="21"/>
        <v>0</v>
      </c>
      <c r="AJ78" s="987">
        <f t="shared" si="21"/>
        <v>0</v>
      </c>
      <c r="AK78" s="987">
        <f t="shared" si="21"/>
        <v>0</v>
      </c>
      <c r="AL78" s="987">
        <f t="shared" ref="AL78:AR87" si="22">IF(AL$6-$L78=0,$M78,0)</f>
        <v>0</v>
      </c>
      <c r="AM78" s="987">
        <f t="shared" si="22"/>
        <v>0</v>
      </c>
      <c r="AN78" s="987">
        <f t="shared" si="22"/>
        <v>0</v>
      </c>
      <c r="AO78" s="987">
        <f t="shared" si="22"/>
        <v>0</v>
      </c>
      <c r="AP78" s="987">
        <f t="shared" si="22"/>
        <v>0</v>
      </c>
      <c r="AQ78" s="987">
        <f t="shared" si="22"/>
        <v>0</v>
      </c>
      <c r="AR78" s="987">
        <f t="shared" si="22"/>
        <v>0</v>
      </c>
    </row>
    <row r="79" spans="2:44">
      <c r="B79" s="948">
        <v>1215</v>
      </c>
      <c r="C79" s="950" t="s">
        <v>3521</v>
      </c>
      <c r="D79" s="951">
        <v>1272</v>
      </c>
      <c r="E79" s="951" t="s">
        <v>3538</v>
      </c>
      <c r="F79" s="948" t="s">
        <v>3632</v>
      </c>
      <c r="G79" s="949">
        <v>45260</v>
      </c>
      <c r="H79" s="948" t="s">
        <v>3540</v>
      </c>
      <c r="I79" s="948" t="s">
        <v>3559</v>
      </c>
      <c r="J79" s="948" t="s">
        <v>464</v>
      </c>
      <c r="K79" s="948" t="s">
        <v>3557</v>
      </c>
      <c r="L79" s="960">
        <v>54</v>
      </c>
      <c r="M79" s="987">
        <v>33.31</v>
      </c>
      <c r="N79" s="987">
        <v>6.6599999999999993</v>
      </c>
      <c r="O79" s="987">
        <f t="shared" si="18"/>
        <v>39.97</v>
      </c>
      <c r="P79" s="987"/>
      <c r="Q79" s="987"/>
      <c r="R79" s="987"/>
      <c r="S79" s="987"/>
      <c r="T79" s="987"/>
      <c r="U79" s="987"/>
      <c r="V79" s="987">
        <f t="shared" si="20"/>
        <v>39.97</v>
      </c>
      <c r="W79" s="987"/>
      <c r="X79" s="987"/>
      <c r="Y79" s="987"/>
      <c r="Z79" s="987">
        <f t="shared" si="19"/>
        <v>0</v>
      </c>
      <c r="AA79" s="987"/>
      <c r="AB79" s="987">
        <f t="shared" si="21"/>
        <v>33.31</v>
      </c>
      <c r="AC79" s="987">
        <f t="shared" si="21"/>
        <v>0</v>
      </c>
      <c r="AD79" s="987">
        <f t="shared" si="21"/>
        <v>0</v>
      </c>
      <c r="AE79" s="987">
        <f t="shared" si="21"/>
        <v>0</v>
      </c>
      <c r="AF79" s="987">
        <f t="shared" si="21"/>
        <v>0</v>
      </c>
      <c r="AG79" s="987">
        <f t="shared" si="21"/>
        <v>0</v>
      </c>
      <c r="AH79" s="987">
        <f t="shared" si="21"/>
        <v>0</v>
      </c>
      <c r="AI79" s="987">
        <f t="shared" si="21"/>
        <v>0</v>
      </c>
      <c r="AJ79" s="987">
        <f t="shared" si="21"/>
        <v>0</v>
      </c>
      <c r="AK79" s="987">
        <f t="shared" si="21"/>
        <v>0</v>
      </c>
      <c r="AL79" s="987">
        <f t="shared" si="22"/>
        <v>0</v>
      </c>
      <c r="AM79" s="987">
        <f t="shared" si="22"/>
        <v>0</v>
      </c>
      <c r="AN79" s="987">
        <f t="shared" si="22"/>
        <v>0</v>
      </c>
      <c r="AO79" s="987">
        <f t="shared" si="22"/>
        <v>0</v>
      </c>
      <c r="AP79" s="987">
        <f t="shared" si="22"/>
        <v>0</v>
      </c>
      <c r="AQ79" s="987">
        <f t="shared" si="22"/>
        <v>0</v>
      </c>
      <c r="AR79" s="987">
        <f t="shared" si="22"/>
        <v>0</v>
      </c>
    </row>
    <row r="80" spans="2:44">
      <c r="B80" s="948">
        <v>1216</v>
      </c>
      <c r="C80" s="950" t="s">
        <v>3521</v>
      </c>
      <c r="D80" s="951">
        <v>1273</v>
      </c>
      <c r="E80" s="951" t="s">
        <v>3538</v>
      </c>
      <c r="F80" s="948" t="s">
        <v>3633</v>
      </c>
      <c r="G80" s="949">
        <v>45201</v>
      </c>
      <c r="H80" s="948" t="s">
        <v>3540</v>
      </c>
      <c r="I80" s="948" t="s">
        <v>3559</v>
      </c>
      <c r="J80" s="948" t="s">
        <v>464</v>
      </c>
      <c r="K80" s="948" t="s">
        <v>3557</v>
      </c>
      <c r="L80" s="960">
        <v>54</v>
      </c>
      <c r="M80" s="987">
        <v>11.64</v>
      </c>
      <c r="N80" s="987">
        <v>2.33</v>
      </c>
      <c r="O80" s="987">
        <f t="shared" si="18"/>
        <v>13.97</v>
      </c>
      <c r="P80" s="987"/>
      <c r="Q80" s="987"/>
      <c r="R80" s="987"/>
      <c r="S80" s="987"/>
      <c r="T80" s="987"/>
      <c r="U80" s="987"/>
      <c r="V80" s="987">
        <f t="shared" si="20"/>
        <v>13.97</v>
      </c>
      <c r="W80" s="987"/>
      <c r="X80" s="987"/>
      <c r="Y80" s="987"/>
      <c r="Z80" s="987">
        <f t="shared" si="19"/>
        <v>0</v>
      </c>
      <c r="AA80" s="987"/>
      <c r="AB80" s="987">
        <f t="shared" si="21"/>
        <v>11.64</v>
      </c>
      <c r="AC80" s="987">
        <f t="shared" si="21"/>
        <v>0</v>
      </c>
      <c r="AD80" s="987">
        <f t="shared" si="21"/>
        <v>0</v>
      </c>
      <c r="AE80" s="987">
        <f t="shared" si="21"/>
        <v>0</v>
      </c>
      <c r="AF80" s="987">
        <f t="shared" si="21"/>
        <v>0</v>
      </c>
      <c r="AG80" s="987">
        <f t="shared" si="21"/>
        <v>0</v>
      </c>
      <c r="AH80" s="987">
        <f t="shared" si="21"/>
        <v>0</v>
      </c>
      <c r="AI80" s="987">
        <f t="shared" si="21"/>
        <v>0</v>
      </c>
      <c r="AJ80" s="987">
        <f t="shared" si="21"/>
        <v>0</v>
      </c>
      <c r="AK80" s="987">
        <f t="shared" si="21"/>
        <v>0</v>
      </c>
      <c r="AL80" s="987">
        <f t="shared" si="22"/>
        <v>0</v>
      </c>
      <c r="AM80" s="987">
        <f t="shared" si="22"/>
        <v>0</v>
      </c>
      <c r="AN80" s="987">
        <f t="shared" si="22"/>
        <v>0</v>
      </c>
      <c r="AO80" s="987">
        <f t="shared" si="22"/>
        <v>0</v>
      </c>
      <c r="AP80" s="987">
        <f t="shared" si="22"/>
        <v>0</v>
      </c>
      <c r="AQ80" s="987">
        <f t="shared" si="22"/>
        <v>0</v>
      </c>
      <c r="AR80" s="987">
        <f t="shared" si="22"/>
        <v>0</v>
      </c>
    </row>
    <row r="81" spans="2:44">
      <c r="B81" s="948">
        <v>1217</v>
      </c>
      <c r="C81" s="950" t="s">
        <v>3521</v>
      </c>
      <c r="D81" s="951">
        <v>1274</v>
      </c>
      <c r="E81" s="951" t="s">
        <v>3538</v>
      </c>
      <c r="F81" s="948" t="s">
        <v>3634</v>
      </c>
      <c r="G81" s="949">
        <v>45260</v>
      </c>
      <c r="H81" s="948" t="s">
        <v>3540</v>
      </c>
      <c r="I81" s="948" t="s">
        <v>3559</v>
      </c>
      <c r="J81" s="948" t="s">
        <v>464</v>
      </c>
      <c r="K81" s="948" t="s">
        <v>3557</v>
      </c>
      <c r="L81" s="960">
        <v>54</v>
      </c>
      <c r="M81" s="987">
        <v>9.58</v>
      </c>
      <c r="N81" s="987">
        <v>1.9100000000000001</v>
      </c>
      <c r="O81" s="987">
        <f t="shared" si="18"/>
        <v>11.49</v>
      </c>
      <c r="P81" s="987"/>
      <c r="Q81" s="987"/>
      <c r="R81" s="987"/>
      <c r="S81" s="987"/>
      <c r="T81" s="987"/>
      <c r="U81" s="987"/>
      <c r="V81" s="987">
        <f t="shared" si="20"/>
        <v>11.49</v>
      </c>
      <c r="W81" s="987"/>
      <c r="X81" s="987"/>
      <c r="Y81" s="987"/>
      <c r="Z81" s="987">
        <f t="shared" si="19"/>
        <v>0</v>
      </c>
      <c r="AA81" s="987"/>
      <c r="AB81" s="987">
        <f t="shared" si="21"/>
        <v>9.58</v>
      </c>
      <c r="AC81" s="987">
        <f t="shared" si="21"/>
        <v>0</v>
      </c>
      <c r="AD81" s="987">
        <f t="shared" si="21"/>
        <v>0</v>
      </c>
      <c r="AE81" s="987">
        <f t="shared" si="21"/>
        <v>0</v>
      </c>
      <c r="AF81" s="987">
        <f t="shared" si="21"/>
        <v>0</v>
      </c>
      <c r="AG81" s="987">
        <f t="shared" si="21"/>
        <v>0</v>
      </c>
      <c r="AH81" s="987">
        <f t="shared" si="21"/>
        <v>0</v>
      </c>
      <c r="AI81" s="987">
        <f t="shared" si="21"/>
        <v>0</v>
      </c>
      <c r="AJ81" s="987">
        <f t="shared" si="21"/>
        <v>0</v>
      </c>
      <c r="AK81" s="987">
        <f t="shared" si="21"/>
        <v>0</v>
      </c>
      <c r="AL81" s="987">
        <f t="shared" si="22"/>
        <v>0</v>
      </c>
      <c r="AM81" s="987">
        <f t="shared" si="22"/>
        <v>0</v>
      </c>
      <c r="AN81" s="987">
        <f t="shared" si="22"/>
        <v>0</v>
      </c>
      <c r="AO81" s="987">
        <f t="shared" si="22"/>
        <v>0</v>
      </c>
      <c r="AP81" s="987">
        <f t="shared" si="22"/>
        <v>0</v>
      </c>
      <c r="AQ81" s="987">
        <f t="shared" si="22"/>
        <v>0</v>
      </c>
      <c r="AR81" s="987">
        <f t="shared" si="22"/>
        <v>0</v>
      </c>
    </row>
    <row r="82" spans="2:44">
      <c r="B82" s="948">
        <v>1261</v>
      </c>
      <c r="C82" s="950" t="s">
        <v>3521</v>
      </c>
      <c r="D82" s="951">
        <v>1318</v>
      </c>
      <c r="E82" s="951" t="s">
        <v>3538</v>
      </c>
      <c r="F82" s="948" t="s">
        <v>3635</v>
      </c>
      <c r="G82" s="949">
        <v>45208</v>
      </c>
      <c r="H82" s="948" t="s">
        <v>3540</v>
      </c>
      <c r="I82" s="948" t="s">
        <v>3559</v>
      </c>
      <c r="J82" s="948" t="s">
        <v>464</v>
      </c>
      <c r="K82" s="948" t="s">
        <v>3636</v>
      </c>
      <c r="L82" s="960">
        <v>280</v>
      </c>
      <c r="M82" s="987">
        <v>2.91</v>
      </c>
      <c r="N82" s="987">
        <v>0.57999999999999996</v>
      </c>
      <c r="O82" s="987">
        <f t="shared" si="18"/>
        <v>3.49</v>
      </c>
      <c r="P82" s="987" t="s">
        <v>3637</v>
      </c>
      <c r="Q82" s="987"/>
      <c r="R82" s="987"/>
      <c r="S82" s="987"/>
      <c r="T82" s="987"/>
      <c r="U82" s="987"/>
      <c r="V82" s="987">
        <f t="shared" si="20"/>
        <v>3.49</v>
      </c>
      <c r="W82" s="987"/>
      <c r="X82" s="987"/>
      <c r="Y82" s="987"/>
      <c r="Z82" s="987">
        <f t="shared" si="19"/>
        <v>0</v>
      </c>
      <c r="AA82" s="987"/>
      <c r="AB82" s="987">
        <f t="shared" si="21"/>
        <v>0</v>
      </c>
      <c r="AC82" s="987">
        <f t="shared" si="21"/>
        <v>0</v>
      </c>
      <c r="AD82" s="987">
        <f t="shared" si="21"/>
        <v>0</v>
      </c>
      <c r="AE82" s="987">
        <f t="shared" si="21"/>
        <v>0</v>
      </c>
      <c r="AF82" s="987">
        <f t="shared" si="21"/>
        <v>0</v>
      </c>
      <c r="AG82" s="987">
        <f t="shared" si="21"/>
        <v>0</v>
      </c>
      <c r="AH82" s="987">
        <f t="shared" si="21"/>
        <v>0</v>
      </c>
      <c r="AI82" s="987">
        <f t="shared" si="21"/>
        <v>0</v>
      </c>
      <c r="AJ82" s="987">
        <f t="shared" si="21"/>
        <v>0</v>
      </c>
      <c r="AK82" s="987">
        <f t="shared" si="21"/>
        <v>0</v>
      </c>
      <c r="AL82" s="987">
        <f t="shared" si="22"/>
        <v>0</v>
      </c>
      <c r="AM82" s="987">
        <f t="shared" si="22"/>
        <v>2.91</v>
      </c>
      <c r="AN82" s="987">
        <f t="shared" si="22"/>
        <v>0</v>
      </c>
      <c r="AO82" s="987">
        <f t="shared" si="22"/>
        <v>0</v>
      </c>
      <c r="AP82" s="987">
        <f t="shared" si="22"/>
        <v>0</v>
      </c>
      <c r="AQ82" s="987">
        <f t="shared" si="22"/>
        <v>0</v>
      </c>
      <c r="AR82" s="987">
        <f t="shared" si="22"/>
        <v>0</v>
      </c>
    </row>
    <row r="83" spans="2:44">
      <c r="B83" s="948">
        <v>835</v>
      </c>
      <c r="C83" s="950" t="s">
        <v>3521</v>
      </c>
      <c r="D83" s="951">
        <v>728</v>
      </c>
      <c r="E83" s="951" t="s">
        <v>3538</v>
      </c>
      <c r="F83" s="948" t="s">
        <v>3638</v>
      </c>
      <c r="G83" s="949">
        <v>45174</v>
      </c>
      <c r="H83" s="948" t="s">
        <v>3639</v>
      </c>
      <c r="I83" s="948" t="s">
        <v>3640</v>
      </c>
      <c r="J83" s="948" t="s">
        <v>529</v>
      </c>
      <c r="K83" s="948" t="s">
        <v>3641</v>
      </c>
      <c r="L83" s="960">
        <v>526.20000000000005</v>
      </c>
      <c r="M83" s="987">
        <v>1653.33</v>
      </c>
      <c r="N83" s="987">
        <v>330.66999999999996</v>
      </c>
      <c r="O83" s="987">
        <f t="shared" si="18"/>
        <v>1984</v>
      </c>
      <c r="P83" s="987"/>
      <c r="Q83" s="987"/>
      <c r="R83" s="987"/>
      <c r="S83" s="987"/>
      <c r="T83" s="987"/>
      <c r="U83" s="987"/>
      <c r="V83" s="987">
        <f t="shared" si="20"/>
        <v>1984</v>
      </c>
      <c r="W83" s="987"/>
      <c r="X83" s="987"/>
      <c r="Y83" s="987"/>
      <c r="Z83" s="987">
        <f t="shared" si="19"/>
        <v>0</v>
      </c>
      <c r="AA83" s="987"/>
      <c r="AB83" s="987">
        <f t="shared" si="21"/>
        <v>0</v>
      </c>
      <c r="AC83" s="987">
        <f t="shared" si="21"/>
        <v>0</v>
      </c>
      <c r="AD83" s="987">
        <f t="shared" si="21"/>
        <v>0</v>
      </c>
      <c r="AE83" s="987">
        <f t="shared" si="21"/>
        <v>0</v>
      </c>
      <c r="AF83" s="987">
        <f t="shared" si="21"/>
        <v>0</v>
      </c>
      <c r="AG83" s="987">
        <f t="shared" si="21"/>
        <v>0</v>
      </c>
      <c r="AH83" s="987">
        <f t="shared" si="21"/>
        <v>0</v>
      </c>
      <c r="AI83" s="987">
        <f t="shared" si="21"/>
        <v>0</v>
      </c>
      <c r="AJ83" s="987">
        <f t="shared" si="21"/>
        <v>0</v>
      </c>
      <c r="AK83" s="987">
        <f t="shared" si="21"/>
        <v>0</v>
      </c>
      <c r="AL83" s="987">
        <f t="shared" si="22"/>
        <v>0</v>
      </c>
      <c r="AM83" s="987">
        <f t="shared" si="22"/>
        <v>0</v>
      </c>
      <c r="AN83" s="987">
        <f t="shared" si="22"/>
        <v>0</v>
      </c>
      <c r="AO83" s="987">
        <f t="shared" si="22"/>
        <v>0</v>
      </c>
      <c r="AP83" s="987">
        <f t="shared" si="22"/>
        <v>0</v>
      </c>
      <c r="AQ83" s="987">
        <f t="shared" si="22"/>
        <v>0</v>
      </c>
      <c r="AR83" s="987">
        <f t="shared" si="22"/>
        <v>1653.33</v>
      </c>
    </row>
    <row r="84" spans="2:44">
      <c r="B84" s="948">
        <v>1163</v>
      </c>
      <c r="C84" s="950" t="s">
        <v>3521</v>
      </c>
      <c r="D84" s="951">
        <v>1220</v>
      </c>
      <c r="E84" s="951" t="s">
        <v>3538</v>
      </c>
      <c r="F84" s="948" t="s">
        <v>3642</v>
      </c>
      <c r="G84" s="949">
        <v>45212</v>
      </c>
      <c r="H84" s="948" t="s">
        <v>3643</v>
      </c>
      <c r="I84" s="948" t="s">
        <v>3644</v>
      </c>
      <c r="J84" s="948" t="s">
        <v>465</v>
      </c>
      <c r="K84" s="948" t="s">
        <v>3557</v>
      </c>
      <c r="L84" s="960">
        <v>54</v>
      </c>
      <c r="M84" s="987">
        <v>58.33</v>
      </c>
      <c r="N84" s="987">
        <v>11.67</v>
      </c>
      <c r="O84" s="987">
        <f t="shared" si="18"/>
        <v>70</v>
      </c>
      <c r="P84" s="987" t="s">
        <v>3525</v>
      </c>
      <c r="Q84" s="987"/>
      <c r="R84" s="987"/>
      <c r="S84" s="987"/>
      <c r="T84" s="987"/>
      <c r="U84" s="987"/>
      <c r="V84" s="987"/>
      <c r="W84" s="987"/>
      <c r="X84" s="987"/>
      <c r="Y84" s="987">
        <f>O84</f>
        <v>70</v>
      </c>
      <c r="Z84" s="987">
        <f t="shared" si="19"/>
        <v>0</v>
      </c>
      <c r="AA84" s="987"/>
      <c r="AB84" s="987">
        <f t="shared" si="21"/>
        <v>58.33</v>
      </c>
      <c r="AC84" s="987">
        <f t="shared" si="21"/>
        <v>0</v>
      </c>
      <c r="AD84" s="987">
        <f t="shared" si="21"/>
        <v>0</v>
      </c>
      <c r="AE84" s="987">
        <f t="shared" si="21"/>
        <v>0</v>
      </c>
      <c r="AF84" s="987">
        <f t="shared" si="21"/>
        <v>0</v>
      </c>
      <c r="AG84" s="987">
        <f t="shared" si="21"/>
        <v>0</v>
      </c>
      <c r="AH84" s="987">
        <f t="shared" si="21"/>
        <v>0</v>
      </c>
      <c r="AI84" s="987">
        <f t="shared" si="21"/>
        <v>0</v>
      </c>
      <c r="AJ84" s="987">
        <f t="shared" si="21"/>
        <v>0</v>
      </c>
      <c r="AK84" s="987">
        <f t="shared" si="21"/>
        <v>0</v>
      </c>
      <c r="AL84" s="987">
        <f t="shared" si="22"/>
        <v>0</v>
      </c>
      <c r="AM84" s="987">
        <f t="shared" si="22"/>
        <v>0</v>
      </c>
      <c r="AN84" s="987">
        <f t="shared" si="22"/>
        <v>0</v>
      </c>
      <c r="AO84" s="987">
        <f t="shared" si="22"/>
        <v>0</v>
      </c>
      <c r="AP84" s="987">
        <f t="shared" si="22"/>
        <v>0</v>
      </c>
      <c r="AQ84" s="987">
        <f t="shared" si="22"/>
        <v>0</v>
      </c>
      <c r="AR84" s="987">
        <f t="shared" si="22"/>
        <v>0</v>
      </c>
    </row>
    <row r="85" spans="2:44">
      <c r="B85" s="948">
        <v>35</v>
      </c>
      <c r="C85" s="950" t="s">
        <v>3518</v>
      </c>
      <c r="D85" s="951">
        <v>35</v>
      </c>
      <c r="E85" s="951" t="s">
        <v>3538</v>
      </c>
      <c r="F85" s="948" t="s">
        <v>3645</v>
      </c>
      <c r="G85" s="949">
        <v>44962</v>
      </c>
      <c r="H85" s="948" t="s">
        <v>3646</v>
      </c>
      <c r="I85" s="948" t="s">
        <v>3647</v>
      </c>
      <c r="J85" s="948" t="s">
        <v>501</v>
      </c>
      <c r="K85" s="948" t="s">
        <v>3648</v>
      </c>
      <c r="L85" s="960">
        <v>265</v>
      </c>
      <c r="M85" s="987">
        <v>28.5</v>
      </c>
      <c r="N85" s="987">
        <v>5.7</v>
      </c>
      <c r="O85" s="987">
        <f t="shared" si="18"/>
        <v>34.200000000000003</v>
      </c>
      <c r="P85" s="987"/>
      <c r="Q85" s="987"/>
      <c r="R85" s="987"/>
      <c r="S85" s="987"/>
      <c r="T85" s="987"/>
      <c r="U85" s="987"/>
      <c r="V85" s="987">
        <f t="shared" ref="V85:V116" si="23">O85</f>
        <v>34.200000000000003</v>
      </c>
      <c r="W85" s="987"/>
      <c r="X85" s="987"/>
      <c r="Y85" s="987"/>
      <c r="Z85" s="987">
        <f t="shared" si="19"/>
        <v>0</v>
      </c>
      <c r="AA85" s="987"/>
      <c r="AB85" s="987">
        <f t="shared" si="21"/>
        <v>0</v>
      </c>
      <c r="AC85" s="987">
        <f t="shared" si="21"/>
        <v>0</v>
      </c>
      <c r="AD85" s="987">
        <f t="shared" si="21"/>
        <v>0</v>
      </c>
      <c r="AE85" s="987">
        <f t="shared" si="21"/>
        <v>28.5</v>
      </c>
      <c r="AF85" s="987">
        <f t="shared" si="21"/>
        <v>0</v>
      </c>
      <c r="AG85" s="987">
        <f t="shared" si="21"/>
        <v>0</v>
      </c>
      <c r="AH85" s="987">
        <f t="shared" si="21"/>
        <v>0</v>
      </c>
      <c r="AI85" s="987">
        <f t="shared" si="21"/>
        <v>0</v>
      </c>
      <c r="AJ85" s="987">
        <f t="shared" si="21"/>
        <v>0</v>
      </c>
      <c r="AK85" s="987">
        <f t="shared" si="21"/>
        <v>0</v>
      </c>
      <c r="AL85" s="987">
        <f t="shared" si="22"/>
        <v>0</v>
      </c>
      <c r="AM85" s="987">
        <f t="shared" si="22"/>
        <v>0</v>
      </c>
      <c r="AN85" s="987">
        <f t="shared" si="22"/>
        <v>0</v>
      </c>
      <c r="AO85" s="987">
        <f t="shared" si="22"/>
        <v>0</v>
      </c>
      <c r="AP85" s="987">
        <f t="shared" si="22"/>
        <v>0</v>
      </c>
      <c r="AQ85" s="987">
        <f t="shared" si="22"/>
        <v>0</v>
      </c>
      <c r="AR85" s="987">
        <f t="shared" si="22"/>
        <v>0</v>
      </c>
    </row>
    <row r="86" spans="2:44">
      <c r="B86" s="948">
        <v>36</v>
      </c>
      <c r="C86" s="950" t="s">
        <v>3518</v>
      </c>
      <c r="D86" s="951">
        <v>36</v>
      </c>
      <c r="E86" s="951" t="s">
        <v>3538</v>
      </c>
      <c r="F86" s="948" t="s">
        <v>3649</v>
      </c>
      <c r="G86" s="949">
        <v>44963</v>
      </c>
      <c r="H86" s="948" t="s">
        <v>3650</v>
      </c>
      <c r="I86" s="948" t="s">
        <v>3647</v>
      </c>
      <c r="J86" s="948" t="s">
        <v>501</v>
      </c>
      <c r="K86" s="948" t="s">
        <v>3648</v>
      </c>
      <c r="L86" s="960">
        <v>265</v>
      </c>
      <c r="M86" s="987">
        <v>28.5</v>
      </c>
      <c r="N86" s="987">
        <v>5.7</v>
      </c>
      <c r="O86" s="987">
        <f t="shared" si="18"/>
        <v>34.200000000000003</v>
      </c>
      <c r="P86" s="987"/>
      <c r="Q86" s="987"/>
      <c r="R86" s="987"/>
      <c r="S86" s="987"/>
      <c r="T86" s="987"/>
      <c r="U86" s="987"/>
      <c r="V86" s="987">
        <f t="shared" si="23"/>
        <v>34.200000000000003</v>
      </c>
      <c r="W86" s="987"/>
      <c r="X86" s="987"/>
      <c r="Y86" s="987"/>
      <c r="Z86" s="987">
        <f t="shared" si="19"/>
        <v>0</v>
      </c>
      <c r="AA86" s="987"/>
      <c r="AB86" s="987">
        <f t="shared" si="21"/>
        <v>0</v>
      </c>
      <c r="AC86" s="987">
        <f t="shared" si="21"/>
        <v>0</v>
      </c>
      <c r="AD86" s="987">
        <f t="shared" si="21"/>
        <v>0</v>
      </c>
      <c r="AE86" s="987">
        <f t="shared" si="21"/>
        <v>28.5</v>
      </c>
      <c r="AF86" s="987">
        <f t="shared" si="21"/>
        <v>0</v>
      </c>
      <c r="AG86" s="987">
        <f t="shared" si="21"/>
        <v>0</v>
      </c>
      <c r="AH86" s="987">
        <f t="shared" si="21"/>
        <v>0</v>
      </c>
      <c r="AI86" s="987">
        <f t="shared" si="21"/>
        <v>0</v>
      </c>
      <c r="AJ86" s="987">
        <f t="shared" si="21"/>
        <v>0</v>
      </c>
      <c r="AK86" s="987">
        <f t="shared" si="21"/>
        <v>0</v>
      </c>
      <c r="AL86" s="987">
        <f t="shared" si="22"/>
        <v>0</v>
      </c>
      <c r="AM86" s="987">
        <f t="shared" si="22"/>
        <v>0</v>
      </c>
      <c r="AN86" s="987">
        <f t="shared" si="22"/>
        <v>0</v>
      </c>
      <c r="AO86" s="987">
        <f t="shared" si="22"/>
        <v>0</v>
      </c>
      <c r="AP86" s="987">
        <f t="shared" si="22"/>
        <v>0</v>
      </c>
      <c r="AQ86" s="987">
        <f t="shared" si="22"/>
        <v>0</v>
      </c>
      <c r="AR86" s="987">
        <f t="shared" si="22"/>
        <v>0</v>
      </c>
    </row>
    <row r="87" spans="2:44">
      <c r="B87" s="948">
        <v>37</v>
      </c>
      <c r="C87" s="950" t="s">
        <v>3518</v>
      </c>
      <c r="D87" s="951">
        <v>37</v>
      </c>
      <c r="E87" s="951" t="s">
        <v>3538</v>
      </c>
      <c r="F87" s="948" t="s">
        <v>3651</v>
      </c>
      <c r="G87" s="949">
        <v>44964</v>
      </c>
      <c r="H87" s="948" t="s">
        <v>3652</v>
      </c>
      <c r="I87" s="948" t="s">
        <v>3647</v>
      </c>
      <c r="J87" s="948" t="s">
        <v>501</v>
      </c>
      <c r="K87" s="948" t="s">
        <v>3648</v>
      </c>
      <c r="L87" s="960">
        <v>265</v>
      </c>
      <c r="M87" s="987">
        <v>17.25</v>
      </c>
      <c r="N87" s="987">
        <v>3.45</v>
      </c>
      <c r="O87" s="987">
        <f t="shared" si="18"/>
        <v>20.7</v>
      </c>
      <c r="P87" s="987"/>
      <c r="Q87" s="987"/>
      <c r="R87" s="987"/>
      <c r="S87" s="987"/>
      <c r="T87" s="987"/>
      <c r="U87" s="987"/>
      <c r="V87" s="987">
        <f t="shared" si="23"/>
        <v>20.7</v>
      </c>
      <c r="W87" s="987"/>
      <c r="X87" s="987"/>
      <c r="Y87" s="987"/>
      <c r="Z87" s="987">
        <f t="shared" si="19"/>
        <v>0</v>
      </c>
      <c r="AA87" s="987"/>
      <c r="AB87" s="987">
        <f t="shared" si="21"/>
        <v>0</v>
      </c>
      <c r="AC87" s="987">
        <f t="shared" si="21"/>
        <v>0</v>
      </c>
      <c r="AD87" s="987">
        <f t="shared" si="21"/>
        <v>0</v>
      </c>
      <c r="AE87" s="987">
        <f t="shared" si="21"/>
        <v>17.25</v>
      </c>
      <c r="AF87" s="987">
        <f t="shared" si="21"/>
        <v>0</v>
      </c>
      <c r="AG87" s="987">
        <f t="shared" si="21"/>
        <v>0</v>
      </c>
      <c r="AH87" s="987">
        <f t="shared" si="21"/>
        <v>0</v>
      </c>
      <c r="AI87" s="987">
        <f t="shared" si="21"/>
        <v>0</v>
      </c>
      <c r="AJ87" s="987">
        <f t="shared" si="21"/>
        <v>0</v>
      </c>
      <c r="AK87" s="987">
        <f t="shared" si="21"/>
        <v>0</v>
      </c>
      <c r="AL87" s="987">
        <f t="shared" si="22"/>
        <v>0</v>
      </c>
      <c r="AM87" s="987">
        <f t="shared" si="22"/>
        <v>0</v>
      </c>
      <c r="AN87" s="987">
        <f t="shared" si="22"/>
        <v>0</v>
      </c>
      <c r="AO87" s="987">
        <f t="shared" si="22"/>
        <v>0</v>
      </c>
      <c r="AP87" s="987">
        <f t="shared" si="22"/>
        <v>0</v>
      </c>
      <c r="AQ87" s="987">
        <f t="shared" si="22"/>
        <v>0</v>
      </c>
      <c r="AR87" s="987">
        <f t="shared" si="22"/>
        <v>0</v>
      </c>
    </row>
    <row r="88" spans="2:44">
      <c r="B88" s="948">
        <v>38</v>
      </c>
      <c r="C88" s="950" t="s">
        <v>3518</v>
      </c>
      <c r="D88" s="951">
        <v>38</v>
      </c>
      <c r="E88" s="951" t="s">
        <v>3538</v>
      </c>
      <c r="F88" s="948" t="s">
        <v>3653</v>
      </c>
      <c r="G88" s="949">
        <v>44966</v>
      </c>
      <c r="H88" s="948" t="s">
        <v>3654</v>
      </c>
      <c r="I88" s="948" t="s">
        <v>3647</v>
      </c>
      <c r="J88" s="948" t="s">
        <v>501</v>
      </c>
      <c r="K88" s="948" t="s">
        <v>3648</v>
      </c>
      <c r="L88" s="960">
        <v>265</v>
      </c>
      <c r="M88" s="987">
        <v>17.25</v>
      </c>
      <c r="N88" s="987">
        <v>3.45</v>
      </c>
      <c r="O88" s="987">
        <f t="shared" si="18"/>
        <v>20.7</v>
      </c>
      <c r="P88" s="987"/>
      <c r="Q88" s="987"/>
      <c r="R88" s="987"/>
      <c r="S88" s="987"/>
      <c r="T88" s="987"/>
      <c r="U88" s="987"/>
      <c r="V88" s="987">
        <f t="shared" si="23"/>
        <v>20.7</v>
      </c>
      <c r="W88" s="987"/>
      <c r="X88" s="987"/>
      <c r="Y88" s="987"/>
      <c r="Z88" s="987">
        <f t="shared" si="19"/>
        <v>0</v>
      </c>
      <c r="AA88" s="987"/>
      <c r="AB88" s="987">
        <f t="shared" ref="AB88:AK97" si="24">IF(AB$6-$L88=0,$M88,0)</f>
        <v>0</v>
      </c>
      <c r="AC88" s="987">
        <f t="shared" si="24"/>
        <v>0</v>
      </c>
      <c r="AD88" s="987">
        <f t="shared" si="24"/>
        <v>0</v>
      </c>
      <c r="AE88" s="987">
        <f t="shared" si="24"/>
        <v>17.25</v>
      </c>
      <c r="AF88" s="987">
        <f t="shared" si="24"/>
        <v>0</v>
      </c>
      <c r="AG88" s="987">
        <f t="shared" si="24"/>
        <v>0</v>
      </c>
      <c r="AH88" s="987">
        <f t="shared" si="24"/>
        <v>0</v>
      </c>
      <c r="AI88" s="987">
        <f t="shared" si="24"/>
        <v>0</v>
      </c>
      <c r="AJ88" s="987">
        <f t="shared" si="24"/>
        <v>0</v>
      </c>
      <c r="AK88" s="987">
        <f t="shared" si="24"/>
        <v>0</v>
      </c>
      <c r="AL88" s="987">
        <f t="shared" ref="AL88:AR97" si="25">IF(AL$6-$L88=0,$M88,0)</f>
        <v>0</v>
      </c>
      <c r="AM88" s="987">
        <f t="shared" si="25"/>
        <v>0</v>
      </c>
      <c r="AN88" s="987">
        <f t="shared" si="25"/>
        <v>0</v>
      </c>
      <c r="AO88" s="987">
        <f t="shared" si="25"/>
        <v>0</v>
      </c>
      <c r="AP88" s="987">
        <f t="shared" si="25"/>
        <v>0</v>
      </c>
      <c r="AQ88" s="987">
        <f t="shared" si="25"/>
        <v>0</v>
      </c>
      <c r="AR88" s="987">
        <f t="shared" si="25"/>
        <v>0</v>
      </c>
    </row>
    <row r="89" spans="2:44">
      <c r="B89" s="948">
        <v>39</v>
      </c>
      <c r="C89" s="950" t="s">
        <v>3518</v>
      </c>
      <c r="D89" s="951">
        <v>39</v>
      </c>
      <c r="E89" s="951" t="s">
        <v>3538</v>
      </c>
      <c r="F89" s="948" t="s">
        <v>3655</v>
      </c>
      <c r="G89" s="949">
        <v>44971</v>
      </c>
      <c r="H89" s="948" t="s">
        <v>3656</v>
      </c>
      <c r="I89" s="948" t="s">
        <v>3647</v>
      </c>
      <c r="J89" s="948" t="s">
        <v>501</v>
      </c>
      <c r="K89" s="948" t="s">
        <v>3648</v>
      </c>
      <c r="L89" s="960">
        <v>265</v>
      </c>
      <c r="M89" s="987">
        <v>17.25</v>
      </c>
      <c r="N89" s="987">
        <v>3.45</v>
      </c>
      <c r="O89" s="987">
        <f t="shared" si="18"/>
        <v>20.7</v>
      </c>
      <c r="P89" s="987"/>
      <c r="Q89" s="987"/>
      <c r="R89" s="987"/>
      <c r="S89" s="987"/>
      <c r="T89" s="987"/>
      <c r="U89" s="987"/>
      <c r="V89" s="987">
        <f t="shared" si="23"/>
        <v>20.7</v>
      </c>
      <c r="W89" s="987"/>
      <c r="X89" s="987"/>
      <c r="Y89" s="987"/>
      <c r="Z89" s="987">
        <f t="shared" si="19"/>
        <v>0</v>
      </c>
      <c r="AA89" s="987"/>
      <c r="AB89" s="987">
        <f t="shared" si="24"/>
        <v>0</v>
      </c>
      <c r="AC89" s="987">
        <f t="shared" si="24"/>
        <v>0</v>
      </c>
      <c r="AD89" s="987">
        <f t="shared" si="24"/>
        <v>0</v>
      </c>
      <c r="AE89" s="987">
        <f t="shared" si="24"/>
        <v>17.25</v>
      </c>
      <c r="AF89" s="987">
        <f t="shared" si="24"/>
        <v>0</v>
      </c>
      <c r="AG89" s="987">
        <f t="shared" si="24"/>
        <v>0</v>
      </c>
      <c r="AH89" s="987">
        <f t="shared" si="24"/>
        <v>0</v>
      </c>
      <c r="AI89" s="987">
        <f t="shared" si="24"/>
        <v>0</v>
      </c>
      <c r="AJ89" s="987">
        <f t="shared" si="24"/>
        <v>0</v>
      </c>
      <c r="AK89" s="987">
        <f t="shared" si="24"/>
        <v>0</v>
      </c>
      <c r="AL89" s="987">
        <f t="shared" si="25"/>
        <v>0</v>
      </c>
      <c r="AM89" s="987">
        <f t="shared" si="25"/>
        <v>0</v>
      </c>
      <c r="AN89" s="987">
        <f t="shared" si="25"/>
        <v>0</v>
      </c>
      <c r="AO89" s="987">
        <f t="shared" si="25"/>
        <v>0</v>
      </c>
      <c r="AP89" s="987">
        <f t="shared" si="25"/>
        <v>0</v>
      </c>
      <c r="AQ89" s="987">
        <f t="shared" si="25"/>
        <v>0</v>
      </c>
      <c r="AR89" s="987">
        <f t="shared" si="25"/>
        <v>0</v>
      </c>
    </row>
    <row r="90" spans="2:44">
      <c r="B90" s="948">
        <v>40</v>
      </c>
      <c r="C90" s="950" t="s">
        <v>3518</v>
      </c>
      <c r="D90" s="951">
        <v>40</v>
      </c>
      <c r="E90" s="951" t="s">
        <v>3538</v>
      </c>
      <c r="F90" s="948" t="s">
        <v>3657</v>
      </c>
      <c r="G90" s="949">
        <v>44941</v>
      </c>
      <c r="H90" s="948" t="s">
        <v>3658</v>
      </c>
      <c r="I90" s="948" t="s">
        <v>3647</v>
      </c>
      <c r="J90" s="948" t="s">
        <v>501</v>
      </c>
      <c r="K90" s="948" t="s">
        <v>3648</v>
      </c>
      <c r="L90" s="960">
        <v>265</v>
      </c>
      <c r="M90" s="987">
        <v>22.5</v>
      </c>
      <c r="N90" s="987">
        <v>4.5</v>
      </c>
      <c r="O90" s="987">
        <f t="shared" si="18"/>
        <v>27</v>
      </c>
      <c r="P90" s="987"/>
      <c r="Q90" s="987"/>
      <c r="R90" s="987"/>
      <c r="S90" s="987"/>
      <c r="T90" s="987"/>
      <c r="U90" s="987"/>
      <c r="V90" s="987">
        <f t="shared" si="23"/>
        <v>27</v>
      </c>
      <c r="W90" s="987"/>
      <c r="X90" s="987"/>
      <c r="Y90" s="987"/>
      <c r="Z90" s="987">
        <f t="shared" si="19"/>
        <v>0</v>
      </c>
      <c r="AA90" s="987"/>
      <c r="AB90" s="987">
        <f t="shared" si="24"/>
        <v>0</v>
      </c>
      <c r="AC90" s="987">
        <f t="shared" si="24"/>
        <v>0</v>
      </c>
      <c r="AD90" s="987">
        <f t="shared" si="24"/>
        <v>0</v>
      </c>
      <c r="AE90" s="987">
        <f t="shared" si="24"/>
        <v>22.5</v>
      </c>
      <c r="AF90" s="987">
        <f t="shared" si="24"/>
        <v>0</v>
      </c>
      <c r="AG90" s="987">
        <f t="shared" si="24"/>
        <v>0</v>
      </c>
      <c r="AH90" s="987">
        <f t="shared" si="24"/>
        <v>0</v>
      </c>
      <c r="AI90" s="987">
        <f t="shared" si="24"/>
        <v>0</v>
      </c>
      <c r="AJ90" s="987">
        <f t="shared" si="24"/>
        <v>0</v>
      </c>
      <c r="AK90" s="987">
        <f t="shared" si="24"/>
        <v>0</v>
      </c>
      <c r="AL90" s="987">
        <f t="shared" si="25"/>
        <v>0</v>
      </c>
      <c r="AM90" s="987">
        <f t="shared" si="25"/>
        <v>0</v>
      </c>
      <c r="AN90" s="987">
        <f t="shared" si="25"/>
        <v>0</v>
      </c>
      <c r="AO90" s="987">
        <f t="shared" si="25"/>
        <v>0</v>
      </c>
      <c r="AP90" s="987">
        <f t="shared" si="25"/>
        <v>0</v>
      </c>
      <c r="AQ90" s="987">
        <f t="shared" si="25"/>
        <v>0</v>
      </c>
      <c r="AR90" s="987">
        <f t="shared" si="25"/>
        <v>0</v>
      </c>
    </row>
    <row r="91" spans="2:44">
      <c r="B91" s="948">
        <v>41</v>
      </c>
      <c r="C91" s="950" t="s">
        <v>3518</v>
      </c>
      <c r="D91" s="951">
        <v>41</v>
      </c>
      <c r="E91" s="951" t="s">
        <v>3538</v>
      </c>
      <c r="F91" s="948" t="s">
        <v>3659</v>
      </c>
      <c r="G91" s="949">
        <v>44945</v>
      </c>
      <c r="H91" s="948" t="s">
        <v>3660</v>
      </c>
      <c r="I91" s="948" t="s">
        <v>3647</v>
      </c>
      <c r="J91" s="948" t="s">
        <v>501</v>
      </c>
      <c r="K91" s="948" t="s">
        <v>3648</v>
      </c>
      <c r="L91" s="960">
        <v>265</v>
      </c>
      <c r="M91" s="987">
        <v>17.25</v>
      </c>
      <c r="N91" s="987">
        <v>3.45</v>
      </c>
      <c r="O91" s="987">
        <f t="shared" si="18"/>
        <v>20.7</v>
      </c>
      <c r="P91" s="987"/>
      <c r="Q91" s="987"/>
      <c r="R91" s="987"/>
      <c r="S91" s="987"/>
      <c r="T91" s="987"/>
      <c r="U91" s="987"/>
      <c r="V91" s="987">
        <f t="shared" si="23"/>
        <v>20.7</v>
      </c>
      <c r="W91" s="987"/>
      <c r="X91" s="987"/>
      <c r="Y91" s="987"/>
      <c r="Z91" s="987">
        <f t="shared" si="19"/>
        <v>0</v>
      </c>
      <c r="AA91" s="987"/>
      <c r="AB91" s="987">
        <f t="shared" si="24"/>
        <v>0</v>
      </c>
      <c r="AC91" s="987">
        <f t="shared" si="24"/>
        <v>0</v>
      </c>
      <c r="AD91" s="987">
        <f t="shared" si="24"/>
        <v>0</v>
      </c>
      <c r="AE91" s="987">
        <f t="shared" si="24"/>
        <v>17.25</v>
      </c>
      <c r="AF91" s="987">
        <f t="shared" si="24"/>
        <v>0</v>
      </c>
      <c r="AG91" s="987">
        <f t="shared" si="24"/>
        <v>0</v>
      </c>
      <c r="AH91" s="987">
        <f t="shared" si="24"/>
        <v>0</v>
      </c>
      <c r="AI91" s="987">
        <f t="shared" si="24"/>
        <v>0</v>
      </c>
      <c r="AJ91" s="987">
        <f t="shared" si="24"/>
        <v>0</v>
      </c>
      <c r="AK91" s="987">
        <f t="shared" si="24"/>
        <v>0</v>
      </c>
      <c r="AL91" s="987">
        <f t="shared" si="25"/>
        <v>0</v>
      </c>
      <c r="AM91" s="987">
        <f t="shared" si="25"/>
        <v>0</v>
      </c>
      <c r="AN91" s="987">
        <f t="shared" si="25"/>
        <v>0</v>
      </c>
      <c r="AO91" s="987">
        <f t="shared" si="25"/>
        <v>0</v>
      </c>
      <c r="AP91" s="987">
        <f t="shared" si="25"/>
        <v>0</v>
      </c>
      <c r="AQ91" s="987">
        <f t="shared" si="25"/>
        <v>0</v>
      </c>
      <c r="AR91" s="987">
        <f t="shared" si="25"/>
        <v>0</v>
      </c>
    </row>
    <row r="92" spans="2:44">
      <c r="B92" s="948">
        <v>42</v>
      </c>
      <c r="C92" s="950" t="s">
        <v>3518</v>
      </c>
      <c r="D92" s="951">
        <v>42</v>
      </c>
      <c r="E92" s="951" t="s">
        <v>3538</v>
      </c>
      <c r="F92" s="948" t="s">
        <v>3661</v>
      </c>
      <c r="G92" s="949">
        <v>44945</v>
      </c>
      <c r="H92" s="948" t="s">
        <v>3662</v>
      </c>
      <c r="I92" s="948" t="s">
        <v>3647</v>
      </c>
      <c r="J92" s="948" t="s">
        <v>501</v>
      </c>
      <c r="K92" s="948" t="s">
        <v>3648</v>
      </c>
      <c r="L92" s="960">
        <v>265</v>
      </c>
      <c r="M92" s="987">
        <v>29.95</v>
      </c>
      <c r="N92" s="987">
        <v>5.99</v>
      </c>
      <c r="O92" s="987">
        <f t="shared" si="18"/>
        <v>35.94</v>
      </c>
      <c r="P92" s="987"/>
      <c r="Q92" s="987"/>
      <c r="R92" s="987"/>
      <c r="S92" s="987"/>
      <c r="T92" s="987"/>
      <c r="U92" s="987"/>
      <c r="V92" s="987">
        <f t="shared" si="23"/>
        <v>35.94</v>
      </c>
      <c r="W92" s="987"/>
      <c r="X92" s="987"/>
      <c r="Y92" s="987"/>
      <c r="Z92" s="987">
        <f t="shared" si="19"/>
        <v>0</v>
      </c>
      <c r="AA92" s="987"/>
      <c r="AB92" s="987">
        <f t="shared" si="24"/>
        <v>0</v>
      </c>
      <c r="AC92" s="987">
        <f t="shared" si="24"/>
        <v>0</v>
      </c>
      <c r="AD92" s="987">
        <f t="shared" si="24"/>
        <v>0</v>
      </c>
      <c r="AE92" s="987">
        <f t="shared" si="24"/>
        <v>29.95</v>
      </c>
      <c r="AF92" s="987">
        <f t="shared" si="24"/>
        <v>0</v>
      </c>
      <c r="AG92" s="987">
        <f t="shared" si="24"/>
        <v>0</v>
      </c>
      <c r="AH92" s="987">
        <f t="shared" si="24"/>
        <v>0</v>
      </c>
      <c r="AI92" s="987">
        <f t="shared" si="24"/>
        <v>0</v>
      </c>
      <c r="AJ92" s="987">
        <f t="shared" si="24"/>
        <v>0</v>
      </c>
      <c r="AK92" s="987">
        <f t="shared" si="24"/>
        <v>0</v>
      </c>
      <c r="AL92" s="987">
        <f t="shared" si="25"/>
        <v>0</v>
      </c>
      <c r="AM92" s="987">
        <f t="shared" si="25"/>
        <v>0</v>
      </c>
      <c r="AN92" s="987">
        <f t="shared" si="25"/>
        <v>0</v>
      </c>
      <c r="AO92" s="987">
        <f t="shared" si="25"/>
        <v>0</v>
      </c>
      <c r="AP92" s="987">
        <f t="shared" si="25"/>
        <v>0</v>
      </c>
      <c r="AQ92" s="987">
        <f t="shared" si="25"/>
        <v>0</v>
      </c>
      <c r="AR92" s="987">
        <f t="shared" si="25"/>
        <v>0</v>
      </c>
    </row>
    <row r="93" spans="2:44">
      <c r="B93" s="948">
        <v>43</v>
      </c>
      <c r="C93" s="950" t="s">
        <v>3518</v>
      </c>
      <c r="D93" s="951">
        <v>43</v>
      </c>
      <c r="E93" s="951" t="s">
        <v>3538</v>
      </c>
      <c r="F93" s="948" t="s">
        <v>3663</v>
      </c>
      <c r="G93" s="949">
        <v>44950</v>
      </c>
      <c r="H93" s="948" t="s">
        <v>3664</v>
      </c>
      <c r="I93" s="948" t="s">
        <v>3647</v>
      </c>
      <c r="J93" s="948" t="s">
        <v>501</v>
      </c>
      <c r="K93" s="948" t="s">
        <v>3648</v>
      </c>
      <c r="L93" s="960">
        <v>265</v>
      </c>
      <c r="M93" s="987">
        <v>17.25</v>
      </c>
      <c r="N93" s="987">
        <v>3.45</v>
      </c>
      <c r="O93" s="987">
        <f t="shared" si="18"/>
        <v>20.7</v>
      </c>
      <c r="P93" s="987"/>
      <c r="Q93" s="987"/>
      <c r="R93" s="987"/>
      <c r="S93" s="987"/>
      <c r="T93" s="987"/>
      <c r="U93" s="987"/>
      <c r="V93" s="987">
        <f t="shared" si="23"/>
        <v>20.7</v>
      </c>
      <c r="W93" s="987"/>
      <c r="X93" s="987"/>
      <c r="Y93" s="987"/>
      <c r="Z93" s="987">
        <f t="shared" si="19"/>
        <v>0</v>
      </c>
      <c r="AA93" s="987"/>
      <c r="AB93" s="987">
        <f t="shared" si="24"/>
        <v>0</v>
      </c>
      <c r="AC93" s="987">
        <f t="shared" si="24"/>
        <v>0</v>
      </c>
      <c r="AD93" s="987">
        <f t="shared" si="24"/>
        <v>0</v>
      </c>
      <c r="AE93" s="987">
        <f t="shared" si="24"/>
        <v>17.25</v>
      </c>
      <c r="AF93" s="987">
        <f t="shared" si="24"/>
        <v>0</v>
      </c>
      <c r="AG93" s="987">
        <f t="shared" si="24"/>
        <v>0</v>
      </c>
      <c r="AH93" s="987">
        <f t="shared" si="24"/>
        <v>0</v>
      </c>
      <c r="AI93" s="987">
        <f t="shared" si="24"/>
        <v>0</v>
      </c>
      <c r="AJ93" s="987">
        <f t="shared" si="24"/>
        <v>0</v>
      </c>
      <c r="AK93" s="987">
        <f t="shared" si="24"/>
        <v>0</v>
      </c>
      <c r="AL93" s="987">
        <f t="shared" si="25"/>
        <v>0</v>
      </c>
      <c r="AM93" s="987">
        <f t="shared" si="25"/>
        <v>0</v>
      </c>
      <c r="AN93" s="987">
        <f t="shared" si="25"/>
        <v>0</v>
      </c>
      <c r="AO93" s="987">
        <f t="shared" si="25"/>
        <v>0</v>
      </c>
      <c r="AP93" s="987">
        <f t="shared" si="25"/>
        <v>0</v>
      </c>
      <c r="AQ93" s="987">
        <f t="shared" si="25"/>
        <v>0</v>
      </c>
      <c r="AR93" s="987">
        <f t="shared" si="25"/>
        <v>0</v>
      </c>
    </row>
    <row r="94" spans="2:44">
      <c r="B94" s="948">
        <v>44</v>
      </c>
      <c r="C94" s="950" t="s">
        <v>3518</v>
      </c>
      <c r="D94" s="951">
        <v>44</v>
      </c>
      <c r="E94" s="951" t="s">
        <v>3538</v>
      </c>
      <c r="F94" s="948" t="s">
        <v>3665</v>
      </c>
      <c r="G94" s="949">
        <v>44952</v>
      </c>
      <c r="H94" s="948" t="s">
        <v>3666</v>
      </c>
      <c r="I94" s="948" t="s">
        <v>3647</v>
      </c>
      <c r="J94" s="948" t="s">
        <v>501</v>
      </c>
      <c r="K94" s="948" t="s">
        <v>3648</v>
      </c>
      <c r="L94" s="960">
        <v>265</v>
      </c>
      <c r="M94" s="987">
        <v>22.5</v>
      </c>
      <c r="N94" s="987">
        <v>4.5</v>
      </c>
      <c r="O94" s="987">
        <f t="shared" si="18"/>
        <v>27</v>
      </c>
      <c r="P94" s="987"/>
      <c r="Q94" s="987"/>
      <c r="R94" s="987"/>
      <c r="S94" s="987"/>
      <c r="T94" s="987"/>
      <c r="U94" s="987"/>
      <c r="V94" s="987">
        <f t="shared" si="23"/>
        <v>27</v>
      </c>
      <c r="W94" s="987"/>
      <c r="X94" s="987"/>
      <c r="Y94" s="987"/>
      <c r="Z94" s="987">
        <f t="shared" si="19"/>
        <v>0</v>
      </c>
      <c r="AA94" s="987"/>
      <c r="AB94" s="987">
        <f t="shared" si="24"/>
        <v>0</v>
      </c>
      <c r="AC94" s="987">
        <f t="shared" si="24"/>
        <v>0</v>
      </c>
      <c r="AD94" s="987">
        <f t="shared" si="24"/>
        <v>0</v>
      </c>
      <c r="AE94" s="987">
        <f t="shared" si="24"/>
        <v>22.5</v>
      </c>
      <c r="AF94" s="987">
        <f t="shared" si="24"/>
        <v>0</v>
      </c>
      <c r="AG94" s="987">
        <f t="shared" si="24"/>
        <v>0</v>
      </c>
      <c r="AH94" s="987">
        <f t="shared" si="24"/>
        <v>0</v>
      </c>
      <c r="AI94" s="987">
        <f t="shared" si="24"/>
        <v>0</v>
      </c>
      <c r="AJ94" s="987">
        <f t="shared" si="24"/>
        <v>0</v>
      </c>
      <c r="AK94" s="987">
        <f t="shared" si="24"/>
        <v>0</v>
      </c>
      <c r="AL94" s="987">
        <f t="shared" si="25"/>
        <v>0</v>
      </c>
      <c r="AM94" s="987">
        <f t="shared" si="25"/>
        <v>0</v>
      </c>
      <c r="AN94" s="987">
        <f t="shared" si="25"/>
        <v>0</v>
      </c>
      <c r="AO94" s="987">
        <f t="shared" si="25"/>
        <v>0</v>
      </c>
      <c r="AP94" s="987">
        <f t="shared" si="25"/>
        <v>0</v>
      </c>
      <c r="AQ94" s="987">
        <f t="shared" si="25"/>
        <v>0</v>
      </c>
      <c r="AR94" s="987">
        <f t="shared" si="25"/>
        <v>0</v>
      </c>
    </row>
    <row r="95" spans="2:44">
      <c r="B95" s="948">
        <v>45</v>
      </c>
      <c r="C95" s="950" t="s">
        <v>3518</v>
      </c>
      <c r="D95" s="951">
        <v>45</v>
      </c>
      <c r="E95" s="951" t="s">
        <v>3538</v>
      </c>
      <c r="F95" s="948" t="s">
        <v>3667</v>
      </c>
      <c r="G95" s="949">
        <v>44962</v>
      </c>
      <c r="H95" s="948" t="s">
        <v>3668</v>
      </c>
      <c r="I95" s="948" t="s">
        <v>3647</v>
      </c>
      <c r="J95" s="948" t="s">
        <v>501</v>
      </c>
      <c r="K95" s="948" t="s">
        <v>3648</v>
      </c>
      <c r="L95" s="960">
        <v>265</v>
      </c>
      <c r="M95" s="987">
        <v>28.5</v>
      </c>
      <c r="N95" s="987">
        <v>5.7</v>
      </c>
      <c r="O95" s="987">
        <f t="shared" si="18"/>
        <v>34.200000000000003</v>
      </c>
      <c r="P95" s="987"/>
      <c r="Q95" s="987"/>
      <c r="R95" s="987"/>
      <c r="S95" s="987"/>
      <c r="T95" s="987"/>
      <c r="U95" s="987"/>
      <c r="V95" s="987">
        <f t="shared" si="23"/>
        <v>34.200000000000003</v>
      </c>
      <c r="W95" s="987"/>
      <c r="X95" s="987"/>
      <c r="Y95" s="987"/>
      <c r="Z95" s="987">
        <f t="shared" si="19"/>
        <v>0</v>
      </c>
      <c r="AA95" s="987"/>
      <c r="AB95" s="987">
        <f t="shared" si="24"/>
        <v>0</v>
      </c>
      <c r="AC95" s="987">
        <f t="shared" si="24"/>
        <v>0</v>
      </c>
      <c r="AD95" s="987">
        <f t="shared" si="24"/>
        <v>0</v>
      </c>
      <c r="AE95" s="987">
        <f t="shared" si="24"/>
        <v>28.5</v>
      </c>
      <c r="AF95" s="987">
        <f t="shared" si="24"/>
        <v>0</v>
      </c>
      <c r="AG95" s="987">
        <f t="shared" si="24"/>
        <v>0</v>
      </c>
      <c r="AH95" s="987">
        <f t="shared" si="24"/>
        <v>0</v>
      </c>
      <c r="AI95" s="987">
        <f t="shared" si="24"/>
        <v>0</v>
      </c>
      <c r="AJ95" s="987">
        <f t="shared" si="24"/>
        <v>0</v>
      </c>
      <c r="AK95" s="987">
        <f t="shared" si="24"/>
        <v>0</v>
      </c>
      <c r="AL95" s="987">
        <f t="shared" si="25"/>
        <v>0</v>
      </c>
      <c r="AM95" s="987">
        <f t="shared" si="25"/>
        <v>0</v>
      </c>
      <c r="AN95" s="987">
        <f t="shared" si="25"/>
        <v>0</v>
      </c>
      <c r="AO95" s="987">
        <f t="shared" si="25"/>
        <v>0</v>
      </c>
      <c r="AP95" s="987">
        <f t="shared" si="25"/>
        <v>0</v>
      </c>
      <c r="AQ95" s="987">
        <f t="shared" si="25"/>
        <v>0</v>
      </c>
      <c r="AR95" s="987">
        <f t="shared" si="25"/>
        <v>0</v>
      </c>
    </row>
    <row r="96" spans="2:44">
      <c r="B96" s="948">
        <v>46</v>
      </c>
      <c r="C96" s="950" t="s">
        <v>3518</v>
      </c>
      <c r="D96" s="951">
        <v>46</v>
      </c>
      <c r="E96" s="951" t="s">
        <v>3538</v>
      </c>
      <c r="F96" s="948" t="s">
        <v>3669</v>
      </c>
      <c r="G96" s="949">
        <v>44963</v>
      </c>
      <c r="H96" s="948" t="s">
        <v>3670</v>
      </c>
      <c r="I96" s="948" t="s">
        <v>3647</v>
      </c>
      <c r="J96" s="948" t="s">
        <v>501</v>
      </c>
      <c r="K96" s="948" t="s">
        <v>3648</v>
      </c>
      <c r="L96" s="960">
        <v>265</v>
      </c>
      <c r="M96" s="987">
        <v>22.5</v>
      </c>
      <c r="N96" s="987">
        <v>4.5</v>
      </c>
      <c r="O96" s="987">
        <f t="shared" si="18"/>
        <v>27</v>
      </c>
      <c r="P96" s="987"/>
      <c r="Q96" s="987"/>
      <c r="R96" s="987"/>
      <c r="S96" s="987"/>
      <c r="T96" s="987"/>
      <c r="U96" s="987"/>
      <c r="V96" s="987">
        <f t="shared" si="23"/>
        <v>27</v>
      </c>
      <c r="W96" s="987"/>
      <c r="X96" s="987"/>
      <c r="Y96" s="987"/>
      <c r="Z96" s="987">
        <f t="shared" si="19"/>
        <v>0</v>
      </c>
      <c r="AA96" s="987"/>
      <c r="AB96" s="987">
        <f t="shared" si="24"/>
        <v>0</v>
      </c>
      <c r="AC96" s="987">
        <f t="shared" si="24"/>
        <v>0</v>
      </c>
      <c r="AD96" s="987">
        <f t="shared" si="24"/>
        <v>0</v>
      </c>
      <c r="AE96" s="987">
        <f t="shared" si="24"/>
        <v>22.5</v>
      </c>
      <c r="AF96" s="987">
        <f t="shared" si="24"/>
        <v>0</v>
      </c>
      <c r="AG96" s="987">
        <f t="shared" si="24"/>
        <v>0</v>
      </c>
      <c r="AH96" s="987">
        <f t="shared" si="24"/>
        <v>0</v>
      </c>
      <c r="AI96" s="987">
        <f t="shared" si="24"/>
        <v>0</v>
      </c>
      <c r="AJ96" s="987">
        <f t="shared" si="24"/>
        <v>0</v>
      </c>
      <c r="AK96" s="987">
        <f t="shared" si="24"/>
        <v>0</v>
      </c>
      <c r="AL96" s="987">
        <f t="shared" si="25"/>
        <v>0</v>
      </c>
      <c r="AM96" s="987">
        <f t="shared" si="25"/>
        <v>0</v>
      </c>
      <c r="AN96" s="987">
        <f t="shared" si="25"/>
        <v>0</v>
      </c>
      <c r="AO96" s="987">
        <f t="shared" si="25"/>
        <v>0</v>
      </c>
      <c r="AP96" s="987">
        <f t="shared" si="25"/>
        <v>0</v>
      </c>
      <c r="AQ96" s="987">
        <f t="shared" si="25"/>
        <v>0</v>
      </c>
      <c r="AR96" s="987">
        <f t="shared" si="25"/>
        <v>0</v>
      </c>
    </row>
    <row r="97" spans="2:44">
      <c r="B97" s="948">
        <v>47</v>
      </c>
      <c r="C97" s="950" t="s">
        <v>3518</v>
      </c>
      <c r="D97" s="951">
        <v>47</v>
      </c>
      <c r="E97" s="951" t="s">
        <v>3538</v>
      </c>
      <c r="F97" s="948" t="s">
        <v>3671</v>
      </c>
      <c r="G97" s="949">
        <v>44964</v>
      </c>
      <c r="H97" s="948" t="s">
        <v>3672</v>
      </c>
      <c r="I97" s="948" t="s">
        <v>3647</v>
      </c>
      <c r="J97" s="948" t="s">
        <v>501</v>
      </c>
      <c r="K97" s="948" t="s">
        <v>3648</v>
      </c>
      <c r="L97" s="960">
        <v>265</v>
      </c>
      <c r="M97" s="987">
        <v>28.5</v>
      </c>
      <c r="N97" s="987">
        <v>5.7</v>
      </c>
      <c r="O97" s="987">
        <f t="shared" si="18"/>
        <v>34.200000000000003</v>
      </c>
      <c r="P97" s="987"/>
      <c r="Q97" s="987"/>
      <c r="R97" s="987"/>
      <c r="S97" s="987"/>
      <c r="T97" s="987"/>
      <c r="U97" s="987"/>
      <c r="V97" s="987">
        <f t="shared" si="23"/>
        <v>34.200000000000003</v>
      </c>
      <c r="W97" s="987"/>
      <c r="X97" s="987"/>
      <c r="Y97" s="987"/>
      <c r="Z97" s="987">
        <f t="shared" si="19"/>
        <v>0</v>
      </c>
      <c r="AA97" s="987"/>
      <c r="AB97" s="987">
        <f t="shared" si="24"/>
        <v>0</v>
      </c>
      <c r="AC97" s="987">
        <f t="shared" si="24"/>
        <v>0</v>
      </c>
      <c r="AD97" s="987">
        <f t="shared" si="24"/>
        <v>0</v>
      </c>
      <c r="AE97" s="987">
        <f t="shared" si="24"/>
        <v>28.5</v>
      </c>
      <c r="AF97" s="987">
        <f t="shared" si="24"/>
        <v>0</v>
      </c>
      <c r="AG97" s="987">
        <f t="shared" si="24"/>
        <v>0</v>
      </c>
      <c r="AH97" s="987">
        <f t="shared" si="24"/>
        <v>0</v>
      </c>
      <c r="AI97" s="987">
        <f t="shared" si="24"/>
        <v>0</v>
      </c>
      <c r="AJ97" s="987">
        <f t="shared" si="24"/>
        <v>0</v>
      </c>
      <c r="AK97" s="987">
        <f t="shared" si="24"/>
        <v>0</v>
      </c>
      <c r="AL97" s="987">
        <f t="shared" si="25"/>
        <v>0</v>
      </c>
      <c r="AM97" s="987">
        <f t="shared" si="25"/>
        <v>0</v>
      </c>
      <c r="AN97" s="987">
        <f t="shared" si="25"/>
        <v>0</v>
      </c>
      <c r="AO97" s="987">
        <f t="shared" si="25"/>
        <v>0</v>
      </c>
      <c r="AP97" s="987">
        <f t="shared" si="25"/>
        <v>0</v>
      </c>
      <c r="AQ97" s="987">
        <f t="shared" si="25"/>
        <v>0</v>
      </c>
      <c r="AR97" s="987">
        <f t="shared" si="25"/>
        <v>0</v>
      </c>
    </row>
    <row r="98" spans="2:44">
      <c r="B98" s="948">
        <v>48</v>
      </c>
      <c r="C98" s="950" t="s">
        <v>3518</v>
      </c>
      <c r="D98" s="951">
        <v>48</v>
      </c>
      <c r="E98" s="951" t="s">
        <v>3538</v>
      </c>
      <c r="F98" s="948" t="s">
        <v>3673</v>
      </c>
      <c r="G98" s="949">
        <v>44966</v>
      </c>
      <c r="H98" s="948" t="s">
        <v>3674</v>
      </c>
      <c r="I98" s="948" t="s">
        <v>3647</v>
      </c>
      <c r="J98" s="948" t="s">
        <v>501</v>
      </c>
      <c r="K98" s="948" t="s">
        <v>3648</v>
      </c>
      <c r="L98" s="960">
        <v>265</v>
      </c>
      <c r="M98" s="987">
        <v>17.25</v>
      </c>
      <c r="N98" s="987">
        <v>3.45</v>
      </c>
      <c r="O98" s="987">
        <f t="shared" si="18"/>
        <v>20.7</v>
      </c>
      <c r="P98" s="987"/>
      <c r="Q98" s="987"/>
      <c r="R98" s="987"/>
      <c r="S98" s="987"/>
      <c r="T98" s="987"/>
      <c r="U98" s="987"/>
      <c r="V98" s="987">
        <f t="shared" si="23"/>
        <v>20.7</v>
      </c>
      <c r="W98" s="987"/>
      <c r="X98" s="987"/>
      <c r="Y98" s="987"/>
      <c r="Z98" s="987">
        <f t="shared" si="19"/>
        <v>0</v>
      </c>
      <c r="AA98" s="987"/>
      <c r="AB98" s="987">
        <f t="shared" ref="AB98:AK107" si="26">IF(AB$6-$L98=0,$M98,0)</f>
        <v>0</v>
      </c>
      <c r="AC98" s="987">
        <f t="shared" si="26"/>
        <v>0</v>
      </c>
      <c r="AD98" s="987">
        <f t="shared" si="26"/>
        <v>0</v>
      </c>
      <c r="AE98" s="987">
        <f t="shared" si="26"/>
        <v>17.25</v>
      </c>
      <c r="AF98" s="987">
        <f t="shared" si="26"/>
        <v>0</v>
      </c>
      <c r="AG98" s="987">
        <f t="shared" si="26"/>
        <v>0</v>
      </c>
      <c r="AH98" s="987">
        <f t="shared" si="26"/>
        <v>0</v>
      </c>
      <c r="AI98" s="987">
        <f t="shared" si="26"/>
        <v>0</v>
      </c>
      <c r="AJ98" s="987">
        <f t="shared" si="26"/>
        <v>0</v>
      </c>
      <c r="AK98" s="987">
        <f t="shared" si="26"/>
        <v>0</v>
      </c>
      <c r="AL98" s="987">
        <f t="shared" ref="AL98:AR107" si="27">IF(AL$6-$L98=0,$M98,0)</f>
        <v>0</v>
      </c>
      <c r="AM98" s="987">
        <f t="shared" si="27"/>
        <v>0</v>
      </c>
      <c r="AN98" s="987">
        <f t="shared" si="27"/>
        <v>0</v>
      </c>
      <c r="AO98" s="987">
        <f t="shared" si="27"/>
        <v>0</v>
      </c>
      <c r="AP98" s="987">
        <f t="shared" si="27"/>
        <v>0</v>
      </c>
      <c r="AQ98" s="987">
        <f t="shared" si="27"/>
        <v>0</v>
      </c>
      <c r="AR98" s="987">
        <f t="shared" si="27"/>
        <v>0</v>
      </c>
    </row>
    <row r="99" spans="2:44">
      <c r="B99" s="948">
        <v>49</v>
      </c>
      <c r="C99" s="950" t="s">
        <v>3518</v>
      </c>
      <c r="D99" s="951">
        <v>49</v>
      </c>
      <c r="E99" s="951" t="s">
        <v>3538</v>
      </c>
      <c r="F99" s="948" t="s">
        <v>3675</v>
      </c>
      <c r="G99" s="949">
        <v>44971</v>
      </c>
      <c r="H99" s="948" t="s">
        <v>3676</v>
      </c>
      <c r="I99" s="948" t="s">
        <v>3647</v>
      </c>
      <c r="J99" s="948" t="s">
        <v>501</v>
      </c>
      <c r="K99" s="948" t="s">
        <v>3648</v>
      </c>
      <c r="L99" s="960">
        <v>265</v>
      </c>
      <c r="M99" s="987">
        <v>22.5</v>
      </c>
      <c r="N99" s="987">
        <v>4.5</v>
      </c>
      <c r="O99" s="987">
        <f t="shared" si="18"/>
        <v>27</v>
      </c>
      <c r="P99" s="987"/>
      <c r="Q99" s="987"/>
      <c r="R99" s="987"/>
      <c r="S99" s="987"/>
      <c r="T99" s="987"/>
      <c r="U99" s="987"/>
      <c r="V99" s="987">
        <f t="shared" si="23"/>
        <v>27</v>
      </c>
      <c r="W99" s="987"/>
      <c r="X99" s="987"/>
      <c r="Y99" s="987"/>
      <c r="Z99" s="987">
        <f t="shared" si="19"/>
        <v>0</v>
      </c>
      <c r="AA99" s="987"/>
      <c r="AB99" s="987">
        <f t="shared" si="26"/>
        <v>0</v>
      </c>
      <c r="AC99" s="987">
        <f t="shared" si="26"/>
        <v>0</v>
      </c>
      <c r="AD99" s="987">
        <f t="shared" si="26"/>
        <v>0</v>
      </c>
      <c r="AE99" s="987">
        <f t="shared" si="26"/>
        <v>22.5</v>
      </c>
      <c r="AF99" s="987">
        <f t="shared" si="26"/>
        <v>0</v>
      </c>
      <c r="AG99" s="987">
        <f t="shared" si="26"/>
        <v>0</v>
      </c>
      <c r="AH99" s="987">
        <f t="shared" si="26"/>
        <v>0</v>
      </c>
      <c r="AI99" s="987">
        <f t="shared" si="26"/>
        <v>0</v>
      </c>
      <c r="AJ99" s="987">
        <f t="shared" si="26"/>
        <v>0</v>
      </c>
      <c r="AK99" s="987">
        <f t="shared" si="26"/>
        <v>0</v>
      </c>
      <c r="AL99" s="987">
        <f t="shared" si="27"/>
        <v>0</v>
      </c>
      <c r="AM99" s="987">
        <f t="shared" si="27"/>
        <v>0</v>
      </c>
      <c r="AN99" s="987">
        <f t="shared" si="27"/>
        <v>0</v>
      </c>
      <c r="AO99" s="987">
        <f t="shared" si="27"/>
        <v>0</v>
      </c>
      <c r="AP99" s="987">
        <f t="shared" si="27"/>
        <v>0</v>
      </c>
      <c r="AQ99" s="987">
        <f t="shared" si="27"/>
        <v>0</v>
      </c>
      <c r="AR99" s="987">
        <f t="shared" si="27"/>
        <v>0</v>
      </c>
    </row>
    <row r="100" spans="2:44">
      <c r="B100" s="948">
        <v>50</v>
      </c>
      <c r="C100" s="950" t="s">
        <v>3518</v>
      </c>
      <c r="D100" s="951">
        <v>50</v>
      </c>
      <c r="E100" s="951" t="s">
        <v>3538</v>
      </c>
      <c r="F100" s="948" t="s">
        <v>3677</v>
      </c>
      <c r="G100" s="949">
        <v>44950</v>
      </c>
      <c r="H100" s="948" t="s">
        <v>3678</v>
      </c>
      <c r="I100" s="948" t="s">
        <v>3647</v>
      </c>
      <c r="J100" s="948" t="s">
        <v>501</v>
      </c>
      <c r="K100" s="948" t="s">
        <v>3648</v>
      </c>
      <c r="L100" s="960">
        <v>265</v>
      </c>
      <c r="M100" s="987">
        <v>28.5</v>
      </c>
      <c r="N100" s="987">
        <v>5.7</v>
      </c>
      <c r="O100" s="987">
        <f t="shared" si="18"/>
        <v>34.200000000000003</v>
      </c>
      <c r="P100" s="987"/>
      <c r="Q100" s="987"/>
      <c r="R100" s="987"/>
      <c r="S100" s="987"/>
      <c r="T100" s="987"/>
      <c r="U100" s="987"/>
      <c r="V100" s="987">
        <f t="shared" si="23"/>
        <v>34.200000000000003</v>
      </c>
      <c r="W100" s="987"/>
      <c r="X100" s="987"/>
      <c r="Y100" s="987"/>
      <c r="Z100" s="987">
        <f t="shared" si="19"/>
        <v>0</v>
      </c>
      <c r="AA100" s="987"/>
      <c r="AB100" s="987">
        <f t="shared" si="26"/>
        <v>0</v>
      </c>
      <c r="AC100" s="987">
        <f t="shared" si="26"/>
        <v>0</v>
      </c>
      <c r="AD100" s="987">
        <f t="shared" si="26"/>
        <v>0</v>
      </c>
      <c r="AE100" s="987">
        <f t="shared" si="26"/>
        <v>28.5</v>
      </c>
      <c r="AF100" s="987">
        <f t="shared" si="26"/>
        <v>0</v>
      </c>
      <c r="AG100" s="987">
        <f t="shared" si="26"/>
        <v>0</v>
      </c>
      <c r="AH100" s="987">
        <f t="shared" si="26"/>
        <v>0</v>
      </c>
      <c r="AI100" s="987">
        <f t="shared" si="26"/>
        <v>0</v>
      </c>
      <c r="AJ100" s="987">
        <f t="shared" si="26"/>
        <v>0</v>
      </c>
      <c r="AK100" s="987">
        <f t="shared" si="26"/>
        <v>0</v>
      </c>
      <c r="AL100" s="987">
        <f t="shared" si="27"/>
        <v>0</v>
      </c>
      <c r="AM100" s="987">
        <f t="shared" si="27"/>
        <v>0</v>
      </c>
      <c r="AN100" s="987">
        <f t="shared" si="27"/>
        <v>0</v>
      </c>
      <c r="AO100" s="987">
        <f t="shared" si="27"/>
        <v>0</v>
      </c>
      <c r="AP100" s="987">
        <f t="shared" si="27"/>
        <v>0</v>
      </c>
      <c r="AQ100" s="987">
        <f t="shared" si="27"/>
        <v>0</v>
      </c>
      <c r="AR100" s="987">
        <f t="shared" si="27"/>
        <v>0</v>
      </c>
    </row>
    <row r="101" spans="2:44">
      <c r="B101" s="948">
        <v>51</v>
      </c>
      <c r="C101" s="950" t="s">
        <v>3518</v>
      </c>
      <c r="D101" s="951">
        <v>51</v>
      </c>
      <c r="E101" s="951" t="s">
        <v>3538</v>
      </c>
      <c r="F101" s="948" t="s">
        <v>3679</v>
      </c>
      <c r="G101" s="949">
        <v>44952</v>
      </c>
      <c r="H101" s="948" t="s">
        <v>3680</v>
      </c>
      <c r="I101" s="948" t="s">
        <v>3647</v>
      </c>
      <c r="J101" s="948" t="s">
        <v>501</v>
      </c>
      <c r="K101" s="948" t="s">
        <v>3648</v>
      </c>
      <c r="L101" s="960">
        <v>265</v>
      </c>
      <c r="M101" s="987">
        <v>17.25</v>
      </c>
      <c r="N101" s="987">
        <v>3.45</v>
      </c>
      <c r="O101" s="987">
        <f t="shared" si="18"/>
        <v>20.7</v>
      </c>
      <c r="P101" s="987"/>
      <c r="Q101" s="987"/>
      <c r="R101" s="987"/>
      <c r="S101" s="987"/>
      <c r="T101" s="987"/>
      <c r="U101" s="987"/>
      <c r="V101" s="987">
        <f t="shared" si="23"/>
        <v>20.7</v>
      </c>
      <c r="W101" s="987"/>
      <c r="X101" s="987"/>
      <c r="Y101" s="987"/>
      <c r="Z101" s="987">
        <f t="shared" si="19"/>
        <v>0</v>
      </c>
      <c r="AA101" s="987"/>
      <c r="AB101" s="987">
        <f t="shared" si="26"/>
        <v>0</v>
      </c>
      <c r="AC101" s="987">
        <f t="shared" si="26"/>
        <v>0</v>
      </c>
      <c r="AD101" s="987">
        <f t="shared" si="26"/>
        <v>0</v>
      </c>
      <c r="AE101" s="987">
        <f t="shared" si="26"/>
        <v>17.25</v>
      </c>
      <c r="AF101" s="987">
        <f t="shared" si="26"/>
        <v>0</v>
      </c>
      <c r="AG101" s="987">
        <f t="shared" si="26"/>
        <v>0</v>
      </c>
      <c r="AH101" s="987">
        <f t="shared" si="26"/>
        <v>0</v>
      </c>
      <c r="AI101" s="987">
        <f t="shared" si="26"/>
        <v>0</v>
      </c>
      <c r="AJ101" s="987">
        <f t="shared" si="26"/>
        <v>0</v>
      </c>
      <c r="AK101" s="987">
        <f t="shared" si="26"/>
        <v>0</v>
      </c>
      <c r="AL101" s="987">
        <f t="shared" si="27"/>
        <v>0</v>
      </c>
      <c r="AM101" s="987">
        <f t="shared" si="27"/>
        <v>0</v>
      </c>
      <c r="AN101" s="987">
        <f t="shared" si="27"/>
        <v>0</v>
      </c>
      <c r="AO101" s="987">
        <f t="shared" si="27"/>
        <v>0</v>
      </c>
      <c r="AP101" s="987">
        <f t="shared" si="27"/>
        <v>0</v>
      </c>
      <c r="AQ101" s="987">
        <f t="shared" si="27"/>
        <v>0</v>
      </c>
      <c r="AR101" s="987">
        <f t="shared" si="27"/>
        <v>0</v>
      </c>
    </row>
    <row r="102" spans="2:44">
      <c r="B102" s="948">
        <v>52</v>
      </c>
      <c r="C102" s="950" t="s">
        <v>3518</v>
      </c>
      <c r="D102" s="951">
        <v>52</v>
      </c>
      <c r="E102" s="951" t="s">
        <v>3538</v>
      </c>
      <c r="F102" s="948" t="s">
        <v>3681</v>
      </c>
      <c r="G102" s="949">
        <v>44963</v>
      </c>
      <c r="H102" s="948" t="s">
        <v>3682</v>
      </c>
      <c r="I102" s="948" t="s">
        <v>3647</v>
      </c>
      <c r="J102" s="948" t="s">
        <v>501</v>
      </c>
      <c r="K102" s="948" t="s">
        <v>3648</v>
      </c>
      <c r="L102" s="960">
        <v>265</v>
      </c>
      <c r="M102" s="987">
        <v>22.5</v>
      </c>
      <c r="N102" s="987">
        <v>4.5</v>
      </c>
      <c r="O102" s="987">
        <f t="shared" si="18"/>
        <v>27</v>
      </c>
      <c r="P102" s="987"/>
      <c r="Q102" s="987"/>
      <c r="R102" s="987"/>
      <c r="S102" s="987"/>
      <c r="T102" s="987"/>
      <c r="U102" s="987"/>
      <c r="V102" s="987">
        <f t="shared" si="23"/>
        <v>27</v>
      </c>
      <c r="W102" s="987"/>
      <c r="X102" s="987"/>
      <c r="Y102" s="987"/>
      <c r="Z102" s="987">
        <f t="shared" si="19"/>
        <v>0</v>
      </c>
      <c r="AA102" s="987"/>
      <c r="AB102" s="987">
        <f t="shared" si="26"/>
        <v>0</v>
      </c>
      <c r="AC102" s="987">
        <f t="shared" si="26"/>
        <v>0</v>
      </c>
      <c r="AD102" s="987">
        <f t="shared" si="26"/>
        <v>0</v>
      </c>
      <c r="AE102" s="987">
        <f t="shared" si="26"/>
        <v>22.5</v>
      </c>
      <c r="AF102" s="987">
        <f t="shared" si="26"/>
        <v>0</v>
      </c>
      <c r="AG102" s="987">
        <f t="shared" si="26"/>
        <v>0</v>
      </c>
      <c r="AH102" s="987">
        <f t="shared" si="26"/>
        <v>0</v>
      </c>
      <c r="AI102" s="987">
        <f t="shared" si="26"/>
        <v>0</v>
      </c>
      <c r="AJ102" s="987">
        <f t="shared" si="26"/>
        <v>0</v>
      </c>
      <c r="AK102" s="987">
        <f t="shared" si="26"/>
        <v>0</v>
      </c>
      <c r="AL102" s="987">
        <f t="shared" si="27"/>
        <v>0</v>
      </c>
      <c r="AM102" s="987">
        <f t="shared" si="27"/>
        <v>0</v>
      </c>
      <c r="AN102" s="987">
        <f t="shared" si="27"/>
        <v>0</v>
      </c>
      <c r="AO102" s="987">
        <f t="shared" si="27"/>
        <v>0</v>
      </c>
      <c r="AP102" s="987">
        <f t="shared" si="27"/>
        <v>0</v>
      </c>
      <c r="AQ102" s="987">
        <f t="shared" si="27"/>
        <v>0</v>
      </c>
      <c r="AR102" s="987">
        <f t="shared" si="27"/>
        <v>0</v>
      </c>
    </row>
    <row r="103" spans="2:44">
      <c r="B103" s="948">
        <v>53</v>
      </c>
      <c r="C103" s="950" t="s">
        <v>3518</v>
      </c>
      <c r="D103" s="951">
        <v>53</v>
      </c>
      <c r="E103" s="951" t="s">
        <v>3538</v>
      </c>
      <c r="F103" s="948" t="s">
        <v>3683</v>
      </c>
      <c r="G103" s="949">
        <v>44964</v>
      </c>
      <c r="H103" s="948" t="s">
        <v>3684</v>
      </c>
      <c r="I103" s="948" t="s">
        <v>3647</v>
      </c>
      <c r="J103" s="948" t="s">
        <v>501</v>
      </c>
      <c r="K103" s="948" t="s">
        <v>3648</v>
      </c>
      <c r="L103" s="960">
        <v>265</v>
      </c>
      <c r="M103" s="987">
        <v>17.25</v>
      </c>
      <c r="N103" s="987">
        <v>3.45</v>
      </c>
      <c r="O103" s="987">
        <f t="shared" si="18"/>
        <v>20.7</v>
      </c>
      <c r="P103" s="987"/>
      <c r="Q103" s="987"/>
      <c r="R103" s="987"/>
      <c r="S103" s="987"/>
      <c r="T103" s="987"/>
      <c r="U103" s="987"/>
      <c r="V103" s="987">
        <f t="shared" si="23"/>
        <v>20.7</v>
      </c>
      <c r="W103" s="987"/>
      <c r="X103" s="987"/>
      <c r="Y103" s="987"/>
      <c r="Z103" s="987">
        <f t="shared" si="19"/>
        <v>0</v>
      </c>
      <c r="AA103" s="987"/>
      <c r="AB103" s="987">
        <f t="shared" si="26"/>
        <v>0</v>
      </c>
      <c r="AC103" s="987">
        <f t="shared" si="26"/>
        <v>0</v>
      </c>
      <c r="AD103" s="987">
        <f t="shared" si="26"/>
        <v>0</v>
      </c>
      <c r="AE103" s="987">
        <f t="shared" si="26"/>
        <v>17.25</v>
      </c>
      <c r="AF103" s="987">
        <f t="shared" si="26"/>
        <v>0</v>
      </c>
      <c r="AG103" s="987">
        <f t="shared" si="26"/>
        <v>0</v>
      </c>
      <c r="AH103" s="987">
        <f t="shared" si="26"/>
        <v>0</v>
      </c>
      <c r="AI103" s="987">
        <f t="shared" si="26"/>
        <v>0</v>
      </c>
      <c r="AJ103" s="987">
        <f t="shared" si="26"/>
        <v>0</v>
      </c>
      <c r="AK103" s="987">
        <f t="shared" si="26"/>
        <v>0</v>
      </c>
      <c r="AL103" s="987">
        <f t="shared" si="27"/>
        <v>0</v>
      </c>
      <c r="AM103" s="987">
        <f t="shared" si="27"/>
        <v>0</v>
      </c>
      <c r="AN103" s="987">
        <f t="shared" si="27"/>
        <v>0</v>
      </c>
      <c r="AO103" s="987">
        <f t="shared" si="27"/>
        <v>0</v>
      </c>
      <c r="AP103" s="987">
        <f t="shared" si="27"/>
        <v>0</v>
      </c>
      <c r="AQ103" s="987">
        <f t="shared" si="27"/>
        <v>0</v>
      </c>
      <c r="AR103" s="987">
        <f t="shared" si="27"/>
        <v>0</v>
      </c>
    </row>
    <row r="104" spans="2:44">
      <c r="B104" s="948">
        <v>54</v>
      </c>
      <c r="C104" s="950" t="s">
        <v>3518</v>
      </c>
      <c r="D104" s="951">
        <v>54</v>
      </c>
      <c r="E104" s="951" t="s">
        <v>3538</v>
      </c>
      <c r="F104" s="948" t="s">
        <v>3685</v>
      </c>
      <c r="G104" s="949">
        <v>44966</v>
      </c>
      <c r="H104" s="948" t="s">
        <v>3686</v>
      </c>
      <c r="I104" s="948" t="s">
        <v>3647</v>
      </c>
      <c r="J104" s="948" t="s">
        <v>501</v>
      </c>
      <c r="K104" s="948" t="s">
        <v>3648</v>
      </c>
      <c r="L104" s="960">
        <v>265</v>
      </c>
      <c r="M104" s="987">
        <v>22.5</v>
      </c>
      <c r="N104" s="987">
        <v>4.5</v>
      </c>
      <c r="O104" s="987">
        <f t="shared" si="18"/>
        <v>27</v>
      </c>
      <c r="P104" s="987"/>
      <c r="Q104" s="987"/>
      <c r="R104" s="987"/>
      <c r="S104" s="987"/>
      <c r="T104" s="987"/>
      <c r="U104" s="987"/>
      <c r="V104" s="987">
        <f t="shared" si="23"/>
        <v>27</v>
      </c>
      <c r="W104" s="987"/>
      <c r="X104" s="987"/>
      <c r="Y104" s="987"/>
      <c r="Z104" s="987">
        <f t="shared" si="19"/>
        <v>0</v>
      </c>
      <c r="AA104" s="987"/>
      <c r="AB104" s="987">
        <f t="shared" si="26"/>
        <v>0</v>
      </c>
      <c r="AC104" s="987">
        <f t="shared" si="26"/>
        <v>0</v>
      </c>
      <c r="AD104" s="987">
        <f t="shared" si="26"/>
        <v>0</v>
      </c>
      <c r="AE104" s="987">
        <f t="shared" si="26"/>
        <v>22.5</v>
      </c>
      <c r="AF104" s="987">
        <f t="shared" si="26"/>
        <v>0</v>
      </c>
      <c r="AG104" s="987">
        <f t="shared" si="26"/>
        <v>0</v>
      </c>
      <c r="AH104" s="987">
        <f t="shared" si="26"/>
        <v>0</v>
      </c>
      <c r="AI104" s="987">
        <f t="shared" si="26"/>
        <v>0</v>
      </c>
      <c r="AJ104" s="987">
        <f t="shared" si="26"/>
        <v>0</v>
      </c>
      <c r="AK104" s="987">
        <f t="shared" si="26"/>
        <v>0</v>
      </c>
      <c r="AL104" s="987">
        <f t="shared" si="27"/>
        <v>0</v>
      </c>
      <c r="AM104" s="987">
        <f t="shared" si="27"/>
        <v>0</v>
      </c>
      <c r="AN104" s="987">
        <f t="shared" si="27"/>
        <v>0</v>
      </c>
      <c r="AO104" s="987">
        <f t="shared" si="27"/>
        <v>0</v>
      </c>
      <c r="AP104" s="987">
        <f t="shared" si="27"/>
        <v>0</v>
      </c>
      <c r="AQ104" s="987">
        <f t="shared" si="27"/>
        <v>0</v>
      </c>
      <c r="AR104" s="987">
        <f t="shared" si="27"/>
        <v>0</v>
      </c>
    </row>
    <row r="105" spans="2:44">
      <c r="B105" s="948">
        <v>55</v>
      </c>
      <c r="C105" s="950" t="s">
        <v>3518</v>
      </c>
      <c r="D105" s="951">
        <v>55</v>
      </c>
      <c r="E105" s="951" t="s">
        <v>3538</v>
      </c>
      <c r="F105" s="948" t="s">
        <v>3687</v>
      </c>
      <c r="G105" s="949">
        <v>44971</v>
      </c>
      <c r="H105" s="948" t="s">
        <v>3688</v>
      </c>
      <c r="I105" s="948" t="s">
        <v>3647</v>
      </c>
      <c r="J105" s="948" t="s">
        <v>501</v>
      </c>
      <c r="K105" s="948" t="s">
        <v>3648</v>
      </c>
      <c r="L105" s="960">
        <v>265</v>
      </c>
      <c r="M105" s="987">
        <v>35.5</v>
      </c>
      <c r="N105" s="987">
        <v>7.1</v>
      </c>
      <c r="O105" s="987">
        <f t="shared" si="18"/>
        <v>42.6</v>
      </c>
      <c r="P105" s="987"/>
      <c r="Q105" s="987"/>
      <c r="R105" s="987"/>
      <c r="S105" s="987"/>
      <c r="T105" s="987"/>
      <c r="U105" s="987"/>
      <c r="V105" s="987">
        <f t="shared" si="23"/>
        <v>42.6</v>
      </c>
      <c r="W105" s="987"/>
      <c r="X105" s="987"/>
      <c r="Y105" s="987"/>
      <c r="Z105" s="987">
        <f t="shared" si="19"/>
        <v>0</v>
      </c>
      <c r="AA105" s="987"/>
      <c r="AB105" s="987">
        <f t="shared" si="26"/>
        <v>0</v>
      </c>
      <c r="AC105" s="987">
        <f t="shared" si="26"/>
        <v>0</v>
      </c>
      <c r="AD105" s="987">
        <f t="shared" si="26"/>
        <v>0</v>
      </c>
      <c r="AE105" s="987">
        <f t="shared" si="26"/>
        <v>35.5</v>
      </c>
      <c r="AF105" s="987">
        <f t="shared" si="26"/>
        <v>0</v>
      </c>
      <c r="AG105" s="987">
        <f t="shared" si="26"/>
        <v>0</v>
      </c>
      <c r="AH105" s="987">
        <f t="shared" si="26"/>
        <v>0</v>
      </c>
      <c r="AI105" s="987">
        <f t="shared" si="26"/>
        <v>0</v>
      </c>
      <c r="AJ105" s="987">
        <f t="shared" si="26"/>
        <v>0</v>
      </c>
      <c r="AK105" s="987">
        <f t="shared" si="26"/>
        <v>0</v>
      </c>
      <c r="AL105" s="987">
        <f t="shared" si="27"/>
        <v>0</v>
      </c>
      <c r="AM105" s="987">
        <f t="shared" si="27"/>
        <v>0</v>
      </c>
      <c r="AN105" s="987">
        <f t="shared" si="27"/>
        <v>0</v>
      </c>
      <c r="AO105" s="987">
        <f t="shared" si="27"/>
        <v>0</v>
      </c>
      <c r="AP105" s="987">
        <f t="shared" si="27"/>
        <v>0</v>
      </c>
      <c r="AQ105" s="987">
        <f t="shared" si="27"/>
        <v>0</v>
      </c>
      <c r="AR105" s="987">
        <f t="shared" si="27"/>
        <v>0</v>
      </c>
    </row>
    <row r="106" spans="2:44">
      <c r="B106" s="948">
        <v>56</v>
      </c>
      <c r="C106" s="950" t="s">
        <v>3518</v>
      </c>
      <c r="D106" s="951">
        <v>56</v>
      </c>
      <c r="E106" s="951" t="s">
        <v>3538</v>
      </c>
      <c r="F106" s="948" t="s">
        <v>3689</v>
      </c>
      <c r="G106" s="949">
        <v>44950</v>
      </c>
      <c r="H106" s="948" t="s">
        <v>3690</v>
      </c>
      <c r="I106" s="948" t="s">
        <v>3647</v>
      </c>
      <c r="J106" s="948" t="s">
        <v>501</v>
      </c>
      <c r="K106" s="948" t="s">
        <v>3648</v>
      </c>
      <c r="L106" s="960">
        <v>265</v>
      </c>
      <c r="M106" s="987">
        <v>17.25</v>
      </c>
      <c r="N106" s="987">
        <v>3.45</v>
      </c>
      <c r="O106" s="987">
        <f t="shared" si="18"/>
        <v>20.7</v>
      </c>
      <c r="P106" s="987"/>
      <c r="Q106" s="987"/>
      <c r="R106" s="987"/>
      <c r="S106" s="987"/>
      <c r="T106" s="987"/>
      <c r="U106" s="987"/>
      <c r="V106" s="987">
        <f t="shared" si="23"/>
        <v>20.7</v>
      </c>
      <c r="W106" s="987"/>
      <c r="X106" s="987"/>
      <c r="Y106" s="987"/>
      <c r="Z106" s="987">
        <f t="shared" si="19"/>
        <v>0</v>
      </c>
      <c r="AA106" s="987"/>
      <c r="AB106" s="987">
        <f t="shared" si="26"/>
        <v>0</v>
      </c>
      <c r="AC106" s="987">
        <f t="shared" si="26"/>
        <v>0</v>
      </c>
      <c r="AD106" s="987">
        <f t="shared" si="26"/>
        <v>0</v>
      </c>
      <c r="AE106" s="987">
        <f t="shared" si="26"/>
        <v>17.25</v>
      </c>
      <c r="AF106" s="987">
        <f t="shared" si="26"/>
        <v>0</v>
      </c>
      <c r="AG106" s="987">
        <f t="shared" si="26"/>
        <v>0</v>
      </c>
      <c r="AH106" s="987">
        <f t="shared" si="26"/>
        <v>0</v>
      </c>
      <c r="AI106" s="987">
        <f t="shared" si="26"/>
        <v>0</v>
      </c>
      <c r="AJ106" s="987">
        <f t="shared" si="26"/>
        <v>0</v>
      </c>
      <c r="AK106" s="987">
        <f t="shared" si="26"/>
        <v>0</v>
      </c>
      <c r="AL106" s="987">
        <f t="shared" si="27"/>
        <v>0</v>
      </c>
      <c r="AM106" s="987">
        <f t="shared" si="27"/>
        <v>0</v>
      </c>
      <c r="AN106" s="987">
        <f t="shared" si="27"/>
        <v>0</v>
      </c>
      <c r="AO106" s="987">
        <f t="shared" si="27"/>
        <v>0</v>
      </c>
      <c r="AP106" s="987">
        <f t="shared" si="27"/>
        <v>0</v>
      </c>
      <c r="AQ106" s="987">
        <f t="shared" si="27"/>
        <v>0</v>
      </c>
      <c r="AR106" s="987">
        <f t="shared" si="27"/>
        <v>0</v>
      </c>
    </row>
    <row r="107" spans="2:44">
      <c r="B107" s="948">
        <v>57</v>
      </c>
      <c r="C107" s="950" t="s">
        <v>3518</v>
      </c>
      <c r="D107" s="951">
        <v>57</v>
      </c>
      <c r="E107" s="951" t="s">
        <v>3538</v>
      </c>
      <c r="F107" s="948" t="s">
        <v>3691</v>
      </c>
      <c r="G107" s="949">
        <v>44963</v>
      </c>
      <c r="H107" s="948" t="s">
        <v>3692</v>
      </c>
      <c r="I107" s="948" t="s">
        <v>3647</v>
      </c>
      <c r="J107" s="948" t="s">
        <v>501</v>
      </c>
      <c r="K107" s="948" t="s">
        <v>3648</v>
      </c>
      <c r="L107" s="960">
        <v>265</v>
      </c>
      <c r="M107" s="987">
        <v>28.5</v>
      </c>
      <c r="N107" s="987">
        <v>5.7</v>
      </c>
      <c r="O107" s="987">
        <f t="shared" si="18"/>
        <v>34.200000000000003</v>
      </c>
      <c r="P107" s="987"/>
      <c r="Q107" s="987"/>
      <c r="R107" s="987"/>
      <c r="S107" s="987"/>
      <c r="T107" s="987"/>
      <c r="U107" s="987"/>
      <c r="V107" s="987">
        <f t="shared" si="23"/>
        <v>34.200000000000003</v>
      </c>
      <c r="W107" s="987"/>
      <c r="X107" s="987"/>
      <c r="Y107" s="987"/>
      <c r="Z107" s="987">
        <f t="shared" si="19"/>
        <v>0</v>
      </c>
      <c r="AA107" s="987"/>
      <c r="AB107" s="987">
        <f t="shared" si="26"/>
        <v>0</v>
      </c>
      <c r="AC107" s="987">
        <f t="shared" si="26"/>
        <v>0</v>
      </c>
      <c r="AD107" s="987">
        <f t="shared" si="26"/>
        <v>0</v>
      </c>
      <c r="AE107" s="987">
        <f t="shared" si="26"/>
        <v>28.5</v>
      </c>
      <c r="AF107" s="987">
        <f t="shared" si="26"/>
        <v>0</v>
      </c>
      <c r="AG107" s="987">
        <f t="shared" si="26"/>
        <v>0</v>
      </c>
      <c r="AH107" s="987">
        <f t="shared" si="26"/>
        <v>0</v>
      </c>
      <c r="AI107" s="987">
        <f t="shared" si="26"/>
        <v>0</v>
      </c>
      <c r="AJ107" s="987">
        <f t="shared" si="26"/>
        <v>0</v>
      </c>
      <c r="AK107" s="987">
        <f t="shared" si="26"/>
        <v>0</v>
      </c>
      <c r="AL107" s="987">
        <f t="shared" si="27"/>
        <v>0</v>
      </c>
      <c r="AM107" s="987">
        <f t="shared" si="27"/>
        <v>0</v>
      </c>
      <c r="AN107" s="987">
        <f t="shared" si="27"/>
        <v>0</v>
      </c>
      <c r="AO107" s="987">
        <f t="shared" si="27"/>
        <v>0</v>
      </c>
      <c r="AP107" s="987">
        <f t="shared" si="27"/>
        <v>0</v>
      </c>
      <c r="AQ107" s="987">
        <f t="shared" si="27"/>
        <v>0</v>
      </c>
      <c r="AR107" s="987">
        <f t="shared" si="27"/>
        <v>0</v>
      </c>
    </row>
    <row r="108" spans="2:44">
      <c r="B108" s="948">
        <v>58</v>
      </c>
      <c r="C108" s="950" t="s">
        <v>3518</v>
      </c>
      <c r="D108" s="951">
        <v>58</v>
      </c>
      <c r="E108" s="951" t="s">
        <v>3538</v>
      </c>
      <c r="F108" s="948" t="s">
        <v>3693</v>
      </c>
      <c r="G108" s="949">
        <v>44966</v>
      </c>
      <c r="H108" s="948" t="s">
        <v>3694</v>
      </c>
      <c r="I108" s="948" t="s">
        <v>3647</v>
      </c>
      <c r="J108" s="948" t="s">
        <v>501</v>
      </c>
      <c r="K108" s="948" t="s">
        <v>3648</v>
      </c>
      <c r="L108" s="960">
        <v>265</v>
      </c>
      <c r="M108" s="987">
        <v>28.5</v>
      </c>
      <c r="N108" s="987">
        <v>5.7</v>
      </c>
      <c r="O108" s="987">
        <f t="shared" si="18"/>
        <v>34.200000000000003</v>
      </c>
      <c r="P108" s="987"/>
      <c r="Q108" s="987"/>
      <c r="R108" s="987"/>
      <c r="S108" s="987"/>
      <c r="T108" s="987"/>
      <c r="U108" s="987"/>
      <c r="V108" s="987">
        <f t="shared" si="23"/>
        <v>34.200000000000003</v>
      </c>
      <c r="W108" s="987"/>
      <c r="X108" s="987"/>
      <c r="Y108" s="987"/>
      <c r="Z108" s="987">
        <f t="shared" si="19"/>
        <v>0</v>
      </c>
      <c r="AA108" s="987"/>
      <c r="AB108" s="987">
        <f t="shared" ref="AB108:AK117" si="28">IF(AB$6-$L108=0,$M108,0)</f>
        <v>0</v>
      </c>
      <c r="AC108" s="987">
        <f t="shared" si="28"/>
        <v>0</v>
      </c>
      <c r="AD108" s="987">
        <f t="shared" si="28"/>
        <v>0</v>
      </c>
      <c r="AE108" s="987">
        <f t="shared" si="28"/>
        <v>28.5</v>
      </c>
      <c r="AF108" s="987">
        <f t="shared" si="28"/>
        <v>0</v>
      </c>
      <c r="AG108" s="987">
        <f t="shared" si="28"/>
        <v>0</v>
      </c>
      <c r="AH108" s="987">
        <f t="shared" si="28"/>
        <v>0</v>
      </c>
      <c r="AI108" s="987">
        <f t="shared" si="28"/>
        <v>0</v>
      </c>
      <c r="AJ108" s="987">
        <f t="shared" si="28"/>
        <v>0</v>
      </c>
      <c r="AK108" s="987">
        <f t="shared" si="28"/>
        <v>0</v>
      </c>
      <c r="AL108" s="987">
        <f t="shared" ref="AL108:AR117" si="29">IF(AL$6-$L108=0,$M108,0)</f>
        <v>0</v>
      </c>
      <c r="AM108" s="987">
        <f t="shared" si="29"/>
        <v>0</v>
      </c>
      <c r="AN108" s="987">
        <f t="shared" si="29"/>
        <v>0</v>
      </c>
      <c r="AO108" s="987">
        <f t="shared" si="29"/>
        <v>0</v>
      </c>
      <c r="AP108" s="987">
        <f t="shared" si="29"/>
        <v>0</v>
      </c>
      <c r="AQ108" s="987">
        <f t="shared" si="29"/>
        <v>0</v>
      </c>
      <c r="AR108" s="987">
        <f t="shared" si="29"/>
        <v>0</v>
      </c>
    </row>
    <row r="109" spans="2:44">
      <c r="B109" s="948">
        <v>59</v>
      </c>
      <c r="C109" s="950" t="s">
        <v>3518</v>
      </c>
      <c r="D109" s="951">
        <v>59</v>
      </c>
      <c r="E109" s="951" t="s">
        <v>3538</v>
      </c>
      <c r="F109" s="948" t="s">
        <v>3695</v>
      </c>
      <c r="G109" s="949">
        <v>44963</v>
      </c>
      <c r="H109" s="948" t="s">
        <v>3696</v>
      </c>
      <c r="I109" s="948" t="s">
        <v>3647</v>
      </c>
      <c r="J109" s="948" t="s">
        <v>501</v>
      </c>
      <c r="K109" s="948" t="s">
        <v>3648</v>
      </c>
      <c r="L109" s="960">
        <v>265</v>
      </c>
      <c r="M109" s="987">
        <v>17.25</v>
      </c>
      <c r="N109" s="987">
        <v>3.45</v>
      </c>
      <c r="O109" s="987">
        <f t="shared" si="18"/>
        <v>20.7</v>
      </c>
      <c r="P109" s="987"/>
      <c r="Q109" s="987"/>
      <c r="R109" s="987"/>
      <c r="S109" s="987"/>
      <c r="T109" s="987"/>
      <c r="U109" s="987"/>
      <c r="V109" s="987">
        <f t="shared" si="23"/>
        <v>20.7</v>
      </c>
      <c r="W109" s="987"/>
      <c r="X109" s="987"/>
      <c r="Y109" s="987"/>
      <c r="Z109" s="987">
        <f t="shared" si="19"/>
        <v>0</v>
      </c>
      <c r="AA109" s="987"/>
      <c r="AB109" s="987">
        <f t="shared" si="28"/>
        <v>0</v>
      </c>
      <c r="AC109" s="987">
        <f t="shared" si="28"/>
        <v>0</v>
      </c>
      <c r="AD109" s="987">
        <f t="shared" si="28"/>
        <v>0</v>
      </c>
      <c r="AE109" s="987">
        <f t="shared" si="28"/>
        <v>17.25</v>
      </c>
      <c r="AF109" s="987">
        <f t="shared" si="28"/>
        <v>0</v>
      </c>
      <c r="AG109" s="987">
        <f t="shared" si="28"/>
        <v>0</v>
      </c>
      <c r="AH109" s="987">
        <f t="shared" si="28"/>
        <v>0</v>
      </c>
      <c r="AI109" s="987">
        <f t="shared" si="28"/>
        <v>0</v>
      </c>
      <c r="AJ109" s="987">
        <f t="shared" si="28"/>
        <v>0</v>
      </c>
      <c r="AK109" s="987">
        <f t="shared" si="28"/>
        <v>0</v>
      </c>
      <c r="AL109" s="987">
        <f t="shared" si="29"/>
        <v>0</v>
      </c>
      <c r="AM109" s="987">
        <f t="shared" si="29"/>
        <v>0</v>
      </c>
      <c r="AN109" s="987">
        <f t="shared" si="29"/>
        <v>0</v>
      </c>
      <c r="AO109" s="987">
        <f t="shared" si="29"/>
        <v>0</v>
      </c>
      <c r="AP109" s="987">
        <f t="shared" si="29"/>
        <v>0</v>
      </c>
      <c r="AQ109" s="987">
        <f t="shared" si="29"/>
        <v>0</v>
      </c>
      <c r="AR109" s="987">
        <f t="shared" si="29"/>
        <v>0</v>
      </c>
    </row>
    <row r="110" spans="2:44">
      <c r="B110" s="948">
        <v>60</v>
      </c>
      <c r="C110" s="950" t="s">
        <v>3518</v>
      </c>
      <c r="D110" s="951">
        <v>60</v>
      </c>
      <c r="E110" s="951" t="s">
        <v>3538</v>
      </c>
      <c r="F110" s="948" t="s">
        <v>3697</v>
      </c>
      <c r="G110" s="949">
        <v>44966</v>
      </c>
      <c r="H110" s="948" t="s">
        <v>3698</v>
      </c>
      <c r="I110" s="948" t="s">
        <v>3647</v>
      </c>
      <c r="J110" s="948" t="s">
        <v>501</v>
      </c>
      <c r="K110" s="948" t="s">
        <v>3648</v>
      </c>
      <c r="L110" s="960">
        <v>265</v>
      </c>
      <c r="M110" s="987">
        <v>22.5</v>
      </c>
      <c r="N110" s="987">
        <v>4.5</v>
      </c>
      <c r="O110" s="987">
        <f t="shared" si="18"/>
        <v>27</v>
      </c>
      <c r="P110" s="987"/>
      <c r="Q110" s="987"/>
      <c r="R110" s="987"/>
      <c r="S110" s="987"/>
      <c r="T110" s="987"/>
      <c r="U110" s="987"/>
      <c r="V110" s="987">
        <f t="shared" si="23"/>
        <v>27</v>
      </c>
      <c r="W110" s="987"/>
      <c r="X110" s="987"/>
      <c r="Y110" s="987"/>
      <c r="Z110" s="987">
        <f t="shared" si="19"/>
        <v>0</v>
      </c>
      <c r="AA110" s="987"/>
      <c r="AB110" s="987">
        <f t="shared" si="28"/>
        <v>0</v>
      </c>
      <c r="AC110" s="987">
        <f t="shared" si="28"/>
        <v>0</v>
      </c>
      <c r="AD110" s="987">
        <f t="shared" si="28"/>
        <v>0</v>
      </c>
      <c r="AE110" s="987">
        <f t="shared" si="28"/>
        <v>22.5</v>
      </c>
      <c r="AF110" s="987">
        <f t="shared" si="28"/>
        <v>0</v>
      </c>
      <c r="AG110" s="987">
        <f t="shared" si="28"/>
        <v>0</v>
      </c>
      <c r="AH110" s="987">
        <f t="shared" si="28"/>
        <v>0</v>
      </c>
      <c r="AI110" s="987">
        <f t="shared" si="28"/>
        <v>0</v>
      </c>
      <c r="AJ110" s="987">
        <f t="shared" si="28"/>
        <v>0</v>
      </c>
      <c r="AK110" s="987">
        <f t="shared" si="28"/>
        <v>0</v>
      </c>
      <c r="AL110" s="987">
        <f t="shared" si="29"/>
        <v>0</v>
      </c>
      <c r="AM110" s="987">
        <f t="shared" si="29"/>
        <v>0</v>
      </c>
      <c r="AN110" s="987">
        <f t="shared" si="29"/>
        <v>0</v>
      </c>
      <c r="AO110" s="987">
        <f t="shared" si="29"/>
        <v>0</v>
      </c>
      <c r="AP110" s="987">
        <f t="shared" si="29"/>
        <v>0</v>
      </c>
      <c r="AQ110" s="987">
        <f t="shared" si="29"/>
        <v>0</v>
      </c>
      <c r="AR110" s="987">
        <f t="shared" si="29"/>
        <v>0</v>
      </c>
    </row>
    <row r="111" spans="2:44">
      <c r="B111" s="948">
        <v>61</v>
      </c>
      <c r="C111" s="950" t="s">
        <v>3518</v>
      </c>
      <c r="D111" s="951">
        <v>61</v>
      </c>
      <c r="E111" s="951" t="s">
        <v>3538</v>
      </c>
      <c r="F111" s="948" t="s">
        <v>3699</v>
      </c>
      <c r="G111" s="949">
        <v>44966</v>
      </c>
      <c r="H111" s="948" t="s">
        <v>3700</v>
      </c>
      <c r="I111" s="948" t="s">
        <v>3647</v>
      </c>
      <c r="J111" s="948" t="s">
        <v>501</v>
      </c>
      <c r="K111" s="948" t="s">
        <v>3648</v>
      </c>
      <c r="L111" s="960">
        <v>265</v>
      </c>
      <c r="M111" s="987">
        <v>22.5</v>
      </c>
      <c r="N111" s="987">
        <v>4.5</v>
      </c>
      <c r="O111" s="987">
        <f t="shared" si="18"/>
        <v>27</v>
      </c>
      <c r="P111" s="987"/>
      <c r="Q111" s="987"/>
      <c r="R111" s="987"/>
      <c r="S111" s="987"/>
      <c r="T111" s="987"/>
      <c r="U111" s="987"/>
      <c r="V111" s="987">
        <f t="shared" si="23"/>
        <v>27</v>
      </c>
      <c r="W111" s="987"/>
      <c r="X111" s="987"/>
      <c r="Y111" s="987"/>
      <c r="Z111" s="987">
        <f t="shared" si="19"/>
        <v>0</v>
      </c>
      <c r="AA111" s="987"/>
      <c r="AB111" s="987">
        <f t="shared" si="28"/>
        <v>0</v>
      </c>
      <c r="AC111" s="987">
        <f t="shared" si="28"/>
        <v>0</v>
      </c>
      <c r="AD111" s="987">
        <f t="shared" si="28"/>
        <v>0</v>
      </c>
      <c r="AE111" s="987">
        <f t="shared" si="28"/>
        <v>22.5</v>
      </c>
      <c r="AF111" s="987">
        <f t="shared" si="28"/>
        <v>0</v>
      </c>
      <c r="AG111" s="987">
        <f t="shared" si="28"/>
        <v>0</v>
      </c>
      <c r="AH111" s="987">
        <f t="shared" si="28"/>
        <v>0</v>
      </c>
      <c r="AI111" s="987">
        <f t="shared" si="28"/>
        <v>0</v>
      </c>
      <c r="AJ111" s="987">
        <f t="shared" si="28"/>
        <v>0</v>
      </c>
      <c r="AK111" s="987">
        <f t="shared" si="28"/>
        <v>0</v>
      </c>
      <c r="AL111" s="987">
        <f t="shared" si="29"/>
        <v>0</v>
      </c>
      <c r="AM111" s="987">
        <f t="shared" si="29"/>
        <v>0</v>
      </c>
      <c r="AN111" s="987">
        <f t="shared" si="29"/>
        <v>0</v>
      </c>
      <c r="AO111" s="987">
        <f t="shared" si="29"/>
        <v>0</v>
      </c>
      <c r="AP111" s="987">
        <f t="shared" si="29"/>
        <v>0</v>
      </c>
      <c r="AQ111" s="987">
        <f t="shared" si="29"/>
        <v>0</v>
      </c>
      <c r="AR111" s="987">
        <f t="shared" si="29"/>
        <v>0</v>
      </c>
    </row>
    <row r="112" spans="2:44">
      <c r="B112" s="948">
        <v>72</v>
      </c>
      <c r="C112" s="950" t="s">
        <v>3518</v>
      </c>
      <c r="D112" s="951">
        <v>80</v>
      </c>
      <c r="E112" s="951" t="s">
        <v>3538</v>
      </c>
      <c r="F112" s="948" t="s">
        <v>3701</v>
      </c>
      <c r="G112" s="949">
        <v>44972</v>
      </c>
      <c r="H112" s="948" t="s">
        <v>3702</v>
      </c>
      <c r="I112" s="948" t="s">
        <v>3647</v>
      </c>
      <c r="J112" s="948" t="s">
        <v>501</v>
      </c>
      <c r="K112" s="948" t="s">
        <v>3648</v>
      </c>
      <c r="L112" s="960">
        <v>265</v>
      </c>
      <c r="M112" s="987">
        <v>22.5</v>
      </c>
      <c r="N112" s="987">
        <v>4.5</v>
      </c>
      <c r="O112" s="987">
        <f t="shared" si="18"/>
        <v>27</v>
      </c>
      <c r="P112" s="987"/>
      <c r="Q112" s="987"/>
      <c r="R112" s="987"/>
      <c r="S112" s="987"/>
      <c r="T112" s="987"/>
      <c r="U112" s="987"/>
      <c r="V112" s="987">
        <f t="shared" si="23"/>
        <v>27</v>
      </c>
      <c r="W112" s="987"/>
      <c r="X112" s="987"/>
      <c r="Y112" s="987"/>
      <c r="Z112" s="987">
        <f t="shared" si="19"/>
        <v>0</v>
      </c>
      <c r="AA112" s="987"/>
      <c r="AB112" s="987">
        <f t="shared" si="28"/>
        <v>0</v>
      </c>
      <c r="AC112" s="987">
        <f t="shared" si="28"/>
        <v>0</v>
      </c>
      <c r="AD112" s="987">
        <f t="shared" si="28"/>
        <v>0</v>
      </c>
      <c r="AE112" s="987">
        <f t="shared" si="28"/>
        <v>22.5</v>
      </c>
      <c r="AF112" s="987">
        <f t="shared" si="28"/>
        <v>0</v>
      </c>
      <c r="AG112" s="987">
        <f t="shared" si="28"/>
        <v>0</v>
      </c>
      <c r="AH112" s="987">
        <f t="shared" si="28"/>
        <v>0</v>
      </c>
      <c r="AI112" s="987">
        <f t="shared" si="28"/>
        <v>0</v>
      </c>
      <c r="AJ112" s="987">
        <f t="shared" si="28"/>
        <v>0</v>
      </c>
      <c r="AK112" s="987">
        <f t="shared" si="28"/>
        <v>0</v>
      </c>
      <c r="AL112" s="987">
        <f t="shared" si="29"/>
        <v>0</v>
      </c>
      <c r="AM112" s="987">
        <f t="shared" si="29"/>
        <v>0</v>
      </c>
      <c r="AN112" s="987">
        <f t="shared" si="29"/>
        <v>0</v>
      </c>
      <c r="AO112" s="987">
        <f t="shared" si="29"/>
        <v>0</v>
      </c>
      <c r="AP112" s="987">
        <f t="shared" si="29"/>
        <v>0</v>
      </c>
      <c r="AQ112" s="987">
        <f t="shared" si="29"/>
        <v>0</v>
      </c>
      <c r="AR112" s="987">
        <f t="shared" si="29"/>
        <v>0</v>
      </c>
    </row>
    <row r="113" spans="2:44">
      <c r="B113" s="948">
        <v>73</v>
      </c>
      <c r="C113" s="950" t="s">
        <v>3518</v>
      </c>
      <c r="D113" s="951">
        <v>82</v>
      </c>
      <c r="E113" s="951" t="s">
        <v>3538</v>
      </c>
      <c r="F113" s="948" t="s">
        <v>3703</v>
      </c>
      <c r="G113" s="949">
        <v>44978</v>
      </c>
      <c r="H113" s="948" t="s">
        <v>3704</v>
      </c>
      <c r="I113" s="948" t="s">
        <v>3647</v>
      </c>
      <c r="J113" s="948" t="s">
        <v>501</v>
      </c>
      <c r="K113" s="948" t="s">
        <v>3648</v>
      </c>
      <c r="L113" s="960">
        <v>265</v>
      </c>
      <c r="M113" s="987">
        <v>17.25</v>
      </c>
      <c r="N113" s="987">
        <v>3.45</v>
      </c>
      <c r="O113" s="987">
        <f t="shared" si="18"/>
        <v>20.7</v>
      </c>
      <c r="P113" s="987"/>
      <c r="Q113" s="987"/>
      <c r="R113" s="987"/>
      <c r="S113" s="987"/>
      <c r="T113" s="987"/>
      <c r="U113" s="987"/>
      <c r="V113" s="987">
        <f t="shared" si="23"/>
        <v>20.7</v>
      </c>
      <c r="W113" s="987"/>
      <c r="X113" s="987"/>
      <c r="Y113" s="987"/>
      <c r="Z113" s="987">
        <f t="shared" si="19"/>
        <v>0</v>
      </c>
      <c r="AA113" s="987"/>
      <c r="AB113" s="987">
        <f t="shared" si="28"/>
        <v>0</v>
      </c>
      <c r="AC113" s="987">
        <f t="shared" si="28"/>
        <v>0</v>
      </c>
      <c r="AD113" s="987">
        <f t="shared" si="28"/>
        <v>0</v>
      </c>
      <c r="AE113" s="987">
        <f t="shared" si="28"/>
        <v>17.25</v>
      </c>
      <c r="AF113" s="987">
        <f t="shared" si="28"/>
        <v>0</v>
      </c>
      <c r="AG113" s="987">
        <f t="shared" si="28"/>
        <v>0</v>
      </c>
      <c r="AH113" s="987">
        <f t="shared" si="28"/>
        <v>0</v>
      </c>
      <c r="AI113" s="987">
        <f t="shared" si="28"/>
        <v>0</v>
      </c>
      <c r="AJ113" s="987">
        <f t="shared" si="28"/>
        <v>0</v>
      </c>
      <c r="AK113" s="987">
        <f t="shared" si="28"/>
        <v>0</v>
      </c>
      <c r="AL113" s="987">
        <f t="shared" si="29"/>
        <v>0</v>
      </c>
      <c r="AM113" s="987">
        <f t="shared" si="29"/>
        <v>0</v>
      </c>
      <c r="AN113" s="987">
        <f t="shared" si="29"/>
        <v>0</v>
      </c>
      <c r="AO113" s="987">
        <f t="shared" si="29"/>
        <v>0</v>
      </c>
      <c r="AP113" s="987">
        <f t="shared" si="29"/>
        <v>0</v>
      </c>
      <c r="AQ113" s="987">
        <f t="shared" si="29"/>
        <v>0</v>
      </c>
      <c r="AR113" s="987">
        <f t="shared" si="29"/>
        <v>0</v>
      </c>
    </row>
    <row r="114" spans="2:44">
      <c r="B114" s="948">
        <v>74</v>
      </c>
      <c r="C114" s="950" t="s">
        <v>3518</v>
      </c>
      <c r="D114" s="951">
        <v>83</v>
      </c>
      <c r="E114" s="951" t="s">
        <v>3538</v>
      </c>
      <c r="F114" s="948" t="s">
        <v>3705</v>
      </c>
      <c r="G114" s="949">
        <v>44980</v>
      </c>
      <c r="H114" s="948" t="s">
        <v>3706</v>
      </c>
      <c r="I114" s="948" t="s">
        <v>3647</v>
      </c>
      <c r="J114" s="948" t="s">
        <v>501</v>
      </c>
      <c r="K114" s="948" t="s">
        <v>3648</v>
      </c>
      <c r="L114" s="960">
        <v>265</v>
      </c>
      <c r="M114" s="987">
        <v>28.5</v>
      </c>
      <c r="N114" s="987">
        <v>5.7</v>
      </c>
      <c r="O114" s="987">
        <f t="shared" si="18"/>
        <v>34.200000000000003</v>
      </c>
      <c r="P114" s="987"/>
      <c r="Q114" s="987"/>
      <c r="R114" s="987"/>
      <c r="S114" s="987"/>
      <c r="T114" s="987"/>
      <c r="U114" s="987"/>
      <c r="V114" s="987">
        <f t="shared" si="23"/>
        <v>34.200000000000003</v>
      </c>
      <c r="W114" s="987"/>
      <c r="X114" s="987"/>
      <c r="Y114" s="987"/>
      <c r="Z114" s="987">
        <f t="shared" si="19"/>
        <v>0</v>
      </c>
      <c r="AA114" s="987"/>
      <c r="AB114" s="987">
        <f t="shared" si="28"/>
        <v>0</v>
      </c>
      <c r="AC114" s="987">
        <f t="shared" si="28"/>
        <v>0</v>
      </c>
      <c r="AD114" s="987">
        <f t="shared" si="28"/>
        <v>0</v>
      </c>
      <c r="AE114" s="987">
        <f t="shared" si="28"/>
        <v>28.5</v>
      </c>
      <c r="AF114" s="987">
        <f t="shared" si="28"/>
        <v>0</v>
      </c>
      <c r="AG114" s="987">
        <f t="shared" si="28"/>
        <v>0</v>
      </c>
      <c r="AH114" s="987">
        <f t="shared" si="28"/>
        <v>0</v>
      </c>
      <c r="AI114" s="987">
        <f t="shared" si="28"/>
        <v>0</v>
      </c>
      <c r="AJ114" s="987">
        <f t="shared" si="28"/>
        <v>0</v>
      </c>
      <c r="AK114" s="987">
        <f t="shared" si="28"/>
        <v>0</v>
      </c>
      <c r="AL114" s="987">
        <f t="shared" si="29"/>
        <v>0</v>
      </c>
      <c r="AM114" s="987">
        <f t="shared" si="29"/>
        <v>0</v>
      </c>
      <c r="AN114" s="987">
        <f t="shared" si="29"/>
        <v>0</v>
      </c>
      <c r="AO114" s="987">
        <f t="shared" si="29"/>
        <v>0</v>
      </c>
      <c r="AP114" s="987">
        <f t="shared" si="29"/>
        <v>0</v>
      </c>
      <c r="AQ114" s="987">
        <f t="shared" si="29"/>
        <v>0</v>
      </c>
      <c r="AR114" s="987">
        <f t="shared" si="29"/>
        <v>0</v>
      </c>
    </row>
    <row r="115" spans="2:44">
      <c r="B115" s="948">
        <v>75</v>
      </c>
      <c r="C115" s="950" t="s">
        <v>3518</v>
      </c>
      <c r="D115" s="951">
        <v>84</v>
      </c>
      <c r="E115" s="951" t="s">
        <v>3538</v>
      </c>
      <c r="F115" s="948" t="s">
        <v>3707</v>
      </c>
      <c r="G115" s="949">
        <v>44980</v>
      </c>
      <c r="H115" s="948" t="s">
        <v>3708</v>
      </c>
      <c r="I115" s="948" t="s">
        <v>3647</v>
      </c>
      <c r="J115" s="948" t="s">
        <v>501</v>
      </c>
      <c r="K115" s="948" t="s">
        <v>3648</v>
      </c>
      <c r="L115" s="960">
        <v>265</v>
      </c>
      <c r="M115" s="987">
        <v>22.5</v>
      </c>
      <c r="N115" s="987">
        <v>4.5</v>
      </c>
      <c r="O115" s="987">
        <f t="shared" si="18"/>
        <v>27</v>
      </c>
      <c r="P115" s="987"/>
      <c r="Q115" s="987"/>
      <c r="R115" s="987"/>
      <c r="S115" s="987"/>
      <c r="T115" s="987"/>
      <c r="U115" s="987"/>
      <c r="V115" s="987">
        <f t="shared" si="23"/>
        <v>27</v>
      </c>
      <c r="W115" s="987"/>
      <c r="X115" s="987"/>
      <c r="Y115" s="987"/>
      <c r="Z115" s="987">
        <f t="shared" si="19"/>
        <v>0</v>
      </c>
      <c r="AA115" s="987"/>
      <c r="AB115" s="987">
        <f t="shared" si="28"/>
        <v>0</v>
      </c>
      <c r="AC115" s="987">
        <f t="shared" si="28"/>
        <v>0</v>
      </c>
      <c r="AD115" s="987">
        <f t="shared" si="28"/>
        <v>0</v>
      </c>
      <c r="AE115" s="987">
        <f t="shared" si="28"/>
        <v>22.5</v>
      </c>
      <c r="AF115" s="987">
        <f t="shared" si="28"/>
        <v>0</v>
      </c>
      <c r="AG115" s="987">
        <f t="shared" si="28"/>
        <v>0</v>
      </c>
      <c r="AH115" s="987">
        <f t="shared" si="28"/>
        <v>0</v>
      </c>
      <c r="AI115" s="987">
        <f t="shared" si="28"/>
        <v>0</v>
      </c>
      <c r="AJ115" s="987">
        <f t="shared" si="28"/>
        <v>0</v>
      </c>
      <c r="AK115" s="987">
        <f t="shared" si="28"/>
        <v>0</v>
      </c>
      <c r="AL115" s="987">
        <f t="shared" si="29"/>
        <v>0</v>
      </c>
      <c r="AM115" s="987">
        <f t="shared" si="29"/>
        <v>0</v>
      </c>
      <c r="AN115" s="987">
        <f t="shared" si="29"/>
        <v>0</v>
      </c>
      <c r="AO115" s="987">
        <f t="shared" si="29"/>
        <v>0</v>
      </c>
      <c r="AP115" s="987">
        <f t="shared" si="29"/>
        <v>0</v>
      </c>
      <c r="AQ115" s="987">
        <f t="shared" si="29"/>
        <v>0</v>
      </c>
      <c r="AR115" s="987">
        <f t="shared" si="29"/>
        <v>0</v>
      </c>
    </row>
    <row r="116" spans="2:44">
      <c r="B116" s="948">
        <v>76</v>
      </c>
      <c r="C116" s="950" t="s">
        <v>3518</v>
      </c>
      <c r="D116" s="951">
        <v>85</v>
      </c>
      <c r="E116" s="951" t="s">
        <v>3538</v>
      </c>
      <c r="F116" s="948" t="s">
        <v>3709</v>
      </c>
      <c r="G116" s="949">
        <v>44980</v>
      </c>
      <c r="H116" s="948" t="s">
        <v>3710</v>
      </c>
      <c r="I116" s="948" t="s">
        <v>3647</v>
      </c>
      <c r="J116" s="948" t="s">
        <v>501</v>
      </c>
      <c r="K116" s="948" t="s">
        <v>3648</v>
      </c>
      <c r="L116" s="960">
        <v>265</v>
      </c>
      <c r="M116" s="987">
        <v>22.5</v>
      </c>
      <c r="N116" s="987">
        <v>4.5</v>
      </c>
      <c r="O116" s="987">
        <f t="shared" si="18"/>
        <v>27</v>
      </c>
      <c r="P116" s="987"/>
      <c r="Q116" s="987"/>
      <c r="R116" s="987"/>
      <c r="S116" s="987"/>
      <c r="T116" s="987"/>
      <c r="U116" s="987"/>
      <c r="V116" s="987">
        <f t="shared" si="23"/>
        <v>27</v>
      </c>
      <c r="W116" s="987"/>
      <c r="X116" s="987"/>
      <c r="Y116" s="987"/>
      <c r="Z116" s="987">
        <f t="shared" si="19"/>
        <v>0</v>
      </c>
      <c r="AA116" s="987"/>
      <c r="AB116" s="987">
        <f t="shared" si="28"/>
        <v>0</v>
      </c>
      <c r="AC116" s="987">
        <f t="shared" si="28"/>
        <v>0</v>
      </c>
      <c r="AD116" s="987">
        <f t="shared" si="28"/>
        <v>0</v>
      </c>
      <c r="AE116" s="987">
        <f t="shared" si="28"/>
        <v>22.5</v>
      </c>
      <c r="AF116" s="987">
        <f t="shared" si="28"/>
        <v>0</v>
      </c>
      <c r="AG116" s="987">
        <f t="shared" si="28"/>
        <v>0</v>
      </c>
      <c r="AH116" s="987">
        <f t="shared" si="28"/>
        <v>0</v>
      </c>
      <c r="AI116" s="987">
        <f t="shared" si="28"/>
        <v>0</v>
      </c>
      <c r="AJ116" s="987">
        <f t="shared" si="28"/>
        <v>0</v>
      </c>
      <c r="AK116" s="987">
        <f t="shared" si="28"/>
        <v>0</v>
      </c>
      <c r="AL116" s="987">
        <f t="shared" si="29"/>
        <v>0</v>
      </c>
      <c r="AM116" s="987">
        <f t="shared" si="29"/>
        <v>0</v>
      </c>
      <c r="AN116" s="987">
        <f t="shared" si="29"/>
        <v>0</v>
      </c>
      <c r="AO116" s="987">
        <f t="shared" si="29"/>
        <v>0</v>
      </c>
      <c r="AP116" s="987">
        <f t="shared" si="29"/>
        <v>0</v>
      </c>
      <c r="AQ116" s="987">
        <f t="shared" si="29"/>
        <v>0</v>
      </c>
      <c r="AR116" s="987">
        <f t="shared" si="29"/>
        <v>0</v>
      </c>
    </row>
    <row r="117" spans="2:44">
      <c r="B117" s="948">
        <v>77</v>
      </c>
      <c r="C117" s="950" t="s">
        <v>3518</v>
      </c>
      <c r="D117" s="951">
        <v>86</v>
      </c>
      <c r="E117" s="951" t="s">
        <v>3538</v>
      </c>
      <c r="F117" s="948" t="s">
        <v>3711</v>
      </c>
      <c r="G117" s="949">
        <v>44980</v>
      </c>
      <c r="H117" s="948" t="s">
        <v>3712</v>
      </c>
      <c r="I117" s="948" t="s">
        <v>3647</v>
      </c>
      <c r="J117" s="948" t="s">
        <v>501</v>
      </c>
      <c r="K117" s="948" t="s">
        <v>3648</v>
      </c>
      <c r="L117" s="960">
        <v>265</v>
      </c>
      <c r="M117" s="987">
        <v>17.25</v>
      </c>
      <c r="N117" s="987">
        <v>3.45</v>
      </c>
      <c r="O117" s="987">
        <f t="shared" si="18"/>
        <v>20.7</v>
      </c>
      <c r="P117" s="987"/>
      <c r="Q117" s="987"/>
      <c r="R117" s="987"/>
      <c r="S117" s="987"/>
      <c r="T117" s="987"/>
      <c r="U117" s="987"/>
      <c r="V117" s="987">
        <f t="shared" ref="V117:V148" si="30">O117</f>
        <v>20.7</v>
      </c>
      <c r="W117" s="987"/>
      <c r="X117" s="987"/>
      <c r="Y117" s="987"/>
      <c r="Z117" s="987">
        <f t="shared" si="19"/>
        <v>0</v>
      </c>
      <c r="AA117" s="987"/>
      <c r="AB117" s="987">
        <f t="shared" si="28"/>
        <v>0</v>
      </c>
      <c r="AC117" s="987">
        <f t="shared" si="28"/>
        <v>0</v>
      </c>
      <c r="AD117" s="987">
        <f t="shared" si="28"/>
        <v>0</v>
      </c>
      <c r="AE117" s="987">
        <f t="shared" si="28"/>
        <v>17.25</v>
      </c>
      <c r="AF117" s="987">
        <f t="shared" si="28"/>
        <v>0</v>
      </c>
      <c r="AG117" s="987">
        <f t="shared" si="28"/>
        <v>0</v>
      </c>
      <c r="AH117" s="987">
        <f t="shared" si="28"/>
        <v>0</v>
      </c>
      <c r="AI117" s="987">
        <f t="shared" si="28"/>
        <v>0</v>
      </c>
      <c r="AJ117" s="987">
        <f t="shared" si="28"/>
        <v>0</v>
      </c>
      <c r="AK117" s="987">
        <f t="shared" si="28"/>
        <v>0</v>
      </c>
      <c r="AL117" s="987">
        <f t="shared" si="29"/>
        <v>0</v>
      </c>
      <c r="AM117" s="987">
        <f t="shared" si="29"/>
        <v>0</v>
      </c>
      <c r="AN117" s="987">
        <f t="shared" si="29"/>
        <v>0</v>
      </c>
      <c r="AO117" s="987">
        <f t="shared" si="29"/>
        <v>0</v>
      </c>
      <c r="AP117" s="987">
        <f t="shared" si="29"/>
        <v>0</v>
      </c>
      <c r="AQ117" s="987">
        <f t="shared" si="29"/>
        <v>0</v>
      </c>
      <c r="AR117" s="987">
        <f t="shared" si="29"/>
        <v>0</v>
      </c>
    </row>
    <row r="118" spans="2:44">
      <c r="B118" s="948">
        <v>78</v>
      </c>
      <c r="C118" s="950" t="s">
        <v>3518</v>
      </c>
      <c r="D118" s="951">
        <v>87</v>
      </c>
      <c r="E118" s="951" t="s">
        <v>3538</v>
      </c>
      <c r="F118" s="948" t="s">
        <v>3713</v>
      </c>
      <c r="G118" s="949">
        <v>44980</v>
      </c>
      <c r="H118" s="948" t="s">
        <v>3714</v>
      </c>
      <c r="I118" s="948" t="s">
        <v>3647</v>
      </c>
      <c r="J118" s="948" t="s">
        <v>501</v>
      </c>
      <c r="K118" s="948" t="s">
        <v>3648</v>
      </c>
      <c r="L118" s="960">
        <v>265</v>
      </c>
      <c r="M118" s="987">
        <v>22.5</v>
      </c>
      <c r="N118" s="987">
        <v>4.5</v>
      </c>
      <c r="O118" s="987">
        <f t="shared" si="18"/>
        <v>27</v>
      </c>
      <c r="P118" s="987"/>
      <c r="Q118" s="987"/>
      <c r="R118" s="987"/>
      <c r="S118" s="987"/>
      <c r="T118" s="987"/>
      <c r="U118" s="987"/>
      <c r="V118" s="987">
        <f t="shared" si="30"/>
        <v>27</v>
      </c>
      <c r="W118" s="987"/>
      <c r="X118" s="987"/>
      <c r="Y118" s="987"/>
      <c r="Z118" s="987">
        <f t="shared" si="19"/>
        <v>0</v>
      </c>
      <c r="AA118" s="987"/>
      <c r="AB118" s="987">
        <f t="shared" ref="AB118:AK127" si="31">IF(AB$6-$L118=0,$M118,0)</f>
        <v>0</v>
      </c>
      <c r="AC118" s="987">
        <f t="shared" si="31"/>
        <v>0</v>
      </c>
      <c r="AD118" s="987">
        <f t="shared" si="31"/>
        <v>0</v>
      </c>
      <c r="AE118" s="987">
        <f t="shared" si="31"/>
        <v>22.5</v>
      </c>
      <c r="AF118" s="987">
        <f t="shared" si="31"/>
        <v>0</v>
      </c>
      <c r="AG118" s="987">
        <f t="shared" si="31"/>
        <v>0</v>
      </c>
      <c r="AH118" s="987">
        <f t="shared" si="31"/>
        <v>0</v>
      </c>
      <c r="AI118" s="987">
        <f t="shared" si="31"/>
        <v>0</v>
      </c>
      <c r="AJ118" s="987">
        <f t="shared" si="31"/>
        <v>0</v>
      </c>
      <c r="AK118" s="987">
        <f t="shared" si="31"/>
        <v>0</v>
      </c>
      <c r="AL118" s="987">
        <f t="shared" ref="AL118:AR127" si="32">IF(AL$6-$L118=0,$M118,0)</f>
        <v>0</v>
      </c>
      <c r="AM118" s="987">
        <f t="shared" si="32"/>
        <v>0</v>
      </c>
      <c r="AN118" s="987">
        <f t="shared" si="32"/>
        <v>0</v>
      </c>
      <c r="AO118" s="987">
        <f t="shared" si="32"/>
        <v>0</v>
      </c>
      <c r="AP118" s="987">
        <f t="shared" si="32"/>
        <v>0</v>
      </c>
      <c r="AQ118" s="987">
        <f t="shared" si="32"/>
        <v>0</v>
      </c>
      <c r="AR118" s="987">
        <f t="shared" si="32"/>
        <v>0</v>
      </c>
    </row>
    <row r="119" spans="2:44">
      <c r="B119" s="948">
        <v>79</v>
      </c>
      <c r="C119" s="950" t="s">
        <v>3518</v>
      </c>
      <c r="D119" s="951">
        <v>88</v>
      </c>
      <c r="E119" s="951" t="s">
        <v>3538</v>
      </c>
      <c r="F119" s="948" t="s">
        <v>3715</v>
      </c>
      <c r="G119" s="949">
        <v>44981</v>
      </c>
      <c r="H119" s="948" t="s">
        <v>3716</v>
      </c>
      <c r="I119" s="948" t="s">
        <v>3647</v>
      </c>
      <c r="J119" s="948" t="s">
        <v>501</v>
      </c>
      <c r="K119" s="948" t="s">
        <v>3648</v>
      </c>
      <c r="L119" s="960">
        <v>265</v>
      </c>
      <c r="M119" s="987">
        <v>22.5</v>
      </c>
      <c r="N119" s="987">
        <v>4.5</v>
      </c>
      <c r="O119" s="987">
        <f t="shared" si="18"/>
        <v>27</v>
      </c>
      <c r="P119" s="987"/>
      <c r="Q119" s="987"/>
      <c r="R119" s="987"/>
      <c r="S119" s="987"/>
      <c r="T119" s="987"/>
      <c r="U119" s="987"/>
      <c r="V119" s="987">
        <f t="shared" si="30"/>
        <v>27</v>
      </c>
      <c r="W119" s="987"/>
      <c r="X119" s="987"/>
      <c r="Y119" s="987"/>
      <c r="Z119" s="987">
        <f t="shared" si="19"/>
        <v>0</v>
      </c>
      <c r="AA119" s="987"/>
      <c r="AB119" s="987">
        <f t="shared" si="31"/>
        <v>0</v>
      </c>
      <c r="AC119" s="987">
        <f t="shared" si="31"/>
        <v>0</v>
      </c>
      <c r="AD119" s="987">
        <f t="shared" si="31"/>
        <v>0</v>
      </c>
      <c r="AE119" s="987">
        <f t="shared" si="31"/>
        <v>22.5</v>
      </c>
      <c r="AF119" s="987">
        <f t="shared" si="31"/>
        <v>0</v>
      </c>
      <c r="AG119" s="987">
        <f t="shared" si="31"/>
        <v>0</v>
      </c>
      <c r="AH119" s="987">
        <f t="shared" si="31"/>
        <v>0</v>
      </c>
      <c r="AI119" s="987">
        <f t="shared" si="31"/>
        <v>0</v>
      </c>
      <c r="AJ119" s="987">
        <f t="shared" si="31"/>
        <v>0</v>
      </c>
      <c r="AK119" s="987">
        <f t="shared" si="31"/>
        <v>0</v>
      </c>
      <c r="AL119" s="987">
        <f t="shared" si="32"/>
        <v>0</v>
      </c>
      <c r="AM119" s="987">
        <f t="shared" si="32"/>
        <v>0</v>
      </c>
      <c r="AN119" s="987">
        <f t="shared" si="32"/>
        <v>0</v>
      </c>
      <c r="AO119" s="987">
        <f t="shared" si="32"/>
        <v>0</v>
      </c>
      <c r="AP119" s="987">
        <f t="shared" si="32"/>
        <v>0</v>
      </c>
      <c r="AQ119" s="987">
        <f t="shared" si="32"/>
        <v>0</v>
      </c>
      <c r="AR119" s="987">
        <f t="shared" si="32"/>
        <v>0</v>
      </c>
    </row>
    <row r="120" spans="2:44">
      <c r="B120" s="948">
        <v>80</v>
      </c>
      <c r="C120" s="950" t="s">
        <v>3518</v>
      </c>
      <c r="D120" s="951">
        <v>89</v>
      </c>
      <c r="E120" s="951" t="s">
        <v>3538</v>
      </c>
      <c r="F120" s="948" t="s">
        <v>3717</v>
      </c>
      <c r="G120" s="949">
        <v>44982</v>
      </c>
      <c r="H120" s="948" t="s">
        <v>3718</v>
      </c>
      <c r="I120" s="948" t="s">
        <v>3647</v>
      </c>
      <c r="J120" s="948" t="s">
        <v>501</v>
      </c>
      <c r="K120" s="948" t="s">
        <v>3648</v>
      </c>
      <c r="L120" s="960">
        <v>265</v>
      </c>
      <c r="M120" s="987">
        <v>17.25</v>
      </c>
      <c r="N120" s="987">
        <v>3.45</v>
      </c>
      <c r="O120" s="987">
        <f t="shared" si="18"/>
        <v>20.7</v>
      </c>
      <c r="P120" s="987"/>
      <c r="Q120" s="987"/>
      <c r="R120" s="987"/>
      <c r="S120" s="987"/>
      <c r="T120" s="987"/>
      <c r="U120" s="987"/>
      <c r="V120" s="987">
        <f t="shared" si="30"/>
        <v>20.7</v>
      </c>
      <c r="W120" s="987"/>
      <c r="X120" s="987"/>
      <c r="Y120" s="987"/>
      <c r="Z120" s="987">
        <f t="shared" si="19"/>
        <v>0</v>
      </c>
      <c r="AA120" s="987"/>
      <c r="AB120" s="987">
        <f t="shared" si="31"/>
        <v>0</v>
      </c>
      <c r="AC120" s="987">
        <f t="shared" si="31"/>
        <v>0</v>
      </c>
      <c r="AD120" s="987">
        <f t="shared" si="31"/>
        <v>0</v>
      </c>
      <c r="AE120" s="987">
        <f t="shared" si="31"/>
        <v>17.25</v>
      </c>
      <c r="AF120" s="987">
        <f t="shared" si="31"/>
        <v>0</v>
      </c>
      <c r="AG120" s="987">
        <f t="shared" si="31"/>
        <v>0</v>
      </c>
      <c r="AH120" s="987">
        <f t="shared" si="31"/>
        <v>0</v>
      </c>
      <c r="AI120" s="987">
        <f t="shared" si="31"/>
        <v>0</v>
      </c>
      <c r="AJ120" s="987">
        <f t="shared" si="31"/>
        <v>0</v>
      </c>
      <c r="AK120" s="987">
        <f t="shared" si="31"/>
        <v>0</v>
      </c>
      <c r="AL120" s="987">
        <f t="shared" si="32"/>
        <v>0</v>
      </c>
      <c r="AM120" s="987">
        <f t="shared" si="32"/>
        <v>0</v>
      </c>
      <c r="AN120" s="987">
        <f t="shared" si="32"/>
        <v>0</v>
      </c>
      <c r="AO120" s="987">
        <f t="shared" si="32"/>
        <v>0</v>
      </c>
      <c r="AP120" s="987">
        <f t="shared" si="32"/>
        <v>0</v>
      </c>
      <c r="AQ120" s="987">
        <f t="shared" si="32"/>
        <v>0</v>
      </c>
      <c r="AR120" s="987">
        <f t="shared" si="32"/>
        <v>0</v>
      </c>
    </row>
    <row r="121" spans="2:44">
      <c r="B121" s="948">
        <v>81</v>
      </c>
      <c r="C121" s="950" t="s">
        <v>3518</v>
      </c>
      <c r="D121" s="951">
        <v>90</v>
      </c>
      <c r="E121" s="951" t="s">
        <v>3538</v>
      </c>
      <c r="F121" s="948" t="s">
        <v>3719</v>
      </c>
      <c r="G121" s="949">
        <v>44985</v>
      </c>
      <c r="H121" s="948" t="s">
        <v>3720</v>
      </c>
      <c r="I121" s="948" t="s">
        <v>3647</v>
      </c>
      <c r="J121" s="948" t="s">
        <v>501</v>
      </c>
      <c r="K121" s="948" t="s">
        <v>3648</v>
      </c>
      <c r="L121" s="960">
        <v>265</v>
      </c>
      <c r="M121" s="987">
        <v>17.25</v>
      </c>
      <c r="N121" s="987">
        <v>3.45</v>
      </c>
      <c r="O121" s="987">
        <f t="shared" si="18"/>
        <v>20.7</v>
      </c>
      <c r="P121" s="987"/>
      <c r="Q121" s="987"/>
      <c r="R121" s="987"/>
      <c r="S121" s="987"/>
      <c r="T121" s="987"/>
      <c r="U121" s="987"/>
      <c r="V121" s="987">
        <f t="shared" si="30"/>
        <v>20.7</v>
      </c>
      <c r="W121" s="987"/>
      <c r="X121" s="987"/>
      <c r="Y121" s="987"/>
      <c r="Z121" s="987">
        <f t="shared" si="19"/>
        <v>0</v>
      </c>
      <c r="AA121" s="987"/>
      <c r="AB121" s="987">
        <f t="shared" si="31"/>
        <v>0</v>
      </c>
      <c r="AC121" s="987">
        <f t="shared" si="31"/>
        <v>0</v>
      </c>
      <c r="AD121" s="987">
        <f t="shared" si="31"/>
        <v>0</v>
      </c>
      <c r="AE121" s="987">
        <f t="shared" si="31"/>
        <v>17.25</v>
      </c>
      <c r="AF121" s="987">
        <f t="shared" si="31"/>
        <v>0</v>
      </c>
      <c r="AG121" s="987">
        <f t="shared" si="31"/>
        <v>0</v>
      </c>
      <c r="AH121" s="987">
        <f t="shared" si="31"/>
        <v>0</v>
      </c>
      <c r="AI121" s="987">
        <f t="shared" si="31"/>
        <v>0</v>
      </c>
      <c r="AJ121" s="987">
        <f t="shared" si="31"/>
        <v>0</v>
      </c>
      <c r="AK121" s="987">
        <f t="shared" si="31"/>
        <v>0</v>
      </c>
      <c r="AL121" s="987">
        <f t="shared" si="32"/>
        <v>0</v>
      </c>
      <c r="AM121" s="987">
        <f t="shared" si="32"/>
        <v>0</v>
      </c>
      <c r="AN121" s="987">
        <f t="shared" si="32"/>
        <v>0</v>
      </c>
      <c r="AO121" s="987">
        <f t="shared" si="32"/>
        <v>0</v>
      </c>
      <c r="AP121" s="987">
        <f t="shared" si="32"/>
        <v>0</v>
      </c>
      <c r="AQ121" s="987">
        <f t="shared" si="32"/>
        <v>0</v>
      </c>
      <c r="AR121" s="987">
        <f t="shared" si="32"/>
        <v>0</v>
      </c>
    </row>
    <row r="122" spans="2:44">
      <c r="B122" s="948">
        <v>82</v>
      </c>
      <c r="C122" s="950" t="s">
        <v>3518</v>
      </c>
      <c r="D122" s="951">
        <v>91</v>
      </c>
      <c r="E122" s="951" t="s">
        <v>3538</v>
      </c>
      <c r="F122" s="948" t="s">
        <v>3721</v>
      </c>
      <c r="G122" s="949">
        <v>44972</v>
      </c>
      <c r="H122" s="948" t="s">
        <v>3722</v>
      </c>
      <c r="I122" s="948" t="s">
        <v>3647</v>
      </c>
      <c r="J122" s="948" t="s">
        <v>501</v>
      </c>
      <c r="K122" s="948" t="s">
        <v>3648</v>
      </c>
      <c r="L122" s="960">
        <v>265</v>
      </c>
      <c r="M122" s="987">
        <v>17.25</v>
      </c>
      <c r="N122" s="987">
        <v>3.45</v>
      </c>
      <c r="O122" s="987">
        <f t="shared" si="18"/>
        <v>20.7</v>
      </c>
      <c r="P122" s="987"/>
      <c r="Q122" s="987"/>
      <c r="R122" s="987"/>
      <c r="S122" s="987"/>
      <c r="T122" s="987"/>
      <c r="U122" s="987"/>
      <c r="V122" s="987">
        <f t="shared" si="30"/>
        <v>20.7</v>
      </c>
      <c r="W122" s="987"/>
      <c r="X122" s="987"/>
      <c r="Y122" s="987"/>
      <c r="Z122" s="987">
        <f t="shared" si="19"/>
        <v>0</v>
      </c>
      <c r="AA122" s="987"/>
      <c r="AB122" s="987">
        <f t="shared" si="31"/>
        <v>0</v>
      </c>
      <c r="AC122" s="987">
        <f t="shared" si="31"/>
        <v>0</v>
      </c>
      <c r="AD122" s="987">
        <f t="shared" si="31"/>
        <v>0</v>
      </c>
      <c r="AE122" s="987">
        <f t="shared" si="31"/>
        <v>17.25</v>
      </c>
      <c r="AF122" s="987">
        <f t="shared" si="31"/>
        <v>0</v>
      </c>
      <c r="AG122" s="987">
        <f t="shared" si="31"/>
        <v>0</v>
      </c>
      <c r="AH122" s="987">
        <f t="shared" si="31"/>
        <v>0</v>
      </c>
      <c r="AI122" s="987">
        <f t="shared" si="31"/>
        <v>0</v>
      </c>
      <c r="AJ122" s="987">
        <f t="shared" si="31"/>
        <v>0</v>
      </c>
      <c r="AK122" s="987">
        <f t="shared" si="31"/>
        <v>0</v>
      </c>
      <c r="AL122" s="987">
        <f t="shared" si="32"/>
        <v>0</v>
      </c>
      <c r="AM122" s="987">
        <f t="shared" si="32"/>
        <v>0</v>
      </c>
      <c r="AN122" s="987">
        <f t="shared" si="32"/>
        <v>0</v>
      </c>
      <c r="AO122" s="987">
        <f t="shared" si="32"/>
        <v>0</v>
      </c>
      <c r="AP122" s="987">
        <f t="shared" si="32"/>
        <v>0</v>
      </c>
      <c r="AQ122" s="987">
        <f t="shared" si="32"/>
        <v>0</v>
      </c>
      <c r="AR122" s="987">
        <f t="shared" si="32"/>
        <v>0</v>
      </c>
    </row>
    <row r="123" spans="2:44">
      <c r="B123" s="948">
        <v>83</v>
      </c>
      <c r="C123" s="950" t="s">
        <v>3518</v>
      </c>
      <c r="D123" s="951">
        <v>95</v>
      </c>
      <c r="E123" s="951" t="s">
        <v>3538</v>
      </c>
      <c r="F123" s="948" t="s">
        <v>3723</v>
      </c>
      <c r="G123" s="949">
        <v>44975</v>
      </c>
      <c r="H123" s="948" t="s">
        <v>3724</v>
      </c>
      <c r="I123" s="948" t="s">
        <v>3647</v>
      </c>
      <c r="J123" s="948" t="s">
        <v>501</v>
      </c>
      <c r="K123" s="948" t="s">
        <v>3648</v>
      </c>
      <c r="L123" s="960">
        <v>265</v>
      </c>
      <c r="M123" s="987">
        <v>17.25</v>
      </c>
      <c r="N123" s="987">
        <v>3.45</v>
      </c>
      <c r="O123" s="987">
        <f t="shared" si="18"/>
        <v>20.7</v>
      </c>
      <c r="P123" s="987"/>
      <c r="Q123" s="987"/>
      <c r="R123" s="987"/>
      <c r="S123" s="987"/>
      <c r="T123" s="987"/>
      <c r="U123" s="987"/>
      <c r="V123" s="987">
        <f t="shared" si="30"/>
        <v>20.7</v>
      </c>
      <c r="W123" s="987"/>
      <c r="X123" s="987"/>
      <c r="Y123" s="987"/>
      <c r="Z123" s="987">
        <f t="shared" si="19"/>
        <v>0</v>
      </c>
      <c r="AA123" s="987"/>
      <c r="AB123" s="987">
        <f t="shared" si="31"/>
        <v>0</v>
      </c>
      <c r="AC123" s="987">
        <f t="shared" si="31"/>
        <v>0</v>
      </c>
      <c r="AD123" s="987">
        <f t="shared" si="31"/>
        <v>0</v>
      </c>
      <c r="AE123" s="987">
        <f t="shared" si="31"/>
        <v>17.25</v>
      </c>
      <c r="AF123" s="987">
        <f t="shared" si="31"/>
        <v>0</v>
      </c>
      <c r="AG123" s="987">
        <f t="shared" si="31"/>
        <v>0</v>
      </c>
      <c r="AH123" s="987">
        <f t="shared" si="31"/>
        <v>0</v>
      </c>
      <c r="AI123" s="987">
        <f t="shared" si="31"/>
        <v>0</v>
      </c>
      <c r="AJ123" s="987">
        <f t="shared" si="31"/>
        <v>0</v>
      </c>
      <c r="AK123" s="987">
        <f t="shared" si="31"/>
        <v>0</v>
      </c>
      <c r="AL123" s="987">
        <f t="shared" si="32"/>
        <v>0</v>
      </c>
      <c r="AM123" s="987">
        <f t="shared" si="32"/>
        <v>0</v>
      </c>
      <c r="AN123" s="987">
        <f t="shared" si="32"/>
        <v>0</v>
      </c>
      <c r="AO123" s="987">
        <f t="shared" si="32"/>
        <v>0</v>
      </c>
      <c r="AP123" s="987">
        <f t="shared" si="32"/>
        <v>0</v>
      </c>
      <c r="AQ123" s="987">
        <f t="shared" si="32"/>
        <v>0</v>
      </c>
      <c r="AR123" s="987">
        <f t="shared" si="32"/>
        <v>0</v>
      </c>
    </row>
    <row r="124" spans="2:44">
      <c r="B124" s="948">
        <v>85</v>
      </c>
      <c r="C124" s="950" t="s">
        <v>3518</v>
      </c>
      <c r="D124" s="951">
        <v>97</v>
      </c>
      <c r="E124" s="951" t="s">
        <v>3538</v>
      </c>
      <c r="F124" s="948" t="s">
        <v>3725</v>
      </c>
      <c r="G124" s="949">
        <v>44975</v>
      </c>
      <c r="H124" s="948" t="s">
        <v>3726</v>
      </c>
      <c r="I124" s="948" t="s">
        <v>3647</v>
      </c>
      <c r="J124" s="948" t="s">
        <v>501</v>
      </c>
      <c r="K124" s="948" t="s">
        <v>3648</v>
      </c>
      <c r="L124" s="960">
        <v>265</v>
      </c>
      <c r="M124" s="987">
        <v>28.5</v>
      </c>
      <c r="N124" s="987">
        <v>5.7</v>
      </c>
      <c r="O124" s="987">
        <f t="shared" si="18"/>
        <v>34.200000000000003</v>
      </c>
      <c r="P124" s="987"/>
      <c r="Q124" s="987"/>
      <c r="R124" s="987"/>
      <c r="S124" s="987"/>
      <c r="T124" s="987"/>
      <c r="U124" s="987"/>
      <c r="V124" s="987">
        <f t="shared" si="30"/>
        <v>34.200000000000003</v>
      </c>
      <c r="W124" s="987"/>
      <c r="X124" s="987"/>
      <c r="Y124" s="987"/>
      <c r="Z124" s="987">
        <f t="shared" si="19"/>
        <v>0</v>
      </c>
      <c r="AA124" s="987"/>
      <c r="AB124" s="987">
        <f t="shared" si="31"/>
        <v>0</v>
      </c>
      <c r="AC124" s="987">
        <f t="shared" si="31"/>
        <v>0</v>
      </c>
      <c r="AD124" s="987">
        <f t="shared" si="31"/>
        <v>0</v>
      </c>
      <c r="AE124" s="987">
        <f t="shared" si="31"/>
        <v>28.5</v>
      </c>
      <c r="AF124" s="987">
        <f t="shared" si="31"/>
        <v>0</v>
      </c>
      <c r="AG124" s="987">
        <f t="shared" si="31"/>
        <v>0</v>
      </c>
      <c r="AH124" s="987">
        <f t="shared" si="31"/>
        <v>0</v>
      </c>
      <c r="AI124" s="987">
        <f t="shared" si="31"/>
        <v>0</v>
      </c>
      <c r="AJ124" s="987">
        <f t="shared" si="31"/>
        <v>0</v>
      </c>
      <c r="AK124" s="987">
        <f t="shared" si="31"/>
        <v>0</v>
      </c>
      <c r="AL124" s="987">
        <f t="shared" si="32"/>
        <v>0</v>
      </c>
      <c r="AM124" s="987">
        <f t="shared" si="32"/>
        <v>0</v>
      </c>
      <c r="AN124" s="987">
        <f t="shared" si="32"/>
        <v>0</v>
      </c>
      <c r="AO124" s="987">
        <f t="shared" si="32"/>
        <v>0</v>
      </c>
      <c r="AP124" s="987">
        <f t="shared" si="32"/>
        <v>0</v>
      </c>
      <c r="AQ124" s="987">
        <f t="shared" si="32"/>
        <v>0</v>
      </c>
      <c r="AR124" s="987">
        <f t="shared" si="32"/>
        <v>0</v>
      </c>
    </row>
    <row r="125" spans="2:44">
      <c r="B125" s="948">
        <v>86</v>
      </c>
      <c r="C125" s="950" t="s">
        <v>3518</v>
      </c>
      <c r="D125" s="951">
        <v>99</v>
      </c>
      <c r="E125" s="951" t="s">
        <v>3538</v>
      </c>
      <c r="F125" s="948" t="s">
        <v>3727</v>
      </c>
      <c r="G125" s="949">
        <v>44977</v>
      </c>
      <c r="H125" s="948" t="s">
        <v>3728</v>
      </c>
      <c r="I125" s="948" t="s">
        <v>3647</v>
      </c>
      <c r="J125" s="948" t="s">
        <v>501</v>
      </c>
      <c r="K125" s="948" t="s">
        <v>3648</v>
      </c>
      <c r="L125" s="960">
        <v>265</v>
      </c>
      <c r="M125" s="987">
        <v>22.5</v>
      </c>
      <c r="N125" s="987">
        <v>4.5</v>
      </c>
      <c r="O125" s="987">
        <f t="shared" si="18"/>
        <v>27</v>
      </c>
      <c r="P125" s="987"/>
      <c r="Q125" s="987"/>
      <c r="R125" s="987"/>
      <c r="S125" s="987"/>
      <c r="T125" s="987"/>
      <c r="U125" s="987"/>
      <c r="V125" s="987">
        <f t="shared" si="30"/>
        <v>27</v>
      </c>
      <c r="W125" s="987"/>
      <c r="X125" s="987"/>
      <c r="Y125" s="987"/>
      <c r="Z125" s="987">
        <f t="shared" si="19"/>
        <v>0</v>
      </c>
      <c r="AA125" s="987"/>
      <c r="AB125" s="987">
        <f t="shared" si="31"/>
        <v>0</v>
      </c>
      <c r="AC125" s="987">
        <f t="shared" si="31"/>
        <v>0</v>
      </c>
      <c r="AD125" s="987">
        <f t="shared" si="31"/>
        <v>0</v>
      </c>
      <c r="AE125" s="987">
        <f t="shared" si="31"/>
        <v>22.5</v>
      </c>
      <c r="AF125" s="987">
        <f t="shared" si="31"/>
        <v>0</v>
      </c>
      <c r="AG125" s="987">
        <f t="shared" si="31"/>
        <v>0</v>
      </c>
      <c r="AH125" s="987">
        <f t="shared" si="31"/>
        <v>0</v>
      </c>
      <c r="AI125" s="987">
        <f t="shared" si="31"/>
        <v>0</v>
      </c>
      <c r="AJ125" s="987">
        <f t="shared" si="31"/>
        <v>0</v>
      </c>
      <c r="AK125" s="987">
        <f t="shared" si="31"/>
        <v>0</v>
      </c>
      <c r="AL125" s="987">
        <f t="shared" si="32"/>
        <v>0</v>
      </c>
      <c r="AM125" s="987">
        <f t="shared" si="32"/>
        <v>0</v>
      </c>
      <c r="AN125" s="987">
        <f t="shared" si="32"/>
        <v>0</v>
      </c>
      <c r="AO125" s="987">
        <f t="shared" si="32"/>
        <v>0</v>
      </c>
      <c r="AP125" s="987">
        <f t="shared" si="32"/>
        <v>0</v>
      </c>
      <c r="AQ125" s="987">
        <f t="shared" si="32"/>
        <v>0</v>
      </c>
      <c r="AR125" s="987">
        <f t="shared" si="32"/>
        <v>0</v>
      </c>
    </row>
    <row r="126" spans="2:44">
      <c r="B126" s="948">
        <v>87</v>
      </c>
      <c r="C126" s="950" t="s">
        <v>3518</v>
      </c>
      <c r="D126" s="951">
        <v>101</v>
      </c>
      <c r="E126" s="951" t="s">
        <v>3538</v>
      </c>
      <c r="F126" s="948" t="s">
        <v>3729</v>
      </c>
      <c r="G126" s="949">
        <v>44977</v>
      </c>
      <c r="H126" s="948" t="s">
        <v>3730</v>
      </c>
      <c r="I126" s="948" t="s">
        <v>3647</v>
      </c>
      <c r="J126" s="948" t="s">
        <v>501</v>
      </c>
      <c r="K126" s="948" t="s">
        <v>3648</v>
      </c>
      <c r="L126" s="960">
        <v>265</v>
      </c>
      <c r="M126" s="987">
        <v>22.5</v>
      </c>
      <c r="N126" s="987">
        <v>4.5</v>
      </c>
      <c r="O126" s="987">
        <f t="shared" si="18"/>
        <v>27</v>
      </c>
      <c r="P126" s="987"/>
      <c r="Q126" s="987"/>
      <c r="R126" s="987"/>
      <c r="S126" s="987"/>
      <c r="T126" s="987"/>
      <c r="U126" s="987"/>
      <c r="V126" s="987">
        <f t="shared" si="30"/>
        <v>27</v>
      </c>
      <c r="W126" s="987"/>
      <c r="X126" s="987"/>
      <c r="Y126" s="987"/>
      <c r="Z126" s="987">
        <f t="shared" si="19"/>
        <v>0</v>
      </c>
      <c r="AA126" s="987"/>
      <c r="AB126" s="987">
        <f t="shared" si="31"/>
        <v>0</v>
      </c>
      <c r="AC126" s="987">
        <f t="shared" si="31"/>
        <v>0</v>
      </c>
      <c r="AD126" s="987">
        <f t="shared" si="31"/>
        <v>0</v>
      </c>
      <c r="AE126" s="987">
        <f t="shared" si="31"/>
        <v>22.5</v>
      </c>
      <c r="AF126" s="987">
        <f t="shared" si="31"/>
        <v>0</v>
      </c>
      <c r="AG126" s="987">
        <f t="shared" si="31"/>
        <v>0</v>
      </c>
      <c r="AH126" s="987">
        <f t="shared" si="31"/>
        <v>0</v>
      </c>
      <c r="AI126" s="987">
        <f t="shared" si="31"/>
        <v>0</v>
      </c>
      <c r="AJ126" s="987">
        <f t="shared" si="31"/>
        <v>0</v>
      </c>
      <c r="AK126" s="987">
        <f t="shared" si="31"/>
        <v>0</v>
      </c>
      <c r="AL126" s="987">
        <f t="shared" si="32"/>
        <v>0</v>
      </c>
      <c r="AM126" s="987">
        <f t="shared" si="32"/>
        <v>0</v>
      </c>
      <c r="AN126" s="987">
        <f t="shared" si="32"/>
        <v>0</v>
      </c>
      <c r="AO126" s="987">
        <f t="shared" si="32"/>
        <v>0</v>
      </c>
      <c r="AP126" s="987">
        <f t="shared" si="32"/>
        <v>0</v>
      </c>
      <c r="AQ126" s="987">
        <f t="shared" si="32"/>
        <v>0</v>
      </c>
      <c r="AR126" s="987">
        <f t="shared" si="32"/>
        <v>0</v>
      </c>
    </row>
    <row r="127" spans="2:44">
      <c r="B127" s="948">
        <v>88</v>
      </c>
      <c r="C127" s="950" t="s">
        <v>3518</v>
      </c>
      <c r="D127" s="951">
        <v>102</v>
      </c>
      <c r="E127" s="951" t="s">
        <v>3538</v>
      </c>
      <c r="F127" s="948" t="s">
        <v>3731</v>
      </c>
      <c r="G127" s="949">
        <v>44978</v>
      </c>
      <c r="H127" s="948" t="s">
        <v>3732</v>
      </c>
      <c r="I127" s="948" t="s">
        <v>3647</v>
      </c>
      <c r="J127" s="948" t="s">
        <v>501</v>
      </c>
      <c r="K127" s="948" t="s">
        <v>3648</v>
      </c>
      <c r="L127" s="960">
        <v>265</v>
      </c>
      <c r="M127" s="987">
        <v>22.5</v>
      </c>
      <c r="N127" s="987">
        <v>4.5</v>
      </c>
      <c r="O127" s="987">
        <f t="shared" si="18"/>
        <v>27</v>
      </c>
      <c r="P127" s="987"/>
      <c r="Q127" s="987"/>
      <c r="R127" s="987"/>
      <c r="S127" s="987"/>
      <c r="T127" s="987"/>
      <c r="U127" s="987"/>
      <c r="V127" s="987">
        <f t="shared" si="30"/>
        <v>27</v>
      </c>
      <c r="W127" s="987"/>
      <c r="X127" s="987"/>
      <c r="Y127" s="987"/>
      <c r="Z127" s="987">
        <f t="shared" si="19"/>
        <v>0</v>
      </c>
      <c r="AA127" s="987"/>
      <c r="AB127" s="987">
        <f t="shared" si="31"/>
        <v>0</v>
      </c>
      <c r="AC127" s="987">
        <f t="shared" si="31"/>
        <v>0</v>
      </c>
      <c r="AD127" s="987">
        <f t="shared" si="31"/>
        <v>0</v>
      </c>
      <c r="AE127" s="987">
        <f t="shared" si="31"/>
        <v>22.5</v>
      </c>
      <c r="AF127" s="987">
        <f t="shared" si="31"/>
        <v>0</v>
      </c>
      <c r="AG127" s="987">
        <f t="shared" si="31"/>
        <v>0</v>
      </c>
      <c r="AH127" s="987">
        <f t="shared" si="31"/>
        <v>0</v>
      </c>
      <c r="AI127" s="987">
        <f t="shared" si="31"/>
        <v>0</v>
      </c>
      <c r="AJ127" s="987">
        <f t="shared" si="31"/>
        <v>0</v>
      </c>
      <c r="AK127" s="987">
        <f t="shared" si="31"/>
        <v>0</v>
      </c>
      <c r="AL127" s="987">
        <f t="shared" si="32"/>
        <v>0</v>
      </c>
      <c r="AM127" s="987">
        <f t="shared" si="32"/>
        <v>0</v>
      </c>
      <c r="AN127" s="987">
        <f t="shared" si="32"/>
        <v>0</v>
      </c>
      <c r="AO127" s="987">
        <f t="shared" si="32"/>
        <v>0</v>
      </c>
      <c r="AP127" s="987">
        <f t="shared" si="32"/>
        <v>0</v>
      </c>
      <c r="AQ127" s="987">
        <f t="shared" si="32"/>
        <v>0</v>
      </c>
      <c r="AR127" s="987">
        <f t="shared" si="32"/>
        <v>0</v>
      </c>
    </row>
    <row r="128" spans="2:44">
      <c r="B128" s="948">
        <v>89</v>
      </c>
      <c r="C128" s="950" t="s">
        <v>3518</v>
      </c>
      <c r="D128" s="951">
        <v>103</v>
      </c>
      <c r="E128" s="951" t="s">
        <v>3538</v>
      </c>
      <c r="F128" s="948" t="s">
        <v>3733</v>
      </c>
      <c r="G128" s="949">
        <v>44978</v>
      </c>
      <c r="H128" s="948" t="s">
        <v>3734</v>
      </c>
      <c r="I128" s="948" t="s">
        <v>3647</v>
      </c>
      <c r="J128" s="948" t="s">
        <v>501</v>
      </c>
      <c r="K128" s="948" t="s">
        <v>3648</v>
      </c>
      <c r="L128" s="960">
        <v>265</v>
      </c>
      <c r="M128" s="987">
        <v>28.5</v>
      </c>
      <c r="N128" s="987">
        <v>5.7</v>
      </c>
      <c r="O128" s="987">
        <f t="shared" si="18"/>
        <v>34.200000000000003</v>
      </c>
      <c r="P128" s="987"/>
      <c r="Q128" s="987"/>
      <c r="R128" s="987"/>
      <c r="S128" s="987"/>
      <c r="T128" s="987"/>
      <c r="U128" s="987"/>
      <c r="V128" s="987">
        <f t="shared" si="30"/>
        <v>34.200000000000003</v>
      </c>
      <c r="W128" s="987"/>
      <c r="X128" s="987"/>
      <c r="Y128" s="987"/>
      <c r="Z128" s="987">
        <f t="shared" si="19"/>
        <v>0</v>
      </c>
      <c r="AA128" s="987"/>
      <c r="AB128" s="987">
        <f t="shared" ref="AB128:AK137" si="33">IF(AB$6-$L128=0,$M128,0)</f>
        <v>0</v>
      </c>
      <c r="AC128" s="987">
        <f t="shared" si="33"/>
        <v>0</v>
      </c>
      <c r="AD128" s="987">
        <f t="shared" si="33"/>
        <v>0</v>
      </c>
      <c r="AE128" s="987">
        <f t="shared" si="33"/>
        <v>28.5</v>
      </c>
      <c r="AF128" s="987">
        <f t="shared" si="33"/>
        <v>0</v>
      </c>
      <c r="AG128" s="987">
        <f t="shared" si="33"/>
        <v>0</v>
      </c>
      <c r="AH128" s="987">
        <f t="shared" si="33"/>
        <v>0</v>
      </c>
      <c r="AI128" s="987">
        <f t="shared" si="33"/>
        <v>0</v>
      </c>
      <c r="AJ128" s="987">
        <f t="shared" si="33"/>
        <v>0</v>
      </c>
      <c r="AK128" s="987">
        <f t="shared" si="33"/>
        <v>0</v>
      </c>
      <c r="AL128" s="987">
        <f t="shared" ref="AL128:AR137" si="34">IF(AL$6-$L128=0,$M128,0)</f>
        <v>0</v>
      </c>
      <c r="AM128" s="987">
        <f t="shared" si="34"/>
        <v>0</v>
      </c>
      <c r="AN128" s="987">
        <f t="shared" si="34"/>
        <v>0</v>
      </c>
      <c r="AO128" s="987">
        <f t="shared" si="34"/>
        <v>0</v>
      </c>
      <c r="AP128" s="987">
        <f t="shared" si="34"/>
        <v>0</v>
      </c>
      <c r="AQ128" s="987">
        <f t="shared" si="34"/>
        <v>0</v>
      </c>
      <c r="AR128" s="987">
        <f t="shared" si="34"/>
        <v>0</v>
      </c>
    </row>
    <row r="129" spans="2:44">
      <c r="B129" s="948">
        <v>128</v>
      </c>
      <c r="C129" s="950" t="s">
        <v>3518</v>
      </c>
      <c r="D129" s="951">
        <v>150</v>
      </c>
      <c r="E129" s="951" t="s">
        <v>3538</v>
      </c>
      <c r="F129" s="948" t="s">
        <v>3735</v>
      </c>
      <c r="G129" s="949">
        <v>44973</v>
      </c>
      <c r="H129" s="948" t="s">
        <v>3736</v>
      </c>
      <c r="I129" s="948" t="s">
        <v>3647</v>
      </c>
      <c r="J129" s="948" t="s">
        <v>501</v>
      </c>
      <c r="K129" s="948" t="s">
        <v>3648</v>
      </c>
      <c r="L129" s="960">
        <v>265</v>
      </c>
      <c r="M129" s="987">
        <v>17.25</v>
      </c>
      <c r="N129" s="987">
        <v>3.45</v>
      </c>
      <c r="O129" s="987">
        <f t="shared" si="18"/>
        <v>20.7</v>
      </c>
      <c r="P129" s="987"/>
      <c r="Q129" s="987"/>
      <c r="R129" s="987"/>
      <c r="S129" s="987"/>
      <c r="T129" s="987"/>
      <c r="U129" s="987"/>
      <c r="V129" s="987">
        <f t="shared" si="30"/>
        <v>20.7</v>
      </c>
      <c r="W129" s="987"/>
      <c r="X129" s="987"/>
      <c r="Y129" s="987"/>
      <c r="Z129" s="987">
        <f t="shared" si="19"/>
        <v>0</v>
      </c>
      <c r="AA129" s="987"/>
      <c r="AB129" s="987">
        <f t="shared" si="33"/>
        <v>0</v>
      </c>
      <c r="AC129" s="987">
        <f t="shared" si="33"/>
        <v>0</v>
      </c>
      <c r="AD129" s="987">
        <f t="shared" si="33"/>
        <v>0</v>
      </c>
      <c r="AE129" s="987">
        <f t="shared" si="33"/>
        <v>17.25</v>
      </c>
      <c r="AF129" s="987">
        <f t="shared" si="33"/>
        <v>0</v>
      </c>
      <c r="AG129" s="987">
        <f t="shared" si="33"/>
        <v>0</v>
      </c>
      <c r="AH129" s="987">
        <f t="shared" si="33"/>
        <v>0</v>
      </c>
      <c r="AI129" s="987">
        <f t="shared" si="33"/>
        <v>0</v>
      </c>
      <c r="AJ129" s="987">
        <f t="shared" si="33"/>
        <v>0</v>
      </c>
      <c r="AK129" s="987">
        <f t="shared" si="33"/>
        <v>0</v>
      </c>
      <c r="AL129" s="987">
        <f t="shared" si="34"/>
        <v>0</v>
      </c>
      <c r="AM129" s="987">
        <f t="shared" si="34"/>
        <v>0</v>
      </c>
      <c r="AN129" s="987">
        <f t="shared" si="34"/>
        <v>0</v>
      </c>
      <c r="AO129" s="987">
        <f t="shared" si="34"/>
        <v>0</v>
      </c>
      <c r="AP129" s="987">
        <f t="shared" si="34"/>
        <v>0</v>
      </c>
      <c r="AQ129" s="987">
        <f t="shared" si="34"/>
        <v>0</v>
      </c>
      <c r="AR129" s="987">
        <f t="shared" si="34"/>
        <v>0</v>
      </c>
    </row>
    <row r="130" spans="2:44">
      <c r="B130" s="948">
        <v>132</v>
      </c>
      <c r="C130" s="950" t="s">
        <v>3518</v>
      </c>
      <c r="D130" s="951">
        <v>154</v>
      </c>
      <c r="E130" s="951" t="s">
        <v>3538</v>
      </c>
      <c r="F130" s="948" t="s">
        <v>3737</v>
      </c>
      <c r="G130" s="949">
        <v>44927</v>
      </c>
      <c r="H130" s="948" t="s">
        <v>3738</v>
      </c>
      <c r="I130" s="948" t="s">
        <v>3647</v>
      </c>
      <c r="J130" s="948" t="s">
        <v>501</v>
      </c>
      <c r="K130" s="948" t="s">
        <v>3648</v>
      </c>
      <c r="L130" s="960">
        <v>265</v>
      </c>
      <c r="M130" s="987">
        <v>17.25</v>
      </c>
      <c r="N130" s="987">
        <v>3.45</v>
      </c>
      <c r="O130" s="987">
        <f t="shared" si="18"/>
        <v>20.7</v>
      </c>
      <c r="P130" s="987"/>
      <c r="Q130" s="987"/>
      <c r="R130" s="987"/>
      <c r="S130" s="987"/>
      <c r="T130" s="987"/>
      <c r="U130" s="987"/>
      <c r="V130" s="987">
        <f t="shared" si="30"/>
        <v>20.7</v>
      </c>
      <c r="W130" s="987"/>
      <c r="X130" s="987"/>
      <c r="Y130" s="987"/>
      <c r="Z130" s="987">
        <f t="shared" si="19"/>
        <v>0</v>
      </c>
      <c r="AA130" s="987"/>
      <c r="AB130" s="987">
        <f t="shared" si="33"/>
        <v>0</v>
      </c>
      <c r="AC130" s="987">
        <f t="shared" si="33"/>
        <v>0</v>
      </c>
      <c r="AD130" s="987">
        <f t="shared" si="33"/>
        <v>0</v>
      </c>
      <c r="AE130" s="987">
        <f t="shared" si="33"/>
        <v>17.25</v>
      </c>
      <c r="AF130" s="987">
        <f t="shared" si="33"/>
        <v>0</v>
      </c>
      <c r="AG130" s="987">
        <f t="shared" si="33"/>
        <v>0</v>
      </c>
      <c r="AH130" s="987">
        <f t="shared" si="33"/>
        <v>0</v>
      </c>
      <c r="AI130" s="987">
        <f t="shared" si="33"/>
        <v>0</v>
      </c>
      <c r="AJ130" s="987">
        <f t="shared" si="33"/>
        <v>0</v>
      </c>
      <c r="AK130" s="987">
        <f t="shared" si="33"/>
        <v>0</v>
      </c>
      <c r="AL130" s="987">
        <f t="shared" si="34"/>
        <v>0</v>
      </c>
      <c r="AM130" s="987">
        <f t="shared" si="34"/>
        <v>0</v>
      </c>
      <c r="AN130" s="987">
        <f t="shared" si="34"/>
        <v>0</v>
      </c>
      <c r="AO130" s="987">
        <f t="shared" si="34"/>
        <v>0</v>
      </c>
      <c r="AP130" s="987">
        <f t="shared" si="34"/>
        <v>0</v>
      </c>
      <c r="AQ130" s="987">
        <f t="shared" si="34"/>
        <v>0</v>
      </c>
      <c r="AR130" s="987">
        <f t="shared" si="34"/>
        <v>0</v>
      </c>
    </row>
    <row r="131" spans="2:44">
      <c r="B131" s="948">
        <v>133</v>
      </c>
      <c r="C131" s="950" t="s">
        <v>3518</v>
      </c>
      <c r="D131" s="951">
        <v>155</v>
      </c>
      <c r="E131" s="951" t="s">
        <v>3538</v>
      </c>
      <c r="F131" s="948" t="s">
        <v>3739</v>
      </c>
      <c r="G131" s="949">
        <v>44927</v>
      </c>
      <c r="H131" s="948" t="s">
        <v>3738</v>
      </c>
      <c r="I131" s="948" t="s">
        <v>3647</v>
      </c>
      <c r="J131" s="948" t="s">
        <v>501</v>
      </c>
      <c r="K131" s="948" t="s">
        <v>3648</v>
      </c>
      <c r="L131" s="960">
        <v>265</v>
      </c>
      <c r="M131" s="987">
        <v>17.25</v>
      </c>
      <c r="N131" s="987">
        <v>3.45</v>
      </c>
      <c r="O131" s="987">
        <f t="shared" si="18"/>
        <v>20.7</v>
      </c>
      <c r="P131" s="987"/>
      <c r="Q131" s="987"/>
      <c r="R131" s="987"/>
      <c r="S131" s="987"/>
      <c r="T131" s="987"/>
      <c r="U131" s="987"/>
      <c r="V131" s="987">
        <f t="shared" si="30"/>
        <v>20.7</v>
      </c>
      <c r="W131" s="987"/>
      <c r="X131" s="987"/>
      <c r="Y131" s="987"/>
      <c r="Z131" s="987">
        <f t="shared" si="19"/>
        <v>0</v>
      </c>
      <c r="AA131" s="987"/>
      <c r="AB131" s="987">
        <f t="shared" si="33"/>
        <v>0</v>
      </c>
      <c r="AC131" s="987">
        <f t="shared" si="33"/>
        <v>0</v>
      </c>
      <c r="AD131" s="987">
        <f t="shared" si="33"/>
        <v>0</v>
      </c>
      <c r="AE131" s="987">
        <f t="shared" si="33"/>
        <v>17.25</v>
      </c>
      <c r="AF131" s="987">
        <f t="shared" si="33"/>
        <v>0</v>
      </c>
      <c r="AG131" s="987">
        <f t="shared" si="33"/>
        <v>0</v>
      </c>
      <c r="AH131" s="987">
        <f t="shared" si="33"/>
        <v>0</v>
      </c>
      <c r="AI131" s="987">
        <f t="shared" si="33"/>
        <v>0</v>
      </c>
      <c r="AJ131" s="987">
        <f t="shared" si="33"/>
        <v>0</v>
      </c>
      <c r="AK131" s="987">
        <f t="shared" si="33"/>
        <v>0</v>
      </c>
      <c r="AL131" s="987">
        <f t="shared" si="34"/>
        <v>0</v>
      </c>
      <c r="AM131" s="987">
        <f t="shared" si="34"/>
        <v>0</v>
      </c>
      <c r="AN131" s="987">
        <f t="shared" si="34"/>
        <v>0</v>
      </c>
      <c r="AO131" s="987">
        <f t="shared" si="34"/>
        <v>0</v>
      </c>
      <c r="AP131" s="987">
        <f t="shared" si="34"/>
        <v>0</v>
      </c>
      <c r="AQ131" s="987">
        <f t="shared" si="34"/>
        <v>0</v>
      </c>
      <c r="AR131" s="987">
        <f t="shared" si="34"/>
        <v>0</v>
      </c>
    </row>
    <row r="132" spans="2:44">
      <c r="B132" s="948">
        <v>134</v>
      </c>
      <c r="C132" s="950" t="s">
        <v>3518</v>
      </c>
      <c r="D132" s="951">
        <v>156</v>
      </c>
      <c r="E132" s="951" t="s">
        <v>3538</v>
      </c>
      <c r="F132" s="948" t="s">
        <v>3740</v>
      </c>
      <c r="G132" s="949">
        <v>44927</v>
      </c>
      <c r="H132" s="948" t="s">
        <v>3738</v>
      </c>
      <c r="I132" s="948" t="s">
        <v>3647</v>
      </c>
      <c r="J132" s="948" t="s">
        <v>501</v>
      </c>
      <c r="K132" s="948" t="s">
        <v>3648</v>
      </c>
      <c r="L132" s="960">
        <v>265</v>
      </c>
      <c r="M132" s="987">
        <v>28.5</v>
      </c>
      <c r="N132" s="987">
        <v>5.7</v>
      </c>
      <c r="O132" s="987">
        <f t="shared" si="18"/>
        <v>34.200000000000003</v>
      </c>
      <c r="P132" s="987"/>
      <c r="Q132" s="987"/>
      <c r="R132" s="987"/>
      <c r="S132" s="987"/>
      <c r="T132" s="987"/>
      <c r="U132" s="987"/>
      <c r="V132" s="987">
        <f t="shared" si="30"/>
        <v>34.200000000000003</v>
      </c>
      <c r="W132" s="987"/>
      <c r="X132" s="987"/>
      <c r="Y132" s="987"/>
      <c r="Z132" s="987">
        <f t="shared" si="19"/>
        <v>0</v>
      </c>
      <c r="AA132" s="987"/>
      <c r="AB132" s="987">
        <f t="shared" si="33"/>
        <v>0</v>
      </c>
      <c r="AC132" s="987">
        <f t="shared" si="33"/>
        <v>0</v>
      </c>
      <c r="AD132" s="987">
        <f t="shared" si="33"/>
        <v>0</v>
      </c>
      <c r="AE132" s="987">
        <f t="shared" si="33"/>
        <v>28.5</v>
      </c>
      <c r="AF132" s="987">
        <f t="shared" si="33"/>
        <v>0</v>
      </c>
      <c r="AG132" s="987">
        <f t="shared" si="33"/>
        <v>0</v>
      </c>
      <c r="AH132" s="987">
        <f t="shared" si="33"/>
        <v>0</v>
      </c>
      <c r="AI132" s="987">
        <f t="shared" si="33"/>
        <v>0</v>
      </c>
      <c r="AJ132" s="987">
        <f t="shared" si="33"/>
        <v>0</v>
      </c>
      <c r="AK132" s="987">
        <f t="shared" si="33"/>
        <v>0</v>
      </c>
      <c r="AL132" s="987">
        <f t="shared" si="34"/>
        <v>0</v>
      </c>
      <c r="AM132" s="987">
        <f t="shared" si="34"/>
        <v>0</v>
      </c>
      <c r="AN132" s="987">
        <f t="shared" si="34"/>
        <v>0</v>
      </c>
      <c r="AO132" s="987">
        <f t="shared" si="34"/>
        <v>0</v>
      </c>
      <c r="AP132" s="987">
        <f t="shared" si="34"/>
        <v>0</v>
      </c>
      <c r="AQ132" s="987">
        <f t="shared" si="34"/>
        <v>0</v>
      </c>
      <c r="AR132" s="987">
        <f t="shared" si="34"/>
        <v>0</v>
      </c>
    </row>
    <row r="133" spans="2:44">
      <c r="B133" s="948">
        <v>135</v>
      </c>
      <c r="C133" s="950" t="s">
        <v>3518</v>
      </c>
      <c r="D133" s="951">
        <v>157</v>
      </c>
      <c r="E133" s="951" t="s">
        <v>3538</v>
      </c>
      <c r="F133" s="948" t="s">
        <v>3741</v>
      </c>
      <c r="G133" s="949">
        <v>44927</v>
      </c>
      <c r="H133" s="948" t="s">
        <v>3738</v>
      </c>
      <c r="I133" s="948" t="s">
        <v>3647</v>
      </c>
      <c r="J133" s="948" t="s">
        <v>501</v>
      </c>
      <c r="K133" s="948" t="s">
        <v>3648</v>
      </c>
      <c r="L133" s="960">
        <v>265</v>
      </c>
      <c r="M133" s="987">
        <v>29.95</v>
      </c>
      <c r="N133" s="987">
        <v>5.99</v>
      </c>
      <c r="O133" s="987">
        <f t="shared" si="18"/>
        <v>35.94</v>
      </c>
      <c r="P133" s="987"/>
      <c r="Q133" s="987"/>
      <c r="R133" s="987"/>
      <c r="S133" s="987"/>
      <c r="T133" s="987"/>
      <c r="U133" s="987"/>
      <c r="V133" s="987">
        <f t="shared" si="30"/>
        <v>35.94</v>
      </c>
      <c r="W133" s="987"/>
      <c r="X133" s="987"/>
      <c r="Y133" s="987"/>
      <c r="Z133" s="987">
        <f t="shared" si="19"/>
        <v>0</v>
      </c>
      <c r="AA133" s="987"/>
      <c r="AB133" s="987">
        <f t="shared" si="33"/>
        <v>0</v>
      </c>
      <c r="AC133" s="987">
        <f t="shared" si="33"/>
        <v>0</v>
      </c>
      <c r="AD133" s="987">
        <f t="shared" si="33"/>
        <v>0</v>
      </c>
      <c r="AE133" s="987">
        <f t="shared" si="33"/>
        <v>29.95</v>
      </c>
      <c r="AF133" s="987">
        <f t="shared" si="33"/>
        <v>0</v>
      </c>
      <c r="AG133" s="987">
        <f t="shared" si="33"/>
        <v>0</v>
      </c>
      <c r="AH133" s="987">
        <f t="shared" si="33"/>
        <v>0</v>
      </c>
      <c r="AI133" s="987">
        <f t="shared" si="33"/>
        <v>0</v>
      </c>
      <c r="AJ133" s="987">
        <f t="shared" si="33"/>
        <v>0</v>
      </c>
      <c r="AK133" s="987">
        <f t="shared" si="33"/>
        <v>0</v>
      </c>
      <c r="AL133" s="987">
        <f t="shared" si="34"/>
        <v>0</v>
      </c>
      <c r="AM133" s="987">
        <f t="shared" si="34"/>
        <v>0</v>
      </c>
      <c r="AN133" s="987">
        <f t="shared" si="34"/>
        <v>0</v>
      </c>
      <c r="AO133" s="987">
        <f t="shared" si="34"/>
        <v>0</v>
      </c>
      <c r="AP133" s="987">
        <f t="shared" si="34"/>
        <v>0</v>
      </c>
      <c r="AQ133" s="987">
        <f t="shared" si="34"/>
        <v>0</v>
      </c>
      <c r="AR133" s="987">
        <f t="shared" si="34"/>
        <v>0</v>
      </c>
    </row>
    <row r="134" spans="2:44">
      <c r="B134" s="948">
        <v>136</v>
      </c>
      <c r="C134" s="950" t="s">
        <v>3518</v>
      </c>
      <c r="D134" s="951">
        <v>158</v>
      </c>
      <c r="E134" s="951" t="s">
        <v>3538</v>
      </c>
      <c r="F134" s="948" t="s">
        <v>3742</v>
      </c>
      <c r="G134" s="949">
        <v>44930</v>
      </c>
      <c r="H134" s="948" t="s">
        <v>3738</v>
      </c>
      <c r="I134" s="948" t="s">
        <v>3647</v>
      </c>
      <c r="J134" s="948" t="s">
        <v>501</v>
      </c>
      <c r="K134" s="948" t="s">
        <v>3648</v>
      </c>
      <c r="L134" s="960">
        <v>265</v>
      </c>
      <c r="M134" s="987">
        <v>17.25</v>
      </c>
      <c r="N134" s="987">
        <v>3.45</v>
      </c>
      <c r="O134" s="987">
        <f t="shared" si="18"/>
        <v>20.7</v>
      </c>
      <c r="P134" s="987"/>
      <c r="Q134" s="987"/>
      <c r="R134" s="987"/>
      <c r="S134" s="987"/>
      <c r="T134" s="987"/>
      <c r="U134" s="987"/>
      <c r="V134" s="987">
        <f t="shared" si="30"/>
        <v>20.7</v>
      </c>
      <c r="W134" s="987"/>
      <c r="X134" s="987"/>
      <c r="Y134" s="987"/>
      <c r="Z134" s="987">
        <f t="shared" si="19"/>
        <v>0</v>
      </c>
      <c r="AA134" s="987"/>
      <c r="AB134" s="987">
        <f t="shared" si="33"/>
        <v>0</v>
      </c>
      <c r="AC134" s="987">
        <f t="shared" si="33"/>
        <v>0</v>
      </c>
      <c r="AD134" s="987">
        <f t="shared" si="33"/>
        <v>0</v>
      </c>
      <c r="AE134" s="987">
        <f t="shared" si="33"/>
        <v>17.25</v>
      </c>
      <c r="AF134" s="987">
        <f t="shared" si="33"/>
        <v>0</v>
      </c>
      <c r="AG134" s="987">
        <f t="shared" si="33"/>
        <v>0</v>
      </c>
      <c r="AH134" s="987">
        <f t="shared" si="33"/>
        <v>0</v>
      </c>
      <c r="AI134" s="987">
        <f t="shared" si="33"/>
        <v>0</v>
      </c>
      <c r="AJ134" s="987">
        <f t="shared" si="33"/>
        <v>0</v>
      </c>
      <c r="AK134" s="987">
        <f t="shared" si="33"/>
        <v>0</v>
      </c>
      <c r="AL134" s="987">
        <f t="shared" si="34"/>
        <v>0</v>
      </c>
      <c r="AM134" s="987">
        <f t="shared" si="34"/>
        <v>0</v>
      </c>
      <c r="AN134" s="987">
        <f t="shared" si="34"/>
        <v>0</v>
      </c>
      <c r="AO134" s="987">
        <f t="shared" si="34"/>
        <v>0</v>
      </c>
      <c r="AP134" s="987">
        <f t="shared" si="34"/>
        <v>0</v>
      </c>
      <c r="AQ134" s="987">
        <f t="shared" si="34"/>
        <v>0</v>
      </c>
      <c r="AR134" s="987">
        <f t="shared" si="34"/>
        <v>0</v>
      </c>
    </row>
    <row r="135" spans="2:44">
      <c r="B135" s="948">
        <v>137</v>
      </c>
      <c r="C135" s="950" t="s">
        <v>3518</v>
      </c>
      <c r="D135" s="951">
        <v>159</v>
      </c>
      <c r="E135" s="951" t="s">
        <v>3538</v>
      </c>
      <c r="F135" s="948" t="s">
        <v>3743</v>
      </c>
      <c r="G135" s="949">
        <v>44930</v>
      </c>
      <c r="H135" s="948" t="s">
        <v>3738</v>
      </c>
      <c r="I135" s="948" t="s">
        <v>3647</v>
      </c>
      <c r="J135" s="948" t="s">
        <v>501</v>
      </c>
      <c r="K135" s="948" t="s">
        <v>3648</v>
      </c>
      <c r="L135" s="960">
        <v>265</v>
      </c>
      <c r="M135" s="987">
        <v>17.25</v>
      </c>
      <c r="N135" s="987">
        <v>3.45</v>
      </c>
      <c r="O135" s="987">
        <f t="shared" si="18"/>
        <v>20.7</v>
      </c>
      <c r="P135" s="987"/>
      <c r="Q135" s="987"/>
      <c r="R135" s="987"/>
      <c r="S135" s="987"/>
      <c r="T135" s="987"/>
      <c r="U135" s="987"/>
      <c r="V135" s="987">
        <f t="shared" si="30"/>
        <v>20.7</v>
      </c>
      <c r="W135" s="987"/>
      <c r="X135" s="987"/>
      <c r="Y135" s="987"/>
      <c r="Z135" s="987">
        <f t="shared" si="19"/>
        <v>0</v>
      </c>
      <c r="AA135" s="987"/>
      <c r="AB135" s="987">
        <f t="shared" si="33"/>
        <v>0</v>
      </c>
      <c r="AC135" s="987">
        <f t="shared" si="33"/>
        <v>0</v>
      </c>
      <c r="AD135" s="987">
        <f t="shared" si="33"/>
        <v>0</v>
      </c>
      <c r="AE135" s="987">
        <f t="shared" si="33"/>
        <v>17.25</v>
      </c>
      <c r="AF135" s="987">
        <f t="shared" si="33"/>
        <v>0</v>
      </c>
      <c r="AG135" s="987">
        <f t="shared" si="33"/>
        <v>0</v>
      </c>
      <c r="AH135" s="987">
        <f t="shared" si="33"/>
        <v>0</v>
      </c>
      <c r="AI135" s="987">
        <f t="shared" si="33"/>
        <v>0</v>
      </c>
      <c r="AJ135" s="987">
        <f t="shared" si="33"/>
        <v>0</v>
      </c>
      <c r="AK135" s="987">
        <f t="shared" si="33"/>
        <v>0</v>
      </c>
      <c r="AL135" s="987">
        <f t="shared" si="34"/>
        <v>0</v>
      </c>
      <c r="AM135" s="987">
        <f t="shared" si="34"/>
        <v>0</v>
      </c>
      <c r="AN135" s="987">
        <f t="shared" si="34"/>
        <v>0</v>
      </c>
      <c r="AO135" s="987">
        <f t="shared" si="34"/>
        <v>0</v>
      </c>
      <c r="AP135" s="987">
        <f t="shared" si="34"/>
        <v>0</v>
      </c>
      <c r="AQ135" s="987">
        <f t="shared" si="34"/>
        <v>0</v>
      </c>
      <c r="AR135" s="987">
        <f t="shared" si="34"/>
        <v>0</v>
      </c>
    </row>
    <row r="136" spans="2:44">
      <c r="B136" s="948">
        <v>138</v>
      </c>
      <c r="C136" s="950" t="s">
        <v>3518</v>
      </c>
      <c r="D136" s="951">
        <v>160</v>
      </c>
      <c r="E136" s="951" t="s">
        <v>3538</v>
      </c>
      <c r="F136" s="948" t="s">
        <v>3744</v>
      </c>
      <c r="G136" s="949">
        <v>44930</v>
      </c>
      <c r="H136" s="948" t="s">
        <v>3738</v>
      </c>
      <c r="I136" s="948" t="s">
        <v>3647</v>
      </c>
      <c r="J136" s="948" t="s">
        <v>501</v>
      </c>
      <c r="K136" s="948" t="s">
        <v>3648</v>
      </c>
      <c r="L136" s="960">
        <v>265</v>
      </c>
      <c r="M136" s="987">
        <v>17.25</v>
      </c>
      <c r="N136" s="987">
        <v>3.45</v>
      </c>
      <c r="O136" s="987">
        <f t="shared" ref="O136:O199" si="35">M136+N136</f>
        <v>20.7</v>
      </c>
      <c r="P136" s="987"/>
      <c r="Q136" s="987"/>
      <c r="R136" s="987"/>
      <c r="S136" s="987"/>
      <c r="T136" s="987"/>
      <c r="U136" s="987"/>
      <c r="V136" s="987">
        <f t="shared" si="30"/>
        <v>20.7</v>
      </c>
      <c r="W136" s="987"/>
      <c r="X136" s="987"/>
      <c r="Y136" s="987"/>
      <c r="Z136" s="987">
        <f t="shared" ref="Z136:Z199" si="36">O136-SUM(T136:Y136)+S136+R136</f>
        <v>0</v>
      </c>
      <c r="AA136" s="987"/>
      <c r="AB136" s="987">
        <f t="shared" si="33"/>
        <v>0</v>
      </c>
      <c r="AC136" s="987">
        <f t="shared" si="33"/>
        <v>0</v>
      </c>
      <c r="AD136" s="987">
        <f t="shared" si="33"/>
        <v>0</v>
      </c>
      <c r="AE136" s="987">
        <f t="shared" si="33"/>
        <v>17.25</v>
      </c>
      <c r="AF136" s="987">
        <f t="shared" si="33"/>
        <v>0</v>
      </c>
      <c r="AG136" s="987">
        <f t="shared" si="33"/>
        <v>0</v>
      </c>
      <c r="AH136" s="987">
        <f t="shared" si="33"/>
        <v>0</v>
      </c>
      <c r="AI136" s="987">
        <f t="shared" si="33"/>
        <v>0</v>
      </c>
      <c r="AJ136" s="987">
        <f t="shared" si="33"/>
        <v>0</v>
      </c>
      <c r="AK136" s="987">
        <f t="shared" si="33"/>
        <v>0</v>
      </c>
      <c r="AL136" s="987">
        <f t="shared" si="34"/>
        <v>0</v>
      </c>
      <c r="AM136" s="987">
        <f t="shared" si="34"/>
        <v>0</v>
      </c>
      <c r="AN136" s="987">
        <f t="shared" si="34"/>
        <v>0</v>
      </c>
      <c r="AO136" s="987">
        <f t="shared" si="34"/>
        <v>0</v>
      </c>
      <c r="AP136" s="987">
        <f t="shared" si="34"/>
        <v>0</v>
      </c>
      <c r="AQ136" s="987">
        <f t="shared" si="34"/>
        <v>0</v>
      </c>
      <c r="AR136" s="987">
        <f t="shared" si="34"/>
        <v>0</v>
      </c>
    </row>
    <row r="137" spans="2:44">
      <c r="B137" s="948">
        <v>139</v>
      </c>
      <c r="C137" s="950" t="s">
        <v>3518</v>
      </c>
      <c r="D137" s="951">
        <v>161</v>
      </c>
      <c r="E137" s="951" t="s">
        <v>3538</v>
      </c>
      <c r="F137" s="948" t="s">
        <v>3745</v>
      </c>
      <c r="G137" s="949">
        <v>44930</v>
      </c>
      <c r="H137" s="948" t="s">
        <v>3738</v>
      </c>
      <c r="I137" s="948" t="s">
        <v>3647</v>
      </c>
      <c r="J137" s="948" t="s">
        <v>501</v>
      </c>
      <c r="K137" s="948" t="s">
        <v>3648</v>
      </c>
      <c r="L137" s="960">
        <v>265</v>
      </c>
      <c r="M137" s="987">
        <v>17.25</v>
      </c>
      <c r="N137" s="987">
        <v>3.45</v>
      </c>
      <c r="O137" s="987">
        <f t="shared" si="35"/>
        <v>20.7</v>
      </c>
      <c r="P137" s="987"/>
      <c r="Q137" s="987"/>
      <c r="R137" s="987"/>
      <c r="S137" s="987"/>
      <c r="T137" s="987"/>
      <c r="U137" s="987"/>
      <c r="V137" s="987">
        <f t="shared" si="30"/>
        <v>20.7</v>
      </c>
      <c r="W137" s="987"/>
      <c r="X137" s="987"/>
      <c r="Y137" s="987"/>
      <c r="Z137" s="987">
        <f t="shared" si="36"/>
        <v>0</v>
      </c>
      <c r="AA137" s="987"/>
      <c r="AB137" s="987">
        <f t="shared" si="33"/>
        <v>0</v>
      </c>
      <c r="AC137" s="987">
        <f t="shared" si="33"/>
        <v>0</v>
      </c>
      <c r="AD137" s="987">
        <f t="shared" si="33"/>
        <v>0</v>
      </c>
      <c r="AE137" s="987">
        <f t="shared" si="33"/>
        <v>17.25</v>
      </c>
      <c r="AF137" s="987">
        <f t="shared" si="33"/>
        <v>0</v>
      </c>
      <c r="AG137" s="987">
        <f t="shared" si="33"/>
        <v>0</v>
      </c>
      <c r="AH137" s="987">
        <f t="shared" si="33"/>
        <v>0</v>
      </c>
      <c r="AI137" s="987">
        <f t="shared" si="33"/>
        <v>0</v>
      </c>
      <c r="AJ137" s="987">
        <f t="shared" si="33"/>
        <v>0</v>
      </c>
      <c r="AK137" s="987">
        <f t="shared" si="33"/>
        <v>0</v>
      </c>
      <c r="AL137" s="987">
        <f t="shared" si="34"/>
        <v>0</v>
      </c>
      <c r="AM137" s="987">
        <f t="shared" si="34"/>
        <v>0</v>
      </c>
      <c r="AN137" s="987">
        <f t="shared" si="34"/>
        <v>0</v>
      </c>
      <c r="AO137" s="987">
        <f t="shared" si="34"/>
        <v>0</v>
      </c>
      <c r="AP137" s="987">
        <f t="shared" si="34"/>
        <v>0</v>
      </c>
      <c r="AQ137" s="987">
        <f t="shared" si="34"/>
        <v>0</v>
      </c>
      <c r="AR137" s="987">
        <f t="shared" si="34"/>
        <v>0</v>
      </c>
    </row>
    <row r="138" spans="2:44">
      <c r="B138" s="948">
        <v>140</v>
      </c>
      <c r="C138" s="950" t="s">
        <v>3518</v>
      </c>
      <c r="D138" s="951">
        <v>162</v>
      </c>
      <c r="E138" s="951" t="s">
        <v>3538</v>
      </c>
      <c r="F138" s="948" t="s">
        <v>3746</v>
      </c>
      <c r="G138" s="949">
        <v>44930</v>
      </c>
      <c r="H138" s="948" t="s">
        <v>3738</v>
      </c>
      <c r="I138" s="948" t="s">
        <v>3647</v>
      </c>
      <c r="J138" s="948" t="s">
        <v>501</v>
      </c>
      <c r="K138" s="948" t="s">
        <v>3648</v>
      </c>
      <c r="L138" s="960">
        <v>265</v>
      </c>
      <c r="M138" s="987">
        <v>22.5</v>
      </c>
      <c r="N138" s="987">
        <v>4.5</v>
      </c>
      <c r="O138" s="987">
        <f t="shared" si="35"/>
        <v>27</v>
      </c>
      <c r="P138" s="987"/>
      <c r="Q138" s="987"/>
      <c r="R138" s="987"/>
      <c r="S138" s="987"/>
      <c r="T138" s="987"/>
      <c r="U138" s="987"/>
      <c r="V138" s="987">
        <f t="shared" si="30"/>
        <v>27</v>
      </c>
      <c r="W138" s="987"/>
      <c r="X138" s="987"/>
      <c r="Y138" s="987"/>
      <c r="Z138" s="987">
        <f t="shared" si="36"/>
        <v>0</v>
      </c>
      <c r="AA138" s="987"/>
      <c r="AB138" s="987">
        <f t="shared" ref="AB138:AK147" si="37">IF(AB$6-$L138=0,$M138,0)</f>
        <v>0</v>
      </c>
      <c r="AC138" s="987">
        <f t="shared" si="37"/>
        <v>0</v>
      </c>
      <c r="AD138" s="987">
        <f t="shared" si="37"/>
        <v>0</v>
      </c>
      <c r="AE138" s="987">
        <f t="shared" si="37"/>
        <v>22.5</v>
      </c>
      <c r="AF138" s="987">
        <f t="shared" si="37"/>
        <v>0</v>
      </c>
      <c r="AG138" s="987">
        <f t="shared" si="37"/>
        <v>0</v>
      </c>
      <c r="AH138" s="987">
        <f t="shared" si="37"/>
        <v>0</v>
      </c>
      <c r="AI138" s="987">
        <f t="shared" si="37"/>
        <v>0</v>
      </c>
      <c r="AJ138" s="987">
        <f t="shared" si="37"/>
        <v>0</v>
      </c>
      <c r="AK138" s="987">
        <f t="shared" si="37"/>
        <v>0</v>
      </c>
      <c r="AL138" s="987">
        <f t="shared" ref="AL138:AR147" si="38">IF(AL$6-$L138=0,$M138,0)</f>
        <v>0</v>
      </c>
      <c r="AM138" s="987">
        <f t="shared" si="38"/>
        <v>0</v>
      </c>
      <c r="AN138" s="987">
        <f t="shared" si="38"/>
        <v>0</v>
      </c>
      <c r="AO138" s="987">
        <f t="shared" si="38"/>
        <v>0</v>
      </c>
      <c r="AP138" s="987">
        <f t="shared" si="38"/>
        <v>0</v>
      </c>
      <c r="AQ138" s="987">
        <f t="shared" si="38"/>
        <v>0</v>
      </c>
      <c r="AR138" s="987">
        <f t="shared" si="38"/>
        <v>0</v>
      </c>
    </row>
    <row r="139" spans="2:44">
      <c r="B139" s="948">
        <v>141</v>
      </c>
      <c r="C139" s="950" t="s">
        <v>3518</v>
      </c>
      <c r="D139" s="951">
        <v>163</v>
      </c>
      <c r="E139" s="951" t="s">
        <v>3538</v>
      </c>
      <c r="F139" s="948" t="s">
        <v>3747</v>
      </c>
      <c r="G139" s="949">
        <v>44930</v>
      </c>
      <c r="H139" s="948" t="s">
        <v>3738</v>
      </c>
      <c r="I139" s="948" t="s">
        <v>3647</v>
      </c>
      <c r="J139" s="948" t="s">
        <v>501</v>
      </c>
      <c r="K139" s="948" t="s">
        <v>3648</v>
      </c>
      <c r="L139" s="960">
        <v>265</v>
      </c>
      <c r="M139" s="987">
        <v>22.5</v>
      </c>
      <c r="N139" s="987">
        <v>4.5</v>
      </c>
      <c r="O139" s="987">
        <f t="shared" si="35"/>
        <v>27</v>
      </c>
      <c r="P139" s="987"/>
      <c r="Q139" s="987"/>
      <c r="R139" s="987"/>
      <c r="S139" s="987"/>
      <c r="T139" s="987"/>
      <c r="U139" s="987"/>
      <c r="V139" s="987">
        <f t="shared" si="30"/>
        <v>27</v>
      </c>
      <c r="W139" s="987"/>
      <c r="X139" s="987"/>
      <c r="Y139" s="987"/>
      <c r="Z139" s="987">
        <f t="shared" si="36"/>
        <v>0</v>
      </c>
      <c r="AA139" s="987"/>
      <c r="AB139" s="987">
        <f t="shared" si="37"/>
        <v>0</v>
      </c>
      <c r="AC139" s="987">
        <f t="shared" si="37"/>
        <v>0</v>
      </c>
      <c r="AD139" s="987">
        <f t="shared" si="37"/>
        <v>0</v>
      </c>
      <c r="AE139" s="987">
        <f t="shared" si="37"/>
        <v>22.5</v>
      </c>
      <c r="AF139" s="987">
        <f t="shared" si="37"/>
        <v>0</v>
      </c>
      <c r="AG139" s="987">
        <f t="shared" si="37"/>
        <v>0</v>
      </c>
      <c r="AH139" s="987">
        <f t="shared" si="37"/>
        <v>0</v>
      </c>
      <c r="AI139" s="987">
        <f t="shared" si="37"/>
        <v>0</v>
      </c>
      <c r="AJ139" s="987">
        <f t="shared" si="37"/>
        <v>0</v>
      </c>
      <c r="AK139" s="987">
        <f t="shared" si="37"/>
        <v>0</v>
      </c>
      <c r="AL139" s="987">
        <f t="shared" si="38"/>
        <v>0</v>
      </c>
      <c r="AM139" s="987">
        <f t="shared" si="38"/>
        <v>0</v>
      </c>
      <c r="AN139" s="987">
        <f t="shared" si="38"/>
        <v>0</v>
      </c>
      <c r="AO139" s="987">
        <f t="shared" si="38"/>
        <v>0</v>
      </c>
      <c r="AP139" s="987">
        <f t="shared" si="38"/>
        <v>0</v>
      </c>
      <c r="AQ139" s="987">
        <f t="shared" si="38"/>
        <v>0</v>
      </c>
      <c r="AR139" s="987">
        <f t="shared" si="38"/>
        <v>0</v>
      </c>
    </row>
    <row r="140" spans="2:44">
      <c r="B140" s="948">
        <v>142</v>
      </c>
      <c r="C140" s="950" t="s">
        <v>3518</v>
      </c>
      <c r="D140" s="951">
        <v>164</v>
      </c>
      <c r="E140" s="951" t="s">
        <v>3538</v>
      </c>
      <c r="F140" s="948" t="s">
        <v>3748</v>
      </c>
      <c r="G140" s="949">
        <v>44930</v>
      </c>
      <c r="H140" s="948" t="s">
        <v>3738</v>
      </c>
      <c r="I140" s="948" t="s">
        <v>3647</v>
      </c>
      <c r="J140" s="948" t="s">
        <v>501</v>
      </c>
      <c r="K140" s="948" t="s">
        <v>3648</v>
      </c>
      <c r="L140" s="960">
        <v>265</v>
      </c>
      <c r="M140" s="987">
        <v>28.5</v>
      </c>
      <c r="N140" s="987">
        <v>5.7</v>
      </c>
      <c r="O140" s="987">
        <f t="shared" si="35"/>
        <v>34.200000000000003</v>
      </c>
      <c r="P140" s="987"/>
      <c r="Q140" s="987"/>
      <c r="R140" s="987"/>
      <c r="S140" s="987"/>
      <c r="T140" s="987"/>
      <c r="U140" s="987"/>
      <c r="V140" s="987">
        <f t="shared" si="30"/>
        <v>34.200000000000003</v>
      </c>
      <c r="W140" s="987"/>
      <c r="X140" s="987"/>
      <c r="Y140" s="987"/>
      <c r="Z140" s="987">
        <f t="shared" si="36"/>
        <v>0</v>
      </c>
      <c r="AA140" s="987"/>
      <c r="AB140" s="987">
        <f t="shared" si="37"/>
        <v>0</v>
      </c>
      <c r="AC140" s="987">
        <f t="shared" si="37"/>
        <v>0</v>
      </c>
      <c r="AD140" s="987">
        <f t="shared" si="37"/>
        <v>0</v>
      </c>
      <c r="AE140" s="987">
        <f t="shared" si="37"/>
        <v>28.5</v>
      </c>
      <c r="AF140" s="987">
        <f t="shared" si="37"/>
        <v>0</v>
      </c>
      <c r="AG140" s="987">
        <f t="shared" si="37"/>
        <v>0</v>
      </c>
      <c r="AH140" s="987">
        <f t="shared" si="37"/>
        <v>0</v>
      </c>
      <c r="AI140" s="987">
        <f t="shared" si="37"/>
        <v>0</v>
      </c>
      <c r="AJ140" s="987">
        <f t="shared" si="37"/>
        <v>0</v>
      </c>
      <c r="AK140" s="987">
        <f t="shared" si="37"/>
        <v>0</v>
      </c>
      <c r="AL140" s="987">
        <f t="shared" si="38"/>
        <v>0</v>
      </c>
      <c r="AM140" s="987">
        <f t="shared" si="38"/>
        <v>0</v>
      </c>
      <c r="AN140" s="987">
        <f t="shared" si="38"/>
        <v>0</v>
      </c>
      <c r="AO140" s="987">
        <f t="shared" si="38"/>
        <v>0</v>
      </c>
      <c r="AP140" s="987">
        <f t="shared" si="38"/>
        <v>0</v>
      </c>
      <c r="AQ140" s="987">
        <f t="shared" si="38"/>
        <v>0</v>
      </c>
      <c r="AR140" s="987">
        <f t="shared" si="38"/>
        <v>0</v>
      </c>
    </row>
    <row r="141" spans="2:44">
      <c r="B141" s="948">
        <v>143</v>
      </c>
      <c r="C141" s="950" t="s">
        <v>3518</v>
      </c>
      <c r="D141" s="951">
        <v>165</v>
      </c>
      <c r="E141" s="951" t="s">
        <v>3538</v>
      </c>
      <c r="F141" s="948" t="s">
        <v>3749</v>
      </c>
      <c r="G141" s="949">
        <v>44932</v>
      </c>
      <c r="H141" s="948" t="s">
        <v>3738</v>
      </c>
      <c r="I141" s="948" t="s">
        <v>3647</v>
      </c>
      <c r="J141" s="948" t="s">
        <v>501</v>
      </c>
      <c r="K141" s="948" t="s">
        <v>3648</v>
      </c>
      <c r="L141" s="960">
        <v>265</v>
      </c>
      <c r="M141" s="987">
        <v>17.25</v>
      </c>
      <c r="N141" s="987">
        <v>3.45</v>
      </c>
      <c r="O141" s="987">
        <f t="shared" si="35"/>
        <v>20.7</v>
      </c>
      <c r="P141" s="987"/>
      <c r="Q141" s="987"/>
      <c r="R141" s="987"/>
      <c r="S141" s="987"/>
      <c r="T141" s="987"/>
      <c r="U141" s="987"/>
      <c r="V141" s="987">
        <f t="shared" si="30"/>
        <v>20.7</v>
      </c>
      <c r="W141" s="987"/>
      <c r="X141" s="987"/>
      <c r="Y141" s="987"/>
      <c r="Z141" s="987">
        <f t="shared" si="36"/>
        <v>0</v>
      </c>
      <c r="AA141" s="987"/>
      <c r="AB141" s="987">
        <f t="shared" si="37"/>
        <v>0</v>
      </c>
      <c r="AC141" s="987">
        <f t="shared" si="37"/>
        <v>0</v>
      </c>
      <c r="AD141" s="987">
        <f t="shared" si="37"/>
        <v>0</v>
      </c>
      <c r="AE141" s="987">
        <f t="shared" si="37"/>
        <v>17.25</v>
      </c>
      <c r="AF141" s="987">
        <f t="shared" si="37"/>
        <v>0</v>
      </c>
      <c r="AG141" s="987">
        <f t="shared" si="37"/>
        <v>0</v>
      </c>
      <c r="AH141" s="987">
        <f t="shared" si="37"/>
        <v>0</v>
      </c>
      <c r="AI141" s="987">
        <f t="shared" si="37"/>
        <v>0</v>
      </c>
      <c r="AJ141" s="987">
        <f t="shared" si="37"/>
        <v>0</v>
      </c>
      <c r="AK141" s="987">
        <f t="shared" si="37"/>
        <v>0</v>
      </c>
      <c r="AL141" s="987">
        <f t="shared" si="38"/>
        <v>0</v>
      </c>
      <c r="AM141" s="987">
        <f t="shared" si="38"/>
        <v>0</v>
      </c>
      <c r="AN141" s="987">
        <f t="shared" si="38"/>
        <v>0</v>
      </c>
      <c r="AO141" s="987">
        <f t="shared" si="38"/>
        <v>0</v>
      </c>
      <c r="AP141" s="987">
        <f t="shared" si="38"/>
        <v>0</v>
      </c>
      <c r="AQ141" s="987">
        <f t="shared" si="38"/>
        <v>0</v>
      </c>
      <c r="AR141" s="987">
        <f t="shared" si="38"/>
        <v>0</v>
      </c>
    </row>
    <row r="142" spans="2:44">
      <c r="B142" s="948">
        <v>144</v>
      </c>
      <c r="C142" s="950" t="s">
        <v>3518</v>
      </c>
      <c r="D142" s="951">
        <v>166</v>
      </c>
      <c r="E142" s="951" t="s">
        <v>3538</v>
      </c>
      <c r="F142" s="948" t="s">
        <v>3750</v>
      </c>
      <c r="G142" s="949">
        <v>44932</v>
      </c>
      <c r="H142" s="948" t="s">
        <v>3738</v>
      </c>
      <c r="I142" s="948" t="s">
        <v>3647</v>
      </c>
      <c r="J142" s="948" t="s">
        <v>501</v>
      </c>
      <c r="K142" s="948" t="s">
        <v>3648</v>
      </c>
      <c r="L142" s="960">
        <v>265</v>
      </c>
      <c r="M142" s="987">
        <v>22.5</v>
      </c>
      <c r="N142" s="987">
        <v>4.5</v>
      </c>
      <c r="O142" s="987">
        <f t="shared" si="35"/>
        <v>27</v>
      </c>
      <c r="P142" s="987"/>
      <c r="Q142" s="987"/>
      <c r="R142" s="987"/>
      <c r="S142" s="987"/>
      <c r="T142" s="987"/>
      <c r="U142" s="987"/>
      <c r="V142" s="987">
        <f t="shared" si="30"/>
        <v>27</v>
      </c>
      <c r="W142" s="987"/>
      <c r="X142" s="987"/>
      <c r="Y142" s="987"/>
      <c r="Z142" s="987">
        <f t="shared" si="36"/>
        <v>0</v>
      </c>
      <c r="AA142" s="987"/>
      <c r="AB142" s="987">
        <f t="shared" si="37"/>
        <v>0</v>
      </c>
      <c r="AC142" s="987">
        <f t="shared" si="37"/>
        <v>0</v>
      </c>
      <c r="AD142" s="987">
        <f t="shared" si="37"/>
        <v>0</v>
      </c>
      <c r="AE142" s="987">
        <f t="shared" si="37"/>
        <v>22.5</v>
      </c>
      <c r="AF142" s="987">
        <f t="shared" si="37"/>
        <v>0</v>
      </c>
      <c r="AG142" s="987">
        <f t="shared" si="37"/>
        <v>0</v>
      </c>
      <c r="AH142" s="987">
        <f t="shared" si="37"/>
        <v>0</v>
      </c>
      <c r="AI142" s="987">
        <f t="shared" si="37"/>
        <v>0</v>
      </c>
      <c r="AJ142" s="987">
        <f t="shared" si="37"/>
        <v>0</v>
      </c>
      <c r="AK142" s="987">
        <f t="shared" si="37"/>
        <v>0</v>
      </c>
      <c r="AL142" s="987">
        <f t="shared" si="38"/>
        <v>0</v>
      </c>
      <c r="AM142" s="987">
        <f t="shared" si="38"/>
        <v>0</v>
      </c>
      <c r="AN142" s="987">
        <f t="shared" si="38"/>
        <v>0</v>
      </c>
      <c r="AO142" s="987">
        <f t="shared" si="38"/>
        <v>0</v>
      </c>
      <c r="AP142" s="987">
        <f t="shared" si="38"/>
        <v>0</v>
      </c>
      <c r="AQ142" s="987">
        <f t="shared" si="38"/>
        <v>0</v>
      </c>
      <c r="AR142" s="987">
        <f t="shared" si="38"/>
        <v>0</v>
      </c>
    </row>
    <row r="143" spans="2:44">
      <c r="B143" s="948">
        <v>145</v>
      </c>
      <c r="C143" s="950" t="s">
        <v>3518</v>
      </c>
      <c r="D143" s="951">
        <v>167</v>
      </c>
      <c r="E143" s="951" t="s">
        <v>3538</v>
      </c>
      <c r="F143" s="948" t="s">
        <v>3751</v>
      </c>
      <c r="G143" s="949">
        <v>44932</v>
      </c>
      <c r="H143" s="948" t="s">
        <v>3738</v>
      </c>
      <c r="I143" s="948" t="s">
        <v>3647</v>
      </c>
      <c r="J143" s="948" t="s">
        <v>501</v>
      </c>
      <c r="K143" s="948" t="s">
        <v>3648</v>
      </c>
      <c r="L143" s="960">
        <v>265</v>
      </c>
      <c r="M143" s="987">
        <v>28.5</v>
      </c>
      <c r="N143" s="987">
        <v>5.7</v>
      </c>
      <c r="O143" s="987">
        <f t="shared" si="35"/>
        <v>34.200000000000003</v>
      </c>
      <c r="P143" s="987"/>
      <c r="Q143" s="987"/>
      <c r="R143" s="987"/>
      <c r="S143" s="987"/>
      <c r="T143" s="987"/>
      <c r="U143" s="987"/>
      <c r="V143" s="987">
        <f t="shared" si="30"/>
        <v>34.200000000000003</v>
      </c>
      <c r="W143" s="987"/>
      <c r="X143" s="987"/>
      <c r="Y143" s="987"/>
      <c r="Z143" s="987">
        <f t="shared" si="36"/>
        <v>0</v>
      </c>
      <c r="AA143" s="987"/>
      <c r="AB143" s="987">
        <f t="shared" si="37"/>
        <v>0</v>
      </c>
      <c r="AC143" s="987">
        <f t="shared" si="37"/>
        <v>0</v>
      </c>
      <c r="AD143" s="987">
        <f t="shared" si="37"/>
        <v>0</v>
      </c>
      <c r="AE143" s="987">
        <f t="shared" si="37"/>
        <v>28.5</v>
      </c>
      <c r="AF143" s="987">
        <f t="shared" si="37"/>
        <v>0</v>
      </c>
      <c r="AG143" s="987">
        <f t="shared" si="37"/>
        <v>0</v>
      </c>
      <c r="AH143" s="987">
        <f t="shared" si="37"/>
        <v>0</v>
      </c>
      <c r="AI143" s="987">
        <f t="shared" si="37"/>
        <v>0</v>
      </c>
      <c r="AJ143" s="987">
        <f t="shared" si="37"/>
        <v>0</v>
      </c>
      <c r="AK143" s="987">
        <f t="shared" si="37"/>
        <v>0</v>
      </c>
      <c r="AL143" s="987">
        <f t="shared" si="38"/>
        <v>0</v>
      </c>
      <c r="AM143" s="987">
        <f t="shared" si="38"/>
        <v>0</v>
      </c>
      <c r="AN143" s="987">
        <f t="shared" si="38"/>
        <v>0</v>
      </c>
      <c r="AO143" s="987">
        <f t="shared" si="38"/>
        <v>0</v>
      </c>
      <c r="AP143" s="987">
        <f t="shared" si="38"/>
        <v>0</v>
      </c>
      <c r="AQ143" s="987">
        <f t="shared" si="38"/>
        <v>0</v>
      </c>
      <c r="AR143" s="987">
        <f t="shared" si="38"/>
        <v>0</v>
      </c>
    </row>
    <row r="144" spans="2:44">
      <c r="B144" s="948">
        <v>146</v>
      </c>
      <c r="C144" s="950" t="s">
        <v>3518</v>
      </c>
      <c r="D144" s="951">
        <v>168</v>
      </c>
      <c r="E144" s="951" t="s">
        <v>3538</v>
      </c>
      <c r="F144" s="948" t="s">
        <v>3752</v>
      </c>
      <c r="G144" s="949">
        <v>44932</v>
      </c>
      <c r="H144" s="948" t="s">
        <v>3738</v>
      </c>
      <c r="I144" s="948" t="s">
        <v>3647</v>
      </c>
      <c r="J144" s="948" t="s">
        <v>501</v>
      </c>
      <c r="K144" s="948" t="s">
        <v>3648</v>
      </c>
      <c r="L144" s="960">
        <v>265</v>
      </c>
      <c r="M144" s="987">
        <v>29.95</v>
      </c>
      <c r="N144" s="987">
        <v>5.99</v>
      </c>
      <c r="O144" s="987">
        <f t="shared" si="35"/>
        <v>35.94</v>
      </c>
      <c r="P144" s="987"/>
      <c r="Q144" s="987"/>
      <c r="R144" s="987"/>
      <c r="S144" s="987"/>
      <c r="T144" s="987"/>
      <c r="U144" s="987"/>
      <c r="V144" s="987">
        <f t="shared" si="30"/>
        <v>35.94</v>
      </c>
      <c r="W144" s="987"/>
      <c r="X144" s="987"/>
      <c r="Y144" s="987"/>
      <c r="Z144" s="987">
        <f t="shared" si="36"/>
        <v>0</v>
      </c>
      <c r="AA144" s="987"/>
      <c r="AB144" s="987">
        <f t="shared" si="37"/>
        <v>0</v>
      </c>
      <c r="AC144" s="987">
        <f t="shared" si="37"/>
        <v>0</v>
      </c>
      <c r="AD144" s="987">
        <f t="shared" si="37"/>
        <v>0</v>
      </c>
      <c r="AE144" s="987">
        <f t="shared" si="37"/>
        <v>29.95</v>
      </c>
      <c r="AF144" s="987">
        <f t="shared" si="37"/>
        <v>0</v>
      </c>
      <c r="AG144" s="987">
        <f t="shared" si="37"/>
        <v>0</v>
      </c>
      <c r="AH144" s="987">
        <f t="shared" si="37"/>
        <v>0</v>
      </c>
      <c r="AI144" s="987">
        <f t="shared" si="37"/>
        <v>0</v>
      </c>
      <c r="AJ144" s="987">
        <f t="shared" si="37"/>
        <v>0</v>
      </c>
      <c r="AK144" s="987">
        <f t="shared" si="37"/>
        <v>0</v>
      </c>
      <c r="AL144" s="987">
        <f t="shared" si="38"/>
        <v>0</v>
      </c>
      <c r="AM144" s="987">
        <f t="shared" si="38"/>
        <v>0</v>
      </c>
      <c r="AN144" s="987">
        <f t="shared" si="38"/>
        <v>0</v>
      </c>
      <c r="AO144" s="987">
        <f t="shared" si="38"/>
        <v>0</v>
      </c>
      <c r="AP144" s="987">
        <f t="shared" si="38"/>
        <v>0</v>
      </c>
      <c r="AQ144" s="987">
        <f t="shared" si="38"/>
        <v>0</v>
      </c>
      <c r="AR144" s="987">
        <f t="shared" si="38"/>
        <v>0</v>
      </c>
    </row>
    <row r="145" spans="2:44">
      <c r="B145" s="948">
        <v>147</v>
      </c>
      <c r="C145" s="950" t="s">
        <v>3518</v>
      </c>
      <c r="D145" s="951">
        <v>169</v>
      </c>
      <c r="E145" s="951" t="s">
        <v>3538</v>
      </c>
      <c r="F145" s="948" t="s">
        <v>3753</v>
      </c>
      <c r="G145" s="949">
        <v>44935</v>
      </c>
      <c r="H145" s="948" t="s">
        <v>3738</v>
      </c>
      <c r="I145" s="948" t="s">
        <v>3647</v>
      </c>
      <c r="J145" s="948" t="s">
        <v>501</v>
      </c>
      <c r="K145" s="948" t="s">
        <v>3648</v>
      </c>
      <c r="L145" s="960">
        <v>265</v>
      </c>
      <c r="M145" s="987">
        <v>22.5</v>
      </c>
      <c r="N145" s="987">
        <v>4.5</v>
      </c>
      <c r="O145" s="987">
        <f t="shared" si="35"/>
        <v>27</v>
      </c>
      <c r="P145" s="987"/>
      <c r="Q145" s="987"/>
      <c r="R145" s="987"/>
      <c r="S145" s="987"/>
      <c r="T145" s="987"/>
      <c r="U145" s="987"/>
      <c r="V145" s="987">
        <f t="shared" si="30"/>
        <v>27</v>
      </c>
      <c r="W145" s="987"/>
      <c r="X145" s="987"/>
      <c r="Y145" s="987"/>
      <c r="Z145" s="987">
        <f t="shared" si="36"/>
        <v>0</v>
      </c>
      <c r="AA145" s="987"/>
      <c r="AB145" s="987">
        <f t="shared" si="37"/>
        <v>0</v>
      </c>
      <c r="AC145" s="987">
        <f t="shared" si="37"/>
        <v>0</v>
      </c>
      <c r="AD145" s="987">
        <f t="shared" si="37"/>
        <v>0</v>
      </c>
      <c r="AE145" s="987">
        <f t="shared" si="37"/>
        <v>22.5</v>
      </c>
      <c r="AF145" s="987">
        <f t="shared" si="37"/>
        <v>0</v>
      </c>
      <c r="AG145" s="987">
        <f t="shared" si="37"/>
        <v>0</v>
      </c>
      <c r="AH145" s="987">
        <f t="shared" si="37"/>
        <v>0</v>
      </c>
      <c r="AI145" s="987">
        <f t="shared" si="37"/>
        <v>0</v>
      </c>
      <c r="AJ145" s="987">
        <f t="shared" si="37"/>
        <v>0</v>
      </c>
      <c r="AK145" s="987">
        <f t="shared" si="37"/>
        <v>0</v>
      </c>
      <c r="AL145" s="987">
        <f t="shared" si="38"/>
        <v>0</v>
      </c>
      <c r="AM145" s="987">
        <f t="shared" si="38"/>
        <v>0</v>
      </c>
      <c r="AN145" s="987">
        <f t="shared" si="38"/>
        <v>0</v>
      </c>
      <c r="AO145" s="987">
        <f t="shared" si="38"/>
        <v>0</v>
      </c>
      <c r="AP145" s="987">
        <f t="shared" si="38"/>
        <v>0</v>
      </c>
      <c r="AQ145" s="987">
        <f t="shared" si="38"/>
        <v>0</v>
      </c>
      <c r="AR145" s="987">
        <f t="shared" si="38"/>
        <v>0</v>
      </c>
    </row>
    <row r="146" spans="2:44">
      <c r="B146" s="948">
        <v>148</v>
      </c>
      <c r="C146" s="950" t="s">
        <v>3518</v>
      </c>
      <c r="D146" s="951">
        <v>170</v>
      </c>
      <c r="E146" s="951" t="s">
        <v>3538</v>
      </c>
      <c r="F146" s="948" t="s">
        <v>3754</v>
      </c>
      <c r="G146" s="949">
        <v>44935</v>
      </c>
      <c r="H146" s="948" t="s">
        <v>3738</v>
      </c>
      <c r="I146" s="948" t="s">
        <v>3647</v>
      </c>
      <c r="J146" s="948" t="s">
        <v>501</v>
      </c>
      <c r="K146" s="948" t="s">
        <v>3648</v>
      </c>
      <c r="L146" s="960">
        <v>265</v>
      </c>
      <c r="M146" s="987">
        <v>28.5</v>
      </c>
      <c r="N146" s="987">
        <v>5.7</v>
      </c>
      <c r="O146" s="987">
        <f t="shared" si="35"/>
        <v>34.200000000000003</v>
      </c>
      <c r="P146" s="987"/>
      <c r="Q146" s="987"/>
      <c r="R146" s="987"/>
      <c r="S146" s="987"/>
      <c r="T146" s="987"/>
      <c r="U146" s="987"/>
      <c r="V146" s="987">
        <f t="shared" si="30"/>
        <v>34.200000000000003</v>
      </c>
      <c r="W146" s="987"/>
      <c r="X146" s="987"/>
      <c r="Y146" s="987"/>
      <c r="Z146" s="987">
        <f t="shared" si="36"/>
        <v>0</v>
      </c>
      <c r="AA146" s="987"/>
      <c r="AB146" s="987">
        <f t="shared" si="37"/>
        <v>0</v>
      </c>
      <c r="AC146" s="987">
        <f t="shared" si="37"/>
        <v>0</v>
      </c>
      <c r="AD146" s="987">
        <f t="shared" si="37"/>
        <v>0</v>
      </c>
      <c r="AE146" s="987">
        <f t="shared" si="37"/>
        <v>28.5</v>
      </c>
      <c r="AF146" s="987">
        <f t="shared" si="37"/>
        <v>0</v>
      </c>
      <c r="AG146" s="987">
        <f t="shared" si="37"/>
        <v>0</v>
      </c>
      <c r="AH146" s="987">
        <f t="shared" si="37"/>
        <v>0</v>
      </c>
      <c r="AI146" s="987">
        <f t="shared" si="37"/>
        <v>0</v>
      </c>
      <c r="AJ146" s="987">
        <f t="shared" si="37"/>
        <v>0</v>
      </c>
      <c r="AK146" s="987">
        <f t="shared" si="37"/>
        <v>0</v>
      </c>
      <c r="AL146" s="987">
        <f t="shared" si="38"/>
        <v>0</v>
      </c>
      <c r="AM146" s="987">
        <f t="shared" si="38"/>
        <v>0</v>
      </c>
      <c r="AN146" s="987">
        <f t="shared" si="38"/>
        <v>0</v>
      </c>
      <c r="AO146" s="987">
        <f t="shared" si="38"/>
        <v>0</v>
      </c>
      <c r="AP146" s="987">
        <f t="shared" si="38"/>
        <v>0</v>
      </c>
      <c r="AQ146" s="987">
        <f t="shared" si="38"/>
        <v>0</v>
      </c>
      <c r="AR146" s="987">
        <f t="shared" si="38"/>
        <v>0</v>
      </c>
    </row>
    <row r="147" spans="2:44">
      <c r="B147" s="948">
        <v>149</v>
      </c>
      <c r="C147" s="950" t="s">
        <v>3518</v>
      </c>
      <c r="D147" s="951">
        <v>171</v>
      </c>
      <c r="E147" s="951" t="s">
        <v>3538</v>
      </c>
      <c r="F147" s="948" t="s">
        <v>3755</v>
      </c>
      <c r="G147" s="949">
        <v>44936</v>
      </c>
      <c r="H147" s="948" t="s">
        <v>3738</v>
      </c>
      <c r="I147" s="948" t="s">
        <v>3647</v>
      </c>
      <c r="J147" s="948" t="s">
        <v>501</v>
      </c>
      <c r="K147" s="948" t="s">
        <v>3648</v>
      </c>
      <c r="L147" s="960">
        <v>265</v>
      </c>
      <c r="M147" s="987">
        <v>22.5</v>
      </c>
      <c r="N147" s="987">
        <v>4.5</v>
      </c>
      <c r="O147" s="987">
        <f t="shared" si="35"/>
        <v>27</v>
      </c>
      <c r="P147" s="987"/>
      <c r="Q147" s="987"/>
      <c r="R147" s="987"/>
      <c r="S147" s="987"/>
      <c r="T147" s="987"/>
      <c r="U147" s="987"/>
      <c r="V147" s="987">
        <f t="shared" si="30"/>
        <v>27</v>
      </c>
      <c r="W147" s="987"/>
      <c r="X147" s="987"/>
      <c r="Y147" s="987"/>
      <c r="Z147" s="987">
        <f t="shared" si="36"/>
        <v>0</v>
      </c>
      <c r="AA147" s="987"/>
      <c r="AB147" s="987">
        <f t="shared" si="37"/>
        <v>0</v>
      </c>
      <c r="AC147" s="987">
        <f t="shared" si="37"/>
        <v>0</v>
      </c>
      <c r="AD147" s="987">
        <f t="shared" si="37"/>
        <v>0</v>
      </c>
      <c r="AE147" s="987">
        <f t="shared" si="37"/>
        <v>22.5</v>
      </c>
      <c r="AF147" s="987">
        <f t="shared" si="37"/>
        <v>0</v>
      </c>
      <c r="AG147" s="987">
        <f t="shared" si="37"/>
        <v>0</v>
      </c>
      <c r="AH147" s="987">
        <f t="shared" si="37"/>
        <v>0</v>
      </c>
      <c r="AI147" s="987">
        <f t="shared" si="37"/>
        <v>0</v>
      </c>
      <c r="AJ147" s="987">
        <f t="shared" si="37"/>
        <v>0</v>
      </c>
      <c r="AK147" s="987">
        <f t="shared" si="37"/>
        <v>0</v>
      </c>
      <c r="AL147" s="987">
        <f t="shared" si="38"/>
        <v>0</v>
      </c>
      <c r="AM147" s="987">
        <f t="shared" si="38"/>
        <v>0</v>
      </c>
      <c r="AN147" s="987">
        <f t="shared" si="38"/>
        <v>0</v>
      </c>
      <c r="AO147" s="987">
        <f t="shared" si="38"/>
        <v>0</v>
      </c>
      <c r="AP147" s="987">
        <f t="shared" si="38"/>
        <v>0</v>
      </c>
      <c r="AQ147" s="987">
        <f t="shared" si="38"/>
        <v>0</v>
      </c>
      <c r="AR147" s="987">
        <f t="shared" si="38"/>
        <v>0</v>
      </c>
    </row>
    <row r="148" spans="2:44">
      <c r="B148" s="948">
        <v>150</v>
      </c>
      <c r="C148" s="950" t="s">
        <v>3518</v>
      </c>
      <c r="D148" s="951">
        <v>172</v>
      </c>
      <c r="E148" s="951" t="s">
        <v>3538</v>
      </c>
      <c r="F148" s="948" t="s">
        <v>3756</v>
      </c>
      <c r="G148" s="949">
        <v>44936</v>
      </c>
      <c r="H148" s="948" t="s">
        <v>3738</v>
      </c>
      <c r="I148" s="948" t="s">
        <v>3647</v>
      </c>
      <c r="J148" s="948" t="s">
        <v>501</v>
      </c>
      <c r="K148" s="948" t="s">
        <v>3648</v>
      </c>
      <c r="L148" s="960">
        <v>265</v>
      </c>
      <c r="M148" s="987">
        <v>22.5</v>
      </c>
      <c r="N148" s="987">
        <v>4.5</v>
      </c>
      <c r="O148" s="987">
        <f t="shared" si="35"/>
        <v>27</v>
      </c>
      <c r="P148" s="987"/>
      <c r="Q148" s="987"/>
      <c r="R148" s="987"/>
      <c r="S148" s="987"/>
      <c r="T148" s="987"/>
      <c r="U148" s="987"/>
      <c r="V148" s="987">
        <f t="shared" si="30"/>
        <v>27</v>
      </c>
      <c r="W148" s="987"/>
      <c r="X148" s="987"/>
      <c r="Y148" s="987"/>
      <c r="Z148" s="987">
        <f t="shared" si="36"/>
        <v>0</v>
      </c>
      <c r="AA148" s="987"/>
      <c r="AB148" s="987">
        <f t="shared" ref="AB148:AK157" si="39">IF(AB$6-$L148=0,$M148,0)</f>
        <v>0</v>
      </c>
      <c r="AC148" s="987">
        <f t="shared" si="39"/>
        <v>0</v>
      </c>
      <c r="AD148" s="987">
        <f t="shared" si="39"/>
        <v>0</v>
      </c>
      <c r="AE148" s="987">
        <f t="shared" si="39"/>
        <v>22.5</v>
      </c>
      <c r="AF148" s="987">
        <f t="shared" si="39"/>
        <v>0</v>
      </c>
      <c r="AG148" s="987">
        <f t="shared" si="39"/>
        <v>0</v>
      </c>
      <c r="AH148" s="987">
        <f t="shared" si="39"/>
        <v>0</v>
      </c>
      <c r="AI148" s="987">
        <f t="shared" si="39"/>
        <v>0</v>
      </c>
      <c r="AJ148" s="987">
        <f t="shared" si="39"/>
        <v>0</v>
      </c>
      <c r="AK148" s="987">
        <f t="shared" si="39"/>
        <v>0</v>
      </c>
      <c r="AL148" s="987">
        <f t="shared" ref="AL148:AR157" si="40">IF(AL$6-$L148=0,$M148,0)</f>
        <v>0</v>
      </c>
      <c r="AM148" s="987">
        <f t="shared" si="40"/>
        <v>0</v>
      </c>
      <c r="AN148" s="987">
        <f t="shared" si="40"/>
        <v>0</v>
      </c>
      <c r="AO148" s="987">
        <f t="shared" si="40"/>
        <v>0</v>
      </c>
      <c r="AP148" s="987">
        <f t="shared" si="40"/>
        <v>0</v>
      </c>
      <c r="AQ148" s="987">
        <f t="shared" si="40"/>
        <v>0</v>
      </c>
      <c r="AR148" s="987">
        <f t="shared" si="40"/>
        <v>0</v>
      </c>
    </row>
    <row r="149" spans="2:44">
      <c r="B149" s="948">
        <v>151</v>
      </c>
      <c r="C149" s="950" t="s">
        <v>3518</v>
      </c>
      <c r="D149" s="951">
        <v>173</v>
      </c>
      <c r="E149" s="951" t="s">
        <v>3538</v>
      </c>
      <c r="F149" s="948" t="s">
        <v>3757</v>
      </c>
      <c r="G149" s="949">
        <v>44938</v>
      </c>
      <c r="H149" s="948" t="s">
        <v>3738</v>
      </c>
      <c r="I149" s="948" t="s">
        <v>3647</v>
      </c>
      <c r="J149" s="948" t="s">
        <v>501</v>
      </c>
      <c r="K149" s="948" t="s">
        <v>3648</v>
      </c>
      <c r="L149" s="960">
        <v>265</v>
      </c>
      <c r="M149" s="987">
        <v>17.25</v>
      </c>
      <c r="N149" s="987">
        <v>3.45</v>
      </c>
      <c r="O149" s="987">
        <f t="shared" si="35"/>
        <v>20.7</v>
      </c>
      <c r="P149" s="987"/>
      <c r="Q149" s="987"/>
      <c r="R149" s="987"/>
      <c r="S149" s="987"/>
      <c r="T149" s="987"/>
      <c r="U149" s="987"/>
      <c r="V149" s="987">
        <f t="shared" ref="V149:V180" si="41">O149</f>
        <v>20.7</v>
      </c>
      <c r="W149" s="987"/>
      <c r="X149" s="987"/>
      <c r="Y149" s="987"/>
      <c r="Z149" s="987">
        <f t="shared" si="36"/>
        <v>0</v>
      </c>
      <c r="AA149" s="987"/>
      <c r="AB149" s="987">
        <f t="shared" si="39"/>
        <v>0</v>
      </c>
      <c r="AC149" s="987">
        <f t="shared" si="39"/>
        <v>0</v>
      </c>
      <c r="AD149" s="987">
        <f t="shared" si="39"/>
        <v>0</v>
      </c>
      <c r="AE149" s="987">
        <f t="shared" si="39"/>
        <v>17.25</v>
      </c>
      <c r="AF149" s="987">
        <f t="shared" si="39"/>
        <v>0</v>
      </c>
      <c r="AG149" s="987">
        <f t="shared" si="39"/>
        <v>0</v>
      </c>
      <c r="AH149" s="987">
        <f t="shared" si="39"/>
        <v>0</v>
      </c>
      <c r="AI149" s="987">
        <f t="shared" si="39"/>
        <v>0</v>
      </c>
      <c r="AJ149" s="987">
        <f t="shared" si="39"/>
        <v>0</v>
      </c>
      <c r="AK149" s="987">
        <f t="shared" si="39"/>
        <v>0</v>
      </c>
      <c r="AL149" s="987">
        <f t="shared" si="40"/>
        <v>0</v>
      </c>
      <c r="AM149" s="987">
        <f t="shared" si="40"/>
        <v>0</v>
      </c>
      <c r="AN149" s="987">
        <f t="shared" si="40"/>
        <v>0</v>
      </c>
      <c r="AO149" s="987">
        <f t="shared" si="40"/>
        <v>0</v>
      </c>
      <c r="AP149" s="987">
        <f t="shared" si="40"/>
        <v>0</v>
      </c>
      <c r="AQ149" s="987">
        <f t="shared" si="40"/>
        <v>0</v>
      </c>
      <c r="AR149" s="987">
        <f t="shared" si="40"/>
        <v>0</v>
      </c>
    </row>
    <row r="150" spans="2:44">
      <c r="B150" s="948">
        <v>152</v>
      </c>
      <c r="C150" s="950" t="s">
        <v>3518</v>
      </c>
      <c r="D150" s="951">
        <v>174</v>
      </c>
      <c r="E150" s="951" t="s">
        <v>3538</v>
      </c>
      <c r="F150" s="948" t="s">
        <v>3758</v>
      </c>
      <c r="G150" s="949">
        <v>44938</v>
      </c>
      <c r="H150" s="948" t="s">
        <v>3738</v>
      </c>
      <c r="I150" s="948" t="s">
        <v>3647</v>
      </c>
      <c r="J150" s="948" t="s">
        <v>501</v>
      </c>
      <c r="K150" s="948" t="s">
        <v>3648</v>
      </c>
      <c r="L150" s="960">
        <v>265</v>
      </c>
      <c r="M150" s="987">
        <v>28.5</v>
      </c>
      <c r="N150" s="987">
        <v>5.7</v>
      </c>
      <c r="O150" s="987">
        <f t="shared" si="35"/>
        <v>34.200000000000003</v>
      </c>
      <c r="P150" s="987"/>
      <c r="Q150" s="987"/>
      <c r="R150" s="987"/>
      <c r="S150" s="987"/>
      <c r="T150" s="987"/>
      <c r="U150" s="987"/>
      <c r="V150" s="987">
        <f t="shared" si="41"/>
        <v>34.200000000000003</v>
      </c>
      <c r="W150" s="987"/>
      <c r="X150" s="987"/>
      <c r="Y150" s="987"/>
      <c r="Z150" s="987">
        <f t="shared" si="36"/>
        <v>0</v>
      </c>
      <c r="AA150" s="987"/>
      <c r="AB150" s="987">
        <f t="shared" si="39"/>
        <v>0</v>
      </c>
      <c r="AC150" s="987">
        <f t="shared" si="39"/>
        <v>0</v>
      </c>
      <c r="AD150" s="987">
        <f t="shared" si="39"/>
        <v>0</v>
      </c>
      <c r="AE150" s="987">
        <f t="shared" si="39"/>
        <v>28.5</v>
      </c>
      <c r="AF150" s="987">
        <f t="shared" si="39"/>
        <v>0</v>
      </c>
      <c r="AG150" s="987">
        <f t="shared" si="39"/>
        <v>0</v>
      </c>
      <c r="AH150" s="987">
        <f t="shared" si="39"/>
        <v>0</v>
      </c>
      <c r="AI150" s="987">
        <f t="shared" si="39"/>
        <v>0</v>
      </c>
      <c r="AJ150" s="987">
        <f t="shared" si="39"/>
        <v>0</v>
      </c>
      <c r="AK150" s="987">
        <f t="shared" si="39"/>
        <v>0</v>
      </c>
      <c r="AL150" s="987">
        <f t="shared" si="40"/>
        <v>0</v>
      </c>
      <c r="AM150" s="987">
        <f t="shared" si="40"/>
        <v>0</v>
      </c>
      <c r="AN150" s="987">
        <f t="shared" si="40"/>
        <v>0</v>
      </c>
      <c r="AO150" s="987">
        <f t="shared" si="40"/>
        <v>0</v>
      </c>
      <c r="AP150" s="987">
        <f t="shared" si="40"/>
        <v>0</v>
      </c>
      <c r="AQ150" s="987">
        <f t="shared" si="40"/>
        <v>0</v>
      </c>
      <c r="AR150" s="987">
        <f t="shared" si="40"/>
        <v>0</v>
      </c>
    </row>
    <row r="151" spans="2:44">
      <c r="B151" s="948">
        <v>153</v>
      </c>
      <c r="C151" s="950" t="s">
        <v>3518</v>
      </c>
      <c r="D151" s="951">
        <v>175</v>
      </c>
      <c r="E151" s="951" t="s">
        <v>3538</v>
      </c>
      <c r="F151" s="948" t="s">
        <v>3759</v>
      </c>
      <c r="G151" s="949">
        <v>44939</v>
      </c>
      <c r="H151" s="948" t="s">
        <v>3738</v>
      </c>
      <c r="I151" s="948" t="s">
        <v>3647</v>
      </c>
      <c r="J151" s="948" t="s">
        <v>501</v>
      </c>
      <c r="K151" s="948" t="s">
        <v>3648</v>
      </c>
      <c r="L151" s="960">
        <v>265</v>
      </c>
      <c r="M151" s="987">
        <v>28.5</v>
      </c>
      <c r="N151" s="987">
        <v>5.7</v>
      </c>
      <c r="O151" s="987">
        <f t="shared" si="35"/>
        <v>34.200000000000003</v>
      </c>
      <c r="P151" s="987"/>
      <c r="Q151" s="987"/>
      <c r="R151" s="987"/>
      <c r="S151" s="987"/>
      <c r="T151" s="987"/>
      <c r="U151" s="987"/>
      <c r="V151" s="987">
        <f t="shared" si="41"/>
        <v>34.200000000000003</v>
      </c>
      <c r="W151" s="987"/>
      <c r="X151" s="987"/>
      <c r="Y151" s="987"/>
      <c r="Z151" s="987">
        <f t="shared" si="36"/>
        <v>0</v>
      </c>
      <c r="AA151" s="987"/>
      <c r="AB151" s="987">
        <f t="shared" si="39"/>
        <v>0</v>
      </c>
      <c r="AC151" s="987">
        <f t="shared" si="39"/>
        <v>0</v>
      </c>
      <c r="AD151" s="987">
        <f t="shared" si="39"/>
        <v>0</v>
      </c>
      <c r="AE151" s="987">
        <f t="shared" si="39"/>
        <v>28.5</v>
      </c>
      <c r="AF151" s="987">
        <f t="shared" si="39"/>
        <v>0</v>
      </c>
      <c r="AG151" s="987">
        <f t="shared" si="39"/>
        <v>0</v>
      </c>
      <c r="AH151" s="987">
        <f t="shared" si="39"/>
        <v>0</v>
      </c>
      <c r="AI151" s="987">
        <f t="shared" si="39"/>
        <v>0</v>
      </c>
      <c r="AJ151" s="987">
        <f t="shared" si="39"/>
        <v>0</v>
      </c>
      <c r="AK151" s="987">
        <f t="shared" si="39"/>
        <v>0</v>
      </c>
      <c r="AL151" s="987">
        <f t="shared" si="40"/>
        <v>0</v>
      </c>
      <c r="AM151" s="987">
        <f t="shared" si="40"/>
        <v>0</v>
      </c>
      <c r="AN151" s="987">
        <f t="shared" si="40"/>
        <v>0</v>
      </c>
      <c r="AO151" s="987">
        <f t="shared" si="40"/>
        <v>0</v>
      </c>
      <c r="AP151" s="987">
        <f t="shared" si="40"/>
        <v>0</v>
      </c>
      <c r="AQ151" s="987">
        <f t="shared" si="40"/>
        <v>0</v>
      </c>
      <c r="AR151" s="987">
        <f t="shared" si="40"/>
        <v>0</v>
      </c>
    </row>
    <row r="152" spans="2:44">
      <c r="B152" s="948">
        <v>154</v>
      </c>
      <c r="C152" s="950" t="s">
        <v>3518</v>
      </c>
      <c r="D152" s="951">
        <v>176</v>
      </c>
      <c r="E152" s="951" t="s">
        <v>3538</v>
      </c>
      <c r="F152" s="948" t="s">
        <v>3760</v>
      </c>
      <c r="G152" s="949">
        <v>44942</v>
      </c>
      <c r="H152" s="948" t="s">
        <v>3738</v>
      </c>
      <c r="I152" s="948" t="s">
        <v>3647</v>
      </c>
      <c r="J152" s="948" t="s">
        <v>501</v>
      </c>
      <c r="K152" s="948" t="s">
        <v>3648</v>
      </c>
      <c r="L152" s="960">
        <v>265</v>
      </c>
      <c r="M152" s="987">
        <v>22.5</v>
      </c>
      <c r="N152" s="987">
        <v>4.5</v>
      </c>
      <c r="O152" s="987">
        <f t="shared" si="35"/>
        <v>27</v>
      </c>
      <c r="P152" s="987"/>
      <c r="Q152" s="987"/>
      <c r="R152" s="987"/>
      <c r="S152" s="987"/>
      <c r="T152" s="987"/>
      <c r="U152" s="987"/>
      <c r="V152" s="987">
        <f t="shared" si="41"/>
        <v>27</v>
      </c>
      <c r="W152" s="987"/>
      <c r="X152" s="987"/>
      <c r="Y152" s="987"/>
      <c r="Z152" s="987">
        <f t="shared" si="36"/>
        <v>0</v>
      </c>
      <c r="AA152" s="987"/>
      <c r="AB152" s="987">
        <f t="shared" si="39"/>
        <v>0</v>
      </c>
      <c r="AC152" s="987">
        <f t="shared" si="39"/>
        <v>0</v>
      </c>
      <c r="AD152" s="987">
        <f t="shared" si="39"/>
        <v>0</v>
      </c>
      <c r="AE152" s="987">
        <f t="shared" si="39"/>
        <v>22.5</v>
      </c>
      <c r="AF152" s="987">
        <f t="shared" si="39"/>
        <v>0</v>
      </c>
      <c r="AG152" s="987">
        <f t="shared" si="39"/>
        <v>0</v>
      </c>
      <c r="AH152" s="987">
        <f t="shared" si="39"/>
        <v>0</v>
      </c>
      <c r="AI152" s="987">
        <f t="shared" si="39"/>
        <v>0</v>
      </c>
      <c r="AJ152" s="987">
        <f t="shared" si="39"/>
        <v>0</v>
      </c>
      <c r="AK152" s="987">
        <f t="shared" si="39"/>
        <v>0</v>
      </c>
      <c r="AL152" s="987">
        <f t="shared" si="40"/>
        <v>0</v>
      </c>
      <c r="AM152" s="987">
        <f t="shared" si="40"/>
        <v>0</v>
      </c>
      <c r="AN152" s="987">
        <f t="shared" si="40"/>
        <v>0</v>
      </c>
      <c r="AO152" s="987">
        <f t="shared" si="40"/>
        <v>0</v>
      </c>
      <c r="AP152" s="987">
        <f t="shared" si="40"/>
        <v>0</v>
      </c>
      <c r="AQ152" s="987">
        <f t="shared" si="40"/>
        <v>0</v>
      </c>
      <c r="AR152" s="987">
        <f t="shared" si="40"/>
        <v>0</v>
      </c>
    </row>
    <row r="153" spans="2:44">
      <c r="B153" s="948">
        <v>155</v>
      </c>
      <c r="C153" s="950" t="s">
        <v>3518</v>
      </c>
      <c r="D153" s="951">
        <v>177</v>
      </c>
      <c r="E153" s="951" t="s">
        <v>3538</v>
      </c>
      <c r="F153" s="948" t="s">
        <v>3761</v>
      </c>
      <c r="G153" s="949">
        <v>44942</v>
      </c>
      <c r="H153" s="948" t="s">
        <v>3738</v>
      </c>
      <c r="I153" s="948" t="s">
        <v>3647</v>
      </c>
      <c r="J153" s="948" t="s">
        <v>501</v>
      </c>
      <c r="K153" s="948" t="s">
        <v>3648</v>
      </c>
      <c r="L153" s="960">
        <v>265</v>
      </c>
      <c r="M153" s="987">
        <v>35.5</v>
      </c>
      <c r="N153" s="987">
        <v>7.1</v>
      </c>
      <c r="O153" s="987">
        <f t="shared" si="35"/>
        <v>42.6</v>
      </c>
      <c r="P153" s="987"/>
      <c r="Q153" s="987"/>
      <c r="R153" s="987"/>
      <c r="S153" s="987"/>
      <c r="T153" s="987"/>
      <c r="U153" s="987"/>
      <c r="V153" s="987">
        <f t="shared" si="41"/>
        <v>42.6</v>
      </c>
      <c r="W153" s="987"/>
      <c r="X153" s="987"/>
      <c r="Y153" s="987"/>
      <c r="Z153" s="987">
        <f t="shared" si="36"/>
        <v>0</v>
      </c>
      <c r="AA153" s="987"/>
      <c r="AB153" s="987">
        <f t="shared" si="39"/>
        <v>0</v>
      </c>
      <c r="AC153" s="987">
        <f t="shared" si="39"/>
        <v>0</v>
      </c>
      <c r="AD153" s="987">
        <f t="shared" si="39"/>
        <v>0</v>
      </c>
      <c r="AE153" s="987">
        <f t="shared" si="39"/>
        <v>35.5</v>
      </c>
      <c r="AF153" s="987">
        <f t="shared" si="39"/>
        <v>0</v>
      </c>
      <c r="AG153" s="987">
        <f t="shared" si="39"/>
        <v>0</v>
      </c>
      <c r="AH153" s="987">
        <f t="shared" si="39"/>
        <v>0</v>
      </c>
      <c r="AI153" s="987">
        <f t="shared" si="39"/>
        <v>0</v>
      </c>
      <c r="AJ153" s="987">
        <f t="shared" si="39"/>
        <v>0</v>
      </c>
      <c r="AK153" s="987">
        <f t="shared" si="39"/>
        <v>0</v>
      </c>
      <c r="AL153" s="987">
        <f t="shared" si="40"/>
        <v>0</v>
      </c>
      <c r="AM153" s="987">
        <f t="shared" si="40"/>
        <v>0</v>
      </c>
      <c r="AN153" s="987">
        <f t="shared" si="40"/>
        <v>0</v>
      </c>
      <c r="AO153" s="987">
        <f t="shared" si="40"/>
        <v>0</v>
      </c>
      <c r="AP153" s="987">
        <f t="shared" si="40"/>
        <v>0</v>
      </c>
      <c r="AQ153" s="987">
        <f t="shared" si="40"/>
        <v>0</v>
      </c>
      <c r="AR153" s="987">
        <f t="shared" si="40"/>
        <v>0</v>
      </c>
    </row>
    <row r="154" spans="2:44">
      <c r="B154" s="948">
        <v>199</v>
      </c>
      <c r="C154" s="950" t="s">
        <v>3520</v>
      </c>
      <c r="D154" s="951">
        <v>225</v>
      </c>
      <c r="E154" s="951" t="s">
        <v>3538</v>
      </c>
      <c r="F154" s="948" t="s">
        <v>3762</v>
      </c>
      <c r="G154" s="949">
        <v>45005</v>
      </c>
      <c r="H154" s="948" t="s">
        <v>3763</v>
      </c>
      <c r="I154" s="948" t="s">
        <v>3647</v>
      </c>
      <c r="J154" s="948" t="s">
        <v>501</v>
      </c>
      <c r="K154" s="948" t="s">
        <v>3648</v>
      </c>
      <c r="L154" s="960">
        <v>265</v>
      </c>
      <c r="M154" s="987">
        <v>22.5</v>
      </c>
      <c r="N154" s="987">
        <v>4.5</v>
      </c>
      <c r="O154" s="987">
        <f t="shared" si="35"/>
        <v>27</v>
      </c>
      <c r="P154" s="987"/>
      <c r="Q154" s="987"/>
      <c r="R154" s="987"/>
      <c r="S154" s="987"/>
      <c r="T154" s="987"/>
      <c r="U154" s="987"/>
      <c r="V154" s="987">
        <f t="shared" si="41"/>
        <v>27</v>
      </c>
      <c r="W154" s="987"/>
      <c r="X154" s="987"/>
      <c r="Y154" s="987"/>
      <c r="Z154" s="987">
        <f t="shared" si="36"/>
        <v>0</v>
      </c>
      <c r="AA154" s="987"/>
      <c r="AB154" s="987">
        <f t="shared" si="39"/>
        <v>0</v>
      </c>
      <c r="AC154" s="987">
        <f t="shared" si="39"/>
        <v>0</v>
      </c>
      <c r="AD154" s="987">
        <f t="shared" si="39"/>
        <v>0</v>
      </c>
      <c r="AE154" s="987">
        <f t="shared" si="39"/>
        <v>22.5</v>
      </c>
      <c r="AF154" s="987">
        <f t="shared" si="39"/>
        <v>0</v>
      </c>
      <c r="AG154" s="987">
        <f t="shared" si="39"/>
        <v>0</v>
      </c>
      <c r="AH154" s="987">
        <f t="shared" si="39"/>
        <v>0</v>
      </c>
      <c r="AI154" s="987">
        <f t="shared" si="39"/>
        <v>0</v>
      </c>
      <c r="AJ154" s="987">
        <f t="shared" si="39"/>
        <v>0</v>
      </c>
      <c r="AK154" s="987">
        <f t="shared" si="39"/>
        <v>0</v>
      </c>
      <c r="AL154" s="987">
        <f t="shared" si="40"/>
        <v>0</v>
      </c>
      <c r="AM154" s="987">
        <f t="shared" si="40"/>
        <v>0</v>
      </c>
      <c r="AN154" s="987">
        <f t="shared" si="40"/>
        <v>0</v>
      </c>
      <c r="AO154" s="987">
        <f t="shared" si="40"/>
        <v>0</v>
      </c>
      <c r="AP154" s="987">
        <f t="shared" si="40"/>
        <v>0</v>
      </c>
      <c r="AQ154" s="987">
        <f t="shared" si="40"/>
        <v>0</v>
      </c>
      <c r="AR154" s="987">
        <f t="shared" si="40"/>
        <v>0</v>
      </c>
    </row>
    <row r="155" spans="2:44">
      <c r="B155" s="948">
        <v>200</v>
      </c>
      <c r="C155" s="950" t="s">
        <v>3520</v>
      </c>
      <c r="D155" s="951">
        <v>226</v>
      </c>
      <c r="E155" s="951" t="s">
        <v>3538</v>
      </c>
      <c r="F155" s="948" t="s">
        <v>3764</v>
      </c>
      <c r="G155" s="949">
        <v>45042</v>
      </c>
      <c r="H155" s="948" t="s">
        <v>3765</v>
      </c>
      <c r="I155" s="948" t="s">
        <v>3647</v>
      </c>
      <c r="J155" s="948" t="s">
        <v>501</v>
      </c>
      <c r="K155" s="948" t="s">
        <v>3648</v>
      </c>
      <c r="L155" s="960">
        <v>265</v>
      </c>
      <c r="M155" s="987">
        <v>22.5</v>
      </c>
      <c r="N155" s="987">
        <v>4.5</v>
      </c>
      <c r="O155" s="987">
        <f t="shared" si="35"/>
        <v>27</v>
      </c>
      <c r="P155" s="987"/>
      <c r="Q155" s="987"/>
      <c r="R155" s="987"/>
      <c r="S155" s="987"/>
      <c r="T155" s="987"/>
      <c r="U155" s="987"/>
      <c r="V155" s="987">
        <f t="shared" si="41"/>
        <v>27</v>
      </c>
      <c r="W155" s="987"/>
      <c r="X155" s="987"/>
      <c r="Y155" s="987"/>
      <c r="Z155" s="987">
        <f t="shared" si="36"/>
        <v>0</v>
      </c>
      <c r="AA155" s="987"/>
      <c r="AB155" s="987">
        <f t="shared" si="39"/>
        <v>0</v>
      </c>
      <c r="AC155" s="987">
        <f t="shared" si="39"/>
        <v>0</v>
      </c>
      <c r="AD155" s="987">
        <f t="shared" si="39"/>
        <v>0</v>
      </c>
      <c r="AE155" s="987">
        <f t="shared" si="39"/>
        <v>22.5</v>
      </c>
      <c r="AF155" s="987">
        <f t="shared" si="39"/>
        <v>0</v>
      </c>
      <c r="AG155" s="987">
        <f t="shared" si="39"/>
        <v>0</v>
      </c>
      <c r="AH155" s="987">
        <f t="shared" si="39"/>
        <v>0</v>
      </c>
      <c r="AI155" s="987">
        <f t="shared" si="39"/>
        <v>0</v>
      </c>
      <c r="AJ155" s="987">
        <f t="shared" si="39"/>
        <v>0</v>
      </c>
      <c r="AK155" s="987">
        <f t="shared" si="39"/>
        <v>0</v>
      </c>
      <c r="AL155" s="987">
        <f t="shared" si="40"/>
        <v>0</v>
      </c>
      <c r="AM155" s="987">
        <f t="shared" si="40"/>
        <v>0</v>
      </c>
      <c r="AN155" s="987">
        <f t="shared" si="40"/>
        <v>0</v>
      </c>
      <c r="AO155" s="987">
        <f t="shared" si="40"/>
        <v>0</v>
      </c>
      <c r="AP155" s="987">
        <f t="shared" si="40"/>
        <v>0</v>
      </c>
      <c r="AQ155" s="987">
        <f t="shared" si="40"/>
        <v>0</v>
      </c>
      <c r="AR155" s="987">
        <f t="shared" si="40"/>
        <v>0</v>
      </c>
    </row>
    <row r="156" spans="2:44">
      <c r="B156" s="948">
        <v>201</v>
      </c>
      <c r="C156" s="950" t="s">
        <v>3520</v>
      </c>
      <c r="D156" s="951">
        <v>227</v>
      </c>
      <c r="E156" s="951" t="s">
        <v>3538</v>
      </c>
      <c r="F156" s="948" t="s">
        <v>3766</v>
      </c>
      <c r="G156" s="949">
        <v>45071</v>
      </c>
      <c r="H156" s="948" t="s">
        <v>3767</v>
      </c>
      <c r="I156" s="948" t="s">
        <v>3647</v>
      </c>
      <c r="J156" s="948" t="s">
        <v>501</v>
      </c>
      <c r="K156" s="948" t="s">
        <v>3648</v>
      </c>
      <c r="L156" s="960">
        <v>265</v>
      </c>
      <c r="M156" s="987">
        <v>22.5</v>
      </c>
      <c r="N156" s="987">
        <v>4.5</v>
      </c>
      <c r="O156" s="987">
        <f t="shared" si="35"/>
        <v>27</v>
      </c>
      <c r="P156" s="1011" t="s">
        <v>3567</v>
      </c>
      <c r="Q156" s="987"/>
      <c r="R156" s="987"/>
      <c r="S156" s="987"/>
      <c r="T156" s="987"/>
      <c r="U156" s="987"/>
      <c r="V156" s="987">
        <f t="shared" si="41"/>
        <v>27</v>
      </c>
      <c r="W156" s="987"/>
      <c r="X156" s="987"/>
      <c r="Y156" s="987"/>
      <c r="Z156" s="987">
        <f t="shared" si="36"/>
        <v>0</v>
      </c>
      <c r="AA156" s="987"/>
      <c r="AB156" s="987">
        <f t="shared" si="39"/>
        <v>0</v>
      </c>
      <c r="AC156" s="987">
        <f t="shared" si="39"/>
        <v>0</v>
      </c>
      <c r="AD156" s="987">
        <f t="shared" si="39"/>
        <v>0</v>
      </c>
      <c r="AE156" s="987">
        <f t="shared" si="39"/>
        <v>22.5</v>
      </c>
      <c r="AF156" s="987">
        <f t="shared" si="39"/>
        <v>0</v>
      </c>
      <c r="AG156" s="987">
        <f t="shared" si="39"/>
        <v>0</v>
      </c>
      <c r="AH156" s="987">
        <f t="shared" si="39"/>
        <v>0</v>
      </c>
      <c r="AI156" s="987">
        <f t="shared" si="39"/>
        <v>0</v>
      </c>
      <c r="AJ156" s="987">
        <f t="shared" si="39"/>
        <v>0</v>
      </c>
      <c r="AK156" s="987">
        <f t="shared" si="39"/>
        <v>0</v>
      </c>
      <c r="AL156" s="987">
        <f t="shared" si="40"/>
        <v>0</v>
      </c>
      <c r="AM156" s="987">
        <f t="shared" si="40"/>
        <v>0</v>
      </c>
      <c r="AN156" s="987">
        <f t="shared" si="40"/>
        <v>0</v>
      </c>
      <c r="AO156" s="987">
        <f t="shared" si="40"/>
        <v>0</v>
      </c>
      <c r="AP156" s="987">
        <f t="shared" si="40"/>
        <v>0</v>
      </c>
      <c r="AQ156" s="987">
        <f t="shared" si="40"/>
        <v>0</v>
      </c>
      <c r="AR156" s="987">
        <f t="shared" si="40"/>
        <v>0</v>
      </c>
    </row>
    <row r="157" spans="2:44">
      <c r="B157" s="948">
        <v>202</v>
      </c>
      <c r="C157" s="950" t="s">
        <v>3520</v>
      </c>
      <c r="D157" s="951">
        <v>228</v>
      </c>
      <c r="E157" s="951" t="s">
        <v>3538</v>
      </c>
      <c r="F157" s="948" t="s">
        <v>3768</v>
      </c>
      <c r="G157" s="949">
        <v>45056</v>
      </c>
      <c r="H157" s="948" t="s">
        <v>3769</v>
      </c>
      <c r="I157" s="948" t="s">
        <v>3647</v>
      </c>
      <c r="J157" s="948" t="s">
        <v>501</v>
      </c>
      <c r="K157" s="948" t="s">
        <v>3648</v>
      </c>
      <c r="L157" s="960">
        <v>265</v>
      </c>
      <c r="M157" s="987">
        <v>22.5</v>
      </c>
      <c r="N157" s="987">
        <v>4.5</v>
      </c>
      <c r="O157" s="987">
        <f t="shared" si="35"/>
        <v>27</v>
      </c>
      <c r="P157" s="1011" t="s">
        <v>3567</v>
      </c>
      <c r="Q157" s="987"/>
      <c r="R157" s="987"/>
      <c r="S157" s="987"/>
      <c r="T157" s="987"/>
      <c r="U157" s="987"/>
      <c r="V157" s="987">
        <f t="shared" si="41"/>
        <v>27</v>
      </c>
      <c r="W157" s="987"/>
      <c r="X157" s="987"/>
      <c r="Y157" s="987"/>
      <c r="Z157" s="987">
        <f t="shared" si="36"/>
        <v>0</v>
      </c>
      <c r="AA157" s="987"/>
      <c r="AB157" s="987">
        <f t="shared" si="39"/>
        <v>0</v>
      </c>
      <c r="AC157" s="987">
        <f t="shared" si="39"/>
        <v>0</v>
      </c>
      <c r="AD157" s="987">
        <f t="shared" si="39"/>
        <v>0</v>
      </c>
      <c r="AE157" s="987">
        <f t="shared" si="39"/>
        <v>22.5</v>
      </c>
      <c r="AF157" s="987">
        <f t="shared" si="39"/>
        <v>0</v>
      </c>
      <c r="AG157" s="987">
        <f t="shared" si="39"/>
        <v>0</v>
      </c>
      <c r="AH157" s="987">
        <f t="shared" si="39"/>
        <v>0</v>
      </c>
      <c r="AI157" s="987">
        <f t="shared" si="39"/>
        <v>0</v>
      </c>
      <c r="AJ157" s="987">
        <f t="shared" si="39"/>
        <v>0</v>
      </c>
      <c r="AK157" s="987">
        <f t="shared" si="39"/>
        <v>0</v>
      </c>
      <c r="AL157" s="987">
        <f t="shared" si="40"/>
        <v>0</v>
      </c>
      <c r="AM157" s="987">
        <f t="shared" si="40"/>
        <v>0</v>
      </c>
      <c r="AN157" s="987">
        <f t="shared" si="40"/>
        <v>0</v>
      </c>
      <c r="AO157" s="987">
        <f t="shared" si="40"/>
        <v>0</v>
      </c>
      <c r="AP157" s="987">
        <f t="shared" si="40"/>
        <v>0</v>
      </c>
      <c r="AQ157" s="987">
        <f t="shared" si="40"/>
        <v>0</v>
      </c>
      <c r="AR157" s="987">
        <f t="shared" si="40"/>
        <v>0</v>
      </c>
    </row>
    <row r="158" spans="2:44">
      <c r="B158" s="948">
        <v>203</v>
      </c>
      <c r="C158" s="950" t="s">
        <v>3520</v>
      </c>
      <c r="D158" s="951">
        <v>229</v>
      </c>
      <c r="E158" s="951" t="s">
        <v>3538</v>
      </c>
      <c r="F158" s="948" t="s">
        <v>3770</v>
      </c>
      <c r="G158" s="949">
        <v>45028</v>
      </c>
      <c r="H158" s="948" t="s">
        <v>3771</v>
      </c>
      <c r="I158" s="948" t="s">
        <v>3647</v>
      </c>
      <c r="J158" s="948" t="s">
        <v>501</v>
      </c>
      <c r="K158" s="948" t="s">
        <v>3648</v>
      </c>
      <c r="L158" s="960">
        <v>265</v>
      </c>
      <c r="M158" s="987">
        <v>22.5</v>
      </c>
      <c r="N158" s="987">
        <v>4.5</v>
      </c>
      <c r="O158" s="987">
        <f t="shared" si="35"/>
        <v>27</v>
      </c>
      <c r="P158" s="987"/>
      <c r="Q158" s="987"/>
      <c r="R158" s="987"/>
      <c r="S158" s="987"/>
      <c r="T158" s="987"/>
      <c r="U158" s="987"/>
      <c r="V158" s="987">
        <f t="shared" si="41"/>
        <v>27</v>
      </c>
      <c r="W158" s="987"/>
      <c r="X158" s="987"/>
      <c r="Y158" s="987"/>
      <c r="Z158" s="987">
        <f t="shared" si="36"/>
        <v>0</v>
      </c>
      <c r="AA158" s="987"/>
      <c r="AB158" s="987">
        <f t="shared" ref="AB158:AK167" si="42">IF(AB$6-$L158=0,$M158,0)</f>
        <v>0</v>
      </c>
      <c r="AC158" s="987">
        <f t="shared" si="42"/>
        <v>0</v>
      </c>
      <c r="AD158" s="987">
        <f t="shared" si="42"/>
        <v>0</v>
      </c>
      <c r="AE158" s="987">
        <f t="shared" si="42"/>
        <v>22.5</v>
      </c>
      <c r="AF158" s="987">
        <f t="shared" si="42"/>
        <v>0</v>
      </c>
      <c r="AG158" s="987">
        <f t="shared" si="42"/>
        <v>0</v>
      </c>
      <c r="AH158" s="987">
        <f t="shared" si="42"/>
        <v>0</v>
      </c>
      <c r="AI158" s="987">
        <f t="shared" si="42"/>
        <v>0</v>
      </c>
      <c r="AJ158" s="987">
        <f t="shared" si="42"/>
        <v>0</v>
      </c>
      <c r="AK158" s="987">
        <f t="shared" si="42"/>
        <v>0</v>
      </c>
      <c r="AL158" s="987">
        <f t="shared" ref="AL158:AR167" si="43">IF(AL$6-$L158=0,$M158,0)</f>
        <v>0</v>
      </c>
      <c r="AM158" s="987">
        <f t="shared" si="43"/>
        <v>0</v>
      </c>
      <c r="AN158" s="987">
        <f t="shared" si="43"/>
        <v>0</v>
      </c>
      <c r="AO158" s="987">
        <f t="shared" si="43"/>
        <v>0</v>
      </c>
      <c r="AP158" s="987">
        <f t="shared" si="43"/>
        <v>0</v>
      </c>
      <c r="AQ158" s="987">
        <f t="shared" si="43"/>
        <v>0</v>
      </c>
      <c r="AR158" s="987">
        <f t="shared" si="43"/>
        <v>0</v>
      </c>
    </row>
    <row r="159" spans="2:44">
      <c r="B159" s="948">
        <v>204</v>
      </c>
      <c r="C159" s="950" t="s">
        <v>3520</v>
      </c>
      <c r="D159" s="951">
        <v>230</v>
      </c>
      <c r="E159" s="951" t="s">
        <v>3538</v>
      </c>
      <c r="F159" s="948" t="s">
        <v>3772</v>
      </c>
      <c r="G159" s="949">
        <v>45055</v>
      </c>
      <c r="H159" s="948" t="s">
        <v>3773</v>
      </c>
      <c r="I159" s="948" t="s">
        <v>3647</v>
      </c>
      <c r="J159" s="948" t="s">
        <v>501</v>
      </c>
      <c r="K159" s="948" t="s">
        <v>3648</v>
      </c>
      <c r="L159" s="960">
        <v>265</v>
      </c>
      <c r="M159" s="987">
        <v>22.5</v>
      </c>
      <c r="N159" s="987">
        <v>4.5</v>
      </c>
      <c r="O159" s="987">
        <f t="shared" si="35"/>
        <v>27</v>
      </c>
      <c r="P159" s="1011" t="s">
        <v>3567</v>
      </c>
      <c r="Q159" s="987"/>
      <c r="R159" s="987"/>
      <c r="S159" s="987"/>
      <c r="T159" s="987"/>
      <c r="U159" s="987"/>
      <c r="V159" s="987">
        <f t="shared" si="41"/>
        <v>27</v>
      </c>
      <c r="W159" s="987"/>
      <c r="X159" s="987"/>
      <c r="Y159" s="987"/>
      <c r="Z159" s="987">
        <f t="shared" si="36"/>
        <v>0</v>
      </c>
      <c r="AA159" s="987"/>
      <c r="AB159" s="987">
        <f t="shared" si="42"/>
        <v>0</v>
      </c>
      <c r="AC159" s="987">
        <f t="shared" si="42"/>
        <v>0</v>
      </c>
      <c r="AD159" s="987">
        <f t="shared" si="42"/>
        <v>0</v>
      </c>
      <c r="AE159" s="987">
        <f t="shared" si="42"/>
        <v>22.5</v>
      </c>
      <c r="AF159" s="987">
        <f t="shared" si="42"/>
        <v>0</v>
      </c>
      <c r="AG159" s="987">
        <f t="shared" si="42"/>
        <v>0</v>
      </c>
      <c r="AH159" s="987">
        <f t="shared" si="42"/>
        <v>0</v>
      </c>
      <c r="AI159" s="987">
        <f t="shared" si="42"/>
        <v>0</v>
      </c>
      <c r="AJ159" s="987">
        <f t="shared" si="42"/>
        <v>0</v>
      </c>
      <c r="AK159" s="987">
        <f t="shared" si="42"/>
        <v>0</v>
      </c>
      <c r="AL159" s="987">
        <f t="shared" si="43"/>
        <v>0</v>
      </c>
      <c r="AM159" s="987">
        <f t="shared" si="43"/>
        <v>0</v>
      </c>
      <c r="AN159" s="987">
        <f t="shared" si="43"/>
        <v>0</v>
      </c>
      <c r="AO159" s="987">
        <f t="shared" si="43"/>
        <v>0</v>
      </c>
      <c r="AP159" s="987">
        <f t="shared" si="43"/>
        <v>0</v>
      </c>
      <c r="AQ159" s="987">
        <f t="shared" si="43"/>
        <v>0</v>
      </c>
      <c r="AR159" s="987">
        <f t="shared" si="43"/>
        <v>0</v>
      </c>
    </row>
    <row r="160" spans="2:44">
      <c r="B160" s="948">
        <v>205</v>
      </c>
      <c r="C160" s="950" t="s">
        <v>3520</v>
      </c>
      <c r="D160" s="951">
        <v>231</v>
      </c>
      <c r="E160" s="951" t="s">
        <v>3538</v>
      </c>
      <c r="F160" s="948" t="s">
        <v>3774</v>
      </c>
      <c r="G160" s="949">
        <v>45069</v>
      </c>
      <c r="H160" s="948" t="s">
        <v>3775</v>
      </c>
      <c r="I160" s="948" t="s">
        <v>3647</v>
      </c>
      <c r="J160" s="948" t="s">
        <v>501</v>
      </c>
      <c r="K160" s="948" t="s">
        <v>3648</v>
      </c>
      <c r="L160" s="960">
        <v>265</v>
      </c>
      <c r="M160" s="987">
        <v>22.5</v>
      </c>
      <c r="N160" s="987">
        <v>4.5</v>
      </c>
      <c r="O160" s="987">
        <f t="shared" si="35"/>
        <v>27</v>
      </c>
      <c r="P160" s="1011" t="s">
        <v>3567</v>
      </c>
      <c r="Q160" s="987"/>
      <c r="R160" s="987"/>
      <c r="S160" s="987"/>
      <c r="T160" s="987"/>
      <c r="U160" s="987"/>
      <c r="V160" s="987">
        <f t="shared" si="41"/>
        <v>27</v>
      </c>
      <c r="W160" s="987"/>
      <c r="X160" s="987"/>
      <c r="Y160" s="987"/>
      <c r="Z160" s="987">
        <f t="shared" si="36"/>
        <v>0</v>
      </c>
      <c r="AA160" s="987"/>
      <c r="AB160" s="987">
        <f t="shared" si="42"/>
        <v>0</v>
      </c>
      <c r="AC160" s="987">
        <f t="shared" si="42"/>
        <v>0</v>
      </c>
      <c r="AD160" s="987">
        <f t="shared" si="42"/>
        <v>0</v>
      </c>
      <c r="AE160" s="987">
        <f t="shared" si="42"/>
        <v>22.5</v>
      </c>
      <c r="AF160" s="987">
        <f t="shared" si="42"/>
        <v>0</v>
      </c>
      <c r="AG160" s="987">
        <f t="shared" si="42"/>
        <v>0</v>
      </c>
      <c r="AH160" s="987">
        <f t="shared" si="42"/>
        <v>0</v>
      </c>
      <c r="AI160" s="987">
        <f t="shared" si="42"/>
        <v>0</v>
      </c>
      <c r="AJ160" s="987">
        <f t="shared" si="42"/>
        <v>0</v>
      </c>
      <c r="AK160" s="987">
        <f t="shared" si="42"/>
        <v>0</v>
      </c>
      <c r="AL160" s="987">
        <f t="shared" si="43"/>
        <v>0</v>
      </c>
      <c r="AM160" s="987">
        <f t="shared" si="43"/>
        <v>0</v>
      </c>
      <c r="AN160" s="987">
        <f t="shared" si="43"/>
        <v>0</v>
      </c>
      <c r="AO160" s="987">
        <f t="shared" si="43"/>
        <v>0</v>
      </c>
      <c r="AP160" s="987">
        <f t="shared" si="43"/>
        <v>0</v>
      </c>
      <c r="AQ160" s="987">
        <f t="shared" si="43"/>
        <v>0</v>
      </c>
      <c r="AR160" s="987">
        <f t="shared" si="43"/>
        <v>0</v>
      </c>
    </row>
    <row r="161" spans="2:44">
      <c r="B161" s="948">
        <v>206</v>
      </c>
      <c r="C161" s="950" t="s">
        <v>3520</v>
      </c>
      <c r="D161" s="951">
        <v>232</v>
      </c>
      <c r="E161" s="951" t="s">
        <v>3538</v>
      </c>
      <c r="F161" s="948" t="s">
        <v>3776</v>
      </c>
      <c r="G161" s="949">
        <v>45033</v>
      </c>
      <c r="H161" s="948" t="s">
        <v>3777</v>
      </c>
      <c r="I161" s="948" t="s">
        <v>3647</v>
      </c>
      <c r="J161" s="948" t="s">
        <v>501</v>
      </c>
      <c r="K161" s="948" t="s">
        <v>3648</v>
      </c>
      <c r="L161" s="960">
        <v>265</v>
      </c>
      <c r="M161" s="987">
        <v>22.5</v>
      </c>
      <c r="N161" s="987">
        <v>4.5</v>
      </c>
      <c r="O161" s="987">
        <f t="shared" si="35"/>
        <v>27</v>
      </c>
      <c r="P161" s="987"/>
      <c r="Q161" s="987"/>
      <c r="R161" s="987"/>
      <c r="S161" s="987"/>
      <c r="T161" s="987"/>
      <c r="U161" s="987"/>
      <c r="V161" s="987">
        <f t="shared" si="41"/>
        <v>27</v>
      </c>
      <c r="W161" s="987"/>
      <c r="X161" s="987"/>
      <c r="Y161" s="987"/>
      <c r="Z161" s="987">
        <f t="shared" si="36"/>
        <v>0</v>
      </c>
      <c r="AA161" s="987"/>
      <c r="AB161" s="987">
        <f t="shared" si="42"/>
        <v>0</v>
      </c>
      <c r="AC161" s="987">
        <f t="shared" si="42"/>
        <v>0</v>
      </c>
      <c r="AD161" s="987">
        <f t="shared" si="42"/>
        <v>0</v>
      </c>
      <c r="AE161" s="987">
        <f t="shared" si="42"/>
        <v>22.5</v>
      </c>
      <c r="AF161" s="987">
        <f t="shared" si="42"/>
        <v>0</v>
      </c>
      <c r="AG161" s="987">
        <f t="shared" si="42"/>
        <v>0</v>
      </c>
      <c r="AH161" s="987">
        <f t="shared" si="42"/>
        <v>0</v>
      </c>
      <c r="AI161" s="987">
        <f t="shared" si="42"/>
        <v>0</v>
      </c>
      <c r="AJ161" s="987">
        <f t="shared" si="42"/>
        <v>0</v>
      </c>
      <c r="AK161" s="987">
        <f t="shared" si="42"/>
        <v>0</v>
      </c>
      <c r="AL161" s="987">
        <f t="shared" si="43"/>
        <v>0</v>
      </c>
      <c r="AM161" s="987">
        <f t="shared" si="43"/>
        <v>0</v>
      </c>
      <c r="AN161" s="987">
        <f t="shared" si="43"/>
        <v>0</v>
      </c>
      <c r="AO161" s="987">
        <f t="shared" si="43"/>
        <v>0</v>
      </c>
      <c r="AP161" s="987">
        <f t="shared" si="43"/>
        <v>0</v>
      </c>
      <c r="AQ161" s="987">
        <f t="shared" si="43"/>
        <v>0</v>
      </c>
      <c r="AR161" s="987">
        <f t="shared" si="43"/>
        <v>0</v>
      </c>
    </row>
    <row r="162" spans="2:44">
      <c r="B162" s="948">
        <v>207</v>
      </c>
      <c r="C162" s="950" t="s">
        <v>3520</v>
      </c>
      <c r="D162" s="951">
        <v>233</v>
      </c>
      <c r="E162" s="951" t="s">
        <v>3538</v>
      </c>
      <c r="F162" s="948" t="s">
        <v>3778</v>
      </c>
      <c r="G162" s="949">
        <v>45043</v>
      </c>
      <c r="H162" s="948" t="s">
        <v>3779</v>
      </c>
      <c r="I162" s="948" t="s">
        <v>3647</v>
      </c>
      <c r="J162" s="948" t="s">
        <v>501</v>
      </c>
      <c r="K162" s="948" t="s">
        <v>3648</v>
      </c>
      <c r="L162" s="960">
        <v>265</v>
      </c>
      <c r="M162" s="987">
        <v>17.25</v>
      </c>
      <c r="N162" s="987">
        <v>3.45</v>
      </c>
      <c r="O162" s="987">
        <f t="shared" si="35"/>
        <v>20.7</v>
      </c>
      <c r="P162" s="987"/>
      <c r="Q162" s="987"/>
      <c r="R162" s="987"/>
      <c r="S162" s="987"/>
      <c r="T162" s="987"/>
      <c r="U162" s="987"/>
      <c r="V162" s="987">
        <f t="shared" si="41"/>
        <v>20.7</v>
      </c>
      <c r="W162" s="987"/>
      <c r="X162" s="987"/>
      <c r="Y162" s="987"/>
      <c r="Z162" s="987">
        <f t="shared" si="36"/>
        <v>0</v>
      </c>
      <c r="AA162" s="987"/>
      <c r="AB162" s="987">
        <f t="shared" si="42"/>
        <v>0</v>
      </c>
      <c r="AC162" s="987">
        <f t="shared" si="42"/>
        <v>0</v>
      </c>
      <c r="AD162" s="987">
        <f t="shared" si="42"/>
        <v>0</v>
      </c>
      <c r="AE162" s="987">
        <f t="shared" si="42"/>
        <v>17.25</v>
      </c>
      <c r="AF162" s="987">
        <f t="shared" si="42"/>
        <v>0</v>
      </c>
      <c r="AG162" s="987">
        <f t="shared" si="42"/>
        <v>0</v>
      </c>
      <c r="AH162" s="987">
        <f t="shared" si="42"/>
        <v>0</v>
      </c>
      <c r="AI162" s="987">
        <f t="shared" si="42"/>
        <v>0</v>
      </c>
      <c r="AJ162" s="987">
        <f t="shared" si="42"/>
        <v>0</v>
      </c>
      <c r="AK162" s="987">
        <f t="shared" si="42"/>
        <v>0</v>
      </c>
      <c r="AL162" s="987">
        <f t="shared" si="43"/>
        <v>0</v>
      </c>
      <c r="AM162" s="987">
        <f t="shared" si="43"/>
        <v>0</v>
      </c>
      <c r="AN162" s="987">
        <f t="shared" si="43"/>
        <v>0</v>
      </c>
      <c r="AO162" s="987">
        <f t="shared" si="43"/>
        <v>0</v>
      </c>
      <c r="AP162" s="987">
        <f t="shared" si="43"/>
        <v>0</v>
      </c>
      <c r="AQ162" s="987">
        <f t="shared" si="43"/>
        <v>0</v>
      </c>
      <c r="AR162" s="987">
        <f t="shared" si="43"/>
        <v>0</v>
      </c>
    </row>
    <row r="163" spans="2:44">
      <c r="B163" s="948">
        <v>208</v>
      </c>
      <c r="C163" s="950" t="s">
        <v>3520</v>
      </c>
      <c r="D163" s="951">
        <v>234</v>
      </c>
      <c r="E163" s="951" t="s">
        <v>3538</v>
      </c>
      <c r="F163" s="948" t="s">
        <v>3780</v>
      </c>
      <c r="G163" s="949">
        <v>45026</v>
      </c>
      <c r="H163" s="948" t="s">
        <v>3781</v>
      </c>
      <c r="I163" s="948" t="s">
        <v>3647</v>
      </c>
      <c r="J163" s="948" t="s">
        <v>501</v>
      </c>
      <c r="K163" s="948" t="s">
        <v>3648</v>
      </c>
      <c r="L163" s="960">
        <v>265</v>
      </c>
      <c r="M163" s="987">
        <v>35.5</v>
      </c>
      <c r="N163" s="987">
        <v>7.1</v>
      </c>
      <c r="O163" s="987">
        <f t="shared" si="35"/>
        <v>42.6</v>
      </c>
      <c r="P163" s="987"/>
      <c r="Q163" s="987"/>
      <c r="R163" s="987"/>
      <c r="S163" s="987"/>
      <c r="T163" s="987"/>
      <c r="U163" s="987"/>
      <c r="V163" s="987">
        <f t="shared" si="41"/>
        <v>42.6</v>
      </c>
      <c r="W163" s="987"/>
      <c r="X163" s="987"/>
      <c r="Y163" s="987"/>
      <c r="Z163" s="987">
        <f t="shared" si="36"/>
        <v>0</v>
      </c>
      <c r="AA163" s="987"/>
      <c r="AB163" s="987">
        <f t="shared" si="42"/>
        <v>0</v>
      </c>
      <c r="AC163" s="987">
        <f t="shared" si="42"/>
        <v>0</v>
      </c>
      <c r="AD163" s="987">
        <f t="shared" si="42"/>
        <v>0</v>
      </c>
      <c r="AE163" s="987">
        <f t="shared" si="42"/>
        <v>35.5</v>
      </c>
      <c r="AF163" s="987">
        <f t="shared" si="42"/>
        <v>0</v>
      </c>
      <c r="AG163" s="987">
        <f t="shared" si="42"/>
        <v>0</v>
      </c>
      <c r="AH163" s="987">
        <f t="shared" si="42"/>
        <v>0</v>
      </c>
      <c r="AI163" s="987">
        <f t="shared" si="42"/>
        <v>0</v>
      </c>
      <c r="AJ163" s="987">
        <f t="shared" si="42"/>
        <v>0</v>
      </c>
      <c r="AK163" s="987">
        <f t="shared" si="42"/>
        <v>0</v>
      </c>
      <c r="AL163" s="987">
        <f t="shared" si="43"/>
        <v>0</v>
      </c>
      <c r="AM163" s="987">
        <f t="shared" si="43"/>
        <v>0</v>
      </c>
      <c r="AN163" s="987">
        <f t="shared" si="43"/>
        <v>0</v>
      </c>
      <c r="AO163" s="987">
        <f t="shared" si="43"/>
        <v>0</v>
      </c>
      <c r="AP163" s="987">
        <f t="shared" si="43"/>
        <v>0</v>
      </c>
      <c r="AQ163" s="987">
        <f t="shared" si="43"/>
        <v>0</v>
      </c>
      <c r="AR163" s="987">
        <f t="shared" si="43"/>
        <v>0</v>
      </c>
    </row>
    <row r="164" spans="2:44">
      <c r="B164" s="948">
        <v>209</v>
      </c>
      <c r="C164" s="950" t="s">
        <v>3520</v>
      </c>
      <c r="D164" s="951">
        <v>235</v>
      </c>
      <c r="E164" s="951" t="s">
        <v>3538</v>
      </c>
      <c r="F164" s="948" t="s">
        <v>3782</v>
      </c>
      <c r="G164" s="949">
        <v>45026</v>
      </c>
      <c r="H164" s="948" t="s">
        <v>3783</v>
      </c>
      <c r="I164" s="948" t="s">
        <v>3647</v>
      </c>
      <c r="J164" s="948" t="s">
        <v>501</v>
      </c>
      <c r="K164" s="948" t="s">
        <v>3648</v>
      </c>
      <c r="L164" s="960">
        <v>265</v>
      </c>
      <c r="M164" s="987">
        <v>22.5</v>
      </c>
      <c r="N164" s="987">
        <v>4.5</v>
      </c>
      <c r="O164" s="987">
        <f t="shared" si="35"/>
        <v>27</v>
      </c>
      <c r="P164" s="987"/>
      <c r="Q164" s="987"/>
      <c r="R164" s="987"/>
      <c r="S164" s="987"/>
      <c r="T164" s="987"/>
      <c r="U164" s="987"/>
      <c r="V164" s="987">
        <f t="shared" si="41"/>
        <v>27</v>
      </c>
      <c r="W164" s="987"/>
      <c r="X164" s="987"/>
      <c r="Y164" s="987"/>
      <c r="Z164" s="987">
        <f t="shared" si="36"/>
        <v>0</v>
      </c>
      <c r="AA164" s="987"/>
      <c r="AB164" s="987">
        <f t="shared" si="42"/>
        <v>0</v>
      </c>
      <c r="AC164" s="987">
        <f t="shared" si="42"/>
        <v>0</v>
      </c>
      <c r="AD164" s="987">
        <f t="shared" si="42"/>
        <v>0</v>
      </c>
      <c r="AE164" s="987">
        <f t="shared" si="42"/>
        <v>22.5</v>
      </c>
      <c r="AF164" s="987">
        <f t="shared" si="42"/>
        <v>0</v>
      </c>
      <c r="AG164" s="987">
        <f t="shared" si="42"/>
        <v>0</v>
      </c>
      <c r="AH164" s="987">
        <f t="shared" si="42"/>
        <v>0</v>
      </c>
      <c r="AI164" s="987">
        <f t="shared" si="42"/>
        <v>0</v>
      </c>
      <c r="AJ164" s="987">
        <f t="shared" si="42"/>
        <v>0</v>
      </c>
      <c r="AK164" s="987">
        <f t="shared" si="42"/>
        <v>0</v>
      </c>
      <c r="AL164" s="987">
        <f t="shared" si="43"/>
        <v>0</v>
      </c>
      <c r="AM164" s="987">
        <f t="shared" si="43"/>
        <v>0</v>
      </c>
      <c r="AN164" s="987">
        <f t="shared" si="43"/>
        <v>0</v>
      </c>
      <c r="AO164" s="987">
        <f t="shared" si="43"/>
        <v>0</v>
      </c>
      <c r="AP164" s="987">
        <f t="shared" si="43"/>
        <v>0</v>
      </c>
      <c r="AQ164" s="987">
        <f t="shared" si="43"/>
        <v>0</v>
      </c>
      <c r="AR164" s="987">
        <f t="shared" si="43"/>
        <v>0</v>
      </c>
    </row>
    <row r="165" spans="2:44">
      <c r="B165" s="948">
        <v>210</v>
      </c>
      <c r="C165" s="950" t="s">
        <v>3520</v>
      </c>
      <c r="D165" s="951">
        <v>236</v>
      </c>
      <c r="E165" s="951" t="s">
        <v>3538</v>
      </c>
      <c r="F165" s="948" t="s">
        <v>3784</v>
      </c>
      <c r="G165" s="949">
        <v>45026</v>
      </c>
      <c r="H165" s="948" t="s">
        <v>3785</v>
      </c>
      <c r="I165" s="948" t="s">
        <v>3647</v>
      </c>
      <c r="J165" s="948" t="s">
        <v>501</v>
      </c>
      <c r="K165" s="948" t="s">
        <v>3648</v>
      </c>
      <c r="L165" s="960">
        <v>265</v>
      </c>
      <c r="M165" s="987">
        <v>22.5</v>
      </c>
      <c r="N165" s="987">
        <v>4.5</v>
      </c>
      <c r="O165" s="987">
        <f t="shared" si="35"/>
        <v>27</v>
      </c>
      <c r="P165" s="987"/>
      <c r="Q165" s="987"/>
      <c r="R165" s="987"/>
      <c r="S165" s="987"/>
      <c r="T165" s="987"/>
      <c r="U165" s="987"/>
      <c r="V165" s="987">
        <f t="shared" si="41"/>
        <v>27</v>
      </c>
      <c r="W165" s="987"/>
      <c r="X165" s="987"/>
      <c r="Y165" s="987"/>
      <c r="Z165" s="987">
        <f t="shared" si="36"/>
        <v>0</v>
      </c>
      <c r="AA165" s="987"/>
      <c r="AB165" s="987">
        <f t="shared" si="42"/>
        <v>0</v>
      </c>
      <c r="AC165" s="987">
        <f t="shared" si="42"/>
        <v>0</v>
      </c>
      <c r="AD165" s="987">
        <f t="shared" si="42"/>
        <v>0</v>
      </c>
      <c r="AE165" s="987">
        <f t="shared" si="42"/>
        <v>22.5</v>
      </c>
      <c r="AF165" s="987">
        <f t="shared" si="42"/>
        <v>0</v>
      </c>
      <c r="AG165" s="987">
        <f t="shared" si="42"/>
        <v>0</v>
      </c>
      <c r="AH165" s="987">
        <f t="shared" si="42"/>
        <v>0</v>
      </c>
      <c r="AI165" s="987">
        <f t="shared" si="42"/>
        <v>0</v>
      </c>
      <c r="AJ165" s="987">
        <f t="shared" si="42"/>
        <v>0</v>
      </c>
      <c r="AK165" s="987">
        <f t="shared" si="42"/>
        <v>0</v>
      </c>
      <c r="AL165" s="987">
        <f t="shared" si="43"/>
        <v>0</v>
      </c>
      <c r="AM165" s="987">
        <f t="shared" si="43"/>
        <v>0</v>
      </c>
      <c r="AN165" s="987">
        <f t="shared" si="43"/>
        <v>0</v>
      </c>
      <c r="AO165" s="987">
        <f t="shared" si="43"/>
        <v>0</v>
      </c>
      <c r="AP165" s="987">
        <f t="shared" si="43"/>
        <v>0</v>
      </c>
      <c r="AQ165" s="987">
        <f t="shared" si="43"/>
        <v>0</v>
      </c>
      <c r="AR165" s="987">
        <f t="shared" si="43"/>
        <v>0</v>
      </c>
    </row>
    <row r="166" spans="2:44">
      <c r="B166" s="948">
        <v>211</v>
      </c>
      <c r="C166" s="950" t="s">
        <v>3520</v>
      </c>
      <c r="D166" s="951">
        <v>237</v>
      </c>
      <c r="E166" s="951" t="s">
        <v>3538</v>
      </c>
      <c r="F166" s="948" t="s">
        <v>3786</v>
      </c>
      <c r="G166" s="949">
        <v>45040</v>
      </c>
      <c r="H166" s="948" t="s">
        <v>3787</v>
      </c>
      <c r="I166" s="948" t="s">
        <v>3647</v>
      </c>
      <c r="J166" s="948" t="s">
        <v>501</v>
      </c>
      <c r="K166" s="948" t="s">
        <v>3648</v>
      </c>
      <c r="L166" s="960">
        <v>265</v>
      </c>
      <c r="M166" s="987">
        <v>35.5</v>
      </c>
      <c r="N166" s="987">
        <v>7.1</v>
      </c>
      <c r="O166" s="987">
        <f t="shared" si="35"/>
        <v>42.6</v>
      </c>
      <c r="P166" s="987"/>
      <c r="Q166" s="987"/>
      <c r="R166" s="987"/>
      <c r="S166" s="987"/>
      <c r="T166" s="987"/>
      <c r="U166" s="987"/>
      <c r="V166" s="987">
        <f t="shared" si="41"/>
        <v>42.6</v>
      </c>
      <c r="W166" s="987"/>
      <c r="X166" s="987"/>
      <c r="Y166" s="987"/>
      <c r="Z166" s="987">
        <f t="shared" si="36"/>
        <v>0</v>
      </c>
      <c r="AA166" s="987"/>
      <c r="AB166" s="987">
        <f t="shared" si="42"/>
        <v>0</v>
      </c>
      <c r="AC166" s="987">
        <f t="shared" si="42"/>
        <v>0</v>
      </c>
      <c r="AD166" s="987">
        <f t="shared" si="42"/>
        <v>0</v>
      </c>
      <c r="AE166" s="987">
        <f t="shared" si="42"/>
        <v>35.5</v>
      </c>
      <c r="AF166" s="987">
        <f t="shared" si="42"/>
        <v>0</v>
      </c>
      <c r="AG166" s="987">
        <f t="shared" si="42"/>
        <v>0</v>
      </c>
      <c r="AH166" s="987">
        <f t="shared" si="42"/>
        <v>0</v>
      </c>
      <c r="AI166" s="987">
        <f t="shared" si="42"/>
        <v>0</v>
      </c>
      <c r="AJ166" s="987">
        <f t="shared" si="42"/>
        <v>0</v>
      </c>
      <c r="AK166" s="987">
        <f t="shared" si="42"/>
        <v>0</v>
      </c>
      <c r="AL166" s="987">
        <f t="shared" si="43"/>
        <v>0</v>
      </c>
      <c r="AM166" s="987">
        <f t="shared" si="43"/>
        <v>0</v>
      </c>
      <c r="AN166" s="987">
        <f t="shared" si="43"/>
        <v>0</v>
      </c>
      <c r="AO166" s="987">
        <f t="shared" si="43"/>
        <v>0</v>
      </c>
      <c r="AP166" s="987">
        <f t="shared" si="43"/>
        <v>0</v>
      </c>
      <c r="AQ166" s="987">
        <f t="shared" si="43"/>
        <v>0</v>
      </c>
      <c r="AR166" s="987">
        <f t="shared" si="43"/>
        <v>0</v>
      </c>
    </row>
    <row r="167" spans="2:44">
      <c r="B167" s="948">
        <v>212</v>
      </c>
      <c r="C167" s="950" t="s">
        <v>3520</v>
      </c>
      <c r="D167" s="951">
        <v>238</v>
      </c>
      <c r="E167" s="951" t="s">
        <v>3538</v>
      </c>
      <c r="F167" s="948" t="s">
        <v>3788</v>
      </c>
      <c r="G167" s="949">
        <v>45064</v>
      </c>
      <c r="H167" s="948" t="s">
        <v>3789</v>
      </c>
      <c r="I167" s="948" t="s">
        <v>3647</v>
      </c>
      <c r="J167" s="948" t="s">
        <v>501</v>
      </c>
      <c r="K167" s="948" t="s">
        <v>3648</v>
      </c>
      <c r="L167" s="960">
        <v>265</v>
      </c>
      <c r="M167" s="987">
        <v>9.9499999999999993</v>
      </c>
      <c r="N167" s="987">
        <v>1.9899999999999998</v>
      </c>
      <c r="O167" s="987">
        <f t="shared" si="35"/>
        <v>11.94</v>
      </c>
      <c r="P167" s="1011" t="s">
        <v>3567</v>
      </c>
      <c r="Q167" s="987"/>
      <c r="R167" s="987"/>
      <c r="S167" s="987"/>
      <c r="T167" s="987"/>
      <c r="U167" s="987"/>
      <c r="V167" s="987">
        <f t="shared" si="41"/>
        <v>11.94</v>
      </c>
      <c r="W167" s="987"/>
      <c r="X167" s="987"/>
      <c r="Y167" s="987"/>
      <c r="Z167" s="987">
        <f t="shared" si="36"/>
        <v>0</v>
      </c>
      <c r="AA167" s="987"/>
      <c r="AB167" s="987">
        <f t="shared" si="42"/>
        <v>0</v>
      </c>
      <c r="AC167" s="987">
        <f t="shared" si="42"/>
        <v>0</v>
      </c>
      <c r="AD167" s="987">
        <f t="shared" si="42"/>
        <v>0</v>
      </c>
      <c r="AE167" s="987">
        <f t="shared" si="42"/>
        <v>9.9499999999999993</v>
      </c>
      <c r="AF167" s="987">
        <f t="shared" si="42"/>
        <v>0</v>
      </c>
      <c r="AG167" s="987">
        <f t="shared" si="42"/>
        <v>0</v>
      </c>
      <c r="AH167" s="987">
        <f t="shared" si="42"/>
        <v>0</v>
      </c>
      <c r="AI167" s="987">
        <f t="shared" si="42"/>
        <v>0</v>
      </c>
      <c r="AJ167" s="987">
        <f t="shared" si="42"/>
        <v>0</v>
      </c>
      <c r="AK167" s="987">
        <f t="shared" si="42"/>
        <v>0</v>
      </c>
      <c r="AL167" s="987">
        <f t="shared" si="43"/>
        <v>0</v>
      </c>
      <c r="AM167" s="987">
        <f t="shared" si="43"/>
        <v>0</v>
      </c>
      <c r="AN167" s="987">
        <f t="shared" si="43"/>
        <v>0</v>
      </c>
      <c r="AO167" s="987">
        <f t="shared" si="43"/>
        <v>0</v>
      </c>
      <c r="AP167" s="987">
        <f t="shared" si="43"/>
        <v>0</v>
      </c>
      <c r="AQ167" s="987">
        <f t="shared" si="43"/>
        <v>0</v>
      </c>
      <c r="AR167" s="987">
        <f t="shared" si="43"/>
        <v>0</v>
      </c>
    </row>
    <row r="168" spans="2:44">
      <c r="B168" s="948">
        <v>213</v>
      </c>
      <c r="C168" s="950" t="s">
        <v>3520</v>
      </c>
      <c r="D168" s="951">
        <v>239</v>
      </c>
      <c r="E168" s="951" t="s">
        <v>3538</v>
      </c>
      <c r="F168" s="948" t="s">
        <v>3790</v>
      </c>
      <c r="G168" s="949">
        <v>45077</v>
      </c>
      <c r="H168" s="948" t="s">
        <v>3791</v>
      </c>
      <c r="I168" s="948" t="s">
        <v>3647</v>
      </c>
      <c r="J168" s="948" t="s">
        <v>501</v>
      </c>
      <c r="K168" s="948" t="s">
        <v>3648</v>
      </c>
      <c r="L168" s="960">
        <v>265</v>
      </c>
      <c r="M168" s="987">
        <v>22.5</v>
      </c>
      <c r="N168" s="987">
        <v>4.5</v>
      </c>
      <c r="O168" s="987">
        <f t="shared" si="35"/>
        <v>27</v>
      </c>
      <c r="P168" s="1011" t="s">
        <v>3567</v>
      </c>
      <c r="Q168" s="987"/>
      <c r="R168" s="987"/>
      <c r="S168" s="987"/>
      <c r="T168" s="987"/>
      <c r="U168" s="987"/>
      <c r="V168" s="987">
        <f t="shared" si="41"/>
        <v>27</v>
      </c>
      <c r="W168" s="987"/>
      <c r="X168" s="987"/>
      <c r="Y168" s="987"/>
      <c r="Z168" s="987">
        <f t="shared" si="36"/>
        <v>0</v>
      </c>
      <c r="AA168" s="987"/>
      <c r="AB168" s="987">
        <f t="shared" ref="AB168:AK177" si="44">IF(AB$6-$L168=0,$M168,0)</f>
        <v>0</v>
      </c>
      <c r="AC168" s="987">
        <f t="shared" si="44"/>
        <v>0</v>
      </c>
      <c r="AD168" s="987">
        <f t="shared" si="44"/>
        <v>0</v>
      </c>
      <c r="AE168" s="987">
        <f t="shared" si="44"/>
        <v>22.5</v>
      </c>
      <c r="AF168" s="987">
        <f t="shared" si="44"/>
        <v>0</v>
      </c>
      <c r="AG168" s="987">
        <f t="shared" si="44"/>
        <v>0</v>
      </c>
      <c r="AH168" s="987">
        <f t="shared" si="44"/>
        <v>0</v>
      </c>
      <c r="AI168" s="987">
        <f t="shared" si="44"/>
        <v>0</v>
      </c>
      <c r="AJ168" s="987">
        <f t="shared" si="44"/>
        <v>0</v>
      </c>
      <c r="AK168" s="987">
        <f t="shared" si="44"/>
        <v>0</v>
      </c>
      <c r="AL168" s="987">
        <f t="shared" ref="AL168:AR177" si="45">IF(AL$6-$L168=0,$M168,0)</f>
        <v>0</v>
      </c>
      <c r="AM168" s="987">
        <f t="shared" si="45"/>
        <v>0</v>
      </c>
      <c r="AN168" s="987">
        <f t="shared" si="45"/>
        <v>0</v>
      </c>
      <c r="AO168" s="987">
        <f t="shared" si="45"/>
        <v>0</v>
      </c>
      <c r="AP168" s="987">
        <f t="shared" si="45"/>
        <v>0</v>
      </c>
      <c r="AQ168" s="987">
        <f t="shared" si="45"/>
        <v>0</v>
      </c>
      <c r="AR168" s="987">
        <f t="shared" si="45"/>
        <v>0</v>
      </c>
    </row>
    <row r="169" spans="2:44">
      <c r="B169" s="948">
        <v>214</v>
      </c>
      <c r="C169" s="950" t="s">
        <v>3520</v>
      </c>
      <c r="D169" s="951">
        <v>240</v>
      </c>
      <c r="E169" s="951" t="s">
        <v>3538</v>
      </c>
      <c r="F169" s="948" t="s">
        <v>3792</v>
      </c>
      <c r="G169" s="949">
        <v>45039</v>
      </c>
      <c r="H169" s="948" t="s">
        <v>3793</v>
      </c>
      <c r="I169" s="948" t="s">
        <v>3647</v>
      </c>
      <c r="J169" s="948" t="s">
        <v>501</v>
      </c>
      <c r="K169" s="948" t="s">
        <v>3648</v>
      </c>
      <c r="L169" s="960">
        <v>265</v>
      </c>
      <c r="M169" s="987">
        <v>9.9499999999999993</v>
      </c>
      <c r="N169" s="987">
        <v>1.9899999999999998</v>
      </c>
      <c r="O169" s="987">
        <f t="shared" si="35"/>
        <v>11.94</v>
      </c>
      <c r="P169" s="987"/>
      <c r="Q169" s="987"/>
      <c r="R169" s="987"/>
      <c r="S169" s="987"/>
      <c r="T169" s="987"/>
      <c r="U169" s="987"/>
      <c r="V169" s="987">
        <f t="shared" si="41"/>
        <v>11.94</v>
      </c>
      <c r="W169" s="987"/>
      <c r="X169" s="987"/>
      <c r="Y169" s="987"/>
      <c r="Z169" s="987">
        <f t="shared" si="36"/>
        <v>0</v>
      </c>
      <c r="AA169" s="987"/>
      <c r="AB169" s="987">
        <f t="shared" si="44"/>
        <v>0</v>
      </c>
      <c r="AC169" s="987">
        <f t="shared" si="44"/>
        <v>0</v>
      </c>
      <c r="AD169" s="987">
        <f t="shared" si="44"/>
        <v>0</v>
      </c>
      <c r="AE169" s="987">
        <f t="shared" si="44"/>
        <v>9.9499999999999993</v>
      </c>
      <c r="AF169" s="987">
        <f t="shared" si="44"/>
        <v>0</v>
      </c>
      <c r="AG169" s="987">
        <f t="shared" si="44"/>
        <v>0</v>
      </c>
      <c r="AH169" s="987">
        <f t="shared" si="44"/>
        <v>0</v>
      </c>
      <c r="AI169" s="987">
        <f t="shared" si="44"/>
        <v>0</v>
      </c>
      <c r="AJ169" s="987">
        <f t="shared" si="44"/>
        <v>0</v>
      </c>
      <c r="AK169" s="987">
        <f t="shared" si="44"/>
        <v>0</v>
      </c>
      <c r="AL169" s="987">
        <f t="shared" si="45"/>
        <v>0</v>
      </c>
      <c r="AM169" s="987">
        <f t="shared" si="45"/>
        <v>0</v>
      </c>
      <c r="AN169" s="987">
        <f t="shared" si="45"/>
        <v>0</v>
      </c>
      <c r="AO169" s="987">
        <f t="shared" si="45"/>
        <v>0</v>
      </c>
      <c r="AP169" s="987">
        <f t="shared" si="45"/>
        <v>0</v>
      </c>
      <c r="AQ169" s="987">
        <f t="shared" si="45"/>
        <v>0</v>
      </c>
      <c r="AR169" s="987">
        <f t="shared" si="45"/>
        <v>0</v>
      </c>
    </row>
    <row r="170" spans="2:44">
      <c r="B170" s="948">
        <v>215</v>
      </c>
      <c r="C170" s="950" t="s">
        <v>3520</v>
      </c>
      <c r="D170" s="951">
        <v>241</v>
      </c>
      <c r="E170" s="951" t="s">
        <v>3538</v>
      </c>
      <c r="F170" s="948" t="s">
        <v>3794</v>
      </c>
      <c r="G170" s="949">
        <v>45056</v>
      </c>
      <c r="H170" s="948" t="s">
        <v>3795</v>
      </c>
      <c r="I170" s="948" t="s">
        <v>3647</v>
      </c>
      <c r="J170" s="948" t="s">
        <v>501</v>
      </c>
      <c r="K170" s="948" t="s">
        <v>3648</v>
      </c>
      <c r="L170" s="960">
        <v>265</v>
      </c>
      <c r="M170" s="987">
        <v>22.5</v>
      </c>
      <c r="N170" s="987">
        <v>4.5</v>
      </c>
      <c r="O170" s="987">
        <f t="shared" si="35"/>
        <v>27</v>
      </c>
      <c r="P170" s="1011" t="s">
        <v>3567</v>
      </c>
      <c r="Q170" s="987"/>
      <c r="R170" s="987"/>
      <c r="S170" s="987"/>
      <c r="T170" s="987"/>
      <c r="U170" s="987"/>
      <c r="V170" s="987">
        <f t="shared" si="41"/>
        <v>27</v>
      </c>
      <c r="W170" s="987"/>
      <c r="X170" s="987"/>
      <c r="Y170" s="987"/>
      <c r="Z170" s="987">
        <f t="shared" si="36"/>
        <v>0</v>
      </c>
      <c r="AA170" s="987"/>
      <c r="AB170" s="987">
        <f t="shared" si="44"/>
        <v>0</v>
      </c>
      <c r="AC170" s="987">
        <f t="shared" si="44"/>
        <v>0</v>
      </c>
      <c r="AD170" s="987">
        <f t="shared" si="44"/>
        <v>0</v>
      </c>
      <c r="AE170" s="987">
        <f t="shared" si="44"/>
        <v>22.5</v>
      </c>
      <c r="AF170" s="987">
        <f t="shared" si="44"/>
        <v>0</v>
      </c>
      <c r="AG170" s="987">
        <f t="shared" si="44"/>
        <v>0</v>
      </c>
      <c r="AH170" s="987">
        <f t="shared" si="44"/>
        <v>0</v>
      </c>
      <c r="AI170" s="987">
        <f t="shared" si="44"/>
        <v>0</v>
      </c>
      <c r="AJ170" s="987">
        <f t="shared" si="44"/>
        <v>0</v>
      </c>
      <c r="AK170" s="987">
        <f t="shared" si="44"/>
        <v>0</v>
      </c>
      <c r="AL170" s="987">
        <f t="shared" si="45"/>
        <v>0</v>
      </c>
      <c r="AM170" s="987">
        <f t="shared" si="45"/>
        <v>0</v>
      </c>
      <c r="AN170" s="987">
        <f t="shared" si="45"/>
        <v>0</v>
      </c>
      <c r="AO170" s="987">
        <f t="shared" si="45"/>
        <v>0</v>
      </c>
      <c r="AP170" s="987">
        <f t="shared" si="45"/>
        <v>0</v>
      </c>
      <c r="AQ170" s="987">
        <f t="shared" si="45"/>
        <v>0</v>
      </c>
      <c r="AR170" s="987">
        <f t="shared" si="45"/>
        <v>0</v>
      </c>
    </row>
    <row r="171" spans="2:44">
      <c r="B171" s="948">
        <v>216</v>
      </c>
      <c r="C171" s="950" t="s">
        <v>3520</v>
      </c>
      <c r="D171" s="951">
        <v>242</v>
      </c>
      <c r="E171" s="951" t="s">
        <v>3538</v>
      </c>
      <c r="F171" s="948" t="s">
        <v>3796</v>
      </c>
      <c r="G171" s="949">
        <v>45076</v>
      </c>
      <c r="H171" s="948" t="s">
        <v>3797</v>
      </c>
      <c r="I171" s="948" t="s">
        <v>3647</v>
      </c>
      <c r="J171" s="948" t="s">
        <v>501</v>
      </c>
      <c r="K171" s="948" t="s">
        <v>3648</v>
      </c>
      <c r="L171" s="960">
        <v>265</v>
      </c>
      <c r="M171" s="987">
        <v>17.25</v>
      </c>
      <c r="N171" s="987">
        <v>3.45</v>
      </c>
      <c r="O171" s="987">
        <f t="shared" si="35"/>
        <v>20.7</v>
      </c>
      <c r="P171" s="1011" t="s">
        <v>3567</v>
      </c>
      <c r="Q171" s="987"/>
      <c r="R171" s="987"/>
      <c r="S171" s="987"/>
      <c r="T171" s="987"/>
      <c r="U171" s="987"/>
      <c r="V171" s="987">
        <f t="shared" si="41"/>
        <v>20.7</v>
      </c>
      <c r="W171" s="987"/>
      <c r="X171" s="987"/>
      <c r="Y171" s="987"/>
      <c r="Z171" s="987">
        <f t="shared" si="36"/>
        <v>0</v>
      </c>
      <c r="AA171" s="987"/>
      <c r="AB171" s="987">
        <f t="shared" si="44"/>
        <v>0</v>
      </c>
      <c r="AC171" s="987">
        <f t="shared" si="44"/>
        <v>0</v>
      </c>
      <c r="AD171" s="987">
        <f t="shared" si="44"/>
        <v>0</v>
      </c>
      <c r="AE171" s="987">
        <f t="shared" si="44"/>
        <v>17.25</v>
      </c>
      <c r="AF171" s="987">
        <f t="shared" si="44"/>
        <v>0</v>
      </c>
      <c r="AG171" s="987">
        <f t="shared" si="44"/>
        <v>0</v>
      </c>
      <c r="AH171" s="987">
        <f t="shared" si="44"/>
        <v>0</v>
      </c>
      <c r="AI171" s="987">
        <f t="shared" si="44"/>
        <v>0</v>
      </c>
      <c r="AJ171" s="987">
        <f t="shared" si="44"/>
        <v>0</v>
      </c>
      <c r="AK171" s="987">
        <f t="shared" si="44"/>
        <v>0</v>
      </c>
      <c r="AL171" s="987">
        <f t="shared" si="45"/>
        <v>0</v>
      </c>
      <c r="AM171" s="987">
        <f t="shared" si="45"/>
        <v>0</v>
      </c>
      <c r="AN171" s="987">
        <f t="shared" si="45"/>
        <v>0</v>
      </c>
      <c r="AO171" s="987">
        <f t="shared" si="45"/>
        <v>0</v>
      </c>
      <c r="AP171" s="987">
        <f t="shared" si="45"/>
        <v>0</v>
      </c>
      <c r="AQ171" s="987">
        <f t="shared" si="45"/>
        <v>0</v>
      </c>
      <c r="AR171" s="987">
        <f t="shared" si="45"/>
        <v>0</v>
      </c>
    </row>
    <row r="172" spans="2:44">
      <c r="B172" s="948">
        <v>217</v>
      </c>
      <c r="C172" s="950" t="s">
        <v>3520</v>
      </c>
      <c r="D172" s="951">
        <v>243</v>
      </c>
      <c r="E172" s="951" t="s">
        <v>3538</v>
      </c>
      <c r="F172" s="948" t="s">
        <v>3798</v>
      </c>
      <c r="G172" s="949">
        <v>45035</v>
      </c>
      <c r="H172" s="948" t="s">
        <v>3799</v>
      </c>
      <c r="I172" s="948" t="s">
        <v>3647</v>
      </c>
      <c r="J172" s="948" t="s">
        <v>501</v>
      </c>
      <c r="K172" s="948" t="s">
        <v>3648</v>
      </c>
      <c r="L172" s="960">
        <v>265</v>
      </c>
      <c r="M172" s="987">
        <v>22.5</v>
      </c>
      <c r="N172" s="987">
        <v>4.5</v>
      </c>
      <c r="O172" s="987">
        <f t="shared" si="35"/>
        <v>27</v>
      </c>
      <c r="P172" s="987"/>
      <c r="Q172" s="987"/>
      <c r="R172" s="987"/>
      <c r="S172" s="987"/>
      <c r="T172" s="987"/>
      <c r="U172" s="987"/>
      <c r="V172" s="987">
        <f t="shared" si="41"/>
        <v>27</v>
      </c>
      <c r="W172" s="987"/>
      <c r="X172" s="987"/>
      <c r="Y172" s="987"/>
      <c r="Z172" s="987">
        <f t="shared" si="36"/>
        <v>0</v>
      </c>
      <c r="AA172" s="987"/>
      <c r="AB172" s="987">
        <f t="shared" si="44"/>
        <v>0</v>
      </c>
      <c r="AC172" s="987">
        <f t="shared" si="44"/>
        <v>0</v>
      </c>
      <c r="AD172" s="987">
        <f t="shared" si="44"/>
        <v>0</v>
      </c>
      <c r="AE172" s="987">
        <f t="shared" si="44"/>
        <v>22.5</v>
      </c>
      <c r="AF172" s="987">
        <f t="shared" si="44"/>
        <v>0</v>
      </c>
      <c r="AG172" s="987">
        <f t="shared" si="44"/>
        <v>0</v>
      </c>
      <c r="AH172" s="987">
        <f t="shared" si="44"/>
        <v>0</v>
      </c>
      <c r="AI172" s="987">
        <f t="shared" si="44"/>
        <v>0</v>
      </c>
      <c r="AJ172" s="987">
        <f t="shared" si="44"/>
        <v>0</v>
      </c>
      <c r="AK172" s="987">
        <f t="shared" si="44"/>
        <v>0</v>
      </c>
      <c r="AL172" s="987">
        <f t="shared" si="45"/>
        <v>0</v>
      </c>
      <c r="AM172" s="987">
        <f t="shared" si="45"/>
        <v>0</v>
      </c>
      <c r="AN172" s="987">
        <f t="shared" si="45"/>
        <v>0</v>
      </c>
      <c r="AO172" s="987">
        <f t="shared" si="45"/>
        <v>0</v>
      </c>
      <c r="AP172" s="987">
        <f t="shared" si="45"/>
        <v>0</v>
      </c>
      <c r="AQ172" s="987">
        <f t="shared" si="45"/>
        <v>0</v>
      </c>
      <c r="AR172" s="987">
        <f t="shared" si="45"/>
        <v>0</v>
      </c>
    </row>
    <row r="173" spans="2:44">
      <c r="B173" s="948">
        <v>218</v>
      </c>
      <c r="C173" s="950" t="s">
        <v>3520</v>
      </c>
      <c r="D173" s="951">
        <v>244</v>
      </c>
      <c r="E173" s="951" t="s">
        <v>3538</v>
      </c>
      <c r="F173" s="948" t="s">
        <v>3800</v>
      </c>
      <c r="G173" s="949">
        <v>45038</v>
      </c>
      <c r="H173" s="948" t="s">
        <v>3801</v>
      </c>
      <c r="I173" s="948" t="s">
        <v>3647</v>
      </c>
      <c r="J173" s="948" t="s">
        <v>501</v>
      </c>
      <c r="K173" s="948" t="s">
        <v>3648</v>
      </c>
      <c r="L173" s="960">
        <v>265</v>
      </c>
      <c r="M173" s="987">
        <v>28.5</v>
      </c>
      <c r="N173" s="987">
        <v>5.7</v>
      </c>
      <c r="O173" s="987">
        <f t="shared" si="35"/>
        <v>34.200000000000003</v>
      </c>
      <c r="P173" s="987"/>
      <c r="Q173" s="987"/>
      <c r="R173" s="987"/>
      <c r="S173" s="987"/>
      <c r="T173" s="987"/>
      <c r="U173" s="987"/>
      <c r="V173" s="987">
        <f t="shared" si="41"/>
        <v>34.200000000000003</v>
      </c>
      <c r="W173" s="987"/>
      <c r="X173" s="987"/>
      <c r="Y173" s="987"/>
      <c r="Z173" s="987">
        <f t="shared" si="36"/>
        <v>0</v>
      </c>
      <c r="AA173" s="987"/>
      <c r="AB173" s="987">
        <f t="shared" si="44"/>
        <v>0</v>
      </c>
      <c r="AC173" s="987">
        <f t="shared" si="44"/>
        <v>0</v>
      </c>
      <c r="AD173" s="987">
        <f t="shared" si="44"/>
        <v>0</v>
      </c>
      <c r="AE173" s="987">
        <f t="shared" si="44"/>
        <v>28.5</v>
      </c>
      <c r="AF173" s="987">
        <f t="shared" si="44"/>
        <v>0</v>
      </c>
      <c r="AG173" s="987">
        <f t="shared" si="44"/>
        <v>0</v>
      </c>
      <c r="AH173" s="987">
        <f t="shared" si="44"/>
        <v>0</v>
      </c>
      <c r="AI173" s="987">
        <f t="shared" si="44"/>
        <v>0</v>
      </c>
      <c r="AJ173" s="987">
        <f t="shared" si="44"/>
        <v>0</v>
      </c>
      <c r="AK173" s="987">
        <f t="shared" si="44"/>
        <v>0</v>
      </c>
      <c r="AL173" s="987">
        <f t="shared" si="45"/>
        <v>0</v>
      </c>
      <c r="AM173" s="987">
        <f t="shared" si="45"/>
        <v>0</v>
      </c>
      <c r="AN173" s="987">
        <f t="shared" si="45"/>
        <v>0</v>
      </c>
      <c r="AO173" s="987">
        <f t="shared" si="45"/>
        <v>0</v>
      </c>
      <c r="AP173" s="987">
        <f t="shared" si="45"/>
        <v>0</v>
      </c>
      <c r="AQ173" s="987">
        <f t="shared" si="45"/>
        <v>0</v>
      </c>
      <c r="AR173" s="987">
        <f t="shared" si="45"/>
        <v>0</v>
      </c>
    </row>
    <row r="174" spans="2:44">
      <c r="B174" s="948">
        <v>219</v>
      </c>
      <c r="C174" s="950" t="s">
        <v>3520</v>
      </c>
      <c r="D174" s="951">
        <v>245</v>
      </c>
      <c r="E174" s="951" t="s">
        <v>3538</v>
      </c>
      <c r="F174" s="948" t="s">
        <v>3802</v>
      </c>
      <c r="G174" s="949">
        <v>45049</v>
      </c>
      <c r="H174" s="948" t="s">
        <v>3803</v>
      </c>
      <c r="I174" s="948" t="s">
        <v>3647</v>
      </c>
      <c r="J174" s="948" t="s">
        <v>501</v>
      </c>
      <c r="K174" s="948" t="s">
        <v>3648</v>
      </c>
      <c r="L174" s="960">
        <v>265</v>
      </c>
      <c r="M174" s="987">
        <v>17.25</v>
      </c>
      <c r="N174" s="987">
        <v>3.45</v>
      </c>
      <c r="O174" s="987">
        <f t="shared" si="35"/>
        <v>20.7</v>
      </c>
      <c r="P174" s="1011" t="s">
        <v>3567</v>
      </c>
      <c r="Q174" s="987"/>
      <c r="R174" s="987"/>
      <c r="S174" s="987"/>
      <c r="T174" s="987"/>
      <c r="U174" s="987"/>
      <c r="V174" s="987">
        <f t="shared" si="41"/>
        <v>20.7</v>
      </c>
      <c r="W174" s="987"/>
      <c r="X174" s="987"/>
      <c r="Y174" s="987"/>
      <c r="Z174" s="987">
        <f t="shared" si="36"/>
        <v>0</v>
      </c>
      <c r="AA174" s="987"/>
      <c r="AB174" s="987">
        <f t="shared" si="44"/>
        <v>0</v>
      </c>
      <c r="AC174" s="987">
        <f t="shared" si="44"/>
        <v>0</v>
      </c>
      <c r="AD174" s="987">
        <f t="shared" si="44"/>
        <v>0</v>
      </c>
      <c r="AE174" s="987">
        <f t="shared" si="44"/>
        <v>17.25</v>
      </c>
      <c r="AF174" s="987">
        <f t="shared" si="44"/>
        <v>0</v>
      </c>
      <c r="AG174" s="987">
        <f t="shared" si="44"/>
        <v>0</v>
      </c>
      <c r="AH174" s="987">
        <f t="shared" si="44"/>
        <v>0</v>
      </c>
      <c r="AI174" s="987">
        <f t="shared" si="44"/>
        <v>0</v>
      </c>
      <c r="AJ174" s="987">
        <f t="shared" si="44"/>
        <v>0</v>
      </c>
      <c r="AK174" s="987">
        <f t="shared" si="44"/>
        <v>0</v>
      </c>
      <c r="AL174" s="987">
        <f t="shared" si="45"/>
        <v>0</v>
      </c>
      <c r="AM174" s="987">
        <f t="shared" si="45"/>
        <v>0</v>
      </c>
      <c r="AN174" s="987">
        <f t="shared" si="45"/>
        <v>0</v>
      </c>
      <c r="AO174" s="987">
        <f t="shared" si="45"/>
        <v>0</v>
      </c>
      <c r="AP174" s="987">
        <f t="shared" si="45"/>
        <v>0</v>
      </c>
      <c r="AQ174" s="987">
        <f t="shared" si="45"/>
        <v>0</v>
      </c>
      <c r="AR174" s="987">
        <f t="shared" si="45"/>
        <v>0</v>
      </c>
    </row>
    <row r="175" spans="2:44">
      <c r="B175" s="948">
        <v>220</v>
      </c>
      <c r="C175" s="950" t="s">
        <v>3520</v>
      </c>
      <c r="D175" s="951">
        <v>246</v>
      </c>
      <c r="E175" s="951" t="s">
        <v>3538</v>
      </c>
      <c r="F175" s="948" t="s">
        <v>3804</v>
      </c>
      <c r="G175" s="949">
        <v>45055</v>
      </c>
      <c r="H175" s="948" t="s">
        <v>3805</v>
      </c>
      <c r="I175" s="948" t="s">
        <v>3647</v>
      </c>
      <c r="J175" s="948" t="s">
        <v>501</v>
      </c>
      <c r="K175" s="948" t="s">
        <v>3648</v>
      </c>
      <c r="L175" s="960">
        <v>265</v>
      </c>
      <c r="M175" s="987">
        <v>22.5</v>
      </c>
      <c r="N175" s="987">
        <v>4.5</v>
      </c>
      <c r="O175" s="987">
        <f t="shared" si="35"/>
        <v>27</v>
      </c>
      <c r="P175" s="1011" t="s">
        <v>3567</v>
      </c>
      <c r="Q175" s="987"/>
      <c r="R175" s="987"/>
      <c r="S175" s="987"/>
      <c r="T175" s="987"/>
      <c r="U175" s="987"/>
      <c r="V175" s="987">
        <f t="shared" si="41"/>
        <v>27</v>
      </c>
      <c r="W175" s="987"/>
      <c r="X175" s="987"/>
      <c r="Y175" s="987"/>
      <c r="Z175" s="987">
        <f t="shared" si="36"/>
        <v>0</v>
      </c>
      <c r="AA175" s="987"/>
      <c r="AB175" s="987">
        <f t="shared" si="44"/>
        <v>0</v>
      </c>
      <c r="AC175" s="987">
        <f t="shared" si="44"/>
        <v>0</v>
      </c>
      <c r="AD175" s="987">
        <f t="shared" si="44"/>
        <v>0</v>
      </c>
      <c r="AE175" s="987">
        <f t="shared" si="44"/>
        <v>22.5</v>
      </c>
      <c r="AF175" s="987">
        <f t="shared" si="44"/>
        <v>0</v>
      </c>
      <c r="AG175" s="987">
        <f t="shared" si="44"/>
        <v>0</v>
      </c>
      <c r="AH175" s="987">
        <f t="shared" si="44"/>
        <v>0</v>
      </c>
      <c r="AI175" s="987">
        <f t="shared" si="44"/>
        <v>0</v>
      </c>
      <c r="AJ175" s="987">
        <f t="shared" si="44"/>
        <v>0</v>
      </c>
      <c r="AK175" s="987">
        <f t="shared" si="44"/>
        <v>0</v>
      </c>
      <c r="AL175" s="987">
        <f t="shared" si="45"/>
        <v>0</v>
      </c>
      <c r="AM175" s="987">
        <f t="shared" si="45"/>
        <v>0</v>
      </c>
      <c r="AN175" s="987">
        <f t="shared" si="45"/>
        <v>0</v>
      </c>
      <c r="AO175" s="987">
        <f t="shared" si="45"/>
        <v>0</v>
      </c>
      <c r="AP175" s="987">
        <f t="shared" si="45"/>
        <v>0</v>
      </c>
      <c r="AQ175" s="987">
        <f t="shared" si="45"/>
        <v>0</v>
      </c>
      <c r="AR175" s="987">
        <f t="shared" si="45"/>
        <v>0</v>
      </c>
    </row>
    <row r="176" spans="2:44">
      <c r="B176" s="948">
        <v>221</v>
      </c>
      <c r="C176" s="950" t="s">
        <v>3520</v>
      </c>
      <c r="D176" s="951">
        <v>247</v>
      </c>
      <c r="E176" s="951" t="s">
        <v>3538</v>
      </c>
      <c r="F176" s="948" t="s">
        <v>3806</v>
      </c>
      <c r="G176" s="949">
        <v>45055</v>
      </c>
      <c r="H176" s="948" t="s">
        <v>3807</v>
      </c>
      <c r="I176" s="948" t="s">
        <v>3647</v>
      </c>
      <c r="J176" s="948" t="s">
        <v>501</v>
      </c>
      <c r="K176" s="948" t="s">
        <v>3648</v>
      </c>
      <c r="L176" s="960">
        <v>265</v>
      </c>
      <c r="M176" s="987">
        <v>28.5</v>
      </c>
      <c r="N176" s="987">
        <v>5.7</v>
      </c>
      <c r="O176" s="987">
        <f t="shared" si="35"/>
        <v>34.200000000000003</v>
      </c>
      <c r="P176" s="1011" t="s">
        <v>3567</v>
      </c>
      <c r="Q176" s="987"/>
      <c r="R176" s="987"/>
      <c r="S176" s="987"/>
      <c r="T176" s="987"/>
      <c r="U176" s="987"/>
      <c r="V176" s="987">
        <f t="shared" si="41"/>
        <v>34.200000000000003</v>
      </c>
      <c r="W176" s="987"/>
      <c r="X176" s="987"/>
      <c r="Y176" s="987"/>
      <c r="Z176" s="987">
        <f t="shared" si="36"/>
        <v>0</v>
      </c>
      <c r="AA176" s="987"/>
      <c r="AB176" s="987">
        <f t="shared" si="44"/>
        <v>0</v>
      </c>
      <c r="AC176" s="987">
        <f t="shared" si="44"/>
        <v>0</v>
      </c>
      <c r="AD176" s="987">
        <f t="shared" si="44"/>
        <v>0</v>
      </c>
      <c r="AE176" s="987">
        <f t="shared" si="44"/>
        <v>28.5</v>
      </c>
      <c r="AF176" s="987">
        <f t="shared" si="44"/>
        <v>0</v>
      </c>
      <c r="AG176" s="987">
        <f t="shared" si="44"/>
        <v>0</v>
      </c>
      <c r="AH176" s="987">
        <f t="shared" si="44"/>
        <v>0</v>
      </c>
      <c r="AI176" s="987">
        <f t="shared" si="44"/>
        <v>0</v>
      </c>
      <c r="AJ176" s="987">
        <f t="shared" si="44"/>
        <v>0</v>
      </c>
      <c r="AK176" s="987">
        <f t="shared" si="44"/>
        <v>0</v>
      </c>
      <c r="AL176" s="987">
        <f t="shared" si="45"/>
        <v>0</v>
      </c>
      <c r="AM176" s="987">
        <f t="shared" si="45"/>
        <v>0</v>
      </c>
      <c r="AN176" s="987">
        <f t="shared" si="45"/>
        <v>0</v>
      </c>
      <c r="AO176" s="987">
        <f t="shared" si="45"/>
        <v>0</v>
      </c>
      <c r="AP176" s="987">
        <f t="shared" si="45"/>
        <v>0</v>
      </c>
      <c r="AQ176" s="987">
        <f t="shared" si="45"/>
        <v>0</v>
      </c>
      <c r="AR176" s="987">
        <f t="shared" si="45"/>
        <v>0</v>
      </c>
    </row>
    <row r="177" spans="2:44">
      <c r="B177" s="948">
        <v>222</v>
      </c>
      <c r="C177" s="950" t="s">
        <v>3520</v>
      </c>
      <c r="D177" s="951">
        <v>248</v>
      </c>
      <c r="E177" s="951" t="s">
        <v>3538</v>
      </c>
      <c r="F177" s="948" t="s">
        <v>3808</v>
      </c>
      <c r="G177" s="949">
        <v>45064</v>
      </c>
      <c r="H177" s="948" t="s">
        <v>3809</v>
      </c>
      <c r="I177" s="948" t="s">
        <v>3647</v>
      </c>
      <c r="J177" s="948" t="s">
        <v>501</v>
      </c>
      <c r="K177" s="948" t="s">
        <v>3648</v>
      </c>
      <c r="L177" s="960">
        <v>265</v>
      </c>
      <c r="M177" s="987">
        <v>22.5</v>
      </c>
      <c r="N177" s="987">
        <v>4.5</v>
      </c>
      <c r="O177" s="987">
        <f t="shared" si="35"/>
        <v>27</v>
      </c>
      <c r="P177" s="1011" t="s">
        <v>3567</v>
      </c>
      <c r="Q177" s="987"/>
      <c r="R177" s="987"/>
      <c r="S177" s="987"/>
      <c r="T177" s="987"/>
      <c r="U177" s="987"/>
      <c r="V177" s="987">
        <f t="shared" si="41"/>
        <v>27</v>
      </c>
      <c r="W177" s="987"/>
      <c r="X177" s="987"/>
      <c r="Y177" s="987"/>
      <c r="Z177" s="987">
        <f t="shared" si="36"/>
        <v>0</v>
      </c>
      <c r="AA177" s="987"/>
      <c r="AB177" s="987">
        <f t="shared" si="44"/>
        <v>0</v>
      </c>
      <c r="AC177" s="987">
        <f t="shared" si="44"/>
        <v>0</v>
      </c>
      <c r="AD177" s="987">
        <f t="shared" si="44"/>
        <v>0</v>
      </c>
      <c r="AE177" s="987">
        <f t="shared" si="44"/>
        <v>22.5</v>
      </c>
      <c r="AF177" s="987">
        <f t="shared" si="44"/>
        <v>0</v>
      </c>
      <c r="AG177" s="987">
        <f t="shared" si="44"/>
        <v>0</v>
      </c>
      <c r="AH177" s="987">
        <f t="shared" si="44"/>
        <v>0</v>
      </c>
      <c r="AI177" s="987">
        <f t="shared" si="44"/>
        <v>0</v>
      </c>
      <c r="AJ177" s="987">
        <f t="shared" si="44"/>
        <v>0</v>
      </c>
      <c r="AK177" s="987">
        <f t="shared" si="44"/>
        <v>0</v>
      </c>
      <c r="AL177" s="987">
        <f t="shared" si="45"/>
        <v>0</v>
      </c>
      <c r="AM177" s="987">
        <f t="shared" si="45"/>
        <v>0</v>
      </c>
      <c r="AN177" s="987">
        <f t="shared" si="45"/>
        <v>0</v>
      </c>
      <c r="AO177" s="987">
        <f t="shared" si="45"/>
        <v>0</v>
      </c>
      <c r="AP177" s="987">
        <f t="shared" si="45"/>
        <v>0</v>
      </c>
      <c r="AQ177" s="987">
        <f t="shared" si="45"/>
        <v>0</v>
      </c>
      <c r="AR177" s="987">
        <f t="shared" si="45"/>
        <v>0</v>
      </c>
    </row>
    <row r="178" spans="2:44">
      <c r="B178" s="948">
        <v>223</v>
      </c>
      <c r="C178" s="950" t="s">
        <v>3520</v>
      </c>
      <c r="D178" s="951">
        <v>249</v>
      </c>
      <c r="E178" s="951" t="s">
        <v>3538</v>
      </c>
      <c r="F178" s="948" t="s">
        <v>3810</v>
      </c>
      <c r="G178" s="949">
        <v>45035</v>
      </c>
      <c r="H178" s="948" t="s">
        <v>3811</v>
      </c>
      <c r="I178" s="948" t="s">
        <v>3647</v>
      </c>
      <c r="J178" s="948" t="s">
        <v>501</v>
      </c>
      <c r="K178" s="948" t="s">
        <v>3648</v>
      </c>
      <c r="L178" s="960">
        <v>265</v>
      </c>
      <c r="M178" s="987">
        <v>17.25</v>
      </c>
      <c r="N178" s="987">
        <v>3.45</v>
      </c>
      <c r="O178" s="987">
        <f t="shared" si="35"/>
        <v>20.7</v>
      </c>
      <c r="P178" s="987"/>
      <c r="Q178" s="987"/>
      <c r="R178" s="987"/>
      <c r="S178" s="987"/>
      <c r="T178" s="987"/>
      <c r="U178" s="987"/>
      <c r="V178" s="987">
        <f t="shared" si="41"/>
        <v>20.7</v>
      </c>
      <c r="W178" s="987"/>
      <c r="X178" s="987"/>
      <c r="Y178" s="987"/>
      <c r="Z178" s="987">
        <f t="shared" si="36"/>
        <v>0</v>
      </c>
      <c r="AA178" s="987"/>
      <c r="AB178" s="987">
        <f t="shared" ref="AB178:AK187" si="46">IF(AB$6-$L178=0,$M178,0)</f>
        <v>0</v>
      </c>
      <c r="AC178" s="987">
        <f t="shared" si="46"/>
        <v>0</v>
      </c>
      <c r="AD178" s="987">
        <f t="shared" si="46"/>
        <v>0</v>
      </c>
      <c r="AE178" s="987">
        <f t="shared" si="46"/>
        <v>17.25</v>
      </c>
      <c r="AF178" s="987">
        <f t="shared" si="46"/>
        <v>0</v>
      </c>
      <c r="AG178" s="987">
        <f t="shared" si="46"/>
        <v>0</v>
      </c>
      <c r="AH178" s="987">
        <f t="shared" si="46"/>
        <v>0</v>
      </c>
      <c r="AI178" s="987">
        <f t="shared" si="46"/>
        <v>0</v>
      </c>
      <c r="AJ178" s="987">
        <f t="shared" si="46"/>
        <v>0</v>
      </c>
      <c r="AK178" s="987">
        <f t="shared" si="46"/>
        <v>0</v>
      </c>
      <c r="AL178" s="987">
        <f t="shared" ref="AL178:AR187" si="47">IF(AL$6-$L178=0,$M178,0)</f>
        <v>0</v>
      </c>
      <c r="AM178" s="987">
        <f t="shared" si="47"/>
        <v>0</v>
      </c>
      <c r="AN178" s="987">
        <f t="shared" si="47"/>
        <v>0</v>
      </c>
      <c r="AO178" s="987">
        <f t="shared" si="47"/>
        <v>0</v>
      </c>
      <c r="AP178" s="987">
        <f t="shared" si="47"/>
        <v>0</v>
      </c>
      <c r="AQ178" s="987">
        <f t="shared" si="47"/>
        <v>0</v>
      </c>
      <c r="AR178" s="987">
        <f t="shared" si="47"/>
        <v>0</v>
      </c>
    </row>
    <row r="179" spans="2:44">
      <c r="B179" s="948">
        <v>224</v>
      </c>
      <c r="C179" s="950" t="s">
        <v>3520</v>
      </c>
      <c r="D179" s="951">
        <v>250</v>
      </c>
      <c r="E179" s="951" t="s">
        <v>3538</v>
      </c>
      <c r="F179" s="948" t="s">
        <v>3812</v>
      </c>
      <c r="G179" s="949">
        <v>45044</v>
      </c>
      <c r="H179" s="948" t="s">
        <v>3813</v>
      </c>
      <c r="I179" s="948" t="s">
        <v>3647</v>
      </c>
      <c r="J179" s="948" t="s">
        <v>501</v>
      </c>
      <c r="K179" s="948" t="s">
        <v>3648</v>
      </c>
      <c r="L179" s="960">
        <v>265</v>
      </c>
      <c r="M179" s="987">
        <v>17.25</v>
      </c>
      <c r="N179" s="987">
        <v>3.45</v>
      </c>
      <c r="O179" s="987">
        <f t="shared" si="35"/>
        <v>20.7</v>
      </c>
      <c r="P179" s="987"/>
      <c r="Q179" s="987"/>
      <c r="R179" s="987"/>
      <c r="S179" s="987"/>
      <c r="T179" s="987"/>
      <c r="U179" s="987"/>
      <c r="V179" s="987">
        <f t="shared" si="41"/>
        <v>20.7</v>
      </c>
      <c r="W179" s="987"/>
      <c r="X179" s="987"/>
      <c r="Y179" s="987"/>
      <c r="Z179" s="987">
        <f t="shared" si="36"/>
        <v>0</v>
      </c>
      <c r="AA179" s="987"/>
      <c r="AB179" s="987">
        <f t="shared" si="46"/>
        <v>0</v>
      </c>
      <c r="AC179" s="987">
        <f t="shared" si="46"/>
        <v>0</v>
      </c>
      <c r="AD179" s="987">
        <f t="shared" si="46"/>
        <v>0</v>
      </c>
      <c r="AE179" s="987">
        <f t="shared" si="46"/>
        <v>17.25</v>
      </c>
      <c r="AF179" s="987">
        <f t="shared" si="46"/>
        <v>0</v>
      </c>
      <c r="AG179" s="987">
        <f t="shared" si="46"/>
        <v>0</v>
      </c>
      <c r="AH179" s="987">
        <f t="shared" si="46"/>
        <v>0</v>
      </c>
      <c r="AI179" s="987">
        <f t="shared" si="46"/>
        <v>0</v>
      </c>
      <c r="AJ179" s="987">
        <f t="shared" si="46"/>
        <v>0</v>
      </c>
      <c r="AK179" s="987">
        <f t="shared" si="46"/>
        <v>0</v>
      </c>
      <c r="AL179" s="987">
        <f t="shared" si="47"/>
        <v>0</v>
      </c>
      <c r="AM179" s="987">
        <f t="shared" si="47"/>
        <v>0</v>
      </c>
      <c r="AN179" s="987">
        <f t="shared" si="47"/>
        <v>0</v>
      </c>
      <c r="AO179" s="987">
        <f t="shared" si="47"/>
        <v>0</v>
      </c>
      <c r="AP179" s="987">
        <f t="shared" si="47"/>
        <v>0</v>
      </c>
      <c r="AQ179" s="987">
        <f t="shared" si="47"/>
        <v>0</v>
      </c>
      <c r="AR179" s="987">
        <f t="shared" si="47"/>
        <v>0</v>
      </c>
    </row>
    <row r="180" spans="2:44">
      <c r="B180" s="948">
        <v>225</v>
      </c>
      <c r="C180" s="950" t="s">
        <v>3520</v>
      </c>
      <c r="D180" s="951">
        <v>251</v>
      </c>
      <c r="E180" s="951" t="s">
        <v>3538</v>
      </c>
      <c r="F180" s="948" t="s">
        <v>3814</v>
      </c>
      <c r="G180" s="949">
        <v>45062</v>
      </c>
      <c r="H180" s="948" t="s">
        <v>3815</v>
      </c>
      <c r="I180" s="948" t="s">
        <v>3647</v>
      </c>
      <c r="J180" s="948" t="s">
        <v>501</v>
      </c>
      <c r="K180" s="948" t="s">
        <v>3648</v>
      </c>
      <c r="L180" s="960">
        <v>265</v>
      </c>
      <c r="M180" s="987">
        <v>17.25</v>
      </c>
      <c r="N180" s="987">
        <v>3.45</v>
      </c>
      <c r="O180" s="987">
        <f t="shared" si="35"/>
        <v>20.7</v>
      </c>
      <c r="P180" s="1011" t="s">
        <v>3567</v>
      </c>
      <c r="Q180" s="987"/>
      <c r="R180" s="987"/>
      <c r="S180" s="987"/>
      <c r="T180" s="987"/>
      <c r="U180" s="987"/>
      <c r="V180" s="987">
        <f t="shared" si="41"/>
        <v>20.7</v>
      </c>
      <c r="W180" s="987"/>
      <c r="X180" s="987"/>
      <c r="Y180" s="987"/>
      <c r="Z180" s="987">
        <f t="shared" si="36"/>
        <v>0</v>
      </c>
      <c r="AA180" s="987"/>
      <c r="AB180" s="987">
        <f t="shared" si="46"/>
        <v>0</v>
      </c>
      <c r="AC180" s="987">
        <f t="shared" si="46"/>
        <v>0</v>
      </c>
      <c r="AD180" s="987">
        <f t="shared" si="46"/>
        <v>0</v>
      </c>
      <c r="AE180" s="987">
        <f t="shared" si="46"/>
        <v>17.25</v>
      </c>
      <c r="AF180" s="987">
        <f t="shared" si="46"/>
        <v>0</v>
      </c>
      <c r="AG180" s="987">
        <f t="shared" si="46"/>
        <v>0</v>
      </c>
      <c r="AH180" s="987">
        <f t="shared" si="46"/>
        <v>0</v>
      </c>
      <c r="AI180" s="987">
        <f t="shared" si="46"/>
        <v>0</v>
      </c>
      <c r="AJ180" s="987">
        <f t="shared" si="46"/>
        <v>0</v>
      </c>
      <c r="AK180" s="987">
        <f t="shared" si="46"/>
        <v>0</v>
      </c>
      <c r="AL180" s="987">
        <f t="shared" si="47"/>
        <v>0</v>
      </c>
      <c r="AM180" s="987">
        <f t="shared" si="47"/>
        <v>0</v>
      </c>
      <c r="AN180" s="987">
        <f t="shared" si="47"/>
        <v>0</v>
      </c>
      <c r="AO180" s="987">
        <f t="shared" si="47"/>
        <v>0</v>
      </c>
      <c r="AP180" s="987">
        <f t="shared" si="47"/>
        <v>0</v>
      </c>
      <c r="AQ180" s="987">
        <f t="shared" si="47"/>
        <v>0</v>
      </c>
      <c r="AR180" s="987">
        <f t="shared" si="47"/>
        <v>0</v>
      </c>
    </row>
    <row r="181" spans="2:44">
      <c r="B181" s="948">
        <v>226</v>
      </c>
      <c r="C181" s="950" t="s">
        <v>3520</v>
      </c>
      <c r="D181" s="951">
        <v>252</v>
      </c>
      <c r="E181" s="951" t="s">
        <v>3538</v>
      </c>
      <c r="F181" s="948" t="s">
        <v>3816</v>
      </c>
      <c r="G181" s="949">
        <v>45069</v>
      </c>
      <c r="H181" s="948" t="s">
        <v>3817</v>
      </c>
      <c r="I181" s="948" t="s">
        <v>3647</v>
      </c>
      <c r="J181" s="948" t="s">
        <v>501</v>
      </c>
      <c r="K181" s="948" t="s">
        <v>3648</v>
      </c>
      <c r="L181" s="960">
        <v>265</v>
      </c>
      <c r="M181" s="987">
        <v>22.5</v>
      </c>
      <c r="N181" s="987">
        <v>4.5</v>
      </c>
      <c r="O181" s="987">
        <f t="shared" si="35"/>
        <v>27</v>
      </c>
      <c r="P181" s="1011" t="s">
        <v>3567</v>
      </c>
      <c r="Q181" s="987"/>
      <c r="R181" s="987"/>
      <c r="S181" s="987"/>
      <c r="T181" s="987"/>
      <c r="U181" s="987"/>
      <c r="V181" s="987">
        <f t="shared" ref="V181:V210" si="48">O181</f>
        <v>27</v>
      </c>
      <c r="W181" s="987"/>
      <c r="X181" s="987"/>
      <c r="Y181" s="987"/>
      <c r="Z181" s="987">
        <f t="shared" si="36"/>
        <v>0</v>
      </c>
      <c r="AA181" s="987"/>
      <c r="AB181" s="987">
        <f t="shared" si="46"/>
        <v>0</v>
      </c>
      <c r="AC181" s="987">
        <f t="shared" si="46"/>
        <v>0</v>
      </c>
      <c r="AD181" s="987">
        <f t="shared" si="46"/>
        <v>0</v>
      </c>
      <c r="AE181" s="987">
        <f t="shared" si="46"/>
        <v>22.5</v>
      </c>
      <c r="AF181" s="987">
        <f t="shared" si="46"/>
        <v>0</v>
      </c>
      <c r="AG181" s="987">
        <f t="shared" si="46"/>
        <v>0</v>
      </c>
      <c r="AH181" s="987">
        <f t="shared" si="46"/>
        <v>0</v>
      </c>
      <c r="AI181" s="987">
        <f t="shared" si="46"/>
        <v>0</v>
      </c>
      <c r="AJ181" s="987">
        <f t="shared" si="46"/>
        <v>0</v>
      </c>
      <c r="AK181" s="987">
        <f t="shared" si="46"/>
        <v>0</v>
      </c>
      <c r="AL181" s="987">
        <f t="shared" si="47"/>
        <v>0</v>
      </c>
      <c r="AM181" s="987">
        <f t="shared" si="47"/>
        <v>0</v>
      </c>
      <c r="AN181" s="987">
        <f t="shared" si="47"/>
        <v>0</v>
      </c>
      <c r="AO181" s="987">
        <f t="shared" si="47"/>
        <v>0</v>
      </c>
      <c r="AP181" s="987">
        <f t="shared" si="47"/>
        <v>0</v>
      </c>
      <c r="AQ181" s="987">
        <f t="shared" si="47"/>
        <v>0</v>
      </c>
      <c r="AR181" s="987">
        <f t="shared" si="47"/>
        <v>0</v>
      </c>
    </row>
    <row r="182" spans="2:44">
      <c r="B182" s="948">
        <v>227</v>
      </c>
      <c r="C182" s="950" t="s">
        <v>3520</v>
      </c>
      <c r="D182" s="951">
        <v>253</v>
      </c>
      <c r="E182" s="951" t="s">
        <v>3538</v>
      </c>
      <c r="F182" s="948" t="s">
        <v>3818</v>
      </c>
      <c r="G182" s="949">
        <v>45026</v>
      </c>
      <c r="H182" s="948" t="s">
        <v>3819</v>
      </c>
      <c r="I182" s="948" t="s">
        <v>3647</v>
      </c>
      <c r="J182" s="948" t="s">
        <v>501</v>
      </c>
      <c r="K182" s="948" t="s">
        <v>3648</v>
      </c>
      <c r="L182" s="960">
        <v>265</v>
      </c>
      <c r="M182" s="987">
        <v>17.25</v>
      </c>
      <c r="N182" s="987">
        <v>3.45</v>
      </c>
      <c r="O182" s="987">
        <f t="shared" si="35"/>
        <v>20.7</v>
      </c>
      <c r="P182" s="987"/>
      <c r="Q182" s="987"/>
      <c r="R182" s="987"/>
      <c r="S182" s="987"/>
      <c r="T182" s="987"/>
      <c r="U182" s="987"/>
      <c r="V182" s="987">
        <f t="shared" si="48"/>
        <v>20.7</v>
      </c>
      <c r="W182" s="987"/>
      <c r="X182" s="987"/>
      <c r="Y182" s="987"/>
      <c r="Z182" s="987">
        <f t="shared" si="36"/>
        <v>0</v>
      </c>
      <c r="AA182" s="987"/>
      <c r="AB182" s="987">
        <f t="shared" si="46"/>
        <v>0</v>
      </c>
      <c r="AC182" s="987">
        <f t="shared" si="46"/>
        <v>0</v>
      </c>
      <c r="AD182" s="987">
        <f t="shared" si="46"/>
        <v>0</v>
      </c>
      <c r="AE182" s="987">
        <f t="shared" si="46"/>
        <v>17.25</v>
      </c>
      <c r="AF182" s="987">
        <f t="shared" si="46"/>
        <v>0</v>
      </c>
      <c r="AG182" s="987">
        <f t="shared" si="46"/>
        <v>0</v>
      </c>
      <c r="AH182" s="987">
        <f t="shared" si="46"/>
        <v>0</v>
      </c>
      <c r="AI182" s="987">
        <f t="shared" si="46"/>
        <v>0</v>
      </c>
      <c r="AJ182" s="987">
        <f t="shared" si="46"/>
        <v>0</v>
      </c>
      <c r="AK182" s="987">
        <f t="shared" si="46"/>
        <v>0</v>
      </c>
      <c r="AL182" s="987">
        <f t="shared" si="47"/>
        <v>0</v>
      </c>
      <c r="AM182" s="987">
        <f t="shared" si="47"/>
        <v>0</v>
      </c>
      <c r="AN182" s="987">
        <f t="shared" si="47"/>
        <v>0</v>
      </c>
      <c r="AO182" s="987">
        <f t="shared" si="47"/>
        <v>0</v>
      </c>
      <c r="AP182" s="987">
        <f t="shared" si="47"/>
        <v>0</v>
      </c>
      <c r="AQ182" s="987">
        <f t="shared" si="47"/>
        <v>0</v>
      </c>
      <c r="AR182" s="987">
        <f t="shared" si="47"/>
        <v>0</v>
      </c>
    </row>
    <row r="183" spans="2:44">
      <c r="B183" s="948">
        <v>228</v>
      </c>
      <c r="C183" s="950" t="s">
        <v>3520</v>
      </c>
      <c r="D183" s="951">
        <v>254</v>
      </c>
      <c r="E183" s="951" t="s">
        <v>3538</v>
      </c>
      <c r="F183" s="948" t="s">
        <v>3820</v>
      </c>
      <c r="G183" s="949">
        <v>45029</v>
      </c>
      <c r="H183" s="948" t="s">
        <v>3821</v>
      </c>
      <c r="I183" s="948" t="s">
        <v>3647</v>
      </c>
      <c r="J183" s="948" t="s">
        <v>501</v>
      </c>
      <c r="K183" s="948" t="s">
        <v>3648</v>
      </c>
      <c r="L183" s="960">
        <v>265</v>
      </c>
      <c r="M183" s="987">
        <v>28.5</v>
      </c>
      <c r="N183" s="987">
        <v>5.7</v>
      </c>
      <c r="O183" s="987">
        <f t="shared" si="35"/>
        <v>34.200000000000003</v>
      </c>
      <c r="P183" s="987"/>
      <c r="Q183" s="987"/>
      <c r="R183" s="987"/>
      <c r="S183" s="987"/>
      <c r="T183" s="987"/>
      <c r="U183" s="987"/>
      <c r="V183" s="987">
        <f t="shared" si="48"/>
        <v>34.200000000000003</v>
      </c>
      <c r="W183" s="987"/>
      <c r="X183" s="987"/>
      <c r="Y183" s="987"/>
      <c r="Z183" s="987">
        <f t="shared" si="36"/>
        <v>0</v>
      </c>
      <c r="AA183" s="987"/>
      <c r="AB183" s="987">
        <f t="shared" si="46"/>
        <v>0</v>
      </c>
      <c r="AC183" s="987">
        <f t="shared" si="46"/>
        <v>0</v>
      </c>
      <c r="AD183" s="987">
        <f t="shared" si="46"/>
        <v>0</v>
      </c>
      <c r="AE183" s="987">
        <f t="shared" si="46"/>
        <v>28.5</v>
      </c>
      <c r="AF183" s="987">
        <f t="shared" si="46"/>
        <v>0</v>
      </c>
      <c r="AG183" s="987">
        <f t="shared" si="46"/>
        <v>0</v>
      </c>
      <c r="AH183" s="987">
        <f t="shared" si="46"/>
        <v>0</v>
      </c>
      <c r="AI183" s="987">
        <f t="shared" si="46"/>
        <v>0</v>
      </c>
      <c r="AJ183" s="987">
        <f t="shared" si="46"/>
        <v>0</v>
      </c>
      <c r="AK183" s="987">
        <f t="shared" si="46"/>
        <v>0</v>
      </c>
      <c r="AL183" s="987">
        <f t="shared" si="47"/>
        <v>0</v>
      </c>
      <c r="AM183" s="987">
        <f t="shared" si="47"/>
        <v>0</v>
      </c>
      <c r="AN183" s="987">
        <f t="shared" si="47"/>
        <v>0</v>
      </c>
      <c r="AO183" s="987">
        <f t="shared" si="47"/>
        <v>0</v>
      </c>
      <c r="AP183" s="987">
        <f t="shared" si="47"/>
        <v>0</v>
      </c>
      <c r="AQ183" s="987">
        <f t="shared" si="47"/>
        <v>0</v>
      </c>
      <c r="AR183" s="987">
        <f t="shared" si="47"/>
        <v>0</v>
      </c>
    </row>
    <row r="184" spans="2:44">
      <c r="B184" s="948">
        <v>229</v>
      </c>
      <c r="C184" s="950" t="s">
        <v>3520</v>
      </c>
      <c r="D184" s="951">
        <v>255</v>
      </c>
      <c r="E184" s="951" t="s">
        <v>3538</v>
      </c>
      <c r="F184" s="948" t="s">
        <v>3822</v>
      </c>
      <c r="G184" s="949">
        <v>45042</v>
      </c>
      <c r="H184" s="948" t="s">
        <v>3823</v>
      </c>
      <c r="I184" s="948" t="s">
        <v>3647</v>
      </c>
      <c r="J184" s="948" t="s">
        <v>501</v>
      </c>
      <c r="K184" s="948" t="s">
        <v>3648</v>
      </c>
      <c r="L184" s="960">
        <v>265</v>
      </c>
      <c r="M184" s="987">
        <v>28.5</v>
      </c>
      <c r="N184" s="987">
        <v>5.7</v>
      </c>
      <c r="O184" s="987">
        <f t="shared" si="35"/>
        <v>34.200000000000003</v>
      </c>
      <c r="P184" s="987"/>
      <c r="Q184" s="987"/>
      <c r="R184" s="987"/>
      <c r="S184" s="987"/>
      <c r="T184" s="987"/>
      <c r="U184" s="987"/>
      <c r="V184" s="987">
        <f t="shared" si="48"/>
        <v>34.200000000000003</v>
      </c>
      <c r="W184" s="987"/>
      <c r="X184" s="987"/>
      <c r="Y184" s="987"/>
      <c r="Z184" s="987">
        <f t="shared" si="36"/>
        <v>0</v>
      </c>
      <c r="AA184" s="987"/>
      <c r="AB184" s="987">
        <f t="shared" si="46"/>
        <v>0</v>
      </c>
      <c r="AC184" s="987">
        <f t="shared" si="46"/>
        <v>0</v>
      </c>
      <c r="AD184" s="987">
        <f t="shared" si="46"/>
        <v>0</v>
      </c>
      <c r="AE184" s="987">
        <f t="shared" si="46"/>
        <v>28.5</v>
      </c>
      <c r="AF184" s="987">
        <f t="shared" si="46"/>
        <v>0</v>
      </c>
      <c r="AG184" s="987">
        <f t="shared" si="46"/>
        <v>0</v>
      </c>
      <c r="AH184" s="987">
        <f t="shared" si="46"/>
        <v>0</v>
      </c>
      <c r="AI184" s="987">
        <f t="shared" si="46"/>
        <v>0</v>
      </c>
      <c r="AJ184" s="987">
        <f t="shared" si="46"/>
        <v>0</v>
      </c>
      <c r="AK184" s="987">
        <f t="shared" si="46"/>
        <v>0</v>
      </c>
      <c r="AL184" s="987">
        <f t="shared" si="47"/>
        <v>0</v>
      </c>
      <c r="AM184" s="987">
        <f t="shared" si="47"/>
        <v>0</v>
      </c>
      <c r="AN184" s="987">
        <f t="shared" si="47"/>
        <v>0</v>
      </c>
      <c r="AO184" s="987">
        <f t="shared" si="47"/>
        <v>0</v>
      </c>
      <c r="AP184" s="987">
        <f t="shared" si="47"/>
        <v>0</v>
      </c>
      <c r="AQ184" s="987">
        <f t="shared" si="47"/>
        <v>0</v>
      </c>
      <c r="AR184" s="987">
        <f t="shared" si="47"/>
        <v>0</v>
      </c>
    </row>
    <row r="185" spans="2:44">
      <c r="B185" s="948">
        <v>230</v>
      </c>
      <c r="C185" s="950" t="s">
        <v>3520</v>
      </c>
      <c r="D185" s="951">
        <v>256</v>
      </c>
      <c r="E185" s="951" t="s">
        <v>3538</v>
      </c>
      <c r="F185" s="948" t="s">
        <v>3824</v>
      </c>
      <c r="G185" s="949">
        <v>45071</v>
      </c>
      <c r="H185" s="948" t="s">
        <v>3825</v>
      </c>
      <c r="I185" s="948" t="s">
        <v>3647</v>
      </c>
      <c r="J185" s="948" t="s">
        <v>501</v>
      </c>
      <c r="K185" s="948" t="s">
        <v>3648</v>
      </c>
      <c r="L185" s="960">
        <v>265</v>
      </c>
      <c r="M185" s="987">
        <v>28.5</v>
      </c>
      <c r="N185" s="987">
        <v>5.7</v>
      </c>
      <c r="O185" s="987">
        <f t="shared" si="35"/>
        <v>34.200000000000003</v>
      </c>
      <c r="P185" s="1011" t="s">
        <v>3567</v>
      </c>
      <c r="Q185" s="987"/>
      <c r="R185" s="987"/>
      <c r="S185" s="987"/>
      <c r="T185" s="987"/>
      <c r="U185" s="987"/>
      <c r="V185" s="987">
        <f t="shared" si="48"/>
        <v>34.200000000000003</v>
      </c>
      <c r="W185" s="987"/>
      <c r="X185" s="987"/>
      <c r="Y185" s="987"/>
      <c r="Z185" s="987">
        <f t="shared" si="36"/>
        <v>0</v>
      </c>
      <c r="AA185" s="987"/>
      <c r="AB185" s="987">
        <f t="shared" si="46"/>
        <v>0</v>
      </c>
      <c r="AC185" s="987">
        <f t="shared" si="46"/>
        <v>0</v>
      </c>
      <c r="AD185" s="987">
        <f t="shared" si="46"/>
        <v>0</v>
      </c>
      <c r="AE185" s="987">
        <f t="shared" si="46"/>
        <v>28.5</v>
      </c>
      <c r="AF185" s="987">
        <f t="shared" si="46"/>
        <v>0</v>
      </c>
      <c r="AG185" s="987">
        <f t="shared" si="46"/>
        <v>0</v>
      </c>
      <c r="AH185" s="987">
        <f t="shared" si="46"/>
        <v>0</v>
      </c>
      <c r="AI185" s="987">
        <f t="shared" si="46"/>
        <v>0</v>
      </c>
      <c r="AJ185" s="987">
        <f t="shared" si="46"/>
        <v>0</v>
      </c>
      <c r="AK185" s="987">
        <f t="shared" si="46"/>
        <v>0</v>
      </c>
      <c r="AL185" s="987">
        <f t="shared" si="47"/>
        <v>0</v>
      </c>
      <c r="AM185" s="987">
        <f t="shared" si="47"/>
        <v>0</v>
      </c>
      <c r="AN185" s="987">
        <f t="shared" si="47"/>
        <v>0</v>
      </c>
      <c r="AO185" s="987">
        <f t="shared" si="47"/>
        <v>0</v>
      </c>
      <c r="AP185" s="987">
        <f t="shared" si="47"/>
        <v>0</v>
      </c>
      <c r="AQ185" s="987">
        <f t="shared" si="47"/>
        <v>0</v>
      </c>
      <c r="AR185" s="987">
        <f t="shared" si="47"/>
        <v>0</v>
      </c>
    </row>
    <row r="186" spans="2:44">
      <c r="B186" s="948">
        <v>231</v>
      </c>
      <c r="C186" s="950" t="s">
        <v>3520</v>
      </c>
      <c r="D186" s="951">
        <v>257</v>
      </c>
      <c r="E186" s="951" t="s">
        <v>3538</v>
      </c>
      <c r="F186" s="948" t="s">
        <v>3826</v>
      </c>
      <c r="G186" s="949">
        <v>45055</v>
      </c>
      <c r="H186" s="948" t="s">
        <v>3827</v>
      </c>
      <c r="I186" s="948" t="s">
        <v>3647</v>
      </c>
      <c r="J186" s="948" t="s">
        <v>501</v>
      </c>
      <c r="K186" s="948" t="s">
        <v>3648</v>
      </c>
      <c r="L186" s="960">
        <v>265</v>
      </c>
      <c r="M186" s="987">
        <v>17.25</v>
      </c>
      <c r="N186" s="987">
        <v>3.45</v>
      </c>
      <c r="O186" s="987">
        <f t="shared" si="35"/>
        <v>20.7</v>
      </c>
      <c r="P186" s="1011" t="s">
        <v>3567</v>
      </c>
      <c r="Q186" s="987"/>
      <c r="R186" s="987"/>
      <c r="S186" s="987"/>
      <c r="T186" s="987"/>
      <c r="U186" s="987"/>
      <c r="V186" s="987">
        <f t="shared" si="48"/>
        <v>20.7</v>
      </c>
      <c r="W186" s="987"/>
      <c r="X186" s="987"/>
      <c r="Y186" s="987"/>
      <c r="Z186" s="987">
        <f t="shared" si="36"/>
        <v>0</v>
      </c>
      <c r="AA186" s="987"/>
      <c r="AB186" s="987">
        <f t="shared" si="46"/>
        <v>0</v>
      </c>
      <c r="AC186" s="987">
        <f t="shared" si="46"/>
        <v>0</v>
      </c>
      <c r="AD186" s="987">
        <f t="shared" si="46"/>
        <v>0</v>
      </c>
      <c r="AE186" s="987">
        <f t="shared" si="46"/>
        <v>17.25</v>
      </c>
      <c r="AF186" s="987">
        <f t="shared" si="46"/>
        <v>0</v>
      </c>
      <c r="AG186" s="987">
        <f t="shared" si="46"/>
        <v>0</v>
      </c>
      <c r="AH186" s="987">
        <f t="shared" si="46"/>
        <v>0</v>
      </c>
      <c r="AI186" s="987">
        <f t="shared" si="46"/>
        <v>0</v>
      </c>
      <c r="AJ186" s="987">
        <f t="shared" si="46"/>
        <v>0</v>
      </c>
      <c r="AK186" s="987">
        <f t="shared" si="46"/>
        <v>0</v>
      </c>
      <c r="AL186" s="987">
        <f t="shared" si="47"/>
        <v>0</v>
      </c>
      <c r="AM186" s="987">
        <f t="shared" si="47"/>
        <v>0</v>
      </c>
      <c r="AN186" s="987">
        <f t="shared" si="47"/>
        <v>0</v>
      </c>
      <c r="AO186" s="987">
        <f t="shared" si="47"/>
        <v>0</v>
      </c>
      <c r="AP186" s="987">
        <f t="shared" si="47"/>
        <v>0</v>
      </c>
      <c r="AQ186" s="987">
        <f t="shared" si="47"/>
        <v>0</v>
      </c>
      <c r="AR186" s="987">
        <f t="shared" si="47"/>
        <v>0</v>
      </c>
    </row>
    <row r="187" spans="2:44">
      <c r="B187" s="948">
        <v>232</v>
      </c>
      <c r="C187" s="950" t="s">
        <v>3520</v>
      </c>
      <c r="D187" s="951">
        <v>258</v>
      </c>
      <c r="E187" s="951" t="s">
        <v>3538</v>
      </c>
      <c r="F187" s="948" t="s">
        <v>3828</v>
      </c>
      <c r="G187" s="949">
        <v>45028</v>
      </c>
      <c r="H187" s="948" t="s">
        <v>3829</v>
      </c>
      <c r="I187" s="948" t="s">
        <v>3647</v>
      </c>
      <c r="J187" s="948" t="s">
        <v>501</v>
      </c>
      <c r="K187" s="948" t="s">
        <v>3648</v>
      </c>
      <c r="L187" s="960">
        <v>265</v>
      </c>
      <c r="M187" s="987">
        <v>17.25</v>
      </c>
      <c r="N187" s="987">
        <v>3.45</v>
      </c>
      <c r="O187" s="987">
        <f t="shared" si="35"/>
        <v>20.7</v>
      </c>
      <c r="P187" s="987"/>
      <c r="Q187" s="987"/>
      <c r="R187" s="987"/>
      <c r="S187" s="987"/>
      <c r="T187" s="987"/>
      <c r="U187" s="987"/>
      <c r="V187" s="987">
        <f t="shared" si="48"/>
        <v>20.7</v>
      </c>
      <c r="W187" s="987"/>
      <c r="X187" s="987"/>
      <c r="Y187" s="987"/>
      <c r="Z187" s="987">
        <f t="shared" si="36"/>
        <v>0</v>
      </c>
      <c r="AA187" s="987"/>
      <c r="AB187" s="987">
        <f t="shared" si="46"/>
        <v>0</v>
      </c>
      <c r="AC187" s="987">
        <f t="shared" si="46"/>
        <v>0</v>
      </c>
      <c r="AD187" s="987">
        <f t="shared" si="46"/>
        <v>0</v>
      </c>
      <c r="AE187" s="987">
        <f t="shared" si="46"/>
        <v>17.25</v>
      </c>
      <c r="AF187" s="987">
        <f t="shared" si="46"/>
        <v>0</v>
      </c>
      <c r="AG187" s="987">
        <f t="shared" si="46"/>
        <v>0</v>
      </c>
      <c r="AH187" s="987">
        <f t="shared" si="46"/>
        <v>0</v>
      </c>
      <c r="AI187" s="987">
        <f t="shared" si="46"/>
        <v>0</v>
      </c>
      <c r="AJ187" s="987">
        <f t="shared" si="46"/>
        <v>0</v>
      </c>
      <c r="AK187" s="987">
        <f t="shared" si="46"/>
        <v>0</v>
      </c>
      <c r="AL187" s="987">
        <f t="shared" si="47"/>
        <v>0</v>
      </c>
      <c r="AM187" s="987">
        <f t="shared" si="47"/>
        <v>0</v>
      </c>
      <c r="AN187" s="987">
        <f t="shared" si="47"/>
        <v>0</v>
      </c>
      <c r="AO187" s="987">
        <f t="shared" si="47"/>
        <v>0</v>
      </c>
      <c r="AP187" s="987">
        <f t="shared" si="47"/>
        <v>0</v>
      </c>
      <c r="AQ187" s="987">
        <f t="shared" si="47"/>
        <v>0</v>
      </c>
      <c r="AR187" s="987">
        <f t="shared" si="47"/>
        <v>0</v>
      </c>
    </row>
    <row r="188" spans="2:44">
      <c r="B188" s="948">
        <v>233</v>
      </c>
      <c r="C188" s="950" t="s">
        <v>3520</v>
      </c>
      <c r="D188" s="951">
        <v>259</v>
      </c>
      <c r="E188" s="951" t="s">
        <v>3538</v>
      </c>
      <c r="F188" s="948" t="s">
        <v>3830</v>
      </c>
      <c r="G188" s="949">
        <v>45030</v>
      </c>
      <c r="H188" s="948" t="s">
        <v>3831</v>
      </c>
      <c r="I188" s="948" t="s">
        <v>3647</v>
      </c>
      <c r="J188" s="948" t="s">
        <v>501</v>
      </c>
      <c r="K188" s="948" t="s">
        <v>3648</v>
      </c>
      <c r="L188" s="960">
        <v>265</v>
      </c>
      <c r="M188" s="987">
        <v>28.5</v>
      </c>
      <c r="N188" s="987">
        <v>5.7</v>
      </c>
      <c r="O188" s="987">
        <f t="shared" si="35"/>
        <v>34.200000000000003</v>
      </c>
      <c r="P188" s="987"/>
      <c r="Q188" s="987"/>
      <c r="R188" s="987"/>
      <c r="S188" s="987"/>
      <c r="T188" s="987"/>
      <c r="U188" s="987"/>
      <c r="V188" s="987">
        <f t="shared" si="48"/>
        <v>34.200000000000003</v>
      </c>
      <c r="W188" s="987"/>
      <c r="X188" s="987"/>
      <c r="Y188" s="987"/>
      <c r="Z188" s="987">
        <f t="shared" si="36"/>
        <v>0</v>
      </c>
      <c r="AA188" s="987"/>
      <c r="AB188" s="987">
        <f t="shared" ref="AB188:AK197" si="49">IF(AB$6-$L188=0,$M188,0)</f>
        <v>0</v>
      </c>
      <c r="AC188" s="987">
        <f t="shared" si="49"/>
        <v>0</v>
      </c>
      <c r="AD188" s="987">
        <f t="shared" si="49"/>
        <v>0</v>
      </c>
      <c r="AE188" s="987">
        <f t="shared" si="49"/>
        <v>28.5</v>
      </c>
      <c r="AF188" s="987">
        <f t="shared" si="49"/>
        <v>0</v>
      </c>
      <c r="AG188" s="987">
        <f t="shared" si="49"/>
        <v>0</v>
      </c>
      <c r="AH188" s="987">
        <f t="shared" si="49"/>
        <v>0</v>
      </c>
      <c r="AI188" s="987">
        <f t="shared" si="49"/>
        <v>0</v>
      </c>
      <c r="AJ188" s="987">
        <f t="shared" si="49"/>
        <v>0</v>
      </c>
      <c r="AK188" s="987">
        <f t="shared" si="49"/>
        <v>0</v>
      </c>
      <c r="AL188" s="987">
        <f t="shared" ref="AL188:AR197" si="50">IF(AL$6-$L188=0,$M188,0)</f>
        <v>0</v>
      </c>
      <c r="AM188" s="987">
        <f t="shared" si="50"/>
        <v>0</v>
      </c>
      <c r="AN188" s="987">
        <f t="shared" si="50"/>
        <v>0</v>
      </c>
      <c r="AO188" s="987">
        <f t="shared" si="50"/>
        <v>0</v>
      </c>
      <c r="AP188" s="987">
        <f t="shared" si="50"/>
        <v>0</v>
      </c>
      <c r="AQ188" s="987">
        <f t="shared" si="50"/>
        <v>0</v>
      </c>
      <c r="AR188" s="987">
        <f t="shared" si="50"/>
        <v>0</v>
      </c>
    </row>
    <row r="189" spans="2:44">
      <c r="B189" s="948">
        <v>234</v>
      </c>
      <c r="C189" s="950" t="s">
        <v>3520</v>
      </c>
      <c r="D189" s="951">
        <v>260</v>
      </c>
      <c r="E189" s="951" t="s">
        <v>3538</v>
      </c>
      <c r="F189" s="948" t="s">
        <v>3832</v>
      </c>
      <c r="G189" s="949">
        <v>45076</v>
      </c>
      <c r="H189" s="948" t="s">
        <v>3833</v>
      </c>
      <c r="I189" s="948" t="s">
        <v>3647</v>
      </c>
      <c r="J189" s="948" t="s">
        <v>501</v>
      </c>
      <c r="K189" s="948" t="s">
        <v>3648</v>
      </c>
      <c r="L189" s="960">
        <v>265</v>
      </c>
      <c r="M189" s="987">
        <v>28.5</v>
      </c>
      <c r="N189" s="987">
        <v>5.7</v>
      </c>
      <c r="O189" s="987">
        <f t="shared" si="35"/>
        <v>34.200000000000003</v>
      </c>
      <c r="P189" s="1011" t="s">
        <v>3567</v>
      </c>
      <c r="Q189" s="987"/>
      <c r="R189" s="987"/>
      <c r="S189" s="987"/>
      <c r="T189" s="987"/>
      <c r="U189" s="987"/>
      <c r="V189" s="987">
        <f t="shared" si="48"/>
        <v>34.200000000000003</v>
      </c>
      <c r="W189" s="987"/>
      <c r="X189" s="987"/>
      <c r="Y189" s="987"/>
      <c r="Z189" s="987">
        <f t="shared" si="36"/>
        <v>0</v>
      </c>
      <c r="AA189" s="987"/>
      <c r="AB189" s="987">
        <f t="shared" si="49"/>
        <v>0</v>
      </c>
      <c r="AC189" s="987">
        <f t="shared" si="49"/>
        <v>0</v>
      </c>
      <c r="AD189" s="987">
        <f t="shared" si="49"/>
        <v>0</v>
      </c>
      <c r="AE189" s="987">
        <f t="shared" si="49"/>
        <v>28.5</v>
      </c>
      <c r="AF189" s="987">
        <f t="shared" si="49"/>
        <v>0</v>
      </c>
      <c r="AG189" s="987">
        <f t="shared" si="49"/>
        <v>0</v>
      </c>
      <c r="AH189" s="987">
        <f t="shared" si="49"/>
        <v>0</v>
      </c>
      <c r="AI189" s="987">
        <f t="shared" si="49"/>
        <v>0</v>
      </c>
      <c r="AJ189" s="987">
        <f t="shared" si="49"/>
        <v>0</v>
      </c>
      <c r="AK189" s="987">
        <f t="shared" si="49"/>
        <v>0</v>
      </c>
      <c r="AL189" s="987">
        <f t="shared" si="50"/>
        <v>0</v>
      </c>
      <c r="AM189" s="987">
        <f t="shared" si="50"/>
        <v>0</v>
      </c>
      <c r="AN189" s="987">
        <f t="shared" si="50"/>
        <v>0</v>
      </c>
      <c r="AO189" s="987">
        <f t="shared" si="50"/>
        <v>0</v>
      </c>
      <c r="AP189" s="987">
        <f t="shared" si="50"/>
        <v>0</v>
      </c>
      <c r="AQ189" s="987">
        <f t="shared" si="50"/>
        <v>0</v>
      </c>
      <c r="AR189" s="987">
        <f t="shared" si="50"/>
        <v>0</v>
      </c>
    </row>
    <row r="190" spans="2:44">
      <c r="B190" s="948">
        <v>235</v>
      </c>
      <c r="C190" s="950" t="s">
        <v>3520</v>
      </c>
      <c r="D190" s="951">
        <v>261</v>
      </c>
      <c r="E190" s="951" t="s">
        <v>3538</v>
      </c>
      <c r="F190" s="948" t="s">
        <v>3834</v>
      </c>
      <c r="G190" s="949">
        <v>45022</v>
      </c>
      <c r="H190" s="948" t="s">
        <v>3835</v>
      </c>
      <c r="I190" s="948" t="s">
        <v>3647</v>
      </c>
      <c r="J190" s="948" t="s">
        <v>501</v>
      </c>
      <c r="K190" s="948" t="s">
        <v>3648</v>
      </c>
      <c r="L190" s="960">
        <v>265</v>
      </c>
      <c r="M190" s="987">
        <v>22.5</v>
      </c>
      <c r="N190" s="987">
        <v>4.5</v>
      </c>
      <c r="O190" s="987">
        <f t="shared" si="35"/>
        <v>27</v>
      </c>
      <c r="P190" s="987"/>
      <c r="Q190" s="987"/>
      <c r="R190" s="987"/>
      <c r="S190" s="987"/>
      <c r="T190" s="987"/>
      <c r="U190" s="987"/>
      <c r="V190" s="987">
        <f t="shared" si="48"/>
        <v>27</v>
      </c>
      <c r="W190" s="987"/>
      <c r="X190" s="987"/>
      <c r="Y190" s="987"/>
      <c r="Z190" s="987">
        <f t="shared" si="36"/>
        <v>0</v>
      </c>
      <c r="AA190" s="987"/>
      <c r="AB190" s="987">
        <f t="shared" si="49"/>
        <v>0</v>
      </c>
      <c r="AC190" s="987">
        <f t="shared" si="49"/>
        <v>0</v>
      </c>
      <c r="AD190" s="987">
        <f t="shared" si="49"/>
        <v>0</v>
      </c>
      <c r="AE190" s="987">
        <f t="shared" si="49"/>
        <v>22.5</v>
      </c>
      <c r="AF190" s="987">
        <f t="shared" si="49"/>
        <v>0</v>
      </c>
      <c r="AG190" s="987">
        <f t="shared" si="49"/>
        <v>0</v>
      </c>
      <c r="AH190" s="987">
        <f t="shared" si="49"/>
        <v>0</v>
      </c>
      <c r="AI190" s="987">
        <f t="shared" si="49"/>
        <v>0</v>
      </c>
      <c r="AJ190" s="987">
        <f t="shared" si="49"/>
        <v>0</v>
      </c>
      <c r="AK190" s="987">
        <f t="shared" si="49"/>
        <v>0</v>
      </c>
      <c r="AL190" s="987">
        <f t="shared" si="50"/>
        <v>0</v>
      </c>
      <c r="AM190" s="987">
        <f t="shared" si="50"/>
        <v>0</v>
      </c>
      <c r="AN190" s="987">
        <f t="shared" si="50"/>
        <v>0</v>
      </c>
      <c r="AO190" s="987">
        <f t="shared" si="50"/>
        <v>0</v>
      </c>
      <c r="AP190" s="987">
        <f t="shared" si="50"/>
        <v>0</v>
      </c>
      <c r="AQ190" s="987">
        <f t="shared" si="50"/>
        <v>0</v>
      </c>
      <c r="AR190" s="987">
        <f t="shared" si="50"/>
        <v>0</v>
      </c>
    </row>
    <row r="191" spans="2:44">
      <c r="B191" s="948">
        <v>236</v>
      </c>
      <c r="C191" s="950" t="s">
        <v>3520</v>
      </c>
      <c r="D191" s="951">
        <v>262</v>
      </c>
      <c r="E191" s="951" t="s">
        <v>3538</v>
      </c>
      <c r="F191" s="948" t="s">
        <v>3836</v>
      </c>
      <c r="G191" s="949">
        <v>45041</v>
      </c>
      <c r="H191" s="948" t="s">
        <v>3837</v>
      </c>
      <c r="I191" s="948" t="s">
        <v>3647</v>
      </c>
      <c r="J191" s="948" t="s">
        <v>501</v>
      </c>
      <c r="K191" s="948" t="s">
        <v>3648</v>
      </c>
      <c r="L191" s="960">
        <v>265</v>
      </c>
      <c r="M191" s="987">
        <v>22.5</v>
      </c>
      <c r="N191" s="987">
        <v>4.5</v>
      </c>
      <c r="O191" s="987">
        <f t="shared" si="35"/>
        <v>27</v>
      </c>
      <c r="P191" s="987"/>
      <c r="Q191" s="987"/>
      <c r="R191" s="987"/>
      <c r="S191" s="987"/>
      <c r="T191" s="987"/>
      <c r="U191" s="987"/>
      <c r="V191" s="987">
        <f t="shared" si="48"/>
        <v>27</v>
      </c>
      <c r="W191" s="987"/>
      <c r="X191" s="987"/>
      <c r="Y191" s="987"/>
      <c r="Z191" s="987">
        <f t="shared" si="36"/>
        <v>0</v>
      </c>
      <c r="AA191" s="987"/>
      <c r="AB191" s="987">
        <f t="shared" si="49"/>
        <v>0</v>
      </c>
      <c r="AC191" s="987">
        <f t="shared" si="49"/>
        <v>0</v>
      </c>
      <c r="AD191" s="987">
        <f t="shared" si="49"/>
        <v>0</v>
      </c>
      <c r="AE191" s="987">
        <f t="shared" si="49"/>
        <v>22.5</v>
      </c>
      <c r="AF191" s="987">
        <f t="shared" si="49"/>
        <v>0</v>
      </c>
      <c r="AG191" s="987">
        <f t="shared" si="49"/>
        <v>0</v>
      </c>
      <c r="AH191" s="987">
        <f t="shared" si="49"/>
        <v>0</v>
      </c>
      <c r="AI191" s="987">
        <f t="shared" si="49"/>
        <v>0</v>
      </c>
      <c r="AJ191" s="987">
        <f t="shared" si="49"/>
        <v>0</v>
      </c>
      <c r="AK191" s="987">
        <f t="shared" si="49"/>
        <v>0</v>
      </c>
      <c r="AL191" s="987">
        <f t="shared" si="50"/>
        <v>0</v>
      </c>
      <c r="AM191" s="987">
        <f t="shared" si="50"/>
        <v>0</v>
      </c>
      <c r="AN191" s="987">
        <f t="shared" si="50"/>
        <v>0</v>
      </c>
      <c r="AO191" s="987">
        <f t="shared" si="50"/>
        <v>0</v>
      </c>
      <c r="AP191" s="987">
        <f t="shared" si="50"/>
        <v>0</v>
      </c>
      <c r="AQ191" s="987">
        <f t="shared" si="50"/>
        <v>0</v>
      </c>
      <c r="AR191" s="987">
        <f t="shared" si="50"/>
        <v>0</v>
      </c>
    </row>
    <row r="192" spans="2:44">
      <c r="B192" s="948">
        <v>237</v>
      </c>
      <c r="C192" s="950" t="s">
        <v>3520</v>
      </c>
      <c r="D192" s="951">
        <v>263</v>
      </c>
      <c r="E192" s="951" t="s">
        <v>3538</v>
      </c>
      <c r="F192" s="948" t="s">
        <v>3838</v>
      </c>
      <c r="G192" s="949">
        <v>45077</v>
      </c>
      <c r="H192" s="948" t="s">
        <v>3839</v>
      </c>
      <c r="I192" s="948" t="s">
        <v>3647</v>
      </c>
      <c r="J192" s="948" t="s">
        <v>501</v>
      </c>
      <c r="K192" s="948" t="s">
        <v>3648</v>
      </c>
      <c r="L192" s="960">
        <v>265</v>
      </c>
      <c r="M192" s="987">
        <v>22.5</v>
      </c>
      <c r="N192" s="987">
        <v>4.5</v>
      </c>
      <c r="O192" s="987">
        <f t="shared" si="35"/>
        <v>27</v>
      </c>
      <c r="P192" s="1011" t="s">
        <v>3567</v>
      </c>
      <c r="Q192" s="987"/>
      <c r="R192" s="987"/>
      <c r="S192" s="987"/>
      <c r="T192" s="987"/>
      <c r="U192" s="987"/>
      <c r="V192" s="987">
        <f t="shared" si="48"/>
        <v>27</v>
      </c>
      <c r="W192" s="987"/>
      <c r="X192" s="987"/>
      <c r="Y192" s="987"/>
      <c r="Z192" s="987">
        <f t="shared" si="36"/>
        <v>0</v>
      </c>
      <c r="AA192" s="987"/>
      <c r="AB192" s="987">
        <f t="shared" si="49"/>
        <v>0</v>
      </c>
      <c r="AC192" s="987">
        <f t="shared" si="49"/>
        <v>0</v>
      </c>
      <c r="AD192" s="987">
        <f t="shared" si="49"/>
        <v>0</v>
      </c>
      <c r="AE192" s="987">
        <f t="shared" si="49"/>
        <v>22.5</v>
      </c>
      <c r="AF192" s="987">
        <f t="shared" si="49"/>
        <v>0</v>
      </c>
      <c r="AG192" s="987">
        <f t="shared" si="49"/>
        <v>0</v>
      </c>
      <c r="AH192" s="987">
        <f t="shared" si="49"/>
        <v>0</v>
      </c>
      <c r="AI192" s="987">
        <f t="shared" si="49"/>
        <v>0</v>
      </c>
      <c r="AJ192" s="987">
        <f t="shared" si="49"/>
        <v>0</v>
      </c>
      <c r="AK192" s="987">
        <f t="shared" si="49"/>
        <v>0</v>
      </c>
      <c r="AL192" s="987">
        <f t="shared" si="50"/>
        <v>0</v>
      </c>
      <c r="AM192" s="987">
        <f t="shared" si="50"/>
        <v>0</v>
      </c>
      <c r="AN192" s="987">
        <f t="shared" si="50"/>
        <v>0</v>
      </c>
      <c r="AO192" s="987">
        <f t="shared" si="50"/>
        <v>0</v>
      </c>
      <c r="AP192" s="987">
        <f t="shared" si="50"/>
        <v>0</v>
      </c>
      <c r="AQ192" s="987">
        <f t="shared" si="50"/>
        <v>0</v>
      </c>
      <c r="AR192" s="987">
        <f t="shared" si="50"/>
        <v>0</v>
      </c>
    </row>
    <row r="193" spans="2:44">
      <c r="B193" s="948">
        <v>238</v>
      </c>
      <c r="C193" s="950" t="s">
        <v>3520</v>
      </c>
      <c r="D193" s="951">
        <v>264</v>
      </c>
      <c r="E193" s="951" t="s">
        <v>3538</v>
      </c>
      <c r="F193" s="948" t="s">
        <v>3840</v>
      </c>
      <c r="G193" s="949">
        <v>45028</v>
      </c>
      <c r="H193" s="948" t="s">
        <v>3841</v>
      </c>
      <c r="I193" s="948" t="s">
        <v>3647</v>
      </c>
      <c r="J193" s="948" t="s">
        <v>501</v>
      </c>
      <c r="K193" s="948" t="s">
        <v>3648</v>
      </c>
      <c r="L193" s="960">
        <v>265</v>
      </c>
      <c r="M193" s="987">
        <v>22.5</v>
      </c>
      <c r="N193" s="987">
        <v>4.5</v>
      </c>
      <c r="O193" s="987">
        <f t="shared" si="35"/>
        <v>27</v>
      </c>
      <c r="P193" s="987"/>
      <c r="Q193" s="987"/>
      <c r="R193" s="987"/>
      <c r="S193" s="987"/>
      <c r="T193" s="987"/>
      <c r="U193" s="987"/>
      <c r="V193" s="987">
        <f t="shared" si="48"/>
        <v>27</v>
      </c>
      <c r="W193" s="987"/>
      <c r="X193" s="987"/>
      <c r="Y193" s="987"/>
      <c r="Z193" s="987">
        <f t="shared" si="36"/>
        <v>0</v>
      </c>
      <c r="AA193" s="987"/>
      <c r="AB193" s="987">
        <f t="shared" si="49"/>
        <v>0</v>
      </c>
      <c r="AC193" s="987">
        <f t="shared" si="49"/>
        <v>0</v>
      </c>
      <c r="AD193" s="987">
        <f t="shared" si="49"/>
        <v>0</v>
      </c>
      <c r="AE193" s="987">
        <f t="shared" si="49"/>
        <v>22.5</v>
      </c>
      <c r="AF193" s="987">
        <f t="shared" si="49"/>
        <v>0</v>
      </c>
      <c r="AG193" s="987">
        <f t="shared" si="49"/>
        <v>0</v>
      </c>
      <c r="AH193" s="987">
        <f t="shared" si="49"/>
        <v>0</v>
      </c>
      <c r="AI193" s="987">
        <f t="shared" si="49"/>
        <v>0</v>
      </c>
      <c r="AJ193" s="987">
        <f t="shared" si="49"/>
        <v>0</v>
      </c>
      <c r="AK193" s="987">
        <f t="shared" si="49"/>
        <v>0</v>
      </c>
      <c r="AL193" s="987">
        <f t="shared" si="50"/>
        <v>0</v>
      </c>
      <c r="AM193" s="987">
        <f t="shared" si="50"/>
        <v>0</v>
      </c>
      <c r="AN193" s="987">
        <f t="shared" si="50"/>
        <v>0</v>
      </c>
      <c r="AO193" s="987">
        <f t="shared" si="50"/>
        <v>0</v>
      </c>
      <c r="AP193" s="987">
        <f t="shared" si="50"/>
        <v>0</v>
      </c>
      <c r="AQ193" s="987">
        <f t="shared" si="50"/>
        <v>0</v>
      </c>
      <c r="AR193" s="987">
        <f t="shared" si="50"/>
        <v>0</v>
      </c>
    </row>
    <row r="194" spans="2:44">
      <c r="B194" s="948">
        <v>239</v>
      </c>
      <c r="C194" s="950" t="s">
        <v>3520</v>
      </c>
      <c r="D194" s="951">
        <v>265</v>
      </c>
      <c r="E194" s="951" t="s">
        <v>3538</v>
      </c>
      <c r="F194" s="948" t="s">
        <v>3842</v>
      </c>
      <c r="G194" s="949">
        <v>45040</v>
      </c>
      <c r="H194" s="948" t="s">
        <v>3843</v>
      </c>
      <c r="I194" s="948" t="s">
        <v>3647</v>
      </c>
      <c r="J194" s="948" t="s">
        <v>501</v>
      </c>
      <c r="K194" s="948" t="s">
        <v>3648</v>
      </c>
      <c r="L194" s="960">
        <v>265</v>
      </c>
      <c r="M194" s="987">
        <v>28.5</v>
      </c>
      <c r="N194" s="987">
        <v>5.7</v>
      </c>
      <c r="O194" s="987">
        <f t="shared" si="35"/>
        <v>34.200000000000003</v>
      </c>
      <c r="P194" s="987"/>
      <c r="Q194" s="987"/>
      <c r="R194" s="987"/>
      <c r="S194" s="987"/>
      <c r="T194" s="987"/>
      <c r="U194" s="987"/>
      <c r="V194" s="987">
        <f t="shared" si="48"/>
        <v>34.200000000000003</v>
      </c>
      <c r="W194" s="987"/>
      <c r="X194" s="987"/>
      <c r="Y194" s="987"/>
      <c r="Z194" s="987">
        <f t="shared" si="36"/>
        <v>0</v>
      </c>
      <c r="AA194" s="987"/>
      <c r="AB194" s="987">
        <f t="shared" si="49"/>
        <v>0</v>
      </c>
      <c r="AC194" s="987">
        <f t="shared" si="49"/>
        <v>0</v>
      </c>
      <c r="AD194" s="987">
        <f t="shared" si="49"/>
        <v>0</v>
      </c>
      <c r="AE194" s="987">
        <f t="shared" si="49"/>
        <v>28.5</v>
      </c>
      <c r="AF194" s="987">
        <f t="shared" si="49"/>
        <v>0</v>
      </c>
      <c r="AG194" s="987">
        <f t="shared" si="49"/>
        <v>0</v>
      </c>
      <c r="AH194" s="987">
        <f t="shared" si="49"/>
        <v>0</v>
      </c>
      <c r="AI194" s="987">
        <f t="shared" si="49"/>
        <v>0</v>
      </c>
      <c r="AJ194" s="987">
        <f t="shared" si="49"/>
        <v>0</v>
      </c>
      <c r="AK194" s="987">
        <f t="shared" si="49"/>
        <v>0</v>
      </c>
      <c r="AL194" s="987">
        <f t="shared" si="50"/>
        <v>0</v>
      </c>
      <c r="AM194" s="987">
        <f t="shared" si="50"/>
        <v>0</v>
      </c>
      <c r="AN194" s="987">
        <f t="shared" si="50"/>
        <v>0</v>
      </c>
      <c r="AO194" s="987">
        <f t="shared" si="50"/>
        <v>0</v>
      </c>
      <c r="AP194" s="987">
        <f t="shared" si="50"/>
        <v>0</v>
      </c>
      <c r="AQ194" s="987">
        <f t="shared" si="50"/>
        <v>0</v>
      </c>
      <c r="AR194" s="987">
        <f t="shared" si="50"/>
        <v>0</v>
      </c>
    </row>
    <row r="195" spans="2:44">
      <c r="B195" s="948">
        <v>240</v>
      </c>
      <c r="C195" s="950" t="s">
        <v>3520</v>
      </c>
      <c r="D195" s="951">
        <v>266</v>
      </c>
      <c r="E195" s="951" t="s">
        <v>3538</v>
      </c>
      <c r="F195" s="948" t="s">
        <v>3844</v>
      </c>
      <c r="G195" s="949">
        <v>45042</v>
      </c>
      <c r="H195" s="948" t="s">
        <v>3845</v>
      </c>
      <c r="I195" s="948" t="s">
        <v>3647</v>
      </c>
      <c r="J195" s="948" t="s">
        <v>501</v>
      </c>
      <c r="K195" s="948" t="s">
        <v>3648</v>
      </c>
      <c r="L195" s="960">
        <v>265</v>
      </c>
      <c r="M195" s="987">
        <v>17.25</v>
      </c>
      <c r="N195" s="987">
        <v>3.45</v>
      </c>
      <c r="O195" s="987">
        <f t="shared" si="35"/>
        <v>20.7</v>
      </c>
      <c r="P195" s="987"/>
      <c r="Q195" s="987"/>
      <c r="R195" s="987"/>
      <c r="S195" s="987"/>
      <c r="T195" s="987"/>
      <c r="U195" s="987"/>
      <c r="V195" s="987">
        <f t="shared" si="48"/>
        <v>20.7</v>
      </c>
      <c r="W195" s="987"/>
      <c r="X195" s="987"/>
      <c r="Y195" s="987"/>
      <c r="Z195" s="987">
        <f t="shared" si="36"/>
        <v>0</v>
      </c>
      <c r="AA195" s="987"/>
      <c r="AB195" s="987">
        <f t="shared" si="49"/>
        <v>0</v>
      </c>
      <c r="AC195" s="987">
        <f t="shared" si="49"/>
        <v>0</v>
      </c>
      <c r="AD195" s="987">
        <f t="shared" si="49"/>
        <v>0</v>
      </c>
      <c r="AE195" s="987">
        <f t="shared" si="49"/>
        <v>17.25</v>
      </c>
      <c r="AF195" s="987">
        <f t="shared" si="49"/>
        <v>0</v>
      </c>
      <c r="AG195" s="987">
        <f t="shared" si="49"/>
        <v>0</v>
      </c>
      <c r="AH195" s="987">
        <f t="shared" si="49"/>
        <v>0</v>
      </c>
      <c r="AI195" s="987">
        <f t="shared" si="49"/>
        <v>0</v>
      </c>
      <c r="AJ195" s="987">
        <f t="shared" si="49"/>
        <v>0</v>
      </c>
      <c r="AK195" s="987">
        <f t="shared" si="49"/>
        <v>0</v>
      </c>
      <c r="AL195" s="987">
        <f t="shared" si="50"/>
        <v>0</v>
      </c>
      <c r="AM195" s="987">
        <f t="shared" si="50"/>
        <v>0</v>
      </c>
      <c r="AN195" s="987">
        <f t="shared" si="50"/>
        <v>0</v>
      </c>
      <c r="AO195" s="987">
        <f t="shared" si="50"/>
        <v>0</v>
      </c>
      <c r="AP195" s="987">
        <f t="shared" si="50"/>
        <v>0</v>
      </c>
      <c r="AQ195" s="987">
        <f t="shared" si="50"/>
        <v>0</v>
      </c>
      <c r="AR195" s="987">
        <f t="shared" si="50"/>
        <v>0</v>
      </c>
    </row>
    <row r="196" spans="2:44">
      <c r="B196" s="948">
        <v>241</v>
      </c>
      <c r="C196" s="950" t="s">
        <v>3520</v>
      </c>
      <c r="D196" s="951">
        <v>267</v>
      </c>
      <c r="E196" s="951" t="s">
        <v>3538</v>
      </c>
      <c r="F196" s="948" t="s">
        <v>3846</v>
      </c>
      <c r="G196" s="949">
        <v>45048</v>
      </c>
      <c r="H196" s="948" t="s">
        <v>3847</v>
      </c>
      <c r="I196" s="948" t="s">
        <v>3647</v>
      </c>
      <c r="J196" s="948" t="s">
        <v>501</v>
      </c>
      <c r="K196" s="948" t="s">
        <v>3648</v>
      </c>
      <c r="L196" s="960">
        <v>265</v>
      </c>
      <c r="M196" s="987">
        <v>28.5</v>
      </c>
      <c r="N196" s="987">
        <v>5.7</v>
      </c>
      <c r="O196" s="987">
        <f t="shared" si="35"/>
        <v>34.200000000000003</v>
      </c>
      <c r="P196" s="1011" t="s">
        <v>3567</v>
      </c>
      <c r="Q196" s="987"/>
      <c r="R196" s="987"/>
      <c r="S196" s="987"/>
      <c r="T196" s="987"/>
      <c r="U196" s="987"/>
      <c r="V196" s="987">
        <f t="shared" si="48"/>
        <v>34.200000000000003</v>
      </c>
      <c r="W196" s="987"/>
      <c r="X196" s="987"/>
      <c r="Y196" s="987"/>
      <c r="Z196" s="987">
        <f t="shared" si="36"/>
        <v>0</v>
      </c>
      <c r="AA196" s="987"/>
      <c r="AB196" s="987">
        <f t="shared" si="49"/>
        <v>0</v>
      </c>
      <c r="AC196" s="987">
        <f t="shared" si="49"/>
        <v>0</v>
      </c>
      <c r="AD196" s="987">
        <f t="shared" si="49"/>
        <v>0</v>
      </c>
      <c r="AE196" s="987">
        <f t="shared" si="49"/>
        <v>28.5</v>
      </c>
      <c r="AF196" s="987">
        <f t="shared" si="49"/>
        <v>0</v>
      </c>
      <c r="AG196" s="987">
        <f t="shared" si="49"/>
        <v>0</v>
      </c>
      <c r="AH196" s="987">
        <f t="shared" si="49"/>
        <v>0</v>
      </c>
      <c r="AI196" s="987">
        <f t="shared" si="49"/>
        <v>0</v>
      </c>
      <c r="AJ196" s="987">
        <f t="shared" si="49"/>
        <v>0</v>
      </c>
      <c r="AK196" s="987">
        <f t="shared" si="49"/>
        <v>0</v>
      </c>
      <c r="AL196" s="987">
        <f t="shared" si="50"/>
        <v>0</v>
      </c>
      <c r="AM196" s="987">
        <f t="shared" si="50"/>
        <v>0</v>
      </c>
      <c r="AN196" s="987">
        <f t="shared" si="50"/>
        <v>0</v>
      </c>
      <c r="AO196" s="987">
        <f t="shared" si="50"/>
        <v>0</v>
      </c>
      <c r="AP196" s="987">
        <f t="shared" si="50"/>
        <v>0</v>
      </c>
      <c r="AQ196" s="987">
        <f t="shared" si="50"/>
        <v>0</v>
      </c>
      <c r="AR196" s="987">
        <f t="shared" si="50"/>
        <v>0</v>
      </c>
    </row>
    <row r="197" spans="2:44">
      <c r="B197" s="948">
        <v>242</v>
      </c>
      <c r="C197" s="950" t="s">
        <v>3520</v>
      </c>
      <c r="D197" s="951">
        <v>268</v>
      </c>
      <c r="E197" s="951" t="s">
        <v>3538</v>
      </c>
      <c r="F197" s="948" t="s">
        <v>3848</v>
      </c>
      <c r="G197" s="949">
        <v>45049</v>
      </c>
      <c r="H197" s="948" t="s">
        <v>3849</v>
      </c>
      <c r="I197" s="948" t="s">
        <v>3647</v>
      </c>
      <c r="J197" s="948" t="s">
        <v>501</v>
      </c>
      <c r="K197" s="948" t="s">
        <v>3648</v>
      </c>
      <c r="L197" s="960">
        <v>265</v>
      </c>
      <c r="M197" s="987">
        <v>22.5</v>
      </c>
      <c r="N197" s="987">
        <v>4.5</v>
      </c>
      <c r="O197" s="987">
        <f t="shared" si="35"/>
        <v>27</v>
      </c>
      <c r="P197" s="1011" t="s">
        <v>3567</v>
      </c>
      <c r="Q197" s="987"/>
      <c r="R197" s="987"/>
      <c r="S197" s="987"/>
      <c r="T197" s="987"/>
      <c r="U197" s="987"/>
      <c r="V197" s="987">
        <f t="shared" si="48"/>
        <v>27</v>
      </c>
      <c r="W197" s="987"/>
      <c r="X197" s="987"/>
      <c r="Y197" s="987"/>
      <c r="Z197" s="987">
        <f t="shared" si="36"/>
        <v>0</v>
      </c>
      <c r="AA197" s="987"/>
      <c r="AB197" s="987">
        <f t="shared" si="49"/>
        <v>0</v>
      </c>
      <c r="AC197" s="987">
        <f t="shared" si="49"/>
        <v>0</v>
      </c>
      <c r="AD197" s="987">
        <f t="shared" si="49"/>
        <v>0</v>
      </c>
      <c r="AE197" s="987">
        <f t="shared" si="49"/>
        <v>22.5</v>
      </c>
      <c r="AF197" s="987">
        <f t="shared" si="49"/>
        <v>0</v>
      </c>
      <c r="AG197" s="987">
        <f t="shared" si="49"/>
        <v>0</v>
      </c>
      <c r="AH197" s="987">
        <f t="shared" si="49"/>
        <v>0</v>
      </c>
      <c r="AI197" s="987">
        <f t="shared" si="49"/>
        <v>0</v>
      </c>
      <c r="AJ197" s="987">
        <f t="shared" si="49"/>
        <v>0</v>
      </c>
      <c r="AK197" s="987">
        <f t="shared" si="49"/>
        <v>0</v>
      </c>
      <c r="AL197" s="987">
        <f t="shared" si="50"/>
        <v>0</v>
      </c>
      <c r="AM197" s="987">
        <f t="shared" si="50"/>
        <v>0</v>
      </c>
      <c r="AN197" s="987">
        <f t="shared" si="50"/>
        <v>0</v>
      </c>
      <c r="AO197" s="987">
        <f t="shared" si="50"/>
        <v>0</v>
      </c>
      <c r="AP197" s="987">
        <f t="shared" si="50"/>
        <v>0</v>
      </c>
      <c r="AQ197" s="987">
        <f t="shared" si="50"/>
        <v>0</v>
      </c>
      <c r="AR197" s="987">
        <f t="shared" si="50"/>
        <v>0</v>
      </c>
    </row>
    <row r="198" spans="2:44">
      <c r="B198" s="948">
        <v>243</v>
      </c>
      <c r="C198" s="950" t="s">
        <v>3520</v>
      </c>
      <c r="D198" s="951">
        <v>269</v>
      </c>
      <c r="E198" s="951" t="s">
        <v>3538</v>
      </c>
      <c r="F198" s="948" t="s">
        <v>3850</v>
      </c>
      <c r="G198" s="949">
        <v>45050</v>
      </c>
      <c r="H198" s="948" t="s">
        <v>3851</v>
      </c>
      <c r="I198" s="948" t="s">
        <v>3647</v>
      </c>
      <c r="J198" s="948" t="s">
        <v>501</v>
      </c>
      <c r="K198" s="948" t="s">
        <v>3648</v>
      </c>
      <c r="L198" s="960">
        <v>265</v>
      </c>
      <c r="M198" s="987">
        <v>22.5</v>
      </c>
      <c r="N198" s="987">
        <v>4.5</v>
      </c>
      <c r="O198" s="987">
        <f t="shared" si="35"/>
        <v>27</v>
      </c>
      <c r="P198" s="1011" t="s">
        <v>3567</v>
      </c>
      <c r="Q198" s="987"/>
      <c r="R198" s="987"/>
      <c r="S198" s="987"/>
      <c r="T198" s="987"/>
      <c r="U198" s="987"/>
      <c r="V198" s="987">
        <f t="shared" si="48"/>
        <v>27</v>
      </c>
      <c r="W198" s="987"/>
      <c r="X198" s="987"/>
      <c r="Y198" s="987"/>
      <c r="Z198" s="987">
        <f t="shared" si="36"/>
        <v>0</v>
      </c>
      <c r="AA198" s="987"/>
      <c r="AB198" s="987">
        <f t="shared" ref="AB198:AK207" si="51">IF(AB$6-$L198=0,$M198,0)</f>
        <v>0</v>
      </c>
      <c r="AC198" s="987">
        <f t="shared" si="51"/>
        <v>0</v>
      </c>
      <c r="AD198" s="987">
        <f t="shared" si="51"/>
        <v>0</v>
      </c>
      <c r="AE198" s="987">
        <f t="shared" si="51"/>
        <v>22.5</v>
      </c>
      <c r="AF198" s="987">
        <f t="shared" si="51"/>
        <v>0</v>
      </c>
      <c r="AG198" s="987">
        <f t="shared" si="51"/>
        <v>0</v>
      </c>
      <c r="AH198" s="987">
        <f t="shared" si="51"/>
        <v>0</v>
      </c>
      <c r="AI198" s="987">
        <f t="shared" si="51"/>
        <v>0</v>
      </c>
      <c r="AJ198" s="987">
        <f t="shared" si="51"/>
        <v>0</v>
      </c>
      <c r="AK198" s="987">
        <f t="shared" si="51"/>
        <v>0</v>
      </c>
      <c r="AL198" s="987">
        <f t="shared" ref="AL198:AR207" si="52">IF(AL$6-$L198=0,$M198,0)</f>
        <v>0</v>
      </c>
      <c r="AM198" s="987">
        <f t="shared" si="52"/>
        <v>0</v>
      </c>
      <c r="AN198" s="987">
        <f t="shared" si="52"/>
        <v>0</v>
      </c>
      <c r="AO198" s="987">
        <f t="shared" si="52"/>
        <v>0</v>
      </c>
      <c r="AP198" s="987">
        <f t="shared" si="52"/>
        <v>0</v>
      </c>
      <c r="AQ198" s="987">
        <f t="shared" si="52"/>
        <v>0</v>
      </c>
      <c r="AR198" s="987">
        <f t="shared" si="52"/>
        <v>0</v>
      </c>
    </row>
    <row r="199" spans="2:44">
      <c r="B199" s="948">
        <v>244</v>
      </c>
      <c r="C199" s="950" t="s">
        <v>3520</v>
      </c>
      <c r="D199" s="951">
        <v>270</v>
      </c>
      <c r="E199" s="951" t="s">
        <v>3538</v>
      </c>
      <c r="F199" s="948" t="s">
        <v>3852</v>
      </c>
      <c r="G199" s="949">
        <v>45065</v>
      </c>
      <c r="H199" s="948" t="s">
        <v>3853</v>
      </c>
      <c r="I199" s="948" t="s">
        <v>3647</v>
      </c>
      <c r="J199" s="948" t="s">
        <v>501</v>
      </c>
      <c r="K199" s="948" t="s">
        <v>3648</v>
      </c>
      <c r="L199" s="960">
        <v>265</v>
      </c>
      <c r="M199" s="987">
        <v>22.5</v>
      </c>
      <c r="N199" s="987">
        <v>4.5</v>
      </c>
      <c r="O199" s="987">
        <f t="shared" si="35"/>
        <v>27</v>
      </c>
      <c r="P199" s="1011" t="s">
        <v>3567</v>
      </c>
      <c r="Q199" s="987"/>
      <c r="R199" s="987"/>
      <c r="S199" s="987"/>
      <c r="T199" s="987"/>
      <c r="U199" s="987"/>
      <c r="V199" s="987">
        <f t="shared" si="48"/>
        <v>27</v>
      </c>
      <c r="W199" s="987"/>
      <c r="X199" s="987"/>
      <c r="Y199" s="987"/>
      <c r="Z199" s="987">
        <f t="shared" si="36"/>
        <v>0</v>
      </c>
      <c r="AA199" s="987"/>
      <c r="AB199" s="987">
        <f t="shared" si="51"/>
        <v>0</v>
      </c>
      <c r="AC199" s="987">
        <f t="shared" si="51"/>
        <v>0</v>
      </c>
      <c r="AD199" s="987">
        <f t="shared" si="51"/>
        <v>0</v>
      </c>
      <c r="AE199" s="987">
        <f t="shared" si="51"/>
        <v>22.5</v>
      </c>
      <c r="AF199" s="987">
        <f t="shared" si="51"/>
        <v>0</v>
      </c>
      <c r="AG199" s="987">
        <f t="shared" si="51"/>
        <v>0</v>
      </c>
      <c r="AH199" s="987">
        <f t="shared" si="51"/>
        <v>0</v>
      </c>
      <c r="AI199" s="987">
        <f t="shared" si="51"/>
        <v>0</v>
      </c>
      <c r="AJ199" s="987">
        <f t="shared" si="51"/>
        <v>0</v>
      </c>
      <c r="AK199" s="987">
        <f t="shared" si="51"/>
        <v>0</v>
      </c>
      <c r="AL199" s="987">
        <f t="shared" si="52"/>
        <v>0</v>
      </c>
      <c r="AM199" s="987">
        <f t="shared" si="52"/>
        <v>0</v>
      </c>
      <c r="AN199" s="987">
        <f t="shared" si="52"/>
        <v>0</v>
      </c>
      <c r="AO199" s="987">
        <f t="shared" si="52"/>
        <v>0</v>
      </c>
      <c r="AP199" s="987">
        <f t="shared" si="52"/>
        <v>0</v>
      </c>
      <c r="AQ199" s="987">
        <f t="shared" si="52"/>
        <v>0</v>
      </c>
      <c r="AR199" s="987">
        <f t="shared" si="52"/>
        <v>0</v>
      </c>
    </row>
    <row r="200" spans="2:44">
      <c r="B200" s="948">
        <v>245</v>
      </c>
      <c r="C200" s="950" t="s">
        <v>3520</v>
      </c>
      <c r="D200" s="951">
        <v>271</v>
      </c>
      <c r="E200" s="951" t="s">
        <v>3538</v>
      </c>
      <c r="F200" s="948" t="s">
        <v>3854</v>
      </c>
      <c r="G200" s="949">
        <v>45077</v>
      </c>
      <c r="H200" s="948" t="s">
        <v>3855</v>
      </c>
      <c r="I200" s="948" t="s">
        <v>3647</v>
      </c>
      <c r="J200" s="948" t="s">
        <v>501</v>
      </c>
      <c r="K200" s="948" t="s">
        <v>3648</v>
      </c>
      <c r="L200" s="960">
        <v>265</v>
      </c>
      <c r="M200" s="987">
        <v>28.5</v>
      </c>
      <c r="N200" s="987">
        <v>5.7</v>
      </c>
      <c r="O200" s="987">
        <f t="shared" ref="O200:O263" si="53">M200+N200</f>
        <v>34.200000000000003</v>
      </c>
      <c r="P200" s="1011" t="s">
        <v>3567</v>
      </c>
      <c r="Q200" s="987"/>
      <c r="R200" s="987"/>
      <c r="S200" s="987"/>
      <c r="T200" s="987"/>
      <c r="U200" s="987"/>
      <c r="V200" s="987">
        <f t="shared" si="48"/>
        <v>34.200000000000003</v>
      </c>
      <c r="W200" s="987"/>
      <c r="X200" s="987"/>
      <c r="Y200" s="987"/>
      <c r="Z200" s="987">
        <f t="shared" ref="Z200:Z263" si="54">O200-SUM(T200:Y200)+S200+R200</f>
        <v>0</v>
      </c>
      <c r="AA200" s="987"/>
      <c r="AB200" s="987">
        <f t="shared" si="51"/>
        <v>0</v>
      </c>
      <c r="AC200" s="987">
        <f t="shared" si="51"/>
        <v>0</v>
      </c>
      <c r="AD200" s="987">
        <f t="shared" si="51"/>
        <v>0</v>
      </c>
      <c r="AE200" s="987">
        <f t="shared" si="51"/>
        <v>28.5</v>
      </c>
      <c r="AF200" s="987">
        <f t="shared" si="51"/>
        <v>0</v>
      </c>
      <c r="AG200" s="987">
        <f t="shared" si="51"/>
        <v>0</v>
      </c>
      <c r="AH200" s="987">
        <f t="shared" si="51"/>
        <v>0</v>
      </c>
      <c r="AI200" s="987">
        <f t="shared" si="51"/>
        <v>0</v>
      </c>
      <c r="AJ200" s="987">
        <f t="shared" si="51"/>
        <v>0</v>
      </c>
      <c r="AK200" s="987">
        <f t="shared" si="51"/>
        <v>0</v>
      </c>
      <c r="AL200" s="987">
        <f t="shared" si="52"/>
        <v>0</v>
      </c>
      <c r="AM200" s="987">
        <f t="shared" si="52"/>
        <v>0</v>
      </c>
      <c r="AN200" s="987">
        <f t="shared" si="52"/>
        <v>0</v>
      </c>
      <c r="AO200" s="987">
        <f t="shared" si="52"/>
        <v>0</v>
      </c>
      <c r="AP200" s="987">
        <f t="shared" si="52"/>
        <v>0</v>
      </c>
      <c r="AQ200" s="987">
        <f t="shared" si="52"/>
        <v>0</v>
      </c>
      <c r="AR200" s="987">
        <f t="shared" si="52"/>
        <v>0</v>
      </c>
    </row>
    <row r="201" spans="2:44">
      <c r="B201" s="948">
        <v>246</v>
      </c>
      <c r="C201" s="950" t="s">
        <v>3520</v>
      </c>
      <c r="D201" s="951">
        <v>272</v>
      </c>
      <c r="E201" s="951" t="s">
        <v>3538</v>
      </c>
      <c r="F201" s="948" t="s">
        <v>3856</v>
      </c>
      <c r="G201" s="949">
        <v>45029</v>
      </c>
      <c r="H201" s="948" t="s">
        <v>3857</v>
      </c>
      <c r="I201" s="948" t="s">
        <v>3647</v>
      </c>
      <c r="J201" s="948" t="s">
        <v>501</v>
      </c>
      <c r="K201" s="948" t="s">
        <v>3648</v>
      </c>
      <c r="L201" s="960">
        <v>265</v>
      </c>
      <c r="M201" s="987">
        <v>22.5</v>
      </c>
      <c r="N201" s="987">
        <v>4.5</v>
      </c>
      <c r="O201" s="987">
        <f t="shared" si="53"/>
        <v>27</v>
      </c>
      <c r="P201" s="987"/>
      <c r="Q201" s="987"/>
      <c r="R201" s="987"/>
      <c r="S201" s="987"/>
      <c r="T201" s="987"/>
      <c r="U201" s="987"/>
      <c r="V201" s="987">
        <f t="shared" si="48"/>
        <v>27</v>
      </c>
      <c r="W201" s="987"/>
      <c r="X201" s="987"/>
      <c r="Y201" s="987"/>
      <c r="Z201" s="987">
        <f t="shared" si="54"/>
        <v>0</v>
      </c>
      <c r="AA201" s="987"/>
      <c r="AB201" s="987">
        <f t="shared" si="51"/>
        <v>0</v>
      </c>
      <c r="AC201" s="987">
        <f t="shared" si="51"/>
        <v>0</v>
      </c>
      <c r="AD201" s="987">
        <f t="shared" si="51"/>
        <v>0</v>
      </c>
      <c r="AE201" s="987">
        <f t="shared" si="51"/>
        <v>22.5</v>
      </c>
      <c r="AF201" s="987">
        <f t="shared" si="51"/>
        <v>0</v>
      </c>
      <c r="AG201" s="987">
        <f t="shared" si="51"/>
        <v>0</v>
      </c>
      <c r="AH201" s="987">
        <f t="shared" si="51"/>
        <v>0</v>
      </c>
      <c r="AI201" s="987">
        <f t="shared" si="51"/>
        <v>0</v>
      </c>
      <c r="AJ201" s="987">
        <f t="shared" si="51"/>
        <v>0</v>
      </c>
      <c r="AK201" s="987">
        <f t="shared" si="51"/>
        <v>0</v>
      </c>
      <c r="AL201" s="987">
        <f t="shared" si="52"/>
        <v>0</v>
      </c>
      <c r="AM201" s="987">
        <f t="shared" si="52"/>
        <v>0</v>
      </c>
      <c r="AN201" s="987">
        <f t="shared" si="52"/>
        <v>0</v>
      </c>
      <c r="AO201" s="987">
        <f t="shared" si="52"/>
        <v>0</v>
      </c>
      <c r="AP201" s="987">
        <f t="shared" si="52"/>
        <v>0</v>
      </c>
      <c r="AQ201" s="987">
        <f t="shared" si="52"/>
        <v>0</v>
      </c>
      <c r="AR201" s="987">
        <f t="shared" si="52"/>
        <v>0</v>
      </c>
    </row>
    <row r="202" spans="2:44">
      <c r="B202" s="948">
        <v>247</v>
      </c>
      <c r="C202" s="950" t="s">
        <v>3520</v>
      </c>
      <c r="D202" s="951">
        <v>273</v>
      </c>
      <c r="E202" s="951" t="s">
        <v>3538</v>
      </c>
      <c r="F202" s="948" t="s">
        <v>3858</v>
      </c>
      <c r="G202" s="949">
        <v>45064</v>
      </c>
      <c r="H202" s="948" t="s">
        <v>3859</v>
      </c>
      <c r="I202" s="948" t="s">
        <v>3647</v>
      </c>
      <c r="J202" s="948" t="s">
        <v>501</v>
      </c>
      <c r="K202" s="948" t="s">
        <v>3648</v>
      </c>
      <c r="L202" s="960">
        <v>265</v>
      </c>
      <c r="M202" s="987">
        <v>28.5</v>
      </c>
      <c r="N202" s="987">
        <v>5.7</v>
      </c>
      <c r="O202" s="987">
        <f t="shared" si="53"/>
        <v>34.200000000000003</v>
      </c>
      <c r="P202" s="1011" t="s">
        <v>3567</v>
      </c>
      <c r="Q202" s="987"/>
      <c r="R202" s="987"/>
      <c r="S202" s="987"/>
      <c r="T202" s="987"/>
      <c r="U202" s="987"/>
      <c r="V202" s="987">
        <f t="shared" si="48"/>
        <v>34.200000000000003</v>
      </c>
      <c r="W202" s="987"/>
      <c r="X202" s="987"/>
      <c r="Y202" s="987"/>
      <c r="Z202" s="987">
        <f t="shared" si="54"/>
        <v>0</v>
      </c>
      <c r="AA202" s="987"/>
      <c r="AB202" s="987">
        <f t="shared" si="51"/>
        <v>0</v>
      </c>
      <c r="AC202" s="987">
        <f t="shared" si="51"/>
        <v>0</v>
      </c>
      <c r="AD202" s="987">
        <f t="shared" si="51"/>
        <v>0</v>
      </c>
      <c r="AE202" s="987">
        <f t="shared" si="51"/>
        <v>28.5</v>
      </c>
      <c r="AF202" s="987">
        <f t="shared" si="51"/>
        <v>0</v>
      </c>
      <c r="AG202" s="987">
        <f t="shared" si="51"/>
        <v>0</v>
      </c>
      <c r="AH202" s="987">
        <f t="shared" si="51"/>
        <v>0</v>
      </c>
      <c r="AI202" s="987">
        <f t="shared" si="51"/>
        <v>0</v>
      </c>
      <c r="AJ202" s="987">
        <f t="shared" si="51"/>
        <v>0</v>
      </c>
      <c r="AK202" s="987">
        <f t="shared" si="51"/>
        <v>0</v>
      </c>
      <c r="AL202" s="987">
        <f t="shared" si="52"/>
        <v>0</v>
      </c>
      <c r="AM202" s="987">
        <f t="shared" si="52"/>
        <v>0</v>
      </c>
      <c r="AN202" s="987">
        <f t="shared" si="52"/>
        <v>0</v>
      </c>
      <c r="AO202" s="987">
        <f t="shared" si="52"/>
        <v>0</v>
      </c>
      <c r="AP202" s="987">
        <f t="shared" si="52"/>
        <v>0</v>
      </c>
      <c r="AQ202" s="987">
        <f t="shared" si="52"/>
        <v>0</v>
      </c>
      <c r="AR202" s="987">
        <f t="shared" si="52"/>
        <v>0</v>
      </c>
    </row>
    <row r="203" spans="2:44">
      <c r="B203" s="948">
        <v>248</v>
      </c>
      <c r="C203" s="950" t="s">
        <v>3520</v>
      </c>
      <c r="D203" s="951">
        <v>274</v>
      </c>
      <c r="E203" s="951" t="s">
        <v>3538</v>
      </c>
      <c r="F203" s="948" t="s">
        <v>3860</v>
      </c>
      <c r="G203" s="949">
        <v>45076</v>
      </c>
      <c r="H203" s="948" t="s">
        <v>3861</v>
      </c>
      <c r="I203" s="948" t="s">
        <v>3647</v>
      </c>
      <c r="J203" s="948" t="s">
        <v>501</v>
      </c>
      <c r="K203" s="948" t="s">
        <v>3648</v>
      </c>
      <c r="L203" s="960">
        <v>265</v>
      </c>
      <c r="M203" s="987">
        <v>28.5</v>
      </c>
      <c r="N203" s="987">
        <v>5.7</v>
      </c>
      <c r="O203" s="987">
        <f t="shared" si="53"/>
        <v>34.200000000000003</v>
      </c>
      <c r="P203" s="1011" t="s">
        <v>3567</v>
      </c>
      <c r="Q203" s="987"/>
      <c r="R203" s="987"/>
      <c r="S203" s="987"/>
      <c r="T203" s="987"/>
      <c r="U203" s="987"/>
      <c r="V203" s="987">
        <f t="shared" si="48"/>
        <v>34.200000000000003</v>
      </c>
      <c r="W203" s="987"/>
      <c r="X203" s="987"/>
      <c r="Y203" s="987"/>
      <c r="Z203" s="987">
        <f t="shared" si="54"/>
        <v>0</v>
      </c>
      <c r="AA203" s="987"/>
      <c r="AB203" s="987">
        <f t="shared" si="51"/>
        <v>0</v>
      </c>
      <c r="AC203" s="987">
        <f t="shared" si="51"/>
        <v>0</v>
      </c>
      <c r="AD203" s="987">
        <f t="shared" si="51"/>
        <v>0</v>
      </c>
      <c r="AE203" s="987">
        <f t="shared" si="51"/>
        <v>28.5</v>
      </c>
      <c r="AF203" s="987">
        <f t="shared" si="51"/>
        <v>0</v>
      </c>
      <c r="AG203" s="987">
        <f t="shared" si="51"/>
        <v>0</v>
      </c>
      <c r="AH203" s="987">
        <f t="shared" si="51"/>
        <v>0</v>
      </c>
      <c r="AI203" s="987">
        <f t="shared" si="51"/>
        <v>0</v>
      </c>
      <c r="AJ203" s="987">
        <f t="shared" si="51"/>
        <v>0</v>
      </c>
      <c r="AK203" s="987">
        <f t="shared" si="51"/>
        <v>0</v>
      </c>
      <c r="AL203" s="987">
        <f t="shared" si="52"/>
        <v>0</v>
      </c>
      <c r="AM203" s="987">
        <f t="shared" si="52"/>
        <v>0</v>
      </c>
      <c r="AN203" s="987">
        <f t="shared" si="52"/>
        <v>0</v>
      </c>
      <c r="AO203" s="987">
        <f t="shared" si="52"/>
        <v>0</v>
      </c>
      <c r="AP203" s="987">
        <f t="shared" si="52"/>
        <v>0</v>
      </c>
      <c r="AQ203" s="987">
        <f t="shared" si="52"/>
        <v>0</v>
      </c>
      <c r="AR203" s="987">
        <f t="shared" si="52"/>
        <v>0</v>
      </c>
    </row>
    <row r="204" spans="2:44">
      <c r="B204" s="948">
        <v>249</v>
      </c>
      <c r="C204" s="950" t="s">
        <v>3520</v>
      </c>
      <c r="D204" s="951">
        <v>275</v>
      </c>
      <c r="E204" s="951" t="s">
        <v>3538</v>
      </c>
      <c r="F204" s="948" t="s">
        <v>3862</v>
      </c>
      <c r="G204" s="949">
        <v>45064</v>
      </c>
      <c r="H204" s="948" t="s">
        <v>3863</v>
      </c>
      <c r="I204" s="948" t="s">
        <v>3647</v>
      </c>
      <c r="J204" s="948" t="s">
        <v>501</v>
      </c>
      <c r="K204" s="948" t="s">
        <v>3648</v>
      </c>
      <c r="L204" s="960">
        <v>265</v>
      </c>
      <c r="M204" s="987">
        <v>17.25</v>
      </c>
      <c r="N204" s="987">
        <v>3.45</v>
      </c>
      <c r="O204" s="987">
        <f t="shared" si="53"/>
        <v>20.7</v>
      </c>
      <c r="P204" s="1011" t="s">
        <v>3567</v>
      </c>
      <c r="Q204" s="987"/>
      <c r="R204" s="987"/>
      <c r="S204" s="987"/>
      <c r="T204" s="987"/>
      <c r="U204" s="987"/>
      <c r="V204" s="987">
        <f t="shared" si="48"/>
        <v>20.7</v>
      </c>
      <c r="W204" s="987"/>
      <c r="X204" s="987"/>
      <c r="Y204" s="987"/>
      <c r="Z204" s="987">
        <f t="shared" si="54"/>
        <v>0</v>
      </c>
      <c r="AA204" s="987"/>
      <c r="AB204" s="987">
        <f t="shared" si="51"/>
        <v>0</v>
      </c>
      <c r="AC204" s="987">
        <f t="shared" si="51"/>
        <v>0</v>
      </c>
      <c r="AD204" s="987">
        <f t="shared" si="51"/>
        <v>0</v>
      </c>
      <c r="AE204" s="987">
        <f t="shared" si="51"/>
        <v>17.25</v>
      </c>
      <c r="AF204" s="987">
        <f t="shared" si="51"/>
        <v>0</v>
      </c>
      <c r="AG204" s="987">
        <f t="shared" si="51"/>
        <v>0</v>
      </c>
      <c r="AH204" s="987">
        <f t="shared" si="51"/>
        <v>0</v>
      </c>
      <c r="AI204" s="987">
        <f t="shared" si="51"/>
        <v>0</v>
      </c>
      <c r="AJ204" s="987">
        <f t="shared" si="51"/>
        <v>0</v>
      </c>
      <c r="AK204" s="987">
        <f t="shared" si="51"/>
        <v>0</v>
      </c>
      <c r="AL204" s="987">
        <f t="shared" si="52"/>
        <v>0</v>
      </c>
      <c r="AM204" s="987">
        <f t="shared" si="52"/>
        <v>0</v>
      </c>
      <c r="AN204" s="987">
        <f t="shared" si="52"/>
        <v>0</v>
      </c>
      <c r="AO204" s="987">
        <f t="shared" si="52"/>
        <v>0</v>
      </c>
      <c r="AP204" s="987">
        <f t="shared" si="52"/>
        <v>0</v>
      </c>
      <c r="AQ204" s="987">
        <f t="shared" si="52"/>
        <v>0</v>
      </c>
      <c r="AR204" s="987">
        <f t="shared" si="52"/>
        <v>0</v>
      </c>
    </row>
    <row r="205" spans="2:44">
      <c r="B205" s="948">
        <v>250</v>
      </c>
      <c r="C205" s="950" t="s">
        <v>3520</v>
      </c>
      <c r="D205" s="951">
        <v>276</v>
      </c>
      <c r="E205" s="951" t="s">
        <v>3538</v>
      </c>
      <c r="F205" s="948" t="s">
        <v>3864</v>
      </c>
      <c r="G205" s="949">
        <v>45028</v>
      </c>
      <c r="H205" s="948" t="s">
        <v>3865</v>
      </c>
      <c r="I205" s="948" t="s">
        <v>3647</v>
      </c>
      <c r="J205" s="948" t="s">
        <v>501</v>
      </c>
      <c r="K205" s="948" t="s">
        <v>3648</v>
      </c>
      <c r="L205" s="960">
        <v>265</v>
      </c>
      <c r="M205" s="987">
        <v>28.5</v>
      </c>
      <c r="N205" s="987">
        <v>5.7</v>
      </c>
      <c r="O205" s="987">
        <f t="shared" si="53"/>
        <v>34.200000000000003</v>
      </c>
      <c r="P205" s="987"/>
      <c r="Q205" s="987"/>
      <c r="R205" s="987"/>
      <c r="S205" s="987"/>
      <c r="T205" s="987"/>
      <c r="U205" s="987"/>
      <c r="V205" s="987">
        <f t="shared" si="48"/>
        <v>34.200000000000003</v>
      </c>
      <c r="W205" s="987"/>
      <c r="X205" s="987"/>
      <c r="Y205" s="987"/>
      <c r="Z205" s="987">
        <f t="shared" si="54"/>
        <v>0</v>
      </c>
      <c r="AA205" s="987"/>
      <c r="AB205" s="987">
        <f t="shared" si="51"/>
        <v>0</v>
      </c>
      <c r="AC205" s="987">
        <f t="shared" si="51"/>
        <v>0</v>
      </c>
      <c r="AD205" s="987">
        <f t="shared" si="51"/>
        <v>0</v>
      </c>
      <c r="AE205" s="987">
        <f t="shared" si="51"/>
        <v>28.5</v>
      </c>
      <c r="AF205" s="987">
        <f t="shared" si="51"/>
        <v>0</v>
      </c>
      <c r="AG205" s="987">
        <f t="shared" si="51"/>
        <v>0</v>
      </c>
      <c r="AH205" s="987">
        <f t="shared" si="51"/>
        <v>0</v>
      </c>
      <c r="AI205" s="987">
        <f t="shared" si="51"/>
        <v>0</v>
      </c>
      <c r="AJ205" s="987">
        <f t="shared" si="51"/>
        <v>0</v>
      </c>
      <c r="AK205" s="987">
        <f t="shared" si="51"/>
        <v>0</v>
      </c>
      <c r="AL205" s="987">
        <f t="shared" si="52"/>
        <v>0</v>
      </c>
      <c r="AM205" s="987">
        <f t="shared" si="52"/>
        <v>0</v>
      </c>
      <c r="AN205" s="987">
        <f t="shared" si="52"/>
        <v>0</v>
      </c>
      <c r="AO205" s="987">
        <f t="shared" si="52"/>
        <v>0</v>
      </c>
      <c r="AP205" s="987">
        <f t="shared" si="52"/>
        <v>0</v>
      </c>
      <c r="AQ205" s="987">
        <f t="shared" si="52"/>
        <v>0</v>
      </c>
      <c r="AR205" s="987">
        <f t="shared" si="52"/>
        <v>0</v>
      </c>
    </row>
    <row r="206" spans="2:44">
      <c r="B206" s="948">
        <v>251</v>
      </c>
      <c r="C206" s="950" t="s">
        <v>3520</v>
      </c>
      <c r="D206" s="951">
        <v>277</v>
      </c>
      <c r="E206" s="951" t="s">
        <v>3538</v>
      </c>
      <c r="F206" s="948" t="s">
        <v>3866</v>
      </c>
      <c r="G206" s="949">
        <v>45038</v>
      </c>
      <c r="H206" s="948" t="s">
        <v>3867</v>
      </c>
      <c r="I206" s="948" t="s">
        <v>3647</v>
      </c>
      <c r="J206" s="948" t="s">
        <v>501</v>
      </c>
      <c r="K206" s="948" t="s">
        <v>3648</v>
      </c>
      <c r="L206" s="960">
        <v>265</v>
      </c>
      <c r="M206" s="987">
        <v>35.5</v>
      </c>
      <c r="N206" s="987">
        <v>7.1</v>
      </c>
      <c r="O206" s="987">
        <f t="shared" si="53"/>
        <v>42.6</v>
      </c>
      <c r="P206" s="987"/>
      <c r="Q206" s="987"/>
      <c r="R206" s="987"/>
      <c r="S206" s="987"/>
      <c r="T206" s="987"/>
      <c r="U206" s="987"/>
      <c r="V206" s="987">
        <f t="shared" si="48"/>
        <v>42.6</v>
      </c>
      <c r="W206" s="987"/>
      <c r="X206" s="987"/>
      <c r="Y206" s="987"/>
      <c r="Z206" s="987">
        <f t="shared" si="54"/>
        <v>0</v>
      </c>
      <c r="AA206" s="987"/>
      <c r="AB206" s="987">
        <f t="shared" si="51"/>
        <v>0</v>
      </c>
      <c r="AC206" s="987">
        <f t="shared" si="51"/>
        <v>0</v>
      </c>
      <c r="AD206" s="987">
        <f t="shared" si="51"/>
        <v>0</v>
      </c>
      <c r="AE206" s="987">
        <f t="shared" si="51"/>
        <v>35.5</v>
      </c>
      <c r="AF206" s="987">
        <f t="shared" si="51"/>
        <v>0</v>
      </c>
      <c r="AG206" s="987">
        <f t="shared" si="51"/>
        <v>0</v>
      </c>
      <c r="AH206" s="987">
        <f t="shared" si="51"/>
        <v>0</v>
      </c>
      <c r="AI206" s="987">
        <f t="shared" si="51"/>
        <v>0</v>
      </c>
      <c r="AJ206" s="987">
        <f t="shared" si="51"/>
        <v>0</v>
      </c>
      <c r="AK206" s="987">
        <f t="shared" si="51"/>
        <v>0</v>
      </c>
      <c r="AL206" s="987">
        <f t="shared" si="52"/>
        <v>0</v>
      </c>
      <c r="AM206" s="987">
        <f t="shared" si="52"/>
        <v>0</v>
      </c>
      <c r="AN206" s="987">
        <f t="shared" si="52"/>
        <v>0</v>
      </c>
      <c r="AO206" s="987">
        <f t="shared" si="52"/>
        <v>0</v>
      </c>
      <c r="AP206" s="987">
        <f t="shared" si="52"/>
        <v>0</v>
      </c>
      <c r="AQ206" s="987">
        <f t="shared" si="52"/>
        <v>0</v>
      </c>
      <c r="AR206" s="987">
        <f t="shared" si="52"/>
        <v>0</v>
      </c>
    </row>
    <row r="207" spans="2:44">
      <c r="B207" s="948">
        <v>252</v>
      </c>
      <c r="C207" s="950" t="s">
        <v>3520</v>
      </c>
      <c r="D207" s="951">
        <v>278</v>
      </c>
      <c r="E207" s="951" t="s">
        <v>3538</v>
      </c>
      <c r="F207" s="948" t="s">
        <v>3868</v>
      </c>
      <c r="G207" s="949">
        <v>45049</v>
      </c>
      <c r="H207" s="948" t="s">
        <v>3869</v>
      </c>
      <c r="I207" s="948" t="s">
        <v>3647</v>
      </c>
      <c r="J207" s="948" t="s">
        <v>501</v>
      </c>
      <c r="K207" s="948" t="s">
        <v>3648</v>
      </c>
      <c r="L207" s="960">
        <v>265</v>
      </c>
      <c r="M207" s="987">
        <v>28.5</v>
      </c>
      <c r="N207" s="987">
        <v>5.7</v>
      </c>
      <c r="O207" s="987">
        <f t="shared" si="53"/>
        <v>34.200000000000003</v>
      </c>
      <c r="P207" s="1011" t="s">
        <v>3567</v>
      </c>
      <c r="Q207" s="987"/>
      <c r="R207" s="987"/>
      <c r="S207" s="987"/>
      <c r="T207" s="987"/>
      <c r="U207" s="987"/>
      <c r="V207" s="987">
        <f t="shared" si="48"/>
        <v>34.200000000000003</v>
      </c>
      <c r="W207" s="987"/>
      <c r="X207" s="987"/>
      <c r="Y207" s="987"/>
      <c r="Z207" s="987">
        <f t="shared" si="54"/>
        <v>0</v>
      </c>
      <c r="AA207" s="987"/>
      <c r="AB207" s="987">
        <f t="shared" si="51"/>
        <v>0</v>
      </c>
      <c r="AC207" s="987">
        <f t="shared" si="51"/>
        <v>0</v>
      </c>
      <c r="AD207" s="987">
        <f t="shared" si="51"/>
        <v>0</v>
      </c>
      <c r="AE207" s="987">
        <f t="shared" si="51"/>
        <v>28.5</v>
      </c>
      <c r="AF207" s="987">
        <f t="shared" si="51"/>
        <v>0</v>
      </c>
      <c r="AG207" s="987">
        <f t="shared" si="51"/>
        <v>0</v>
      </c>
      <c r="AH207" s="987">
        <f t="shared" si="51"/>
        <v>0</v>
      </c>
      <c r="AI207" s="987">
        <f t="shared" si="51"/>
        <v>0</v>
      </c>
      <c r="AJ207" s="987">
        <f t="shared" si="51"/>
        <v>0</v>
      </c>
      <c r="AK207" s="987">
        <f t="shared" si="51"/>
        <v>0</v>
      </c>
      <c r="AL207" s="987">
        <f t="shared" si="52"/>
        <v>0</v>
      </c>
      <c r="AM207" s="987">
        <f t="shared" si="52"/>
        <v>0</v>
      </c>
      <c r="AN207" s="987">
        <f t="shared" si="52"/>
        <v>0</v>
      </c>
      <c r="AO207" s="987">
        <f t="shared" si="52"/>
        <v>0</v>
      </c>
      <c r="AP207" s="987">
        <f t="shared" si="52"/>
        <v>0</v>
      </c>
      <c r="AQ207" s="987">
        <f t="shared" si="52"/>
        <v>0</v>
      </c>
      <c r="AR207" s="987">
        <f t="shared" si="52"/>
        <v>0</v>
      </c>
    </row>
    <row r="208" spans="2:44">
      <c r="B208" s="948">
        <v>253</v>
      </c>
      <c r="C208" s="950" t="s">
        <v>3520</v>
      </c>
      <c r="D208" s="951">
        <v>279</v>
      </c>
      <c r="E208" s="951" t="s">
        <v>3538</v>
      </c>
      <c r="F208" s="948" t="s">
        <v>3870</v>
      </c>
      <c r="G208" s="949">
        <v>45055</v>
      </c>
      <c r="H208" s="948" t="s">
        <v>3871</v>
      </c>
      <c r="I208" s="948" t="s">
        <v>3647</v>
      </c>
      <c r="J208" s="948" t="s">
        <v>501</v>
      </c>
      <c r="K208" s="948" t="s">
        <v>3648</v>
      </c>
      <c r="L208" s="960">
        <v>265</v>
      </c>
      <c r="M208" s="987">
        <v>28.5</v>
      </c>
      <c r="N208" s="987">
        <v>5.7</v>
      </c>
      <c r="O208" s="987">
        <f t="shared" si="53"/>
        <v>34.200000000000003</v>
      </c>
      <c r="P208" s="1011" t="s">
        <v>3567</v>
      </c>
      <c r="Q208" s="987"/>
      <c r="R208" s="987"/>
      <c r="S208" s="987"/>
      <c r="T208" s="987"/>
      <c r="U208" s="987"/>
      <c r="V208" s="987">
        <f t="shared" si="48"/>
        <v>34.200000000000003</v>
      </c>
      <c r="W208" s="987"/>
      <c r="X208" s="987"/>
      <c r="Y208" s="987"/>
      <c r="Z208" s="987">
        <f t="shared" si="54"/>
        <v>0</v>
      </c>
      <c r="AA208" s="987"/>
      <c r="AB208" s="987">
        <f t="shared" ref="AB208:AK217" si="55">IF(AB$6-$L208=0,$M208,0)</f>
        <v>0</v>
      </c>
      <c r="AC208" s="987">
        <f t="shared" si="55"/>
        <v>0</v>
      </c>
      <c r="AD208" s="987">
        <f t="shared" si="55"/>
        <v>0</v>
      </c>
      <c r="AE208" s="987">
        <f t="shared" si="55"/>
        <v>28.5</v>
      </c>
      <c r="AF208" s="987">
        <f t="shared" si="55"/>
        <v>0</v>
      </c>
      <c r="AG208" s="987">
        <f t="shared" si="55"/>
        <v>0</v>
      </c>
      <c r="AH208" s="987">
        <f t="shared" si="55"/>
        <v>0</v>
      </c>
      <c r="AI208" s="987">
        <f t="shared" si="55"/>
        <v>0</v>
      </c>
      <c r="AJ208" s="987">
        <f t="shared" si="55"/>
        <v>0</v>
      </c>
      <c r="AK208" s="987">
        <f t="shared" si="55"/>
        <v>0</v>
      </c>
      <c r="AL208" s="987">
        <f t="shared" ref="AL208:AR217" si="56">IF(AL$6-$L208=0,$M208,0)</f>
        <v>0</v>
      </c>
      <c r="AM208" s="987">
        <f t="shared" si="56"/>
        <v>0</v>
      </c>
      <c r="AN208" s="987">
        <f t="shared" si="56"/>
        <v>0</v>
      </c>
      <c r="AO208" s="987">
        <f t="shared" si="56"/>
        <v>0</v>
      </c>
      <c r="AP208" s="987">
        <f t="shared" si="56"/>
        <v>0</v>
      </c>
      <c r="AQ208" s="987">
        <f t="shared" si="56"/>
        <v>0</v>
      </c>
      <c r="AR208" s="987">
        <f t="shared" si="56"/>
        <v>0</v>
      </c>
    </row>
    <row r="209" spans="2:44">
      <c r="B209" s="948">
        <v>254</v>
      </c>
      <c r="C209" s="950" t="s">
        <v>3520</v>
      </c>
      <c r="D209" s="951">
        <v>280</v>
      </c>
      <c r="E209" s="951" t="s">
        <v>3538</v>
      </c>
      <c r="F209" s="948" t="s">
        <v>3872</v>
      </c>
      <c r="G209" s="949">
        <v>45069</v>
      </c>
      <c r="H209" s="948" t="s">
        <v>3873</v>
      </c>
      <c r="I209" s="948" t="s">
        <v>3647</v>
      </c>
      <c r="J209" s="948" t="s">
        <v>501</v>
      </c>
      <c r="K209" s="948" t="s">
        <v>3648</v>
      </c>
      <c r="L209" s="960">
        <v>265</v>
      </c>
      <c r="M209" s="987">
        <v>28.5</v>
      </c>
      <c r="N209" s="987">
        <v>5.7</v>
      </c>
      <c r="O209" s="987">
        <f t="shared" si="53"/>
        <v>34.200000000000003</v>
      </c>
      <c r="P209" s="1011" t="s">
        <v>3567</v>
      </c>
      <c r="Q209" s="987"/>
      <c r="R209" s="987"/>
      <c r="S209" s="987"/>
      <c r="T209" s="987"/>
      <c r="U209" s="987"/>
      <c r="V209" s="987">
        <f t="shared" si="48"/>
        <v>34.200000000000003</v>
      </c>
      <c r="W209" s="987"/>
      <c r="X209" s="987"/>
      <c r="Y209" s="987"/>
      <c r="Z209" s="987">
        <f t="shared" si="54"/>
        <v>0</v>
      </c>
      <c r="AA209" s="987"/>
      <c r="AB209" s="987">
        <f t="shared" si="55"/>
        <v>0</v>
      </c>
      <c r="AC209" s="987">
        <f t="shared" si="55"/>
        <v>0</v>
      </c>
      <c r="AD209" s="987">
        <f t="shared" si="55"/>
        <v>0</v>
      </c>
      <c r="AE209" s="987">
        <f t="shared" si="55"/>
        <v>28.5</v>
      </c>
      <c r="AF209" s="987">
        <f t="shared" si="55"/>
        <v>0</v>
      </c>
      <c r="AG209" s="987">
        <f t="shared" si="55"/>
        <v>0</v>
      </c>
      <c r="AH209" s="987">
        <f t="shared" si="55"/>
        <v>0</v>
      </c>
      <c r="AI209" s="987">
        <f t="shared" si="55"/>
        <v>0</v>
      </c>
      <c r="AJ209" s="987">
        <f t="shared" si="55"/>
        <v>0</v>
      </c>
      <c r="AK209" s="987">
        <f t="shared" si="55"/>
        <v>0</v>
      </c>
      <c r="AL209" s="987">
        <f t="shared" si="56"/>
        <v>0</v>
      </c>
      <c r="AM209" s="987">
        <f t="shared" si="56"/>
        <v>0</v>
      </c>
      <c r="AN209" s="987">
        <f t="shared" si="56"/>
        <v>0</v>
      </c>
      <c r="AO209" s="987">
        <f t="shared" si="56"/>
        <v>0</v>
      </c>
      <c r="AP209" s="987">
        <f t="shared" si="56"/>
        <v>0</v>
      </c>
      <c r="AQ209" s="987">
        <f t="shared" si="56"/>
        <v>0</v>
      </c>
      <c r="AR209" s="987">
        <f t="shared" si="56"/>
        <v>0</v>
      </c>
    </row>
    <row r="210" spans="2:44">
      <c r="B210" s="948">
        <v>255</v>
      </c>
      <c r="C210" s="950" t="s">
        <v>3520</v>
      </c>
      <c r="D210" s="951">
        <v>281</v>
      </c>
      <c r="E210" s="951" t="s">
        <v>3538</v>
      </c>
      <c r="F210" s="948" t="s">
        <v>3874</v>
      </c>
      <c r="G210" s="949">
        <v>45068</v>
      </c>
      <c r="H210" s="948" t="s">
        <v>3875</v>
      </c>
      <c r="I210" s="948" t="s">
        <v>3647</v>
      </c>
      <c r="J210" s="948" t="s">
        <v>501</v>
      </c>
      <c r="K210" s="948" t="s">
        <v>3648</v>
      </c>
      <c r="L210" s="960">
        <v>265</v>
      </c>
      <c r="M210" s="987">
        <v>22.5</v>
      </c>
      <c r="N210" s="987">
        <v>4.5</v>
      </c>
      <c r="O210" s="987">
        <f t="shared" si="53"/>
        <v>27</v>
      </c>
      <c r="P210" s="1011" t="s">
        <v>3567</v>
      </c>
      <c r="Q210" s="987"/>
      <c r="R210" s="987"/>
      <c r="S210" s="987"/>
      <c r="T210" s="987"/>
      <c r="U210" s="987"/>
      <c r="V210" s="987">
        <f t="shared" si="48"/>
        <v>27</v>
      </c>
      <c r="W210" s="987"/>
      <c r="X210" s="987"/>
      <c r="Y210" s="987"/>
      <c r="Z210" s="987">
        <f t="shared" si="54"/>
        <v>0</v>
      </c>
      <c r="AA210" s="987"/>
      <c r="AB210" s="987">
        <f t="shared" si="55"/>
        <v>0</v>
      </c>
      <c r="AC210" s="987">
        <f t="shared" si="55"/>
        <v>0</v>
      </c>
      <c r="AD210" s="987">
        <f t="shared" si="55"/>
        <v>0</v>
      </c>
      <c r="AE210" s="987">
        <f t="shared" si="55"/>
        <v>22.5</v>
      </c>
      <c r="AF210" s="987">
        <f t="shared" si="55"/>
        <v>0</v>
      </c>
      <c r="AG210" s="987">
        <f t="shared" si="55"/>
        <v>0</v>
      </c>
      <c r="AH210" s="987">
        <f t="shared" si="55"/>
        <v>0</v>
      </c>
      <c r="AI210" s="987">
        <f t="shared" si="55"/>
        <v>0</v>
      </c>
      <c r="AJ210" s="987">
        <f t="shared" si="55"/>
        <v>0</v>
      </c>
      <c r="AK210" s="987">
        <f t="shared" si="55"/>
        <v>0</v>
      </c>
      <c r="AL210" s="987">
        <f t="shared" si="56"/>
        <v>0</v>
      </c>
      <c r="AM210" s="987">
        <f t="shared" si="56"/>
        <v>0</v>
      </c>
      <c r="AN210" s="987">
        <f t="shared" si="56"/>
        <v>0</v>
      </c>
      <c r="AO210" s="987">
        <f t="shared" si="56"/>
        <v>0</v>
      </c>
      <c r="AP210" s="987">
        <f t="shared" si="56"/>
        <v>0</v>
      </c>
      <c r="AQ210" s="987">
        <f t="shared" si="56"/>
        <v>0</v>
      </c>
      <c r="AR210" s="987">
        <f t="shared" si="56"/>
        <v>0</v>
      </c>
    </row>
    <row r="211" spans="2:44">
      <c r="B211" s="948">
        <v>454</v>
      </c>
      <c r="C211" s="950" t="s">
        <v>3522</v>
      </c>
      <c r="D211" s="951">
        <v>487</v>
      </c>
      <c r="E211" s="951" t="s">
        <v>3538</v>
      </c>
      <c r="F211" s="948" t="s">
        <v>3846</v>
      </c>
      <c r="G211" s="949">
        <v>45078</v>
      </c>
      <c r="H211" s="948" t="s">
        <v>3876</v>
      </c>
      <c r="I211" s="948" t="s">
        <v>3647</v>
      </c>
      <c r="J211" s="948" t="s">
        <v>501</v>
      </c>
      <c r="K211" s="948" t="s">
        <v>3648</v>
      </c>
      <c r="L211" s="960">
        <v>265</v>
      </c>
      <c r="M211" s="987">
        <v>28.5</v>
      </c>
      <c r="N211" s="987">
        <v>5.7</v>
      </c>
      <c r="O211" s="987">
        <f t="shared" si="53"/>
        <v>34.200000000000003</v>
      </c>
      <c r="P211" s="990" t="s">
        <v>2461</v>
      </c>
      <c r="Q211" s="987"/>
      <c r="R211" s="987"/>
      <c r="S211" s="987"/>
      <c r="T211" s="987"/>
      <c r="U211" s="987">
        <f>O211</f>
        <v>34.200000000000003</v>
      </c>
      <c r="V211" s="987"/>
      <c r="W211" s="987"/>
      <c r="X211" s="987"/>
      <c r="Y211" s="987"/>
      <c r="Z211" s="987">
        <f t="shared" si="54"/>
        <v>0</v>
      </c>
      <c r="AA211" s="987"/>
      <c r="AB211" s="987">
        <f t="shared" si="55"/>
        <v>0</v>
      </c>
      <c r="AC211" s="987">
        <f t="shared" si="55"/>
        <v>0</v>
      </c>
      <c r="AD211" s="987">
        <f t="shared" si="55"/>
        <v>0</v>
      </c>
      <c r="AE211" s="987">
        <f t="shared" si="55"/>
        <v>28.5</v>
      </c>
      <c r="AF211" s="987">
        <f t="shared" si="55"/>
        <v>0</v>
      </c>
      <c r="AG211" s="987">
        <f t="shared" si="55"/>
        <v>0</v>
      </c>
      <c r="AH211" s="987">
        <f t="shared" si="55"/>
        <v>0</v>
      </c>
      <c r="AI211" s="987">
        <f t="shared" si="55"/>
        <v>0</v>
      </c>
      <c r="AJ211" s="987">
        <f t="shared" si="55"/>
        <v>0</v>
      </c>
      <c r="AK211" s="987">
        <f t="shared" si="55"/>
        <v>0</v>
      </c>
      <c r="AL211" s="987">
        <f t="shared" si="56"/>
        <v>0</v>
      </c>
      <c r="AM211" s="987">
        <f t="shared" si="56"/>
        <v>0</v>
      </c>
      <c r="AN211" s="987">
        <f t="shared" si="56"/>
        <v>0</v>
      </c>
      <c r="AO211" s="987">
        <f t="shared" si="56"/>
        <v>0</v>
      </c>
      <c r="AP211" s="987">
        <f t="shared" si="56"/>
        <v>0</v>
      </c>
      <c r="AQ211" s="987">
        <f t="shared" si="56"/>
        <v>0</v>
      </c>
      <c r="AR211" s="987">
        <f t="shared" si="56"/>
        <v>0</v>
      </c>
    </row>
    <row r="212" spans="2:44">
      <c r="B212" s="948">
        <v>455</v>
      </c>
      <c r="C212" s="950" t="s">
        <v>3522</v>
      </c>
      <c r="D212" s="951">
        <v>488</v>
      </c>
      <c r="E212" s="951" t="s">
        <v>3538</v>
      </c>
      <c r="F212" s="948" t="s">
        <v>3848</v>
      </c>
      <c r="G212" s="949">
        <v>45078</v>
      </c>
      <c r="H212" s="948" t="s">
        <v>3877</v>
      </c>
      <c r="I212" s="948" t="s">
        <v>3647</v>
      </c>
      <c r="J212" s="948" t="s">
        <v>501</v>
      </c>
      <c r="K212" s="948" t="s">
        <v>3648</v>
      </c>
      <c r="L212" s="960">
        <v>265</v>
      </c>
      <c r="M212" s="987">
        <v>22.5</v>
      </c>
      <c r="N212" s="987">
        <v>4.5</v>
      </c>
      <c r="O212" s="987">
        <f t="shared" si="53"/>
        <v>27</v>
      </c>
      <c r="P212" s="990" t="s">
        <v>2461</v>
      </c>
      <c r="Q212" s="987"/>
      <c r="R212" s="987"/>
      <c r="S212" s="987"/>
      <c r="T212" s="987"/>
      <c r="U212" s="987">
        <f>O212</f>
        <v>27</v>
      </c>
      <c r="V212" s="987"/>
      <c r="W212" s="987"/>
      <c r="X212" s="987"/>
      <c r="Y212" s="987"/>
      <c r="Z212" s="987">
        <f t="shared" si="54"/>
        <v>0</v>
      </c>
      <c r="AA212" s="987"/>
      <c r="AB212" s="987">
        <f t="shared" si="55"/>
        <v>0</v>
      </c>
      <c r="AC212" s="987">
        <f t="shared" si="55"/>
        <v>0</v>
      </c>
      <c r="AD212" s="987">
        <f t="shared" si="55"/>
        <v>0</v>
      </c>
      <c r="AE212" s="987">
        <f t="shared" si="55"/>
        <v>22.5</v>
      </c>
      <c r="AF212" s="987">
        <f t="shared" si="55"/>
        <v>0</v>
      </c>
      <c r="AG212" s="987">
        <f t="shared" si="55"/>
        <v>0</v>
      </c>
      <c r="AH212" s="987">
        <f t="shared" si="55"/>
        <v>0</v>
      </c>
      <c r="AI212" s="987">
        <f t="shared" si="55"/>
        <v>0</v>
      </c>
      <c r="AJ212" s="987">
        <f t="shared" si="55"/>
        <v>0</v>
      </c>
      <c r="AK212" s="987">
        <f t="shared" si="55"/>
        <v>0</v>
      </c>
      <c r="AL212" s="987">
        <f t="shared" si="56"/>
        <v>0</v>
      </c>
      <c r="AM212" s="987">
        <f t="shared" si="56"/>
        <v>0</v>
      </c>
      <c r="AN212" s="987">
        <f t="shared" si="56"/>
        <v>0</v>
      </c>
      <c r="AO212" s="987">
        <f t="shared" si="56"/>
        <v>0</v>
      </c>
      <c r="AP212" s="987">
        <f t="shared" si="56"/>
        <v>0</v>
      </c>
      <c r="AQ212" s="987">
        <f t="shared" si="56"/>
        <v>0</v>
      </c>
      <c r="AR212" s="987">
        <f t="shared" si="56"/>
        <v>0</v>
      </c>
    </row>
    <row r="213" spans="2:44">
      <c r="B213" s="948">
        <v>456</v>
      </c>
      <c r="C213" s="950" t="s">
        <v>3522</v>
      </c>
      <c r="D213" s="951">
        <v>489</v>
      </c>
      <c r="E213" s="951" t="s">
        <v>3538</v>
      </c>
      <c r="F213" s="948" t="s">
        <v>3868</v>
      </c>
      <c r="G213" s="949">
        <v>45078</v>
      </c>
      <c r="H213" s="948" t="s">
        <v>3878</v>
      </c>
      <c r="I213" s="948" t="s">
        <v>3647</v>
      </c>
      <c r="J213" s="948" t="s">
        <v>501</v>
      </c>
      <c r="K213" s="948" t="s">
        <v>3648</v>
      </c>
      <c r="L213" s="960">
        <v>265</v>
      </c>
      <c r="M213" s="987">
        <v>28.5</v>
      </c>
      <c r="N213" s="987">
        <v>5.7</v>
      </c>
      <c r="O213" s="987">
        <f t="shared" si="53"/>
        <v>34.200000000000003</v>
      </c>
      <c r="P213" s="990" t="s">
        <v>2461</v>
      </c>
      <c r="Q213" s="987"/>
      <c r="R213" s="987"/>
      <c r="S213" s="987"/>
      <c r="T213" s="987"/>
      <c r="U213" s="987">
        <f>O213</f>
        <v>34.200000000000003</v>
      </c>
      <c r="V213" s="987"/>
      <c r="W213" s="987"/>
      <c r="X213" s="987"/>
      <c r="Y213" s="987"/>
      <c r="Z213" s="987">
        <f t="shared" si="54"/>
        <v>0</v>
      </c>
      <c r="AA213" s="987"/>
      <c r="AB213" s="987">
        <f t="shared" si="55"/>
        <v>0</v>
      </c>
      <c r="AC213" s="987">
        <f t="shared" si="55"/>
        <v>0</v>
      </c>
      <c r="AD213" s="987">
        <f t="shared" si="55"/>
        <v>0</v>
      </c>
      <c r="AE213" s="987">
        <f t="shared" si="55"/>
        <v>28.5</v>
      </c>
      <c r="AF213" s="987">
        <f t="shared" si="55"/>
        <v>0</v>
      </c>
      <c r="AG213" s="987">
        <f t="shared" si="55"/>
        <v>0</v>
      </c>
      <c r="AH213" s="987">
        <f t="shared" si="55"/>
        <v>0</v>
      </c>
      <c r="AI213" s="987">
        <f t="shared" si="55"/>
        <v>0</v>
      </c>
      <c r="AJ213" s="987">
        <f t="shared" si="55"/>
        <v>0</v>
      </c>
      <c r="AK213" s="987">
        <f t="shared" si="55"/>
        <v>0</v>
      </c>
      <c r="AL213" s="987">
        <f t="shared" si="56"/>
        <v>0</v>
      </c>
      <c r="AM213" s="987">
        <f t="shared" si="56"/>
        <v>0</v>
      </c>
      <c r="AN213" s="987">
        <f t="shared" si="56"/>
        <v>0</v>
      </c>
      <c r="AO213" s="987">
        <f t="shared" si="56"/>
        <v>0</v>
      </c>
      <c r="AP213" s="987">
        <f t="shared" si="56"/>
        <v>0</v>
      </c>
      <c r="AQ213" s="987">
        <f t="shared" si="56"/>
        <v>0</v>
      </c>
      <c r="AR213" s="987">
        <f t="shared" si="56"/>
        <v>0</v>
      </c>
    </row>
    <row r="214" spans="2:44">
      <c r="B214" s="948">
        <v>457</v>
      </c>
      <c r="C214" s="950" t="s">
        <v>3522</v>
      </c>
      <c r="D214" s="951">
        <v>490</v>
      </c>
      <c r="E214" s="951" t="s">
        <v>3538</v>
      </c>
      <c r="F214" s="948" t="s">
        <v>3802</v>
      </c>
      <c r="G214" s="949">
        <v>45078</v>
      </c>
      <c r="H214" s="948" t="s">
        <v>3879</v>
      </c>
      <c r="I214" s="948" t="s">
        <v>3647</v>
      </c>
      <c r="J214" s="948" t="s">
        <v>501</v>
      </c>
      <c r="K214" s="948" t="s">
        <v>3648</v>
      </c>
      <c r="L214" s="960">
        <v>265</v>
      </c>
      <c r="M214" s="987">
        <v>17.25</v>
      </c>
      <c r="N214" s="987">
        <v>3.45</v>
      </c>
      <c r="O214" s="987">
        <f t="shared" si="53"/>
        <v>20.7</v>
      </c>
      <c r="P214" s="990" t="s">
        <v>2461</v>
      </c>
      <c r="Q214" s="987"/>
      <c r="R214" s="987"/>
      <c r="S214" s="987"/>
      <c r="T214" s="987"/>
      <c r="U214" s="987">
        <f>O214</f>
        <v>20.7</v>
      </c>
      <c r="V214" s="987"/>
      <c r="W214" s="987"/>
      <c r="X214" s="987"/>
      <c r="Y214" s="987"/>
      <c r="Z214" s="987">
        <f t="shared" si="54"/>
        <v>0</v>
      </c>
      <c r="AA214" s="987"/>
      <c r="AB214" s="987">
        <f t="shared" si="55"/>
        <v>0</v>
      </c>
      <c r="AC214" s="987">
        <f t="shared" si="55"/>
        <v>0</v>
      </c>
      <c r="AD214" s="987">
        <f t="shared" si="55"/>
        <v>0</v>
      </c>
      <c r="AE214" s="987">
        <f t="shared" si="55"/>
        <v>17.25</v>
      </c>
      <c r="AF214" s="987">
        <f t="shared" si="55"/>
        <v>0</v>
      </c>
      <c r="AG214" s="987">
        <f t="shared" si="55"/>
        <v>0</v>
      </c>
      <c r="AH214" s="987">
        <f t="shared" si="55"/>
        <v>0</v>
      </c>
      <c r="AI214" s="987">
        <f t="shared" si="55"/>
        <v>0</v>
      </c>
      <c r="AJ214" s="987">
        <f t="shared" si="55"/>
        <v>0</v>
      </c>
      <c r="AK214" s="987">
        <f t="shared" si="55"/>
        <v>0</v>
      </c>
      <c r="AL214" s="987">
        <f t="shared" si="56"/>
        <v>0</v>
      </c>
      <c r="AM214" s="987">
        <f t="shared" si="56"/>
        <v>0</v>
      </c>
      <c r="AN214" s="987">
        <f t="shared" si="56"/>
        <v>0</v>
      </c>
      <c r="AO214" s="987">
        <f t="shared" si="56"/>
        <v>0</v>
      </c>
      <c r="AP214" s="987">
        <f t="shared" si="56"/>
        <v>0</v>
      </c>
      <c r="AQ214" s="987">
        <f t="shared" si="56"/>
        <v>0</v>
      </c>
      <c r="AR214" s="987">
        <f t="shared" si="56"/>
        <v>0</v>
      </c>
    </row>
    <row r="215" spans="2:44">
      <c r="B215" s="948">
        <v>458</v>
      </c>
      <c r="C215" s="950" t="s">
        <v>3522</v>
      </c>
      <c r="D215" s="951">
        <v>491</v>
      </c>
      <c r="E215" s="951" t="s">
        <v>3538</v>
      </c>
      <c r="F215" s="948" t="s">
        <v>3880</v>
      </c>
      <c r="G215" s="949">
        <v>45078</v>
      </c>
      <c r="H215" s="948" t="s">
        <v>3881</v>
      </c>
      <c r="I215" s="948" t="s">
        <v>3647</v>
      </c>
      <c r="J215" s="948" t="s">
        <v>501</v>
      </c>
      <c r="K215" s="948" t="s">
        <v>3648</v>
      </c>
      <c r="L215" s="960">
        <v>265</v>
      </c>
      <c r="M215" s="987">
        <v>22.5</v>
      </c>
      <c r="N215" s="987">
        <v>4.5</v>
      </c>
      <c r="O215" s="987">
        <f t="shared" si="53"/>
        <v>27</v>
      </c>
      <c r="P215" s="990">
        <v>45049</v>
      </c>
      <c r="Q215" s="987"/>
      <c r="R215" s="987"/>
      <c r="S215" s="987"/>
      <c r="T215" s="987"/>
      <c r="U215" s="987"/>
      <c r="V215" s="987">
        <f>O215</f>
        <v>27</v>
      </c>
      <c r="W215" s="987"/>
      <c r="X215" s="987"/>
      <c r="Y215" s="987"/>
      <c r="Z215" s="987">
        <f t="shared" si="54"/>
        <v>0</v>
      </c>
      <c r="AA215" s="987"/>
      <c r="AB215" s="987">
        <f t="shared" si="55"/>
        <v>0</v>
      </c>
      <c r="AC215" s="987">
        <f t="shared" si="55"/>
        <v>0</v>
      </c>
      <c r="AD215" s="987">
        <f t="shared" si="55"/>
        <v>0</v>
      </c>
      <c r="AE215" s="987">
        <f t="shared" si="55"/>
        <v>22.5</v>
      </c>
      <c r="AF215" s="987">
        <f t="shared" si="55"/>
        <v>0</v>
      </c>
      <c r="AG215" s="987">
        <f t="shared" si="55"/>
        <v>0</v>
      </c>
      <c r="AH215" s="987">
        <f t="shared" si="55"/>
        <v>0</v>
      </c>
      <c r="AI215" s="987">
        <f t="shared" si="55"/>
        <v>0</v>
      </c>
      <c r="AJ215" s="987">
        <f t="shared" si="55"/>
        <v>0</v>
      </c>
      <c r="AK215" s="987">
        <f t="shared" si="55"/>
        <v>0</v>
      </c>
      <c r="AL215" s="987">
        <f t="shared" si="56"/>
        <v>0</v>
      </c>
      <c r="AM215" s="987">
        <f t="shared" si="56"/>
        <v>0</v>
      </c>
      <c r="AN215" s="987">
        <f t="shared" si="56"/>
        <v>0</v>
      </c>
      <c r="AO215" s="987">
        <f t="shared" si="56"/>
        <v>0</v>
      </c>
      <c r="AP215" s="987">
        <f t="shared" si="56"/>
        <v>0</v>
      </c>
      <c r="AQ215" s="987">
        <f t="shared" si="56"/>
        <v>0</v>
      </c>
      <c r="AR215" s="987">
        <f t="shared" si="56"/>
        <v>0</v>
      </c>
    </row>
    <row r="216" spans="2:44">
      <c r="B216" s="948">
        <v>459</v>
      </c>
      <c r="C216" s="950" t="s">
        <v>3522</v>
      </c>
      <c r="D216" s="951">
        <v>492</v>
      </c>
      <c r="E216" s="951" t="s">
        <v>3538</v>
      </c>
      <c r="F216" s="948" t="s">
        <v>3850</v>
      </c>
      <c r="G216" s="949">
        <v>45078</v>
      </c>
      <c r="H216" s="948" t="s">
        <v>3882</v>
      </c>
      <c r="I216" s="948" t="s">
        <v>3647</v>
      </c>
      <c r="J216" s="948" t="s">
        <v>501</v>
      </c>
      <c r="K216" s="948" t="s">
        <v>3648</v>
      </c>
      <c r="L216" s="960">
        <v>265</v>
      </c>
      <c r="M216" s="987">
        <v>22.5</v>
      </c>
      <c r="N216" s="987">
        <v>4.5</v>
      </c>
      <c r="O216" s="987">
        <f t="shared" si="53"/>
        <v>27</v>
      </c>
      <c r="P216" s="990" t="s">
        <v>2461</v>
      </c>
      <c r="Q216" s="987"/>
      <c r="R216" s="987"/>
      <c r="S216" s="987"/>
      <c r="T216" s="987"/>
      <c r="U216" s="987">
        <f t="shared" ref="U216:U241" si="57">O216</f>
        <v>27</v>
      </c>
      <c r="V216" s="987"/>
      <c r="W216" s="987"/>
      <c r="X216" s="987"/>
      <c r="Y216" s="987"/>
      <c r="Z216" s="987">
        <f t="shared" si="54"/>
        <v>0</v>
      </c>
      <c r="AA216" s="987"/>
      <c r="AB216" s="987">
        <f t="shared" si="55"/>
        <v>0</v>
      </c>
      <c r="AC216" s="987">
        <f t="shared" si="55"/>
        <v>0</v>
      </c>
      <c r="AD216" s="987">
        <f t="shared" si="55"/>
        <v>0</v>
      </c>
      <c r="AE216" s="987">
        <f t="shared" si="55"/>
        <v>22.5</v>
      </c>
      <c r="AF216" s="987">
        <f t="shared" si="55"/>
        <v>0</v>
      </c>
      <c r="AG216" s="987">
        <f t="shared" si="55"/>
        <v>0</v>
      </c>
      <c r="AH216" s="987">
        <f t="shared" si="55"/>
        <v>0</v>
      </c>
      <c r="AI216" s="987">
        <f t="shared" si="55"/>
        <v>0</v>
      </c>
      <c r="AJ216" s="987">
        <f t="shared" si="55"/>
        <v>0</v>
      </c>
      <c r="AK216" s="987">
        <f t="shared" si="55"/>
        <v>0</v>
      </c>
      <c r="AL216" s="987">
        <f t="shared" si="56"/>
        <v>0</v>
      </c>
      <c r="AM216" s="987">
        <f t="shared" si="56"/>
        <v>0</v>
      </c>
      <c r="AN216" s="987">
        <f t="shared" si="56"/>
        <v>0</v>
      </c>
      <c r="AO216" s="987">
        <f t="shared" si="56"/>
        <v>0</v>
      </c>
      <c r="AP216" s="987">
        <f t="shared" si="56"/>
        <v>0</v>
      </c>
      <c r="AQ216" s="987">
        <f t="shared" si="56"/>
        <v>0</v>
      </c>
      <c r="AR216" s="987">
        <f t="shared" si="56"/>
        <v>0</v>
      </c>
    </row>
    <row r="217" spans="2:44">
      <c r="B217" s="948">
        <v>460</v>
      </c>
      <c r="C217" s="950" t="s">
        <v>3522</v>
      </c>
      <c r="D217" s="951">
        <v>493</v>
      </c>
      <c r="E217" s="951" t="s">
        <v>3538</v>
      </c>
      <c r="F217" s="948" t="s">
        <v>3804</v>
      </c>
      <c r="G217" s="949">
        <v>45078</v>
      </c>
      <c r="H217" s="948" t="s">
        <v>3883</v>
      </c>
      <c r="I217" s="948" t="s">
        <v>3647</v>
      </c>
      <c r="J217" s="948" t="s">
        <v>501</v>
      </c>
      <c r="K217" s="948" t="s">
        <v>3648</v>
      </c>
      <c r="L217" s="960">
        <v>265</v>
      </c>
      <c r="M217" s="987">
        <v>22.5</v>
      </c>
      <c r="N217" s="987">
        <v>4.5</v>
      </c>
      <c r="O217" s="987">
        <f t="shared" si="53"/>
        <v>27</v>
      </c>
      <c r="P217" s="990" t="s">
        <v>2461</v>
      </c>
      <c r="Q217" s="987"/>
      <c r="R217" s="987"/>
      <c r="S217" s="987"/>
      <c r="T217" s="987"/>
      <c r="U217" s="987">
        <f t="shared" si="57"/>
        <v>27</v>
      </c>
      <c r="V217" s="987"/>
      <c r="W217" s="987"/>
      <c r="X217" s="987"/>
      <c r="Y217" s="987"/>
      <c r="Z217" s="987">
        <f t="shared" si="54"/>
        <v>0</v>
      </c>
      <c r="AA217" s="987"/>
      <c r="AB217" s="987">
        <f t="shared" si="55"/>
        <v>0</v>
      </c>
      <c r="AC217" s="987">
        <f t="shared" si="55"/>
        <v>0</v>
      </c>
      <c r="AD217" s="987">
        <f t="shared" si="55"/>
        <v>0</v>
      </c>
      <c r="AE217" s="987">
        <f t="shared" si="55"/>
        <v>22.5</v>
      </c>
      <c r="AF217" s="987">
        <f t="shared" si="55"/>
        <v>0</v>
      </c>
      <c r="AG217" s="987">
        <f t="shared" si="55"/>
        <v>0</v>
      </c>
      <c r="AH217" s="987">
        <f t="shared" si="55"/>
        <v>0</v>
      </c>
      <c r="AI217" s="987">
        <f t="shared" si="55"/>
        <v>0</v>
      </c>
      <c r="AJ217" s="987">
        <f t="shared" si="55"/>
        <v>0</v>
      </c>
      <c r="AK217" s="987">
        <f t="shared" si="55"/>
        <v>0</v>
      </c>
      <c r="AL217" s="987">
        <f t="shared" si="56"/>
        <v>0</v>
      </c>
      <c r="AM217" s="987">
        <f t="shared" si="56"/>
        <v>0</v>
      </c>
      <c r="AN217" s="987">
        <f t="shared" si="56"/>
        <v>0</v>
      </c>
      <c r="AO217" s="987">
        <f t="shared" si="56"/>
        <v>0</v>
      </c>
      <c r="AP217" s="987">
        <f t="shared" si="56"/>
        <v>0</v>
      </c>
      <c r="AQ217" s="987">
        <f t="shared" si="56"/>
        <v>0</v>
      </c>
      <c r="AR217" s="987">
        <f t="shared" si="56"/>
        <v>0</v>
      </c>
    </row>
    <row r="218" spans="2:44">
      <c r="B218" s="948">
        <v>461</v>
      </c>
      <c r="C218" s="950" t="s">
        <v>3522</v>
      </c>
      <c r="D218" s="951">
        <v>494</v>
      </c>
      <c r="E218" s="951" t="s">
        <v>3538</v>
      </c>
      <c r="F218" s="948" t="s">
        <v>3870</v>
      </c>
      <c r="G218" s="949">
        <v>45078</v>
      </c>
      <c r="H218" s="948" t="s">
        <v>3884</v>
      </c>
      <c r="I218" s="948" t="s">
        <v>3647</v>
      </c>
      <c r="J218" s="948" t="s">
        <v>501</v>
      </c>
      <c r="K218" s="948" t="s">
        <v>3648</v>
      </c>
      <c r="L218" s="960">
        <v>265</v>
      </c>
      <c r="M218" s="987">
        <v>28.5</v>
      </c>
      <c r="N218" s="987">
        <v>5.7</v>
      </c>
      <c r="O218" s="987">
        <f t="shared" si="53"/>
        <v>34.200000000000003</v>
      </c>
      <c r="P218" s="990" t="s">
        <v>2461</v>
      </c>
      <c r="Q218" s="987"/>
      <c r="R218" s="987"/>
      <c r="S218" s="987"/>
      <c r="T218" s="987"/>
      <c r="U218" s="987">
        <f t="shared" si="57"/>
        <v>34.200000000000003</v>
      </c>
      <c r="V218" s="987"/>
      <c r="W218" s="987"/>
      <c r="X218" s="987"/>
      <c r="Y218" s="987"/>
      <c r="Z218" s="987">
        <f t="shared" si="54"/>
        <v>0</v>
      </c>
      <c r="AA218" s="987"/>
      <c r="AB218" s="987">
        <f t="shared" ref="AB218:AK227" si="58">IF(AB$6-$L218=0,$M218,0)</f>
        <v>0</v>
      </c>
      <c r="AC218" s="987">
        <f t="shared" si="58"/>
        <v>0</v>
      </c>
      <c r="AD218" s="987">
        <f t="shared" si="58"/>
        <v>0</v>
      </c>
      <c r="AE218" s="987">
        <f t="shared" si="58"/>
        <v>28.5</v>
      </c>
      <c r="AF218" s="987">
        <f t="shared" si="58"/>
        <v>0</v>
      </c>
      <c r="AG218" s="987">
        <f t="shared" si="58"/>
        <v>0</v>
      </c>
      <c r="AH218" s="987">
        <f t="shared" si="58"/>
        <v>0</v>
      </c>
      <c r="AI218" s="987">
        <f t="shared" si="58"/>
        <v>0</v>
      </c>
      <c r="AJ218" s="987">
        <f t="shared" si="58"/>
        <v>0</v>
      </c>
      <c r="AK218" s="987">
        <f t="shared" si="58"/>
        <v>0</v>
      </c>
      <c r="AL218" s="987">
        <f t="shared" ref="AL218:AR227" si="59">IF(AL$6-$L218=0,$M218,0)</f>
        <v>0</v>
      </c>
      <c r="AM218" s="987">
        <f t="shared" si="59"/>
        <v>0</v>
      </c>
      <c r="AN218" s="987">
        <f t="shared" si="59"/>
        <v>0</v>
      </c>
      <c r="AO218" s="987">
        <f t="shared" si="59"/>
        <v>0</v>
      </c>
      <c r="AP218" s="987">
        <f t="shared" si="59"/>
        <v>0</v>
      </c>
      <c r="AQ218" s="987">
        <f t="shared" si="59"/>
        <v>0</v>
      </c>
      <c r="AR218" s="987">
        <f t="shared" si="59"/>
        <v>0</v>
      </c>
    </row>
    <row r="219" spans="2:44">
      <c r="B219" s="948">
        <v>462</v>
      </c>
      <c r="C219" s="950" t="s">
        <v>3522</v>
      </c>
      <c r="D219" s="951">
        <v>495</v>
      </c>
      <c r="E219" s="951" t="s">
        <v>3538</v>
      </c>
      <c r="F219" s="948" t="s">
        <v>3806</v>
      </c>
      <c r="G219" s="949">
        <v>45078</v>
      </c>
      <c r="H219" s="948" t="s">
        <v>3885</v>
      </c>
      <c r="I219" s="948" t="s">
        <v>3647</v>
      </c>
      <c r="J219" s="948" t="s">
        <v>501</v>
      </c>
      <c r="K219" s="948" t="s">
        <v>3648</v>
      </c>
      <c r="L219" s="960">
        <v>265</v>
      </c>
      <c r="M219" s="987">
        <v>28.5</v>
      </c>
      <c r="N219" s="987">
        <v>5.7</v>
      </c>
      <c r="O219" s="987">
        <f t="shared" si="53"/>
        <v>34.200000000000003</v>
      </c>
      <c r="P219" s="990" t="s">
        <v>2461</v>
      </c>
      <c r="Q219" s="987"/>
      <c r="R219" s="987"/>
      <c r="S219" s="987"/>
      <c r="T219" s="987"/>
      <c r="U219" s="987">
        <f t="shared" si="57"/>
        <v>34.200000000000003</v>
      </c>
      <c r="V219" s="987"/>
      <c r="W219" s="987"/>
      <c r="X219" s="987"/>
      <c r="Y219" s="987"/>
      <c r="Z219" s="987">
        <f t="shared" si="54"/>
        <v>0</v>
      </c>
      <c r="AA219" s="987"/>
      <c r="AB219" s="987">
        <f t="shared" si="58"/>
        <v>0</v>
      </c>
      <c r="AC219" s="987">
        <f t="shared" si="58"/>
        <v>0</v>
      </c>
      <c r="AD219" s="987">
        <f t="shared" si="58"/>
        <v>0</v>
      </c>
      <c r="AE219" s="987">
        <f t="shared" si="58"/>
        <v>28.5</v>
      </c>
      <c r="AF219" s="987">
        <f t="shared" si="58"/>
        <v>0</v>
      </c>
      <c r="AG219" s="987">
        <f t="shared" si="58"/>
        <v>0</v>
      </c>
      <c r="AH219" s="987">
        <f t="shared" si="58"/>
        <v>0</v>
      </c>
      <c r="AI219" s="987">
        <f t="shared" si="58"/>
        <v>0</v>
      </c>
      <c r="AJ219" s="987">
        <f t="shared" si="58"/>
        <v>0</v>
      </c>
      <c r="AK219" s="987">
        <f t="shared" si="58"/>
        <v>0</v>
      </c>
      <c r="AL219" s="987">
        <f t="shared" si="59"/>
        <v>0</v>
      </c>
      <c r="AM219" s="987">
        <f t="shared" si="59"/>
        <v>0</v>
      </c>
      <c r="AN219" s="987">
        <f t="shared" si="59"/>
        <v>0</v>
      </c>
      <c r="AO219" s="987">
        <f t="shared" si="59"/>
        <v>0</v>
      </c>
      <c r="AP219" s="987">
        <f t="shared" si="59"/>
        <v>0</v>
      </c>
      <c r="AQ219" s="987">
        <f t="shared" si="59"/>
        <v>0</v>
      </c>
      <c r="AR219" s="987">
        <f t="shared" si="59"/>
        <v>0</v>
      </c>
    </row>
    <row r="220" spans="2:44">
      <c r="B220" s="948">
        <v>463</v>
      </c>
      <c r="C220" s="950" t="s">
        <v>3522</v>
      </c>
      <c r="D220" s="951">
        <v>496</v>
      </c>
      <c r="E220" s="951" t="s">
        <v>3538</v>
      </c>
      <c r="F220" s="948" t="s">
        <v>3772</v>
      </c>
      <c r="G220" s="949">
        <v>45078</v>
      </c>
      <c r="H220" s="948" t="s">
        <v>3886</v>
      </c>
      <c r="I220" s="948" t="s">
        <v>3647</v>
      </c>
      <c r="J220" s="948" t="s">
        <v>501</v>
      </c>
      <c r="K220" s="948" t="s">
        <v>3648</v>
      </c>
      <c r="L220" s="960">
        <v>265</v>
      </c>
      <c r="M220" s="987">
        <v>22.5</v>
      </c>
      <c r="N220" s="987">
        <v>4.5</v>
      </c>
      <c r="O220" s="987">
        <f t="shared" si="53"/>
        <v>27</v>
      </c>
      <c r="P220" s="990" t="s">
        <v>2461</v>
      </c>
      <c r="Q220" s="987"/>
      <c r="R220" s="987"/>
      <c r="S220" s="987"/>
      <c r="T220" s="987"/>
      <c r="U220" s="987">
        <f t="shared" si="57"/>
        <v>27</v>
      </c>
      <c r="V220" s="987"/>
      <c r="W220" s="987"/>
      <c r="X220" s="987"/>
      <c r="Y220" s="987"/>
      <c r="Z220" s="987">
        <f t="shared" si="54"/>
        <v>0</v>
      </c>
      <c r="AA220" s="987"/>
      <c r="AB220" s="987">
        <f t="shared" si="58"/>
        <v>0</v>
      </c>
      <c r="AC220" s="987">
        <f t="shared" si="58"/>
        <v>0</v>
      </c>
      <c r="AD220" s="987">
        <f t="shared" si="58"/>
        <v>0</v>
      </c>
      <c r="AE220" s="987">
        <f t="shared" si="58"/>
        <v>22.5</v>
      </c>
      <c r="AF220" s="987">
        <f t="shared" si="58"/>
        <v>0</v>
      </c>
      <c r="AG220" s="987">
        <f t="shared" si="58"/>
        <v>0</v>
      </c>
      <c r="AH220" s="987">
        <f t="shared" si="58"/>
        <v>0</v>
      </c>
      <c r="AI220" s="987">
        <f t="shared" si="58"/>
        <v>0</v>
      </c>
      <c r="AJ220" s="987">
        <f t="shared" si="58"/>
        <v>0</v>
      </c>
      <c r="AK220" s="987">
        <f t="shared" si="58"/>
        <v>0</v>
      </c>
      <c r="AL220" s="987">
        <f t="shared" si="59"/>
        <v>0</v>
      </c>
      <c r="AM220" s="987">
        <f t="shared" si="59"/>
        <v>0</v>
      </c>
      <c r="AN220" s="987">
        <f t="shared" si="59"/>
        <v>0</v>
      </c>
      <c r="AO220" s="987">
        <f t="shared" si="59"/>
        <v>0</v>
      </c>
      <c r="AP220" s="987">
        <f t="shared" si="59"/>
        <v>0</v>
      </c>
      <c r="AQ220" s="987">
        <f t="shared" si="59"/>
        <v>0</v>
      </c>
      <c r="AR220" s="987">
        <f t="shared" si="59"/>
        <v>0</v>
      </c>
    </row>
    <row r="221" spans="2:44">
      <c r="B221" s="948">
        <v>464</v>
      </c>
      <c r="C221" s="950" t="s">
        <v>3522</v>
      </c>
      <c r="D221" s="951">
        <v>497</v>
      </c>
      <c r="E221" s="951" t="s">
        <v>3538</v>
      </c>
      <c r="F221" s="948" t="s">
        <v>3826</v>
      </c>
      <c r="G221" s="949">
        <v>45078</v>
      </c>
      <c r="H221" s="948" t="s">
        <v>3887</v>
      </c>
      <c r="I221" s="948" t="s">
        <v>3647</v>
      </c>
      <c r="J221" s="948" t="s">
        <v>501</v>
      </c>
      <c r="K221" s="948" t="s">
        <v>3648</v>
      </c>
      <c r="L221" s="960">
        <v>265</v>
      </c>
      <c r="M221" s="987">
        <v>17.25</v>
      </c>
      <c r="N221" s="987">
        <v>3.45</v>
      </c>
      <c r="O221" s="987">
        <f t="shared" si="53"/>
        <v>20.7</v>
      </c>
      <c r="P221" s="990" t="s">
        <v>2461</v>
      </c>
      <c r="Q221" s="987"/>
      <c r="R221" s="987"/>
      <c r="S221" s="987"/>
      <c r="T221" s="987"/>
      <c r="U221" s="987">
        <f t="shared" si="57"/>
        <v>20.7</v>
      </c>
      <c r="V221" s="987"/>
      <c r="W221" s="987"/>
      <c r="X221" s="987"/>
      <c r="Y221" s="987"/>
      <c r="Z221" s="987">
        <f t="shared" si="54"/>
        <v>0</v>
      </c>
      <c r="AA221" s="987"/>
      <c r="AB221" s="987">
        <f t="shared" si="58"/>
        <v>0</v>
      </c>
      <c r="AC221" s="987">
        <f t="shared" si="58"/>
        <v>0</v>
      </c>
      <c r="AD221" s="987">
        <f t="shared" si="58"/>
        <v>0</v>
      </c>
      <c r="AE221" s="987">
        <f t="shared" si="58"/>
        <v>17.25</v>
      </c>
      <c r="AF221" s="987">
        <f t="shared" si="58"/>
        <v>0</v>
      </c>
      <c r="AG221" s="987">
        <f t="shared" si="58"/>
        <v>0</v>
      </c>
      <c r="AH221" s="987">
        <f t="shared" si="58"/>
        <v>0</v>
      </c>
      <c r="AI221" s="987">
        <f t="shared" si="58"/>
        <v>0</v>
      </c>
      <c r="AJ221" s="987">
        <f t="shared" si="58"/>
        <v>0</v>
      </c>
      <c r="AK221" s="987">
        <f t="shared" si="58"/>
        <v>0</v>
      </c>
      <c r="AL221" s="987">
        <f t="shared" si="59"/>
        <v>0</v>
      </c>
      <c r="AM221" s="987">
        <f t="shared" si="59"/>
        <v>0</v>
      </c>
      <c r="AN221" s="987">
        <f t="shared" si="59"/>
        <v>0</v>
      </c>
      <c r="AO221" s="987">
        <f t="shared" si="59"/>
        <v>0</v>
      </c>
      <c r="AP221" s="987">
        <f t="shared" si="59"/>
        <v>0</v>
      </c>
      <c r="AQ221" s="987">
        <f t="shared" si="59"/>
        <v>0</v>
      </c>
      <c r="AR221" s="987">
        <f t="shared" si="59"/>
        <v>0</v>
      </c>
    </row>
    <row r="222" spans="2:44">
      <c r="B222" s="948">
        <v>465</v>
      </c>
      <c r="C222" s="950" t="s">
        <v>3522</v>
      </c>
      <c r="D222" s="951">
        <v>498</v>
      </c>
      <c r="E222" s="951" t="s">
        <v>3538</v>
      </c>
      <c r="F222" s="948" t="s">
        <v>3794</v>
      </c>
      <c r="G222" s="949">
        <v>45078</v>
      </c>
      <c r="H222" s="948" t="s">
        <v>3888</v>
      </c>
      <c r="I222" s="948" t="s">
        <v>3647</v>
      </c>
      <c r="J222" s="948" t="s">
        <v>501</v>
      </c>
      <c r="K222" s="948" t="s">
        <v>3648</v>
      </c>
      <c r="L222" s="960">
        <v>265</v>
      </c>
      <c r="M222" s="987">
        <v>22.5</v>
      </c>
      <c r="N222" s="987">
        <v>4.5</v>
      </c>
      <c r="O222" s="987">
        <f t="shared" si="53"/>
        <v>27</v>
      </c>
      <c r="P222" s="990" t="s">
        <v>2461</v>
      </c>
      <c r="Q222" s="987"/>
      <c r="R222" s="987"/>
      <c r="S222" s="987"/>
      <c r="T222" s="987"/>
      <c r="U222" s="987">
        <f t="shared" si="57"/>
        <v>27</v>
      </c>
      <c r="V222" s="987"/>
      <c r="W222" s="987"/>
      <c r="X222" s="987"/>
      <c r="Y222" s="987"/>
      <c r="Z222" s="987">
        <f t="shared" si="54"/>
        <v>0</v>
      </c>
      <c r="AA222" s="987"/>
      <c r="AB222" s="987">
        <f t="shared" si="58"/>
        <v>0</v>
      </c>
      <c r="AC222" s="987">
        <f t="shared" si="58"/>
        <v>0</v>
      </c>
      <c r="AD222" s="987">
        <f t="shared" si="58"/>
        <v>0</v>
      </c>
      <c r="AE222" s="987">
        <f t="shared" si="58"/>
        <v>22.5</v>
      </c>
      <c r="AF222" s="987">
        <f t="shared" si="58"/>
        <v>0</v>
      </c>
      <c r="AG222" s="987">
        <f t="shared" si="58"/>
        <v>0</v>
      </c>
      <c r="AH222" s="987">
        <f t="shared" si="58"/>
        <v>0</v>
      </c>
      <c r="AI222" s="987">
        <f t="shared" si="58"/>
        <v>0</v>
      </c>
      <c r="AJ222" s="987">
        <f t="shared" si="58"/>
        <v>0</v>
      </c>
      <c r="AK222" s="987">
        <f t="shared" si="58"/>
        <v>0</v>
      </c>
      <c r="AL222" s="987">
        <f t="shared" si="59"/>
        <v>0</v>
      </c>
      <c r="AM222" s="987">
        <f t="shared" si="59"/>
        <v>0</v>
      </c>
      <c r="AN222" s="987">
        <f t="shared" si="59"/>
        <v>0</v>
      </c>
      <c r="AO222" s="987">
        <f t="shared" si="59"/>
        <v>0</v>
      </c>
      <c r="AP222" s="987">
        <f t="shared" si="59"/>
        <v>0</v>
      </c>
      <c r="AQ222" s="987">
        <f t="shared" si="59"/>
        <v>0</v>
      </c>
      <c r="AR222" s="987">
        <f t="shared" si="59"/>
        <v>0</v>
      </c>
    </row>
    <row r="223" spans="2:44">
      <c r="B223" s="948">
        <v>466</v>
      </c>
      <c r="C223" s="950" t="s">
        <v>3522</v>
      </c>
      <c r="D223" s="951">
        <v>499</v>
      </c>
      <c r="E223" s="951" t="s">
        <v>3538</v>
      </c>
      <c r="F223" s="948" t="s">
        <v>3768</v>
      </c>
      <c r="G223" s="949">
        <v>45078</v>
      </c>
      <c r="H223" s="948" t="s">
        <v>3889</v>
      </c>
      <c r="I223" s="948" t="s">
        <v>3647</v>
      </c>
      <c r="J223" s="948" t="s">
        <v>501</v>
      </c>
      <c r="K223" s="948" t="s">
        <v>3648</v>
      </c>
      <c r="L223" s="960">
        <v>265</v>
      </c>
      <c r="M223" s="987">
        <v>22.5</v>
      </c>
      <c r="N223" s="987">
        <v>4.5</v>
      </c>
      <c r="O223" s="987">
        <f t="shared" si="53"/>
        <v>27</v>
      </c>
      <c r="P223" s="990" t="s">
        <v>2461</v>
      </c>
      <c r="Q223" s="987"/>
      <c r="R223" s="987"/>
      <c r="S223" s="987"/>
      <c r="T223" s="987"/>
      <c r="U223" s="987">
        <f t="shared" si="57"/>
        <v>27</v>
      </c>
      <c r="V223" s="987"/>
      <c r="W223" s="987"/>
      <c r="X223" s="987"/>
      <c r="Y223" s="987"/>
      <c r="Z223" s="987">
        <f t="shared" si="54"/>
        <v>0</v>
      </c>
      <c r="AA223" s="987"/>
      <c r="AB223" s="987">
        <f t="shared" si="58"/>
        <v>0</v>
      </c>
      <c r="AC223" s="987">
        <f t="shared" si="58"/>
        <v>0</v>
      </c>
      <c r="AD223" s="987">
        <f t="shared" si="58"/>
        <v>0</v>
      </c>
      <c r="AE223" s="987">
        <f t="shared" si="58"/>
        <v>22.5</v>
      </c>
      <c r="AF223" s="987">
        <f t="shared" si="58"/>
        <v>0</v>
      </c>
      <c r="AG223" s="987">
        <f t="shared" si="58"/>
        <v>0</v>
      </c>
      <c r="AH223" s="987">
        <f t="shared" si="58"/>
        <v>0</v>
      </c>
      <c r="AI223" s="987">
        <f t="shared" si="58"/>
        <v>0</v>
      </c>
      <c r="AJ223" s="987">
        <f t="shared" si="58"/>
        <v>0</v>
      </c>
      <c r="AK223" s="987">
        <f t="shared" si="58"/>
        <v>0</v>
      </c>
      <c r="AL223" s="987">
        <f t="shared" si="59"/>
        <v>0</v>
      </c>
      <c r="AM223" s="987">
        <f t="shared" si="59"/>
        <v>0</v>
      </c>
      <c r="AN223" s="987">
        <f t="shared" si="59"/>
        <v>0</v>
      </c>
      <c r="AO223" s="987">
        <f t="shared" si="59"/>
        <v>0</v>
      </c>
      <c r="AP223" s="987">
        <f t="shared" si="59"/>
        <v>0</v>
      </c>
      <c r="AQ223" s="987">
        <f t="shared" si="59"/>
        <v>0</v>
      </c>
      <c r="AR223" s="987">
        <f t="shared" si="59"/>
        <v>0</v>
      </c>
    </row>
    <row r="224" spans="2:44">
      <c r="B224" s="948">
        <v>467</v>
      </c>
      <c r="C224" s="950" t="s">
        <v>3522</v>
      </c>
      <c r="D224" s="951">
        <v>500</v>
      </c>
      <c r="E224" s="951" t="s">
        <v>3538</v>
      </c>
      <c r="F224" s="948" t="s">
        <v>3814</v>
      </c>
      <c r="G224" s="949">
        <v>45078</v>
      </c>
      <c r="H224" s="948" t="s">
        <v>3890</v>
      </c>
      <c r="I224" s="948" t="s">
        <v>3647</v>
      </c>
      <c r="J224" s="948" t="s">
        <v>501</v>
      </c>
      <c r="K224" s="948" t="s">
        <v>3648</v>
      </c>
      <c r="L224" s="960">
        <v>265</v>
      </c>
      <c r="M224" s="987">
        <v>17.25</v>
      </c>
      <c r="N224" s="987">
        <v>3.45</v>
      </c>
      <c r="O224" s="987">
        <f t="shared" si="53"/>
        <v>20.7</v>
      </c>
      <c r="P224" s="990" t="s">
        <v>2461</v>
      </c>
      <c r="Q224" s="987"/>
      <c r="R224" s="987"/>
      <c r="S224" s="987"/>
      <c r="T224" s="987"/>
      <c r="U224" s="987">
        <f t="shared" si="57"/>
        <v>20.7</v>
      </c>
      <c r="V224" s="987"/>
      <c r="W224" s="987"/>
      <c r="X224" s="987"/>
      <c r="Y224" s="987"/>
      <c r="Z224" s="987">
        <f t="shared" si="54"/>
        <v>0</v>
      </c>
      <c r="AA224" s="987"/>
      <c r="AB224" s="987">
        <f t="shared" si="58"/>
        <v>0</v>
      </c>
      <c r="AC224" s="987">
        <f t="shared" si="58"/>
        <v>0</v>
      </c>
      <c r="AD224" s="987">
        <f t="shared" si="58"/>
        <v>0</v>
      </c>
      <c r="AE224" s="987">
        <f t="shared" si="58"/>
        <v>17.25</v>
      </c>
      <c r="AF224" s="987">
        <f t="shared" si="58"/>
        <v>0</v>
      </c>
      <c r="AG224" s="987">
        <f t="shared" si="58"/>
        <v>0</v>
      </c>
      <c r="AH224" s="987">
        <f t="shared" si="58"/>
        <v>0</v>
      </c>
      <c r="AI224" s="987">
        <f t="shared" si="58"/>
        <v>0</v>
      </c>
      <c r="AJ224" s="987">
        <f t="shared" si="58"/>
        <v>0</v>
      </c>
      <c r="AK224" s="987">
        <f t="shared" si="58"/>
        <v>0</v>
      </c>
      <c r="AL224" s="987">
        <f t="shared" si="59"/>
        <v>0</v>
      </c>
      <c r="AM224" s="987">
        <f t="shared" si="59"/>
        <v>0</v>
      </c>
      <c r="AN224" s="987">
        <f t="shared" si="59"/>
        <v>0</v>
      </c>
      <c r="AO224" s="987">
        <f t="shared" si="59"/>
        <v>0</v>
      </c>
      <c r="AP224" s="987">
        <f t="shared" si="59"/>
        <v>0</v>
      </c>
      <c r="AQ224" s="987">
        <f t="shared" si="59"/>
        <v>0</v>
      </c>
      <c r="AR224" s="987">
        <f t="shared" si="59"/>
        <v>0</v>
      </c>
    </row>
    <row r="225" spans="2:44">
      <c r="B225" s="948">
        <v>468</v>
      </c>
      <c r="C225" s="950" t="s">
        <v>3522</v>
      </c>
      <c r="D225" s="951">
        <v>501</v>
      </c>
      <c r="E225" s="951" t="s">
        <v>3538</v>
      </c>
      <c r="F225" s="948" t="s">
        <v>3808</v>
      </c>
      <c r="G225" s="949">
        <v>45078</v>
      </c>
      <c r="H225" s="948" t="s">
        <v>3891</v>
      </c>
      <c r="I225" s="948" t="s">
        <v>3647</v>
      </c>
      <c r="J225" s="948" t="s">
        <v>501</v>
      </c>
      <c r="K225" s="948" t="s">
        <v>3648</v>
      </c>
      <c r="L225" s="960">
        <v>265</v>
      </c>
      <c r="M225" s="987">
        <v>22.5</v>
      </c>
      <c r="N225" s="987">
        <v>4.5</v>
      </c>
      <c r="O225" s="987">
        <f t="shared" si="53"/>
        <v>27</v>
      </c>
      <c r="P225" s="990" t="s">
        <v>2461</v>
      </c>
      <c r="Q225" s="987"/>
      <c r="R225" s="987"/>
      <c r="S225" s="987"/>
      <c r="T225" s="987"/>
      <c r="U225" s="987">
        <f t="shared" si="57"/>
        <v>27</v>
      </c>
      <c r="V225" s="987"/>
      <c r="W225" s="987"/>
      <c r="X225" s="987"/>
      <c r="Y225" s="987"/>
      <c r="Z225" s="987">
        <f t="shared" si="54"/>
        <v>0</v>
      </c>
      <c r="AA225" s="987"/>
      <c r="AB225" s="987">
        <f t="shared" si="58"/>
        <v>0</v>
      </c>
      <c r="AC225" s="987">
        <f t="shared" si="58"/>
        <v>0</v>
      </c>
      <c r="AD225" s="987">
        <f t="shared" si="58"/>
        <v>0</v>
      </c>
      <c r="AE225" s="987">
        <f t="shared" si="58"/>
        <v>22.5</v>
      </c>
      <c r="AF225" s="987">
        <f t="shared" si="58"/>
        <v>0</v>
      </c>
      <c r="AG225" s="987">
        <f t="shared" si="58"/>
        <v>0</v>
      </c>
      <c r="AH225" s="987">
        <f t="shared" si="58"/>
        <v>0</v>
      </c>
      <c r="AI225" s="987">
        <f t="shared" si="58"/>
        <v>0</v>
      </c>
      <c r="AJ225" s="987">
        <f t="shared" si="58"/>
        <v>0</v>
      </c>
      <c r="AK225" s="987">
        <f t="shared" si="58"/>
        <v>0</v>
      </c>
      <c r="AL225" s="987">
        <f t="shared" si="59"/>
        <v>0</v>
      </c>
      <c r="AM225" s="987">
        <f t="shared" si="59"/>
        <v>0</v>
      </c>
      <c r="AN225" s="987">
        <f t="shared" si="59"/>
        <v>0</v>
      </c>
      <c r="AO225" s="987">
        <f t="shared" si="59"/>
        <v>0</v>
      </c>
      <c r="AP225" s="987">
        <f t="shared" si="59"/>
        <v>0</v>
      </c>
      <c r="AQ225" s="987">
        <f t="shared" si="59"/>
        <v>0</v>
      </c>
      <c r="AR225" s="987">
        <f t="shared" si="59"/>
        <v>0</v>
      </c>
    </row>
    <row r="226" spans="2:44">
      <c r="B226" s="948">
        <v>469</v>
      </c>
      <c r="C226" s="950" t="s">
        <v>3522</v>
      </c>
      <c r="D226" s="951">
        <v>502</v>
      </c>
      <c r="E226" s="951" t="s">
        <v>3538</v>
      </c>
      <c r="F226" s="948" t="s">
        <v>3862</v>
      </c>
      <c r="G226" s="949">
        <v>45078</v>
      </c>
      <c r="H226" s="948" t="s">
        <v>3892</v>
      </c>
      <c r="I226" s="948" t="s">
        <v>3647</v>
      </c>
      <c r="J226" s="948" t="s">
        <v>501</v>
      </c>
      <c r="K226" s="948" t="s">
        <v>3648</v>
      </c>
      <c r="L226" s="960">
        <v>265</v>
      </c>
      <c r="M226" s="987">
        <v>17.25</v>
      </c>
      <c r="N226" s="987">
        <v>3.45</v>
      </c>
      <c r="O226" s="987">
        <f t="shared" si="53"/>
        <v>20.7</v>
      </c>
      <c r="P226" s="990" t="s">
        <v>2461</v>
      </c>
      <c r="Q226" s="987"/>
      <c r="R226" s="987"/>
      <c r="S226" s="987"/>
      <c r="T226" s="987"/>
      <c r="U226" s="987">
        <f t="shared" si="57"/>
        <v>20.7</v>
      </c>
      <c r="V226" s="987"/>
      <c r="W226" s="987"/>
      <c r="X226" s="987"/>
      <c r="Y226" s="987"/>
      <c r="Z226" s="987">
        <f t="shared" si="54"/>
        <v>0</v>
      </c>
      <c r="AA226" s="987"/>
      <c r="AB226" s="987">
        <f t="shared" si="58"/>
        <v>0</v>
      </c>
      <c r="AC226" s="987">
        <f t="shared" si="58"/>
        <v>0</v>
      </c>
      <c r="AD226" s="987">
        <f t="shared" si="58"/>
        <v>0</v>
      </c>
      <c r="AE226" s="987">
        <f t="shared" si="58"/>
        <v>17.25</v>
      </c>
      <c r="AF226" s="987">
        <f t="shared" si="58"/>
        <v>0</v>
      </c>
      <c r="AG226" s="987">
        <f t="shared" si="58"/>
        <v>0</v>
      </c>
      <c r="AH226" s="987">
        <f t="shared" si="58"/>
        <v>0</v>
      </c>
      <c r="AI226" s="987">
        <f t="shared" si="58"/>
        <v>0</v>
      </c>
      <c r="AJ226" s="987">
        <f t="shared" si="58"/>
        <v>0</v>
      </c>
      <c r="AK226" s="987">
        <f t="shared" si="58"/>
        <v>0</v>
      </c>
      <c r="AL226" s="987">
        <f t="shared" si="59"/>
        <v>0</v>
      </c>
      <c r="AM226" s="987">
        <f t="shared" si="59"/>
        <v>0</v>
      </c>
      <c r="AN226" s="987">
        <f t="shared" si="59"/>
        <v>0</v>
      </c>
      <c r="AO226" s="987">
        <f t="shared" si="59"/>
        <v>0</v>
      </c>
      <c r="AP226" s="987">
        <f t="shared" si="59"/>
        <v>0</v>
      </c>
      <c r="AQ226" s="987">
        <f t="shared" si="59"/>
        <v>0</v>
      </c>
      <c r="AR226" s="987">
        <f t="shared" si="59"/>
        <v>0</v>
      </c>
    </row>
    <row r="227" spans="2:44">
      <c r="B227" s="948">
        <v>470</v>
      </c>
      <c r="C227" s="950" t="s">
        <v>3522</v>
      </c>
      <c r="D227" s="951">
        <v>503</v>
      </c>
      <c r="E227" s="951" t="s">
        <v>3538</v>
      </c>
      <c r="F227" s="948" t="s">
        <v>3788</v>
      </c>
      <c r="G227" s="949">
        <v>45078</v>
      </c>
      <c r="H227" s="948" t="s">
        <v>3893</v>
      </c>
      <c r="I227" s="948" t="s">
        <v>3647</v>
      </c>
      <c r="J227" s="948" t="s">
        <v>501</v>
      </c>
      <c r="K227" s="948" t="s">
        <v>3648</v>
      </c>
      <c r="L227" s="960">
        <v>265</v>
      </c>
      <c r="M227" s="987">
        <v>9.9499999999999993</v>
      </c>
      <c r="N227" s="987">
        <v>1.9899999999999998</v>
      </c>
      <c r="O227" s="987">
        <f t="shared" si="53"/>
        <v>11.94</v>
      </c>
      <c r="P227" s="990" t="s">
        <v>2461</v>
      </c>
      <c r="Q227" s="987"/>
      <c r="R227" s="987"/>
      <c r="S227" s="987"/>
      <c r="T227" s="987"/>
      <c r="U227" s="987">
        <f t="shared" si="57"/>
        <v>11.94</v>
      </c>
      <c r="V227" s="987"/>
      <c r="W227" s="987"/>
      <c r="X227" s="987"/>
      <c r="Y227" s="987"/>
      <c r="Z227" s="987">
        <f t="shared" si="54"/>
        <v>0</v>
      </c>
      <c r="AA227" s="987"/>
      <c r="AB227" s="987">
        <f t="shared" si="58"/>
        <v>0</v>
      </c>
      <c r="AC227" s="987">
        <f t="shared" si="58"/>
        <v>0</v>
      </c>
      <c r="AD227" s="987">
        <f t="shared" si="58"/>
        <v>0</v>
      </c>
      <c r="AE227" s="987">
        <f t="shared" si="58"/>
        <v>9.9499999999999993</v>
      </c>
      <c r="AF227" s="987">
        <f t="shared" si="58"/>
        <v>0</v>
      </c>
      <c r="AG227" s="987">
        <f t="shared" si="58"/>
        <v>0</v>
      </c>
      <c r="AH227" s="987">
        <f t="shared" si="58"/>
        <v>0</v>
      </c>
      <c r="AI227" s="987">
        <f t="shared" si="58"/>
        <v>0</v>
      </c>
      <c r="AJ227" s="987">
        <f t="shared" si="58"/>
        <v>0</v>
      </c>
      <c r="AK227" s="987">
        <f t="shared" si="58"/>
        <v>0</v>
      </c>
      <c r="AL227" s="987">
        <f t="shared" si="59"/>
        <v>0</v>
      </c>
      <c r="AM227" s="987">
        <f t="shared" si="59"/>
        <v>0</v>
      </c>
      <c r="AN227" s="987">
        <f t="shared" si="59"/>
        <v>0</v>
      </c>
      <c r="AO227" s="987">
        <f t="shared" si="59"/>
        <v>0</v>
      </c>
      <c r="AP227" s="987">
        <f t="shared" si="59"/>
        <v>0</v>
      </c>
      <c r="AQ227" s="987">
        <f t="shared" si="59"/>
        <v>0</v>
      </c>
      <c r="AR227" s="987">
        <f t="shared" si="59"/>
        <v>0</v>
      </c>
    </row>
    <row r="228" spans="2:44">
      <c r="B228" s="948">
        <v>471</v>
      </c>
      <c r="C228" s="950" t="s">
        <v>3522</v>
      </c>
      <c r="D228" s="951">
        <v>504</v>
      </c>
      <c r="E228" s="951" t="s">
        <v>3538</v>
      </c>
      <c r="F228" s="948" t="s">
        <v>3858</v>
      </c>
      <c r="G228" s="949">
        <v>45078</v>
      </c>
      <c r="H228" s="948" t="s">
        <v>3894</v>
      </c>
      <c r="I228" s="948" t="s">
        <v>3647</v>
      </c>
      <c r="J228" s="948" t="s">
        <v>501</v>
      </c>
      <c r="K228" s="948" t="s">
        <v>3648</v>
      </c>
      <c r="L228" s="960">
        <v>265</v>
      </c>
      <c r="M228" s="987">
        <v>28.5</v>
      </c>
      <c r="N228" s="987">
        <v>5.7</v>
      </c>
      <c r="O228" s="987">
        <f t="shared" si="53"/>
        <v>34.200000000000003</v>
      </c>
      <c r="P228" s="990" t="s">
        <v>2461</v>
      </c>
      <c r="Q228" s="987"/>
      <c r="R228" s="987"/>
      <c r="S228" s="987"/>
      <c r="T228" s="987"/>
      <c r="U228" s="987">
        <f t="shared" si="57"/>
        <v>34.200000000000003</v>
      </c>
      <c r="V228" s="987"/>
      <c r="W228" s="987"/>
      <c r="X228" s="987"/>
      <c r="Y228" s="987"/>
      <c r="Z228" s="987">
        <f t="shared" si="54"/>
        <v>0</v>
      </c>
      <c r="AA228" s="987"/>
      <c r="AB228" s="987">
        <f t="shared" ref="AB228:AK237" si="60">IF(AB$6-$L228=0,$M228,0)</f>
        <v>0</v>
      </c>
      <c r="AC228" s="987">
        <f t="shared" si="60"/>
        <v>0</v>
      </c>
      <c r="AD228" s="987">
        <f t="shared" si="60"/>
        <v>0</v>
      </c>
      <c r="AE228" s="987">
        <f t="shared" si="60"/>
        <v>28.5</v>
      </c>
      <c r="AF228" s="987">
        <f t="shared" si="60"/>
        <v>0</v>
      </c>
      <c r="AG228" s="987">
        <f t="shared" si="60"/>
        <v>0</v>
      </c>
      <c r="AH228" s="987">
        <f t="shared" si="60"/>
        <v>0</v>
      </c>
      <c r="AI228" s="987">
        <f t="shared" si="60"/>
        <v>0</v>
      </c>
      <c r="AJ228" s="987">
        <f t="shared" si="60"/>
        <v>0</v>
      </c>
      <c r="AK228" s="987">
        <f t="shared" si="60"/>
        <v>0</v>
      </c>
      <c r="AL228" s="987">
        <f t="shared" ref="AL228:AR237" si="61">IF(AL$6-$L228=0,$M228,0)</f>
        <v>0</v>
      </c>
      <c r="AM228" s="987">
        <f t="shared" si="61"/>
        <v>0</v>
      </c>
      <c r="AN228" s="987">
        <f t="shared" si="61"/>
        <v>0</v>
      </c>
      <c r="AO228" s="987">
        <f t="shared" si="61"/>
        <v>0</v>
      </c>
      <c r="AP228" s="987">
        <f t="shared" si="61"/>
        <v>0</v>
      </c>
      <c r="AQ228" s="987">
        <f t="shared" si="61"/>
        <v>0</v>
      </c>
      <c r="AR228" s="987">
        <f t="shared" si="61"/>
        <v>0</v>
      </c>
    </row>
    <row r="229" spans="2:44">
      <c r="B229" s="948">
        <v>472</v>
      </c>
      <c r="C229" s="950" t="s">
        <v>3522</v>
      </c>
      <c r="D229" s="951">
        <v>505</v>
      </c>
      <c r="E229" s="951" t="s">
        <v>3538</v>
      </c>
      <c r="F229" s="948" t="s">
        <v>3852</v>
      </c>
      <c r="G229" s="949">
        <v>45078</v>
      </c>
      <c r="H229" s="948" t="s">
        <v>3895</v>
      </c>
      <c r="I229" s="948" t="s">
        <v>3647</v>
      </c>
      <c r="J229" s="948" t="s">
        <v>501</v>
      </c>
      <c r="K229" s="948" t="s">
        <v>3648</v>
      </c>
      <c r="L229" s="960">
        <v>265</v>
      </c>
      <c r="M229" s="987">
        <v>22.5</v>
      </c>
      <c r="N229" s="987">
        <v>4.5</v>
      </c>
      <c r="O229" s="987">
        <f t="shared" si="53"/>
        <v>27</v>
      </c>
      <c r="P229" s="990" t="s">
        <v>2461</v>
      </c>
      <c r="Q229" s="987"/>
      <c r="R229" s="987"/>
      <c r="S229" s="987"/>
      <c r="T229" s="987"/>
      <c r="U229" s="987">
        <f t="shared" si="57"/>
        <v>27</v>
      </c>
      <c r="V229" s="987"/>
      <c r="W229" s="987"/>
      <c r="X229" s="987"/>
      <c r="Y229" s="987"/>
      <c r="Z229" s="987">
        <f t="shared" si="54"/>
        <v>0</v>
      </c>
      <c r="AA229" s="987"/>
      <c r="AB229" s="987">
        <f t="shared" si="60"/>
        <v>0</v>
      </c>
      <c r="AC229" s="987">
        <f t="shared" si="60"/>
        <v>0</v>
      </c>
      <c r="AD229" s="987">
        <f t="shared" si="60"/>
        <v>0</v>
      </c>
      <c r="AE229" s="987">
        <f t="shared" si="60"/>
        <v>22.5</v>
      </c>
      <c r="AF229" s="987">
        <f t="shared" si="60"/>
        <v>0</v>
      </c>
      <c r="AG229" s="987">
        <f t="shared" si="60"/>
        <v>0</v>
      </c>
      <c r="AH229" s="987">
        <f t="shared" si="60"/>
        <v>0</v>
      </c>
      <c r="AI229" s="987">
        <f t="shared" si="60"/>
        <v>0</v>
      </c>
      <c r="AJ229" s="987">
        <f t="shared" si="60"/>
        <v>0</v>
      </c>
      <c r="AK229" s="987">
        <f t="shared" si="60"/>
        <v>0</v>
      </c>
      <c r="AL229" s="987">
        <f t="shared" si="61"/>
        <v>0</v>
      </c>
      <c r="AM229" s="987">
        <f t="shared" si="61"/>
        <v>0</v>
      </c>
      <c r="AN229" s="987">
        <f t="shared" si="61"/>
        <v>0</v>
      </c>
      <c r="AO229" s="987">
        <f t="shared" si="61"/>
        <v>0</v>
      </c>
      <c r="AP229" s="987">
        <f t="shared" si="61"/>
        <v>0</v>
      </c>
      <c r="AQ229" s="987">
        <f t="shared" si="61"/>
        <v>0</v>
      </c>
      <c r="AR229" s="987">
        <f t="shared" si="61"/>
        <v>0</v>
      </c>
    </row>
    <row r="230" spans="2:44">
      <c r="B230" s="948">
        <v>473</v>
      </c>
      <c r="C230" s="950" t="s">
        <v>3522</v>
      </c>
      <c r="D230" s="951">
        <v>506</v>
      </c>
      <c r="E230" s="951" t="s">
        <v>3538</v>
      </c>
      <c r="F230" s="948" t="s">
        <v>3874</v>
      </c>
      <c r="G230" s="949">
        <v>45078</v>
      </c>
      <c r="H230" s="948" t="s">
        <v>3896</v>
      </c>
      <c r="I230" s="948" t="s">
        <v>3647</v>
      </c>
      <c r="J230" s="948" t="s">
        <v>501</v>
      </c>
      <c r="K230" s="948" t="s">
        <v>3648</v>
      </c>
      <c r="L230" s="960">
        <v>265</v>
      </c>
      <c r="M230" s="987">
        <v>22.5</v>
      </c>
      <c r="N230" s="987">
        <v>4.5</v>
      </c>
      <c r="O230" s="987">
        <f t="shared" si="53"/>
        <v>27</v>
      </c>
      <c r="P230" s="990" t="s">
        <v>2461</v>
      </c>
      <c r="Q230" s="987"/>
      <c r="R230" s="987"/>
      <c r="S230" s="987"/>
      <c r="T230" s="987"/>
      <c r="U230" s="987">
        <f t="shared" si="57"/>
        <v>27</v>
      </c>
      <c r="V230" s="987"/>
      <c r="W230" s="987"/>
      <c r="X230" s="987"/>
      <c r="Y230" s="987"/>
      <c r="Z230" s="987">
        <f t="shared" si="54"/>
        <v>0</v>
      </c>
      <c r="AA230" s="987"/>
      <c r="AB230" s="987">
        <f t="shared" si="60"/>
        <v>0</v>
      </c>
      <c r="AC230" s="987">
        <f t="shared" si="60"/>
        <v>0</v>
      </c>
      <c r="AD230" s="987">
        <f t="shared" si="60"/>
        <v>0</v>
      </c>
      <c r="AE230" s="987">
        <f t="shared" si="60"/>
        <v>22.5</v>
      </c>
      <c r="AF230" s="987">
        <f t="shared" si="60"/>
        <v>0</v>
      </c>
      <c r="AG230" s="987">
        <f t="shared" si="60"/>
        <v>0</v>
      </c>
      <c r="AH230" s="987">
        <f t="shared" si="60"/>
        <v>0</v>
      </c>
      <c r="AI230" s="987">
        <f t="shared" si="60"/>
        <v>0</v>
      </c>
      <c r="AJ230" s="987">
        <f t="shared" si="60"/>
        <v>0</v>
      </c>
      <c r="AK230" s="987">
        <f t="shared" si="60"/>
        <v>0</v>
      </c>
      <c r="AL230" s="987">
        <f t="shared" si="61"/>
        <v>0</v>
      </c>
      <c r="AM230" s="987">
        <f t="shared" si="61"/>
        <v>0</v>
      </c>
      <c r="AN230" s="987">
        <f t="shared" si="61"/>
        <v>0</v>
      </c>
      <c r="AO230" s="987">
        <f t="shared" si="61"/>
        <v>0</v>
      </c>
      <c r="AP230" s="987">
        <f t="shared" si="61"/>
        <v>0</v>
      </c>
      <c r="AQ230" s="987">
        <f t="shared" si="61"/>
        <v>0</v>
      </c>
      <c r="AR230" s="987">
        <f t="shared" si="61"/>
        <v>0</v>
      </c>
    </row>
    <row r="231" spans="2:44">
      <c r="B231" s="948">
        <v>474</v>
      </c>
      <c r="C231" s="950" t="s">
        <v>3522</v>
      </c>
      <c r="D231" s="951">
        <v>507</v>
      </c>
      <c r="E231" s="951" t="s">
        <v>3538</v>
      </c>
      <c r="F231" s="948" t="s">
        <v>3872</v>
      </c>
      <c r="G231" s="949">
        <v>45078</v>
      </c>
      <c r="H231" s="948" t="s">
        <v>3897</v>
      </c>
      <c r="I231" s="948" t="s">
        <v>3647</v>
      </c>
      <c r="J231" s="948" t="s">
        <v>501</v>
      </c>
      <c r="K231" s="948" t="s">
        <v>3648</v>
      </c>
      <c r="L231" s="960">
        <v>265</v>
      </c>
      <c r="M231" s="987">
        <v>28.5</v>
      </c>
      <c r="N231" s="987">
        <v>5.7</v>
      </c>
      <c r="O231" s="987">
        <f t="shared" si="53"/>
        <v>34.200000000000003</v>
      </c>
      <c r="P231" s="990" t="s">
        <v>2461</v>
      </c>
      <c r="Q231" s="987"/>
      <c r="R231" s="987"/>
      <c r="S231" s="987"/>
      <c r="T231" s="987"/>
      <c r="U231" s="987">
        <f t="shared" si="57"/>
        <v>34.200000000000003</v>
      </c>
      <c r="V231" s="987"/>
      <c r="W231" s="987"/>
      <c r="X231" s="987"/>
      <c r="Y231" s="987"/>
      <c r="Z231" s="987">
        <f t="shared" si="54"/>
        <v>0</v>
      </c>
      <c r="AA231" s="987"/>
      <c r="AB231" s="987">
        <f t="shared" si="60"/>
        <v>0</v>
      </c>
      <c r="AC231" s="987">
        <f t="shared" si="60"/>
        <v>0</v>
      </c>
      <c r="AD231" s="987">
        <f t="shared" si="60"/>
        <v>0</v>
      </c>
      <c r="AE231" s="987">
        <f t="shared" si="60"/>
        <v>28.5</v>
      </c>
      <c r="AF231" s="987">
        <f t="shared" si="60"/>
        <v>0</v>
      </c>
      <c r="AG231" s="987">
        <f t="shared" si="60"/>
        <v>0</v>
      </c>
      <c r="AH231" s="987">
        <f t="shared" si="60"/>
        <v>0</v>
      </c>
      <c r="AI231" s="987">
        <f t="shared" si="60"/>
        <v>0</v>
      </c>
      <c r="AJ231" s="987">
        <f t="shared" si="60"/>
        <v>0</v>
      </c>
      <c r="AK231" s="987">
        <f t="shared" si="60"/>
        <v>0</v>
      </c>
      <c r="AL231" s="987">
        <f t="shared" si="61"/>
        <v>0</v>
      </c>
      <c r="AM231" s="987">
        <f t="shared" si="61"/>
        <v>0</v>
      </c>
      <c r="AN231" s="987">
        <f t="shared" si="61"/>
        <v>0</v>
      </c>
      <c r="AO231" s="987">
        <f t="shared" si="61"/>
        <v>0</v>
      </c>
      <c r="AP231" s="987">
        <f t="shared" si="61"/>
        <v>0</v>
      </c>
      <c r="AQ231" s="987">
        <f t="shared" si="61"/>
        <v>0</v>
      </c>
      <c r="AR231" s="987">
        <f t="shared" si="61"/>
        <v>0</v>
      </c>
    </row>
    <row r="232" spans="2:44">
      <c r="B232" s="948">
        <v>475</v>
      </c>
      <c r="C232" s="950" t="s">
        <v>3522</v>
      </c>
      <c r="D232" s="951">
        <v>508</v>
      </c>
      <c r="E232" s="951" t="s">
        <v>3538</v>
      </c>
      <c r="F232" s="948" t="s">
        <v>3816</v>
      </c>
      <c r="G232" s="949">
        <v>45078</v>
      </c>
      <c r="H232" s="948" t="s">
        <v>3898</v>
      </c>
      <c r="I232" s="948" t="s">
        <v>3647</v>
      </c>
      <c r="J232" s="948" t="s">
        <v>501</v>
      </c>
      <c r="K232" s="948" t="s">
        <v>3648</v>
      </c>
      <c r="L232" s="960">
        <v>265</v>
      </c>
      <c r="M232" s="987">
        <v>22.5</v>
      </c>
      <c r="N232" s="987">
        <v>4.5</v>
      </c>
      <c r="O232" s="987">
        <f t="shared" si="53"/>
        <v>27</v>
      </c>
      <c r="P232" s="990" t="s">
        <v>2461</v>
      </c>
      <c r="Q232" s="987"/>
      <c r="R232" s="987"/>
      <c r="S232" s="987"/>
      <c r="T232" s="987"/>
      <c r="U232" s="987">
        <f t="shared" si="57"/>
        <v>27</v>
      </c>
      <c r="V232" s="987"/>
      <c r="W232" s="987"/>
      <c r="X232" s="987"/>
      <c r="Y232" s="987"/>
      <c r="Z232" s="987">
        <f t="shared" si="54"/>
        <v>0</v>
      </c>
      <c r="AA232" s="987"/>
      <c r="AB232" s="987">
        <f t="shared" si="60"/>
        <v>0</v>
      </c>
      <c r="AC232" s="987">
        <f t="shared" si="60"/>
        <v>0</v>
      </c>
      <c r="AD232" s="987">
        <f t="shared" si="60"/>
        <v>0</v>
      </c>
      <c r="AE232" s="987">
        <f t="shared" si="60"/>
        <v>22.5</v>
      </c>
      <c r="AF232" s="987">
        <f t="shared" si="60"/>
        <v>0</v>
      </c>
      <c r="AG232" s="987">
        <f t="shared" si="60"/>
        <v>0</v>
      </c>
      <c r="AH232" s="987">
        <f t="shared" si="60"/>
        <v>0</v>
      </c>
      <c r="AI232" s="987">
        <f t="shared" si="60"/>
        <v>0</v>
      </c>
      <c r="AJ232" s="987">
        <f t="shared" si="60"/>
        <v>0</v>
      </c>
      <c r="AK232" s="987">
        <f t="shared" si="60"/>
        <v>0</v>
      </c>
      <c r="AL232" s="987">
        <f t="shared" si="61"/>
        <v>0</v>
      </c>
      <c r="AM232" s="987">
        <f t="shared" si="61"/>
        <v>0</v>
      </c>
      <c r="AN232" s="987">
        <f t="shared" si="61"/>
        <v>0</v>
      </c>
      <c r="AO232" s="987">
        <f t="shared" si="61"/>
        <v>0</v>
      </c>
      <c r="AP232" s="987">
        <f t="shared" si="61"/>
        <v>0</v>
      </c>
      <c r="AQ232" s="987">
        <f t="shared" si="61"/>
        <v>0</v>
      </c>
      <c r="AR232" s="987">
        <f t="shared" si="61"/>
        <v>0</v>
      </c>
    </row>
    <row r="233" spans="2:44">
      <c r="B233" s="948">
        <v>476</v>
      </c>
      <c r="C233" s="950" t="s">
        <v>3522</v>
      </c>
      <c r="D233" s="951">
        <v>509</v>
      </c>
      <c r="E233" s="951" t="s">
        <v>3538</v>
      </c>
      <c r="F233" s="948" t="s">
        <v>3774</v>
      </c>
      <c r="G233" s="949">
        <v>45078</v>
      </c>
      <c r="H233" s="948" t="s">
        <v>3899</v>
      </c>
      <c r="I233" s="948" t="s">
        <v>3647</v>
      </c>
      <c r="J233" s="948" t="s">
        <v>501</v>
      </c>
      <c r="K233" s="948" t="s">
        <v>3648</v>
      </c>
      <c r="L233" s="960">
        <v>265</v>
      </c>
      <c r="M233" s="987">
        <v>22.5</v>
      </c>
      <c r="N233" s="987">
        <v>4.5</v>
      </c>
      <c r="O233" s="987">
        <f t="shared" si="53"/>
        <v>27</v>
      </c>
      <c r="P233" s="990" t="s">
        <v>2461</v>
      </c>
      <c r="Q233" s="987"/>
      <c r="R233" s="987"/>
      <c r="S233" s="987"/>
      <c r="T233" s="987"/>
      <c r="U233" s="987">
        <f t="shared" si="57"/>
        <v>27</v>
      </c>
      <c r="V233" s="987"/>
      <c r="W233" s="987"/>
      <c r="X233" s="987"/>
      <c r="Y233" s="987"/>
      <c r="Z233" s="987">
        <f t="shared" si="54"/>
        <v>0</v>
      </c>
      <c r="AA233" s="987"/>
      <c r="AB233" s="987">
        <f t="shared" si="60"/>
        <v>0</v>
      </c>
      <c r="AC233" s="987">
        <f t="shared" si="60"/>
        <v>0</v>
      </c>
      <c r="AD233" s="987">
        <f t="shared" si="60"/>
        <v>0</v>
      </c>
      <c r="AE233" s="987">
        <f t="shared" si="60"/>
        <v>22.5</v>
      </c>
      <c r="AF233" s="987">
        <f t="shared" si="60"/>
        <v>0</v>
      </c>
      <c r="AG233" s="987">
        <f t="shared" si="60"/>
        <v>0</v>
      </c>
      <c r="AH233" s="987">
        <f t="shared" si="60"/>
        <v>0</v>
      </c>
      <c r="AI233" s="987">
        <f t="shared" si="60"/>
        <v>0</v>
      </c>
      <c r="AJ233" s="987">
        <f t="shared" si="60"/>
        <v>0</v>
      </c>
      <c r="AK233" s="987">
        <f t="shared" si="60"/>
        <v>0</v>
      </c>
      <c r="AL233" s="987">
        <f t="shared" si="61"/>
        <v>0</v>
      </c>
      <c r="AM233" s="987">
        <f t="shared" si="61"/>
        <v>0</v>
      </c>
      <c r="AN233" s="987">
        <f t="shared" si="61"/>
        <v>0</v>
      </c>
      <c r="AO233" s="987">
        <f t="shared" si="61"/>
        <v>0</v>
      </c>
      <c r="AP233" s="987">
        <f t="shared" si="61"/>
        <v>0</v>
      </c>
      <c r="AQ233" s="987">
        <f t="shared" si="61"/>
        <v>0</v>
      </c>
      <c r="AR233" s="987">
        <f t="shared" si="61"/>
        <v>0</v>
      </c>
    </row>
    <row r="234" spans="2:44">
      <c r="B234" s="948">
        <v>477</v>
      </c>
      <c r="C234" s="950" t="s">
        <v>3522</v>
      </c>
      <c r="D234" s="951">
        <v>510</v>
      </c>
      <c r="E234" s="951" t="s">
        <v>3538</v>
      </c>
      <c r="F234" s="948" t="s">
        <v>3766</v>
      </c>
      <c r="G234" s="949">
        <v>45078</v>
      </c>
      <c r="H234" s="948" t="s">
        <v>3900</v>
      </c>
      <c r="I234" s="948" t="s">
        <v>3647</v>
      </c>
      <c r="J234" s="948" t="s">
        <v>501</v>
      </c>
      <c r="K234" s="948" t="s">
        <v>3648</v>
      </c>
      <c r="L234" s="960">
        <v>265</v>
      </c>
      <c r="M234" s="987">
        <v>22.5</v>
      </c>
      <c r="N234" s="987">
        <v>4.5</v>
      </c>
      <c r="O234" s="987">
        <f t="shared" si="53"/>
        <v>27</v>
      </c>
      <c r="P234" s="990" t="s">
        <v>2461</v>
      </c>
      <c r="Q234" s="987"/>
      <c r="R234" s="987"/>
      <c r="S234" s="987"/>
      <c r="T234" s="987"/>
      <c r="U234" s="987">
        <f t="shared" si="57"/>
        <v>27</v>
      </c>
      <c r="V234" s="987"/>
      <c r="W234" s="987"/>
      <c r="X234" s="987"/>
      <c r="Y234" s="987"/>
      <c r="Z234" s="987">
        <f t="shared" si="54"/>
        <v>0</v>
      </c>
      <c r="AA234" s="987"/>
      <c r="AB234" s="987">
        <f t="shared" si="60"/>
        <v>0</v>
      </c>
      <c r="AC234" s="987">
        <f t="shared" si="60"/>
        <v>0</v>
      </c>
      <c r="AD234" s="987">
        <f t="shared" si="60"/>
        <v>0</v>
      </c>
      <c r="AE234" s="987">
        <f t="shared" si="60"/>
        <v>22.5</v>
      </c>
      <c r="AF234" s="987">
        <f t="shared" si="60"/>
        <v>0</v>
      </c>
      <c r="AG234" s="987">
        <f t="shared" si="60"/>
        <v>0</v>
      </c>
      <c r="AH234" s="987">
        <f t="shared" si="60"/>
        <v>0</v>
      </c>
      <c r="AI234" s="987">
        <f t="shared" si="60"/>
        <v>0</v>
      </c>
      <c r="AJ234" s="987">
        <f t="shared" si="60"/>
        <v>0</v>
      </c>
      <c r="AK234" s="987">
        <f t="shared" si="60"/>
        <v>0</v>
      </c>
      <c r="AL234" s="987">
        <f t="shared" si="61"/>
        <v>0</v>
      </c>
      <c r="AM234" s="987">
        <f t="shared" si="61"/>
        <v>0</v>
      </c>
      <c r="AN234" s="987">
        <f t="shared" si="61"/>
        <v>0</v>
      </c>
      <c r="AO234" s="987">
        <f t="shared" si="61"/>
        <v>0</v>
      </c>
      <c r="AP234" s="987">
        <f t="shared" si="61"/>
        <v>0</v>
      </c>
      <c r="AQ234" s="987">
        <f t="shared" si="61"/>
        <v>0</v>
      </c>
      <c r="AR234" s="987">
        <f t="shared" si="61"/>
        <v>0</v>
      </c>
    </row>
    <row r="235" spans="2:44">
      <c r="B235" s="948">
        <v>478</v>
      </c>
      <c r="C235" s="950" t="s">
        <v>3522</v>
      </c>
      <c r="D235" s="951">
        <v>511</v>
      </c>
      <c r="E235" s="951" t="s">
        <v>3538</v>
      </c>
      <c r="F235" s="948" t="s">
        <v>3824</v>
      </c>
      <c r="G235" s="949">
        <v>45078</v>
      </c>
      <c r="H235" s="948" t="s">
        <v>3901</v>
      </c>
      <c r="I235" s="948" t="s">
        <v>3647</v>
      </c>
      <c r="J235" s="948" t="s">
        <v>501</v>
      </c>
      <c r="K235" s="948" t="s">
        <v>3648</v>
      </c>
      <c r="L235" s="960">
        <v>265</v>
      </c>
      <c r="M235" s="987">
        <v>28.5</v>
      </c>
      <c r="N235" s="987">
        <v>5.7</v>
      </c>
      <c r="O235" s="987">
        <f t="shared" si="53"/>
        <v>34.200000000000003</v>
      </c>
      <c r="P235" s="990" t="s">
        <v>2461</v>
      </c>
      <c r="Q235" s="987"/>
      <c r="R235" s="987"/>
      <c r="S235" s="987"/>
      <c r="T235" s="987"/>
      <c r="U235" s="987">
        <f t="shared" si="57"/>
        <v>34.200000000000003</v>
      </c>
      <c r="V235" s="987"/>
      <c r="W235" s="987"/>
      <c r="X235" s="987"/>
      <c r="Y235" s="987"/>
      <c r="Z235" s="987">
        <f t="shared" si="54"/>
        <v>0</v>
      </c>
      <c r="AA235" s="987"/>
      <c r="AB235" s="987">
        <f t="shared" si="60"/>
        <v>0</v>
      </c>
      <c r="AC235" s="987">
        <f t="shared" si="60"/>
        <v>0</v>
      </c>
      <c r="AD235" s="987">
        <f t="shared" si="60"/>
        <v>0</v>
      </c>
      <c r="AE235" s="987">
        <f t="shared" si="60"/>
        <v>28.5</v>
      </c>
      <c r="AF235" s="987">
        <f t="shared" si="60"/>
        <v>0</v>
      </c>
      <c r="AG235" s="987">
        <f t="shared" si="60"/>
        <v>0</v>
      </c>
      <c r="AH235" s="987">
        <f t="shared" si="60"/>
        <v>0</v>
      </c>
      <c r="AI235" s="987">
        <f t="shared" si="60"/>
        <v>0</v>
      </c>
      <c r="AJ235" s="987">
        <f t="shared" si="60"/>
        <v>0</v>
      </c>
      <c r="AK235" s="987">
        <f t="shared" si="60"/>
        <v>0</v>
      </c>
      <c r="AL235" s="987">
        <f t="shared" si="61"/>
        <v>0</v>
      </c>
      <c r="AM235" s="987">
        <f t="shared" si="61"/>
        <v>0</v>
      </c>
      <c r="AN235" s="987">
        <f t="shared" si="61"/>
        <v>0</v>
      </c>
      <c r="AO235" s="987">
        <f t="shared" si="61"/>
        <v>0</v>
      </c>
      <c r="AP235" s="987">
        <f t="shared" si="61"/>
        <v>0</v>
      </c>
      <c r="AQ235" s="987">
        <f t="shared" si="61"/>
        <v>0</v>
      </c>
      <c r="AR235" s="987">
        <f t="shared" si="61"/>
        <v>0</v>
      </c>
    </row>
    <row r="236" spans="2:44">
      <c r="B236" s="948">
        <v>479</v>
      </c>
      <c r="C236" s="950" t="s">
        <v>3522</v>
      </c>
      <c r="D236" s="951">
        <v>512</v>
      </c>
      <c r="E236" s="951" t="s">
        <v>3538</v>
      </c>
      <c r="F236" s="948" t="s">
        <v>3796</v>
      </c>
      <c r="G236" s="949">
        <v>45078</v>
      </c>
      <c r="H236" s="948" t="s">
        <v>3902</v>
      </c>
      <c r="I236" s="948" t="s">
        <v>3647</v>
      </c>
      <c r="J236" s="948" t="s">
        <v>501</v>
      </c>
      <c r="K236" s="948" t="s">
        <v>3648</v>
      </c>
      <c r="L236" s="960">
        <v>265</v>
      </c>
      <c r="M236" s="987">
        <v>17.25</v>
      </c>
      <c r="N236" s="987">
        <v>3.45</v>
      </c>
      <c r="O236" s="987">
        <f t="shared" si="53"/>
        <v>20.7</v>
      </c>
      <c r="P236" s="990" t="s">
        <v>2461</v>
      </c>
      <c r="Q236" s="987"/>
      <c r="R236" s="987"/>
      <c r="S236" s="987"/>
      <c r="T236" s="987"/>
      <c r="U236" s="987">
        <f t="shared" si="57"/>
        <v>20.7</v>
      </c>
      <c r="V236" s="987"/>
      <c r="W236" s="987"/>
      <c r="X236" s="987"/>
      <c r="Y236" s="987"/>
      <c r="Z236" s="987">
        <f t="shared" si="54"/>
        <v>0</v>
      </c>
      <c r="AA236" s="987"/>
      <c r="AB236" s="987">
        <f t="shared" si="60"/>
        <v>0</v>
      </c>
      <c r="AC236" s="987">
        <f t="shared" si="60"/>
        <v>0</v>
      </c>
      <c r="AD236" s="987">
        <f t="shared" si="60"/>
        <v>0</v>
      </c>
      <c r="AE236" s="987">
        <f t="shared" si="60"/>
        <v>17.25</v>
      </c>
      <c r="AF236" s="987">
        <f t="shared" si="60"/>
        <v>0</v>
      </c>
      <c r="AG236" s="987">
        <f t="shared" si="60"/>
        <v>0</v>
      </c>
      <c r="AH236" s="987">
        <f t="shared" si="60"/>
        <v>0</v>
      </c>
      <c r="AI236" s="987">
        <f t="shared" si="60"/>
        <v>0</v>
      </c>
      <c r="AJ236" s="987">
        <f t="shared" si="60"/>
        <v>0</v>
      </c>
      <c r="AK236" s="987">
        <f t="shared" si="60"/>
        <v>0</v>
      </c>
      <c r="AL236" s="987">
        <f t="shared" si="61"/>
        <v>0</v>
      </c>
      <c r="AM236" s="987">
        <f t="shared" si="61"/>
        <v>0</v>
      </c>
      <c r="AN236" s="987">
        <f t="shared" si="61"/>
        <v>0</v>
      </c>
      <c r="AO236" s="987">
        <f t="shared" si="61"/>
        <v>0</v>
      </c>
      <c r="AP236" s="987">
        <f t="shared" si="61"/>
        <v>0</v>
      </c>
      <c r="AQ236" s="987">
        <f t="shared" si="61"/>
        <v>0</v>
      </c>
      <c r="AR236" s="987">
        <f t="shared" si="61"/>
        <v>0</v>
      </c>
    </row>
    <row r="237" spans="2:44">
      <c r="B237" s="948">
        <v>480</v>
      </c>
      <c r="C237" s="950" t="s">
        <v>3522</v>
      </c>
      <c r="D237" s="951">
        <v>513</v>
      </c>
      <c r="E237" s="951" t="s">
        <v>3538</v>
      </c>
      <c r="F237" s="948" t="s">
        <v>3860</v>
      </c>
      <c r="G237" s="949">
        <v>45078</v>
      </c>
      <c r="H237" s="948" t="s">
        <v>3903</v>
      </c>
      <c r="I237" s="948" t="s">
        <v>3647</v>
      </c>
      <c r="J237" s="948" t="s">
        <v>501</v>
      </c>
      <c r="K237" s="948" t="s">
        <v>3648</v>
      </c>
      <c r="L237" s="960">
        <v>265</v>
      </c>
      <c r="M237" s="987">
        <v>28.5</v>
      </c>
      <c r="N237" s="987">
        <v>5.7</v>
      </c>
      <c r="O237" s="987">
        <f t="shared" si="53"/>
        <v>34.200000000000003</v>
      </c>
      <c r="P237" s="990" t="s">
        <v>2461</v>
      </c>
      <c r="Q237" s="987"/>
      <c r="R237" s="987"/>
      <c r="S237" s="987"/>
      <c r="T237" s="987"/>
      <c r="U237" s="987">
        <f t="shared" si="57"/>
        <v>34.200000000000003</v>
      </c>
      <c r="V237" s="987"/>
      <c r="W237" s="987"/>
      <c r="X237" s="987"/>
      <c r="Y237" s="987"/>
      <c r="Z237" s="987">
        <f t="shared" si="54"/>
        <v>0</v>
      </c>
      <c r="AA237" s="987"/>
      <c r="AB237" s="987">
        <f t="shared" si="60"/>
        <v>0</v>
      </c>
      <c r="AC237" s="987">
        <f t="shared" si="60"/>
        <v>0</v>
      </c>
      <c r="AD237" s="987">
        <f t="shared" si="60"/>
        <v>0</v>
      </c>
      <c r="AE237" s="987">
        <f t="shared" si="60"/>
        <v>28.5</v>
      </c>
      <c r="AF237" s="987">
        <f t="shared" si="60"/>
        <v>0</v>
      </c>
      <c r="AG237" s="987">
        <f t="shared" si="60"/>
        <v>0</v>
      </c>
      <c r="AH237" s="987">
        <f t="shared" si="60"/>
        <v>0</v>
      </c>
      <c r="AI237" s="987">
        <f t="shared" si="60"/>
        <v>0</v>
      </c>
      <c r="AJ237" s="987">
        <f t="shared" si="60"/>
        <v>0</v>
      </c>
      <c r="AK237" s="987">
        <f t="shared" si="60"/>
        <v>0</v>
      </c>
      <c r="AL237" s="987">
        <f t="shared" si="61"/>
        <v>0</v>
      </c>
      <c r="AM237" s="987">
        <f t="shared" si="61"/>
        <v>0</v>
      </c>
      <c r="AN237" s="987">
        <f t="shared" si="61"/>
        <v>0</v>
      </c>
      <c r="AO237" s="987">
        <f t="shared" si="61"/>
        <v>0</v>
      </c>
      <c r="AP237" s="987">
        <f t="shared" si="61"/>
        <v>0</v>
      </c>
      <c r="AQ237" s="987">
        <f t="shared" si="61"/>
        <v>0</v>
      </c>
      <c r="AR237" s="987">
        <f t="shared" si="61"/>
        <v>0</v>
      </c>
    </row>
    <row r="238" spans="2:44">
      <c r="B238" s="948">
        <v>481</v>
      </c>
      <c r="C238" s="950" t="s">
        <v>3522</v>
      </c>
      <c r="D238" s="951">
        <v>514</v>
      </c>
      <c r="E238" s="951" t="s">
        <v>3538</v>
      </c>
      <c r="F238" s="948" t="s">
        <v>3832</v>
      </c>
      <c r="G238" s="949">
        <v>45078</v>
      </c>
      <c r="H238" s="948" t="s">
        <v>3904</v>
      </c>
      <c r="I238" s="948" t="s">
        <v>3647</v>
      </c>
      <c r="J238" s="948" t="s">
        <v>501</v>
      </c>
      <c r="K238" s="948" t="s">
        <v>3648</v>
      </c>
      <c r="L238" s="960">
        <v>265</v>
      </c>
      <c r="M238" s="987">
        <v>28.5</v>
      </c>
      <c r="N238" s="987">
        <v>5.7</v>
      </c>
      <c r="O238" s="987">
        <f t="shared" si="53"/>
        <v>34.200000000000003</v>
      </c>
      <c r="P238" s="990" t="s">
        <v>2461</v>
      </c>
      <c r="Q238" s="987"/>
      <c r="R238" s="987"/>
      <c r="S238" s="987"/>
      <c r="T238" s="987"/>
      <c r="U238" s="987">
        <f t="shared" si="57"/>
        <v>34.200000000000003</v>
      </c>
      <c r="V238" s="987"/>
      <c r="W238" s="987"/>
      <c r="X238" s="987"/>
      <c r="Y238" s="987"/>
      <c r="Z238" s="987">
        <f t="shared" si="54"/>
        <v>0</v>
      </c>
      <c r="AA238" s="987"/>
      <c r="AB238" s="987">
        <f t="shared" ref="AB238:AK247" si="62">IF(AB$6-$L238=0,$M238,0)</f>
        <v>0</v>
      </c>
      <c r="AC238" s="987">
        <f t="shared" si="62"/>
        <v>0</v>
      </c>
      <c r="AD238" s="987">
        <f t="shared" si="62"/>
        <v>0</v>
      </c>
      <c r="AE238" s="987">
        <f t="shared" si="62"/>
        <v>28.5</v>
      </c>
      <c r="AF238" s="987">
        <f t="shared" si="62"/>
        <v>0</v>
      </c>
      <c r="AG238" s="987">
        <f t="shared" si="62"/>
        <v>0</v>
      </c>
      <c r="AH238" s="987">
        <f t="shared" si="62"/>
        <v>0</v>
      </c>
      <c r="AI238" s="987">
        <f t="shared" si="62"/>
        <v>0</v>
      </c>
      <c r="AJ238" s="987">
        <f t="shared" si="62"/>
        <v>0</v>
      </c>
      <c r="AK238" s="987">
        <f t="shared" si="62"/>
        <v>0</v>
      </c>
      <c r="AL238" s="987">
        <f t="shared" ref="AL238:AR247" si="63">IF(AL$6-$L238=0,$M238,0)</f>
        <v>0</v>
      </c>
      <c r="AM238" s="987">
        <f t="shared" si="63"/>
        <v>0</v>
      </c>
      <c r="AN238" s="987">
        <f t="shared" si="63"/>
        <v>0</v>
      </c>
      <c r="AO238" s="987">
        <f t="shared" si="63"/>
        <v>0</v>
      </c>
      <c r="AP238" s="987">
        <f t="shared" si="63"/>
        <v>0</v>
      </c>
      <c r="AQ238" s="987">
        <f t="shared" si="63"/>
        <v>0</v>
      </c>
      <c r="AR238" s="987">
        <f t="shared" si="63"/>
        <v>0</v>
      </c>
    </row>
    <row r="239" spans="2:44">
      <c r="B239" s="948">
        <v>482</v>
      </c>
      <c r="C239" s="950" t="s">
        <v>3522</v>
      </c>
      <c r="D239" s="951">
        <v>515</v>
      </c>
      <c r="E239" s="951" t="s">
        <v>3538</v>
      </c>
      <c r="F239" s="948" t="s">
        <v>3790</v>
      </c>
      <c r="G239" s="949">
        <v>45078</v>
      </c>
      <c r="H239" s="948" t="s">
        <v>3905</v>
      </c>
      <c r="I239" s="948" t="s">
        <v>3647</v>
      </c>
      <c r="J239" s="948" t="s">
        <v>501</v>
      </c>
      <c r="K239" s="948" t="s">
        <v>3648</v>
      </c>
      <c r="L239" s="960">
        <v>265</v>
      </c>
      <c r="M239" s="987">
        <v>22.5</v>
      </c>
      <c r="N239" s="987">
        <v>4.5</v>
      </c>
      <c r="O239" s="987">
        <f t="shared" si="53"/>
        <v>27</v>
      </c>
      <c r="P239" s="990" t="s">
        <v>2461</v>
      </c>
      <c r="Q239" s="987"/>
      <c r="R239" s="987"/>
      <c r="S239" s="987"/>
      <c r="T239" s="987"/>
      <c r="U239" s="987">
        <f t="shared" si="57"/>
        <v>27</v>
      </c>
      <c r="V239" s="987"/>
      <c r="W239" s="987"/>
      <c r="X239" s="987"/>
      <c r="Y239" s="987"/>
      <c r="Z239" s="987">
        <f t="shared" si="54"/>
        <v>0</v>
      </c>
      <c r="AA239" s="987"/>
      <c r="AB239" s="987">
        <f t="shared" si="62"/>
        <v>0</v>
      </c>
      <c r="AC239" s="987">
        <f t="shared" si="62"/>
        <v>0</v>
      </c>
      <c r="AD239" s="987">
        <f t="shared" si="62"/>
        <v>0</v>
      </c>
      <c r="AE239" s="987">
        <f t="shared" si="62"/>
        <v>22.5</v>
      </c>
      <c r="AF239" s="987">
        <f t="shared" si="62"/>
        <v>0</v>
      </c>
      <c r="AG239" s="987">
        <f t="shared" si="62"/>
        <v>0</v>
      </c>
      <c r="AH239" s="987">
        <f t="shared" si="62"/>
        <v>0</v>
      </c>
      <c r="AI239" s="987">
        <f t="shared" si="62"/>
        <v>0</v>
      </c>
      <c r="AJ239" s="987">
        <f t="shared" si="62"/>
        <v>0</v>
      </c>
      <c r="AK239" s="987">
        <f t="shared" si="62"/>
        <v>0</v>
      </c>
      <c r="AL239" s="987">
        <f t="shared" si="63"/>
        <v>0</v>
      </c>
      <c r="AM239" s="987">
        <f t="shared" si="63"/>
        <v>0</v>
      </c>
      <c r="AN239" s="987">
        <f t="shared" si="63"/>
        <v>0</v>
      </c>
      <c r="AO239" s="987">
        <f t="shared" si="63"/>
        <v>0</v>
      </c>
      <c r="AP239" s="987">
        <f t="shared" si="63"/>
        <v>0</v>
      </c>
      <c r="AQ239" s="987">
        <f t="shared" si="63"/>
        <v>0</v>
      </c>
      <c r="AR239" s="987">
        <f t="shared" si="63"/>
        <v>0</v>
      </c>
    </row>
    <row r="240" spans="2:44">
      <c r="B240" s="948">
        <v>483</v>
      </c>
      <c r="C240" s="950" t="s">
        <v>3522</v>
      </c>
      <c r="D240" s="951">
        <v>516</v>
      </c>
      <c r="E240" s="951" t="s">
        <v>3538</v>
      </c>
      <c r="F240" s="948" t="s">
        <v>3854</v>
      </c>
      <c r="G240" s="949">
        <v>45078</v>
      </c>
      <c r="H240" s="948" t="s">
        <v>3906</v>
      </c>
      <c r="I240" s="948" t="s">
        <v>3647</v>
      </c>
      <c r="J240" s="948" t="s">
        <v>501</v>
      </c>
      <c r="K240" s="948" t="s">
        <v>3648</v>
      </c>
      <c r="L240" s="960">
        <v>265</v>
      </c>
      <c r="M240" s="987">
        <v>28.5</v>
      </c>
      <c r="N240" s="987">
        <v>5.7</v>
      </c>
      <c r="O240" s="987">
        <f t="shared" si="53"/>
        <v>34.200000000000003</v>
      </c>
      <c r="P240" s="990" t="s">
        <v>2461</v>
      </c>
      <c r="Q240" s="987"/>
      <c r="R240" s="987"/>
      <c r="S240" s="987"/>
      <c r="T240" s="987"/>
      <c r="U240" s="987">
        <f t="shared" si="57"/>
        <v>34.200000000000003</v>
      </c>
      <c r="V240" s="987"/>
      <c r="W240" s="987"/>
      <c r="X240" s="987"/>
      <c r="Y240" s="987"/>
      <c r="Z240" s="987">
        <f t="shared" si="54"/>
        <v>0</v>
      </c>
      <c r="AA240" s="987"/>
      <c r="AB240" s="987">
        <f t="shared" si="62"/>
        <v>0</v>
      </c>
      <c r="AC240" s="987">
        <f t="shared" si="62"/>
        <v>0</v>
      </c>
      <c r="AD240" s="987">
        <f t="shared" si="62"/>
        <v>0</v>
      </c>
      <c r="AE240" s="987">
        <f t="shared" si="62"/>
        <v>28.5</v>
      </c>
      <c r="AF240" s="987">
        <f t="shared" si="62"/>
        <v>0</v>
      </c>
      <c r="AG240" s="987">
        <f t="shared" si="62"/>
        <v>0</v>
      </c>
      <c r="AH240" s="987">
        <f t="shared" si="62"/>
        <v>0</v>
      </c>
      <c r="AI240" s="987">
        <f t="shared" si="62"/>
        <v>0</v>
      </c>
      <c r="AJ240" s="987">
        <f t="shared" si="62"/>
        <v>0</v>
      </c>
      <c r="AK240" s="987">
        <f t="shared" si="62"/>
        <v>0</v>
      </c>
      <c r="AL240" s="987">
        <f t="shared" si="63"/>
        <v>0</v>
      </c>
      <c r="AM240" s="987">
        <f t="shared" si="63"/>
        <v>0</v>
      </c>
      <c r="AN240" s="987">
        <f t="shared" si="63"/>
        <v>0</v>
      </c>
      <c r="AO240" s="987">
        <f t="shared" si="63"/>
        <v>0</v>
      </c>
      <c r="AP240" s="987">
        <f t="shared" si="63"/>
        <v>0</v>
      </c>
      <c r="AQ240" s="987">
        <f t="shared" si="63"/>
        <v>0</v>
      </c>
      <c r="AR240" s="987">
        <f t="shared" si="63"/>
        <v>0</v>
      </c>
    </row>
    <row r="241" spans="2:44">
      <c r="B241" s="948">
        <v>484</v>
      </c>
      <c r="C241" s="950" t="s">
        <v>3522</v>
      </c>
      <c r="D241" s="951">
        <v>517</v>
      </c>
      <c r="E241" s="951" t="s">
        <v>3538</v>
      </c>
      <c r="F241" s="948" t="s">
        <v>3838</v>
      </c>
      <c r="G241" s="949">
        <v>45078</v>
      </c>
      <c r="H241" s="948" t="s">
        <v>3907</v>
      </c>
      <c r="I241" s="948" t="s">
        <v>3647</v>
      </c>
      <c r="J241" s="948" t="s">
        <v>501</v>
      </c>
      <c r="K241" s="948" t="s">
        <v>3648</v>
      </c>
      <c r="L241" s="960">
        <v>265</v>
      </c>
      <c r="M241" s="987">
        <v>22.5</v>
      </c>
      <c r="N241" s="987">
        <v>4.5</v>
      </c>
      <c r="O241" s="987">
        <f t="shared" si="53"/>
        <v>27</v>
      </c>
      <c r="P241" s="990" t="s">
        <v>2461</v>
      </c>
      <c r="Q241" s="987"/>
      <c r="R241" s="987"/>
      <c r="S241" s="987"/>
      <c r="T241" s="987"/>
      <c r="U241" s="987">
        <f t="shared" si="57"/>
        <v>27</v>
      </c>
      <c r="V241" s="987"/>
      <c r="W241" s="987"/>
      <c r="X241" s="987"/>
      <c r="Y241" s="987"/>
      <c r="Z241" s="987">
        <f t="shared" si="54"/>
        <v>0</v>
      </c>
      <c r="AA241" s="987"/>
      <c r="AB241" s="987">
        <f t="shared" si="62"/>
        <v>0</v>
      </c>
      <c r="AC241" s="987">
        <f t="shared" si="62"/>
        <v>0</v>
      </c>
      <c r="AD241" s="987">
        <f t="shared" si="62"/>
        <v>0</v>
      </c>
      <c r="AE241" s="987">
        <f t="shared" si="62"/>
        <v>22.5</v>
      </c>
      <c r="AF241" s="987">
        <f t="shared" si="62"/>
        <v>0</v>
      </c>
      <c r="AG241" s="987">
        <f t="shared" si="62"/>
        <v>0</v>
      </c>
      <c r="AH241" s="987">
        <f t="shared" si="62"/>
        <v>0</v>
      </c>
      <c r="AI241" s="987">
        <f t="shared" si="62"/>
        <v>0</v>
      </c>
      <c r="AJ241" s="987">
        <f t="shared" si="62"/>
        <v>0</v>
      </c>
      <c r="AK241" s="987">
        <f t="shared" si="62"/>
        <v>0</v>
      </c>
      <c r="AL241" s="987">
        <f t="shared" si="63"/>
        <v>0</v>
      </c>
      <c r="AM241" s="987">
        <f t="shared" si="63"/>
        <v>0</v>
      </c>
      <c r="AN241" s="987">
        <f t="shared" si="63"/>
        <v>0</v>
      </c>
      <c r="AO241" s="987">
        <f t="shared" si="63"/>
        <v>0</v>
      </c>
      <c r="AP241" s="987">
        <f t="shared" si="63"/>
        <v>0</v>
      </c>
      <c r="AQ241" s="987">
        <f t="shared" si="63"/>
        <v>0</v>
      </c>
      <c r="AR241" s="987">
        <f t="shared" si="63"/>
        <v>0</v>
      </c>
    </row>
    <row r="242" spans="2:44">
      <c r="B242" s="948">
        <v>485</v>
      </c>
      <c r="C242" s="950" t="s">
        <v>3522</v>
      </c>
      <c r="D242" s="951">
        <v>518</v>
      </c>
      <c r="E242" s="951" t="s">
        <v>3538</v>
      </c>
      <c r="F242" s="948" t="s">
        <v>3908</v>
      </c>
      <c r="G242" s="949">
        <v>45079</v>
      </c>
      <c r="H242" s="948" t="s">
        <v>3909</v>
      </c>
      <c r="I242" s="948" t="s">
        <v>3647</v>
      </c>
      <c r="J242" s="948" t="s">
        <v>501</v>
      </c>
      <c r="K242" s="948" t="s">
        <v>3648</v>
      </c>
      <c r="L242" s="960">
        <v>265</v>
      </c>
      <c r="M242" s="987">
        <v>28.5</v>
      </c>
      <c r="N242" s="987">
        <v>5.7</v>
      </c>
      <c r="O242" s="987">
        <f t="shared" si="53"/>
        <v>34.200000000000003</v>
      </c>
      <c r="P242" s="987"/>
      <c r="Q242" s="987"/>
      <c r="R242" s="987"/>
      <c r="S242" s="987"/>
      <c r="T242" s="987"/>
      <c r="U242" s="987"/>
      <c r="V242" s="987">
        <f t="shared" ref="V242:V273" si="64">O242</f>
        <v>34.200000000000003</v>
      </c>
      <c r="W242" s="987"/>
      <c r="X242" s="987"/>
      <c r="Y242" s="987"/>
      <c r="Z242" s="987">
        <f t="shared" si="54"/>
        <v>0</v>
      </c>
      <c r="AA242" s="987"/>
      <c r="AB242" s="987">
        <f t="shared" si="62"/>
        <v>0</v>
      </c>
      <c r="AC242" s="987">
        <f t="shared" si="62"/>
        <v>0</v>
      </c>
      <c r="AD242" s="987">
        <f t="shared" si="62"/>
        <v>0</v>
      </c>
      <c r="AE242" s="987">
        <f t="shared" si="62"/>
        <v>28.5</v>
      </c>
      <c r="AF242" s="987">
        <f t="shared" si="62"/>
        <v>0</v>
      </c>
      <c r="AG242" s="987">
        <f t="shared" si="62"/>
        <v>0</v>
      </c>
      <c r="AH242" s="987">
        <f t="shared" si="62"/>
        <v>0</v>
      </c>
      <c r="AI242" s="987">
        <f t="shared" si="62"/>
        <v>0</v>
      </c>
      <c r="AJ242" s="987">
        <f t="shared" si="62"/>
        <v>0</v>
      </c>
      <c r="AK242" s="987">
        <f t="shared" si="62"/>
        <v>0</v>
      </c>
      <c r="AL242" s="987">
        <f t="shared" si="63"/>
        <v>0</v>
      </c>
      <c r="AM242" s="987">
        <f t="shared" si="63"/>
        <v>0</v>
      </c>
      <c r="AN242" s="987">
        <f t="shared" si="63"/>
        <v>0</v>
      </c>
      <c r="AO242" s="987">
        <f t="shared" si="63"/>
        <v>0</v>
      </c>
      <c r="AP242" s="987">
        <f t="shared" si="63"/>
        <v>0</v>
      </c>
      <c r="AQ242" s="987">
        <f t="shared" si="63"/>
        <v>0</v>
      </c>
      <c r="AR242" s="987">
        <f t="shared" si="63"/>
        <v>0</v>
      </c>
    </row>
    <row r="243" spans="2:44">
      <c r="B243" s="948">
        <v>486</v>
      </c>
      <c r="C243" s="950" t="s">
        <v>3522</v>
      </c>
      <c r="D243" s="951">
        <v>519</v>
      </c>
      <c r="E243" s="951" t="s">
        <v>3538</v>
      </c>
      <c r="F243" s="948" t="s">
        <v>3910</v>
      </c>
      <c r="G243" s="949">
        <v>45079</v>
      </c>
      <c r="H243" s="948" t="s">
        <v>3911</v>
      </c>
      <c r="I243" s="948" t="s">
        <v>3647</v>
      </c>
      <c r="J243" s="948" t="s">
        <v>501</v>
      </c>
      <c r="K243" s="948" t="s">
        <v>3648</v>
      </c>
      <c r="L243" s="960">
        <v>265</v>
      </c>
      <c r="M243" s="987">
        <v>28.5</v>
      </c>
      <c r="N243" s="987">
        <v>5.7</v>
      </c>
      <c r="O243" s="987">
        <f t="shared" si="53"/>
        <v>34.200000000000003</v>
      </c>
      <c r="P243" s="987"/>
      <c r="Q243" s="987"/>
      <c r="R243" s="987"/>
      <c r="S243" s="987"/>
      <c r="T243" s="987"/>
      <c r="U243" s="987"/>
      <c r="V243" s="987">
        <f t="shared" si="64"/>
        <v>34.200000000000003</v>
      </c>
      <c r="W243" s="987"/>
      <c r="X243" s="987"/>
      <c r="Y243" s="987"/>
      <c r="Z243" s="987">
        <f t="shared" si="54"/>
        <v>0</v>
      </c>
      <c r="AA243" s="987"/>
      <c r="AB243" s="987">
        <f t="shared" si="62"/>
        <v>0</v>
      </c>
      <c r="AC243" s="987">
        <f t="shared" si="62"/>
        <v>0</v>
      </c>
      <c r="AD243" s="987">
        <f t="shared" si="62"/>
        <v>0</v>
      </c>
      <c r="AE243" s="987">
        <f t="shared" si="62"/>
        <v>28.5</v>
      </c>
      <c r="AF243" s="987">
        <f t="shared" si="62"/>
        <v>0</v>
      </c>
      <c r="AG243" s="987">
        <f t="shared" si="62"/>
        <v>0</v>
      </c>
      <c r="AH243" s="987">
        <f t="shared" si="62"/>
        <v>0</v>
      </c>
      <c r="AI243" s="987">
        <f t="shared" si="62"/>
        <v>0</v>
      </c>
      <c r="AJ243" s="987">
        <f t="shared" si="62"/>
        <v>0</v>
      </c>
      <c r="AK243" s="987">
        <f t="shared" si="62"/>
        <v>0</v>
      </c>
      <c r="AL243" s="987">
        <f t="shared" si="63"/>
        <v>0</v>
      </c>
      <c r="AM243" s="987">
        <f t="shared" si="63"/>
        <v>0</v>
      </c>
      <c r="AN243" s="987">
        <f t="shared" si="63"/>
        <v>0</v>
      </c>
      <c r="AO243" s="987">
        <f t="shared" si="63"/>
        <v>0</v>
      </c>
      <c r="AP243" s="987">
        <f t="shared" si="63"/>
        <v>0</v>
      </c>
      <c r="AQ243" s="987">
        <f t="shared" si="63"/>
        <v>0</v>
      </c>
      <c r="AR243" s="987">
        <f t="shared" si="63"/>
        <v>0</v>
      </c>
    </row>
    <row r="244" spans="2:44">
      <c r="B244" s="948">
        <v>487</v>
      </c>
      <c r="C244" s="950" t="s">
        <v>3522</v>
      </c>
      <c r="D244" s="951">
        <v>520</v>
      </c>
      <c r="E244" s="951" t="s">
        <v>3538</v>
      </c>
      <c r="F244" s="948" t="s">
        <v>3912</v>
      </c>
      <c r="G244" s="949">
        <v>45079</v>
      </c>
      <c r="H244" s="948" t="s">
        <v>3913</v>
      </c>
      <c r="I244" s="948" t="s">
        <v>3647</v>
      </c>
      <c r="J244" s="948" t="s">
        <v>501</v>
      </c>
      <c r="K244" s="948" t="s">
        <v>3648</v>
      </c>
      <c r="L244" s="960">
        <v>265</v>
      </c>
      <c r="M244" s="987">
        <v>17.25</v>
      </c>
      <c r="N244" s="987">
        <v>3.45</v>
      </c>
      <c r="O244" s="987">
        <f t="shared" si="53"/>
        <v>20.7</v>
      </c>
      <c r="P244" s="987"/>
      <c r="Q244" s="987"/>
      <c r="R244" s="987"/>
      <c r="S244" s="987"/>
      <c r="T244" s="987"/>
      <c r="U244" s="987"/>
      <c r="V244" s="987">
        <f t="shared" si="64"/>
        <v>20.7</v>
      </c>
      <c r="W244" s="987"/>
      <c r="X244" s="987"/>
      <c r="Y244" s="987"/>
      <c r="Z244" s="987">
        <f t="shared" si="54"/>
        <v>0</v>
      </c>
      <c r="AA244" s="987"/>
      <c r="AB244" s="987">
        <f t="shared" si="62"/>
        <v>0</v>
      </c>
      <c r="AC244" s="987">
        <f t="shared" si="62"/>
        <v>0</v>
      </c>
      <c r="AD244" s="987">
        <f t="shared" si="62"/>
        <v>0</v>
      </c>
      <c r="AE244" s="987">
        <f t="shared" si="62"/>
        <v>17.25</v>
      </c>
      <c r="AF244" s="987">
        <f t="shared" si="62"/>
        <v>0</v>
      </c>
      <c r="AG244" s="987">
        <f t="shared" si="62"/>
        <v>0</v>
      </c>
      <c r="AH244" s="987">
        <f t="shared" si="62"/>
        <v>0</v>
      </c>
      <c r="AI244" s="987">
        <f t="shared" si="62"/>
        <v>0</v>
      </c>
      <c r="AJ244" s="987">
        <f t="shared" si="62"/>
        <v>0</v>
      </c>
      <c r="AK244" s="987">
        <f t="shared" si="62"/>
        <v>0</v>
      </c>
      <c r="AL244" s="987">
        <f t="shared" si="63"/>
        <v>0</v>
      </c>
      <c r="AM244" s="987">
        <f t="shared" si="63"/>
        <v>0</v>
      </c>
      <c r="AN244" s="987">
        <f t="shared" si="63"/>
        <v>0</v>
      </c>
      <c r="AO244" s="987">
        <f t="shared" si="63"/>
        <v>0</v>
      </c>
      <c r="AP244" s="987">
        <f t="shared" si="63"/>
        <v>0</v>
      </c>
      <c r="AQ244" s="987">
        <f t="shared" si="63"/>
        <v>0</v>
      </c>
      <c r="AR244" s="987">
        <f t="shared" si="63"/>
        <v>0</v>
      </c>
    </row>
    <row r="245" spans="2:44">
      <c r="B245" s="948">
        <v>488</v>
      </c>
      <c r="C245" s="950" t="s">
        <v>3522</v>
      </c>
      <c r="D245" s="951">
        <v>521</v>
      </c>
      <c r="E245" s="951" t="s">
        <v>3538</v>
      </c>
      <c r="F245" s="948" t="s">
        <v>3914</v>
      </c>
      <c r="G245" s="949">
        <v>45081</v>
      </c>
      <c r="H245" s="948" t="s">
        <v>3915</v>
      </c>
      <c r="I245" s="948" t="s">
        <v>3647</v>
      </c>
      <c r="J245" s="948" t="s">
        <v>501</v>
      </c>
      <c r="K245" s="948" t="s">
        <v>3648</v>
      </c>
      <c r="L245" s="960">
        <v>265</v>
      </c>
      <c r="M245" s="987">
        <v>28.5</v>
      </c>
      <c r="N245" s="987">
        <v>5.7</v>
      </c>
      <c r="O245" s="987">
        <f t="shared" si="53"/>
        <v>34.200000000000003</v>
      </c>
      <c r="P245" s="987"/>
      <c r="Q245" s="987"/>
      <c r="R245" s="987"/>
      <c r="S245" s="987"/>
      <c r="T245" s="987"/>
      <c r="U245" s="987"/>
      <c r="V245" s="987">
        <f t="shared" si="64"/>
        <v>34.200000000000003</v>
      </c>
      <c r="W245" s="987"/>
      <c r="X245" s="987"/>
      <c r="Y245" s="987"/>
      <c r="Z245" s="987">
        <f t="shared" si="54"/>
        <v>0</v>
      </c>
      <c r="AA245" s="987"/>
      <c r="AB245" s="987">
        <f t="shared" si="62"/>
        <v>0</v>
      </c>
      <c r="AC245" s="987">
        <f t="shared" si="62"/>
        <v>0</v>
      </c>
      <c r="AD245" s="987">
        <f t="shared" si="62"/>
        <v>0</v>
      </c>
      <c r="AE245" s="987">
        <f t="shared" si="62"/>
        <v>28.5</v>
      </c>
      <c r="AF245" s="987">
        <f t="shared" si="62"/>
        <v>0</v>
      </c>
      <c r="AG245" s="987">
        <f t="shared" si="62"/>
        <v>0</v>
      </c>
      <c r="AH245" s="987">
        <f t="shared" si="62"/>
        <v>0</v>
      </c>
      <c r="AI245" s="987">
        <f t="shared" si="62"/>
        <v>0</v>
      </c>
      <c r="AJ245" s="987">
        <f t="shared" si="62"/>
        <v>0</v>
      </c>
      <c r="AK245" s="987">
        <f t="shared" si="62"/>
        <v>0</v>
      </c>
      <c r="AL245" s="987">
        <f t="shared" si="63"/>
        <v>0</v>
      </c>
      <c r="AM245" s="987">
        <f t="shared" si="63"/>
        <v>0</v>
      </c>
      <c r="AN245" s="987">
        <f t="shared" si="63"/>
        <v>0</v>
      </c>
      <c r="AO245" s="987">
        <f t="shared" si="63"/>
        <v>0</v>
      </c>
      <c r="AP245" s="987">
        <f t="shared" si="63"/>
        <v>0</v>
      </c>
      <c r="AQ245" s="987">
        <f t="shared" si="63"/>
        <v>0</v>
      </c>
      <c r="AR245" s="987">
        <f t="shared" si="63"/>
        <v>0</v>
      </c>
    </row>
    <row r="246" spans="2:44">
      <c r="B246" s="948">
        <v>489</v>
      </c>
      <c r="C246" s="950" t="s">
        <v>3522</v>
      </c>
      <c r="D246" s="951">
        <v>522</v>
      </c>
      <c r="E246" s="951" t="s">
        <v>3538</v>
      </c>
      <c r="F246" s="948" t="s">
        <v>3916</v>
      </c>
      <c r="G246" s="949">
        <v>45081</v>
      </c>
      <c r="H246" s="948" t="s">
        <v>3917</v>
      </c>
      <c r="I246" s="948" t="s">
        <v>3647</v>
      </c>
      <c r="J246" s="948" t="s">
        <v>501</v>
      </c>
      <c r="K246" s="948" t="s">
        <v>3648</v>
      </c>
      <c r="L246" s="960">
        <v>265</v>
      </c>
      <c r="M246" s="987">
        <v>28.5</v>
      </c>
      <c r="N246" s="987">
        <v>5.7</v>
      </c>
      <c r="O246" s="987">
        <f t="shared" si="53"/>
        <v>34.200000000000003</v>
      </c>
      <c r="P246" s="987"/>
      <c r="Q246" s="987"/>
      <c r="R246" s="987"/>
      <c r="S246" s="987"/>
      <c r="T246" s="987"/>
      <c r="U246" s="987"/>
      <c r="V246" s="987">
        <f t="shared" si="64"/>
        <v>34.200000000000003</v>
      </c>
      <c r="W246" s="987"/>
      <c r="X246" s="987"/>
      <c r="Y246" s="987"/>
      <c r="Z246" s="987">
        <f t="shared" si="54"/>
        <v>0</v>
      </c>
      <c r="AA246" s="987"/>
      <c r="AB246" s="987">
        <f t="shared" si="62"/>
        <v>0</v>
      </c>
      <c r="AC246" s="987">
        <f t="shared" si="62"/>
        <v>0</v>
      </c>
      <c r="AD246" s="987">
        <f t="shared" si="62"/>
        <v>0</v>
      </c>
      <c r="AE246" s="987">
        <f t="shared" si="62"/>
        <v>28.5</v>
      </c>
      <c r="AF246" s="987">
        <f t="shared" si="62"/>
        <v>0</v>
      </c>
      <c r="AG246" s="987">
        <f t="shared" si="62"/>
        <v>0</v>
      </c>
      <c r="AH246" s="987">
        <f t="shared" si="62"/>
        <v>0</v>
      </c>
      <c r="AI246" s="987">
        <f t="shared" si="62"/>
        <v>0</v>
      </c>
      <c r="AJ246" s="987">
        <f t="shared" si="62"/>
        <v>0</v>
      </c>
      <c r="AK246" s="987">
        <f t="shared" si="62"/>
        <v>0</v>
      </c>
      <c r="AL246" s="987">
        <f t="shared" si="63"/>
        <v>0</v>
      </c>
      <c r="AM246" s="987">
        <f t="shared" si="63"/>
        <v>0</v>
      </c>
      <c r="AN246" s="987">
        <f t="shared" si="63"/>
        <v>0</v>
      </c>
      <c r="AO246" s="987">
        <f t="shared" si="63"/>
        <v>0</v>
      </c>
      <c r="AP246" s="987">
        <f t="shared" si="63"/>
        <v>0</v>
      </c>
      <c r="AQ246" s="987">
        <f t="shared" si="63"/>
        <v>0</v>
      </c>
      <c r="AR246" s="987">
        <f t="shared" si="63"/>
        <v>0</v>
      </c>
    </row>
    <row r="247" spans="2:44">
      <c r="B247" s="948">
        <v>490</v>
      </c>
      <c r="C247" s="950" t="s">
        <v>3522</v>
      </c>
      <c r="D247" s="951">
        <v>523</v>
      </c>
      <c r="E247" s="951" t="s">
        <v>3538</v>
      </c>
      <c r="F247" s="948" t="s">
        <v>3918</v>
      </c>
      <c r="G247" s="949">
        <v>45081</v>
      </c>
      <c r="H247" s="948" t="s">
        <v>3919</v>
      </c>
      <c r="I247" s="948" t="s">
        <v>3647</v>
      </c>
      <c r="J247" s="948" t="s">
        <v>501</v>
      </c>
      <c r="K247" s="948" t="s">
        <v>3648</v>
      </c>
      <c r="L247" s="960">
        <v>265</v>
      </c>
      <c r="M247" s="987">
        <v>17.25</v>
      </c>
      <c r="N247" s="987">
        <v>3.45</v>
      </c>
      <c r="O247" s="987">
        <f t="shared" si="53"/>
        <v>20.7</v>
      </c>
      <c r="P247" s="987"/>
      <c r="Q247" s="987"/>
      <c r="R247" s="987"/>
      <c r="S247" s="987"/>
      <c r="T247" s="987"/>
      <c r="U247" s="987"/>
      <c r="V247" s="987">
        <f t="shared" si="64"/>
        <v>20.7</v>
      </c>
      <c r="W247" s="987"/>
      <c r="X247" s="987"/>
      <c r="Y247" s="987"/>
      <c r="Z247" s="987">
        <f t="shared" si="54"/>
        <v>0</v>
      </c>
      <c r="AA247" s="987"/>
      <c r="AB247" s="987">
        <f t="shared" si="62"/>
        <v>0</v>
      </c>
      <c r="AC247" s="987">
        <f t="shared" si="62"/>
        <v>0</v>
      </c>
      <c r="AD247" s="987">
        <f t="shared" si="62"/>
        <v>0</v>
      </c>
      <c r="AE247" s="987">
        <f t="shared" si="62"/>
        <v>17.25</v>
      </c>
      <c r="AF247" s="987">
        <f t="shared" si="62"/>
        <v>0</v>
      </c>
      <c r="AG247" s="987">
        <f t="shared" si="62"/>
        <v>0</v>
      </c>
      <c r="AH247" s="987">
        <f t="shared" si="62"/>
        <v>0</v>
      </c>
      <c r="AI247" s="987">
        <f t="shared" si="62"/>
        <v>0</v>
      </c>
      <c r="AJ247" s="987">
        <f t="shared" si="62"/>
        <v>0</v>
      </c>
      <c r="AK247" s="987">
        <f t="shared" si="62"/>
        <v>0</v>
      </c>
      <c r="AL247" s="987">
        <f t="shared" si="63"/>
        <v>0</v>
      </c>
      <c r="AM247" s="987">
        <f t="shared" si="63"/>
        <v>0</v>
      </c>
      <c r="AN247" s="987">
        <f t="shared" si="63"/>
        <v>0</v>
      </c>
      <c r="AO247" s="987">
        <f t="shared" si="63"/>
        <v>0</v>
      </c>
      <c r="AP247" s="987">
        <f t="shared" si="63"/>
        <v>0</v>
      </c>
      <c r="AQ247" s="987">
        <f t="shared" si="63"/>
        <v>0</v>
      </c>
      <c r="AR247" s="987">
        <f t="shared" si="63"/>
        <v>0</v>
      </c>
    </row>
    <row r="248" spans="2:44">
      <c r="B248" s="948">
        <v>491</v>
      </c>
      <c r="C248" s="950" t="s">
        <v>3522</v>
      </c>
      <c r="D248" s="951">
        <v>524</v>
      </c>
      <c r="E248" s="951" t="s">
        <v>3538</v>
      </c>
      <c r="F248" s="948" t="s">
        <v>3920</v>
      </c>
      <c r="G248" s="949">
        <v>45083</v>
      </c>
      <c r="H248" s="948" t="s">
        <v>3921</v>
      </c>
      <c r="I248" s="948" t="s">
        <v>3647</v>
      </c>
      <c r="J248" s="948" t="s">
        <v>501</v>
      </c>
      <c r="K248" s="948" t="s">
        <v>3648</v>
      </c>
      <c r="L248" s="960">
        <v>265</v>
      </c>
      <c r="M248" s="987">
        <v>22.5</v>
      </c>
      <c r="N248" s="987">
        <v>4.5</v>
      </c>
      <c r="O248" s="987">
        <f t="shared" si="53"/>
        <v>27</v>
      </c>
      <c r="P248" s="987"/>
      <c r="Q248" s="987"/>
      <c r="R248" s="987"/>
      <c r="S248" s="987"/>
      <c r="T248" s="987"/>
      <c r="U248" s="987"/>
      <c r="V248" s="987">
        <f t="shared" si="64"/>
        <v>27</v>
      </c>
      <c r="W248" s="987"/>
      <c r="X248" s="987"/>
      <c r="Y248" s="987"/>
      <c r="Z248" s="987">
        <f t="shared" si="54"/>
        <v>0</v>
      </c>
      <c r="AA248" s="987"/>
      <c r="AB248" s="987">
        <f t="shared" ref="AB248:AK257" si="65">IF(AB$6-$L248=0,$M248,0)</f>
        <v>0</v>
      </c>
      <c r="AC248" s="987">
        <f t="shared" si="65"/>
        <v>0</v>
      </c>
      <c r="AD248" s="987">
        <f t="shared" si="65"/>
        <v>0</v>
      </c>
      <c r="AE248" s="987">
        <f t="shared" si="65"/>
        <v>22.5</v>
      </c>
      <c r="AF248" s="987">
        <f t="shared" si="65"/>
        <v>0</v>
      </c>
      <c r="AG248" s="987">
        <f t="shared" si="65"/>
        <v>0</v>
      </c>
      <c r="AH248" s="987">
        <f t="shared" si="65"/>
        <v>0</v>
      </c>
      <c r="AI248" s="987">
        <f t="shared" si="65"/>
        <v>0</v>
      </c>
      <c r="AJ248" s="987">
        <f t="shared" si="65"/>
        <v>0</v>
      </c>
      <c r="AK248" s="987">
        <f t="shared" si="65"/>
        <v>0</v>
      </c>
      <c r="AL248" s="987">
        <f t="shared" ref="AL248:AR257" si="66">IF(AL$6-$L248=0,$M248,0)</f>
        <v>0</v>
      </c>
      <c r="AM248" s="987">
        <f t="shared" si="66"/>
        <v>0</v>
      </c>
      <c r="AN248" s="987">
        <f t="shared" si="66"/>
        <v>0</v>
      </c>
      <c r="AO248" s="987">
        <f t="shared" si="66"/>
        <v>0</v>
      </c>
      <c r="AP248" s="987">
        <f t="shared" si="66"/>
        <v>0</v>
      </c>
      <c r="AQ248" s="987">
        <f t="shared" si="66"/>
        <v>0</v>
      </c>
      <c r="AR248" s="987">
        <f t="shared" si="66"/>
        <v>0</v>
      </c>
    </row>
    <row r="249" spans="2:44">
      <c r="B249" s="948">
        <v>492</v>
      </c>
      <c r="C249" s="950" t="s">
        <v>3522</v>
      </c>
      <c r="D249" s="951">
        <v>525</v>
      </c>
      <c r="E249" s="951" t="s">
        <v>3538</v>
      </c>
      <c r="F249" s="948" t="s">
        <v>3922</v>
      </c>
      <c r="G249" s="949">
        <v>45083</v>
      </c>
      <c r="H249" s="948" t="s">
        <v>3923</v>
      </c>
      <c r="I249" s="948" t="s">
        <v>3647</v>
      </c>
      <c r="J249" s="948" t="s">
        <v>501</v>
      </c>
      <c r="K249" s="948" t="s">
        <v>3648</v>
      </c>
      <c r="L249" s="960">
        <v>265</v>
      </c>
      <c r="M249" s="987">
        <v>22.5</v>
      </c>
      <c r="N249" s="987">
        <v>4.5</v>
      </c>
      <c r="O249" s="987">
        <f t="shared" si="53"/>
        <v>27</v>
      </c>
      <c r="P249" s="987"/>
      <c r="Q249" s="987"/>
      <c r="R249" s="987"/>
      <c r="S249" s="987"/>
      <c r="T249" s="987"/>
      <c r="U249" s="987"/>
      <c r="V249" s="987">
        <f t="shared" si="64"/>
        <v>27</v>
      </c>
      <c r="W249" s="987"/>
      <c r="X249" s="987"/>
      <c r="Y249" s="987"/>
      <c r="Z249" s="987">
        <f t="shared" si="54"/>
        <v>0</v>
      </c>
      <c r="AA249" s="987"/>
      <c r="AB249" s="987">
        <f t="shared" si="65"/>
        <v>0</v>
      </c>
      <c r="AC249" s="987">
        <f t="shared" si="65"/>
        <v>0</v>
      </c>
      <c r="AD249" s="987">
        <f t="shared" si="65"/>
        <v>0</v>
      </c>
      <c r="AE249" s="987">
        <f t="shared" si="65"/>
        <v>22.5</v>
      </c>
      <c r="AF249" s="987">
        <f t="shared" si="65"/>
        <v>0</v>
      </c>
      <c r="AG249" s="987">
        <f t="shared" si="65"/>
        <v>0</v>
      </c>
      <c r="AH249" s="987">
        <f t="shared" si="65"/>
        <v>0</v>
      </c>
      <c r="AI249" s="987">
        <f t="shared" si="65"/>
        <v>0</v>
      </c>
      <c r="AJ249" s="987">
        <f t="shared" si="65"/>
        <v>0</v>
      </c>
      <c r="AK249" s="987">
        <f t="shared" si="65"/>
        <v>0</v>
      </c>
      <c r="AL249" s="987">
        <f t="shared" si="66"/>
        <v>0</v>
      </c>
      <c r="AM249" s="987">
        <f t="shared" si="66"/>
        <v>0</v>
      </c>
      <c r="AN249" s="987">
        <f t="shared" si="66"/>
        <v>0</v>
      </c>
      <c r="AO249" s="987">
        <f t="shared" si="66"/>
        <v>0</v>
      </c>
      <c r="AP249" s="987">
        <f t="shared" si="66"/>
        <v>0</v>
      </c>
      <c r="AQ249" s="987">
        <f t="shared" si="66"/>
        <v>0</v>
      </c>
      <c r="AR249" s="987">
        <f t="shared" si="66"/>
        <v>0</v>
      </c>
    </row>
    <row r="250" spans="2:44">
      <c r="B250" s="948">
        <v>493</v>
      </c>
      <c r="C250" s="950" t="s">
        <v>3522</v>
      </c>
      <c r="D250" s="951">
        <v>526</v>
      </c>
      <c r="E250" s="951" t="s">
        <v>3538</v>
      </c>
      <c r="F250" s="948" t="s">
        <v>3924</v>
      </c>
      <c r="G250" s="949">
        <v>45085</v>
      </c>
      <c r="H250" s="948" t="s">
        <v>3925</v>
      </c>
      <c r="I250" s="948" t="s">
        <v>3647</v>
      </c>
      <c r="J250" s="948" t="s">
        <v>501</v>
      </c>
      <c r="K250" s="948" t="s">
        <v>3648</v>
      </c>
      <c r="L250" s="960">
        <v>265</v>
      </c>
      <c r="M250" s="987">
        <v>22.5</v>
      </c>
      <c r="N250" s="987">
        <v>4.5</v>
      </c>
      <c r="O250" s="987">
        <f t="shared" si="53"/>
        <v>27</v>
      </c>
      <c r="P250" s="987"/>
      <c r="Q250" s="987"/>
      <c r="R250" s="987"/>
      <c r="S250" s="987"/>
      <c r="T250" s="987"/>
      <c r="U250" s="987"/>
      <c r="V250" s="987">
        <f t="shared" si="64"/>
        <v>27</v>
      </c>
      <c r="W250" s="987"/>
      <c r="X250" s="987"/>
      <c r="Y250" s="987"/>
      <c r="Z250" s="987">
        <f t="shared" si="54"/>
        <v>0</v>
      </c>
      <c r="AA250" s="987"/>
      <c r="AB250" s="987">
        <f t="shared" si="65"/>
        <v>0</v>
      </c>
      <c r="AC250" s="987">
        <f t="shared" si="65"/>
        <v>0</v>
      </c>
      <c r="AD250" s="987">
        <f t="shared" si="65"/>
        <v>0</v>
      </c>
      <c r="AE250" s="987">
        <f t="shared" si="65"/>
        <v>22.5</v>
      </c>
      <c r="AF250" s="987">
        <f t="shared" si="65"/>
        <v>0</v>
      </c>
      <c r="AG250" s="987">
        <f t="shared" si="65"/>
        <v>0</v>
      </c>
      <c r="AH250" s="987">
        <f t="shared" si="65"/>
        <v>0</v>
      </c>
      <c r="AI250" s="987">
        <f t="shared" si="65"/>
        <v>0</v>
      </c>
      <c r="AJ250" s="987">
        <f t="shared" si="65"/>
        <v>0</v>
      </c>
      <c r="AK250" s="987">
        <f t="shared" si="65"/>
        <v>0</v>
      </c>
      <c r="AL250" s="987">
        <f t="shared" si="66"/>
        <v>0</v>
      </c>
      <c r="AM250" s="987">
        <f t="shared" si="66"/>
        <v>0</v>
      </c>
      <c r="AN250" s="987">
        <f t="shared" si="66"/>
        <v>0</v>
      </c>
      <c r="AO250" s="987">
        <f t="shared" si="66"/>
        <v>0</v>
      </c>
      <c r="AP250" s="987">
        <f t="shared" si="66"/>
        <v>0</v>
      </c>
      <c r="AQ250" s="987">
        <f t="shared" si="66"/>
        <v>0</v>
      </c>
      <c r="AR250" s="987">
        <f t="shared" si="66"/>
        <v>0</v>
      </c>
    </row>
    <row r="251" spans="2:44">
      <c r="B251" s="948">
        <v>494</v>
      </c>
      <c r="C251" s="950" t="s">
        <v>3522</v>
      </c>
      <c r="D251" s="951">
        <v>527</v>
      </c>
      <c r="E251" s="951" t="s">
        <v>3538</v>
      </c>
      <c r="F251" s="948" t="s">
        <v>3926</v>
      </c>
      <c r="G251" s="949">
        <v>45090</v>
      </c>
      <c r="H251" s="948" t="s">
        <v>3927</v>
      </c>
      <c r="I251" s="948" t="s">
        <v>3647</v>
      </c>
      <c r="J251" s="948" t="s">
        <v>501</v>
      </c>
      <c r="K251" s="948" t="s">
        <v>3648</v>
      </c>
      <c r="L251" s="960">
        <v>265</v>
      </c>
      <c r="M251" s="987">
        <v>28.5</v>
      </c>
      <c r="N251" s="987">
        <v>5.7</v>
      </c>
      <c r="O251" s="987">
        <f t="shared" si="53"/>
        <v>34.200000000000003</v>
      </c>
      <c r="P251" s="987"/>
      <c r="Q251" s="987"/>
      <c r="R251" s="987"/>
      <c r="S251" s="987"/>
      <c r="T251" s="987"/>
      <c r="U251" s="987"/>
      <c r="V251" s="987">
        <f t="shared" si="64"/>
        <v>34.200000000000003</v>
      </c>
      <c r="W251" s="987"/>
      <c r="X251" s="987"/>
      <c r="Y251" s="987"/>
      <c r="Z251" s="987">
        <f t="shared" si="54"/>
        <v>0</v>
      </c>
      <c r="AA251" s="987"/>
      <c r="AB251" s="987">
        <f t="shared" si="65"/>
        <v>0</v>
      </c>
      <c r="AC251" s="987">
        <f t="shared" si="65"/>
        <v>0</v>
      </c>
      <c r="AD251" s="987">
        <f t="shared" si="65"/>
        <v>0</v>
      </c>
      <c r="AE251" s="987">
        <f t="shared" si="65"/>
        <v>28.5</v>
      </c>
      <c r="AF251" s="987">
        <f t="shared" si="65"/>
        <v>0</v>
      </c>
      <c r="AG251" s="987">
        <f t="shared" si="65"/>
        <v>0</v>
      </c>
      <c r="AH251" s="987">
        <f t="shared" si="65"/>
        <v>0</v>
      </c>
      <c r="AI251" s="987">
        <f t="shared" si="65"/>
        <v>0</v>
      </c>
      <c r="AJ251" s="987">
        <f t="shared" si="65"/>
        <v>0</v>
      </c>
      <c r="AK251" s="987">
        <f t="shared" si="65"/>
        <v>0</v>
      </c>
      <c r="AL251" s="987">
        <f t="shared" si="66"/>
        <v>0</v>
      </c>
      <c r="AM251" s="987">
        <f t="shared" si="66"/>
        <v>0</v>
      </c>
      <c r="AN251" s="987">
        <f t="shared" si="66"/>
        <v>0</v>
      </c>
      <c r="AO251" s="987">
        <f t="shared" si="66"/>
        <v>0</v>
      </c>
      <c r="AP251" s="987">
        <f t="shared" si="66"/>
        <v>0</v>
      </c>
      <c r="AQ251" s="987">
        <f t="shared" si="66"/>
        <v>0</v>
      </c>
      <c r="AR251" s="987">
        <f t="shared" si="66"/>
        <v>0</v>
      </c>
    </row>
    <row r="252" spans="2:44">
      <c r="B252" s="948">
        <v>495</v>
      </c>
      <c r="C252" s="950" t="s">
        <v>3522</v>
      </c>
      <c r="D252" s="951">
        <v>528</v>
      </c>
      <c r="E252" s="951" t="s">
        <v>3538</v>
      </c>
      <c r="F252" s="948" t="s">
        <v>3928</v>
      </c>
      <c r="G252" s="949">
        <v>45090</v>
      </c>
      <c r="H252" s="948" t="s">
        <v>3929</v>
      </c>
      <c r="I252" s="948" t="s">
        <v>3647</v>
      </c>
      <c r="J252" s="948" t="s">
        <v>501</v>
      </c>
      <c r="K252" s="948" t="s">
        <v>3648</v>
      </c>
      <c r="L252" s="960">
        <v>265</v>
      </c>
      <c r="M252" s="987">
        <v>17.25</v>
      </c>
      <c r="N252" s="987">
        <v>3.45</v>
      </c>
      <c r="O252" s="987">
        <f t="shared" si="53"/>
        <v>20.7</v>
      </c>
      <c r="P252" s="987"/>
      <c r="Q252" s="987"/>
      <c r="R252" s="987"/>
      <c r="S252" s="987"/>
      <c r="T252" s="987"/>
      <c r="U252" s="987"/>
      <c r="V252" s="987">
        <f t="shared" si="64"/>
        <v>20.7</v>
      </c>
      <c r="W252" s="987"/>
      <c r="X252" s="987"/>
      <c r="Y252" s="987"/>
      <c r="Z252" s="987">
        <f t="shared" si="54"/>
        <v>0</v>
      </c>
      <c r="AA252" s="987"/>
      <c r="AB252" s="987">
        <f t="shared" si="65"/>
        <v>0</v>
      </c>
      <c r="AC252" s="987">
        <f t="shared" si="65"/>
        <v>0</v>
      </c>
      <c r="AD252" s="987">
        <f t="shared" si="65"/>
        <v>0</v>
      </c>
      <c r="AE252" s="987">
        <f t="shared" si="65"/>
        <v>17.25</v>
      </c>
      <c r="AF252" s="987">
        <f t="shared" si="65"/>
        <v>0</v>
      </c>
      <c r="AG252" s="987">
        <f t="shared" si="65"/>
        <v>0</v>
      </c>
      <c r="AH252" s="987">
        <f t="shared" si="65"/>
        <v>0</v>
      </c>
      <c r="AI252" s="987">
        <f t="shared" si="65"/>
        <v>0</v>
      </c>
      <c r="AJ252" s="987">
        <f t="shared" si="65"/>
        <v>0</v>
      </c>
      <c r="AK252" s="987">
        <f t="shared" si="65"/>
        <v>0</v>
      </c>
      <c r="AL252" s="987">
        <f t="shared" si="66"/>
        <v>0</v>
      </c>
      <c r="AM252" s="987">
        <f t="shared" si="66"/>
        <v>0</v>
      </c>
      <c r="AN252" s="987">
        <f t="shared" si="66"/>
        <v>0</v>
      </c>
      <c r="AO252" s="987">
        <f t="shared" si="66"/>
        <v>0</v>
      </c>
      <c r="AP252" s="987">
        <f t="shared" si="66"/>
        <v>0</v>
      </c>
      <c r="AQ252" s="987">
        <f t="shared" si="66"/>
        <v>0</v>
      </c>
      <c r="AR252" s="987">
        <f t="shared" si="66"/>
        <v>0</v>
      </c>
    </row>
    <row r="253" spans="2:44">
      <c r="B253" s="948">
        <v>496</v>
      </c>
      <c r="C253" s="950" t="s">
        <v>3522</v>
      </c>
      <c r="D253" s="951">
        <v>529</v>
      </c>
      <c r="E253" s="951" t="s">
        <v>3538</v>
      </c>
      <c r="F253" s="948" t="s">
        <v>3930</v>
      </c>
      <c r="G253" s="949">
        <v>45090</v>
      </c>
      <c r="H253" s="948" t="s">
        <v>3931</v>
      </c>
      <c r="I253" s="948" t="s">
        <v>3647</v>
      </c>
      <c r="J253" s="948" t="s">
        <v>501</v>
      </c>
      <c r="K253" s="948" t="s">
        <v>3648</v>
      </c>
      <c r="L253" s="960">
        <v>265</v>
      </c>
      <c r="M253" s="987">
        <v>28.5</v>
      </c>
      <c r="N253" s="987">
        <v>5.7</v>
      </c>
      <c r="O253" s="987">
        <f t="shared" si="53"/>
        <v>34.200000000000003</v>
      </c>
      <c r="P253" s="987"/>
      <c r="Q253" s="987"/>
      <c r="R253" s="987"/>
      <c r="S253" s="987"/>
      <c r="T253" s="987"/>
      <c r="U253" s="987"/>
      <c r="V253" s="987">
        <f t="shared" si="64"/>
        <v>34.200000000000003</v>
      </c>
      <c r="W253" s="987"/>
      <c r="X253" s="987"/>
      <c r="Y253" s="987"/>
      <c r="Z253" s="987">
        <f t="shared" si="54"/>
        <v>0</v>
      </c>
      <c r="AA253" s="987"/>
      <c r="AB253" s="987">
        <f t="shared" si="65"/>
        <v>0</v>
      </c>
      <c r="AC253" s="987">
        <f t="shared" si="65"/>
        <v>0</v>
      </c>
      <c r="AD253" s="987">
        <f t="shared" si="65"/>
        <v>0</v>
      </c>
      <c r="AE253" s="987">
        <f t="shared" si="65"/>
        <v>28.5</v>
      </c>
      <c r="AF253" s="987">
        <f t="shared" si="65"/>
        <v>0</v>
      </c>
      <c r="AG253" s="987">
        <f t="shared" si="65"/>
        <v>0</v>
      </c>
      <c r="AH253" s="987">
        <f t="shared" si="65"/>
        <v>0</v>
      </c>
      <c r="AI253" s="987">
        <f t="shared" si="65"/>
        <v>0</v>
      </c>
      <c r="AJ253" s="987">
        <f t="shared" si="65"/>
        <v>0</v>
      </c>
      <c r="AK253" s="987">
        <f t="shared" si="65"/>
        <v>0</v>
      </c>
      <c r="AL253" s="987">
        <f t="shared" si="66"/>
        <v>0</v>
      </c>
      <c r="AM253" s="987">
        <f t="shared" si="66"/>
        <v>0</v>
      </c>
      <c r="AN253" s="987">
        <f t="shared" si="66"/>
        <v>0</v>
      </c>
      <c r="AO253" s="987">
        <f t="shared" si="66"/>
        <v>0</v>
      </c>
      <c r="AP253" s="987">
        <f t="shared" si="66"/>
        <v>0</v>
      </c>
      <c r="AQ253" s="987">
        <f t="shared" si="66"/>
        <v>0</v>
      </c>
      <c r="AR253" s="987">
        <f t="shared" si="66"/>
        <v>0</v>
      </c>
    </row>
    <row r="254" spans="2:44">
      <c r="B254" s="948">
        <v>497</v>
      </c>
      <c r="C254" s="950" t="s">
        <v>3522</v>
      </c>
      <c r="D254" s="951">
        <v>530</v>
      </c>
      <c r="E254" s="951" t="s">
        <v>3538</v>
      </c>
      <c r="F254" s="948" t="s">
        <v>3932</v>
      </c>
      <c r="G254" s="949">
        <v>45090</v>
      </c>
      <c r="H254" s="948" t="s">
        <v>3933</v>
      </c>
      <c r="I254" s="948" t="s">
        <v>3647</v>
      </c>
      <c r="J254" s="948" t="s">
        <v>501</v>
      </c>
      <c r="K254" s="948" t="s">
        <v>3648</v>
      </c>
      <c r="L254" s="960">
        <v>265</v>
      </c>
      <c r="M254" s="987">
        <v>17.25</v>
      </c>
      <c r="N254" s="987">
        <v>3.45</v>
      </c>
      <c r="O254" s="987">
        <f t="shared" si="53"/>
        <v>20.7</v>
      </c>
      <c r="P254" s="987"/>
      <c r="Q254" s="987"/>
      <c r="R254" s="987"/>
      <c r="S254" s="987"/>
      <c r="T254" s="987"/>
      <c r="U254" s="987"/>
      <c r="V254" s="987">
        <f t="shared" si="64"/>
        <v>20.7</v>
      </c>
      <c r="W254" s="987"/>
      <c r="X254" s="987"/>
      <c r="Y254" s="987"/>
      <c r="Z254" s="987">
        <f t="shared" si="54"/>
        <v>0</v>
      </c>
      <c r="AA254" s="987"/>
      <c r="AB254" s="987">
        <f t="shared" si="65"/>
        <v>0</v>
      </c>
      <c r="AC254" s="987">
        <f t="shared" si="65"/>
        <v>0</v>
      </c>
      <c r="AD254" s="987">
        <f t="shared" si="65"/>
        <v>0</v>
      </c>
      <c r="AE254" s="987">
        <f t="shared" si="65"/>
        <v>17.25</v>
      </c>
      <c r="AF254" s="987">
        <f t="shared" si="65"/>
        <v>0</v>
      </c>
      <c r="AG254" s="987">
        <f t="shared" si="65"/>
        <v>0</v>
      </c>
      <c r="AH254" s="987">
        <f t="shared" si="65"/>
        <v>0</v>
      </c>
      <c r="AI254" s="987">
        <f t="shared" si="65"/>
        <v>0</v>
      </c>
      <c r="AJ254" s="987">
        <f t="shared" si="65"/>
        <v>0</v>
      </c>
      <c r="AK254" s="987">
        <f t="shared" si="65"/>
        <v>0</v>
      </c>
      <c r="AL254" s="987">
        <f t="shared" si="66"/>
        <v>0</v>
      </c>
      <c r="AM254" s="987">
        <f t="shared" si="66"/>
        <v>0</v>
      </c>
      <c r="AN254" s="987">
        <f t="shared" si="66"/>
        <v>0</v>
      </c>
      <c r="AO254" s="987">
        <f t="shared" si="66"/>
        <v>0</v>
      </c>
      <c r="AP254" s="987">
        <f t="shared" si="66"/>
        <v>0</v>
      </c>
      <c r="AQ254" s="987">
        <f t="shared" si="66"/>
        <v>0</v>
      </c>
      <c r="AR254" s="987">
        <f t="shared" si="66"/>
        <v>0</v>
      </c>
    </row>
    <row r="255" spans="2:44">
      <c r="B255" s="948">
        <v>498</v>
      </c>
      <c r="C255" s="950" t="s">
        <v>3522</v>
      </c>
      <c r="D255" s="951">
        <v>531</v>
      </c>
      <c r="E255" s="951" t="s">
        <v>3538</v>
      </c>
      <c r="F255" s="948" t="s">
        <v>3934</v>
      </c>
      <c r="G255" s="949">
        <v>45090</v>
      </c>
      <c r="H255" s="948" t="s">
        <v>3935</v>
      </c>
      <c r="I255" s="948" t="s">
        <v>3647</v>
      </c>
      <c r="J255" s="948" t="s">
        <v>501</v>
      </c>
      <c r="K255" s="948" t="s">
        <v>3648</v>
      </c>
      <c r="L255" s="960">
        <v>265</v>
      </c>
      <c r="M255" s="987">
        <v>17.25</v>
      </c>
      <c r="N255" s="987">
        <v>3.45</v>
      </c>
      <c r="O255" s="987">
        <f t="shared" si="53"/>
        <v>20.7</v>
      </c>
      <c r="P255" s="987"/>
      <c r="Q255" s="987"/>
      <c r="R255" s="987"/>
      <c r="S255" s="987"/>
      <c r="T255" s="987"/>
      <c r="U255" s="987"/>
      <c r="V255" s="987">
        <f t="shared" si="64"/>
        <v>20.7</v>
      </c>
      <c r="W255" s="987"/>
      <c r="X255" s="987"/>
      <c r="Y255" s="987"/>
      <c r="Z255" s="987">
        <f t="shared" si="54"/>
        <v>0</v>
      </c>
      <c r="AA255" s="987"/>
      <c r="AB255" s="987">
        <f t="shared" si="65"/>
        <v>0</v>
      </c>
      <c r="AC255" s="987">
        <f t="shared" si="65"/>
        <v>0</v>
      </c>
      <c r="AD255" s="987">
        <f t="shared" si="65"/>
        <v>0</v>
      </c>
      <c r="AE255" s="987">
        <f t="shared" si="65"/>
        <v>17.25</v>
      </c>
      <c r="AF255" s="987">
        <f t="shared" si="65"/>
        <v>0</v>
      </c>
      <c r="AG255" s="987">
        <f t="shared" si="65"/>
        <v>0</v>
      </c>
      <c r="AH255" s="987">
        <f t="shared" si="65"/>
        <v>0</v>
      </c>
      <c r="AI255" s="987">
        <f t="shared" si="65"/>
        <v>0</v>
      </c>
      <c r="AJ255" s="987">
        <f t="shared" si="65"/>
        <v>0</v>
      </c>
      <c r="AK255" s="987">
        <f t="shared" si="65"/>
        <v>0</v>
      </c>
      <c r="AL255" s="987">
        <f t="shared" si="66"/>
        <v>0</v>
      </c>
      <c r="AM255" s="987">
        <f t="shared" si="66"/>
        <v>0</v>
      </c>
      <c r="AN255" s="987">
        <f t="shared" si="66"/>
        <v>0</v>
      </c>
      <c r="AO255" s="987">
        <f t="shared" si="66"/>
        <v>0</v>
      </c>
      <c r="AP255" s="987">
        <f t="shared" si="66"/>
        <v>0</v>
      </c>
      <c r="AQ255" s="987">
        <f t="shared" si="66"/>
        <v>0</v>
      </c>
      <c r="AR255" s="987">
        <f t="shared" si="66"/>
        <v>0</v>
      </c>
    </row>
    <row r="256" spans="2:44">
      <c r="B256" s="948">
        <v>499</v>
      </c>
      <c r="C256" s="950" t="s">
        <v>3522</v>
      </c>
      <c r="D256" s="951">
        <v>532</v>
      </c>
      <c r="E256" s="951" t="s">
        <v>3538</v>
      </c>
      <c r="F256" s="948" t="s">
        <v>3936</v>
      </c>
      <c r="G256" s="949">
        <v>45090</v>
      </c>
      <c r="H256" s="948" t="s">
        <v>3937</v>
      </c>
      <c r="I256" s="948" t="s">
        <v>3647</v>
      </c>
      <c r="J256" s="948" t="s">
        <v>501</v>
      </c>
      <c r="K256" s="948" t="s">
        <v>3648</v>
      </c>
      <c r="L256" s="960">
        <v>265</v>
      </c>
      <c r="M256" s="987">
        <v>28.5</v>
      </c>
      <c r="N256" s="987">
        <v>5.7</v>
      </c>
      <c r="O256" s="987">
        <f t="shared" si="53"/>
        <v>34.200000000000003</v>
      </c>
      <c r="P256" s="987"/>
      <c r="Q256" s="987"/>
      <c r="R256" s="987"/>
      <c r="S256" s="987"/>
      <c r="T256" s="987"/>
      <c r="U256" s="987"/>
      <c r="V256" s="987">
        <f t="shared" si="64"/>
        <v>34.200000000000003</v>
      </c>
      <c r="W256" s="987"/>
      <c r="X256" s="987"/>
      <c r="Y256" s="987"/>
      <c r="Z256" s="987">
        <f t="shared" si="54"/>
        <v>0</v>
      </c>
      <c r="AA256" s="987"/>
      <c r="AB256" s="987">
        <f t="shared" si="65"/>
        <v>0</v>
      </c>
      <c r="AC256" s="987">
        <f t="shared" si="65"/>
        <v>0</v>
      </c>
      <c r="AD256" s="987">
        <f t="shared" si="65"/>
        <v>0</v>
      </c>
      <c r="AE256" s="987">
        <f t="shared" si="65"/>
        <v>28.5</v>
      </c>
      <c r="AF256" s="987">
        <f t="shared" si="65"/>
        <v>0</v>
      </c>
      <c r="AG256" s="987">
        <f t="shared" si="65"/>
        <v>0</v>
      </c>
      <c r="AH256" s="987">
        <f t="shared" si="65"/>
        <v>0</v>
      </c>
      <c r="AI256" s="987">
        <f t="shared" si="65"/>
        <v>0</v>
      </c>
      <c r="AJ256" s="987">
        <f t="shared" si="65"/>
        <v>0</v>
      </c>
      <c r="AK256" s="987">
        <f t="shared" si="65"/>
        <v>0</v>
      </c>
      <c r="AL256" s="987">
        <f t="shared" si="66"/>
        <v>0</v>
      </c>
      <c r="AM256" s="987">
        <f t="shared" si="66"/>
        <v>0</v>
      </c>
      <c r="AN256" s="987">
        <f t="shared" si="66"/>
        <v>0</v>
      </c>
      <c r="AO256" s="987">
        <f t="shared" si="66"/>
        <v>0</v>
      </c>
      <c r="AP256" s="987">
        <f t="shared" si="66"/>
        <v>0</v>
      </c>
      <c r="AQ256" s="987">
        <f t="shared" si="66"/>
        <v>0</v>
      </c>
      <c r="AR256" s="987">
        <f t="shared" si="66"/>
        <v>0</v>
      </c>
    </row>
    <row r="257" spans="2:44">
      <c r="B257" s="948">
        <v>500</v>
      </c>
      <c r="C257" s="950" t="s">
        <v>3522</v>
      </c>
      <c r="D257" s="951">
        <v>533</v>
      </c>
      <c r="E257" s="951" t="s">
        <v>3538</v>
      </c>
      <c r="F257" s="948" t="s">
        <v>3938</v>
      </c>
      <c r="G257" s="949">
        <v>45090</v>
      </c>
      <c r="H257" s="948" t="s">
        <v>3939</v>
      </c>
      <c r="I257" s="948" t="s">
        <v>3647</v>
      </c>
      <c r="J257" s="948" t="s">
        <v>501</v>
      </c>
      <c r="K257" s="948" t="s">
        <v>3648</v>
      </c>
      <c r="L257" s="960">
        <v>265</v>
      </c>
      <c r="M257" s="987">
        <v>17.25</v>
      </c>
      <c r="N257" s="987">
        <v>3.45</v>
      </c>
      <c r="O257" s="987">
        <f t="shared" si="53"/>
        <v>20.7</v>
      </c>
      <c r="P257" s="987"/>
      <c r="Q257" s="987"/>
      <c r="R257" s="987"/>
      <c r="S257" s="987"/>
      <c r="T257" s="987"/>
      <c r="U257" s="987"/>
      <c r="V257" s="987">
        <f t="shared" si="64"/>
        <v>20.7</v>
      </c>
      <c r="W257" s="987"/>
      <c r="X257" s="987"/>
      <c r="Y257" s="987"/>
      <c r="Z257" s="987">
        <f t="shared" si="54"/>
        <v>0</v>
      </c>
      <c r="AA257" s="987"/>
      <c r="AB257" s="987">
        <f t="shared" si="65"/>
        <v>0</v>
      </c>
      <c r="AC257" s="987">
        <f t="shared" si="65"/>
        <v>0</v>
      </c>
      <c r="AD257" s="987">
        <f t="shared" si="65"/>
        <v>0</v>
      </c>
      <c r="AE257" s="987">
        <f t="shared" si="65"/>
        <v>17.25</v>
      </c>
      <c r="AF257" s="987">
        <f t="shared" si="65"/>
        <v>0</v>
      </c>
      <c r="AG257" s="987">
        <f t="shared" si="65"/>
        <v>0</v>
      </c>
      <c r="AH257" s="987">
        <f t="shared" si="65"/>
        <v>0</v>
      </c>
      <c r="AI257" s="987">
        <f t="shared" si="65"/>
        <v>0</v>
      </c>
      <c r="AJ257" s="987">
        <f t="shared" si="65"/>
        <v>0</v>
      </c>
      <c r="AK257" s="987">
        <f t="shared" si="65"/>
        <v>0</v>
      </c>
      <c r="AL257" s="987">
        <f t="shared" si="66"/>
        <v>0</v>
      </c>
      <c r="AM257" s="987">
        <f t="shared" si="66"/>
        <v>0</v>
      </c>
      <c r="AN257" s="987">
        <f t="shared" si="66"/>
        <v>0</v>
      </c>
      <c r="AO257" s="987">
        <f t="shared" si="66"/>
        <v>0</v>
      </c>
      <c r="AP257" s="987">
        <f t="shared" si="66"/>
        <v>0</v>
      </c>
      <c r="AQ257" s="987">
        <f t="shared" si="66"/>
        <v>0</v>
      </c>
      <c r="AR257" s="987">
        <f t="shared" si="66"/>
        <v>0</v>
      </c>
    </row>
    <row r="258" spans="2:44">
      <c r="B258" s="948">
        <v>501</v>
      </c>
      <c r="C258" s="950" t="s">
        <v>3522</v>
      </c>
      <c r="D258" s="951">
        <v>534</v>
      </c>
      <c r="E258" s="951" t="s">
        <v>3538</v>
      </c>
      <c r="F258" s="948" t="s">
        <v>3940</v>
      </c>
      <c r="G258" s="949">
        <v>45090</v>
      </c>
      <c r="H258" s="948" t="s">
        <v>3941</v>
      </c>
      <c r="I258" s="948" t="s">
        <v>3647</v>
      </c>
      <c r="J258" s="948" t="s">
        <v>501</v>
      </c>
      <c r="K258" s="948" t="s">
        <v>3648</v>
      </c>
      <c r="L258" s="960">
        <v>265</v>
      </c>
      <c r="M258" s="987">
        <v>22.5</v>
      </c>
      <c r="N258" s="987">
        <v>4.5</v>
      </c>
      <c r="O258" s="987">
        <f t="shared" si="53"/>
        <v>27</v>
      </c>
      <c r="P258" s="987"/>
      <c r="Q258" s="987"/>
      <c r="R258" s="987"/>
      <c r="S258" s="987"/>
      <c r="T258" s="987"/>
      <c r="U258" s="987"/>
      <c r="V258" s="987">
        <f t="shared" si="64"/>
        <v>27</v>
      </c>
      <c r="W258" s="987"/>
      <c r="X258" s="987"/>
      <c r="Y258" s="987"/>
      <c r="Z258" s="987">
        <f t="shared" si="54"/>
        <v>0</v>
      </c>
      <c r="AA258" s="987"/>
      <c r="AB258" s="987">
        <f t="shared" ref="AB258:AK267" si="67">IF(AB$6-$L258=0,$M258,0)</f>
        <v>0</v>
      </c>
      <c r="AC258" s="987">
        <f t="shared" si="67"/>
        <v>0</v>
      </c>
      <c r="AD258" s="987">
        <f t="shared" si="67"/>
        <v>0</v>
      </c>
      <c r="AE258" s="987">
        <f t="shared" si="67"/>
        <v>22.5</v>
      </c>
      <c r="AF258" s="987">
        <f t="shared" si="67"/>
        <v>0</v>
      </c>
      <c r="AG258" s="987">
        <f t="shared" si="67"/>
        <v>0</v>
      </c>
      <c r="AH258" s="987">
        <f t="shared" si="67"/>
        <v>0</v>
      </c>
      <c r="AI258" s="987">
        <f t="shared" si="67"/>
        <v>0</v>
      </c>
      <c r="AJ258" s="987">
        <f t="shared" si="67"/>
        <v>0</v>
      </c>
      <c r="AK258" s="987">
        <f t="shared" si="67"/>
        <v>0</v>
      </c>
      <c r="AL258" s="987">
        <f t="shared" ref="AL258:AR267" si="68">IF(AL$6-$L258=0,$M258,0)</f>
        <v>0</v>
      </c>
      <c r="AM258" s="987">
        <f t="shared" si="68"/>
        <v>0</v>
      </c>
      <c r="AN258" s="987">
        <f t="shared" si="68"/>
        <v>0</v>
      </c>
      <c r="AO258" s="987">
        <f t="shared" si="68"/>
        <v>0</v>
      </c>
      <c r="AP258" s="987">
        <f t="shared" si="68"/>
        <v>0</v>
      </c>
      <c r="AQ258" s="987">
        <f t="shared" si="68"/>
        <v>0</v>
      </c>
      <c r="AR258" s="987">
        <f t="shared" si="68"/>
        <v>0</v>
      </c>
    </row>
    <row r="259" spans="2:44">
      <c r="B259" s="948">
        <v>502</v>
      </c>
      <c r="C259" s="950" t="s">
        <v>3522</v>
      </c>
      <c r="D259" s="951">
        <v>535</v>
      </c>
      <c r="E259" s="951" t="s">
        <v>3538</v>
      </c>
      <c r="F259" s="948" t="s">
        <v>3942</v>
      </c>
      <c r="G259" s="949">
        <v>45091</v>
      </c>
      <c r="H259" s="948" t="s">
        <v>3943</v>
      </c>
      <c r="I259" s="948" t="s">
        <v>3647</v>
      </c>
      <c r="J259" s="948" t="s">
        <v>501</v>
      </c>
      <c r="K259" s="948" t="s">
        <v>3648</v>
      </c>
      <c r="L259" s="960">
        <v>265</v>
      </c>
      <c r="M259" s="987">
        <v>22.5</v>
      </c>
      <c r="N259" s="987">
        <v>4.5</v>
      </c>
      <c r="O259" s="987">
        <f t="shared" si="53"/>
        <v>27</v>
      </c>
      <c r="P259" s="987"/>
      <c r="Q259" s="987"/>
      <c r="R259" s="987"/>
      <c r="S259" s="987"/>
      <c r="T259" s="987"/>
      <c r="U259" s="987"/>
      <c r="V259" s="987">
        <f t="shared" si="64"/>
        <v>27</v>
      </c>
      <c r="W259" s="987"/>
      <c r="X259" s="987"/>
      <c r="Y259" s="987"/>
      <c r="Z259" s="987">
        <f t="shared" si="54"/>
        <v>0</v>
      </c>
      <c r="AA259" s="987"/>
      <c r="AB259" s="987">
        <f t="shared" si="67"/>
        <v>0</v>
      </c>
      <c r="AC259" s="987">
        <f t="shared" si="67"/>
        <v>0</v>
      </c>
      <c r="AD259" s="987">
        <f t="shared" si="67"/>
        <v>0</v>
      </c>
      <c r="AE259" s="987">
        <f t="shared" si="67"/>
        <v>22.5</v>
      </c>
      <c r="AF259" s="987">
        <f t="shared" si="67"/>
        <v>0</v>
      </c>
      <c r="AG259" s="987">
        <f t="shared" si="67"/>
        <v>0</v>
      </c>
      <c r="AH259" s="987">
        <f t="shared" si="67"/>
        <v>0</v>
      </c>
      <c r="AI259" s="987">
        <f t="shared" si="67"/>
        <v>0</v>
      </c>
      <c r="AJ259" s="987">
        <f t="shared" si="67"/>
        <v>0</v>
      </c>
      <c r="AK259" s="987">
        <f t="shared" si="67"/>
        <v>0</v>
      </c>
      <c r="AL259" s="987">
        <f t="shared" si="68"/>
        <v>0</v>
      </c>
      <c r="AM259" s="987">
        <f t="shared" si="68"/>
        <v>0</v>
      </c>
      <c r="AN259" s="987">
        <f t="shared" si="68"/>
        <v>0</v>
      </c>
      <c r="AO259" s="987">
        <f t="shared" si="68"/>
        <v>0</v>
      </c>
      <c r="AP259" s="987">
        <f t="shared" si="68"/>
        <v>0</v>
      </c>
      <c r="AQ259" s="987">
        <f t="shared" si="68"/>
        <v>0</v>
      </c>
      <c r="AR259" s="987">
        <f t="shared" si="68"/>
        <v>0</v>
      </c>
    </row>
    <row r="260" spans="2:44">
      <c r="B260" s="948">
        <v>503</v>
      </c>
      <c r="C260" s="950" t="s">
        <v>3522</v>
      </c>
      <c r="D260" s="951">
        <v>536</v>
      </c>
      <c r="E260" s="951" t="s">
        <v>3538</v>
      </c>
      <c r="F260" s="948" t="s">
        <v>3944</v>
      </c>
      <c r="G260" s="949">
        <v>45092</v>
      </c>
      <c r="H260" s="948" t="s">
        <v>3945</v>
      </c>
      <c r="I260" s="948" t="s">
        <v>3647</v>
      </c>
      <c r="J260" s="948" t="s">
        <v>501</v>
      </c>
      <c r="K260" s="948" t="s">
        <v>3648</v>
      </c>
      <c r="L260" s="960">
        <v>265</v>
      </c>
      <c r="M260" s="987">
        <v>28.5</v>
      </c>
      <c r="N260" s="987">
        <v>5.7</v>
      </c>
      <c r="O260" s="987">
        <f t="shared" si="53"/>
        <v>34.200000000000003</v>
      </c>
      <c r="P260" s="987"/>
      <c r="Q260" s="987"/>
      <c r="R260" s="987"/>
      <c r="S260" s="987"/>
      <c r="T260" s="987"/>
      <c r="U260" s="987"/>
      <c r="V260" s="987">
        <f t="shared" si="64"/>
        <v>34.200000000000003</v>
      </c>
      <c r="W260" s="987"/>
      <c r="X260" s="987"/>
      <c r="Y260" s="987"/>
      <c r="Z260" s="987">
        <f t="shared" si="54"/>
        <v>0</v>
      </c>
      <c r="AA260" s="987"/>
      <c r="AB260" s="987">
        <f t="shared" si="67"/>
        <v>0</v>
      </c>
      <c r="AC260" s="987">
        <f t="shared" si="67"/>
        <v>0</v>
      </c>
      <c r="AD260" s="987">
        <f t="shared" si="67"/>
        <v>0</v>
      </c>
      <c r="AE260" s="987">
        <f t="shared" si="67"/>
        <v>28.5</v>
      </c>
      <c r="AF260" s="987">
        <f t="shared" si="67"/>
        <v>0</v>
      </c>
      <c r="AG260" s="987">
        <f t="shared" si="67"/>
        <v>0</v>
      </c>
      <c r="AH260" s="987">
        <f t="shared" si="67"/>
        <v>0</v>
      </c>
      <c r="AI260" s="987">
        <f t="shared" si="67"/>
        <v>0</v>
      </c>
      <c r="AJ260" s="987">
        <f t="shared" si="67"/>
        <v>0</v>
      </c>
      <c r="AK260" s="987">
        <f t="shared" si="67"/>
        <v>0</v>
      </c>
      <c r="AL260" s="987">
        <f t="shared" si="68"/>
        <v>0</v>
      </c>
      <c r="AM260" s="987">
        <f t="shared" si="68"/>
        <v>0</v>
      </c>
      <c r="AN260" s="987">
        <f t="shared" si="68"/>
        <v>0</v>
      </c>
      <c r="AO260" s="987">
        <f t="shared" si="68"/>
        <v>0</v>
      </c>
      <c r="AP260" s="987">
        <f t="shared" si="68"/>
        <v>0</v>
      </c>
      <c r="AQ260" s="987">
        <f t="shared" si="68"/>
        <v>0</v>
      </c>
      <c r="AR260" s="987">
        <f t="shared" si="68"/>
        <v>0</v>
      </c>
    </row>
    <row r="261" spans="2:44">
      <c r="B261" s="948">
        <v>504</v>
      </c>
      <c r="C261" s="950" t="s">
        <v>3522</v>
      </c>
      <c r="D261" s="951">
        <v>537</v>
      </c>
      <c r="E261" s="951" t="s">
        <v>3538</v>
      </c>
      <c r="F261" s="948" t="s">
        <v>3946</v>
      </c>
      <c r="G261" s="949">
        <v>45092</v>
      </c>
      <c r="H261" s="948" t="s">
        <v>3947</v>
      </c>
      <c r="I261" s="948" t="s">
        <v>3647</v>
      </c>
      <c r="J261" s="948" t="s">
        <v>501</v>
      </c>
      <c r="K261" s="948" t="s">
        <v>3648</v>
      </c>
      <c r="L261" s="960">
        <v>265</v>
      </c>
      <c r="M261" s="987">
        <v>28.5</v>
      </c>
      <c r="N261" s="987">
        <v>5.7</v>
      </c>
      <c r="O261" s="987">
        <f t="shared" si="53"/>
        <v>34.200000000000003</v>
      </c>
      <c r="P261" s="987"/>
      <c r="Q261" s="987"/>
      <c r="R261" s="987"/>
      <c r="S261" s="987"/>
      <c r="T261" s="987"/>
      <c r="U261" s="987"/>
      <c r="V261" s="987">
        <f t="shared" si="64"/>
        <v>34.200000000000003</v>
      </c>
      <c r="W261" s="987"/>
      <c r="X261" s="987"/>
      <c r="Y261" s="987"/>
      <c r="Z261" s="987">
        <f t="shared" si="54"/>
        <v>0</v>
      </c>
      <c r="AA261" s="987"/>
      <c r="AB261" s="987">
        <f t="shared" si="67"/>
        <v>0</v>
      </c>
      <c r="AC261" s="987">
        <f t="shared" si="67"/>
        <v>0</v>
      </c>
      <c r="AD261" s="987">
        <f t="shared" si="67"/>
        <v>0</v>
      </c>
      <c r="AE261" s="987">
        <f t="shared" si="67"/>
        <v>28.5</v>
      </c>
      <c r="AF261" s="987">
        <f t="shared" si="67"/>
        <v>0</v>
      </c>
      <c r="AG261" s="987">
        <f t="shared" si="67"/>
        <v>0</v>
      </c>
      <c r="AH261" s="987">
        <f t="shared" si="67"/>
        <v>0</v>
      </c>
      <c r="AI261" s="987">
        <f t="shared" si="67"/>
        <v>0</v>
      </c>
      <c r="AJ261" s="987">
        <f t="shared" si="67"/>
        <v>0</v>
      </c>
      <c r="AK261" s="987">
        <f t="shared" si="67"/>
        <v>0</v>
      </c>
      <c r="AL261" s="987">
        <f t="shared" si="68"/>
        <v>0</v>
      </c>
      <c r="AM261" s="987">
        <f t="shared" si="68"/>
        <v>0</v>
      </c>
      <c r="AN261" s="987">
        <f t="shared" si="68"/>
        <v>0</v>
      </c>
      <c r="AO261" s="987">
        <f t="shared" si="68"/>
        <v>0</v>
      </c>
      <c r="AP261" s="987">
        <f t="shared" si="68"/>
        <v>0</v>
      </c>
      <c r="AQ261" s="987">
        <f t="shared" si="68"/>
        <v>0</v>
      </c>
      <c r="AR261" s="987">
        <f t="shared" si="68"/>
        <v>0</v>
      </c>
    </row>
    <row r="262" spans="2:44">
      <c r="B262" s="948">
        <v>505</v>
      </c>
      <c r="C262" s="950" t="s">
        <v>3522</v>
      </c>
      <c r="D262" s="951">
        <v>538</v>
      </c>
      <c r="E262" s="951" t="s">
        <v>3538</v>
      </c>
      <c r="F262" s="948" t="s">
        <v>3948</v>
      </c>
      <c r="G262" s="949">
        <v>45092</v>
      </c>
      <c r="H262" s="948" t="s">
        <v>3949</v>
      </c>
      <c r="I262" s="948" t="s">
        <v>3647</v>
      </c>
      <c r="J262" s="948" t="s">
        <v>501</v>
      </c>
      <c r="K262" s="948" t="s">
        <v>3648</v>
      </c>
      <c r="L262" s="960">
        <v>265</v>
      </c>
      <c r="M262" s="987">
        <v>22.5</v>
      </c>
      <c r="N262" s="987">
        <v>4.5</v>
      </c>
      <c r="O262" s="987">
        <f t="shared" si="53"/>
        <v>27</v>
      </c>
      <c r="P262" s="987"/>
      <c r="Q262" s="987"/>
      <c r="R262" s="987"/>
      <c r="S262" s="987"/>
      <c r="T262" s="987"/>
      <c r="U262" s="987"/>
      <c r="V262" s="987">
        <f t="shared" si="64"/>
        <v>27</v>
      </c>
      <c r="W262" s="987"/>
      <c r="X262" s="987"/>
      <c r="Y262" s="987"/>
      <c r="Z262" s="987">
        <f t="shared" si="54"/>
        <v>0</v>
      </c>
      <c r="AA262" s="987"/>
      <c r="AB262" s="987">
        <f t="shared" si="67"/>
        <v>0</v>
      </c>
      <c r="AC262" s="987">
        <f t="shared" si="67"/>
        <v>0</v>
      </c>
      <c r="AD262" s="987">
        <f t="shared" si="67"/>
        <v>0</v>
      </c>
      <c r="AE262" s="987">
        <f t="shared" si="67"/>
        <v>22.5</v>
      </c>
      <c r="AF262" s="987">
        <f t="shared" si="67"/>
        <v>0</v>
      </c>
      <c r="AG262" s="987">
        <f t="shared" si="67"/>
        <v>0</v>
      </c>
      <c r="AH262" s="987">
        <f t="shared" si="67"/>
        <v>0</v>
      </c>
      <c r="AI262" s="987">
        <f t="shared" si="67"/>
        <v>0</v>
      </c>
      <c r="AJ262" s="987">
        <f t="shared" si="67"/>
        <v>0</v>
      </c>
      <c r="AK262" s="987">
        <f t="shared" si="67"/>
        <v>0</v>
      </c>
      <c r="AL262" s="987">
        <f t="shared" si="68"/>
        <v>0</v>
      </c>
      <c r="AM262" s="987">
        <f t="shared" si="68"/>
        <v>0</v>
      </c>
      <c r="AN262" s="987">
        <f t="shared" si="68"/>
        <v>0</v>
      </c>
      <c r="AO262" s="987">
        <f t="shared" si="68"/>
        <v>0</v>
      </c>
      <c r="AP262" s="987">
        <f t="shared" si="68"/>
        <v>0</v>
      </c>
      <c r="AQ262" s="987">
        <f t="shared" si="68"/>
        <v>0</v>
      </c>
      <c r="AR262" s="987">
        <f t="shared" si="68"/>
        <v>0</v>
      </c>
    </row>
    <row r="263" spans="2:44">
      <c r="B263" s="948">
        <v>506</v>
      </c>
      <c r="C263" s="950" t="s">
        <v>3522</v>
      </c>
      <c r="D263" s="951">
        <v>539</v>
      </c>
      <c r="E263" s="951" t="s">
        <v>3538</v>
      </c>
      <c r="F263" s="948" t="s">
        <v>3950</v>
      </c>
      <c r="G263" s="949">
        <v>45094</v>
      </c>
      <c r="H263" s="948" t="s">
        <v>3951</v>
      </c>
      <c r="I263" s="948" t="s">
        <v>3647</v>
      </c>
      <c r="J263" s="948" t="s">
        <v>501</v>
      </c>
      <c r="K263" s="948" t="s">
        <v>3648</v>
      </c>
      <c r="L263" s="960">
        <v>265</v>
      </c>
      <c r="M263" s="987">
        <v>22.5</v>
      </c>
      <c r="N263" s="987">
        <v>4.5</v>
      </c>
      <c r="O263" s="987">
        <f t="shared" si="53"/>
        <v>27</v>
      </c>
      <c r="P263" s="987"/>
      <c r="Q263" s="987"/>
      <c r="R263" s="987"/>
      <c r="S263" s="987"/>
      <c r="T263" s="987"/>
      <c r="U263" s="987"/>
      <c r="V263" s="987">
        <f t="shared" si="64"/>
        <v>27</v>
      </c>
      <c r="W263" s="987"/>
      <c r="X263" s="987"/>
      <c r="Y263" s="987"/>
      <c r="Z263" s="987">
        <f t="shared" si="54"/>
        <v>0</v>
      </c>
      <c r="AA263" s="987"/>
      <c r="AB263" s="987">
        <f t="shared" si="67"/>
        <v>0</v>
      </c>
      <c r="AC263" s="987">
        <f t="shared" si="67"/>
        <v>0</v>
      </c>
      <c r="AD263" s="987">
        <f t="shared" si="67"/>
        <v>0</v>
      </c>
      <c r="AE263" s="987">
        <f t="shared" si="67"/>
        <v>22.5</v>
      </c>
      <c r="AF263" s="987">
        <f t="shared" si="67"/>
        <v>0</v>
      </c>
      <c r="AG263" s="987">
        <f t="shared" si="67"/>
        <v>0</v>
      </c>
      <c r="AH263" s="987">
        <f t="shared" si="67"/>
        <v>0</v>
      </c>
      <c r="AI263" s="987">
        <f t="shared" si="67"/>
        <v>0</v>
      </c>
      <c r="AJ263" s="987">
        <f t="shared" si="67"/>
        <v>0</v>
      </c>
      <c r="AK263" s="987">
        <f t="shared" si="67"/>
        <v>0</v>
      </c>
      <c r="AL263" s="987">
        <f t="shared" si="68"/>
        <v>0</v>
      </c>
      <c r="AM263" s="987">
        <f t="shared" si="68"/>
        <v>0</v>
      </c>
      <c r="AN263" s="987">
        <f t="shared" si="68"/>
        <v>0</v>
      </c>
      <c r="AO263" s="987">
        <f t="shared" si="68"/>
        <v>0</v>
      </c>
      <c r="AP263" s="987">
        <f t="shared" si="68"/>
        <v>0</v>
      </c>
      <c r="AQ263" s="987">
        <f t="shared" si="68"/>
        <v>0</v>
      </c>
      <c r="AR263" s="987">
        <f t="shared" si="68"/>
        <v>0</v>
      </c>
    </row>
    <row r="264" spans="2:44">
      <c r="B264" s="948">
        <v>507</v>
      </c>
      <c r="C264" s="950" t="s">
        <v>3522</v>
      </c>
      <c r="D264" s="951">
        <v>540</v>
      </c>
      <c r="E264" s="951" t="s">
        <v>3538</v>
      </c>
      <c r="F264" s="948" t="s">
        <v>3952</v>
      </c>
      <c r="G264" s="949">
        <v>45098</v>
      </c>
      <c r="H264" s="948" t="s">
        <v>3953</v>
      </c>
      <c r="I264" s="948" t="s">
        <v>3647</v>
      </c>
      <c r="J264" s="948" t="s">
        <v>501</v>
      </c>
      <c r="K264" s="948" t="s">
        <v>3648</v>
      </c>
      <c r="L264" s="960">
        <v>265</v>
      </c>
      <c r="M264" s="987">
        <v>22.5</v>
      </c>
      <c r="N264" s="987">
        <v>4.5</v>
      </c>
      <c r="O264" s="987">
        <f t="shared" ref="O264:O327" si="69">M264+N264</f>
        <v>27</v>
      </c>
      <c r="P264" s="987"/>
      <c r="Q264" s="987"/>
      <c r="R264" s="987"/>
      <c r="S264" s="987"/>
      <c r="T264" s="987"/>
      <c r="U264" s="987"/>
      <c r="V264" s="987">
        <f t="shared" si="64"/>
        <v>27</v>
      </c>
      <c r="W264" s="987"/>
      <c r="X264" s="987"/>
      <c r="Y264" s="987"/>
      <c r="Z264" s="987">
        <f t="shared" ref="Z264:Z327" si="70">O264-SUM(T264:Y264)+S264+R264</f>
        <v>0</v>
      </c>
      <c r="AA264" s="987"/>
      <c r="AB264" s="987">
        <f t="shared" si="67"/>
        <v>0</v>
      </c>
      <c r="AC264" s="987">
        <f t="shared" si="67"/>
        <v>0</v>
      </c>
      <c r="AD264" s="987">
        <f t="shared" si="67"/>
        <v>0</v>
      </c>
      <c r="AE264" s="987">
        <f t="shared" si="67"/>
        <v>22.5</v>
      </c>
      <c r="AF264" s="987">
        <f t="shared" si="67"/>
        <v>0</v>
      </c>
      <c r="AG264" s="987">
        <f t="shared" si="67"/>
        <v>0</v>
      </c>
      <c r="AH264" s="987">
        <f t="shared" si="67"/>
        <v>0</v>
      </c>
      <c r="AI264" s="987">
        <f t="shared" si="67"/>
        <v>0</v>
      </c>
      <c r="AJ264" s="987">
        <f t="shared" si="67"/>
        <v>0</v>
      </c>
      <c r="AK264" s="987">
        <f t="shared" si="67"/>
        <v>0</v>
      </c>
      <c r="AL264" s="987">
        <f t="shared" si="68"/>
        <v>0</v>
      </c>
      <c r="AM264" s="987">
        <f t="shared" si="68"/>
        <v>0</v>
      </c>
      <c r="AN264" s="987">
        <f t="shared" si="68"/>
        <v>0</v>
      </c>
      <c r="AO264" s="987">
        <f t="shared" si="68"/>
        <v>0</v>
      </c>
      <c r="AP264" s="987">
        <f t="shared" si="68"/>
        <v>0</v>
      </c>
      <c r="AQ264" s="987">
        <f t="shared" si="68"/>
        <v>0</v>
      </c>
      <c r="AR264" s="987">
        <f t="shared" si="68"/>
        <v>0</v>
      </c>
    </row>
    <row r="265" spans="2:44">
      <c r="B265" s="948">
        <v>508</v>
      </c>
      <c r="C265" s="950" t="s">
        <v>3522</v>
      </c>
      <c r="D265" s="951">
        <v>541</v>
      </c>
      <c r="E265" s="951" t="s">
        <v>3538</v>
      </c>
      <c r="F265" s="948" t="s">
        <v>3954</v>
      </c>
      <c r="G265" s="949">
        <v>45098</v>
      </c>
      <c r="H265" s="948" t="s">
        <v>3955</v>
      </c>
      <c r="I265" s="948" t="s">
        <v>3647</v>
      </c>
      <c r="J265" s="948" t="s">
        <v>501</v>
      </c>
      <c r="K265" s="948" t="s">
        <v>3648</v>
      </c>
      <c r="L265" s="960">
        <v>265</v>
      </c>
      <c r="M265" s="987">
        <v>22.5</v>
      </c>
      <c r="N265" s="987">
        <v>4.5</v>
      </c>
      <c r="O265" s="987">
        <f t="shared" si="69"/>
        <v>27</v>
      </c>
      <c r="P265" s="987"/>
      <c r="Q265" s="987"/>
      <c r="R265" s="987"/>
      <c r="S265" s="987"/>
      <c r="T265" s="987"/>
      <c r="U265" s="987"/>
      <c r="V265" s="987">
        <f t="shared" si="64"/>
        <v>27</v>
      </c>
      <c r="W265" s="987"/>
      <c r="X265" s="987"/>
      <c r="Y265" s="987"/>
      <c r="Z265" s="987">
        <f t="shared" si="70"/>
        <v>0</v>
      </c>
      <c r="AA265" s="987"/>
      <c r="AB265" s="987">
        <f t="shared" si="67"/>
        <v>0</v>
      </c>
      <c r="AC265" s="987">
        <f t="shared" si="67"/>
        <v>0</v>
      </c>
      <c r="AD265" s="987">
        <f t="shared" si="67"/>
        <v>0</v>
      </c>
      <c r="AE265" s="987">
        <f t="shared" si="67"/>
        <v>22.5</v>
      </c>
      <c r="AF265" s="987">
        <f t="shared" si="67"/>
        <v>0</v>
      </c>
      <c r="AG265" s="987">
        <f t="shared" si="67"/>
        <v>0</v>
      </c>
      <c r="AH265" s="987">
        <f t="shared" si="67"/>
        <v>0</v>
      </c>
      <c r="AI265" s="987">
        <f t="shared" si="67"/>
        <v>0</v>
      </c>
      <c r="AJ265" s="987">
        <f t="shared" si="67"/>
        <v>0</v>
      </c>
      <c r="AK265" s="987">
        <f t="shared" si="67"/>
        <v>0</v>
      </c>
      <c r="AL265" s="987">
        <f t="shared" si="68"/>
        <v>0</v>
      </c>
      <c r="AM265" s="987">
        <f t="shared" si="68"/>
        <v>0</v>
      </c>
      <c r="AN265" s="987">
        <f t="shared" si="68"/>
        <v>0</v>
      </c>
      <c r="AO265" s="987">
        <f t="shared" si="68"/>
        <v>0</v>
      </c>
      <c r="AP265" s="987">
        <f t="shared" si="68"/>
        <v>0</v>
      </c>
      <c r="AQ265" s="987">
        <f t="shared" si="68"/>
        <v>0</v>
      </c>
      <c r="AR265" s="987">
        <f t="shared" si="68"/>
        <v>0</v>
      </c>
    </row>
    <row r="266" spans="2:44">
      <c r="B266" s="948">
        <v>509</v>
      </c>
      <c r="C266" s="950" t="s">
        <v>3522</v>
      </c>
      <c r="D266" s="951">
        <v>542</v>
      </c>
      <c r="E266" s="951" t="s">
        <v>3538</v>
      </c>
      <c r="F266" s="948" t="s">
        <v>3956</v>
      </c>
      <c r="G266" s="949">
        <v>45099</v>
      </c>
      <c r="H266" s="948" t="s">
        <v>3957</v>
      </c>
      <c r="I266" s="948" t="s">
        <v>3647</v>
      </c>
      <c r="J266" s="948" t="s">
        <v>501</v>
      </c>
      <c r="K266" s="948" t="s">
        <v>3648</v>
      </c>
      <c r="L266" s="960">
        <v>265</v>
      </c>
      <c r="M266" s="987">
        <v>35.5</v>
      </c>
      <c r="N266" s="987">
        <v>7.1</v>
      </c>
      <c r="O266" s="987">
        <f t="shared" si="69"/>
        <v>42.6</v>
      </c>
      <c r="P266" s="987"/>
      <c r="Q266" s="987"/>
      <c r="R266" s="987"/>
      <c r="S266" s="987"/>
      <c r="T266" s="987"/>
      <c r="U266" s="987"/>
      <c r="V266" s="987">
        <f t="shared" si="64"/>
        <v>42.6</v>
      </c>
      <c r="W266" s="987"/>
      <c r="X266" s="987"/>
      <c r="Y266" s="987"/>
      <c r="Z266" s="987">
        <f t="shared" si="70"/>
        <v>0</v>
      </c>
      <c r="AA266" s="987"/>
      <c r="AB266" s="987">
        <f t="shared" si="67"/>
        <v>0</v>
      </c>
      <c r="AC266" s="987">
        <f t="shared" si="67"/>
        <v>0</v>
      </c>
      <c r="AD266" s="987">
        <f t="shared" si="67"/>
        <v>0</v>
      </c>
      <c r="AE266" s="987">
        <f t="shared" si="67"/>
        <v>35.5</v>
      </c>
      <c r="AF266" s="987">
        <f t="shared" si="67"/>
        <v>0</v>
      </c>
      <c r="AG266" s="987">
        <f t="shared" si="67"/>
        <v>0</v>
      </c>
      <c r="AH266" s="987">
        <f t="shared" si="67"/>
        <v>0</v>
      </c>
      <c r="AI266" s="987">
        <f t="shared" si="67"/>
        <v>0</v>
      </c>
      <c r="AJ266" s="987">
        <f t="shared" si="67"/>
        <v>0</v>
      </c>
      <c r="AK266" s="987">
        <f t="shared" si="67"/>
        <v>0</v>
      </c>
      <c r="AL266" s="987">
        <f t="shared" si="68"/>
        <v>0</v>
      </c>
      <c r="AM266" s="987">
        <f t="shared" si="68"/>
        <v>0</v>
      </c>
      <c r="AN266" s="987">
        <f t="shared" si="68"/>
        <v>0</v>
      </c>
      <c r="AO266" s="987">
        <f t="shared" si="68"/>
        <v>0</v>
      </c>
      <c r="AP266" s="987">
        <f t="shared" si="68"/>
        <v>0</v>
      </c>
      <c r="AQ266" s="987">
        <f t="shared" si="68"/>
        <v>0</v>
      </c>
      <c r="AR266" s="987">
        <f t="shared" si="68"/>
        <v>0</v>
      </c>
    </row>
    <row r="267" spans="2:44">
      <c r="B267" s="948">
        <v>510</v>
      </c>
      <c r="C267" s="950" t="s">
        <v>3522</v>
      </c>
      <c r="D267" s="951">
        <v>543</v>
      </c>
      <c r="E267" s="951" t="s">
        <v>3538</v>
      </c>
      <c r="F267" s="948" t="s">
        <v>3958</v>
      </c>
      <c r="G267" s="949">
        <v>45099</v>
      </c>
      <c r="H267" s="948" t="s">
        <v>3959</v>
      </c>
      <c r="I267" s="948" t="s">
        <v>3647</v>
      </c>
      <c r="J267" s="948" t="s">
        <v>501</v>
      </c>
      <c r="K267" s="948" t="s">
        <v>3648</v>
      </c>
      <c r="L267" s="960">
        <v>265</v>
      </c>
      <c r="M267" s="987">
        <v>28.5</v>
      </c>
      <c r="N267" s="987">
        <v>5.7</v>
      </c>
      <c r="O267" s="987">
        <f t="shared" si="69"/>
        <v>34.200000000000003</v>
      </c>
      <c r="P267" s="987"/>
      <c r="Q267" s="987"/>
      <c r="R267" s="987"/>
      <c r="S267" s="987"/>
      <c r="T267" s="987"/>
      <c r="U267" s="987"/>
      <c r="V267" s="987">
        <f t="shared" si="64"/>
        <v>34.200000000000003</v>
      </c>
      <c r="W267" s="987"/>
      <c r="X267" s="987"/>
      <c r="Y267" s="987"/>
      <c r="Z267" s="987">
        <f t="shared" si="70"/>
        <v>0</v>
      </c>
      <c r="AA267" s="987"/>
      <c r="AB267" s="987">
        <f t="shared" si="67"/>
        <v>0</v>
      </c>
      <c r="AC267" s="987">
        <f t="shared" si="67"/>
        <v>0</v>
      </c>
      <c r="AD267" s="987">
        <f t="shared" si="67"/>
        <v>0</v>
      </c>
      <c r="AE267" s="987">
        <f t="shared" si="67"/>
        <v>28.5</v>
      </c>
      <c r="AF267" s="987">
        <f t="shared" si="67"/>
        <v>0</v>
      </c>
      <c r="AG267" s="987">
        <f t="shared" si="67"/>
        <v>0</v>
      </c>
      <c r="AH267" s="987">
        <f t="shared" si="67"/>
        <v>0</v>
      </c>
      <c r="AI267" s="987">
        <f t="shared" si="67"/>
        <v>0</v>
      </c>
      <c r="AJ267" s="987">
        <f t="shared" si="67"/>
        <v>0</v>
      </c>
      <c r="AK267" s="987">
        <f t="shared" si="67"/>
        <v>0</v>
      </c>
      <c r="AL267" s="987">
        <f t="shared" si="68"/>
        <v>0</v>
      </c>
      <c r="AM267" s="987">
        <f t="shared" si="68"/>
        <v>0</v>
      </c>
      <c r="AN267" s="987">
        <f t="shared" si="68"/>
        <v>0</v>
      </c>
      <c r="AO267" s="987">
        <f t="shared" si="68"/>
        <v>0</v>
      </c>
      <c r="AP267" s="987">
        <f t="shared" si="68"/>
        <v>0</v>
      </c>
      <c r="AQ267" s="987">
        <f t="shared" si="68"/>
        <v>0</v>
      </c>
      <c r="AR267" s="987">
        <f t="shared" si="68"/>
        <v>0</v>
      </c>
    </row>
    <row r="268" spans="2:44">
      <c r="B268" s="948">
        <v>511</v>
      </c>
      <c r="C268" s="950" t="s">
        <v>3522</v>
      </c>
      <c r="D268" s="951">
        <v>544</v>
      </c>
      <c r="E268" s="951" t="s">
        <v>3538</v>
      </c>
      <c r="F268" s="948" t="s">
        <v>3960</v>
      </c>
      <c r="G268" s="949">
        <v>45099</v>
      </c>
      <c r="H268" s="948" t="s">
        <v>3961</v>
      </c>
      <c r="I268" s="948" t="s">
        <v>3647</v>
      </c>
      <c r="J268" s="948" t="s">
        <v>501</v>
      </c>
      <c r="K268" s="948" t="s">
        <v>3648</v>
      </c>
      <c r="L268" s="960">
        <v>265</v>
      </c>
      <c r="M268" s="987">
        <v>28.5</v>
      </c>
      <c r="N268" s="987">
        <v>5.7</v>
      </c>
      <c r="O268" s="987">
        <f t="shared" si="69"/>
        <v>34.200000000000003</v>
      </c>
      <c r="P268" s="987"/>
      <c r="Q268" s="987"/>
      <c r="R268" s="987"/>
      <c r="S268" s="987"/>
      <c r="T268" s="987"/>
      <c r="U268" s="987"/>
      <c r="V268" s="987">
        <f t="shared" si="64"/>
        <v>34.200000000000003</v>
      </c>
      <c r="W268" s="987"/>
      <c r="X268" s="987"/>
      <c r="Y268" s="987"/>
      <c r="Z268" s="987">
        <f t="shared" si="70"/>
        <v>0</v>
      </c>
      <c r="AA268" s="987"/>
      <c r="AB268" s="987">
        <f t="shared" ref="AB268:AK277" si="71">IF(AB$6-$L268=0,$M268,0)</f>
        <v>0</v>
      </c>
      <c r="AC268" s="987">
        <f t="shared" si="71"/>
        <v>0</v>
      </c>
      <c r="AD268" s="987">
        <f t="shared" si="71"/>
        <v>0</v>
      </c>
      <c r="AE268" s="987">
        <f t="shared" si="71"/>
        <v>28.5</v>
      </c>
      <c r="AF268" s="987">
        <f t="shared" si="71"/>
        <v>0</v>
      </c>
      <c r="AG268" s="987">
        <f t="shared" si="71"/>
        <v>0</v>
      </c>
      <c r="AH268" s="987">
        <f t="shared" si="71"/>
        <v>0</v>
      </c>
      <c r="AI268" s="987">
        <f t="shared" si="71"/>
        <v>0</v>
      </c>
      <c r="AJ268" s="987">
        <f t="shared" si="71"/>
        <v>0</v>
      </c>
      <c r="AK268" s="987">
        <f t="shared" si="71"/>
        <v>0</v>
      </c>
      <c r="AL268" s="987">
        <f t="shared" ref="AL268:AR277" si="72">IF(AL$6-$L268=0,$M268,0)</f>
        <v>0</v>
      </c>
      <c r="AM268" s="987">
        <f t="shared" si="72"/>
        <v>0</v>
      </c>
      <c r="AN268" s="987">
        <f t="shared" si="72"/>
        <v>0</v>
      </c>
      <c r="AO268" s="987">
        <f t="shared" si="72"/>
        <v>0</v>
      </c>
      <c r="AP268" s="987">
        <f t="shared" si="72"/>
        <v>0</v>
      </c>
      <c r="AQ268" s="987">
        <f t="shared" si="72"/>
        <v>0</v>
      </c>
      <c r="AR268" s="987">
        <f t="shared" si="72"/>
        <v>0</v>
      </c>
    </row>
    <row r="269" spans="2:44">
      <c r="B269" s="948">
        <v>512</v>
      </c>
      <c r="C269" s="950" t="s">
        <v>3522</v>
      </c>
      <c r="D269" s="951">
        <v>545</v>
      </c>
      <c r="E269" s="951" t="s">
        <v>3538</v>
      </c>
      <c r="F269" s="948" t="s">
        <v>3962</v>
      </c>
      <c r="G269" s="949">
        <v>45099</v>
      </c>
      <c r="H269" s="948" t="s">
        <v>3963</v>
      </c>
      <c r="I269" s="948" t="s">
        <v>3647</v>
      </c>
      <c r="J269" s="948" t="s">
        <v>501</v>
      </c>
      <c r="K269" s="948" t="s">
        <v>3648</v>
      </c>
      <c r="L269" s="960">
        <v>265</v>
      </c>
      <c r="M269" s="987">
        <v>22.5</v>
      </c>
      <c r="N269" s="987">
        <v>4.5</v>
      </c>
      <c r="O269" s="987">
        <f t="shared" si="69"/>
        <v>27</v>
      </c>
      <c r="P269" s="987"/>
      <c r="Q269" s="987"/>
      <c r="R269" s="987"/>
      <c r="S269" s="987"/>
      <c r="T269" s="987"/>
      <c r="U269" s="987"/>
      <c r="V269" s="987">
        <f t="shared" si="64"/>
        <v>27</v>
      </c>
      <c r="W269" s="987"/>
      <c r="X269" s="987"/>
      <c r="Y269" s="987"/>
      <c r="Z269" s="987">
        <f t="shared" si="70"/>
        <v>0</v>
      </c>
      <c r="AA269" s="987"/>
      <c r="AB269" s="987">
        <f t="shared" si="71"/>
        <v>0</v>
      </c>
      <c r="AC269" s="987">
        <f t="shared" si="71"/>
        <v>0</v>
      </c>
      <c r="AD269" s="987">
        <f t="shared" si="71"/>
        <v>0</v>
      </c>
      <c r="AE269" s="987">
        <f t="shared" si="71"/>
        <v>22.5</v>
      </c>
      <c r="AF269" s="987">
        <f t="shared" si="71"/>
        <v>0</v>
      </c>
      <c r="AG269" s="987">
        <f t="shared" si="71"/>
        <v>0</v>
      </c>
      <c r="AH269" s="987">
        <f t="shared" si="71"/>
        <v>0</v>
      </c>
      <c r="AI269" s="987">
        <f t="shared" si="71"/>
        <v>0</v>
      </c>
      <c r="AJ269" s="987">
        <f t="shared" si="71"/>
        <v>0</v>
      </c>
      <c r="AK269" s="987">
        <f t="shared" si="71"/>
        <v>0</v>
      </c>
      <c r="AL269" s="987">
        <f t="shared" si="72"/>
        <v>0</v>
      </c>
      <c r="AM269" s="987">
        <f t="shared" si="72"/>
        <v>0</v>
      </c>
      <c r="AN269" s="987">
        <f t="shared" si="72"/>
        <v>0</v>
      </c>
      <c r="AO269" s="987">
        <f t="shared" si="72"/>
        <v>0</v>
      </c>
      <c r="AP269" s="987">
        <f t="shared" si="72"/>
        <v>0</v>
      </c>
      <c r="AQ269" s="987">
        <f t="shared" si="72"/>
        <v>0</v>
      </c>
      <c r="AR269" s="987">
        <f t="shared" si="72"/>
        <v>0</v>
      </c>
    </row>
    <row r="270" spans="2:44">
      <c r="B270" s="948">
        <v>513</v>
      </c>
      <c r="C270" s="950" t="s">
        <v>3522</v>
      </c>
      <c r="D270" s="951">
        <v>546</v>
      </c>
      <c r="E270" s="951" t="s">
        <v>3538</v>
      </c>
      <c r="F270" s="948" t="s">
        <v>3964</v>
      </c>
      <c r="G270" s="949">
        <v>45100</v>
      </c>
      <c r="H270" s="948" t="s">
        <v>3965</v>
      </c>
      <c r="I270" s="948" t="s">
        <v>3647</v>
      </c>
      <c r="J270" s="948" t="s">
        <v>501</v>
      </c>
      <c r="K270" s="948" t="s">
        <v>3648</v>
      </c>
      <c r="L270" s="960">
        <v>265</v>
      </c>
      <c r="M270" s="987">
        <v>22.5</v>
      </c>
      <c r="N270" s="987">
        <v>4.5</v>
      </c>
      <c r="O270" s="987">
        <f t="shared" si="69"/>
        <v>27</v>
      </c>
      <c r="P270" s="987"/>
      <c r="Q270" s="987"/>
      <c r="R270" s="987"/>
      <c r="S270" s="987"/>
      <c r="T270" s="987"/>
      <c r="U270" s="987"/>
      <c r="V270" s="987">
        <f t="shared" si="64"/>
        <v>27</v>
      </c>
      <c r="W270" s="987"/>
      <c r="X270" s="987"/>
      <c r="Y270" s="987"/>
      <c r="Z270" s="987">
        <f t="shared" si="70"/>
        <v>0</v>
      </c>
      <c r="AA270" s="987"/>
      <c r="AB270" s="987">
        <f t="shared" si="71"/>
        <v>0</v>
      </c>
      <c r="AC270" s="987">
        <f t="shared" si="71"/>
        <v>0</v>
      </c>
      <c r="AD270" s="987">
        <f t="shared" si="71"/>
        <v>0</v>
      </c>
      <c r="AE270" s="987">
        <f t="shared" si="71"/>
        <v>22.5</v>
      </c>
      <c r="AF270" s="987">
        <f t="shared" si="71"/>
        <v>0</v>
      </c>
      <c r="AG270" s="987">
        <f t="shared" si="71"/>
        <v>0</v>
      </c>
      <c r="AH270" s="987">
        <f t="shared" si="71"/>
        <v>0</v>
      </c>
      <c r="AI270" s="987">
        <f t="shared" si="71"/>
        <v>0</v>
      </c>
      <c r="AJ270" s="987">
        <f t="shared" si="71"/>
        <v>0</v>
      </c>
      <c r="AK270" s="987">
        <f t="shared" si="71"/>
        <v>0</v>
      </c>
      <c r="AL270" s="987">
        <f t="shared" si="72"/>
        <v>0</v>
      </c>
      <c r="AM270" s="987">
        <f t="shared" si="72"/>
        <v>0</v>
      </c>
      <c r="AN270" s="987">
        <f t="shared" si="72"/>
        <v>0</v>
      </c>
      <c r="AO270" s="987">
        <f t="shared" si="72"/>
        <v>0</v>
      </c>
      <c r="AP270" s="987">
        <f t="shared" si="72"/>
        <v>0</v>
      </c>
      <c r="AQ270" s="987">
        <f t="shared" si="72"/>
        <v>0</v>
      </c>
      <c r="AR270" s="987">
        <f t="shared" si="72"/>
        <v>0</v>
      </c>
    </row>
    <row r="271" spans="2:44">
      <c r="B271" s="948">
        <v>514</v>
      </c>
      <c r="C271" s="950" t="s">
        <v>3522</v>
      </c>
      <c r="D271" s="951">
        <v>547</v>
      </c>
      <c r="E271" s="951" t="s">
        <v>3538</v>
      </c>
      <c r="F271" s="948" t="s">
        <v>3966</v>
      </c>
      <c r="G271" s="949">
        <v>45100</v>
      </c>
      <c r="H271" s="948" t="s">
        <v>3967</v>
      </c>
      <c r="I271" s="948" t="s">
        <v>3647</v>
      </c>
      <c r="J271" s="948" t="s">
        <v>501</v>
      </c>
      <c r="K271" s="948" t="s">
        <v>3648</v>
      </c>
      <c r="L271" s="960">
        <v>265</v>
      </c>
      <c r="M271" s="987">
        <v>17.25</v>
      </c>
      <c r="N271" s="987">
        <v>3.45</v>
      </c>
      <c r="O271" s="987">
        <f t="shared" si="69"/>
        <v>20.7</v>
      </c>
      <c r="P271" s="987"/>
      <c r="Q271" s="987"/>
      <c r="R271" s="987"/>
      <c r="S271" s="987"/>
      <c r="T271" s="987"/>
      <c r="U271" s="987"/>
      <c r="V271" s="987">
        <f t="shared" si="64"/>
        <v>20.7</v>
      </c>
      <c r="W271" s="987"/>
      <c r="X271" s="987"/>
      <c r="Y271" s="987"/>
      <c r="Z271" s="987">
        <f t="shared" si="70"/>
        <v>0</v>
      </c>
      <c r="AA271" s="987"/>
      <c r="AB271" s="987">
        <f t="shared" si="71"/>
        <v>0</v>
      </c>
      <c r="AC271" s="987">
        <f t="shared" si="71"/>
        <v>0</v>
      </c>
      <c r="AD271" s="987">
        <f t="shared" si="71"/>
        <v>0</v>
      </c>
      <c r="AE271" s="987">
        <f t="shared" si="71"/>
        <v>17.25</v>
      </c>
      <c r="AF271" s="987">
        <f t="shared" si="71"/>
        <v>0</v>
      </c>
      <c r="AG271" s="987">
        <f t="shared" si="71"/>
        <v>0</v>
      </c>
      <c r="AH271" s="987">
        <f t="shared" si="71"/>
        <v>0</v>
      </c>
      <c r="AI271" s="987">
        <f t="shared" si="71"/>
        <v>0</v>
      </c>
      <c r="AJ271" s="987">
        <f t="shared" si="71"/>
        <v>0</v>
      </c>
      <c r="AK271" s="987">
        <f t="shared" si="71"/>
        <v>0</v>
      </c>
      <c r="AL271" s="987">
        <f t="shared" si="72"/>
        <v>0</v>
      </c>
      <c r="AM271" s="987">
        <f t="shared" si="72"/>
        <v>0</v>
      </c>
      <c r="AN271" s="987">
        <f t="shared" si="72"/>
        <v>0</v>
      </c>
      <c r="AO271" s="987">
        <f t="shared" si="72"/>
        <v>0</v>
      </c>
      <c r="AP271" s="987">
        <f t="shared" si="72"/>
        <v>0</v>
      </c>
      <c r="AQ271" s="987">
        <f t="shared" si="72"/>
        <v>0</v>
      </c>
      <c r="AR271" s="987">
        <f t="shared" si="72"/>
        <v>0</v>
      </c>
    </row>
    <row r="272" spans="2:44">
      <c r="B272" s="948">
        <v>515</v>
      </c>
      <c r="C272" s="950" t="s">
        <v>3522</v>
      </c>
      <c r="D272" s="951">
        <v>548</v>
      </c>
      <c r="E272" s="951" t="s">
        <v>3538</v>
      </c>
      <c r="F272" s="948" t="s">
        <v>3968</v>
      </c>
      <c r="G272" s="949">
        <v>45100</v>
      </c>
      <c r="H272" s="948" t="s">
        <v>3969</v>
      </c>
      <c r="I272" s="948" t="s">
        <v>3647</v>
      </c>
      <c r="J272" s="948" t="s">
        <v>501</v>
      </c>
      <c r="K272" s="948" t="s">
        <v>3648</v>
      </c>
      <c r="L272" s="960">
        <v>265</v>
      </c>
      <c r="M272" s="987">
        <v>22.5</v>
      </c>
      <c r="N272" s="987">
        <v>4.5</v>
      </c>
      <c r="O272" s="987">
        <f t="shared" si="69"/>
        <v>27</v>
      </c>
      <c r="P272" s="987"/>
      <c r="Q272" s="987"/>
      <c r="R272" s="987"/>
      <c r="S272" s="987"/>
      <c r="T272" s="987"/>
      <c r="U272" s="987"/>
      <c r="V272" s="987">
        <f t="shared" si="64"/>
        <v>27</v>
      </c>
      <c r="W272" s="987"/>
      <c r="X272" s="987"/>
      <c r="Y272" s="987"/>
      <c r="Z272" s="987">
        <f t="shared" si="70"/>
        <v>0</v>
      </c>
      <c r="AA272" s="987"/>
      <c r="AB272" s="987">
        <f t="shared" si="71"/>
        <v>0</v>
      </c>
      <c r="AC272" s="987">
        <f t="shared" si="71"/>
        <v>0</v>
      </c>
      <c r="AD272" s="987">
        <f t="shared" si="71"/>
        <v>0</v>
      </c>
      <c r="AE272" s="987">
        <f t="shared" si="71"/>
        <v>22.5</v>
      </c>
      <c r="AF272" s="987">
        <f t="shared" si="71"/>
        <v>0</v>
      </c>
      <c r="AG272" s="987">
        <f t="shared" si="71"/>
        <v>0</v>
      </c>
      <c r="AH272" s="987">
        <f t="shared" si="71"/>
        <v>0</v>
      </c>
      <c r="AI272" s="987">
        <f t="shared" si="71"/>
        <v>0</v>
      </c>
      <c r="AJ272" s="987">
        <f t="shared" si="71"/>
        <v>0</v>
      </c>
      <c r="AK272" s="987">
        <f t="shared" si="71"/>
        <v>0</v>
      </c>
      <c r="AL272" s="987">
        <f t="shared" si="72"/>
        <v>0</v>
      </c>
      <c r="AM272" s="987">
        <f t="shared" si="72"/>
        <v>0</v>
      </c>
      <c r="AN272" s="987">
        <f t="shared" si="72"/>
        <v>0</v>
      </c>
      <c r="AO272" s="987">
        <f t="shared" si="72"/>
        <v>0</v>
      </c>
      <c r="AP272" s="987">
        <f t="shared" si="72"/>
        <v>0</v>
      </c>
      <c r="AQ272" s="987">
        <f t="shared" si="72"/>
        <v>0</v>
      </c>
      <c r="AR272" s="987">
        <f t="shared" si="72"/>
        <v>0</v>
      </c>
    </row>
    <row r="273" spans="2:44">
      <c r="B273" s="948">
        <v>516</v>
      </c>
      <c r="C273" s="950" t="s">
        <v>3522</v>
      </c>
      <c r="D273" s="951">
        <v>549</v>
      </c>
      <c r="E273" s="951" t="s">
        <v>3538</v>
      </c>
      <c r="F273" s="948" t="s">
        <v>3970</v>
      </c>
      <c r="G273" s="949">
        <v>45104</v>
      </c>
      <c r="H273" s="948" t="s">
        <v>3971</v>
      </c>
      <c r="I273" s="948" t="s">
        <v>3647</v>
      </c>
      <c r="J273" s="948" t="s">
        <v>501</v>
      </c>
      <c r="K273" s="948" t="s">
        <v>3648</v>
      </c>
      <c r="L273" s="960">
        <v>265</v>
      </c>
      <c r="M273" s="987">
        <v>28.5</v>
      </c>
      <c r="N273" s="987">
        <v>5.7</v>
      </c>
      <c r="O273" s="987">
        <f t="shared" si="69"/>
        <v>34.200000000000003</v>
      </c>
      <c r="P273" s="987"/>
      <c r="Q273" s="987"/>
      <c r="R273" s="987"/>
      <c r="S273" s="987"/>
      <c r="T273" s="987"/>
      <c r="U273" s="987"/>
      <c r="V273" s="987">
        <f t="shared" si="64"/>
        <v>34.200000000000003</v>
      </c>
      <c r="W273" s="987"/>
      <c r="X273" s="987"/>
      <c r="Y273" s="987"/>
      <c r="Z273" s="987">
        <f t="shared" si="70"/>
        <v>0</v>
      </c>
      <c r="AA273" s="987"/>
      <c r="AB273" s="987">
        <f t="shared" si="71"/>
        <v>0</v>
      </c>
      <c r="AC273" s="987">
        <f t="shared" si="71"/>
        <v>0</v>
      </c>
      <c r="AD273" s="987">
        <f t="shared" si="71"/>
        <v>0</v>
      </c>
      <c r="AE273" s="987">
        <f t="shared" si="71"/>
        <v>28.5</v>
      </c>
      <c r="AF273" s="987">
        <f t="shared" si="71"/>
        <v>0</v>
      </c>
      <c r="AG273" s="987">
        <f t="shared" si="71"/>
        <v>0</v>
      </c>
      <c r="AH273" s="987">
        <f t="shared" si="71"/>
        <v>0</v>
      </c>
      <c r="AI273" s="987">
        <f t="shared" si="71"/>
        <v>0</v>
      </c>
      <c r="AJ273" s="987">
        <f t="shared" si="71"/>
        <v>0</v>
      </c>
      <c r="AK273" s="987">
        <f t="shared" si="71"/>
        <v>0</v>
      </c>
      <c r="AL273" s="987">
        <f t="shared" si="72"/>
        <v>0</v>
      </c>
      <c r="AM273" s="987">
        <f t="shared" si="72"/>
        <v>0</v>
      </c>
      <c r="AN273" s="987">
        <f t="shared" si="72"/>
        <v>0</v>
      </c>
      <c r="AO273" s="987">
        <f t="shared" si="72"/>
        <v>0</v>
      </c>
      <c r="AP273" s="987">
        <f t="shared" si="72"/>
        <v>0</v>
      </c>
      <c r="AQ273" s="987">
        <f t="shared" si="72"/>
        <v>0</v>
      </c>
      <c r="AR273" s="987">
        <f t="shared" si="72"/>
        <v>0</v>
      </c>
    </row>
    <row r="274" spans="2:44">
      <c r="B274" s="948">
        <v>517</v>
      </c>
      <c r="C274" s="950" t="s">
        <v>3522</v>
      </c>
      <c r="D274" s="951">
        <v>550</v>
      </c>
      <c r="E274" s="951" t="s">
        <v>3538</v>
      </c>
      <c r="F274" s="948" t="s">
        <v>3972</v>
      </c>
      <c r="G274" s="949">
        <v>45104</v>
      </c>
      <c r="H274" s="948" t="s">
        <v>3973</v>
      </c>
      <c r="I274" s="948" t="s">
        <v>3647</v>
      </c>
      <c r="J274" s="948" t="s">
        <v>501</v>
      </c>
      <c r="K274" s="948" t="s">
        <v>3648</v>
      </c>
      <c r="L274" s="960">
        <v>265</v>
      </c>
      <c r="M274" s="987">
        <v>17.25</v>
      </c>
      <c r="N274" s="987">
        <v>3.45</v>
      </c>
      <c r="O274" s="987">
        <f t="shared" si="69"/>
        <v>20.7</v>
      </c>
      <c r="P274" s="987"/>
      <c r="Q274" s="987"/>
      <c r="R274" s="987"/>
      <c r="S274" s="987"/>
      <c r="T274" s="987"/>
      <c r="U274" s="987"/>
      <c r="V274" s="987">
        <f t="shared" ref="V274:V305" si="73">O274</f>
        <v>20.7</v>
      </c>
      <c r="W274" s="987"/>
      <c r="X274" s="987"/>
      <c r="Y274" s="987"/>
      <c r="Z274" s="987">
        <f t="shared" si="70"/>
        <v>0</v>
      </c>
      <c r="AA274" s="987"/>
      <c r="AB274" s="987">
        <f t="shared" si="71"/>
        <v>0</v>
      </c>
      <c r="AC274" s="987">
        <f t="shared" si="71"/>
        <v>0</v>
      </c>
      <c r="AD274" s="987">
        <f t="shared" si="71"/>
        <v>0</v>
      </c>
      <c r="AE274" s="987">
        <f t="shared" si="71"/>
        <v>17.25</v>
      </c>
      <c r="AF274" s="987">
        <f t="shared" si="71"/>
        <v>0</v>
      </c>
      <c r="AG274" s="987">
        <f t="shared" si="71"/>
        <v>0</v>
      </c>
      <c r="AH274" s="987">
        <f t="shared" si="71"/>
        <v>0</v>
      </c>
      <c r="AI274" s="987">
        <f t="shared" si="71"/>
        <v>0</v>
      </c>
      <c r="AJ274" s="987">
        <f t="shared" si="71"/>
        <v>0</v>
      </c>
      <c r="AK274" s="987">
        <f t="shared" si="71"/>
        <v>0</v>
      </c>
      <c r="AL274" s="987">
        <f t="shared" si="72"/>
        <v>0</v>
      </c>
      <c r="AM274" s="987">
        <f t="shared" si="72"/>
        <v>0</v>
      </c>
      <c r="AN274" s="987">
        <f t="shared" si="72"/>
        <v>0</v>
      </c>
      <c r="AO274" s="987">
        <f t="shared" si="72"/>
        <v>0</v>
      </c>
      <c r="AP274" s="987">
        <f t="shared" si="72"/>
        <v>0</v>
      </c>
      <c r="AQ274" s="987">
        <f t="shared" si="72"/>
        <v>0</v>
      </c>
      <c r="AR274" s="987">
        <f t="shared" si="72"/>
        <v>0</v>
      </c>
    </row>
    <row r="275" spans="2:44">
      <c r="B275" s="948">
        <v>518</v>
      </c>
      <c r="C275" s="950" t="s">
        <v>3522</v>
      </c>
      <c r="D275" s="951">
        <v>551</v>
      </c>
      <c r="E275" s="951" t="s">
        <v>3538</v>
      </c>
      <c r="F275" s="948" t="s">
        <v>3974</v>
      </c>
      <c r="G275" s="949">
        <v>45104</v>
      </c>
      <c r="H275" s="948" t="s">
        <v>3975</v>
      </c>
      <c r="I275" s="948" t="s">
        <v>3647</v>
      </c>
      <c r="J275" s="948" t="s">
        <v>501</v>
      </c>
      <c r="K275" s="948" t="s">
        <v>3648</v>
      </c>
      <c r="L275" s="960">
        <v>265</v>
      </c>
      <c r="M275" s="987">
        <v>22.5</v>
      </c>
      <c r="N275" s="987">
        <v>4.5</v>
      </c>
      <c r="O275" s="987">
        <f t="shared" si="69"/>
        <v>27</v>
      </c>
      <c r="P275" s="987"/>
      <c r="Q275" s="987"/>
      <c r="R275" s="987"/>
      <c r="S275" s="987"/>
      <c r="T275" s="987"/>
      <c r="U275" s="987"/>
      <c r="V275" s="987">
        <f t="shared" si="73"/>
        <v>27</v>
      </c>
      <c r="W275" s="987"/>
      <c r="X275" s="987"/>
      <c r="Y275" s="987"/>
      <c r="Z275" s="987">
        <f t="shared" si="70"/>
        <v>0</v>
      </c>
      <c r="AA275" s="987"/>
      <c r="AB275" s="987">
        <f t="shared" si="71"/>
        <v>0</v>
      </c>
      <c r="AC275" s="987">
        <f t="shared" si="71"/>
        <v>0</v>
      </c>
      <c r="AD275" s="987">
        <f t="shared" si="71"/>
        <v>0</v>
      </c>
      <c r="AE275" s="987">
        <f t="shared" si="71"/>
        <v>22.5</v>
      </c>
      <c r="AF275" s="987">
        <f t="shared" si="71"/>
        <v>0</v>
      </c>
      <c r="AG275" s="987">
        <f t="shared" si="71"/>
        <v>0</v>
      </c>
      <c r="AH275" s="987">
        <f t="shared" si="71"/>
        <v>0</v>
      </c>
      <c r="AI275" s="987">
        <f t="shared" si="71"/>
        <v>0</v>
      </c>
      <c r="AJ275" s="987">
        <f t="shared" si="71"/>
        <v>0</v>
      </c>
      <c r="AK275" s="987">
        <f t="shared" si="71"/>
        <v>0</v>
      </c>
      <c r="AL275" s="987">
        <f t="shared" si="72"/>
        <v>0</v>
      </c>
      <c r="AM275" s="987">
        <f t="shared" si="72"/>
        <v>0</v>
      </c>
      <c r="AN275" s="987">
        <f t="shared" si="72"/>
        <v>0</v>
      </c>
      <c r="AO275" s="987">
        <f t="shared" si="72"/>
        <v>0</v>
      </c>
      <c r="AP275" s="987">
        <f t="shared" si="72"/>
        <v>0</v>
      </c>
      <c r="AQ275" s="987">
        <f t="shared" si="72"/>
        <v>0</v>
      </c>
      <c r="AR275" s="987">
        <f t="shared" si="72"/>
        <v>0</v>
      </c>
    </row>
    <row r="276" spans="2:44">
      <c r="B276" s="948">
        <v>519</v>
      </c>
      <c r="C276" s="950" t="s">
        <v>3522</v>
      </c>
      <c r="D276" s="951">
        <v>552</v>
      </c>
      <c r="E276" s="951" t="s">
        <v>3538</v>
      </c>
      <c r="F276" s="948" t="s">
        <v>3976</v>
      </c>
      <c r="G276" s="949">
        <v>45106</v>
      </c>
      <c r="H276" s="948" t="s">
        <v>3977</v>
      </c>
      <c r="I276" s="948" t="s">
        <v>3647</v>
      </c>
      <c r="J276" s="948" t="s">
        <v>501</v>
      </c>
      <c r="K276" s="948" t="s">
        <v>3648</v>
      </c>
      <c r="L276" s="960">
        <v>265</v>
      </c>
      <c r="M276" s="987">
        <v>22.5</v>
      </c>
      <c r="N276" s="987">
        <v>4.5</v>
      </c>
      <c r="O276" s="987">
        <f t="shared" si="69"/>
        <v>27</v>
      </c>
      <c r="P276" s="987"/>
      <c r="Q276" s="987"/>
      <c r="R276" s="987"/>
      <c r="S276" s="987"/>
      <c r="T276" s="987"/>
      <c r="U276" s="987"/>
      <c r="V276" s="987">
        <f t="shared" si="73"/>
        <v>27</v>
      </c>
      <c r="W276" s="987"/>
      <c r="X276" s="987"/>
      <c r="Y276" s="987"/>
      <c r="Z276" s="987">
        <f t="shared" si="70"/>
        <v>0</v>
      </c>
      <c r="AA276" s="987"/>
      <c r="AB276" s="987">
        <f t="shared" si="71"/>
        <v>0</v>
      </c>
      <c r="AC276" s="987">
        <f t="shared" si="71"/>
        <v>0</v>
      </c>
      <c r="AD276" s="987">
        <f t="shared" si="71"/>
        <v>0</v>
      </c>
      <c r="AE276" s="987">
        <f t="shared" si="71"/>
        <v>22.5</v>
      </c>
      <c r="AF276" s="987">
        <f t="shared" si="71"/>
        <v>0</v>
      </c>
      <c r="AG276" s="987">
        <f t="shared" si="71"/>
        <v>0</v>
      </c>
      <c r="AH276" s="987">
        <f t="shared" si="71"/>
        <v>0</v>
      </c>
      <c r="AI276" s="987">
        <f t="shared" si="71"/>
        <v>0</v>
      </c>
      <c r="AJ276" s="987">
        <f t="shared" si="71"/>
        <v>0</v>
      </c>
      <c r="AK276" s="987">
        <f t="shared" si="71"/>
        <v>0</v>
      </c>
      <c r="AL276" s="987">
        <f t="shared" si="72"/>
        <v>0</v>
      </c>
      <c r="AM276" s="987">
        <f t="shared" si="72"/>
        <v>0</v>
      </c>
      <c r="AN276" s="987">
        <f t="shared" si="72"/>
        <v>0</v>
      </c>
      <c r="AO276" s="987">
        <f t="shared" si="72"/>
        <v>0</v>
      </c>
      <c r="AP276" s="987">
        <f t="shared" si="72"/>
        <v>0</v>
      </c>
      <c r="AQ276" s="987">
        <f t="shared" si="72"/>
        <v>0</v>
      </c>
      <c r="AR276" s="987">
        <f t="shared" si="72"/>
        <v>0</v>
      </c>
    </row>
    <row r="277" spans="2:44">
      <c r="B277" s="948">
        <v>520</v>
      </c>
      <c r="C277" s="950" t="s">
        <v>3522</v>
      </c>
      <c r="D277" s="951">
        <v>553</v>
      </c>
      <c r="E277" s="951" t="s">
        <v>3538</v>
      </c>
      <c r="F277" s="948" t="s">
        <v>3978</v>
      </c>
      <c r="G277" s="949">
        <v>45106</v>
      </c>
      <c r="H277" s="948" t="s">
        <v>3979</v>
      </c>
      <c r="I277" s="948" t="s">
        <v>3647</v>
      </c>
      <c r="J277" s="948" t="s">
        <v>501</v>
      </c>
      <c r="K277" s="948" t="s">
        <v>3648</v>
      </c>
      <c r="L277" s="960">
        <v>265</v>
      </c>
      <c r="M277" s="987">
        <v>28.5</v>
      </c>
      <c r="N277" s="987">
        <v>5.7</v>
      </c>
      <c r="O277" s="987">
        <f t="shared" si="69"/>
        <v>34.200000000000003</v>
      </c>
      <c r="P277" s="987"/>
      <c r="Q277" s="987"/>
      <c r="R277" s="987"/>
      <c r="S277" s="987"/>
      <c r="T277" s="987"/>
      <c r="U277" s="987"/>
      <c r="V277" s="987">
        <f t="shared" si="73"/>
        <v>34.200000000000003</v>
      </c>
      <c r="W277" s="987"/>
      <c r="X277" s="987"/>
      <c r="Y277" s="987"/>
      <c r="Z277" s="987">
        <f t="shared" si="70"/>
        <v>0</v>
      </c>
      <c r="AA277" s="987"/>
      <c r="AB277" s="987">
        <f t="shared" si="71"/>
        <v>0</v>
      </c>
      <c r="AC277" s="987">
        <f t="shared" si="71"/>
        <v>0</v>
      </c>
      <c r="AD277" s="987">
        <f t="shared" si="71"/>
        <v>0</v>
      </c>
      <c r="AE277" s="987">
        <f t="shared" si="71"/>
        <v>28.5</v>
      </c>
      <c r="AF277" s="987">
        <f t="shared" si="71"/>
        <v>0</v>
      </c>
      <c r="AG277" s="987">
        <f t="shared" si="71"/>
        <v>0</v>
      </c>
      <c r="AH277" s="987">
        <f t="shared" si="71"/>
        <v>0</v>
      </c>
      <c r="AI277" s="987">
        <f t="shared" si="71"/>
        <v>0</v>
      </c>
      <c r="AJ277" s="987">
        <f t="shared" si="71"/>
        <v>0</v>
      </c>
      <c r="AK277" s="987">
        <f t="shared" si="71"/>
        <v>0</v>
      </c>
      <c r="AL277" s="987">
        <f t="shared" si="72"/>
        <v>0</v>
      </c>
      <c r="AM277" s="987">
        <f t="shared" si="72"/>
        <v>0</v>
      </c>
      <c r="AN277" s="987">
        <f t="shared" si="72"/>
        <v>0</v>
      </c>
      <c r="AO277" s="987">
        <f t="shared" si="72"/>
        <v>0</v>
      </c>
      <c r="AP277" s="987">
        <f t="shared" si="72"/>
        <v>0</v>
      </c>
      <c r="AQ277" s="987">
        <f t="shared" si="72"/>
        <v>0</v>
      </c>
      <c r="AR277" s="987">
        <f t="shared" si="72"/>
        <v>0</v>
      </c>
    </row>
    <row r="278" spans="2:44">
      <c r="B278" s="948">
        <v>521</v>
      </c>
      <c r="C278" s="950" t="s">
        <v>3522</v>
      </c>
      <c r="D278" s="951">
        <v>555</v>
      </c>
      <c r="E278" s="951" t="s">
        <v>3538</v>
      </c>
      <c r="F278" s="948" t="s">
        <v>3980</v>
      </c>
      <c r="G278" s="949">
        <v>45111</v>
      </c>
      <c r="H278" s="948" t="s">
        <v>3981</v>
      </c>
      <c r="I278" s="948" t="s">
        <v>3647</v>
      </c>
      <c r="J278" s="948" t="s">
        <v>501</v>
      </c>
      <c r="K278" s="948" t="s">
        <v>3648</v>
      </c>
      <c r="L278" s="960">
        <v>265</v>
      </c>
      <c r="M278" s="987">
        <v>22.5</v>
      </c>
      <c r="N278" s="987">
        <v>4.5</v>
      </c>
      <c r="O278" s="987">
        <f t="shared" si="69"/>
        <v>27</v>
      </c>
      <c r="P278" s="987"/>
      <c r="Q278" s="987"/>
      <c r="R278" s="987"/>
      <c r="S278" s="987"/>
      <c r="T278" s="987"/>
      <c r="U278" s="987"/>
      <c r="V278" s="987">
        <f t="shared" si="73"/>
        <v>27</v>
      </c>
      <c r="W278" s="987"/>
      <c r="X278" s="987"/>
      <c r="Y278" s="987"/>
      <c r="Z278" s="987">
        <f t="shared" si="70"/>
        <v>0</v>
      </c>
      <c r="AA278" s="987"/>
      <c r="AB278" s="987">
        <f t="shared" ref="AB278:AK287" si="74">IF(AB$6-$L278=0,$M278,0)</f>
        <v>0</v>
      </c>
      <c r="AC278" s="987">
        <f t="shared" si="74"/>
        <v>0</v>
      </c>
      <c r="AD278" s="987">
        <f t="shared" si="74"/>
        <v>0</v>
      </c>
      <c r="AE278" s="987">
        <f t="shared" si="74"/>
        <v>22.5</v>
      </c>
      <c r="AF278" s="987">
        <f t="shared" si="74"/>
        <v>0</v>
      </c>
      <c r="AG278" s="987">
        <f t="shared" si="74"/>
        <v>0</v>
      </c>
      <c r="AH278" s="987">
        <f t="shared" si="74"/>
        <v>0</v>
      </c>
      <c r="AI278" s="987">
        <f t="shared" si="74"/>
        <v>0</v>
      </c>
      <c r="AJ278" s="987">
        <f t="shared" si="74"/>
        <v>0</v>
      </c>
      <c r="AK278" s="987">
        <f t="shared" si="74"/>
        <v>0</v>
      </c>
      <c r="AL278" s="987">
        <f t="shared" ref="AL278:AR287" si="75">IF(AL$6-$L278=0,$M278,0)</f>
        <v>0</v>
      </c>
      <c r="AM278" s="987">
        <f t="shared" si="75"/>
        <v>0</v>
      </c>
      <c r="AN278" s="987">
        <f t="shared" si="75"/>
        <v>0</v>
      </c>
      <c r="AO278" s="987">
        <f t="shared" si="75"/>
        <v>0</v>
      </c>
      <c r="AP278" s="987">
        <f t="shared" si="75"/>
        <v>0</v>
      </c>
      <c r="AQ278" s="987">
        <f t="shared" si="75"/>
        <v>0</v>
      </c>
      <c r="AR278" s="987">
        <f t="shared" si="75"/>
        <v>0</v>
      </c>
    </row>
    <row r="279" spans="2:44">
      <c r="B279" s="948">
        <v>522</v>
      </c>
      <c r="C279" s="950" t="s">
        <v>3522</v>
      </c>
      <c r="D279" s="951">
        <v>556</v>
      </c>
      <c r="E279" s="951" t="s">
        <v>3538</v>
      </c>
      <c r="F279" s="948" t="s">
        <v>3982</v>
      </c>
      <c r="G279" s="949">
        <v>45112</v>
      </c>
      <c r="H279" s="948" t="s">
        <v>3983</v>
      </c>
      <c r="I279" s="948" t="s">
        <v>3647</v>
      </c>
      <c r="J279" s="948" t="s">
        <v>501</v>
      </c>
      <c r="K279" s="948" t="s">
        <v>3648</v>
      </c>
      <c r="L279" s="960">
        <v>265</v>
      </c>
      <c r="M279" s="987">
        <v>22.5</v>
      </c>
      <c r="N279" s="987">
        <v>4.5</v>
      </c>
      <c r="O279" s="987">
        <f t="shared" si="69"/>
        <v>27</v>
      </c>
      <c r="P279" s="987"/>
      <c r="Q279" s="987"/>
      <c r="R279" s="987"/>
      <c r="S279" s="987"/>
      <c r="T279" s="987"/>
      <c r="U279" s="987"/>
      <c r="V279" s="987">
        <f t="shared" si="73"/>
        <v>27</v>
      </c>
      <c r="W279" s="987"/>
      <c r="X279" s="987"/>
      <c r="Y279" s="987"/>
      <c r="Z279" s="987">
        <f t="shared" si="70"/>
        <v>0</v>
      </c>
      <c r="AA279" s="987"/>
      <c r="AB279" s="987">
        <f t="shared" si="74"/>
        <v>0</v>
      </c>
      <c r="AC279" s="987">
        <f t="shared" si="74"/>
        <v>0</v>
      </c>
      <c r="AD279" s="987">
        <f t="shared" si="74"/>
        <v>0</v>
      </c>
      <c r="AE279" s="987">
        <f t="shared" si="74"/>
        <v>22.5</v>
      </c>
      <c r="AF279" s="987">
        <f t="shared" si="74"/>
        <v>0</v>
      </c>
      <c r="AG279" s="987">
        <f t="shared" si="74"/>
        <v>0</v>
      </c>
      <c r="AH279" s="987">
        <f t="shared" si="74"/>
        <v>0</v>
      </c>
      <c r="AI279" s="987">
        <f t="shared" si="74"/>
        <v>0</v>
      </c>
      <c r="AJ279" s="987">
        <f t="shared" si="74"/>
        <v>0</v>
      </c>
      <c r="AK279" s="987">
        <f t="shared" si="74"/>
        <v>0</v>
      </c>
      <c r="AL279" s="987">
        <f t="shared" si="75"/>
        <v>0</v>
      </c>
      <c r="AM279" s="987">
        <f t="shared" si="75"/>
        <v>0</v>
      </c>
      <c r="AN279" s="987">
        <f t="shared" si="75"/>
        <v>0</v>
      </c>
      <c r="AO279" s="987">
        <f t="shared" si="75"/>
        <v>0</v>
      </c>
      <c r="AP279" s="987">
        <f t="shared" si="75"/>
        <v>0</v>
      </c>
      <c r="AQ279" s="987">
        <f t="shared" si="75"/>
        <v>0</v>
      </c>
      <c r="AR279" s="987">
        <f t="shared" si="75"/>
        <v>0</v>
      </c>
    </row>
    <row r="280" spans="2:44">
      <c r="B280" s="948">
        <v>523</v>
      </c>
      <c r="C280" s="950" t="s">
        <v>3522</v>
      </c>
      <c r="D280" s="951">
        <v>557</v>
      </c>
      <c r="E280" s="951" t="s">
        <v>3538</v>
      </c>
      <c r="F280" s="948" t="s">
        <v>3984</v>
      </c>
      <c r="G280" s="949">
        <v>45112</v>
      </c>
      <c r="H280" s="948" t="s">
        <v>3985</v>
      </c>
      <c r="I280" s="948" t="s">
        <v>3647</v>
      </c>
      <c r="J280" s="948" t="s">
        <v>501</v>
      </c>
      <c r="K280" s="948" t="s">
        <v>3648</v>
      </c>
      <c r="L280" s="960">
        <v>265</v>
      </c>
      <c r="M280" s="987">
        <v>22.5</v>
      </c>
      <c r="N280" s="987">
        <v>4.5</v>
      </c>
      <c r="O280" s="987">
        <f t="shared" si="69"/>
        <v>27</v>
      </c>
      <c r="P280" s="987"/>
      <c r="Q280" s="987"/>
      <c r="R280" s="987"/>
      <c r="S280" s="987"/>
      <c r="T280" s="987"/>
      <c r="U280" s="987"/>
      <c r="V280" s="987">
        <f t="shared" si="73"/>
        <v>27</v>
      </c>
      <c r="W280" s="987"/>
      <c r="X280" s="987"/>
      <c r="Y280" s="987"/>
      <c r="Z280" s="987">
        <f t="shared" si="70"/>
        <v>0</v>
      </c>
      <c r="AA280" s="987"/>
      <c r="AB280" s="987">
        <f t="shared" si="74"/>
        <v>0</v>
      </c>
      <c r="AC280" s="987">
        <f t="shared" si="74"/>
        <v>0</v>
      </c>
      <c r="AD280" s="987">
        <f t="shared" si="74"/>
        <v>0</v>
      </c>
      <c r="AE280" s="987">
        <f t="shared" si="74"/>
        <v>22.5</v>
      </c>
      <c r="AF280" s="987">
        <f t="shared" si="74"/>
        <v>0</v>
      </c>
      <c r="AG280" s="987">
        <f t="shared" si="74"/>
        <v>0</v>
      </c>
      <c r="AH280" s="987">
        <f t="shared" si="74"/>
        <v>0</v>
      </c>
      <c r="AI280" s="987">
        <f t="shared" si="74"/>
        <v>0</v>
      </c>
      <c r="AJ280" s="987">
        <f t="shared" si="74"/>
        <v>0</v>
      </c>
      <c r="AK280" s="987">
        <f t="shared" si="74"/>
        <v>0</v>
      </c>
      <c r="AL280" s="987">
        <f t="shared" si="75"/>
        <v>0</v>
      </c>
      <c r="AM280" s="987">
        <f t="shared" si="75"/>
        <v>0</v>
      </c>
      <c r="AN280" s="987">
        <f t="shared" si="75"/>
        <v>0</v>
      </c>
      <c r="AO280" s="987">
        <f t="shared" si="75"/>
        <v>0</v>
      </c>
      <c r="AP280" s="987">
        <f t="shared" si="75"/>
        <v>0</v>
      </c>
      <c r="AQ280" s="987">
        <f t="shared" si="75"/>
        <v>0</v>
      </c>
      <c r="AR280" s="987">
        <f t="shared" si="75"/>
        <v>0</v>
      </c>
    </row>
    <row r="281" spans="2:44">
      <c r="B281" s="948">
        <v>524</v>
      </c>
      <c r="C281" s="950" t="s">
        <v>3522</v>
      </c>
      <c r="D281" s="951">
        <v>558</v>
      </c>
      <c r="E281" s="951" t="s">
        <v>3538</v>
      </c>
      <c r="F281" s="948" t="s">
        <v>3986</v>
      </c>
      <c r="G281" s="949">
        <v>45112</v>
      </c>
      <c r="H281" s="948" t="s">
        <v>3987</v>
      </c>
      <c r="I281" s="948" t="s">
        <v>3647</v>
      </c>
      <c r="J281" s="948" t="s">
        <v>501</v>
      </c>
      <c r="K281" s="948" t="s">
        <v>3648</v>
      </c>
      <c r="L281" s="960">
        <v>265</v>
      </c>
      <c r="M281" s="987">
        <v>28.5</v>
      </c>
      <c r="N281" s="987">
        <v>5.7</v>
      </c>
      <c r="O281" s="987">
        <f t="shared" si="69"/>
        <v>34.200000000000003</v>
      </c>
      <c r="P281" s="987"/>
      <c r="Q281" s="987"/>
      <c r="R281" s="987"/>
      <c r="S281" s="987"/>
      <c r="T281" s="987"/>
      <c r="U281" s="987"/>
      <c r="V281" s="987">
        <f t="shared" si="73"/>
        <v>34.200000000000003</v>
      </c>
      <c r="W281" s="987"/>
      <c r="X281" s="987"/>
      <c r="Y281" s="987"/>
      <c r="Z281" s="987">
        <f t="shared" si="70"/>
        <v>0</v>
      </c>
      <c r="AA281" s="987"/>
      <c r="AB281" s="987">
        <f t="shared" si="74"/>
        <v>0</v>
      </c>
      <c r="AC281" s="987">
        <f t="shared" si="74"/>
        <v>0</v>
      </c>
      <c r="AD281" s="987">
        <f t="shared" si="74"/>
        <v>0</v>
      </c>
      <c r="AE281" s="987">
        <f t="shared" si="74"/>
        <v>28.5</v>
      </c>
      <c r="AF281" s="987">
        <f t="shared" si="74"/>
        <v>0</v>
      </c>
      <c r="AG281" s="987">
        <f t="shared" si="74"/>
        <v>0</v>
      </c>
      <c r="AH281" s="987">
        <f t="shared" si="74"/>
        <v>0</v>
      </c>
      <c r="AI281" s="987">
        <f t="shared" si="74"/>
        <v>0</v>
      </c>
      <c r="AJ281" s="987">
        <f t="shared" si="74"/>
        <v>0</v>
      </c>
      <c r="AK281" s="987">
        <f t="shared" si="74"/>
        <v>0</v>
      </c>
      <c r="AL281" s="987">
        <f t="shared" si="75"/>
        <v>0</v>
      </c>
      <c r="AM281" s="987">
        <f t="shared" si="75"/>
        <v>0</v>
      </c>
      <c r="AN281" s="987">
        <f t="shared" si="75"/>
        <v>0</v>
      </c>
      <c r="AO281" s="987">
        <f t="shared" si="75"/>
        <v>0</v>
      </c>
      <c r="AP281" s="987">
        <f t="shared" si="75"/>
        <v>0</v>
      </c>
      <c r="AQ281" s="987">
        <f t="shared" si="75"/>
        <v>0</v>
      </c>
      <c r="AR281" s="987">
        <f t="shared" si="75"/>
        <v>0</v>
      </c>
    </row>
    <row r="282" spans="2:44">
      <c r="B282" s="948">
        <v>525</v>
      </c>
      <c r="C282" s="950" t="s">
        <v>3522</v>
      </c>
      <c r="D282" s="951">
        <v>559</v>
      </c>
      <c r="E282" s="951" t="s">
        <v>3538</v>
      </c>
      <c r="F282" s="948" t="s">
        <v>3988</v>
      </c>
      <c r="G282" s="949">
        <v>45113</v>
      </c>
      <c r="H282" s="948" t="s">
        <v>3989</v>
      </c>
      <c r="I282" s="948" t="s">
        <v>3647</v>
      </c>
      <c r="J282" s="948" t="s">
        <v>501</v>
      </c>
      <c r="K282" s="948" t="s">
        <v>3648</v>
      </c>
      <c r="L282" s="960">
        <v>265</v>
      </c>
      <c r="M282" s="987">
        <v>28.5</v>
      </c>
      <c r="N282" s="987">
        <v>5.7</v>
      </c>
      <c r="O282" s="987">
        <f t="shared" si="69"/>
        <v>34.200000000000003</v>
      </c>
      <c r="P282" s="987"/>
      <c r="Q282" s="987"/>
      <c r="R282" s="987"/>
      <c r="S282" s="987"/>
      <c r="T282" s="987"/>
      <c r="U282" s="987"/>
      <c r="V282" s="987">
        <f t="shared" si="73"/>
        <v>34.200000000000003</v>
      </c>
      <c r="W282" s="987"/>
      <c r="X282" s="987"/>
      <c r="Y282" s="987"/>
      <c r="Z282" s="987">
        <f t="shared" si="70"/>
        <v>0</v>
      </c>
      <c r="AA282" s="987"/>
      <c r="AB282" s="987">
        <f t="shared" si="74"/>
        <v>0</v>
      </c>
      <c r="AC282" s="987">
        <f t="shared" si="74"/>
        <v>0</v>
      </c>
      <c r="AD282" s="987">
        <f t="shared" si="74"/>
        <v>0</v>
      </c>
      <c r="AE282" s="987">
        <f t="shared" si="74"/>
        <v>28.5</v>
      </c>
      <c r="AF282" s="987">
        <f t="shared" si="74"/>
        <v>0</v>
      </c>
      <c r="AG282" s="987">
        <f t="shared" si="74"/>
        <v>0</v>
      </c>
      <c r="AH282" s="987">
        <f t="shared" si="74"/>
        <v>0</v>
      </c>
      <c r="AI282" s="987">
        <f t="shared" si="74"/>
        <v>0</v>
      </c>
      <c r="AJ282" s="987">
        <f t="shared" si="74"/>
        <v>0</v>
      </c>
      <c r="AK282" s="987">
        <f t="shared" si="74"/>
        <v>0</v>
      </c>
      <c r="AL282" s="987">
        <f t="shared" si="75"/>
        <v>0</v>
      </c>
      <c r="AM282" s="987">
        <f t="shared" si="75"/>
        <v>0</v>
      </c>
      <c r="AN282" s="987">
        <f t="shared" si="75"/>
        <v>0</v>
      </c>
      <c r="AO282" s="987">
        <f t="shared" si="75"/>
        <v>0</v>
      </c>
      <c r="AP282" s="987">
        <f t="shared" si="75"/>
        <v>0</v>
      </c>
      <c r="AQ282" s="987">
        <f t="shared" si="75"/>
        <v>0</v>
      </c>
      <c r="AR282" s="987">
        <f t="shared" si="75"/>
        <v>0</v>
      </c>
    </row>
    <row r="283" spans="2:44">
      <c r="B283" s="948">
        <v>526</v>
      </c>
      <c r="C283" s="950" t="s">
        <v>3522</v>
      </c>
      <c r="D283" s="951">
        <v>560</v>
      </c>
      <c r="E283" s="951" t="s">
        <v>3538</v>
      </c>
      <c r="F283" s="948" t="s">
        <v>3990</v>
      </c>
      <c r="G283" s="949">
        <v>45113</v>
      </c>
      <c r="H283" s="948" t="s">
        <v>3991</v>
      </c>
      <c r="I283" s="948" t="s">
        <v>3647</v>
      </c>
      <c r="J283" s="948" t="s">
        <v>501</v>
      </c>
      <c r="K283" s="948" t="s">
        <v>3648</v>
      </c>
      <c r="L283" s="960">
        <v>265</v>
      </c>
      <c r="M283" s="987">
        <v>17.25</v>
      </c>
      <c r="N283" s="987">
        <v>3.45</v>
      </c>
      <c r="O283" s="987">
        <f t="shared" si="69"/>
        <v>20.7</v>
      </c>
      <c r="P283" s="987"/>
      <c r="Q283" s="987"/>
      <c r="R283" s="987"/>
      <c r="S283" s="987"/>
      <c r="T283" s="987"/>
      <c r="U283" s="987"/>
      <c r="V283" s="987">
        <f t="shared" si="73"/>
        <v>20.7</v>
      </c>
      <c r="W283" s="987"/>
      <c r="X283" s="987"/>
      <c r="Y283" s="987"/>
      <c r="Z283" s="987">
        <f t="shared" si="70"/>
        <v>0</v>
      </c>
      <c r="AA283" s="987"/>
      <c r="AB283" s="987">
        <f t="shared" si="74"/>
        <v>0</v>
      </c>
      <c r="AC283" s="987">
        <f t="shared" si="74"/>
        <v>0</v>
      </c>
      <c r="AD283" s="987">
        <f t="shared" si="74"/>
        <v>0</v>
      </c>
      <c r="AE283" s="987">
        <f t="shared" si="74"/>
        <v>17.25</v>
      </c>
      <c r="AF283" s="987">
        <f t="shared" si="74"/>
        <v>0</v>
      </c>
      <c r="AG283" s="987">
        <f t="shared" si="74"/>
        <v>0</v>
      </c>
      <c r="AH283" s="987">
        <f t="shared" si="74"/>
        <v>0</v>
      </c>
      <c r="AI283" s="987">
        <f t="shared" si="74"/>
        <v>0</v>
      </c>
      <c r="AJ283" s="987">
        <f t="shared" si="74"/>
        <v>0</v>
      </c>
      <c r="AK283" s="987">
        <f t="shared" si="74"/>
        <v>0</v>
      </c>
      <c r="AL283" s="987">
        <f t="shared" si="75"/>
        <v>0</v>
      </c>
      <c r="AM283" s="987">
        <f t="shared" si="75"/>
        <v>0</v>
      </c>
      <c r="AN283" s="987">
        <f t="shared" si="75"/>
        <v>0</v>
      </c>
      <c r="AO283" s="987">
        <f t="shared" si="75"/>
        <v>0</v>
      </c>
      <c r="AP283" s="987">
        <f t="shared" si="75"/>
        <v>0</v>
      </c>
      <c r="AQ283" s="987">
        <f t="shared" si="75"/>
        <v>0</v>
      </c>
      <c r="AR283" s="987">
        <f t="shared" si="75"/>
        <v>0</v>
      </c>
    </row>
    <row r="284" spans="2:44">
      <c r="B284" s="948">
        <v>527</v>
      </c>
      <c r="C284" s="950" t="s">
        <v>3522</v>
      </c>
      <c r="D284" s="951">
        <v>561</v>
      </c>
      <c r="E284" s="951" t="s">
        <v>3538</v>
      </c>
      <c r="F284" s="948" t="s">
        <v>3992</v>
      </c>
      <c r="G284" s="949">
        <v>45113</v>
      </c>
      <c r="H284" s="948" t="s">
        <v>3993</v>
      </c>
      <c r="I284" s="948" t="s">
        <v>3647</v>
      </c>
      <c r="J284" s="948" t="s">
        <v>501</v>
      </c>
      <c r="K284" s="948" t="s">
        <v>3648</v>
      </c>
      <c r="L284" s="960">
        <v>265</v>
      </c>
      <c r="M284" s="987">
        <v>28.5</v>
      </c>
      <c r="N284" s="987">
        <v>5.7</v>
      </c>
      <c r="O284" s="987">
        <f t="shared" si="69"/>
        <v>34.200000000000003</v>
      </c>
      <c r="P284" s="987"/>
      <c r="Q284" s="987"/>
      <c r="R284" s="987"/>
      <c r="S284" s="987"/>
      <c r="T284" s="987"/>
      <c r="U284" s="987"/>
      <c r="V284" s="987">
        <f t="shared" si="73"/>
        <v>34.200000000000003</v>
      </c>
      <c r="W284" s="987"/>
      <c r="X284" s="987"/>
      <c r="Y284" s="987"/>
      <c r="Z284" s="987">
        <f t="shared" si="70"/>
        <v>0</v>
      </c>
      <c r="AA284" s="987"/>
      <c r="AB284" s="987">
        <f t="shared" si="74"/>
        <v>0</v>
      </c>
      <c r="AC284" s="987">
        <f t="shared" si="74"/>
        <v>0</v>
      </c>
      <c r="AD284" s="987">
        <f t="shared" si="74"/>
        <v>0</v>
      </c>
      <c r="AE284" s="987">
        <f t="shared" si="74"/>
        <v>28.5</v>
      </c>
      <c r="AF284" s="987">
        <f t="shared" si="74"/>
        <v>0</v>
      </c>
      <c r="AG284" s="987">
        <f t="shared" si="74"/>
        <v>0</v>
      </c>
      <c r="AH284" s="987">
        <f t="shared" si="74"/>
        <v>0</v>
      </c>
      <c r="AI284" s="987">
        <f t="shared" si="74"/>
        <v>0</v>
      </c>
      <c r="AJ284" s="987">
        <f t="shared" si="74"/>
        <v>0</v>
      </c>
      <c r="AK284" s="987">
        <f t="shared" si="74"/>
        <v>0</v>
      </c>
      <c r="AL284" s="987">
        <f t="shared" si="75"/>
        <v>0</v>
      </c>
      <c r="AM284" s="987">
        <f t="shared" si="75"/>
        <v>0</v>
      </c>
      <c r="AN284" s="987">
        <f t="shared" si="75"/>
        <v>0</v>
      </c>
      <c r="AO284" s="987">
        <f t="shared" si="75"/>
        <v>0</v>
      </c>
      <c r="AP284" s="987">
        <f t="shared" si="75"/>
        <v>0</v>
      </c>
      <c r="AQ284" s="987">
        <f t="shared" si="75"/>
        <v>0</v>
      </c>
      <c r="AR284" s="987">
        <f t="shared" si="75"/>
        <v>0</v>
      </c>
    </row>
    <row r="285" spans="2:44">
      <c r="B285" s="948">
        <v>528</v>
      </c>
      <c r="C285" s="950" t="s">
        <v>3522</v>
      </c>
      <c r="D285" s="951">
        <v>562</v>
      </c>
      <c r="E285" s="951" t="s">
        <v>3538</v>
      </c>
      <c r="F285" s="948" t="s">
        <v>3994</v>
      </c>
      <c r="G285" s="949">
        <v>45113</v>
      </c>
      <c r="H285" s="948" t="s">
        <v>3995</v>
      </c>
      <c r="I285" s="948" t="s">
        <v>3647</v>
      </c>
      <c r="J285" s="948" t="s">
        <v>501</v>
      </c>
      <c r="K285" s="948" t="s">
        <v>3648</v>
      </c>
      <c r="L285" s="960">
        <v>265</v>
      </c>
      <c r="M285" s="987">
        <v>22.5</v>
      </c>
      <c r="N285" s="987">
        <v>4.5</v>
      </c>
      <c r="O285" s="987">
        <f t="shared" si="69"/>
        <v>27</v>
      </c>
      <c r="P285" s="987"/>
      <c r="Q285" s="987"/>
      <c r="R285" s="987"/>
      <c r="S285" s="987"/>
      <c r="T285" s="987"/>
      <c r="U285" s="987"/>
      <c r="V285" s="987">
        <f t="shared" si="73"/>
        <v>27</v>
      </c>
      <c r="W285" s="987"/>
      <c r="X285" s="987"/>
      <c r="Y285" s="987"/>
      <c r="Z285" s="987">
        <f t="shared" si="70"/>
        <v>0</v>
      </c>
      <c r="AA285" s="987"/>
      <c r="AB285" s="987">
        <f t="shared" si="74"/>
        <v>0</v>
      </c>
      <c r="AC285" s="987">
        <f t="shared" si="74"/>
        <v>0</v>
      </c>
      <c r="AD285" s="987">
        <f t="shared" si="74"/>
        <v>0</v>
      </c>
      <c r="AE285" s="987">
        <f t="shared" si="74"/>
        <v>22.5</v>
      </c>
      <c r="AF285" s="987">
        <f t="shared" si="74"/>
        <v>0</v>
      </c>
      <c r="AG285" s="987">
        <f t="shared" si="74"/>
        <v>0</v>
      </c>
      <c r="AH285" s="987">
        <f t="shared" si="74"/>
        <v>0</v>
      </c>
      <c r="AI285" s="987">
        <f t="shared" si="74"/>
        <v>0</v>
      </c>
      <c r="AJ285" s="987">
        <f t="shared" si="74"/>
        <v>0</v>
      </c>
      <c r="AK285" s="987">
        <f t="shared" si="74"/>
        <v>0</v>
      </c>
      <c r="AL285" s="987">
        <f t="shared" si="75"/>
        <v>0</v>
      </c>
      <c r="AM285" s="987">
        <f t="shared" si="75"/>
        <v>0</v>
      </c>
      <c r="AN285" s="987">
        <f t="shared" si="75"/>
        <v>0</v>
      </c>
      <c r="AO285" s="987">
        <f t="shared" si="75"/>
        <v>0</v>
      </c>
      <c r="AP285" s="987">
        <f t="shared" si="75"/>
        <v>0</v>
      </c>
      <c r="AQ285" s="987">
        <f t="shared" si="75"/>
        <v>0</v>
      </c>
      <c r="AR285" s="987">
        <f t="shared" si="75"/>
        <v>0</v>
      </c>
    </row>
    <row r="286" spans="2:44">
      <c r="B286" s="948">
        <v>529</v>
      </c>
      <c r="C286" s="950" t="s">
        <v>3522</v>
      </c>
      <c r="D286" s="951">
        <v>563</v>
      </c>
      <c r="E286" s="951" t="s">
        <v>3538</v>
      </c>
      <c r="F286" s="948" t="s">
        <v>3996</v>
      </c>
      <c r="G286" s="949">
        <v>45113</v>
      </c>
      <c r="H286" s="948" t="s">
        <v>3997</v>
      </c>
      <c r="I286" s="948" t="s">
        <v>3647</v>
      </c>
      <c r="J286" s="948" t="s">
        <v>501</v>
      </c>
      <c r="K286" s="948" t="s">
        <v>3648</v>
      </c>
      <c r="L286" s="960">
        <v>265</v>
      </c>
      <c r="M286" s="987">
        <v>35.5</v>
      </c>
      <c r="N286" s="987">
        <v>7.1</v>
      </c>
      <c r="O286" s="987">
        <f t="shared" si="69"/>
        <v>42.6</v>
      </c>
      <c r="P286" s="987"/>
      <c r="Q286" s="987"/>
      <c r="R286" s="987"/>
      <c r="S286" s="987"/>
      <c r="T286" s="987"/>
      <c r="U286" s="987"/>
      <c r="V286" s="987">
        <f t="shared" si="73"/>
        <v>42.6</v>
      </c>
      <c r="W286" s="987"/>
      <c r="X286" s="987"/>
      <c r="Y286" s="987"/>
      <c r="Z286" s="987">
        <f t="shared" si="70"/>
        <v>0</v>
      </c>
      <c r="AA286" s="987"/>
      <c r="AB286" s="987">
        <f t="shared" si="74"/>
        <v>0</v>
      </c>
      <c r="AC286" s="987">
        <f t="shared" si="74"/>
        <v>0</v>
      </c>
      <c r="AD286" s="987">
        <f t="shared" si="74"/>
        <v>0</v>
      </c>
      <c r="AE286" s="987">
        <f t="shared" si="74"/>
        <v>35.5</v>
      </c>
      <c r="AF286" s="987">
        <f t="shared" si="74"/>
        <v>0</v>
      </c>
      <c r="AG286" s="987">
        <f t="shared" si="74"/>
        <v>0</v>
      </c>
      <c r="AH286" s="987">
        <f t="shared" si="74"/>
        <v>0</v>
      </c>
      <c r="AI286" s="987">
        <f t="shared" si="74"/>
        <v>0</v>
      </c>
      <c r="AJ286" s="987">
        <f t="shared" si="74"/>
        <v>0</v>
      </c>
      <c r="AK286" s="987">
        <f t="shared" si="74"/>
        <v>0</v>
      </c>
      <c r="AL286" s="987">
        <f t="shared" si="75"/>
        <v>0</v>
      </c>
      <c r="AM286" s="987">
        <f t="shared" si="75"/>
        <v>0</v>
      </c>
      <c r="AN286" s="987">
        <f t="shared" si="75"/>
        <v>0</v>
      </c>
      <c r="AO286" s="987">
        <f t="shared" si="75"/>
        <v>0</v>
      </c>
      <c r="AP286" s="987">
        <f t="shared" si="75"/>
        <v>0</v>
      </c>
      <c r="AQ286" s="987">
        <f t="shared" si="75"/>
        <v>0</v>
      </c>
      <c r="AR286" s="987">
        <f t="shared" si="75"/>
        <v>0</v>
      </c>
    </row>
    <row r="287" spans="2:44">
      <c r="B287" s="948">
        <v>530</v>
      </c>
      <c r="C287" s="950" t="s">
        <v>3522</v>
      </c>
      <c r="D287" s="951">
        <v>564</v>
      </c>
      <c r="E287" s="951" t="s">
        <v>3538</v>
      </c>
      <c r="F287" s="948" t="s">
        <v>3998</v>
      </c>
      <c r="G287" s="949">
        <v>45113</v>
      </c>
      <c r="H287" s="948" t="s">
        <v>3999</v>
      </c>
      <c r="I287" s="948" t="s">
        <v>3647</v>
      </c>
      <c r="J287" s="948" t="s">
        <v>501</v>
      </c>
      <c r="K287" s="948" t="s">
        <v>3648</v>
      </c>
      <c r="L287" s="960">
        <v>265</v>
      </c>
      <c r="M287" s="987">
        <v>22.5</v>
      </c>
      <c r="N287" s="987">
        <v>4.5</v>
      </c>
      <c r="O287" s="987">
        <f t="shared" si="69"/>
        <v>27</v>
      </c>
      <c r="P287" s="987"/>
      <c r="Q287" s="987"/>
      <c r="R287" s="987"/>
      <c r="S287" s="987"/>
      <c r="T287" s="987"/>
      <c r="U287" s="987"/>
      <c r="V287" s="987">
        <f t="shared" si="73"/>
        <v>27</v>
      </c>
      <c r="W287" s="987"/>
      <c r="X287" s="987"/>
      <c r="Y287" s="987"/>
      <c r="Z287" s="987">
        <f t="shared" si="70"/>
        <v>0</v>
      </c>
      <c r="AA287" s="987"/>
      <c r="AB287" s="987">
        <f t="shared" si="74"/>
        <v>0</v>
      </c>
      <c r="AC287" s="987">
        <f t="shared" si="74"/>
        <v>0</v>
      </c>
      <c r="AD287" s="987">
        <f t="shared" si="74"/>
        <v>0</v>
      </c>
      <c r="AE287" s="987">
        <f t="shared" si="74"/>
        <v>22.5</v>
      </c>
      <c r="AF287" s="987">
        <f t="shared" si="74"/>
        <v>0</v>
      </c>
      <c r="AG287" s="987">
        <f t="shared" si="74"/>
        <v>0</v>
      </c>
      <c r="AH287" s="987">
        <f t="shared" si="74"/>
        <v>0</v>
      </c>
      <c r="AI287" s="987">
        <f t="shared" si="74"/>
        <v>0</v>
      </c>
      <c r="AJ287" s="987">
        <f t="shared" si="74"/>
        <v>0</v>
      </c>
      <c r="AK287" s="987">
        <f t="shared" si="74"/>
        <v>0</v>
      </c>
      <c r="AL287" s="987">
        <f t="shared" si="75"/>
        <v>0</v>
      </c>
      <c r="AM287" s="987">
        <f t="shared" si="75"/>
        <v>0</v>
      </c>
      <c r="AN287" s="987">
        <f t="shared" si="75"/>
        <v>0</v>
      </c>
      <c r="AO287" s="987">
        <f t="shared" si="75"/>
        <v>0</v>
      </c>
      <c r="AP287" s="987">
        <f t="shared" si="75"/>
        <v>0</v>
      </c>
      <c r="AQ287" s="987">
        <f t="shared" si="75"/>
        <v>0</v>
      </c>
      <c r="AR287" s="987">
        <f t="shared" si="75"/>
        <v>0</v>
      </c>
    </row>
    <row r="288" spans="2:44">
      <c r="B288" s="948">
        <v>531</v>
      </c>
      <c r="C288" s="950" t="s">
        <v>3522</v>
      </c>
      <c r="D288" s="951">
        <v>565</v>
      </c>
      <c r="E288" s="951" t="s">
        <v>3538</v>
      </c>
      <c r="F288" s="948" t="s">
        <v>4000</v>
      </c>
      <c r="G288" s="949">
        <v>45114</v>
      </c>
      <c r="H288" s="948" t="s">
        <v>4001</v>
      </c>
      <c r="I288" s="948" t="s">
        <v>3647</v>
      </c>
      <c r="J288" s="948" t="s">
        <v>501</v>
      </c>
      <c r="K288" s="948" t="s">
        <v>3648</v>
      </c>
      <c r="L288" s="960">
        <v>265</v>
      </c>
      <c r="M288" s="987">
        <v>17.25</v>
      </c>
      <c r="N288" s="987">
        <v>3.45</v>
      </c>
      <c r="O288" s="987">
        <f t="shared" si="69"/>
        <v>20.7</v>
      </c>
      <c r="P288" s="987"/>
      <c r="Q288" s="987"/>
      <c r="R288" s="987"/>
      <c r="S288" s="987"/>
      <c r="T288" s="987"/>
      <c r="U288" s="987"/>
      <c r="V288" s="987">
        <f t="shared" si="73"/>
        <v>20.7</v>
      </c>
      <c r="W288" s="987"/>
      <c r="X288" s="987"/>
      <c r="Y288" s="987"/>
      <c r="Z288" s="987">
        <f t="shared" si="70"/>
        <v>0</v>
      </c>
      <c r="AA288" s="987"/>
      <c r="AB288" s="987">
        <f t="shared" ref="AB288:AK297" si="76">IF(AB$6-$L288=0,$M288,0)</f>
        <v>0</v>
      </c>
      <c r="AC288" s="987">
        <f t="shared" si="76"/>
        <v>0</v>
      </c>
      <c r="AD288" s="987">
        <f t="shared" si="76"/>
        <v>0</v>
      </c>
      <c r="AE288" s="987">
        <f t="shared" si="76"/>
        <v>17.25</v>
      </c>
      <c r="AF288" s="987">
        <f t="shared" si="76"/>
        <v>0</v>
      </c>
      <c r="AG288" s="987">
        <f t="shared" si="76"/>
        <v>0</v>
      </c>
      <c r="AH288" s="987">
        <f t="shared" si="76"/>
        <v>0</v>
      </c>
      <c r="AI288" s="987">
        <f t="shared" si="76"/>
        <v>0</v>
      </c>
      <c r="AJ288" s="987">
        <f t="shared" si="76"/>
        <v>0</v>
      </c>
      <c r="AK288" s="987">
        <f t="shared" si="76"/>
        <v>0</v>
      </c>
      <c r="AL288" s="987">
        <f t="shared" ref="AL288:AR297" si="77">IF(AL$6-$L288=0,$M288,0)</f>
        <v>0</v>
      </c>
      <c r="AM288" s="987">
        <f t="shared" si="77"/>
        <v>0</v>
      </c>
      <c r="AN288" s="987">
        <f t="shared" si="77"/>
        <v>0</v>
      </c>
      <c r="AO288" s="987">
        <f t="shared" si="77"/>
        <v>0</v>
      </c>
      <c r="AP288" s="987">
        <f t="shared" si="77"/>
        <v>0</v>
      </c>
      <c r="AQ288" s="987">
        <f t="shared" si="77"/>
        <v>0</v>
      </c>
      <c r="AR288" s="987">
        <f t="shared" si="77"/>
        <v>0</v>
      </c>
    </row>
    <row r="289" spans="2:44">
      <c r="B289" s="948">
        <v>532</v>
      </c>
      <c r="C289" s="950" t="s">
        <v>3522</v>
      </c>
      <c r="D289" s="951">
        <v>566</v>
      </c>
      <c r="E289" s="951" t="s">
        <v>3538</v>
      </c>
      <c r="F289" s="948" t="s">
        <v>4002</v>
      </c>
      <c r="G289" s="949">
        <v>45114</v>
      </c>
      <c r="H289" s="948" t="s">
        <v>4003</v>
      </c>
      <c r="I289" s="948" t="s">
        <v>3647</v>
      </c>
      <c r="J289" s="948" t="s">
        <v>501</v>
      </c>
      <c r="K289" s="948" t="s">
        <v>3648</v>
      </c>
      <c r="L289" s="960">
        <v>265</v>
      </c>
      <c r="M289" s="987">
        <v>17.25</v>
      </c>
      <c r="N289" s="987">
        <v>3.45</v>
      </c>
      <c r="O289" s="987">
        <f t="shared" si="69"/>
        <v>20.7</v>
      </c>
      <c r="P289" s="987"/>
      <c r="Q289" s="987"/>
      <c r="R289" s="987"/>
      <c r="S289" s="987"/>
      <c r="T289" s="987"/>
      <c r="U289" s="987"/>
      <c r="V289" s="987">
        <f t="shared" si="73"/>
        <v>20.7</v>
      </c>
      <c r="W289" s="987"/>
      <c r="X289" s="987"/>
      <c r="Y289" s="987"/>
      <c r="Z289" s="987">
        <f t="shared" si="70"/>
        <v>0</v>
      </c>
      <c r="AA289" s="987"/>
      <c r="AB289" s="987">
        <f t="shared" si="76"/>
        <v>0</v>
      </c>
      <c r="AC289" s="987">
        <f t="shared" si="76"/>
        <v>0</v>
      </c>
      <c r="AD289" s="987">
        <f t="shared" si="76"/>
        <v>0</v>
      </c>
      <c r="AE289" s="987">
        <f t="shared" si="76"/>
        <v>17.25</v>
      </c>
      <c r="AF289" s="987">
        <f t="shared" si="76"/>
        <v>0</v>
      </c>
      <c r="AG289" s="987">
        <f t="shared" si="76"/>
        <v>0</v>
      </c>
      <c r="AH289" s="987">
        <f t="shared" si="76"/>
        <v>0</v>
      </c>
      <c r="AI289" s="987">
        <f t="shared" si="76"/>
        <v>0</v>
      </c>
      <c r="AJ289" s="987">
        <f t="shared" si="76"/>
        <v>0</v>
      </c>
      <c r="AK289" s="987">
        <f t="shared" si="76"/>
        <v>0</v>
      </c>
      <c r="AL289" s="987">
        <f t="shared" si="77"/>
        <v>0</v>
      </c>
      <c r="AM289" s="987">
        <f t="shared" si="77"/>
        <v>0</v>
      </c>
      <c r="AN289" s="987">
        <f t="shared" si="77"/>
        <v>0</v>
      </c>
      <c r="AO289" s="987">
        <f t="shared" si="77"/>
        <v>0</v>
      </c>
      <c r="AP289" s="987">
        <f t="shared" si="77"/>
        <v>0</v>
      </c>
      <c r="AQ289" s="987">
        <f t="shared" si="77"/>
        <v>0</v>
      </c>
      <c r="AR289" s="987">
        <f t="shared" si="77"/>
        <v>0</v>
      </c>
    </row>
    <row r="290" spans="2:44">
      <c r="B290" s="948">
        <v>533</v>
      </c>
      <c r="C290" s="950" t="s">
        <v>3522</v>
      </c>
      <c r="D290" s="951">
        <v>567</v>
      </c>
      <c r="E290" s="951" t="s">
        <v>3538</v>
      </c>
      <c r="F290" s="948" t="s">
        <v>4004</v>
      </c>
      <c r="G290" s="949">
        <v>45114</v>
      </c>
      <c r="H290" s="948" t="s">
        <v>4005</v>
      </c>
      <c r="I290" s="948" t="s">
        <v>3647</v>
      </c>
      <c r="J290" s="948" t="s">
        <v>501</v>
      </c>
      <c r="K290" s="948" t="s">
        <v>3648</v>
      </c>
      <c r="L290" s="960">
        <v>265</v>
      </c>
      <c r="M290" s="987">
        <v>28.5</v>
      </c>
      <c r="N290" s="987">
        <v>5.7</v>
      </c>
      <c r="O290" s="987">
        <f t="shared" si="69"/>
        <v>34.200000000000003</v>
      </c>
      <c r="P290" s="987"/>
      <c r="Q290" s="987"/>
      <c r="R290" s="987"/>
      <c r="S290" s="987"/>
      <c r="T290" s="987"/>
      <c r="U290" s="987"/>
      <c r="V290" s="987">
        <f t="shared" si="73"/>
        <v>34.200000000000003</v>
      </c>
      <c r="W290" s="987"/>
      <c r="X290" s="987"/>
      <c r="Y290" s="987"/>
      <c r="Z290" s="987">
        <f t="shared" si="70"/>
        <v>0</v>
      </c>
      <c r="AA290" s="987"/>
      <c r="AB290" s="987">
        <f t="shared" si="76"/>
        <v>0</v>
      </c>
      <c r="AC290" s="987">
        <f t="shared" si="76"/>
        <v>0</v>
      </c>
      <c r="AD290" s="987">
        <f t="shared" si="76"/>
        <v>0</v>
      </c>
      <c r="AE290" s="987">
        <f t="shared" si="76"/>
        <v>28.5</v>
      </c>
      <c r="AF290" s="987">
        <f t="shared" si="76"/>
        <v>0</v>
      </c>
      <c r="AG290" s="987">
        <f t="shared" si="76"/>
        <v>0</v>
      </c>
      <c r="AH290" s="987">
        <f t="shared" si="76"/>
        <v>0</v>
      </c>
      <c r="AI290" s="987">
        <f t="shared" si="76"/>
        <v>0</v>
      </c>
      <c r="AJ290" s="987">
        <f t="shared" si="76"/>
        <v>0</v>
      </c>
      <c r="AK290" s="987">
        <f t="shared" si="76"/>
        <v>0</v>
      </c>
      <c r="AL290" s="987">
        <f t="shared" si="77"/>
        <v>0</v>
      </c>
      <c r="AM290" s="987">
        <f t="shared" si="77"/>
        <v>0</v>
      </c>
      <c r="AN290" s="987">
        <f t="shared" si="77"/>
        <v>0</v>
      </c>
      <c r="AO290" s="987">
        <f t="shared" si="77"/>
        <v>0</v>
      </c>
      <c r="AP290" s="987">
        <f t="shared" si="77"/>
        <v>0</v>
      </c>
      <c r="AQ290" s="987">
        <f t="shared" si="77"/>
        <v>0</v>
      </c>
      <c r="AR290" s="987">
        <f t="shared" si="77"/>
        <v>0</v>
      </c>
    </row>
    <row r="291" spans="2:44">
      <c r="B291" s="948">
        <v>534</v>
      </c>
      <c r="C291" s="950" t="s">
        <v>3522</v>
      </c>
      <c r="D291" s="951">
        <v>568</v>
      </c>
      <c r="E291" s="951" t="s">
        <v>3538</v>
      </c>
      <c r="F291" s="948" t="s">
        <v>4006</v>
      </c>
      <c r="G291" s="949">
        <v>45118</v>
      </c>
      <c r="H291" s="948" t="s">
        <v>4007</v>
      </c>
      <c r="I291" s="948" t="s">
        <v>3647</v>
      </c>
      <c r="J291" s="948" t="s">
        <v>501</v>
      </c>
      <c r="K291" s="948" t="s">
        <v>3648</v>
      </c>
      <c r="L291" s="960">
        <v>265</v>
      </c>
      <c r="M291" s="987">
        <v>28.5</v>
      </c>
      <c r="N291" s="987">
        <v>5.7</v>
      </c>
      <c r="O291" s="987">
        <f t="shared" si="69"/>
        <v>34.200000000000003</v>
      </c>
      <c r="P291" s="987"/>
      <c r="Q291" s="987"/>
      <c r="R291" s="987"/>
      <c r="S291" s="987"/>
      <c r="T291" s="987"/>
      <c r="U291" s="987"/>
      <c r="V291" s="987">
        <f t="shared" si="73"/>
        <v>34.200000000000003</v>
      </c>
      <c r="W291" s="987"/>
      <c r="X291" s="987"/>
      <c r="Y291" s="987"/>
      <c r="Z291" s="987">
        <f t="shared" si="70"/>
        <v>0</v>
      </c>
      <c r="AA291" s="987"/>
      <c r="AB291" s="987">
        <f t="shared" si="76"/>
        <v>0</v>
      </c>
      <c r="AC291" s="987">
        <f t="shared" si="76"/>
        <v>0</v>
      </c>
      <c r="AD291" s="987">
        <f t="shared" si="76"/>
        <v>0</v>
      </c>
      <c r="AE291" s="987">
        <f t="shared" si="76"/>
        <v>28.5</v>
      </c>
      <c r="AF291" s="987">
        <f t="shared" si="76"/>
        <v>0</v>
      </c>
      <c r="AG291" s="987">
        <f t="shared" si="76"/>
        <v>0</v>
      </c>
      <c r="AH291" s="987">
        <f t="shared" si="76"/>
        <v>0</v>
      </c>
      <c r="AI291" s="987">
        <f t="shared" si="76"/>
        <v>0</v>
      </c>
      <c r="AJ291" s="987">
        <f t="shared" si="76"/>
        <v>0</v>
      </c>
      <c r="AK291" s="987">
        <f t="shared" si="76"/>
        <v>0</v>
      </c>
      <c r="AL291" s="987">
        <f t="shared" si="77"/>
        <v>0</v>
      </c>
      <c r="AM291" s="987">
        <f t="shared" si="77"/>
        <v>0</v>
      </c>
      <c r="AN291" s="987">
        <f t="shared" si="77"/>
        <v>0</v>
      </c>
      <c r="AO291" s="987">
        <f t="shared" si="77"/>
        <v>0</v>
      </c>
      <c r="AP291" s="987">
        <f t="shared" si="77"/>
        <v>0</v>
      </c>
      <c r="AQ291" s="987">
        <f t="shared" si="77"/>
        <v>0</v>
      </c>
      <c r="AR291" s="987">
        <f t="shared" si="77"/>
        <v>0</v>
      </c>
    </row>
    <row r="292" spans="2:44">
      <c r="B292" s="948">
        <v>535</v>
      </c>
      <c r="C292" s="950" t="s">
        <v>3522</v>
      </c>
      <c r="D292" s="951">
        <v>569</v>
      </c>
      <c r="E292" s="951" t="s">
        <v>3538</v>
      </c>
      <c r="F292" s="948" t="s">
        <v>4008</v>
      </c>
      <c r="G292" s="949">
        <v>45118</v>
      </c>
      <c r="H292" s="948" t="s">
        <v>4009</v>
      </c>
      <c r="I292" s="948" t="s">
        <v>3647</v>
      </c>
      <c r="J292" s="948" t="s">
        <v>501</v>
      </c>
      <c r="K292" s="948" t="s">
        <v>3648</v>
      </c>
      <c r="L292" s="960">
        <v>265</v>
      </c>
      <c r="M292" s="987">
        <v>22.5</v>
      </c>
      <c r="N292" s="987">
        <v>4.5</v>
      </c>
      <c r="O292" s="987">
        <f t="shared" si="69"/>
        <v>27</v>
      </c>
      <c r="P292" s="987"/>
      <c r="Q292" s="987"/>
      <c r="R292" s="987"/>
      <c r="S292" s="987"/>
      <c r="T292" s="987"/>
      <c r="U292" s="987"/>
      <c r="V292" s="987">
        <f t="shared" si="73"/>
        <v>27</v>
      </c>
      <c r="W292" s="987"/>
      <c r="X292" s="987"/>
      <c r="Y292" s="987"/>
      <c r="Z292" s="987">
        <f t="shared" si="70"/>
        <v>0</v>
      </c>
      <c r="AA292" s="987"/>
      <c r="AB292" s="987">
        <f t="shared" si="76"/>
        <v>0</v>
      </c>
      <c r="AC292" s="987">
        <f t="shared" si="76"/>
        <v>0</v>
      </c>
      <c r="AD292" s="987">
        <f t="shared" si="76"/>
        <v>0</v>
      </c>
      <c r="AE292" s="987">
        <f t="shared" si="76"/>
        <v>22.5</v>
      </c>
      <c r="AF292" s="987">
        <f t="shared" si="76"/>
        <v>0</v>
      </c>
      <c r="AG292" s="987">
        <f t="shared" si="76"/>
        <v>0</v>
      </c>
      <c r="AH292" s="987">
        <f t="shared" si="76"/>
        <v>0</v>
      </c>
      <c r="AI292" s="987">
        <f t="shared" si="76"/>
        <v>0</v>
      </c>
      <c r="AJ292" s="987">
        <f t="shared" si="76"/>
        <v>0</v>
      </c>
      <c r="AK292" s="987">
        <f t="shared" si="76"/>
        <v>0</v>
      </c>
      <c r="AL292" s="987">
        <f t="shared" si="77"/>
        <v>0</v>
      </c>
      <c r="AM292" s="987">
        <f t="shared" si="77"/>
        <v>0</v>
      </c>
      <c r="AN292" s="987">
        <f t="shared" si="77"/>
        <v>0</v>
      </c>
      <c r="AO292" s="987">
        <f t="shared" si="77"/>
        <v>0</v>
      </c>
      <c r="AP292" s="987">
        <f t="shared" si="77"/>
        <v>0</v>
      </c>
      <c r="AQ292" s="987">
        <f t="shared" si="77"/>
        <v>0</v>
      </c>
      <c r="AR292" s="987">
        <f t="shared" si="77"/>
        <v>0</v>
      </c>
    </row>
    <row r="293" spans="2:44">
      <c r="B293" s="948">
        <v>536</v>
      </c>
      <c r="C293" s="950" t="s">
        <v>3522</v>
      </c>
      <c r="D293" s="951">
        <v>570</v>
      </c>
      <c r="E293" s="951" t="s">
        <v>3538</v>
      </c>
      <c r="F293" s="948" t="s">
        <v>4010</v>
      </c>
      <c r="G293" s="949">
        <v>45118</v>
      </c>
      <c r="H293" s="948" t="s">
        <v>4011</v>
      </c>
      <c r="I293" s="948" t="s">
        <v>3647</v>
      </c>
      <c r="J293" s="948" t="s">
        <v>501</v>
      </c>
      <c r="K293" s="948" t="s">
        <v>3648</v>
      </c>
      <c r="L293" s="960">
        <v>265</v>
      </c>
      <c r="M293" s="987">
        <v>28.5</v>
      </c>
      <c r="N293" s="987">
        <v>5.7</v>
      </c>
      <c r="O293" s="987">
        <f t="shared" si="69"/>
        <v>34.200000000000003</v>
      </c>
      <c r="P293" s="987"/>
      <c r="Q293" s="987"/>
      <c r="R293" s="987"/>
      <c r="S293" s="987"/>
      <c r="T293" s="987"/>
      <c r="U293" s="987"/>
      <c r="V293" s="987">
        <f t="shared" si="73"/>
        <v>34.200000000000003</v>
      </c>
      <c r="W293" s="987"/>
      <c r="X293" s="987"/>
      <c r="Y293" s="987"/>
      <c r="Z293" s="987">
        <f t="shared" si="70"/>
        <v>0</v>
      </c>
      <c r="AA293" s="987"/>
      <c r="AB293" s="987">
        <f t="shared" si="76"/>
        <v>0</v>
      </c>
      <c r="AC293" s="987">
        <f t="shared" si="76"/>
        <v>0</v>
      </c>
      <c r="AD293" s="987">
        <f t="shared" si="76"/>
        <v>0</v>
      </c>
      <c r="AE293" s="987">
        <f t="shared" si="76"/>
        <v>28.5</v>
      </c>
      <c r="AF293" s="987">
        <f t="shared" si="76"/>
        <v>0</v>
      </c>
      <c r="AG293" s="987">
        <f t="shared" si="76"/>
        <v>0</v>
      </c>
      <c r="AH293" s="987">
        <f t="shared" si="76"/>
        <v>0</v>
      </c>
      <c r="AI293" s="987">
        <f t="shared" si="76"/>
        <v>0</v>
      </c>
      <c r="AJ293" s="987">
        <f t="shared" si="76"/>
        <v>0</v>
      </c>
      <c r="AK293" s="987">
        <f t="shared" si="76"/>
        <v>0</v>
      </c>
      <c r="AL293" s="987">
        <f t="shared" si="77"/>
        <v>0</v>
      </c>
      <c r="AM293" s="987">
        <f t="shared" si="77"/>
        <v>0</v>
      </c>
      <c r="AN293" s="987">
        <f t="shared" si="77"/>
        <v>0</v>
      </c>
      <c r="AO293" s="987">
        <f t="shared" si="77"/>
        <v>0</v>
      </c>
      <c r="AP293" s="987">
        <f t="shared" si="77"/>
        <v>0</v>
      </c>
      <c r="AQ293" s="987">
        <f t="shared" si="77"/>
        <v>0</v>
      </c>
      <c r="AR293" s="987">
        <f t="shared" si="77"/>
        <v>0</v>
      </c>
    </row>
    <row r="294" spans="2:44">
      <c r="B294" s="948">
        <v>537</v>
      </c>
      <c r="C294" s="950" t="s">
        <v>3522</v>
      </c>
      <c r="D294" s="951">
        <v>571</v>
      </c>
      <c r="E294" s="951" t="s">
        <v>3538</v>
      </c>
      <c r="F294" s="948" t="s">
        <v>4012</v>
      </c>
      <c r="G294" s="949">
        <v>45124</v>
      </c>
      <c r="H294" s="948" t="s">
        <v>4013</v>
      </c>
      <c r="I294" s="948" t="s">
        <v>3647</v>
      </c>
      <c r="J294" s="948" t="s">
        <v>501</v>
      </c>
      <c r="K294" s="948" t="s">
        <v>3648</v>
      </c>
      <c r="L294" s="960">
        <v>265</v>
      </c>
      <c r="M294" s="987">
        <v>22.5</v>
      </c>
      <c r="N294" s="987">
        <v>4.5</v>
      </c>
      <c r="O294" s="987">
        <f t="shared" si="69"/>
        <v>27</v>
      </c>
      <c r="P294" s="987"/>
      <c r="Q294" s="987"/>
      <c r="R294" s="987"/>
      <c r="S294" s="987"/>
      <c r="T294" s="987"/>
      <c r="U294" s="987"/>
      <c r="V294" s="987">
        <f t="shared" si="73"/>
        <v>27</v>
      </c>
      <c r="W294" s="987"/>
      <c r="X294" s="987"/>
      <c r="Y294" s="987"/>
      <c r="Z294" s="987">
        <f t="shared" si="70"/>
        <v>0</v>
      </c>
      <c r="AA294" s="987"/>
      <c r="AB294" s="987">
        <f t="shared" si="76"/>
        <v>0</v>
      </c>
      <c r="AC294" s="987">
        <f t="shared" si="76"/>
        <v>0</v>
      </c>
      <c r="AD294" s="987">
        <f t="shared" si="76"/>
        <v>0</v>
      </c>
      <c r="AE294" s="987">
        <f t="shared" si="76"/>
        <v>22.5</v>
      </c>
      <c r="AF294" s="987">
        <f t="shared" si="76"/>
        <v>0</v>
      </c>
      <c r="AG294" s="987">
        <f t="shared" si="76"/>
        <v>0</v>
      </c>
      <c r="AH294" s="987">
        <f t="shared" si="76"/>
        <v>0</v>
      </c>
      <c r="AI294" s="987">
        <f t="shared" si="76"/>
        <v>0</v>
      </c>
      <c r="AJ294" s="987">
        <f t="shared" si="76"/>
        <v>0</v>
      </c>
      <c r="AK294" s="987">
        <f t="shared" si="76"/>
        <v>0</v>
      </c>
      <c r="AL294" s="987">
        <f t="shared" si="77"/>
        <v>0</v>
      </c>
      <c r="AM294" s="987">
        <f t="shared" si="77"/>
        <v>0</v>
      </c>
      <c r="AN294" s="987">
        <f t="shared" si="77"/>
        <v>0</v>
      </c>
      <c r="AO294" s="987">
        <f t="shared" si="77"/>
        <v>0</v>
      </c>
      <c r="AP294" s="987">
        <f t="shared" si="77"/>
        <v>0</v>
      </c>
      <c r="AQ294" s="987">
        <f t="shared" si="77"/>
        <v>0</v>
      </c>
      <c r="AR294" s="987">
        <f t="shared" si="77"/>
        <v>0</v>
      </c>
    </row>
    <row r="295" spans="2:44">
      <c r="B295" s="948">
        <v>538</v>
      </c>
      <c r="C295" s="950" t="s">
        <v>3522</v>
      </c>
      <c r="D295" s="951">
        <v>572</v>
      </c>
      <c r="E295" s="951" t="s">
        <v>3538</v>
      </c>
      <c r="F295" s="948" t="s">
        <v>4014</v>
      </c>
      <c r="G295" s="949">
        <v>45125</v>
      </c>
      <c r="H295" s="948" t="s">
        <v>4015</v>
      </c>
      <c r="I295" s="948" t="s">
        <v>3647</v>
      </c>
      <c r="J295" s="948" t="s">
        <v>501</v>
      </c>
      <c r="K295" s="948" t="s">
        <v>3648</v>
      </c>
      <c r="L295" s="960">
        <v>265</v>
      </c>
      <c r="M295" s="987">
        <v>17.25</v>
      </c>
      <c r="N295" s="987">
        <v>3.45</v>
      </c>
      <c r="O295" s="987">
        <f t="shared" si="69"/>
        <v>20.7</v>
      </c>
      <c r="P295" s="987"/>
      <c r="Q295" s="987"/>
      <c r="R295" s="987"/>
      <c r="S295" s="987"/>
      <c r="T295" s="987"/>
      <c r="U295" s="987"/>
      <c r="V295" s="987">
        <f t="shared" si="73"/>
        <v>20.7</v>
      </c>
      <c r="W295" s="987"/>
      <c r="X295" s="987"/>
      <c r="Y295" s="987"/>
      <c r="Z295" s="987">
        <f t="shared" si="70"/>
        <v>0</v>
      </c>
      <c r="AA295" s="987"/>
      <c r="AB295" s="987">
        <f t="shared" si="76"/>
        <v>0</v>
      </c>
      <c r="AC295" s="987">
        <f t="shared" si="76"/>
        <v>0</v>
      </c>
      <c r="AD295" s="987">
        <f t="shared" si="76"/>
        <v>0</v>
      </c>
      <c r="AE295" s="987">
        <f t="shared" si="76"/>
        <v>17.25</v>
      </c>
      <c r="AF295" s="987">
        <f t="shared" si="76"/>
        <v>0</v>
      </c>
      <c r="AG295" s="987">
        <f t="shared" si="76"/>
        <v>0</v>
      </c>
      <c r="AH295" s="987">
        <f t="shared" si="76"/>
        <v>0</v>
      </c>
      <c r="AI295" s="987">
        <f t="shared" si="76"/>
        <v>0</v>
      </c>
      <c r="AJ295" s="987">
        <f t="shared" si="76"/>
        <v>0</v>
      </c>
      <c r="AK295" s="987">
        <f t="shared" si="76"/>
        <v>0</v>
      </c>
      <c r="AL295" s="987">
        <f t="shared" si="77"/>
        <v>0</v>
      </c>
      <c r="AM295" s="987">
        <f t="shared" si="77"/>
        <v>0</v>
      </c>
      <c r="AN295" s="987">
        <f t="shared" si="77"/>
        <v>0</v>
      </c>
      <c r="AO295" s="987">
        <f t="shared" si="77"/>
        <v>0</v>
      </c>
      <c r="AP295" s="987">
        <f t="shared" si="77"/>
        <v>0</v>
      </c>
      <c r="AQ295" s="987">
        <f t="shared" si="77"/>
        <v>0</v>
      </c>
      <c r="AR295" s="987">
        <f t="shared" si="77"/>
        <v>0</v>
      </c>
    </row>
    <row r="296" spans="2:44">
      <c r="B296" s="948">
        <v>539</v>
      </c>
      <c r="C296" s="950" t="s">
        <v>3522</v>
      </c>
      <c r="D296" s="951">
        <v>573</v>
      </c>
      <c r="E296" s="951" t="s">
        <v>3538</v>
      </c>
      <c r="F296" s="948" t="s">
        <v>4016</v>
      </c>
      <c r="G296" s="949">
        <v>45127</v>
      </c>
      <c r="H296" s="948" t="s">
        <v>4017</v>
      </c>
      <c r="I296" s="948" t="s">
        <v>3647</v>
      </c>
      <c r="J296" s="948" t="s">
        <v>501</v>
      </c>
      <c r="K296" s="948" t="s">
        <v>3648</v>
      </c>
      <c r="L296" s="960">
        <v>265</v>
      </c>
      <c r="M296" s="987">
        <v>28.5</v>
      </c>
      <c r="N296" s="987">
        <v>5.7</v>
      </c>
      <c r="O296" s="987">
        <f t="shared" si="69"/>
        <v>34.200000000000003</v>
      </c>
      <c r="P296" s="987"/>
      <c r="Q296" s="987"/>
      <c r="R296" s="987"/>
      <c r="S296" s="987"/>
      <c r="T296" s="987"/>
      <c r="U296" s="987"/>
      <c r="V296" s="987">
        <f t="shared" si="73"/>
        <v>34.200000000000003</v>
      </c>
      <c r="W296" s="987"/>
      <c r="X296" s="987"/>
      <c r="Y296" s="987"/>
      <c r="Z296" s="987">
        <f t="shared" si="70"/>
        <v>0</v>
      </c>
      <c r="AA296" s="987"/>
      <c r="AB296" s="987">
        <f t="shared" si="76"/>
        <v>0</v>
      </c>
      <c r="AC296" s="987">
        <f t="shared" si="76"/>
        <v>0</v>
      </c>
      <c r="AD296" s="987">
        <f t="shared" si="76"/>
        <v>0</v>
      </c>
      <c r="AE296" s="987">
        <f t="shared" si="76"/>
        <v>28.5</v>
      </c>
      <c r="AF296" s="987">
        <f t="shared" si="76"/>
        <v>0</v>
      </c>
      <c r="AG296" s="987">
        <f t="shared" si="76"/>
        <v>0</v>
      </c>
      <c r="AH296" s="987">
        <f t="shared" si="76"/>
        <v>0</v>
      </c>
      <c r="AI296" s="987">
        <f t="shared" si="76"/>
        <v>0</v>
      </c>
      <c r="AJ296" s="987">
        <f t="shared" si="76"/>
        <v>0</v>
      </c>
      <c r="AK296" s="987">
        <f t="shared" si="76"/>
        <v>0</v>
      </c>
      <c r="AL296" s="987">
        <f t="shared" si="77"/>
        <v>0</v>
      </c>
      <c r="AM296" s="987">
        <f t="shared" si="77"/>
        <v>0</v>
      </c>
      <c r="AN296" s="987">
        <f t="shared" si="77"/>
        <v>0</v>
      </c>
      <c r="AO296" s="987">
        <f t="shared" si="77"/>
        <v>0</v>
      </c>
      <c r="AP296" s="987">
        <f t="shared" si="77"/>
        <v>0</v>
      </c>
      <c r="AQ296" s="987">
        <f t="shared" si="77"/>
        <v>0</v>
      </c>
      <c r="AR296" s="987">
        <f t="shared" si="77"/>
        <v>0</v>
      </c>
    </row>
    <row r="297" spans="2:44">
      <c r="B297" s="948">
        <v>540</v>
      </c>
      <c r="C297" s="950" t="s">
        <v>3522</v>
      </c>
      <c r="D297" s="951">
        <v>574</v>
      </c>
      <c r="E297" s="951" t="s">
        <v>3538</v>
      </c>
      <c r="F297" s="948" t="s">
        <v>4018</v>
      </c>
      <c r="G297" s="949">
        <v>45127</v>
      </c>
      <c r="H297" s="948" t="s">
        <v>4019</v>
      </c>
      <c r="I297" s="948" t="s">
        <v>3647</v>
      </c>
      <c r="J297" s="948" t="s">
        <v>501</v>
      </c>
      <c r="K297" s="948" t="s">
        <v>3648</v>
      </c>
      <c r="L297" s="960">
        <v>265</v>
      </c>
      <c r="M297" s="987">
        <v>22.5</v>
      </c>
      <c r="N297" s="987">
        <v>4.5</v>
      </c>
      <c r="O297" s="987">
        <f t="shared" si="69"/>
        <v>27</v>
      </c>
      <c r="P297" s="987"/>
      <c r="Q297" s="987"/>
      <c r="R297" s="987"/>
      <c r="S297" s="987"/>
      <c r="T297" s="987"/>
      <c r="U297" s="987"/>
      <c r="V297" s="987">
        <f t="shared" si="73"/>
        <v>27</v>
      </c>
      <c r="W297" s="987"/>
      <c r="X297" s="987"/>
      <c r="Y297" s="987"/>
      <c r="Z297" s="987">
        <f t="shared" si="70"/>
        <v>0</v>
      </c>
      <c r="AA297" s="987"/>
      <c r="AB297" s="987">
        <f t="shared" si="76"/>
        <v>0</v>
      </c>
      <c r="AC297" s="987">
        <f t="shared" si="76"/>
        <v>0</v>
      </c>
      <c r="AD297" s="987">
        <f t="shared" si="76"/>
        <v>0</v>
      </c>
      <c r="AE297" s="987">
        <f t="shared" si="76"/>
        <v>22.5</v>
      </c>
      <c r="AF297" s="987">
        <f t="shared" si="76"/>
        <v>0</v>
      </c>
      <c r="AG297" s="987">
        <f t="shared" si="76"/>
        <v>0</v>
      </c>
      <c r="AH297" s="987">
        <f t="shared" si="76"/>
        <v>0</v>
      </c>
      <c r="AI297" s="987">
        <f t="shared" si="76"/>
        <v>0</v>
      </c>
      <c r="AJ297" s="987">
        <f t="shared" si="76"/>
        <v>0</v>
      </c>
      <c r="AK297" s="987">
        <f t="shared" si="76"/>
        <v>0</v>
      </c>
      <c r="AL297" s="987">
        <f t="shared" si="77"/>
        <v>0</v>
      </c>
      <c r="AM297" s="987">
        <f t="shared" si="77"/>
        <v>0</v>
      </c>
      <c r="AN297" s="987">
        <f t="shared" si="77"/>
        <v>0</v>
      </c>
      <c r="AO297" s="987">
        <f t="shared" si="77"/>
        <v>0</v>
      </c>
      <c r="AP297" s="987">
        <f t="shared" si="77"/>
        <v>0</v>
      </c>
      <c r="AQ297" s="987">
        <f t="shared" si="77"/>
        <v>0</v>
      </c>
      <c r="AR297" s="987">
        <f t="shared" si="77"/>
        <v>0</v>
      </c>
    </row>
    <row r="298" spans="2:44">
      <c r="B298" s="948">
        <v>541</v>
      </c>
      <c r="C298" s="950" t="s">
        <v>3522</v>
      </c>
      <c r="D298" s="951">
        <v>575</v>
      </c>
      <c r="E298" s="951" t="s">
        <v>3538</v>
      </c>
      <c r="F298" s="948" t="s">
        <v>4020</v>
      </c>
      <c r="G298" s="949">
        <v>45127</v>
      </c>
      <c r="H298" s="948" t="s">
        <v>4021</v>
      </c>
      <c r="I298" s="948" t="s">
        <v>3647</v>
      </c>
      <c r="J298" s="948" t="s">
        <v>501</v>
      </c>
      <c r="K298" s="948" t="s">
        <v>3648</v>
      </c>
      <c r="L298" s="960">
        <v>265</v>
      </c>
      <c r="M298" s="987">
        <v>28.5</v>
      </c>
      <c r="N298" s="987">
        <v>5.7</v>
      </c>
      <c r="O298" s="987">
        <f t="shared" si="69"/>
        <v>34.200000000000003</v>
      </c>
      <c r="P298" s="987"/>
      <c r="Q298" s="987"/>
      <c r="R298" s="987"/>
      <c r="S298" s="987"/>
      <c r="T298" s="987"/>
      <c r="U298" s="987"/>
      <c r="V298" s="987">
        <f t="shared" si="73"/>
        <v>34.200000000000003</v>
      </c>
      <c r="W298" s="987"/>
      <c r="X298" s="987"/>
      <c r="Y298" s="987"/>
      <c r="Z298" s="987">
        <f t="shared" si="70"/>
        <v>0</v>
      </c>
      <c r="AA298" s="987"/>
      <c r="AB298" s="987">
        <f t="shared" ref="AB298:AK307" si="78">IF(AB$6-$L298=0,$M298,0)</f>
        <v>0</v>
      </c>
      <c r="AC298" s="987">
        <f t="shared" si="78"/>
        <v>0</v>
      </c>
      <c r="AD298" s="987">
        <f t="shared" si="78"/>
        <v>0</v>
      </c>
      <c r="AE298" s="987">
        <f t="shared" si="78"/>
        <v>28.5</v>
      </c>
      <c r="AF298" s="987">
        <f t="shared" si="78"/>
        <v>0</v>
      </c>
      <c r="AG298" s="987">
        <f t="shared" si="78"/>
        <v>0</v>
      </c>
      <c r="AH298" s="987">
        <f t="shared" si="78"/>
        <v>0</v>
      </c>
      <c r="AI298" s="987">
        <f t="shared" si="78"/>
        <v>0</v>
      </c>
      <c r="AJ298" s="987">
        <f t="shared" si="78"/>
        <v>0</v>
      </c>
      <c r="AK298" s="987">
        <f t="shared" si="78"/>
        <v>0</v>
      </c>
      <c r="AL298" s="987">
        <f t="shared" ref="AL298:AR307" si="79">IF(AL$6-$L298=0,$M298,0)</f>
        <v>0</v>
      </c>
      <c r="AM298" s="987">
        <f t="shared" si="79"/>
        <v>0</v>
      </c>
      <c r="AN298" s="987">
        <f t="shared" si="79"/>
        <v>0</v>
      </c>
      <c r="AO298" s="987">
        <f t="shared" si="79"/>
        <v>0</v>
      </c>
      <c r="AP298" s="987">
        <f t="shared" si="79"/>
        <v>0</v>
      </c>
      <c r="AQ298" s="987">
        <f t="shared" si="79"/>
        <v>0</v>
      </c>
      <c r="AR298" s="987">
        <f t="shared" si="79"/>
        <v>0</v>
      </c>
    </row>
    <row r="299" spans="2:44">
      <c r="B299" s="948">
        <v>542</v>
      </c>
      <c r="C299" s="950" t="s">
        <v>3522</v>
      </c>
      <c r="D299" s="951">
        <v>576</v>
      </c>
      <c r="E299" s="951" t="s">
        <v>3538</v>
      </c>
      <c r="F299" s="948" t="s">
        <v>4022</v>
      </c>
      <c r="G299" s="949">
        <v>45127</v>
      </c>
      <c r="H299" s="948" t="s">
        <v>4023</v>
      </c>
      <c r="I299" s="948" t="s">
        <v>3647</v>
      </c>
      <c r="J299" s="948" t="s">
        <v>501</v>
      </c>
      <c r="K299" s="948" t="s">
        <v>3648</v>
      </c>
      <c r="L299" s="960">
        <v>265</v>
      </c>
      <c r="M299" s="987">
        <v>35.5</v>
      </c>
      <c r="N299" s="987">
        <v>7.1</v>
      </c>
      <c r="O299" s="987">
        <f t="shared" si="69"/>
        <v>42.6</v>
      </c>
      <c r="P299" s="987"/>
      <c r="Q299" s="987"/>
      <c r="R299" s="987"/>
      <c r="S299" s="987"/>
      <c r="T299" s="987"/>
      <c r="U299" s="987"/>
      <c r="V299" s="987">
        <f t="shared" si="73"/>
        <v>42.6</v>
      </c>
      <c r="W299" s="987"/>
      <c r="X299" s="987"/>
      <c r="Y299" s="987"/>
      <c r="Z299" s="987">
        <f t="shared" si="70"/>
        <v>0</v>
      </c>
      <c r="AA299" s="987"/>
      <c r="AB299" s="987">
        <f t="shared" si="78"/>
        <v>0</v>
      </c>
      <c r="AC299" s="987">
        <f t="shared" si="78"/>
        <v>0</v>
      </c>
      <c r="AD299" s="987">
        <f t="shared" si="78"/>
        <v>0</v>
      </c>
      <c r="AE299" s="987">
        <f t="shared" si="78"/>
        <v>35.5</v>
      </c>
      <c r="AF299" s="987">
        <f t="shared" si="78"/>
        <v>0</v>
      </c>
      <c r="AG299" s="987">
        <f t="shared" si="78"/>
        <v>0</v>
      </c>
      <c r="AH299" s="987">
        <f t="shared" si="78"/>
        <v>0</v>
      </c>
      <c r="AI299" s="987">
        <f t="shared" si="78"/>
        <v>0</v>
      </c>
      <c r="AJ299" s="987">
        <f t="shared" si="78"/>
        <v>0</v>
      </c>
      <c r="AK299" s="987">
        <f t="shared" si="78"/>
        <v>0</v>
      </c>
      <c r="AL299" s="987">
        <f t="shared" si="79"/>
        <v>0</v>
      </c>
      <c r="AM299" s="987">
        <f t="shared" si="79"/>
        <v>0</v>
      </c>
      <c r="AN299" s="987">
        <f t="shared" si="79"/>
        <v>0</v>
      </c>
      <c r="AO299" s="987">
        <f t="shared" si="79"/>
        <v>0</v>
      </c>
      <c r="AP299" s="987">
        <f t="shared" si="79"/>
        <v>0</v>
      </c>
      <c r="AQ299" s="987">
        <f t="shared" si="79"/>
        <v>0</v>
      </c>
      <c r="AR299" s="987">
        <f t="shared" si="79"/>
        <v>0</v>
      </c>
    </row>
    <row r="300" spans="2:44">
      <c r="B300" s="948">
        <v>543</v>
      </c>
      <c r="C300" s="950" t="s">
        <v>3522</v>
      </c>
      <c r="D300" s="951">
        <v>577</v>
      </c>
      <c r="E300" s="951" t="s">
        <v>3538</v>
      </c>
      <c r="F300" s="948" t="s">
        <v>4024</v>
      </c>
      <c r="G300" s="949">
        <v>45128</v>
      </c>
      <c r="H300" s="948" t="s">
        <v>4025</v>
      </c>
      <c r="I300" s="948" t="s">
        <v>3647</v>
      </c>
      <c r="J300" s="948" t="s">
        <v>501</v>
      </c>
      <c r="K300" s="948" t="s">
        <v>3648</v>
      </c>
      <c r="L300" s="960">
        <v>265</v>
      </c>
      <c r="M300" s="987">
        <v>17.25</v>
      </c>
      <c r="N300" s="987">
        <v>3.45</v>
      </c>
      <c r="O300" s="987">
        <f t="shared" si="69"/>
        <v>20.7</v>
      </c>
      <c r="P300" s="987"/>
      <c r="Q300" s="987"/>
      <c r="R300" s="987"/>
      <c r="S300" s="987"/>
      <c r="T300" s="987"/>
      <c r="U300" s="987"/>
      <c r="V300" s="987">
        <f t="shared" si="73"/>
        <v>20.7</v>
      </c>
      <c r="W300" s="987"/>
      <c r="X300" s="987"/>
      <c r="Y300" s="987"/>
      <c r="Z300" s="987">
        <f t="shared" si="70"/>
        <v>0</v>
      </c>
      <c r="AA300" s="987"/>
      <c r="AB300" s="987">
        <f t="shared" si="78"/>
        <v>0</v>
      </c>
      <c r="AC300" s="987">
        <f t="shared" si="78"/>
        <v>0</v>
      </c>
      <c r="AD300" s="987">
        <f t="shared" si="78"/>
        <v>0</v>
      </c>
      <c r="AE300" s="987">
        <f t="shared" si="78"/>
        <v>17.25</v>
      </c>
      <c r="AF300" s="987">
        <f t="shared" si="78"/>
        <v>0</v>
      </c>
      <c r="AG300" s="987">
        <f t="shared" si="78"/>
        <v>0</v>
      </c>
      <c r="AH300" s="987">
        <f t="shared" si="78"/>
        <v>0</v>
      </c>
      <c r="AI300" s="987">
        <f t="shared" si="78"/>
        <v>0</v>
      </c>
      <c r="AJ300" s="987">
        <f t="shared" si="78"/>
        <v>0</v>
      </c>
      <c r="AK300" s="987">
        <f t="shared" si="78"/>
        <v>0</v>
      </c>
      <c r="AL300" s="987">
        <f t="shared" si="79"/>
        <v>0</v>
      </c>
      <c r="AM300" s="987">
        <f t="shared" si="79"/>
        <v>0</v>
      </c>
      <c r="AN300" s="987">
        <f t="shared" si="79"/>
        <v>0</v>
      </c>
      <c r="AO300" s="987">
        <f t="shared" si="79"/>
        <v>0</v>
      </c>
      <c r="AP300" s="987">
        <f t="shared" si="79"/>
        <v>0</v>
      </c>
      <c r="AQ300" s="987">
        <f t="shared" si="79"/>
        <v>0</v>
      </c>
      <c r="AR300" s="987">
        <f t="shared" si="79"/>
        <v>0</v>
      </c>
    </row>
    <row r="301" spans="2:44">
      <c r="B301" s="948">
        <v>544</v>
      </c>
      <c r="C301" s="950" t="s">
        <v>3522</v>
      </c>
      <c r="D301" s="951">
        <v>578</v>
      </c>
      <c r="E301" s="951" t="s">
        <v>3538</v>
      </c>
      <c r="F301" s="948" t="s">
        <v>4026</v>
      </c>
      <c r="G301" s="949">
        <v>45128</v>
      </c>
      <c r="H301" s="948" t="s">
        <v>4027</v>
      </c>
      <c r="I301" s="948" t="s">
        <v>3647</v>
      </c>
      <c r="J301" s="948" t="s">
        <v>501</v>
      </c>
      <c r="K301" s="948" t="s">
        <v>3648</v>
      </c>
      <c r="L301" s="960">
        <v>265</v>
      </c>
      <c r="M301" s="987">
        <v>28.5</v>
      </c>
      <c r="N301" s="987">
        <v>5.7</v>
      </c>
      <c r="O301" s="987">
        <f t="shared" si="69"/>
        <v>34.200000000000003</v>
      </c>
      <c r="P301" s="987"/>
      <c r="Q301" s="987"/>
      <c r="R301" s="987"/>
      <c r="S301" s="987"/>
      <c r="T301" s="987"/>
      <c r="U301" s="987"/>
      <c r="V301" s="987">
        <f t="shared" si="73"/>
        <v>34.200000000000003</v>
      </c>
      <c r="W301" s="987"/>
      <c r="X301" s="987"/>
      <c r="Y301" s="987"/>
      <c r="Z301" s="987">
        <f t="shared" si="70"/>
        <v>0</v>
      </c>
      <c r="AA301" s="987"/>
      <c r="AB301" s="987">
        <f t="shared" si="78"/>
        <v>0</v>
      </c>
      <c r="AC301" s="987">
        <f t="shared" si="78"/>
        <v>0</v>
      </c>
      <c r="AD301" s="987">
        <f t="shared" si="78"/>
        <v>0</v>
      </c>
      <c r="AE301" s="987">
        <f t="shared" si="78"/>
        <v>28.5</v>
      </c>
      <c r="AF301" s="987">
        <f t="shared" si="78"/>
        <v>0</v>
      </c>
      <c r="AG301" s="987">
        <f t="shared" si="78"/>
        <v>0</v>
      </c>
      <c r="AH301" s="987">
        <f t="shared" si="78"/>
        <v>0</v>
      </c>
      <c r="AI301" s="987">
        <f t="shared" si="78"/>
        <v>0</v>
      </c>
      <c r="AJ301" s="987">
        <f t="shared" si="78"/>
        <v>0</v>
      </c>
      <c r="AK301" s="987">
        <f t="shared" si="78"/>
        <v>0</v>
      </c>
      <c r="AL301" s="987">
        <f t="shared" si="79"/>
        <v>0</v>
      </c>
      <c r="AM301" s="987">
        <f t="shared" si="79"/>
        <v>0</v>
      </c>
      <c r="AN301" s="987">
        <f t="shared" si="79"/>
        <v>0</v>
      </c>
      <c r="AO301" s="987">
        <f t="shared" si="79"/>
        <v>0</v>
      </c>
      <c r="AP301" s="987">
        <f t="shared" si="79"/>
        <v>0</v>
      </c>
      <c r="AQ301" s="987">
        <f t="shared" si="79"/>
        <v>0</v>
      </c>
      <c r="AR301" s="987">
        <f t="shared" si="79"/>
        <v>0</v>
      </c>
    </row>
    <row r="302" spans="2:44">
      <c r="B302" s="948">
        <v>545</v>
      </c>
      <c r="C302" s="950" t="s">
        <v>3522</v>
      </c>
      <c r="D302" s="951">
        <v>579</v>
      </c>
      <c r="E302" s="951" t="s">
        <v>3538</v>
      </c>
      <c r="F302" s="948" t="s">
        <v>4028</v>
      </c>
      <c r="G302" s="949">
        <v>45128</v>
      </c>
      <c r="H302" s="948" t="s">
        <v>4029</v>
      </c>
      <c r="I302" s="948" t="s">
        <v>3647</v>
      </c>
      <c r="J302" s="948" t="s">
        <v>501</v>
      </c>
      <c r="K302" s="948" t="s">
        <v>3648</v>
      </c>
      <c r="L302" s="960">
        <v>265</v>
      </c>
      <c r="M302" s="987">
        <v>22.5</v>
      </c>
      <c r="N302" s="987">
        <v>4.5</v>
      </c>
      <c r="O302" s="987">
        <f t="shared" si="69"/>
        <v>27</v>
      </c>
      <c r="P302" s="987"/>
      <c r="Q302" s="987"/>
      <c r="R302" s="987"/>
      <c r="S302" s="987"/>
      <c r="T302" s="987"/>
      <c r="U302" s="987"/>
      <c r="V302" s="987">
        <f t="shared" si="73"/>
        <v>27</v>
      </c>
      <c r="W302" s="987"/>
      <c r="X302" s="987"/>
      <c r="Y302" s="987"/>
      <c r="Z302" s="987">
        <f t="shared" si="70"/>
        <v>0</v>
      </c>
      <c r="AA302" s="987"/>
      <c r="AB302" s="987">
        <f t="shared" si="78"/>
        <v>0</v>
      </c>
      <c r="AC302" s="987">
        <f t="shared" si="78"/>
        <v>0</v>
      </c>
      <c r="AD302" s="987">
        <f t="shared" si="78"/>
        <v>0</v>
      </c>
      <c r="AE302" s="987">
        <f t="shared" si="78"/>
        <v>22.5</v>
      </c>
      <c r="AF302" s="987">
        <f t="shared" si="78"/>
        <v>0</v>
      </c>
      <c r="AG302" s="987">
        <f t="shared" si="78"/>
        <v>0</v>
      </c>
      <c r="AH302" s="987">
        <f t="shared" si="78"/>
        <v>0</v>
      </c>
      <c r="AI302" s="987">
        <f t="shared" si="78"/>
        <v>0</v>
      </c>
      <c r="AJ302" s="987">
        <f t="shared" si="78"/>
        <v>0</v>
      </c>
      <c r="AK302" s="987">
        <f t="shared" si="78"/>
        <v>0</v>
      </c>
      <c r="AL302" s="987">
        <f t="shared" si="79"/>
        <v>0</v>
      </c>
      <c r="AM302" s="987">
        <f t="shared" si="79"/>
        <v>0</v>
      </c>
      <c r="AN302" s="987">
        <f t="shared" si="79"/>
        <v>0</v>
      </c>
      <c r="AO302" s="987">
        <f t="shared" si="79"/>
        <v>0</v>
      </c>
      <c r="AP302" s="987">
        <f t="shared" si="79"/>
        <v>0</v>
      </c>
      <c r="AQ302" s="987">
        <f t="shared" si="79"/>
        <v>0</v>
      </c>
      <c r="AR302" s="987">
        <f t="shared" si="79"/>
        <v>0</v>
      </c>
    </row>
    <row r="303" spans="2:44">
      <c r="B303" s="948">
        <v>546</v>
      </c>
      <c r="C303" s="950" t="s">
        <v>3522</v>
      </c>
      <c r="D303" s="951">
        <v>580</v>
      </c>
      <c r="E303" s="951" t="s">
        <v>3538</v>
      </c>
      <c r="F303" s="948" t="s">
        <v>4030</v>
      </c>
      <c r="G303" s="949">
        <v>45128</v>
      </c>
      <c r="H303" s="948" t="s">
        <v>4031</v>
      </c>
      <c r="I303" s="948" t="s">
        <v>3647</v>
      </c>
      <c r="J303" s="948" t="s">
        <v>501</v>
      </c>
      <c r="K303" s="948" t="s">
        <v>3648</v>
      </c>
      <c r="L303" s="960">
        <v>265</v>
      </c>
      <c r="M303" s="987">
        <v>28.5</v>
      </c>
      <c r="N303" s="987">
        <v>5.7</v>
      </c>
      <c r="O303" s="987">
        <f t="shared" si="69"/>
        <v>34.200000000000003</v>
      </c>
      <c r="P303" s="987"/>
      <c r="Q303" s="987"/>
      <c r="R303" s="987"/>
      <c r="S303" s="987"/>
      <c r="T303" s="987"/>
      <c r="U303" s="987"/>
      <c r="V303" s="987">
        <f t="shared" si="73"/>
        <v>34.200000000000003</v>
      </c>
      <c r="W303" s="987"/>
      <c r="X303" s="987"/>
      <c r="Y303" s="987"/>
      <c r="Z303" s="987">
        <f t="shared" si="70"/>
        <v>0</v>
      </c>
      <c r="AA303" s="987"/>
      <c r="AB303" s="987">
        <f t="shared" si="78"/>
        <v>0</v>
      </c>
      <c r="AC303" s="987">
        <f t="shared" si="78"/>
        <v>0</v>
      </c>
      <c r="AD303" s="987">
        <f t="shared" si="78"/>
        <v>0</v>
      </c>
      <c r="AE303" s="987">
        <f t="shared" si="78"/>
        <v>28.5</v>
      </c>
      <c r="AF303" s="987">
        <f t="shared" si="78"/>
        <v>0</v>
      </c>
      <c r="AG303" s="987">
        <f t="shared" si="78"/>
        <v>0</v>
      </c>
      <c r="AH303" s="987">
        <f t="shared" si="78"/>
        <v>0</v>
      </c>
      <c r="AI303" s="987">
        <f t="shared" si="78"/>
        <v>0</v>
      </c>
      <c r="AJ303" s="987">
        <f t="shared" si="78"/>
        <v>0</v>
      </c>
      <c r="AK303" s="987">
        <f t="shared" si="78"/>
        <v>0</v>
      </c>
      <c r="AL303" s="987">
        <f t="shared" si="79"/>
        <v>0</v>
      </c>
      <c r="AM303" s="987">
        <f t="shared" si="79"/>
        <v>0</v>
      </c>
      <c r="AN303" s="987">
        <f t="shared" si="79"/>
        <v>0</v>
      </c>
      <c r="AO303" s="987">
        <f t="shared" si="79"/>
        <v>0</v>
      </c>
      <c r="AP303" s="987">
        <f t="shared" si="79"/>
        <v>0</v>
      </c>
      <c r="AQ303" s="987">
        <f t="shared" si="79"/>
        <v>0</v>
      </c>
      <c r="AR303" s="987">
        <f t="shared" si="79"/>
        <v>0</v>
      </c>
    </row>
    <row r="304" spans="2:44">
      <c r="B304" s="948">
        <v>547</v>
      </c>
      <c r="C304" s="950" t="s">
        <v>3522</v>
      </c>
      <c r="D304" s="951">
        <v>581</v>
      </c>
      <c r="E304" s="951" t="s">
        <v>3538</v>
      </c>
      <c r="F304" s="948" t="s">
        <v>4032</v>
      </c>
      <c r="G304" s="949">
        <v>45128</v>
      </c>
      <c r="H304" s="948" t="s">
        <v>4033</v>
      </c>
      <c r="I304" s="948" t="s">
        <v>3647</v>
      </c>
      <c r="J304" s="948" t="s">
        <v>501</v>
      </c>
      <c r="K304" s="948" t="s">
        <v>3648</v>
      </c>
      <c r="L304" s="960">
        <v>265</v>
      </c>
      <c r="M304" s="987">
        <v>17.25</v>
      </c>
      <c r="N304" s="987">
        <v>3.45</v>
      </c>
      <c r="O304" s="987">
        <f t="shared" si="69"/>
        <v>20.7</v>
      </c>
      <c r="P304" s="987"/>
      <c r="Q304" s="987"/>
      <c r="R304" s="987"/>
      <c r="S304" s="987"/>
      <c r="T304" s="987"/>
      <c r="U304" s="987"/>
      <c r="V304" s="987">
        <f t="shared" si="73"/>
        <v>20.7</v>
      </c>
      <c r="W304" s="987"/>
      <c r="X304" s="987"/>
      <c r="Y304" s="987"/>
      <c r="Z304" s="987">
        <f t="shared" si="70"/>
        <v>0</v>
      </c>
      <c r="AA304" s="987"/>
      <c r="AB304" s="987">
        <f t="shared" si="78"/>
        <v>0</v>
      </c>
      <c r="AC304" s="987">
        <f t="shared" si="78"/>
        <v>0</v>
      </c>
      <c r="AD304" s="987">
        <f t="shared" si="78"/>
        <v>0</v>
      </c>
      <c r="AE304" s="987">
        <f t="shared" si="78"/>
        <v>17.25</v>
      </c>
      <c r="AF304" s="987">
        <f t="shared" si="78"/>
        <v>0</v>
      </c>
      <c r="AG304" s="987">
        <f t="shared" si="78"/>
        <v>0</v>
      </c>
      <c r="AH304" s="987">
        <f t="shared" si="78"/>
        <v>0</v>
      </c>
      <c r="AI304" s="987">
        <f t="shared" si="78"/>
        <v>0</v>
      </c>
      <c r="AJ304" s="987">
        <f t="shared" si="78"/>
        <v>0</v>
      </c>
      <c r="AK304" s="987">
        <f t="shared" si="78"/>
        <v>0</v>
      </c>
      <c r="AL304" s="987">
        <f t="shared" si="79"/>
        <v>0</v>
      </c>
      <c r="AM304" s="987">
        <f t="shared" si="79"/>
        <v>0</v>
      </c>
      <c r="AN304" s="987">
        <f t="shared" si="79"/>
        <v>0</v>
      </c>
      <c r="AO304" s="987">
        <f t="shared" si="79"/>
        <v>0</v>
      </c>
      <c r="AP304" s="987">
        <f t="shared" si="79"/>
        <v>0</v>
      </c>
      <c r="AQ304" s="987">
        <f t="shared" si="79"/>
        <v>0</v>
      </c>
      <c r="AR304" s="987">
        <f t="shared" si="79"/>
        <v>0</v>
      </c>
    </row>
    <row r="305" spans="2:44">
      <c r="B305" s="948">
        <v>548</v>
      </c>
      <c r="C305" s="950" t="s">
        <v>3522</v>
      </c>
      <c r="D305" s="951">
        <v>582</v>
      </c>
      <c r="E305" s="951" t="s">
        <v>3538</v>
      </c>
      <c r="F305" s="948" t="s">
        <v>4034</v>
      </c>
      <c r="G305" s="949">
        <v>45128</v>
      </c>
      <c r="H305" s="948" t="s">
        <v>4035</v>
      </c>
      <c r="I305" s="948" t="s">
        <v>3647</v>
      </c>
      <c r="J305" s="948" t="s">
        <v>501</v>
      </c>
      <c r="K305" s="948" t="s">
        <v>3648</v>
      </c>
      <c r="L305" s="960">
        <v>265</v>
      </c>
      <c r="M305" s="987">
        <v>17.25</v>
      </c>
      <c r="N305" s="987">
        <v>3.45</v>
      </c>
      <c r="O305" s="987">
        <f t="shared" si="69"/>
        <v>20.7</v>
      </c>
      <c r="P305" s="987"/>
      <c r="Q305" s="987"/>
      <c r="R305" s="987"/>
      <c r="S305" s="987"/>
      <c r="T305" s="987"/>
      <c r="U305" s="987"/>
      <c r="V305" s="987">
        <f t="shared" si="73"/>
        <v>20.7</v>
      </c>
      <c r="W305" s="987"/>
      <c r="X305" s="987"/>
      <c r="Y305" s="987"/>
      <c r="Z305" s="987">
        <f t="shared" si="70"/>
        <v>0</v>
      </c>
      <c r="AA305" s="987"/>
      <c r="AB305" s="987">
        <f t="shared" si="78"/>
        <v>0</v>
      </c>
      <c r="AC305" s="987">
        <f t="shared" si="78"/>
        <v>0</v>
      </c>
      <c r="AD305" s="987">
        <f t="shared" si="78"/>
        <v>0</v>
      </c>
      <c r="AE305" s="987">
        <f t="shared" si="78"/>
        <v>17.25</v>
      </c>
      <c r="AF305" s="987">
        <f t="shared" si="78"/>
        <v>0</v>
      </c>
      <c r="AG305" s="987">
        <f t="shared" si="78"/>
        <v>0</v>
      </c>
      <c r="AH305" s="987">
        <f t="shared" si="78"/>
        <v>0</v>
      </c>
      <c r="AI305" s="987">
        <f t="shared" si="78"/>
        <v>0</v>
      </c>
      <c r="AJ305" s="987">
        <f t="shared" si="78"/>
        <v>0</v>
      </c>
      <c r="AK305" s="987">
        <f t="shared" si="78"/>
        <v>0</v>
      </c>
      <c r="AL305" s="987">
        <f t="shared" si="79"/>
        <v>0</v>
      </c>
      <c r="AM305" s="987">
        <f t="shared" si="79"/>
        <v>0</v>
      </c>
      <c r="AN305" s="987">
        <f t="shared" si="79"/>
        <v>0</v>
      </c>
      <c r="AO305" s="987">
        <f t="shared" si="79"/>
        <v>0</v>
      </c>
      <c r="AP305" s="987">
        <f t="shared" si="79"/>
        <v>0</v>
      </c>
      <c r="AQ305" s="987">
        <f t="shared" si="79"/>
        <v>0</v>
      </c>
      <c r="AR305" s="987">
        <f t="shared" si="79"/>
        <v>0</v>
      </c>
    </row>
    <row r="306" spans="2:44">
      <c r="B306" s="948">
        <v>549</v>
      </c>
      <c r="C306" s="950" t="s">
        <v>3522</v>
      </c>
      <c r="D306" s="951">
        <v>583</v>
      </c>
      <c r="E306" s="951" t="s">
        <v>3538</v>
      </c>
      <c r="F306" s="948" t="s">
        <v>4036</v>
      </c>
      <c r="G306" s="949">
        <v>45128</v>
      </c>
      <c r="H306" s="948" t="s">
        <v>4037</v>
      </c>
      <c r="I306" s="948" t="s">
        <v>3647</v>
      </c>
      <c r="J306" s="948" t="s">
        <v>501</v>
      </c>
      <c r="K306" s="948" t="s">
        <v>3648</v>
      </c>
      <c r="L306" s="960">
        <v>265</v>
      </c>
      <c r="M306" s="987">
        <v>28.5</v>
      </c>
      <c r="N306" s="987">
        <v>5.7</v>
      </c>
      <c r="O306" s="987">
        <f t="shared" si="69"/>
        <v>34.200000000000003</v>
      </c>
      <c r="P306" s="987"/>
      <c r="Q306" s="987"/>
      <c r="R306" s="987"/>
      <c r="S306" s="987"/>
      <c r="T306" s="987"/>
      <c r="U306" s="987"/>
      <c r="V306" s="987">
        <f t="shared" ref="V306:V337" si="80">O306</f>
        <v>34.200000000000003</v>
      </c>
      <c r="W306" s="987"/>
      <c r="X306" s="987"/>
      <c r="Y306" s="987"/>
      <c r="Z306" s="987">
        <f t="shared" si="70"/>
        <v>0</v>
      </c>
      <c r="AA306" s="987"/>
      <c r="AB306" s="987">
        <f t="shared" si="78"/>
        <v>0</v>
      </c>
      <c r="AC306" s="987">
        <f t="shared" si="78"/>
        <v>0</v>
      </c>
      <c r="AD306" s="987">
        <f t="shared" si="78"/>
        <v>0</v>
      </c>
      <c r="AE306" s="987">
        <f t="shared" si="78"/>
        <v>28.5</v>
      </c>
      <c r="AF306" s="987">
        <f t="shared" si="78"/>
        <v>0</v>
      </c>
      <c r="AG306" s="987">
        <f t="shared" si="78"/>
        <v>0</v>
      </c>
      <c r="AH306" s="987">
        <f t="shared" si="78"/>
        <v>0</v>
      </c>
      <c r="AI306" s="987">
        <f t="shared" si="78"/>
        <v>0</v>
      </c>
      <c r="AJ306" s="987">
        <f t="shared" si="78"/>
        <v>0</v>
      </c>
      <c r="AK306" s="987">
        <f t="shared" si="78"/>
        <v>0</v>
      </c>
      <c r="AL306" s="987">
        <f t="shared" si="79"/>
        <v>0</v>
      </c>
      <c r="AM306" s="987">
        <f t="shared" si="79"/>
        <v>0</v>
      </c>
      <c r="AN306" s="987">
        <f t="shared" si="79"/>
        <v>0</v>
      </c>
      <c r="AO306" s="987">
        <f t="shared" si="79"/>
        <v>0</v>
      </c>
      <c r="AP306" s="987">
        <f t="shared" si="79"/>
        <v>0</v>
      </c>
      <c r="AQ306" s="987">
        <f t="shared" si="79"/>
        <v>0</v>
      </c>
      <c r="AR306" s="987">
        <f t="shared" si="79"/>
        <v>0</v>
      </c>
    </row>
    <row r="307" spans="2:44">
      <c r="B307" s="948">
        <v>550</v>
      </c>
      <c r="C307" s="950" t="s">
        <v>3522</v>
      </c>
      <c r="D307" s="951">
        <v>584</v>
      </c>
      <c r="E307" s="951" t="s">
        <v>3538</v>
      </c>
      <c r="F307" s="948" t="s">
        <v>4038</v>
      </c>
      <c r="G307" s="949">
        <v>45128</v>
      </c>
      <c r="H307" s="948" t="s">
        <v>4039</v>
      </c>
      <c r="I307" s="948" t="s">
        <v>3647</v>
      </c>
      <c r="J307" s="948" t="s">
        <v>501</v>
      </c>
      <c r="K307" s="948" t="s">
        <v>3648</v>
      </c>
      <c r="L307" s="960">
        <v>265</v>
      </c>
      <c r="M307" s="987">
        <v>22.5</v>
      </c>
      <c r="N307" s="987">
        <v>4.5</v>
      </c>
      <c r="O307" s="987">
        <f t="shared" si="69"/>
        <v>27</v>
      </c>
      <c r="P307" s="987"/>
      <c r="Q307" s="987"/>
      <c r="R307" s="987"/>
      <c r="S307" s="987"/>
      <c r="T307" s="987"/>
      <c r="U307" s="987"/>
      <c r="V307" s="987">
        <f t="shared" si="80"/>
        <v>27</v>
      </c>
      <c r="W307" s="987"/>
      <c r="X307" s="987"/>
      <c r="Y307" s="987"/>
      <c r="Z307" s="987">
        <f t="shared" si="70"/>
        <v>0</v>
      </c>
      <c r="AA307" s="987"/>
      <c r="AB307" s="987">
        <f t="shared" si="78"/>
        <v>0</v>
      </c>
      <c r="AC307" s="987">
        <f t="shared" si="78"/>
        <v>0</v>
      </c>
      <c r="AD307" s="987">
        <f t="shared" si="78"/>
        <v>0</v>
      </c>
      <c r="AE307" s="987">
        <f t="shared" si="78"/>
        <v>22.5</v>
      </c>
      <c r="AF307" s="987">
        <f t="shared" si="78"/>
        <v>0</v>
      </c>
      <c r="AG307" s="987">
        <f t="shared" si="78"/>
        <v>0</v>
      </c>
      <c r="AH307" s="987">
        <f t="shared" si="78"/>
        <v>0</v>
      </c>
      <c r="AI307" s="987">
        <f t="shared" si="78"/>
        <v>0</v>
      </c>
      <c r="AJ307" s="987">
        <f t="shared" si="78"/>
        <v>0</v>
      </c>
      <c r="AK307" s="987">
        <f t="shared" si="78"/>
        <v>0</v>
      </c>
      <c r="AL307" s="987">
        <f t="shared" si="79"/>
        <v>0</v>
      </c>
      <c r="AM307" s="987">
        <f t="shared" si="79"/>
        <v>0</v>
      </c>
      <c r="AN307" s="987">
        <f t="shared" si="79"/>
        <v>0</v>
      </c>
      <c r="AO307" s="987">
        <f t="shared" si="79"/>
        <v>0</v>
      </c>
      <c r="AP307" s="987">
        <f t="shared" si="79"/>
        <v>0</v>
      </c>
      <c r="AQ307" s="987">
        <f t="shared" si="79"/>
        <v>0</v>
      </c>
      <c r="AR307" s="987">
        <f t="shared" si="79"/>
        <v>0</v>
      </c>
    </row>
    <row r="308" spans="2:44">
      <c r="B308" s="948">
        <v>551</v>
      </c>
      <c r="C308" s="950" t="s">
        <v>3522</v>
      </c>
      <c r="D308" s="951">
        <v>585</v>
      </c>
      <c r="E308" s="951" t="s">
        <v>3538</v>
      </c>
      <c r="F308" s="948" t="s">
        <v>4040</v>
      </c>
      <c r="G308" s="949">
        <v>45132</v>
      </c>
      <c r="H308" s="948" t="s">
        <v>4041</v>
      </c>
      <c r="I308" s="948" t="s">
        <v>3647</v>
      </c>
      <c r="J308" s="948" t="s">
        <v>501</v>
      </c>
      <c r="K308" s="948" t="s">
        <v>3648</v>
      </c>
      <c r="L308" s="960">
        <v>265</v>
      </c>
      <c r="M308" s="987">
        <v>35.5</v>
      </c>
      <c r="N308" s="987">
        <v>7.1</v>
      </c>
      <c r="O308" s="987">
        <f t="shared" si="69"/>
        <v>42.6</v>
      </c>
      <c r="P308" s="987"/>
      <c r="Q308" s="987"/>
      <c r="R308" s="987"/>
      <c r="S308" s="987"/>
      <c r="T308" s="987"/>
      <c r="U308" s="987"/>
      <c r="V308" s="987">
        <f t="shared" si="80"/>
        <v>42.6</v>
      </c>
      <c r="W308" s="987"/>
      <c r="X308" s="987"/>
      <c r="Y308" s="987"/>
      <c r="Z308" s="987">
        <f t="shared" si="70"/>
        <v>0</v>
      </c>
      <c r="AA308" s="987"/>
      <c r="AB308" s="987">
        <f t="shared" ref="AB308:AK317" si="81">IF(AB$6-$L308=0,$M308,0)</f>
        <v>0</v>
      </c>
      <c r="AC308" s="987">
        <f t="shared" si="81"/>
        <v>0</v>
      </c>
      <c r="AD308" s="987">
        <f t="shared" si="81"/>
        <v>0</v>
      </c>
      <c r="AE308" s="987">
        <f t="shared" si="81"/>
        <v>35.5</v>
      </c>
      <c r="AF308" s="987">
        <f t="shared" si="81"/>
        <v>0</v>
      </c>
      <c r="AG308" s="987">
        <f t="shared" si="81"/>
        <v>0</v>
      </c>
      <c r="AH308" s="987">
        <f t="shared" si="81"/>
        <v>0</v>
      </c>
      <c r="AI308" s="987">
        <f t="shared" si="81"/>
        <v>0</v>
      </c>
      <c r="AJ308" s="987">
        <f t="shared" si="81"/>
        <v>0</v>
      </c>
      <c r="AK308" s="987">
        <f t="shared" si="81"/>
        <v>0</v>
      </c>
      <c r="AL308" s="987">
        <f t="shared" ref="AL308:AR317" si="82">IF(AL$6-$L308=0,$M308,0)</f>
        <v>0</v>
      </c>
      <c r="AM308" s="987">
        <f t="shared" si="82"/>
        <v>0</v>
      </c>
      <c r="AN308" s="987">
        <f t="shared" si="82"/>
        <v>0</v>
      </c>
      <c r="AO308" s="987">
        <f t="shared" si="82"/>
        <v>0</v>
      </c>
      <c r="AP308" s="987">
        <f t="shared" si="82"/>
        <v>0</v>
      </c>
      <c r="AQ308" s="987">
        <f t="shared" si="82"/>
        <v>0</v>
      </c>
      <c r="AR308" s="987">
        <f t="shared" si="82"/>
        <v>0</v>
      </c>
    </row>
    <row r="309" spans="2:44">
      <c r="B309" s="948">
        <v>552</v>
      </c>
      <c r="C309" s="950" t="s">
        <v>3522</v>
      </c>
      <c r="D309" s="951">
        <v>586</v>
      </c>
      <c r="E309" s="951" t="s">
        <v>3538</v>
      </c>
      <c r="F309" s="948" t="s">
        <v>4042</v>
      </c>
      <c r="G309" s="949">
        <v>45132</v>
      </c>
      <c r="H309" s="948" t="s">
        <v>4043</v>
      </c>
      <c r="I309" s="948" t="s">
        <v>3647</v>
      </c>
      <c r="J309" s="948" t="s">
        <v>501</v>
      </c>
      <c r="K309" s="948" t="s">
        <v>3648</v>
      </c>
      <c r="L309" s="960">
        <v>265</v>
      </c>
      <c r="M309" s="987">
        <v>22.5</v>
      </c>
      <c r="N309" s="987">
        <v>4.5</v>
      </c>
      <c r="O309" s="987">
        <f t="shared" si="69"/>
        <v>27</v>
      </c>
      <c r="P309" s="987"/>
      <c r="Q309" s="987"/>
      <c r="R309" s="987"/>
      <c r="S309" s="987"/>
      <c r="T309" s="987"/>
      <c r="U309" s="987"/>
      <c r="V309" s="987">
        <f t="shared" si="80"/>
        <v>27</v>
      </c>
      <c r="W309" s="987"/>
      <c r="X309" s="987"/>
      <c r="Y309" s="987"/>
      <c r="Z309" s="987">
        <f t="shared" si="70"/>
        <v>0</v>
      </c>
      <c r="AA309" s="987"/>
      <c r="AB309" s="987">
        <f t="shared" si="81"/>
        <v>0</v>
      </c>
      <c r="AC309" s="987">
        <f t="shared" si="81"/>
        <v>0</v>
      </c>
      <c r="AD309" s="987">
        <f t="shared" si="81"/>
        <v>0</v>
      </c>
      <c r="AE309" s="987">
        <f t="shared" si="81"/>
        <v>22.5</v>
      </c>
      <c r="AF309" s="987">
        <f t="shared" si="81"/>
        <v>0</v>
      </c>
      <c r="AG309" s="987">
        <f t="shared" si="81"/>
        <v>0</v>
      </c>
      <c r="AH309" s="987">
        <f t="shared" si="81"/>
        <v>0</v>
      </c>
      <c r="AI309" s="987">
        <f t="shared" si="81"/>
        <v>0</v>
      </c>
      <c r="AJ309" s="987">
        <f t="shared" si="81"/>
        <v>0</v>
      </c>
      <c r="AK309" s="987">
        <f t="shared" si="81"/>
        <v>0</v>
      </c>
      <c r="AL309" s="987">
        <f t="shared" si="82"/>
        <v>0</v>
      </c>
      <c r="AM309" s="987">
        <f t="shared" si="82"/>
        <v>0</v>
      </c>
      <c r="AN309" s="987">
        <f t="shared" si="82"/>
        <v>0</v>
      </c>
      <c r="AO309" s="987">
        <f t="shared" si="82"/>
        <v>0</v>
      </c>
      <c r="AP309" s="987">
        <f t="shared" si="82"/>
        <v>0</v>
      </c>
      <c r="AQ309" s="987">
        <f t="shared" si="82"/>
        <v>0</v>
      </c>
      <c r="AR309" s="987">
        <f t="shared" si="82"/>
        <v>0</v>
      </c>
    </row>
    <row r="310" spans="2:44">
      <c r="B310" s="948">
        <v>553</v>
      </c>
      <c r="C310" s="950" t="s">
        <v>3522</v>
      </c>
      <c r="D310" s="951">
        <v>587</v>
      </c>
      <c r="E310" s="951" t="s">
        <v>3538</v>
      </c>
      <c r="F310" s="948" t="s">
        <v>4044</v>
      </c>
      <c r="G310" s="949">
        <v>45132</v>
      </c>
      <c r="H310" s="948" t="s">
        <v>4045</v>
      </c>
      <c r="I310" s="948" t="s">
        <v>3647</v>
      </c>
      <c r="J310" s="948" t="s">
        <v>501</v>
      </c>
      <c r="K310" s="948" t="s">
        <v>3648</v>
      </c>
      <c r="L310" s="960">
        <v>265</v>
      </c>
      <c r="M310" s="987">
        <v>28.5</v>
      </c>
      <c r="N310" s="987">
        <v>5.7</v>
      </c>
      <c r="O310" s="987">
        <f t="shared" si="69"/>
        <v>34.200000000000003</v>
      </c>
      <c r="P310" s="987"/>
      <c r="Q310" s="987"/>
      <c r="R310" s="987"/>
      <c r="S310" s="987"/>
      <c r="T310" s="987"/>
      <c r="U310" s="987"/>
      <c r="V310" s="987">
        <f t="shared" si="80"/>
        <v>34.200000000000003</v>
      </c>
      <c r="W310" s="987"/>
      <c r="X310" s="987"/>
      <c r="Y310" s="987"/>
      <c r="Z310" s="987">
        <f t="shared" si="70"/>
        <v>0</v>
      </c>
      <c r="AA310" s="987"/>
      <c r="AB310" s="987">
        <f t="shared" si="81"/>
        <v>0</v>
      </c>
      <c r="AC310" s="987">
        <f t="shared" si="81"/>
        <v>0</v>
      </c>
      <c r="AD310" s="987">
        <f t="shared" si="81"/>
        <v>0</v>
      </c>
      <c r="AE310" s="987">
        <f t="shared" si="81"/>
        <v>28.5</v>
      </c>
      <c r="AF310" s="987">
        <f t="shared" si="81"/>
        <v>0</v>
      </c>
      <c r="AG310" s="987">
        <f t="shared" si="81"/>
        <v>0</v>
      </c>
      <c r="AH310" s="987">
        <f t="shared" si="81"/>
        <v>0</v>
      </c>
      <c r="AI310" s="987">
        <f t="shared" si="81"/>
        <v>0</v>
      </c>
      <c r="AJ310" s="987">
        <f t="shared" si="81"/>
        <v>0</v>
      </c>
      <c r="AK310" s="987">
        <f t="shared" si="81"/>
        <v>0</v>
      </c>
      <c r="AL310" s="987">
        <f t="shared" si="82"/>
        <v>0</v>
      </c>
      <c r="AM310" s="987">
        <f t="shared" si="82"/>
        <v>0</v>
      </c>
      <c r="AN310" s="987">
        <f t="shared" si="82"/>
        <v>0</v>
      </c>
      <c r="AO310" s="987">
        <f t="shared" si="82"/>
        <v>0</v>
      </c>
      <c r="AP310" s="987">
        <f t="shared" si="82"/>
        <v>0</v>
      </c>
      <c r="AQ310" s="987">
        <f t="shared" si="82"/>
        <v>0</v>
      </c>
      <c r="AR310" s="987">
        <f t="shared" si="82"/>
        <v>0</v>
      </c>
    </row>
    <row r="311" spans="2:44">
      <c r="B311" s="948">
        <v>554</v>
      </c>
      <c r="C311" s="950" t="s">
        <v>3522</v>
      </c>
      <c r="D311" s="951">
        <v>588</v>
      </c>
      <c r="E311" s="951" t="s">
        <v>3538</v>
      </c>
      <c r="F311" s="948" t="s">
        <v>4046</v>
      </c>
      <c r="G311" s="949">
        <v>45132</v>
      </c>
      <c r="H311" s="948" t="s">
        <v>4047</v>
      </c>
      <c r="I311" s="948" t="s">
        <v>3647</v>
      </c>
      <c r="J311" s="948" t="s">
        <v>501</v>
      </c>
      <c r="K311" s="948" t="s">
        <v>3648</v>
      </c>
      <c r="L311" s="960">
        <v>265</v>
      </c>
      <c r="M311" s="987">
        <v>17.25</v>
      </c>
      <c r="N311" s="987">
        <v>3.45</v>
      </c>
      <c r="O311" s="987">
        <f t="shared" si="69"/>
        <v>20.7</v>
      </c>
      <c r="P311" s="987"/>
      <c r="Q311" s="987"/>
      <c r="R311" s="987"/>
      <c r="S311" s="987"/>
      <c r="T311" s="987"/>
      <c r="U311" s="987"/>
      <c r="V311" s="987">
        <f t="shared" si="80"/>
        <v>20.7</v>
      </c>
      <c r="W311" s="987"/>
      <c r="X311" s="987"/>
      <c r="Y311" s="987"/>
      <c r="Z311" s="987">
        <f t="shared" si="70"/>
        <v>0</v>
      </c>
      <c r="AA311" s="987"/>
      <c r="AB311" s="987">
        <f t="shared" si="81"/>
        <v>0</v>
      </c>
      <c r="AC311" s="987">
        <f t="shared" si="81"/>
        <v>0</v>
      </c>
      <c r="AD311" s="987">
        <f t="shared" si="81"/>
        <v>0</v>
      </c>
      <c r="AE311" s="987">
        <f t="shared" si="81"/>
        <v>17.25</v>
      </c>
      <c r="AF311" s="987">
        <f t="shared" si="81"/>
        <v>0</v>
      </c>
      <c r="AG311" s="987">
        <f t="shared" si="81"/>
        <v>0</v>
      </c>
      <c r="AH311" s="987">
        <f t="shared" si="81"/>
        <v>0</v>
      </c>
      <c r="AI311" s="987">
        <f t="shared" si="81"/>
        <v>0</v>
      </c>
      <c r="AJ311" s="987">
        <f t="shared" si="81"/>
        <v>0</v>
      </c>
      <c r="AK311" s="987">
        <f t="shared" si="81"/>
        <v>0</v>
      </c>
      <c r="AL311" s="987">
        <f t="shared" si="82"/>
        <v>0</v>
      </c>
      <c r="AM311" s="987">
        <f t="shared" si="82"/>
        <v>0</v>
      </c>
      <c r="AN311" s="987">
        <f t="shared" si="82"/>
        <v>0</v>
      </c>
      <c r="AO311" s="987">
        <f t="shared" si="82"/>
        <v>0</v>
      </c>
      <c r="AP311" s="987">
        <f t="shared" si="82"/>
        <v>0</v>
      </c>
      <c r="AQ311" s="987">
        <f t="shared" si="82"/>
        <v>0</v>
      </c>
      <c r="AR311" s="987">
        <f t="shared" si="82"/>
        <v>0</v>
      </c>
    </row>
    <row r="312" spans="2:44">
      <c r="B312" s="948">
        <v>555</v>
      </c>
      <c r="C312" s="950" t="s">
        <v>3522</v>
      </c>
      <c r="D312" s="951">
        <v>589</v>
      </c>
      <c r="E312" s="951" t="s">
        <v>3538</v>
      </c>
      <c r="F312" s="948" t="s">
        <v>4048</v>
      </c>
      <c r="G312" s="949">
        <v>45132</v>
      </c>
      <c r="H312" s="948" t="s">
        <v>4049</v>
      </c>
      <c r="I312" s="948" t="s">
        <v>3647</v>
      </c>
      <c r="J312" s="948" t="s">
        <v>501</v>
      </c>
      <c r="K312" s="948" t="s">
        <v>3648</v>
      </c>
      <c r="L312" s="960">
        <v>265</v>
      </c>
      <c r="M312" s="987">
        <v>22.5</v>
      </c>
      <c r="N312" s="987">
        <v>4.5</v>
      </c>
      <c r="O312" s="987">
        <f t="shared" si="69"/>
        <v>27</v>
      </c>
      <c r="P312" s="987"/>
      <c r="Q312" s="987"/>
      <c r="R312" s="987"/>
      <c r="S312" s="987"/>
      <c r="T312" s="987"/>
      <c r="U312" s="987"/>
      <c r="V312" s="987">
        <f t="shared" si="80"/>
        <v>27</v>
      </c>
      <c r="W312" s="987"/>
      <c r="X312" s="987"/>
      <c r="Y312" s="987"/>
      <c r="Z312" s="987">
        <f t="shared" si="70"/>
        <v>0</v>
      </c>
      <c r="AA312" s="987"/>
      <c r="AB312" s="987">
        <f t="shared" si="81"/>
        <v>0</v>
      </c>
      <c r="AC312" s="987">
        <f t="shared" si="81"/>
        <v>0</v>
      </c>
      <c r="AD312" s="987">
        <f t="shared" si="81"/>
        <v>0</v>
      </c>
      <c r="AE312" s="987">
        <f t="shared" si="81"/>
        <v>22.5</v>
      </c>
      <c r="AF312" s="987">
        <f t="shared" si="81"/>
        <v>0</v>
      </c>
      <c r="AG312" s="987">
        <f t="shared" si="81"/>
        <v>0</v>
      </c>
      <c r="AH312" s="987">
        <f t="shared" si="81"/>
        <v>0</v>
      </c>
      <c r="AI312" s="987">
        <f t="shared" si="81"/>
        <v>0</v>
      </c>
      <c r="AJ312" s="987">
        <f t="shared" si="81"/>
        <v>0</v>
      </c>
      <c r="AK312" s="987">
        <f t="shared" si="81"/>
        <v>0</v>
      </c>
      <c r="AL312" s="987">
        <f t="shared" si="82"/>
        <v>0</v>
      </c>
      <c r="AM312" s="987">
        <f t="shared" si="82"/>
        <v>0</v>
      </c>
      <c r="AN312" s="987">
        <f t="shared" si="82"/>
        <v>0</v>
      </c>
      <c r="AO312" s="987">
        <f t="shared" si="82"/>
        <v>0</v>
      </c>
      <c r="AP312" s="987">
        <f t="shared" si="82"/>
        <v>0</v>
      </c>
      <c r="AQ312" s="987">
        <f t="shared" si="82"/>
        <v>0</v>
      </c>
      <c r="AR312" s="987">
        <f t="shared" si="82"/>
        <v>0</v>
      </c>
    </row>
    <row r="313" spans="2:44">
      <c r="B313" s="948">
        <v>556</v>
      </c>
      <c r="C313" s="950" t="s">
        <v>3522</v>
      </c>
      <c r="D313" s="951">
        <v>590</v>
      </c>
      <c r="E313" s="951" t="s">
        <v>3538</v>
      </c>
      <c r="F313" s="948" t="s">
        <v>4050</v>
      </c>
      <c r="G313" s="949">
        <v>45136</v>
      </c>
      <c r="H313" s="948" t="s">
        <v>4051</v>
      </c>
      <c r="I313" s="948" t="s">
        <v>3647</v>
      </c>
      <c r="J313" s="948" t="s">
        <v>501</v>
      </c>
      <c r="K313" s="948" t="s">
        <v>3648</v>
      </c>
      <c r="L313" s="960">
        <v>265</v>
      </c>
      <c r="M313" s="987">
        <v>22.5</v>
      </c>
      <c r="N313" s="987">
        <v>4.5</v>
      </c>
      <c r="O313" s="987">
        <f t="shared" si="69"/>
        <v>27</v>
      </c>
      <c r="P313" s="987"/>
      <c r="Q313" s="987"/>
      <c r="R313" s="987"/>
      <c r="S313" s="987"/>
      <c r="T313" s="987"/>
      <c r="U313" s="987"/>
      <c r="V313" s="987">
        <f t="shared" si="80"/>
        <v>27</v>
      </c>
      <c r="W313" s="987"/>
      <c r="X313" s="987"/>
      <c r="Y313" s="987"/>
      <c r="Z313" s="987">
        <f t="shared" si="70"/>
        <v>0</v>
      </c>
      <c r="AA313" s="987"/>
      <c r="AB313" s="987">
        <f t="shared" si="81"/>
        <v>0</v>
      </c>
      <c r="AC313" s="987">
        <f t="shared" si="81"/>
        <v>0</v>
      </c>
      <c r="AD313" s="987">
        <f t="shared" si="81"/>
        <v>0</v>
      </c>
      <c r="AE313" s="987">
        <f t="shared" si="81"/>
        <v>22.5</v>
      </c>
      <c r="AF313" s="987">
        <f t="shared" si="81"/>
        <v>0</v>
      </c>
      <c r="AG313" s="987">
        <f t="shared" si="81"/>
        <v>0</v>
      </c>
      <c r="AH313" s="987">
        <f t="shared" si="81"/>
        <v>0</v>
      </c>
      <c r="AI313" s="987">
        <f t="shared" si="81"/>
        <v>0</v>
      </c>
      <c r="AJ313" s="987">
        <f t="shared" si="81"/>
        <v>0</v>
      </c>
      <c r="AK313" s="987">
        <f t="shared" si="81"/>
        <v>0</v>
      </c>
      <c r="AL313" s="987">
        <f t="shared" si="82"/>
        <v>0</v>
      </c>
      <c r="AM313" s="987">
        <f t="shared" si="82"/>
        <v>0</v>
      </c>
      <c r="AN313" s="987">
        <f t="shared" si="82"/>
        <v>0</v>
      </c>
      <c r="AO313" s="987">
        <f t="shared" si="82"/>
        <v>0</v>
      </c>
      <c r="AP313" s="987">
        <f t="shared" si="82"/>
        <v>0</v>
      </c>
      <c r="AQ313" s="987">
        <f t="shared" si="82"/>
        <v>0</v>
      </c>
      <c r="AR313" s="987">
        <f t="shared" si="82"/>
        <v>0</v>
      </c>
    </row>
    <row r="314" spans="2:44">
      <c r="B314" s="948">
        <v>557</v>
      </c>
      <c r="C314" s="950" t="s">
        <v>3522</v>
      </c>
      <c r="D314" s="951">
        <v>591</v>
      </c>
      <c r="E314" s="951" t="s">
        <v>3538</v>
      </c>
      <c r="F314" s="948" t="s">
        <v>4052</v>
      </c>
      <c r="G314" s="949">
        <v>45136</v>
      </c>
      <c r="H314" s="948" t="s">
        <v>4053</v>
      </c>
      <c r="I314" s="948" t="s">
        <v>3647</v>
      </c>
      <c r="J314" s="948" t="s">
        <v>501</v>
      </c>
      <c r="K314" s="948" t="s">
        <v>3648</v>
      </c>
      <c r="L314" s="960">
        <v>265</v>
      </c>
      <c r="M314" s="987">
        <v>28.5</v>
      </c>
      <c r="N314" s="987">
        <v>5.7</v>
      </c>
      <c r="O314" s="987">
        <f t="shared" si="69"/>
        <v>34.200000000000003</v>
      </c>
      <c r="P314" s="987"/>
      <c r="Q314" s="987"/>
      <c r="R314" s="987"/>
      <c r="S314" s="987"/>
      <c r="T314" s="987"/>
      <c r="U314" s="987"/>
      <c r="V314" s="987">
        <f t="shared" si="80"/>
        <v>34.200000000000003</v>
      </c>
      <c r="W314" s="987"/>
      <c r="X314" s="987"/>
      <c r="Y314" s="987"/>
      <c r="Z314" s="987">
        <f t="shared" si="70"/>
        <v>0</v>
      </c>
      <c r="AA314" s="987"/>
      <c r="AB314" s="987">
        <f t="shared" si="81"/>
        <v>0</v>
      </c>
      <c r="AC314" s="987">
        <f t="shared" si="81"/>
        <v>0</v>
      </c>
      <c r="AD314" s="987">
        <f t="shared" si="81"/>
        <v>0</v>
      </c>
      <c r="AE314" s="987">
        <f t="shared" si="81"/>
        <v>28.5</v>
      </c>
      <c r="AF314" s="987">
        <f t="shared" si="81"/>
        <v>0</v>
      </c>
      <c r="AG314" s="987">
        <f t="shared" si="81"/>
        <v>0</v>
      </c>
      <c r="AH314" s="987">
        <f t="shared" si="81"/>
        <v>0</v>
      </c>
      <c r="AI314" s="987">
        <f t="shared" si="81"/>
        <v>0</v>
      </c>
      <c r="AJ314" s="987">
        <f t="shared" si="81"/>
        <v>0</v>
      </c>
      <c r="AK314" s="987">
        <f t="shared" si="81"/>
        <v>0</v>
      </c>
      <c r="AL314" s="987">
        <f t="shared" si="82"/>
        <v>0</v>
      </c>
      <c r="AM314" s="987">
        <f t="shared" si="82"/>
        <v>0</v>
      </c>
      <c r="AN314" s="987">
        <f t="shared" si="82"/>
        <v>0</v>
      </c>
      <c r="AO314" s="987">
        <f t="shared" si="82"/>
        <v>0</v>
      </c>
      <c r="AP314" s="987">
        <f t="shared" si="82"/>
        <v>0</v>
      </c>
      <c r="AQ314" s="987">
        <f t="shared" si="82"/>
        <v>0</v>
      </c>
      <c r="AR314" s="987">
        <f t="shared" si="82"/>
        <v>0</v>
      </c>
    </row>
    <row r="315" spans="2:44">
      <c r="B315" s="948">
        <v>836</v>
      </c>
      <c r="C315" s="950" t="s">
        <v>3521</v>
      </c>
      <c r="D315" s="951">
        <v>887</v>
      </c>
      <c r="E315" s="951" t="s">
        <v>3538</v>
      </c>
      <c r="F315" s="948" t="s">
        <v>4054</v>
      </c>
      <c r="G315" s="949">
        <v>45170</v>
      </c>
      <c r="H315" s="948" t="s">
        <v>4055</v>
      </c>
      <c r="I315" s="948" t="s">
        <v>3647</v>
      </c>
      <c r="J315" s="948" t="s">
        <v>501</v>
      </c>
      <c r="K315" s="948" t="s">
        <v>3648</v>
      </c>
      <c r="L315" s="960">
        <v>265</v>
      </c>
      <c r="M315" s="987">
        <v>28.5</v>
      </c>
      <c r="N315" s="987">
        <v>5.7</v>
      </c>
      <c r="O315" s="987">
        <f t="shared" si="69"/>
        <v>34.200000000000003</v>
      </c>
      <c r="P315" s="987"/>
      <c r="Q315" s="987"/>
      <c r="R315" s="987"/>
      <c r="S315" s="987"/>
      <c r="T315" s="987"/>
      <c r="U315" s="987"/>
      <c r="V315" s="987">
        <f t="shared" si="80"/>
        <v>34.200000000000003</v>
      </c>
      <c r="W315" s="987"/>
      <c r="X315" s="987"/>
      <c r="Y315" s="987"/>
      <c r="Z315" s="987">
        <f t="shared" si="70"/>
        <v>0</v>
      </c>
      <c r="AA315" s="987"/>
      <c r="AB315" s="987">
        <f t="shared" si="81"/>
        <v>0</v>
      </c>
      <c r="AC315" s="987">
        <f t="shared" si="81"/>
        <v>0</v>
      </c>
      <c r="AD315" s="987">
        <f t="shared" si="81"/>
        <v>0</v>
      </c>
      <c r="AE315" s="987">
        <f t="shared" si="81"/>
        <v>28.5</v>
      </c>
      <c r="AF315" s="987">
        <f t="shared" si="81"/>
        <v>0</v>
      </c>
      <c r="AG315" s="987">
        <f t="shared" si="81"/>
        <v>0</v>
      </c>
      <c r="AH315" s="987">
        <f t="shared" si="81"/>
        <v>0</v>
      </c>
      <c r="AI315" s="987">
        <f t="shared" si="81"/>
        <v>0</v>
      </c>
      <c r="AJ315" s="987">
        <f t="shared" si="81"/>
        <v>0</v>
      </c>
      <c r="AK315" s="987">
        <f t="shared" si="81"/>
        <v>0</v>
      </c>
      <c r="AL315" s="987">
        <f t="shared" si="82"/>
        <v>0</v>
      </c>
      <c r="AM315" s="987">
        <f t="shared" si="82"/>
        <v>0</v>
      </c>
      <c r="AN315" s="987">
        <f t="shared" si="82"/>
        <v>0</v>
      </c>
      <c r="AO315" s="987">
        <f t="shared" si="82"/>
        <v>0</v>
      </c>
      <c r="AP315" s="987">
        <f t="shared" si="82"/>
        <v>0</v>
      </c>
      <c r="AQ315" s="987">
        <f t="shared" si="82"/>
        <v>0</v>
      </c>
      <c r="AR315" s="987">
        <f t="shared" si="82"/>
        <v>0</v>
      </c>
    </row>
    <row r="316" spans="2:44">
      <c r="B316" s="948">
        <v>837</v>
      </c>
      <c r="C316" s="950" t="s">
        <v>3521</v>
      </c>
      <c r="D316" s="951">
        <v>888</v>
      </c>
      <c r="E316" s="951" t="s">
        <v>3538</v>
      </c>
      <c r="F316" s="948" t="s">
        <v>4056</v>
      </c>
      <c r="G316" s="949">
        <v>45170</v>
      </c>
      <c r="H316" s="948" t="s">
        <v>4057</v>
      </c>
      <c r="I316" s="948" t="s">
        <v>3647</v>
      </c>
      <c r="J316" s="948" t="s">
        <v>501</v>
      </c>
      <c r="K316" s="948" t="s">
        <v>3648</v>
      </c>
      <c r="L316" s="960">
        <v>265</v>
      </c>
      <c r="M316" s="987">
        <v>17.25</v>
      </c>
      <c r="N316" s="987">
        <v>3.45</v>
      </c>
      <c r="O316" s="987">
        <f t="shared" si="69"/>
        <v>20.7</v>
      </c>
      <c r="P316" s="987"/>
      <c r="Q316" s="987"/>
      <c r="R316" s="987"/>
      <c r="S316" s="987"/>
      <c r="T316" s="987"/>
      <c r="U316" s="987"/>
      <c r="V316" s="987">
        <f t="shared" si="80"/>
        <v>20.7</v>
      </c>
      <c r="W316" s="987"/>
      <c r="X316" s="987"/>
      <c r="Y316" s="987"/>
      <c r="Z316" s="987">
        <f t="shared" si="70"/>
        <v>0</v>
      </c>
      <c r="AA316" s="987"/>
      <c r="AB316" s="987">
        <f t="shared" si="81"/>
        <v>0</v>
      </c>
      <c r="AC316" s="987">
        <f t="shared" si="81"/>
        <v>0</v>
      </c>
      <c r="AD316" s="987">
        <f t="shared" si="81"/>
        <v>0</v>
      </c>
      <c r="AE316" s="987">
        <f t="shared" si="81"/>
        <v>17.25</v>
      </c>
      <c r="AF316" s="987">
        <f t="shared" si="81"/>
        <v>0</v>
      </c>
      <c r="AG316" s="987">
        <f t="shared" si="81"/>
        <v>0</v>
      </c>
      <c r="AH316" s="987">
        <f t="shared" si="81"/>
        <v>0</v>
      </c>
      <c r="AI316" s="987">
        <f t="shared" si="81"/>
        <v>0</v>
      </c>
      <c r="AJ316" s="987">
        <f t="shared" si="81"/>
        <v>0</v>
      </c>
      <c r="AK316" s="987">
        <f t="shared" si="81"/>
        <v>0</v>
      </c>
      <c r="AL316" s="987">
        <f t="shared" si="82"/>
        <v>0</v>
      </c>
      <c r="AM316" s="987">
        <f t="shared" si="82"/>
        <v>0</v>
      </c>
      <c r="AN316" s="987">
        <f t="shared" si="82"/>
        <v>0</v>
      </c>
      <c r="AO316" s="987">
        <f t="shared" si="82"/>
        <v>0</v>
      </c>
      <c r="AP316" s="987">
        <f t="shared" si="82"/>
        <v>0</v>
      </c>
      <c r="AQ316" s="987">
        <f t="shared" si="82"/>
        <v>0</v>
      </c>
      <c r="AR316" s="987">
        <f t="shared" si="82"/>
        <v>0</v>
      </c>
    </row>
    <row r="317" spans="2:44">
      <c r="B317" s="948">
        <v>838</v>
      </c>
      <c r="C317" s="950" t="s">
        <v>3521</v>
      </c>
      <c r="D317" s="951">
        <v>889</v>
      </c>
      <c r="E317" s="951" t="s">
        <v>3538</v>
      </c>
      <c r="F317" s="948" t="s">
        <v>4058</v>
      </c>
      <c r="G317" s="949">
        <v>45173</v>
      </c>
      <c r="H317" s="948" t="s">
        <v>4059</v>
      </c>
      <c r="I317" s="948" t="s">
        <v>3647</v>
      </c>
      <c r="J317" s="948" t="s">
        <v>501</v>
      </c>
      <c r="K317" s="948" t="s">
        <v>3648</v>
      </c>
      <c r="L317" s="960">
        <v>265</v>
      </c>
      <c r="M317" s="987">
        <v>35.5</v>
      </c>
      <c r="N317" s="987">
        <v>7.1</v>
      </c>
      <c r="O317" s="987">
        <f t="shared" si="69"/>
        <v>42.6</v>
      </c>
      <c r="P317" s="987"/>
      <c r="Q317" s="987"/>
      <c r="R317" s="987"/>
      <c r="S317" s="987"/>
      <c r="T317" s="987"/>
      <c r="U317" s="987"/>
      <c r="V317" s="987">
        <f t="shared" si="80"/>
        <v>42.6</v>
      </c>
      <c r="W317" s="987"/>
      <c r="X317" s="987"/>
      <c r="Y317" s="987"/>
      <c r="Z317" s="987">
        <f t="shared" si="70"/>
        <v>0</v>
      </c>
      <c r="AA317" s="987"/>
      <c r="AB317" s="987">
        <f t="shared" si="81"/>
        <v>0</v>
      </c>
      <c r="AC317" s="987">
        <f t="shared" si="81"/>
        <v>0</v>
      </c>
      <c r="AD317" s="987">
        <f t="shared" si="81"/>
        <v>0</v>
      </c>
      <c r="AE317" s="987">
        <f t="shared" si="81"/>
        <v>35.5</v>
      </c>
      <c r="AF317" s="987">
        <f t="shared" si="81"/>
        <v>0</v>
      </c>
      <c r="AG317" s="987">
        <f t="shared" si="81"/>
        <v>0</v>
      </c>
      <c r="AH317" s="987">
        <f t="shared" si="81"/>
        <v>0</v>
      </c>
      <c r="AI317" s="987">
        <f t="shared" si="81"/>
        <v>0</v>
      </c>
      <c r="AJ317" s="987">
        <f t="shared" si="81"/>
        <v>0</v>
      </c>
      <c r="AK317" s="987">
        <f t="shared" si="81"/>
        <v>0</v>
      </c>
      <c r="AL317" s="987">
        <f t="shared" si="82"/>
        <v>0</v>
      </c>
      <c r="AM317" s="987">
        <f t="shared" si="82"/>
        <v>0</v>
      </c>
      <c r="AN317" s="987">
        <f t="shared" si="82"/>
        <v>0</v>
      </c>
      <c r="AO317" s="987">
        <f t="shared" si="82"/>
        <v>0</v>
      </c>
      <c r="AP317" s="987">
        <f t="shared" si="82"/>
        <v>0</v>
      </c>
      <c r="AQ317" s="987">
        <f t="shared" si="82"/>
        <v>0</v>
      </c>
      <c r="AR317" s="987">
        <f t="shared" si="82"/>
        <v>0</v>
      </c>
    </row>
    <row r="318" spans="2:44">
      <c r="B318" s="948">
        <v>839</v>
      </c>
      <c r="C318" s="950" t="s">
        <v>3521</v>
      </c>
      <c r="D318" s="951">
        <v>890</v>
      </c>
      <c r="E318" s="951" t="s">
        <v>3538</v>
      </c>
      <c r="F318" s="948" t="s">
        <v>4060</v>
      </c>
      <c r="G318" s="949">
        <v>45173</v>
      </c>
      <c r="H318" s="948" t="s">
        <v>4061</v>
      </c>
      <c r="I318" s="948" t="s">
        <v>3647</v>
      </c>
      <c r="J318" s="948" t="s">
        <v>501</v>
      </c>
      <c r="K318" s="948" t="s">
        <v>3648</v>
      </c>
      <c r="L318" s="960">
        <v>265</v>
      </c>
      <c r="M318" s="987">
        <v>28.5</v>
      </c>
      <c r="N318" s="987">
        <v>5.7</v>
      </c>
      <c r="O318" s="987">
        <f t="shared" si="69"/>
        <v>34.200000000000003</v>
      </c>
      <c r="P318" s="987"/>
      <c r="Q318" s="987"/>
      <c r="R318" s="987"/>
      <c r="S318" s="987"/>
      <c r="T318" s="987"/>
      <c r="U318" s="987"/>
      <c r="V318" s="987">
        <f t="shared" si="80"/>
        <v>34.200000000000003</v>
      </c>
      <c r="W318" s="987"/>
      <c r="X318" s="987"/>
      <c r="Y318" s="987"/>
      <c r="Z318" s="987">
        <f t="shared" si="70"/>
        <v>0</v>
      </c>
      <c r="AA318" s="987"/>
      <c r="AB318" s="987">
        <f t="shared" ref="AB318:AK327" si="83">IF(AB$6-$L318=0,$M318,0)</f>
        <v>0</v>
      </c>
      <c r="AC318" s="987">
        <f t="shared" si="83"/>
        <v>0</v>
      </c>
      <c r="AD318" s="987">
        <f t="shared" si="83"/>
        <v>0</v>
      </c>
      <c r="AE318" s="987">
        <f t="shared" si="83"/>
        <v>28.5</v>
      </c>
      <c r="AF318" s="987">
        <f t="shared" si="83"/>
        <v>0</v>
      </c>
      <c r="AG318" s="987">
        <f t="shared" si="83"/>
        <v>0</v>
      </c>
      <c r="AH318" s="987">
        <f t="shared" si="83"/>
        <v>0</v>
      </c>
      <c r="AI318" s="987">
        <f t="shared" si="83"/>
        <v>0</v>
      </c>
      <c r="AJ318" s="987">
        <f t="shared" si="83"/>
        <v>0</v>
      </c>
      <c r="AK318" s="987">
        <f t="shared" si="83"/>
        <v>0</v>
      </c>
      <c r="AL318" s="987">
        <f t="shared" ref="AL318:AR327" si="84">IF(AL$6-$L318=0,$M318,0)</f>
        <v>0</v>
      </c>
      <c r="AM318" s="987">
        <f t="shared" si="84"/>
        <v>0</v>
      </c>
      <c r="AN318" s="987">
        <f t="shared" si="84"/>
        <v>0</v>
      </c>
      <c r="AO318" s="987">
        <f t="shared" si="84"/>
        <v>0</v>
      </c>
      <c r="AP318" s="987">
        <f t="shared" si="84"/>
        <v>0</v>
      </c>
      <c r="AQ318" s="987">
        <f t="shared" si="84"/>
        <v>0</v>
      </c>
      <c r="AR318" s="987">
        <f t="shared" si="84"/>
        <v>0</v>
      </c>
    </row>
    <row r="319" spans="2:44">
      <c r="B319" s="948">
        <v>840</v>
      </c>
      <c r="C319" s="950" t="s">
        <v>3521</v>
      </c>
      <c r="D319" s="951">
        <v>891</v>
      </c>
      <c r="E319" s="951" t="s">
        <v>3538</v>
      </c>
      <c r="F319" s="948" t="s">
        <v>4062</v>
      </c>
      <c r="G319" s="949">
        <v>45173</v>
      </c>
      <c r="H319" s="948" t="s">
        <v>4063</v>
      </c>
      <c r="I319" s="948" t="s">
        <v>3647</v>
      </c>
      <c r="J319" s="948" t="s">
        <v>501</v>
      </c>
      <c r="K319" s="948" t="s">
        <v>3648</v>
      </c>
      <c r="L319" s="960">
        <v>265</v>
      </c>
      <c r="M319" s="987">
        <v>17.25</v>
      </c>
      <c r="N319" s="987">
        <v>3.45</v>
      </c>
      <c r="O319" s="987">
        <f t="shared" si="69"/>
        <v>20.7</v>
      </c>
      <c r="P319" s="987"/>
      <c r="Q319" s="987"/>
      <c r="R319" s="987"/>
      <c r="S319" s="987"/>
      <c r="T319" s="987"/>
      <c r="U319" s="987"/>
      <c r="V319" s="987">
        <f t="shared" si="80"/>
        <v>20.7</v>
      </c>
      <c r="W319" s="987"/>
      <c r="X319" s="987"/>
      <c r="Y319" s="987"/>
      <c r="Z319" s="987">
        <f t="shared" si="70"/>
        <v>0</v>
      </c>
      <c r="AA319" s="987"/>
      <c r="AB319" s="987">
        <f t="shared" si="83"/>
        <v>0</v>
      </c>
      <c r="AC319" s="987">
        <f t="shared" si="83"/>
        <v>0</v>
      </c>
      <c r="AD319" s="987">
        <f t="shared" si="83"/>
        <v>0</v>
      </c>
      <c r="AE319" s="987">
        <f t="shared" si="83"/>
        <v>17.25</v>
      </c>
      <c r="AF319" s="987">
        <f t="shared" si="83"/>
        <v>0</v>
      </c>
      <c r="AG319" s="987">
        <f t="shared" si="83"/>
        <v>0</v>
      </c>
      <c r="AH319" s="987">
        <f t="shared" si="83"/>
        <v>0</v>
      </c>
      <c r="AI319" s="987">
        <f t="shared" si="83"/>
        <v>0</v>
      </c>
      <c r="AJ319" s="987">
        <f t="shared" si="83"/>
        <v>0</v>
      </c>
      <c r="AK319" s="987">
        <f t="shared" si="83"/>
        <v>0</v>
      </c>
      <c r="AL319" s="987">
        <f t="shared" si="84"/>
        <v>0</v>
      </c>
      <c r="AM319" s="987">
        <f t="shared" si="84"/>
        <v>0</v>
      </c>
      <c r="AN319" s="987">
        <f t="shared" si="84"/>
        <v>0</v>
      </c>
      <c r="AO319" s="987">
        <f t="shared" si="84"/>
        <v>0</v>
      </c>
      <c r="AP319" s="987">
        <f t="shared" si="84"/>
        <v>0</v>
      </c>
      <c r="AQ319" s="987">
        <f t="shared" si="84"/>
        <v>0</v>
      </c>
      <c r="AR319" s="987">
        <f t="shared" si="84"/>
        <v>0</v>
      </c>
    </row>
    <row r="320" spans="2:44">
      <c r="B320" s="948">
        <v>841</v>
      </c>
      <c r="C320" s="950" t="s">
        <v>3521</v>
      </c>
      <c r="D320" s="951">
        <v>892</v>
      </c>
      <c r="E320" s="951" t="s">
        <v>3538</v>
      </c>
      <c r="F320" s="948" t="s">
        <v>4064</v>
      </c>
      <c r="G320" s="949">
        <v>45173</v>
      </c>
      <c r="H320" s="948" t="s">
        <v>4065</v>
      </c>
      <c r="I320" s="948" t="s">
        <v>3647</v>
      </c>
      <c r="J320" s="948" t="s">
        <v>501</v>
      </c>
      <c r="K320" s="948" t="s">
        <v>3648</v>
      </c>
      <c r="L320" s="960">
        <v>265</v>
      </c>
      <c r="M320" s="987">
        <v>17.25</v>
      </c>
      <c r="N320" s="987">
        <v>3.45</v>
      </c>
      <c r="O320" s="987">
        <f t="shared" si="69"/>
        <v>20.7</v>
      </c>
      <c r="P320" s="987"/>
      <c r="Q320" s="987"/>
      <c r="R320" s="987"/>
      <c r="S320" s="987"/>
      <c r="T320" s="987"/>
      <c r="U320" s="987"/>
      <c r="V320" s="987">
        <f t="shared" si="80"/>
        <v>20.7</v>
      </c>
      <c r="W320" s="987"/>
      <c r="X320" s="987"/>
      <c r="Y320" s="987"/>
      <c r="Z320" s="987">
        <f t="shared" si="70"/>
        <v>0</v>
      </c>
      <c r="AA320" s="987"/>
      <c r="AB320" s="987">
        <f t="shared" si="83"/>
        <v>0</v>
      </c>
      <c r="AC320" s="987">
        <f t="shared" si="83"/>
        <v>0</v>
      </c>
      <c r="AD320" s="987">
        <f t="shared" si="83"/>
        <v>0</v>
      </c>
      <c r="AE320" s="987">
        <f t="shared" si="83"/>
        <v>17.25</v>
      </c>
      <c r="AF320" s="987">
        <f t="shared" si="83"/>
        <v>0</v>
      </c>
      <c r="AG320" s="987">
        <f t="shared" si="83"/>
        <v>0</v>
      </c>
      <c r="AH320" s="987">
        <f t="shared" si="83"/>
        <v>0</v>
      </c>
      <c r="AI320" s="987">
        <f t="shared" si="83"/>
        <v>0</v>
      </c>
      <c r="AJ320" s="987">
        <f t="shared" si="83"/>
        <v>0</v>
      </c>
      <c r="AK320" s="987">
        <f t="shared" si="83"/>
        <v>0</v>
      </c>
      <c r="AL320" s="987">
        <f t="shared" si="84"/>
        <v>0</v>
      </c>
      <c r="AM320" s="987">
        <f t="shared" si="84"/>
        <v>0</v>
      </c>
      <c r="AN320" s="987">
        <f t="shared" si="84"/>
        <v>0</v>
      </c>
      <c r="AO320" s="987">
        <f t="shared" si="84"/>
        <v>0</v>
      </c>
      <c r="AP320" s="987">
        <f t="shared" si="84"/>
        <v>0</v>
      </c>
      <c r="AQ320" s="987">
        <f t="shared" si="84"/>
        <v>0</v>
      </c>
      <c r="AR320" s="987">
        <f t="shared" si="84"/>
        <v>0</v>
      </c>
    </row>
    <row r="321" spans="2:44">
      <c r="B321" s="948">
        <v>842</v>
      </c>
      <c r="C321" s="950" t="s">
        <v>3521</v>
      </c>
      <c r="D321" s="951">
        <v>893</v>
      </c>
      <c r="E321" s="951" t="s">
        <v>3538</v>
      </c>
      <c r="F321" s="948" t="s">
        <v>4066</v>
      </c>
      <c r="G321" s="949">
        <v>45177</v>
      </c>
      <c r="H321" s="948" t="s">
        <v>4067</v>
      </c>
      <c r="I321" s="948" t="s">
        <v>3647</v>
      </c>
      <c r="J321" s="948" t="s">
        <v>501</v>
      </c>
      <c r="K321" s="948" t="s">
        <v>3648</v>
      </c>
      <c r="L321" s="960">
        <v>265</v>
      </c>
      <c r="M321" s="987">
        <v>22.5</v>
      </c>
      <c r="N321" s="987">
        <v>4.5</v>
      </c>
      <c r="O321" s="987">
        <f t="shared" si="69"/>
        <v>27</v>
      </c>
      <c r="P321" s="987"/>
      <c r="Q321" s="987"/>
      <c r="R321" s="987"/>
      <c r="S321" s="987"/>
      <c r="T321" s="987"/>
      <c r="U321" s="987"/>
      <c r="V321" s="987">
        <f t="shared" si="80"/>
        <v>27</v>
      </c>
      <c r="W321" s="987"/>
      <c r="X321" s="987"/>
      <c r="Y321" s="987"/>
      <c r="Z321" s="987">
        <f t="shared" si="70"/>
        <v>0</v>
      </c>
      <c r="AA321" s="987"/>
      <c r="AB321" s="987">
        <f t="shared" si="83"/>
        <v>0</v>
      </c>
      <c r="AC321" s="987">
        <f t="shared" si="83"/>
        <v>0</v>
      </c>
      <c r="AD321" s="987">
        <f t="shared" si="83"/>
        <v>0</v>
      </c>
      <c r="AE321" s="987">
        <f t="shared" si="83"/>
        <v>22.5</v>
      </c>
      <c r="AF321" s="987">
        <f t="shared" si="83"/>
        <v>0</v>
      </c>
      <c r="AG321" s="987">
        <f t="shared" si="83"/>
        <v>0</v>
      </c>
      <c r="AH321" s="987">
        <f t="shared" si="83"/>
        <v>0</v>
      </c>
      <c r="AI321" s="987">
        <f t="shared" si="83"/>
        <v>0</v>
      </c>
      <c r="AJ321" s="987">
        <f t="shared" si="83"/>
        <v>0</v>
      </c>
      <c r="AK321" s="987">
        <f t="shared" si="83"/>
        <v>0</v>
      </c>
      <c r="AL321" s="987">
        <f t="shared" si="84"/>
        <v>0</v>
      </c>
      <c r="AM321" s="987">
        <f t="shared" si="84"/>
        <v>0</v>
      </c>
      <c r="AN321" s="987">
        <f t="shared" si="84"/>
        <v>0</v>
      </c>
      <c r="AO321" s="987">
        <f t="shared" si="84"/>
        <v>0</v>
      </c>
      <c r="AP321" s="987">
        <f t="shared" si="84"/>
        <v>0</v>
      </c>
      <c r="AQ321" s="987">
        <f t="shared" si="84"/>
        <v>0</v>
      </c>
      <c r="AR321" s="987">
        <f t="shared" si="84"/>
        <v>0</v>
      </c>
    </row>
    <row r="322" spans="2:44">
      <c r="B322" s="948">
        <v>843</v>
      </c>
      <c r="C322" s="950" t="s">
        <v>3521</v>
      </c>
      <c r="D322" s="951">
        <v>894</v>
      </c>
      <c r="E322" s="951" t="s">
        <v>3538</v>
      </c>
      <c r="F322" s="948" t="s">
        <v>4068</v>
      </c>
      <c r="G322" s="949">
        <v>45177</v>
      </c>
      <c r="H322" s="948" t="s">
        <v>4069</v>
      </c>
      <c r="I322" s="948" t="s">
        <v>3647</v>
      </c>
      <c r="J322" s="948" t="s">
        <v>501</v>
      </c>
      <c r="K322" s="948" t="s">
        <v>3648</v>
      </c>
      <c r="L322" s="960">
        <v>265</v>
      </c>
      <c r="M322" s="987">
        <v>28.5</v>
      </c>
      <c r="N322" s="987">
        <v>5.7</v>
      </c>
      <c r="O322" s="987">
        <f t="shared" si="69"/>
        <v>34.200000000000003</v>
      </c>
      <c r="P322" s="987"/>
      <c r="Q322" s="987"/>
      <c r="R322" s="987"/>
      <c r="S322" s="987"/>
      <c r="T322" s="987"/>
      <c r="U322" s="987"/>
      <c r="V322" s="987">
        <f t="shared" si="80"/>
        <v>34.200000000000003</v>
      </c>
      <c r="W322" s="987"/>
      <c r="X322" s="987"/>
      <c r="Y322" s="987"/>
      <c r="Z322" s="987">
        <f t="shared" si="70"/>
        <v>0</v>
      </c>
      <c r="AA322" s="987"/>
      <c r="AB322" s="987">
        <f t="shared" si="83"/>
        <v>0</v>
      </c>
      <c r="AC322" s="987">
        <f t="shared" si="83"/>
        <v>0</v>
      </c>
      <c r="AD322" s="987">
        <f t="shared" si="83"/>
        <v>0</v>
      </c>
      <c r="AE322" s="987">
        <f t="shared" si="83"/>
        <v>28.5</v>
      </c>
      <c r="AF322" s="987">
        <f t="shared" si="83"/>
        <v>0</v>
      </c>
      <c r="AG322" s="987">
        <f t="shared" si="83"/>
        <v>0</v>
      </c>
      <c r="AH322" s="987">
        <f t="shared" si="83"/>
        <v>0</v>
      </c>
      <c r="AI322" s="987">
        <f t="shared" si="83"/>
        <v>0</v>
      </c>
      <c r="AJ322" s="987">
        <f t="shared" si="83"/>
        <v>0</v>
      </c>
      <c r="AK322" s="987">
        <f t="shared" si="83"/>
        <v>0</v>
      </c>
      <c r="AL322" s="987">
        <f t="shared" si="84"/>
        <v>0</v>
      </c>
      <c r="AM322" s="987">
        <f t="shared" si="84"/>
        <v>0</v>
      </c>
      <c r="AN322" s="987">
        <f t="shared" si="84"/>
        <v>0</v>
      </c>
      <c r="AO322" s="987">
        <f t="shared" si="84"/>
        <v>0</v>
      </c>
      <c r="AP322" s="987">
        <f t="shared" si="84"/>
        <v>0</v>
      </c>
      <c r="AQ322" s="987">
        <f t="shared" si="84"/>
        <v>0</v>
      </c>
      <c r="AR322" s="987">
        <f t="shared" si="84"/>
        <v>0</v>
      </c>
    </row>
    <row r="323" spans="2:44">
      <c r="B323" s="948">
        <v>844</v>
      </c>
      <c r="C323" s="950" t="s">
        <v>3521</v>
      </c>
      <c r="D323" s="951">
        <v>895</v>
      </c>
      <c r="E323" s="951" t="s">
        <v>3538</v>
      </c>
      <c r="F323" s="948" t="s">
        <v>4070</v>
      </c>
      <c r="G323" s="949">
        <v>45177</v>
      </c>
      <c r="H323" s="948" t="s">
        <v>4071</v>
      </c>
      <c r="I323" s="948" t="s">
        <v>3647</v>
      </c>
      <c r="J323" s="948" t="s">
        <v>501</v>
      </c>
      <c r="K323" s="948" t="s">
        <v>3648</v>
      </c>
      <c r="L323" s="960">
        <v>265</v>
      </c>
      <c r="M323" s="987">
        <v>28.5</v>
      </c>
      <c r="N323" s="987">
        <v>5.7</v>
      </c>
      <c r="O323" s="987">
        <f t="shared" si="69"/>
        <v>34.200000000000003</v>
      </c>
      <c r="P323" s="987"/>
      <c r="Q323" s="987"/>
      <c r="R323" s="987"/>
      <c r="S323" s="987"/>
      <c r="T323" s="987"/>
      <c r="U323" s="987"/>
      <c r="V323" s="987">
        <f t="shared" si="80"/>
        <v>34.200000000000003</v>
      </c>
      <c r="W323" s="987"/>
      <c r="X323" s="987"/>
      <c r="Y323" s="987"/>
      <c r="Z323" s="987">
        <f t="shared" si="70"/>
        <v>0</v>
      </c>
      <c r="AA323" s="987"/>
      <c r="AB323" s="987">
        <f t="shared" si="83"/>
        <v>0</v>
      </c>
      <c r="AC323" s="987">
        <f t="shared" si="83"/>
        <v>0</v>
      </c>
      <c r="AD323" s="987">
        <f t="shared" si="83"/>
        <v>0</v>
      </c>
      <c r="AE323" s="987">
        <f t="shared" si="83"/>
        <v>28.5</v>
      </c>
      <c r="AF323" s="987">
        <f t="shared" si="83"/>
        <v>0</v>
      </c>
      <c r="AG323" s="987">
        <f t="shared" si="83"/>
        <v>0</v>
      </c>
      <c r="AH323" s="987">
        <f t="shared" si="83"/>
        <v>0</v>
      </c>
      <c r="AI323" s="987">
        <f t="shared" si="83"/>
        <v>0</v>
      </c>
      <c r="AJ323" s="987">
        <f t="shared" si="83"/>
        <v>0</v>
      </c>
      <c r="AK323" s="987">
        <f t="shared" si="83"/>
        <v>0</v>
      </c>
      <c r="AL323" s="987">
        <f t="shared" si="84"/>
        <v>0</v>
      </c>
      <c r="AM323" s="987">
        <f t="shared" si="84"/>
        <v>0</v>
      </c>
      <c r="AN323" s="987">
        <f t="shared" si="84"/>
        <v>0</v>
      </c>
      <c r="AO323" s="987">
        <f t="shared" si="84"/>
        <v>0</v>
      </c>
      <c r="AP323" s="987">
        <f t="shared" si="84"/>
        <v>0</v>
      </c>
      <c r="AQ323" s="987">
        <f t="shared" si="84"/>
        <v>0</v>
      </c>
      <c r="AR323" s="987">
        <f t="shared" si="84"/>
        <v>0</v>
      </c>
    </row>
    <row r="324" spans="2:44">
      <c r="B324" s="948">
        <v>845</v>
      </c>
      <c r="C324" s="950" t="s">
        <v>3521</v>
      </c>
      <c r="D324" s="951">
        <v>896</v>
      </c>
      <c r="E324" s="951" t="s">
        <v>3538</v>
      </c>
      <c r="F324" s="948" t="s">
        <v>4072</v>
      </c>
      <c r="G324" s="949">
        <v>45177</v>
      </c>
      <c r="H324" s="948" t="s">
        <v>4073</v>
      </c>
      <c r="I324" s="948" t="s">
        <v>3647</v>
      </c>
      <c r="J324" s="948" t="s">
        <v>501</v>
      </c>
      <c r="K324" s="948" t="s">
        <v>3648</v>
      </c>
      <c r="L324" s="960">
        <v>265</v>
      </c>
      <c r="M324" s="987">
        <v>22.5</v>
      </c>
      <c r="N324" s="987">
        <v>4.5</v>
      </c>
      <c r="O324" s="987">
        <f t="shared" si="69"/>
        <v>27</v>
      </c>
      <c r="P324" s="987"/>
      <c r="Q324" s="987"/>
      <c r="R324" s="987"/>
      <c r="S324" s="987"/>
      <c r="T324" s="987"/>
      <c r="U324" s="987"/>
      <c r="V324" s="987">
        <f t="shared" si="80"/>
        <v>27</v>
      </c>
      <c r="W324" s="987"/>
      <c r="X324" s="987"/>
      <c r="Y324" s="987"/>
      <c r="Z324" s="987">
        <f t="shared" si="70"/>
        <v>0</v>
      </c>
      <c r="AA324" s="987"/>
      <c r="AB324" s="987">
        <f t="shared" si="83"/>
        <v>0</v>
      </c>
      <c r="AC324" s="987">
        <f t="shared" si="83"/>
        <v>0</v>
      </c>
      <c r="AD324" s="987">
        <f t="shared" si="83"/>
        <v>0</v>
      </c>
      <c r="AE324" s="987">
        <f t="shared" si="83"/>
        <v>22.5</v>
      </c>
      <c r="AF324" s="987">
        <f t="shared" si="83"/>
        <v>0</v>
      </c>
      <c r="AG324" s="987">
        <f t="shared" si="83"/>
        <v>0</v>
      </c>
      <c r="AH324" s="987">
        <f t="shared" si="83"/>
        <v>0</v>
      </c>
      <c r="AI324" s="987">
        <f t="shared" si="83"/>
        <v>0</v>
      </c>
      <c r="AJ324" s="987">
        <f t="shared" si="83"/>
        <v>0</v>
      </c>
      <c r="AK324" s="987">
        <f t="shared" si="83"/>
        <v>0</v>
      </c>
      <c r="AL324" s="987">
        <f t="shared" si="84"/>
        <v>0</v>
      </c>
      <c r="AM324" s="987">
        <f t="shared" si="84"/>
        <v>0</v>
      </c>
      <c r="AN324" s="987">
        <f t="shared" si="84"/>
        <v>0</v>
      </c>
      <c r="AO324" s="987">
        <f t="shared" si="84"/>
        <v>0</v>
      </c>
      <c r="AP324" s="987">
        <f t="shared" si="84"/>
        <v>0</v>
      </c>
      <c r="AQ324" s="987">
        <f t="shared" si="84"/>
        <v>0</v>
      </c>
      <c r="AR324" s="987">
        <f t="shared" si="84"/>
        <v>0</v>
      </c>
    </row>
    <row r="325" spans="2:44">
      <c r="B325" s="948">
        <v>846</v>
      </c>
      <c r="C325" s="950" t="s">
        <v>3521</v>
      </c>
      <c r="D325" s="951">
        <v>897</v>
      </c>
      <c r="E325" s="951" t="s">
        <v>3538</v>
      </c>
      <c r="F325" s="948" t="s">
        <v>4074</v>
      </c>
      <c r="G325" s="949">
        <v>45177</v>
      </c>
      <c r="H325" s="948" t="s">
        <v>4075</v>
      </c>
      <c r="I325" s="948" t="s">
        <v>3647</v>
      </c>
      <c r="J325" s="948" t="s">
        <v>501</v>
      </c>
      <c r="K325" s="948" t="s">
        <v>3648</v>
      </c>
      <c r="L325" s="960">
        <v>265</v>
      </c>
      <c r="M325" s="987">
        <v>86.5</v>
      </c>
      <c r="N325" s="987">
        <v>17.3</v>
      </c>
      <c r="O325" s="987">
        <f t="shared" si="69"/>
        <v>103.8</v>
      </c>
      <c r="P325" s="987"/>
      <c r="Q325" s="987"/>
      <c r="R325" s="987"/>
      <c r="S325" s="987"/>
      <c r="T325" s="987"/>
      <c r="U325" s="987"/>
      <c r="V325" s="987">
        <f t="shared" si="80"/>
        <v>103.8</v>
      </c>
      <c r="W325" s="987"/>
      <c r="X325" s="987"/>
      <c r="Y325" s="987"/>
      <c r="Z325" s="987">
        <f t="shared" si="70"/>
        <v>0</v>
      </c>
      <c r="AA325" s="987"/>
      <c r="AB325" s="987">
        <f t="shared" si="83"/>
        <v>0</v>
      </c>
      <c r="AC325" s="987">
        <f t="shared" si="83"/>
        <v>0</v>
      </c>
      <c r="AD325" s="987">
        <f t="shared" si="83"/>
        <v>0</v>
      </c>
      <c r="AE325" s="987">
        <f t="shared" si="83"/>
        <v>86.5</v>
      </c>
      <c r="AF325" s="987">
        <f t="shared" si="83"/>
        <v>0</v>
      </c>
      <c r="AG325" s="987">
        <f t="shared" si="83"/>
        <v>0</v>
      </c>
      <c r="AH325" s="987">
        <f t="shared" si="83"/>
        <v>0</v>
      </c>
      <c r="AI325" s="987">
        <f t="shared" si="83"/>
        <v>0</v>
      </c>
      <c r="AJ325" s="987">
        <f t="shared" si="83"/>
        <v>0</v>
      </c>
      <c r="AK325" s="987">
        <f t="shared" si="83"/>
        <v>0</v>
      </c>
      <c r="AL325" s="987">
        <f t="shared" si="84"/>
        <v>0</v>
      </c>
      <c r="AM325" s="987">
        <f t="shared" si="84"/>
        <v>0</v>
      </c>
      <c r="AN325" s="987">
        <f t="shared" si="84"/>
        <v>0</v>
      </c>
      <c r="AO325" s="987">
        <f t="shared" si="84"/>
        <v>0</v>
      </c>
      <c r="AP325" s="987">
        <f t="shared" si="84"/>
        <v>0</v>
      </c>
      <c r="AQ325" s="987">
        <f t="shared" si="84"/>
        <v>0</v>
      </c>
      <c r="AR325" s="987">
        <f t="shared" si="84"/>
        <v>0</v>
      </c>
    </row>
    <row r="326" spans="2:44">
      <c r="B326" s="948">
        <v>847</v>
      </c>
      <c r="C326" s="950" t="s">
        <v>3521</v>
      </c>
      <c r="D326" s="951">
        <v>898</v>
      </c>
      <c r="E326" s="951" t="s">
        <v>3538</v>
      </c>
      <c r="F326" s="948" t="s">
        <v>4076</v>
      </c>
      <c r="G326" s="949">
        <v>45177</v>
      </c>
      <c r="H326" s="948" t="s">
        <v>4077</v>
      </c>
      <c r="I326" s="948" t="s">
        <v>3647</v>
      </c>
      <c r="J326" s="948" t="s">
        <v>501</v>
      </c>
      <c r="K326" s="948" t="s">
        <v>3648</v>
      </c>
      <c r="L326" s="960">
        <v>265</v>
      </c>
      <c r="M326" s="987">
        <v>22.5</v>
      </c>
      <c r="N326" s="987">
        <v>4.5</v>
      </c>
      <c r="O326" s="987">
        <f t="shared" si="69"/>
        <v>27</v>
      </c>
      <c r="P326" s="987"/>
      <c r="Q326" s="987"/>
      <c r="R326" s="987"/>
      <c r="S326" s="987"/>
      <c r="T326" s="987"/>
      <c r="U326" s="987"/>
      <c r="V326" s="987">
        <f t="shared" si="80"/>
        <v>27</v>
      </c>
      <c r="W326" s="987"/>
      <c r="X326" s="987"/>
      <c r="Y326" s="987"/>
      <c r="Z326" s="987">
        <f t="shared" si="70"/>
        <v>0</v>
      </c>
      <c r="AA326" s="987"/>
      <c r="AB326" s="987">
        <f t="shared" si="83"/>
        <v>0</v>
      </c>
      <c r="AC326" s="987">
        <f t="shared" si="83"/>
        <v>0</v>
      </c>
      <c r="AD326" s="987">
        <f t="shared" si="83"/>
        <v>0</v>
      </c>
      <c r="AE326" s="987">
        <f t="shared" si="83"/>
        <v>22.5</v>
      </c>
      <c r="AF326" s="987">
        <f t="shared" si="83"/>
        <v>0</v>
      </c>
      <c r="AG326" s="987">
        <f t="shared" si="83"/>
        <v>0</v>
      </c>
      <c r="AH326" s="987">
        <f t="shared" si="83"/>
        <v>0</v>
      </c>
      <c r="AI326" s="987">
        <f t="shared" si="83"/>
        <v>0</v>
      </c>
      <c r="AJ326" s="987">
        <f t="shared" si="83"/>
        <v>0</v>
      </c>
      <c r="AK326" s="987">
        <f t="shared" si="83"/>
        <v>0</v>
      </c>
      <c r="AL326" s="987">
        <f t="shared" si="84"/>
        <v>0</v>
      </c>
      <c r="AM326" s="987">
        <f t="shared" si="84"/>
        <v>0</v>
      </c>
      <c r="AN326" s="987">
        <f t="shared" si="84"/>
        <v>0</v>
      </c>
      <c r="AO326" s="987">
        <f t="shared" si="84"/>
        <v>0</v>
      </c>
      <c r="AP326" s="987">
        <f t="shared" si="84"/>
        <v>0</v>
      </c>
      <c r="AQ326" s="987">
        <f t="shared" si="84"/>
        <v>0</v>
      </c>
      <c r="AR326" s="987">
        <f t="shared" si="84"/>
        <v>0</v>
      </c>
    </row>
    <row r="327" spans="2:44">
      <c r="B327" s="948">
        <v>848</v>
      </c>
      <c r="C327" s="950" t="s">
        <v>3521</v>
      </c>
      <c r="D327" s="951">
        <v>899</v>
      </c>
      <c r="E327" s="951" t="s">
        <v>3538</v>
      </c>
      <c r="F327" s="948" t="s">
        <v>4078</v>
      </c>
      <c r="G327" s="949">
        <v>45178</v>
      </c>
      <c r="H327" s="948" t="s">
        <v>4079</v>
      </c>
      <c r="I327" s="948" t="s">
        <v>3647</v>
      </c>
      <c r="J327" s="948" t="s">
        <v>501</v>
      </c>
      <c r="K327" s="948" t="s">
        <v>3648</v>
      </c>
      <c r="L327" s="960">
        <v>265</v>
      </c>
      <c r="M327" s="987">
        <v>28.5</v>
      </c>
      <c r="N327" s="987">
        <v>5.7</v>
      </c>
      <c r="O327" s="987">
        <f t="shared" si="69"/>
        <v>34.200000000000003</v>
      </c>
      <c r="P327" s="987"/>
      <c r="Q327" s="987"/>
      <c r="R327" s="987"/>
      <c r="S327" s="987"/>
      <c r="T327" s="987"/>
      <c r="U327" s="987"/>
      <c r="V327" s="987">
        <f t="shared" si="80"/>
        <v>34.200000000000003</v>
      </c>
      <c r="W327" s="987"/>
      <c r="X327" s="987"/>
      <c r="Y327" s="987"/>
      <c r="Z327" s="987">
        <f t="shared" si="70"/>
        <v>0</v>
      </c>
      <c r="AA327" s="987"/>
      <c r="AB327" s="987">
        <f t="shared" si="83"/>
        <v>0</v>
      </c>
      <c r="AC327" s="987">
        <f t="shared" si="83"/>
        <v>0</v>
      </c>
      <c r="AD327" s="987">
        <f t="shared" si="83"/>
        <v>0</v>
      </c>
      <c r="AE327" s="987">
        <f t="shared" si="83"/>
        <v>28.5</v>
      </c>
      <c r="AF327" s="987">
        <f t="shared" si="83"/>
        <v>0</v>
      </c>
      <c r="AG327" s="987">
        <f t="shared" si="83"/>
        <v>0</v>
      </c>
      <c r="AH327" s="987">
        <f t="shared" si="83"/>
        <v>0</v>
      </c>
      <c r="AI327" s="987">
        <f t="shared" si="83"/>
        <v>0</v>
      </c>
      <c r="AJ327" s="987">
        <f t="shared" si="83"/>
        <v>0</v>
      </c>
      <c r="AK327" s="987">
        <f t="shared" si="83"/>
        <v>0</v>
      </c>
      <c r="AL327" s="987">
        <f t="shared" si="84"/>
        <v>0</v>
      </c>
      <c r="AM327" s="987">
        <f t="shared" si="84"/>
        <v>0</v>
      </c>
      <c r="AN327" s="987">
        <f t="shared" si="84"/>
        <v>0</v>
      </c>
      <c r="AO327" s="987">
        <f t="shared" si="84"/>
        <v>0</v>
      </c>
      <c r="AP327" s="987">
        <f t="shared" si="84"/>
        <v>0</v>
      </c>
      <c r="AQ327" s="987">
        <f t="shared" si="84"/>
        <v>0</v>
      </c>
      <c r="AR327" s="987">
        <f t="shared" si="84"/>
        <v>0</v>
      </c>
    </row>
    <row r="328" spans="2:44">
      <c r="B328" s="948">
        <v>849</v>
      </c>
      <c r="C328" s="950" t="s">
        <v>3521</v>
      </c>
      <c r="D328" s="951">
        <v>900</v>
      </c>
      <c r="E328" s="951" t="s">
        <v>3538</v>
      </c>
      <c r="F328" s="948" t="s">
        <v>4080</v>
      </c>
      <c r="G328" s="949">
        <v>45181</v>
      </c>
      <c r="H328" s="948" t="s">
        <v>4081</v>
      </c>
      <c r="I328" s="948" t="s">
        <v>3647</v>
      </c>
      <c r="J328" s="948" t="s">
        <v>501</v>
      </c>
      <c r="K328" s="948" t="s">
        <v>3648</v>
      </c>
      <c r="L328" s="960">
        <v>265</v>
      </c>
      <c r="M328" s="987">
        <v>17.25</v>
      </c>
      <c r="N328" s="987">
        <v>3.45</v>
      </c>
      <c r="O328" s="987">
        <f t="shared" ref="O328:O391" si="85">M328+N328</f>
        <v>20.7</v>
      </c>
      <c r="P328" s="987"/>
      <c r="Q328" s="987"/>
      <c r="R328" s="987"/>
      <c r="S328" s="987"/>
      <c r="T328" s="987"/>
      <c r="U328" s="987"/>
      <c r="V328" s="987">
        <f t="shared" si="80"/>
        <v>20.7</v>
      </c>
      <c r="W328" s="987"/>
      <c r="X328" s="987"/>
      <c r="Y328" s="987"/>
      <c r="Z328" s="987">
        <f t="shared" ref="Z328:Z391" si="86">O328-SUM(T328:Y328)+S328+R328</f>
        <v>0</v>
      </c>
      <c r="AA328" s="987"/>
      <c r="AB328" s="987">
        <f t="shared" ref="AB328:AK337" si="87">IF(AB$6-$L328=0,$M328,0)</f>
        <v>0</v>
      </c>
      <c r="AC328" s="987">
        <f t="shared" si="87"/>
        <v>0</v>
      </c>
      <c r="AD328" s="987">
        <f t="shared" si="87"/>
        <v>0</v>
      </c>
      <c r="AE328" s="987">
        <f t="shared" si="87"/>
        <v>17.25</v>
      </c>
      <c r="AF328" s="987">
        <f t="shared" si="87"/>
        <v>0</v>
      </c>
      <c r="AG328" s="987">
        <f t="shared" si="87"/>
        <v>0</v>
      </c>
      <c r="AH328" s="987">
        <f t="shared" si="87"/>
        <v>0</v>
      </c>
      <c r="AI328" s="987">
        <f t="shared" si="87"/>
        <v>0</v>
      </c>
      <c r="AJ328" s="987">
        <f t="shared" si="87"/>
        <v>0</v>
      </c>
      <c r="AK328" s="987">
        <f t="shared" si="87"/>
        <v>0</v>
      </c>
      <c r="AL328" s="987">
        <f t="shared" ref="AL328:AR337" si="88">IF(AL$6-$L328=0,$M328,0)</f>
        <v>0</v>
      </c>
      <c r="AM328" s="987">
        <f t="shared" si="88"/>
        <v>0</v>
      </c>
      <c r="AN328" s="987">
        <f t="shared" si="88"/>
        <v>0</v>
      </c>
      <c r="AO328" s="987">
        <f t="shared" si="88"/>
        <v>0</v>
      </c>
      <c r="AP328" s="987">
        <f t="shared" si="88"/>
        <v>0</v>
      </c>
      <c r="AQ328" s="987">
        <f t="shared" si="88"/>
        <v>0</v>
      </c>
      <c r="AR328" s="987">
        <f t="shared" si="88"/>
        <v>0</v>
      </c>
    </row>
    <row r="329" spans="2:44">
      <c r="B329" s="948">
        <v>850</v>
      </c>
      <c r="C329" s="950" t="s">
        <v>3521</v>
      </c>
      <c r="D329" s="951">
        <v>901</v>
      </c>
      <c r="E329" s="951" t="s">
        <v>3538</v>
      </c>
      <c r="F329" s="948" t="s">
        <v>4082</v>
      </c>
      <c r="G329" s="949">
        <v>45181</v>
      </c>
      <c r="H329" s="948" t="s">
        <v>4083</v>
      </c>
      <c r="I329" s="948" t="s">
        <v>3647</v>
      </c>
      <c r="J329" s="948" t="s">
        <v>501</v>
      </c>
      <c r="K329" s="948" t="s">
        <v>3648</v>
      </c>
      <c r="L329" s="960">
        <v>265</v>
      </c>
      <c r="M329" s="987">
        <v>28.5</v>
      </c>
      <c r="N329" s="987">
        <v>5.7</v>
      </c>
      <c r="O329" s="987">
        <f t="shared" si="85"/>
        <v>34.200000000000003</v>
      </c>
      <c r="P329" s="987"/>
      <c r="Q329" s="987"/>
      <c r="R329" s="987"/>
      <c r="S329" s="987"/>
      <c r="T329" s="987"/>
      <c r="U329" s="987"/>
      <c r="V329" s="987">
        <f t="shared" si="80"/>
        <v>34.200000000000003</v>
      </c>
      <c r="W329" s="987"/>
      <c r="X329" s="987"/>
      <c r="Y329" s="987"/>
      <c r="Z329" s="987">
        <f t="shared" si="86"/>
        <v>0</v>
      </c>
      <c r="AA329" s="987"/>
      <c r="AB329" s="987">
        <f t="shared" si="87"/>
        <v>0</v>
      </c>
      <c r="AC329" s="987">
        <f t="shared" si="87"/>
        <v>0</v>
      </c>
      <c r="AD329" s="987">
        <f t="shared" si="87"/>
        <v>0</v>
      </c>
      <c r="AE329" s="987">
        <f t="shared" si="87"/>
        <v>28.5</v>
      </c>
      <c r="AF329" s="987">
        <f t="shared" si="87"/>
        <v>0</v>
      </c>
      <c r="AG329" s="987">
        <f t="shared" si="87"/>
        <v>0</v>
      </c>
      <c r="AH329" s="987">
        <f t="shared" si="87"/>
        <v>0</v>
      </c>
      <c r="AI329" s="987">
        <f t="shared" si="87"/>
        <v>0</v>
      </c>
      <c r="AJ329" s="987">
        <f t="shared" si="87"/>
        <v>0</v>
      </c>
      <c r="AK329" s="987">
        <f t="shared" si="87"/>
        <v>0</v>
      </c>
      <c r="AL329" s="987">
        <f t="shared" si="88"/>
        <v>0</v>
      </c>
      <c r="AM329" s="987">
        <f t="shared" si="88"/>
        <v>0</v>
      </c>
      <c r="AN329" s="987">
        <f t="shared" si="88"/>
        <v>0</v>
      </c>
      <c r="AO329" s="987">
        <f t="shared" si="88"/>
        <v>0</v>
      </c>
      <c r="AP329" s="987">
        <f t="shared" si="88"/>
        <v>0</v>
      </c>
      <c r="AQ329" s="987">
        <f t="shared" si="88"/>
        <v>0</v>
      </c>
      <c r="AR329" s="987">
        <f t="shared" si="88"/>
        <v>0</v>
      </c>
    </row>
    <row r="330" spans="2:44">
      <c r="B330" s="948">
        <v>851</v>
      </c>
      <c r="C330" s="950" t="s">
        <v>3521</v>
      </c>
      <c r="D330" s="951">
        <v>902</v>
      </c>
      <c r="E330" s="951" t="s">
        <v>3538</v>
      </c>
      <c r="F330" s="948" t="s">
        <v>4084</v>
      </c>
      <c r="G330" s="949">
        <v>45181</v>
      </c>
      <c r="H330" s="948" t="s">
        <v>4085</v>
      </c>
      <c r="I330" s="948" t="s">
        <v>3647</v>
      </c>
      <c r="J330" s="948" t="s">
        <v>501</v>
      </c>
      <c r="K330" s="948" t="s">
        <v>3648</v>
      </c>
      <c r="L330" s="960">
        <v>265</v>
      </c>
      <c r="M330" s="987">
        <v>22.5</v>
      </c>
      <c r="N330" s="987">
        <v>4.5</v>
      </c>
      <c r="O330" s="987">
        <f t="shared" si="85"/>
        <v>27</v>
      </c>
      <c r="P330" s="987"/>
      <c r="Q330" s="987"/>
      <c r="R330" s="987"/>
      <c r="S330" s="987"/>
      <c r="T330" s="987"/>
      <c r="U330" s="987"/>
      <c r="V330" s="987">
        <f t="shared" si="80"/>
        <v>27</v>
      </c>
      <c r="W330" s="987"/>
      <c r="X330" s="987"/>
      <c r="Y330" s="987"/>
      <c r="Z330" s="987">
        <f t="shared" si="86"/>
        <v>0</v>
      </c>
      <c r="AA330" s="987"/>
      <c r="AB330" s="987">
        <f t="shared" si="87"/>
        <v>0</v>
      </c>
      <c r="AC330" s="987">
        <f t="shared" si="87"/>
        <v>0</v>
      </c>
      <c r="AD330" s="987">
        <f t="shared" si="87"/>
        <v>0</v>
      </c>
      <c r="AE330" s="987">
        <f t="shared" si="87"/>
        <v>22.5</v>
      </c>
      <c r="AF330" s="987">
        <f t="shared" si="87"/>
        <v>0</v>
      </c>
      <c r="AG330" s="987">
        <f t="shared" si="87"/>
        <v>0</v>
      </c>
      <c r="AH330" s="987">
        <f t="shared" si="87"/>
        <v>0</v>
      </c>
      <c r="AI330" s="987">
        <f t="shared" si="87"/>
        <v>0</v>
      </c>
      <c r="AJ330" s="987">
        <f t="shared" si="87"/>
        <v>0</v>
      </c>
      <c r="AK330" s="987">
        <f t="shared" si="87"/>
        <v>0</v>
      </c>
      <c r="AL330" s="987">
        <f t="shared" si="88"/>
        <v>0</v>
      </c>
      <c r="AM330" s="987">
        <f t="shared" si="88"/>
        <v>0</v>
      </c>
      <c r="AN330" s="987">
        <f t="shared" si="88"/>
        <v>0</v>
      </c>
      <c r="AO330" s="987">
        <f t="shared" si="88"/>
        <v>0</v>
      </c>
      <c r="AP330" s="987">
        <f t="shared" si="88"/>
        <v>0</v>
      </c>
      <c r="AQ330" s="987">
        <f t="shared" si="88"/>
        <v>0</v>
      </c>
      <c r="AR330" s="987">
        <f t="shared" si="88"/>
        <v>0</v>
      </c>
    </row>
    <row r="331" spans="2:44">
      <c r="B331" s="948">
        <v>852</v>
      </c>
      <c r="C331" s="950" t="s">
        <v>3521</v>
      </c>
      <c r="D331" s="951">
        <v>903</v>
      </c>
      <c r="E331" s="951" t="s">
        <v>3538</v>
      </c>
      <c r="F331" s="948" t="s">
        <v>4086</v>
      </c>
      <c r="G331" s="949">
        <v>45182</v>
      </c>
      <c r="H331" s="948" t="s">
        <v>4087</v>
      </c>
      <c r="I331" s="948" t="s">
        <v>3647</v>
      </c>
      <c r="J331" s="948" t="s">
        <v>501</v>
      </c>
      <c r="K331" s="948" t="s">
        <v>3648</v>
      </c>
      <c r="L331" s="960">
        <v>265</v>
      </c>
      <c r="M331" s="987">
        <v>22.5</v>
      </c>
      <c r="N331" s="987">
        <v>4.5</v>
      </c>
      <c r="O331" s="987">
        <f t="shared" si="85"/>
        <v>27</v>
      </c>
      <c r="P331" s="987"/>
      <c r="Q331" s="987"/>
      <c r="R331" s="987"/>
      <c r="S331" s="987"/>
      <c r="T331" s="987"/>
      <c r="U331" s="987"/>
      <c r="V331" s="987">
        <f t="shared" si="80"/>
        <v>27</v>
      </c>
      <c r="W331" s="987"/>
      <c r="X331" s="987"/>
      <c r="Y331" s="987"/>
      <c r="Z331" s="987">
        <f t="shared" si="86"/>
        <v>0</v>
      </c>
      <c r="AA331" s="987"/>
      <c r="AB331" s="987">
        <f t="shared" si="87"/>
        <v>0</v>
      </c>
      <c r="AC331" s="987">
        <f t="shared" si="87"/>
        <v>0</v>
      </c>
      <c r="AD331" s="987">
        <f t="shared" si="87"/>
        <v>0</v>
      </c>
      <c r="AE331" s="987">
        <f t="shared" si="87"/>
        <v>22.5</v>
      </c>
      <c r="AF331" s="987">
        <f t="shared" si="87"/>
        <v>0</v>
      </c>
      <c r="AG331" s="987">
        <f t="shared" si="87"/>
        <v>0</v>
      </c>
      <c r="AH331" s="987">
        <f t="shared" si="87"/>
        <v>0</v>
      </c>
      <c r="AI331" s="987">
        <f t="shared" si="87"/>
        <v>0</v>
      </c>
      <c r="AJ331" s="987">
        <f t="shared" si="87"/>
        <v>0</v>
      </c>
      <c r="AK331" s="987">
        <f t="shared" si="87"/>
        <v>0</v>
      </c>
      <c r="AL331" s="987">
        <f t="shared" si="88"/>
        <v>0</v>
      </c>
      <c r="AM331" s="987">
        <f t="shared" si="88"/>
        <v>0</v>
      </c>
      <c r="AN331" s="987">
        <f t="shared" si="88"/>
        <v>0</v>
      </c>
      <c r="AO331" s="987">
        <f t="shared" si="88"/>
        <v>0</v>
      </c>
      <c r="AP331" s="987">
        <f t="shared" si="88"/>
        <v>0</v>
      </c>
      <c r="AQ331" s="987">
        <f t="shared" si="88"/>
        <v>0</v>
      </c>
      <c r="AR331" s="987">
        <f t="shared" si="88"/>
        <v>0</v>
      </c>
    </row>
    <row r="332" spans="2:44">
      <c r="B332" s="948">
        <v>853</v>
      </c>
      <c r="C332" s="950" t="s">
        <v>3521</v>
      </c>
      <c r="D332" s="951">
        <v>905</v>
      </c>
      <c r="E332" s="951" t="s">
        <v>3538</v>
      </c>
      <c r="F332" s="948" t="s">
        <v>4088</v>
      </c>
      <c r="G332" s="949">
        <v>45183</v>
      </c>
      <c r="H332" s="948" t="s">
        <v>4089</v>
      </c>
      <c r="I332" s="948" t="s">
        <v>3647</v>
      </c>
      <c r="J332" s="948" t="s">
        <v>501</v>
      </c>
      <c r="K332" s="948" t="s">
        <v>3648</v>
      </c>
      <c r="L332" s="960">
        <v>265</v>
      </c>
      <c r="M332" s="987">
        <v>28.5</v>
      </c>
      <c r="N332" s="987">
        <v>5.7</v>
      </c>
      <c r="O332" s="987">
        <f t="shared" si="85"/>
        <v>34.200000000000003</v>
      </c>
      <c r="P332" s="987"/>
      <c r="Q332" s="987"/>
      <c r="R332" s="987"/>
      <c r="S332" s="987"/>
      <c r="T332" s="987"/>
      <c r="U332" s="987"/>
      <c r="V332" s="987">
        <f t="shared" si="80"/>
        <v>34.200000000000003</v>
      </c>
      <c r="W332" s="987"/>
      <c r="X332" s="987"/>
      <c r="Y332" s="987"/>
      <c r="Z332" s="987">
        <f t="shared" si="86"/>
        <v>0</v>
      </c>
      <c r="AA332" s="987"/>
      <c r="AB332" s="987">
        <f t="shared" si="87"/>
        <v>0</v>
      </c>
      <c r="AC332" s="987">
        <f t="shared" si="87"/>
        <v>0</v>
      </c>
      <c r="AD332" s="987">
        <f t="shared" si="87"/>
        <v>0</v>
      </c>
      <c r="AE332" s="987">
        <f t="shared" si="87"/>
        <v>28.5</v>
      </c>
      <c r="AF332" s="987">
        <f t="shared" si="87"/>
        <v>0</v>
      </c>
      <c r="AG332" s="987">
        <f t="shared" si="87"/>
        <v>0</v>
      </c>
      <c r="AH332" s="987">
        <f t="shared" si="87"/>
        <v>0</v>
      </c>
      <c r="AI332" s="987">
        <f t="shared" si="87"/>
        <v>0</v>
      </c>
      <c r="AJ332" s="987">
        <f t="shared" si="87"/>
        <v>0</v>
      </c>
      <c r="AK332" s="987">
        <f t="shared" si="87"/>
        <v>0</v>
      </c>
      <c r="AL332" s="987">
        <f t="shared" si="88"/>
        <v>0</v>
      </c>
      <c r="AM332" s="987">
        <f t="shared" si="88"/>
        <v>0</v>
      </c>
      <c r="AN332" s="987">
        <f t="shared" si="88"/>
        <v>0</v>
      </c>
      <c r="AO332" s="987">
        <f t="shared" si="88"/>
        <v>0</v>
      </c>
      <c r="AP332" s="987">
        <f t="shared" si="88"/>
        <v>0</v>
      </c>
      <c r="AQ332" s="987">
        <f t="shared" si="88"/>
        <v>0</v>
      </c>
      <c r="AR332" s="987">
        <f t="shared" si="88"/>
        <v>0</v>
      </c>
    </row>
    <row r="333" spans="2:44">
      <c r="B333" s="948">
        <v>854</v>
      </c>
      <c r="C333" s="950" t="s">
        <v>3521</v>
      </c>
      <c r="D333" s="951">
        <v>906</v>
      </c>
      <c r="E333" s="951" t="s">
        <v>3538</v>
      </c>
      <c r="F333" s="948" t="s">
        <v>4090</v>
      </c>
      <c r="G333" s="949">
        <v>45185</v>
      </c>
      <c r="H333" s="948" t="s">
        <v>4091</v>
      </c>
      <c r="I333" s="948" t="s">
        <v>3647</v>
      </c>
      <c r="J333" s="948" t="s">
        <v>501</v>
      </c>
      <c r="K333" s="948" t="s">
        <v>3648</v>
      </c>
      <c r="L333" s="960">
        <v>265</v>
      </c>
      <c r="M333" s="987">
        <v>22.5</v>
      </c>
      <c r="N333" s="987">
        <v>4.5</v>
      </c>
      <c r="O333" s="987">
        <f t="shared" si="85"/>
        <v>27</v>
      </c>
      <c r="P333" s="987"/>
      <c r="Q333" s="987"/>
      <c r="R333" s="987"/>
      <c r="S333" s="987"/>
      <c r="T333" s="987"/>
      <c r="U333" s="987"/>
      <c r="V333" s="987">
        <f t="shared" si="80"/>
        <v>27</v>
      </c>
      <c r="W333" s="987"/>
      <c r="X333" s="987"/>
      <c r="Y333" s="987"/>
      <c r="Z333" s="987">
        <f t="shared" si="86"/>
        <v>0</v>
      </c>
      <c r="AA333" s="987"/>
      <c r="AB333" s="987">
        <f t="shared" si="87"/>
        <v>0</v>
      </c>
      <c r="AC333" s="987">
        <f t="shared" si="87"/>
        <v>0</v>
      </c>
      <c r="AD333" s="987">
        <f t="shared" si="87"/>
        <v>0</v>
      </c>
      <c r="AE333" s="987">
        <f t="shared" si="87"/>
        <v>22.5</v>
      </c>
      <c r="AF333" s="987">
        <f t="shared" si="87"/>
        <v>0</v>
      </c>
      <c r="AG333" s="987">
        <f t="shared" si="87"/>
        <v>0</v>
      </c>
      <c r="AH333" s="987">
        <f t="shared" si="87"/>
        <v>0</v>
      </c>
      <c r="AI333" s="987">
        <f t="shared" si="87"/>
        <v>0</v>
      </c>
      <c r="AJ333" s="987">
        <f t="shared" si="87"/>
        <v>0</v>
      </c>
      <c r="AK333" s="987">
        <f t="shared" si="87"/>
        <v>0</v>
      </c>
      <c r="AL333" s="987">
        <f t="shared" si="88"/>
        <v>0</v>
      </c>
      <c r="AM333" s="987">
        <f t="shared" si="88"/>
        <v>0</v>
      </c>
      <c r="AN333" s="987">
        <f t="shared" si="88"/>
        <v>0</v>
      </c>
      <c r="AO333" s="987">
        <f t="shared" si="88"/>
        <v>0</v>
      </c>
      <c r="AP333" s="987">
        <f t="shared" si="88"/>
        <v>0</v>
      </c>
      <c r="AQ333" s="987">
        <f t="shared" si="88"/>
        <v>0</v>
      </c>
      <c r="AR333" s="987">
        <f t="shared" si="88"/>
        <v>0</v>
      </c>
    </row>
    <row r="334" spans="2:44">
      <c r="B334" s="948">
        <v>855</v>
      </c>
      <c r="C334" s="950" t="s">
        <v>3521</v>
      </c>
      <c r="D334" s="951">
        <v>907</v>
      </c>
      <c r="E334" s="951" t="s">
        <v>3538</v>
      </c>
      <c r="F334" s="948" t="s">
        <v>4092</v>
      </c>
      <c r="G334" s="949">
        <v>45187</v>
      </c>
      <c r="H334" s="948" t="s">
        <v>4093</v>
      </c>
      <c r="I334" s="948" t="s">
        <v>3647</v>
      </c>
      <c r="J334" s="948" t="s">
        <v>501</v>
      </c>
      <c r="K334" s="948" t="s">
        <v>3648</v>
      </c>
      <c r="L334" s="960">
        <v>265</v>
      </c>
      <c r="M334" s="987">
        <v>17.25</v>
      </c>
      <c r="N334" s="987">
        <v>3.45</v>
      </c>
      <c r="O334" s="987">
        <f t="shared" si="85"/>
        <v>20.7</v>
      </c>
      <c r="P334" s="987"/>
      <c r="Q334" s="987"/>
      <c r="R334" s="987"/>
      <c r="S334" s="987"/>
      <c r="T334" s="987"/>
      <c r="U334" s="987"/>
      <c r="V334" s="987">
        <f t="shared" si="80"/>
        <v>20.7</v>
      </c>
      <c r="W334" s="987"/>
      <c r="X334" s="987"/>
      <c r="Y334" s="987"/>
      <c r="Z334" s="987">
        <f t="shared" si="86"/>
        <v>0</v>
      </c>
      <c r="AA334" s="987"/>
      <c r="AB334" s="987">
        <f t="shared" si="87"/>
        <v>0</v>
      </c>
      <c r="AC334" s="987">
        <f t="shared" si="87"/>
        <v>0</v>
      </c>
      <c r="AD334" s="987">
        <f t="shared" si="87"/>
        <v>0</v>
      </c>
      <c r="AE334" s="987">
        <f t="shared" si="87"/>
        <v>17.25</v>
      </c>
      <c r="AF334" s="987">
        <f t="shared" si="87"/>
        <v>0</v>
      </c>
      <c r="AG334" s="987">
        <f t="shared" si="87"/>
        <v>0</v>
      </c>
      <c r="AH334" s="987">
        <f t="shared" si="87"/>
        <v>0</v>
      </c>
      <c r="AI334" s="987">
        <f t="shared" si="87"/>
        <v>0</v>
      </c>
      <c r="AJ334" s="987">
        <f t="shared" si="87"/>
        <v>0</v>
      </c>
      <c r="AK334" s="987">
        <f t="shared" si="87"/>
        <v>0</v>
      </c>
      <c r="AL334" s="987">
        <f t="shared" si="88"/>
        <v>0</v>
      </c>
      <c r="AM334" s="987">
        <f t="shared" si="88"/>
        <v>0</v>
      </c>
      <c r="AN334" s="987">
        <f t="shared" si="88"/>
        <v>0</v>
      </c>
      <c r="AO334" s="987">
        <f t="shared" si="88"/>
        <v>0</v>
      </c>
      <c r="AP334" s="987">
        <f t="shared" si="88"/>
        <v>0</v>
      </c>
      <c r="AQ334" s="987">
        <f t="shared" si="88"/>
        <v>0</v>
      </c>
      <c r="AR334" s="987">
        <f t="shared" si="88"/>
        <v>0</v>
      </c>
    </row>
    <row r="335" spans="2:44">
      <c r="B335" s="948">
        <v>856</v>
      </c>
      <c r="C335" s="950" t="s">
        <v>3521</v>
      </c>
      <c r="D335" s="951">
        <v>908</v>
      </c>
      <c r="E335" s="951" t="s">
        <v>3538</v>
      </c>
      <c r="F335" s="948" t="s">
        <v>4094</v>
      </c>
      <c r="G335" s="949">
        <v>45189</v>
      </c>
      <c r="H335" s="948" t="s">
        <v>4095</v>
      </c>
      <c r="I335" s="948" t="s">
        <v>3647</v>
      </c>
      <c r="J335" s="948" t="s">
        <v>501</v>
      </c>
      <c r="K335" s="948" t="s">
        <v>3648</v>
      </c>
      <c r="L335" s="960">
        <v>265</v>
      </c>
      <c r="M335" s="987">
        <v>28.5</v>
      </c>
      <c r="N335" s="987">
        <v>5.7</v>
      </c>
      <c r="O335" s="987">
        <f t="shared" si="85"/>
        <v>34.200000000000003</v>
      </c>
      <c r="P335" s="987"/>
      <c r="Q335" s="987"/>
      <c r="R335" s="987"/>
      <c r="S335" s="987"/>
      <c r="T335" s="987"/>
      <c r="U335" s="987"/>
      <c r="V335" s="987">
        <f t="shared" si="80"/>
        <v>34.200000000000003</v>
      </c>
      <c r="W335" s="987"/>
      <c r="X335" s="987"/>
      <c r="Y335" s="987"/>
      <c r="Z335" s="987">
        <f t="shared" si="86"/>
        <v>0</v>
      </c>
      <c r="AA335" s="987"/>
      <c r="AB335" s="987">
        <f t="shared" si="87"/>
        <v>0</v>
      </c>
      <c r="AC335" s="987">
        <f t="shared" si="87"/>
        <v>0</v>
      </c>
      <c r="AD335" s="987">
        <f t="shared" si="87"/>
        <v>0</v>
      </c>
      <c r="AE335" s="987">
        <f t="shared" si="87"/>
        <v>28.5</v>
      </c>
      <c r="AF335" s="987">
        <f t="shared" si="87"/>
        <v>0</v>
      </c>
      <c r="AG335" s="987">
        <f t="shared" si="87"/>
        <v>0</v>
      </c>
      <c r="AH335" s="987">
        <f t="shared" si="87"/>
        <v>0</v>
      </c>
      <c r="AI335" s="987">
        <f t="shared" si="87"/>
        <v>0</v>
      </c>
      <c r="AJ335" s="987">
        <f t="shared" si="87"/>
        <v>0</v>
      </c>
      <c r="AK335" s="987">
        <f t="shared" si="87"/>
        <v>0</v>
      </c>
      <c r="AL335" s="987">
        <f t="shared" si="88"/>
        <v>0</v>
      </c>
      <c r="AM335" s="987">
        <f t="shared" si="88"/>
        <v>0</v>
      </c>
      <c r="AN335" s="987">
        <f t="shared" si="88"/>
        <v>0</v>
      </c>
      <c r="AO335" s="987">
        <f t="shared" si="88"/>
        <v>0</v>
      </c>
      <c r="AP335" s="987">
        <f t="shared" si="88"/>
        <v>0</v>
      </c>
      <c r="AQ335" s="987">
        <f t="shared" si="88"/>
        <v>0</v>
      </c>
      <c r="AR335" s="987">
        <f t="shared" si="88"/>
        <v>0</v>
      </c>
    </row>
    <row r="336" spans="2:44">
      <c r="B336" s="948">
        <v>857</v>
      </c>
      <c r="C336" s="950" t="s">
        <v>3521</v>
      </c>
      <c r="D336" s="951">
        <v>909</v>
      </c>
      <c r="E336" s="951" t="s">
        <v>3538</v>
      </c>
      <c r="F336" s="948" t="s">
        <v>4096</v>
      </c>
      <c r="G336" s="949">
        <v>45190</v>
      </c>
      <c r="H336" s="948" t="s">
        <v>4097</v>
      </c>
      <c r="I336" s="948" t="s">
        <v>3647</v>
      </c>
      <c r="J336" s="948" t="s">
        <v>501</v>
      </c>
      <c r="K336" s="948" t="s">
        <v>3648</v>
      </c>
      <c r="L336" s="960">
        <v>265</v>
      </c>
      <c r="M336" s="987">
        <v>22.5</v>
      </c>
      <c r="N336" s="987">
        <v>4.5</v>
      </c>
      <c r="O336" s="987">
        <f t="shared" si="85"/>
        <v>27</v>
      </c>
      <c r="P336" s="987"/>
      <c r="Q336" s="987"/>
      <c r="R336" s="987"/>
      <c r="S336" s="987"/>
      <c r="T336" s="987"/>
      <c r="U336" s="987"/>
      <c r="V336" s="987">
        <f t="shared" si="80"/>
        <v>27</v>
      </c>
      <c r="W336" s="987"/>
      <c r="X336" s="987"/>
      <c r="Y336" s="987"/>
      <c r="Z336" s="987">
        <f t="shared" si="86"/>
        <v>0</v>
      </c>
      <c r="AA336" s="987"/>
      <c r="AB336" s="987">
        <f t="shared" si="87"/>
        <v>0</v>
      </c>
      <c r="AC336" s="987">
        <f t="shared" si="87"/>
        <v>0</v>
      </c>
      <c r="AD336" s="987">
        <f t="shared" si="87"/>
        <v>0</v>
      </c>
      <c r="AE336" s="987">
        <f t="shared" si="87"/>
        <v>22.5</v>
      </c>
      <c r="AF336" s="987">
        <f t="shared" si="87"/>
        <v>0</v>
      </c>
      <c r="AG336" s="987">
        <f t="shared" si="87"/>
        <v>0</v>
      </c>
      <c r="AH336" s="987">
        <f t="shared" si="87"/>
        <v>0</v>
      </c>
      <c r="AI336" s="987">
        <f t="shared" si="87"/>
        <v>0</v>
      </c>
      <c r="AJ336" s="987">
        <f t="shared" si="87"/>
        <v>0</v>
      </c>
      <c r="AK336" s="987">
        <f t="shared" si="87"/>
        <v>0</v>
      </c>
      <c r="AL336" s="987">
        <f t="shared" si="88"/>
        <v>0</v>
      </c>
      <c r="AM336" s="987">
        <f t="shared" si="88"/>
        <v>0</v>
      </c>
      <c r="AN336" s="987">
        <f t="shared" si="88"/>
        <v>0</v>
      </c>
      <c r="AO336" s="987">
        <f t="shared" si="88"/>
        <v>0</v>
      </c>
      <c r="AP336" s="987">
        <f t="shared" si="88"/>
        <v>0</v>
      </c>
      <c r="AQ336" s="987">
        <f t="shared" si="88"/>
        <v>0</v>
      </c>
      <c r="AR336" s="987">
        <f t="shared" si="88"/>
        <v>0</v>
      </c>
    </row>
    <row r="337" spans="2:44">
      <c r="B337" s="948">
        <v>858</v>
      </c>
      <c r="C337" s="950" t="s">
        <v>3521</v>
      </c>
      <c r="D337" s="951">
        <v>910</v>
      </c>
      <c r="E337" s="951" t="s">
        <v>3538</v>
      </c>
      <c r="F337" s="948" t="s">
        <v>4098</v>
      </c>
      <c r="G337" s="949">
        <v>45190</v>
      </c>
      <c r="H337" s="948" t="s">
        <v>4099</v>
      </c>
      <c r="I337" s="948" t="s">
        <v>3647</v>
      </c>
      <c r="J337" s="948" t="s">
        <v>501</v>
      </c>
      <c r="K337" s="948" t="s">
        <v>3648</v>
      </c>
      <c r="L337" s="960">
        <v>265</v>
      </c>
      <c r="M337" s="987">
        <v>22.5</v>
      </c>
      <c r="N337" s="987">
        <v>4.5</v>
      </c>
      <c r="O337" s="987">
        <f t="shared" si="85"/>
        <v>27</v>
      </c>
      <c r="P337" s="987"/>
      <c r="Q337" s="987"/>
      <c r="R337" s="987"/>
      <c r="S337" s="987"/>
      <c r="T337" s="987"/>
      <c r="U337" s="987"/>
      <c r="V337" s="987">
        <f t="shared" si="80"/>
        <v>27</v>
      </c>
      <c r="W337" s="987"/>
      <c r="X337" s="987"/>
      <c r="Y337" s="987"/>
      <c r="Z337" s="987">
        <f t="shared" si="86"/>
        <v>0</v>
      </c>
      <c r="AA337" s="987"/>
      <c r="AB337" s="987">
        <f t="shared" si="87"/>
        <v>0</v>
      </c>
      <c r="AC337" s="987">
        <f t="shared" si="87"/>
        <v>0</v>
      </c>
      <c r="AD337" s="987">
        <f t="shared" si="87"/>
        <v>0</v>
      </c>
      <c r="AE337" s="987">
        <f t="shared" si="87"/>
        <v>22.5</v>
      </c>
      <c r="AF337" s="987">
        <f t="shared" si="87"/>
        <v>0</v>
      </c>
      <c r="AG337" s="987">
        <f t="shared" si="87"/>
        <v>0</v>
      </c>
      <c r="AH337" s="987">
        <f t="shared" si="87"/>
        <v>0</v>
      </c>
      <c r="AI337" s="987">
        <f t="shared" si="87"/>
        <v>0</v>
      </c>
      <c r="AJ337" s="987">
        <f t="shared" si="87"/>
        <v>0</v>
      </c>
      <c r="AK337" s="987">
        <f t="shared" si="87"/>
        <v>0</v>
      </c>
      <c r="AL337" s="987">
        <f t="shared" si="88"/>
        <v>0</v>
      </c>
      <c r="AM337" s="987">
        <f t="shared" si="88"/>
        <v>0</v>
      </c>
      <c r="AN337" s="987">
        <f t="shared" si="88"/>
        <v>0</v>
      </c>
      <c r="AO337" s="987">
        <f t="shared" si="88"/>
        <v>0</v>
      </c>
      <c r="AP337" s="987">
        <f t="shared" si="88"/>
        <v>0</v>
      </c>
      <c r="AQ337" s="987">
        <f t="shared" si="88"/>
        <v>0</v>
      </c>
      <c r="AR337" s="987">
        <f t="shared" si="88"/>
        <v>0</v>
      </c>
    </row>
    <row r="338" spans="2:44">
      <c r="B338" s="948">
        <v>859</v>
      </c>
      <c r="C338" s="950" t="s">
        <v>3521</v>
      </c>
      <c r="D338" s="951">
        <v>911</v>
      </c>
      <c r="E338" s="951" t="s">
        <v>3538</v>
      </c>
      <c r="F338" s="948" t="s">
        <v>4100</v>
      </c>
      <c r="G338" s="949">
        <v>45190</v>
      </c>
      <c r="H338" s="948" t="s">
        <v>4101</v>
      </c>
      <c r="I338" s="948" t="s">
        <v>3647</v>
      </c>
      <c r="J338" s="948" t="s">
        <v>501</v>
      </c>
      <c r="K338" s="948" t="s">
        <v>3648</v>
      </c>
      <c r="L338" s="960">
        <v>265</v>
      </c>
      <c r="M338" s="987">
        <v>35.5</v>
      </c>
      <c r="N338" s="987">
        <v>7.1</v>
      </c>
      <c r="O338" s="987">
        <f t="shared" si="85"/>
        <v>42.6</v>
      </c>
      <c r="P338" s="987"/>
      <c r="Q338" s="987"/>
      <c r="R338" s="987"/>
      <c r="S338" s="987"/>
      <c r="T338" s="987"/>
      <c r="U338" s="987"/>
      <c r="V338" s="987">
        <f t="shared" ref="V338:V369" si="89">O338</f>
        <v>42.6</v>
      </c>
      <c r="W338" s="987"/>
      <c r="X338" s="987"/>
      <c r="Y338" s="987"/>
      <c r="Z338" s="987">
        <f t="shared" si="86"/>
        <v>0</v>
      </c>
      <c r="AA338" s="987"/>
      <c r="AB338" s="987">
        <f t="shared" ref="AB338:AK347" si="90">IF(AB$6-$L338=0,$M338,0)</f>
        <v>0</v>
      </c>
      <c r="AC338" s="987">
        <f t="shared" si="90"/>
        <v>0</v>
      </c>
      <c r="AD338" s="987">
        <f t="shared" si="90"/>
        <v>0</v>
      </c>
      <c r="AE338" s="987">
        <f t="shared" si="90"/>
        <v>35.5</v>
      </c>
      <c r="AF338" s="987">
        <f t="shared" si="90"/>
        <v>0</v>
      </c>
      <c r="AG338" s="987">
        <f t="shared" si="90"/>
        <v>0</v>
      </c>
      <c r="AH338" s="987">
        <f t="shared" si="90"/>
        <v>0</v>
      </c>
      <c r="AI338" s="987">
        <f t="shared" si="90"/>
        <v>0</v>
      </c>
      <c r="AJ338" s="987">
        <f t="shared" si="90"/>
        <v>0</v>
      </c>
      <c r="AK338" s="987">
        <f t="shared" si="90"/>
        <v>0</v>
      </c>
      <c r="AL338" s="987">
        <f t="shared" ref="AL338:AR347" si="91">IF(AL$6-$L338=0,$M338,0)</f>
        <v>0</v>
      </c>
      <c r="AM338" s="987">
        <f t="shared" si="91"/>
        <v>0</v>
      </c>
      <c r="AN338" s="987">
        <f t="shared" si="91"/>
        <v>0</v>
      </c>
      <c r="AO338" s="987">
        <f t="shared" si="91"/>
        <v>0</v>
      </c>
      <c r="AP338" s="987">
        <f t="shared" si="91"/>
        <v>0</v>
      </c>
      <c r="AQ338" s="987">
        <f t="shared" si="91"/>
        <v>0</v>
      </c>
      <c r="AR338" s="987">
        <f t="shared" si="91"/>
        <v>0</v>
      </c>
    </row>
    <row r="339" spans="2:44">
      <c r="B339" s="948">
        <v>860</v>
      </c>
      <c r="C339" s="950" t="s">
        <v>3521</v>
      </c>
      <c r="D339" s="951">
        <v>912</v>
      </c>
      <c r="E339" s="951" t="s">
        <v>3538</v>
      </c>
      <c r="F339" s="948" t="s">
        <v>4102</v>
      </c>
      <c r="G339" s="949">
        <v>45191</v>
      </c>
      <c r="H339" s="948" t="s">
        <v>4103</v>
      </c>
      <c r="I339" s="948" t="s">
        <v>3647</v>
      </c>
      <c r="J339" s="948" t="s">
        <v>501</v>
      </c>
      <c r="K339" s="948" t="s">
        <v>3648</v>
      </c>
      <c r="L339" s="960">
        <v>265</v>
      </c>
      <c r="M339" s="987">
        <v>22.5</v>
      </c>
      <c r="N339" s="987">
        <v>4.5</v>
      </c>
      <c r="O339" s="987">
        <f t="shared" si="85"/>
        <v>27</v>
      </c>
      <c r="P339" s="987"/>
      <c r="Q339" s="987"/>
      <c r="R339" s="987"/>
      <c r="S339" s="987"/>
      <c r="T339" s="987"/>
      <c r="U339" s="987"/>
      <c r="V339" s="987">
        <f t="shared" si="89"/>
        <v>27</v>
      </c>
      <c r="W339" s="987"/>
      <c r="X339" s="987"/>
      <c r="Y339" s="987"/>
      <c r="Z339" s="987">
        <f t="shared" si="86"/>
        <v>0</v>
      </c>
      <c r="AA339" s="987"/>
      <c r="AB339" s="987">
        <f t="shared" si="90"/>
        <v>0</v>
      </c>
      <c r="AC339" s="987">
        <f t="shared" si="90"/>
        <v>0</v>
      </c>
      <c r="AD339" s="987">
        <f t="shared" si="90"/>
        <v>0</v>
      </c>
      <c r="AE339" s="987">
        <f t="shared" si="90"/>
        <v>22.5</v>
      </c>
      <c r="AF339" s="987">
        <f t="shared" si="90"/>
        <v>0</v>
      </c>
      <c r="AG339" s="987">
        <f t="shared" si="90"/>
        <v>0</v>
      </c>
      <c r="AH339" s="987">
        <f t="shared" si="90"/>
        <v>0</v>
      </c>
      <c r="AI339" s="987">
        <f t="shared" si="90"/>
        <v>0</v>
      </c>
      <c r="AJ339" s="987">
        <f t="shared" si="90"/>
        <v>0</v>
      </c>
      <c r="AK339" s="987">
        <f t="shared" si="90"/>
        <v>0</v>
      </c>
      <c r="AL339" s="987">
        <f t="shared" si="91"/>
        <v>0</v>
      </c>
      <c r="AM339" s="987">
        <f t="shared" si="91"/>
        <v>0</v>
      </c>
      <c r="AN339" s="987">
        <f t="shared" si="91"/>
        <v>0</v>
      </c>
      <c r="AO339" s="987">
        <f t="shared" si="91"/>
        <v>0</v>
      </c>
      <c r="AP339" s="987">
        <f t="shared" si="91"/>
        <v>0</v>
      </c>
      <c r="AQ339" s="987">
        <f t="shared" si="91"/>
        <v>0</v>
      </c>
      <c r="AR339" s="987">
        <f t="shared" si="91"/>
        <v>0</v>
      </c>
    </row>
    <row r="340" spans="2:44">
      <c r="B340" s="948">
        <v>861</v>
      </c>
      <c r="C340" s="950" t="s">
        <v>3521</v>
      </c>
      <c r="D340" s="951">
        <v>913</v>
      </c>
      <c r="E340" s="951" t="s">
        <v>3538</v>
      </c>
      <c r="F340" s="948" t="s">
        <v>4104</v>
      </c>
      <c r="G340" s="949">
        <v>45191</v>
      </c>
      <c r="H340" s="948" t="s">
        <v>4105</v>
      </c>
      <c r="I340" s="948" t="s">
        <v>3647</v>
      </c>
      <c r="J340" s="948" t="s">
        <v>501</v>
      </c>
      <c r="K340" s="948" t="s">
        <v>3648</v>
      </c>
      <c r="L340" s="960">
        <v>265</v>
      </c>
      <c r="M340" s="987">
        <v>28.5</v>
      </c>
      <c r="N340" s="987">
        <v>5.7</v>
      </c>
      <c r="O340" s="987">
        <f t="shared" si="85"/>
        <v>34.200000000000003</v>
      </c>
      <c r="P340" s="987"/>
      <c r="Q340" s="987"/>
      <c r="R340" s="987"/>
      <c r="S340" s="987"/>
      <c r="T340" s="987"/>
      <c r="U340" s="987"/>
      <c r="V340" s="987">
        <f t="shared" si="89"/>
        <v>34.200000000000003</v>
      </c>
      <c r="W340" s="987"/>
      <c r="X340" s="987"/>
      <c r="Y340" s="987"/>
      <c r="Z340" s="987">
        <f t="shared" si="86"/>
        <v>0</v>
      </c>
      <c r="AA340" s="987"/>
      <c r="AB340" s="987">
        <f t="shared" si="90"/>
        <v>0</v>
      </c>
      <c r="AC340" s="987">
        <f t="shared" si="90"/>
        <v>0</v>
      </c>
      <c r="AD340" s="987">
        <f t="shared" si="90"/>
        <v>0</v>
      </c>
      <c r="AE340" s="987">
        <f t="shared" si="90"/>
        <v>28.5</v>
      </c>
      <c r="AF340" s="987">
        <f t="shared" si="90"/>
        <v>0</v>
      </c>
      <c r="AG340" s="987">
        <f t="shared" si="90"/>
        <v>0</v>
      </c>
      <c r="AH340" s="987">
        <f t="shared" si="90"/>
        <v>0</v>
      </c>
      <c r="AI340" s="987">
        <f t="shared" si="90"/>
        <v>0</v>
      </c>
      <c r="AJ340" s="987">
        <f t="shared" si="90"/>
        <v>0</v>
      </c>
      <c r="AK340" s="987">
        <f t="shared" si="90"/>
        <v>0</v>
      </c>
      <c r="AL340" s="987">
        <f t="shared" si="91"/>
        <v>0</v>
      </c>
      <c r="AM340" s="987">
        <f t="shared" si="91"/>
        <v>0</v>
      </c>
      <c r="AN340" s="987">
        <f t="shared" si="91"/>
        <v>0</v>
      </c>
      <c r="AO340" s="987">
        <f t="shared" si="91"/>
        <v>0</v>
      </c>
      <c r="AP340" s="987">
        <f t="shared" si="91"/>
        <v>0</v>
      </c>
      <c r="AQ340" s="987">
        <f t="shared" si="91"/>
        <v>0</v>
      </c>
      <c r="AR340" s="987">
        <f t="shared" si="91"/>
        <v>0</v>
      </c>
    </row>
    <row r="341" spans="2:44">
      <c r="B341" s="948">
        <v>862</v>
      </c>
      <c r="C341" s="950" t="s">
        <v>3521</v>
      </c>
      <c r="D341" s="951">
        <v>914</v>
      </c>
      <c r="E341" s="951" t="s">
        <v>3538</v>
      </c>
      <c r="F341" s="948" t="s">
        <v>4106</v>
      </c>
      <c r="G341" s="949">
        <v>45191</v>
      </c>
      <c r="H341" s="948" t="s">
        <v>4107</v>
      </c>
      <c r="I341" s="948" t="s">
        <v>3647</v>
      </c>
      <c r="J341" s="948" t="s">
        <v>501</v>
      </c>
      <c r="K341" s="948" t="s">
        <v>3648</v>
      </c>
      <c r="L341" s="960">
        <v>265</v>
      </c>
      <c r="M341" s="987">
        <v>22.5</v>
      </c>
      <c r="N341" s="987">
        <v>4.5</v>
      </c>
      <c r="O341" s="987">
        <f t="shared" si="85"/>
        <v>27</v>
      </c>
      <c r="P341" s="987"/>
      <c r="Q341" s="987"/>
      <c r="R341" s="987"/>
      <c r="S341" s="987"/>
      <c r="T341" s="987"/>
      <c r="U341" s="987"/>
      <c r="V341" s="987">
        <f t="shared" si="89"/>
        <v>27</v>
      </c>
      <c r="W341" s="987"/>
      <c r="X341" s="987"/>
      <c r="Y341" s="987"/>
      <c r="Z341" s="987">
        <f t="shared" si="86"/>
        <v>0</v>
      </c>
      <c r="AA341" s="987"/>
      <c r="AB341" s="987">
        <f t="shared" si="90"/>
        <v>0</v>
      </c>
      <c r="AC341" s="987">
        <f t="shared" si="90"/>
        <v>0</v>
      </c>
      <c r="AD341" s="987">
        <f t="shared" si="90"/>
        <v>0</v>
      </c>
      <c r="AE341" s="987">
        <f t="shared" si="90"/>
        <v>22.5</v>
      </c>
      <c r="AF341" s="987">
        <f t="shared" si="90"/>
        <v>0</v>
      </c>
      <c r="AG341" s="987">
        <f t="shared" si="90"/>
        <v>0</v>
      </c>
      <c r="AH341" s="987">
        <f t="shared" si="90"/>
        <v>0</v>
      </c>
      <c r="AI341" s="987">
        <f t="shared" si="90"/>
        <v>0</v>
      </c>
      <c r="AJ341" s="987">
        <f t="shared" si="90"/>
        <v>0</v>
      </c>
      <c r="AK341" s="987">
        <f t="shared" si="90"/>
        <v>0</v>
      </c>
      <c r="AL341" s="987">
        <f t="shared" si="91"/>
        <v>0</v>
      </c>
      <c r="AM341" s="987">
        <f t="shared" si="91"/>
        <v>0</v>
      </c>
      <c r="AN341" s="987">
        <f t="shared" si="91"/>
        <v>0</v>
      </c>
      <c r="AO341" s="987">
        <f t="shared" si="91"/>
        <v>0</v>
      </c>
      <c r="AP341" s="987">
        <f t="shared" si="91"/>
        <v>0</v>
      </c>
      <c r="AQ341" s="987">
        <f t="shared" si="91"/>
        <v>0</v>
      </c>
      <c r="AR341" s="987">
        <f t="shared" si="91"/>
        <v>0</v>
      </c>
    </row>
    <row r="342" spans="2:44">
      <c r="B342" s="948">
        <v>863</v>
      </c>
      <c r="C342" s="950" t="s">
        <v>3521</v>
      </c>
      <c r="D342" s="951">
        <v>915</v>
      </c>
      <c r="E342" s="951" t="s">
        <v>3538</v>
      </c>
      <c r="F342" s="948" t="s">
        <v>4108</v>
      </c>
      <c r="G342" s="949">
        <v>45191</v>
      </c>
      <c r="H342" s="948" t="s">
        <v>4109</v>
      </c>
      <c r="I342" s="948" t="s">
        <v>3647</v>
      </c>
      <c r="J342" s="948" t="s">
        <v>501</v>
      </c>
      <c r="K342" s="948" t="s">
        <v>3648</v>
      </c>
      <c r="L342" s="960">
        <v>265</v>
      </c>
      <c r="M342" s="987">
        <v>17.25</v>
      </c>
      <c r="N342" s="987">
        <v>3.45</v>
      </c>
      <c r="O342" s="987">
        <f t="shared" si="85"/>
        <v>20.7</v>
      </c>
      <c r="P342" s="987"/>
      <c r="Q342" s="987"/>
      <c r="R342" s="987"/>
      <c r="S342" s="987"/>
      <c r="T342" s="987"/>
      <c r="U342" s="987"/>
      <c r="V342" s="987">
        <f t="shared" si="89"/>
        <v>20.7</v>
      </c>
      <c r="W342" s="987"/>
      <c r="X342" s="987"/>
      <c r="Y342" s="987"/>
      <c r="Z342" s="987">
        <f t="shared" si="86"/>
        <v>0</v>
      </c>
      <c r="AA342" s="987"/>
      <c r="AB342" s="987">
        <f t="shared" si="90"/>
        <v>0</v>
      </c>
      <c r="AC342" s="987">
        <f t="shared" si="90"/>
        <v>0</v>
      </c>
      <c r="AD342" s="987">
        <f t="shared" si="90"/>
        <v>0</v>
      </c>
      <c r="AE342" s="987">
        <f t="shared" si="90"/>
        <v>17.25</v>
      </c>
      <c r="AF342" s="987">
        <f t="shared" si="90"/>
        <v>0</v>
      </c>
      <c r="AG342" s="987">
        <f t="shared" si="90"/>
        <v>0</v>
      </c>
      <c r="AH342" s="987">
        <f t="shared" si="90"/>
        <v>0</v>
      </c>
      <c r="AI342" s="987">
        <f t="shared" si="90"/>
        <v>0</v>
      </c>
      <c r="AJ342" s="987">
        <f t="shared" si="90"/>
        <v>0</v>
      </c>
      <c r="AK342" s="987">
        <f t="shared" si="90"/>
        <v>0</v>
      </c>
      <c r="AL342" s="987">
        <f t="shared" si="91"/>
        <v>0</v>
      </c>
      <c r="AM342" s="987">
        <f t="shared" si="91"/>
        <v>0</v>
      </c>
      <c r="AN342" s="987">
        <f t="shared" si="91"/>
        <v>0</v>
      </c>
      <c r="AO342" s="987">
        <f t="shared" si="91"/>
        <v>0</v>
      </c>
      <c r="AP342" s="987">
        <f t="shared" si="91"/>
        <v>0</v>
      </c>
      <c r="AQ342" s="987">
        <f t="shared" si="91"/>
        <v>0</v>
      </c>
      <c r="AR342" s="987">
        <f t="shared" si="91"/>
        <v>0</v>
      </c>
    </row>
    <row r="343" spans="2:44">
      <c r="B343" s="948">
        <v>864</v>
      </c>
      <c r="C343" s="950" t="s">
        <v>3521</v>
      </c>
      <c r="D343" s="951">
        <v>916</v>
      </c>
      <c r="E343" s="951" t="s">
        <v>3538</v>
      </c>
      <c r="F343" s="948" t="s">
        <v>4110</v>
      </c>
      <c r="G343" s="949">
        <v>45191</v>
      </c>
      <c r="H343" s="948" t="s">
        <v>4111</v>
      </c>
      <c r="I343" s="948" t="s">
        <v>3647</v>
      </c>
      <c r="J343" s="948" t="s">
        <v>501</v>
      </c>
      <c r="K343" s="948" t="s">
        <v>3648</v>
      </c>
      <c r="L343" s="960">
        <v>265</v>
      </c>
      <c r="M343" s="987">
        <v>22.5</v>
      </c>
      <c r="N343" s="987">
        <v>4.5</v>
      </c>
      <c r="O343" s="987">
        <f t="shared" si="85"/>
        <v>27</v>
      </c>
      <c r="P343" s="987"/>
      <c r="Q343" s="987"/>
      <c r="R343" s="987"/>
      <c r="S343" s="987"/>
      <c r="T343" s="987"/>
      <c r="U343" s="987"/>
      <c r="V343" s="987">
        <f t="shared" si="89"/>
        <v>27</v>
      </c>
      <c r="W343" s="987"/>
      <c r="X343" s="987"/>
      <c r="Y343" s="987"/>
      <c r="Z343" s="987">
        <f t="shared" si="86"/>
        <v>0</v>
      </c>
      <c r="AA343" s="987"/>
      <c r="AB343" s="987">
        <f t="shared" si="90"/>
        <v>0</v>
      </c>
      <c r="AC343" s="987">
        <f t="shared" si="90"/>
        <v>0</v>
      </c>
      <c r="AD343" s="987">
        <f t="shared" si="90"/>
        <v>0</v>
      </c>
      <c r="AE343" s="987">
        <f t="shared" si="90"/>
        <v>22.5</v>
      </c>
      <c r="AF343" s="987">
        <f t="shared" si="90"/>
        <v>0</v>
      </c>
      <c r="AG343" s="987">
        <f t="shared" si="90"/>
        <v>0</v>
      </c>
      <c r="AH343" s="987">
        <f t="shared" si="90"/>
        <v>0</v>
      </c>
      <c r="AI343" s="987">
        <f t="shared" si="90"/>
        <v>0</v>
      </c>
      <c r="AJ343" s="987">
        <f t="shared" si="90"/>
        <v>0</v>
      </c>
      <c r="AK343" s="987">
        <f t="shared" si="90"/>
        <v>0</v>
      </c>
      <c r="AL343" s="987">
        <f t="shared" si="91"/>
        <v>0</v>
      </c>
      <c r="AM343" s="987">
        <f t="shared" si="91"/>
        <v>0</v>
      </c>
      <c r="AN343" s="987">
        <f t="shared" si="91"/>
        <v>0</v>
      </c>
      <c r="AO343" s="987">
        <f t="shared" si="91"/>
        <v>0</v>
      </c>
      <c r="AP343" s="987">
        <f t="shared" si="91"/>
        <v>0</v>
      </c>
      <c r="AQ343" s="987">
        <f t="shared" si="91"/>
        <v>0</v>
      </c>
      <c r="AR343" s="987">
        <f t="shared" si="91"/>
        <v>0</v>
      </c>
    </row>
    <row r="344" spans="2:44">
      <c r="B344" s="948">
        <v>865</v>
      </c>
      <c r="C344" s="950" t="s">
        <v>3521</v>
      </c>
      <c r="D344" s="951">
        <v>917</v>
      </c>
      <c r="E344" s="951" t="s">
        <v>3538</v>
      </c>
      <c r="F344" s="948" t="s">
        <v>4112</v>
      </c>
      <c r="G344" s="949">
        <v>45194</v>
      </c>
      <c r="H344" s="948" t="s">
        <v>4113</v>
      </c>
      <c r="I344" s="948" t="s">
        <v>3647</v>
      </c>
      <c r="J344" s="948" t="s">
        <v>501</v>
      </c>
      <c r="K344" s="948" t="s">
        <v>3648</v>
      </c>
      <c r="L344" s="960">
        <v>265</v>
      </c>
      <c r="M344" s="987">
        <v>35.5</v>
      </c>
      <c r="N344" s="987">
        <v>7.1</v>
      </c>
      <c r="O344" s="987">
        <f t="shared" si="85"/>
        <v>42.6</v>
      </c>
      <c r="P344" s="987"/>
      <c r="Q344" s="987"/>
      <c r="R344" s="987"/>
      <c r="S344" s="987"/>
      <c r="T344" s="987"/>
      <c r="U344" s="987"/>
      <c r="V344" s="987">
        <f t="shared" si="89"/>
        <v>42.6</v>
      </c>
      <c r="W344" s="987"/>
      <c r="X344" s="987"/>
      <c r="Y344" s="987"/>
      <c r="Z344" s="987">
        <f t="shared" si="86"/>
        <v>0</v>
      </c>
      <c r="AA344" s="987"/>
      <c r="AB344" s="987">
        <f t="shared" si="90"/>
        <v>0</v>
      </c>
      <c r="AC344" s="987">
        <f t="shared" si="90"/>
        <v>0</v>
      </c>
      <c r="AD344" s="987">
        <f t="shared" si="90"/>
        <v>0</v>
      </c>
      <c r="AE344" s="987">
        <f t="shared" si="90"/>
        <v>35.5</v>
      </c>
      <c r="AF344" s="987">
        <f t="shared" si="90"/>
        <v>0</v>
      </c>
      <c r="AG344" s="987">
        <f t="shared" si="90"/>
        <v>0</v>
      </c>
      <c r="AH344" s="987">
        <f t="shared" si="90"/>
        <v>0</v>
      </c>
      <c r="AI344" s="987">
        <f t="shared" si="90"/>
        <v>0</v>
      </c>
      <c r="AJ344" s="987">
        <f t="shared" si="90"/>
        <v>0</v>
      </c>
      <c r="AK344" s="987">
        <f t="shared" si="90"/>
        <v>0</v>
      </c>
      <c r="AL344" s="987">
        <f t="shared" si="91"/>
        <v>0</v>
      </c>
      <c r="AM344" s="987">
        <f t="shared" si="91"/>
        <v>0</v>
      </c>
      <c r="AN344" s="987">
        <f t="shared" si="91"/>
        <v>0</v>
      </c>
      <c r="AO344" s="987">
        <f t="shared" si="91"/>
        <v>0</v>
      </c>
      <c r="AP344" s="987">
        <f t="shared" si="91"/>
        <v>0</v>
      </c>
      <c r="AQ344" s="987">
        <f t="shared" si="91"/>
        <v>0</v>
      </c>
      <c r="AR344" s="987">
        <f t="shared" si="91"/>
        <v>0</v>
      </c>
    </row>
    <row r="345" spans="2:44">
      <c r="B345" s="948">
        <v>866</v>
      </c>
      <c r="C345" s="950" t="s">
        <v>3521</v>
      </c>
      <c r="D345" s="951">
        <v>918</v>
      </c>
      <c r="E345" s="951" t="s">
        <v>3538</v>
      </c>
      <c r="F345" s="948" t="s">
        <v>4114</v>
      </c>
      <c r="G345" s="949">
        <v>45194</v>
      </c>
      <c r="H345" s="948" t="s">
        <v>4115</v>
      </c>
      <c r="I345" s="948" t="s">
        <v>3647</v>
      </c>
      <c r="J345" s="948" t="s">
        <v>501</v>
      </c>
      <c r="K345" s="948" t="s">
        <v>3648</v>
      </c>
      <c r="L345" s="960">
        <v>265</v>
      </c>
      <c r="M345" s="987">
        <v>22.5</v>
      </c>
      <c r="N345" s="987">
        <v>4.5</v>
      </c>
      <c r="O345" s="987">
        <f t="shared" si="85"/>
        <v>27</v>
      </c>
      <c r="P345" s="987"/>
      <c r="Q345" s="987"/>
      <c r="R345" s="987"/>
      <c r="S345" s="987"/>
      <c r="T345" s="987"/>
      <c r="U345" s="987"/>
      <c r="V345" s="987">
        <f t="shared" si="89"/>
        <v>27</v>
      </c>
      <c r="W345" s="987"/>
      <c r="X345" s="987"/>
      <c r="Y345" s="987"/>
      <c r="Z345" s="987">
        <f t="shared" si="86"/>
        <v>0</v>
      </c>
      <c r="AA345" s="987"/>
      <c r="AB345" s="987">
        <f t="shared" si="90"/>
        <v>0</v>
      </c>
      <c r="AC345" s="987">
        <f t="shared" si="90"/>
        <v>0</v>
      </c>
      <c r="AD345" s="987">
        <f t="shared" si="90"/>
        <v>0</v>
      </c>
      <c r="AE345" s="987">
        <f t="shared" si="90"/>
        <v>22.5</v>
      </c>
      <c r="AF345" s="987">
        <f t="shared" si="90"/>
        <v>0</v>
      </c>
      <c r="AG345" s="987">
        <f t="shared" si="90"/>
        <v>0</v>
      </c>
      <c r="AH345" s="987">
        <f t="shared" si="90"/>
        <v>0</v>
      </c>
      <c r="AI345" s="987">
        <f t="shared" si="90"/>
        <v>0</v>
      </c>
      <c r="AJ345" s="987">
        <f t="shared" si="90"/>
        <v>0</v>
      </c>
      <c r="AK345" s="987">
        <f t="shared" si="90"/>
        <v>0</v>
      </c>
      <c r="AL345" s="987">
        <f t="shared" si="91"/>
        <v>0</v>
      </c>
      <c r="AM345" s="987">
        <f t="shared" si="91"/>
        <v>0</v>
      </c>
      <c r="AN345" s="987">
        <f t="shared" si="91"/>
        <v>0</v>
      </c>
      <c r="AO345" s="987">
        <f t="shared" si="91"/>
        <v>0</v>
      </c>
      <c r="AP345" s="987">
        <f t="shared" si="91"/>
        <v>0</v>
      </c>
      <c r="AQ345" s="987">
        <f t="shared" si="91"/>
        <v>0</v>
      </c>
      <c r="AR345" s="987">
        <f t="shared" si="91"/>
        <v>0</v>
      </c>
    </row>
    <row r="346" spans="2:44">
      <c r="B346" s="948">
        <v>867</v>
      </c>
      <c r="C346" s="950" t="s">
        <v>3521</v>
      </c>
      <c r="D346" s="951">
        <v>919</v>
      </c>
      <c r="E346" s="951" t="s">
        <v>3538</v>
      </c>
      <c r="F346" s="948" t="s">
        <v>4116</v>
      </c>
      <c r="G346" s="949">
        <v>45195</v>
      </c>
      <c r="H346" s="948" t="s">
        <v>4117</v>
      </c>
      <c r="I346" s="948" t="s">
        <v>3647</v>
      </c>
      <c r="J346" s="948" t="s">
        <v>501</v>
      </c>
      <c r="K346" s="948" t="s">
        <v>3648</v>
      </c>
      <c r="L346" s="960">
        <v>265</v>
      </c>
      <c r="M346" s="987">
        <v>28.5</v>
      </c>
      <c r="N346" s="987">
        <v>5.7</v>
      </c>
      <c r="O346" s="987">
        <f t="shared" si="85"/>
        <v>34.200000000000003</v>
      </c>
      <c r="P346" s="987"/>
      <c r="Q346" s="987"/>
      <c r="R346" s="987"/>
      <c r="S346" s="987"/>
      <c r="T346" s="987"/>
      <c r="U346" s="987"/>
      <c r="V346" s="987">
        <f t="shared" si="89"/>
        <v>34.200000000000003</v>
      </c>
      <c r="W346" s="987"/>
      <c r="X346" s="987"/>
      <c r="Y346" s="987"/>
      <c r="Z346" s="987">
        <f t="shared" si="86"/>
        <v>0</v>
      </c>
      <c r="AA346" s="987"/>
      <c r="AB346" s="987">
        <f t="shared" si="90"/>
        <v>0</v>
      </c>
      <c r="AC346" s="987">
        <f t="shared" si="90"/>
        <v>0</v>
      </c>
      <c r="AD346" s="987">
        <f t="shared" si="90"/>
        <v>0</v>
      </c>
      <c r="AE346" s="987">
        <f t="shared" si="90"/>
        <v>28.5</v>
      </c>
      <c r="AF346" s="987">
        <f t="shared" si="90"/>
        <v>0</v>
      </c>
      <c r="AG346" s="987">
        <f t="shared" si="90"/>
        <v>0</v>
      </c>
      <c r="AH346" s="987">
        <f t="shared" si="90"/>
        <v>0</v>
      </c>
      <c r="AI346" s="987">
        <f t="shared" si="90"/>
        <v>0</v>
      </c>
      <c r="AJ346" s="987">
        <f t="shared" si="90"/>
        <v>0</v>
      </c>
      <c r="AK346" s="987">
        <f t="shared" si="90"/>
        <v>0</v>
      </c>
      <c r="AL346" s="987">
        <f t="shared" si="91"/>
        <v>0</v>
      </c>
      <c r="AM346" s="987">
        <f t="shared" si="91"/>
        <v>0</v>
      </c>
      <c r="AN346" s="987">
        <f t="shared" si="91"/>
        <v>0</v>
      </c>
      <c r="AO346" s="987">
        <f t="shared" si="91"/>
        <v>0</v>
      </c>
      <c r="AP346" s="987">
        <f t="shared" si="91"/>
        <v>0</v>
      </c>
      <c r="AQ346" s="987">
        <f t="shared" si="91"/>
        <v>0</v>
      </c>
      <c r="AR346" s="987">
        <f t="shared" si="91"/>
        <v>0</v>
      </c>
    </row>
    <row r="347" spans="2:44">
      <c r="B347" s="948">
        <v>868</v>
      </c>
      <c r="C347" s="950" t="s">
        <v>3521</v>
      </c>
      <c r="D347" s="951">
        <v>920</v>
      </c>
      <c r="E347" s="951" t="s">
        <v>3538</v>
      </c>
      <c r="F347" s="948" t="s">
        <v>4118</v>
      </c>
      <c r="G347" s="949">
        <v>45195</v>
      </c>
      <c r="H347" s="948" t="s">
        <v>4119</v>
      </c>
      <c r="I347" s="948" t="s">
        <v>3647</v>
      </c>
      <c r="J347" s="948" t="s">
        <v>501</v>
      </c>
      <c r="K347" s="948" t="s">
        <v>3648</v>
      </c>
      <c r="L347" s="960">
        <v>265</v>
      </c>
      <c r="M347" s="987">
        <v>17.25</v>
      </c>
      <c r="N347" s="987">
        <v>3.45</v>
      </c>
      <c r="O347" s="987">
        <f t="shared" si="85"/>
        <v>20.7</v>
      </c>
      <c r="P347" s="987"/>
      <c r="Q347" s="987"/>
      <c r="R347" s="987"/>
      <c r="S347" s="987"/>
      <c r="T347" s="987"/>
      <c r="U347" s="987"/>
      <c r="V347" s="987">
        <f t="shared" si="89"/>
        <v>20.7</v>
      </c>
      <c r="W347" s="987"/>
      <c r="X347" s="987"/>
      <c r="Y347" s="987"/>
      <c r="Z347" s="987">
        <f t="shared" si="86"/>
        <v>0</v>
      </c>
      <c r="AA347" s="987"/>
      <c r="AB347" s="987">
        <f t="shared" si="90"/>
        <v>0</v>
      </c>
      <c r="AC347" s="987">
        <f t="shared" si="90"/>
        <v>0</v>
      </c>
      <c r="AD347" s="987">
        <f t="shared" si="90"/>
        <v>0</v>
      </c>
      <c r="AE347" s="987">
        <f t="shared" si="90"/>
        <v>17.25</v>
      </c>
      <c r="AF347" s="987">
        <f t="shared" si="90"/>
        <v>0</v>
      </c>
      <c r="AG347" s="987">
        <f t="shared" si="90"/>
        <v>0</v>
      </c>
      <c r="AH347" s="987">
        <f t="shared" si="90"/>
        <v>0</v>
      </c>
      <c r="AI347" s="987">
        <f t="shared" si="90"/>
        <v>0</v>
      </c>
      <c r="AJ347" s="987">
        <f t="shared" si="90"/>
        <v>0</v>
      </c>
      <c r="AK347" s="987">
        <f t="shared" si="90"/>
        <v>0</v>
      </c>
      <c r="AL347" s="987">
        <f t="shared" si="91"/>
        <v>0</v>
      </c>
      <c r="AM347" s="987">
        <f t="shared" si="91"/>
        <v>0</v>
      </c>
      <c r="AN347" s="987">
        <f t="shared" si="91"/>
        <v>0</v>
      </c>
      <c r="AO347" s="987">
        <f t="shared" si="91"/>
        <v>0</v>
      </c>
      <c r="AP347" s="987">
        <f t="shared" si="91"/>
        <v>0</v>
      </c>
      <c r="AQ347" s="987">
        <f t="shared" si="91"/>
        <v>0</v>
      </c>
      <c r="AR347" s="987">
        <f t="shared" si="91"/>
        <v>0</v>
      </c>
    </row>
    <row r="348" spans="2:44">
      <c r="B348" s="948">
        <v>869</v>
      </c>
      <c r="C348" s="950" t="s">
        <v>3521</v>
      </c>
      <c r="D348" s="951">
        <v>921</v>
      </c>
      <c r="E348" s="951" t="s">
        <v>3538</v>
      </c>
      <c r="F348" s="948" t="s">
        <v>4120</v>
      </c>
      <c r="G348" s="949">
        <v>45195</v>
      </c>
      <c r="H348" s="948" t="s">
        <v>4121</v>
      </c>
      <c r="I348" s="948" t="s">
        <v>3647</v>
      </c>
      <c r="J348" s="948" t="s">
        <v>501</v>
      </c>
      <c r="K348" s="948" t="s">
        <v>3648</v>
      </c>
      <c r="L348" s="960">
        <v>265</v>
      </c>
      <c r="M348" s="987">
        <v>22.5</v>
      </c>
      <c r="N348" s="987">
        <v>4.5</v>
      </c>
      <c r="O348" s="987">
        <f t="shared" si="85"/>
        <v>27</v>
      </c>
      <c r="P348" s="987"/>
      <c r="Q348" s="987"/>
      <c r="R348" s="987"/>
      <c r="S348" s="987"/>
      <c r="T348" s="987"/>
      <c r="U348" s="987"/>
      <c r="V348" s="987">
        <f t="shared" si="89"/>
        <v>27</v>
      </c>
      <c r="W348" s="987"/>
      <c r="X348" s="987"/>
      <c r="Y348" s="987"/>
      <c r="Z348" s="987">
        <f t="shared" si="86"/>
        <v>0</v>
      </c>
      <c r="AA348" s="987"/>
      <c r="AB348" s="987">
        <f t="shared" ref="AB348:AK357" si="92">IF(AB$6-$L348=0,$M348,0)</f>
        <v>0</v>
      </c>
      <c r="AC348" s="987">
        <f t="shared" si="92"/>
        <v>0</v>
      </c>
      <c r="AD348" s="987">
        <f t="shared" si="92"/>
        <v>0</v>
      </c>
      <c r="AE348" s="987">
        <f t="shared" si="92"/>
        <v>22.5</v>
      </c>
      <c r="AF348" s="987">
        <f t="shared" si="92"/>
        <v>0</v>
      </c>
      <c r="AG348" s="987">
        <f t="shared" si="92"/>
        <v>0</v>
      </c>
      <c r="AH348" s="987">
        <f t="shared" si="92"/>
        <v>0</v>
      </c>
      <c r="AI348" s="987">
        <f t="shared" si="92"/>
        <v>0</v>
      </c>
      <c r="AJ348" s="987">
        <f t="shared" si="92"/>
        <v>0</v>
      </c>
      <c r="AK348" s="987">
        <f t="shared" si="92"/>
        <v>0</v>
      </c>
      <c r="AL348" s="987">
        <f t="shared" ref="AL348:AR357" si="93">IF(AL$6-$L348=0,$M348,0)</f>
        <v>0</v>
      </c>
      <c r="AM348" s="987">
        <f t="shared" si="93"/>
        <v>0</v>
      </c>
      <c r="AN348" s="987">
        <f t="shared" si="93"/>
        <v>0</v>
      </c>
      <c r="AO348" s="987">
        <f t="shared" si="93"/>
        <v>0</v>
      </c>
      <c r="AP348" s="987">
        <f t="shared" si="93"/>
        <v>0</v>
      </c>
      <c r="AQ348" s="987">
        <f t="shared" si="93"/>
        <v>0</v>
      </c>
      <c r="AR348" s="987">
        <f t="shared" si="93"/>
        <v>0</v>
      </c>
    </row>
    <row r="349" spans="2:44">
      <c r="B349" s="948">
        <v>870</v>
      </c>
      <c r="C349" s="950" t="s">
        <v>3521</v>
      </c>
      <c r="D349" s="951">
        <v>922</v>
      </c>
      <c r="E349" s="951" t="s">
        <v>3538</v>
      </c>
      <c r="F349" s="948" t="s">
        <v>4122</v>
      </c>
      <c r="G349" s="949">
        <v>45195</v>
      </c>
      <c r="H349" s="948" t="s">
        <v>4123</v>
      </c>
      <c r="I349" s="948" t="s">
        <v>3647</v>
      </c>
      <c r="J349" s="948" t="s">
        <v>501</v>
      </c>
      <c r="K349" s="948" t="s">
        <v>3648</v>
      </c>
      <c r="L349" s="960">
        <v>265</v>
      </c>
      <c r="M349" s="987">
        <v>22.5</v>
      </c>
      <c r="N349" s="987">
        <v>4.5</v>
      </c>
      <c r="O349" s="987">
        <f t="shared" si="85"/>
        <v>27</v>
      </c>
      <c r="P349" s="987"/>
      <c r="Q349" s="987"/>
      <c r="R349" s="987"/>
      <c r="S349" s="987"/>
      <c r="T349" s="987"/>
      <c r="U349" s="987"/>
      <c r="V349" s="987">
        <f t="shared" si="89"/>
        <v>27</v>
      </c>
      <c r="W349" s="987"/>
      <c r="X349" s="987"/>
      <c r="Y349" s="987"/>
      <c r="Z349" s="987">
        <f t="shared" si="86"/>
        <v>0</v>
      </c>
      <c r="AA349" s="987"/>
      <c r="AB349" s="987">
        <f t="shared" si="92"/>
        <v>0</v>
      </c>
      <c r="AC349" s="987">
        <f t="shared" si="92"/>
        <v>0</v>
      </c>
      <c r="AD349" s="987">
        <f t="shared" si="92"/>
        <v>0</v>
      </c>
      <c r="AE349" s="987">
        <f t="shared" si="92"/>
        <v>22.5</v>
      </c>
      <c r="AF349" s="987">
        <f t="shared" si="92"/>
        <v>0</v>
      </c>
      <c r="AG349" s="987">
        <f t="shared" si="92"/>
        <v>0</v>
      </c>
      <c r="AH349" s="987">
        <f t="shared" si="92"/>
        <v>0</v>
      </c>
      <c r="AI349" s="987">
        <f t="shared" si="92"/>
        <v>0</v>
      </c>
      <c r="AJ349" s="987">
        <f t="shared" si="92"/>
        <v>0</v>
      </c>
      <c r="AK349" s="987">
        <f t="shared" si="92"/>
        <v>0</v>
      </c>
      <c r="AL349" s="987">
        <f t="shared" si="93"/>
        <v>0</v>
      </c>
      <c r="AM349" s="987">
        <f t="shared" si="93"/>
        <v>0</v>
      </c>
      <c r="AN349" s="987">
        <f t="shared" si="93"/>
        <v>0</v>
      </c>
      <c r="AO349" s="987">
        <f t="shared" si="93"/>
        <v>0</v>
      </c>
      <c r="AP349" s="987">
        <f t="shared" si="93"/>
        <v>0</v>
      </c>
      <c r="AQ349" s="987">
        <f t="shared" si="93"/>
        <v>0</v>
      </c>
      <c r="AR349" s="987">
        <f t="shared" si="93"/>
        <v>0</v>
      </c>
    </row>
    <row r="350" spans="2:44">
      <c r="B350" s="948">
        <v>871</v>
      </c>
      <c r="C350" s="950" t="s">
        <v>3521</v>
      </c>
      <c r="D350" s="951">
        <v>923</v>
      </c>
      <c r="E350" s="951" t="s">
        <v>3538</v>
      </c>
      <c r="F350" s="948" t="s">
        <v>4124</v>
      </c>
      <c r="G350" s="949">
        <v>45195</v>
      </c>
      <c r="H350" s="948" t="s">
        <v>4125</v>
      </c>
      <c r="I350" s="948" t="s">
        <v>3647</v>
      </c>
      <c r="J350" s="948" t="s">
        <v>501</v>
      </c>
      <c r="K350" s="948" t="s">
        <v>3648</v>
      </c>
      <c r="L350" s="960">
        <v>265</v>
      </c>
      <c r="M350" s="987">
        <v>28.5</v>
      </c>
      <c r="N350" s="987">
        <v>5.7</v>
      </c>
      <c r="O350" s="987">
        <f t="shared" si="85"/>
        <v>34.200000000000003</v>
      </c>
      <c r="P350" s="987"/>
      <c r="Q350" s="987"/>
      <c r="R350" s="987"/>
      <c r="S350" s="987"/>
      <c r="T350" s="987"/>
      <c r="U350" s="987"/>
      <c r="V350" s="987">
        <f t="shared" si="89"/>
        <v>34.200000000000003</v>
      </c>
      <c r="W350" s="987"/>
      <c r="X350" s="987"/>
      <c r="Y350" s="987"/>
      <c r="Z350" s="987">
        <f t="shared" si="86"/>
        <v>0</v>
      </c>
      <c r="AA350" s="987"/>
      <c r="AB350" s="987">
        <f t="shared" si="92"/>
        <v>0</v>
      </c>
      <c r="AC350" s="987">
        <f t="shared" si="92"/>
        <v>0</v>
      </c>
      <c r="AD350" s="987">
        <f t="shared" si="92"/>
        <v>0</v>
      </c>
      <c r="AE350" s="987">
        <f t="shared" si="92"/>
        <v>28.5</v>
      </c>
      <c r="AF350" s="987">
        <f t="shared" si="92"/>
        <v>0</v>
      </c>
      <c r="AG350" s="987">
        <f t="shared" si="92"/>
        <v>0</v>
      </c>
      <c r="AH350" s="987">
        <f t="shared" si="92"/>
        <v>0</v>
      </c>
      <c r="AI350" s="987">
        <f t="shared" si="92"/>
        <v>0</v>
      </c>
      <c r="AJ350" s="987">
        <f t="shared" si="92"/>
        <v>0</v>
      </c>
      <c r="AK350" s="987">
        <f t="shared" si="92"/>
        <v>0</v>
      </c>
      <c r="AL350" s="987">
        <f t="shared" si="93"/>
        <v>0</v>
      </c>
      <c r="AM350" s="987">
        <f t="shared" si="93"/>
        <v>0</v>
      </c>
      <c r="AN350" s="987">
        <f t="shared" si="93"/>
        <v>0</v>
      </c>
      <c r="AO350" s="987">
        <f t="shared" si="93"/>
        <v>0</v>
      </c>
      <c r="AP350" s="987">
        <f t="shared" si="93"/>
        <v>0</v>
      </c>
      <c r="AQ350" s="987">
        <f t="shared" si="93"/>
        <v>0</v>
      </c>
      <c r="AR350" s="987">
        <f t="shared" si="93"/>
        <v>0</v>
      </c>
    </row>
    <row r="351" spans="2:44">
      <c r="B351" s="948">
        <v>872</v>
      </c>
      <c r="C351" s="950" t="s">
        <v>3521</v>
      </c>
      <c r="D351" s="951">
        <v>924</v>
      </c>
      <c r="E351" s="951" t="s">
        <v>3538</v>
      </c>
      <c r="F351" s="948" t="s">
        <v>4126</v>
      </c>
      <c r="G351" s="949">
        <v>45196</v>
      </c>
      <c r="H351" s="948" t="s">
        <v>4127</v>
      </c>
      <c r="I351" s="948" t="s">
        <v>3647</v>
      </c>
      <c r="J351" s="948" t="s">
        <v>501</v>
      </c>
      <c r="K351" s="948" t="s">
        <v>3648</v>
      </c>
      <c r="L351" s="960">
        <v>265</v>
      </c>
      <c r="M351" s="987">
        <v>17.25</v>
      </c>
      <c r="N351" s="987">
        <v>3.45</v>
      </c>
      <c r="O351" s="987">
        <f t="shared" si="85"/>
        <v>20.7</v>
      </c>
      <c r="P351" s="987"/>
      <c r="Q351" s="987"/>
      <c r="R351" s="987"/>
      <c r="S351" s="987"/>
      <c r="T351" s="987"/>
      <c r="U351" s="987"/>
      <c r="V351" s="987">
        <f t="shared" si="89"/>
        <v>20.7</v>
      </c>
      <c r="W351" s="987"/>
      <c r="X351" s="987"/>
      <c r="Y351" s="987"/>
      <c r="Z351" s="987">
        <f t="shared" si="86"/>
        <v>0</v>
      </c>
      <c r="AA351" s="987"/>
      <c r="AB351" s="987">
        <f t="shared" si="92"/>
        <v>0</v>
      </c>
      <c r="AC351" s="987">
        <f t="shared" si="92"/>
        <v>0</v>
      </c>
      <c r="AD351" s="987">
        <f t="shared" si="92"/>
        <v>0</v>
      </c>
      <c r="AE351" s="987">
        <f t="shared" si="92"/>
        <v>17.25</v>
      </c>
      <c r="AF351" s="987">
        <f t="shared" si="92"/>
        <v>0</v>
      </c>
      <c r="AG351" s="987">
        <f t="shared" si="92"/>
        <v>0</v>
      </c>
      <c r="AH351" s="987">
        <f t="shared" si="92"/>
        <v>0</v>
      </c>
      <c r="AI351" s="987">
        <f t="shared" si="92"/>
        <v>0</v>
      </c>
      <c r="AJ351" s="987">
        <f t="shared" si="92"/>
        <v>0</v>
      </c>
      <c r="AK351" s="987">
        <f t="shared" si="92"/>
        <v>0</v>
      </c>
      <c r="AL351" s="987">
        <f t="shared" si="93"/>
        <v>0</v>
      </c>
      <c r="AM351" s="987">
        <f t="shared" si="93"/>
        <v>0</v>
      </c>
      <c r="AN351" s="987">
        <f t="shared" si="93"/>
        <v>0</v>
      </c>
      <c r="AO351" s="987">
        <f t="shared" si="93"/>
        <v>0</v>
      </c>
      <c r="AP351" s="987">
        <f t="shared" si="93"/>
        <v>0</v>
      </c>
      <c r="AQ351" s="987">
        <f t="shared" si="93"/>
        <v>0</v>
      </c>
      <c r="AR351" s="987">
        <f t="shared" si="93"/>
        <v>0</v>
      </c>
    </row>
    <row r="352" spans="2:44">
      <c r="B352" s="948">
        <v>873</v>
      </c>
      <c r="C352" s="950" t="s">
        <v>3521</v>
      </c>
      <c r="D352" s="951">
        <v>925</v>
      </c>
      <c r="E352" s="951" t="s">
        <v>3538</v>
      </c>
      <c r="F352" s="948" t="s">
        <v>4128</v>
      </c>
      <c r="G352" s="949">
        <v>45197</v>
      </c>
      <c r="H352" s="948" t="s">
        <v>4129</v>
      </c>
      <c r="I352" s="948" t="s">
        <v>3647</v>
      </c>
      <c r="J352" s="948" t="s">
        <v>501</v>
      </c>
      <c r="K352" s="948" t="s">
        <v>3648</v>
      </c>
      <c r="L352" s="960">
        <v>265</v>
      </c>
      <c r="M352" s="987">
        <v>17.25</v>
      </c>
      <c r="N352" s="987">
        <v>3.45</v>
      </c>
      <c r="O352" s="987">
        <f t="shared" si="85"/>
        <v>20.7</v>
      </c>
      <c r="P352" s="987"/>
      <c r="Q352" s="987"/>
      <c r="R352" s="987"/>
      <c r="S352" s="987"/>
      <c r="T352" s="987"/>
      <c r="U352" s="987"/>
      <c r="V352" s="987">
        <f t="shared" si="89"/>
        <v>20.7</v>
      </c>
      <c r="W352" s="987"/>
      <c r="X352" s="987"/>
      <c r="Y352" s="987"/>
      <c r="Z352" s="987">
        <f t="shared" si="86"/>
        <v>0</v>
      </c>
      <c r="AA352" s="987"/>
      <c r="AB352" s="987">
        <f t="shared" si="92"/>
        <v>0</v>
      </c>
      <c r="AC352" s="987">
        <f t="shared" si="92"/>
        <v>0</v>
      </c>
      <c r="AD352" s="987">
        <f t="shared" si="92"/>
        <v>0</v>
      </c>
      <c r="AE352" s="987">
        <f t="shared" si="92"/>
        <v>17.25</v>
      </c>
      <c r="AF352" s="987">
        <f t="shared" si="92"/>
        <v>0</v>
      </c>
      <c r="AG352" s="987">
        <f t="shared" si="92"/>
        <v>0</v>
      </c>
      <c r="AH352" s="987">
        <f t="shared" si="92"/>
        <v>0</v>
      </c>
      <c r="AI352" s="987">
        <f t="shared" si="92"/>
        <v>0</v>
      </c>
      <c r="AJ352" s="987">
        <f t="shared" si="92"/>
        <v>0</v>
      </c>
      <c r="AK352" s="987">
        <f t="shared" si="92"/>
        <v>0</v>
      </c>
      <c r="AL352" s="987">
        <f t="shared" si="93"/>
        <v>0</v>
      </c>
      <c r="AM352" s="987">
        <f t="shared" si="93"/>
        <v>0</v>
      </c>
      <c r="AN352" s="987">
        <f t="shared" si="93"/>
        <v>0</v>
      </c>
      <c r="AO352" s="987">
        <f t="shared" si="93"/>
        <v>0</v>
      </c>
      <c r="AP352" s="987">
        <f t="shared" si="93"/>
        <v>0</v>
      </c>
      <c r="AQ352" s="987">
        <f t="shared" si="93"/>
        <v>0</v>
      </c>
      <c r="AR352" s="987">
        <f t="shared" si="93"/>
        <v>0</v>
      </c>
    </row>
    <row r="353" spans="2:44">
      <c r="B353" s="948">
        <v>874</v>
      </c>
      <c r="C353" s="950" t="s">
        <v>3521</v>
      </c>
      <c r="D353" s="951">
        <v>926</v>
      </c>
      <c r="E353" s="951" t="s">
        <v>3538</v>
      </c>
      <c r="F353" s="948" t="s">
        <v>4130</v>
      </c>
      <c r="G353" s="949">
        <v>45197</v>
      </c>
      <c r="H353" s="948" t="s">
        <v>4131</v>
      </c>
      <c r="I353" s="948" t="s">
        <v>3647</v>
      </c>
      <c r="J353" s="948" t="s">
        <v>501</v>
      </c>
      <c r="K353" s="948" t="s">
        <v>3648</v>
      </c>
      <c r="L353" s="960">
        <v>265</v>
      </c>
      <c r="M353" s="987">
        <v>28.5</v>
      </c>
      <c r="N353" s="987">
        <v>5.7</v>
      </c>
      <c r="O353" s="987">
        <f t="shared" si="85"/>
        <v>34.200000000000003</v>
      </c>
      <c r="P353" s="987"/>
      <c r="Q353" s="987"/>
      <c r="R353" s="987"/>
      <c r="S353" s="987"/>
      <c r="T353" s="987"/>
      <c r="U353" s="987"/>
      <c r="V353" s="987">
        <f t="shared" si="89"/>
        <v>34.200000000000003</v>
      </c>
      <c r="W353" s="987"/>
      <c r="X353" s="987"/>
      <c r="Y353" s="987"/>
      <c r="Z353" s="987">
        <f t="shared" si="86"/>
        <v>0</v>
      </c>
      <c r="AA353" s="987"/>
      <c r="AB353" s="987">
        <f t="shared" si="92"/>
        <v>0</v>
      </c>
      <c r="AC353" s="987">
        <f t="shared" si="92"/>
        <v>0</v>
      </c>
      <c r="AD353" s="987">
        <f t="shared" si="92"/>
        <v>0</v>
      </c>
      <c r="AE353" s="987">
        <f t="shared" si="92"/>
        <v>28.5</v>
      </c>
      <c r="AF353" s="987">
        <f t="shared" si="92"/>
        <v>0</v>
      </c>
      <c r="AG353" s="987">
        <f t="shared" si="92"/>
        <v>0</v>
      </c>
      <c r="AH353" s="987">
        <f t="shared" si="92"/>
        <v>0</v>
      </c>
      <c r="AI353" s="987">
        <f t="shared" si="92"/>
        <v>0</v>
      </c>
      <c r="AJ353" s="987">
        <f t="shared" si="92"/>
        <v>0</v>
      </c>
      <c r="AK353" s="987">
        <f t="shared" si="92"/>
        <v>0</v>
      </c>
      <c r="AL353" s="987">
        <f t="shared" si="93"/>
        <v>0</v>
      </c>
      <c r="AM353" s="987">
        <f t="shared" si="93"/>
        <v>0</v>
      </c>
      <c r="AN353" s="987">
        <f t="shared" si="93"/>
        <v>0</v>
      </c>
      <c r="AO353" s="987">
        <f t="shared" si="93"/>
        <v>0</v>
      </c>
      <c r="AP353" s="987">
        <f t="shared" si="93"/>
        <v>0</v>
      </c>
      <c r="AQ353" s="987">
        <f t="shared" si="93"/>
        <v>0</v>
      </c>
      <c r="AR353" s="987">
        <f t="shared" si="93"/>
        <v>0</v>
      </c>
    </row>
    <row r="354" spans="2:44">
      <c r="B354" s="948">
        <v>875</v>
      </c>
      <c r="C354" s="950" t="s">
        <v>3521</v>
      </c>
      <c r="D354" s="951">
        <v>927</v>
      </c>
      <c r="E354" s="951" t="s">
        <v>3538</v>
      </c>
      <c r="F354" s="948" t="s">
        <v>4132</v>
      </c>
      <c r="G354" s="949">
        <v>45197</v>
      </c>
      <c r="H354" s="948" t="s">
        <v>4133</v>
      </c>
      <c r="I354" s="948" t="s">
        <v>3647</v>
      </c>
      <c r="J354" s="948" t="s">
        <v>501</v>
      </c>
      <c r="K354" s="948" t="s">
        <v>3648</v>
      </c>
      <c r="L354" s="960">
        <v>265</v>
      </c>
      <c r="M354" s="987">
        <v>22.5</v>
      </c>
      <c r="N354" s="987">
        <v>4.5</v>
      </c>
      <c r="O354" s="987">
        <f t="shared" si="85"/>
        <v>27</v>
      </c>
      <c r="P354" s="987"/>
      <c r="Q354" s="987"/>
      <c r="R354" s="987"/>
      <c r="S354" s="987"/>
      <c r="T354" s="987"/>
      <c r="U354" s="987"/>
      <c r="V354" s="987">
        <f t="shared" si="89"/>
        <v>27</v>
      </c>
      <c r="W354" s="987"/>
      <c r="X354" s="987"/>
      <c r="Y354" s="987"/>
      <c r="Z354" s="987">
        <f t="shared" si="86"/>
        <v>0</v>
      </c>
      <c r="AA354" s="987"/>
      <c r="AB354" s="987">
        <f t="shared" si="92"/>
        <v>0</v>
      </c>
      <c r="AC354" s="987">
        <f t="shared" si="92"/>
        <v>0</v>
      </c>
      <c r="AD354" s="987">
        <f t="shared" si="92"/>
        <v>0</v>
      </c>
      <c r="AE354" s="987">
        <f t="shared" si="92"/>
        <v>22.5</v>
      </c>
      <c r="AF354" s="987">
        <f t="shared" si="92"/>
        <v>0</v>
      </c>
      <c r="AG354" s="987">
        <f t="shared" si="92"/>
        <v>0</v>
      </c>
      <c r="AH354" s="987">
        <f t="shared" si="92"/>
        <v>0</v>
      </c>
      <c r="AI354" s="987">
        <f t="shared" si="92"/>
        <v>0</v>
      </c>
      <c r="AJ354" s="987">
        <f t="shared" si="92"/>
        <v>0</v>
      </c>
      <c r="AK354" s="987">
        <f t="shared" si="92"/>
        <v>0</v>
      </c>
      <c r="AL354" s="987">
        <f t="shared" si="93"/>
        <v>0</v>
      </c>
      <c r="AM354" s="987">
        <f t="shared" si="93"/>
        <v>0</v>
      </c>
      <c r="AN354" s="987">
        <f t="shared" si="93"/>
        <v>0</v>
      </c>
      <c r="AO354" s="987">
        <f t="shared" si="93"/>
        <v>0</v>
      </c>
      <c r="AP354" s="987">
        <f t="shared" si="93"/>
        <v>0</v>
      </c>
      <c r="AQ354" s="987">
        <f t="shared" si="93"/>
        <v>0</v>
      </c>
      <c r="AR354" s="987">
        <f t="shared" si="93"/>
        <v>0</v>
      </c>
    </row>
    <row r="355" spans="2:44">
      <c r="B355" s="948">
        <v>876</v>
      </c>
      <c r="C355" s="950" t="s">
        <v>3521</v>
      </c>
      <c r="D355" s="951">
        <v>928</v>
      </c>
      <c r="E355" s="951" t="s">
        <v>3538</v>
      </c>
      <c r="F355" s="948" t="s">
        <v>4134</v>
      </c>
      <c r="G355" s="949">
        <v>45198</v>
      </c>
      <c r="H355" s="948" t="s">
        <v>4135</v>
      </c>
      <c r="I355" s="948" t="s">
        <v>3647</v>
      </c>
      <c r="J355" s="948" t="s">
        <v>501</v>
      </c>
      <c r="K355" s="948" t="s">
        <v>3648</v>
      </c>
      <c r="L355" s="960">
        <v>265</v>
      </c>
      <c r="M355" s="987">
        <v>22.5</v>
      </c>
      <c r="N355" s="987">
        <v>4.5</v>
      </c>
      <c r="O355" s="987">
        <f t="shared" si="85"/>
        <v>27</v>
      </c>
      <c r="P355" s="987"/>
      <c r="Q355" s="987"/>
      <c r="R355" s="987"/>
      <c r="S355" s="987"/>
      <c r="T355" s="987"/>
      <c r="U355" s="987"/>
      <c r="V355" s="987">
        <f t="shared" si="89"/>
        <v>27</v>
      </c>
      <c r="W355" s="987"/>
      <c r="X355" s="987"/>
      <c r="Y355" s="987"/>
      <c r="Z355" s="987">
        <f t="shared" si="86"/>
        <v>0</v>
      </c>
      <c r="AA355" s="987"/>
      <c r="AB355" s="987">
        <f t="shared" si="92"/>
        <v>0</v>
      </c>
      <c r="AC355" s="987">
        <f t="shared" si="92"/>
        <v>0</v>
      </c>
      <c r="AD355" s="987">
        <f t="shared" si="92"/>
        <v>0</v>
      </c>
      <c r="AE355" s="987">
        <f t="shared" si="92"/>
        <v>22.5</v>
      </c>
      <c r="AF355" s="987">
        <f t="shared" si="92"/>
        <v>0</v>
      </c>
      <c r="AG355" s="987">
        <f t="shared" si="92"/>
        <v>0</v>
      </c>
      <c r="AH355" s="987">
        <f t="shared" si="92"/>
        <v>0</v>
      </c>
      <c r="AI355" s="987">
        <f t="shared" si="92"/>
        <v>0</v>
      </c>
      <c r="AJ355" s="987">
        <f t="shared" si="92"/>
        <v>0</v>
      </c>
      <c r="AK355" s="987">
        <f t="shared" si="92"/>
        <v>0</v>
      </c>
      <c r="AL355" s="987">
        <f t="shared" si="93"/>
        <v>0</v>
      </c>
      <c r="AM355" s="987">
        <f t="shared" si="93"/>
        <v>0</v>
      </c>
      <c r="AN355" s="987">
        <f t="shared" si="93"/>
        <v>0</v>
      </c>
      <c r="AO355" s="987">
        <f t="shared" si="93"/>
        <v>0</v>
      </c>
      <c r="AP355" s="987">
        <f t="shared" si="93"/>
        <v>0</v>
      </c>
      <c r="AQ355" s="987">
        <f t="shared" si="93"/>
        <v>0</v>
      </c>
      <c r="AR355" s="987">
        <f t="shared" si="93"/>
        <v>0</v>
      </c>
    </row>
    <row r="356" spans="2:44">
      <c r="B356" s="948">
        <v>877</v>
      </c>
      <c r="C356" s="950" t="s">
        <v>3521</v>
      </c>
      <c r="D356" s="951">
        <v>929</v>
      </c>
      <c r="E356" s="951" t="s">
        <v>3538</v>
      </c>
      <c r="F356" s="948" t="s">
        <v>4136</v>
      </c>
      <c r="G356" s="949">
        <v>45199</v>
      </c>
      <c r="H356" s="948" t="s">
        <v>4137</v>
      </c>
      <c r="I356" s="948" t="s">
        <v>3647</v>
      </c>
      <c r="J356" s="948" t="s">
        <v>501</v>
      </c>
      <c r="K356" s="948" t="s">
        <v>3648</v>
      </c>
      <c r="L356" s="960">
        <v>265</v>
      </c>
      <c r="M356" s="987">
        <v>22.5</v>
      </c>
      <c r="N356" s="987">
        <v>4.5</v>
      </c>
      <c r="O356" s="987">
        <f t="shared" si="85"/>
        <v>27</v>
      </c>
      <c r="P356" s="987"/>
      <c r="Q356" s="987"/>
      <c r="R356" s="987"/>
      <c r="S356" s="987"/>
      <c r="T356" s="987"/>
      <c r="U356" s="987"/>
      <c r="V356" s="987">
        <f t="shared" si="89"/>
        <v>27</v>
      </c>
      <c r="W356" s="987"/>
      <c r="X356" s="987"/>
      <c r="Y356" s="987"/>
      <c r="Z356" s="987">
        <f t="shared" si="86"/>
        <v>0</v>
      </c>
      <c r="AA356" s="987"/>
      <c r="AB356" s="987">
        <f t="shared" si="92"/>
        <v>0</v>
      </c>
      <c r="AC356" s="987">
        <f t="shared" si="92"/>
        <v>0</v>
      </c>
      <c r="AD356" s="987">
        <f t="shared" si="92"/>
        <v>0</v>
      </c>
      <c r="AE356" s="987">
        <f t="shared" si="92"/>
        <v>22.5</v>
      </c>
      <c r="AF356" s="987">
        <f t="shared" si="92"/>
        <v>0</v>
      </c>
      <c r="AG356" s="987">
        <f t="shared" si="92"/>
        <v>0</v>
      </c>
      <c r="AH356" s="987">
        <f t="shared" si="92"/>
        <v>0</v>
      </c>
      <c r="AI356" s="987">
        <f t="shared" si="92"/>
        <v>0</v>
      </c>
      <c r="AJ356" s="987">
        <f t="shared" si="92"/>
        <v>0</v>
      </c>
      <c r="AK356" s="987">
        <f t="shared" si="92"/>
        <v>0</v>
      </c>
      <c r="AL356" s="987">
        <f t="shared" si="93"/>
        <v>0</v>
      </c>
      <c r="AM356" s="987">
        <f t="shared" si="93"/>
        <v>0</v>
      </c>
      <c r="AN356" s="987">
        <f t="shared" si="93"/>
        <v>0</v>
      </c>
      <c r="AO356" s="987">
        <f t="shared" si="93"/>
        <v>0</v>
      </c>
      <c r="AP356" s="987">
        <f t="shared" si="93"/>
        <v>0</v>
      </c>
      <c r="AQ356" s="987">
        <f t="shared" si="93"/>
        <v>0</v>
      </c>
      <c r="AR356" s="987">
        <f t="shared" si="93"/>
        <v>0</v>
      </c>
    </row>
    <row r="357" spans="2:44">
      <c r="B357" s="948">
        <v>878</v>
      </c>
      <c r="C357" s="950" t="s">
        <v>3521</v>
      </c>
      <c r="D357" s="951">
        <v>930</v>
      </c>
      <c r="E357" s="951" t="s">
        <v>3538</v>
      </c>
      <c r="F357" s="948" t="s">
        <v>4138</v>
      </c>
      <c r="G357" s="949">
        <v>45201</v>
      </c>
      <c r="H357" s="948" t="s">
        <v>4139</v>
      </c>
      <c r="I357" s="948" t="s">
        <v>3647</v>
      </c>
      <c r="J357" s="948" t="s">
        <v>501</v>
      </c>
      <c r="K357" s="948" t="s">
        <v>3648</v>
      </c>
      <c r="L357" s="960">
        <v>265</v>
      </c>
      <c r="M357" s="987">
        <v>28.5</v>
      </c>
      <c r="N357" s="987">
        <v>5.7</v>
      </c>
      <c r="O357" s="987">
        <f t="shared" si="85"/>
        <v>34.200000000000003</v>
      </c>
      <c r="P357" s="987"/>
      <c r="Q357" s="987"/>
      <c r="R357" s="987"/>
      <c r="S357" s="987"/>
      <c r="T357" s="987"/>
      <c r="U357" s="987"/>
      <c r="V357" s="987">
        <f t="shared" si="89"/>
        <v>34.200000000000003</v>
      </c>
      <c r="W357" s="987"/>
      <c r="X357" s="987"/>
      <c r="Y357" s="987"/>
      <c r="Z357" s="987">
        <f t="shared" si="86"/>
        <v>0</v>
      </c>
      <c r="AA357" s="987"/>
      <c r="AB357" s="987">
        <f t="shared" si="92"/>
        <v>0</v>
      </c>
      <c r="AC357" s="987">
        <f t="shared" si="92"/>
        <v>0</v>
      </c>
      <c r="AD357" s="987">
        <f t="shared" si="92"/>
        <v>0</v>
      </c>
      <c r="AE357" s="987">
        <f t="shared" si="92"/>
        <v>28.5</v>
      </c>
      <c r="AF357" s="987">
        <f t="shared" si="92"/>
        <v>0</v>
      </c>
      <c r="AG357" s="987">
        <f t="shared" si="92"/>
        <v>0</v>
      </c>
      <c r="AH357" s="987">
        <f t="shared" si="92"/>
        <v>0</v>
      </c>
      <c r="AI357" s="987">
        <f t="shared" si="92"/>
        <v>0</v>
      </c>
      <c r="AJ357" s="987">
        <f t="shared" si="92"/>
        <v>0</v>
      </c>
      <c r="AK357" s="987">
        <f t="shared" si="92"/>
        <v>0</v>
      </c>
      <c r="AL357" s="987">
        <f t="shared" si="93"/>
        <v>0</v>
      </c>
      <c r="AM357" s="987">
        <f t="shared" si="93"/>
        <v>0</v>
      </c>
      <c r="AN357" s="987">
        <f t="shared" si="93"/>
        <v>0</v>
      </c>
      <c r="AO357" s="987">
        <f t="shared" si="93"/>
        <v>0</v>
      </c>
      <c r="AP357" s="987">
        <f t="shared" si="93"/>
        <v>0</v>
      </c>
      <c r="AQ357" s="987">
        <f t="shared" si="93"/>
        <v>0</v>
      </c>
      <c r="AR357" s="987">
        <f t="shared" si="93"/>
        <v>0</v>
      </c>
    </row>
    <row r="358" spans="2:44">
      <c r="B358" s="948">
        <v>879</v>
      </c>
      <c r="C358" s="950" t="s">
        <v>3521</v>
      </c>
      <c r="D358" s="951">
        <v>931</v>
      </c>
      <c r="E358" s="951" t="s">
        <v>3538</v>
      </c>
      <c r="F358" s="948" t="s">
        <v>4140</v>
      </c>
      <c r="G358" s="949">
        <v>45201</v>
      </c>
      <c r="H358" s="948" t="s">
        <v>4141</v>
      </c>
      <c r="I358" s="948" t="s">
        <v>3647</v>
      </c>
      <c r="J358" s="948" t="s">
        <v>501</v>
      </c>
      <c r="K358" s="948" t="s">
        <v>3648</v>
      </c>
      <c r="L358" s="960">
        <v>265</v>
      </c>
      <c r="M358" s="987">
        <v>22.5</v>
      </c>
      <c r="N358" s="987">
        <v>4.5</v>
      </c>
      <c r="O358" s="987">
        <f t="shared" si="85"/>
        <v>27</v>
      </c>
      <c r="P358" s="987"/>
      <c r="Q358" s="987"/>
      <c r="R358" s="987"/>
      <c r="S358" s="987"/>
      <c r="T358" s="987"/>
      <c r="U358" s="987"/>
      <c r="V358" s="987">
        <f t="shared" si="89"/>
        <v>27</v>
      </c>
      <c r="W358" s="987"/>
      <c r="X358" s="987"/>
      <c r="Y358" s="987"/>
      <c r="Z358" s="987">
        <f t="shared" si="86"/>
        <v>0</v>
      </c>
      <c r="AA358" s="987"/>
      <c r="AB358" s="987">
        <f t="shared" ref="AB358:AK367" si="94">IF(AB$6-$L358=0,$M358,0)</f>
        <v>0</v>
      </c>
      <c r="AC358" s="987">
        <f t="shared" si="94"/>
        <v>0</v>
      </c>
      <c r="AD358" s="987">
        <f t="shared" si="94"/>
        <v>0</v>
      </c>
      <c r="AE358" s="987">
        <f t="shared" si="94"/>
        <v>22.5</v>
      </c>
      <c r="AF358" s="987">
        <f t="shared" si="94"/>
        <v>0</v>
      </c>
      <c r="AG358" s="987">
        <f t="shared" si="94"/>
        <v>0</v>
      </c>
      <c r="AH358" s="987">
        <f t="shared" si="94"/>
        <v>0</v>
      </c>
      <c r="AI358" s="987">
        <f t="shared" si="94"/>
        <v>0</v>
      </c>
      <c r="AJ358" s="987">
        <f t="shared" si="94"/>
        <v>0</v>
      </c>
      <c r="AK358" s="987">
        <f t="shared" si="94"/>
        <v>0</v>
      </c>
      <c r="AL358" s="987">
        <f t="shared" ref="AL358:AR367" si="95">IF(AL$6-$L358=0,$M358,0)</f>
        <v>0</v>
      </c>
      <c r="AM358" s="987">
        <f t="shared" si="95"/>
        <v>0</v>
      </c>
      <c r="AN358" s="987">
        <f t="shared" si="95"/>
        <v>0</v>
      </c>
      <c r="AO358" s="987">
        <f t="shared" si="95"/>
        <v>0</v>
      </c>
      <c r="AP358" s="987">
        <f t="shared" si="95"/>
        <v>0</v>
      </c>
      <c r="AQ358" s="987">
        <f t="shared" si="95"/>
        <v>0</v>
      </c>
      <c r="AR358" s="987">
        <f t="shared" si="95"/>
        <v>0</v>
      </c>
    </row>
    <row r="359" spans="2:44">
      <c r="B359" s="948">
        <v>880</v>
      </c>
      <c r="C359" s="950" t="s">
        <v>3521</v>
      </c>
      <c r="D359" s="951">
        <v>932</v>
      </c>
      <c r="E359" s="951" t="s">
        <v>3538</v>
      </c>
      <c r="F359" s="948" t="s">
        <v>4142</v>
      </c>
      <c r="G359" s="949">
        <v>45201</v>
      </c>
      <c r="H359" s="948" t="s">
        <v>4143</v>
      </c>
      <c r="I359" s="948" t="s">
        <v>3647</v>
      </c>
      <c r="J359" s="948" t="s">
        <v>501</v>
      </c>
      <c r="K359" s="948" t="s">
        <v>3648</v>
      </c>
      <c r="L359" s="960">
        <v>265</v>
      </c>
      <c r="M359" s="987">
        <v>17.25</v>
      </c>
      <c r="N359" s="987">
        <v>3.45</v>
      </c>
      <c r="O359" s="987">
        <f t="shared" si="85"/>
        <v>20.7</v>
      </c>
      <c r="P359" s="987"/>
      <c r="Q359" s="987"/>
      <c r="R359" s="987"/>
      <c r="S359" s="987"/>
      <c r="T359" s="987"/>
      <c r="U359" s="987"/>
      <c r="V359" s="987">
        <f t="shared" si="89"/>
        <v>20.7</v>
      </c>
      <c r="W359" s="987"/>
      <c r="X359" s="987"/>
      <c r="Y359" s="987"/>
      <c r="Z359" s="987">
        <f t="shared" si="86"/>
        <v>0</v>
      </c>
      <c r="AA359" s="987"/>
      <c r="AB359" s="987">
        <f t="shared" si="94"/>
        <v>0</v>
      </c>
      <c r="AC359" s="987">
        <f t="shared" si="94"/>
        <v>0</v>
      </c>
      <c r="AD359" s="987">
        <f t="shared" si="94"/>
        <v>0</v>
      </c>
      <c r="AE359" s="987">
        <f t="shared" si="94"/>
        <v>17.25</v>
      </c>
      <c r="AF359" s="987">
        <f t="shared" si="94"/>
        <v>0</v>
      </c>
      <c r="AG359" s="987">
        <f t="shared" si="94"/>
        <v>0</v>
      </c>
      <c r="AH359" s="987">
        <f t="shared" si="94"/>
        <v>0</v>
      </c>
      <c r="AI359" s="987">
        <f t="shared" si="94"/>
        <v>0</v>
      </c>
      <c r="AJ359" s="987">
        <f t="shared" si="94"/>
        <v>0</v>
      </c>
      <c r="AK359" s="987">
        <f t="shared" si="94"/>
        <v>0</v>
      </c>
      <c r="AL359" s="987">
        <f t="shared" si="95"/>
        <v>0</v>
      </c>
      <c r="AM359" s="987">
        <f t="shared" si="95"/>
        <v>0</v>
      </c>
      <c r="AN359" s="987">
        <f t="shared" si="95"/>
        <v>0</v>
      </c>
      <c r="AO359" s="987">
        <f t="shared" si="95"/>
        <v>0</v>
      </c>
      <c r="AP359" s="987">
        <f t="shared" si="95"/>
        <v>0</v>
      </c>
      <c r="AQ359" s="987">
        <f t="shared" si="95"/>
        <v>0</v>
      </c>
      <c r="AR359" s="987">
        <f t="shared" si="95"/>
        <v>0</v>
      </c>
    </row>
    <row r="360" spans="2:44">
      <c r="B360" s="948">
        <v>881</v>
      </c>
      <c r="C360" s="950" t="s">
        <v>3521</v>
      </c>
      <c r="D360" s="951">
        <v>933</v>
      </c>
      <c r="E360" s="951" t="s">
        <v>3538</v>
      </c>
      <c r="F360" s="948" t="s">
        <v>4144</v>
      </c>
      <c r="G360" s="949">
        <v>45203</v>
      </c>
      <c r="H360" s="948" t="s">
        <v>4145</v>
      </c>
      <c r="I360" s="948" t="s">
        <v>3647</v>
      </c>
      <c r="J360" s="948" t="s">
        <v>501</v>
      </c>
      <c r="K360" s="948" t="s">
        <v>3648</v>
      </c>
      <c r="L360" s="960">
        <v>265</v>
      </c>
      <c r="M360" s="987">
        <v>35.5</v>
      </c>
      <c r="N360" s="987">
        <v>7.1</v>
      </c>
      <c r="O360" s="987">
        <f t="shared" si="85"/>
        <v>42.6</v>
      </c>
      <c r="P360" s="987"/>
      <c r="Q360" s="987"/>
      <c r="R360" s="987"/>
      <c r="S360" s="987"/>
      <c r="T360" s="987"/>
      <c r="U360" s="987"/>
      <c r="V360" s="987">
        <f t="shared" si="89"/>
        <v>42.6</v>
      </c>
      <c r="W360" s="987"/>
      <c r="X360" s="987"/>
      <c r="Y360" s="987"/>
      <c r="Z360" s="987">
        <f t="shared" si="86"/>
        <v>0</v>
      </c>
      <c r="AA360" s="987"/>
      <c r="AB360" s="987">
        <f t="shared" si="94"/>
        <v>0</v>
      </c>
      <c r="AC360" s="987">
        <f t="shared" si="94"/>
        <v>0</v>
      </c>
      <c r="AD360" s="987">
        <f t="shared" si="94"/>
        <v>0</v>
      </c>
      <c r="AE360" s="987">
        <f t="shared" si="94"/>
        <v>35.5</v>
      </c>
      <c r="AF360" s="987">
        <f t="shared" si="94"/>
        <v>0</v>
      </c>
      <c r="AG360" s="987">
        <f t="shared" si="94"/>
        <v>0</v>
      </c>
      <c r="AH360" s="987">
        <f t="shared" si="94"/>
        <v>0</v>
      </c>
      <c r="AI360" s="987">
        <f t="shared" si="94"/>
        <v>0</v>
      </c>
      <c r="AJ360" s="987">
        <f t="shared" si="94"/>
        <v>0</v>
      </c>
      <c r="AK360" s="987">
        <f t="shared" si="94"/>
        <v>0</v>
      </c>
      <c r="AL360" s="987">
        <f t="shared" si="95"/>
        <v>0</v>
      </c>
      <c r="AM360" s="987">
        <f t="shared" si="95"/>
        <v>0</v>
      </c>
      <c r="AN360" s="987">
        <f t="shared" si="95"/>
        <v>0</v>
      </c>
      <c r="AO360" s="987">
        <f t="shared" si="95"/>
        <v>0</v>
      </c>
      <c r="AP360" s="987">
        <f t="shared" si="95"/>
        <v>0</v>
      </c>
      <c r="AQ360" s="987">
        <f t="shared" si="95"/>
        <v>0</v>
      </c>
      <c r="AR360" s="987">
        <f t="shared" si="95"/>
        <v>0</v>
      </c>
    </row>
    <row r="361" spans="2:44">
      <c r="B361" s="948">
        <v>882</v>
      </c>
      <c r="C361" s="950" t="s">
        <v>3521</v>
      </c>
      <c r="D361" s="951">
        <v>934</v>
      </c>
      <c r="E361" s="951" t="s">
        <v>3538</v>
      </c>
      <c r="F361" s="948" t="s">
        <v>4146</v>
      </c>
      <c r="G361" s="949">
        <v>45203</v>
      </c>
      <c r="H361" s="948" t="s">
        <v>4147</v>
      </c>
      <c r="I361" s="948" t="s">
        <v>3647</v>
      </c>
      <c r="J361" s="948" t="s">
        <v>501</v>
      </c>
      <c r="K361" s="948" t="s">
        <v>3648</v>
      </c>
      <c r="L361" s="960">
        <v>265</v>
      </c>
      <c r="M361" s="987">
        <v>22.5</v>
      </c>
      <c r="N361" s="987">
        <v>4.5</v>
      </c>
      <c r="O361" s="987">
        <f t="shared" si="85"/>
        <v>27</v>
      </c>
      <c r="P361" s="987"/>
      <c r="Q361" s="987"/>
      <c r="R361" s="987"/>
      <c r="S361" s="987"/>
      <c r="T361" s="987"/>
      <c r="U361" s="987"/>
      <c r="V361" s="987">
        <f t="shared" si="89"/>
        <v>27</v>
      </c>
      <c r="W361" s="987"/>
      <c r="X361" s="987"/>
      <c r="Y361" s="987"/>
      <c r="Z361" s="987">
        <f t="shared" si="86"/>
        <v>0</v>
      </c>
      <c r="AA361" s="987"/>
      <c r="AB361" s="987">
        <f t="shared" si="94"/>
        <v>0</v>
      </c>
      <c r="AC361" s="987">
        <f t="shared" si="94"/>
        <v>0</v>
      </c>
      <c r="AD361" s="987">
        <f t="shared" si="94"/>
        <v>0</v>
      </c>
      <c r="AE361" s="987">
        <f t="shared" si="94"/>
        <v>22.5</v>
      </c>
      <c r="AF361" s="987">
        <f t="shared" si="94"/>
        <v>0</v>
      </c>
      <c r="AG361" s="987">
        <f t="shared" si="94"/>
        <v>0</v>
      </c>
      <c r="AH361" s="987">
        <f t="shared" si="94"/>
        <v>0</v>
      </c>
      <c r="AI361" s="987">
        <f t="shared" si="94"/>
        <v>0</v>
      </c>
      <c r="AJ361" s="987">
        <f t="shared" si="94"/>
        <v>0</v>
      </c>
      <c r="AK361" s="987">
        <f t="shared" si="94"/>
        <v>0</v>
      </c>
      <c r="AL361" s="987">
        <f t="shared" si="95"/>
        <v>0</v>
      </c>
      <c r="AM361" s="987">
        <f t="shared" si="95"/>
        <v>0</v>
      </c>
      <c r="AN361" s="987">
        <f t="shared" si="95"/>
        <v>0</v>
      </c>
      <c r="AO361" s="987">
        <f t="shared" si="95"/>
        <v>0</v>
      </c>
      <c r="AP361" s="987">
        <f t="shared" si="95"/>
        <v>0</v>
      </c>
      <c r="AQ361" s="987">
        <f t="shared" si="95"/>
        <v>0</v>
      </c>
      <c r="AR361" s="987">
        <f t="shared" si="95"/>
        <v>0</v>
      </c>
    </row>
    <row r="362" spans="2:44">
      <c r="B362" s="948">
        <v>883</v>
      </c>
      <c r="C362" s="950" t="s">
        <v>3521</v>
      </c>
      <c r="D362" s="951">
        <v>935</v>
      </c>
      <c r="E362" s="951" t="s">
        <v>3538</v>
      </c>
      <c r="F362" s="948" t="s">
        <v>4148</v>
      </c>
      <c r="G362" s="949">
        <v>45203</v>
      </c>
      <c r="H362" s="948" t="s">
        <v>4149</v>
      </c>
      <c r="I362" s="948" t="s">
        <v>3647</v>
      </c>
      <c r="J362" s="948" t="s">
        <v>501</v>
      </c>
      <c r="K362" s="948" t="s">
        <v>3648</v>
      </c>
      <c r="L362" s="960">
        <v>265</v>
      </c>
      <c r="M362" s="987">
        <v>17.25</v>
      </c>
      <c r="N362" s="987">
        <v>3.45</v>
      </c>
      <c r="O362" s="987">
        <f t="shared" si="85"/>
        <v>20.7</v>
      </c>
      <c r="P362" s="987"/>
      <c r="Q362" s="987"/>
      <c r="R362" s="987"/>
      <c r="S362" s="987"/>
      <c r="T362" s="987"/>
      <c r="U362" s="987"/>
      <c r="V362" s="987">
        <f t="shared" si="89"/>
        <v>20.7</v>
      </c>
      <c r="W362" s="987"/>
      <c r="X362" s="987"/>
      <c r="Y362" s="987"/>
      <c r="Z362" s="987">
        <f t="shared" si="86"/>
        <v>0</v>
      </c>
      <c r="AA362" s="987"/>
      <c r="AB362" s="987">
        <f t="shared" si="94"/>
        <v>0</v>
      </c>
      <c r="AC362" s="987">
        <f t="shared" si="94"/>
        <v>0</v>
      </c>
      <c r="AD362" s="987">
        <f t="shared" si="94"/>
        <v>0</v>
      </c>
      <c r="AE362" s="987">
        <f t="shared" si="94"/>
        <v>17.25</v>
      </c>
      <c r="AF362" s="987">
        <f t="shared" si="94"/>
        <v>0</v>
      </c>
      <c r="AG362" s="987">
        <f t="shared" si="94"/>
        <v>0</v>
      </c>
      <c r="AH362" s="987">
        <f t="shared" si="94"/>
        <v>0</v>
      </c>
      <c r="AI362" s="987">
        <f t="shared" si="94"/>
        <v>0</v>
      </c>
      <c r="AJ362" s="987">
        <f t="shared" si="94"/>
        <v>0</v>
      </c>
      <c r="AK362" s="987">
        <f t="shared" si="94"/>
        <v>0</v>
      </c>
      <c r="AL362" s="987">
        <f t="shared" si="95"/>
        <v>0</v>
      </c>
      <c r="AM362" s="987">
        <f t="shared" si="95"/>
        <v>0</v>
      </c>
      <c r="AN362" s="987">
        <f t="shared" si="95"/>
        <v>0</v>
      </c>
      <c r="AO362" s="987">
        <f t="shared" si="95"/>
        <v>0</v>
      </c>
      <c r="AP362" s="987">
        <f t="shared" si="95"/>
        <v>0</v>
      </c>
      <c r="AQ362" s="987">
        <f t="shared" si="95"/>
        <v>0</v>
      </c>
      <c r="AR362" s="987">
        <f t="shared" si="95"/>
        <v>0</v>
      </c>
    </row>
    <row r="363" spans="2:44">
      <c r="B363" s="948">
        <v>884</v>
      </c>
      <c r="C363" s="950" t="s">
        <v>3521</v>
      </c>
      <c r="D363" s="951">
        <v>936</v>
      </c>
      <c r="E363" s="951" t="s">
        <v>3538</v>
      </c>
      <c r="F363" s="948" t="s">
        <v>4150</v>
      </c>
      <c r="G363" s="949">
        <v>45203</v>
      </c>
      <c r="H363" s="948" t="s">
        <v>4151</v>
      </c>
      <c r="I363" s="948" t="s">
        <v>3647</v>
      </c>
      <c r="J363" s="948" t="s">
        <v>501</v>
      </c>
      <c r="K363" s="948" t="s">
        <v>3648</v>
      </c>
      <c r="L363" s="960">
        <v>265</v>
      </c>
      <c r="M363" s="987">
        <v>28.5</v>
      </c>
      <c r="N363" s="987">
        <v>5.7</v>
      </c>
      <c r="O363" s="987">
        <f t="shared" si="85"/>
        <v>34.200000000000003</v>
      </c>
      <c r="P363" s="987"/>
      <c r="Q363" s="987"/>
      <c r="R363" s="987"/>
      <c r="S363" s="987"/>
      <c r="T363" s="987"/>
      <c r="U363" s="987"/>
      <c r="V363" s="987">
        <f t="shared" si="89"/>
        <v>34.200000000000003</v>
      </c>
      <c r="W363" s="987"/>
      <c r="X363" s="987"/>
      <c r="Y363" s="987"/>
      <c r="Z363" s="987">
        <f t="shared" si="86"/>
        <v>0</v>
      </c>
      <c r="AA363" s="987"/>
      <c r="AB363" s="987">
        <f t="shared" si="94"/>
        <v>0</v>
      </c>
      <c r="AC363" s="987">
        <f t="shared" si="94"/>
        <v>0</v>
      </c>
      <c r="AD363" s="987">
        <f t="shared" si="94"/>
        <v>0</v>
      </c>
      <c r="AE363" s="987">
        <f t="shared" si="94"/>
        <v>28.5</v>
      </c>
      <c r="AF363" s="987">
        <f t="shared" si="94"/>
        <v>0</v>
      </c>
      <c r="AG363" s="987">
        <f t="shared" si="94"/>
        <v>0</v>
      </c>
      <c r="AH363" s="987">
        <f t="shared" si="94"/>
        <v>0</v>
      </c>
      <c r="AI363" s="987">
        <f t="shared" si="94"/>
        <v>0</v>
      </c>
      <c r="AJ363" s="987">
        <f t="shared" si="94"/>
        <v>0</v>
      </c>
      <c r="AK363" s="987">
        <f t="shared" si="94"/>
        <v>0</v>
      </c>
      <c r="AL363" s="987">
        <f t="shared" si="95"/>
        <v>0</v>
      </c>
      <c r="AM363" s="987">
        <f t="shared" si="95"/>
        <v>0</v>
      </c>
      <c r="AN363" s="987">
        <f t="shared" si="95"/>
        <v>0</v>
      </c>
      <c r="AO363" s="987">
        <f t="shared" si="95"/>
        <v>0</v>
      </c>
      <c r="AP363" s="987">
        <f t="shared" si="95"/>
        <v>0</v>
      </c>
      <c r="AQ363" s="987">
        <f t="shared" si="95"/>
        <v>0</v>
      </c>
      <c r="AR363" s="987">
        <f t="shared" si="95"/>
        <v>0</v>
      </c>
    </row>
    <row r="364" spans="2:44">
      <c r="B364" s="948">
        <v>885</v>
      </c>
      <c r="C364" s="950" t="s">
        <v>3521</v>
      </c>
      <c r="D364" s="951">
        <v>937</v>
      </c>
      <c r="E364" s="951" t="s">
        <v>3538</v>
      </c>
      <c r="F364" s="948" t="s">
        <v>4152</v>
      </c>
      <c r="G364" s="949">
        <v>45203</v>
      </c>
      <c r="H364" s="948" t="s">
        <v>4153</v>
      </c>
      <c r="I364" s="948" t="s">
        <v>3647</v>
      </c>
      <c r="J364" s="948" t="s">
        <v>501</v>
      </c>
      <c r="K364" s="948" t="s">
        <v>3648</v>
      </c>
      <c r="L364" s="960">
        <v>265</v>
      </c>
      <c r="M364" s="987">
        <v>22.5</v>
      </c>
      <c r="N364" s="987">
        <v>4.5</v>
      </c>
      <c r="O364" s="987">
        <f t="shared" si="85"/>
        <v>27</v>
      </c>
      <c r="P364" s="987"/>
      <c r="Q364" s="987"/>
      <c r="R364" s="987"/>
      <c r="S364" s="987"/>
      <c r="T364" s="987"/>
      <c r="U364" s="987"/>
      <c r="V364" s="987">
        <f t="shared" si="89"/>
        <v>27</v>
      </c>
      <c r="W364" s="987"/>
      <c r="X364" s="987"/>
      <c r="Y364" s="987"/>
      <c r="Z364" s="987">
        <f t="shared" si="86"/>
        <v>0</v>
      </c>
      <c r="AA364" s="987"/>
      <c r="AB364" s="987">
        <f t="shared" si="94"/>
        <v>0</v>
      </c>
      <c r="AC364" s="987">
        <f t="shared" si="94"/>
        <v>0</v>
      </c>
      <c r="AD364" s="987">
        <f t="shared" si="94"/>
        <v>0</v>
      </c>
      <c r="AE364" s="987">
        <f t="shared" si="94"/>
        <v>22.5</v>
      </c>
      <c r="AF364" s="987">
        <f t="shared" si="94"/>
        <v>0</v>
      </c>
      <c r="AG364" s="987">
        <f t="shared" si="94"/>
        <v>0</v>
      </c>
      <c r="AH364" s="987">
        <f t="shared" si="94"/>
        <v>0</v>
      </c>
      <c r="AI364" s="987">
        <f t="shared" si="94"/>
        <v>0</v>
      </c>
      <c r="AJ364" s="987">
        <f t="shared" si="94"/>
        <v>0</v>
      </c>
      <c r="AK364" s="987">
        <f t="shared" si="94"/>
        <v>0</v>
      </c>
      <c r="AL364" s="987">
        <f t="shared" si="95"/>
        <v>0</v>
      </c>
      <c r="AM364" s="987">
        <f t="shared" si="95"/>
        <v>0</v>
      </c>
      <c r="AN364" s="987">
        <f t="shared" si="95"/>
        <v>0</v>
      </c>
      <c r="AO364" s="987">
        <f t="shared" si="95"/>
        <v>0</v>
      </c>
      <c r="AP364" s="987">
        <f t="shared" si="95"/>
        <v>0</v>
      </c>
      <c r="AQ364" s="987">
        <f t="shared" si="95"/>
        <v>0</v>
      </c>
      <c r="AR364" s="987">
        <f t="shared" si="95"/>
        <v>0</v>
      </c>
    </row>
    <row r="365" spans="2:44">
      <c r="B365" s="948">
        <v>886</v>
      </c>
      <c r="C365" s="950" t="s">
        <v>3521</v>
      </c>
      <c r="D365" s="951">
        <v>938</v>
      </c>
      <c r="E365" s="951" t="s">
        <v>3538</v>
      </c>
      <c r="F365" s="948" t="s">
        <v>4154</v>
      </c>
      <c r="G365" s="949">
        <v>45205</v>
      </c>
      <c r="H365" s="948" t="s">
        <v>4155</v>
      </c>
      <c r="I365" s="948" t="s">
        <v>3647</v>
      </c>
      <c r="J365" s="948" t="s">
        <v>501</v>
      </c>
      <c r="K365" s="948" t="s">
        <v>3648</v>
      </c>
      <c r="L365" s="960">
        <v>265</v>
      </c>
      <c r="M365" s="987">
        <v>28.5</v>
      </c>
      <c r="N365" s="987">
        <v>5.7</v>
      </c>
      <c r="O365" s="987">
        <f t="shared" si="85"/>
        <v>34.200000000000003</v>
      </c>
      <c r="P365" s="987"/>
      <c r="Q365" s="987"/>
      <c r="R365" s="987"/>
      <c r="S365" s="987"/>
      <c r="T365" s="987"/>
      <c r="U365" s="987"/>
      <c r="V365" s="987">
        <f t="shared" si="89"/>
        <v>34.200000000000003</v>
      </c>
      <c r="W365" s="987"/>
      <c r="X365" s="987"/>
      <c r="Y365" s="987"/>
      <c r="Z365" s="987">
        <f t="shared" si="86"/>
        <v>0</v>
      </c>
      <c r="AA365" s="987"/>
      <c r="AB365" s="987">
        <f t="shared" si="94"/>
        <v>0</v>
      </c>
      <c r="AC365" s="987">
        <f t="shared" si="94"/>
        <v>0</v>
      </c>
      <c r="AD365" s="987">
        <f t="shared" si="94"/>
        <v>0</v>
      </c>
      <c r="AE365" s="987">
        <f t="shared" si="94"/>
        <v>28.5</v>
      </c>
      <c r="AF365" s="987">
        <f t="shared" si="94"/>
        <v>0</v>
      </c>
      <c r="AG365" s="987">
        <f t="shared" si="94"/>
        <v>0</v>
      </c>
      <c r="AH365" s="987">
        <f t="shared" si="94"/>
        <v>0</v>
      </c>
      <c r="AI365" s="987">
        <f t="shared" si="94"/>
        <v>0</v>
      </c>
      <c r="AJ365" s="987">
        <f t="shared" si="94"/>
        <v>0</v>
      </c>
      <c r="AK365" s="987">
        <f t="shared" si="94"/>
        <v>0</v>
      </c>
      <c r="AL365" s="987">
        <f t="shared" si="95"/>
        <v>0</v>
      </c>
      <c r="AM365" s="987">
        <f t="shared" si="95"/>
        <v>0</v>
      </c>
      <c r="AN365" s="987">
        <f t="shared" si="95"/>
        <v>0</v>
      </c>
      <c r="AO365" s="987">
        <f t="shared" si="95"/>
        <v>0</v>
      </c>
      <c r="AP365" s="987">
        <f t="shared" si="95"/>
        <v>0</v>
      </c>
      <c r="AQ365" s="987">
        <f t="shared" si="95"/>
        <v>0</v>
      </c>
      <c r="AR365" s="987">
        <f t="shared" si="95"/>
        <v>0</v>
      </c>
    </row>
    <row r="366" spans="2:44">
      <c r="B366" s="948">
        <v>887</v>
      </c>
      <c r="C366" s="950" t="s">
        <v>3521</v>
      </c>
      <c r="D366" s="951">
        <v>939</v>
      </c>
      <c r="E366" s="951" t="s">
        <v>3538</v>
      </c>
      <c r="F366" s="948" t="s">
        <v>4156</v>
      </c>
      <c r="G366" s="949">
        <v>45205</v>
      </c>
      <c r="H366" s="948" t="s">
        <v>4157</v>
      </c>
      <c r="I366" s="948" t="s">
        <v>3647</v>
      </c>
      <c r="J366" s="948" t="s">
        <v>501</v>
      </c>
      <c r="K366" s="948" t="s">
        <v>3648</v>
      </c>
      <c r="L366" s="960">
        <v>265</v>
      </c>
      <c r="M366" s="987">
        <v>17.25</v>
      </c>
      <c r="N366" s="987">
        <v>3.45</v>
      </c>
      <c r="O366" s="987">
        <f t="shared" si="85"/>
        <v>20.7</v>
      </c>
      <c r="P366" s="987"/>
      <c r="Q366" s="987"/>
      <c r="R366" s="987"/>
      <c r="S366" s="987"/>
      <c r="T366" s="987"/>
      <c r="U366" s="987"/>
      <c r="V366" s="987">
        <f t="shared" si="89"/>
        <v>20.7</v>
      </c>
      <c r="W366" s="987"/>
      <c r="X366" s="987"/>
      <c r="Y366" s="987"/>
      <c r="Z366" s="987">
        <f t="shared" si="86"/>
        <v>0</v>
      </c>
      <c r="AA366" s="987"/>
      <c r="AB366" s="987">
        <f t="shared" si="94"/>
        <v>0</v>
      </c>
      <c r="AC366" s="987">
        <f t="shared" si="94"/>
        <v>0</v>
      </c>
      <c r="AD366" s="987">
        <f t="shared" si="94"/>
        <v>0</v>
      </c>
      <c r="AE366" s="987">
        <f t="shared" si="94"/>
        <v>17.25</v>
      </c>
      <c r="AF366" s="987">
        <f t="shared" si="94"/>
        <v>0</v>
      </c>
      <c r="AG366" s="987">
        <f t="shared" si="94"/>
        <v>0</v>
      </c>
      <c r="AH366" s="987">
        <f t="shared" si="94"/>
        <v>0</v>
      </c>
      <c r="AI366" s="987">
        <f t="shared" si="94"/>
        <v>0</v>
      </c>
      <c r="AJ366" s="987">
        <f t="shared" si="94"/>
        <v>0</v>
      </c>
      <c r="AK366" s="987">
        <f t="shared" si="94"/>
        <v>0</v>
      </c>
      <c r="AL366" s="987">
        <f t="shared" si="95"/>
        <v>0</v>
      </c>
      <c r="AM366" s="987">
        <f t="shared" si="95"/>
        <v>0</v>
      </c>
      <c r="AN366" s="987">
        <f t="shared" si="95"/>
        <v>0</v>
      </c>
      <c r="AO366" s="987">
        <f t="shared" si="95"/>
        <v>0</v>
      </c>
      <c r="AP366" s="987">
        <f t="shared" si="95"/>
        <v>0</v>
      </c>
      <c r="AQ366" s="987">
        <f t="shared" si="95"/>
        <v>0</v>
      </c>
      <c r="AR366" s="987">
        <f t="shared" si="95"/>
        <v>0</v>
      </c>
    </row>
    <row r="367" spans="2:44">
      <c r="B367" s="948">
        <v>888</v>
      </c>
      <c r="C367" s="950" t="s">
        <v>3521</v>
      </c>
      <c r="D367" s="951">
        <v>940</v>
      </c>
      <c r="E367" s="951" t="s">
        <v>3538</v>
      </c>
      <c r="F367" s="948" t="s">
        <v>4158</v>
      </c>
      <c r="G367" s="949">
        <v>45205</v>
      </c>
      <c r="H367" s="948" t="s">
        <v>4159</v>
      </c>
      <c r="I367" s="948" t="s">
        <v>3647</v>
      </c>
      <c r="J367" s="948" t="s">
        <v>501</v>
      </c>
      <c r="K367" s="948" t="s">
        <v>3648</v>
      </c>
      <c r="L367" s="960">
        <v>265</v>
      </c>
      <c r="M367" s="987">
        <v>22.5</v>
      </c>
      <c r="N367" s="987">
        <v>4.5</v>
      </c>
      <c r="O367" s="987">
        <f t="shared" si="85"/>
        <v>27</v>
      </c>
      <c r="P367" s="987"/>
      <c r="Q367" s="987"/>
      <c r="R367" s="987"/>
      <c r="S367" s="987"/>
      <c r="T367" s="987"/>
      <c r="U367" s="987"/>
      <c r="V367" s="987">
        <f t="shared" si="89"/>
        <v>27</v>
      </c>
      <c r="W367" s="987"/>
      <c r="X367" s="987"/>
      <c r="Y367" s="987"/>
      <c r="Z367" s="987">
        <f t="shared" si="86"/>
        <v>0</v>
      </c>
      <c r="AA367" s="987"/>
      <c r="AB367" s="987">
        <f t="shared" si="94"/>
        <v>0</v>
      </c>
      <c r="AC367" s="987">
        <f t="shared" si="94"/>
        <v>0</v>
      </c>
      <c r="AD367" s="987">
        <f t="shared" si="94"/>
        <v>0</v>
      </c>
      <c r="AE367" s="987">
        <f t="shared" si="94"/>
        <v>22.5</v>
      </c>
      <c r="AF367" s="987">
        <f t="shared" si="94"/>
        <v>0</v>
      </c>
      <c r="AG367" s="987">
        <f t="shared" si="94"/>
        <v>0</v>
      </c>
      <c r="AH367" s="987">
        <f t="shared" si="94"/>
        <v>0</v>
      </c>
      <c r="AI367" s="987">
        <f t="shared" si="94"/>
        <v>0</v>
      </c>
      <c r="AJ367" s="987">
        <f t="shared" si="94"/>
        <v>0</v>
      </c>
      <c r="AK367" s="987">
        <f t="shared" si="94"/>
        <v>0</v>
      </c>
      <c r="AL367" s="987">
        <f t="shared" si="95"/>
        <v>0</v>
      </c>
      <c r="AM367" s="987">
        <f t="shared" si="95"/>
        <v>0</v>
      </c>
      <c r="AN367" s="987">
        <f t="shared" si="95"/>
        <v>0</v>
      </c>
      <c r="AO367" s="987">
        <f t="shared" si="95"/>
        <v>0</v>
      </c>
      <c r="AP367" s="987">
        <f t="shared" si="95"/>
        <v>0</v>
      </c>
      <c r="AQ367" s="987">
        <f t="shared" si="95"/>
        <v>0</v>
      </c>
      <c r="AR367" s="987">
        <f t="shared" si="95"/>
        <v>0</v>
      </c>
    </row>
    <row r="368" spans="2:44">
      <c r="B368" s="948">
        <v>889</v>
      </c>
      <c r="C368" s="950" t="s">
        <v>3521</v>
      </c>
      <c r="D368" s="951">
        <v>941</v>
      </c>
      <c r="E368" s="951" t="s">
        <v>3538</v>
      </c>
      <c r="F368" s="948" t="s">
        <v>4160</v>
      </c>
      <c r="G368" s="949">
        <v>45205</v>
      </c>
      <c r="H368" s="948" t="s">
        <v>4161</v>
      </c>
      <c r="I368" s="948" t="s">
        <v>3647</v>
      </c>
      <c r="J368" s="948" t="s">
        <v>501</v>
      </c>
      <c r="K368" s="948" t="s">
        <v>3648</v>
      </c>
      <c r="L368" s="960">
        <v>265</v>
      </c>
      <c r="M368" s="987">
        <v>22.5</v>
      </c>
      <c r="N368" s="987">
        <v>4.5</v>
      </c>
      <c r="O368" s="987">
        <f t="shared" si="85"/>
        <v>27</v>
      </c>
      <c r="P368" s="987"/>
      <c r="Q368" s="987"/>
      <c r="R368" s="987"/>
      <c r="S368" s="987"/>
      <c r="T368" s="987"/>
      <c r="U368" s="987"/>
      <c r="V368" s="987">
        <f t="shared" si="89"/>
        <v>27</v>
      </c>
      <c r="W368" s="987"/>
      <c r="X368" s="987"/>
      <c r="Y368" s="987"/>
      <c r="Z368" s="987">
        <f t="shared" si="86"/>
        <v>0</v>
      </c>
      <c r="AA368" s="987"/>
      <c r="AB368" s="987">
        <f t="shared" ref="AB368:AK377" si="96">IF(AB$6-$L368=0,$M368,0)</f>
        <v>0</v>
      </c>
      <c r="AC368" s="987">
        <f t="shared" si="96"/>
        <v>0</v>
      </c>
      <c r="AD368" s="987">
        <f t="shared" si="96"/>
        <v>0</v>
      </c>
      <c r="AE368" s="987">
        <f t="shared" si="96"/>
        <v>22.5</v>
      </c>
      <c r="AF368" s="987">
        <f t="shared" si="96"/>
        <v>0</v>
      </c>
      <c r="AG368" s="987">
        <f t="shared" si="96"/>
        <v>0</v>
      </c>
      <c r="AH368" s="987">
        <f t="shared" si="96"/>
        <v>0</v>
      </c>
      <c r="AI368" s="987">
        <f t="shared" si="96"/>
        <v>0</v>
      </c>
      <c r="AJ368" s="987">
        <f t="shared" si="96"/>
        <v>0</v>
      </c>
      <c r="AK368" s="987">
        <f t="shared" si="96"/>
        <v>0</v>
      </c>
      <c r="AL368" s="987">
        <f t="shared" ref="AL368:AR377" si="97">IF(AL$6-$L368=0,$M368,0)</f>
        <v>0</v>
      </c>
      <c r="AM368" s="987">
        <f t="shared" si="97"/>
        <v>0</v>
      </c>
      <c r="AN368" s="987">
        <f t="shared" si="97"/>
        <v>0</v>
      </c>
      <c r="AO368" s="987">
        <f t="shared" si="97"/>
        <v>0</v>
      </c>
      <c r="AP368" s="987">
        <f t="shared" si="97"/>
        <v>0</v>
      </c>
      <c r="AQ368" s="987">
        <f t="shared" si="97"/>
        <v>0</v>
      </c>
      <c r="AR368" s="987">
        <f t="shared" si="97"/>
        <v>0</v>
      </c>
    </row>
    <row r="369" spans="2:44">
      <c r="B369" s="948">
        <v>890</v>
      </c>
      <c r="C369" s="950" t="s">
        <v>3521</v>
      </c>
      <c r="D369" s="951">
        <v>942</v>
      </c>
      <c r="E369" s="951" t="s">
        <v>3538</v>
      </c>
      <c r="F369" s="948" t="s">
        <v>4162</v>
      </c>
      <c r="G369" s="949">
        <v>45208</v>
      </c>
      <c r="H369" s="948" t="s">
        <v>4163</v>
      </c>
      <c r="I369" s="948" t="s">
        <v>3647</v>
      </c>
      <c r="J369" s="948" t="s">
        <v>501</v>
      </c>
      <c r="K369" s="948" t="s">
        <v>3648</v>
      </c>
      <c r="L369" s="960">
        <v>265</v>
      </c>
      <c r="M369" s="987">
        <v>47.5</v>
      </c>
      <c r="N369" s="987">
        <v>9.5</v>
      </c>
      <c r="O369" s="987">
        <f t="shared" si="85"/>
        <v>57</v>
      </c>
      <c r="P369" s="987"/>
      <c r="Q369" s="987"/>
      <c r="R369" s="987"/>
      <c r="S369" s="987"/>
      <c r="T369" s="987"/>
      <c r="U369" s="987"/>
      <c r="V369" s="987">
        <f t="shared" si="89"/>
        <v>57</v>
      </c>
      <c r="W369" s="987"/>
      <c r="X369" s="987"/>
      <c r="Y369" s="987"/>
      <c r="Z369" s="987">
        <f t="shared" si="86"/>
        <v>0</v>
      </c>
      <c r="AA369" s="987"/>
      <c r="AB369" s="987">
        <f t="shared" si="96"/>
        <v>0</v>
      </c>
      <c r="AC369" s="987">
        <f t="shared" si="96"/>
        <v>0</v>
      </c>
      <c r="AD369" s="987">
        <f t="shared" si="96"/>
        <v>0</v>
      </c>
      <c r="AE369" s="987">
        <f t="shared" si="96"/>
        <v>47.5</v>
      </c>
      <c r="AF369" s="987">
        <f t="shared" si="96"/>
        <v>0</v>
      </c>
      <c r="AG369" s="987">
        <f t="shared" si="96"/>
        <v>0</v>
      </c>
      <c r="AH369" s="987">
        <f t="shared" si="96"/>
        <v>0</v>
      </c>
      <c r="AI369" s="987">
        <f t="shared" si="96"/>
        <v>0</v>
      </c>
      <c r="AJ369" s="987">
        <f t="shared" si="96"/>
        <v>0</v>
      </c>
      <c r="AK369" s="987">
        <f t="shared" si="96"/>
        <v>0</v>
      </c>
      <c r="AL369" s="987">
        <f t="shared" si="97"/>
        <v>0</v>
      </c>
      <c r="AM369" s="987">
        <f t="shared" si="97"/>
        <v>0</v>
      </c>
      <c r="AN369" s="987">
        <f t="shared" si="97"/>
        <v>0</v>
      </c>
      <c r="AO369" s="987">
        <f t="shared" si="97"/>
        <v>0</v>
      </c>
      <c r="AP369" s="987">
        <f t="shared" si="97"/>
        <v>0</v>
      </c>
      <c r="AQ369" s="987">
        <f t="shared" si="97"/>
        <v>0</v>
      </c>
      <c r="AR369" s="987">
        <f t="shared" si="97"/>
        <v>0</v>
      </c>
    </row>
    <row r="370" spans="2:44">
      <c r="B370" s="948">
        <v>891</v>
      </c>
      <c r="C370" s="950" t="s">
        <v>3521</v>
      </c>
      <c r="D370" s="951">
        <v>943</v>
      </c>
      <c r="E370" s="951" t="s">
        <v>3538</v>
      </c>
      <c r="F370" s="948" t="s">
        <v>4164</v>
      </c>
      <c r="G370" s="949">
        <v>45209</v>
      </c>
      <c r="H370" s="948" t="s">
        <v>4165</v>
      </c>
      <c r="I370" s="948" t="s">
        <v>3647</v>
      </c>
      <c r="J370" s="948" t="s">
        <v>501</v>
      </c>
      <c r="K370" s="948" t="s">
        <v>3648</v>
      </c>
      <c r="L370" s="960">
        <v>265</v>
      </c>
      <c r="M370" s="987">
        <v>28.5</v>
      </c>
      <c r="N370" s="987">
        <v>5.7</v>
      </c>
      <c r="O370" s="987">
        <f t="shared" si="85"/>
        <v>34.200000000000003</v>
      </c>
      <c r="P370" s="987"/>
      <c r="Q370" s="987"/>
      <c r="R370" s="987"/>
      <c r="S370" s="987"/>
      <c r="T370" s="987"/>
      <c r="U370" s="987"/>
      <c r="V370" s="987">
        <f t="shared" ref="V370:V401" si="98">O370</f>
        <v>34.200000000000003</v>
      </c>
      <c r="W370" s="987"/>
      <c r="X370" s="987"/>
      <c r="Y370" s="987"/>
      <c r="Z370" s="987">
        <f t="shared" si="86"/>
        <v>0</v>
      </c>
      <c r="AA370" s="987"/>
      <c r="AB370" s="987">
        <f t="shared" si="96"/>
        <v>0</v>
      </c>
      <c r="AC370" s="987">
        <f t="shared" si="96"/>
        <v>0</v>
      </c>
      <c r="AD370" s="987">
        <f t="shared" si="96"/>
        <v>0</v>
      </c>
      <c r="AE370" s="987">
        <f t="shared" si="96"/>
        <v>28.5</v>
      </c>
      <c r="AF370" s="987">
        <f t="shared" si="96"/>
        <v>0</v>
      </c>
      <c r="AG370" s="987">
        <f t="shared" si="96"/>
        <v>0</v>
      </c>
      <c r="AH370" s="987">
        <f t="shared" si="96"/>
        <v>0</v>
      </c>
      <c r="AI370" s="987">
        <f t="shared" si="96"/>
        <v>0</v>
      </c>
      <c r="AJ370" s="987">
        <f t="shared" si="96"/>
        <v>0</v>
      </c>
      <c r="AK370" s="987">
        <f t="shared" si="96"/>
        <v>0</v>
      </c>
      <c r="AL370" s="987">
        <f t="shared" si="97"/>
        <v>0</v>
      </c>
      <c r="AM370" s="987">
        <f t="shared" si="97"/>
        <v>0</v>
      </c>
      <c r="AN370" s="987">
        <f t="shared" si="97"/>
        <v>0</v>
      </c>
      <c r="AO370" s="987">
        <f t="shared" si="97"/>
        <v>0</v>
      </c>
      <c r="AP370" s="987">
        <f t="shared" si="97"/>
        <v>0</v>
      </c>
      <c r="AQ370" s="987">
        <f t="shared" si="97"/>
        <v>0</v>
      </c>
      <c r="AR370" s="987">
        <f t="shared" si="97"/>
        <v>0</v>
      </c>
    </row>
    <row r="371" spans="2:44">
      <c r="B371" s="948">
        <v>892</v>
      </c>
      <c r="C371" s="950" t="s">
        <v>3521</v>
      </c>
      <c r="D371" s="951">
        <v>944</v>
      </c>
      <c r="E371" s="951" t="s">
        <v>3538</v>
      </c>
      <c r="F371" s="948" t="s">
        <v>4166</v>
      </c>
      <c r="G371" s="949">
        <v>45210</v>
      </c>
      <c r="H371" s="948" t="s">
        <v>4167</v>
      </c>
      <c r="I371" s="948" t="s">
        <v>3647</v>
      </c>
      <c r="J371" s="948" t="s">
        <v>501</v>
      </c>
      <c r="K371" s="948" t="s">
        <v>3648</v>
      </c>
      <c r="L371" s="960">
        <v>265</v>
      </c>
      <c r="M371" s="987">
        <v>17.25</v>
      </c>
      <c r="N371" s="987">
        <v>3.45</v>
      </c>
      <c r="O371" s="987">
        <f t="shared" si="85"/>
        <v>20.7</v>
      </c>
      <c r="P371" s="987"/>
      <c r="Q371" s="987"/>
      <c r="R371" s="987"/>
      <c r="S371" s="987"/>
      <c r="T371" s="987"/>
      <c r="U371" s="987"/>
      <c r="V371" s="987">
        <f t="shared" si="98"/>
        <v>20.7</v>
      </c>
      <c r="W371" s="987"/>
      <c r="X371" s="987"/>
      <c r="Y371" s="987"/>
      <c r="Z371" s="987">
        <f t="shared" si="86"/>
        <v>0</v>
      </c>
      <c r="AA371" s="987"/>
      <c r="AB371" s="987">
        <f t="shared" si="96"/>
        <v>0</v>
      </c>
      <c r="AC371" s="987">
        <f t="shared" si="96"/>
        <v>0</v>
      </c>
      <c r="AD371" s="987">
        <f t="shared" si="96"/>
        <v>0</v>
      </c>
      <c r="AE371" s="987">
        <f t="shared" si="96"/>
        <v>17.25</v>
      </c>
      <c r="AF371" s="987">
        <f t="shared" si="96"/>
        <v>0</v>
      </c>
      <c r="AG371" s="987">
        <f t="shared" si="96"/>
        <v>0</v>
      </c>
      <c r="AH371" s="987">
        <f t="shared" si="96"/>
        <v>0</v>
      </c>
      <c r="AI371" s="987">
        <f t="shared" si="96"/>
        <v>0</v>
      </c>
      <c r="AJ371" s="987">
        <f t="shared" si="96"/>
        <v>0</v>
      </c>
      <c r="AK371" s="987">
        <f t="shared" si="96"/>
        <v>0</v>
      </c>
      <c r="AL371" s="987">
        <f t="shared" si="97"/>
        <v>0</v>
      </c>
      <c r="AM371" s="987">
        <f t="shared" si="97"/>
        <v>0</v>
      </c>
      <c r="AN371" s="987">
        <f t="shared" si="97"/>
        <v>0</v>
      </c>
      <c r="AO371" s="987">
        <f t="shared" si="97"/>
        <v>0</v>
      </c>
      <c r="AP371" s="987">
        <f t="shared" si="97"/>
        <v>0</v>
      </c>
      <c r="AQ371" s="987">
        <f t="shared" si="97"/>
        <v>0</v>
      </c>
      <c r="AR371" s="987">
        <f t="shared" si="97"/>
        <v>0</v>
      </c>
    </row>
    <row r="372" spans="2:44">
      <c r="B372" s="948">
        <v>893</v>
      </c>
      <c r="C372" s="950" t="s">
        <v>3521</v>
      </c>
      <c r="D372" s="951">
        <v>945</v>
      </c>
      <c r="E372" s="951" t="s">
        <v>3538</v>
      </c>
      <c r="F372" s="948" t="s">
        <v>4168</v>
      </c>
      <c r="G372" s="949">
        <v>45211</v>
      </c>
      <c r="H372" s="948" t="s">
        <v>4169</v>
      </c>
      <c r="I372" s="948" t="s">
        <v>3647</v>
      </c>
      <c r="J372" s="948" t="s">
        <v>501</v>
      </c>
      <c r="K372" s="948" t="s">
        <v>3648</v>
      </c>
      <c r="L372" s="960">
        <v>265</v>
      </c>
      <c r="M372" s="987">
        <v>22.5</v>
      </c>
      <c r="N372" s="987">
        <v>4.5</v>
      </c>
      <c r="O372" s="987">
        <f t="shared" si="85"/>
        <v>27</v>
      </c>
      <c r="P372" s="987"/>
      <c r="Q372" s="987"/>
      <c r="R372" s="987"/>
      <c r="S372" s="987"/>
      <c r="T372" s="987"/>
      <c r="U372" s="987"/>
      <c r="V372" s="987">
        <f t="shared" si="98"/>
        <v>27</v>
      </c>
      <c r="W372" s="987"/>
      <c r="X372" s="987"/>
      <c r="Y372" s="987"/>
      <c r="Z372" s="987">
        <f t="shared" si="86"/>
        <v>0</v>
      </c>
      <c r="AA372" s="987"/>
      <c r="AB372" s="987">
        <f t="shared" si="96"/>
        <v>0</v>
      </c>
      <c r="AC372" s="987">
        <f t="shared" si="96"/>
        <v>0</v>
      </c>
      <c r="AD372" s="987">
        <f t="shared" si="96"/>
        <v>0</v>
      </c>
      <c r="AE372" s="987">
        <f t="shared" si="96"/>
        <v>22.5</v>
      </c>
      <c r="AF372" s="987">
        <f t="shared" si="96"/>
        <v>0</v>
      </c>
      <c r="AG372" s="987">
        <f t="shared" si="96"/>
        <v>0</v>
      </c>
      <c r="AH372" s="987">
        <f t="shared" si="96"/>
        <v>0</v>
      </c>
      <c r="AI372" s="987">
        <f t="shared" si="96"/>
        <v>0</v>
      </c>
      <c r="AJ372" s="987">
        <f t="shared" si="96"/>
        <v>0</v>
      </c>
      <c r="AK372" s="987">
        <f t="shared" si="96"/>
        <v>0</v>
      </c>
      <c r="AL372" s="987">
        <f t="shared" si="97"/>
        <v>0</v>
      </c>
      <c r="AM372" s="987">
        <f t="shared" si="97"/>
        <v>0</v>
      </c>
      <c r="AN372" s="987">
        <f t="shared" si="97"/>
        <v>0</v>
      </c>
      <c r="AO372" s="987">
        <f t="shared" si="97"/>
        <v>0</v>
      </c>
      <c r="AP372" s="987">
        <f t="shared" si="97"/>
        <v>0</v>
      </c>
      <c r="AQ372" s="987">
        <f t="shared" si="97"/>
        <v>0</v>
      </c>
      <c r="AR372" s="987">
        <f t="shared" si="97"/>
        <v>0</v>
      </c>
    </row>
    <row r="373" spans="2:44">
      <c r="B373" s="948">
        <v>894</v>
      </c>
      <c r="C373" s="950" t="s">
        <v>3521</v>
      </c>
      <c r="D373" s="951">
        <v>946</v>
      </c>
      <c r="E373" s="951" t="s">
        <v>3538</v>
      </c>
      <c r="F373" s="948" t="s">
        <v>4170</v>
      </c>
      <c r="G373" s="949">
        <v>45212</v>
      </c>
      <c r="H373" s="948" t="s">
        <v>4171</v>
      </c>
      <c r="I373" s="948" t="s">
        <v>3647</v>
      </c>
      <c r="J373" s="948" t="s">
        <v>501</v>
      </c>
      <c r="K373" s="948" t="s">
        <v>3648</v>
      </c>
      <c r="L373" s="960">
        <v>265</v>
      </c>
      <c r="M373" s="987">
        <v>17.25</v>
      </c>
      <c r="N373" s="987">
        <v>3.45</v>
      </c>
      <c r="O373" s="987">
        <f t="shared" si="85"/>
        <v>20.7</v>
      </c>
      <c r="P373" s="987"/>
      <c r="Q373" s="987"/>
      <c r="R373" s="987"/>
      <c r="S373" s="987"/>
      <c r="T373" s="987"/>
      <c r="U373" s="987"/>
      <c r="V373" s="987">
        <f t="shared" si="98"/>
        <v>20.7</v>
      </c>
      <c r="W373" s="987"/>
      <c r="X373" s="987"/>
      <c r="Y373" s="987"/>
      <c r="Z373" s="987">
        <f t="shared" si="86"/>
        <v>0</v>
      </c>
      <c r="AA373" s="987"/>
      <c r="AB373" s="987">
        <f t="shared" si="96"/>
        <v>0</v>
      </c>
      <c r="AC373" s="987">
        <f t="shared" si="96"/>
        <v>0</v>
      </c>
      <c r="AD373" s="987">
        <f t="shared" si="96"/>
        <v>0</v>
      </c>
      <c r="AE373" s="987">
        <f t="shared" si="96"/>
        <v>17.25</v>
      </c>
      <c r="AF373" s="987">
        <f t="shared" si="96"/>
        <v>0</v>
      </c>
      <c r="AG373" s="987">
        <f t="shared" si="96"/>
        <v>0</v>
      </c>
      <c r="AH373" s="987">
        <f t="shared" si="96"/>
        <v>0</v>
      </c>
      <c r="AI373" s="987">
        <f t="shared" si="96"/>
        <v>0</v>
      </c>
      <c r="AJ373" s="987">
        <f t="shared" si="96"/>
        <v>0</v>
      </c>
      <c r="AK373" s="987">
        <f t="shared" si="96"/>
        <v>0</v>
      </c>
      <c r="AL373" s="987">
        <f t="shared" si="97"/>
        <v>0</v>
      </c>
      <c r="AM373" s="987">
        <f t="shared" si="97"/>
        <v>0</v>
      </c>
      <c r="AN373" s="987">
        <f t="shared" si="97"/>
        <v>0</v>
      </c>
      <c r="AO373" s="987">
        <f t="shared" si="97"/>
        <v>0</v>
      </c>
      <c r="AP373" s="987">
        <f t="shared" si="97"/>
        <v>0</v>
      </c>
      <c r="AQ373" s="987">
        <f t="shared" si="97"/>
        <v>0</v>
      </c>
      <c r="AR373" s="987">
        <f t="shared" si="97"/>
        <v>0</v>
      </c>
    </row>
    <row r="374" spans="2:44">
      <c r="B374" s="948">
        <v>895</v>
      </c>
      <c r="C374" s="950" t="s">
        <v>3521</v>
      </c>
      <c r="D374" s="951">
        <v>947</v>
      </c>
      <c r="E374" s="951" t="s">
        <v>3538</v>
      </c>
      <c r="F374" s="948" t="s">
        <v>4172</v>
      </c>
      <c r="G374" s="949">
        <v>45215</v>
      </c>
      <c r="H374" s="948" t="s">
        <v>4173</v>
      </c>
      <c r="I374" s="948" t="s">
        <v>3647</v>
      </c>
      <c r="J374" s="948" t="s">
        <v>501</v>
      </c>
      <c r="K374" s="948" t="s">
        <v>3648</v>
      </c>
      <c r="L374" s="960">
        <v>265</v>
      </c>
      <c r="M374" s="987">
        <v>28.5</v>
      </c>
      <c r="N374" s="987">
        <v>5.7</v>
      </c>
      <c r="O374" s="987">
        <f t="shared" si="85"/>
        <v>34.200000000000003</v>
      </c>
      <c r="P374" s="987"/>
      <c r="Q374" s="987"/>
      <c r="R374" s="987"/>
      <c r="S374" s="987"/>
      <c r="T374" s="987"/>
      <c r="U374" s="987"/>
      <c r="V374" s="987">
        <f t="shared" si="98"/>
        <v>34.200000000000003</v>
      </c>
      <c r="W374" s="987"/>
      <c r="X374" s="987"/>
      <c r="Y374" s="987"/>
      <c r="Z374" s="987">
        <f t="shared" si="86"/>
        <v>0</v>
      </c>
      <c r="AA374" s="987"/>
      <c r="AB374" s="987">
        <f t="shared" si="96"/>
        <v>0</v>
      </c>
      <c r="AC374" s="987">
        <f t="shared" si="96"/>
        <v>0</v>
      </c>
      <c r="AD374" s="987">
        <f t="shared" si="96"/>
        <v>0</v>
      </c>
      <c r="AE374" s="987">
        <f t="shared" si="96"/>
        <v>28.5</v>
      </c>
      <c r="AF374" s="987">
        <f t="shared" si="96"/>
        <v>0</v>
      </c>
      <c r="AG374" s="987">
        <f t="shared" si="96"/>
        <v>0</v>
      </c>
      <c r="AH374" s="987">
        <f t="shared" si="96"/>
        <v>0</v>
      </c>
      <c r="AI374" s="987">
        <f t="shared" si="96"/>
        <v>0</v>
      </c>
      <c r="AJ374" s="987">
        <f t="shared" si="96"/>
        <v>0</v>
      </c>
      <c r="AK374" s="987">
        <f t="shared" si="96"/>
        <v>0</v>
      </c>
      <c r="AL374" s="987">
        <f t="shared" si="97"/>
        <v>0</v>
      </c>
      <c r="AM374" s="987">
        <f t="shared" si="97"/>
        <v>0</v>
      </c>
      <c r="AN374" s="987">
        <f t="shared" si="97"/>
        <v>0</v>
      </c>
      <c r="AO374" s="987">
        <f t="shared" si="97"/>
        <v>0</v>
      </c>
      <c r="AP374" s="987">
        <f t="shared" si="97"/>
        <v>0</v>
      </c>
      <c r="AQ374" s="987">
        <f t="shared" si="97"/>
        <v>0</v>
      </c>
      <c r="AR374" s="987">
        <f t="shared" si="97"/>
        <v>0</v>
      </c>
    </row>
    <row r="375" spans="2:44">
      <c r="B375" s="948">
        <v>896</v>
      </c>
      <c r="C375" s="950" t="s">
        <v>3521</v>
      </c>
      <c r="D375" s="951">
        <v>948</v>
      </c>
      <c r="E375" s="951" t="s">
        <v>3538</v>
      </c>
      <c r="F375" s="948" t="s">
        <v>4174</v>
      </c>
      <c r="G375" s="949">
        <v>45216</v>
      </c>
      <c r="H375" s="948" t="s">
        <v>4175</v>
      </c>
      <c r="I375" s="948" t="s">
        <v>3647</v>
      </c>
      <c r="J375" s="948" t="s">
        <v>501</v>
      </c>
      <c r="K375" s="948" t="s">
        <v>3648</v>
      </c>
      <c r="L375" s="960">
        <v>265</v>
      </c>
      <c r="M375" s="987">
        <v>35.5</v>
      </c>
      <c r="N375" s="987">
        <v>7.1</v>
      </c>
      <c r="O375" s="987">
        <f t="shared" si="85"/>
        <v>42.6</v>
      </c>
      <c r="P375" s="987"/>
      <c r="Q375" s="987"/>
      <c r="R375" s="987"/>
      <c r="S375" s="987"/>
      <c r="T375" s="987"/>
      <c r="U375" s="987"/>
      <c r="V375" s="987">
        <f t="shared" si="98"/>
        <v>42.6</v>
      </c>
      <c r="W375" s="987"/>
      <c r="X375" s="987"/>
      <c r="Y375" s="987"/>
      <c r="Z375" s="987">
        <f t="shared" si="86"/>
        <v>0</v>
      </c>
      <c r="AA375" s="987"/>
      <c r="AB375" s="987">
        <f t="shared" si="96"/>
        <v>0</v>
      </c>
      <c r="AC375" s="987">
        <f t="shared" si="96"/>
        <v>0</v>
      </c>
      <c r="AD375" s="987">
        <f t="shared" si="96"/>
        <v>0</v>
      </c>
      <c r="AE375" s="987">
        <f t="shared" si="96"/>
        <v>35.5</v>
      </c>
      <c r="AF375" s="987">
        <f t="shared" si="96"/>
        <v>0</v>
      </c>
      <c r="AG375" s="987">
        <f t="shared" si="96"/>
        <v>0</v>
      </c>
      <c r="AH375" s="987">
        <f t="shared" si="96"/>
        <v>0</v>
      </c>
      <c r="AI375" s="987">
        <f t="shared" si="96"/>
        <v>0</v>
      </c>
      <c r="AJ375" s="987">
        <f t="shared" si="96"/>
        <v>0</v>
      </c>
      <c r="AK375" s="987">
        <f t="shared" si="96"/>
        <v>0</v>
      </c>
      <c r="AL375" s="987">
        <f t="shared" si="97"/>
        <v>0</v>
      </c>
      <c r="AM375" s="987">
        <f t="shared" si="97"/>
        <v>0</v>
      </c>
      <c r="AN375" s="987">
        <f t="shared" si="97"/>
        <v>0</v>
      </c>
      <c r="AO375" s="987">
        <f t="shared" si="97"/>
        <v>0</v>
      </c>
      <c r="AP375" s="987">
        <f t="shared" si="97"/>
        <v>0</v>
      </c>
      <c r="AQ375" s="987">
        <f t="shared" si="97"/>
        <v>0</v>
      </c>
      <c r="AR375" s="987">
        <f t="shared" si="97"/>
        <v>0</v>
      </c>
    </row>
    <row r="376" spans="2:44">
      <c r="B376" s="948">
        <v>897</v>
      </c>
      <c r="C376" s="950" t="s">
        <v>3521</v>
      </c>
      <c r="D376" s="951">
        <v>949</v>
      </c>
      <c r="E376" s="951" t="s">
        <v>3538</v>
      </c>
      <c r="F376" s="948" t="s">
        <v>4176</v>
      </c>
      <c r="G376" s="949">
        <v>45217</v>
      </c>
      <c r="H376" s="948" t="s">
        <v>4177</v>
      </c>
      <c r="I376" s="948" t="s">
        <v>3647</v>
      </c>
      <c r="J376" s="948" t="s">
        <v>501</v>
      </c>
      <c r="K376" s="948" t="s">
        <v>3648</v>
      </c>
      <c r="L376" s="960">
        <v>265</v>
      </c>
      <c r="M376" s="987">
        <v>22.5</v>
      </c>
      <c r="N376" s="987">
        <v>4.5</v>
      </c>
      <c r="O376" s="987">
        <f t="shared" si="85"/>
        <v>27</v>
      </c>
      <c r="P376" s="987"/>
      <c r="Q376" s="987"/>
      <c r="R376" s="987"/>
      <c r="S376" s="987"/>
      <c r="T376" s="987"/>
      <c r="U376" s="987"/>
      <c r="V376" s="987">
        <f t="shared" si="98"/>
        <v>27</v>
      </c>
      <c r="W376" s="987"/>
      <c r="X376" s="987"/>
      <c r="Y376" s="987"/>
      <c r="Z376" s="987">
        <f t="shared" si="86"/>
        <v>0</v>
      </c>
      <c r="AA376" s="987"/>
      <c r="AB376" s="987">
        <f t="shared" si="96"/>
        <v>0</v>
      </c>
      <c r="AC376" s="987">
        <f t="shared" si="96"/>
        <v>0</v>
      </c>
      <c r="AD376" s="987">
        <f t="shared" si="96"/>
        <v>0</v>
      </c>
      <c r="AE376" s="987">
        <f t="shared" si="96"/>
        <v>22.5</v>
      </c>
      <c r="AF376" s="987">
        <f t="shared" si="96"/>
        <v>0</v>
      </c>
      <c r="AG376" s="987">
        <f t="shared" si="96"/>
        <v>0</v>
      </c>
      <c r="AH376" s="987">
        <f t="shared" si="96"/>
        <v>0</v>
      </c>
      <c r="AI376" s="987">
        <f t="shared" si="96"/>
        <v>0</v>
      </c>
      <c r="AJ376" s="987">
        <f t="shared" si="96"/>
        <v>0</v>
      </c>
      <c r="AK376" s="987">
        <f t="shared" si="96"/>
        <v>0</v>
      </c>
      <c r="AL376" s="987">
        <f t="shared" si="97"/>
        <v>0</v>
      </c>
      <c r="AM376" s="987">
        <f t="shared" si="97"/>
        <v>0</v>
      </c>
      <c r="AN376" s="987">
        <f t="shared" si="97"/>
        <v>0</v>
      </c>
      <c r="AO376" s="987">
        <f t="shared" si="97"/>
        <v>0</v>
      </c>
      <c r="AP376" s="987">
        <f t="shared" si="97"/>
        <v>0</v>
      </c>
      <c r="AQ376" s="987">
        <f t="shared" si="97"/>
        <v>0</v>
      </c>
      <c r="AR376" s="987">
        <f t="shared" si="97"/>
        <v>0</v>
      </c>
    </row>
    <row r="377" spans="2:44">
      <c r="B377" s="948">
        <v>898</v>
      </c>
      <c r="C377" s="950" t="s">
        <v>3521</v>
      </c>
      <c r="D377" s="951">
        <v>950</v>
      </c>
      <c r="E377" s="951" t="s">
        <v>3538</v>
      </c>
      <c r="F377" s="948" t="s">
        <v>4178</v>
      </c>
      <c r="G377" s="949">
        <v>45217</v>
      </c>
      <c r="H377" s="948" t="s">
        <v>4179</v>
      </c>
      <c r="I377" s="948" t="s">
        <v>3647</v>
      </c>
      <c r="J377" s="948" t="s">
        <v>501</v>
      </c>
      <c r="K377" s="948" t="s">
        <v>3648</v>
      </c>
      <c r="L377" s="960">
        <v>265</v>
      </c>
      <c r="M377" s="987">
        <v>35.5</v>
      </c>
      <c r="N377" s="987">
        <v>7.1</v>
      </c>
      <c r="O377" s="987">
        <f t="shared" si="85"/>
        <v>42.6</v>
      </c>
      <c r="P377" s="987"/>
      <c r="Q377" s="987"/>
      <c r="R377" s="987"/>
      <c r="S377" s="987"/>
      <c r="T377" s="987"/>
      <c r="U377" s="987"/>
      <c r="V377" s="987">
        <f t="shared" si="98"/>
        <v>42.6</v>
      </c>
      <c r="W377" s="987"/>
      <c r="X377" s="987"/>
      <c r="Y377" s="987"/>
      <c r="Z377" s="987">
        <f t="shared" si="86"/>
        <v>0</v>
      </c>
      <c r="AA377" s="987"/>
      <c r="AB377" s="987">
        <f t="shared" si="96"/>
        <v>0</v>
      </c>
      <c r="AC377" s="987">
        <f t="shared" si="96"/>
        <v>0</v>
      </c>
      <c r="AD377" s="987">
        <f t="shared" si="96"/>
        <v>0</v>
      </c>
      <c r="AE377" s="987">
        <f t="shared" si="96"/>
        <v>35.5</v>
      </c>
      <c r="AF377" s="987">
        <f t="shared" si="96"/>
        <v>0</v>
      </c>
      <c r="AG377" s="987">
        <f t="shared" si="96"/>
        <v>0</v>
      </c>
      <c r="AH377" s="987">
        <f t="shared" si="96"/>
        <v>0</v>
      </c>
      <c r="AI377" s="987">
        <f t="shared" si="96"/>
        <v>0</v>
      </c>
      <c r="AJ377" s="987">
        <f t="shared" si="96"/>
        <v>0</v>
      </c>
      <c r="AK377" s="987">
        <f t="shared" si="96"/>
        <v>0</v>
      </c>
      <c r="AL377" s="987">
        <f t="shared" si="97"/>
        <v>0</v>
      </c>
      <c r="AM377" s="987">
        <f t="shared" si="97"/>
        <v>0</v>
      </c>
      <c r="AN377" s="987">
        <f t="shared" si="97"/>
        <v>0</v>
      </c>
      <c r="AO377" s="987">
        <f t="shared" si="97"/>
        <v>0</v>
      </c>
      <c r="AP377" s="987">
        <f t="shared" si="97"/>
        <v>0</v>
      </c>
      <c r="AQ377" s="987">
        <f t="shared" si="97"/>
        <v>0</v>
      </c>
      <c r="AR377" s="987">
        <f t="shared" si="97"/>
        <v>0</v>
      </c>
    </row>
    <row r="378" spans="2:44">
      <c r="B378" s="948">
        <v>899</v>
      </c>
      <c r="C378" s="950" t="s">
        <v>3521</v>
      </c>
      <c r="D378" s="951">
        <v>951</v>
      </c>
      <c r="E378" s="951" t="s">
        <v>3538</v>
      </c>
      <c r="F378" s="948" t="s">
        <v>4180</v>
      </c>
      <c r="G378" s="949">
        <v>45217</v>
      </c>
      <c r="H378" s="948" t="s">
        <v>4181</v>
      </c>
      <c r="I378" s="948" t="s">
        <v>3647</v>
      </c>
      <c r="J378" s="948" t="s">
        <v>501</v>
      </c>
      <c r="K378" s="948" t="s">
        <v>3648</v>
      </c>
      <c r="L378" s="960">
        <v>265</v>
      </c>
      <c r="M378" s="987">
        <v>35.5</v>
      </c>
      <c r="N378" s="987">
        <v>7.1</v>
      </c>
      <c r="O378" s="987">
        <f t="shared" si="85"/>
        <v>42.6</v>
      </c>
      <c r="P378" s="987"/>
      <c r="Q378" s="987"/>
      <c r="R378" s="987"/>
      <c r="S378" s="987"/>
      <c r="T378" s="987"/>
      <c r="U378" s="987"/>
      <c r="V378" s="987">
        <f t="shared" si="98"/>
        <v>42.6</v>
      </c>
      <c r="W378" s="987"/>
      <c r="X378" s="987"/>
      <c r="Y378" s="987"/>
      <c r="Z378" s="987">
        <f t="shared" si="86"/>
        <v>0</v>
      </c>
      <c r="AA378" s="987"/>
      <c r="AB378" s="987">
        <f t="shared" ref="AB378:AK387" si="99">IF(AB$6-$L378=0,$M378,0)</f>
        <v>0</v>
      </c>
      <c r="AC378" s="987">
        <f t="shared" si="99"/>
        <v>0</v>
      </c>
      <c r="AD378" s="987">
        <f t="shared" si="99"/>
        <v>0</v>
      </c>
      <c r="AE378" s="987">
        <f t="shared" si="99"/>
        <v>35.5</v>
      </c>
      <c r="AF378" s="987">
        <f t="shared" si="99"/>
        <v>0</v>
      </c>
      <c r="AG378" s="987">
        <f t="shared" si="99"/>
        <v>0</v>
      </c>
      <c r="AH378" s="987">
        <f t="shared" si="99"/>
        <v>0</v>
      </c>
      <c r="AI378" s="987">
        <f t="shared" si="99"/>
        <v>0</v>
      </c>
      <c r="AJ378" s="987">
        <f t="shared" si="99"/>
        <v>0</v>
      </c>
      <c r="AK378" s="987">
        <f t="shared" si="99"/>
        <v>0</v>
      </c>
      <c r="AL378" s="987">
        <f t="shared" ref="AL378:AR387" si="100">IF(AL$6-$L378=0,$M378,0)</f>
        <v>0</v>
      </c>
      <c r="AM378" s="987">
        <f t="shared" si="100"/>
        <v>0</v>
      </c>
      <c r="AN378" s="987">
        <f t="shared" si="100"/>
        <v>0</v>
      </c>
      <c r="AO378" s="987">
        <f t="shared" si="100"/>
        <v>0</v>
      </c>
      <c r="AP378" s="987">
        <f t="shared" si="100"/>
        <v>0</v>
      </c>
      <c r="AQ378" s="987">
        <f t="shared" si="100"/>
        <v>0</v>
      </c>
      <c r="AR378" s="987">
        <f t="shared" si="100"/>
        <v>0</v>
      </c>
    </row>
    <row r="379" spans="2:44">
      <c r="B379" s="948">
        <v>900</v>
      </c>
      <c r="C379" s="950" t="s">
        <v>3521</v>
      </c>
      <c r="D379" s="951">
        <v>952</v>
      </c>
      <c r="E379" s="951" t="s">
        <v>3538</v>
      </c>
      <c r="F379" s="948" t="s">
        <v>4182</v>
      </c>
      <c r="G379" s="949">
        <v>45217</v>
      </c>
      <c r="H379" s="948" t="s">
        <v>4183</v>
      </c>
      <c r="I379" s="948" t="s">
        <v>3647</v>
      </c>
      <c r="J379" s="948" t="s">
        <v>501</v>
      </c>
      <c r="K379" s="948" t="s">
        <v>3648</v>
      </c>
      <c r="L379" s="960">
        <v>265</v>
      </c>
      <c r="M379" s="987">
        <v>22.5</v>
      </c>
      <c r="N379" s="987">
        <v>4.5</v>
      </c>
      <c r="O379" s="987">
        <f t="shared" si="85"/>
        <v>27</v>
      </c>
      <c r="P379" s="987"/>
      <c r="Q379" s="987"/>
      <c r="R379" s="987"/>
      <c r="S379" s="987"/>
      <c r="T379" s="987"/>
      <c r="U379" s="987"/>
      <c r="V379" s="987">
        <f t="shared" si="98"/>
        <v>27</v>
      </c>
      <c r="W379" s="987"/>
      <c r="X379" s="987"/>
      <c r="Y379" s="987"/>
      <c r="Z379" s="987">
        <f t="shared" si="86"/>
        <v>0</v>
      </c>
      <c r="AA379" s="987"/>
      <c r="AB379" s="987">
        <f t="shared" si="99"/>
        <v>0</v>
      </c>
      <c r="AC379" s="987">
        <f t="shared" si="99"/>
        <v>0</v>
      </c>
      <c r="AD379" s="987">
        <f t="shared" si="99"/>
        <v>0</v>
      </c>
      <c r="AE379" s="987">
        <f t="shared" si="99"/>
        <v>22.5</v>
      </c>
      <c r="AF379" s="987">
        <f t="shared" si="99"/>
        <v>0</v>
      </c>
      <c r="AG379" s="987">
        <f t="shared" si="99"/>
        <v>0</v>
      </c>
      <c r="AH379" s="987">
        <f t="shared" si="99"/>
        <v>0</v>
      </c>
      <c r="AI379" s="987">
        <f t="shared" si="99"/>
        <v>0</v>
      </c>
      <c r="AJ379" s="987">
        <f t="shared" si="99"/>
        <v>0</v>
      </c>
      <c r="AK379" s="987">
        <f t="shared" si="99"/>
        <v>0</v>
      </c>
      <c r="AL379" s="987">
        <f t="shared" si="100"/>
        <v>0</v>
      </c>
      <c r="AM379" s="987">
        <f t="shared" si="100"/>
        <v>0</v>
      </c>
      <c r="AN379" s="987">
        <f t="shared" si="100"/>
        <v>0</v>
      </c>
      <c r="AO379" s="987">
        <f t="shared" si="100"/>
        <v>0</v>
      </c>
      <c r="AP379" s="987">
        <f t="shared" si="100"/>
        <v>0</v>
      </c>
      <c r="AQ379" s="987">
        <f t="shared" si="100"/>
        <v>0</v>
      </c>
      <c r="AR379" s="987">
        <f t="shared" si="100"/>
        <v>0</v>
      </c>
    </row>
    <row r="380" spans="2:44">
      <c r="B380" s="948">
        <v>901</v>
      </c>
      <c r="C380" s="950" t="s">
        <v>3521</v>
      </c>
      <c r="D380" s="951">
        <v>953</v>
      </c>
      <c r="E380" s="951" t="s">
        <v>3538</v>
      </c>
      <c r="F380" s="948" t="s">
        <v>4184</v>
      </c>
      <c r="G380" s="949">
        <v>45217</v>
      </c>
      <c r="H380" s="948" t="s">
        <v>4185</v>
      </c>
      <c r="I380" s="948" t="s">
        <v>3647</v>
      </c>
      <c r="J380" s="948" t="s">
        <v>501</v>
      </c>
      <c r="K380" s="948" t="s">
        <v>3648</v>
      </c>
      <c r="L380" s="960">
        <v>265</v>
      </c>
      <c r="M380" s="987">
        <v>110.5</v>
      </c>
      <c r="N380" s="987">
        <v>22.1</v>
      </c>
      <c r="O380" s="987">
        <f t="shared" si="85"/>
        <v>132.6</v>
      </c>
      <c r="P380" s="987"/>
      <c r="Q380" s="987"/>
      <c r="R380" s="987"/>
      <c r="S380" s="987"/>
      <c r="T380" s="987"/>
      <c r="U380" s="987"/>
      <c r="V380" s="987">
        <f t="shared" si="98"/>
        <v>132.6</v>
      </c>
      <c r="W380" s="987"/>
      <c r="X380" s="987"/>
      <c r="Y380" s="987"/>
      <c r="Z380" s="987">
        <f t="shared" si="86"/>
        <v>0</v>
      </c>
      <c r="AA380" s="987"/>
      <c r="AB380" s="987">
        <f t="shared" si="99"/>
        <v>0</v>
      </c>
      <c r="AC380" s="987">
        <f t="shared" si="99"/>
        <v>0</v>
      </c>
      <c r="AD380" s="987">
        <f t="shared" si="99"/>
        <v>0</v>
      </c>
      <c r="AE380" s="987">
        <f t="shared" si="99"/>
        <v>110.5</v>
      </c>
      <c r="AF380" s="987">
        <f t="shared" si="99"/>
        <v>0</v>
      </c>
      <c r="AG380" s="987">
        <f t="shared" si="99"/>
        <v>0</v>
      </c>
      <c r="AH380" s="987">
        <f t="shared" si="99"/>
        <v>0</v>
      </c>
      <c r="AI380" s="987">
        <f t="shared" si="99"/>
        <v>0</v>
      </c>
      <c r="AJ380" s="987">
        <f t="shared" si="99"/>
        <v>0</v>
      </c>
      <c r="AK380" s="987">
        <f t="shared" si="99"/>
        <v>0</v>
      </c>
      <c r="AL380" s="987">
        <f t="shared" si="100"/>
        <v>0</v>
      </c>
      <c r="AM380" s="987">
        <f t="shared" si="100"/>
        <v>0</v>
      </c>
      <c r="AN380" s="987">
        <f t="shared" si="100"/>
        <v>0</v>
      </c>
      <c r="AO380" s="987">
        <f t="shared" si="100"/>
        <v>0</v>
      </c>
      <c r="AP380" s="987">
        <f t="shared" si="100"/>
        <v>0</v>
      </c>
      <c r="AQ380" s="987">
        <f t="shared" si="100"/>
        <v>0</v>
      </c>
      <c r="AR380" s="987">
        <f t="shared" si="100"/>
        <v>0</v>
      </c>
    </row>
    <row r="381" spans="2:44">
      <c r="B381" s="948">
        <v>902</v>
      </c>
      <c r="C381" s="950" t="s">
        <v>3521</v>
      </c>
      <c r="D381" s="951">
        <v>954</v>
      </c>
      <c r="E381" s="951" t="s">
        <v>3538</v>
      </c>
      <c r="F381" s="948" t="s">
        <v>4186</v>
      </c>
      <c r="G381" s="949">
        <v>45218</v>
      </c>
      <c r="H381" s="948" t="s">
        <v>4187</v>
      </c>
      <c r="I381" s="948" t="s">
        <v>3647</v>
      </c>
      <c r="J381" s="948" t="s">
        <v>501</v>
      </c>
      <c r="K381" s="948" t="s">
        <v>3648</v>
      </c>
      <c r="L381" s="960">
        <v>265</v>
      </c>
      <c r="M381" s="987">
        <v>28.5</v>
      </c>
      <c r="N381" s="987">
        <v>5.7</v>
      </c>
      <c r="O381" s="987">
        <f t="shared" si="85"/>
        <v>34.200000000000003</v>
      </c>
      <c r="P381" s="987"/>
      <c r="Q381" s="987"/>
      <c r="R381" s="987"/>
      <c r="S381" s="987"/>
      <c r="T381" s="987"/>
      <c r="U381" s="987"/>
      <c r="V381" s="987">
        <f t="shared" si="98"/>
        <v>34.200000000000003</v>
      </c>
      <c r="W381" s="987"/>
      <c r="X381" s="987"/>
      <c r="Y381" s="987"/>
      <c r="Z381" s="987">
        <f t="shared" si="86"/>
        <v>0</v>
      </c>
      <c r="AA381" s="987"/>
      <c r="AB381" s="987">
        <f t="shared" si="99"/>
        <v>0</v>
      </c>
      <c r="AC381" s="987">
        <f t="shared" si="99"/>
        <v>0</v>
      </c>
      <c r="AD381" s="987">
        <f t="shared" si="99"/>
        <v>0</v>
      </c>
      <c r="AE381" s="987">
        <f t="shared" si="99"/>
        <v>28.5</v>
      </c>
      <c r="AF381" s="987">
        <f t="shared" si="99"/>
        <v>0</v>
      </c>
      <c r="AG381" s="987">
        <f t="shared" si="99"/>
        <v>0</v>
      </c>
      <c r="AH381" s="987">
        <f t="shared" si="99"/>
        <v>0</v>
      </c>
      <c r="AI381" s="987">
        <f t="shared" si="99"/>
        <v>0</v>
      </c>
      <c r="AJ381" s="987">
        <f t="shared" si="99"/>
        <v>0</v>
      </c>
      <c r="AK381" s="987">
        <f t="shared" si="99"/>
        <v>0</v>
      </c>
      <c r="AL381" s="987">
        <f t="shared" si="100"/>
        <v>0</v>
      </c>
      <c r="AM381" s="987">
        <f t="shared" si="100"/>
        <v>0</v>
      </c>
      <c r="AN381" s="987">
        <f t="shared" si="100"/>
        <v>0</v>
      </c>
      <c r="AO381" s="987">
        <f t="shared" si="100"/>
        <v>0</v>
      </c>
      <c r="AP381" s="987">
        <f t="shared" si="100"/>
        <v>0</v>
      </c>
      <c r="AQ381" s="987">
        <f t="shared" si="100"/>
        <v>0</v>
      </c>
      <c r="AR381" s="987">
        <f t="shared" si="100"/>
        <v>0</v>
      </c>
    </row>
    <row r="382" spans="2:44">
      <c r="B382" s="948">
        <v>903</v>
      </c>
      <c r="C382" s="950" t="s">
        <v>3521</v>
      </c>
      <c r="D382" s="951">
        <v>955</v>
      </c>
      <c r="E382" s="951" t="s">
        <v>3538</v>
      </c>
      <c r="F382" s="948" t="s">
        <v>4188</v>
      </c>
      <c r="G382" s="949">
        <v>45218</v>
      </c>
      <c r="H382" s="948" t="s">
        <v>4189</v>
      </c>
      <c r="I382" s="948" t="s">
        <v>3647</v>
      </c>
      <c r="J382" s="948" t="s">
        <v>501</v>
      </c>
      <c r="K382" s="948" t="s">
        <v>3648</v>
      </c>
      <c r="L382" s="960">
        <v>265</v>
      </c>
      <c r="M382" s="987">
        <v>22.5</v>
      </c>
      <c r="N382" s="987">
        <v>4.5</v>
      </c>
      <c r="O382" s="987">
        <f t="shared" si="85"/>
        <v>27</v>
      </c>
      <c r="P382" s="987"/>
      <c r="Q382" s="987"/>
      <c r="R382" s="987"/>
      <c r="S382" s="987"/>
      <c r="T382" s="987"/>
      <c r="U382" s="987"/>
      <c r="V382" s="987">
        <f t="shared" si="98"/>
        <v>27</v>
      </c>
      <c r="W382" s="987"/>
      <c r="X382" s="987"/>
      <c r="Y382" s="987"/>
      <c r="Z382" s="987">
        <f t="shared" si="86"/>
        <v>0</v>
      </c>
      <c r="AA382" s="987"/>
      <c r="AB382" s="987">
        <f t="shared" si="99"/>
        <v>0</v>
      </c>
      <c r="AC382" s="987">
        <f t="shared" si="99"/>
        <v>0</v>
      </c>
      <c r="AD382" s="987">
        <f t="shared" si="99"/>
        <v>0</v>
      </c>
      <c r="AE382" s="987">
        <f t="shared" si="99"/>
        <v>22.5</v>
      </c>
      <c r="AF382" s="987">
        <f t="shared" si="99"/>
        <v>0</v>
      </c>
      <c r="AG382" s="987">
        <f t="shared" si="99"/>
        <v>0</v>
      </c>
      <c r="AH382" s="987">
        <f t="shared" si="99"/>
        <v>0</v>
      </c>
      <c r="AI382" s="987">
        <f t="shared" si="99"/>
        <v>0</v>
      </c>
      <c r="AJ382" s="987">
        <f t="shared" si="99"/>
        <v>0</v>
      </c>
      <c r="AK382" s="987">
        <f t="shared" si="99"/>
        <v>0</v>
      </c>
      <c r="AL382" s="987">
        <f t="shared" si="100"/>
        <v>0</v>
      </c>
      <c r="AM382" s="987">
        <f t="shared" si="100"/>
        <v>0</v>
      </c>
      <c r="AN382" s="987">
        <f t="shared" si="100"/>
        <v>0</v>
      </c>
      <c r="AO382" s="987">
        <f t="shared" si="100"/>
        <v>0</v>
      </c>
      <c r="AP382" s="987">
        <f t="shared" si="100"/>
        <v>0</v>
      </c>
      <c r="AQ382" s="987">
        <f t="shared" si="100"/>
        <v>0</v>
      </c>
      <c r="AR382" s="987">
        <f t="shared" si="100"/>
        <v>0</v>
      </c>
    </row>
    <row r="383" spans="2:44">
      <c r="B383" s="948">
        <v>904</v>
      </c>
      <c r="C383" s="950" t="s">
        <v>3521</v>
      </c>
      <c r="D383" s="951">
        <v>956</v>
      </c>
      <c r="E383" s="951" t="s">
        <v>3538</v>
      </c>
      <c r="F383" s="948" t="s">
        <v>4190</v>
      </c>
      <c r="G383" s="949">
        <v>45219</v>
      </c>
      <c r="H383" s="948" t="s">
        <v>4191</v>
      </c>
      <c r="I383" s="948" t="s">
        <v>3647</v>
      </c>
      <c r="J383" s="948" t="s">
        <v>501</v>
      </c>
      <c r="K383" s="948" t="s">
        <v>3648</v>
      </c>
      <c r="L383" s="960">
        <v>265</v>
      </c>
      <c r="M383" s="987">
        <v>28.5</v>
      </c>
      <c r="N383" s="987">
        <v>5.7</v>
      </c>
      <c r="O383" s="987">
        <f t="shared" si="85"/>
        <v>34.200000000000003</v>
      </c>
      <c r="P383" s="987"/>
      <c r="Q383" s="987"/>
      <c r="R383" s="987"/>
      <c r="S383" s="987"/>
      <c r="T383" s="987"/>
      <c r="U383" s="987"/>
      <c r="V383" s="987">
        <f t="shared" si="98"/>
        <v>34.200000000000003</v>
      </c>
      <c r="W383" s="987"/>
      <c r="X383" s="987"/>
      <c r="Y383" s="987"/>
      <c r="Z383" s="987">
        <f t="shared" si="86"/>
        <v>0</v>
      </c>
      <c r="AA383" s="987"/>
      <c r="AB383" s="987">
        <f t="shared" si="99"/>
        <v>0</v>
      </c>
      <c r="AC383" s="987">
        <f t="shared" si="99"/>
        <v>0</v>
      </c>
      <c r="AD383" s="987">
        <f t="shared" si="99"/>
        <v>0</v>
      </c>
      <c r="AE383" s="987">
        <f t="shared" si="99"/>
        <v>28.5</v>
      </c>
      <c r="AF383" s="987">
        <f t="shared" si="99"/>
        <v>0</v>
      </c>
      <c r="AG383" s="987">
        <f t="shared" si="99"/>
        <v>0</v>
      </c>
      <c r="AH383" s="987">
        <f t="shared" si="99"/>
        <v>0</v>
      </c>
      <c r="AI383" s="987">
        <f t="shared" si="99"/>
        <v>0</v>
      </c>
      <c r="AJ383" s="987">
        <f t="shared" si="99"/>
        <v>0</v>
      </c>
      <c r="AK383" s="987">
        <f t="shared" si="99"/>
        <v>0</v>
      </c>
      <c r="AL383" s="987">
        <f t="shared" si="100"/>
        <v>0</v>
      </c>
      <c r="AM383" s="987">
        <f t="shared" si="100"/>
        <v>0</v>
      </c>
      <c r="AN383" s="987">
        <f t="shared" si="100"/>
        <v>0</v>
      </c>
      <c r="AO383" s="987">
        <f t="shared" si="100"/>
        <v>0</v>
      </c>
      <c r="AP383" s="987">
        <f t="shared" si="100"/>
        <v>0</v>
      </c>
      <c r="AQ383" s="987">
        <f t="shared" si="100"/>
        <v>0</v>
      </c>
      <c r="AR383" s="987">
        <f t="shared" si="100"/>
        <v>0</v>
      </c>
    </row>
    <row r="384" spans="2:44">
      <c r="B384" s="948">
        <v>905</v>
      </c>
      <c r="C384" s="950" t="s">
        <v>3521</v>
      </c>
      <c r="D384" s="951">
        <v>957</v>
      </c>
      <c r="E384" s="951" t="s">
        <v>3538</v>
      </c>
      <c r="F384" s="948" t="s">
        <v>4192</v>
      </c>
      <c r="G384" s="949">
        <v>45219</v>
      </c>
      <c r="H384" s="948" t="s">
        <v>4193</v>
      </c>
      <c r="I384" s="948" t="s">
        <v>3647</v>
      </c>
      <c r="J384" s="948" t="s">
        <v>501</v>
      </c>
      <c r="K384" s="948" t="s">
        <v>3648</v>
      </c>
      <c r="L384" s="960">
        <v>265</v>
      </c>
      <c r="M384" s="987">
        <v>28.5</v>
      </c>
      <c r="N384" s="987">
        <v>5.7</v>
      </c>
      <c r="O384" s="987">
        <f t="shared" si="85"/>
        <v>34.200000000000003</v>
      </c>
      <c r="P384" s="987"/>
      <c r="Q384" s="987"/>
      <c r="R384" s="987"/>
      <c r="S384" s="987"/>
      <c r="T384" s="987"/>
      <c r="U384" s="987"/>
      <c r="V384" s="987">
        <f t="shared" si="98"/>
        <v>34.200000000000003</v>
      </c>
      <c r="W384" s="987"/>
      <c r="X384" s="987"/>
      <c r="Y384" s="987"/>
      <c r="Z384" s="987">
        <f t="shared" si="86"/>
        <v>0</v>
      </c>
      <c r="AA384" s="987"/>
      <c r="AB384" s="987">
        <f t="shared" si="99"/>
        <v>0</v>
      </c>
      <c r="AC384" s="987">
        <f t="shared" si="99"/>
        <v>0</v>
      </c>
      <c r="AD384" s="987">
        <f t="shared" si="99"/>
        <v>0</v>
      </c>
      <c r="AE384" s="987">
        <f t="shared" si="99"/>
        <v>28.5</v>
      </c>
      <c r="AF384" s="987">
        <f t="shared" si="99"/>
        <v>0</v>
      </c>
      <c r="AG384" s="987">
        <f t="shared" si="99"/>
        <v>0</v>
      </c>
      <c r="AH384" s="987">
        <f t="shared" si="99"/>
        <v>0</v>
      </c>
      <c r="AI384" s="987">
        <f t="shared" si="99"/>
        <v>0</v>
      </c>
      <c r="AJ384" s="987">
        <f t="shared" si="99"/>
        <v>0</v>
      </c>
      <c r="AK384" s="987">
        <f t="shared" si="99"/>
        <v>0</v>
      </c>
      <c r="AL384" s="987">
        <f t="shared" si="100"/>
        <v>0</v>
      </c>
      <c r="AM384" s="987">
        <f t="shared" si="100"/>
        <v>0</v>
      </c>
      <c r="AN384" s="987">
        <f t="shared" si="100"/>
        <v>0</v>
      </c>
      <c r="AO384" s="987">
        <f t="shared" si="100"/>
        <v>0</v>
      </c>
      <c r="AP384" s="987">
        <f t="shared" si="100"/>
        <v>0</v>
      </c>
      <c r="AQ384" s="987">
        <f t="shared" si="100"/>
        <v>0</v>
      </c>
      <c r="AR384" s="987">
        <f t="shared" si="100"/>
        <v>0</v>
      </c>
    </row>
    <row r="385" spans="2:44">
      <c r="B385" s="948">
        <v>906</v>
      </c>
      <c r="C385" s="950" t="s">
        <v>3521</v>
      </c>
      <c r="D385" s="951">
        <v>958</v>
      </c>
      <c r="E385" s="951" t="s">
        <v>3538</v>
      </c>
      <c r="F385" s="948" t="s">
        <v>4194</v>
      </c>
      <c r="G385" s="949">
        <v>45219</v>
      </c>
      <c r="H385" s="948" t="s">
        <v>4195</v>
      </c>
      <c r="I385" s="948" t="s">
        <v>3647</v>
      </c>
      <c r="J385" s="948" t="s">
        <v>501</v>
      </c>
      <c r="K385" s="948" t="s">
        <v>3648</v>
      </c>
      <c r="L385" s="960">
        <v>265</v>
      </c>
      <c r="M385" s="987">
        <v>17.25</v>
      </c>
      <c r="N385" s="987">
        <v>3.45</v>
      </c>
      <c r="O385" s="987">
        <f t="shared" si="85"/>
        <v>20.7</v>
      </c>
      <c r="P385" s="987"/>
      <c r="Q385" s="987"/>
      <c r="R385" s="987"/>
      <c r="S385" s="987"/>
      <c r="T385" s="987"/>
      <c r="U385" s="987"/>
      <c r="V385" s="987">
        <f t="shared" si="98"/>
        <v>20.7</v>
      </c>
      <c r="W385" s="987"/>
      <c r="X385" s="987"/>
      <c r="Y385" s="987"/>
      <c r="Z385" s="987">
        <f t="shared" si="86"/>
        <v>0</v>
      </c>
      <c r="AA385" s="987"/>
      <c r="AB385" s="987">
        <f t="shared" si="99"/>
        <v>0</v>
      </c>
      <c r="AC385" s="987">
        <f t="shared" si="99"/>
        <v>0</v>
      </c>
      <c r="AD385" s="987">
        <f t="shared" si="99"/>
        <v>0</v>
      </c>
      <c r="AE385" s="987">
        <f t="shared" si="99"/>
        <v>17.25</v>
      </c>
      <c r="AF385" s="987">
        <f t="shared" si="99"/>
        <v>0</v>
      </c>
      <c r="AG385" s="987">
        <f t="shared" si="99"/>
        <v>0</v>
      </c>
      <c r="AH385" s="987">
        <f t="shared" si="99"/>
        <v>0</v>
      </c>
      <c r="AI385" s="987">
        <f t="shared" si="99"/>
        <v>0</v>
      </c>
      <c r="AJ385" s="987">
        <f t="shared" si="99"/>
        <v>0</v>
      </c>
      <c r="AK385" s="987">
        <f t="shared" si="99"/>
        <v>0</v>
      </c>
      <c r="AL385" s="987">
        <f t="shared" si="100"/>
        <v>0</v>
      </c>
      <c r="AM385" s="987">
        <f t="shared" si="100"/>
        <v>0</v>
      </c>
      <c r="AN385" s="987">
        <f t="shared" si="100"/>
        <v>0</v>
      </c>
      <c r="AO385" s="987">
        <f t="shared" si="100"/>
        <v>0</v>
      </c>
      <c r="AP385" s="987">
        <f t="shared" si="100"/>
        <v>0</v>
      </c>
      <c r="AQ385" s="987">
        <f t="shared" si="100"/>
        <v>0</v>
      </c>
      <c r="AR385" s="987">
        <f t="shared" si="100"/>
        <v>0</v>
      </c>
    </row>
    <row r="386" spans="2:44">
      <c r="B386" s="948">
        <v>907</v>
      </c>
      <c r="C386" s="950" t="s">
        <v>3521</v>
      </c>
      <c r="D386" s="951">
        <v>959</v>
      </c>
      <c r="E386" s="951" t="s">
        <v>3538</v>
      </c>
      <c r="F386" s="948" t="s">
        <v>4196</v>
      </c>
      <c r="G386" s="949">
        <v>45219</v>
      </c>
      <c r="H386" s="948" t="s">
        <v>4197</v>
      </c>
      <c r="I386" s="948" t="s">
        <v>3647</v>
      </c>
      <c r="J386" s="948" t="s">
        <v>501</v>
      </c>
      <c r="K386" s="948" t="s">
        <v>3648</v>
      </c>
      <c r="L386" s="960">
        <v>265</v>
      </c>
      <c r="M386" s="987">
        <v>22.5</v>
      </c>
      <c r="N386" s="987">
        <v>4.5</v>
      </c>
      <c r="O386" s="987">
        <f t="shared" si="85"/>
        <v>27</v>
      </c>
      <c r="P386" s="987"/>
      <c r="Q386" s="987"/>
      <c r="R386" s="987"/>
      <c r="S386" s="987"/>
      <c r="T386" s="987"/>
      <c r="U386" s="987"/>
      <c r="V386" s="987">
        <f t="shared" si="98"/>
        <v>27</v>
      </c>
      <c r="W386" s="987"/>
      <c r="X386" s="987"/>
      <c r="Y386" s="987"/>
      <c r="Z386" s="987">
        <f t="shared" si="86"/>
        <v>0</v>
      </c>
      <c r="AA386" s="987"/>
      <c r="AB386" s="987">
        <f t="shared" si="99"/>
        <v>0</v>
      </c>
      <c r="AC386" s="987">
        <f t="shared" si="99"/>
        <v>0</v>
      </c>
      <c r="AD386" s="987">
        <f t="shared" si="99"/>
        <v>0</v>
      </c>
      <c r="AE386" s="987">
        <f t="shared" si="99"/>
        <v>22.5</v>
      </c>
      <c r="AF386" s="987">
        <f t="shared" si="99"/>
        <v>0</v>
      </c>
      <c r="AG386" s="987">
        <f t="shared" si="99"/>
        <v>0</v>
      </c>
      <c r="AH386" s="987">
        <f t="shared" si="99"/>
        <v>0</v>
      </c>
      <c r="AI386" s="987">
        <f t="shared" si="99"/>
        <v>0</v>
      </c>
      <c r="AJ386" s="987">
        <f t="shared" si="99"/>
        <v>0</v>
      </c>
      <c r="AK386" s="987">
        <f t="shared" si="99"/>
        <v>0</v>
      </c>
      <c r="AL386" s="987">
        <f t="shared" si="100"/>
        <v>0</v>
      </c>
      <c r="AM386" s="987">
        <f t="shared" si="100"/>
        <v>0</v>
      </c>
      <c r="AN386" s="987">
        <f t="shared" si="100"/>
        <v>0</v>
      </c>
      <c r="AO386" s="987">
        <f t="shared" si="100"/>
        <v>0</v>
      </c>
      <c r="AP386" s="987">
        <f t="shared" si="100"/>
        <v>0</v>
      </c>
      <c r="AQ386" s="987">
        <f t="shared" si="100"/>
        <v>0</v>
      </c>
      <c r="AR386" s="987">
        <f t="shared" si="100"/>
        <v>0</v>
      </c>
    </row>
    <row r="387" spans="2:44">
      <c r="B387" s="948">
        <v>908</v>
      </c>
      <c r="C387" s="950" t="s">
        <v>3521</v>
      </c>
      <c r="D387" s="951">
        <v>960</v>
      </c>
      <c r="E387" s="951" t="s">
        <v>3538</v>
      </c>
      <c r="F387" s="948" t="s">
        <v>4198</v>
      </c>
      <c r="G387" s="949">
        <v>45222</v>
      </c>
      <c r="H387" s="948" t="s">
        <v>4199</v>
      </c>
      <c r="I387" s="948" t="s">
        <v>3647</v>
      </c>
      <c r="J387" s="948" t="s">
        <v>501</v>
      </c>
      <c r="K387" s="948" t="s">
        <v>3648</v>
      </c>
      <c r="L387" s="960">
        <v>265</v>
      </c>
      <c r="M387" s="987">
        <v>35.5</v>
      </c>
      <c r="N387" s="987">
        <v>7.1</v>
      </c>
      <c r="O387" s="987">
        <f t="shared" si="85"/>
        <v>42.6</v>
      </c>
      <c r="P387" s="987"/>
      <c r="Q387" s="987"/>
      <c r="R387" s="987"/>
      <c r="S387" s="987"/>
      <c r="T387" s="987"/>
      <c r="U387" s="987"/>
      <c r="V387" s="987">
        <f t="shared" si="98"/>
        <v>42.6</v>
      </c>
      <c r="W387" s="987"/>
      <c r="X387" s="987"/>
      <c r="Y387" s="987"/>
      <c r="Z387" s="987">
        <f t="shared" si="86"/>
        <v>0</v>
      </c>
      <c r="AA387" s="987"/>
      <c r="AB387" s="987">
        <f t="shared" si="99"/>
        <v>0</v>
      </c>
      <c r="AC387" s="987">
        <f t="shared" si="99"/>
        <v>0</v>
      </c>
      <c r="AD387" s="987">
        <f t="shared" si="99"/>
        <v>0</v>
      </c>
      <c r="AE387" s="987">
        <f t="shared" si="99"/>
        <v>35.5</v>
      </c>
      <c r="AF387" s="987">
        <f t="shared" si="99"/>
        <v>0</v>
      </c>
      <c r="AG387" s="987">
        <f t="shared" si="99"/>
        <v>0</v>
      </c>
      <c r="AH387" s="987">
        <f t="shared" si="99"/>
        <v>0</v>
      </c>
      <c r="AI387" s="987">
        <f t="shared" si="99"/>
        <v>0</v>
      </c>
      <c r="AJ387" s="987">
        <f t="shared" si="99"/>
        <v>0</v>
      </c>
      <c r="AK387" s="987">
        <f t="shared" si="99"/>
        <v>0</v>
      </c>
      <c r="AL387" s="987">
        <f t="shared" si="100"/>
        <v>0</v>
      </c>
      <c r="AM387" s="987">
        <f t="shared" si="100"/>
        <v>0</v>
      </c>
      <c r="AN387" s="987">
        <f t="shared" si="100"/>
        <v>0</v>
      </c>
      <c r="AO387" s="987">
        <f t="shared" si="100"/>
        <v>0</v>
      </c>
      <c r="AP387" s="987">
        <f t="shared" si="100"/>
        <v>0</v>
      </c>
      <c r="AQ387" s="987">
        <f t="shared" si="100"/>
        <v>0</v>
      </c>
      <c r="AR387" s="987">
        <f t="shared" si="100"/>
        <v>0</v>
      </c>
    </row>
    <row r="388" spans="2:44">
      <c r="B388" s="948">
        <v>909</v>
      </c>
      <c r="C388" s="950" t="s">
        <v>3521</v>
      </c>
      <c r="D388" s="951">
        <v>961</v>
      </c>
      <c r="E388" s="951" t="s">
        <v>3538</v>
      </c>
      <c r="F388" s="948" t="s">
        <v>4200</v>
      </c>
      <c r="G388" s="949">
        <v>45226</v>
      </c>
      <c r="H388" s="948" t="s">
        <v>4201</v>
      </c>
      <c r="I388" s="948" t="s">
        <v>3647</v>
      </c>
      <c r="J388" s="948" t="s">
        <v>501</v>
      </c>
      <c r="K388" s="948" t="s">
        <v>3648</v>
      </c>
      <c r="L388" s="960">
        <v>265</v>
      </c>
      <c r="M388" s="987">
        <v>17.25</v>
      </c>
      <c r="N388" s="987">
        <v>3.45</v>
      </c>
      <c r="O388" s="987">
        <f t="shared" si="85"/>
        <v>20.7</v>
      </c>
      <c r="P388" s="987"/>
      <c r="Q388" s="987"/>
      <c r="R388" s="987"/>
      <c r="S388" s="987"/>
      <c r="T388" s="987"/>
      <c r="U388" s="987"/>
      <c r="V388" s="987">
        <f t="shared" si="98"/>
        <v>20.7</v>
      </c>
      <c r="W388" s="987"/>
      <c r="X388" s="987"/>
      <c r="Y388" s="987"/>
      <c r="Z388" s="987">
        <f t="shared" si="86"/>
        <v>0</v>
      </c>
      <c r="AA388" s="987"/>
      <c r="AB388" s="987">
        <f t="shared" ref="AB388:AK397" si="101">IF(AB$6-$L388=0,$M388,0)</f>
        <v>0</v>
      </c>
      <c r="AC388" s="987">
        <f t="shared" si="101"/>
        <v>0</v>
      </c>
      <c r="AD388" s="987">
        <f t="shared" si="101"/>
        <v>0</v>
      </c>
      <c r="AE388" s="987">
        <f t="shared" si="101"/>
        <v>17.25</v>
      </c>
      <c r="AF388" s="987">
        <f t="shared" si="101"/>
        <v>0</v>
      </c>
      <c r="AG388" s="987">
        <f t="shared" si="101"/>
        <v>0</v>
      </c>
      <c r="AH388" s="987">
        <f t="shared" si="101"/>
        <v>0</v>
      </c>
      <c r="AI388" s="987">
        <f t="shared" si="101"/>
        <v>0</v>
      </c>
      <c r="AJ388" s="987">
        <f t="shared" si="101"/>
        <v>0</v>
      </c>
      <c r="AK388" s="987">
        <f t="shared" si="101"/>
        <v>0</v>
      </c>
      <c r="AL388" s="987">
        <f t="shared" ref="AL388:AR397" si="102">IF(AL$6-$L388=0,$M388,0)</f>
        <v>0</v>
      </c>
      <c r="AM388" s="987">
        <f t="shared" si="102"/>
        <v>0</v>
      </c>
      <c r="AN388" s="987">
        <f t="shared" si="102"/>
        <v>0</v>
      </c>
      <c r="AO388" s="987">
        <f t="shared" si="102"/>
        <v>0</v>
      </c>
      <c r="AP388" s="987">
        <f t="shared" si="102"/>
        <v>0</v>
      </c>
      <c r="AQ388" s="987">
        <f t="shared" si="102"/>
        <v>0</v>
      </c>
      <c r="AR388" s="987">
        <f t="shared" si="102"/>
        <v>0</v>
      </c>
    </row>
    <row r="389" spans="2:44">
      <c r="B389" s="948">
        <v>910</v>
      </c>
      <c r="C389" s="950" t="s">
        <v>3521</v>
      </c>
      <c r="D389" s="951">
        <v>962</v>
      </c>
      <c r="E389" s="951" t="s">
        <v>3538</v>
      </c>
      <c r="F389" s="948" t="s">
        <v>4202</v>
      </c>
      <c r="G389" s="949">
        <v>45229</v>
      </c>
      <c r="H389" s="948" t="s">
        <v>4203</v>
      </c>
      <c r="I389" s="948" t="s">
        <v>3647</v>
      </c>
      <c r="J389" s="948" t="s">
        <v>501</v>
      </c>
      <c r="K389" s="948" t="s">
        <v>3648</v>
      </c>
      <c r="L389" s="960">
        <v>265</v>
      </c>
      <c r="M389" s="987">
        <v>22.5</v>
      </c>
      <c r="N389" s="987">
        <v>4.5</v>
      </c>
      <c r="O389" s="987">
        <f t="shared" si="85"/>
        <v>27</v>
      </c>
      <c r="P389" s="987"/>
      <c r="Q389" s="987"/>
      <c r="R389" s="987"/>
      <c r="S389" s="987"/>
      <c r="T389" s="987"/>
      <c r="U389" s="987"/>
      <c r="V389" s="987">
        <f t="shared" si="98"/>
        <v>27</v>
      </c>
      <c r="W389" s="987"/>
      <c r="X389" s="987"/>
      <c r="Y389" s="987"/>
      <c r="Z389" s="987">
        <f t="shared" si="86"/>
        <v>0</v>
      </c>
      <c r="AA389" s="987"/>
      <c r="AB389" s="987">
        <f t="shared" si="101"/>
        <v>0</v>
      </c>
      <c r="AC389" s="987">
        <f t="shared" si="101"/>
        <v>0</v>
      </c>
      <c r="AD389" s="987">
        <f t="shared" si="101"/>
        <v>0</v>
      </c>
      <c r="AE389" s="987">
        <f t="shared" si="101"/>
        <v>22.5</v>
      </c>
      <c r="AF389" s="987">
        <f t="shared" si="101"/>
        <v>0</v>
      </c>
      <c r="AG389" s="987">
        <f t="shared" si="101"/>
        <v>0</v>
      </c>
      <c r="AH389" s="987">
        <f t="shared" si="101"/>
        <v>0</v>
      </c>
      <c r="AI389" s="987">
        <f t="shared" si="101"/>
        <v>0</v>
      </c>
      <c r="AJ389" s="987">
        <f t="shared" si="101"/>
        <v>0</v>
      </c>
      <c r="AK389" s="987">
        <f t="shared" si="101"/>
        <v>0</v>
      </c>
      <c r="AL389" s="987">
        <f t="shared" si="102"/>
        <v>0</v>
      </c>
      <c r="AM389" s="987">
        <f t="shared" si="102"/>
        <v>0</v>
      </c>
      <c r="AN389" s="987">
        <f t="shared" si="102"/>
        <v>0</v>
      </c>
      <c r="AO389" s="987">
        <f t="shared" si="102"/>
        <v>0</v>
      </c>
      <c r="AP389" s="987">
        <f t="shared" si="102"/>
        <v>0</v>
      </c>
      <c r="AQ389" s="987">
        <f t="shared" si="102"/>
        <v>0</v>
      </c>
      <c r="AR389" s="987">
        <f t="shared" si="102"/>
        <v>0</v>
      </c>
    </row>
    <row r="390" spans="2:44">
      <c r="B390" s="948">
        <v>911</v>
      </c>
      <c r="C390" s="950" t="s">
        <v>3521</v>
      </c>
      <c r="D390" s="951">
        <v>963</v>
      </c>
      <c r="E390" s="951" t="s">
        <v>3538</v>
      </c>
      <c r="F390" s="948" t="s">
        <v>4204</v>
      </c>
      <c r="G390" s="949">
        <v>45229</v>
      </c>
      <c r="H390" s="948" t="s">
        <v>4205</v>
      </c>
      <c r="I390" s="948" t="s">
        <v>3647</v>
      </c>
      <c r="J390" s="948" t="s">
        <v>501</v>
      </c>
      <c r="K390" s="948" t="s">
        <v>3648</v>
      </c>
      <c r="L390" s="960">
        <v>265</v>
      </c>
      <c r="M390" s="987">
        <v>17.25</v>
      </c>
      <c r="N390" s="987">
        <v>3.45</v>
      </c>
      <c r="O390" s="987">
        <f t="shared" si="85"/>
        <v>20.7</v>
      </c>
      <c r="P390" s="987"/>
      <c r="Q390" s="987"/>
      <c r="R390" s="987"/>
      <c r="S390" s="987"/>
      <c r="T390" s="987"/>
      <c r="U390" s="987"/>
      <c r="V390" s="987">
        <f t="shared" si="98"/>
        <v>20.7</v>
      </c>
      <c r="W390" s="987"/>
      <c r="X390" s="987"/>
      <c r="Y390" s="987"/>
      <c r="Z390" s="987">
        <f t="shared" si="86"/>
        <v>0</v>
      </c>
      <c r="AA390" s="987"/>
      <c r="AB390" s="987">
        <f t="shared" si="101"/>
        <v>0</v>
      </c>
      <c r="AC390" s="987">
        <f t="shared" si="101"/>
        <v>0</v>
      </c>
      <c r="AD390" s="987">
        <f t="shared" si="101"/>
        <v>0</v>
      </c>
      <c r="AE390" s="987">
        <f t="shared" si="101"/>
        <v>17.25</v>
      </c>
      <c r="AF390" s="987">
        <f t="shared" si="101"/>
        <v>0</v>
      </c>
      <c r="AG390" s="987">
        <f t="shared" si="101"/>
        <v>0</v>
      </c>
      <c r="AH390" s="987">
        <f t="shared" si="101"/>
        <v>0</v>
      </c>
      <c r="AI390" s="987">
        <f t="shared" si="101"/>
        <v>0</v>
      </c>
      <c r="AJ390" s="987">
        <f t="shared" si="101"/>
        <v>0</v>
      </c>
      <c r="AK390" s="987">
        <f t="shared" si="101"/>
        <v>0</v>
      </c>
      <c r="AL390" s="987">
        <f t="shared" si="102"/>
        <v>0</v>
      </c>
      <c r="AM390" s="987">
        <f t="shared" si="102"/>
        <v>0</v>
      </c>
      <c r="AN390" s="987">
        <f t="shared" si="102"/>
        <v>0</v>
      </c>
      <c r="AO390" s="987">
        <f t="shared" si="102"/>
        <v>0</v>
      </c>
      <c r="AP390" s="987">
        <f t="shared" si="102"/>
        <v>0</v>
      </c>
      <c r="AQ390" s="987">
        <f t="shared" si="102"/>
        <v>0</v>
      </c>
      <c r="AR390" s="987">
        <f t="shared" si="102"/>
        <v>0</v>
      </c>
    </row>
    <row r="391" spans="2:44">
      <c r="B391" s="948">
        <v>912</v>
      </c>
      <c r="C391" s="950" t="s">
        <v>3521</v>
      </c>
      <c r="D391" s="951">
        <v>964</v>
      </c>
      <c r="E391" s="951" t="s">
        <v>3538</v>
      </c>
      <c r="F391" s="948" t="s">
        <v>4206</v>
      </c>
      <c r="G391" s="949">
        <v>45230</v>
      </c>
      <c r="H391" s="948" t="s">
        <v>4207</v>
      </c>
      <c r="I391" s="948" t="s">
        <v>3647</v>
      </c>
      <c r="J391" s="948" t="s">
        <v>501</v>
      </c>
      <c r="K391" s="948" t="s">
        <v>3648</v>
      </c>
      <c r="L391" s="960">
        <v>265</v>
      </c>
      <c r="M391" s="987">
        <v>17.25</v>
      </c>
      <c r="N391" s="987">
        <v>3.45</v>
      </c>
      <c r="O391" s="987">
        <f t="shared" si="85"/>
        <v>20.7</v>
      </c>
      <c r="P391" s="987"/>
      <c r="Q391" s="987"/>
      <c r="R391" s="987"/>
      <c r="S391" s="987"/>
      <c r="T391" s="987"/>
      <c r="U391" s="987"/>
      <c r="V391" s="987">
        <f t="shared" si="98"/>
        <v>20.7</v>
      </c>
      <c r="W391" s="987"/>
      <c r="X391" s="987"/>
      <c r="Y391" s="987"/>
      <c r="Z391" s="987">
        <f t="shared" si="86"/>
        <v>0</v>
      </c>
      <c r="AA391" s="987"/>
      <c r="AB391" s="987">
        <f t="shared" si="101"/>
        <v>0</v>
      </c>
      <c r="AC391" s="987">
        <f t="shared" si="101"/>
        <v>0</v>
      </c>
      <c r="AD391" s="987">
        <f t="shared" si="101"/>
        <v>0</v>
      </c>
      <c r="AE391" s="987">
        <f t="shared" si="101"/>
        <v>17.25</v>
      </c>
      <c r="AF391" s="987">
        <f t="shared" si="101"/>
        <v>0</v>
      </c>
      <c r="AG391" s="987">
        <f t="shared" si="101"/>
        <v>0</v>
      </c>
      <c r="AH391" s="987">
        <f t="shared" si="101"/>
        <v>0</v>
      </c>
      <c r="AI391" s="987">
        <f t="shared" si="101"/>
        <v>0</v>
      </c>
      <c r="AJ391" s="987">
        <f t="shared" si="101"/>
        <v>0</v>
      </c>
      <c r="AK391" s="987">
        <f t="shared" si="101"/>
        <v>0</v>
      </c>
      <c r="AL391" s="987">
        <f t="shared" si="102"/>
        <v>0</v>
      </c>
      <c r="AM391" s="987">
        <f t="shared" si="102"/>
        <v>0</v>
      </c>
      <c r="AN391" s="987">
        <f t="shared" si="102"/>
        <v>0</v>
      </c>
      <c r="AO391" s="987">
        <f t="shared" si="102"/>
        <v>0</v>
      </c>
      <c r="AP391" s="987">
        <f t="shared" si="102"/>
        <v>0</v>
      </c>
      <c r="AQ391" s="987">
        <f t="shared" si="102"/>
        <v>0</v>
      </c>
      <c r="AR391" s="987">
        <f t="shared" si="102"/>
        <v>0</v>
      </c>
    </row>
    <row r="392" spans="2:44">
      <c r="B392" s="948">
        <v>913</v>
      </c>
      <c r="C392" s="950" t="s">
        <v>3521</v>
      </c>
      <c r="D392" s="951">
        <v>965</v>
      </c>
      <c r="E392" s="951" t="s">
        <v>3538</v>
      </c>
      <c r="F392" s="948" t="s">
        <v>4208</v>
      </c>
      <c r="G392" s="949">
        <v>45231</v>
      </c>
      <c r="H392" s="948" t="s">
        <v>4209</v>
      </c>
      <c r="I392" s="948" t="s">
        <v>3647</v>
      </c>
      <c r="J392" s="948" t="s">
        <v>501</v>
      </c>
      <c r="K392" s="948" t="s">
        <v>3648</v>
      </c>
      <c r="L392" s="960">
        <v>265</v>
      </c>
      <c r="M392" s="987">
        <v>28.5</v>
      </c>
      <c r="N392" s="987">
        <v>5.7</v>
      </c>
      <c r="O392" s="987">
        <f t="shared" ref="O392:O455" si="103">M392+N392</f>
        <v>34.200000000000003</v>
      </c>
      <c r="P392" s="987"/>
      <c r="Q392" s="987"/>
      <c r="R392" s="987"/>
      <c r="S392" s="987"/>
      <c r="T392" s="987"/>
      <c r="U392" s="987"/>
      <c r="V392" s="987">
        <f t="shared" si="98"/>
        <v>34.200000000000003</v>
      </c>
      <c r="W392" s="987"/>
      <c r="X392" s="987"/>
      <c r="Y392" s="987"/>
      <c r="Z392" s="987">
        <f t="shared" ref="Z392:Z455" si="104">O392-SUM(T392:Y392)+S392+R392</f>
        <v>0</v>
      </c>
      <c r="AA392" s="987"/>
      <c r="AB392" s="987">
        <f t="shared" si="101"/>
        <v>0</v>
      </c>
      <c r="AC392" s="987">
        <f t="shared" si="101"/>
        <v>0</v>
      </c>
      <c r="AD392" s="987">
        <f t="shared" si="101"/>
        <v>0</v>
      </c>
      <c r="AE392" s="987">
        <f t="shared" si="101"/>
        <v>28.5</v>
      </c>
      <c r="AF392" s="987">
        <f t="shared" si="101"/>
        <v>0</v>
      </c>
      <c r="AG392" s="987">
        <f t="shared" si="101"/>
        <v>0</v>
      </c>
      <c r="AH392" s="987">
        <f t="shared" si="101"/>
        <v>0</v>
      </c>
      <c r="AI392" s="987">
        <f t="shared" si="101"/>
        <v>0</v>
      </c>
      <c r="AJ392" s="987">
        <f t="shared" si="101"/>
        <v>0</v>
      </c>
      <c r="AK392" s="987">
        <f t="shared" si="101"/>
        <v>0</v>
      </c>
      <c r="AL392" s="987">
        <f t="shared" si="102"/>
        <v>0</v>
      </c>
      <c r="AM392" s="987">
        <f t="shared" si="102"/>
        <v>0</v>
      </c>
      <c r="AN392" s="987">
        <f t="shared" si="102"/>
        <v>0</v>
      </c>
      <c r="AO392" s="987">
        <f t="shared" si="102"/>
        <v>0</v>
      </c>
      <c r="AP392" s="987">
        <f t="shared" si="102"/>
        <v>0</v>
      </c>
      <c r="AQ392" s="987">
        <f t="shared" si="102"/>
        <v>0</v>
      </c>
      <c r="AR392" s="987">
        <f t="shared" si="102"/>
        <v>0</v>
      </c>
    </row>
    <row r="393" spans="2:44">
      <c r="B393" s="948">
        <v>914</v>
      </c>
      <c r="C393" s="950" t="s">
        <v>3521</v>
      </c>
      <c r="D393" s="951">
        <v>966</v>
      </c>
      <c r="E393" s="951" t="s">
        <v>3538</v>
      </c>
      <c r="F393" s="948" t="s">
        <v>4210</v>
      </c>
      <c r="G393" s="949">
        <v>45231</v>
      </c>
      <c r="H393" s="948" t="s">
        <v>4211</v>
      </c>
      <c r="I393" s="948" t="s">
        <v>3647</v>
      </c>
      <c r="J393" s="948" t="s">
        <v>501</v>
      </c>
      <c r="K393" s="948" t="s">
        <v>3648</v>
      </c>
      <c r="L393" s="960">
        <v>265</v>
      </c>
      <c r="M393" s="987">
        <v>17.25</v>
      </c>
      <c r="N393" s="987">
        <v>3.45</v>
      </c>
      <c r="O393" s="987">
        <f t="shared" si="103"/>
        <v>20.7</v>
      </c>
      <c r="P393" s="987"/>
      <c r="Q393" s="987"/>
      <c r="R393" s="987"/>
      <c r="S393" s="987"/>
      <c r="T393" s="987"/>
      <c r="U393" s="987"/>
      <c r="V393" s="987">
        <f t="shared" si="98"/>
        <v>20.7</v>
      </c>
      <c r="W393" s="987"/>
      <c r="X393" s="987"/>
      <c r="Y393" s="987"/>
      <c r="Z393" s="987">
        <f t="shared" si="104"/>
        <v>0</v>
      </c>
      <c r="AA393" s="987"/>
      <c r="AB393" s="987">
        <f t="shared" si="101"/>
        <v>0</v>
      </c>
      <c r="AC393" s="987">
        <f t="shared" si="101"/>
        <v>0</v>
      </c>
      <c r="AD393" s="987">
        <f t="shared" si="101"/>
        <v>0</v>
      </c>
      <c r="AE393" s="987">
        <f t="shared" si="101"/>
        <v>17.25</v>
      </c>
      <c r="AF393" s="987">
        <f t="shared" si="101"/>
        <v>0</v>
      </c>
      <c r="AG393" s="987">
        <f t="shared" si="101"/>
        <v>0</v>
      </c>
      <c r="AH393" s="987">
        <f t="shared" si="101"/>
        <v>0</v>
      </c>
      <c r="AI393" s="987">
        <f t="shared" si="101"/>
        <v>0</v>
      </c>
      <c r="AJ393" s="987">
        <f t="shared" si="101"/>
        <v>0</v>
      </c>
      <c r="AK393" s="987">
        <f t="shared" si="101"/>
        <v>0</v>
      </c>
      <c r="AL393" s="987">
        <f t="shared" si="102"/>
        <v>0</v>
      </c>
      <c r="AM393" s="987">
        <f t="shared" si="102"/>
        <v>0</v>
      </c>
      <c r="AN393" s="987">
        <f t="shared" si="102"/>
        <v>0</v>
      </c>
      <c r="AO393" s="987">
        <f t="shared" si="102"/>
        <v>0</v>
      </c>
      <c r="AP393" s="987">
        <f t="shared" si="102"/>
        <v>0</v>
      </c>
      <c r="AQ393" s="987">
        <f t="shared" si="102"/>
        <v>0</v>
      </c>
      <c r="AR393" s="987">
        <f t="shared" si="102"/>
        <v>0</v>
      </c>
    </row>
    <row r="394" spans="2:44">
      <c r="B394" s="948">
        <v>915</v>
      </c>
      <c r="C394" s="950" t="s">
        <v>3521</v>
      </c>
      <c r="D394" s="951">
        <v>967</v>
      </c>
      <c r="E394" s="951" t="s">
        <v>3538</v>
      </c>
      <c r="F394" s="948" t="s">
        <v>4212</v>
      </c>
      <c r="G394" s="949">
        <v>45231</v>
      </c>
      <c r="H394" s="948" t="s">
        <v>4213</v>
      </c>
      <c r="I394" s="948" t="s">
        <v>3647</v>
      </c>
      <c r="J394" s="948" t="s">
        <v>501</v>
      </c>
      <c r="K394" s="948" t="s">
        <v>3648</v>
      </c>
      <c r="L394" s="960">
        <v>265</v>
      </c>
      <c r="M394" s="987">
        <v>28.5</v>
      </c>
      <c r="N394" s="987">
        <v>5.7</v>
      </c>
      <c r="O394" s="987">
        <f t="shared" si="103"/>
        <v>34.200000000000003</v>
      </c>
      <c r="P394" s="987"/>
      <c r="Q394" s="987"/>
      <c r="R394" s="987"/>
      <c r="S394" s="987"/>
      <c r="T394" s="987"/>
      <c r="U394" s="987"/>
      <c r="V394" s="987">
        <f t="shared" si="98"/>
        <v>34.200000000000003</v>
      </c>
      <c r="W394" s="987"/>
      <c r="X394" s="987"/>
      <c r="Y394" s="987"/>
      <c r="Z394" s="987">
        <f t="shared" si="104"/>
        <v>0</v>
      </c>
      <c r="AA394" s="987"/>
      <c r="AB394" s="987">
        <f t="shared" si="101"/>
        <v>0</v>
      </c>
      <c r="AC394" s="987">
        <f t="shared" si="101"/>
        <v>0</v>
      </c>
      <c r="AD394" s="987">
        <f t="shared" si="101"/>
        <v>0</v>
      </c>
      <c r="AE394" s="987">
        <f t="shared" si="101"/>
        <v>28.5</v>
      </c>
      <c r="AF394" s="987">
        <f t="shared" si="101"/>
        <v>0</v>
      </c>
      <c r="AG394" s="987">
        <f t="shared" si="101"/>
        <v>0</v>
      </c>
      <c r="AH394" s="987">
        <f t="shared" si="101"/>
        <v>0</v>
      </c>
      <c r="AI394" s="987">
        <f t="shared" si="101"/>
        <v>0</v>
      </c>
      <c r="AJ394" s="987">
        <f t="shared" si="101"/>
        <v>0</v>
      </c>
      <c r="AK394" s="987">
        <f t="shared" si="101"/>
        <v>0</v>
      </c>
      <c r="AL394" s="987">
        <f t="shared" si="102"/>
        <v>0</v>
      </c>
      <c r="AM394" s="987">
        <f t="shared" si="102"/>
        <v>0</v>
      </c>
      <c r="AN394" s="987">
        <f t="shared" si="102"/>
        <v>0</v>
      </c>
      <c r="AO394" s="987">
        <f t="shared" si="102"/>
        <v>0</v>
      </c>
      <c r="AP394" s="987">
        <f t="shared" si="102"/>
        <v>0</v>
      </c>
      <c r="AQ394" s="987">
        <f t="shared" si="102"/>
        <v>0</v>
      </c>
      <c r="AR394" s="987">
        <f t="shared" si="102"/>
        <v>0</v>
      </c>
    </row>
    <row r="395" spans="2:44">
      <c r="B395" s="948">
        <v>916</v>
      </c>
      <c r="C395" s="950" t="s">
        <v>3521</v>
      </c>
      <c r="D395" s="951">
        <v>968</v>
      </c>
      <c r="E395" s="951" t="s">
        <v>3538</v>
      </c>
      <c r="F395" s="948" t="s">
        <v>4214</v>
      </c>
      <c r="G395" s="949">
        <v>45232</v>
      </c>
      <c r="H395" s="948" t="s">
        <v>4215</v>
      </c>
      <c r="I395" s="948" t="s">
        <v>3647</v>
      </c>
      <c r="J395" s="948" t="s">
        <v>501</v>
      </c>
      <c r="K395" s="948" t="s">
        <v>3648</v>
      </c>
      <c r="L395" s="960">
        <v>265</v>
      </c>
      <c r="M395" s="987">
        <v>42.5</v>
      </c>
      <c r="N395" s="987">
        <v>8.5</v>
      </c>
      <c r="O395" s="987">
        <f t="shared" si="103"/>
        <v>51</v>
      </c>
      <c r="P395" s="987"/>
      <c r="Q395" s="987"/>
      <c r="R395" s="987"/>
      <c r="S395" s="987"/>
      <c r="T395" s="987"/>
      <c r="U395" s="987"/>
      <c r="V395" s="987">
        <f t="shared" si="98"/>
        <v>51</v>
      </c>
      <c r="W395" s="987"/>
      <c r="X395" s="987"/>
      <c r="Y395" s="987"/>
      <c r="Z395" s="987">
        <f t="shared" si="104"/>
        <v>0</v>
      </c>
      <c r="AA395" s="987"/>
      <c r="AB395" s="987">
        <f t="shared" si="101"/>
        <v>0</v>
      </c>
      <c r="AC395" s="987">
        <f t="shared" si="101"/>
        <v>0</v>
      </c>
      <c r="AD395" s="987">
        <f t="shared" si="101"/>
        <v>0</v>
      </c>
      <c r="AE395" s="987">
        <f t="shared" si="101"/>
        <v>42.5</v>
      </c>
      <c r="AF395" s="987">
        <f t="shared" si="101"/>
        <v>0</v>
      </c>
      <c r="AG395" s="987">
        <f t="shared" si="101"/>
        <v>0</v>
      </c>
      <c r="AH395" s="987">
        <f t="shared" si="101"/>
        <v>0</v>
      </c>
      <c r="AI395" s="987">
        <f t="shared" si="101"/>
        <v>0</v>
      </c>
      <c r="AJ395" s="987">
        <f t="shared" si="101"/>
        <v>0</v>
      </c>
      <c r="AK395" s="987">
        <f t="shared" si="101"/>
        <v>0</v>
      </c>
      <c r="AL395" s="987">
        <f t="shared" si="102"/>
        <v>0</v>
      </c>
      <c r="AM395" s="987">
        <f t="shared" si="102"/>
        <v>0</v>
      </c>
      <c r="AN395" s="987">
        <f t="shared" si="102"/>
        <v>0</v>
      </c>
      <c r="AO395" s="987">
        <f t="shared" si="102"/>
        <v>0</v>
      </c>
      <c r="AP395" s="987">
        <f t="shared" si="102"/>
        <v>0</v>
      </c>
      <c r="AQ395" s="987">
        <f t="shared" si="102"/>
        <v>0</v>
      </c>
      <c r="AR395" s="987">
        <f t="shared" si="102"/>
        <v>0</v>
      </c>
    </row>
    <row r="396" spans="2:44">
      <c r="B396" s="948">
        <v>917</v>
      </c>
      <c r="C396" s="950" t="s">
        <v>3521</v>
      </c>
      <c r="D396" s="951">
        <v>969</v>
      </c>
      <c r="E396" s="951" t="s">
        <v>3538</v>
      </c>
      <c r="F396" s="948" t="s">
        <v>4216</v>
      </c>
      <c r="G396" s="949">
        <v>45233</v>
      </c>
      <c r="H396" s="948" t="s">
        <v>4217</v>
      </c>
      <c r="I396" s="948" t="s">
        <v>3647</v>
      </c>
      <c r="J396" s="948" t="s">
        <v>501</v>
      </c>
      <c r="K396" s="948" t="s">
        <v>3648</v>
      </c>
      <c r="L396" s="960">
        <v>265</v>
      </c>
      <c r="M396" s="987">
        <v>22.5</v>
      </c>
      <c r="N396" s="987">
        <v>4.5</v>
      </c>
      <c r="O396" s="987">
        <f t="shared" si="103"/>
        <v>27</v>
      </c>
      <c r="P396" s="987"/>
      <c r="Q396" s="987"/>
      <c r="R396" s="987"/>
      <c r="S396" s="987"/>
      <c r="T396" s="987"/>
      <c r="U396" s="987"/>
      <c r="V396" s="987">
        <f t="shared" si="98"/>
        <v>27</v>
      </c>
      <c r="W396" s="987"/>
      <c r="X396" s="987"/>
      <c r="Y396" s="987"/>
      <c r="Z396" s="987">
        <f t="shared" si="104"/>
        <v>0</v>
      </c>
      <c r="AA396" s="987"/>
      <c r="AB396" s="987">
        <f t="shared" si="101"/>
        <v>0</v>
      </c>
      <c r="AC396" s="987">
        <f t="shared" si="101"/>
        <v>0</v>
      </c>
      <c r="AD396" s="987">
        <f t="shared" si="101"/>
        <v>0</v>
      </c>
      <c r="AE396" s="987">
        <f t="shared" si="101"/>
        <v>22.5</v>
      </c>
      <c r="AF396" s="987">
        <f t="shared" si="101"/>
        <v>0</v>
      </c>
      <c r="AG396" s="987">
        <f t="shared" si="101"/>
        <v>0</v>
      </c>
      <c r="AH396" s="987">
        <f t="shared" si="101"/>
        <v>0</v>
      </c>
      <c r="AI396" s="987">
        <f t="shared" si="101"/>
        <v>0</v>
      </c>
      <c r="AJ396" s="987">
        <f t="shared" si="101"/>
        <v>0</v>
      </c>
      <c r="AK396" s="987">
        <f t="shared" si="101"/>
        <v>0</v>
      </c>
      <c r="AL396" s="987">
        <f t="shared" si="102"/>
        <v>0</v>
      </c>
      <c r="AM396" s="987">
        <f t="shared" si="102"/>
        <v>0</v>
      </c>
      <c r="AN396" s="987">
        <f t="shared" si="102"/>
        <v>0</v>
      </c>
      <c r="AO396" s="987">
        <f t="shared" si="102"/>
        <v>0</v>
      </c>
      <c r="AP396" s="987">
        <f t="shared" si="102"/>
        <v>0</v>
      </c>
      <c r="AQ396" s="987">
        <f t="shared" si="102"/>
        <v>0</v>
      </c>
      <c r="AR396" s="987">
        <f t="shared" si="102"/>
        <v>0</v>
      </c>
    </row>
    <row r="397" spans="2:44">
      <c r="B397" s="948">
        <v>918</v>
      </c>
      <c r="C397" s="950" t="s">
        <v>3521</v>
      </c>
      <c r="D397" s="951">
        <v>970</v>
      </c>
      <c r="E397" s="951" t="s">
        <v>3538</v>
      </c>
      <c r="F397" s="948" t="s">
        <v>4218</v>
      </c>
      <c r="G397" s="949">
        <v>45233</v>
      </c>
      <c r="H397" s="948" t="s">
        <v>4219</v>
      </c>
      <c r="I397" s="948" t="s">
        <v>3647</v>
      </c>
      <c r="J397" s="948" t="s">
        <v>501</v>
      </c>
      <c r="K397" s="948" t="s">
        <v>3648</v>
      </c>
      <c r="L397" s="960">
        <v>265</v>
      </c>
      <c r="M397" s="987">
        <v>22.5</v>
      </c>
      <c r="N397" s="987">
        <v>4.5</v>
      </c>
      <c r="O397" s="987">
        <f t="shared" si="103"/>
        <v>27</v>
      </c>
      <c r="P397" s="987"/>
      <c r="Q397" s="987"/>
      <c r="R397" s="987"/>
      <c r="S397" s="987"/>
      <c r="T397" s="987"/>
      <c r="U397" s="987"/>
      <c r="V397" s="987">
        <f t="shared" si="98"/>
        <v>27</v>
      </c>
      <c r="W397" s="987"/>
      <c r="X397" s="987"/>
      <c r="Y397" s="987"/>
      <c r="Z397" s="987">
        <f t="shared" si="104"/>
        <v>0</v>
      </c>
      <c r="AA397" s="987"/>
      <c r="AB397" s="987">
        <f t="shared" si="101"/>
        <v>0</v>
      </c>
      <c r="AC397" s="987">
        <f t="shared" si="101"/>
        <v>0</v>
      </c>
      <c r="AD397" s="987">
        <f t="shared" si="101"/>
        <v>0</v>
      </c>
      <c r="AE397" s="987">
        <f t="shared" si="101"/>
        <v>22.5</v>
      </c>
      <c r="AF397" s="987">
        <f t="shared" si="101"/>
        <v>0</v>
      </c>
      <c r="AG397" s="987">
        <f t="shared" si="101"/>
        <v>0</v>
      </c>
      <c r="AH397" s="987">
        <f t="shared" si="101"/>
        <v>0</v>
      </c>
      <c r="AI397" s="987">
        <f t="shared" si="101"/>
        <v>0</v>
      </c>
      <c r="AJ397" s="987">
        <f t="shared" si="101"/>
        <v>0</v>
      </c>
      <c r="AK397" s="987">
        <f t="shared" si="101"/>
        <v>0</v>
      </c>
      <c r="AL397" s="987">
        <f t="shared" si="102"/>
        <v>0</v>
      </c>
      <c r="AM397" s="987">
        <f t="shared" si="102"/>
        <v>0</v>
      </c>
      <c r="AN397" s="987">
        <f t="shared" si="102"/>
        <v>0</v>
      </c>
      <c r="AO397" s="987">
        <f t="shared" si="102"/>
        <v>0</v>
      </c>
      <c r="AP397" s="987">
        <f t="shared" si="102"/>
        <v>0</v>
      </c>
      <c r="AQ397" s="987">
        <f t="shared" si="102"/>
        <v>0</v>
      </c>
      <c r="AR397" s="987">
        <f t="shared" si="102"/>
        <v>0</v>
      </c>
    </row>
    <row r="398" spans="2:44">
      <c r="B398" s="948">
        <v>919</v>
      </c>
      <c r="C398" s="950" t="s">
        <v>3521</v>
      </c>
      <c r="D398" s="951">
        <v>971</v>
      </c>
      <c r="E398" s="951" t="s">
        <v>3538</v>
      </c>
      <c r="F398" s="948" t="s">
        <v>4220</v>
      </c>
      <c r="G398" s="949">
        <v>45233</v>
      </c>
      <c r="H398" s="948" t="s">
        <v>4221</v>
      </c>
      <c r="I398" s="948" t="s">
        <v>3647</v>
      </c>
      <c r="J398" s="948" t="s">
        <v>501</v>
      </c>
      <c r="K398" s="948" t="s">
        <v>3648</v>
      </c>
      <c r="L398" s="960">
        <v>265</v>
      </c>
      <c r="M398" s="987">
        <v>22.5</v>
      </c>
      <c r="N398" s="987">
        <v>4.5</v>
      </c>
      <c r="O398" s="987">
        <f t="shared" si="103"/>
        <v>27</v>
      </c>
      <c r="P398" s="987"/>
      <c r="Q398" s="987"/>
      <c r="R398" s="987"/>
      <c r="S398" s="987"/>
      <c r="T398" s="987"/>
      <c r="U398" s="987"/>
      <c r="V398" s="987">
        <f t="shared" si="98"/>
        <v>27</v>
      </c>
      <c r="W398" s="987"/>
      <c r="X398" s="987"/>
      <c r="Y398" s="987"/>
      <c r="Z398" s="987">
        <f t="shared" si="104"/>
        <v>0</v>
      </c>
      <c r="AA398" s="987"/>
      <c r="AB398" s="987">
        <f t="shared" ref="AB398:AK407" si="105">IF(AB$6-$L398=0,$M398,0)</f>
        <v>0</v>
      </c>
      <c r="AC398" s="987">
        <f t="shared" si="105"/>
        <v>0</v>
      </c>
      <c r="AD398" s="987">
        <f t="shared" si="105"/>
        <v>0</v>
      </c>
      <c r="AE398" s="987">
        <f t="shared" si="105"/>
        <v>22.5</v>
      </c>
      <c r="AF398" s="987">
        <f t="shared" si="105"/>
        <v>0</v>
      </c>
      <c r="AG398" s="987">
        <f t="shared" si="105"/>
        <v>0</v>
      </c>
      <c r="AH398" s="987">
        <f t="shared" si="105"/>
        <v>0</v>
      </c>
      <c r="AI398" s="987">
        <f t="shared" si="105"/>
        <v>0</v>
      </c>
      <c r="AJ398" s="987">
        <f t="shared" si="105"/>
        <v>0</v>
      </c>
      <c r="AK398" s="987">
        <f t="shared" si="105"/>
        <v>0</v>
      </c>
      <c r="AL398" s="987">
        <f t="shared" ref="AL398:AR407" si="106">IF(AL$6-$L398=0,$M398,0)</f>
        <v>0</v>
      </c>
      <c r="AM398" s="987">
        <f t="shared" si="106"/>
        <v>0</v>
      </c>
      <c r="AN398" s="987">
        <f t="shared" si="106"/>
        <v>0</v>
      </c>
      <c r="AO398" s="987">
        <f t="shared" si="106"/>
        <v>0</v>
      </c>
      <c r="AP398" s="987">
        <f t="shared" si="106"/>
        <v>0</v>
      </c>
      <c r="AQ398" s="987">
        <f t="shared" si="106"/>
        <v>0</v>
      </c>
      <c r="AR398" s="987">
        <f t="shared" si="106"/>
        <v>0</v>
      </c>
    </row>
    <row r="399" spans="2:44">
      <c r="B399" s="948">
        <v>920</v>
      </c>
      <c r="C399" s="950" t="s">
        <v>3521</v>
      </c>
      <c r="D399" s="951">
        <v>972</v>
      </c>
      <c r="E399" s="951" t="s">
        <v>3538</v>
      </c>
      <c r="F399" s="948" t="s">
        <v>4222</v>
      </c>
      <c r="G399" s="949">
        <v>45233</v>
      </c>
      <c r="H399" s="948" t="s">
        <v>4223</v>
      </c>
      <c r="I399" s="948" t="s">
        <v>3647</v>
      </c>
      <c r="J399" s="948" t="s">
        <v>501</v>
      </c>
      <c r="K399" s="948" t="s">
        <v>3648</v>
      </c>
      <c r="L399" s="960">
        <v>265</v>
      </c>
      <c r="M399" s="987">
        <v>17.25</v>
      </c>
      <c r="N399" s="987">
        <v>3.45</v>
      </c>
      <c r="O399" s="987">
        <f t="shared" si="103"/>
        <v>20.7</v>
      </c>
      <c r="P399" s="987"/>
      <c r="Q399" s="987"/>
      <c r="R399" s="987"/>
      <c r="S399" s="987"/>
      <c r="T399" s="987"/>
      <c r="U399" s="987"/>
      <c r="V399" s="987">
        <f t="shared" si="98"/>
        <v>20.7</v>
      </c>
      <c r="W399" s="987"/>
      <c r="X399" s="987"/>
      <c r="Y399" s="987"/>
      <c r="Z399" s="987">
        <f t="shared" si="104"/>
        <v>0</v>
      </c>
      <c r="AA399" s="987"/>
      <c r="AB399" s="987">
        <f t="shared" si="105"/>
        <v>0</v>
      </c>
      <c r="AC399" s="987">
        <f t="shared" si="105"/>
        <v>0</v>
      </c>
      <c r="AD399" s="987">
        <f t="shared" si="105"/>
        <v>0</v>
      </c>
      <c r="AE399" s="987">
        <f t="shared" si="105"/>
        <v>17.25</v>
      </c>
      <c r="AF399" s="987">
        <f t="shared" si="105"/>
        <v>0</v>
      </c>
      <c r="AG399" s="987">
        <f t="shared" si="105"/>
        <v>0</v>
      </c>
      <c r="AH399" s="987">
        <f t="shared" si="105"/>
        <v>0</v>
      </c>
      <c r="AI399" s="987">
        <f t="shared" si="105"/>
        <v>0</v>
      </c>
      <c r="AJ399" s="987">
        <f t="shared" si="105"/>
        <v>0</v>
      </c>
      <c r="AK399" s="987">
        <f t="shared" si="105"/>
        <v>0</v>
      </c>
      <c r="AL399" s="987">
        <f t="shared" si="106"/>
        <v>0</v>
      </c>
      <c r="AM399" s="987">
        <f t="shared" si="106"/>
        <v>0</v>
      </c>
      <c r="AN399" s="987">
        <f t="shared" si="106"/>
        <v>0</v>
      </c>
      <c r="AO399" s="987">
        <f t="shared" si="106"/>
        <v>0</v>
      </c>
      <c r="AP399" s="987">
        <f t="shared" si="106"/>
        <v>0</v>
      </c>
      <c r="AQ399" s="987">
        <f t="shared" si="106"/>
        <v>0</v>
      </c>
      <c r="AR399" s="987">
        <f t="shared" si="106"/>
        <v>0</v>
      </c>
    </row>
    <row r="400" spans="2:44">
      <c r="B400" s="948">
        <v>921</v>
      </c>
      <c r="C400" s="950" t="s">
        <v>3521</v>
      </c>
      <c r="D400" s="951">
        <v>973</v>
      </c>
      <c r="E400" s="951" t="s">
        <v>3538</v>
      </c>
      <c r="F400" s="948" t="s">
        <v>4224</v>
      </c>
      <c r="G400" s="949">
        <v>45235</v>
      </c>
      <c r="H400" s="948" t="s">
        <v>4225</v>
      </c>
      <c r="I400" s="948" t="s">
        <v>3647</v>
      </c>
      <c r="J400" s="948" t="s">
        <v>501</v>
      </c>
      <c r="K400" s="948" t="s">
        <v>3648</v>
      </c>
      <c r="L400" s="960">
        <v>265</v>
      </c>
      <c r="M400" s="987">
        <v>22.5</v>
      </c>
      <c r="N400" s="987">
        <v>4.5</v>
      </c>
      <c r="O400" s="987">
        <f t="shared" si="103"/>
        <v>27</v>
      </c>
      <c r="P400" s="987"/>
      <c r="Q400" s="987"/>
      <c r="R400" s="987"/>
      <c r="S400" s="987"/>
      <c r="T400" s="987"/>
      <c r="U400" s="987"/>
      <c r="V400" s="987">
        <f t="shared" si="98"/>
        <v>27</v>
      </c>
      <c r="W400" s="987"/>
      <c r="X400" s="987"/>
      <c r="Y400" s="987"/>
      <c r="Z400" s="987">
        <f t="shared" si="104"/>
        <v>0</v>
      </c>
      <c r="AA400" s="987"/>
      <c r="AB400" s="987">
        <f t="shared" si="105"/>
        <v>0</v>
      </c>
      <c r="AC400" s="987">
        <f t="shared" si="105"/>
        <v>0</v>
      </c>
      <c r="AD400" s="987">
        <f t="shared" si="105"/>
        <v>0</v>
      </c>
      <c r="AE400" s="987">
        <f t="shared" si="105"/>
        <v>22.5</v>
      </c>
      <c r="AF400" s="987">
        <f t="shared" si="105"/>
        <v>0</v>
      </c>
      <c r="AG400" s="987">
        <f t="shared" si="105"/>
        <v>0</v>
      </c>
      <c r="AH400" s="987">
        <f t="shared" si="105"/>
        <v>0</v>
      </c>
      <c r="AI400" s="987">
        <f t="shared" si="105"/>
        <v>0</v>
      </c>
      <c r="AJ400" s="987">
        <f t="shared" si="105"/>
        <v>0</v>
      </c>
      <c r="AK400" s="987">
        <f t="shared" si="105"/>
        <v>0</v>
      </c>
      <c r="AL400" s="987">
        <f t="shared" si="106"/>
        <v>0</v>
      </c>
      <c r="AM400" s="987">
        <f t="shared" si="106"/>
        <v>0</v>
      </c>
      <c r="AN400" s="987">
        <f t="shared" si="106"/>
        <v>0</v>
      </c>
      <c r="AO400" s="987">
        <f t="shared" si="106"/>
        <v>0</v>
      </c>
      <c r="AP400" s="987">
        <f t="shared" si="106"/>
        <v>0</v>
      </c>
      <c r="AQ400" s="987">
        <f t="shared" si="106"/>
        <v>0</v>
      </c>
      <c r="AR400" s="987">
        <f t="shared" si="106"/>
        <v>0</v>
      </c>
    </row>
    <row r="401" spans="2:44">
      <c r="B401" s="948">
        <v>922</v>
      </c>
      <c r="C401" s="950" t="s">
        <v>3521</v>
      </c>
      <c r="D401" s="951">
        <v>974</v>
      </c>
      <c r="E401" s="951" t="s">
        <v>3538</v>
      </c>
      <c r="F401" s="948" t="s">
        <v>4226</v>
      </c>
      <c r="G401" s="949">
        <v>45236</v>
      </c>
      <c r="H401" s="948" t="s">
        <v>4227</v>
      </c>
      <c r="I401" s="948" t="s">
        <v>3647</v>
      </c>
      <c r="J401" s="948" t="s">
        <v>501</v>
      </c>
      <c r="K401" s="948" t="s">
        <v>3648</v>
      </c>
      <c r="L401" s="960">
        <v>265</v>
      </c>
      <c r="M401" s="987">
        <v>35.5</v>
      </c>
      <c r="N401" s="987">
        <v>7.1</v>
      </c>
      <c r="O401" s="987">
        <f t="shared" si="103"/>
        <v>42.6</v>
      </c>
      <c r="P401" s="987"/>
      <c r="Q401" s="987"/>
      <c r="R401" s="987"/>
      <c r="S401" s="987"/>
      <c r="T401" s="987"/>
      <c r="U401" s="987"/>
      <c r="V401" s="987">
        <f t="shared" si="98"/>
        <v>42.6</v>
      </c>
      <c r="W401" s="987"/>
      <c r="X401" s="987"/>
      <c r="Y401" s="987"/>
      <c r="Z401" s="987">
        <f t="shared" si="104"/>
        <v>0</v>
      </c>
      <c r="AA401" s="987"/>
      <c r="AB401" s="987">
        <f t="shared" si="105"/>
        <v>0</v>
      </c>
      <c r="AC401" s="987">
        <f t="shared" si="105"/>
        <v>0</v>
      </c>
      <c r="AD401" s="987">
        <f t="shared" si="105"/>
        <v>0</v>
      </c>
      <c r="AE401" s="987">
        <f t="shared" si="105"/>
        <v>35.5</v>
      </c>
      <c r="AF401" s="987">
        <f t="shared" si="105"/>
        <v>0</v>
      </c>
      <c r="AG401" s="987">
        <f t="shared" si="105"/>
        <v>0</v>
      </c>
      <c r="AH401" s="987">
        <f t="shared" si="105"/>
        <v>0</v>
      </c>
      <c r="AI401" s="987">
        <f t="shared" si="105"/>
        <v>0</v>
      </c>
      <c r="AJ401" s="987">
        <f t="shared" si="105"/>
        <v>0</v>
      </c>
      <c r="AK401" s="987">
        <f t="shared" si="105"/>
        <v>0</v>
      </c>
      <c r="AL401" s="987">
        <f t="shared" si="106"/>
        <v>0</v>
      </c>
      <c r="AM401" s="987">
        <f t="shared" si="106"/>
        <v>0</v>
      </c>
      <c r="AN401" s="987">
        <f t="shared" si="106"/>
        <v>0</v>
      </c>
      <c r="AO401" s="987">
        <f t="shared" si="106"/>
        <v>0</v>
      </c>
      <c r="AP401" s="987">
        <f t="shared" si="106"/>
        <v>0</v>
      </c>
      <c r="AQ401" s="987">
        <f t="shared" si="106"/>
        <v>0</v>
      </c>
      <c r="AR401" s="987">
        <f t="shared" si="106"/>
        <v>0</v>
      </c>
    </row>
    <row r="402" spans="2:44">
      <c r="B402" s="948">
        <v>923</v>
      </c>
      <c r="C402" s="950" t="s">
        <v>3521</v>
      </c>
      <c r="D402" s="951">
        <v>975</v>
      </c>
      <c r="E402" s="951" t="s">
        <v>3538</v>
      </c>
      <c r="F402" s="948" t="s">
        <v>4228</v>
      </c>
      <c r="G402" s="949">
        <v>45236</v>
      </c>
      <c r="H402" s="948" t="s">
        <v>4229</v>
      </c>
      <c r="I402" s="948" t="s">
        <v>3647</v>
      </c>
      <c r="J402" s="948" t="s">
        <v>501</v>
      </c>
      <c r="K402" s="948" t="s">
        <v>3648</v>
      </c>
      <c r="L402" s="960">
        <v>265</v>
      </c>
      <c r="M402" s="987">
        <v>42.5</v>
      </c>
      <c r="N402" s="987">
        <v>8.5</v>
      </c>
      <c r="O402" s="987">
        <f t="shared" si="103"/>
        <v>51</v>
      </c>
      <c r="P402" s="987"/>
      <c r="Q402" s="987"/>
      <c r="R402" s="987"/>
      <c r="S402" s="987"/>
      <c r="T402" s="987"/>
      <c r="U402" s="987"/>
      <c r="V402" s="987">
        <f t="shared" ref="V402:V433" si="107">O402</f>
        <v>51</v>
      </c>
      <c r="W402" s="987"/>
      <c r="X402" s="987"/>
      <c r="Y402" s="987"/>
      <c r="Z402" s="987">
        <f t="shared" si="104"/>
        <v>0</v>
      </c>
      <c r="AA402" s="987"/>
      <c r="AB402" s="987">
        <f t="shared" si="105"/>
        <v>0</v>
      </c>
      <c r="AC402" s="987">
        <f t="shared" si="105"/>
        <v>0</v>
      </c>
      <c r="AD402" s="987">
        <f t="shared" si="105"/>
        <v>0</v>
      </c>
      <c r="AE402" s="987">
        <f t="shared" si="105"/>
        <v>42.5</v>
      </c>
      <c r="AF402" s="987">
        <f t="shared" si="105"/>
        <v>0</v>
      </c>
      <c r="AG402" s="987">
        <f t="shared" si="105"/>
        <v>0</v>
      </c>
      <c r="AH402" s="987">
        <f t="shared" si="105"/>
        <v>0</v>
      </c>
      <c r="AI402" s="987">
        <f t="shared" si="105"/>
        <v>0</v>
      </c>
      <c r="AJ402" s="987">
        <f t="shared" si="105"/>
        <v>0</v>
      </c>
      <c r="AK402" s="987">
        <f t="shared" si="105"/>
        <v>0</v>
      </c>
      <c r="AL402" s="987">
        <f t="shared" si="106"/>
        <v>0</v>
      </c>
      <c r="AM402" s="987">
        <f t="shared" si="106"/>
        <v>0</v>
      </c>
      <c r="AN402" s="987">
        <f t="shared" si="106"/>
        <v>0</v>
      </c>
      <c r="AO402" s="987">
        <f t="shared" si="106"/>
        <v>0</v>
      </c>
      <c r="AP402" s="987">
        <f t="shared" si="106"/>
        <v>0</v>
      </c>
      <c r="AQ402" s="987">
        <f t="shared" si="106"/>
        <v>0</v>
      </c>
      <c r="AR402" s="987">
        <f t="shared" si="106"/>
        <v>0</v>
      </c>
    </row>
    <row r="403" spans="2:44">
      <c r="B403" s="948">
        <v>924</v>
      </c>
      <c r="C403" s="950" t="s">
        <v>3521</v>
      </c>
      <c r="D403" s="951">
        <v>976</v>
      </c>
      <c r="E403" s="951" t="s">
        <v>3538</v>
      </c>
      <c r="F403" s="948" t="s">
        <v>4230</v>
      </c>
      <c r="G403" s="949">
        <v>45236</v>
      </c>
      <c r="H403" s="948" t="s">
        <v>4231</v>
      </c>
      <c r="I403" s="948" t="s">
        <v>3647</v>
      </c>
      <c r="J403" s="948" t="s">
        <v>501</v>
      </c>
      <c r="K403" s="948" t="s">
        <v>3648</v>
      </c>
      <c r="L403" s="960">
        <v>265</v>
      </c>
      <c r="M403" s="987">
        <v>35.5</v>
      </c>
      <c r="N403" s="987">
        <v>7.1</v>
      </c>
      <c r="O403" s="987">
        <f t="shared" si="103"/>
        <v>42.6</v>
      </c>
      <c r="P403" s="987"/>
      <c r="Q403" s="987"/>
      <c r="R403" s="987"/>
      <c r="S403" s="987"/>
      <c r="T403" s="987"/>
      <c r="U403" s="987"/>
      <c r="V403" s="987">
        <f t="shared" si="107"/>
        <v>42.6</v>
      </c>
      <c r="W403" s="987"/>
      <c r="X403" s="987"/>
      <c r="Y403" s="987"/>
      <c r="Z403" s="987">
        <f t="shared" si="104"/>
        <v>0</v>
      </c>
      <c r="AA403" s="987"/>
      <c r="AB403" s="987">
        <f t="shared" si="105"/>
        <v>0</v>
      </c>
      <c r="AC403" s="987">
        <f t="shared" si="105"/>
        <v>0</v>
      </c>
      <c r="AD403" s="987">
        <f t="shared" si="105"/>
        <v>0</v>
      </c>
      <c r="AE403" s="987">
        <f t="shared" si="105"/>
        <v>35.5</v>
      </c>
      <c r="AF403" s="987">
        <f t="shared" si="105"/>
        <v>0</v>
      </c>
      <c r="AG403" s="987">
        <f t="shared" si="105"/>
        <v>0</v>
      </c>
      <c r="AH403" s="987">
        <f t="shared" si="105"/>
        <v>0</v>
      </c>
      <c r="AI403" s="987">
        <f t="shared" si="105"/>
        <v>0</v>
      </c>
      <c r="AJ403" s="987">
        <f t="shared" si="105"/>
        <v>0</v>
      </c>
      <c r="AK403" s="987">
        <f t="shared" si="105"/>
        <v>0</v>
      </c>
      <c r="AL403" s="987">
        <f t="shared" si="106"/>
        <v>0</v>
      </c>
      <c r="AM403" s="987">
        <f t="shared" si="106"/>
        <v>0</v>
      </c>
      <c r="AN403" s="987">
        <f t="shared" si="106"/>
        <v>0</v>
      </c>
      <c r="AO403" s="987">
        <f t="shared" si="106"/>
        <v>0</v>
      </c>
      <c r="AP403" s="987">
        <f t="shared" si="106"/>
        <v>0</v>
      </c>
      <c r="AQ403" s="987">
        <f t="shared" si="106"/>
        <v>0</v>
      </c>
      <c r="AR403" s="987">
        <f t="shared" si="106"/>
        <v>0</v>
      </c>
    </row>
    <row r="404" spans="2:44">
      <c r="B404" s="948">
        <v>925</v>
      </c>
      <c r="C404" s="950" t="s">
        <v>3521</v>
      </c>
      <c r="D404" s="951">
        <v>977</v>
      </c>
      <c r="E404" s="951" t="s">
        <v>3538</v>
      </c>
      <c r="F404" s="948" t="s">
        <v>4232</v>
      </c>
      <c r="G404" s="949">
        <v>45237</v>
      </c>
      <c r="H404" s="948" t="s">
        <v>4233</v>
      </c>
      <c r="I404" s="948" t="s">
        <v>3647</v>
      </c>
      <c r="J404" s="948" t="s">
        <v>501</v>
      </c>
      <c r="K404" s="948" t="s">
        <v>3648</v>
      </c>
      <c r="L404" s="960">
        <v>265</v>
      </c>
      <c r="M404" s="987">
        <v>28.5</v>
      </c>
      <c r="N404" s="987">
        <v>5.7</v>
      </c>
      <c r="O404" s="987">
        <f t="shared" si="103"/>
        <v>34.200000000000003</v>
      </c>
      <c r="P404" s="987"/>
      <c r="Q404" s="987"/>
      <c r="R404" s="987"/>
      <c r="S404" s="987"/>
      <c r="T404" s="987"/>
      <c r="U404" s="987"/>
      <c r="V404" s="987">
        <f t="shared" si="107"/>
        <v>34.200000000000003</v>
      </c>
      <c r="W404" s="987"/>
      <c r="X404" s="987"/>
      <c r="Y404" s="987"/>
      <c r="Z404" s="987">
        <f t="shared" si="104"/>
        <v>0</v>
      </c>
      <c r="AA404" s="987"/>
      <c r="AB404" s="987">
        <f t="shared" si="105"/>
        <v>0</v>
      </c>
      <c r="AC404" s="987">
        <f t="shared" si="105"/>
        <v>0</v>
      </c>
      <c r="AD404" s="987">
        <f t="shared" si="105"/>
        <v>0</v>
      </c>
      <c r="AE404" s="987">
        <f t="shared" si="105"/>
        <v>28.5</v>
      </c>
      <c r="AF404" s="987">
        <f t="shared" si="105"/>
        <v>0</v>
      </c>
      <c r="AG404" s="987">
        <f t="shared" si="105"/>
        <v>0</v>
      </c>
      <c r="AH404" s="987">
        <f t="shared" si="105"/>
        <v>0</v>
      </c>
      <c r="AI404" s="987">
        <f t="shared" si="105"/>
        <v>0</v>
      </c>
      <c r="AJ404" s="987">
        <f t="shared" si="105"/>
        <v>0</v>
      </c>
      <c r="AK404" s="987">
        <f t="shared" si="105"/>
        <v>0</v>
      </c>
      <c r="AL404" s="987">
        <f t="shared" si="106"/>
        <v>0</v>
      </c>
      <c r="AM404" s="987">
        <f t="shared" si="106"/>
        <v>0</v>
      </c>
      <c r="AN404" s="987">
        <f t="shared" si="106"/>
        <v>0</v>
      </c>
      <c r="AO404" s="987">
        <f t="shared" si="106"/>
        <v>0</v>
      </c>
      <c r="AP404" s="987">
        <f t="shared" si="106"/>
        <v>0</v>
      </c>
      <c r="AQ404" s="987">
        <f t="shared" si="106"/>
        <v>0</v>
      </c>
      <c r="AR404" s="987">
        <f t="shared" si="106"/>
        <v>0</v>
      </c>
    </row>
    <row r="405" spans="2:44">
      <c r="B405" s="948">
        <v>926</v>
      </c>
      <c r="C405" s="950" t="s">
        <v>3521</v>
      </c>
      <c r="D405" s="951">
        <v>978</v>
      </c>
      <c r="E405" s="951" t="s">
        <v>3538</v>
      </c>
      <c r="F405" s="948" t="s">
        <v>4234</v>
      </c>
      <c r="G405" s="949">
        <v>45237</v>
      </c>
      <c r="H405" s="948" t="s">
        <v>4235</v>
      </c>
      <c r="I405" s="948" t="s">
        <v>3647</v>
      </c>
      <c r="J405" s="948" t="s">
        <v>501</v>
      </c>
      <c r="K405" s="948" t="s">
        <v>3648</v>
      </c>
      <c r="L405" s="960">
        <v>265</v>
      </c>
      <c r="M405" s="987">
        <v>28.5</v>
      </c>
      <c r="N405" s="987">
        <v>5.7</v>
      </c>
      <c r="O405" s="987">
        <f t="shared" si="103"/>
        <v>34.200000000000003</v>
      </c>
      <c r="P405" s="987"/>
      <c r="Q405" s="987"/>
      <c r="R405" s="987"/>
      <c r="S405" s="987"/>
      <c r="T405" s="987"/>
      <c r="U405" s="987"/>
      <c r="V405" s="987">
        <f t="shared" si="107"/>
        <v>34.200000000000003</v>
      </c>
      <c r="W405" s="987"/>
      <c r="X405" s="987"/>
      <c r="Y405" s="987"/>
      <c r="Z405" s="987">
        <f t="shared" si="104"/>
        <v>0</v>
      </c>
      <c r="AA405" s="987"/>
      <c r="AB405" s="987">
        <f t="shared" si="105"/>
        <v>0</v>
      </c>
      <c r="AC405" s="987">
        <f t="shared" si="105"/>
        <v>0</v>
      </c>
      <c r="AD405" s="987">
        <f t="shared" si="105"/>
        <v>0</v>
      </c>
      <c r="AE405" s="987">
        <f t="shared" si="105"/>
        <v>28.5</v>
      </c>
      <c r="AF405" s="987">
        <f t="shared" si="105"/>
        <v>0</v>
      </c>
      <c r="AG405" s="987">
        <f t="shared" si="105"/>
        <v>0</v>
      </c>
      <c r="AH405" s="987">
        <f t="shared" si="105"/>
        <v>0</v>
      </c>
      <c r="AI405" s="987">
        <f t="shared" si="105"/>
        <v>0</v>
      </c>
      <c r="AJ405" s="987">
        <f t="shared" si="105"/>
        <v>0</v>
      </c>
      <c r="AK405" s="987">
        <f t="shared" si="105"/>
        <v>0</v>
      </c>
      <c r="AL405" s="987">
        <f t="shared" si="106"/>
        <v>0</v>
      </c>
      <c r="AM405" s="987">
        <f t="shared" si="106"/>
        <v>0</v>
      </c>
      <c r="AN405" s="987">
        <f t="shared" si="106"/>
        <v>0</v>
      </c>
      <c r="AO405" s="987">
        <f t="shared" si="106"/>
        <v>0</v>
      </c>
      <c r="AP405" s="987">
        <f t="shared" si="106"/>
        <v>0</v>
      </c>
      <c r="AQ405" s="987">
        <f t="shared" si="106"/>
        <v>0</v>
      </c>
      <c r="AR405" s="987">
        <f t="shared" si="106"/>
        <v>0</v>
      </c>
    </row>
    <row r="406" spans="2:44">
      <c r="B406" s="948">
        <v>927</v>
      </c>
      <c r="C406" s="950" t="s">
        <v>3521</v>
      </c>
      <c r="D406" s="951">
        <v>979</v>
      </c>
      <c r="E406" s="951" t="s">
        <v>3538</v>
      </c>
      <c r="F406" s="948" t="s">
        <v>4236</v>
      </c>
      <c r="G406" s="949">
        <v>45237</v>
      </c>
      <c r="H406" s="948" t="s">
        <v>4237</v>
      </c>
      <c r="I406" s="948" t="s">
        <v>3647</v>
      </c>
      <c r="J406" s="948" t="s">
        <v>501</v>
      </c>
      <c r="K406" s="948" t="s">
        <v>3648</v>
      </c>
      <c r="L406" s="960">
        <v>265</v>
      </c>
      <c r="M406" s="987">
        <v>28.5</v>
      </c>
      <c r="N406" s="987">
        <v>5.7</v>
      </c>
      <c r="O406" s="987">
        <f t="shared" si="103"/>
        <v>34.200000000000003</v>
      </c>
      <c r="P406" s="987"/>
      <c r="Q406" s="987"/>
      <c r="R406" s="987"/>
      <c r="S406" s="987"/>
      <c r="T406" s="987"/>
      <c r="U406" s="987"/>
      <c r="V406" s="987">
        <f t="shared" si="107"/>
        <v>34.200000000000003</v>
      </c>
      <c r="W406" s="987"/>
      <c r="X406" s="987"/>
      <c r="Y406" s="987"/>
      <c r="Z406" s="987">
        <f t="shared" si="104"/>
        <v>0</v>
      </c>
      <c r="AA406" s="987"/>
      <c r="AB406" s="987">
        <f t="shared" si="105"/>
        <v>0</v>
      </c>
      <c r="AC406" s="987">
        <f t="shared" si="105"/>
        <v>0</v>
      </c>
      <c r="AD406" s="987">
        <f t="shared" si="105"/>
        <v>0</v>
      </c>
      <c r="AE406" s="987">
        <f t="shared" si="105"/>
        <v>28.5</v>
      </c>
      <c r="AF406" s="987">
        <f t="shared" si="105"/>
        <v>0</v>
      </c>
      <c r="AG406" s="987">
        <f t="shared" si="105"/>
        <v>0</v>
      </c>
      <c r="AH406" s="987">
        <f t="shared" si="105"/>
        <v>0</v>
      </c>
      <c r="AI406" s="987">
        <f t="shared" si="105"/>
        <v>0</v>
      </c>
      <c r="AJ406" s="987">
        <f t="shared" si="105"/>
        <v>0</v>
      </c>
      <c r="AK406" s="987">
        <f t="shared" si="105"/>
        <v>0</v>
      </c>
      <c r="AL406" s="987">
        <f t="shared" si="106"/>
        <v>0</v>
      </c>
      <c r="AM406" s="987">
        <f t="shared" si="106"/>
        <v>0</v>
      </c>
      <c r="AN406" s="987">
        <f t="shared" si="106"/>
        <v>0</v>
      </c>
      <c r="AO406" s="987">
        <f t="shared" si="106"/>
        <v>0</v>
      </c>
      <c r="AP406" s="987">
        <f t="shared" si="106"/>
        <v>0</v>
      </c>
      <c r="AQ406" s="987">
        <f t="shared" si="106"/>
        <v>0</v>
      </c>
      <c r="AR406" s="987">
        <f t="shared" si="106"/>
        <v>0</v>
      </c>
    </row>
    <row r="407" spans="2:44">
      <c r="B407" s="948">
        <v>928</v>
      </c>
      <c r="C407" s="950" t="s">
        <v>3521</v>
      </c>
      <c r="D407" s="951">
        <v>980</v>
      </c>
      <c r="E407" s="951" t="s">
        <v>3538</v>
      </c>
      <c r="F407" s="948" t="s">
        <v>4238</v>
      </c>
      <c r="G407" s="949">
        <v>45239</v>
      </c>
      <c r="H407" s="948" t="s">
        <v>4239</v>
      </c>
      <c r="I407" s="948" t="s">
        <v>3647</v>
      </c>
      <c r="J407" s="948" t="s">
        <v>501</v>
      </c>
      <c r="K407" s="948" t="s">
        <v>3648</v>
      </c>
      <c r="L407" s="960">
        <v>265</v>
      </c>
      <c r="M407" s="987">
        <v>35.5</v>
      </c>
      <c r="N407" s="987">
        <v>7.1</v>
      </c>
      <c r="O407" s="987">
        <f t="shared" si="103"/>
        <v>42.6</v>
      </c>
      <c r="P407" s="987"/>
      <c r="Q407" s="987"/>
      <c r="R407" s="987"/>
      <c r="S407" s="987"/>
      <c r="T407" s="987"/>
      <c r="U407" s="987"/>
      <c r="V407" s="987">
        <f t="shared" si="107"/>
        <v>42.6</v>
      </c>
      <c r="W407" s="987"/>
      <c r="X407" s="987"/>
      <c r="Y407" s="987"/>
      <c r="Z407" s="987">
        <f t="shared" si="104"/>
        <v>0</v>
      </c>
      <c r="AA407" s="987"/>
      <c r="AB407" s="987">
        <f t="shared" si="105"/>
        <v>0</v>
      </c>
      <c r="AC407" s="987">
        <f t="shared" si="105"/>
        <v>0</v>
      </c>
      <c r="AD407" s="987">
        <f t="shared" si="105"/>
        <v>0</v>
      </c>
      <c r="AE407" s="987">
        <f t="shared" si="105"/>
        <v>35.5</v>
      </c>
      <c r="AF407" s="987">
        <f t="shared" si="105"/>
        <v>0</v>
      </c>
      <c r="AG407" s="987">
        <f t="shared" si="105"/>
        <v>0</v>
      </c>
      <c r="AH407" s="987">
        <f t="shared" si="105"/>
        <v>0</v>
      </c>
      <c r="AI407" s="987">
        <f t="shared" si="105"/>
        <v>0</v>
      </c>
      <c r="AJ407" s="987">
        <f t="shared" si="105"/>
        <v>0</v>
      </c>
      <c r="AK407" s="987">
        <f t="shared" si="105"/>
        <v>0</v>
      </c>
      <c r="AL407" s="987">
        <f t="shared" si="106"/>
        <v>0</v>
      </c>
      <c r="AM407" s="987">
        <f t="shared" si="106"/>
        <v>0</v>
      </c>
      <c r="AN407" s="987">
        <f t="shared" si="106"/>
        <v>0</v>
      </c>
      <c r="AO407" s="987">
        <f t="shared" si="106"/>
        <v>0</v>
      </c>
      <c r="AP407" s="987">
        <f t="shared" si="106"/>
        <v>0</v>
      </c>
      <c r="AQ407" s="987">
        <f t="shared" si="106"/>
        <v>0</v>
      </c>
      <c r="AR407" s="987">
        <f t="shared" si="106"/>
        <v>0</v>
      </c>
    </row>
    <row r="408" spans="2:44">
      <c r="B408" s="948">
        <v>929</v>
      </c>
      <c r="C408" s="950" t="s">
        <v>3521</v>
      </c>
      <c r="D408" s="951">
        <v>981</v>
      </c>
      <c r="E408" s="951" t="s">
        <v>3538</v>
      </c>
      <c r="F408" s="948" t="s">
        <v>4240</v>
      </c>
      <c r="G408" s="949">
        <v>45239</v>
      </c>
      <c r="H408" s="948" t="s">
        <v>4241</v>
      </c>
      <c r="I408" s="948" t="s">
        <v>3647</v>
      </c>
      <c r="J408" s="948" t="s">
        <v>501</v>
      </c>
      <c r="K408" s="948" t="s">
        <v>3648</v>
      </c>
      <c r="L408" s="960">
        <v>265</v>
      </c>
      <c r="M408" s="987">
        <v>50.5</v>
      </c>
      <c r="N408" s="987">
        <v>10.1</v>
      </c>
      <c r="O408" s="987">
        <f t="shared" si="103"/>
        <v>60.6</v>
      </c>
      <c r="P408" s="987"/>
      <c r="Q408" s="987"/>
      <c r="R408" s="987"/>
      <c r="S408" s="987"/>
      <c r="T408" s="987"/>
      <c r="U408" s="987"/>
      <c r="V408" s="987">
        <f t="shared" si="107"/>
        <v>60.6</v>
      </c>
      <c r="W408" s="987"/>
      <c r="X408" s="987"/>
      <c r="Y408" s="987"/>
      <c r="Z408" s="987">
        <f t="shared" si="104"/>
        <v>0</v>
      </c>
      <c r="AA408" s="987"/>
      <c r="AB408" s="987">
        <f t="shared" ref="AB408:AK417" si="108">IF(AB$6-$L408=0,$M408,0)</f>
        <v>0</v>
      </c>
      <c r="AC408" s="987">
        <f t="shared" si="108"/>
        <v>0</v>
      </c>
      <c r="AD408" s="987">
        <f t="shared" si="108"/>
        <v>0</v>
      </c>
      <c r="AE408" s="987">
        <f t="shared" si="108"/>
        <v>50.5</v>
      </c>
      <c r="AF408" s="987">
        <f t="shared" si="108"/>
        <v>0</v>
      </c>
      <c r="AG408" s="987">
        <f t="shared" si="108"/>
        <v>0</v>
      </c>
      <c r="AH408" s="987">
        <f t="shared" si="108"/>
        <v>0</v>
      </c>
      <c r="AI408" s="987">
        <f t="shared" si="108"/>
        <v>0</v>
      </c>
      <c r="AJ408" s="987">
        <f t="shared" si="108"/>
        <v>0</v>
      </c>
      <c r="AK408" s="987">
        <f t="shared" si="108"/>
        <v>0</v>
      </c>
      <c r="AL408" s="987">
        <f t="shared" ref="AL408:AR417" si="109">IF(AL$6-$L408=0,$M408,0)</f>
        <v>0</v>
      </c>
      <c r="AM408" s="987">
        <f t="shared" si="109"/>
        <v>0</v>
      </c>
      <c r="AN408" s="987">
        <f t="shared" si="109"/>
        <v>0</v>
      </c>
      <c r="AO408" s="987">
        <f t="shared" si="109"/>
        <v>0</v>
      </c>
      <c r="AP408" s="987">
        <f t="shared" si="109"/>
        <v>0</v>
      </c>
      <c r="AQ408" s="987">
        <f t="shared" si="109"/>
        <v>0</v>
      </c>
      <c r="AR408" s="987">
        <f t="shared" si="109"/>
        <v>0</v>
      </c>
    </row>
    <row r="409" spans="2:44">
      <c r="B409" s="948">
        <v>930</v>
      </c>
      <c r="C409" s="950" t="s">
        <v>3521</v>
      </c>
      <c r="D409" s="951">
        <v>982</v>
      </c>
      <c r="E409" s="951" t="s">
        <v>3538</v>
      </c>
      <c r="F409" s="948" t="s">
        <v>4242</v>
      </c>
      <c r="G409" s="949">
        <v>45239</v>
      </c>
      <c r="H409" s="948" t="s">
        <v>4243</v>
      </c>
      <c r="I409" s="948" t="s">
        <v>3647</v>
      </c>
      <c r="J409" s="948" t="s">
        <v>501</v>
      </c>
      <c r="K409" s="948" t="s">
        <v>3648</v>
      </c>
      <c r="L409" s="960">
        <v>265</v>
      </c>
      <c r="M409" s="987">
        <v>28.5</v>
      </c>
      <c r="N409" s="987">
        <v>5.7</v>
      </c>
      <c r="O409" s="987">
        <f t="shared" si="103"/>
        <v>34.200000000000003</v>
      </c>
      <c r="P409" s="987"/>
      <c r="Q409" s="987"/>
      <c r="R409" s="987"/>
      <c r="S409" s="987"/>
      <c r="T409" s="987"/>
      <c r="U409" s="987"/>
      <c r="V409" s="987">
        <f t="shared" si="107"/>
        <v>34.200000000000003</v>
      </c>
      <c r="W409" s="987"/>
      <c r="X409" s="987"/>
      <c r="Y409" s="987"/>
      <c r="Z409" s="987">
        <f t="shared" si="104"/>
        <v>0</v>
      </c>
      <c r="AA409" s="987"/>
      <c r="AB409" s="987">
        <f t="shared" si="108"/>
        <v>0</v>
      </c>
      <c r="AC409" s="987">
        <f t="shared" si="108"/>
        <v>0</v>
      </c>
      <c r="AD409" s="987">
        <f t="shared" si="108"/>
        <v>0</v>
      </c>
      <c r="AE409" s="987">
        <f t="shared" si="108"/>
        <v>28.5</v>
      </c>
      <c r="AF409" s="987">
        <f t="shared" si="108"/>
        <v>0</v>
      </c>
      <c r="AG409" s="987">
        <f t="shared" si="108"/>
        <v>0</v>
      </c>
      <c r="AH409" s="987">
        <f t="shared" si="108"/>
        <v>0</v>
      </c>
      <c r="AI409" s="987">
        <f t="shared" si="108"/>
        <v>0</v>
      </c>
      <c r="AJ409" s="987">
        <f t="shared" si="108"/>
        <v>0</v>
      </c>
      <c r="AK409" s="987">
        <f t="shared" si="108"/>
        <v>0</v>
      </c>
      <c r="AL409" s="987">
        <f t="shared" si="109"/>
        <v>0</v>
      </c>
      <c r="AM409" s="987">
        <f t="shared" si="109"/>
        <v>0</v>
      </c>
      <c r="AN409" s="987">
        <f t="shared" si="109"/>
        <v>0</v>
      </c>
      <c r="AO409" s="987">
        <f t="shared" si="109"/>
        <v>0</v>
      </c>
      <c r="AP409" s="987">
        <f t="shared" si="109"/>
        <v>0</v>
      </c>
      <c r="AQ409" s="987">
        <f t="shared" si="109"/>
        <v>0</v>
      </c>
      <c r="AR409" s="987">
        <f t="shared" si="109"/>
        <v>0</v>
      </c>
    </row>
    <row r="410" spans="2:44">
      <c r="B410" s="948">
        <v>931</v>
      </c>
      <c r="C410" s="950" t="s">
        <v>3521</v>
      </c>
      <c r="D410" s="951">
        <v>983</v>
      </c>
      <c r="E410" s="951" t="s">
        <v>3538</v>
      </c>
      <c r="F410" s="948" t="s">
        <v>4244</v>
      </c>
      <c r="G410" s="949">
        <v>45240</v>
      </c>
      <c r="H410" s="948" t="s">
        <v>4245</v>
      </c>
      <c r="I410" s="948" t="s">
        <v>3647</v>
      </c>
      <c r="J410" s="948" t="s">
        <v>501</v>
      </c>
      <c r="K410" s="948" t="s">
        <v>3648</v>
      </c>
      <c r="L410" s="960">
        <v>265</v>
      </c>
      <c r="M410" s="987">
        <v>22.5</v>
      </c>
      <c r="N410" s="987">
        <v>4.5</v>
      </c>
      <c r="O410" s="987">
        <f t="shared" si="103"/>
        <v>27</v>
      </c>
      <c r="P410" s="987"/>
      <c r="Q410" s="987"/>
      <c r="R410" s="987"/>
      <c r="S410" s="987"/>
      <c r="T410" s="987"/>
      <c r="U410" s="987"/>
      <c r="V410" s="987">
        <f t="shared" si="107"/>
        <v>27</v>
      </c>
      <c r="W410" s="987"/>
      <c r="X410" s="987"/>
      <c r="Y410" s="987"/>
      <c r="Z410" s="987">
        <f t="shared" si="104"/>
        <v>0</v>
      </c>
      <c r="AA410" s="987"/>
      <c r="AB410" s="987">
        <f t="shared" si="108"/>
        <v>0</v>
      </c>
      <c r="AC410" s="987">
        <f t="shared" si="108"/>
        <v>0</v>
      </c>
      <c r="AD410" s="987">
        <f t="shared" si="108"/>
        <v>0</v>
      </c>
      <c r="AE410" s="987">
        <f t="shared" si="108"/>
        <v>22.5</v>
      </c>
      <c r="AF410" s="987">
        <f t="shared" si="108"/>
        <v>0</v>
      </c>
      <c r="AG410" s="987">
        <f t="shared" si="108"/>
        <v>0</v>
      </c>
      <c r="AH410" s="987">
        <f t="shared" si="108"/>
        <v>0</v>
      </c>
      <c r="AI410" s="987">
        <f t="shared" si="108"/>
        <v>0</v>
      </c>
      <c r="AJ410" s="987">
        <f t="shared" si="108"/>
        <v>0</v>
      </c>
      <c r="AK410" s="987">
        <f t="shared" si="108"/>
        <v>0</v>
      </c>
      <c r="AL410" s="987">
        <f t="shared" si="109"/>
        <v>0</v>
      </c>
      <c r="AM410" s="987">
        <f t="shared" si="109"/>
        <v>0</v>
      </c>
      <c r="AN410" s="987">
        <f t="shared" si="109"/>
        <v>0</v>
      </c>
      <c r="AO410" s="987">
        <f t="shared" si="109"/>
        <v>0</v>
      </c>
      <c r="AP410" s="987">
        <f t="shared" si="109"/>
        <v>0</v>
      </c>
      <c r="AQ410" s="987">
        <f t="shared" si="109"/>
        <v>0</v>
      </c>
      <c r="AR410" s="987">
        <f t="shared" si="109"/>
        <v>0</v>
      </c>
    </row>
    <row r="411" spans="2:44">
      <c r="B411" s="948">
        <v>932</v>
      </c>
      <c r="C411" s="950" t="s">
        <v>3521</v>
      </c>
      <c r="D411" s="951">
        <v>984</v>
      </c>
      <c r="E411" s="951" t="s">
        <v>3538</v>
      </c>
      <c r="F411" s="948" t="s">
        <v>4246</v>
      </c>
      <c r="G411" s="949">
        <v>45240</v>
      </c>
      <c r="H411" s="948" t="s">
        <v>4247</v>
      </c>
      <c r="I411" s="948" t="s">
        <v>3647</v>
      </c>
      <c r="J411" s="948" t="s">
        <v>501</v>
      </c>
      <c r="K411" s="948" t="s">
        <v>3648</v>
      </c>
      <c r="L411" s="960">
        <v>265</v>
      </c>
      <c r="M411" s="987">
        <v>22.5</v>
      </c>
      <c r="N411" s="987">
        <v>4.5</v>
      </c>
      <c r="O411" s="987">
        <f t="shared" si="103"/>
        <v>27</v>
      </c>
      <c r="P411" s="987"/>
      <c r="Q411" s="987"/>
      <c r="R411" s="987"/>
      <c r="S411" s="987"/>
      <c r="T411" s="987"/>
      <c r="U411" s="987"/>
      <c r="V411" s="987">
        <f t="shared" si="107"/>
        <v>27</v>
      </c>
      <c r="W411" s="987"/>
      <c r="X411" s="987"/>
      <c r="Y411" s="987"/>
      <c r="Z411" s="987">
        <f t="shared" si="104"/>
        <v>0</v>
      </c>
      <c r="AA411" s="987"/>
      <c r="AB411" s="987">
        <f t="shared" si="108"/>
        <v>0</v>
      </c>
      <c r="AC411" s="987">
        <f t="shared" si="108"/>
        <v>0</v>
      </c>
      <c r="AD411" s="987">
        <f t="shared" si="108"/>
        <v>0</v>
      </c>
      <c r="AE411" s="987">
        <f t="shared" si="108"/>
        <v>22.5</v>
      </c>
      <c r="AF411" s="987">
        <f t="shared" si="108"/>
        <v>0</v>
      </c>
      <c r="AG411" s="987">
        <f t="shared" si="108"/>
        <v>0</v>
      </c>
      <c r="AH411" s="987">
        <f t="shared" si="108"/>
        <v>0</v>
      </c>
      <c r="AI411" s="987">
        <f t="shared" si="108"/>
        <v>0</v>
      </c>
      <c r="AJ411" s="987">
        <f t="shared" si="108"/>
        <v>0</v>
      </c>
      <c r="AK411" s="987">
        <f t="shared" si="108"/>
        <v>0</v>
      </c>
      <c r="AL411" s="987">
        <f t="shared" si="109"/>
        <v>0</v>
      </c>
      <c r="AM411" s="987">
        <f t="shared" si="109"/>
        <v>0</v>
      </c>
      <c r="AN411" s="987">
        <f t="shared" si="109"/>
        <v>0</v>
      </c>
      <c r="AO411" s="987">
        <f t="shared" si="109"/>
        <v>0</v>
      </c>
      <c r="AP411" s="987">
        <f t="shared" si="109"/>
        <v>0</v>
      </c>
      <c r="AQ411" s="987">
        <f t="shared" si="109"/>
        <v>0</v>
      </c>
      <c r="AR411" s="987">
        <f t="shared" si="109"/>
        <v>0</v>
      </c>
    </row>
    <row r="412" spans="2:44">
      <c r="B412" s="948">
        <v>933</v>
      </c>
      <c r="C412" s="950" t="s">
        <v>3521</v>
      </c>
      <c r="D412" s="951">
        <v>985</v>
      </c>
      <c r="E412" s="951" t="s">
        <v>3538</v>
      </c>
      <c r="F412" s="948" t="s">
        <v>4248</v>
      </c>
      <c r="G412" s="949">
        <v>45244</v>
      </c>
      <c r="H412" s="948" t="s">
        <v>4249</v>
      </c>
      <c r="I412" s="948" t="s">
        <v>3647</v>
      </c>
      <c r="J412" s="948" t="s">
        <v>501</v>
      </c>
      <c r="K412" s="948" t="s">
        <v>3648</v>
      </c>
      <c r="L412" s="960">
        <v>265</v>
      </c>
      <c r="M412" s="987">
        <v>17.25</v>
      </c>
      <c r="N412" s="987">
        <v>3.45</v>
      </c>
      <c r="O412" s="987">
        <f t="shared" si="103"/>
        <v>20.7</v>
      </c>
      <c r="P412" s="987"/>
      <c r="Q412" s="987"/>
      <c r="R412" s="987"/>
      <c r="S412" s="987"/>
      <c r="T412" s="987"/>
      <c r="U412" s="987"/>
      <c r="V412" s="987">
        <f t="shared" si="107"/>
        <v>20.7</v>
      </c>
      <c r="W412" s="987"/>
      <c r="X412" s="987"/>
      <c r="Y412" s="987"/>
      <c r="Z412" s="987">
        <f t="shared" si="104"/>
        <v>0</v>
      </c>
      <c r="AA412" s="987"/>
      <c r="AB412" s="987">
        <f t="shared" si="108"/>
        <v>0</v>
      </c>
      <c r="AC412" s="987">
        <f t="shared" si="108"/>
        <v>0</v>
      </c>
      <c r="AD412" s="987">
        <f t="shared" si="108"/>
        <v>0</v>
      </c>
      <c r="AE412" s="987">
        <f t="shared" si="108"/>
        <v>17.25</v>
      </c>
      <c r="AF412" s="987">
        <f t="shared" si="108"/>
        <v>0</v>
      </c>
      <c r="AG412" s="987">
        <f t="shared" si="108"/>
        <v>0</v>
      </c>
      <c r="AH412" s="987">
        <f t="shared" si="108"/>
        <v>0</v>
      </c>
      <c r="AI412" s="987">
        <f t="shared" si="108"/>
        <v>0</v>
      </c>
      <c r="AJ412" s="987">
        <f t="shared" si="108"/>
        <v>0</v>
      </c>
      <c r="AK412" s="987">
        <f t="shared" si="108"/>
        <v>0</v>
      </c>
      <c r="AL412" s="987">
        <f t="shared" si="109"/>
        <v>0</v>
      </c>
      <c r="AM412" s="987">
        <f t="shared" si="109"/>
        <v>0</v>
      </c>
      <c r="AN412" s="987">
        <f t="shared" si="109"/>
        <v>0</v>
      </c>
      <c r="AO412" s="987">
        <f t="shared" si="109"/>
        <v>0</v>
      </c>
      <c r="AP412" s="987">
        <f t="shared" si="109"/>
        <v>0</v>
      </c>
      <c r="AQ412" s="987">
        <f t="shared" si="109"/>
        <v>0</v>
      </c>
      <c r="AR412" s="987">
        <f t="shared" si="109"/>
        <v>0</v>
      </c>
    </row>
    <row r="413" spans="2:44">
      <c r="B413" s="948">
        <v>934</v>
      </c>
      <c r="C413" s="950" t="s">
        <v>3521</v>
      </c>
      <c r="D413" s="951">
        <v>986</v>
      </c>
      <c r="E413" s="951" t="s">
        <v>3538</v>
      </c>
      <c r="F413" s="948" t="s">
        <v>4250</v>
      </c>
      <c r="G413" s="949">
        <v>45245</v>
      </c>
      <c r="H413" s="948" t="s">
        <v>4251</v>
      </c>
      <c r="I413" s="948" t="s">
        <v>3647</v>
      </c>
      <c r="J413" s="948" t="s">
        <v>501</v>
      </c>
      <c r="K413" s="948" t="s">
        <v>3648</v>
      </c>
      <c r="L413" s="960">
        <v>265</v>
      </c>
      <c r="M413" s="987">
        <v>28.5</v>
      </c>
      <c r="N413" s="987">
        <v>5.7</v>
      </c>
      <c r="O413" s="987">
        <f t="shared" si="103"/>
        <v>34.200000000000003</v>
      </c>
      <c r="P413" s="987"/>
      <c r="Q413" s="987"/>
      <c r="R413" s="987"/>
      <c r="S413" s="987"/>
      <c r="T413" s="987"/>
      <c r="U413" s="987"/>
      <c r="V413" s="987">
        <f t="shared" si="107"/>
        <v>34.200000000000003</v>
      </c>
      <c r="W413" s="987"/>
      <c r="X413" s="987"/>
      <c r="Y413" s="987"/>
      <c r="Z413" s="987">
        <f t="shared" si="104"/>
        <v>0</v>
      </c>
      <c r="AA413" s="987"/>
      <c r="AB413" s="987">
        <f t="shared" si="108"/>
        <v>0</v>
      </c>
      <c r="AC413" s="987">
        <f t="shared" si="108"/>
        <v>0</v>
      </c>
      <c r="AD413" s="987">
        <f t="shared" si="108"/>
        <v>0</v>
      </c>
      <c r="AE413" s="987">
        <f t="shared" si="108"/>
        <v>28.5</v>
      </c>
      <c r="AF413" s="987">
        <f t="shared" si="108"/>
        <v>0</v>
      </c>
      <c r="AG413" s="987">
        <f t="shared" si="108"/>
        <v>0</v>
      </c>
      <c r="AH413" s="987">
        <f t="shared" si="108"/>
        <v>0</v>
      </c>
      <c r="AI413" s="987">
        <f t="shared" si="108"/>
        <v>0</v>
      </c>
      <c r="AJ413" s="987">
        <f t="shared" si="108"/>
        <v>0</v>
      </c>
      <c r="AK413" s="987">
        <f t="shared" si="108"/>
        <v>0</v>
      </c>
      <c r="AL413" s="987">
        <f t="shared" si="109"/>
        <v>0</v>
      </c>
      <c r="AM413" s="987">
        <f t="shared" si="109"/>
        <v>0</v>
      </c>
      <c r="AN413" s="987">
        <f t="shared" si="109"/>
        <v>0</v>
      </c>
      <c r="AO413" s="987">
        <f t="shared" si="109"/>
        <v>0</v>
      </c>
      <c r="AP413" s="987">
        <f t="shared" si="109"/>
        <v>0</v>
      </c>
      <c r="AQ413" s="987">
        <f t="shared" si="109"/>
        <v>0</v>
      </c>
      <c r="AR413" s="987">
        <f t="shared" si="109"/>
        <v>0</v>
      </c>
    </row>
    <row r="414" spans="2:44">
      <c r="B414" s="948">
        <v>935</v>
      </c>
      <c r="C414" s="950" t="s">
        <v>3521</v>
      </c>
      <c r="D414" s="951">
        <v>987</v>
      </c>
      <c r="E414" s="951" t="s">
        <v>3538</v>
      </c>
      <c r="F414" s="948" t="s">
        <v>4252</v>
      </c>
      <c r="G414" s="949">
        <v>45245</v>
      </c>
      <c r="H414" s="948" t="s">
        <v>4253</v>
      </c>
      <c r="I414" s="948" t="s">
        <v>3647</v>
      </c>
      <c r="J414" s="948" t="s">
        <v>501</v>
      </c>
      <c r="K414" s="948" t="s">
        <v>3648</v>
      </c>
      <c r="L414" s="960">
        <v>265</v>
      </c>
      <c r="M414" s="987">
        <v>17.25</v>
      </c>
      <c r="N414" s="987">
        <v>3.45</v>
      </c>
      <c r="O414" s="987">
        <f t="shared" si="103"/>
        <v>20.7</v>
      </c>
      <c r="P414" s="987"/>
      <c r="Q414" s="987"/>
      <c r="R414" s="987"/>
      <c r="S414" s="987"/>
      <c r="T414" s="987"/>
      <c r="U414" s="987"/>
      <c r="V414" s="987">
        <f t="shared" si="107"/>
        <v>20.7</v>
      </c>
      <c r="W414" s="987"/>
      <c r="X414" s="987"/>
      <c r="Y414" s="987"/>
      <c r="Z414" s="987">
        <f t="shared" si="104"/>
        <v>0</v>
      </c>
      <c r="AA414" s="987"/>
      <c r="AB414" s="987">
        <f t="shared" si="108"/>
        <v>0</v>
      </c>
      <c r="AC414" s="987">
        <f t="shared" si="108"/>
        <v>0</v>
      </c>
      <c r="AD414" s="987">
        <f t="shared" si="108"/>
        <v>0</v>
      </c>
      <c r="AE414" s="987">
        <f t="shared" si="108"/>
        <v>17.25</v>
      </c>
      <c r="AF414" s="987">
        <f t="shared" si="108"/>
        <v>0</v>
      </c>
      <c r="AG414" s="987">
        <f t="shared" si="108"/>
        <v>0</v>
      </c>
      <c r="AH414" s="987">
        <f t="shared" si="108"/>
        <v>0</v>
      </c>
      <c r="AI414" s="987">
        <f t="shared" si="108"/>
        <v>0</v>
      </c>
      <c r="AJ414" s="987">
        <f t="shared" si="108"/>
        <v>0</v>
      </c>
      <c r="AK414" s="987">
        <f t="shared" si="108"/>
        <v>0</v>
      </c>
      <c r="AL414" s="987">
        <f t="shared" si="109"/>
        <v>0</v>
      </c>
      <c r="AM414" s="987">
        <f t="shared" si="109"/>
        <v>0</v>
      </c>
      <c r="AN414" s="987">
        <f t="shared" si="109"/>
        <v>0</v>
      </c>
      <c r="AO414" s="987">
        <f t="shared" si="109"/>
        <v>0</v>
      </c>
      <c r="AP414" s="987">
        <f t="shared" si="109"/>
        <v>0</v>
      </c>
      <c r="AQ414" s="987">
        <f t="shared" si="109"/>
        <v>0</v>
      </c>
      <c r="AR414" s="987">
        <f t="shared" si="109"/>
        <v>0</v>
      </c>
    </row>
    <row r="415" spans="2:44">
      <c r="B415" s="948">
        <v>936</v>
      </c>
      <c r="C415" s="950" t="s">
        <v>3521</v>
      </c>
      <c r="D415" s="951">
        <v>988</v>
      </c>
      <c r="E415" s="951" t="s">
        <v>3538</v>
      </c>
      <c r="F415" s="948" t="s">
        <v>4254</v>
      </c>
      <c r="G415" s="949">
        <v>45245</v>
      </c>
      <c r="H415" s="948" t="s">
        <v>4255</v>
      </c>
      <c r="I415" s="948" t="s">
        <v>3647</v>
      </c>
      <c r="J415" s="948" t="s">
        <v>501</v>
      </c>
      <c r="K415" s="948" t="s">
        <v>3648</v>
      </c>
      <c r="L415" s="960">
        <v>265</v>
      </c>
      <c r="M415" s="987">
        <v>28.5</v>
      </c>
      <c r="N415" s="987">
        <v>5.7</v>
      </c>
      <c r="O415" s="987">
        <f t="shared" si="103"/>
        <v>34.200000000000003</v>
      </c>
      <c r="P415" s="987"/>
      <c r="Q415" s="987"/>
      <c r="R415" s="987"/>
      <c r="S415" s="987"/>
      <c r="T415" s="987"/>
      <c r="U415" s="987"/>
      <c r="V415" s="987">
        <f t="shared" si="107"/>
        <v>34.200000000000003</v>
      </c>
      <c r="W415" s="987"/>
      <c r="X415" s="987"/>
      <c r="Y415" s="987"/>
      <c r="Z415" s="987">
        <f t="shared" si="104"/>
        <v>0</v>
      </c>
      <c r="AA415" s="987"/>
      <c r="AB415" s="987">
        <f t="shared" si="108"/>
        <v>0</v>
      </c>
      <c r="AC415" s="987">
        <f t="shared" si="108"/>
        <v>0</v>
      </c>
      <c r="AD415" s="987">
        <f t="shared" si="108"/>
        <v>0</v>
      </c>
      <c r="AE415" s="987">
        <f t="shared" si="108"/>
        <v>28.5</v>
      </c>
      <c r="AF415" s="987">
        <f t="shared" si="108"/>
        <v>0</v>
      </c>
      <c r="AG415" s="987">
        <f t="shared" si="108"/>
        <v>0</v>
      </c>
      <c r="AH415" s="987">
        <f t="shared" si="108"/>
        <v>0</v>
      </c>
      <c r="AI415" s="987">
        <f t="shared" si="108"/>
        <v>0</v>
      </c>
      <c r="AJ415" s="987">
        <f t="shared" si="108"/>
        <v>0</v>
      </c>
      <c r="AK415" s="987">
        <f t="shared" si="108"/>
        <v>0</v>
      </c>
      <c r="AL415" s="987">
        <f t="shared" si="109"/>
        <v>0</v>
      </c>
      <c r="AM415" s="987">
        <f t="shared" si="109"/>
        <v>0</v>
      </c>
      <c r="AN415" s="987">
        <f t="shared" si="109"/>
        <v>0</v>
      </c>
      <c r="AO415" s="987">
        <f t="shared" si="109"/>
        <v>0</v>
      </c>
      <c r="AP415" s="987">
        <f t="shared" si="109"/>
        <v>0</v>
      </c>
      <c r="AQ415" s="987">
        <f t="shared" si="109"/>
        <v>0</v>
      </c>
      <c r="AR415" s="987">
        <f t="shared" si="109"/>
        <v>0</v>
      </c>
    </row>
    <row r="416" spans="2:44">
      <c r="B416" s="948">
        <v>937</v>
      </c>
      <c r="C416" s="950" t="s">
        <v>3521</v>
      </c>
      <c r="D416" s="951">
        <v>989</v>
      </c>
      <c r="E416" s="951" t="s">
        <v>3538</v>
      </c>
      <c r="F416" s="948" t="s">
        <v>4256</v>
      </c>
      <c r="G416" s="949">
        <v>45245</v>
      </c>
      <c r="H416" s="948" t="s">
        <v>4257</v>
      </c>
      <c r="I416" s="948" t="s">
        <v>3647</v>
      </c>
      <c r="J416" s="948" t="s">
        <v>501</v>
      </c>
      <c r="K416" s="948" t="s">
        <v>3648</v>
      </c>
      <c r="L416" s="960">
        <v>265</v>
      </c>
      <c r="M416" s="987">
        <v>17.25</v>
      </c>
      <c r="N416" s="987">
        <v>3.45</v>
      </c>
      <c r="O416" s="987">
        <f t="shared" si="103"/>
        <v>20.7</v>
      </c>
      <c r="P416" s="987"/>
      <c r="Q416" s="987"/>
      <c r="R416" s="987"/>
      <c r="S416" s="987"/>
      <c r="T416" s="987"/>
      <c r="U416" s="987"/>
      <c r="V416" s="987">
        <f t="shared" si="107"/>
        <v>20.7</v>
      </c>
      <c r="W416" s="987"/>
      <c r="X416" s="987"/>
      <c r="Y416" s="987"/>
      <c r="Z416" s="987">
        <f t="shared" si="104"/>
        <v>0</v>
      </c>
      <c r="AA416" s="987"/>
      <c r="AB416" s="987">
        <f t="shared" si="108"/>
        <v>0</v>
      </c>
      <c r="AC416" s="987">
        <f t="shared" si="108"/>
        <v>0</v>
      </c>
      <c r="AD416" s="987">
        <f t="shared" si="108"/>
        <v>0</v>
      </c>
      <c r="AE416" s="987">
        <f t="shared" si="108"/>
        <v>17.25</v>
      </c>
      <c r="AF416" s="987">
        <f t="shared" si="108"/>
        <v>0</v>
      </c>
      <c r="AG416" s="987">
        <f t="shared" si="108"/>
        <v>0</v>
      </c>
      <c r="AH416" s="987">
        <f t="shared" si="108"/>
        <v>0</v>
      </c>
      <c r="AI416" s="987">
        <f t="shared" si="108"/>
        <v>0</v>
      </c>
      <c r="AJ416" s="987">
        <f t="shared" si="108"/>
        <v>0</v>
      </c>
      <c r="AK416" s="987">
        <f t="shared" si="108"/>
        <v>0</v>
      </c>
      <c r="AL416" s="987">
        <f t="shared" si="109"/>
        <v>0</v>
      </c>
      <c r="AM416" s="987">
        <f t="shared" si="109"/>
        <v>0</v>
      </c>
      <c r="AN416" s="987">
        <f t="shared" si="109"/>
        <v>0</v>
      </c>
      <c r="AO416" s="987">
        <f t="shared" si="109"/>
        <v>0</v>
      </c>
      <c r="AP416" s="987">
        <f t="shared" si="109"/>
        <v>0</v>
      </c>
      <c r="AQ416" s="987">
        <f t="shared" si="109"/>
        <v>0</v>
      </c>
      <c r="AR416" s="987">
        <f t="shared" si="109"/>
        <v>0</v>
      </c>
    </row>
    <row r="417" spans="2:44">
      <c r="B417" s="948">
        <v>938</v>
      </c>
      <c r="C417" s="950" t="s">
        <v>3521</v>
      </c>
      <c r="D417" s="951">
        <v>990</v>
      </c>
      <c r="E417" s="951" t="s">
        <v>3538</v>
      </c>
      <c r="F417" s="948" t="s">
        <v>4258</v>
      </c>
      <c r="G417" s="949">
        <v>45247</v>
      </c>
      <c r="H417" s="948" t="s">
        <v>4259</v>
      </c>
      <c r="I417" s="948" t="s">
        <v>3647</v>
      </c>
      <c r="J417" s="948" t="s">
        <v>501</v>
      </c>
      <c r="K417" s="948" t="s">
        <v>3648</v>
      </c>
      <c r="L417" s="960">
        <v>265</v>
      </c>
      <c r="M417" s="987">
        <v>22.5</v>
      </c>
      <c r="N417" s="987">
        <v>4.5</v>
      </c>
      <c r="O417" s="987">
        <f t="shared" si="103"/>
        <v>27</v>
      </c>
      <c r="P417" s="987"/>
      <c r="Q417" s="987"/>
      <c r="R417" s="987"/>
      <c r="S417" s="987"/>
      <c r="T417" s="987"/>
      <c r="U417" s="987"/>
      <c r="V417" s="987">
        <f t="shared" si="107"/>
        <v>27</v>
      </c>
      <c r="W417" s="987"/>
      <c r="X417" s="987"/>
      <c r="Y417" s="987"/>
      <c r="Z417" s="987">
        <f t="shared" si="104"/>
        <v>0</v>
      </c>
      <c r="AA417" s="987"/>
      <c r="AB417" s="987">
        <f t="shared" si="108"/>
        <v>0</v>
      </c>
      <c r="AC417" s="987">
        <f t="shared" si="108"/>
        <v>0</v>
      </c>
      <c r="AD417" s="987">
        <f t="shared" si="108"/>
        <v>0</v>
      </c>
      <c r="AE417" s="987">
        <f t="shared" si="108"/>
        <v>22.5</v>
      </c>
      <c r="AF417" s="987">
        <f t="shared" si="108"/>
        <v>0</v>
      </c>
      <c r="AG417" s="987">
        <f t="shared" si="108"/>
        <v>0</v>
      </c>
      <c r="AH417" s="987">
        <f t="shared" si="108"/>
        <v>0</v>
      </c>
      <c r="AI417" s="987">
        <f t="shared" si="108"/>
        <v>0</v>
      </c>
      <c r="AJ417" s="987">
        <f t="shared" si="108"/>
        <v>0</v>
      </c>
      <c r="AK417" s="987">
        <f t="shared" si="108"/>
        <v>0</v>
      </c>
      <c r="AL417" s="987">
        <f t="shared" si="109"/>
        <v>0</v>
      </c>
      <c r="AM417" s="987">
        <f t="shared" si="109"/>
        <v>0</v>
      </c>
      <c r="AN417" s="987">
        <f t="shared" si="109"/>
        <v>0</v>
      </c>
      <c r="AO417" s="987">
        <f t="shared" si="109"/>
        <v>0</v>
      </c>
      <c r="AP417" s="987">
        <f t="shared" si="109"/>
        <v>0</v>
      </c>
      <c r="AQ417" s="987">
        <f t="shared" si="109"/>
        <v>0</v>
      </c>
      <c r="AR417" s="987">
        <f t="shared" si="109"/>
        <v>0</v>
      </c>
    </row>
    <row r="418" spans="2:44">
      <c r="B418" s="948">
        <v>939</v>
      </c>
      <c r="C418" s="950" t="s">
        <v>3521</v>
      </c>
      <c r="D418" s="951">
        <v>991</v>
      </c>
      <c r="E418" s="951" t="s">
        <v>3538</v>
      </c>
      <c r="F418" s="948" t="s">
        <v>4260</v>
      </c>
      <c r="G418" s="949">
        <v>45247</v>
      </c>
      <c r="H418" s="948" t="s">
        <v>4261</v>
      </c>
      <c r="I418" s="948" t="s">
        <v>3647</v>
      </c>
      <c r="J418" s="948" t="s">
        <v>501</v>
      </c>
      <c r="K418" s="948" t="s">
        <v>3648</v>
      </c>
      <c r="L418" s="960">
        <v>265</v>
      </c>
      <c r="M418" s="987">
        <v>22.5</v>
      </c>
      <c r="N418" s="987">
        <v>4.5</v>
      </c>
      <c r="O418" s="987">
        <f t="shared" si="103"/>
        <v>27</v>
      </c>
      <c r="P418" s="987"/>
      <c r="Q418" s="987"/>
      <c r="R418" s="987"/>
      <c r="S418" s="987"/>
      <c r="T418" s="987"/>
      <c r="U418" s="987"/>
      <c r="V418" s="987">
        <f t="shared" si="107"/>
        <v>27</v>
      </c>
      <c r="W418" s="987"/>
      <c r="X418" s="987"/>
      <c r="Y418" s="987"/>
      <c r="Z418" s="987">
        <f t="shared" si="104"/>
        <v>0</v>
      </c>
      <c r="AA418" s="987"/>
      <c r="AB418" s="987">
        <f t="shared" ref="AB418:AK427" si="110">IF(AB$6-$L418=0,$M418,0)</f>
        <v>0</v>
      </c>
      <c r="AC418" s="987">
        <f t="shared" si="110"/>
        <v>0</v>
      </c>
      <c r="AD418" s="987">
        <f t="shared" si="110"/>
        <v>0</v>
      </c>
      <c r="AE418" s="987">
        <f t="shared" si="110"/>
        <v>22.5</v>
      </c>
      <c r="AF418" s="987">
        <f t="shared" si="110"/>
        <v>0</v>
      </c>
      <c r="AG418" s="987">
        <f t="shared" si="110"/>
        <v>0</v>
      </c>
      <c r="AH418" s="987">
        <f t="shared" si="110"/>
        <v>0</v>
      </c>
      <c r="AI418" s="987">
        <f t="shared" si="110"/>
        <v>0</v>
      </c>
      <c r="AJ418" s="987">
        <f t="shared" si="110"/>
        <v>0</v>
      </c>
      <c r="AK418" s="987">
        <f t="shared" si="110"/>
        <v>0</v>
      </c>
      <c r="AL418" s="987">
        <f t="shared" ref="AL418:AR427" si="111">IF(AL$6-$L418=0,$M418,0)</f>
        <v>0</v>
      </c>
      <c r="AM418" s="987">
        <f t="shared" si="111"/>
        <v>0</v>
      </c>
      <c r="AN418" s="987">
        <f t="shared" si="111"/>
        <v>0</v>
      </c>
      <c r="AO418" s="987">
        <f t="shared" si="111"/>
        <v>0</v>
      </c>
      <c r="AP418" s="987">
        <f t="shared" si="111"/>
        <v>0</v>
      </c>
      <c r="AQ418" s="987">
        <f t="shared" si="111"/>
        <v>0</v>
      </c>
      <c r="AR418" s="987">
        <f t="shared" si="111"/>
        <v>0</v>
      </c>
    </row>
    <row r="419" spans="2:44">
      <c r="B419" s="948">
        <v>940</v>
      </c>
      <c r="C419" s="950" t="s">
        <v>3521</v>
      </c>
      <c r="D419" s="951">
        <v>992</v>
      </c>
      <c r="E419" s="951" t="s">
        <v>3538</v>
      </c>
      <c r="F419" s="948" t="s">
        <v>4262</v>
      </c>
      <c r="G419" s="949">
        <v>45247</v>
      </c>
      <c r="H419" s="948" t="s">
        <v>4263</v>
      </c>
      <c r="I419" s="948" t="s">
        <v>3647</v>
      </c>
      <c r="J419" s="948" t="s">
        <v>501</v>
      </c>
      <c r="K419" s="948" t="s">
        <v>3648</v>
      </c>
      <c r="L419" s="960">
        <v>265</v>
      </c>
      <c r="M419" s="987">
        <v>17.25</v>
      </c>
      <c r="N419" s="987">
        <v>3.45</v>
      </c>
      <c r="O419" s="987">
        <f t="shared" si="103"/>
        <v>20.7</v>
      </c>
      <c r="P419" s="987"/>
      <c r="Q419" s="987"/>
      <c r="R419" s="987"/>
      <c r="S419" s="987"/>
      <c r="T419" s="987"/>
      <c r="U419" s="987"/>
      <c r="V419" s="987">
        <f t="shared" si="107"/>
        <v>20.7</v>
      </c>
      <c r="W419" s="987"/>
      <c r="X419" s="987"/>
      <c r="Y419" s="987"/>
      <c r="Z419" s="987">
        <f t="shared" si="104"/>
        <v>0</v>
      </c>
      <c r="AA419" s="987"/>
      <c r="AB419" s="987">
        <f t="shared" si="110"/>
        <v>0</v>
      </c>
      <c r="AC419" s="987">
        <f t="shared" si="110"/>
        <v>0</v>
      </c>
      <c r="AD419" s="987">
        <f t="shared" si="110"/>
        <v>0</v>
      </c>
      <c r="AE419" s="987">
        <f t="shared" si="110"/>
        <v>17.25</v>
      </c>
      <c r="AF419" s="987">
        <f t="shared" si="110"/>
        <v>0</v>
      </c>
      <c r="AG419" s="987">
        <f t="shared" si="110"/>
        <v>0</v>
      </c>
      <c r="AH419" s="987">
        <f t="shared" si="110"/>
        <v>0</v>
      </c>
      <c r="AI419" s="987">
        <f t="shared" si="110"/>
        <v>0</v>
      </c>
      <c r="AJ419" s="987">
        <f t="shared" si="110"/>
        <v>0</v>
      </c>
      <c r="AK419" s="987">
        <f t="shared" si="110"/>
        <v>0</v>
      </c>
      <c r="AL419" s="987">
        <f t="shared" si="111"/>
        <v>0</v>
      </c>
      <c r="AM419" s="987">
        <f t="shared" si="111"/>
        <v>0</v>
      </c>
      <c r="AN419" s="987">
        <f t="shared" si="111"/>
        <v>0</v>
      </c>
      <c r="AO419" s="987">
        <f t="shared" si="111"/>
        <v>0</v>
      </c>
      <c r="AP419" s="987">
        <f t="shared" si="111"/>
        <v>0</v>
      </c>
      <c r="AQ419" s="987">
        <f t="shared" si="111"/>
        <v>0</v>
      </c>
      <c r="AR419" s="987">
        <f t="shared" si="111"/>
        <v>0</v>
      </c>
    </row>
    <row r="420" spans="2:44">
      <c r="B420" s="948">
        <v>941</v>
      </c>
      <c r="C420" s="950" t="s">
        <v>3521</v>
      </c>
      <c r="D420" s="951">
        <v>993</v>
      </c>
      <c r="E420" s="951" t="s">
        <v>3538</v>
      </c>
      <c r="F420" s="948" t="s">
        <v>4264</v>
      </c>
      <c r="G420" s="949">
        <v>45247</v>
      </c>
      <c r="H420" s="948" t="s">
        <v>4265</v>
      </c>
      <c r="I420" s="948" t="s">
        <v>3647</v>
      </c>
      <c r="J420" s="948" t="s">
        <v>501</v>
      </c>
      <c r="K420" s="948" t="s">
        <v>3648</v>
      </c>
      <c r="L420" s="960">
        <v>265</v>
      </c>
      <c r="M420" s="987">
        <v>28.5</v>
      </c>
      <c r="N420" s="987">
        <v>5.7</v>
      </c>
      <c r="O420" s="987">
        <f t="shared" si="103"/>
        <v>34.200000000000003</v>
      </c>
      <c r="P420" s="987"/>
      <c r="Q420" s="987"/>
      <c r="R420" s="987"/>
      <c r="S420" s="987"/>
      <c r="T420" s="987"/>
      <c r="U420" s="987"/>
      <c r="V420" s="987">
        <f t="shared" si="107"/>
        <v>34.200000000000003</v>
      </c>
      <c r="W420" s="987"/>
      <c r="X420" s="987"/>
      <c r="Y420" s="987"/>
      <c r="Z420" s="987">
        <f t="shared" si="104"/>
        <v>0</v>
      </c>
      <c r="AA420" s="987"/>
      <c r="AB420" s="987">
        <f t="shared" si="110"/>
        <v>0</v>
      </c>
      <c r="AC420" s="987">
        <f t="shared" si="110"/>
        <v>0</v>
      </c>
      <c r="AD420" s="987">
        <f t="shared" si="110"/>
        <v>0</v>
      </c>
      <c r="AE420" s="987">
        <f t="shared" si="110"/>
        <v>28.5</v>
      </c>
      <c r="AF420" s="987">
        <f t="shared" si="110"/>
        <v>0</v>
      </c>
      <c r="AG420" s="987">
        <f t="shared" si="110"/>
        <v>0</v>
      </c>
      <c r="AH420" s="987">
        <f t="shared" si="110"/>
        <v>0</v>
      </c>
      <c r="AI420" s="987">
        <f t="shared" si="110"/>
        <v>0</v>
      </c>
      <c r="AJ420" s="987">
        <f t="shared" si="110"/>
        <v>0</v>
      </c>
      <c r="AK420" s="987">
        <f t="shared" si="110"/>
        <v>0</v>
      </c>
      <c r="AL420" s="987">
        <f t="shared" si="111"/>
        <v>0</v>
      </c>
      <c r="AM420" s="987">
        <f t="shared" si="111"/>
        <v>0</v>
      </c>
      <c r="AN420" s="987">
        <f t="shared" si="111"/>
        <v>0</v>
      </c>
      <c r="AO420" s="987">
        <f t="shared" si="111"/>
        <v>0</v>
      </c>
      <c r="AP420" s="987">
        <f t="shared" si="111"/>
        <v>0</v>
      </c>
      <c r="AQ420" s="987">
        <f t="shared" si="111"/>
        <v>0</v>
      </c>
      <c r="AR420" s="987">
        <f t="shared" si="111"/>
        <v>0</v>
      </c>
    </row>
    <row r="421" spans="2:44">
      <c r="B421" s="948">
        <v>942</v>
      </c>
      <c r="C421" s="950" t="s">
        <v>3521</v>
      </c>
      <c r="D421" s="951">
        <v>994</v>
      </c>
      <c r="E421" s="951" t="s">
        <v>3538</v>
      </c>
      <c r="F421" s="948" t="s">
        <v>4266</v>
      </c>
      <c r="G421" s="949">
        <v>45249</v>
      </c>
      <c r="H421" s="948" t="s">
        <v>4267</v>
      </c>
      <c r="I421" s="948" t="s">
        <v>3647</v>
      </c>
      <c r="J421" s="948" t="s">
        <v>501</v>
      </c>
      <c r="K421" s="948" t="s">
        <v>3648</v>
      </c>
      <c r="L421" s="960">
        <v>265</v>
      </c>
      <c r="M421" s="987">
        <v>22.5</v>
      </c>
      <c r="N421" s="987">
        <v>4.5</v>
      </c>
      <c r="O421" s="987">
        <f t="shared" si="103"/>
        <v>27</v>
      </c>
      <c r="P421" s="987"/>
      <c r="Q421" s="987"/>
      <c r="R421" s="987"/>
      <c r="S421" s="987"/>
      <c r="T421" s="987"/>
      <c r="U421" s="987"/>
      <c r="V421" s="987">
        <f t="shared" si="107"/>
        <v>27</v>
      </c>
      <c r="W421" s="987"/>
      <c r="X421" s="987"/>
      <c r="Y421" s="987"/>
      <c r="Z421" s="987">
        <f t="shared" si="104"/>
        <v>0</v>
      </c>
      <c r="AA421" s="987"/>
      <c r="AB421" s="987">
        <f t="shared" si="110"/>
        <v>0</v>
      </c>
      <c r="AC421" s="987">
        <f t="shared" si="110"/>
        <v>0</v>
      </c>
      <c r="AD421" s="987">
        <f t="shared" si="110"/>
        <v>0</v>
      </c>
      <c r="AE421" s="987">
        <f t="shared" si="110"/>
        <v>22.5</v>
      </c>
      <c r="AF421" s="987">
        <f t="shared" si="110"/>
        <v>0</v>
      </c>
      <c r="AG421" s="987">
        <f t="shared" si="110"/>
        <v>0</v>
      </c>
      <c r="AH421" s="987">
        <f t="shared" si="110"/>
        <v>0</v>
      </c>
      <c r="AI421" s="987">
        <f t="shared" si="110"/>
        <v>0</v>
      </c>
      <c r="AJ421" s="987">
        <f t="shared" si="110"/>
        <v>0</v>
      </c>
      <c r="AK421" s="987">
        <f t="shared" si="110"/>
        <v>0</v>
      </c>
      <c r="AL421" s="987">
        <f t="shared" si="111"/>
        <v>0</v>
      </c>
      <c r="AM421" s="987">
        <f t="shared" si="111"/>
        <v>0</v>
      </c>
      <c r="AN421" s="987">
        <f t="shared" si="111"/>
        <v>0</v>
      </c>
      <c r="AO421" s="987">
        <f t="shared" si="111"/>
        <v>0</v>
      </c>
      <c r="AP421" s="987">
        <f t="shared" si="111"/>
        <v>0</v>
      </c>
      <c r="AQ421" s="987">
        <f t="shared" si="111"/>
        <v>0</v>
      </c>
      <c r="AR421" s="987">
        <f t="shared" si="111"/>
        <v>0</v>
      </c>
    </row>
    <row r="422" spans="2:44">
      <c r="B422" s="948">
        <v>943</v>
      </c>
      <c r="C422" s="950" t="s">
        <v>3521</v>
      </c>
      <c r="D422" s="951">
        <v>995</v>
      </c>
      <c r="E422" s="951" t="s">
        <v>3538</v>
      </c>
      <c r="F422" s="948" t="s">
        <v>4268</v>
      </c>
      <c r="G422" s="949">
        <v>45250</v>
      </c>
      <c r="H422" s="948" t="s">
        <v>4269</v>
      </c>
      <c r="I422" s="948" t="s">
        <v>3647</v>
      </c>
      <c r="J422" s="948" t="s">
        <v>501</v>
      </c>
      <c r="K422" s="948" t="s">
        <v>3648</v>
      </c>
      <c r="L422" s="960">
        <v>265</v>
      </c>
      <c r="M422" s="987">
        <v>45.5</v>
      </c>
      <c r="N422" s="987">
        <v>9.1</v>
      </c>
      <c r="O422" s="987">
        <f t="shared" si="103"/>
        <v>54.6</v>
      </c>
      <c r="P422" s="987"/>
      <c r="Q422" s="987"/>
      <c r="R422" s="987"/>
      <c r="S422" s="987"/>
      <c r="T422" s="987"/>
      <c r="U422" s="987"/>
      <c r="V422" s="987">
        <f t="shared" si="107"/>
        <v>54.6</v>
      </c>
      <c r="W422" s="987"/>
      <c r="X422" s="987"/>
      <c r="Y422" s="987"/>
      <c r="Z422" s="987">
        <f t="shared" si="104"/>
        <v>0</v>
      </c>
      <c r="AA422" s="987"/>
      <c r="AB422" s="987">
        <f t="shared" si="110"/>
        <v>0</v>
      </c>
      <c r="AC422" s="987">
        <f t="shared" si="110"/>
        <v>0</v>
      </c>
      <c r="AD422" s="987">
        <f t="shared" si="110"/>
        <v>0</v>
      </c>
      <c r="AE422" s="987">
        <f t="shared" si="110"/>
        <v>45.5</v>
      </c>
      <c r="AF422" s="987">
        <f t="shared" si="110"/>
        <v>0</v>
      </c>
      <c r="AG422" s="987">
        <f t="shared" si="110"/>
        <v>0</v>
      </c>
      <c r="AH422" s="987">
        <f t="shared" si="110"/>
        <v>0</v>
      </c>
      <c r="AI422" s="987">
        <f t="shared" si="110"/>
        <v>0</v>
      </c>
      <c r="AJ422" s="987">
        <f t="shared" si="110"/>
        <v>0</v>
      </c>
      <c r="AK422" s="987">
        <f t="shared" si="110"/>
        <v>0</v>
      </c>
      <c r="AL422" s="987">
        <f t="shared" si="111"/>
        <v>0</v>
      </c>
      <c r="AM422" s="987">
        <f t="shared" si="111"/>
        <v>0</v>
      </c>
      <c r="AN422" s="987">
        <f t="shared" si="111"/>
        <v>0</v>
      </c>
      <c r="AO422" s="987">
        <f t="shared" si="111"/>
        <v>0</v>
      </c>
      <c r="AP422" s="987">
        <f t="shared" si="111"/>
        <v>0</v>
      </c>
      <c r="AQ422" s="987">
        <f t="shared" si="111"/>
        <v>0</v>
      </c>
      <c r="AR422" s="987">
        <f t="shared" si="111"/>
        <v>0</v>
      </c>
    </row>
    <row r="423" spans="2:44">
      <c r="B423" s="948">
        <v>944</v>
      </c>
      <c r="C423" s="950" t="s">
        <v>3521</v>
      </c>
      <c r="D423" s="951">
        <v>996</v>
      </c>
      <c r="E423" s="951" t="s">
        <v>3538</v>
      </c>
      <c r="F423" s="948" t="s">
        <v>4270</v>
      </c>
      <c r="G423" s="949">
        <v>45252</v>
      </c>
      <c r="H423" s="948" t="s">
        <v>4271</v>
      </c>
      <c r="I423" s="948" t="s">
        <v>3647</v>
      </c>
      <c r="J423" s="948" t="s">
        <v>501</v>
      </c>
      <c r="K423" s="948" t="s">
        <v>3648</v>
      </c>
      <c r="L423" s="960">
        <v>265</v>
      </c>
      <c r="M423" s="987">
        <v>29.95</v>
      </c>
      <c r="N423" s="987">
        <v>5.99</v>
      </c>
      <c r="O423" s="987">
        <f t="shared" si="103"/>
        <v>35.94</v>
      </c>
      <c r="P423" s="987"/>
      <c r="Q423" s="987"/>
      <c r="R423" s="987"/>
      <c r="S423" s="987"/>
      <c r="T423" s="987"/>
      <c r="U423" s="987"/>
      <c r="V423" s="987">
        <f t="shared" si="107"/>
        <v>35.94</v>
      </c>
      <c r="W423" s="987"/>
      <c r="X423" s="987"/>
      <c r="Y423" s="987"/>
      <c r="Z423" s="987">
        <f t="shared" si="104"/>
        <v>0</v>
      </c>
      <c r="AA423" s="987"/>
      <c r="AB423" s="987">
        <f t="shared" si="110"/>
        <v>0</v>
      </c>
      <c r="AC423" s="987">
        <f t="shared" si="110"/>
        <v>0</v>
      </c>
      <c r="AD423" s="987">
        <f t="shared" si="110"/>
        <v>0</v>
      </c>
      <c r="AE423" s="987">
        <f t="shared" si="110"/>
        <v>29.95</v>
      </c>
      <c r="AF423" s="987">
        <f t="shared" si="110"/>
        <v>0</v>
      </c>
      <c r="AG423" s="987">
        <f t="shared" si="110"/>
        <v>0</v>
      </c>
      <c r="AH423" s="987">
        <f t="shared" si="110"/>
        <v>0</v>
      </c>
      <c r="AI423" s="987">
        <f t="shared" si="110"/>
        <v>0</v>
      </c>
      <c r="AJ423" s="987">
        <f t="shared" si="110"/>
        <v>0</v>
      </c>
      <c r="AK423" s="987">
        <f t="shared" si="110"/>
        <v>0</v>
      </c>
      <c r="AL423" s="987">
        <f t="shared" si="111"/>
        <v>0</v>
      </c>
      <c r="AM423" s="987">
        <f t="shared" si="111"/>
        <v>0</v>
      </c>
      <c r="AN423" s="987">
        <f t="shared" si="111"/>
        <v>0</v>
      </c>
      <c r="AO423" s="987">
        <f t="shared" si="111"/>
        <v>0</v>
      </c>
      <c r="AP423" s="987">
        <f t="shared" si="111"/>
        <v>0</v>
      </c>
      <c r="AQ423" s="987">
        <f t="shared" si="111"/>
        <v>0</v>
      </c>
      <c r="AR423" s="987">
        <f t="shared" si="111"/>
        <v>0</v>
      </c>
    </row>
    <row r="424" spans="2:44">
      <c r="B424" s="948">
        <v>945</v>
      </c>
      <c r="C424" s="950" t="s">
        <v>3521</v>
      </c>
      <c r="D424" s="951">
        <v>997</v>
      </c>
      <c r="E424" s="951" t="s">
        <v>3538</v>
      </c>
      <c r="F424" s="948" t="s">
        <v>4272</v>
      </c>
      <c r="G424" s="949">
        <v>45253</v>
      </c>
      <c r="H424" s="948" t="s">
        <v>4273</v>
      </c>
      <c r="I424" s="948" t="s">
        <v>3647</v>
      </c>
      <c r="J424" s="948" t="s">
        <v>501</v>
      </c>
      <c r="K424" s="948" t="s">
        <v>3648</v>
      </c>
      <c r="L424" s="960">
        <v>265</v>
      </c>
      <c r="M424" s="987">
        <v>23.25</v>
      </c>
      <c r="N424" s="987">
        <v>4.6500000000000004</v>
      </c>
      <c r="O424" s="987">
        <f t="shared" si="103"/>
        <v>27.9</v>
      </c>
      <c r="P424" s="987"/>
      <c r="Q424" s="987"/>
      <c r="R424" s="987"/>
      <c r="S424" s="987"/>
      <c r="T424" s="987"/>
      <c r="U424" s="987"/>
      <c r="V424" s="987">
        <f t="shared" si="107"/>
        <v>27.9</v>
      </c>
      <c r="W424" s="987"/>
      <c r="X424" s="987"/>
      <c r="Y424" s="987"/>
      <c r="Z424" s="987">
        <f t="shared" si="104"/>
        <v>0</v>
      </c>
      <c r="AA424" s="987"/>
      <c r="AB424" s="987">
        <f t="shared" si="110"/>
        <v>0</v>
      </c>
      <c r="AC424" s="987">
        <f t="shared" si="110"/>
        <v>0</v>
      </c>
      <c r="AD424" s="987">
        <f t="shared" si="110"/>
        <v>0</v>
      </c>
      <c r="AE424" s="987">
        <f t="shared" si="110"/>
        <v>23.25</v>
      </c>
      <c r="AF424" s="987">
        <f t="shared" si="110"/>
        <v>0</v>
      </c>
      <c r="AG424" s="987">
        <f t="shared" si="110"/>
        <v>0</v>
      </c>
      <c r="AH424" s="987">
        <f t="shared" si="110"/>
        <v>0</v>
      </c>
      <c r="AI424" s="987">
        <f t="shared" si="110"/>
        <v>0</v>
      </c>
      <c r="AJ424" s="987">
        <f t="shared" si="110"/>
        <v>0</v>
      </c>
      <c r="AK424" s="987">
        <f t="shared" si="110"/>
        <v>0</v>
      </c>
      <c r="AL424" s="987">
        <f t="shared" si="111"/>
        <v>0</v>
      </c>
      <c r="AM424" s="987">
        <f t="shared" si="111"/>
        <v>0</v>
      </c>
      <c r="AN424" s="987">
        <f t="shared" si="111"/>
        <v>0</v>
      </c>
      <c r="AO424" s="987">
        <f t="shared" si="111"/>
        <v>0</v>
      </c>
      <c r="AP424" s="987">
        <f t="shared" si="111"/>
        <v>0</v>
      </c>
      <c r="AQ424" s="987">
        <f t="shared" si="111"/>
        <v>0</v>
      </c>
      <c r="AR424" s="987">
        <f t="shared" si="111"/>
        <v>0</v>
      </c>
    </row>
    <row r="425" spans="2:44">
      <c r="B425" s="948">
        <v>946</v>
      </c>
      <c r="C425" s="950" t="s">
        <v>3521</v>
      </c>
      <c r="D425" s="951">
        <v>998</v>
      </c>
      <c r="E425" s="951" t="s">
        <v>3538</v>
      </c>
      <c r="F425" s="948" t="s">
        <v>4274</v>
      </c>
      <c r="G425" s="949">
        <v>45253</v>
      </c>
      <c r="H425" s="948" t="s">
        <v>4275</v>
      </c>
      <c r="I425" s="948" t="s">
        <v>3647</v>
      </c>
      <c r="J425" s="948" t="s">
        <v>501</v>
      </c>
      <c r="K425" s="948" t="s">
        <v>3648</v>
      </c>
      <c r="L425" s="960">
        <v>265</v>
      </c>
      <c r="M425" s="987">
        <v>37.5</v>
      </c>
      <c r="N425" s="987">
        <v>7.5</v>
      </c>
      <c r="O425" s="987">
        <f t="shared" si="103"/>
        <v>45</v>
      </c>
      <c r="P425" s="987"/>
      <c r="Q425" s="987"/>
      <c r="R425" s="987"/>
      <c r="S425" s="987"/>
      <c r="T425" s="987"/>
      <c r="U425" s="987"/>
      <c r="V425" s="987">
        <f t="shared" si="107"/>
        <v>45</v>
      </c>
      <c r="W425" s="987"/>
      <c r="X425" s="987"/>
      <c r="Y425" s="987"/>
      <c r="Z425" s="987">
        <f t="shared" si="104"/>
        <v>0</v>
      </c>
      <c r="AA425" s="987"/>
      <c r="AB425" s="987">
        <f t="shared" si="110"/>
        <v>0</v>
      </c>
      <c r="AC425" s="987">
        <f t="shared" si="110"/>
        <v>0</v>
      </c>
      <c r="AD425" s="987">
        <f t="shared" si="110"/>
        <v>0</v>
      </c>
      <c r="AE425" s="987">
        <f t="shared" si="110"/>
        <v>37.5</v>
      </c>
      <c r="AF425" s="987">
        <f t="shared" si="110"/>
        <v>0</v>
      </c>
      <c r="AG425" s="987">
        <f t="shared" si="110"/>
        <v>0</v>
      </c>
      <c r="AH425" s="987">
        <f t="shared" si="110"/>
        <v>0</v>
      </c>
      <c r="AI425" s="987">
        <f t="shared" si="110"/>
        <v>0</v>
      </c>
      <c r="AJ425" s="987">
        <f t="shared" si="110"/>
        <v>0</v>
      </c>
      <c r="AK425" s="987">
        <f t="shared" si="110"/>
        <v>0</v>
      </c>
      <c r="AL425" s="987">
        <f t="shared" si="111"/>
        <v>0</v>
      </c>
      <c r="AM425" s="987">
        <f t="shared" si="111"/>
        <v>0</v>
      </c>
      <c r="AN425" s="987">
        <f t="shared" si="111"/>
        <v>0</v>
      </c>
      <c r="AO425" s="987">
        <f t="shared" si="111"/>
        <v>0</v>
      </c>
      <c r="AP425" s="987">
        <f t="shared" si="111"/>
        <v>0</v>
      </c>
      <c r="AQ425" s="987">
        <f t="shared" si="111"/>
        <v>0</v>
      </c>
      <c r="AR425" s="987">
        <f t="shared" si="111"/>
        <v>0</v>
      </c>
    </row>
    <row r="426" spans="2:44">
      <c r="B426" s="948">
        <v>947</v>
      </c>
      <c r="C426" s="950" t="s">
        <v>3521</v>
      </c>
      <c r="D426" s="951">
        <v>999</v>
      </c>
      <c r="E426" s="951" t="s">
        <v>3538</v>
      </c>
      <c r="F426" s="948" t="s">
        <v>4276</v>
      </c>
      <c r="G426" s="949">
        <v>45255</v>
      </c>
      <c r="H426" s="948" t="s">
        <v>4277</v>
      </c>
      <c r="I426" s="948" t="s">
        <v>3647</v>
      </c>
      <c r="J426" s="948" t="s">
        <v>501</v>
      </c>
      <c r="K426" s="948" t="s">
        <v>3648</v>
      </c>
      <c r="L426" s="960">
        <v>265</v>
      </c>
      <c r="M426" s="987">
        <v>23.25</v>
      </c>
      <c r="N426" s="987">
        <v>4.6500000000000004</v>
      </c>
      <c r="O426" s="987">
        <f t="shared" si="103"/>
        <v>27.9</v>
      </c>
      <c r="P426" s="987"/>
      <c r="Q426" s="987"/>
      <c r="R426" s="987"/>
      <c r="S426" s="987"/>
      <c r="T426" s="987"/>
      <c r="U426" s="987"/>
      <c r="V426" s="987">
        <f t="shared" si="107"/>
        <v>27.9</v>
      </c>
      <c r="W426" s="987"/>
      <c r="X426" s="987"/>
      <c r="Y426" s="987"/>
      <c r="Z426" s="987">
        <f t="shared" si="104"/>
        <v>0</v>
      </c>
      <c r="AA426" s="987"/>
      <c r="AB426" s="987">
        <f t="shared" si="110"/>
        <v>0</v>
      </c>
      <c r="AC426" s="987">
        <f t="shared" si="110"/>
        <v>0</v>
      </c>
      <c r="AD426" s="987">
        <f t="shared" si="110"/>
        <v>0</v>
      </c>
      <c r="AE426" s="987">
        <f t="shared" si="110"/>
        <v>23.25</v>
      </c>
      <c r="AF426" s="987">
        <f t="shared" si="110"/>
        <v>0</v>
      </c>
      <c r="AG426" s="987">
        <f t="shared" si="110"/>
        <v>0</v>
      </c>
      <c r="AH426" s="987">
        <f t="shared" si="110"/>
        <v>0</v>
      </c>
      <c r="AI426" s="987">
        <f t="shared" si="110"/>
        <v>0</v>
      </c>
      <c r="AJ426" s="987">
        <f t="shared" si="110"/>
        <v>0</v>
      </c>
      <c r="AK426" s="987">
        <f t="shared" si="110"/>
        <v>0</v>
      </c>
      <c r="AL426" s="987">
        <f t="shared" si="111"/>
        <v>0</v>
      </c>
      <c r="AM426" s="987">
        <f t="shared" si="111"/>
        <v>0</v>
      </c>
      <c r="AN426" s="987">
        <f t="shared" si="111"/>
        <v>0</v>
      </c>
      <c r="AO426" s="987">
        <f t="shared" si="111"/>
        <v>0</v>
      </c>
      <c r="AP426" s="987">
        <f t="shared" si="111"/>
        <v>0</v>
      </c>
      <c r="AQ426" s="987">
        <f t="shared" si="111"/>
        <v>0</v>
      </c>
      <c r="AR426" s="987">
        <f t="shared" si="111"/>
        <v>0</v>
      </c>
    </row>
    <row r="427" spans="2:44">
      <c r="B427" s="948">
        <v>948</v>
      </c>
      <c r="C427" s="950" t="s">
        <v>3521</v>
      </c>
      <c r="D427" s="951">
        <v>1000</v>
      </c>
      <c r="E427" s="951" t="s">
        <v>3538</v>
      </c>
      <c r="F427" s="948" t="s">
        <v>4278</v>
      </c>
      <c r="G427" s="949">
        <v>45255</v>
      </c>
      <c r="H427" s="948" t="s">
        <v>4279</v>
      </c>
      <c r="I427" s="948" t="s">
        <v>3647</v>
      </c>
      <c r="J427" s="948" t="s">
        <v>501</v>
      </c>
      <c r="K427" s="948" t="s">
        <v>3648</v>
      </c>
      <c r="L427" s="960">
        <v>265</v>
      </c>
      <c r="M427" s="987">
        <v>37.5</v>
      </c>
      <c r="N427" s="987">
        <v>7.5</v>
      </c>
      <c r="O427" s="987">
        <f t="shared" si="103"/>
        <v>45</v>
      </c>
      <c r="P427" s="987"/>
      <c r="Q427" s="987"/>
      <c r="R427" s="987"/>
      <c r="S427" s="987"/>
      <c r="T427" s="987"/>
      <c r="U427" s="987"/>
      <c r="V427" s="987">
        <f t="shared" si="107"/>
        <v>45</v>
      </c>
      <c r="W427" s="987"/>
      <c r="X427" s="987"/>
      <c r="Y427" s="987"/>
      <c r="Z427" s="987">
        <f t="shared" si="104"/>
        <v>0</v>
      </c>
      <c r="AA427" s="987"/>
      <c r="AB427" s="987">
        <f t="shared" si="110"/>
        <v>0</v>
      </c>
      <c r="AC427" s="987">
        <f t="shared" si="110"/>
        <v>0</v>
      </c>
      <c r="AD427" s="987">
        <f t="shared" si="110"/>
        <v>0</v>
      </c>
      <c r="AE427" s="987">
        <f t="shared" si="110"/>
        <v>37.5</v>
      </c>
      <c r="AF427" s="987">
        <f t="shared" si="110"/>
        <v>0</v>
      </c>
      <c r="AG427" s="987">
        <f t="shared" si="110"/>
        <v>0</v>
      </c>
      <c r="AH427" s="987">
        <f t="shared" si="110"/>
        <v>0</v>
      </c>
      <c r="AI427" s="987">
        <f t="shared" si="110"/>
        <v>0</v>
      </c>
      <c r="AJ427" s="987">
        <f t="shared" si="110"/>
        <v>0</v>
      </c>
      <c r="AK427" s="987">
        <f t="shared" si="110"/>
        <v>0</v>
      </c>
      <c r="AL427" s="987">
        <f t="shared" si="111"/>
        <v>0</v>
      </c>
      <c r="AM427" s="987">
        <f t="shared" si="111"/>
        <v>0</v>
      </c>
      <c r="AN427" s="987">
        <f t="shared" si="111"/>
        <v>0</v>
      </c>
      <c r="AO427" s="987">
        <f t="shared" si="111"/>
        <v>0</v>
      </c>
      <c r="AP427" s="987">
        <f t="shared" si="111"/>
        <v>0</v>
      </c>
      <c r="AQ427" s="987">
        <f t="shared" si="111"/>
        <v>0</v>
      </c>
      <c r="AR427" s="987">
        <f t="shared" si="111"/>
        <v>0</v>
      </c>
    </row>
    <row r="428" spans="2:44">
      <c r="B428" s="948">
        <v>96</v>
      </c>
      <c r="C428" s="950" t="s">
        <v>3518</v>
      </c>
      <c r="D428" s="951">
        <v>112</v>
      </c>
      <c r="E428" s="951" t="s">
        <v>3538</v>
      </c>
      <c r="F428" s="948" t="s">
        <v>4280</v>
      </c>
      <c r="G428" s="949">
        <v>44935</v>
      </c>
      <c r="H428" s="948" t="s">
        <v>3540</v>
      </c>
      <c r="I428" s="948" t="s">
        <v>4281</v>
      </c>
      <c r="J428" s="948" t="s">
        <v>524</v>
      </c>
      <c r="K428" s="948" t="s">
        <v>4282</v>
      </c>
      <c r="L428" s="960">
        <v>378</v>
      </c>
      <c r="M428" s="987">
        <v>12.55</v>
      </c>
      <c r="N428" s="987">
        <v>0</v>
      </c>
      <c r="O428" s="987">
        <f t="shared" si="103"/>
        <v>12.55</v>
      </c>
      <c r="P428" s="987"/>
      <c r="Q428" s="987"/>
      <c r="R428" s="987"/>
      <c r="S428" s="987"/>
      <c r="T428" s="987"/>
      <c r="U428" s="987"/>
      <c r="V428" s="987">
        <f t="shared" si="107"/>
        <v>12.55</v>
      </c>
      <c r="W428" s="987"/>
      <c r="X428" s="987"/>
      <c r="Y428" s="987"/>
      <c r="Z428" s="987">
        <f t="shared" si="104"/>
        <v>0</v>
      </c>
      <c r="AA428" s="987"/>
      <c r="AB428" s="987">
        <f t="shared" ref="AB428:AK437" si="112">IF(AB$6-$L428=0,$M428,0)</f>
        <v>0</v>
      </c>
      <c r="AC428" s="987">
        <f t="shared" si="112"/>
        <v>0</v>
      </c>
      <c r="AD428" s="987">
        <f t="shared" si="112"/>
        <v>0</v>
      </c>
      <c r="AE428" s="987">
        <f t="shared" si="112"/>
        <v>0</v>
      </c>
      <c r="AF428" s="987">
        <f t="shared" si="112"/>
        <v>0</v>
      </c>
      <c r="AG428" s="987">
        <f t="shared" si="112"/>
        <v>0</v>
      </c>
      <c r="AH428" s="987">
        <f t="shared" si="112"/>
        <v>0</v>
      </c>
      <c r="AI428" s="987">
        <f t="shared" si="112"/>
        <v>0</v>
      </c>
      <c r="AJ428" s="987">
        <f t="shared" si="112"/>
        <v>0</v>
      </c>
      <c r="AK428" s="987">
        <f t="shared" si="112"/>
        <v>0</v>
      </c>
      <c r="AL428" s="987">
        <f t="shared" ref="AL428:AR437" si="113">IF(AL$6-$L428=0,$M428,0)</f>
        <v>0</v>
      </c>
      <c r="AM428" s="987">
        <f t="shared" si="113"/>
        <v>0</v>
      </c>
      <c r="AN428" s="987">
        <f t="shared" si="113"/>
        <v>0</v>
      </c>
      <c r="AO428" s="987">
        <f t="shared" si="113"/>
        <v>0</v>
      </c>
      <c r="AP428" s="987">
        <f t="shared" si="113"/>
        <v>12.55</v>
      </c>
      <c r="AQ428" s="987">
        <f t="shared" si="113"/>
        <v>0</v>
      </c>
      <c r="AR428" s="987">
        <f t="shared" si="113"/>
        <v>0</v>
      </c>
    </row>
    <row r="429" spans="2:44">
      <c r="B429" s="948">
        <v>97</v>
      </c>
      <c r="C429" s="950" t="s">
        <v>3518</v>
      </c>
      <c r="D429" s="951">
        <v>113</v>
      </c>
      <c r="E429" s="951" t="s">
        <v>3538</v>
      </c>
      <c r="F429" s="948" t="s">
        <v>4283</v>
      </c>
      <c r="G429" s="949">
        <v>44963</v>
      </c>
      <c r="H429" s="948" t="s">
        <v>3540</v>
      </c>
      <c r="I429" s="948" t="s">
        <v>4281</v>
      </c>
      <c r="J429" s="948" t="s">
        <v>524</v>
      </c>
      <c r="K429" s="948" t="s">
        <v>4282</v>
      </c>
      <c r="L429" s="960">
        <v>378</v>
      </c>
      <c r="M429" s="987">
        <v>29.7</v>
      </c>
      <c r="N429" s="987">
        <v>0</v>
      </c>
      <c r="O429" s="987">
        <f t="shared" si="103"/>
        <v>29.7</v>
      </c>
      <c r="P429" s="987"/>
      <c r="Q429" s="987"/>
      <c r="R429" s="987"/>
      <c r="S429" s="987"/>
      <c r="T429" s="987"/>
      <c r="U429" s="987"/>
      <c r="V429" s="987">
        <f t="shared" si="107"/>
        <v>29.7</v>
      </c>
      <c r="W429" s="987"/>
      <c r="X429" s="987"/>
      <c r="Y429" s="987"/>
      <c r="Z429" s="987">
        <f t="shared" si="104"/>
        <v>0</v>
      </c>
      <c r="AA429" s="987"/>
      <c r="AB429" s="987">
        <f t="shared" si="112"/>
        <v>0</v>
      </c>
      <c r="AC429" s="987">
        <f t="shared" si="112"/>
        <v>0</v>
      </c>
      <c r="AD429" s="987">
        <f t="shared" si="112"/>
        <v>0</v>
      </c>
      <c r="AE429" s="987">
        <f t="shared" si="112"/>
        <v>0</v>
      </c>
      <c r="AF429" s="987">
        <f t="shared" si="112"/>
        <v>0</v>
      </c>
      <c r="AG429" s="987">
        <f t="shared" si="112"/>
        <v>0</v>
      </c>
      <c r="AH429" s="987">
        <f t="shared" si="112"/>
        <v>0</v>
      </c>
      <c r="AI429" s="987">
        <f t="shared" si="112"/>
        <v>0</v>
      </c>
      <c r="AJ429" s="987">
        <f t="shared" si="112"/>
        <v>0</v>
      </c>
      <c r="AK429" s="987">
        <f t="shared" si="112"/>
        <v>0</v>
      </c>
      <c r="AL429" s="987">
        <f t="shared" si="113"/>
        <v>0</v>
      </c>
      <c r="AM429" s="987">
        <f t="shared" si="113"/>
        <v>0</v>
      </c>
      <c r="AN429" s="987">
        <f t="shared" si="113"/>
        <v>0</v>
      </c>
      <c r="AO429" s="987">
        <f t="shared" si="113"/>
        <v>0</v>
      </c>
      <c r="AP429" s="987">
        <f t="shared" si="113"/>
        <v>29.7</v>
      </c>
      <c r="AQ429" s="987">
        <f t="shared" si="113"/>
        <v>0</v>
      </c>
      <c r="AR429" s="987">
        <f t="shared" si="113"/>
        <v>0</v>
      </c>
    </row>
    <row r="430" spans="2:44">
      <c r="B430" s="948">
        <v>433</v>
      </c>
      <c r="C430" s="950" t="s">
        <v>3520</v>
      </c>
      <c r="D430" s="951">
        <v>464</v>
      </c>
      <c r="E430" s="951" t="s">
        <v>3538</v>
      </c>
      <c r="F430" s="948" t="s">
        <v>4284</v>
      </c>
      <c r="G430" s="949">
        <v>44991</v>
      </c>
      <c r="H430" s="948" t="s">
        <v>3540</v>
      </c>
      <c r="I430" s="948" t="s">
        <v>4281</v>
      </c>
      <c r="J430" s="948" t="s">
        <v>524</v>
      </c>
      <c r="K430" s="948" t="s">
        <v>4282</v>
      </c>
      <c r="L430" s="960">
        <v>378</v>
      </c>
      <c r="M430" s="987">
        <v>38.1</v>
      </c>
      <c r="N430" s="987">
        <v>0</v>
      </c>
      <c r="O430" s="987">
        <f t="shared" si="103"/>
        <v>38.1</v>
      </c>
      <c r="P430" s="987"/>
      <c r="Q430" s="987"/>
      <c r="R430" s="987"/>
      <c r="S430" s="987"/>
      <c r="T430" s="987"/>
      <c r="U430" s="987"/>
      <c r="V430" s="987">
        <f t="shared" si="107"/>
        <v>38.1</v>
      </c>
      <c r="W430" s="987"/>
      <c r="X430" s="987"/>
      <c r="Y430" s="987"/>
      <c r="Z430" s="987">
        <f t="shared" si="104"/>
        <v>0</v>
      </c>
      <c r="AA430" s="987"/>
      <c r="AB430" s="987">
        <f t="shared" si="112"/>
        <v>0</v>
      </c>
      <c r="AC430" s="987">
        <f t="shared" si="112"/>
        <v>0</v>
      </c>
      <c r="AD430" s="987">
        <f t="shared" si="112"/>
        <v>0</v>
      </c>
      <c r="AE430" s="987">
        <f t="shared" si="112"/>
        <v>0</v>
      </c>
      <c r="AF430" s="987">
        <f t="shared" si="112"/>
        <v>0</v>
      </c>
      <c r="AG430" s="987">
        <f t="shared" si="112"/>
        <v>0</v>
      </c>
      <c r="AH430" s="987">
        <f t="shared" si="112"/>
        <v>0</v>
      </c>
      <c r="AI430" s="987">
        <f t="shared" si="112"/>
        <v>0</v>
      </c>
      <c r="AJ430" s="987">
        <f t="shared" si="112"/>
        <v>0</v>
      </c>
      <c r="AK430" s="987">
        <f t="shared" si="112"/>
        <v>0</v>
      </c>
      <c r="AL430" s="987">
        <f t="shared" si="113"/>
        <v>0</v>
      </c>
      <c r="AM430" s="987">
        <f t="shared" si="113"/>
        <v>0</v>
      </c>
      <c r="AN430" s="987">
        <f t="shared" si="113"/>
        <v>0</v>
      </c>
      <c r="AO430" s="987">
        <f t="shared" si="113"/>
        <v>0</v>
      </c>
      <c r="AP430" s="987">
        <f t="shared" si="113"/>
        <v>38.1</v>
      </c>
      <c r="AQ430" s="987">
        <f t="shared" si="113"/>
        <v>0</v>
      </c>
      <c r="AR430" s="987">
        <f t="shared" si="113"/>
        <v>0</v>
      </c>
    </row>
    <row r="431" spans="2:44">
      <c r="B431" s="948">
        <v>434</v>
      </c>
      <c r="C431" s="950" t="s">
        <v>3520</v>
      </c>
      <c r="D431" s="951">
        <v>465</v>
      </c>
      <c r="E431" s="951" t="s">
        <v>3538</v>
      </c>
      <c r="F431" s="948" t="s">
        <v>4285</v>
      </c>
      <c r="G431" s="949">
        <v>45019</v>
      </c>
      <c r="H431" s="948" t="s">
        <v>3540</v>
      </c>
      <c r="I431" s="948" t="s">
        <v>4281</v>
      </c>
      <c r="J431" s="948" t="s">
        <v>524</v>
      </c>
      <c r="K431" s="948" t="s">
        <v>4282</v>
      </c>
      <c r="L431" s="960">
        <v>378</v>
      </c>
      <c r="M431" s="987">
        <v>46.85</v>
      </c>
      <c r="N431" s="987">
        <v>0</v>
      </c>
      <c r="O431" s="987">
        <f t="shared" si="103"/>
        <v>46.85</v>
      </c>
      <c r="P431" s="987"/>
      <c r="Q431" s="987"/>
      <c r="R431" s="987"/>
      <c r="S431" s="987"/>
      <c r="T431" s="987"/>
      <c r="U431" s="987"/>
      <c r="V431" s="987">
        <f t="shared" si="107"/>
        <v>46.85</v>
      </c>
      <c r="W431" s="987"/>
      <c r="X431" s="987"/>
      <c r="Y431" s="987"/>
      <c r="Z431" s="987">
        <f t="shared" si="104"/>
        <v>0</v>
      </c>
      <c r="AA431" s="987"/>
      <c r="AB431" s="987">
        <f t="shared" si="112"/>
        <v>0</v>
      </c>
      <c r="AC431" s="987">
        <f t="shared" si="112"/>
        <v>0</v>
      </c>
      <c r="AD431" s="987">
        <f t="shared" si="112"/>
        <v>0</v>
      </c>
      <c r="AE431" s="987">
        <f t="shared" si="112"/>
        <v>0</v>
      </c>
      <c r="AF431" s="987">
        <f t="shared" si="112"/>
        <v>0</v>
      </c>
      <c r="AG431" s="987">
        <f t="shared" si="112"/>
        <v>0</v>
      </c>
      <c r="AH431" s="987">
        <f t="shared" si="112"/>
        <v>0</v>
      </c>
      <c r="AI431" s="987">
        <f t="shared" si="112"/>
        <v>0</v>
      </c>
      <c r="AJ431" s="987">
        <f t="shared" si="112"/>
        <v>0</v>
      </c>
      <c r="AK431" s="987">
        <f t="shared" si="112"/>
        <v>0</v>
      </c>
      <c r="AL431" s="987">
        <f t="shared" si="113"/>
        <v>0</v>
      </c>
      <c r="AM431" s="987">
        <f t="shared" si="113"/>
        <v>0</v>
      </c>
      <c r="AN431" s="987">
        <f t="shared" si="113"/>
        <v>0</v>
      </c>
      <c r="AO431" s="987">
        <f t="shared" si="113"/>
        <v>0</v>
      </c>
      <c r="AP431" s="987">
        <f t="shared" si="113"/>
        <v>46.85</v>
      </c>
      <c r="AQ431" s="987">
        <f t="shared" si="113"/>
        <v>0</v>
      </c>
      <c r="AR431" s="987">
        <f t="shared" si="113"/>
        <v>0</v>
      </c>
    </row>
    <row r="432" spans="2:44">
      <c r="B432" s="948">
        <v>435</v>
      </c>
      <c r="C432" s="950" t="s">
        <v>3520</v>
      </c>
      <c r="D432" s="951">
        <v>466</v>
      </c>
      <c r="E432" s="951" t="s">
        <v>3538</v>
      </c>
      <c r="F432" s="948" t="s">
        <v>4286</v>
      </c>
      <c r="G432" s="949">
        <v>45055</v>
      </c>
      <c r="H432" s="948" t="s">
        <v>3540</v>
      </c>
      <c r="I432" s="948" t="s">
        <v>4281</v>
      </c>
      <c r="J432" s="948" t="s">
        <v>524</v>
      </c>
      <c r="K432" s="948" t="s">
        <v>4282</v>
      </c>
      <c r="L432" s="960">
        <v>378</v>
      </c>
      <c r="M432" s="987">
        <v>57.7</v>
      </c>
      <c r="N432" s="987">
        <v>0</v>
      </c>
      <c r="O432" s="987">
        <f t="shared" si="103"/>
        <v>57.7</v>
      </c>
      <c r="P432" s="987"/>
      <c r="Q432" s="987"/>
      <c r="R432" s="987"/>
      <c r="S432" s="987"/>
      <c r="T432" s="987"/>
      <c r="U432" s="987"/>
      <c r="V432" s="987">
        <f t="shared" si="107"/>
        <v>57.7</v>
      </c>
      <c r="W432" s="987"/>
      <c r="X432" s="987"/>
      <c r="Y432" s="987"/>
      <c r="Z432" s="987">
        <f t="shared" si="104"/>
        <v>0</v>
      </c>
      <c r="AA432" s="987"/>
      <c r="AB432" s="987">
        <f t="shared" si="112"/>
        <v>0</v>
      </c>
      <c r="AC432" s="987">
        <f t="shared" si="112"/>
        <v>0</v>
      </c>
      <c r="AD432" s="987">
        <f t="shared" si="112"/>
        <v>0</v>
      </c>
      <c r="AE432" s="987">
        <f t="shared" si="112"/>
        <v>0</v>
      </c>
      <c r="AF432" s="987">
        <f t="shared" si="112"/>
        <v>0</v>
      </c>
      <c r="AG432" s="987">
        <f t="shared" si="112"/>
        <v>0</v>
      </c>
      <c r="AH432" s="987">
        <f t="shared" si="112"/>
        <v>0</v>
      </c>
      <c r="AI432" s="987">
        <f t="shared" si="112"/>
        <v>0</v>
      </c>
      <c r="AJ432" s="987">
        <f t="shared" si="112"/>
        <v>0</v>
      </c>
      <c r="AK432" s="987">
        <f t="shared" si="112"/>
        <v>0</v>
      </c>
      <c r="AL432" s="987">
        <f t="shared" si="113"/>
        <v>0</v>
      </c>
      <c r="AM432" s="987">
        <f t="shared" si="113"/>
        <v>0</v>
      </c>
      <c r="AN432" s="987">
        <f t="shared" si="113"/>
        <v>0</v>
      </c>
      <c r="AO432" s="987">
        <f t="shared" si="113"/>
        <v>0</v>
      </c>
      <c r="AP432" s="987">
        <f t="shared" si="113"/>
        <v>57.7</v>
      </c>
      <c r="AQ432" s="987">
        <f t="shared" si="113"/>
        <v>0</v>
      </c>
      <c r="AR432" s="987">
        <f t="shared" si="113"/>
        <v>0</v>
      </c>
    </row>
    <row r="433" spans="2:44">
      <c r="B433" s="948">
        <v>436</v>
      </c>
      <c r="C433" s="950" t="s">
        <v>3520</v>
      </c>
      <c r="D433" s="951">
        <v>467</v>
      </c>
      <c r="E433" s="951" t="s">
        <v>3538</v>
      </c>
      <c r="F433" s="948" t="s">
        <v>4287</v>
      </c>
      <c r="G433" s="949">
        <v>45041</v>
      </c>
      <c r="H433" s="948" t="s">
        <v>3540</v>
      </c>
      <c r="I433" s="948" t="s">
        <v>4281</v>
      </c>
      <c r="J433" s="948" t="s">
        <v>524</v>
      </c>
      <c r="K433" s="948" t="s">
        <v>4282</v>
      </c>
      <c r="L433" s="960">
        <v>378</v>
      </c>
      <c r="M433" s="987">
        <v>22.35</v>
      </c>
      <c r="N433" s="987">
        <v>0</v>
      </c>
      <c r="O433" s="987">
        <f t="shared" si="103"/>
        <v>22.35</v>
      </c>
      <c r="P433" s="987"/>
      <c r="Q433" s="987"/>
      <c r="R433" s="987"/>
      <c r="S433" s="987"/>
      <c r="T433" s="987"/>
      <c r="U433" s="987"/>
      <c r="V433" s="987">
        <f t="shared" si="107"/>
        <v>22.35</v>
      </c>
      <c r="W433" s="987"/>
      <c r="X433" s="987"/>
      <c r="Y433" s="987"/>
      <c r="Z433" s="987">
        <f t="shared" si="104"/>
        <v>0</v>
      </c>
      <c r="AA433" s="987"/>
      <c r="AB433" s="987">
        <f t="shared" si="112"/>
        <v>0</v>
      </c>
      <c r="AC433" s="987">
        <f t="shared" si="112"/>
        <v>0</v>
      </c>
      <c r="AD433" s="987">
        <f t="shared" si="112"/>
        <v>0</v>
      </c>
      <c r="AE433" s="987">
        <f t="shared" si="112"/>
        <v>0</v>
      </c>
      <c r="AF433" s="987">
        <f t="shared" si="112"/>
        <v>0</v>
      </c>
      <c r="AG433" s="987">
        <f t="shared" si="112"/>
        <v>0</v>
      </c>
      <c r="AH433" s="987">
        <f t="shared" si="112"/>
        <v>0</v>
      </c>
      <c r="AI433" s="987">
        <f t="shared" si="112"/>
        <v>0</v>
      </c>
      <c r="AJ433" s="987">
        <f t="shared" si="112"/>
        <v>0</v>
      </c>
      <c r="AK433" s="987">
        <f t="shared" si="112"/>
        <v>0</v>
      </c>
      <c r="AL433" s="987">
        <f t="shared" si="113"/>
        <v>0</v>
      </c>
      <c r="AM433" s="987">
        <f t="shared" si="113"/>
        <v>0</v>
      </c>
      <c r="AN433" s="987">
        <f t="shared" si="113"/>
        <v>0</v>
      </c>
      <c r="AO433" s="987">
        <f t="shared" si="113"/>
        <v>0</v>
      </c>
      <c r="AP433" s="987">
        <f t="shared" si="113"/>
        <v>22.35</v>
      </c>
      <c r="AQ433" s="987">
        <f t="shared" si="113"/>
        <v>0</v>
      </c>
      <c r="AR433" s="987">
        <f t="shared" si="113"/>
        <v>0</v>
      </c>
    </row>
    <row r="434" spans="2:44">
      <c r="B434" s="948">
        <v>729</v>
      </c>
      <c r="C434" s="950" t="s">
        <v>3522</v>
      </c>
      <c r="D434" s="951">
        <v>764</v>
      </c>
      <c r="E434" s="951" t="s">
        <v>3538</v>
      </c>
      <c r="F434" s="948" t="s">
        <v>4288</v>
      </c>
      <c r="G434" s="949">
        <v>45112</v>
      </c>
      <c r="H434" s="948" t="s">
        <v>3540</v>
      </c>
      <c r="I434" s="948" t="s">
        <v>4281</v>
      </c>
      <c r="J434" s="948" t="s">
        <v>524</v>
      </c>
      <c r="K434" s="948" t="s">
        <v>4282</v>
      </c>
      <c r="L434" s="960">
        <v>378</v>
      </c>
      <c r="M434" s="987">
        <v>8.5</v>
      </c>
      <c r="N434" s="987">
        <v>0</v>
      </c>
      <c r="O434" s="987">
        <f t="shared" si="103"/>
        <v>8.5</v>
      </c>
      <c r="P434" s="987"/>
      <c r="Q434" s="987"/>
      <c r="R434" s="987"/>
      <c r="S434" s="987"/>
      <c r="T434" s="987"/>
      <c r="U434" s="987"/>
      <c r="V434" s="987">
        <f t="shared" ref="V434:V441" si="114">O434</f>
        <v>8.5</v>
      </c>
      <c r="W434" s="987"/>
      <c r="X434" s="987"/>
      <c r="Y434" s="987"/>
      <c r="Z434" s="987">
        <f t="shared" si="104"/>
        <v>0</v>
      </c>
      <c r="AA434" s="987"/>
      <c r="AB434" s="987">
        <f t="shared" si="112"/>
        <v>0</v>
      </c>
      <c r="AC434" s="987">
        <f t="shared" si="112"/>
        <v>0</v>
      </c>
      <c r="AD434" s="987">
        <f t="shared" si="112"/>
        <v>0</v>
      </c>
      <c r="AE434" s="987">
        <f t="shared" si="112"/>
        <v>0</v>
      </c>
      <c r="AF434" s="987">
        <f t="shared" si="112"/>
        <v>0</v>
      </c>
      <c r="AG434" s="987">
        <f t="shared" si="112"/>
        <v>0</v>
      </c>
      <c r="AH434" s="987">
        <f t="shared" si="112"/>
        <v>0</v>
      </c>
      <c r="AI434" s="987">
        <f t="shared" si="112"/>
        <v>0</v>
      </c>
      <c r="AJ434" s="987">
        <f t="shared" si="112"/>
        <v>0</v>
      </c>
      <c r="AK434" s="987">
        <f t="shared" si="112"/>
        <v>0</v>
      </c>
      <c r="AL434" s="987">
        <f t="shared" si="113"/>
        <v>0</v>
      </c>
      <c r="AM434" s="987">
        <f t="shared" si="113"/>
        <v>0</v>
      </c>
      <c r="AN434" s="987">
        <f t="shared" si="113"/>
        <v>0</v>
      </c>
      <c r="AO434" s="987">
        <f t="shared" si="113"/>
        <v>0</v>
      </c>
      <c r="AP434" s="987">
        <f t="shared" si="113"/>
        <v>8.5</v>
      </c>
      <c r="AQ434" s="987">
        <f t="shared" si="113"/>
        <v>0</v>
      </c>
      <c r="AR434" s="987">
        <f t="shared" si="113"/>
        <v>0</v>
      </c>
    </row>
    <row r="435" spans="2:44">
      <c r="B435" s="948">
        <v>730</v>
      </c>
      <c r="C435" s="950" t="s">
        <v>3522</v>
      </c>
      <c r="D435" s="951">
        <v>765</v>
      </c>
      <c r="E435" s="951" t="s">
        <v>3538</v>
      </c>
      <c r="F435" s="948" t="s">
        <v>4289</v>
      </c>
      <c r="G435" s="949">
        <v>45142</v>
      </c>
      <c r="H435" s="948" t="s">
        <v>3540</v>
      </c>
      <c r="I435" s="948" t="s">
        <v>4281</v>
      </c>
      <c r="J435" s="948" t="s">
        <v>524</v>
      </c>
      <c r="K435" s="948" t="s">
        <v>4282</v>
      </c>
      <c r="L435" s="960">
        <v>378</v>
      </c>
      <c r="M435" s="987">
        <v>8.5</v>
      </c>
      <c r="N435" s="987">
        <v>0</v>
      </c>
      <c r="O435" s="987">
        <f t="shared" si="103"/>
        <v>8.5</v>
      </c>
      <c r="P435" s="987"/>
      <c r="Q435" s="987"/>
      <c r="R435" s="987"/>
      <c r="S435" s="987"/>
      <c r="T435" s="987"/>
      <c r="U435" s="987"/>
      <c r="V435" s="987">
        <f t="shared" si="114"/>
        <v>8.5</v>
      </c>
      <c r="W435" s="987"/>
      <c r="X435" s="987"/>
      <c r="Y435" s="987"/>
      <c r="Z435" s="987">
        <f t="shared" si="104"/>
        <v>0</v>
      </c>
      <c r="AA435" s="987"/>
      <c r="AB435" s="987">
        <f t="shared" si="112"/>
        <v>0</v>
      </c>
      <c r="AC435" s="987">
        <f t="shared" si="112"/>
        <v>0</v>
      </c>
      <c r="AD435" s="987">
        <f t="shared" si="112"/>
        <v>0</v>
      </c>
      <c r="AE435" s="987">
        <f t="shared" si="112"/>
        <v>0</v>
      </c>
      <c r="AF435" s="987">
        <f t="shared" si="112"/>
        <v>0</v>
      </c>
      <c r="AG435" s="987">
        <f t="shared" si="112"/>
        <v>0</v>
      </c>
      <c r="AH435" s="987">
        <f t="shared" si="112"/>
        <v>0</v>
      </c>
      <c r="AI435" s="987">
        <f t="shared" si="112"/>
        <v>0</v>
      </c>
      <c r="AJ435" s="987">
        <f t="shared" si="112"/>
        <v>0</v>
      </c>
      <c r="AK435" s="987">
        <f t="shared" si="112"/>
        <v>0</v>
      </c>
      <c r="AL435" s="987">
        <f t="shared" si="113"/>
        <v>0</v>
      </c>
      <c r="AM435" s="987">
        <f t="shared" si="113"/>
        <v>0</v>
      </c>
      <c r="AN435" s="987">
        <f t="shared" si="113"/>
        <v>0</v>
      </c>
      <c r="AO435" s="987">
        <f t="shared" si="113"/>
        <v>0</v>
      </c>
      <c r="AP435" s="987">
        <f t="shared" si="113"/>
        <v>8.5</v>
      </c>
      <c r="AQ435" s="987">
        <f t="shared" si="113"/>
        <v>0</v>
      </c>
      <c r="AR435" s="987">
        <f t="shared" si="113"/>
        <v>0</v>
      </c>
    </row>
    <row r="436" spans="2:44">
      <c r="B436" s="948">
        <v>1218</v>
      </c>
      <c r="C436" s="950" t="s">
        <v>3521</v>
      </c>
      <c r="D436" s="951">
        <v>1275</v>
      </c>
      <c r="E436" s="951" t="s">
        <v>3538</v>
      </c>
      <c r="F436" s="948" t="s">
        <v>4290</v>
      </c>
      <c r="G436" s="949">
        <v>45174</v>
      </c>
      <c r="H436" s="948" t="s">
        <v>3540</v>
      </c>
      <c r="I436" s="948" t="s">
        <v>4281</v>
      </c>
      <c r="J436" s="948" t="s">
        <v>524</v>
      </c>
      <c r="K436" s="948" t="s">
        <v>4282</v>
      </c>
      <c r="L436" s="960">
        <v>378</v>
      </c>
      <c r="M436" s="987">
        <v>8.5</v>
      </c>
      <c r="N436" s="987">
        <v>0</v>
      </c>
      <c r="O436" s="987">
        <f t="shared" si="103"/>
        <v>8.5</v>
      </c>
      <c r="P436" s="987"/>
      <c r="Q436" s="987"/>
      <c r="R436" s="987"/>
      <c r="S436" s="987"/>
      <c r="T436" s="987"/>
      <c r="U436" s="987"/>
      <c r="V436" s="987">
        <f t="shared" si="114"/>
        <v>8.5</v>
      </c>
      <c r="W436" s="987"/>
      <c r="X436" s="987"/>
      <c r="Y436" s="987"/>
      <c r="Z436" s="987">
        <f t="shared" si="104"/>
        <v>0</v>
      </c>
      <c r="AA436" s="987"/>
      <c r="AB436" s="987">
        <f t="shared" si="112"/>
        <v>0</v>
      </c>
      <c r="AC436" s="987">
        <f t="shared" si="112"/>
        <v>0</v>
      </c>
      <c r="AD436" s="987">
        <f t="shared" si="112"/>
        <v>0</v>
      </c>
      <c r="AE436" s="987">
        <f t="shared" si="112"/>
        <v>0</v>
      </c>
      <c r="AF436" s="987">
        <f t="shared" si="112"/>
        <v>0</v>
      </c>
      <c r="AG436" s="987">
        <f t="shared" si="112"/>
        <v>0</v>
      </c>
      <c r="AH436" s="987">
        <f t="shared" si="112"/>
        <v>0</v>
      </c>
      <c r="AI436" s="987">
        <f t="shared" si="112"/>
        <v>0</v>
      </c>
      <c r="AJ436" s="987">
        <f t="shared" si="112"/>
        <v>0</v>
      </c>
      <c r="AK436" s="987">
        <f t="shared" si="112"/>
        <v>0</v>
      </c>
      <c r="AL436" s="987">
        <f t="shared" si="113"/>
        <v>0</v>
      </c>
      <c r="AM436" s="987">
        <f t="shared" si="113"/>
        <v>0</v>
      </c>
      <c r="AN436" s="987">
        <f t="shared" si="113"/>
        <v>0</v>
      </c>
      <c r="AO436" s="987">
        <f t="shared" si="113"/>
        <v>0</v>
      </c>
      <c r="AP436" s="987">
        <f t="shared" si="113"/>
        <v>8.5</v>
      </c>
      <c r="AQ436" s="987">
        <f t="shared" si="113"/>
        <v>0</v>
      </c>
      <c r="AR436" s="987">
        <f t="shared" si="113"/>
        <v>0</v>
      </c>
    </row>
    <row r="437" spans="2:44">
      <c r="B437" s="948">
        <v>1219</v>
      </c>
      <c r="C437" s="950" t="s">
        <v>3521</v>
      </c>
      <c r="D437" s="951">
        <v>1276</v>
      </c>
      <c r="E437" s="951" t="s">
        <v>3538</v>
      </c>
      <c r="F437" s="948" t="s">
        <v>4291</v>
      </c>
      <c r="G437" s="949">
        <v>45204</v>
      </c>
      <c r="H437" s="948" t="s">
        <v>3540</v>
      </c>
      <c r="I437" s="948" t="s">
        <v>4281</v>
      </c>
      <c r="J437" s="948" t="s">
        <v>524</v>
      </c>
      <c r="K437" s="948" t="s">
        <v>4282</v>
      </c>
      <c r="L437" s="960">
        <v>378</v>
      </c>
      <c r="M437" s="987">
        <v>8.5</v>
      </c>
      <c r="N437" s="987">
        <v>0</v>
      </c>
      <c r="O437" s="987">
        <f t="shared" si="103"/>
        <v>8.5</v>
      </c>
      <c r="P437" s="987"/>
      <c r="Q437" s="987"/>
      <c r="R437" s="987"/>
      <c r="S437" s="987"/>
      <c r="T437" s="987"/>
      <c r="U437" s="987"/>
      <c r="V437" s="987">
        <f t="shared" si="114"/>
        <v>8.5</v>
      </c>
      <c r="W437" s="987"/>
      <c r="X437" s="987"/>
      <c r="Y437" s="987"/>
      <c r="Z437" s="987">
        <f t="shared" si="104"/>
        <v>0</v>
      </c>
      <c r="AA437" s="987"/>
      <c r="AB437" s="987">
        <f t="shared" si="112"/>
        <v>0</v>
      </c>
      <c r="AC437" s="987">
        <f t="shared" si="112"/>
        <v>0</v>
      </c>
      <c r="AD437" s="987">
        <f t="shared" si="112"/>
        <v>0</v>
      </c>
      <c r="AE437" s="987">
        <f t="shared" si="112"/>
        <v>0</v>
      </c>
      <c r="AF437" s="987">
        <f t="shared" si="112"/>
        <v>0</v>
      </c>
      <c r="AG437" s="987">
        <f t="shared" si="112"/>
        <v>0</v>
      </c>
      <c r="AH437" s="987">
        <f t="shared" si="112"/>
        <v>0</v>
      </c>
      <c r="AI437" s="987">
        <f t="shared" si="112"/>
        <v>0</v>
      </c>
      <c r="AJ437" s="987">
        <f t="shared" si="112"/>
        <v>0</v>
      </c>
      <c r="AK437" s="987">
        <f t="shared" si="112"/>
        <v>0</v>
      </c>
      <c r="AL437" s="987">
        <f t="shared" si="113"/>
        <v>0</v>
      </c>
      <c r="AM437" s="987">
        <f t="shared" si="113"/>
        <v>0</v>
      </c>
      <c r="AN437" s="987">
        <f t="shared" si="113"/>
        <v>0</v>
      </c>
      <c r="AO437" s="987">
        <f t="shared" si="113"/>
        <v>0</v>
      </c>
      <c r="AP437" s="987">
        <f t="shared" si="113"/>
        <v>8.5</v>
      </c>
      <c r="AQ437" s="987">
        <f t="shared" si="113"/>
        <v>0</v>
      </c>
      <c r="AR437" s="987">
        <f t="shared" si="113"/>
        <v>0</v>
      </c>
    </row>
    <row r="438" spans="2:44">
      <c r="B438" s="948">
        <v>1220</v>
      </c>
      <c r="C438" s="950" t="s">
        <v>3521</v>
      </c>
      <c r="D438" s="951">
        <v>1277</v>
      </c>
      <c r="E438" s="951" t="s">
        <v>3538</v>
      </c>
      <c r="F438" s="948" t="s">
        <v>4292</v>
      </c>
      <c r="G438" s="949">
        <v>45236</v>
      </c>
      <c r="H438" s="948" t="s">
        <v>3540</v>
      </c>
      <c r="I438" s="948" t="s">
        <v>4281</v>
      </c>
      <c r="J438" s="948" t="s">
        <v>524</v>
      </c>
      <c r="K438" s="948" t="s">
        <v>4282</v>
      </c>
      <c r="L438" s="960">
        <v>378</v>
      </c>
      <c r="M438" s="987">
        <v>8.5</v>
      </c>
      <c r="N438" s="987">
        <v>0</v>
      </c>
      <c r="O438" s="987">
        <f t="shared" si="103"/>
        <v>8.5</v>
      </c>
      <c r="P438" s="987"/>
      <c r="Q438" s="987"/>
      <c r="R438" s="987"/>
      <c r="S438" s="987"/>
      <c r="T438" s="987"/>
      <c r="U438" s="987"/>
      <c r="V438" s="987">
        <f t="shared" si="114"/>
        <v>8.5</v>
      </c>
      <c r="W438" s="987"/>
      <c r="X438" s="987"/>
      <c r="Y438" s="987"/>
      <c r="Z438" s="987">
        <f t="shared" si="104"/>
        <v>0</v>
      </c>
      <c r="AA438" s="987"/>
      <c r="AB438" s="987">
        <f t="shared" ref="AB438:AK447" si="115">IF(AB$6-$L438=0,$M438,0)</f>
        <v>0</v>
      </c>
      <c r="AC438" s="987">
        <f t="shared" si="115"/>
        <v>0</v>
      </c>
      <c r="AD438" s="987">
        <f t="shared" si="115"/>
        <v>0</v>
      </c>
      <c r="AE438" s="987">
        <f t="shared" si="115"/>
        <v>0</v>
      </c>
      <c r="AF438" s="987">
        <f t="shared" si="115"/>
        <v>0</v>
      </c>
      <c r="AG438" s="987">
        <f t="shared" si="115"/>
        <v>0</v>
      </c>
      <c r="AH438" s="987">
        <f t="shared" si="115"/>
        <v>0</v>
      </c>
      <c r="AI438" s="987">
        <f t="shared" si="115"/>
        <v>0</v>
      </c>
      <c r="AJ438" s="987">
        <f t="shared" si="115"/>
        <v>0</v>
      </c>
      <c r="AK438" s="987">
        <f t="shared" si="115"/>
        <v>0</v>
      </c>
      <c r="AL438" s="987">
        <f t="shared" ref="AL438:AR447" si="116">IF(AL$6-$L438=0,$M438,0)</f>
        <v>0</v>
      </c>
      <c r="AM438" s="987">
        <f t="shared" si="116"/>
        <v>0</v>
      </c>
      <c r="AN438" s="987">
        <f t="shared" si="116"/>
        <v>0</v>
      </c>
      <c r="AO438" s="987">
        <f t="shared" si="116"/>
        <v>0</v>
      </c>
      <c r="AP438" s="987">
        <f t="shared" si="116"/>
        <v>8.5</v>
      </c>
      <c r="AQ438" s="987">
        <f t="shared" si="116"/>
        <v>0</v>
      </c>
      <c r="AR438" s="987">
        <f t="shared" si="116"/>
        <v>0</v>
      </c>
    </row>
    <row r="439" spans="2:44">
      <c r="B439" s="948">
        <v>7</v>
      </c>
      <c r="C439" s="950" t="s">
        <v>3518</v>
      </c>
      <c r="D439" s="951">
        <v>7</v>
      </c>
      <c r="E439" s="951" t="s">
        <v>3538</v>
      </c>
      <c r="F439" s="948" t="s">
        <v>4293</v>
      </c>
      <c r="G439" s="949">
        <v>44971</v>
      </c>
      <c r="H439" s="948" t="s">
        <v>4294</v>
      </c>
      <c r="I439" s="948" t="s">
        <v>4295</v>
      </c>
      <c r="J439" s="948" t="s">
        <v>466</v>
      </c>
      <c r="K439" s="948" t="s">
        <v>3557</v>
      </c>
      <c r="L439" s="960">
        <v>54</v>
      </c>
      <c r="M439" s="987">
        <v>73.33</v>
      </c>
      <c r="N439" s="987">
        <v>14.66</v>
      </c>
      <c r="O439" s="987">
        <f t="shared" si="103"/>
        <v>87.99</v>
      </c>
      <c r="P439" s="987" t="s">
        <v>4296</v>
      </c>
      <c r="Q439" s="987"/>
      <c r="R439" s="987"/>
      <c r="S439" s="987"/>
      <c r="T439" s="987"/>
      <c r="U439" s="987"/>
      <c r="V439" s="987">
        <f t="shared" si="114"/>
        <v>87.99</v>
      </c>
      <c r="W439" s="987"/>
      <c r="X439" s="987"/>
      <c r="Y439" s="987"/>
      <c r="Z439" s="987">
        <f t="shared" si="104"/>
        <v>0</v>
      </c>
      <c r="AA439" s="987"/>
      <c r="AB439" s="987">
        <f t="shared" si="115"/>
        <v>73.33</v>
      </c>
      <c r="AC439" s="987">
        <f t="shared" si="115"/>
        <v>0</v>
      </c>
      <c r="AD439" s="987">
        <f t="shared" si="115"/>
        <v>0</v>
      </c>
      <c r="AE439" s="987">
        <f t="shared" si="115"/>
        <v>0</v>
      </c>
      <c r="AF439" s="987">
        <f t="shared" si="115"/>
        <v>0</v>
      </c>
      <c r="AG439" s="987">
        <f t="shared" si="115"/>
        <v>0</v>
      </c>
      <c r="AH439" s="987">
        <f t="shared" si="115"/>
        <v>0</v>
      </c>
      <c r="AI439" s="987">
        <f t="shared" si="115"/>
        <v>0</v>
      </c>
      <c r="AJ439" s="987">
        <f t="shared" si="115"/>
        <v>0</v>
      </c>
      <c r="AK439" s="987">
        <f t="shared" si="115"/>
        <v>0</v>
      </c>
      <c r="AL439" s="987">
        <f t="shared" si="116"/>
        <v>0</v>
      </c>
      <c r="AM439" s="987">
        <f t="shared" si="116"/>
        <v>0</v>
      </c>
      <c r="AN439" s="987">
        <f t="shared" si="116"/>
        <v>0</v>
      </c>
      <c r="AO439" s="987">
        <f t="shared" si="116"/>
        <v>0</v>
      </c>
      <c r="AP439" s="987">
        <f t="shared" si="116"/>
        <v>0</v>
      </c>
      <c r="AQ439" s="987">
        <f t="shared" si="116"/>
        <v>0</v>
      </c>
      <c r="AR439" s="987">
        <f t="shared" si="116"/>
        <v>0</v>
      </c>
    </row>
    <row r="440" spans="2:44">
      <c r="B440" s="948">
        <v>8</v>
      </c>
      <c r="C440" s="950" t="s">
        <v>3518</v>
      </c>
      <c r="D440" s="951">
        <v>8</v>
      </c>
      <c r="E440" s="951" t="s">
        <v>3538</v>
      </c>
      <c r="F440" s="948" t="s">
        <v>4297</v>
      </c>
      <c r="G440" s="949">
        <v>44945</v>
      </c>
      <c r="H440" s="948" t="s">
        <v>4298</v>
      </c>
      <c r="I440" s="948" t="s">
        <v>4295</v>
      </c>
      <c r="J440" s="948" t="s">
        <v>466</v>
      </c>
      <c r="K440" s="948" t="s">
        <v>3557</v>
      </c>
      <c r="L440" s="960">
        <v>54</v>
      </c>
      <c r="M440" s="987">
        <v>13.330000000000002</v>
      </c>
      <c r="N440" s="987">
        <v>2.66</v>
      </c>
      <c r="O440" s="987">
        <f t="shared" si="103"/>
        <v>15.990000000000002</v>
      </c>
      <c r="P440" s="987" t="s">
        <v>4299</v>
      </c>
      <c r="Q440" s="987"/>
      <c r="R440" s="987"/>
      <c r="S440" s="987"/>
      <c r="T440" s="987"/>
      <c r="U440" s="987"/>
      <c r="V440" s="987">
        <f t="shared" si="114"/>
        <v>15.990000000000002</v>
      </c>
      <c r="W440" s="987"/>
      <c r="X440" s="987"/>
      <c r="Y440" s="987"/>
      <c r="Z440" s="987">
        <f t="shared" si="104"/>
        <v>0</v>
      </c>
      <c r="AA440" s="987"/>
      <c r="AB440" s="987">
        <f t="shared" si="115"/>
        <v>13.330000000000002</v>
      </c>
      <c r="AC440" s="987">
        <f t="shared" si="115"/>
        <v>0</v>
      </c>
      <c r="AD440" s="987">
        <f t="shared" si="115"/>
        <v>0</v>
      </c>
      <c r="AE440" s="987">
        <f t="shared" si="115"/>
        <v>0</v>
      </c>
      <c r="AF440" s="987">
        <f t="shared" si="115"/>
        <v>0</v>
      </c>
      <c r="AG440" s="987">
        <f t="shared" si="115"/>
        <v>0</v>
      </c>
      <c r="AH440" s="987">
        <f t="shared" si="115"/>
        <v>0</v>
      </c>
      <c r="AI440" s="987">
        <f t="shared" si="115"/>
        <v>0</v>
      </c>
      <c r="AJ440" s="987">
        <f t="shared" si="115"/>
        <v>0</v>
      </c>
      <c r="AK440" s="987">
        <f t="shared" si="115"/>
        <v>0</v>
      </c>
      <c r="AL440" s="987">
        <f t="shared" si="116"/>
        <v>0</v>
      </c>
      <c r="AM440" s="987">
        <f t="shared" si="116"/>
        <v>0</v>
      </c>
      <c r="AN440" s="987">
        <f t="shared" si="116"/>
        <v>0</v>
      </c>
      <c r="AO440" s="987">
        <f t="shared" si="116"/>
        <v>0</v>
      </c>
      <c r="AP440" s="987">
        <f t="shared" si="116"/>
        <v>0</v>
      </c>
      <c r="AQ440" s="987">
        <f t="shared" si="116"/>
        <v>0</v>
      </c>
      <c r="AR440" s="987">
        <f t="shared" si="116"/>
        <v>0</v>
      </c>
    </row>
    <row r="441" spans="2:44">
      <c r="B441" s="948">
        <v>1161</v>
      </c>
      <c r="C441" s="950" t="s">
        <v>3521</v>
      </c>
      <c r="D441" s="951">
        <v>1217</v>
      </c>
      <c r="E441" s="951" t="s">
        <v>3538</v>
      </c>
      <c r="F441" s="948" t="s">
        <v>4300</v>
      </c>
      <c r="G441" s="949">
        <v>45251</v>
      </c>
      <c r="H441" s="948" t="s">
        <v>4301</v>
      </c>
      <c r="I441" s="948" t="s">
        <v>4302</v>
      </c>
      <c r="J441" s="948" t="s">
        <v>467</v>
      </c>
      <c r="K441" s="948" t="s">
        <v>3557</v>
      </c>
      <c r="L441" s="960">
        <v>54</v>
      </c>
      <c r="M441" s="987">
        <v>16.669999999999998</v>
      </c>
      <c r="N441" s="987">
        <v>3.3299999999999996</v>
      </c>
      <c r="O441" s="987">
        <f t="shared" si="103"/>
        <v>19.999999999999996</v>
      </c>
      <c r="P441" s="987" t="s">
        <v>4296</v>
      </c>
      <c r="Q441" s="987"/>
      <c r="R441" s="987"/>
      <c r="S441" s="987"/>
      <c r="T441" s="987"/>
      <c r="U441" s="987"/>
      <c r="V441" s="987">
        <f t="shared" si="114"/>
        <v>19.999999999999996</v>
      </c>
      <c r="W441" s="987"/>
      <c r="X441" s="987"/>
      <c r="Y441" s="987"/>
      <c r="Z441" s="987">
        <f t="shared" si="104"/>
        <v>0</v>
      </c>
      <c r="AA441" s="987"/>
      <c r="AB441" s="987">
        <f t="shared" si="115"/>
        <v>16.669999999999998</v>
      </c>
      <c r="AC441" s="987">
        <f t="shared" si="115"/>
        <v>0</v>
      </c>
      <c r="AD441" s="987">
        <f t="shared" si="115"/>
        <v>0</v>
      </c>
      <c r="AE441" s="987">
        <f t="shared" si="115"/>
        <v>0</v>
      </c>
      <c r="AF441" s="987">
        <f t="shared" si="115"/>
        <v>0</v>
      </c>
      <c r="AG441" s="987">
        <f t="shared" si="115"/>
        <v>0</v>
      </c>
      <c r="AH441" s="987">
        <f t="shared" si="115"/>
        <v>0</v>
      </c>
      <c r="AI441" s="987">
        <f t="shared" si="115"/>
        <v>0</v>
      </c>
      <c r="AJ441" s="987">
        <f t="shared" si="115"/>
        <v>0</v>
      </c>
      <c r="AK441" s="987">
        <f t="shared" si="115"/>
        <v>0</v>
      </c>
      <c r="AL441" s="987">
        <f t="shared" si="116"/>
        <v>0</v>
      </c>
      <c r="AM441" s="987">
        <f t="shared" si="116"/>
        <v>0</v>
      </c>
      <c r="AN441" s="987">
        <f t="shared" si="116"/>
        <v>0</v>
      </c>
      <c r="AO441" s="987">
        <f t="shared" si="116"/>
        <v>0</v>
      </c>
      <c r="AP441" s="987">
        <f t="shared" si="116"/>
        <v>0</v>
      </c>
      <c r="AQ441" s="987">
        <f t="shared" si="116"/>
        <v>0</v>
      </c>
      <c r="AR441" s="987">
        <f t="shared" si="116"/>
        <v>0</v>
      </c>
    </row>
    <row r="442" spans="2:44">
      <c r="B442" s="948">
        <v>33</v>
      </c>
      <c r="C442" s="950" t="s">
        <v>3518</v>
      </c>
      <c r="D442" s="951">
        <v>33</v>
      </c>
      <c r="E442" s="951" t="s">
        <v>3538</v>
      </c>
      <c r="F442" s="948" t="s">
        <v>4303</v>
      </c>
      <c r="G442" s="949">
        <v>44971</v>
      </c>
      <c r="H442" s="948" t="s">
        <v>4304</v>
      </c>
      <c r="I442" s="948" t="s">
        <v>4305</v>
      </c>
      <c r="J442" s="948" t="s">
        <v>496</v>
      </c>
      <c r="K442" s="948">
        <v>8205</v>
      </c>
      <c r="L442" s="960">
        <v>261</v>
      </c>
      <c r="M442" s="987">
        <v>227.94</v>
      </c>
      <c r="N442" s="987">
        <v>45.589999999999996</v>
      </c>
      <c r="O442" s="987">
        <f t="shared" si="103"/>
        <v>273.52999999999997</v>
      </c>
      <c r="P442" s="987" t="s">
        <v>4306</v>
      </c>
      <c r="Q442" s="987"/>
      <c r="R442" s="987"/>
      <c r="S442" s="987"/>
      <c r="T442" s="987"/>
      <c r="U442" s="987"/>
      <c r="V442" s="987">
        <f>O442-0.01</f>
        <v>273.52</v>
      </c>
      <c r="W442" s="987"/>
      <c r="X442" s="987"/>
      <c r="Y442" s="987">
        <v>0.01</v>
      </c>
      <c r="Z442" s="987">
        <f t="shared" si="104"/>
        <v>0</v>
      </c>
      <c r="AA442" s="987"/>
      <c r="AB442" s="987">
        <f t="shared" si="115"/>
        <v>0</v>
      </c>
      <c r="AC442" s="987">
        <f t="shared" si="115"/>
        <v>227.94</v>
      </c>
      <c r="AD442" s="987">
        <f t="shared" si="115"/>
        <v>0</v>
      </c>
      <c r="AE442" s="987">
        <f t="shared" si="115"/>
        <v>0</v>
      </c>
      <c r="AF442" s="987">
        <f t="shared" si="115"/>
        <v>0</v>
      </c>
      <c r="AG442" s="987">
        <f t="shared" si="115"/>
        <v>0</v>
      </c>
      <c r="AH442" s="987">
        <f t="shared" si="115"/>
        <v>0</v>
      </c>
      <c r="AI442" s="987">
        <f t="shared" si="115"/>
        <v>0</v>
      </c>
      <c r="AJ442" s="987">
        <f t="shared" si="115"/>
        <v>0</v>
      </c>
      <c r="AK442" s="987">
        <f t="shared" si="115"/>
        <v>0</v>
      </c>
      <c r="AL442" s="987">
        <f t="shared" si="116"/>
        <v>0</v>
      </c>
      <c r="AM442" s="987">
        <f t="shared" si="116"/>
        <v>0</v>
      </c>
      <c r="AN442" s="987">
        <f t="shared" si="116"/>
        <v>0</v>
      </c>
      <c r="AO442" s="987">
        <f t="shared" si="116"/>
        <v>0</v>
      </c>
      <c r="AP442" s="987">
        <f t="shared" si="116"/>
        <v>0</v>
      </c>
      <c r="AQ442" s="987">
        <f t="shared" si="116"/>
        <v>0</v>
      </c>
      <c r="AR442" s="987">
        <f t="shared" si="116"/>
        <v>0</v>
      </c>
    </row>
    <row r="443" spans="2:44">
      <c r="B443" s="948">
        <v>93</v>
      </c>
      <c r="C443" s="950" t="s">
        <v>3518</v>
      </c>
      <c r="D443" s="951">
        <v>107</v>
      </c>
      <c r="E443" s="951" t="s">
        <v>3538</v>
      </c>
      <c r="F443" s="948" t="s">
        <v>4307</v>
      </c>
      <c r="G443" s="949">
        <v>44927</v>
      </c>
      <c r="H443" s="948" t="s">
        <v>4308</v>
      </c>
      <c r="I443" s="948" t="s">
        <v>4305</v>
      </c>
      <c r="J443" s="948" t="s">
        <v>496</v>
      </c>
      <c r="K443" s="948" t="s">
        <v>4309</v>
      </c>
      <c r="L443" s="960">
        <v>261</v>
      </c>
      <c r="M443" s="987">
        <v>472.68999999999994</v>
      </c>
      <c r="N443" s="987">
        <v>84.92</v>
      </c>
      <c r="O443" s="987">
        <f t="shared" si="103"/>
        <v>557.6099999999999</v>
      </c>
      <c r="P443" s="987" t="s">
        <v>61</v>
      </c>
      <c r="Q443" s="987"/>
      <c r="R443" s="987"/>
      <c r="S443" s="987"/>
      <c r="T443" s="987"/>
      <c r="U443" s="987"/>
      <c r="V443" s="987"/>
      <c r="W443" s="987"/>
      <c r="X443" s="987"/>
      <c r="Y443" s="987">
        <f>O443</f>
        <v>557.6099999999999</v>
      </c>
      <c r="Z443" s="987">
        <f t="shared" si="104"/>
        <v>0</v>
      </c>
      <c r="AA443" s="987"/>
      <c r="AB443" s="987">
        <f t="shared" si="115"/>
        <v>0</v>
      </c>
      <c r="AC443" s="987">
        <f t="shared" si="115"/>
        <v>472.68999999999994</v>
      </c>
      <c r="AD443" s="987">
        <f t="shared" si="115"/>
        <v>0</v>
      </c>
      <c r="AE443" s="987">
        <f t="shared" si="115"/>
        <v>0</v>
      </c>
      <c r="AF443" s="987">
        <f t="shared" si="115"/>
        <v>0</v>
      </c>
      <c r="AG443" s="987">
        <f t="shared" si="115"/>
        <v>0</v>
      </c>
      <c r="AH443" s="987">
        <f t="shared" si="115"/>
        <v>0</v>
      </c>
      <c r="AI443" s="987">
        <f t="shared" si="115"/>
        <v>0</v>
      </c>
      <c r="AJ443" s="987">
        <f t="shared" si="115"/>
        <v>0</v>
      </c>
      <c r="AK443" s="987">
        <f t="shared" si="115"/>
        <v>0</v>
      </c>
      <c r="AL443" s="987">
        <f t="shared" si="116"/>
        <v>0</v>
      </c>
      <c r="AM443" s="987">
        <f t="shared" si="116"/>
        <v>0</v>
      </c>
      <c r="AN443" s="987">
        <f t="shared" si="116"/>
        <v>0</v>
      </c>
      <c r="AO443" s="987">
        <f t="shared" si="116"/>
        <v>0</v>
      </c>
      <c r="AP443" s="987">
        <f t="shared" si="116"/>
        <v>0</v>
      </c>
      <c r="AQ443" s="987">
        <f t="shared" si="116"/>
        <v>0</v>
      </c>
      <c r="AR443" s="987">
        <f t="shared" si="116"/>
        <v>0</v>
      </c>
    </row>
    <row r="444" spans="2:44">
      <c r="B444" s="948">
        <v>422</v>
      </c>
      <c r="C444" s="950" t="s">
        <v>3520</v>
      </c>
      <c r="D444" s="951">
        <v>451</v>
      </c>
      <c r="E444" s="951" t="s">
        <v>3538</v>
      </c>
      <c r="F444" s="948" t="s">
        <v>4310</v>
      </c>
      <c r="G444" s="949">
        <v>44994</v>
      </c>
      <c r="H444" s="948" t="s">
        <v>4311</v>
      </c>
      <c r="I444" s="948" t="s">
        <v>4305</v>
      </c>
      <c r="J444" s="948" t="s">
        <v>496</v>
      </c>
      <c r="K444" s="948" t="s">
        <v>4309</v>
      </c>
      <c r="L444" s="960">
        <v>261</v>
      </c>
      <c r="M444" s="987">
        <v>301.31</v>
      </c>
      <c r="N444" s="987">
        <v>53.929999999999993</v>
      </c>
      <c r="O444" s="987">
        <f t="shared" si="103"/>
        <v>355.24</v>
      </c>
      <c r="P444" s="987" t="s">
        <v>4306</v>
      </c>
      <c r="Q444" s="987"/>
      <c r="R444" s="987"/>
      <c r="S444" s="987"/>
      <c r="T444" s="987"/>
      <c r="U444" s="987"/>
      <c r="V444" s="987">
        <f>O444</f>
        <v>355.24</v>
      </c>
      <c r="W444" s="987"/>
      <c r="X444" s="987"/>
      <c r="Y444" s="987"/>
      <c r="Z444" s="987">
        <f t="shared" si="104"/>
        <v>0</v>
      </c>
      <c r="AA444" s="987"/>
      <c r="AB444" s="987">
        <f t="shared" si="115"/>
        <v>0</v>
      </c>
      <c r="AC444" s="987">
        <f t="shared" si="115"/>
        <v>301.31</v>
      </c>
      <c r="AD444" s="987">
        <f t="shared" si="115"/>
        <v>0</v>
      </c>
      <c r="AE444" s="987">
        <f t="shared" si="115"/>
        <v>0</v>
      </c>
      <c r="AF444" s="987">
        <f t="shared" si="115"/>
        <v>0</v>
      </c>
      <c r="AG444" s="987">
        <f t="shared" si="115"/>
        <v>0</v>
      </c>
      <c r="AH444" s="987">
        <f t="shared" si="115"/>
        <v>0</v>
      </c>
      <c r="AI444" s="987">
        <f t="shared" si="115"/>
        <v>0</v>
      </c>
      <c r="AJ444" s="987">
        <f t="shared" si="115"/>
        <v>0</v>
      </c>
      <c r="AK444" s="987">
        <f t="shared" si="115"/>
        <v>0</v>
      </c>
      <c r="AL444" s="987">
        <f t="shared" si="116"/>
        <v>0</v>
      </c>
      <c r="AM444" s="987">
        <f t="shared" si="116"/>
        <v>0</v>
      </c>
      <c r="AN444" s="987">
        <f t="shared" si="116"/>
        <v>0</v>
      </c>
      <c r="AO444" s="987">
        <f t="shared" si="116"/>
        <v>0</v>
      </c>
      <c r="AP444" s="987">
        <f t="shared" si="116"/>
        <v>0</v>
      </c>
      <c r="AQ444" s="987">
        <f t="shared" si="116"/>
        <v>0</v>
      </c>
      <c r="AR444" s="987">
        <f t="shared" si="116"/>
        <v>0</v>
      </c>
    </row>
    <row r="445" spans="2:44">
      <c r="B445" s="948">
        <v>423</v>
      </c>
      <c r="C445" s="950" t="s">
        <v>3520</v>
      </c>
      <c r="D445" s="951">
        <v>452</v>
      </c>
      <c r="E445" s="951" t="s">
        <v>3538</v>
      </c>
      <c r="F445" s="948" t="s">
        <v>4312</v>
      </c>
      <c r="G445" s="949">
        <v>45048</v>
      </c>
      <c r="H445" s="948" t="s">
        <v>4311</v>
      </c>
      <c r="I445" s="948" t="s">
        <v>4305</v>
      </c>
      <c r="J445" s="948" t="s">
        <v>496</v>
      </c>
      <c r="K445" s="948" t="s">
        <v>4309</v>
      </c>
      <c r="L445" s="960">
        <v>261</v>
      </c>
      <c r="M445" s="987">
        <v>512.72</v>
      </c>
      <c r="N445" s="987">
        <v>98.08</v>
      </c>
      <c r="O445" s="987">
        <f t="shared" si="103"/>
        <v>610.80000000000007</v>
      </c>
      <c r="P445" s="987" t="s">
        <v>4306</v>
      </c>
      <c r="Q445" s="987"/>
      <c r="R445" s="987"/>
      <c r="S445" s="987"/>
      <c r="T445" s="987"/>
      <c r="U445" s="987"/>
      <c r="V445" s="987">
        <f>O445</f>
        <v>610.80000000000007</v>
      </c>
      <c r="W445" s="987"/>
      <c r="X445" s="987"/>
      <c r="Y445" s="987"/>
      <c r="Z445" s="987">
        <f t="shared" si="104"/>
        <v>0</v>
      </c>
      <c r="AA445" s="987"/>
      <c r="AB445" s="987">
        <f t="shared" si="115"/>
        <v>0</v>
      </c>
      <c r="AC445" s="987">
        <f t="shared" si="115"/>
        <v>512.72</v>
      </c>
      <c r="AD445" s="987">
        <f t="shared" si="115"/>
        <v>0</v>
      </c>
      <c r="AE445" s="987">
        <f t="shared" si="115"/>
        <v>0</v>
      </c>
      <c r="AF445" s="987">
        <f t="shared" si="115"/>
        <v>0</v>
      </c>
      <c r="AG445" s="987">
        <f t="shared" si="115"/>
        <v>0</v>
      </c>
      <c r="AH445" s="987">
        <f t="shared" si="115"/>
        <v>0</v>
      </c>
      <c r="AI445" s="987">
        <f t="shared" si="115"/>
        <v>0</v>
      </c>
      <c r="AJ445" s="987">
        <f t="shared" si="115"/>
        <v>0</v>
      </c>
      <c r="AK445" s="987">
        <f t="shared" si="115"/>
        <v>0</v>
      </c>
      <c r="AL445" s="987">
        <f t="shared" si="116"/>
        <v>0</v>
      </c>
      <c r="AM445" s="987">
        <f t="shared" si="116"/>
        <v>0</v>
      </c>
      <c r="AN445" s="987">
        <f t="shared" si="116"/>
        <v>0</v>
      </c>
      <c r="AO445" s="987">
        <f t="shared" si="116"/>
        <v>0</v>
      </c>
      <c r="AP445" s="987">
        <f t="shared" si="116"/>
        <v>0</v>
      </c>
      <c r="AQ445" s="987">
        <f t="shared" si="116"/>
        <v>0</v>
      </c>
      <c r="AR445" s="987">
        <f t="shared" si="116"/>
        <v>0</v>
      </c>
    </row>
    <row r="446" spans="2:44">
      <c r="B446" s="948">
        <v>437</v>
      </c>
      <c r="C446" s="950" t="s">
        <v>3520</v>
      </c>
      <c r="D446" s="951">
        <v>468</v>
      </c>
      <c r="E446" s="951" t="s">
        <v>3538</v>
      </c>
      <c r="F446" s="948" t="s">
        <v>4313</v>
      </c>
      <c r="G446" s="949">
        <v>45027</v>
      </c>
      <c r="H446" s="948" t="s">
        <v>3540</v>
      </c>
      <c r="I446" s="948" t="s">
        <v>4305</v>
      </c>
      <c r="J446" s="948" t="s">
        <v>496</v>
      </c>
      <c r="K446" s="948" t="s">
        <v>4309</v>
      </c>
      <c r="L446" s="960">
        <v>261</v>
      </c>
      <c r="M446" s="987">
        <v>331.88</v>
      </c>
      <c r="N446" s="987">
        <v>66.38</v>
      </c>
      <c r="O446" s="987">
        <f t="shared" si="103"/>
        <v>398.26</v>
      </c>
      <c r="P446" s="987" t="s">
        <v>4306</v>
      </c>
      <c r="Q446" s="987"/>
      <c r="R446" s="987"/>
      <c r="S446" s="987"/>
      <c r="T446" s="987"/>
      <c r="U446" s="987"/>
      <c r="V446" s="987">
        <f>O446</f>
        <v>398.26</v>
      </c>
      <c r="W446" s="987"/>
      <c r="X446" s="987"/>
      <c r="Y446" s="987"/>
      <c r="Z446" s="987">
        <f t="shared" si="104"/>
        <v>0</v>
      </c>
      <c r="AA446" s="987"/>
      <c r="AB446" s="987">
        <f t="shared" si="115"/>
        <v>0</v>
      </c>
      <c r="AC446" s="987">
        <f t="shared" si="115"/>
        <v>331.88</v>
      </c>
      <c r="AD446" s="987">
        <f t="shared" si="115"/>
        <v>0</v>
      </c>
      <c r="AE446" s="987">
        <f t="shared" si="115"/>
        <v>0</v>
      </c>
      <c r="AF446" s="987">
        <f t="shared" si="115"/>
        <v>0</v>
      </c>
      <c r="AG446" s="987">
        <f t="shared" si="115"/>
        <v>0</v>
      </c>
      <c r="AH446" s="987">
        <f t="shared" si="115"/>
        <v>0</v>
      </c>
      <c r="AI446" s="987">
        <f t="shared" si="115"/>
        <v>0</v>
      </c>
      <c r="AJ446" s="987">
        <f t="shared" si="115"/>
        <v>0</v>
      </c>
      <c r="AK446" s="987">
        <f t="shared" si="115"/>
        <v>0</v>
      </c>
      <c r="AL446" s="987">
        <f t="shared" si="116"/>
        <v>0</v>
      </c>
      <c r="AM446" s="987">
        <f t="shared" si="116"/>
        <v>0</v>
      </c>
      <c r="AN446" s="987">
        <f t="shared" si="116"/>
        <v>0</v>
      </c>
      <c r="AO446" s="987">
        <f t="shared" si="116"/>
        <v>0</v>
      </c>
      <c r="AP446" s="987">
        <f t="shared" si="116"/>
        <v>0</v>
      </c>
      <c r="AQ446" s="987">
        <f t="shared" si="116"/>
        <v>0</v>
      </c>
      <c r="AR446" s="987">
        <f t="shared" si="116"/>
        <v>0</v>
      </c>
    </row>
    <row r="447" spans="2:44">
      <c r="B447" s="948">
        <v>710</v>
      </c>
      <c r="C447" s="950" t="s">
        <v>3522</v>
      </c>
      <c r="D447" s="951">
        <v>745</v>
      </c>
      <c r="E447" s="951" t="s">
        <v>4314</v>
      </c>
      <c r="F447" s="948" t="s">
        <v>4315</v>
      </c>
      <c r="G447" s="949">
        <v>45110</v>
      </c>
      <c r="H447" s="948" t="s">
        <v>4316</v>
      </c>
      <c r="I447" s="948" t="s">
        <v>4305</v>
      </c>
      <c r="J447" s="948" t="s">
        <v>496</v>
      </c>
      <c r="K447" s="948" t="s">
        <v>4317</v>
      </c>
      <c r="L447" s="960">
        <v>280</v>
      </c>
      <c r="M447" s="987">
        <v>-421.45</v>
      </c>
      <c r="N447" s="987">
        <v>-84.289999999999992</v>
      </c>
      <c r="O447" s="987">
        <f t="shared" si="103"/>
        <v>-505.74</v>
      </c>
      <c r="P447" s="987"/>
      <c r="Q447" s="987"/>
      <c r="R447" s="987">
        <v>505.74</v>
      </c>
      <c r="S447" s="987"/>
      <c r="T447" s="987"/>
      <c r="U447" s="987"/>
      <c r="V447" s="987"/>
      <c r="W447" s="987"/>
      <c r="X447" s="987"/>
      <c r="Y447" s="987"/>
      <c r="Z447" s="987">
        <f t="shared" si="104"/>
        <v>0</v>
      </c>
      <c r="AA447" s="987"/>
      <c r="AB447" s="987">
        <f t="shared" si="115"/>
        <v>0</v>
      </c>
      <c r="AC447" s="987">
        <f t="shared" si="115"/>
        <v>0</v>
      </c>
      <c r="AD447" s="987">
        <f t="shared" si="115"/>
        <v>0</v>
      </c>
      <c r="AE447" s="987">
        <f t="shared" si="115"/>
        <v>0</v>
      </c>
      <c r="AF447" s="987">
        <f t="shared" si="115"/>
        <v>0</v>
      </c>
      <c r="AG447" s="987">
        <f t="shared" si="115"/>
        <v>0</v>
      </c>
      <c r="AH447" s="987">
        <f t="shared" si="115"/>
        <v>0</v>
      </c>
      <c r="AI447" s="987">
        <f t="shared" si="115"/>
        <v>0</v>
      </c>
      <c r="AJ447" s="987">
        <f t="shared" si="115"/>
        <v>0</v>
      </c>
      <c r="AK447" s="987">
        <f t="shared" si="115"/>
        <v>0</v>
      </c>
      <c r="AL447" s="987">
        <f t="shared" si="116"/>
        <v>0</v>
      </c>
      <c r="AM447" s="987">
        <f t="shared" si="116"/>
        <v>-421.45</v>
      </c>
      <c r="AN447" s="987">
        <f t="shared" si="116"/>
        <v>0</v>
      </c>
      <c r="AO447" s="987">
        <f t="shared" si="116"/>
        <v>0</v>
      </c>
      <c r="AP447" s="987">
        <f t="shared" si="116"/>
        <v>0</v>
      </c>
      <c r="AQ447" s="987">
        <f t="shared" si="116"/>
        <v>0</v>
      </c>
      <c r="AR447" s="987">
        <f t="shared" si="116"/>
        <v>0</v>
      </c>
    </row>
    <row r="448" spans="2:44">
      <c r="B448" s="948">
        <v>721</v>
      </c>
      <c r="C448" s="950" t="s">
        <v>3522</v>
      </c>
      <c r="D448" s="951">
        <v>756</v>
      </c>
      <c r="E448" s="951" t="s">
        <v>3538</v>
      </c>
      <c r="F448" s="948" t="s">
        <v>4318</v>
      </c>
      <c r="G448" s="949">
        <v>45110</v>
      </c>
      <c r="H448" s="948" t="s">
        <v>4316</v>
      </c>
      <c r="I448" s="948" t="s">
        <v>4305</v>
      </c>
      <c r="J448" s="948" t="s">
        <v>496</v>
      </c>
      <c r="K448" s="948" t="s">
        <v>4317</v>
      </c>
      <c r="L448" s="960">
        <v>280</v>
      </c>
      <c r="M448" s="987">
        <v>30.939999999999998</v>
      </c>
      <c r="N448" s="987">
        <v>2.79</v>
      </c>
      <c r="O448" s="987">
        <f t="shared" si="103"/>
        <v>33.729999999999997</v>
      </c>
      <c r="P448" s="987"/>
      <c r="Q448" s="987"/>
      <c r="R448" s="987"/>
      <c r="S448" s="987"/>
      <c r="T448" s="987"/>
      <c r="U448" s="987"/>
      <c r="V448" s="987">
        <f>O448</f>
        <v>33.729999999999997</v>
      </c>
      <c r="W448" s="987"/>
      <c r="X448" s="987"/>
      <c r="Y448" s="987"/>
      <c r="Z448" s="987">
        <f t="shared" si="104"/>
        <v>0</v>
      </c>
      <c r="AA448" s="987"/>
      <c r="AB448" s="987">
        <f t="shared" ref="AB448:AK457" si="117">IF(AB$6-$L448=0,$M448,0)</f>
        <v>0</v>
      </c>
      <c r="AC448" s="987">
        <f t="shared" si="117"/>
        <v>0</v>
      </c>
      <c r="AD448" s="987">
        <f t="shared" si="117"/>
        <v>0</v>
      </c>
      <c r="AE448" s="987">
        <f t="shared" si="117"/>
        <v>0</v>
      </c>
      <c r="AF448" s="987">
        <f t="shared" si="117"/>
        <v>0</v>
      </c>
      <c r="AG448" s="987">
        <f t="shared" si="117"/>
        <v>0</v>
      </c>
      <c r="AH448" s="987">
        <f t="shared" si="117"/>
        <v>0</v>
      </c>
      <c r="AI448" s="987">
        <f t="shared" si="117"/>
        <v>0</v>
      </c>
      <c r="AJ448" s="987">
        <f t="shared" si="117"/>
        <v>0</v>
      </c>
      <c r="AK448" s="987">
        <f t="shared" si="117"/>
        <v>0</v>
      </c>
      <c r="AL448" s="987">
        <f t="shared" ref="AL448:AR457" si="118">IF(AL$6-$L448=0,$M448,0)</f>
        <v>0</v>
      </c>
      <c r="AM448" s="987">
        <f t="shared" si="118"/>
        <v>30.939999999999998</v>
      </c>
      <c r="AN448" s="987">
        <f t="shared" si="118"/>
        <v>0</v>
      </c>
      <c r="AO448" s="987">
        <f t="shared" si="118"/>
        <v>0</v>
      </c>
      <c r="AP448" s="987">
        <f t="shared" si="118"/>
        <v>0</v>
      </c>
      <c r="AQ448" s="987">
        <f t="shared" si="118"/>
        <v>0</v>
      </c>
      <c r="AR448" s="987">
        <f t="shared" si="118"/>
        <v>0</v>
      </c>
    </row>
    <row r="449" spans="2:44">
      <c r="B449" s="948">
        <v>722</v>
      </c>
      <c r="C449" s="950" t="s">
        <v>3522</v>
      </c>
      <c r="D449" s="951">
        <v>757</v>
      </c>
      <c r="E449" s="951" t="s">
        <v>3538</v>
      </c>
      <c r="F449" s="948" t="s">
        <v>4319</v>
      </c>
      <c r="G449" s="949">
        <v>45128</v>
      </c>
      <c r="H449" s="948" t="s">
        <v>4316</v>
      </c>
      <c r="I449" s="948" t="s">
        <v>4305</v>
      </c>
      <c r="J449" s="948" t="s">
        <v>496</v>
      </c>
      <c r="K449" s="948" t="s">
        <v>4317</v>
      </c>
      <c r="L449" s="960">
        <v>280</v>
      </c>
      <c r="M449" s="987">
        <v>177.45999999999998</v>
      </c>
      <c r="N449" s="987">
        <v>35.489999999999995</v>
      </c>
      <c r="O449" s="987">
        <f t="shared" si="103"/>
        <v>212.95</v>
      </c>
      <c r="P449" s="987" t="s">
        <v>4320</v>
      </c>
      <c r="Q449" s="987"/>
      <c r="R449" s="987"/>
      <c r="S449" s="987"/>
      <c r="T449" s="987"/>
      <c r="U449" s="987"/>
      <c r="V449" s="987"/>
      <c r="W449" s="987"/>
      <c r="X449" s="987">
        <f>O449</f>
        <v>212.95</v>
      </c>
      <c r="Y449" s="987"/>
      <c r="Z449" s="987">
        <f t="shared" si="104"/>
        <v>0</v>
      </c>
      <c r="AA449" s="987"/>
      <c r="AB449" s="987">
        <f t="shared" si="117"/>
        <v>0</v>
      </c>
      <c r="AC449" s="987">
        <f t="shared" si="117"/>
        <v>0</v>
      </c>
      <c r="AD449" s="987">
        <f t="shared" si="117"/>
        <v>0</v>
      </c>
      <c r="AE449" s="987">
        <f t="shared" si="117"/>
        <v>0</v>
      </c>
      <c r="AF449" s="987">
        <f t="shared" si="117"/>
        <v>0</v>
      </c>
      <c r="AG449" s="987">
        <f t="shared" si="117"/>
        <v>0</v>
      </c>
      <c r="AH449" s="987">
        <f t="shared" si="117"/>
        <v>0</v>
      </c>
      <c r="AI449" s="987">
        <f t="shared" si="117"/>
        <v>0</v>
      </c>
      <c r="AJ449" s="987">
        <f t="shared" si="117"/>
        <v>0</v>
      </c>
      <c r="AK449" s="987">
        <f t="shared" si="117"/>
        <v>0</v>
      </c>
      <c r="AL449" s="987">
        <f t="shared" si="118"/>
        <v>0</v>
      </c>
      <c r="AM449" s="987">
        <f t="shared" si="118"/>
        <v>177.45999999999998</v>
      </c>
      <c r="AN449" s="987">
        <f t="shared" si="118"/>
        <v>0</v>
      </c>
      <c r="AO449" s="987">
        <f t="shared" si="118"/>
        <v>0</v>
      </c>
      <c r="AP449" s="987">
        <f t="shared" si="118"/>
        <v>0</v>
      </c>
      <c r="AQ449" s="987">
        <f t="shared" si="118"/>
        <v>0</v>
      </c>
      <c r="AR449" s="987">
        <f t="shared" si="118"/>
        <v>0</v>
      </c>
    </row>
    <row r="450" spans="2:44">
      <c r="B450" s="948">
        <v>1168</v>
      </c>
      <c r="C450" s="950" t="s">
        <v>3521</v>
      </c>
      <c r="D450" s="951">
        <v>1225</v>
      </c>
      <c r="E450" s="951" t="s">
        <v>3538</v>
      </c>
      <c r="F450" s="948" t="s">
        <v>4321</v>
      </c>
      <c r="G450" s="949">
        <v>45211</v>
      </c>
      <c r="H450" s="948" t="s">
        <v>4322</v>
      </c>
      <c r="I450" s="948" t="s">
        <v>4305</v>
      </c>
      <c r="J450" s="948" t="s">
        <v>496</v>
      </c>
      <c r="K450" s="948" t="s">
        <v>4317</v>
      </c>
      <c r="L450" s="960">
        <v>280</v>
      </c>
      <c r="M450" s="987">
        <v>98.9</v>
      </c>
      <c r="N450" s="987">
        <v>18.48</v>
      </c>
      <c r="O450" s="987">
        <f t="shared" si="103"/>
        <v>117.38000000000001</v>
      </c>
      <c r="P450" s="987"/>
      <c r="Q450" s="987"/>
      <c r="R450" s="987"/>
      <c r="S450" s="987"/>
      <c r="T450" s="987"/>
      <c r="U450" s="987"/>
      <c r="V450" s="987">
        <f>O450</f>
        <v>117.38000000000001</v>
      </c>
      <c r="W450" s="987"/>
      <c r="X450" s="987"/>
      <c r="Y450" s="987"/>
      <c r="Z450" s="987">
        <f t="shared" si="104"/>
        <v>0</v>
      </c>
      <c r="AA450" s="987"/>
      <c r="AB450" s="987">
        <f t="shared" si="117"/>
        <v>0</v>
      </c>
      <c r="AC450" s="987">
        <f t="shared" si="117"/>
        <v>0</v>
      </c>
      <c r="AD450" s="987">
        <f t="shared" si="117"/>
        <v>0</v>
      </c>
      <c r="AE450" s="987">
        <f t="shared" si="117"/>
        <v>0</v>
      </c>
      <c r="AF450" s="987">
        <f t="shared" si="117"/>
        <v>0</v>
      </c>
      <c r="AG450" s="987">
        <f t="shared" si="117"/>
        <v>0</v>
      </c>
      <c r="AH450" s="987">
        <f t="shared" si="117"/>
        <v>0</v>
      </c>
      <c r="AI450" s="987">
        <f t="shared" si="117"/>
        <v>0</v>
      </c>
      <c r="AJ450" s="987">
        <f t="shared" si="117"/>
        <v>0</v>
      </c>
      <c r="AK450" s="987">
        <f t="shared" si="117"/>
        <v>0</v>
      </c>
      <c r="AL450" s="987">
        <f t="shared" si="118"/>
        <v>0</v>
      </c>
      <c r="AM450" s="987">
        <f t="shared" si="118"/>
        <v>98.9</v>
      </c>
      <c r="AN450" s="987">
        <f t="shared" si="118"/>
        <v>0</v>
      </c>
      <c r="AO450" s="987">
        <f t="shared" si="118"/>
        <v>0</v>
      </c>
      <c r="AP450" s="987">
        <f t="shared" si="118"/>
        <v>0</v>
      </c>
      <c r="AQ450" s="987">
        <f t="shared" si="118"/>
        <v>0</v>
      </c>
      <c r="AR450" s="987">
        <f t="shared" si="118"/>
        <v>0</v>
      </c>
    </row>
    <row r="451" spans="2:44">
      <c r="B451" s="948">
        <v>1169</v>
      </c>
      <c r="C451" s="950" t="s">
        <v>3521</v>
      </c>
      <c r="D451" s="951">
        <v>1226</v>
      </c>
      <c r="E451" s="951" t="s">
        <v>3538</v>
      </c>
      <c r="F451" s="948" t="s">
        <v>4323</v>
      </c>
      <c r="G451" s="949">
        <v>45226</v>
      </c>
      <c r="H451" s="948" t="s">
        <v>4322</v>
      </c>
      <c r="I451" s="948" t="s">
        <v>4305</v>
      </c>
      <c r="J451" s="948" t="s">
        <v>496</v>
      </c>
      <c r="K451" s="948" t="s">
        <v>4317</v>
      </c>
      <c r="L451" s="960">
        <v>280</v>
      </c>
      <c r="M451" s="987">
        <v>318.25</v>
      </c>
      <c r="N451" s="987">
        <v>46.45</v>
      </c>
      <c r="O451" s="987">
        <f t="shared" si="103"/>
        <v>364.7</v>
      </c>
      <c r="P451" s="987" t="s">
        <v>2559</v>
      </c>
      <c r="Q451" s="987"/>
      <c r="R451" s="987"/>
      <c r="S451" s="987"/>
      <c r="T451" s="987"/>
      <c r="U451" s="987"/>
      <c r="V451" s="987"/>
      <c r="W451" s="987"/>
      <c r="X451" s="987">
        <f>O451</f>
        <v>364.7</v>
      </c>
      <c r="Y451" s="987"/>
      <c r="Z451" s="987">
        <f t="shared" si="104"/>
        <v>0</v>
      </c>
      <c r="AA451" s="987"/>
      <c r="AB451" s="987">
        <f t="shared" si="117"/>
        <v>0</v>
      </c>
      <c r="AC451" s="987">
        <f t="shared" si="117"/>
        <v>0</v>
      </c>
      <c r="AD451" s="987">
        <f t="shared" si="117"/>
        <v>0</v>
      </c>
      <c r="AE451" s="987">
        <f t="shared" si="117"/>
        <v>0</v>
      </c>
      <c r="AF451" s="987">
        <f t="shared" si="117"/>
        <v>0</v>
      </c>
      <c r="AG451" s="987">
        <f t="shared" si="117"/>
        <v>0</v>
      </c>
      <c r="AH451" s="987">
        <f t="shared" si="117"/>
        <v>0</v>
      </c>
      <c r="AI451" s="987">
        <f t="shared" si="117"/>
        <v>0</v>
      </c>
      <c r="AJ451" s="987">
        <f t="shared" si="117"/>
        <v>0</v>
      </c>
      <c r="AK451" s="987">
        <f t="shared" si="117"/>
        <v>0</v>
      </c>
      <c r="AL451" s="987">
        <f t="shared" si="118"/>
        <v>0</v>
      </c>
      <c r="AM451" s="987">
        <f t="shared" si="118"/>
        <v>318.25</v>
      </c>
      <c r="AN451" s="987">
        <f t="shared" si="118"/>
        <v>0</v>
      </c>
      <c r="AO451" s="987">
        <f t="shared" si="118"/>
        <v>0</v>
      </c>
      <c r="AP451" s="987">
        <f t="shared" si="118"/>
        <v>0</v>
      </c>
      <c r="AQ451" s="987">
        <f t="shared" si="118"/>
        <v>0</v>
      </c>
      <c r="AR451" s="987">
        <f t="shared" si="118"/>
        <v>0</v>
      </c>
    </row>
    <row r="452" spans="2:44">
      <c r="B452" s="948">
        <v>1244</v>
      </c>
      <c r="C452" s="950" t="s">
        <v>3521</v>
      </c>
      <c r="D452" s="951">
        <v>1301</v>
      </c>
      <c r="E452" s="951" t="s">
        <v>3538</v>
      </c>
      <c r="F452" s="948" t="s">
        <v>4324</v>
      </c>
      <c r="G452" s="949">
        <v>45185</v>
      </c>
      <c r="H452" s="948" t="s">
        <v>3540</v>
      </c>
      <c r="I452" s="948" t="s">
        <v>4305</v>
      </c>
      <c r="J452" s="948" t="s">
        <v>496</v>
      </c>
      <c r="K452" s="948" t="s">
        <v>4317</v>
      </c>
      <c r="L452" s="960">
        <v>280</v>
      </c>
      <c r="M452" s="987">
        <v>91.9</v>
      </c>
      <c r="N452" s="987">
        <v>0</v>
      </c>
      <c r="O452" s="987">
        <f t="shared" si="103"/>
        <v>91.9</v>
      </c>
      <c r="P452" s="987"/>
      <c r="Q452" s="987"/>
      <c r="R452" s="987"/>
      <c r="S452" s="987"/>
      <c r="T452" s="987"/>
      <c r="U452" s="987"/>
      <c r="V452" s="987">
        <f t="shared" ref="V452:V479" si="119">O452</f>
        <v>91.9</v>
      </c>
      <c r="W452" s="987"/>
      <c r="X452" s="987"/>
      <c r="Y452" s="987"/>
      <c r="Z452" s="987">
        <f t="shared" si="104"/>
        <v>0</v>
      </c>
      <c r="AA452" s="987"/>
      <c r="AB452" s="987">
        <f t="shared" si="117"/>
        <v>0</v>
      </c>
      <c r="AC452" s="987">
        <f t="shared" si="117"/>
        <v>0</v>
      </c>
      <c r="AD452" s="987">
        <f t="shared" si="117"/>
        <v>0</v>
      </c>
      <c r="AE452" s="987">
        <f t="shared" si="117"/>
        <v>0</v>
      </c>
      <c r="AF452" s="987">
        <f t="shared" si="117"/>
        <v>0</v>
      </c>
      <c r="AG452" s="987">
        <f t="shared" si="117"/>
        <v>0</v>
      </c>
      <c r="AH452" s="987">
        <f t="shared" si="117"/>
        <v>0</v>
      </c>
      <c r="AI452" s="987">
        <f t="shared" si="117"/>
        <v>0</v>
      </c>
      <c r="AJ452" s="987">
        <f t="shared" si="117"/>
        <v>0</v>
      </c>
      <c r="AK452" s="987">
        <f t="shared" si="117"/>
        <v>0</v>
      </c>
      <c r="AL452" s="987">
        <f t="shared" si="118"/>
        <v>0</v>
      </c>
      <c r="AM452" s="987">
        <f t="shared" si="118"/>
        <v>91.9</v>
      </c>
      <c r="AN452" s="987">
        <f t="shared" si="118"/>
        <v>0</v>
      </c>
      <c r="AO452" s="987">
        <f t="shared" si="118"/>
        <v>0</v>
      </c>
      <c r="AP452" s="987">
        <f t="shared" si="118"/>
        <v>0</v>
      </c>
      <c r="AQ452" s="987">
        <f t="shared" si="118"/>
        <v>0</v>
      </c>
      <c r="AR452" s="987">
        <f t="shared" si="118"/>
        <v>0</v>
      </c>
    </row>
    <row r="453" spans="2:44">
      <c r="B453" s="948">
        <v>1245</v>
      </c>
      <c r="C453" s="950" t="s">
        <v>3521</v>
      </c>
      <c r="D453" s="951">
        <v>1302</v>
      </c>
      <c r="E453" s="951" t="s">
        <v>3538</v>
      </c>
      <c r="F453" s="948" t="s">
        <v>4325</v>
      </c>
      <c r="G453" s="949">
        <v>45185</v>
      </c>
      <c r="H453" s="948" t="s">
        <v>3540</v>
      </c>
      <c r="I453" s="948" t="s">
        <v>4305</v>
      </c>
      <c r="J453" s="948" t="s">
        <v>496</v>
      </c>
      <c r="K453" s="948" t="s">
        <v>4317</v>
      </c>
      <c r="L453" s="960">
        <v>280</v>
      </c>
      <c r="M453" s="987">
        <v>13.790000000000001</v>
      </c>
      <c r="N453" s="987">
        <v>0</v>
      </c>
      <c r="O453" s="987">
        <f t="shared" si="103"/>
        <v>13.790000000000001</v>
      </c>
      <c r="P453" s="987"/>
      <c r="Q453" s="987"/>
      <c r="R453" s="987"/>
      <c r="S453" s="987"/>
      <c r="T453" s="987"/>
      <c r="U453" s="987"/>
      <c r="V453" s="987">
        <f t="shared" si="119"/>
        <v>13.790000000000001</v>
      </c>
      <c r="W453" s="987"/>
      <c r="X453" s="987"/>
      <c r="Y453" s="987"/>
      <c r="Z453" s="987">
        <f t="shared" si="104"/>
        <v>0</v>
      </c>
      <c r="AA453" s="987"/>
      <c r="AB453" s="987">
        <f t="shared" si="117"/>
        <v>0</v>
      </c>
      <c r="AC453" s="987">
        <f t="shared" si="117"/>
        <v>0</v>
      </c>
      <c r="AD453" s="987">
        <f t="shared" si="117"/>
        <v>0</v>
      </c>
      <c r="AE453" s="987">
        <f t="shared" si="117"/>
        <v>0</v>
      </c>
      <c r="AF453" s="987">
        <f t="shared" si="117"/>
        <v>0</v>
      </c>
      <c r="AG453" s="987">
        <f t="shared" si="117"/>
        <v>0</v>
      </c>
      <c r="AH453" s="987">
        <f t="shared" si="117"/>
        <v>0</v>
      </c>
      <c r="AI453" s="987">
        <f t="shared" si="117"/>
        <v>0</v>
      </c>
      <c r="AJ453" s="987">
        <f t="shared" si="117"/>
        <v>0</v>
      </c>
      <c r="AK453" s="987">
        <f t="shared" si="117"/>
        <v>0</v>
      </c>
      <c r="AL453" s="987">
        <f t="shared" si="118"/>
        <v>0</v>
      </c>
      <c r="AM453" s="987">
        <f t="shared" si="118"/>
        <v>13.790000000000001</v>
      </c>
      <c r="AN453" s="987">
        <f t="shared" si="118"/>
        <v>0</v>
      </c>
      <c r="AO453" s="987">
        <f t="shared" si="118"/>
        <v>0</v>
      </c>
      <c r="AP453" s="987">
        <f t="shared" si="118"/>
        <v>0</v>
      </c>
      <c r="AQ453" s="987">
        <f t="shared" si="118"/>
        <v>0</v>
      </c>
      <c r="AR453" s="987">
        <f t="shared" si="118"/>
        <v>0</v>
      </c>
    </row>
    <row r="454" spans="2:44">
      <c r="B454" s="948">
        <v>100</v>
      </c>
      <c r="C454" s="950" t="s">
        <v>3518</v>
      </c>
      <c r="D454" s="951">
        <v>117</v>
      </c>
      <c r="E454" s="951" t="s">
        <v>3538</v>
      </c>
      <c r="F454" s="948" t="s">
        <v>4326</v>
      </c>
      <c r="G454" s="949">
        <v>44946</v>
      </c>
      <c r="H454" s="948" t="s">
        <v>4327</v>
      </c>
      <c r="I454" s="948" t="s">
        <v>4328</v>
      </c>
      <c r="J454" s="948" t="s">
        <v>468</v>
      </c>
      <c r="K454" s="948" t="s">
        <v>3557</v>
      </c>
      <c r="L454" s="960">
        <v>54</v>
      </c>
      <c r="M454" s="987">
        <v>235</v>
      </c>
      <c r="N454" s="987">
        <v>0</v>
      </c>
      <c r="O454" s="987">
        <f t="shared" si="103"/>
        <v>235</v>
      </c>
      <c r="P454" s="987"/>
      <c r="Q454" s="987"/>
      <c r="R454" s="987"/>
      <c r="S454" s="987"/>
      <c r="T454" s="987"/>
      <c r="U454" s="987"/>
      <c r="V454" s="987">
        <f t="shared" si="119"/>
        <v>235</v>
      </c>
      <c r="W454" s="987"/>
      <c r="X454" s="987"/>
      <c r="Y454" s="987"/>
      <c r="Z454" s="987">
        <f t="shared" si="104"/>
        <v>0</v>
      </c>
      <c r="AA454" s="987"/>
      <c r="AB454" s="987">
        <f t="shared" si="117"/>
        <v>235</v>
      </c>
      <c r="AC454" s="987">
        <f t="shared" si="117"/>
        <v>0</v>
      </c>
      <c r="AD454" s="987">
        <f t="shared" si="117"/>
        <v>0</v>
      </c>
      <c r="AE454" s="987">
        <f t="shared" si="117"/>
        <v>0</v>
      </c>
      <c r="AF454" s="987">
        <f t="shared" si="117"/>
        <v>0</v>
      </c>
      <c r="AG454" s="987">
        <f t="shared" si="117"/>
        <v>0</v>
      </c>
      <c r="AH454" s="987">
        <f t="shared" si="117"/>
        <v>0</v>
      </c>
      <c r="AI454" s="987">
        <f t="shared" si="117"/>
        <v>0</v>
      </c>
      <c r="AJ454" s="987">
        <f t="shared" si="117"/>
        <v>0</v>
      </c>
      <c r="AK454" s="987">
        <f t="shared" si="117"/>
        <v>0</v>
      </c>
      <c r="AL454" s="987">
        <f t="shared" si="118"/>
        <v>0</v>
      </c>
      <c r="AM454" s="987">
        <f t="shared" si="118"/>
        <v>0</v>
      </c>
      <c r="AN454" s="987">
        <f t="shared" si="118"/>
        <v>0</v>
      </c>
      <c r="AO454" s="987">
        <f t="shared" si="118"/>
        <v>0</v>
      </c>
      <c r="AP454" s="987">
        <f t="shared" si="118"/>
        <v>0</v>
      </c>
      <c r="AQ454" s="987">
        <f t="shared" si="118"/>
        <v>0</v>
      </c>
      <c r="AR454" s="987">
        <f t="shared" si="118"/>
        <v>0</v>
      </c>
    </row>
    <row r="455" spans="2:44">
      <c r="B455" s="948">
        <v>101</v>
      </c>
      <c r="C455" s="950" t="s">
        <v>3518</v>
      </c>
      <c r="D455" s="951">
        <v>118</v>
      </c>
      <c r="E455" s="951" t="s">
        <v>3538</v>
      </c>
      <c r="F455" s="948" t="s">
        <v>4329</v>
      </c>
      <c r="G455" s="949">
        <v>44954</v>
      </c>
      <c r="H455" s="948" t="s">
        <v>4330</v>
      </c>
      <c r="I455" s="948" t="s">
        <v>4328</v>
      </c>
      <c r="J455" s="948" t="s">
        <v>468</v>
      </c>
      <c r="K455" s="948" t="s">
        <v>3557</v>
      </c>
      <c r="L455" s="960">
        <v>54</v>
      </c>
      <c r="M455" s="987">
        <v>171</v>
      </c>
      <c r="N455" s="987">
        <v>0</v>
      </c>
      <c r="O455" s="987">
        <f t="shared" si="103"/>
        <v>171</v>
      </c>
      <c r="P455" s="987"/>
      <c r="Q455" s="987"/>
      <c r="R455" s="987"/>
      <c r="S455" s="987"/>
      <c r="T455" s="987"/>
      <c r="U455" s="987"/>
      <c r="V455" s="987">
        <f t="shared" si="119"/>
        <v>171</v>
      </c>
      <c r="W455" s="987"/>
      <c r="X455" s="987"/>
      <c r="Y455" s="987"/>
      <c r="Z455" s="987">
        <f t="shared" si="104"/>
        <v>0</v>
      </c>
      <c r="AA455" s="987"/>
      <c r="AB455" s="987">
        <f t="shared" si="117"/>
        <v>171</v>
      </c>
      <c r="AC455" s="987">
        <f t="shared" si="117"/>
        <v>0</v>
      </c>
      <c r="AD455" s="987">
        <f t="shared" si="117"/>
        <v>0</v>
      </c>
      <c r="AE455" s="987">
        <f t="shared" si="117"/>
        <v>0</v>
      </c>
      <c r="AF455" s="987">
        <f t="shared" si="117"/>
        <v>0</v>
      </c>
      <c r="AG455" s="987">
        <f t="shared" si="117"/>
        <v>0</v>
      </c>
      <c r="AH455" s="987">
        <f t="shared" si="117"/>
        <v>0</v>
      </c>
      <c r="AI455" s="987">
        <f t="shared" si="117"/>
        <v>0</v>
      </c>
      <c r="AJ455" s="987">
        <f t="shared" si="117"/>
        <v>0</v>
      </c>
      <c r="AK455" s="987">
        <f t="shared" si="117"/>
        <v>0</v>
      </c>
      <c r="AL455" s="987">
        <f t="shared" si="118"/>
        <v>0</v>
      </c>
      <c r="AM455" s="987">
        <f t="shared" si="118"/>
        <v>0</v>
      </c>
      <c r="AN455" s="987">
        <f t="shared" si="118"/>
        <v>0</v>
      </c>
      <c r="AO455" s="987">
        <f t="shared" si="118"/>
        <v>0</v>
      </c>
      <c r="AP455" s="987">
        <f t="shared" si="118"/>
        <v>0</v>
      </c>
      <c r="AQ455" s="987">
        <f t="shared" si="118"/>
        <v>0</v>
      </c>
      <c r="AR455" s="987">
        <f t="shared" si="118"/>
        <v>0</v>
      </c>
    </row>
    <row r="456" spans="2:44">
      <c r="B456" s="948">
        <v>102</v>
      </c>
      <c r="C456" s="950" t="s">
        <v>3518</v>
      </c>
      <c r="D456" s="951">
        <v>119</v>
      </c>
      <c r="E456" s="951" t="s">
        <v>3538</v>
      </c>
      <c r="F456" s="948" t="s">
        <v>4331</v>
      </c>
      <c r="G456" s="949">
        <v>44965</v>
      </c>
      <c r="H456" s="948" t="s">
        <v>4332</v>
      </c>
      <c r="I456" s="948" t="s">
        <v>4328</v>
      </c>
      <c r="J456" s="948" t="s">
        <v>468</v>
      </c>
      <c r="K456" s="948" t="s">
        <v>3557</v>
      </c>
      <c r="L456" s="960">
        <v>54</v>
      </c>
      <c r="M456" s="987">
        <v>1038.6299999999999</v>
      </c>
      <c r="N456" s="987">
        <v>0</v>
      </c>
      <c r="O456" s="987">
        <f t="shared" ref="O456:O519" si="120">M456+N456</f>
        <v>1038.6299999999999</v>
      </c>
      <c r="P456" s="987"/>
      <c r="Q456" s="987"/>
      <c r="R456" s="987"/>
      <c r="S456" s="987"/>
      <c r="T456" s="987"/>
      <c r="U456" s="987"/>
      <c r="V456" s="987">
        <f t="shared" si="119"/>
        <v>1038.6299999999999</v>
      </c>
      <c r="W456" s="987"/>
      <c r="X456" s="987"/>
      <c r="Y456" s="987"/>
      <c r="Z456" s="987">
        <f t="shared" ref="Z456:Z519" si="121">O456-SUM(T456:Y456)+S456+R456</f>
        <v>0</v>
      </c>
      <c r="AA456" s="987"/>
      <c r="AB456" s="987">
        <f t="shared" si="117"/>
        <v>1038.6299999999999</v>
      </c>
      <c r="AC456" s="987">
        <f t="shared" si="117"/>
        <v>0</v>
      </c>
      <c r="AD456" s="987">
        <f t="shared" si="117"/>
        <v>0</v>
      </c>
      <c r="AE456" s="987">
        <f t="shared" si="117"/>
        <v>0</v>
      </c>
      <c r="AF456" s="987">
        <f t="shared" si="117"/>
        <v>0</v>
      </c>
      <c r="AG456" s="987">
        <f t="shared" si="117"/>
        <v>0</v>
      </c>
      <c r="AH456" s="987">
        <f t="shared" si="117"/>
        <v>0</v>
      </c>
      <c r="AI456" s="987">
        <f t="shared" si="117"/>
        <v>0</v>
      </c>
      <c r="AJ456" s="987">
        <f t="shared" si="117"/>
        <v>0</v>
      </c>
      <c r="AK456" s="987">
        <f t="shared" si="117"/>
        <v>0</v>
      </c>
      <c r="AL456" s="987">
        <f t="shared" si="118"/>
        <v>0</v>
      </c>
      <c r="AM456" s="987">
        <f t="shared" si="118"/>
        <v>0</v>
      </c>
      <c r="AN456" s="987">
        <f t="shared" si="118"/>
        <v>0</v>
      </c>
      <c r="AO456" s="987">
        <f t="shared" si="118"/>
        <v>0</v>
      </c>
      <c r="AP456" s="987">
        <f t="shared" si="118"/>
        <v>0</v>
      </c>
      <c r="AQ456" s="987">
        <f t="shared" si="118"/>
        <v>0</v>
      </c>
      <c r="AR456" s="987">
        <f t="shared" si="118"/>
        <v>0</v>
      </c>
    </row>
    <row r="457" spans="2:44">
      <c r="B457" s="948">
        <v>103</v>
      </c>
      <c r="C457" s="950" t="s">
        <v>3518</v>
      </c>
      <c r="D457" s="951">
        <v>120</v>
      </c>
      <c r="E457" s="951" t="s">
        <v>3538</v>
      </c>
      <c r="F457" s="948" t="s">
        <v>4333</v>
      </c>
      <c r="G457" s="949">
        <v>44967</v>
      </c>
      <c r="H457" s="948" t="s">
        <v>4334</v>
      </c>
      <c r="I457" s="948" t="s">
        <v>4328</v>
      </c>
      <c r="J457" s="948" t="s">
        <v>468</v>
      </c>
      <c r="K457" s="948" t="s">
        <v>3557</v>
      </c>
      <c r="L457" s="960">
        <v>54</v>
      </c>
      <c r="M457" s="987">
        <v>190</v>
      </c>
      <c r="N457" s="987">
        <v>0</v>
      </c>
      <c r="O457" s="987">
        <f t="shared" si="120"/>
        <v>190</v>
      </c>
      <c r="P457" s="987"/>
      <c r="Q457" s="987"/>
      <c r="R457" s="987"/>
      <c r="S457" s="987"/>
      <c r="T457" s="987"/>
      <c r="U457" s="987"/>
      <c r="V457" s="987">
        <f t="shared" si="119"/>
        <v>190</v>
      </c>
      <c r="W457" s="987"/>
      <c r="X457" s="987"/>
      <c r="Y457" s="987"/>
      <c r="Z457" s="987">
        <f t="shared" si="121"/>
        <v>0</v>
      </c>
      <c r="AA457" s="987"/>
      <c r="AB457" s="987">
        <f t="shared" si="117"/>
        <v>190</v>
      </c>
      <c r="AC457" s="987">
        <f t="shared" si="117"/>
        <v>0</v>
      </c>
      <c r="AD457" s="987">
        <f t="shared" si="117"/>
        <v>0</v>
      </c>
      <c r="AE457" s="987">
        <f t="shared" si="117"/>
        <v>0</v>
      </c>
      <c r="AF457" s="987">
        <f t="shared" si="117"/>
        <v>0</v>
      </c>
      <c r="AG457" s="987">
        <f t="shared" si="117"/>
        <v>0</v>
      </c>
      <c r="AH457" s="987">
        <f t="shared" si="117"/>
        <v>0</v>
      </c>
      <c r="AI457" s="987">
        <f t="shared" si="117"/>
        <v>0</v>
      </c>
      <c r="AJ457" s="987">
        <f t="shared" si="117"/>
        <v>0</v>
      </c>
      <c r="AK457" s="987">
        <f t="shared" si="117"/>
        <v>0</v>
      </c>
      <c r="AL457" s="987">
        <f t="shared" si="118"/>
        <v>0</v>
      </c>
      <c r="AM457" s="987">
        <f t="shared" si="118"/>
        <v>0</v>
      </c>
      <c r="AN457" s="987">
        <f t="shared" si="118"/>
        <v>0</v>
      </c>
      <c r="AO457" s="987">
        <f t="shared" si="118"/>
        <v>0</v>
      </c>
      <c r="AP457" s="987">
        <f t="shared" si="118"/>
        <v>0</v>
      </c>
      <c r="AQ457" s="987">
        <f t="shared" si="118"/>
        <v>0</v>
      </c>
      <c r="AR457" s="987">
        <f t="shared" si="118"/>
        <v>0</v>
      </c>
    </row>
    <row r="458" spans="2:44">
      <c r="B458" s="948">
        <v>104</v>
      </c>
      <c r="C458" s="950" t="s">
        <v>3518</v>
      </c>
      <c r="D458" s="951">
        <v>121</v>
      </c>
      <c r="E458" s="951" t="s">
        <v>3538</v>
      </c>
      <c r="F458" s="948" t="s">
        <v>4335</v>
      </c>
      <c r="G458" s="949">
        <v>44981</v>
      </c>
      <c r="H458" s="948" t="s">
        <v>4336</v>
      </c>
      <c r="I458" s="948" t="s">
        <v>4328</v>
      </c>
      <c r="J458" s="948" t="s">
        <v>468</v>
      </c>
      <c r="K458" s="948" t="s">
        <v>3557</v>
      </c>
      <c r="L458" s="960">
        <v>54</v>
      </c>
      <c r="M458" s="987">
        <v>370.4</v>
      </c>
      <c r="N458" s="987">
        <v>0</v>
      </c>
      <c r="O458" s="987">
        <f t="shared" si="120"/>
        <v>370.4</v>
      </c>
      <c r="P458" s="987"/>
      <c r="Q458" s="987"/>
      <c r="R458" s="987"/>
      <c r="S458" s="987"/>
      <c r="T458" s="987"/>
      <c r="U458" s="987"/>
      <c r="V458" s="987">
        <f t="shared" si="119"/>
        <v>370.4</v>
      </c>
      <c r="W458" s="987"/>
      <c r="X458" s="987"/>
      <c r="Y458" s="987"/>
      <c r="Z458" s="987">
        <f t="shared" si="121"/>
        <v>0</v>
      </c>
      <c r="AA458" s="987"/>
      <c r="AB458" s="987">
        <f t="shared" ref="AB458:AK467" si="122">IF(AB$6-$L458=0,$M458,0)</f>
        <v>370.4</v>
      </c>
      <c r="AC458" s="987">
        <f t="shared" si="122"/>
        <v>0</v>
      </c>
      <c r="AD458" s="987">
        <f t="shared" si="122"/>
        <v>0</v>
      </c>
      <c r="AE458" s="987">
        <f t="shared" si="122"/>
        <v>0</v>
      </c>
      <c r="AF458" s="987">
        <f t="shared" si="122"/>
        <v>0</v>
      </c>
      <c r="AG458" s="987">
        <f t="shared" si="122"/>
        <v>0</v>
      </c>
      <c r="AH458" s="987">
        <f t="shared" si="122"/>
        <v>0</v>
      </c>
      <c r="AI458" s="987">
        <f t="shared" si="122"/>
        <v>0</v>
      </c>
      <c r="AJ458" s="987">
        <f t="shared" si="122"/>
        <v>0</v>
      </c>
      <c r="AK458" s="987">
        <f t="shared" si="122"/>
        <v>0</v>
      </c>
      <c r="AL458" s="987">
        <f t="shared" ref="AL458:AR467" si="123">IF(AL$6-$L458=0,$M458,0)</f>
        <v>0</v>
      </c>
      <c r="AM458" s="987">
        <f t="shared" si="123"/>
        <v>0</v>
      </c>
      <c r="AN458" s="987">
        <f t="shared" si="123"/>
        <v>0</v>
      </c>
      <c r="AO458" s="987">
        <f t="shared" si="123"/>
        <v>0</v>
      </c>
      <c r="AP458" s="987">
        <f t="shared" si="123"/>
        <v>0</v>
      </c>
      <c r="AQ458" s="987">
        <f t="shared" si="123"/>
        <v>0</v>
      </c>
      <c r="AR458" s="987">
        <f t="shared" si="123"/>
        <v>0</v>
      </c>
    </row>
    <row r="459" spans="2:44">
      <c r="B459" s="948">
        <v>156</v>
      </c>
      <c r="C459" s="950" t="s">
        <v>3518</v>
      </c>
      <c r="D459" s="951">
        <v>178</v>
      </c>
      <c r="E459" s="951" t="s">
        <v>3538</v>
      </c>
      <c r="F459" s="948" t="s">
        <v>4337</v>
      </c>
      <c r="G459" s="949">
        <v>44927</v>
      </c>
      <c r="H459" s="948" t="s">
        <v>4338</v>
      </c>
      <c r="I459" s="948" t="s">
        <v>4328</v>
      </c>
      <c r="J459" s="948" t="s">
        <v>468</v>
      </c>
      <c r="K459" s="948" t="s">
        <v>3557</v>
      </c>
      <c r="L459" s="960">
        <v>54</v>
      </c>
      <c r="M459" s="987">
        <v>280</v>
      </c>
      <c r="N459" s="987">
        <v>0</v>
      </c>
      <c r="O459" s="987">
        <f t="shared" si="120"/>
        <v>280</v>
      </c>
      <c r="P459" s="987"/>
      <c r="Q459" s="987"/>
      <c r="R459" s="987"/>
      <c r="S459" s="987"/>
      <c r="T459" s="987"/>
      <c r="U459" s="987"/>
      <c r="V459" s="987">
        <f t="shared" si="119"/>
        <v>280</v>
      </c>
      <c r="W459" s="987"/>
      <c r="X459" s="987"/>
      <c r="Y459" s="987"/>
      <c r="Z459" s="987">
        <f t="shared" si="121"/>
        <v>0</v>
      </c>
      <c r="AA459" s="987"/>
      <c r="AB459" s="987">
        <f t="shared" si="122"/>
        <v>280</v>
      </c>
      <c r="AC459" s="987">
        <f t="shared" si="122"/>
        <v>0</v>
      </c>
      <c r="AD459" s="987">
        <f t="shared" si="122"/>
        <v>0</v>
      </c>
      <c r="AE459" s="987">
        <f t="shared" si="122"/>
        <v>0</v>
      </c>
      <c r="AF459" s="987">
        <f t="shared" si="122"/>
        <v>0</v>
      </c>
      <c r="AG459" s="987">
        <f t="shared" si="122"/>
        <v>0</v>
      </c>
      <c r="AH459" s="987">
        <f t="shared" si="122"/>
        <v>0</v>
      </c>
      <c r="AI459" s="987">
        <f t="shared" si="122"/>
        <v>0</v>
      </c>
      <c r="AJ459" s="987">
        <f t="shared" si="122"/>
        <v>0</v>
      </c>
      <c r="AK459" s="987">
        <f t="shared" si="122"/>
        <v>0</v>
      </c>
      <c r="AL459" s="987">
        <f t="shared" si="123"/>
        <v>0</v>
      </c>
      <c r="AM459" s="987">
        <f t="shared" si="123"/>
        <v>0</v>
      </c>
      <c r="AN459" s="987">
        <f t="shared" si="123"/>
        <v>0</v>
      </c>
      <c r="AO459" s="987">
        <f t="shared" si="123"/>
        <v>0</v>
      </c>
      <c r="AP459" s="987">
        <f t="shared" si="123"/>
        <v>0</v>
      </c>
      <c r="AQ459" s="987">
        <f t="shared" si="123"/>
        <v>0</v>
      </c>
      <c r="AR459" s="987">
        <f t="shared" si="123"/>
        <v>0</v>
      </c>
    </row>
    <row r="460" spans="2:44">
      <c r="B460" s="948">
        <v>162</v>
      </c>
      <c r="C460" s="950" t="s">
        <v>3520</v>
      </c>
      <c r="D460" s="951">
        <v>114</v>
      </c>
      <c r="E460" s="951" t="s">
        <v>3538</v>
      </c>
      <c r="F460" s="948" t="s">
        <v>4339</v>
      </c>
      <c r="G460" s="949">
        <v>44996</v>
      </c>
      <c r="H460" s="948" t="s">
        <v>4340</v>
      </c>
      <c r="I460" s="948" t="s">
        <v>4328</v>
      </c>
      <c r="J460" s="948" t="s">
        <v>468</v>
      </c>
      <c r="K460" s="948" t="s">
        <v>3557</v>
      </c>
      <c r="L460" s="960">
        <v>54</v>
      </c>
      <c r="M460" s="987">
        <v>574.54999999999995</v>
      </c>
      <c r="N460" s="987">
        <v>0</v>
      </c>
      <c r="O460" s="987">
        <f t="shared" si="120"/>
        <v>574.54999999999995</v>
      </c>
      <c r="P460" s="987"/>
      <c r="Q460" s="987"/>
      <c r="R460" s="987"/>
      <c r="S460" s="987"/>
      <c r="T460" s="987"/>
      <c r="U460" s="987"/>
      <c r="V460" s="987">
        <f t="shared" si="119"/>
        <v>574.54999999999995</v>
      </c>
      <c r="W460" s="987"/>
      <c r="X460" s="987"/>
      <c r="Y460" s="987"/>
      <c r="Z460" s="987">
        <f t="shared" si="121"/>
        <v>0</v>
      </c>
      <c r="AA460" s="987"/>
      <c r="AB460" s="987">
        <f t="shared" si="122"/>
        <v>574.54999999999995</v>
      </c>
      <c r="AC460" s="987">
        <f t="shared" si="122"/>
        <v>0</v>
      </c>
      <c r="AD460" s="987">
        <f t="shared" si="122"/>
        <v>0</v>
      </c>
      <c r="AE460" s="987">
        <f t="shared" si="122"/>
        <v>0</v>
      </c>
      <c r="AF460" s="987">
        <f t="shared" si="122"/>
        <v>0</v>
      </c>
      <c r="AG460" s="987">
        <f t="shared" si="122"/>
        <v>0</v>
      </c>
      <c r="AH460" s="987">
        <f t="shared" si="122"/>
        <v>0</v>
      </c>
      <c r="AI460" s="987">
        <f t="shared" si="122"/>
        <v>0</v>
      </c>
      <c r="AJ460" s="987">
        <f t="shared" si="122"/>
        <v>0</v>
      </c>
      <c r="AK460" s="987">
        <f t="shared" si="122"/>
        <v>0</v>
      </c>
      <c r="AL460" s="987">
        <f t="shared" si="123"/>
        <v>0</v>
      </c>
      <c r="AM460" s="987">
        <f t="shared" si="123"/>
        <v>0</v>
      </c>
      <c r="AN460" s="987">
        <f t="shared" si="123"/>
        <v>0</v>
      </c>
      <c r="AO460" s="987">
        <f t="shared" si="123"/>
        <v>0</v>
      </c>
      <c r="AP460" s="987">
        <f t="shared" si="123"/>
        <v>0</v>
      </c>
      <c r="AQ460" s="987">
        <f t="shared" si="123"/>
        <v>0</v>
      </c>
      <c r="AR460" s="987">
        <f t="shared" si="123"/>
        <v>0</v>
      </c>
    </row>
    <row r="461" spans="2:44">
      <c r="B461" s="948">
        <v>163</v>
      </c>
      <c r="C461" s="950" t="s">
        <v>3520</v>
      </c>
      <c r="D461" s="951">
        <v>122</v>
      </c>
      <c r="E461" s="951" t="s">
        <v>3538</v>
      </c>
      <c r="F461" s="948" t="s">
        <v>4341</v>
      </c>
      <c r="G461" s="949">
        <v>44990</v>
      </c>
      <c r="H461" s="948" t="s">
        <v>4342</v>
      </c>
      <c r="I461" s="948" t="s">
        <v>4328</v>
      </c>
      <c r="J461" s="948" t="s">
        <v>468</v>
      </c>
      <c r="K461" s="948" t="s">
        <v>3557</v>
      </c>
      <c r="L461" s="960">
        <v>54</v>
      </c>
      <c r="M461" s="987">
        <v>839.2</v>
      </c>
      <c r="N461" s="987">
        <v>0</v>
      </c>
      <c r="O461" s="987">
        <f t="shared" si="120"/>
        <v>839.2</v>
      </c>
      <c r="P461" s="987"/>
      <c r="Q461" s="987"/>
      <c r="R461" s="987"/>
      <c r="S461" s="987"/>
      <c r="T461" s="987"/>
      <c r="U461" s="987"/>
      <c r="V461" s="987">
        <f t="shared" si="119"/>
        <v>839.2</v>
      </c>
      <c r="W461" s="987"/>
      <c r="X461" s="987"/>
      <c r="Y461" s="987"/>
      <c r="Z461" s="987">
        <f t="shared" si="121"/>
        <v>0</v>
      </c>
      <c r="AA461" s="987"/>
      <c r="AB461" s="987">
        <f t="shared" si="122"/>
        <v>839.2</v>
      </c>
      <c r="AC461" s="987">
        <f t="shared" si="122"/>
        <v>0</v>
      </c>
      <c r="AD461" s="987">
        <f t="shared" si="122"/>
        <v>0</v>
      </c>
      <c r="AE461" s="987">
        <f t="shared" si="122"/>
        <v>0</v>
      </c>
      <c r="AF461" s="987">
        <f t="shared" si="122"/>
        <v>0</v>
      </c>
      <c r="AG461" s="987">
        <f t="shared" si="122"/>
        <v>0</v>
      </c>
      <c r="AH461" s="987">
        <f t="shared" si="122"/>
        <v>0</v>
      </c>
      <c r="AI461" s="987">
        <f t="shared" si="122"/>
        <v>0</v>
      </c>
      <c r="AJ461" s="987">
        <f t="shared" si="122"/>
        <v>0</v>
      </c>
      <c r="AK461" s="987">
        <f t="shared" si="122"/>
        <v>0</v>
      </c>
      <c r="AL461" s="987">
        <f t="shared" si="123"/>
        <v>0</v>
      </c>
      <c r="AM461" s="987">
        <f t="shared" si="123"/>
        <v>0</v>
      </c>
      <c r="AN461" s="987">
        <f t="shared" si="123"/>
        <v>0</v>
      </c>
      <c r="AO461" s="987">
        <f t="shared" si="123"/>
        <v>0</v>
      </c>
      <c r="AP461" s="987">
        <f t="shared" si="123"/>
        <v>0</v>
      </c>
      <c r="AQ461" s="987">
        <f t="shared" si="123"/>
        <v>0</v>
      </c>
      <c r="AR461" s="987">
        <f t="shared" si="123"/>
        <v>0</v>
      </c>
    </row>
    <row r="462" spans="2:44">
      <c r="B462" s="948">
        <v>165</v>
      </c>
      <c r="C462" s="950" t="s">
        <v>3520</v>
      </c>
      <c r="D462" s="951">
        <v>190</v>
      </c>
      <c r="E462" s="951" t="s">
        <v>3538</v>
      </c>
      <c r="F462" s="948" t="s">
        <v>4343</v>
      </c>
      <c r="G462" s="949">
        <v>45030</v>
      </c>
      <c r="H462" s="948" t="s">
        <v>4344</v>
      </c>
      <c r="I462" s="948" t="s">
        <v>4328</v>
      </c>
      <c r="J462" s="948" t="s">
        <v>468</v>
      </c>
      <c r="K462" s="948" t="s">
        <v>3557</v>
      </c>
      <c r="L462" s="960">
        <v>54</v>
      </c>
      <c r="M462" s="987">
        <v>360.15999999999997</v>
      </c>
      <c r="N462" s="987">
        <v>0</v>
      </c>
      <c r="O462" s="987">
        <f t="shared" si="120"/>
        <v>360.15999999999997</v>
      </c>
      <c r="P462" s="987"/>
      <c r="Q462" s="987"/>
      <c r="R462" s="987"/>
      <c r="S462" s="987"/>
      <c r="T462" s="987"/>
      <c r="U462" s="987"/>
      <c r="V462" s="987">
        <f t="shared" si="119"/>
        <v>360.15999999999997</v>
      </c>
      <c r="W462" s="987"/>
      <c r="X462" s="987"/>
      <c r="Y462" s="987"/>
      <c r="Z462" s="987">
        <f t="shared" si="121"/>
        <v>0</v>
      </c>
      <c r="AA462" s="987"/>
      <c r="AB462" s="987">
        <f t="shared" si="122"/>
        <v>360.15999999999997</v>
      </c>
      <c r="AC462" s="987">
        <f t="shared" si="122"/>
        <v>0</v>
      </c>
      <c r="AD462" s="987">
        <f t="shared" si="122"/>
        <v>0</v>
      </c>
      <c r="AE462" s="987">
        <f t="shared" si="122"/>
        <v>0</v>
      </c>
      <c r="AF462" s="987">
        <f t="shared" si="122"/>
        <v>0</v>
      </c>
      <c r="AG462" s="987">
        <f t="shared" si="122"/>
        <v>0</v>
      </c>
      <c r="AH462" s="987">
        <f t="shared" si="122"/>
        <v>0</v>
      </c>
      <c r="AI462" s="987">
        <f t="shared" si="122"/>
        <v>0</v>
      </c>
      <c r="AJ462" s="987">
        <f t="shared" si="122"/>
        <v>0</v>
      </c>
      <c r="AK462" s="987">
        <f t="shared" si="122"/>
        <v>0</v>
      </c>
      <c r="AL462" s="987">
        <f t="shared" si="123"/>
        <v>0</v>
      </c>
      <c r="AM462" s="987">
        <f t="shared" si="123"/>
        <v>0</v>
      </c>
      <c r="AN462" s="987">
        <f t="shared" si="123"/>
        <v>0</v>
      </c>
      <c r="AO462" s="987">
        <f t="shared" si="123"/>
        <v>0</v>
      </c>
      <c r="AP462" s="987">
        <f t="shared" si="123"/>
        <v>0</v>
      </c>
      <c r="AQ462" s="987">
        <f t="shared" si="123"/>
        <v>0</v>
      </c>
      <c r="AR462" s="987">
        <f t="shared" si="123"/>
        <v>0</v>
      </c>
    </row>
    <row r="463" spans="2:44">
      <c r="B463" s="948">
        <v>166</v>
      </c>
      <c r="C463" s="950" t="s">
        <v>3520</v>
      </c>
      <c r="D463" s="951">
        <v>191</v>
      </c>
      <c r="E463" s="951" t="s">
        <v>3538</v>
      </c>
      <c r="F463" s="948" t="s">
        <v>4345</v>
      </c>
      <c r="G463" s="949">
        <v>45022</v>
      </c>
      <c r="H463" s="948" t="s">
        <v>4346</v>
      </c>
      <c r="I463" s="948" t="s">
        <v>4328</v>
      </c>
      <c r="J463" s="948" t="s">
        <v>468</v>
      </c>
      <c r="K463" s="948" t="s">
        <v>3557</v>
      </c>
      <c r="L463" s="960">
        <v>54</v>
      </c>
      <c r="M463" s="987">
        <v>584.75</v>
      </c>
      <c r="N463" s="987">
        <v>0</v>
      </c>
      <c r="O463" s="987">
        <f t="shared" si="120"/>
        <v>584.75</v>
      </c>
      <c r="P463" s="987"/>
      <c r="Q463" s="987"/>
      <c r="R463" s="987"/>
      <c r="S463" s="987"/>
      <c r="T463" s="987"/>
      <c r="U463" s="987"/>
      <c r="V463" s="987">
        <f t="shared" si="119"/>
        <v>584.75</v>
      </c>
      <c r="W463" s="987"/>
      <c r="X463" s="987"/>
      <c r="Y463" s="987"/>
      <c r="Z463" s="987">
        <f t="shared" si="121"/>
        <v>0</v>
      </c>
      <c r="AA463" s="987"/>
      <c r="AB463" s="987">
        <f t="shared" si="122"/>
        <v>584.75</v>
      </c>
      <c r="AC463" s="987">
        <f t="shared" si="122"/>
        <v>0</v>
      </c>
      <c r="AD463" s="987">
        <f t="shared" si="122"/>
        <v>0</v>
      </c>
      <c r="AE463" s="987">
        <f t="shared" si="122"/>
        <v>0</v>
      </c>
      <c r="AF463" s="987">
        <f t="shared" si="122"/>
        <v>0</v>
      </c>
      <c r="AG463" s="987">
        <f t="shared" si="122"/>
        <v>0</v>
      </c>
      <c r="AH463" s="987">
        <f t="shared" si="122"/>
        <v>0</v>
      </c>
      <c r="AI463" s="987">
        <f t="shared" si="122"/>
        <v>0</v>
      </c>
      <c r="AJ463" s="987">
        <f t="shared" si="122"/>
        <v>0</v>
      </c>
      <c r="AK463" s="987">
        <f t="shared" si="122"/>
        <v>0</v>
      </c>
      <c r="AL463" s="987">
        <f t="shared" si="123"/>
        <v>0</v>
      </c>
      <c r="AM463" s="987">
        <f t="shared" si="123"/>
        <v>0</v>
      </c>
      <c r="AN463" s="987">
        <f t="shared" si="123"/>
        <v>0</v>
      </c>
      <c r="AO463" s="987">
        <f t="shared" si="123"/>
        <v>0</v>
      </c>
      <c r="AP463" s="987">
        <f t="shared" si="123"/>
        <v>0</v>
      </c>
      <c r="AQ463" s="987">
        <f t="shared" si="123"/>
        <v>0</v>
      </c>
      <c r="AR463" s="987">
        <f t="shared" si="123"/>
        <v>0</v>
      </c>
    </row>
    <row r="464" spans="2:44">
      <c r="B464" s="948">
        <v>167</v>
      </c>
      <c r="C464" s="950" t="s">
        <v>3520</v>
      </c>
      <c r="D464" s="951">
        <v>192</v>
      </c>
      <c r="E464" s="951" t="s">
        <v>3538</v>
      </c>
      <c r="F464" s="948" t="s">
        <v>4347</v>
      </c>
      <c r="G464" s="949">
        <v>45037</v>
      </c>
      <c r="H464" s="948" t="s">
        <v>4348</v>
      </c>
      <c r="I464" s="948" t="s">
        <v>4328</v>
      </c>
      <c r="J464" s="948" t="s">
        <v>468</v>
      </c>
      <c r="K464" s="948" t="s">
        <v>3557</v>
      </c>
      <c r="L464" s="960">
        <v>54</v>
      </c>
      <c r="M464" s="987">
        <v>685</v>
      </c>
      <c r="N464" s="987">
        <v>0</v>
      </c>
      <c r="O464" s="987">
        <f t="shared" si="120"/>
        <v>685</v>
      </c>
      <c r="P464" s="987"/>
      <c r="Q464" s="987"/>
      <c r="R464" s="987"/>
      <c r="S464" s="987"/>
      <c r="T464" s="987"/>
      <c r="U464" s="987"/>
      <c r="V464" s="987">
        <f t="shared" si="119"/>
        <v>685</v>
      </c>
      <c r="W464" s="987"/>
      <c r="X464" s="987"/>
      <c r="Y464" s="987"/>
      <c r="Z464" s="987">
        <f t="shared" si="121"/>
        <v>0</v>
      </c>
      <c r="AA464" s="987"/>
      <c r="AB464" s="987">
        <f t="shared" si="122"/>
        <v>685</v>
      </c>
      <c r="AC464" s="987">
        <f t="shared" si="122"/>
        <v>0</v>
      </c>
      <c r="AD464" s="987">
        <f t="shared" si="122"/>
        <v>0</v>
      </c>
      <c r="AE464" s="987">
        <f t="shared" si="122"/>
        <v>0</v>
      </c>
      <c r="AF464" s="987">
        <f t="shared" si="122"/>
        <v>0</v>
      </c>
      <c r="AG464" s="987">
        <f t="shared" si="122"/>
        <v>0</v>
      </c>
      <c r="AH464" s="987">
        <f t="shared" si="122"/>
        <v>0</v>
      </c>
      <c r="AI464" s="987">
        <f t="shared" si="122"/>
        <v>0</v>
      </c>
      <c r="AJ464" s="987">
        <f t="shared" si="122"/>
        <v>0</v>
      </c>
      <c r="AK464" s="987">
        <f t="shared" si="122"/>
        <v>0</v>
      </c>
      <c r="AL464" s="987">
        <f t="shared" si="123"/>
        <v>0</v>
      </c>
      <c r="AM464" s="987">
        <f t="shared" si="123"/>
        <v>0</v>
      </c>
      <c r="AN464" s="987">
        <f t="shared" si="123"/>
        <v>0</v>
      </c>
      <c r="AO464" s="987">
        <f t="shared" si="123"/>
        <v>0</v>
      </c>
      <c r="AP464" s="987">
        <f t="shared" si="123"/>
        <v>0</v>
      </c>
      <c r="AQ464" s="987">
        <f t="shared" si="123"/>
        <v>0</v>
      </c>
      <c r="AR464" s="987">
        <f t="shared" si="123"/>
        <v>0</v>
      </c>
    </row>
    <row r="465" spans="2:44">
      <c r="B465" s="948">
        <v>168</v>
      </c>
      <c r="C465" s="950" t="s">
        <v>3520</v>
      </c>
      <c r="D465" s="951">
        <v>194</v>
      </c>
      <c r="E465" s="951" t="s">
        <v>3538</v>
      </c>
      <c r="F465" s="948" t="s">
        <v>4349</v>
      </c>
      <c r="G465" s="949">
        <v>45045</v>
      </c>
      <c r="H465" s="948" t="s">
        <v>4350</v>
      </c>
      <c r="I465" s="948" t="s">
        <v>4328</v>
      </c>
      <c r="J465" s="948" t="s">
        <v>468</v>
      </c>
      <c r="K465" s="948" t="s">
        <v>3557</v>
      </c>
      <c r="L465" s="960">
        <v>54</v>
      </c>
      <c r="M465" s="987">
        <v>770.58999999999992</v>
      </c>
      <c r="N465" s="987">
        <v>0</v>
      </c>
      <c r="O465" s="987">
        <f t="shared" si="120"/>
        <v>770.58999999999992</v>
      </c>
      <c r="P465" s="987"/>
      <c r="Q465" s="987"/>
      <c r="R465" s="987"/>
      <c r="S465" s="987"/>
      <c r="T465" s="987"/>
      <c r="U465" s="987"/>
      <c r="V465" s="987">
        <f t="shared" si="119"/>
        <v>770.58999999999992</v>
      </c>
      <c r="W465" s="987"/>
      <c r="X465" s="987"/>
      <c r="Y465" s="987"/>
      <c r="Z465" s="987">
        <f t="shared" si="121"/>
        <v>0</v>
      </c>
      <c r="AA465" s="987"/>
      <c r="AB465" s="987">
        <f t="shared" si="122"/>
        <v>770.58999999999992</v>
      </c>
      <c r="AC465" s="987">
        <f t="shared" si="122"/>
        <v>0</v>
      </c>
      <c r="AD465" s="987">
        <f t="shared" si="122"/>
        <v>0</v>
      </c>
      <c r="AE465" s="987">
        <f t="shared" si="122"/>
        <v>0</v>
      </c>
      <c r="AF465" s="987">
        <f t="shared" si="122"/>
        <v>0</v>
      </c>
      <c r="AG465" s="987">
        <f t="shared" si="122"/>
        <v>0</v>
      </c>
      <c r="AH465" s="987">
        <f t="shared" si="122"/>
        <v>0</v>
      </c>
      <c r="AI465" s="987">
        <f t="shared" si="122"/>
        <v>0</v>
      </c>
      <c r="AJ465" s="987">
        <f t="shared" si="122"/>
        <v>0</v>
      </c>
      <c r="AK465" s="987">
        <f t="shared" si="122"/>
        <v>0</v>
      </c>
      <c r="AL465" s="987">
        <f t="shared" si="123"/>
        <v>0</v>
      </c>
      <c r="AM465" s="987">
        <f t="shared" si="123"/>
        <v>0</v>
      </c>
      <c r="AN465" s="987">
        <f t="shared" si="123"/>
        <v>0</v>
      </c>
      <c r="AO465" s="987">
        <f t="shared" si="123"/>
        <v>0</v>
      </c>
      <c r="AP465" s="987">
        <f t="shared" si="123"/>
        <v>0</v>
      </c>
      <c r="AQ465" s="987">
        <f t="shared" si="123"/>
        <v>0</v>
      </c>
      <c r="AR465" s="987">
        <f t="shared" si="123"/>
        <v>0</v>
      </c>
    </row>
    <row r="466" spans="2:44">
      <c r="B466" s="948">
        <v>438</v>
      </c>
      <c r="C466" s="950" t="s">
        <v>3520</v>
      </c>
      <c r="D466" s="951">
        <v>469</v>
      </c>
      <c r="E466" s="951" t="s">
        <v>3538</v>
      </c>
      <c r="F466" s="948" t="s">
        <v>4351</v>
      </c>
      <c r="G466" s="949">
        <v>45012</v>
      </c>
      <c r="H466" s="948" t="s">
        <v>3540</v>
      </c>
      <c r="I466" s="948" t="s">
        <v>4328</v>
      </c>
      <c r="J466" s="948" t="s">
        <v>468</v>
      </c>
      <c r="K466" s="948" t="s">
        <v>3557</v>
      </c>
      <c r="L466" s="960">
        <v>54</v>
      </c>
      <c r="M466" s="987">
        <v>1153.8</v>
      </c>
      <c r="N466" s="987">
        <v>0</v>
      </c>
      <c r="O466" s="987">
        <f t="shared" si="120"/>
        <v>1153.8</v>
      </c>
      <c r="P466" s="987"/>
      <c r="Q466" s="987"/>
      <c r="R466" s="987"/>
      <c r="S466" s="987"/>
      <c r="T466" s="987"/>
      <c r="U466" s="987"/>
      <c r="V466" s="987">
        <f t="shared" si="119"/>
        <v>1153.8</v>
      </c>
      <c r="W466" s="987"/>
      <c r="X466" s="987"/>
      <c r="Y466" s="987"/>
      <c r="Z466" s="987">
        <f t="shared" si="121"/>
        <v>0</v>
      </c>
      <c r="AA466" s="987"/>
      <c r="AB466" s="987">
        <f t="shared" si="122"/>
        <v>1153.8</v>
      </c>
      <c r="AC466" s="987">
        <f t="shared" si="122"/>
        <v>0</v>
      </c>
      <c r="AD466" s="987">
        <f t="shared" si="122"/>
        <v>0</v>
      </c>
      <c r="AE466" s="987">
        <f t="shared" si="122"/>
        <v>0</v>
      </c>
      <c r="AF466" s="987">
        <f t="shared" si="122"/>
        <v>0</v>
      </c>
      <c r="AG466" s="987">
        <f t="shared" si="122"/>
        <v>0</v>
      </c>
      <c r="AH466" s="987">
        <f t="shared" si="122"/>
        <v>0</v>
      </c>
      <c r="AI466" s="987">
        <f t="shared" si="122"/>
        <v>0</v>
      </c>
      <c r="AJ466" s="987">
        <f t="shared" si="122"/>
        <v>0</v>
      </c>
      <c r="AK466" s="987">
        <f t="shared" si="122"/>
        <v>0</v>
      </c>
      <c r="AL466" s="987">
        <f t="shared" si="123"/>
        <v>0</v>
      </c>
      <c r="AM466" s="987">
        <f t="shared" si="123"/>
        <v>0</v>
      </c>
      <c r="AN466" s="987">
        <f t="shared" si="123"/>
        <v>0</v>
      </c>
      <c r="AO466" s="987">
        <f t="shared" si="123"/>
        <v>0</v>
      </c>
      <c r="AP466" s="987">
        <f t="shared" si="123"/>
        <v>0</v>
      </c>
      <c r="AQ466" s="987">
        <f t="shared" si="123"/>
        <v>0</v>
      </c>
      <c r="AR466" s="987">
        <f t="shared" si="123"/>
        <v>0</v>
      </c>
    </row>
    <row r="467" spans="2:44">
      <c r="B467" s="948">
        <v>439</v>
      </c>
      <c r="C467" s="950" t="s">
        <v>3520</v>
      </c>
      <c r="D467" s="951">
        <v>470</v>
      </c>
      <c r="E467" s="951" t="s">
        <v>3538</v>
      </c>
      <c r="F467" s="948" t="s">
        <v>4352</v>
      </c>
      <c r="G467" s="949">
        <v>45019</v>
      </c>
      <c r="H467" s="948" t="s">
        <v>3540</v>
      </c>
      <c r="I467" s="948" t="s">
        <v>4328</v>
      </c>
      <c r="J467" s="948" t="s">
        <v>468</v>
      </c>
      <c r="K467" s="948" t="s">
        <v>3557</v>
      </c>
      <c r="L467" s="960">
        <v>54</v>
      </c>
      <c r="M467" s="987">
        <v>787.65</v>
      </c>
      <c r="N467" s="987">
        <v>0</v>
      </c>
      <c r="O467" s="987">
        <f t="shared" si="120"/>
        <v>787.65</v>
      </c>
      <c r="P467" s="987"/>
      <c r="Q467" s="987"/>
      <c r="R467" s="987"/>
      <c r="S467" s="987"/>
      <c r="T467" s="987"/>
      <c r="U467" s="987"/>
      <c r="V467" s="987">
        <f t="shared" si="119"/>
        <v>787.65</v>
      </c>
      <c r="W467" s="987"/>
      <c r="X467" s="987"/>
      <c r="Y467" s="987"/>
      <c r="Z467" s="987">
        <f t="shared" si="121"/>
        <v>0</v>
      </c>
      <c r="AA467" s="987"/>
      <c r="AB467" s="987">
        <f t="shared" si="122"/>
        <v>787.65</v>
      </c>
      <c r="AC467" s="987">
        <f t="shared" si="122"/>
        <v>0</v>
      </c>
      <c r="AD467" s="987">
        <f t="shared" si="122"/>
        <v>0</v>
      </c>
      <c r="AE467" s="987">
        <f t="shared" si="122"/>
        <v>0</v>
      </c>
      <c r="AF467" s="987">
        <f t="shared" si="122"/>
        <v>0</v>
      </c>
      <c r="AG467" s="987">
        <f t="shared" si="122"/>
        <v>0</v>
      </c>
      <c r="AH467" s="987">
        <f t="shared" si="122"/>
        <v>0</v>
      </c>
      <c r="AI467" s="987">
        <f t="shared" si="122"/>
        <v>0</v>
      </c>
      <c r="AJ467" s="987">
        <f t="shared" si="122"/>
        <v>0</v>
      </c>
      <c r="AK467" s="987">
        <f t="shared" si="122"/>
        <v>0</v>
      </c>
      <c r="AL467" s="987">
        <f t="shared" si="123"/>
        <v>0</v>
      </c>
      <c r="AM467" s="987">
        <f t="shared" si="123"/>
        <v>0</v>
      </c>
      <c r="AN467" s="987">
        <f t="shared" si="123"/>
        <v>0</v>
      </c>
      <c r="AO467" s="987">
        <f t="shared" si="123"/>
        <v>0</v>
      </c>
      <c r="AP467" s="987">
        <f t="shared" si="123"/>
        <v>0</v>
      </c>
      <c r="AQ467" s="987">
        <f t="shared" si="123"/>
        <v>0</v>
      </c>
      <c r="AR467" s="987">
        <f t="shared" si="123"/>
        <v>0</v>
      </c>
    </row>
    <row r="468" spans="2:44">
      <c r="B468" s="948">
        <v>449</v>
      </c>
      <c r="C468" s="950" t="s">
        <v>3522</v>
      </c>
      <c r="D468" s="951">
        <v>193</v>
      </c>
      <c r="E468" s="951" t="s">
        <v>3538</v>
      </c>
      <c r="F468" s="948" t="s">
        <v>4353</v>
      </c>
      <c r="G468" s="949">
        <v>45080</v>
      </c>
      <c r="H468" s="948" t="s">
        <v>4354</v>
      </c>
      <c r="I468" s="948" t="s">
        <v>4328</v>
      </c>
      <c r="J468" s="948" t="s">
        <v>468</v>
      </c>
      <c r="K468" s="948" t="s">
        <v>3557</v>
      </c>
      <c r="L468" s="960">
        <v>54</v>
      </c>
      <c r="M468" s="987">
        <v>1044.7</v>
      </c>
      <c r="N468" s="987">
        <v>0</v>
      </c>
      <c r="O468" s="987">
        <f t="shared" si="120"/>
        <v>1044.7</v>
      </c>
      <c r="P468" s="987"/>
      <c r="Q468" s="987"/>
      <c r="R468" s="987"/>
      <c r="S468" s="987"/>
      <c r="T468" s="987"/>
      <c r="U468" s="987"/>
      <c r="V468" s="987">
        <f t="shared" si="119"/>
        <v>1044.7</v>
      </c>
      <c r="W468" s="987"/>
      <c r="X468" s="987"/>
      <c r="Y468" s="987"/>
      <c r="Z468" s="987">
        <f t="shared" si="121"/>
        <v>0</v>
      </c>
      <c r="AA468" s="987"/>
      <c r="AB468" s="987">
        <f t="shared" ref="AB468:AK477" si="124">IF(AB$6-$L468=0,$M468,0)</f>
        <v>1044.7</v>
      </c>
      <c r="AC468" s="987">
        <f t="shared" si="124"/>
        <v>0</v>
      </c>
      <c r="AD468" s="987">
        <f t="shared" si="124"/>
        <v>0</v>
      </c>
      <c r="AE468" s="987">
        <f t="shared" si="124"/>
        <v>0</v>
      </c>
      <c r="AF468" s="987">
        <f t="shared" si="124"/>
        <v>0</v>
      </c>
      <c r="AG468" s="987">
        <f t="shared" si="124"/>
        <v>0</v>
      </c>
      <c r="AH468" s="987">
        <f t="shared" si="124"/>
        <v>0</v>
      </c>
      <c r="AI468" s="987">
        <f t="shared" si="124"/>
        <v>0</v>
      </c>
      <c r="AJ468" s="987">
        <f t="shared" si="124"/>
        <v>0</v>
      </c>
      <c r="AK468" s="987">
        <f t="shared" si="124"/>
        <v>0</v>
      </c>
      <c r="AL468" s="987">
        <f t="shared" ref="AL468:AR477" si="125">IF(AL$6-$L468=0,$M468,0)</f>
        <v>0</v>
      </c>
      <c r="AM468" s="987">
        <f t="shared" si="125"/>
        <v>0</v>
      </c>
      <c r="AN468" s="987">
        <f t="shared" si="125"/>
        <v>0</v>
      </c>
      <c r="AO468" s="987">
        <f t="shared" si="125"/>
        <v>0</v>
      </c>
      <c r="AP468" s="987">
        <f t="shared" si="125"/>
        <v>0</v>
      </c>
      <c r="AQ468" s="987">
        <f t="shared" si="125"/>
        <v>0</v>
      </c>
      <c r="AR468" s="987">
        <f t="shared" si="125"/>
        <v>0</v>
      </c>
    </row>
    <row r="469" spans="2:44">
      <c r="B469" s="948">
        <v>604</v>
      </c>
      <c r="C469" s="950" t="s">
        <v>3522</v>
      </c>
      <c r="D469" s="951">
        <v>638</v>
      </c>
      <c r="E469" s="951" t="s">
        <v>3538</v>
      </c>
      <c r="F469" s="948" t="s">
        <v>4355</v>
      </c>
      <c r="G469" s="949">
        <v>45086</v>
      </c>
      <c r="H469" s="948" t="s">
        <v>4356</v>
      </c>
      <c r="I469" s="948" t="s">
        <v>4328</v>
      </c>
      <c r="J469" s="948" t="s">
        <v>468</v>
      </c>
      <c r="K469" s="948" t="s">
        <v>3557</v>
      </c>
      <c r="L469" s="960">
        <v>54</v>
      </c>
      <c r="M469" s="987">
        <v>1038</v>
      </c>
      <c r="N469" s="987">
        <v>0</v>
      </c>
      <c r="O469" s="987">
        <f t="shared" si="120"/>
        <v>1038</v>
      </c>
      <c r="P469" s="987"/>
      <c r="Q469" s="987"/>
      <c r="R469" s="987"/>
      <c r="S469" s="987"/>
      <c r="T469" s="987"/>
      <c r="U469" s="987"/>
      <c r="V469" s="987">
        <f t="shared" si="119"/>
        <v>1038</v>
      </c>
      <c r="W469" s="987"/>
      <c r="X469" s="987"/>
      <c r="Y469" s="987"/>
      <c r="Z469" s="987">
        <f t="shared" si="121"/>
        <v>0</v>
      </c>
      <c r="AA469" s="987"/>
      <c r="AB469" s="987">
        <f t="shared" si="124"/>
        <v>1038</v>
      </c>
      <c r="AC469" s="987">
        <f t="shared" si="124"/>
        <v>0</v>
      </c>
      <c r="AD469" s="987">
        <f t="shared" si="124"/>
        <v>0</v>
      </c>
      <c r="AE469" s="987">
        <f t="shared" si="124"/>
        <v>0</v>
      </c>
      <c r="AF469" s="987">
        <f t="shared" si="124"/>
        <v>0</v>
      </c>
      <c r="AG469" s="987">
        <f t="shared" si="124"/>
        <v>0</v>
      </c>
      <c r="AH469" s="987">
        <f t="shared" si="124"/>
        <v>0</v>
      </c>
      <c r="AI469" s="987">
        <f t="shared" si="124"/>
        <v>0</v>
      </c>
      <c r="AJ469" s="987">
        <f t="shared" si="124"/>
        <v>0</v>
      </c>
      <c r="AK469" s="987">
        <f t="shared" si="124"/>
        <v>0</v>
      </c>
      <c r="AL469" s="987">
        <f t="shared" si="125"/>
        <v>0</v>
      </c>
      <c r="AM469" s="987">
        <f t="shared" si="125"/>
        <v>0</v>
      </c>
      <c r="AN469" s="987">
        <f t="shared" si="125"/>
        <v>0</v>
      </c>
      <c r="AO469" s="987">
        <f t="shared" si="125"/>
        <v>0</v>
      </c>
      <c r="AP469" s="987">
        <f t="shared" si="125"/>
        <v>0</v>
      </c>
      <c r="AQ469" s="987">
        <f t="shared" si="125"/>
        <v>0</v>
      </c>
      <c r="AR469" s="987">
        <f t="shared" si="125"/>
        <v>0</v>
      </c>
    </row>
    <row r="470" spans="2:44">
      <c r="B470" s="948">
        <v>605</v>
      </c>
      <c r="C470" s="950" t="s">
        <v>3522</v>
      </c>
      <c r="D470" s="951">
        <v>639</v>
      </c>
      <c r="E470" s="951" t="s">
        <v>3538</v>
      </c>
      <c r="F470" s="948" t="s">
        <v>4357</v>
      </c>
      <c r="G470" s="949">
        <v>45100</v>
      </c>
      <c r="H470" s="948" t="s">
        <v>4358</v>
      </c>
      <c r="I470" s="948" t="s">
        <v>4328</v>
      </c>
      <c r="J470" s="948" t="s">
        <v>468</v>
      </c>
      <c r="K470" s="948" t="s">
        <v>3557</v>
      </c>
      <c r="L470" s="960">
        <v>54</v>
      </c>
      <c r="M470" s="987">
        <v>701.6</v>
      </c>
      <c r="N470" s="987">
        <v>0</v>
      </c>
      <c r="O470" s="987">
        <f t="shared" si="120"/>
        <v>701.6</v>
      </c>
      <c r="P470" s="987"/>
      <c r="Q470" s="987"/>
      <c r="R470" s="987"/>
      <c r="S470" s="987"/>
      <c r="T470" s="987"/>
      <c r="U470" s="987"/>
      <c r="V470" s="987">
        <f t="shared" si="119"/>
        <v>701.6</v>
      </c>
      <c r="W470" s="987"/>
      <c r="X470" s="987"/>
      <c r="Y470" s="987"/>
      <c r="Z470" s="987">
        <f t="shared" si="121"/>
        <v>0</v>
      </c>
      <c r="AA470" s="987"/>
      <c r="AB470" s="987">
        <f t="shared" si="124"/>
        <v>701.6</v>
      </c>
      <c r="AC470" s="987">
        <f t="shared" si="124"/>
        <v>0</v>
      </c>
      <c r="AD470" s="987">
        <f t="shared" si="124"/>
        <v>0</v>
      </c>
      <c r="AE470" s="987">
        <f t="shared" si="124"/>
        <v>0</v>
      </c>
      <c r="AF470" s="987">
        <f t="shared" si="124"/>
        <v>0</v>
      </c>
      <c r="AG470" s="987">
        <f t="shared" si="124"/>
        <v>0</v>
      </c>
      <c r="AH470" s="987">
        <f t="shared" si="124"/>
        <v>0</v>
      </c>
      <c r="AI470" s="987">
        <f t="shared" si="124"/>
        <v>0</v>
      </c>
      <c r="AJ470" s="987">
        <f t="shared" si="124"/>
        <v>0</v>
      </c>
      <c r="AK470" s="987">
        <f t="shared" si="124"/>
        <v>0</v>
      </c>
      <c r="AL470" s="987">
        <f t="shared" si="125"/>
        <v>0</v>
      </c>
      <c r="AM470" s="987">
        <f t="shared" si="125"/>
        <v>0</v>
      </c>
      <c r="AN470" s="987">
        <f t="shared" si="125"/>
        <v>0</v>
      </c>
      <c r="AO470" s="987">
        <f t="shared" si="125"/>
        <v>0</v>
      </c>
      <c r="AP470" s="987">
        <f t="shared" si="125"/>
        <v>0</v>
      </c>
      <c r="AQ470" s="987">
        <f t="shared" si="125"/>
        <v>0</v>
      </c>
      <c r="AR470" s="987">
        <f t="shared" si="125"/>
        <v>0</v>
      </c>
    </row>
    <row r="471" spans="2:44">
      <c r="B471" s="948">
        <v>606</v>
      </c>
      <c r="C471" s="950" t="s">
        <v>3522</v>
      </c>
      <c r="D471" s="951">
        <v>640</v>
      </c>
      <c r="E471" s="951" t="s">
        <v>3538</v>
      </c>
      <c r="F471" s="948" t="s">
        <v>4359</v>
      </c>
      <c r="G471" s="949">
        <v>45107</v>
      </c>
      <c r="H471" s="948" t="s">
        <v>4360</v>
      </c>
      <c r="I471" s="948" t="s">
        <v>4328</v>
      </c>
      <c r="J471" s="948" t="s">
        <v>468</v>
      </c>
      <c r="K471" s="948" t="s">
        <v>3557</v>
      </c>
      <c r="L471" s="960">
        <v>54</v>
      </c>
      <c r="M471" s="987">
        <v>842.64</v>
      </c>
      <c r="N471" s="987">
        <v>0</v>
      </c>
      <c r="O471" s="987">
        <f t="shared" si="120"/>
        <v>842.64</v>
      </c>
      <c r="P471" s="987"/>
      <c r="Q471" s="987"/>
      <c r="R471" s="987"/>
      <c r="S471" s="987"/>
      <c r="T471" s="987"/>
      <c r="U471" s="987"/>
      <c r="V471" s="987">
        <f t="shared" si="119"/>
        <v>842.64</v>
      </c>
      <c r="W471" s="987"/>
      <c r="X471" s="987"/>
      <c r="Y471" s="987"/>
      <c r="Z471" s="987">
        <f t="shared" si="121"/>
        <v>0</v>
      </c>
      <c r="AA471" s="987"/>
      <c r="AB471" s="987">
        <f t="shared" si="124"/>
        <v>842.64</v>
      </c>
      <c r="AC471" s="987">
        <f t="shared" si="124"/>
        <v>0</v>
      </c>
      <c r="AD471" s="987">
        <f t="shared" si="124"/>
        <v>0</v>
      </c>
      <c r="AE471" s="987">
        <f t="shared" si="124"/>
        <v>0</v>
      </c>
      <c r="AF471" s="987">
        <f t="shared" si="124"/>
        <v>0</v>
      </c>
      <c r="AG471" s="987">
        <f t="shared" si="124"/>
        <v>0</v>
      </c>
      <c r="AH471" s="987">
        <f t="shared" si="124"/>
        <v>0</v>
      </c>
      <c r="AI471" s="987">
        <f t="shared" si="124"/>
        <v>0</v>
      </c>
      <c r="AJ471" s="987">
        <f t="shared" si="124"/>
        <v>0</v>
      </c>
      <c r="AK471" s="987">
        <f t="shared" si="124"/>
        <v>0</v>
      </c>
      <c r="AL471" s="987">
        <f t="shared" si="125"/>
        <v>0</v>
      </c>
      <c r="AM471" s="987">
        <f t="shared" si="125"/>
        <v>0</v>
      </c>
      <c r="AN471" s="987">
        <f t="shared" si="125"/>
        <v>0</v>
      </c>
      <c r="AO471" s="987">
        <f t="shared" si="125"/>
        <v>0</v>
      </c>
      <c r="AP471" s="987">
        <f t="shared" si="125"/>
        <v>0</v>
      </c>
      <c r="AQ471" s="987">
        <f t="shared" si="125"/>
        <v>0</v>
      </c>
      <c r="AR471" s="987">
        <f t="shared" si="125"/>
        <v>0</v>
      </c>
    </row>
    <row r="472" spans="2:44">
      <c r="B472" s="948">
        <v>607</v>
      </c>
      <c r="C472" s="950" t="s">
        <v>3522</v>
      </c>
      <c r="D472" s="951">
        <v>641</v>
      </c>
      <c r="E472" s="951" t="s">
        <v>3538</v>
      </c>
      <c r="F472" s="948" t="s">
        <v>4361</v>
      </c>
      <c r="G472" s="949">
        <v>45121</v>
      </c>
      <c r="H472" s="948" t="s">
        <v>4362</v>
      </c>
      <c r="I472" s="948" t="s">
        <v>4328</v>
      </c>
      <c r="J472" s="948" t="s">
        <v>468</v>
      </c>
      <c r="K472" s="948" t="s">
        <v>3557</v>
      </c>
      <c r="L472" s="960">
        <v>54</v>
      </c>
      <c r="M472" s="987">
        <v>460</v>
      </c>
      <c r="N472" s="987">
        <v>0</v>
      </c>
      <c r="O472" s="987">
        <f t="shared" si="120"/>
        <v>460</v>
      </c>
      <c r="P472" s="987"/>
      <c r="Q472" s="987"/>
      <c r="R472" s="987"/>
      <c r="S472" s="987"/>
      <c r="T472" s="987"/>
      <c r="U472" s="987"/>
      <c r="V472" s="987">
        <f t="shared" si="119"/>
        <v>460</v>
      </c>
      <c r="W472" s="987"/>
      <c r="X472" s="987"/>
      <c r="Y472" s="987"/>
      <c r="Z472" s="987">
        <f t="shared" si="121"/>
        <v>0</v>
      </c>
      <c r="AA472" s="987"/>
      <c r="AB472" s="987">
        <f t="shared" si="124"/>
        <v>460</v>
      </c>
      <c r="AC472" s="987">
        <f t="shared" si="124"/>
        <v>0</v>
      </c>
      <c r="AD472" s="987">
        <f t="shared" si="124"/>
        <v>0</v>
      </c>
      <c r="AE472" s="987">
        <f t="shared" si="124"/>
        <v>0</v>
      </c>
      <c r="AF472" s="987">
        <f t="shared" si="124"/>
        <v>0</v>
      </c>
      <c r="AG472" s="987">
        <f t="shared" si="124"/>
        <v>0</v>
      </c>
      <c r="AH472" s="987">
        <f t="shared" si="124"/>
        <v>0</v>
      </c>
      <c r="AI472" s="987">
        <f t="shared" si="124"/>
        <v>0</v>
      </c>
      <c r="AJ472" s="987">
        <f t="shared" si="124"/>
        <v>0</v>
      </c>
      <c r="AK472" s="987">
        <f t="shared" si="124"/>
        <v>0</v>
      </c>
      <c r="AL472" s="987">
        <f t="shared" si="125"/>
        <v>0</v>
      </c>
      <c r="AM472" s="987">
        <f t="shared" si="125"/>
        <v>0</v>
      </c>
      <c r="AN472" s="987">
        <f t="shared" si="125"/>
        <v>0</v>
      </c>
      <c r="AO472" s="987">
        <f t="shared" si="125"/>
        <v>0</v>
      </c>
      <c r="AP472" s="987">
        <f t="shared" si="125"/>
        <v>0</v>
      </c>
      <c r="AQ472" s="987">
        <f t="shared" si="125"/>
        <v>0</v>
      </c>
      <c r="AR472" s="987">
        <f t="shared" si="125"/>
        <v>0</v>
      </c>
    </row>
    <row r="473" spans="2:44">
      <c r="B473" s="948">
        <v>608</v>
      </c>
      <c r="C473" s="950" t="s">
        <v>3522</v>
      </c>
      <c r="D473" s="951">
        <v>642</v>
      </c>
      <c r="E473" s="951" t="s">
        <v>3538</v>
      </c>
      <c r="F473" s="948" t="s">
        <v>4363</v>
      </c>
      <c r="G473" s="949">
        <v>45130</v>
      </c>
      <c r="H473" s="948" t="s">
        <v>4364</v>
      </c>
      <c r="I473" s="948" t="s">
        <v>4328</v>
      </c>
      <c r="J473" s="948" t="s">
        <v>468</v>
      </c>
      <c r="K473" s="948" t="s">
        <v>3557</v>
      </c>
      <c r="L473" s="960">
        <v>54</v>
      </c>
      <c r="M473" s="987">
        <v>961.99</v>
      </c>
      <c r="N473" s="987">
        <v>0</v>
      </c>
      <c r="O473" s="987">
        <f t="shared" si="120"/>
        <v>961.99</v>
      </c>
      <c r="P473" s="987"/>
      <c r="Q473" s="987"/>
      <c r="R473" s="987"/>
      <c r="S473" s="987"/>
      <c r="T473" s="987"/>
      <c r="U473" s="987"/>
      <c r="V473" s="987">
        <f t="shared" si="119"/>
        <v>961.99</v>
      </c>
      <c r="W473" s="987"/>
      <c r="X473" s="987"/>
      <c r="Y473" s="987"/>
      <c r="Z473" s="987">
        <f t="shared" si="121"/>
        <v>0</v>
      </c>
      <c r="AA473" s="987"/>
      <c r="AB473" s="987">
        <f t="shared" si="124"/>
        <v>961.99</v>
      </c>
      <c r="AC473" s="987">
        <f t="shared" si="124"/>
        <v>0</v>
      </c>
      <c r="AD473" s="987">
        <f t="shared" si="124"/>
        <v>0</v>
      </c>
      <c r="AE473" s="987">
        <f t="shared" si="124"/>
        <v>0</v>
      </c>
      <c r="AF473" s="987">
        <f t="shared" si="124"/>
        <v>0</v>
      </c>
      <c r="AG473" s="987">
        <f t="shared" si="124"/>
        <v>0</v>
      </c>
      <c r="AH473" s="987">
        <f t="shared" si="124"/>
        <v>0</v>
      </c>
      <c r="AI473" s="987">
        <f t="shared" si="124"/>
        <v>0</v>
      </c>
      <c r="AJ473" s="987">
        <f t="shared" si="124"/>
        <v>0</v>
      </c>
      <c r="AK473" s="987">
        <f t="shared" si="124"/>
        <v>0</v>
      </c>
      <c r="AL473" s="987">
        <f t="shared" si="125"/>
        <v>0</v>
      </c>
      <c r="AM473" s="987">
        <f t="shared" si="125"/>
        <v>0</v>
      </c>
      <c r="AN473" s="987">
        <f t="shared" si="125"/>
        <v>0</v>
      </c>
      <c r="AO473" s="987">
        <f t="shared" si="125"/>
        <v>0</v>
      </c>
      <c r="AP473" s="987">
        <f t="shared" si="125"/>
        <v>0</v>
      </c>
      <c r="AQ473" s="987">
        <f t="shared" si="125"/>
        <v>0</v>
      </c>
      <c r="AR473" s="987">
        <f t="shared" si="125"/>
        <v>0</v>
      </c>
    </row>
    <row r="474" spans="2:44">
      <c r="B474" s="948">
        <v>609</v>
      </c>
      <c r="C474" s="950" t="s">
        <v>3522</v>
      </c>
      <c r="D474" s="951">
        <v>643</v>
      </c>
      <c r="E474" s="951" t="s">
        <v>3538</v>
      </c>
      <c r="F474" s="948" t="s">
        <v>4365</v>
      </c>
      <c r="G474" s="949">
        <v>45150</v>
      </c>
      <c r="H474" s="948" t="s">
        <v>4366</v>
      </c>
      <c r="I474" s="948" t="s">
        <v>4328</v>
      </c>
      <c r="J474" s="948" t="s">
        <v>468</v>
      </c>
      <c r="K474" s="948" t="s">
        <v>3557</v>
      </c>
      <c r="L474" s="960">
        <v>54</v>
      </c>
      <c r="M474" s="987">
        <v>702</v>
      </c>
      <c r="N474" s="987">
        <v>0</v>
      </c>
      <c r="O474" s="987">
        <f t="shared" si="120"/>
        <v>702</v>
      </c>
      <c r="P474" s="987"/>
      <c r="Q474" s="987"/>
      <c r="R474" s="987"/>
      <c r="S474" s="987"/>
      <c r="T474" s="987"/>
      <c r="U474" s="987"/>
      <c r="V474" s="987">
        <f t="shared" si="119"/>
        <v>702</v>
      </c>
      <c r="W474" s="987"/>
      <c r="X474" s="987"/>
      <c r="Y474" s="987"/>
      <c r="Z474" s="987">
        <f t="shared" si="121"/>
        <v>0</v>
      </c>
      <c r="AA474" s="987"/>
      <c r="AB474" s="987">
        <f t="shared" si="124"/>
        <v>702</v>
      </c>
      <c r="AC474" s="987">
        <f t="shared" si="124"/>
        <v>0</v>
      </c>
      <c r="AD474" s="987">
        <f t="shared" si="124"/>
        <v>0</v>
      </c>
      <c r="AE474" s="987">
        <f t="shared" si="124"/>
        <v>0</v>
      </c>
      <c r="AF474" s="987">
        <f t="shared" si="124"/>
        <v>0</v>
      </c>
      <c r="AG474" s="987">
        <f t="shared" si="124"/>
        <v>0</v>
      </c>
      <c r="AH474" s="987">
        <f t="shared" si="124"/>
        <v>0</v>
      </c>
      <c r="AI474" s="987">
        <f t="shared" si="124"/>
        <v>0</v>
      </c>
      <c r="AJ474" s="987">
        <f t="shared" si="124"/>
        <v>0</v>
      </c>
      <c r="AK474" s="987">
        <f t="shared" si="124"/>
        <v>0</v>
      </c>
      <c r="AL474" s="987">
        <f t="shared" si="125"/>
        <v>0</v>
      </c>
      <c r="AM474" s="987">
        <f t="shared" si="125"/>
        <v>0</v>
      </c>
      <c r="AN474" s="987">
        <f t="shared" si="125"/>
        <v>0</v>
      </c>
      <c r="AO474" s="987">
        <f t="shared" si="125"/>
        <v>0</v>
      </c>
      <c r="AP474" s="987">
        <f t="shared" si="125"/>
        <v>0</v>
      </c>
      <c r="AQ474" s="987">
        <f t="shared" si="125"/>
        <v>0</v>
      </c>
      <c r="AR474" s="987">
        <f t="shared" si="125"/>
        <v>0</v>
      </c>
    </row>
    <row r="475" spans="2:44">
      <c r="B475" s="948">
        <v>828</v>
      </c>
      <c r="C475" s="950" t="s">
        <v>3522</v>
      </c>
      <c r="D475" s="951">
        <v>867</v>
      </c>
      <c r="E475" s="951" t="s">
        <v>3538</v>
      </c>
      <c r="F475" s="948" t="s">
        <v>4367</v>
      </c>
      <c r="G475" s="949">
        <v>45164</v>
      </c>
      <c r="H475" s="948" t="s">
        <v>4368</v>
      </c>
      <c r="I475" s="948" t="s">
        <v>4328</v>
      </c>
      <c r="J475" s="948" t="s">
        <v>468</v>
      </c>
      <c r="K475" s="948" t="s">
        <v>3557</v>
      </c>
      <c r="L475" s="960">
        <v>54</v>
      </c>
      <c r="M475" s="987">
        <v>1207.8799999999999</v>
      </c>
      <c r="N475" s="987">
        <v>0</v>
      </c>
      <c r="O475" s="987">
        <f t="shared" si="120"/>
        <v>1207.8799999999999</v>
      </c>
      <c r="P475" s="987"/>
      <c r="Q475" s="987"/>
      <c r="R475" s="987"/>
      <c r="S475" s="987"/>
      <c r="T475" s="987"/>
      <c r="U475" s="987"/>
      <c r="V475" s="987">
        <f t="shared" si="119"/>
        <v>1207.8799999999999</v>
      </c>
      <c r="W475" s="987"/>
      <c r="X475" s="987"/>
      <c r="Y475" s="987"/>
      <c r="Z475" s="987">
        <f t="shared" si="121"/>
        <v>0</v>
      </c>
      <c r="AA475" s="987"/>
      <c r="AB475" s="987">
        <f t="shared" si="124"/>
        <v>1207.8799999999999</v>
      </c>
      <c r="AC475" s="987">
        <f t="shared" si="124"/>
        <v>0</v>
      </c>
      <c r="AD475" s="987">
        <f t="shared" si="124"/>
        <v>0</v>
      </c>
      <c r="AE475" s="987">
        <f t="shared" si="124"/>
        <v>0</v>
      </c>
      <c r="AF475" s="987">
        <f t="shared" si="124"/>
        <v>0</v>
      </c>
      <c r="AG475" s="987">
        <f t="shared" si="124"/>
        <v>0</v>
      </c>
      <c r="AH475" s="987">
        <f t="shared" si="124"/>
        <v>0</v>
      </c>
      <c r="AI475" s="987">
        <f t="shared" si="124"/>
        <v>0</v>
      </c>
      <c r="AJ475" s="987">
        <f t="shared" si="124"/>
        <v>0</v>
      </c>
      <c r="AK475" s="987">
        <f t="shared" si="124"/>
        <v>0</v>
      </c>
      <c r="AL475" s="987">
        <f t="shared" si="125"/>
        <v>0</v>
      </c>
      <c r="AM475" s="987">
        <f t="shared" si="125"/>
        <v>0</v>
      </c>
      <c r="AN475" s="987">
        <f t="shared" si="125"/>
        <v>0</v>
      </c>
      <c r="AO475" s="987">
        <f t="shared" si="125"/>
        <v>0</v>
      </c>
      <c r="AP475" s="987">
        <f t="shared" si="125"/>
        <v>0</v>
      </c>
      <c r="AQ475" s="987">
        <f t="shared" si="125"/>
        <v>0</v>
      </c>
      <c r="AR475" s="987">
        <f t="shared" si="125"/>
        <v>0</v>
      </c>
    </row>
    <row r="476" spans="2:44">
      <c r="B476" s="948">
        <v>1292</v>
      </c>
      <c r="C476" s="950" t="s">
        <v>3521</v>
      </c>
      <c r="D476" s="951">
        <v>1405</v>
      </c>
      <c r="E476" s="951" t="s">
        <v>3538</v>
      </c>
      <c r="F476" s="948" t="s">
        <v>4369</v>
      </c>
      <c r="G476" s="949">
        <v>45254</v>
      </c>
      <c r="H476" s="948" t="s">
        <v>4370</v>
      </c>
      <c r="I476" s="948" t="s">
        <v>4328</v>
      </c>
      <c r="J476" s="948" t="s">
        <v>468</v>
      </c>
      <c r="K476" s="948" t="s">
        <v>3557</v>
      </c>
      <c r="L476" s="960">
        <v>54</v>
      </c>
      <c r="M476" s="987">
        <v>1595.84</v>
      </c>
      <c r="N476" s="987">
        <v>0</v>
      </c>
      <c r="O476" s="987">
        <f t="shared" si="120"/>
        <v>1595.84</v>
      </c>
      <c r="P476" s="987"/>
      <c r="Q476" s="987"/>
      <c r="R476" s="987"/>
      <c r="S476" s="987"/>
      <c r="T476" s="987"/>
      <c r="U476" s="987"/>
      <c r="V476" s="987">
        <f t="shared" si="119"/>
        <v>1595.84</v>
      </c>
      <c r="W476" s="987"/>
      <c r="X476" s="987"/>
      <c r="Y476" s="987"/>
      <c r="Z476" s="987">
        <f t="shared" si="121"/>
        <v>0</v>
      </c>
      <c r="AA476" s="987"/>
      <c r="AB476" s="987">
        <f t="shared" si="124"/>
        <v>1595.84</v>
      </c>
      <c r="AC476" s="987">
        <f t="shared" si="124"/>
        <v>0</v>
      </c>
      <c r="AD476" s="987">
        <f t="shared" si="124"/>
        <v>0</v>
      </c>
      <c r="AE476" s="987">
        <f t="shared" si="124"/>
        <v>0</v>
      </c>
      <c r="AF476" s="987">
        <f t="shared" si="124"/>
        <v>0</v>
      </c>
      <c r="AG476" s="987">
        <f t="shared" si="124"/>
        <v>0</v>
      </c>
      <c r="AH476" s="987">
        <f t="shared" si="124"/>
        <v>0</v>
      </c>
      <c r="AI476" s="987">
        <f t="shared" si="124"/>
        <v>0</v>
      </c>
      <c r="AJ476" s="987">
        <f t="shared" si="124"/>
        <v>0</v>
      </c>
      <c r="AK476" s="987">
        <f t="shared" si="124"/>
        <v>0</v>
      </c>
      <c r="AL476" s="987">
        <f t="shared" si="125"/>
        <v>0</v>
      </c>
      <c r="AM476" s="987">
        <f t="shared" si="125"/>
        <v>0</v>
      </c>
      <c r="AN476" s="987">
        <f t="shared" si="125"/>
        <v>0</v>
      </c>
      <c r="AO476" s="987">
        <f t="shared" si="125"/>
        <v>0</v>
      </c>
      <c r="AP476" s="987">
        <f t="shared" si="125"/>
        <v>0</v>
      </c>
      <c r="AQ476" s="987">
        <f t="shared" si="125"/>
        <v>0</v>
      </c>
      <c r="AR476" s="987">
        <f t="shared" si="125"/>
        <v>0</v>
      </c>
    </row>
    <row r="477" spans="2:44">
      <c r="B477" s="948">
        <v>1293</v>
      </c>
      <c r="C477" s="950" t="s">
        <v>3521</v>
      </c>
      <c r="D477" s="951">
        <v>1406</v>
      </c>
      <c r="E477" s="951" t="s">
        <v>3538</v>
      </c>
      <c r="F477" s="948" t="s">
        <v>4371</v>
      </c>
      <c r="G477" s="949">
        <v>45180</v>
      </c>
      <c r="H477" s="948" t="s">
        <v>4370</v>
      </c>
      <c r="I477" s="948" t="s">
        <v>4328</v>
      </c>
      <c r="J477" s="948" t="s">
        <v>468</v>
      </c>
      <c r="K477" s="948" t="s">
        <v>3557</v>
      </c>
      <c r="L477" s="960">
        <v>54</v>
      </c>
      <c r="M477" s="987">
        <v>1263.06</v>
      </c>
      <c r="N477" s="987">
        <v>0</v>
      </c>
      <c r="O477" s="987">
        <f t="shared" si="120"/>
        <v>1263.06</v>
      </c>
      <c r="P477" s="987"/>
      <c r="Q477" s="987"/>
      <c r="R477" s="987"/>
      <c r="S477" s="987"/>
      <c r="T477" s="987"/>
      <c r="U477" s="987"/>
      <c r="V477" s="987">
        <f t="shared" si="119"/>
        <v>1263.06</v>
      </c>
      <c r="W477" s="987"/>
      <c r="X477" s="987"/>
      <c r="Y477" s="987"/>
      <c r="Z477" s="987">
        <f t="shared" si="121"/>
        <v>0</v>
      </c>
      <c r="AA477" s="987"/>
      <c r="AB477" s="987">
        <f t="shared" si="124"/>
        <v>1263.06</v>
      </c>
      <c r="AC477" s="987">
        <f t="shared" si="124"/>
        <v>0</v>
      </c>
      <c r="AD477" s="987">
        <f t="shared" si="124"/>
        <v>0</v>
      </c>
      <c r="AE477" s="987">
        <f t="shared" si="124"/>
        <v>0</v>
      </c>
      <c r="AF477" s="987">
        <f t="shared" si="124"/>
        <v>0</v>
      </c>
      <c r="AG477" s="987">
        <f t="shared" si="124"/>
        <v>0</v>
      </c>
      <c r="AH477" s="987">
        <f t="shared" si="124"/>
        <v>0</v>
      </c>
      <c r="AI477" s="987">
        <f t="shared" si="124"/>
        <v>0</v>
      </c>
      <c r="AJ477" s="987">
        <f t="shared" si="124"/>
        <v>0</v>
      </c>
      <c r="AK477" s="987">
        <f t="shared" si="124"/>
        <v>0</v>
      </c>
      <c r="AL477" s="987">
        <f t="shared" si="125"/>
        <v>0</v>
      </c>
      <c r="AM477" s="987">
        <f t="shared" si="125"/>
        <v>0</v>
      </c>
      <c r="AN477" s="987">
        <f t="shared" si="125"/>
        <v>0</v>
      </c>
      <c r="AO477" s="987">
        <f t="shared" si="125"/>
        <v>0</v>
      </c>
      <c r="AP477" s="987">
        <f t="shared" si="125"/>
        <v>0</v>
      </c>
      <c r="AQ477" s="987">
        <f t="shared" si="125"/>
        <v>0</v>
      </c>
      <c r="AR477" s="987">
        <f t="shared" si="125"/>
        <v>0</v>
      </c>
    </row>
    <row r="478" spans="2:44">
      <c r="B478" s="948">
        <v>1294</v>
      </c>
      <c r="C478" s="950" t="s">
        <v>3521</v>
      </c>
      <c r="D478" s="951">
        <v>1407</v>
      </c>
      <c r="E478" s="951" t="s">
        <v>3538</v>
      </c>
      <c r="F478" s="948" t="s">
        <v>4372</v>
      </c>
      <c r="G478" s="949">
        <v>45197</v>
      </c>
      <c r="H478" s="948" t="s">
        <v>4370</v>
      </c>
      <c r="I478" s="948" t="s">
        <v>4328</v>
      </c>
      <c r="J478" s="948" t="s">
        <v>468</v>
      </c>
      <c r="K478" s="948" t="s">
        <v>3557</v>
      </c>
      <c r="L478" s="960">
        <v>54</v>
      </c>
      <c r="M478" s="987">
        <v>2755.2799999999997</v>
      </c>
      <c r="N478" s="987">
        <v>0</v>
      </c>
      <c r="O478" s="987">
        <f t="shared" si="120"/>
        <v>2755.2799999999997</v>
      </c>
      <c r="P478" s="987"/>
      <c r="Q478" s="987"/>
      <c r="R478" s="987"/>
      <c r="S478" s="987"/>
      <c r="T478" s="987"/>
      <c r="U478" s="987"/>
      <c r="V478" s="987">
        <f t="shared" si="119"/>
        <v>2755.2799999999997</v>
      </c>
      <c r="W478" s="987"/>
      <c r="X478" s="987"/>
      <c r="Y478" s="987"/>
      <c r="Z478" s="987">
        <f t="shared" si="121"/>
        <v>0</v>
      </c>
      <c r="AA478" s="987"/>
      <c r="AB478" s="987">
        <f t="shared" ref="AB478:AK487" si="126">IF(AB$6-$L478=0,$M478,0)</f>
        <v>2755.2799999999997</v>
      </c>
      <c r="AC478" s="987">
        <f t="shared" si="126"/>
        <v>0</v>
      </c>
      <c r="AD478" s="987">
        <f t="shared" si="126"/>
        <v>0</v>
      </c>
      <c r="AE478" s="987">
        <f t="shared" si="126"/>
        <v>0</v>
      </c>
      <c r="AF478" s="987">
        <f t="shared" si="126"/>
        <v>0</v>
      </c>
      <c r="AG478" s="987">
        <f t="shared" si="126"/>
        <v>0</v>
      </c>
      <c r="AH478" s="987">
        <f t="shared" si="126"/>
        <v>0</v>
      </c>
      <c r="AI478" s="987">
        <f t="shared" si="126"/>
        <v>0</v>
      </c>
      <c r="AJ478" s="987">
        <f t="shared" si="126"/>
        <v>0</v>
      </c>
      <c r="AK478" s="987">
        <f t="shared" si="126"/>
        <v>0</v>
      </c>
      <c r="AL478" s="987">
        <f t="shared" ref="AL478:AR487" si="127">IF(AL$6-$L478=0,$M478,0)</f>
        <v>0</v>
      </c>
      <c r="AM478" s="987">
        <f t="shared" si="127"/>
        <v>0</v>
      </c>
      <c r="AN478" s="987">
        <f t="shared" si="127"/>
        <v>0</v>
      </c>
      <c r="AO478" s="987">
        <f t="shared" si="127"/>
        <v>0</v>
      </c>
      <c r="AP478" s="987">
        <f t="shared" si="127"/>
        <v>0</v>
      </c>
      <c r="AQ478" s="987">
        <f t="shared" si="127"/>
        <v>0</v>
      </c>
      <c r="AR478" s="987">
        <f t="shared" si="127"/>
        <v>0</v>
      </c>
    </row>
    <row r="479" spans="2:44">
      <c r="B479" s="948">
        <v>1295</v>
      </c>
      <c r="C479" s="950" t="s">
        <v>3521</v>
      </c>
      <c r="D479" s="951">
        <v>1408</v>
      </c>
      <c r="E479" s="951" t="s">
        <v>3538</v>
      </c>
      <c r="F479" s="948" t="s">
        <v>4373</v>
      </c>
      <c r="G479" s="949">
        <v>45228</v>
      </c>
      <c r="H479" s="948" t="s">
        <v>4370</v>
      </c>
      <c r="I479" s="948" t="s">
        <v>4328</v>
      </c>
      <c r="J479" s="948" t="s">
        <v>468</v>
      </c>
      <c r="K479" s="948" t="s">
        <v>3557</v>
      </c>
      <c r="L479" s="960">
        <v>54</v>
      </c>
      <c r="M479" s="987">
        <v>1290.69</v>
      </c>
      <c r="N479" s="987">
        <v>0</v>
      </c>
      <c r="O479" s="987">
        <f t="shared" si="120"/>
        <v>1290.69</v>
      </c>
      <c r="P479" s="987"/>
      <c r="Q479" s="987"/>
      <c r="R479" s="987"/>
      <c r="S479" s="987"/>
      <c r="T479" s="987"/>
      <c r="U479" s="987"/>
      <c r="V479" s="987">
        <f t="shared" si="119"/>
        <v>1290.69</v>
      </c>
      <c r="W479" s="987"/>
      <c r="X479" s="987"/>
      <c r="Y479" s="987"/>
      <c r="Z479" s="987">
        <f t="shared" si="121"/>
        <v>0</v>
      </c>
      <c r="AA479" s="987"/>
      <c r="AB479" s="987">
        <f t="shared" si="126"/>
        <v>1290.69</v>
      </c>
      <c r="AC479" s="987">
        <f t="shared" si="126"/>
        <v>0</v>
      </c>
      <c r="AD479" s="987">
        <f t="shared" si="126"/>
        <v>0</v>
      </c>
      <c r="AE479" s="987">
        <f t="shared" si="126"/>
        <v>0</v>
      </c>
      <c r="AF479" s="987">
        <f t="shared" si="126"/>
        <v>0</v>
      </c>
      <c r="AG479" s="987">
        <f t="shared" si="126"/>
        <v>0</v>
      </c>
      <c r="AH479" s="987">
        <f t="shared" si="126"/>
        <v>0</v>
      </c>
      <c r="AI479" s="987">
        <f t="shared" si="126"/>
        <v>0</v>
      </c>
      <c r="AJ479" s="987">
        <f t="shared" si="126"/>
        <v>0</v>
      </c>
      <c r="AK479" s="987">
        <f t="shared" si="126"/>
        <v>0</v>
      </c>
      <c r="AL479" s="987">
        <f t="shared" si="127"/>
        <v>0</v>
      </c>
      <c r="AM479" s="987">
        <f t="shared" si="127"/>
        <v>0</v>
      </c>
      <c r="AN479" s="987">
        <f t="shared" si="127"/>
        <v>0</v>
      </c>
      <c r="AO479" s="987">
        <f t="shared" si="127"/>
        <v>0</v>
      </c>
      <c r="AP479" s="987">
        <f t="shared" si="127"/>
        <v>0</v>
      </c>
      <c r="AQ479" s="987">
        <f t="shared" si="127"/>
        <v>0</v>
      </c>
      <c r="AR479" s="987">
        <f t="shared" si="127"/>
        <v>0</v>
      </c>
    </row>
    <row r="480" spans="2:44">
      <c r="B480" s="948">
        <v>1296</v>
      </c>
      <c r="C480" s="950" t="s">
        <v>3521</v>
      </c>
      <c r="D480" s="951">
        <v>1409</v>
      </c>
      <c r="E480" s="951" t="s">
        <v>3538</v>
      </c>
      <c r="F480" s="948" t="s">
        <v>4374</v>
      </c>
      <c r="G480" s="949">
        <v>45209</v>
      </c>
      <c r="H480" s="948" t="s">
        <v>4370</v>
      </c>
      <c r="I480" s="948" t="s">
        <v>4328</v>
      </c>
      <c r="J480" s="948" t="s">
        <v>468</v>
      </c>
      <c r="K480" s="948" t="s">
        <v>3557</v>
      </c>
      <c r="L480" s="960">
        <v>54</v>
      </c>
      <c r="M480" s="987">
        <v>345</v>
      </c>
      <c r="N480" s="987">
        <v>0</v>
      </c>
      <c r="O480" s="987">
        <f t="shared" si="120"/>
        <v>345</v>
      </c>
      <c r="P480" s="987" t="s">
        <v>4375</v>
      </c>
      <c r="Q480" s="987"/>
      <c r="R480" s="987"/>
      <c r="S480" s="987"/>
      <c r="T480" s="987">
        <f>O480</f>
        <v>345</v>
      </c>
      <c r="U480" s="987"/>
      <c r="V480" s="987"/>
      <c r="W480" s="987"/>
      <c r="X480" s="987"/>
      <c r="Y480" s="987"/>
      <c r="Z480" s="987">
        <f t="shared" si="121"/>
        <v>0</v>
      </c>
      <c r="AA480" s="987"/>
      <c r="AB480" s="987">
        <f t="shared" si="126"/>
        <v>345</v>
      </c>
      <c r="AC480" s="987">
        <f t="shared" si="126"/>
        <v>0</v>
      </c>
      <c r="AD480" s="987">
        <f t="shared" si="126"/>
        <v>0</v>
      </c>
      <c r="AE480" s="987">
        <f t="shared" si="126"/>
        <v>0</v>
      </c>
      <c r="AF480" s="987">
        <f t="shared" si="126"/>
        <v>0</v>
      </c>
      <c r="AG480" s="987">
        <f t="shared" si="126"/>
        <v>0</v>
      </c>
      <c r="AH480" s="987">
        <f t="shared" si="126"/>
        <v>0</v>
      </c>
      <c r="AI480" s="987">
        <f t="shared" si="126"/>
        <v>0</v>
      </c>
      <c r="AJ480" s="987">
        <f t="shared" si="126"/>
        <v>0</v>
      </c>
      <c r="AK480" s="987">
        <f t="shared" si="126"/>
        <v>0</v>
      </c>
      <c r="AL480" s="987">
        <f t="shared" si="127"/>
        <v>0</v>
      </c>
      <c r="AM480" s="987">
        <f t="shared" si="127"/>
        <v>0</v>
      </c>
      <c r="AN480" s="987">
        <f t="shared" si="127"/>
        <v>0</v>
      </c>
      <c r="AO480" s="987">
        <f t="shared" si="127"/>
        <v>0</v>
      </c>
      <c r="AP480" s="987">
        <f t="shared" si="127"/>
        <v>0</v>
      </c>
      <c r="AQ480" s="987">
        <f t="shared" si="127"/>
        <v>0</v>
      </c>
      <c r="AR480" s="987">
        <f t="shared" si="127"/>
        <v>0</v>
      </c>
    </row>
    <row r="481" spans="2:44">
      <c r="B481" s="948">
        <v>1297</v>
      </c>
      <c r="C481" s="950" t="s">
        <v>3521</v>
      </c>
      <c r="D481" s="951">
        <v>1410</v>
      </c>
      <c r="E481" s="951" t="s">
        <v>3538</v>
      </c>
      <c r="F481" s="948" t="s">
        <v>4376</v>
      </c>
      <c r="G481" s="949">
        <v>45210</v>
      </c>
      <c r="H481" s="948" t="s">
        <v>4370</v>
      </c>
      <c r="I481" s="948" t="s">
        <v>4328</v>
      </c>
      <c r="J481" s="948" t="s">
        <v>468</v>
      </c>
      <c r="K481" s="948" t="s">
        <v>3557</v>
      </c>
      <c r="L481" s="960">
        <v>54</v>
      </c>
      <c r="M481" s="987">
        <v>345</v>
      </c>
      <c r="N481" s="987">
        <v>0</v>
      </c>
      <c r="O481" s="987">
        <f t="shared" si="120"/>
        <v>345</v>
      </c>
      <c r="P481" s="987" t="s">
        <v>4375</v>
      </c>
      <c r="Q481" s="987"/>
      <c r="R481" s="987"/>
      <c r="S481" s="987"/>
      <c r="T481" s="987">
        <f>O481</f>
        <v>345</v>
      </c>
      <c r="U481" s="987"/>
      <c r="V481" s="987"/>
      <c r="W481" s="987"/>
      <c r="X481" s="987"/>
      <c r="Y481" s="987"/>
      <c r="Z481" s="987">
        <f t="shared" si="121"/>
        <v>0</v>
      </c>
      <c r="AA481" s="987"/>
      <c r="AB481" s="987">
        <f t="shared" si="126"/>
        <v>345</v>
      </c>
      <c r="AC481" s="987">
        <f t="shared" si="126"/>
        <v>0</v>
      </c>
      <c r="AD481" s="987">
        <f t="shared" si="126"/>
        <v>0</v>
      </c>
      <c r="AE481" s="987">
        <f t="shared" si="126"/>
        <v>0</v>
      </c>
      <c r="AF481" s="987">
        <f t="shared" si="126"/>
        <v>0</v>
      </c>
      <c r="AG481" s="987">
        <f t="shared" si="126"/>
        <v>0</v>
      </c>
      <c r="AH481" s="987">
        <f t="shared" si="126"/>
        <v>0</v>
      </c>
      <c r="AI481" s="987">
        <f t="shared" si="126"/>
        <v>0</v>
      </c>
      <c r="AJ481" s="987">
        <f t="shared" si="126"/>
        <v>0</v>
      </c>
      <c r="AK481" s="987">
        <f t="shared" si="126"/>
        <v>0</v>
      </c>
      <c r="AL481" s="987">
        <f t="shared" si="127"/>
        <v>0</v>
      </c>
      <c r="AM481" s="987">
        <f t="shared" si="127"/>
        <v>0</v>
      </c>
      <c r="AN481" s="987">
        <f t="shared" si="127"/>
        <v>0</v>
      </c>
      <c r="AO481" s="987">
        <f t="shared" si="127"/>
        <v>0</v>
      </c>
      <c r="AP481" s="987">
        <f t="shared" si="127"/>
        <v>0</v>
      </c>
      <c r="AQ481" s="987">
        <f t="shared" si="127"/>
        <v>0</v>
      </c>
      <c r="AR481" s="987">
        <f t="shared" si="127"/>
        <v>0</v>
      </c>
    </row>
    <row r="482" spans="2:44">
      <c r="B482" s="948">
        <v>1298</v>
      </c>
      <c r="C482" s="950" t="s">
        <v>3521</v>
      </c>
      <c r="D482" s="951">
        <v>1411</v>
      </c>
      <c r="E482" s="951" t="s">
        <v>3538</v>
      </c>
      <c r="F482" s="948" t="s">
        <v>4377</v>
      </c>
      <c r="G482" s="949">
        <v>45242</v>
      </c>
      <c r="H482" s="948" t="s">
        <v>4370</v>
      </c>
      <c r="I482" s="948" t="s">
        <v>4328</v>
      </c>
      <c r="J482" s="948" t="s">
        <v>468</v>
      </c>
      <c r="K482" s="948" t="s">
        <v>3557</v>
      </c>
      <c r="L482" s="960">
        <v>54</v>
      </c>
      <c r="M482" s="987">
        <v>1220</v>
      </c>
      <c r="N482" s="987">
        <v>0</v>
      </c>
      <c r="O482" s="987">
        <f t="shared" si="120"/>
        <v>1220</v>
      </c>
      <c r="P482" s="987"/>
      <c r="Q482" s="987"/>
      <c r="R482" s="987"/>
      <c r="S482" s="987"/>
      <c r="T482" s="987"/>
      <c r="U482" s="987"/>
      <c r="V482" s="987">
        <f t="shared" ref="V482:V487" si="128">O482</f>
        <v>1220</v>
      </c>
      <c r="W482" s="987"/>
      <c r="X482" s="987"/>
      <c r="Y482" s="987"/>
      <c r="Z482" s="987">
        <f t="shared" si="121"/>
        <v>0</v>
      </c>
      <c r="AA482" s="987"/>
      <c r="AB482" s="987">
        <f t="shared" si="126"/>
        <v>1220</v>
      </c>
      <c r="AC482" s="987">
        <f t="shared" si="126"/>
        <v>0</v>
      </c>
      <c r="AD482" s="987">
        <f t="shared" si="126"/>
        <v>0</v>
      </c>
      <c r="AE482" s="987">
        <f t="shared" si="126"/>
        <v>0</v>
      </c>
      <c r="AF482" s="987">
        <f t="shared" si="126"/>
        <v>0</v>
      </c>
      <c r="AG482" s="987">
        <f t="shared" si="126"/>
        <v>0</v>
      </c>
      <c r="AH482" s="987">
        <f t="shared" si="126"/>
        <v>0</v>
      </c>
      <c r="AI482" s="987">
        <f t="shared" si="126"/>
        <v>0</v>
      </c>
      <c r="AJ482" s="987">
        <f t="shared" si="126"/>
        <v>0</v>
      </c>
      <c r="AK482" s="987">
        <f t="shared" si="126"/>
        <v>0</v>
      </c>
      <c r="AL482" s="987">
        <f t="shared" si="127"/>
        <v>0</v>
      </c>
      <c r="AM482" s="987">
        <f t="shared" si="127"/>
        <v>0</v>
      </c>
      <c r="AN482" s="987">
        <f t="shared" si="127"/>
        <v>0</v>
      </c>
      <c r="AO482" s="987">
        <f t="shared" si="127"/>
        <v>0</v>
      </c>
      <c r="AP482" s="987">
        <f t="shared" si="127"/>
        <v>0</v>
      </c>
      <c r="AQ482" s="987">
        <f t="shared" si="127"/>
        <v>0</v>
      </c>
      <c r="AR482" s="987">
        <f t="shared" si="127"/>
        <v>0</v>
      </c>
    </row>
    <row r="483" spans="2:44">
      <c r="B483" s="948">
        <v>158</v>
      </c>
      <c r="C483" s="950" t="s">
        <v>3518</v>
      </c>
      <c r="D483" s="951">
        <v>180</v>
      </c>
      <c r="E483" s="951" t="s">
        <v>3538</v>
      </c>
      <c r="F483" s="948" t="s">
        <v>4378</v>
      </c>
      <c r="G483" s="949">
        <v>44927</v>
      </c>
      <c r="H483" s="948" t="s">
        <v>4338</v>
      </c>
      <c r="I483" s="948" t="s">
        <v>4379</v>
      </c>
      <c r="J483" s="948" t="s">
        <v>469</v>
      </c>
      <c r="K483" s="948" t="s">
        <v>3557</v>
      </c>
      <c r="L483" s="960">
        <v>54</v>
      </c>
      <c r="M483" s="987">
        <v>123.33</v>
      </c>
      <c r="N483" s="987">
        <v>24.669999999999998</v>
      </c>
      <c r="O483" s="987">
        <f t="shared" si="120"/>
        <v>148</v>
      </c>
      <c r="P483" s="987"/>
      <c r="Q483" s="987"/>
      <c r="R483" s="987"/>
      <c r="S483" s="987"/>
      <c r="T483" s="987"/>
      <c r="U483" s="987"/>
      <c r="V483" s="987">
        <f t="shared" si="128"/>
        <v>148</v>
      </c>
      <c r="W483" s="987"/>
      <c r="X483" s="987"/>
      <c r="Y483" s="987"/>
      <c r="Z483" s="987">
        <f t="shared" si="121"/>
        <v>0</v>
      </c>
      <c r="AA483" s="987"/>
      <c r="AB483" s="987">
        <f t="shared" si="126"/>
        <v>123.33</v>
      </c>
      <c r="AC483" s="987">
        <f t="shared" si="126"/>
        <v>0</v>
      </c>
      <c r="AD483" s="987">
        <f t="shared" si="126"/>
        <v>0</v>
      </c>
      <c r="AE483" s="987">
        <f t="shared" si="126"/>
        <v>0</v>
      </c>
      <c r="AF483" s="987">
        <f t="shared" si="126"/>
        <v>0</v>
      </c>
      <c r="AG483" s="987">
        <f t="shared" si="126"/>
        <v>0</v>
      </c>
      <c r="AH483" s="987">
        <f t="shared" si="126"/>
        <v>0</v>
      </c>
      <c r="AI483" s="987">
        <f t="shared" si="126"/>
        <v>0</v>
      </c>
      <c r="AJ483" s="987">
        <f t="shared" si="126"/>
        <v>0</v>
      </c>
      <c r="AK483" s="987">
        <f t="shared" si="126"/>
        <v>0</v>
      </c>
      <c r="AL483" s="987">
        <f t="shared" si="127"/>
        <v>0</v>
      </c>
      <c r="AM483" s="987">
        <f t="shared" si="127"/>
        <v>0</v>
      </c>
      <c r="AN483" s="987">
        <f t="shared" si="127"/>
        <v>0</v>
      </c>
      <c r="AO483" s="987">
        <f t="shared" si="127"/>
        <v>0</v>
      </c>
      <c r="AP483" s="987">
        <f t="shared" si="127"/>
        <v>0</v>
      </c>
      <c r="AQ483" s="987">
        <f t="shared" si="127"/>
        <v>0</v>
      </c>
      <c r="AR483" s="987">
        <f t="shared" si="127"/>
        <v>0</v>
      </c>
    </row>
    <row r="484" spans="2:44">
      <c r="B484" s="948">
        <v>159</v>
      </c>
      <c r="C484" s="950" t="s">
        <v>3518</v>
      </c>
      <c r="D484" s="951">
        <v>181</v>
      </c>
      <c r="E484" s="951" t="s">
        <v>3538</v>
      </c>
      <c r="F484" s="948" t="s">
        <v>4380</v>
      </c>
      <c r="G484" s="949">
        <v>44963</v>
      </c>
      <c r="H484" s="948" t="s">
        <v>3738</v>
      </c>
      <c r="I484" s="948" t="s">
        <v>4379</v>
      </c>
      <c r="J484" s="948" t="s">
        <v>469</v>
      </c>
      <c r="K484" s="948" t="s">
        <v>3557</v>
      </c>
      <c r="L484" s="960">
        <v>54</v>
      </c>
      <c r="M484" s="987">
        <v>130</v>
      </c>
      <c r="N484" s="987">
        <v>26</v>
      </c>
      <c r="O484" s="987">
        <f t="shared" si="120"/>
        <v>156</v>
      </c>
      <c r="P484" s="987"/>
      <c r="Q484" s="987"/>
      <c r="R484" s="987"/>
      <c r="S484" s="987"/>
      <c r="T484" s="987"/>
      <c r="U484" s="987"/>
      <c r="V484" s="987">
        <f t="shared" si="128"/>
        <v>156</v>
      </c>
      <c r="W484" s="987"/>
      <c r="X484" s="987"/>
      <c r="Y484" s="987"/>
      <c r="Z484" s="987">
        <f t="shared" si="121"/>
        <v>0</v>
      </c>
      <c r="AA484" s="987"/>
      <c r="AB484" s="987">
        <f t="shared" si="126"/>
        <v>130</v>
      </c>
      <c r="AC484" s="987">
        <f t="shared" si="126"/>
        <v>0</v>
      </c>
      <c r="AD484" s="987">
        <f t="shared" si="126"/>
        <v>0</v>
      </c>
      <c r="AE484" s="987">
        <f t="shared" si="126"/>
        <v>0</v>
      </c>
      <c r="AF484" s="987">
        <f t="shared" si="126"/>
        <v>0</v>
      </c>
      <c r="AG484" s="987">
        <f t="shared" si="126"/>
        <v>0</v>
      </c>
      <c r="AH484" s="987">
        <f t="shared" si="126"/>
        <v>0</v>
      </c>
      <c r="AI484" s="987">
        <f t="shared" si="126"/>
        <v>0</v>
      </c>
      <c r="AJ484" s="987">
        <f t="shared" si="126"/>
        <v>0</v>
      </c>
      <c r="AK484" s="987">
        <f t="shared" si="126"/>
        <v>0</v>
      </c>
      <c r="AL484" s="987">
        <f t="shared" si="127"/>
        <v>0</v>
      </c>
      <c r="AM484" s="987">
        <f t="shared" si="127"/>
        <v>0</v>
      </c>
      <c r="AN484" s="987">
        <f t="shared" si="127"/>
        <v>0</v>
      </c>
      <c r="AO484" s="987">
        <f t="shared" si="127"/>
        <v>0</v>
      </c>
      <c r="AP484" s="987">
        <f t="shared" si="127"/>
        <v>0</v>
      </c>
      <c r="AQ484" s="987">
        <f t="shared" si="127"/>
        <v>0</v>
      </c>
      <c r="AR484" s="987">
        <f t="shared" si="127"/>
        <v>0</v>
      </c>
    </row>
    <row r="485" spans="2:44">
      <c r="B485" s="948">
        <v>160</v>
      </c>
      <c r="C485" s="950" t="s">
        <v>3518</v>
      </c>
      <c r="D485" s="951">
        <v>182</v>
      </c>
      <c r="E485" s="951" t="s">
        <v>3538</v>
      </c>
      <c r="F485" s="948" t="s">
        <v>4381</v>
      </c>
      <c r="G485" s="949">
        <v>44965</v>
      </c>
      <c r="H485" s="948" t="s">
        <v>3738</v>
      </c>
      <c r="I485" s="948" t="s">
        <v>4379</v>
      </c>
      <c r="J485" s="948" t="s">
        <v>469</v>
      </c>
      <c r="K485" s="948" t="s">
        <v>3557</v>
      </c>
      <c r="L485" s="960">
        <v>54</v>
      </c>
      <c r="M485" s="987">
        <v>47.5</v>
      </c>
      <c r="N485" s="987">
        <v>9.5</v>
      </c>
      <c r="O485" s="987">
        <f t="shared" si="120"/>
        <v>57</v>
      </c>
      <c r="P485" s="987"/>
      <c r="Q485" s="987"/>
      <c r="R485" s="987"/>
      <c r="S485" s="987"/>
      <c r="T485" s="987"/>
      <c r="U485" s="987"/>
      <c r="V485" s="987">
        <f t="shared" si="128"/>
        <v>57</v>
      </c>
      <c r="W485" s="987"/>
      <c r="X485" s="987"/>
      <c r="Y485" s="987"/>
      <c r="Z485" s="987">
        <f t="shared" si="121"/>
        <v>0</v>
      </c>
      <c r="AA485" s="987"/>
      <c r="AB485" s="987">
        <f t="shared" si="126"/>
        <v>47.5</v>
      </c>
      <c r="AC485" s="987">
        <f t="shared" si="126"/>
        <v>0</v>
      </c>
      <c r="AD485" s="987">
        <f t="shared" si="126"/>
        <v>0</v>
      </c>
      <c r="AE485" s="987">
        <f t="shared" si="126"/>
        <v>0</v>
      </c>
      <c r="AF485" s="987">
        <f t="shared" si="126"/>
        <v>0</v>
      </c>
      <c r="AG485" s="987">
        <f t="shared" si="126"/>
        <v>0</v>
      </c>
      <c r="AH485" s="987">
        <f t="shared" si="126"/>
        <v>0</v>
      </c>
      <c r="AI485" s="987">
        <f t="shared" si="126"/>
        <v>0</v>
      </c>
      <c r="AJ485" s="987">
        <f t="shared" si="126"/>
        <v>0</v>
      </c>
      <c r="AK485" s="987">
        <f t="shared" si="126"/>
        <v>0</v>
      </c>
      <c r="AL485" s="987">
        <f t="shared" si="127"/>
        <v>0</v>
      </c>
      <c r="AM485" s="987">
        <f t="shared" si="127"/>
        <v>0</v>
      </c>
      <c r="AN485" s="987">
        <f t="shared" si="127"/>
        <v>0</v>
      </c>
      <c r="AO485" s="987">
        <f t="shared" si="127"/>
        <v>0</v>
      </c>
      <c r="AP485" s="987">
        <f t="shared" si="127"/>
        <v>0</v>
      </c>
      <c r="AQ485" s="987">
        <f t="shared" si="127"/>
        <v>0</v>
      </c>
      <c r="AR485" s="987">
        <f t="shared" si="127"/>
        <v>0</v>
      </c>
    </row>
    <row r="486" spans="2:44">
      <c r="B486" s="948">
        <v>161</v>
      </c>
      <c r="C486" s="950" t="s">
        <v>3518</v>
      </c>
      <c r="D486" s="951">
        <v>183</v>
      </c>
      <c r="E486" s="951" t="s">
        <v>3538</v>
      </c>
      <c r="F486" s="948" t="s">
        <v>4382</v>
      </c>
      <c r="G486" s="949">
        <v>44927</v>
      </c>
      <c r="H486" s="948" t="s">
        <v>3738</v>
      </c>
      <c r="I486" s="948" t="s">
        <v>4379</v>
      </c>
      <c r="J486" s="948" t="s">
        <v>469</v>
      </c>
      <c r="K486" s="948" t="s">
        <v>3557</v>
      </c>
      <c r="L486" s="960">
        <v>54</v>
      </c>
      <c r="M486" s="987">
        <v>130</v>
      </c>
      <c r="N486" s="987">
        <v>26</v>
      </c>
      <c r="O486" s="987">
        <f t="shared" si="120"/>
        <v>156</v>
      </c>
      <c r="P486" s="987"/>
      <c r="Q486" s="987"/>
      <c r="R486" s="987"/>
      <c r="S486" s="987"/>
      <c r="T486" s="987"/>
      <c r="U486" s="987"/>
      <c r="V486" s="987">
        <f t="shared" si="128"/>
        <v>156</v>
      </c>
      <c r="W486" s="987"/>
      <c r="X486" s="987"/>
      <c r="Y486" s="987"/>
      <c r="Z486" s="987">
        <f t="shared" si="121"/>
        <v>0</v>
      </c>
      <c r="AA486" s="987"/>
      <c r="AB486" s="987">
        <f t="shared" si="126"/>
        <v>130</v>
      </c>
      <c r="AC486" s="987">
        <f t="shared" si="126"/>
        <v>0</v>
      </c>
      <c r="AD486" s="987">
        <f t="shared" si="126"/>
        <v>0</v>
      </c>
      <c r="AE486" s="987">
        <f t="shared" si="126"/>
        <v>0</v>
      </c>
      <c r="AF486" s="987">
        <f t="shared" si="126"/>
        <v>0</v>
      </c>
      <c r="AG486" s="987">
        <f t="shared" si="126"/>
        <v>0</v>
      </c>
      <c r="AH486" s="987">
        <f t="shared" si="126"/>
        <v>0</v>
      </c>
      <c r="AI486" s="987">
        <f t="shared" si="126"/>
        <v>0</v>
      </c>
      <c r="AJ486" s="987">
        <f t="shared" si="126"/>
        <v>0</v>
      </c>
      <c r="AK486" s="987">
        <f t="shared" si="126"/>
        <v>0</v>
      </c>
      <c r="AL486" s="987">
        <f t="shared" si="127"/>
        <v>0</v>
      </c>
      <c r="AM486" s="987">
        <f t="shared" si="127"/>
        <v>0</v>
      </c>
      <c r="AN486" s="987">
        <f t="shared" si="127"/>
        <v>0</v>
      </c>
      <c r="AO486" s="987">
        <f t="shared" si="127"/>
        <v>0</v>
      </c>
      <c r="AP486" s="987">
        <f t="shared" si="127"/>
        <v>0</v>
      </c>
      <c r="AQ486" s="987">
        <f t="shared" si="127"/>
        <v>0</v>
      </c>
      <c r="AR486" s="987">
        <f t="shared" si="127"/>
        <v>0</v>
      </c>
    </row>
    <row r="487" spans="2:44">
      <c r="B487" s="948">
        <v>440</v>
      </c>
      <c r="C487" s="950" t="s">
        <v>3520</v>
      </c>
      <c r="D487" s="951">
        <v>471</v>
      </c>
      <c r="E487" s="951" t="s">
        <v>3538</v>
      </c>
      <c r="F487" s="948" t="s">
        <v>4383</v>
      </c>
      <c r="G487" s="949">
        <v>45006</v>
      </c>
      <c r="H487" s="948" t="s">
        <v>3540</v>
      </c>
      <c r="I487" s="948" t="s">
        <v>4379</v>
      </c>
      <c r="J487" s="948" t="s">
        <v>469</v>
      </c>
      <c r="K487" s="948" t="s">
        <v>3557</v>
      </c>
      <c r="L487" s="960">
        <v>54</v>
      </c>
      <c r="M487" s="987">
        <v>110</v>
      </c>
      <c r="N487" s="987">
        <v>22</v>
      </c>
      <c r="O487" s="987">
        <f t="shared" si="120"/>
        <v>132</v>
      </c>
      <c r="P487" s="987"/>
      <c r="Q487" s="987"/>
      <c r="R487" s="987"/>
      <c r="S487" s="987"/>
      <c r="T487" s="987"/>
      <c r="U487" s="987"/>
      <c r="V487" s="987">
        <f t="shared" si="128"/>
        <v>132</v>
      </c>
      <c r="W487" s="987"/>
      <c r="X487" s="987"/>
      <c r="Y487" s="987"/>
      <c r="Z487" s="987">
        <f t="shared" si="121"/>
        <v>0</v>
      </c>
      <c r="AA487" s="987"/>
      <c r="AB487" s="987">
        <f t="shared" si="126"/>
        <v>110</v>
      </c>
      <c r="AC487" s="987">
        <f t="shared" si="126"/>
        <v>0</v>
      </c>
      <c r="AD487" s="987">
        <f t="shared" si="126"/>
        <v>0</v>
      </c>
      <c r="AE487" s="987">
        <f t="shared" si="126"/>
        <v>0</v>
      </c>
      <c r="AF487" s="987">
        <f t="shared" si="126"/>
        <v>0</v>
      </c>
      <c r="AG487" s="987">
        <f t="shared" si="126"/>
        <v>0</v>
      </c>
      <c r="AH487" s="987">
        <f t="shared" si="126"/>
        <v>0</v>
      </c>
      <c r="AI487" s="987">
        <f t="shared" si="126"/>
        <v>0</v>
      </c>
      <c r="AJ487" s="987">
        <f t="shared" si="126"/>
        <v>0</v>
      </c>
      <c r="AK487" s="987">
        <f t="shared" si="126"/>
        <v>0</v>
      </c>
      <c r="AL487" s="987">
        <f t="shared" si="127"/>
        <v>0</v>
      </c>
      <c r="AM487" s="987">
        <f t="shared" si="127"/>
        <v>0</v>
      </c>
      <c r="AN487" s="987">
        <f t="shared" si="127"/>
        <v>0</v>
      </c>
      <c r="AO487" s="987">
        <f t="shared" si="127"/>
        <v>0</v>
      </c>
      <c r="AP487" s="987">
        <f t="shared" si="127"/>
        <v>0</v>
      </c>
      <c r="AQ487" s="987">
        <f t="shared" si="127"/>
        <v>0</v>
      </c>
      <c r="AR487" s="987">
        <f t="shared" si="127"/>
        <v>0</v>
      </c>
    </row>
    <row r="488" spans="2:44">
      <c r="B488" s="948">
        <v>441</v>
      </c>
      <c r="C488" s="950" t="s">
        <v>3520</v>
      </c>
      <c r="D488" s="951">
        <v>472</v>
      </c>
      <c r="E488" s="951" t="s">
        <v>3538</v>
      </c>
      <c r="F488" s="948" t="s">
        <v>4384</v>
      </c>
      <c r="G488" s="949">
        <v>44998</v>
      </c>
      <c r="H488" s="948" t="s">
        <v>3540</v>
      </c>
      <c r="I488" s="948" t="s">
        <v>4379</v>
      </c>
      <c r="J488" s="948" t="s">
        <v>469</v>
      </c>
      <c r="K488" s="948" t="s">
        <v>3557</v>
      </c>
      <c r="L488" s="960">
        <v>54</v>
      </c>
      <c r="M488" s="987">
        <v>160</v>
      </c>
      <c r="N488" s="987">
        <v>32</v>
      </c>
      <c r="O488" s="987">
        <f t="shared" si="120"/>
        <v>192</v>
      </c>
      <c r="P488" s="987" t="s">
        <v>4385</v>
      </c>
      <c r="Q488" s="987"/>
      <c r="R488" s="987"/>
      <c r="S488" s="987"/>
      <c r="T488" s="987">
        <f>O488</f>
        <v>192</v>
      </c>
      <c r="U488" s="987"/>
      <c r="V488" s="987"/>
      <c r="W488" s="987"/>
      <c r="X488" s="987"/>
      <c r="Y488" s="987"/>
      <c r="Z488" s="987">
        <f t="shared" si="121"/>
        <v>0</v>
      </c>
      <c r="AA488" s="987"/>
      <c r="AB488" s="987">
        <f t="shared" ref="AB488:AK497" si="129">IF(AB$6-$L488=0,$M488,0)</f>
        <v>160</v>
      </c>
      <c r="AC488" s="987">
        <f t="shared" si="129"/>
        <v>0</v>
      </c>
      <c r="AD488" s="987">
        <f t="shared" si="129"/>
        <v>0</v>
      </c>
      <c r="AE488" s="987">
        <f t="shared" si="129"/>
        <v>0</v>
      </c>
      <c r="AF488" s="987">
        <f t="shared" si="129"/>
        <v>0</v>
      </c>
      <c r="AG488" s="987">
        <f t="shared" si="129"/>
        <v>0</v>
      </c>
      <c r="AH488" s="987">
        <f t="shared" si="129"/>
        <v>0</v>
      </c>
      <c r="AI488" s="987">
        <f t="shared" si="129"/>
        <v>0</v>
      </c>
      <c r="AJ488" s="987">
        <f t="shared" si="129"/>
        <v>0</v>
      </c>
      <c r="AK488" s="987">
        <f t="shared" si="129"/>
        <v>0</v>
      </c>
      <c r="AL488" s="987">
        <f t="shared" ref="AL488:AR497" si="130">IF(AL$6-$L488=0,$M488,0)</f>
        <v>0</v>
      </c>
      <c r="AM488" s="987">
        <f t="shared" si="130"/>
        <v>0</v>
      </c>
      <c r="AN488" s="987">
        <f t="shared" si="130"/>
        <v>0</v>
      </c>
      <c r="AO488" s="987">
        <f t="shared" si="130"/>
        <v>0</v>
      </c>
      <c r="AP488" s="987">
        <f t="shared" si="130"/>
        <v>0</v>
      </c>
      <c r="AQ488" s="987">
        <f t="shared" si="130"/>
        <v>0</v>
      </c>
      <c r="AR488" s="987">
        <f t="shared" si="130"/>
        <v>0</v>
      </c>
    </row>
    <row r="489" spans="2:44">
      <c r="B489" s="948">
        <v>818</v>
      </c>
      <c r="C489" s="950" t="s">
        <v>3522</v>
      </c>
      <c r="D489" s="951">
        <v>855</v>
      </c>
      <c r="E489" s="951" t="s">
        <v>3538</v>
      </c>
      <c r="F489" s="948" t="s">
        <v>4386</v>
      </c>
      <c r="G489" s="949">
        <v>45159</v>
      </c>
      <c r="H489" s="948" t="s">
        <v>3540</v>
      </c>
      <c r="I489" s="948" t="s">
        <v>4379</v>
      </c>
      <c r="J489" s="948" t="s">
        <v>469</v>
      </c>
      <c r="K489" s="948" t="s">
        <v>3557</v>
      </c>
      <c r="L489" s="960">
        <v>54</v>
      </c>
      <c r="M489" s="987">
        <v>194.17000000000002</v>
      </c>
      <c r="N489" s="987">
        <v>38.83</v>
      </c>
      <c r="O489" s="987">
        <f t="shared" si="120"/>
        <v>233</v>
      </c>
      <c r="P489" s="987"/>
      <c r="Q489" s="987"/>
      <c r="R489" s="987"/>
      <c r="S489" s="987"/>
      <c r="T489" s="987"/>
      <c r="U489" s="987"/>
      <c r="V489" s="987">
        <f t="shared" ref="V489:V507" si="131">O489</f>
        <v>233</v>
      </c>
      <c r="W489" s="987"/>
      <c r="X489" s="987"/>
      <c r="Y489" s="987"/>
      <c r="Z489" s="987">
        <f t="shared" si="121"/>
        <v>0</v>
      </c>
      <c r="AA489" s="987"/>
      <c r="AB489" s="987">
        <f t="shared" si="129"/>
        <v>194.17000000000002</v>
      </c>
      <c r="AC489" s="987">
        <f t="shared" si="129"/>
        <v>0</v>
      </c>
      <c r="AD489" s="987">
        <f t="shared" si="129"/>
        <v>0</v>
      </c>
      <c r="AE489" s="987">
        <f t="shared" si="129"/>
        <v>0</v>
      </c>
      <c r="AF489" s="987">
        <f t="shared" si="129"/>
        <v>0</v>
      </c>
      <c r="AG489" s="987">
        <f t="shared" si="129"/>
        <v>0</v>
      </c>
      <c r="AH489" s="987">
        <f t="shared" si="129"/>
        <v>0</v>
      </c>
      <c r="AI489" s="987">
        <f t="shared" si="129"/>
        <v>0</v>
      </c>
      <c r="AJ489" s="987">
        <f t="shared" si="129"/>
        <v>0</v>
      </c>
      <c r="AK489" s="987">
        <f t="shared" si="129"/>
        <v>0</v>
      </c>
      <c r="AL489" s="987">
        <f t="shared" si="130"/>
        <v>0</v>
      </c>
      <c r="AM489" s="987">
        <f t="shared" si="130"/>
        <v>0</v>
      </c>
      <c r="AN489" s="987">
        <f t="shared" si="130"/>
        <v>0</v>
      </c>
      <c r="AO489" s="987">
        <f t="shared" si="130"/>
        <v>0</v>
      </c>
      <c r="AP489" s="987">
        <f t="shared" si="130"/>
        <v>0</v>
      </c>
      <c r="AQ489" s="987">
        <f t="shared" si="130"/>
        <v>0</v>
      </c>
      <c r="AR489" s="987">
        <f t="shared" si="130"/>
        <v>0</v>
      </c>
    </row>
    <row r="490" spans="2:44">
      <c r="B490" s="948">
        <v>819</v>
      </c>
      <c r="C490" s="950" t="s">
        <v>3522</v>
      </c>
      <c r="D490" s="951">
        <v>856</v>
      </c>
      <c r="E490" s="951" t="s">
        <v>3538</v>
      </c>
      <c r="F490" s="948" t="s">
        <v>4387</v>
      </c>
      <c r="G490" s="949">
        <v>45167</v>
      </c>
      <c r="H490" s="948" t="s">
        <v>3540</v>
      </c>
      <c r="I490" s="948" t="s">
        <v>4379</v>
      </c>
      <c r="J490" s="948" t="s">
        <v>469</v>
      </c>
      <c r="K490" s="948" t="s">
        <v>3557</v>
      </c>
      <c r="L490" s="960">
        <v>54</v>
      </c>
      <c r="M490" s="987">
        <v>130</v>
      </c>
      <c r="N490" s="987">
        <v>26</v>
      </c>
      <c r="O490" s="987">
        <f t="shared" si="120"/>
        <v>156</v>
      </c>
      <c r="P490" s="987"/>
      <c r="Q490" s="987"/>
      <c r="R490" s="987"/>
      <c r="S490" s="987"/>
      <c r="T490" s="987"/>
      <c r="U490" s="987"/>
      <c r="V490" s="987">
        <f t="shared" si="131"/>
        <v>156</v>
      </c>
      <c r="W490" s="987"/>
      <c r="X490" s="987"/>
      <c r="Y490" s="987"/>
      <c r="Z490" s="987">
        <f t="shared" si="121"/>
        <v>0</v>
      </c>
      <c r="AA490" s="987"/>
      <c r="AB490" s="987">
        <f t="shared" si="129"/>
        <v>130</v>
      </c>
      <c r="AC490" s="987">
        <f t="shared" si="129"/>
        <v>0</v>
      </c>
      <c r="AD490" s="987">
        <f t="shared" si="129"/>
        <v>0</v>
      </c>
      <c r="AE490" s="987">
        <f t="shared" si="129"/>
        <v>0</v>
      </c>
      <c r="AF490" s="987">
        <f t="shared" si="129"/>
        <v>0</v>
      </c>
      <c r="AG490" s="987">
        <f t="shared" si="129"/>
        <v>0</v>
      </c>
      <c r="AH490" s="987">
        <f t="shared" si="129"/>
        <v>0</v>
      </c>
      <c r="AI490" s="987">
        <f t="shared" si="129"/>
        <v>0</v>
      </c>
      <c r="AJ490" s="987">
        <f t="shared" si="129"/>
        <v>0</v>
      </c>
      <c r="AK490" s="987">
        <f t="shared" si="129"/>
        <v>0</v>
      </c>
      <c r="AL490" s="987">
        <f t="shared" si="130"/>
        <v>0</v>
      </c>
      <c r="AM490" s="987">
        <f t="shared" si="130"/>
        <v>0</v>
      </c>
      <c r="AN490" s="987">
        <f t="shared" si="130"/>
        <v>0</v>
      </c>
      <c r="AO490" s="987">
        <f t="shared" si="130"/>
        <v>0</v>
      </c>
      <c r="AP490" s="987">
        <f t="shared" si="130"/>
        <v>0</v>
      </c>
      <c r="AQ490" s="987">
        <f t="shared" si="130"/>
        <v>0</v>
      </c>
      <c r="AR490" s="987">
        <f t="shared" si="130"/>
        <v>0</v>
      </c>
    </row>
    <row r="491" spans="2:44">
      <c r="B491" s="948">
        <v>820</v>
      </c>
      <c r="C491" s="950" t="s">
        <v>3522</v>
      </c>
      <c r="D491" s="951">
        <v>857</v>
      </c>
      <c r="E491" s="951" t="s">
        <v>3538</v>
      </c>
      <c r="F491" s="948" t="s">
        <v>4388</v>
      </c>
      <c r="G491" s="949">
        <v>45131</v>
      </c>
      <c r="H491" s="948" t="s">
        <v>3540</v>
      </c>
      <c r="I491" s="948" t="s">
        <v>4379</v>
      </c>
      <c r="J491" s="948" t="s">
        <v>469</v>
      </c>
      <c r="K491" s="948" t="s">
        <v>3557</v>
      </c>
      <c r="L491" s="960">
        <v>54</v>
      </c>
      <c r="M491" s="987">
        <v>194.17000000000002</v>
      </c>
      <c r="N491" s="987">
        <v>38.83</v>
      </c>
      <c r="O491" s="987">
        <f t="shared" si="120"/>
        <v>233</v>
      </c>
      <c r="P491" s="987"/>
      <c r="Q491" s="987"/>
      <c r="R491" s="987"/>
      <c r="S491" s="987"/>
      <c r="T491" s="987"/>
      <c r="U491" s="987"/>
      <c r="V491" s="987">
        <f t="shared" si="131"/>
        <v>233</v>
      </c>
      <c r="W491" s="987"/>
      <c r="X491" s="987"/>
      <c r="Y491" s="987"/>
      <c r="Z491" s="987">
        <f t="shared" si="121"/>
        <v>0</v>
      </c>
      <c r="AA491" s="987"/>
      <c r="AB491" s="987">
        <f t="shared" si="129"/>
        <v>194.17000000000002</v>
      </c>
      <c r="AC491" s="987">
        <f t="shared" si="129"/>
        <v>0</v>
      </c>
      <c r="AD491" s="987">
        <f t="shared" si="129"/>
        <v>0</v>
      </c>
      <c r="AE491" s="987">
        <f t="shared" si="129"/>
        <v>0</v>
      </c>
      <c r="AF491" s="987">
        <f t="shared" si="129"/>
        <v>0</v>
      </c>
      <c r="AG491" s="987">
        <f t="shared" si="129"/>
        <v>0</v>
      </c>
      <c r="AH491" s="987">
        <f t="shared" si="129"/>
        <v>0</v>
      </c>
      <c r="AI491" s="987">
        <f t="shared" si="129"/>
        <v>0</v>
      </c>
      <c r="AJ491" s="987">
        <f t="shared" si="129"/>
        <v>0</v>
      </c>
      <c r="AK491" s="987">
        <f t="shared" si="129"/>
        <v>0</v>
      </c>
      <c r="AL491" s="987">
        <f t="shared" si="130"/>
        <v>0</v>
      </c>
      <c r="AM491" s="987">
        <f t="shared" si="130"/>
        <v>0</v>
      </c>
      <c r="AN491" s="987">
        <f t="shared" si="130"/>
        <v>0</v>
      </c>
      <c r="AO491" s="987">
        <f t="shared" si="130"/>
        <v>0</v>
      </c>
      <c r="AP491" s="987">
        <f t="shared" si="130"/>
        <v>0</v>
      </c>
      <c r="AQ491" s="987">
        <f t="shared" si="130"/>
        <v>0</v>
      </c>
      <c r="AR491" s="987">
        <f t="shared" si="130"/>
        <v>0</v>
      </c>
    </row>
    <row r="492" spans="2:44">
      <c r="B492" s="948">
        <v>821</v>
      </c>
      <c r="C492" s="950" t="s">
        <v>3522</v>
      </c>
      <c r="D492" s="951">
        <v>858</v>
      </c>
      <c r="E492" s="951" t="s">
        <v>3538</v>
      </c>
      <c r="F492" s="948" t="s">
        <v>4389</v>
      </c>
      <c r="G492" s="949">
        <v>45154</v>
      </c>
      <c r="H492" s="948" t="s">
        <v>3540</v>
      </c>
      <c r="I492" s="948" t="s">
        <v>4379</v>
      </c>
      <c r="J492" s="948" t="s">
        <v>469</v>
      </c>
      <c r="K492" s="948" t="s">
        <v>3557</v>
      </c>
      <c r="L492" s="960">
        <v>54</v>
      </c>
      <c r="M492" s="987">
        <v>47.5</v>
      </c>
      <c r="N492" s="987">
        <v>9.5</v>
      </c>
      <c r="O492" s="987">
        <f t="shared" si="120"/>
        <v>57</v>
      </c>
      <c r="P492" s="987"/>
      <c r="Q492" s="987"/>
      <c r="R492" s="987"/>
      <c r="S492" s="987"/>
      <c r="T492" s="987"/>
      <c r="U492" s="987"/>
      <c r="V492" s="987">
        <f t="shared" si="131"/>
        <v>57</v>
      </c>
      <c r="W492" s="987"/>
      <c r="X492" s="987"/>
      <c r="Y492" s="987"/>
      <c r="Z492" s="987">
        <f t="shared" si="121"/>
        <v>0</v>
      </c>
      <c r="AA492" s="987"/>
      <c r="AB492" s="987">
        <f t="shared" si="129"/>
        <v>47.5</v>
      </c>
      <c r="AC492" s="987">
        <f t="shared" si="129"/>
        <v>0</v>
      </c>
      <c r="AD492" s="987">
        <f t="shared" si="129"/>
        <v>0</v>
      </c>
      <c r="AE492" s="987">
        <f t="shared" si="129"/>
        <v>0</v>
      </c>
      <c r="AF492" s="987">
        <f t="shared" si="129"/>
        <v>0</v>
      </c>
      <c r="AG492" s="987">
        <f t="shared" si="129"/>
        <v>0</v>
      </c>
      <c r="AH492" s="987">
        <f t="shared" si="129"/>
        <v>0</v>
      </c>
      <c r="AI492" s="987">
        <f t="shared" si="129"/>
        <v>0</v>
      </c>
      <c r="AJ492" s="987">
        <f t="shared" si="129"/>
        <v>0</v>
      </c>
      <c r="AK492" s="987">
        <f t="shared" si="129"/>
        <v>0</v>
      </c>
      <c r="AL492" s="987">
        <f t="shared" si="130"/>
        <v>0</v>
      </c>
      <c r="AM492" s="987">
        <f t="shared" si="130"/>
        <v>0</v>
      </c>
      <c r="AN492" s="987">
        <f t="shared" si="130"/>
        <v>0</v>
      </c>
      <c r="AO492" s="987">
        <f t="shared" si="130"/>
        <v>0</v>
      </c>
      <c r="AP492" s="987">
        <f t="shared" si="130"/>
        <v>0</v>
      </c>
      <c r="AQ492" s="987">
        <f t="shared" si="130"/>
        <v>0</v>
      </c>
      <c r="AR492" s="987">
        <f t="shared" si="130"/>
        <v>0</v>
      </c>
    </row>
    <row r="493" spans="2:44">
      <c r="B493" s="948">
        <v>822</v>
      </c>
      <c r="C493" s="950" t="s">
        <v>3522</v>
      </c>
      <c r="D493" s="951">
        <v>859</v>
      </c>
      <c r="E493" s="951" t="s">
        <v>3538</v>
      </c>
      <c r="F493" s="948" t="s">
        <v>4386</v>
      </c>
      <c r="G493" s="949">
        <v>45159</v>
      </c>
      <c r="H493" s="948" t="s">
        <v>3540</v>
      </c>
      <c r="I493" s="948" t="s">
        <v>4379</v>
      </c>
      <c r="J493" s="948" t="s">
        <v>469</v>
      </c>
      <c r="K493" s="948" t="s">
        <v>3557</v>
      </c>
      <c r="L493" s="960">
        <v>54</v>
      </c>
      <c r="M493" s="987">
        <v>8.33</v>
      </c>
      <c r="N493" s="987">
        <v>1.67</v>
      </c>
      <c r="O493" s="987">
        <f t="shared" si="120"/>
        <v>10</v>
      </c>
      <c r="P493" s="987"/>
      <c r="Q493" s="987"/>
      <c r="R493" s="987"/>
      <c r="S493" s="987"/>
      <c r="T493" s="987"/>
      <c r="U493" s="987"/>
      <c r="V493" s="987">
        <f t="shared" si="131"/>
        <v>10</v>
      </c>
      <c r="W493" s="987"/>
      <c r="X493" s="987"/>
      <c r="Y493" s="987"/>
      <c r="Z493" s="987">
        <f t="shared" si="121"/>
        <v>0</v>
      </c>
      <c r="AA493" s="987"/>
      <c r="AB493" s="987">
        <f t="shared" si="129"/>
        <v>8.33</v>
      </c>
      <c r="AC493" s="987">
        <f t="shared" si="129"/>
        <v>0</v>
      </c>
      <c r="AD493" s="987">
        <f t="shared" si="129"/>
        <v>0</v>
      </c>
      <c r="AE493" s="987">
        <f t="shared" si="129"/>
        <v>0</v>
      </c>
      <c r="AF493" s="987">
        <f t="shared" si="129"/>
        <v>0</v>
      </c>
      <c r="AG493" s="987">
        <f t="shared" si="129"/>
        <v>0</v>
      </c>
      <c r="AH493" s="987">
        <f t="shared" si="129"/>
        <v>0</v>
      </c>
      <c r="AI493" s="987">
        <f t="shared" si="129"/>
        <v>0</v>
      </c>
      <c r="AJ493" s="987">
        <f t="shared" si="129"/>
        <v>0</v>
      </c>
      <c r="AK493" s="987">
        <f t="shared" si="129"/>
        <v>0</v>
      </c>
      <c r="AL493" s="987">
        <f t="shared" si="130"/>
        <v>0</v>
      </c>
      <c r="AM493" s="987">
        <f t="shared" si="130"/>
        <v>0</v>
      </c>
      <c r="AN493" s="987">
        <f t="shared" si="130"/>
        <v>0</v>
      </c>
      <c r="AO493" s="987">
        <f t="shared" si="130"/>
        <v>0</v>
      </c>
      <c r="AP493" s="987">
        <f t="shared" si="130"/>
        <v>0</v>
      </c>
      <c r="AQ493" s="987">
        <f t="shared" si="130"/>
        <v>0</v>
      </c>
      <c r="AR493" s="987">
        <f t="shared" si="130"/>
        <v>0</v>
      </c>
    </row>
    <row r="494" spans="2:44">
      <c r="B494" s="948">
        <v>442</v>
      </c>
      <c r="C494" s="950" t="s">
        <v>3520</v>
      </c>
      <c r="D494" s="951">
        <v>473</v>
      </c>
      <c r="E494" s="951" t="s">
        <v>3538</v>
      </c>
      <c r="F494" s="948" t="s">
        <v>4390</v>
      </c>
      <c r="G494" s="949">
        <v>44994</v>
      </c>
      <c r="H494" s="948" t="s">
        <v>3540</v>
      </c>
      <c r="I494" s="948" t="s">
        <v>4391</v>
      </c>
      <c r="J494" s="948" t="s">
        <v>470</v>
      </c>
      <c r="K494" s="948" t="s">
        <v>3557</v>
      </c>
      <c r="L494" s="960">
        <v>54</v>
      </c>
      <c r="M494" s="987">
        <v>6</v>
      </c>
      <c r="N494" s="987">
        <v>0</v>
      </c>
      <c r="O494" s="987">
        <f t="shared" si="120"/>
        <v>6</v>
      </c>
      <c r="P494" s="987"/>
      <c r="Q494" s="987"/>
      <c r="R494" s="987"/>
      <c r="S494" s="987"/>
      <c r="T494" s="987"/>
      <c r="U494" s="987"/>
      <c r="V494" s="987">
        <f t="shared" si="131"/>
        <v>6</v>
      </c>
      <c r="W494" s="987"/>
      <c r="X494" s="987"/>
      <c r="Y494" s="987"/>
      <c r="Z494" s="987">
        <f t="shared" si="121"/>
        <v>0</v>
      </c>
      <c r="AA494" s="987"/>
      <c r="AB494" s="987">
        <f t="shared" si="129"/>
        <v>6</v>
      </c>
      <c r="AC494" s="987">
        <f t="shared" si="129"/>
        <v>0</v>
      </c>
      <c r="AD494" s="987">
        <f t="shared" si="129"/>
        <v>0</v>
      </c>
      <c r="AE494" s="987">
        <f t="shared" si="129"/>
        <v>0</v>
      </c>
      <c r="AF494" s="987">
        <f t="shared" si="129"/>
        <v>0</v>
      </c>
      <c r="AG494" s="987">
        <f t="shared" si="129"/>
        <v>0</v>
      </c>
      <c r="AH494" s="987">
        <f t="shared" si="129"/>
        <v>0</v>
      </c>
      <c r="AI494" s="987">
        <f t="shared" si="129"/>
        <v>0</v>
      </c>
      <c r="AJ494" s="987">
        <f t="shared" si="129"/>
        <v>0</v>
      </c>
      <c r="AK494" s="987">
        <f t="shared" si="129"/>
        <v>0</v>
      </c>
      <c r="AL494" s="987">
        <f t="shared" si="130"/>
        <v>0</v>
      </c>
      <c r="AM494" s="987">
        <f t="shared" si="130"/>
        <v>0</v>
      </c>
      <c r="AN494" s="987">
        <f t="shared" si="130"/>
        <v>0</v>
      </c>
      <c r="AO494" s="987">
        <f t="shared" si="130"/>
        <v>0</v>
      </c>
      <c r="AP494" s="987">
        <f t="shared" si="130"/>
        <v>0</v>
      </c>
      <c r="AQ494" s="987">
        <f t="shared" si="130"/>
        <v>0</v>
      </c>
      <c r="AR494" s="987">
        <f t="shared" si="130"/>
        <v>0</v>
      </c>
    </row>
    <row r="495" spans="2:44">
      <c r="B495" s="948">
        <v>443</v>
      </c>
      <c r="C495" s="950" t="s">
        <v>3520</v>
      </c>
      <c r="D495" s="951">
        <v>474</v>
      </c>
      <c r="E495" s="951" t="s">
        <v>3538</v>
      </c>
      <c r="F495" s="948" t="s">
        <v>4392</v>
      </c>
      <c r="G495" s="949">
        <v>44998</v>
      </c>
      <c r="H495" s="948" t="s">
        <v>3540</v>
      </c>
      <c r="I495" s="948" t="s">
        <v>4391</v>
      </c>
      <c r="J495" s="948" t="s">
        <v>470</v>
      </c>
      <c r="K495" s="948" t="s">
        <v>3557</v>
      </c>
      <c r="L495" s="960">
        <v>54</v>
      </c>
      <c r="M495" s="987">
        <v>3</v>
      </c>
      <c r="N495" s="987">
        <v>0</v>
      </c>
      <c r="O495" s="987">
        <f t="shared" si="120"/>
        <v>3</v>
      </c>
      <c r="P495" s="987"/>
      <c r="Q495" s="987"/>
      <c r="R495" s="987"/>
      <c r="S495" s="987"/>
      <c r="T495" s="987"/>
      <c r="U495" s="987"/>
      <c r="V495" s="987">
        <f t="shared" si="131"/>
        <v>3</v>
      </c>
      <c r="W495" s="987"/>
      <c r="X495" s="987"/>
      <c r="Y495" s="987"/>
      <c r="Z495" s="987">
        <f t="shared" si="121"/>
        <v>0</v>
      </c>
      <c r="AA495" s="987"/>
      <c r="AB495" s="987">
        <f t="shared" si="129"/>
        <v>3</v>
      </c>
      <c r="AC495" s="987">
        <f t="shared" si="129"/>
        <v>0</v>
      </c>
      <c r="AD495" s="987">
        <f t="shared" si="129"/>
        <v>0</v>
      </c>
      <c r="AE495" s="987">
        <f t="shared" si="129"/>
        <v>0</v>
      </c>
      <c r="AF495" s="987">
        <f t="shared" si="129"/>
        <v>0</v>
      </c>
      <c r="AG495" s="987">
        <f t="shared" si="129"/>
        <v>0</v>
      </c>
      <c r="AH495" s="987">
        <f t="shared" si="129"/>
        <v>0</v>
      </c>
      <c r="AI495" s="987">
        <f t="shared" si="129"/>
        <v>0</v>
      </c>
      <c r="AJ495" s="987">
        <f t="shared" si="129"/>
        <v>0</v>
      </c>
      <c r="AK495" s="987">
        <f t="shared" si="129"/>
        <v>0</v>
      </c>
      <c r="AL495" s="987">
        <f t="shared" si="130"/>
        <v>0</v>
      </c>
      <c r="AM495" s="987">
        <f t="shared" si="130"/>
        <v>0</v>
      </c>
      <c r="AN495" s="987">
        <f t="shared" si="130"/>
        <v>0</v>
      </c>
      <c r="AO495" s="987">
        <f t="shared" si="130"/>
        <v>0</v>
      </c>
      <c r="AP495" s="987">
        <f t="shared" si="130"/>
        <v>0</v>
      </c>
      <c r="AQ495" s="987">
        <f t="shared" si="130"/>
        <v>0</v>
      </c>
      <c r="AR495" s="987">
        <f t="shared" si="130"/>
        <v>0</v>
      </c>
    </row>
    <row r="496" spans="2:44">
      <c r="B496" s="948">
        <v>444</v>
      </c>
      <c r="C496" s="950" t="s">
        <v>3520</v>
      </c>
      <c r="D496" s="951">
        <v>475</v>
      </c>
      <c r="E496" s="951" t="s">
        <v>3538</v>
      </c>
      <c r="F496" s="948" t="s">
        <v>4393</v>
      </c>
      <c r="G496" s="949">
        <v>44998</v>
      </c>
      <c r="H496" s="948" t="s">
        <v>3540</v>
      </c>
      <c r="I496" s="948" t="s">
        <v>4391</v>
      </c>
      <c r="J496" s="948" t="s">
        <v>470</v>
      </c>
      <c r="K496" s="948" t="s">
        <v>3557</v>
      </c>
      <c r="L496" s="960">
        <v>54</v>
      </c>
      <c r="M496" s="987">
        <v>6</v>
      </c>
      <c r="N496" s="987">
        <v>0</v>
      </c>
      <c r="O496" s="987">
        <f t="shared" si="120"/>
        <v>6</v>
      </c>
      <c r="P496" s="987"/>
      <c r="Q496" s="987"/>
      <c r="R496" s="987"/>
      <c r="S496" s="987"/>
      <c r="T496" s="987"/>
      <c r="U496" s="987"/>
      <c r="V496" s="987">
        <f t="shared" si="131"/>
        <v>6</v>
      </c>
      <c r="W496" s="987"/>
      <c r="X496" s="987"/>
      <c r="Y496" s="987"/>
      <c r="Z496" s="987">
        <f t="shared" si="121"/>
        <v>0</v>
      </c>
      <c r="AA496" s="987"/>
      <c r="AB496" s="987">
        <f t="shared" si="129"/>
        <v>6</v>
      </c>
      <c r="AC496" s="987">
        <f t="shared" si="129"/>
        <v>0</v>
      </c>
      <c r="AD496" s="987">
        <f t="shared" si="129"/>
        <v>0</v>
      </c>
      <c r="AE496" s="987">
        <f t="shared" si="129"/>
        <v>0</v>
      </c>
      <c r="AF496" s="987">
        <f t="shared" si="129"/>
        <v>0</v>
      </c>
      <c r="AG496" s="987">
        <f t="shared" si="129"/>
        <v>0</v>
      </c>
      <c r="AH496" s="987">
        <f t="shared" si="129"/>
        <v>0</v>
      </c>
      <c r="AI496" s="987">
        <f t="shared" si="129"/>
        <v>0</v>
      </c>
      <c r="AJ496" s="987">
        <f t="shared" si="129"/>
        <v>0</v>
      </c>
      <c r="AK496" s="987">
        <f t="shared" si="129"/>
        <v>0</v>
      </c>
      <c r="AL496" s="987">
        <f t="shared" si="130"/>
        <v>0</v>
      </c>
      <c r="AM496" s="987">
        <f t="shared" si="130"/>
        <v>0</v>
      </c>
      <c r="AN496" s="987">
        <f t="shared" si="130"/>
        <v>0</v>
      </c>
      <c r="AO496" s="987">
        <f t="shared" si="130"/>
        <v>0</v>
      </c>
      <c r="AP496" s="987">
        <f t="shared" si="130"/>
        <v>0</v>
      </c>
      <c r="AQ496" s="987">
        <f t="shared" si="130"/>
        <v>0</v>
      </c>
      <c r="AR496" s="987">
        <f t="shared" si="130"/>
        <v>0</v>
      </c>
    </row>
    <row r="497" spans="2:44">
      <c r="B497" s="948">
        <v>731</v>
      </c>
      <c r="C497" s="950" t="s">
        <v>3522</v>
      </c>
      <c r="D497" s="951">
        <v>766</v>
      </c>
      <c r="E497" s="951" t="s">
        <v>3538</v>
      </c>
      <c r="F497" s="948" t="s">
        <v>4394</v>
      </c>
      <c r="G497" s="949">
        <v>45120</v>
      </c>
      <c r="H497" s="948" t="s">
        <v>3540</v>
      </c>
      <c r="I497" s="948" t="s">
        <v>4391</v>
      </c>
      <c r="J497" s="948" t="s">
        <v>470</v>
      </c>
      <c r="K497" s="948" t="s">
        <v>3557</v>
      </c>
      <c r="L497" s="960">
        <v>54</v>
      </c>
      <c r="M497" s="987">
        <v>2.5</v>
      </c>
      <c r="N497" s="987">
        <v>0</v>
      </c>
      <c r="O497" s="987">
        <f t="shared" si="120"/>
        <v>2.5</v>
      </c>
      <c r="P497" s="987"/>
      <c r="Q497" s="987"/>
      <c r="R497" s="987"/>
      <c r="S497" s="987"/>
      <c r="T497" s="987"/>
      <c r="U497" s="987"/>
      <c r="V497" s="987">
        <f t="shared" si="131"/>
        <v>2.5</v>
      </c>
      <c r="W497" s="987"/>
      <c r="X497" s="987"/>
      <c r="Y497" s="987"/>
      <c r="Z497" s="987">
        <f t="shared" si="121"/>
        <v>0</v>
      </c>
      <c r="AA497" s="987"/>
      <c r="AB497" s="987">
        <f t="shared" si="129"/>
        <v>2.5</v>
      </c>
      <c r="AC497" s="987">
        <f t="shared" si="129"/>
        <v>0</v>
      </c>
      <c r="AD497" s="987">
        <f t="shared" si="129"/>
        <v>0</v>
      </c>
      <c r="AE497" s="987">
        <f t="shared" si="129"/>
        <v>0</v>
      </c>
      <c r="AF497" s="987">
        <f t="shared" si="129"/>
        <v>0</v>
      </c>
      <c r="AG497" s="987">
        <f t="shared" si="129"/>
        <v>0</v>
      </c>
      <c r="AH497" s="987">
        <f t="shared" si="129"/>
        <v>0</v>
      </c>
      <c r="AI497" s="987">
        <f t="shared" si="129"/>
        <v>0</v>
      </c>
      <c r="AJ497" s="987">
        <f t="shared" si="129"/>
        <v>0</v>
      </c>
      <c r="AK497" s="987">
        <f t="shared" si="129"/>
        <v>0</v>
      </c>
      <c r="AL497" s="987">
        <f t="shared" si="130"/>
        <v>0</v>
      </c>
      <c r="AM497" s="987">
        <f t="shared" si="130"/>
        <v>0</v>
      </c>
      <c r="AN497" s="987">
        <f t="shared" si="130"/>
        <v>0</v>
      </c>
      <c r="AO497" s="987">
        <f t="shared" si="130"/>
        <v>0</v>
      </c>
      <c r="AP497" s="987">
        <f t="shared" si="130"/>
        <v>0</v>
      </c>
      <c r="AQ497" s="987">
        <f t="shared" si="130"/>
        <v>0</v>
      </c>
      <c r="AR497" s="987">
        <f t="shared" si="130"/>
        <v>0</v>
      </c>
    </row>
    <row r="498" spans="2:44">
      <c r="B498" s="948">
        <v>732</v>
      </c>
      <c r="C498" s="950" t="s">
        <v>3522</v>
      </c>
      <c r="D498" s="951">
        <v>767</v>
      </c>
      <c r="E498" s="951" t="s">
        <v>3538</v>
      </c>
      <c r="F498" s="948" t="s">
        <v>4395</v>
      </c>
      <c r="G498" s="949">
        <v>45121</v>
      </c>
      <c r="H498" s="948" t="s">
        <v>3540</v>
      </c>
      <c r="I498" s="948" t="s">
        <v>4391</v>
      </c>
      <c r="J498" s="948" t="s">
        <v>470</v>
      </c>
      <c r="K498" s="948" t="s">
        <v>3557</v>
      </c>
      <c r="L498" s="960">
        <v>54</v>
      </c>
      <c r="M498" s="987">
        <v>2.5</v>
      </c>
      <c r="N498" s="987">
        <v>0</v>
      </c>
      <c r="O498" s="987">
        <f t="shared" si="120"/>
        <v>2.5</v>
      </c>
      <c r="P498" s="987"/>
      <c r="Q498" s="987"/>
      <c r="R498" s="987"/>
      <c r="S498" s="987"/>
      <c r="T498" s="987"/>
      <c r="U498" s="987"/>
      <c r="V498" s="987">
        <f t="shared" si="131"/>
        <v>2.5</v>
      </c>
      <c r="W498" s="987"/>
      <c r="X498" s="987"/>
      <c r="Y498" s="987"/>
      <c r="Z498" s="987">
        <f t="shared" si="121"/>
        <v>0</v>
      </c>
      <c r="AA498" s="987"/>
      <c r="AB498" s="987">
        <f t="shared" ref="AB498:AK507" si="132">IF(AB$6-$L498=0,$M498,0)</f>
        <v>2.5</v>
      </c>
      <c r="AC498" s="987">
        <f t="shared" si="132"/>
        <v>0</v>
      </c>
      <c r="AD498" s="987">
        <f t="shared" si="132"/>
        <v>0</v>
      </c>
      <c r="AE498" s="987">
        <f t="shared" si="132"/>
        <v>0</v>
      </c>
      <c r="AF498" s="987">
        <f t="shared" si="132"/>
        <v>0</v>
      </c>
      <c r="AG498" s="987">
        <f t="shared" si="132"/>
        <v>0</v>
      </c>
      <c r="AH498" s="987">
        <f t="shared" si="132"/>
        <v>0</v>
      </c>
      <c r="AI498" s="987">
        <f t="shared" si="132"/>
        <v>0</v>
      </c>
      <c r="AJ498" s="987">
        <f t="shared" si="132"/>
        <v>0</v>
      </c>
      <c r="AK498" s="987">
        <f t="shared" si="132"/>
        <v>0</v>
      </c>
      <c r="AL498" s="987">
        <f t="shared" ref="AL498:AR507" si="133">IF(AL$6-$L498=0,$M498,0)</f>
        <v>0</v>
      </c>
      <c r="AM498" s="987">
        <f t="shared" si="133"/>
        <v>0</v>
      </c>
      <c r="AN498" s="987">
        <f t="shared" si="133"/>
        <v>0</v>
      </c>
      <c r="AO498" s="987">
        <f t="shared" si="133"/>
        <v>0</v>
      </c>
      <c r="AP498" s="987">
        <f t="shared" si="133"/>
        <v>0</v>
      </c>
      <c r="AQ498" s="987">
        <f t="shared" si="133"/>
        <v>0</v>
      </c>
      <c r="AR498" s="987">
        <f t="shared" si="133"/>
        <v>0</v>
      </c>
    </row>
    <row r="499" spans="2:44">
      <c r="B499" s="948">
        <v>445</v>
      </c>
      <c r="C499" s="950" t="s">
        <v>3520</v>
      </c>
      <c r="D499" s="951" t="s">
        <v>472</v>
      </c>
      <c r="E499" s="951" t="s">
        <v>3538</v>
      </c>
      <c r="F499" s="948" t="s">
        <v>4396</v>
      </c>
      <c r="G499" s="949">
        <v>45019</v>
      </c>
      <c r="H499" s="948" t="s">
        <v>3540</v>
      </c>
      <c r="I499" s="948" t="s">
        <v>4397</v>
      </c>
      <c r="J499" s="948" t="s">
        <v>471</v>
      </c>
      <c r="K499" s="948" t="s">
        <v>3557</v>
      </c>
      <c r="L499" s="960">
        <v>54</v>
      </c>
      <c r="M499" s="987">
        <v>25.369999999999997</v>
      </c>
      <c r="N499" s="987">
        <v>0</v>
      </c>
      <c r="O499" s="987">
        <f t="shared" si="120"/>
        <v>25.369999999999997</v>
      </c>
      <c r="P499" s="987"/>
      <c r="Q499" s="987"/>
      <c r="R499" s="987"/>
      <c r="S499" s="987"/>
      <c r="T499" s="987"/>
      <c r="U499" s="987"/>
      <c r="V499" s="987">
        <f t="shared" si="131"/>
        <v>25.369999999999997</v>
      </c>
      <c r="W499" s="987"/>
      <c r="X499" s="987"/>
      <c r="Y499" s="987"/>
      <c r="Z499" s="987">
        <f t="shared" si="121"/>
        <v>0</v>
      </c>
      <c r="AA499" s="987"/>
      <c r="AB499" s="987">
        <f t="shared" si="132"/>
        <v>25.369999999999997</v>
      </c>
      <c r="AC499" s="987">
        <f t="shared" si="132"/>
        <v>0</v>
      </c>
      <c r="AD499" s="987">
        <f t="shared" si="132"/>
        <v>0</v>
      </c>
      <c r="AE499" s="987">
        <f t="shared" si="132"/>
        <v>0</v>
      </c>
      <c r="AF499" s="987">
        <f t="shared" si="132"/>
        <v>0</v>
      </c>
      <c r="AG499" s="987">
        <f t="shared" si="132"/>
        <v>0</v>
      </c>
      <c r="AH499" s="987">
        <f t="shared" si="132"/>
        <v>0</v>
      </c>
      <c r="AI499" s="987">
        <f t="shared" si="132"/>
        <v>0</v>
      </c>
      <c r="AJ499" s="987">
        <f t="shared" si="132"/>
        <v>0</v>
      </c>
      <c r="AK499" s="987">
        <f t="shared" si="132"/>
        <v>0</v>
      </c>
      <c r="AL499" s="987">
        <f t="shared" si="133"/>
        <v>0</v>
      </c>
      <c r="AM499" s="987">
        <f t="shared" si="133"/>
        <v>0</v>
      </c>
      <c r="AN499" s="987">
        <f t="shared" si="133"/>
        <v>0</v>
      </c>
      <c r="AO499" s="987">
        <f t="shared" si="133"/>
        <v>0</v>
      </c>
      <c r="AP499" s="987">
        <f t="shared" si="133"/>
        <v>0</v>
      </c>
      <c r="AQ499" s="987">
        <f t="shared" si="133"/>
        <v>0</v>
      </c>
      <c r="AR499" s="987">
        <f t="shared" si="133"/>
        <v>0</v>
      </c>
    </row>
    <row r="500" spans="2:44">
      <c r="B500" s="948">
        <v>446</v>
      </c>
      <c r="C500" s="950" t="s">
        <v>3520</v>
      </c>
      <c r="D500" s="951">
        <v>477</v>
      </c>
      <c r="E500" s="951" t="s">
        <v>3538</v>
      </c>
      <c r="F500" s="948" t="s">
        <v>4398</v>
      </c>
      <c r="G500" s="949">
        <v>45048</v>
      </c>
      <c r="H500" s="948" t="s">
        <v>3540</v>
      </c>
      <c r="I500" s="948" t="s">
        <v>4397</v>
      </c>
      <c r="J500" s="948" t="s">
        <v>471</v>
      </c>
      <c r="K500" s="948" t="s">
        <v>3557</v>
      </c>
      <c r="L500" s="960">
        <v>54</v>
      </c>
      <c r="M500" s="987">
        <v>25.369999999999997</v>
      </c>
      <c r="N500" s="987">
        <v>0</v>
      </c>
      <c r="O500" s="987">
        <f t="shared" si="120"/>
        <v>25.369999999999997</v>
      </c>
      <c r="P500" s="987"/>
      <c r="Q500" s="987"/>
      <c r="R500" s="987"/>
      <c r="S500" s="987"/>
      <c r="T500" s="987"/>
      <c r="U500" s="987"/>
      <c r="V500" s="987">
        <f t="shared" si="131"/>
        <v>25.369999999999997</v>
      </c>
      <c r="W500" s="987"/>
      <c r="X500" s="987"/>
      <c r="Y500" s="987"/>
      <c r="Z500" s="987">
        <f t="shared" si="121"/>
        <v>0</v>
      </c>
      <c r="AA500" s="987"/>
      <c r="AB500" s="987">
        <f t="shared" si="132"/>
        <v>25.369999999999997</v>
      </c>
      <c r="AC500" s="987">
        <f t="shared" si="132"/>
        <v>0</v>
      </c>
      <c r="AD500" s="987">
        <f t="shared" si="132"/>
        <v>0</v>
      </c>
      <c r="AE500" s="987">
        <f t="shared" si="132"/>
        <v>0</v>
      </c>
      <c r="AF500" s="987">
        <f t="shared" si="132"/>
        <v>0</v>
      </c>
      <c r="AG500" s="987">
        <f t="shared" si="132"/>
        <v>0</v>
      </c>
      <c r="AH500" s="987">
        <f t="shared" si="132"/>
        <v>0</v>
      </c>
      <c r="AI500" s="987">
        <f t="shared" si="132"/>
        <v>0</v>
      </c>
      <c r="AJ500" s="987">
        <f t="shared" si="132"/>
        <v>0</v>
      </c>
      <c r="AK500" s="987">
        <f t="shared" si="132"/>
        <v>0</v>
      </c>
      <c r="AL500" s="987">
        <f t="shared" si="133"/>
        <v>0</v>
      </c>
      <c r="AM500" s="987">
        <f t="shared" si="133"/>
        <v>0</v>
      </c>
      <c r="AN500" s="987">
        <f t="shared" si="133"/>
        <v>0</v>
      </c>
      <c r="AO500" s="987">
        <f t="shared" si="133"/>
        <v>0</v>
      </c>
      <c r="AP500" s="987">
        <f t="shared" si="133"/>
        <v>0</v>
      </c>
      <c r="AQ500" s="987">
        <f t="shared" si="133"/>
        <v>0</v>
      </c>
      <c r="AR500" s="987">
        <f t="shared" si="133"/>
        <v>0</v>
      </c>
    </row>
    <row r="501" spans="2:44">
      <c r="B501" s="948">
        <v>447</v>
      </c>
      <c r="C501" s="950" t="s">
        <v>3520</v>
      </c>
      <c r="D501" s="951">
        <v>478</v>
      </c>
      <c r="E501" s="951" t="s">
        <v>3538</v>
      </c>
      <c r="F501" s="948" t="s">
        <v>4399</v>
      </c>
      <c r="G501" s="949">
        <v>45006</v>
      </c>
      <c r="H501" s="948" t="s">
        <v>3540</v>
      </c>
      <c r="I501" s="948" t="s">
        <v>4397</v>
      </c>
      <c r="J501" s="948" t="s">
        <v>471</v>
      </c>
      <c r="K501" s="948" t="s">
        <v>3557</v>
      </c>
      <c r="L501" s="960">
        <v>54</v>
      </c>
      <c r="M501" s="987">
        <v>25.43</v>
      </c>
      <c r="N501" s="987">
        <v>0</v>
      </c>
      <c r="O501" s="987">
        <f t="shared" si="120"/>
        <v>25.43</v>
      </c>
      <c r="P501" s="987"/>
      <c r="Q501" s="987"/>
      <c r="R501" s="987"/>
      <c r="S501" s="987"/>
      <c r="T501" s="987"/>
      <c r="U501" s="987"/>
      <c r="V501" s="987">
        <f t="shared" si="131"/>
        <v>25.43</v>
      </c>
      <c r="W501" s="987"/>
      <c r="X501" s="987"/>
      <c r="Y501" s="987"/>
      <c r="Z501" s="987">
        <f t="shared" si="121"/>
        <v>0</v>
      </c>
      <c r="AA501" s="987"/>
      <c r="AB501" s="987">
        <f t="shared" si="132"/>
        <v>25.43</v>
      </c>
      <c r="AC501" s="987">
        <f t="shared" si="132"/>
        <v>0</v>
      </c>
      <c r="AD501" s="987">
        <f t="shared" si="132"/>
        <v>0</v>
      </c>
      <c r="AE501" s="987">
        <f t="shared" si="132"/>
        <v>0</v>
      </c>
      <c r="AF501" s="987">
        <f t="shared" si="132"/>
        <v>0</v>
      </c>
      <c r="AG501" s="987">
        <f t="shared" si="132"/>
        <v>0</v>
      </c>
      <c r="AH501" s="987">
        <f t="shared" si="132"/>
        <v>0</v>
      </c>
      <c r="AI501" s="987">
        <f t="shared" si="132"/>
        <v>0</v>
      </c>
      <c r="AJ501" s="987">
        <f t="shared" si="132"/>
        <v>0</v>
      </c>
      <c r="AK501" s="987">
        <f t="shared" si="132"/>
        <v>0</v>
      </c>
      <c r="AL501" s="987">
        <f t="shared" si="133"/>
        <v>0</v>
      </c>
      <c r="AM501" s="987">
        <f t="shared" si="133"/>
        <v>0</v>
      </c>
      <c r="AN501" s="987">
        <f t="shared" si="133"/>
        <v>0</v>
      </c>
      <c r="AO501" s="987">
        <f t="shared" si="133"/>
        <v>0</v>
      </c>
      <c r="AP501" s="987">
        <f t="shared" si="133"/>
        <v>0</v>
      </c>
      <c r="AQ501" s="987">
        <f t="shared" si="133"/>
        <v>0</v>
      </c>
      <c r="AR501" s="987">
        <f t="shared" si="133"/>
        <v>0</v>
      </c>
    </row>
    <row r="502" spans="2:44">
      <c r="B502" s="948">
        <v>733</v>
      </c>
      <c r="C502" s="950" t="s">
        <v>3522</v>
      </c>
      <c r="D502" s="951">
        <v>768</v>
      </c>
      <c r="E502" s="951" t="s">
        <v>3538</v>
      </c>
      <c r="F502" s="948" t="s">
        <v>4400</v>
      </c>
      <c r="G502" s="949">
        <v>45078</v>
      </c>
      <c r="H502" s="948" t="s">
        <v>3540</v>
      </c>
      <c r="I502" s="948" t="s">
        <v>4397</v>
      </c>
      <c r="J502" s="948" t="s">
        <v>471</v>
      </c>
      <c r="K502" s="948" t="s">
        <v>3557</v>
      </c>
      <c r="L502" s="960">
        <v>54</v>
      </c>
      <c r="M502" s="987">
        <v>25.369999999999997</v>
      </c>
      <c r="N502" s="987">
        <v>0</v>
      </c>
      <c r="O502" s="987">
        <f t="shared" si="120"/>
        <v>25.369999999999997</v>
      </c>
      <c r="P502" s="987"/>
      <c r="Q502" s="987"/>
      <c r="R502" s="987"/>
      <c r="S502" s="987"/>
      <c r="T502" s="987"/>
      <c r="U502" s="987"/>
      <c r="V502" s="987">
        <f t="shared" si="131"/>
        <v>25.369999999999997</v>
      </c>
      <c r="W502" s="987"/>
      <c r="X502" s="987"/>
      <c r="Y502" s="987"/>
      <c r="Z502" s="987">
        <f t="shared" si="121"/>
        <v>0</v>
      </c>
      <c r="AA502" s="987"/>
      <c r="AB502" s="987">
        <f t="shared" si="132"/>
        <v>25.369999999999997</v>
      </c>
      <c r="AC502" s="987">
        <f t="shared" si="132"/>
        <v>0</v>
      </c>
      <c r="AD502" s="987">
        <f t="shared" si="132"/>
        <v>0</v>
      </c>
      <c r="AE502" s="987">
        <f t="shared" si="132"/>
        <v>0</v>
      </c>
      <c r="AF502" s="987">
        <f t="shared" si="132"/>
        <v>0</v>
      </c>
      <c r="AG502" s="987">
        <f t="shared" si="132"/>
        <v>0</v>
      </c>
      <c r="AH502" s="987">
        <f t="shared" si="132"/>
        <v>0</v>
      </c>
      <c r="AI502" s="987">
        <f t="shared" si="132"/>
        <v>0</v>
      </c>
      <c r="AJ502" s="987">
        <f t="shared" si="132"/>
        <v>0</v>
      </c>
      <c r="AK502" s="987">
        <f t="shared" si="132"/>
        <v>0</v>
      </c>
      <c r="AL502" s="987">
        <f t="shared" si="133"/>
        <v>0</v>
      </c>
      <c r="AM502" s="987">
        <f t="shared" si="133"/>
        <v>0</v>
      </c>
      <c r="AN502" s="987">
        <f t="shared" si="133"/>
        <v>0</v>
      </c>
      <c r="AO502" s="987">
        <f t="shared" si="133"/>
        <v>0</v>
      </c>
      <c r="AP502" s="987">
        <f t="shared" si="133"/>
        <v>0</v>
      </c>
      <c r="AQ502" s="987">
        <f t="shared" si="133"/>
        <v>0</v>
      </c>
      <c r="AR502" s="987">
        <f t="shared" si="133"/>
        <v>0</v>
      </c>
    </row>
    <row r="503" spans="2:44">
      <c r="B503" s="948">
        <v>734</v>
      </c>
      <c r="C503" s="950" t="s">
        <v>3522</v>
      </c>
      <c r="D503" s="951">
        <v>769</v>
      </c>
      <c r="E503" s="951" t="s">
        <v>3538</v>
      </c>
      <c r="F503" s="948" t="s">
        <v>4401</v>
      </c>
      <c r="G503" s="949">
        <v>45110</v>
      </c>
      <c r="H503" s="948" t="s">
        <v>3540</v>
      </c>
      <c r="I503" s="948" t="s">
        <v>4397</v>
      </c>
      <c r="J503" s="948" t="s">
        <v>471</v>
      </c>
      <c r="K503" s="948" t="s">
        <v>3557</v>
      </c>
      <c r="L503" s="960">
        <v>54</v>
      </c>
      <c r="M503" s="987">
        <v>25.369999999999997</v>
      </c>
      <c r="N503" s="987">
        <v>0</v>
      </c>
      <c r="O503" s="987">
        <f t="shared" si="120"/>
        <v>25.369999999999997</v>
      </c>
      <c r="P503" s="987"/>
      <c r="Q503" s="987"/>
      <c r="R503" s="987"/>
      <c r="S503" s="987"/>
      <c r="T503" s="987"/>
      <c r="U503" s="987"/>
      <c r="V503" s="987">
        <f t="shared" si="131"/>
        <v>25.369999999999997</v>
      </c>
      <c r="W503" s="987"/>
      <c r="X503" s="987"/>
      <c r="Y503" s="987"/>
      <c r="Z503" s="987">
        <f t="shared" si="121"/>
        <v>0</v>
      </c>
      <c r="AA503" s="987"/>
      <c r="AB503" s="987">
        <f t="shared" si="132"/>
        <v>25.369999999999997</v>
      </c>
      <c r="AC503" s="987">
        <f t="shared" si="132"/>
        <v>0</v>
      </c>
      <c r="AD503" s="987">
        <f t="shared" si="132"/>
        <v>0</v>
      </c>
      <c r="AE503" s="987">
        <f t="shared" si="132"/>
        <v>0</v>
      </c>
      <c r="AF503" s="987">
        <f t="shared" si="132"/>
        <v>0</v>
      </c>
      <c r="AG503" s="987">
        <f t="shared" si="132"/>
        <v>0</v>
      </c>
      <c r="AH503" s="987">
        <f t="shared" si="132"/>
        <v>0</v>
      </c>
      <c r="AI503" s="987">
        <f t="shared" si="132"/>
        <v>0</v>
      </c>
      <c r="AJ503" s="987">
        <f t="shared" si="132"/>
        <v>0</v>
      </c>
      <c r="AK503" s="987">
        <f t="shared" si="132"/>
        <v>0</v>
      </c>
      <c r="AL503" s="987">
        <f t="shared" si="133"/>
        <v>0</v>
      </c>
      <c r="AM503" s="987">
        <f t="shared" si="133"/>
        <v>0</v>
      </c>
      <c r="AN503" s="987">
        <f t="shared" si="133"/>
        <v>0</v>
      </c>
      <c r="AO503" s="987">
        <f t="shared" si="133"/>
        <v>0</v>
      </c>
      <c r="AP503" s="987">
        <f t="shared" si="133"/>
        <v>0</v>
      </c>
      <c r="AQ503" s="987">
        <f t="shared" si="133"/>
        <v>0</v>
      </c>
      <c r="AR503" s="987">
        <f t="shared" si="133"/>
        <v>0</v>
      </c>
    </row>
    <row r="504" spans="2:44">
      <c r="B504" s="948">
        <v>735</v>
      </c>
      <c r="C504" s="950" t="s">
        <v>3522</v>
      </c>
      <c r="D504" s="951">
        <v>770</v>
      </c>
      <c r="E504" s="951" t="s">
        <v>3538</v>
      </c>
      <c r="F504" s="948" t="s">
        <v>4402</v>
      </c>
      <c r="G504" s="949">
        <v>45139</v>
      </c>
      <c r="H504" s="948" t="s">
        <v>3540</v>
      </c>
      <c r="I504" s="948" t="s">
        <v>4397</v>
      </c>
      <c r="J504" s="948" t="s">
        <v>471</v>
      </c>
      <c r="K504" s="948" t="s">
        <v>3557</v>
      </c>
      <c r="L504" s="960">
        <v>54</v>
      </c>
      <c r="M504" s="987">
        <v>25.369999999999997</v>
      </c>
      <c r="N504" s="987">
        <v>0</v>
      </c>
      <c r="O504" s="987">
        <f t="shared" si="120"/>
        <v>25.369999999999997</v>
      </c>
      <c r="P504" s="987"/>
      <c r="Q504" s="987"/>
      <c r="R504" s="987"/>
      <c r="S504" s="987"/>
      <c r="T504" s="987"/>
      <c r="U504" s="987"/>
      <c r="V504" s="987">
        <f t="shared" si="131"/>
        <v>25.369999999999997</v>
      </c>
      <c r="W504" s="987"/>
      <c r="X504" s="987"/>
      <c r="Y504" s="987"/>
      <c r="Z504" s="987">
        <f t="shared" si="121"/>
        <v>0</v>
      </c>
      <c r="AA504" s="987"/>
      <c r="AB504" s="987">
        <f t="shared" si="132"/>
        <v>25.369999999999997</v>
      </c>
      <c r="AC504" s="987">
        <f t="shared" si="132"/>
        <v>0</v>
      </c>
      <c r="AD504" s="987">
        <f t="shared" si="132"/>
        <v>0</v>
      </c>
      <c r="AE504" s="987">
        <f t="shared" si="132"/>
        <v>0</v>
      </c>
      <c r="AF504" s="987">
        <f t="shared" si="132"/>
        <v>0</v>
      </c>
      <c r="AG504" s="987">
        <f t="shared" si="132"/>
        <v>0</v>
      </c>
      <c r="AH504" s="987">
        <f t="shared" si="132"/>
        <v>0</v>
      </c>
      <c r="AI504" s="987">
        <f t="shared" si="132"/>
        <v>0</v>
      </c>
      <c r="AJ504" s="987">
        <f t="shared" si="132"/>
        <v>0</v>
      </c>
      <c r="AK504" s="987">
        <f t="shared" si="132"/>
        <v>0</v>
      </c>
      <c r="AL504" s="987">
        <f t="shared" si="133"/>
        <v>0</v>
      </c>
      <c r="AM504" s="987">
        <f t="shared" si="133"/>
        <v>0</v>
      </c>
      <c r="AN504" s="987">
        <f t="shared" si="133"/>
        <v>0</v>
      </c>
      <c r="AO504" s="987">
        <f t="shared" si="133"/>
        <v>0</v>
      </c>
      <c r="AP504" s="987">
        <f t="shared" si="133"/>
        <v>0</v>
      </c>
      <c r="AQ504" s="987">
        <f t="shared" si="133"/>
        <v>0</v>
      </c>
      <c r="AR504" s="987">
        <f t="shared" si="133"/>
        <v>0</v>
      </c>
    </row>
    <row r="505" spans="2:44">
      <c r="B505" s="948">
        <v>1221</v>
      </c>
      <c r="C505" s="950" t="s">
        <v>3521</v>
      </c>
      <c r="D505" s="951">
        <v>1278</v>
      </c>
      <c r="E505" s="951" t="s">
        <v>3538</v>
      </c>
      <c r="F505" s="948" t="s">
        <v>4403</v>
      </c>
      <c r="G505" s="949">
        <v>45170</v>
      </c>
      <c r="H505" s="948" t="s">
        <v>3540</v>
      </c>
      <c r="I505" s="948" t="s">
        <v>4397</v>
      </c>
      <c r="J505" s="948" t="s">
        <v>471</v>
      </c>
      <c r="K505" s="948" t="s">
        <v>4404</v>
      </c>
      <c r="L505" s="960">
        <v>54</v>
      </c>
      <c r="M505" s="987">
        <v>25.369999999999997</v>
      </c>
      <c r="N505" s="987">
        <v>0</v>
      </c>
      <c r="O505" s="987">
        <f t="shared" si="120"/>
        <v>25.369999999999997</v>
      </c>
      <c r="P505" s="987"/>
      <c r="Q505" s="987"/>
      <c r="R505" s="987"/>
      <c r="S505" s="987"/>
      <c r="T505" s="987"/>
      <c r="U505" s="987"/>
      <c r="V505" s="987">
        <f t="shared" si="131"/>
        <v>25.369999999999997</v>
      </c>
      <c r="W505" s="987"/>
      <c r="X505" s="987"/>
      <c r="Y505" s="987"/>
      <c r="Z505" s="987">
        <f t="shared" si="121"/>
        <v>0</v>
      </c>
      <c r="AA505" s="987"/>
      <c r="AB505" s="987">
        <f t="shared" si="132"/>
        <v>25.369999999999997</v>
      </c>
      <c r="AC505" s="987">
        <f t="shared" si="132"/>
        <v>0</v>
      </c>
      <c r="AD505" s="987">
        <f t="shared" si="132"/>
        <v>0</v>
      </c>
      <c r="AE505" s="987">
        <f t="shared" si="132"/>
        <v>0</v>
      </c>
      <c r="AF505" s="987">
        <f t="shared" si="132"/>
        <v>0</v>
      </c>
      <c r="AG505" s="987">
        <f t="shared" si="132"/>
        <v>0</v>
      </c>
      <c r="AH505" s="987">
        <f t="shared" si="132"/>
        <v>0</v>
      </c>
      <c r="AI505" s="987">
        <f t="shared" si="132"/>
        <v>0</v>
      </c>
      <c r="AJ505" s="987">
        <f t="shared" si="132"/>
        <v>0</v>
      </c>
      <c r="AK505" s="987">
        <f t="shared" si="132"/>
        <v>0</v>
      </c>
      <c r="AL505" s="987">
        <f t="shared" si="133"/>
        <v>0</v>
      </c>
      <c r="AM505" s="987">
        <f t="shared" si="133"/>
        <v>0</v>
      </c>
      <c r="AN505" s="987">
        <f t="shared" si="133"/>
        <v>0</v>
      </c>
      <c r="AO505" s="987">
        <f t="shared" si="133"/>
        <v>0</v>
      </c>
      <c r="AP505" s="987">
        <f t="shared" si="133"/>
        <v>0</v>
      </c>
      <c r="AQ505" s="987">
        <f t="shared" si="133"/>
        <v>0</v>
      </c>
      <c r="AR505" s="987">
        <f t="shared" si="133"/>
        <v>0</v>
      </c>
    </row>
    <row r="506" spans="2:44">
      <c r="B506" s="948">
        <v>1222</v>
      </c>
      <c r="C506" s="950" t="s">
        <v>3521</v>
      </c>
      <c r="D506" s="951">
        <v>1279</v>
      </c>
      <c r="E506" s="951" t="s">
        <v>3538</v>
      </c>
      <c r="F506" s="948" t="s">
        <v>4405</v>
      </c>
      <c r="G506" s="949">
        <v>45201</v>
      </c>
      <c r="H506" s="948" t="s">
        <v>3540</v>
      </c>
      <c r="I506" s="948" t="s">
        <v>4397</v>
      </c>
      <c r="J506" s="948" t="s">
        <v>471</v>
      </c>
      <c r="K506" s="948" t="s">
        <v>3557</v>
      </c>
      <c r="L506" s="960">
        <v>54</v>
      </c>
      <c r="M506" s="987">
        <v>25.369999999999997</v>
      </c>
      <c r="N506" s="987">
        <v>0</v>
      </c>
      <c r="O506" s="987">
        <f t="shared" si="120"/>
        <v>25.369999999999997</v>
      </c>
      <c r="P506" s="987"/>
      <c r="Q506" s="987"/>
      <c r="R506" s="987"/>
      <c r="S506" s="987"/>
      <c r="T506" s="987"/>
      <c r="U506" s="987"/>
      <c r="V506" s="987">
        <f t="shared" si="131"/>
        <v>25.369999999999997</v>
      </c>
      <c r="W506" s="987"/>
      <c r="X506" s="987"/>
      <c r="Y506" s="987"/>
      <c r="Z506" s="987">
        <f t="shared" si="121"/>
        <v>0</v>
      </c>
      <c r="AA506" s="987"/>
      <c r="AB506" s="987">
        <f t="shared" si="132"/>
        <v>25.369999999999997</v>
      </c>
      <c r="AC506" s="987">
        <f t="shared" si="132"/>
        <v>0</v>
      </c>
      <c r="AD506" s="987">
        <f t="shared" si="132"/>
        <v>0</v>
      </c>
      <c r="AE506" s="987">
        <f t="shared" si="132"/>
        <v>0</v>
      </c>
      <c r="AF506" s="987">
        <f t="shared" si="132"/>
        <v>0</v>
      </c>
      <c r="AG506" s="987">
        <f t="shared" si="132"/>
        <v>0</v>
      </c>
      <c r="AH506" s="987">
        <f t="shared" si="132"/>
        <v>0</v>
      </c>
      <c r="AI506" s="987">
        <f t="shared" si="132"/>
        <v>0</v>
      </c>
      <c r="AJ506" s="987">
        <f t="shared" si="132"/>
        <v>0</v>
      </c>
      <c r="AK506" s="987">
        <f t="shared" si="132"/>
        <v>0</v>
      </c>
      <c r="AL506" s="987">
        <f t="shared" si="133"/>
        <v>0</v>
      </c>
      <c r="AM506" s="987">
        <f t="shared" si="133"/>
        <v>0</v>
      </c>
      <c r="AN506" s="987">
        <f t="shared" si="133"/>
        <v>0</v>
      </c>
      <c r="AO506" s="987">
        <f t="shared" si="133"/>
        <v>0</v>
      </c>
      <c r="AP506" s="987">
        <f t="shared" si="133"/>
        <v>0</v>
      </c>
      <c r="AQ506" s="987">
        <f t="shared" si="133"/>
        <v>0</v>
      </c>
      <c r="AR506" s="987">
        <f t="shared" si="133"/>
        <v>0</v>
      </c>
    </row>
    <row r="507" spans="2:44">
      <c r="B507" s="948">
        <v>1223</v>
      </c>
      <c r="C507" s="950" t="s">
        <v>3521</v>
      </c>
      <c r="D507" s="951">
        <v>1280</v>
      </c>
      <c r="E507" s="951" t="s">
        <v>3538</v>
      </c>
      <c r="F507" s="948" t="s">
        <v>4406</v>
      </c>
      <c r="G507" s="949">
        <v>45236</v>
      </c>
      <c r="H507" s="948" t="s">
        <v>3540</v>
      </c>
      <c r="I507" s="948" t="s">
        <v>4397</v>
      </c>
      <c r="J507" s="948" t="s">
        <v>471</v>
      </c>
      <c r="K507" s="948" t="s">
        <v>3557</v>
      </c>
      <c r="L507" s="960">
        <v>54</v>
      </c>
      <c r="M507" s="987">
        <v>25.369999999999997</v>
      </c>
      <c r="N507" s="987">
        <v>0</v>
      </c>
      <c r="O507" s="987">
        <f t="shared" si="120"/>
        <v>25.369999999999997</v>
      </c>
      <c r="P507" s="987"/>
      <c r="Q507" s="987"/>
      <c r="R507" s="987"/>
      <c r="S507" s="987"/>
      <c r="T507" s="987"/>
      <c r="U507" s="987"/>
      <c r="V507" s="987">
        <f t="shared" si="131"/>
        <v>25.369999999999997</v>
      </c>
      <c r="W507" s="987"/>
      <c r="X507" s="987"/>
      <c r="Y507" s="987"/>
      <c r="Z507" s="987">
        <f t="shared" si="121"/>
        <v>0</v>
      </c>
      <c r="AA507" s="987"/>
      <c r="AB507" s="987">
        <f t="shared" si="132"/>
        <v>25.369999999999997</v>
      </c>
      <c r="AC507" s="987">
        <f t="shared" si="132"/>
        <v>0</v>
      </c>
      <c r="AD507" s="987">
        <f t="shared" si="132"/>
        <v>0</v>
      </c>
      <c r="AE507" s="987">
        <f t="shared" si="132"/>
        <v>0</v>
      </c>
      <c r="AF507" s="987">
        <f t="shared" si="132"/>
        <v>0</v>
      </c>
      <c r="AG507" s="987">
        <f t="shared" si="132"/>
        <v>0</v>
      </c>
      <c r="AH507" s="987">
        <f t="shared" si="132"/>
        <v>0</v>
      </c>
      <c r="AI507" s="987">
        <f t="shared" si="132"/>
        <v>0</v>
      </c>
      <c r="AJ507" s="987">
        <f t="shared" si="132"/>
        <v>0</v>
      </c>
      <c r="AK507" s="987">
        <f t="shared" si="132"/>
        <v>0</v>
      </c>
      <c r="AL507" s="987">
        <f t="shared" si="133"/>
        <v>0</v>
      </c>
      <c r="AM507" s="987">
        <f t="shared" si="133"/>
        <v>0</v>
      </c>
      <c r="AN507" s="987">
        <f t="shared" si="133"/>
        <v>0</v>
      </c>
      <c r="AO507" s="987">
        <f t="shared" si="133"/>
        <v>0</v>
      </c>
      <c r="AP507" s="987">
        <f t="shared" si="133"/>
        <v>0</v>
      </c>
      <c r="AQ507" s="987">
        <f t="shared" si="133"/>
        <v>0</v>
      </c>
      <c r="AR507" s="987">
        <f t="shared" si="133"/>
        <v>0</v>
      </c>
    </row>
    <row r="508" spans="2:44">
      <c r="B508" s="948">
        <v>66</v>
      </c>
      <c r="C508" s="950" t="s">
        <v>3518</v>
      </c>
      <c r="D508" s="951">
        <v>67</v>
      </c>
      <c r="E508" s="951" t="s">
        <v>3538</v>
      </c>
      <c r="F508" s="948" t="s">
        <v>4407</v>
      </c>
      <c r="G508" s="949">
        <v>44945</v>
      </c>
      <c r="H508" s="948" t="s">
        <v>4408</v>
      </c>
      <c r="I508" s="948" t="s">
        <v>4409</v>
      </c>
      <c r="J508" s="948" t="s">
        <v>473</v>
      </c>
      <c r="K508" s="948" t="s">
        <v>3557</v>
      </c>
      <c r="L508" s="960">
        <v>54</v>
      </c>
      <c r="M508" s="987">
        <v>112.92</v>
      </c>
      <c r="N508" s="987">
        <v>22.580000000000002</v>
      </c>
      <c r="O508" s="987">
        <f t="shared" si="120"/>
        <v>135.5</v>
      </c>
      <c r="P508" s="987" t="s">
        <v>2461</v>
      </c>
      <c r="Q508" s="987"/>
      <c r="R508" s="987"/>
      <c r="S508" s="987"/>
      <c r="T508" s="987"/>
      <c r="U508" s="987">
        <f>O508</f>
        <v>135.5</v>
      </c>
      <c r="V508" s="987"/>
      <c r="W508" s="987"/>
      <c r="X508" s="987"/>
      <c r="Y508" s="987"/>
      <c r="Z508" s="987">
        <f t="shared" si="121"/>
        <v>0</v>
      </c>
      <c r="AA508" s="987"/>
      <c r="AB508" s="987">
        <f t="shared" ref="AB508:AK517" si="134">IF(AB$6-$L508=0,$M508,0)</f>
        <v>112.92</v>
      </c>
      <c r="AC508" s="987">
        <f t="shared" si="134"/>
        <v>0</v>
      </c>
      <c r="AD508" s="987">
        <f t="shared" si="134"/>
        <v>0</v>
      </c>
      <c r="AE508" s="987">
        <f t="shared" si="134"/>
        <v>0</v>
      </c>
      <c r="AF508" s="987">
        <f t="shared" si="134"/>
        <v>0</v>
      </c>
      <c r="AG508" s="987">
        <f t="shared" si="134"/>
        <v>0</v>
      </c>
      <c r="AH508" s="987">
        <f t="shared" si="134"/>
        <v>0</v>
      </c>
      <c r="AI508" s="987">
        <f t="shared" si="134"/>
        <v>0</v>
      </c>
      <c r="AJ508" s="987">
        <f t="shared" si="134"/>
        <v>0</v>
      </c>
      <c r="AK508" s="987">
        <f t="shared" si="134"/>
        <v>0</v>
      </c>
      <c r="AL508" s="987">
        <f t="shared" ref="AL508:AR517" si="135">IF(AL$6-$L508=0,$M508,0)</f>
        <v>0</v>
      </c>
      <c r="AM508" s="987">
        <f t="shared" si="135"/>
        <v>0</v>
      </c>
      <c r="AN508" s="987">
        <f t="shared" si="135"/>
        <v>0</v>
      </c>
      <c r="AO508" s="987">
        <f t="shared" si="135"/>
        <v>0</v>
      </c>
      <c r="AP508" s="987">
        <f t="shared" si="135"/>
        <v>0</v>
      </c>
      <c r="AQ508" s="987">
        <f t="shared" si="135"/>
        <v>0</v>
      </c>
      <c r="AR508" s="987">
        <f t="shared" si="135"/>
        <v>0</v>
      </c>
    </row>
    <row r="509" spans="2:44">
      <c r="B509" s="948">
        <v>67</v>
      </c>
      <c r="C509" s="950" t="s">
        <v>3518</v>
      </c>
      <c r="D509" s="951">
        <v>70</v>
      </c>
      <c r="E509" s="951" t="s">
        <v>3538</v>
      </c>
      <c r="F509" s="948" t="s">
        <v>4410</v>
      </c>
      <c r="G509" s="949">
        <v>44927</v>
      </c>
      <c r="H509" s="948" t="s">
        <v>4411</v>
      </c>
      <c r="I509" s="948" t="s">
        <v>4409</v>
      </c>
      <c r="J509" s="948" t="s">
        <v>473</v>
      </c>
      <c r="K509" s="948" t="s">
        <v>3557</v>
      </c>
      <c r="L509" s="960">
        <v>54</v>
      </c>
      <c r="M509" s="987">
        <v>13.9</v>
      </c>
      <c r="N509" s="987">
        <v>0</v>
      </c>
      <c r="O509" s="987">
        <f t="shared" si="120"/>
        <v>13.9</v>
      </c>
      <c r="P509" s="987" t="s">
        <v>2461</v>
      </c>
      <c r="Q509" s="987"/>
      <c r="R509" s="987"/>
      <c r="S509" s="987"/>
      <c r="T509" s="987"/>
      <c r="U509" s="987">
        <f>O509</f>
        <v>13.9</v>
      </c>
      <c r="V509" s="987"/>
      <c r="W509" s="987"/>
      <c r="X509" s="987"/>
      <c r="Y509" s="987"/>
      <c r="Z509" s="987">
        <f t="shared" si="121"/>
        <v>0</v>
      </c>
      <c r="AA509" s="987"/>
      <c r="AB509" s="987">
        <f t="shared" si="134"/>
        <v>13.9</v>
      </c>
      <c r="AC509" s="987">
        <f t="shared" si="134"/>
        <v>0</v>
      </c>
      <c r="AD509" s="987">
        <f t="shared" si="134"/>
        <v>0</v>
      </c>
      <c r="AE509" s="987">
        <f t="shared" si="134"/>
        <v>0</v>
      </c>
      <c r="AF509" s="987">
        <f t="shared" si="134"/>
        <v>0</v>
      </c>
      <c r="AG509" s="987">
        <f t="shared" si="134"/>
        <v>0</v>
      </c>
      <c r="AH509" s="987">
        <f t="shared" si="134"/>
        <v>0</v>
      </c>
      <c r="AI509" s="987">
        <f t="shared" si="134"/>
        <v>0</v>
      </c>
      <c r="AJ509" s="987">
        <f t="shared" si="134"/>
        <v>0</v>
      </c>
      <c r="AK509" s="987">
        <f t="shared" si="134"/>
        <v>0</v>
      </c>
      <c r="AL509" s="987">
        <f t="shared" si="135"/>
        <v>0</v>
      </c>
      <c r="AM509" s="987">
        <f t="shared" si="135"/>
        <v>0</v>
      </c>
      <c r="AN509" s="987">
        <f t="shared" si="135"/>
        <v>0</v>
      </c>
      <c r="AO509" s="987">
        <f t="shared" si="135"/>
        <v>0</v>
      </c>
      <c r="AP509" s="987">
        <f t="shared" si="135"/>
        <v>0</v>
      </c>
      <c r="AQ509" s="987">
        <f t="shared" si="135"/>
        <v>0</v>
      </c>
      <c r="AR509" s="987">
        <f t="shared" si="135"/>
        <v>0</v>
      </c>
    </row>
    <row r="510" spans="2:44">
      <c r="B510" s="948">
        <v>68</v>
      </c>
      <c r="C510" s="950" t="s">
        <v>3518</v>
      </c>
      <c r="D510" s="951">
        <v>71</v>
      </c>
      <c r="E510" s="951" t="s">
        <v>3538</v>
      </c>
      <c r="F510" s="948" t="s">
        <v>4412</v>
      </c>
      <c r="G510" s="949">
        <v>44927</v>
      </c>
      <c r="H510" s="948" t="s">
        <v>4413</v>
      </c>
      <c r="I510" s="948" t="s">
        <v>4409</v>
      </c>
      <c r="J510" s="948" t="s">
        <v>473</v>
      </c>
      <c r="K510" s="948" t="s">
        <v>3557</v>
      </c>
      <c r="L510" s="960">
        <v>54</v>
      </c>
      <c r="M510" s="987">
        <v>39.950000000000003</v>
      </c>
      <c r="N510" s="987">
        <v>0</v>
      </c>
      <c r="O510" s="987">
        <f t="shared" si="120"/>
        <v>39.950000000000003</v>
      </c>
      <c r="P510" s="987" t="s">
        <v>2461</v>
      </c>
      <c r="Q510" s="987"/>
      <c r="R510" s="987"/>
      <c r="S510" s="987"/>
      <c r="T510" s="987"/>
      <c r="U510" s="987">
        <f>O510</f>
        <v>39.950000000000003</v>
      </c>
      <c r="V510" s="987"/>
      <c r="W510" s="987"/>
      <c r="X510" s="987"/>
      <c r="Y510" s="987"/>
      <c r="Z510" s="987">
        <f t="shared" si="121"/>
        <v>0</v>
      </c>
      <c r="AA510" s="987"/>
      <c r="AB510" s="987">
        <f t="shared" si="134"/>
        <v>39.950000000000003</v>
      </c>
      <c r="AC510" s="987">
        <f t="shared" si="134"/>
        <v>0</v>
      </c>
      <c r="AD510" s="987">
        <f t="shared" si="134"/>
        <v>0</v>
      </c>
      <c r="AE510" s="987">
        <f t="shared" si="134"/>
        <v>0</v>
      </c>
      <c r="AF510" s="987">
        <f t="shared" si="134"/>
        <v>0</v>
      </c>
      <c r="AG510" s="987">
        <f t="shared" si="134"/>
        <v>0</v>
      </c>
      <c r="AH510" s="987">
        <f t="shared" si="134"/>
        <v>0</v>
      </c>
      <c r="AI510" s="987">
        <f t="shared" si="134"/>
        <v>0</v>
      </c>
      <c r="AJ510" s="987">
        <f t="shared" si="134"/>
        <v>0</v>
      </c>
      <c r="AK510" s="987">
        <f t="shared" si="134"/>
        <v>0</v>
      </c>
      <c r="AL510" s="987">
        <f t="shared" si="135"/>
        <v>0</v>
      </c>
      <c r="AM510" s="987">
        <f t="shared" si="135"/>
        <v>0</v>
      </c>
      <c r="AN510" s="987">
        <f t="shared" si="135"/>
        <v>0</v>
      </c>
      <c r="AO510" s="987">
        <f t="shared" si="135"/>
        <v>0</v>
      </c>
      <c r="AP510" s="987">
        <f t="shared" si="135"/>
        <v>0</v>
      </c>
      <c r="AQ510" s="987">
        <f t="shared" si="135"/>
        <v>0</v>
      </c>
      <c r="AR510" s="987">
        <f t="shared" si="135"/>
        <v>0</v>
      </c>
    </row>
    <row r="511" spans="2:44">
      <c r="B511" s="948">
        <v>69</v>
      </c>
      <c r="C511" s="950" t="s">
        <v>3518</v>
      </c>
      <c r="D511" s="951">
        <v>72</v>
      </c>
      <c r="E511" s="951" t="s">
        <v>3538</v>
      </c>
      <c r="F511" s="948" t="s">
        <v>4414</v>
      </c>
      <c r="G511" s="949">
        <v>44972</v>
      </c>
      <c r="H511" s="948" t="s">
        <v>4415</v>
      </c>
      <c r="I511" s="948" t="s">
        <v>4409</v>
      </c>
      <c r="J511" s="948" t="s">
        <v>473</v>
      </c>
      <c r="K511" s="948" t="s">
        <v>3557</v>
      </c>
      <c r="L511" s="960">
        <v>54</v>
      </c>
      <c r="M511" s="987">
        <v>40.619999999999997</v>
      </c>
      <c r="N511" s="987">
        <v>8.120000000000001</v>
      </c>
      <c r="O511" s="987">
        <f t="shared" si="120"/>
        <v>48.739999999999995</v>
      </c>
      <c r="P511" s="987" t="s">
        <v>2461</v>
      </c>
      <c r="Q511" s="987"/>
      <c r="R511" s="987"/>
      <c r="S511" s="987"/>
      <c r="T511" s="987"/>
      <c r="U511" s="987">
        <f>O511</f>
        <v>48.739999999999995</v>
      </c>
      <c r="V511" s="987"/>
      <c r="W511" s="987"/>
      <c r="X511" s="987"/>
      <c r="Y511" s="987"/>
      <c r="Z511" s="987">
        <f t="shared" si="121"/>
        <v>0</v>
      </c>
      <c r="AA511" s="987"/>
      <c r="AB511" s="987">
        <f t="shared" si="134"/>
        <v>40.619999999999997</v>
      </c>
      <c r="AC511" s="987">
        <f t="shared" si="134"/>
        <v>0</v>
      </c>
      <c r="AD511" s="987">
        <f t="shared" si="134"/>
        <v>0</v>
      </c>
      <c r="AE511" s="987">
        <f t="shared" si="134"/>
        <v>0</v>
      </c>
      <c r="AF511" s="987">
        <f t="shared" si="134"/>
        <v>0</v>
      </c>
      <c r="AG511" s="987">
        <f t="shared" si="134"/>
        <v>0</v>
      </c>
      <c r="AH511" s="987">
        <f t="shared" si="134"/>
        <v>0</v>
      </c>
      <c r="AI511" s="987">
        <f t="shared" si="134"/>
        <v>0</v>
      </c>
      <c r="AJ511" s="987">
        <f t="shared" si="134"/>
        <v>0</v>
      </c>
      <c r="AK511" s="987">
        <f t="shared" si="134"/>
        <v>0</v>
      </c>
      <c r="AL511" s="987">
        <f t="shared" si="135"/>
        <v>0</v>
      </c>
      <c r="AM511" s="987">
        <f t="shared" si="135"/>
        <v>0</v>
      </c>
      <c r="AN511" s="987">
        <f t="shared" si="135"/>
        <v>0</v>
      </c>
      <c r="AO511" s="987">
        <f t="shared" si="135"/>
        <v>0</v>
      </c>
      <c r="AP511" s="987">
        <f t="shared" si="135"/>
        <v>0</v>
      </c>
      <c r="AQ511" s="987">
        <f t="shared" si="135"/>
        <v>0</v>
      </c>
      <c r="AR511" s="987">
        <f t="shared" si="135"/>
        <v>0</v>
      </c>
    </row>
    <row r="512" spans="2:44">
      <c r="B512" s="948">
        <v>70</v>
      </c>
      <c r="C512" s="950" t="s">
        <v>3518</v>
      </c>
      <c r="D512" s="951">
        <v>74</v>
      </c>
      <c r="E512" s="951" t="s">
        <v>3538</v>
      </c>
      <c r="F512" s="948" t="s">
        <v>4416</v>
      </c>
      <c r="G512" s="949">
        <v>44966</v>
      </c>
      <c r="H512" s="948" t="s">
        <v>4417</v>
      </c>
      <c r="I512" s="948" t="s">
        <v>4409</v>
      </c>
      <c r="J512" s="948" t="s">
        <v>473</v>
      </c>
      <c r="K512" s="948" t="s">
        <v>3557</v>
      </c>
      <c r="L512" s="960">
        <v>54</v>
      </c>
      <c r="M512" s="987">
        <v>26.830000000000002</v>
      </c>
      <c r="N512" s="987">
        <v>5.36</v>
      </c>
      <c r="O512" s="987">
        <f t="shared" si="120"/>
        <v>32.190000000000005</v>
      </c>
      <c r="P512" s="987"/>
      <c r="Q512" s="987"/>
      <c r="R512" s="987"/>
      <c r="S512" s="987"/>
      <c r="T512" s="987"/>
      <c r="U512" s="987"/>
      <c r="V512" s="987">
        <f>O512</f>
        <v>32.190000000000005</v>
      </c>
      <c r="W512" s="987"/>
      <c r="X512" s="987"/>
      <c r="Y512" s="987"/>
      <c r="Z512" s="987">
        <f t="shared" si="121"/>
        <v>0</v>
      </c>
      <c r="AA512" s="987"/>
      <c r="AB512" s="987">
        <f t="shared" si="134"/>
        <v>26.830000000000002</v>
      </c>
      <c r="AC512" s="987">
        <f t="shared" si="134"/>
        <v>0</v>
      </c>
      <c r="AD512" s="987">
        <f t="shared" si="134"/>
        <v>0</v>
      </c>
      <c r="AE512" s="987">
        <f t="shared" si="134"/>
        <v>0</v>
      </c>
      <c r="AF512" s="987">
        <f t="shared" si="134"/>
        <v>0</v>
      </c>
      <c r="AG512" s="987">
        <f t="shared" si="134"/>
        <v>0</v>
      </c>
      <c r="AH512" s="987">
        <f t="shared" si="134"/>
        <v>0</v>
      </c>
      <c r="AI512" s="987">
        <f t="shared" si="134"/>
        <v>0</v>
      </c>
      <c r="AJ512" s="987">
        <f t="shared" si="134"/>
        <v>0</v>
      </c>
      <c r="AK512" s="987">
        <f t="shared" si="134"/>
        <v>0</v>
      </c>
      <c r="AL512" s="987">
        <f t="shared" si="135"/>
        <v>0</v>
      </c>
      <c r="AM512" s="987">
        <f t="shared" si="135"/>
        <v>0</v>
      </c>
      <c r="AN512" s="987">
        <f t="shared" si="135"/>
        <v>0</v>
      </c>
      <c r="AO512" s="987">
        <f t="shared" si="135"/>
        <v>0</v>
      </c>
      <c r="AP512" s="987">
        <f t="shared" si="135"/>
        <v>0</v>
      </c>
      <c r="AQ512" s="987">
        <f t="shared" si="135"/>
        <v>0</v>
      </c>
      <c r="AR512" s="987">
        <f t="shared" si="135"/>
        <v>0</v>
      </c>
    </row>
    <row r="513" spans="2:44">
      <c r="B513" s="948">
        <v>84</v>
      </c>
      <c r="C513" s="950" t="s">
        <v>3518</v>
      </c>
      <c r="D513" s="951">
        <v>96</v>
      </c>
      <c r="E513" s="951" t="s">
        <v>3538</v>
      </c>
      <c r="F513" s="948" t="s">
        <v>4418</v>
      </c>
      <c r="G513" s="949">
        <v>44981</v>
      </c>
      <c r="H513" s="948" t="s">
        <v>4419</v>
      </c>
      <c r="I513" s="948" t="s">
        <v>4409</v>
      </c>
      <c r="J513" s="948" t="s">
        <v>473</v>
      </c>
      <c r="K513" s="948" t="s">
        <v>3557</v>
      </c>
      <c r="L513" s="960">
        <v>54</v>
      </c>
      <c r="M513" s="987">
        <v>29.919999999999998</v>
      </c>
      <c r="N513" s="987">
        <v>5.9799999999999995</v>
      </c>
      <c r="O513" s="987">
        <f t="shared" si="120"/>
        <v>35.9</v>
      </c>
      <c r="P513" s="987" t="s">
        <v>3567</v>
      </c>
      <c r="Q513" s="987"/>
      <c r="R513" s="987"/>
      <c r="S513" s="987"/>
      <c r="T513" s="987"/>
      <c r="U513" s="987"/>
      <c r="V513" s="987">
        <f>O513</f>
        <v>35.9</v>
      </c>
      <c r="W513" s="987"/>
      <c r="X513" s="987"/>
      <c r="Y513" s="987"/>
      <c r="Z513" s="987">
        <f t="shared" si="121"/>
        <v>0</v>
      </c>
      <c r="AA513" s="987"/>
      <c r="AB513" s="987">
        <f t="shared" si="134"/>
        <v>29.919999999999998</v>
      </c>
      <c r="AC513" s="987">
        <f t="shared" si="134"/>
        <v>0</v>
      </c>
      <c r="AD513" s="987">
        <f t="shared" si="134"/>
        <v>0</v>
      </c>
      <c r="AE513" s="987">
        <f t="shared" si="134"/>
        <v>0</v>
      </c>
      <c r="AF513" s="987">
        <f t="shared" si="134"/>
        <v>0</v>
      </c>
      <c r="AG513" s="987">
        <f t="shared" si="134"/>
        <v>0</v>
      </c>
      <c r="AH513" s="987">
        <f t="shared" si="134"/>
        <v>0</v>
      </c>
      <c r="AI513" s="987">
        <f t="shared" si="134"/>
        <v>0</v>
      </c>
      <c r="AJ513" s="987">
        <f t="shared" si="134"/>
        <v>0</v>
      </c>
      <c r="AK513" s="987">
        <f t="shared" si="134"/>
        <v>0</v>
      </c>
      <c r="AL513" s="987">
        <f t="shared" si="135"/>
        <v>0</v>
      </c>
      <c r="AM513" s="987">
        <f t="shared" si="135"/>
        <v>0</v>
      </c>
      <c r="AN513" s="987">
        <f t="shared" si="135"/>
        <v>0</v>
      </c>
      <c r="AO513" s="987">
        <f t="shared" si="135"/>
        <v>0</v>
      </c>
      <c r="AP513" s="987">
        <f t="shared" si="135"/>
        <v>0</v>
      </c>
      <c r="AQ513" s="987">
        <f t="shared" si="135"/>
        <v>0</v>
      </c>
      <c r="AR513" s="987">
        <f t="shared" si="135"/>
        <v>0</v>
      </c>
    </row>
    <row r="514" spans="2:44">
      <c r="B514" s="948">
        <v>105</v>
      </c>
      <c r="C514" s="950" t="s">
        <v>3518</v>
      </c>
      <c r="D514" s="951">
        <v>123</v>
      </c>
      <c r="E514" s="951" t="s">
        <v>3538</v>
      </c>
      <c r="F514" s="948" t="s">
        <v>4420</v>
      </c>
      <c r="G514" s="949">
        <v>44972</v>
      </c>
      <c r="H514" s="948" t="s">
        <v>4421</v>
      </c>
      <c r="I514" s="948" t="s">
        <v>4409</v>
      </c>
      <c r="J514" s="948" t="s">
        <v>473</v>
      </c>
      <c r="K514" s="948" t="s">
        <v>3557</v>
      </c>
      <c r="L514" s="960">
        <v>54</v>
      </c>
      <c r="M514" s="987">
        <v>21.46</v>
      </c>
      <c r="N514" s="987">
        <v>4.29</v>
      </c>
      <c r="O514" s="987">
        <f t="shared" si="120"/>
        <v>25.75</v>
      </c>
      <c r="P514" s="987" t="s">
        <v>4422</v>
      </c>
      <c r="Q514" s="987"/>
      <c r="R514" s="987"/>
      <c r="S514" s="987"/>
      <c r="T514" s="987"/>
      <c r="U514" s="987"/>
      <c r="V514" s="987">
        <f>O514</f>
        <v>25.75</v>
      </c>
      <c r="W514" s="987"/>
      <c r="X514" s="987"/>
      <c r="Y514" s="987"/>
      <c r="Z514" s="987">
        <f t="shared" si="121"/>
        <v>0</v>
      </c>
      <c r="AA514" s="987"/>
      <c r="AB514" s="987">
        <f t="shared" si="134"/>
        <v>21.46</v>
      </c>
      <c r="AC514" s="987">
        <f t="shared" si="134"/>
        <v>0</v>
      </c>
      <c r="AD514" s="987">
        <f t="shared" si="134"/>
        <v>0</v>
      </c>
      <c r="AE514" s="987">
        <f t="shared" si="134"/>
        <v>0</v>
      </c>
      <c r="AF514" s="987">
        <f t="shared" si="134"/>
        <v>0</v>
      </c>
      <c r="AG514" s="987">
        <f t="shared" si="134"/>
        <v>0</v>
      </c>
      <c r="AH514" s="987">
        <f t="shared" si="134"/>
        <v>0</v>
      </c>
      <c r="AI514" s="987">
        <f t="shared" si="134"/>
        <v>0</v>
      </c>
      <c r="AJ514" s="987">
        <f t="shared" si="134"/>
        <v>0</v>
      </c>
      <c r="AK514" s="987">
        <f t="shared" si="134"/>
        <v>0</v>
      </c>
      <c r="AL514" s="987">
        <f t="shared" si="135"/>
        <v>0</v>
      </c>
      <c r="AM514" s="987">
        <f t="shared" si="135"/>
        <v>0</v>
      </c>
      <c r="AN514" s="987">
        <f t="shared" si="135"/>
        <v>0</v>
      </c>
      <c r="AO514" s="987">
        <f t="shared" si="135"/>
        <v>0</v>
      </c>
      <c r="AP514" s="987">
        <f t="shared" si="135"/>
        <v>0</v>
      </c>
      <c r="AQ514" s="987">
        <f t="shared" si="135"/>
        <v>0</v>
      </c>
      <c r="AR514" s="987">
        <f t="shared" si="135"/>
        <v>0</v>
      </c>
    </row>
    <row r="515" spans="2:44">
      <c r="B515" s="948">
        <v>106</v>
      </c>
      <c r="C515" s="950" t="s">
        <v>3518</v>
      </c>
      <c r="D515" s="951">
        <v>124</v>
      </c>
      <c r="E515" s="951" t="s">
        <v>3538</v>
      </c>
      <c r="F515" s="948" t="s">
        <v>4423</v>
      </c>
      <c r="G515" s="949">
        <v>44972</v>
      </c>
      <c r="H515" s="948" t="s">
        <v>4421</v>
      </c>
      <c r="I515" s="948" t="s">
        <v>4409</v>
      </c>
      <c r="J515" s="948" t="s">
        <v>473</v>
      </c>
      <c r="K515" s="948" t="s">
        <v>3557</v>
      </c>
      <c r="L515" s="960">
        <v>54</v>
      </c>
      <c r="M515" s="987">
        <v>19.16</v>
      </c>
      <c r="N515" s="987">
        <v>3.8299999999999996</v>
      </c>
      <c r="O515" s="987">
        <f t="shared" si="120"/>
        <v>22.99</v>
      </c>
      <c r="P515" s="987" t="s">
        <v>3567</v>
      </c>
      <c r="Q515" s="987"/>
      <c r="R515" s="987"/>
      <c r="S515" s="987"/>
      <c r="T515" s="987"/>
      <c r="U515" s="987"/>
      <c r="V515" s="987">
        <f>O515</f>
        <v>22.99</v>
      </c>
      <c r="W515" s="987"/>
      <c r="X515" s="987"/>
      <c r="Y515" s="987"/>
      <c r="Z515" s="987">
        <f t="shared" si="121"/>
        <v>0</v>
      </c>
      <c r="AA515" s="987"/>
      <c r="AB515" s="987">
        <f t="shared" si="134"/>
        <v>19.16</v>
      </c>
      <c r="AC515" s="987">
        <f t="shared" si="134"/>
        <v>0</v>
      </c>
      <c r="AD515" s="987">
        <f t="shared" si="134"/>
        <v>0</v>
      </c>
      <c r="AE515" s="987">
        <f t="shared" si="134"/>
        <v>0</v>
      </c>
      <c r="AF515" s="987">
        <f t="shared" si="134"/>
        <v>0</v>
      </c>
      <c r="AG515" s="987">
        <f t="shared" si="134"/>
        <v>0</v>
      </c>
      <c r="AH515" s="987">
        <f t="shared" si="134"/>
        <v>0</v>
      </c>
      <c r="AI515" s="987">
        <f t="shared" si="134"/>
        <v>0</v>
      </c>
      <c r="AJ515" s="987">
        <f t="shared" si="134"/>
        <v>0</v>
      </c>
      <c r="AK515" s="987">
        <f t="shared" si="134"/>
        <v>0</v>
      </c>
      <c r="AL515" s="987">
        <f t="shared" si="135"/>
        <v>0</v>
      </c>
      <c r="AM515" s="987">
        <f t="shared" si="135"/>
        <v>0</v>
      </c>
      <c r="AN515" s="987">
        <f t="shared" si="135"/>
        <v>0</v>
      </c>
      <c r="AO515" s="987">
        <f t="shared" si="135"/>
        <v>0</v>
      </c>
      <c r="AP515" s="987">
        <f t="shared" si="135"/>
        <v>0</v>
      </c>
      <c r="AQ515" s="987">
        <f t="shared" si="135"/>
        <v>0</v>
      </c>
      <c r="AR515" s="987">
        <f t="shared" si="135"/>
        <v>0</v>
      </c>
    </row>
    <row r="516" spans="2:44">
      <c r="B516" s="948">
        <v>107</v>
      </c>
      <c r="C516" s="950" t="s">
        <v>3518</v>
      </c>
      <c r="D516" s="951">
        <v>125</v>
      </c>
      <c r="E516" s="951" t="s">
        <v>3538</v>
      </c>
      <c r="F516" s="948" t="s">
        <v>4424</v>
      </c>
      <c r="G516" s="949">
        <v>44971</v>
      </c>
      <c r="H516" s="948" t="s">
        <v>4425</v>
      </c>
      <c r="I516" s="948" t="s">
        <v>4409</v>
      </c>
      <c r="J516" s="948" t="s">
        <v>473</v>
      </c>
      <c r="K516" s="948" t="s">
        <v>3557</v>
      </c>
      <c r="L516" s="960">
        <v>54</v>
      </c>
      <c r="M516" s="987">
        <v>73.33</v>
      </c>
      <c r="N516" s="987">
        <v>14.66</v>
      </c>
      <c r="O516" s="987">
        <f t="shared" si="120"/>
        <v>87.99</v>
      </c>
      <c r="P516" s="987" t="s">
        <v>2461</v>
      </c>
      <c r="Q516" s="987"/>
      <c r="R516" s="987"/>
      <c r="S516" s="987"/>
      <c r="T516" s="987"/>
      <c r="U516" s="987">
        <f>O516</f>
        <v>87.99</v>
      </c>
      <c r="V516" s="987"/>
      <c r="W516" s="987"/>
      <c r="X516" s="987"/>
      <c r="Y516" s="987"/>
      <c r="Z516" s="987">
        <f t="shared" si="121"/>
        <v>0</v>
      </c>
      <c r="AA516" s="987"/>
      <c r="AB516" s="987">
        <f t="shared" si="134"/>
        <v>73.33</v>
      </c>
      <c r="AC516" s="987">
        <f t="shared" si="134"/>
        <v>0</v>
      </c>
      <c r="AD516" s="987">
        <f t="shared" si="134"/>
        <v>0</v>
      </c>
      <c r="AE516" s="987">
        <f t="shared" si="134"/>
        <v>0</v>
      </c>
      <c r="AF516" s="987">
        <f t="shared" si="134"/>
        <v>0</v>
      </c>
      <c r="AG516" s="987">
        <f t="shared" si="134"/>
        <v>0</v>
      </c>
      <c r="AH516" s="987">
        <f t="shared" si="134"/>
        <v>0</v>
      </c>
      <c r="AI516" s="987">
        <f t="shared" si="134"/>
        <v>0</v>
      </c>
      <c r="AJ516" s="987">
        <f t="shared" si="134"/>
        <v>0</v>
      </c>
      <c r="AK516" s="987">
        <f t="shared" si="134"/>
        <v>0</v>
      </c>
      <c r="AL516" s="987">
        <f t="shared" si="135"/>
        <v>0</v>
      </c>
      <c r="AM516" s="987">
        <f t="shared" si="135"/>
        <v>0</v>
      </c>
      <c r="AN516" s="987">
        <f t="shared" si="135"/>
        <v>0</v>
      </c>
      <c r="AO516" s="987">
        <f t="shared" si="135"/>
        <v>0</v>
      </c>
      <c r="AP516" s="987">
        <f t="shared" si="135"/>
        <v>0</v>
      </c>
      <c r="AQ516" s="987">
        <f t="shared" si="135"/>
        <v>0</v>
      </c>
      <c r="AR516" s="987">
        <f t="shared" si="135"/>
        <v>0</v>
      </c>
    </row>
    <row r="517" spans="2:44">
      <c r="B517" s="948">
        <v>108</v>
      </c>
      <c r="C517" s="950" t="s">
        <v>3518</v>
      </c>
      <c r="D517" s="951">
        <v>126</v>
      </c>
      <c r="E517" s="951" t="s">
        <v>3538</v>
      </c>
      <c r="F517" s="948" t="s">
        <v>4426</v>
      </c>
      <c r="G517" s="949">
        <v>44948</v>
      </c>
      <c r="H517" s="948" t="s">
        <v>4427</v>
      </c>
      <c r="I517" s="948" t="s">
        <v>4409</v>
      </c>
      <c r="J517" s="948" t="s">
        <v>473</v>
      </c>
      <c r="K517" s="948" t="s">
        <v>3557</v>
      </c>
      <c r="L517" s="960">
        <v>54</v>
      </c>
      <c r="M517" s="987">
        <v>83.33</v>
      </c>
      <c r="N517" s="987">
        <v>16.669999999999998</v>
      </c>
      <c r="O517" s="987">
        <f t="shared" si="120"/>
        <v>100</v>
      </c>
      <c r="P517" s="987"/>
      <c r="Q517" s="987"/>
      <c r="R517" s="987"/>
      <c r="S517" s="987"/>
      <c r="T517" s="987"/>
      <c r="U517" s="987"/>
      <c r="V517" s="987">
        <f>O517</f>
        <v>100</v>
      </c>
      <c r="W517" s="987"/>
      <c r="X517" s="987"/>
      <c r="Y517" s="987"/>
      <c r="Z517" s="987">
        <f t="shared" si="121"/>
        <v>0</v>
      </c>
      <c r="AA517" s="987"/>
      <c r="AB517" s="987">
        <f t="shared" si="134"/>
        <v>83.33</v>
      </c>
      <c r="AC517" s="987">
        <f t="shared" si="134"/>
        <v>0</v>
      </c>
      <c r="AD517" s="987">
        <f t="shared" si="134"/>
        <v>0</v>
      </c>
      <c r="AE517" s="987">
        <f t="shared" si="134"/>
        <v>0</v>
      </c>
      <c r="AF517" s="987">
        <f t="shared" si="134"/>
        <v>0</v>
      </c>
      <c r="AG517" s="987">
        <f t="shared" si="134"/>
        <v>0</v>
      </c>
      <c r="AH517" s="987">
        <f t="shared" si="134"/>
        <v>0</v>
      </c>
      <c r="AI517" s="987">
        <f t="shared" si="134"/>
        <v>0</v>
      </c>
      <c r="AJ517" s="987">
        <f t="shared" si="134"/>
        <v>0</v>
      </c>
      <c r="AK517" s="987">
        <f t="shared" si="134"/>
        <v>0</v>
      </c>
      <c r="AL517" s="987">
        <f t="shared" si="135"/>
        <v>0</v>
      </c>
      <c r="AM517" s="987">
        <f t="shared" si="135"/>
        <v>0</v>
      </c>
      <c r="AN517" s="987">
        <f t="shared" si="135"/>
        <v>0</v>
      </c>
      <c r="AO517" s="987">
        <f t="shared" si="135"/>
        <v>0</v>
      </c>
      <c r="AP517" s="987">
        <f t="shared" si="135"/>
        <v>0</v>
      </c>
      <c r="AQ517" s="987">
        <f t="shared" si="135"/>
        <v>0</v>
      </c>
      <c r="AR517" s="987">
        <f t="shared" si="135"/>
        <v>0</v>
      </c>
    </row>
    <row r="518" spans="2:44">
      <c r="B518" s="948">
        <v>109</v>
      </c>
      <c r="C518" s="950" t="s">
        <v>3518</v>
      </c>
      <c r="D518" s="951">
        <v>127</v>
      </c>
      <c r="E518" s="951" t="s">
        <v>3538</v>
      </c>
      <c r="F518" s="948" t="s">
        <v>4428</v>
      </c>
      <c r="G518" s="949">
        <v>44945</v>
      </c>
      <c r="H518" s="948" t="s">
        <v>4429</v>
      </c>
      <c r="I518" s="948" t="s">
        <v>4409</v>
      </c>
      <c r="J518" s="948" t="s">
        <v>473</v>
      </c>
      <c r="K518" s="948" t="s">
        <v>3557</v>
      </c>
      <c r="L518" s="960">
        <v>54</v>
      </c>
      <c r="M518" s="987">
        <v>13.330000000000002</v>
      </c>
      <c r="N518" s="987">
        <v>2.66</v>
      </c>
      <c r="O518" s="987">
        <f t="shared" si="120"/>
        <v>15.990000000000002</v>
      </c>
      <c r="P518" s="987" t="s">
        <v>2461</v>
      </c>
      <c r="Q518" s="987"/>
      <c r="R518" s="987"/>
      <c r="S518" s="987"/>
      <c r="T518" s="987"/>
      <c r="U518" s="987">
        <f>O518</f>
        <v>15.990000000000002</v>
      </c>
      <c r="V518" s="987"/>
      <c r="W518" s="987"/>
      <c r="X518" s="987"/>
      <c r="Y518" s="987"/>
      <c r="Z518" s="987">
        <f t="shared" si="121"/>
        <v>0</v>
      </c>
      <c r="AA518" s="987"/>
      <c r="AB518" s="987">
        <f t="shared" ref="AB518:AK527" si="136">IF(AB$6-$L518=0,$M518,0)</f>
        <v>13.330000000000002</v>
      </c>
      <c r="AC518" s="987">
        <f t="shared" si="136"/>
        <v>0</v>
      </c>
      <c r="AD518" s="987">
        <f t="shared" si="136"/>
        <v>0</v>
      </c>
      <c r="AE518" s="987">
        <f t="shared" si="136"/>
        <v>0</v>
      </c>
      <c r="AF518" s="987">
        <f t="shared" si="136"/>
        <v>0</v>
      </c>
      <c r="AG518" s="987">
        <f t="shared" si="136"/>
        <v>0</v>
      </c>
      <c r="AH518" s="987">
        <f t="shared" si="136"/>
        <v>0</v>
      </c>
      <c r="AI518" s="987">
        <f t="shared" si="136"/>
        <v>0</v>
      </c>
      <c r="AJ518" s="987">
        <f t="shared" si="136"/>
        <v>0</v>
      </c>
      <c r="AK518" s="987">
        <f t="shared" si="136"/>
        <v>0</v>
      </c>
      <c r="AL518" s="987">
        <f t="shared" ref="AL518:AR527" si="137">IF(AL$6-$L518=0,$M518,0)</f>
        <v>0</v>
      </c>
      <c r="AM518" s="987">
        <f t="shared" si="137"/>
        <v>0</v>
      </c>
      <c r="AN518" s="987">
        <f t="shared" si="137"/>
        <v>0</v>
      </c>
      <c r="AO518" s="987">
        <f t="shared" si="137"/>
        <v>0</v>
      </c>
      <c r="AP518" s="987">
        <f t="shared" si="137"/>
        <v>0</v>
      </c>
      <c r="AQ518" s="987">
        <f t="shared" si="137"/>
        <v>0</v>
      </c>
      <c r="AR518" s="987">
        <f t="shared" si="137"/>
        <v>0</v>
      </c>
    </row>
    <row r="519" spans="2:44">
      <c r="B519" s="948">
        <v>110</v>
      </c>
      <c r="C519" s="950" t="s">
        <v>3518</v>
      </c>
      <c r="D519" s="951">
        <v>128</v>
      </c>
      <c r="E519" s="951" t="s">
        <v>3538</v>
      </c>
      <c r="F519" s="948" t="s">
        <v>4430</v>
      </c>
      <c r="G519" s="949">
        <v>44945</v>
      </c>
      <c r="H519" s="948" t="s">
        <v>4429</v>
      </c>
      <c r="I519" s="948" t="s">
        <v>4409</v>
      </c>
      <c r="J519" s="948" t="s">
        <v>473</v>
      </c>
      <c r="K519" s="948" t="s">
        <v>3557</v>
      </c>
      <c r="L519" s="960">
        <v>54</v>
      </c>
      <c r="M519" s="987">
        <v>32.450000000000003</v>
      </c>
      <c r="N519" s="987">
        <v>6.49</v>
      </c>
      <c r="O519" s="987">
        <f t="shared" si="120"/>
        <v>38.940000000000005</v>
      </c>
      <c r="P519" s="987" t="s">
        <v>4431</v>
      </c>
      <c r="Q519" s="987"/>
      <c r="R519" s="987"/>
      <c r="S519" s="987"/>
      <c r="T519" s="987">
        <v>2.76</v>
      </c>
      <c r="U519" s="987"/>
      <c r="V519" s="987">
        <f>O519-T519</f>
        <v>36.180000000000007</v>
      </c>
      <c r="W519" s="987"/>
      <c r="X519" s="987"/>
      <c r="Y519" s="987"/>
      <c r="Z519" s="987">
        <f t="shared" si="121"/>
        <v>0</v>
      </c>
      <c r="AA519" s="987"/>
      <c r="AB519" s="987">
        <f t="shared" si="136"/>
        <v>32.450000000000003</v>
      </c>
      <c r="AC519" s="987">
        <f t="shared" si="136"/>
        <v>0</v>
      </c>
      <c r="AD519" s="987">
        <f t="shared" si="136"/>
        <v>0</v>
      </c>
      <c r="AE519" s="987">
        <f t="shared" si="136"/>
        <v>0</v>
      </c>
      <c r="AF519" s="987">
        <f t="shared" si="136"/>
        <v>0</v>
      </c>
      <c r="AG519" s="987">
        <f t="shared" si="136"/>
        <v>0</v>
      </c>
      <c r="AH519" s="987">
        <f t="shared" si="136"/>
        <v>0</v>
      </c>
      <c r="AI519" s="987">
        <f t="shared" si="136"/>
        <v>0</v>
      </c>
      <c r="AJ519" s="987">
        <f t="shared" si="136"/>
        <v>0</v>
      </c>
      <c r="AK519" s="987">
        <f t="shared" si="136"/>
        <v>0</v>
      </c>
      <c r="AL519" s="987">
        <f t="shared" si="137"/>
        <v>0</v>
      </c>
      <c r="AM519" s="987">
        <f t="shared" si="137"/>
        <v>0</v>
      </c>
      <c r="AN519" s="987">
        <f t="shared" si="137"/>
        <v>0</v>
      </c>
      <c r="AO519" s="987">
        <f t="shared" si="137"/>
        <v>0</v>
      </c>
      <c r="AP519" s="987">
        <f t="shared" si="137"/>
        <v>0</v>
      </c>
      <c r="AQ519" s="987">
        <f t="shared" si="137"/>
        <v>0</v>
      </c>
      <c r="AR519" s="987">
        <f t="shared" si="137"/>
        <v>0</v>
      </c>
    </row>
    <row r="520" spans="2:44">
      <c r="B520" s="948">
        <v>111</v>
      </c>
      <c r="C520" s="950" t="s">
        <v>3518</v>
      </c>
      <c r="D520" s="951">
        <v>129</v>
      </c>
      <c r="E520" s="951" t="s">
        <v>3538</v>
      </c>
      <c r="F520" s="948" t="s">
        <v>4432</v>
      </c>
      <c r="G520" s="949">
        <v>44945</v>
      </c>
      <c r="H520" s="948" t="s">
        <v>4433</v>
      </c>
      <c r="I520" s="948" t="s">
        <v>4409</v>
      </c>
      <c r="J520" s="948" t="s">
        <v>473</v>
      </c>
      <c r="K520" s="948" t="s">
        <v>3557</v>
      </c>
      <c r="L520" s="960">
        <v>54</v>
      </c>
      <c r="M520" s="987">
        <v>33.130000000000003</v>
      </c>
      <c r="N520" s="987">
        <v>6.62</v>
      </c>
      <c r="O520" s="987">
        <f t="shared" ref="O520:O583" si="138">M520+N520</f>
        <v>39.75</v>
      </c>
      <c r="P520" s="987" t="s">
        <v>3567</v>
      </c>
      <c r="Q520" s="987"/>
      <c r="R520" s="987"/>
      <c r="S520" s="987"/>
      <c r="T520" s="987"/>
      <c r="U520" s="987"/>
      <c r="V520" s="987">
        <f>O520</f>
        <v>39.75</v>
      </c>
      <c r="W520" s="987"/>
      <c r="X520" s="987"/>
      <c r="Y520" s="987"/>
      <c r="Z520" s="987">
        <f t="shared" ref="Z520:Z583" si="139">O520-SUM(T520:Y520)+S520+R520</f>
        <v>0</v>
      </c>
      <c r="AA520" s="987"/>
      <c r="AB520" s="987">
        <f t="shared" si="136"/>
        <v>33.130000000000003</v>
      </c>
      <c r="AC520" s="987">
        <f t="shared" si="136"/>
        <v>0</v>
      </c>
      <c r="AD520" s="987">
        <f t="shared" si="136"/>
        <v>0</v>
      </c>
      <c r="AE520" s="987">
        <f t="shared" si="136"/>
        <v>0</v>
      </c>
      <c r="AF520" s="987">
        <f t="shared" si="136"/>
        <v>0</v>
      </c>
      <c r="AG520" s="987">
        <f t="shared" si="136"/>
        <v>0</v>
      </c>
      <c r="AH520" s="987">
        <f t="shared" si="136"/>
        <v>0</v>
      </c>
      <c r="AI520" s="987">
        <f t="shared" si="136"/>
        <v>0</v>
      </c>
      <c r="AJ520" s="987">
        <f t="shared" si="136"/>
        <v>0</v>
      </c>
      <c r="AK520" s="987">
        <f t="shared" si="136"/>
        <v>0</v>
      </c>
      <c r="AL520" s="987">
        <f t="shared" si="137"/>
        <v>0</v>
      </c>
      <c r="AM520" s="987">
        <f t="shared" si="137"/>
        <v>0</v>
      </c>
      <c r="AN520" s="987">
        <f t="shared" si="137"/>
        <v>0</v>
      </c>
      <c r="AO520" s="987">
        <f t="shared" si="137"/>
        <v>0</v>
      </c>
      <c r="AP520" s="987">
        <f t="shared" si="137"/>
        <v>0</v>
      </c>
      <c r="AQ520" s="987">
        <f t="shared" si="137"/>
        <v>0</v>
      </c>
      <c r="AR520" s="987">
        <f t="shared" si="137"/>
        <v>0</v>
      </c>
    </row>
    <row r="521" spans="2:44">
      <c r="B521" s="948">
        <v>112</v>
      </c>
      <c r="C521" s="950" t="s">
        <v>3518</v>
      </c>
      <c r="D521" s="951">
        <v>130</v>
      </c>
      <c r="E521" s="951" t="s">
        <v>3538</v>
      </c>
      <c r="F521" s="948" t="s">
        <v>4434</v>
      </c>
      <c r="G521" s="949">
        <v>44945</v>
      </c>
      <c r="H521" s="948" t="s">
        <v>4433</v>
      </c>
      <c r="I521" s="948" t="s">
        <v>4409</v>
      </c>
      <c r="J521" s="948" t="s">
        <v>473</v>
      </c>
      <c r="K521" s="948" t="s">
        <v>3557</v>
      </c>
      <c r="L521" s="960">
        <v>54</v>
      </c>
      <c r="M521" s="987">
        <v>20.830000000000002</v>
      </c>
      <c r="N521" s="987">
        <v>4.16</v>
      </c>
      <c r="O521" s="987">
        <f t="shared" si="138"/>
        <v>24.990000000000002</v>
      </c>
      <c r="P521" s="987" t="s">
        <v>3567</v>
      </c>
      <c r="Q521" s="987"/>
      <c r="R521" s="987"/>
      <c r="S521" s="987"/>
      <c r="T521" s="987"/>
      <c r="U521" s="987"/>
      <c r="V521" s="987">
        <f>O521</f>
        <v>24.990000000000002</v>
      </c>
      <c r="W521" s="987"/>
      <c r="X521" s="987"/>
      <c r="Y521" s="987"/>
      <c r="Z521" s="987">
        <f t="shared" si="139"/>
        <v>0</v>
      </c>
      <c r="AA521" s="987"/>
      <c r="AB521" s="987">
        <f t="shared" si="136"/>
        <v>20.830000000000002</v>
      </c>
      <c r="AC521" s="987">
        <f t="shared" si="136"/>
        <v>0</v>
      </c>
      <c r="AD521" s="987">
        <f t="shared" si="136"/>
        <v>0</v>
      </c>
      <c r="AE521" s="987">
        <f t="shared" si="136"/>
        <v>0</v>
      </c>
      <c r="AF521" s="987">
        <f t="shared" si="136"/>
        <v>0</v>
      </c>
      <c r="AG521" s="987">
        <f t="shared" si="136"/>
        <v>0</v>
      </c>
      <c r="AH521" s="987">
        <f t="shared" si="136"/>
        <v>0</v>
      </c>
      <c r="AI521" s="987">
        <f t="shared" si="136"/>
        <v>0</v>
      </c>
      <c r="AJ521" s="987">
        <f t="shared" si="136"/>
        <v>0</v>
      </c>
      <c r="AK521" s="987">
        <f t="shared" si="136"/>
        <v>0</v>
      </c>
      <c r="AL521" s="987">
        <f t="shared" si="137"/>
        <v>0</v>
      </c>
      <c r="AM521" s="987">
        <f t="shared" si="137"/>
        <v>0</v>
      </c>
      <c r="AN521" s="987">
        <f t="shared" si="137"/>
        <v>0</v>
      </c>
      <c r="AO521" s="987">
        <f t="shared" si="137"/>
        <v>0</v>
      </c>
      <c r="AP521" s="987">
        <f t="shared" si="137"/>
        <v>0</v>
      </c>
      <c r="AQ521" s="987">
        <f t="shared" si="137"/>
        <v>0</v>
      </c>
      <c r="AR521" s="987">
        <f t="shared" si="137"/>
        <v>0</v>
      </c>
    </row>
    <row r="522" spans="2:44">
      <c r="B522" s="948">
        <v>113</v>
      </c>
      <c r="C522" s="950" t="s">
        <v>3518</v>
      </c>
      <c r="D522" s="951">
        <v>131</v>
      </c>
      <c r="E522" s="951" t="s">
        <v>3538</v>
      </c>
      <c r="F522" s="948" t="s">
        <v>4435</v>
      </c>
      <c r="G522" s="949">
        <v>44945</v>
      </c>
      <c r="H522" s="948" t="s">
        <v>4433</v>
      </c>
      <c r="I522" s="948" t="s">
        <v>4409</v>
      </c>
      <c r="J522" s="948" t="s">
        <v>473</v>
      </c>
      <c r="K522" s="948" t="s">
        <v>3557</v>
      </c>
      <c r="L522" s="960">
        <v>54</v>
      </c>
      <c r="M522" s="987">
        <v>15.49</v>
      </c>
      <c r="N522" s="987">
        <v>3.1</v>
      </c>
      <c r="O522" s="987">
        <f t="shared" si="138"/>
        <v>18.59</v>
      </c>
      <c r="P522" s="987" t="s">
        <v>3567</v>
      </c>
      <c r="Q522" s="987"/>
      <c r="R522" s="987"/>
      <c r="S522" s="987"/>
      <c r="T522" s="987"/>
      <c r="U522" s="987"/>
      <c r="V522" s="987">
        <f>O522-0.01</f>
        <v>18.579999999999998</v>
      </c>
      <c r="W522" s="987"/>
      <c r="X522" s="987"/>
      <c r="Y522" s="987">
        <v>0.01</v>
      </c>
      <c r="Z522" s="987">
        <f t="shared" si="139"/>
        <v>0</v>
      </c>
      <c r="AA522" s="987"/>
      <c r="AB522" s="987">
        <f t="shared" si="136"/>
        <v>15.49</v>
      </c>
      <c r="AC522" s="987">
        <f t="shared" si="136"/>
        <v>0</v>
      </c>
      <c r="AD522" s="987">
        <f t="shared" si="136"/>
        <v>0</v>
      </c>
      <c r="AE522" s="987">
        <f t="shared" si="136"/>
        <v>0</v>
      </c>
      <c r="AF522" s="987">
        <f t="shared" si="136"/>
        <v>0</v>
      </c>
      <c r="AG522" s="987">
        <f t="shared" si="136"/>
        <v>0</v>
      </c>
      <c r="AH522" s="987">
        <f t="shared" si="136"/>
        <v>0</v>
      </c>
      <c r="AI522" s="987">
        <f t="shared" si="136"/>
        <v>0</v>
      </c>
      <c r="AJ522" s="987">
        <f t="shared" si="136"/>
        <v>0</v>
      </c>
      <c r="AK522" s="987">
        <f t="shared" si="136"/>
        <v>0</v>
      </c>
      <c r="AL522" s="987">
        <f t="shared" si="137"/>
        <v>0</v>
      </c>
      <c r="AM522" s="987">
        <f t="shared" si="137"/>
        <v>0</v>
      </c>
      <c r="AN522" s="987">
        <f t="shared" si="137"/>
        <v>0</v>
      </c>
      <c r="AO522" s="987">
        <f t="shared" si="137"/>
        <v>0</v>
      </c>
      <c r="AP522" s="987">
        <f t="shared" si="137"/>
        <v>0</v>
      </c>
      <c r="AQ522" s="987">
        <f t="shared" si="137"/>
        <v>0</v>
      </c>
      <c r="AR522" s="987">
        <f t="shared" si="137"/>
        <v>0</v>
      </c>
    </row>
    <row r="523" spans="2:44">
      <c r="B523" s="948">
        <v>114</v>
      </c>
      <c r="C523" s="950" t="s">
        <v>3518</v>
      </c>
      <c r="D523" s="951">
        <v>132</v>
      </c>
      <c r="E523" s="951" t="s">
        <v>3538</v>
      </c>
      <c r="F523" s="948" t="s">
        <v>4436</v>
      </c>
      <c r="G523" s="949">
        <v>44942</v>
      </c>
      <c r="H523" s="948" t="s">
        <v>4437</v>
      </c>
      <c r="I523" s="948" t="s">
        <v>4409</v>
      </c>
      <c r="J523" s="948" t="s">
        <v>473</v>
      </c>
      <c r="K523" s="948" t="s">
        <v>3557</v>
      </c>
      <c r="L523" s="960">
        <v>54</v>
      </c>
      <c r="M523" s="987">
        <v>123.92999999999999</v>
      </c>
      <c r="N523" s="987">
        <v>24.79</v>
      </c>
      <c r="O523" s="987">
        <f t="shared" si="138"/>
        <v>148.72</v>
      </c>
      <c r="P523" s="987"/>
      <c r="Q523" s="987"/>
      <c r="R523" s="987"/>
      <c r="S523" s="987"/>
      <c r="T523" s="987"/>
      <c r="U523" s="987"/>
      <c r="V523" s="987">
        <f t="shared" ref="V523:V530" si="140">O523</f>
        <v>148.72</v>
      </c>
      <c r="W523" s="987"/>
      <c r="X523" s="987"/>
      <c r="Y523" s="987"/>
      <c r="Z523" s="987">
        <f t="shared" si="139"/>
        <v>0</v>
      </c>
      <c r="AA523" s="987"/>
      <c r="AB523" s="987">
        <f t="shared" si="136"/>
        <v>123.92999999999999</v>
      </c>
      <c r="AC523" s="987">
        <f t="shared" si="136"/>
        <v>0</v>
      </c>
      <c r="AD523" s="987">
        <f t="shared" si="136"/>
        <v>0</v>
      </c>
      <c r="AE523" s="987">
        <f t="shared" si="136"/>
        <v>0</v>
      </c>
      <c r="AF523" s="987">
        <f t="shared" si="136"/>
        <v>0</v>
      </c>
      <c r="AG523" s="987">
        <f t="shared" si="136"/>
        <v>0</v>
      </c>
      <c r="AH523" s="987">
        <f t="shared" si="136"/>
        <v>0</v>
      </c>
      <c r="AI523" s="987">
        <f t="shared" si="136"/>
        <v>0</v>
      </c>
      <c r="AJ523" s="987">
        <f t="shared" si="136"/>
        <v>0</v>
      </c>
      <c r="AK523" s="987">
        <f t="shared" si="136"/>
        <v>0</v>
      </c>
      <c r="AL523" s="987">
        <f t="shared" si="137"/>
        <v>0</v>
      </c>
      <c r="AM523" s="987">
        <f t="shared" si="137"/>
        <v>0</v>
      </c>
      <c r="AN523" s="987">
        <f t="shared" si="137"/>
        <v>0</v>
      </c>
      <c r="AO523" s="987">
        <f t="shared" si="137"/>
        <v>0</v>
      </c>
      <c r="AP523" s="987">
        <f t="shared" si="137"/>
        <v>0</v>
      </c>
      <c r="AQ523" s="987">
        <f t="shared" si="137"/>
        <v>0</v>
      </c>
      <c r="AR523" s="987">
        <f t="shared" si="137"/>
        <v>0</v>
      </c>
    </row>
    <row r="524" spans="2:44">
      <c r="B524" s="948">
        <v>115</v>
      </c>
      <c r="C524" s="950" t="s">
        <v>3518</v>
      </c>
      <c r="D524" s="951">
        <v>133</v>
      </c>
      <c r="E524" s="951" t="s">
        <v>3538</v>
      </c>
      <c r="F524" s="948" t="s">
        <v>4438</v>
      </c>
      <c r="G524" s="949">
        <v>44949</v>
      </c>
      <c r="H524" s="948" t="s">
        <v>4439</v>
      </c>
      <c r="I524" s="948" t="s">
        <v>4409</v>
      </c>
      <c r="J524" s="948" t="s">
        <v>473</v>
      </c>
      <c r="K524" s="948" t="s">
        <v>3557</v>
      </c>
      <c r="L524" s="960">
        <v>54</v>
      </c>
      <c r="M524" s="987">
        <v>165.82999999999998</v>
      </c>
      <c r="N524" s="987">
        <v>33.17</v>
      </c>
      <c r="O524" s="987">
        <f t="shared" si="138"/>
        <v>199</v>
      </c>
      <c r="P524" s="987"/>
      <c r="Q524" s="987"/>
      <c r="R524" s="987"/>
      <c r="S524" s="987"/>
      <c r="T524" s="987"/>
      <c r="U524" s="987"/>
      <c r="V524" s="987">
        <f t="shared" si="140"/>
        <v>199</v>
      </c>
      <c r="W524" s="987"/>
      <c r="X524" s="987"/>
      <c r="Y524" s="987"/>
      <c r="Z524" s="987">
        <f t="shared" si="139"/>
        <v>0</v>
      </c>
      <c r="AA524" s="987"/>
      <c r="AB524" s="987">
        <f t="shared" si="136"/>
        <v>165.82999999999998</v>
      </c>
      <c r="AC524" s="987">
        <f t="shared" si="136"/>
        <v>0</v>
      </c>
      <c r="AD524" s="987">
        <f t="shared" si="136"/>
        <v>0</v>
      </c>
      <c r="AE524" s="987">
        <f t="shared" si="136"/>
        <v>0</v>
      </c>
      <c r="AF524" s="987">
        <f t="shared" si="136"/>
        <v>0</v>
      </c>
      <c r="AG524" s="987">
        <f t="shared" si="136"/>
        <v>0</v>
      </c>
      <c r="AH524" s="987">
        <f t="shared" si="136"/>
        <v>0</v>
      </c>
      <c r="AI524" s="987">
        <f t="shared" si="136"/>
        <v>0</v>
      </c>
      <c r="AJ524" s="987">
        <f t="shared" si="136"/>
        <v>0</v>
      </c>
      <c r="AK524" s="987">
        <f t="shared" si="136"/>
        <v>0</v>
      </c>
      <c r="AL524" s="987">
        <f t="shared" si="137"/>
        <v>0</v>
      </c>
      <c r="AM524" s="987">
        <f t="shared" si="137"/>
        <v>0</v>
      </c>
      <c r="AN524" s="987">
        <f t="shared" si="137"/>
        <v>0</v>
      </c>
      <c r="AO524" s="987">
        <f t="shared" si="137"/>
        <v>0</v>
      </c>
      <c r="AP524" s="987">
        <f t="shared" si="137"/>
        <v>0</v>
      </c>
      <c r="AQ524" s="987">
        <f t="shared" si="137"/>
        <v>0</v>
      </c>
      <c r="AR524" s="987">
        <f t="shared" si="137"/>
        <v>0</v>
      </c>
    </row>
    <row r="525" spans="2:44">
      <c r="B525" s="948">
        <v>116</v>
      </c>
      <c r="C525" s="950" t="s">
        <v>3518</v>
      </c>
      <c r="D525" s="951">
        <v>134</v>
      </c>
      <c r="E525" s="951" t="s">
        <v>3538</v>
      </c>
      <c r="F525" s="948" t="s">
        <v>4440</v>
      </c>
      <c r="G525" s="949">
        <v>44978</v>
      </c>
      <c r="H525" s="948" t="s">
        <v>4441</v>
      </c>
      <c r="I525" s="948" t="s">
        <v>4409</v>
      </c>
      <c r="J525" s="948" t="s">
        <v>473</v>
      </c>
      <c r="K525" s="948" t="s">
        <v>3557</v>
      </c>
      <c r="L525" s="960">
        <v>54</v>
      </c>
      <c r="M525" s="987">
        <v>22.490000000000002</v>
      </c>
      <c r="N525" s="987">
        <v>4.5</v>
      </c>
      <c r="O525" s="987">
        <f t="shared" si="138"/>
        <v>26.990000000000002</v>
      </c>
      <c r="P525" s="987"/>
      <c r="Q525" s="987"/>
      <c r="R525" s="987"/>
      <c r="S525" s="987"/>
      <c r="T525" s="987"/>
      <c r="U525" s="987"/>
      <c r="V525" s="987">
        <f t="shared" si="140"/>
        <v>26.990000000000002</v>
      </c>
      <c r="W525" s="987"/>
      <c r="X525" s="987"/>
      <c r="Y525" s="987"/>
      <c r="Z525" s="987">
        <f t="shared" si="139"/>
        <v>0</v>
      </c>
      <c r="AA525" s="987"/>
      <c r="AB525" s="987">
        <f t="shared" si="136"/>
        <v>22.490000000000002</v>
      </c>
      <c r="AC525" s="987">
        <f t="shared" si="136"/>
        <v>0</v>
      </c>
      <c r="AD525" s="987">
        <f t="shared" si="136"/>
        <v>0</v>
      </c>
      <c r="AE525" s="987">
        <f t="shared" si="136"/>
        <v>0</v>
      </c>
      <c r="AF525" s="987">
        <f t="shared" si="136"/>
        <v>0</v>
      </c>
      <c r="AG525" s="987">
        <f t="shared" si="136"/>
        <v>0</v>
      </c>
      <c r="AH525" s="987">
        <f t="shared" si="136"/>
        <v>0</v>
      </c>
      <c r="AI525" s="987">
        <f t="shared" si="136"/>
        <v>0</v>
      </c>
      <c r="AJ525" s="987">
        <f t="shared" si="136"/>
        <v>0</v>
      </c>
      <c r="AK525" s="987">
        <f t="shared" si="136"/>
        <v>0</v>
      </c>
      <c r="AL525" s="987">
        <f t="shared" si="137"/>
        <v>0</v>
      </c>
      <c r="AM525" s="987">
        <f t="shared" si="137"/>
        <v>0</v>
      </c>
      <c r="AN525" s="987">
        <f t="shared" si="137"/>
        <v>0</v>
      </c>
      <c r="AO525" s="987">
        <f t="shared" si="137"/>
        <v>0</v>
      </c>
      <c r="AP525" s="987">
        <f t="shared" si="137"/>
        <v>0</v>
      </c>
      <c r="AQ525" s="987">
        <f t="shared" si="137"/>
        <v>0</v>
      </c>
      <c r="AR525" s="987">
        <f t="shared" si="137"/>
        <v>0</v>
      </c>
    </row>
    <row r="526" spans="2:44">
      <c r="B526" s="948">
        <v>117</v>
      </c>
      <c r="C526" s="950" t="s">
        <v>3518</v>
      </c>
      <c r="D526" s="951">
        <v>136</v>
      </c>
      <c r="E526" s="951" t="s">
        <v>3538</v>
      </c>
      <c r="F526" s="948" t="s">
        <v>4442</v>
      </c>
      <c r="G526" s="949">
        <v>44985</v>
      </c>
      <c r="H526" s="948" t="s">
        <v>4443</v>
      </c>
      <c r="I526" s="948" t="s">
        <v>4409</v>
      </c>
      <c r="J526" s="948" t="s">
        <v>473</v>
      </c>
      <c r="K526" s="948" t="s">
        <v>3557</v>
      </c>
      <c r="L526" s="960">
        <v>54</v>
      </c>
      <c r="M526" s="987">
        <v>108.33</v>
      </c>
      <c r="N526" s="987">
        <v>21.66</v>
      </c>
      <c r="O526" s="987">
        <f t="shared" si="138"/>
        <v>129.99</v>
      </c>
      <c r="P526" s="987"/>
      <c r="Q526" s="987"/>
      <c r="R526" s="987"/>
      <c r="S526" s="987"/>
      <c r="T526" s="987"/>
      <c r="U526" s="987"/>
      <c r="V526" s="987">
        <f t="shared" si="140"/>
        <v>129.99</v>
      </c>
      <c r="W526" s="987"/>
      <c r="X526" s="987"/>
      <c r="Y526" s="987"/>
      <c r="Z526" s="987">
        <f t="shared" si="139"/>
        <v>0</v>
      </c>
      <c r="AA526" s="987"/>
      <c r="AB526" s="987">
        <f t="shared" si="136"/>
        <v>108.33</v>
      </c>
      <c r="AC526" s="987">
        <f t="shared" si="136"/>
        <v>0</v>
      </c>
      <c r="AD526" s="987">
        <f t="shared" si="136"/>
        <v>0</v>
      </c>
      <c r="AE526" s="987">
        <f t="shared" si="136"/>
        <v>0</v>
      </c>
      <c r="AF526" s="987">
        <f t="shared" si="136"/>
        <v>0</v>
      </c>
      <c r="AG526" s="987">
        <f t="shared" si="136"/>
        <v>0</v>
      </c>
      <c r="AH526" s="987">
        <f t="shared" si="136"/>
        <v>0</v>
      </c>
      <c r="AI526" s="987">
        <f t="shared" si="136"/>
        <v>0</v>
      </c>
      <c r="AJ526" s="987">
        <f t="shared" si="136"/>
        <v>0</v>
      </c>
      <c r="AK526" s="987">
        <f t="shared" si="136"/>
        <v>0</v>
      </c>
      <c r="AL526" s="987">
        <f t="shared" si="137"/>
        <v>0</v>
      </c>
      <c r="AM526" s="987">
        <f t="shared" si="137"/>
        <v>0</v>
      </c>
      <c r="AN526" s="987">
        <f t="shared" si="137"/>
        <v>0</v>
      </c>
      <c r="AO526" s="987">
        <f t="shared" si="137"/>
        <v>0</v>
      </c>
      <c r="AP526" s="987">
        <f t="shared" si="137"/>
        <v>0</v>
      </c>
      <c r="AQ526" s="987">
        <f t="shared" si="137"/>
        <v>0</v>
      </c>
      <c r="AR526" s="987">
        <f t="shared" si="137"/>
        <v>0</v>
      </c>
    </row>
    <row r="527" spans="2:44">
      <c r="B527" s="948">
        <v>118</v>
      </c>
      <c r="C527" s="950" t="s">
        <v>3518</v>
      </c>
      <c r="D527" s="951">
        <v>137</v>
      </c>
      <c r="E527" s="951" t="s">
        <v>3538</v>
      </c>
      <c r="F527" s="948" t="s">
        <v>4444</v>
      </c>
      <c r="G527" s="949">
        <v>44985</v>
      </c>
      <c r="H527" s="948" t="s">
        <v>4445</v>
      </c>
      <c r="I527" s="948" t="s">
        <v>4409</v>
      </c>
      <c r="J527" s="948" t="s">
        <v>473</v>
      </c>
      <c r="K527" s="948" t="s">
        <v>3557</v>
      </c>
      <c r="L527" s="960">
        <v>54</v>
      </c>
      <c r="M527" s="987">
        <v>56.25</v>
      </c>
      <c r="N527" s="987">
        <v>11.25</v>
      </c>
      <c r="O527" s="987">
        <f t="shared" si="138"/>
        <v>67.5</v>
      </c>
      <c r="P527" s="987"/>
      <c r="Q527" s="987"/>
      <c r="R527" s="987"/>
      <c r="S527" s="987"/>
      <c r="T527" s="987"/>
      <c r="U527" s="987"/>
      <c r="V527" s="987">
        <f t="shared" si="140"/>
        <v>67.5</v>
      </c>
      <c r="W527" s="987"/>
      <c r="X527" s="987"/>
      <c r="Y527" s="987"/>
      <c r="Z527" s="987">
        <f t="shared" si="139"/>
        <v>0</v>
      </c>
      <c r="AA527" s="987"/>
      <c r="AB527" s="987">
        <f t="shared" si="136"/>
        <v>56.25</v>
      </c>
      <c r="AC527" s="987">
        <f t="shared" si="136"/>
        <v>0</v>
      </c>
      <c r="AD527" s="987">
        <f t="shared" si="136"/>
        <v>0</v>
      </c>
      <c r="AE527" s="987">
        <f t="shared" si="136"/>
        <v>0</v>
      </c>
      <c r="AF527" s="987">
        <f t="shared" si="136"/>
        <v>0</v>
      </c>
      <c r="AG527" s="987">
        <f t="shared" si="136"/>
        <v>0</v>
      </c>
      <c r="AH527" s="987">
        <f t="shared" si="136"/>
        <v>0</v>
      </c>
      <c r="AI527" s="987">
        <f t="shared" si="136"/>
        <v>0</v>
      </c>
      <c r="AJ527" s="987">
        <f t="shared" si="136"/>
        <v>0</v>
      </c>
      <c r="AK527" s="987">
        <f t="shared" si="136"/>
        <v>0</v>
      </c>
      <c r="AL527" s="987">
        <f t="shared" si="137"/>
        <v>0</v>
      </c>
      <c r="AM527" s="987">
        <f t="shared" si="137"/>
        <v>0</v>
      </c>
      <c r="AN527" s="987">
        <f t="shared" si="137"/>
        <v>0</v>
      </c>
      <c r="AO527" s="987">
        <f t="shared" si="137"/>
        <v>0</v>
      </c>
      <c r="AP527" s="987">
        <f t="shared" si="137"/>
        <v>0</v>
      </c>
      <c r="AQ527" s="987">
        <f t="shared" si="137"/>
        <v>0</v>
      </c>
      <c r="AR527" s="987">
        <f t="shared" si="137"/>
        <v>0</v>
      </c>
    </row>
    <row r="528" spans="2:44">
      <c r="B528" s="948">
        <v>119</v>
      </c>
      <c r="C528" s="950" t="s">
        <v>3518</v>
      </c>
      <c r="D528" s="951">
        <v>138</v>
      </c>
      <c r="E528" s="951" t="s">
        <v>3538</v>
      </c>
      <c r="F528" s="948" t="s">
        <v>4446</v>
      </c>
      <c r="G528" s="949">
        <v>44979</v>
      </c>
      <c r="H528" s="948" t="s">
        <v>4447</v>
      </c>
      <c r="I528" s="948" t="s">
        <v>4409</v>
      </c>
      <c r="J528" s="948" t="s">
        <v>473</v>
      </c>
      <c r="K528" s="948" t="s">
        <v>3557</v>
      </c>
      <c r="L528" s="960">
        <v>54</v>
      </c>
      <c r="M528" s="987">
        <v>83.33</v>
      </c>
      <c r="N528" s="987">
        <v>16.66</v>
      </c>
      <c r="O528" s="987">
        <f t="shared" si="138"/>
        <v>99.99</v>
      </c>
      <c r="P528" s="987"/>
      <c r="Q528" s="987"/>
      <c r="R528" s="987"/>
      <c r="S528" s="987"/>
      <c r="T528" s="987"/>
      <c r="U528" s="987"/>
      <c r="V528" s="987">
        <f t="shared" si="140"/>
        <v>99.99</v>
      </c>
      <c r="W528" s="987"/>
      <c r="X528" s="987"/>
      <c r="Y528" s="987"/>
      <c r="Z528" s="987">
        <f t="shared" si="139"/>
        <v>0</v>
      </c>
      <c r="AA528" s="987"/>
      <c r="AB528" s="987">
        <f t="shared" ref="AB528:AK537" si="141">IF(AB$6-$L528=0,$M528,0)</f>
        <v>83.33</v>
      </c>
      <c r="AC528" s="987">
        <f t="shared" si="141"/>
        <v>0</v>
      </c>
      <c r="AD528" s="987">
        <f t="shared" si="141"/>
        <v>0</v>
      </c>
      <c r="AE528" s="987">
        <f t="shared" si="141"/>
        <v>0</v>
      </c>
      <c r="AF528" s="987">
        <f t="shared" si="141"/>
        <v>0</v>
      </c>
      <c r="AG528" s="987">
        <f t="shared" si="141"/>
        <v>0</v>
      </c>
      <c r="AH528" s="987">
        <f t="shared" si="141"/>
        <v>0</v>
      </c>
      <c r="AI528" s="987">
        <f t="shared" si="141"/>
        <v>0</v>
      </c>
      <c r="AJ528" s="987">
        <f t="shared" si="141"/>
        <v>0</v>
      </c>
      <c r="AK528" s="987">
        <f t="shared" si="141"/>
        <v>0</v>
      </c>
      <c r="AL528" s="987">
        <f t="shared" ref="AL528:AR537" si="142">IF(AL$6-$L528=0,$M528,0)</f>
        <v>0</v>
      </c>
      <c r="AM528" s="987">
        <f t="shared" si="142"/>
        <v>0</v>
      </c>
      <c r="AN528" s="987">
        <f t="shared" si="142"/>
        <v>0</v>
      </c>
      <c r="AO528" s="987">
        <f t="shared" si="142"/>
        <v>0</v>
      </c>
      <c r="AP528" s="987">
        <f t="shared" si="142"/>
        <v>0</v>
      </c>
      <c r="AQ528" s="987">
        <f t="shared" si="142"/>
        <v>0</v>
      </c>
      <c r="AR528" s="987">
        <f t="shared" si="142"/>
        <v>0</v>
      </c>
    </row>
    <row r="529" spans="2:44">
      <c r="B529" s="948">
        <v>120</v>
      </c>
      <c r="C529" s="950" t="s">
        <v>3518</v>
      </c>
      <c r="D529" s="951">
        <v>139</v>
      </c>
      <c r="E529" s="951" t="s">
        <v>3538</v>
      </c>
      <c r="F529" s="948" t="s">
        <v>4448</v>
      </c>
      <c r="G529" s="949">
        <v>44985</v>
      </c>
      <c r="H529" s="948" t="s">
        <v>4449</v>
      </c>
      <c r="I529" s="948" t="s">
        <v>4409</v>
      </c>
      <c r="J529" s="948" t="s">
        <v>473</v>
      </c>
      <c r="K529" s="948" t="s">
        <v>3557</v>
      </c>
      <c r="L529" s="960">
        <v>54</v>
      </c>
      <c r="M529" s="987">
        <v>148.75</v>
      </c>
      <c r="N529" s="987">
        <v>29.75</v>
      </c>
      <c r="O529" s="987">
        <f t="shared" si="138"/>
        <v>178.5</v>
      </c>
      <c r="P529" s="987"/>
      <c r="Q529" s="987"/>
      <c r="R529" s="987"/>
      <c r="S529" s="987"/>
      <c r="T529" s="987"/>
      <c r="U529" s="987"/>
      <c r="V529" s="987">
        <f t="shared" si="140"/>
        <v>178.5</v>
      </c>
      <c r="W529" s="987"/>
      <c r="X529" s="987"/>
      <c r="Y529" s="987"/>
      <c r="Z529" s="987">
        <f t="shared" si="139"/>
        <v>0</v>
      </c>
      <c r="AA529" s="987"/>
      <c r="AB529" s="987">
        <f t="shared" si="141"/>
        <v>148.75</v>
      </c>
      <c r="AC529" s="987">
        <f t="shared" si="141"/>
        <v>0</v>
      </c>
      <c r="AD529" s="987">
        <f t="shared" si="141"/>
        <v>0</v>
      </c>
      <c r="AE529" s="987">
        <f t="shared" si="141"/>
        <v>0</v>
      </c>
      <c r="AF529" s="987">
        <f t="shared" si="141"/>
        <v>0</v>
      </c>
      <c r="AG529" s="987">
        <f t="shared" si="141"/>
        <v>0</v>
      </c>
      <c r="AH529" s="987">
        <f t="shared" si="141"/>
        <v>0</v>
      </c>
      <c r="AI529" s="987">
        <f t="shared" si="141"/>
        <v>0</v>
      </c>
      <c r="AJ529" s="987">
        <f t="shared" si="141"/>
        <v>0</v>
      </c>
      <c r="AK529" s="987">
        <f t="shared" si="141"/>
        <v>0</v>
      </c>
      <c r="AL529" s="987">
        <f t="shared" si="142"/>
        <v>0</v>
      </c>
      <c r="AM529" s="987">
        <f t="shared" si="142"/>
        <v>0</v>
      </c>
      <c r="AN529" s="987">
        <f t="shared" si="142"/>
        <v>0</v>
      </c>
      <c r="AO529" s="987">
        <f t="shared" si="142"/>
        <v>0</v>
      </c>
      <c r="AP529" s="987">
        <f t="shared" si="142"/>
        <v>0</v>
      </c>
      <c r="AQ529" s="987">
        <f t="shared" si="142"/>
        <v>0</v>
      </c>
      <c r="AR529" s="987">
        <f t="shared" si="142"/>
        <v>0</v>
      </c>
    </row>
    <row r="530" spans="2:44">
      <c r="B530" s="948">
        <v>121</v>
      </c>
      <c r="C530" s="950" t="s">
        <v>3518</v>
      </c>
      <c r="D530" s="951">
        <v>140</v>
      </c>
      <c r="E530" s="951" t="s">
        <v>3538</v>
      </c>
      <c r="F530" s="948" t="s">
        <v>4450</v>
      </c>
      <c r="G530" s="949">
        <v>44974</v>
      </c>
      <c r="H530" s="948" t="s">
        <v>4451</v>
      </c>
      <c r="I530" s="948" t="s">
        <v>4409</v>
      </c>
      <c r="J530" s="948" t="s">
        <v>473</v>
      </c>
      <c r="K530" s="948" t="s">
        <v>3557</v>
      </c>
      <c r="L530" s="960">
        <v>54</v>
      </c>
      <c r="M530" s="987">
        <v>9.16</v>
      </c>
      <c r="N530" s="987">
        <v>1.83</v>
      </c>
      <c r="O530" s="987">
        <f t="shared" si="138"/>
        <v>10.99</v>
      </c>
      <c r="P530" s="987"/>
      <c r="Q530" s="987"/>
      <c r="R530" s="987"/>
      <c r="S530" s="987"/>
      <c r="T530" s="987"/>
      <c r="U530" s="987"/>
      <c r="V530" s="987">
        <f t="shared" si="140"/>
        <v>10.99</v>
      </c>
      <c r="W530" s="987"/>
      <c r="X530" s="987"/>
      <c r="Y530" s="987"/>
      <c r="Z530" s="987">
        <f t="shared" si="139"/>
        <v>0</v>
      </c>
      <c r="AA530" s="987"/>
      <c r="AB530" s="987">
        <f t="shared" si="141"/>
        <v>9.16</v>
      </c>
      <c r="AC530" s="987">
        <f t="shared" si="141"/>
        <v>0</v>
      </c>
      <c r="AD530" s="987">
        <f t="shared" si="141"/>
        <v>0</v>
      </c>
      <c r="AE530" s="987">
        <f t="shared" si="141"/>
        <v>0</v>
      </c>
      <c r="AF530" s="987">
        <f t="shared" si="141"/>
        <v>0</v>
      </c>
      <c r="AG530" s="987">
        <f t="shared" si="141"/>
        <v>0</v>
      </c>
      <c r="AH530" s="987">
        <f t="shared" si="141"/>
        <v>0</v>
      </c>
      <c r="AI530" s="987">
        <f t="shared" si="141"/>
        <v>0</v>
      </c>
      <c r="AJ530" s="987">
        <f t="shared" si="141"/>
        <v>0</v>
      </c>
      <c r="AK530" s="987">
        <f t="shared" si="141"/>
        <v>0</v>
      </c>
      <c r="AL530" s="987">
        <f t="shared" si="142"/>
        <v>0</v>
      </c>
      <c r="AM530" s="987">
        <f t="shared" si="142"/>
        <v>0</v>
      </c>
      <c r="AN530" s="987">
        <f t="shared" si="142"/>
        <v>0</v>
      </c>
      <c r="AO530" s="987">
        <f t="shared" si="142"/>
        <v>0</v>
      </c>
      <c r="AP530" s="987">
        <f t="shared" si="142"/>
        <v>0</v>
      </c>
      <c r="AQ530" s="987">
        <f t="shared" si="142"/>
        <v>0</v>
      </c>
      <c r="AR530" s="987">
        <f t="shared" si="142"/>
        <v>0</v>
      </c>
    </row>
    <row r="531" spans="2:44">
      <c r="B531" s="948">
        <v>122</v>
      </c>
      <c r="C531" s="950" t="s">
        <v>3518</v>
      </c>
      <c r="D531" s="951">
        <v>141</v>
      </c>
      <c r="E531" s="951" t="s">
        <v>3538</v>
      </c>
      <c r="F531" s="948" t="s">
        <v>4452</v>
      </c>
      <c r="G531" s="949">
        <v>44927</v>
      </c>
      <c r="H531" s="948" t="s">
        <v>4453</v>
      </c>
      <c r="I531" s="948" t="s">
        <v>4409</v>
      </c>
      <c r="J531" s="948" t="s">
        <v>473</v>
      </c>
      <c r="K531" s="948" t="s">
        <v>3557</v>
      </c>
      <c r="L531" s="960">
        <v>54</v>
      </c>
      <c r="M531" s="987">
        <v>11.58</v>
      </c>
      <c r="N531" s="987">
        <v>2.3199999999999998</v>
      </c>
      <c r="O531" s="987">
        <f t="shared" si="138"/>
        <v>13.9</v>
      </c>
      <c r="P531" s="987" t="s">
        <v>3567</v>
      </c>
      <c r="Q531" s="987"/>
      <c r="R531" s="987"/>
      <c r="S531" s="987"/>
      <c r="T531" s="987"/>
      <c r="U531" s="987"/>
      <c r="V531" s="987"/>
      <c r="W531" s="987"/>
      <c r="X531" s="987">
        <f>O531</f>
        <v>13.9</v>
      </c>
      <c r="Y531" s="987"/>
      <c r="Z531" s="987">
        <f t="shared" si="139"/>
        <v>0</v>
      </c>
      <c r="AA531" s="987"/>
      <c r="AB531" s="987">
        <f t="shared" si="141"/>
        <v>11.58</v>
      </c>
      <c r="AC531" s="987">
        <f t="shared" si="141"/>
        <v>0</v>
      </c>
      <c r="AD531" s="987">
        <f t="shared" si="141"/>
        <v>0</v>
      </c>
      <c r="AE531" s="987">
        <f t="shared" si="141"/>
        <v>0</v>
      </c>
      <c r="AF531" s="987">
        <f t="shared" si="141"/>
        <v>0</v>
      </c>
      <c r="AG531" s="987">
        <f t="shared" si="141"/>
        <v>0</v>
      </c>
      <c r="AH531" s="987">
        <f t="shared" si="141"/>
        <v>0</v>
      </c>
      <c r="AI531" s="987">
        <f t="shared" si="141"/>
        <v>0</v>
      </c>
      <c r="AJ531" s="987">
        <f t="shared" si="141"/>
        <v>0</v>
      </c>
      <c r="AK531" s="987">
        <f t="shared" si="141"/>
        <v>0</v>
      </c>
      <c r="AL531" s="987">
        <f t="shared" si="142"/>
        <v>0</v>
      </c>
      <c r="AM531" s="987">
        <f t="shared" si="142"/>
        <v>0</v>
      </c>
      <c r="AN531" s="987">
        <f t="shared" si="142"/>
        <v>0</v>
      </c>
      <c r="AO531" s="987">
        <f t="shared" si="142"/>
        <v>0</v>
      </c>
      <c r="AP531" s="987">
        <f t="shared" si="142"/>
        <v>0</v>
      </c>
      <c r="AQ531" s="987">
        <f t="shared" si="142"/>
        <v>0</v>
      </c>
      <c r="AR531" s="987">
        <f t="shared" si="142"/>
        <v>0</v>
      </c>
    </row>
    <row r="532" spans="2:44">
      <c r="B532" s="948">
        <v>123</v>
      </c>
      <c r="C532" s="950" t="s">
        <v>3518</v>
      </c>
      <c r="D532" s="951">
        <v>142</v>
      </c>
      <c r="E532" s="951" t="s">
        <v>3538</v>
      </c>
      <c r="F532" s="948" t="s">
        <v>4454</v>
      </c>
      <c r="G532" s="949">
        <v>44950</v>
      </c>
      <c r="H532" s="948" t="s">
        <v>4455</v>
      </c>
      <c r="I532" s="948" t="s">
        <v>4409</v>
      </c>
      <c r="J532" s="948" t="s">
        <v>473</v>
      </c>
      <c r="K532" s="948" t="s">
        <v>3557</v>
      </c>
      <c r="L532" s="960">
        <v>54</v>
      </c>
      <c r="M532" s="987">
        <v>21.66</v>
      </c>
      <c r="N532" s="987">
        <v>4.33</v>
      </c>
      <c r="O532" s="987">
        <f t="shared" si="138"/>
        <v>25.990000000000002</v>
      </c>
      <c r="P532" s="987"/>
      <c r="Q532" s="987"/>
      <c r="R532" s="987"/>
      <c r="S532" s="987"/>
      <c r="T532" s="987"/>
      <c r="U532" s="987"/>
      <c r="V532" s="987">
        <f>O532</f>
        <v>25.990000000000002</v>
      </c>
      <c r="W532" s="987"/>
      <c r="X532" s="987"/>
      <c r="Y532" s="987"/>
      <c r="Z532" s="987">
        <f t="shared" si="139"/>
        <v>0</v>
      </c>
      <c r="AA532" s="987"/>
      <c r="AB532" s="987">
        <f t="shared" si="141"/>
        <v>21.66</v>
      </c>
      <c r="AC532" s="987">
        <f t="shared" si="141"/>
        <v>0</v>
      </c>
      <c r="AD532" s="987">
        <f t="shared" si="141"/>
        <v>0</v>
      </c>
      <c r="AE532" s="987">
        <f t="shared" si="141"/>
        <v>0</v>
      </c>
      <c r="AF532" s="987">
        <f t="shared" si="141"/>
        <v>0</v>
      </c>
      <c r="AG532" s="987">
        <f t="shared" si="141"/>
        <v>0</v>
      </c>
      <c r="AH532" s="987">
        <f t="shared" si="141"/>
        <v>0</v>
      </c>
      <c r="AI532" s="987">
        <f t="shared" si="141"/>
        <v>0</v>
      </c>
      <c r="AJ532" s="987">
        <f t="shared" si="141"/>
        <v>0</v>
      </c>
      <c r="AK532" s="987">
        <f t="shared" si="141"/>
        <v>0</v>
      </c>
      <c r="AL532" s="987">
        <f t="shared" si="142"/>
        <v>0</v>
      </c>
      <c r="AM532" s="987">
        <f t="shared" si="142"/>
        <v>0</v>
      </c>
      <c r="AN532" s="987">
        <f t="shared" si="142"/>
        <v>0</v>
      </c>
      <c r="AO532" s="987">
        <f t="shared" si="142"/>
        <v>0</v>
      </c>
      <c r="AP532" s="987">
        <f t="shared" si="142"/>
        <v>0</v>
      </c>
      <c r="AQ532" s="987">
        <f t="shared" si="142"/>
        <v>0</v>
      </c>
      <c r="AR532" s="987">
        <f t="shared" si="142"/>
        <v>0</v>
      </c>
    </row>
    <row r="533" spans="2:44">
      <c r="B533" s="948">
        <v>124</v>
      </c>
      <c r="C533" s="950" t="s">
        <v>3518</v>
      </c>
      <c r="D533" s="951">
        <v>144</v>
      </c>
      <c r="E533" s="951" t="s">
        <v>3538</v>
      </c>
      <c r="F533" s="948" t="s">
        <v>4456</v>
      </c>
      <c r="G533" s="949">
        <v>44927</v>
      </c>
      <c r="H533" s="948" t="s">
        <v>4457</v>
      </c>
      <c r="I533" s="948" t="s">
        <v>4409</v>
      </c>
      <c r="J533" s="948" t="s">
        <v>473</v>
      </c>
      <c r="K533" s="948" t="s">
        <v>3557</v>
      </c>
      <c r="L533" s="960">
        <v>54</v>
      </c>
      <c r="M533" s="987">
        <v>33.29</v>
      </c>
      <c r="N533" s="987">
        <v>6.6599999999999993</v>
      </c>
      <c r="O533" s="987">
        <f t="shared" si="138"/>
        <v>39.949999999999996</v>
      </c>
      <c r="P533" s="987" t="s">
        <v>3567</v>
      </c>
      <c r="Q533" s="987"/>
      <c r="R533" s="987"/>
      <c r="S533" s="987"/>
      <c r="T533" s="987"/>
      <c r="U533" s="987"/>
      <c r="V533" s="987"/>
      <c r="W533" s="987"/>
      <c r="X533" s="987">
        <f>O533</f>
        <v>39.949999999999996</v>
      </c>
      <c r="Y533" s="987"/>
      <c r="Z533" s="987">
        <f t="shared" si="139"/>
        <v>0</v>
      </c>
      <c r="AA533" s="987"/>
      <c r="AB533" s="987">
        <f t="shared" si="141"/>
        <v>33.29</v>
      </c>
      <c r="AC533" s="987">
        <f t="shared" si="141"/>
        <v>0</v>
      </c>
      <c r="AD533" s="987">
        <f t="shared" si="141"/>
        <v>0</v>
      </c>
      <c r="AE533" s="987">
        <f t="shared" si="141"/>
        <v>0</v>
      </c>
      <c r="AF533" s="987">
        <f t="shared" si="141"/>
        <v>0</v>
      </c>
      <c r="AG533" s="987">
        <f t="shared" si="141"/>
        <v>0</v>
      </c>
      <c r="AH533" s="987">
        <f t="shared" si="141"/>
        <v>0</v>
      </c>
      <c r="AI533" s="987">
        <f t="shared" si="141"/>
        <v>0</v>
      </c>
      <c r="AJ533" s="987">
        <f t="shared" si="141"/>
        <v>0</v>
      </c>
      <c r="AK533" s="987">
        <f t="shared" si="141"/>
        <v>0</v>
      </c>
      <c r="AL533" s="987">
        <f t="shared" si="142"/>
        <v>0</v>
      </c>
      <c r="AM533" s="987">
        <f t="shared" si="142"/>
        <v>0</v>
      </c>
      <c r="AN533" s="987">
        <f t="shared" si="142"/>
        <v>0</v>
      </c>
      <c r="AO533" s="987">
        <f t="shared" si="142"/>
        <v>0</v>
      </c>
      <c r="AP533" s="987">
        <f t="shared" si="142"/>
        <v>0</v>
      </c>
      <c r="AQ533" s="987">
        <f t="shared" si="142"/>
        <v>0</v>
      </c>
      <c r="AR533" s="987">
        <f t="shared" si="142"/>
        <v>0</v>
      </c>
    </row>
    <row r="534" spans="2:44">
      <c r="B534" s="948">
        <v>125</v>
      </c>
      <c r="C534" s="950" t="s">
        <v>3518</v>
      </c>
      <c r="D534" s="951">
        <v>145</v>
      </c>
      <c r="E534" s="951" t="s">
        <v>3538</v>
      </c>
      <c r="F534" s="948" t="s">
        <v>4458</v>
      </c>
      <c r="G534" s="949">
        <v>44963</v>
      </c>
      <c r="H534" s="948" t="s">
        <v>4459</v>
      </c>
      <c r="I534" s="948" t="s">
        <v>4409</v>
      </c>
      <c r="J534" s="948" t="s">
        <v>473</v>
      </c>
      <c r="K534" s="948" t="s">
        <v>3557</v>
      </c>
      <c r="L534" s="960">
        <v>54</v>
      </c>
      <c r="M534" s="987">
        <v>33.32</v>
      </c>
      <c r="N534" s="987">
        <v>6.6599999999999993</v>
      </c>
      <c r="O534" s="987">
        <f t="shared" si="138"/>
        <v>39.979999999999997</v>
      </c>
      <c r="P534" s="987"/>
      <c r="Q534" s="987"/>
      <c r="R534" s="987"/>
      <c r="S534" s="987"/>
      <c r="T534" s="987"/>
      <c r="U534" s="987"/>
      <c r="V534" s="987">
        <f>O534</f>
        <v>39.979999999999997</v>
      </c>
      <c r="W534" s="987"/>
      <c r="X534" s="987"/>
      <c r="Y534" s="987"/>
      <c r="Z534" s="987">
        <f t="shared" si="139"/>
        <v>0</v>
      </c>
      <c r="AA534" s="987"/>
      <c r="AB534" s="987">
        <f t="shared" si="141"/>
        <v>33.32</v>
      </c>
      <c r="AC534" s="987">
        <f t="shared" si="141"/>
        <v>0</v>
      </c>
      <c r="AD534" s="987">
        <f t="shared" si="141"/>
        <v>0</v>
      </c>
      <c r="AE534" s="987">
        <f t="shared" si="141"/>
        <v>0</v>
      </c>
      <c r="AF534" s="987">
        <f t="shared" si="141"/>
        <v>0</v>
      </c>
      <c r="AG534" s="987">
        <f t="shared" si="141"/>
        <v>0</v>
      </c>
      <c r="AH534" s="987">
        <f t="shared" si="141"/>
        <v>0</v>
      </c>
      <c r="AI534" s="987">
        <f t="shared" si="141"/>
        <v>0</v>
      </c>
      <c r="AJ534" s="987">
        <f t="shared" si="141"/>
        <v>0</v>
      </c>
      <c r="AK534" s="987">
        <f t="shared" si="141"/>
        <v>0</v>
      </c>
      <c r="AL534" s="987">
        <f t="shared" si="142"/>
        <v>0</v>
      </c>
      <c r="AM534" s="987">
        <f t="shared" si="142"/>
        <v>0</v>
      </c>
      <c r="AN534" s="987">
        <f t="shared" si="142"/>
        <v>0</v>
      </c>
      <c r="AO534" s="987">
        <f t="shared" si="142"/>
        <v>0</v>
      </c>
      <c r="AP534" s="987">
        <f t="shared" si="142"/>
        <v>0</v>
      </c>
      <c r="AQ534" s="987">
        <f t="shared" si="142"/>
        <v>0</v>
      </c>
      <c r="AR534" s="987">
        <f t="shared" si="142"/>
        <v>0</v>
      </c>
    </row>
    <row r="535" spans="2:44">
      <c r="B535" s="948">
        <v>126</v>
      </c>
      <c r="C535" s="950" t="s">
        <v>3518</v>
      </c>
      <c r="D535" s="951">
        <v>146</v>
      </c>
      <c r="E535" s="951" t="s">
        <v>3538</v>
      </c>
      <c r="F535" s="948" t="s">
        <v>4460</v>
      </c>
      <c r="G535" s="949">
        <v>44943</v>
      </c>
      <c r="H535" s="948" t="s">
        <v>4461</v>
      </c>
      <c r="I535" s="948" t="s">
        <v>4409</v>
      </c>
      <c r="J535" s="948" t="s">
        <v>473</v>
      </c>
      <c r="K535" s="948" t="s">
        <v>3557</v>
      </c>
      <c r="L535" s="960">
        <v>54</v>
      </c>
      <c r="M535" s="987">
        <v>37.5</v>
      </c>
      <c r="N535" s="987">
        <v>7.5</v>
      </c>
      <c r="O535" s="987">
        <f t="shared" si="138"/>
        <v>45</v>
      </c>
      <c r="P535" s="987"/>
      <c r="Q535" s="987"/>
      <c r="R535" s="987"/>
      <c r="S535" s="987"/>
      <c r="T535" s="987"/>
      <c r="U535" s="987"/>
      <c r="V535" s="987">
        <f>O535</f>
        <v>45</v>
      </c>
      <c r="W535" s="987"/>
      <c r="X535" s="987"/>
      <c r="Y535" s="987"/>
      <c r="Z535" s="987">
        <f t="shared" si="139"/>
        <v>0</v>
      </c>
      <c r="AA535" s="987"/>
      <c r="AB535" s="987">
        <f t="shared" si="141"/>
        <v>37.5</v>
      </c>
      <c r="AC535" s="987">
        <f t="shared" si="141"/>
        <v>0</v>
      </c>
      <c r="AD535" s="987">
        <f t="shared" si="141"/>
        <v>0</v>
      </c>
      <c r="AE535" s="987">
        <f t="shared" si="141"/>
        <v>0</v>
      </c>
      <c r="AF535" s="987">
        <f t="shared" si="141"/>
        <v>0</v>
      </c>
      <c r="AG535" s="987">
        <f t="shared" si="141"/>
        <v>0</v>
      </c>
      <c r="AH535" s="987">
        <f t="shared" si="141"/>
        <v>0</v>
      </c>
      <c r="AI535" s="987">
        <f t="shared" si="141"/>
        <v>0</v>
      </c>
      <c r="AJ535" s="987">
        <f t="shared" si="141"/>
        <v>0</v>
      </c>
      <c r="AK535" s="987">
        <f t="shared" si="141"/>
        <v>0</v>
      </c>
      <c r="AL535" s="987">
        <f t="shared" si="142"/>
        <v>0</v>
      </c>
      <c r="AM535" s="987">
        <f t="shared" si="142"/>
        <v>0</v>
      </c>
      <c r="AN535" s="987">
        <f t="shared" si="142"/>
        <v>0</v>
      </c>
      <c r="AO535" s="987">
        <f t="shared" si="142"/>
        <v>0</v>
      </c>
      <c r="AP535" s="987">
        <f t="shared" si="142"/>
        <v>0</v>
      </c>
      <c r="AQ535" s="987">
        <f t="shared" si="142"/>
        <v>0</v>
      </c>
      <c r="AR535" s="987">
        <f t="shared" si="142"/>
        <v>0</v>
      </c>
    </row>
    <row r="536" spans="2:44">
      <c r="B536" s="948">
        <v>171</v>
      </c>
      <c r="C536" s="950" t="s">
        <v>3520</v>
      </c>
      <c r="D536" s="951">
        <v>197</v>
      </c>
      <c r="E536" s="951" t="s">
        <v>3538</v>
      </c>
      <c r="F536" s="948" t="s">
        <v>4462</v>
      </c>
      <c r="G536" s="949">
        <v>45036</v>
      </c>
      <c r="H536" s="948" t="s">
        <v>4463</v>
      </c>
      <c r="I536" s="948" t="s">
        <v>4409</v>
      </c>
      <c r="J536" s="948" t="s">
        <v>473</v>
      </c>
      <c r="K536" s="948" t="s">
        <v>3557</v>
      </c>
      <c r="L536" s="960">
        <v>54</v>
      </c>
      <c r="M536" s="987">
        <v>37.93</v>
      </c>
      <c r="N536" s="987">
        <v>0</v>
      </c>
      <c r="O536" s="987">
        <f t="shared" si="138"/>
        <v>37.93</v>
      </c>
      <c r="P536" s="987"/>
      <c r="Q536" s="987"/>
      <c r="R536" s="987"/>
      <c r="S536" s="987"/>
      <c r="T536" s="987"/>
      <c r="U536" s="987"/>
      <c r="V536" s="987">
        <f>O536</f>
        <v>37.93</v>
      </c>
      <c r="W536" s="987"/>
      <c r="X536" s="987"/>
      <c r="Y536" s="987"/>
      <c r="Z536" s="987">
        <f t="shared" si="139"/>
        <v>0</v>
      </c>
      <c r="AA536" s="987"/>
      <c r="AB536" s="987">
        <f t="shared" si="141"/>
        <v>37.93</v>
      </c>
      <c r="AC536" s="987">
        <f t="shared" si="141"/>
        <v>0</v>
      </c>
      <c r="AD536" s="987">
        <f t="shared" si="141"/>
        <v>0</v>
      </c>
      <c r="AE536" s="987">
        <f t="shared" si="141"/>
        <v>0</v>
      </c>
      <c r="AF536" s="987">
        <f t="shared" si="141"/>
        <v>0</v>
      </c>
      <c r="AG536" s="987">
        <f t="shared" si="141"/>
        <v>0</v>
      </c>
      <c r="AH536" s="987">
        <f t="shared" si="141"/>
        <v>0</v>
      </c>
      <c r="AI536" s="987">
        <f t="shared" si="141"/>
        <v>0</v>
      </c>
      <c r="AJ536" s="987">
        <f t="shared" si="141"/>
        <v>0</v>
      </c>
      <c r="AK536" s="987">
        <f t="shared" si="141"/>
        <v>0</v>
      </c>
      <c r="AL536" s="987">
        <f t="shared" si="142"/>
        <v>0</v>
      </c>
      <c r="AM536" s="987">
        <f t="shared" si="142"/>
        <v>0</v>
      </c>
      <c r="AN536" s="987">
        <f t="shared" si="142"/>
        <v>0</v>
      </c>
      <c r="AO536" s="987">
        <f t="shared" si="142"/>
        <v>0</v>
      </c>
      <c r="AP536" s="987">
        <f t="shared" si="142"/>
        <v>0</v>
      </c>
      <c r="AQ536" s="987">
        <f t="shared" si="142"/>
        <v>0</v>
      </c>
      <c r="AR536" s="987">
        <f t="shared" si="142"/>
        <v>0</v>
      </c>
    </row>
    <row r="537" spans="2:44">
      <c r="B537" s="948">
        <v>172</v>
      </c>
      <c r="C537" s="950" t="s">
        <v>3520</v>
      </c>
      <c r="D537" s="951">
        <v>198</v>
      </c>
      <c r="E537" s="951" t="s">
        <v>3538</v>
      </c>
      <c r="F537" s="948" t="s">
        <v>4464</v>
      </c>
      <c r="G537" s="949">
        <v>45040</v>
      </c>
      <c r="H537" s="948" t="s">
        <v>4465</v>
      </c>
      <c r="I537" s="948" t="s">
        <v>4409</v>
      </c>
      <c r="J537" s="948" t="s">
        <v>473</v>
      </c>
      <c r="K537" s="948" t="s">
        <v>3557</v>
      </c>
      <c r="L537" s="960">
        <v>54</v>
      </c>
      <c r="M537" s="987">
        <v>400</v>
      </c>
      <c r="N537" s="987">
        <v>0</v>
      </c>
      <c r="O537" s="987">
        <f t="shared" si="138"/>
        <v>400</v>
      </c>
      <c r="P537" s="987"/>
      <c r="Q537" s="987"/>
      <c r="R537" s="987"/>
      <c r="S537" s="987"/>
      <c r="T537" s="987"/>
      <c r="U537" s="987"/>
      <c r="V537" s="987">
        <f>O537</f>
        <v>400</v>
      </c>
      <c r="W537" s="987"/>
      <c r="X537" s="987"/>
      <c r="Y537" s="987"/>
      <c r="Z537" s="987">
        <f t="shared" si="139"/>
        <v>0</v>
      </c>
      <c r="AA537" s="987"/>
      <c r="AB537" s="987">
        <f t="shared" si="141"/>
        <v>400</v>
      </c>
      <c r="AC537" s="987">
        <f t="shared" si="141"/>
        <v>0</v>
      </c>
      <c r="AD537" s="987">
        <f t="shared" si="141"/>
        <v>0</v>
      </c>
      <c r="AE537" s="987">
        <f t="shared" si="141"/>
        <v>0</v>
      </c>
      <c r="AF537" s="987">
        <f t="shared" si="141"/>
        <v>0</v>
      </c>
      <c r="AG537" s="987">
        <f t="shared" si="141"/>
        <v>0</v>
      </c>
      <c r="AH537" s="987">
        <f t="shared" si="141"/>
        <v>0</v>
      </c>
      <c r="AI537" s="987">
        <f t="shared" si="141"/>
        <v>0</v>
      </c>
      <c r="AJ537" s="987">
        <f t="shared" si="141"/>
        <v>0</v>
      </c>
      <c r="AK537" s="987">
        <f t="shared" si="141"/>
        <v>0</v>
      </c>
      <c r="AL537" s="987">
        <f t="shared" si="142"/>
        <v>0</v>
      </c>
      <c r="AM537" s="987">
        <f t="shared" si="142"/>
        <v>0</v>
      </c>
      <c r="AN537" s="987">
        <f t="shared" si="142"/>
        <v>0</v>
      </c>
      <c r="AO537" s="987">
        <f t="shared" si="142"/>
        <v>0</v>
      </c>
      <c r="AP537" s="987">
        <f t="shared" si="142"/>
        <v>0</v>
      </c>
      <c r="AQ537" s="987">
        <f t="shared" si="142"/>
        <v>0</v>
      </c>
      <c r="AR537" s="987">
        <f t="shared" si="142"/>
        <v>0</v>
      </c>
    </row>
    <row r="538" spans="2:44">
      <c r="B538" s="948">
        <v>173</v>
      </c>
      <c r="C538" s="950" t="s">
        <v>3520</v>
      </c>
      <c r="D538" s="951">
        <v>199</v>
      </c>
      <c r="E538" s="951" t="s">
        <v>3538</v>
      </c>
      <c r="F538" s="948" t="s">
        <v>4466</v>
      </c>
      <c r="G538" s="949">
        <v>45027</v>
      </c>
      <c r="H538" s="948" t="s">
        <v>4467</v>
      </c>
      <c r="I538" s="948" t="s">
        <v>4409</v>
      </c>
      <c r="J538" s="948" t="s">
        <v>473</v>
      </c>
      <c r="K538" s="948" t="s">
        <v>3557</v>
      </c>
      <c r="L538" s="960">
        <v>54</v>
      </c>
      <c r="M538" s="987">
        <v>19.940000000000001</v>
      </c>
      <c r="N538" s="987">
        <v>0</v>
      </c>
      <c r="O538" s="987">
        <f t="shared" si="138"/>
        <v>19.940000000000001</v>
      </c>
      <c r="P538" s="987" t="s">
        <v>4468</v>
      </c>
      <c r="Q538" s="987"/>
      <c r="R538" s="987"/>
      <c r="S538" s="987"/>
      <c r="T538" s="987"/>
      <c r="U538" s="987">
        <f>O538</f>
        <v>19.940000000000001</v>
      </c>
      <c r="V538" s="987"/>
      <c r="W538" s="987"/>
      <c r="X538" s="987"/>
      <c r="Y538" s="987"/>
      <c r="Z538" s="987">
        <f t="shared" si="139"/>
        <v>0</v>
      </c>
      <c r="AA538" s="987"/>
      <c r="AB538" s="987">
        <f t="shared" ref="AB538:AK547" si="143">IF(AB$6-$L538=0,$M538,0)</f>
        <v>19.940000000000001</v>
      </c>
      <c r="AC538" s="987">
        <f t="shared" si="143"/>
        <v>0</v>
      </c>
      <c r="AD538" s="987">
        <f t="shared" si="143"/>
        <v>0</v>
      </c>
      <c r="AE538" s="987">
        <f t="shared" si="143"/>
        <v>0</v>
      </c>
      <c r="AF538" s="987">
        <f t="shared" si="143"/>
        <v>0</v>
      </c>
      <c r="AG538" s="987">
        <f t="shared" si="143"/>
        <v>0</v>
      </c>
      <c r="AH538" s="987">
        <f t="shared" si="143"/>
        <v>0</v>
      </c>
      <c r="AI538" s="987">
        <f t="shared" si="143"/>
        <v>0</v>
      </c>
      <c r="AJ538" s="987">
        <f t="shared" si="143"/>
        <v>0</v>
      </c>
      <c r="AK538" s="987">
        <f t="shared" si="143"/>
        <v>0</v>
      </c>
      <c r="AL538" s="987">
        <f t="shared" ref="AL538:AR547" si="144">IF(AL$6-$L538=0,$M538,0)</f>
        <v>0</v>
      </c>
      <c r="AM538" s="987">
        <f t="shared" si="144"/>
        <v>0</v>
      </c>
      <c r="AN538" s="987">
        <f t="shared" si="144"/>
        <v>0</v>
      </c>
      <c r="AO538" s="987">
        <f t="shared" si="144"/>
        <v>0</v>
      </c>
      <c r="AP538" s="987">
        <f t="shared" si="144"/>
        <v>0</v>
      </c>
      <c r="AQ538" s="987">
        <f t="shared" si="144"/>
        <v>0</v>
      </c>
      <c r="AR538" s="987">
        <f t="shared" si="144"/>
        <v>0</v>
      </c>
    </row>
    <row r="539" spans="2:44">
      <c r="B539" s="948">
        <v>174</v>
      </c>
      <c r="C539" s="950" t="s">
        <v>3520</v>
      </c>
      <c r="D539" s="951">
        <v>200</v>
      </c>
      <c r="E539" s="951" t="s">
        <v>3538</v>
      </c>
      <c r="F539" s="948" t="s">
        <v>4469</v>
      </c>
      <c r="G539" s="949">
        <v>44999</v>
      </c>
      <c r="H539" s="948" t="s">
        <v>4470</v>
      </c>
      <c r="I539" s="948" t="s">
        <v>4409</v>
      </c>
      <c r="J539" s="948" t="s">
        <v>473</v>
      </c>
      <c r="K539" s="948" t="s">
        <v>3557</v>
      </c>
      <c r="L539" s="960">
        <v>54</v>
      </c>
      <c r="M539" s="987">
        <v>80</v>
      </c>
      <c r="N539" s="987">
        <v>0</v>
      </c>
      <c r="O539" s="987">
        <f t="shared" si="138"/>
        <v>80</v>
      </c>
      <c r="P539" s="987"/>
      <c r="Q539" s="987"/>
      <c r="R539" s="987"/>
      <c r="S539" s="987"/>
      <c r="T539" s="987"/>
      <c r="U539" s="987"/>
      <c r="V539" s="987">
        <f>O539</f>
        <v>80</v>
      </c>
      <c r="W539" s="987"/>
      <c r="X539" s="987"/>
      <c r="Y539" s="987"/>
      <c r="Z539" s="987">
        <f t="shared" si="139"/>
        <v>0</v>
      </c>
      <c r="AA539" s="987"/>
      <c r="AB539" s="987">
        <f t="shared" si="143"/>
        <v>80</v>
      </c>
      <c r="AC539" s="987">
        <f t="shared" si="143"/>
        <v>0</v>
      </c>
      <c r="AD539" s="987">
        <f t="shared" si="143"/>
        <v>0</v>
      </c>
      <c r="AE539" s="987">
        <f t="shared" si="143"/>
        <v>0</v>
      </c>
      <c r="AF539" s="987">
        <f t="shared" si="143"/>
        <v>0</v>
      </c>
      <c r="AG539" s="987">
        <f t="shared" si="143"/>
        <v>0</v>
      </c>
      <c r="AH539" s="987">
        <f t="shared" si="143"/>
        <v>0</v>
      </c>
      <c r="AI539" s="987">
        <f t="shared" si="143"/>
        <v>0</v>
      </c>
      <c r="AJ539" s="987">
        <f t="shared" si="143"/>
        <v>0</v>
      </c>
      <c r="AK539" s="987">
        <f t="shared" si="143"/>
        <v>0</v>
      </c>
      <c r="AL539" s="987">
        <f t="shared" si="144"/>
        <v>0</v>
      </c>
      <c r="AM539" s="987">
        <f t="shared" si="144"/>
        <v>0</v>
      </c>
      <c r="AN539" s="987">
        <f t="shared" si="144"/>
        <v>0</v>
      </c>
      <c r="AO539" s="987">
        <f t="shared" si="144"/>
        <v>0</v>
      </c>
      <c r="AP539" s="987">
        <f t="shared" si="144"/>
        <v>0</v>
      </c>
      <c r="AQ539" s="987">
        <f t="shared" si="144"/>
        <v>0</v>
      </c>
      <c r="AR539" s="987">
        <f t="shared" si="144"/>
        <v>0</v>
      </c>
    </row>
    <row r="540" spans="2:44">
      <c r="B540" s="948">
        <v>175</v>
      </c>
      <c r="C540" s="950" t="s">
        <v>3520</v>
      </c>
      <c r="D540" s="951">
        <v>201</v>
      </c>
      <c r="E540" s="951" t="s">
        <v>3538</v>
      </c>
      <c r="F540" s="948" t="s">
        <v>4471</v>
      </c>
      <c r="G540" s="949">
        <v>45066</v>
      </c>
      <c r="H540" s="948" t="s">
        <v>4472</v>
      </c>
      <c r="I540" s="948" t="s">
        <v>4409</v>
      </c>
      <c r="J540" s="948" t="s">
        <v>473</v>
      </c>
      <c r="K540" s="948" t="s">
        <v>3557</v>
      </c>
      <c r="L540" s="960">
        <v>54</v>
      </c>
      <c r="M540" s="987">
        <v>34.69</v>
      </c>
      <c r="N540" s="987">
        <v>0</v>
      </c>
      <c r="O540" s="987">
        <f t="shared" si="138"/>
        <v>34.69</v>
      </c>
      <c r="P540" s="987" t="s">
        <v>3567</v>
      </c>
      <c r="Q540" s="987"/>
      <c r="R540" s="987"/>
      <c r="S540" s="987"/>
      <c r="T540" s="987"/>
      <c r="U540" s="987"/>
      <c r="V540" s="987">
        <f>O540</f>
        <v>34.69</v>
      </c>
      <c r="W540" s="987"/>
      <c r="X540" s="987"/>
      <c r="Y540" s="987"/>
      <c r="Z540" s="987">
        <f t="shared" si="139"/>
        <v>0</v>
      </c>
      <c r="AA540" s="987"/>
      <c r="AB540" s="987">
        <f t="shared" si="143"/>
        <v>34.69</v>
      </c>
      <c r="AC540" s="987">
        <f t="shared" si="143"/>
        <v>0</v>
      </c>
      <c r="AD540" s="987">
        <f t="shared" si="143"/>
        <v>0</v>
      </c>
      <c r="AE540" s="987">
        <f t="shared" si="143"/>
        <v>0</v>
      </c>
      <c r="AF540" s="987">
        <f t="shared" si="143"/>
        <v>0</v>
      </c>
      <c r="AG540" s="987">
        <f t="shared" si="143"/>
        <v>0</v>
      </c>
      <c r="AH540" s="987">
        <f t="shared" si="143"/>
        <v>0</v>
      </c>
      <c r="AI540" s="987">
        <f t="shared" si="143"/>
        <v>0</v>
      </c>
      <c r="AJ540" s="987">
        <f t="shared" si="143"/>
        <v>0</v>
      </c>
      <c r="AK540" s="987">
        <f t="shared" si="143"/>
        <v>0</v>
      </c>
      <c r="AL540" s="987">
        <f t="shared" si="144"/>
        <v>0</v>
      </c>
      <c r="AM540" s="987">
        <f t="shared" si="144"/>
        <v>0</v>
      </c>
      <c r="AN540" s="987">
        <f t="shared" si="144"/>
        <v>0</v>
      </c>
      <c r="AO540" s="987">
        <f t="shared" si="144"/>
        <v>0</v>
      </c>
      <c r="AP540" s="987">
        <f t="shared" si="144"/>
        <v>0</v>
      </c>
      <c r="AQ540" s="987">
        <f t="shared" si="144"/>
        <v>0</v>
      </c>
      <c r="AR540" s="987">
        <f t="shared" si="144"/>
        <v>0</v>
      </c>
    </row>
    <row r="541" spans="2:44">
      <c r="B541" s="948">
        <v>176</v>
      </c>
      <c r="C541" s="950" t="s">
        <v>3520</v>
      </c>
      <c r="D541" s="951">
        <v>202</v>
      </c>
      <c r="E541" s="951" t="s">
        <v>3538</v>
      </c>
      <c r="F541" s="948" t="s">
        <v>4473</v>
      </c>
      <c r="G541" s="949">
        <v>45076</v>
      </c>
      <c r="H541" s="948" t="s">
        <v>4474</v>
      </c>
      <c r="I541" s="948" t="s">
        <v>4409</v>
      </c>
      <c r="J541" s="948" t="s">
        <v>473</v>
      </c>
      <c r="K541" s="948" t="s">
        <v>3557</v>
      </c>
      <c r="L541" s="960">
        <v>54</v>
      </c>
      <c r="M541" s="987">
        <v>19.66</v>
      </c>
      <c r="N541" s="987">
        <v>0</v>
      </c>
      <c r="O541" s="987">
        <f t="shared" si="138"/>
        <v>19.66</v>
      </c>
      <c r="P541" s="987" t="s">
        <v>3567</v>
      </c>
      <c r="Q541" s="987"/>
      <c r="R541" s="987"/>
      <c r="S541" s="987"/>
      <c r="T541" s="987"/>
      <c r="U541" s="987"/>
      <c r="V541" s="987">
        <f>O541</f>
        <v>19.66</v>
      </c>
      <c r="W541" s="987"/>
      <c r="X541" s="987"/>
      <c r="Y541" s="987"/>
      <c r="Z541" s="987">
        <f t="shared" si="139"/>
        <v>0</v>
      </c>
      <c r="AA541" s="987"/>
      <c r="AB541" s="987">
        <f t="shared" si="143"/>
        <v>19.66</v>
      </c>
      <c r="AC541" s="987">
        <f t="shared" si="143"/>
        <v>0</v>
      </c>
      <c r="AD541" s="987">
        <f t="shared" si="143"/>
        <v>0</v>
      </c>
      <c r="AE541" s="987">
        <f t="shared" si="143"/>
        <v>0</v>
      </c>
      <c r="AF541" s="987">
        <f t="shared" si="143"/>
        <v>0</v>
      </c>
      <c r="AG541" s="987">
        <f t="shared" si="143"/>
        <v>0</v>
      </c>
      <c r="AH541" s="987">
        <f t="shared" si="143"/>
        <v>0</v>
      </c>
      <c r="AI541" s="987">
        <f t="shared" si="143"/>
        <v>0</v>
      </c>
      <c r="AJ541" s="987">
        <f t="shared" si="143"/>
        <v>0</v>
      </c>
      <c r="AK541" s="987">
        <f t="shared" si="143"/>
        <v>0</v>
      </c>
      <c r="AL541" s="987">
        <f t="shared" si="144"/>
        <v>0</v>
      </c>
      <c r="AM541" s="987">
        <f t="shared" si="144"/>
        <v>0</v>
      </c>
      <c r="AN541" s="987">
        <f t="shared" si="144"/>
        <v>0</v>
      </c>
      <c r="AO541" s="987">
        <f t="shared" si="144"/>
        <v>0</v>
      </c>
      <c r="AP541" s="987">
        <f t="shared" si="144"/>
        <v>0</v>
      </c>
      <c r="AQ541" s="987">
        <f t="shared" si="144"/>
        <v>0</v>
      </c>
      <c r="AR541" s="987">
        <f t="shared" si="144"/>
        <v>0</v>
      </c>
    </row>
    <row r="542" spans="2:44">
      <c r="B542" s="948">
        <v>177</v>
      </c>
      <c r="C542" s="950" t="s">
        <v>3520</v>
      </c>
      <c r="D542" s="951">
        <v>203</v>
      </c>
      <c r="E542" s="951" t="s">
        <v>3538</v>
      </c>
      <c r="F542" s="948" t="s">
        <v>4475</v>
      </c>
      <c r="G542" s="949">
        <v>45001</v>
      </c>
      <c r="H542" s="948" t="s">
        <v>4476</v>
      </c>
      <c r="I542" s="948" t="s">
        <v>4409</v>
      </c>
      <c r="J542" s="948" t="s">
        <v>473</v>
      </c>
      <c r="K542" s="948" t="s">
        <v>3557</v>
      </c>
      <c r="L542" s="960">
        <v>54</v>
      </c>
      <c r="M542" s="987">
        <v>225</v>
      </c>
      <c r="N542" s="987">
        <v>0</v>
      </c>
      <c r="O542" s="987">
        <f t="shared" si="138"/>
        <v>225</v>
      </c>
      <c r="P542" s="987" t="s">
        <v>4477</v>
      </c>
      <c r="Q542" s="987"/>
      <c r="R542" s="987"/>
      <c r="S542" s="987"/>
      <c r="T542" s="987"/>
      <c r="U542" s="987"/>
      <c r="V542" s="987">
        <f>O542+S542</f>
        <v>225</v>
      </c>
      <c r="W542" s="987"/>
      <c r="X542" s="987"/>
      <c r="Y542" s="987"/>
      <c r="Z542" s="987">
        <f t="shared" si="139"/>
        <v>0</v>
      </c>
      <c r="AA542" s="987"/>
      <c r="AB542" s="987">
        <f t="shared" si="143"/>
        <v>225</v>
      </c>
      <c r="AC542" s="987">
        <f t="shared" si="143"/>
        <v>0</v>
      </c>
      <c r="AD542" s="987">
        <f t="shared" si="143"/>
        <v>0</v>
      </c>
      <c r="AE542" s="987">
        <f t="shared" si="143"/>
        <v>0</v>
      </c>
      <c r="AF542" s="987">
        <f t="shared" si="143"/>
        <v>0</v>
      </c>
      <c r="AG542" s="987">
        <f t="shared" si="143"/>
        <v>0</v>
      </c>
      <c r="AH542" s="987">
        <f t="shared" si="143"/>
        <v>0</v>
      </c>
      <c r="AI542" s="987">
        <f t="shared" si="143"/>
        <v>0</v>
      </c>
      <c r="AJ542" s="987">
        <f t="shared" si="143"/>
        <v>0</v>
      </c>
      <c r="AK542" s="987">
        <f t="shared" si="143"/>
        <v>0</v>
      </c>
      <c r="AL542" s="987">
        <f t="shared" si="144"/>
        <v>0</v>
      </c>
      <c r="AM542" s="987">
        <f t="shared" si="144"/>
        <v>0</v>
      </c>
      <c r="AN542" s="987">
        <f t="shared" si="144"/>
        <v>0</v>
      </c>
      <c r="AO542" s="987">
        <f t="shared" si="144"/>
        <v>0</v>
      </c>
      <c r="AP542" s="987">
        <f t="shared" si="144"/>
        <v>0</v>
      </c>
      <c r="AQ542" s="987">
        <f t="shared" si="144"/>
        <v>0</v>
      </c>
      <c r="AR542" s="987">
        <f t="shared" si="144"/>
        <v>0</v>
      </c>
    </row>
    <row r="543" spans="2:44">
      <c r="B543" s="948">
        <v>178</v>
      </c>
      <c r="C543" s="950" t="s">
        <v>3520</v>
      </c>
      <c r="D543" s="951">
        <v>204</v>
      </c>
      <c r="E543" s="951" t="s">
        <v>3538</v>
      </c>
      <c r="F543" s="948" t="s">
        <v>4478</v>
      </c>
      <c r="G543" s="949">
        <v>45044</v>
      </c>
      <c r="H543" s="948" t="s">
        <v>4479</v>
      </c>
      <c r="I543" s="948" t="s">
        <v>4409</v>
      </c>
      <c r="J543" s="948" t="s">
        <v>473</v>
      </c>
      <c r="K543" s="948" t="s">
        <v>3557</v>
      </c>
      <c r="L543" s="960">
        <v>54</v>
      </c>
      <c r="M543" s="987">
        <v>24.990000000000002</v>
      </c>
      <c r="N543" s="987">
        <v>0</v>
      </c>
      <c r="O543" s="987">
        <f t="shared" si="138"/>
        <v>24.990000000000002</v>
      </c>
      <c r="P543" s="987"/>
      <c r="Q543" s="987"/>
      <c r="R543" s="987"/>
      <c r="S543" s="987"/>
      <c r="T543" s="987"/>
      <c r="U543" s="987"/>
      <c r="V543" s="987">
        <f t="shared" ref="V543:V549" si="145">O543</f>
        <v>24.990000000000002</v>
      </c>
      <c r="W543" s="987"/>
      <c r="X543" s="987"/>
      <c r="Y543" s="987"/>
      <c r="Z543" s="987">
        <f t="shared" si="139"/>
        <v>0</v>
      </c>
      <c r="AA543" s="987"/>
      <c r="AB543" s="987">
        <f t="shared" si="143"/>
        <v>24.990000000000002</v>
      </c>
      <c r="AC543" s="987">
        <f t="shared" si="143"/>
        <v>0</v>
      </c>
      <c r="AD543" s="987">
        <f t="shared" si="143"/>
        <v>0</v>
      </c>
      <c r="AE543" s="987">
        <f t="shared" si="143"/>
        <v>0</v>
      </c>
      <c r="AF543" s="987">
        <f t="shared" si="143"/>
        <v>0</v>
      </c>
      <c r="AG543" s="987">
        <f t="shared" si="143"/>
        <v>0</v>
      </c>
      <c r="AH543" s="987">
        <f t="shared" si="143"/>
        <v>0</v>
      </c>
      <c r="AI543" s="987">
        <f t="shared" si="143"/>
        <v>0</v>
      </c>
      <c r="AJ543" s="987">
        <f t="shared" si="143"/>
        <v>0</v>
      </c>
      <c r="AK543" s="987">
        <f t="shared" si="143"/>
        <v>0</v>
      </c>
      <c r="AL543" s="987">
        <f t="shared" si="144"/>
        <v>0</v>
      </c>
      <c r="AM543" s="987">
        <f t="shared" si="144"/>
        <v>0</v>
      </c>
      <c r="AN543" s="987">
        <f t="shared" si="144"/>
        <v>0</v>
      </c>
      <c r="AO543" s="987">
        <f t="shared" si="144"/>
        <v>0</v>
      </c>
      <c r="AP543" s="987">
        <f t="shared" si="144"/>
        <v>0</v>
      </c>
      <c r="AQ543" s="987">
        <f t="shared" si="144"/>
        <v>0</v>
      </c>
      <c r="AR543" s="987">
        <f t="shared" si="144"/>
        <v>0</v>
      </c>
    </row>
    <row r="544" spans="2:44">
      <c r="B544" s="948">
        <v>179</v>
      </c>
      <c r="C544" s="950" t="s">
        <v>3520</v>
      </c>
      <c r="D544" s="951">
        <v>205</v>
      </c>
      <c r="E544" s="951" t="s">
        <v>3538</v>
      </c>
      <c r="F544" s="948" t="s">
        <v>4480</v>
      </c>
      <c r="G544" s="949">
        <v>45014</v>
      </c>
      <c r="H544" s="948" t="s">
        <v>4481</v>
      </c>
      <c r="I544" s="948" t="s">
        <v>4409</v>
      </c>
      <c r="J544" s="948" t="s">
        <v>473</v>
      </c>
      <c r="K544" s="948" t="s">
        <v>3557</v>
      </c>
      <c r="L544" s="960">
        <v>54</v>
      </c>
      <c r="M544" s="987">
        <v>170</v>
      </c>
      <c r="N544" s="987">
        <v>0</v>
      </c>
      <c r="O544" s="987">
        <f t="shared" si="138"/>
        <v>170</v>
      </c>
      <c r="P544" s="987"/>
      <c r="Q544" s="987"/>
      <c r="R544" s="987"/>
      <c r="S544" s="987"/>
      <c r="T544" s="987"/>
      <c r="U544" s="987"/>
      <c r="V544" s="987">
        <f t="shared" si="145"/>
        <v>170</v>
      </c>
      <c r="W544" s="987"/>
      <c r="X544" s="987"/>
      <c r="Y544" s="987"/>
      <c r="Z544" s="987">
        <f t="shared" si="139"/>
        <v>0</v>
      </c>
      <c r="AA544" s="987"/>
      <c r="AB544" s="987">
        <f t="shared" si="143"/>
        <v>170</v>
      </c>
      <c r="AC544" s="987">
        <f t="shared" si="143"/>
        <v>0</v>
      </c>
      <c r="AD544" s="987">
        <f t="shared" si="143"/>
        <v>0</v>
      </c>
      <c r="AE544" s="987">
        <f t="shared" si="143"/>
        <v>0</v>
      </c>
      <c r="AF544" s="987">
        <f t="shared" si="143"/>
        <v>0</v>
      </c>
      <c r="AG544" s="987">
        <f t="shared" si="143"/>
        <v>0</v>
      </c>
      <c r="AH544" s="987">
        <f t="shared" si="143"/>
        <v>0</v>
      </c>
      <c r="AI544" s="987">
        <f t="shared" si="143"/>
        <v>0</v>
      </c>
      <c r="AJ544" s="987">
        <f t="shared" si="143"/>
        <v>0</v>
      </c>
      <c r="AK544" s="987">
        <f t="shared" si="143"/>
        <v>0</v>
      </c>
      <c r="AL544" s="987">
        <f t="shared" si="144"/>
        <v>0</v>
      </c>
      <c r="AM544" s="987">
        <f t="shared" si="144"/>
        <v>0</v>
      </c>
      <c r="AN544" s="987">
        <f t="shared" si="144"/>
        <v>0</v>
      </c>
      <c r="AO544" s="987">
        <f t="shared" si="144"/>
        <v>0</v>
      </c>
      <c r="AP544" s="987">
        <f t="shared" si="144"/>
        <v>0</v>
      </c>
      <c r="AQ544" s="987">
        <f t="shared" si="144"/>
        <v>0</v>
      </c>
      <c r="AR544" s="987">
        <f t="shared" si="144"/>
        <v>0</v>
      </c>
    </row>
    <row r="545" spans="2:44">
      <c r="B545" s="948">
        <v>180</v>
      </c>
      <c r="C545" s="950" t="s">
        <v>3520</v>
      </c>
      <c r="D545" s="951">
        <v>206</v>
      </c>
      <c r="E545" s="951" t="s">
        <v>3538</v>
      </c>
      <c r="F545" s="948" t="s">
        <v>4482</v>
      </c>
      <c r="G545" s="949">
        <v>45066</v>
      </c>
      <c r="H545" s="948" t="s">
        <v>4483</v>
      </c>
      <c r="I545" s="948" t="s">
        <v>4409</v>
      </c>
      <c r="J545" s="948" t="s">
        <v>473</v>
      </c>
      <c r="K545" s="948" t="s">
        <v>3557</v>
      </c>
      <c r="L545" s="960">
        <v>54</v>
      </c>
      <c r="M545" s="987">
        <v>35.489999999999995</v>
      </c>
      <c r="N545" s="987">
        <v>0</v>
      </c>
      <c r="O545" s="987">
        <f t="shared" si="138"/>
        <v>35.489999999999995</v>
      </c>
      <c r="P545" s="987" t="s">
        <v>3567</v>
      </c>
      <c r="Q545" s="987"/>
      <c r="R545" s="987"/>
      <c r="S545" s="987"/>
      <c r="T545" s="987"/>
      <c r="U545" s="987"/>
      <c r="V545" s="987">
        <f t="shared" si="145"/>
        <v>35.489999999999995</v>
      </c>
      <c r="W545" s="987"/>
      <c r="X545" s="987"/>
      <c r="Y545" s="987"/>
      <c r="Z545" s="987">
        <f t="shared" si="139"/>
        <v>0</v>
      </c>
      <c r="AA545" s="987"/>
      <c r="AB545" s="987">
        <f t="shared" si="143"/>
        <v>35.489999999999995</v>
      </c>
      <c r="AC545" s="987">
        <f t="shared" si="143"/>
        <v>0</v>
      </c>
      <c r="AD545" s="987">
        <f t="shared" si="143"/>
        <v>0</v>
      </c>
      <c r="AE545" s="987">
        <f t="shared" si="143"/>
        <v>0</v>
      </c>
      <c r="AF545" s="987">
        <f t="shared" si="143"/>
        <v>0</v>
      </c>
      <c r="AG545" s="987">
        <f t="shared" si="143"/>
        <v>0</v>
      </c>
      <c r="AH545" s="987">
        <f t="shared" si="143"/>
        <v>0</v>
      </c>
      <c r="AI545" s="987">
        <f t="shared" si="143"/>
        <v>0</v>
      </c>
      <c r="AJ545" s="987">
        <f t="shared" si="143"/>
        <v>0</v>
      </c>
      <c r="AK545" s="987">
        <f t="shared" si="143"/>
        <v>0</v>
      </c>
      <c r="AL545" s="987">
        <f t="shared" si="144"/>
        <v>0</v>
      </c>
      <c r="AM545" s="987">
        <f t="shared" si="144"/>
        <v>0</v>
      </c>
      <c r="AN545" s="987">
        <f t="shared" si="144"/>
        <v>0</v>
      </c>
      <c r="AO545" s="987">
        <f t="shared" si="144"/>
        <v>0</v>
      </c>
      <c r="AP545" s="987">
        <f t="shared" si="144"/>
        <v>0</v>
      </c>
      <c r="AQ545" s="987">
        <f t="shared" si="144"/>
        <v>0</v>
      </c>
      <c r="AR545" s="987">
        <f t="shared" si="144"/>
        <v>0</v>
      </c>
    </row>
    <row r="546" spans="2:44">
      <c r="B546" s="948">
        <v>181</v>
      </c>
      <c r="C546" s="950" t="s">
        <v>3520</v>
      </c>
      <c r="D546" s="951">
        <v>207</v>
      </c>
      <c r="E546" s="951" t="s">
        <v>3538</v>
      </c>
      <c r="F546" s="948" t="s">
        <v>4484</v>
      </c>
      <c r="G546" s="949">
        <v>45021</v>
      </c>
      <c r="H546" s="948" t="s">
        <v>4485</v>
      </c>
      <c r="I546" s="948" t="s">
        <v>4409</v>
      </c>
      <c r="J546" s="948" t="s">
        <v>473</v>
      </c>
      <c r="K546" s="948" t="s">
        <v>3557</v>
      </c>
      <c r="L546" s="960">
        <v>54</v>
      </c>
      <c r="M546" s="987">
        <v>79.900000000000006</v>
      </c>
      <c r="N546" s="987">
        <v>0</v>
      </c>
      <c r="O546" s="987">
        <f t="shared" si="138"/>
        <v>79.900000000000006</v>
      </c>
      <c r="P546" s="987"/>
      <c r="Q546" s="987"/>
      <c r="R546" s="987"/>
      <c r="S546" s="987"/>
      <c r="T546" s="987"/>
      <c r="U546" s="987"/>
      <c r="V546" s="987">
        <f t="shared" si="145"/>
        <v>79.900000000000006</v>
      </c>
      <c r="W546" s="987"/>
      <c r="X546" s="987"/>
      <c r="Y546" s="987"/>
      <c r="Z546" s="987">
        <f t="shared" si="139"/>
        <v>0</v>
      </c>
      <c r="AA546" s="987"/>
      <c r="AB546" s="987">
        <f t="shared" si="143"/>
        <v>79.900000000000006</v>
      </c>
      <c r="AC546" s="987">
        <f t="shared" si="143"/>
        <v>0</v>
      </c>
      <c r="AD546" s="987">
        <f t="shared" si="143"/>
        <v>0</v>
      </c>
      <c r="AE546" s="987">
        <f t="shared" si="143"/>
        <v>0</v>
      </c>
      <c r="AF546" s="987">
        <f t="shared" si="143"/>
        <v>0</v>
      </c>
      <c r="AG546" s="987">
        <f t="shared" si="143"/>
        <v>0</v>
      </c>
      <c r="AH546" s="987">
        <f t="shared" si="143"/>
        <v>0</v>
      </c>
      <c r="AI546" s="987">
        <f t="shared" si="143"/>
        <v>0</v>
      </c>
      <c r="AJ546" s="987">
        <f t="shared" si="143"/>
        <v>0</v>
      </c>
      <c r="AK546" s="987">
        <f t="shared" si="143"/>
        <v>0</v>
      </c>
      <c r="AL546" s="987">
        <f t="shared" si="144"/>
        <v>0</v>
      </c>
      <c r="AM546" s="987">
        <f t="shared" si="144"/>
        <v>0</v>
      </c>
      <c r="AN546" s="987">
        <f t="shared" si="144"/>
        <v>0</v>
      </c>
      <c r="AO546" s="987">
        <f t="shared" si="144"/>
        <v>0</v>
      </c>
      <c r="AP546" s="987">
        <f t="shared" si="144"/>
        <v>0</v>
      </c>
      <c r="AQ546" s="987">
        <f t="shared" si="144"/>
        <v>0</v>
      </c>
      <c r="AR546" s="987">
        <f t="shared" si="144"/>
        <v>0</v>
      </c>
    </row>
    <row r="547" spans="2:44">
      <c r="B547" s="948">
        <v>182</v>
      </c>
      <c r="C547" s="950" t="s">
        <v>3520</v>
      </c>
      <c r="D547" s="951">
        <v>208</v>
      </c>
      <c r="E547" s="951" t="s">
        <v>3538</v>
      </c>
      <c r="F547" s="948" t="s">
        <v>4486</v>
      </c>
      <c r="G547" s="949">
        <v>45041</v>
      </c>
      <c r="H547" s="948" t="s">
        <v>4487</v>
      </c>
      <c r="I547" s="948" t="s">
        <v>4409</v>
      </c>
      <c r="J547" s="948" t="s">
        <v>473</v>
      </c>
      <c r="K547" s="948" t="s">
        <v>3557</v>
      </c>
      <c r="L547" s="960">
        <v>54</v>
      </c>
      <c r="M547" s="987">
        <v>19.580000000000002</v>
      </c>
      <c r="N547" s="987">
        <v>0</v>
      </c>
      <c r="O547" s="987">
        <f t="shared" si="138"/>
        <v>19.580000000000002</v>
      </c>
      <c r="P547" s="987"/>
      <c r="Q547" s="987"/>
      <c r="R547" s="987"/>
      <c r="S547" s="987"/>
      <c r="T547" s="987"/>
      <c r="U547" s="987"/>
      <c r="V547" s="987">
        <f t="shared" si="145"/>
        <v>19.580000000000002</v>
      </c>
      <c r="W547" s="987"/>
      <c r="X547" s="987"/>
      <c r="Y547" s="987"/>
      <c r="Z547" s="987">
        <f t="shared" si="139"/>
        <v>0</v>
      </c>
      <c r="AA547" s="987"/>
      <c r="AB547" s="987">
        <f t="shared" si="143"/>
        <v>19.580000000000002</v>
      </c>
      <c r="AC547" s="987">
        <f t="shared" si="143"/>
        <v>0</v>
      </c>
      <c r="AD547" s="987">
        <f t="shared" si="143"/>
        <v>0</v>
      </c>
      <c r="AE547" s="987">
        <f t="shared" si="143"/>
        <v>0</v>
      </c>
      <c r="AF547" s="987">
        <f t="shared" si="143"/>
        <v>0</v>
      </c>
      <c r="AG547" s="987">
        <f t="shared" si="143"/>
        <v>0</v>
      </c>
      <c r="AH547" s="987">
        <f t="shared" si="143"/>
        <v>0</v>
      </c>
      <c r="AI547" s="987">
        <f t="shared" si="143"/>
        <v>0</v>
      </c>
      <c r="AJ547" s="987">
        <f t="shared" si="143"/>
        <v>0</v>
      </c>
      <c r="AK547" s="987">
        <f t="shared" si="143"/>
        <v>0</v>
      </c>
      <c r="AL547" s="987">
        <f t="shared" si="144"/>
        <v>0</v>
      </c>
      <c r="AM547" s="987">
        <f t="shared" si="144"/>
        <v>0</v>
      </c>
      <c r="AN547" s="987">
        <f t="shared" si="144"/>
        <v>0</v>
      </c>
      <c r="AO547" s="987">
        <f t="shared" si="144"/>
        <v>0</v>
      </c>
      <c r="AP547" s="987">
        <f t="shared" si="144"/>
        <v>0</v>
      </c>
      <c r="AQ547" s="987">
        <f t="shared" si="144"/>
        <v>0</v>
      </c>
      <c r="AR547" s="987">
        <f t="shared" si="144"/>
        <v>0</v>
      </c>
    </row>
    <row r="548" spans="2:44">
      <c r="B548" s="948">
        <v>183</v>
      </c>
      <c r="C548" s="950" t="s">
        <v>3520</v>
      </c>
      <c r="D548" s="951">
        <v>209</v>
      </c>
      <c r="E548" s="951" t="s">
        <v>3538</v>
      </c>
      <c r="F548" s="948" t="s">
        <v>4488</v>
      </c>
      <c r="G548" s="949">
        <v>45001</v>
      </c>
      <c r="H548" s="948" t="s">
        <v>4489</v>
      </c>
      <c r="I548" s="948" t="s">
        <v>4409</v>
      </c>
      <c r="J548" s="948" t="s">
        <v>473</v>
      </c>
      <c r="K548" s="948" t="s">
        <v>3557</v>
      </c>
      <c r="L548" s="960">
        <v>54</v>
      </c>
      <c r="M548" s="987">
        <v>35</v>
      </c>
      <c r="N548" s="987">
        <v>0</v>
      </c>
      <c r="O548" s="987">
        <f t="shared" si="138"/>
        <v>35</v>
      </c>
      <c r="P548" s="987"/>
      <c r="Q548" s="987"/>
      <c r="R548" s="987"/>
      <c r="S548" s="987"/>
      <c r="T548" s="987"/>
      <c r="U548" s="987"/>
      <c r="V548" s="987">
        <f t="shared" si="145"/>
        <v>35</v>
      </c>
      <c r="W548" s="987"/>
      <c r="X548" s="987"/>
      <c r="Y548" s="987"/>
      <c r="Z548" s="987">
        <f t="shared" si="139"/>
        <v>0</v>
      </c>
      <c r="AA548" s="987"/>
      <c r="AB548" s="987">
        <f t="shared" ref="AB548:AK557" si="146">IF(AB$6-$L548=0,$M548,0)</f>
        <v>35</v>
      </c>
      <c r="AC548" s="987">
        <f t="shared" si="146"/>
        <v>0</v>
      </c>
      <c r="AD548" s="987">
        <f t="shared" si="146"/>
        <v>0</v>
      </c>
      <c r="AE548" s="987">
        <f t="shared" si="146"/>
        <v>0</v>
      </c>
      <c r="AF548" s="987">
        <f t="shared" si="146"/>
        <v>0</v>
      </c>
      <c r="AG548" s="987">
        <f t="shared" si="146"/>
        <v>0</v>
      </c>
      <c r="AH548" s="987">
        <f t="shared" si="146"/>
        <v>0</v>
      </c>
      <c r="AI548" s="987">
        <f t="shared" si="146"/>
        <v>0</v>
      </c>
      <c r="AJ548" s="987">
        <f t="shared" si="146"/>
        <v>0</v>
      </c>
      <c r="AK548" s="987">
        <f t="shared" si="146"/>
        <v>0</v>
      </c>
      <c r="AL548" s="987">
        <f t="shared" ref="AL548:AR557" si="147">IF(AL$6-$L548=0,$M548,0)</f>
        <v>0</v>
      </c>
      <c r="AM548" s="987">
        <f t="shared" si="147"/>
        <v>0</v>
      </c>
      <c r="AN548" s="987">
        <f t="shared" si="147"/>
        <v>0</v>
      </c>
      <c r="AO548" s="987">
        <f t="shared" si="147"/>
        <v>0</v>
      </c>
      <c r="AP548" s="987">
        <f t="shared" si="147"/>
        <v>0</v>
      </c>
      <c r="AQ548" s="987">
        <f t="shared" si="147"/>
        <v>0</v>
      </c>
      <c r="AR548" s="987">
        <f t="shared" si="147"/>
        <v>0</v>
      </c>
    </row>
    <row r="549" spans="2:44">
      <c r="B549" s="948">
        <v>184</v>
      </c>
      <c r="C549" s="950" t="s">
        <v>3520</v>
      </c>
      <c r="D549" s="951">
        <v>210</v>
      </c>
      <c r="E549" s="951" t="s">
        <v>3538</v>
      </c>
      <c r="F549" s="948" t="s">
        <v>4490</v>
      </c>
      <c r="G549" s="949">
        <v>45023</v>
      </c>
      <c r="H549" s="948" t="s">
        <v>4491</v>
      </c>
      <c r="I549" s="948" t="s">
        <v>4409</v>
      </c>
      <c r="J549" s="948" t="s">
        <v>473</v>
      </c>
      <c r="K549" s="948" t="s">
        <v>3557</v>
      </c>
      <c r="L549" s="960">
        <v>54</v>
      </c>
      <c r="M549" s="987">
        <v>14.23</v>
      </c>
      <c r="N549" s="987">
        <v>0</v>
      </c>
      <c r="O549" s="987">
        <f t="shared" si="138"/>
        <v>14.23</v>
      </c>
      <c r="P549" s="987"/>
      <c r="Q549" s="987"/>
      <c r="R549" s="987"/>
      <c r="S549" s="987"/>
      <c r="T549" s="987"/>
      <c r="U549" s="987"/>
      <c r="V549" s="987">
        <f t="shared" si="145"/>
        <v>14.23</v>
      </c>
      <c r="W549" s="987"/>
      <c r="X549" s="987"/>
      <c r="Y549" s="987"/>
      <c r="Z549" s="987">
        <f t="shared" si="139"/>
        <v>0</v>
      </c>
      <c r="AA549" s="987"/>
      <c r="AB549" s="987">
        <f t="shared" si="146"/>
        <v>14.23</v>
      </c>
      <c r="AC549" s="987">
        <f t="shared" si="146"/>
        <v>0</v>
      </c>
      <c r="AD549" s="987">
        <f t="shared" si="146"/>
        <v>0</v>
      </c>
      <c r="AE549" s="987">
        <f t="shared" si="146"/>
        <v>0</v>
      </c>
      <c r="AF549" s="987">
        <f t="shared" si="146"/>
        <v>0</v>
      </c>
      <c r="AG549" s="987">
        <f t="shared" si="146"/>
        <v>0</v>
      </c>
      <c r="AH549" s="987">
        <f t="shared" si="146"/>
        <v>0</v>
      </c>
      <c r="AI549" s="987">
        <f t="shared" si="146"/>
        <v>0</v>
      </c>
      <c r="AJ549" s="987">
        <f t="shared" si="146"/>
        <v>0</v>
      </c>
      <c r="AK549" s="987">
        <f t="shared" si="146"/>
        <v>0</v>
      </c>
      <c r="AL549" s="987">
        <f t="shared" si="147"/>
        <v>0</v>
      </c>
      <c r="AM549" s="987">
        <f t="shared" si="147"/>
        <v>0</v>
      </c>
      <c r="AN549" s="987">
        <f t="shared" si="147"/>
        <v>0</v>
      </c>
      <c r="AO549" s="987">
        <f t="shared" si="147"/>
        <v>0</v>
      </c>
      <c r="AP549" s="987">
        <f t="shared" si="147"/>
        <v>0</v>
      </c>
      <c r="AQ549" s="987">
        <f t="shared" si="147"/>
        <v>0</v>
      </c>
      <c r="AR549" s="987">
        <f t="shared" si="147"/>
        <v>0</v>
      </c>
    </row>
    <row r="550" spans="2:44">
      <c r="B550" s="948">
        <v>185</v>
      </c>
      <c r="C550" s="950" t="s">
        <v>3520</v>
      </c>
      <c r="D550" s="951">
        <v>211</v>
      </c>
      <c r="E550" s="951" t="s">
        <v>3538</v>
      </c>
      <c r="F550" s="948" t="s">
        <v>4492</v>
      </c>
      <c r="G550" s="949">
        <v>45001</v>
      </c>
      <c r="H550" s="948" t="s">
        <v>4493</v>
      </c>
      <c r="I550" s="948" t="s">
        <v>4409</v>
      </c>
      <c r="J550" s="948" t="s">
        <v>473</v>
      </c>
      <c r="K550" s="948" t="s">
        <v>3557</v>
      </c>
      <c r="L550" s="960">
        <v>54</v>
      </c>
      <c r="M550" s="987">
        <v>93</v>
      </c>
      <c r="N550" s="987">
        <v>0</v>
      </c>
      <c r="O550" s="987">
        <f t="shared" si="138"/>
        <v>93</v>
      </c>
      <c r="P550" s="987" t="s">
        <v>2318</v>
      </c>
      <c r="Q550" s="987"/>
      <c r="R550" s="987"/>
      <c r="S550" s="987"/>
      <c r="T550" s="987"/>
      <c r="U550" s="987"/>
      <c r="V550" s="987"/>
      <c r="W550" s="987">
        <f>O550</f>
        <v>93</v>
      </c>
      <c r="X550" s="987"/>
      <c r="Y550" s="987"/>
      <c r="Z550" s="987">
        <f t="shared" si="139"/>
        <v>0</v>
      </c>
      <c r="AA550" s="987"/>
      <c r="AB550" s="987">
        <f t="shared" si="146"/>
        <v>93</v>
      </c>
      <c r="AC550" s="987">
        <f t="shared" si="146"/>
        <v>0</v>
      </c>
      <c r="AD550" s="987">
        <f t="shared" si="146"/>
        <v>0</v>
      </c>
      <c r="AE550" s="987">
        <f t="shared" si="146"/>
        <v>0</v>
      </c>
      <c r="AF550" s="987">
        <f t="shared" si="146"/>
        <v>0</v>
      </c>
      <c r="AG550" s="987">
        <f t="shared" si="146"/>
        <v>0</v>
      </c>
      <c r="AH550" s="987">
        <f t="shared" si="146"/>
        <v>0</v>
      </c>
      <c r="AI550" s="987">
        <f t="shared" si="146"/>
        <v>0</v>
      </c>
      <c r="AJ550" s="987">
        <f t="shared" si="146"/>
        <v>0</v>
      </c>
      <c r="AK550" s="987">
        <f t="shared" si="146"/>
        <v>0</v>
      </c>
      <c r="AL550" s="987">
        <f t="shared" si="147"/>
        <v>0</v>
      </c>
      <c r="AM550" s="987">
        <f t="shared" si="147"/>
        <v>0</v>
      </c>
      <c r="AN550" s="987">
        <f t="shared" si="147"/>
        <v>0</v>
      </c>
      <c r="AO550" s="987">
        <f t="shared" si="147"/>
        <v>0</v>
      </c>
      <c r="AP550" s="987">
        <f t="shared" si="147"/>
        <v>0</v>
      </c>
      <c r="AQ550" s="987">
        <f t="shared" si="147"/>
        <v>0</v>
      </c>
      <c r="AR550" s="987">
        <f t="shared" si="147"/>
        <v>0</v>
      </c>
    </row>
    <row r="551" spans="2:44">
      <c r="B551" s="948">
        <v>186</v>
      </c>
      <c r="C551" s="950" t="s">
        <v>3520</v>
      </c>
      <c r="D551" s="951">
        <v>212</v>
      </c>
      <c r="E551" s="951" t="s">
        <v>3538</v>
      </c>
      <c r="F551" s="948" t="s">
        <v>4494</v>
      </c>
      <c r="G551" s="949">
        <v>45020</v>
      </c>
      <c r="H551" s="948" t="s">
        <v>4495</v>
      </c>
      <c r="I551" s="948" t="s">
        <v>4409</v>
      </c>
      <c r="J551" s="948" t="s">
        <v>473</v>
      </c>
      <c r="K551" s="948" t="s">
        <v>3557</v>
      </c>
      <c r="L551" s="960">
        <v>54</v>
      </c>
      <c r="M551" s="987">
        <v>79</v>
      </c>
      <c r="N551" s="987">
        <v>0</v>
      </c>
      <c r="O551" s="987">
        <f t="shared" si="138"/>
        <v>79</v>
      </c>
      <c r="P551" s="987"/>
      <c r="Q551" s="987"/>
      <c r="R551" s="987"/>
      <c r="S551" s="987"/>
      <c r="T551" s="987"/>
      <c r="U551" s="987"/>
      <c r="V551" s="987">
        <f t="shared" ref="V551:V558" si="148">O551</f>
        <v>79</v>
      </c>
      <c r="W551" s="987"/>
      <c r="X551" s="987"/>
      <c r="Y551" s="987"/>
      <c r="Z551" s="987">
        <f t="shared" si="139"/>
        <v>0</v>
      </c>
      <c r="AA551" s="987"/>
      <c r="AB551" s="987">
        <f t="shared" si="146"/>
        <v>79</v>
      </c>
      <c r="AC551" s="987">
        <f t="shared" si="146"/>
        <v>0</v>
      </c>
      <c r="AD551" s="987">
        <f t="shared" si="146"/>
        <v>0</v>
      </c>
      <c r="AE551" s="987">
        <f t="shared" si="146"/>
        <v>0</v>
      </c>
      <c r="AF551" s="987">
        <f t="shared" si="146"/>
        <v>0</v>
      </c>
      <c r="AG551" s="987">
        <f t="shared" si="146"/>
        <v>0</v>
      </c>
      <c r="AH551" s="987">
        <f t="shared" si="146"/>
        <v>0</v>
      </c>
      <c r="AI551" s="987">
        <f t="shared" si="146"/>
        <v>0</v>
      </c>
      <c r="AJ551" s="987">
        <f t="shared" si="146"/>
        <v>0</v>
      </c>
      <c r="AK551" s="987">
        <f t="shared" si="146"/>
        <v>0</v>
      </c>
      <c r="AL551" s="987">
        <f t="shared" si="147"/>
        <v>0</v>
      </c>
      <c r="AM551" s="987">
        <f t="shared" si="147"/>
        <v>0</v>
      </c>
      <c r="AN551" s="987">
        <f t="shared" si="147"/>
        <v>0</v>
      </c>
      <c r="AO551" s="987">
        <f t="shared" si="147"/>
        <v>0</v>
      </c>
      <c r="AP551" s="987">
        <f t="shared" si="147"/>
        <v>0</v>
      </c>
      <c r="AQ551" s="987">
        <f t="shared" si="147"/>
        <v>0</v>
      </c>
      <c r="AR551" s="987">
        <f t="shared" si="147"/>
        <v>0</v>
      </c>
    </row>
    <row r="552" spans="2:44">
      <c r="B552" s="948">
        <v>187</v>
      </c>
      <c r="C552" s="950" t="s">
        <v>3520</v>
      </c>
      <c r="D552" s="951">
        <v>213</v>
      </c>
      <c r="E552" s="951" t="s">
        <v>3538</v>
      </c>
      <c r="F552" s="948" t="s">
        <v>4496</v>
      </c>
      <c r="G552" s="949">
        <v>44986</v>
      </c>
      <c r="H552" s="948" t="s">
        <v>4497</v>
      </c>
      <c r="I552" s="948" t="s">
        <v>4409</v>
      </c>
      <c r="J552" s="948" t="s">
        <v>473</v>
      </c>
      <c r="K552" s="948" t="s">
        <v>3557</v>
      </c>
      <c r="L552" s="960">
        <v>54</v>
      </c>
      <c r="M552" s="987">
        <v>150</v>
      </c>
      <c r="N552" s="987">
        <v>0</v>
      </c>
      <c r="O552" s="987">
        <f t="shared" si="138"/>
        <v>150</v>
      </c>
      <c r="P552" s="987"/>
      <c r="Q552" s="987"/>
      <c r="R552" s="987"/>
      <c r="S552" s="987"/>
      <c r="T552" s="987"/>
      <c r="U552" s="987"/>
      <c r="V552" s="987">
        <f t="shared" si="148"/>
        <v>150</v>
      </c>
      <c r="W552" s="987"/>
      <c r="X552" s="987"/>
      <c r="Y552" s="987"/>
      <c r="Z552" s="987">
        <f t="shared" si="139"/>
        <v>0</v>
      </c>
      <c r="AA552" s="987"/>
      <c r="AB552" s="987">
        <f t="shared" si="146"/>
        <v>150</v>
      </c>
      <c r="AC552" s="987">
        <f t="shared" si="146"/>
        <v>0</v>
      </c>
      <c r="AD552" s="987">
        <f t="shared" si="146"/>
        <v>0</v>
      </c>
      <c r="AE552" s="987">
        <f t="shared" si="146"/>
        <v>0</v>
      </c>
      <c r="AF552" s="987">
        <f t="shared" si="146"/>
        <v>0</v>
      </c>
      <c r="AG552" s="987">
        <f t="shared" si="146"/>
        <v>0</v>
      </c>
      <c r="AH552" s="987">
        <f t="shared" si="146"/>
        <v>0</v>
      </c>
      <c r="AI552" s="987">
        <f t="shared" si="146"/>
        <v>0</v>
      </c>
      <c r="AJ552" s="987">
        <f t="shared" si="146"/>
        <v>0</v>
      </c>
      <c r="AK552" s="987">
        <f t="shared" si="146"/>
        <v>0</v>
      </c>
      <c r="AL552" s="987">
        <f t="shared" si="147"/>
        <v>0</v>
      </c>
      <c r="AM552" s="987">
        <f t="shared" si="147"/>
        <v>0</v>
      </c>
      <c r="AN552" s="987">
        <f t="shared" si="147"/>
        <v>0</v>
      </c>
      <c r="AO552" s="987">
        <f t="shared" si="147"/>
        <v>0</v>
      </c>
      <c r="AP552" s="987">
        <f t="shared" si="147"/>
        <v>0</v>
      </c>
      <c r="AQ552" s="987">
        <f t="shared" si="147"/>
        <v>0</v>
      </c>
      <c r="AR552" s="987">
        <f t="shared" si="147"/>
        <v>0</v>
      </c>
    </row>
    <row r="553" spans="2:44">
      <c r="B553" s="948">
        <v>188</v>
      </c>
      <c r="C553" s="950" t="s">
        <v>3520</v>
      </c>
      <c r="D553" s="951">
        <v>214</v>
      </c>
      <c r="E553" s="951" t="s">
        <v>3538</v>
      </c>
      <c r="F553" s="948" t="s">
        <v>4498</v>
      </c>
      <c r="G553" s="949">
        <v>44986</v>
      </c>
      <c r="H553" s="948" t="s">
        <v>4499</v>
      </c>
      <c r="I553" s="948" t="s">
        <v>4409</v>
      </c>
      <c r="J553" s="948" t="s">
        <v>473</v>
      </c>
      <c r="K553" s="948" t="s">
        <v>3557</v>
      </c>
      <c r="L553" s="960">
        <v>54</v>
      </c>
      <c r="M553" s="987">
        <v>101.39</v>
      </c>
      <c r="N553" s="987">
        <v>0</v>
      </c>
      <c r="O553" s="987">
        <f t="shared" si="138"/>
        <v>101.39</v>
      </c>
      <c r="P553" s="987"/>
      <c r="Q553" s="987"/>
      <c r="R553" s="987"/>
      <c r="S553" s="987"/>
      <c r="T553" s="987"/>
      <c r="U553" s="987"/>
      <c r="V553" s="987">
        <f t="shared" si="148"/>
        <v>101.39</v>
      </c>
      <c r="W553" s="987"/>
      <c r="X553" s="987"/>
      <c r="Y553" s="987"/>
      <c r="Z553" s="987">
        <f t="shared" si="139"/>
        <v>0</v>
      </c>
      <c r="AA553" s="987"/>
      <c r="AB553" s="987">
        <f t="shared" si="146"/>
        <v>101.39</v>
      </c>
      <c r="AC553" s="987">
        <f t="shared" si="146"/>
        <v>0</v>
      </c>
      <c r="AD553" s="987">
        <f t="shared" si="146"/>
        <v>0</v>
      </c>
      <c r="AE553" s="987">
        <f t="shared" si="146"/>
        <v>0</v>
      </c>
      <c r="AF553" s="987">
        <f t="shared" si="146"/>
        <v>0</v>
      </c>
      <c r="AG553" s="987">
        <f t="shared" si="146"/>
        <v>0</v>
      </c>
      <c r="AH553" s="987">
        <f t="shared" si="146"/>
        <v>0</v>
      </c>
      <c r="AI553" s="987">
        <f t="shared" si="146"/>
        <v>0</v>
      </c>
      <c r="AJ553" s="987">
        <f t="shared" si="146"/>
        <v>0</v>
      </c>
      <c r="AK553" s="987">
        <f t="shared" si="146"/>
        <v>0</v>
      </c>
      <c r="AL553" s="987">
        <f t="shared" si="147"/>
        <v>0</v>
      </c>
      <c r="AM553" s="987">
        <f t="shared" si="147"/>
        <v>0</v>
      </c>
      <c r="AN553" s="987">
        <f t="shared" si="147"/>
        <v>0</v>
      </c>
      <c r="AO553" s="987">
        <f t="shared" si="147"/>
        <v>0</v>
      </c>
      <c r="AP553" s="987">
        <f t="shared" si="147"/>
        <v>0</v>
      </c>
      <c r="AQ553" s="987">
        <f t="shared" si="147"/>
        <v>0</v>
      </c>
      <c r="AR553" s="987">
        <f t="shared" si="147"/>
        <v>0</v>
      </c>
    </row>
    <row r="554" spans="2:44">
      <c r="B554" s="948">
        <v>189</v>
      </c>
      <c r="C554" s="950" t="s">
        <v>3520</v>
      </c>
      <c r="D554" s="951">
        <v>215</v>
      </c>
      <c r="E554" s="951" t="s">
        <v>3538</v>
      </c>
      <c r="F554" s="948" t="s">
        <v>4500</v>
      </c>
      <c r="G554" s="949">
        <v>44991</v>
      </c>
      <c r="H554" s="948" t="s">
        <v>4501</v>
      </c>
      <c r="I554" s="948" t="s">
        <v>4409</v>
      </c>
      <c r="J554" s="948" t="s">
        <v>473</v>
      </c>
      <c r="K554" s="948" t="s">
        <v>3557</v>
      </c>
      <c r="L554" s="960">
        <v>54</v>
      </c>
      <c r="M554" s="987">
        <v>21.59</v>
      </c>
      <c r="N554" s="987">
        <v>0</v>
      </c>
      <c r="O554" s="987">
        <f t="shared" si="138"/>
        <v>21.59</v>
      </c>
      <c r="P554" s="987"/>
      <c r="Q554" s="987"/>
      <c r="R554" s="987"/>
      <c r="S554" s="987"/>
      <c r="T554" s="987"/>
      <c r="U554" s="987"/>
      <c r="V554" s="987">
        <f t="shared" si="148"/>
        <v>21.59</v>
      </c>
      <c r="W554" s="987"/>
      <c r="X554" s="987"/>
      <c r="Y554" s="987"/>
      <c r="Z554" s="987">
        <f t="shared" si="139"/>
        <v>0</v>
      </c>
      <c r="AA554" s="987"/>
      <c r="AB554" s="987">
        <f t="shared" si="146"/>
        <v>21.59</v>
      </c>
      <c r="AC554" s="987">
        <f t="shared" si="146"/>
        <v>0</v>
      </c>
      <c r="AD554" s="987">
        <f t="shared" si="146"/>
        <v>0</v>
      </c>
      <c r="AE554" s="987">
        <f t="shared" si="146"/>
        <v>0</v>
      </c>
      <c r="AF554" s="987">
        <f t="shared" si="146"/>
        <v>0</v>
      </c>
      <c r="AG554" s="987">
        <f t="shared" si="146"/>
        <v>0</v>
      </c>
      <c r="AH554" s="987">
        <f t="shared" si="146"/>
        <v>0</v>
      </c>
      <c r="AI554" s="987">
        <f t="shared" si="146"/>
        <v>0</v>
      </c>
      <c r="AJ554" s="987">
        <f t="shared" si="146"/>
        <v>0</v>
      </c>
      <c r="AK554" s="987">
        <f t="shared" si="146"/>
        <v>0</v>
      </c>
      <c r="AL554" s="987">
        <f t="shared" si="147"/>
        <v>0</v>
      </c>
      <c r="AM554" s="987">
        <f t="shared" si="147"/>
        <v>0</v>
      </c>
      <c r="AN554" s="987">
        <f t="shared" si="147"/>
        <v>0</v>
      </c>
      <c r="AO554" s="987">
        <f t="shared" si="147"/>
        <v>0</v>
      </c>
      <c r="AP554" s="987">
        <f t="shared" si="147"/>
        <v>0</v>
      </c>
      <c r="AQ554" s="987">
        <f t="shared" si="147"/>
        <v>0</v>
      </c>
      <c r="AR554" s="987">
        <f t="shared" si="147"/>
        <v>0</v>
      </c>
    </row>
    <row r="555" spans="2:44">
      <c r="B555" s="948">
        <v>190</v>
      </c>
      <c r="C555" s="950" t="s">
        <v>3520</v>
      </c>
      <c r="D555" s="951">
        <v>216</v>
      </c>
      <c r="E555" s="951" t="s">
        <v>3538</v>
      </c>
      <c r="F555" s="948" t="s">
        <v>4502</v>
      </c>
      <c r="G555" s="949">
        <v>44995</v>
      </c>
      <c r="H555" s="948" t="s">
        <v>4503</v>
      </c>
      <c r="I555" s="948" t="s">
        <v>4409</v>
      </c>
      <c r="J555" s="948" t="s">
        <v>473</v>
      </c>
      <c r="K555" s="948" t="s">
        <v>3557</v>
      </c>
      <c r="L555" s="960">
        <v>54</v>
      </c>
      <c r="M555" s="987">
        <v>44.5</v>
      </c>
      <c r="N555" s="987">
        <v>0</v>
      </c>
      <c r="O555" s="987">
        <f t="shared" si="138"/>
        <v>44.5</v>
      </c>
      <c r="P555" s="987"/>
      <c r="Q555" s="987"/>
      <c r="R555" s="987"/>
      <c r="S555" s="987"/>
      <c r="T555" s="987"/>
      <c r="U555" s="987"/>
      <c r="V555" s="987">
        <f t="shared" si="148"/>
        <v>44.5</v>
      </c>
      <c r="W555" s="987"/>
      <c r="X555" s="987"/>
      <c r="Y555" s="987"/>
      <c r="Z555" s="987">
        <f t="shared" si="139"/>
        <v>0</v>
      </c>
      <c r="AA555" s="987"/>
      <c r="AB555" s="987">
        <f t="shared" si="146"/>
        <v>44.5</v>
      </c>
      <c r="AC555" s="987">
        <f t="shared" si="146"/>
        <v>0</v>
      </c>
      <c r="AD555" s="987">
        <f t="shared" si="146"/>
        <v>0</v>
      </c>
      <c r="AE555" s="987">
        <f t="shared" si="146"/>
        <v>0</v>
      </c>
      <c r="AF555" s="987">
        <f t="shared" si="146"/>
        <v>0</v>
      </c>
      <c r="AG555" s="987">
        <f t="shared" si="146"/>
        <v>0</v>
      </c>
      <c r="AH555" s="987">
        <f t="shared" si="146"/>
        <v>0</v>
      </c>
      <c r="AI555" s="987">
        <f t="shared" si="146"/>
        <v>0</v>
      </c>
      <c r="AJ555" s="987">
        <f t="shared" si="146"/>
        <v>0</v>
      </c>
      <c r="AK555" s="987">
        <f t="shared" si="146"/>
        <v>0</v>
      </c>
      <c r="AL555" s="987">
        <f t="shared" si="147"/>
        <v>0</v>
      </c>
      <c r="AM555" s="987">
        <f t="shared" si="147"/>
        <v>0</v>
      </c>
      <c r="AN555" s="987">
        <f t="shared" si="147"/>
        <v>0</v>
      </c>
      <c r="AO555" s="987">
        <f t="shared" si="147"/>
        <v>0</v>
      </c>
      <c r="AP555" s="987">
        <f t="shared" si="147"/>
        <v>0</v>
      </c>
      <c r="AQ555" s="987">
        <f t="shared" si="147"/>
        <v>0</v>
      </c>
      <c r="AR555" s="987">
        <f t="shared" si="147"/>
        <v>0</v>
      </c>
    </row>
    <row r="556" spans="2:44">
      <c r="B556" s="948">
        <v>191</v>
      </c>
      <c r="C556" s="950" t="s">
        <v>3520</v>
      </c>
      <c r="D556" s="951">
        <v>217</v>
      </c>
      <c r="E556" s="951" t="s">
        <v>3538</v>
      </c>
      <c r="F556" s="948" t="s">
        <v>4504</v>
      </c>
      <c r="G556" s="949">
        <v>45001</v>
      </c>
      <c r="H556" s="948" t="s">
        <v>4505</v>
      </c>
      <c r="I556" s="948" t="s">
        <v>4409</v>
      </c>
      <c r="J556" s="948" t="s">
        <v>473</v>
      </c>
      <c r="K556" s="948" t="s">
        <v>3557</v>
      </c>
      <c r="L556" s="960">
        <v>54</v>
      </c>
      <c r="M556" s="987">
        <v>43</v>
      </c>
      <c r="N556" s="987">
        <v>0</v>
      </c>
      <c r="O556" s="987">
        <f t="shared" si="138"/>
        <v>43</v>
      </c>
      <c r="P556" s="987"/>
      <c r="Q556" s="987"/>
      <c r="R556" s="987"/>
      <c r="S556" s="987"/>
      <c r="T556" s="987"/>
      <c r="U556" s="987"/>
      <c r="V556" s="987">
        <f t="shared" si="148"/>
        <v>43</v>
      </c>
      <c r="W556" s="987"/>
      <c r="X556" s="987"/>
      <c r="Y556" s="987"/>
      <c r="Z556" s="987">
        <f t="shared" si="139"/>
        <v>0</v>
      </c>
      <c r="AA556" s="987"/>
      <c r="AB556" s="987">
        <f t="shared" si="146"/>
        <v>43</v>
      </c>
      <c r="AC556" s="987">
        <f t="shared" si="146"/>
        <v>0</v>
      </c>
      <c r="AD556" s="987">
        <f t="shared" si="146"/>
        <v>0</v>
      </c>
      <c r="AE556" s="987">
        <f t="shared" si="146"/>
        <v>0</v>
      </c>
      <c r="AF556" s="987">
        <f t="shared" si="146"/>
        <v>0</v>
      </c>
      <c r="AG556" s="987">
        <f t="shared" si="146"/>
        <v>0</v>
      </c>
      <c r="AH556" s="987">
        <f t="shared" si="146"/>
        <v>0</v>
      </c>
      <c r="AI556" s="987">
        <f t="shared" si="146"/>
        <v>0</v>
      </c>
      <c r="AJ556" s="987">
        <f t="shared" si="146"/>
        <v>0</v>
      </c>
      <c r="AK556" s="987">
        <f t="shared" si="146"/>
        <v>0</v>
      </c>
      <c r="AL556" s="987">
        <f t="shared" si="147"/>
        <v>0</v>
      </c>
      <c r="AM556" s="987">
        <f t="shared" si="147"/>
        <v>0</v>
      </c>
      <c r="AN556" s="987">
        <f t="shared" si="147"/>
        <v>0</v>
      </c>
      <c r="AO556" s="987">
        <f t="shared" si="147"/>
        <v>0</v>
      </c>
      <c r="AP556" s="987">
        <f t="shared" si="147"/>
        <v>0</v>
      </c>
      <c r="AQ556" s="987">
        <f t="shared" si="147"/>
        <v>0</v>
      </c>
      <c r="AR556" s="987">
        <f t="shared" si="147"/>
        <v>0</v>
      </c>
    </row>
    <row r="557" spans="2:44">
      <c r="B557" s="948">
        <v>192</v>
      </c>
      <c r="C557" s="950" t="s">
        <v>3520</v>
      </c>
      <c r="D557" s="951">
        <v>218</v>
      </c>
      <c r="E557" s="951" t="s">
        <v>3538</v>
      </c>
      <c r="F557" s="948" t="s">
        <v>4506</v>
      </c>
      <c r="G557" s="949">
        <v>45014</v>
      </c>
      <c r="H557" s="948" t="s">
        <v>4507</v>
      </c>
      <c r="I557" s="948" t="s">
        <v>4409</v>
      </c>
      <c r="J557" s="948" t="s">
        <v>473</v>
      </c>
      <c r="K557" s="948" t="s">
        <v>3557</v>
      </c>
      <c r="L557" s="960">
        <v>54</v>
      </c>
      <c r="M557" s="987">
        <v>13.11</v>
      </c>
      <c r="N557" s="987">
        <v>0</v>
      </c>
      <c r="O557" s="987">
        <f t="shared" si="138"/>
        <v>13.11</v>
      </c>
      <c r="P557" s="987"/>
      <c r="Q557" s="987"/>
      <c r="R557" s="987"/>
      <c r="S557" s="987"/>
      <c r="T557" s="987"/>
      <c r="U557" s="987"/>
      <c r="V557" s="987">
        <f t="shared" si="148"/>
        <v>13.11</v>
      </c>
      <c r="W557" s="987"/>
      <c r="X557" s="987"/>
      <c r="Y557" s="987"/>
      <c r="Z557" s="987">
        <f t="shared" si="139"/>
        <v>0</v>
      </c>
      <c r="AA557" s="987"/>
      <c r="AB557" s="987">
        <f t="shared" si="146"/>
        <v>13.11</v>
      </c>
      <c r="AC557" s="987">
        <f t="shared" si="146"/>
        <v>0</v>
      </c>
      <c r="AD557" s="987">
        <f t="shared" si="146"/>
        <v>0</v>
      </c>
      <c r="AE557" s="987">
        <f t="shared" si="146"/>
        <v>0</v>
      </c>
      <c r="AF557" s="987">
        <f t="shared" si="146"/>
        <v>0</v>
      </c>
      <c r="AG557" s="987">
        <f t="shared" si="146"/>
        <v>0</v>
      </c>
      <c r="AH557" s="987">
        <f t="shared" si="146"/>
        <v>0</v>
      </c>
      <c r="AI557" s="987">
        <f t="shared" si="146"/>
        <v>0</v>
      </c>
      <c r="AJ557" s="987">
        <f t="shared" si="146"/>
        <v>0</v>
      </c>
      <c r="AK557" s="987">
        <f t="shared" si="146"/>
        <v>0</v>
      </c>
      <c r="AL557" s="987">
        <f t="shared" si="147"/>
        <v>0</v>
      </c>
      <c r="AM557" s="987">
        <f t="shared" si="147"/>
        <v>0</v>
      </c>
      <c r="AN557" s="987">
        <f t="shared" si="147"/>
        <v>0</v>
      </c>
      <c r="AO557" s="987">
        <f t="shared" si="147"/>
        <v>0</v>
      </c>
      <c r="AP557" s="987">
        <f t="shared" si="147"/>
        <v>0</v>
      </c>
      <c r="AQ557" s="987">
        <f t="shared" si="147"/>
        <v>0</v>
      </c>
      <c r="AR557" s="987">
        <f t="shared" si="147"/>
        <v>0</v>
      </c>
    </row>
    <row r="558" spans="2:44">
      <c r="B558" s="948">
        <v>193</v>
      </c>
      <c r="C558" s="950" t="s">
        <v>3520</v>
      </c>
      <c r="D558" s="951">
        <v>219</v>
      </c>
      <c r="E558" s="951" t="s">
        <v>3538</v>
      </c>
      <c r="F558" s="948" t="s">
        <v>4508</v>
      </c>
      <c r="G558" s="949">
        <v>45020</v>
      </c>
      <c r="H558" s="948" t="s">
        <v>4509</v>
      </c>
      <c r="I558" s="948" t="s">
        <v>4409</v>
      </c>
      <c r="J558" s="948" t="s">
        <v>473</v>
      </c>
      <c r="K558" s="948" t="s">
        <v>3557</v>
      </c>
      <c r="L558" s="960">
        <v>54</v>
      </c>
      <c r="M558" s="987">
        <v>59.989999999999995</v>
      </c>
      <c r="N558" s="987">
        <v>0</v>
      </c>
      <c r="O558" s="987">
        <f t="shared" si="138"/>
        <v>59.989999999999995</v>
      </c>
      <c r="P558" s="987"/>
      <c r="Q558" s="987"/>
      <c r="R558" s="987"/>
      <c r="S558" s="987"/>
      <c r="T558" s="987"/>
      <c r="U558" s="987"/>
      <c r="V558" s="987">
        <f t="shared" si="148"/>
        <v>59.989999999999995</v>
      </c>
      <c r="W558" s="987"/>
      <c r="X558" s="987"/>
      <c r="Y558" s="987"/>
      <c r="Z558" s="987">
        <f t="shared" si="139"/>
        <v>0</v>
      </c>
      <c r="AA558" s="987"/>
      <c r="AB558" s="987">
        <f t="shared" ref="AB558:AK567" si="149">IF(AB$6-$L558=0,$M558,0)</f>
        <v>59.989999999999995</v>
      </c>
      <c r="AC558" s="987">
        <f t="shared" si="149"/>
        <v>0</v>
      </c>
      <c r="AD558" s="987">
        <f t="shared" si="149"/>
        <v>0</v>
      </c>
      <c r="AE558" s="987">
        <f t="shared" si="149"/>
        <v>0</v>
      </c>
      <c r="AF558" s="987">
        <f t="shared" si="149"/>
        <v>0</v>
      </c>
      <c r="AG558" s="987">
        <f t="shared" si="149"/>
        <v>0</v>
      </c>
      <c r="AH558" s="987">
        <f t="shared" si="149"/>
        <v>0</v>
      </c>
      <c r="AI558" s="987">
        <f t="shared" si="149"/>
        <v>0</v>
      </c>
      <c r="AJ558" s="987">
        <f t="shared" si="149"/>
        <v>0</v>
      </c>
      <c r="AK558" s="987">
        <f t="shared" si="149"/>
        <v>0</v>
      </c>
      <c r="AL558" s="987">
        <f t="shared" ref="AL558:AR567" si="150">IF(AL$6-$L558=0,$M558,0)</f>
        <v>0</v>
      </c>
      <c r="AM558" s="987">
        <f t="shared" si="150"/>
        <v>0</v>
      </c>
      <c r="AN558" s="987">
        <f t="shared" si="150"/>
        <v>0</v>
      </c>
      <c r="AO558" s="987">
        <f t="shared" si="150"/>
        <v>0</v>
      </c>
      <c r="AP558" s="987">
        <f t="shared" si="150"/>
        <v>0</v>
      </c>
      <c r="AQ558" s="987">
        <f t="shared" si="150"/>
        <v>0</v>
      </c>
      <c r="AR558" s="987">
        <f t="shared" si="150"/>
        <v>0</v>
      </c>
    </row>
    <row r="559" spans="2:44">
      <c r="B559" s="948">
        <v>194</v>
      </c>
      <c r="C559" s="950" t="s">
        <v>3520</v>
      </c>
      <c r="D559" s="951">
        <v>220</v>
      </c>
      <c r="E559" s="951" t="s">
        <v>3538</v>
      </c>
      <c r="F559" s="948" t="s">
        <v>4510</v>
      </c>
      <c r="G559" s="949">
        <v>45076</v>
      </c>
      <c r="H559" s="948" t="s">
        <v>4511</v>
      </c>
      <c r="I559" s="948" t="s">
        <v>4409</v>
      </c>
      <c r="J559" s="948" t="s">
        <v>473</v>
      </c>
      <c r="K559" s="948" t="s">
        <v>3557</v>
      </c>
      <c r="L559" s="960">
        <v>54</v>
      </c>
      <c r="M559" s="987">
        <v>66.97</v>
      </c>
      <c r="N559" s="987">
        <v>0</v>
      </c>
      <c r="O559" s="987">
        <f t="shared" si="138"/>
        <v>66.97</v>
      </c>
      <c r="P559" s="987" t="s">
        <v>4512</v>
      </c>
      <c r="Q559" s="987"/>
      <c r="R559" s="987"/>
      <c r="S559" s="987"/>
      <c r="T559" s="987"/>
      <c r="U559" s="987"/>
      <c r="V559" s="987"/>
      <c r="W559" s="987">
        <f>O559</f>
        <v>66.97</v>
      </c>
      <c r="X559" s="987"/>
      <c r="Y559" s="987"/>
      <c r="Z559" s="987">
        <f t="shared" si="139"/>
        <v>0</v>
      </c>
      <c r="AA559" s="987"/>
      <c r="AB559" s="987">
        <f t="shared" si="149"/>
        <v>66.97</v>
      </c>
      <c r="AC559" s="987">
        <f t="shared" si="149"/>
        <v>0</v>
      </c>
      <c r="AD559" s="987">
        <f t="shared" si="149"/>
        <v>0</v>
      </c>
      <c r="AE559" s="987">
        <f t="shared" si="149"/>
        <v>0</v>
      </c>
      <c r="AF559" s="987">
        <f t="shared" si="149"/>
        <v>0</v>
      </c>
      <c r="AG559" s="987">
        <f t="shared" si="149"/>
        <v>0</v>
      </c>
      <c r="AH559" s="987">
        <f t="shared" si="149"/>
        <v>0</v>
      </c>
      <c r="AI559" s="987">
        <f t="shared" si="149"/>
        <v>0</v>
      </c>
      <c r="AJ559" s="987">
        <f t="shared" si="149"/>
        <v>0</v>
      </c>
      <c r="AK559" s="987">
        <f t="shared" si="149"/>
        <v>0</v>
      </c>
      <c r="AL559" s="987">
        <f t="shared" si="150"/>
        <v>0</v>
      </c>
      <c r="AM559" s="987">
        <f t="shared" si="150"/>
        <v>0</v>
      </c>
      <c r="AN559" s="987">
        <f t="shared" si="150"/>
        <v>0</v>
      </c>
      <c r="AO559" s="987">
        <f t="shared" si="150"/>
        <v>0</v>
      </c>
      <c r="AP559" s="987">
        <f t="shared" si="150"/>
        <v>0</v>
      </c>
      <c r="AQ559" s="987">
        <f t="shared" si="150"/>
        <v>0</v>
      </c>
      <c r="AR559" s="987">
        <f t="shared" si="150"/>
        <v>0</v>
      </c>
    </row>
    <row r="560" spans="2:44">
      <c r="B560" s="948">
        <v>195</v>
      </c>
      <c r="C560" s="950" t="s">
        <v>3520</v>
      </c>
      <c r="D560" s="951">
        <v>221</v>
      </c>
      <c r="E560" s="951" t="s">
        <v>3538</v>
      </c>
      <c r="F560" s="948" t="s">
        <v>4513</v>
      </c>
      <c r="G560" s="949">
        <v>45024</v>
      </c>
      <c r="H560" s="948" t="s">
        <v>4514</v>
      </c>
      <c r="I560" s="948" t="s">
        <v>4409</v>
      </c>
      <c r="J560" s="948" t="s">
        <v>473</v>
      </c>
      <c r="K560" s="948" t="s">
        <v>3557</v>
      </c>
      <c r="L560" s="960">
        <v>54</v>
      </c>
      <c r="M560" s="987">
        <v>38.989999999999995</v>
      </c>
      <c r="N560" s="987">
        <v>0</v>
      </c>
      <c r="O560" s="987">
        <f t="shared" si="138"/>
        <v>38.989999999999995</v>
      </c>
      <c r="P560" s="987" t="s">
        <v>3399</v>
      </c>
      <c r="Q560" s="987"/>
      <c r="R560" s="987"/>
      <c r="S560" s="987"/>
      <c r="T560" s="987"/>
      <c r="U560" s="987"/>
      <c r="V560" s="987"/>
      <c r="W560" s="987">
        <f>O560</f>
        <v>38.989999999999995</v>
      </c>
      <c r="X560" s="987"/>
      <c r="Y560" s="987"/>
      <c r="Z560" s="987">
        <f t="shared" si="139"/>
        <v>0</v>
      </c>
      <c r="AA560" s="987"/>
      <c r="AB560" s="987">
        <f t="shared" si="149"/>
        <v>38.989999999999995</v>
      </c>
      <c r="AC560" s="987">
        <f t="shared" si="149"/>
        <v>0</v>
      </c>
      <c r="AD560" s="987">
        <f t="shared" si="149"/>
        <v>0</v>
      </c>
      <c r="AE560" s="987">
        <f t="shared" si="149"/>
        <v>0</v>
      </c>
      <c r="AF560" s="987">
        <f t="shared" si="149"/>
        <v>0</v>
      </c>
      <c r="AG560" s="987">
        <f t="shared" si="149"/>
        <v>0</v>
      </c>
      <c r="AH560" s="987">
        <f t="shared" si="149"/>
        <v>0</v>
      </c>
      <c r="AI560" s="987">
        <f t="shared" si="149"/>
        <v>0</v>
      </c>
      <c r="AJ560" s="987">
        <f t="shared" si="149"/>
        <v>0</v>
      </c>
      <c r="AK560" s="987">
        <f t="shared" si="149"/>
        <v>0</v>
      </c>
      <c r="AL560" s="987">
        <f t="shared" si="150"/>
        <v>0</v>
      </c>
      <c r="AM560" s="987">
        <f t="shared" si="150"/>
        <v>0</v>
      </c>
      <c r="AN560" s="987">
        <f t="shared" si="150"/>
        <v>0</v>
      </c>
      <c r="AO560" s="987">
        <f t="shared" si="150"/>
        <v>0</v>
      </c>
      <c r="AP560" s="987">
        <f t="shared" si="150"/>
        <v>0</v>
      </c>
      <c r="AQ560" s="987">
        <f t="shared" si="150"/>
        <v>0</v>
      </c>
      <c r="AR560" s="987">
        <f t="shared" si="150"/>
        <v>0</v>
      </c>
    </row>
    <row r="561" spans="2:44">
      <c r="B561" s="948">
        <v>196</v>
      </c>
      <c r="C561" s="950" t="s">
        <v>3520</v>
      </c>
      <c r="D561" s="951">
        <v>222</v>
      </c>
      <c r="E561" s="951" t="s">
        <v>3538</v>
      </c>
      <c r="F561" s="948" t="s">
        <v>4515</v>
      </c>
      <c r="G561" s="949">
        <v>45014</v>
      </c>
      <c r="H561" s="948" t="s">
        <v>4516</v>
      </c>
      <c r="I561" s="948" t="s">
        <v>4409</v>
      </c>
      <c r="J561" s="948" t="s">
        <v>473</v>
      </c>
      <c r="K561" s="948" t="s">
        <v>3557</v>
      </c>
      <c r="L561" s="960">
        <v>54</v>
      </c>
      <c r="M561" s="987">
        <v>15.1</v>
      </c>
      <c r="N561" s="987">
        <v>0</v>
      </c>
      <c r="O561" s="987">
        <f t="shared" si="138"/>
        <v>15.1</v>
      </c>
      <c r="P561" s="987"/>
      <c r="Q561" s="987"/>
      <c r="R561" s="987"/>
      <c r="S561" s="987"/>
      <c r="T561" s="987"/>
      <c r="U561" s="987"/>
      <c r="V561" s="987">
        <f>O561</f>
        <v>15.1</v>
      </c>
      <c r="W561" s="987"/>
      <c r="X561" s="987"/>
      <c r="Y561" s="987"/>
      <c r="Z561" s="987">
        <f t="shared" si="139"/>
        <v>0</v>
      </c>
      <c r="AA561" s="987"/>
      <c r="AB561" s="987">
        <f t="shared" si="149"/>
        <v>15.1</v>
      </c>
      <c r="AC561" s="987">
        <f t="shared" si="149"/>
        <v>0</v>
      </c>
      <c r="AD561" s="987">
        <f t="shared" si="149"/>
        <v>0</v>
      </c>
      <c r="AE561" s="987">
        <f t="shared" si="149"/>
        <v>0</v>
      </c>
      <c r="AF561" s="987">
        <f t="shared" si="149"/>
        <v>0</v>
      </c>
      <c r="AG561" s="987">
        <f t="shared" si="149"/>
        <v>0</v>
      </c>
      <c r="AH561" s="987">
        <f t="shared" si="149"/>
        <v>0</v>
      </c>
      <c r="AI561" s="987">
        <f t="shared" si="149"/>
        <v>0</v>
      </c>
      <c r="AJ561" s="987">
        <f t="shared" si="149"/>
        <v>0</v>
      </c>
      <c r="AK561" s="987">
        <f t="shared" si="149"/>
        <v>0</v>
      </c>
      <c r="AL561" s="987">
        <f t="shared" si="150"/>
        <v>0</v>
      </c>
      <c r="AM561" s="987">
        <f t="shared" si="150"/>
        <v>0</v>
      </c>
      <c r="AN561" s="987">
        <f t="shared" si="150"/>
        <v>0</v>
      </c>
      <c r="AO561" s="987">
        <f t="shared" si="150"/>
        <v>0</v>
      </c>
      <c r="AP561" s="987">
        <f t="shared" si="150"/>
        <v>0</v>
      </c>
      <c r="AQ561" s="987">
        <f t="shared" si="150"/>
        <v>0</v>
      </c>
      <c r="AR561" s="987">
        <f t="shared" si="150"/>
        <v>0</v>
      </c>
    </row>
    <row r="562" spans="2:44">
      <c r="B562" s="948">
        <v>197</v>
      </c>
      <c r="C562" s="950" t="s">
        <v>3520</v>
      </c>
      <c r="D562" s="951">
        <v>223</v>
      </c>
      <c r="E562" s="951" t="s">
        <v>3538</v>
      </c>
      <c r="F562" s="948" t="s">
        <v>4517</v>
      </c>
      <c r="G562" s="949">
        <v>45019</v>
      </c>
      <c r="H562" s="948" t="s">
        <v>4518</v>
      </c>
      <c r="I562" s="948" t="s">
        <v>4409</v>
      </c>
      <c r="J562" s="948" t="s">
        <v>473</v>
      </c>
      <c r="K562" s="948" t="s">
        <v>3557</v>
      </c>
      <c r="L562" s="960">
        <v>54</v>
      </c>
      <c r="M562" s="987">
        <v>56.070000000000007</v>
      </c>
      <c r="N562" s="987">
        <v>0</v>
      </c>
      <c r="O562" s="987">
        <f t="shared" si="138"/>
        <v>56.070000000000007</v>
      </c>
      <c r="P562" s="987" t="s">
        <v>3397</v>
      </c>
      <c r="Q562" s="987"/>
      <c r="R562" s="987"/>
      <c r="S562" s="987"/>
      <c r="T562" s="987"/>
      <c r="U562" s="987"/>
      <c r="V562" s="987"/>
      <c r="W562" s="987">
        <f>O562</f>
        <v>56.070000000000007</v>
      </c>
      <c r="X562" s="987"/>
      <c r="Y562" s="987"/>
      <c r="Z562" s="987">
        <f t="shared" si="139"/>
        <v>0</v>
      </c>
      <c r="AA562" s="987"/>
      <c r="AB562" s="987">
        <f t="shared" si="149"/>
        <v>56.070000000000007</v>
      </c>
      <c r="AC562" s="987">
        <f t="shared" si="149"/>
        <v>0</v>
      </c>
      <c r="AD562" s="987">
        <f t="shared" si="149"/>
        <v>0</v>
      </c>
      <c r="AE562" s="987">
        <f t="shared" si="149"/>
        <v>0</v>
      </c>
      <c r="AF562" s="987">
        <f t="shared" si="149"/>
        <v>0</v>
      </c>
      <c r="AG562" s="987">
        <f t="shared" si="149"/>
        <v>0</v>
      </c>
      <c r="AH562" s="987">
        <f t="shared" si="149"/>
        <v>0</v>
      </c>
      <c r="AI562" s="987">
        <f t="shared" si="149"/>
        <v>0</v>
      </c>
      <c r="AJ562" s="987">
        <f t="shared" si="149"/>
        <v>0</v>
      </c>
      <c r="AK562" s="987">
        <f t="shared" si="149"/>
        <v>0</v>
      </c>
      <c r="AL562" s="987">
        <f t="shared" si="150"/>
        <v>0</v>
      </c>
      <c r="AM562" s="987">
        <f t="shared" si="150"/>
        <v>0</v>
      </c>
      <c r="AN562" s="987">
        <f t="shared" si="150"/>
        <v>0</v>
      </c>
      <c r="AO562" s="987">
        <f t="shared" si="150"/>
        <v>0</v>
      </c>
      <c r="AP562" s="987">
        <f t="shared" si="150"/>
        <v>0</v>
      </c>
      <c r="AQ562" s="987">
        <f t="shared" si="150"/>
        <v>0</v>
      </c>
      <c r="AR562" s="987">
        <f t="shared" si="150"/>
        <v>0</v>
      </c>
    </row>
    <row r="563" spans="2:44">
      <c r="B563" s="948">
        <v>198</v>
      </c>
      <c r="C563" s="950" t="s">
        <v>3520</v>
      </c>
      <c r="D563" s="951">
        <v>224</v>
      </c>
      <c r="E563" s="951" t="s">
        <v>3538</v>
      </c>
      <c r="F563" s="948" t="s">
        <v>4519</v>
      </c>
      <c r="G563" s="949">
        <v>45009</v>
      </c>
      <c r="H563" s="948" t="s">
        <v>4520</v>
      </c>
      <c r="I563" s="948" t="s">
        <v>4409</v>
      </c>
      <c r="J563" s="948" t="s">
        <v>473</v>
      </c>
      <c r="K563" s="948" t="s">
        <v>3557</v>
      </c>
      <c r="L563" s="960">
        <v>54</v>
      </c>
      <c r="M563" s="987">
        <v>110.96</v>
      </c>
      <c r="N563" s="987">
        <v>0</v>
      </c>
      <c r="O563" s="987">
        <f t="shared" si="138"/>
        <v>110.96</v>
      </c>
      <c r="P563" s="987" t="s">
        <v>2322</v>
      </c>
      <c r="Q563" s="987"/>
      <c r="R563" s="987"/>
      <c r="S563" s="987"/>
      <c r="T563" s="987"/>
      <c r="U563" s="987"/>
      <c r="V563" s="987"/>
      <c r="W563" s="987">
        <f>O563</f>
        <v>110.96</v>
      </c>
      <c r="X563" s="987"/>
      <c r="Y563" s="987"/>
      <c r="Z563" s="987">
        <f t="shared" si="139"/>
        <v>0</v>
      </c>
      <c r="AA563" s="987"/>
      <c r="AB563" s="987">
        <f t="shared" si="149"/>
        <v>110.96</v>
      </c>
      <c r="AC563" s="987">
        <f t="shared" si="149"/>
        <v>0</v>
      </c>
      <c r="AD563" s="987">
        <f t="shared" si="149"/>
        <v>0</v>
      </c>
      <c r="AE563" s="987">
        <f t="shared" si="149"/>
        <v>0</v>
      </c>
      <c r="AF563" s="987">
        <f t="shared" si="149"/>
        <v>0</v>
      </c>
      <c r="AG563" s="987">
        <f t="shared" si="149"/>
        <v>0</v>
      </c>
      <c r="AH563" s="987">
        <f t="shared" si="149"/>
        <v>0</v>
      </c>
      <c r="AI563" s="987">
        <f t="shared" si="149"/>
        <v>0</v>
      </c>
      <c r="AJ563" s="987">
        <f t="shared" si="149"/>
        <v>0</v>
      </c>
      <c r="AK563" s="987">
        <f t="shared" si="149"/>
        <v>0</v>
      </c>
      <c r="AL563" s="987">
        <f t="shared" si="150"/>
        <v>0</v>
      </c>
      <c r="AM563" s="987">
        <f t="shared" si="150"/>
        <v>0</v>
      </c>
      <c r="AN563" s="987">
        <f t="shared" si="150"/>
        <v>0</v>
      </c>
      <c r="AO563" s="987">
        <f t="shared" si="150"/>
        <v>0</v>
      </c>
      <c r="AP563" s="987">
        <f t="shared" si="150"/>
        <v>0</v>
      </c>
      <c r="AQ563" s="987">
        <f t="shared" si="150"/>
        <v>0</v>
      </c>
      <c r="AR563" s="987">
        <f t="shared" si="150"/>
        <v>0</v>
      </c>
    </row>
    <row r="564" spans="2:44">
      <c r="B564" s="948">
        <v>256</v>
      </c>
      <c r="C564" s="950" t="s">
        <v>3520</v>
      </c>
      <c r="D564" s="951">
        <v>282</v>
      </c>
      <c r="E564" s="951" t="s">
        <v>3538</v>
      </c>
      <c r="F564" s="948" t="s">
        <v>4521</v>
      </c>
      <c r="G564" s="949">
        <v>45049</v>
      </c>
      <c r="H564" s="948" t="s">
        <v>4522</v>
      </c>
      <c r="I564" s="948" t="s">
        <v>4409</v>
      </c>
      <c r="J564" s="948" t="s">
        <v>473</v>
      </c>
      <c r="K564" s="948" t="s">
        <v>3557</v>
      </c>
      <c r="L564" s="960">
        <v>54</v>
      </c>
      <c r="M564" s="987">
        <v>119.97999999999999</v>
      </c>
      <c r="N564" s="987">
        <v>0</v>
      </c>
      <c r="O564" s="987">
        <f t="shared" si="138"/>
        <v>119.97999999999999</v>
      </c>
      <c r="P564" s="987" t="s">
        <v>3567</v>
      </c>
      <c r="Q564" s="987"/>
      <c r="R564" s="987"/>
      <c r="S564" s="987"/>
      <c r="T564" s="987"/>
      <c r="U564" s="987"/>
      <c r="V564" s="987">
        <f>O564</f>
        <v>119.97999999999999</v>
      </c>
      <c r="W564" s="987"/>
      <c r="X564" s="987"/>
      <c r="Y564" s="987"/>
      <c r="Z564" s="987">
        <f t="shared" si="139"/>
        <v>0</v>
      </c>
      <c r="AA564" s="987"/>
      <c r="AB564" s="987">
        <f t="shared" si="149"/>
        <v>119.97999999999999</v>
      </c>
      <c r="AC564" s="987">
        <f t="shared" si="149"/>
        <v>0</v>
      </c>
      <c r="AD564" s="987">
        <f t="shared" si="149"/>
        <v>0</v>
      </c>
      <c r="AE564" s="987">
        <f t="shared" si="149"/>
        <v>0</v>
      </c>
      <c r="AF564" s="987">
        <f t="shared" si="149"/>
        <v>0</v>
      </c>
      <c r="AG564" s="987">
        <f t="shared" si="149"/>
        <v>0</v>
      </c>
      <c r="AH564" s="987">
        <f t="shared" si="149"/>
        <v>0</v>
      </c>
      <c r="AI564" s="987">
        <f t="shared" si="149"/>
        <v>0</v>
      </c>
      <c r="AJ564" s="987">
        <f t="shared" si="149"/>
        <v>0</v>
      </c>
      <c r="AK564" s="987">
        <f t="shared" si="149"/>
        <v>0</v>
      </c>
      <c r="AL564" s="987">
        <f t="shared" si="150"/>
        <v>0</v>
      </c>
      <c r="AM564" s="987">
        <f t="shared" si="150"/>
        <v>0</v>
      </c>
      <c r="AN564" s="987">
        <f t="shared" si="150"/>
        <v>0</v>
      </c>
      <c r="AO564" s="987">
        <f t="shared" si="150"/>
        <v>0</v>
      </c>
      <c r="AP564" s="987">
        <f t="shared" si="150"/>
        <v>0</v>
      </c>
      <c r="AQ564" s="987">
        <f t="shared" si="150"/>
        <v>0</v>
      </c>
      <c r="AR564" s="987">
        <f t="shared" si="150"/>
        <v>0</v>
      </c>
    </row>
    <row r="565" spans="2:44">
      <c r="B565" s="948">
        <v>558</v>
      </c>
      <c r="C565" s="950" t="s">
        <v>3522</v>
      </c>
      <c r="D565" s="951">
        <v>592</v>
      </c>
      <c r="E565" s="951" t="s">
        <v>3538</v>
      </c>
      <c r="F565" s="948" t="s">
        <v>4523</v>
      </c>
      <c r="G565" s="949">
        <v>45085</v>
      </c>
      <c r="H565" s="948" t="s">
        <v>4524</v>
      </c>
      <c r="I565" s="948" t="s">
        <v>4409</v>
      </c>
      <c r="J565" s="948" t="s">
        <v>473</v>
      </c>
      <c r="K565" s="948" t="s">
        <v>3557</v>
      </c>
      <c r="L565" s="960">
        <v>54</v>
      </c>
      <c r="M565" s="987">
        <v>16.95</v>
      </c>
      <c r="N565" s="987">
        <v>0</v>
      </c>
      <c r="O565" s="987">
        <f t="shared" si="138"/>
        <v>16.95</v>
      </c>
      <c r="P565" s="987"/>
      <c r="Q565" s="987"/>
      <c r="R565" s="987"/>
      <c r="S565" s="987"/>
      <c r="T565" s="987"/>
      <c r="U565" s="987"/>
      <c r="V565" s="987">
        <f>O565</f>
        <v>16.95</v>
      </c>
      <c r="W565" s="987"/>
      <c r="X565" s="987"/>
      <c r="Y565" s="987"/>
      <c r="Z565" s="987">
        <f t="shared" si="139"/>
        <v>0</v>
      </c>
      <c r="AA565" s="987"/>
      <c r="AB565" s="987">
        <f t="shared" si="149"/>
        <v>16.95</v>
      </c>
      <c r="AC565" s="987">
        <f t="shared" si="149"/>
        <v>0</v>
      </c>
      <c r="AD565" s="987">
        <f t="shared" si="149"/>
        <v>0</v>
      </c>
      <c r="AE565" s="987">
        <f t="shared" si="149"/>
        <v>0</v>
      </c>
      <c r="AF565" s="987">
        <f t="shared" si="149"/>
        <v>0</v>
      </c>
      <c r="AG565" s="987">
        <f t="shared" si="149"/>
        <v>0</v>
      </c>
      <c r="AH565" s="987">
        <f t="shared" si="149"/>
        <v>0</v>
      </c>
      <c r="AI565" s="987">
        <f t="shared" si="149"/>
        <v>0</v>
      </c>
      <c r="AJ565" s="987">
        <f t="shared" si="149"/>
        <v>0</v>
      </c>
      <c r="AK565" s="987">
        <f t="shared" si="149"/>
        <v>0</v>
      </c>
      <c r="AL565" s="987">
        <f t="shared" si="150"/>
        <v>0</v>
      </c>
      <c r="AM565" s="987">
        <f t="shared" si="150"/>
        <v>0</v>
      </c>
      <c r="AN565" s="987">
        <f t="shared" si="150"/>
        <v>0</v>
      </c>
      <c r="AO565" s="987">
        <f t="shared" si="150"/>
        <v>0</v>
      </c>
      <c r="AP565" s="987">
        <f t="shared" si="150"/>
        <v>0</v>
      </c>
      <c r="AQ565" s="987">
        <f t="shared" si="150"/>
        <v>0</v>
      </c>
      <c r="AR565" s="987">
        <f t="shared" si="150"/>
        <v>0</v>
      </c>
    </row>
    <row r="566" spans="2:44">
      <c r="B566" s="948">
        <v>559</v>
      </c>
      <c r="C566" s="950" t="s">
        <v>3522</v>
      </c>
      <c r="D566" s="951">
        <v>593</v>
      </c>
      <c r="E566" s="951" t="s">
        <v>3538</v>
      </c>
      <c r="F566" s="948" t="s">
        <v>4525</v>
      </c>
      <c r="G566" s="949">
        <v>45126</v>
      </c>
      <c r="H566" s="948" t="s">
        <v>4526</v>
      </c>
      <c r="I566" s="948" t="s">
        <v>4409</v>
      </c>
      <c r="J566" s="948" t="s">
        <v>473</v>
      </c>
      <c r="K566" s="948" t="s">
        <v>3557</v>
      </c>
      <c r="L566" s="960">
        <v>54</v>
      </c>
      <c r="M566" s="987">
        <v>1.95</v>
      </c>
      <c r="N566" s="987">
        <v>0</v>
      </c>
      <c r="O566" s="987">
        <f t="shared" si="138"/>
        <v>1.95</v>
      </c>
      <c r="P566" s="987"/>
      <c r="Q566" s="987"/>
      <c r="R566" s="987"/>
      <c r="S566" s="987"/>
      <c r="T566" s="987"/>
      <c r="U566" s="987"/>
      <c r="V566" s="987">
        <f>O566</f>
        <v>1.95</v>
      </c>
      <c r="W566" s="987"/>
      <c r="X566" s="987"/>
      <c r="Y566" s="987"/>
      <c r="Z566" s="987">
        <f t="shared" si="139"/>
        <v>0</v>
      </c>
      <c r="AA566" s="987"/>
      <c r="AB566" s="987">
        <f t="shared" si="149"/>
        <v>1.95</v>
      </c>
      <c r="AC566" s="987">
        <f t="shared" si="149"/>
        <v>0</v>
      </c>
      <c r="AD566" s="987">
        <f t="shared" si="149"/>
        <v>0</v>
      </c>
      <c r="AE566" s="987">
        <f t="shared" si="149"/>
        <v>0</v>
      </c>
      <c r="AF566" s="987">
        <f t="shared" si="149"/>
        <v>0</v>
      </c>
      <c r="AG566" s="987">
        <f t="shared" si="149"/>
        <v>0</v>
      </c>
      <c r="AH566" s="987">
        <f t="shared" si="149"/>
        <v>0</v>
      </c>
      <c r="AI566" s="987">
        <f t="shared" si="149"/>
        <v>0</v>
      </c>
      <c r="AJ566" s="987">
        <f t="shared" si="149"/>
        <v>0</v>
      </c>
      <c r="AK566" s="987">
        <f t="shared" si="149"/>
        <v>0</v>
      </c>
      <c r="AL566" s="987">
        <f t="shared" si="150"/>
        <v>0</v>
      </c>
      <c r="AM566" s="987">
        <f t="shared" si="150"/>
        <v>0</v>
      </c>
      <c r="AN566" s="987">
        <f t="shared" si="150"/>
        <v>0</v>
      </c>
      <c r="AO566" s="987">
        <f t="shared" si="150"/>
        <v>0</v>
      </c>
      <c r="AP566" s="987">
        <f t="shared" si="150"/>
        <v>0</v>
      </c>
      <c r="AQ566" s="987">
        <f t="shared" si="150"/>
        <v>0</v>
      </c>
      <c r="AR566" s="987">
        <f t="shared" si="150"/>
        <v>0</v>
      </c>
    </row>
    <row r="567" spans="2:44">
      <c r="B567" s="948">
        <v>560</v>
      </c>
      <c r="C567" s="950" t="s">
        <v>3522</v>
      </c>
      <c r="D567" s="951">
        <v>594</v>
      </c>
      <c r="E567" s="951" t="s">
        <v>3538</v>
      </c>
      <c r="F567" s="948" t="s">
        <v>4527</v>
      </c>
      <c r="G567" s="949">
        <v>45110</v>
      </c>
      <c r="H567" s="948" t="s">
        <v>4528</v>
      </c>
      <c r="I567" s="948" t="s">
        <v>4409</v>
      </c>
      <c r="J567" s="948" t="s">
        <v>473</v>
      </c>
      <c r="K567" s="948" t="s">
        <v>3557</v>
      </c>
      <c r="L567" s="960">
        <v>54</v>
      </c>
      <c r="M567" s="987">
        <v>44.989999999999995</v>
      </c>
      <c r="N567" s="987">
        <v>0</v>
      </c>
      <c r="O567" s="987">
        <f t="shared" si="138"/>
        <v>44.989999999999995</v>
      </c>
      <c r="P567" s="987"/>
      <c r="Q567" s="987"/>
      <c r="R567" s="987"/>
      <c r="S567" s="987"/>
      <c r="T567" s="987"/>
      <c r="U567" s="987"/>
      <c r="V567" s="987">
        <f>O567</f>
        <v>44.989999999999995</v>
      </c>
      <c r="W567" s="987"/>
      <c r="X567" s="987"/>
      <c r="Y567" s="987"/>
      <c r="Z567" s="987">
        <f t="shared" si="139"/>
        <v>0</v>
      </c>
      <c r="AA567" s="987"/>
      <c r="AB567" s="987">
        <f t="shared" si="149"/>
        <v>44.989999999999995</v>
      </c>
      <c r="AC567" s="987">
        <f t="shared" si="149"/>
        <v>0</v>
      </c>
      <c r="AD567" s="987">
        <f t="shared" si="149"/>
        <v>0</v>
      </c>
      <c r="AE567" s="987">
        <f t="shared" si="149"/>
        <v>0</v>
      </c>
      <c r="AF567" s="987">
        <f t="shared" si="149"/>
        <v>0</v>
      </c>
      <c r="AG567" s="987">
        <f t="shared" si="149"/>
        <v>0</v>
      </c>
      <c r="AH567" s="987">
        <f t="shared" si="149"/>
        <v>0</v>
      </c>
      <c r="AI567" s="987">
        <f t="shared" si="149"/>
        <v>0</v>
      </c>
      <c r="AJ567" s="987">
        <f t="shared" si="149"/>
        <v>0</v>
      </c>
      <c r="AK567" s="987">
        <f t="shared" si="149"/>
        <v>0</v>
      </c>
      <c r="AL567" s="987">
        <f t="shared" si="150"/>
        <v>0</v>
      </c>
      <c r="AM567" s="987">
        <f t="shared" si="150"/>
        <v>0</v>
      </c>
      <c r="AN567" s="987">
        <f t="shared" si="150"/>
        <v>0</v>
      </c>
      <c r="AO567" s="987">
        <f t="shared" si="150"/>
        <v>0</v>
      </c>
      <c r="AP567" s="987">
        <f t="shared" si="150"/>
        <v>0</v>
      </c>
      <c r="AQ567" s="987">
        <f t="shared" si="150"/>
        <v>0</v>
      </c>
      <c r="AR567" s="987">
        <f t="shared" si="150"/>
        <v>0</v>
      </c>
    </row>
    <row r="568" spans="2:44">
      <c r="B568" s="948">
        <v>561</v>
      </c>
      <c r="C568" s="950" t="s">
        <v>3522</v>
      </c>
      <c r="D568" s="951">
        <v>595</v>
      </c>
      <c r="E568" s="951" t="s">
        <v>3538</v>
      </c>
      <c r="F568" s="948" t="s">
        <v>4529</v>
      </c>
      <c r="G568" s="949">
        <v>45127</v>
      </c>
      <c r="H568" s="948" t="s">
        <v>4530</v>
      </c>
      <c r="I568" s="948" t="s">
        <v>4409</v>
      </c>
      <c r="J568" s="948" t="s">
        <v>473</v>
      </c>
      <c r="K568" s="948" t="s">
        <v>3557</v>
      </c>
      <c r="L568" s="960">
        <v>54</v>
      </c>
      <c r="M568" s="987">
        <v>109</v>
      </c>
      <c r="N568" s="987">
        <v>0</v>
      </c>
      <c r="O568" s="987">
        <f t="shared" si="138"/>
        <v>109</v>
      </c>
      <c r="P568" s="987"/>
      <c r="Q568" s="987"/>
      <c r="R568" s="987"/>
      <c r="S568" s="987"/>
      <c r="T568" s="987"/>
      <c r="U568" s="987"/>
      <c r="V568" s="987">
        <f>O568</f>
        <v>109</v>
      </c>
      <c r="W568" s="987"/>
      <c r="X568" s="987"/>
      <c r="Y568" s="987"/>
      <c r="Z568" s="987">
        <f t="shared" si="139"/>
        <v>0</v>
      </c>
      <c r="AA568" s="987"/>
      <c r="AB568" s="987">
        <f t="shared" ref="AB568:AK577" si="151">IF(AB$6-$L568=0,$M568,0)</f>
        <v>109</v>
      </c>
      <c r="AC568" s="987">
        <f t="shared" si="151"/>
        <v>0</v>
      </c>
      <c r="AD568" s="987">
        <f t="shared" si="151"/>
        <v>0</v>
      </c>
      <c r="AE568" s="987">
        <f t="shared" si="151"/>
        <v>0</v>
      </c>
      <c r="AF568" s="987">
        <f t="shared" si="151"/>
        <v>0</v>
      </c>
      <c r="AG568" s="987">
        <f t="shared" si="151"/>
        <v>0</v>
      </c>
      <c r="AH568" s="987">
        <f t="shared" si="151"/>
        <v>0</v>
      </c>
      <c r="AI568" s="987">
        <f t="shared" si="151"/>
        <v>0</v>
      </c>
      <c r="AJ568" s="987">
        <f t="shared" si="151"/>
        <v>0</v>
      </c>
      <c r="AK568" s="987">
        <f t="shared" si="151"/>
        <v>0</v>
      </c>
      <c r="AL568" s="987">
        <f t="shared" ref="AL568:AR577" si="152">IF(AL$6-$L568=0,$M568,0)</f>
        <v>0</v>
      </c>
      <c r="AM568" s="987">
        <f t="shared" si="152"/>
        <v>0</v>
      </c>
      <c r="AN568" s="987">
        <f t="shared" si="152"/>
        <v>0</v>
      </c>
      <c r="AO568" s="987">
        <f t="shared" si="152"/>
        <v>0</v>
      </c>
      <c r="AP568" s="987">
        <f t="shared" si="152"/>
        <v>0</v>
      </c>
      <c r="AQ568" s="987">
        <f t="shared" si="152"/>
        <v>0</v>
      </c>
      <c r="AR568" s="987">
        <f t="shared" si="152"/>
        <v>0</v>
      </c>
    </row>
    <row r="569" spans="2:44">
      <c r="B569" s="948">
        <v>562</v>
      </c>
      <c r="C569" s="950" t="s">
        <v>3522</v>
      </c>
      <c r="D569" s="951">
        <v>596</v>
      </c>
      <c r="E569" s="951" t="s">
        <v>3538</v>
      </c>
      <c r="F569" s="948" t="s">
        <v>4510</v>
      </c>
      <c r="G569" s="949">
        <v>45078</v>
      </c>
      <c r="H569" s="948" t="s">
        <v>4531</v>
      </c>
      <c r="I569" s="948" t="s">
        <v>4409</v>
      </c>
      <c r="J569" s="948" t="s">
        <v>473</v>
      </c>
      <c r="K569" s="948" t="s">
        <v>3557</v>
      </c>
      <c r="L569" s="960">
        <v>54</v>
      </c>
      <c r="M569" s="987">
        <v>66.97</v>
      </c>
      <c r="N569" s="987">
        <v>0</v>
      </c>
      <c r="O569" s="987">
        <f t="shared" si="138"/>
        <v>66.97</v>
      </c>
      <c r="P569" s="987" t="s">
        <v>2461</v>
      </c>
      <c r="Q569" s="987"/>
      <c r="R569" s="987"/>
      <c r="S569" s="987"/>
      <c r="T569" s="987"/>
      <c r="U569" s="987">
        <f>O569</f>
        <v>66.97</v>
      </c>
      <c r="V569" s="987"/>
      <c r="W569" s="987"/>
      <c r="X569" s="987"/>
      <c r="Y569" s="987"/>
      <c r="Z569" s="987">
        <f t="shared" si="139"/>
        <v>0</v>
      </c>
      <c r="AA569" s="987"/>
      <c r="AB569" s="987">
        <f t="shared" si="151"/>
        <v>66.97</v>
      </c>
      <c r="AC569" s="987">
        <f t="shared" si="151"/>
        <v>0</v>
      </c>
      <c r="AD569" s="987">
        <f t="shared" si="151"/>
        <v>0</v>
      </c>
      <c r="AE569" s="987">
        <f t="shared" si="151"/>
        <v>0</v>
      </c>
      <c r="AF569" s="987">
        <f t="shared" si="151"/>
        <v>0</v>
      </c>
      <c r="AG569" s="987">
        <f t="shared" si="151"/>
        <v>0</v>
      </c>
      <c r="AH569" s="987">
        <f t="shared" si="151"/>
        <v>0</v>
      </c>
      <c r="AI569" s="987">
        <f t="shared" si="151"/>
        <v>0</v>
      </c>
      <c r="AJ569" s="987">
        <f t="shared" si="151"/>
        <v>0</v>
      </c>
      <c r="AK569" s="987">
        <f t="shared" si="151"/>
        <v>0</v>
      </c>
      <c r="AL569" s="987">
        <f t="shared" si="152"/>
        <v>0</v>
      </c>
      <c r="AM569" s="987">
        <f t="shared" si="152"/>
        <v>0</v>
      </c>
      <c r="AN569" s="987">
        <f t="shared" si="152"/>
        <v>0</v>
      </c>
      <c r="AO569" s="987">
        <f t="shared" si="152"/>
        <v>0</v>
      </c>
      <c r="AP569" s="987">
        <f t="shared" si="152"/>
        <v>0</v>
      </c>
      <c r="AQ569" s="987">
        <f t="shared" si="152"/>
        <v>0</v>
      </c>
      <c r="AR569" s="987">
        <f t="shared" si="152"/>
        <v>0</v>
      </c>
    </row>
    <row r="570" spans="2:44">
      <c r="B570" s="948">
        <v>563</v>
      </c>
      <c r="C570" s="950" t="s">
        <v>3522</v>
      </c>
      <c r="D570" s="951">
        <v>597</v>
      </c>
      <c r="E570" s="951" t="s">
        <v>3538</v>
      </c>
      <c r="F570" s="948" t="s">
        <v>4521</v>
      </c>
      <c r="G570" s="949">
        <v>45078</v>
      </c>
      <c r="H570" s="948" t="s">
        <v>4532</v>
      </c>
      <c r="I570" s="948" t="s">
        <v>4409</v>
      </c>
      <c r="J570" s="948" t="s">
        <v>473</v>
      </c>
      <c r="K570" s="948" t="s">
        <v>3557</v>
      </c>
      <c r="L570" s="960">
        <v>54</v>
      </c>
      <c r="M570" s="987">
        <v>119.97999999999999</v>
      </c>
      <c r="N570" s="987">
        <v>0</v>
      </c>
      <c r="O570" s="987">
        <f t="shared" si="138"/>
        <v>119.97999999999999</v>
      </c>
      <c r="P570" s="987" t="s">
        <v>2461</v>
      </c>
      <c r="Q570" s="987"/>
      <c r="R570" s="987"/>
      <c r="S570" s="987"/>
      <c r="T570" s="987"/>
      <c r="U570" s="987">
        <f>O570</f>
        <v>119.97999999999999</v>
      </c>
      <c r="V570" s="987"/>
      <c r="W570" s="987"/>
      <c r="X570" s="987"/>
      <c r="Y570" s="987"/>
      <c r="Z570" s="987">
        <f t="shared" si="139"/>
        <v>0</v>
      </c>
      <c r="AA570" s="987"/>
      <c r="AB570" s="987">
        <f t="shared" si="151"/>
        <v>119.97999999999999</v>
      </c>
      <c r="AC570" s="987">
        <f t="shared" si="151"/>
        <v>0</v>
      </c>
      <c r="AD570" s="987">
        <f t="shared" si="151"/>
        <v>0</v>
      </c>
      <c r="AE570" s="987">
        <f t="shared" si="151"/>
        <v>0</v>
      </c>
      <c r="AF570" s="987">
        <f t="shared" si="151"/>
        <v>0</v>
      </c>
      <c r="AG570" s="987">
        <f t="shared" si="151"/>
        <v>0</v>
      </c>
      <c r="AH570" s="987">
        <f t="shared" si="151"/>
        <v>0</v>
      </c>
      <c r="AI570" s="987">
        <f t="shared" si="151"/>
        <v>0</v>
      </c>
      <c r="AJ570" s="987">
        <f t="shared" si="151"/>
        <v>0</v>
      </c>
      <c r="AK570" s="987">
        <f t="shared" si="151"/>
        <v>0</v>
      </c>
      <c r="AL570" s="987">
        <f t="shared" si="152"/>
        <v>0</v>
      </c>
      <c r="AM570" s="987">
        <f t="shared" si="152"/>
        <v>0</v>
      </c>
      <c r="AN570" s="987">
        <f t="shared" si="152"/>
        <v>0</v>
      </c>
      <c r="AO570" s="987">
        <f t="shared" si="152"/>
        <v>0</v>
      </c>
      <c r="AP570" s="987">
        <f t="shared" si="152"/>
        <v>0</v>
      </c>
      <c r="AQ570" s="987">
        <f t="shared" si="152"/>
        <v>0</v>
      </c>
      <c r="AR570" s="987">
        <f t="shared" si="152"/>
        <v>0</v>
      </c>
    </row>
    <row r="571" spans="2:44">
      <c r="B571" s="948">
        <v>564</v>
      </c>
      <c r="C571" s="950" t="s">
        <v>3522</v>
      </c>
      <c r="D571" s="951">
        <v>598</v>
      </c>
      <c r="E571" s="951" t="s">
        <v>3538</v>
      </c>
      <c r="F571" s="948" t="s">
        <v>4533</v>
      </c>
      <c r="G571" s="949">
        <v>45092</v>
      </c>
      <c r="H571" s="948" t="s">
        <v>4534</v>
      </c>
      <c r="I571" s="948" t="s">
        <v>4409</v>
      </c>
      <c r="J571" s="948" t="s">
        <v>473</v>
      </c>
      <c r="K571" s="948" t="s">
        <v>3557</v>
      </c>
      <c r="L571" s="960">
        <v>54</v>
      </c>
      <c r="M571" s="987">
        <v>450</v>
      </c>
      <c r="N571" s="987">
        <v>0</v>
      </c>
      <c r="O571" s="987">
        <f t="shared" si="138"/>
        <v>450</v>
      </c>
      <c r="P571" s="987"/>
      <c r="Q571" s="987"/>
      <c r="R571" s="987"/>
      <c r="S571" s="987"/>
      <c r="T571" s="987"/>
      <c r="U571" s="987"/>
      <c r="V571" s="987">
        <f>O571</f>
        <v>450</v>
      </c>
      <c r="W571" s="987"/>
      <c r="X571" s="987"/>
      <c r="Y571" s="987"/>
      <c r="Z571" s="987">
        <f t="shared" si="139"/>
        <v>0</v>
      </c>
      <c r="AA571" s="987"/>
      <c r="AB571" s="987">
        <f t="shared" si="151"/>
        <v>450</v>
      </c>
      <c r="AC571" s="987">
        <f t="shared" si="151"/>
        <v>0</v>
      </c>
      <c r="AD571" s="987">
        <f t="shared" si="151"/>
        <v>0</v>
      </c>
      <c r="AE571" s="987">
        <f t="shared" si="151"/>
        <v>0</v>
      </c>
      <c r="AF571" s="987">
        <f t="shared" si="151"/>
        <v>0</v>
      </c>
      <c r="AG571" s="987">
        <f t="shared" si="151"/>
        <v>0</v>
      </c>
      <c r="AH571" s="987">
        <f t="shared" si="151"/>
        <v>0</v>
      </c>
      <c r="AI571" s="987">
        <f t="shared" si="151"/>
        <v>0</v>
      </c>
      <c r="AJ571" s="987">
        <f t="shared" si="151"/>
        <v>0</v>
      </c>
      <c r="AK571" s="987">
        <f t="shared" si="151"/>
        <v>0</v>
      </c>
      <c r="AL571" s="987">
        <f t="shared" si="152"/>
        <v>0</v>
      </c>
      <c r="AM571" s="987">
        <f t="shared" si="152"/>
        <v>0</v>
      </c>
      <c r="AN571" s="987">
        <f t="shared" si="152"/>
        <v>0</v>
      </c>
      <c r="AO571" s="987">
        <f t="shared" si="152"/>
        <v>0</v>
      </c>
      <c r="AP571" s="987">
        <f t="shared" si="152"/>
        <v>0</v>
      </c>
      <c r="AQ571" s="987">
        <f t="shared" si="152"/>
        <v>0</v>
      </c>
      <c r="AR571" s="987">
        <f t="shared" si="152"/>
        <v>0</v>
      </c>
    </row>
    <row r="572" spans="2:44">
      <c r="B572" s="948">
        <v>565</v>
      </c>
      <c r="C572" s="950" t="s">
        <v>3522</v>
      </c>
      <c r="D572" s="951">
        <v>599</v>
      </c>
      <c r="E572" s="951" t="s">
        <v>3538</v>
      </c>
      <c r="F572" s="948" t="s">
        <v>4471</v>
      </c>
      <c r="G572" s="949">
        <v>45078</v>
      </c>
      <c r="H572" s="948" t="s">
        <v>4535</v>
      </c>
      <c r="I572" s="948" t="s">
        <v>4409</v>
      </c>
      <c r="J572" s="948" t="s">
        <v>473</v>
      </c>
      <c r="K572" s="948" t="s">
        <v>3557</v>
      </c>
      <c r="L572" s="960">
        <v>54</v>
      </c>
      <c r="M572" s="987">
        <v>34.69</v>
      </c>
      <c r="N572" s="987">
        <v>0</v>
      </c>
      <c r="O572" s="987">
        <f t="shared" si="138"/>
        <v>34.69</v>
      </c>
      <c r="P572" s="987" t="s">
        <v>2461</v>
      </c>
      <c r="Q572" s="987"/>
      <c r="R572" s="987"/>
      <c r="S572" s="987"/>
      <c r="T572" s="987"/>
      <c r="U572" s="987">
        <f>O572</f>
        <v>34.69</v>
      </c>
      <c r="V572" s="987"/>
      <c r="W572" s="987"/>
      <c r="X572" s="987"/>
      <c r="Y572" s="987"/>
      <c r="Z572" s="987">
        <f t="shared" si="139"/>
        <v>0</v>
      </c>
      <c r="AA572" s="987"/>
      <c r="AB572" s="987">
        <f t="shared" si="151"/>
        <v>34.69</v>
      </c>
      <c r="AC572" s="987">
        <f t="shared" si="151"/>
        <v>0</v>
      </c>
      <c r="AD572" s="987">
        <f t="shared" si="151"/>
        <v>0</v>
      </c>
      <c r="AE572" s="987">
        <f t="shared" si="151"/>
        <v>0</v>
      </c>
      <c r="AF572" s="987">
        <f t="shared" si="151"/>
        <v>0</v>
      </c>
      <c r="AG572" s="987">
        <f t="shared" si="151"/>
        <v>0</v>
      </c>
      <c r="AH572" s="987">
        <f t="shared" si="151"/>
        <v>0</v>
      </c>
      <c r="AI572" s="987">
        <f t="shared" si="151"/>
        <v>0</v>
      </c>
      <c r="AJ572" s="987">
        <f t="shared" si="151"/>
        <v>0</v>
      </c>
      <c r="AK572" s="987">
        <f t="shared" si="151"/>
        <v>0</v>
      </c>
      <c r="AL572" s="987">
        <f t="shared" si="152"/>
        <v>0</v>
      </c>
      <c r="AM572" s="987">
        <f t="shared" si="152"/>
        <v>0</v>
      </c>
      <c r="AN572" s="987">
        <f t="shared" si="152"/>
        <v>0</v>
      </c>
      <c r="AO572" s="987">
        <f t="shared" si="152"/>
        <v>0</v>
      </c>
      <c r="AP572" s="987">
        <f t="shared" si="152"/>
        <v>0</v>
      </c>
      <c r="AQ572" s="987">
        <f t="shared" si="152"/>
        <v>0</v>
      </c>
      <c r="AR572" s="987">
        <f t="shared" si="152"/>
        <v>0</v>
      </c>
    </row>
    <row r="573" spans="2:44">
      <c r="B573" s="948">
        <v>566</v>
      </c>
      <c r="C573" s="950" t="s">
        <v>3522</v>
      </c>
      <c r="D573" s="951">
        <v>600</v>
      </c>
      <c r="E573" s="951" t="s">
        <v>3538</v>
      </c>
      <c r="F573" s="948" t="s">
        <v>4536</v>
      </c>
      <c r="G573" s="949">
        <v>45092</v>
      </c>
      <c r="H573" s="948" t="s">
        <v>4537</v>
      </c>
      <c r="I573" s="948" t="s">
        <v>4409</v>
      </c>
      <c r="J573" s="948" t="s">
        <v>473</v>
      </c>
      <c r="K573" s="948" t="s">
        <v>3557</v>
      </c>
      <c r="L573" s="960">
        <v>54</v>
      </c>
      <c r="M573" s="987">
        <v>379.99</v>
      </c>
      <c r="N573" s="987">
        <v>0</v>
      </c>
      <c r="O573" s="987">
        <f t="shared" si="138"/>
        <v>379.99</v>
      </c>
      <c r="P573" s="987"/>
      <c r="Q573" s="987"/>
      <c r="R573" s="987"/>
      <c r="S573" s="987"/>
      <c r="T573" s="987"/>
      <c r="U573" s="987"/>
      <c r="V573" s="987">
        <f t="shared" ref="V573:V578" si="153">O573</f>
        <v>379.99</v>
      </c>
      <c r="W573" s="987"/>
      <c r="X573" s="987"/>
      <c r="Y573" s="987"/>
      <c r="Z573" s="987">
        <f t="shared" si="139"/>
        <v>0</v>
      </c>
      <c r="AA573" s="987"/>
      <c r="AB573" s="987">
        <f t="shared" si="151"/>
        <v>379.99</v>
      </c>
      <c r="AC573" s="987">
        <f t="shared" si="151"/>
        <v>0</v>
      </c>
      <c r="AD573" s="987">
        <f t="shared" si="151"/>
        <v>0</v>
      </c>
      <c r="AE573" s="987">
        <f t="shared" si="151"/>
        <v>0</v>
      </c>
      <c r="AF573" s="987">
        <f t="shared" si="151"/>
        <v>0</v>
      </c>
      <c r="AG573" s="987">
        <f t="shared" si="151"/>
        <v>0</v>
      </c>
      <c r="AH573" s="987">
        <f t="shared" si="151"/>
        <v>0</v>
      </c>
      <c r="AI573" s="987">
        <f t="shared" si="151"/>
        <v>0</v>
      </c>
      <c r="AJ573" s="987">
        <f t="shared" si="151"/>
        <v>0</v>
      </c>
      <c r="AK573" s="987">
        <f t="shared" si="151"/>
        <v>0</v>
      </c>
      <c r="AL573" s="987">
        <f t="shared" si="152"/>
        <v>0</v>
      </c>
      <c r="AM573" s="987">
        <f t="shared" si="152"/>
        <v>0</v>
      </c>
      <c r="AN573" s="987">
        <f t="shared" si="152"/>
        <v>0</v>
      </c>
      <c r="AO573" s="987">
        <f t="shared" si="152"/>
        <v>0</v>
      </c>
      <c r="AP573" s="987">
        <f t="shared" si="152"/>
        <v>0</v>
      </c>
      <c r="AQ573" s="987">
        <f t="shared" si="152"/>
        <v>0</v>
      </c>
      <c r="AR573" s="987">
        <f t="shared" si="152"/>
        <v>0</v>
      </c>
    </row>
    <row r="574" spans="2:44">
      <c r="B574" s="948">
        <v>567</v>
      </c>
      <c r="C574" s="950" t="s">
        <v>3522</v>
      </c>
      <c r="D574" s="951">
        <v>601</v>
      </c>
      <c r="E574" s="951" t="s">
        <v>3538</v>
      </c>
      <c r="F574" s="948" t="s">
        <v>4538</v>
      </c>
      <c r="G574" s="949">
        <v>45117</v>
      </c>
      <c r="H574" s="948" t="s">
        <v>4539</v>
      </c>
      <c r="I574" s="948" t="s">
        <v>4409</v>
      </c>
      <c r="J574" s="948" t="s">
        <v>473</v>
      </c>
      <c r="K574" s="948" t="s">
        <v>3557</v>
      </c>
      <c r="L574" s="960">
        <v>54</v>
      </c>
      <c r="M574" s="987">
        <v>60</v>
      </c>
      <c r="N574" s="987">
        <v>0</v>
      </c>
      <c r="O574" s="987">
        <f t="shared" si="138"/>
        <v>60</v>
      </c>
      <c r="P574" s="987"/>
      <c r="Q574" s="987"/>
      <c r="R574" s="987"/>
      <c r="S574" s="987"/>
      <c r="T574" s="987"/>
      <c r="U574" s="987"/>
      <c r="V574" s="987">
        <f t="shared" si="153"/>
        <v>60</v>
      </c>
      <c r="W574" s="987"/>
      <c r="X574" s="987"/>
      <c r="Y574" s="987"/>
      <c r="Z574" s="987">
        <f t="shared" si="139"/>
        <v>0</v>
      </c>
      <c r="AA574" s="987"/>
      <c r="AB574" s="987">
        <f t="shared" si="151"/>
        <v>60</v>
      </c>
      <c r="AC574" s="987">
        <f t="shared" si="151"/>
        <v>0</v>
      </c>
      <c r="AD574" s="987">
        <f t="shared" si="151"/>
        <v>0</v>
      </c>
      <c r="AE574" s="987">
        <f t="shared" si="151"/>
        <v>0</v>
      </c>
      <c r="AF574" s="987">
        <f t="shared" si="151"/>
        <v>0</v>
      </c>
      <c r="AG574" s="987">
        <f t="shared" si="151"/>
        <v>0</v>
      </c>
      <c r="AH574" s="987">
        <f t="shared" si="151"/>
        <v>0</v>
      </c>
      <c r="AI574" s="987">
        <f t="shared" si="151"/>
        <v>0</v>
      </c>
      <c r="AJ574" s="987">
        <f t="shared" si="151"/>
        <v>0</v>
      </c>
      <c r="AK574" s="987">
        <f t="shared" si="151"/>
        <v>0</v>
      </c>
      <c r="AL574" s="987">
        <f t="shared" si="152"/>
        <v>0</v>
      </c>
      <c r="AM574" s="987">
        <f t="shared" si="152"/>
        <v>0</v>
      </c>
      <c r="AN574" s="987">
        <f t="shared" si="152"/>
        <v>0</v>
      </c>
      <c r="AO574" s="987">
        <f t="shared" si="152"/>
        <v>0</v>
      </c>
      <c r="AP574" s="987">
        <f t="shared" si="152"/>
        <v>0</v>
      </c>
      <c r="AQ574" s="987">
        <f t="shared" si="152"/>
        <v>0</v>
      </c>
      <c r="AR574" s="987">
        <f t="shared" si="152"/>
        <v>0</v>
      </c>
    </row>
    <row r="575" spans="2:44">
      <c r="B575" s="948">
        <v>568</v>
      </c>
      <c r="C575" s="950" t="s">
        <v>3522</v>
      </c>
      <c r="D575" s="951">
        <v>602</v>
      </c>
      <c r="E575" s="951" t="s">
        <v>3538</v>
      </c>
      <c r="F575" s="948" t="s">
        <v>4540</v>
      </c>
      <c r="G575" s="949">
        <v>45122</v>
      </c>
      <c r="H575" s="948" t="s">
        <v>4541</v>
      </c>
      <c r="I575" s="948" t="s">
        <v>4409</v>
      </c>
      <c r="J575" s="948" t="s">
        <v>473</v>
      </c>
      <c r="K575" s="948" t="s">
        <v>3557</v>
      </c>
      <c r="L575" s="960">
        <v>54</v>
      </c>
      <c r="M575" s="987">
        <v>85.4</v>
      </c>
      <c r="N575" s="987">
        <v>0</v>
      </c>
      <c r="O575" s="987">
        <f t="shared" si="138"/>
        <v>85.4</v>
      </c>
      <c r="P575" s="987"/>
      <c r="Q575" s="987"/>
      <c r="R575" s="987"/>
      <c r="S575" s="987"/>
      <c r="T575" s="987"/>
      <c r="U575" s="987"/>
      <c r="V575" s="987">
        <f t="shared" si="153"/>
        <v>85.4</v>
      </c>
      <c r="W575" s="987"/>
      <c r="X575" s="987"/>
      <c r="Y575" s="987"/>
      <c r="Z575" s="987">
        <f t="shared" si="139"/>
        <v>0</v>
      </c>
      <c r="AA575" s="987"/>
      <c r="AB575" s="987">
        <f t="shared" si="151"/>
        <v>85.4</v>
      </c>
      <c r="AC575" s="987">
        <f t="shared" si="151"/>
        <v>0</v>
      </c>
      <c r="AD575" s="987">
        <f t="shared" si="151"/>
        <v>0</v>
      </c>
      <c r="AE575" s="987">
        <f t="shared" si="151"/>
        <v>0</v>
      </c>
      <c r="AF575" s="987">
        <f t="shared" si="151"/>
        <v>0</v>
      </c>
      <c r="AG575" s="987">
        <f t="shared" si="151"/>
        <v>0</v>
      </c>
      <c r="AH575" s="987">
        <f t="shared" si="151"/>
        <v>0</v>
      </c>
      <c r="AI575" s="987">
        <f t="shared" si="151"/>
        <v>0</v>
      </c>
      <c r="AJ575" s="987">
        <f t="shared" si="151"/>
        <v>0</v>
      </c>
      <c r="AK575" s="987">
        <f t="shared" si="151"/>
        <v>0</v>
      </c>
      <c r="AL575" s="987">
        <f t="shared" si="152"/>
        <v>0</v>
      </c>
      <c r="AM575" s="987">
        <f t="shared" si="152"/>
        <v>0</v>
      </c>
      <c r="AN575" s="987">
        <f t="shared" si="152"/>
        <v>0</v>
      </c>
      <c r="AO575" s="987">
        <f t="shared" si="152"/>
        <v>0</v>
      </c>
      <c r="AP575" s="987">
        <f t="shared" si="152"/>
        <v>0</v>
      </c>
      <c r="AQ575" s="987">
        <f t="shared" si="152"/>
        <v>0</v>
      </c>
      <c r="AR575" s="987">
        <f t="shared" si="152"/>
        <v>0</v>
      </c>
    </row>
    <row r="576" spans="2:44">
      <c r="B576" s="948">
        <v>569</v>
      </c>
      <c r="C576" s="950" t="s">
        <v>3522</v>
      </c>
      <c r="D576" s="951">
        <v>603</v>
      </c>
      <c r="E576" s="951" t="s">
        <v>3538</v>
      </c>
      <c r="F576" s="948" t="s">
        <v>4542</v>
      </c>
      <c r="G576" s="949">
        <v>45099</v>
      </c>
      <c r="H576" s="948" t="s">
        <v>4543</v>
      </c>
      <c r="I576" s="948" t="s">
        <v>4409</v>
      </c>
      <c r="J576" s="948" t="s">
        <v>473</v>
      </c>
      <c r="K576" s="948" t="s">
        <v>3557</v>
      </c>
      <c r="L576" s="960">
        <v>54</v>
      </c>
      <c r="M576" s="987">
        <v>379.99</v>
      </c>
      <c r="N576" s="987">
        <v>0</v>
      </c>
      <c r="O576" s="987">
        <f t="shared" si="138"/>
        <v>379.99</v>
      </c>
      <c r="P576" s="987" t="s">
        <v>3567</v>
      </c>
      <c r="Q576" s="987"/>
      <c r="R576" s="987"/>
      <c r="S576" s="987"/>
      <c r="T576" s="987"/>
      <c r="U576" s="987"/>
      <c r="V576" s="987">
        <f t="shared" si="153"/>
        <v>379.99</v>
      </c>
      <c r="W576" s="987"/>
      <c r="X576" s="987"/>
      <c r="Y576" s="987"/>
      <c r="Z576" s="987">
        <f t="shared" si="139"/>
        <v>0</v>
      </c>
      <c r="AA576" s="987"/>
      <c r="AB576" s="987">
        <f t="shared" si="151"/>
        <v>379.99</v>
      </c>
      <c r="AC576" s="987">
        <f t="shared" si="151"/>
        <v>0</v>
      </c>
      <c r="AD576" s="987">
        <f t="shared" si="151"/>
        <v>0</v>
      </c>
      <c r="AE576" s="987">
        <f t="shared" si="151"/>
        <v>0</v>
      </c>
      <c r="AF576" s="987">
        <f t="shared" si="151"/>
        <v>0</v>
      </c>
      <c r="AG576" s="987">
        <f t="shared" si="151"/>
        <v>0</v>
      </c>
      <c r="AH576" s="987">
        <f t="shared" si="151"/>
        <v>0</v>
      </c>
      <c r="AI576" s="987">
        <f t="shared" si="151"/>
        <v>0</v>
      </c>
      <c r="AJ576" s="987">
        <f t="shared" si="151"/>
        <v>0</v>
      </c>
      <c r="AK576" s="987">
        <f t="shared" si="151"/>
        <v>0</v>
      </c>
      <c r="AL576" s="987">
        <f t="shared" si="152"/>
        <v>0</v>
      </c>
      <c r="AM576" s="987">
        <f t="shared" si="152"/>
        <v>0</v>
      </c>
      <c r="AN576" s="987">
        <f t="shared" si="152"/>
        <v>0</v>
      </c>
      <c r="AO576" s="987">
        <f t="shared" si="152"/>
        <v>0</v>
      </c>
      <c r="AP576" s="987">
        <f t="shared" si="152"/>
        <v>0</v>
      </c>
      <c r="AQ576" s="987">
        <f t="shared" si="152"/>
        <v>0</v>
      </c>
      <c r="AR576" s="987">
        <f t="shared" si="152"/>
        <v>0</v>
      </c>
    </row>
    <row r="577" spans="2:44">
      <c r="B577" s="948">
        <v>570</v>
      </c>
      <c r="C577" s="950" t="s">
        <v>3522</v>
      </c>
      <c r="D577" s="951">
        <v>604</v>
      </c>
      <c r="E577" s="951" t="s">
        <v>3538</v>
      </c>
      <c r="F577" s="948" t="s">
        <v>4544</v>
      </c>
      <c r="G577" s="949">
        <v>45124</v>
      </c>
      <c r="H577" s="948" t="s">
        <v>4545</v>
      </c>
      <c r="I577" s="948" t="s">
        <v>4409</v>
      </c>
      <c r="J577" s="948" t="s">
        <v>473</v>
      </c>
      <c r="K577" s="948" t="s">
        <v>3557</v>
      </c>
      <c r="L577" s="960">
        <v>54</v>
      </c>
      <c r="M577" s="987">
        <v>155</v>
      </c>
      <c r="N577" s="987">
        <v>0</v>
      </c>
      <c r="O577" s="987">
        <f t="shared" si="138"/>
        <v>155</v>
      </c>
      <c r="P577" s="987" t="s">
        <v>3567</v>
      </c>
      <c r="Q577" s="987"/>
      <c r="R577" s="987"/>
      <c r="S577" s="987"/>
      <c r="T577" s="987"/>
      <c r="U577" s="987"/>
      <c r="V577" s="987">
        <f t="shared" si="153"/>
        <v>155</v>
      </c>
      <c r="W577" s="987"/>
      <c r="X577" s="987"/>
      <c r="Y577" s="987"/>
      <c r="Z577" s="987">
        <f t="shared" si="139"/>
        <v>0</v>
      </c>
      <c r="AA577" s="987"/>
      <c r="AB577" s="987">
        <f t="shared" si="151"/>
        <v>155</v>
      </c>
      <c r="AC577" s="987">
        <f t="shared" si="151"/>
        <v>0</v>
      </c>
      <c r="AD577" s="987">
        <f t="shared" si="151"/>
        <v>0</v>
      </c>
      <c r="AE577" s="987">
        <f t="shared" si="151"/>
        <v>0</v>
      </c>
      <c r="AF577" s="987">
        <f t="shared" si="151"/>
        <v>0</v>
      </c>
      <c r="AG577" s="987">
        <f t="shared" si="151"/>
        <v>0</v>
      </c>
      <c r="AH577" s="987">
        <f t="shared" si="151"/>
        <v>0</v>
      </c>
      <c r="AI577" s="987">
        <f t="shared" si="151"/>
        <v>0</v>
      </c>
      <c r="AJ577" s="987">
        <f t="shared" si="151"/>
        <v>0</v>
      </c>
      <c r="AK577" s="987">
        <f t="shared" si="151"/>
        <v>0</v>
      </c>
      <c r="AL577" s="987">
        <f t="shared" si="152"/>
        <v>0</v>
      </c>
      <c r="AM577" s="987">
        <f t="shared" si="152"/>
        <v>0</v>
      </c>
      <c r="AN577" s="987">
        <f t="shared" si="152"/>
        <v>0</v>
      </c>
      <c r="AO577" s="987">
        <f t="shared" si="152"/>
        <v>0</v>
      </c>
      <c r="AP577" s="987">
        <f t="shared" si="152"/>
        <v>0</v>
      </c>
      <c r="AQ577" s="987">
        <f t="shared" si="152"/>
        <v>0</v>
      </c>
      <c r="AR577" s="987">
        <f t="shared" si="152"/>
        <v>0</v>
      </c>
    </row>
    <row r="578" spans="2:44">
      <c r="B578" s="948">
        <v>571</v>
      </c>
      <c r="C578" s="950" t="s">
        <v>3522</v>
      </c>
      <c r="D578" s="951">
        <v>605</v>
      </c>
      <c r="E578" s="951" t="s">
        <v>3538</v>
      </c>
      <c r="F578" s="948" t="s">
        <v>4546</v>
      </c>
      <c r="G578" s="949">
        <v>45126</v>
      </c>
      <c r="H578" s="948" t="s">
        <v>4547</v>
      </c>
      <c r="I578" s="948" t="s">
        <v>4409</v>
      </c>
      <c r="J578" s="948" t="s">
        <v>473</v>
      </c>
      <c r="K578" s="948" t="s">
        <v>3557</v>
      </c>
      <c r="L578" s="960">
        <v>54</v>
      </c>
      <c r="M578" s="987">
        <v>17.990000000000002</v>
      </c>
      <c r="N578" s="987">
        <v>0</v>
      </c>
      <c r="O578" s="987">
        <f t="shared" si="138"/>
        <v>17.990000000000002</v>
      </c>
      <c r="P578" s="987"/>
      <c r="Q578" s="987"/>
      <c r="R578" s="987"/>
      <c r="S578" s="987"/>
      <c r="T578" s="987"/>
      <c r="U578" s="987"/>
      <c r="V578" s="987">
        <f t="shared" si="153"/>
        <v>17.990000000000002</v>
      </c>
      <c r="W578" s="987"/>
      <c r="X578" s="987"/>
      <c r="Y578" s="987"/>
      <c r="Z578" s="987">
        <f t="shared" si="139"/>
        <v>0</v>
      </c>
      <c r="AA578" s="987"/>
      <c r="AB578" s="987">
        <f t="shared" ref="AB578:AK587" si="154">IF(AB$6-$L578=0,$M578,0)</f>
        <v>17.990000000000002</v>
      </c>
      <c r="AC578" s="987">
        <f t="shared" si="154"/>
        <v>0</v>
      </c>
      <c r="AD578" s="987">
        <f t="shared" si="154"/>
        <v>0</v>
      </c>
      <c r="AE578" s="987">
        <f t="shared" si="154"/>
        <v>0</v>
      </c>
      <c r="AF578" s="987">
        <f t="shared" si="154"/>
        <v>0</v>
      </c>
      <c r="AG578" s="987">
        <f t="shared" si="154"/>
        <v>0</v>
      </c>
      <c r="AH578" s="987">
        <f t="shared" si="154"/>
        <v>0</v>
      </c>
      <c r="AI578" s="987">
        <f t="shared" si="154"/>
        <v>0</v>
      </c>
      <c r="AJ578" s="987">
        <f t="shared" si="154"/>
        <v>0</v>
      </c>
      <c r="AK578" s="987">
        <f t="shared" si="154"/>
        <v>0</v>
      </c>
      <c r="AL578" s="987">
        <f t="shared" ref="AL578:AR587" si="155">IF(AL$6-$L578=0,$M578,0)</f>
        <v>0</v>
      </c>
      <c r="AM578" s="987">
        <f t="shared" si="155"/>
        <v>0</v>
      </c>
      <c r="AN578" s="987">
        <f t="shared" si="155"/>
        <v>0</v>
      </c>
      <c r="AO578" s="987">
        <f t="shared" si="155"/>
        <v>0</v>
      </c>
      <c r="AP578" s="987">
        <f t="shared" si="155"/>
        <v>0</v>
      </c>
      <c r="AQ578" s="987">
        <f t="shared" si="155"/>
        <v>0</v>
      </c>
      <c r="AR578" s="987">
        <f t="shared" si="155"/>
        <v>0</v>
      </c>
    </row>
    <row r="579" spans="2:44">
      <c r="B579" s="948">
        <v>572</v>
      </c>
      <c r="C579" s="950" t="s">
        <v>3522</v>
      </c>
      <c r="D579" s="951">
        <v>606</v>
      </c>
      <c r="E579" s="951" t="s">
        <v>3538</v>
      </c>
      <c r="F579" s="948" t="s">
        <v>4473</v>
      </c>
      <c r="G579" s="949">
        <v>45078</v>
      </c>
      <c r="H579" s="948" t="s">
        <v>4548</v>
      </c>
      <c r="I579" s="948" t="s">
        <v>4409</v>
      </c>
      <c r="J579" s="948" t="s">
        <v>473</v>
      </c>
      <c r="K579" s="948" t="s">
        <v>3557</v>
      </c>
      <c r="L579" s="960">
        <v>54</v>
      </c>
      <c r="M579" s="987">
        <v>19.66</v>
      </c>
      <c r="N579" s="987">
        <v>0</v>
      </c>
      <c r="O579" s="987">
        <f t="shared" si="138"/>
        <v>19.66</v>
      </c>
      <c r="P579" s="987" t="s">
        <v>2461</v>
      </c>
      <c r="Q579" s="987"/>
      <c r="R579" s="987"/>
      <c r="S579" s="987"/>
      <c r="T579" s="987"/>
      <c r="U579" s="987">
        <f>O579</f>
        <v>19.66</v>
      </c>
      <c r="V579" s="987"/>
      <c r="W579" s="987"/>
      <c r="X579" s="987"/>
      <c r="Y579" s="987"/>
      <c r="Z579" s="987">
        <f t="shared" si="139"/>
        <v>0</v>
      </c>
      <c r="AA579" s="987"/>
      <c r="AB579" s="987">
        <f t="shared" si="154"/>
        <v>19.66</v>
      </c>
      <c r="AC579" s="987">
        <f t="shared" si="154"/>
        <v>0</v>
      </c>
      <c r="AD579" s="987">
        <f t="shared" si="154"/>
        <v>0</v>
      </c>
      <c r="AE579" s="987">
        <f t="shared" si="154"/>
        <v>0</v>
      </c>
      <c r="AF579" s="987">
        <f t="shared" si="154"/>
        <v>0</v>
      </c>
      <c r="AG579" s="987">
        <f t="shared" si="154"/>
        <v>0</v>
      </c>
      <c r="AH579" s="987">
        <f t="shared" si="154"/>
        <v>0</v>
      </c>
      <c r="AI579" s="987">
        <f t="shared" si="154"/>
        <v>0</v>
      </c>
      <c r="AJ579" s="987">
        <f t="shared" si="154"/>
        <v>0</v>
      </c>
      <c r="AK579" s="987">
        <f t="shared" si="154"/>
        <v>0</v>
      </c>
      <c r="AL579" s="987">
        <f t="shared" si="155"/>
        <v>0</v>
      </c>
      <c r="AM579" s="987">
        <f t="shared" si="155"/>
        <v>0</v>
      </c>
      <c r="AN579" s="987">
        <f t="shared" si="155"/>
        <v>0</v>
      </c>
      <c r="AO579" s="987">
        <f t="shared" si="155"/>
        <v>0</v>
      </c>
      <c r="AP579" s="987">
        <f t="shared" si="155"/>
        <v>0</v>
      </c>
      <c r="AQ579" s="987">
        <f t="shared" si="155"/>
        <v>0</v>
      </c>
      <c r="AR579" s="987">
        <f t="shared" si="155"/>
        <v>0</v>
      </c>
    </row>
    <row r="580" spans="2:44">
      <c r="B580" s="948">
        <v>573</v>
      </c>
      <c r="C580" s="950" t="s">
        <v>3522</v>
      </c>
      <c r="D580" s="951">
        <v>607</v>
      </c>
      <c r="E580" s="951" t="s">
        <v>3538</v>
      </c>
      <c r="F580" s="948" t="s">
        <v>4549</v>
      </c>
      <c r="G580" s="949">
        <v>45084</v>
      </c>
      <c r="H580" s="948" t="s">
        <v>4550</v>
      </c>
      <c r="I580" s="948" t="s">
        <v>4409</v>
      </c>
      <c r="J580" s="948" t="s">
        <v>473</v>
      </c>
      <c r="K580" s="948" t="s">
        <v>3557</v>
      </c>
      <c r="L580" s="960">
        <v>54</v>
      </c>
      <c r="M580" s="987">
        <v>135</v>
      </c>
      <c r="N580" s="987">
        <v>0</v>
      </c>
      <c r="O580" s="987">
        <f t="shared" si="138"/>
        <v>135</v>
      </c>
      <c r="P580" s="987" t="s">
        <v>2461</v>
      </c>
      <c r="Q580" s="987"/>
      <c r="R580" s="987"/>
      <c r="S580" s="987"/>
      <c r="T580" s="987"/>
      <c r="U580" s="987">
        <f>O580</f>
        <v>135</v>
      </c>
      <c r="V580" s="987"/>
      <c r="W580" s="987"/>
      <c r="X580" s="987"/>
      <c r="Y580" s="987"/>
      <c r="Z580" s="987">
        <f t="shared" si="139"/>
        <v>0</v>
      </c>
      <c r="AA580" s="987"/>
      <c r="AB580" s="987">
        <f t="shared" si="154"/>
        <v>135</v>
      </c>
      <c r="AC580" s="987">
        <f t="shared" si="154"/>
        <v>0</v>
      </c>
      <c r="AD580" s="987">
        <f t="shared" si="154"/>
        <v>0</v>
      </c>
      <c r="AE580" s="987">
        <f t="shared" si="154"/>
        <v>0</v>
      </c>
      <c r="AF580" s="987">
        <f t="shared" si="154"/>
        <v>0</v>
      </c>
      <c r="AG580" s="987">
        <f t="shared" si="154"/>
        <v>0</v>
      </c>
      <c r="AH580" s="987">
        <f t="shared" si="154"/>
        <v>0</v>
      </c>
      <c r="AI580" s="987">
        <f t="shared" si="154"/>
        <v>0</v>
      </c>
      <c r="AJ580" s="987">
        <f t="shared" si="154"/>
        <v>0</v>
      </c>
      <c r="AK580" s="987">
        <f t="shared" si="154"/>
        <v>0</v>
      </c>
      <c r="AL580" s="987">
        <f t="shared" si="155"/>
        <v>0</v>
      </c>
      <c r="AM580" s="987">
        <f t="shared" si="155"/>
        <v>0</v>
      </c>
      <c r="AN580" s="987">
        <f t="shared" si="155"/>
        <v>0</v>
      </c>
      <c r="AO580" s="987">
        <f t="shared" si="155"/>
        <v>0</v>
      </c>
      <c r="AP580" s="987">
        <f t="shared" si="155"/>
        <v>0</v>
      </c>
      <c r="AQ580" s="987">
        <f t="shared" si="155"/>
        <v>0</v>
      </c>
      <c r="AR580" s="987">
        <f t="shared" si="155"/>
        <v>0</v>
      </c>
    </row>
    <row r="581" spans="2:44">
      <c r="B581" s="948">
        <v>574</v>
      </c>
      <c r="C581" s="950" t="s">
        <v>3522</v>
      </c>
      <c r="D581" s="951">
        <v>608</v>
      </c>
      <c r="E581" s="951" t="s">
        <v>3538</v>
      </c>
      <c r="F581" s="948" t="s">
        <v>4551</v>
      </c>
      <c r="G581" s="949">
        <v>45111</v>
      </c>
      <c r="H581" s="948" t="s">
        <v>4552</v>
      </c>
      <c r="I581" s="948" t="s">
        <v>4409</v>
      </c>
      <c r="J581" s="948" t="s">
        <v>473</v>
      </c>
      <c r="K581" s="948" t="s">
        <v>3557</v>
      </c>
      <c r="L581" s="960">
        <v>54</v>
      </c>
      <c r="M581" s="987">
        <v>12.49</v>
      </c>
      <c r="N581" s="987">
        <v>2.5</v>
      </c>
      <c r="O581" s="987">
        <f t="shared" si="138"/>
        <v>14.99</v>
      </c>
      <c r="P581" s="987" t="s">
        <v>2461</v>
      </c>
      <c r="Q581" s="987"/>
      <c r="R581" s="987"/>
      <c r="S581" s="987"/>
      <c r="T581" s="987"/>
      <c r="U581" s="987">
        <f>O581</f>
        <v>14.99</v>
      </c>
      <c r="V581" s="987"/>
      <c r="W581" s="987"/>
      <c r="X581" s="987"/>
      <c r="Y581" s="987"/>
      <c r="Z581" s="987">
        <f t="shared" si="139"/>
        <v>0</v>
      </c>
      <c r="AA581" s="987"/>
      <c r="AB581" s="987">
        <f t="shared" si="154"/>
        <v>12.49</v>
      </c>
      <c r="AC581" s="987">
        <f t="shared" si="154"/>
        <v>0</v>
      </c>
      <c r="AD581" s="987">
        <f t="shared" si="154"/>
        <v>0</v>
      </c>
      <c r="AE581" s="987">
        <f t="shared" si="154"/>
        <v>0</v>
      </c>
      <c r="AF581" s="987">
        <f t="shared" si="154"/>
        <v>0</v>
      </c>
      <c r="AG581" s="987">
        <f t="shared" si="154"/>
        <v>0</v>
      </c>
      <c r="AH581" s="987">
        <f t="shared" si="154"/>
        <v>0</v>
      </c>
      <c r="AI581" s="987">
        <f t="shared" si="154"/>
        <v>0</v>
      </c>
      <c r="AJ581" s="987">
        <f t="shared" si="154"/>
        <v>0</v>
      </c>
      <c r="AK581" s="987">
        <f t="shared" si="154"/>
        <v>0</v>
      </c>
      <c r="AL581" s="987">
        <f t="shared" si="155"/>
        <v>0</v>
      </c>
      <c r="AM581" s="987">
        <f t="shared" si="155"/>
        <v>0</v>
      </c>
      <c r="AN581" s="987">
        <f t="shared" si="155"/>
        <v>0</v>
      </c>
      <c r="AO581" s="987">
        <f t="shared" si="155"/>
        <v>0</v>
      </c>
      <c r="AP581" s="987">
        <f t="shared" si="155"/>
        <v>0</v>
      </c>
      <c r="AQ581" s="987">
        <f t="shared" si="155"/>
        <v>0</v>
      </c>
      <c r="AR581" s="987">
        <f t="shared" si="155"/>
        <v>0</v>
      </c>
    </row>
    <row r="582" spans="2:44">
      <c r="B582" s="948">
        <v>575</v>
      </c>
      <c r="C582" s="950" t="s">
        <v>3522</v>
      </c>
      <c r="D582" s="951">
        <v>609</v>
      </c>
      <c r="E582" s="951" t="s">
        <v>3538</v>
      </c>
      <c r="F582" s="948" t="s">
        <v>4553</v>
      </c>
      <c r="G582" s="949">
        <v>45104</v>
      </c>
      <c r="H582" s="948" t="s">
        <v>4554</v>
      </c>
      <c r="I582" s="948" t="s">
        <v>4409</v>
      </c>
      <c r="J582" s="948" t="s">
        <v>473</v>
      </c>
      <c r="K582" s="948" t="s">
        <v>3557</v>
      </c>
      <c r="L582" s="960">
        <v>54</v>
      </c>
      <c r="M582" s="987">
        <v>17.59</v>
      </c>
      <c r="N582" s="987">
        <v>3.5200000000000005</v>
      </c>
      <c r="O582" s="987">
        <f t="shared" si="138"/>
        <v>21.11</v>
      </c>
      <c r="P582" s="987" t="s">
        <v>3567</v>
      </c>
      <c r="Q582" s="987"/>
      <c r="R582" s="987"/>
      <c r="S582" s="987"/>
      <c r="T582" s="987"/>
      <c r="U582" s="987"/>
      <c r="V582" s="987">
        <f t="shared" ref="V582:V587" si="156">O582</f>
        <v>21.11</v>
      </c>
      <c r="W582" s="987"/>
      <c r="X582" s="987"/>
      <c r="Y582" s="987"/>
      <c r="Z582" s="987">
        <f t="shared" si="139"/>
        <v>0</v>
      </c>
      <c r="AA582" s="987"/>
      <c r="AB582" s="987">
        <f t="shared" si="154"/>
        <v>17.59</v>
      </c>
      <c r="AC582" s="987">
        <f t="shared" si="154"/>
        <v>0</v>
      </c>
      <c r="AD582" s="987">
        <f t="shared" si="154"/>
        <v>0</v>
      </c>
      <c r="AE582" s="987">
        <f t="shared" si="154"/>
        <v>0</v>
      </c>
      <c r="AF582" s="987">
        <f t="shared" si="154"/>
        <v>0</v>
      </c>
      <c r="AG582" s="987">
        <f t="shared" si="154"/>
        <v>0</v>
      </c>
      <c r="AH582" s="987">
        <f t="shared" si="154"/>
        <v>0</v>
      </c>
      <c r="AI582" s="987">
        <f t="shared" si="154"/>
        <v>0</v>
      </c>
      <c r="AJ582" s="987">
        <f t="shared" si="154"/>
        <v>0</v>
      </c>
      <c r="AK582" s="987">
        <f t="shared" si="154"/>
        <v>0</v>
      </c>
      <c r="AL582" s="987">
        <f t="shared" si="155"/>
        <v>0</v>
      </c>
      <c r="AM582" s="987">
        <f t="shared" si="155"/>
        <v>0</v>
      </c>
      <c r="AN582" s="987">
        <f t="shared" si="155"/>
        <v>0</v>
      </c>
      <c r="AO582" s="987">
        <f t="shared" si="155"/>
        <v>0</v>
      </c>
      <c r="AP582" s="987">
        <f t="shared" si="155"/>
        <v>0</v>
      </c>
      <c r="AQ582" s="987">
        <f t="shared" si="155"/>
        <v>0</v>
      </c>
      <c r="AR582" s="987">
        <f t="shared" si="155"/>
        <v>0</v>
      </c>
    </row>
    <row r="583" spans="2:44">
      <c r="B583" s="948">
        <v>576</v>
      </c>
      <c r="C583" s="950" t="s">
        <v>3522</v>
      </c>
      <c r="D583" s="951">
        <v>610</v>
      </c>
      <c r="E583" s="951" t="s">
        <v>3538</v>
      </c>
      <c r="F583" s="948" t="s">
        <v>4555</v>
      </c>
      <c r="G583" s="949">
        <v>45124</v>
      </c>
      <c r="H583" s="948" t="s">
        <v>4556</v>
      </c>
      <c r="I583" s="948" t="s">
        <v>4409</v>
      </c>
      <c r="J583" s="948" t="s">
        <v>473</v>
      </c>
      <c r="K583" s="948" t="s">
        <v>3557</v>
      </c>
      <c r="L583" s="960">
        <v>54</v>
      </c>
      <c r="M583" s="987">
        <v>25</v>
      </c>
      <c r="N583" s="987">
        <v>0</v>
      </c>
      <c r="O583" s="987">
        <f t="shared" si="138"/>
        <v>25</v>
      </c>
      <c r="P583" s="987"/>
      <c r="Q583" s="987"/>
      <c r="R583" s="987"/>
      <c r="S583" s="987"/>
      <c r="T583" s="987"/>
      <c r="U583" s="987"/>
      <c r="V583" s="987">
        <f t="shared" si="156"/>
        <v>25</v>
      </c>
      <c r="W583" s="987"/>
      <c r="X583" s="987"/>
      <c r="Y583" s="987"/>
      <c r="Z583" s="987">
        <f t="shared" si="139"/>
        <v>0</v>
      </c>
      <c r="AA583" s="987"/>
      <c r="AB583" s="987">
        <f t="shared" si="154"/>
        <v>25</v>
      </c>
      <c r="AC583" s="987">
        <f t="shared" si="154"/>
        <v>0</v>
      </c>
      <c r="AD583" s="987">
        <f t="shared" si="154"/>
        <v>0</v>
      </c>
      <c r="AE583" s="987">
        <f t="shared" si="154"/>
        <v>0</v>
      </c>
      <c r="AF583" s="987">
        <f t="shared" si="154"/>
        <v>0</v>
      </c>
      <c r="AG583" s="987">
        <f t="shared" si="154"/>
        <v>0</v>
      </c>
      <c r="AH583" s="987">
        <f t="shared" si="154"/>
        <v>0</v>
      </c>
      <c r="AI583" s="987">
        <f t="shared" si="154"/>
        <v>0</v>
      </c>
      <c r="AJ583" s="987">
        <f t="shared" si="154"/>
        <v>0</v>
      </c>
      <c r="AK583" s="987">
        <f t="shared" si="154"/>
        <v>0</v>
      </c>
      <c r="AL583" s="987">
        <f t="shared" si="155"/>
        <v>0</v>
      </c>
      <c r="AM583" s="987">
        <f t="shared" si="155"/>
        <v>0</v>
      </c>
      <c r="AN583" s="987">
        <f t="shared" si="155"/>
        <v>0</v>
      </c>
      <c r="AO583" s="987">
        <f t="shared" si="155"/>
        <v>0</v>
      </c>
      <c r="AP583" s="987">
        <f t="shared" si="155"/>
        <v>0</v>
      </c>
      <c r="AQ583" s="987">
        <f t="shared" si="155"/>
        <v>0</v>
      </c>
      <c r="AR583" s="987">
        <f t="shared" si="155"/>
        <v>0</v>
      </c>
    </row>
    <row r="584" spans="2:44">
      <c r="B584" s="948">
        <v>577</v>
      </c>
      <c r="C584" s="950" t="s">
        <v>3522</v>
      </c>
      <c r="D584" s="951">
        <v>611</v>
      </c>
      <c r="E584" s="951" t="s">
        <v>3538</v>
      </c>
      <c r="F584" s="948" t="s">
        <v>4557</v>
      </c>
      <c r="G584" s="949">
        <v>45110</v>
      </c>
      <c r="H584" s="948" t="s">
        <v>4558</v>
      </c>
      <c r="I584" s="948" t="s">
        <v>4409</v>
      </c>
      <c r="J584" s="948" t="s">
        <v>473</v>
      </c>
      <c r="K584" s="948" t="s">
        <v>3557</v>
      </c>
      <c r="L584" s="960">
        <v>54</v>
      </c>
      <c r="M584" s="987">
        <v>249.99</v>
      </c>
      <c r="N584" s="987">
        <v>0</v>
      </c>
      <c r="O584" s="987">
        <f t="shared" ref="O584:O647" si="157">M584+N584</f>
        <v>249.99</v>
      </c>
      <c r="P584" s="987"/>
      <c r="Q584" s="987"/>
      <c r="R584" s="987"/>
      <c r="S584" s="987"/>
      <c r="T584" s="987"/>
      <c r="U584" s="987"/>
      <c r="V584" s="987">
        <f t="shared" si="156"/>
        <v>249.99</v>
      </c>
      <c r="W584" s="987"/>
      <c r="X584" s="987"/>
      <c r="Y584" s="987"/>
      <c r="Z584" s="987">
        <f t="shared" ref="Z584:Z647" si="158">O584-SUM(T584:Y584)+S584+R584</f>
        <v>0</v>
      </c>
      <c r="AA584" s="987"/>
      <c r="AB584" s="987">
        <f t="shared" si="154"/>
        <v>249.99</v>
      </c>
      <c r="AC584" s="987">
        <f t="shared" si="154"/>
        <v>0</v>
      </c>
      <c r="AD584" s="987">
        <f t="shared" si="154"/>
        <v>0</v>
      </c>
      <c r="AE584" s="987">
        <f t="shared" si="154"/>
        <v>0</v>
      </c>
      <c r="AF584" s="987">
        <f t="shared" si="154"/>
        <v>0</v>
      </c>
      <c r="AG584" s="987">
        <f t="shared" si="154"/>
        <v>0</v>
      </c>
      <c r="AH584" s="987">
        <f t="shared" si="154"/>
        <v>0</v>
      </c>
      <c r="AI584" s="987">
        <f t="shared" si="154"/>
        <v>0</v>
      </c>
      <c r="AJ584" s="987">
        <f t="shared" si="154"/>
        <v>0</v>
      </c>
      <c r="AK584" s="987">
        <f t="shared" si="154"/>
        <v>0</v>
      </c>
      <c r="AL584" s="987">
        <f t="shared" si="155"/>
        <v>0</v>
      </c>
      <c r="AM584" s="987">
        <f t="shared" si="155"/>
        <v>0</v>
      </c>
      <c r="AN584" s="987">
        <f t="shared" si="155"/>
        <v>0</v>
      </c>
      <c r="AO584" s="987">
        <f t="shared" si="155"/>
        <v>0</v>
      </c>
      <c r="AP584" s="987">
        <f t="shared" si="155"/>
        <v>0</v>
      </c>
      <c r="AQ584" s="987">
        <f t="shared" si="155"/>
        <v>0</v>
      </c>
      <c r="AR584" s="987">
        <f t="shared" si="155"/>
        <v>0</v>
      </c>
    </row>
    <row r="585" spans="2:44">
      <c r="B585" s="948">
        <v>578</v>
      </c>
      <c r="C585" s="950" t="s">
        <v>3522</v>
      </c>
      <c r="D585" s="951">
        <v>612</v>
      </c>
      <c r="E585" s="951" t="s">
        <v>3538</v>
      </c>
      <c r="F585" s="948" t="s">
        <v>4559</v>
      </c>
      <c r="G585" s="949">
        <v>45125</v>
      </c>
      <c r="H585" s="948" t="s">
        <v>4560</v>
      </c>
      <c r="I585" s="948" t="s">
        <v>4409</v>
      </c>
      <c r="J585" s="948" t="s">
        <v>473</v>
      </c>
      <c r="K585" s="948" t="s">
        <v>3557</v>
      </c>
      <c r="L585" s="960">
        <v>54</v>
      </c>
      <c r="M585" s="987">
        <v>9.99</v>
      </c>
      <c r="N585" s="987">
        <v>0</v>
      </c>
      <c r="O585" s="987">
        <f t="shared" si="157"/>
        <v>9.99</v>
      </c>
      <c r="P585" s="987" t="s">
        <v>3567</v>
      </c>
      <c r="Q585" s="987"/>
      <c r="R585" s="987"/>
      <c r="S585" s="987"/>
      <c r="T585" s="987"/>
      <c r="U585" s="987"/>
      <c r="V585" s="987">
        <f t="shared" si="156"/>
        <v>9.99</v>
      </c>
      <c r="W585" s="987"/>
      <c r="X585" s="987"/>
      <c r="Y585" s="987"/>
      <c r="Z585" s="987">
        <f t="shared" si="158"/>
        <v>0</v>
      </c>
      <c r="AA585" s="987"/>
      <c r="AB585" s="987">
        <f t="shared" si="154"/>
        <v>9.99</v>
      </c>
      <c r="AC585" s="987">
        <f t="shared" si="154"/>
        <v>0</v>
      </c>
      <c r="AD585" s="987">
        <f t="shared" si="154"/>
        <v>0</v>
      </c>
      <c r="AE585" s="987">
        <f t="shared" si="154"/>
        <v>0</v>
      </c>
      <c r="AF585" s="987">
        <f t="shared" si="154"/>
        <v>0</v>
      </c>
      <c r="AG585" s="987">
        <f t="shared" si="154"/>
        <v>0</v>
      </c>
      <c r="AH585" s="987">
        <f t="shared" si="154"/>
        <v>0</v>
      </c>
      <c r="AI585" s="987">
        <f t="shared" si="154"/>
        <v>0</v>
      </c>
      <c r="AJ585" s="987">
        <f t="shared" si="154"/>
        <v>0</v>
      </c>
      <c r="AK585" s="987">
        <f t="shared" si="154"/>
        <v>0</v>
      </c>
      <c r="AL585" s="987">
        <f t="shared" si="155"/>
        <v>0</v>
      </c>
      <c r="AM585" s="987">
        <f t="shared" si="155"/>
        <v>0</v>
      </c>
      <c r="AN585" s="987">
        <f t="shared" si="155"/>
        <v>0</v>
      </c>
      <c r="AO585" s="987">
        <f t="shared" si="155"/>
        <v>0</v>
      </c>
      <c r="AP585" s="987">
        <f t="shared" si="155"/>
        <v>0</v>
      </c>
      <c r="AQ585" s="987">
        <f t="shared" si="155"/>
        <v>0</v>
      </c>
      <c r="AR585" s="987">
        <f t="shared" si="155"/>
        <v>0</v>
      </c>
    </row>
    <row r="586" spans="2:44">
      <c r="B586" s="948">
        <v>579</v>
      </c>
      <c r="C586" s="950" t="s">
        <v>3522</v>
      </c>
      <c r="D586" s="951">
        <v>613</v>
      </c>
      <c r="E586" s="951" t="s">
        <v>3538</v>
      </c>
      <c r="F586" s="948" t="s">
        <v>4561</v>
      </c>
      <c r="G586" s="949">
        <v>45086</v>
      </c>
      <c r="H586" s="948" t="s">
        <v>4562</v>
      </c>
      <c r="I586" s="948" t="s">
        <v>4409</v>
      </c>
      <c r="J586" s="948" t="s">
        <v>473</v>
      </c>
      <c r="K586" s="948" t="s">
        <v>3557</v>
      </c>
      <c r="L586" s="960">
        <v>54</v>
      </c>
      <c r="M586" s="987">
        <v>49.94</v>
      </c>
      <c r="N586" s="987">
        <v>0</v>
      </c>
      <c r="O586" s="987">
        <f t="shared" si="157"/>
        <v>49.94</v>
      </c>
      <c r="P586" s="987"/>
      <c r="Q586" s="987"/>
      <c r="R586" s="987"/>
      <c r="S586" s="987"/>
      <c r="T586" s="987"/>
      <c r="U586" s="987"/>
      <c r="V586" s="987">
        <f t="shared" si="156"/>
        <v>49.94</v>
      </c>
      <c r="W586" s="987"/>
      <c r="X586" s="987"/>
      <c r="Y586" s="987"/>
      <c r="Z586" s="987">
        <f t="shared" si="158"/>
        <v>0</v>
      </c>
      <c r="AA586" s="987"/>
      <c r="AB586" s="987">
        <f t="shared" si="154"/>
        <v>49.94</v>
      </c>
      <c r="AC586" s="987">
        <f t="shared" si="154"/>
        <v>0</v>
      </c>
      <c r="AD586" s="987">
        <f t="shared" si="154"/>
        <v>0</v>
      </c>
      <c r="AE586" s="987">
        <f t="shared" si="154"/>
        <v>0</v>
      </c>
      <c r="AF586" s="987">
        <f t="shared" si="154"/>
        <v>0</v>
      </c>
      <c r="AG586" s="987">
        <f t="shared" si="154"/>
        <v>0</v>
      </c>
      <c r="AH586" s="987">
        <f t="shared" si="154"/>
        <v>0</v>
      </c>
      <c r="AI586" s="987">
        <f t="shared" si="154"/>
        <v>0</v>
      </c>
      <c r="AJ586" s="987">
        <f t="shared" si="154"/>
        <v>0</v>
      </c>
      <c r="AK586" s="987">
        <f t="shared" si="154"/>
        <v>0</v>
      </c>
      <c r="AL586" s="987">
        <f t="shared" si="155"/>
        <v>0</v>
      </c>
      <c r="AM586" s="987">
        <f t="shared" si="155"/>
        <v>0</v>
      </c>
      <c r="AN586" s="987">
        <f t="shared" si="155"/>
        <v>0</v>
      </c>
      <c r="AO586" s="987">
        <f t="shared" si="155"/>
        <v>0</v>
      </c>
      <c r="AP586" s="987">
        <f t="shared" si="155"/>
        <v>0</v>
      </c>
      <c r="AQ586" s="987">
        <f t="shared" si="155"/>
        <v>0</v>
      </c>
      <c r="AR586" s="987">
        <f t="shared" si="155"/>
        <v>0</v>
      </c>
    </row>
    <row r="587" spans="2:44">
      <c r="B587" s="948">
        <v>580</v>
      </c>
      <c r="C587" s="950" t="s">
        <v>3522</v>
      </c>
      <c r="D587" s="951">
        <v>614</v>
      </c>
      <c r="E587" s="951" t="s">
        <v>3538</v>
      </c>
      <c r="F587" s="948" t="s">
        <v>4563</v>
      </c>
      <c r="G587" s="949">
        <v>45122</v>
      </c>
      <c r="H587" s="948" t="s">
        <v>4564</v>
      </c>
      <c r="I587" s="948" t="s">
        <v>4409</v>
      </c>
      <c r="J587" s="948" t="s">
        <v>473</v>
      </c>
      <c r="K587" s="948" t="s">
        <v>3557</v>
      </c>
      <c r="L587" s="960">
        <v>54</v>
      </c>
      <c r="M587" s="987">
        <v>44</v>
      </c>
      <c r="N587" s="987">
        <v>0</v>
      </c>
      <c r="O587" s="987">
        <f t="shared" si="157"/>
        <v>44</v>
      </c>
      <c r="P587" s="987"/>
      <c r="Q587" s="987"/>
      <c r="R587" s="987"/>
      <c r="S587" s="987"/>
      <c r="T587" s="987"/>
      <c r="U587" s="987"/>
      <c r="V587" s="987">
        <f t="shared" si="156"/>
        <v>44</v>
      </c>
      <c r="W587" s="987"/>
      <c r="X587" s="987"/>
      <c r="Y587" s="987"/>
      <c r="Z587" s="987">
        <f t="shared" si="158"/>
        <v>0</v>
      </c>
      <c r="AA587" s="987"/>
      <c r="AB587" s="987">
        <f t="shared" si="154"/>
        <v>44</v>
      </c>
      <c r="AC587" s="987">
        <f t="shared" si="154"/>
        <v>0</v>
      </c>
      <c r="AD587" s="987">
        <f t="shared" si="154"/>
        <v>0</v>
      </c>
      <c r="AE587" s="987">
        <f t="shared" si="154"/>
        <v>0</v>
      </c>
      <c r="AF587" s="987">
        <f t="shared" si="154"/>
        <v>0</v>
      </c>
      <c r="AG587" s="987">
        <f t="shared" si="154"/>
        <v>0</v>
      </c>
      <c r="AH587" s="987">
        <f t="shared" si="154"/>
        <v>0</v>
      </c>
      <c r="AI587" s="987">
        <f t="shared" si="154"/>
        <v>0</v>
      </c>
      <c r="AJ587" s="987">
        <f t="shared" si="154"/>
        <v>0</v>
      </c>
      <c r="AK587" s="987">
        <f t="shared" si="154"/>
        <v>0</v>
      </c>
      <c r="AL587" s="987">
        <f t="shared" si="155"/>
        <v>0</v>
      </c>
      <c r="AM587" s="987">
        <f t="shared" si="155"/>
        <v>0</v>
      </c>
      <c r="AN587" s="987">
        <f t="shared" si="155"/>
        <v>0</v>
      </c>
      <c r="AO587" s="987">
        <f t="shared" si="155"/>
        <v>0</v>
      </c>
      <c r="AP587" s="987">
        <f t="shared" si="155"/>
        <v>0</v>
      </c>
      <c r="AQ587" s="987">
        <f t="shared" si="155"/>
        <v>0</v>
      </c>
      <c r="AR587" s="987">
        <f t="shared" si="155"/>
        <v>0</v>
      </c>
    </row>
    <row r="588" spans="2:44">
      <c r="B588" s="948">
        <v>581</v>
      </c>
      <c r="C588" s="950" t="s">
        <v>3522</v>
      </c>
      <c r="D588" s="951">
        <v>615</v>
      </c>
      <c r="E588" s="951" t="s">
        <v>3538</v>
      </c>
      <c r="F588" s="948" t="s">
        <v>4565</v>
      </c>
      <c r="G588" s="949">
        <v>45078</v>
      </c>
      <c r="H588" s="948" t="s">
        <v>4566</v>
      </c>
      <c r="I588" s="948" t="s">
        <v>4409</v>
      </c>
      <c r="J588" s="948" t="s">
        <v>473</v>
      </c>
      <c r="K588" s="948" t="s">
        <v>3557</v>
      </c>
      <c r="L588" s="960">
        <v>54</v>
      </c>
      <c r="M588" s="987">
        <v>35.489999999999995</v>
      </c>
      <c r="N588" s="987">
        <v>0</v>
      </c>
      <c r="O588" s="987">
        <f t="shared" si="157"/>
        <v>35.489999999999995</v>
      </c>
      <c r="P588" s="990" t="s">
        <v>2461</v>
      </c>
      <c r="Q588" s="987"/>
      <c r="R588" s="987"/>
      <c r="S588" s="987"/>
      <c r="T588" s="987"/>
      <c r="U588" s="987">
        <f>O588</f>
        <v>35.489999999999995</v>
      </c>
      <c r="V588" s="987"/>
      <c r="W588" s="987"/>
      <c r="X588" s="987"/>
      <c r="Y588" s="987"/>
      <c r="Z588" s="987">
        <f t="shared" si="158"/>
        <v>0</v>
      </c>
      <c r="AA588" s="987"/>
      <c r="AB588" s="987">
        <f t="shared" ref="AB588:AK597" si="159">IF(AB$6-$L588=0,$M588,0)</f>
        <v>35.489999999999995</v>
      </c>
      <c r="AC588" s="987">
        <f t="shared" si="159"/>
        <v>0</v>
      </c>
      <c r="AD588" s="987">
        <f t="shared" si="159"/>
        <v>0</v>
      </c>
      <c r="AE588" s="987">
        <f t="shared" si="159"/>
        <v>0</v>
      </c>
      <c r="AF588" s="987">
        <f t="shared" si="159"/>
        <v>0</v>
      </c>
      <c r="AG588" s="987">
        <f t="shared" si="159"/>
        <v>0</v>
      </c>
      <c r="AH588" s="987">
        <f t="shared" si="159"/>
        <v>0</v>
      </c>
      <c r="AI588" s="987">
        <f t="shared" si="159"/>
        <v>0</v>
      </c>
      <c r="AJ588" s="987">
        <f t="shared" si="159"/>
        <v>0</v>
      </c>
      <c r="AK588" s="987">
        <f t="shared" si="159"/>
        <v>0</v>
      </c>
      <c r="AL588" s="987">
        <f t="shared" ref="AL588:AR597" si="160">IF(AL$6-$L588=0,$M588,0)</f>
        <v>0</v>
      </c>
      <c r="AM588" s="987">
        <f t="shared" si="160"/>
        <v>0</v>
      </c>
      <c r="AN588" s="987">
        <f t="shared" si="160"/>
        <v>0</v>
      </c>
      <c r="AO588" s="987">
        <f t="shared" si="160"/>
        <v>0</v>
      </c>
      <c r="AP588" s="987">
        <f t="shared" si="160"/>
        <v>0</v>
      </c>
      <c r="AQ588" s="987">
        <f t="shared" si="160"/>
        <v>0</v>
      </c>
      <c r="AR588" s="987">
        <f t="shared" si="160"/>
        <v>0</v>
      </c>
    </row>
    <row r="589" spans="2:44">
      <c r="B589" s="948">
        <v>582</v>
      </c>
      <c r="C589" s="950" t="s">
        <v>3522</v>
      </c>
      <c r="D589" s="951">
        <v>616</v>
      </c>
      <c r="E589" s="951" t="s">
        <v>3538</v>
      </c>
      <c r="F589" s="948" t="s">
        <v>4567</v>
      </c>
      <c r="G589" s="949">
        <v>45093</v>
      </c>
      <c r="H589" s="948" t="s">
        <v>4568</v>
      </c>
      <c r="I589" s="948" t="s">
        <v>4409</v>
      </c>
      <c r="J589" s="948" t="s">
        <v>473</v>
      </c>
      <c r="K589" s="948" t="s">
        <v>3557</v>
      </c>
      <c r="L589" s="960">
        <v>54</v>
      </c>
      <c r="M589" s="987">
        <v>10.66</v>
      </c>
      <c r="N589" s="987">
        <v>2.13</v>
      </c>
      <c r="O589" s="987">
        <f t="shared" si="157"/>
        <v>12.79</v>
      </c>
      <c r="P589" s="987"/>
      <c r="Q589" s="987"/>
      <c r="R589" s="987"/>
      <c r="S589" s="987"/>
      <c r="T589" s="987"/>
      <c r="U589" s="987"/>
      <c r="V589" s="987">
        <f>O589</f>
        <v>12.79</v>
      </c>
      <c r="W589" s="987"/>
      <c r="X589" s="987"/>
      <c r="Y589" s="987"/>
      <c r="Z589" s="987">
        <f t="shared" si="158"/>
        <v>0</v>
      </c>
      <c r="AA589" s="987"/>
      <c r="AB589" s="987">
        <f t="shared" si="159"/>
        <v>10.66</v>
      </c>
      <c r="AC589" s="987">
        <f t="shared" si="159"/>
        <v>0</v>
      </c>
      <c r="AD589" s="987">
        <f t="shared" si="159"/>
        <v>0</v>
      </c>
      <c r="AE589" s="987">
        <f t="shared" si="159"/>
        <v>0</v>
      </c>
      <c r="AF589" s="987">
        <f t="shared" si="159"/>
        <v>0</v>
      </c>
      <c r="AG589" s="987">
        <f t="shared" si="159"/>
        <v>0</v>
      </c>
      <c r="AH589" s="987">
        <f t="shared" si="159"/>
        <v>0</v>
      </c>
      <c r="AI589" s="987">
        <f t="shared" si="159"/>
        <v>0</v>
      </c>
      <c r="AJ589" s="987">
        <f t="shared" si="159"/>
        <v>0</v>
      </c>
      <c r="AK589" s="987">
        <f t="shared" si="159"/>
        <v>0</v>
      </c>
      <c r="AL589" s="987">
        <f t="shared" si="160"/>
        <v>0</v>
      </c>
      <c r="AM589" s="987">
        <f t="shared" si="160"/>
        <v>0</v>
      </c>
      <c r="AN589" s="987">
        <f t="shared" si="160"/>
        <v>0</v>
      </c>
      <c r="AO589" s="987">
        <f t="shared" si="160"/>
        <v>0</v>
      </c>
      <c r="AP589" s="987">
        <f t="shared" si="160"/>
        <v>0</v>
      </c>
      <c r="AQ589" s="987">
        <f t="shared" si="160"/>
        <v>0</v>
      </c>
      <c r="AR589" s="987">
        <f t="shared" si="160"/>
        <v>0</v>
      </c>
    </row>
    <row r="590" spans="2:44">
      <c r="B590" s="948">
        <v>583</v>
      </c>
      <c r="C590" s="950" t="s">
        <v>3522</v>
      </c>
      <c r="D590" s="951">
        <v>617</v>
      </c>
      <c r="E590" s="951" t="s">
        <v>3538</v>
      </c>
      <c r="F590" s="948" t="s">
        <v>4569</v>
      </c>
      <c r="G590" s="949">
        <v>45118</v>
      </c>
      <c r="H590" s="948" t="s">
        <v>4570</v>
      </c>
      <c r="I590" s="948" t="s">
        <v>4409</v>
      </c>
      <c r="J590" s="948" t="s">
        <v>473</v>
      </c>
      <c r="K590" s="948" t="s">
        <v>3557</v>
      </c>
      <c r="L590" s="960">
        <v>54</v>
      </c>
      <c r="M590" s="987">
        <v>25</v>
      </c>
      <c r="N590" s="987">
        <v>0</v>
      </c>
      <c r="O590" s="987">
        <f t="shared" si="157"/>
        <v>25</v>
      </c>
      <c r="P590" s="987" t="s">
        <v>3567</v>
      </c>
      <c r="Q590" s="987"/>
      <c r="R590" s="987"/>
      <c r="S590" s="987"/>
      <c r="T590" s="987"/>
      <c r="U590" s="987"/>
      <c r="V590" s="987">
        <f>O590</f>
        <v>25</v>
      </c>
      <c r="W590" s="987"/>
      <c r="X590" s="987"/>
      <c r="Y590" s="987"/>
      <c r="Z590" s="987">
        <f t="shared" si="158"/>
        <v>0</v>
      </c>
      <c r="AA590" s="987"/>
      <c r="AB590" s="987">
        <f t="shared" si="159"/>
        <v>25</v>
      </c>
      <c r="AC590" s="987">
        <f t="shared" si="159"/>
        <v>0</v>
      </c>
      <c r="AD590" s="987">
        <f t="shared" si="159"/>
        <v>0</v>
      </c>
      <c r="AE590" s="987">
        <f t="shared" si="159"/>
        <v>0</v>
      </c>
      <c r="AF590" s="987">
        <f t="shared" si="159"/>
        <v>0</v>
      </c>
      <c r="AG590" s="987">
        <f t="shared" si="159"/>
        <v>0</v>
      </c>
      <c r="AH590" s="987">
        <f t="shared" si="159"/>
        <v>0</v>
      </c>
      <c r="AI590" s="987">
        <f t="shared" si="159"/>
        <v>0</v>
      </c>
      <c r="AJ590" s="987">
        <f t="shared" si="159"/>
        <v>0</v>
      </c>
      <c r="AK590" s="987">
        <f t="shared" si="159"/>
        <v>0</v>
      </c>
      <c r="AL590" s="987">
        <f t="shared" si="160"/>
        <v>0</v>
      </c>
      <c r="AM590" s="987">
        <f t="shared" si="160"/>
        <v>0</v>
      </c>
      <c r="AN590" s="987">
        <f t="shared" si="160"/>
        <v>0</v>
      </c>
      <c r="AO590" s="987">
        <f t="shared" si="160"/>
        <v>0</v>
      </c>
      <c r="AP590" s="987">
        <f t="shared" si="160"/>
        <v>0</v>
      </c>
      <c r="AQ590" s="987">
        <f t="shared" si="160"/>
        <v>0</v>
      </c>
      <c r="AR590" s="987">
        <f t="shared" si="160"/>
        <v>0</v>
      </c>
    </row>
    <row r="591" spans="2:44">
      <c r="B591" s="948">
        <v>758</v>
      </c>
      <c r="C591" s="950" t="s">
        <v>3522</v>
      </c>
      <c r="D591" s="951">
        <v>793</v>
      </c>
      <c r="E591" s="951" t="s">
        <v>3538</v>
      </c>
      <c r="F591" s="948" t="s">
        <v>4571</v>
      </c>
      <c r="G591" s="949">
        <v>45099</v>
      </c>
      <c r="H591" s="948" t="s">
        <v>3540</v>
      </c>
      <c r="I591" s="948" t="s">
        <v>4409</v>
      </c>
      <c r="J591" s="948" t="s">
        <v>473</v>
      </c>
      <c r="K591" s="948" t="s">
        <v>3557</v>
      </c>
      <c r="L591" s="960">
        <v>54</v>
      </c>
      <c r="M591" s="987">
        <v>30.330000000000002</v>
      </c>
      <c r="N591" s="987">
        <v>0</v>
      </c>
      <c r="O591" s="987">
        <f t="shared" si="157"/>
        <v>30.330000000000002</v>
      </c>
      <c r="P591" s="987"/>
      <c r="Q591" s="987"/>
      <c r="R591" s="987"/>
      <c r="S591" s="987"/>
      <c r="T591" s="987"/>
      <c r="U591" s="987"/>
      <c r="V591" s="987">
        <f>O591</f>
        <v>30.330000000000002</v>
      </c>
      <c r="W591" s="987"/>
      <c r="X591" s="987"/>
      <c r="Y591" s="987"/>
      <c r="Z591" s="987">
        <f t="shared" si="158"/>
        <v>0</v>
      </c>
      <c r="AA591" s="987"/>
      <c r="AB591" s="987">
        <f t="shared" si="159"/>
        <v>30.330000000000002</v>
      </c>
      <c r="AC591" s="987">
        <f t="shared" si="159"/>
        <v>0</v>
      </c>
      <c r="AD591" s="987">
        <f t="shared" si="159"/>
        <v>0</v>
      </c>
      <c r="AE591" s="987">
        <f t="shared" si="159"/>
        <v>0</v>
      </c>
      <c r="AF591" s="987">
        <f t="shared" si="159"/>
        <v>0</v>
      </c>
      <c r="AG591" s="987">
        <f t="shared" si="159"/>
        <v>0</v>
      </c>
      <c r="AH591" s="987">
        <f t="shared" si="159"/>
        <v>0</v>
      </c>
      <c r="AI591" s="987">
        <f t="shared" si="159"/>
        <v>0</v>
      </c>
      <c r="AJ591" s="987">
        <f t="shared" si="159"/>
        <v>0</v>
      </c>
      <c r="AK591" s="987">
        <f t="shared" si="159"/>
        <v>0</v>
      </c>
      <c r="AL591" s="987">
        <f t="shared" si="160"/>
        <v>0</v>
      </c>
      <c r="AM591" s="987">
        <f t="shared" si="160"/>
        <v>0</v>
      </c>
      <c r="AN591" s="987">
        <f t="shared" si="160"/>
        <v>0</v>
      </c>
      <c r="AO591" s="987">
        <f t="shared" si="160"/>
        <v>0</v>
      </c>
      <c r="AP591" s="987">
        <f t="shared" si="160"/>
        <v>0</v>
      </c>
      <c r="AQ591" s="987">
        <f t="shared" si="160"/>
        <v>0</v>
      </c>
      <c r="AR591" s="987">
        <f t="shared" si="160"/>
        <v>0</v>
      </c>
    </row>
    <row r="592" spans="2:44">
      <c r="B592" s="948">
        <v>759</v>
      </c>
      <c r="C592" s="950" t="s">
        <v>3522</v>
      </c>
      <c r="D592" s="951">
        <v>794</v>
      </c>
      <c r="E592" s="951" t="s">
        <v>3538</v>
      </c>
      <c r="F592" s="948" t="s">
        <v>4569</v>
      </c>
      <c r="G592" s="949">
        <v>45118</v>
      </c>
      <c r="H592" s="948" t="s">
        <v>4572</v>
      </c>
      <c r="I592" s="948" t="s">
        <v>4409</v>
      </c>
      <c r="J592" s="948" t="s">
        <v>473</v>
      </c>
      <c r="K592" s="948" t="s">
        <v>3557</v>
      </c>
      <c r="L592" s="960">
        <v>54</v>
      </c>
      <c r="M592" s="987">
        <v>25</v>
      </c>
      <c r="N592" s="987">
        <v>0</v>
      </c>
      <c r="O592" s="987">
        <f t="shared" si="157"/>
        <v>25</v>
      </c>
      <c r="P592" s="987" t="s">
        <v>2461</v>
      </c>
      <c r="Q592" s="987"/>
      <c r="R592" s="987"/>
      <c r="S592" s="987"/>
      <c r="T592" s="987"/>
      <c r="U592" s="987">
        <f>O592</f>
        <v>25</v>
      </c>
      <c r="V592" s="987"/>
      <c r="W592" s="987"/>
      <c r="X592" s="987"/>
      <c r="Y592" s="987"/>
      <c r="Z592" s="987">
        <f t="shared" si="158"/>
        <v>0</v>
      </c>
      <c r="AA592" s="987"/>
      <c r="AB592" s="987">
        <f t="shared" si="159"/>
        <v>25</v>
      </c>
      <c r="AC592" s="987">
        <f t="shared" si="159"/>
        <v>0</v>
      </c>
      <c r="AD592" s="987">
        <f t="shared" si="159"/>
        <v>0</v>
      </c>
      <c r="AE592" s="987">
        <f t="shared" si="159"/>
        <v>0</v>
      </c>
      <c r="AF592" s="987">
        <f t="shared" si="159"/>
        <v>0</v>
      </c>
      <c r="AG592" s="987">
        <f t="shared" si="159"/>
        <v>0</v>
      </c>
      <c r="AH592" s="987">
        <f t="shared" si="159"/>
        <v>0</v>
      </c>
      <c r="AI592" s="987">
        <f t="shared" si="159"/>
        <v>0</v>
      </c>
      <c r="AJ592" s="987">
        <f t="shared" si="159"/>
        <v>0</v>
      </c>
      <c r="AK592" s="987">
        <f t="shared" si="159"/>
        <v>0</v>
      </c>
      <c r="AL592" s="987">
        <f t="shared" si="160"/>
        <v>0</v>
      </c>
      <c r="AM592" s="987">
        <f t="shared" si="160"/>
        <v>0</v>
      </c>
      <c r="AN592" s="987">
        <f t="shared" si="160"/>
        <v>0</v>
      </c>
      <c r="AO592" s="987">
        <f t="shared" si="160"/>
        <v>0</v>
      </c>
      <c r="AP592" s="987">
        <f t="shared" si="160"/>
        <v>0</v>
      </c>
      <c r="AQ592" s="987">
        <f t="shared" si="160"/>
        <v>0</v>
      </c>
      <c r="AR592" s="987">
        <f t="shared" si="160"/>
        <v>0</v>
      </c>
    </row>
    <row r="593" spans="2:44">
      <c r="B593" s="948">
        <v>760</v>
      </c>
      <c r="C593" s="950" t="s">
        <v>3522</v>
      </c>
      <c r="D593" s="951">
        <v>795</v>
      </c>
      <c r="E593" s="951" t="s">
        <v>3538</v>
      </c>
      <c r="F593" s="948" t="s">
        <v>4573</v>
      </c>
      <c r="G593" s="949">
        <v>45135</v>
      </c>
      <c r="H593" s="948" t="s">
        <v>3540</v>
      </c>
      <c r="I593" s="948" t="s">
        <v>4409</v>
      </c>
      <c r="J593" s="948" t="s">
        <v>473</v>
      </c>
      <c r="K593" s="948" t="s">
        <v>3557</v>
      </c>
      <c r="L593" s="960">
        <v>54</v>
      </c>
      <c r="M593" s="987">
        <v>14.99</v>
      </c>
      <c r="N593" s="987">
        <v>0</v>
      </c>
      <c r="O593" s="987">
        <f t="shared" si="157"/>
        <v>14.99</v>
      </c>
      <c r="P593" s="987"/>
      <c r="Q593" s="987"/>
      <c r="R593" s="987"/>
      <c r="S593" s="987"/>
      <c r="T593" s="987"/>
      <c r="U593" s="987"/>
      <c r="V593" s="987">
        <f>O593</f>
        <v>14.99</v>
      </c>
      <c r="W593" s="987"/>
      <c r="X593" s="987"/>
      <c r="Y593" s="987"/>
      <c r="Z593" s="987">
        <f t="shared" si="158"/>
        <v>0</v>
      </c>
      <c r="AA593" s="987"/>
      <c r="AB593" s="987">
        <f t="shared" si="159"/>
        <v>14.99</v>
      </c>
      <c r="AC593" s="987">
        <f t="shared" si="159"/>
        <v>0</v>
      </c>
      <c r="AD593" s="987">
        <f t="shared" si="159"/>
        <v>0</v>
      </c>
      <c r="AE593" s="987">
        <f t="shared" si="159"/>
        <v>0</v>
      </c>
      <c r="AF593" s="987">
        <f t="shared" si="159"/>
        <v>0</v>
      </c>
      <c r="AG593" s="987">
        <f t="shared" si="159"/>
        <v>0</v>
      </c>
      <c r="AH593" s="987">
        <f t="shared" si="159"/>
        <v>0</v>
      </c>
      <c r="AI593" s="987">
        <f t="shared" si="159"/>
        <v>0</v>
      </c>
      <c r="AJ593" s="987">
        <f t="shared" si="159"/>
        <v>0</v>
      </c>
      <c r="AK593" s="987">
        <f t="shared" si="159"/>
        <v>0</v>
      </c>
      <c r="AL593" s="987">
        <f t="shared" si="160"/>
        <v>0</v>
      </c>
      <c r="AM593" s="987">
        <f t="shared" si="160"/>
        <v>0</v>
      </c>
      <c r="AN593" s="987">
        <f t="shared" si="160"/>
        <v>0</v>
      </c>
      <c r="AO593" s="987">
        <f t="shared" si="160"/>
        <v>0</v>
      </c>
      <c r="AP593" s="987">
        <f t="shared" si="160"/>
        <v>0</v>
      </c>
      <c r="AQ593" s="987">
        <f t="shared" si="160"/>
        <v>0</v>
      </c>
      <c r="AR593" s="987">
        <f t="shared" si="160"/>
        <v>0</v>
      </c>
    </row>
    <row r="594" spans="2:44">
      <c r="B594" s="948">
        <v>761</v>
      </c>
      <c r="C594" s="950" t="s">
        <v>3522</v>
      </c>
      <c r="D594" s="951">
        <v>796</v>
      </c>
      <c r="E594" s="951" t="s">
        <v>3538</v>
      </c>
      <c r="F594" s="948" t="s">
        <v>4574</v>
      </c>
      <c r="G594" s="949">
        <v>45120</v>
      </c>
      <c r="H594" s="948" t="s">
        <v>3540</v>
      </c>
      <c r="I594" s="948" t="s">
        <v>4409</v>
      </c>
      <c r="J594" s="948" t="s">
        <v>473</v>
      </c>
      <c r="K594" s="948" t="s">
        <v>3557</v>
      </c>
      <c r="L594" s="960">
        <v>54</v>
      </c>
      <c r="M594" s="987">
        <v>148.24</v>
      </c>
      <c r="N594" s="987">
        <v>0</v>
      </c>
      <c r="O594" s="987">
        <f t="shared" si="157"/>
        <v>148.24</v>
      </c>
      <c r="P594" s="987"/>
      <c r="Q594" s="987"/>
      <c r="R594" s="987"/>
      <c r="S594" s="987"/>
      <c r="T594" s="987"/>
      <c r="U594" s="987"/>
      <c r="V594" s="987">
        <f>O594</f>
        <v>148.24</v>
      </c>
      <c r="W594" s="987"/>
      <c r="X594" s="987"/>
      <c r="Y594" s="987"/>
      <c r="Z594" s="987">
        <f t="shared" si="158"/>
        <v>0</v>
      </c>
      <c r="AA594" s="987"/>
      <c r="AB594" s="987">
        <f t="shared" si="159"/>
        <v>148.24</v>
      </c>
      <c r="AC594" s="987">
        <f t="shared" si="159"/>
        <v>0</v>
      </c>
      <c r="AD594" s="987">
        <f t="shared" si="159"/>
        <v>0</v>
      </c>
      <c r="AE594" s="987">
        <f t="shared" si="159"/>
        <v>0</v>
      </c>
      <c r="AF594" s="987">
        <f t="shared" si="159"/>
        <v>0</v>
      </c>
      <c r="AG594" s="987">
        <f t="shared" si="159"/>
        <v>0</v>
      </c>
      <c r="AH594" s="987">
        <f t="shared" si="159"/>
        <v>0</v>
      </c>
      <c r="AI594" s="987">
        <f t="shared" si="159"/>
        <v>0</v>
      </c>
      <c r="AJ594" s="987">
        <f t="shared" si="159"/>
        <v>0</v>
      </c>
      <c r="AK594" s="987">
        <f t="shared" si="159"/>
        <v>0</v>
      </c>
      <c r="AL594" s="987">
        <f t="shared" si="160"/>
        <v>0</v>
      </c>
      <c r="AM594" s="987">
        <f t="shared" si="160"/>
        <v>0</v>
      </c>
      <c r="AN594" s="987">
        <f t="shared" si="160"/>
        <v>0</v>
      </c>
      <c r="AO594" s="987">
        <f t="shared" si="160"/>
        <v>0</v>
      </c>
      <c r="AP594" s="987">
        <f t="shared" si="160"/>
        <v>0</v>
      </c>
      <c r="AQ594" s="987">
        <f t="shared" si="160"/>
        <v>0</v>
      </c>
      <c r="AR594" s="987">
        <f t="shared" si="160"/>
        <v>0</v>
      </c>
    </row>
    <row r="595" spans="2:44">
      <c r="B595" s="948">
        <v>762</v>
      </c>
      <c r="C595" s="950" t="s">
        <v>3522</v>
      </c>
      <c r="D595" s="951">
        <v>797</v>
      </c>
      <c r="E595" s="951" t="s">
        <v>3538</v>
      </c>
      <c r="F595" s="948" t="s">
        <v>4575</v>
      </c>
      <c r="G595" s="949">
        <v>45126</v>
      </c>
      <c r="H595" s="948" t="s">
        <v>3540</v>
      </c>
      <c r="I595" s="948" t="s">
        <v>4409</v>
      </c>
      <c r="J595" s="948" t="s">
        <v>473</v>
      </c>
      <c r="K595" s="948" t="s">
        <v>3557</v>
      </c>
      <c r="L595" s="960">
        <v>54</v>
      </c>
      <c r="M595" s="987">
        <v>0.08</v>
      </c>
      <c r="N595" s="987">
        <v>0</v>
      </c>
      <c r="O595" s="987">
        <f t="shared" si="157"/>
        <v>0.08</v>
      </c>
      <c r="P595" s="987"/>
      <c r="Q595" s="987"/>
      <c r="R595" s="987"/>
      <c r="S595" s="987"/>
      <c r="T595" s="987"/>
      <c r="U595" s="987"/>
      <c r="V595" s="987">
        <f>O595</f>
        <v>0.08</v>
      </c>
      <c r="W595" s="987"/>
      <c r="X595" s="987"/>
      <c r="Y595" s="987"/>
      <c r="Z595" s="987">
        <f t="shared" si="158"/>
        <v>0</v>
      </c>
      <c r="AA595" s="987"/>
      <c r="AB595" s="987">
        <f t="shared" si="159"/>
        <v>0.08</v>
      </c>
      <c r="AC595" s="987">
        <f t="shared" si="159"/>
        <v>0</v>
      </c>
      <c r="AD595" s="987">
        <f t="shared" si="159"/>
        <v>0</v>
      </c>
      <c r="AE595" s="987">
        <f t="shared" si="159"/>
        <v>0</v>
      </c>
      <c r="AF595" s="987">
        <f t="shared" si="159"/>
        <v>0</v>
      </c>
      <c r="AG595" s="987">
        <f t="shared" si="159"/>
        <v>0</v>
      </c>
      <c r="AH595" s="987">
        <f t="shared" si="159"/>
        <v>0</v>
      </c>
      <c r="AI595" s="987">
        <f t="shared" si="159"/>
        <v>0</v>
      </c>
      <c r="AJ595" s="987">
        <f t="shared" si="159"/>
        <v>0</v>
      </c>
      <c r="AK595" s="987">
        <f t="shared" si="159"/>
        <v>0</v>
      </c>
      <c r="AL595" s="987">
        <f t="shared" si="160"/>
        <v>0</v>
      </c>
      <c r="AM595" s="987">
        <f t="shared" si="160"/>
        <v>0</v>
      </c>
      <c r="AN595" s="987">
        <f t="shared" si="160"/>
        <v>0</v>
      </c>
      <c r="AO595" s="987">
        <f t="shared" si="160"/>
        <v>0</v>
      </c>
      <c r="AP595" s="987">
        <f t="shared" si="160"/>
        <v>0</v>
      </c>
      <c r="AQ595" s="987">
        <f t="shared" si="160"/>
        <v>0</v>
      </c>
      <c r="AR595" s="987">
        <f t="shared" si="160"/>
        <v>0</v>
      </c>
    </row>
    <row r="596" spans="2:44">
      <c r="B596" s="948">
        <v>763</v>
      </c>
      <c r="C596" s="950" t="s">
        <v>3522</v>
      </c>
      <c r="D596" s="951">
        <v>798</v>
      </c>
      <c r="E596" s="951" t="s">
        <v>3538</v>
      </c>
      <c r="F596" s="948" t="s">
        <v>4549</v>
      </c>
      <c r="G596" s="949">
        <v>45085</v>
      </c>
      <c r="H596" s="948" t="s">
        <v>3540</v>
      </c>
      <c r="I596" s="948" t="s">
        <v>4409</v>
      </c>
      <c r="J596" s="948" t="s">
        <v>473</v>
      </c>
      <c r="K596" s="948" t="s">
        <v>3557</v>
      </c>
      <c r="L596" s="960">
        <v>54</v>
      </c>
      <c r="M596" s="987">
        <v>135</v>
      </c>
      <c r="N596" s="987">
        <v>0</v>
      </c>
      <c r="O596" s="987">
        <f t="shared" si="157"/>
        <v>135</v>
      </c>
      <c r="P596" s="987" t="s">
        <v>3567</v>
      </c>
      <c r="Q596" s="987"/>
      <c r="R596" s="987"/>
      <c r="S596" s="987"/>
      <c r="T596" s="987"/>
      <c r="U596" s="987"/>
      <c r="V596" s="987">
        <f>O596</f>
        <v>135</v>
      </c>
      <c r="W596" s="987"/>
      <c r="X596" s="987"/>
      <c r="Y596" s="987"/>
      <c r="Z596" s="987">
        <f t="shared" si="158"/>
        <v>0</v>
      </c>
      <c r="AA596" s="987"/>
      <c r="AB596" s="987">
        <f t="shared" si="159"/>
        <v>135</v>
      </c>
      <c r="AC596" s="987">
        <f t="shared" si="159"/>
        <v>0</v>
      </c>
      <c r="AD596" s="987">
        <f t="shared" si="159"/>
        <v>0</v>
      </c>
      <c r="AE596" s="987">
        <f t="shared" si="159"/>
        <v>0</v>
      </c>
      <c r="AF596" s="987">
        <f t="shared" si="159"/>
        <v>0</v>
      </c>
      <c r="AG596" s="987">
        <f t="shared" si="159"/>
        <v>0</v>
      </c>
      <c r="AH596" s="987">
        <f t="shared" si="159"/>
        <v>0</v>
      </c>
      <c r="AI596" s="987">
        <f t="shared" si="159"/>
        <v>0</v>
      </c>
      <c r="AJ596" s="987">
        <f t="shared" si="159"/>
        <v>0</v>
      </c>
      <c r="AK596" s="987">
        <f t="shared" si="159"/>
        <v>0</v>
      </c>
      <c r="AL596" s="987">
        <f t="shared" si="160"/>
        <v>0</v>
      </c>
      <c r="AM596" s="987">
        <f t="shared" si="160"/>
        <v>0</v>
      </c>
      <c r="AN596" s="987">
        <f t="shared" si="160"/>
        <v>0</v>
      </c>
      <c r="AO596" s="987">
        <f t="shared" si="160"/>
        <v>0</v>
      </c>
      <c r="AP596" s="987">
        <f t="shared" si="160"/>
        <v>0</v>
      </c>
      <c r="AQ596" s="987">
        <f t="shared" si="160"/>
        <v>0</v>
      </c>
      <c r="AR596" s="987">
        <f t="shared" si="160"/>
        <v>0</v>
      </c>
    </row>
    <row r="597" spans="2:44">
      <c r="B597" s="948">
        <v>764</v>
      </c>
      <c r="C597" s="950" t="s">
        <v>3522</v>
      </c>
      <c r="D597" s="951">
        <v>799</v>
      </c>
      <c r="E597" s="951" t="s">
        <v>3538</v>
      </c>
      <c r="F597" s="948" t="s">
        <v>4576</v>
      </c>
      <c r="G597" s="949">
        <v>45156</v>
      </c>
      <c r="H597" s="948" t="s">
        <v>3540</v>
      </c>
      <c r="I597" s="948" t="s">
        <v>4409</v>
      </c>
      <c r="J597" s="948" t="s">
        <v>473</v>
      </c>
      <c r="K597" s="948" t="s">
        <v>3557</v>
      </c>
      <c r="L597" s="960">
        <v>54</v>
      </c>
      <c r="M597" s="987">
        <v>70</v>
      </c>
      <c r="N597" s="987">
        <v>0</v>
      </c>
      <c r="O597" s="987">
        <f t="shared" si="157"/>
        <v>70</v>
      </c>
      <c r="P597" s="987"/>
      <c r="Q597" s="987"/>
      <c r="R597" s="987"/>
      <c r="S597" s="987"/>
      <c r="T597" s="987"/>
      <c r="U597" s="987"/>
      <c r="V597" s="987">
        <f>O597</f>
        <v>70</v>
      </c>
      <c r="W597" s="987"/>
      <c r="X597" s="987"/>
      <c r="Y597" s="987"/>
      <c r="Z597" s="987">
        <f t="shared" si="158"/>
        <v>0</v>
      </c>
      <c r="AA597" s="987"/>
      <c r="AB597" s="987">
        <f t="shared" si="159"/>
        <v>70</v>
      </c>
      <c r="AC597" s="987">
        <f t="shared" si="159"/>
        <v>0</v>
      </c>
      <c r="AD597" s="987">
        <f t="shared" si="159"/>
        <v>0</v>
      </c>
      <c r="AE597" s="987">
        <f t="shared" si="159"/>
        <v>0</v>
      </c>
      <c r="AF597" s="987">
        <f t="shared" si="159"/>
        <v>0</v>
      </c>
      <c r="AG597" s="987">
        <f t="shared" si="159"/>
        <v>0</v>
      </c>
      <c r="AH597" s="987">
        <f t="shared" si="159"/>
        <v>0</v>
      </c>
      <c r="AI597" s="987">
        <f t="shared" si="159"/>
        <v>0</v>
      </c>
      <c r="AJ597" s="987">
        <f t="shared" si="159"/>
        <v>0</v>
      </c>
      <c r="AK597" s="987">
        <f t="shared" si="159"/>
        <v>0</v>
      </c>
      <c r="AL597" s="987">
        <f t="shared" si="160"/>
        <v>0</v>
      </c>
      <c r="AM597" s="987">
        <f t="shared" si="160"/>
        <v>0</v>
      </c>
      <c r="AN597" s="987">
        <f t="shared" si="160"/>
        <v>0</v>
      </c>
      <c r="AO597" s="987">
        <f t="shared" si="160"/>
        <v>0</v>
      </c>
      <c r="AP597" s="987">
        <f t="shared" si="160"/>
        <v>0</v>
      </c>
      <c r="AQ597" s="987">
        <f t="shared" si="160"/>
        <v>0</v>
      </c>
      <c r="AR597" s="987">
        <f t="shared" si="160"/>
        <v>0</v>
      </c>
    </row>
    <row r="598" spans="2:44">
      <c r="B598" s="948">
        <v>765</v>
      </c>
      <c r="C598" s="950" t="s">
        <v>3522</v>
      </c>
      <c r="D598" s="951">
        <v>800</v>
      </c>
      <c r="E598" s="951" t="s">
        <v>3538</v>
      </c>
      <c r="F598" s="948" t="s">
        <v>4577</v>
      </c>
      <c r="G598" s="949">
        <v>45161</v>
      </c>
      <c r="H598" s="948" t="s">
        <v>3540</v>
      </c>
      <c r="I598" s="948" t="s">
        <v>4409</v>
      </c>
      <c r="J598" s="948" t="s">
        <v>473</v>
      </c>
      <c r="K598" s="948" t="s">
        <v>3557</v>
      </c>
      <c r="L598" s="960">
        <v>54</v>
      </c>
      <c r="M598" s="987">
        <v>76.960000000000008</v>
      </c>
      <c r="N598" s="987">
        <v>0</v>
      </c>
      <c r="O598" s="987">
        <f t="shared" si="157"/>
        <v>76.960000000000008</v>
      </c>
      <c r="P598" s="987" t="s">
        <v>2461</v>
      </c>
      <c r="Q598" s="987"/>
      <c r="R598" s="987"/>
      <c r="S598" s="987"/>
      <c r="T598" s="987"/>
      <c r="U598" s="987">
        <f>O598</f>
        <v>76.960000000000008</v>
      </c>
      <c r="V598" s="987"/>
      <c r="W598" s="987"/>
      <c r="X598" s="987"/>
      <c r="Y598" s="987"/>
      <c r="Z598" s="987">
        <f t="shared" si="158"/>
        <v>0</v>
      </c>
      <c r="AA598" s="987"/>
      <c r="AB598" s="987">
        <f t="shared" ref="AB598:AK607" si="161">IF(AB$6-$L598=0,$M598,0)</f>
        <v>76.960000000000008</v>
      </c>
      <c r="AC598" s="987">
        <f t="shared" si="161"/>
        <v>0</v>
      </c>
      <c r="AD598" s="987">
        <f t="shared" si="161"/>
        <v>0</v>
      </c>
      <c r="AE598" s="987">
        <f t="shared" si="161"/>
        <v>0</v>
      </c>
      <c r="AF598" s="987">
        <f t="shared" si="161"/>
        <v>0</v>
      </c>
      <c r="AG598" s="987">
        <f t="shared" si="161"/>
        <v>0</v>
      </c>
      <c r="AH598" s="987">
        <f t="shared" si="161"/>
        <v>0</v>
      </c>
      <c r="AI598" s="987">
        <f t="shared" si="161"/>
        <v>0</v>
      </c>
      <c r="AJ598" s="987">
        <f t="shared" si="161"/>
        <v>0</v>
      </c>
      <c r="AK598" s="987">
        <f t="shared" si="161"/>
        <v>0</v>
      </c>
      <c r="AL598" s="987">
        <f t="shared" ref="AL598:AR607" si="162">IF(AL$6-$L598=0,$M598,0)</f>
        <v>0</v>
      </c>
      <c r="AM598" s="987">
        <f t="shared" si="162"/>
        <v>0</v>
      </c>
      <c r="AN598" s="987">
        <f t="shared" si="162"/>
        <v>0</v>
      </c>
      <c r="AO598" s="987">
        <f t="shared" si="162"/>
        <v>0</v>
      </c>
      <c r="AP598" s="987">
        <f t="shared" si="162"/>
        <v>0</v>
      </c>
      <c r="AQ598" s="987">
        <f t="shared" si="162"/>
        <v>0</v>
      </c>
      <c r="AR598" s="987">
        <f t="shared" si="162"/>
        <v>0</v>
      </c>
    </row>
    <row r="599" spans="2:44">
      <c r="B599" s="948">
        <v>766</v>
      </c>
      <c r="C599" s="950" t="s">
        <v>3522</v>
      </c>
      <c r="D599" s="951">
        <v>803</v>
      </c>
      <c r="E599" s="951" t="s">
        <v>3538</v>
      </c>
      <c r="F599" s="948" t="s">
        <v>4551</v>
      </c>
      <c r="G599" s="949">
        <v>45111</v>
      </c>
      <c r="H599" s="948" t="s">
        <v>3540</v>
      </c>
      <c r="I599" s="948" t="s">
        <v>4409</v>
      </c>
      <c r="J599" s="948" t="s">
        <v>473</v>
      </c>
      <c r="K599" s="948" t="s">
        <v>3557</v>
      </c>
      <c r="L599" s="960">
        <v>54</v>
      </c>
      <c r="M599" s="987">
        <v>12.49</v>
      </c>
      <c r="N599" s="987">
        <v>2.5</v>
      </c>
      <c r="O599" s="987">
        <f t="shared" si="157"/>
        <v>14.99</v>
      </c>
      <c r="P599" s="987" t="s">
        <v>3567</v>
      </c>
      <c r="Q599" s="987"/>
      <c r="R599" s="987"/>
      <c r="S599" s="987"/>
      <c r="T599" s="987"/>
      <c r="U599" s="987"/>
      <c r="V599" s="987">
        <f>O599</f>
        <v>14.99</v>
      </c>
      <c r="W599" s="987"/>
      <c r="X599" s="987"/>
      <c r="Y599" s="987"/>
      <c r="Z599" s="987">
        <f t="shared" si="158"/>
        <v>0</v>
      </c>
      <c r="AA599" s="987"/>
      <c r="AB599" s="987">
        <f t="shared" si="161"/>
        <v>12.49</v>
      </c>
      <c r="AC599" s="987">
        <f t="shared" si="161"/>
        <v>0</v>
      </c>
      <c r="AD599" s="987">
        <f t="shared" si="161"/>
        <v>0</v>
      </c>
      <c r="AE599" s="987">
        <f t="shared" si="161"/>
        <v>0</v>
      </c>
      <c r="AF599" s="987">
        <f t="shared" si="161"/>
        <v>0</v>
      </c>
      <c r="AG599" s="987">
        <f t="shared" si="161"/>
        <v>0</v>
      </c>
      <c r="AH599" s="987">
        <f t="shared" si="161"/>
        <v>0</v>
      </c>
      <c r="AI599" s="987">
        <f t="shared" si="161"/>
        <v>0</v>
      </c>
      <c r="AJ599" s="987">
        <f t="shared" si="161"/>
        <v>0</v>
      </c>
      <c r="AK599" s="987">
        <f t="shared" si="161"/>
        <v>0</v>
      </c>
      <c r="AL599" s="987">
        <f t="shared" si="162"/>
        <v>0</v>
      </c>
      <c r="AM599" s="987">
        <f t="shared" si="162"/>
        <v>0</v>
      </c>
      <c r="AN599" s="987">
        <f t="shared" si="162"/>
        <v>0</v>
      </c>
      <c r="AO599" s="987">
        <f t="shared" si="162"/>
        <v>0</v>
      </c>
      <c r="AP599" s="987">
        <f t="shared" si="162"/>
        <v>0</v>
      </c>
      <c r="AQ599" s="987">
        <f t="shared" si="162"/>
        <v>0</v>
      </c>
      <c r="AR599" s="987">
        <f t="shared" si="162"/>
        <v>0</v>
      </c>
    </row>
    <row r="600" spans="2:44">
      <c r="B600" s="948">
        <v>767</v>
      </c>
      <c r="C600" s="950" t="s">
        <v>3522</v>
      </c>
      <c r="D600" s="951">
        <v>804</v>
      </c>
      <c r="E600" s="951" t="s">
        <v>3538</v>
      </c>
      <c r="F600" s="948" t="s">
        <v>4578</v>
      </c>
      <c r="G600" s="949">
        <v>45149</v>
      </c>
      <c r="H600" s="948" t="s">
        <v>4579</v>
      </c>
      <c r="I600" s="948" t="s">
        <v>4409</v>
      </c>
      <c r="J600" s="948" t="s">
        <v>473</v>
      </c>
      <c r="K600" s="948" t="s">
        <v>3557</v>
      </c>
      <c r="L600" s="960">
        <v>54</v>
      </c>
      <c r="M600" s="987">
        <v>40</v>
      </c>
      <c r="N600" s="987">
        <v>0</v>
      </c>
      <c r="O600" s="987">
        <f t="shared" si="157"/>
        <v>40</v>
      </c>
      <c r="P600" s="987"/>
      <c r="Q600" s="987"/>
      <c r="R600" s="987"/>
      <c r="S600" s="987"/>
      <c r="T600" s="987"/>
      <c r="U600" s="987"/>
      <c r="V600" s="987">
        <f>O600</f>
        <v>40</v>
      </c>
      <c r="W600" s="987"/>
      <c r="X600" s="987"/>
      <c r="Y600" s="987"/>
      <c r="Z600" s="987">
        <f t="shared" si="158"/>
        <v>0</v>
      </c>
      <c r="AA600" s="987"/>
      <c r="AB600" s="987">
        <f t="shared" si="161"/>
        <v>40</v>
      </c>
      <c r="AC600" s="987">
        <f t="shared" si="161"/>
        <v>0</v>
      </c>
      <c r="AD600" s="987">
        <f t="shared" si="161"/>
        <v>0</v>
      </c>
      <c r="AE600" s="987">
        <f t="shared" si="161"/>
        <v>0</v>
      </c>
      <c r="AF600" s="987">
        <f t="shared" si="161"/>
        <v>0</v>
      </c>
      <c r="AG600" s="987">
        <f t="shared" si="161"/>
        <v>0</v>
      </c>
      <c r="AH600" s="987">
        <f t="shared" si="161"/>
        <v>0</v>
      </c>
      <c r="AI600" s="987">
        <f t="shared" si="161"/>
        <v>0</v>
      </c>
      <c r="AJ600" s="987">
        <f t="shared" si="161"/>
        <v>0</v>
      </c>
      <c r="AK600" s="987">
        <f t="shared" si="161"/>
        <v>0</v>
      </c>
      <c r="AL600" s="987">
        <f t="shared" si="162"/>
        <v>0</v>
      </c>
      <c r="AM600" s="987">
        <f t="shared" si="162"/>
        <v>0</v>
      </c>
      <c r="AN600" s="987">
        <f t="shared" si="162"/>
        <v>0</v>
      </c>
      <c r="AO600" s="987">
        <f t="shared" si="162"/>
        <v>0</v>
      </c>
      <c r="AP600" s="987">
        <f t="shared" si="162"/>
        <v>0</v>
      </c>
      <c r="AQ600" s="987">
        <f t="shared" si="162"/>
        <v>0</v>
      </c>
      <c r="AR600" s="987">
        <f t="shared" si="162"/>
        <v>0</v>
      </c>
    </row>
    <row r="601" spans="2:44">
      <c r="B601" s="948">
        <v>768</v>
      </c>
      <c r="C601" s="950" t="s">
        <v>3522</v>
      </c>
      <c r="D601" s="951">
        <v>805</v>
      </c>
      <c r="E601" s="951" t="s">
        <v>3538</v>
      </c>
      <c r="F601" s="948" t="s">
        <v>4580</v>
      </c>
      <c r="G601" s="949">
        <v>45162</v>
      </c>
      <c r="H601" s="948" t="s">
        <v>4581</v>
      </c>
      <c r="I601" s="948" t="s">
        <v>4409</v>
      </c>
      <c r="J601" s="948" t="s">
        <v>473</v>
      </c>
      <c r="K601" s="948" t="s">
        <v>3557</v>
      </c>
      <c r="L601" s="960">
        <v>54</v>
      </c>
      <c r="M601" s="987">
        <v>279</v>
      </c>
      <c r="N601" s="987">
        <v>0</v>
      </c>
      <c r="O601" s="987">
        <f t="shared" si="157"/>
        <v>279</v>
      </c>
      <c r="P601" s="987"/>
      <c r="Q601" s="987"/>
      <c r="R601" s="987"/>
      <c r="S601" s="987"/>
      <c r="T601" s="987"/>
      <c r="U601" s="987"/>
      <c r="V601" s="987">
        <f>O601</f>
        <v>279</v>
      </c>
      <c r="W601" s="987"/>
      <c r="X601" s="987"/>
      <c r="Y601" s="987"/>
      <c r="Z601" s="987">
        <f t="shared" si="158"/>
        <v>0</v>
      </c>
      <c r="AA601" s="987"/>
      <c r="AB601" s="987">
        <f t="shared" si="161"/>
        <v>279</v>
      </c>
      <c r="AC601" s="987">
        <f t="shared" si="161"/>
        <v>0</v>
      </c>
      <c r="AD601" s="987">
        <f t="shared" si="161"/>
        <v>0</v>
      </c>
      <c r="AE601" s="987">
        <f t="shared" si="161"/>
        <v>0</v>
      </c>
      <c r="AF601" s="987">
        <f t="shared" si="161"/>
        <v>0</v>
      </c>
      <c r="AG601" s="987">
        <f t="shared" si="161"/>
        <v>0</v>
      </c>
      <c r="AH601" s="987">
        <f t="shared" si="161"/>
        <v>0</v>
      </c>
      <c r="AI601" s="987">
        <f t="shared" si="161"/>
        <v>0</v>
      </c>
      <c r="AJ601" s="987">
        <f t="shared" si="161"/>
        <v>0</v>
      </c>
      <c r="AK601" s="987">
        <f t="shared" si="161"/>
        <v>0</v>
      </c>
      <c r="AL601" s="987">
        <f t="shared" si="162"/>
        <v>0</v>
      </c>
      <c r="AM601" s="987">
        <f t="shared" si="162"/>
        <v>0</v>
      </c>
      <c r="AN601" s="987">
        <f t="shared" si="162"/>
        <v>0</v>
      </c>
      <c r="AO601" s="987">
        <f t="shared" si="162"/>
        <v>0</v>
      </c>
      <c r="AP601" s="987">
        <f t="shared" si="162"/>
        <v>0</v>
      </c>
      <c r="AQ601" s="987">
        <f t="shared" si="162"/>
        <v>0</v>
      </c>
      <c r="AR601" s="987">
        <f t="shared" si="162"/>
        <v>0</v>
      </c>
    </row>
    <row r="602" spans="2:44">
      <c r="B602" s="948">
        <v>769</v>
      </c>
      <c r="C602" s="950" t="s">
        <v>3522</v>
      </c>
      <c r="D602" s="951">
        <v>806</v>
      </c>
      <c r="E602" s="951" t="s">
        <v>3538</v>
      </c>
      <c r="F602" s="948" t="s">
        <v>4553</v>
      </c>
      <c r="G602" s="949">
        <v>45105</v>
      </c>
      <c r="H602" s="948" t="s">
        <v>4582</v>
      </c>
      <c r="I602" s="948" t="s">
        <v>4409</v>
      </c>
      <c r="J602" s="948" t="s">
        <v>473</v>
      </c>
      <c r="K602" s="948" t="s">
        <v>3557</v>
      </c>
      <c r="L602" s="960">
        <v>54</v>
      </c>
      <c r="M602" s="987">
        <v>17.59</v>
      </c>
      <c r="N602" s="987">
        <v>3.5200000000000005</v>
      </c>
      <c r="O602" s="987">
        <f t="shared" si="157"/>
        <v>21.11</v>
      </c>
      <c r="P602" s="987" t="s">
        <v>2461</v>
      </c>
      <c r="Q602" s="987"/>
      <c r="R602" s="987"/>
      <c r="S602" s="987"/>
      <c r="T602" s="987"/>
      <c r="U602" s="987">
        <f>O602</f>
        <v>21.11</v>
      </c>
      <c r="V602" s="987"/>
      <c r="W602" s="987"/>
      <c r="X602" s="987"/>
      <c r="Y602" s="987"/>
      <c r="Z602" s="987">
        <f t="shared" si="158"/>
        <v>0</v>
      </c>
      <c r="AA602" s="987"/>
      <c r="AB602" s="987">
        <f t="shared" si="161"/>
        <v>17.59</v>
      </c>
      <c r="AC602" s="987">
        <f t="shared" si="161"/>
        <v>0</v>
      </c>
      <c r="AD602" s="987">
        <f t="shared" si="161"/>
        <v>0</v>
      </c>
      <c r="AE602" s="987">
        <f t="shared" si="161"/>
        <v>0</v>
      </c>
      <c r="AF602" s="987">
        <f t="shared" si="161"/>
        <v>0</v>
      </c>
      <c r="AG602" s="987">
        <f t="shared" si="161"/>
        <v>0</v>
      </c>
      <c r="AH602" s="987">
        <f t="shared" si="161"/>
        <v>0</v>
      </c>
      <c r="AI602" s="987">
        <f t="shared" si="161"/>
        <v>0</v>
      </c>
      <c r="AJ602" s="987">
        <f t="shared" si="161"/>
        <v>0</v>
      </c>
      <c r="AK602" s="987">
        <f t="shared" si="161"/>
        <v>0</v>
      </c>
      <c r="AL602" s="987">
        <f t="shared" si="162"/>
        <v>0</v>
      </c>
      <c r="AM602" s="987">
        <f t="shared" si="162"/>
        <v>0</v>
      </c>
      <c r="AN602" s="987">
        <f t="shared" si="162"/>
        <v>0</v>
      </c>
      <c r="AO602" s="987">
        <f t="shared" si="162"/>
        <v>0</v>
      </c>
      <c r="AP602" s="987">
        <f t="shared" si="162"/>
        <v>0</v>
      </c>
      <c r="AQ602" s="987">
        <f t="shared" si="162"/>
        <v>0</v>
      </c>
      <c r="AR602" s="987">
        <f t="shared" si="162"/>
        <v>0</v>
      </c>
    </row>
    <row r="603" spans="2:44">
      <c r="B603" s="948">
        <v>770</v>
      </c>
      <c r="C603" s="950" t="s">
        <v>3522</v>
      </c>
      <c r="D603" s="951">
        <v>807</v>
      </c>
      <c r="E603" s="951" t="s">
        <v>3538</v>
      </c>
      <c r="F603" s="948" t="s">
        <v>4583</v>
      </c>
      <c r="G603" s="949">
        <v>45140</v>
      </c>
      <c r="H603" s="948" t="s">
        <v>4584</v>
      </c>
      <c r="I603" s="948" t="s">
        <v>4409</v>
      </c>
      <c r="J603" s="948" t="s">
        <v>473</v>
      </c>
      <c r="K603" s="948" t="s">
        <v>3557</v>
      </c>
      <c r="L603" s="960">
        <v>54</v>
      </c>
      <c r="M603" s="987">
        <v>99.99</v>
      </c>
      <c r="N603" s="987">
        <v>0</v>
      </c>
      <c r="O603" s="987">
        <f t="shared" si="157"/>
        <v>99.99</v>
      </c>
      <c r="P603" s="987"/>
      <c r="Q603" s="987"/>
      <c r="R603" s="987"/>
      <c r="S603" s="987"/>
      <c r="T603" s="987"/>
      <c r="U603" s="987"/>
      <c r="V603" s="987">
        <f>O603</f>
        <v>99.99</v>
      </c>
      <c r="W603" s="987"/>
      <c r="X603" s="987"/>
      <c r="Y603" s="987"/>
      <c r="Z603" s="987">
        <f t="shared" si="158"/>
        <v>0</v>
      </c>
      <c r="AA603" s="987"/>
      <c r="AB603" s="987">
        <f t="shared" si="161"/>
        <v>99.99</v>
      </c>
      <c r="AC603" s="987">
        <f t="shared" si="161"/>
        <v>0</v>
      </c>
      <c r="AD603" s="987">
        <f t="shared" si="161"/>
        <v>0</v>
      </c>
      <c r="AE603" s="987">
        <f t="shared" si="161"/>
        <v>0</v>
      </c>
      <c r="AF603" s="987">
        <f t="shared" si="161"/>
        <v>0</v>
      </c>
      <c r="AG603" s="987">
        <f t="shared" si="161"/>
        <v>0</v>
      </c>
      <c r="AH603" s="987">
        <f t="shared" si="161"/>
        <v>0</v>
      </c>
      <c r="AI603" s="987">
        <f t="shared" si="161"/>
        <v>0</v>
      </c>
      <c r="AJ603" s="987">
        <f t="shared" si="161"/>
        <v>0</v>
      </c>
      <c r="AK603" s="987">
        <f t="shared" si="161"/>
        <v>0</v>
      </c>
      <c r="AL603" s="987">
        <f t="shared" si="162"/>
        <v>0</v>
      </c>
      <c r="AM603" s="987">
        <f t="shared" si="162"/>
        <v>0</v>
      </c>
      <c r="AN603" s="987">
        <f t="shared" si="162"/>
        <v>0</v>
      </c>
      <c r="AO603" s="987">
        <f t="shared" si="162"/>
        <v>0</v>
      </c>
      <c r="AP603" s="987">
        <f t="shared" si="162"/>
        <v>0</v>
      </c>
      <c r="AQ603" s="987">
        <f t="shared" si="162"/>
        <v>0</v>
      </c>
      <c r="AR603" s="987">
        <f t="shared" si="162"/>
        <v>0</v>
      </c>
    </row>
    <row r="604" spans="2:44">
      <c r="B604" s="948">
        <v>771</v>
      </c>
      <c r="C604" s="950" t="s">
        <v>3522</v>
      </c>
      <c r="D604" s="951">
        <v>808</v>
      </c>
      <c r="E604" s="951" t="s">
        <v>3538</v>
      </c>
      <c r="F604" s="948" t="s">
        <v>4585</v>
      </c>
      <c r="G604" s="949">
        <v>45169</v>
      </c>
      <c r="H604" s="948" t="s">
        <v>4586</v>
      </c>
      <c r="I604" s="948" t="s">
        <v>4409</v>
      </c>
      <c r="J604" s="948" t="s">
        <v>473</v>
      </c>
      <c r="K604" s="948" t="s">
        <v>3557</v>
      </c>
      <c r="L604" s="960">
        <v>54</v>
      </c>
      <c r="M604" s="987">
        <v>19.990000000000002</v>
      </c>
      <c r="N604" s="987">
        <v>4</v>
      </c>
      <c r="O604" s="987">
        <f t="shared" si="157"/>
        <v>23.990000000000002</v>
      </c>
      <c r="P604" s="987" t="s">
        <v>3567</v>
      </c>
      <c r="Q604" s="987"/>
      <c r="R604" s="987"/>
      <c r="S604" s="987"/>
      <c r="T604" s="987"/>
      <c r="U604" s="987"/>
      <c r="V604" s="987">
        <f>O604</f>
        <v>23.990000000000002</v>
      </c>
      <c r="W604" s="987"/>
      <c r="X604" s="987"/>
      <c r="Y604" s="987"/>
      <c r="Z604" s="987">
        <f t="shared" si="158"/>
        <v>0</v>
      </c>
      <c r="AA604" s="987"/>
      <c r="AB604" s="987">
        <f t="shared" si="161"/>
        <v>19.990000000000002</v>
      </c>
      <c r="AC604" s="987">
        <f t="shared" si="161"/>
        <v>0</v>
      </c>
      <c r="AD604" s="987">
        <f t="shared" si="161"/>
        <v>0</v>
      </c>
      <c r="AE604" s="987">
        <f t="shared" si="161"/>
        <v>0</v>
      </c>
      <c r="AF604" s="987">
        <f t="shared" si="161"/>
        <v>0</v>
      </c>
      <c r="AG604" s="987">
        <f t="shared" si="161"/>
        <v>0</v>
      </c>
      <c r="AH604" s="987">
        <f t="shared" si="161"/>
        <v>0</v>
      </c>
      <c r="AI604" s="987">
        <f t="shared" si="161"/>
        <v>0</v>
      </c>
      <c r="AJ604" s="987">
        <f t="shared" si="161"/>
        <v>0</v>
      </c>
      <c r="AK604" s="987">
        <f t="shared" si="161"/>
        <v>0</v>
      </c>
      <c r="AL604" s="987">
        <f t="shared" si="162"/>
        <v>0</v>
      </c>
      <c r="AM604" s="987">
        <f t="shared" si="162"/>
        <v>0</v>
      </c>
      <c r="AN604" s="987">
        <f t="shared" si="162"/>
        <v>0</v>
      </c>
      <c r="AO604" s="987">
        <f t="shared" si="162"/>
        <v>0</v>
      </c>
      <c r="AP604" s="987">
        <f t="shared" si="162"/>
        <v>0</v>
      </c>
      <c r="AQ604" s="987">
        <f t="shared" si="162"/>
        <v>0</v>
      </c>
      <c r="AR604" s="987">
        <f t="shared" si="162"/>
        <v>0</v>
      </c>
    </row>
    <row r="605" spans="2:44">
      <c r="B605" s="948">
        <v>772</v>
      </c>
      <c r="C605" s="950" t="s">
        <v>3522</v>
      </c>
      <c r="D605" s="951">
        <v>809</v>
      </c>
      <c r="E605" s="951" t="s">
        <v>3538</v>
      </c>
      <c r="F605" s="948" t="s">
        <v>4559</v>
      </c>
      <c r="G605" s="949">
        <v>45126</v>
      </c>
      <c r="H605" s="948" t="s">
        <v>4587</v>
      </c>
      <c r="I605" s="948" t="s">
        <v>4409</v>
      </c>
      <c r="J605" s="948" t="s">
        <v>473</v>
      </c>
      <c r="K605" s="948" t="s">
        <v>3557</v>
      </c>
      <c r="L605" s="960">
        <v>54</v>
      </c>
      <c r="M605" s="987">
        <v>9.99</v>
      </c>
      <c r="N605" s="987">
        <v>0</v>
      </c>
      <c r="O605" s="987">
        <f t="shared" si="157"/>
        <v>9.99</v>
      </c>
      <c r="P605" s="987" t="s">
        <v>2461</v>
      </c>
      <c r="Q605" s="987"/>
      <c r="R605" s="987"/>
      <c r="S605" s="987"/>
      <c r="T605" s="987"/>
      <c r="U605" s="987">
        <f>O605</f>
        <v>9.99</v>
      </c>
      <c r="V605" s="987"/>
      <c r="W605" s="987"/>
      <c r="X605" s="987"/>
      <c r="Y605" s="987"/>
      <c r="Z605" s="987">
        <f t="shared" si="158"/>
        <v>0</v>
      </c>
      <c r="AA605" s="987"/>
      <c r="AB605" s="987">
        <f t="shared" si="161"/>
        <v>9.99</v>
      </c>
      <c r="AC605" s="987">
        <f t="shared" si="161"/>
        <v>0</v>
      </c>
      <c r="AD605" s="987">
        <f t="shared" si="161"/>
        <v>0</v>
      </c>
      <c r="AE605" s="987">
        <f t="shared" si="161"/>
        <v>0</v>
      </c>
      <c r="AF605" s="987">
        <f t="shared" si="161"/>
        <v>0</v>
      </c>
      <c r="AG605" s="987">
        <f t="shared" si="161"/>
        <v>0</v>
      </c>
      <c r="AH605" s="987">
        <f t="shared" si="161"/>
        <v>0</v>
      </c>
      <c r="AI605" s="987">
        <f t="shared" si="161"/>
        <v>0</v>
      </c>
      <c r="AJ605" s="987">
        <f t="shared" si="161"/>
        <v>0</v>
      </c>
      <c r="AK605" s="987">
        <f t="shared" si="161"/>
        <v>0</v>
      </c>
      <c r="AL605" s="987">
        <f t="shared" si="162"/>
        <v>0</v>
      </c>
      <c r="AM605" s="987">
        <f t="shared" si="162"/>
        <v>0</v>
      </c>
      <c r="AN605" s="987">
        <f t="shared" si="162"/>
        <v>0</v>
      </c>
      <c r="AO605" s="987">
        <f t="shared" si="162"/>
        <v>0</v>
      </c>
      <c r="AP605" s="987">
        <f t="shared" si="162"/>
        <v>0</v>
      </c>
      <c r="AQ605" s="987">
        <f t="shared" si="162"/>
        <v>0</v>
      </c>
      <c r="AR605" s="987">
        <f t="shared" si="162"/>
        <v>0</v>
      </c>
    </row>
    <row r="606" spans="2:44">
      <c r="B606" s="948">
        <v>773</v>
      </c>
      <c r="C606" s="950" t="s">
        <v>3522</v>
      </c>
      <c r="D606" s="951">
        <v>810</v>
      </c>
      <c r="E606" s="951" t="s">
        <v>3538</v>
      </c>
      <c r="F606" s="948" t="s">
        <v>4588</v>
      </c>
      <c r="G606" s="949">
        <v>45148</v>
      </c>
      <c r="H606" s="948" t="s">
        <v>4589</v>
      </c>
      <c r="I606" s="948" t="s">
        <v>4409</v>
      </c>
      <c r="J606" s="948" t="s">
        <v>473</v>
      </c>
      <c r="K606" s="948" t="s">
        <v>3557</v>
      </c>
      <c r="L606" s="960">
        <v>54</v>
      </c>
      <c r="M606" s="987">
        <v>22</v>
      </c>
      <c r="N606" s="987">
        <v>0</v>
      </c>
      <c r="O606" s="987">
        <f t="shared" si="157"/>
        <v>22</v>
      </c>
      <c r="P606" s="987"/>
      <c r="Q606" s="987"/>
      <c r="R606" s="987"/>
      <c r="S606" s="987"/>
      <c r="T606" s="987"/>
      <c r="U606" s="987"/>
      <c r="V606" s="987">
        <f>O606</f>
        <v>22</v>
      </c>
      <c r="W606" s="987"/>
      <c r="X606" s="987"/>
      <c r="Y606" s="987"/>
      <c r="Z606" s="987">
        <f t="shared" si="158"/>
        <v>0</v>
      </c>
      <c r="AA606" s="987"/>
      <c r="AB606" s="987">
        <f t="shared" si="161"/>
        <v>22</v>
      </c>
      <c r="AC606" s="987">
        <f t="shared" si="161"/>
        <v>0</v>
      </c>
      <c r="AD606" s="987">
        <f t="shared" si="161"/>
        <v>0</v>
      </c>
      <c r="AE606" s="987">
        <f t="shared" si="161"/>
        <v>0</v>
      </c>
      <c r="AF606" s="987">
        <f t="shared" si="161"/>
        <v>0</v>
      </c>
      <c r="AG606" s="987">
        <f t="shared" si="161"/>
        <v>0</v>
      </c>
      <c r="AH606" s="987">
        <f t="shared" si="161"/>
        <v>0</v>
      </c>
      <c r="AI606" s="987">
        <f t="shared" si="161"/>
        <v>0</v>
      </c>
      <c r="AJ606" s="987">
        <f t="shared" si="161"/>
        <v>0</v>
      </c>
      <c r="AK606" s="987">
        <f t="shared" si="161"/>
        <v>0</v>
      </c>
      <c r="AL606" s="987">
        <f t="shared" si="162"/>
        <v>0</v>
      </c>
      <c r="AM606" s="987">
        <f t="shared" si="162"/>
        <v>0</v>
      </c>
      <c r="AN606" s="987">
        <f t="shared" si="162"/>
        <v>0</v>
      </c>
      <c r="AO606" s="987">
        <f t="shared" si="162"/>
        <v>0</v>
      </c>
      <c r="AP606" s="987">
        <f t="shared" si="162"/>
        <v>0</v>
      </c>
      <c r="AQ606" s="987">
        <f t="shared" si="162"/>
        <v>0</v>
      </c>
      <c r="AR606" s="987">
        <f t="shared" si="162"/>
        <v>0</v>
      </c>
    </row>
    <row r="607" spans="2:44">
      <c r="B607" s="948">
        <v>774</v>
      </c>
      <c r="C607" s="950" t="s">
        <v>3522</v>
      </c>
      <c r="D607" s="951">
        <v>811</v>
      </c>
      <c r="E607" s="951" t="s">
        <v>3538</v>
      </c>
      <c r="F607" s="948" t="s">
        <v>4590</v>
      </c>
      <c r="G607" s="949">
        <v>45156</v>
      </c>
      <c r="H607" s="948" t="s">
        <v>4591</v>
      </c>
      <c r="I607" s="948" t="s">
        <v>4409</v>
      </c>
      <c r="J607" s="948" t="s">
        <v>473</v>
      </c>
      <c r="K607" s="948" t="s">
        <v>3557</v>
      </c>
      <c r="L607" s="960">
        <v>54</v>
      </c>
      <c r="M607" s="987">
        <v>80</v>
      </c>
      <c r="N607" s="987">
        <v>0</v>
      </c>
      <c r="O607" s="987">
        <f t="shared" si="157"/>
        <v>80</v>
      </c>
      <c r="P607" s="987"/>
      <c r="Q607" s="987"/>
      <c r="R607" s="987"/>
      <c r="S607" s="987"/>
      <c r="T607" s="987"/>
      <c r="U607" s="987"/>
      <c r="V607" s="987">
        <f>O607</f>
        <v>80</v>
      </c>
      <c r="W607" s="987"/>
      <c r="X607" s="987"/>
      <c r="Y607" s="987"/>
      <c r="Z607" s="987">
        <f t="shared" si="158"/>
        <v>0</v>
      </c>
      <c r="AA607" s="987"/>
      <c r="AB607" s="987">
        <f t="shared" si="161"/>
        <v>80</v>
      </c>
      <c r="AC607" s="987">
        <f t="shared" si="161"/>
        <v>0</v>
      </c>
      <c r="AD607" s="987">
        <f t="shared" si="161"/>
        <v>0</v>
      </c>
      <c r="AE607" s="987">
        <f t="shared" si="161"/>
        <v>0</v>
      </c>
      <c r="AF607" s="987">
        <f t="shared" si="161"/>
        <v>0</v>
      </c>
      <c r="AG607" s="987">
        <f t="shared" si="161"/>
        <v>0</v>
      </c>
      <c r="AH607" s="987">
        <f t="shared" si="161"/>
        <v>0</v>
      </c>
      <c r="AI607" s="987">
        <f t="shared" si="161"/>
        <v>0</v>
      </c>
      <c r="AJ607" s="987">
        <f t="shared" si="161"/>
        <v>0</v>
      </c>
      <c r="AK607" s="987">
        <f t="shared" si="161"/>
        <v>0</v>
      </c>
      <c r="AL607" s="987">
        <f t="shared" si="162"/>
        <v>0</v>
      </c>
      <c r="AM607" s="987">
        <f t="shared" si="162"/>
        <v>0</v>
      </c>
      <c r="AN607" s="987">
        <f t="shared" si="162"/>
        <v>0</v>
      </c>
      <c r="AO607" s="987">
        <f t="shared" si="162"/>
        <v>0</v>
      </c>
      <c r="AP607" s="987">
        <f t="shared" si="162"/>
        <v>0</v>
      </c>
      <c r="AQ607" s="987">
        <f t="shared" si="162"/>
        <v>0</v>
      </c>
      <c r="AR607" s="987">
        <f t="shared" si="162"/>
        <v>0</v>
      </c>
    </row>
    <row r="608" spans="2:44">
      <c r="B608" s="948">
        <v>775</v>
      </c>
      <c r="C608" s="950" t="s">
        <v>3522</v>
      </c>
      <c r="D608" s="951">
        <v>812</v>
      </c>
      <c r="E608" s="951" t="s">
        <v>3538</v>
      </c>
      <c r="F608" s="948" t="s">
        <v>4592</v>
      </c>
      <c r="G608" s="949">
        <v>45162</v>
      </c>
      <c r="H608" s="948" t="s">
        <v>3540</v>
      </c>
      <c r="I608" s="948" t="s">
        <v>4409</v>
      </c>
      <c r="J608" s="948" t="s">
        <v>473</v>
      </c>
      <c r="K608" s="948" t="s">
        <v>3557</v>
      </c>
      <c r="L608" s="960">
        <v>54</v>
      </c>
      <c r="M608" s="987">
        <v>115</v>
      </c>
      <c r="N608" s="987">
        <v>0</v>
      </c>
      <c r="O608" s="987">
        <f t="shared" si="157"/>
        <v>115</v>
      </c>
      <c r="P608" s="987"/>
      <c r="Q608" s="987"/>
      <c r="R608" s="987"/>
      <c r="S608" s="987"/>
      <c r="T608" s="987"/>
      <c r="U608" s="987"/>
      <c r="V608" s="987">
        <f>O608</f>
        <v>115</v>
      </c>
      <c r="W608" s="987"/>
      <c r="X608" s="987"/>
      <c r="Y608" s="987"/>
      <c r="Z608" s="987">
        <f t="shared" si="158"/>
        <v>0</v>
      </c>
      <c r="AA608" s="987"/>
      <c r="AB608" s="987">
        <f t="shared" ref="AB608:AK617" si="163">IF(AB$6-$L608=0,$M608,0)</f>
        <v>115</v>
      </c>
      <c r="AC608" s="987">
        <f t="shared" si="163"/>
        <v>0</v>
      </c>
      <c r="AD608" s="987">
        <f t="shared" si="163"/>
        <v>0</v>
      </c>
      <c r="AE608" s="987">
        <f t="shared" si="163"/>
        <v>0</v>
      </c>
      <c r="AF608" s="987">
        <f t="shared" si="163"/>
        <v>0</v>
      </c>
      <c r="AG608" s="987">
        <f t="shared" si="163"/>
        <v>0</v>
      </c>
      <c r="AH608" s="987">
        <f t="shared" si="163"/>
        <v>0</v>
      </c>
      <c r="AI608" s="987">
        <f t="shared" si="163"/>
        <v>0</v>
      </c>
      <c r="AJ608" s="987">
        <f t="shared" si="163"/>
        <v>0</v>
      </c>
      <c r="AK608" s="987">
        <f t="shared" si="163"/>
        <v>0</v>
      </c>
      <c r="AL608" s="987">
        <f t="shared" ref="AL608:AR617" si="164">IF(AL$6-$L608=0,$M608,0)</f>
        <v>0</v>
      </c>
      <c r="AM608" s="987">
        <f t="shared" si="164"/>
        <v>0</v>
      </c>
      <c r="AN608" s="987">
        <f t="shared" si="164"/>
        <v>0</v>
      </c>
      <c r="AO608" s="987">
        <f t="shared" si="164"/>
        <v>0</v>
      </c>
      <c r="AP608" s="987">
        <f t="shared" si="164"/>
        <v>0</v>
      </c>
      <c r="AQ608" s="987">
        <f t="shared" si="164"/>
        <v>0</v>
      </c>
      <c r="AR608" s="987">
        <f t="shared" si="164"/>
        <v>0</v>
      </c>
    </row>
    <row r="609" spans="2:44">
      <c r="B609" s="948">
        <v>776</v>
      </c>
      <c r="C609" s="950" t="s">
        <v>3522</v>
      </c>
      <c r="D609" s="951">
        <v>813</v>
      </c>
      <c r="E609" s="951" t="s">
        <v>3538</v>
      </c>
      <c r="F609" s="948" t="s">
        <v>4544</v>
      </c>
      <c r="G609" s="949">
        <v>45156</v>
      </c>
      <c r="H609" s="948" t="s">
        <v>4593</v>
      </c>
      <c r="I609" s="948" t="s">
        <v>4409</v>
      </c>
      <c r="J609" s="948" t="s">
        <v>473</v>
      </c>
      <c r="K609" s="948" t="s">
        <v>3557</v>
      </c>
      <c r="L609" s="960">
        <v>54</v>
      </c>
      <c r="M609" s="987">
        <v>155</v>
      </c>
      <c r="N609" s="987">
        <v>0</v>
      </c>
      <c r="O609" s="987">
        <f t="shared" si="157"/>
        <v>155</v>
      </c>
      <c r="P609" s="987" t="s">
        <v>2461</v>
      </c>
      <c r="Q609" s="987"/>
      <c r="R609" s="987"/>
      <c r="S609" s="987"/>
      <c r="T609" s="987"/>
      <c r="U609" s="987">
        <f>O609</f>
        <v>155</v>
      </c>
      <c r="V609" s="987"/>
      <c r="W609" s="987"/>
      <c r="X609" s="987"/>
      <c r="Y609" s="987"/>
      <c r="Z609" s="987">
        <f t="shared" si="158"/>
        <v>0</v>
      </c>
      <c r="AA609" s="987"/>
      <c r="AB609" s="987">
        <f t="shared" si="163"/>
        <v>155</v>
      </c>
      <c r="AC609" s="987">
        <f t="shared" si="163"/>
        <v>0</v>
      </c>
      <c r="AD609" s="987">
        <f t="shared" si="163"/>
        <v>0</v>
      </c>
      <c r="AE609" s="987">
        <f t="shared" si="163"/>
        <v>0</v>
      </c>
      <c r="AF609" s="987">
        <f t="shared" si="163"/>
        <v>0</v>
      </c>
      <c r="AG609" s="987">
        <f t="shared" si="163"/>
        <v>0</v>
      </c>
      <c r="AH609" s="987">
        <f t="shared" si="163"/>
        <v>0</v>
      </c>
      <c r="AI609" s="987">
        <f t="shared" si="163"/>
        <v>0</v>
      </c>
      <c r="AJ609" s="987">
        <f t="shared" si="163"/>
        <v>0</v>
      </c>
      <c r="AK609" s="987">
        <f t="shared" si="163"/>
        <v>0</v>
      </c>
      <c r="AL609" s="987">
        <f t="shared" si="164"/>
        <v>0</v>
      </c>
      <c r="AM609" s="987">
        <f t="shared" si="164"/>
        <v>0</v>
      </c>
      <c r="AN609" s="987">
        <f t="shared" si="164"/>
        <v>0</v>
      </c>
      <c r="AO609" s="987">
        <f t="shared" si="164"/>
        <v>0</v>
      </c>
      <c r="AP609" s="987">
        <f t="shared" si="164"/>
        <v>0</v>
      </c>
      <c r="AQ609" s="987">
        <f t="shared" si="164"/>
        <v>0</v>
      </c>
      <c r="AR609" s="987">
        <f t="shared" si="164"/>
        <v>0</v>
      </c>
    </row>
    <row r="610" spans="2:44">
      <c r="B610" s="948">
        <v>777</v>
      </c>
      <c r="C610" s="950" t="s">
        <v>3522</v>
      </c>
      <c r="D610" s="951">
        <v>814</v>
      </c>
      <c r="E610" s="951" t="s">
        <v>3538</v>
      </c>
      <c r="F610" s="948" t="s">
        <v>4594</v>
      </c>
      <c r="G610" s="949">
        <v>45168</v>
      </c>
      <c r="H610" s="948" t="s">
        <v>4595</v>
      </c>
      <c r="I610" s="948" t="s">
        <v>4409</v>
      </c>
      <c r="J610" s="948" t="s">
        <v>473</v>
      </c>
      <c r="K610" s="948" t="s">
        <v>3557</v>
      </c>
      <c r="L610" s="960">
        <v>54</v>
      </c>
      <c r="M610" s="987">
        <v>120</v>
      </c>
      <c r="N610" s="987">
        <v>0</v>
      </c>
      <c r="O610" s="987">
        <f t="shared" si="157"/>
        <v>120</v>
      </c>
      <c r="P610" s="987" t="s">
        <v>3567</v>
      </c>
      <c r="Q610" s="987"/>
      <c r="R610" s="987"/>
      <c r="S610" s="987"/>
      <c r="T610" s="987"/>
      <c r="U610" s="987"/>
      <c r="V610" s="987">
        <f t="shared" ref="V610:V622" si="165">O610</f>
        <v>120</v>
      </c>
      <c r="W610" s="987"/>
      <c r="X610" s="987"/>
      <c r="Y610" s="987"/>
      <c r="Z610" s="987">
        <f t="shared" si="158"/>
        <v>0</v>
      </c>
      <c r="AA610" s="987"/>
      <c r="AB610" s="987">
        <f t="shared" si="163"/>
        <v>120</v>
      </c>
      <c r="AC610" s="987">
        <f t="shared" si="163"/>
        <v>0</v>
      </c>
      <c r="AD610" s="987">
        <f t="shared" si="163"/>
        <v>0</v>
      </c>
      <c r="AE610" s="987">
        <f t="shared" si="163"/>
        <v>0</v>
      </c>
      <c r="AF610" s="987">
        <f t="shared" si="163"/>
        <v>0</v>
      </c>
      <c r="AG610" s="987">
        <f t="shared" si="163"/>
        <v>0</v>
      </c>
      <c r="AH610" s="987">
        <f t="shared" si="163"/>
        <v>0</v>
      </c>
      <c r="AI610" s="987">
        <f t="shared" si="163"/>
        <v>0</v>
      </c>
      <c r="AJ610" s="987">
        <f t="shared" si="163"/>
        <v>0</v>
      </c>
      <c r="AK610" s="987">
        <f t="shared" si="163"/>
        <v>0</v>
      </c>
      <c r="AL610" s="987">
        <f t="shared" si="164"/>
        <v>0</v>
      </c>
      <c r="AM610" s="987">
        <f t="shared" si="164"/>
        <v>0</v>
      </c>
      <c r="AN610" s="987">
        <f t="shared" si="164"/>
        <v>0</v>
      </c>
      <c r="AO610" s="987">
        <f t="shared" si="164"/>
        <v>0</v>
      </c>
      <c r="AP610" s="987">
        <f t="shared" si="164"/>
        <v>0</v>
      </c>
      <c r="AQ610" s="987">
        <f t="shared" si="164"/>
        <v>0</v>
      </c>
      <c r="AR610" s="987">
        <f t="shared" si="164"/>
        <v>0</v>
      </c>
    </row>
    <row r="611" spans="2:44">
      <c r="B611" s="948">
        <v>778</v>
      </c>
      <c r="C611" s="950" t="s">
        <v>3522</v>
      </c>
      <c r="D611" s="951">
        <v>815</v>
      </c>
      <c r="E611" s="951" t="s">
        <v>3538</v>
      </c>
      <c r="F611" s="948" t="s">
        <v>4596</v>
      </c>
      <c r="G611" s="949">
        <v>45156</v>
      </c>
      <c r="H611" s="948" t="s">
        <v>3540</v>
      </c>
      <c r="I611" s="948" t="s">
        <v>4409</v>
      </c>
      <c r="J611" s="948" t="s">
        <v>473</v>
      </c>
      <c r="K611" s="948" t="s">
        <v>3557</v>
      </c>
      <c r="L611" s="960">
        <v>54</v>
      </c>
      <c r="M611" s="987">
        <v>160</v>
      </c>
      <c r="N611" s="987">
        <v>0</v>
      </c>
      <c r="O611" s="987">
        <f t="shared" si="157"/>
        <v>160</v>
      </c>
      <c r="P611" s="987"/>
      <c r="Q611" s="987"/>
      <c r="R611" s="987"/>
      <c r="S611" s="987"/>
      <c r="T611" s="987"/>
      <c r="U611" s="987"/>
      <c r="V611" s="987">
        <f t="shared" si="165"/>
        <v>160</v>
      </c>
      <c r="W611" s="987"/>
      <c r="X611" s="987"/>
      <c r="Y611" s="987"/>
      <c r="Z611" s="987">
        <f t="shared" si="158"/>
        <v>0</v>
      </c>
      <c r="AA611" s="987"/>
      <c r="AB611" s="987">
        <f t="shared" si="163"/>
        <v>160</v>
      </c>
      <c r="AC611" s="987">
        <f t="shared" si="163"/>
        <v>0</v>
      </c>
      <c r="AD611" s="987">
        <f t="shared" si="163"/>
        <v>0</v>
      </c>
      <c r="AE611" s="987">
        <f t="shared" si="163"/>
        <v>0</v>
      </c>
      <c r="AF611" s="987">
        <f t="shared" si="163"/>
        <v>0</v>
      </c>
      <c r="AG611" s="987">
        <f t="shared" si="163"/>
        <v>0</v>
      </c>
      <c r="AH611" s="987">
        <f t="shared" si="163"/>
        <v>0</v>
      </c>
      <c r="AI611" s="987">
        <f t="shared" si="163"/>
        <v>0</v>
      </c>
      <c r="AJ611" s="987">
        <f t="shared" si="163"/>
        <v>0</v>
      </c>
      <c r="AK611" s="987">
        <f t="shared" si="163"/>
        <v>0</v>
      </c>
      <c r="AL611" s="987">
        <f t="shared" si="164"/>
        <v>0</v>
      </c>
      <c r="AM611" s="987">
        <f t="shared" si="164"/>
        <v>0</v>
      </c>
      <c r="AN611" s="987">
        <f t="shared" si="164"/>
        <v>0</v>
      </c>
      <c r="AO611" s="987">
        <f t="shared" si="164"/>
        <v>0</v>
      </c>
      <c r="AP611" s="987">
        <f t="shared" si="164"/>
        <v>0</v>
      </c>
      <c r="AQ611" s="987">
        <f t="shared" si="164"/>
        <v>0</v>
      </c>
      <c r="AR611" s="987">
        <f t="shared" si="164"/>
        <v>0</v>
      </c>
    </row>
    <row r="612" spans="2:44">
      <c r="B612" s="948">
        <v>779</v>
      </c>
      <c r="C612" s="950" t="s">
        <v>3522</v>
      </c>
      <c r="D612" s="951">
        <v>816</v>
      </c>
      <c r="E612" s="951" t="s">
        <v>3538</v>
      </c>
      <c r="F612" s="948" t="s">
        <v>4597</v>
      </c>
      <c r="G612" s="949">
        <v>45160</v>
      </c>
      <c r="H612" s="948" t="s">
        <v>4598</v>
      </c>
      <c r="I612" s="948" t="s">
        <v>4409</v>
      </c>
      <c r="J612" s="948" t="s">
        <v>473</v>
      </c>
      <c r="K612" s="948" t="s">
        <v>3557</v>
      </c>
      <c r="L612" s="960">
        <v>54</v>
      </c>
      <c r="M612" s="987">
        <v>229</v>
      </c>
      <c r="N612" s="987">
        <v>0</v>
      </c>
      <c r="O612" s="987">
        <f t="shared" si="157"/>
        <v>229</v>
      </c>
      <c r="P612" s="987"/>
      <c r="Q612" s="987"/>
      <c r="R612" s="987"/>
      <c r="S612" s="987"/>
      <c r="T612" s="987"/>
      <c r="U612" s="987"/>
      <c r="V612" s="987">
        <f t="shared" si="165"/>
        <v>229</v>
      </c>
      <c r="W612" s="987"/>
      <c r="X612" s="987"/>
      <c r="Y612" s="987"/>
      <c r="Z612" s="987">
        <f t="shared" si="158"/>
        <v>0</v>
      </c>
      <c r="AA612" s="987"/>
      <c r="AB612" s="987">
        <f t="shared" si="163"/>
        <v>229</v>
      </c>
      <c r="AC612" s="987">
        <f t="shared" si="163"/>
        <v>0</v>
      </c>
      <c r="AD612" s="987">
        <f t="shared" si="163"/>
        <v>0</v>
      </c>
      <c r="AE612" s="987">
        <f t="shared" si="163"/>
        <v>0</v>
      </c>
      <c r="AF612" s="987">
        <f t="shared" si="163"/>
        <v>0</v>
      </c>
      <c r="AG612" s="987">
        <f t="shared" si="163"/>
        <v>0</v>
      </c>
      <c r="AH612" s="987">
        <f t="shared" si="163"/>
        <v>0</v>
      </c>
      <c r="AI612" s="987">
        <f t="shared" si="163"/>
        <v>0</v>
      </c>
      <c r="AJ612" s="987">
        <f t="shared" si="163"/>
        <v>0</v>
      </c>
      <c r="AK612" s="987">
        <f t="shared" si="163"/>
        <v>0</v>
      </c>
      <c r="AL612" s="987">
        <f t="shared" si="164"/>
        <v>0</v>
      </c>
      <c r="AM612" s="987">
        <f t="shared" si="164"/>
        <v>0</v>
      </c>
      <c r="AN612" s="987">
        <f t="shared" si="164"/>
        <v>0</v>
      </c>
      <c r="AO612" s="987">
        <f t="shared" si="164"/>
        <v>0</v>
      </c>
      <c r="AP612" s="987">
        <f t="shared" si="164"/>
        <v>0</v>
      </c>
      <c r="AQ612" s="987">
        <f t="shared" si="164"/>
        <v>0</v>
      </c>
      <c r="AR612" s="987">
        <f t="shared" si="164"/>
        <v>0</v>
      </c>
    </row>
    <row r="613" spans="2:44">
      <c r="B613" s="948">
        <v>780</v>
      </c>
      <c r="C613" s="950" t="s">
        <v>3522</v>
      </c>
      <c r="D613" s="951">
        <v>817</v>
      </c>
      <c r="E613" s="951" t="s">
        <v>3538</v>
      </c>
      <c r="F613" s="948" t="s">
        <v>4599</v>
      </c>
      <c r="G613" s="949">
        <v>45142</v>
      </c>
      <c r="H613" s="948" t="s">
        <v>4600</v>
      </c>
      <c r="I613" s="948" t="s">
        <v>4409</v>
      </c>
      <c r="J613" s="948" t="s">
        <v>473</v>
      </c>
      <c r="K613" s="948" t="s">
        <v>3557</v>
      </c>
      <c r="L613" s="960">
        <v>54</v>
      </c>
      <c r="M613" s="987">
        <v>39.880000000000003</v>
      </c>
      <c r="N613" s="987">
        <v>0</v>
      </c>
      <c r="O613" s="987">
        <f t="shared" si="157"/>
        <v>39.880000000000003</v>
      </c>
      <c r="P613" s="987"/>
      <c r="Q613" s="987"/>
      <c r="R613" s="987"/>
      <c r="S613" s="987"/>
      <c r="T613" s="987"/>
      <c r="U613" s="987"/>
      <c r="V613" s="987">
        <f t="shared" si="165"/>
        <v>39.880000000000003</v>
      </c>
      <c r="W613" s="987"/>
      <c r="X613" s="987"/>
      <c r="Y613" s="987"/>
      <c r="Z613" s="987">
        <f t="shared" si="158"/>
        <v>0</v>
      </c>
      <c r="AA613" s="987"/>
      <c r="AB613" s="987">
        <f t="shared" si="163"/>
        <v>39.880000000000003</v>
      </c>
      <c r="AC613" s="987">
        <f t="shared" si="163"/>
        <v>0</v>
      </c>
      <c r="AD613" s="987">
        <f t="shared" si="163"/>
        <v>0</v>
      </c>
      <c r="AE613" s="987">
        <f t="shared" si="163"/>
        <v>0</v>
      </c>
      <c r="AF613" s="987">
        <f t="shared" si="163"/>
        <v>0</v>
      </c>
      <c r="AG613" s="987">
        <f t="shared" si="163"/>
        <v>0</v>
      </c>
      <c r="AH613" s="987">
        <f t="shared" si="163"/>
        <v>0</v>
      </c>
      <c r="AI613" s="987">
        <f t="shared" si="163"/>
        <v>0</v>
      </c>
      <c r="AJ613" s="987">
        <f t="shared" si="163"/>
        <v>0</v>
      </c>
      <c r="AK613" s="987">
        <f t="shared" si="163"/>
        <v>0</v>
      </c>
      <c r="AL613" s="987">
        <f t="shared" si="164"/>
        <v>0</v>
      </c>
      <c r="AM613" s="987">
        <f t="shared" si="164"/>
        <v>0</v>
      </c>
      <c r="AN613" s="987">
        <f t="shared" si="164"/>
        <v>0</v>
      </c>
      <c r="AO613" s="987">
        <f t="shared" si="164"/>
        <v>0</v>
      </c>
      <c r="AP613" s="987">
        <f t="shared" si="164"/>
        <v>0</v>
      </c>
      <c r="AQ613" s="987">
        <f t="shared" si="164"/>
        <v>0</v>
      </c>
      <c r="AR613" s="987">
        <f t="shared" si="164"/>
        <v>0</v>
      </c>
    </row>
    <row r="614" spans="2:44">
      <c r="B614" s="948">
        <v>781</v>
      </c>
      <c r="C614" s="950" t="s">
        <v>3522</v>
      </c>
      <c r="D614" s="951">
        <v>818</v>
      </c>
      <c r="E614" s="951" t="s">
        <v>3538</v>
      </c>
      <c r="F614" s="948" t="s">
        <v>4601</v>
      </c>
      <c r="G614" s="949">
        <v>45160</v>
      </c>
      <c r="H614" s="948" t="s">
        <v>3540</v>
      </c>
      <c r="I614" s="948" t="s">
        <v>4409</v>
      </c>
      <c r="J614" s="948" t="s">
        <v>473</v>
      </c>
      <c r="K614" s="948" t="s">
        <v>3557</v>
      </c>
      <c r="L614" s="960">
        <v>54</v>
      </c>
      <c r="M614" s="987">
        <v>25.99</v>
      </c>
      <c r="N614" s="987">
        <v>0</v>
      </c>
      <c r="O614" s="987">
        <f t="shared" si="157"/>
        <v>25.99</v>
      </c>
      <c r="P614" s="987" t="s">
        <v>3567</v>
      </c>
      <c r="Q614" s="987"/>
      <c r="R614" s="987"/>
      <c r="S614" s="987"/>
      <c r="T614" s="987"/>
      <c r="U614" s="987"/>
      <c r="V614" s="987">
        <f t="shared" si="165"/>
        <v>25.99</v>
      </c>
      <c r="W614" s="987"/>
      <c r="X614" s="987"/>
      <c r="Y614" s="987"/>
      <c r="Z614" s="987">
        <f t="shared" si="158"/>
        <v>0</v>
      </c>
      <c r="AA614" s="987"/>
      <c r="AB614" s="987">
        <f t="shared" si="163"/>
        <v>25.99</v>
      </c>
      <c r="AC614" s="987">
        <f t="shared" si="163"/>
        <v>0</v>
      </c>
      <c r="AD614" s="987">
        <f t="shared" si="163"/>
        <v>0</v>
      </c>
      <c r="AE614" s="987">
        <f t="shared" si="163"/>
        <v>0</v>
      </c>
      <c r="AF614" s="987">
        <f t="shared" si="163"/>
        <v>0</v>
      </c>
      <c r="AG614" s="987">
        <f t="shared" si="163"/>
        <v>0</v>
      </c>
      <c r="AH614" s="987">
        <f t="shared" si="163"/>
        <v>0</v>
      </c>
      <c r="AI614" s="987">
        <f t="shared" si="163"/>
        <v>0</v>
      </c>
      <c r="AJ614" s="987">
        <f t="shared" si="163"/>
        <v>0</v>
      </c>
      <c r="AK614" s="987">
        <f t="shared" si="163"/>
        <v>0</v>
      </c>
      <c r="AL614" s="987">
        <f t="shared" si="164"/>
        <v>0</v>
      </c>
      <c r="AM614" s="987">
        <f t="shared" si="164"/>
        <v>0</v>
      </c>
      <c r="AN614" s="987">
        <f t="shared" si="164"/>
        <v>0</v>
      </c>
      <c r="AO614" s="987">
        <f t="shared" si="164"/>
        <v>0</v>
      </c>
      <c r="AP614" s="987">
        <f t="shared" si="164"/>
        <v>0</v>
      </c>
      <c r="AQ614" s="987">
        <f t="shared" si="164"/>
        <v>0</v>
      </c>
      <c r="AR614" s="987">
        <f t="shared" si="164"/>
        <v>0</v>
      </c>
    </row>
    <row r="615" spans="2:44">
      <c r="B615" s="948">
        <v>782</v>
      </c>
      <c r="C615" s="950" t="s">
        <v>3522</v>
      </c>
      <c r="D615" s="951">
        <v>819</v>
      </c>
      <c r="E615" s="951" t="s">
        <v>3538</v>
      </c>
      <c r="F615" s="948" t="s">
        <v>4602</v>
      </c>
      <c r="G615" s="949">
        <v>45160</v>
      </c>
      <c r="H615" s="948" t="s">
        <v>3540</v>
      </c>
      <c r="I615" s="948" t="s">
        <v>4409</v>
      </c>
      <c r="J615" s="948" t="s">
        <v>473</v>
      </c>
      <c r="K615" s="948" t="s">
        <v>3557</v>
      </c>
      <c r="L615" s="960">
        <v>54</v>
      </c>
      <c r="M615" s="987">
        <v>10.25</v>
      </c>
      <c r="N615" s="987">
        <v>0</v>
      </c>
      <c r="O615" s="987">
        <f t="shared" si="157"/>
        <v>10.25</v>
      </c>
      <c r="P615" s="987" t="s">
        <v>3567</v>
      </c>
      <c r="Q615" s="987"/>
      <c r="R615" s="987"/>
      <c r="S615" s="987"/>
      <c r="T615" s="987"/>
      <c r="U615" s="987"/>
      <c r="V615" s="987">
        <f t="shared" si="165"/>
        <v>10.25</v>
      </c>
      <c r="W615" s="987"/>
      <c r="X615" s="987"/>
      <c r="Y615" s="987"/>
      <c r="Z615" s="987">
        <f t="shared" si="158"/>
        <v>0</v>
      </c>
      <c r="AA615" s="987"/>
      <c r="AB615" s="987">
        <f t="shared" si="163"/>
        <v>10.25</v>
      </c>
      <c r="AC615" s="987">
        <f t="shared" si="163"/>
        <v>0</v>
      </c>
      <c r="AD615" s="987">
        <f t="shared" si="163"/>
        <v>0</v>
      </c>
      <c r="AE615" s="987">
        <f t="shared" si="163"/>
        <v>0</v>
      </c>
      <c r="AF615" s="987">
        <f t="shared" si="163"/>
        <v>0</v>
      </c>
      <c r="AG615" s="987">
        <f t="shared" si="163"/>
        <v>0</v>
      </c>
      <c r="AH615" s="987">
        <f t="shared" si="163"/>
        <v>0</v>
      </c>
      <c r="AI615" s="987">
        <f t="shared" si="163"/>
        <v>0</v>
      </c>
      <c r="AJ615" s="987">
        <f t="shared" si="163"/>
        <v>0</v>
      </c>
      <c r="AK615" s="987">
        <f t="shared" si="163"/>
        <v>0</v>
      </c>
      <c r="AL615" s="987">
        <f t="shared" si="164"/>
        <v>0</v>
      </c>
      <c r="AM615" s="987">
        <f t="shared" si="164"/>
        <v>0</v>
      </c>
      <c r="AN615" s="987">
        <f t="shared" si="164"/>
        <v>0</v>
      </c>
      <c r="AO615" s="987">
        <f t="shared" si="164"/>
        <v>0</v>
      </c>
      <c r="AP615" s="987">
        <f t="shared" si="164"/>
        <v>0</v>
      </c>
      <c r="AQ615" s="987">
        <f t="shared" si="164"/>
        <v>0</v>
      </c>
      <c r="AR615" s="987">
        <f t="shared" si="164"/>
        <v>0</v>
      </c>
    </row>
    <row r="616" spans="2:44">
      <c r="B616" s="948">
        <v>783</v>
      </c>
      <c r="C616" s="950" t="s">
        <v>3522</v>
      </c>
      <c r="D616" s="951">
        <v>820</v>
      </c>
      <c r="E616" s="951" t="s">
        <v>3538</v>
      </c>
      <c r="F616" s="948" t="s">
        <v>4603</v>
      </c>
      <c r="G616" s="949">
        <v>45162</v>
      </c>
      <c r="H616" s="948" t="s">
        <v>4604</v>
      </c>
      <c r="I616" s="948" t="s">
        <v>4409</v>
      </c>
      <c r="J616" s="948" t="s">
        <v>473</v>
      </c>
      <c r="K616" s="948" t="s">
        <v>3557</v>
      </c>
      <c r="L616" s="960">
        <v>54</v>
      </c>
      <c r="M616" s="987">
        <v>10.99</v>
      </c>
      <c r="N616" s="987">
        <v>0</v>
      </c>
      <c r="O616" s="987">
        <f t="shared" si="157"/>
        <v>10.99</v>
      </c>
      <c r="P616" s="987"/>
      <c r="Q616" s="987"/>
      <c r="R616" s="987"/>
      <c r="S616" s="987"/>
      <c r="T616" s="987"/>
      <c r="U616" s="987"/>
      <c r="V616" s="987">
        <f t="shared" si="165"/>
        <v>10.99</v>
      </c>
      <c r="W616" s="987"/>
      <c r="X616" s="987"/>
      <c r="Y616" s="987"/>
      <c r="Z616" s="987">
        <f t="shared" si="158"/>
        <v>0</v>
      </c>
      <c r="AA616" s="987"/>
      <c r="AB616" s="987">
        <f t="shared" si="163"/>
        <v>10.99</v>
      </c>
      <c r="AC616" s="987">
        <f t="shared" si="163"/>
        <v>0</v>
      </c>
      <c r="AD616" s="987">
        <f t="shared" si="163"/>
        <v>0</v>
      </c>
      <c r="AE616" s="987">
        <f t="shared" si="163"/>
        <v>0</v>
      </c>
      <c r="AF616" s="987">
        <f t="shared" si="163"/>
        <v>0</v>
      </c>
      <c r="AG616" s="987">
        <f t="shared" si="163"/>
        <v>0</v>
      </c>
      <c r="AH616" s="987">
        <f t="shared" si="163"/>
        <v>0</v>
      </c>
      <c r="AI616" s="987">
        <f t="shared" si="163"/>
        <v>0</v>
      </c>
      <c r="AJ616" s="987">
        <f t="shared" si="163"/>
        <v>0</v>
      </c>
      <c r="AK616" s="987">
        <f t="shared" si="163"/>
        <v>0</v>
      </c>
      <c r="AL616" s="987">
        <f t="shared" si="164"/>
        <v>0</v>
      </c>
      <c r="AM616" s="987">
        <f t="shared" si="164"/>
        <v>0</v>
      </c>
      <c r="AN616" s="987">
        <f t="shared" si="164"/>
        <v>0</v>
      </c>
      <c r="AO616" s="987">
        <f t="shared" si="164"/>
        <v>0</v>
      </c>
      <c r="AP616" s="987">
        <f t="shared" si="164"/>
        <v>0</v>
      </c>
      <c r="AQ616" s="987">
        <f t="shared" si="164"/>
        <v>0</v>
      </c>
      <c r="AR616" s="987">
        <f t="shared" si="164"/>
        <v>0</v>
      </c>
    </row>
    <row r="617" spans="2:44">
      <c r="B617" s="948">
        <v>784</v>
      </c>
      <c r="C617" s="950" t="s">
        <v>3522</v>
      </c>
      <c r="D617" s="951">
        <v>821</v>
      </c>
      <c r="E617" s="951" t="s">
        <v>3538</v>
      </c>
      <c r="F617" s="948" t="s">
        <v>4605</v>
      </c>
      <c r="G617" s="949">
        <v>45156</v>
      </c>
      <c r="H617" s="948" t="s">
        <v>4606</v>
      </c>
      <c r="I617" s="948" t="s">
        <v>4409</v>
      </c>
      <c r="J617" s="948" t="s">
        <v>473</v>
      </c>
      <c r="K617" s="948" t="s">
        <v>3557</v>
      </c>
      <c r="L617" s="960">
        <v>54</v>
      </c>
      <c r="M617" s="987">
        <v>15</v>
      </c>
      <c r="N617" s="987">
        <v>0</v>
      </c>
      <c r="O617" s="987">
        <f t="shared" si="157"/>
        <v>15</v>
      </c>
      <c r="P617" s="987"/>
      <c r="Q617" s="987"/>
      <c r="R617" s="987"/>
      <c r="S617" s="987"/>
      <c r="T617" s="987"/>
      <c r="U617" s="987"/>
      <c r="V617" s="987">
        <f t="shared" si="165"/>
        <v>15</v>
      </c>
      <c r="W617" s="987"/>
      <c r="X617" s="987"/>
      <c r="Y617" s="987"/>
      <c r="Z617" s="987">
        <f t="shared" si="158"/>
        <v>0</v>
      </c>
      <c r="AA617" s="987"/>
      <c r="AB617" s="987">
        <f t="shared" si="163"/>
        <v>15</v>
      </c>
      <c r="AC617" s="987">
        <f t="shared" si="163"/>
        <v>0</v>
      </c>
      <c r="AD617" s="987">
        <f t="shared" si="163"/>
        <v>0</v>
      </c>
      <c r="AE617" s="987">
        <f t="shared" si="163"/>
        <v>0</v>
      </c>
      <c r="AF617" s="987">
        <f t="shared" si="163"/>
        <v>0</v>
      </c>
      <c r="AG617" s="987">
        <f t="shared" si="163"/>
        <v>0</v>
      </c>
      <c r="AH617" s="987">
        <f t="shared" si="163"/>
        <v>0</v>
      </c>
      <c r="AI617" s="987">
        <f t="shared" si="163"/>
        <v>0</v>
      </c>
      <c r="AJ617" s="987">
        <f t="shared" si="163"/>
        <v>0</v>
      </c>
      <c r="AK617" s="987">
        <f t="shared" si="163"/>
        <v>0</v>
      </c>
      <c r="AL617" s="987">
        <f t="shared" si="164"/>
        <v>0</v>
      </c>
      <c r="AM617" s="987">
        <f t="shared" si="164"/>
        <v>0</v>
      </c>
      <c r="AN617" s="987">
        <f t="shared" si="164"/>
        <v>0</v>
      </c>
      <c r="AO617" s="987">
        <f t="shared" si="164"/>
        <v>0</v>
      </c>
      <c r="AP617" s="987">
        <f t="shared" si="164"/>
        <v>0</v>
      </c>
      <c r="AQ617" s="987">
        <f t="shared" si="164"/>
        <v>0</v>
      </c>
      <c r="AR617" s="987">
        <f t="shared" si="164"/>
        <v>0</v>
      </c>
    </row>
    <row r="618" spans="2:44">
      <c r="B618" s="948">
        <v>785</v>
      </c>
      <c r="C618" s="950" t="s">
        <v>3522</v>
      </c>
      <c r="D618" s="951">
        <v>822</v>
      </c>
      <c r="E618" s="951" t="s">
        <v>3538</v>
      </c>
      <c r="F618" s="948" t="s">
        <v>4607</v>
      </c>
      <c r="G618" s="949">
        <v>45142</v>
      </c>
      <c r="H618" s="948" t="s">
        <v>3540</v>
      </c>
      <c r="I618" s="948" t="s">
        <v>4409</v>
      </c>
      <c r="J618" s="948" t="s">
        <v>473</v>
      </c>
      <c r="K618" s="948" t="s">
        <v>3557</v>
      </c>
      <c r="L618" s="960">
        <v>54</v>
      </c>
      <c r="M618" s="987">
        <v>40</v>
      </c>
      <c r="N618" s="987">
        <v>0</v>
      </c>
      <c r="O618" s="987">
        <f t="shared" si="157"/>
        <v>40</v>
      </c>
      <c r="P618" s="987"/>
      <c r="Q618" s="987"/>
      <c r="R618" s="987"/>
      <c r="S618" s="987"/>
      <c r="T618" s="987"/>
      <c r="U618" s="987"/>
      <c r="V618" s="987">
        <f t="shared" si="165"/>
        <v>40</v>
      </c>
      <c r="W618" s="987"/>
      <c r="X618" s="987"/>
      <c r="Y618" s="987"/>
      <c r="Z618" s="987">
        <f t="shared" si="158"/>
        <v>0</v>
      </c>
      <c r="AA618" s="987"/>
      <c r="AB618" s="987">
        <f t="shared" ref="AB618:AK627" si="166">IF(AB$6-$L618=0,$M618,0)</f>
        <v>40</v>
      </c>
      <c r="AC618" s="987">
        <f t="shared" si="166"/>
        <v>0</v>
      </c>
      <c r="AD618" s="987">
        <f t="shared" si="166"/>
        <v>0</v>
      </c>
      <c r="AE618" s="987">
        <f t="shared" si="166"/>
        <v>0</v>
      </c>
      <c r="AF618" s="987">
        <f t="shared" si="166"/>
        <v>0</v>
      </c>
      <c r="AG618" s="987">
        <f t="shared" si="166"/>
        <v>0</v>
      </c>
      <c r="AH618" s="987">
        <f t="shared" si="166"/>
        <v>0</v>
      </c>
      <c r="AI618" s="987">
        <f t="shared" si="166"/>
        <v>0</v>
      </c>
      <c r="AJ618" s="987">
        <f t="shared" si="166"/>
        <v>0</v>
      </c>
      <c r="AK618" s="987">
        <f t="shared" si="166"/>
        <v>0</v>
      </c>
      <c r="AL618" s="987">
        <f t="shared" ref="AL618:AR627" si="167">IF(AL$6-$L618=0,$M618,0)</f>
        <v>0</v>
      </c>
      <c r="AM618" s="987">
        <f t="shared" si="167"/>
        <v>0</v>
      </c>
      <c r="AN618" s="987">
        <f t="shared" si="167"/>
        <v>0</v>
      </c>
      <c r="AO618" s="987">
        <f t="shared" si="167"/>
        <v>0</v>
      </c>
      <c r="AP618" s="987">
        <f t="shared" si="167"/>
        <v>0</v>
      </c>
      <c r="AQ618" s="987">
        <f t="shared" si="167"/>
        <v>0</v>
      </c>
      <c r="AR618" s="987">
        <f t="shared" si="167"/>
        <v>0</v>
      </c>
    </row>
    <row r="619" spans="2:44">
      <c r="B619" s="948">
        <v>786</v>
      </c>
      <c r="C619" s="950" t="s">
        <v>3522</v>
      </c>
      <c r="D619" s="951">
        <v>823</v>
      </c>
      <c r="E619" s="951" t="s">
        <v>3538</v>
      </c>
      <c r="F619" s="948" t="s">
        <v>4608</v>
      </c>
      <c r="G619" s="949">
        <v>45156</v>
      </c>
      <c r="H619" s="948" t="s">
        <v>4609</v>
      </c>
      <c r="I619" s="948" t="s">
        <v>4409</v>
      </c>
      <c r="J619" s="948" t="s">
        <v>473</v>
      </c>
      <c r="K619" s="948" t="s">
        <v>3557</v>
      </c>
      <c r="L619" s="960">
        <v>54</v>
      </c>
      <c r="M619" s="987">
        <v>34</v>
      </c>
      <c r="N619" s="987">
        <v>0</v>
      </c>
      <c r="O619" s="987">
        <f t="shared" si="157"/>
        <v>34</v>
      </c>
      <c r="P619" s="987"/>
      <c r="Q619" s="987"/>
      <c r="R619" s="987"/>
      <c r="S619" s="987"/>
      <c r="T619" s="987"/>
      <c r="U619" s="987"/>
      <c r="V619" s="987">
        <f t="shared" si="165"/>
        <v>34</v>
      </c>
      <c r="W619" s="987"/>
      <c r="X619" s="987"/>
      <c r="Y619" s="987"/>
      <c r="Z619" s="987">
        <f t="shared" si="158"/>
        <v>0</v>
      </c>
      <c r="AA619" s="987"/>
      <c r="AB619" s="987">
        <f t="shared" si="166"/>
        <v>34</v>
      </c>
      <c r="AC619" s="987">
        <f t="shared" si="166"/>
        <v>0</v>
      </c>
      <c r="AD619" s="987">
        <f t="shared" si="166"/>
        <v>0</v>
      </c>
      <c r="AE619" s="987">
        <f t="shared" si="166"/>
        <v>0</v>
      </c>
      <c r="AF619" s="987">
        <f t="shared" si="166"/>
        <v>0</v>
      </c>
      <c r="AG619" s="987">
        <f t="shared" si="166"/>
        <v>0</v>
      </c>
      <c r="AH619" s="987">
        <f t="shared" si="166"/>
        <v>0</v>
      </c>
      <c r="AI619" s="987">
        <f t="shared" si="166"/>
        <v>0</v>
      </c>
      <c r="AJ619" s="987">
        <f t="shared" si="166"/>
        <v>0</v>
      </c>
      <c r="AK619" s="987">
        <f t="shared" si="166"/>
        <v>0</v>
      </c>
      <c r="AL619" s="987">
        <f t="shared" si="167"/>
        <v>0</v>
      </c>
      <c r="AM619" s="987">
        <f t="shared" si="167"/>
        <v>0</v>
      </c>
      <c r="AN619" s="987">
        <f t="shared" si="167"/>
        <v>0</v>
      </c>
      <c r="AO619" s="987">
        <f t="shared" si="167"/>
        <v>0</v>
      </c>
      <c r="AP619" s="987">
        <f t="shared" si="167"/>
        <v>0</v>
      </c>
      <c r="AQ619" s="987">
        <f t="shared" si="167"/>
        <v>0</v>
      </c>
      <c r="AR619" s="987">
        <f t="shared" si="167"/>
        <v>0</v>
      </c>
    </row>
    <row r="620" spans="2:44">
      <c r="B620" s="948">
        <v>787</v>
      </c>
      <c r="C620" s="950" t="s">
        <v>3522</v>
      </c>
      <c r="D620" s="951">
        <v>824</v>
      </c>
      <c r="E620" s="951" t="s">
        <v>3538</v>
      </c>
      <c r="F620" s="948" t="s">
        <v>4610</v>
      </c>
      <c r="G620" s="949">
        <v>45140</v>
      </c>
      <c r="H620" s="948" t="s">
        <v>4611</v>
      </c>
      <c r="I620" s="948" t="s">
        <v>4409</v>
      </c>
      <c r="J620" s="948" t="s">
        <v>473</v>
      </c>
      <c r="K620" s="948" t="s">
        <v>3557</v>
      </c>
      <c r="L620" s="960">
        <v>54</v>
      </c>
      <c r="M620" s="987">
        <v>8.49</v>
      </c>
      <c r="N620" s="987">
        <v>1.7</v>
      </c>
      <c r="O620" s="987">
        <f t="shared" si="157"/>
        <v>10.19</v>
      </c>
      <c r="P620" s="987"/>
      <c r="Q620" s="987"/>
      <c r="R620" s="987"/>
      <c r="S620" s="987"/>
      <c r="T620" s="987"/>
      <c r="U620" s="987"/>
      <c r="V620" s="987">
        <f t="shared" si="165"/>
        <v>10.19</v>
      </c>
      <c r="W620" s="987"/>
      <c r="X620" s="987"/>
      <c r="Y620" s="987"/>
      <c r="Z620" s="987">
        <f t="shared" si="158"/>
        <v>0</v>
      </c>
      <c r="AA620" s="987"/>
      <c r="AB620" s="987">
        <f t="shared" si="166"/>
        <v>8.49</v>
      </c>
      <c r="AC620" s="987">
        <f t="shared" si="166"/>
        <v>0</v>
      </c>
      <c r="AD620" s="987">
        <f t="shared" si="166"/>
        <v>0</v>
      </c>
      <c r="AE620" s="987">
        <f t="shared" si="166"/>
        <v>0</v>
      </c>
      <c r="AF620" s="987">
        <f t="shared" si="166"/>
        <v>0</v>
      </c>
      <c r="AG620" s="987">
        <f t="shared" si="166"/>
        <v>0</v>
      </c>
      <c r="AH620" s="987">
        <f t="shared" si="166"/>
        <v>0</v>
      </c>
      <c r="AI620" s="987">
        <f t="shared" si="166"/>
        <v>0</v>
      </c>
      <c r="AJ620" s="987">
        <f t="shared" si="166"/>
        <v>0</v>
      </c>
      <c r="AK620" s="987">
        <f t="shared" si="166"/>
        <v>0</v>
      </c>
      <c r="AL620" s="987">
        <f t="shared" si="167"/>
        <v>0</v>
      </c>
      <c r="AM620" s="987">
        <f t="shared" si="167"/>
        <v>0</v>
      </c>
      <c r="AN620" s="987">
        <f t="shared" si="167"/>
        <v>0</v>
      </c>
      <c r="AO620" s="987">
        <f t="shared" si="167"/>
        <v>0</v>
      </c>
      <c r="AP620" s="987">
        <f t="shared" si="167"/>
        <v>0</v>
      </c>
      <c r="AQ620" s="987">
        <f t="shared" si="167"/>
        <v>0</v>
      </c>
      <c r="AR620" s="987">
        <f t="shared" si="167"/>
        <v>0</v>
      </c>
    </row>
    <row r="621" spans="2:44">
      <c r="B621" s="948">
        <v>788</v>
      </c>
      <c r="C621" s="950" t="s">
        <v>3522</v>
      </c>
      <c r="D621" s="951">
        <v>825</v>
      </c>
      <c r="E621" s="951" t="s">
        <v>3538</v>
      </c>
      <c r="F621" s="948" t="s">
        <v>4612</v>
      </c>
      <c r="G621" s="949">
        <v>45142</v>
      </c>
      <c r="H621" s="948" t="s">
        <v>4613</v>
      </c>
      <c r="I621" s="948" t="s">
        <v>4409</v>
      </c>
      <c r="J621" s="948" t="s">
        <v>473</v>
      </c>
      <c r="K621" s="948" t="s">
        <v>3557</v>
      </c>
      <c r="L621" s="960">
        <v>54</v>
      </c>
      <c r="M621" s="987">
        <v>30.24</v>
      </c>
      <c r="N621" s="987">
        <v>0</v>
      </c>
      <c r="O621" s="987">
        <f t="shared" si="157"/>
        <v>30.24</v>
      </c>
      <c r="P621" s="987"/>
      <c r="Q621" s="987"/>
      <c r="R621" s="987"/>
      <c r="S621" s="987"/>
      <c r="T621" s="987"/>
      <c r="U621" s="987"/>
      <c r="V621" s="987">
        <f t="shared" si="165"/>
        <v>30.24</v>
      </c>
      <c r="W621" s="987"/>
      <c r="X621" s="987"/>
      <c r="Y621" s="987"/>
      <c r="Z621" s="987">
        <f t="shared" si="158"/>
        <v>0</v>
      </c>
      <c r="AA621" s="987"/>
      <c r="AB621" s="987">
        <f t="shared" si="166"/>
        <v>30.24</v>
      </c>
      <c r="AC621" s="987">
        <f t="shared" si="166"/>
        <v>0</v>
      </c>
      <c r="AD621" s="987">
        <f t="shared" si="166"/>
        <v>0</v>
      </c>
      <c r="AE621" s="987">
        <f t="shared" si="166"/>
        <v>0</v>
      </c>
      <c r="AF621" s="987">
        <f t="shared" si="166"/>
        <v>0</v>
      </c>
      <c r="AG621" s="987">
        <f t="shared" si="166"/>
        <v>0</v>
      </c>
      <c r="AH621" s="987">
        <f t="shared" si="166"/>
        <v>0</v>
      </c>
      <c r="AI621" s="987">
        <f t="shared" si="166"/>
        <v>0</v>
      </c>
      <c r="AJ621" s="987">
        <f t="shared" si="166"/>
        <v>0</v>
      </c>
      <c r="AK621" s="987">
        <f t="shared" si="166"/>
        <v>0</v>
      </c>
      <c r="AL621" s="987">
        <f t="shared" si="167"/>
        <v>0</v>
      </c>
      <c r="AM621" s="987">
        <f t="shared" si="167"/>
        <v>0</v>
      </c>
      <c r="AN621" s="987">
        <f t="shared" si="167"/>
        <v>0</v>
      </c>
      <c r="AO621" s="987">
        <f t="shared" si="167"/>
        <v>0</v>
      </c>
      <c r="AP621" s="987">
        <f t="shared" si="167"/>
        <v>0</v>
      </c>
      <c r="AQ621" s="987">
        <f t="shared" si="167"/>
        <v>0</v>
      </c>
      <c r="AR621" s="987">
        <f t="shared" si="167"/>
        <v>0</v>
      </c>
    </row>
    <row r="622" spans="2:44">
      <c r="B622" s="948">
        <v>789</v>
      </c>
      <c r="C622" s="950" t="s">
        <v>3522</v>
      </c>
      <c r="D622" s="951">
        <v>826</v>
      </c>
      <c r="E622" s="951" t="s">
        <v>3538</v>
      </c>
      <c r="F622" s="948" t="s">
        <v>4614</v>
      </c>
      <c r="G622" s="949">
        <v>45145</v>
      </c>
      <c r="H622" s="948" t="s">
        <v>4615</v>
      </c>
      <c r="I622" s="948" t="s">
        <v>4409</v>
      </c>
      <c r="J622" s="948" t="s">
        <v>473</v>
      </c>
      <c r="K622" s="948" t="s">
        <v>3557</v>
      </c>
      <c r="L622" s="960">
        <v>54</v>
      </c>
      <c r="M622" s="987">
        <v>144.99</v>
      </c>
      <c r="N622" s="987">
        <v>0</v>
      </c>
      <c r="O622" s="987">
        <f t="shared" si="157"/>
        <v>144.99</v>
      </c>
      <c r="P622" s="987"/>
      <c r="Q622" s="987"/>
      <c r="R622" s="987"/>
      <c r="S622" s="987"/>
      <c r="T622" s="987"/>
      <c r="U622" s="987"/>
      <c r="V622" s="987">
        <f t="shared" si="165"/>
        <v>144.99</v>
      </c>
      <c r="W622" s="987"/>
      <c r="X622" s="987"/>
      <c r="Y622" s="987"/>
      <c r="Z622" s="987">
        <f t="shared" si="158"/>
        <v>0</v>
      </c>
      <c r="AA622" s="987"/>
      <c r="AB622" s="987">
        <f t="shared" si="166"/>
        <v>144.99</v>
      </c>
      <c r="AC622" s="987">
        <f t="shared" si="166"/>
        <v>0</v>
      </c>
      <c r="AD622" s="987">
        <f t="shared" si="166"/>
        <v>0</v>
      </c>
      <c r="AE622" s="987">
        <f t="shared" si="166"/>
        <v>0</v>
      </c>
      <c r="AF622" s="987">
        <f t="shared" si="166"/>
        <v>0</v>
      </c>
      <c r="AG622" s="987">
        <f t="shared" si="166"/>
        <v>0</v>
      </c>
      <c r="AH622" s="987">
        <f t="shared" si="166"/>
        <v>0</v>
      </c>
      <c r="AI622" s="987">
        <f t="shared" si="166"/>
        <v>0</v>
      </c>
      <c r="AJ622" s="987">
        <f t="shared" si="166"/>
        <v>0</v>
      </c>
      <c r="AK622" s="987">
        <f t="shared" si="166"/>
        <v>0</v>
      </c>
      <c r="AL622" s="987">
        <f t="shared" si="167"/>
        <v>0</v>
      </c>
      <c r="AM622" s="987">
        <f t="shared" si="167"/>
        <v>0</v>
      </c>
      <c r="AN622" s="987">
        <f t="shared" si="167"/>
        <v>0</v>
      </c>
      <c r="AO622" s="987">
        <f t="shared" si="167"/>
        <v>0</v>
      </c>
      <c r="AP622" s="987">
        <f t="shared" si="167"/>
        <v>0</v>
      </c>
      <c r="AQ622" s="987">
        <f t="shared" si="167"/>
        <v>0</v>
      </c>
      <c r="AR622" s="987">
        <f t="shared" si="167"/>
        <v>0</v>
      </c>
    </row>
    <row r="623" spans="2:44">
      <c r="B623" s="948">
        <v>790</v>
      </c>
      <c r="C623" s="950" t="s">
        <v>3522</v>
      </c>
      <c r="D623" s="951">
        <v>827</v>
      </c>
      <c r="E623" s="951" t="s">
        <v>3538</v>
      </c>
      <c r="F623" s="948" t="s">
        <v>4616</v>
      </c>
      <c r="G623" s="949">
        <v>45169</v>
      </c>
      <c r="H623" s="948" t="s">
        <v>3540</v>
      </c>
      <c r="I623" s="948" t="s">
        <v>4409</v>
      </c>
      <c r="J623" s="948" t="s">
        <v>473</v>
      </c>
      <c r="K623" s="948" t="s">
        <v>3557</v>
      </c>
      <c r="L623" s="960">
        <v>54</v>
      </c>
      <c r="M623" s="987">
        <v>139.99</v>
      </c>
      <c r="N623" s="987">
        <v>0</v>
      </c>
      <c r="O623" s="987">
        <f t="shared" si="157"/>
        <v>139.99</v>
      </c>
      <c r="P623" s="987" t="s">
        <v>2461</v>
      </c>
      <c r="Q623" s="987"/>
      <c r="R623" s="987"/>
      <c r="S623" s="987"/>
      <c r="T623" s="987"/>
      <c r="U623" s="987">
        <f>O623</f>
        <v>139.99</v>
      </c>
      <c r="V623" s="987"/>
      <c r="W623" s="987"/>
      <c r="X623" s="987"/>
      <c r="Y623" s="987"/>
      <c r="Z623" s="987">
        <f t="shared" si="158"/>
        <v>0</v>
      </c>
      <c r="AA623" s="987"/>
      <c r="AB623" s="987">
        <f t="shared" si="166"/>
        <v>139.99</v>
      </c>
      <c r="AC623" s="987">
        <f t="shared" si="166"/>
        <v>0</v>
      </c>
      <c r="AD623" s="987">
        <f t="shared" si="166"/>
        <v>0</v>
      </c>
      <c r="AE623" s="987">
        <f t="shared" si="166"/>
        <v>0</v>
      </c>
      <c r="AF623" s="987">
        <f t="shared" si="166"/>
        <v>0</v>
      </c>
      <c r="AG623" s="987">
        <f t="shared" si="166"/>
        <v>0</v>
      </c>
      <c r="AH623" s="987">
        <f t="shared" si="166"/>
        <v>0</v>
      </c>
      <c r="AI623" s="987">
        <f t="shared" si="166"/>
        <v>0</v>
      </c>
      <c r="AJ623" s="987">
        <f t="shared" si="166"/>
        <v>0</v>
      </c>
      <c r="AK623" s="987">
        <f t="shared" si="166"/>
        <v>0</v>
      </c>
      <c r="AL623" s="987">
        <f t="shared" si="167"/>
        <v>0</v>
      </c>
      <c r="AM623" s="987">
        <f t="shared" si="167"/>
        <v>0</v>
      </c>
      <c r="AN623" s="987">
        <f t="shared" si="167"/>
        <v>0</v>
      </c>
      <c r="AO623" s="987">
        <f t="shared" si="167"/>
        <v>0</v>
      </c>
      <c r="AP623" s="987">
        <f t="shared" si="167"/>
        <v>0</v>
      </c>
      <c r="AQ623" s="987">
        <f t="shared" si="167"/>
        <v>0</v>
      </c>
      <c r="AR623" s="987">
        <f t="shared" si="167"/>
        <v>0</v>
      </c>
    </row>
    <row r="624" spans="2:44">
      <c r="B624" s="948">
        <v>791</v>
      </c>
      <c r="C624" s="950" t="s">
        <v>3522</v>
      </c>
      <c r="D624" s="951">
        <v>828</v>
      </c>
      <c r="E624" s="951" t="s">
        <v>3538</v>
      </c>
      <c r="F624" s="948" t="s">
        <v>4542</v>
      </c>
      <c r="G624" s="949">
        <v>45100</v>
      </c>
      <c r="H624" s="948" t="s">
        <v>4617</v>
      </c>
      <c r="I624" s="948" t="s">
        <v>4409</v>
      </c>
      <c r="J624" s="948" t="s">
        <v>473</v>
      </c>
      <c r="K624" s="948" t="s">
        <v>3557</v>
      </c>
      <c r="L624" s="960">
        <v>54</v>
      </c>
      <c r="M624" s="987">
        <v>379.99</v>
      </c>
      <c r="N624" s="987">
        <v>0</v>
      </c>
      <c r="O624" s="987">
        <f t="shared" si="157"/>
        <v>379.99</v>
      </c>
      <c r="P624" s="987" t="s">
        <v>2461</v>
      </c>
      <c r="Q624" s="987"/>
      <c r="R624" s="987"/>
      <c r="S624" s="987"/>
      <c r="T624" s="987"/>
      <c r="U624" s="987">
        <f>O624</f>
        <v>379.99</v>
      </c>
      <c r="V624" s="987"/>
      <c r="W624" s="987"/>
      <c r="X624" s="987"/>
      <c r="Y624" s="987"/>
      <c r="Z624" s="987">
        <f t="shared" si="158"/>
        <v>0</v>
      </c>
      <c r="AA624" s="987"/>
      <c r="AB624" s="987">
        <f t="shared" si="166"/>
        <v>379.99</v>
      </c>
      <c r="AC624" s="987">
        <f t="shared" si="166"/>
        <v>0</v>
      </c>
      <c r="AD624" s="987">
        <f t="shared" si="166"/>
        <v>0</v>
      </c>
      <c r="AE624" s="987">
        <f t="shared" si="166"/>
        <v>0</v>
      </c>
      <c r="AF624" s="987">
        <f t="shared" si="166"/>
        <v>0</v>
      </c>
      <c r="AG624" s="987">
        <f t="shared" si="166"/>
        <v>0</v>
      </c>
      <c r="AH624" s="987">
        <f t="shared" si="166"/>
        <v>0</v>
      </c>
      <c r="AI624" s="987">
        <f t="shared" si="166"/>
        <v>0</v>
      </c>
      <c r="AJ624" s="987">
        <f t="shared" si="166"/>
        <v>0</v>
      </c>
      <c r="AK624" s="987">
        <f t="shared" si="166"/>
        <v>0</v>
      </c>
      <c r="AL624" s="987">
        <f t="shared" si="167"/>
        <v>0</v>
      </c>
      <c r="AM624" s="987">
        <f t="shared" si="167"/>
        <v>0</v>
      </c>
      <c r="AN624" s="987">
        <f t="shared" si="167"/>
        <v>0</v>
      </c>
      <c r="AO624" s="987">
        <f t="shared" si="167"/>
        <v>0</v>
      </c>
      <c r="AP624" s="987">
        <f t="shared" si="167"/>
        <v>0</v>
      </c>
      <c r="AQ624" s="987">
        <f t="shared" si="167"/>
        <v>0</v>
      </c>
      <c r="AR624" s="987">
        <f t="shared" si="167"/>
        <v>0</v>
      </c>
    </row>
    <row r="625" spans="2:44">
      <c r="B625" s="948">
        <v>792</v>
      </c>
      <c r="C625" s="950" t="s">
        <v>3522</v>
      </c>
      <c r="D625" s="951">
        <v>829</v>
      </c>
      <c r="E625" s="951" t="s">
        <v>3538</v>
      </c>
      <c r="F625" s="948" t="s">
        <v>4618</v>
      </c>
      <c r="G625" s="949">
        <v>45155</v>
      </c>
      <c r="H625" s="948" t="s">
        <v>4619</v>
      </c>
      <c r="I625" s="948" t="s">
        <v>4409</v>
      </c>
      <c r="J625" s="948" t="s">
        <v>473</v>
      </c>
      <c r="K625" s="948" t="s">
        <v>3557</v>
      </c>
      <c r="L625" s="960">
        <v>54</v>
      </c>
      <c r="M625" s="987">
        <v>10.66</v>
      </c>
      <c r="N625" s="987">
        <v>2.13</v>
      </c>
      <c r="O625" s="987">
        <f t="shared" si="157"/>
        <v>12.79</v>
      </c>
      <c r="P625" s="987"/>
      <c r="Q625" s="987"/>
      <c r="R625" s="987"/>
      <c r="S625" s="987"/>
      <c r="T625" s="987"/>
      <c r="U625" s="987"/>
      <c r="V625" s="987">
        <f>O625</f>
        <v>12.79</v>
      </c>
      <c r="W625" s="987"/>
      <c r="X625" s="987"/>
      <c r="Y625" s="987"/>
      <c r="Z625" s="987">
        <f t="shared" si="158"/>
        <v>0</v>
      </c>
      <c r="AA625" s="987"/>
      <c r="AB625" s="987">
        <f t="shared" si="166"/>
        <v>10.66</v>
      </c>
      <c r="AC625" s="987">
        <f t="shared" si="166"/>
        <v>0</v>
      </c>
      <c r="AD625" s="987">
        <f t="shared" si="166"/>
        <v>0</v>
      </c>
      <c r="AE625" s="987">
        <f t="shared" si="166"/>
        <v>0</v>
      </c>
      <c r="AF625" s="987">
        <f t="shared" si="166"/>
        <v>0</v>
      </c>
      <c r="AG625" s="987">
        <f t="shared" si="166"/>
        <v>0</v>
      </c>
      <c r="AH625" s="987">
        <f t="shared" si="166"/>
        <v>0</v>
      </c>
      <c r="AI625" s="987">
        <f t="shared" si="166"/>
        <v>0</v>
      </c>
      <c r="AJ625" s="987">
        <f t="shared" si="166"/>
        <v>0</v>
      </c>
      <c r="AK625" s="987">
        <f t="shared" si="166"/>
        <v>0</v>
      </c>
      <c r="AL625" s="987">
        <f t="shared" si="167"/>
        <v>0</v>
      </c>
      <c r="AM625" s="987">
        <f t="shared" si="167"/>
        <v>0</v>
      </c>
      <c r="AN625" s="987">
        <f t="shared" si="167"/>
        <v>0</v>
      </c>
      <c r="AO625" s="987">
        <f t="shared" si="167"/>
        <v>0</v>
      </c>
      <c r="AP625" s="987">
        <f t="shared" si="167"/>
        <v>0</v>
      </c>
      <c r="AQ625" s="987">
        <f t="shared" si="167"/>
        <v>0</v>
      </c>
      <c r="AR625" s="987">
        <f t="shared" si="167"/>
        <v>0</v>
      </c>
    </row>
    <row r="626" spans="2:44">
      <c r="B626" s="948">
        <v>793</v>
      </c>
      <c r="C626" s="950" t="s">
        <v>3522</v>
      </c>
      <c r="D626" s="951">
        <v>830</v>
      </c>
      <c r="E626" s="951" t="s">
        <v>3538</v>
      </c>
      <c r="F626" s="948" t="s">
        <v>4620</v>
      </c>
      <c r="G626" s="949">
        <v>45169</v>
      </c>
      <c r="H626" s="948" t="s">
        <v>4621</v>
      </c>
      <c r="I626" s="948" t="s">
        <v>4409</v>
      </c>
      <c r="J626" s="948" t="s">
        <v>473</v>
      </c>
      <c r="K626" s="948" t="s">
        <v>3557</v>
      </c>
      <c r="L626" s="960">
        <v>54</v>
      </c>
      <c r="M626" s="987">
        <v>180</v>
      </c>
      <c r="N626" s="987">
        <v>0</v>
      </c>
      <c r="O626" s="987">
        <f t="shared" si="157"/>
        <v>180</v>
      </c>
      <c r="P626" s="987"/>
      <c r="Q626" s="987"/>
      <c r="R626" s="987"/>
      <c r="S626" s="987"/>
      <c r="T626" s="987"/>
      <c r="U626" s="987"/>
      <c r="V626" s="987">
        <f>O626</f>
        <v>180</v>
      </c>
      <c r="W626" s="987"/>
      <c r="X626" s="987"/>
      <c r="Y626" s="987"/>
      <c r="Z626" s="987">
        <f t="shared" si="158"/>
        <v>0</v>
      </c>
      <c r="AA626" s="987"/>
      <c r="AB626" s="987">
        <f t="shared" si="166"/>
        <v>180</v>
      </c>
      <c r="AC626" s="987">
        <f t="shared" si="166"/>
        <v>0</v>
      </c>
      <c r="AD626" s="987">
        <f t="shared" si="166"/>
        <v>0</v>
      </c>
      <c r="AE626" s="987">
        <f t="shared" si="166"/>
        <v>0</v>
      </c>
      <c r="AF626" s="987">
        <f t="shared" si="166"/>
        <v>0</v>
      </c>
      <c r="AG626" s="987">
        <f t="shared" si="166"/>
        <v>0</v>
      </c>
      <c r="AH626" s="987">
        <f t="shared" si="166"/>
        <v>0</v>
      </c>
      <c r="AI626" s="987">
        <f t="shared" si="166"/>
        <v>0</v>
      </c>
      <c r="AJ626" s="987">
        <f t="shared" si="166"/>
        <v>0</v>
      </c>
      <c r="AK626" s="987">
        <f t="shared" si="166"/>
        <v>0</v>
      </c>
      <c r="AL626" s="987">
        <f t="shared" si="167"/>
        <v>0</v>
      </c>
      <c r="AM626" s="987">
        <f t="shared" si="167"/>
        <v>0</v>
      </c>
      <c r="AN626" s="987">
        <f t="shared" si="167"/>
        <v>0</v>
      </c>
      <c r="AO626" s="987">
        <f t="shared" si="167"/>
        <v>0</v>
      </c>
      <c r="AP626" s="987">
        <f t="shared" si="167"/>
        <v>0</v>
      </c>
      <c r="AQ626" s="987">
        <f t="shared" si="167"/>
        <v>0</v>
      </c>
      <c r="AR626" s="987">
        <f t="shared" si="167"/>
        <v>0</v>
      </c>
    </row>
    <row r="627" spans="2:44">
      <c r="B627" s="948">
        <v>794</v>
      </c>
      <c r="C627" s="950" t="s">
        <v>3522</v>
      </c>
      <c r="D627" s="951">
        <v>831</v>
      </c>
      <c r="E627" s="951" t="s">
        <v>3538</v>
      </c>
      <c r="F627" s="948" t="s">
        <v>4622</v>
      </c>
      <c r="G627" s="949">
        <v>45160</v>
      </c>
      <c r="H627" s="948" t="s">
        <v>4623</v>
      </c>
      <c r="I627" s="948" t="s">
        <v>4409</v>
      </c>
      <c r="J627" s="948" t="s">
        <v>473</v>
      </c>
      <c r="K627" s="948" t="s">
        <v>3557</v>
      </c>
      <c r="L627" s="960">
        <v>54</v>
      </c>
      <c r="M627" s="987">
        <v>345</v>
      </c>
      <c r="N627" s="987">
        <v>0</v>
      </c>
      <c r="O627" s="987">
        <f t="shared" si="157"/>
        <v>345</v>
      </c>
      <c r="P627" s="987" t="s">
        <v>3567</v>
      </c>
      <c r="Q627" s="987"/>
      <c r="R627" s="987"/>
      <c r="S627" s="987"/>
      <c r="T627" s="987"/>
      <c r="U627" s="987"/>
      <c r="V627" s="987">
        <f>O627</f>
        <v>345</v>
      </c>
      <c r="W627" s="987"/>
      <c r="X627" s="987"/>
      <c r="Y627" s="987"/>
      <c r="Z627" s="987">
        <f t="shared" si="158"/>
        <v>0</v>
      </c>
      <c r="AA627" s="987"/>
      <c r="AB627" s="987">
        <f t="shared" si="166"/>
        <v>345</v>
      </c>
      <c r="AC627" s="987">
        <f t="shared" si="166"/>
        <v>0</v>
      </c>
      <c r="AD627" s="987">
        <f t="shared" si="166"/>
        <v>0</v>
      </c>
      <c r="AE627" s="987">
        <f t="shared" si="166"/>
        <v>0</v>
      </c>
      <c r="AF627" s="987">
        <f t="shared" si="166"/>
        <v>0</v>
      </c>
      <c r="AG627" s="987">
        <f t="shared" si="166"/>
        <v>0</v>
      </c>
      <c r="AH627" s="987">
        <f t="shared" si="166"/>
        <v>0</v>
      </c>
      <c r="AI627" s="987">
        <f t="shared" si="166"/>
        <v>0</v>
      </c>
      <c r="AJ627" s="987">
        <f t="shared" si="166"/>
        <v>0</v>
      </c>
      <c r="AK627" s="987">
        <f t="shared" si="166"/>
        <v>0</v>
      </c>
      <c r="AL627" s="987">
        <f t="shared" si="167"/>
        <v>0</v>
      </c>
      <c r="AM627" s="987">
        <f t="shared" si="167"/>
        <v>0</v>
      </c>
      <c r="AN627" s="987">
        <f t="shared" si="167"/>
        <v>0</v>
      </c>
      <c r="AO627" s="987">
        <f t="shared" si="167"/>
        <v>0</v>
      </c>
      <c r="AP627" s="987">
        <f t="shared" si="167"/>
        <v>0</v>
      </c>
      <c r="AQ627" s="987">
        <f t="shared" si="167"/>
        <v>0</v>
      </c>
      <c r="AR627" s="987">
        <f t="shared" si="167"/>
        <v>0</v>
      </c>
    </row>
    <row r="628" spans="2:44">
      <c r="B628" s="948">
        <v>795</v>
      </c>
      <c r="C628" s="950" t="s">
        <v>3522</v>
      </c>
      <c r="D628" s="951">
        <v>832</v>
      </c>
      <c r="E628" s="951" t="s">
        <v>3538</v>
      </c>
      <c r="F628" s="948" t="s">
        <v>4624</v>
      </c>
      <c r="G628" s="949">
        <v>45160</v>
      </c>
      <c r="H628" s="948" t="s">
        <v>4625</v>
      </c>
      <c r="I628" s="948" t="s">
        <v>4409</v>
      </c>
      <c r="J628" s="948" t="s">
        <v>473</v>
      </c>
      <c r="K628" s="948" t="s">
        <v>3557</v>
      </c>
      <c r="L628" s="960">
        <v>54</v>
      </c>
      <c r="M628" s="987">
        <v>54.989999999999995</v>
      </c>
      <c r="N628" s="987">
        <v>0</v>
      </c>
      <c r="O628" s="987">
        <f t="shared" si="157"/>
        <v>54.989999999999995</v>
      </c>
      <c r="P628" s="987"/>
      <c r="Q628" s="987"/>
      <c r="R628" s="987"/>
      <c r="S628" s="987"/>
      <c r="T628" s="987"/>
      <c r="U628" s="987"/>
      <c r="V628" s="987">
        <f>O628</f>
        <v>54.989999999999995</v>
      </c>
      <c r="W628" s="987"/>
      <c r="X628" s="987"/>
      <c r="Y628" s="987"/>
      <c r="Z628" s="987">
        <f t="shared" si="158"/>
        <v>0</v>
      </c>
      <c r="AA628" s="987"/>
      <c r="AB628" s="987">
        <f t="shared" ref="AB628:AK637" si="168">IF(AB$6-$L628=0,$M628,0)</f>
        <v>54.989999999999995</v>
      </c>
      <c r="AC628" s="987">
        <f t="shared" si="168"/>
        <v>0</v>
      </c>
      <c r="AD628" s="987">
        <f t="shared" si="168"/>
        <v>0</v>
      </c>
      <c r="AE628" s="987">
        <f t="shared" si="168"/>
        <v>0</v>
      </c>
      <c r="AF628" s="987">
        <f t="shared" si="168"/>
        <v>0</v>
      </c>
      <c r="AG628" s="987">
        <f t="shared" si="168"/>
        <v>0</v>
      </c>
      <c r="AH628" s="987">
        <f t="shared" si="168"/>
        <v>0</v>
      </c>
      <c r="AI628" s="987">
        <f t="shared" si="168"/>
        <v>0</v>
      </c>
      <c r="AJ628" s="987">
        <f t="shared" si="168"/>
        <v>0</v>
      </c>
      <c r="AK628" s="987">
        <f t="shared" si="168"/>
        <v>0</v>
      </c>
      <c r="AL628" s="987">
        <f t="shared" ref="AL628:AR637" si="169">IF(AL$6-$L628=0,$M628,0)</f>
        <v>0</v>
      </c>
      <c r="AM628" s="987">
        <f t="shared" si="169"/>
        <v>0</v>
      </c>
      <c r="AN628" s="987">
        <f t="shared" si="169"/>
        <v>0</v>
      </c>
      <c r="AO628" s="987">
        <f t="shared" si="169"/>
        <v>0</v>
      </c>
      <c r="AP628" s="987">
        <f t="shared" si="169"/>
        <v>0</v>
      </c>
      <c r="AQ628" s="987">
        <f t="shared" si="169"/>
        <v>0</v>
      </c>
      <c r="AR628" s="987">
        <f t="shared" si="169"/>
        <v>0</v>
      </c>
    </row>
    <row r="629" spans="2:44">
      <c r="B629" s="948">
        <v>796</v>
      </c>
      <c r="C629" s="950" t="s">
        <v>3522</v>
      </c>
      <c r="D629" s="951">
        <v>833</v>
      </c>
      <c r="E629" s="951" t="s">
        <v>3538</v>
      </c>
      <c r="F629" s="948" t="s">
        <v>4626</v>
      </c>
      <c r="G629" s="949">
        <v>45169</v>
      </c>
      <c r="H629" s="948" t="s">
        <v>4627</v>
      </c>
      <c r="I629" s="948" t="s">
        <v>4409</v>
      </c>
      <c r="J629" s="948" t="s">
        <v>473</v>
      </c>
      <c r="K629" s="948" t="s">
        <v>3557</v>
      </c>
      <c r="L629" s="960">
        <v>54</v>
      </c>
      <c r="M629" s="987">
        <v>78</v>
      </c>
      <c r="N629" s="987">
        <v>0</v>
      </c>
      <c r="O629" s="987">
        <f t="shared" si="157"/>
        <v>78</v>
      </c>
      <c r="P629" s="987" t="s">
        <v>3567</v>
      </c>
      <c r="Q629" s="987"/>
      <c r="R629" s="987"/>
      <c r="S629" s="987"/>
      <c r="T629" s="987"/>
      <c r="U629" s="987"/>
      <c r="V629" s="987">
        <f>O629</f>
        <v>78</v>
      </c>
      <c r="W629" s="987"/>
      <c r="X629" s="987"/>
      <c r="Y629" s="987"/>
      <c r="Z629" s="987">
        <f t="shared" si="158"/>
        <v>0</v>
      </c>
      <c r="AA629" s="987"/>
      <c r="AB629" s="987">
        <f t="shared" si="168"/>
        <v>78</v>
      </c>
      <c r="AC629" s="987">
        <f t="shared" si="168"/>
        <v>0</v>
      </c>
      <c r="AD629" s="987">
        <f t="shared" si="168"/>
        <v>0</v>
      </c>
      <c r="AE629" s="987">
        <f t="shared" si="168"/>
        <v>0</v>
      </c>
      <c r="AF629" s="987">
        <f t="shared" si="168"/>
        <v>0</v>
      </c>
      <c r="AG629" s="987">
        <f t="shared" si="168"/>
        <v>0</v>
      </c>
      <c r="AH629" s="987">
        <f t="shared" si="168"/>
        <v>0</v>
      </c>
      <c r="AI629" s="987">
        <f t="shared" si="168"/>
        <v>0</v>
      </c>
      <c r="AJ629" s="987">
        <f t="shared" si="168"/>
        <v>0</v>
      </c>
      <c r="AK629" s="987">
        <f t="shared" si="168"/>
        <v>0</v>
      </c>
      <c r="AL629" s="987">
        <f t="shared" si="169"/>
        <v>0</v>
      </c>
      <c r="AM629" s="987">
        <f t="shared" si="169"/>
        <v>0</v>
      </c>
      <c r="AN629" s="987">
        <f t="shared" si="169"/>
        <v>0</v>
      </c>
      <c r="AO629" s="987">
        <f t="shared" si="169"/>
        <v>0</v>
      </c>
      <c r="AP629" s="987">
        <f t="shared" si="169"/>
        <v>0</v>
      </c>
      <c r="AQ629" s="987">
        <f t="shared" si="169"/>
        <v>0</v>
      </c>
      <c r="AR629" s="987">
        <f t="shared" si="169"/>
        <v>0</v>
      </c>
    </row>
    <row r="630" spans="2:44">
      <c r="B630" s="948">
        <v>829</v>
      </c>
      <c r="C630" s="950" t="s">
        <v>3522</v>
      </c>
      <c r="D630" s="951">
        <v>868</v>
      </c>
      <c r="E630" s="951" t="s">
        <v>3538</v>
      </c>
      <c r="F630" s="948" t="s">
        <v>4628</v>
      </c>
      <c r="G630" s="949">
        <v>45168</v>
      </c>
      <c r="H630" s="948" t="s">
        <v>4629</v>
      </c>
      <c r="I630" s="948" t="s">
        <v>4409</v>
      </c>
      <c r="J630" s="948" t="s">
        <v>473</v>
      </c>
      <c r="K630" s="948" t="s">
        <v>3557</v>
      </c>
      <c r="L630" s="960">
        <v>54</v>
      </c>
      <c r="M630" s="987">
        <v>116.66</v>
      </c>
      <c r="N630" s="987">
        <v>23.330000000000002</v>
      </c>
      <c r="O630" s="987">
        <f t="shared" si="157"/>
        <v>139.99</v>
      </c>
      <c r="P630" s="987" t="s">
        <v>2461</v>
      </c>
      <c r="Q630" s="987"/>
      <c r="R630" s="987"/>
      <c r="S630" s="987"/>
      <c r="T630" s="987"/>
      <c r="U630" s="987">
        <f>O630</f>
        <v>139.99</v>
      </c>
      <c r="V630" s="987"/>
      <c r="W630" s="987"/>
      <c r="X630" s="987"/>
      <c r="Y630" s="987"/>
      <c r="Z630" s="987">
        <f t="shared" si="158"/>
        <v>0</v>
      </c>
      <c r="AA630" s="987"/>
      <c r="AB630" s="987">
        <f t="shared" si="168"/>
        <v>116.66</v>
      </c>
      <c r="AC630" s="987">
        <f t="shared" si="168"/>
        <v>0</v>
      </c>
      <c r="AD630" s="987">
        <f t="shared" si="168"/>
        <v>0</v>
      </c>
      <c r="AE630" s="987">
        <f t="shared" si="168"/>
        <v>0</v>
      </c>
      <c r="AF630" s="987">
        <f t="shared" si="168"/>
        <v>0</v>
      </c>
      <c r="AG630" s="987">
        <f t="shared" si="168"/>
        <v>0</v>
      </c>
      <c r="AH630" s="987">
        <f t="shared" si="168"/>
        <v>0</v>
      </c>
      <c r="AI630" s="987">
        <f t="shared" si="168"/>
        <v>0</v>
      </c>
      <c r="AJ630" s="987">
        <f t="shared" si="168"/>
        <v>0</v>
      </c>
      <c r="AK630" s="987">
        <f t="shared" si="168"/>
        <v>0</v>
      </c>
      <c r="AL630" s="987">
        <f t="shared" si="169"/>
        <v>0</v>
      </c>
      <c r="AM630" s="987">
        <f t="shared" si="169"/>
        <v>0</v>
      </c>
      <c r="AN630" s="987">
        <f t="shared" si="169"/>
        <v>0</v>
      </c>
      <c r="AO630" s="987">
        <f t="shared" si="169"/>
        <v>0</v>
      </c>
      <c r="AP630" s="987">
        <f t="shared" si="169"/>
        <v>0</v>
      </c>
      <c r="AQ630" s="987">
        <f t="shared" si="169"/>
        <v>0</v>
      </c>
      <c r="AR630" s="987">
        <f t="shared" si="169"/>
        <v>0</v>
      </c>
    </row>
    <row r="631" spans="2:44" s="991" customFormat="1">
      <c r="B631" s="948">
        <v>830</v>
      </c>
      <c r="C631" s="950" t="s">
        <v>3522</v>
      </c>
      <c r="D631" s="951">
        <v>869</v>
      </c>
      <c r="E631" s="951" t="s">
        <v>3538</v>
      </c>
      <c r="F631" s="948" t="s">
        <v>4630</v>
      </c>
      <c r="G631" s="949">
        <v>45159</v>
      </c>
      <c r="H631" s="948" t="s">
        <v>4631</v>
      </c>
      <c r="I631" s="948" t="s">
        <v>4409</v>
      </c>
      <c r="J631" s="948" t="s">
        <v>473</v>
      </c>
      <c r="K631" s="948" t="s">
        <v>3557</v>
      </c>
      <c r="L631" s="960">
        <v>54</v>
      </c>
      <c r="M631" s="987">
        <v>36.239999999999995</v>
      </c>
      <c r="N631" s="987">
        <v>0</v>
      </c>
      <c r="O631" s="987">
        <f t="shared" si="157"/>
        <v>36.239999999999995</v>
      </c>
      <c r="P631" s="987" t="s">
        <v>2461</v>
      </c>
      <c r="Q631" s="987"/>
      <c r="R631" s="987"/>
      <c r="S631" s="987"/>
      <c r="T631" s="987"/>
      <c r="U631" s="987">
        <f>O631</f>
        <v>36.239999999999995</v>
      </c>
      <c r="V631" s="987"/>
      <c r="W631" s="987"/>
      <c r="X631" s="987"/>
      <c r="Y631" s="987"/>
      <c r="Z631" s="987">
        <f t="shared" si="158"/>
        <v>0</v>
      </c>
      <c r="AA631" s="987"/>
      <c r="AB631" s="987">
        <f t="shared" si="168"/>
        <v>36.239999999999995</v>
      </c>
      <c r="AC631" s="987">
        <f t="shared" si="168"/>
        <v>0</v>
      </c>
      <c r="AD631" s="987">
        <f t="shared" si="168"/>
        <v>0</v>
      </c>
      <c r="AE631" s="987">
        <f t="shared" si="168"/>
        <v>0</v>
      </c>
      <c r="AF631" s="987">
        <f t="shared" si="168"/>
        <v>0</v>
      </c>
      <c r="AG631" s="987">
        <f t="shared" si="168"/>
        <v>0</v>
      </c>
      <c r="AH631" s="987">
        <f t="shared" si="168"/>
        <v>0</v>
      </c>
      <c r="AI631" s="987">
        <f t="shared" si="168"/>
        <v>0</v>
      </c>
      <c r="AJ631" s="987">
        <f t="shared" si="168"/>
        <v>0</v>
      </c>
      <c r="AK631" s="987">
        <f t="shared" si="168"/>
        <v>0</v>
      </c>
      <c r="AL631" s="987">
        <f t="shared" si="169"/>
        <v>0</v>
      </c>
      <c r="AM631" s="987">
        <f t="shared" si="169"/>
        <v>0</v>
      </c>
      <c r="AN631" s="987">
        <f t="shared" si="169"/>
        <v>0</v>
      </c>
      <c r="AO631" s="987">
        <f t="shared" si="169"/>
        <v>0</v>
      </c>
      <c r="AP631" s="987">
        <f t="shared" si="169"/>
        <v>0</v>
      </c>
      <c r="AQ631" s="987">
        <f t="shared" si="169"/>
        <v>0</v>
      </c>
      <c r="AR631" s="987">
        <f t="shared" si="169"/>
        <v>0</v>
      </c>
    </row>
    <row r="632" spans="2:44">
      <c r="B632" s="948">
        <v>831</v>
      </c>
      <c r="C632" s="950" t="s">
        <v>3522</v>
      </c>
      <c r="D632" s="951">
        <v>870</v>
      </c>
      <c r="E632" s="951" t="s">
        <v>3538</v>
      </c>
      <c r="F632" s="948" t="s">
        <v>4632</v>
      </c>
      <c r="G632" s="949">
        <v>45155</v>
      </c>
      <c r="H632" s="948" t="s">
        <v>4633</v>
      </c>
      <c r="I632" s="948" t="s">
        <v>4409</v>
      </c>
      <c r="J632" s="948" t="s">
        <v>473</v>
      </c>
      <c r="K632" s="948" t="s">
        <v>3557</v>
      </c>
      <c r="L632" s="960">
        <v>54</v>
      </c>
      <c r="M632" s="987">
        <v>150</v>
      </c>
      <c r="N632" s="987">
        <v>0</v>
      </c>
      <c r="O632" s="987">
        <f t="shared" si="157"/>
        <v>150</v>
      </c>
      <c r="P632" s="987"/>
      <c r="Q632" s="987"/>
      <c r="R632" s="987"/>
      <c r="S632" s="987"/>
      <c r="T632" s="987"/>
      <c r="U632" s="987"/>
      <c r="V632" s="987">
        <f>O632</f>
        <v>150</v>
      </c>
      <c r="W632" s="987"/>
      <c r="X632" s="987"/>
      <c r="Y632" s="987"/>
      <c r="Z632" s="987">
        <f t="shared" si="158"/>
        <v>0</v>
      </c>
      <c r="AA632" s="987"/>
      <c r="AB632" s="987">
        <f t="shared" si="168"/>
        <v>150</v>
      </c>
      <c r="AC632" s="987">
        <f t="shared" si="168"/>
        <v>0</v>
      </c>
      <c r="AD632" s="987">
        <f t="shared" si="168"/>
        <v>0</v>
      </c>
      <c r="AE632" s="987">
        <f t="shared" si="168"/>
        <v>0</v>
      </c>
      <c r="AF632" s="987">
        <f t="shared" si="168"/>
        <v>0</v>
      </c>
      <c r="AG632" s="987">
        <f t="shared" si="168"/>
        <v>0</v>
      </c>
      <c r="AH632" s="987">
        <f t="shared" si="168"/>
        <v>0</v>
      </c>
      <c r="AI632" s="987">
        <f t="shared" si="168"/>
        <v>0</v>
      </c>
      <c r="AJ632" s="987">
        <f t="shared" si="168"/>
        <v>0</v>
      </c>
      <c r="AK632" s="987">
        <f t="shared" si="168"/>
        <v>0</v>
      </c>
      <c r="AL632" s="987">
        <f t="shared" si="169"/>
        <v>0</v>
      </c>
      <c r="AM632" s="987">
        <f t="shared" si="169"/>
        <v>0</v>
      </c>
      <c r="AN632" s="987">
        <f t="shared" si="169"/>
        <v>0</v>
      </c>
      <c r="AO632" s="987">
        <f t="shared" si="169"/>
        <v>0</v>
      </c>
      <c r="AP632" s="987">
        <f t="shared" si="169"/>
        <v>0</v>
      </c>
      <c r="AQ632" s="987">
        <f t="shared" si="169"/>
        <v>0</v>
      </c>
      <c r="AR632" s="987">
        <f t="shared" si="169"/>
        <v>0</v>
      </c>
    </row>
    <row r="633" spans="2:44">
      <c r="B633" s="948">
        <v>832</v>
      </c>
      <c r="C633" s="950" t="s">
        <v>3522</v>
      </c>
      <c r="D633" s="951">
        <v>871</v>
      </c>
      <c r="E633" s="951" t="s">
        <v>3538</v>
      </c>
      <c r="F633" s="948" t="s">
        <v>4634</v>
      </c>
      <c r="G633" s="949">
        <v>45169</v>
      </c>
      <c r="H633" s="948" t="s">
        <v>4635</v>
      </c>
      <c r="I633" s="948" t="s">
        <v>4409</v>
      </c>
      <c r="J633" s="948" t="s">
        <v>473</v>
      </c>
      <c r="K633" s="948" t="s">
        <v>3557</v>
      </c>
      <c r="L633" s="960">
        <v>54</v>
      </c>
      <c r="M633" s="987">
        <v>90.99</v>
      </c>
      <c r="N633" s="987">
        <v>0</v>
      </c>
      <c r="O633" s="987">
        <f t="shared" si="157"/>
        <v>90.99</v>
      </c>
      <c r="P633" s="987" t="s">
        <v>3567</v>
      </c>
      <c r="Q633" s="987"/>
      <c r="R633" s="987"/>
      <c r="S633" s="987"/>
      <c r="T633" s="987"/>
      <c r="U633" s="987"/>
      <c r="V633" s="987">
        <f>O633</f>
        <v>90.99</v>
      </c>
      <c r="W633" s="987"/>
      <c r="X633" s="987"/>
      <c r="Y633" s="987"/>
      <c r="Z633" s="987">
        <f t="shared" si="158"/>
        <v>0</v>
      </c>
      <c r="AA633" s="987"/>
      <c r="AB633" s="987">
        <f t="shared" si="168"/>
        <v>90.99</v>
      </c>
      <c r="AC633" s="987">
        <f t="shared" si="168"/>
        <v>0</v>
      </c>
      <c r="AD633" s="987">
        <f t="shared" si="168"/>
        <v>0</v>
      </c>
      <c r="AE633" s="987">
        <f t="shared" si="168"/>
        <v>0</v>
      </c>
      <c r="AF633" s="987">
        <f t="shared" si="168"/>
        <v>0</v>
      </c>
      <c r="AG633" s="987">
        <f t="shared" si="168"/>
        <v>0</v>
      </c>
      <c r="AH633" s="987">
        <f t="shared" si="168"/>
        <v>0</v>
      </c>
      <c r="AI633" s="987">
        <f t="shared" si="168"/>
        <v>0</v>
      </c>
      <c r="AJ633" s="987">
        <f t="shared" si="168"/>
        <v>0</v>
      </c>
      <c r="AK633" s="987">
        <f t="shared" si="168"/>
        <v>0</v>
      </c>
      <c r="AL633" s="987">
        <f t="shared" si="169"/>
        <v>0</v>
      </c>
      <c r="AM633" s="987">
        <f t="shared" si="169"/>
        <v>0</v>
      </c>
      <c r="AN633" s="987">
        <f t="shared" si="169"/>
        <v>0</v>
      </c>
      <c r="AO633" s="987">
        <f t="shared" si="169"/>
        <v>0</v>
      </c>
      <c r="AP633" s="987">
        <f t="shared" si="169"/>
        <v>0</v>
      </c>
      <c r="AQ633" s="987">
        <f t="shared" si="169"/>
        <v>0</v>
      </c>
      <c r="AR633" s="987">
        <f t="shared" si="169"/>
        <v>0</v>
      </c>
    </row>
    <row r="634" spans="2:44">
      <c r="B634" s="948">
        <v>833</v>
      </c>
      <c r="C634" s="950" t="s">
        <v>3522</v>
      </c>
      <c r="D634" s="951">
        <v>872</v>
      </c>
      <c r="E634" s="951" t="s">
        <v>3538</v>
      </c>
      <c r="F634" s="948" t="s">
        <v>4636</v>
      </c>
      <c r="G634" s="949">
        <v>45169</v>
      </c>
      <c r="H634" s="948" t="s">
        <v>4637</v>
      </c>
      <c r="I634" s="948" t="s">
        <v>4409</v>
      </c>
      <c r="J634" s="948" t="s">
        <v>473</v>
      </c>
      <c r="K634" s="948" t="s">
        <v>3557</v>
      </c>
      <c r="L634" s="960">
        <v>54</v>
      </c>
      <c r="M634" s="987">
        <v>103.92999999999999</v>
      </c>
      <c r="N634" s="987">
        <v>0</v>
      </c>
      <c r="O634" s="987">
        <f t="shared" si="157"/>
        <v>103.92999999999999</v>
      </c>
      <c r="P634" s="987" t="s">
        <v>2461</v>
      </c>
      <c r="Q634" s="987"/>
      <c r="R634" s="987"/>
      <c r="S634" s="987"/>
      <c r="T634" s="987"/>
      <c r="U634" s="987">
        <f>O634</f>
        <v>103.92999999999999</v>
      </c>
      <c r="V634" s="987"/>
      <c r="W634" s="987"/>
      <c r="X634" s="987"/>
      <c r="Y634" s="987"/>
      <c r="Z634" s="987">
        <f t="shared" si="158"/>
        <v>0</v>
      </c>
      <c r="AA634" s="987"/>
      <c r="AB634" s="987">
        <f t="shared" si="168"/>
        <v>103.92999999999999</v>
      </c>
      <c r="AC634" s="987">
        <f t="shared" si="168"/>
        <v>0</v>
      </c>
      <c r="AD634" s="987">
        <f t="shared" si="168"/>
        <v>0</v>
      </c>
      <c r="AE634" s="987">
        <f t="shared" si="168"/>
        <v>0</v>
      </c>
      <c r="AF634" s="987">
        <f t="shared" si="168"/>
        <v>0</v>
      </c>
      <c r="AG634" s="987">
        <f t="shared" si="168"/>
        <v>0</v>
      </c>
      <c r="AH634" s="987">
        <f t="shared" si="168"/>
        <v>0</v>
      </c>
      <c r="AI634" s="987">
        <f t="shared" si="168"/>
        <v>0</v>
      </c>
      <c r="AJ634" s="987">
        <f t="shared" si="168"/>
        <v>0</v>
      </c>
      <c r="AK634" s="987">
        <f t="shared" si="168"/>
        <v>0</v>
      </c>
      <c r="AL634" s="987">
        <f t="shared" si="169"/>
        <v>0</v>
      </c>
      <c r="AM634" s="987">
        <f t="shared" si="169"/>
        <v>0</v>
      </c>
      <c r="AN634" s="987">
        <f t="shared" si="169"/>
        <v>0</v>
      </c>
      <c r="AO634" s="987">
        <f t="shared" si="169"/>
        <v>0</v>
      </c>
      <c r="AP634" s="987">
        <f t="shared" si="169"/>
        <v>0</v>
      </c>
      <c r="AQ634" s="987">
        <f t="shared" si="169"/>
        <v>0</v>
      </c>
      <c r="AR634" s="987">
        <f t="shared" si="169"/>
        <v>0</v>
      </c>
    </row>
    <row r="635" spans="2:44">
      <c r="B635" s="948">
        <v>834</v>
      </c>
      <c r="C635" s="950" t="s">
        <v>3522</v>
      </c>
      <c r="D635" s="951">
        <v>874</v>
      </c>
      <c r="E635" s="951" t="s">
        <v>3538</v>
      </c>
      <c r="F635" s="948" t="s">
        <v>4638</v>
      </c>
      <c r="G635" s="949">
        <v>45160</v>
      </c>
      <c r="H635" s="948" t="s">
        <v>4639</v>
      </c>
      <c r="I635" s="948" t="s">
        <v>4409</v>
      </c>
      <c r="J635" s="948" t="s">
        <v>473</v>
      </c>
      <c r="K635" s="948" t="s">
        <v>3557</v>
      </c>
      <c r="L635" s="960">
        <v>54</v>
      </c>
      <c r="M635" s="987">
        <v>88.78</v>
      </c>
      <c r="N635" s="987">
        <v>12.830000000000002</v>
      </c>
      <c r="O635" s="987">
        <f t="shared" si="157"/>
        <v>101.61</v>
      </c>
      <c r="P635" s="987" t="s">
        <v>4640</v>
      </c>
      <c r="Q635" s="987"/>
      <c r="R635" s="987"/>
      <c r="S635" s="987"/>
      <c r="T635" s="987"/>
      <c r="U635" s="987"/>
      <c r="V635" s="987"/>
      <c r="W635" s="987">
        <f>O635</f>
        <v>101.61</v>
      </c>
      <c r="X635" s="987"/>
      <c r="Y635" s="987"/>
      <c r="Z635" s="987">
        <f t="shared" si="158"/>
        <v>0</v>
      </c>
      <c r="AA635" s="987"/>
      <c r="AB635" s="987">
        <f t="shared" si="168"/>
        <v>88.78</v>
      </c>
      <c r="AC635" s="987">
        <f t="shared" si="168"/>
        <v>0</v>
      </c>
      <c r="AD635" s="987">
        <f t="shared" si="168"/>
        <v>0</v>
      </c>
      <c r="AE635" s="987">
        <f t="shared" si="168"/>
        <v>0</v>
      </c>
      <c r="AF635" s="987">
        <f t="shared" si="168"/>
        <v>0</v>
      </c>
      <c r="AG635" s="987">
        <f t="shared" si="168"/>
        <v>0</v>
      </c>
      <c r="AH635" s="987">
        <f t="shared" si="168"/>
        <v>0</v>
      </c>
      <c r="AI635" s="987">
        <f t="shared" si="168"/>
        <v>0</v>
      </c>
      <c r="AJ635" s="987">
        <f t="shared" si="168"/>
        <v>0</v>
      </c>
      <c r="AK635" s="987">
        <f t="shared" si="168"/>
        <v>0</v>
      </c>
      <c r="AL635" s="987">
        <f t="shared" si="169"/>
        <v>0</v>
      </c>
      <c r="AM635" s="987">
        <f t="shared" si="169"/>
        <v>0</v>
      </c>
      <c r="AN635" s="987">
        <f t="shared" si="169"/>
        <v>0</v>
      </c>
      <c r="AO635" s="987">
        <f t="shared" si="169"/>
        <v>0</v>
      </c>
      <c r="AP635" s="987">
        <f t="shared" si="169"/>
        <v>0</v>
      </c>
      <c r="AQ635" s="987">
        <f t="shared" si="169"/>
        <v>0</v>
      </c>
      <c r="AR635" s="987">
        <f t="shared" si="169"/>
        <v>0</v>
      </c>
    </row>
    <row r="636" spans="2:44">
      <c r="B636" s="948">
        <v>949</v>
      </c>
      <c r="C636" s="950" t="s">
        <v>3521</v>
      </c>
      <c r="D636" s="951">
        <v>1001</v>
      </c>
      <c r="E636" s="951" t="s">
        <v>3538</v>
      </c>
      <c r="F636" s="948" t="s">
        <v>4641</v>
      </c>
      <c r="G636" s="949">
        <v>45223</v>
      </c>
      <c r="H636" s="948" t="s">
        <v>4642</v>
      </c>
      <c r="I636" s="948" t="s">
        <v>4409</v>
      </c>
      <c r="J636" s="948" t="s">
        <v>473</v>
      </c>
      <c r="K636" s="948" t="s">
        <v>3557</v>
      </c>
      <c r="L636" s="960">
        <v>54</v>
      </c>
      <c r="M636" s="987">
        <v>7.74</v>
      </c>
      <c r="N636" s="987">
        <v>1.55</v>
      </c>
      <c r="O636" s="987">
        <f t="shared" si="157"/>
        <v>9.2900000000000009</v>
      </c>
      <c r="P636" s="987"/>
      <c r="Q636" s="987"/>
      <c r="R636" s="987"/>
      <c r="S636" s="987"/>
      <c r="T636" s="987"/>
      <c r="U636" s="987"/>
      <c r="V636" s="987">
        <f>O636</f>
        <v>9.2900000000000009</v>
      </c>
      <c r="W636" s="987"/>
      <c r="X636" s="987"/>
      <c r="Y636" s="987"/>
      <c r="Z636" s="987">
        <f t="shared" si="158"/>
        <v>0</v>
      </c>
      <c r="AA636" s="987"/>
      <c r="AB636" s="987">
        <f t="shared" si="168"/>
        <v>7.74</v>
      </c>
      <c r="AC636" s="987">
        <f t="shared" si="168"/>
        <v>0</v>
      </c>
      <c r="AD636" s="987">
        <f t="shared" si="168"/>
        <v>0</v>
      </c>
      <c r="AE636" s="987">
        <f t="shared" si="168"/>
        <v>0</v>
      </c>
      <c r="AF636" s="987">
        <f t="shared" si="168"/>
        <v>0</v>
      </c>
      <c r="AG636" s="987">
        <f t="shared" si="168"/>
        <v>0</v>
      </c>
      <c r="AH636" s="987">
        <f t="shared" si="168"/>
        <v>0</v>
      </c>
      <c r="AI636" s="987">
        <f t="shared" si="168"/>
        <v>0</v>
      </c>
      <c r="AJ636" s="987">
        <f t="shared" si="168"/>
        <v>0</v>
      </c>
      <c r="AK636" s="987">
        <f t="shared" si="168"/>
        <v>0</v>
      </c>
      <c r="AL636" s="987">
        <f t="shared" si="169"/>
        <v>0</v>
      </c>
      <c r="AM636" s="987">
        <f t="shared" si="169"/>
        <v>0</v>
      </c>
      <c r="AN636" s="987">
        <f t="shared" si="169"/>
        <v>0</v>
      </c>
      <c r="AO636" s="987">
        <f t="shared" si="169"/>
        <v>0</v>
      </c>
      <c r="AP636" s="987">
        <f t="shared" si="169"/>
        <v>0</v>
      </c>
      <c r="AQ636" s="987">
        <f t="shared" si="169"/>
        <v>0</v>
      </c>
      <c r="AR636" s="987">
        <f t="shared" si="169"/>
        <v>0</v>
      </c>
    </row>
    <row r="637" spans="2:44">
      <c r="B637" s="948">
        <v>950</v>
      </c>
      <c r="C637" s="950" t="s">
        <v>3521</v>
      </c>
      <c r="D637" s="951">
        <v>1002</v>
      </c>
      <c r="E637" s="951" t="s">
        <v>3538</v>
      </c>
      <c r="F637" s="948" t="s">
        <v>4643</v>
      </c>
      <c r="G637" s="949">
        <v>45183</v>
      </c>
      <c r="H637" s="948" t="s">
        <v>4644</v>
      </c>
      <c r="I637" s="948" t="s">
        <v>4409</v>
      </c>
      <c r="J637" s="948" t="s">
        <v>473</v>
      </c>
      <c r="K637" s="948" t="s">
        <v>3557</v>
      </c>
      <c r="L637" s="960">
        <v>54</v>
      </c>
      <c r="M637" s="987">
        <v>20.830000000000002</v>
      </c>
      <c r="N637" s="987">
        <v>4.17</v>
      </c>
      <c r="O637" s="987">
        <f t="shared" si="157"/>
        <v>25</v>
      </c>
      <c r="P637" s="987"/>
      <c r="Q637" s="987"/>
      <c r="R637" s="987"/>
      <c r="S637" s="987"/>
      <c r="T637" s="987"/>
      <c r="U637" s="987"/>
      <c r="V637" s="987">
        <f>O637</f>
        <v>25</v>
      </c>
      <c r="W637" s="987"/>
      <c r="X637" s="987"/>
      <c r="Y637" s="987"/>
      <c r="Z637" s="987">
        <f t="shared" si="158"/>
        <v>0</v>
      </c>
      <c r="AA637" s="987"/>
      <c r="AB637" s="987">
        <f t="shared" si="168"/>
        <v>20.830000000000002</v>
      </c>
      <c r="AC637" s="987">
        <f t="shared" si="168"/>
        <v>0</v>
      </c>
      <c r="AD637" s="987">
        <f t="shared" si="168"/>
        <v>0</v>
      </c>
      <c r="AE637" s="987">
        <f t="shared" si="168"/>
        <v>0</v>
      </c>
      <c r="AF637" s="987">
        <f t="shared" si="168"/>
        <v>0</v>
      </c>
      <c r="AG637" s="987">
        <f t="shared" si="168"/>
        <v>0</v>
      </c>
      <c r="AH637" s="987">
        <f t="shared" si="168"/>
        <v>0</v>
      </c>
      <c r="AI637" s="987">
        <f t="shared" si="168"/>
        <v>0</v>
      </c>
      <c r="AJ637" s="987">
        <f t="shared" si="168"/>
        <v>0</v>
      </c>
      <c r="AK637" s="987">
        <f t="shared" si="168"/>
        <v>0</v>
      </c>
      <c r="AL637" s="987">
        <f t="shared" si="169"/>
        <v>0</v>
      </c>
      <c r="AM637" s="987">
        <f t="shared" si="169"/>
        <v>0</v>
      </c>
      <c r="AN637" s="987">
        <f t="shared" si="169"/>
        <v>0</v>
      </c>
      <c r="AO637" s="987">
        <f t="shared" si="169"/>
        <v>0</v>
      </c>
      <c r="AP637" s="987">
        <f t="shared" si="169"/>
        <v>0</v>
      </c>
      <c r="AQ637" s="987">
        <f t="shared" si="169"/>
        <v>0</v>
      </c>
      <c r="AR637" s="987">
        <f t="shared" si="169"/>
        <v>0</v>
      </c>
    </row>
    <row r="638" spans="2:44">
      <c r="B638" s="948">
        <v>951</v>
      </c>
      <c r="C638" s="950" t="s">
        <v>3521</v>
      </c>
      <c r="D638" s="951">
        <v>1003</v>
      </c>
      <c r="E638" s="951" t="s">
        <v>3538</v>
      </c>
      <c r="F638" s="948" t="s">
        <v>4645</v>
      </c>
      <c r="G638" s="949">
        <v>45246</v>
      </c>
      <c r="H638" s="948" t="s">
        <v>4646</v>
      </c>
      <c r="I638" s="948" t="s">
        <v>4409</v>
      </c>
      <c r="J638" s="948" t="s">
        <v>473</v>
      </c>
      <c r="K638" s="948" t="s">
        <v>3557</v>
      </c>
      <c r="L638" s="960">
        <v>54</v>
      </c>
      <c r="M638" s="987">
        <v>20.830000000000002</v>
      </c>
      <c r="N638" s="987">
        <v>4.17</v>
      </c>
      <c r="O638" s="987">
        <f t="shared" si="157"/>
        <v>25</v>
      </c>
      <c r="P638" s="987"/>
      <c r="Q638" s="987"/>
      <c r="R638" s="987"/>
      <c r="S638" s="987"/>
      <c r="T638" s="987"/>
      <c r="U638" s="987"/>
      <c r="V638" s="987">
        <f>O638-0.01</f>
        <v>24.99</v>
      </c>
      <c r="W638" s="987"/>
      <c r="X638" s="987"/>
      <c r="Y638" s="987">
        <v>0.01</v>
      </c>
      <c r="Z638" s="987">
        <f t="shared" si="158"/>
        <v>0</v>
      </c>
      <c r="AA638" s="987"/>
      <c r="AB638" s="987">
        <f t="shared" ref="AB638:AK647" si="170">IF(AB$6-$L638=0,$M638,0)</f>
        <v>20.830000000000002</v>
      </c>
      <c r="AC638" s="987">
        <f t="shared" si="170"/>
        <v>0</v>
      </c>
      <c r="AD638" s="987">
        <f t="shared" si="170"/>
        <v>0</v>
      </c>
      <c r="AE638" s="987">
        <f t="shared" si="170"/>
        <v>0</v>
      </c>
      <c r="AF638" s="987">
        <f t="shared" si="170"/>
        <v>0</v>
      </c>
      <c r="AG638" s="987">
        <f t="shared" si="170"/>
        <v>0</v>
      </c>
      <c r="AH638" s="987">
        <f t="shared" si="170"/>
        <v>0</v>
      </c>
      <c r="AI638" s="987">
        <f t="shared" si="170"/>
        <v>0</v>
      </c>
      <c r="AJ638" s="987">
        <f t="shared" si="170"/>
        <v>0</v>
      </c>
      <c r="AK638" s="987">
        <f t="shared" si="170"/>
        <v>0</v>
      </c>
      <c r="AL638" s="987">
        <f t="shared" ref="AL638:AR647" si="171">IF(AL$6-$L638=0,$M638,0)</f>
        <v>0</v>
      </c>
      <c r="AM638" s="987">
        <f t="shared" si="171"/>
        <v>0</v>
      </c>
      <c r="AN638" s="987">
        <f t="shared" si="171"/>
        <v>0</v>
      </c>
      <c r="AO638" s="987">
        <f t="shared" si="171"/>
        <v>0</v>
      </c>
      <c r="AP638" s="987">
        <f t="shared" si="171"/>
        <v>0</v>
      </c>
      <c r="AQ638" s="987">
        <f t="shared" si="171"/>
        <v>0</v>
      </c>
      <c r="AR638" s="987">
        <f t="shared" si="171"/>
        <v>0</v>
      </c>
    </row>
    <row r="639" spans="2:44">
      <c r="B639" s="948">
        <v>952</v>
      </c>
      <c r="C639" s="950" t="s">
        <v>3521</v>
      </c>
      <c r="D639" s="951">
        <v>1004</v>
      </c>
      <c r="E639" s="951" t="s">
        <v>3538</v>
      </c>
      <c r="F639" s="948" t="s">
        <v>4647</v>
      </c>
      <c r="G639" s="949">
        <v>45170</v>
      </c>
      <c r="H639" s="948" t="s">
        <v>4648</v>
      </c>
      <c r="I639" s="948" t="s">
        <v>4409</v>
      </c>
      <c r="J639" s="948" t="s">
        <v>473</v>
      </c>
      <c r="K639" s="948" t="s">
        <v>3557</v>
      </c>
      <c r="L639" s="960">
        <v>54</v>
      </c>
      <c r="M639" s="987">
        <v>19.990000000000002</v>
      </c>
      <c r="N639" s="987">
        <v>4</v>
      </c>
      <c r="O639" s="987">
        <f t="shared" si="157"/>
        <v>23.990000000000002</v>
      </c>
      <c r="P639" s="987" t="s">
        <v>2461</v>
      </c>
      <c r="Q639" s="987"/>
      <c r="R639" s="987"/>
      <c r="S639" s="987"/>
      <c r="T639" s="987"/>
      <c r="U639" s="987">
        <f>O639</f>
        <v>23.990000000000002</v>
      </c>
      <c r="V639" s="987"/>
      <c r="W639" s="987"/>
      <c r="X639" s="987"/>
      <c r="Y639" s="987"/>
      <c r="Z639" s="987">
        <f t="shared" si="158"/>
        <v>0</v>
      </c>
      <c r="AA639" s="987"/>
      <c r="AB639" s="987">
        <f t="shared" si="170"/>
        <v>19.990000000000002</v>
      </c>
      <c r="AC639" s="987">
        <f t="shared" si="170"/>
        <v>0</v>
      </c>
      <c r="AD639" s="987">
        <f t="shared" si="170"/>
        <v>0</v>
      </c>
      <c r="AE639" s="987">
        <f t="shared" si="170"/>
        <v>0</v>
      </c>
      <c r="AF639" s="987">
        <f t="shared" si="170"/>
        <v>0</v>
      </c>
      <c r="AG639" s="987">
        <f t="shared" si="170"/>
        <v>0</v>
      </c>
      <c r="AH639" s="987">
        <f t="shared" si="170"/>
        <v>0</v>
      </c>
      <c r="AI639" s="987">
        <f t="shared" si="170"/>
        <v>0</v>
      </c>
      <c r="AJ639" s="987">
        <f t="shared" si="170"/>
        <v>0</v>
      </c>
      <c r="AK639" s="987">
        <f t="shared" si="170"/>
        <v>0</v>
      </c>
      <c r="AL639" s="987">
        <f t="shared" si="171"/>
        <v>0</v>
      </c>
      <c r="AM639" s="987">
        <f t="shared" si="171"/>
        <v>0</v>
      </c>
      <c r="AN639" s="987">
        <f t="shared" si="171"/>
        <v>0</v>
      </c>
      <c r="AO639" s="987">
        <f t="shared" si="171"/>
        <v>0</v>
      </c>
      <c r="AP639" s="987">
        <f t="shared" si="171"/>
        <v>0</v>
      </c>
      <c r="AQ639" s="987">
        <f t="shared" si="171"/>
        <v>0</v>
      </c>
      <c r="AR639" s="987">
        <f t="shared" si="171"/>
        <v>0</v>
      </c>
    </row>
    <row r="640" spans="2:44">
      <c r="B640" s="948">
        <v>953</v>
      </c>
      <c r="C640" s="950" t="s">
        <v>3521</v>
      </c>
      <c r="D640" s="951">
        <v>1005</v>
      </c>
      <c r="E640" s="951" t="s">
        <v>3538</v>
      </c>
      <c r="F640" s="948" t="s">
        <v>4649</v>
      </c>
      <c r="G640" s="949">
        <v>45224</v>
      </c>
      <c r="H640" s="948" t="s">
        <v>4650</v>
      </c>
      <c r="I640" s="948" t="s">
        <v>4409</v>
      </c>
      <c r="J640" s="948" t="s">
        <v>473</v>
      </c>
      <c r="K640" s="948" t="s">
        <v>3557</v>
      </c>
      <c r="L640" s="960">
        <v>54</v>
      </c>
      <c r="M640" s="987">
        <v>16.66</v>
      </c>
      <c r="N640" s="987">
        <v>3.3299999999999996</v>
      </c>
      <c r="O640" s="987">
        <f t="shared" si="157"/>
        <v>19.989999999999998</v>
      </c>
      <c r="P640" s="987"/>
      <c r="Q640" s="987"/>
      <c r="R640" s="987"/>
      <c r="S640" s="987"/>
      <c r="T640" s="987"/>
      <c r="U640" s="987"/>
      <c r="V640" s="987">
        <f>O640</f>
        <v>19.989999999999998</v>
      </c>
      <c r="W640" s="987"/>
      <c r="X640" s="987"/>
      <c r="Y640" s="987"/>
      <c r="Z640" s="987">
        <f t="shared" si="158"/>
        <v>0</v>
      </c>
      <c r="AA640" s="987"/>
      <c r="AB640" s="987">
        <f t="shared" si="170"/>
        <v>16.66</v>
      </c>
      <c r="AC640" s="987">
        <f t="shared" si="170"/>
        <v>0</v>
      </c>
      <c r="AD640" s="987">
        <f t="shared" si="170"/>
        <v>0</v>
      </c>
      <c r="AE640" s="987">
        <f t="shared" si="170"/>
        <v>0</v>
      </c>
      <c r="AF640" s="987">
        <f t="shared" si="170"/>
        <v>0</v>
      </c>
      <c r="AG640" s="987">
        <f t="shared" si="170"/>
        <v>0</v>
      </c>
      <c r="AH640" s="987">
        <f t="shared" si="170"/>
        <v>0</v>
      </c>
      <c r="AI640" s="987">
        <f t="shared" si="170"/>
        <v>0</v>
      </c>
      <c r="AJ640" s="987">
        <f t="shared" si="170"/>
        <v>0</v>
      </c>
      <c r="AK640" s="987">
        <f t="shared" si="170"/>
        <v>0</v>
      </c>
      <c r="AL640" s="987">
        <f t="shared" si="171"/>
        <v>0</v>
      </c>
      <c r="AM640" s="987">
        <f t="shared" si="171"/>
        <v>0</v>
      </c>
      <c r="AN640" s="987">
        <f t="shared" si="171"/>
        <v>0</v>
      </c>
      <c r="AO640" s="987">
        <f t="shared" si="171"/>
        <v>0</v>
      </c>
      <c r="AP640" s="987">
        <f t="shared" si="171"/>
        <v>0</v>
      </c>
      <c r="AQ640" s="987">
        <f t="shared" si="171"/>
        <v>0</v>
      </c>
      <c r="AR640" s="987">
        <f t="shared" si="171"/>
        <v>0</v>
      </c>
    </row>
    <row r="641" spans="2:44">
      <c r="B641" s="948">
        <v>954</v>
      </c>
      <c r="C641" s="950" t="s">
        <v>3521</v>
      </c>
      <c r="D641" s="951">
        <v>1006</v>
      </c>
      <c r="E641" s="951" t="s">
        <v>3538</v>
      </c>
      <c r="F641" s="948" t="s">
        <v>4651</v>
      </c>
      <c r="G641" s="949">
        <v>45225</v>
      </c>
      <c r="H641" s="948" t="s">
        <v>4652</v>
      </c>
      <c r="I641" s="948" t="s">
        <v>4409</v>
      </c>
      <c r="J641" s="948" t="s">
        <v>473</v>
      </c>
      <c r="K641" s="948" t="s">
        <v>3557</v>
      </c>
      <c r="L641" s="960">
        <v>54</v>
      </c>
      <c r="M641" s="987">
        <v>4.79</v>
      </c>
      <c r="N641" s="987">
        <v>0.96</v>
      </c>
      <c r="O641" s="987">
        <f t="shared" si="157"/>
        <v>5.75</v>
      </c>
      <c r="P641" s="987"/>
      <c r="Q641" s="987"/>
      <c r="R641" s="987"/>
      <c r="S641" s="987"/>
      <c r="T641" s="987"/>
      <c r="U641" s="987"/>
      <c r="V641" s="987">
        <f>O641</f>
        <v>5.75</v>
      </c>
      <c r="W641" s="987"/>
      <c r="X641" s="987"/>
      <c r="Y641" s="987"/>
      <c r="Z641" s="987">
        <f t="shared" si="158"/>
        <v>0</v>
      </c>
      <c r="AA641" s="987"/>
      <c r="AB641" s="987">
        <f t="shared" si="170"/>
        <v>4.79</v>
      </c>
      <c r="AC641" s="987">
        <f t="shared" si="170"/>
        <v>0</v>
      </c>
      <c r="AD641" s="987">
        <f t="shared" si="170"/>
        <v>0</v>
      </c>
      <c r="AE641" s="987">
        <f t="shared" si="170"/>
        <v>0</v>
      </c>
      <c r="AF641" s="987">
        <f t="shared" si="170"/>
        <v>0</v>
      </c>
      <c r="AG641" s="987">
        <f t="shared" si="170"/>
        <v>0</v>
      </c>
      <c r="AH641" s="987">
        <f t="shared" si="170"/>
        <v>0</v>
      </c>
      <c r="AI641" s="987">
        <f t="shared" si="170"/>
        <v>0</v>
      </c>
      <c r="AJ641" s="987">
        <f t="shared" si="170"/>
        <v>0</v>
      </c>
      <c r="AK641" s="987">
        <f t="shared" si="170"/>
        <v>0</v>
      </c>
      <c r="AL641" s="987">
        <f t="shared" si="171"/>
        <v>0</v>
      </c>
      <c r="AM641" s="987">
        <f t="shared" si="171"/>
        <v>0</v>
      </c>
      <c r="AN641" s="987">
        <f t="shared" si="171"/>
        <v>0</v>
      </c>
      <c r="AO641" s="987">
        <f t="shared" si="171"/>
        <v>0</v>
      </c>
      <c r="AP641" s="987">
        <f t="shared" si="171"/>
        <v>0</v>
      </c>
      <c r="AQ641" s="987">
        <f t="shared" si="171"/>
        <v>0</v>
      </c>
      <c r="AR641" s="987">
        <f t="shared" si="171"/>
        <v>0</v>
      </c>
    </row>
    <row r="642" spans="2:44">
      <c r="B642" s="948">
        <v>955</v>
      </c>
      <c r="C642" s="950" t="s">
        <v>3521</v>
      </c>
      <c r="D642" s="951">
        <v>1007</v>
      </c>
      <c r="E642" s="951" t="s">
        <v>3538</v>
      </c>
      <c r="F642" s="948" t="s">
        <v>4653</v>
      </c>
      <c r="G642" s="949">
        <v>45234</v>
      </c>
      <c r="H642" s="948" t="s">
        <v>4654</v>
      </c>
      <c r="I642" s="948" t="s">
        <v>4409</v>
      </c>
      <c r="J642" s="948" t="s">
        <v>473</v>
      </c>
      <c r="K642" s="948" t="s">
        <v>3557</v>
      </c>
      <c r="L642" s="960">
        <v>54</v>
      </c>
      <c r="M642" s="987">
        <v>35.79</v>
      </c>
      <c r="N642" s="987">
        <v>7.1599999999999993</v>
      </c>
      <c r="O642" s="987">
        <f t="shared" si="157"/>
        <v>42.949999999999996</v>
      </c>
      <c r="P642" s="987"/>
      <c r="Q642" s="987"/>
      <c r="R642" s="987"/>
      <c r="S642" s="987"/>
      <c r="T642" s="987"/>
      <c r="U642" s="987"/>
      <c r="V642" s="987">
        <f>O642</f>
        <v>42.949999999999996</v>
      </c>
      <c r="W642" s="987"/>
      <c r="X642" s="987"/>
      <c r="Y642" s="987"/>
      <c r="Z642" s="987">
        <f t="shared" si="158"/>
        <v>0</v>
      </c>
      <c r="AA642" s="987"/>
      <c r="AB642" s="987">
        <f t="shared" si="170"/>
        <v>35.79</v>
      </c>
      <c r="AC642" s="987">
        <f t="shared" si="170"/>
        <v>0</v>
      </c>
      <c r="AD642" s="987">
        <f t="shared" si="170"/>
        <v>0</v>
      </c>
      <c r="AE642" s="987">
        <f t="shared" si="170"/>
        <v>0</v>
      </c>
      <c r="AF642" s="987">
        <f t="shared" si="170"/>
        <v>0</v>
      </c>
      <c r="AG642" s="987">
        <f t="shared" si="170"/>
        <v>0</v>
      </c>
      <c r="AH642" s="987">
        <f t="shared" si="170"/>
        <v>0</v>
      </c>
      <c r="AI642" s="987">
        <f t="shared" si="170"/>
        <v>0</v>
      </c>
      <c r="AJ642" s="987">
        <f t="shared" si="170"/>
        <v>0</v>
      </c>
      <c r="AK642" s="987">
        <f t="shared" si="170"/>
        <v>0</v>
      </c>
      <c r="AL642" s="987">
        <f t="shared" si="171"/>
        <v>0</v>
      </c>
      <c r="AM642" s="987">
        <f t="shared" si="171"/>
        <v>0</v>
      </c>
      <c r="AN642" s="987">
        <f t="shared" si="171"/>
        <v>0</v>
      </c>
      <c r="AO642" s="987">
        <f t="shared" si="171"/>
        <v>0</v>
      </c>
      <c r="AP642" s="987">
        <f t="shared" si="171"/>
        <v>0</v>
      </c>
      <c r="AQ642" s="987">
        <f t="shared" si="171"/>
        <v>0</v>
      </c>
      <c r="AR642" s="987">
        <f t="shared" si="171"/>
        <v>0</v>
      </c>
    </row>
    <row r="643" spans="2:44">
      <c r="B643" s="948">
        <v>956</v>
      </c>
      <c r="C643" s="950" t="s">
        <v>3521</v>
      </c>
      <c r="D643" s="951">
        <v>1008</v>
      </c>
      <c r="E643" s="951" t="s">
        <v>3538</v>
      </c>
      <c r="F643" s="948" t="s">
        <v>4655</v>
      </c>
      <c r="G643" s="949">
        <v>45241</v>
      </c>
      <c r="H643" s="948" t="s">
        <v>4656</v>
      </c>
      <c r="I643" s="948" t="s">
        <v>4409</v>
      </c>
      <c r="J643" s="948" t="s">
        <v>473</v>
      </c>
      <c r="K643" s="948" t="s">
        <v>3557</v>
      </c>
      <c r="L643" s="960">
        <v>54</v>
      </c>
      <c r="M643" s="987">
        <v>7.4</v>
      </c>
      <c r="N643" s="987">
        <v>1.48</v>
      </c>
      <c r="O643" s="987">
        <f t="shared" si="157"/>
        <v>8.8800000000000008</v>
      </c>
      <c r="P643" s="987"/>
      <c r="Q643" s="987"/>
      <c r="R643" s="987"/>
      <c r="S643" s="987"/>
      <c r="T643" s="987"/>
      <c r="U643" s="987"/>
      <c r="V643" s="987">
        <f>O643</f>
        <v>8.8800000000000008</v>
      </c>
      <c r="W643" s="987"/>
      <c r="X643" s="987"/>
      <c r="Y643" s="987"/>
      <c r="Z643" s="987">
        <f t="shared" si="158"/>
        <v>0</v>
      </c>
      <c r="AA643" s="987"/>
      <c r="AB643" s="987">
        <f t="shared" si="170"/>
        <v>7.4</v>
      </c>
      <c r="AC643" s="987">
        <f t="shared" si="170"/>
        <v>0</v>
      </c>
      <c r="AD643" s="987">
        <f t="shared" si="170"/>
        <v>0</v>
      </c>
      <c r="AE643" s="987">
        <f t="shared" si="170"/>
        <v>0</v>
      </c>
      <c r="AF643" s="987">
        <f t="shared" si="170"/>
        <v>0</v>
      </c>
      <c r="AG643" s="987">
        <f t="shared" si="170"/>
        <v>0</v>
      </c>
      <c r="AH643" s="987">
        <f t="shared" si="170"/>
        <v>0</v>
      </c>
      <c r="AI643" s="987">
        <f t="shared" si="170"/>
        <v>0</v>
      </c>
      <c r="AJ643" s="987">
        <f t="shared" si="170"/>
        <v>0</v>
      </c>
      <c r="AK643" s="987">
        <f t="shared" si="170"/>
        <v>0</v>
      </c>
      <c r="AL643" s="987">
        <f t="shared" si="171"/>
        <v>0</v>
      </c>
      <c r="AM643" s="987">
        <f t="shared" si="171"/>
        <v>0</v>
      </c>
      <c r="AN643" s="987">
        <f t="shared" si="171"/>
        <v>0</v>
      </c>
      <c r="AO643" s="987">
        <f t="shared" si="171"/>
        <v>0</v>
      </c>
      <c r="AP643" s="987">
        <f t="shared" si="171"/>
        <v>0</v>
      </c>
      <c r="AQ643" s="987">
        <f t="shared" si="171"/>
        <v>0</v>
      </c>
      <c r="AR643" s="987">
        <f t="shared" si="171"/>
        <v>0</v>
      </c>
    </row>
    <row r="644" spans="2:44">
      <c r="B644" s="948">
        <v>957</v>
      </c>
      <c r="C644" s="950" t="s">
        <v>3521</v>
      </c>
      <c r="D644" s="951">
        <v>1009</v>
      </c>
      <c r="E644" s="951" t="s">
        <v>3538</v>
      </c>
      <c r="F644" s="948" t="s">
        <v>4657</v>
      </c>
      <c r="G644" s="949">
        <v>45199</v>
      </c>
      <c r="H644" s="948" t="s">
        <v>4658</v>
      </c>
      <c r="I644" s="948" t="s">
        <v>4409</v>
      </c>
      <c r="J644" s="948" t="s">
        <v>473</v>
      </c>
      <c r="K644" s="948" t="s">
        <v>3557</v>
      </c>
      <c r="L644" s="960">
        <v>54</v>
      </c>
      <c r="M644" s="987">
        <v>541.66999999999996</v>
      </c>
      <c r="N644" s="987">
        <v>108.33</v>
      </c>
      <c r="O644" s="987">
        <f t="shared" si="157"/>
        <v>650</v>
      </c>
      <c r="P644" s="987"/>
      <c r="Q644" s="987"/>
      <c r="R644" s="987"/>
      <c r="S644" s="987"/>
      <c r="T644" s="987"/>
      <c r="U644" s="987"/>
      <c r="V644" s="987">
        <f>O644</f>
        <v>650</v>
      </c>
      <c r="W644" s="987"/>
      <c r="X644" s="987"/>
      <c r="Y644" s="987"/>
      <c r="Z644" s="987">
        <f t="shared" si="158"/>
        <v>0</v>
      </c>
      <c r="AA644" s="987"/>
      <c r="AB644" s="987">
        <f t="shared" si="170"/>
        <v>541.66999999999996</v>
      </c>
      <c r="AC644" s="987">
        <f t="shared" si="170"/>
        <v>0</v>
      </c>
      <c r="AD644" s="987">
        <f t="shared" si="170"/>
        <v>0</v>
      </c>
      <c r="AE644" s="987">
        <f t="shared" si="170"/>
        <v>0</v>
      </c>
      <c r="AF644" s="987">
        <f t="shared" si="170"/>
        <v>0</v>
      </c>
      <c r="AG644" s="987">
        <f t="shared" si="170"/>
        <v>0</v>
      </c>
      <c r="AH644" s="987">
        <f t="shared" si="170"/>
        <v>0</v>
      </c>
      <c r="AI644" s="987">
        <f t="shared" si="170"/>
        <v>0</v>
      </c>
      <c r="AJ644" s="987">
        <f t="shared" si="170"/>
        <v>0</v>
      </c>
      <c r="AK644" s="987">
        <f t="shared" si="170"/>
        <v>0</v>
      </c>
      <c r="AL644" s="987">
        <f t="shared" si="171"/>
        <v>0</v>
      </c>
      <c r="AM644" s="987">
        <f t="shared" si="171"/>
        <v>0</v>
      </c>
      <c r="AN644" s="987">
        <f t="shared" si="171"/>
        <v>0</v>
      </c>
      <c r="AO644" s="987">
        <f t="shared" si="171"/>
        <v>0</v>
      </c>
      <c r="AP644" s="987">
        <f t="shared" si="171"/>
        <v>0</v>
      </c>
      <c r="AQ644" s="987">
        <f t="shared" si="171"/>
        <v>0</v>
      </c>
      <c r="AR644" s="987">
        <f t="shared" si="171"/>
        <v>0</v>
      </c>
    </row>
    <row r="645" spans="2:44">
      <c r="B645" s="948">
        <v>958</v>
      </c>
      <c r="C645" s="950" t="s">
        <v>3521</v>
      </c>
      <c r="D645" s="951">
        <v>1010</v>
      </c>
      <c r="E645" s="951" t="s">
        <v>3538</v>
      </c>
      <c r="F645" s="948" t="s">
        <v>4659</v>
      </c>
      <c r="G645" s="949">
        <v>45218</v>
      </c>
      <c r="H645" s="948" t="s">
        <v>4660</v>
      </c>
      <c r="I645" s="948" t="s">
        <v>4409</v>
      </c>
      <c r="J645" s="948" t="s">
        <v>473</v>
      </c>
      <c r="K645" s="948" t="s">
        <v>3557</v>
      </c>
      <c r="L645" s="960">
        <v>54</v>
      </c>
      <c r="M645" s="987">
        <v>99.97999999999999</v>
      </c>
      <c r="N645" s="987">
        <v>20</v>
      </c>
      <c r="O645" s="987">
        <f t="shared" si="157"/>
        <v>119.97999999999999</v>
      </c>
      <c r="P645" s="987" t="s">
        <v>4661</v>
      </c>
      <c r="Q645" s="987"/>
      <c r="R645" s="987"/>
      <c r="S645" s="987"/>
      <c r="T645" s="987"/>
      <c r="U645" s="987"/>
      <c r="V645" s="987">
        <f>O645+R645</f>
        <v>119.97999999999999</v>
      </c>
      <c r="W645" s="987"/>
      <c r="X645" s="987"/>
      <c r="Y645" s="987"/>
      <c r="Z645" s="987">
        <f t="shared" si="158"/>
        <v>0</v>
      </c>
      <c r="AA645" s="987"/>
      <c r="AB645" s="987">
        <f t="shared" si="170"/>
        <v>99.97999999999999</v>
      </c>
      <c r="AC645" s="987">
        <f t="shared" si="170"/>
        <v>0</v>
      </c>
      <c r="AD645" s="987">
        <f t="shared" si="170"/>
        <v>0</v>
      </c>
      <c r="AE645" s="987">
        <f t="shared" si="170"/>
        <v>0</v>
      </c>
      <c r="AF645" s="987">
        <f t="shared" si="170"/>
        <v>0</v>
      </c>
      <c r="AG645" s="987">
        <f t="shared" si="170"/>
        <v>0</v>
      </c>
      <c r="AH645" s="987">
        <f t="shared" si="170"/>
        <v>0</v>
      </c>
      <c r="AI645" s="987">
        <f t="shared" si="170"/>
        <v>0</v>
      </c>
      <c r="AJ645" s="987">
        <f t="shared" si="170"/>
        <v>0</v>
      </c>
      <c r="AK645" s="987">
        <f t="shared" si="170"/>
        <v>0</v>
      </c>
      <c r="AL645" s="987">
        <f t="shared" si="171"/>
        <v>0</v>
      </c>
      <c r="AM645" s="987">
        <f t="shared" si="171"/>
        <v>0</v>
      </c>
      <c r="AN645" s="987">
        <f t="shared" si="171"/>
        <v>0</v>
      </c>
      <c r="AO645" s="987">
        <f t="shared" si="171"/>
        <v>0</v>
      </c>
      <c r="AP645" s="987">
        <f t="shared" si="171"/>
        <v>0</v>
      </c>
      <c r="AQ645" s="987">
        <f t="shared" si="171"/>
        <v>0</v>
      </c>
      <c r="AR645" s="987">
        <f t="shared" si="171"/>
        <v>0</v>
      </c>
    </row>
    <row r="646" spans="2:44">
      <c r="B646" s="948">
        <v>959</v>
      </c>
      <c r="C646" s="950" t="s">
        <v>3521</v>
      </c>
      <c r="D646" s="951">
        <v>1011</v>
      </c>
      <c r="E646" s="951" t="s">
        <v>3538</v>
      </c>
      <c r="F646" s="948" t="s">
        <v>4662</v>
      </c>
      <c r="G646" s="949">
        <v>45223</v>
      </c>
      <c r="H646" s="948" t="s">
        <v>4663</v>
      </c>
      <c r="I646" s="948" t="s">
        <v>4409</v>
      </c>
      <c r="J646" s="948" t="s">
        <v>473</v>
      </c>
      <c r="K646" s="948" t="s">
        <v>3557</v>
      </c>
      <c r="L646" s="960">
        <v>54</v>
      </c>
      <c r="M646" s="987">
        <v>10.74</v>
      </c>
      <c r="N646" s="987">
        <v>2.15</v>
      </c>
      <c r="O646" s="987">
        <f t="shared" si="157"/>
        <v>12.89</v>
      </c>
      <c r="P646" s="987"/>
      <c r="Q646" s="987"/>
      <c r="R646" s="987"/>
      <c r="S646" s="987"/>
      <c r="T646" s="987"/>
      <c r="U646" s="987"/>
      <c r="V646" s="987">
        <f>O646</f>
        <v>12.89</v>
      </c>
      <c r="W646" s="987"/>
      <c r="X646" s="987"/>
      <c r="Y646" s="987"/>
      <c r="Z646" s="987">
        <f t="shared" si="158"/>
        <v>0</v>
      </c>
      <c r="AA646" s="987"/>
      <c r="AB646" s="987">
        <f t="shared" si="170"/>
        <v>10.74</v>
      </c>
      <c r="AC646" s="987">
        <f t="shared" si="170"/>
        <v>0</v>
      </c>
      <c r="AD646" s="987">
        <f t="shared" si="170"/>
        <v>0</v>
      </c>
      <c r="AE646" s="987">
        <f t="shared" si="170"/>
        <v>0</v>
      </c>
      <c r="AF646" s="987">
        <f t="shared" si="170"/>
        <v>0</v>
      </c>
      <c r="AG646" s="987">
        <f t="shared" si="170"/>
        <v>0</v>
      </c>
      <c r="AH646" s="987">
        <f t="shared" si="170"/>
        <v>0</v>
      </c>
      <c r="AI646" s="987">
        <f t="shared" si="170"/>
        <v>0</v>
      </c>
      <c r="AJ646" s="987">
        <f t="shared" si="170"/>
        <v>0</v>
      </c>
      <c r="AK646" s="987">
        <f t="shared" si="170"/>
        <v>0</v>
      </c>
      <c r="AL646" s="987">
        <f t="shared" si="171"/>
        <v>0</v>
      </c>
      <c r="AM646" s="987">
        <f t="shared" si="171"/>
        <v>0</v>
      </c>
      <c r="AN646" s="987">
        <f t="shared" si="171"/>
        <v>0</v>
      </c>
      <c r="AO646" s="987">
        <f t="shared" si="171"/>
        <v>0</v>
      </c>
      <c r="AP646" s="987">
        <f t="shared" si="171"/>
        <v>0</v>
      </c>
      <c r="AQ646" s="987">
        <f t="shared" si="171"/>
        <v>0</v>
      </c>
      <c r="AR646" s="987">
        <f t="shared" si="171"/>
        <v>0</v>
      </c>
    </row>
    <row r="647" spans="2:44">
      <c r="B647" s="948">
        <v>960</v>
      </c>
      <c r="C647" s="950" t="s">
        <v>3521</v>
      </c>
      <c r="D647" s="951">
        <v>1012</v>
      </c>
      <c r="E647" s="951" t="s">
        <v>3538</v>
      </c>
      <c r="F647" s="948" t="s">
        <v>4664</v>
      </c>
      <c r="G647" s="949">
        <v>45232</v>
      </c>
      <c r="H647" s="948" t="s">
        <v>4665</v>
      </c>
      <c r="I647" s="948" t="s">
        <v>4409</v>
      </c>
      <c r="J647" s="948" t="s">
        <v>473</v>
      </c>
      <c r="K647" s="948" t="s">
        <v>3557</v>
      </c>
      <c r="L647" s="960">
        <v>54</v>
      </c>
      <c r="M647" s="987">
        <v>13.330000000000002</v>
      </c>
      <c r="N647" s="987">
        <v>2.67</v>
      </c>
      <c r="O647" s="987">
        <f t="shared" si="157"/>
        <v>16</v>
      </c>
      <c r="P647" s="987"/>
      <c r="Q647" s="987"/>
      <c r="R647" s="987"/>
      <c r="S647" s="987"/>
      <c r="T647" s="987"/>
      <c r="U647" s="987"/>
      <c r="V647" s="987">
        <f>O647</f>
        <v>16</v>
      </c>
      <c r="W647" s="987"/>
      <c r="X647" s="987"/>
      <c r="Y647" s="987"/>
      <c r="Z647" s="987">
        <f t="shared" si="158"/>
        <v>0</v>
      </c>
      <c r="AA647" s="987"/>
      <c r="AB647" s="987">
        <f t="shared" si="170"/>
        <v>13.330000000000002</v>
      </c>
      <c r="AC647" s="987">
        <f t="shared" si="170"/>
        <v>0</v>
      </c>
      <c r="AD647" s="987">
        <f t="shared" si="170"/>
        <v>0</v>
      </c>
      <c r="AE647" s="987">
        <f t="shared" si="170"/>
        <v>0</v>
      </c>
      <c r="AF647" s="987">
        <f t="shared" si="170"/>
        <v>0</v>
      </c>
      <c r="AG647" s="987">
        <f t="shared" si="170"/>
        <v>0</v>
      </c>
      <c r="AH647" s="987">
        <f t="shared" si="170"/>
        <v>0</v>
      </c>
      <c r="AI647" s="987">
        <f t="shared" si="170"/>
        <v>0</v>
      </c>
      <c r="AJ647" s="987">
        <f t="shared" si="170"/>
        <v>0</v>
      </c>
      <c r="AK647" s="987">
        <f t="shared" si="170"/>
        <v>0</v>
      </c>
      <c r="AL647" s="987">
        <f t="shared" si="171"/>
        <v>0</v>
      </c>
      <c r="AM647" s="987">
        <f t="shared" si="171"/>
        <v>0</v>
      </c>
      <c r="AN647" s="987">
        <f t="shared" si="171"/>
        <v>0</v>
      </c>
      <c r="AO647" s="987">
        <f t="shared" si="171"/>
        <v>0</v>
      </c>
      <c r="AP647" s="987">
        <f t="shared" si="171"/>
        <v>0</v>
      </c>
      <c r="AQ647" s="987">
        <f t="shared" si="171"/>
        <v>0</v>
      </c>
      <c r="AR647" s="987">
        <f t="shared" si="171"/>
        <v>0</v>
      </c>
    </row>
    <row r="648" spans="2:44">
      <c r="B648" s="948">
        <v>961</v>
      </c>
      <c r="C648" s="950" t="s">
        <v>3521</v>
      </c>
      <c r="D648" s="951">
        <v>1013</v>
      </c>
      <c r="E648" s="951" t="s">
        <v>3538</v>
      </c>
      <c r="F648" s="948" t="s">
        <v>4666</v>
      </c>
      <c r="G648" s="949">
        <v>45236</v>
      </c>
      <c r="H648" s="948" t="s">
        <v>4667</v>
      </c>
      <c r="I648" s="948" t="s">
        <v>4409</v>
      </c>
      <c r="J648" s="948" t="s">
        <v>473</v>
      </c>
      <c r="K648" s="948" t="s">
        <v>3557</v>
      </c>
      <c r="L648" s="960">
        <v>54</v>
      </c>
      <c r="M648" s="987">
        <v>20.830000000000002</v>
      </c>
      <c r="N648" s="987">
        <v>4.17</v>
      </c>
      <c r="O648" s="987">
        <f t="shared" ref="O648:O711" si="172">M648+N648</f>
        <v>25</v>
      </c>
      <c r="P648" s="987"/>
      <c r="Q648" s="987"/>
      <c r="R648" s="987"/>
      <c r="S648" s="987"/>
      <c r="T648" s="987"/>
      <c r="U648" s="987"/>
      <c r="V648" s="987">
        <f>O648</f>
        <v>25</v>
      </c>
      <c r="W648" s="987"/>
      <c r="X648" s="987"/>
      <c r="Y648" s="987"/>
      <c r="Z648" s="987">
        <f t="shared" ref="Z648:Z711" si="173">O648-SUM(T648:Y648)+S648+R648</f>
        <v>0</v>
      </c>
      <c r="AA648" s="987"/>
      <c r="AB648" s="987">
        <f t="shared" ref="AB648:AK657" si="174">IF(AB$6-$L648=0,$M648,0)</f>
        <v>20.830000000000002</v>
      </c>
      <c r="AC648" s="987">
        <f t="shared" si="174"/>
        <v>0</v>
      </c>
      <c r="AD648" s="987">
        <f t="shared" si="174"/>
        <v>0</v>
      </c>
      <c r="AE648" s="987">
        <f t="shared" si="174"/>
        <v>0</v>
      </c>
      <c r="AF648" s="987">
        <f t="shared" si="174"/>
        <v>0</v>
      </c>
      <c r="AG648" s="987">
        <f t="shared" si="174"/>
        <v>0</v>
      </c>
      <c r="AH648" s="987">
        <f t="shared" si="174"/>
        <v>0</v>
      </c>
      <c r="AI648" s="987">
        <f t="shared" si="174"/>
        <v>0</v>
      </c>
      <c r="AJ648" s="987">
        <f t="shared" si="174"/>
        <v>0</v>
      </c>
      <c r="AK648" s="987">
        <f t="shared" si="174"/>
        <v>0</v>
      </c>
      <c r="AL648" s="987">
        <f t="shared" ref="AL648:AR657" si="175">IF(AL$6-$L648=0,$M648,0)</f>
        <v>0</v>
      </c>
      <c r="AM648" s="987">
        <f t="shared" si="175"/>
        <v>0</v>
      </c>
      <c r="AN648" s="987">
        <f t="shared" si="175"/>
        <v>0</v>
      </c>
      <c r="AO648" s="987">
        <f t="shared" si="175"/>
        <v>0</v>
      </c>
      <c r="AP648" s="987">
        <f t="shared" si="175"/>
        <v>0</v>
      </c>
      <c r="AQ648" s="987">
        <f t="shared" si="175"/>
        <v>0</v>
      </c>
      <c r="AR648" s="987">
        <f t="shared" si="175"/>
        <v>0</v>
      </c>
    </row>
    <row r="649" spans="2:44">
      <c r="B649" s="948">
        <v>962</v>
      </c>
      <c r="C649" s="950" t="s">
        <v>3521</v>
      </c>
      <c r="D649" s="951">
        <v>1014</v>
      </c>
      <c r="E649" s="951" t="s">
        <v>3538</v>
      </c>
      <c r="F649" s="948" t="s">
        <v>4668</v>
      </c>
      <c r="G649" s="949">
        <v>45244</v>
      </c>
      <c r="H649" s="948" t="s">
        <v>4669</v>
      </c>
      <c r="I649" s="948" t="s">
        <v>4409</v>
      </c>
      <c r="J649" s="948" t="s">
        <v>473</v>
      </c>
      <c r="K649" s="948" t="s">
        <v>3557</v>
      </c>
      <c r="L649" s="960">
        <v>54</v>
      </c>
      <c r="M649" s="987">
        <v>540.83000000000004</v>
      </c>
      <c r="N649" s="987">
        <v>108.17</v>
      </c>
      <c r="O649" s="987">
        <f t="shared" si="172"/>
        <v>649</v>
      </c>
      <c r="P649" s="987"/>
      <c r="Q649" s="987"/>
      <c r="R649" s="987"/>
      <c r="S649" s="987"/>
      <c r="T649" s="987"/>
      <c r="U649" s="987"/>
      <c r="V649" s="987">
        <f>O649</f>
        <v>649</v>
      </c>
      <c r="W649" s="987"/>
      <c r="X649" s="987"/>
      <c r="Y649" s="987"/>
      <c r="Z649" s="987">
        <f t="shared" si="173"/>
        <v>0</v>
      </c>
      <c r="AA649" s="987"/>
      <c r="AB649" s="987">
        <f t="shared" si="174"/>
        <v>540.83000000000004</v>
      </c>
      <c r="AC649" s="987">
        <f t="shared" si="174"/>
        <v>0</v>
      </c>
      <c r="AD649" s="987">
        <f t="shared" si="174"/>
        <v>0</v>
      </c>
      <c r="AE649" s="987">
        <f t="shared" si="174"/>
        <v>0</v>
      </c>
      <c r="AF649" s="987">
        <f t="shared" si="174"/>
        <v>0</v>
      </c>
      <c r="AG649" s="987">
        <f t="shared" si="174"/>
        <v>0</v>
      </c>
      <c r="AH649" s="987">
        <f t="shared" si="174"/>
        <v>0</v>
      </c>
      <c r="AI649" s="987">
        <f t="shared" si="174"/>
        <v>0</v>
      </c>
      <c r="AJ649" s="987">
        <f t="shared" si="174"/>
        <v>0</v>
      </c>
      <c r="AK649" s="987">
        <f t="shared" si="174"/>
        <v>0</v>
      </c>
      <c r="AL649" s="987">
        <f t="shared" si="175"/>
        <v>0</v>
      </c>
      <c r="AM649" s="987">
        <f t="shared" si="175"/>
        <v>0</v>
      </c>
      <c r="AN649" s="987">
        <f t="shared" si="175"/>
        <v>0</v>
      </c>
      <c r="AO649" s="987">
        <f t="shared" si="175"/>
        <v>0</v>
      </c>
      <c r="AP649" s="987">
        <f t="shared" si="175"/>
        <v>0</v>
      </c>
      <c r="AQ649" s="987">
        <f t="shared" si="175"/>
        <v>0</v>
      </c>
      <c r="AR649" s="987">
        <f t="shared" si="175"/>
        <v>0</v>
      </c>
    </row>
    <row r="650" spans="2:44">
      <c r="B650" s="948">
        <v>963</v>
      </c>
      <c r="C650" s="950" t="s">
        <v>3521</v>
      </c>
      <c r="D650" s="951">
        <v>1015</v>
      </c>
      <c r="E650" s="951" t="s">
        <v>3538</v>
      </c>
      <c r="F650" s="948" t="s">
        <v>4670</v>
      </c>
      <c r="G650" s="949">
        <v>45170</v>
      </c>
      <c r="H650" s="948" t="s">
        <v>4671</v>
      </c>
      <c r="I650" s="948" t="s">
        <v>4409</v>
      </c>
      <c r="J650" s="948" t="s">
        <v>473</v>
      </c>
      <c r="K650" s="948" t="s">
        <v>3557</v>
      </c>
      <c r="L650" s="960">
        <v>54</v>
      </c>
      <c r="M650" s="987">
        <v>100</v>
      </c>
      <c r="N650" s="987">
        <v>20</v>
      </c>
      <c r="O650" s="987">
        <f t="shared" si="172"/>
        <v>120</v>
      </c>
      <c r="P650" s="987" t="s">
        <v>2461</v>
      </c>
      <c r="Q650" s="987"/>
      <c r="R650" s="987"/>
      <c r="S650" s="987"/>
      <c r="T650" s="987"/>
      <c r="U650" s="987">
        <f>O650</f>
        <v>120</v>
      </c>
      <c r="V650" s="987"/>
      <c r="W650" s="987"/>
      <c r="X650" s="987"/>
      <c r="Y650" s="987"/>
      <c r="Z650" s="987">
        <f t="shared" si="173"/>
        <v>0</v>
      </c>
      <c r="AA650" s="987"/>
      <c r="AB650" s="987">
        <f t="shared" si="174"/>
        <v>100</v>
      </c>
      <c r="AC650" s="987">
        <f t="shared" si="174"/>
        <v>0</v>
      </c>
      <c r="AD650" s="987">
        <f t="shared" si="174"/>
        <v>0</v>
      </c>
      <c r="AE650" s="987">
        <f t="shared" si="174"/>
        <v>0</v>
      </c>
      <c r="AF650" s="987">
        <f t="shared" si="174"/>
        <v>0</v>
      </c>
      <c r="AG650" s="987">
        <f t="shared" si="174"/>
        <v>0</v>
      </c>
      <c r="AH650" s="987">
        <f t="shared" si="174"/>
        <v>0</v>
      </c>
      <c r="AI650" s="987">
        <f t="shared" si="174"/>
        <v>0</v>
      </c>
      <c r="AJ650" s="987">
        <f t="shared" si="174"/>
        <v>0</v>
      </c>
      <c r="AK650" s="987">
        <f t="shared" si="174"/>
        <v>0</v>
      </c>
      <c r="AL650" s="987">
        <f t="shared" si="175"/>
        <v>0</v>
      </c>
      <c r="AM650" s="987">
        <f t="shared" si="175"/>
        <v>0</v>
      </c>
      <c r="AN650" s="987">
        <f t="shared" si="175"/>
        <v>0</v>
      </c>
      <c r="AO650" s="987">
        <f t="shared" si="175"/>
        <v>0</v>
      </c>
      <c r="AP650" s="987">
        <f t="shared" si="175"/>
        <v>0</v>
      </c>
      <c r="AQ650" s="987">
        <f t="shared" si="175"/>
        <v>0</v>
      </c>
      <c r="AR650" s="987">
        <f t="shared" si="175"/>
        <v>0</v>
      </c>
    </row>
    <row r="651" spans="2:44">
      <c r="B651" s="948">
        <v>964</v>
      </c>
      <c r="C651" s="950" t="s">
        <v>3521</v>
      </c>
      <c r="D651" s="951">
        <v>1016</v>
      </c>
      <c r="E651" s="951" t="s">
        <v>3538</v>
      </c>
      <c r="F651" s="948" t="s">
        <v>4672</v>
      </c>
      <c r="G651" s="949">
        <v>45182</v>
      </c>
      <c r="H651" s="948" t="s">
        <v>4673</v>
      </c>
      <c r="I651" s="948" t="s">
        <v>4409</v>
      </c>
      <c r="J651" s="948" t="s">
        <v>473</v>
      </c>
      <c r="K651" s="948" t="s">
        <v>3557</v>
      </c>
      <c r="L651" s="960">
        <v>54</v>
      </c>
      <c r="M651" s="987">
        <v>312.5</v>
      </c>
      <c r="N651" s="987">
        <v>62.5</v>
      </c>
      <c r="O651" s="987">
        <f t="shared" si="172"/>
        <v>375</v>
      </c>
      <c r="P651" s="987"/>
      <c r="Q651" s="987"/>
      <c r="R651" s="987"/>
      <c r="S651" s="987"/>
      <c r="T651" s="987"/>
      <c r="U651" s="987"/>
      <c r="V651" s="987">
        <f>O651</f>
        <v>375</v>
      </c>
      <c r="W651" s="987"/>
      <c r="X651" s="987"/>
      <c r="Y651" s="987"/>
      <c r="Z651" s="987">
        <f t="shared" si="173"/>
        <v>0</v>
      </c>
      <c r="AA651" s="987"/>
      <c r="AB651" s="987">
        <f t="shared" si="174"/>
        <v>312.5</v>
      </c>
      <c r="AC651" s="987">
        <f t="shared" si="174"/>
        <v>0</v>
      </c>
      <c r="AD651" s="987">
        <f t="shared" si="174"/>
        <v>0</v>
      </c>
      <c r="AE651" s="987">
        <f t="shared" si="174"/>
        <v>0</v>
      </c>
      <c r="AF651" s="987">
        <f t="shared" si="174"/>
        <v>0</v>
      </c>
      <c r="AG651" s="987">
        <f t="shared" si="174"/>
        <v>0</v>
      </c>
      <c r="AH651" s="987">
        <f t="shared" si="174"/>
        <v>0</v>
      </c>
      <c r="AI651" s="987">
        <f t="shared" si="174"/>
        <v>0</v>
      </c>
      <c r="AJ651" s="987">
        <f t="shared" si="174"/>
        <v>0</v>
      </c>
      <c r="AK651" s="987">
        <f t="shared" si="174"/>
        <v>0</v>
      </c>
      <c r="AL651" s="987">
        <f t="shared" si="175"/>
        <v>0</v>
      </c>
      <c r="AM651" s="987">
        <f t="shared" si="175"/>
        <v>0</v>
      </c>
      <c r="AN651" s="987">
        <f t="shared" si="175"/>
        <v>0</v>
      </c>
      <c r="AO651" s="987">
        <f t="shared" si="175"/>
        <v>0</v>
      </c>
      <c r="AP651" s="987">
        <f t="shared" si="175"/>
        <v>0</v>
      </c>
      <c r="AQ651" s="987">
        <f t="shared" si="175"/>
        <v>0</v>
      </c>
      <c r="AR651" s="987">
        <f t="shared" si="175"/>
        <v>0</v>
      </c>
    </row>
    <row r="652" spans="2:44">
      <c r="B652" s="948">
        <v>965</v>
      </c>
      <c r="C652" s="950" t="s">
        <v>3521</v>
      </c>
      <c r="D652" s="951">
        <v>1017</v>
      </c>
      <c r="E652" s="951" t="s">
        <v>3538</v>
      </c>
      <c r="F652" s="948" t="s">
        <v>4674</v>
      </c>
      <c r="G652" s="949">
        <v>45233</v>
      </c>
      <c r="H652" s="948" t="s">
        <v>4675</v>
      </c>
      <c r="I652" s="948" t="s">
        <v>4409</v>
      </c>
      <c r="J652" s="948" t="s">
        <v>473</v>
      </c>
      <c r="K652" s="948" t="s">
        <v>3557</v>
      </c>
      <c r="L652" s="960">
        <v>54</v>
      </c>
      <c r="M652" s="987">
        <v>13.330000000000002</v>
      </c>
      <c r="N652" s="987">
        <v>2.67</v>
      </c>
      <c r="O652" s="987">
        <f t="shared" si="172"/>
        <v>16</v>
      </c>
      <c r="P652" s="987"/>
      <c r="Q652" s="987"/>
      <c r="R652" s="987"/>
      <c r="S652" s="987"/>
      <c r="T652" s="987"/>
      <c r="U652" s="987"/>
      <c r="V652" s="987">
        <f>O652</f>
        <v>16</v>
      </c>
      <c r="W652" s="987"/>
      <c r="X652" s="987"/>
      <c r="Y652" s="987"/>
      <c r="Z652" s="987">
        <f t="shared" si="173"/>
        <v>0</v>
      </c>
      <c r="AA652" s="987"/>
      <c r="AB652" s="987">
        <f t="shared" si="174"/>
        <v>13.330000000000002</v>
      </c>
      <c r="AC652" s="987">
        <f t="shared" si="174"/>
        <v>0</v>
      </c>
      <c r="AD652" s="987">
        <f t="shared" si="174"/>
        <v>0</v>
      </c>
      <c r="AE652" s="987">
        <f t="shared" si="174"/>
        <v>0</v>
      </c>
      <c r="AF652" s="987">
        <f t="shared" si="174"/>
        <v>0</v>
      </c>
      <c r="AG652" s="987">
        <f t="shared" si="174"/>
        <v>0</v>
      </c>
      <c r="AH652" s="987">
        <f t="shared" si="174"/>
        <v>0</v>
      </c>
      <c r="AI652" s="987">
        <f t="shared" si="174"/>
        <v>0</v>
      </c>
      <c r="AJ652" s="987">
        <f t="shared" si="174"/>
        <v>0</v>
      </c>
      <c r="AK652" s="987">
        <f t="shared" si="174"/>
        <v>0</v>
      </c>
      <c r="AL652" s="987">
        <f t="shared" si="175"/>
        <v>0</v>
      </c>
      <c r="AM652" s="987">
        <f t="shared" si="175"/>
        <v>0</v>
      </c>
      <c r="AN652" s="987">
        <f t="shared" si="175"/>
        <v>0</v>
      </c>
      <c r="AO652" s="987">
        <f t="shared" si="175"/>
        <v>0</v>
      </c>
      <c r="AP652" s="987">
        <f t="shared" si="175"/>
        <v>0</v>
      </c>
      <c r="AQ652" s="987">
        <f t="shared" si="175"/>
        <v>0</v>
      </c>
      <c r="AR652" s="987">
        <f t="shared" si="175"/>
        <v>0</v>
      </c>
    </row>
    <row r="653" spans="2:44">
      <c r="B653" s="948">
        <v>966</v>
      </c>
      <c r="C653" s="950" t="s">
        <v>3521</v>
      </c>
      <c r="D653" s="951">
        <v>1018</v>
      </c>
      <c r="E653" s="951" t="s">
        <v>3538</v>
      </c>
      <c r="F653" s="948" t="s">
        <v>4676</v>
      </c>
      <c r="G653" s="949">
        <v>45224</v>
      </c>
      <c r="H653" s="948" t="s">
        <v>4677</v>
      </c>
      <c r="I653" s="948" t="s">
        <v>4409</v>
      </c>
      <c r="J653" s="948" t="s">
        <v>473</v>
      </c>
      <c r="K653" s="948" t="s">
        <v>3557</v>
      </c>
      <c r="L653" s="960">
        <v>54</v>
      </c>
      <c r="M653" s="987">
        <v>8.66</v>
      </c>
      <c r="N653" s="987">
        <v>1.73</v>
      </c>
      <c r="O653" s="987">
        <f t="shared" si="172"/>
        <v>10.39</v>
      </c>
      <c r="P653" s="987"/>
      <c r="Q653" s="987"/>
      <c r="R653" s="987"/>
      <c r="S653" s="987"/>
      <c r="T653" s="987"/>
      <c r="U653" s="987"/>
      <c r="V653" s="987">
        <f>O653</f>
        <v>10.39</v>
      </c>
      <c r="W653" s="987"/>
      <c r="X653" s="987"/>
      <c r="Y653" s="987"/>
      <c r="Z653" s="987">
        <f t="shared" si="173"/>
        <v>0</v>
      </c>
      <c r="AA653" s="987"/>
      <c r="AB653" s="987">
        <f t="shared" si="174"/>
        <v>8.66</v>
      </c>
      <c r="AC653" s="987">
        <f t="shared" si="174"/>
        <v>0</v>
      </c>
      <c r="AD653" s="987">
        <f t="shared" si="174"/>
        <v>0</v>
      </c>
      <c r="AE653" s="987">
        <f t="shared" si="174"/>
        <v>0</v>
      </c>
      <c r="AF653" s="987">
        <f t="shared" si="174"/>
        <v>0</v>
      </c>
      <c r="AG653" s="987">
        <f t="shared" si="174"/>
        <v>0</v>
      </c>
      <c r="AH653" s="987">
        <f t="shared" si="174"/>
        <v>0</v>
      </c>
      <c r="AI653" s="987">
        <f t="shared" si="174"/>
        <v>0</v>
      </c>
      <c r="AJ653" s="987">
        <f t="shared" si="174"/>
        <v>0</v>
      </c>
      <c r="AK653" s="987">
        <f t="shared" si="174"/>
        <v>0</v>
      </c>
      <c r="AL653" s="987">
        <f t="shared" si="175"/>
        <v>0</v>
      </c>
      <c r="AM653" s="987">
        <f t="shared" si="175"/>
        <v>0</v>
      </c>
      <c r="AN653" s="987">
        <f t="shared" si="175"/>
        <v>0</v>
      </c>
      <c r="AO653" s="987">
        <f t="shared" si="175"/>
        <v>0</v>
      </c>
      <c r="AP653" s="987">
        <f t="shared" si="175"/>
        <v>0</v>
      </c>
      <c r="AQ653" s="987">
        <f t="shared" si="175"/>
        <v>0</v>
      </c>
      <c r="AR653" s="987">
        <f t="shared" si="175"/>
        <v>0</v>
      </c>
    </row>
    <row r="654" spans="2:44">
      <c r="B654" s="948">
        <v>967</v>
      </c>
      <c r="C654" s="950" t="s">
        <v>3521</v>
      </c>
      <c r="D654" s="951">
        <v>1019</v>
      </c>
      <c r="E654" s="951" t="s">
        <v>3538</v>
      </c>
      <c r="F654" s="948" t="s">
        <v>4678</v>
      </c>
      <c r="G654" s="949">
        <v>45245</v>
      </c>
      <c r="H654" s="948" t="s">
        <v>4679</v>
      </c>
      <c r="I654" s="948" t="s">
        <v>4409</v>
      </c>
      <c r="J654" s="948" t="s">
        <v>473</v>
      </c>
      <c r="K654" s="948" t="s">
        <v>3557</v>
      </c>
      <c r="L654" s="960">
        <v>54</v>
      </c>
      <c r="M654" s="987">
        <v>7.9799999999999995</v>
      </c>
      <c r="N654" s="987">
        <v>1.6</v>
      </c>
      <c r="O654" s="987">
        <f t="shared" si="172"/>
        <v>9.58</v>
      </c>
      <c r="P654" s="987" t="s">
        <v>4680</v>
      </c>
      <c r="Q654" s="987"/>
      <c r="R654" s="987"/>
      <c r="S654" s="987"/>
      <c r="T654" s="987">
        <v>1.6</v>
      </c>
      <c r="U654" s="987"/>
      <c r="V654" s="987">
        <f>O654-T654</f>
        <v>7.98</v>
      </c>
      <c r="W654" s="987"/>
      <c r="X654" s="987"/>
      <c r="Y654" s="987"/>
      <c r="Z654" s="987">
        <f t="shared" si="173"/>
        <v>0</v>
      </c>
      <c r="AA654" s="987"/>
      <c r="AB654" s="987">
        <f t="shared" si="174"/>
        <v>7.9799999999999995</v>
      </c>
      <c r="AC654" s="987">
        <f t="shared" si="174"/>
        <v>0</v>
      </c>
      <c r="AD654" s="987">
        <f t="shared" si="174"/>
        <v>0</v>
      </c>
      <c r="AE654" s="987">
        <f t="shared" si="174"/>
        <v>0</v>
      </c>
      <c r="AF654" s="987">
        <f t="shared" si="174"/>
        <v>0</v>
      </c>
      <c r="AG654" s="987">
        <f t="shared" si="174"/>
        <v>0</v>
      </c>
      <c r="AH654" s="987">
        <f t="shared" si="174"/>
        <v>0</v>
      </c>
      <c r="AI654" s="987">
        <f t="shared" si="174"/>
        <v>0</v>
      </c>
      <c r="AJ654" s="987">
        <f t="shared" si="174"/>
        <v>0</v>
      </c>
      <c r="AK654" s="987">
        <f t="shared" si="174"/>
        <v>0</v>
      </c>
      <c r="AL654" s="987">
        <f t="shared" si="175"/>
        <v>0</v>
      </c>
      <c r="AM654" s="987">
        <f t="shared" si="175"/>
        <v>0</v>
      </c>
      <c r="AN654" s="987">
        <f t="shared" si="175"/>
        <v>0</v>
      </c>
      <c r="AO654" s="987">
        <f t="shared" si="175"/>
        <v>0</v>
      </c>
      <c r="AP654" s="987">
        <f t="shared" si="175"/>
        <v>0</v>
      </c>
      <c r="AQ654" s="987">
        <f t="shared" si="175"/>
        <v>0</v>
      </c>
      <c r="AR654" s="987">
        <f t="shared" si="175"/>
        <v>0</v>
      </c>
    </row>
    <row r="655" spans="2:44">
      <c r="B655" s="948">
        <v>968</v>
      </c>
      <c r="C655" s="950" t="s">
        <v>3521</v>
      </c>
      <c r="D655" s="951">
        <v>1020</v>
      </c>
      <c r="E655" s="951" t="s">
        <v>3538</v>
      </c>
      <c r="F655" s="948" t="s">
        <v>4681</v>
      </c>
      <c r="G655" s="949">
        <v>45170</v>
      </c>
      <c r="H655" s="948" t="s">
        <v>4682</v>
      </c>
      <c r="I655" s="948" t="s">
        <v>4409</v>
      </c>
      <c r="J655" s="948" t="s">
        <v>473</v>
      </c>
      <c r="K655" s="948" t="s">
        <v>3557</v>
      </c>
      <c r="L655" s="960">
        <v>54</v>
      </c>
      <c r="M655" s="987">
        <v>75.83</v>
      </c>
      <c r="N655" s="987">
        <v>15.169999999999998</v>
      </c>
      <c r="O655" s="987">
        <f t="shared" si="172"/>
        <v>91</v>
      </c>
      <c r="P655" s="987" t="s">
        <v>4683</v>
      </c>
      <c r="Q655" s="987"/>
      <c r="R655" s="987"/>
      <c r="S655" s="987"/>
      <c r="T655" s="987"/>
      <c r="U655" s="987">
        <f>O655</f>
        <v>91</v>
      </c>
      <c r="V655" s="987"/>
      <c r="W655" s="987"/>
      <c r="X655" s="987"/>
      <c r="Y655" s="987"/>
      <c r="Z655" s="987">
        <f t="shared" si="173"/>
        <v>0</v>
      </c>
      <c r="AA655" s="987"/>
      <c r="AB655" s="987">
        <f t="shared" si="174"/>
        <v>75.83</v>
      </c>
      <c r="AC655" s="987">
        <f t="shared" si="174"/>
        <v>0</v>
      </c>
      <c r="AD655" s="987">
        <f t="shared" si="174"/>
        <v>0</v>
      </c>
      <c r="AE655" s="987">
        <f t="shared" si="174"/>
        <v>0</v>
      </c>
      <c r="AF655" s="987">
        <f t="shared" si="174"/>
        <v>0</v>
      </c>
      <c r="AG655" s="987">
        <f t="shared" si="174"/>
        <v>0</v>
      </c>
      <c r="AH655" s="987">
        <f t="shared" si="174"/>
        <v>0</v>
      </c>
      <c r="AI655" s="987">
        <f t="shared" si="174"/>
        <v>0</v>
      </c>
      <c r="AJ655" s="987">
        <f t="shared" si="174"/>
        <v>0</v>
      </c>
      <c r="AK655" s="987">
        <f t="shared" si="174"/>
        <v>0</v>
      </c>
      <c r="AL655" s="987">
        <f t="shared" si="175"/>
        <v>0</v>
      </c>
      <c r="AM655" s="987">
        <f t="shared" si="175"/>
        <v>0</v>
      </c>
      <c r="AN655" s="987">
        <f t="shared" si="175"/>
        <v>0</v>
      </c>
      <c r="AO655" s="987">
        <f t="shared" si="175"/>
        <v>0</v>
      </c>
      <c r="AP655" s="987">
        <f t="shared" si="175"/>
        <v>0</v>
      </c>
      <c r="AQ655" s="987">
        <f t="shared" si="175"/>
        <v>0</v>
      </c>
      <c r="AR655" s="987">
        <f t="shared" si="175"/>
        <v>0</v>
      </c>
    </row>
    <row r="656" spans="2:44">
      <c r="B656" s="948">
        <v>969</v>
      </c>
      <c r="C656" s="950" t="s">
        <v>3521</v>
      </c>
      <c r="D656" s="951">
        <v>1021</v>
      </c>
      <c r="E656" s="951" t="s">
        <v>3538</v>
      </c>
      <c r="F656" s="948" t="s">
        <v>4684</v>
      </c>
      <c r="G656" s="949">
        <v>45251</v>
      </c>
      <c r="H656" s="948" t="s">
        <v>4685</v>
      </c>
      <c r="I656" s="948" t="s">
        <v>4409</v>
      </c>
      <c r="J656" s="948" t="s">
        <v>473</v>
      </c>
      <c r="K656" s="948" t="s">
        <v>3557</v>
      </c>
      <c r="L656" s="960">
        <v>54</v>
      </c>
      <c r="M656" s="987">
        <v>16.669999999999998</v>
      </c>
      <c r="N656" s="987">
        <v>3.3299999999999996</v>
      </c>
      <c r="O656" s="987">
        <f t="shared" si="172"/>
        <v>19.999999999999996</v>
      </c>
      <c r="P656" s="987" t="s">
        <v>2461</v>
      </c>
      <c r="Q656" s="987"/>
      <c r="R656" s="987"/>
      <c r="S656" s="987"/>
      <c r="T656" s="987"/>
      <c r="U656" s="987">
        <f>O656</f>
        <v>19.999999999999996</v>
      </c>
      <c r="V656" s="987"/>
      <c r="W656" s="987"/>
      <c r="X656" s="987"/>
      <c r="Y656" s="987"/>
      <c r="Z656" s="987">
        <f t="shared" si="173"/>
        <v>0</v>
      </c>
      <c r="AA656" s="987"/>
      <c r="AB656" s="987">
        <f t="shared" si="174"/>
        <v>16.669999999999998</v>
      </c>
      <c r="AC656" s="987">
        <f t="shared" si="174"/>
        <v>0</v>
      </c>
      <c r="AD656" s="987">
        <f t="shared" si="174"/>
        <v>0</v>
      </c>
      <c r="AE656" s="987">
        <f t="shared" si="174"/>
        <v>0</v>
      </c>
      <c r="AF656" s="987">
        <f t="shared" si="174"/>
        <v>0</v>
      </c>
      <c r="AG656" s="987">
        <f t="shared" si="174"/>
        <v>0</v>
      </c>
      <c r="AH656" s="987">
        <f t="shared" si="174"/>
        <v>0</v>
      </c>
      <c r="AI656" s="987">
        <f t="shared" si="174"/>
        <v>0</v>
      </c>
      <c r="AJ656" s="987">
        <f t="shared" si="174"/>
        <v>0</v>
      </c>
      <c r="AK656" s="987">
        <f t="shared" si="174"/>
        <v>0</v>
      </c>
      <c r="AL656" s="987">
        <f t="shared" si="175"/>
        <v>0</v>
      </c>
      <c r="AM656" s="987">
        <f t="shared" si="175"/>
        <v>0</v>
      </c>
      <c r="AN656" s="987">
        <f t="shared" si="175"/>
        <v>0</v>
      </c>
      <c r="AO656" s="987">
        <f t="shared" si="175"/>
        <v>0</v>
      </c>
      <c r="AP656" s="987">
        <f t="shared" si="175"/>
        <v>0</v>
      </c>
      <c r="AQ656" s="987">
        <f t="shared" si="175"/>
        <v>0</v>
      </c>
      <c r="AR656" s="987">
        <f t="shared" si="175"/>
        <v>0</v>
      </c>
    </row>
    <row r="657" spans="2:44">
      <c r="B657" s="948">
        <v>970</v>
      </c>
      <c r="C657" s="950" t="s">
        <v>3521</v>
      </c>
      <c r="D657" s="951">
        <v>1022</v>
      </c>
      <c r="E657" s="951" t="s">
        <v>3538</v>
      </c>
      <c r="F657" s="948" t="s">
        <v>4686</v>
      </c>
      <c r="G657" s="949">
        <v>45224</v>
      </c>
      <c r="H657" s="948" t="s">
        <v>4687</v>
      </c>
      <c r="I657" s="948" t="s">
        <v>4409</v>
      </c>
      <c r="J657" s="948" t="s">
        <v>473</v>
      </c>
      <c r="K657" s="948" t="s">
        <v>3557</v>
      </c>
      <c r="L657" s="960">
        <v>54</v>
      </c>
      <c r="M657" s="987">
        <v>185.82999999999998</v>
      </c>
      <c r="N657" s="987">
        <v>37.17</v>
      </c>
      <c r="O657" s="987">
        <f t="shared" si="172"/>
        <v>223</v>
      </c>
      <c r="P657" s="987" t="s">
        <v>4688</v>
      </c>
      <c r="Q657" s="987"/>
      <c r="R657" s="987"/>
      <c r="S657" s="987"/>
      <c r="T657" s="987">
        <v>120</v>
      </c>
      <c r="U657" s="987"/>
      <c r="V657" s="987">
        <f>O657-T657</f>
        <v>103</v>
      </c>
      <c r="W657" s="987"/>
      <c r="X657" s="987"/>
      <c r="Y657" s="987"/>
      <c r="Z657" s="987">
        <f t="shared" si="173"/>
        <v>0</v>
      </c>
      <c r="AA657" s="987"/>
      <c r="AB657" s="987">
        <f t="shared" si="174"/>
        <v>185.82999999999998</v>
      </c>
      <c r="AC657" s="987">
        <f t="shared" si="174"/>
        <v>0</v>
      </c>
      <c r="AD657" s="987">
        <f t="shared" si="174"/>
        <v>0</v>
      </c>
      <c r="AE657" s="987">
        <f t="shared" si="174"/>
        <v>0</v>
      </c>
      <c r="AF657" s="987">
        <f t="shared" si="174"/>
        <v>0</v>
      </c>
      <c r="AG657" s="987">
        <f t="shared" si="174"/>
        <v>0</v>
      </c>
      <c r="AH657" s="987">
        <f t="shared" si="174"/>
        <v>0</v>
      </c>
      <c r="AI657" s="987">
        <f t="shared" si="174"/>
        <v>0</v>
      </c>
      <c r="AJ657" s="987">
        <f t="shared" si="174"/>
        <v>0</v>
      </c>
      <c r="AK657" s="987">
        <f t="shared" si="174"/>
        <v>0</v>
      </c>
      <c r="AL657" s="987">
        <f t="shared" si="175"/>
        <v>0</v>
      </c>
      <c r="AM657" s="987">
        <f t="shared" si="175"/>
        <v>0</v>
      </c>
      <c r="AN657" s="987">
        <f t="shared" si="175"/>
        <v>0</v>
      </c>
      <c r="AO657" s="987">
        <f t="shared" si="175"/>
        <v>0</v>
      </c>
      <c r="AP657" s="987">
        <f t="shared" si="175"/>
        <v>0</v>
      </c>
      <c r="AQ657" s="987">
        <f t="shared" si="175"/>
        <v>0</v>
      </c>
      <c r="AR657" s="987">
        <f t="shared" si="175"/>
        <v>0</v>
      </c>
    </row>
    <row r="658" spans="2:44">
      <c r="B658" s="948">
        <v>971</v>
      </c>
      <c r="C658" s="950" t="s">
        <v>3521</v>
      </c>
      <c r="D658" s="951">
        <v>1023</v>
      </c>
      <c r="E658" s="951" t="s">
        <v>3538</v>
      </c>
      <c r="F658" s="948" t="s">
        <v>4689</v>
      </c>
      <c r="G658" s="949">
        <v>45229</v>
      </c>
      <c r="H658" s="948" t="s">
        <v>4690</v>
      </c>
      <c r="I658" s="948" t="s">
        <v>4409</v>
      </c>
      <c r="J658" s="948" t="s">
        <v>473</v>
      </c>
      <c r="K658" s="948" t="s">
        <v>3557</v>
      </c>
      <c r="L658" s="960">
        <v>54</v>
      </c>
      <c r="M658" s="987">
        <v>5.33</v>
      </c>
      <c r="N658" s="987">
        <v>1.0699999999999998</v>
      </c>
      <c r="O658" s="987">
        <f t="shared" si="172"/>
        <v>6.4</v>
      </c>
      <c r="P658" s="987"/>
      <c r="Q658" s="987"/>
      <c r="R658" s="987"/>
      <c r="S658" s="987"/>
      <c r="T658" s="987"/>
      <c r="U658" s="987"/>
      <c r="V658" s="987">
        <f>O658-0.01</f>
        <v>6.3900000000000006</v>
      </c>
      <c r="W658" s="987"/>
      <c r="X658" s="987"/>
      <c r="Y658" s="987">
        <v>0.01</v>
      </c>
      <c r="Z658" s="987">
        <f t="shared" si="173"/>
        <v>0</v>
      </c>
      <c r="AA658" s="987"/>
      <c r="AB658" s="987">
        <f t="shared" ref="AB658:AK667" si="176">IF(AB$6-$L658=0,$M658,0)</f>
        <v>5.33</v>
      </c>
      <c r="AC658" s="987">
        <f t="shared" si="176"/>
        <v>0</v>
      </c>
      <c r="AD658" s="987">
        <f t="shared" si="176"/>
        <v>0</v>
      </c>
      <c r="AE658" s="987">
        <f t="shared" si="176"/>
        <v>0</v>
      </c>
      <c r="AF658" s="987">
        <f t="shared" si="176"/>
        <v>0</v>
      </c>
      <c r="AG658" s="987">
        <f t="shared" si="176"/>
        <v>0</v>
      </c>
      <c r="AH658" s="987">
        <f t="shared" si="176"/>
        <v>0</v>
      </c>
      <c r="AI658" s="987">
        <f t="shared" si="176"/>
        <v>0</v>
      </c>
      <c r="AJ658" s="987">
        <f t="shared" si="176"/>
        <v>0</v>
      </c>
      <c r="AK658" s="987">
        <f t="shared" si="176"/>
        <v>0</v>
      </c>
      <c r="AL658" s="987">
        <f t="shared" ref="AL658:AR667" si="177">IF(AL$6-$L658=0,$M658,0)</f>
        <v>0</v>
      </c>
      <c r="AM658" s="987">
        <f t="shared" si="177"/>
        <v>0</v>
      </c>
      <c r="AN658" s="987">
        <f t="shared" si="177"/>
        <v>0</v>
      </c>
      <c r="AO658" s="987">
        <f t="shared" si="177"/>
        <v>0</v>
      </c>
      <c r="AP658" s="987">
        <f t="shared" si="177"/>
        <v>0</v>
      </c>
      <c r="AQ658" s="987">
        <f t="shared" si="177"/>
        <v>0</v>
      </c>
      <c r="AR658" s="987">
        <f t="shared" si="177"/>
        <v>0</v>
      </c>
    </row>
    <row r="659" spans="2:44">
      <c r="B659" s="948">
        <v>972</v>
      </c>
      <c r="C659" s="950" t="s">
        <v>3521</v>
      </c>
      <c r="D659" s="951">
        <v>1024</v>
      </c>
      <c r="E659" s="951" t="s">
        <v>3538</v>
      </c>
      <c r="F659" s="948" t="s">
        <v>4691</v>
      </c>
      <c r="G659" s="949">
        <v>45183</v>
      </c>
      <c r="H659" s="948" t="s">
        <v>4692</v>
      </c>
      <c r="I659" s="948" t="s">
        <v>4409</v>
      </c>
      <c r="J659" s="948" t="s">
        <v>473</v>
      </c>
      <c r="K659" s="948" t="s">
        <v>3557</v>
      </c>
      <c r="L659" s="960">
        <v>54</v>
      </c>
      <c r="M659" s="987">
        <v>124.96</v>
      </c>
      <c r="N659" s="987">
        <v>24.990000000000002</v>
      </c>
      <c r="O659" s="987">
        <f t="shared" si="172"/>
        <v>149.94999999999999</v>
      </c>
      <c r="P659" s="987"/>
      <c r="Q659" s="987"/>
      <c r="R659" s="987"/>
      <c r="S659" s="987"/>
      <c r="T659" s="987"/>
      <c r="U659" s="987"/>
      <c r="V659" s="987">
        <f>O659</f>
        <v>149.94999999999999</v>
      </c>
      <c r="W659" s="987"/>
      <c r="X659" s="987"/>
      <c r="Y659" s="987"/>
      <c r="Z659" s="987">
        <f t="shared" si="173"/>
        <v>0</v>
      </c>
      <c r="AA659" s="987"/>
      <c r="AB659" s="987">
        <f t="shared" si="176"/>
        <v>124.96</v>
      </c>
      <c r="AC659" s="987">
        <f t="shared" si="176"/>
        <v>0</v>
      </c>
      <c r="AD659" s="987">
        <f t="shared" si="176"/>
        <v>0</v>
      </c>
      <c r="AE659" s="987">
        <f t="shared" si="176"/>
        <v>0</v>
      </c>
      <c r="AF659" s="987">
        <f t="shared" si="176"/>
        <v>0</v>
      </c>
      <c r="AG659" s="987">
        <f t="shared" si="176"/>
        <v>0</v>
      </c>
      <c r="AH659" s="987">
        <f t="shared" si="176"/>
        <v>0</v>
      </c>
      <c r="AI659" s="987">
        <f t="shared" si="176"/>
        <v>0</v>
      </c>
      <c r="AJ659" s="987">
        <f t="shared" si="176"/>
        <v>0</v>
      </c>
      <c r="AK659" s="987">
        <f t="shared" si="176"/>
        <v>0</v>
      </c>
      <c r="AL659" s="987">
        <f t="shared" si="177"/>
        <v>0</v>
      </c>
      <c r="AM659" s="987">
        <f t="shared" si="177"/>
        <v>0</v>
      </c>
      <c r="AN659" s="987">
        <f t="shared" si="177"/>
        <v>0</v>
      </c>
      <c r="AO659" s="987">
        <f t="shared" si="177"/>
        <v>0</v>
      </c>
      <c r="AP659" s="987">
        <f t="shared" si="177"/>
        <v>0</v>
      </c>
      <c r="AQ659" s="987">
        <f t="shared" si="177"/>
        <v>0</v>
      </c>
      <c r="AR659" s="987">
        <f t="shared" si="177"/>
        <v>0</v>
      </c>
    </row>
    <row r="660" spans="2:44">
      <c r="B660" s="948">
        <v>973</v>
      </c>
      <c r="C660" s="950" t="s">
        <v>3521</v>
      </c>
      <c r="D660" s="951">
        <v>1025</v>
      </c>
      <c r="E660" s="951" t="s">
        <v>3538</v>
      </c>
      <c r="F660" s="948" t="s">
        <v>4693</v>
      </c>
      <c r="G660" s="949">
        <v>45212</v>
      </c>
      <c r="H660" s="948" t="s">
        <v>4694</v>
      </c>
      <c r="I660" s="948" t="s">
        <v>4409</v>
      </c>
      <c r="J660" s="948" t="s">
        <v>473</v>
      </c>
      <c r="K660" s="948" t="s">
        <v>3557</v>
      </c>
      <c r="L660" s="960">
        <v>54</v>
      </c>
      <c r="M660" s="987">
        <v>58.33</v>
      </c>
      <c r="N660" s="987">
        <v>11.67</v>
      </c>
      <c r="O660" s="987">
        <f t="shared" si="172"/>
        <v>70</v>
      </c>
      <c r="P660" s="987"/>
      <c r="Q660" s="987"/>
      <c r="R660" s="987"/>
      <c r="S660" s="987"/>
      <c r="T660" s="987"/>
      <c r="U660" s="987"/>
      <c r="V660" s="987">
        <f>O660</f>
        <v>70</v>
      </c>
      <c r="W660" s="987"/>
      <c r="X660" s="987"/>
      <c r="Y660" s="987"/>
      <c r="Z660" s="987">
        <f t="shared" si="173"/>
        <v>0</v>
      </c>
      <c r="AA660" s="987"/>
      <c r="AB660" s="987">
        <f t="shared" si="176"/>
        <v>58.33</v>
      </c>
      <c r="AC660" s="987">
        <f t="shared" si="176"/>
        <v>0</v>
      </c>
      <c r="AD660" s="987">
        <f t="shared" si="176"/>
        <v>0</v>
      </c>
      <c r="AE660" s="987">
        <f t="shared" si="176"/>
        <v>0</v>
      </c>
      <c r="AF660" s="987">
        <f t="shared" si="176"/>
        <v>0</v>
      </c>
      <c r="AG660" s="987">
        <f t="shared" si="176"/>
        <v>0</v>
      </c>
      <c r="AH660" s="987">
        <f t="shared" si="176"/>
        <v>0</v>
      </c>
      <c r="AI660" s="987">
        <f t="shared" si="176"/>
        <v>0</v>
      </c>
      <c r="AJ660" s="987">
        <f t="shared" si="176"/>
        <v>0</v>
      </c>
      <c r="AK660" s="987">
        <f t="shared" si="176"/>
        <v>0</v>
      </c>
      <c r="AL660" s="987">
        <f t="shared" si="177"/>
        <v>0</v>
      </c>
      <c r="AM660" s="987">
        <f t="shared" si="177"/>
        <v>0</v>
      </c>
      <c r="AN660" s="987">
        <f t="shared" si="177"/>
        <v>0</v>
      </c>
      <c r="AO660" s="987">
        <f t="shared" si="177"/>
        <v>0</v>
      </c>
      <c r="AP660" s="987">
        <f t="shared" si="177"/>
        <v>0</v>
      </c>
      <c r="AQ660" s="987">
        <f t="shared" si="177"/>
        <v>0</v>
      </c>
      <c r="AR660" s="987">
        <f t="shared" si="177"/>
        <v>0</v>
      </c>
    </row>
    <row r="661" spans="2:44">
      <c r="B661" s="948">
        <v>974</v>
      </c>
      <c r="C661" s="950" t="s">
        <v>3521</v>
      </c>
      <c r="D661" s="951">
        <v>1026</v>
      </c>
      <c r="E661" s="951" t="s">
        <v>3538</v>
      </c>
      <c r="F661" s="948" t="s">
        <v>4695</v>
      </c>
      <c r="G661" s="949">
        <v>45226</v>
      </c>
      <c r="H661" s="948" t="s">
        <v>4696</v>
      </c>
      <c r="I661" s="948" t="s">
        <v>4409</v>
      </c>
      <c r="J661" s="948" t="s">
        <v>473</v>
      </c>
      <c r="K661" s="948" t="s">
        <v>3557</v>
      </c>
      <c r="L661" s="960">
        <v>54</v>
      </c>
      <c r="M661" s="987">
        <v>29.169999999999998</v>
      </c>
      <c r="N661" s="987">
        <v>5.83</v>
      </c>
      <c r="O661" s="987">
        <f t="shared" si="172"/>
        <v>35</v>
      </c>
      <c r="P661" s="987"/>
      <c r="Q661" s="987"/>
      <c r="R661" s="987"/>
      <c r="S661" s="987"/>
      <c r="T661" s="987"/>
      <c r="U661" s="987"/>
      <c r="V661" s="987">
        <f>O661</f>
        <v>35</v>
      </c>
      <c r="W661" s="987"/>
      <c r="X661" s="987"/>
      <c r="Y661" s="987"/>
      <c r="Z661" s="987">
        <f t="shared" si="173"/>
        <v>0</v>
      </c>
      <c r="AA661" s="987"/>
      <c r="AB661" s="987">
        <f t="shared" si="176"/>
        <v>29.169999999999998</v>
      </c>
      <c r="AC661" s="987">
        <f t="shared" si="176"/>
        <v>0</v>
      </c>
      <c r="AD661" s="987">
        <f t="shared" si="176"/>
        <v>0</v>
      </c>
      <c r="AE661" s="987">
        <f t="shared" si="176"/>
        <v>0</v>
      </c>
      <c r="AF661" s="987">
        <f t="shared" si="176"/>
        <v>0</v>
      </c>
      <c r="AG661" s="987">
        <f t="shared" si="176"/>
        <v>0</v>
      </c>
      <c r="AH661" s="987">
        <f t="shared" si="176"/>
        <v>0</v>
      </c>
      <c r="AI661" s="987">
        <f t="shared" si="176"/>
        <v>0</v>
      </c>
      <c r="AJ661" s="987">
        <f t="shared" si="176"/>
        <v>0</v>
      </c>
      <c r="AK661" s="987">
        <f t="shared" si="176"/>
        <v>0</v>
      </c>
      <c r="AL661" s="987">
        <f t="shared" si="177"/>
        <v>0</v>
      </c>
      <c r="AM661" s="987">
        <f t="shared" si="177"/>
        <v>0</v>
      </c>
      <c r="AN661" s="987">
        <f t="shared" si="177"/>
        <v>0</v>
      </c>
      <c r="AO661" s="987">
        <f t="shared" si="177"/>
        <v>0</v>
      </c>
      <c r="AP661" s="987">
        <f t="shared" si="177"/>
        <v>0</v>
      </c>
      <c r="AQ661" s="987">
        <f t="shared" si="177"/>
        <v>0</v>
      </c>
      <c r="AR661" s="987">
        <f t="shared" si="177"/>
        <v>0</v>
      </c>
    </row>
    <row r="662" spans="2:44">
      <c r="B662" s="948">
        <v>975</v>
      </c>
      <c r="C662" s="950" t="s">
        <v>3521</v>
      </c>
      <c r="D662" s="951">
        <v>1027</v>
      </c>
      <c r="E662" s="951" t="s">
        <v>3538</v>
      </c>
      <c r="F662" s="948" t="s">
        <v>4697</v>
      </c>
      <c r="G662" s="949">
        <v>45214</v>
      </c>
      <c r="H662" s="948" t="s">
        <v>4698</v>
      </c>
      <c r="I662" s="948" t="s">
        <v>4409</v>
      </c>
      <c r="J662" s="948" t="s">
        <v>473</v>
      </c>
      <c r="K662" s="948" t="s">
        <v>3557</v>
      </c>
      <c r="L662" s="960">
        <v>54</v>
      </c>
      <c r="M662" s="987">
        <v>56.67</v>
      </c>
      <c r="N662" s="987">
        <v>11.33</v>
      </c>
      <c r="O662" s="987">
        <f t="shared" si="172"/>
        <v>68</v>
      </c>
      <c r="P662" s="987" t="s">
        <v>4699</v>
      </c>
      <c r="Q662" s="987"/>
      <c r="R662" s="987"/>
      <c r="S662" s="987"/>
      <c r="T662" s="987"/>
      <c r="U662" s="987"/>
      <c r="V662" s="987"/>
      <c r="W662" s="987"/>
      <c r="X662" s="987">
        <f>O662</f>
        <v>68</v>
      </c>
      <c r="Y662" s="987"/>
      <c r="Z662" s="987">
        <f t="shared" si="173"/>
        <v>0</v>
      </c>
      <c r="AA662" s="987"/>
      <c r="AB662" s="987">
        <f t="shared" si="176"/>
        <v>56.67</v>
      </c>
      <c r="AC662" s="987">
        <f t="shared" si="176"/>
        <v>0</v>
      </c>
      <c r="AD662" s="987">
        <f t="shared" si="176"/>
        <v>0</v>
      </c>
      <c r="AE662" s="987">
        <f t="shared" si="176"/>
        <v>0</v>
      </c>
      <c r="AF662" s="987">
        <f t="shared" si="176"/>
        <v>0</v>
      </c>
      <c r="AG662" s="987">
        <f t="shared" si="176"/>
        <v>0</v>
      </c>
      <c r="AH662" s="987">
        <f t="shared" si="176"/>
        <v>0</v>
      </c>
      <c r="AI662" s="987">
        <f t="shared" si="176"/>
        <v>0</v>
      </c>
      <c r="AJ662" s="987">
        <f t="shared" si="176"/>
        <v>0</v>
      </c>
      <c r="AK662" s="987">
        <f t="shared" si="176"/>
        <v>0</v>
      </c>
      <c r="AL662" s="987">
        <f t="shared" si="177"/>
        <v>0</v>
      </c>
      <c r="AM662" s="987">
        <f t="shared" si="177"/>
        <v>0</v>
      </c>
      <c r="AN662" s="987">
        <f t="shared" si="177"/>
        <v>0</v>
      </c>
      <c r="AO662" s="987">
        <f t="shared" si="177"/>
        <v>0</v>
      </c>
      <c r="AP662" s="987">
        <f t="shared" si="177"/>
        <v>0</v>
      </c>
      <c r="AQ662" s="987">
        <f t="shared" si="177"/>
        <v>0</v>
      </c>
      <c r="AR662" s="987">
        <f t="shared" si="177"/>
        <v>0</v>
      </c>
    </row>
    <row r="663" spans="2:44">
      <c r="B663" s="948">
        <v>976</v>
      </c>
      <c r="C663" s="950" t="s">
        <v>3521</v>
      </c>
      <c r="D663" s="951">
        <v>1028</v>
      </c>
      <c r="E663" s="951" t="s">
        <v>3538</v>
      </c>
      <c r="F663" s="948" t="s">
        <v>4700</v>
      </c>
      <c r="G663" s="949">
        <v>45239</v>
      </c>
      <c r="H663" s="948" t="s">
        <v>4701</v>
      </c>
      <c r="I663" s="948" t="s">
        <v>4409</v>
      </c>
      <c r="J663" s="948" t="s">
        <v>473</v>
      </c>
      <c r="K663" s="948" t="s">
        <v>3557</v>
      </c>
      <c r="L663" s="960">
        <v>54</v>
      </c>
      <c r="M663" s="987">
        <v>4.1500000000000004</v>
      </c>
      <c r="N663" s="987">
        <v>0.83000000000000007</v>
      </c>
      <c r="O663" s="987">
        <f t="shared" si="172"/>
        <v>4.9800000000000004</v>
      </c>
      <c r="P663" s="987"/>
      <c r="Q663" s="987"/>
      <c r="R663" s="987"/>
      <c r="S663" s="987"/>
      <c r="T663" s="987"/>
      <c r="U663" s="987"/>
      <c r="V663" s="987">
        <f>O663</f>
        <v>4.9800000000000004</v>
      </c>
      <c r="W663" s="987"/>
      <c r="X663" s="987"/>
      <c r="Y663" s="987"/>
      <c r="Z663" s="987">
        <f t="shared" si="173"/>
        <v>0</v>
      </c>
      <c r="AA663" s="987"/>
      <c r="AB663" s="987">
        <f t="shared" si="176"/>
        <v>4.1500000000000004</v>
      </c>
      <c r="AC663" s="987">
        <f t="shared" si="176"/>
        <v>0</v>
      </c>
      <c r="AD663" s="987">
        <f t="shared" si="176"/>
        <v>0</v>
      </c>
      <c r="AE663" s="987">
        <f t="shared" si="176"/>
        <v>0</v>
      </c>
      <c r="AF663" s="987">
        <f t="shared" si="176"/>
        <v>0</v>
      </c>
      <c r="AG663" s="987">
        <f t="shared" si="176"/>
        <v>0</v>
      </c>
      <c r="AH663" s="987">
        <f t="shared" si="176"/>
        <v>0</v>
      </c>
      <c r="AI663" s="987">
        <f t="shared" si="176"/>
        <v>0</v>
      </c>
      <c r="AJ663" s="987">
        <f t="shared" si="176"/>
        <v>0</v>
      </c>
      <c r="AK663" s="987">
        <f t="shared" si="176"/>
        <v>0</v>
      </c>
      <c r="AL663" s="987">
        <f t="shared" si="177"/>
        <v>0</v>
      </c>
      <c r="AM663" s="987">
        <f t="shared" si="177"/>
        <v>0</v>
      </c>
      <c r="AN663" s="987">
        <f t="shared" si="177"/>
        <v>0</v>
      </c>
      <c r="AO663" s="987">
        <f t="shared" si="177"/>
        <v>0</v>
      </c>
      <c r="AP663" s="987">
        <f t="shared" si="177"/>
        <v>0</v>
      </c>
      <c r="AQ663" s="987">
        <f t="shared" si="177"/>
        <v>0</v>
      </c>
      <c r="AR663" s="987">
        <f t="shared" si="177"/>
        <v>0</v>
      </c>
    </row>
    <row r="664" spans="2:44">
      <c r="B664" s="948">
        <v>977</v>
      </c>
      <c r="C664" s="950" t="s">
        <v>3521</v>
      </c>
      <c r="D664" s="951">
        <v>1029</v>
      </c>
      <c r="E664" s="951" t="s">
        <v>3538</v>
      </c>
      <c r="F664" s="948" t="s">
        <v>4702</v>
      </c>
      <c r="G664" s="949">
        <v>45245</v>
      </c>
      <c r="H664" s="948" t="s">
        <v>4703</v>
      </c>
      <c r="I664" s="948" t="s">
        <v>4409</v>
      </c>
      <c r="J664" s="948" t="s">
        <v>473</v>
      </c>
      <c r="K664" s="948" t="s">
        <v>3557</v>
      </c>
      <c r="L664" s="960">
        <v>54</v>
      </c>
      <c r="M664" s="987">
        <v>24.990000000000002</v>
      </c>
      <c r="N664" s="987">
        <v>5</v>
      </c>
      <c r="O664" s="987">
        <f t="shared" si="172"/>
        <v>29.990000000000002</v>
      </c>
      <c r="P664" s="987"/>
      <c r="Q664" s="987"/>
      <c r="R664" s="987"/>
      <c r="S664" s="987"/>
      <c r="T664" s="987"/>
      <c r="U664" s="987"/>
      <c r="V664" s="987">
        <f>O664</f>
        <v>29.990000000000002</v>
      </c>
      <c r="W664" s="987"/>
      <c r="X664" s="987"/>
      <c r="Y664" s="987"/>
      <c r="Z664" s="987">
        <f t="shared" si="173"/>
        <v>0</v>
      </c>
      <c r="AA664" s="987"/>
      <c r="AB664" s="987">
        <f t="shared" si="176"/>
        <v>24.990000000000002</v>
      </c>
      <c r="AC664" s="987">
        <f t="shared" si="176"/>
        <v>0</v>
      </c>
      <c r="AD664" s="987">
        <f t="shared" si="176"/>
        <v>0</v>
      </c>
      <c r="AE664" s="987">
        <f t="shared" si="176"/>
        <v>0</v>
      </c>
      <c r="AF664" s="987">
        <f t="shared" si="176"/>
        <v>0</v>
      </c>
      <c r="AG664" s="987">
        <f t="shared" si="176"/>
        <v>0</v>
      </c>
      <c r="AH664" s="987">
        <f t="shared" si="176"/>
        <v>0</v>
      </c>
      <c r="AI664" s="987">
        <f t="shared" si="176"/>
        <v>0</v>
      </c>
      <c r="AJ664" s="987">
        <f t="shared" si="176"/>
        <v>0</v>
      </c>
      <c r="AK664" s="987">
        <f t="shared" si="176"/>
        <v>0</v>
      </c>
      <c r="AL664" s="987">
        <f t="shared" si="177"/>
        <v>0</v>
      </c>
      <c r="AM664" s="987">
        <f t="shared" si="177"/>
        <v>0</v>
      </c>
      <c r="AN664" s="987">
        <f t="shared" si="177"/>
        <v>0</v>
      </c>
      <c r="AO664" s="987">
        <f t="shared" si="177"/>
        <v>0</v>
      </c>
      <c r="AP664" s="987">
        <f t="shared" si="177"/>
        <v>0</v>
      </c>
      <c r="AQ664" s="987">
        <f t="shared" si="177"/>
        <v>0</v>
      </c>
      <c r="AR664" s="987">
        <f t="shared" si="177"/>
        <v>0</v>
      </c>
    </row>
    <row r="665" spans="2:44">
      <c r="B665" s="948">
        <v>978</v>
      </c>
      <c r="C665" s="950" t="s">
        <v>3521</v>
      </c>
      <c r="D665" s="951">
        <v>1030</v>
      </c>
      <c r="E665" s="951" t="s">
        <v>3538</v>
      </c>
      <c r="F665" s="948" t="s">
        <v>4704</v>
      </c>
      <c r="G665" s="949">
        <v>45184</v>
      </c>
      <c r="H665" s="948" t="s">
        <v>4705</v>
      </c>
      <c r="I665" s="948" t="s">
        <v>4409</v>
      </c>
      <c r="J665" s="948" t="s">
        <v>473</v>
      </c>
      <c r="K665" s="948" t="s">
        <v>3557</v>
      </c>
      <c r="L665" s="960">
        <v>54</v>
      </c>
      <c r="M665" s="987">
        <v>81.72</v>
      </c>
      <c r="N665" s="987">
        <v>16.34</v>
      </c>
      <c r="O665" s="987">
        <f t="shared" si="172"/>
        <v>98.06</v>
      </c>
      <c r="P665" s="987" t="s">
        <v>3395</v>
      </c>
      <c r="Q665" s="987"/>
      <c r="R665" s="987"/>
      <c r="S665" s="987"/>
      <c r="T665" s="987"/>
      <c r="U665" s="987"/>
      <c r="V665" s="987"/>
      <c r="W665" s="987">
        <f>O665</f>
        <v>98.06</v>
      </c>
      <c r="X665" s="987"/>
      <c r="Y665" s="987"/>
      <c r="Z665" s="987">
        <f t="shared" si="173"/>
        <v>0</v>
      </c>
      <c r="AA665" s="987"/>
      <c r="AB665" s="987">
        <f t="shared" si="176"/>
        <v>81.72</v>
      </c>
      <c r="AC665" s="987">
        <f t="shared" si="176"/>
        <v>0</v>
      </c>
      <c r="AD665" s="987">
        <f t="shared" si="176"/>
        <v>0</v>
      </c>
      <c r="AE665" s="987">
        <f t="shared" si="176"/>
        <v>0</v>
      </c>
      <c r="AF665" s="987">
        <f t="shared" si="176"/>
        <v>0</v>
      </c>
      <c r="AG665" s="987">
        <f t="shared" si="176"/>
        <v>0</v>
      </c>
      <c r="AH665" s="987">
        <f t="shared" si="176"/>
        <v>0</v>
      </c>
      <c r="AI665" s="987">
        <f t="shared" si="176"/>
        <v>0</v>
      </c>
      <c r="AJ665" s="987">
        <f t="shared" si="176"/>
        <v>0</v>
      </c>
      <c r="AK665" s="987">
        <f t="shared" si="176"/>
        <v>0</v>
      </c>
      <c r="AL665" s="987">
        <f t="shared" si="177"/>
        <v>0</v>
      </c>
      <c r="AM665" s="987">
        <f t="shared" si="177"/>
        <v>0</v>
      </c>
      <c r="AN665" s="987">
        <f t="shared" si="177"/>
        <v>0</v>
      </c>
      <c r="AO665" s="987">
        <f t="shared" si="177"/>
        <v>0</v>
      </c>
      <c r="AP665" s="987">
        <f t="shared" si="177"/>
        <v>0</v>
      </c>
      <c r="AQ665" s="987">
        <f t="shared" si="177"/>
        <v>0</v>
      </c>
      <c r="AR665" s="987">
        <f t="shared" si="177"/>
        <v>0</v>
      </c>
    </row>
    <row r="666" spans="2:44">
      <c r="B666" s="948">
        <v>979</v>
      </c>
      <c r="C666" s="950" t="s">
        <v>3521</v>
      </c>
      <c r="D666" s="951">
        <v>1031</v>
      </c>
      <c r="E666" s="951" t="s">
        <v>3538</v>
      </c>
      <c r="F666" s="948" t="s">
        <v>4706</v>
      </c>
      <c r="G666" s="949">
        <v>45173</v>
      </c>
      <c r="H666" s="948" t="s">
        <v>4707</v>
      </c>
      <c r="I666" s="948" t="s">
        <v>4409</v>
      </c>
      <c r="J666" s="948" t="s">
        <v>473</v>
      </c>
      <c r="K666" s="948" t="s">
        <v>3557</v>
      </c>
      <c r="L666" s="960">
        <v>54</v>
      </c>
      <c r="M666" s="987">
        <v>26.85</v>
      </c>
      <c r="N666" s="987">
        <v>5.37</v>
      </c>
      <c r="O666" s="987">
        <f t="shared" si="172"/>
        <v>32.22</v>
      </c>
      <c r="P666" s="987" t="s">
        <v>4708</v>
      </c>
      <c r="Q666" s="987"/>
      <c r="R666" s="987"/>
      <c r="S666" s="987"/>
      <c r="T666" s="987">
        <v>5.37</v>
      </c>
      <c r="U666" s="987"/>
      <c r="V666" s="987">
        <f>O666-T666</f>
        <v>26.849999999999998</v>
      </c>
      <c r="W666" s="987"/>
      <c r="X666" s="987"/>
      <c r="Y666" s="987"/>
      <c r="Z666" s="987">
        <f t="shared" si="173"/>
        <v>0</v>
      </c>
      <c r="AA666" s="987"/>
      <c r="AB666" s="987">
        <f t="shared" si="176"/>
        <v>26.85</v>
      </c>
      <c r="AC666" s="987">
        <f t="shared" si="176"/>
        <v>0</v>
      </c>
      <c r="AD666" s="987">
        <f t="shared" si="176"/>
        <v>0</v>
      </c>
      <c r="AE666" s="987">
        <f t="shared" si="176"/>
        <v>0</v>
      </c>
      <c r="AF666" s="987">
        <f t="shared" si="176"/>
        <v>0</v>
      </c>
      <c r="AG666" s="987">
        <f t="shared" si="176"/>
        <v>0</v>
      </c>
      <c r="AH666" s="987">
        <f t="shared" si="176"/>
        <v>0</v>
      </c>
      <c r="AI666" s="987">
        <f t="shared" si="176"/>
        <v>0</v>
      </c>
      <c r="AJ666" s="987">
        <f t="shared" si="176"/>
        <v>0</v>
      </c>
      <c r="AK666" s="987">
        <f t="shared" si="176"/>
        <v>0</v>
      </c>
      <c r="AL666" s="987">
        <f t="shared" si="177"/>
        <v>0</v>
      </c>
      <c r="AM666" s="987">
        <f t="shared" si="177"/>
        <v>0</v>
      </c>
      <c r="AN666" s="987">
        <f t="shared" si="177"/>
        <v>0</v>
      </c>
      <c r="AO666" s="987">
        <f t="shared" si="177"/>
        <v>0</v>
      </c>
      <c r="AP666" s="987">
        <f t="shared" si="177"/>
        <v>0</v>
      </c>
      <c r="AQ666" s="987">
        <f t="shared" si="177"/>
        <v>0</v>
      </c>
      <c r="AR666" s="987">
        <f t="shared" si="177"/>
        <v>0</v>
      </c>
    </row>
    <row r="667" spans="2:44">
      <c r="B667" s="948">
        <v>980</v>
      </c>
      <c r="C667" s="950" t="s">
        <v>3521</v>
      </c>
      <c r="D667" s="951">
        <v>1032</v>
      </c>
      <c r="E667" s="951" t="s">
        <v>3538</v>
      </c>
      <c r="F667" s="948" t="s">
        <v>4709</v>
      </c>
      <c r="G667" s="949">
        <v>45180</v>
      </c>
      <c r="H667" s="948" t="s">
        <v>4710</v>
      </c>
      <c r="I667" s="948" t="s">
        <v>4409</v>
      </c>
      <c r="J667" s="948" t="s">
        <v>473</v>
      </c>
      <c r="K667" s="948" t="s">
        <v>3557</v>
      </c>
      <c r="L667" s="960">
        <v>54</v>
      </c>
      <c r="M667" s="987">
        <v>145.82999999999998</v>
      </c>
      <c r="N667" s="987">
        <v>29.169999999999998</v>
      </c>
      <c r="O667" s="987">
        <f t="shared" si="172"/>
        <v>174.99999999999997</v>
      </c>
      <c r="P667" s="987"/>
      <c r="Q667" s="987"/>
      <c r="R667" s="987"/>
      <c r="S667" s="987"/>
      <c r="T667" s="987"/>
      <c r="U667" s="987"/>
      <c r="V667" s="987">
        <f>O667-0.01</f>
        <v>174.98999999999998</v>
      </c>
      <c r="W667" s="987"/>
      <c r="X667" s="987"/>
      <c r="Y667" s="987">
        <v>0.01</v>
      </c>
      <c r="Z667" s="987">
        <f t="shared" si="173"/>
        <v>0</v>
      </c>
      <c r="AA667" s="987"/>
      <c r="AB667" s="987">
        <f t="shared" si="176"/>
        <v>145.82999999999998</v>
      </c>
      <c r="AC667" s="987">
        <f t="shared" si="176"/>
        <v>0</v>
      </c>
      <c r="AD667" s="987">
        <f t="shared" si="176"/>
        <v>0</v>
      </c>
      <c r="AE667" s="987">
        <f t="shared" si="176"/>
        <v>0</v>
      </c>
      <c r="AF667" s="987">
        <f t="shared" si="176"/>
        <v>0</v>
      </c>
      <c r="AG667" s="987">
        <f t="shared" si="176"/>
        <v>0</v>
      </c>
      <c r="AH667" s="987">
        <f t="shared" si="176"/>
        <v>0</v>
      </c>
      <c r="AI667" s="987">
        <f t="shared" si="176"/>
        <v>0</v>
      </c>
      <c r="AJ667" s="987">
        <f t="shared" si="176"/>
        <v>0</v>
      </c>
      <c r="AK667" s="987">
        <f t="shared" si="176"/>
        <v>0</v>
      </c>
      <c r="AL667" s="987">
        <f t="shared" si="177"/>
        <v>0</v>
      </c>
      <c r="AM667" s="987">
        <f t="shared" si="177"/>
        <v>0</v>
      </c>
      <c r="AN667" s="987">
        <f t="shared" si="177"/>
        <v>0</v>
      </c>
      <c r="AO667" s="987">
        <f t="shared" si="177"/>
        <v>0</v>
      </c>
      <c r="AP667" s="987">
        <f t="shared" si="177"/>
        <v>0</v>
      </c>
      <c r="AQ667" s="987">
        <f t="shared" si="177"/>
        <v>0</v>
      </c>
      <c r="AR667" s="987">
        <f t="shared" si="177"/>
        <v>0</v>
      </c>
    </row>
    <row r="668" spans="2:44">
      <c r="B668" s="948">
        <v>981</v>
      </c>
      <c r="C668" s="950" t="s">
        <v>3521</v>
      </c>
      <c r="D668" s="951">
        <v>1033</v>
      </c>
      <c r="E668" s="951" t="s">
        <v>3538</v>
      </c>
      <c r="F668" s="948" t="s">
        <v>4711</v>
      </c>
      <c r="G668" s="949">
        <v>45189</v>
      </c>
      <c r="H668" s="948" t="s">
        <v>4712</v>
      </c>
      <c r="I668" s="948" t="s">
        <v>4409</v>
      </c>
      <c r="J668" s="948" t="s">
        <v>473</v>
      </c>
      <c r="K668" s="948" t="s">
        <v>3557</v>
      </c>
      <c r="L668" s="960">
        <v>54</v>
      </c>
      <c r="M668" s="987">
        <v>22.919999999999998</v>
      </c>
      <c r="N668" s="987">
        <v>4.58</v>
      </c>
      <c r="O668" s="987">
        <f t="shared" si="172"/>
        <v>27.5</v>
      </c>
      <c r="P668" s="987"/>
      <c r="Q668" s="987"/>
      <c r="R668" s="987"/>
      <c r="S668" s="987"/>
      <c r="T668" s="987"/>
      <c r="U668" s="987"/>
      <c r="V668" s="987">
        <f t="shared" ref="V668:V687" si="178">O668</f>
        <v>27.5</v>
      </c>
      <c r="W668" s="987"/>
      <c r="X668" s="987"/>
      <c r="Y668" s="987"/>
      <c r="Z668" s="987">
        <f t="shared" si="173"/>
        <v>0</v>
      </c>
      <c r="AA668" s="987"/>
      <c r="AB668" s="987">
        <f t="shared" ref="AB668:AK677" si="179">IF(AB$6-$L668=0,$M668,0)</f>
        <v>22.919999999999998</v>
      </c>
      <c r="AC668" s="987">
        <f t="shared" si="179"/>
        <v>0</v>
      </c>
      <c r="AD668" s="987">
        <f t="shared" si="179"/>
        <v>0</v>
      </c>
      <c r="AE668" s="987">
        <f t="shared" si="179"/>
        <v>0</v>
      </c>
      <c r="AF668" s="987">
        <f t="shared" si="179"/>
        <v>0</v>
      </c>
      <c r="AG668" s="987">
        <f t="shared" si="179"/>
        <v>0</v>
      </c>
      <c r="AH668" s="987">
        <f t="shared" si="179"/>
        <v>0</v>
      </c>
      <c r="AI668" s="987">
        <f t="shared" si="179"/>
        <v>0</v>
      </c>
      <c r="AJ668" s="987">
        <f t="shared" si="179"/>
        <v>0</v>
      </c>
      <c r="AK668" s="987">
        <f t="shared" si="179"/>
        <v>0</v>
      </c>
      <c r="AL668" s="987">
        <f t="shared" ref="AL668:AR677" si="180">IF(AL$6-$L668=0,$M668,0)</f>
        <v>0</v>
      </c>
      <c r="AM668" s="987">
        <f t="shared" si="180"/>
        <v>0</v>
      </c>
      <c r="AN668" s="987">
        <f t="shared" si="180"/>
        <v>0</v>
      </c>
      <c r="AO668" s="987">
        <f t="shared" si="180"/>
        <v>0</v>
      </c>
      <c r="AP668" s="987">
        <f t="shared" si="180"/>
        <v>0</v>
      </c>
      <c r="AQ668" s="987">
        <f t="shared" si="180"/>
        <v>0</v>
      </c>
      <c r="AR668" s="987">
        <f t="shared" si="180"/>
        <v>0</v>
      </c>
    </row>
    <row r="669" spans="2:44">
      <c r="B669" s="948">
        <v>982</v>
      </c>
      <c r="C669" s="950" t="s">
        <v>3521</v>
      </c>
      <c r="D669" s="951">
        <v>1034</v>
      </c>
      <c r="E669" s="951" t="s">
        <v>3538</v>
      </c>
      <c r="F669" s="948" t="s">
        <v>4713</v>
      </c>
      <c r="G669" s="949">
        <v>45211</v>
      </c>
      <c r="H669" s="948" t="s">
        <v>4714</v>
      </c>
      <c r="I669" s="948" t="s">
        <v>4409</v>
      </c>
      <c r="J669" s="948" t="s">
        <v>473</v>
      </c>
      <c r="K669" s="948" t="s">
        <v>3557</v>
      </c>
      <c r="L669" s="960">
        <v>54</v>
      </c>
      <c r="M669" s="987">
        <v>7.49</v>
      </c>
      <c r="N669" s="987">
        <v>1.5</v>
      </c>
      <c r="O669" s="987">
        <f t="shared" si="172"/>
        <v>8.99</v>
      </c>
      <c r="P669" s="987"/>
      <c r="Q669" s="987"/>
      <c r="R669" s="987"/>
      <c r="S669" s="987"/>
      <c r="T669" s="987"/>
      <c r="U669" s="987"/>
      <c r="V669" s="987">
        <f t="shared" si="178"/>
        <v>8.99</v>
      </c>
      <c r="W669" s="987"/>
      <c r="X669" s="987"/>
      <c r="Y669" s="987"/>
      <c r="Z669" s="987">
        <f t="shared" si="173"/>
        <v>0</v>
      </c>
      <c r="AA669" s="987"/>
      <c r="AB669" s="987">
        <f t="shared" si="179"/>
        <v>7.49</v>
      </c>
      <c r="AC669" s="987">
        <f t="shared" si="179"/>
        <v>0</v>
      </c>
      <c r="AD669" s="987">
        <f t="shared" si="179"/>
        <v>0</v>
      </c>
      <c r="AE669" s="987">
        <f t="shared" si="179"/>
        <v>0</v>
      </c>
      <c r="AF669" s="987">
        <f t="shared" si="179"/>
        <v>0</v>
      </c>
      <c r="AG669" s="987">
        <f t="shared" si="179"/>
        <v>0</v>
      </c>
      <c r="AH669" s="987">
        <f t="shared" si="179"/>
        <v>0</v>
      </c>
      <c r="AI669" s="987">
        <f t="shared" si="179"/>
        <v>0</v>
      </c>
      <c r="AJ669" s="987">
        <f t="shared" si="179"/>
        <v>0</v>
      </c>
      <c r="AK669" s="987">
        <f t="shared" si="179"/>
        <v>0</v>
      </c>
      <c r="AL669" s="987">
        <f t="shared" si="180"/>
        <v>0</v>
      </c>
      <c r="AM669" s="987">
        <f t="shared" si="180"/>
        <v>0</v>
      </c>
      <c r="AN669" s="987">
        <f t="shared" si="180"/>
        <v>0</v>
      </c>
      <c r="AO669" s="987">
        <f t="shared" si="180"/>
        <v>0</v>
      </c>
      <c r="AP669" s="987">
        <f t="shared" si="180"/>
        <v>0</v>
      </c>
      <c r="AQ669" s="987">
        <f t="shared" si="180"/>
        <v>0</v>
      </c>
      <c r="AR669" s="987">
        <f t="shared" si="180"/>
        <v>0</v>
      </c>
    </row>
    <row r="670" spans="2:44">
      <c r="B670" s="948">
        <v>983</v>
      </c>
      <c r="C670" s="950" t="s">
        <v>3521</v>
      </c>
      <c r="D670" s="951">
        <v>1035</v>
      </c>
      <c r="E670" s="951" t="s">
        <v>3538</v>
      </c>
      <c r="F670" s="948" t="s">
        <v>4715</v>
      </c>
      <c r="G670" s="949">
        <v>45248</v>
      </c>
      <c r="H670" s="948" t="s">
        <v>4716</v>
      </c>
      <c r="I670" s="948" t="s">
        <v>4409</v>
      </c>
      <c r="J670" s="948" t="s">
        <v>473</v>
      </c>
      <c r="K670" s="948" t="s">
        <v>3557</v>
      </c>
      <c r="L670" s="960">
        <v>54</v>
      </c>
      <c r="M670" s="987">
        <v>74.989999999999995</v>
      </c>
      <c r="N670" s="987">
        <v>15</v>
      </c>
      <c r="O670" s="987">
        <f t="shared" si="172"/>
        <v>89.99</v>
      </c>
      <c r="P670" s="987"/>
      <c r="Q670" s="987"/>
      <c r="R670" s="987"/>
      <c r="S670" s="987"/>
      <c r="T670" s="987"/>
      <c r="U670" s="987"/>
      <c r="V670" s="987">
        <f t="shared" si="178"/>
        <v>89.99</v>
      </c>
      <c r="W670" s="987"/>
      <c r="X670" s="987"/>
      <c r="Y670" s="987"/>
      <c r="Z670" s="987">
        <f t="shared" si="173"/>
        <v>0</v>
      </c>
      <c r="AA670" s="987"/>
      <c r="AB670" s="987">
        <f t="shared" si="179"/>
        <v>74.989999999999995</v>
      </c>
      <c r="AC670" s="987">
        <f t="shared" si="179"/>
        <v>0</v>
      </c>
      <c r="AD670" s="987">
        <f t="shared" si="179"/>
        <v>0</v>
      </c>
      <c r="AE670" s="987">
        <f t="shared" si="179"/>
        <v>0</v>
      </c>
      <c r="AF670" s="987">
        <f t="shared" si="179"/>
        <v>0</v>
      </c>
      <c r="AG670" s="987">
        <f t="shared" si="179"/>
        <v>0</v>
      </c>
      <c r="AH670" s="987">
        <f t="shared" si="179"/>
        <v>0</v>
      </c>
      <c r="AI670" s="987">
        <f t="shared" si="179"/>
        <v>0</v>
      </c>
      <c r="AJ670" s="987">
        <f t="shared" si="179"/>
        <v>0</v>
      </c>
      <c r="AK670" s="987">
        <f t="shared" si="179"/>
        <v>0</v>
      </c>
      <c r="AL670" s="987">
        <f t="shared" si="180"/>
        <v>0</v>
      </c>
      <c r="AM670" s="987">
        <f t="shared" si="180"/>
        <v>0</v>
      </c>
      <c r="AN670" s="987">
        <f t="shared" si="180"/>
        <v>0</v>
      </c>
      <c r="AO670" s="987">
        <f t="shared" si="180"/>
        <v>0</v>
      </c>
      <c r="AP670" s="987">
        <f t="shared" si="180"/>
        <v>0</v>
      </c>
      <c r="AQ670" s="987">
        <f t="shared" si="180"/>
        <v>0</v>
      </c>
      <c r="AR670" s="987">
        <f t="shared" si="180"/>
        <v>0</v>
      </c>
    </row>
    <row r="671" spans="2:44">
      <c r="B671" s="948">
        <v>984</v>
      </c>
      <c r="C671" s="950" t="s">
        <v>3521</v>
      </c>
      <c r="D671" s="951">
        <v>1036</v>
      </c>
      <c r="E671" s="951" t="s">
        <v>3538</v>
      </c>
      <c r="F671" s="948" t="s">
        <v>4717</v>
      </c>
      <c r="G671" s="949">
        <v>45170</v>
      </c>
      <c r="H671" s="948" t="s">
        <v>4718</v>
      </c>
      <c r="I671" s="948" t="s">
        <v>4409</v>
      </c>
      <c r="J671" s="948" t="s">
        <v>473</v>
      </c>
      <c r="K671" s="948" t="s">
        <v>3557</v>
      </c>
      <c r="L671" s="960">
        <v>54</v>
      </c>
      <c r="M671" s="987">
        <v>133</v>
      </c>
      <c r="N671" s="987">
        <v>26.6</v>
      </c>
      <c r="O671" s="987">
        <f t="shared" si="172"/>
        <v>159.6</v>
      </c>
      <c r="P671" s="987"/>
      <c r="Q671" s="987"/>
      <c r="R671" s="987"/>
      <c r="S671" s="987"/>
      <c r="T671" s="987"/>
      <c r="U671" s="987"/>
      <c r="V671" s="987">
        <f t="shared" si="178"/>
        <v>159.6</v>
      </c>
      <c r="W671" s="987"/>
      <c r="X671" s="987"/>
      <c r="Y671" s="987"/>
      <c r="Z671" s="987">
        <f t="shared" si="173"/>
        <v>0</v>
      </c>
      <c r="AA671" s="987"/>
      <c r="AB671" s="987">
        <f t="shared" si="179"/>
        <v>133</v>
      </c>
      <c r="AC671" s="987">
        <f t="shared" si="179"/>
        <v>0</v>
      </c>
      <c r="AD671" s="987">
        <f t="shared" si="179"/>
        <v>0</v>
      </c>
      <c r="AE671" s="987">
        <f t="shared" si="179"/>
        <v>0</v>
      </c>
      <c r="AF671" s="987">
        <f t="shared" si="179"/>
        <v>0</v>
      </c>
      <c r="AG671" s="987">
        <f t="shared" si="179"/>
        <v>0</v>
      </c>
      <c r="AH671" s="987">
        <f t="shared" si="179"/>
        <v>0</v>
      </c>
      <c r="AI671" s="987">
        <f t="shared" si="179"/>
        <v>0</v>
      </c>
      <c r="AJ671" s="987">
        <f t="shared" si="179"/>
        <v>0</v>
      </c>
      <c r="AK671" s="987">
        <f t="shared" si="179"/>
        <v>0</v>
      </c>
      <c r="AL671" s="987">
        <f t="shared" si="180"/>
        <v>0</v>
      </c>
      <c r="AM671" s="987">
        <f t="shared" si="180"/>
        <v>0</v>
      </c>
      <c r="AN671" s="987">
        <f t="shared" si="180"/>
        <v>0</v>
      </c>
      <c r="AO671" s="987">
        <f t="shared" si="180"/>
        <v>0</v>
      </c>
      <c r="AP671" s="987">
        <f t="shared" si="180"/>
        <v>0</v>
      </c>
      <c r="AQ671" s="987">
        <f t="shared" si="180"/>
        <v>0</v>
      </c>
      <c r="AR671" s="987">
        <f t="shared" si="180"/>
        <v>0</v>
      </c>
    </row>
    <row r="672" spans="2:44">
      <c r="B672" s="948">
        <v>985</v>
      </c>
      <c r="C672" s="950" t="s">
        <v>3521</v>
      </c>
      <c r="D672" s="951">
        <v>1037</v>
      </c>
      <c r="E672" s="951" t="s">
        <v>3538</v>
      </c>
      <c r="F672" s="948" t="s">
        <v>4719</v>
      </c>
      <c r="G672" s="949">
        <v>45234</v>
      </c>
      <c r="H672" s="948" t="s">
        <v>4720</v>
      </c>
      <c r="I672" s="948" t="s">
        <v>4409</v>
      </c>
      <c r="J672" s="948" t="s">
        <v>473</v>
      </c>
      <c r="K672" s="948" t="s">
        <v>3557</v>
      </c>
      <c r="L672" s="960">
        <v>54</v>
      </c>
      <c r="M672" s="987">
        <v>38.29</v>
      </c>
      <c r="N672" s="987">
        <v>7.6599999999999993</v>
      </c>
      <c r="O672" s="987">
        <f t="shared" si="172"/>
        <v>45.949999999999996</v>
      </c>
      <c r="P672" s="987"/>
      <c r="Q672" s="987"/>
      <c r="R672" s="987"/>
      <c r="S672" s="987"/>
      <c r="T672" s="987"/>
      <c r="U672" s="987"/>
      <c r="V672" s="987">
        <f t="shared" si="178"/>
        <v>45.949999999999996</v>
      </c>
      <c r="W672" s="987"/>
      <c r="X672" s="987"/>
      <c r="Y672" s="987"/>
      <c r="Z672" s="987">
        <f t="shared" si="173"/>
        <v>0</v>
      </c>
      <c r="AA672" s="987"/>
      <c r="AB672" s="987">
        <f t="shared" si="179"/>
        <v>38.29</v>
      </c>
      <c r="AC672" s="987">
        <f t="shared" si="179"/>
        <v>0</v>
      </c>
      <c r="AD672" s="987">
        <f t="shared" si="179"/>
        <v>0</v>
      </c>
      <c r="AE672" s="987">
        <f t="shared" si="179"/>
        <v>0</v>
      </c>
      <c r="AF672" s="987">
        <f t="shared" si="179"/>
        <v>0</v>
      </c>
      <c r="AG672" s="987">
        <f t="shared" si="179"/>
        <v>0</v>
      </c>
      <c r="AH672" s="987">
        <f t="shared" si="179"/>
        <v>0</v>
      </c>
      <c r="AI672" s="987">
        <f t="shared" si="179"/>
        <v>0</v>
      </c>
      <c r="AJ672" s="987">
        <f t="shared" si="179"/>
        <v>0</v>
      </c>
      <c r="AK672" s="987">
        <f t="shared" si="179"/>
        <v>0</v>
      </c>
      <c r="AL672" s="987">
        <f t="shared" si="180"/>
        <v>0</v>
      </c>
      <c r="AM672" s="987">
        <f t="shared" si="180"/>
        <v>0</v>
      </c>
      <c r="AN672" s="987">
        <f t="shared" si="180"/>
        <v>0</v>
      </c>
      <c r="AO672" s="987">
        <f t="shared" si="180"/>
        <v>0</v>
      </c>
      <c r="AP672" s="987">
        <f t="shared" si="180"/>
        <v>0</v>
      </c>
      <c r="AQ672" s="987">
        <f t="shared" si="180"/>
        <v>0</v>
      </c>
      <c r="AR672" s="987">
        <f t="shared" si="180"/>
        <v>0</v>
      </c>
    </row>
    <row r="673" spans="2:44">
      <c r="B673" s="948">
        <v>986</v>
      </c>
      <c r="C673" s="950" t="s">
        <v>3521</v>
      </c>
      <c r="D673" s="951">
        <v>1038</v>
      </c>
      <c r="E673" s="951" t="s">
        <v>3538</v>
      </c>
      <c r="F673" s="948" t="s">
        <v>4721</v>
      </c>
      <c r="G673" s="949">
        <v>45259</v>
      </c>
      <c r="H673" s="948" t="s">
        <v>4722</v>
      </c>
      <c r="I673" s="948" t="s">
        <v>4409</v>
      </c>
      <c r="J673" s="948" t="s">
        <v>473</v>
      </c>
      <c r="K673" s="948" t="s">
        <v>3557</v>
      </c>
      <c r="L673" s="960">
        <v>54</v>
      </c>
      <c r="M673" s="987">
        <v>55</v>
      </c>
      <c r="N673" s="987">
        <v>11</v>
      </c>
      <c r="O673" s="987">
        <f t="shared" si="172"/>
        <v>66</v>
      </c>
      <c r="P673" s="987"/>
      <c r="Q673" s="987"/>
      <c r="R673" s="987"/>
      <c r="S673" s="987"/>
      <c r="T673" s="987"/>
      <c r="U673" s="987"/>
      <c r="V673" s="987">
        <f t="shared" si="178"/>
        <v>66</v>
      </c>
      <c r="W673" s="987"/>
      <c r="X673" s="987"/>
      <c r="Y673" s="987"/>
      <c r="Z673" s="987">
        <f t="shared" si="173"/>
        <v>0</v>
      </c>
      <c r="AA673" s="987"/>
      <c r="AB673" s="987">
        <f t="shared" si="179"/>
        <v>55</v>
      </c>
      <c r="AC673" s="987">
        <f t="shared" si="179"/>
        <v>0</v>
      </c>
      <c r="AD673" s="987">
        <f t="shared" si="179"/>
        <v>0</v>
      </c>
      <c r="AE673" s="987">
        <f t="shared" si="179"/>
        <v>0</v>
      </c>
      <c r="AF673" s="987">
        <f t="shared" si="179"/>
        <v>0</v>
      </c>
      <c r="AG673" s="987">
        <f t="shared" si="179"/>
        <v>0</v>
      </c>
      <c r="AH673" s="987">
        <f t="shared" si="179"/>
        <v>0</v>
      </c>
      <c r="AI673" s="987">
        <f t="shared" si="179"/>
        <v>0</v>
      </c>
      <c r="AJ673" s="987">
        <f t="shared" si="179"/>
        <v>0</v>
      </c>
      <c r="AK673" s="987">
        <f t="shared" si="179"/>
        <v>0</v>
      </c>
      <c r="AL673" s="987">
        <f t="shared" si="180"/>
        <v>0</v>
      </c>
      <c r="AM673" s="987">
        <f t="shared" si="180"/>
        <v>0</v>
      </c>
      <c r="AN673" s="987">
        <f t="shared" si="180"/>
        <v>0</v>
      </c>
      <c r="AO673" s="987">
        <f t="shared" si="180"/>
        <v>0</v>
      </c>
      <c r="AP673" s="987">
        <f t="shared" si="180"/>
        <v>0</v>
      </c>
      <c r="AQ673" s="987">
        <f t="shared" si="180"/>
        <v>0</v>
      </c>
      <c r="AR673" s="987">
        <f t="shared" si="180"/>
        <v>0</v>
      </c>
    </row>
    <row r="674" spans="2:44">
      <c r="B674" s="948">
        <v>987</v>
      </c>
      <c r="C674" s="950" t="s">
        <v>3521</v>
      </c>
      <c r="D674" s="951">
        <v>1039</v>
      </c>
      <c r="E674" s="951" t="s">
        <v>3538</v>
      </c>
      <c r="F674" s="948" t="s">
        <v>4723</v>
      </c>
      <c r="G674" s="949">
        <v>45208</v>
      </c>
      <c r="H674" s="948" t="s">
        <v>4724</v>
      </c>
      <c r="I674" s="948" t="s">
        <v>4409</v>
      </c>
      <c r="J674" s="948" t="s">
        <v>473</v>
      </c>
      <c r="K674" s="948" t="s">
        <v>3557</v>
      </c>
      <c r="L674" s="960">
        <v>54</v>
      </c>
      <c r="M674" s="987">
        <v>36.58</v>
      </c>
      <c r="N674" s="987">
        <v>7.32</v>
      </c>
      <c r="O674" s="987">
        <f t="shared" si="172"/>
        <v>43.9</v>
      </c>
      <c r="P674" s="987"/>
      <c r="Q674" s="987"/>
      <c r="R674" s="987"/>
      <c r="S674" s="987"/>
      <c r="T674" s="987"/>
      <c r="U674" s="987"/>
      <c r="V674" s="987">
        <f t="shared" si="178"/>
        <v>43.9</v>
      </c>
      <c r="W674" s="987"/>
      <c r="X674" s="987"/>
      <c r="Y674" s="987"/>
      <c r="Z674" s="987">
        <f t="shared" si="173"/>
        <v>0</v>
      </c>
      <c r="AA674" s="987"/>
      <c r="AB674" s="987">
        <f t="shared" si="179"/>
        <v>36.58</v>
      </c>
      <c r="AC674" s="987">
        <f t="shared" si="179"/>
        <v>0</v>
      </c>
      <c r="AD674" s="987">
        <f t="shared" si="179"/>
        <v>0</v>
      </c>
      <c r="AE674" s="987">
        <f t="shared" si="179"/>
        <v>0</v>
      </c>
      <c r="AF674" s="987">
        <f t="shared" si="179"/>
        <v>0</v>
      </c>
      <c r="AG674" s="987">
        <f t="shared" si="179"/>
        <v>0</v>
      </c>
      <c r="AH674" s="987">
        <f t="shared" si="179"/>
        <v>0</v>
      </c>
      <c r="AI674" s="987">
        <f t="shared" si="179"/>
        <v>0</v>
      </c>
      <c r="AJ674" s="987">
        <f t="shared" si="179"/>
        <v>0</v>
      </c>
      <c r="AK674" s="987">
        <f t="shared" si="179"/>
        <v>0</v>
      </c>
      <c r="AL674" s="987">
        <f t="shared" si="180"/>
        <v>0</v>
      </c>
      <c r="AM674" s="987">
        <f t="shared" si="180"/>
        <v>0</v>
      </c>
      <c r="AN674" s="987">
        <f t="shared" si="180"/>
        <v>0</v>
      </c>
      <c r="AO674" s="987">
        <f t="shared" si="180"/>
        <v>0</v>
      </c>
      <c r="AP674" s="987">
        <f t="shared" si="180"/>
        <v>0</v>
      </c>
      <c r="AQ674" s="987">
        <f t="shared" si="180"/>
        <v>0</v>
      </c>
      <c r="AR674" s="987">
        <f t="shared" si="180"/>
        <v>0</v>
      </c>
    </row>
    <row r="675" spans="2:44">
      <c r="B675" s="948">
        <v>988</v>
      </c>
      <c r="C675" s="950" t="s">
        <v>3521</v>
      </c>
      <c r="D675" s="951">
        <v>1040</v>
      </c>
      <c r="E675" s="951" t="s">
        <v>3538</v>
      </c>
      <c r="F675" s="948" t="s">
        <v>4725</v>
      </c>
      <c r="G675" s="949">
        <v>45219</v>
      </c>
      <c r="H675" s="948" t="s">
        <v>4726</v>
      </c>
      <c r="I675" s="948" t="s">
        <v>4409</v>
      </c>
      <c r="J675" s="948" t="s">
        <v>473</v>
      </c>
      <c r="K675" s="948" t="s">
        <v>3557</v>
      </c>
      <c r="L675" s="960">
        <v>54</v>
      </c>
      <c r="M675" s="987">
        <v>39.989999999999995</v>
      </c>
      <c r="N675" s="987">
        <v>8</v>
      </c>
      <c r="O675" s="987">
        <f t="shared" si="172"/>
        <v>47.989999999999995</v>
      </c>
      <c r="P675" s="987"/>
      <c r="Q675" s="987"/>
      <c r="R675" s="987"/>
      <c r="S675" s="987"/>
      <c r="T675" s="987"/>
      <c r="U675" s="987"/>
      <c r="V675" s="987">
        <f t="shared" si="178"/>
        <v>47.989999999999995</v>
      </c>
      <c r="W675" s="987"/>
      <c r="X675" s="987"/>
      <c r="Y675" s="987"/>
      <c r="Z675" s="987">
        <f t="shared" si="173"/>
        <v>0</v>
      </c>
      <c r="AA675" s="987"/>
      <c r="AB675" s="987">
        <f t="shared" si="179"/>
        <v>39.989999999999995</v>
      </c>
      <c r="AC675" s="987">
        <f t="shared" si="179"/>
        <v>0</v>
      </c>
      <c r="AD675" s="987">
        <f t="shared" si="179"/>
        <v>0</v>
      </c>
      <c r="AE675" s="987">
        <f t="shared" si="179"/>
        <v>0</v>
      </c>
      <c r="AF675" s="987">
        <f t="shared" si="179"/>
        <v>0</v>
      </c>
      <c r="AG675" s="987">
        <f t="shared" si="179"/>
        <v>0</v>
      </c>
      <c r="AH675" s="987">
        <f t="shared" si="179"/>
        <v>0</v>
      </c>
      <c r="AI675" s="987">
        <f t="shared" si="179"/>
        <v>0</v>
      </c>
      <c r="AJ675" s="987">
        <f t="shared" si="179"/>
        <v>0</v>
      </c>
      <c r="AK675" s="987">
        <f t="shared" si="179"/>
        <v>0</v>
      </c>
      <c r="AL675" s="987">
        <f t="shared" si="180"/>
        <v>0</v>
      </c>
      <c r="AM675" s="987">
        <f t="shared" si="180"/>
        <v>0</v>
      </c>
      <c r="AN675" s="987">
        <f t="shared" si="180"/>
        <v>0</v>
      </c>
      <c r="AO675" s="987">
        <f t="shared" si="180"/>
        <v>0</v>
      </c>
      <c r="AP675" s="987">
        <f t="shared" si="180"/>
        <v>0</v>
      </c>
      <c r="AQ675" s="987">
        <f t="shared" si="180"/>
        <v>0</v>
      </c>
      <c r="AR675" s="987">
        <f t="shared" si="180"/>
        <v>0</v>
      </c>
    </row>
    <row r="676" spans="2:44">
      <c r="B676" s="948">
        <v>989</v>
      </c>
      <c r="C676" s="950" t="s">
        <v>3521</v>
      </c>
      <c r="D676" s="951">
        <v>1041</v>
      </c>
      <c r="E676" s="951" t="s">
        <v>3538</v>
      </c>
      <c r="F676" s="948" t="s">
        <v>4727</v>
      </c>
      <c r="G676" s="949">
        <v>45212</v>
      </c>
      <c r="H676" s="948" t="s">
        <v>4728</v>
      </c>
      <c r="I676" s="948" t="s">
        <v>4409</v>
      </c>
      <c r="J676" s="948" t="s">
        <v>473</v>
      </c>
      <c r="K676" s="948" t="s">
        <v>3557</v>
      </c>
      <c r="L676" s="960">
        <v>54</v>
      </c>
      <c r="M676" s="987">
        <v>9.9599999999999991</v>
      </c>
      <c r="N676" s="987">
        <v>1.9899999999999998</v>
      </c>
      <c r="O676" s="987">
        <f t="shared" si="172"/>
        <v>11.95</v>
      </c>
      <c r="P676" s="987"/>
      <c r="Q676" s="987"/>
      <c r="R676" s="987"/>
      <c r="S676" s="987"/>
      <c r="T676" s="987"/>
      <c r="U676" s="987"/>
      <c r="V676" s="987">
        <f t="shared" si="178"/>
        <v>11.95</v>
      </c>
      <c r="W676" s="987"/>
      <c r="X676" s="987"/>
      <c r="Y676" s="987"/>
      <c r="Z676" s="987">
        <f t="shared" si="173"/>
        <v>0</v>
      </c>
      <c r="AA676" s="987"/>
      <c r="AB676" s="987">
        <f t="shared" si="179"/>
        <v>9.9599999999999991</v>
      </c>
      <c r="AC676" s="987">
        <f t="shared" si="179"/>
        <v>0</v>
      </c>
      <c r="AD676" s="987">
        <f t="shared" si="179"/>
        <v>0</v>
      </c>
      <c r="AE676" s="987">
        <f t="shared" si="179"/>
        <v>0</v>
      </c>
      <c r="AF676" s="987">
        <f t="shared" si="179"/>
        <v>0</v>
      </c>
      <c r="AG676" s="987">
        <f t="shared" si="179"/>
        <v>0</v>
      </c>
      <c r="AH676" s="987">
        <f t="shared" si="179"/>
        <v>0</v>
      </c>
      <c r="AI676" s="987">
        <f t="shared" si="179"/>
        <v>0</v>
      </c>
      <c r="AJ676" s="987">
        <f t="shared" si="179"/>
        <v>0</v>
      </c>
      <c r="AK676" s="987">
        <f t="shared" si="179"/>
        <v>0</v>
      </c>
      <c r="AL676" s="987">
        <f t="shared" si="180"/>
        <v>0</v>
      </c>
      <c r="AM676" s="987">
        <f t="shared" si="180"/>
        <v>0</v>
      </c>
      <c r="AN676" s="987">
        <f t="shared" si="180"/>
        <v>0</v>
      </c>
      <c r="AO676" s="987">
        <f t="shared" si="180"/>
        <v>0</v>
      </c>
      <c r="AP676" s="987">
        <f t="shared" si="180"/>
        <v>0</v>
      </c>
      <c r="AQ676" s="987">
        <f t="shared" si="180"/>
        <v>0</v>
      </c>
      <c r="AR676" s="987">
        <f t="shared" si="180"/>
        <v>0</v>
      </c>
    </row>
    <row r="677" spans="2:44">
      <c r="B677" s="948">
        <v>990</v>
      </c>
      <c r="C677" s="950" t="s">
        <v>3521</v>
      </c>
      <c r="D677" s="951">
        <v>1042</v>
      </c>
      <c r="E677" s="951" t="s">
        <v>3538</v>
      </c>
      <c r="F677" s="948" t="s">
        <v>4729</v>
      </c>
      <c r="G677" s="949">
        <v>45218</v>
      </c>
      <c r="H677" s="948" t="s">
        <v>4730</v>
      </c>
      <c r="I677" s="948" t="s">
        <v>4409</v>
      </c>
      <c r="J677" s="948" t="s">
        <v>473</v>
      </c>
      <c r="K677" s="948" t="s">
        <v>3557</v>
      </c>
      <c r="L677" s="960">
        <v>54</v>
      </c>
      <c r="M677" s="987">
        <v>19.990000000000002</v>
      </c>
      <c r="N677" s="987">
        <v>4</v>
      </c>
      <c r="O677" s="987">
        <f t="shared" si="172"/>
        <v>23.990000000000002</v>
      </c>
      <c r="P677" s="987"/>
      <c r="Q677" s="987"/>
      <c r="R677" s="987"/>
      <c r="S677" s="987"/>
      <c r="T677" s="987"/>
      <c r="U677" s="987"/>
      <c r="V677" s="987">
        <f t="shared" si="178"/>
        <v>23.990000000000002</v>
      </c>
      <c r="W677" s="987"/>
      <c r="X677" s="987"/>
      <c r="Y677" s="987"/>
      <c r="Z677" s="987">
        <f t="shared" si="173"/>
        <v>0</v>
      </c>
      <c r="AA677" s="987"/>
      <c r="AB677" s="987">
        <f t="shared" si="179"/>
        <v>19.990000000000002</v>
      </c>
      <c r="AC677" s="987">
        <f t="shared" si="179"/>
        <v>0</v>
      </c>
      <c r="AD677" s="987">
        <f t="shared" si="179"/>
        <v>0</v>
      </c>
      <c r="AE677" s="987">
        <f t="shared" si="179"/>
        <v>0</v>
      </c>
      <c r="AF677" s="987">
        <f t="shared" si="179"/>
        <v>0</v>
      </c>
      <c r="AG677" s="987">
        <f t="shared" si="179"/>
        <v>0</v>
      </c>
      <c r="AH677" s="987">
        <f t="shared" si="179"/>
        <v>0</v>
      </c>
      <c r="AI677" s="987">
        <f t="shared" si="179"/>
        <v>0</v>
      </c>
      <c r="AJ677" s="987">
        <f t="shared" si="179"/>
        <v>0</v>
      </c>
      <c r="AK677" s="987">
        <f t="shared" si="179"/>
        <v>0</v>
      </c>
      <c r="AL677" s="987">
        <f t="shared" si="180"/>
        <v>0</v>
      </c>
      <c r="AM677" s="987">
        <f t="shared" si="180"/>
        <v>0</v>
      </c>
      <c r="AN677" s="987">
        <f t="shared" si="180"/>
        <v>0</v>
      </c>
      <c r="AO677" s="987">
        <f t="shared" si="180"/>
        <v>0</v>
      </c>
      <c r="AP677" s="987">
        <f t="shared" si="180"/>
        <v>0</v>
      </c>
      <c r="AQ677" s="987">
        <f t="shared" si="180"/>
        <v>0</v>
      </c>
      <c r="AR677" s="987">
        <f t="shared" si="180"/>
        <v>0</v>
      </c>
    </row>
    <row r="678" spans="2:44">
      <c r="B678" s="948">
        <v>991</v>
      </c>
      <c r="C678" s="950" t="s">
        <v>3521</v>
      </c>
      <c r="D678" s="951">
        <v>1043</v>
      </c>
      <c r="E678" s="951" t="s">
        <v>3538</v>
      </c>
      <c r="F678" s="948" t="s">
        <v>4731</v>
      </c>
      <c r="G678" s="949">
        <v>45184</v>
      </c>
      <c r="H678" s="948" t="s">
        <v>4732</v>
      </c>
      <c r="I678" s="948" t="s">
        <v>4409</v>
      </c>
      <c r="J678" s="948" t="s">
        <v>473</v>
      </c>
      <c r="K678" s="948" t="s">
        <v>3557</v>
      </c>
      <c r="L678" s="960">
        <v>54</v>
      </c>
      <c r="M678" s="987">
        <v>19</v>
      </c>
      <c r="N678" s="987">
        <v>0</v>
      </c>
      <c r="O678" s="987">
        <f t="shared" si="172"/>
        <v>19</v>
      </c>
      <c r="P678" s="987"/>
      <c r="Q678" s="987"/>
      <c r="R678" s="987"/>
      <c r="S678" s="987"/>
      <c r="T678" s="987"/>
      <c r="U678" s="987"/>
      <c r="V678" s="987">
        <f t="shared" si="178"/>
        <v>19</v>
      </c>
      <c r="W678" s="987"/>
      <c r="X678" s="987"/>
      <c r="Y678" s="987"/>
      <c r="Z678" s="987">
        <f t="shared" si="173"/>
        <v>0</v>
      </c>
      <c r="AA678" s="987"/>
      <c r="AB678" s="987">
        <f t="shared" ref="AB678:AK687" si="181">IF(AB$6-$L678=0,$M678,0)</f>
        <v>19</v>
      </c>
      <c r="AC678" s="987">
        <f t="shared" si="181"/>
        <v>0</v>
      </c>
      <c r="AD678" s="987">
        <f t="shared" si="181"/>
        <v>0</v>
      </c>
      <c r="AE678" s="987">
        <f t="shared" si="181"/>
        <v>0</v>
      </c>
      <c r="AF678" s="987">
        <f t="shared" si="181"/>
        <v>0</v>
      </c>
      <c r="AG678" s="987">
        <f t="shared" si="181"/>
        <v>0</v>
      </c>
      <c r="AH678" s="987">
        <f t="shared" si="181"/>
        <v>0</v>
      </c>
      <c r="AI678" s="987">
        <f t="shared" si="181"/>
        <v>0</v>
      </c>
      <c r="AJ678" s="987">
        <f t="shared" si="181"/>
        <v>0</v>
      </c>
      <c r="AK678" s="987">
        <f t="shared" si="181"/>
        <v>0</v>
      </c>
      <c r="AL678" s="987">
        <f t="shared" ref="AL678:AR687" si="182">IF(AL$6-$L678=0,$M678,0)</f>
        <v>0</v>
      </c>
      <c r="AM678" s="987">
        <f t="shared" si="182"/>
        <v>0</v>
      </c>
      <c r="AN678" s="987">
        <f t="shared" si="182"/>
        <v>0</v>
      </c>
      <c r="AO678" s="987">
        <f t="shared" si="182"/>
        <v>0</v>
      </c>
      <c r="AP678" s="987">
        <f t="shared" si="182"/>
        <v>0</v>
      </c>
      <c r="AQ678" s="987">
        <f t="shared" si="182"/>
        <v>0</v>
      </c>
      <c r="AR678" s="987">
        <f t="shared" si="182"/>
        <v>0</v>
      </c>
    </row>
    <row r="679" spans="2:44">
      <c r="B679" s="948">
        <v>992</v>
      </c>
      <c r="C679" s="950" t="s">
        <v>3521</v>
      </c>
      <c r="D679" s="951">
        <v>1044</v>
      </c>
      <c r="E679" s="951" t="s">
        <v>3538</v>
      </c>
      <c r="F679" s="948" t="s">
        <v>4733</v>
      </c>
      <c r="G679" s="949">
        <v>45217</v>
      </c>
      <c r="H679" s="948" t="s">
        <v>4734</v>
      </c>
      <c r="I679" s="948" t="s">
        <v>4409</v>
      </c>
      <c r="J679" s="948" t="s">
        <v>473</v>
      </c>
      <c r="K679" s="948" t="s">
        <v>3557</v>
      </c>
      <c r="L679" s="960">
        <v>54</v>
      </c>
      <c r="M679" s="987">
        <v>22.91</v>
      </c>
      <c r="N679" s="987">
        <v>4.58</v>
      </c>
      <c r="O679" s="987">
        <f t="shared" si="172"/>
        <v>27.490000000000002</v>
      </c>
      <c r="P679" s="987"/>
      <c r="Q679" s="987"/>
      <c r="R679" s="987"/>
      <c r="S679" s="987"/>
      <c r="T679" s="987"/>
      <c r="U679" s="987"/>
      <c r="V679" s="987">
        <f t="shared" si="178"/>
        <v>27.490000000000002</v>
      </c>
      <c r="W679" s="987"/>
      <c r="X679" s="987"/>
      <c r="Y679" s="987"/>
      <c r="Z679" s="987">
        <f t="shared" si="173"/>
        <v>0</v>
      </c>
      <c r="AA679" s="987"/>
      <c r="AB679" s="987">
        <f t="shared" si="181"/>
        <v>22.91</v>
      </c>
      <c r="AC679" s="987">
        <f t="shared" si="181"/>
        <v>0</v>
      </c>
      <c r="AD679" s="987">
        <f t="shared" si="181"/>
        <v>0</v>
      </c>
      <c r="AE679" s="987">
        <f t="shared" si="181"/>
        <v>0</v>
      </c>
      <c r="AF679" s="987">
        <f t="shared" si="181"/>
        <v>0</v>
      </c>
      <c r="AG679" s="987">
        <f t="shared" si="181"/>
        <v>0</v>
      </c>
      <c r="AH679" s="987">
        <f t="shared" si="181"/>
        <v>0</v>
      </c>
      <c r="AI679" s="987">
        <f t="shared" si="181"/>
        <v>0</v>
      </c>
      <c r="AJ679" s="987">
        <f t="shared" si="181"/>
        <v>0</v>
      </c>
      <c r="AK679" s="987">
        <f t="shared" si="181"/>
        <v>0</v>
      </c>
      <c r="AL679" s="987">
        <f t="shared" si="182"/>
        <v>0</v>
      </c>
      <c r="AM679" s="987">
        <f t="shared" si="182"/>
        <v>0</v>
      </c>
      <c r="AN679" s="987">
        <f t="shared" si="182"/>
        <v>0</v>
      </c>
      <c r="AO679" s="987">
        <f t="shared" si="182"/>
        <v>0</v>
      </c>
      <c r="AP679" s="987">
        <f t="shared" si="182"/>
        <v>0</v>
      </c>
      <c r="AQ679" s="987">
        <f t="shared" si="182"/>
        <v>0</v>
      </c>
      <c r="AR679" s="987">
        <f t="shared" si="182"/>
        <v>0</v>
      </c>
    </row>
    <row r="680" spans="2:44">
      <c r="B680" s="948">
        <v>993</v>
      </c>
      <c r="C680" s="950" t="s">
        <v>3521</v>
      </c>
      <c r="D680" s="951">
        <v>1045</v>
      </c>
      <c r="E680" s="951" t="s">
        <v>3538</v>
      </c>
      <c r="F680" s="948" t="s">
        <v>4735</v>
      </c>
      <c r="G680" s="949">
        <v>45218</v>
      </c>
      <c r="H680" s="948" t="s">
        <v>4736</v>
      </c>
      <c r="I680" s="948" t="s">
        <v>4409</v>
      </c>
      <c r="J680" s="948" t="s">
        <v>473</v>
      </c>
      <c r="K680" s="948" t="s">
        <v>3557</v>
      </c>
      <c r="L680" s="960">
        <v>54</v>
      </c>
      <c r="M680" s="987">
        <v>14.959999999999999</v>
      </c>
      <c r="N680" s="987">
        <v>2.9899999999999998</v>
      </c>
      <c r="O680" s="987">
        <f t="shared" si="172"/>
        <v>17.95</v>
      </c>
      <c r="P680" s="987"/>
      <c r="Q680" s="987"/>
      <c r="R680" s="987"/>
      <c r="S680" s="987"/>
      <c r="T680" s="987"/>
      <c r="U680" s="987"/>
      <c r="V680" s="987">
        <f t="shared" si="178"/>
        <v>17.95</v>
      </c>
      <c r="W680" s="987"/>
      <c r="X680" s="987"/>
      <c r="Y680" s="987"/>
      <c r="Z680" s="987">
        <f t="shared" si="173"/>
        <v>0</v>
      </c>
      <c r="AA680" s="987"/>
      <c r="AB680" s="987">
        <f t="shared" si="181"/>
        <v>14.959999999999999</v>
      </c>
      <c r="AC680" s="987">
        <f t="shared" si="181"/>
        <v>0</v>
      </c>
      <c r="AD680" s="987">
        <f t="shared" si="181"/>
        <v>0</v>
      </c>
      <c r="AE680" s="987">
        <f t="shared" si="181"/>
        <v>0</v>
      </c>
      <c r="AF680" s="987">
        <f t="shared" si="181"/>
        <v>0</v>
      </c>
      <c r="AG680" s="987">
        <f t="shared" si="181"/>
        <v>0</v>
      </c>
      <c r="AH680" s="987">
        <f t="shared" si="181"/>
        <v>0</v>
      </c>
      <c r="AI680" s="987">
        <f t="shared" si="181"/>
        <v>0</v>
      </c>
      <c r="AJ680" s="987">
        <f t="shared" si="181"/>
        <v>0</v>
      </c>
      <c r="AK680" s="987">
        <f t="shared" si="181"/>
        <v>0</v>
      </c>
      <c r="AL680" s="987">
        <f t="shared" si="182"/>
        <v>0</v>
      </c>
      <c r="AM680" s="987">
        <f t="shared" si="182"/>
        <v>0</v>
      </c>
      <c r="AN680" s="987">
        <f t="shared" si="182"/>
        <v>0</v>
      </c>
      <c r="AO680" s="987">
        <f t="shared" si="182"/>
        <v>0</v>
      </c>
      <c r="AP680" s="987">
        <f t="shared" si="182"/>
        <v>0</v>
      </c>
      <c r="AQ680" s="987">
        <f t="shared" si="182"/>
        <v>0</v>
      </c>
      <c r="AR680" s="987">
        <f t="shared" si="182"/>
        <v>0</v>
      </c>
    </row>
    <row r="681" spans="2:44">
      <c r="B681" s="948">
        <v>994</v>
      </c>
      <c r="C681" s="950" t="s">
        <v>3521</v>
      </c>
      <c r="D681" s="951">
        <v>1046</v>
      </c>
      <c r="E681" s="951" t="s">
        <v>3538</v>
      </c>
      <c r="F681" s="948" t="s">
        <v>4737</v>
      </c>
      <c r="G681" s="949">
        <v>45170</v>
      </c>
      <c r="H681" s="948" t="s">
        <v>4738</v>
      </c>
      <c r="I681" s="948" t="s">
        <v>4409</v>
      </c>
      <c r="J681" s="948" t="s">
        <v>473</v>
      </c>
      <c r="K681" s="948" t="s">
        <v>3557</v>
      </c>
      <c r="L681" s="960">
        <v>54</v>
      </c>
      <c r="M681" s="987">
        <v>116.66</v>
      </c>
      <c r="N681" s="987">
        <v>23.330000000000002</v>
      </c>
      <c r="O681" s="987">
        <f t="shared" si="172"/>
        <v>139.99</v>
      </c>
      <c r="P681" s="987" t="s">
        <v>3567</v>
      </c>
      <c r="Q681" s="987"/>
      <c r="R681" s="987"/>
      <c r="S681" s="987"/>
      <c r="T681" s="987"/>
      <c r="U681" s="987"/>
      <c r="V681" s="987">
        <f t="shared" si="178"/>
        <v>139.99</v>
      </c>
      <c r="W681" s="987"/>
      <c r="X681" s="987"/>
      <c r="Y681" s="987"/>
      <c r="Z681" s="987">
        <f t="shared" si="173"/>
        <v>0</v>
      </c>
      <c r="AA681" s="987"/>
      <c r="AB681" s="987">
        <f t="shared" si="181"/>
        <v>116.66</v>
      </c>
      <c r="AC681" s="987">
        <f t="shared" si="181"/>
        <v>0</v>
      </c>
      <c r="AD681" s="987">
        <f t="shared" si="181"/>
        <v>0</v>
      </c>
      <c r="AE681" s="987">
        <f t="shared" si="181"/>
        <v>0</v>
      </c>
      <c r="AF681" s="987">
        <f t="shared" si="181"/>
        <v>0</v>
      </c>
      <c r="AG681" s="987">
        <f t="shared" si="181"/>
        <v>0</v>
      </c>
      <c r="AH681" s="987">
        <f t="shared" si="181"/>
        <v>0</v>
      </c>
      <c r="AI681" s="987">
        <f t="shared" si="181"/>
        <v>0</v>
      </c>
      <c r="AJ681" s="987">
        <f t="shared" si="181"/>
        <v>0</v>
      </c>
      <c r="AK681" s="987">
        <f t="shared" si="181"/>
        <v>0</v>
      </c>
      <c r="AL681" s="987">
        <f t="shared" si="182"/>
        <v>0</v>
      </c>
      <c r="AM681" s="987">
        <f t="shared" si="182"/>
        <v>0</v>
      </c>
      <c r="AN681" s="987">
        <f t="shared" si="182"/>
        <v>0</v>
      </c>
      <c r="AO681" s="987">
        <f t="shared" si="182"/>
        <v>0</v>
      </c>
      <c r="AP681" s="987">
        <f t="shared" si="182"/>
        <v>0</v>
      </c>
      <c r="AQ681" s="987">
        <f t="shared" si="182"/>
        <v>0</v>
      </c>
      <c r="AR681" s="987">
        <f t="shared" si="182"/>
        <v>0</v>
      </c>
    </row>
    <row r="682" spans="2:44">
      <c r="B682" s="948">
        <v>995</v>
      </c>
      <c r="C682" s="950" t="s">
        <v>3521</v>
      </c>
      <c r="D682" s="951">
        <v>1047</v>
      </c>
      <c r="E682" s="951" t="s">
        <v>3538</v>
      </c>
      <c r="F682" s="948" t="s">
        <v>4739</v>
      </c>
      <c r="G682" s="949">
        <v>45174</v>
      </c>
      <c r="H682" s="948" t="s">
        <v>4740</v>
      </c>
      <c r="I682" s="948" t="s">
        <v>4409</v>
      </c>
      <c r="J682" s="948" t="s">
        <v>473</v>
      </c>
      <c r="K682" s="948" t="s">
        <v>3557</v>
      </c>
      <c r="L682" s="960">
        <v>54</v>
      </c>
      <c r="M682" s="987">
        <v>208.33</v>
      </c>
      <c r="N682" s="987">
        <v>41.67</v>
      </c>
      <c r="O682" s="987">
        <f t="shared" si="172"/>
        <v>250</v>
      </c>
      <c r="P682" s="987"/>
      <c r="Q682" s="987"/>
      <c r="R682" s="987"/>
      <c r="S682" s="987"/>
      <c r="T682" s="987"/>
      <c r="U682" s="987"/>
      <c r="V682" s="987">
        <f t="shared" si="178"/>
        <v>250</v>
      </c>
      <c r="W682" s="987"/>
      <c r="X682" s="987"/>
      <c r="Y682" s="987"/>
      <c r="Z682" s="987">
        <f t="shared" si="173"/>
        <v>0</v>
      </c>
      <c r="AA682" s="987"/>
      <c r="AB682" s="987">
        <f t="shared" si="181"/>
        <v>208.33</v>
      </c>
      <c r="AC682" s="987">
        <f t="shared" si="181"/>
        <v>0</v>
      </c>
      <c r="AD682" s="987">
        <f t="shared" si="181"/>
        <v>0</v>
      </c>
      <c r="AE682" s="987">
        <f t="shared" si="181"/>
        <v>0</v>
      </c>
      <c r="AF682" s="987">
        <f t="shared" si="181"/>
        <v>0</v>
      </c>
      <c r="AG682" s="987">
        <f t="shared" si="181"/>
        <v>0</v>
      </c>
      <c r="AH682" s="987">
        <f t="shared" si="181"/>
        <v>0</v>
      </c>
      <c r="AI682" s="987">
        <f t="shared" si="181"/>
        <v>0</v>
      </c>
      <c r="AJ682" s="987">
        <f t="shared" si="181"/>
        <v>0</v>
      </c>
      <c r="AK682" s="987">
        <f t="shared" si="181"/>
        <v>0</v>
      </c>
      <c r="AL682" s="987">
        <f t="shared" si="182"/>
        <v>0</v>
      </c>
      <c r="AM682" s="987">
        <f t="shared" si="182"/>
        <v>0</v>
      </c>
      <c r="AN682" s="987">
        <f t="shared" si="182"/>
        <v>0</v>
      </c>
      <c r="AO682" s="987">
        <f t="shared" si="182"/>
        <v>0</v>
      </c>
      <c r="AP682" s="987">
        <f t="shared" si="182"/>
        <v>0</v>
      </c>
      <c r="AQ682" s="987">
        <f t="shared" si="182"/>
        <v>0</v>
      </c>
      <c r="AR682" s="987">
        <f t="shared" si="182"/>
        <v>0</v>
      </c>
    </row>
    <row r="683" spans="2:44">
      <c r="B683" s="948">
        <v>996</v>
      </c>
      <c r="C683" s="950" t="s">
        <v>3521</v>
      </c>
      <c r="D683" s="951">
        <v>1048</v>
      </c>
      <c r="E683" s="951" t="s">
        <v>3538</v>
      </c>
      <c r="F683" s="948" t="s">
        <v>4741</v>
      </c>
      <c r="G683" s="949">
        <v>45194</v>
      </c>
      <c r="H683" s="948" t="s">
        <v>4742</v>
      </c>
      <c r="I683" s="948" t="s">
        <v>4409</v>
      </c>
      <c r="J683" s="948" t="s">
        <v>473</v>
      </c>
      <c r="K683" s="948" t="s">
        <v>3557</v>
      </c>
      <c r="L683" s="960">
        <v>54</v>
      </c>
      <c r="M683" s="987">
        <v>47.07</v>
      </c>
      <c r="N683" s="987">
        <v>9.41</v>
      </c>
      <c r="O683" s="987">
        <f t="shared" si="172"/>
        <v>56.480000000000004</v>
      </c>
      <c r="P683" s="987"/>
      <c r="Q683" s="987"/>
      <c r="R683" s="987"/>
      <c r="S683" s="987"/>
      <c r="T683" s="987"/>
      <c r="U683" s="987"/>
      <c r="V683" s="987">
        <f t="shared" si="178"/>
        <v>56.480000000000004</v>
      </c>
      <c r="W683" s="987"/>
      <c r="X683" s="987"/>
      <c r="Y683" s="987"/>
      <c r="Z683" s="987">
        <f t="shared" si="173"/>
        <v>0</v>
      </c>
      <c r="AA683" s="987"/>
      <c r="AB683" s="987">
        <f t="shared" si="181"/>
        <v>47.07</v>
      </c>
      <c r="AC683" s="987">
        <f t="shared" si="181"/>
        <v>0</v>
      </c>
      <c r="AD683" s="987">
        <f t="shared" si="181"/>
        <v>0</v>
      </c>
      <c r="AE683" s="987">
        <f t="shared" si="181"/>
        <v>0</v>
      </c>
      <c r="AF683" s="987">
        <f t="shared" si="181"/>
        <v>0</v>
      </c>
      <c r="AG683" s="987">
        <f t="shared" si="181"/>
        <v>0</v>
      </c>
      <c r="AH683" s="987">
        <f t="shared" si="181"/>
        <v>0</v>
      </c>
      <c r="AI683" s="987">
        <f t="shared" si="181"/>
        <v>0</v>
      </c>
      <c r="AJ683" s="987">
        <f t="shared" si="181"/>
        <v>0</v>
      </c>
      <c r="AK683" s="987">
        <f t="shared" si="181"/>
        <v>0</v>
      </c>
      <c r="AL683" s="987">
        <f t="shared" si="182"/>
        <v>0</v>
      </c>
      <c r="AM683" s="987">
        <f t="shared" si="182"/>
        <v>0</v>
      </c>
      <c r="AN683" s="987">
        <f t="shared" si="182"/>
        <v>0</v>
      </c>
      <c r="AO683" s="987">
        <f t="shared" si="182"/>
        <v>0</v>
      </c>
      <c r="AP683" s="987">
        <f t="shared" si="182"/>
        <v>0</v>
      </c>
      <c r="AQ683" s="987">
        <f t="shared" si="182"/>
        <v>0</v>
      </c>
      <c r="AR683" s="987">
        <f t="shared" si="182"/>
        <v>0</v>
      </c>
    </row>
    <row r="684" spans="2:44">
      <c r="B684" s="948">
        <v>997</v>
      </c>
      <c r="C684" s="950" t="s">
        <v>3521</v>
      </c>
      <c r="D684" s="951">
        <v>1049</v>
      </c>
      <c r="E684" s="951" t="s">
        <v>3538</v>
      </c>
      <c r="F684" s="948" t="s">
        <v>4743</v>
      </c>
      <c r="G684" s="949">
        <v>45208</v>
      </c>
      <c r="H684" s="948" t="s">
        <v>4744</v>
      </c>
      <c r="I684" s="948" t="s">
        <v>4409</v>
      </c>
      <c r="J684" s="948" t="s">
        <v>473</v>
      </c>
      <c r="K684" s="948" t="s">
        <v>3557</v>
      </c>
      <c r="L684" s="960">
        <v>54</v>
      </c>
      <c r="M684" s="987">
        <v>18.29</v>
      </c>
      <c r="N684" s="987">
        <v>3.66</v>
      </c>
      <c r="O684" s="987">
        <f t="shared" si="172"/>
        <v>21.95</v>
      </c>
      <c r="P684" s="987"/>
      <c r="Q684" s="987"/>
      <c r="R684" s="987"/>
      <c r="S684" s="987"/>
      <c r="T684" s="987"/>
      <c r="U684" s="987"/>
      <c r="V684" s="987">
        <f t="shared" si="178"/>
        <v>21.95</v>
      </c>
      <c r="W684" s="987"/>
      <c r="X684" s="987"/>
      <c r="Y684" s="987"/>
      <c r="Z684" s="987">
        <f t="shared" si="173"/>
        <v>0</v>
      </c>
      <c r="AA684" s="987"/>
      <c r="AB684" s="987">
        <f t="shared" si="181"/>
        <v>18.29</v>
      </c>
      <c r="AC684" s="987">
        <f t="shared" si="181"/>
        <v>0</v>
      </c>
      <c r="AD684" s="987">
        <f t="shared" si="181"/>
        <v>0</v>
      </c>
      <c r="AE684" s="987">
        <f t="shared" si="181"/>
        <v>0</v>
      </c>
      <c r="AF684" s="987">
        <f t="shared" si="181"/>
        <v>0</v>
      </c>
      <c r="AG684" s="987">
        <f t="shared" si="181"/>
        <v>0</v>
      </c>
      <c r="AH684" s="987">
        <f t="shared" si="181"/>
        <v>0</v>
      </c>
      <c r="AI684" s="987">
        <f t="shared" si="181"/>
        <v>0</v>
      </c>
      <c r="AJ684" s="987">
        <f t="shared" si="181"/>
        <v>0</v>
      </c>
      <c r="AK684" s="987">
        <f t="shared" si="181"/>
        <v>0</v>
      </c>
      <c r="AL684" s="987">
        <f t="shared" si="182"/>
        <v>0</v>
      </c>
      <c r="AM684" s="987">
        <f t="shared" si="182"/>
        <v>0</v>
      </c>
      <c r="AN684" s="987">
        <f t="shared" si="182"/>
        <v>0</v>
      </c>
      <c r="AO684" s="987">
        <f t="shared" si="182"/>
        <v>0</v>
      </c>
      <c r="AP684" s="987">
        <f t="shared" si="182"/>
        <v>0</v>
      </c>
      <c r="AQ684" s="987">
        <f t="shared" si="182"/>
        <v>0</v>
      </c>
      <c r="AR684" s="987">
        <f t="shared" si="182"/>
        <v>0</v>
      </c>
    </row>
    <row r="685" spans="2:44">
      <c r="B685" s="948">
        <v>998</v>
      </c>
      <c r="C685" s="950" t="s">
        <v>3521</v>
      </c>
      <c r="D685" s="951">
        <v>1050</v>
      </c>
      <c r="E685" s="951" t="s">
        <v>3538</v>
      </c>
      <c r="F685" s="948" t="s">
        <v>4745</v>
      </c>
      <c r="G685" s="949">
        <v>45225</v>
      </c>
      <c r="H685" s="948" t="s">
        <v>4746</v>
      </c>
      <c r="I685" s="948" t="s">
        <v>4409</v>
      </c>
      <c r="J685" s="948" t="s">
        <v>473</v>
      </c>
      <c r="K685" s="948" t="s">
        <v>3557</v>
      </c>
      <c r="L685" s="960">
        <v>54</v>
      </c>
      <c r="M685" s="987">
        <v>20.830000000000002</v>
      </c>
      <c r="N685" s="987">
        <v>4.17</v>
      </c>
      <c r="O685" s="987">
        <f t="shared" si="172"/>
        <v>25</v>
      </c>
      <c r="P685" s="987"/>
      <c r="Q685" s="987"/>
      <c r="R685" s="987"/>
      <c r="S685" s="987"/>
      <c r="T685" s="987"/>
      <c r="U685" s="987"/>
      <c r="V685" s="987">
        <f t="shared" si="178"/>
        <v>25</v>
      </c>
      <c r="W685" s="987"/>
      <c r="X685" s="987"/>
      <c r="Y685" s="987"/>
      <c r="Z685" s="987">
        <f t="shared" si="173"/>
        <v>0</v>
      </c>
      <c r="AA685" s="987"/>
      <c r="AB685" s="987">
        <f t="shared" si="181"/>
        <v>20.830000000000002</v>
      </c>
      <c r="AC685" s="987">
        <f t="shared" si="181"/>
        <v>0</v>
      </c>
      <c r="AD685" s="987">
        <f t="shared" si="181"/>
        <v>0</v>
      </c>
      <c r="AE685" s="987">
        <f t="shared" si="181"/>
        <v>0</v>
      </c>
      <c r="AF685" s="987">
        <f t="shared" si="181"/>
        <v>0</v>
      </c>
      <c r="AG685" s="987">
        <f t="shared" si="181"/>
        <v>0</v>
      </c>
      <c r="AH685" s="987">
        <f t="shared" si="181"/>
        <v>0</v>
      </c>
      <c r="AI685" s="987">
        <f t="shared" si="181"/>
        <v>0</v>
      </c>
      <c r="AJ685" s="987">
        <f t="shared" si="181"/>
        <v>0</v>
      </c>
      <c r="AK685" s="987">
        <f t="shared" si="181"/>
        <v>0</v>
      </c>
      <c r="AL685" s="987">
        <f t="shared" si="182"/>
        <v>0</v>
      </c>
      <c r="AM685" s="987">
        <f t="shared" si="182"/>
        <v>0</v>
      </c>
      <c r="AN685" s="987">
        <f t="shared" si="182"/>
        <v>0</v>
      </c>
      <c r="AO685" s="987">
        <f t="shared" si="182"/>
        <v>0</v>
      </c>
      <c r="AP685" s="987">
        <f t="shared" si="182"/>
        <v>0</v>
      </c>
      <c r="AQ685" s="987">
        <f t="shared" si="182"/>
        <v>0</v>
      </c>
      <c r="AR685" s="987">
        <f t="shared" si="182"/>
        <v>0</v>
      </c>
    </row>
    <row r="686" spans="2:44">
      <c r="B686" s="948">
        <v>999</v>
      </c>
      <c r="C686" s="950" t="s">
        <v>3521</v>
      </c>
      <c r="D686" s="951">
        <v>1051</v>
      </c>
      <c r="E686" s="951" t="s">
        <v>3538</v>
      </c>
      <c r="F686" s="948" t="s">
        <v>4747</v>
      </c>
      <c r="G686" s="949">
        <v>45233</v>
      </c>
      <c r="H686" s="948" t="s">
        <v>4748</v>
      </c>
      <c r="I686" s="948" t="s">
        <v>4409</v>
      </c>
      <c r="J686" s="948" t="s">
        <v>473</v>
      </c>
      <c r="K686" s="948" t="s">
        <v>3557</v>
      </c>
      <c r="L686" s="960">
        <v>54</v>
      </c>
      <c r="M686" s="987">
        <v>19.16</v>
      </c>
      <c r="N686" s="987">
        <v>3.8299999999999996</v>
      </c>
      <c r="O686" s="987">
        <f t="shared" si="172"/>
        <v>22.99</v>
      </c>
      <c r="P686" s="987"/>
      <c r="Q686" s="987"/>
      <c r="R686" s="987"/>
      <c r="S686" s="987"/>
      <c r="T686" s="987"/>
      <c r="U686" s="987"/>
      <c r="V686" s="987">
        <f t="shared" si="178"/>
        <v>22.99</v>
      </c>
      <c r="W686" s="987"/>
      <c r="X686" s="987"/>
      <c r="Y686" s="987"/>
      <c r="Z686" s="987">
        <f t="shared" si="173"/>
        <v>0</v>
      </c>
      <c r="AA686" s="987"/>
      <c r="AB686" s="987">
        <f t="shared" si="181"/>
        <v>19.16</v>
      </c>
      <c r="AC686" s="987">
        <f t="shared" si="181"/>
        <v>0</v>
      </c>
      <c r="AD686" s="987">
        <f t="shared" si="181"/>
        <v>0</v>
      </c>
      <c r="AE686" s="987">
        <f t="shared" si="181"/>
        <v>0</v>
      </c>
      <c r="AF686" s="987">
        <f t="shared" si="181"/>
        <v>0</v>
      </c>
      <c r="AG686" s="987">
        <f t="shared" si="181"/>
        <v>0</v>
      </c>
      <c r="AH686" s="987">
        <f t="shared" si="181"/>
        <v>0</v>
      </c>
      <c r="AI686" s="987">
        <f t="shared" si="181"/>
        <v>0</v>
      </c>
      <c r="AJ686" s="987">
        <f t="shared" si="181"/>
        <v>0</v>
      </c>
      <c r="AK686" s="987">
        <f t="shared" si="181"/>
        <v>0</v>
      </c>
      <c r="AL686" s="987">
        <f t="shared" si="182"/>
        <v>0</v>
      </c>
      <c r="AM686" s="987">
        <f t="shared" si="182"/>
        <v>0</v>
      </c>
      <c r="AN686" s="987">
        <f t="shared" si="182"/>
        <v>0</v>
      </c>
      <c r="AO686" s="987">
        <f t="shared" si="182"/>
        <v>0</v>
      </c>
      <c r="AP686" s="987">
        <f t="shared" si="182"/>
        <v>0</v>
      </c>
      <c r="AQ686" s="987">
        <f t="shared" si="182"/>
        <v>0</v>
      </c>
      <c r="AR686" s="987">
        <f t="shared" si="182"/>
        <v>0</v>
      </c>
    </row>
    <row r="687" spans="2:44">
      <c r="B687" s="948">
        <v>1000</v>
      </c>
      <c r="C687" s="950" t="s">
        <v>3521</v>
      </c>
      <c r="D687" s="951">
        <v>1052</v>
      </c>
      <c r="E687" s="951" t="s">
        <v>3538</v>
      </c>
      <c r="F687" s="948" t="s">
        <v>4749</v>
      </c>
      <c r="G687" s="949">
        <v>45258</v>
      </c>
      <c r="H687" s="948" t="s">
        <v>4750</v>
      </c>
      <c r="I687" s="948" t="s">
        <v>4409</v>
      </c>
      <c r="J687" s="948" t="s">
        <v>473</v>
      </c>
      <c r="K687" s="948" t="s">
        <v>3557</v>
      </c>
      <c r="L687" s="960">
        <v>54</v>
      </c>
      <c r="M687" s="987">
        <v>9.99</v>
      </c>
      <c r="N687" s="987">
        <v>2</v>
      </c>
      <c r="O687" s="987">
        <f t="shared" si="172"/>
        <v>11.99</v>
      </c>
      <c r="P687" s="987"/>
      <c r="Q687" s="987"/>
      <c r="R687" s="987"/>
      <c r="S687" s="987"/>
      <c r="T687" s="987"/>
      <c r="U687" s="987"/>
      <c r="V687" s="987">
        <f t="shared" si="178"/>
        <v>11.99</v>
      </c>
      <c r="W687" s="987"/>
      <c r="X687" s="987"/>
      <c r="Y687" s="987"/>
      <c r="Z687" s="987">
        <f t="shared" si="173"/>
        <v>0</v>
      </c>
      <c r="AA687" s="987"/>
      <c r="AB687" s="987">
        <f t="shared" si="181"/>
        <v>9.99</v>
      </c>
      <c r="AC687" s="987">
        <f t="shared" si="181"/>
        <v>0</v>
      </c>
      <c r="AD687" s="987">
        <f t="shared" si="181"/>
        <v>0</v>
      </c>
      <c r="AE687" s="987">
        <f t="shared" si="181"/>
        <v>0</v>
      </c>
      <c r="AF687" s="987">
        <f t="shared" si="181"/>
        <v>0</v>
      </c>
      <c r="AG687" s="987">
        <f t="shared" si="181"/>
        <v>0</v>
      </c>
      <c r="AH687" s="987">
        <f t="shared" si="181"/>
        <v>0</v>
      </c>
      <c r="AI687" s="987">
        <f t="shared" si="181"/>
        <v>0</v>
      </c>
      <c r="AJ687" s="987">
        <f t="shared" si="181"/>
        <v>0</v>
      </c>
      <c r="AK687" s="987">
        <f t="shared" si="181"/>
        <v>0</v>
      </c>
      <c r="AL687" s="987">
        <f t="shared" si="182"/>
        <v>0</v>
      </c>
      <c r="AM687" s="987">
        <f t="shared" si="182"/>
        <v>0</v>
      </c>
      <c r="AN687" s="987">
        <f t="shared" si="182"/>
        <v>0</v>
      </c>
      <c r="AO687" s="987">
        <f t="shared" si="182"/>
        <v>0</v>
      </c>
      <c r="AP687" s="987">
        <f t="shared" si="182"/>
        <v>0</v>
      </c>
      <c r="AQ687" s="987">
        <f t="shared" si="182"/>
        <v>0</v>
      </c>
      <c r="AR687" s="987">
        <f t="shared" si="182"/>
        <v>0</v>
      </c>
    </row>
    <row r="688" spans="2:44">
      <c r="B688" s="948">
        <v>1001</v>
      </c>
      <c r="C688" s="950" t="s">
        <v>3521</v>
      </c>
      <c r="D688" s="951">
        <v>1053</v>
      </c>
      <c r="E688" s="951" t="s">
        <v>3538</v>
      </c>
      <c r="F688" s="948" t="s">
        <v>4751</v>
      </c>
      <c r="G688" s="949">
        <v>45233</v>
      </c>
      <c r="H688" s="948" t="s">
        <v>4752</v>
      </c>
      <c r="I688" s="948" t="s">
        <v>4409</v>
      </c>
      <c r="J688" s="948" t="s">
        <v>473</v>
      </c>
      <c r="K688" s="948" t="s">
        <v>3557</v>
      </c>
      <c r="L688" s="960">
        <v>54</v>
      </c>
      <c r="M688" s="987">
        <v>9.93</v>
      </c>
      <c r="N688" s="987">
        <v>1.9899999999999998</v>
      </c>
      <c r="O688" s="987">
        <f t="shared" si="172"/>
        <v>11.92</v>
      </c>
      <c r="P688" s="987"/>
      <c r="Q688" s="987"/>
      <c r="R688" s="987"/>
      <c r="S688" s="987"/>
      <c r="T688" s="987"/>
      <c r="U688" s="987"/>
      <c r="V688" s="987">
        <f>O688-0.01</f>
        <v>11.91</v>
      </c>
      <c r="W688" s="987"/>
      <c r="X688" s="987"/>
      <c r="Y688" s="987">
        <v>0.01</v>
      </c>
      <c r="Z688" s="987">
        <f t="shared" si="173"/>
        <v>0</v>
      </c>
      <c r="AA688" s="987"/>
      <c r="AB688" s="987">
        <f t="shared" ref="AB688:AK697" si="183">IF(AB$6-$L688=0,$M688,0)</f>
        <v>9.93</v>
      </c>
      <c r="AC688" s="987">
        <f t="shared" si="183"/>
        <v>0</v>
      </c>
      <c r="AD688" s="987">
        <f t="shared" si="183"/>
        <v>0</v>
      </c>
      <c r="AE688" s="987">
        <f t="shared" si="183"/>
        <v>0</v>
      </c>
      <c r="AF688" s="987">
        <f t="shared" si="183"/>
        <v>0</v>
      </c>
      <c r="AG688" s="987">
        <f t="shared" si="183"/>
        <v>0</v>
      </c>
      <c r="AH688" s="987">
        <f t="shared" si="183"/>
        <v>0</v>
      </c>
      <c r="AI688" s="987">
        <f t="shared" si="183"/>
        <v>0</v>
      </c>
      <c r="AJ688" s="987">
        <f t="shared" si="183"/>
        <v>0</v>
      </c>
      <c r="AK688" s="987">
        <f t="shared" si="183"/>
        <v>0</v>
      </c>
      <c r="AL688" s="987">
        <f t="shared" ref="AL688:AR697" si="184">IF(AL$6-$L688=0,$M688,0)</f>
        <v>0</v>
      </c>
      <c r="AM688" s="987">
        <f t="shared" si="184"/>
        <v>0</v>
      </c>
      <c r="AN688" s="987">
        <f t="shared" si="184"/>
        <v>0</v>
      </c>
      <c r="AO688" s="987">
        <f t="shared" si="184"/>
        <v>0</v>
      </c>
      <c r="AP688" s="987">
        <f t="shared" si="184"/>
        <v>0</v>
      </c>
      <c r="AQ688" s="987">
        <f t="shared" si="184"/>
        <v>0</v>
      </c>
      <c r="AR688" s="987">
        <f t="shared" si="184"/>
        <v>0</v>
      </c>
    </row>
    <row r="689" spans="2:44">
      <c r="B689" s="948">
        <v>1002</v>
      </c>
      <c r="C689" s="950" t="s">
        <v>3521</v>
      </c>
      <c r="D689" s="951">
        <v>1054</v>
      </c>
      <c r="E689" s="951" t="s">
        <v>3538</v>
      </c>
      <c r="F689" s="948" t="s">
        <v>4753</v>
      </c>
      <c r="G689" s="949">
        <v>45256</v>
      </c>
      <c r="H689" s="948" t="s">
        <v>4754</v>
      </c>
      <c r="I689" s="948" t="s">
        <v>4409</v>
      </c>
      <c r="J689" s="948" t="s">
        <v>473</v>
      </c>
      <c r="K689" s="948" t="s">
        <v>3557</v>
      </c>
      <c r="L689" s="960">
        <v>54</v>
      </c>
      <c r="M689" s="987">
        <v>174.95999999999998</v>
      </c>
      <c r="N689" s="987">
        <v>34.989999999999995</v>
      </c>
      <c r="O689" s="987">
        <f t="shared" si="172"/>
        <v>209.95</v>
      </c>
      <c r="P689" s="987"/>
      <c r="Q689" s="987"/>
      <c r="R689" s="987"/>
      <c r="S689" s="987"/>
      <c r="T689" s="987"/>
      <c r="U689" s="987"/>
      <c r="V689" s="987">
        <f>O689</f>
        <v>209.95</v>
      </c>
      <c r="W689" s="987"/>
      <c r="X689" s="987"/>
      <c r="Y689" s="987"/>
      <c r="Z689" s="987">
        <f t="shared" si="173"/>
        <v>0</v>
      </c>
      <c r="AA689" s="987"/>
      <c r="AB689" s="987">
        <f t="shared" si="183"/>
        <v>174.95999999999998</v>
      </c>
      <c r="AC689" s="987">
        <f t="shared" si="183"/>
        <v>0</v>
      </c>
      <c r="AD689" s="987">
        <f t="shared" si="183"/>
        <v>0</v>
      </c>
      <c r="AE689" s="987">
        <f t="shared" si="183"/>
        <v>0</v>
      </c>
      <c r="AF689" s="987">
        <f t="shared" si="183"/>
        <v>0</v>
      </c>
      <c r="AG689" s="987">
        <f t="shared" si="183"/>
        <v>0</v>
      </c>
      <c r="AH689" s="987">
        <f t="shared" si="183"/>
        <v>0</v>
      </c>
      <c r="AI689" s="987">
        <f t="shared" si="183"/>
        <v>0</v>
      </c>
      <c r="AJ689" s="987">
        <f t="shared" si="183"/>
        <v>0</v>
      </c>
      <c r="AK689" s="987">
        <f t="shared" si="183"/>
        <v>0</v>
      </c>
      <c r="AL689" s="987">
        <f t="shared" si="184"/>
        <v>0</v>
      </c>
      <c r="AM689" s="987">
        <f t="shared" si="184"/>
        <v>0</v>
      </c>
      <c r="AN689" s="987">
        <f t="shared" si="184"/>
        <v>0</v>
      </c>
      <c r="AO689" s="987">
        <f t="shared" si="184"/>
        <v>0</v>
      </c>
      <c r="AP689" s="987">
        <f t="shared" si="184"/>
        <v>0</v>
      </c>
      <c r="AQ689" s="987">
        <f t="shared" si="184"/>
        <v>0</v>
      </c>
      <c r="AR689" s="987">
        <f t="shared" si="184"/>
        <v>0</v>
      </c>
    </row>
    <row r="690" spans="2:44">
      <c r="B690" s="948">
        <v>1003</v>
      </c>
      <c r="C690" s="950" t="s">
        <v>3521</v>
      </c>
      <c r="D690" s="951">
        <v>1055</v>
      </c>
      <c r="E690" s="951" t="s">
        <v>3538</v>
      </c>
      <c r="F690" s="948" t="s">
        <v>4755</v>
      </c>
      <c r="G690" s="949">
        <v>45218</v>
      </c>
      <c r="H690" s="948" t="s">
        <v>4756</v>
      </c>
      <c r="I690" s="948" t="s">
        <v>4409</v>
      </c>
      <c r="J690" s="948" t="s">
        <v>473</v>
      </c>
      <c r="K690" s="948" t="s">
        <v>3557</v>
      </c>
      <c r="L690" s="960">
        <v>54</v>
      </c>
      <c r="M690" s="987">
        <v>8.24</v>
      </c>
      <c r="N690" s="987">
        <v>1.65</v>
      </c>
      <c r="O690" s="987">
        <f t="shared" si="172"/>
        <v>9.89</v>
      </c>
      <c r="P690" s="987"/>
      <c r="Q690" s="987"/>
      <c r="R690" s="987"/>
      <c r="S690" s="987"/>
      <c r="T690" s="987"/>
      <c r="U690" s="987"/>
      <c r="V690" s="987">
        <f>O690</f>
        <v>9.89</v>
      </c>
      <c r="W690" s="987"/>
      <c r="X690" s="987"/>
      <c r="Y690" s="987"/>
      <c r="Z690" s="987">
        <f t="shared" si="173"/>
        <v>0</v>
      </c>
      <c r="AA690" s="987"/>
      <c r="AB690" s="987">
        <f t="shared" si="183"/>
        <v>8.24</v>
      </c>
      <c r="AC690" s="987">
        <f t="shared" si="183"/>
        <v>0</v>
      </c>
      <c r="AD690" s="987">
        <f t="shared" si="183"/>
        <v>0</v>
      </c>
      <c r="AE690" s="987">
        <f t="shared" si="183"/>
        <v>0</v>
      </c>
      <c r="AF690" s="987">
        <f t="shared" si="183"/>
        <v>0</v>
      </c>
      <c r="AG690" s="987">
        <f t="shared" si="183"/>
        <v>0</v>
      </c>
      <c r="AH690" s="987">
        <f t="shared" si="183"/>
        <v>0</v>
      </c>
      <c r="AI690" s="987">
        <f t="shared" si="183"/>
        <v>0</v>
      </c>
      <c r="AJ690" s="987">
        <f t="shared" si="183"/>
        <v>0</v>
      </c>
      <c r="AK690" s="987">
        <f t="shared" si="183"/>
        <v>0</v>
      </c>
      <c r="AL690" s="987">
        <f t="shared" si="184"/>
        <v>0</v>
      </c>
      <c r="AM690" s="987">
        <f t="shared" si="184"/>
        <v>0</v>
      </c>
      <c r="AN690" s="987">
        <f t="shared" si="184"/>
        <v>0</v>
      </c>
      <c r="AO690" s="987">
        <f t="shared" si="184"/>
        <v>0</v>
      </c>
      <c r="AP690" s="987">
        <f t="shared" si="184"/>
        <v>0</v>
      </c>
      <c r="AQ690" s="987">
        <f t="shared" si="184"/>
        <v>0</v>
      </c>
      <c r="AR690" s="987">
        <f t="shared" si="184"/>
        <v>0</v>
      </c>
    </row>
    <row r="691" spans="2:44">
      <c r="B691" s="948">
        <v>1004</v>
      </c>
      <c r="C691" s="950" t="s">
        <v>3521</v>
      </c>
      <c r="D691" s="951">
        <v>1056</v>
      </c>
      <c r="E691" s="951" t="s">
        <v>3538</v>
      </c>
      <c r="F691" s="948" t="s">
        <v>4757</v>
      </c>
      <c r="G691" s="949">
        <v>45231</v>
      </c>
      <c r="H691" s="948" t="s">
        <v>4758</v>
      </c>
      <c r="I691" s="948" t="s">
        <v>4409</v>
      </c>
      <c r="J691" s="948" t="s">
        <v>473</v>
      </c>
      <c r="K691" s="948" t="s">
        <v>3557</v>
      </c>
      <c r="L691" s="960">
        <v>54</v>
      </c>
      <c r="M691" s="987">
        <v>3.9899999999999998</v>
      </c>
      <c r="N691" s="987">
        <v>0.8</v>
      </c>
      <c r="O691" s="987">
        <f t="shared" si="172"/>
        <v>4.79</v>
      </c>
      <c r="P691" s="987"/>
      <c r="Q691" s="987"/>
      <c r="R691" s="987"/>
      <c r="S691" s="987"/>
      <c r="T691" s="987"/>
      <c r="U691" s="987"/>
      <c r="V691" s="987">
        <f>O691</f>
        <v>4.79</v>
      </c>
      <c r="W691" s="987"/>
      <c r="X691" s="987"/>
      <c r="Y691" s="987"/>
      <c r="Z691" s="987">
        <f t="shared" si="173"/>
        <v>0</v>
      </c>
      <c r="AA691" s="987"/>
      <c r="AB691" s="987">
        <f t="shared" si="183"/>
        <v>3.9899999999999998</v>
      </c>
      <c r="AC691" s="987">
        <f t="shared" si="183"/>
        <v>0</v>
      </c>
      <c r="AD691" s="987">
        <f t="shared" si="183"/>
        <v>0</v>
      </c>
      <c r="AE691" s="987">
        <f t="shared" si="183"/>
        <v>0</v>
      </c>
      <c r="AF691" s="987">
        <f t="shared" si="183"/>
        <v>0</v>
      </c>
      <c r="AG691" s="987">
        <f t="shared" si="183"/>
        <v>0</v>
      </c>
      <c r="AH691" s="987">
        <f t="shared" si="183"/>
        <v>0</v>
      </c>
      <c r="AI691" s="987">
        <f t="shared" si="183"/>
        <v>0</v>
      </c>
      <c r="AJ691" s="987">
        <f t="shared" si="183"/>
        <v>0</v>
      </c>
      <c r="AK691" s="987">
        <f t="shared" si="183"/>
        <v>0</v>
      </c>
      <c r="AL691" s="987">
        <f t="shared" si="184"/>
        <v>0</v>
      </c>
      <c r="AM691" s="987">
        <f t="shared" si="184"/>
        <v>0</v>
      </c>
      <c r="AN691" s="987">
        <f t="shared" si="184"/>
        <v>0</v>
      </c>
      <c r="AO691" s="987">
        <f t="shared" si="184"/>
        <v>0</v>
      </c>
      <c r="AP691" s="987">
        <f t="shared" si="184"/>
        <v>0</v>
      </c>
      <c r="AQ691" s="987">
        <f t="shared" si="184"/>
        <v>0</v>
      </c>
      <c r="AR691" s="987">
        <f t="shared" si="184"/>
        <v>0</v>
      </c>
    </row>
    <row r="692" spans="2:44">
      <c r="B692" s="948">
        <v>1005</v>
      </c>
      <c r="C692" s="950" t="s">
        <v>3521</v>
      </c>
      <c r="D692" s="951">
        <v>1057</v>
      </c>
      <c r="E692" s="951" t="s">
        <v>3538</v>
      </c>
      <c r="F692" s="948" t="s">
        <v>4759</v>
      </c>
      <c r="G692" s="949">
        <v>45253</v>
      </c>
      <c r="H692" s="948" t="s">
        <v>4760</v>
      </c>
      <c r="I692" s="948" t="s">
        <v>4409</v>
      </c>
      <c r="J692" s="948" t="s">
        <v>473</v>
      </c>
      <c r="K692" s="948" t="s">
        <v>3557</v>
      </c>
      <c r="L692" s="960">
        <v>54</v>
      </c>
      <c r="M692" s="987">
        <v>25</v>
      </c>
      <c r="N692" s="987">
        <v>5</v>
      </c>
      <c r="O692" s="987">
        <f t="shared" si="172"/>
        <v>30</v>
      </c>
      <c r="P692" s="987"/>
      <c r="Q692" s="987"/>
      <c r="R692" s="987"/>
      <c r="S692" s="987"/>
      <c r="T692" s="987"/>
      <c r="U692" s="987"/>
      <c r="V692" s="987">
        <f>O692</f>
        <v>30</v>
      </c>
      <c r="W692" s="987"/>
      <c r="X692" s="987"/>
      <c r="Y692" s="987"/>
      <c r="Z692" s="987">
        <f t="shared" si="173"/>
        <v>0</v>
      </c>
      <c r="AA692" s="987"/>
      <c r="AB692" s="987">
        <f t="shared" si="183"/>
        <v>25</v>
      </c>
      <c r="AC692" s="987">
        <f t="shared" si="183"/>
        <v>0</v>
      </c>
      <c r="AD692" s="987">
        <f t="shared" si="183"/>
        <v>0</v>
      </c>
      <c r="AE692" s="987">
        <f t="shared" si="183"/>
        <v>0</v>
      </c>
      <c r="AF692" s="987">
        <f t="shared" si="183"/>
        <v>0</v>
      </c>
      <c r="AG692" s="987">
        <f t="shared" si="183"/>
        <v>0</v>
      </c>
      <c r="AH692" s="987">
        <f t="shared" si="183"/>
        <v>0</v>
      </c>
      <c r="AI692" s="987">
        <f t="shared" si="183"/>
        <v>0</v>
      </c>
      <c r="AJ692" s="987">
        <f t="shared" si="183"/>
        <v>0</v>
      </c>
      <c r="AK692" s="987">
        <f t="shared" si="183"/>
        <v>0</v>
      </c>
      <c r="AL692" s="987">
        <f t="shared" si="184"/>
        <v>0</v>
      </c>
      <c r="AM692" s="987">
        <f t="shared" si="184"/>
        <v>0</v>
      </c>
      <c r="AN692" s="987">
        <f t="shared" si="184"/>
        <v>0</v>
      </c>
      <c r="AO692" s="987">
        <f t="shared" si="184"/>
        <v>0</v>
      </c>
      <c r="AP692" s="987">
        <f t="shared" si="184"/>
        <v>0</v>
      </c>
      <c r="AQ692" s="987">
        <f t="shared" si="184"/>
        <v>0</v>
      </c>
      <c r="AR692" s="987">
        <f t="shared" si="184"/>
        <v>0</v>
      </c>
    </row>
    <row r="693" spans="2:44">
      <c r="B693" s="948">
        <v>1006</v>
      </c>
      <c r="C693" s="950" t="s">
        <v>3521</v>
      </c>
      <c r="D693" s="951">
        <v>1058</v>
      </c>
      <c r="E693" s="951" t="s">
        <v>3538</v>
      </c>
      <c r="F693" s="948" t="s">
        <v>4761</v>
      </c>
      <c r="G693" s="949">
        <v>45170</v>
      </c>
      <c r="H693" s="948" t="s">
        <v>4762</v>
      </c>
      <c r="I693" s="948" t="s">
        <v>4409</v>
      </c>
      <c r="J693" s="948" t="s">
        <v>473</v>
      </c>
      <c r="K693" s="948" t="s">
        <v>3557</v>
      </c>
      <c r="L693" s="960">
        <v>54</v>
      </c>
      <c r="M693" s="987">
        <v>65</v>
      </c>
      <c r="N693" s="987">
        <v>13</v>
      </c>
      <c r="O693" s="987">
        <f t="shared" si="172"/>
        <v>78</v>
      </c>
      <c r="P693" s="987" t="s">
        <v>2461</v>
      </c>
      <c r="Q693" s="987"/>
      <c r="R693" s="987"/>
      <c r="S693" s="987"/>
      <c r="T693" s="987"/>
      <c r="U693" s="987">
        <f>O693</f>
        <v>78</v>
      </c>
      <c r="V693" s="987"/>
      <c r="W693" s="987"/>
      <c r="X693" s="987"/>
      <c r="Y693" s="987"/>
      <c r="Z693" s="987">
        <f t="shared" si="173"/>
        <v>0</v>
      </c>
      <c r="AA693" s="987"/>
      <c r="AB693" s="987">
        <f t="shared" si="183"/>
        <v>65</v>
      </c>
      <c r="AC693" s="987">
        <f t="shared" si="183"/>
        <v>0</v>
      </c>
      <c r="AD693" s="987">
        <f t="shared" si="183"/>
        <v>0</v>
      </c>
      <c r="AE693" s="987">
        <f t="shared" si="183"/>
        <v>0</v>
      </c>
      <c r="AF693" s="987">
        <f t="shared" si="183"/>
        <v>0</v>
      </c>
      <c r="AG693" s="987">
        <f t="shared" si="183"/>
        <v>0</v>
      </c>
      <c r="AH693" s="987">
        <f t="shared" si="183"/>
        <v>0</v>
      </c>
      <c r="AI693" s="987">
        <f t="shared" si="183"/>
        <v>0</v>
      </c>
      <c r="AJ693" s="987">
        <f t="shared" si="183"/>
        <v>0</v>
      </c>
      <c r="AK693" s="987">
        <f t="shared" si="183"/>
        <v>0</v>
      </c>
      <c r="AL693" s="987">
        <f t="shared" si="184"/>
        <v>0</v>
      </c>
      <c r="AM693" s="987">
        <f t="shared" si="184"/>
        <v>0</v>
      </c>
      <c r="AN693" s="987">
        <f t="shared" si="184"/>
        <v>0</v>
      </c>
      <c r="AO693" s="987">
        <f t="shared" si="184"/>
        <v>0</v>
      </c>
      <c r="AP693" s="987">
        <f t="shared" si="184"/>
        <v>0</v>
      </c>
      <c r="AQ693" s="987">
        <f t="shared" si="184"/>
        <v>0</v>
      </c>
      <c r="AR693" s="987">
        <f t="shared" si="184"/>
        <v>0</v>
      </c>
    </row>
    <row r="694" spans="2:44">
      <c r="B694" s="948">
        <v>1007</v>
      </c>
      <c r="C694" s="950" t="s">
        <v>3521</v>
      </c>
      <c r="D694" s="951">
        <v>1059</v>
      </c>
      <c r="E694" s="951" t="s">
        <v>3538</v>
      </c>
      <c r="F694" s="948" t="s">
        <v>4763</v>
      </c>
      <c r="G694" s="949">
        <v>45170</v>
      </c>
      <c r="H694" s="948" t="s">
        <v>4764</v>
      </c>
      <c r="I694" s="948" t="s">
        <v>4409</v>
      </c>
      <c r="J694" s="948" t="s">
        <v>473</v>
      </c>
      <c r="K694" s="948" t="s">
        <v>3557</v>
      </c>
      <c r="L694" s="960">
        <v>54</v>
      </c>
      <c r="M694" s="987">
        <v>86.61</v>
      </c>
      <c r="N694" s="987">
        <v>17.32</v>
      </c>
      <c r="O694" s="987">
        <f t="shared" si="172"/>
        <v>103.93</v>
      </c>
      <c r="P694" s="987" t="s">
        <v>3567</v>
      </c>
      <c r="Q694" s="987"/>
      <c r="R694" s="987"/>
      <c r="S694" s="987"/>
      <c r="T694" s="987"/>
      <c r="U694" s="987"/>
      <c r="V694" s="987">
        <f>O694</f>
        <v>103.93</v>
      </c>
      <c r="W694" s="987"/>
      <c r="X694" s="987"/>
      <c r="Y694" s="987"/>
      <c r="Z694" s="987">
        <f t="shared" si="173"/>
        <v>0</v>
      </c>
      <c r="AA694" s="987"/>
      <c r="AB694" s="987">
        <f t="shared" si="183"/>
        <v>86.61</v>
      </c>
      <c r="AC694" s="987">
        <f t="shared" si="183"/>
        <v>0</v>
      </c>
      <c r="AD694" s="987">
        <f t="shared" si="183"/>
        <v>0</v>
      </c>
      <c r="AE694" s="987">
        <f t="shared" si="183"/>
        <v>0</v>
      </c>
      <c r="AF694" s="987">
        <f t="shared" si="183"/>
        <v>0</v>
      </c>
      <c r="AG694" s="987">
        <f t="shared" si="183"/>
        <v>0</v>
      </c>
      <c r="AH694" s="987">
        <f t="shared" si="183"/>
        <v>0</v>
      </c>
      <c r="AI694" s="987">
        <f t="shared" si="183"/>
        <v>0</v>
      </c>
      <c r="AJ694" s="987">
        <f t="shared" si="183"/>
        <v>0</v>
      </c>
      <c r="AK694" s="987">
        <f t="shared" si="183"/>
        <v>0</v>
      </c>
      <c r="AL694" s="987">
        <f t="shared" si="184"/>
        <v>0</v>
      </c>
      <c r="AM694" s="987">
        <f t="shared" si="184"/>
        <v>0</v>
      </c>
      <c r="AN694" s="987">
        <f t="shared" si="184"/>
        <v>0</v>
      </c>
      <c r="AO694" s="987">
        <f t="shared" si="184"/>
        <v>0</v>
      </c>
      <c r="AP694" s="987">
        <f t="shared" si="184"/>
        <v>0</v>
      </c>
      <c r="AQ694" s="987">
        <f t="shared" si="184"/>
        <v>0</v>
      </c>
      <c r="AR694" s="987">
        <f t="shared" si="184"/>
        <v>0</v>
      </c>
    </row>
    <row r="695" spans="2:44">
      <c r="B695" s="948">
        <v>1008</v>
      </c>
      <c r="C695" s="950" t="s">
        <v>3521</v>
      </c>
      <c r="D695" s="951">
        <v>1060</v>
      </c>
      <c r="E695" s="951" t="s">
        <v>3538</v>
      </c>
      <c r="F695" s="948" t="s">
        <v>4765</v>
      </c>
      <c r="G695" s="949">
        <v>45211</v>
      </c>
      <c r="H695" s="948" t="s">
        <v>4766</v>
      </c>
      <c r="I695" s="948" t="s">
        <v>4409</v>
      </c>
      <c r="J695" s="948" t="s">
        <v>473</v>
      </c>
      <c r="K695" s="948" t="s">
        <v>3557</v>
      </c>
      <c r="L695" s="960">
        <v>54</v>
      </c>
      <c r="M695" s="987">
        <v>116.67</v>
      </c>
      <c r="N695" s="987">
        <v>23.330000000000002</v>
      </c>
      <c r="O695" s="987">
        <f t="shared" si="172"/>
        <v>140</v>
      </c>
      <c r="P695" s="987"/>
      <c r="Q695" s="987"/>
      <c r="R695" s="987"/>
      <c r="S695" s="987"/>
      <c r="T695" s="987"/>
      <c r="U695" s="987"/>
      <c r="V695" s="987">
        <f>O695</f>
        <v>140</v>
      </c>
      <c r="W695" s="987"/>
      <c r="X695" s="987"/>
      <c r="Y695" s="987"/>
      <c r="Z695" s="987">
        <f t="shared" si="173"/>
        <v>0</v>
      </c>
      <c r="AA695" s="987"/>
      <c r="AB695" s="987">
        <f t="shared" si="183"/>
        <v>116.67</v>
      </c>
      <c r="AC695" s="987">
        <f t="shared" si="183"/>
        <v>0</v>
      </c>
      <c r="AD695" s="987">
        <f t="shared" si="183"/>
        <v>0</v>
      </c>
      <c r="AE695" s="987">
        <f t="shared" si="183"/>
        <v>0</v>
      </c>
      <c r="AF695" s="987">
        <f t="shared" si="183"/>
        <v>0</v>
      </c>
      <c r="AG695" s="987">
        <f t="shared" si="183"/>
        <v>0</v>
      </c>
      <c r="AH695" s="987">
        <f t="shared" si="183"/>
        <v>0</v>
      </c>
      <c r="AI695" s="987">
        <f t="shared" si="183"/>
        <v>0</v>
      </c>
      <c r="AJ695" s="987">
        <f t="shared" si="183"/>
        <v>0</v>
      </c>
      <c r="AK695" s="987">
        <f t="shared" si="183"/>
        <v>0</v>
      </c>
      <c r="AL695" s="987">
        <f t="shared" si="184"/>
        <v>0</v>
      </c>
      <c r="AM695" s="987">
        <f t="shared" si="184"/>
        <v>0</v>
      </c>
      <c r="AN695" s="987">
        <f t="shared" si="184"/>
        <v>0</v>
      </c>
      <c r="AO695" s="987">
        <f t="shared" si="184"/>
        <v>0</v>
      </c>
      <c r="AP695" s="987">
        <f t="shared" si="184"/>
        <v>0</v>
      </c>
      <c r="AQ695" s="987">
        <f t="shared" si="184"/>
        <v>0</v>
      </c>
      <c r="AR695" s="987">
        <f t="shared" si="184"/>
        <v>0</v>
      </c>
    </row>
    <row r="696" spans="2:44">
      <c r="B696" s="948">
        <v>1009</v>
      </c>
      <c r="C696" s="950" t="s">
        <v>3521</v>
      </c>
      <c r="D696" s="951">
        <v>1061</v>
      </c>
      <c r="E696" s="951" t="s">
        <v>3538</v>
      </c>
      <c r="F696" s="948" t="s">
        <v>4767</v>
      </c>
      <c r="G696" s="949">
        <v>45220</v>
      </c>
      <c r="H696" s="948" t="s">
        <v>4768</v>
      </c>
      <c r="I696" s="948" t="s">
        <v>4409</v>
      </c>
      <c r="J696" s="948" t="s">
        <v>473</v>
      </c>
      <c r="K696" s="948" t="s">
        <v>3557</v>
      </c>
      <c r="L696" s="960">
        <v>54</v>
      </c>
      <c r="M696" s="987">
        <v>15.830000000000002</v>
      </c>
      <c r="N696" s="987">
        <v>3.17</v>
      </c>
      <c r="O696" s="987">
        <f t="shared" si="172"/>
        <v>19</v>
      </c>
      <c r="P696" s="987"/>
      <c r="Q696" s="987"/>
      <c r="R696" s="987"/>
      <c r="S696" s="987"/>
      <c r="T696" s="987"/>
      <c r="U696" s="987"/>
      <c r="V696" s="987">
        <f>O696</f>
        <v>19</v>
      </c>
      <c r="W696" s="987"/>
      <c r="X696" s="987"/>
      <c r="Y696" s="987"/>
      <c r="Z696" s="987">
        <f t="shared" si="173"/>
        <v>0</v>
      </c>
      <c r="AA696" s="987"/>
      <c r="AB696" s="987">
        <f t="shared" si="183"/>
        <v>15.830000000000002</v>
      </c>
      <c r="AC696" s="987">
        <f t="shared" si="183"/>
        <v>0</v>
      </c>
      <c r="AD696" s="987">
        <f t="shared" si="183"/>
        <v>0</v>
      </c>
      <c r="AE696" s="987">
        <f t="shared" si="183"/>
        <v>0</v>
      </c>
      <c r="AF696" s="987">
        <f t="shared" si="183"/>
        <v>0</v>
      </c>
      <c r="AG696" s="987">
        <f t="shared" si="183"/>
        <v>0</v>
      </c>
      <c r="AH696" s="987">
        <f t="shared" si="183"/>
        <v>0</v>
      </c>
      <c r="AI696" s="987">
        <f t="shared" si="183"/>
        <v>0</v>
      </c>
      <c r="AJ696" s="987">
        <f t="shared" si="183"/>
        <v>0</v>
      </c>
      <c r="AK696" s="987">
        <f t="shared" si="183"/>
        <v>0</v>
      </c>
      <c r="AL696" s="987">
        <f t="shared" si="184"/>
        <v>0</v>
      </c>
      <c r="AM696" s="987">
        <f t="shared" si="184"/>
        <v>0</v>
      </c>
      <c r="AN696" s="987">
        <f t="shared" si="184"/>
        <v>0</v>
      </c>
      <c r="AO696" s="987">
        <f t="shared" si="184"/>
        <v>0</v>
      </c>
      <c r="AP696" s="987">
        <f t="shared" si="184"/>
        <v>0</v>
      </c>
      <c r="AQ696" s="987">
        <f t="shared" si="184"/>
        <v>0</v>
      </c>
      <c r="AR696" s="987">
        <f t="shared" si="184"/>
        <v>0</v>
      </c>
    </row>
    <row r="697" spans="2:44">
      <c r="B697" s="948">
        <v>1010</v>
      </c>
      <c r="C697" s="950" t="s">
        <v>3521</v>
      </c>
      <c r="D697" s="951">
        <v>1062</v>
      </c>
      <c r="E697" s="951" t="s">
        <v>3538</v>
      </c>
      <c r="F697" s="948" t="s">
        <v>4769</v>
      </c>
      <c r="G697" s="949">
        <v>45170</v>
      </c>
      <c r="H697" s="948" t="s">
        <v>4770</v>
      </c>
      <c r="I697" s="948" t="s">
        <v>4409</v>
      </c>
      <c r="J697" s="948" t="s">
        <v>473</v>
      </c>
      <c r="K697" s="948" t="s">
        <v>3557</v>
      </c>
      <c r="L697" s="960">
        <v>54</v>
      </c>
      <c r="M697" s="987">
        <v>287.5</v>
      </c>
      <c r="N697" s="987">
        <v>57.5</v>
      </c>
      <c r="O697" s="987">
        <f t="shared" si="172"/>
        <v>345</v>
      </c>
      <c r="P697" s="987" t="s">
        <v>2461</v>
      </c>
      <c r="Q697" s="987"/>
      <c r="R697" s="987"/>
      <c r="S697" s="987"/>
      <c r="T697" s="987"/>
      <c r="U697" s="987">
        <f>O697</f>
        <v>345</v>
      </c>
      <c r="V697" s="987"/>
      <c r="W697" s="987"/>
      <c r="X697" s="987"/>
      <c r="Y697" s="987"/>
      <c r="Z697" s="987">
        <f t="shared" si="173"/>
        <v>0</v>
      </c>
      <c r="AA697" s="987"/>
      <c r="AB697" s="987">
        <f t="shared" si="183"/>
        <v>287.5</v>
      </c>
      <c r="AC697" s="987">
        <f t="shared" si="183"/>
        <v>0</v>
      </c>
      <c r="AD697" s="987">
        <f t="shared" si="183"/>
        <v>0</v>
      </c>
      <c r="AE697" s="987">
        <f t="shared" si="183"/>
        <v>0</v>
      </c>
      <c r="AF697" s="987">
        <f t="shared" si="183"/>
        <v>0</v>
      </c>
      <c r="AG697" s="987">
        <f t="shared" si="183"/>
        <v>0</v>
      </c>
      <c r="AH697" s="987">
        <f t="shared" si="183"/>
        <v>0</v>
      </c>
      <c r="AI697" s="987">
        <f t="shared" si="183"/>
        <v>0</v>
      </c>
      <c r="AJ697" s="987">
        <f t="shared" si="183"/>
        <v>0</v>
      </c>
      <c r="AK697" s="987">
        <f t="shared" si="183"/>
        <v>0</v>
      </c>
      <c r="AL697" s="987">
        <f t="shared" si="184"/>
        <v>0</v>
      </c>
      <c r="AM697" s="987">
        <f t="shared" si="184"/>
        <v>0</v>
      </c>
      <c r="AN697" s="987">
        <f t="shared" si="184"/>
        <v>0</v>
      </c>
      <c r="AO697" s="987">
        <f t="shared" si="184"/>
        <v>0</v>
      </c>
      <c r="AP697" s="987">
        <f t="shared" si="184"/>
        <v>0</v>
      </c>
      <c r="AQ697" s="987">
        <f t="shared" si="184"/>
        <v>0</v>
      </c>
      <c r="AR697" s="987">
        <f t="shared" si="184"/>
        <v>0</v>
      </c>
    </row>
    <row r="698" spans="2:44">
      <c r="B698" s="948">
        <v>1011</v>
      </c>
      <c r="C698" s="950" t="s">
        <v>3521</v>
      </c>
      <c r="D698" s="951">
        <v>1063</v>
      </c>
      <c r="E698" s="951" t="s">
        <v>3538</v>
      </c>
      <c r="F698" s="948" t="s">
        <v>4771</v>
      </c>
      <c r="G698" s="949">
        <v>45181</v>
      </c>
      <c r="H698" s="948" t="s">
        <v>4772</v>
      </c>
      <c r="I698" s="948" t="s">
        <v>4409</v>
      </c>
      <c r="J698" s="948" t="s">
        <v>473</v>
      </c>
      <c r="K698" s="948" t="s">
        <v>3557</v>
      </c>
      <c r="L698" s="960">
        <v>54</v>
      </c>
      <c r="M698" s="987">
        <v>7.1400000000000006</v>
      </c>
      <c r="N698" s="987">
        <v>1.4300000000000002</v>
      </c>
      <c r="O698" s="987">
        <f t="shared" si="172"/>
        <v>8.57</v>
      </c>
      <c r="P698" s="987"/>
      <c r="Q698" s="987"/>
      <c r="R698" s="987"/>
      <c r="S698" s="987"/>
      <c r="T698" s="987"/>
      <c r="U698" s="987"/>
      <c r="V698" s="987">
        <f t="shared" ref="V698:V703" si="185">O698</f>
        <v>8.57</v>
      </c>
      <c r="W698" s="987"/>
      <c r="X698" s="987"/>
      <c r="Y698" s="987"/>
      <c r="Z698" s="987">
        <f t="shared" si="173"/>
        <v>0</v>
      </c>
      <c r="AA698" s="987"/>
      <c r="AB698" s="987">
        <f t="shared" ref="AB698:AK707" si="186">IF(AB$6-$L698=0,$M698,0)</f>
        <v>7.1400000000000006</v>
      </c>
      <c r="AC698" s="987">
        <f t="shared" si="186"/>
        <v>0</v>
      </c>
      <c r="AD698" s="987">
        <f t="shared" si="186"/>
        <v>0</v>
      </c>
      <c r="AE698" s="987">
        <f t="shared" si="186"/>
        <v>0</v>
      </c>
      <c r="AF698" s="987">
        <f t="shared" si="186"/>
        <v>0</v>
      </c>
      <c r="AG698" s="987">
        <f t="shared" si="186"/>
        <v>0</v>
      </c>
      <c r="AH698" s="987">
        <f t="shared" si="186"/>
        <v>0</v>
      </c>
      <c r="AI698" s="987">
        <f t="shared" si="186"/>
        <v>0</v>
      </c>
      <c r="AJ698" s="987">
        <f t="shared" si="186"/>
        <v>0</v>
      </c>
      <c r="AK698" s="987">
        <f t="shared" si="186"/>
        <v>0</v>
      </c>
      <c r="AL698" s="987">
        <f t="shared" ref="AL698:AR707" si="187">IF(AL$6-$L698=0,$M698,0)</f>
        <v>0</v>
      </c>
      <c r="AM698" s="987">
        <f t="shared" si="187"/>
        <v>0</v>
      </c>
      <c r="AN698" s="987">
        <f t="shared" si="187"/>
        <v>0</v>
      </c>
      <c r="AO698" s="987">
        <f t="shared" si="187"/>
        <v>0</v>
      </c>
      <c r="AP698" s="987">
        <f t="shared" si="187"/>
        <v>0</v>
      </c>
      <c r="AQ698" s="987">
        <f t="shared" si="187"/>
        <v>0</v>
      </c>
      <c r="AR698" s="987">
        <f t="shared" si="187"/>
        <v>0</v>
      </c>
    </row>
    <row r="699" spans="2:44">
      <c r="B699" s="948">
        <v>1012</v>
      </c>
      <c r="C699" s="950" t="s">
        <v>3521</v>
      </c>
      <c r="D699" s="951">
        <v>1064</v>
      </c>
      <c r="E699" s="951" t="s">
        <v>3538</v>
      </c>
      <c r="F699" s="948" t="s">
        <v>4773</v>
      </c>
      <c r="G699" s="949">
        <v>45203</v>
      </c>
      <c r="H699" s="948" t="s">
        <v>4774</v>
      </c>
      <c r="I699" s="948" t="s">
        <v>4409</v>
      </c>
      <c r="J699" s="948" t="s">
        <v>473</v>
      </c>
      <c r="K699" s="948" t="s">
        <v>3557</v>
      </c>
      <c r="L699" s="960">
        <v>54</v>
      </c>
      <c r="M699" s="987">
        <v>65.5</v>
      </c>
      <c r="N699" s="987">
        <v>13.1</v>
      </c>
      <c r="O699" s="987">
        <f t="shared" si="172"/>
        <v>78.599999999999994</v>
      </c>
      <c r="P699" s="987" t="s">
        <v>3567</v>
      </c>
      <c r="Q699" s="987"/>
      <c r="R699" s="987"/>
      <c r="S699" s="987"/>
      <c r="T699" s="987"/>
      <c r="U699" s="987"/>
      <c r="V699" s="987">
        <f t="shared" si="185"/>
        <v>78.599999999999994</v>
      </c>
      <c r="W699" s="987"/>
      <c r="X699" s="987"/>
      <c r="Y699" s="987"/>
      <c r="Z699" s="987">
        <f t="shared" si="173"/>
        <v>0</v>
      </c>
      <c r="AA699" s="987"/>
      <c r="AB699" s="987">
        <f t="shared" si="186"/>
        <v>65.5</v>
      </c>
      <c r="AC699" s="987">
        <f t="shared" si="186"/>
        <v>0</v>
      </c>
      <c r="AD699" s="987">
        <f t="shared" si="186"/>
        <v>0</v>
      </c>
      <c r="AE699" s="987">
        <f t="shared" si="186"/>
        <v>0</v>
      </c>
      <c r="AF699" s="987">
        <f t="shared" si="186"/>
        <v>0</v>
      </c>
      <c r="AG699" s="987">
        <f t="shared" si="186"/>
        <v>0</v>
      </c>
      <c r="AH699" s="987">
        <f t="shared" si="186"/>
        <v>0</v>
      </c>
      <c r="AI699" s="987">
        <f t="shared" si="186"/>
        <v>0</v>
      </c>
      <c r="AJ699" s="987">
        <f t="shared" si="186"/>
        <v>0</v>
      </c>
      <c r="AK699" s="987">
        <f t="shared" si="186"/>
        <v>0</v>
      </c>
      <c r="AL699" s="987">
        <f t="shared" si="187"/>
        <v>0</v>
      </c>
      <c r="AM699" s="987">
        <f t="shared" si="187"/>
        <v>0</v>
      </c>
      <c r="AN699" s="987">
        <f t="shared" si="187"/>
        <v>0</v>
      </c>
      <c r="AO699" s="987">
        <f t="shared" si="187"/>
        <v>0</v>
      </c>
      <c r="AP699" s="987">
        <f t="shared" si="187"/>
        <v>0</v>
      </c>
      <c r="AQ699" s="987">
        <f t="shared" si="187"/>
        <v>0</v>
      </c>
      <c r="AR699" s="987">
        <f t="shared" si="187"/>
        <v>0</v>
      </c>
    </row>
    <row r="700" spans="2:44">
      <c r="B700" s="948">
        <v>1013</v>
      </c>
      <c r="C700" s="950" t="s">
        <v>3521</v>
      </c>
      <c r="D700" s="951">
        <v>1065</v>
      </c>
      <c r="E700" s="951" t="s">
        <v>3538</v>
      </c>
      <c r="F700" s="948" t="s">
        <v>4775</v>
      </c>
      <c r="G700" s="949">
        <v>45209</v>
      </c>
      <c r="H700" s="948" t="s">
        <v>4776</v>
      </c>
      <c r="I700" s="948" t="s">
        <v>4409</v>
      </c>
      <c r="J700" s="948" t="s">
        <v>473</v>
      </c>
      <c r="K700" s="948" t="s">
        <v>3557</v>
      </c>
      <c r="L700" s="960">
        <v>54</v>
      </c>
      <c r="M700" s="987">
        <v>19.16</v>
      </c>
      <c r="N700" s="987">
        <v>3.8299999999999996</v>
      </c>
      <c r="O700" s="987">
        <f t="shared" si="172"/>
        <v>22.99</v>
      </c>
      <c r="P700" s="987"/>
      <c r="Q700" s="987"/>
      <c r="R700" s="987"/>
      <c r="S700" s="987"/>
      <c r="T700" s="987"/>
      <c r="U700" s="987"/>
      <c r="V700" s="987">
        <f t="shared" si="185"/>
        <v>22.99</v>
      </c>
      <c r="W700" s="987"/>
      <c r="X700" s="987"/>
      <c r="Y700" s="987"/>
      <c r="Z700" s="987">
        <f t="shared" si="173"/>
        <v>0</v>
      </c>
      <c r="AA700" s="987"/>
      <c r="AB700" s="987">
        <f t="shared" si="186"/>
        <v>19.16</v>
      </c>
      <c r="AC700" s="987">
        <f t="shared" si="186"/>
        <v>0</v>
      </c>
      <c r="AD700" s="987">
        <f t="shared" si="186"/>
        <v>0</v>
      </c>
      <c r="AE700" s="987">
        <f t="shared" si="186"/>
        <v>0</v>
      </c>
      <c r="AF700" s="987">
        <f t="shared" si="186"/>
        <v>0</v>
      </c>
      <c r="AG700" s="987">
        <f t="shared" si="186"/>
        <v>0</v>
      </c>
      <c r="AH700" s="987">
        <f t="shared" si="186"/>
        <v>0</v>
      </c>
      <c r="AI700" s="987">
        <f t="shared" si="186"/>
        <v>0</v>
      </c>
      <c r="AJ700" s="987">
        <f t="shared" si="186"/>
        <v>0</v>
      </c>
      <c r="AK700" s="987">
        <f t="shared" si="186"/>
        <v>0</v>
      </c>
      <c r="AL700" s="987">
        <f t="shared" si="187"/>
        <v>0</v>
      </c>
      <c r="AM700" s="987">
        <f t="shared" si="187"/>
        <v>0</v>
      </c>
      <c r="AN700" s="987">
        <f t="shared" si="187"/>
        <v>0</v>
      </c>
      <c r="AO700" s="987">
        <f t="shared" si="187"/>
        <v>0</v>
      </c>
      <c r="AP700" s="987">
        <f t="shared" si="187"/>
        <v>0</v>
      </c>
      <c r="AQ700" s="987">
        <f t="shared" si="187"/>
        <v>0</v>
      </c>
      <c r="AR700" s="987">
        <f t="shared" si="187"/>
        <v>0</v>
      </c>
    </row>
    <row r="701" spans="2:44">
      <c r="B701" s="948">
        <v>1014</v>
      </c>
      <c r="C701" s="950" t="s">
        <v>3521</v>
      </c>
      <c r="D701" s="951">
        <v>1066</v>
      </c>
      <c r="E701" s="951" t="s">
        <v>3538</v>
      </c>
      <c r="F701" s="948" t="s">
        <v>4777</v>
      </c>
      <c r="G701" s="949">
        <v>45218</v>
      </c>
      <c r="H701" s="948" t="s">
        <v>4778</v>
      </c>
      <c r="I701" s="948" t="s">
        <v>4409</v>
      </c>
      <c r="J701" s="948" t="s">
        <v>473</v>
      </c>
      <c r="K701" s="948" t="s">
        <v>3557</v>
      </c>
      <c r="L701" s="960">
        <v>54</v>
      </c>
      <c r="M701" s="987">
        <v>13.080000000000002</v>
      </c>
      <c r="N701" s="987">
        <v>2.62</v>
      </c>
      <c r="O701" s="987">
        <f t="shared" si="172"/>
        <v>15.700000000000003</v>
      </c>
      <c r="P701" s="987"/>
      <c r="Q701" s="987"/>
      <c r="R701" s="987"/>
      <c r="S701" s="987"/>
      <c r="T701" s="987"/>
      <c r="U701" s="987"/>
      <c r="V701" s="987">
        <f t="shared" si="185"/>
        <v>15.700000000000003</v>
      </c>
      <c r="W701" s="987"/>
      <c r="X701" s="987"/>
      <c r="Y701" s="987"/>
      <c r="Z701" s="987">
        <f t="shared" si="173"/>
        <v>0</v>
      </c>
      <c r="AA701" s="987"/>
      <c r="AB701" s="987">
        <f t="shared" si="186"/>
        <v>13.080000000000002</v>
      </c>
      <c r="AC701" s="987">
        <f t="shared" si="186"/>
        <v>0</v>
      </c>
      <c r="AD701" s="987">
        <f t="shared" si="186"/>
        <v>0</v>
      </c>
      <c r="AE701" s="987">
        <f t="shared" si="186"/>
        <v>0</v>
      </c>
      <c r="AF701" s="987">
        <f t="shared" si="186"/>
        <v>0</v>
      </c>
      <c r="AG701" s="987">
        <f t="shared" si="186"/>
        <v>0</v>
      </c>
      <c r="AH701" s="987">
        <f t="shared" si="186"/>
        <v>0</v>
      </c>
      <c r="AI701" s="987">
        <f t="shared" si="186"/>
        <v>0</v>
      </c>
      <c r="AJ701" s="987">
        <f t="shared" si="186"/>
        <v>0</v>
      </c>
      <c r="AK701" s="987">
        <f t="shared" si="186"/>
        <v>0</v>
      </c>
      <c r="AL701" s="987">
        <f t="shared" si="187"/>
        <v>0</v>
      </c>
      <c r="AM701" s="987">
        <f t="shared" si="187"/>
        <v>0</v>
      </c>
      <c r="AN701" s="987">
        <f t="shared" si="187"/>
        <v>0</v>
      </c>
      <c r="AO701" s="987">
        <f t="shared" si="187"/>
        <v>0</v>
      </c>
      <c r="AP701" s="987">
        <f t="shared" si="187"/>
        <v>0</v>
      </c>
      <c r="AQ701" s="987">
        <f t="shared" si="187"/>
        <v>0</v>
      </c>
      <c r="AR701" s="987">
        <f t="shared" si="187"/>
        <v>0</v>
      </c>
    </row>
    <row r="702" spans="2:44">
      <c r="B702" s="948">
        <v>1015</v>
      </c>
      <c r="C702" s="950" t="s">
        <v>3521</v>
      </c>
      <c r="D702" s="951">
        <v>1067</v>
      </c>
      <c r="E702" s="951" t="s">
        <v>3538</v>
      </c>
      <c r="F702" s="948" t="s">
        <v>4779</v>
      </c>
      <c r="G702" s="949">
        <v>45241</v>
      </c>
      <c r="H702" s="948" t="s">
        <v>4780</v>
      </c>
      <c r="I702" s="948" t="s">
        <v>4409</v>
      </c>
      <c r="J702" s="948" t="s">
        <v>473</v>
      </c>
      <c r="K702" s="948" t="s">
        <v>3557</v>
      </c>
      <c r="L702" s="960">
        <v>54</v>
      </c>
      <c r="M702" s="987">
        <v>49.989999999999995</v>
      </c>
      <c r="N702" s="987">
        <v>10</v>
      </c>
      <c r="O702" s="987">
        <f t="shared" si="172"/>
        <v>59.989999999999995</v>
      </c>
      <c r="P702" s="987"/>
      <c r="Q702" s="987"/>
      <c r="R702" s="987"/>
      <c r="S702" s="987"/>
      <c r="T702" s="987"/>
      <c r="U702" s="987"/>
      <c r="V702" s="987">
        <f t="shared" si="185"/>
        <v>59.989999999999995</v>
      </c>
      <c r="W702" s="987"/>
      <c r="X702" s="987"/>
      <c r="Y702" s="987"/>
      <c r="Z702" s="987">
        <f t="shared" si="173"/>
        <v>0</v>
      </c>
      <c r="AA702" s="987"/>
      <c r="AB702" s="987">
        <f t="shared" si="186"/>
        <v>49.989999999999995</v>
      </c>
      <c r="AC702" s="987">
        <f t="shared" si="186"/>
        <v>0</v>
      </c>
      <c r="AD702" s="987">
        <f t="shared" si="186"/>
        <v>0</v>
      </c>
      <c r="AE702" s="987">
        <f t="shared" si="186"/>
        <v>0</v>
      </c>
      <c r="AF702" s="987">
        <f t="shared" si="186"/>
        <v>0</v>
      </c>
      <c r="AG702" s="987">
        <f t="shared" si="186"/>
        <v>0</v>
      </c>
      <c r="AH702" s="987">
        <f t="shared" si="186"/>
        <v>0</v>
      </c>
      <c r="AI702" s="987">
        <f t="shared" si="186"/>
        <v>0</v>
      </c>
      <c r="AJ702" s="987">
        <f t="shared" si="186"/>
        <v>0</v>
      </c>
      <c r="AK702" s="987">
        <f t="shared" si="186"/>
        <v>0</v>
      </c>
      <c r="AL702" s="987">
        <f t="shared" si="187"/>
        <v>0</v>
      </c>
      <c r="AM702" s="987">
        <f t="shared" si="187"/>
        <v>0</v>
      </c>
      <c r="AN702" s="987">
        <f t="shared" si="187"/>
        <v>0</v>
      </c>
      <c r="AO702" s="987">
        <f t="shared" si="187"/>
        <v>0</v>
      </c>
      <c r="AP702" s="987">
        <f t="shared" si="187"/>
        <v>0</v>
      </c>
      <c r="AQ702" s="987">
        <f t="shared" si="187"/>
        <v>0</v>
      </c>
      <c r="AR702" s="987">
        <f t="shared" si="187"/>
        <v>0</v>
      </c>
    </row>
    <row r="703" spans="2:44">
      <c r="B703" s="948">
        <v>99</v>
      </c>
      <c r="C703" s="950" t="s">
        <v>3518</v>
      </c>
      <c r="D703" s="951">
        <v>116</v>
      </c>
      <c r="E703" s="951" t="s">
        <v>3538</v>
      </c>
      <c r="F703" s="948" t="s">
        <v>4781</v>
      </c>
      <c r="G703" s="949">
        <v>44938</v>
      </c>
      <c r="H703" s="948" t="s">
        <v>4782</v>
      </c>
      <c r="I703" s="948" t="s">
        <v>4783</v>
      </c>
      <c r="J703" s="948" t="s">
        <v>474</v>
      </c>
      <c r="K703" s="948" t="s">
        <v>3641</v>
      </c>
      <c r="L703" s="960">
        <v>54</v>
      </c>
      <c r="M703" s="987">
        <v>363.21</v>
      </c>
      <c r="N703" s="987">
        <v>72.64</v>
      </c>
      <c r="O703" s="987">
        <f t="shared" si="172"/>
        <v>435.84999999999997</v>
      </c>
      <c r="P703" s="987"/>
      <c r="Q703" s="987"/>
      <c r="R703" s="987"/>
      <c r="S703" s="987"/>
      <c r="T703" s="987"/>
      <c r="U703" s="987"/>
      <c r="V703" s="987">
        <f t="shared" si="185"/>
        <v>435.84999999999997</v>
      </c>
      <c r="W703" s="987"/>
      <c r="X703" s="987"/>
      <c r="Y703" s="987"/>
      <c r="Z703" s="987">
        <f t="shared" si="173"/>
        <v>0</v>
      </c>
      <c r="AA703" s="987"/>
      <c r="AB703" s="987">
        <f t="shared" si="186"/>
        <v>363.21</v>
      </c>
      <c r="AC703" s="987">
        <f t="shared" si="186"/>
        <v>0</v>
      </c>
      <c r="AD703" s="987">
        <f t="shared" si="186"/>
        <v>0</v>
      </c>
      <c r="AE703" s="987">
        <f t="shared" si="186"/>
        <v>0</v>
      </c>
      <c r="AF703" s="987">
        <f t="shared" si="186"/>
        <v>0</v>
      </c>
      <c r="AG703" s="987">
        <f t="shared" si="186"/>
        <v>0</v>
      </c>
      <c r="AH703" s="987">
        <f t="shared" si="186"/>
        <v>0</v>
      </c>
      <c r="AI703" s="987">
        <f t="shared" si="186"/>
        <v>0</v>
      </c>
      <c r="AJ703" s="987">
        <f t="shared" si="186"/>
        <v>0</v>
      </c>
      <c r="AK703" s="987">
        <f t="shared" si="186"/>
        <v>0</v>
      </c>
      <c r="AL703" s="987">
        <f t="shared" si="187"/>
        <v>0</v>
      </c>
      <c r="AM703" s="987">
        <f t="shared" si="187"/>
        <v>0</v>
      </c>
      <c r="AN703" s="987">
        <f t="shared" si="187"/>
        <v>0</v>
      </c>
      <c r="AO703" s="987">
        <f t="shared" si="187"/>
        <v>0</v>
      </c>
      <c r="AP703" s="987">
        <f t="shared" si="187"/>
        <v>0</v>
      </c>
      <c r="AQ703" s="987">
        <f t="shared" si="187"/>
        <v>0</v>
      </c>
      <c r="AR703" s="987">
        <f t="shared" si="187"/>
        <v>0</v>
      </c>
    </row>
    <row r="704" spans="2:44">
      <c r="B704" s="948">
        <v>10</v>
      </c>
      <c r="C704" s="950" t="s">
        <v>3518</v>
      </c>
      <c r="D704" s="951">
        <v>10</v>
      </c>
      <c r="E704" s="951" t="s">
        <v>3538</v>
      </c>
      <c r="F704" s="948" t="s">
        <v>4784</v>
      </c>
      <c r="G704" s="949">
        <v>44946</v>
      </c>
      <c r="H704" s="948" t="s">
        <v>4785</v>
      </c>
      <c r="I704" s="948" t="s">
        <v>4786</v>
      </c>
      <c r="J704" s="948" t="s">
        <v>475</v>
      </c>
      <c r="K704" s="948" t="s">
        <v>3557</v>
      </c>
      <c r="L704" s="960">
        <v>54</v>
      </c>
      <c r="M704" s="987">
        <v>22.02</v>
      </c>
      <c r="N704" s="987">
        <v>4.4000000000000004</v>
      </c>
      <c r="O704" s="987">
        <f t="shared" si="172"/>
        <v>26.42</v>
      </c>
      <c r="P704" s="987" t="s">
        <v>2559</v>
      </c>
      <c r="Q704" s="987"/>
      <c r="R704" s="987"/>
      <c r="S704" s="987"/>
      <c r="T704" s="987"/>
      <c r="U704" s="987"/>
      <c r="V704" s="987"/>
      <c r="W704" s="987"/>
      <c r="X704" s="987"/>
      <c r="Y704" s="987">
        <f>O704</f>
        <v>26.42</v>
      </c>
      <c r="Z704" s="987">
        <f t="shared" si="173"/>
        <v>0</v>
      </c>
      <c r="AA704" s="987"/>
      <c r="AB704" s="987">
        <f t="shared" si="186"/>
        <v>22.02</v>
      </c>
      <c r="AC704" s="987">
        <f t="shared" si="186"/>
        <v>0</v>
      </c>
      <c r="AD704" s="987">
        <f t="shared" si="186"/>
        <v>0</v>
      </c>
      <c r="AE704" s="987">
        <f t="shared" si="186"/>
        <v>0</v>
      </c>
      <c r="AF704" s="987">
        <f t="shared" si="186"/>
        <v>0</v>
      </c>
      <c r="AG704" s="987">
        <f t="shared" si="186"/>
        <v>0</v>
      </c>
      <c r="AH704" s="987">
        <f t="shared" si="186"/>
        <v>0</v>
      </c>
      <c r="AI704" s="987">
        <f t="shared" si="186"/>
        <v>0</v>
      </c>
      <c r="AJ704" s="987">
        <f t="shared" si="186"/>
        <v>0</v>
      </c>
      <c r="AK704" s="987">
        <f t="shared" si="186"/>
        <v>0</v>
      </c>
      <c r="AL704" s="987">
        <f t="shared" si="187"/>
        <v>0</v>
      </c>
      <c r="AM704" s="987">
        <f t="shared" si="187"/>
        <v>0</v>
      </c>
      <c r="AN704" s="987">
        <f t="shared" si="187"/>
        <v>0</v>
      </c>
      <c r="AO704" s="987">
        <f t="shared" si="187"/>
        <v>0</v>
      </c>
      <c r="AP704" s="987">
        <f t="shared" si="187"/>
        <v>0</v>
      </c>
      <c r="AQ704" s="987">
        <f t="shared" si="187"/>
        <v>0</v>
      </c>
      <c r="AR704" s="987">
        <f t="shared" si="187"/>
        <v>0</v>
      </c>
    </row>
    <row r="705" spans="2:44">
      <c r="B705" s="948">
        <v>14</v>
      </c>
      <c r="C705" s="950" t="s">
        <v>3518</v>
      </c>
      <c r="D705" s="951">
        <v>14</v>
      </c>
      <c r="E705" s="951" t="s">
        <v>3538</v>
      </c>
      <c r="F705" s="948" t="s">
        <v>4787</v>
      </c>
      <c r="G705" s="949">
        <v>44967</v>
      </c>
      <c r="H705" s="948" t="s">
        <v>4788</v>
      </c>
      <c r="I705" s="948" t="s">
        <v>4789</v>
      </c>
      <c r="J705" s="948" t="s">
        <v>476</v>
      </c>
      <c r="K705" s="948" t="s">
        <v>4790</v>
      </c>
      <c r="L705" s="960">
        <v>54</v>
      </c>
      <c r="M705" s="987">
        <v>420</v>
      </c>
      <c r="N705" s="987">
        <v>84</v>
      </c>
      <c r="O705" s="987">
        <f t="shared" si="172"/>
        <v>504</v>
      </c>
      <c r="P705" s="987"/>
      <c r="Q705" s="987"/>
      <c r="R705" s="987"/>
      <c r="S705" s="987"/>
      <c r="T705" s="987"/>
      <c r="U705" s="987"/>
      <c r="V705" s="987">
        <f>O705</f>
        <v>504</v>
      </c>
      <c r="W705" s="987"/>
      <c r="X705" s="987"/>
      <c r="Y705" s="987"/>
      <c r="Z705" s="987">
        <f t="shared" si="173"/>
        <v>0</v>
      </c>
      <c r="AA705" s="987"/>
      <c r="AB705" s="987">
        <f t="shared" si="186"/>
        <v>420</v>
      </c>
      <c r="AC705" s="987">
        <f t="shared" si="186"/>
        <v>0</v>
      </c>
      <c r="AD705" s="987">
        <f t="shared" si="186"/>
        <v>0</v>
      </c>
      <c r="AE705" s="987">
        <f t="shared" si="186"/>
        <v>0</v>
      </c>
      <c r="AF705" s="987">
        <f t="shared" si="186"/>
        <v>0</v>
      </c>
      <c r="AG705" s="987">
        <f t="shared" si="186"/>
        <v>0</v>
      </c>
      <c r="AH705" s="987">
        <f t="shared" si="186"/>
        <v>0</v>
      </c>
      <c r="AI705" s="987">
        <f t="shared" si="186"/>
        <v>0</v>
      </c>
      <c r="AJ705" s="987">
        <f t="shared" si="186"/>
        <v>0</v>
      </c>
      <c r="AK705" s="987">
        <f t="shared" si="186"/>
        <v>0</v>
      </c>
      <c r="AL705" s="987">
        <f t="shared" si="187"/>
        <v>0</v>
      </c>
      <c r="AM705" s="987">
        <f t="shared" si="187"/>
        <v>0</v>
      </c>
      <c r="AN705" s="987">
        <f t="shared" si="187"/>
        <v>0</v>
      </c>
      <c r="AO705" s="987">
        <f t="shared" si="187"/>
        <v>0</v>
      </c>
      <c r="AP705" s="987">
        <f t="shared" si="187"/>
        <v>0</v>
      </c>
      <c r="AQ705" s="987">
        <f t="shared" si="187"/>
        <v>0</v>
      </c>
      <c r="AR705" s="987">
        <f t="shared" si="187"/>
        <v>0</v>
      </c>
    </row>
    <row r="706" spans="2:44">
      <c r="B706" s="948">
        <v>421</v>
      </c>
      <c r="C706" s="950" t="s">
        <v>3520</v>
      </c>
      <c r="D706" s="951">
        <v>450</v>
      </c>
      <c r="E706" s="951" t="s">
        <v>3538</v>
      </c>
      <c r="F706" s="948" t="s">
        <v>4791</v>
      </c>
      <c r="G706" s="949">
        <v>44986</v>
      </c>
      <c r="H706" s="948" t="s">
        <v>4792</v>
      </c>
      <c r="I706" s="948" t="s">
        <v>4793</v>
      </c>
      <c r="J706" s="948" t="s">
        <v>477</v>
      </c>
      <c r="K706" s="948" t="s">
        <v>3557</v>
      </c>
      <c r="L706" s="960">
        <v>54</v>
      </c>
      <c r="M706" s="987">
        <v>219.9</v>
      </c>
      <c r="N706" s="987">
        <v>43.980000000000004</v>
      </c>
      <c r="O706" s="987">
        <f t="shared" si="172"/>
        <v>263.88</v>
      </c>
      <c r="P706" s="987"/>
      <c r="Q706" s="987"/>
      <c r="R706" s="987"/>
      <c r="S706" s="987"/>
      <c r="T706" s="987"/>
      <c r="U706" s="987"/>
      <c r="V706" s="987">
        <f>O706</f>
        <v>263.88</v>
      </c>
      <c r="W706" s="987"/>
      <c r="X706" s="987"/>
      <c r="Y706" s="987"/>
      <c r="Z706" s="987">
        <f t="shared" si="173"/>
        <v>0</v>
      </c>
      <c r="AA706" s="987"/>
      <c r="AB706" s="987">
        <f t="shared" si="186"/>
        <v>219.9</v>
      </c>
      <c r="AC706" s="987">
        <f t="shared" si="186"/>
        <v>0</v>
      </c>
      <c r="AD706" s="987">
        <f t="shared" si="186"/>
        <v>0</v>
      </c>
      <c r="AE706" s="987">
        <f t="shared" si="186"/>
        <v>0</v>
      </c>
      <c r="AF706" s="987">
        <f t="shared" si="186"/>
        <v>0</v>
      </c>
      <c r="AG706" s="987">
        <f t="shared" si="186"/>
        <v>0</v>
      </c>
      <c r="AH706" s="987">
        <f t="shared" si="186"/>
        <v>0</v>
      </c>
      <c r="AI706" s="987">
        <f t="shared" si="186"/>
        <v>0</v>
      </c>
      <c r="AJ706" s="987">
        <f t="shared" si="186"/>
        <v>0</v>
      </c>
      <c r="AK706" s="987">
        <f t="shared" si="186"/>
        <v>0</v>
      </c>
      <c r="AL706" s="987">
        <f t="shared" si="187"/>
        <v>0</v>
      </c>
      <c r="AM706" s="987">
        <f t="shared" si="187"/>
        <v>0</v>
      </c>
      <c r="AN706" s="987">
        <f t="shared" si="187"/>
        <v>0</v>
      </c>
      <c r="AO706" s="987">
        <f t="shared" si="187"/>
        <v>0</v>
      </c>
      <c r="AP706" s="987">
        <f t="shared" si="187"/>
        <v>0</v>
      </c>
      <c r="AQ706" s="987">
        <f t="shared" si="187"/>
        <v>0</v>
      </c>
      <c r="AR706" s="987">
        <f t="shared" si="187"/>
        <v>0</v>
      </c>
    </row>
    <row r="707" spans="2:44">
      <c r="B707" s="948">
        <v>1262</v>
      </c>
      <c r="C707" s="950" t="s">
        <v>3521</v>
      </c>
      <c r="D707" s="951">
        <v>1319</v>
      </c>
      <c r="E707" s="951" t="s">
        <v>3538</v>
      </c>
      <c r="F707" s="948" t="s">
        <v>4794</v>
      </c>
      <c r="G707" s="949">
        <v>45208</v>
      </c>
      <c r="H707" s="948" t="s">
        <v>4795</v>
      </c>
      <c r="I707" s="948" t="s">
        <v>4796</v>
      </c>
      <c r="J707" s="948" t="s">
        <v>478</v>
      </c>
      <c r="K707" s="948" t="s">
        <v>3557</v>
      </c>
      <c r="L707" s="960">
        <v>54</v>
      </c>
      <c r="M707" s="987">
        <v>1112</v>
      </c>
      <c r="N707" s="987">
        <v>222.4</v>
      </c>
      <c r="O707" s="987">
        <f t="shared" si="172"/>
        <v>1334.4</v>
      </c>
      <c r="P707" s="987"/>
      <c r="Q707" s="987"/>
      <c r="R707" s="987"/>
      <c r="S707" s="987"/>
      <c r="T707" s="987"/>
      <c r="U707" s="987"/>
      <c r="V707" s="987">
        <f>O707</f>
        <v>1334.4</v>
      </c>
      <c r="W707" s="987"/>
      <c r="X707" s="987"/>
      <c r="Y707" s="987"/>
      <c r="Z707" s="987">
        <f t="shared" si="173"/>
        <v>0</v>
      </c>
      <c r="AA707" s="987"/>
      <c r="AB707" s="987">
        <f t="shared" si="186"/>
        <v>1112</v>
      </c>
      <c r="AC707" s="987">
        <f t="shared" si="186"/>
        <v>0</v>
      </c>
      <c r="AD707" s="987">
        <f t="shared" si="186"/>
        <v>0</v>
      </c>
      <c r="AE707" s="987">
        <f t="shared" si="186"/>
        <v>0</v>
      </c>
      <c r="AF707" s="987">
        <f t="shared" si="186"/>
        <v>0</v>
      </c>
      <c r="AG707" s="987">
        <f t="shared" si="186"/>
        <v>0</v>
      </c>
      <c r="AH707" s="987">
        <f t="shared" si="186"/>
        <v>0</v>
      </c>
      <c r="AI707" s="987">
        <f t="shared" si="186"/>
        <v>0</v>
      </c>
      <c r="AJ707" s="987">
        <f t="shared" si="186"/>
        <v>0</v>
      </c>
      <c r="AK707" s="987">
        <f t="shared" si="186"/>
        <v>0</v>
      </c>
      <c r="AL707" s="987">
        <f t="shared" si="187"/>
        <v>0</v>
      </c>
      <c r="AM707" s="987">
        <f t="shared" si="187"/>
        <v>0</v>
      </c>
      <c r="AN707" s="987">
        <f t="shared" si="187"/>
        <v>0</v>
      </c>
      <c r="AO707" s="987">
        <f t="shared" si="187"/>
        <v>0</v>
      </c>
      <c r="AP707" s="987">
        <f t="shared" si="187"/>
        <v>0</v>
      </c>
      <c r="AQ707" s="987">
        <f t="shared" si="187"/>
        <v>0</v>
      </c>
      <c r="AR707" s="987">
        <f t="shared" si="187"/>
        <v>0</v>
      </c>
    </row>
    <row r="708" spans="2:44">
      <c r="B708" s="948">
        <v>1263</v>
      </c>
      <c r="C708" s="950" t="s">
        <v>3521</v>
      </c>
      <c r="D708" s="951">
        <v>1320</v>
      </c>
      <c r="E708" s="951" t="s">
        <v>3538</v>
      </c>
      <c r="F708" s="948" t="s">
        <v>4797</v>
      </c>
      <c r="G708" s="949">
        <v>45230</v>
      </c>
      <c r="H708" s="948" t="s">
        <v>4798</v>
      </c>
      <c r="I708" s="948" t="s">
        <v>4796</v>
      </c>
      <c r="J708" s="948" t="s">
        <v>478</v>
      </c>
      <c r="K708" s="948" t="s">
        <v>3557</v>
      </c>
      <c r="L708" s="960">
        <v>54</v>
      </c>
      <c r="M708" s="987">
        <v>1500</v>
      </c>
      <c r="N708" s="987">
        <v>300</v>
      </c>
      <c r="O708" s="987">
        <f t="shared" si="172"/>
        <v>1800</v>
      </c>
      <c r="P708" s="987"/>
      <c r="Q708" s="987"/>
      <c r="R708" s="987"/>
      <c r="S708" s="987"/>
      <c r="T708" s="987"/>
      <c r="U708" s="987"/>
      <c r="V708" s="987">
        <f>O708</f>
        <v>1800</v>
      </c>
      <c r="W708" s="987"/>
      <c r="X708" s="987"/>
      <c r="Y708" s="987"/>
      <c r="Z708" s="987">
        <f t="shared" si="173"/>
        <v>0</v>
      </c>
      <c r="AA708" s="987"/>
      <c r="AB708" s="987">
        <f t="shared" ref="AB708:AK717" si="188">IF(AB$6-$L708=0,$M708,0)</f>
        <v>1500</v>
      </c>
      <c r="AC708" s="987">
        <f t="shared" si="188"/>
        <v>0</v>
      </c>
      <c r="AD708" s="987">
        <f t="shared" si="188"/>
        <v>0</v>
      </c>
      <c r="AE708" s="987">
        <f t="shared" si="188"/>
        <v>0</v>
      </c>
      <c r="AF708" s="987">
        <f t="shared" si="188"/>
        <v>0</v>
      </c>
      <c r="AG708" s="987">
        <f t="shared" si="188"/>
        <v>0</v>
      </c>
      <c r="AH708" s="987">
        <f t="shared" si="188"/>
        <v>0</v>
      </c>
      <c r="AI708" s="987">
        <f t="shared" si="188"/>
        <v>0</v>
      </c>
      <c r="AJ708" s="987">
        <f t="shared" si="188"/>
        <v>0</v>
      </c>
      <c r="AK708" s="987">
        <f t="shared" si="188"/>
        <v>0</v>
      </c>
      <c r="AL708" s="987">
        <f t="shared" ref="AL708:AR717" si="189">IF(AL$6-$L708=0,$M708,0)</f>
        <v>0</v>
      </c>
      <c r="AM708" s="987">
        <f t="shared" si="189"/>
        <v>0</v>
      </c>
      <c r="AN708" s="987">
        <f t="shared" si="189"/>
        <v>0</v>
      </c>
      <c r="AO708" s="987">
        <f t="shared" si="189"/>
        <v>0</v>
      </c>
      <c r="AP708" s="987">
        <f t="shared" si="189"/>
        <v>0</v>
      </c>
      <c r="AQ708" s="987">
        <f t="shared" si="189"/>
        <v>0</v>
      </c>
      <c r="AR708" s="987">
        <f t="shared" si="189"/>
        <v>0</v>
      </c>
    </row>
    <row r="709" spans="2:44">
      <c r="B709" s="948">
        <v>1020</v>
      </c>
      <c r="C709" s="950" t="s">
        <v>3521</v>
      </c>
      <c r="D709" s="951">
        <v>1072</v>
      </c>
      <c r="E709" s="951" t="s">
        <v>3538</v>
      </c>
      <c r="F709" s="948" t="s">
        <v>4799</v>
      </c>
      <c r="G709" s="949">
        <v>45203</v>
      </c>
      <c r="H709" s="948" t="s">
        <v>4800</v>
      </c>
      <c r="I709" s="948" t="s">
        <v>4801</v>
      </c>
      <c r="J709" s="948" t="s">
        <v>479</v>
      </c>
      <c r="K709" s="948" t="s">
        <v>3557</v>
      </c>
      <c r="L709" s="960">
        <v>54</v>
      </c>
      <c r="M709" s="987">
        <v>65.5</v>
      </c>
      <c r="N709" s="987">
        <v>13.1</v>
      </c>
      <c r="O709" s="987">
        <f t="shared" si="172"/>
        <v>78.599999999999994</v>
      </c>
      <c r="P709" s="987" t="s">
        <v>4802</v>
      </c>
      <c r="Q709" s="987"/>
      <c r="R709" s="987"/>
      <c r="S709" s="987"/>
      <c r="T709" s="987"/>
      <c r="U709" s="987">
        <f>O709</f>
        <v>78.599999999999994</v>
      </c>
      <c r="V709" s="987"/>
      <c r="W709" s="987"/>
      <c r="X709" s="987"/>
      <c r="Y709" s="987"/>
      <c r="Z709" s="987">
        <f t="shared" si="173"/>
        <v>0</v>
      </c>
      <c r="AA709" s="987"/>
      <c r="AB709" s="987">
        <f t="shared" si="188"/>
        <v>65.5</v>
      </c>
      <c r="AC709" s="987">
        <f t="shared" si="188"/>
        <v>0</v>
      </c>
      <c r="AD709" s="987">
        <f t="shared" si="188"/>
        <v>0</v>
      </c>
      <c r="AE709" s="987">
        <f t="shared" si="188"/>
        <v>0</v>
      </c>
      <c r="AF709" s="987">
        <f t="shared" si="188"/>
        <v>0</v>
      </c>
      <c r="AG709" s="987">
        <f t="shared" si="188"/>
        <v>0</v>
      </c>
      <c r="AH709" s="987">
        <f t="shared" si="188"/>
        <v>0</v>
      </c>
      <c r="AI709" s="987">
        <f t="shared" si="188"/>
        <v>0</v>
      </c>
      <c r="AJ709" s="987">
        <f t="shared" si="188"/>
        <v>0</v>
      </c>
      <c r="AK709" s="987">
        <f t="shared" si="188"/>
        <v>0</v>
      </c>
      <c r="AL709" s="987">
        <f t="shared" si="189"/>
        <v>0</v>
      </c>
      <c r="AM709" s="987">
        <f t="shared" si="189"/>
        <v>0</v>
      </c>
      <c r="AN709" s="987">
        <f t="shared" si="189"/>
        <v>0</v>
      </c>
      <c r="AO709" s="987">
        <f t="shared" si="189"/>
        <v>0</v>
      </c>
      <c r="AP709" s="987">
        <f t="shared" si="189"/>
        <v>0</v>
      </c>
      <c r="AQ709" s="987">
        <f t="shared" si="189"/>
        <v>0</v>
      </c>
      <c r="AR709" s="987">
        <f t="shared" si="189"/>
        <v>0</v>
      </c>
    </row>
    <row r="710" spans="2:44">
      <c r="B710" s="948">
        <v>418</v>
      </c>
      <c r="C710" s="950" t="s">
        <v>3520</v>
      </c>
      <c r="D710" s="951">
        <v>447</v>
      </c>
      <c r="E710" s="951" t="s">
        <v>3538</v>
      </c>
      <c r="F710" s="948" t="s">
        <v>4803</v>
      </c>
      <c r="G710" s="949">
        <v>45048</v>
      </c>
      <c r="H710" s="948" t="s">
        <v>4804</v>
      </c>
      <c r="I710" s="948" t="s">
        <v>4805</v>
      </c>
      <c r="J710" s="948" t="s">
        <v>511</v>
      </c>
      <c r="K710" s="948" t="s">
        <v>4806</v>
      </c>
      <c r="L710" s="960">
        <v>272</v>
      </c>
      <c r="M710" s="987">
        <v>71.67</v>
      </c>
      <c r="N710" s="987">
        <v>14.330000000000002</v>
      </c>
      <c r="O710" s="987">
        <f t="shared" si="172"/>
        <v>86</v>
      </c>
      <c r="P710" s="987"/>
      <c r="Q710" s="987"/>
      <c r="R710" s="987"/>
      <c r="S710" s="987"/>
      <c r="T710" s="987"/>
      <c r="U710" s="987"/>
      <c r="V710" s="987">
        <f>O710</f>
        <v>86</v>
      </c>
      <c r="W710" s="987"/>
      <c r="X710" s="987"/>
      <c r="Y710" s="987"/>
      <c r="Z710" s="987">
        <f t="shared" si="173"/>
        <v>0</v>
      </c>
      <c r="AA710" s="987"/>
      <c r="AB710" s="987">
        <f t="shared" si="188"/>
        <v>0</v>
      </c>
      <c r="AC710" s="987">
        <f t="shared" si="188"/>
        <v>0</v>
      </c>
      <c r="AD710" s="987">
        <f t="shared" si="188"/>
        <v>0</v>
      </c>
      <c r="AE710" s="987">
        <f t="shared" si="188"/>
        <v>0</v>
      </c>
      <c r="AF710" s="987">
        <f t="shared" si="188"/>
        <v>0</v>
      </c>
      <c r="AG710" s="987">
        <f t="shared" si="188"/>
        <v>0</v>
      </c>
      <c r="AH710" s="987">
        <f t="shared" si="188"/>
        <v>0</v>
      </c>
      <c r="AI710" s="987">
        <f t="shared" si="188"/>
        <v>0</v>
      </c>
      <c r="AJ710" s="987">
        <f t="shared" si="188"/>
        <v>71.67</v>
      </c>
      <c r="AK710" s="987">
        <f t="shared" si="188"/>
        <v>0</v>
      </c>
      <c r="AL710" s="987">
        <f t="shared" si="189"/>
        <v>0</v>
      </c>
      <c r="AM710" s="987">
        <f t="shared" si="189"/>
        <v>0</v>
      </c>
      <c r="AN710" s="987">
        <f t="shared" si="189"/>
        <v>0</v>
      </c>
      <c r="AO710" s="987">
        <f t="shared" si="189"/>
        <v>0</v>
      </c>
      <c r="AP710" s="987">
        <f t="shared" si="189"/>
        <v>0</v>
      </c>
      <c r="AQ710" s="987">
        <f t="shared" si="189"/>
        <v>0</v>
      </c>
      <c r="AR710" s="987">
        <f t="shared" si="189"/>
        <v>0</v>
      </c>
    </row>
    <row r="711" spans="2:44">
      <c r="B711" s="948">
        <v>747</v>
      </c>
      <c r="C711" s="950" t="s">
        <v>3522</v>
      </c>
      <c r="D711" s="951">
        <v>782</v>
      </c>
      <c r="E711" s="951" t="s">
        <v>3538</v>
      </c>
      <c r="F711" s="948" t="s">
        <v>4807</v>
      </c>
      <c r="G711" s="949">
        <v>45092</v>
      </c>
      <c r="H711" s="948" t="s">
        <v>3540</v>
      </c>
      <c r="I711" s="948" t="s">
        <v>4808</v>
      </c>
      <c r="J711" s="948" t="s">
        <v>503</v>
      </c>
      <c r="K711" s="948" t="s">
        <v>4809</v>
      </c>
      <c r="L711" s="960">
        <v>266</v>
      </c>
      <c r="M711" s="987">
        <v>199.17000000000002</v>
      </c>
      <c r="N711" s="987">
        <v>39.83</v>
      </c>
      <c r="O711" s="987">
        <f t="shared" si="172"/>
        <v>239</v>
      </c>
      <c r="P711" s="987"/>
      <c r="Q711" s="987"/>
      <c r="R711" s="987"/>
      <c r="S711" s="987"/>
      <c r="T711" s="987"/>
      <c r="U711" s="987"/>
      <c r="V711" s="987">
        <f>O711</f>
        <v>239</v>
      </c>
      <c r="W711" s="987"/>
      <c r="X711" s="987"/>
      <c r="Y711" s="987"/>
      <c r="Z711" s="987">
        <f t="shared" si="173"/>
        <v>0</v>
      </c>
      <c r="AA711" s="987"/>
      <c r="AB711" s="987">
        <f t="shared" si="188"/>
        <v>0</v>
      </c>
      <c r="AC711" s="987">
        <f t="shared" si="188"/>
        <v>0</v>
      </c>
      <c r="AD711" s="987">
        <f t="shared" si="188"/>
        <v>0</v>
      </c>
      <c r="AE711" s="987">
        <f t="shared" si="188"/>
        <v>0</v>
      </c>
      <c r="AF711" s="987">
        <f t="shared" si="188"/>
        <v>199.17000000000002</v>
      </c>
      <c r="AG711" s="987">
        <f t="shared" si="188"/>
        <v>0</v>
      </c>
      <c r="AH711" s="987">
        <f t="shared" si="188"/>
        <v>0</v>
      </c>
      <c r="AI711" s="987">
        <f t="shared" si="188"/>
        <v>0</v>
      </c>
      <c r="AJ711" s="987">
        <f t="shared" si="188"/>
        <v>0</v>
      </c>
      <c r="AK711" s="987">
        <f t="shared" si="188"/>
        <v>0</v>
      </c>
      <c r="AL711" s="987">
        <f t="shared" si="189"/>
        <v>0</v>
      </c>
      <c r="AM711" s="987">
        <f t="shared" si="189"/>
        <v>0</v>
      </c>
      <c r="AN711" s="987">
        <f t="shared" si="189"/>
        <v>0</v>
      </c>
      <c r="AO711" s="987">
        <f t="shared" si="189"/>
        <v>0</v>
      </c>
      <c r="AP711" s="987">
        <f t="shared" si="189"/>
        <v>0</v>
      </c>
      <c r="AQ711" s="987">
        <f t="shared" si="189"/>
        <v>0</v>
      </c>
      <c r="AR711" s="987">
        <f t="shared" si="189"/>
        <v>0</v>
      </c>
    </row>
    <row r="712" spans="2:44">
      <c r="B712" s="948">
        <v>748</v>
      </c>
      <c r="C712" s="950" t="s">
        <v>3522</v>
      </c>
      <c r="D712" s="951">
        <v>783</v>
      </c>
      <c r="E712" s="951" t="s">
        <v>3538</v>
      </c>
      <c r="F712" s="948" t="s">
        <v>4810</v>
      </c>
      <c r="G712" s="949">
        <v>45093</v>
      </c>
      <c r="H712" s="948" t="s">
        <v>3540</v>
      </c>
      <c r="I712" s="948" t="s">
        <v>4808</v>
      </c>
      <c r="J712" s="948" t="s">
        <v>503</v>
      </c>
      <c r="K712" s="948" t="s">
        <v>4809</v>
      </c>
      <c r="L712" s="960">
        <v>266</v>
      </c>
      <c r="M712" s="987">
        <v>156.19</v>
      </c>
      <c r="N712" s="987">
        <v>31.24</v>
      </c>
      <c r="O712" s="987">
        <f t="shared" ref="O712:O775" si="190">M712+N712</f>
        <v>187.43</v>
      </c>
      <c r="P712" s="987"/>
      <c r="Q712" s="987"/>
      <c r="R712" s="987"/>
      <c r="S712" s="987"/>
      <c r="T712" s="987"/>
      <c r="U712" s="987"/>
      <c r="V712" s="987">
        <f>O712</f>
        <v>187.43</v>
      </c>
      <c r="W712" s="987"/>
      <c r="X712" s="987"/>
      <c r="Y712" s="987"/>
      <c r="Z712" s="987">
        <f t="shared" ref="Z712:Z775" si="191">O712-SUM(T712:Y712)+S712+R712</f>
        <v>0</v>
      </c>
      <c r="AA712" s="987"/>
      <c r="AB712" s="987">
        <f t="shared" si="188"/>
        <v>0</v>
      </c>
      <c r="AC712" s="987">
        <f t="shared" si="188"/>
        <v>0</v>
      </c>
      <c r="AD712" s="987">
        <f t="shared" si="188"/>
        <v>0</v>
      </c>
      <c r="AE712" s="987">
        <f t="shared" si="188"/>
        <v>0</v>
      </c>
      <c r="AF712" s="987">
        <f t="shared" si="188"/>
        <v>156.19</v>
      </c>
      <c r="AG712" s="987">
        <f t="shared" si="188"/>
        <v>0</v>
      </c>
      <c r="AH712" s="987">
        <f t="shared" si="188"/>
        <v>0</v>
      </c>
      <c r="AI712" s="987">
        <f t="shared" si="188"/>
        <v>0</v>
      </c>
      <c r="AJ712" s="987">
        <f t="shared" si="188"/>
        <v>0</v>
      </c>
      <c r="AK712" s="987">
        <f t="shared" si="188"/>
        <v>0</v>
      </c>
      <c r="AL712" s="987">
        <f t="shared" si="189"/>
        <v>0</v>
      </c>
      <c r="AM712" s="987">
        <f t="shared" si="189"/>
        <v>0</v>
      </c>
      <c r="AN712" s="987">
        <f t="shared" si="189"/>
        <v>0</v>
      </c>
      <c r="AO712" s="987">
        <f t="shared" si="189"/>
        <v>0</v>
      </c>
      <c r="AP712" s="987">
        <f t="shared" si="189"/>
        <v>0</v>
      </c>
      <c r="AQ712" s="987">
        <f t="shared" si="189"/>
        <v>0</v>
      </c>
      <c r="AR712" s="987">
        <f t="shared" si="189"/>
        <v>0</v>
      </c>
    </row>
    <row r="713" spans="2:44">
      <c r="B713" s="948">
        <v>15</v>
      </c>
      <c r="C713" s="950" t="s">
        <v>3518</v>
      </c>
      <c r="D713" s="951">
        <v>15</v>
      </c>
      <c r="E713" s="951" t="s">
        <v>3538</v>
      </c>
      <c r="F713" s="948" t="s">
        <v>4811</v>
      </c>
      <c r="G713" s="949">
        <v>44980</v>
      </c>
      <c r="H713" s="948" t="s">
        <v>4812</v>
      </c>
      <c r="I713" s="948" t="s">
        <v>4813</v>
      </c>
      <c r="J713" s="948" t="s">
        <v>480</v>
      </c>
      <c r="K713" s="948" t="s">
        <v>3557</v>
      </c>
      <c r="L713" s="960">
        <v>54</v>
      </c>
      <c r="M713" s="987">
        <v>29.919999999999998</v>
      </c>
      <c r="N713" s="987">
        <v>5.9799999999999995</v>
      </c>
      <c r="O713" s="987">
        <f t="shared" si="190"/>
        <v>35.9</v>
      </c>
      <c r="P713" s="987" t="s">
        <v>4468</v>
      </c>
      <c r="Q713" s="987"/>
      <c r="R713" s="987"/>
      <c r="S713" s="987"/>
      <c r="T713" s="987"/>
      <c r="U713" s="987">
        <f>O713</f>
        <v>35.9</v>
      </c>
      <c r="V713" s="987"/>
      <c r="W713" s="987"/>
      <c r="X713" s="987"/>
      <c r="Y713" s="987"/>
      <c r="Z713" s="987">
        <f t="shared" si="191"/>
        <v>0</v>
      </c>
      <c r="AA713" s="987"/>
      <c r="AB713" s="987">
        <f t="shared" si="188"/>
        <v>29.919999999999998</v>
      </c>
      <c r="AC713" s="987">
        <f t="shared" si="188"/>
        <v>0</v>
      </c>
      <c r="AD713" s="987">
        <f t="shared" si="188"/>
        <v>0</v>
      </c>
      <c r="AE713" s="987">
        <f t="shared" si="188"/>
        <v>0</v>
      </c>
      <c r="AF713" s="987">
        <f t="shared" si="188"/>
        <v>0</v>
      </c>
      <c r="AG713" s="987">
        <f t="shared" si="188"/>
        <v>0</v>
      </c>
      <c r="AH713" s="987">
        <f t="shared" si="188"/>
        <v>0</v>
      </c>
      <c r="AI713" s="987">
        <f t="shared" si="188"/>
        <v>0</v>
      </c>
      <c r="AJ713" s="987">
        <f t="shared" si="188"/>
        <v>0</v>
      </c>
      <c r="AK713" s="987">
        <f t="shared" si="188"/>
        <v>0</v>
      </c>
      <c r="AL713" s="987">
        <f t="shared" si="189"/>
        <v>0</v>
      </c>
      <c r="AM713" s="987">
        <f t="shared" si="189"/>
        <v>0</v>
      </c>
      <c r="AN713" s="987">
        <f t="shared" si="189"/>
        <v>0</v>
      </c>
      <c r="AO713" s="987">
        <f t="shared" si="189"/>
        <v>0</v>
      </c>
      <c r="AP713" s="987">
        <f t="shared" si="189"/>
        <v>0</v>
      </c>
      <c r="AQ713" s="987">
        <f t="shared" si="189"/>
        <v>0</v>
      </c>
      <c r="AR713" s="987">
        <f t="shared" si="189"/>
        <v>0</v>
      </c>
    </row>
    <row r="714" spans="2:44">
      <c r="B714" s="948">
        <v>23</v>
      </c>
      <c r="C714" s="950" t="s">
        <v>3518</v>
      </c>
      <c r="D714" s="951">
        <v>23</v>
      </c>
      <c r="E714" s="951" t="s">
        <v>3538</v>
      </c>
      <c r="F714" s="948" t="s">
        <v>4814</v>
      </c>
      <c r="G714" s="949">
        <v>44978</v>
      </c>
      <c r="H714" s="948" t="s">
        <v>4815</v>
      </c>
      <c r="I714" s="948" t="s">
        <v>4816</v>
      </c>
      <c r="J714" s="948" t="s">
        <v>508</v>
      </c>
      <c r="K714" s="948" t="s">
        <v>4817</v>
      </c>
      <c r="L714" s="960">
        <v>271</v>
      </c>
      <c r="M714" s="987">
        <v>270.2</v>
      </c>
      <c r="N714" s="987">
        <v>0</v>
      </c>
      <c r="O714" s="987">
        <f t="shared" si="190"/>
        <v>270.2</v>
      </c>
      <c r="P714" s="987"/>
      <c r="Q714" s="987"/>
      <c r="R714" s="987"/>
      <c r="S714" s="987"/>
      <c r="T714" s="987"/>
      <c r="U714" s="987"/>
      <c r="V714" s="987">
        <f t="shared" ref="V714:V729" si="192">O714</f>
        <v>270.2</v>
      </c>
      <c r="W714" s="987"/>
      <c r="X714" s="987"/>
      <c r="Y714" s="987"/>
      <c r="Z714" s="987">
        <f t="shared" si="191"/>
        <v>0</v>
      </c>
      <c r="AA714" s="987"/>
      <c r="AB714" s="987">
        <f t="shared" si="188"/>
        <v>0</v>
      </c>
      <c r="AC714" s="987">
        <f t="shared" si="188"/>
        <v>0</v>
      </c>
      <c r="AD714" s="987">
        <f t="shared" si="188"/>
        <v>0</v>
      </c>
      <c r="AE714" s="987">
        <f t="shared" si="188"/>
        <v>0</v>
      </c>
      <c r="AF714" s="987">
        <f t="shared" si="188"/>
        <v>0</v>
      </c>
      <c r="AG714" s="987">
        <f t="shared" si="188"/>
        <v>0</v>
      </c>
      <c r="AH714" s="987">
        <f t="shared" si="188"/>
        <v>0</v>
      </c>
      <c r="AI714" s="987">
        <f t="shared" si="188"/>
        <v>270.2</v>
      </c>
      <c r="AJ714" s="987">
        <f t="shared" si="188"/>
        <v>0</v>
      </c>
      <c r="AK714" s="987">
        <f t="shared" si="188"/>
        <v>0</v>
      </c>
      <c r="AL714" s="987">
        <f t="shared" si="189"/>
        <v>0</v>
      </c>
      <c r="AM714" s="987">
        <f t="shared" si="189"/>
        <v>0</v>
      </c>
      <c r="AN714" s="987">
        <f t="shared" si="189"/>
        <v>0</v>
      </c>
      <c r="AO714" s="987">
        <f t="shared" si="189"/>
        <v>0</v>
      </c>
      <c r="AP714" s="987">
        <f t="shared" si="189"/>
        <v>0</v>
      </c>
      <c r="AQ714" s="987">
        <f t="shared" si="189"/>
        <v>0</v>
      </c>
      <c r="AR714" s="987">
        <f t="shared" si="189"/>
        <v>0</v>
      </c>
    </row>
    <row r="715" spans="2:44">
      <c r="B715" s="948">
        <v>415</v>
      </c>
      <c r="C715" s="950" t="s">
        <v>3520</v>
      </c>
      <c r="D715" s="951">
        <v>444</v>
      </c>
      <c r="E715" s="951" t="s">
        <v>3538</v>
      </c>
      <c r="F715" s="948" t="s">
        <v>4818</v>
      </c>
      <c r="G715" s="949">
        <v>45022</v>
      </c>
      <c r="H715" s="948" t="s">
        <v>4819</v>
      </c>
      <c r="I715" s="948" t="s">
        <v>4816</v>
      </c>
      <c r="J715" s="948" t="s">
        <v>508</v>
      </c>
      <c r="K715" s="948" t="s">
        <v>4817</v>
      </c>
      <c r="L715" s="960">
        <v>271</v>
      </c>
      <c r="M715" s="987">
        <v>348</v>
      </c>
      <c r="N715" s="987">
        <v>0</v>
      </c>
      <c r="O715" s="987">
        <f t="shared" si="190"/>
        <v>348</v>
      </c>
      <c r="P715" s="987"/>
      <c r="Q715" s="987"/>
      <c r="R715" s="987"/>
      <c r="S715" s="987"/>
      <c r="T715" s="987"/>
      <c r="U715" s="987"/>
      <c r="V715" s="987">
        <f t="shared" si="192"/>
        <v>348</v>
      </c>
      <c r="W715" s="987"/>
      <c r="X715" s="987"/>
      <c r="Y715" s="987"/>
      <c r="Z715" s="987">
        <f t="shared" si="191"/>
        <v>0</v>
      </c>
      <c r="AA715" s="987"/>
      <c r="AB715" s="987">
        <f t="shared" si="188"/>
        <v>0</v>
      </c>
      <c r="AC715" s="987">
        <f t="shared" si="188"/>
        <v>0</v>
      </c>
      <c r="AD715" s="987">
        <f t="shared" si="188"/>
        <v>0</v>
      </c>
      <c r="AE715" s="987">
        <f t="shared" si="188"/>
        <v>0</v>
      </c>
      <c r="AF715" s="987">
        <f t="shared" si="188"/>
        <v>0</v>
      </c>
      <c r="AG715" s="987">
        <f t="shared" si="188"/>
        <v>0</v>
      </c>
      <c r="AH715" s="987">
        <f t="shared" si="188"/>
        <v>0</v>
      </c>
      <c r="AI715" s="987">
        <f t="shared" si="188"/>
        <v>348</v>
      </c>
      <c r="AJ715" s="987">
        <f t="shared" si="188"/>
        <v>0</v>
      </c>
      <c r="AK715" s="987">
        <f t="shared" si="188"/>
        <v>0</v>
      </c>
      <c r="AL715" s="987">
        <f t="shared" si="189"/>
        <v>0</v>
      </c>
      <c r="AM715" s="987">
        <f t="shared" si="189"/>
        <v>0</v>
      </c>
      <c r="AN715" s="987">
        <f t="shared" si="189"/>
        <v>0</v>
      </c>
      <c r="AO715" s="987">
        <f t="shared" si="189"/>
        <v>0</v>
      </c>
      <c r="AP715" s="987">
        <f t="shared" si="189"/>
        <v>0</v>
      </c>
      <c r="AQ715" s="987">
        <f t="shared" si="189"/>
        <v>0</v>
      </c>
      <c r="AR715" s="987">
        <f t="shared" si="189"/>
        <v>0</v>
      </c>
    </row>
    <row r="716" spans="2:44">
      <c r="B716" s="948">
        <v>1120</v>
      </c>
      <c r="C716" s="950" t="s">
        <v>3521</v>
      </c>
      <c r="D716" s="951">
        <v>1175</v>
      </c>
      <c r="E716" s="951" t="s">
        <v>3538</v>
      </c>
      <c r="F716" s="948" t="s">
        <v>4820</v>
      </c>
      <c r="G716" s="949">
        <v>45205</v>
      </c>
      <c r="H716" s="948" t="s">
        <v>4821</v>
      </c>
      <c r="I716" s="948" t="s">
        <v>4822</v>
      </c>
      <c r="J716" s="948" t="s">
        <v>522</v>
      </c>
      <c r="K716" s="948" t="s">
        <v>4823</v>
      </c>
      <c r="L716" s="960">
        <v>290</v>
      </c>
      <c r="M716" s="987">
        <v>64.989999999999995</v>
      </c>
      <c r="N716" s="987">
        <v>13</v>
      </c>
      <c r="O716" s="987">
        <f t="shared" si="190"/>
        <v>77.989999999999995</v>
      </c>
      <c r="P716" s="987"/>
      <c r="Q716" s="987"/>
      <c r="R716" s="987"/>
      <c r="S716" s="987"/>
      <c r="T716" s="987"/>
      <c r="U716" s="987"/>
      <c r="V716" s="987">
        <f t="shared" si="192"/>
        <v>77.989999999999995</v>
      </c>
      <c r="W716" s="987"/>
      <c r="X716" s="987"/>
      <c r="Y716" s="987"/>
      <c r="Z716" s="987">
        <f t="shared" si="191"/>
        <v>0</v>
      </c>
      <c r="AA716" s="987"/>
      <c r="AB716" s="987">
        <f t="shared" si="188"/>
        <v>0</v>
      </c>
      <c r="AC716" s="987">
        <f t="shared" si="188"/>
        <v>0</v>
      </c>
      <c r="AD716" s="987">
        <f t="shared" si="188"/>
        <v>0</v>
      </c>
      <c r="AE716" s="987">
        <f t="shared" si="188"/>
        <v>0</v>
      </c>
      <c r="AF716" s="987">
        <f t="shared" si="188"/>
        <v>0</v>
      </c>
      <c r="AG716" s="987">
        <f t="shared" si="188"/>
        <v>0</v>
      </c>
      <c r="AH716" s="987">
        <f t="shared" si="188"/>
        <v>0</v>
      </c>
      <c r="AI716" s="987">
        <f t="shared" si="188"/>
        <v>0</v>
      </c>
      <c r="AJ716" s="987">
        <f t="shared" si="188"/>
        <v>0</v>
      </c>
      <c r="AK716" s="987">
        <f t="shared" si="188"/>
        <v>0</v>
      </c>
      <c r="AL716" s="987">
        <f t="shared" si="189"/>
        <v>0</v>
      </c>
      <c r="AM716" s="987">
        <f t="shared" si="189"/>
        <v>0</v>
      </c>
      <c r="AN716" s="987">
        <f t="shared" si="189"/>
        <v>0</v>
      </c>
      <c r="AO716" s="987">
        <f t="shared" si="189"/>
        <v>64.989999999999995</v>
      </c>
      <c r="AP716" s="987">
        <f t="shared" si="189"/>
        <v>0</v>
      </c>
      <c r="AQ716" s="987">
        <f t="shared" si="189"/>
        <v>0</v>
      </c>
      <c r="AR716" s="987">
        <f t="shared" si="189"/>
        <v>0</v>
      </c>
    </row>
    <row r="717" spans="2:44">
      <c r="B717" s="948">
        <v>1235</v>
      </c>
      <c r="C717" s="950" t="s">
        <v>3521</v>
      </c>
      <c r="D717" s="951">
        <v>1292</v>
      </c>
      <c r="E717" s="951" t="s">
        <v>3538</v>
      </c>
      <c r="F717" s="948" t="s">
        <v>4824</v>
      </c>
      <c r="G717" s="949">
        <v>45175</v>
      </c>
      <c r="H717" s="948" t="s">
        <v>3540</v>
      </c>
      <c r="I717" s="948" t="s">
        <v>4822</v>
      </c>
      <c r="J717" s="948" t="s">
        <v>522</v>
      </c>
      <c r="K717" s="948" t="s">
        <v>4823</v>
      </c>
      <c r="L717" s="960">
        <v>290</v>
      </c>
      <c r="M717" s="987">
        <v>64.989999999999995</v>
      </c>
      <c r="N717" s="987">
        <v>13</v>
      </c>
      <c r="O717" s="987">
        <f t="shared" si="190"/>
        <v>77.989999999999995</v>
      </c>
      <c r="P717" s="987"/>
      <c r="Q717" s="987"/>
      <c r="R717" s="987"/>
      <c r="S717" s="987"/>
      <c r="T717" s="987"/>
      <c r="U717" s="987"/>
      <c r="V717" s="987">
        <f t="shared" si="192"/>
        <v>77.989999999999995</v>
      </c>
      <c r="W717" s="987"/>
      <c r="X717" s="987"/>
      <c r="Y717" s="987"/>
      <c r="Z717" s="987">
        <f t="shared" si="191"/>
        <v>0</v>
      </c>
      <c r="AA717" s="987"/>
      <c r="AB717" s="987">
        <f t="shared" si="188"/>
        <v>0</v>
      </c>
      <c r="AC717" s="987">
        <f t="shared" si="188"/>
        <v>0</v>
      </c>
      <c r="AD717" s="987">
        <f t="shared" si="188"/>
        <v>0</v>
      </c>
      <c r="AE717" s="987">
        <f t="shared" si="188"/>
        <v>0</v>
      </c>
      <c r="AF717" s="987">
        <f t="shared" si="188"/>
        <v>0</v>
      </c>
      <c r="AG717" s="987">
        <f t="shared" si="188"/>
        <v>0</v>
      </c>
      <c r="AH717" s="987">
        <f t="shared" si="188"/>
        <v>0</v>
      </c>
      <c r="AI717" s="987">
        <f t="shared" si="188"/>
        <v>0</v>
      </c>
      <c r="AJ717" s="987">
        <f t="shared" si="188"/>
        <v>0</v>
      </c>
      <c r="AK717" s="987">
        <f t="shared" si="188"/>
        <v>0</v>
      </c>
      <c r="AL717" s="987">
        <f t="shared" si="189"/>
        <v>0</v>
      </c>
      <c r="AM717" s="987">
        <f t="shared" si="189"/>
        <v>0</v>
      </c>
      <c r="AN717" s="987">
        <f t="shared" si="189"/>
        <v>0</v>
      </c>
      <c r="AO717" s="987">
        <f t="shared" si="189"/>
        <v>64.989999999999995</v>
      </c>
      <c r="AP717" s="987">
        <f t="shared" si="189"/>
        <v>0</v>
      </c>
      <c r="AQ717" s="987">
        <f t="shared" si="189"/>
        <v>0</v>
      </c>
      <c r="AR717" s="987">
        <f t="shared" si="189"/>
        <v>0</v>
      </c>
    </row>
    <row r="718" spans="2:44">
      <c r="B718" s="948">
        <v>1236</v>
      </c>
      <c r="C718" s="950" t="s">
        <v>3521</v>
      </c>
      <c r="D718" s="951">
        <v>1293</v>
      </c>
      <c r="E718" s="951" t="s">
        <v>3538</v>
      </c>
      <c r="F718" s="948" t="s">
        <v>4825</v>
      </c>
      <c r="G718" s="949">
        <v>45236</v>
      </c>
      <c r="H718" s="948" t="s">
        <v>3540</v>
      </c>
      <c r="I718" s="948" t="s">
        <v>4822</v>
      </c>
      <c r="J718" s="948" t="s">
        <v>522</v>
      </c>
      <c r="K718" s="948" t="s">
        <v>4823</v>
      </c>
      <c r="L718" s="960">
        <v>290</v>
      </c>
      <c r="M718" s="987">
        <v>64.989999999999995</v>
      </c>
      <c r="N718" s="987">
        <v>13</v>
      </c>
      <c r="O718" s="987">
        <f t="shared" si="190"/>
        <v>77.989999999999995</v>
      </c>
      <c r="P718" s="987"/>
      <c r="Q718" s="987"/>
      <c r="R718" s="987"/>
      <c r="S718" s="987"/>
      <c r="T718" s="987"/>
      <c r="U718" s="987"/>
      <c r="V718" s="987">
        <f t="shared" si="192"/>
        <v>77.989999999999995</v>
      </c>
      <c r="W718" s="987"/>
      <c r="X718" s="987"/>
      <c r="Y718" s="987"/>
      <c r="Z718" s="987">
        <f t="shared" si="191"/>
        <v>0</v>
      </c>
      <c r="AA718" s="987"/>
      <c r="AB718" s="987">
        <f t="shared" ref="AB718:AK727" si="193">IF(AB$6-$L718=0,$M718,0)</f>
        <v>0</v>
      </c>
      <c r="AC718" s="987">
        <f t="shared" si="193"/>
        <v>0</v>
      </c>
      <c r="AD718" s="987">
        <f t="shared" si="193"/>
        <v>0</v>
      </c>
      <c r="AE718" s="987">
        <f t="shared" si="193"/>
        <v>0</v>
      </c>
      <c r="AF718" s="987">
        <f t="shared" si="193"/>
        <v>0</v>
      </c>
      <c r="AG718" s="987">
        <f t="shared" si="193"/>
        <v>0</v>
      </c>
      <c r="AH718" s="987">
        <f t="shared" si="193"/>
        <v>0</v>
      </c>
      <c r="AI718" s="987">
        <f t="shared" si="193"/>
        <v>0</v>
      </c>
      <c r="AJ718" s="987">
        <f t="shared" si="193"/>
        <v>0</v>
      </c>
      <c r="AK718" s="987">
        <f t="shared" si="193"/>
        <v>0</v>
      </c>
      <c r="AL718" s="987">
        <f t="shared" ref="AL718:AR727" si="194">IF(AL$6-$L718=0,$M718,0)</f>
        <v>0</v>
      </c>
      <c r="AM718" s="987">
        <f t="shared" si="194"/>
        <v>0</v>
      </c>
      <c r="AN718" s="987">
        <f t="shared" si="194"/>
        <v>0</v>
      </c>
      <c r="AO718" s="987">
        <f t="shared" si="194"/>
        <v>64.989999999999995</v>
      </c>
      <c r="AP718" s="987">
        <f t="shared" si="194"/>
        <v>0</v>
      </c>
      <c r="AQ718" s="987">
        <f t="shared" si="194"/>
        <v>0</v>
      </c>
      <c r="AR718" s="987">
        <f t="shared" si="194"/>
        <v>0</v>
      </c>
    </row>
    <row r="719" spans="2:44">
      <c r="B719" s="948">
        <v>602</v>
      </c>
      <c r="C719" s="950" t="s">
        <v>3522</v>
      </c>
      <c r="D719" s="951">
        <v>636</v>
      </c>
      <c r="E719" s="951" t="s">
        <v>3538</v>
      </c>
      <c r="F719" s="948" t="s">
        <v>4826</v>
      </c>
      <c r="G719" s="949">
        <v>45078</v>
      </c>
      <c r="H719" s="948" t="s">
        <v>4827</v>
      </c>
      <c r="I719" s="948" t="s">
        <v>4828</v>
      </c>
      <c r="J719" s="948" t="s">
        <v>481</v>
      </c>
      <c r="K719" s="948" t="s">
        <v>3557</v>
      </c>
      <c r="L719" s="960">
        <v>54</v>
      </c>
      <c r="M719" s="987">
        <v>118.75</v>
      </c>
      <c r="N719" s="987">
        <v>23.75</v>
      </c>
      <c r="O719" s="987">
        <f t="shared" si="190"/>
        <v>142.5</v>
      </c>
      <c r="P719" s="987"/>
      <c r="Q719" s="987"/>
      <c r="R719" s="987"/>
      <c r="S719" s="987"/>
      <c r="T719" s="987"/>
      <c r="U719" s="987"/>
      <c r="V719" s="987">
        <f t="shared" si="192"/>
        <v>142.5</v>
      </c>
      <c r="W719" s="987"/>
      <c r="X719" s="987"/>
      <c r="Y719" s="987"/>
      <c r="Z719" s="987">
        <f t="shared" si="191"/>
        <v>0</v>
      </c>
      <c r="AA719" s="987"/>
      <c r="AB719" s="987">
        <f t="shared" si="193"/>
        <v>118.75</v>
      </c>
      <c r="AC719" s="987">
        <f t="shared" si="193"/>
        <v>0</v>
      </c>
      <c r="AD719" s="987">
        <f t="shared" si="193"/>
        <v>0</v>
      </c>
      <c r="AE719" s="987">
        <f t="shared" si="193"/>
        <v>0</v>
      </c>
      <c r="AF719" s="987">
        <f t="shared" si="193"/>
        <v>0</v>
      </c>
      <c r="AG719" s="987">
        <f t="shared" si="193"/>
        <v>0</v>
      </c>
      <c r="AH719" s="987">
        <f t="shared" si="193"/>
        <v>0</v>
      </c>
      <c r="AI719" s="987">
        <f t="shared" si="193"/>
        <v>0</v>
      </c>
      <c r="AJ719" s="987">
        <f t="shared" si="193"/>
        <v>0</v>
      </c>
      <c r="AK719" s="987">
        <f t="shared" si="193"/>
        <v>0</v>
      </c>
      <c r="AL719" s="987">
        <f t="shared" si="194"/>
        <v>0</v>
      </c>
      <c r="AM719" s="987">
        <f t="shared" si="194"/>
        <v>0</v>
      </c>
      <c r="AN719" s="987">
        <f t="shared" si="194"/>
        <v>0</v>
      </c>
      <c r="AO719" s="987">
        <f t="shared" si="194"/>
        <v>0</v>
      </c>
      <c r="AP719" s="987">
        <f t="shared" si="194"/>
        <v>0</v>
      </c>
      <c r="AQ719" s="987">
        <f t="shared" si="194"/>
        <v>0</v>
      </c>
      <c r="AR719" s="987">
        <f t="shared" si="194"/>
        <v>0</v>
      </c>
    </row>
    <row r="720" spans="2:44">
      <c r="B720" s="948">
        <v>603</v>
      </c>
      <c r="C720" s="950" t="s">
        <v>3522</v>
      </c>
      <c r="D720" s="951">
        <v>637</v>
      </c>
      <c r="E720" s="951" t="s">
        <v>3538</v>
      </c>
      <c r="F720" s="948" t="s">
        <v>4829</v>
      </c>
      <c r="G720" s="949">
        <v>45131</v>
      </c>
      <c r="H720" s="948" t="s">
        <v>4830</v>
      </c>
      <c r="I720" s="948" t="s">
        <v>4828</v>
      </c>
      <c r="J720" s="948" t="s">
        <v>481</v>
      </c>
      <c r="K720" s="948" t="s">
        <v>3557</v>
      </c>
      <c r="L720" s="960">
        <v>54</v>
      </c>
      <c r="M720" s="987">
        <v>95</v>
      </c>
      <c r="N720" s="987">
        <v>19</v>
      </c>
      <c r="O720" s="987">
        <f t="shared" si="190"/>
        <v>114</v>
      </c>
      <c r="P720" s="987"/>
      <c r="Q720" s="987"/>
      <c r="R720" s="987"/>
      <c r="S720" s="987"/>
      <c r="T720" s="987"/>
      <c r="U720" s="987"/>
      <c r="V720" s="987">
        <f t="shared" si="192"/>
        <v>114</v>
      </c>
      <c r="W720" s="987"/>
      <c r="X720" s="987"/>
      <c r="Y720" s="987"/>
      <c r="Z720" s="987">
        <f t="shared" si="191"/>
        <v>0</v>
      </c>
      <c r="AA720" s="987"/>
      <c r="AB720" s="987">
        <f t="shared" si="193"/>
        <v>95</v>
      </c>
      <c r="AC720" s="987">
        <f t="shared" si="193"/>
        <v>0</v>
      </c>
      <c r="AD720" s="987">
        <f t="shared" si="193"/>
        <v>0</v>
      </c>
      <c r="AE720" s="987">
        <f t="shared" si="193"/>
        <v>0</v>
      </c>
      <c r="AF720" s="987">
        <f t="shared" si="193"/>
        <v>0</v>
      </c>
      <c r="AG720" s="987">
        <f t="shared" si="193"/>
        <v>0</v>
      </c>
      <c r="AH720" s="987">
        <f t="shared" si="193"/>
        <v>0</v>
      </c>
      <c r="AI720" s="987">
        <f t="shared" si="193"/>
        <v>0</v>
      </c>
      <c r="AJ720" s="987">
        <f t="shared" si="193"/>
        <v>0</v>
      </c>
      <c r="AK720" s="987">
        <f t="shared" si="193"/>
        <v>0</v>
      </c>
      <c r="AL720" s="987">
        <f t="shared" si="194"/>
        <v>0</v>
      </c>
      <c r="AM720" s="987">
        <f t="shared" si="194"/>
        <v>0</v>
      </c>
      <c r="AN720" s="987">
        <f t="shared" si="194"/>
        <v>0</v>
      </c>
      <c r="AO720" s="987">
        <f t="shared" si="194"/>
        <v>0</v>
      </c>
      <c r="AP720" s="987">
        <f t="shared" si="194"/>
        <v>0</v>
      </c>
      <c r="AQ720" s="987">
        <f t="shared" si="194"/>
        <v>0</v>
      </c>
      <c r="AR720" s="987">
        <f t="shared" si="194"/>
        <v>0</v>
      </c>
    </row>
    <row r="721" spans="2:44">
      <c r="B721" s="948">
        <v>823</v>
      </c>
      <c r="C721" s="950" t="s">
        <v>3522</v>
      </c>
      <c r="D721" s="951">
        <v>860</v>
      </c>
      <c r="E721" s="951" t="s">
        <v>3538</v>
      </c>
      <c r="F721" s="948" t="s">
        <v>4831</v>
      </c>
      <c r="G721" s="949">
        <v>45152</v>
      </c>
      <c r="H721" s="948" t="s">
        <v>4832</v>
      </c>
      <c r="I721" s="948" t="s">
        <v>4828</v>
      </c>
      <c r="J721" s="948" t="s">
        <v>481</v>
      </c>
      <c r="K721" s="948" t="s">
        <v>3557</v>
      </c>
      <c r="L721" s="960">
        <v>54</v>
      </c>
      <c r="M721" s="987">
        <v>555.21</v>
      </c>
      <c r="N721" s="987">
        <v>111.04</v>
      </c>
      <c r="O721" s="987">
        <f t="shared" si="190"/>
        <v>666.25</v>
      </c>
      <c r="P721" s="987"/>
      <c r="Q721" s="987"/>
      <c r="R721" s="987"/>
      <c r="S721" s="987"/>
      <c r="T721" s="987"/>
      <c r="U721" s="987"/>
      <c r="V721" s="987">
        <f t="shared" si="192"/>
        <v>666.25</v>
      </c>
      <c r="W721" s="987"/>
      <c r="X721" s="987"/>
      <c r="Y721" s="987"/>
      <c r="Z721" s="987">
        <f t="shared" si="191"/>
        <v>0</v>
      </c>
      <c r="AA721" s="987"/>
      <c r="AB721" s="987">
        <f t="shared" si="193"/>
        <v>555.21</v>
      </c>
      <c r="AC721" s="987">
        <f t="shared" si="193"/>
        <v>0</v>
      </c>
      <c r="AD721" s="987">
        <f t="shared" si="193"/>
        <v>0</v>
      </c>
      <c r="AE721" s="987">
        <f t="shared" si="193"/>
        <v>0</v>
      </c>
      <c r="AF721" s="987">
        <f t="shared" si="193"/>
        <v>0</v>
      </c>
      <c r="AG721" s="987">
        <f t="shared" si="193"/>
        <v>0</v>
      </c>
      <c r="AH721" s="987">
        <f t="shared" si="193"/>
        <v>0</v>
      </c>
      <c r="AI721" s="987">
        <f t="shared" si="193"/>
        <v>0</v>
      </c>
      <c r="AJ721" s="987">
        <f t="shared" si="193"/>
        <v>0</v>
      </c>
      <c r="AK721" s="987">
        <f t="shared" si="193"/>
        <v>0</v>
      </c>
      <c r="AL721" s="987">
        <f t="shared" si="194"/>
        <v>0</v>
      </c>
      <c r="AM721" s="987">
        <f t="shared" si="194"/>
        <v>0</v>
      </c>
      <c r="AN721" s="987">
        <f t="shared" si="194"/>
        <v>0</v>
      </c>
      <c r="AO721" s="987">
        <f t="shared" si="194"/>
        <v>0</v>
      </c>
      <c r="AP721" s="987">
        <f t="shared" si="194"/>
        <v>0</v>
      </c>
      <c r="AQ721" s="987">
        <f t="shared" si="194"/>
        <v>0</v>
      </c>
      <c r="AR721" s="987">
        <f t="shared" si="194"/>
        <v>0</v>
      </c>
    </row>
    <row r="722" spans="2:44">
      <c r="B722" s="948">
        <v>1122</v>
      </c>
      <c r="C722" s="950" t="s">
        <v>3521</v>
      </c>
      <c r="D722" s="951">
        <v>1177</v>
      </c>
      <c r="E722" s="951" t="s">
        <v>3538</v>
      </c>
      <c r="F722" s="948" t="s">
        <v>4833</v>
      </c>
      <c r="G722" s="949">
        <v>45232</v>
      </c>
      <c r="H722" s="948" t="s">
        <v>4834</v>
      </c>
      <c r="I722" s="948" t="s">
        <v>4828</v>
      </c>
      <c r="J722" s="948" t="s">
        <v>481</v>
      </c>
      <c r="K722" s="948" t="s">
        <v>3557</v>
      </c>
      <c r="L722" s="960">
        <v>54</v>
      </c>
      <c r="M722" s="987">
        <v>332.5</v>
      </c>
      <c r="N722" s="987">
        <v>66.5</v>
      </c>
      <c r="O722" s="987">
        <f t="shared" si="190"/>
        <v>399</v>
      </c>
      <c r="P722" s="987"/>
      <c r="Q722" s="987"/>
      <c r="R722" s="987"/>
      <c r="S722" s="987"/>
      <c r="T722" s="987"/>
      <c r="U722" s="987"/>
      <c r="V722" s="987">
        <f t="shared" si="192"/>
        <v>399</v>
      </c>
      <c r="W722" s="987"/>
      <c r="X722" s="987"/>
      <c r="Y722" s="987"/>
      <c r="Z722" s="987">
        <f t="shared" si="191"/>
        <v>0</v>
      </c>
      <c r="AA722" s="987"/>
      <c r="AB722" s="987">
        <f t="shared" si="193"/>
        <v>332.5</v>
      </c>
      <c r="AC722" s="987">
        <f t="shared" si="193"/>
        <v>0</v>
      </c>
      <c r="AD722" s="987">
        <f t="shared" si="193"/>
        <v>0</v>
      </c>
      <c r="AE722" s="987">
        <f t="shared" si="193"/>
        <v>0</v>
      </c>
      <c r="AF722" s="987">
        <f t="shared" si="193"/>
        <v>0</v>
      </c>
      <c r="AG722" s="987">
        <f t="shared" si="193"/>
        <v>0</v>
      </c>
      <c r="AH722" s="987">
        <f t="shared" si="193"/>
        <v>0</v>
      </c>
      <c r="AI722" s="987">
        <f t="shared" si="193"/>
        <v>0</v>
      </c>
      <c r="AJ722" s="987">
        <f t="shared" si="193"/>
        <v>0</v>
      </c>
      <c r="AK722" s="987">
        <f t="shared" si="193"/>
        <v>0</v>
      </c>
      <c r="AL722" s="987">
        <f t="shared" si="194"/>
        <v>0</v>
      </c>
      <c r="AM722" s="987">
        <f t="shared" si="194"/>
        <v>0</v>
      </c>
      <c r="AN722" s="987">
        <f t="shared" si="194"/>
        <v>0</v>
      </c>
      <c r="AO722" s="987">
        <f t="shared" si="194"/>
        <v>0</v>
      </c>
      <c r="AP722" s="987">
        <f t="shared" si="194"/>
        <v>0</v>
      </c>
      <c r="AQ722" s="987">
        <f t="shared" si="194"/>
        <v>0</v>
      </c>
      <c r="AR722" s="987">
        <f t="shared" si="194"/>
        <v>0</v>
      </c>
    </row>
    <row r="723" spans="2:44">
      <c r="B723" s="948">
        <v>742</v>
      </c>
      <c r="C723" s="950" t="s">
        <v>3522</v>
      </c>
      <c r="D723" s="951">
        <v>777</v>
      </c>
      <c r="E723" s="951" t="s">
        <v>3538</v>
      </c>
      <c r="F723" s="948" t="s">
        <v>4386</v>
      </c>
      <c r="G723" s="949">
        <v>45159</v>
      </c>
      <c r="H723" s="948" t="s">
        <v>3540</v>
      </c>
      <c r="I723" s="948" t="s">
        <v>4835</v>
      </c>
      <c r="J723" s="948" t="s">
        <v>517</v>
      </c>
      <c r="K723" s="948" t="s">
        <v>4836</v>
      </c>
      <c r="L723" s="960">
        <v>279</v>
      </c>
      <c r="M723" s="987">
        <v>6.6599999999999993</v>
      </c>
      <c r="N723" s="987">
        <v>1.33</v>
      </c>
      <c r="O723" s="987">
        <f t="shared" si="190"/>
        <v>7.9899999999999993</v>
      </c>
      <c r="P723" s="987"/>
      <c r="Q723" s="987"/>
      <c r="R723" s="987"/>
      <c r="S723" s="987"/>
      <c r="T723" s="987"/>
      <c r="U723" s="987"/>
      <c r="V723" s="987">
        <f t="shared" si="192"/>
        <v>7.9899999999999993</v>
      </c>
      <c r="W723" s="987"/>
      <c r="X723" s="987"/>
      <c r="Y723" s="987"/>
      <c r="Z723" s="987">
        <f t="shared" si="191"/>
        <v>0</v>
      </c>
      <c r="AA723" s="987"/>
      <c r="AB723" s="987">
        <f t="shared" si="193"/>
        <v>0</v>
      </c>
      <c r="AC723" s="987">
        <f t="shared" si="193"/>
        <v>0</v>
      </c>
      <c r="AD723" s="987">
        <f t="shared" si="193"/>
        <v>0</v>
      </c>
      <c r="AE723" s="987">
        <f t="shared" si="193"/>
        <v>0</v>
      </c>
      <c r="AF723" s="987">
        <f t="shared" si="193"/>
        <v>0</v>
      </c>
      <c r="AG723" s="987">
        <f t="shared" si="193"/>
        <v>0</v>
      </c>
      <c r="AH723" s="987">
        <f t="shared" si="193"/>
        <v>0</v>
      </c>
      <c r="AI723" s="987">
        <f t="shared" si="193"/>
        <v>0</v>
      </c>
      <c r="AJ723" s="987">
        <f t="shared" si="193"/>
        <v>0</v>
      </c>
      <c r="AK723" s="987">
        <f t="shared" si="193"/>
        <v>0</v>
      </c>
      <c r="AL723" s="987">
        <f t="shared" si="194"/>
        <v>6.6599999999999993</v>
      </c>
      <c r="AM723" s="987">
        <f t="shared" si="194"/>
        <v>0</v>
      </c>
      <c r="AN723" s="987">
        <f t="shared" si="194"/>
        <v>0</v>
      </c>
      <c r="AO723" s="987">
        <f t="shared" si="194"/>
        <v>0</v>
      </c>
      <c r="AP723" s="987">
        <f t="shared" si="194"/>
        <v>0</v>
      </c>
      <c r="AQ723" s="987">
        <f t="shared" si="194"/>
        <v>0</v>
      </c>
      <c r="AR723" s="987">
        <f t="shared" si="194"/>
        <v>0</v>
      </c>
    </row>
    <row r="724" spans="2:44">
      <c r="B724" s="948">
        <v>743</v>
      </c>
      <c r="C724" s="950" t="s">
        <v>3522</v>
      </c>
      <c r="D724" s="951">
        <v>778</v>
      </c>
      <c r="E724" s="951" t="s">
        <v>3538</v>
      </c>
      <c r="F724" s="948" t="s">
        <v>4837</v>
      </c>
      <c r="G724" s="949">
        <v>45127</v>
      </c>
      <c r="H724" s="948" t="s">
        <v>3540</v>
      </c>
      <c r="I724" s="948" t="s">
        <v>4835</v>
      </c>
      <c r="J724" s="948" t="s">
        <v>517</v>
      </c>
      <c r="K724" s="948" t="s">
        <v>4836</v>
      </c>
      <c r="L724" s="960">
        <v>279</v>
      </c>
      <c r="M724" s="987">
        <v>6.6599999999999993</v>
      </c>
      <c r="N724" s="987">
        <v>1.33</v>
      </c>
      <c r="O724" s="987">
        <f t="shared" si="190"/>
        <v>7.9899999999999993</v>
      </c>
      <c r="P724" s="987"/>
      <c r="Q724" s="987"/>
      <c r="R724" s="987"/>
      <c r="S724" s="987"/>
      <c r="T724" s="987"/>
      <c r="U724" s="987"/>
      <c r="V724" s="987">
        <f t="shared" si="192"/>
        <v>7.9899999999999993</v>
      </c>
      <c r="W724" s="987"/>
      <c r="X724" s="987"/>
      <c r="Y724" s="987"/>
      <c r="Z724" s="987">
        <f t="shared" si="191"/>
        <v>0</v>
      </c>
      <c r="AA724" s="987"/>
      <c r="AB724" s="987">
        <f t="shared" si="193"/>
        <v>0</v>
      </c>
      <c r="AC724" s="987">
        <f t="shared" si="193"/>
        <v>0</v>
      </c>
      <c r="AD724" s="987">
        <f t="shared" si="193"/>
        <v>0</v>
      </c>
      <c r="AE724" s="987">
        <f t="shared" si="193"/>
        <v>0</v>
      </c>
      <c r="AF724" s="987">
        <f t="shared" si="193"/>
        <v>0</v>
      </c>
      <c r="AG724" s="987">
        <f t="shared" si="193"/>
        <v>0</v>
      </c>
      <c r="AH724" s="987">
        <f t="shared" si="193"/>
        <v>0</v>
      </c>
      <c r="AI724" s="987">
        <f t="shared" si="193"/>
        <v>0</v>
      </c>
      <c r="AJ724" s="987">
        <f t="shared" si="193"/>
        <v>0</v>
      </c>
      <c r="AK724" s="987">
        <f t="shared" si="193"/>
        <v>0</v>
      </c>
      <c r="AL724" s="987">
        <f t="shared" si="194"/>
        <v>6.6599999999999993</v>
      </c>
      <c r="AM724" s="987">
        <f t="shared" si="194"/>
        <v>0</v>
      </c>
      <c r="AN724" s="987">
        <f t="shared" si="194"/>
        <v>0</v>
      </c>
      <c r="AO724" s="987">
        <f t="shared" si="194"/>
        <v>0</v>
      </c>
      <c r="AP724" s="987">
        <f t="shared" si="194"/>
        <v>0</v>
      </c>
      <c r="AQ724" s="987">
        <f t="shared" si="194"/>
        <v>0</v>
      </c>
      <c r="AR724" s="987">
        <f t="shared" si="194"/>
        <v>0</v>
      </c>
    </row>
    <row r="725" spans="2:44">
      <c r="B725" s="948">
        <v>744</v>
      </c>
      <c r="C725" s="950" t="s">
        <v>3522</v>
      </c>
      <c r="D725" s="951">
        <v>779</v>
      </c>
      <c r="E725" s="951" t="s">
        <v>3538</v>
      </c>
      <c r="F725" s="948" t="s">
        <v>4838</v>
      </c>
      <c r="G725" s="949">
        <v>45097</v>
      </c>
      <c r="H725" s="948" t="s">
        <v>3540</v>
      </c>
      <c r="I725" s="948" t="s">
        <v>4835</v>
      </c>
      <c r="J725" s="948" t="s">
        <v>517</v>
      </c>
      <c r="K725" s="948" t="s">
        <v>4836</v>
      </c>
      <c r="L725" s="960">
        <v>279</v>
      </c>
      <c r="M725" s="987">
        <v>6.6599999999999993</v>
      </c>
      <c r="N725" s="987">
        <v>1.33</v>
      </c>
      <c r="O725" s="987">
        <f t="shared" si="190"/>
        <v>7.9899999999999993</v>
      </c>
      <c r="P725" s="987"/>
      <c r="Q725" s="987"/>
      <c r="R725" s="987"/>
      <c r="S725" s="987"/>
      <c r="T725" s="987"/>
      <c r="U725" s="987"/>
      <c r="V725" s="987">
        <f t="shared" si="192"/>
        <v>7.9899999999999993</v>
      </c>
      <c r="W725" s="987"/>
      <c r="X725" s="987"/>
      <c r="Y725" s="987"/>
      <c r="Z725" s="987">
        <f t="shared" si="191"/>
        <v>0</v>
      </c>
      <c r="AA725" s="987"/>
      <c r="AB725" s="987">
        <f t="shared" si="193"/>
        <v>0</v>
      </c>
      <c r="AC725" s="987">
        <f t="shared" si="193"/>
        <v>0</v>
      </c>
      <c r="AD725" s="987">
        <f t="shared" si="193"/>
        <v>0</v>
      </c>
      <c r="AE725" s="987">
        <f t="shared" si="193"/>
        <v>0</v>
      </c>
      <c r="AF725" s="987">
        <f t="shared" si="193"/>
        <v>0</v>
      </c>
      <c r="AG725" s="987">
        <f t="shared" si="193"/>
        <v>0</v>
      </c>
      <c r="AH725" s="987">
        <f t="shared" si="193"/>
        <v>0</v>
      </c>
      <c r="AI725" s="987">
        <f t="shared" si="193"/>
        <v>0</v>
      </c>
      <c r="AJ725" s="987">
        <f t="shared" si="193"/>
        <v>0</v>
      </c>
      <c r="AK725" s="987">
        <f t="shared" si="193"/>
        <v>0</v>
      </c>
      <c r="AL725" s="987">
        <f t="shared" si="194"/>
        <v>6.6599999999999993</v>
      </c>
      <c r="AM725" s="987">
        <f t="shared" si="194"/>
        <v>0</v>
      </c>
      <c r="AN725" s="987">
        <f t="shared" si="194"/>
        <v>0</v>
      </c>
      <c r="AO725" s="987">
        <f t="shared" si="194"/>
        <v>0</v>
      </c>
      <c r="AP725" s="987">
        <f t="shared" si="194"/>
        <v>0</v>
      </c>
      <c r="AQ725" s="987">
        <f t="shared" si="194"/>
        <v>0</v>
      </c>
      <c r="AR725" s="987">
        <f t="shared" si="194"/>
        <v>0</v>
      </c>
    </row>
    <row r="726" spans="2:44">
      <c r="B726" s="948">
        <v>1253</v>
      </c>
      <c r="C726" s="950" t="s">
        <v>3521</v>
      </c>
      <c r="D726" s="951">
        <v>1310</v>
      </c>
      <c r="E726" s="951" t="s">
        <v>3538</v>
      </c>
      <c r="F726" s="948" t="s">
        <v>4839</v>
      </c>
      <c r="G726" s="949">
        <v>45250</v>
      </c>
      <c r="H726" s="948" t="s">
        <v>3540</v>
      </c>
      <c r="I726" s="948" t="s">
        <v>4835</v>
      </c>
      <c r="J726" s="948" t="s">
        <v>517</v>
      </c>
      <c r="K726" s="948" t="s">
        <v>4836</v>
      </c>
      <c r="L726" s="960">
        <v>279</v>
      </c>
      <c r="M726" s="987">
        <v>7.99</v>
      </c>
      <c r="N726" s="987">
        <v>0</v>
      </c>
      <c r="O726" s="987">
        <f t="shared" si="190"/>
        <v>7.99</v>
      </c>
      <c r="P726" s="987"/>
      <c r="Q726" s="987"/>
      <c r="R726" s="987"/>
      <c r="S726" s="987"/>
      <c r="T726" s="987"/>
      <c r="U726" s="987"/>
      <c r="V726" s="987">
        <f t="shared" si="192"/>
        <v>7.99</v>
      </c>
      <c r="W726" s="987"/>
      <c r="X726" s="987"/>
      <c r="Y726" s="987"/>
      <c r="Z726" s="987">
        <f t="shared" si="191"/>
        <v>0</v>
      </c>
      <c r="AA726" s="987"/>
      <c r="AB726" s="987">
        <f t="shared" si="193"/>
        <v>0</v>
      </c>
      <c r="AC726" s="987">
        <f t="shared" si="193"/>
        <v>0</v>
      </c>
      <c r="AD726" s="987">
        <f t="shared" si="193"/>
        <v>0</v>
      </c>
      <c r="AE726" s="987">
        <f t="shared" si="193"/>
        <v>0</v>
      </c>
      <c r="AF726" s="987">
        <f t="shared" si="193"/>
        <v>0</v>
      </c>
      <c r="AG726" s="987">
        <f t="shared" si="193"/>
        <v>0</v>
      </c>
      <c r="AH726" s="987">
        <f t="shared" si="193"/>
        <v>0</v>
      </c>
      <c r="AI726" s="987">
        <f t="shared" si="193"/>
        <v>0</v>
      </c>
      <c r="AJ726" s="987">
        <f t="shared" si="193"/>
        <v>0</v>
      </c>
      <c r="AK726" s="987">
        <f t="shared" si="193"/>
        <v>0</v>
      </c>
      <c r="AL726" s="987">
        <f t="shared" si="194"/>
        <v>7.99</v>
      </c>
      <c r="AM726" s="987">
        <f t="shared" si="194"/>
        <v>0</v>
      </c>
      <c r="AN726" s="987">
        <f t="shared" si="194"/>
        <v>0</v>
      </c>
      <c r="AO726" s="987">
        <f t="shared" si="194"/>
        <v>0</v>
      </c>
      <c r="AP726" s="987">
        <f t="shared" si="194"/>
        <v>0</v>
      </c>
      <c r="AQ726" s="987">
        <f t="shared" si="194"/>
        <v>0</v>
      </c>
      <c r="AR726" s="987">
        <f t="shared" si="194"/>
        <v>0</v>
      </c>
    </row>
    <row r="727" spans="2:44">
      <c r="B727" s="948">
        <v>1254</v>
      </c>
      <c r="C727" s="950" t="s">
        <v>3521</v>
      </c>
      <c r="D727" s="951">
        <v>1311</v>
      </c>
      <c r="E727" s="951" t="s">
        <v>3538</v>
      </c>
      <c r="F727" s="948" t="s">
        <v>4840</v>
      </c>
      <c r="G727" s="949">
        <v>45218</v>
      </c>
      <c r="H727" s="948" t="s">
        <v>3540</v>
      </c>
      <c r="I727" s="948" t="s">
        <v>4835</v>
      </c>
      <c r="J727" s="948" t="s">
        <v>517</v>
      </c>
      <c r="K727" s="948" t="s">
        <v>4836</v>
      </c>
      <c r="L727" s="960">
        <v>279</v>
      </c>
      <c r="M727" s="987">
        <v>7.99</v>
      </c>
      <c r="N727" s="987">
        <v>0</v>
      </c>
      <c r="O727" s="987">
        <f t="shared" si="190"/>
        <v>7.99</v>
      </c>
      <c r="P727" s="987"/>
      <c r="Q727" s="987"/>
      <c r="R727" s="987"/>
      <c r="S727" s="987"/>
      <c r="T727" s="987"/>
      <c r="U727" s="987"/>
      <c r="V727" s="987">
        <f t="shared" si="192"/>
        <v>7.99</v>
      </c>
      <c r="W727" s="987"/>
      <c r="X727" s="987"/>
      <c r="Y727" s="987"/>
      <c r="Z727" s="987">
        <f t="shared" si="191"/>
        <v>0</v>
      </c>
      <c r="AA727" s="987"/>
      <c r="AB727" s="987">
        <f t="shared" si="193"/>
        <v>0</v>
      </c>
      <c r="AC727" s="987">
        <f t="shared" si="193"/>
        <v>0</v>
      </c>
      <c r="AD727" s="987">
        <f t="shared" si="193"/>
        <v>0</v>
      </c>
      <c r="AE727" s="987">
        <f t="shared" si="193"/>
        <v>0</v>
      </c>
      <c r="AF727" s="987">
        <f t="shared" si="193"/>
        <v>0</v>
      </c>
      <c r="AG727" s="987">
        <f t="shared" si="193"/>
        <v>0</v>
      </c>
      <c r="AH727" s="987">
        <f t="shared" si="193"/>
        <v>0</v>
      </c>
      <c r="AI727" s="987">
        <f t="shared" si="193"/>
        <v>0</v>
      </c>
      <c r="AJ727" s="987">
        <f t="shared" si="193"/>
        <v>0</v>
      </c>
      <c r="AK727" s="987">
        <f t="shared" si="193"/>
        <v>0</v>
      </c>
      <c r="AL727" s="987">
        <f t="shared" si="194"/>
        <v>7.99</v>
      </c>
      <c r="AM727" s="987">
        <f t="shared" si="194"/>
        <v>0</v>
      </c>
      <c r="AN727" s="987">
        <f t="shared" si="194"/>
        <v>0</v>
      </c>
      <c r="AO727" s="987">
        <f t="shared" si="194"/>
        <v>0</v>
      </c>
      <c r="AP727" s="987">
        <f t="shared" si="194"/>
        <v>0</v>
      </c>
      <c r="AQ727" s="987">
        <f t="shared" si="194"/>
        <v>0</v>
      </c>
      <c r="AR727" s="987">
        <f t="shared" si="194"/>
        <v>0</v>
      </c>
    </row>
    <row r="728" spans="2:44">
      <c r="B728" s="948">
        <v>170</v>
      </c>
      <c r="C728" s="950" t="s">
        <v>3520</v>
      </c>
      <c r="D728" s="951">
        <v>196</v>
      </c>
      <c r="E728" s="951" t="s">
        <v>3538</v>
      </c>
      <c r="F728" s="948" t="s">
        <v>4841</v>
      </c>
      <c r="G728" s="949">
        <v>45027</v>
      </c>
      <c r="H728" s="948" t="s">
        <v>4842</v>
      </c>
      <c r="I728" s="948" t="s">
        <v>4843</v>
      </c>
      <c r="J728" s="948" t="s">
        <v>482</v>
      </c>
      <c r="K728" s="948" t="s">
        <v>3557</v>
      </c>
      <c r="L728" s="960">
        <v>54</v>
      </c>
      <c r="M728" s="987">
        <v>16.619999999999997</v>
      </c>
      <c r="N728" s="987">
        <v>3.3200000000000003</v>
      </c>
      <c r="O728" s="987">
        <f t="shared" si="190"/>
        <v>19.939999999999998</v>
      </c>
      <c r="P728" s="987" t="s">
        <v>3567</v>
      </c>
      <c r="Q728" s="987"/>
      <c r="R728" s="987"/>
      <c r="S728" s="987"/>
      <c r="T728" s="987"/>
      <c r="U728" s="987"/>
      <c r="V728" s="987">
        <f t="shared" si="192"/>
        <v>19.939999999999998</v>
      </c>
      <c r="W728" s="987"/>
      <c r="X728" s="987"/>
      <c r="Y728" s="987"/>
      <c r="Z728" s="987">
        <f t="shared" si="191"/>
        <v>0</v>
      </c>
      <c r="AA728" s="987"/>
      <c r="AB728" s="987">
        <f t="shared" ref="AB728:AK737" si="195">IF(AB$6-$L728=0,$M728,0)</f>
        <v>16.619999999999997</v>
      </c>
      <c r="AC728" s="987">
        <f t="shared" si="195"/>
        <v>0</v>
      </c>
      <c r="AD728" s="987">
        <f t="shared" si="195"/>
        <v>0</v>
      </c>
      <c r="AE728" s="987">
        <f t="shared" si="195"/>
        <v>0</v>
      </c>
      <c r="AF728" s="987">
        <f t="shared" si="195"/>
        <v>0</v>
      </c>
      <c r="AG728" s="987">
        <f t="shared" si="195"/>
        <v>0</v>
      </c>
      <c r="AH728" s="987">
        <f t="shared" si="195"/>
        <v>0</v>
      </c>
      <c r="AI728" s="987">
        <f t="shared" si="195"/>
        <v>0</v>
      </c>
      <c r="AJ728" s="987">
        <f t="shared" si="195"/>
        <v>0</v>
      </c>
      <c r="AK728" s="987">
        <f t="shared" si="195"/>
        <v>0</v>
      </c>
      <c r="AL728" s="987">
        <f t="shared" ref="AL728:AR737" si="196">IF(AL$6-$L728=0,$M728,0)</f>
        <v>0</v>
      </c>
      <c r="AM728" s="987">
        <f t="shared" si="196"/>
        <v>0</v>
      </c>
      <c r="AN728" s="987">
        <f t="shared" si="196"/>
        <v>0</v>
      </c>
      <c r="AO728" s="987">
        <f t="shared" si="196"/>
        <v>0</v>
      </c>
      <c r="AP728" s="987">
        <f t="shared" si="196"/>
        <v>0</v>
      </c>
      <c r="AQ728" s="987">
        <f t="shared" si="196"/>
        <v>0</v>
      </c>
      <c r="AR728" s="987">
        <f t="shared" si="196"/>
        <v>0</v>
      </c>
    </row>
    <row r="729" spans="2:44">
      <c r="B729" s="948">
        <v>65</v>
      </c>
      <c r="C729" s="950" t="s">
        <v>3518</v>
      </c>
      <c r="D729" s="951">
        <v>65</v>
      </c>
      <c r="E729" s="951" t="s">
        <v>3538</v>
      </c>
      <c r="F729" s="948" t="s">
        <v>4844</v>
      </c>
      <c r="G729" s="949">
        <v>44979</v>
      </c>
      <c r="H729" s="948" t="s">
        <v>4845</v>
      </c>
      <c r="I729" s="948" t="s">
        <v>4846</v>
      </c>
      <c r="J729" s="948" t="s">
        <v>483</v>
      </c>
      <c r="K729" s="948" t="s">
        <v>3557</v>
      </c>
      <c r="L729" s="960">
        <v>54</v>
      </c>
      <c r="M729" s="987">
        <v>128.24</v>
      </c>
      <c r="N729" s="987">
        <v>25.65</v>
      </c>
      <c r="O729" s="987">
        <f t="shared" si="190"/>
        <v>153.89000000000001</v>
      </c>
      <c r="P729" s="987"/>
      <c r="Q729" s="987"/>
      <c r="R729" s="987"/>
      <c r="S729" s="987"/>
      <c r="T729" s="987"/>
      <c r="U729" s="987"/>
      <c r="V729" s="987">
        <f t="shared" si="192"/>
        <v>153.89000000000001</v>
      </c>
      <c r="W729" s="987"/>
      <c r="X729" s="987"/>
      <c r="Y729" s="987"/>
      <c r="Z729" s="987">
        <f t="shared" si="191"/>
        <v>0</v>
      </c>
      <c r="AA729" s="987"/>
      <c r="AB729" s="987">
        <f t="shared" si="195"/>
        <v>128.24</v>
      </c>
      <c r="AC729" s="987">
        <f t="shared" si="195"/>
        <v>0</v>
      </c>
      <c r="AD729" s="987">
        <f t="shared" si="195"/>
        <v>0</v>
      </c>
      <c r="AE729" s="987">
        <f t="shared" si="195"/>
        <v>0</v>
      </c>
      <c r="AF729" s="987">
        <f t="shared" si="195"/>
        <v>0</v>
      </c>
      <c r="AG729" s="987">
        <f t="shared" si="195"/>
        <v>0</v>
      </c>
      <c r="AH729" s="987">
        <f t="shared" si="195"/>
        <v>0</v>
      </c>
      <c r="AI729" s="987">
        <f t="shared" si="195"/>
        <v>0</v>
      </c>
      <c r="AJ729" s="987">
        <f t="shared" si="195"/>
        <v>0</v>
      </c>
      <c r="AK729" s="987">
        <f t="shared" si="195"/>
        <v>0</v>
      </c>
      <c r="AL729" s="987">
        <f t="shared" si="196"/>
        <v>0</v>
      </c>
      <c r="AM729" s="987">
        <f t="shared" si="196"/>
        <v>0</v>
      </c>
      <c r="AN729" s="987">
        <f t="shared" si="196"/>
        <v>0</v>
      </c>
      <c r="AO729" s="987">
        <f t="shared" si="196"/>
        <v>0</v>
      </c>
      <c r="AP729" s="987">
        <f t="shared" si="196"/>
        <v>0</v>
      </c>
      <c r="AQ729" s="987">
        <f t="shared" si="196"/>
        <v>0</v>
      </c>
      <c r="AR729" s="987">
        <f t="shared" si="196"/>
        <v>0</v>
      </c>
    </row>
    <row r="730" spans="2:44">
      <c r="B730" s="948">
        <v>18</v>
      </c>
      <c r="C730" s="950" t="s">
        <v>3518</v>
      </c>
      <c r="D730" s="951">
        <v>18</v>
      </c>
      <c r="E730" s="951" t="s">
        <v>3538</v>
      </c>
      <c r="F730" s="948" t="s">
        <v>4847</v>
      </c>
      <c r="G730" s="949">
        <v>44952</v>
      </c>
      <c r="H730" s="948" t="s">
        <v>4848</v>
      </c>
      <c r="I730" s="948" t="s">
        <v>4849</v>
      </c>
      <c r="J730" s="948" t="s">
        <v>506</v>
      </c>
      <c r="K730" s="948" t="s">
        <v>4850</v>
      </c>
      <c r="L730" s="960">
        <v>267</v>
      </c>
      <c r="M730" s="987">
        <v>41.67</v>
      </c>
      <c r="N730" s="987">
        <v>8.33</v>
      </c>
      <c r="O730" s="987">
        <f t="shared" si="190"/>
        <v>50</v>
      </c>
      <c r="P730" s="987" t="s">
        <v>2559</v>
      </c>
      <c r="Q730" s="987"/>
      <c r="R730" s="987"/>
      <c r="S730" s="987"/>
      <c r="T730" s="987"/>
      <c r="U730" s="987"/>
      <c r="V730" s="987"/>
      <c r="W730" s="987"/>
      <c r="X730" s="987">
        <f>O730</f>
        <v>50</v>
      </c>
      <c r="Y730" s="987"/>
      <c r="Z730" s="987">
        <f t="shared" si="191"/>
        <v>0</v>
      </c>
      <c r="AA730" s="987"/>
      <c r="AB730" s="987">
        <f t="shared" si="195"/>
        <v>0</v>
      </c>
      <c r="AC730" s="987">
        <f t="shared" si="195"/>
        <v>0</v>
      </c>
      <c r="AD730" s="987">
        <f t="shared" si="195"/>
        <v>0</v>
      </c>
      <c r="AE730" s="987">
        <f t="shared" si="195"/>
        <v>0</v>
      </c>
      <c r="AF730" s="987">
        <f t="shared" si="195"/>
        <v>0</v>
      </c>
      <c r="AG730" s="987">
        <f t="shared" si="195"/>
        <v>41.67</v>
      </c>
      <c r="AH730" s="987">
        <f t="shared" si="195"/>
        <v>0</v>
      </c>
      <c r="AI730" s="987">
        <f t="shared" si="195"/>
        <v>0</v>
      </c>
      <c r="AJ730" s="987">
        <f t="shared" si="195"/>
        <v>0</v>
      </c>
      <c r="AK730" s="987">
        <f t="shared" si="195"/>
        <v>0</v>
      </c>
      <c r="AL730" s="987">
        <f t="shared" si="196"/>
        <v>0</v>
      </c>
      <c r="AM730" s="987">
        <f t="shared" si="196"/>
        <v>0</v>
      </c>
      <c r="AN730" s="987">
        <f t="shared" si="196"/>
        <v>0</v>
      </c>
      <c r="AO730" s="987">
        <f t="shared" si="196"/>
        <v>0</v>
      </c>
      <c r="AP730" s="987">
        <f t="shared" si="196"/>
        <v>0</v>
      </c>
      <c r="AQ730" s="987">
        <f t="shared" si="196"/>
        <v>0</v>
      </c>
      <c r="AR730" s="987">
        <f t="shared" si="196"/>
        <v>0</v>
      </c>
    </row>
    <row r="731" spans="2:44">
      <c r="B731" s="948">
        <v>20</v>
      </c>
      <c r="C731" s="950" t="s">
        <v>3518</v>
      </c>
      <c r="D731" s="951">
        <v>20</v>
      </c>
      <c r="E731" s="951" t="s">
        <v>3538</v>
      </c>
      <c r="F731" s="948" t="s">
        <v>4851</v>
      </c>
      <c r="G731" s="949">
        <v>44927</v>
      </c>
      <c r="H731" s="948" t="s">
        <v>4852</v>
      </c>
      <c r="I731" s="948" t="s">
        <v>4849</v>
      </c>
      <c r="J731" s="948" t="s">
        <v>506</v>
      </c>
      <c r="K731" s="948" t="s">
        <v>4850</v>
      </c>
      <c r="L731" s="960">
        <v>267</v>
      </c>
      <c r="M731" s="987">
        <v>81.849999999999994</v>
      </c>
      <c r="N731" s="987">
        <v>16.369999999999997</v>
      </c>
      <c r="O731" s="987">
        <f t="shared" si="190"/>
        <v>98.22</v>
      </c>
      <c r="P731" s="987" t="s">
        <v>4320</v>
      </c>
      <c r="Q731" s="987"/>
      <c r="R731" s="987"/>
      <c r="S731" s="987"/>
      <c r="T731" s="987"/>
      <c r="U731" s="987"/>
      <c r="V731" s="987"/>
      <c r="W731" s="987"/>
      <c r="X731" s="987">
        <f>O731</f>
        <v>98.22</v>
      </c>
      <c r="Y731" s="987"/>
      <c r="Z731" s="987">
        <f t="shared" si="191"/>
        <v>0</v>
      </c>
      <c r="AA731" s="987"/>
      <c r="AB731" s="987">
        <f t="shared" si="195"/>
        <v>0</v>
      </c>
      <c r="AC731" s="987">
        <f t="shared" si="195"/>
        <v>0</v>
      </c>
      <c r="AD731" s="987">
        <f t="shared" si="195"/>
        <v>0</v>
      </c>
      <c r="AE731" s="987">
        <f t="shared" si="195"/>
        <v>0</v>
      </c>
      <c r="AF731" s="987">
        <f t="shared" si="195"/>
        <v>0</v>
      </c>
      <c r="AG731" s="987">
        <f t="shared" si="195"/>
        <v>81.849999999999994</v>
      </c>
      <c r="AH731" s="987">
        <f t="shared" si="195"/>
        <v>0</v>
      </c>
      <c r="AI731" s="987">
        <f t="shared" si="195"/>
        <v>0</v>
      </c>
      <c r="AJ731" s="987">
        <f t="shared" si="195"/>
        <v>0</v>
      </c>
      <c r="AK731" s="987">
        <f t="shared" si="195"/>
        <v>0</v>
      </c>
      <c r="AL731" s="987">
        <f t="shared" si="196"/>
        <v>0</v>
      </c>
      <c r="AM731" s="987">
        <f t="shared" si="196"/>
        <v>0</v>
      </c>
      <c r="AN731" s="987">
        <f t="shared" si="196"/>
        <v>0</v>
      </c>
      <c r="AO731" s="987">
        <f t="shared" si="196"/>
        <v>0</v>
      </c>
      <c r="AP731" s="987">
        <f t="shared" si="196"/>
        <v>0</v>
      </c>
      <c r="AQ731" s="987">
        <f t="shared" si="196"/>
        <v>0</v>
      </c>
      <c r="AR731" s="987">
        <f t="shared" si="196"/>
        <v>0</v>
      </c>
    </row>
    <row r="732" spans="2:44">
      <c r="B732" s="948">
        <v>21</v>
      </c>
      <c r="C732" s="950" t="s">
        <v>3518</v>
      </c>
      <c r="D732" s="951">
        <v>21</v>
      </c>
      <c r="E732" s="951" t="s">
        <v>3538</v>
      </c>
      <c r="F732" s="948" t="s">
        <v>4853</v>
      </c>
      <c r="G732" s="949">
        <v>44967</v>
      </c>
      <c r="H732" s="948" t="s">
        <v>4854</v>
      </c>
      <c r="I732" s="948" t="s">
        <v>4849</v>
      </c>
      <c r="J732" s="948" t="s">
        <v>506</v>
      </c>
      <c r="K732" s="948" t="s">
        <v>4850</v>
      </c>
      <c r="L732" s="960">
        <v>267</v>
      </c>
      <c r="M732" s="987">
        <v>28.839999999999996</v>
      </c>
      <c r="N732" s="987">
        <v>5.7700000000000005</v>
      </c>
      <c r="O732" s="987">
        <f t="shared" si="190"/>
        <v>34.61</v>
      </c>
      <c r="P732" s="987"/>
      <c r="Q732" s="987"/>
      <c r="R732" s="987"/>
      <c r="S732" s="987"/>
      <c r="T732" s="987"/>
      <c r="U732" s="987"/>
      <c r="V732" s="987">
        <f>O732</f>
        <v>34.61</v>
      </c>
      <c r="W732" s="987"/>
      <c r="X732" s="987"/>
      <c r="Y732" s="987"/>
      <c r="Z732" s="987">
        <f t="shared" si="191"/>
        <v>0</v>
      </c>
      <c r="AA732" s="987"/>
      <c r="AB732" s="987">
        <f t="shared" si="195"/>
        <v>0</v>
      </c>
      <c r="AC732" s="987">
        <f t="shared" si="195"/>
        <v>0</v>
      </c>
      <c r="AD732" s="987">
        <f t="shared" si="195"/>
        <v>0</v>
      </c>
      <c r="AE732" s="987">
        <f t="shared" si="195"/>
        <v>0</v>
      </c>
      <c r="AF732" s="987">
        <f t="shared" si="195"/>
        <v>0</v>
      </c>
      <c r="AG732" s="987">
        <f t="shared" si="195"/>
        <v>28.839999999999996</v>
      </c>
      <c r="AH732" s="987">
        <f t="shared" si="195"/>
        <v>0</v>
      </c>
      <c r="AI732" s="987">
        <f t="shared" si="195"/>
        <v>0</v>
      </c>
      <c r="AJ732" s="987">
        <f t="shared" si="195"/>
        <v>0</v>
      </c>
      <c r="AK732" s="987">
        <f t="shared" si="195"/>
        <v>0</v>
      </c>
      <c r="AL732" s="987">
        <f t="shared" si="196"/>
        <v>0</v>
      </c>
      <c r="AM732" s="987">
        <f t="shared" si="196"/>
        <v>0</v>
      </c>
      <c r="AN732" s="987">
        <f t="shared" si="196"/>
        <v>0</v>
      </c>
      <c r="AO732" s="987">
        <f t="shared" si="196"/>
        <v>0</v>
      </c>
      <c r="AP732" s="987">
        <f t="shared" si="196"/>
        <v>0</v>
      </c>
      <c r="AQ732" s="987">
        <f t="shared" si="196"/>
        <v>0</v>
      </c>
      <c r="AR732" s="987">
        <f t="shared" si="196"/>
        <v>0</v>
      </c>
    </row>
    <row r="733" spans="2:44">
      <c r="B733" s="948">
        <v>26</v>
      </c>
      <c r="C733" s="950" t="s">
        <v>3518</v>
      </c>
      <c r="D733" s="951">
        <v>26</v>
      </c>
      <c r="E733" s="951" t="s">
        <v>3538</v>
      </c>
      <c r="F733" s="948" t="s">
        <v>4855</v>
      </c>
      <c r="G733" s="949">
        <v>44943</v>
      </c>
      <c r="H733" s="948" t="s">
        <v>4856</v>
      </c>
      <c r="I733" s="948" t="s">
        <v>4849</v>
      </c>
      <c r="J733" s="948" t="s">
        <v>506</v>
      </c>
      <c r="K733" s="948" t="s">
        <v>4850</v>
      </c>
      <c r="L733" s="960">
        <v>267</v>
      </c>
      <c r="M733" s="987">
        <v>120.72</v>
      </c>
      <c r="N733" s="987">
        <v>24.14</v>
      </c>
      <c r="O733" s="987">
        <f t="shared" si="190"/>
        <v>144.86000000000001</v>
      </c>
      <c r="P733" s="987"/>
      <c r="Q733" s="987"/>
      <c r="R733" s="987"/>
      <c r="S733" s="987"/>
      <c r="T733" s="987"/>
      <c r="U733" s="987"/>
      <c r="V733" s="987">
        <f>O733</f>
        <v>144.86000000000001</v>
      </c>
      <c r="W733" s="987"/>
      <c r="X733" s="987"/>
      <c r="Y733" s="987"/>
      <c r="Z733" s="987">
        <f t="shared" si="191"/>
        <v>0</v>
      </c>
      <c r="AA733" s="987"/>
      <c r="AB733" s="987">
        <f t="shared" si="195"/>
        <v>0</v>
      </c>
      <c r="AC733" s="987">
        <f t="shared" si="195"/>
        <v>0</v>
      </c>
      <c r="AD733" s="987">
        <f t="shared" si="195"/>
        <v>0</v>
      </c>
      <c r="AE733" s="987">
        <f t="shared" si="195"/>
        <v>0</v>
      </c>
      <c r="AF733" s="987">
        <f t="shared" si="195"/>
        <v>0</v>
      </c>
      <c r="AG733" s="987">
        <f t="shared" si="195"/>
        <v>120.72</v>
      </c>
      <c r="AH733" s="987">
        <f t="shared" si="195"/>
        <v>0</v>
      </c>
      <c r="AI733" s="987">
        <f t="shared" si="195"/>
        <v>0</v>
      </c>
      <c r="AJ733" s="987">
        <f t="shared" si="195"/>
        <v>0</v>
      </c>
      <c r="AK733" s="987">
        <f t="shared" si="195"/>
        <v>0</v>
      </c>
      <c r="AL733" s="987">
        <f t="shared" si="196"/>
        <v>0</v>
      </c>
      <c r="AM733" s="987">
        <f t="shared" si="196"/>
        <v>0</v>
      </c>
      <c r="AN733" s="987">
        <f t="shared" si="196"/>
        <v>0</v>
      </c>
      <c r="AO733" s="987">
        <f t="shared" si="196"/>
        <v>0</v>
      </c>
      <c r="AP733" s="987">
        <f t="shared" si="196"/>
        <v>0</v>
      </c>
      <c r="AQ733" s="987">
        <f t="shared" si="196"/>
        <v>0</v>
      </c>
      <c r="AR733" s="987">
        <f t="shared" si="196"/>
        <v>0</v>
      </c>
    </row>
    <row r="734" spans="2:44">
      <c r="B734" s="948">
        <v>30</v>
      </c>
      <c r="C734" s="950" t="s">
        <v>3518</v>
      </c>
      <c r="D734" s="951">
        <v>30</v>
      </c>
      <c r="E734" s="951" t="s">
        <v>3538</v>
      </c>
      <c r="F734" s="948" t="s">
        <v>4857</v>
      </c>
      <c r="G734" s="949">
        <v>44966</v>
      </c>
      <c r="H734" s="948" t="s">
        <v>4858</v>
      </c>
      <c r="I734" s="948" t="s">
        <v>4849</v>
      </c>
      <c r="J734" s="948" t="s">
        <v>506</v>
      </c>
      <c r="K734" s="948" t="s">
        <v>4850</v>
      </c>
      <c r="L734" s="960">
        <v>267</v>
      </c>
      <c r="M734" s="987">
        <v>9.6900000000000013</v>
      </c>
      <c r="N734" s="987">
        <v>1.94</v>
      </c>
      <c r="O734" s="987">
        <f t="shared" si="190"/>
        <v>11.63</v>
      </c>
      <c r="P734" s="987"/>
      <c r="Q734" s="987"/>
      <c r="R734" s="987"/>
      <c r="S734" s="987"/>
      <c r="T734" s="987"/>
      <c r="U734" s="987"/>
      <c r="V734" s="987">
        <f>O734</f>
        <v>11.63</v>
      </c>
      <c r="W734" s="987"/>
      <c r="X734" s="987"/>
      <c r="Y734" s="987"/>
      <c r="Z734" s="987">
        <f t="shared" si="191"/>
        <v>0</v>
      </c>
      <c r="AA734" s="987"/>
      <c r="AB734" s="987">
        <f t="shared" si="195"/>
        <v>0</v>
      </c>
      <c r="AC734" s="987">
        <f t="shared" si="195"/>
        <v>0</v>
      </c>
      <c r="AD734" s="987">
        <f t="shared" si="195"/>
        <v>0</v>
      </c>
      <c r="AE734" s="987">
        <f t="shared" si="195"/>
        <v>0</v>
      </c>
      <c r="AF734" s="987">
        <f t="shared" si="195"/>
        <v>0</v>
      </c>
      <c r="AG734" s="987">
        <f t="shared" si="195"/>
        <v>9.6900000000000013</v>
      </c>
      <c r="AH734" s="987">
        <f t="shared" si="195"/>
        <v>0</v>
      </c>
      <c r="AI734" s="987">
        <f t="shared" si="195"/>
        <v>0</v>
      </c>
      <c r="AJ734" s="987">
        <f t="shared" si="195"/>
        <v>0</v>
      </c>
      <c r="AK734" s="987">
        <f t="shared" si="195"/>
        <v>0</v>
      </c>
      <c r="AL734" s="987">
        <f t="shared" si="196"/>
        <v>0</v>
      </c>
      <c r="AM734" s="987">
        <f t="shared" si="196"/>
        <v>0</v>
      </c>
      <c r="AN734" s="987">
        <f t="shared" si="196"/>
        <v>0</v>
      </c>
      <c r="AO734" s="987">
        <f t="shared" si="196"/>
        <v>0</v>
      </c>
      <c r="AP734" s="987">
        <f t="shared" si="196"/>
        <v>0</v>
      </c>
      <c r="AQ734" s="987">
        <f t="shared" si="196"/>
        <v>0</v>
      </c>
      <c r="AR734" s="987">
        <f t="shared" si="196"/>
        <v>0</v>
      </c>
    </row>
    <row r="735" spans="2:44">
      <c r="B735" s="948">
        <v>32</v>
      </c>
      <c r="C735" s="950" t="s">
        <v>3518</v>
      </c>
      <c r="D735" s="951">
        <v>32</v>
      </c>
      <c r="E735" s="951" t="s">
        <v>3538</v>
      </c>
      <c r="F735" s="948" t="s">
        <v>4859</v>
      </c>
      <c r="G735" s="949">
        <v>44971</v>
      </c>
      <c r="H735" s="948" t="s">
        <v>4860</v>
      </c>
      <c r="I735" s="948" t="s">
        <v>4849</v>
      </c>
      <c r="J735" s="948" t="s">
        <v>506</v>
      </c>
      <c r="K735" s="948" t="s">
        <v>4850</v>
      </c>
      <c r="L735" s="960">
        <v>267</v>
      </c>
      <c r="M735" s="987">
        <v>95.63</v>
      </c>
      <c r="N735" s="987">
        <v>19.130000000000003</v>
      </c>
      <c r="O735" s="987">
        <f t="shared" si="190"/>
        <v>114.75999999999999</v>
      </c>
      <c r="P735" s="987"/>
      <c r="Q735" s="987"/>
      <c r="R735" s="987"/>
      <c r="S735" s="987"/>
      <c r="T735" s="987"/>
      <c r="U735" s="987"/>
      <c r="V735" s="987">
        <f>O735</f>
        <v>114.75999999999999</v>
      </c>
      <c r="W735" s="987"/>
      <c r="X735" s="987"/>
      <c r="Y735" s="987"/>
      <c r="Z735" s="987">
        <f t="shared" si="191"/>
        <v>0</v>
      </c>
      <c r="AA735" s="987"/>
      <c r="AB735" s="987">
        <f t="shared" si="195"/>
        <v>0</v>
      </c>
      <c r="AC735" s="987">
        <f t="shared" si="195"/>
        <v>0</v>
      </c>
      <c r="AD735" s="987">
        <f t="shared" si="195"/>
        <v>0</v>
      </c>
      <c r="AE735" s="987">
        <f t="shared" si="195"/>
        <v>0</v>
      </c>
      <c r="AF735" s="987">
        <f t="shared" si="195"/>
        <v>0</v>
      </c>
      <c r="AG735" s="987">
        <f t="shared" si="195"/>
        <v>95.63</v>
      </c>
      <c r="AH735" s="987">
        <f t="shared" si="195"/>
        <v>0</v>
      </c>
      <c r="AI735" s="987">
        <f t="shared" si="195"/>
        <v>0</v>
      </c>
      <c r="AJ735" s="987">
        <f t="shared" si="195"/>
        <v>0</v>
      </c>
      <c r="AK735" s="987">
        <f t="shared" si="195"/>
        <v>0</v>
      </c>
      <c r="AL735" s="987">
        <f t="shared" si="196"/>
        <v>0</v>
      </c>
      <c r="AM735" s="987">
        <f t="shared" si="196"/>
        <v>0</v>
      </c>
      <c r="AN735" s="987">
        <f t="shared" si="196"/>
        <v>0</v>
      </c>
      <c r="AO735" s="987">
        <f t="shared" si="196"/>
        <v>0</v>
      </c>
      <c r="AP735" s="987">
        <f t="shared" si="196"/>
        <v>0</v>
      </c>
      <c r="AQ735" s="987">
        <f t="shared" si="196"/>
        <v>0</v>
      </c>
      <c r="AR735" s="987">
        <f t="shared" si="196"/>
        <v>0</v>
      </c>
    </row>
    <row r="736" spans="2:44">
      <c r="B736" s="948">
        <v>34</v>
      </c>
      <c r="C736" s="950" t="s">
        <v>3518</v>
      </c>
      <c r="D736" s="951">
        <v>34</v>
      </c>
      <c r="E736" s="951" t="s">
        <v>3538</v>
      </c>
      <c r="F736" s="948" t="s">
        <v>4861</v>
      </c>
      <c r="G736" s="949">
        <v>44968</v>
      </c>
      <c r="H736" s="948" t="s">
        <v>4308</v>
      </c>
      <c r="I736" s="948" t="s">
        <v>4849</v>
      </c>
      <c r="J736" s="948" t="s">
        <v>506</v>
      </c>
      <c r="K736" s="948" t="s">
        <v>4850</v>
      </c>
      <c r="L736" s="960">
        <v>267</v>
      </c>
      <c r="M736" s="987">
        <v>99.12</v>
      </c>
      <c r="N736" s="987">
        <v>19.82</v>
      </c>
      <c r="O736" s="987">
        <f t="shared" si="190"/>
        <v>118.94</v>
      </c>
      <c r="P736" s="987" t="s">
        <v>4320</v>
      </c>
      <c r="Q736" s="987"/>
      <c r="R736" s="987"/>
      <c r="S736" s="987"/>
      <c r="T736" s="987"/>
      <c r="U736" s="987"/>
      <c r="V736" s="987"/>
      <c r="W736" s="987"/>
      <c r="X736" s="987">
        <f>O736</f>
        <v>118.94</v>
      </c>
      <c r="Y736" s="987"/>
      <c r="Z736" s="987">
        <f t="shared" si="191"/>
        <v>0</v>
      </c>
      <c r="AA736" s="987"/>
      <c r="AB736" s="987">
        <f t="shared" si="195"/>
        <v>0</v>
      </c>
      <c r="AC736" s="987">
        <f t="shared" si="195"/>
        <v>0</v>
      </c>
      <c r="AD736" s="987">
        <f t="shared" si="195"/>
        <v>0</v>
      </c>
      <c r="AE736" s="987">
        <f t="shared" si="195"/>
        <v>0</v>
      </c>
      <c r="AF736" s="987">
        <f t="shared" si="195"/>
        <v>0</v>
      </c>
      <c r="AG736" s="987">
        <f t="shared" si="195"/>
        <v>99.12</v>
      </c>
      <c r="AH736" s="987">
        <f t="shared" si="195"/>
        <v>0</v>
      </c>
      <c r="AI736" s="987">
        <f t="shared" si="195"/>
        <v>0</v>
      </c>
      <c r="AJ736" s="987">
        <f t="shared" si="195"/>
        <v>0</v>
      </c>
      <c r="AK736" s="987">
        <f t="shared" si="195"/>
        <v>0</v>
      </c>
      <c r="AL736" s="987">
        <f t="shared" si="196"/>
        <v>0</v>
      </c>
      <c r="AM736" s="987">
        <f t="shared" si="196"/>
        <v>0</v>
      </c>
      <c r="AN736" s="987">
        <f t="shared" si="196"/>
        <v>0</v>
      </c>
      <c r="AO736" s="987">
        <f t="shared" si="196"/>
        <v>0</v>
      </c>
      <c r="AP736" s="987">
        <f t="shared" si="196"/>
        <v>0</v>
      </c>
      <c r="AQ736" s="987">
        <f t="shared" si="196"/>
        <v>0</v>
      </c>
      <c r="AR736" s="987">
        <f t="shared" si="196"/>
        <v>0</v>
      </c>
    </row>
    <row r="737" spans="2:44">
      <c r="B737" s="948">
        <v>400</v>
      </c>
      <c r="C737" s="950" t="s">
        <v>3520</v>
      </c>
      <c r="D737" s="951">
        <v>429</v>
      </c>
      <c r="E737" s="951" t="s">
        <v>3538</v>
      </c>
      <c r="F737" s="948" t="s">
        <v>4862</v>
      </c>
      <c r="G737" s="949">
        <v>45048</v>
      </c>
      <c r="H737" s="948" t="s">
        <v>4863</v>
      </c>
      <c r="I737" s="948" t="s">
        <v>4849</v>
      </c>
      <c r="J737" s="948" t="s">
        <v>506</v>
      </c>
      <c r="K737" s="948" t="s">
        <v>4850</v>
      </c>
      <c r="L737" s="960">
        <v>267</v>
      </c>
      <c r="M737" s="987">
        <v>41.910000000000004</v>
      </c>
      <c r="N737" s="987">
        <v>8.379999999999999</v>
      </c>
      <c r="O737" s="987">
        <f t="shared" si="190"/>
        <v>50.290000000000006</v>
      </c>
      <c r="P737" s="987"/>
      <c r="Q737" s="987"/>
      <c r="R737" s="987"/>
      <c r="S737" s="987"/>
      <c r="T737" s="987"/>
      <c r="U737" s="987"/>
      <c r="V737" s="987">
        <f t="shared" ref="V737:V742" si="197">O737</f>
        <v>50.290000000000006</v>
      </c>
      <c r="W737" s="987"/>
      <c r="X737" s="987"/>
      <c r="Y737" s="987"/>
      <c r="Z737" s="987">
        <f t="shared" si="191"/>
        <v>0</v>
      </c>
      <c r="AA737" s="987"/>
      <c r="AB737" s="987">
        <f t="shared" si="195"/>
        <v>0</v>
      </c>
      <c r="AC737" s="987">
        <f t="shared" si="195"/>
        <v>0</v>
      </c>
      <c r="AD737" s="987">
        <f t="shared" si="195"/>
        <v>0</v>
      </c>
      <c r="AE737" s="987">
        <f t="shared" si="195"/>
        <v>0</v>
      </c>
      <c r="AF737" s="987">
        <f t="shared" si="195"/>
        <v>0</v>
      </c>
      <c r="AG737" s="987">
        <f t="shared" si="195"/>
        <v>41.910000000000004</v>
      </c>
      <c r="AH737" s="987">
        <f t="shared" si="195"/>
        <v>0</v>
      </c>
      <c r="AI737" s="987">
        <f t="shared" si="195"/>
        <v>0</v>
      </c>
      <c r="AJ737" s="987">
        <f t="shared" si="195"/>
        <v>0</v>
      </c>
      <c r="AK737" s="987">
        <f t="shared" si="195"/>
        <v>0</v>
      </c>
      <c r="AL737" s="987">
        <f t="shared" si="196"/>
        <v>0</v>
      </c>
      <c r="AM737" s="987">
        <f t="shared" si="196"/>
        <v>0</v>
      </c>
      <c r="AN737" s="987">
        <f t="shared" si="196"/>
        <v>0</v>
      </c>
      <c r="AO737" s="987">
        <f t="shared" si="196"/>
        <v>0</v>
      </c>
      <c r="AP737" s="987">
        <f t="shared" si="196"/>
        <v>0</v>
      </c>
      <c r="AQ737" s="987">
        <f t="shared" si="196"/>
        <v>0</v>
      </c>
      <c r="AR737" s="987">
        <f t="shared" si="196"/>
        <v>0</v>
      </c>
    </row>
    <row r="738" spans="2:44">
      <c r="B738" s="948">
        <v>401</v>
      </c>
      <c r="C738" s="950" t="s">
        <v>3520</v>
      </c>
      <c r="D738" s="951">
        <v>430</v>
      </c>
      <c r="E738" s="951" t="s">
        <v>3538</v>
      </c>
      <c r="F738" s="948" t="s">
        <v>4864</v>
      </c>
      <c r="G738" s="949">
        <v>45037</v>
      </c>
      <c r="H738" s="948" t="s">
        <v>4863</v>
      </c>
      <c r="I738" s="948" t="s">
        <v>4849</v>
      </c>
      <c r="J738" s="948" t="s">
        <v>506</v>
      </c>
      <c r="K738" s="948" t="s">
        <v>4850</v>
      </c>
      <c r="L738" s="960">
        <v>267</v>
      </c>
      <c r="M738" s="987">
        <v>112.42</v>
      </c>
      <c r="N738" s="987">
        <v>22.48</v>
      </c>
      <c r="O738" s="987">
        <f t="shared" si="190"/>
        <v>134.9</v>
      </c>
      <c r="P738" s="987"/>
      <c r="Q738" s="987"/>
      <c r="R738" s="987"/>
      <c r="S738" s="987"/>
      <c r="T738" s="987"/>
      <c r="U738" s="987"/>
      <c r="V738" s="987">
        <f t="shared" si="197"/>
        <v>134.9</v>
      </c>
      <c r="W738" s="987"/>
      <c r="X738" s="987"/>
      <c r="Y738" s="987"/>
      <c r="Z738" s="987">
        <f t="shared" si="191"/>
        <v>0</v>
      </c>
      <c r="AA738" s="987"/>
      <c r="AB738" s="987">
        <f t="shared" ref="AB738:AK747" si="198">IF(AB$6-$L738=0,$M738,0)</f>
        <v>0</v>
      </c>
      <c r="AC738" s="987">
        <f t="shared" si="198"/>
        <v>0</v>
      </c>
      <c r="AD738" s="987">
        <f t="shared" si="198"/>
        <v>0</v>
      </c>
      <c r="AE738" s="987">
        <f t="shared" si="198"/>
        <v>0</v>
      </c>
      <c r="AF738" s="987">
        <f t="shared" si="198"/>
        <v>0</v>
      </c>
      <c r="AG738" s="987">
        <f t="shared" si="198"/>
        <v>112.42</v>
      </c>
      <c r="AH738" s="987">
        <f t="shared" si="198"/>
        <v>0</v>
      </c>
      <c r="AI738" s="987">
        <f t="shared" si="198"/>
        <v>0</v>
      </c>
      <c r="AJ738" s="987">
        <f t="shared" si="198"/>
        <v>0</v>
      </c>
      <c r="AK738" s="987">
        <f t="shared" si="198"/>
        <v>0</v>
      </c>
      <c r="AL738" s="987">
        <f t="shared" ref="AL738:AR747" si="199">IF(AL$6-$L738=0,$M738,0)</f>
        <v>0</v>
      </c>
      <c r="AM738" s="987">
        <f t="shared" si="199"/>
        <v>0</v>
      </c>
      <c r="AN738" s="987">
        <f t="shared" si="199"/>
        <v>0</v>
      </c>
      <c r="AO738" s="987">
        <f t="shared" si="199"/>
        <v>0</v>
      </c>
      <c r="AP738" s="987">
        <f t="shared" si="199"/>
        <v>0</v>
      </c>
      <c r="AQ738" s="987">
        <f t="shared" si="199"/>
        <v>0</v>
      </c>
      <c r="AR738" s="987">
        <f t="shared" si="199"/>
        <v>0</v>
      </c>
    </row>
    <row r="739" spans="2:44">
      <c r="B739" s="948">
        <v>410</v>
      </c>
      <c r="C739" s="950" t="s">
        <v>3520</v>
      </c>
      <c r="D739" s="951">
        <v>439</v>
      </c>
      <c r="E739" s="951" t="s">
        <v>3538</v>
      </c>
      <c r="F739" s="948" t="s">
        <v>4865</v>
      </c>
      <c r="G739" s="949">
        <v>45050</v>
      </c>
      <c r="H739" s="948" t="s">
        <v>4866</v>
      </c>
      <c r="I739" s="948" t="s">
        <v>4849</v>
      </c>
      <c r="J739" s="948" t="s">
        <v>506</v>
      </c>
      <c r="K739" s="948" t="s">
        <v>4850</v>
      </c>
      <c r="L739" s="960">
        <v>267</v>
      </c>
      <c r="M739" s="987">
        <v>10</v>
      </c>
      <c r="N739" s="987">
        <v>2</v>
      </c>
      <c r="O739" s="987">
        <f t="shared" si="190"/>
        <v>12</v>
      </c>
      <c r="P739" s="987"/>
      <c r="Q739" s="987"/>
      <c r="R739" s="987"/>
      <c r="S739" s="987"/>
      <c r="T739" s="987"/>
      <c r="U739" s="987"/>
      <c r="V739" s="987">
        <f t="shared" si="197"/>
        <v>12</v>
      </c>
      <c r="W739" s="987"/>
      <c r="X739" s="987"/>
      <c r="Y739" s="987"/>
      <c r="Z739" s="987">
        <f t="shared" si="191"/>
        <v>0</v>
      </c>
      <c r="AA739" s="987"/>
      <c r="AB739" s="987">
        <f t="shared" si="198"/>
        <v>0</v>
      </c>
      <c r="AC739" s="987">
        <f t="shared" si="198"/>
        <v>0</v>
      </c>
      <c r="AD739" s="987">
        <f t="shared" si="198"/>
        <v>0</v>
      </c>
      <c r="AE739" s="987">
        <f t="shared" si="198"/>
        <v>0</v>
      </c>
      <c r="AF739" s="987">
        <f t="shared" si="198"/>
        <v>0</v>
      </c>
      <c r="AG739" s="987">
        <f t="shared" si="198"/>
        <v>10</v>
      </c>
      <c r="AH739" s="987">
        <f t="shared" si="198"/>
        <v>0</v>
      </c>
      <c r="AI739" s="987">
        <f t="shared" si="198"/>
        <v>0</v>
      </c>
      <c r="AJ739" s="987">
        <f t="shared" si="198"/>
        <v>0</v>
      </c>
      <c r="AK739" s="987">
        <f t="shared" si="198"/>
        <v>0</v>
      </c>
      <c r="AL739" s="987">
        <f t="shared" si="199"/>
        <v>0</v>
      </c>
      <c r="AM739" s="987">
        <f t="shared" si="199"/>
        <v>0</v>
      </c>
      <c r="AN739" s="987">
        <f t="shared" si="199"/>
        <v>0</v>
      </c>
      <c r="AO739" s="987">
        <f t="shared" si="199"/>
        <v>0</v>
      </c>
      <c r="AP739" s="987">
        <f t="shared" si="199"/>
        <v>0</v>
      </c>
      <c r="AQ739" s="987">
        <f t="shared" si="199"/>
        <v>0</v>
      </c>
      <c r="AR739" s="987">
        <f t="shared" si="199"/>
        <v>0</v>
      </c>
    </row>
    <row r="740" spans="2:44">
      <c r="B740" s="948">
        <v>412</v>
      </c>
      <c r="C740" s="950" t="s">
        <v>3520</v>
      </c>
      <c r="D740" s="951">
        <v>441</v>
      </c>
      <c r="E740" s="951" t="s">
        <v>3538</v>
      </c>
      <c r="F740" s="948" t="s">
        <v>4867</v>
      </c>
      <c r="G740" s="949">
        <v>44986</v>
      </c>
      <c r="H740" s="948" t="s">
        <v>4868</v>
      </c>
      <c r="I740" s="948" t="s">
        <v>4849</v>
      </c>
      <c r="J740" s="948" t="s">
        <v>506</v>
      </c>
      <c r="K740" s="948" t="s">
        <v>4850</v>
      </c>
      <c r="L740" s="960">
        <v>267</v>
      </c>
      <c r="M740" s="987">
        <v>112.96</v>
      </c>
      <c r="N740" s="987">
        <v>22.59</v>
      </c>
      <c r="O740" s="987">
        <f t="shared" si="190"/>
        <v>135.54999999999998</v>
      </c>
      <c r="P740" s="987"/>
      <c r="Q740" s="987"/>
      <c r="R740" s="987"/>
      <c r="S740" s="987"/>
      <c r="T740" s="987"/>
      <c r="U740" s="987"/>
      <c r="V740" s="987">
        <f t="shared" si="197"/>
        <v>135.54999999999998</v>
      </c>
      <c r="W740" s="987"/>
      <c r="X740" s="987"/>
      <c r="Y740" s="987"/>
      <c r="Z740" s="987">
        <f t="shared" si="191"/>
        <v>0</v>
      </c>
      <c r="AA740" s="987"/>
      <c r="AB740" s="987">
        <f t="shared" si="198"/>
        <v>0</v>
      </c>
      <c r="AC740" s="987">
        <f t="shared" si="198"/>
        <v>0</v>
      </c>
      <c r="AD740" s="987">
        <f t="shared" si="198"/>
        <v>0</v>
      </c>
      <c r="AE740" s="987">
        <f t="shared" si="198"/>
        <v>0</v>
      </c>
      <c r="AF740" s="987">
        <f t="shared" si="198"/>
        <v>0</v>
      </c>
      <c r="AG740" s="987">
        <f t="shared" si="198"/>
        <v>112.96</v>
      </c>
      <c r="AH740" s="987">
        <f t="shared" si="198"/>
        <v>0</v>
      </c>
      <c r="AI740" s="987">
        <f t="shared" si="198"/>
        <v>0</v>
      </c>
      <c r="AJ740" s="987">
        <f t="shared" si="198"/>
        <v>0</v>
      </c>
      <c r="AK740" s="987">
        <f t="shared" si="198"/>
        <v>0</v>
      </c>
      <c r="AL740" s="987">
        <f t="shared" si="199"/>
        <v>0</v>
      </c>
      <c r="AM740" s="987">
        <f t="shared" si="199"/>
        <v>0</v>
      </c>
      <c r="AN740" s="987">
        <f t="shared" si="199"/>
        <v>0</v>
      </c>
      <c r="AO740" s="987">
        <f t="shared" si="199"/>
        <v>0</v>
      </c>
      <c r="AP740" s="987">
        <f t="shared" si="199"/>
        <v>0</v>
      </c>
      <c r="AQ740" s="987">
        <f t="shared" si="199"/>
        <v>0</v>
      </c>
      <c r="AR740" s="987">
        <f t="shared" si="199"/>
        <v>0</v>
      </c>
    </row>
    <row r="741" spans="2:44">
      <c r="B741" s="948">
        <v>413</v>
      </c>
      <c r="C741" s="950" t="s">
        <v>3520</v>
      </c>
      <c r="D741" s="951">
        <v>442</v>
      </c>
      <c r="E741" s="951" t="s">
        <v>3538</v>
      </c>
      <c r="F741" s="948" t="s">
        <v>4869</v>
      </c>
      <c r="G741" s="949">
        <v>44999</v>
      </c>
      <c r="H741" s="948" t="s">
        <v>4868</v>
      </c>
      <c r="I741" s="948" t="s">
        <v>4849</v>
      </c>
      <c r="J741" s="948" t="s">
        <v>506</v>
      </c>
      <c r="K741" s="948" t="s">
        <v>4850</v>
      </c>
      <c r="L741" s="960">
        <v>267</v>
      </c>
      <c r="M741" s="987">
        <v>118.37</v>
      </c>
      <c r="N741" s="987">
        <v>23.669999999999998</v>
      </c>
      <c r="O741" s="987">
        <f t="shared" si="190"/>
        <v>142.04</v>
      </c>
      <c r="P741" s="987"/>
      <c r="Q741" s="987"/>
      <c r="R741" s="987"/>
      <c r="S741" s="987"/>
      <c r="T741" s="987"/>
      <c r="U741" s="987"/>
      <c r="V741" s="987">
        <f t="shared" si="197"/>
        <v>142.04</v>
      </c>
      <c r="W741" s="987"/>
      <c r="X741" s="987"/>
      <c r="Y741" s="987"/>
      <c r="Z741" s="987">
        <f t="shared" si="191"/>
        <v>0</v>
      </c>
      <c r="AA741" s="987"/>
      <c r="AB741" s="987">
        <f t="shared" si="198"/>
        <v>0</v>
      </c>
      <c r="AC741" s="987">
        <f t="shared" si="198"/>
        <v>0</v>
      </c>
      <c r="AD741" s="987">
        <f t="shared" si="198"/>
        <v>0</v>
      </c>
      <c r="AE741" s="987">
        <f t="shared" si="198"/>
        <v>0</v>
      </c>
      <c r="AF741" s="987">
        <f t="shared" si="198"/>
        <v>0</v>
      </c>
      <c r="AG741" s="987">
        <f t="shared" si="198"/>
        <v>118.37</v>
      </c>
      <c r="AH741" s="987">
        <f t="shared" si="198"/>
        <v>0</v>
      </c>
      <c r="AI741" s="987">
        <f t="shared" si="198"/>
        <v>0</v>
      </c>
      <c r="AJ741" s="987">
        <f t="shared" si="198"/>
        <v>0</v>
      </c>
      <c r="AK741" s="987">
        <f t="shared" si="198"/>
        <v>0</v>
      </c>
      <c r="AL741" s="987">
        <f t="shared" si="199"/>
        <v>0</v>
      </c>
      <c r="AM741" s="987">
        <f t="shared" si="199"/>
        <v>0</v>
      </c>
      <c r="AN741" s="987">
        <f t="shared" si="199"/>
        <v>0</v>
      </c>
      <c r="AO741" s="987">
        <f t="shared" si="199"/>
        <v>0</v>
      </c>
      <c r="AP741" s="987">
        <f t="shared" si="199"/>
        <v>0</v>
      </c>
      <c r="AQ741" s="987">
        <f t="shared" si="199"/>
        <v>0</v>
      </c>
      <c r="AR741" s="987">
        <f t="shared" si="199"/>
        <v>0</v>
      </c>
    </row>
    <row r="742" spans="2:44">
      <c r="B742" s="948">
        <v>414</v>
      </c>
      <c r="C742" s="950" t="s">
        <v>3520</v>
      </c>
      <c r="D742" s="951">
        <v>443</v>
      </c>
      <c r="E742" s="951" t="s">
        <v>3538</v>
      </c>
      <c r="F742" s="948" t="s">
        <v>4870</v>
      </c>
      <c r="G742" s="949">
        <v>45020</v>
      </c>
      <c r="H742" s="948" t="s">
        <v>4819</v>
      </c>
      <c r="I742" s="948" t="s">
        <v>4849</v>
      </c>
      <c r="J742" s="948" t="s">
        <v>506</v>
      </c>
      <c r="K742" s="948" t="s">
        <v>4850</v>
      </c>
      <c r="L742" s="960">
        <v>267</v>
      </c>
      <c r="M742" s="987">
        <v>12.35</v>
      </c>
      <c r="N742" s="987">
        <v>2.46</v>
      </c>
      <c r="O742" s="987">
        <f t="shared" si="190"/>
        <v>14.809999999999999</v>
      </c>
      <c r="P742" s="987"/>
      <c r="Q742" s="987"/>
      <c r="R742" s="987"/>
      <c r="S742" s="987"/>
      <c r="T742" s="987"/>
      <c r="U742" s="987"/>
      <c r="V742" s="987">
        <f t="shared" si="197"/>
        <v>14.809999999999999</v>
      </c>
      <c r="W742" s="987"/>
      <c r="X742" s="987"/>
      <c r="Y742" s="987"/>
      <c r="Z742" s="987">
        <f t="shared" si="191"/>
        <v>0</v>
      </c>
      <c r="AA742" s="987"/>
      <c r="AB742" s="987">
        <f t="shared" si="198"/>
        <v>0</v>
      </c>
      <c r="AC742" s="987">
        <f t="shared" si="198"/>
        <v>0</v>
      </c>
      <c r="AD742" s="987">
        <f t="shared" si="198"/>
        <v>0</v>
      </c>
      <c r="AE742" s="987">
        <f t="shared" si="198"/>
        <v>0</v>
      </c>
      <c r="AF742" s="987">
        <f t="shared" si="198"/>
        <v>0</v>
      </c>
      <c r="AG742" s="987">
        <f t="shared" si="198"/>
        <v>12.35</v>
      </c>
      <c r="AH742" s="987">
        <f t="shared" si="198"/>
        <v>0</v>
      </c>
      <c r="AI742" s="987">
        <f t="shared" si="198"/>
        <v>0</v>
      </c>
      <c r="AJ742" s="987">
        <f t="shared" si="198"/>
        <v>0</v>
      </c>
      <c r="AK742" s="987">
        <f t="shared" si="198"/>
        <v>0</v>
      </c>
      <c r="AL742" s="987">
        <f t="shared" si="199"/>
        <v>0</v>
      </c>
      <c r="AM742" s="987">
        <f t="shared" si="199"/>
        <v>0</v>
      </c>
      <c r="AN742" s="987">
        <f t="shared" si="199"/>
        <v>0</v>
      </c>
      <c r="AO742" s="987">
        <f t="shared" si="199"/>
        <v>0</v>
      </c>
      <c r="AP742" s="987">
        <f t="shared" si="199"/>
        <v>0</v>
      </c>
      <c r="AQ742" s="987">
        <f t="shared" si="199"/>
        <v>0</v>
      </c>
      <c r="AR742" s="987">
        <f t="shared" si="199"/>
        <v>0</v>
      </c>
    </row>
    <row r="743" spans="2:44">
      <c r="B743" s="948">
        <v>424</v>
      </c>
      <c r="C743" s="950" t="s">
        <v>3520</v>
      </c>
      <c r="D743" s="951">
        <v>453</v>
      </c>
      <c r="E743" s="951" t="s">
        <v>3538</v>
      </c>
      <c r="F743" s="948" t="s">
        <v>4871</v>
      </c>
      <c r="G743" s="949">
        <v>45005</v>
      </c>
      <c r="H743" s="948" t="s">
        <v>4872</v>
      </c>
      <c r="I743" s="948" t="s">
        <v>4849</v>
      </c>
      <c r="J743" s="948" t="s">
        <v>506</v>
      </c>
      <c r="K743" s="948" t="s">
        <v>4850</v>
      </c>
      <c r="L743" s="960">
        <v>267</v>
      </c>
      <c r="M743" s="987">
        <v>49.86</v>
      </c>
      <c r="N743" s="987">
        <v>9.68</v>
      </c>
      <c r="O743" s="987">
        <f t="shared" si="190"/>
        <v>59.54</v>
      </c>
      <c r="P743" s="987" t="s">
        <v>4873</v>
      </c>
      <c r="Q743" s="987"/>
      <c r="R743" s="987"/>
      <c r="S743" s="987"/>
      <c r="T743" s="987"/>
      <c r="U743" s="987"/>
      <c r="V743" s="987"/>
      <c r="W743" s="987"/>
      <c r="X743" s="987">
        <f>O743</f>
        <v>59.54</v>
      </c>
      <c r="Y743" s="987"/>
      <c r="Z743" s="987">
        <f t="shared" si="191"/>
        <v>0</v>
      </c>
      <c r="AA743" s="987"/>
      <c r="AB743" s="987">
        <f t="shared" si="198"/>
        <v>0</v>
      </c>
      <c r="AC743" s="987">
        <f t="shared" si="198"/>
        <v>0</v>
      </c>
      <c r="AD743" s="987">
        <f t="shared" si="198"/>
        <v>0</v>
      </c>
      <c r="AE743" s="987">
        <f t="shared" si="198"/>
        <v>0</v>
      </c>
      <c r="AF743" s="987">
        <f t="shared" si="198"/>
        <v>0</v>
      </c>
      <c r="AG743" s="987">
        <f t="shared" si="198"/>
        <v>49.86</v>
      </c>
      <c r="AH743" s="987">
        <f t="shared" si="198"/>
        <v>0</v>
      </c>
      <c r="AI743" s="987">
        <f t="shared" si="198"/>
        <v>0</v>
      </c>
      <c r="AJ743" s="987">
        <f t="shared" si="198"/>
        <v>0</v>
      </c>
      <c r="AK743" s="987">
        <f t="shared" si="198"/>
        <v>0</v>
      </c>
      <c r="AL743" s="987">
        <f t="shared" si="199"/>
        <v>0</v>
      </c>
      <c r="AM743" s="987">
        <f t="shared" si="199"/>
        <v>0</v>
      </c>
      <c r="AN743" s="987">
        <f t="shared" si="199"/>
        <v>0</v>
      </c>
      <c r="AO743" s="987">
        <f t="shared" si="199"/>
        <v>0</v>
      </c>
      <c r="AP743" s="987">
        <f t="shared" si="199"/>
        <v>0</v>
      </c>
      <c r="AQ743" s="987">
        <f t="shared" si="199"/>
        <v>0</v>
      </c>
      <c r="AR743" s="987">
        <f t="shared" si="199"/>
        <v>0</v>
      </c>
    </row>
    <row r="744" spans="2:44">
      <c r="B744" s="948">
        <v>707</v>
      </c>
      <c r="C744" s="950" t="s">
        <v>3522</v>
      </c>
      <c r="D744" s="951">
        <v>742</v>
      </c>
      <c r="E744" s="951" t="s">
        <v>3538</v>
      </c>
      <c r="F744" s="948" t="s">
        <v>4874</v>
      </c>
      <c r="G744" s="949">
        <v>45110</v>
      </c>
      <c r="H744" s="948" t="s">
        <v>4875</v>
      </c>
      <c r="I744" s="948" t="s">
        <v>4849</v>
      </c>
      <c r="J744" s="948" t="s">
        <v>506</v>
      </c>
      <c r="K744" s="948" t="s">
        <v>4850</v>
      </c>
      <c r="L744" s="960">
        <v>267</v>
      </c>
      <c r="M744" s="987">
        <v>41.88</v>
      </c>
      <c r="N744" s="987">
        <v>8.370000000000001</v>
      </c>
      <c r="O744" s="987">
        <f t="shared" si="190"/>
        <v>50.25</v>
      </c>
      <c r="P744" s="987" t="s">
        <v>4320</v>
      </c>
      <c r="Q744" s="987"/>
      <c r="R744" s="987"/>
      <c r="S744" s="987"/>
      <c r="T744" s="987"/>
      <c r="U744" s="987"/>
      <c r="V744" s="987"/>
      <c r="W744" s="987"/>
      <c r="X744" s="987">
        <f>O744</f>
        <v>50.25</v>
      </c>
      <c r="Y744" s="987"/>
      <c r="Z744" s="987">
        <f t="shared" si="191"/>
        <v>0</v>
      </c>
      <c r="AA744" s="987"/>
      <c r="AB744" s="987">
        <f t="shared" si="198"/>
        <v>0</v>
      </c>
      <c r="AC744" s="987">
        <f t="shared" si="198"/>
        <v>0</v>
      </c>
      <c r="AD744" s="987">
        <f t="shared" si="198"/>
        <v>0</v>
      </c>
      <c r="AE744" s="987">
        <f t="shared" si="198"/>
        <v>0</v>
      </c>
      <c r="AF744" s="987">
        <f t="shared" si="198"/>
        <v>0</v>
      </c>
      <c r="AG744" s="987">
        <f t="shared" si="198"/>
        <v>41.88</v>
      </c>
      <c r="AH744" s="987">
        <f t="shared" si="198"/>
        <v>0</v>
      </c>
      <c r="AI744" s="987">
        <f t="shared" si="198"/>
        <v>0</v>
      </c>
      <c r="AJ744" s="987">
        <f t="shared" si="198"/>
        <v>0</v>
      </c>
      <c r="AK744" s="987">
        <f t="shared" si="198"/>
        <v>0</v>
      </c>
      <c r="AL744" s="987">
        <f t="shared" si="199"/>
        <v>0</v>
      </c>
      <c r="AM744" s="987">
        <f t="shared" si="199"/>
        <v>0</v>
      </c>
      <c r="AN744" s="987">
        <f t="shared" si="199"/>
        <v>0</v>
      </c>
      <c r="AO744" s="987">
        <f t="shared" si="199"/>
        <v>0</v>
      </c>
      <c r="AP744" s="987">
        <f t="shared" si="199"/>
        <v>0</v>
      </c>
      <c r="AQ744" s="987">
        <f t="shared" si="199"/>
        <v>0</v>
      </c>
      <c r="AR744" s="987">
        <f t="shared" si="199"/>
        <v>0</v>
      </c>
    </row>
    <row r="745" spans="2:44">
      <c r="B745" s="948">
        <v>708</v>
      </c>
      <c r="C745" s="950" t="s">
        <v>3522</v>
      </c>
      <c r="D745" s="951">
        <v>743</v>
      </c>
      <c r="E745" s="951" t="s">
        <v>3538</v>
      </c>
      <c r="F745" s="948" t="s">
        <v>4876</v>
      </c>
      <c r="G745" s="949">
        <v>45128</v>
      </c>
      <c r="H745" s="948" t="s">
        <v>4875</v>
      </c>
      <c r="I745" s="948" t="s">
        <v>4849</v>
      </c>
      <c r="J745" s="948" t="s">
        <v>506</v>
      </c>
      <c r="K745" s="948" t="s">
        <v>4850</v>
      </c>
      <c r="L745" s="960">
        <v>267</v>
      </c>
      <c r="M745" s="987">
        <v>85.47999999999999</v>
      </c>
      <c r="N745" s="987">
        <v>17.100000000000001</v>
      </c>
      <c r="O745" s="987">
        <f t="shared" si="190"/>
        <v>102.57999999999998</v>
      </c>
      <c r="P745" s="987" t="s">
        <v>4320</v>
      </c>
      <c r="Q745" s="987"/>
      <c r="R745" s="987"/>
      <c r="S745" s="987"/>
      <c r="T745" s="987"/>
      <c r="U745" s="987"/>
      <c r="V745" s="987"/>
      <c r="W745" s="987"/>
      <c r="X745" s="987">
        <f>O745</f>
        <v>102.57999999999998</v>
      </c>
      <c r="Y745" s="987"/>
      <c r="Z745" s="987">
        <f t="shared" si="191"/>
        <v>0</v>
      </c>
      <c r="AA745" s="987"/>
      <c r="AB745" s="987">
        <f t="shared" si="198"/>
        <v>0</v>
      </c>
      <c r="AC745" s="987">
        <f t="shared" si="198"/>
        <v>0</v>
      </c>
      <c r="AD745" s="987">
        <f t="shared" si="198"/>
        <v>0</v>
      </c>
      <c r="AE745" s="987">
        <f t="shared" si="198"/>
        <v>0</v>
      </c>
      <c r="AF745" s="987">
        <f t="shared" si="198"/>
        <v>0</v>
      </c>
      <c r="AG745" s="987">
        <f t="shared" si="198"/>
        <v>85.47999999999999</v>
      </c>
      <c r="AH745" s="987">
        <f t="shared" si="198"/>
        <v>0</v>
      </c>
      <c r="AI745" s="987">
        <f t="shared" si="198"/>
        <v>0</v>
      </c>
      <c r="AJ745" s="987">
        <f t="shared" si="198"/>
        <v>0</v>
      </c>
      <c r="AK745" s="987">
        <f t="shared" si="198"/>
        <v>0</v>
      </c>
      <c r="AL745" s="987">
        <f t="shared" si="199"/>
        <v>0</v>
      </c>
      <c r="AM745" s="987">
        <f t="shared" si="199"/>
        <v>0</v>
      </c>
      <c r="AN745" s="987">
        <f t="shared" si="199"/>
        <v>0</v>
      </c>
      <c r="AO745" s="987">
        <f t="shared" si="199"/>
        <v>0</v>
      </c>
      <c r="AP745" s="987">
        <f t="shared" si="199"/>
        <v>0</v>
      </c>
      <c r="AQ745" s="987">
        <f t="shared" si="199"/>
        <v>0</v>
      </c>
      <c r="AR745" s="987">
        <f t="shared" si="199"/>
        <v>0</v>
      </c>
    </row>
    <row r="746" spans="2:44">
      <c r="B746" s="948">
        <v>711</v>
      </c>
      <c r="C746" s="950" t="s">
        <v>3522</v>
      </c>
      <c r="D746" s="951">
        <v>746</v>
      </c>
      <c r="E746" s="951" t="s">
        <v>3538</v>
      </c>
      <c r="F746" s="948" t="s">
        <v>4876</v>
      </c>
      <c r="G746" s="949">
        <v>45078</v>
      </c>
      <c r="H746" s="948" t="s">
        <v>4877</v>
      </c>
      <c r="I746" s="948" t="s">
        <v>4849</v>
      </c>
      <c r="J746" s="948" t="s">
        <v>506</v>
      </c>
      <c r="K746" s="948" t="s">
        <v>4850</v>
      </c>
      <c r="L746" s="960">
        <v>267</v>
      </c>
      <c r="M746" s="987">
        <v>88.2</v>
      </c>
      <c r="N746" s="987">
        <v>17.64</v>
      </c>
      <c r="O746" s="987">
        <f t="shared" si="190"/>
        <v>105.84</v>
      </c>
      <c r="P746" s="987" t="s">
        <v>4320</v>
      </c>
      <c r="Q746" s="987"/>
      <c r="R746" s="987"/>
      <c r="S746" s="987"/>
      <c r="T746" s="987"/>
      <c r="U746" s="987"/>
      <c r="V746" s="987"/>
      <c r="W746" s="987"/>
      <c r="X746" s="987">
        <f>O746</f>
        <v>105.84</v>
      </c>
      <c r="Y746" s="987"/>
      <c r="Z746" s="987">
        <f t="shared" si="191"/>
        <v>0</v>
      </c>
      <c r="AA746" s="987"/>
      <c r="AB746" s="987">
        <f t="shared" si="198"/>
        <v>0</v>
      </c>
      <c r="AC746" s="987">
        <f t="shared" si="198"/>
        <v>0</v>
      </c>
      <c r="AD746" s="987">
        <f t="shared" si="198"/>
        <v>0</v>
      </c>
      <c r="AE746" s="987">
        <f t="shared" si="198"/>
        <v>0</v>
      </c>
      <c r="AF746" s="987">
        <f t="shared" si="198"/>
        <v>0</v>
      </c>
      <c r="AG746" s="987">
        <f t="shared" si="198"/>
        <v>88.2</v>
      </c>
      <c r="AH746" s="987">
        <f t="shared" si="198"/>
        <v>0</v>
      </c>
      <c r="AI746" s="987">
        <f t="shared" si="198"/>
        <v>0</v>
      </c>
      <c r="AJ746" s="987">
        <f t="shared" si="198"/>
        <v>0</v>
      </c>
      <c r="AK746" s="987">
        <f t="shared" si="198"/>
        <v>0</v>
      </c>
      <c r="AL746" s="987">
        <f t="shared" si="199"/>
        <v>0</v>
      </c>
      <c r="AM746" s="987">
        <f t="shared" si="199"/>
        <v>0</v>
      </c>
      <c r="AN746" s="987">
        <f t="shared" si="199"/>
        <v>0</v>
      </c>
      <c r="AO746" s="987">
        <f t="shared" si="199"/>
        <v>0</v>
      </c>
      <c r="AP746" s="987">
        <f t="shared" si="199"/>
        <v>0</v>
      </c>
      <c r="AQ746" s="987">
        <f t="shared" si="199"/>
        <v>0</v>
      </c>
      <c r="AR746" s="987">
        <f t="shared" si="199"/>
        <v>0</v>
      </c>
    </row>
    <row r="747" spans="2:44">
      <c r="B747" s="948">
        <v>713</v>
      </c>
      <c r="C747" s="950" t="s">
        <v>3522</v>
      </c>
      <c r="D747" s="951">
        <v>748</v>
      </c>
      <c r="E747" s="951" t="s">
        <v>3538</v>
      </c>
      <c r="F747" s="948" t="s">
        <v>4878</v>
      </c>
      <c r="G747" s="949">
        <v>45090</v>
      </c>
      <c r="H747" s="948" t="s">
        <v>4879</v>
      </c>
      <c r="I747" s="948" t="s">
        <v>4849</v>
      </c>
      <c r="J747" s="948" t="s">
        <v>506</v>
      </c>
      <c r="K747" s="948" t="s">
        <v>4850</v>
      </c>
      <c r="L747" s="960">
        <v>267</v>
      </c>
      <c r="M747" s="987">
        <v>78.929999999999993</v>
      </c>
      <c r="N747" s="987">
        <v>15.790000000000001</v>
      </c>
      <c r="O747" s="987">
        <f t="shared" si="190"/>
        <v>94.72</v>
      </c>
      <c r="P747" s="987"/>
      <c r="Q747" s="987"/>
      <c r="R747" s="987"/>
      <c r="S747" s="987"/>
      <c r="T747" s="987"/>
      <c r="U747" s="987"/>
      <c r="V747" s="987">
        <f>O747</f>
        <v>94.72</v>
      </c>
      <c r="W747" s="987"/>
      <c r="X747" s="987"/>
      <c r="Y747" s="987"/>
      <c r="Z747" s="987">
        <f t="shared" si="191"/>
        <v>0</v>
      </c>
      <c r="AA747" s="987"/>
      <c r="AB747" s="987">
        <f t="shared" si="198"/>
        <v>0</v>
      </c>
      <c r="AC747" s="987">
        <f t="shared" si="198"/>
        <v>0</v>
      </c>
      <c r="AD747" s="987">
        <f t="shared" si="198"/>
        <v>0</v>
      </c>
      <c r="AE747" s="987">
        <f t="shared" si="198"/>
        <v>0</v>
      </c>
      <c r="AF747" s="987">
        <f t="shared" si="198"/>
        <v>0</v>
      </c>
      <c r="AG747" s="987">
        <f t="shared" si="198"/>
        <v>78.929999999999993</v>
      </c>
      <c r="AH747" s="987">
        <f t="shared" si="198"/>
        <v>0</v>
      </c>
      <c r="AI747" s="987">
        <f t="shared" si="198"/>
        <v>0</v>
      </c>
      <c r="AJ747" s="987">
        <f t="shared" si="198"/>
        <v>0</v>
      </c>
      <c r="AK747" s="987">
        <f t="shared" si="198"/>
        <v>0</v>
      </c>
      <c r="AL747" s="987">
        <f t="shared" si="199"/>
        <v>0</v>
      </c>
      <c r="AM747" s="987">
        <f t="shared" si="199"/>
        <v>0</v>
      </c>
      <c r="AN747" s="987">
        <f t="shared" si="199"/>
        <v>0</v>
      </c>
      <c r="AO747" s="987">
        <f t="shared" si="199"/>
        <v>0</v>
      </c>
      <c r="AP747" s="987">
        <f t="shared" si="199"/>
        <v>0</v>
      </c>
      <c r="AQ747" s="987">
        <f t="shared" si="199"/>
        <v>0</v>
      </c>
      <c r="AR747" s="987">
        <f t="shared" si="199"/>
        <v>0</v>
      </c>
    </row>
    <row r="748" spans="2:44">
      <c r="B748" s="948">
        <v>719</v>
      </c>
      <c r="C748" s="950" t="s">
        <v>3522</v>
      </c>
      <c r="D748" s="951">
        <v>754</v>
      </c>
      <c r="E748" s="951" t="s">
        <v>3538</v>
      </c>
      <c r="F748" s="948" t="s">
        <v>4880</v>
      </c>
      <c r="G748" s="949">
        <v>45160</v>
      </c>
      <c r="H748" s="948" t="s">
        <v>4881</v>
      </c>
      <c r="I748" s="948" t="s">
        <v>4849</v>
      </c>
      <c r="J748" s="948" t="s">
        <v>506</v>
      </c>
      <c r="K748" s="948" t="s">
        <v>4850</v>
      </c>
      <c r="L748" s="960">
        <v>267</v>
      </c>
      <c r="M748" s="987">
        <v>81.760000000000005</v>
      </c>
      <c r="N748" s="987">
        <v>16.350000000000001</v>
      </c>
      <c r="O748" s="987">
        <f t="shared" si="190"/>
        <v>98.110000000000014</v>
      </c>
      <c r="P748" s="987"/>
      <c r="Q748" s="987"/>
      <c r="R748" s="987"/>
      <c r="S748" s="987"/>
      <c r="T748" s="987"/>
      <c r="U748" s="987"/>
      <c r="V748" s="987">
        <f>O748</f>
        <v>98.110000000000014</v>
      </c>
      <c r="W748" s="987"/>
      <c r="X748" s="987"/>
      <c r="Y748" s="987"/>
      <c r="Z748" s="987">
        <f t="shared" si="191"/>
        <v>0</v>
      </c>
      <c r="AA748" s="987"/>
      <c r="AB748" s="987">
        <f t="shared" ref="AB748:AK757" si="200">IF(AB$6-$L748=0,$M748,0)</f>
        <v>0</v>
      </c>
      <c r="AC748" s="987">
        <f t="shared" si="200"/>
        <v>0</v>
      </c>
      <c r="AD748" s="987">
        <f t="shared" si="200"/>
        <v>0</v>
      </c>
      <c r="AE748" s="987">
        <f t="shared" si="200"/>
        <v>0</v>
      </c>
      <c r="AF748" s="987">
        <f t="shared" si="200"/>
        <v>0</v>
      </c>
      <c r="AG748" s="987">
        <f t="shared" si="200"/>
        <v>81.760000000000005</v>
      </c>
      <c r="AH748" s="987">
        <f t="shared" si="200"/>
        <v>0</v>
      </c>
      <c r="AI748" s="987">
        <f t="shared" si="200"/>
        <v>0</v>
      </c>
      <c r="AJ748" s="987">
        <f t="shared" si="200"/>
        <v>0</v>
      </c>
      <c r="AK748" s="987">
        <f t="shared" si="200"/>
        <v>0</v>
      </c>
      <c r="AL748" s="987">
        <f t="shared" ref="AL748:AR757" si="201">IF(AL$6-$L748=0,$M748,0)</f>
        <v>0</v>
      </c>
      <c r="AM748" s="987">
        <f t="shared" si="201"/>
        <v>0</v>
      </c>
      <c r="AN748" s="987">
        <f t="shared" si="201"/>
        <v>0</v>
      </c>
      <c r="AO748" s="987">
        <f t="shared" si="201"/>
        <v>0</v>
      </c>
      <c r="AP748" s="987">
        <f t="shared" si="201"/>
        <v>0</v>
      </c>
      <c r="AQ748" s="987">
        <f t="shared" si="201"/>
        <v>0</v>
      </c>
      <c r="AR748" s="987">
        <f t="shared" si="201"/>
        <v>0</v>
      </c>
    </row>
    <row r="749" spans="2:44">
      <c r="B749" s="948">
        <v>720</v>
      </c>
      <c r="C749" s="950" t="s">
        <v>3522</v>
      </c>
      <c r="D749" s="951">
        <v>755</v>
      </c>
      <c r="E749" s="951" t="s">
        <v>3538</v>
      </c>
      <c r="F749" s="948" t="s">
        <v>4882</v>
      </c>
      <c r="G749" s="949">
        <v>45156</v>
      </c>
      <c r="H749" s="948" t="s">
        <v>4881</v>
      </c>
      <c r="I749" s="948" t="s">
        <v>4849</v>
      </c>
      <c r="J749" s="948" t="s">
        <v>506</v>
      </c>
      <c r="K749" s="948" t="s">
        <v>4850</v>
      </c>
      <c r="L749" s="960">
        <v>267</v>
      </c>
      <c r="M749" s="987">
        <v>92.17</v>
      </c>
      <c r="N749" s="987">
        <v>18.43</v>
      </c>
      <c r="O749" s="987">
        <f t="shared" si="190"/>
        <v>110.6</v>
      </c>
      <c r="P749" s="987" t="s">
        <v>2559</v>
      </c>
      <c r="Q749" s="987"/>
      <c r="R749" s="987"/>
      <c r="S749" s="987"/>
      <c r="T749" s="987"/>
      <c r="U749" s="987"/>
      <c r="V749" s="987"/>
      <c r="W749" s="987"/>
      <c r="X749" s="987">
        <f>O749</f>
        <v>110.6</v>
      </c>
      <c r="Y749" s="987"/>
      <c r="Z749" s="987">
        <f t="shared" si="191"/>
        <v>0</v>
      </c>
      <c r="AA749" s="987"/>
      <c r="AB749" s="987">
        <f t="shared" si="200"/>
        <v>0</v>
      </c>
      <c r="AC749" s="987">
        <f t="shared" si="200"/>
        <v>0</v>
      </c>
      <c r="AD749" s="987">
        <f t="shared" si="200"/>
        <v>0</v>
      </c>
      <c r="AE749" s="987">
        <f t="shared" si="200"/>
        <v>0</v>
      </c>
      <c r="AF749" s="987">
        <f t="shared" si="200"/>
        <v>0</v>
      </c>
      <c r="AG749" s="987">
        <f t="shared" si="200"/>
        <v>92.17</v>
      </c>
      <c r="AH749" s="987">
        <f t="shared" si="200"/>
        <v>0</v>
      </c>
      <c r="AI749" s="987">
        <f t="shared" si="200"/>
        <v>0</v>
      </c>
      <c r="AJ749" s="987">
        <f t="shared" si="200"/>
        <v>0</v>
      </c>
      <c r="AK749" s="987">
        <f t="shared" si="200"/>
        <v>0</v>
      </c>
      <c r="AL749" s="987">
        <f t="shared" si="201"/>
        <v>0</v>
      </c>
      <c r="AM749" s="987">
        <f t="shared" si="201"/>
        <v>0</v>
      </c>
      <c r="AN749" s="987">
        <f t="shared" si="201"/>
        <v>0</v>
      </c>
      <c r="AO749" s="987">
        <f t="shared" si="201"/>
        <v>0</v>
      </c>
      <c r="AP749" s="987">
        <f t="shared" si="201"/>
        <v>0</v>
      </c>
      <c r="AQ749" s="987">
        <f t="shared" si="201"/>
        <v>0</v>
      </c>
      <c r="AR749" s="987">
        <f t="shared" si="201"/>
        <v>0</v>
      </c>
    </row>
    <row r="750" spans="2:44">
      <c r="B750" s="948">
        <v>723</v>
      </c>
      <c r="C750" s="950" t="s">
        <v>3522</v>
      </c>
      <c r="D750" s="951">
        <v>758</v>
      </c>
      <c r="E750" s="951" t="s">
        <v>3538</v>
      </c>
      <c r="F750" s="948" t="s">
        <v>4883</v>
      </c>
      <c r="G750" s="949">
        <v>45091</v>
      </c>
      <c r="H750" s="948" t="s">
        <v>4884</v>
      </c>
      <c r="I750" s="948" t="s">
        <v>4849</v>
      </c>
      <c r="J750" s="948" t="s">
        <v>506</v>
      </c>
      <c r="K750" s="948" t="s">
        <v>4850</v>
      </c>
      <c r="L750" s="960">
        <v>267</v>
      </c>
      <c r="M750" s="987">
        <v>28.860000000000003</v>
      </c>
      <c r="N750" s="987">
        <v>5.7700000000000005</v>
      </c>
      <c r="O750" s="987">
        <f t="shared" si="190"/>
        <v>34.630000000000003</v>
      </c>
      <c r="P750" s="987"/>
      <c r="Q750" s="987"/>
      <c r="R750" s="987"/>
      <c r="S750" s="987"/>
      <c r="T750" s="987"/>
      <c r="U750" s="987"/>
      <c r="V750" s="987">
        <f>O750</f>
        <v>34.630000000000003</v>
      </c>
      <c r="W750" s="987"/>
      <c r="X750" s="987"/>
      <c r="Y750" s="987"/>
      <c r="Z750" s="987">
        <f t="shared" si="191"/>
        <v>0</v>
      </c>
      <c r="AA750" s="987"/>
      <c r="AB750" s="987">
        <f t="shared" si="200"/>
        <v>0</v>
      </c>
      <c r="AC750" s="987">
        <f t="shared" si="200"/>
        <v>0</v>
      </c>
      <c r="AD750" s="987">
        <f t="shared" si="200"/>
        <v>0</v>
      </c>
      <c r="AE750" s="987">
        <f t="shared" si="200"/>
        <v>0</v>
      </c>
      <c r="AF750" s="987">
        <f t="shared" si="200"/>
        <v>0</v>
      </c>
      <c r="AG750" s="987">
        <f t="shared" si="200"/>
        <v>28.860000000000003</v>
      </c>
      <c r="AH750" s="987">
        <f t="shared" si="200"/>
        <v>0</v>
      </c>
      <c r="AI750" s="987">
        <f t="shared" si="200"/>
        <v>0</v>
      </c>
      <c r="AJ750" s="987">
        <f t="shared" si="200"/>
        <v>0</v>
      </c>
      <c r="AK750" s="987">
        <f t="shared" si="200"/>
        <v>0</v>
      </c>
      <c r="AL750" s="987">
        <f t="shared" si="201"/>
        <v>0</v>
      </c>
      <c r="AM750" s="987">
        <f t="shared" si="201"/>
        <v>0</v>
      </c>
      <c r="AN750" s="987">
        <f t="shared" si="201"/>
        <v>0</v>
      </c>
      <c r="AO750" s="987">
        <f t="shared" si="201"/>
        <v>0</v>
      </c>
      <c r="AP750" s="987">
        <f t="shared" si="201"/>
        <v>0</v>
      </c>
      <c r="AQ750" s="987">
        <f t="shared" si="201"/>
        <v>0</v>
      </c>
      <c r="AR750" s="987">
        <f t="shared" si="201"/>
        <v>0</v>
      </c>
    </row>
    <row r="751" spans="2:44">
      <c r="B751" s="948">
        <v>725</v>
      </c>
      <c r="C751" s="950" t="s">
        <v>3522</v>
      </c>
      <c r="D751" s="951">
        <v>760</v>
      </c>
      <c r="E751" s="951" t="s">
        <v>3538</v>
      </c>
      <c r="F751" s="948" t="s">
        <v>4885</v>
      </c>
      <c r="G751" s="949">
        <v>45091</v>
      </c>
      <c r="H751" s="948" t="s">
        <v>4884</v>
      </c>
      <c r="I751" s="948" t="s">
        <v>4849</v>
      </c>
      <c r="J751" s="948" t="s">
        <v>506</v>
      </c>
      <c r="K751" s="948" t="s">
        <v>4850</v>
      </c>
      <c r="L751" s="960">
        <v>267</v>
      </c>
      <c r="M751" s="987">
        <v>58.35</v>
      </c>
      <c r="N751" s="987">
        <v>11.67</v>
      </c>
      <c r="O751" s="987">
        <f t="shared" si="190"/>
        <v>70.02</v>
      </c>
      <c r="P751" s="987"/>
      <c r="Q751" s="987"/>
      <c r="R751" s="987"/>
      <c r="S751" s="987"/>
      <c r="T751" s="987"/>
      <c r="U751" s="987"/>
      <c r="V751" s="987">
        <f>O751</f>
        <v>70.02</v>
      </c>
      <c r="W751" s="987"/>
      <c r="X751" s="987"/>
      <c r="Y751" s="987"/>
      <c r="Z751" s="987">
        <f t="shared" si="191"/>
        <v>0</v>
      </c>
      <c r="AA751" s="987"/>
      <c r="AB751" s="987">
        <f t="shared" si="200"/>
        <v>0</v>
      </c>
      <c r="AC751" s="987">
        <f t="shared" si="200"/>
        <v>0</v>
      </c>
      <c r="AD751" s="987">
        <f t="shared" si="200"/>
        <v>0</v>
      </c>
      <c r="AE751" s="987">
        <f t="shared" si="200"/>
        <v>0</v>
      </c>
      <c r="AF751" s="987">
        <f t="shared" si="200"/>
        <v>0</v>
      </c>
      <c r="AG751" s="987">
        <f t="shared" si="200"/>
        <v>58.35</v>
      </c>
      <c r="AH751" s="987">
        <f t="shared" si="200"/>
        <v>0</v>
      </c>
      <c r="AI751" s="987">
        <f t="shared" si="200"/>
        <v>0</v>
      </c>
      <c r="AJ751" s="987">
        <f t="shared" si="200"/>
        <v>0</v>
      </c>
      <c r="AK751" s="987">
        <f t="shared" si="200"/>
        <v>0</v>
      </c>
      <c r="AL751" s="987">
        <f t="shared" si="201"/>
        <v>0</v>
      </c>
      <c r="AM751" s="987">
        <f t="shared" si="201"/>
        <v>0</v>
      </c>
      <c r="AN751" s="987">
        <f t="shared" si="201"/>
        <v>0</v>
      </c>
      <c r="AO751" s="987">
        <f t="shared" si="201"/>
        <v>0</v>
      </c>
      <c r="AP751" s="987">
        <f t="shared" si="201"/>
        <v>0</v>
      </c>
      <c r="AQ751" s="987">
        <f t="shared" si="201"/>
        <v>0</v>
      </c>
      <c r="AR751" s="987">
        <f t="shared" si="201"/>
        <v>0</v>
      </c>
    </row>
    <row r="752" spans="2:44">
      <c r="B752" s="948">
        <v>745</v>
      </c>
      <c r="C752" s="950" t="s">
        <v>3522</v>
      </c>
      <c r="D752" s="951">
        <v>780</v>
      </c>
      <c r="E752" s="951" t="s">
        <v>3538</v>
      </c>
      <c r="F752" s="948" t="s">
        <v>4886</v>
      </c>
      <c r="G752" s="949">
        <v>45096</v>
      </c>
      <c r="H752" s="948" t="s">
        <v>3540</v>
      </c>
      <c r="I752" s="948" t="s">
        <v>4849</v>
      </c>
      <c r="J752" s="948" t="s">
        <v>506</v>
      </c>
      <c r="K752" s="948" t="s">
        <v>4850</v>
      </c>
      <c r="L752" s="960">
        <v>267</v>
      </c>
      <c r="M752" s="987">
        <v>41.69</v>
      </c>
      <c r="N752" s="987">
        <v>8.34</v>
      </c>
      <c r="O752" s="987">
        <f t="shared" si="190"/>
        <v>50.03</v>
      </c>
      <c r="P752" s="987"/>
      <c r="Q752" s="987"/>
      <c r="R752" s="987"/>
      <c r="S752" s="987"/>
      <c r="T752" s="987"/>
      <c r="U752" s="987"/>
      <c r="V752" s="987">
        <f>O752</f>
        <v>50.03</v>
      </c>
      <c r="W752" s="987"/>
      <c r="X752" s="987"/>
      <c r="Y752" s="987"/>
      <c r="Z752" s="987">
        <f t="shared" si="191"/>
        <v>0</v>
      </c>
      <c r="AA752" s="987"/>
      <c r="AB752" s="987">
        <f t="shared" si="200"/>
        <v>0</v>
      </c>
      <c r="AC752" s="987">
        <f t="shared" si="200"/>
        <v>0</v>
      </c>
      <c r="AD752" s="987">
        <f t="shared" si="200"/>
        <v>0</v>
      </c>
      <c r="AE752" s="987">
        <f t="shared" si="200"/>
        <v>0</v>
      </c>
      <c r="AF752" s="987">
        <f t="shared" si="200"/>
        <v>0</v>
      </c>
      <c r="AG752" s="987">
        <f t="shared" si="200"/>
        <v>41.69</v>
      </c>
      <c r="AH752" s="987">
        <f t="shared" si="200"/>
        <v>0</v>
      </c>
      <c r="AI752" s="987">
        <f t="shared" si="200"/>
        <v>0</v>
      </c>
      <c r="AJ752" s="987">
        <f t="shared" si="200"/>
        <v>0</v>
      </c>
      <c r="AK752" s="987">
        <f t="shared" si="200"/>
        <v>0</v>
      </c>
      <c r="AL752" s="987">
        <f t="shared" si="201"/>
        <v>0</v>
      </c>
      <c r="AM752" s="987">
        <f t="shared" si="201"/>
        <v>0</v>
      </c>
      <c r="AN752" s="987">
        <f t="shared" si="201"/>
        <v>0</v>
      </c>
      <c r="AO752" s="987">
        <f t="shared" si="201"/>
        <v>0</v>
      </c>
      <c r="AP752" s="987">
        <f t="shared" si="201"/>
        <v>0</v>
      </c>
      <c r="AQ752" s="987">
        <f t="shared" si="201"/>
        <v>0</v>
      </c>
      <c r="AR752" s="987">
        <f t="shared" si="201"/>
        <v>0</v>
      </c>
    </row>
    <row r="753" spans="2:44">
      <c r="B753" s="948">
        <v>746</v>
      </c>
      <c r="C753" s="950" t="s">
        <v>3522</v>
      </c>
      <c r="D753" s="951">
        <v>781</v>
      </c>
      <c r="E753" s="951" t="s">
        <v>3538</v>
      </c>
      <c r="F753" s="948" t="s">
        <v>4402</v>
      </c>
      <c r="G753" s="949">
        <v>45139</v>
      </c>
      <c r="H753" s="948" t="s">
        <v>3540</v>
      </c>
      <c r="I753" s="948" t="s">
        <v>4849</v>
      </c>
      <c r="J753" s="948" t="s">
        <v>506</v>
      </c>
      <c r="K753" s="948" t="s">
        <v>4850</v>
      </c>
      <c r="L753" s="960">
        <v>267</v>
      </c>
      <c r="M753" s="987">
        <v>97.460000000000008</v>
      </c>
      <c r="N753" s="987">
        <v>19.490000000000002</v>
      </c>
      <c r="O753" s="987">
        <f t="shared" si="190"/>
        <v>116.95000000000002</v>
      </c>
      <c r="P753" s="987"/>
      <c r="Q753" s="987"/>
      <c r="R753" s="987"/>
      <c r="S753" s="987"/>
      <c r="T753" s="987"/>
      <c r="U753" s="987"/>
      <c r="V753" s="987">
        <f>O753</f>
        <v>116.95000000000002</v>
      </c>
      <c r="W753" s="987"/>
      <c r="X753" s="987"/>
      <c r="Y753" s="987"/>
      <c r="Z753" s="987">
        <f t="shared" si="191"/>
        <v>0</v>
      </c>
      <c r="AA753" s="987"/>
      <c r="AB753" s="987">
        <f t="shared" si="200"/>
        <v>0</v>
      </c>
      <c r="AC753" s="987">
        <f t="shared" si="200"/>
        <v>0</v>
      </c>
      <c r="AD753" s="987">
        <f t="shared" si="200"/>
        <v>0</v>
      </c>
      <c r="AE753" s="987">
        <f t="shared" si="200"/>
        <v>0</v>
      </c>
      <c r="AF753" s="987">
        <f t="shared" si="200"/>
        <v>0</v>
      </c>
      <c r="AG753" s="987">
        <f t="shared" si="200"/>
        <v>97.460000000000008</v>
      </c>
      <c r="AH753" s="987">
        <f t="shared" si="200"/>
        <v>0</v>
      </c>
      <c r="AI753" s="987">
        <f t="shared" si="200"/>
        <v>0</v>
      </c>
      <c r="AJ753" s="987">
        <f t="shared" si="200"/>
        <v>0</v>
      </c>
      <c r="AK753" s="987">
        <f t="shared" si="200"/>
        <v>0</v>
      </c>
      <c r="AL753" s="987">
        <f t="shared" si="201"/>
        <v>0</v>
      </c>
      <c r="AM753" s="987">
        <f t="shared" si="201"/>
        <v>0</v>
      </c>
      <c r="AN753" s="987">
        <f t="shared" si="201"/>
        <v>0</v>
      </c>
      <c r="AO753" s="987">
        <f t="shared" si="201"/>
        <v>0</v>
      </c>
      <c r="AP753" s="987">
        <f t="shared" si="201"/>
        <v>0</v>
      </c>
      <c r="AQ753" s="987">
        <f t="shared" si="201"/>
        <v>0</v>
      </c>
      <c r="AR753" s="987">
        <f t="shared" si="201"/>
        <v>0</v>
      </c>
    </row>
    <row r="754" spans="2:44">
      <c r="B754" s="948">
        <v>1164</v>
      </c>
      <c r="C754" s="950" t="s">
        <v>3521</v>
      </c>
      <c r="D754" s="951">
        <v>1221</v>
      </c>
      <c r="E754" s="951" t="s">
        <v>3538</v>
      </c>
      <c r="F754" s="948" t="s">
        <v>4887</v>
      </c>
      <c r="G754" s="949">
        <v>45238</v>
      </c>
      <c r="H754" s="948" t="s">
        <v>4888</v>
      </c>
      <c r="I754" s="948" t="s">
        <v>4849</v>
      </c>
      <c r="J754" s="948" t="s">
        <v>506</v>
      </c>
      <c r="K754" s="948" t="s">
        <v>4850</v>
      </c>
      <c r="L754" s="960">
        <v>267</v>
      </c>
      <c r="M754" s="987">
        <v>115.13</v>
      </c>
      <c r="N754" s="987">
        <v>23.03</v>
      </c>
      <c r="O754" s="987">
        <f t="shared" si="190"/>
        <v>138.16</v>
      </c>
      <c r="P754" s="987"/>
      <c r="Q754" s="987"/>
      <c r="R754" s="987"/>
      <c r="S754" s="987"/>
      <c r="T754" s="987"/>
      <c r="U754" s="987"/>
      <c r="V754" s="987">
        <f>O754</f>
        <v>138.16</v>
      </c>
      <c r="W754" s="987"/>
      <c r="X754" s="987"/>
      <c r="Y754" s="987"/>
      <c r="Z754" s="987">
        <f t="shared" si="191"/>
        <v>0</v>
      </c>
      <c r="AA754" s="987"/>
      <c r="AB754" s="987">
        <f t="shared" si="200"/>
        <v>0</v>
      </c>
      <c r="AC754" s="987">
        <f t="shared" si="200"/>
        <v>0</v>
      </c>
      <c r="AD754" s="987">
        <f t="shared" si="200"/>
        <v>0</v>
      </c>
      <c r="AE754" s="987">
        <f t="shared" si="200"/>
        <v>0</v>
      </c>
      <c r="AF754" s="987">
        <f t="shared" si="200"/>
        <v>0</v>
      </c>
      <c r="AG754" s="987">
        <f t="shared" si="200"/>
        <v>115.13</v>
      </c>
      <c r="AH754" s="987">
        <f t="shared" si="200"/>
        <v>0</v>
      </c>
      <c r="AI754" s="987">
        <f t="shared" si="200"/>
        <v>0</v>
      </c>
      <c r="AJ754" s="987">
        <f t="shared" si="200"/>
        <v>0</v>
      </c>
      <c r="AK754" s="987">
        <f t="shared" si="200"/>
        <v>0</v>
      </c>
      <c r="AL754" s="987">
        <f t="shared" si="201"/>
        <v>0</v>
      </c>
      <c r="AM754" s="987">
        <f t="shared" si="201"/>
        <v>0</v>
      </c>
      <c r="AN754" s="987">
        <f t="shared" si="201"/>
        <v>0</v>
      </c>
      <c r="AO754" s="987">
        <f t="shared" si="201"/>
        <v>0</v>
      </c>
      <c r="AP754" s="987">
        <f t="shared" si="201"/>
        <v>0</v>
      </c>
      <c r="AQ754" s="987">
        <f t="shared" si="201"/>
        <v>0</v>
      </c>
      <c r="AR754" s="987">
        <f t="shared" si="201"/>
        <v>0</v>
      </c>
    </row>
    <row r="755" spans="2:44">
      <c r="B755" s="948">
        <v>1166</v>
      </c>
      <c r="C755" s="950" t="s">
        <v>3521</v>
      </c>
      <c r="D755" s="951">
        <v>1223</v>
      </c>
      <c r="E755" s="951" t="s">
        <v>3538</v>
      </c>
      <c r="F755" s="948" t="s">
        <v>4889</v>
      </c>
      <c r="G755" s="949">
        <v>45170</v>
      </c>
      <c r="H755" s="948" t="s">
        <v>4888</v>
      </c>
      <c r="I755" s="948" t="s">
        <v>4849</v>
      </c>
      <c r="J755" s="948" t="s">
        <v>506</v>
      </c>
      <c r="K755" s="948" t="s">
        <v>4850</v>
      </c>
      <c r="L755" s="960">
        <v>267</v>
      </c>
      <c r="M755" s="987">
        <v>106.89000000000001</v>
      </c>
      <c r="N755" s="987">
        <v>21.380000000000003</v>
      </c>
      <c r="O755" s="987">
        <f t="shared" si="190"/>
        <v>128.27000000000001</v>
      </c>
      <c r="P755" s="987" t="s">
        <v>4320</v>
      </c>
      <c r="Q755" s="987"/>
      <c r="R755" s="987"/>
      <c r="S755" s="987"/>
      <c r="T755" s="987"/>
      <c r="U755" s="987"/>
      <c r="V755" s="987"/>
      <c r="W755" s="987"/>
      <c r="X755" s="987">
        <f>O755</f>
        <v>128.27000000000001</v>
      </c>
      <c r="Y755" s="987"/>
      <c r="Z755" s="987">
        <f t="shared" si="191"/>
        <v>0</v>
      </c>
      <c r="AA755" s="987"/>
      <c r="AB755" s="987">
        <f t="shared" si="200"/>
        <v>0</v>
      </c>
      <c r="AC755" s="987">
        <f t="shared" si="200"/>
        <v>0</v>
      </c>
      <c r="AD755" s="987">
        <f t="shared" si="200"/>
        <v>0</v>
      </c>
      <c r="AE755" s="987">
        <f t="shared" si="200"/>
        <v>0</v>
      </c>
      <c r="AF755" s="987">
        <f t="shared" si="200"/>
        <v>0</v>
      </c>
      <c r="AG755" s="987">
        <f t="shared" si="200"/>
        <v>106.89000000000001</v>
      </c>
      <c r="AH755" s="987">
        <f t="shared" si="200"/>
        <v>0</v>
      </c>
      <c r="AI755" s="987">
        <f t="shared" si="200"/>
        <v>0</v>
      </c>
      <c r="AJ755" s="987">
        <f t="shared" si="200"/>
        <v>0</v>
      </c>
      <c r="AK755" s="987">
        <f t="shared" si="200"/>
        <v>0</v>
      </c>
      <c r="AL755" s="987">
        <f t="shared" si="201"/>
        <v>0</v>
      </c>
      <c r="AM755" s="987">
        <f t="shared" si="201"/>
        <v>0</v>
      </c>
      <c r="AN755" s="987">
        <f t="shared" si="201"/>
        <v>0</v>
      </c>
      <c r="AO755" s="987">
        <f t="shared" si="201"/>
        <v>0</v>
      </c>
      <c r="AP755" s="987">
        <f t="shared" si="201"/>
        <v>0</v>
      </c>
      <c r="AQ755" s="987">
        <f t="shared" si="201"/>
        <v>0</v>
      </c>
      <c r="AR755" s="987">
        <f t="shared" si="201"/>
        <v>0</v>
      </c>
    </row>
    <row r="756" spans="2:44">
      <c r="B756" s="948">
        <v>1170</v>
      </c>
      <c r="C756" s="950" t="s">
        <v>3521</v>
      </c>
      <c r="D756" s="951">
        <v>1227</v>
      </c>
      <c r="E756" s="951" t="s">
        <v>3538</v>
      </c>
      <c r="F756" s="948" t="s">
        <v>4890</v>
      </c>
      <c r="G756" s="949">
        <v>45170</v>
      </c>
      <c r="H756" s="948" t="s">
        <v>4891</v>
      </c>
      <c r="I756" s="948" t="s">
        <v>4849</v>
      </c>
      <c r="J756" s="948" t="s">
        <v>506</v>
      </c>
      <c r="K756" s="948" t="s">
        <v>4850</v>
      </c>
      <c r="L756" s="960">
        <v>267</v>
      </c>
      <c r="M756" s="987">
        <v>113.88</v>
      </c>
      <c r="N756" s="987">
        <v>22.77</v>
      </c>
      <c r="O756" s="987">
        <f t="shared" si="190"/>
        <v>136.65</v>
      </c>
      <c r="P756" s="987"/>
      <c r="Q756" s="987"/>
      <c r="R756" s="987"/>
      <c r="S756" s="987"/>
      <c r="T756" s="987"/>
      <c r="U756" s="987"/>
      <c r="V756" s="987">
        <f>O756</f>
        <v>136.65</v>
      </c>
      <c r="W756" s="987"/>
      <c r="X756" s="987"/>
      <c r="Y756" s="987"/>
      <c r="Z756" s="987">
        <f t="shared" si="191"/>
        <v>0</v>
      </c>
      <c r="AA756" s="987"/>
      <c r="AB756" s="987">
        <f t="shared" si="200"/>
        <v>0</v>
      </c>
      <c r="AC756" s="987">
        <f t="shared" si="200"/>
        <v>0</v>
      </c>
      <c r="AD756" s="987">
        <f t="shared" si="200"/>
        <v>0</v>
      </c>
      <c r="AE756" s="987">
        <f t="shared" si="200"/>
        <v>0</v>
      </c>
      <c r="AF756" s="987">
        <f t="shared" si="200"/>
        <v>0</v>
      </c>
      <c r="AG756" s="987">
        <f t="shared" si="200"/>
        <v>113.88</v>
      </c>
      <c r="AH756" s="987">
        <f t="shared" si="200"/>
        <v>0</v>
      </c>
      <c r="AI756" s="987">
        <f t="shared" si="200"/>
        <v>0</v>
      </c>
      <c r="AJ756" s="987">
        <f t="shared" si="200"/>
        <v>0</v>
      </c>
      <c r="AK756" s="987">
        <f t="shared" si="200"/>
        <v>0</v>
      </c>
      <c r="AL756" s="987">
        <f t="shared" si="201"/>
        <v>0</v>
      </c>
      <c r="AM756" s="987">
        <f t="shared" si="201"/>
        <v>0</v>
      </c>
      <c r="AN756" s="987">
        <f t="shared" si="201"/>
        <v>0</v>
      </c>
      <c r="AO756" s="987">
        <f t="shared" si="201"/>
        <v>0</v>
      </c>
      <c r="AP756" s="987">
        <f t="shared" si="201"/>
        <v>0</v>
      </c>
      <c r="AQ756" s="987">
        <f t="shared" si="201"/>
        <v>0</v>
      </c>
      <c r="AR756" s="987">
        <f t="shared" si="201"/>
        <v>0</v>
      </c>
    </row>
    <row r="757" spans="2:44">
      <c r="B757" s="948">
        <v>1171</v>
      </c>
      <c r="C757" s="950" t="s">
        <v>3521</v>
      </c>
      <c r="D757" s="951">
        <v>1228</v>
      </c>
      <c r="E757" s="951" t="s">
        <v>3538</v>
      </c>
      <c r="F757" s="948" t="s">
        <v>4892</v>
      </c>
      <c r="G757" s="949">
        <v>45191</v>
      </c>
      <c r="H757" s="948" t="s">
        <v>4891</v>
      </c>
      <c r="I757" s="948" t="s">
        <v>4849</v>
      </c>
      <c r="J757" s="948" t="s">
        <v>506</v>
      </c>
      <c r="K757" s="948" t="s">
        <v>4850</v>
      </c>
      <c r="L757" s="960">
        <v>267</v>
      </c>
      <c r="M757" s="987">
        <v>100.92999999999999</v>
      </c>
      <c r="N757" s="987">
        <v>20.190000000000001</v>
      </c>
      <c r="O757" s="987">
        <f t="shared" si="190"/>
        <v>121.11999999999999</v>
      </c>
      <c r="P757" s="987"/>
      <c r="Q757" s="987"/>
      <c r="R757" s="987"/>
      <c r="S757" s="987"/>
      <c r="T757" s="987"/>
      <c r="U757" s="987"/>
      <c r="V757" s="987">
        <f>O757</f>
        <v>121.11999999999999</v>
      </c>
      <c r="W757" s="987"/>
      <c r="X757" s="987"/>
      <c r="Y757" s="987"/>
      <c r="Z757" s="987">
        <f t="shared" si="191"/>
        <v>0</v>
      </c>
      <c r="AA757" s="987"/>
      <c r="AB757" s="987">
        <f t="shared" si="200"/>
        <v>0</v>
      </c>
      <c r="AC757" s="987">
        <f t="shared" si="200"/>
        <v>0</v>
      </c>
      <c r="AD757" s="987">
        <f t="shared" si="200"/>
        <v>0</v>
      </c>
      <c r="AE757" s="987">
        <f t="shared" si="200"/>
        <v>0</v>
      </c>
      <c r="AF757" s="987">
        <f t="shared" si="200"/>
        <v>0</v>
      </c>
      <c r="AG757" s="987">
        <f t="shared" si="200"/>
        <v>100.92999999999999</v>
      </c>
      <c r="AH757" s="987">
        <f t="shared" si="200"/>
        <v>0</v>
      </c>
      <c r="AI757" s="987">
        <f t="shared" si="200"/>
        <v>0</v>
      </c>
      <c r="AJ757" s="987">
        <f t="shared" si="200"/>
        <v>0</v>
      </c>
      <c r="AK757" s="987">
        <f t="shared" si="200"/>
        <v>0</v>
      </c>
      <c r="AL757" s="987">
        <f t="shared" si="201"/>
        <v>0</v>
      </c>
      <c r="AM757" s="987">
        <f t="shared" si="201"/>
        <v>0</v>
      </c>
      <c r="AN757" s="987">
        <f t="shared" si="201"/>
        <v>0</v>
      </c>
      <c r="AO757" s="987">
        <f t="shared" si="201"/>
        <v>0</v>
      </c>
      <c r="AP757" s="987">
        <f t="shared" si="201"/>
        <v>0</v>
      </c>
      <c r="AQ757" s="987">
        <f t="shared" si="201"/>
        <v>0</v>
      </c>
      <c r="AR757" s="987">
        <f t="shared" si="201"/>
        <v>0</v>
      </c>
    </row>
    <row r="758" spans="2:44">
      <c r="B758" s="948">
        <v>1173</v>
      </c>
      <c r="C758" s="950" t="s">
        <v>3521</v>
      </c>
      <c r="D758" s="951">
        <v>1230</v>
      </c>
      <c r="E758" s="951" t="s">
        <v>3538</v>
      </c>
      <c r="F758" s="948" t="s">
        <v>4893</v>
      </c>
      <c r="G758" s="949">
        <v>45223</v>
      </c>
      <c r="H758" s="948" t="s">
        <v>4894</v>
      </c>
      <c r="I758" s="948" t="s">
        <v>4849</v>
      </c>
      <c r="J758" s="948" t="s">
        <v>506</v>
      </c>
      <c r="K758" s="948" t="s">
        <v>4850</v>
      </c>
      <c r="L758" s="960">
        <v>267</v>
      </c>
      <c r="M758" s="987">
        <v>102.27000000000001</v>
      </c>
      <c r="N758" s="987">
        <v>20.45</v>
      </c>
      <c r="O758" s="987">
        <f t="shared" si="190"/>
        <v>122.72000000000001</v>
      </c>
      <c r="P758" s="987"/>
      <c r="Q758" s="987"/>
      <c r="R758" s="987"/>
      <c r="S758" s="987"/>
      <c r="T758" s="987"/>
      <c r="U758" s="987"/>
      <c r="V758" s="987">
        <f>O758</f>
        <v>122.72000000000001</v>
      </c>
      <c r="W758" s="987"/>
      <c r="X758" s="987"/>
      <c r="Y758" s="987"/>
      <c r="Z758" s="987">
        <f t="shared" si="191"/>
        <v>0</v>
      </c>
      <c r="AA758" s="987"/>
      <c r="AB758" s="987">
        <f t="shared" ref="AB758:AK767" si="202">IF(AB$6-$L758=0,$M758,0)</f>
        <v>0</v>
      </c>
      <c r="AC758" s="987">
        <f t="shared" si="202"/>
        <v>0</v>
      </c>
      <c r="AD758" s="987">
        <f t="shared" si="202"/>
        <v>0</v>
      </c>
      <c r="AE758" s="987">
        <f t="shared" si="202"/>
        <v>0</v>
      </c>
      <c r="AF758" s="987">
        <f t="shared" si="202"/>
        <v>0</v>
      </c>
      <c r="AG758" s="987">
        <f t="shared" si="202"/>
        <v>102.27000000000001</v>
      </c>
      <c r="AH758" s="987">
        <f t="shared" si="202"/>
        <v>0</v>
      </c>
      <c r="AI758" s="987">
        <f t="shared" si="202"/>
        <v>0</v>
      </c>
      <c r="AJ758" s="987">
        <f t="shared" si="202"/>
        <v>0</v>
      </c>
      <c r="AK758" s="987">
        <f t="shared" si="202"/>
        <v>0</v>
      </c>
      <c r="AL758" s="987">
        <f t="shared" ref="AL758:AR767" si="203">IF(AL$6-$L758=0,$M758,0)</f>
        <v>0</v>
      </c>
      <c r="AM758" s="987">
        <f t="shared" si="203"/>
        <v>0</v>
      </c>
      <c r="AN758" s="987">
        <f t="shared" si="203"/>
        <v>0</v>
      </c>
      <c r="AO758" s="987">
        <f t="shared" si="203"/>
        <v>0</v>
      </c>
      <c r="AP758" s="987">
        <f t="shared" si="203"/>
        <v>0</v>
      </c>
      <c r="AQ758" s="987">
        <f t="shared" si="203"/>
        <v>0</v>
      </c>
      <c r="AR758" s="987">
        <f t="shared" si="203"/>
        <v>0</v>
      </c>
    </row>
    <row r="759" spans="2:44">
      <c r="B759" s="948">
        <v>1174</v>
      </c>
      <c r="C759" s="950" t="s">
        <v>3521</v>
      </c>
      <c r="D759" s="951">
        <v>1231</v>
      </c>
      <c r="E759" s="951" t="s">
        <v>3538</v>
      </c>
      <c r="F759" s="948" t="s">
        <v>4895</v>
      </c>
      <c r="G759" s="949">
        <v>45222</v>
      </c>
      <c r="H759" s="948" t="s">
        <v>4896</v>
      </c>
      <c r="I759" s="948" t="s">
        <v>4849</v>
      </c>
      <c r="J759" s="948" t="s">
        <v>506</v>
      </c>
      <c r="K759" s="948" t="s">
        <v>4850</v>
      </c>
      <c r="L759" s="960">
        <v>267</v>
      </c>
      <c r="M759" s="987">
        <v>116.30999999999999</v>
      </c>
      <c r="N759" s="987">
        <v>23.259999999999998</v>
      </c>
      <c r="O759" s="987">
        <f t="shared" si="190"/>
        <v>139.57</v>
      </c>
      <c r="P759" s="987"/>
      <c r="Q759" s="987"/>
      <c r="R759" s="987"/>
      <c r="S759" s="987"/>
      <c r="T759" s="987"/>
      <c r="U759" s="987"/>
      <c r="V759" s="987">
        <f>O759</f>
        <v>139.57</v>
      </c>
      <c r="W759" s="987"/>
      <c r="X759" s="987"/>
      <c r="Y759" s="987"/>
      <c r="Z759" s="987">
        <f t="shared" si="191"/>
        <v>0</v>
      </c>
      <c r="AA759" s="987"/>
      <c r="AB759" s="987">
        <f t="shared" si="202"/>
        <v>0</v>
      </c>
      <c r="AC759" s="987">
        <f t="shared" si="202"/>
        <v>0</v>
      </c>
      <c r="AD759" s="987">
        <f t="shared" si="202"/>
        <v>0</v>
      </c>
      <c r="AE759" s="987">
        <f t="shared" si="202"/>
        <v>0</v>
      </c>
      <c r="AF759" s="987">
        <f t="shared" si="202"/>
        <v>0</v>
      </c>
      <c r="AG759" s="987">
        <f t="shared" si="202"/>
        <v>116.30999999999999</v>
      </c>
      <c r="AH759" s="987">
        <f t="shared" si="202"/>
        <v>0</v>
      </c>
      <c r="AI759" s="987">
        <f t="shared" si="202"/>
        <v>0</v>
      </c>
      <c r="AJ759" s="987">
        <f t="shared" si="202"/>
        <v>0</v>
      </c>
      <c r="AK759" s="987">
        <f t="shared" si="202"/>
        <v>0</v>
      </c>
      <c r="AL759" s="987">
        <f t="shared" si="203"/>
        <v>0</v>
      </c>
      <c r="AM759" s="987">
        <f t="shared" si="203"/>
        <v>0</v>
      </c>
      <c r="AN759" s="987">
        <f t="shared" si="203"/>
        <v>0</v>
      </c>
      <c r="AO759" s="987">
        <f t="shared" si="203"/>
        <v>0</v>
      </c>
      <c r="AP759" s="987">
        <f t="shared" si="203"/>
        <v>0</v>
      </c>
      <c r="AQ759" s="987">
        <f t="shared" si="203"/>
        <v>0</v>
      </c>
      <c r="AR759" s="987">
        <f t="shared" si="203"/>
        <v>0</v>
      </c>
    </row>
    <row r="760" spans="2:44">
      <c r="B760" s="948">
        <v>1175</v>
      </c>
      <c r="C760" s="950" t="s">
        <v>3521</v>
      </c>
      <c r="D760" s="951">
        <v>1232</v>
      </c>
      <c r="E760" s="951" t="s">
        <v>3538</v>
      </c>
      <c r="F760" s="948" t="s">
        <v>4897</v>
      </c>
      <c r="G760" s="949">
        <v>45232</v>
      </c>
      <c r="H760" s="948" t="s">
        <v>4896</v>
      </c>
      <c r="I760" s="948" t="s">
        <v>4849</v>
      </c>
      <c r="J760" s="948" t="s">
        <v>506</v>
      </c>
      <c r="K760" s="948" t="s">
        <v>4850</v>
      </c>
      <c r="L760" s="960">
        <v>267</v>
      </c>
      <c r="M760" s="987">
        <v>31.630000000000003</v>
      </c>
      <c r="N760" s="987">
        <v>6.33</v>
      </c>
      <c r="O760" s="987">
        <f t="shared" si="190"/>
        <v>37.96</v>
      </c>
      <c r="P760" s="987" t="s">
        <v>4320</v>
      </c>
      <c r="Q760" s="987"/>
      <c r="R760" s="987"/>
      <c r="S760" s="987"/>
      <c r="T760" s="987"/>
      <c r="U760" s="987"/>
      <c r="V760" s="987"/>
      <c r="W760" s="987"/>
      <c r="X760" s="987">
        <f>O760</f>
        <v>37.96</v>
      </c>
      <c r="Y760" s="987"/>
      <c r="Z760" s="987">
        <f t="shared" si="191"/>
        <v>0</v>
      </c>
      <c r="AA760" s="987"/>
      <c r="AB760" s="987">
        <f t="shared" si="202"/>
        <v>0</v>
      </c>
      <c r="AC760" s="987">
        <f t="shared" si="202"/>
        <v>0</v>
      </c>
      <c r="AD760" s="987">
        <f t="shared" si="202"/>
        <v>0</v>
      </c>
      <c r="AE760" s="987">
        <f t="shared" si="202"/>
        <v>0</v>
      </c>
      <c r="AF760" s="987">
        <f t="shared" si="202"/>
        <v>0</v>
      </c>
      <c r="AG760" s="987">
        <f t="shared" si="202"/>
        <v>31.630000000000003</v>
      </c>
      <c r="AH760" s="987">
        <f t="shared" si="202"/>
        <v>0</v>
      </c>
      <c r="AI760" s="987">
        <f t="shared" si="202"/>
        <v>0</v>
      </c>
      <c r="AJ760" s="987">
        <f t="shared" si="202"/>
        <v>0</v>
      </c>
      <c r="AK760" s="987">
        <f t="shared" si="202"/>
        <v>0</v>
      </c>
      <c r="AL760" s="987">
        <f t="shared" si="203"/>
        <v>0</v>
      </c>
      <c r="AM760" s="987">
        <f t="shared" si="203"/>
        <v>0</v>
      </c>
      <c r="AN760" s="987">
        <f t="shared" si="203"/>
        <v>0</v>
      </c>
      <c r="AO760" s="987">
        <f t="shared" si="203"/>
        <v>0</v>
      </c>
      <c r="AP760" s="987">
        <f t="shared" si="203"/>
        <v>0</v>
      </c>
      <c r="AQ760" s="987">
        <f t="shared" si="203"/>
        <v>0</v>
      </c>
      <c r="AR760" s="987">
        <f t="shared" si="203"/>
        <v>0</v>
      </c>
    </row>
    <row r="761" spans="2:44">
      <c r="B761" s="948">
        <v>1176</v>
      </c>
      <c r="C761" s="950" t="s">
        <v>3521</v>
      </c>
      <c r="D761" s="951">
        <v>1233</v>
      </c>
      <c r="E761" s="951" t="s">
        <v>3538</v>
      </c>
      <c r="F761" s="948" t="s">
        <v>4898</v>
      </c>
      <c r="G761" s="949">
        <v>45232</v>
      </c>
      <c r="H761" s="948" t="s">
        <v>4896</v>
      </c>
      <c r="I761" s="948" t="s">
        <v>4849</v>
      </c>
      <c r="J761" s="948" t="s">
        <v>506</v>
      </c>
      <c r="K761" s="948" t="s">
        <v>4850</v>
      </c>
      <c r="L761" s="960">
        <v>267</v>
      </c>
      <c r="M761" s="987">
        <v>33.980000000000004</v>
      </c>
      <c r="N761" s="987">
        <v>6.8</v>
      </c>
      <c r="O761" s="987">
        <f t="shared" si="190"/>
        <v>40.78</v>
      </c>
      <c r="P761" s="987" t="s">
        <v>2559</v>
      </c>
      <c r="Q761" s="987"/>
      <c r="R761" s="987"/>
      <c r="S761" s="987"/>
      <c r="T761" s="987"/>
      <c r="U761" s="987"/>
      <c r="V761" s="987"/>
      <c r="W761" s="987"/>
      <c r="X761" s="987">
        <f>O761</f>
        <v>40.78</v>
      </c>
      <c r="Y761" s="987"/>
      <c r="Z761" s="987">
        <f t="shared" si="191"/>
        <v>0</v>
      </c>
      <c r="AA761" s="987"/>
      <c r="AB761" s="987">
        <f t="shared" si="202"/>
        <v>0</v>
      </c>
      <c r="AC761" s="987">
        <f t="shared" si="202"/>
        <v>0</v>
      </c>
      <c r="AD761" s="987">
        <f t="shared" si="202"/>
        <v>0</v>
      </c>
      <c r="AE761" s="987">
        <f t="shared" si="202"/>
        <v>0</v>
      </c>
      <c r="AF761" s="987">
        <f t="shared" si="202"/>
        <v>0</v>
      </c>
      <c r="AG761" s="987">
        <f t="shared" si="202"/>
        <v>33.980000000000004</v>
      </c>
      <c r="AH761" s="987">
        <f t="shared" si="202"/>
        <v>0</v>
      </c>
      <c r="AI761" s="987">
        <f t="shared" si="202"/>
        <v>0</v>
      </c>
      <c r="AJ761" s="987">
        <f t="shared" si="202"/>
        <v>0</v>
      </c>
      <c r="AK761" s="987">
        <f t="shared" si="202"/>
        <v>0</v>
      </c>
      <c r="AL761" s="987">
        <f t="shared" si="203"/>
        <v>0</v>
      </c>
      <c r="AM761" s="987">
        <f t="shared" si="203"/>
        <v>0</v>
      </c>
      <c r="AN761" s="987">
        <f t="shared" si="203"/>
        <v>0</v>
      </c>
      <c r="AO761" s="987">
        <f t="shared" si="203"/>
        <v>0</v>
      </c>
      <c r="AP761" s="987">
        <f t="shared" si="203"/>
        <v>0</v>
      </c>
      <c r="AQ761" s="987">
        <f t="shared" si="203"/>
        <v>0</v>
      </c>
      <c r="AR761" s="987">
        <f t="shared" si="203"/>
        <v>0</v>
      </c>
    </row>
    <row r="762" spans="2:44">
      <c r="B762" s="948">
        <v>1224</v>
      </c>
      <c r="C762" s="950" t="s">
        <v>3521</v>
      </c>
      <c r="D762" s="951">
        <v>1281</v>
      </c>
      <c r="E762" s="951" t="s">
        <v>3538</v>
      </c>
      <c r="F762" s="948" t="s">
        <v>4899</v>
      </c>
      <c r="G762" s="949">
        <v>45181</v>
      </c>
      <c r="H762" s="948" t="s">
        <v>3540</v>
      </c>
      <c r="I762" s="948" t="s">
        <v>4849</v>
      </c>
      <c r="J762" s="948" t="s">
        <v>506</v>
      </c>
      <c r="K762" s="948" t="s">
        <v>4850</v>
      </c>
      <c r="L762" s="960">
        <v>267</v>
      </c>
      <c r="M762" s="987">
        <v>8.33</v>
      </c>
      <c r="N762" s="987">
        <v>1.6600000000000001</v>
      </c>
      <c r="O762" s="987">
        <f t="shared" si="190"/>
        <v>9.99</v>
      </c>
      <c r="P762" s="987"/>
      <c r="Q762" s="987"/>
      <c r="R762" s="987"/>
      <c r="S762" s="987"/>
      <c r="T762" s="987"/>
      <c r="U762" s="987"/>
      <c r="V762" s="987">
        <f t="shared" ref="V762:V772" si="204">O762</f>
        <v>9.99</v>
      </c>
      <c r="W762" s="987"/>
      <c r="X762" s="987"/>
      <c r="Y762" s="987"/>
      <c r="Z762" s="987">
        <f t="shared" si="191"/>
        <v>0</v>
      </c>
      <c r="AA762" s="987"/>
      <c r="AB762" s="987">
        <f t="shared" si="202"/>
        <v>0</v>
      </c>
      <c r="AC762" s="987">
        <f t="shared" si="202"/>
        <v>0</v>
      </c>
      <c r="AD762" s="987">
        <f t="shared" si="202"/>
        <v>0</v>
      </c>
      <c r="AE762" s="987">
        <f t="shared" si="202"/>
        <v>0</v>
      </c>
      <c r="AF762" s="987">
        <f t="shared" si="202"/>
        <v>0</v>
      </c>
      <c r="AG762" s="987">
        <f t="shared" si="202"/>
        <v>8.33</v>
      </c>
      <c r="AH762" s="987">
        <f t="shared" si="202"/>
        <v>0</v>
      </c>
      <c r="AI762" s="987">
        <f t="shared" si="202"/>
        <v>0</v>
      </c>
      <c r="AJ762" s="987">
        <f t="shared" si="202"/>
        <v>0</v>
      </c>
      <c r="AK762" s="987">
        <f t="shared" si="202"/>
        <v>0</v>
      </c>
      <c r="AL762" s="987">
        <f t="shared" si="203"/>
        <v>0</v>
      </c>
      <c r="AM762" s="987">
        <f t="shared" si="203"/>
        <v>0</v>
      </c>
      <c r="AN762" s="987">
        <f t="shared" si="203"/>
        <v>0</v>
      </c>
      <c r="AO762" s="987">
        <f t="shared" si="203"/>
        <v>0</v>
      </c>
      <c r="AP762" s="987">
        <f t="shared" si="203"/>
        <v>0</v>
      </c>
      <c r="AQ762" s="987">
        <f t="shared" si="203"/>
        <v>0</v>
      </c>
      <c r="AR762" s="987">
        <f t="shared" si="203"/>
        <v>0</v>
      </c>
    </row>
    <row r="763" spans="2:44">
      <c r="B763" s="948">
        <v>1225</v>
      </c>
      <c r="C763" s="950" t="s">
        <v>3521</v>
      </c>
      <c r="D763" s="951">
        <v>1282</v>
      </c>
      <c r="E763" s="951" t="s">
        <v>3538</v>
      </c>
      <c r="F763" s="948" t="s">
        <v>4900</v>
      </c>
      <c r="G763" s="949">
        <v>45187</v>
      </c>
      <c r="H763" s="948" t="s">
        <v>3540</v>
      </c>
      <c r="I763" s="948" t="s">
        <v>4849</v>
      </c>
      <c r="J763" s="948" t="s">
        <v>506</v>
      </c>
      <c r="K763" s="948" t="s">
        <v>4850</v>
      </c>
      <c r="L763" s="960">
        <v>267</v>
      </c>
      <c r="M763" s="987">
        <v>7.58</v>
      </c>
      <c r="N763" s="987">
        <v>1.52</v>
      </c>
      <c r="O763" s="987">
        <f t="shared" si="190"/>
        <v>9.1</v>
      </c>
      <c r="P763" s="987"/>
      <c r="Q763" s="987"/>
      <c r="R763" s="987"/>
      <c r="S763" s="987"/>
      <c r="T763" s="987"/>
      <c r="U763" s="987"/>
      <c r="V763" s="987">
        <f t="shared" si="204"/>
        <v>9.1</v>
      </c>
      <c r="W763" s="987"/>
      <c r="X763" s="987"/>
      <c r="Y763" s="987"/>
      <c r="Z763" s="987">
        <f t="shared" si="191"/>
        <v>0</v>
      </c>
      <c r="AA763" s="987"/>
      <c r="AB763" s="987">
        <f t="shared" si="202"/>
        <v>0</v>
      </c>
      <c r="AC763" s="987">
        <f t="shared" si="202"/>
        <v>0</v>
      </c>
      <c r="AD763" s="987">
        <f t="shared" si="202"/>
        <v>0</v>
      </c>
      <c r="AE763" s="987">
        <f t="shared" si="202"/>
        <v>0</v>
      </c>
      <c r="AF763" s="987">
        <f t="shared" si="202"/>
        <v>0</v>
      </c>
      <c r="AG763" s="987">
        <f t="shared" si="202"/>
        <v>7.58</v>
      </c>
      <c r="AH763" s="987">
        <f t="shared" si="202"/>
        <v>0</v>
      </c>
      <c r="AI763" s="987">
        <f t="shared" si="202"/>
        <v>0</v>
      </c>
      <c r="AJ763" s="987">
        <f t="shared" si="202"/>
        <v>0</v>
      </c>
      <c r="AK763" s="987">
        <f t="shared" si="202"/>
        <v>0</v>
      </c>
      <c r="AL763" s="987">
        <f t="shared" si="203"/>
        <v>0</v>
      </c>
      <c r="AM763" s="987">
        <f t="shared" si="203"/>
        <v>0</v>
      </c>
      <c r="AN763" s="987">
        <f t="shared" si="203"/>
        <v>0</v>
      </c>
      <c r="AO763" s="987">
        <f t="shared" si="203"/>
        <v>0</v>
      </c>
      <c r="AP763" s="987">
        <f t="shared" si="203"/>
        <v>0</v>
      </c>
      <c r="AQ763" s="987">
        <f t="shared" si="203"/>
        <v>0</v>
      </c>
      <c r="AR763" s="987">
        <f t="shared" si="203"/>
        <v>0</v>
      </c>
    </row>
    <row r="764" spans="2:44">
      <c r="B764" s="948">
        <v>1226</v>
      </c>
      <c r="C764" s="950" t="s">
        <v>3521</v>
      </c>
      <c r="D764" s="951">
        <v>1283</v>
      </c>
      <c r="E764" s="951" t="s">
        <v>3538</v>
      </c>
      <c r="F764" s="948" t="s">
        <v>4901</v>
      </c>
      <c r="G764" s="949">
        <v>45216</v>
      </c>
      <c r="H764" s="948" t="s">
        <v>3540</v>
      </c>
      <c r="I764" s="948" t="s">
        <v>4849</v>
      </c>
      <c r="J764" s="948" t="s">
        <v>506</v>
      </c>
      <c r="K764" s="948" t="s">
        <v>4850</v>
      </c>
      <c r="L764" s="960">
        <v>267</v>
      </c>
      <c r="M764" s="987">
        <v>47.12</v>
      </c>
      <c r="N764" s="987">
        <v>9.42</v>
      </c>
      <c r="O764" s="987">
        <f t="shared" si="190"/>
        <v>56.54</v>
      </c>
      <c r="P764" s="987"/>
      <c r="Q764" s="987"/>
      <c r="R764" s="987"/>
      <c r="S764" s="987"/>
      <c r="T764" s="987"/>
      <c r="U764" s="987"/>
      <c r="V764" s="987">
        <f t="shared" si="204"/>
        <v>56.54</v>
      </c>
      <c r="W764" s="987"/>
      <c r="X764" s="987"/>
      <c r="Y764" s="987"/>
      <c r="Z764" s="987">
        <f t="shared" si="191"/>
        <v>0</v>
      </c>
      <c r="AA764" s="987"/>
      <c r="AB764" s="987">
        <f t="shared" si="202"/>
        <v>0</v>
      </c>
      <c r="AC764" s="987">
        <f t="shared" si="202"/>
        <v>0</v>
      </c>
      <c r="AD764" s="987">
        <f t="shared" si="202"/>
        <v>0</v>
      </c>
      <c r="AE764" s="987">
        <f t="shared" si="202"/>
        <v>0</v>
      </c>
      <c r="AF764" s="987">
        <f t="shared" si="202"/>
        <v>0</v>
      </c>
      <c r="AG764" s="987">
        <f t="shared" si="202"/>
        <v>47.12</v>
      </c>
      <c r="AH764" s="987">
        <f t="shared" si="202"/>
        <v>0</v>
      </c>
      <c r="AI764" s="987">
        <f t="shared" si="202"/>
        <v>0</v>
      </c>
      <c r="AJ764" s="987">
        <f t="shared" si="202"/>
        <v>0</v>
      </c>
      <c r="AK764" s="987">
        <f t="shared" si="202"/>
        <v>0</v>
      </c>
      <c r="AL764" s="987">
        <f t="shared" si="203"/>
        <v>0</v>
      </c>
      <c r="AM764" s="987">
        <f t="shared" si="203"/>
        <v>0</v>
      </c>
      <c r="AN764" s="987">
        <f t="shared" si="203"/>
        <v>0</v>
      </c>
      <c r="AO764" s="987">
        <f t="shared" si="203"/>
        <v>0</v>
      </c>
      <c r="AP764" s="987">
        <f t="shared" si="203"/>
        <v>0</v>
      </c>
      <c r="AQ764" s="987">
        <f t="shared" si="203"/>
        <v>0</v>
      </c>
      <c r="AR764" s="987">
        <f t="shared" si="203"/>
        <v>0</v>
      </c>
    </row>
    <row r="765" spans="2:44">
      <c r="B765" s="948">
        <v>1227</v>
      </c>
      <c r="C765" s="950" t="s">
        <v>3521</v>
      </c>
      <c r="D765" s="951">
        <v>1284</v>
      </c>
      <c r="E765" s="951" t="s">
        <v>3538</v>
      </c>
      <c r="F765" s="948" t="s">
        <v>4902</v>
      </c>
      <c r="G765" s="949">
        <v>45217</v>
      </c>
      <c r="H765" s="948" t="s">
        <v>3540</v>
      </c>
      <c r="I765" s="948" t="s">
        <v>4849</v>
      </c>
      <c r="J765" s="948" t="s">
        <v>506</v>
      </c>
      <c r="K765" s="948" t="s">
        <v>4850</v>
      </c>
      <c r="L765" s="960">
        <v>267</v>
      </c>
      <c r="M765" s="987">
        <v>30.630000000000003</v>
      </c>
      <c r="N765" s="987">
        <v>6.13</v>
      </c>
      <c r="O765" s="987">
        <f t="shared" si="190"/>
        <v>36.760000000000005</v>
      </c>
      <c r="P765" s="987"/>
      <c r="Q765" s="987"/>
      <c r="R765" s="987"/>
      <c r="S765" s="987"/>
      <c r="T765" s="987"/>
      <c r="U765" s="987"/>
      <c r="V765" s="987">
        <f t="shared" si="204"/>
        <v>36.760000000000005</v>
      </c>
      <c r="W765" s="987"/>
      <c r="X765" s="987"/>
      <c r="Y765" s="987"/>
      <c r="Z765" s="987">
        <f t="shared" si="191"/>
        <v>0</v>
      </c>
      <c r="AA765" s="987"/>
      <c r="AB765" s="987">
        <f t="shared" si="202"/>
        <v>0</v>
      </c>
      <c r="AC765" s="987">
        <f t="shared" si="202"/>
        <v>0</v>
      </c>
      <c r="AD765" s="987">
        <f t="shared" si="202"/>
        <v>0</v>
      </c>
      <c r="AE765" s="987">
        <f t="shared" si="202"/>
        <v>0</v>
      </c>
      <c r="AF765" s="987">
        <f t="shared" si="202"/>
        <v>0</v>
      </c>
      <c r="AG765" s="987">
        <f t="shared" si="202"/>
        <v>30.630000000000003</v>
      </c>
      <c r="AH765" s="987">
        <f t="shared" si="202"/>
        <v>0</v>
      </c>
      <c r="AI765" s="987">
        <f t="shared" si="202"/>
        <v>0</v>
      </c>
      <c r="AJ765" s="987">
        <f t="shared" si="202"/>
        <v>0</v>
      </c>
      <c r="AK765" s="987">
        <f t="shared" si="202"/>
        <v>0</v>
      </c>
      <c r="AL765" s="987">
        <f t="shared" si="203"/>
        <v>0</v>
      </c>
      <c r="AM765" s="987">
        <f t="shared" si="203"/>
        <v>0</v>
      </c>
      <c r="AN765" s="987">
        <f t="shared" si="203"/>
        <v>0</v>
      </c>
      <c r="AO765" s="987">
        <f t="shared" si="203"/>
        <v>0</v>
      </c>
      <c r="AP765" s="987">
        <f t="shared" si="203"/>
        <v>0</v>
      </c>
      <c r="AQ765" s="987">
        <f t="shared" si="203"/>
        <v>0</v>
      </c>
      <c r="AR765" s="987">
        <f t="shared" si="203"/>
        <v>0</v>
      </c>
    </row>
    <row r="766" spans="2:44">
      <c r="B766" s="948">
        <v>1228</v>
      </c>
      <c r="C766" s="950" t="s">
        <v>3521</v>
      </c>
      <c r="D766" s="951">
        <v>1285</v>
      </c>
      <c r="E766" s="951" t="s">
        <v>3538</v>
      </c>
      <c r="F766" s="948" t="s">
        <v>4903</v>
      </c>
      <c r="G766" s="949">
        <v>45253</v>
      </c>
      <c r="H766" s="948" t="s">
        <v>3540</v>
      </c>
      <c r="I766" s="948" t="s">
        <v>4849</v>
      </c>
      <c r="J766" s="948" t="s">
        <v>506</v>
      </c>
      <c r="K766" s="948" t="s">
        <v>4850</v>
      </c>
      <c r="L766" s="960">
        <v>267</v>
      </c>
      <c r="M766" s="987">
        <v>16.45</v>
      </c>
      <c r="N766" s="987">
        <v>3.29</v>
      </c>
      <c r="O766" s="987">
        <f t="shared" si="190"/>
        <v>19.739999999999998</v>
      </c>
      <c r="P766" s="987"/>
      <c r="Q766" s="987"/>
      <c r="R766" s="987"/>
      <c r="S766" s="987"/>
      <c r="T766" s="987"/>
      <c r="U766" s="987"/>
      <c r="V766" s="987">
        <f t="shared" si="204"/>
        <v>19.739999999999998</v>
      </c>
      <c r="W766" s="987"/>
      <c r="X766" s="987"/>
      <c r="Y766" s="987"/>
      <c r="Z766" s="987">
        <f t="shared" si="191"/>
        <v>0</v>
      </c>
      <c r="AA766" s="987"/>
      <c r="AB766" s="987">
        <f t="shared" si="202"/>
        <v>0</v>
      </c>
      <c r="AC766" s="987">
        <f t="shared" si="202"/>
        <v>0</v>
      </c>
      <c r="AD766" s="987">
        <f t="shared" si="202"/>
        <v>0</v>
      </c>
      <c r="AE766" s="987">
        <f t="shared" si="202"/>
        <v>0</v>
      </c>
      <c r="AF766" s="987">
        <f t="shared" si="202"/>
        <v>0</v>
      </c>
      <c r="AG766" s="987">
        <f t="shared" si="202"/>
        <v>16.45</v>
      </c>
      <c r="AH766" s="987">
        <f t="shared" si="202"/>
        <v>0</v>
      </c>
      <c r="AI766" s="987">
        <f t="shared" si="202"/>
        <v>0</v>
      </c>
      <c r="AJ766" s="987">
        <f t="shared" si="202"/>
        <v>0</v>
      </c>
      <c r="AK766" s="987">
        <f t="shared" si="202"/>
        <v>0</v>
      </c>
      <c r="AL766" s="987">
        <f t="shared" si="203"/>
        <v>0</v>
      </c>
      <c r="AM766" s="987">
        <f t="shared" si="203"/>
        <v>0</v>
      </c>
      <c r="AN766" s="987">
        <f t="shared" si="203"/>
        <v>0</v>
      </c>
      <c r="AO766" s="987">
        <f t="shared" si="203"/>
        <v>0</v>
      </c>
      <c r="AP766" s="987">
        <f t="shared" si="203"/>
        <v>0</v>
      </c>
      <c r="AQ766" s="987">
        <f t="shared" si="203"/>
        <v>0</v>
      </c>
      <c r="AR766" s="987">
        <f t="shared" si="203"/>
        <v>0</v>
      </c>
    </row>
    <row r="767" spans="2:44">
      <c r="B767" s="948">
        <v>1229</v>
      </c>
      <c r="C767" s="950" t="s">
        <v>3521</v>
      </c>
      <c r="D767" s="951">
        <v>1286</v>
      </c>
      <c r="E767" s="951" t="s">
        <v>3538</v>
      </c>
      <c r="F767" s="948" t="s">
        <v>4904</v>
      </c>
      <c r="G767" s="949">
        <v>45223</v>
      </c>
      <c r="H767" s="948" t="s">
        <v>3540</v>
      </c>
      <c r="I767" s="948" t="s">
        <v>4849</v>
      </c>
      <c r="J767" s="948" t="s">
        <v>506</v>
      </c>
      <c r="K767" s="948" t="s">
        <v>4850</v>
      </c>
      <c r="L767" s="960">
        <v>267</v>
      </c>
      <c r="M767" s="987">
        <v>2.25</v>
      </c>
      <c r="N767" s="987">
        <v>0.45</v>
      </c>
      <c r="O767" s="987">
        <f t="shared" si="190"/>
        <v>2.7</v>
      </c>
      <c r="P767" s="987"/>
      <c r="Q767" s="987"/>
      <c r="R767" s="987"/>
      <c r="S767" s="987"/>
      <c r="T767" s="987"/>
      <c r="U767" s="987"/>
      <c r="V767" s="987">
        <f t="shared" si="204"/>
        <v>2.7</v>
      </c>
      <c r="W767" s="987"/>
      <c r="X767" s="987"/>
      <c r="Y767" s="987"/>
      <c r="Z767" s="987">
        <f t="shared" si="191"/>
        <v>0</v>
      </c>
      <c r="AA767" s="987"/>
      <c r="AB767" s="987">
        <f t="shared" si="202"/>
        <v>0</v>
      </c>
      <c r="AC767" s="987">
        <f t="shared" si="202"/>
        <v>0</v>
      </c>
      <c r="AD767" s="987">
        <f t="shared" si="202"/>
        <v>0</v>
      </c>
      <c r="AE767" s="987">
        <f t="shared" si="202"/>
        <v>0</v>
      </c>
      <c r="AF767" s="987">
        <f t="shared" si="202"/>
        <v>0</v>
      </c>
      <c r="AG767" s="987">
        <f t="shared" si="202"/>
        <v>2.25</v>
      </c>
      <c r="AH767" s="987">
        <f t="shared" si="202"/>
        <v>0</v>
      </c>
      <c r="AI767" s="987">
        <f t="shared" si="202"/>
        <v>0</v>
      </c>
      <c r="AJ767" s="987">
        <f t="shared" si="202"/>
        <v>0</v>
      </c>
      <c r="AK767" s="987">
        <f t="shared" si="202"/>
        <v>0</v>
      </c>
      <c r="AL767" s="987">
        <f t="shared" si="203"/>
        <v>0</v>
      </c>
      <c r="AM767" s="987">
        <f t="shared" si="203"/>
        <v>0</v>
      </c>
      <c r="AN767" s="987">
        <f t="shared" si="203"/>
        <v>0</v>
      </c>
      <c r="AO767" s="987">
        <f t="shared" si="203"/>
        <v>0</v>
      </c>
      <c r="AP767" s="987">
        <f t="shared" si="203"/>
        <v>0</v>
      </c>
      <c r="AQ767" s="987">
        <f t="shared" si="203"/>
        <v>0</v>
      </c>
      <c r="AR767" s="987">
        <f t="shared" si="203"/>
        <v>0</v>
      </c>
    </row>
    <row r="768" spans="2:44">
      <c r="B768" s="948">
        <v>1230</v>
      </c>
      <c r="C768" s="950" t="s">
        <v>3521</v>
      </c>
      <c r="D768" s="951">
        <v>1287</v>
      </c>
      <c r="E768" s="951" t="s">
        <v>3538</v>
      </c>
      <c r="F768" s="948" t="s">
        <v>4905</v>
      </c>
      <c r="G768" s="949">
        <v>45227</v>
      </c>
      <c r="H768" s="948" t="s">
        <v>3540</v>
      </c>
      <c r="I768" s="948" t="s">
        <v>4849</v>
      </c>
      <c r="J768" s="948" t="s">
        <v>506</v>
      </c>
      <c r="K768" s="948" t="s">
        <v>4850</v>
      </c>
      <c r="L768" s="960">
        <v>267</v>
      </c>
      <c r="M768" s="987">
        <v>12.11</v>
      </c>
      <c r="N768" s="987">
        <v>2.42</v>
      </c>
      <c r="O768" s="987">
        <f t="shared" si="190"/>
        <v>14.53</v>
      </c>
      <c r="P768" s="987"/>
      <c r="Q768" s="987"/>
      <c r="R768" s="987"/>
      <c r="S768" s="987"/>
      <c r="T768" s="987"/>
      <c r="U768" s="987"/>
      <c r="V768" s="987">
        <f t="shared" si="204"/>
        <v>14.53</v>
      </c>
      <c r="W768" s="987"/>
      <c r="X768" s="987"/>
      <c r="Y768" s="987"/>
      <c r="Z768" s="987">
        <f t="shared" si="191"/>
        <v>0</v>
      </c>
      <c r="AA768" s="987"/>
      <c r="AB768" s="987">
        <f t="shared" ref="AB768:AK777" si="205">IF(AB$6-$L768=0,$M768,0)</f>
        <v>0</v>
      </c>
      <c r="AC768" s="987">
        <f t="shared" si="205"/>
        <v>0</v>
      </c>
      <c r="AD768" s="987">
        <f t="shared" si="205"/>
        <v>0</v>
      </c>
      <c r="AE768" s="987">
        <f t="shared" si="205"/>
        <v>0</v>
      </c>
      <c r="AF768" s="987">
        <f t="shared" si="205"/>
        <v>0</v>
      </c>
      <c r="AG768" s="987">
        <f t="shared" si="205"/>
        <v>12.11</v>
      </c>
      <c r="AH768" s="987">
        <f t="shared" si="205"/>
        <v>0</v>
      </c>
      <c r="AI768" s="987">
        <f t="shared" si="205"/>
        <v>0</v>
      </c>
      <c r="AJ768" s="987">
        <f t="shared" si="205"/>
        <v>0</v>
      </c>
      <c r="AK768" s="987">
        <f t="shared" si="205"/>
        <v>0</v>
      </c>
      <c r="AL768" s="987">
        <f t="shared" ref="AL768:AR777" si="206">IF(AL$6-$L768=0,$M768,0)</f>
        <v>0</v>
      </c>
      <c r="AM768" s="987">
        <f t="shared" si="206"/>
        <v>0</v>
      </c>
      <c r="AN768" s="987">
        <f t="shared" si="206"/>
        <v>0</v>
      </c>
      <c r="AO768" s="987">
        <f t="shared" si="206"/>
        <v>0</v>
      </c>
      <c r="AP768" s="987">
        <f t="shared" si="206"/>
        <v>0</v>
      </c>
      <c r="AQ768" s="987">
        <f t="shared" si="206"/>
        <v>0</v>
      </c>
      <c r="AR768" s="987">
        <f t="shared" si="206"/>
        <v>0</v>
      </c>
    </row>
    <row r="769" spans="2:44">
      <c r="B769" s="948">
        <v>1231</v>
      </c>
      <c r="C769" s="950" t="s">
        <v>3521</v>
      </c>
      <c r="D769" s="951">
        <v>1288</v>
      </c>
      <c r="E769" s="951" t="s">
        <v>3538</v>
      </c>
      <c r="F769" s="948" t="s">
        <v>4906</v>
      </c>
      <c r="G769" s="949">
        <v>45259</v>
      </c>
      <c r="H769" s="948" t="s">
        <v>3540</v>
      </c>
      <c r="I769" s="948" t="s">
        <v>4849</v>
      </c>
      <c r="J769" s="948" t="s">
        <v>506</v>
      </c>
      <c r="K769" s="948" t="s">
        <v>4850</v>
      </c>
      <c r="L769" s="960">
        <v>267</v>
      </c>
      <c r="M769" s="987">
        <v>12.379999999999999</v>
      </c>
      <c r="N769" s="987">
        <v>2.48</v>
      </c>
      <c r="O769" s="987">
        <f t="shared" si="190"/>
        <v>14.86</v>
      </c>
      <c r="P769" s="987"/>
      <c r="Q769" s="987"/>
      <c r="R769" s="987"/>
      <c r="S769" s="987"/>
      <c r="T769" s="987"/>
      <c r="U769" s="987"/>
      <c r="V769" s="987">
        <f t="shared" si="204"/>
        <v>14.86</v>
      </c>
      <c r="W769" s="987"/>
      <c r="X769" s="987"/>
      <c r="Y769" s="987"/>
      <c r="Z769" s="987">
        <f t="shared" si="191"/>
        <v>0</v>
      </c>
      <c r="AA769" s="987"/>
      <c r="AB769" s="987">
        <f t="shared" si="205"/>
        <v>0</v>
      </c>
      <c r="AC769" s="987">
        <f t="shared" si="205"/>
        <v>0</v>
      </c>
      <c r="AD769" s="987">
        <f t="shared" si="205"/>
        <v>0</v>
      </c>
      <c r="AE769" s="987">
        <f t="shared" si="205"/>
        <v>0</v>
      </c>
      <c r="AF769" s="987">
        <f t="shared" si="205"/>
        <v>0</v>
      </c>
      <c r="AG769" s="987">
        <f t="shared" si="205"/>
        <v>12.379999999999999</v>
      </c>
      <c r="AH769" s="987">
        <f t="shared" si="205"/>
        <v>0</v>
      </c>
      <c r="AI769" s="987">
        <f t="shared" si="205"/>
        <v>0</v>
      </c>
      <c r="AJ769" s="987">
        <f t="shared" si="205"/>
        <v>0</v>
      </c>
      <c r="AK769" s="987">
        <f t="shared" si="205"/>
        <v>0</v>
      </c>
      <c r="AL769" s="987">
        <f t="shared" si="206"/>
        <v>0</v>
      </c>
      <c r="AM769" s="987">
        <f t="shared" si="206"/>
        <v>0</v>
      </c>
      <c r="AN769" s="987">
        <f t="shared" si="206"/>
        <v>0</v>
      </c>
      <c r="AO769" s="987">
        <f t="shared" si="206"/>
        <v>0</v>
      </c>
      <c r="AP769" s="987">
        <f t="shared" si="206"/>
        <v>0</v>
      </c>
      <c r="AQ769" s="987">
        <f t="shared" si="206"/>
        <v>0</v>
      </c>
      <c r="AR769" s="987">
        <f t="shared" si="206"/>
        <v>0</v>
      </c>
    </row>
    <row r="770" spans="2:44">
      <c r="B770" s="948">
        <v>1232</v>
      </c>
      <c r="C770" s="950" t="s">
        <v>3521</v>
      </c>
      <c r="D770" s="951">
        <v>1289</v>
      </c>
      <c r="E770" s="951" t="s">
        <v>3538</v>
      </c>
      <c r="F770" s="948" t="s">
        <v>4907</v>
      </c>
      <c r="G770" s="949">
        <v>45188</v>
      </c>
      <c r="H770" s="948" t="s">
        <v>3540</v>
      </c>
      <c r="I770" s="948" t="s">
        <v>4849</v>
      </c>
      <c r="J770" s="948" t="s">
        <v>506</v>
      </c>
      <c r="K770" s="948" t="s">
        <v>4850</v>
      </c>
      <c r="L770" s="960">
        <v>267</v>
      </c>
      <c r="M770" s="987">
        <v>85.24</v>
      </c>
      <c r="N770" s="987">
        <v>17.05</v>
      </c>
      <c r="O770" s="987">
        <f t="shared" si="190"/>
        <v>102.28999999999999</v>
      </c>
      <c r="P770" s="987"/>
      <c r="Q770" s="987"/>
      <c r="R770" s="987"/>
      <c r="S770" s="987"/>
      <c r="T770" s="987"/>
      <c r="U770" s="987"/>
      <c r="V770" s="987">
        <f t="shared" si="204"/>
        <v>102.28999999999999</v>
      </c>
      <c r="W770" s="987"/>
      <c r="X770" s="987"/>
      <c r="Y770" s="987"/>
      <c r="Z770" s="987">
        <f t="shared" si="191"/>
        <v>0</v>
      </c>
      <c r="AA770" s="987"/>
      <c r="AB770" s="987">
        <f t="shared" si="205"/>
        <v>0</v>
      </c>
      <c r="AC770" s="987">
        <f t="shared" si="205"/>
        <v>0</v>
      </c>
      <c r="AD770" s="987">
        <f t="shared" si="205"/>
        <v>0</v>
      </c>
      <c r="AE770" s="987">
        <f t="shared" si="205"/>
        <v>0</v>
      </c>
      <c r="AF770" s="987">
        <f t="shared" si="205"/>
        <v>0</v>
      </c>
      <c r="AG770" s="987">
        <f t="shared" si="205"/>
        <v>85.24</v>
      </c>
      <c r="AH770" s="987">
        <f t="shared" si="205"/>
        <v>0</v>
      </c>
      <c r="AI770" s="987">
        <f t="shared" si="205"/>
        <v>0</v>
      </c>
      <c r="AJ770" s="987">
        <f t="shared" si="205"/>
        <v>0</v>
      </c>
      <c r="AK770" s="987">
        <f t="shared" si="205"/>
        <v>0</v>
      </c>
      <c r="AL770" s="987">
        <f t="shared" si="206"/>
        <v>0</v>
      </c>
      <c r="AM770" s="987">
        <f t="shared" si="206"/>
        <v>0</v>
      </c>
      <c r="AN770" s="987">
        <f t="shared" si="206"/>
        <v>0</v>
      </c>
      <c r="AO770" s="987">
        <f t="shared" si="206"/>
        <v>0</v>
      </c>
      <c r="AP770" s="987">
        <f t="shared" si="206"/>
        <v>0</v>
      </c>
      <c r="AQ770" s="987">
        <f t="shared" si="206"/>
        <v>0</v>
      </c>
      <c r="AR770" s="987">
        <f t="shared" si="206"/>
        <v>0</v>
      </c>
    </row>
    <row r="771" spans="2:44">
      <c r="B771" s="948">
        <v>1233</v>
      </c>
      <c r="C771" s="950" t="s">
        <v>3521</v>
      </c>
      <c r="D771" s="951">
        <v>1290</v>
      </c>
      <c r="E771" s="951" t="s">
        <v>3538</v>
      </c>
      <c r="F771" s="948" t="s">
        <v>4908</v>
      </c>
      <c r="G771" s="949">
        <v>45188</v>
      </c>
      <c r="H771" s="948" t="s">
        <v>3540</v>
      </c>
      <c r="I771" s="948" t="s">
        <v>4849</v>
      </c>
      <c r="J771" s="948" t="s">
        <v>506</v>
      </c>
      <c r="K771" s="948" t="s">
        <v>4850</v>
      </c>
      <c r="L771" s="960">
        <v>267</v>
      </c>
      <c r="M771" s="987">
        <v>33.880000000000003</v>
      </c>
      <c r="N771" s="987">
        <v>6.7799999999999994</v>
      </c>
      <c r="O771" s="987">
        <f t="shared" si="190"/>
        <v>40.660000000000004</v>
      </c>
      <c r="P771" s="987"/>
      <c r="Q771" s="987"/>
      <c r="R771" s="987"/>
      <c r="S771" s="987"/>
      <c r="T771" s="987"/>
      <c r="U771" s="987"/>
      <c r="V771" s="987">
        <f t="shared" si="204"/>
        <v>40.660000000000004</v>
      </c>
      <c r="W771" s="987"/>
      <c r="X771" s="987"/>
      <c r="Y771" s="987"/>
      <c r="Z771" s="987">
        <f t="shared" si="191"/>
        <v>0</v>
      </c>
      <c r="AA771" s="987"/>
      <c r="AB771" s="987">
        <f t="shared" si="205"/>
        <v>0</v>
      </c>
      <c r="AC771" s="987">
        <f t="shared" si="205"/>
        <v>0</v>
      </c>
      <c r="AD771" s="987">
        <f t="shared" si="205"/>
        <v>0</v>
      </c>
      <c r="AE771" s="987">
        <f t="shared" si="205"/>
        <v>0</v>
      </c>
      <c r="AF771" s="987">
        <f t="shared" si="205"/>
        <v>0</v>
      </c>
      <c r="AG771" s="987">
        <f t="shared" si="205"/>
        <v>33.880000000000003</v>
      </c>
      <c r="AH771" s="987">
        <f t="shared" si="205"/>
        <v>0</v>
      </c>
      <c r="AI771" s="987">
        <f t="shared" si="205"/>
        <v>0</v>
      </c>
      <c r="AJ771" s="987">
        <f t="shared" si="205"/>
        <v>0</v>
      </c>
      <c r="AK771" s="987">
        <f t="shared" si="205"/>
        <v>0</v>
      </c>
      <c r="AL771" s="987">
        <f t="shared" si="206"/>
        <v>0</v>
      </c>
      <c r="AM771" s="987">
        <f t="shared" si="206"/>
        <v>0</v>
      </c>
      <c r="AN771" s="987">
        <f t="shared" si="206"/>
        <v>0</v>
      </c>
      <c r="AO771" s="987">
        <f t="shared" si="206"/>
        <v>0</v>
      </c>
      <c r="AP771" s="987">
        <f t="shared" si="206"/>
        <v>0</v>
      </c>
      <c r="AQ771" s="987">
        <f t="shared" si="206"/>
        <v>0</v>
      </c>
      <c r="AR771" s="987">
        <f t="shared" si="206"/>
        <v>0</v>
      </c>
    </row>
    <row r="772" spans="2:44">
      <c r="B772" s="948">
        <v>1234</v>
      </c>
      <c r="C772" s="950" t="s">
        <v>3521</v>
      </c>
      <c r="D772" s="951">
        <v>1291</v>
      </c>
      <c r="E772" s="951" t="s">
        <v>3538</v>
      </c>
      <c r="F772" s="948" t="s">
        <v>4909</v>
      </c>
      <c r="G772" s="949">
        <v>45188</v>
      </c>
      <c r="H772" s="948" t="s">
        <v>3540</v>
      </c>
      <c r="I772" s="948" t="s">
        <v>4849</v>
      </c>
      <c r="J772" s="948" t="s">
        <v>506</v>
      </c>
      <c r="K772" s="948" t="s">
        <v>4850</v>
      </c>
      <c r="L772" s="960">
        <v>267</v>
      </c>
      <c r="M772" s="987">
        <v>4.08</v>
      </c>
      <c r="N772" s="987">
        <v>0.80999999999999994</v>
      </c>
      <c r="O772" s="987">
        <f t="shared" si="190"/>
        <v>4.8899999999999997</v>
      </c>
      <c r="P772" s="987"/>
      <c r="Q772" s="987"/>
      <c r="R772" s="987"/>
      <c r="S772" s="987"/>
      <c r="T772" s="987"/>
      <c r="U772" s="987"/>
      <c r="V772" s="987">
        <f t="shared" si="204"/>
        <v>4.8899999999999997</v>
      </c>
      <c r="W772" s="987"/>
      <c r="X772" s="987"/>
      <c r="Y772" s="987"/>
      <c r="Z772" s="987">
        <f t="shared" si="191"/>
        <v>0</v>
      </c>
      <c r="AA772" s="987"/>
      <c r="AB772" s="987">
        <f t="shared" si="205"/>
        <v>0</v>
      </c>
      <c r="AC772" s="987">
        <f t="shared" si="205"/>
        <v>0</v>
      </c>
      <c r="AD772" s="987">
        <f t="shared" si="205"/>
        <v>0</v>
      </c>
      <c r="AE772" s="987">
        <f t="shared" si="205"/>
        <v>0</v>
      </c>
      <c r="AF772" s="987">
        <f t="shared" si="205"/>
        <v>0</v>
      </c>
      <c r="AG772" s="987">
        <f t="shared" si="205"/>
        <v>4.08</v>
      </c>
      <c r="AH772" s="987">
        <f t="shared" si="205"/>
        <v>0</v>
      </c>
      <c r="AI772" s="987">
        <f t="shared" si="205"/>
        <v>0</v>
      </c>
      <c r="AJ772" s="987">
        <f t="shared" si="205"/>
        <v>0</v>
      </c>
      <c r="AK772" s="987">
        <f t="shared" si="205"/>
        <v>0</v>
      </c>
      <c r="AL772" s="987">
        <f t="shared" si="206"/>
        <v>0</v>
      </c>
      <c r="AM772" s="987">
        <f t="shared" si="206"/>
        <v>0</v>
      </c>
      <c r="AN772" s="987">
        <f t="shared" si="206"/>
        <v>0</v>
      </c>
      <c r="AO772" s="987">
        <f t="shared" si="206"/>
        <v>0</v>
      </c>
      <c r="AP772" s="987">
        <f t="shared" si="206"/>
        <v>0</v>
      </c>
      <c r="AQ772" s="987">
        <f t="shared" si="206"/>
        <v>0</v>
      </c>
      <c r="AR772" s="987">
        <f t="shared" si="206"/>
        <v>0</v>
      </c>
    </row>
    <row r="773" spans="2:44">
      <c r="B773" s="948">
        <v>22</v>
      </c>
      <c r="C773" s="950" t="s">
        <v>3518</v>
      </c>
      <c r="D773" s="951">
        <v>22</v>
      </c>
      <c r="E773" s="951" t="s">
        <v>3538</v>
      </c>
      <c r="F773" s="948" t="s">
        <v>4910</v>
      </c>
      <c r="G773" s="949">
        <v>44978</v>
      </c>
      <c r="H773" s="948" t="s">
        <v>4911</v>
      </c>
      <c r="I773" s="948" t="s">
        <v>4912</v>
      </c>
      <c r="J773" s="948" t="s">
        <v>499</v>
      </c>
      <c r="K773" s="948" t="s">
        <v>4913</v>
      </c>
      <c r="L773" s="960">
        <v>264</v>
      </c>
      <c r="M773" s="987">
        <v>5.55</v>
      </c>
      <c r="N773" s="987">
        <v>0</v>
      </c>
      <c r="O773" s="987">
        <f t="shared" si="190"/>
        <v>5.55</v>
      </c>
      <c r="P773" s="987" t="s">
        <v>4914</v>
      </c>
      <c r="Q773" s="987"/>
      <c r="R773" s="987"/>
      <c r="S773" s="987"/>
      <c r="T773" s="987"/>
      <c r="U773" s="987"/>
      <c r="V773" s="987"/>
      <c r="W773" s="987"/>
      <c r="X773" s="987">
        <f t="shared" ref="X773:X780" si="207">O773</f>
        <v>5.55</v>
      </c>
      <c r="Y773" s="987"/>
      <c r="Z773" s="987">
        <f t="shared" si="191"/>
        <v>0</v>
      </c>
      <c r="AA773" s="987"/>
      <c r="AB773" s="987">
        <f t="shared" si="205"/>
        <v>0</v>
      </c>
      <c r="AC773" s="987">
        <f t="shared" si="205"/>
        <v>0</v>
      </c>
      <c r="AD773" s="987">
        <f t="shared" si="205"/>
        <v>5.55</v>
      </c>
      <c r="AE773" s="987">
        <f t="shared" si="205"/>
        <v>0</v>
      </c>
      <c r="AF773" s="987">
        <f t="shared" si="205"/>
        <v>0</v>
      </c>
      <c r="AG773" s="987">
        <f t="shared" si="205"/>
        <v>0</v>
      </c>
      <c r="AH773" s="987">
        <f t="shared" si="205"/>
        <v>0</v>
      </c>
      <c r="AI773" s="987">
        <f t="shared" si="205"/>
        <v>0</v>
      </c>
      <c r="AJ773" s="987">
        <f t="shared" si="205"/>
        <v>0</v>
      </c>
      <c r="AK773" s="987">
        <f t="shared" si="205"/>
        <v>0</v>
      </c>
      <c r="AL773" s="987">
        <f t="shared" si="206"/>
        <v>0</v>
      </c>
      <c r="AM773" s="987">
        <f t="shared" si="206"/>
        <v>0</v>
      </c>
      <c r="AN773" s="987">
        <f t="shared" si="206"/>
        <v>0</v>
      </c>
      <c r="AO773" s="987">
        <f t="shared" si="206"/>
        <v>0</v>
      </c>
      <c r="AP773" s="987">
        <f t="shared" si="206"/>
        <v>0</v>
      </c>
      <c r="AQ773" s="987">
        <f t="shared" si="206"/>
        <v>0</v>
      </c>
      <c r="AR773" s="987">
        <f t="shared" si="206"/>
        <v>0</v>
      </c>
    </row>
    <row r="774" spans="2:44">
      <c r="B774" s="948">
        <v>16</v>
      </c>
      <c r="C774" s="950" t="s">
        <v>3518</v>
      </c>
      <c r="D774" s="951">
        <v>16</v>
      </c>
      <c r="E774" s="951" t="s">
        <v>3538</v>
      </c>
      <c r="F774" s="948" t="s">
        <v>4915</v>
      </c>
      <c r="G774" s="949">
        <v>44945</v>
      </c>
      <c r="H774" s="948" t="s">
        <v>4848</v>
      </c>
      <c r="I774" s="948" t="s">
        <v>4916</v>
      </c>
      <c r="J774" s="948" t="s">
        <v>497</v>
      </c>
      <c r="K774" s="948" t="s">
        <v>4309</v>
      </c>
      <c r="L774" s="960">
        <v>261</v>
      </c>
      <c r="M774" s="987">
        <v>57</v>
      </c>
      <c r="N774" s="987">
        <v>0</v>
      </c>
      <c r="O774" s="987">
        <f t="shared" si="190"/>
        <v>57</v>
      </c>
      <c r="P774" s="987" t="s">
        <v>61</v>
      </c>
      <c r="Q774" s="987"/>
      <c r="R774" s="987"/>
      <c r="S774" s="987"/>
      <c r="T774" s="987"/>
      <c r="U774" s="987"/>
      <c r="V774" s="987"/>
      <c r="W774" s="987"/>
      <c r="X774" s="987">
        <f t="shared" si="207"/>
        <v>57</v>
      </c>
      <c r="Y774" s="987"/>
      <c r="Z774" s="987">
        <f t="shared" si="191"/>
        <v>0</v>
      </c>
      <c r="AA774" s="987"/>
      <c r="AB774" s="987">
        <f t="shared" si="205"/>
        <v>0</v>
      </c>
      <c r="AC774" s="987">
        <f t="shared" si="205"/>
        <v>57</v>
      </c>
      <c r="AD774" s="987">
        <f t="shared" si="205"/>
        <v>0</v>
      </c>
      <c r="AE774" s="987">
        <f t="shared" si="205"/>
        <v>0</v>
      </c>
      <c r="AF774" s="987">
        <f t="shared" si="205"/>
        <v>0</v>
      </c>
      <c r="AG774" s="987">
        <f t="shared" si="205"/>
        <v>0</v>
      </c>
      <c r="AH774" s="987">
        <f t="shared" si="205"/>
        <v>0</v>
      </c>
      <c r="AI774" s="987">
        <f t="shared" si="205"/>
        <v>0</v>
      </c>
      <c r="AJ774" s="987">
        <f t="shared" si="205"/>
        <v>0</v>
      </c>
      <c r="AK774" s="987">
        <f t="shared" si="205"/>
        <v>0</v>
      </c>
      <c r="AL774" s="987">
        <f t="shared" si="206"/>
        <v>0</v>
      </c>
      <c r="AM774" s="987">
        <f t="shared" si="206"/>
        <v>0</v>
      </c>
      <c r="AN774" s="987">
        <f t="shared" si="206"/>
        <v>0</v>
      </c>
      <c r="AO774" s="987">
        <f t="shared" si="206"/>
        <v>0</v>
      </c>
      <c r="AP774" s="987">
        <f t="shared" si="206"/>
        <v>0</v>
      </c>
      <c r="AQ774" s="987">
        <f t="shared" si="206"/>
        <v>0</v>
      </c>
      <c r="AR774" s="987">
        <f t="shared" si="206"/>
        <v>0</v>
      </c>
    </row>
    <row r="775" spans="2:44">
      <c r="B775" s="948">
        <v>17</v>
      </c>
      <c r="C775" s="950" t="s">
        <v>3518</v>
      </c>
      <c r="D775" s="951">
        <v>17</v>
      </c>
      <c r="E775" s="951" t="s">
        <v>3538</v>
      </c>
      <c r="F775" s="948" t="s">
        <v>4917</v>
      </c>
      <c r="G775" s="949">
        <v>44945</v>
      </c>
      <c r="H775" s="948" t="s">
        <v>4848</v>
      </c>
      <c r="I775" s="948" t="s">
        <v>4916</v>
      </c>
      <c r="J775" s="948" t="s">
        <v>497</v>
      </c>
      <c r="K775" s="948" t="s">
        <v>4309</v>
      </c>
      <c r="L775" s="960">
        <v>261</v>
      </c>
      <c r="M775" s="987">
        <v>38</v>
      </c>
      <c r="N775" s="987">
        <v>0</v>
      </c>
      <c r="O775" s="987">
        <f t="shared" si="190"/>
        <v>38</v>
      </c>
      <c r="P775" s="987" t="s">
        <v>61</v>
      </c>
      <c r="Q775" s="987"/>
      <c r="R775" s="987"/>
      <c r="S775" s="987"/>
      <c r="T775" s="987"/>
      <c r="U775" s="987"/>
      <c r="V775" s="987"/>
      <c r="W775" s="987"/>
      <c r="X775" s="987">
        <f t="shared" si="207"/>
        <v>38</v>
      </c>
      <c r="Y775" s="987"/>
      <c r="Z775" s="987">
        <f t="shared" si="191"/>
        <v>0</v>
      </c>
      <c r="AA775" s="987"/>
      <c r="AB775" s="987">
        <f t="shared" si="205"/>
        <v>0</v>
      </c>
      <c r="AC775" s="987">
        <f t="shared" si="205"/>
        <v>38</v>
      </c>
      <c r="AD775" s="987">
        <f t="shared" si="205"/>
        <v>0</v>
      </c>
      <c r="AE775" s="987">
        <f t="shared" si="205"/>
        <v>0</v>
      </c>
      <c r="AF775" s="987">
        <f t="shared" si="205"/>
        <v>0</v>
      </c>
      <c r="AG775" s="987">
        <f t="shared" si="205"/>
        <v>0</v>
      </c>
      <c r="AH775" s="987">
        <f t="shared" si="205"/>
        <v>0</v>
      </c>
      <c r="AI775" s="987">
        <f t="shared" si="205"/>
        <v>0</v>
      </c>
      <c r="AJ775" s="987">
        <f t="shared" si="205"/>
        <v>0</v>
      </c>
      <c r="AK775" s="987">
        <f t="shared" si="205"/>
        <v>0</v>
      </c>
      <c r="AL775" s="987">
        <f t="shared" si="206"/>
        <v>0</v>
      </c>
      <c r="AM775" s="987">
        <f t="shared" si="206"/>
        <v>0</v>
      </c>
      <c r="AN775" s="987">
        <f t="shared" si="206"/>
        <v>0</v>
      </c>
      <c r="AO775" s="987">
        <f t="shared" si="206"/>
        <v>0</v>
      </c>
      <c r="AP775" s="987">
        <f t="shared" si="206"/>
        <v>0</v>
      </c>
      <c r="AQ775" s="987">
        <f t="shared" si="206"/>
        <v>0</v>
      </c>
      <c r="AR775" s="987">
        <f t="shared" si="206"/>
        <v>0</v>
      </c>
    </row>
    <row r="776" spans="2:44">
      <c r="B776" s="948">
        <v>19</v>
      </c>
      <c r="C776" s="950" t="s">
        <v>3518</v>
      </c>
      <c r="D776" s="951">
        <v>19</v>
      </c>
      <c r="E776" s="951" t="s">
        <v>3538</v>
      </c>
      <c r="F776" s="948" t="s">
        <v>4918</v>
      </c>
      <c r="G776" s="949">
        <v>44951</v>
      </c>
      <c r="H776" s="948" t="s">
        <v>4852</v>
      </c>
      <c r="I776" s="948" t="s">
        <v>4916</v>
      </c>
      <c r="J776" s="948" t="s">
        <v>497</v>
      </c>
      <c r="K776" s="948" t="s">
        <v>4309</v>
      </c>
      <c r="L776" s="960">
        <v>261</v>
      </c>
      <c r="M776" s="987">
        <v>85.12</v>
      </c>
      <c r="N776" s="987">
        <v>17.03</v>
      </c>
      <c r="O776" s="987">
        <f t="shared" ref="O776:O839" si="208">M776+N776</f>
        <v>102.15</v>
      </c>
      <c r="P776" s="987" t="s">
        <v>2559</v>
      </c>
      <c r="Q776" s="987"/>
      <c r="R776" s="987"/>
      <c r="S776" s="987"/>
      <c r="T776" s="987"/>
      <c r="U776" s="987"/>
      <c r="V776" s="987"/>
      <c r="W776" s="987"/>
      <c r="X776" s="987">
        <f t="shared" si="207"/>
        <v>102.15</v>
      </c>
      <c r="Y776" s="987"/>
      <c r="Z776" s="987">
        <f t="shared" ref="Z776:Z839" si="209">O776-SUM(T776:Y776)+S776+R776</f>
        <v>0</v>
      </c>
      <c r="AA776" s="987"/>
      <c r="AB776" s="987">
        <f t="shared" si="205"/>
        <v>0</v>
      </c>
      <c r="AC776" s="987">
        <f t="shared" si="205"/>
        <v>85.12</v>
      </c>
      <c r="AD776" s="987">
        <f t="shared" si="205"/>
        <v>0</v>
      </c>
      <c r="AE776" s="987">
        <f t="shared" si="205"/>
        <v>0</v>
      </c>
      <c r="AF776" s="987">
        <f t="shared" si="205"/>
        <v>0</v>
      </c>
      <c r="AG776" s="987">
        <f t="shared" si="205"/>
        <v>0</v>
      </c>
      <c r="AH776" s="987">
        <f t="shared" si="205"/>
        <v>0</v>
      </c>
      <c r="AI776" s="987">
        <f t="shared" si="205"/>
        <v>0</v>
      </c>
      <c r="AJ776" s="987">
        <f t="shared" si="205"/>
        <v>0</v>
      </c>
      <c r="AK776" s="987">
        <f t="shared" si="205"/>
        <v>0</v>
      </c>
      <c r="AL776" s="987">
        <f t="shared" si="206"/>
        <v>0</v>
      </c>
      <c r="AM776" s="987">
        <f t="shared" si="206"/>
        <v>0</v>
      </c>
      <c r="AN776" s="987">
        <f t="shared" si="206"/>
        <v>0</v>
      </c>
      <c r="AO776" s="987">
        <f t="shared" si="206"/>
        <v>0</v>
      </c>
      <c r="AP776" s="987">
        <f t="shared" si="206"/>
        <v>0</v>
      </c>
      <c r="AQ776" s="987">
        <f t="shared" si="206"/>
        <v>0</v>
      </c>
      <c r="AR776" s="987">
        <f t="shared" si="206"/>
        <v>0</v>
      </c>
    </row>
    <row r="777" spans="2:44">
      <c r="B777" s="948">
        <v>24</v>
      </c>
      <c r="C777" s="950" t="s">
        <v>3518</v>
      </c>
      <c r="D777" s="951">
        <v>24</v>
      </c>
      <c r="E777" s="951" t="s">
        <v>3538</v>
      </c>
      <c r="F777" s="948" t="s">
        <v>4919</v>
      </c>
      <c r="G777" s="949">
        <v>44962</v>
      </c>
      <c r="H777" s="948" t="s">
        <v>4815</v>
      </c>
      <c r="I777" s="948" t="s">
        <v>4916</v>
      </c>
      <c r="J777" s="948" t="s">
        <v>497</v>
      </c>
      <c r="K777" s="948" t="s">
        <v>4309</v>
      </c>
      <c r="L777" s="960">
        <v>261</v>
      </c>
      <c r="M777" s="987">
        <v>291.65999999999997</v>
      </c>
      <c r="N777" s="987">
        <v>0</v>
      </c>
      <c r="O777" s="987">
        <f t="shared" si="208"/>
        <v>291.65999999999997</v>
      </c>
      <c r="P777" s="987" t="s">
        <v>2559</v>
      </c>
      <c r="Q777" s="987"/>
      <c r="R777" s="987"/>
      <c r="S777" s="987"/>
      <c r="T777" s="987"/>
      <c r="U777" s="987"/>
      <c r="V777" s="987"/>
      <c r="W777" s="987"/>
      <c r="X777" s="987">
        <f t="shared" si="207"/>
        <v>291.65999999999997</v>
      </c>
      <c r="Y777" s="987"/>
      <c r="Z777" s="987">
        <f t="shared" si="209"/>
        <v>0</v>
      </c>
      <c r="AA777" s="987"/>
      <c r="AB777" s="987">
        <f t="shared" si="205"/>
        <v>0</v>
      </c>
      <c r="AC777" s="987">
        <f t="shared" si="205"/>
        <v>291.65999999999997</v>
      </c>
      <c r="AD777" s="987">
        <f t="shared" si="205"/>
        <v>0</v>
      </c>
      <c r="AE777" s="987">
        <f t="shared" si="205"/>
        <v>0</v>
      </c>
      <c r="AF777" s="987">
        <f t="shared" si="205"/>
        <v>0</v>
      </c>
      <c r="AG777" s="987">
        <f t="shared" si="205"/>
        <v>0</v>
      </c>
      <c r="AH777" s="987">
        <f t="shared" si="205"/>
        <v>0</v>
      </c>
      <c r="AI777" s="987">
        <f t="shared" si="205"/>
        <v>0</v>
      </c>
      <c r="AJ777" s="987">
        <f t="shared" si="205"/>
        <v>0</v>
      </c>
      <c r="AK777" s="987">
        <f t="shared" si="205"/>
        <v>0</v>
      </c>
      <c r="AL777" s="987">
        <f t="shared" si="206"/>
        <v>0</v>
      </c>
      <c r="AM777" s="987">
        <f t="shared" si="206"/>
        <v>0</v>
      </c>
      <c r="AN777" s="987">
        <f t="shared" si="206"/>
        <v>0</v>
      </c>
      <c r="AO777" s="987">
        <f t="shared" si="206"/>
        <v>0</v>
      </c>
      <c r="AP777" s="987">
        <f t="shared" si="206"/>
        <v>0</v>
      </c>
      <c r="AQ777" s="987">
        <f t="shared" si="206"/>
        <v>0</v>
      </c>
      <c r="AR777" s="987">
        <f t="shared" si="206"/>
        <v>0</v>
      </c>
    </row>
    <row r="778" spans="2:44">
      <c r="B778" s="948">
        <v>25</v>
      </c>
      <c r="C778" s="950" t="s">
        <v>3518</v>
      </c>
      <c r="D778" s="951">
        <v>25</v>
      </c>
      <c r="E778" s="951" t="s">
        <v>3538</v>
      </c>
      <c r="F778" s="948" t="s">
        <v>4920</v>
      </c>
      <c r="G778" s="949">
        <v>44953</v>
      </c>
      <c r="H778" s="948" t="s">
        <v>4921</v>
      </c>
      <c r="I778" s="948" t="s">
        <v>4916</v>
      </c>
      <c r="J778" s="948" t="s">
        <v>497</v>
      </c>
      <c r="K778" s="948" t="s">
        <v>4309</v>
      </c>
      <c r="L778" s="960">
        <v>261</v>
      </c>
      <c r="M778" s="987">
        <v>30.04</v>
      </c>
      <c r="N778" s="987">
        <v>6.01</v>
      </c>
      <c r="O778" s="987">
        <f t="shared" si="208"/>
        <v>36.049999999999997</v>
      </c>
      <c r="P778" s="987" t="s">
        <v>2559</v>
      </c>
      <c r="Q778" s="987"/>
      <c r="R778" s="987"/>
      <c r="S778" s="987"/>
      <c r="T778" s="987"/>
      <c r="U778" s="987"/>
      <c r="V778" s="987"/>
      <c r="W778" s="987"/>
      <c r="X778" s="987">
        <f t="shared" si="207"/>
        <v>36.049999999999997</v>
      </c>
      <c r="Y778" s="987"/>
      <c r="Z778" s="987">
        <f t="shared" si="209"/>
        <v>0</v>
      </c>
      <c r="AA778" s="987"/>
      <c r="AB778" s="987">
        <f t="shared" ref="AB778:AK787" si="210">IF(AB$6-$L778=0,$M778,0)</f>
        <v>0</v>
      </c>
      <c r="AC778" s="987">
        <f t="shared" si="210"/>
        <v>30.04</v>
      </c>
      <c r="AD778" s="987">
        <f t="shared" si="210"/>
        <v>0</v>
      </c>
      <c r="AE778" s="987">
        <f t="shared" si="210"/>
        <v>0</v>
      </c>
      <c r="AF778" s="987">
        <f t="shared" si="210"/>
        <v>0</v>
      </c>
      <c r="AG778" s="987">
        <f t="shared" si="210"/>
        <v>0</v>
      </c>
      <c r="AH778" s="987">
        <f t="shared" si="210"/>
        <v>0</v>
      </c>
      <c r="AI778" s="987">
        <f t="shared" si="210"/>
        <v>0</v>
      </c>
      <c r="AJ778" s="987">
        <f t="shared" si="210"/>
        <v>0</v>
      </c>
      <c r="AK778" s="987">
        <f t="shared" si="210"/>
        <v>0</v>
      </c>
      <c r="AL778" s="987">
        <f t="shared" ref="AL778:AR787" si="211">IF(AL$6-$L778=0,$M778,0)</f>
        <v>0</v>
      </c>
      <c r="AM778" s="987">
        <f t="shared" si="211"/>
        <v>0</v>
      </c>
      <c r="AN778" s="987">
        <f t="shared" si="211"/>
        <v>0</v>
      </c>
      <c r="AO778" s="987">
        <f t="shared" si="211"/>
        <v>0</v>
      </c>
      <c r="AP778" s="987">
        <f t="shared" si="211"/>
        <v>0</v>
      </c>
      <c r="AQ778" s="987">
        <f t="shared" si="211"/>
        <v>0</v>
      </c>
      <c r="AR778" s="987">
        <f t="shared" si="211"/>
        <v>0</v>
      </c>
    </row>
    <row r="779" spans="2:44">
      <c r="B779" s="948">
        <v>27</v>
      </c>
      <c r="C779" s="950" t="s">
        <v>3518</v>
      </c>
      <c r="D779" s="951">
        <v>27</v>
      </c>
      <c r="E779" s="951" t="s">
        <v>3538</v>
      </c>
      <c r="F779" s="948" t="s">
        <v>4922</v>
      </c>
      <c r="G779" s="949">
        <v>44971</v>
      </c>
      <c r="H779" s="948" t="s">
        <v>4856</v>
      </c>
      <c r="I779" s="948" t="s">
        <v>4916</v>
      </c>
      <c r="J779" s="948" t="s">
        <v>497</v>
      </c>
      <c r="K779" s="948" t="s">
        <v>4309</v>
      </c>
      <c r="L779" s="960">
        <v>261</v>
      </c>
      <c r="M779" s="987">
        <v>96.58</v>
      </c>
      <c r="N779" s="987">
        <v>0</v>
      </c>
      <c r="O779" s="987">
        <f t="shared" si="208"/>
        <v>96.58</v>
      </c>
      <c r="P779" s="987" t="s">
        <v>2559</v>
      </c>
      <c r="Q779" s="987"/>
      <c r="R779" s="987"/>
      <c r="S779" s="987"/>
      <c r="T779" s="987"/>
      <c r="U779" s="987"/>
      <c r="V779" s="987"/>
      <c r="W779" s="987"/>
      <c r="X779" s="987">
        <f t="shared" si="207"/>
        <v>96.58</v>
      </c>
      <c r="Y779" s="987"/>
      <c r="Z779" s="987">
        <f t="shared" si="209"/>
        <v>0</v>
      </c>
      <c r="AA779" s="987"/>
      <c r="AB779" s="987">
        <f t="shared" si="210"/>
        <v>0</v>
      </c>
      <c r="AC779" s="987">
        <f t="shared" si="210"/>
        <v>96.58</v>
      </c>
      <c r="AD779" s="987">
        <f t="shared" si="210"/>
        <v>0</v>
      </c>
      <c r="AE779" s="987">
        <f t="shared" si="210"/>
        <v>0</v>
      </c>
      <c r="AF779" s="987">
        <f t="shared" si="210"/>
        <v>0</v>
      </c>
      <c r="AG779" s="987">
        <f t="shared" si="210"/>
        <v>0</v>
      </c>
      <c r="AH779" s="987">
        <f t="shared" si="210"/>
        <v>0</v>
      </c>
      <c r="AI779" s="987">
        <f t="shared" si="210"/>
        <v>0</v>
      </c>
      <c r="AJ779" s="987">
        <f t="shared" si="210"/>
        <v>0</v>
      </c>
      <c r="AK779" s="987">
        <f t="shared" si="210"/>
        <v>0</v>
      </c>
      <c r="AL779" s="987">
        <f t="shared" si="211"/>
        <v>0</v>
      </c>
      <c r="AM779" s="987">
        <f t="shared" si="211"/>
        <v>0</v>
      </c>
      <c r="AN779" s="987">
        <f t="shared" si="211"/>
        <v>0</v>
      </c>
      <c r="AO779" s="987">
        <f t="shared" si="211"/>
        <v>0</v>
      </c>
      <c r="AP779" s="987">
        <f t="shared" si="211"/>
        <v>0</v>
      </c>
      <c r="AQ779" s="987">
        <f t="shared" si="211"/>
        <v>0</v>
      </c>
      <c r="AR779" s="987">
        <f t="shared" si="211"/>
        <v>0</v>
      </c>
    </row>
    <row r="780" spans="2:44">
      <c r="B780" s="948">
        <v>28</v>
      </c>
      <c r="C780" s="950" t="s">
        <v>3518</v>
      </c>
      <c r="D780" s="951">
        <v>28</v>
      </c>
      <c r="E780" s="951" t="s">
        <v>3538</v>
      </c>
      <c r="F780" s="948" t="s">
        <v>4923</v>
      </c>
      <c r="G780" s="949">
        <v>44927</v>
      </c>
      <c r="H780" s="948" t="s">
        <v>4924</v>
      </c>
      <c r="I780" s="948" t="s">
        <v>4916</v>
      </c>
      <c r="J780" s="948" t="s">
        <v>497</v>
      </c>
      <c r="K780" s="948" t="s">
        <v>4309</v>
      </c>
      <c r="L780" s="960">
        <v>261</v>
      </c>
      <c r="M780" s="987">
        <v>7.69</v>
      </c>
      <c r="N780" s="987">
        <v>0</v>
      </c>
      <c r="O780" s="987">
        <f t="shared" si="208"/>
        <v>7.69</v>
      </c>
      <c r="P780" s="987" t="s">
        <v>61</v>
      </c>
      <c r="Q780" s="987"/>
      <c r="R780" s="987"/>
      <c r="S780" s="987"/>
      <c r="T780" s="987"/>
      <c r="U780" s="987"/>
      <c r="V780" s="987"/>
      <c r="W780" s="987"/>
      <c r="X780" s="987">
        <f t="shared" si="207"/>
        <v>7.69</v>
      </c>
      <c r="Y780" s="987"/>
      <c r="Z780" s="987">
        <f t="shared" si="209"/>
        <v>0</v>
      </c>
      <c r="AA780" s="987"/>
      <c r="AB780" s="987">
        <f t="shared" si="210"/>
        <v>0</v>
      </c>
      <c r="AC780" s="987">
        <f t="shared" si="210"/>
        <v>7.69</v>
      </c>
      <c r="AD780" s="987">
        <f t="shared" si="210"/>
        <v>0</v>
      </c>
      <c r="AE780" s="987">
        <f t="shared" si="210"/>
        <v>0</v>
      </c>
      <c r="AF780" s="987">
        <f t="shared" si="210"/>
        <v>0</v>
      </c>
      <c r="AG780" s="987">
        <f t="shared" si="210"/>
        <v>0</v>
      </c>
      <c r="AH780" s="987">
        <f t="shared" si="210"/>
        <v>0</v>
      </c>
      <c r="AI780" s="987">
        <f t="shared" si="210"/>
        <v>0</v>
      </c>
      <c r="AJ780" s="987">
        <f t="shared" si="210"/>
        <v>0</v>
      </c>
      <c r="AK780" s="987">
        <f t="shared" si="210"/>
        <v>0</v>
      </c>
      <c r="AL780" s="987">
        <f t="shared" si="211"/>
        <v>0</v>
      </c>
      <c r="AM780" s="987">
        <f t="shared" si="211"/>
        <v>0</v>
      </c>
      <c r="AN780" s="987">
        <f t="shared" si="211"/>
        <v>0</v>
      </c>
      <c r="AO780" s="987">
        <f t="shared" si="211"/>
        <v>0</v>
      </c>
      <c r="AP780" s="987">
        <f t="shared" si="211"/>
        <v>0</v>
      </c>
      <c r="AQ780" s="987">
        <f t="shared" si="211"/>
        <v>0</v>
      </c>
      <c r="AR780" s="987">
        <f t="shared" si="211"/>
        <v>0</v>
      </c>
    </row>
    <row r="781" spans="2:44">
      <c r="B781" s="948">
        <v>29</v>
      </c>
      <c r="C781" s="950" t="s">
        <v>3518</v>
      </c>
      <c r="D781" s="951">
        <v>29</v>
      </c>
      <c r="E781" s="951" t="s">
        <v>3538</v>
      </c>
      <c r="F781" s="948" t="s">
        <v>4925</v>
      </c>
      <c r="G781" s="949">
        <v>44943</v>
      </c>
      <c r="H781" s="948" t="s">
        <v>4858</v>
      </c>
      <c r="I781" s="948" t="s">
        <v>4916</v>
      </c>
      <c r="J781" s="948" t="s">
        <v>497</v>
      </c>
      <c r="K781" s="948" t="s">
        <v>4309</v>
      </c>
      <c r="L781" s="960">
        <v>261</v>
      </c>
      <c r="M781" s="987">
        <v>131.65</v>
      </c>
      <c r="N781" s="987">
        <v>11.47</v>
      </c>
      <c r="O781" s="987">
        <f t="shared" si="208"/>
        <v>143.12</v>
      </c>
      <c r="P781" s="987" t="s">
        <v>4306</v>
      </c>
      <c r="Q781" s="987"/>
      <c r="R781" s="987"/>
      <c r="S781" s="987"/>
      <c r="T781" s="987"/>
      <c r="U781" s="987"/>
      <c r="V781" s="987">
        <f>O781</f>
        <v>143.12</v>
      </c>
      <c r="W781" s="987"/>
      <c r="X781" s="987"/>
      <c r="Y781" s="987"/>
      <c r="Z781" s="987">
        <f t="shared" si="209"/>
        <v>0</v>
      </c>
      <c r="AA781" s="987"/>
      <c r="AB781" s="987">
        <f t="shared" si="210"/>
        <v>0</v>
      </c>
      <c r="AC781" s="987">
        <f t="shared" si="210"/>
        <v>131.65</v>
      </c>
      <c r="AD781" s="987">
        <f t="shared" si="210"/>
        <v>0</v>
      </c>
      <c r="AE781" s="987">
        <f t="shared" si="210"/>
        <v>0</v>
      </c>
      <c r="AF781" s="987">
        <f t="shared" si="210"/>
        <v>0</v>
      </c>
      <c r="AG781" s="987">
        <f t="shared" si="210"/>
        <v>0</v>
      </c>
      <c r="AH781" s="987">
        <f t="shared" si="210"/>
        <v>0</v>
      </c>
      <c r="AI781" s="987">
        <f t="shared" si="210"/>
        <v>0</v>
      </c>
      <c r="AJ781" s="987">
        <f t="shared" si="210"/>
        <v>0</v>
      </c>
      <c r="AK781" s="987">
        <f t="shared" si="210"/>
        <v>0</v>
      </c>
      <c r="AL781" s="987">
        <f t="shared" si="211"/>
        <v>0</v>
      </c>
      <c r="AM781" s="987">
        <f t="shared" si="211"/>
        <v>0</v>
      </c>
      <c r="AN781" s="987">
        <f t="shared" si="211"/>
        <v>0</v>
      </c>
      <c r="AO781" s="987">
        <f t="shared" si="211"/>
        <v>0</v>
      </c>
      <c r="AP781" s="987">
        <f t="shared" si="211"/>
        <v>0</v>
      </c>
      <c r="AQ781" s="987">
        <f t="shared" si="211"/>
        <v>0</v>
      </c>
      <c r="AR781" s="987">
        <f t="shared" si="211"/>
        <v>0</v>
      </c>
    </row>
    <row r="782" spans="2:44">
      <c r="B782" s="948">
        <v>90</v>
      </c>
      <c r="C782" s="950" t="s">
        <v>3518</v>
      </c>
      <c r="D782" s="951">
        <v>104</v>
      </c>
      <c r="E782" s="951" t="s">
        <v>3538</v>
      </c>
      <c r="F782" s="948" t="s">
        <v>4926</v>
      </c>
      <c r="G782" s="949">
        <v>44927</v>
      </c>
      <c r="H782" s="948" t="s">
        <v>4927</v>
      </c>
      <c r="I782" s="948" t="s">
        <v>4916</v>
      </c>
      <c r="J782" s="948" t="s">
        <v>497</v>
      </c>
      <c r="K782" s="948" t="s">
        <v>4309</v>
      </c>
      <c r="L782" s="960">
        <v>261</v>
      </c>
      <c r="M782" s="987">
        <v>230</v>
      </c>
      <c r="N782" s="987">
        <v>0</v>
      </c>
      <c r="O782" s="987">
        <f t="shared" si="208"/>
        <v>230</v>
      </c>
      <c r="P782" s="987" t="s">
        <v>4306</v>
      </c>
      <c r="Q782" s="987"/>
      <c r="R782" s="987"/>
      <c r="S782" s="987"/>
      <c r="T782" s="987"/>
      <c r="U782" s="987"/>
      <c r="V782" s="987">
        <f>O782</f>
        <v>230</v>
      </c>
      <c r="W782" s="987"/>
      <c r="X782" s="987"/>
      <c r="Y782" s="987"/>
      <c r="Z782" s="987">
        <f t="shared" si="209"/>
        <v>0</v>
      </c>
      <c r="AA782" s="987"/>
      <c r="AB782" s="987">
        <f t="shared" si="210"/>
        <v>0</v>
      </c>
      <c r="AC782" s="987">
        <f t="shared" si="210"/>
        <v>230</v>
      </c>
      <c r="AD782" s="987">
        <f t="shared" si="210"/>
        <v>0</v>
      </c>
      <c r="AE782" s="987">
        <f t="shared" si="210"/>
        <v>0</v>
      </c>
      <c r="AF782" s="987">
        <f t="shared" si="210"/>
        <v>0</v>
      </c>
      <c r="AG782" s="987">
        <f t="shared" si="210"/>
        <v>0</v>
      </c>
      <c r="AH782" s="987">
        <f t="shared" si="210"/>
        <v>0</v>
      </c>
      <c r="AI782" s="987">
        <f t="shared" si="210"/>
        <v>0</v>
      </c>
      <c r="AJ782" s="987">
        <f t="shared" si="210"/>
        <v>0</v>
      </c>
      <c r="AK782" s="987">
        <f t="shared" si="210"/>
        <v>0</v>
      </c>
      <c r="AL782" s="987">
        <f t="shared" si="211"/>
        <v>0</v>
      </c>
      <c r="AM782" s="987">
        <f t="shared" si="211"/>
        <v>0</v>
      </c>
      <c r="AN782" s="987">
        <f t="shared" si="211"/>
        <v>0</v>
      </c>
      <c r="AO782" s="987">
        <f t="shared" si="211"/>
        <v>0</v>
      </c>
      <c r="AP782" s="987">
        <f t="shared" si="211"/>
        <v>0</v>
      </c>
      <c r="AQ782" s="987">
        <f t="shared" si="211"/>
        <v>0</v>
      </c>
      <c r="AR782" s="987">
        <f t="shared" si="211"/>
        <v>0</v>
      </c>
    </row>
    <row r="783" spans="2:44">
      <c r="B783" s="948">
        <v>91</v>
      </c>
      <c r="C783" s="950" t="s">
        <v>3518</v>
      </c>
      <c r="D783" s="951">
        <v>105</v>
      </c>
      <c r="E783" s="951" t="s">
        <v>3538</v>
      </c>
      <c r="F783" s="948" t="s">
        <v>4928</v>
      </c>
      <c r="G783" s="949">
        <v>44954</v>
      </c>
      <c r="H783" s="948" t="s">
        <v>4927</v>
      </c>
      <c r="I783" s="948" t="s">
        <v>4916</v>
      </c>
      <c r="J783" s="948" t="s">
        <v>497</v>
      </c>
      <c r="K783" s="948" t="s">
        <v>4309</v>
      </c>
      <c r="L783" s="960">
        <v>261</v>
      </c>
      <c r="M783" s="987">
        <v>45</v>
      </c>
      <c r="N783" s="987">
        <v>0</v>
      </c>
      <c r="O783" s="987">
        <f t="shared" si="208"/>
        <v>45</v>
      </c>
      <c r="P783" s="987" t="s">
        <v>4320</v>
      </c>
      <c r="Q783" s="987"/>
      <c r="R783" s="987"/>
      <c r="S783" s="987"/>
      <c r="T783" s="987"/>
      <c r="U783" s="987"/>
      <c r="V783" s="987"/>
      <c r="W783" s="987"/>
      <c r="X783" s="987">
        <f>O783</f>
        <v>45</v>
      </c>
      <c r="Y783" s="987"/>
      <c r="Z783" s="987">
        <f t="shared" si="209"/>
        <v>0</v>
      </c>
      <c r="AA783" s="987"/>
      <c r="AB783" s="987">
        <f t="shared" si="210"/>
        <v>0</v>
      </c>
      <c r="AC783" s="987">
        <f t="shared" si="210"/>
        <v>45</v>
      </c>
      <c r="AD783" s="987">
        <f t="shared" si="210"/>
        <v>0</v>
      </c>
      <c r="AE783" s="987">
        <f t="shared" si="210"/>
        <v>0</v>
      </c>
      <c r="AF783" s="987">
        <f t="shared" si="210"/>
        <v>0</v>
      </c>
      <c r="AG783" s="987">
        <f t="shared" si="210"/>
        <v>0</v>
      </c>
      <c r="AH783" s="987">
        <f t="shared" si="210"/>
        <v>0</v>
      </c>
      <c r="AI783" s="987">
        <f t="shared" si="210"/>
        <v>0</v>
      </c>
      <c r="AJ783" s="987">
        <f t="shared" si="210"/>
        <v>0</v>
      </c>
      <c r="AK783" s="987">
        <f t="shared" si="210"/>
        <v>0</v>
      </c>
      <c r="AL783" s="987">
        <f t="shared" si="211"/>
        <v>0</v>
      </c>
      <c r="AM783" s="987">
        <f t="shared" si="211"/>
        <v>0</v>
      </c>
      <c r="AN783" s="987">
        <f t="shared" si="211"/>
        <v>0</v>
      </c>
      <c r="AO783" s="987">
        <f t="shared" si="211"/>
        <v>0</v>
      </c>
      <c r="AP783" s="987">
        <f t="shared" si="211"/>
        <v>0</v>
      </c>
      <c r="AQ783" s="987">
        <f t="shared" si="211"/>
        <v>0</v>
      </c>
      <c r="AR783" s="987">
        <f t="shared" si="211"/>
        <v>0</v>
      </c>
    </row>
    <row r="784" spans="2:44">
      <c r="B784" s="948">
        <v>409</v>
      </c>
      <c r="C784" s="950" t="s">
        <v>3520</v>
      </c>
      <c r="D784" s="951">
        <v>438</v>
      </c>
      <c r="E784" s="951" t="s">
        <v>3538</v>
      </c>
      <c r="F784" s="948" t="s">
        <v>4929</v>
      </c>
      <c r="G784" s="949">
        <v>45047</v>
      </c>
      <c r="H784" s="948" t="s">
        <v>4866</v>
      </c>
      <c r="I784" s="948" t="s">
        <v>4916</v>
      </c>
      <c r="J784" s="948" t="s">
        <v>497</v>
      </c>
      <c r="K784" s="948" t="s">
        <v>4309</v>
      </c>
      <c r="L784" s="960">
        <v>261</v>
      </c>
      <c r="M784" s="987">
        <v>27.85</v>
      </c>
      <c r="N784" s="987">
        <v>5.57</v>
      </c>
      <c r="O784" s="987">
        <f t="shared" si="208"/>
        <v>33.42</v>
      </c>
      <c r="P784" s="987" t="s">
        <v>2559</v>
      </c>
      <c r="Q784" s="987"/>
      <c r="R784" s="987"/>
      <c r="S784" s="987"/>
      <c r="T784" s="987"/>
      <c r="U784" s="987"/>
      <c r="V784" s="987"/>
      <c r="W784" s="987"/>
      <c r="X784" s="987">
        <f>O784</f>
        <v>33.42</v>
      </c>
      <c r="Y784" s="987"/>
      <c r="Z784" s="987">
        <f t="shared" si="209"/>
        <v>0</v>
      </c>
      <c r="AA784" s="987"/>
      <c r="AB784" s="987">
        <f t="shared" si="210"/>
        <v>0</v>
      </c>
      <c r="AC784" s="987">
        <f t="shared" si="210"/>
        <v>27.85</v>
      </c>
      <c r="AD784" s="987">
        <f t="shared" si="210"/>
        <v>0</v>
      </c>
      <c r="AE784" s="987">
        <f t="shared" si="210"/>
        <v>0</v>
      </c>
      <c r="AF784" s="987">
        <f t="shared" si="210"/>
        <v>0</v>
      </c>
      <c r="AG784" s="987">
        <f t="shared" si="210"/>
        <v>0</v>
      </c>
      <c r="AH784" s="987">
        <f t="shared" si="210"/>
        <v>0</v>
      </c>
      <c r="AI784" s="987">
        <f t="shared" si="210"/>
        <v>0</v>
      </c>
      <c r="AJ784" s="987">
        <f t="shared" si="210"/>
        <v>0</v>
      </c>
      <c r="AK784" s="987">
        <f t="shared" si="210"/>
        <v>0</v>
      </c>
      <c r="AL784" s="987">
        <f t="shared" si="211"/>
        <v>0</v>
      </c>
      <c r="AM784" s="987">
        <f t="shared" si="211"/>
        <v>0</v>
      </c>
      <c r="AN784" s="987">
        <f t="shared" si="211"/>
        <v>0</v>
      </c>
      <c r="AO784" s="987">
        <f t="shared" si="211"/>
        <v>0</v>
      </c>
      <c r="AP784" s="987">
        <f t="shared" si="211"/>
        <v>0</v>
      </c>
      <c r="AQ784" s="987">
        <f t="shared" si="211"/>
        <v>0</v>
      </c>
      <c r="AR784" s="987">
        <f t="shared" si="211"/>
        <v>0</v>
      </c>
    </row>
    <row r="785" spans="2:44">
      <c r="B785" s="948">
        <v>411</v>
      </c>
      <c r="C785" s="950" t="s">
        <v>3520</v>
      </c>
      <c r="D785" s="951">
        <v>440</v>
      </c>
      <c r="E785" s="951" t="s">
        <v>3538</v>
      </c>
      <c r="F785" s="948" t="s">
        <v>4930</v>
      </c>
      <c r="G785" s="949">
        <v>45038</v>
      </c>
      <c r="H785" s="948" t="s">
        <v>4868</v>
      </c>
      <c r="I785" s="948" t="s">
        <v>4916</v>
      </c>
      <c r="J785" s="948" t="s">
        <v>497</v>
      </c>
      <c r="K785" s="948" t="s">
        <v>4309</v>
      </c>
      <c r="L785" s="960">
        <v>261</v>
      </c>
      <c r="M785" s="987">
        <v>146.18</v>
      </c>
      <c r="N785" s="987">
        <v>0</v>
      </c>
      <c r="O785" s="987">
        <f t="shared" si="208"/>
        <v>146.18</v>
      </c>
      <c r="P785" s="987" t="s">
        <v>4306</v>
      </c>
      <c r="Q785" s="987"/>
      <c r="R785" s="987"/>
      <c r="S785" s="987"/>
      <c r="T785" s="987"/>
      <c r="U785" s="987"/>
      <c r="V785" s="987">
        <f>O785</f>
        <v>146.18</v>
      </c>
      <c r="W785" s="987"/>
      <c r="X785" s="987"/>
      <c r="Y785" s="987"/>
      <c r="Z785" s="987">
        <f t="shared" si="209"/>
        <v>0</v>
      </c>
      <c r="AA785" s="987"/>
      <c r="AB785" s="987">
        <f t="shared" si="210"/>
        <v>0</v>
      </c>
      <c r="AC785" s="987">
        <f t="shared" si="210"/>
        <v>146.18</v>
      </c>
      <c r="AD785" s="987">
        <f t="shared" si="210"/>
        <v>0</v>
      </c>
      <c r="AE785" s="987">
        <f t="shared" si="210"/>
        <v>0</v>
      </c>
      <c r="AF785" s="987">
        <f t="shared" si="210"/>
        <v>0</v>
      </c>
      <c r="AG785" s="987">
        <f t="shared" si="210"/>
        <v>0</v>
      </c>
      <c r="AH785" s="987">
        <f t="shared" si="210"/>
        <v>0</v>
      </c>
      <c r="AI785" s="987">
        <f t="shared" si="210"/>
        <v>0</v>
      </c>
      <c r="AJ785" s="987">
        <f t="shared" si="210"/>
        <v>0</v>
      </c>
      <c r="AK785" s="987">
        <f t="shared" si="210"/>
        <v>0</v>
      </c>
      <c r="AL785" s="987">
        <f t="shared" si="211"/>
        <v>0</v>
      </c>
      <c r="AM785" s="987">
        <f t="shared" si="211"/>
        <v>0</v>
      </c>
      <c r="AN785" s="987">
        <f t="shared" si="211"/>
        <v>0</v>
      </c>
      <c r="AO785" s="987">
        <f t="shared" si="211"/>
        <v>0</v>
      </c>
      <c r="AP785" s="987">
        <f t="shared" si="211"/>
        <v>0</v>
      </c>
      <c r="AQ785" s="987">
        <f t="shared" si="211"/>
        <v>0</v>
      </c>
      <c r="AR785" s="987">
        <f t="shared" si="211"/>
        <v>0</v>
      </c>
    </row>
    <row r="786" spans="2:44">
      <c r="B786" s="948">
        <v>416</v>
      </c>
      <c r="C786" s="950" t="s">
        <v>3520</v>
      </c>
      <c r="D786" s="951">
        <v>445</v>
      </c>
      <c r="E786" s="951" t="s">
        <v>3538</v>
      </c>
      <c r="F786" s="948" t="s">
        <v>4931</v>
      </c>
      <c r="G786" s="949">
        <v>44986</v>
      </c>
      <c r="H786" s="948" t="s">
        <v>4804</v>
      </c>
      <c r="I786" s="948" t="s">
        <v>4916</v>
      </c>
      <c r="J786" s="948" t="s">
        <v>497</v>
      </c>
      <c r="K786" s="948" t="s">
        <v>4309</v>
      </c>
      <c r="L786" s="960">
        <v>261</v>
      </c>
      <c r="M786" s="987">
        <v>32.200000000000003</v>
      </c>
      <c r="N786" s="987">
        <v>0</v>
      </c>
      <c r="O786" s="987">
        <f t="shared" si="208"/>
        <v>32.200000000000003</v>
      </c>
      <c r="P786" s="987"/>
      <c r="Q786" s="987"/>
      <c r="R786" s="987"/>
      <c r="S786" s="987"/>
      <c r="T786" s="987"/>
      <c r="U786" s="987"/>
      <c r="V786" s="987">
        <f>O786</f>
        <v>32.200000000000003</v>
      </c>
      <c r="W786" s="987"/>
      <c r="X786" s="987"/>
      <c r="Y786" s="987"/>
      <c r="Z786" s="987">
        <f t="shared" si="209"/>
        <v>0</v>
      </c>
      <c r="AA786" s="987"/>
      <c r="AB786" s="987">
        <f t="shared" si="210"/>
        <v>0</v>
      </c>
      <c r="AC786" s="987">
        <f t="shared" si="210"/>
        <v>32.200000000000003</v>
      </c>
      <c r="AD786" s="987">
        <f t="shared" si="210"/>
        <v>0</v>
      </c>
      <c r="AE786" s="987">
        <f t="shared" si="210"/>
        <v>0</v>
      </c>
      <c r="AF786" s="987">
        <f t="shared" si="210"/>
        <v>0</v>
      </c>
      <c r="AG786" s="987">
        <f t="shared" si="210"/>
        <v>0</v>
      </c>
      <c r="AH786" s="987">
        <f t="shared" si="210"/>
        <v>0</v>
      </c>
      <c r="AI786" s="987">
        <f t="shared" si="210"/>
        <v>0</v>
      </c>
      <c r="AJ786" s="987">
        <f t="shared" si="210"/>
        <v>0</v>
      </c>
      <c r="AK786" s="987">
        <f t="shared" si="210"/>
        <v>0</v>
      </c>
      <c r="AL786" s="987">
        <f t="shared" si="211"/>
        <v>0</v>
      </c>
      <c r="AM786" s="987">
        <f t="shared" si="211"/>
        <v>0</v>
      </c>
      <c r="AN786" s="987">
        <f t="shared" si="211"/>
        <v>0</v>
      </c>
      <c r="AO786" s="987">
        <f t="shared" si="211"/>
        <v>0</v>
      </c>
      <c r="AP786" s="987">
        <f t="shared" si="211"/>
        <v>0</v>
      </c>
      <c r="AQ786" s="987">
        <f t="shared" si="211"/>
        <v>0</v>
      </c>
      <c r="AR786" s="987">
        <f t="shared" si="211"/>
        <v>0</v>
      </c>
    </row>
    <row r="787" spans="2:44">
      <c r="B787" s="948">
        <v>417</v>
      </c>
      <c r="C787" s="950" t="s">
        <v>3520</v>
      </c>
      <c r="D787" s="951">
        <v>446</v>
      </c>
      <c r="E787" s="951" t="s">
        <v>3538</v>
      </c>
      <c r="F787" s="948" t="s">
        <v>4932</v>
      </c>
      <c r="G787" s="949">
        <v>45037</v>
      </c>
      <c r="H787" s="948" t="s">
        <v>4804</v>
      </c>
      <c r="I787" s="948" t="s">
        <v>4916</v>
      </c>
      <c r="J787" s="948" t="s">
        <v>497</v>
      </c>
      <c r="K787" s="948" t="s">
        <v>4309</v>
      </c>
      <c r="L787" s="960">
        <v>261</v>
      </c>
      <c r="M787" s="987">
        <v>50</v>
      </c>
      <c r="N787" s="987">
        <v>0</v>
      </c>
      <c r="O787" s="987">
        <f t="shared" si="208"/>
        <v>50</v>
      </c>
      <c r="P787" s="987" t="s">
        <v>4320</v>
      </c>
      <c r="Q787" s="987"/>
      <c r="R787" s="987"/>
      <c r="S787" s="987"/>
      <c r="T787" s="987"/>
      <c r="U787" s="987"/>
      <c r="V787" s="987"/>
      <c r="W787" s="987"/>
      <c r="X787" s="987">
        <f>O787</f>
        <v>50</v>
      </c>
      <c r="Y787" s="987"/>
      <c r="Z787" s="987">
        <f t="shared" si="209"/>
        <v>0</v>
      </c>
      <c r="AA787" s="987"/>
      <c r="AB787" s="987">
        <f t="shared" si="210"/>
        <v>0</v>
      </c>
      <c r="AC787" s="987">
        <f t="shared" si="210"/>
        <v>50</v>
      </c>
      <c r="AD787" s="987">
        <f t="shared" si="210"/>
        <v>0</v>
      </c>
      <c r="AE787" s="987">
        <f t="shared" si="210"/>
        <v>0</v>
      </c>
      <c r="AF787" s="987">
        <f t="shared" si="210"/>
        <v>0</v>
      </c>
      <c r="AG787" s="987">
        <f t="shared" si="210"/>
        <v>0</v>
      </c>
      <c r="AH787" s="987">
        <f t="shared" si="210"/>
        <v>0</v>
      </c>
      <c r="AI787" s="987">
        <f t="shared" si="210"/>
        <v>0</v>
      </c>
      <c r="AJ787" s="987">
        <f t="shared" si="210"/>
        <v>0</v>
      </c>
      <c r="AK787" s="987">
        <f t="shared" si="210"/>
        <v>0</v>
      </c>
      <c r="AL787" s="987">
        <f t="shared" si="211"/>
        <v>0</v>
      </c>
      <c r="AM787" s="987">
        <f t="shared" si="211"/>
        <v>0</v>
      </c>
      <c r="AN787" s="987">
        <f t="shared" si="211"/>
        <v>0</v>
      </c>
      <c r="AO787" s="987">
        <f t="shared" si="211"/>
        <v>0</v>
      </c>
      <c r="AP787" s="987">
        <f t="shared" si="211"/>
        <v>0</v>
      </c>
      <c r="AQ787" s="987">
        <f t="shared" si="211"/>
        <v>0</v>
      </c>
      <c r="AR787" s="987">
        <f t="shared" si="211"/>
        <v>0</v>
      </c>
    </row>
    <row r="788" spans="2:44">
      <c r="B788" s="948">
        <v>419</v>
      </c>
      <c r="C788" s="950" t="s">
        <v>3520</v>
      </c>
      <c r="D788" s="951">
        <v>448</v>
      </c>
      <c r="E788" s="951" t="s">
        <v>3538</v>
      </c>
      <c r="F788" s="948" t="s">
        <v>4933</v>
      </c>
      <c r="G788" s="949">
        <v>45011</v>
      </c>
      <c r="H788" s="948" t="s">
        <v>4804</v>
      </c>
      <c r="I788" s="948" t="s">
        <v>4916</v>
      </c>
      <c r="J788" s="948" t="s">
        <v>497</v>
      </c>
      <c r="K788" s="948" t="s">
        <v>4309</v>
      </c>
      <c r="L788" s="960">
        <v>261</v>
      </c>
      <c r="M788" s="987">
        <v>100</v>
      </c>
      <c r="N788" s="987">
        <v>0</v>
      </c>
      <c r="O788" s="987">
        <f t="shared" si="208"/>
        <v>100</v>
      </c>
      <c r="P788" s="987" t="s">
        <v>4934</v>
      </c>
      <c r="Q788" s="987"/>
      <c r="R788" s="987"/>
      <c r="S788" s="987"/>
      <c r="T788" s="987"/>
      <c r="U788" s="987"/>
      <c r="V788" s="987"/>
      <c r="W788" s="987"/>
      <c r="X788" s="987">
        <f>O788</f>
        <v>100</v>
      </c>
      <c r="Y788" s="987"/>
      <c r="Z788" s="987">
        <f t="shared" si="209"/>
        <v>0</v>
      </c>
      <c r="AA788" s="987"/>
      <c r="AB788" s="987">
        <f t="shared" ref="AB788:AK797" si="212">IF(AB$6-$L788=0,$M788,0)</f>
        <v>0</v>
      </c>
      <c r="AC788" s="987">
        <f t="shared" si="212"/>
        <v>100</v>
      </c>
      <c r="AD788" s="987">
        <f t="shared" si="212"/>
        <v>0</v>
      </c>
      <c r="AE788" s="987">
        <f t="shared" si="212"/>
        <v>0</v>
      </c>
      <c r="AF788" s="987">
        <f t="shared" si="212"/>
        <v>0</v>
      </c>
      <c r="AG788" s="987">
        <f t="shared" si="212"/>
        <v>0</v>
      </c>
      <c r="AH788" s="987">
        <f t="shared" si="212"/>
        <v>0</v>
      </c>
      <c r="AI788" s="987">
        <f t="shared" si="212"/>
        <v>0</v>
      </c>
      <c r="AJ788" s="987">
        <f t="shared" si="212"/>
        <v>0</v>
      </c>
      <c r="AK788" s="987">
        <f t="shared" si="212"/>
        <v>0</v>
      </c>
      <c r="AL788" s="987">
        <f t="shared" ref="AL788:AR797" si="213">IF(AL$6-$L788=0,$M788,0)</f>
        <v>0</v>
      </c>
      <c r="AM788" s="987">
        <f t="shared" si="213"/>
        <v>0</v>
      </c>
      <c r="AN788" s="987">
        <f t="shared" si="213"/>
        <v>0</v>
      </c>
      <c r="AO788" s="987">
        <f t="shared" si="213"/>
        <v>0</v>
      </c>
      <c r="AP788" s="987">
        <f t="shared" si="213"/>
        <v>0</v>
      </c>
      <c r="AQ788" s="987">
        <f t="shared" si="213"/>
        <v>0</v>
      </c>
      <c r="AR788" s="987">
        <f t="shared" si="213"/>
        <v>0</v>
      </c>
    </row>
    <row r="789" spans="2:44">
      <c r="B789" s="948">
        <v>420</v>
      </c>
      <c r="C789" s="950" t="s">
        <v>3520</v>
      </c>
      <c r="D789" s="951">
        <v>449</v>
      </c>
      <c r="E789" s="951" t="s">
        <v>3538</v>
      </c>
      <c r="F789" s="948" t="s">
        <v>4935</v>
      </c>
      <c r="G789" s="949">
        <v>45007</v>
      </c>
      <c r="H789" s="948" t="s">
        <v>4804</v>
      </c>
      <c r="I789" s="948" t="s">
        <v>4916</v>
      </c>
      <c r="J789" s="948" t="s">
        <v>497</v>
      </c>
      <c r="K789" s="948" t="s">
        <v>4309</v>
      </c>
      <c r="L789" s="960">
        <v>261</v>
      </c>
      <c r="M789" s="987">
        <v>100</v>
      </c>
      <c r="N789" s="987">
        <v>0</v>
      </c>
      <c r="O789" s="987">
        <f t="shared" si="208"/>
        <v>100</v>
      </c>
      <c r="P789" s="987" t="s">
        <v>4320</v>
      </c>
      <c r="Q789" s="987"/>
      <c r="R789" s="987"/>
      <c r="S789" s="987"/>
      <c r="T789" s="987"/>
      <c r="U789" s="987"/>
      <c r="V789" s="987"/>
      <c r="W789" s="987"/>
      <c r="X789" s="987">
        <f>O789</f>
        <v>100</v>
      </c>
      <c r="Y789" s="987"/>
      <c r="Z789" s="987">
        <f t="shared" si="209"/>
        <v>0</v>
      </c>
      <c r="AA789" s="987"/>
      <c r="AB789" s="987">
        <f t="shared" si="212"/>
        <v>0</v>
      </c>
      <c r="AC789" s="987">
        <f t="shared" si="212"/>
        <v>100</v>
      </c>
      <c r="AD789" s="987">
        <f t="shared" si="212"/>
        <v>0</v>
      </c>
      <c r="AE789" s="987">
        <f t="shared" si="212"/>
        <v>0</v>
      </c>
      <c r="AF789" s="987">
        <f t="shared" si="212"/>
        <v>0</v>
      </c>
      <c r="AG789" s="987">
        <f t="shared" si="212"/>
        <v>0</v>
      </c>
      <c r="AH789" s="987">
        <f t="shared" si="212"/>
        <v>0</v>
      </c>
      <c r="AI789" s="987">
        <f t="shared" si="212"/>
        <v>0</v>
      </c>
      <c r="AJ789" s="987">
        <f t="shared" si="212"/>
        <v>0</v>
      </c>
      <c r="AK789" s="987">
        <f t="shared" si="212"/>
        <v>0</v>
      </c>
      <c r="AL789" s="987">
        <f t="shared" si="213"/>
        <v>0</v>
      </c>
      <c r="AM789" s="987">
        <f t="shared" si="213"/>
        <v>0</v>
      </c>
      <c r="AN789" s="987">
        <f t="shared" si="213"/>
        <v>0</v>
      </c>
      <c r="AO789" s="987">
        <f t="shared" si="213"/>
        <v>0</v>
      </c>
      <c r="AP789" s="987">
        <f t="shared" si="213"/>
        <v>0</v>
      </c>
      <c r="AQ789" s="987">
        <f t="shared" si="213"/>
        <v>0</v>
      </c>
      <c r="AR789" s="987">
        <f t="shared" si="213"/>
        <v>0</v>
      </c>
    </row>
    <row r="790" spans="2:44">
      <c r="B790" s="948">
        <v>425</v>
      </c>
      <c r="C790" s="950" t="s">
        <v>3520</v>
      </c>
      <c r="D790" s="951">
        <v>454</v>
      </c>
      <c r="E790" s="951" t="s">
        <v>3538</v>
      </c>
      <c r="F790" s="948" t="s">
        <v>4936</v>
      </c>
      <c r="G790" s="949">
        <v>45011</v>
      </c>
      <c r="H790" s="948" t="s">
        <v>4872</v>
      </c>
      <c r="I790" s="948" t="s">
        <v>4916</v>
      </c>
      <c r="J790" s="948" t="s">
        <v>497</v>
      </c>
      <c r="K790" s="948" t="s">
        <v>4309</v>
      </c>
      <c r="L790" s="960">
        <v>261</v>
      </c>
      <c r="M790" s="987">
        <v>100</v>
      </c>
      <c r="N790" s="987">
        <v>0</v>
      </c>
      <c r="O790" s="987">
        <f t="shared" si="208"/>
        <v>100</v>
      </c>
      <c r="P790" s="987" t="s">
        <v>2461</v>
      </c>
      <c r="Q790" s="987"/>
      <c r="R790" s="987"/>
      <c r="S790" s="987"/>
      <c r="T790" s="987"/>
      <c r="U790" s="987">
        <f>O790</f>
        <v>100</v>
      </c>
      <c r="V790" s="987"/>
      <c r="W790" s="987"/>
      <c r="X790" s="987"/>
      <c r="Y790" s="987"/>
      <c r="Z790" s="987">
        <f t="shared" si="209"/>
        <v>0</v>
      </c>
      <c r="AA790" s="987"/>
      <c r="AB790" s="987">
        <f t="shared" si="212"/>
        <v>0</v>
      </c>
      <c r="AC790" s="987">
        <f t="shared" si="212"/>
        <v>100</v>
      </c>
      <c r="AD790" s="987">
        <f t="shared" si="212"/>
        <v>0</v>
      </c>
      <c r="AE790" s="987">
        <f t="shared" si="212"/>
        <v>0</v>
      </c>
      <c r="AF790" s="987">
        <f t="shared" si="212"/>
        <v>0</v>
      </c>
      <c r="AG790" s="987">
        <f t="shared" si="212"/>
        <v>0</v>
      </c>
      <c r="AH790" s="987">
        <f t="shared" si="212"/>
        <v>0</v>
      </c>
      <c r="AI790" s="987">
        <f t="shared" si="212"/>
        <v>0</v>
      </c>
      <c r="AJ790" s="987">
        <f t="shared" si="212"/>
        <v>0</v>
      </c>
      <c r="AK790" s="987">
        <f t="shared" si="212"/>
        <v>0</v>
      </c>
      <c r="AL790" s="987">
        <f t="shared" si="213"/>
        <v>0</v>
      </c>
      <c r="AM790" s="987">
        <f t="shared" si="213"/>
        <v>0</v>
      </c>
      <c r="AN790" s="987">
        <f t="shared" si="213"/>
        <v>0</v>
      </c>
      <c r="AO790" s="987">
        <f t="shared" si="213"/>
        <v>0</v>
      </c>
      <c r="AP790" s="987">
        <f t="shared" si="213"/>
        <v>0</v>
      </c>
      <c r="AQ790" s="987">
        <f t="shared" si="213"/>
        <v>0</v>
      </c>
      <c r="AR790" s="987">
        <f t="shared" si="213"/>
        <v>0</v>
      </c>
    </row>
    <row r="791" spans="2:44">
      <c r="B791" s="948">
        <v>426</v>
      </c>
      <c r="C791" s="950" t="s">
        <v>3520</v>
      </c>
      <c r="D791" s="951">
        <v>455</v>
      </c>
      <c r="E791" s="951" t="s">
        <v>3538</v>
      </c>
      <c r="F791" s="948" t="s">
        <v>4937</v>
      </c>
      <c r="G791" s="949">
        <v>44986</v>
      </c>
      <c r="H791" s="948" t="s">
        <v>4872</v>
      </c>
      <c r="I791" s="948" t="s">
        <v>4916</v>
      </c>
      <c r="J791" s="948" t="s">
        <v>497</v>
      </c>
      <c r="K791" s="948" t="s">
        <v>4309</v>
      </c>
      <c r="L791" s="960">
        <v>261</v>
      </c>
      <c r="M791" s="987">
        <v>186.78</v>
      </c>
      <c r="N791" s="987">
        <v>0</v>
      </c>
      <c r="O791" s="987">
        <f t="shared" si="208"/>
        <v>186.78</v>
      </c>
      <c r="P791" s="987" t="s">
        <v>4306</v>
      </c>
      <c r="Q791" s="987"/>
      <c r="R791" s="987"/>
      <c r="S791" s="987"/>
      <c r="T791" s="987"/>
      <c r="U791" s="987"/>
      <c r="V791" s="987">
        <f>O791</f>
        <v>186.78</v>
      </c>
      <c r="W791" s="987"/>
      <c r="X791" s="987"/>
      <c r="Y791" s="987"/>
      <c r="Z791" s="987">
        <f t="shared" si="209"/>
        <v>0</v>
      </c>
      <c r="AA791" s="987"/>
      <c r="AB791" s="987">
        <f t="shared" si="212"/>
        <v>0</v>
      </c>
      <c r="AC791" s="987">
        <f t="shared" si="212"/>
        <v>186.78</v>
      </c>
      <c r="AD791" s="987">
        <f t="shared" si="212"/>
        <v>0</v>
      </c>
      <c r="AE791" s="987">
        <f t="shared" si="212"/>
        <v>0</v>
      </c>
      <c r="AF791" s="987">
        <f t="shared" si="212"/>
        <v>0</v>
      </c>
      <c r="AG791" s="987">
        <f t="shared" si="212"/>
        <v>0</v>
      </c>
      <c r="AH791" s="987">
        <f t="shared" si="212"/>
        <v>0</v>
      </c>
      <c r="AI791" s="987">
        <f t="shared" si="212"/>
        <v>0</v>
      </c>
      <c r="AJ791" s="987">
        <f t="shared" si="212"/>
        <v>0</v>
      </c>
      <c r="AK791" s="987">
        <f t="shared" si="212"/>
        <v>0</v>
      </c>
      <c r="AL791" s="987">
        <f t="shared" si="213"/>
        <v>0</v>
      </c>
      <c r="AM791" s="987">
        <f t="shared" si="213"/>
        <v>0</v>
      </c>
      <c r="AN791" s="987">
        <f t="shared" si="213"/>
        <v>0</v>
      </c>
      <c r="AO791" s="987">
        <f t="shared" si="213"/>
        <v>0</v>
      </c>
      <c r="AP791" s="987">
        <f t="shared" si="213"/>
        <v>0</v>
      </c>
      <c r="AQ791" s="987">
        <f t="shared" si="213"/>
        <v>0</v>
      </c>
      <c r="AR791" s="987">
        <f t="shared" si="213"/>
        <v>0</v>
      </c>
    </row>
    <row r="792" spans="2:44">
      <c r="B792" s="948">
        <v>453</v>
      </c>
      <c r="C792" s="950" t="s">
        <v>3522</v>
      </c>
      <c r="D792" s="951">
        <v>456</v>
      </c>
      <c r="E792" s="951" t="s">
        <v>3538</v>
      </c>
      <c r="F792" s="948" t="s">
        <v>4938</v>
      </c>
      <c r="G792" s="949">
        <v>45081</v>
      </c>
      <c r="H792" s="948" t="s">
        <v>4872</v>
      </c>
      <c r="I792" s="948" t="s">
        <v>4916</v>
      </c>
      <c r="J792" s="948" t="s">
        <v>497</v>
      </c>
      <c r="K792" s="948" t="s">
        <v>4309</v>
      </c>
      <c r="L792" s="960">
        <v>261</v>
      </c>
      <c r="M792" s="987">
        <v>387.99</v>
      </c>
      <c r="N792" s="987">
        <v>67.52000000000001</v>
      </c>
      <c r="O792" s="987">
        <f t="shared" si="208"/>
        <v>455.51</v>
      </c>
      <c r="P792" s="987" t="s">
        <v>2559</v>
      </c>
      <c r="Q792" s="987"/>
      <c r="R792" s="987"/>
      <c r="S792" s="987"/>
      <c r="T792" s="987"/>
      <c r="U792" s="987"/>
      <c r="V792" s="987"/>
      <c r="W792" s="987"/>
      <c r="X792" s="987">
        <f>O792</f>
        <v>455.51</v>
      </c>
      <c r="Y792" s="987"/>
      <c r="Z792" s="987">
        <f t="shared" si="209"/>
        <v>0</v>
      </c>
      <c r="AA792" s="987"/>
      <c r="AB792" s="987">
        <f t="shared" si="212"/>
        <v>0</v>
      </c>
      <c r="AC792" s="987">
        <f t="shared" si="212"/>
        <v>387.99</v>
      </c>
      <c r="AD792" s="987">
        <f t="shared" si="212"/>
        <v>0</v>
      </c>
      <c r="AE792" s="987">
        <f t="shared" si="212"/>
        <v>0</v>
      </c>
      <c r="AF792" s="987">
        <f t="shared" si="212"/>
        <v>0</v>
      </c>
      <c r="AG792" s="987">
        <f t="shared" si="212"/>
        <v>0</v>
      </c>
      <c r="AH792" s="987">
        <f t="shared" si="212"/>
        <v>0</v>
      </c>
      <c r="AI792" s="987">
        <f t="shared" si="212"/>
        <v>0</v>
      </c>
      <c r="AJ792" s="987">
        <f t="shared" si="212"/>
        <v>0</v>
      </c>
      <c r="AK792" s="987">
        <f t="shared" si="212"/>
        <v>0</v>
      </c>
      <c r="AL792" s="987">
        <f t="shared" si="213"/>
        <v>0</v>
      </c>
      <c r="AM792" s="987">
        <f t="shared" si="213"/>
        <v>0</v>
      </c>
      <c r="AN792" s="987">
        <f t="shared" si="213"/>
        <v>0</v>
      </c>
      <c r="AO792" s="987">
        <f t="shared" si="213"/>
        <v>0</v>
      </c>
      <c r="AP792" s="987">
        <f t="shared" si="213"/>
        <v>0</v>
      </c>
      <c r="AQ792" s="987">
        <f t="shared" si="213"/>
        <v>0</v>
      </c>
      <c r="AR792" s="987">
        <f t="shared" si="213"/>
        <v>0</v>
      </c>
    </row>
    <row r="793" spans="2:44">
      <c r="B793" s="948">
        <v>709</v>
      </c>
      <c r="C793" s="950" t="s">
        <v>3522</v>
      </c>
      <c r="D793" s="951">
        <v>744</v>
      </c>
      <c r="E793" s="951" t="s">
        <v>3538</v>
      </c>
      <c r="F793" s="948" t="s">
        <v>4807</v>
      </c>
      <c r="G793" s="949">
        <v>45092</v>
      </c>
      <c r="H793" s="948" t="s">
        <v>4875</v>
      </c>
      <c r="I793" s="948" t="s">
        <v>4916</v>
      </c>
      <c r="J793" s="948" t="s">
        <v>497</v>
      </c>
      <c r="K793" s="948" t="s">
        <v>4309</v>
      </c>
      <c r="L793" s="960">
        <v>261</v>
      </c>
      <c r="M793" s="987">
        <v>1383.6100000000001</v>
      </c>
      <c r="N793" s="987">
        <v>263.99</v>
      </c>
      <c r="O793" s="987">
        <f t="shared" si="208"/>
        <v>1647.6000000000001</v>
      </c>
      <c r="P793" s="987" t="s">
        <v>4939</v>
      </c>
      <c r="Q793" s="987"/>
      <c r="R793" s="987"/>
      <c r="S793" s="987"/>
      <c r="T793" s="987"/>
      <c r="U793" s="987"/>
      <c r="V793" s="987">
        <f>O793</f>
        <v>1647.6000000000001</v>
      </c>
      <c r="W793" s="987"/>
      <c r="X793" s="987"/>
      <c r="Y793" s="987"/>
      <c r="Z793" s="987">
        <f t="shared" si="209"/>
        <v>0</v>
      </c>
      <c r="AA793" s="987"/>
      <c r="AB793" s="987">
        <f t="shared" si="212"/>
        <v>0</v>
      </c>
      <c r="AC793" s="987">
        <f t="shared" si="212"/>
        <v>1383.6100000000001</v>
      </c>
      <c r="AD793" s="987">
        <f t="shared" si="212"/>
        <v>0</v>
      </c>
      <c r="AE793" s="987">
        <f t="shared" si="212"/>
        <v>0</v>
      </c>
      <c r="AF793" s="987">
        <f t="shared" si="212"/>
        <v>0</v>
      </c>
      <c r="AG793" s="987">
        <f t="shared" si="212"/>
        <v>0</v>
      </c>
      <c r="AH793" s="987">
        <f t="shared" si="212"/>
        <v>0</v>
      </c>
      <c r="AI793" s="987">
        <f t="shared" si="212"/>
        <v>0</v>
      </c>
      <c r="AJ793" s="987">
        <f t="shared" si="212"/>
        <v>0</v>
      </c>
      <c r="AK793" s="987">
        <f t="shared" si="212"/>
        <v>0</v>
      </c>
      <c r="AL793" s="987">
        <f t="shared" si="213"/>
        <v>0</v>
      </c>
      <c r="AM793" s="987">
        <f t="shared" si="213"/>
        <v>0</v>
      </c>
      <c r="AN793" s="987">
        <f t="shared" si="213"/>
        <v>0</v>
      </c>
      <c r="AO793" s="987">
        <f t="shared" si="213"/>
        <v>0</v>
      </c>
      <c r="AP793" s="987">
        <f t="shared" si="213"/>
        <v>0</v>
      </c>
      <c r="AQ793" s="987">
        <f t="shared" si="213"/>
        <v>0</v>
      </c>
      <c r="AR793" s="987">
        <f t="shared" si="213"/>
        <v>0</v>
      </c>
    </row>
    <row r="794" spans="2:44">
      <c r="B794" s="948">
        <v>712</v>
      </c>
      <c r="C794" s="950" t="s">
        <v>3522</v>
      </c>
      <c r="D794" s="951">
        <v>747</v>
      </c>
      <c r="E794" s="951" t="s">
        <v>3538</v>
      </c>
      <c r="F794" s="948" t="s">
        <v>4940</v>
      </c>
      <c r="G794" s="949">
        <v>45122</v>
      </c>
      <c r="H794" s="948" t="s">
        <v>4877</v>
      </c>
      <c r="I794" s="948" t="s">
        <v>4916</v>
      </c>
      <c r="J794" s="948" t="s">
        <v>497</v>
      </c>
      <c r="K794" s="948" t="s">
        <v>4309</v>
      </c>
      <c r="L794" s="960">
        <v>261</v>
      </c>
      <c r="M794" s="987">
        <v>5.2299999999999995</v>
      </c>
      <c r="N794" s="987">
        <v>1.05</v>
      </c>
      <c r="O794" s="987">
        <f t="shared" si="208"/>
        <v>6.2799999999999994</v>
      </c>
      <c r="P794" s="987" t="s">
        <v>4320</v>
      </c>
      <c r="Q794" s="987"/>
      <c r="R794" s="987"/>
      <c r="S794" s="987"/>
      <c r="T794" s="987"/>
      <c r="U794" s="987"/>
      <c r="V794" s="987"/>
      <c r="W794" s="987"/>
      <c r="X794" s="987">
        <f>O794</f>
        <v>6.2799999999999994</v>
      </c>
      <c r="Y794" s="987"/>
      <c r="Z794" s="987">
        <f t="shared" si="209"/>
        <v>0</v>
      </c>
      <c r="AA794" s="987"/>
      <c r="AB794" s="987">
        <f t="shared" si="212"/>
        <v>0</v>
      </c>
      <c r="AC794" s="987">
        <f t="shared" si="212"/>
        <v>5.2299999999999995</v>
      </c>
      <c r="AD794" s="987">
        <f t="shared" si="212"/>
        <v>0</v>
      </c>
      <c r="AE794" s="987">
        <f t="shared" si="212"/>
        <v>0</v>
      </c>
      <c r="AF794" s="987">
        <f t="shared" si="212"/>
        <v>0</v>
      </c>
      <c r="AG794" s="987">
        <f t="shared" si="212"/>
        <v>0</v>
      </c>
      <c r="AH794" s="987">
        <f t="shared" si="212"/>
        <v>0</v>
      </c>
      <c r="AI794" s="987">
        <f t="shared" si="212"/>
        <v>0</v>
      </c>
      <c r="AJ794" s="987">
        <f t="shared" si="212"/>
        <v>0</v>
      </c>
      <c r="AK794" s="987">
        <f t="shared" si="212"/>
        <v>0</v>
      </c>
      <c r="AL794" s="987">
        <f t="shared" si="213"/>
        <v>0</v>
      </c>
      <c r="AM794" s="987">
        <f t="shared" si="213"/>
        <v>0</v>
      </c>
      <c r="AN794" s="987">
        <f t="shared" si="213"/>
        <v>0</v>
      </c>
      <c r="AO794" s="987">
        <f t="shared" si="213"/>
        <v>0</v>
      </c>
      <c r="AP794" s="987">
        <f t="shared" si="213"/>
        <v>0</v>
      </c>
      <c r="AQ794" s="987">
        <f t="shared" si="213"/>
        <v>0</v>
      </c>
      <c r="AR794" s="987">
        <f t="shared" si="213"/>
        <v>0</v>
      </c>
    </row>
    <row r="795" spans="2:44">
      <c r="B795" s="948">
        <v>714</v>
      </c>
      <c r="C795" s="950" t="s">
        <v>3522</v>
      </c>
      <c r="D795" s="951">
        <v>749</v>
      </c>
      <c r="E795" s="951" t="s">
        <v>3538</v>
      </c>
      <c r="F795" s="948" t="s">
        <v>4941</v>
      </c>
      <c r="G795" s="949">
        <v>45156</v>
      </c>
      <c r="H795" s="948" t="s">
        <v>4879</v>
      </c>
      <c r="I795" s="948" t="s">
        <v>4916</v>
      </c>
      <c r="J795" s="948" t="s">
        <v>497</v>
      </c>
      <c r="K795" s="948" t="s">
        <v>4309</v>
      </c>
      <c r="L795" s="960">
        <v>261</v>
      </c>
      <c r="M795" s="987">
        <v>361.45</v>
      </c>
      <c r="N795" s="987">
        <v>49.33</v>
      </c>
      <c r="O795" s="987">
        <f t="shared" si="208"/>
        <v>410.78</v>
      </c>
      <c r="P795" s="987" t="s">
        <v>4306</v>
      </c>
      <c r="Q795" s="987"/>
      <c r="R795" s="987"/>
      <c r="S795" s="987"/>
      <c r="T795" s="987"/>
      <c r="U795" s="987"/>
      <c r="V795" s="987">
        <f>O795</f>
        <v>410.78</v>
      </c>
      <c r="W795" s="987"/>
      <c r="X795" s="987"/>
      <c r="Y795" s="987"/>
      <c r="Z795" s="987">
        <f t="shared" si="209"/>
        <v>0</v>
      </c>
      <c r="AA795" s="987"/>
      <c r="AB795" s="987">
        <f t="shared" si="212"/>
        <v>0</v>
      </c>
      <c r="AC795" s="987">
        <f t="shared" si="212"/>
        <v>361.45</v>
      </c>
      <c r="AD795" s="987">
        <f t="shared" si="212"/>
        <v>0</v>
      </c>
      <c r="AE795" s="987">
        <f t="shared" si="212"/>
        <v>0</v>
      </c>
      <c r="AF795" s="987">
        <f t="shared" si="212"/>
        <v>0</v>
      </c>
      <c r="AG795" s="987">
        <f t="shared" si="212"/>
        <v>0</v>
      </c>
      <c r="AH795" s="987">
        <f t="shared" si="212"/>
        <v>0</v>
      </c>
      <c r="AI795" s="987">
        <f t="shared" si="212"/>
        <v>0</v>
      </c>
      <c r="AJ795" s="987">
        <f t="shared" si="212"/>
        <v>0</v>
      </c>
      <c r="AK795" s="987">
        <f t="shared" si="212"/>
        <v>0</v>
      </c>
      <c r="AL795" s="987">
        <f t="shared" si="213"/>
        <v>0</v>
      </c>
      <c r="AM795" s="987">
        <f t="shared" si="213"/>
        <v>0</v>
      </c>
      <c r="AN795" s="987">
        <f t="shared" si="213"/>
        <v>0</v>
      </c>
      <c r="AO795" s="987">
        <f t="shared" si="213"/>
        <v>0</v>
      </c>
      <c r="AP795" s="987">
        <f t="shared" si="213"/>
        <v>0</v>
      </c>
      <c r="AQ795" s="987">
        <f t="shared" si="213"/>
        <v>0</v>
      </c>
      <c r="AR795" s="987">
        <f t="shared" si="213"/>
        <v>0</v>
      </c>
    </row>
    <row r="796" spans="2:44">
      <c r="B796" s="948">
        <v>716</v>
      </c>
      <c r="C796" s="950" t="s">
        <v>3522</v>
      </c>
      <c r="D796" s="951">
        <v>751</v>
      </c>
      <c r="E796" s="951" t="s">
        <v>3538</v>
      </c>
      <c r="F796" s="948" t="s">
        <v>4942</v>
      </c>
      <c r="G796" s="949">
        <v>45147</v>
      </c>
      <c r="H796" s="948" t="s">
        <v>4881</v>
      </c>
      <c r="I796" s="948" t="s">
        <v>4916</v>
      </c>
      <c r="J796" s="948" t="s">
        <v>497</v>
      </c>
      <c r="K796" s="948" t="s">
        <v>4309</v>
      </c>
      <c r="L796" s="960">
        <v>261</v>
      </c>
      <c r="M796" s="987">
        <v>12.3</v>
      </c>
      <c r="N796" s="987">
        <v>2.46</v>
      </c>
      <c r="O796" s="987">
        <f t="shared" si="208"/>
        <v>14.760000000000002</v>
      </c>
      <c r="P796" s="987"/>
      <c r="Q796" s="987"/>
      <c r="R796" s="987"/>
      <c r="S796" s="987"/>
      <c r="T796" s="987"/>
      <c r="U796" s="987"/>
      <c r="V796" s="987">
        <f>O796</f>
        <v>14.760000000000002</v>
      </c>
      <c r="W796" s="987"/>
      <c r="X796" s="987"/>
      <c r="Y796" s="987"/>
      <c r="Z796" s="987">
        <f t="shared" si="209"/>
        <v>0</v>
      </c>
      <c r="AA796" s="987"/>
      <c r="AB796" s="987">
        <f t="shared" si="212"/>
        <v>0</v>
      </c>
      <c r="AC796" s="987">
        <f t="shared" si="212"/>
        <v>12.3</v>
      </c>
      <c r="AD796" s="987">
        <f t="shared" si="212"/>
        <v>0</v>
      </c>
      <c r="AE796" s="987">
        <f t="shared" si="212"/>
        <v>0</v>
      </c>
      <c r="AF796" s="987">
        <f t="shared" si="212"/>
        <v>0</v>
      </c>
      <c r="AG796" s="987">
        <f t="shared" si="212"/>
        <v>0</v>
      </c>
      <c r="AH796" s="987">
        <f t="shared" si="212"/>
        <v>0</v>
      </c>
      <c r="AI796" s="987">
        <f t="shared" si="212"/>
        <v>0</v>
      </c>
      <c r="AJ796" s="987">
        <f t="shared" si="212"/>
        <v>0</v>
      </c>
      <c r="AK796" s="987">
        <f t="shared" si="212"/>
        <v>0</v>
      </c>
      <c r="AL796" s="987">
        <f t="shared" si="213"/>
        <v>0</v>
      </c>
      <c r="AM796" s="987">
        <f t="shared" si="213"/>
        <v>0</v>
      </c>
      <c r="AN796" s="987">
        <f t="shared" si="213"/>
        <v>0</v>
      </c>
      <c r="AO796" s="987">
        <f t="shared" si="213"/>
        <v>0</v>
      </c>
      <c r="AP796" s="987">
        <f t="shared" si="213"/>
        <v>0</v>
      </c>
      <c r="AQ796" s="987">
        <f t="shared" si="213"/>
        <v>0</v>
      </c>
      <c r="AR796" s="987">
        <f t="shared" si="213"/>
        <v>0</v>
      </c>
    </row>
    <row r="797" spans="2:44">
      <c r="B797" s="948">
        <v>717</v>
      </c>
      <c r="C797" s="950" t="s">
        <v>3522</v>
      </c>
      <c r="D797" s="951">
        <v>752</v>
      </c>
      <c r="E797" s="951" t="s">
        <v>3538</v>
      </c>
      <c r="F797" s="948" t="s">
        <v>4943</v>
      </c>
      <c r="G797" s="949">
        <v>45146</v>
      </c>
      <c r="H797" s="948" t="s">
        <v>4881</v>
      </c>
      <c r="I797" s="948" t="s">
        <v>4916</v>
      </c>
      <c r="J797" s="948" t="s">
        <v>497</v>
      </c>
      <c r="K797" s="948" t="s">
        <v>4309</v>
      </c>
      <c r="L797" s="960">
        <v>261</v>
      </c>
      <c r="M797" s="987">
        <v>49.67</v>
      </c>
      <c r="N797" s="987">
        <v>9.93</v>
      </c>
      <c r="O797" s="987">
        <f t="shared" si="208"/>
        <v>59.6</v>
      </c>
      <c r="P797" s="987" t="s">
        <v>2559</v>
      </c>
      <c r="Q797" s="987"/>
      <c r="R797" s="987"/>
      <c r="S797" s="987"/>
      <c r="T797" s="987"/>
      <c r="U797" s="987"/>
      <c r="V797" s="987"/>
      <c r="W797" s="987"/>
      <c r="X797" s="987">
        <f>O797</f>
        <v>59.6</v>
      </c>
      <c r="Y797" s="987"/>
      <c r="Z797" s="987">
        <f t="shared" si="209"/>
        <v>0</v>
      </c>
      <c r="AA797" s="987"/>
      <c r="AB797" s="987">
        <f t="shared" si="212"/>
        <v>0</v>
      </c>
      <c r="AC797" s="987">
        <f t="shared" si="212"/>
        <v>49.67</v>
      </c>
      <c r="AD797" s="987">
        <f t="shared" si="212"/>
        <v>0</v>
      </c>
      <c r="AE797" s="987">
        <f t="shared" si="212"/>
        <v>0</v>
      </c>
      <c r="AF797" s="987">
        <f t="shared" si="212"/>
        <v>0</v>
      </c>
      <c r="AG797" s="987">
        <f t="shared" si="212"/>
        <v>0</v>
      </c>
      <c r="AH797" s="987">
        <f t="shared" si="212"/>
        <v>0</v>
      </c>
      <c r="AI797" s="987">
        <f t="shared" si="212"/>
        <v>0</v>
      </c>
      <c r="AJ797" s="987">
        <f t="shared" si="212"/>
        <v>0</v>
      </c>
      <c r="AK797" s="987">
        <f t="shared" si="212"/>
        <v>0</v>
      </c>
      <c r="AL797" s="987">
        <f t="shared" si="213"/>
        <v>0</v>
      </c>
      <c r="AM797" s="987">
        <f t="shared" si="213"/>
        <v>0</v>
      </c>
      <c r="AN797" s="987">
        <f t="shared" si="213"/>
        <v>0</v>
      </c>
      <c r="AO797" s="987">
        <f t="shared" si="213"/>
        <v>0</v>
      </c>
      <c r="AP797" s="987">
        <f t="shared" si="213"/>
        <v>0</v>
      </c>
      <c r="AQ797" s="987">
        <f t="shared" si="213"/>
        <v>0</v>
      </c>
      <c r="AR797" s="987">
        <f t="shared" si="213"/>
        <v>0</v>
      </c>
    </row>
    <row r="798" spans="2:44">
      <c r="B798" s="948">
        <v>738</v>
      </c>
      <c r="C798" s="950" t="s">
        <v>3522</v>
      </c>
      <c r="D798" s="951">
        <v>773</v>
      </c>
      <c r="E798" s="951" t="s">
        <v>3538</v>
      </c>
      <c r="F798" s="948" t="s">
        <v>4810</v>
      </c>
      <c r="G798" s="949">
        <v>45093</v>
      </c>
      <c r="H798" s="948" t="s">
        <v>3540</v>
      </c>
      <c r="I798" s="948" t="s">
        <v>4916</v>
      </c>
      <c r="J798" s="948" t="s">
        <v>497</v>
      </c>
      <c r="K798" s="948" t="s">
        <v>4309</v>
      </c>
      <c r="L798" s="960">
        <v>261</v>
      </c>
      <c r="M798" s="987">
        <v>34.56</v>
      </c>
      <c r="N798" s="987">
        <v>6.9099999999999993</v>
      </c>
      <c r="O798" s="987">
        <f t="shared" si="208"/>
        <v>41.47</v>
      </c>
      <c r="P798" s="987"/>
      <c r="Q798" s="987"/>
      <c r="R798" s="987"/>
      <c r="S798" s="987"/>
      <c r="T798" s="987"/>
      <c r="U798" s="987"/>
      <c r="V798" s="987">
        <f t="shared" ref="V798:V804" si="214">O798</f>
        <v>41.47</v>
      </c>
      <c r="W798" s="987"/>
      <c r="X798" s="987"/>
      <c r="Y798" s="987"/>
      <c r="Z798" s="987">
        <f t="shared" si="209"/>
        <v>0</v>
      </c>
      <c r="AA798" s="987"/>
      <c r="AB798" s="987">
        <f t="shared" ref="AB798:AK807" si="215">IF(AB$6-$L798=0,$M798,0)</f>
        <v>0</v>
      </c>
      <c r="AC798" s="987">
        <f t="shared" si="215"/>
        <v>34.56</v>
      </c>
      <c r="AD798" s="987">
        <f t="shared" si="215"/>
        <v>0</v>
      </c>
      <c r="AE798" s="987">
        <f t="shared" si="215"/>
        <v>0</v>
      </c>
      <c r="AF798" s="987">
        <f t="shared" si="215"/>
        <v>0</v>
      </c>
      <c r="AG798" s="987">
        <f t="shared" si="215"/>
        <v>0</v>
      </c>
      <c r="AH798" s="987">
        <f t="shared" si="215"/>
        <v>0</v>
      </c>
      <c r="AI798" s="987">
        <f t="shared" si="215"/>
        <v>0</v>
      </c>
      <c r="AJ798" s="987">
        <f t="shared" si="215"/>
        <v>0</v>
      </c>
      <c r="AK798" s="987">
        <f t="shared" si="215"/>
        <v>0</v>
      </c>
      <c r="AL798" s="987">
        <f t="shared" ref="AL798:AR807" si="216">IF(AL$6-$L798=0,$M798,0)</f>
        <v>0</v>
      </c>
      <c r="AM798" s="987">
        <f t="shared" si="216"/>
        <v>0</v>
      </c>
      <c r="AN798" s="987">
        <f t="shared" si="216"/>
        <v>0</v>
      </c>
      <c r="AO798" s="987">
        <f t="shared" si="216"/>
        <v>0</v>
      </c>
      <c r="AP798" s="987">
        <f t="shared" si="216"/>
        <v>0</v>
      </c>
      <c r="AQ798" s="987">
        <f t="shared" si="216"/>
        <v>0</v>
      </c>
      <c r="AR798" s="987">
        <f t="shared" si="216"/>
        <v>0</v>
      </c>
    </row>
    <row r="799" spans="2:44">
      <c r="B799" s="948">
        <v>739</v>
      </c>
      <c r="C799" s="950" t="s">
        <v>3522</v>
      </c>
      <c r="D799" s="951">
        <v>774</v>
      </c>
      <c r="E799" s="951" t="s">
        <v>3538</v>
      </c>
      <c r="F799" s="948" t="s">
        <v>4886</v>
      </c>
      <c r="G799" s="949">
        <v>45096</v>
      </c>
      <c r="H799" s="948" t="s">
        <v>3540</v>
      </c>
      <c r="I799" s="948" t="s">
        <v>4916</v>
      </c>
      <c r="J799" s="948" t="s">
        <v>497</v>
      </c>
      <c r="K799" s="948" t="s">
        <v>4309</v>
      </c>
      <c r="L799" s="960">
        <v>261</v>
      </c>
      <c r="M799" s="987">
        <v>26.560000000000002</v>
      </c>
      <c r="N799" s="987">
        <v>5.3100000000000005</v>
      </c>
      <c r="O799" s="987">
        <f t="shared" si="208"/>
        <v>31.870000000000005</v>
      </c>
      <c r="P799" s="987"/>
      <c r="Q799" s="987"/>
      <c r="R799" s="987"/>
      <c r="S799" s="987"/>
      <c r="T799" s="987"/>
      <c r="U799" s="987"/>
      <c r="V799" s="987">
        <f t="shared" si="214"/>
        <v>31.870000000000005</v>
      </c>
      <c r="W799" s="987"/>
      <c r="X799" s="987"/>
      <c r="Y799" s="987"/>
      <c r="Z799" s="987">
        <f t="shared" si="209"/>
        <v>0</v>
      </c>
      <c r="AA799" s="987"/>
      <c r="AB799" s="987">
        <f t="shared" si="215"/>
        <v>0</v>
      </c>
      <c r="AC799" s="987">
        <f t="shared" si="215"/>
        <v>26.560000000000002</v>
      </c>
      <c r="AD799" s="987">
        <f t="shared" si="215"/>
        <v>0</v>
      </c>
      <c r="AE799" s="987">
        <f t="shared" si="215"/>
        <v>0</v>
      </c>
      <c r="AF799" s="987">
        <f t="shared" si="215"/>
        <v>0</v>
      </c>
      <c r="AG799" s="987">
        <f t="shared" si="215"/>
        <v>0</v>
      </c>
      <c r="AH799" s="987">
        <f t="shared" si="215"/>
        <v>0</v>
      </c>
      <c r="AI799" s="987">
        <f t="shared" si="215"/>
        <v>0</v>
      </c>
      <c r="AJ799" s="987">
        <f t="shared" si="215"/>
        <v>0</v>
      </c>
      <c r="AK799" s="987">
        <f t="shared" si="215"/>
        <v>0</v>
      </c>
      <c r="AL799" s="987">
        <f t="shared" si="216"/>
        <v>0</v>
      </c>
      <c r="AM799" s="987">
        <f t="shared" si="216"/>
        <v>0</v>
      </c>
      <c r="AN799" s="987">
        <f t="shared" si="216"/>
        <v>0</v>
      </c>
      <c r="AO799" s="987">
        <f t="shared" si="216"/>
        <v>0</v>
      </c>
      <c r="AP799" s="987">
        <f t="shared" si="216"/>
        <v>0</v>
      </c>
      <c r="AQ799" s="987">
        <f t="shared" si="216"/>
        <v>0</v>
      </c>
      <c r="AR799" s="987">
        <f t="shared" si="216"/>
        <v>0</v>
      </c>
    </row>
    <row r="800" spans="2:44">
      <c r="B800" s="948">
        <v>740</v>
      </c>
      <c r="C800" s="950" t="s">
        <v>3522</v>
      </c>
      <c r="D800" s="951">
        <v>775</v>
      </c>
      <c r="E800" s="951" t="s">
        <v>3538</v>
      </c>
      <c r="F800" s="948" t="s">
        <v>4944</v>
      </c>
      <c r="G800" s="949">
        <v>45138</v>
      </c>
      <c r="H800" s="948" t="s">
        <v>3540</v>
      </c>
      <c r="I800" s="948" t="s">
        <v>4916</v>
      </c>
      <c r="J800" s="948" t="s">
        <v>497</v>
      </c>
      <c r="K800" s="948" t="s">
        <v>4309</v>
      </c>
      <c r="L800" s="960">
        <v>261</v>
      </c>
      <c r="M800" s="987">
        <v>27.02</v>
      </c>
      <c r="N800" s="987">
        <v>5.4</v>
      </c>
      <c r="O800" s="987">
        <f t="shared" si="208"/>
        <v>32.42</v>
      </c>
      <c r="P800" s="987"/>
      <c r="Q800" s="987"/>
      <c r="R800" s="987"/>
      <c r="S800" s="987"/>
      <c r="T800" s="987"/>
      <c r="U800" s="987"/>
      <c r="V800" s="987">
        <f t="shared" si="214"/>
        <v>32.42</v>
      </c>
      <c r="W800" s="987"/>
      <c r="X800" s="987"/>
      <c r="Y800" s="987"/>
      <c r="Z800" s="987">
        <f t="shared" si="209"/>
        <v>0</v>
      </c>
      <c r="AA800" s="987"/>
      <c r="AB800" s="987">
        <f t="shared" si="215"/>
        <v>0</v>
      </c>
      <c r="AC800" s="987">
        <f t="shared" si="215"/>
        <v>27.02</v>
      </c>
      <c r="AD800" s="987">
        <f t="shared" si="215"/>
        <v>0</v>
      </c>
      <c r="AE800" s="987">
        <f t="shared" si="215"/>
        <v>0</v>
      </c>
      <c r="AF800" s="987">
        <f t="shared" si="215"/>
        <v>0</v>
      </c>
      <c r="AG800" s="987">
        <f t="shared" si="215"/>
        <v>0</v>
      </c>
      <c r="AH800" s="987">
        <f t="shared" si="215"/>
        <v>0</v>
      </c>
      <c r="AI800" s="987">
        <f t="shared" si="215"/>
        <v>0</v>
      </c>
      <c r="AJ800" s="987">
        <f t="shared" si="215"/>
        <v>0</v>
      </c>
      <c r="AK800" s="987">
        <f t="shared" si="215"/>
        <v>0</v>
      </c>
      <c r="AL800" s="987">
        <f t="shared" si="216"/>
        <v>0</v>
      </c>
      <c r="AM800" s="987">
        <f t="shared" si="216"/>
        <v>0</v>
      </c>
      <c r="AN800" s="987">
        <f t="shared" si="216"/>
        <v>0</v>
      </c>
      <c r="AO800" s="987">
        <f t="shared" si="216"/>
        <v>0</v>
      </c>
      <c r="AP800" s="987">
        <f t="shared" si="216"/>
        <v>0</v>
      </c>
      <c r="AQ800" s="987">
        <f t="shared" si="216"/>
        <v>0</v>
      </c>
      <c r="AR800" s="987">
        <f t="shared" si="216"/>
        <v>0</v>
      </c>
    </row>
    <row r="801" spans="2:44">
      <c r="B801" s="948">
        <v>741</v>
      </c>
      <c r="C801" s="950" t="s">
        <v>3522</v>
      </c>
      <c r="D801" s="951">
        <v>776</v>
      </c>
      <c r="E801" s="951" t="s">
        <v>3538</v>
      </c>
      <c r="F801" s="948" t="s">
        <v>4945</v>
      </c>
      <c r="G801" s="949">
        <v>45103</v>
      </c>
      <c r="H801" s="948" t="s">
        <v>3540</v>
      </c>
      <c r="I801" s="948" t="s">
        <v>4916</v>
      </c>
      <c r="J801" s="948" t="s">
        <v>497</v>
      </c>
      <c r="K801" s="948" t="s">
        <v>4309</v>
      </c>
      <c r="L801" s="960">
        <v>261</v>
      </c>
      <c r="M801" s="987">
        <v>35.130000000000003</v>
      </c>
      <c r="N801" s="987">
        <v>7.0299999999999994</v>
      </c>
      <c r="O801" s="987">
        <f t="shared" si="208"/>
        <v>42.160000000000004</v>
      </c>
      <c r="P801" s="987"/>
      <c r="Q801" s="987"/>
      <c r="R801" s="987"/>
      <c r="S801" s="987"/>
      <c r="T801" s="987"/>
      <c r="U801" s="987"/>
      <c r="V801" s="987">
        <f t="shared" si="214"/>
        <v>42.160000000000004</v>
      </c>
      <c r="W801" s="987"/>
      <c r="X801" s="987"/>
      <c r="Y801" s="987"/>
      <c r="Z801" s="987">
        <f t="shared" si="209"/>
        <v>0</v>
      </c>
      <c r="AA801" s="987"/>
      <c r="AB801" s="987">
        <f t="shared" si="215"/>
        <v>0</v>
      </c>
      <c r="AC801" s="987">
        <f t="shared" si="215"/>
        <v>35.130000000000003</v>
      </c>
      <c r="AD801" s="987">
        <f t="shared" si="215"/>
        <v>0</v>
      </c>
      <c r="AE801" s="987">
        <f t="shared" si="215"/>
        <v>0</v>
      </c>
      <c r="AF801" s="987">
        <f t="shared" si="215"/>
        <v>0</v>
      </c>
      <c r="AG801" s="987">
        <f t="shared" si="215"/>
        <v>0</v>
      </c>
      <c r="AH801" s="987">
        <f t="shared" si="215"/>
        <v>0</v>
      </c>
      <c r="AI801" s="987">
        <f t="shared" si="215"/>
        <v>0</v>
      </c>
      <c r="AJ801" s="987">
        <f t="shared" si="215"/>
        <v>0</v>
      </c>
      <c r="AK801" s="987">
        <f t="shared" si="215"/>
        <v>0</v>
      </c>
      <c r="AL801" s="987">
        <f t="shared" si="216"/>
        <v>0</v>
      </c>
      <c r="AM801" s="987">
        <f t="shared" si="216"/>
        <v>0</v>
      </c>
      <c r="AN801" s="987">
        <f t="shared" si="216"/>
        <v>0</v>
      </c>
      <c r="AO801" s="987">
        <f t="shared" si="216"/>
        <v>0</v>
      </c>
      <c r="AP801" s="987">
        <f t="shared" si="216"/>
        <v>0</v>
      </c>
      <c r="AQ801" s="987">
        <f t="shared" si="216"/>
        <v>0</v>
      </c>
      <c r="AR801" s="987">
        <f t="shared" si="216"/>
        <v>0</v>
      </c>
    </row>
    <row r="802" spans="2:44">
      <c r="B802" s="948">
        <v>749</v>
      </c>
      <c r="C802" s="950" t="s">
        <v>3522</v>
      </c>
      <c r="D802" s="951">
        <v>784</v>
      </c>
      <c r="E802" s="951" t="s">
        <v>3538</v>
      </c>
      <c r="F802" s="948" t="s">
        <v>4807</v>
      </c>
      <c r="G802" s="949">
        <v>45092</v>
      </c>
      <c r="H802" s="948" t="s">
        <v>3540</v>
      </c>
      <c r="I802" s="948" t="s">
        <v>4916</v>
      </c>
      <c r="J802" s="948" t="s">
        <v>497</v>
      </c>
      <c r="K802" s="948" t="s">
        <v>4309</v>
      </c>
      <c r="L802" s="960">
        <v>261</v>
      </c>
      <c r="M802" s="987">
        <v>4.25</v>
      </c>
      <c r="N802" s="987">
        <v>0.85</v>
      </c>
      <c r="O802" s="987">
        <f t="shared" si="208"/>
        <v>5.0999999999999996</v>
      </c>
      <c r="P802" s="987"/>
      <c r="Q802" s="987"/>
      <c r="R802" s="987"/>
      <c r="S802" s="987"/>
      <c r="T802" s="987"/>
      <c r="U802" s="987"/>
      <c r="V802" s="987">
        <f t="shared" si="214"/>
        <v>5.0999999999999996</v>
      </c>
      <c r="W802" s="987"/>
      <c r="X802" s="987"/>
      <c r="Y802" s="987"/>
      <c r="Z802" s="987">
        <f t="shared" si="209"/>
        <v>0</v>
      </c>
      <c r="AA802" s="987"/>
      <c r="AB802" s="987">
        <f t="shared" si="215"/>
        <v>0</v>
      </c>
      <c r="AC802" s="987">
        <f t="shared" si="215"/>
        <v>4.25</v>
      </c>
      <c r="AD802" s="987">
        <f t="shared" si="215"/>
        <v>0</v>
      </c>
      <c r="AE802" s="987">
        <f t="shared" si="215"/>
        <v>0</v>
      </c>
      <c r="AF802" s="987">
        <f t="shared" si="215"/>
        <v>0</v>
      </c>
      <c r="AG802" s="987">
        <f t="shared" si="215"/>
        <v>0</v>
      </c>
      <c r="AH802" s="987">
        <f t="shared" si="215"/>
        <v>0</v>
      </c>
      <c r="AI802" s="987">
        <f t="shared" si="215"/>
        <v>0</v>
      </c>
      <c r="AJ802" s="987">
        <f t="shared" si="215"/>
        <v>0</v>
      </c>
      <c r="AK802" s="987">
        <f t="shared" si="215"/>
        <v>0</v>
      </c>
      <c r="AL802" s="987">
        <f t="shared" si="216"/>
        <v>0</v>
      </c>
      <c r="AM802" s="987">
        <f t="shared" si="216"/>
        <v>0</v>
      </c>
      <c r="AN802" s="987">
        <f t="shared" si="216"/>
        <v>0</v>
      </c>
      <c r="AO802" s="987">
        <f t="shared" si="216"/>
        <v>0</v>
      </c>
      <c r="AP802" s="987">
        <f t="shared" si="216"/>
        <v>0</v>
      </c>
      <c r="AQ802" s="987">
        <f t="shared" si="216"/>
        <v>0</v>
      </c>
      <c r="AR802" s="987">
        <f t="shared" si="216"/>
        <v>0</v>
      </c>
    </row>
    <row r="803" spans="2:44">
      <c r="B803" s="948">
        <v>750</v>
      </c>
      <c r="C803" s="950" t="s">
        <v>3522</v>
      </c>
      <c r="D803" s="951">
        <v>785</v>
      </c>
      <c r="E803" s="951" t="s">
        <v>3538</v>
      </c>
      <c r="F803" s="948" t="s">
        <v>4886</v>
      </c>
      <c r="G803" s="949">
        <v>45096</v>
      </c>
      <c r="H803" s="948" t="s">
        <v>3540</v>
      </c>
      <c r="I803" s="948" t="s">
        <v>4916</v>
      </c>
      <c r="J803" s="948" t="s">
        <v>497</v>
      </c>
      <c r="K803" s="948" t="s">
        <v>4309</v>
      </c>
      <c r="L803" s="960">
        <v>261</v>
      </c>
      <c r="M803" s="987">
        <v>20.880000000000003</v>
      </c>
      <c r="N803" s="987">
        <v>4.18</v>
      </c>
      <c r="O803" s="987">
        <f t="shared" si="208"/>
        <v>25.060000000000002</v>
      </c>
      <c r="P803" s="987"/>
      <c r="Q803" s="987"/>
      <c r="R803" s="987"/>
      <c r="S803" s="987"/>
      <c r="T803" s="987"/>
      <c r="U803" s="987"/>
      <c r="V803" s="987">
        <f t="shared" si="214"/>
        <v>25.060000000000002</v>
      </c>
      <c r="W803" s="987"/>
      <c r="X803" s="987"/>
      <c r="Y803" s="987"/>
      <c r="Z803" s="987">
        <f t="shared" si="209"/>
        <v>0</v>
      </c>
      <c r="AA803" s="987"/>
      <c r="AB803" s="987">
        <f t="shared" si="215"/>
        <v>0</v>
      </c>
      <c r="AC803" s="987">
        <f t="shared" si="215"/>
        <v>20.880000000000003</v>
      </c>
      <c r="AD803" s="987">
        <f t="shared" si="215"/>
        <v>0</v>
      </c>
      <c r="AE803" s="987">
        <f t="shared" si="215"/>
        <v>0</v>
      </c>
      <c r="AF803" s="987">
        <f t="shared" si="215"/>
        <v>0</v>
      </c>
      <c r="AG803" s="987">
        <f t="shared" si="215"/>
        <v>0</v>
      </c>
      <c r="AH803" s="987">
        <f t="shared" si="215"/>
        <v>0</v>
      </c>
      <c r="AI803" s="987">
        <f t="shared" si="215"/>
        <v>0</v>
      </c>
      <c r="AJ803" s="987">
        <f t="shared" si="215"/>
        <v>0</v>
      </c>
      <c r="AK803" s="987">
        <f t="shared" si="215"/>
        <v>0</v>
      </c>
      <c r="AL803" s="987">
        <f t="shared" si="216"/>
        <v>0</v>
      </c>
      <c r="AM803" s="987">
        <f t="shared" si="216"/>
        <v>0</v>
      </c>
      <c r="AN803" s="987">
        <f t="shared" si="216"/>
        <v>0</v>
      </c>
      <c r="AO803" s="987">
        <f t="shared" si="216"/>
        <v>0</v>
      </c>
      <c r="AP803" s="987">
        <f t="shared" si="216"/>
        <v>0</v>
      </c>
      <c r="AQ803" s="987">
        <f t="shared" si="216"/>
        <v>0</v>
      </c>
      <c r="AR803" s="987">
        <f t="shared" si="216"/>
        <v>0</v>
      </c>
    </row>
    <row r="804" spans="2:44">
      <c r="B804" s="948">
        <v>817</v>
      </c>
      <c r="C804" s="950" t="s">
        <v>3522</v>
      </c>
      <c r="D804" s="951">
        <v>854</v>
      </c>
      <c r="E804" s="951" t="s">
        <v>3538</v>
      </c>
      <c r="F804" s="948" t="s">
        <v>4386</v>
      </c>
      <c r="G804" s="949">
        <v>45159</v>
      </c>
      <c r="H804" s="948" t="s">
        <v>3540</v>
      </c>
      <c r="I804" s="948" t="s">
        <v>4916</v>
      </c>
      <c r="J804" s="948" t="s">
        <v>497</v>
      </c>
      <c r="K804" s="948" t="s">
        <v>4309</v>
      </c>
      <c r="L804" s="960">
        <v>261</v>
      </c>
      <c r="M804" s="987">
        <v>33.700000000000003</v>
      </c>
      <c r="N804" s="987">
        <v>0</v>
      </c>
      <c r="O804" s="987">
        <f t="shared" si="208"/>
        <v>33.700000000000003</v>
      </c>
      <c r="P804" s="987"/>
      <c r="Q804" s="987"/>
      <c r="R804" s="987"/>
      <c r="S804" s="987"/>
      <c r="T804" s="987"/>
      <c r="U804" s="987"/>
      <c r="V804" s="987">
        <f t="shared" si="214"/>
        <v>33.700000000000003</v>
      </c>
      <c r="W804" s="987"/>
      <c r="X804" s="987"/>
      <c r="Y804" s="987"/>
      <c r="Z804" s="987">
        <f t="shared" si="209"/>
        <v>0</v>
      </c>
      <c r="AA804" s="987"/>
      <c r="AB804" s="987">
        <f t="shared" si="215"/>
        <v>0</v>
      </c>
      <c r="AC804" s="987">
        <f t="shared" si="215"/>
        <v>33.700000000000003</v>
      </c>
      <c r="AD804" s="987">
        <f t="shared" si="215"/>
        <v>0</v>
      </c>
      <c r="AE804" s="987">
        <f t="shared" si="215"/>
        <v>0</v>
      </c>
      <c r="AF804" s="987">
        <f t="shared" si="215"/>
        <v>0</v>
      </c>
      <c r="AG804" s="987">
        <f t="shared" si="215"/>
        <v>0</v>
      </c>
      <c r="AH804" s="987">
        <f t="shared" si="215"/>
        <v>0</v>
      </c>
      <c r="AI804" s="987">
        <f t="shared" si="215"/>
        <v>0</v>
      </c>
      <c r="AJ804" s="987">
        <f t="shared" si="215"/>
        <v>0</v>
      </c>
      <c r="AK804" s="987">
        <f t="shared" si="215"/>
        <v>0</v>
      </c>
      <c r="AL804" s="987">
        <f t="shared" si="216"/>
        <v>0</v>
      </c>
      <c r="AM804" s="987">
        <f t="shared" si="216"/>
        <v>0</v>
      </c>
      <c r="AN804" s="987">
        <f t="shared" si="216"/>
        <v>0</v>
      </c>
      <c r="AO804" s="987">
        <f t="shared" si="216"/>
        <v>0</v>
      </c>
      <c r="AP804" s="987">
        <f t="shared" si="216"/>
        <v>0</v>
      </c>
      <c r="AQ804" s="987">
        <f t="shared" si="216"/>
        <v>0</v>
      </c>
      <c r="AR804" s="987">
        <f t="shared" si="216"/>
        <v>0</v>
      </c>
    </row>
    <row r="805" spans="2:44">
      <c r="B805" s="948">
        <v>1167</v>
      </c>
      <c r="C805" s="950" t="s">
        <v>3521</v>
      </c>
      <c r="D805" s="951">
        <v>1224</v>
      </c>
      <c r="E805" s="951" t="s">
        <v>3538</v>
      </c>
      <c r="F805" s="948" t="s">
        <v>4946</v>
      </c>
      <c r="G805" s="949">
        <v>45249</v>
      </c>
      <c r="H805" s="948" t="s">
        <v>4947</v>
      </c>
      <c r="I805" s="948" t="s">
        <v>4916</v>
      </c>
      <c r="J805" s="948" t="s">
        <v>497</v>
      </c>
      <c r="K805" s="948" t="s">
        <v>4309</v>
      </c>
      <c r="L805" s="960">
        <v>261</v>
      </c>
      <c r="M805" s="987">
        <v>26.619999999999997</v>
      </c>
      <c r="N805" s="987">
        <v>5.32</v>
      </c>
      <c r="O805" s="987">
        <f t="shared" si="208"/>
        <v>31.939999999999998</v>
      </c>
      <c r="P805" s="987" t="s">
        <v>4320</v>
      </c>
      <c r="Q805" s="987"/>
      <c r="R805" s="987"/>
      <c r="S805" s="987"/>
      <c r="T805" s="987"/>
      <c r="U805" s="987"/>
      <c r="V805" s="987"/>
      <c r="W805" s="987"/>
      <c r="X805" s="987">
        <f>O805</f>
        <v>31.939999999999998</v>
      </c>
      <c r="Y805" s="987"/>
      <c r="Z805" s="987">
        <f t="shared" si="209"/>
        <v>0</v>
      </c>
      <c r="AA805" s="987"/>
      <c r="AB805" s="987">
        <f t="shared" si="215"/>
        <v>0</v>
      </c>
      <c r="AC805" s="987">
        <f t="shared" si="215"/>
        <v>26.619999999999997</v>
      </c>
      <c r="AD805" s="987">
        <f t="shared" si="215"/>
        <v>0</v>
      </c>
      <c r="AE805" s="987">
        <f t="shared" si="215"/>
        <v>0</v>
      </c>
      <c r="AF805" s="987">
        <f t="shared" si="215"/>
        <v>0</v>
      </c>
      <c r="AG805" s="987">
        <f t="shared" si="215"/>
        <v>0</v>
      </c>
      <c r="AH805" s="987">
        <f t="shared" si="215"/>
        <v>0</v>
      </c>
      <c r="AI805" s="987">
        <f t="shared" si="215"/>
        <v>0</v>
      </c>
      <c r="AJ805" s="987">
        <f t="shared" si="215"/>
        <v>0</v>
      </c>
      <c r="AK805" s="987">
        <f t="shared" si="215"/>
        <v>0</v>
      </c>
      <c r="AL805" s="987">
        <f t="shared" si="216"/>
        <v>0</v>
      </c>
      <c r="AM805" s="987">
        <f t="shared" si="216"/>
        <v>0</v>
      </c>
      <c r="AN805" s="987">
        <f t="shared" si="216"/>
        <v>0</v>
      </c>
      <c r="AO805" s="987">
        <f t="shared" si="216"/>
        <v>0</v>
      </c>
      <c r="AP805" s="987">
        <f t="shared" si="216"/>
        <v>0</v>
      </c>
      <c r="AQ805" s="987">
        <f t="shared" si="216"/>
        <v>0</v>
      </c>
      <c r="AR805" s="987">
        <f t="shared" si="216"/>
        <v>0</v>
      </c>
    </row>
    <row r="806" spans="2:44">
      <c r="B806" s="948">
        <v>1172</v>
      </c>
      <c r="C806" s="950" t="s">
        <v>3521</v>
      </c>
      <c r="D806" s="951">
        <v>1229</v>
      </c>
      <c r="E806" s="951" t="s">
        <v>3538</v>
      </c>
      <c r="F806" s="948" t="s">
        <v>4948</v>
      </c>
      <c r="G806" s="949">
        <v>45210</v>
      </c>
      <c r="H806" s="948" t="s">
        <v>4894</v>
      </c>
      <c r="I806" s="948" t="s">
        <v>4916</v>
      </c>
      <c r="J806" s="948" t="s">
        <v>497</v>
      </c>
      <c r="K806" s="948" t="s">
        <v>4309</v>
      </c>
      <c r="L806" s="960">
        <v>261</v>
      </c>
      <c r="M806" s="987">
        <v>44.739999999999995</v>
      </c>
      <c r="N806" s="987">
        <v>0</v>
      </c>
      <c r="O806" s="987">
        <f t="shared" si="208"/>
        <v>44.739999999999995</v>
      </c>
      <c r="P806" s="987"/>
      <c r="Q806" s="987"/>
      <c r="R806" s="987"/>
      <c r="S806" s="987"/>
      <c r="T806" s="987"/>
      <c r="U806" s="987"/>
      <c r="V806" s="987">
        <f t="shared" ref="V806:V821" si="217">O806</f>
        <v>44.739999999999995</v>
      </c>
      <c r="W806" s="987"/>
      <c r="X806" s="987"/>
      <c r="Y806" s="987"/>
      <c r="Z806" s="987">
        <f t="shared" si="209"/>
        <v>0</v>
      </c>
      <c r="AA806" s="987"/>
      <c r="AB806" s="987">
        <f t="shared" si="215"/>
        <v>0</v>
      </c>
      <c r="AC806" s="987">
        <f t="shared" si="215"/>
        <v>44.739999999999995</v>
      </c>
      <c r="AD806" s="987">
        <f t="shared" si="215"/>
        <v>0</v>
      </c>
      <c r="AE806" s="987">
        <f t="shared" si="215"/>
        <v>0</v>
      </c>
      <c r="AF806" s="987">
        <f t="shared" si="215"/>
        <v>0</v>
      </c>
      <c r="AG806" s="987">
        <f t="shared" si="215"/>
        <v>0</v>
      </c>
      <c r="AH806" s="987">
        <f t="shared" si="215"/>
        <v>0</v>
      </c>
      <c r="AI806" s="987">
        <f t="shared" si="215"/>
        <v>0</v>
      </c>
      <c r="AJ806" s="987">
        <f t="shared" si="215"/>
        <v>0</v>
      </c>
      <c r="AK806" s="987">
        <f t="shared" si="215"/>
        <v>0</v>
      </c>
      <c r="AL806" s="987">
        <f t="shared" si="216"/>
        <v>0</v>
      </c>
      <c r="AM806" s="987">
        <f t="shared" si="216"/>
        <v>0</v>
      </c>
      <c r="AN806" s="987">
        <f t="shared" si="216"/>
        <v>0</v>
      </c>
      <c r="AO806" s="987">
        <f t="shared" si="216"/>
        <v>0</v>
      </c>
      <c r="AP806" s="987">
        <f t="shared" si="216"/>
        <v>0</v>
      </c>
      <c r="AQ806" s="987">
        <f t="shared" si="216"/>
        <v>0</v>
      </c>
      <c r="AR806" s="987">
        <f t="shared" si="216"/>
        <v>0</v>
      </c>
    </row>
    <row r="807" spans="2:44">
      <c r="B807" s="948">
        <v>1237</v>
      </c>
      <c r="C807" s="950" t="s">
        <v>3521</v>
      </c>
      <c r="D807" s="951">
        <v>1294</v>
      </c>
      <c r="E807" s="951" t="s">
        <v>3538</v>
      </c>
      <c r="F807" s="948" t="s">
        <v>4949</v>
      </c>
      <c r="G807" s="949">
        <v>45231</v>
      </c>
      <c r="H807" s="948" t="s">
        <v>3540</v>
      </c>
      <c r="I807" s="948" t="s">
        <v>4916</v>
      </c>
      <c r="J807" s="948" t="s">
        <v>497</v>
      </c>
      <c r="K807" s="948" t="s">
        <v>4309</v>
      </c>
      <c r="L807" s="960">
        <v>261</v>
      </c>
      <c r="M807" s="987">
        <v>17.8</v>
      </c>
      <c r="N807" s="987">
        <v>0</v>
      </c>
      <c r="O807" s="987">
        <f t="shared" si="208"/>
        <v>17.8</v>
      </c>
      <c r="P807" s="987"/>
      <c r="Q807" s="987"/>
      <c r="R807" s="987"/>
      <c r="S807" s="987"/>
      <c r="T807" s="987"/>
      <c r="U807" s="987"/>
      <c r="V807" s="987">
        <f t="shared" si="217"/>
        <v>17.8</v>
      </c>
      <c r="W807" s="987"/>
      <c r="X807" s="987"/>
      <c r="Y807" s="987"/>
      <c r="Z807" s="987">
        <f t="shared" si="209"/>
        <v>0</v>
      </c>
      <c r="AA807" s="987"/>
      <c r="AB807" s="987">
        <f t="shared" si="215"/>
        <v>0</v>
      </c>
      <c r="AC807" s="987">
        <f t="shared" si="215"/>
        <v>17.8</v>
      </c>
      <c r="AD807" s="987">
        <f t="shared" si="215"/>
        <v>0</v>
      </c>
      <c r="AE807" s="987">
        <f t="shared" si="215"/>
        <v>0</v>
      </c>
      <c r="AF807" s="987">
        <f t="shared" si="215"/>
        <v>0</v>
      </c>
      <c r="AG807" s="987">
        <f t="shared" si="215"/>
        <v>0</v>
      </c>
      <c r="AH807" s="987">
        <f t="shared" si="215"/>
        <v>0</v>
      </c>
      <c r="AI807" s="987">
        <f t="shared" si="215"/>
        <v>0</v>
      </c>
      <c r="AJ807" s="987">
        <f t="shared" si="215"/>
        <v>0</v>
      </c>
      <c r="AK807" s="987">
        <f t="shared" si="215"/>
        <v>0</v>
      </c>
      <c r="AL807" s="987">
        <f t="shared" si="216"/>
        <v>0</v>
      </c>
      <c r="AM807" s="987">
        <f t="shared" si="216"/>
        <v>0</v>
      </c>
      <c r="AN807" s="987">
        <f t="shared" si="216"/>
        <v>0</v>
      </c>
      <c r="AO807" s="987">
        <f t="shared" si="216"/>
        <v>0</v>
      </c>
      <c r="AP807" s="987">
        <f t="shared" si="216"/>
        <v>0</v>
      </c>
      <c r="AQ807" s="987">
        <f t="shared" si="216"/>
        <v>0</v>
      </c>
      <c r="AR807" s="987">
        <f t="shared" si="216"/>
        <v>0</v>
      </c>
    </row>
    <row r="808" spans="2:44">
      <c r="B808" s="948">
        <v>1238</v>
      </c>
      <c r="C808" s="950" t="s">
        <v>3521</v>
      </c>
      <c r="D808" s="951">
        <v>1295</v>
      </c>
      <c r="E808" s="951" t="s">
        <v>3538</v>
      </c>
      <c r="F808" s="948" t="s">
        <v>4950</v>
      </c>
      <c r="G808" s="949">
        <v>45174</v>
      </c>
      <c r="H808" s="948" t="s">
        <v>3540</v>
      </c>
      <c r="I808" s="948" t="s">
        <v>4916</v>
      </c>
      <c r="J808" s="948" t="s">
        <v>497</v>
      </c>
      <c r="K808" s="948" t="s">
        <v>4309</v>
      </c>
      <c r="L808" s="960">
        <v>261</v>
      </c>
      <c r="M808" s="987">
        <v>10.629999999999999</v>
      </c>
      <c r="N808" s="987">
        <v>2.13</v>
      </c>
      <c r="O808" s="987">
        <f t="shared" si="208"/>
        <v>12.759999999999998</v>
      </c>
      <c r="P808" s="987"/>
      <c r="Q808" s="987"/>
      <c r="R808" s="987"/>
      <c r="S808" s="987"/>
      <c r="T808" s="987"/>
      <c r="U808" s="987"/>
      <c r="V808" s="987">
        <f t="shared" si="217"/>
        <v>12.759999999999998</v>
      </c>
      <c r="W808" s="987"/>
      <c r="X808" s="987"/>
      <c r="Y808" s="987"/>
      <c r="Z808" s="987">
        <f t="shared" si="209"/>
        <v>0</v>
      </c>
      <c r="AA808" s="987"/>
      <c r="AB808" s="987">
        <f t="shared" ref="AB808:AK817" si="218">IF(AB$6-$L808=0,$M808,0)</f>
        <v>0</v>
      </c>
      <c r="AC808" s="987">
        <f t="shared" si="218"/>
        <v>10.629999999999999</v>
      </c>
      <c r="AD808" s="987">
        <f t="shared" si="218"/>
        <v>0</v>
      </c>
      <c r="AE808" s="987">
        <f t="shared" si="218"/>
        <v>0</v>
      </c>
      <c r="AF808" s="987">
        <f t="shared" si="218"/>
        <v>0</v>
      </c>
      <c r="AG808" s="987">
        <f t="shared" si="218"/>
        <v>0</v>
      </c>
      <c r="AH808" s="987">
        <f t="shared" si="218"/>
        <v>0</v>
      </c>
      <c r="AI808" s="987">
        <f t="shared" si="218"/>
        <v>0</v>
      </c>
      <c r="AJ808" s="987">
        <f t="shared" si="218"/>
        <v>0</v>
      </c>
      <c r="AK808" s="987">
        <f t="shared" si="218"/>
        <v>0</v>
      </c>
      <c r="AL808" s="987">
        <f t="shared" ref="AL808:AR817" si="219">IF(AL$6-$L808=0,$M808,0)</f>
        <v>0</v>
      </c>
      <c r="AM808" s="987">
        <f t="shared" si="219"/>
        <v>0</v>
      </c>
      <c r="AN808" s="987">
        <f t="shared" si="219"/>
        <v>0</v>
      </c>
      <c r="AO808" s="987">
        <f t="shared" si="219"/>
        <v>0</v>
      </c>
      <c r="AP808" s="987">
        <f t="shared" si="219"/>
        <v>0</v>
      </c>
      <c r="AQ808" s="987">
        <f t="shared" si="219"/>
        <v>0</v>
      </c>
      <c r="AR808" s="987">
        <f t="shared" si="219"/>
        <v>0</v>
      </c>
    </row>
    <row r="809" spans="2:44">
      <c r="B809" s="948">
        <v>1239</v>
      </c>
      <c r="C809" s="950" t="s">
        <v>3521</v>
      </c>
      <c r="D809" s="951">
        <v>1296</v>
      </c>
      <c r="E809" s="951" t="s">
        <v>3538</v>
      </c>
      <c r="F809" s="948" t="s">
        <v>4951</v>
      </c>
      <c r="G809" s="949">
        <v>45177</v>
      </c>
      <c r="H809" s="948" t="s">
        <v>3540</v>
      </c>
      <c r="I809" s="948" t="s">
        <v>4916</v>
      </c>
      <c r="J809" s="948" t="s">
        <v>497</v>
      </c>
      <c r="K809" s="948" t="s">
        <v>4309</v>
      </c>
      <c r="L809" s="960">
        <v>261</v>
      </c>
      <c r="M809" s="987">
        <v>19</v>
      </c>
      <c r="N809" s="987">
        <v>3.8</v>
      </c>
      <c r="O809" s="987">
        <f t="shared" si="208"/>
        <v>22.8</v>
      </c>
      <c r="P809" s="987"/>
      <c r="Q809" s="987"/>
      <c r="R809" s="987"/>
      <c r="S809" s="987"/>
      <c r="T809" s="987"/>
      <c r="U809" s="987"/>
      <c r="V809" s="987">
        <f t="shared" si="217"/>
        <v>22.8</v>
      </c>
      <c r="W809" s="987"/>
      <c r="X809" s="987"/>
      <c r="Y809" s="987"/>
      <c r="Z809" s="987">
        <f t="shared" si="209"/>
        <v>0</v>
      </c>
      <c r="AA809" s="987"/>
      <c r="AB809" s="987">
        <f t="shared" si="218"/>
        <v>0</v>
      </c>
      <c r="AC809" s="987">
        <f t="shared" si="218"/>
        <v>19</v>
      </c>
      <c r="AD809" s="987">
        <f t="shared" si="218"/>
        <v>0</v>
      </c>
      <c r="AE809" s="987">
        <f t="shared" si="218"/>
        <v>0</v>
      </c>
      <c r="AF809" s="987">
        <f t="shared" si="218"/>
        <v>0</v>
      </c>
      <c r="AG809" s="987">
        <f t="shared" si="218"/>
        <v>0</v>
      </c>
      <c r="AH809" s="987">
        <f t="shared" si="218"/>
        <v>0</v>
      </c>
      <c r="AI809" s="987">
        <f t="shared" si="218"/>
        <v>0</v>
      </c>
      <c r="AJ809" s="987">
        <f t="shared" si="218"/>
        <v>0</v>
      </c>
      <c r="AK809" s="987">
        <f t="shared" si="218"/>
        <v>0</v>
      </c>
      <c r="AL809" s="987">
        <f t="shared" si="219"/>
        <v>0</v>
      </c>
      <c r="AM809" s="987">
        <f t="shared" si="219"/>
        <v>0</v>
      </c>
      <c r="AN809" s="987">
        <f t="shared" si="219"/>
        <v>0</v>
      </c>
      <c r="AO809" s="987">
        <f t="shared" si="219"/>
        <v>0</v>
      </c>
      <c r="AP809" s="987">
        <f t="shared" si="219"/>
        <v>0</v>
      </c>
      <c r="AQ809" s="987">
        <f t="shared" si="219"/>
        <v>0</v>
      </c>
      <c r="AR809" s="987">
        <f t="shared" si="219"/>
        <v>0</v>
      </c>
    </row>
    <row r="810" spans="2:44">
      <c r="B810" s="948">
        <v>1240</v>
      </c>
      <c r="C810" s="950" t="s">
        <v>3521</v>
      </c>
      <c r="D810" s="951">
        <v>1297</v>
      </c>
      <c r="E810" s="951" t="s">
        <v>3538</v>
      </c>
      <c r="F810" s="948" t="s">
        <v>4952</v>
      </c>
      <c r="G810" s="949">
        <v>45179</v>
      </c>
      <c r="H810" s="948" t="s">
        <v>3540</v>
      </c>
      <c r="I810" s="948" t="s">
        <v>4916</v>
      </c>
      <c r="J810" s="948" t="s">
        <v>497</v>
      </c>
      <c r="K810" s="948" t="s">
        <v>4309</v>
      </c>
      <c r="L810" s="960">
        <v>261</v>
      </c>
      <c r="M810" s="987">
        <v>11.64</v>
      </c>
      <c r="N810" s="987">
        <v>2.33</v>
      </c>
      <c r="O810" s="987">
        <f t="shared" si="208"/>
        <v>13.97</v>
      </c>
      <c r="P810" s="987"/>
      <c r="Q810" s="987"/>
      <c r="R810" s="987"/>
      <c r="S810" s="987"/>
      <c r="T810" s="987"/>
      <c r="U810" s="987"/>
      <c r="V810" s="987">
        <f t="shared" si="217"/>
        <v>13.97</v>
      </c>
      <c r="W810" s="987"/>
      <c r="X810" s="987"/>
      <c r="Y810" s="987"/>
      <c r="Z810" s="987">
        <f t="shared" si="209"/>
        <v>0</v>
      </c>
      <c r="AA810" s="987"/>
      <c r="AB810" s="987">
        <f t="shared" si="218"/>
        <v>0</v>
      </c>
      <c r="AC810" s="987">
        <f t="shared" si="218"/>
        <v>11.64</v>
      </c>
      <c r="AD810" s="987">
        <f t="shared" si="218"/>
        <v>0</v>
      </c>
      <c r="AE810" s="987">
        <f t="shared" si="218"/>
        <v>0</v>
      </c>
      <c r="AF810" s="987">
        <f t="shared" si="218"/>
        <v>0</v>
      </c>
      <c r="AG810" s="987">
        <f t="shared" si="218"/>
        <v>0</v>
      </c>
      <c r="AH810" s="987">
        <f t="shared" si="218"/>
        <v>0</v>
      </c>
      <c r="AI810" s="987">
        <f t="shared" si="218"/>
        <v>0</v>
      </c>
      <c r="AJ810" s="987">
        <f t="shared" si="218"/>
        <v>0</v>
      </c>
      <c r="AK810" s="987">
        <f t="shared" si="218"/>
        <v>0</v>
      </c>
      <c r="AL810" s="987">
        <f t="shared" si="219"/>
        <v>0</v>
      </c>
      <c r="AM810" s="987">
        <f t="shared" si="219"/>
        <v>0</v>
      </c>
      <c r="AN810" s="987">
        <f t="shared" si="219"/>
        <v>0</v>
      </c>
      <c r="AO810" s="987">
        <f t="shared" si="219"/>
        <v>0</v>
      </c>
      <c r="AP810" s="987">
        <f t="shared" si="219"/>
        <v>0</v>
      </c>
      <c r="AQ810" s="987">
        <f t="shared" si="219"/>
        <v>0</v>
      </c>
      <c r="AR810" s="987">
        <f t="shared" si="219"/>
        <v>0</v>
      </c>
    </row>
    <row r="811" spans="2:44">
      <c r="B811" s="948">
        <v>1241</v>
      </c>
      <c r="C811" s="950" t="s">
        <v>3521</v>
      </c>
      <c r="D811" s="951">
        <v>1298</v>
      </c>
      <c r="E811" s="951" t="s">
        <v>3538</v>
      </c>
      <c r="F811" s="948" t="s">
        <v>4953</v>
      </c>
      <c r="G811" s="949">
        <v>45216</v>
      </c>
      <c r="H811" s="948" t="s">
        <v>3540</v>
      </c>
      <c r="I811" s="948" t="s">
        <v>4916</v>
      </c>
      <c r="J811" s="948" t="s">
        <v>497</v>
      </c>
      <c r="K811" s="948" t="s">
        <v>4309</v>
      </c>
      <c r="L811" s="960">
        <v>261</v>
      </c>
      <c r="M811" s="987">
        <v>13.280000000000001</v>
      </c>
      <c r="N811" s="987">
        <v>2.66</v>
      </c>
      <c r="O811" s="987">
        <f t="shared" si="208"/>
        <v>15.940000000000001</v>
      </c>
      <c r="P811" s="987"/>
      <c r="Q811" s="987"/>
      <c r="R811" s="987"/>
      <c r="S811" s="987"/>
      <c r="T811" s="987"/>
      <c r="U811" s="987"/>
      <c r="V811" s="987">
        <f t="shared" si="217"/>
        <v>15.940000000000001</v>
      </c>
      <c r="W811" s="987"/>
      <c r="X811" s="987"/>
      <c r="Y811" s="987"/>
      <c r="Z811" s="987">
        <f t="shared" si="209"/>
        <v>0</v>
      </c>
      <c r="AA811" s="987"/>
      <c r="AB811" s="987">
        <f t="shared" si="218"/>
        <v>0</v>
      </c>
      <c r="AC811" s="987">
        <f t="shared" si="218"/>
        <v>13.280000000000001</v>
      </c>
      <c r="AD811" s="987">
        <f t="shared" si="218"/>
        <v>0</v>
      </c>
      <c r="AE811" s="987">
        <f t="shared" si="218"/>
        <v>0</v>
      </c>
      <c r="AF811" s="987">
        <f t="shared" si="218"/>
        <v>0</v>
      </c>
      <c r="AG811" s="987">
        <f t="shared" si="218"/>
        <v>0</v>
      </c>
      <c r="AH811" s="987">
        <f t="shared" si="218"/>
        <v>0</v>
      </c>
      <c r="AI811" s="987">
        <f t="shared" si="218"/>
        <v>0</v>
      </c>
      <c r="AJ811" s="987">
        <f t="shared" si="218"/>
        <v>0</v>
      </c>
      <c r="AK811" s="987">
        <f t="shared" si="218"/>
        <v>0</v>
      </c>
      <c r="AL811" s="987">
        <f t="shared" si="219"/>
        <v>0</v>
      </c>
      <c r="AM811" s="987">
        <f t="shared" si="219"/>
        <v>0</v>
      </c>
      <c r="AN811" s="987">
        <f t="shared" si="219"/>
        <v>0</v>
      </c>
      <c r="AO811" s="987">
        <f t="shared" si="219"/>
        <v>0</v>
      </c>
      <c r="AP811" s="987">
        <f t="shared" si="219"/>
        <v>0</v>
      </c>
      <c r="AQ811" s="987">
        <f t="shared" si="219"/>
        <v>0</v>
      </c>
      <c r="AR811" s="987">
        <f t="shared" si="219"/>
        <v>0</v>
      </c>
    </row>
    <row r="812" spans="2:44">
      <c r="B812" s="948">
        <v>1242</v>
      </c>
      <c r="C812" s="950" t="s">
        <v>3521</v>
      </c>
      <c r="D812" s="951">
        <v>1299</v>
      </c>
      <c r="E812" s="951" t="s">
        <v>3538</v>
      </c>
      <c r="F812" s="948" t="s">
        <v>4954</v>
      </c>
      <c r="G812" s="949">
        <v>45229</v>
      </c>
      <c r="H812" s="948" t="s">
        <v>3540</v>
      </c>
      <c r="I812" s="948" t="s">
        <v>4916</v>
      </c>
      <c r="J812" s="948" t="s">
        <v>497</v>
      </c>
      <c r="K812" s="948" t="s">
        <v>4309</v>
      </c>
      <c r="L812" s="960">
        <v>261</v>
      </c>
      <c r="M812" s="987">
        <v>20.830000000000002</v>
      </c>
      <c r="N812" s="987">
        <v>4.17</v>
      </c>
      <c r="O812" s="987">
        <f t="shared" si="208"/>
        <v>25</v>
      </c>
      <c r="P812" s="987"/>
      <c r="Q812" s="987"/>
      <c r="R812" s="987"/>
      <c r="S812" s="987"/>
      <c r="T812" s="987"/>
      <c r="U812" s="987"/>
      <c r="V812" s="987">
        <f t="shared" si="217"/>
        <v>25</v>
      </c>
      <c r="W812" s="987"/>
      <c r="X812" s="987"/>
      <c r="Y812" s="987"/>
      <c r="Z812" s="987">
        <f t="shared" si="209"/>
        <v>0</v>
      </c>
      <c r="AA812" s="987"/>
      <c r="AB812" s="987">
        <f t="shared" si="218"/>
        <v>0</v>
      </c>
      <c r="AC812" s="987">
        <f t="shared" si="218"/>
        <v>20.830000000000002</v>
      </c>
      <c r="AD812" s="987">
        <f t="shared" si="218"/>
        <v>0</v>
      </c>
      <c r="AE812" s="987">
        <f t="shared" si="218"/>
        <v>0</v>
      </c>
      <c r="AF812" s="987">
        <f t="shared" si="218"/>
        <v>0</v>
      </c>
      <c r="AG812" s="987">
        <f t="shared" si="218"/>
        <v>0</v>
      </c>
      <c r="AH812" s="987">
        <f t="shared" si="218"/>
        <v>0</v>
      </c>
      <c r="AI812" s="987">
        <f t="shared" si="218"/>
        <v>0</v>
      </c>
      <c r="AJ812" s="987">
        <f t="shared" si="218"/>
        <v>0</v>
      </c>
      <c r="AK812" s="987">
        <f t="shared" si="218"/>
        <v>0</v>
      </c>
      <c r="AL812" s="987">
        <f t="shared" si="219"/>
        <v>0</v>
      </c>
      <c r="AM812" s="987">
        <f t="shared" si="219"/>
        <v>0</v>
      </c>
      <c r="AN812" s="987">
        <f t="shared" si="219"/>
        <v>0</v>
      </c>
      <c r="AO812" s="987">
        <f t="shared" si="219"/>
        <v>0</v>
      </c>
      <c r="AP812" s="987">
        <f t="shared" si="219"/>
        <v>0</v>
      </c>
      <c r="AQ812" s="987">
        <f t="shared" si="219"/>
        <v>0</v>
      </c>
      <c r="AR812" s="987">
        <f t="shared" si="219"/>
        <v>0</v>
      </c>
    </row>
    <row r="813" spans="2:44">
      <c r="B813" s="948">
        <v>1246</v>
      </c>
      <c r="C813" s="950" t="s">
        <v>3521</v>
      </c>
      <c r="D813" s="951">
        <v>1303</v>
      </c>
      <c r="E813" s="951" t="s">
        <v>3538</v>
      </c>
      <c r="F813" s="948" t="s">
        <v>4955</v>
      </c>
      <c r="G813" s="949">
        <v>45231</v>
      </c>
      <c r="H813" s="948" t="s">
        <v>3540</v>
      </c>
      <c r="I813" s="948" t="s">
        <v>4916</v>
      </c>
      <c r="J813" s="948" t="s">
        <v>497</v>
      </c>
      <c r="K813" s="948" t="s">
        <v>4309</v>
      </c>
      <c r="L813" s="960">
        <v>261</v>
      </c>
      <c r="M813" s="987">
        <v>32.46</v>
      </c>
      <c r="N813" s="987">
        <v>0</v>
      </c>
      <c r="O813" s="987">
        <f t="shared" si="208"/>
        <v>32.46</v>
      </c>
      <c r="P813" s="987"/>
      <c r="Q813" s="987"/>
      <c r="R813" s="987"/>
      <c r="S813" s="987"/>
      <c r="T813" s="987"/>
      <c r="U813" s="987"/>
      <c r="V813" s="987">
        <f t="shared" si="217"/>
        <v>32.46</v>
      </c>
      <c r="W813" s="987"/>
      <c r="X813" s="987"/>
      <c r="Y813" s="987"/>
      <c r="Z813" s="987">
        <f t="shared" si="209"/>
        <v>0</v>
      </c>
      <c r="AA813" s="987"/>
      <c r="AB813" s="987">
        <f t="shared" si="218"/>
        <v>0</v>
      </c>
      <c r="AC813" s="987">
        <f t="shared" si="218"/>
        <v>32.46</v>
      </c>
      <c r="AD813" s="987">
        <f t="shared" si="218"/>
        <v>0</v>
      </c>
      <c r="AE813" s="987">
        <f t="shared" si="218"/>
        <v>0</v>
      </c>
      <c r="AF813" s="987">
        <f t="shared" si="218"/>
        <v>0</v>
      </c>
      <c r="AG813" s="987">
        <f t="shared" si="218"/>
        <v>0</v>
      </c>
      <c r="AH813" s="987">
        <f t="shared" si="218"/>
        <v>0</v>
      </c>
      <c r="AI813" s="987">
        <f t="shared" si="218"/>
        <v>0</v>
      </c>
      <c r="AJ813" s="987">
        <f t="shared" si="218"/>
        <v>0</v>
      </c>
      <c r="AK813" s="987">
        <f t="shared" si="218"/>
        <v>0</v>
      </c>
      <c r="AL813" s="987">
        <f t="shared" si="219"/>
        <v>0</v>
      </c>
      <c r="AM813" s="987">
        <f t="shared" si="219"/>
        <v>0</v>
      </c>
      <c r="AN813" s="987">
        <f t="shared" si="219"/>
        <v>0</v>
      </c>
      <c r="AO813" s="987">
        <f t="shared" si="219"/>
        <v>0</v>
      </c>
      <c r="AP813" s="987">
        <f t="shared" si="219"/>
        <v>0</v>
      </c>
      <c r="AQ813" s="987">
        <f t="shared" si="219"/>
        <v>0</v>
      </c>
      <c r="AR813" s="987">
        <f t="shared" si="219"/>
        <v>0</v>
      </c>
    </row>
    <row r="814" spans="2:44">
      <c r="B814" s="948">
        <v>1248</v>
      </c>
      <c r="C814" s="950" t="s">
        <v>3521</v>
      </c>
      <c r="D814" s="951">
        <v>1305</v>
      </c>
      <c r="E814" s="951" t="s">
        <v>3538</v>
      </c>
      <c r="F814" s="948" t="s">
        <v>4956</v>
      </c>
      <c r="G814" s="949">
        <v>45243</v>
      </c>
      <c r="H814" s="948" t="s">
        <v>3540</v>
      </c>
      <c r="I814" s="948" t="s">
        <v>4916</v>
      </c>
      <c r="J814" s="948" t="s">
        <v>497</v>
      </c>
      <c r="K814" s="948" t="s">
        <v>4309</v>
      </c>
      <c r="L814" s="960">
        <v>261</v>
      </c>
      <c r="M814" s="987">
        <v>25.25</v>
      </c>
      <c r="N814" s="987">
        <v>0</v>
      </c>
      <c r="O814" s="987">
        <f t="shared" si="208"/>
        <v>25.25</v>
      </c>
      <c r="P814" s="987"/>
      <c r="Q814" s="987"/>
      <c r="R814" s="987"/>
      <c r="S814" s="987"/>
      <c r="T814" s="987"/>
      <c r="U814" s="987"/>
      <c r="V814" s="987">
        <f t="shared" si="217"/>
        <v>25.25</v>
      </c>
      <c r="W814" s="987"/>
      <c r="X814" s="987"/>
      <c r="Y814" s="987"/>
      <c r="Z814" s="987">
        <f t="shared" si="209"/>
        <v>0</v>
      </c>
      <c r="AA814" s="987"/>
      <c r="AB814" s="987">
        <f t="shared" si="218"/>
        <v>0</v>
      </c>
      <c r="AC814" s="987">
        <f t="shared" si="218"/>
        <v>25.25</v>
      </c>
      <c r="AD814" s="987">
        <f t="shared" si="218"/>
        <v>0</v>
      </c>
      <c r="AE814" s="987">
        <f t="shared" si="218"/>
        <v>0</v>
      </c>
      <c r="AF814" s="987">
        <f t="shared" si="218"/>
        <v>0</v>
      </c>
      <c r="AG814" s="987">
        <f t="shared" si="218"/>
        <v>0</v>
      </c>
      <c r="AH814" s="987">
        <f t="shared" si="218"/>
        <v>0</v>
      </c>
      <c r="AI814" s="987">
        <f t="shared" si="218"/>
        <v>0</v>
      </c>
      <c r="AJ814" s="987">
        <f t="shared" si="218"/>
        <v>0</v>
      </c>
      <c r="AK814" s="987">
        <f t="shared" si="218"/>
        <v>0</v>
      </c>
      <c r="AL814" s="987">
        <f t="shared" si="219"/>
        <v>0</v>
      </c>
      <c r="AM814" s="987">
        <f t="shared" si="219"/>
        <v>0</v>
      </c>
      <c r="AN814" s="987">
        <f t="shared" si="219"/>
        <v>0</v>
      </c>
      <c r="AO814" s="987">
        <f t="shared" si="219"/>
        <v>0</v>
      </c>
      <c r="AP814" s="987">
        <f t="shared" si="219"/>
        <v>0</v>
      </c>
      <c r="AQ814" s="987">
        <f t="shared" si="219"/>
        <v>0</v>
      </c>
      <c r="AR814" s="987">
        <f t="shared" si="219"/>
        <v>0</v>
      </c>
    </row>
    <row r="815" spans="2:44">
      <c r="B815" s="948">
        <v>1249</v>
      </c>
      <c r="C815" s="950" t="s">
        <v>3521</v>
      </c>
      <c r="D815" s="951">
        <v>1306</v>
      </c>
      <c r="E815" s="951" t="s">
        <v>3538</v>
      </c>
      <c r="F815" s="948" t="s">
        <v>4957</v>
      </c>
      <c r="G815" s="949">
        <v>45247</v>
      </c>
      <c r="H815" s="948" t="s">
        <v>3540</v>
      </c>
      <c r="I815" s="948" t="s">
        <v>4916</v>
      </c>
      <c r="J815" s="948" t="s">
        <v>497</v>
      </c>
      <c r="K815" s="948" t="s">
        <v>4309</v>
      </c>
      <c r="L815" s="960">
        <v>261</v>
      </c>
      <c r="M815" s="987">
        <v>30.35</v>
      </c>
      <c r="N815" s="987">
        <v>0</v>
      </c>
      <c r="O815" s="987">
        <f t="shared" si="208"/>
        <v>30.35</v>
      </c>
      <c r="P815" s="987"/>
      <c r="Q815" s="987"/>
      <c r="R815" s="987"/>
      <c r="S815" s="987"/>
      <c r="T815" s="987"/>
      <c r="U815" s="987"/>
      <c r="V815" s="987">
        <f t="shared" si="217"/>
        <v>30.35</v>
      </c>
      <c r="W815" s="987"/>
      <c r="X815" s="987"/>
      <c r="Y815" s="987"/>
      <c r="Z815" s="987">
        <f t="shared" si="209"/>
        <v>0</v>
      </c>
      <c r="AA815" s="987"/>
      <c r="AB815" s="987">
        <f t="shared" si="218"/>
        <v>0</v>
      </c>
      <c r="AC815" s="987">
        <f t="shared" si="218"/>
        <v>30.35</v>
      </c>
      <c r="AD815" s="987">
        <f t="shared" si="218"/>
        <v>0</v>
      </c>
      <c r="AE815" s="987">
        <f t="shared" si="218"/>
        <v>0</v>
      </c>
      <c r="AF815" s="987">
        <f t="shared" si="218"/>
        <v>0</v>
      </c>
      <c r="AG815" s="987">
        <f t="shared" si="218"/>
        <v>0</v>
      </c>
      <c r="AH815" s="987">
        <f t="shared" si="218"/>
        <v>0</v>
      </c>
      <c r="AI815" s="987">
        <f t="shared" si="218"/>
        <v>0</v>
      </c>
      <c r="AJ815" s="987">
        <f t="shared" si="218"/>
        <v>0</v>
      </c>
      <c r="AK815" s="987">
        <f t="shared" si="218"/>
        <v>0</v>
      </c>
      <c r="AL815" s="987">
        <f t="shared" si="219"/>
        <v>0</v>
      </c>
      <c r="AM815" s="987">
        <f t="shared" si="219"/>
        <v>0</v>
      </c>
      <c r="AN815" s="987">
        <f t="shared" si="219"/>
        <v>0</v>
      </c>
      <c r="AO815" s="987">
        <f t="shared" si="219"/>
        <v>0</v>
      </c>
      <c r="AP815" s="987">
        <f t="shared" si="219"/>
        <v>0</v>
      </c>
      <c r="AQ815" s="987">
        <f t="shared" si="219"/>
        <v>0</v>
      </c>
      <c r="AR815" s="987">
        <f t="shared" si="219"/>
        <v>0</v>
      </c>
    </row>
    <row r="816" spans="2:44">
      <c r="B816" s="948">
        <v>1250</v>
      </c>
      <c r="C816" s="950" t="s">
        <v>3521</v>
      </c>
      <c r="D816" s="951">
        <v>1307</v>
      </c>
      <c r="E816" s="951" t="s">
        <v>3538</v>
      </c>
      <c r="F816" s="948" t="s">
        <v>4958</v>
      </c>
      <c r="G816" s="949">
        <v>45247</v>
      </c>
      <c r="H816" s="948" t="s">
        <v>3540</v>
      </c>
      <c r="I816" s="948" t="s">
        <v>4916</v>
      </c>
      <c r="J816" s="948" t="s">
        <v>497</v>
      </c>
      <c r="K816" s="948" t="s">
        <v>4309</v>
      </c>
      <c r="L816" s="960">
        <v>261</v>
      </c>
      <c r="M816" s="987">
        <v>35.239999999999995</v>
      </c>
      <c r="N816" s="987">
        <v>0</v>
      </c>
      <c r="O816" s="987">
        <f t="shared" si="208"/>
        <v>35.239999999999995</v>
      </c>
      <c r="P816" s="987"/>
      <c r="Q816" s="987"/>
      <c r="R816" s="987"/>
      <c r="S816" s="987"/>
      <c r="T816" s="987"/>
      <c r="U816" s="987"/>
      <c r="V816" s="987">
        <f t="shared" si="217"/>
        <v>35.239999999999995</v>
      </c>
      <c r="W816" s="987"/>
      <c r="X816" s="987"/>
      <c r="Y816" s="987"/>
      <c r="Z816" s="987">
        <f t="shared" si="209"/>
        <v>0</v>
      </c>
      <c r="AA816" s="987"/>
      <c r="AB816" s="987">
        <f t="shared" si="218"/>
        <v>0</v>
      </c>
      <c r="AC816" s="987">
        <f t="shared" si="218"/>
        <v>35.239999999999995</v>
      </c>
      <c r="AD816" s="987">
        <f t="shared" si="218"/>
        <v>0</v>
      </c>
      <c r="AE816" s="987">
        <f t="shared" si="218"/>
        <v>0</v>
      </c>
      <c r="AF816" s="987">
        <f t="shared" si="218"/>
        <v>0</v>
      </c>
      <c r="AG816" s="987">
        <f t="shared" si="218"/>
        <v>0</v>
      </c>
      <c r="AH816" s="987">
        <f t="shared" si="218"/>
        <v>0</v>
      </c>
      <c r="AI816" s="987">
        <f t="shared" si="218"/>
        <v>0</v>
      </c>
      <c r="AJ816" s="987">
        <f t="shared" si="218"/>
        <v>0</v>
      </c>
      <c r="AK816" s="987">
        <f t="shared" si="218"/>
        <v>0</v>
      </c>
      <c r="AL816" s="987">
        <f t="shared" si="219"/>
        <v>0</v>
      </c>
      <c r="AM816" s="987">
        <f t="shared" si="219"/>
        <v>0</v>
      </c>
      <c r="AN816" s="987">
        <f t="shared" si="219"/>
        <v>0</v>
      </c>
      <c r="AO816" s="987">
        <f t="shared" si="219"/>
        <v>0</v>
      </c>
      <c r="AP816" s="987">
        <f t="shared" si="219"/>
        <v>0</v>
      </c>
      <c r="AQ816" s="987">
        <f t="shared" si="219"/>
        <v>0</v>
      </c>
      <c r="AR816" s="987">
        <f t="shared" si="219"/>
        <v>0</v>
      </c>
    </row>
    <row r="817" spans="2:44">
      <c r="B817" s="948">
        <v>1251</v>
      </c>
      <c r="C817" s="950" t="s">
        <v>3521</v>
      </c>
      <c r="D817" s="951">
        <v>1308</v>
      </c>
      <c r="E817" s="951" t="s">
        <v>3538</v>
      </c>
      <c r="F817" s="948" t="s">
        <v>4959</v>
      </c>
      <c r="G817" s="949">
        <v>45201</v>
      </c>
      <c r="H817" s="948" t="s">
        <v>3540</v>
      </c>
      <c r="I817" s="948" t="s">
        <v>4916</v>
      </c>
      <c r="J817" s="948" t="s">
        <v>497</v>
      </c>
      <c r="K817" s="948" t="s">
        <v>4309</v>
      </c>
      <c r="L817" s="960">
        <v>261</v>
      </c>
      <c r="M817" s="987">
        <v>82.69</v>
      </c>
      <c r="N817" s="987">
        <v>0</v>
      </c>
      <c r="O817" s="987">
        <f t="shared" si="208"/>
        <v>82.69</v>
      </c>
      <c r="P817" s="987"/>
      <c r="Q817" s="987"/>
      <c r="R817" s="987"/>
      <c r="S817" s="987"/>
      <c r="T817" s="987"/>
      <c r="U817" s="987"/>
      <c r="V817" s="987">
        <f t="shared" si="217"/>
        <v>82.69</v>
      </c>
      <c r="W817" s="987"/>
      <c r="X817" s="987"/>
      <c r="Y817" s="987"/>
      <c r="Z817" s="987">
        <f t="shared" si="209"/>
        <v>0</v>
      </c>
      <c r="AA817" s="987"/>
      <c r="AB817" s="987">
        <f t="shared" si="218"/>
        <v>0</v>
      </c>
      <c r="AC817" s="987">
        <f t="shared" si="218"/>
        <v>82.69</v>
      </c>
      <c r="AD817" s="987">
        <f t="shared" si="218"/>
        <v>0</v>
      </c>
      <c r="AE817" s="987">
        <f t="shared" si="218"/>
        <v>0</v>
      </c>
      <c r="AF817" s="987">
        <f t="shared" si="218"/>
        <v>0</v>
      </c>
      <c r="AG817" s="987">
        <f t="shared" si="218"/>
        <v>0</v>
      </c>
      <c r="AH817" s="987">
        <f t="shared" si="218"/>
        <v>0</v>
      </c>
      <c r="AI817" s="987">
        <f t="shared" si="218"/>
        <v>0</v>
      </c>
      <c r="AJ817" s="987">
        <f t="shared" si="218"/>
        <v>0</v>
      </c>
      <c r="AK817" s="987">
        <f t="shared" si="218"/>
        <v>0</v>
      </c>
      <c r="AL817" s="987">
        <f t="shared" si="219"/>
        <v>0</v>
      </c>
      <c r="AM817" s="987">
        <f t="shared" si="219"/>
        <v>0</v>
      </c>
      <c r="AN817" s="987">
        <f t="shared" si="219"/>
        <v>0</v>
      </c>
      <c r="AO817" s="987">
        <f t="shared" si="219"/>
        <v>0</v>
      </c>
      <c r="AP817" s="987">
        <f t="shared" si="219"/>
        <v>0</v>
      </c>
      <c r="AQ817" s="987">
        <f t="shared" si="219"/>
        <v>0</v>
      </c>
      <c r="AR817" s="987">
        <f t="shared" si="219"/>
        <v>0</v>
      </c>
    </row>
    <row r="818" spans="2:44">
      <c r="B818" s="948">
        <v>1252</v>
      </c>
      <c r="C818" s="950" t="s">
        <v>3521</v>
      </c>
      <c r="D818" s="951">
        <v>1309</v>
      </c>
      <c r="E818" s="951" t="s">
        <v>3538</v>
      </c>
      <c r="F818" s="948" t="s">
        <v>4960</v>
      </c>
      <c r="G818" s="949">
        <v>45230</v>
      </c>
      <c r="H818" s="948" t="s">
        <v>3540</v>
      </c>
      <c r="I818" s="948" t="s">
        <v>4916</v>
      </c>
      <c r="J818" s="948" t="s">
        <v>497</v>
      </c>
      <c r="K818" s="948" t="s">
        <v>4309</v>
      </c>
      <c r="L818" s="960">
        <v>261</v>
      </c>
      <c r="M818" s="987">
        <v>26.72</v>
      </c>
      <c r="N818" s="987">
        <v>0</v>
      </c>
      <c r="O818" s="987">
        <f t="shared" si="208"/>
        <v>26.72</v>
      </c>
      <c r="P818" s="987"/>
      <c r="Q818" s="987"/>
      <c r="R818" s="987"/>
      <c r="S818" s="987"/>
      <c r="T818" s="987"/>
      <c r="U818" s="987"/>
      <c r="V818" s="987">
        <f t="shared" si="217"/>
        <v>26.72</v>
      </c>
      <c r="W818" s="987"/>
      <c r="X818" s="987"/>
      <c r="Y818" s="987"/>
      <c r="Z818" s="987">
        <f t="shared" si="209"/>
        <v>0</v>
      </c>
      <c r="AA818" s="987"/>
      <c r="AB818" s="987">
        <f t="shared" ref="AB818:AK827" si="220">IF(AB$6-$L818=0,$M818,0)</f>
        <v>0</v>
      </c>
      <c r="AC818" s="987">
        <f t="shared" si="220"/>
        <v>26.72</v>
      </c>
      <c r="AD818" s="987">
        <f t="shared" si="220"/>
        <v>0</v>
      </c>
      <c r="AE818" s="987">
        <f t="shared" si="220"/>
        <v>0</v>
      </c>
      <c r="AF818" s="987">
        <f t="shared" si="220"/>
        <v>0</v>
      </c>
      <c r="AG818" s="987">
        <f t="shared" si="220"/>
        <v>0</v>
      </c>
      <c r="AH818" s="987">
        <f t="shared" si="220"/>
        <v>0</v>
      </c>
      <c r="AI818" s="987">
        <f t="shared" si="220"/>
        <v>0</v>
      </c>
      <c r="AJ818" s="987">
        <f t="shared" si="220"/>
        <v>0</v>
      </c>
      <c r="AK818" s="987">
        <f t="shared" si="220"/>
        <v>0</v>
      </c>
      <c r="AL818" s="987">
        <f t="shared" ref="AL818:AR827" si="221">IF(AL$6-$L818=0,$M818,0)</f>
        <v>0</v>
      </c>
      <c r="AM818" s="987">
        <f t="shared" si="221"/>
        <v>0</v>
      </c>
      <c r="AN818" s="987">
        <f t="shared" si="221"/>
        <v>0</v>
      </c>
      <c r="AO818" s="987">
        <f t="shared" si="221"/>
        <v>0</v>
      </c>
      <c r="AP818" s="987">
        <f t="shared" si="221"/>
        <v>0</v>
      </c>
      <c r="AQ818" s="987">
        <f t="shared" si="221"/>
        <v>0</v>
      </c>
      <c r="AR818" s="987">
        <f t="shared" si="221"/>
        <v>0</v>
      </c>
    </row>
    <row r="819" spans="2:44">
      <c r="B819" s="948">
        <v>1255</v>
      </c>
      <c r="C819" s="950" t="s">
        <v>3521</v>
      </c>
      <c r="D819" s="951">
        <v>1312</v>
      </c>
      <c r="E819" s="951" t="s">
        <v>3538</v>
      </c>
      <c r="F819" s="948" t="s">
        <v>4961</v>
      </c>
      <c r="G819" s="949">
        <v>45173</v>
      </c>
      <c r="H819" s="948" t="s">
        <v>3540</v>
      </c>
      <c r="I819" s="948" t="s">
        <v>4916</v>
      </c>
      <c r="J819" s="948" t="s">
        <v>497</v>
      </c>
      <c r="K819" s="948" t="s">
        <v>4309</v>
      </c>
      <c r="L819" s="960">
        <v>261</v>
      </c>
      <c r="M819" s="987">
        <v>83.84</v>
      </c>
      <c r="N819" s="987">
        <v>0</v>
      </c>
      <c r="O819" s="987">
        <f t="shared" si="208"/>
        <v>83.84</v>
      </c>
      <c r="P819" s="987"/>
      <c r="Q819" s="987"/>
      <c r="R819" s="987"/>
      <c r="S819" s="987"/>
      <c r="T819" s="987"/>
      <c r="U819" s="987"/>
      <c r="V819" s="987">
        <f t="shared" si="217"/>
        <v>83.84</v>
      </c>
      <c r="W819" s="987"/>
      <c r="X819" s="987"/>
      <c r="Y819" s="987"/>
      <c r="Z819" s="987">
        <f t="shared" si="209"/>
        <v>0</v>
      </c>
      <c r="AA819" s="987"/>
      <c r="AB819" s="987">
        <f t="shared" si="220"/>
        <v>0</v>
      </c>
      <c r="AC819" s="987">
        <f t="shared" si="220"/>
        <v>83.84</v>
      </c>
      <c r="AD819" s="987">
        <f t="shared" si="220"/>
        <v>0</v>
      </c>
      <c r="AE819" s="987">
        <f t="shared" si="220"/>
        <v>0</v>
      </c>
      <c r="AF819" s="987">
        <f t="shared" si="220"/>
        <v>0</v>
      </c>
      <c r="AG819" s="987">
        <f t="shared" si="220"/>
        <v>0</v>
      </c>
      <c r="AH819" s="987">
        <f t="shared" si="220"/>
        <v>0</v>
      </c>
      <c r="AI819" s="987">
        <f t="shared" si="220"/>
        <v>0</v>
      </c>
      <c r="AJ819" s="987">
        <f t="shared" si="220"/>
        <v>0</v>
      </c>
      <c r="AK819" s="987">
        <f t="shared" si="220"/>
        <v>0</v>
      </c>
      <c r="AL819" s="987">
        <f t="shared" si="221"/>
        <v>0</v>
      </c>
      <c r="AM819" s="987">
        <f t="shared" si="221"/>
        <v>0</v>
      </c>
      <c r="AN819" s="987">
        <f t="shared" si="221"/>
        <v>0</v>
      </c>
      <c r="AO819" s="987">
        <f t="shared" si="221"/>
        <v>0</v>
      </c>
      <c r="AP819" s="987">
        <f t="shared" si="221"/>
        <v>0</v>
      </c>
      <c r="AQ819" s="987">
        <f t="shared" si="221"/>
        <v>0</v>
      </c>
      <c r="AR819" s="987">
        <f t="shared" si="221"/>
        <v>0</v>
      </c>
    </row>
    <row r="820" spans="2:44">
      <c r="B820" s="948">
        <v>1256</v>
      </c>
      <c r="C820" s="950" t="s">
        <v>3521</v>
      </c>
      <c r="D820" s="951">
        <v>1313</v>
      </c>
      <c r="E820" s="951" t="s">
        <v>3538</v>
      </c>
      <c r="F820" s="948" t="s">
        <v>4962</v>
      </c>
      <c r="G820" s="949">
        <v>45222</v>
      </c>
      <c r="H820" s="948" t="s">
        <v>3540</v>
      </c>
      <c r="I820" s="948" t="s">
        <v>4916</v>
      </c>
      <c r="J820" s="948" t="s">
        <v>497</v>
      </c>
      <c r="K820" s="948" t="s">
        <v>4309</v>
      </c>
      <c r="L820" s="960">
        <v>261</v>
      </c>
      <c r="M820" s="987">
        <v>33.96</v>
      </c>
      <c r="N820" s="987">
        <v>0</v>
      </c>
      <c r="O820" s="987">
        <f t="shared" si="208"/>
        <v>33.96</v>
      </c>
      <c r="P820" s="987"/>
      <c r="Q820" s="987"/>
      <c r="R820" s="987"/>
      <c r="S820" s="987"/>
      <c r="T820" s="987"/>
      <c r="U820" s="987"/>
      <c r="V820" s="987">
        <f t="shared" si="217"/>
        <v>33.96</v>
      </c>
      <c r="W820" s="987"/>
      <c r="X820" s="987"/>
      <c r="Y820" s="987"/>
      <c r="Z820" s="987">
        <f t="shared" si="209"/>
        <v>0</v>
      </c>
      <c r="AA820" s="987"/>
      <c r="AB820" s="987">
        <f t="shared" si="220"/>
        <v>0</v>
      </c>
      <c r="AC820" s="987">
        <f t="shared" si="220"/>
        <v>33.96</v>
      </c>
      <c r="AD820" s="987">
        <f t="shared" si="220"/>
        <v>0</v>
      </c>
      <c r="AE820" s="987">
        <f t="shared" si="220"/>
        <v>0</v>
      </c>
      <c r="AF820" s="987">
        <f t="shared" si="220"/>
        <v>0</v>
      </c>
      <c r="AG820" s="987">
        <f t="shared" si="220"/>
        <v>0</v>
      </c>
      <c r="AH820" s="987">
        <f t="shared" si="220"/>
        <v>0</v>
      </c>
      <c r="AI820" s="987">
        <f t="shared" si="220"/>
        <v>0</v>
      </c>
      <c r="AJ820" s="987">
        <f t="shared" si="220"/>
        <v>0</v>
      </c>
      <c r="AK820" s="987">
        <f t="shared" si="220"/>
        <v>0</v>
      </c>
      <c r="AL820" s="987">
        <f t="shared" si="221"/>
        <v>0</v>
      </c>
      <c r="AM820" s="987">
        <f t="shared" si="221"/>
        <v>0</v>
      </c>
      <c r="AN820" s="987">
        <f t="shared" si="221"/>
        <v>0</v>
      </c>
      <c r="AO820" s="987">
        <f t="shared" si="221"/>
        <v>0</v>
      </c>
      <c r="AP820" s="987">
        <f t="shared" si="221"/>
        <v>0</v>
      </c>
      <c r="AQ820" s="987">
        <f t="shared" si="221"/>
        <v>0</v>
      </c>
      <c r="AR820" s="987">
        <f t="shared" si="221"/>
        <v>0</v>
      </c>
    </row>
    <row r="821" spans="2:44">
      <c r="B821" s="948">
        <v>610</v>
      </c>
      <c r="C821" s="950" t="s">
        <v>3522</v>
      </c>
      <c r="D821" s="951">
        <v>644</v>
      </c>
      <c r="E821" s="951" t="s">
        <v>3538</v>
      </c>
      <c r="F821" s="948" t="s">
        <v>4963</v>
      </c>
      <c r="G821" s="949">
        <v>45132</v>
      </c>
      <c r="H821" s="948" t="s">
        <v>4964</v>
      </c>
      <c r="I821" s="948" t="s">
        <v>4965</v>
      </c>
      <c r="J821" s="948" t="s">
        <v>484</v>
      </c>
      <c r="K821" s="948" t="s">
        <v>3557</v>
      </c>
      <c r="L821" s="960">
        <v>54</v>
      </c>
      <c r="M821" s="987">
        <v>220.51</v>
      </c>
      <c r="N821" s="987">
        <v>44.1</v>
      </c>
      <c r="O821" s="987">
        <f t="shared" si="208"/>
        <v>264.61</v>
      </c>
      <c r="P821" s="987"/>
      <c r="Q821" s="987"/>
      <c r="R821" s="987"/>
      <c r="S821" s="987"/>
      <c r="T821" s="987"/>
      <c r="U821" s="987"/>
      <c r="V821" s="987">
        <f t="shared" si="217"/>
        <v>264.61</v>
      </c>
      <c r="W821" s="987"/>
      <c r="X821" s="987"/>
      <c r="Y821" s="987"/>
      <c r="Z821" s="987">
        <f t="shared" si="209"/>
        <v>0</v>
      </c>
      <c r="AA821" s="987"/>
      <c r="AB821" s="987">
        <f t="shared" si="220"/>
        <v>220.51</v>
      </c>
      <c r="AC821" s="987">
        <f t="shared" si="220"/>
        <v>0</v>
      </c>
      <c r="AD821" s="987">
        <f t="shared" si="220"/>
        <v>0</v>
      </c>
      <c r="AE821" s="987">
        <f t="shared" si="220"/>
        <v>0</v>
      </c>
      <c r="AF821" s="987">
        <f t="shared" si="220"/>
        <v>0</v>
      </c>
      <c r="AG821" s="987">
        <f t="shared" si="220"/>
        <v>0</v>
      </c>
      <c r="AH821" s="987">
        <f t="shared" si="220"/>
        <v>0</v>
      </c>
      <c r="AI821" s="987">
        <f t="shared" si="220"/>
        <v>0</v>
      </c>
      <c r="AJ821" s="987">
        <f t="shared" si="220"/>
        <v>0</v>
      </c>
      <c r="AK821" s="987">
        <f t="shared" si="220"/>
        <v>0</v>
      </c>
      <c r="AL821" s="987">
        <f t="shared" si="221"/>
        <v>0</v>
      </c>
      <c r="AM821" s="987">
        <f t="shared" si="221"/>
        <v>0</v>
      </c>
      <c r="AN821" s="987">
        <f t="shared" si="221"/>
        <v>0</v>
      </c>
      <c r="AO821" s="987">
        <f t="shared" si="221"/>
        <v>0</v>
      </c>
      <c r="AP821" s="987">
        <f t="shared" si="221"/>
        <v>0</v>
      </c>
      <c r="AQ821" s="987">
        <f t="shared" si="221"/>
        <v>0</v>
      </c>
      <c r="AR821" s="987">
        <f t="shared" si="221"/>
        <v>0</v>
      </c>
    </row>
    <row r="822" spans="2:44">
      <c r="B822" s="948">
        <v>1119</v>
      </c>
      <c r="C822" s="950" t="s">
        <v>3521</v>
      </c>
      <c r="D822" s="951">
        <v>1174</v>
      </c>
      <c r="E822" s="951" t="s">
        <v>4314</v>
      </c>
      <c r="F822" s="948" t="s">
        <v>4966</v>
      </c>
      <c r="G822" s="949">
        <v>45174</v>
      </c>
      <c r="H822" s="948" t="s">
        <v>4967</v>
      </c>
      <c r="I822" s="948" t="s">
        <v>4965</v>
      </c>
      <c r="J822" s="948" t="s">
        <v>484</v>
      </c>
      <c r="K822" s="948" t="s">
        <v>3557</v>
      </c>
      <c r="L822" s="960">
        <v>54</v>
      </c>
      <c r="M822" s="987">
        <v>-115.05999999999999</v>
      </c>
      <c r="N822" s="987">
        <v>-23.009999999999998</v>
      </c>
      <c r="O822" s="987">
        <f t="shared" si="208"/>
        <v>-138.07</v>
      </c>
      <c r="P822" s="987"/>
      <c r="Q822" s="987"/>
      <c r="R822" s="987">
        <v>138.07</v>
      </c>
      <c r="S822" s="987"/>
      <c r="T822" s="987"/>
      <c r="U822" s="987"/>
      <c r="V822" s="987"/>
      <c r="W822" s="987"/>
      <c r="X822" s="987"/>
      <c r="Y822" s="987"/>
      <c r="Z822" s="987">
        <f t="shared" si="209"/>
        <v>0</v>
      </c>
      <c r="AA822" s="987"/>
      <c r="AB822" s="987">
        <f t="shared" si="220"/>
        <v>-115.05999999999999</v>
      </c>
      <c r="AC822" s="987">
        <f t="shared" si="220"/>
        <v>0</v>
      </c>
      <c r="AD822" s="987">
        <f t="shared" si="220"/>
        <v>0</v>
      </c>
      <c r="AE822" s="987">
        <f t="shared" si="220"/>
        <v>0</v>
      </c>
      <c r="AF822" s="987">
        <f t="shared" si="220"/>
        <v>0</v>
      </c>
      <c r="AG822" s="987">
        <f t="shared" si="220"/>
        <v>0</v>
      </c>
      <c r="AH822" s="987">
        <f t="shared" si="220"/>
        <v>0</v>
      </c>
      <c r="AI822" s="987">
        <f t="shared" si="220"/>
        <v>0</v>
      </c>
      <c r="AJ822" s="987">
        <f t="shared" si="220"/>
        <v>0</v>
      </c>
      <c r="AK822" s="987">
        <f t="shared" si="220"/>
        <v>0</v>
      </c>
      <c r="AL822" s="987">
        <f t="shared" si="221"/>
        <v>0</v>
      </c>
      <c r="AM822" s="987">
        <f t="shared" si="221"/>
        <v>0</v>
      </c>
      <c r="AN822" s="987">
        <f t="shared" si="221"/>
        <v>0</v>
      </c>
      <c r="AO822" s="987">
        <f t="shared" si="221"/>
        <v>0</v>
      </c>
      <c r="AP822" s="987">
        <f t="shared" si="221"/>
        <v>0</v>
      </c>
      <c r="AQ822" s="987">
        <f t="shared" si="221"/>
        <v>0</v>
      </c>
      <c r="AR822" s="987">
        <f t="shared" si="221"/>
        <v>0</v>
      </c>
    </row>
    <row r="823" spans="2:44">
      <c r="B823" s="948">
        <v>1165</v>
      </c>
      <c r="C823" s="950" t="s">
        <v>3521</v>
      </c>
      <c r="D823" s="951">
        <v>1222</v>
      </c>
      <c r="E823" s="951" t="s">
        <v>3538</v>
      </c>
      <c r="F823" s="948" t="s">
        <v>4968</v>
      </c>
      <c r="G823" s="949">
        <v>45210</v>
      </c>
      <c r="H823" s="948" t="s">
        <v>4888</v>
      </c>
      <c r="I823" s="948" t="s">
        <v>4969</v>
      </c>
      <c r="J823" s="948" t="s">
        <v>512</v>
      </c>
      <c r="K823" s="948" t="s">
        <v>4806</v>
      </c>
      <c r="L823" s="960">
        <v>272</v>
      </c>
      <c r="M823" s="987">
        <v>62.470000000000006</v>
      </c>
      <c r="N823" s="987">
        <v>12.5</v>
      </c>
      <c r="O823" s="987">
        <f t="shared" si="208"/>
        <v>74.97</v>
      </c>
      <c r="P823" s="987"/>
      <c r="Q823" s="987"/>
      <c r="R823" s="987"/>
      <c r="S823" s="987"/>
      <c r="T823" s="987"/>
      <c r="U823" s="987"/>
      <c r="V823" s="987">
        <f>O823</f>
        <v>74.97</v>
      </c>
      <c r="W823" s="987"/>
      <c r="X823" s="987"/>
      <c r="Y823" s="987"/>
      <c r="Z823" s="987">
        <f t="shared" si="209"/>
        <v>0</v>
      </c>
      <c r="AA823" s="987"/>
      <c r="AB823" s="987">
        <f t="shared" si="220"/>
        <v>0</v>
      </c>
      <c r="AC823" s="987">
        <f t="shared" si="220"/>
        <v>0</v>
      </c>
      <c r="AD823" s="987">
        <f t="shared" si="220"/>
        <v>0</v>
      </c>
      <c r="AE823" s="987">
        <f t="shared" si="220"/>
        <v>0</v>
      </c>
      <c r="AF823" s="987">
        <f t="shared" si="220"/>
        <v>0</v>
      </c>
      <c r="AG823" s="987">
        <f t="shared" si="220"/>
        <v>0</v>
      </c>
      <c r="AH823" s="987">
        <f t="shared" si="220"/>
        <v>0</v>
      </c>
      <c r="AI823" s="987">
        <f t="shared" si="220"/>
        <v>0</v>
      </c>
      <c r="AJ823" s="987">
        <f t="shared" si="220"/>
        <v>62.470000000000006</v>
      </c>
      <c r="AK823" s="987">
        <f t="shared" si="220"/>
        <v>0</v>
      </c>
      <c r="AL823" s="987">
        <f t="shared" si="221"/>
        <v>0</v>
      </c>
      <c r="AM823" s="987">
        <f t="shared" si="221"/>
        <v>0</v>
      </c>
      <c r="AN823" s="987">
        <f t="shared" si="221"/>
        <v>0</v>
      </c>
      <c r="AO823" s="987">
        <f t="shared" si="221"/>
        <v>0</v>
      </c>
      <c r="AP823" s="987">
        <f t="shared" si="221"/>
        <v>0</v>
      </c>
      <c r="AQ823" s="987">
        <f t="shared" si="221"/>
        <v>0</v>
      </c>
      <c r="AR823" s="987">
        <f t="shared" si="221"/>
        <v>0</v>
      </c>
    </row>
    <row r="824" spans="2:44">
      <c r="B824" s="948">
        <v>1123</v>
      </c>
      <c r="C824" s="950" t="s">
        <v>3521</v>
      </c>
      <c r="D824" s="951">
        <v>1179</v>
      </c>
      <c r="E824" s="951" t="s">
        <v>3538</v>
      </c>
      <c r="F824" s="948" t="s">
        <v>4970</v>
      </c>
      <c r="G824" s="949">
        <v>45175</v>
      </c>
      <c r="H824" s="948" t="s">
        <v>4971</v>
      </c>
      <c r="I824" s="948" t="s">
        <v>4972</v>
      </c>
      <c r="J824" s="948" t="s">
        <v>485</v>
      </c>
      <c r="K824" s="948" t="s">
        <v>3557</v>
      </c>
      <c r="L824" s="960">
        <v>54</v>
      </c>
      <c r="M824" s="987">
        <v>108</v>
      </c>
      <c r="N824" s="987">
        <v>13.6</v>
      </c>
      <c r="O824" s="987">
        <f t="shared" si="208"/>
        <v>121.6</v>
      </c>
      <c r="P824" s="987" t="s">
        <v>2559</v>
      </c>
      <c r="Q824" s="987"/>
      <c r="R824" s="987"/>
      <c r="S824" s="987"/>
      <c r="T824" s="987"/>
      <c r="U824" s="987"/>
      <c r="V824" s="987"/>
      <c r="W824" s="987"/>
      <c r="X824" s="987">
        <f t="shared" ref="X824:X844" si="222">O824</f>
        <v>121.6</v>
      </c>
      <c r="Y824" s="987"/>
      <c r="Z824" s="987">
        <f t="shared" si="209"/>
        <v>0</v>
      </c>
      <c r="AA824" s="987"/>
      <c r="AB824" s="987">
        <f t="shared" si="220"/>
        <v>108</v>
      </c>
      <c r="AC824" s="987">
        <f t="shared" si="220"/>
        <v>0</v>
      </c>
      <c r="AD824" s="987">
        <f t="shared" si="220"/>
        <v>0</v>
      </c>
      <c r="AE824" s="987">
        <f t="shared" si="220"/>
        <v>0</v>
      </c>
      <c r="AF824" s="987">
        <f t="shared" si="220"/>
        <v>0</v>
      </c>
      <c r="AG824" s="987">
        <f t="shared" si="220"/>
        <v>0</v>
      </c>
      <c r="AH824" s="987">
        <f t="shared" si="220"/>
        <v>0</v>
      </c>
      <c r="AI824" s="987">
        <f t="shared" si="220"/>
        <v>0</v>
      </c>
      <c r="AJ824" s="987">
        <f t="shared" si="220"/>
        <v>0</v>
      </c>
      <c r="AK824" s="987">
        <f t="shared" si="220"/>
        <v>0</v>
      </c>
      <c r="AL824" s="987">
        <f t="shared" si="221"/>
        <v>0</v>
      </c>
      <c r="AM824" s="987">
        <f t="shared" si="221"/>
        <v>0</v>
      </c>
      <c r="AN824" s="987">
        <f t="shared" si="221"/>
        <v>0</v>
      </c>
      <c r="AO824" s="987">
        <f t="shared" si="221"/>
        <v>0</v>
      </c>
      <c r="AP824" s="987">
        <f t="shared" si="221"/>
        <v>0</v>
      </c>
      <c r="AQ824" s="987">
        <f t="shared" si="221"/>
        <v>0</v>
      </c>
      <c r="AR824" s="987">
        <f t="shared" si="221"/>
        <v>0</v>
      </c>
    </row>
    <row r="825" spans="2:44">
      <c r="B825" s="948">
        <v>1124</v>
      </c>
      <c r="C825" s="950" t="s">
        <v>3521</v>
      </c>
      <c r="D825" s="951">
        <v>1180</v>
      </c>
      <c r="E825" s="951" t="s">
        <v>3538</v>
      </c>
      <c r="F825" s="948" t="s">
        <v>4973</v>
      </c>
      <c r="G825" s="949">
        <v>45175</v>
      </c>
      <c r="H825" s="948" t="s">
        <v>4974</v>
      </c>
      <c r="I825" s="948" t="s">
        <v>4972</v>
      </c>
      <c r="J825" s="948" t="s">
        <v>485</v>
      </c>
      <c r="K825" s="948" t="s">
        <v>3557</v>
      </c>
      <c r="L825" s="960">
        <v>54</v>
      </c>
      <c r="M825" s="987">
        <v>239.58</v>
      </c>
      <c r="N825" s="987">
        <v>39.92</v>
      </c>
      <c r="O825" s="987">
        <f t="shared" si="208"/>
        <v>279.5</v>
      </c>
      <c r="P825" s="987" t="s">
        <v>2559</v>
      </c>
      <c r="Q825" s="987"/>
      <c r="R825" s="987"/>
      <c r="S825" s="987"/>
      <c r="T825" s="987"/>
      <c r="U825" s="987"/>
      <c r="V825" s="987"/>
      <c r="W825" s="987"/>
      <c r="X825" s="987">
        <f t="shared" si="222"/>
        <v>279.5</v>
      </c>
      <c r="Y825" s="987"/>
      <c r="Z825" s="987">
        <f t="shared" si="209"/>
        <v>0</v>
      </c>
      <c r="AA825" s="987"/>
      <c r="AB825" s="987">
        <f t="shared" si="220"/>
        <v>239.58</v>
      </c>
      <c r="AC825" s="987">
        <f t="shared" si="220"/>
        <v>0</v>
      </c>
      <c r="AD825" s="987">
        <f t="shared" si="220"/>
        <v>0</v>
      </c>
      <c r="AE825" s="987">
        <f t="shared" si="220"/>
        <v>0</v>
      </c>
      <c r="AF825" s="987">
        <f t="shared" si="220"/>
        <v>0</v>
      </c>
      <c r="AG825" s="987">
        <f t="shared" si="220"/>
        <v>0</v>
      </c>
      <c r="AH825" s="987">
        <f t="shared" si="220"/>
        <v>0</v>
      </c>
      <c r="AI825" s="987">
        <f t="shared" si="220"/>
        <v>0</v>
      </c>
      <c r="AJ825" s="987">
        <f t="shared" si="220"/>
        <v>0</v>
      </c>
      <c r="AK825" s="987">
        <f t="shared" si="220"/>
        <v>0</v>
      </c>
      <c r="AL825" s="987">
        <f t="shared" si="221"/>
        <v>0</v>
      </c>
      <c r="AM825" s="987">
        <f t="shared" si="221"/>
        <v>0</v>
      </c>
      <c r="AN825" s="987">
        <f t="shared" si="221"/>
        <v>0</v>
      </c>
      <c r="AO825" s="987">
        <f t="shared" si="221"/>
        <v>0</v>
      </c>
      <c r="AP825" s="987">
        <f t="shared" si="221"/>
        <v>0</v>
      </c>
      <c r="AQ825" s="987">
        <f t="shared" si="221"/>
        <v>0</v>
      </c>
      <c r="AR825" s="987">
        <f t="shared" si="221"/>
        <v>0</v>
      </c>
    </row>
    <row r="826" spans="2:44">
      <c r="B826" s="948">
        <v>1125</v>
      </c>
      <c r="C826" s="950" t="s">
        <v>3521</v>
      </c>
      <c r="D826" s="951">
        <v>1181</v>
      </c>
      <c r="E826" s="951" t="s">
        <v>3538</v>
      </c>
      <c r="F826" s="948" t="s">
        <v>4975</v>
      </c>
      <c r="G826" s="949">
        <v>45170</v>
      </c>
      <c r="H826" s="948" t="s">
        <v>4976</v>
      </c>
      <c r="I826" s="948" t="s">
        <v>4972</v>
      </c>
      <c r="J826" s="948" t="s">
        <v>485</v>
      </c>
      <c r="K826" s="948" t="s">
        <v>3557</v>
      </c>
      <c r="L826" s="960">
        <v>54</v>
      </c>
      <c r="M826" s="987">
        <v>284.35000000000002</v>
      </c>
      <c r="N826" s="987">
        <v>48.87</v>
      </c>
      <c r="O826" s="987">
        <f t="shared" si="208"/>
        <v>333.22</v>
      </c>
      <c r="P826" s="987" t="s">
        <v>2559</v>
      </c>
      <c r="Q826" s="987"/>
      <c r="R826" s="987"/>
      <c r="S826" s="987"/>
      <c r="T826" s="987"/>
      <c r="U826" s="987"/>
      <c r="V826" s="987"/>
      <c r="W826" s="987"/>
      <c r="X826" s="987">
        <f t="shared" si="222"/>
        <v>333.22</v>
      </c>
      <c r="Y826" s="987"/>
      <c r="Z826" s="987">
        <f t="shared" si="209"/>
        <v>0</v>
      </c>
      <c r="AA826" s="987"/>
      <c r="AB826" s="987">
        <f t="shared" si="220"/>
        <v>284.35000000000002</v>
      </c>
      <c r="AC826" s="987">
        <f t="shared" si="220"/>
        <v>0</v>
      </c>
      <c r="AD826" s="987">
        <f t="shared" si="220"/>
        <v>0</v>
      </c>
      <c r="AE826" s="987">
        <f t="shared" si="220"/>
        <v>0</v>
      </c>
      <c r="AF826" s="987">
        <f t="shared" si="220"/>
        <v>0</v>
      </c>
      <c r="AG826" s="987">
        <f t="shared" si="220"/>
        <v>0</v>
      </c>
      <c r="AH826" s="987">
        <f t="shared" si="220"/>
        <v>0</v>
      </c>
      <c r="AI826" s="987">
        <f t="shared" si="220"/>
        <v>0</v>
      </c>
      <c r="AJ826" s="987">
        <f t="shared" si="220"/>
        <v>0</v>
      </c>
      <c r="AK826" s="987">
        <f t="shared" si="220"/>
        <v>0</v>
      </c>
      <c r="AL826" s="987">
        <f t="shared" si="221"/>
        <v>0</v>
      </c>
      <c r="AM826" s="987">
        <f t="shared" si="221"/>
        <v>0</v>
      </c>
      <c r="AN826" s="987">
        <f t="shared" si="221"/>
        <v>0</v>
      </c>
      <c r="AO826" s="987">
        <f t="shared" si="221"/>
        <v>0</v>
      </c>
      <c r="AP826" s="987">
        <f t="shared" si="221"/>
        <v>0</v>
      </c>
      <c r="AQ826" s="987">
        <f t="shared" si="221"/>
        <v>0</v>
      </c>
      <c r="AR826" s="987">
        <f t="shared" si="221"/>
        <v>0</v>
      </c>
    </row>
    <row r="827" spans="2:44">
      <c r="B827" s="948">
        <v>1126</v>
      </c>
      <c r="C827" s="950" t="s">
        <v>3521</v>
      </c>
      <c r="D827" s="951">
        <v>1182</v>
      </c>
      <c r="E827" s="951" t="s">
        <v>3538</v>
      </c>
      <c r="F827" s="948" t="s">
        <v>4977</v>
      </c>
      <c r="G827" s="949">
        <v>45170</v>
      </c>
      <c r="H827" s="948" t="s">
        <v>4978</v>
      </c>
      <c r="I827" s="948" t="s">
        <v>4972</v>
      </c>
      <c r="J827" s="948" t="s">
        <v>485</v>
      </c>
      <c r="K827" s="948" t="s">
        <v>3557</v>
      </c>
      <c r="L827" s="960">
        <v>54</v>
      </c>
      <c r="M827" s="987">
        <v>119.88</v>
      </c>
      <c r="N827" s="987">
        <v>15.98</v>
      </c>
      <c r="O827" s="987">
        <f t="shared" si="208"/>
        <v>135.85999999999999</v>
      </c>
      <c r="P827" s="987" t="s">
        <v>2559</v>
      </c>
      <c r="Q827" s="987"/>
      <c r="R827" s="987"/>
      <c r="S827" s="987"/>
      <c r="T827" s="987"/>
      <c r="U827" s="987"/>
      <c r="V827" s="987"/>
      <c r="W827" s="987"/>
      <c r="X827" s="987">
        <f t="shared" si="222"/>
        <v>135.85999999999999</v>
      </c>
      <c r="Y827" s="987"/>
      <c r="Z827" s="987">
        <f t="shared" si="209"/>
        <v>0</v>
      </c>
      <c r="AA827" s="987"/>
      <c r="AB827" s="987">
        <f t="shared" si="220"/>
        <v>119.88</v>
      </c>
      <c r="AC827" s="987">
        <f t="shared" si="220"/>
        <v>0</v>
      </c>
      <c r="AD827" s="987">
        <f t="shared" si="220"/>
        <v>0</v>
      </c>
      <c r="AE827" s="987">
        <f t="shared" si="220"/>
        <v>0</v>
      </c>
      <c r="AF827" s="987">
        <f t="shared" si="220"/>
        <v>0</v>
      </c>
      <c r="AG827" s="987">
        <f t="shared" si="220"/>
        <v>0</v>
      </c>
      <c r="AH827" s="987">
        <f t="shared" si="220"/>
        <v>0</v>
      </c>
      <c r="AI827" s="987">
        <f t="shared" si="220"/>
        <v>0</v>
      </c>
      <c r="AJ827" s="987">
        <f t="shared" si="220"/>
        <v>0</v>
      </c>
      <c r="AK827" s="987">
        <f t="shared" si="220"/>
        <v>0</v>
      </c>
      <c r="AL827" s="987">
        <f t="shared" si="221"/>
        <v>0</v>
      </c>
      <c r="AM827" s="987">
        <f t="shared" si="221"/>
        <v>0</v>
      </c>
      <c r="AN827" s="987">
        <f t="shared" si="221"/>
        <v>0</v>
      </c>
      <c r="AO827" s="987">
        <f t="shared" si="221"/>
        <v>0</v>
      </c>
      <c r="AP827" s="987">
        <f t="shared" si="221"/>
        <v>0</v>
      </c>
      <c r="AQ827" s="987">
        <f t="shared" si="221"/>
        <v>0</v>
      </c>
      <c r="AR827" s="987">
        <f t="shared" si="221"/>
        <v>0</v>
      </c>
    </row>
    <row r="828" spans="2:44">
      <c r="B828" s="948">
        <v>1127</v>
      </c>
      <c r="C828" s="950" t="s">
        <v>3521</v>
      </c>
      <c r="D828" s="951">
        <v>1183</v>
      </c>
      <c r="E828" s="951" t="s">
        <v>3538</v>
      </c>
      <c r="F828" s="948" t="s">
        <v>4979</v>
      </c>
      <c r="G828" s="949">
        <v>45170</v>
      </c>
      <c r="H828" s="948" t="s">
        <v>4980</v>
      </c>
      <c r="I828" s="948" t="s">
        <v>4972</v>
      </c>
      <c r="J828" s="948" t="s">
        <v>485</v>
      </c>
      <c r="K828" s="948" t="s">
        <v>3557</v>
      </c>
      <c r="L828" s="960">
        <v>54</v>
      </c>
      <c r="M828" s="987">
        <v>40</v>
      </c>
      <c r="N828" s="987">
        <v>0</v>
      </c>
      <c r="O828" s="987">
        <f t="shared" si="208"/>
        <v>40</v>
      </c>
      <c r="P828" s="987" t="s">
        <v>2559</v>
      </c>
      <c r="Q828" s="987"/>
      <c r="R828" s="987"/>
      <c r="S828" s="987"/>
      <c r="T828" s="987"/>
      <c r="U828" s="987"/>
      <c r="V828" s="987"/>
      <c r="W828" s="987"/>
      <c r="X828" s="987">
        <f t="shared" si="222"/>
        <v>40</v>
      </c>
      <c r="Y828" s="987"/>
      <c r="Z828" s="987">
        <f t="shared" si="209"/>
        <v>0</v>
      </c>
      <c r="AA828" s="987"/>
      <c r="AB828" s="987">
        <f t="shared" ref="AB828:AK837" si="223">IF(AB$6-$L828=0,$M828,0)</f>
        <v>40</v>
      </c>
      <c r="AC828" s="987">
        <f t="shared" si="223"/>
        <v>0</v>
      </c>
      <c r="AD828" s="987">
        <f t="shared" si="223"/>
        <v>0</v>
      </c>
      <c r="AE828" s="987">
        <f t="shared" si="223"/>
        <v>0</v>
      </c>
      <c r="AF828" s="987">
        <f t="shared" si="223"/>
        <v>0</v>
      </c>
      <c r="AG828" s="987">
        <f t="shared" si="223"/>
        <v>0</v>
      </c>
      <c r="AH828" s="987">
        <f t="shared" si="223"/>
        <v>0</v>
      </c>
      <c r="AI828" s="987">
        <f t="shared" si="223"/>
        <v>0</v>
      </c>
      <c r="AJ828" s="987">
        <f t="shared" si="223"/>
        <v>0</v>
      </c>
      <c r="AK828" s="987">
        <f t="shared" si="223"/>
        <v>0</v>
      </c>
      <c r="AL828" s="987">
        <f t="shared" ref="AL828:AR837" si="224">IF(AL$6-$L828=0,$M828,0)</f>
        <v>0</v>
      </c>
      <c r="AM828" s="987">
        <f t="shared" si="224"/>
        <v>0</v>
      </c>
      <c r="AN828" s="987">
        <f t="shared" si="224"/>
        <v>0</v>
      </c>
      <c r="AO828" s="987">
        <f t="shared" si="224"/>
        <v>0</v>
      </c>
      <c r="AP828" s="987">
        <f t="shared" si="224"/>
        <v>0</v>
      </c>
      <c r="AQ828" s="987">
        <f t="shared" si="224"/>
        <v>0</v>
      </c>
      <c r="AR828" s="987">
        <f t="shared" si="224"/>
        <v>0</v>
      </c>
    </row>
    <row r="829" spans="2:44">
      <c r="B829" s="948">
        <v>1128</v>
      </c>
      <c r="C829" s="950" t="s">
        <v>3521</v>
      </c>
      <c r="D829" s="951">
        <v>1184</v>
      </c>
      <c r="E829" s="951" t="s">
        <v>3538</v>
      </c>
      <c r="F829" s="948" t="s">
        <v>4981</v>
      </c>
      <c r="G829" s="949">
        <v>45170</v>
      </c>
      <c r="H829" s="948" t="s">
        <v>4982</v>
      </c>
      <c r="I829" s="948" t="s">
        <v>4972</v>
      </c>
      <c r="J829" s="948" t="s">
        <v>485</v>
      </c>
      <c r="K829" s="948" t="s">
        <v>3557</v>
      </c>
      <c r="L829" s="960">
        <v>54</v>
      </c>
      <c r="M829" s="987">
        <v>40</v>
      </c>
      <c r="N829" s="987">
        <v>0</v>
      </c>
      <c r="O829" s="987">
        <f t="shared" si="208"/>
        <v>40</v>
      </c>
      <c r="P829" s="987" t="s">
        <v>2559</v>
      </c>
      <c r="Q829" s="987"/>
      <c r="R829" s="987"/>
      <c r="S829" s="987"/>
      <c r="T829" s="987"/>
      <c r="U829" s="987"/>
      <c r="V829" s="987"/>
      <c r="W829" s="987"/>
      <c r="X829" s="987">
        <f t="shared" si="222"/>
        <v>40</v>
      </c>
      <c r="Y829" s="987"/>
      <c r="Z829" s="987">
        <f t="shared" si="209"/>
        <v>0</v>
      </c>
      <c r="AA829" s="987"/>
      <c r="AB829" s="987">
        <f t="shared" si="223"/>
        <v>40</v>
      </c>
      <c r="AC829" s="987">
        <f t="shared" si="223"/>
        <v>0</v>
      </c>
      <c r="AD829" s="987">
        <f t="shared" si="223"/>
        <v>0</v>
      </c>
      <c r="AE829" s="987">
        <f t="shared" si="223"/>
        <v>0</v>
      </c>
      <c r="AF829" s="987">
        <f t="shared" si="223"/>
        <v>0</v>
      </c>
      <c r="AG829" s="987">
        <f t="shared" si="223"/>
        <v>0</v>
      </c>
      <c r="AH829" s="987">
        <f t="shared" si="223"/>
        <v>0</v>
      </c>
      <c r="AI829" s="987">
        <f t="shared" si="223"/>
        <v>0</v>
      </c>
      <c r="AJ829" s="987">
        <f t="shared" si="223"/>
        <v>0</v>
      </c>
      <c r="AK829" s="987">
        <f t="shared" si="223"/>
        <v>0</v>
      </c>
      <c r="AL829" s="987">
        <f t="shared" si="224"/>
        <v>0</v>
      </c>
      <c r="AM829" s="987">
        <f t="shared" si="224"/>
        <v>0</v>
      </c>
      <c r="AN829" s="987">
        <f t="shared" si="224"/>
        <v>0</v>
      </c>
      <c r="AO829" s="987">
        <f t="shared" si="224"/>
        <v>0</v>
      </c>
      <c r="AP829" s="987">
        <f t="shared" si="224"/>
        <v>0</v>
      </c>
      <c r="AQ829" s="987">
        <f t="shared" si="224"/>
        <v>0</v>
      </c>
      <c r="AR829" s="987">
        <f t="shared" si="224"/>
        <v>0</v>
      </c>
    </row>
    <row r="830" spans="2:44">
      <c r="B830" s="948">
        <v>1129</v>
      </c>
      <c r="C830" s="950" t="s">
        <v>3521</v>
      </c>
      <c r="D830" s="951">
        <v>1185</v>
      </c>
      <c r="E830" s="951" t="s">
        <v>3538</v>
      </c>
      <c r="F830" s="948" t="s">
        <v>4983</v>
      </c>
      <c r="G830" s="949">
        <v>45198</v>
      </c>
      <c r="H830" s="948" t="s">
        <v>4984</v>
      </c>
      <c r="I830" s="948" t="s">
        <v>4972</v>
      </c>
      <c r="J830" s="948" t="s">
        <v>485</v>
      </c>
      <c r="K830" s="948" t="s">
        <v>3557</v>
      </c>
      <c r="L830" s="960">
        <v>54</v>
      </c>
      <c r="M830" s="987">
        <v>230.59</v>
      </c>
      <c r="N830" s="987">
        <v>38.11</v>
      </c>
      <c r="O830" s="987">
        <f t="shared" si="208"/>
        <v>268.7</v>
      </c>
      <c r="P830" s="987" t="s">
        <v>2559</v>
      </c>
      <c r="Q830" s="987"/>
      <c r="R830" s="987"/>
      <c r="S830" s="987"/>
      <c r="T830" s="987"/>
      <c r="U830" s="987"/>
      <c r="V830" s="987"/>
      <c r="W830" s="987"/>
      <c r="X830" s="987">
        <f t="shared" si="222"/>
        <v>268.7</v>
      </c>
      <c r="Y830" s="987"/>
      <c r="Z830" s="987">
        <f t="shared" si="209"/>
        <v>0</v>
      </c>
      <c r="AA830" s="987"/>
      <c r="AB830" s="987">
        <f t="shared" si="223"/>
        <v>230.59</v>
      </c>
      <c r="AC830" s="987">
        <f t="shared" si="223"/>
        <v>0</v>
      </c>
      <c r="AD830" s="987">
        <f t="shared" si="223"/>
        <v>0</v>
      </c>
      <c r="AE830" s="987">
        <f t="shared" si="223"/>
        <v>0</v>
      </c>
      <c r="AF830" s="987">
        <f t="shared" si="223"/>
        <v>0</v>
      </c>
      <c r="AG830" s="987">
        <f t="shared" si="223"/>
        <v>0</v>
      </c>
      <c r="AH830" s="987">
        <f t="shared" si="223"/>
        <v>0</v>
      </c>
      <c r="AI830" s="987">
        <f t="shared" si="223"/>
        <v>0</v>
      </c>
      <c r="AJ830" s="987">
        <f t="shared" si="223"/>
        <v>0</v>
      </c>
      <c r="AK830" s="987">
        <f t="shared" si="223"/>
        <v>0</v>
      </c>
      <c r="AL830" s="987">
        <f t="shared" si="224"/>
        <v>0</v>
      </c>
      <c r="AM830" s="987">
        <f t="shared" si="224"/>
        <v>0</v>
      </c>
      <c r="AN830" s="987">
        <f t="shared" si="224"/>
        <v>0</v>
      </c>
      <c r="AO830" s="987">
        <f t="shared" si="224"/>
        <v>0</v>
      </c>
      <c r="AP830" s="987">
        <f t="shared" si="224"/>
        <v>0</v>
      </c>
      <c r="AQ830" s="987">
        <f t="shared" si="224"/>
        <v>0</v>
      </c>
      <c r="AR830" s="987">
        <f t="shared" si="224"/>
        <v>0</v>
      </c>
    </row>
    <row r="831" spans="2:44">
      <c r="B831" s="948">
        <v>1130</v>
      </c>
      <c r="C831" s="950" t="s">
        <v>3521</v>
      </c>
      <c r="D831" s="951">
        <v>1186</v>
      </c>
      <c r="E831" s="951" t="s">
        <v>3538</v>
      </c>
      <c r="F831" s="948" t="s">
        <v>4985</v>
      </c>
      <c r="G831" s="949">
        <v>45198</v>
      </c>
      <c r="H831" s="948" t="s">
        <v>4986</v>
      </c>
      <c r="I831" s="948" t="s">
        <v>4972</v>
      </c>
      <c r="J831" s="948" t="s">
        <v>485</v>
      </c>
      <c r="K831" s="948" t="s">
        <v>3557</v>
      </c>
      <c r="L831" s="960">
        <v>54</v>
      </c>
      <c r="M831" s="987">
        <v>40</v>
      </c>
      <c r="N831" s="987">
        <v>0</v>
      </c>
      <c r="O831" s="987">
        <f t="shared" si="208"/>
        <v>40</v>
      </c>
      <c r="P831" s="987" t="s">
        <v>2559</v>
      </c>
      <c r="Q831" s="987"/>
      <c r="R831" s="987"/>
      <c r="S831" s="987"/>
      <c r="T831" s="987"/>
      <c r="U831" s="987"/>
      <c r="V831" s="987"/>
      <c r="W831" s="987"/>
      <c r="X831" s="987">
        <f t="shared" si="222"/>
        <v>40</v>
      </c>
      <c r="Y831" s="987"/>
      <c r="Z831" s="987">
        <f t="shared" si="209"/>
        <v>0</v>
      </c>
      <c r="AA831" s="987"/>
      <c r="AB831" s="987">
        <f t="shared" si="223"/>
        <v>40</v>
      </c>
      <c r="AC831" s="987">
        <f t="shared" si="223"/>
        <v>0</v>
      </c>
      <c r="AD831" s="987">
        <f t="shared" si="223"/>
        <v>0</v>
      </c>
      <c r="AE831" s="987">
        <f t="shared" si="223"/>
        <v>0</v>
      </c>
      <c r="AF831" s="987">
        <f t="shared" si="223"/>
        <v>0</v>
      </c>
      <c r="AG831" s="987">
        <f t="shared" si="223"/>
        <v>0</v>
      </c>
      <c r="AH831" s="987">
        <f t="shared" si="223"/>
        <v>0</v>
      </c>
      <c r="AI831" s="987">
        <f t="shared" si="223"/>
        <v>0</v>
      </c>
      <c r="AJ831" s="987">
        <f t="shared" si="223"/>
        <v>0</v>
      </c>
      <c r="AK831" s="987">
        <f t="shared" si="223"/>
        <v>0</v>
      </c>
      <c r="AL831" s="987">
        <f t="shared" si="224"/>
        <v>0</v>
      </c>
      <c r="AM831" s="987">
        <f t="shared" si="224"/>
        <v>0</v>
      </c>
      <c r="AN831" s="987">
        <f t="shared" si="224"/>
        <v>0</v>
      </c>
      <c r="AO831" s="987">
        <f t="shared" si="224"/>
        <v>0</v>
      </c>
      <c r="AP831" s="987">
        <f t="shared" si="224"/>
        <v>0</v>
      </c>
      <c r="AQ831" s="987">
        <f t="shared" si="224"/>
        <v>0</v>
      </c>
      <c r="AR831" s="987">
        <f t="shared" si="224"/>
        <v>0</v>
      </c>
    </row>
    <row r="832" spans="2:44">
      <c r="B832" s="948">
        <v>1131</v>
      </c>
      <c r="C832" s="950" t="s">
        <v>3521</v>
      </c>
      <c r="D832" s="951">
        <v>1187</v>
      </c>
      <c r="E832" s="951" t="s">
        <v>3538</v>
      </c>
      <c r="F832" s="948" t="s">
        <v>4987</v>
      </c>
      <c r="G832" s="949">
        <v>45197</v>
      </c>
      <c r="H832" s="948" t="s">
        <v>4988</v>
      </c>
      <c r="I832" s="948" t="s">
        <v>4972</v>
      </c>
      <c r="J832" s="948" t="s">
        <v>485</v>
      </c>
      <c r="K832" s="948" t="s">
        <v>3557</v>
      </c>
      <c r="L832" s="960">
        <v>54</v>
      </c>
      <c r="M832" s="987">
        <v>154.9</v>
      </c>
      <c r="N832" s="987">
        <v>22.98</v>
      </c>
      <c r="O832" s="987">
        <f t="shared" si="208"/>
        <v>177.88</v>
      </c>
      <c r="P832" s="987" t="s">
        <v>2559</v>
      </c>
      <c r="Q832" s="987"/>
      <c r="R832" s="987"/>
      <c r="S832" s="987"/>
      <c r="T832" s="987"/>
      <c r="U832" s="987"/>
      <c r="V832" s="987"/>
      <c r="W832" s="987"/>
      <c r="X832" s="987">
        <f t="shared" si="222"/>
        <v>177.88</v>
      </c>
      <c r="Y832" s="987"/>
      <c r="Z832" s="987">
        <f t="shared" si="209"/>
        <v>0</v>
      </c>
      <c r="AA832" s="987"/>
      <c r="AB832" s="987">
        <f t="shared" si="223"/>
        <v>154.9</v>
      </c>
      <c r="AC832" s="987">
        <f t="shared" si="223"/>
        <v>0</v>
      </c>
      <c r="AD832" s="987">
        <f t="shared" si="223"/>
        <v>0</v>
      </c>
      <c r="AE832" s="987">
        <f t="shared" si="223"/>
        <v>0</v>
      </c>
      <c r="AF832" s="987">
        <f t="shared" si="223"/>
        <v>0</v>
      </c>
      <c r="AG832" s="987">
        <f t="shared" si="223"/>
        <v>0</v>
      </c>
      <c r="AH832" s="987">
        <f t="shared" si="223"/>
        <v>0</v>
      </c>
      <c r="AI832" s="987">
        <f t="shared" si="223"/>
        <v>0</v>
      </c>
      <c r="AJ832" s="987">
        <f t="shared" si="223"/>
        <v>0</v>
      </c>
      <c r="AK832" s="987">
        <f t="shared" si="223"/>
        <v>0</v>
      </c>
      <c r="AL832" s="987">
        <f t="shared" si="224"/>
        <v>0</v>
      </c>
      <c r="AM832" s="987">
        <f t="shared" si="224"/>
        <v>0</v>
      </c>
      <c r="AN832" s="987">
        <f t="shared" si="224"/>
        <v>0</v>
      </c>
      <c r="AO832" s="987">
        <f t="shared" si="224"/>
        <v>0</v>
      </c>
      <c r="AP832" s="987">
        <f t="shared" si="224"/>
        <v>0</v>
      </c>
      <c r="AQ832" s="987">
        <f t="shared" si="224"/>
        <v>0</v>
      </c>
      <c r="AR832" s="987">
        <f t="shared" si="224"/>
        <v>0</v>
      </c>
    </row>
    <row r="833" spans="2:44">
      <c r="B833" s="948">
        <v>1132</v>
      </c>
      <c r="C833" s="950" t="s">
        <v>3521</v>
      </c>
      <c r="D833" s="951">
        <v>1188</v>
      </c>
      <c r="E833" s="951" t="s">
        <v>3538</v>
      </c>
      <c r="F833" s="948" t="s">
        <v>4989</v>
      </c>
      <c r="G833" s="949">
        <v>45198</v>
      </c>
      <c r="H833" s="948" t="s">
        <v>4990</v>
      </c>
      <c r="I833" s="948" t="s">
        <v>4972</v>
      </c>
      <c r="J833" s="948" t="s">
        <v>485</v>
      </c>
      <c r="K833" s="948" t="s">
        <v>3557</v>
      </c>
      <c r="L833" s="960">
        <v>54</v>
      </c>
      <c r="M833" s="987">
        <v>40</v>
      </c>
      <c r="N833" s="987">
        <v>0</v>
      </c>
      <c r="O833" s="987">
        <f t="shared" si="208"/>
        <v>40</v>
      </c>
      <c r="P833" s="987" t="s">
        <v>2559</v>
      </c>
      <c r="Q833" s="987"/>
      <c r="R833" s="987"/>
      <c r="S833" s="987"/>
      <c r="T833" s="987"/>
      <c r="U833" s="987"/>
      <c r="V833" s="987"/>
      <c r="W833" s="987"/>
      <c r="X833" s="987">
        <f t="shared" si="222"/>
        <v>40</v>
      </c>
      <c r="Y833" s="987"/>
      <c r="Z833" s="987">
        <f t="shared" si="209"/>
        <v>0</v>
      </c>
      <c r="AA833" s="987"/>
      <c r="AB833" s="987">
        <f t="shared" si="223"/>
        <v>40</v>
      </c>
      <c r="AC833" s="987">
        <f t="shared" si="223"/>
        <v>0</v>
      </c>
      <c r="AD833" s="987">
        <f t="shared" si="223"/>
        <v>0</v>
      </c>
      <c r="AE833" s="987">
        <f t="shared" si="223"/>
        <v>0</v>
      </c>
      <c r="AF833" s="987">
        <f t="shared" si="223"/>
        <v>0</v>
      </c>
      <c r="AG833" s="987">
        <f t="shared" si="223"/>
        <v>0</v>
      </c>
      <c r="AH833" s="987">
        <f t="shared" si="223"/>
        <v>0</v>
      </c>
      <c r="AI833" s="987">
        <f t="shared" si="223"/>
        <v>0</v>
      </c>
      <c r="AJ833" s="987">
        <f t="shared" si="223"/>
        <v>0</v>
      </c>
      <c r="AK833" s="987">
        <f t="shared" si="223"/>
        <v>0</v>
      </c>
      <c r="AL833" s="987">
        <f t="shared" si="224"/>
        <v>0</v>
      </c>
      <c r="AM833" s="987">
        <f t="shared" si="224"/>
        <v>0</v>
      </c>
      <c r="AN833" s="987">
        <f t="shared" si="224"/>
        <v>0</v>
      </c>
      <c r="AO833" s="987">
        <f t="shared" si="224"/>
        <v>0</v>
      </c>
      <c r="AP833" s="987">
        <f t="shared" si="224"/>
        <v>0</v>
      </c>
      <c r="AQ833" s="987">
        <f t="shared" si="224"/>
        <v>0</v>
      </c>
      <c r="AR833" s="987">
        <f t="shared" si="224"/>
        <v>0</v>
      </c>
    </row>
    <row r="834" spans="2:44">
      <c r="B834" s="948">
        <v>1133</v>
      </c>
      <c r="C834" s="950" t="s">
        <v>3521</v>
      </c>
      <c r="D834" s="951">
        <v>1189</v>
      </c>
      <c r="E834" s="951" t="s">
        <v>3538</v>
      </c>
      <c r="F834" s="948" t="s">
        <v>4991</v>
      </c>
      <c r="G834" s="949">
        <v>45198</v>
      </c>
      <c r="H834" s="948" t="s">
        <v>4992</v>
      </c>
      <c r="I834" s="948" t="s">
        <v>4972</v>
      </c>
      <c r="J834" s="948" t="s">
        <v>485</v>
      </c>
      <c r="K834" s="948" t="s">
        <v>3557</v>
      </c>
      <c r="L834" s="960">
        <v>54</v>
      </c>
      <c r="M834" s="987">
        <v>40</v>
      </c>
      <c r="N834" s="987">
        <v>0</v>
      </c>
      <c r="O834" s="987">
        <f t="shared" si="208"/>
        <v>40</v>
      </c>
      <c r="P834" s="987" t="s">
        <v>2559</v>
      </c>
      <c r="Q834" s="987"/>
      <c r="R834" s="987"/>
      <c r="S834" s="987"/>
      <c r="T834" s="987"/>
      <c r="U834" s="987"/>
      <c r="V834" s="987"/>
      <c r="W834" s="987"/>
      <c r="X834" s="987">
        <f t="shared" si="222"/>
        <v>40</v>
      </c>
      <c r="Y834" s="987"/>
      <c r="Z834" s="987">
        <f t="shared" si="209"/>
        <v>0</v>
      </c>
      <c r="AA834" s="987"/>
      <c r="AB834" s="987">
        <f t="shared" si="223"/>
        <v>40</v>
      </c>
      <c r="AC834" s="987">
        <f t="shared" si="223"/>
        <v>0</v>
      </c>
      <c r="AD834" s="987">
        <f t="shared" si="223"/>
        <v>0</v>
      </c>
      <c r="AE834" s="987">
        <f t="shared" si="223"/>
        <v>0</v>
      </c>
      <c r="AF834" s="987">
        <f t="shared" si="223"/>
        <v>0</v>
      </c>
      <c r="AG834" s="987">
        <f t="shared" si="223"/>
        <v>0</v>
      </c>
      <c r="AH834" s="987">
        <f t="shared" si="223"/>
        <v>0</v>
      </c>
      <c r="AI834" s="987">
        <f t="shared" si="223"/>
        <v>0</v>
      </c>
      <c r="AJ834" s="987">
        <f t="shared" si="223"/>
        <v>0</v>
      </c>
      <c r="AK834" s="987">
        <f t="shared" si="223"/>
        <v>0</v>
      </c>
      <c r="AL834" s="987">
        <f t="shared" si="224"/>
        <v>0</v>
      </c>
      <c r="AM834" s="987">
        <f t="shared" si="224"/>
        <v>0</v>
      </c>
      <c r="AN834" s="987">
        <f t="shared" si="224"/>
        <v>0</v>
      </c>
      <c r="AO834" s="987">
        <f t="shared" si="224"/>
        <v>0</v>
      </c>
      <c r="AP834" s="987">
        <f t="shared" si="224"/>
        <v>0</v>
      </c>
      <c r="AQ834" s="987">
        <f t="shared" si="224"/>
        <v>0</v>
      </c>
      <c r="AR834" s="987">
        <f t="shared" si="224"/>
        <v>0</v>
      </c>
    </row>
    <row r="835" spans="2:44">
      <c r="B835" s="948">
        <v>1134</v>
      </c>
      <c r="C835" s="950" t="s">
        <v>3521</v>
      </c>
      <c r="D835" s="951">
        <v>1190</v>
      </c>
      <c r="E835" s="951" t="s">
        <v>3538</v>
      </c>
      <c r="F835" s="948" t="s">
        <v>4993</v>
      </c>
      <c r="G835" s="949">
        <v>45197</v>
      </c>
      <c r="H835" s="948" t="s">
        <v>4994</v>
      </c>
      <c r="I835" s="948" t="s">
        <v>4972</v>
      </c>
      <c r="J835" s="948" t="s">
        <v>485</v>
      </c>
      <c r="K835" s="948" t="s">
        <v>3557</v>
      </c>
      <c r="L835" s="960">
        <v>54</v>
      </c>
      <c r="M835" s="987">
        <v>352.2</v>
      </c>
      <c r="N835" s="987">
        <v>62.44</v>
      </c>
      <c r="O835" s="987">
        <f t="shared" si="208"/>
        <v>414.64</v>
      </c>
      <c r="P835" s="987" t="s">
        <v>2559</v>
      </c>
      <c r="Q835" s="987"/>
      <c r="R835" s="987"/>
      <c r="S835" s="987"/>
      <c r="T835" s="987"/>
      <c r="U835" s="987"/>
      <c r="V835" s="987"/>
      <c r="W835" s="987"/>
      <c r="X835" s="987">
        <f t="shared" si="222"/>
        <v>414.64</v>
      </c>
      <c r="Y835" s="987"/>
      <c r="Z835" s="987">
        <f t="shared" si="209"/>
        <v>0</v>
      </c>
      <c r="AA835" s="987"/>
      <c r="AB835" s="987">
        <f t="shared" si="223"/>
        <v>352.2</v>
      </c>
      <c r="AC835" s="987">
        <f t="shared" si="223"/>
        <v>0</v>
      </c>
      <c r="AD835" s="987">
        <f t="shared" si="223"/>
        <v>0</v>
      </c>
      <c r="AE835" s="987">
        <f t="shared" si="223"/>
        <v>0</v>
      </c>
      <c r="AF835" s="987">
        <f t="shared" si="223"/>
        <v>0</v>
      </c>
      <c r="AG835" s="987">
        <f t="shared" si="223"/>
        <v>0</v>
      </c>
      <c r="AH835" s="987">
        <f t="shared" si="223"/>
        <v>0</v>
      </c>
      <c r="AI835" s="987">
        <f t="shared" si="223"/>
        <v>0</v>
      </c>
      <c r="AJ835" s="987">
        <f t="shared" si="223"/>
        <v>0</v>
      </c>
      <c r="AK835" s="987">
        <f t="shared" si="223"/>
        <v>0</v>
      </c>
      <c r="AL835" s="987">
        <f t="shared" si="224"/>
        <v>0</v>
      </c>
      <c r="AM835" s="987">
        <f t="shared" si="224"/>
        <v>0</v>
      </c>
      <c r="AN835" s="987">
        <f t="shared" si="224"/>
        <v>0</v>
      </c>
      <c r="AO835" s="987">
        <f t="shared" si="224"/>
        <v>0</v>
      </c>
      <c r="AP835" s="987">
        <f t="shared" si="224"/>
        <v>0</v>
      </c>
      <c r="AQ835" s="987">
        <f t="shared" si="224"/>
        <v>0</v>
      </c>
      <c r="AR835" s="987">
        <f t="shared" si="224"/>
        <v>0</v>
      </c>
    </row>
    <row r="836" spans="2:44">
      <c r="B836" s="948">
        <v>1135</v>
      </c>
      <c r="C836" s="950" t="s">
        <v>3521</v>
      </c>
      <c r="D836" s="951">
        <v>1191</v>
      </c>
      <c r="E836" s="951" t="s">
        <v>3538</v>
      </c>
      <c r="F836" s="948" t="s">
        <v>4995</v>
      </c>
      <c r="G836" s="949">
        <v>45198</v>
      </c>
      <c r="H836" s="948" t="s">
        <v>4996</v>
      </c>
      <c r="I836" s="948" t="s">
        <v>4972</v>
      </c>
      <c r="J836" s="948" t="s">
        <v>485</v>
      </c>
      <c r="K836" s="948" t="s">
        <v>3557</v>
      </c>
      <c r="L836" s="960">
        <v>54</v>
      </c>
      <c r="M836" s="987">
        <v>55.5</v>
      </c>
      <c r="N836" s="987">
        <v>0</v>
      </c>
      <c r="O836" s="987">
        <f t="shared" si="208"/>
        <v>55.5</v>
      </c>
      <c r="P836" s="987" t="s">
        <v>2559</v>
      </c>
      <c r="Q836" s="987"/>
      <c r="R836" s="987"/>
      <c r="S836" s="987"/>
      <c r="T836" s="987"/>
      <c r="U836" s="987"/>
      <c r="V836" s="987"/>
      <c r="W836" s="987"/>
      <c r="X836" s="987">
        <f t="shared" si="222"/>
        <v>55.5</v>
      </c>
      <c r="Y836" s="987"/>
      <c r="Z836" s="987">
        <f t="shared" si="209"/>
        <v>0</v>
      </c>
      <c r="AA836" s="987"/>
      <c r="AB836" s="987">
        <f t="shared" si="223"/>
        <v>55.5</v>
      </c>
      <c r="AC836" s="987">
        <f t="shared" si="223"/>
        <v>0</v>
      </c>
      <c r="AD836" s="987">
        <f t="shared" si="223"/>
        <v>0</v>
      </c>
      <c r="AE836" s="987">
        <f t="shared" si="223"/>
        <v>0</v>
      </c>
      <c r="AF836" s="987">
        <f t="shared" si="223"/>
        <v>0</v>
      </c>
      <c r="AG836" s="987">
        <f t="shared" si="223"/>
        <v>0</v>
      </c>
      <c r="AH836" s="987">
        <f t="shared" si="223"/>
        <v>0</v>
      </c>
      <c r="AI836" s="987">
        <f t="shared" si="223"/>
        <v>0</v>
      </c>
      <c r="AJ836" s="987">
        <f t="shared" si="223"/>
        <v>0</v>
      </c>
      <c r="AK836" s="987">
        <f t="shared" si="223"/>
        <v>0</v>
      </c>
      <c r="AL836" s="987">
        <f t="shared" si="224"/>
        <v>0</v>
      </c>
      <c r="AM836" s="987">
        <f t="shared" si="224"/>
        <v>0</v>
      </c>
      <c r="AN836" s="987">
        <f t="shared" si="224"/>
        <v>0</v>
      </c>
      <c r="AO836" s="987">
        <f t="shared" si="224"/>
        <v>0</v>
      </c>
      <c r="AP836" s="987">
        <f t="shared" si="224"/>
        <v>0</v>
      </c>
      <c r="AQ836" s="987">
        <f t="shared" si="224"/>
        <v>0</v>
      </c>
      <c r="AR836" s="987">
        <f t="shared" si="224"/>
        <v>0</v>
      </c>
    </row>
    <row r="837" spans="2:44">
      <c r="B837" s="948">
        <v>1136</v>
      </c>
      <c r="C837" s="950" t="s">
        <v>3521</v>
      </c>
      <c r="D837" s="951">
        <v>1192</v>
      </c>
      <c r="E837" s="951" t="s">
        <v>3538</v>
      </c>
      <c r="F837" s="948" t="s">
        <v>4997</v>
      </c>
      <c r="G837" s="949">
        <v>45188</v>
      </c>
      <c r="H837" s="948" t="s">
        <v>4998</v>
      </c>
      <c r="I837" s="948" t="s">
        <v>4972</v>
      </c>
      <c r="J837" s="948" t="s">
        <v>485</v>
      </c>
      <c r="K837" s="948" t="s">
        <v>3557</v>
      </c>
      <c r="L837" s="960">
        <v>54</v>
      </c>
      <c r="M837" s="987">
        <v>40</v>
      </c>
      <c r="N837" s="987">
        <v>0</v>
      </c>
      <c r="O837" s="987">
        <f t="shared" si="208"/>
        <v>40</v>
      </c>
      <c r="P837" s="987" t="s">
        <v>2559</v>
      </c>
      <c r="Q837" s="987"/>
      <c r="R837" s="987"/>
      <c r="S837" s="987"/>
      <c r="T837" s="987"/>
      <c r="U837" s="987"/>
      <c r="V837" s="987"/>
      <c r="W837" s="987"/>
      <c r="X837" s="987">
        <f t="shared" si="222"/>
        <v>40</v>
      </c>
      <c r="Y837" s="987"/>
      <c r="Z837" s="987">
        <f t="shared" si="209"/>
        <v>0</v>
      </c>
      <c r="AA837" s="987"/>
      <c r="AB837" s="987">
        <f t="shared" si="223"/>
        <v>40</v>
      </c>
      <c r="AC837" s="987">
        <f t="shared" si="223"/>
        <v>0</v>
      </c>
      <c r="AD837" s="987">
        <f t="shared" si="223"/>
        <v>0</v>
      </c>
      <c r="AE837" s="987">
        <f t="shared" si="223"/>
        <v>0</v>
      </c>
      <c r="AF837" s="987">
        <f t="shared" si="223"/>
        <v>0</v>
      </c>
      <c r="AG837" s="987">
        <f t="shared" si="223"/>
        <v>0</v>
      </c>
      <c r="AH837" s="987">
        <f t="shared" si="223"/>
        <v>0</v>
      </c>
      <c r="AI837" s="987">
        <f t="shared" si="223"/>
        <v>0</v>
      </c>
      <c r="AJ837" s="987">
        <f t="shared" si="223"/>
        <v>0</v>
      </c>
      <c r="AK837" s="987">
        <f t="shared" si="223"/>
        <v>0</v>
      </c>
      <c r="AL837" s="987">
        <f t="shared" si="224"/>
        <v>0</v>
      </c>
      <c r="AM837" s="987">
        <f t="shared" si="224"/>
        <v>0</v>
      </c>
      <c r="AN837" s="987">
        <f t="shared" si="224"/>
        <v>0</v>
      </c>
      <c r="AO837" s="987">
        <f t="shared" si="224"/>
        <v>0</v>
      </c>
      <c r="AP837" s="987">
        <f t="shared" si="224"/>
        <v>0</v>
      </c>
      <c r="AQ837" s="987">
        <f t="shared" si="224"/>
        <v>0</v>
      </c>
      <c r="AR837" s="987">
        <f t="shared" si="224"/>
        <v>0</v>
      </c>
    </row>
    <row r="838" spans="2:44">
      <c r="B838" s="948">
        <v>1137</v>
      </c>
      <c r="C838" s="950" t="s">
        <v>3521</v>
      </c>
      <c r="D838" s="951">
        <v>1193</v>
      </c>
      <c r="E838" s="951" t="s">
        <v>3538</v>
      </c>
      <c r="F838" s="948" t="s">
        <v>4999</v>
      </c>
      <c r="G838" s="949">
        <v>45170</v>
      </c>
      <c r="H838" s="948" t="s">
        <v>5000</v>
      </c>
      <c r="I838" s="948" t="s">
        <v>4972</v>
      </c>
      <c r="J838" s="948" t="s">
        <v>485</v>
      </c>
      <c r="K838" s="948" t="s">
        <v>3557</v>
      </c>
      <c r="L838" s="960">
        <v>54</v>
      </c>
      <c r="M838" s="987">
        <v>40</v>
      </c>
      <c r="N838" s="987">
        <v>0</v>
      </c>
      <c r="O838" s="987">
        <f t="shared" si="208"/>
        <v>40</v>
      </c>
      <c r="P838" s="987" t="s">
        <v>2559</v>
      </c>
      <c r="Q838" s="987"/>
      <c r="R838" s="987"/>
      <c r="S838" s="987"/>
      <c r="T838" s="987"/>
      <c r="U838" s="987"/>
      <c r="V838" s="987"/>
      <c r="W838" s="987"/>
      <c r="X838" s="987">
        <f t="shared" si="222"/>
        <v>40</v>
      </c>
      <c r="Y838" s="987"/>
      <c r="Z838" s="987">
        <f t="shared" si="209"/>
        <v>0</v>
      </c>
      <c r="AA838" s="987"/>
      <c r="AB838" s="987">
        <f t="shared" ref="AB838:AK847" si="225">IF(AB$6-$L838=0,$M838,0)</f>
        <v>40</v>
      </c>
      <c r="AC838" s="987">
        <f t="shared" si="225"/>
        <v>0</v>
      </c>
      <c r="AD838" s="987">
        <f t="shared" si="225"/>
        <v>0</v>
      </c>
      <c r="AE838" s="987">
        <f t="shared" si="225"/>
        <v>0</v>
      </c>
      <c r="AF838" s="987">
        <f t="shared" si="225"/>
        <v>0</v>
      </c>
      <c r="AG838" s="987">
        <f t="shared" si="225"/>
        <v>0</v>
      </c>
      <c r="AH838" s="987">
        <f t="shared" si="225"/>
        <v>0</v>
      </c>
      <c r="AI838" s="987">
        <f t="shared" si="225"/>
        <v>0</v>
      </c>
      <c r="AJ838" s="987">
        <f t="shared" si="225"/>
        <v>0</v>
      </c>
      <c r="AK838" s="987">
        <f t="shared" si="225"/>
        <v>0</v>
      </c>
      <c r="AL838" s="987">
        <f t="shared" ref="AL838:AR847" si="226">IF(AL$6-$L838=0,$M838,0)</f>
        <v>0</v>
      </c>
      <c r="AM838" s="987">
        <f t="shared" si="226"/>
        <v>0</v>
      </c>
      <c r="AN838" s="987">
        <f t="shared" si="226"/>
        <v>0</v>
      </c>
      <c r="AO838" s="987">
        <f t="shared" si="226"/>
        <v>0</v>
      </c>
      <c r="AP838" s="987">
        <f t="shared" si="226"/>
        <v>0</v>
      </c>
      <c r="AQ838" s="987">
        <f t="shared" si="226"/>
        <v>0</v>
      </c>
      <c r="AR838" s="987">
        <f t="shared" si="226"/>
        <v>0</v>
      </c>
    </row>
    <row r="839" spans="2:44">
      <c r="B839" s="948">
        <v>1264</v>
      </c>
      <c r="C839" s="950" t="s">
        <v>3521</v>
      </c>
      <c r="D839" s="951">
        <v>1321</v>
      </c>
      <c r="E839" s="951" t="s">
        <v>3538</v>
      </c>
      <c r="F839" s="948" t="s">
        <v>5001</v>
      </c>
      <c r="G839" s="949">
        <v>45202</v>
      </c>
      <c r="H839" s="948" t="s">
        <v>5002</v>
      </c>
      <c r="I839" s="948" t="s">
        <v>4972</v>
      </c>
      <c r="J839" s="948" t="s">
        <v>485</v>
      </c>
      <c r="K839" s="948" t="s">
        <v>3557</v>
      </c>
      <c r="L839" s="960">
        <v>54</v>
      </c>
      <c r="M839" s="987">
        <v>253.5</v>
      </c>
      <c r="N839" s="987">
        <v>42.7</v>
      </c>
      <c r="O839" s="987">
        <f t="shared" si="208"/>
        <v>296.2</v>
      </c>
      <c r="P839" s="987" t="s">
        <v>2559</v>
      </c>
      <c r="Q839" s="987"/>
      <c r="R839" s="987"/>
      <c r="S839" s="987"/>
      <c r="T839" s="987"/>
      <c r="U839" s="987"/>
      <c r="V839" s="987"/>
      <c r="W839" s="987"/>
      <c r="X839" s="987">
        <f t="shared" si="222"/>
        <v>296.2</v>
      </c>
      <c r="Y839" s="987"/>
      <c r="Z839" s="987">
        <f t="shared" si="209"/>
        <v>0</v>
      </c>
      <c r="AA839" s="987"/>
      <c r="AB839" s="987">
        <f t="shared" si="225"/>
        <v>253.5</v>
      </c>
      <c r="AC839" s="987">
        <f t="shared" si="225"/>
        <v>0</v>
      </c>
      <c r="AD839" s="987">
        <f t="shared" si="225"/>
        <v>0</v>
      </c>
      <c r="AE839" s="987">
        <f t="shared" si="225"/>
        <v>0</v>
      </c>
      <c r="AF839" s="987">
        <f t="shared" si="225"/>
        <v>0</v>
      </c>
      <c r="AG839" s="987">
        <f t="shared" si="225"/>
        <v>0</v>
      </c>
      <c r="AH839" s="987">
        <f t="shared" si="225"/>
        <v>0</v>
      </c>
      <c r="AI839" s="987">
        <f t="shared" si="225"/>
        <v>0</v>
      </c>
      <c r="AJ839" s="987">
        <f t="shared" si="225"/>
        <v>0</v>
      </c>
      <c r="AK839" s="987">
        <f t="shared" si="225"/>
        <v>0</v>
      </c>
      <c r="AL839" s="987">
        <f t="shared" si="226"/>
        <v>0</v>
      </c>
      <c r="AM839" s="987">
        <f t="shared" si="226"/>
        <v>0</v>
      </c>
      <c r="AN839" s="987">
        <f t="shared" si="226"/>
        <v>0</v>
      </c>
      <c r="AO839" s="987">
        <f t="shared" si="226"/>
        <v>0</v>
      </c>
      <c r="AP839" s="987">
        <f t="shared" si="226"/>
        <v>0</v>
      </c>
      <c r="AQ839" s="987">
        <f t="shared" si="226"/>
        <v>0</v>
      </c>
      <c r="AR839" s="987">
        <f t="shared" si="226"/>
        <v>0</v>
      </c>
    </row>
    <row r="840" spans="2:44">
      <c r="B840" s="948">
        <v>1265</v>
      </c>
      <c r="C840" s="950" t="s">
        <v>3521</v>
      </c>
      <c r="D840" s="951">
        <v>1322</v>
      </c>
      <c r="E840" s="951" t="s">
        <v>3538</v>
      </c>
      <c r="F840" s="948" t="s">
        <v>5003</v>
      </c>
      <c r="G840" s="949">
        <v>45203</v>
      </c>
      <c r="H840" s="948" t="s">
        <v>5004</v>
      </c>
      <c r="I840" s="948" t="s">
        <v>4972</v>
      </c>
      <c r="J840" s="948" t="s">
        <v>485</v>
      </c>
      <c r="K840" s="948" t="s">
        <v>3557</v>
      </c>
      <c r="L840" s="960">
        <v>54</v>
      </c>
      <c r="M840" s="987">
        <v>181.42000000000002</v>
      </c>
      <c r="N840" s="987">
        <v>28.28</v>
      </c>
      <c r="O840" s="987">
        <f t="shared" ref="O840:O903" si="227">M840+N840</f>
        <v>209.70000000000002</v>
      </c>
      <c r="P840" s="987" t="s">
        <v>2559</v>
      </c>
      <c r="Q840" s="987"/>
      <c r="R840" s="987"/>
      <c r="S840" s="987"/>
      <c r="T840" s="987"/>
      <c r="U840" s="987"/>
      <c r="V840" s="987"/>
      <c r="W840" s="987"/>
      <c r="X840" s="987">
        <f t="shared" si="222"/>
        <v>209.70000000000002</v>
      </c>
      <c r="Y840" s="987"/>
      <c r="Z840" s="987">
        <f t="shared" ref="Z840:Z903" si="228">O840-SUM(T840:Y840)+S840+R840</f>
        <v>0</v>
      </c>
      <c r="AA840" s="987"/>
      <c r="AB840" s="987">
        <f t="shared" si="225"/>
        <v>181.42000000000002</v>
      </c>
      <c r="AC840" s="987">
        <f t="shared" si="225"/>
        <v>0</v>
      </c>
      <c r="AD840" s="987">
        <f t="shared" si="225"/>
        <v>0</v>
      </c>
      <c r="AE840" s="987">
        <f t="shared" si="225"/>
        <v>0</v>
      </c>
      <c r="AF840" s="987">
        <f t="shared" si="225"/>
        <v>0</v>
      </c>
      <c r="AG840" s="987">
        <f t="shared" si="225"/>
        <v>0</v>
      </c>
      <c r="AH840" s="987">
        <f t="shared" si="225"/>
        <v>0</v>
      </c>
      <c r="AI840" s="987">
        <f t="shared" si="225"/>
        <v>0</v>
      </c>
      <c r="AJ840" s="987">
        <f t="shared" si="225"/>
        <v>0</v>
      </c>
      <c r="AK840" s="987">
        <f t="shared" si="225"/>
        <v>0</v>
      </c>
      <c r="AL840" s="987">
        <f t="shared" si="226"/>
        <v>0</v>
      </c>
      <c r="AM840" s="987">
        <f t="shared" si="226"/>
        <v>0</v>
      </c>
      <c r="AN840" s="987">
        <f t="shared" si="226"/>
        <v>0</v>
      </c>
      <c r="AO840" s="987">
        <f t="shared" si="226"/>
        <v>0</v>
      </c>
      <c r="AP840" s="987">
        <f t="shared" si="226"/>
        <v>0</v>
      </c>
      <c r="AQ840" s="987">
        <f t="shared" si="226"/>
        <v>0</v>
      </c>
      <c r="AR840" s="987">
        <f t="shared" si="226"/>
        <v>0</v>
      </c>
    </row>
    <row r="841" spans="2:44">
      <c r="B841" s="948">
        <v>1266</v>
      </c>
      <c r="C841" s="950" t="s">
        <v>3521</v>
      </c>
      <c r="D841" s="951">
        <v>1323</v>
      </c>
      <c r="E841" s="951" t="s">
        <v>3538</v>
      </c>
      <c r="F841" s="948" t="s">
        <v>5005</v>
      </c>
      <c r="G841" s="949">
        <v>45204</v>
      </c>
      <c r="H841" s="948" t="s">
        <v>5006</v>
      </c>
      <c r="I841" s="948" t="s">
        <v>4972</v>
      </c>
      <c r="J841" s="948" t="s">
        <v>485</v>
      </c>
      <c r="K841" s="948" t="s">
        <v>3557</v>
      </c>
      <c r="L841" s="960">
        <v>54</v>
      </c>
      <c r="M841" s="987">
        <v>40</v>
      </c>
      <c r="N841" s="987">
        <v>0</v>
      </c>
      <c r="O841" s="987">
        <f t="shared" si="227"/>
        <v>40</v>
      </c>
      <c r="P841" s="987" t="s">
        <v>2559</v>
      </c>
      <c r="Q841" s="987"/>
      <c r="R841" s="987"/>
      <c r="S841" s="987"/>
      <c r="T841" s="987"/>
      <c r="U841" s="987"/>
      <c r="V841" s="987"/>
      <c r="W841" s="987"/>
      <c r="X841" s="987">
        <f t="shared" si="222"/>
        <v>40</v>
      </c>
      <c r="Y841" s="987"/>
      <c r="Z841" s="987">
        <f t="shared" si="228"/>
        <v>0</v>
      </c>
      <c r="AA841" s="987"/>
      <c r="AB841" s="987">
        <f t="shared" si="225"/>
        <v>40</v>
      </c>
      <c r="AC841" s="987">
        <f t="shared" si="225"/>
        <v>0</v>
      </c>
      <c r="AD841" s="987">
        <f t="shared" si="225"/>
        <v>0</v>
      </c>
      <c r="AE841" s="987">
        <f t="shared" si="225"/>
        <v>0</v>
      </c>
      <c r="AF841" s="987">
        <f t="shared" si="225"/>
        <v>0</v>
      </c>
      <c r="AG841" s="987">
        <f t="shared" si="225"/>
        <v>0</v>
      </c>
      <c r="AH841" s="987">
        <f t="shared" si="225"/>
        <v>0</v>
      </c>
      <c r="AI841" s="987">
        <f t="shared" si="225"/>
        <v>0</v>
      </c>
      <c r="AJ841" s="987">
        <f t="shared" si="225"/>
        <v>0</v>
      </c>
      <c r="AK841" s="987">
        <f t="shared" si="225"/>
        <v>0</v>
      </c>
      <c r="AL841" s="987">
        <f t="shared" si="226"/>
        <v>0</v>
      </c>
      <c r="AM841" s="987">
        <f t="shared" si="226"/>
        <v>0</v>
      </c>
      <c r="AN841" s="987">
        <f t="shared" si="226"/>
        <v>0</v>
      </c>
      <c r="AO841" s="987">
        <f t="shared" si="226"/>
        <v>0</v>
      </c>
      <c r="AP841" s="987">
        <f t="shared" si="226"/>
        <v>0</v>
      </c>
      <c r="AQ841" s="987">
        <f t="shared" si="226"/>
        <v>0</v>
      </c>
      <c r="AR841" s="987">
        <f t="shared" si="226"/>
        <v>0</v>
      </c>
    </row>
    <row r="842" spans="2:44">
      <c r="B842" s="948">
        <v>1267</v>
      </c>
      <c r="C842" s="950" t="s">
        <v>3521</v>
      </c>
      <c r="D842" s="951">
        <v>1324</v>
      </c>
      <c r="E842" s="951" t="s">
        <v>3538</v>
      </c>
      <c r="F842" s="948" t="s">
        <v>5007</v>
      </c>
      <c r="G842" s="949">
        <v>45211</v>
      </c>
      <c r="H842" s="948" t="s">
        <v>5008</v>
      </c>
      <c r="I842" s="948" t="s">
        <v>4972</v>
      </c>
      <c r="J842" s="948" t="s">
        <v>485</v>
      </c>
      <c r="K842" s="948" t="s">
        <v>3557</v>
      </c>
      <c r="L842" s="960">
        <v>54</v>
      </c>
      <c r="M842" s="987">
        <v>40</v>
      </c>
      <c r="N842" s="987">
        <v>0</v>
      </c>
      <c r="O842" s="987">
        <f t="shared" si="227"/>
        <v>40</v>
      </c>
      <c r="P842" s="987" t="s">
        <v>2559</v>
      </c>
      <c r="Q842" s="987"/>
      <c r="R842" s="987"/>
      <c r="S842" s="987"/>
      <c r="T842" s="987"/>
      <c r="U842" s="987"/>
      <c r="V842" s="987"/>
      <c r="W842" s="987"/>
      <c r="X842" s="987">
        <f t="shared" si="222"/>
        <v>40</v>
      </c>
      <c r="Y842" s="987"/>
      <c r="Z842" s="987">
        <f t="shared" si="228"/>
        <v>0</v>
      </c>
      <c r="AA842" s="987"/>
      <c r="AB842" s="987">
        <f t="shared" si="225"/>
        <v>40</v>
      </c>
      <c r="AC842" s="987">
        <f t="shared" si="225"/>
        <v>0</v>
      </c>
      <c r="AD842" s="987">
        <f t="shared" si="225"/>
        <v>0</v>
      </c>
      <c r="AE842" s="987">
        <f t="shared" si="225"/>
        <v>0</v>
      </c>
      <c r="AF842" s="987">
        <f t="shared" si="225"/>
        <v>0</v>
      </c>
      <c r="AG842" s="987">
        <f t="shared" si="225"/>
        <v>0</v>
      </c>
      <c r="AH842" s="987">
        <f t="shared" si="225"/>
        <v>0</v>
      </c>
      <c r="AI842" s="987">
        <f t="shared" si="225"/>
        <v>0</v>
      </c>
      <c r="AJ842" s="987">
        <f t="shared" si="225"/>
        <v>0</v>
      </c>
      <c r="AK842" s="987">
        <f t="shared" si="225"/>
        <v>0</v>
      </c>
      <c r="AL842" s="987">
        <f t="shared" si="226"/>
        <v>0</v>
      </c>
      <c r="AM842" s="987">
        <f t="shared" si="226"/>
        <v>0</v>
      </c>
      <c r="AN842" s="987">
        <f t="shared" si="226"/>
        <v>0</v>
      </c>
      <c r="AO842" s="987">
        <f t="shared" si="226"/>
        <v>0</v>
      </c>
      <c r="AP842" s="987">
        <f t="shared" si="226"/>
        <v>0</v>
      </c>
      <c r="AQ842" s="987">
        <f t="shared" si="226"/>
        <v>0</v>
      </c>
      <c r="AR842" s="987">
        <f t="shared" si="226"/>
        <v>0</v>
      </c>
    </row>
    <row r="843" spans="2:44">
      <c r="B843" s="948">
        <v>1268</v>
      </c>
      <c r="C843" s="950" t="s">
        <v>3521</v>
      </c>
      <c r="D843" s="951">
        <v>1325</v>
      </c>
      <c r="E843" s="951" t="s">
        <v>3538</v>
      </c>
      <c r="F843" s="948" t="s">
        <v>5009</v>
      </c>
      <c r="G843" s="949">
        <v>45230</v>
      </c>
      <c r="H843" s="948" t="s">
        <v>5010</v>
      </c>
      <c r="I843" s="948" t="s">
        <v>4972</v>
      </c>
      <c r="J843" s="948" t="s">
        <v>485</v>
      </c>
      <c r="K843" s="948" t="s">
        <v>3557</v>
      </c>
      <c r="L843" s="960">
        <v>54</v>
      </c>
      <c r="M843" s="987">
        <v>228.08</v>
      </c>
      <c r="N843" s="987">
        <v>37.619999999999997</v>
      </c>
      <c r="O843" s="987">
        <f t="shared" si="227"/>
        <v>265.7</v>
      </c>
      <c r="P843" s="987" t="s">
        <v>2559</v>
      </c>
      <c r="Q843" s="987"/>
      <c r="R843" s="987"/>
      <c r="S843" s="987"/>
      <c r="T843" s="987"/>
      <c r="U843" s="987"/>
      <c r="V843" s="987"/>
      <c r="W843" s="987"/>
      <c r="X843" s="987">
        <f t="shared" si="222"/>
        <v>265.7</v>
      </c>
      <c r="Y843" s="987"/>
      <c r="Z843" s="987">
        <f t="shared" si="228"/>
        <v>0</v>
      </c>
      <c r="AA843" s="987"/>
      <c r="AB843" s="987">
        <f t="shared" si="225"/>
        <v>228.08</v>
      </c>
      <c r="AC843" s="987">
        <f t="shared" si="225"/>
        <v>0</v>
      </c>
      <c r="AD843" s="987">
        <f t="shared" si="225"/>
        <v>0</v>
      </c>
      <c r="AE843" s="987">
        <f t="shared" si="225"/>
        <v>0</v>
      </c>
      <c r="AF843" s="987">
        <f t="shared" si="225"/>
        <v>0</v>
      </c>
      <c r="AG843" s="987">
        <f t="shared" si="225"/>
        <v>0</v>
      </c>
      <c r="AH843" s="987">
        <f t="shared" si="225"/>
        <v>0</v>
      </c>
      <c r="AI843" s="987">
        <f t="shared" si="225"/>
        <v>0</v>
      </c>
      <c r="AJ843" s="987">
        <f t="shared" si="225"/>
        <v>0</v>
      </c>
      <c r="AK843" s="987">
        <f t="shared" si="225"/>
        <v>0</v>
      </c>
      <c r="AL843" s="987">
        <f t="shared" si="226"/>
        <v>0</v>
      </c>
      <c r="AM843" s="987">
        <f t="shared" si="226"/>
        <v>0</v>
      </c>
      <c r="AN843" s="987">
        <f t="shared" si="226"/>
        <v>0</v>
      </c>
      <c r="AO843" s="987">
        <f t="shared" si="226"/>
        <v>0</v>
      </c>
      <c r="AP843" s="987">
        <f t="shared" si="226"/>
        <v>0</v>
      </c>
      <c r="AQ843" s="987">
        <f t="shared" si="226"/>
        <v>0</v>
      </c>
      <c r="AR843" s="987">
        <f t="shared" si="226"/>
        <v>0</v>
      </c>
    </row>
    <row r="844" spans="2:44">
      <c r="B844" s="948">
        <v>1269</v>
      </c>
      <c r="C844" s="950" t="s">
        <v>3521</v>
      </c>
      <c r="D844" s="951">
        <v>1326</v>
      </c>
      <c r="E844" s="951" t="s">
        <v>3538</v>
      </c>
      <c r="F844" s="948" t="s">
        <v>5011</v>
      </c>
      <c r="G844" s="949">
        <v>45218</v>
      </c>
      <c r="H844" s="948" t="s">
        <v>5012</v>
      </c>
      <c r="I844" s="948" t="s">
        <v>4972</v>
      </c>
      <c r="J844" s="948" t="s">
        <v>485</v>
      </c>
      <c r="K844" s="948" t="s">
        <v>3557</v>
      </c>
      <c r="L844" s="960">
        <v>54</v>
      </c>
      <c r="M844" s="987">
        <v>40</v>
      </c>
      <c r="N844" s="987">
        <v>0</v>
      </c>
      <c r="O844" s="987">
        <f t="shared" si="227"/>
        <v>40</v>
      </c>
      <c r="P844" s="987" t="s">
        <v>2559</v>
      </c>
      <c r="Q844" s="987"/>
      <c r="R844" s="987"/>
      <c r="S844" s="987"/>
      <c r="T844" s="987"/>
      <c r="U844" s="987"/>
      <c r="V844" s="987"/>
      <c r="W844" s="987"/>
      <c r="X844" s="987">
        <f t="shared" si="222"/>
        <v>40</v>
      </c>
      <c r="Y844" s="987"/>
      <c r="Z844" s="987">
        <f t="shared" si="228"/>
        <v>0</v>
      </c>
      <c r="AA844" s="987"/>
      <c r="AB844" s="987">
        <f t="shared" si="225"/>
        <v>40</v>
      </c>
      <c r="AC844" s="987">
        <f t="shared" si="225"/>
        <v>0</v>
      </c>
      <c r="AD844" s="987">
        <f t="shared" si="225"/>
        <v>0</v>
      </c>
      <c r="AE844" s="987">
        <f t="shared" si="225"/>
        <v>0</v>
      </c>
      <c r="AF844" s="987">
        <f t="shared" si="225"/>
        <v>0</v>
      </c>
      <c r="AG844" s="987">
        <f t="shared" si="225"/>
        <v>0</v>
      </c>
      <c r="AH844" s="987">
        <f t="shared" si="225"/>
        <v>0</v>
      </c>
      <c r="AI844" s="987">
        <f t="shared" si="225"/>
        <v>0</v>
      </c>
      <c r="AJ844" s="987">
        <f t="shared" si="225"/>
        <v>0</v>
      </c>
      <c r="AK844" s="987">
        <f t="shared" si="225"/>
        <v>0</v>
      </c>
      <c r="AL844" s="987">
        <f t="shared" si="226"/>
        <v>0</v>
      </c>
      <c r="AM844" s="987">
        <f t="shared" si="226"/>
        <v>0</v>
      </c>
      <c r="AN844" s="987">
        <f t="shared" si="226"/>
        <v>0</v>
      </c>
      <c r="AO844" s="987">
        <f t="shared" si="226"/>
        <v>0</v>
      </c>
      <c r="AP844" s="987">
        <f t="shared" si="226"/>
        <v>0</v>
      </c>
      <c r="AQ844" s="987">
        <f t="shared" si="226"/>
        <v>0</v>
      </c>
      <c r="AR844" s="987">
        <f t="shared" si="226"/>
        <v>0</v>
      </c>
    </row>
    <row r="845" spans="2:44">
      <c r="B845" s="948">
        <v>694</v>
      </c>
      <c r="C845" s="950" t="s">
        <v>3522</v>
      </c>
      <c r="D845" s="951">
        <v>729</v>
      </c>
      <c r="E845" s="951" t="s">
        <v>3538</v>
      </c>
      <c r="F845" s="948" t="s">
        <v>5013</v>
      </c>
      <c r="G845" s="949">
        <v>45093</v>
      </c>
      <c r="H845" s="948" t="s">
        <v>5014</v>
      </c>
      <c r="I845" s="948" t="s">
        <v>5015</v>
      </c>
      <c r="J845" s="948" t="s">
        <v>486</v>
      </c>
      <c r="K845" s="948" t="s">
        <v>3557</v>
      </c>
      <c r="L845" s="960">
        <v>54</v>
      </c>
      <c r="M845" s="987">
        <v>91.69</v>
      </c>
      <c r="N845" s="987">
        <v>18.34</v>
      </c>
      <c r="O845" s="987">
        <f t="shared" si="227"/>
        <v>110.03</v>
      </c>
      <c r="P845" s="987" t="s">
        <v>5016</v>
      </c>
      <c r="Q845" s="987"/>
      <c r="R845" s="987"/>
      <c r="S845" s="987"/>
      <c r="T845" s="987"/>
      <c r="U845" s="987"/>
      <c r="V845" s="987">
        <f>O845</f>
        <v>110.03</v>
      </c>
      <c r="W845" s="987"/>
      <c r="X845" s="987"/>
      <c r="Y845" s="987"/>
      <c r="Z845" s="987">
        <f t="shared" si="228"/>
        <v>0</v>
      </c>
      <c r="AA845" s="987"/>
      <c r="AB845" s="987">
        <f t="shared" si="225"/>
        <v>91.69</v>
      </c>
      <c r="AC845" s="987">
        <f t="shared" si="225"/>
        <v>0</v>
      </c>
      <c r="AD845" s="987">
        <f t="shared" si="225"/>
        <v>0</v>
      </c>
      <c r="AE845" s="987">
        <f t="shared" si="225"/>
        <v>0</v>
      </c>
      <c r="AF845" s="987">
        <f t="shared" si="225"/>
        <v>0</v>
      </c>
      <c r="AG845" s="987">
        <f t="shared" si="225"/>
        <v>0</v>
      </c>
      <c r="AH845" s="987">
        <f t="shared" si="225"/>
        <v>0</v>
      </c>
      <c r="AI845" s="987">
        <f t="shared" si="225"/>
        <v>0</v>
      </c>
      <c r="AJ845" s="987">
        <f t="shared" si="225"/>
        <v>0</v>
      </c>
      <c r="AK845" s="987">
        <f t="shared" si="225"/>
        <v>0</v>
      </c>
      <c r="AL845" s="987">
        <f t="shared" si="226"/>
        <v>0</v>
      </c>
      <c r="AM845" s="987">
        <f t="shared" si="226"/>
        <v>0</v>
      </c>
      <c r="AN845" s="987">
        <f t="shared" si="226"/>
        <v>0</v>
      </c>
      <c r="AO845" s="987">
        <f t="shared" si="226"/>
        <v>0</v>
      </c>
      <c r="AP845" s="987">
        <f t="shared" si="226"/>
        <v>0</v>
      </c>
      <c r="AQ845" s="987">
        <f t="shared" si="226"/>
        <v>0</v>
      </c>
      <c r="AR845" s="987">
        <f t="shared" si="226"/>
        <v>0</v>
      </c>
    </row>
    <row r="846" spans="2:44">
      <c r="B846" s="948">
        <v>715</v>
      </c>
      <c r="C846" s="950" t="s">
        <v>3522</v>
      </c>
      <c r="D846" s="951">
        <v>750</v>
      </c>
      <c r="E846" s="951" t="s">
        <v>3538</v>
      </c>
      <c r="F846" s="948" t="s">
        <v>5017</v>
      </c>
      <c r="G846" s="949">
        <v>45153</v>
      </c>
      <c r="H846" s="948" t="s">
        <v>4879</v>
      </c>
      <c r="I846" s="948" t="s">
        <v>5015</v>
      </c>
      <c r="J846" s="948" t="s">
        <v>486</v>
      </c>
      <c r="K846" s="948" t="s">
        <v>4317</v>
      </c>
      <c r="L846" s="960">
        <v>261</v>
      </c>
      <c r="M846" s="987">
        <v>24</v>
      </c>
      <c r="N846" s="987">
        <v>0</v>
      </c>
      <c r="O846" s="987">
        <f t="shared" si="227"/>
        <v>24</v>
      </c>
      <c r="P846" s="987" t="s">
        <v>5018</v>
      </c>
      <c r="Q846" s="987"/>
      <c r="R846" s="987"/>
      <c r="S846" s="987"/>
      <c r="T846" s="987"/>
      <c r="U846" s="987"/>
      <c r="V846" s="987">
        <f>O846</f>
        <v>24</v>
      </c>
      <c r="W846" s="987"/>
      <c r="X846" s="987"/>
      <c r="Y846" s="987"/>
      <c r="Z846" s="987">
        <f t="shared" si="228"/>
        <v>0</v>
      </c>
      <c r="AA846" s="987"/>
      <c r="AB846" s="987">
        <f t="shared" si="225"/>
        <v>0</v>
      </c>
      <c r="AC846" s="987">
        <f t="shared" si="225"/>
        <v>24</v>
      </c>
      <c r="AD846" s="987">
        <f t="shared" si="225"/>
        <v>0</v>
      </c>
      <c r="AE846" s="987">
        <f t="shared" si="225"/>
        <v>0</v>
      </c>
      <c r="AF846" s="987">
        <f t="shared" si="225"/>
        <v>0</v>
      </c>
      <c r="AG846" s="987">
        <f t="shared" si="225"/>
        <v>0</v>
      </c>
      <c r="AH846" s="987">
        <f t="shared" si="225"/>
        <v>0</v>
      </c>
      <c r="AI846" s="987">
        <f t="shared" si="225"/>
        <v>0</v>
      </c>
      <c r="AJ846" s="987">
        <f t="shared" si="225"/>
        <v>0</v>
      </c>
      <c r="AK846" s="987">
        <f t="shared" si="225"/>
        <v>0</v>
      </c>
      <c r="AL846" s="987">
        <f t="shared" si="226"/>
        <v>0</v>
      </c>
      <c r="AM846" s="987">
        <f t="shared" si="226"/>
        <v>0</v>
      </c>
      <c r="AN846" s="987">
        <f t="shared" si="226"/>
        <v>0</v>
      </c>
      <c r="AO846" s="987">
        <f t="shared" si="226"/>
        <v>0</v>
      </c>
      <c r="AP846" s="987">
        <f t="shared" si="226"/>
        <v>0</v>
      </c>
      <c r="AQ846" s="987">
        <f t="shared" si="226"/>
        <v>0</v>
      </c>
      <c r="AR846" s="987">
        <f t="shared" si="226"/>
        <v>0</v>
      </c>
    </row>
    <row r="847" spans="2:44">
      <c r="B847" s="948">
        <v>718</v>
      </c>
      <c r="C847" s="950" t="s">
        <v>3522</v>
      </c>
      <c r="D847" s="951">
        <v>753</v>
      </c>
      <c r="E847" s="951" t="s">
        <v>3538</v>
      </c>
      <c r="F847" s="948" t="s">
        <v>5019</v>
      </c>
      <c r="G847" s="949">
        <v>45151</v>
      </c>
      <c r="H847" s="948" t="s">
        <v>4881</v>
      </c>
      <c r="I847" s="948" t="s">
        <v>5015</v>
      </c>
      <c r="J847" s="948" t="s">
        <v>486</v>
      </c>
      <c r="K847" s="948" t="s">
        <v>4317</v>
      </c>
      <c r="L847" s="960">
        <v>280</v>
      </c>
      <c r="M847" s="987">
        <v>78.239999999999995</v>
      </c>
      <c r="N847" s="987">
        <v>0</v>
      </c>
      <c r="O847" s="987">
        <f t="shared" si="227"/>
        <v>78.239999999999995</v>
      </c>
      <c r="P847" s="987" t="s">
        <v>5020</v>
      </c>
      <c r="Q847" s="987"/>
      <c r="R847" s="987"/>
      <c r="S847" s="987"/>
      <c r="T847" s="987"/>
      <c r="U847" s="987"/>
      <c r="V847" s="987"/>
      <c r="W847" s="987"/>
      <c r="X847" s="987">
        <f>O847</f>
        <v>78.239999999999995</v>
      </c>
      <c r="Y847" s="987"/>
      <c r="Z847" s="987">
        <f t="shared" si="228"/>
        <v>0</v>
      </c>
      <c r="AA847" s="987"/>
      <c r="AB847" s="987">
        <f t="shared" si="225"/>
        <v>0</v>
      </c>
      <c r="AC847" s="987">
        <f t="shared" si="225"/>
        <v>0</v>
      </c>
      <c r="AD847" s="987">
        <f t="shared" si="225"/>
        <v>0</v>
      </c>
      <c r="AE847" s="987">
        <f t="shared" si="225"/>
        <v>0</v>
      </c>
      <c r="AF847" s="987">
        <f t="shared" si="225"/>
        <v>0</v>
      </c>
      <c r="AG847" s="987">
        <f t="shared" si="225"/>
        <v>0</v>
      </c>
      <c r="AH847" s="987">
        <f t="shared" si="225"/>
        <v>0</v>
      </c>
      <c r="AI847" s="987">
        <f t="shared" si="225"/>
        <v>0</v>
      </c>
      <c r="AJ847" s="987">
        <f t="shared" si="225"/>
        <v>0</v>
      </c>
      <c r="AK847" s="987">
        <f t="shared" si="225"/>
        <v>0</v>
      </c>
      <c r="AL847" s="987">
        <f t="shared" si="226"/>
        <v>0</v>
      </c>
      <c r="AM847" s="987">
        <f t="shared" si="226"/>
        <v>78.239999999999995</v>
      </c>
      <c r="AN847" s="987">
        <f t="shared" si="226"/>
        <v>0</v>
      </c>
      <c r="AO847" s="987">
        <f t="shared" si="226"/>
        <v>0</v>
      </c>
      <c r="AP847" s="987">
        <f t="shared" si="226"/>
        <v>0</v>
      </c>
      <c r="AQ847" s="987">
        <f t="shared" si="226"/>
        <v>0</v>
      </c>
      <c r="AR847" s="987">
        <f t="shared" si="226"/>
        <v>0</v>
      </c>
    </row>
    <row r="848" spans="2:44">
      <c r="B848" s="948">
        <v>724</v>
      </c>
      <c r="C848" s="950" t="s">
        <v>3522</v>
      </c>
      <c r="D848" s="951">
        <v>759</v>
      </c>
      <c r="E848" s="951" t="s">
        <v>3538</v>
      </c>
      <c r="F848" s="948" t="s">
        <v>5021</v>
      </c>
      <c r="G848" s="949">
        <v>45098</v>
      </c>
      <c r="H848" s="948" t="s">
        <v>4884</v>
      </c>
      <c r="I848" s="948" t="s">
        <v>5015</v>
      </c>
      <c r="J848" s="948" t="s">
        <v>486</v>
      </c>
      <c r="K848" s="948" t="s">
        <v>4317</v>
      </c>
      <c r="L848" s="960">
        <v>280</v>
      </c>
      <c r="M848" s="1007">
        <v>44</v>
      </c>
      <c r="N848" s="1007">
        <v>0</v>
      </c>
      <c r="O848" s="987">
        <f t="shared" si="227"/>
        <v>44</v>
      </c>
      <c r="P848" s="1007" t="s">
        <v>5022</v>
      </c>
      <c r="Q848" s="987"/>
      <c r="R848" s="987"/>
      <c r="S848" s="987"/>
      <c r="T848" s="987"/>
      <c r="U848" s="987"/>
      <c r="V848" s="987"/>
      <c r="W848" s="987"/>
      <c r="X848" s="987">
        <f>O848</f>
        <v>44</v>
      </c>
      <c r="Y848" s="987"/>
      <c r="Z848" s="987">
        <f t="shared" si="228"/>
        <v>0</v>
      </c>
      <c r="AA848" s="987"/>
      <c r="AB848" s="987">
        <f t="shared" ref="AB848:AK857" si="229">IF(AB$6-$L848=0,$M848,0)</f>
        <v>0</v>
      </c>
      <c r="AC848" s="987">
        <f t="shared" si="229"/>
        <v>0</v>
      </c>
      <c r="AD848" s="987">
        <f t="shared" si="229"/>
        <v>0</v>
      </c>
      <c r="AE848" s="987">
        <f t="shared" si="229"/>
        <v>0</v>
      </c>
      <c r="AF848" s="987">
        <f t="shared" si="229"/>
        <v>0</v>
      </c>
      <c r="AG848" s="987">
        <f t="shared" si="229"/>
        <v>0</v>
      </c>
      <c r="AH848" s="987">
        <f t="shared" si="229"/>
        <v>0</v>
      </c>
      <c r="AI848" s="987">
        <f t="shared" si="229"/>
        <v>0</v>
      </c>
      <c r="AJ848" s="987">
        <f t="shared" si="229"/>
        <v>0</v>
      </c>
      <c r="AK848" s="987">
        <f t="shared" si="229"/>
        <v>0</v>
      </c>
      <c r="AL848" s="987">
        <f t="shared" ref="AL848:AR857" si="230">IF(AL$6-$L848=0,$M848,0)</f>
        <v>0</v>
      </c>
      <c r="AM848" s="987">
        <f t="shared" si="230"/>
        <v>44</v>
      </c>
      <c r="AN848" s="987">
        <f t="shared" si="230"/>
        <v>0</v>
      </c>
      <c r="AO848" s="987">
        <f t="shared" si="230"/>
        <v>0</v>
      </c>
      <c r="AP848" s="987">
        <f t="shared" si="230"/>
        <v>0</v>
      </c>
      <c r="AQ848" s="987">
        <f t="shared" si="230"/>
        <v>0</v>
      </c>
      <c r="AR848" s="987">
        <f t="shared" si="230"/>
        <v>0</v>
      </c>
    </row>
    <row r="849" spans="2:44">
      <c r="B849" s="948">
        <v>736</v>
      </c>
      <c r="C849" s="950" t="s">
        <v>3522</v>
      </c>
      <c r="D849" s="951">
        <v>771</v>
      </c>
      <c r="E849" s="951" t="s">
        <v>3538</v>
      </c>
      <c r="F849" s="948" t="s">
        <v>4387</v>
      </c>
      <c r="G849" s="949">
        <v>45167</v>
      </c>
      <c r="H849" s="948" t="s">
        <v>3540</v>
      </c>
      <c r="I849" s="948" t="s">
        <v>5015</v>
      </c>
      <c r="J849" s="948" t="s">
        <v>486</v>
      </c>
      <c r="K849" s="948" t="s">
        <v>4317</v>
      </c>
      <c r="L849" s="960">
        <v>271</v>
      </c>
      <c r="M849" s="987">
        <v>95.34</v>
      </c>
      <c r="N849" s="987">
        <v>0</v>
      </c>
      <c r="O849" s="987">
        <f t="shared" si="227"/>
        <v>95.34</v>
      </c>
      <c r="P849" s="987" t="s">
        <v>5023</v>
      </c>
      <c r="Q849" s="987"/>
      <c r="R849" s="987"/>
      <c r="S849" s="987"/>
      <c r="T849" s="987"/>
      <c r="U849" s="987"/>
      <c r="V849" s="987">
        <f>O849</f>
        <v>95.34</v>
      </c>
      <c r="W849" s="987"/>
      <c r="X849" s="987"/>
      <c r="Y849" s="987"/>
      <c r="Z849" s="987">
        <f t="shared" si="228"/>
        <v>0</v>
      </c>
      <c r="AA849" s="987"/>
      <c r="AB849" s="987">
        <f t="shared" si="229"/>
        <v>0</v>
      </c>
      <c r="AC849" s="987">
        <f t="shared" si="229"/>
        <v>0</v>
      </c>
      <c r="AD849" s="987">
        <f t="shared" si="229"/>
        <v>0</v>
      </c>
      <c r="AE849" s="987">
        <f t="shared" si="229"/>
        <v>0</v>
      </c>
      <c r="AF849" s="987">
        <f t="shared" si="229"/>
        <v>0</v>
      </c>
      <c r="AG849" s="987">
        <f t="shared" si="229"/>
        <v>0</v>
      </c>
      <c r="AH849" s="987">
        <f t="shared" si="229"/>
        <v>0</v>
      </c>
      <c r="AI849" s="987">
        <f t="shared" si="229"/>
        <v>95.34</v>
      </c>
      <c r="AJ849" s="987">
        <f t="shared" si="229"/>
        <v>0</v>
      </c>
      <c r="AK849" s="987">
        <f t="shared" si="229"/>
        <v>0</v>
      </c>
      <c r="AL849" s="987">
        <f t="shared" si="230"/>
        <v>0</v>
      </c>
      <c r="AM849" s="987">
        <f t="shared" si="230"/>
        <v>0</v>
      </c>
      <c r="AN849" s="987">
        <f t="shared" si="230"/>
        <v>0</v>
      </c>
      <c r="AO849" s="987">
        <f t="shared" si="230"/>
        <v>0</v>
      </c>
      <c r="AP849" s="987">
        <f t="shared" si="230"/>
        <v>0</v>
      </c>
      <c r="AQ849" s="987">
        <f t="shared" si="230"/>
        <v>0</v>
      </c>
      <c r="AR849" s="987">
        <f t="shared" si="230"/>
        <v>0</v>
      </c>
    </row>
    <row r="850" spans="2:44">
      <c r="B850" s="948">
        <v>737</v>
      </c>
      <c r="C850" s="950" t="s">
        <v>3522</v>
      </c>
      <c r="D850" s="951">
        <v>772</v>
      </c>
      <c r="E850" s="951" t="s">
        <v>3538</v>
      </c>
      <c r="F850" s="948" t="s">
        <v>5024</v>
      </c>
      <c r="G850" s="949">
        <v>45141</v>
      </c>
      <c r="H850" s="948" t="s">
        <v>3540</v>
      </c>
      <c r="I850" s="948" t="s">
        <v>5015</v>
      </c>
      <c r="J850" s="948" t="s">
        <v>486</v>
      </c>
      <c r="K850" s="948" t="s">
        <v>5025</v>
      </c>
      <c r="L850" s="960">
        <v>274</v>
      </c>
      <c r="M850" s="987">
        <v>60</v>
      </c>
      <c r="N850" s="987">
        <v>0</v>
      </c>
      <c r="O850" s="987">
        <f t="shared" si="227"/>
        <v>60</v>
      </c>
      <c r="P850" s="987"/>
      <c r="Q850" s="987"/>
      <c r="R850" s="987"/>
      <c r="S850" s="987"/>
      <c r="T850" s="987"/>
      <c r="U850" s="987"/>
      <c r="V850" s="987">
        <f>O850</f>
        <v>60</v>
      </c>
      <c r="W850" s="987"/>
      <c r="X850" s="987"/>
      <c r="Y850" s="987"/>
      <c r="Z850" s="987">
        <f t="shared" si="228"/>
        <v>0</v>
      </c>
      <c r="AA850" s="987"/>
      <c r="AB850" s="987">
        <f t="shared" si="229"/>
        <v>0</v>
      </c>
      <c r="AC850" s="987">
        <f t="shared" si="229"/>
        <v>0</v>
      </c>
      <c r="AD850" s="987">
        <f t="shared" si="229"/>
        <v>0</v>
      </c>
      <c r="AE850" s="987">
        <f t="shared" si="229"/>
        <v>0</v>
      </c>
      <c r="AF850" s="987">
        <f t="shared" si="229"/>
        <v>0</v>
      </c>
      <c r="AG850" s="987">
        <f t="shared" si="229"/>
        <v>0</v>
      </c>
      <c r="AH850" s="987">
        <f t="shared" si="229"/>
        <v>0</v>
      </c>
      <c r="AI850" s="987">
        <f t="shared" si="229"/>
        <v>0</v>
      </c>
      <c r="AJ850" s="987">
        <f t="shared" si="229"/>
        <v>0</v>
      </c>
      <c r="AK850" s="987">
        <f t="shared" si="229"/>
        <v>60</v>
      </c>
      <c r="AL850" s="987">
        <f t="shared" si="230"/>
        <v>0</v>
      </c>
      <c r="AM850" s="987">
        <f t="shared" si="230"/>
        <v>0</v>
      </c>
      <c r="AN850" s="987">
        <f t="shared" si="230"/>
        <v>0</v>
      </c>
      <c r="AO850" s="987">
        <f t="shared" si="230"/>
        <v>0</v>
      </c>
      <c r="AP850" s="987">
        <f t="shared" si="230"/>
        <v>0</v>
      </c>
      <c r="AQ850" s="987">
        <f t="shared" si="230"/>
        <v>0</v>
      </c>
      <c r="AR850" s="987">
        <f t="shared" si="230"/>
        <v>0</v>
      </c>
    </row>
    <row r="851" spans="2:44">
      <c r="B851" s="948">
        <v>1243</v>
      </c>
      <c r="C851" s="950" t="s">
        <v>3521</v>
      </c>
      <c r="D851" s="951">
        <v>1300</v>
      </c>
      <c r="E851" s="951" t="s">
        <v>3538</v>
      </c>
      <c r="F851" s="948" t="s">
        <v>5026</v>
      </c>
      <c r="G851" s="949">
        <v>45236</v>
      </c>
      <c r="H851" s="948" t="s">
        <v>3540</v>
      </c>
      <c r="I851" s="948" t="s">
        <v>5015</v>
      </c>
      <c r="J851" s="948" t="s">
        <v>486</v>
      </c>
      <c r="K851" s="948" t="s">
        <v>5027</v>
      </c>
      <c r="L851" s="960">
        <v>264</v>
      </c>
      <c r="M851" s="987">
        <v>166.67000000000002</v>
      </c>
      <c r="N851" s="987">
        <v>33.33</v>
      </c>
      <c r="O851" s="987">
        <f t="shared" si="227"/>
        <v>200</v>
      </c>
      <c r="P851" s="987" t="s">
        <v>5028</v>
      </c>
      <c r="Q851" s="987"/>
      <c r="R851" s="987"/>
      <c r="S851" s="987"/>
      <c r="T851" s="987"/>
      <c r="U851" s="987"/>
      <c r="V851" s="987">
        <f>O851</f>
        <v>200</v>
      </c>
      <c r="W851" s="987"/>
      <c r="X851" s="987"/>
      <c r="Y851" s="987"/>
      <c r="Z851" s="987">
        <f t="shared" si="228"/>
        <v>0</v>
      </c>
      <c r="AA851" s="987"/>
      <c r="AB851" s="987">
        <f t="shared" si="229"/>
        <v>0</v>
      </c>
      <c r="AC851" s="987">
        <f t="shared" si="229"/>
        <v>0</v>
      </c>
      <c r="AD851" s="987">
        <f t="shared" si="229"/>
        <v>166.67000000000002</v>
      </c>
      <c r="AE851" s="987">
        <f t="shared" si="229"/>
        <v>0</v>
      </c>
      <c r="AF851" s="987">
        <f t="shared" si="229"/>
        <v>0</v>
      </c>
      <c r="AG851" s="987">
        <f t="shared" si="229"/>
        <v>0</v>
      </c>
      <c r="AH851" s="987">
        <f t="shared" si="229"/>
        <v>0</v>
      </c>
      <c r="AI851" s="987">
        <f t="shared" si="229"/>
        <v>0</v>
      </c>
      <c r="AJ851" s="987">
        <f t="shared" si="229"/>
        <v>0</v>
      </c>
      <c r="AK851" s="987">
        <f t="shared" si="229"/>
        <v>0</v>
      </c>
      <c r="AL851" s="987">
        <f t="shared" si="230"/>
        <v>0</v>
      </c>
      <c r="AM851" s="987">
        <f t="shared" si="230"/>
        <v>0</v>
      </c>
      <c r="AN851" s="987">
        <f t="shared" si="230"/>
        <v>0</v>
      </c>
      <c r="AO851" s="987">
        <f t="shared" si="230"/>
        <v>0</v>
      </c>
      <c r="AP851" s="987">
        <f t="shared" si="230"/>
        <v>0</v>
      </c>
      <c r="AQ851" s="987">
        <f t="shared" si="230"/>
        <v>0</v>
      </c>
      <c r="AR851" s="987">
        <f t="shared" si="230"/>
        <v>0</v>
      </c>
    </row>
    <row r="852" spans="2:44">
      <c r="B852" s="948">
        <v>1247</v>
      </c>
      <c r="C852" s="950" t="s">
        <v>3521</v>
      </c>
      <c r="D852" s="951">
        <v>1304</v>
      </c>
      <c r="E852" s="951" t="s">
        <v>3538</v>
      </c>
      <c r="F852" s="948" t="s">
        <v>5029</v>
      </c>
      <c r="G852" s="949">
        <v>45250</v>
      </c>
      <c r="H852" s="948" t="s">
        <v>3540</v>
      </c>
      <c r="I852" s="948" t="s">
        <v>5015</v>
      </c>
      <c r="J852" s="948" t="s">
        <v>486</v>
      </c>
      <c r="K852" s="948" t="s">
        <v>4309</v>
      </c>
      <c r="L852" s="960">
        <v>261</v>
      </c>
      <c r="M852" s="987">
        <v>35.94</v>
      </c>
      <c r="N852" s="987">
        <v>0</v>
      </c>
      <c r="O852" s="987">
        <f t="shared" si="227"/>
        <v>35.94</v>
      </c>
      <c r="P852" s="987" t="s">
        <v>5030</v>
      </c>
      <c r="Q852" s="987"/>
      <c r="R852" s="987"/>
      <c r="S852" s="987"/>
      <c r="T852" s="987"/>
      <c r="U852" s="987"/>
      <c r="V852" s="987">
        <f>O852</f>
        <v>35.94</v>
      </c>
      <c r="W852" s="987"/>
      <c r="X852" s="987"/>
      <c r="Y852" s="987"/>
      <c r="Z852" s="987">
        <f t="shared" si="228"/>
        <v>0</v>
      </c>
      <c r="AA852" s="987"/>
      <c r="AB852" s="987">
        <f t="shared" si="229"/>
        <v>0</v>
      </c>
      <c r="AC852" s="987">
        <f t="shared" si="229"/>
        <v>35.94</v>
      </c>
      <c r="AD852" s="987">
        <f t="shared" si="229"/>
        <v>0</v>
      </c>
      <c r="AE852" s="987">
        <f t="shared" si="229"/>
        <v>0</v>
      </c>
      <c r="AF852" s="987">
        <f t="shared" si="229"/>
        <v>0</v>
      </c>
      <c r="AG852" s="987">
        <f t="shared" si="229"/>
        <v>0</v>
      </c>
      <c r="AH852" s="987">
        <f t="shared" si="229"/>
        <v>0</v>
      </c>
      <c r="AI852" s="987">
        <f t="shared" si="229"/>
        <v>0</v>
      </c>
      <c r="AJ852" s="987">
        <f t="shared" si="229"/>
        <v>0</v>
      </c>
      <c r="AK852" s="987">
        <f t="shared" si="229"/>
        <v>0</v>
      </c>
      <c r="AL852" s="987">
        <f t="shared" si="230"/>
        <v>0</v>
      </c>
      <c r="AM852" s="987">
        <f t="shared" si="230"/>
        <v>0</v>
      </c>
      <c r="AN852" s="987">
        <f t="shared" si="230"/>
        <v>0</v>
      </c>
      <c r="AO852" s="987">
        <f t="shared" si="230"/>
        <v>0</v>
      </c>
      <c r="AP852" s="987">
        <f t="shared" si="230"/>
        <v>0</v>
      </c>
      <c r="AQ852" s="987">
        <f t="shared" si="230"/>
        <v>0</v>
      </c>
      <c r="AR852" s="987">
        <f t="shared" si="230"/>
        <v>0</v>
      </c>
    </row>
    <row r="853" spans="2:44">
      <c r="B853" s="948">
        <v>1257</v>
      </c>
      <c r="C853" s="950" t="s">
        <v>3521</v>
      </c>
      <c r="D853" s="951">
        <v>1314</v>
      </c>
      <c r="E853" s="951" t="s">
        <v>3538</v>
      </c>
      <c r="F853" s="948" t="s">
        <v>5031</v>
      </c>
      <c r="G853" s="949">
        <v>45218</v>
      </c>
      <c r="H853" s="948" t="s">
        <v>3540</v>
      </c>
      <c r="I853" s="948" t="s">
        <v>5015</v>
      </c>
      <c r="J853" s="948" t="s">
        <v>486</v>
      </c>
      <c r="K853" s="948" t="s">
        <v>5032</v>
      </c>
      <c r="L853" s="960">
        <v>266</v>
      </c>
      <c r="M853" s="987">
        <v>37.93</v>
      </c>
      <c r="N853" s="987">
        <v>0</v>
      </c>
      <c r="O853" s="987">
        <f t="shared" si="227"/>
        <v>37.93</v>
      </c>
      <c r="P853" s="987" t="s">
        <v>2461</v>
      </c>
      <c r="Q853" s="987"/>
      <c r="R853" s="987"/>
      <c r="S853" s="987"/>
      <c r="T853" s="987"/>
      <c r="U853" s="987">
        <f>O853</f>
        <v>37.93</v>
      </c>
      <c r="V853" s="987"/>
      <c r="W853" s="987"/>
      <c r="X853" s="987"/>
      <c r="Y853" s="987"/>
      <c r="Z853" s="987">
        <f t="shared" si="228"/>
        <v>0</v>
      </c>
      <c r="AA853" s="987"/>
      <c r="AB853" s="987">
        <f t="shared" si="229"/>
        <v>0</v>
      </c>
      <c r="AC853" s="987">
        <f t="shared" si="229"/>
        <v>0</v>
      </c>
      <c r="AD853" s="987">
        <f t="shared" si="229"/>
        <v>0</v>
      </c>
      <c r="AE853" s="987">
        <f t="shared" si="229"/>
        <v>0</v>
      </c>
      <c r="AF853" s="987">
        <f t="shared" si="229"/>
        <v>37.93</v>
      </c>
      <c r="AG853" s="987">
        <f t="shared" si="229"/>
        <v>0</v>
      </c>
      <c r="AH853" s="987">
        <f t="shared" si="229"/>
        <v>0</v>
      </c>
      <c r="AI853" s="987">
        <f t="shared" si="229"/>
        <v>0</v>
      </c>
      <c r="AJ853" s="987">
        <f t="shared" si="229"/>
        <v>0</v>
      </c>
      <c r="AK853" s="987">
        <f t="shared" si="229"/>
        <v>0</v>
      </c>
      <c r="AL853" s="987">
        <f t="shared" si="230"/>
        <v>0</v>
      </c>
      <c r="AM853" s="987">
        <f t="shared" si="230"/>
        <v>0</v>
      </c>
      <c r="AN853" s="987">
        <f t="shared" si="230"/>
        <v>0</v>
      </c>
      <c r="AO853" s="987">
        <f t="shared" si="230"/>
        <v>0</v>
      </c>
      <c r="AP853" s="987">
        <f t="shared" si="230"/>
        <v>0</v>
      </c>
      <c r="AQ853" s="987">
        <f t="shared" si="230"/>
        <v>0</v>
      </c>
      <c r="AR853" s="987">
        <f t="shared" si="230"/>
        <v>0</v>
      </c>
    </row>
    <row r="854" spans="2:44">
      <c r="B854" s="948">
        <v>1258</v>
      </c>
      <c r="C854" s="950" t="s">
        <v>3521</v>
      </c>
      <c r="D854" s="951">
        <v>1315</v>
      </c>
      <c r="E854" s="951" t="s">
        <v>3538</v>
      </c>
      <c r="F854" s="948" t="s">
        <v>5033</v>
      </c>
      <c r="G854" s="949">
        <v>45217</v>
      </c>
      <c r="H854" s="948" t="s">
        <v>3540</v>
      </c>
      <c r="I854" s="948" t="s">
        <v>5015</v>
      </c>
      <c r="J854" s="948" t="s">
        <v>486</v>
      </c>
      <c r="K854" s="948" t="s">
        <v>5032</v>
      </c>
      <c r="L854" s="960">
        <v>266</v>
      </c>
      <c r="M854" s="987">
        <v>31.610000000000003</v>
      </c>
      <c r="N854" s="987">
        <v>6.32</v>
      </c>
      <c r="O854" s="987">
        <f t="shared" si="227"/>
        <v>37.930000000000007</v>
      </c>
      <c r="P854" s="987" t="s">
        <v>5034</v>
      </c>
      <c r="Q854" s="987"/>
      <c r="R854" s="987"/>
      <c r="S854" s="987"/>
      <c r="T854" s="987"/>
      <c r="U854" s="987"/>
      <c r="V854" s="987">
        <f t="shared" ref="V854:V860" si="231">O854</f>
        <v>37.930000000000007</v>
      </c>
      <c r="W854" s="987"/>
      <c r="X854" s="987"/>
      <c r="Y854" s="987"/>
      <c r="Z854" s="987">
        <f t="shared" si="228"/>
        <v>0</v>
      </c>
      <c r="AA854" s="987"/>
      <c r="AB854" s="987">
        <f t="shared" si="229"/>
        <v>0</v>
      </c>
      <c r="AC854" s="987">
        <f t="shared" si="229"/>
        <v>0</v>
      </c>
      <c r="AD854" s="987">
        <f t="shared" si="229"/>
        <v>0</v>
      </c>
      <c r="AE854" s="987">
        <f t="shared" si="229"/>
        <v>0</v>
      </c>
      <c r="AF854" s="987">
        <f t="shared" si="229"/>
        <v>31.610000000000003</v>
      </c>
      <c r="AG854" s="987">
        <f t="shared" si="229"/>
        <v>0</v>
      </c>
      <c r="AH854" s="987">
        <f t="shared" si="229"/>
        <v>0</v>
      </c>
      <c r="AI854" s="987">
        <f t="shared" si="229"/>
        <v>0</v>
      </c>
      <c r="AJ854" s="987">
        <f t="shared" si="229"/>
        <v>0</v>
      </c>
      <c r="AK854" s="987">
        <f t="shared" si="229"/>
        <v>0</v>
      </c>
      <c r="AL854" s="987">
        <f t="shared" si="230"/>
        <v>0</v>
      </c>
      <c r="AM854" s="987">
        <f t="shared" si="230"/>
        <v>0</v>
      </c>
      <c r="AN854" s="987">
        <f t="shared" si="230"/>
        <v>0</v>
      </c>
      <c r="AO854" s="987">
        <f t="shared" si="230"/>
        <v>0</v>
      </c>
      <c r="AP854" s="987">
        <f t="shared" si="230"/>
        <v>0</v>
      </c>
      <c r="AQ854" s="987">
        <f t="shared" si="230"/>
        <v>0</v>
      </c>
      <c r="AR854" s="987">
        <f t="shared" si="230"/>
        <v>0</v>
      </c>
    </row>
    <row r="855" spans="2:44">
      <c r="B855" s="948">
        <v>1259</v>
      </c>
      <c r="C855" s="950" t="s">
        <v>3521</v>
      </c>
      <c r="D855" s="951">
        <v>1316</v>
      </c>
      <c r="E855" s="951" t="s">
        <v>3538</v>
      </c>
      <c r="F855" s="948" t="s">
        <v>5035</v>
      </c>
      <c r="G855" s="949">
        <v>45224</v>
      </c>
      <c r="H855" s="948" t="s">
        <v>3540</v>
      </c>
      <c r="I855" s="948" t="s">
        <v>5015</v>
      </c>
      <c r="J855" s="948" t="s">
        <v>486</v>
      </c>
      <c r="K855" s="948" t="s">
        <v>5032</v>
      </c>
      <c r="L855" s="960">
        <v>266</v>
      </c>
      <c r="M855" s="987">
        <v>17.93</v>
      </c>
      <c r="N855" s="987">
        <v>3.5799999999999996</v>
      </c>
      <c r="O855" s="987">
        <f t="shared" si="227"/>
        <v>21.509999999999998</v>
      </c>
      <c r="P855" s="987" t="s">
        <v>5036</v>
      </c>
      <c r="Q855" s="987"/>
      <c r="R855" s="987"/>
      <c r="S855" s="987"/>
      <c r="T855" s="987"/>
      <c r="U855" s="987"/>
      <c r="V855" s="987">
        <f t="shared" si="231"/>
        <v>21.509999999999998</v>
      </c>
      <c r="W855" s="987"/>
      <c r="X855" s="987"/>
      <c r="Y855" s="987"/>
      <c r="Z855" s="987">
        <f t="shared" si="228"/>
        <v>0</v>
      </c>
      <c r="AA855" s="987"/>
      <c r="AB855" s="987">
        <f t="shared" si="229"/>
        <v>0</v>
      </c>
      <c r="AC855" s="987">
        <f t="shared" si="229"/>
        <v>0</v>
      </c>
      <c r="AD855" s="987">
        <f t="shared" si="229"/>
        <v>0</v>
      </c>
      <c r="AE855" s="987">
        <f t="shared" si="229"/>
        <v>0</v>
      </c>
      <c r="AF855" s="987">
        <f t="shared" si="229"/>
        <v>17.93</v>
      </c>
      <c r="AG855" s="987">
        <f t="shared" si="229"/>
        <v>0</v>
      </c>
      <c r="AH855" s="987">
        <f t="shared" si="229"/>
        <v>0</v>
      </c>
      <c r="AI855" s="987">
        <f t="shared" si="229"/>
        <v>0</v>
      </c>
      <c r="AJ855" s="987">
        <f t="shared" si="229"/>
        <v>0</v>
      </c>
      <c r="AK855" s="987">
        <f t="shared" si="229"/>
        <v>0</v>
      </c>
      <c r="AL855" s="987">
        <f t="shared" si="230"/>
        <v>0</v>
      </c>
      <c r="AM855" s="987">
        <f t="shared" si="230"/>
        <v>0</v>
      </c>
      <c r="AN855" s="987">
        <f t="shared" si="230"/>
        <v>0</v>
      </c>
      <c r="AO855" s="987">
        <f t="shared" si="230"/>
        <v>0</v>
      </c>
      <c r="AP855" s="987">
        <f t="shared" si="230"/>
        <v>0</v>
      </c>
      <c r="AQ855" s="987">
        <f t="shared" si="230"/>
        <v>0</v>
      </c>
      <c r="AR855" s="987">
        <f t="shared" si="230"/>
        <v>0</v>
      </c>
    </row>
    <row r="856" spans="2:44">
      <c r="B856" s="948">
        <v>1299</v>
      </c>
      <c r="C856" s="950" t="s">
        <v>3521</v>
      </c>
      <c r="D856" s="951">
        <v>1412</v>
      </c>
      <c r="E856" s="951" t="s">
        <v>3538</v>
      </c>
      <c r="F856" s="948" t="s">
        <v>5037</v>
      </c>
      <c r="G856" s="949">
        <v>45173</v>
      </c>
      <c r="H856" s="948" t="s">
        <v>3540</v>
      </c>
      <c r="I856" s="948" t="s">
        <v>5015</v>
      </c>
      <c r="J856" s="948" t="s">
        <v>486</v>
      </c>
      <c r="K856" s="948" t="s">
        <v>5027</v>
      </c>
      <c r="L856" s="960">
        <v>54</v>
      </c>
      <c r="M856" s="987">
        <v>170</v>
      </c>
      <c r="N856" s="987">
        <v>0</v>
      </c>
      <c r="O856" s="987">
        <f t="shared" si="227"/>
        <v>170</v>
      </c>
      <c r="P856" s="987" t="s">
        <v>5038</v>
      </c>
      <c r="Q856" s="987"/>
      <c r="R856" s="987"/>
      <c r="S856" s="987"/>
      <c r="T856" s="987"/>
      <c r="U856" s="987"/>
      <c r="V856" s="987">
        <f t="shared" si="231"/>
        <v>170</v>
      </c>
      <c r="W856" s="987"/>
      <c r="X856" s="987"/>
      <c r="Y856" s="987"/>
      <c r="Z856" s="987">
        <f t="shared" si="228"/>
        <v>0</v>
      </c>
      <c r="AA856" s="987"/>
      <c r="AB856" s="987">
        <f t="shared" si="229"/>
        <v>170</v>
      </c>
      <c r="AC856" s="987">
        <f t="shared" si="229"/>
        <v>0</v>
      </c>
      <c r="AD856" s="987">
        <f t="shared" si="229"/>
        <v>0</v>
      </c>
      <c r="AE856" s="987">
        <f t="shared" si="229"/>
        <v>0</v>
      </c>
      <c r="AF856" s="987">
        <f t="shared" si="229"/>
        <v>0</v>
      </c>
      <c r="AG856" s="987">
        <f t="shared" si="229"/>
        <v>0</v>
      </c>
      <c r="AH856" s="987">
        <f t="shared" si="229"/>
        <v>0</v>
      </c>
      <c r="AI856" s="987">
        <f t="shared" si="229"/>
        <v>0</v>
      </c>
      <c r="AJ856" s="987">
        <f t="shared" si="229"/>
        <v>0</v>
      </c>
      <c r="AK856" s="987">
        <f t="shared" si="229"/>
        <v>0</v>
      </c>
      <c r="AL856" s="987">
        <f t="shared" si="230"/>
        <v>0</v>
      </c>
      <c r="AM856" s="987">
        <f t="shared" si="230"/>
        <v>0</v>
      </c>
      <c r="AN856" s="987">
        <f t="shared" si="230"/>
        <v>0</v>
      </c>
      <c r="AO856" s="987">
        <f t="shared" si="230"/>
        <v>0</v>
      </c>
      <c r="AP856" s="987">
        <f t="shared" si="230"/>
        <v>0</v>
      </c>
      <c r="AQ856" s="987">
        <f t="shared" si="230"/>
        <v>0</v>
      </c>
      <c r="AR856" s="987">
        <f t="shared" si="230"/>
        <v>0</v>
      </c>
    </row>
    <row r="857" spans="2:44">
      <c r="B857" s="948">
        <v>1300</v>
      </c>
      <c r="C857" s="950" t="s">
        <v>3521</v>
      </c>
      <c r="D857" s="951">
        <v>1413</v>
      </c>
      <c r="E857" s="951" t="s">
        <v>3538</v>
      </c>
      <c r="F857" s="948" t="s">
        <v>5039</v>
      </c>
      <c r="G857" s="949">
        <v>45182</v>
      </c>
      <c r="H857" s="948" t="s">
        <v>3540</v>
      </c>
      <c r="I857" s="948" t="s">
        <v>5015</v>
      </c>
      <c r="J857" s="948" t="s">
        <v>486</v>
      </c>
      <c r="K857" s="948" t="s">
        <v>5027</v>
      </c>
      <c r="L857" s="960">
        <v>264</v>
      </c>
      <c r="M857" s="987">
        <v>720</v>
      </c>
      <c r="N857" s="987">
        <v>0</v>
      </c>
      <c r="O857" s="987">
        <f t="shared" si="227"/>
        <v>720</v>
      </c>
      <c r="P857" s="987" t="s">
        <v>5038</v>
      </c>
      <c r="Q857" s="987"/>
      <c r="R857" s="987"/>
      <c r="S857" s="987"/>
      <c r="T857" s="987"/>
      <c r="U857" s="987"/>
      <c r="V857" s="987">
        <f t="shared" si="231"/>
        <v>720</v>
      </c>
      <c r="W857" s="987"/>
      <c r="X857" s="987"/>
      <c r="Y857" s="987"/>
      <c r="Z857" s="987">
        <f t="shared" si="228"/>
        <v>0</v>
      </c>
      <c r="AA857" s="987"/>
      <c r="AB857" s="987">
        <f t="shared" si="229"/>
        <v>0</v>
      </c>
      <c r="AC857" s="987">
        <f t="shared" si="229"/>
        <v>0</v>
      </c>
      <c r="AD857" s="987">
        <f t="shared" si="229"/>
        <v>720</v>
      </c>
      <c r="AE857" s="987">
        <f t="shared" si="229"/>
        <v>0</v>
      </c>
      <c r="AF857" s="987">
        <f t="shared" si="229"/>
        <v>0</v>
      </c>
      <c r="AG857" s="987">
        <f t="shared" si="229"/>
        <v>0</v>
      </c>
      <c r="AH857" s="987">
        <f t="shared" si="229"/>
        <v>0</v>
      </c>
      <c r="AI857" s="987">
        <f t="shared" si="229"/>
        <v>0</v>
      </c>
      <c r="AJ857" s="987">
        <f t="shared" si="229"/>
        <v>0</v>
      </c>
      <c r="AK857" s="987">
        <f t="shared" si="229"/>
        <v>0</v>
      </c>
      <c r="AL857" s="987">
        <f t="shared" si="230"/>
        <v>0</v>
      </c>
      <c r="AM857" s="987">
        <f t="shared" si="230"/>
        <v>0</v>
      </c>
      <c r="AN857" s="987">
        <f t="shared" si="230"/>
        <v>0</v>
      </c>
      <c r="AO857" s="987">
        <f t="shared" si="230"/>
        <v>0</v>
      </c>
      <c r="AP857" s="987">
        <f t="shared" si="230"/>
        <v>0</v>
      </c>
      <c r="AQ857" s="987">
        <f t="shared" si="230"/>
        <v>0</v>
      </c>
      <c r="AR857" s="987">
        <f t="shared" si="230"/>
        <v>0</v>
      </c>
    </row>
    <row r="858" spans="2:44">
      <c r="B858" s="948">
        <v>1301</v>
      </c>
      <c r="C858" s="950" t="s">
        <v>3521</v>
      </c>
      <c r="D858" s="951">
        <v>1428</v>
      </c>
      <c r="E858" s="951" t="s">
        <v>3538</v>
      </c>
      <c r="F858" s="948" t="s">
        <v>5040</v>
      </c>
      <c r="G858" s="949">
        <v>45236</v>
      </c>
      <c r="H858" s="948" t="s">
        <v>3540</v>
      </c>
      <c r="I858" s="948" t="s">
        <v>5015</v>
      </c>
      <c r="J858" s="948" t="s">
        <v>486</v>
      </c>
      <c r="K858" s="948" t="s">
        <v>4317</v>
      </c>
      <c r="L858" s="960">
        <v>280</v>
      </c>
      <c r="M858" s="987">
        <v>151.95999999999998</v>
      </c>
      <c r="N858" s="987">
        <v>0</v>
      </c>
      <c r="O858" s="987">
        <f t="shared" si="227"/>
        <v>151.95999999999998</v>
      </c>
      <c r="P858" s="987" t="s">
        <v>5041</v>
      </c>
      <c r="Q858" s="987"/>
      <c r="R858" s="987"/>
      <c r="S858" s="987"/>
      <c r="T858" s="987"/>
      <c r="U858" s="987"/>
      <c r="V858" s="987">
        <f t="shared" si="231"/>
        <v>151.95999999999998</v>
      </c>
      <c r="W858" s="987"/>
      <c r="X858" s="987"/>
      <c r="Y858" s="987"/>
      <c r="Z858" s="987">
        <f t="shared" si="228"/>
        <v>0</v>
      </c>
      <c r="AA858" s="987"/>
      <c r="AB858" s="987">
        <f t="shared" ref="AB858:AK867" si="232">IF(AB$6-$L858=0,$M858,0)</f>
        <v>0</v>
      </c>
      <c r="AC858" s="987">
        <f t="shared" si="232"/>
        <v>0</v>
      </c>
      <c r="AD858" s="987">
        <f t="shared" si="232"/>
        <v>0</v>
      </c>
      <c r="AE858" s="987">
        <f t="shared" si="232"/>
        <v>0</v>
      </c>
      <c r="AF858" s="987">
        <f t="shared" si="232"/>
        <v>0</v>
      </c>
      <c r="AG858" s="987">
        <f t="shared" si="232"/>
        <v>0</v>
      </c>
      <c r="AH858" s="987">
        <f t="shared" si="232"/>
        <v>0</v>
      </c>
      <c r="AI858" s="987">
        <f t="shared" si="232"/>
        <v>0</v>
      </c>
      <c r="AJ858" s="987">
        <f t="shared" si="232"/>
        <v>0</v>
      </c>
      <c r="AK858" s="987">
        <f t="shared" si="232"/>
        <v>0</v>
      </c>
      <c r="AL858" s="987">
        <f t="shared" ref="AL858:AR867" si="233">IF(AL$6-$L858=0,$M858,0)</f>
        <v>0</v>
      </c>
      <c r="AM858" s="987">
        <f t="shared" si="233"/>
        <v>151.95999999999998</v>
      </c>
      <c r="AN858" s="987">
        <f t="shared" si="233"/>
        <v>0</v>
      </c>
      <c r="AO858" s="987">
        <f t="shared" si="233"/>
        <v>0</v>
      </c>
      <c r="AP858" s="987">
        <f t="shared" si="233"/>
        <v>0</v>
      </c>
      <c r="AQ858" s="987">
        <f t="shared" si="233"/>
        <v>0</v>
      </c>
      <c r="AR858" s="987">
        <f t="shared" si="233"/>
        <v>0</v>
      </c>
    </row>
    <row r="859" spans="2:44">
      <c r="B859" s="948">
        <v>1302</v>
      </c>
      <c r="C859" s="950" t="s">
        <v>3521</v>
      </c>
      <c r="D859" s="951">
        <v>1429</v>
      </c>
      <c r="E859" s="951" t="s">
        <v>3538</v>
      </c>
      <c r="F859" s="948" t="s">
        <v>5042</v>
      </c>
      <c r="G859" s="949">
        <v>45219</v>
      </c>
      <c r="H859" s="948" t="s">
        <v>3540</v>
      </c>
      <c r="I859" s="948" t="s">
        <v>5015</v>
      </c>
      <c r="J859" s="948" t="s">
        <v>486</v>
      </c>
      <c r="K859" s="948" t="s">
        <v>4317</v>
      </c>
      <c r="L859" s="960">
        <v>280</v>
      </c>
      <c r="M859" s="987">
        <v>79</v>
      </c>
      <c r="N859" s="987">
        <v>0</v>
      </c>
      <c r="O859" s="987">
        <f t="shared" si="227"/>
        <v>79</v>
      </c>
      <c r="P859" s="987" t="s">
        <v>5043</v>
      </c>
      <c r="Q859" s="987"/>
      <c r="R859" s="987"/>
      <c r="S859" s="987"/>
      <c r="T859" s="987"/>
      <c r="U859" s="987"/>
      <c r="V859" s="987">
        <f t="shared" si="231"/>
        <v>79</v>
      </c>
      <c r="W859" s="987"/>
      <c r="X859" s="987"/>
      <c r="Y859" s="987"/>
      <c r="Z859" s="987">
        <f t="shared" si="228"/>
        <v>0</v>
      </c>
      <c r="AA859" s="987"/>
      <c r="AB859" s="987">
        <f t="shared" si="232"/>
        <v>0</v>
      </c>
      <c r="AC859" s="987">
        <f t="shared" si="232"/>
        <v>0</v>
      </c>
      <c r="AD859" s="987">
        <f t="shared" si="232"/>
        <v>0</v>
      </c>
      <c r="AE859" s="987">
        <f t="shared" si="232"/>
        <v>0</v>
      </c>
      <c r="AF859" s="987">
        <f t="shared" si="232"/>
        <v>0</v>
      </c>
      <c r="AG859" s="987">
        <f t="shared" si="232"/>
        <v>0</v>
      </c>
      <c r="AH859" s="987">
        <f t="shared" si="232"/>
        <v>0</v>
      </c>
      <c r="AI859" s="987">
        <f t="shared" si="232"/>
        <v>0</v>
      </c>
      <c r="AJ859" s="987">
        <f t="shared" si="232"/>
        <v>0</v>
      </c>
      <c r="AK859" s="987">
        <f t="shared" si="232"/>
        <v>0</v>
      </c>
      <c r="AL859" s="987">
        <f t="shared" si="233"/>
        <v>0</v>
      </c>
      <c r="AM859" s="987">
        <f t="shared" si="233"/>
        <v>79</v>
      </c>
      <c r="AN859" s="987">
        <f t="shared" si="233"/>
        <v>0</v>
      </c>
      <c r="AO859" s="987">
        <f t="shared" si="233"/>
        <v>0</v>
      </c>
      <c r="AP859" s="987">
        <f t="shared" si="233"/>
        <v>0</v>
      </c>
      <c r="AQ859" s="987">
        <f t="shared" si="233"/>
        <v>0</v>
      </c>
      <c r="AR859" s="987">
        <f t="shared" si="233"/>
        <v>0</v>
      </c>
    </row>
    <row r="860" spans="2:44">
      <c r="B860" s="948">
        <v>1303</v>
      </c>
      <c r="C860" s="950" t="s">
        <v>3521</v>
      </c>
      <c r="D860" s="951">
        <v>1430</v>
      </c>
      <c r="E860" s="951" t="s">
        <v>3538</v>
      </c>
      <c r="F860" s="948" t="s">
        <v>5044</v>
      </c>
      <c r="G860" s="949">
        <v>45243</v>
      </c>
      <c r="H860" s="948" t="s">
        <v>3540</v>
      </c>
      <c r="I860" s="948" t="s">
        <v>5015</v>
      </c>
      <c r="J860" s="948" t="s">
        <v>486</v>
      </c>
      <c r="K860" s="948" t="s">
        <v>4317</v>
      </c>
      <c r="L860" s="960">
        <v>280</v>
      </c>
      <c r="M860" s="1007">
        <v>69.989999999999995</v>
      </c>
      <c r="N860" s="1007">
        <v>0</v>
      </c>
      <c r="O860" s="987">
        <f t="shared" si="227"/>
        <v>69.989999999999995</v>
      </c>
      <c r="P860" s="1007"/>
      <c r="Q860" s="987"/>
      <c r="R860" s="987"/>
      <c r="S860" s="987"/>
      <c r="T860" s="987"/>
      <c r="U860" s="987"/>
      <c r="V860" s="987">
        <f t="shared" si="231"/>
        <v>69.989999999999995</v>
      </c>
      <c r="W860" s="987"/>
      <c r="X860" s="987"/>
      <c r="Y860" s="987"/>
      <c r="Z860" s="987">
        <f t="shared" si="228"/>
        <v>0</v>
      </c>
      <c r="AA860" s="987"/>
      <c r="AB860" s="987">
        <f t="shared" si="232"/>
        <v>0</v>
      </c>
      <c r="AC860" s="987">
        <f t="shared" si="232"/>
        <v>0</v>
      </c>
      <c r="AD860" s="987">
        <f t="shared" si="232"/>
        <v>0</v>
      </c>
      <c r="AE860" s="987">
        <f t="shared" si="232"/>
        <v>0</v>
      </c>
      <c r="AF860" s="987">
        <f t="shared" si="232"/>
        <v>0</v>
      </c>
      <c r="AG860" s="987">
        <f t="shared" si="232"/>
        <v>0</v>
      </c>
      <c r="AH860" s="987">
        <f t="shared" si="232"/>
        <v>0</v>
      </c>
      <c r="AI860" s="987">
        <f t="shared" si="232"/>
        <v>0</v>
      </c>
      <c r="AJ860" s="987">
        <f t="shared" si="232"/>
        <v>0</v>
      </c>
      <c r="AK860" s="987">
        <f t="shared" si="232"/>
        <v>0</v>
      </c>
      <c r="AL860" s="987">
        <f t="shared" si="233"/>
        <v>0</v>
      </c>
      <c r="AM860" s="987">
        <f t="shared" si="233"/>
        <v>69.989999999999995</v>
      </c>
      <c r="AN860" s="987">
        <f t="shared" si="233"/>
        <v>0</v>
      </c>
      <c r="AO860" s="987">
        <f t="shared" si="233"/>
        <v>0</v>
      </c>
      <c r="AP860" s="987">
        <f t="shared" si="233"/>
        <v>0</v>
      </c>
      <c r="AQ860" s="987">
        <f t="shared" si="233"/>
        <v>0</v>
      </c>
      <c r="AR860" s="987">
        <f t="shared" si="233"/>
        <v>0</v>
      </c>
    </row>
    <row r="861" spans="2:44">
      <c r="B861" s="948">
        <v>92</v>
      </c>
      <c r="C861" s="950" t="s">
        <v>3518</v>
      </c>
      <c r="D861" s="951">
        <v>106</v>
      </c>
      <c r="E861" s="951" t="s">
        <v>3538</v>
      </c>
      <c r="F861" s="948" t="s">
        <v>5045</v>
      </c>
      <c r="G861" s="949">
        <v>44980</v>
      </c>
      <c r="H861" s="948" t="s">
        <v>5046</v>
      </c>
      <c r="I861" s="948" t="s">
        <v>5047</v>
      </c>
      <c r="J861" s="948" t="s">
        <v>487</v>
      </c>
      <c r="K861" s="948" t="s">
        <v>3557</v>
      </c>
      <c r="L861" s="960">
        <v>54</v>
      </c>
      <c r="M861" s="987">
        <v>200</v>
      </c>
      <c r="N861" s="987">
        <v>0</v>
      </c>
      <c r="O861" s="987">
        <f t="shared" si="227"/>
        <v>200</v>
      </c>
      <c r="P861" s="987" t="s">
        <v>5048</v>
      </c>
      <c r="Q861" s="987"/>
      <c r="R861" s="987"/>
      <c r="S861" s="987"/>
      <c r="T861" s="987"/>
      <c r="U861" s="987"/>
      <c r="V861" s="987"/>
      <c r="W861" s="987"/>
      <c r="X861" s="987"/>
      <c r="Y861" s="987">
        <f>O861</f>
        <v>200</v>
      </c>
      <c r="Z861" s="987">
        <f t="shared" si="228"/>
        <v>0</v>
      </c>
      <c r="AA861" s="987"/>
      <c r="AB861" s="987">
        <f t="shared" si="232"/>
        <v>200</v>
      </c>
      <c r="AC861" s="987">
        <f t="shared" si="232"/>
        <v>0</v>
      </c>
      <c r="AD861" s="987">
        <f t="shared" si="232"/>
        <v>0</v>
      </c>
      <c r="AE861" s="987">
        <f t="shared" si="232"/>
        <v>0</v>
      </c>
      <c r="AF861" s="987">
        <f t="shared" si="232"/>
        <v>0</v>
      </c>
      <c r="AG861" s="987">
        <f t="shared" si="232"/>
        <v>0</v>
      </c>
      <c r="AH861" s="987">
        <f t="shared" si="232"/>
        <v>0</v>
      </c>
      <c r="AI861" s="987">
        <f t="shared" si="232"/>
        <v>0</v>
      </c>
      <c r="AJ861" s="987">
        <f t="shared" si="232"/>
        <v>0</v>
      </c>
      <c r="AK861" s="987">
        <f t="shared" si="232"/>
        <v>0</v>
      </c>
      <c r="AL861" s="987">
        <f t="shared" si="233"/>
        <v>0</v>
      </c>
      <c r="AM861" s="987">
        <f t="shared" si="233"/>
        <v>0</v>
      </c>
      <c r="AN861" s="987">
        <f t="shared" si="233"/>
        <v>0</v>
      </c>
      <c r="AO861" s="987">
        <f t="shared" si="233"/>
        <v>0</v>
      </c>
      <c r="AP861" s="987">
        <f t="shared" si="233"/>
        <v>0</v>
      </c>
      <c r="AQ861" s="987">
        <f t="shared" si="233"/>
        <v>0</v>
      </c>
      <c r="AR861" s="987">
        <f t="shared" si="233"/>
        <v>0</v>
      </c>
    </row>
    <row r="862" spans="2:44">
      <c r="B862" s="948">
        <v>1</v>
      </c>
      <c r="C862" s="950" t="s">
        <v>3518</v>
      </c>
      <c r="D862" s="951">
        <v>1</v>
      </c>
      <c r="E862" s="951" t="s">
        <v>3538</v>
      </c>
      <c r="F862" s="948" t="s">
        <v>5049</v>
      </c>
      <c r="G862" s="949">
        <v>44978</v>
      </c>
      <c r="H862" s="948" t="s">
        <v>5050</v>
      </c>
      <c r="I862" s="948" t="s">
        <v>5051</v>
      </c>
      <c r="J862" s="948" t="s">
        <v>488</v>
      </c>
      <c r="K862" s="948" t="s">
        <v>3557</v>
      </c>
      <c r="L862" s="960">
        <v>54</v>
      </c>
      <c r="M862" s="987">
        <v>59.85</v>
      </c>
      <c r="N862" s="987">
        <v>11.97</v>
      </c>
      <c r="O862" s="987">
        <f t="shared" si="227"/>
        <v>71.820000000000007</v>
      </c>
      <c r="P862" s="987" t="s">
        <v>2316</v>
      </c>
      <c r="Q862" s="987"/>
      <c r="R862" s="987"/>
      <c r="S862" s="987"/>
      <c r="T862" s="987"/>
      <c r="U862" s="987"/>
      <c r="V862" s="987"/>
      <c r="W862" s="987">
        <f t="shared" ref="W862:W867" si="234">O862</f>
        <v>71.820000000000007</v>
      </c>
      <c r="X862" s="987"/>
      <c r="Y862" s="987"/>
      <c r="Z862" s="987">
        <f t="shared" si="228"/>
        <v>0</v>
      </c>
      <c r="AA862" s="987"/>
      <c r="AB862" s="987">
        <f t="shared" si="232"/>
        <v>59.85</v>
      </c>
      <c r="AC862" s="987">
        <f t="shared" si="232"/>
        <v>0</v>
      </c>
      <c r="AD862" s="987">
        <f t="shared" si="232"/>
        <v>0</v>
      </c>
      <c r="AE862" s="987">
        <f t="shared" si="232"/>
        <v>0</v>
      </c>
      <c r="AF862" s="987">
        <f t="shared" si="232"/>
        <v>0</v>
      </c>
      <c r="AG862" s="987">
        <f t="shared" si="232"/>
        <v>0</v>
      </c>
      <c r="AH862" s="987">
        <f t="shared" si="232"/>
        <v>0</v>
      </c>
      <c r="AI862" s="987">
        <f t="shared" si="232"/>
        <v>0</v>
      </c>
      <c r="AJ862" s="987">
        <f t="shared" si="232"/>
        <v>0</v>
      </c>
      <c r="AK862" s="987">
        <f t="shared" si="232"/>
        <v>0</v>
      </c>
      <c r="AL862" s="987">
        <f t="shared" si="233"/>
        <v>0</v>
      </c>
      <c r="AM862" s="987">
        <f t="shared" si="233"/>
        <v>0</v>
      </c>
      <c r="AN862" s="987">
        <f t="shared" si="233"/>
        <v>0</v>
      </c>
      <c r="AO862" s="987">
        <f t="shared" si="233"/>
        <v>0</v>
      </c>
      <c r="AP862" s="987">
        <f t="shared" si="233"/>
        <v>0</v>
      </c>
      <c r="AQ862" s="987">
        <f t="shared" si="233"/>
        <v>0</v>
      </c>
      <c r="AR862" s="987">
        <f t="shared" si="233"/>
        <v>0</v>
      </c>
    </row>
    <row r="863" spans="2:44">
      <c r="B863" s="948">
        <v>2</v>
      </c>
      <c r="C863" s="950" t="s">
        <v>3518</v>
      </c>
      <c r="D863" s="951">
        <v>2</v>
      </c>
      <c r="E863" s="951" t="s">
        <v>3538</v>
      </c>
      <c r="F863" s="948" t="s">
        <v>5052</v>
      </c>
      <c r="G863" s="949">
        <v>44973</v>
      </c>
      <c r="H863" s="948" t="s">
        <v>5053</v>
      </c>
      <c r="I863" s="948" t="s">
        <v>5051</v>
      </c>
      <c r="J863" s="948" t="s">
        <v>488</v>
      </c>
      <c r="K863" s="948" t="s">
        <v>3557</v>
      </c>
      <c r="L863" s="960">
        <v>54</v>
      </c>
      <c r="M863" s="987">
        <v>393.13</v>
      </c>
      <c r="N863" s="987">
        <v>78.63</v>
      </c>
      <c r="O863" s="987">
        <f t="shared" si="227"/>
        <v>471.76</v>
      </c>
      <c r="P863" s="987" t="s">
        <v>3403</v>
      </c>
      <c r="Q863" s="987"/>
      <c r="R863" s="987"/>
      <c r="S863" s="987"/>
      <c r="T863" s="987"/>
      <c r="U863" s="987"/>
      <c r="V863" s="987"/>
      <c r="W863" s="987">
        <f t="shared" si="234"/>
        <v>471.76</v>
      </c>
      <c r="X863" s="987"/>
      <c r="Y863" s="987"/>
      <c r="Z863" s="987">
        <f t="shared" si="228"/>
        <v>0</v>
      </c>
      <c r="AA863" s="987"/>
      <c r="AB863" s="987">
        <f t="shared" si="232"/>
        <v>393.13</v>
      </c>
      <c r="AC863" s="987">
        <f t="shared" si="232"/>
        <v>0</v>
      </c>
      <c r="AD863" s="987">
        <f t="shared" si="232"/>
        <v>0</v>
      </c>
      <c r="AE863" s="987">
        <f t="shared" si="232"/>
        <v>0</v>
      </c>
      <c r="AF863" s="987">
        <f t="shared" si="232"/>
        <v>0</v>
      </c>
      <c r="AG863" s="987">
        <f t="shared" si="232"/>
        <v>0</v>
      </c>
      <c r="AH863" s="987">
        <f t="shared" si="232"/>
        <v>0</v>
      </c>
      <c r="AI863" s="987">
        <f t="shared" si="232"/>
        <v>0</v>
      </c>
      <c r="AJ863" s="987">
        <f t="shared" si="232"/>
        <v>0</v>
      </c>
      <c r="AK863" s="987">
        <f t="shared" si="232"/>
        <v>0</v>
      </c>
      <c r="AL863" s="987">
        <f t="shared" si="233"/>
        <v>0</v>
      </c>
      <c r="AM863" s="987">
        <f t="shared" si="233"/>
        <v>0</v>
      </c>
      <c r="AN863" s="987">
        <f t="shared" si="233"/>
        <v>0</v>
      </c>
      <c r="AO863" s="987">
        <f t="shared" si="233"/>
        <v>0</v>
      </c>
      <c r="AP863" s="987">
        <f t="shared" si="233"/>
        <v>0</v>
      </c>
      <c r="AQ863" s="987">
        <f t="shared" si="233"/>
        <v>0</v>
      </c>
      <c r="AR863" s="987">
        <f t="shared" si="233"/>
        <v>0</v>
      </c>
    </row>
    <row r="864" spans="2:44">
      <c r="B864" s="948">
        <v>3</v>
      </c>
      <c r="C864" s="950" t="s">
        <v>3518</v>
      </c>
      <c r="D864" s="951">
        <v>3</v>
      </c>
      <c r="E864" s="951" t="s">
        <v>3538</v>
      </c>
      <c r="F864" s="948" t="s">
        <v>5054</v>
      </c>
      <c r="G864" s="949">
        <v>44978</v>
      </c>
      <c r="H864" s="948" t="s">
        <v>5055</v>
      </c>
      <c r="I864" s="948" t="s">
        <v>5051</v>
      </c>
      <c r="J864" s="948" t="s">
        <v>488</v>
      </c>
      <c r="K864" s="948" t="s">
        <v>3557</v>
      </c>
      <c r="L864" s="960">
        <v>54</v>
      </c>
      <c r="M864" s="987">
        <v>20.100000000000001</v>
      </c>
      <c r="N864" s="987">
        <v>4.0200000000000005</v>
      </c>
      <c r="O864" s="987">
        <f t="shared" si="227"/>
        <v>24.12</v>
      </c>
      <c r="P864" s="987" t="s">
        <v>3407</v>
      </c>
      <c r="Q864" s="987"/>
      <c r="R864" s="987"/>
      <c r="S864" s="987"/>
      <c r="T864" s="987"/>
      <c r="U864" s="987"/>
      <c r="V864" s="987"/>
      <c r="W864" s="987">
        <f t="shared" si="234"/>
        <v>24.12</v>
      </c>
      <c r="X864" s="987"/>
      <c r="Y864" s="987"/>
      <c r="Z864" s="987">
        <f t="shared" si="228"/>
        <v>0</v>
      </c>
      <c r="AA864" s="987"/>
      <c r="AB864" s="987">
        <f t="shared" si="232"/>
        <v>20.100000000000001</v>
      </c>
      <c r="AC864" s="987">
        <f t="shared" si="232"/>
        <v>0</v>
      </c>
      <c r="AD864" s="987">
        <f t="shared" si="232"/>
        <v>0</v>
      </c>
      <c r="AE864" s="987">
        <f t="shared" si="232"/>
        <v>0</v>
      </c>
      <c r="AF864" s="987">
        <f t="shared" si="232"/>
        <v>0</v>
      </c>
      <c r="AG864" s="987">
        <f t="shared" si="232"/>
        <v>0</v>
      </c>
      <c r="AH864" s="987">
        <f t="shared" si="232"/>
        <v>0</v>
      </c>
      <c r="AI864" s="987">
        <f t="shared" si="232"/>
        <v>0</v>
      </c>
      <c r="AJ864" s="987">
        <f t="shared" si="232"/>
        <v>0</v>
      </c>
      <c r="AK864" s="987">
        <f t="shared" si="232"/>
        <v>0</v>
      </c>
      <c r="AL864" s="987">
        <f t="shared" si="233"/>
        <v>0</v>
      </c>
      <c r="AM864" s="987">
        <f t="shared" si="233"/>
        <v>0</v>
      </c>
      <c r="AN864" s="987">
        <f t="shared" si="233"/>
        <v>0</v>
      </c>
      <c r="AO864" s="987">
        <f t="shared" si="233"/>
        <v>0</v>
      </c>
      <c r="AP864" s="987">
        <f t="shared" si="233"/>
        <v>0</v>
      </c>
      <c r="AQ864" s="987">
        <f t="shared" si="233"/>
        <v>0</v>
      </c>
      <c r="AR864" s="987">
        <f t="shared" si="233"/>
        <v>0</v>
      </c>
    </row>
    <row r="865" spans="2:44">
      <c r="B865" s="948">
        <v>4</v>
      </c>
      <c r="C865" s="950" t="s">
        <v>3518</v>
      </c>
      <c r="D865" s="951">
        <v>4</v>
      </c>
      <c r="E865" s="951" t="s">
        <v>3538</v>
      </c>
      <c r="F865" s="948" t="s">
        <v>5056</v>
      </c>
      <c r="G865" s="949">
        <v>44984</v>
      </c>
      <c r="H865" s="948" t="s">
        <v>5057</v>
      </c>
      <c r="I865" s="948" t="s">
        <v>5051</v>
      </c>
      <c r="J865" s="948" t="s">
        <v>488</v>
      </c>
      <c r="K865" s="948" t="s">
        <v>3557</v>
      </c>
      <c r="L865" s="960">
        <v>54</v>
      </c>
      <c r="M865" s="987">
        <v>16.2</v>
      </c>
      <c r="N865" s="987">
        <v>3.2399999999999998</v>
      </c>
      <c r="O865" s="987">
        <f t="shared" si="227"/>
        <v>19.439999999999998</v>
      </c>
      <c r="P865" s="987" t="s">
        <v>3407</v>
      </c>
      <c r="Q865" s="987"/>
      <c r="R865" s="987"/>
      <c r="S865" s="987"/>
      <c r="T865" s="987"/>
      <c r="U865" s="987"/>
      <c r="V865" s="987"/>
      <c r="W865" s="987">
        <f t="shared" si="234"/>
        <v>19.439999999999998</v>
      </c>
      <c r="X865" s="987"/>
      <c r="Y865" s="987"/>
      <c r="Z865" s="987">
        <f t="shared" si="228"/>
        <v>0</v>
      </c>
      <c r="AA865" s="987"/>
      <c r="AB865" s="987">
        <f t="shared" si="232"/>
        <v>16.2</v>
      </c>
      <c r="AC865" s="987">
        <f t="shared" si="232"/>
        <v>0</v>
      </c>
      <c r="AD865" s="987">
        <f t="shared" si="232"/>
        <v>0</v>
      </c>
      <c r="AE865" s="987">
        <f t="shared" si="232"/>
        <v>0</v>
      </c>
      <c r="AF865" s="987">
        <f t="shared" si="232"/>
        <v>0</v>
      </c>
      <c r="AG865" s="987">
        <f t="shared" si="232"/>
        <v>0</v>
      </c>
      <c r="AH865" s="987">
        <f t="shared" si="232"/>
        <v>0</v>
      </c>
      <c r="AI865" s="987">
        <f t="shared" si="232"/>
        <v>0</v>
      </c>
      <c r="AJ865" s="987">
        <f t="shared" si="232"/>
        <v>0</v>
      </c>
      <c r="AK865" s="987">
        <f t="shared" si="232"/>
        <v>0</v>
      </c>
      <c r="AL865" s="987">
        <f t="shared" si="233"/>
        <v>0</v>
      </c>
      <c r="AM865" s="987">
        <f t="shared" si="233"/>
        <v>0</v>
      </c>
      <c r="AN865" s="987">
        <f t="shared" si="233"/>
        <v>0</v>
      </c>
      <c r="AO865" s="987">
        <f t="shared" si="233"/>
        <v>0</v>
      </c>
      <c r="AP865" s="987">
        <f t="shared" si="233"/>
        <v>0</v>
      </c>
      <c r="AQ865" s="987">
        <f t="shared" si="233"/>
        <v>0</v>
      </c>
      <c r="AR865" s="987">
        <f t="shared" si="233"/>
        <v>0</v>
      </c>
    </row>
    <row r="866" spans="2:44">
      <c r="B866" s="948">
        <v>5</v>
      </c>
      <c r="C866" s="950" t="s">
        <v>3518</v>
      </c>
      <c r="D866" s="951">
        <v>5</v>
      </c>
      <c r="E866" s="951" t="s">
        <v>3538</v>
      </c>
      <c r="F866" s="948" t="s">
        <v>5058</v>
      </c>
      <c r="G866" s="949">
        <v>44982</v>
      </c>
      <c r="H866" s="948" t="s">
        <v>5059</v>
      </c>
      <c r="I866" s="948" t="s">
        <v>5051</v>
      </c>
      <c r="J866" s="948" t="s">
        <v>488</v>
      </c>
      <c r="K866" s="948" t="s">
        <v>3557</v>
      </c>
      <c r="L866" s="960">
        <v>54</v>
      </c>
      <c r="M866" s="987">
        <v>7.95</v>
      </c>
      <c r="N866" s="987">
        <v>1.59</v>
      </c>
      <c r="O866" s="987">
        <f t="shared" si="227"/>
        <v>9.5400000000000009</v>
      </c>
      <c r="P866" s="987" t="s">
        <v>3407</v>
      </c>
      <c r="Q866" s="987"/>
      <c r="R866" s="987"/>
      <c r="S866" s="987"/>
      <c r="T866" s="987"/>
      <c r="U866" s="987"/>
      <c r="V866" s="987"/>
      <c r="W866" s="987">
        <f t="shared" si="234"/>
        <v>9.5400000000000009</v>
      </c>
      <c r="X866" s="987"/>
      <c r="Y866" s="987"/>
      <c r="Z866" s="987">
        <f t="shared" si="228"/>
        <v>0</v>
      </c>
      <c r="AA866" s="987"/>
      <c r="AB866" s="987">
        <f t="shared" si="232"/>
        <v>7.95</v>
      </c>
      <c r="AC866" s="987">
        <f t="shared" si="232"/>
        <v>0</v>
      </c>
      <c r="AD866" s="987">
        <f t="shared" si="232"/>
        <v>0</v>
      </c>
      <c r="AE866" s="987">
        <f t="shared" si="232"/>
        <v>0</v>
      </c>
      <c r="AF866" s="987">
        <f t="shared" si="232"/>
        <v>0</v>
      </c>
      <c r="AG866" s="987">
        <f t="shared" si="232"/>
        <v>0</v>
      </c>
      <c r="AH866" s="987">
        <f t="shared" si="232"/>
        <v>0</v>
      </c>
      <c r="AI866" s="987">
        <f t="shared" si="232"/>
        <v>0</v>
      </c>
      <c r="AJ866" s="987">
        <f t="shared" si="232"/>
        <v>0</v>
      </c>
      <c r="AK866" s="987">
        <f t="shared" si="232"/>
        <v>0</v>
      </c>
      <c r="AL866" s="987">
        <f t="shared" si="233"/>
        <v>0</v>
      </c>
      <c r="AM866" s="987">
        <f t="shared" si="233"/>
        <v>0</v>
      </c>
      <c r="AN866" s="987">
        <f t="shared" si="233"/>
        <v>0</v>
      </c>
      <c r="AO866" s="987">
        <f t="shared" si="233"/>
        <v>0</v>
      </c>
      <c r="AP866" s="987">
        <f t="shared" si="233"/>
        <v>0</v>
      </c>
      <c r="AQ866" s="987">
        <f t="shared" si="233"/>
        <v>0</v>
      </c>
      <c r="AR866" s="987">
        <f t="shared" si="233"/>
        <v>0</v>
      </c>
    </row>
    <row r="867" spans="2:44">
      <c r="B867" s="948">
        <v>6</v>
      </c>
      <c r="C867" s="950" t="s">
        <v>3518</v>
      </c>
      <c r="D867" s="951">
        <v>6</v>
      </c>
      <c r="E867" s="951" t="s">
        <v>3538</v>
      </c>
      <c r="F867" s="948" t="s">
        <v>5060</v>
      </c>
      <c r="G867" s="949">
        <v>44981</v>
      </c>
      <c r="H867" s="948" t="s">
        <v>5061</v>
      </c>
      <c r="I867" s="948" t="s">
        <v>5051</v>
      </c>
      <c r="J867" s="948" t="s">
        <v>488</v>
      </c>
      <c r="K867" s="948" t="s">
        <v>3557</v>
      </c>
      <c r="L867" s="960">
        <v>54</v>
      </c>
      <c r="M867" s="987">
        <v>22.14</v>
      </c>
      <c r="N867" s="987">
        <v>4.43</v>
      </c>
      <c r="O867" s="987">
        <f t="shared" si="227"/>
        <v>26.57</v>
      </c>
      <c r="P867" s="987" t="s">
        <v>3407</v>
      </c>
      <c r="Q867" s="987"/>
      <c r="R867" s="987"/>
      <c r="S867" s="987"/>
      <c r="T867" s="987"/>
      <c r="U867" s="987"/>
      <c r="V867" s="987"/>
      <c r="W867" s="987">
        <f t="shared" si="234"/>
        <v>26.57</v>
      </c>
      <c r="X867" s="987"/>
      <c r="Y867" s="987"/>
      <c r="Z867" s="987">
        <f t="shared" si="228"/>
        <v>0</v>
      </c>
      <c r="AA867" s="987"/>
      <c r="AB867" s="987">
        <f t="shared" si="232"/>
        <v>22.14</v>
      </c>
      <c r="AC867" s="987">
        <f t="shared" si="232"/>
        <v>0</v>
      </c>
      <c r="AD867" s="987">
        <f t="shared" si="232"/>
        <v>0</v>
      </c>
      <c r="AE867" s="987">
        <f t="shared" si="232"/>
        <v>0</v>
      </c>
      <c r="AF867" s="987">
        <f t="shared" si="232"/>
        <v>0</v>
      </c>
      <c r="AG867" s="987">
        <f t="shared" si="232"/>
        <v>0</v>
      </c>
      <c r="AH867" s="987">
        <f t="shared" si="232"/>
        <v>0</v>
      </c>
      <c r="AI867" s="987">
        <f t="shared" si="232"/>
        <v>0</v>
      </c>
      <c r="AJ867" s="987">
        <f t="shared" si="232"/>
        <v>0</v>
      </c>
      <c r="AK867" s="987">
        <f t="shared" si="232"/>
        <v>0</v>
      </c>
      <c r="AL867" s="987">
        <f t="shared" si="233"/>
        <v>0</v>
      </c>
      <c r="AM867" s="987">
        <f t="shared" si="233"/>
        <v>0</v>
      </c>
      <c r="AN867" s="987">
        <f t="shared" si="233"/>
        <v>0</v>
      </c>
      <c r="AO867" s="987">
        <f t="shared" si="233"/>
        <v>0</v>
      </c>
      <c r="AP867" s="987">
        <f t="shared" si="233"/>
        <v>0</v>
      </c>
      <c r="AQ867" s="987">
        <f t="shared" si="233"/>
        <v>0</v>
      </c>
      <c r="AR867" s="987">
        <f t="shared" si="233"/>
        <v>0</v>
      </c>
    </row>
    <row r="868" spans="2:44">
      <c r="B868" s="948">
        <v>11</v>
      </c>
      <c r="C868" s="950" t="s">
        <v>3518</v>
      </c>
      <c r="D868" s="951">
        <v>11</v>
      </c>
      <c r="E868" s="951" t="s">
        <v>3538</v>
      </c>
      <c r="F868" s="948" t="s">
        <v>5062</v>
      </c>
      <c r="G868" s="949">
        <v>44977</v>
      </c>
      <c r="H868" s="948" t="s">
        <v>5063</v>
      </c>
      <c r="I868" s="948" t="s">
        <v>5051</v>
      </c>
      <c r="J868" s="948" t="s">
        <v>488</v>
      </c>
      <c r="K868" s="948" t="s">
        <v>3557</v>
      </c>
      <c r="L868" s="960">
        <v>54</v>
      </c>
      <c r="M868" s="987">
        <v>11.99</v>
      </c>
      <c r="N868" s="987">
        <v>2.4</v>
      </c>
      <c r="O868" s="987">
        <f t="shared" si="227"/>
        <v>14.39</v>
      </c>
      <c r="P868" s="987"/>
      <c r="Q868" s="987"/>
      <c r="R868" s="987"/>
      <c r="S868" s="987"/>
      <c r="T868" s="987"/>
      <c r="U868" s="987"/>
      <c r="V868" s="987">
        <f>O868</f>
        <v>14.39</v>
      </c>
      <c r="W868" s="987"/>
      <c r="X868" s="987"/>
      <c r="Y868" s="987"/>
      <c r="Z868" s="987">
        <f t="shared" si="228"/>
        <v>0</v>
      </c>
      <c r="AA868" s="987"/>
      <c r="AB868" s="987">
        <f t="shared" ref="AB868:AK877" si="235">IF(AB$6-$L868=0,$M868,0)</f>
        <v>11.99</v>
      </c>
      <c r="AC868" s="987">
        <f t="shared" si="235"/>
        <v>0</v>
      </c>
      <c r="AD868" s="987">
        <f t="shared" si="235"/>
        <v>0</v>
      </c>
      <c r="AE868" s="987">
        <f t="shared" si="235"/>
        <v>0</v>
      </c>
      <c r="AF868" s="987">
        <f t="shared" si="235"/>
        <v>0</v>
      </c>
      <c r="AG868" s="987">
        <f t="shared" si="235"/>
        <v>0</v>
      </c>
      <c r="AH868" s="987">
        <f t="shared" si="235"/>
        <v>0</v>
      </c>
      <c r="AI868" s="987">
        <f t="shared" si="235"/>
        <v>0</v>
      </c>
      <c r="AJ868" s="987">
        <f t="shared" si="235"/>
        <v>0</v>
      </c>
      <c r="AK868" s="987">
        <f t="shared" si="235"/>
        <v>0</v>
      </c>
      <c r="AL868" s="987">
        <f t="shared" ref="AL868:AR877" si="236">IF(AL$6-$L868=0,$M868,0)</f>
        <v>0</v>
      </c>
      <c r="AM868" s="987">
        <f t="shared" si="236"/>
        <v>0</v>
      </c>
      <c r="AN868" s="987">
        <f t="shared" si="236"/>
        <v>0</v>
      </c>
      <c r="AO868" s="987">
        <f t="shared" si="236"/>
        <v>0</v>
      </c>
      <c r="AP868" s="987">
        <f t="shared" si="236"/>
        <v>0</v>
      </c>
      <c r="AQ868" s="987">
        <f t="shared" si="236"/>
        <v>0</v>
      </c>
      <c r="AR868" s="987">
        <f t="shared" si="236"/>
        <v>0</v>
      </c>
    </row>
    <row r="869" spans="2:44">
      <c r="B869" s="948">
        <v>12</v>
      </c>
      <c r="C869" s="950" t="s">
        <v>3518</v>
      </c>
      <c r="D869" s="951">
        <v>12</v>
      </c>
      <c r="E869" s="951" t="s">
        <v>3538</v>
      </c>
      <c r="F869" s="948" t="s">
        <v>5064</v>
      </c>
      <c r="G869" s="949">
        <v>44974</v>
      </c>
      <c r="H869" s="948" t="s">
        <v>5065</v>
      </c>
      <c r="I869" s="948" t="s">
        <v>5051</v>
      </c>
      <c r="J869" s="948" t="s">
        <v>488</v>
      </c>
      <c r="K869" s="948" t="s">
        <v>3557</v>
      </c>
      <c r="L869" s="960">
        <v>54</v>
      </c>
      <c r="M869" s="987">
        <v>316.95999999999998</v>
      </c>
      <c r="N869" s="987">
        <v>63.39</v>
      </c>
      <c r="O869" s="987">
        <f t="shared" si="227"/>
        <v>380.34999999999997</v>
      </c>
      <c r="P869" s="987" t="s">
        <v>3403</v>
      </c>
      <c r="Q869" s="987"/>
      <c r="R869" s="987"/>
      <c r="S869" s="987"/>
      <c r="T869" s="987"/>
      <c r="U869" s="987"/>
      <c r="V869" s="987"/>
      <c r="W869" s="987">
        <f t="shared" ref="W869:W932" si="237">O869</f>
        <v>380.34999999999997</v>
      </c>
      <c r="X869" s="987"/>
      <c r="Y869" s="987"/>
      <c r="Z869" s="987">
        <f t="shared" si="228"/>
        <v>0</v>
      </c>
      <c r="AA869" s="987"/>
      <c r="AB869" s="987">
        <f t="shared" si="235"/>
        <v>316.95999999999998</v>
      </c>
      <c r="AC869" s="987">
        <f t="shared" si="235"/>
        <v>0</v>
      </c>
      <c r="AD869" s="987">
        <f t="shared" si="235"/>
        <v>0</v>
      </c>
      <c r="AE869" s="987">
        <f t="shared" si="235"/>
        <v>0</v>
      </c>
      <c r="AF869" s="987">
        <f t="shared" si="235"/>
        <v>0</v>
      </c>
      <c r="AG869" s="987">
        <f t="shared" si="235"/>
        <v>0</v>
      </c>
      <c r="AH869" s="987">
        <f t="shared" si="235"/>
        <v>0</v>
      </c>
      <c r="AI869" s="987">
        <f t="shared" si="235"/>
        <v>0</v>
      </c>
      <c r="AJ869" s="987">
        <f t="shared" si="235"/>
        <v>0</v>
      </c>
      <c r="AK869" s="987">
        <f t="shared" si="235"/>
        <v>0</v>
      </c>
      <c r="AL869" s="987">
        <f t="shared" si="236"/>
        <v>0</v>
      </c>
      <c r="AM869" s="987">
        <f t="shared" si="236"/>
        <v>0</v>
      </c>
      <c r="AN869" s="987">
        <f t="shared" si="236"/>
        <v>0</v>
      </c>
      <c r="AO869" s="987">
        <f t="shared" si="236"/>
        <v>0</v>
      </c>
      <c r="AP869" s="987">
        <f t="shared" si="236"/>
        <v>0</v>
      </c>
      <c r="AQ869" s="987">
        <f t="shared" si="236"/>
        <v>0</v>
      </c>
      <c r="AR869" s="987">
        <f t="shared" si="236"/>
        <v>0</v>
      </c>
    </row>
    <row r="870" spans="2:44">
      <c r="B870" s="948">
        <v>13</v>
      </c>
      <c r="C870" s="950" t="s">
        <v>3518</v>
      </c>
      <c r="D870" s="951">
        <v>13</v>
      </c>
      <c r="E870" s="951" t="s">
        <v>3538</v>
      </c>
      <c r="F870" s="948" t="s">
        <v>5066</v>
      </c>
      <c r="G870" s="949">
        <v>44978</v>
      </c>
      <c r="H870" s="948" t="s">
        <v>5067</v>
      </c>
      <c r="I870" s="948" t="s">
        <v>5051</v>
      </c>
      <c r="J870" s="948" t="s">
        <v>488</v>
      </c>
      <c r="K870" s="948" t="s">
        <v>3557</v>
      </c>
      <c r="L870" s="960">
        <v>54</v>
      </c>
      <c r="M870" s="987">
        <v>70.97999999999999</v>
      </c>
      <c r="N870" s="987">
        <v>14.2</v>
      </c>
      <c r="O870" s="987">
        <f t="shared" si="227"/>
        <v>85.179999999999993</v>
      </c>
      <c r="P870" s="987" t="s">
        <v>2316</v>
      </c>
      <c r="Q870" s="987"/>
      <c r="R870" s="987"/>
      <c r="S870" s="987"/>
      <c r="T870" s="987"/>
      <c r="U870" s="987"/>
      <c r="V870" s="987"/>
      <c r="W870" s="987">
        <f t="shared" si="237"/>
        <v>85.179999999999993</v>
      </c>
      <c r="X870" s="987"/>
      <c r="Y870" s="987"/>
      <c r="Z870" s="987">
        <f t="shared" si="228"/>
        <v>0</v>
      </c>
      <c r="AA870" s="987"/>
      <c r="AB870" s="987">
        <f t="shared" si="235"/>
        <v>70.97999999999999</v>
      </c>
      <c r="AC870" s="987">
        <f t="shared" si="235"/>
        <v>0</v>
      </c>
      <c r="AD870" s="987">
        <f t="shared" si="235"/>
        <v>0</v>
      </c>
      <c r="AE870" s="987">
        <f t="shared" si="235"/>
        <v>0</v>
      </c>
      <c r="AF870" s="987">
        <f t="shared" si="235"/>
        <v>0</v>
      </c>
      <c r="AG870" s="987">
        <f t="shared" si="235"/>
        <v>0</v>
      </c>
      <c r="AH870" s="987">
        <f t="shared" si="235"/>
        <v>0</v>
      </c>
      <c r="AI870" s="987">
        <f t="shared" si="235"/>
        <v>0</v>
      </c>
      <c r="AJ870" s="987">
        <f t="shared" si="235"/>
        <v>0</v>
      </c>
      <c r="AK870" s="987">
        <f t="shared" si="235"/>
        <v>0</v>
      </c>
      <c r="AL870" s="987">
        <f t="shared" si="236"/>
        <v>0</v>
      </c>
      <c r="AM870" s="987">
        <f t="shared" si="236"/>
        <v>0</v>
      </c>
      <c r="AN870" s="987">
        <f t="shared" si="236"/>
        <v>0</v>
      </c>
      <c r="AO870" s="987">
        <f t="shared" si="236"/>
        <v>0</v>
      </c>
      <c r="AP870" s="987">
        <f t="shared" si="236"/>
        <v>0</v>
      </c>
      <c r="AQ870" s="987">
        <f t="shared" si="236"/>
        <v>0</v>
      </c>
      <c r="AR870" s="987">
        <f t="shared" si="236"/>
        <v>0</v>
      </c>
    </row>
    <row r="871" spans="2:44">
      <c r="B871" s="948">
        <v>62</v>
      </c>
      <c r="C871" s="950" t="s">
        <v>3518</v>
      </c>
      <c r="D871" s="951">
        <v>62</v>
      </c>
      <c r="E871" s="951" t="s">
        <v>4314</v>
      </c>
      <c r="F871" s="948" t="s">
        <v>5068</v>
      </c>
      <c r="G871" s="949">
        <v>44985</v>
      </c>
      <c r="H871" s="948" t="s">
        <v>5069</v>
      </c>
      <c r="I871" s="948" t="s">
        <v>5051</v>
      </c>
      <c r="J871" s="948" t="s">
        <v>488</v>
      </c>
      <c r="K871" s="948" t="s">
        <v>3557</v>
      </c>
      <c r="L871" s="960">
        <v>54</v>
      </c>
      <c r="M871" s="987">
        <v>-42.25</v>
      </c>
      <c r="N871" s="987">
        <v>-8.4499999999999993</v>
      </c>
      <c r="O871" s="987">
        <f t="shared" si="227"/>
        <v>-50.7</v>
      </c>
      <c r="P871" s="987" t="s">
        <v>3407</v>
      </c>
      <c r="Q871" s="987"/>
      <c r="R871" s="987"/>
      <c r="S871" s="987"/>
      <c r="T871" s="987"/>
      <c r="U871" s="987"/>
      <c r="V871" s="987"/>
      <c r="W871" s="987">
        <f t="shared" si="237"/>
        <v>-50.7</v>
      </c>
      <c r="X871" s="987"/>
      <c r="Y871" s="987"/>
      <c r="Z871" s="987">
        <f t="shared" si="228"/>
        <v>0</v>
      </c>
      <c r="AA871" s="987"/>
      <c r="AB871" s="987">
        <f t="shared" si="235"/>
        <v>-42.25</v>
      </c>
      <c r="AC871" s="987">
        <f t="shared" si="235"/>
        <v>0</v>
      </c>
      <c r="AD871" s="987">
        <f t="shared" si="235"/>
        <v>0</v>
      </c>
      <c r="AE871" s="987">
        <f t="shared" si="235"/>
        <v>0</v>
      </c>
      <c r="AF871" s="987">
        <f t="shared" si="235"/>
        <v>0</v>
      </c>
      <c r="AG871" s="987">
        <f t="shared" si="235"/>
        <v>0</v>
      </c>
      <c r="AH871" s="987">
        <f t="shared" si="235"/>
        <v>0</v>
      </c>
      <c r="AI871" s="987">
        <f t="shared" si="235"/>
        <v>0</v>
      </c>
      <c r="AJ871" s="987">
        <f t="shared" si="235"/>
        <v>0</v>
      </c>
      <c r="AK871" s="987">
        <f t="shared" si="235"/>
        <v>0</v>
      </c>
      <c r="AL871" s="987">
        <f t="shared" si="236"/>
        <v>0</v>
      </c>
      <c r="AM871" s="987">
        <f t="shared" si="236"/>
        <v>0</v>
      </c>
      <c r="AN871" s="987">
        <f t="shared" si="236"/>
        <v>0</v>
      </c>
      <c r="AO871" s="987">
        <f t="shared" si="236"/>
        <v>0</v>
      </c>
      <c r="AP871" s="987">
        <f t="shared" si="236"/>
        <v>0</v>
      </c>
      <c r="AQ871" s="987">
        <f t="shared" si="236"/>
        <v>0</v>
      </c>
      <c r="AR871" s="987">
        <f t="shared" si="236"/>
        <v>0</v>
      </c>
    </row>
    <row r="872" spans="2:44">
      <c r="B872" s="948">
        <v>63</v>
      </c>
      <c r="C872" s="950" t="s">
        <v>3518</v>
      </c>
      <c r="D872" s="951">
        <v>63</v>
      </c>
      <c r="E872" s="951" t="s">
        <v>3538</v>
      </c>
      <c r="F872" s="948" t="s">
        <v>5070</v>
      </c>
      <c r="G872" s="949">
        <v>44984</v>
      </c>
      <c r="H872" s="948" t="s">
        <v>5071</v>
      </c>
      <c r="I872" s="948" t="s">
        <v>5051</v>
      </c>
      <c r="J872" s="948" t="s">
        <v>488</v>
      </c>
      <c r="K872" s="948" t="s">
        <v>3557</v>
      </c>
      <c r="L872" s="960">
        <v>54</v>
      </c>
      <c r="M872" s="987">
        <v>29.560000000000002</v>
      </c>
      <c r="N872" s="987">
        <v>5.91</v>
      </c>
      <c r="O872" s="987">
        <f t="shared" si="227"/>
        <v>35.47</v>
      </c>
      <c r="P872" s="987" t="s">
        <v>3407</v>
      </c>
      <c r="Q872" s="987"/>
      <c r="R872" s="987"/>
      <c r="S872" s="987"/>
      <c r="T872" s="987"/>
      <c r="U872" s="987"/>
      <c r="V872" s="987"/>
      <c r="W872" s="987">
        <f t="shared" si="237"/>
        <v>35.47</v>
      </c>
      <c r="X872" s="987"/>
      <c r="Y872" s="987"/>
      <c r="Z872" s="987">
        <f t="shared" si="228"/>
        <v>0</v>
      </c>
      <c r="AA872" s="987"/>
      <c r="AB872" s="987">
        <f t="shared" si="235"/>
        <v>29.560000000000002</v>
      </c>
      <c r="AC872" s="987">
        <f t="shared" si="235"/>
        <v>0</v>
      </c>
      <c r="AD872" s="987">
        <f t="shared" si="235"/>
        <v>0</v>
      </c>
      <c r="AE872" s="987">
        <f t="shared" si="235"/>
        <v>0</v>
      </c>
      <c r="AF872" s="987">
        <f t="shared" si="235"/>
        <v>0</v>
      </c>
      <c r="AG872" s="987">
        <f t="shared" si="235"/>
        <v>0</v>
      </c>
      <c r="AH872" s="987">
        <f t="shared" si="235"/>
        <v>0</v>
      </c>
      <c r="AI872" s="987">
        <f t="shared" si="235"/>
        <v>0</v>
      </c>
      <c r="AJ872" s="987">
        <f t="shared" si="235"/>
        <v>0</v>
      </c>
      <c r="AK872" s="987">
        <f t="shared" si="235"/>
        <v>0</v>
      </c>
      <c r="AL872" s="987">
        <f t="shared" si="236"/>
        <v>0</v>
      </c>
      <c r="AM872" s="987">
        <f t="shared" si="236"/>
        <v>0</v>
      </c>
      <c r="AN872" s="987">
        <f t="shared" si="236"/>
        <v>0</v>
      </c>
      <c r="AO872" s="987">
        <f t="shared" si="236"/>
        <v>0</v>
      </c>
      <c r="AP872" s="987">
        <f t="shared" si="236"/>
        <v>0</v>
      </c>
      <c r="AQ872" s="987">
        <f t="shared" si="236"/>
        <v>0</v>
      </c>
      <c r="AR872" s="987">
        <f t="shared" si="236"/>
        <v>0</v>
      </c>
    </row>
    <row r="873" spans="2:44">
      <c r="B873" s="948">
        <v>64</v>
      </c>
      <c r="C873" s="950" t="s">
        <v>3518</v>
      </c>
      <c r="D873" s="951">
        <v>64</v>
      </c>
      <c r="E873" s="951" t="s">
        <v>3538</v>
      </c>
      <c r="F873" s="948" t="s">
        <v>5072</v>
      </c>
      <c r="G873" s="949">
        <v>44985</v>
      </c>
      <c r="H873" s="948" t="s">
        <v>5073</v>
      </c>
      <c r="I873" s="948" t="s">
        <v>5051</v>
      </c>
      <c r="J873" s="948" t="s">
        <v>488</v>
      </c>
      <c r="K873" s="948" t="s">
        <v>3557</v>
      </c>
      <c r="L873" s="960">
        <v>54</v>
      </c>
      <c r="M873" s="987">
        <v>26.910000000000004</v>
      </c>
      <c r="N873" s="987">
        <v>5.38</v>
      </c>
      <c r="O873" s="987">
        <f t="shared" si="227"/>
        <v>32.290000000000006</v>
      </c>
      <c r="P873" s="987" t="s">
        <v>3407</v>
      </c>
      <c r="Q873" s="987"/>
      <c r="R873" s="987"/>
      <c r="S873" s="987"/>
      <c r="T873" s="987"/>
      <c r="U873" s="987"/>
      <c r="V873" s="987"/>
      <c r="W873" s="987">
        <f t="shared" si="237"/>
        <v>32.290000000000006</v>
      </c>
      <c r="X873" s="987"/>
      <c r="Y873" s="987"/>
      <c r="Z873" s="987">
        <f t="shared" si="228"/>
        <v>0</v>
      </c>
      <c r="AA873" s="987"/>
      <c r="AB873" s="987">
        <f t="shared" si="235"/>
        <v>26.910000000000004</v>
      </c>
      <c r="AC873" s="987">
        <f t="shared" si="235"/>
        <v>0</v>
      </c>
      <c r="AD873" s="987">
        <f t="shared" si="235"/>
        <v>0</v>
      </c>
      <c r="AE873" s="987">
        <f t="shared" si="235"/>
        <v>0</v>
      </c>
      <c r="AF873" s="987">
        <f t="shared" si="235"/>
        <v>0</v>
      </c>
      <c r="AG873" s="987">
        <f t="shared" si="235"/>
        <v>0</v>
      </c>
      <c r="AH873" s="987">
        <f t="shared" si="235"/>
        <v>0</v>
      </c>
      <c r="AI873" s="987">
        <f t="shared" si="235"/>
        <v>0</v>
      </c>
      <c r="AJ873" s="987">
        <f t="shared" si="235"/>
        <v>0</v>
      </c>
      <c r="AK873" s="987">
        <f t="shared" si="235"/>
        <v>0</v>
      </c>
      <c r="AL873" s="987">
        <f t="shared" si="236"/>
        <v>0</v>
      </c>
      <c r="AM873" s="987">
        <f t="shared" si="236"/>
        <v>0</v>
      </c>
      <c r="AN873" s="987">
        <f t="shared" si="236"/>
        <v>0</v>
      </c>
      <c r="AO873" s="987">
        <f t="shared" si="236"/>
        <v>0</v>
      </c>
      <c r="AP873" s="987">
        <f t="shared" si="236"/>
        <v>0</v>
      </c>
      <c r="AQ873" s="987">
        <f t="shared" si="236"/>
        <v>0</v>
      </c>
      <c r="AR873" s="987">
        <f t="shared" si="236"/>
        <v>0</v>
      </c>
    </row>
    <row r="874" spans="2:44">
      <c r="B874" s="948">
        <v>258</v>
      </c>
      <c r="C874" s="950" t="s">
        <v>3520</v>
      </c>
      <c r="D874" s="951">
        <v>284</v>
      </c>
      <c r="E874" s="951" t="s">
        <v>4314</v>
      </c>
      <c r="F874" s="948" t="s">
        <v>5074</v>
      </c>
      <c r="G874" s="949">
        <v>44995</v>
      </c>
      <c r="H874" s="948" t="s">
        <v>5075</v>
      </c>
      <c r="I874" s="948" t="s">
        <v>5051</v>
      </c>
      <c r="J874" s="948" t="s">
        <v>488</v>
      </c>
      <c r="K874" s="948" t="s">
        <v>3557</v>
      </c>
      <c r="L874" s="960">
        <v>54</v>
      </c>
      <c r="M874" s="987">
        <v>-8.26</v>
      </c>
      <c r="N874" s="987">
        <v>-1.65</v>
      </c>
      <c r="O874" s="987">
        <f t="shared" si="227"/>
        <v>-9.91</v>
      </c>
      <c r="P874" s="987" t="s">
        <v>2324</v>
      </c>
      <c r="Q874" s="987"/>
      <c r="R874" s="987"/>
      <c r="S874" s="987"/>
      <c r="T874" s="987"/>
      <c r="U874" s="987"/>
      <c r="V874" s="987"/>
      <c r="W874" s="987">
        <f t="shared" si="237"/>
        <v>-9.91</v>
      </c>
      <c r="X874" s="987"/>
      <c r="Y874" s="987"/>
      <c r="Z874" s="987">
        <f t="shared" si="228"/>
        <v>0</v>
      </c>
      <c r="AA874" s="987"/>
      <c r="AB874" s="987">
        <f t="shared" si="235"/>
        <v>-8.26</v>
      </c>
      <c r="AC874" s="987">
        <f t="shared" si="235"/>
        <v>0</v>
      </c>
      <c r="AD874" s="987">
        <f t="shared" si="235"/>
        <v>0</v>
      </c>
      <c r="AE874" s="987">
        <f t="shared" si="235"/>
        <v>0</v>
      </c>
      <c r="AF874" s="987">
        <f t="shared" si="235"/>
        <v>0</v>
      </c>
      <c r="AG874" s="987">
        <f t="shared" si="235"/>
        <v>0</v>
      </c>
      <c r="AH874" s="987">
        <f t="shared" si="235"/>
        <v>0</v>
      </c>
      <c r="AI874" s="987">
        <f t="shared" si="235"/>
        <v>0</v>
      </c>
      <c r="AJ874" s="987">
        <f t="shared" si="235"/>
        <v>0</v>
      </c>
      <c r="AK874" s="987">
        <f t="shared" si="235"/>
        <v>0</v>
      </c>
      <c r="AL874" s="987">
        <f t="shared" si="236"/>
        <v>0</v>
      </c>
      <c r="AM874" s="987">
        <f t="shared" si="236"/>
        <v>0</v>
      </c>
      <c r="AN874" s="987">
        <f t="shared" si="236"/>
        <v>0</v>
      </c>
      <c r="AO874" s="987">
        <f t="shared" si="236"/>
        <v>0</v>
      </c>
      <c r="AP874" s="987">
        <f t="shared" si="236"/>
        <v>0</v>
      </c>
      <c r="AQ874" s="987">
        <f t="shared" si="236"/>
        <v>0</v>
      </c>
      <c r="AR874" s="987">
        <f t="shared" si="236"/>
        <v>0</v>
      </c>
    </row>
    <row r="875" spans="2:44">
      <c r="B875" s="948">
        <v>259</v>
      </c>
      <c r="C875" s="950" t="s">
        <v>3520</v>
      </c>
      <c r="D875" s="951">
        <v>285</v>
      </c>
      <c r="E875" s="951" t="s">
        <v>4314</v>
      </c>
      <c r="F875" s="948" t="s">
        <v>5076</v>
      </c>
      <c r="G875" s="949">
        <v>45044</v>
      </c>
      <c r="H875" s="948" t="s">
        <v>5077</v>
      </c>
      <c r="I875" s="948" t="s">
        <v>5051</v>
      </c>
      <c r="J875" s="948" t="s">
        <v>488</v>
      </c>
      <c r="K875" s="948" t="s">
        <v>3557</v>
      </c>
      <c r="L875" s="960">
        <v>54</v>
      </c>
      <c r="M875" s="987">
        <v>-48.839999999999996</v>
      </c>
      <c r="N875" s="987">
        <v>-9.77</v>
      </c>
      <c r="O875" s="987">
        <f t="shared" si="227"/>
        <v>-58.61</v>
      </c>
      <c r="P875" s="987" t="s">
        <v>3408</v>
      </c>
      <c r="Q875" s="987"/>
      <c r="R875" s="987"/>
      <c r="S875" s="987"/>
      <c r="T875" s="987"/>
      <c r="U875" s="987"/>
      <c r="V875" s="987"/>
      <c r="W875" s="987">
        <f t="shared" si="237"/>
        <v>-58.61</v>
      </c>
      <c r="X875" s="987"/>
      <c r="Y875" s="987"/>
      <c r="Z875" s="987">
        <f t="shared" si="228"/>
        <v>0</v>
      </c>
      <c r="AA875" s="987"/>
      <c r="AB875" s="987">
        <f t="shared" si="235"/>
        <v>-48.839999999999996</v>
      </c>
      <c r="AC875" s="987">
        <f t="shared" si="235"/>
        <v>0</v>
      </c>
      <c r="AD875" s="987">
        <f t="shared" si="235"/>
        <v>0</v>
      </c>
      <c r="AE875" s="987">
        <f t="shared" si="235"/>
        <v>0</v>
      </c>
      <c r="AF875" s="987">
        <f t="shared" si="235"/>
        <v>0</v>
      </c>
      <c r="AG875" s="987">
        <f t="shared" si="235"/>
        <v>0</v>
      </c>
      <c r="AH875" s="987">
        <f t="shared" si="235"/>
        <v>0</v>
      </c>
      <c r="AI875" s="987">
        <f t="shared" si="235"/>
        <v>0</v>
      </c>
      <c r="AJ875" s="987">
        <f t="shared" si="235"/>
        <v>0</v>
      </c>
      <c r="AK875" s="987">
        <f t="shared" si="235"/>
        <v>0</v>
      </c>
      <c r="AL875" s="987">
        <f t="shared" si="236"/>
        <v>0</v>
      </c>
      <c r="AM875" s="987">
        <f t="shared" si="236"/>
        <v>0</v>
      </c>
      <c r="AN875" s="987">
        <f t="shared" si="236"/>
        <v>0</v>
      </c>
      <c r="AO875" s="987">
        <f t="shared" si="236"/>
        <v>0</v>
      </c>
      <c r="AP875" s="987">
        <f t="shared" si="236"/>
        <v>0</v>
      </c>
      <c r="AQ875" s="987">
        <f t="shared" si="236"/>
        <v>0</v>
      </c>
      <c r="AR875" s="987">
        <f t="shared" si="236"/>
        <v>0</v>
      </c>
    </row>
    <row r="876" spans="2:44">
      <c r="B876" s="948">
        <v>260</v>
      </c>
      <c r="C876" s="950" t="s">
        <v>3520</v>
      </c>
      <c r="D876" s="951">
        <v>286</v>
      </c>
      <c r="E876" s="951" t="s">
        <v>4314</v>
      </c>
      <c r="F876" s="948" t="s">
        <v>5078</v>
      </c>
      <c r="G876" s="949">
        <v>44995</v>
      </c>
      <c r="H876" s="948" t="s">
        <v>5079</v>
      </c>
      <c r="I876" s="948" t="s">
        <v>5051</v>
      </c>
      <c r="J876" s="948" t="s">
        <v>488</v>
      </c>
      <c r="K876" s="948" t="s">
        <v>3557</v>
      </c>
      <c r="L876" s="960">
        <v>54</v>
      </c>
      <c r="M876" s="987">
        <v>-9.9400000000000013</v>
      </c>
      <c r="N876" s="987">
        <v>-1.9899999999999998</v>
      </c>
      <c r="O876" s="987">
        <f t="shared" si="227"/>
        <v>-11.930000000000001</v>
      </c>
      <c r="P876" s="987" t="s">
        <v>3407</v>
      </c>
      <c r="Q876" s="987"/>
      <c r="R876" s="987"/>
      <c r="S876" s="987"/>
      <c r="T876" s="987"/>
      <c r="U876" s="987"/>
      <c r="V876" s="987"/>
      <c r="W876" s="987">
        <f t="shared" si="237"/>
        <v>-11.930000000000001</v>
      </c>
      <c r="X876" s="987"/>
      <c r="Y876" s="987"/>
      <c r="Z876" s="987">
        <f t="shared" si="228"/>
        <v>0</v>
      </c>
      <c r="AA876" s="987"/>
      <c r="AB876" s="987">
        <f t="shared" si="235"/>
        <v>-9.9400000000000013</v>
      </c>
      <c r="AC876" s="987">
        <f t="shared" si="235"/>
        <v>0</v>
      </c>
      <c r="AD876" s="987">
        <f t="shared" si="235"/>
        <v>0</v>
      </c>
      <c r="AE876" s="987">
        <f t="shared" si="235"/>
        <v>0</v>
      </c>
      <c r="AF876" s="987">
        <f t="shared" si="235"/>
        <v>0</v>
      </c>
      <c r="AG876" s="987">
        <f t="shared" si="235"/>
        <v>0</v>
      </c>
      <c r="AH876" s="987">
        <f t="shared" si="235"/>
        <v>0</v>
      </c>
      <c r="AI876" s="987">
        <f t="shared" si="235"/>
        <v>0</v>
      </c>
      <c r="AJ876" s="987">
        <f t="shared" si="235"/>
        <v>0</v>
      </c>
      <c r="AK876" s="987">
        <f t="shared" si="235"/>
        <v>0</v>
      </c>
      <c r="AL876" s="987">
        <f t="shared" si="236"/>
        <v>0</v>
      </c>
      <c r="AM876" s="987">
        <f t="shared" si="236"/>
        <v>0</v>
      </c>
      <c r="AN876" s="987">
        <f t="shared" si="236"/>
        <v>0</v>
      </c>
      <c r="AO876" s="987">
        <f t="shared" si="236"/>
        <v>0</v>
      </c>
      <c r="AP876" s="987">
        <f t="shared" si="236"/>
        <v>0</v>
      </c>
      <c r="AQ876" s="987">
        <f t="shared" si="236"/>
        <v>0</v>
      </c>
      <c r="AR876" s="987">
        <f t="shared" si="236"/>
        <v>0</v>
      </c>
    </row>
    <row r="877" spans="2:44">
      <c r="B877" s="948">
        <v>261</v>
      </c>
      <c r="C877" s="950" t="s">
        <v>3520</v>
      </c>
      <c r="D877" s="951">
        <v>287</v>
      </c>
      <c r="E877" s="951" t="s">
        <v>4314</v>
      </c>
      <c r="F877" s="948" t="s">
        <v>5080</v>
      </c>
      <c r="G877" s="949">
        <v>45062</v>
      </c>
      <c r="H877" s="948" t="s">
        <v>5081</v>
      </c>
      <c r="I877" s="948" t="s">
        <v>5051</v>
      </c>
      <c r="J877" s="948" t="s">
        <v>488</v>
      </c>
      <c r="K877" s="948" t="s">
        <v>3557</v>
      </c>
      <c r="L877" s="960">
        <v>54</v>
      </c>
      <c r="M877" s="987">
        <v>-10.75</v>
      </c>
      <c r="N877" s="987">
        <v>-2.15</v>
      </c>
      <c r="O877" s="987">
        <f t="shared" si="227"/>
        <v>-12.9</v>
      </c>
      <c r="P877" s="987" t="s">
        <v>3411</v>
      </c>
      <c r="Q877" s="987"/>
      <c r="R877" s="987"/>
      <c r="S877" s="987"/>
      <c r="T877" s="987"/>
      <c r="U877" s="987"/>
      <c r="V877" s="987"/>
      <c r="W877" s="987">
        <f t="shared" si="237"/>
        <v>-12.9</v>
      </c>
      <c r="X877" s="987"/>
      <c r="Y877" s="987"/>
      <c r="Z877" s="987">
        <f t="shared" si="228"/>
        <v>0</v>
      </c>
      <c r="AA877" s="987"/>
      <c r="AB877" s="987">
        <f t="shared" si="235"/>
        <v>-10.75</v>
      </c>
      <c r="AC877" s="987">
        <f t="shared" si="235"/>
        <v>0</v>
      </c>
      <c r="AD877" s="987">
        <f t="shared" si="235"/>
        <v>0</v>
      </c>
      <c r="AE877" s="987">
        <f t="shared" si="235"/>
        <v>0</v>
      </c>
      <c r="AF877" s="987">
        <f t="shared" si="235"/>
        <v>0</v>
      </c>
      <c r="AG877" s="987">
        <f t="shared" si="235"/>
        <v>0</v>
      </c>
      <c r="AH877" s="987">
        <f t="shared" si="235"/>
        <v>0</v>
      </c>
      <c r="AI877" s="987">
        <f t="shared" si="235"/>
        <v>0</v>
      </c>
      <c r="AJ877" s="987">
        <f t="shared" si="235"/>
        <v>0</v>
      </c>
      <c r="AK877" s="987">
        <f t="shared" si="235"/>
        <v>0</v>
      </c>
      <c r="AL877" s="987">
        <f t="shared" si="236"/>
        <v>0</v>
      </c>
      <c r="AM877" s="987">
        <f t="shared" si="236"/>
        <v>0</v>
      </c>
      <c r="AN877" s="987">
        <f t="shared" si="236"/>
        <v>0</v>
      </c>
      <c r="AO877" s="987">
        <f t="shared" si="236"/>
        <v>0</v>
      </c>
      <c r="AP877" s="987">
        <f t="shared" si="236"/>
        <v>0</v>
      </c>
      <c r="AQ877" s="987">
        <f t="shared" si="236"/>
        <v>0</v>
      </c>
      <c r="AR877" s="987">
        <f t="shared" si="236"/>
        <v>0</v>
      </c>
    </row>
    <row r="878" spans="2:44">
      <c r="B878" s="948">
        <v>262</v>
      </c>
      <c r="C878" s="950" t="s">
        <v>3520</v>
      </c>
      <c r="D878" s="951">
        <v>288</v>
      </c>
      <c r="E878" s="951" t="s">
        <v>4314</v>
      </c>
      <c r="F878" s="948" t="s">
        <v>5082</v>
      </c>
      <c r="G878" s="949">
        <v>45019</v>
      </c>
      <c r="H878" s="948" t="s">
        <v>5083</v>
      </c>
      <c r="I878" s="948" t="s">
        <v>5051</v>
      </c>
      <c r="J878" s="948" t="s">
        <v>488</v>
      </c>
      <c r="K878" s="948" t="s">
        <v>3557</v>
      </c>
      <c r="L878" s="960">
        <v>54</v>
      </c>
      <c r="M878" s="987">
        <v>-14.49</v>
      </c>
      <c r="N878" s="987">
        <v>-2.9</v>
      </c>
      <c r="O878" s="987">
        <f t="shared" si="227"/>
        <v>-17.39</v>
      </c>
      <c r="P878" s="987" t="s">
        <v>2324</v>
      </c>
      <c r="Q878" s="987"/>
      <c r="R878" s="987"/>
      <c r="S878" s="987"/>
      <c r="T878" s="987"/>
      <c r="U878" s="987"/>
      <c r="V878" s="987"/>
      <c r="W878" s="987">
        <f t="shared" si="237"/>
        <v>-17.39</v>
      </c>
      <c r="X878" s="987"/>
      <c r="Y878" s="987"/>
      <c r="Z878" s="987">
        <f t="shared" si="228"/>
        <v>0</v>
      </c>
      <c r="AA878" s="987"/>
      <c r="AB878" s="987">
        <f t="shared" ref="AB878:AK887" si="238">IF(AB$6-$L878=0,$M878,0)</f>
        <v>-14.49</v>
      </c>
      <c r="AC878" s="987">
        <f t="shared" si="238"/>
        <v>0</v>
      </c>
      <c r="AD878" s="987">
        <f t="shared" si="238"/>
        <v>0</v>
      </c>
      <c r="AE878" s="987">
        <f t="shared" si="238"/>
        <v>0</v>
      </c>
      <c r="AF878" s="987">
        <f t="shared" si="238"/>
        <v>0</v>
      </c>
      <c r="AG878" s="987">
        <f t="shared" si="238"/>
        <v>0</v>
      </c>
      <c r="AH878" s="987">
        <f t="shared" si="238"/>
        <v>0</v>
      </c>
      <c r="AI878" s="987">
        <f t="shared" si="238"/>
        <v>0</v>
      </c>
      <c r="AJ878" s="987">
        <f t="shared" si="238"/>
        <v>0</v>
      </c>
      <c r="AK878" s="987">
        <f t="shared" si="238"/>
        <v>0</v>
      </c>
      <c r="AL878" s="987">
        <f t="shared" ref="AL878:AR887" si="239">IF(AL$6-$L878=0,$M878,0)</f>
        <v>0</v>
      </c>
      <c r="AM878" s="987">
        <f t="shared" si="239"/>
        <v>0</v>
      </c>
      <c r="AN878" s="987">
        <f t="shared" si="239"/>
        <v>0</v>
      </c>
      <c r="AO878" s="987">
        <f t="shared" si="239"/>
        <v>0</v>
      </c>
      <c r="AP878" s="987">
        <f t="shared" si="239"/>
        <v>0</v>
      </c>
      <c r="AQ878" s="987">
        <f t="shared" si="239"/>
        <v>0</v>
      </c>
      <c r="AR878" s="987">
        <f t="shared" si="239"/>
        <v>0</v>
      </c>
    </row>
    <row r="879" spans="2:44">
      <c r="B879" s="948">
        <v>263</v>
      </c>
      <c r="C879" s="950" t="s">
        <v>3520</v>
      </c>
      <c r="D879" s="951">
        <v>289</v>
      </c>
      <c r="E879" s="951" t="s">
        <v>3538</v>
      </c>
      <c r="F879" s="948" t="s">
        <v>5084</v>
      </c>
      <c r="G879" s="949">
        <v>44994</v>
      </c>
      <c r="H879" s="948" t="s">
        <v>5085</v>
      </c>
      <c r="I879" s="948" t="s">
        <v>5051</v>
      </c>
      <c r="J879" s="948" t="s">
        <v>488</v>
      </c>
      <c r="K879" s="948" t="s">
        <v>3557</v>
      </c>
      <c r="L879" s="960">
        <v>54</v>
      </c>
      <c r="M879" s="987">
        <v>11.99</v>
      </c>
      <c r="N879" s="987">
        <v>2.4</v>
      </c>
      <c r="O879" s="987">
        <f t="shared" si="227"/>
        <v>14.39</v>
      </c>
      <c r="P879" s="987" t="s">
        <v>3407</v>
      </c>
      <c r="Q879" s="987"/>
      <c r="R879" s="987"/>
      <c r="S879" s="987"/>
      <c r="T879" s="987"/>
      <c r="U879" s="987"/>
      <c r="V879" s="987"/>
      <c r="W879" s="987">
        <f t="shared" si="237"/>
        <v>14.39</v>
      </c>
      <c r="X879" s="987"/>
      <c r="Y879" s="987"/>
      <c r="Z879" s="987">
        <f t="shared" si="228"/>
        <v>0</v>
      </c>
      <c r="AA879" s="987"/>
      <c r="AB879" s="987">
        <f t="shared" si="238"/>
        <v>11.99</v>
      </c>
      <c r="AC879" s="987">
        <f t="shared" si="238"/>
        <v>0</v>
      </c>
      <c r="AD879" s="987">
        <f t="shared" si="238"/>
        <v>0</v>
      </c>
      <c r="AE879" s="987">
        <f t="shared" si="238"/>
        <v>0</v>
      </c>
      <c r="AF879" s="987">
        <f t="shared" si="238"/>
        <v>0</v>
      </c>
      <c r="AG879" s="987">
        <f t="shared" si="238"/>
        <v>0</v>
      </c>
      <c r="AH879" s="987">
        <f t="shared" si="238"/>
        <v>0</v>
      </c>
      <c r="AI879" s="987">
        <f t="shared" si="238"/>
        <v>0</v>
      </c>
      <c r="AJ879" s="987">
        <f t="shared" si="238"/>
        <v>0</v>
      </c>
      <c r="AK879" s="987">
        <f t="shared" si="238"/>
        <v>0</v>
      </c>
      <c r="AL879" s="987">
        <f t="shared" si="239"/>
        <v>0</v>
      </c>
      <c r="AM879" s="987">
        <f t="shared" si="239"/>
        <v>0</v>
      </c>
      <c r="AN879" s="987">
        <f t="shared" si="239"/>
        <v>0</v>
      </c>
      <c r="AO879" s="987">
        <f t="shared" si="239"/>
        <v>0</v>
      </c>
      <c r="AP879" s="987">
        <f t="shared" si="239"/>
        <v>0</v>
      </c>
      <c r="AQ879" s="987">
        <f t="shared" si="239"/>
        <v>0</v>
      </c>
      <c r="AR879" s="987">
        <f t="shared" si="239"/>
        <v>0</v>
      </c>
    </row>
    <row r="880" spans="2:44">
      <c r="B880" s="948">
        <v>264</v>
      </c>
      <c r="C880" s="950" t="s">
        <v>3520</v>
      </c>
      <c r="D880" s="951">
        <v>290</v>
      </c>
      <c r="E880" s="951" t="s">
        <v>3538</v>
      </c>
      <c r="F880" s="948" t="s">
        <v>5086</v>
      </c>
      <c r="G880" s="949">
        <v>44986</v>
      </c>
      <c r="H880" s="948" t="s">
        <v>5087</v>
      </c>
      <c r="I880" s="948" t="s">
        <v>5051</v>
      </c>
      <c r="J880" s="948" t="s">
        <v>488</v>
      </c>
      <c r="K880" s="948" t="s">
        <v>3557</v>
      </c>
      <c r="L880" s="960">
        <v>54</v>
      </c>
      <c r="M880" s="987">
        <v>100.74</v>
      </c>
      <c r="N880" s="987">
        <v>20.149999999999999</v>
      </c>
      <c r="O880" s="987">
        <f t="shared" si="227"/>
        <v>120.88999999999999</v>
      </c>
      <c r="P880" s="987" t="s">
        <v>3407</v>
      </c>
      <c r="Q880" s="987"/>
      <c r="R880" s="987"/>
      <c r="S880" s="987"/>
      <c r="T880" s="987"/>
      <c r="U880" s="987"/>
      <c r="V880" s="987"/>
      <c r="W880" s="987">
        <f t="shared" si="237"/>
        <v>120.88999999999999</v>
      </c>
      <c r="X880" s="987"/>
      <c r="Y880" s="987"/>
      <c r="Z880" s="987">
        <f t="shared" si="228"/>
        <v>0</v>
      </c>
      <c r="AA880" s="987"/>
      <c r="AB880" s="987">
        <f t="shared" si="238"/>
        <v>100.74</v>
      </c>
      <c r="AC880" s="987">
        <f t="shared" si="238"/>
        <v>0</v>
      </c>
      <c r="AD880" s="987">
        <f t="shared" si="238"/>
        <v>0</v>
      </c>
      <c r="AE880" s="987">
        <f t="shared" si="238"/>
        <v>0</v>
      </c>
      <c r="AF880" s="987">
        <f t="shared" si="238"/>
        <v>0</v>
      </c>
      <c r="AG880" s="987">
        <f t="shared" si="238"/>
        <v>0</v>
      </c>
      <c r="AH880" s="987">
        <f t="shared" si="238"/>
        <v>0</v>
      </c>
      <c r="AI880" s="987">
        <f t="shared" si="238"/>
        <v>0</v>
      </c>
      <c r="AJ880" s="987">
        <f t="shared" si="238"/>
        <v>0</v>
      </c>
      <c r="AK880" s="987">
        <f t="shared" si="238"/>
        <v>0</v>
      </c>
      <c r="AL880" s="987">
        <f t="shared" si="239"/>
        <v>0</v>
      </c>
      <c r="AM880" s="987">
        <f t="shared" si="239"/>
        <v>0</v>
      </c>
      <c r="AN880" s="987">
        <f t="shared" si="239"/>
        <v>0</v>
      </c>
      <c r="AO880" s="987">
        <f t="shared" si="239"/>
        <v>0</v>
      </c>
      <c r="AP880" s="987">
        <f t="shared" si="239"/>
        <v>0</v>
      </c>
      <c r="AQ880" s="987">
        <f t="shared" si="239"/>
        <v>0</v>
      </c>
      <c r="AR880" s="987">
        <f t="shared" si="239"/>
        <v>0</v>
      </c>
    </row>
    <row r="881" spans="2:44">
      <c r="B881" s="948">
        <v>265</v>
      </c>
      <c r="C881" s="950" t="s">
        <v>3520</v>
      </c>
      <c r="D881" s="951">
        <v>291</v>
      </c>
      <c r="E881" s="951" t="s">
        <v>3538</v>
      </c>
      <c r="F881" s="948" t="s">
        <v>5088</v>
      </c>
      <c r="G881" s="949">
        <v>44994</v>
      </c>
      <c r="H881" s="948" t="s">
        <v>5089</v>
      </c>
      <c r="I881" s="948" t="s">
        <v>5051</v>
      </c>
      <c r="J881" s="948" t="s">
        <v>488</v>
      </c>
      <c r="K881" s="948" t="s">
        <v>3557</v>
      </c>
      <c r="L881" s="960">
        <v>54</v>
      </c>
      <c r="M881" s="987">
        <v>10.15</v>
      </c>
      <c r="N881" s="987">
        <v>2.0300000000000002</v>
      </c>
      <c r="O881" s="987">
        <f t="shared" si="227"/>
        <v>12.18</v>
      </c>
      <c r="P881" s="987" t="s">
        <v>3407</v>
      </c>
      <c r="Q881" s="987"/>
      <c r="R881" s="987"/>
      <c r="S881" s="987"/>
      <c r="T881" s="987"/>
      <c r="U881" s="987"/>
      <c r="V881" s="987"/>
      <c r="W881" s="987">
        <f t="shared" si="237"/>
        <v>12.18</v>
      </c>
      <c r="X881" s="987"/>
      <c r="Y881" s="987"/>
      <c r="Z881" s="987">
        <f t="shared" si="228"/>
        <v>0</v>
      </c>
      <c r="AA881" s="987"/>
      <c r="AB881" s="987">
        <f t="shared" si="238"/>
        <v>10.15</v>
      </c>
      <c r="AC881" s="987">
        <f t="shared" si="238"/>
        <v>0</v>
      </c>
      <c r="AD881" s="987">
        <f t="shared" si="238"/>
        <v>0</v>
      </c>
      <c r="AE881" s="987">
        <f t="shared" si="238"/>
        <v>0</v>
      </c>
      <c r="AF881" s="987">
        <f t="shared" si="238"/>
        <v>0</v>
      </c>
      <c r="AG881" s="987">
        <f t="shared" si="238"/>
        <v>0</v>
      </c>
      <c r="AH881" s="987">
        <f t="shared" si="238"/>
        <v>0</v>
      </c>
      <c r="AI881" s="987">
        <f t="shared" si="238"/>
        <v>0</v>
      </c>
      <c r="AJ881" s="987">
        <f t="shared" si="238"/>
        <v>0</v>
      </c>
      <c r="AK881" s="987">
        <f t="shared" si="238"/>
        <v>0</v>
      </c>
      <c r="AL881" s="987">
        <f t="shared" si="239"/>
        <v>0</v>
      </c>
      <c r="AM881" s="987">
        <f t="shared" si="239"/>
        <v>0</v>
      </c>
      <c r="AN881" s="987">
        <f t="shared" si="239"/>
        <v>0</v>
      </c>
      <c r="AO881" s="987">
        <f t="shared" si="239"/>
        <v>0</v>
      </c>
      <c r="AP881" s="987">
        <f t="shared" si="239"/>
        <v>0</v>
      </c>
      <c r="AQ881" s="987">
        <f t="shared" si="239"/>
        <v>0</v>
      </c>
      <c r="AR881" s="987">
        <f t="shared" si="239"/>
        <v>0</v>
      </c>
    </row>
    <row r="882" spans="2:44">
      <c r="B882" s="948">
        <v>266</v>
      </c>
      <c r="C882" s="950" t="s">
        <v>3520</v>
      </c>
      <c r="D882" s="951">
        <v>292</v>
      </c>
      <c r="E882" s="951" t="s">
        <v>3538</v>
      </c>
      <c r="F882" s="948" t="s">
        <v>5090</v>
      </c>
      <c r="G882" s="949">
        <v>45042</v>
      </c>
      <c r="H882" s="948" t="s">
        <v>5091</v>
      </c>
      <c r="I882" s="948" t="s">
        <v>5051</v>
      </c>
      <c r="J882" s="948" t="s">
        <v>488</v>
      </c>
      <c r="K882" s="948" t="s">
        <v>3557</v>
      </c>
      <c r="L882" s="960">
        <v>54</v>
      </c>
      <c r="M882" s="987">
        <v>31.65</v>
      </c>
      <c r="N882" s="987">
        <v>6.33</v>
      </c>
      <c r="O882" s="987">
        <f t="shared" si="227"/>
        <v>37.979999999999997</v>
      </c>
      <c r="P882" s="987" t="s">
        <v>2324</v>
      </c>
      <c r="Q882" s="987"/>
      <c r="R882" s="987"/>
      <c r="S882" s="987"/>
      <c r="T882" s="987"/>
      <c r="U882" s="987"/>
      <c r="V882" s="987"/>
      <c r="W882" s="987">
        <f t="shared" si="237"/>
        <v>37.979999999999997</v>
      </c>
      <c r="X882" s="987"/>
      <c r="Y882" s="987"/>
      <c r="Z882" s="987">
        <f t="shared" si="228"/>
        <v>0</v>
      </c>
      <c r="AA882" s="987"/>
      <c r="AB882" s="987">
        <f t="shared" si="238"/>
        <v>31.65</v>
      </c>
      <c r="AC882" s="987">
        <f t="shared" si="238"/>
        <v>0</v>
      </c>
      <c r="AD882" s="987">
        <f t="shared" si="238"/>
        <v>0</v>
      </c>
      <c r="AE882" s="987">
        <f t="shared" si="238"/>
        <v>0</v>
      </c>
      <c r="AF882" s="987">
        <f t="shared" si="238"/>
        <v>0</v>
      </c>
      <c r="AG882" s="987">
        <f t="shared" si="238"/>
        <v>0</v>
      </c>
      <c r="AH882" s="987">
        <f t="shared" si="238"/>
        <v>0</v>
      </c>
      <c r="AI882" s="987">
        <f t="shared" si="238"/>
        <v>0</v>
      </c>
      <c r="AJ882" s="987">
        <f t="shared" si="238"/>
        <v>0</v>
      </c>
      <c r="AK882" s="987">
        <f t="shared" si="238"/>
        <v>0</v>
      </c>
      <c r="AL882" s="987">
        <f t="shared" si="239"/>
        <v>0</v>
      </c>
      <c r="AM882" s="987">
        <f t="shared" si="239"/>
        <v>0</v>
      </c>
      <c r="AN882" s="987">
        <f t="shared" si="239"/>
        <v>0</v>
      </c>
      <c r="AO882" s="987">
        <f t="shared" si="239"/>
        <v>0</v>
      </c>
      <c r="AP882" s="987">
        <f t="shared" si="239"/>
        <v>0</v>
      </c>
      <c r="AQ882" s="987">
        <f t="shared" si="239"/>
        <v>0</v>
      </c>
      <c r="AR882" s="987">
        <f t="shared" si="239"/>
        <v>0</v>
      </c>
    </row>
    <row r="883" spans="2:44">
      <c r="B883" s="948">
        <v>267</v>
      </c>
      <c r="C883" s="950" t="s">
        <v>3520</v>
      </c>
      <c r="D883" s="951">
        <v>293</v>
      </c>
      <c r="E883" s="951" t="s">
        <v>3538</v>
      </c>
      <c r="F883" s="948" t="s">
        <v>5092</v>
      </c>
      <c r="G883" s="949">
        <v>45001</v>
      </c>
      <c r="H883" s="948" t="s">
        <v>5093</v>
      </c>
      <c r="I883" s="948" t="s">
        <v>5051</v>
      </c>
      <c r="J883" s="948" t="s">
        <v>488</v>
      </c>
      <c r="K883" s="948" t="s">
        <v>3557</v>
      </c>
      <c r="L883" s="960">
        <v>54</v>
      </c>
      <c r="M883" s="987">
        <v>68.710000000000008</v>
      </c>
      <c r="N883" s="987">
        <v>13.74</v>
      </c>
      <c r="O883" s="987">
        <f t="shared" si="227"/>
        <v>82.45</v>
      </c>
      <c r="P883" s="987" t="s">
        <v>3413</v>
      </c>
      <c r="Q883" s="987"/>
      <c r="R883" s="987"/>
      <c r="S883" s="987"/>
      <c r="T883" s="987"/>
      <c r="U883" s="987"/>
      <c r="V883" s="987"/>
      <c r="W883" s="987">
        <f t="shared" si="237"/>
        <v>82.45</v>
      </c>
      <c r="X883" s="987"/>
      <c r="Y883" s="987"/>
      <c r="Z883" s="987">
        <f t="shared" si="228"/>
        <v>0</v>
      </c>
      <c r="AA883" s="987"/>
      <c r="AB883" s="987">
        <f t="shared" si="238"/>
        <v>68.710000000000008</v>
      </c>
      <c r="AC883" s="987">
        <f t="shared" si="238"/>
        <v>0</v>
      </c>
      <c r="AD883" s="987">
        <f t="shared" si="238"/>
        <v>0</v>
      </c>
      <c r="AE883" s="987">
        <f t="shared" si="238"/>
        <v>0</v>
      </c>
      <c r="AF883" s="987">
        <f t="shared" si="238"/>
        <v>0</v>
      </c>
      <c r="AG883" s="987">
        <f t="shared" si="238"/>
        <v>0</v>
      </c>
      <c r="AH883" s="987">
        <f t="shared" si="238"/>
        <v>0</v>
      </c>
      <c r="AI883" s="987">
        <f t="shared" si="238"/>
        <v>0</v>
      </c>
      <c r="AJ883" s="987">
        <f t="shared" si="238"/>
        <v>0</v>
      </c>
      <c r="AK883" s="987">
        <f t="shared" si="238"/>
        <v>0</v>
      </c>
      <c r="AL883" s="987">
        <f t="shared" si="239"/>
        <v>0</v>
      </c>
      <c r="AM883" s="987">
        <f t="shared" si="239"/>
        <v>0</v>
      </c>
      <c r="AN883" s="987">
        <f t="shared" si="239"/>
        <v>0</v>
      </c>
      <c r="AO883" s="987">
        <f t="shared" si="239"/>
        <v>0</v>
      </c>
      <c r="AP883" s="987">
        <f t="shared" si="239"/>
        <v>0</v>
      </c>
      <c r="AQ883" s="987">
        <f t="shared" si="239"/>
        <v>0</v>
      </c>
      <c r="AR883" s="987">
        <f t="shared" si="239"/>
        <v>0</v>
      </c>
    </row>
    <row r="884" spans="2:44">
      <c r="B884" s="948">
        <v>268</v>
      </c>
      <c r="C884" s="950" t="s">
        <v>3520</v>
      </c>
      <c r="D884" s="951">
        <v>294</v>
      </c>
      <c r="E884" s="951" t="s">
        <v>3538</v>
      </c>
      <c r="F884" s="948" t="s">
        <v>5094</v>
      </c>
      <c r="G884" s="949">
        <v>45016</v>
      </c>
      <c r="H884" s="948" t="s">
        <v>5095</v>
      </c>
      <c r="I884" s="948" t="s">
        <v>5051</v>
      </c>
      <c r="J884" s="948" t="s">
        <v>488</v>
      </c>
      <c r="K884" s="948" t="s">
        <v>3557</v>
      </c>
      <c r="L884" s="960">
        <v>54</v>
      </c>
      <c r="M884" s="987">
        <v>82.61</v>
      </c>
      <c r="N884" s="987">
        <v>16.52</v>
      </c>
      <c r="O884" s="987">
        <f t="shared" si="227"/>
        <v>99.13</v>
      </c>
      <c r="P884" s="987" t="s">
        <v>2748</v>
      </c>
      <c r="Q884" s="987"/>
      <c r="R884" s="987"/>
      <c r="S884" s="987"/>
      <c r="T884" s="987"/>
      <c r="U884" s="987"/>
      <c r="V884" s="987"/>
      <c r="W884" s="987">
        <f t="shared" si="237"/>
        <v>99.13</v>
      </c>
      <c r="X884" s="987"/>
      <c r="Y884" s="987"/>
      <c r="Z884" s="987">
        <f t="shared" si="228"/>
        <v>0</v>
      </c>
      <c r="AA884" s="987"/>
      <c r="AB884" s="987">
        <f t="shared" si="238"/>
        <v>82.61</v>
      </c>
      <c r="AC884" s="987">
        <f t="shared" si="238"/>
        <v>0</v>
      </c>
      <c r="AD884" s="987">
        <f t="shared" si="238"/>
        <v>0</v>
      </c>
      <c r="AE884" s="987">
        <f t="shared" si="238"/>
        <v>0</v>
      </c>
      <c r="AF884" s="987">
        <f t="shared" si="238"/>
        <v>0</v>
      </c>
      <c r="AG884" s="987">
        <f t="shared" si="238"/>
        <v>0</v>
      </c>
      <c r="AH884" s="987">
        <f t="shared" si="238"/>
        <v>0</v>
      </c>
      <c r="AI884" s="987">
        <f t="shared" si="238"/>
        <v>0</v>
      </c>
      <c r="AJ884" s="987">
        <f t="shared" si="238"/>
        <v>0</v>
      </c>
      <c r="AK884" s="987">
        <f t="shared" si="238"/>
        <v>0</v>
      </c>
      <c r="AL884" s="987">
        <f t="shared" si="239"/>
        <v>0</v>
      </c>
      <c r="AM884" s="987">
        <f t="shared" si="239"/>
        <v>0</v>
      </c>
      <c r="AN884" s="987">
        <f t="shared" si="239"/>
        <v>0</v>
      </c>
      <c r="AO884" s="987">
        <f t="shared" si="239"/>
        <v>0</v>
      </c>
      <c r="AP884" s="987">
        <f t="shared" si="239"/>
        <v>0</v>
      </c>
      <c r="AQ884" s="987">
        <f t="shared" si="239"/>
        <v>0</v>
      </c>
      <c r="AR884" s="987">
        <f t="shared" si="239"/>
        <v>0</v>
      </c>
    </row>
    <row r="885" spans="2:44">
      <c r="B885" s="948">
        <v>269</v>
      </c>
      <c r="C885" s="950" t="s">
        <v>3520</v>
      </c>
      <c r="D885" s="951">
        <v>295</v>
      </c>
      <c r="E885" s="951" t="s">
        <v>3538</v>
      </c>
      <c r="F885" s="948" t="s">
        <v>5096</v>
      </c>
      <c r="G885" s="949">
        <v>45069</v>
      </c>
      <c r="H885" s="948" t="s">
        <v>5097</v>
      </c>
      <c r="I885" s="948" t="s">
        <v>5051</v>
      </c>
      <c r="J885" s="948" t="s">
        <v>488</v>
      </c>
      <c r="K885" s="948" t="s">
        <v>3557</v>
      </c>
      <c r="L885" s="960">
        <v>54</v>
      </c>
      <c r="M885" s="987">
        <v>23.55</v>
      </c>
      <c r="N885" s="987">
        <v>4.71</v>
      </c>
      <c r="O885" s="987">
        <f t="shared" si="227"/>
        <v>28.26</v>
      </c>
      <c r="P885" s="987" t="s">
        <v>3404</v>
      </c>
      <c r="Q885" s="987"/>
      <c r="R885" s="987"/>
      <c r="S885" s="987"/>
      <c r="T885" s="987"/>
      <c r="U885" s="987"/>
      <c r="V885" s="987"/>
      <c r="W885" s="987">
        <f t="shared" si="237"/>
        <v>28.26</v>
      </c>
      <c r="X885" s="987"/>
      <c r="Y885" s="987"/>
      <c r="Z885" s="987">
        <f t="shared" si="228"/>
        <v>0</v>
      </c>
      <c r="AA885" s="987"/>
      <c r="AB885" s="987">
        <f t="shared" si="238"/>
        <v>23.55</v>
      </c>
      <c r="AC885" s="987">
        <f t="shared" si="238"/>
        <v>0</v>
      </c>
      <c r="AD885" s="987">
        <f t="shared" si="238"/>
        <v>0</v>
      </c>
      <c r="AE885" s="987">
        <f t="shared" si="238"/>
        <v>0</v>
      </c>
      <c r="AF885" s="987">
        <f t="shared" si="238"/>
        <v>0</v>
      </c>
      <c r="AG885" s="987">
        <f t="shared" si="238"/>
        <v>0</v>
      </c>
      <c r="AH885" s="987">
        <f t="shared" si="238"/>
        <v>0</v>
      </c>
      <c r="AI885" s="987">
        <f t="shared" si="238"/>
        <v>0</v>
      </c>
      <c r="AJ885" s="987">
        <f t="shared" si="238"/>
        <v>0</v>
      </c>
      <c r="AK885" s="987">
        <f t="shared" si="238"/>
        <v>0</v>
      </c>
      <c r="AL885" s="987">
        <f t="shared" si="239"/>
        <v>0</v>
      </c>
      <c r="AM885" s="987">
        <f t="shared" si="239"/>
        <v>0</v>
      </c>
      <c r="AN885" s="987">
        <f t="shared" si="239"/>
        <v>0</v>
      </c>
      <c r="AO885" s="987">
        <f t="shared" si="239"/>
        <v>0</v>
      </c>
      <c r="AP885" s="987">
        <f t="shared" si="239"/>
        <v>0</v>
      </c>
      <c r="AQ885" s="987">
        <f t="shared" si="239"/>
        <v>0</v>
      </c>
      <c r="AR885" s="987">
        <f t="shared" si="239"/>
        <v>0</v>
      </c>
    </row>
    <row r="886" spans="2:44">
      <c r="B886" s="948">
        <v>270</v>
      </c>
      <c r="C886" s="950" t="s">
        <v>3520</v>
      </c>
      <c r="D886" s="951">
        <v>296</v>
      </c>
      <c r="E886" s="951" t="s">
        <v>3538</v>
      </c>
      <c r="F886" s="948" t="s">
        <v>5098</v>
      </c>
      <c r="G886" s="949">
        <v>45009</v>
      </c>
      <c r="H886" s="948" t="s">
        <v>5099</v>
      </c>
      <c r="I886" s="948" t="s">
        <v>5051</v>
      </c>
      <c r="J886" s="948" t="s">
        <v>488</v>
      </c>
      <c r="K886" s="948" t="s">
        <v>3557</v>
      </c>
      <c r="L886" s="960">
        <v>54</v>
      </c>
      <c r="M886" s="987">
        <v>8.24</v>
      </c>
      <c r="N886" s="987">
        <v>1.65</v>
      </c>
      <c r="O886" s="987">
        <f t="shared" si="227"/>
        <v>9.89</v>
      </c>
      <c r="P886" s="987" t="s">
        <v>2748</v>
      </c>
      <c r="Q886" s="987"/>
      <c r="R886" s="987"/>
      <c r="S886" s="987"/>
      <c r="T886" s="987"/>
      <c r="U886" s="987"/>
      <c r="V886" s="987"/>
      <c r="W886" s="987">
        <f t="shared" si="237"/>
        <v>9.89</v>
      </c>
      <c r="X886" s="987"/>
      <c r="Y886" s="987"/>
      <c r="Z886" s="987">
        <f t="shared" si="228"/>
        <v>0</v>
      </c>
      <c r="AA886" s="987"/>
      <c r="AB886" s="987">
        <f t="shared" si="238"/>
        <v>8.24</v>
      </c>
      <c r="AC886" s="987">
        <f t="shared" si="238"/>
        <v>0</v>
      </c>
      <c r="AD886" s="987">
        <f t="shared" si="238"/>
        <v>0</v>
      </c>
      <c r="AE886" s="987">
        <f t="shared" si="238"/>
        <v>0</v>
      </c>
      <c r="AF886" s="987">
        <f t="shared" si="238"/>
        <v>0</v>
      </c>
      <c r="AG886" s="987">
        <f t="shared" si="238"/>
        <v>0</v>
      </c>
      <c r="AH886" s="987">
        <f t="shared" si="238"/>
        <v>0</v>
      </c>
      <c r="AI886" s="987">
        <f t="shared" si="238"/>
        <v>0</v>
      </c>
      <c r="AJ886" s="987">
        <f t="shared" si="238"/>
        <v>0</v>
      </c>
      <c r="AK886" s="987">
        <f t="shared" si="238"/>
        <v>0</v>
      </c>
      <c r="AL886" s="987">
        <f t="shared" si="239"/>
        <v>0</v>
      </c>
      <c r="AM886" s="987">
        <f t="shared" si="239"/>
        <v>0</v>
      </c>
      <c r="AN886" s="987">
        <f t="shared" si="239"/>
        <v>0</v>
      </c>
      <c r="AO886" s="987">
        <f t="shared" si="239"/>
        <v>0</v>
      </c>
      <c r="AP886" s="987">
        <f t="shared" si="239"/>
        <v>0</v>
      </c>
      <c r="AQ886" s="987">
        <f t="shared" si="239"/>
        <v>0</v>
      </c>
      <c r="AR886" s="987">
        <f t="shared" si="239"/>
        <v>0</v>
      </c>
    </row>
    <row r="887" spans="2:44">
      <c r="B887" s="948">
        <v>271</v>
      </c>
      <c r="C887" s="950" t="s">
        <v>3520</v>
      </c>
      <c r="D887" s="951">
        <v>297</v>
      </c>
      <c r="E887" s="951" t="s">
        <v>3538</v>
      </c>
      <c r="F887" s="948" t="s">
        <v>5100</v>
      </c>
      <c r="G887" s="949">
        <v>45016</v>
      </c>
      <c r="H887" s="948" t="s">
        <v>5101</v>
      </c>
      <c r="I887" s="948" t="s">
        <v>5051</v>
      </c>
      <c r="J887" s="948" t="s">
        <v>488</v>
      </c>
      <c r="K887" s="948" t="s">
        <v>3557</v>
      </c>
      <c r="L887" s="960">
        <v>54</v>
      </c>
      <c r="M887" s="987">
        <v>5.0600000000000005</v>
      </c>
      <c r="N887" s="987">
        <v>1.01</v>
      </c>
      <c r="O887" s="987">
        <f t="shared" si="227"/>
        <v>6.07</v>
      </c>
      <c r="P887" s="987" t="s">
        <v>2748</v>
      </c>
      <c r="Q887" s="987"/>
      <c r="R887" s="987"/>
      <c r="S887" s="987"/>
      <c r="T887" s="987"/>
      <c r="U887" s="987"/>
      <c r="V887" s="987"/>
      <c r="W887" s="987">
        <f t="shared" si="237"/>
        <v>6.07</v>
      </c>
      <c r="X887" s="987"/>
      <c r="Y887" s="987"/>
      <c r="Z887" s="987">
        <f t="shared" si="228"/>
        <v>0</v>
      </c>
      <c r="AA887" s="987"/>
      <c r="AB887" s="987">
        <f t="shared" si="238"/>
        <v>5.0600000000000005</v>
      </c>
      <c r="AC887" s="987">
        <f t="shared" si="238"/>
        <v>0</v>
      </c>
      <c r="AD887" s="987">
        <f t="shared" si="238"/>
        <v>0</v>
      </c>
      <c r="AE887" s="987">
        <f t="shared" si="238"/>
        <v>0</v>
      </c>
      <c r="AF887" s="987">
        <f t="shared" si="238"/>
        <v>0</v>
      </c>
      <c r="AG887" s="987">
        <f t="shared" si="238"/>
        <v>0</v>
      </c>
      <c r="AH887" s="987">
        <f t="shared" si="238"/>
        <v>0</v>
      </c>
      <c r="AI887" s="987">
        <f t="shared" si="238"/>
        <v>0</v>
      </c>
      <c r="AJ887" s="987">
        <f t="shared" si="238"/>
        <v>0</v>
      </c>
      <c r="AK887" s="987">
        <f t="shared" si="238"/>
        <v>0</v>
      </c>
      <c r="AL887" s="987">
        <f t="shared" si="239"/>
        <v>0</v>
      </c>
      <c r="AM887" s="987">
        <f t="shared" si="239"/>
        <v>0</v>
      </c>
      <c r="AN887" s="987">
        <f t="shared" si="239"/>
        <v>0</v>
      </c>
      <c r="AO887" s="987">
        <f t="shared" si="239"/>
        <v>0</v>
      </c>
      <c r="AP887" s="987">
        <f t="shared" si="239"/>
        <v>0</v>
      </c>
      <c r="AQ887" s="987">
        <f t="shared" si="239"/>
        <v>0</v>
      </c>
      <c r="AR887" s="987">
        <f t="shared" si="239"/>
        <v>0</v>
      </c>
    </row>
    <row r="888" spans="2:44">
      <c r="B888" s="948">
        <v>272</v>
      </c>
      <c r="C888" s="950" t="s">
        <v>3520</v>
      </c>
      <c r="D888" s="951">
        <v>298</v>
      </c>
      <c r="E888" s="951" t="s">
        <v>3538</v>
      </c>
      <c r="F888" s="948" t="s">
        <v>5102</v>
      </c>
      <c r="G888" s="949">
        <v>45000</v>
      </c>
      <c r="H888" s="948" t="s">
        <v>5103</v>
      </c>
      <c r="I888" s="948" t="s">
        <v>5051</v>
      </c>
      <c r="J888" s="948" t="s">
        <v>488</v>
      </c>
      <c r="K888" s="948" t="s">
        <v>3557</v>
      </c>
      <c r="L888" s="960">
        <v>54</v>
      </c>
      <c r="M888" s="987">
        <v>32.010000000000005</v>
      </c>
      <c r="N888" s="987">
        <v>6.4</v>
      </c>
      <c r="O888" s="987">
        <f t="shared" si="227"/>
        <v>38.410000000000004</v>
      </c>
      <c r="P888" s="987" t="s">
        <v>3413</v>
      </c>
      <c r="Q888" s="987"/>
      <c r="R888" s="987"/>
      <c r="S888" s="987"/>
      <c r="T888" s="987"/>
      <c r="U888" s="987"/>
      <c r="V888" s="987"/>
      <c r="W888" s="987">
        <f t="shared" si="237"/>
        <v>38.410000000000004</v>
      </c>
      <c r="X888" s="987"/>
      <c r="Y888" s="987"/>
      <c r="Z888" s="987">
        <f t="shared" si="228"/>
        <v>0</v>
      </c>
      <c r="AA888" s="987"/>
      <c r="AB888" s="987">
        <f t="shared" ref="AB888:AK897" si="240">IF(AB$6-$L888=0,$M888,0)</f>
        <v>32.010000000000005</v>
      </c>
      <c r="AC888" s="987">
        <f t="shared" si="240"/>
        <v>0</v>
      </c>
      <c r="AD888" s="987">
        <f t="shared" si="240"/>
        <v>0</v>
      </c>
      <c r="AE888" s="987">
        <f t="shared" si="240"/>
        <v>0</v>
      </c>
      <c r="AF888" s="987">
        <f t="shared" si="240"/>
        <v>0</v>
      </c>
      <c r="AG888" s="987">
        <f t="shared" si="240"/>
        <v>0</v>
      </c>
      <c r="AH888" s="987">
        <f t="shared" si="240"/>
        <v>0</v>
      </c>
      <c r="AI888" s="987">
        <f t="shared" si="240"/>
        <v>0</v>
      </c>
      <c r="AJ888" s="987">
        <f t="shared" si="240"/>
        <v>0</v>
      </c>
      <c r="AK888" s="987">
        <f t="shared" si="240"/>
        <v>0</v>
      </c>
      <c r="AL888" s="987">
        <f t="shared" ref="AL888:AR897" si="241">IF(AL$6-$L888=0,$M888,0)</f>
        <v>0</v>
      </c>
      <c r="AM888" s="987">
        <f t="shared" si="241"/>
        <v>0</v>
      </c>
      <c r="AN888" s="987">
        <f t="shared" si="241"/>
        <v>0</v>
      </c>
      <c r="AO888" s="987">
        <f t="shared" si="241"/>
        <v>0</v>
      </c>
      <c r="AP888" s="987">
        <f t="shared" si="241"/>
        <v>0</v>
      </c>
      <c r="AQ888" s="987">
        <f t="shared" si="241"/>
        <v>0</v>
      </c>
      <c r="AR888" s="987">
        <f t="shared" si="241"/>
        <v>0</v>
      </c>
    </row>
    <row r="889" spans="2:44">
      <c r="B889" s="948">
        <v>273</v>
      </c>
      <c r="C889" s="950" t="s">
        <v>3520</v>
      </c>
      <c r="D889" s="951">
        <v>299</v>
      </c>
      <c r="E889" s="951" t="s">
        <v>3538</v>
      </c>
      <c r="F889" s="948" t="s">
        <v>5104</v>
      </c>
      <c r="G889" s="949">
        <v>45012</v>
      </c>
      <c r="H889" s="948" t="s">
        <v>5105</v>
      </c>
      <c r="I889" s="948" t="s">
        <v>5051</v>
      </c>
      <c r="J889" s="948" t="s">
        <v>488</v>
      </c>
      <c r="K889" s="948" t="s">
        <v>3557</v>
      </c>
      <c r="L889" s="960">
        <v>54</v>
      </c>
      <c r="M889" s="987">
        <v>39.96</v>
      </c>
      <c r="N889" s="987">
        <v>7.99</v>
      </c>
      <c r="O889" s="987">
        <f t="shared" si="227"/>
        <v>47.95</v>
      </c>
      <c r="P889" s="987" t="s">
        <v>2748</v>
      </c>
      <c r="Q889" s="987"/>
      <c r="R889" s="987"/>
      <c r="S889" s="987"/>
      <c r="T889" s="987"/>
      <c r="U889" s="987"/>
      <c r="V889" s="987"/>
      <c r="W889" s="987">
        <f t="shared" si="237"/>
        <v>47.95</v>
      </c>
      <c r="X889" s="987"/>
      <c r="Y889" s="987"/>
      <c r="Z889" s="987">
        <f t="shared" si="228"/>
        <v>0</v>
      </c>
      <c r="AA889" s="987"/>
      <c r="AB889" s="987">
        <f t="shared" si="240"/>
        <v>39.96</v>
      </c>
      <c r="AC889" s="987">
        <f t="shared" si="240"/>
        <v>0</v>
      </c>
      <c r="AD889" s="987">
        <f t="shared" si="240"/>
        <v>0</v>
      </c>
      <c r="AE889" s="987">
        <f t="shared" si="240"/>
        <v>0</v>
      </c>
      <c r="AF889" s="987">
        <f t="shared" si="240"/>
        <v>0</v>
      </c>
      <c r="AG889" s="987">
        <f t="shared" si="240"/>
        <v>0</v>
      </c>
      <c r="AH889" s="987">
        <f t="shared" si="240"/>
        <v>0</v>
      </c>
      <c r="AI889" s="987">
        <f t="shared" si="240"/>
        <v>0</v>
      </c>
      <c r="AJ889" s="987">
        <f t="shared" si="240"/>
        <v>0</v>
      </c>
      <c r="AK889" s="987">
        <f t="shared" si="240"/>
        <v>0</v>
      </c>
      <c r="AL889" s="987">
        <f t="shared" si="241"/>
        <v>0</v>
      </c>
      <c r="AM889" s="987">
        <f t="shared" si="241"/>
        <v>0</v>
      </c>
      <c r="AN889" s="987">
        <f t="shared" si="241"/>
        <v>0</v>
      </c>
      <c r="AO889" s="987">
        <f t="shared" si="241"/>
        <v>0</v>
      </c>
      <c r="AP889" s="987">
        <f t="shared" si="241"/>
        <v>0</v>
      </c>
      <c r="AQ889" s="987">
        <f t="shared" si="241"/>
        <v>0</v>
      </c>
      <c r="AR889" s="987">
        <f t="shared" si="241"/>
        <v>0</v>
      </c>
    </row>
    <row r="890" spans="2:44">
      <c r="B890" s="948">
        <v>274</v>
      </c>
      <c r="C890" s="950" t="s">
        <v>3520</v>
      </c>
      <c r="D890" s="951">
        <v>300</v>
      </c>
      <c r="E890" s="951" t="s">
        <v>3538</v>
      </c>
      <c r="F890" s="948" t="s">
        <v>5106</v>
      </c>
      <c r="G890" s="949">
        <v>45068</v>
      </c>
      <c r="H890" s="948" t="s">
        <v>5107</v>
      </c>
      <c r="I890" s="948" t="s">
        <v>5051</v>
      </c>
      <c r="J890" s="948" t="s">
        <v>488</v>
      </c>
      <c r="K890" s="948" t="s">
        <v>3557</v>
      </c>
      <c r="L890" s="960">
        <v>54</v>
      </c>
      <c r="M890" s="987">
        <v>39.96</v>
      </c>
      <c r="N890" s="987">
        <v>7.99</v>
      </c>
      <c r="O890" s="987">
        <f t="shared" si="227"/>
        <v>47.95</v>
      </c>
      <c r="P890" s="987" t="s">
        <v>3404</v>
      </c>
      <c r="Q890" s="987"/>
      <c r="R890" s="987"/>
      <c r="S890" s="987"/>
      <c r="T890" s="987"/>
      <c r="U890" s="987"/>
      <c r="V890" s="987"/>
      <c r="W890" s="987">
        <f t="shared" si="237"/>
        <v>47.95</v>
      </c>
      <c r="X890" s="987"/>
      <c r="Y890" s="987"/>
      <c r="Z890" s="987">
        <f t="shared" si="228"/>
        <v>0</v>
      </c>
      <c r="AA890" s="987"/>
      <c r="AB890" s="987">
        <f t="shared" si="240"/>
        <v>39.96</v>
      </c>
      <c r="AC890" s="987">
        <f t="shared" si="240"/>
        <v>0</v>
      </c>
      <c r="AD890" s="987">
        <f t="shared" si="240"/>
        <v>0</v>
      </c>
      <c r="AE890" s="987">
        <f t="shared" si="240"/>
        <v>0</v>
      </c>
      <c r="AF890" s="987">
        <f t="shared" si="240"/>
        <v>0</v>
      </c>
      <c r="AG890" s="987">
        <f t="shared" si="240"/>
        <v>0</v>
      </c>
      <c r="AH890" s="987">
        <f t="shared" si="240"/>
        <v>0</v>
      </c>
      <c r="AI890" s="987">
        <f t="shared" si="240"/>
        <v>0</v>
      </c>
      <c r="AJ890" s="987">
        <f t="shared" si="240"/>
        <v>0</v>
      </c>
      <c r="AK890" s="987">
        <f t="shared" si="240"/>
        <v>0</v>
      </c>
      <c r="AL890" s="987">
        <f t="shared" si="241"/>
        <v>0</v>
      </c>
      <c r="AM890" s="987">
        <f t="shared" si="241"/>
        <v>0</v>
      </c>
      <c r="AN890" s="987">
        <f t="shared" si="241"/>
        <v>0</v>
      </c>
      <c r="AO890" s="987">
        <f t="shared" si="241"/>
        <v>0</v>
      </c>
      <c r="AP890" s="987">
        <f t="shared" si="241"/>
        <v>0</v>
      </c>
      <c r="AQ890" s="987">
        <f t="shared" si="241"/>
        <v>0</v>
      </c>
      <c r="AR890" s="987">
        <f t="shared" si="241"/>
        <v>0</v>
      </c>
    </row>
    <row r="891" spans="2:44">
      <c r="B891" s="948">
        <v>275</v>
      </c>
      <c r="C891" s="950" t="s">
        <v>3520</v>
      </c>
      <c r="D891" s="951">
        <v>301</v>
      </c>
      <c r="E891" s="951" t="s">
        <v>3538</v>
      </c>
      <c r="F891" s="948" t="s">
        <v>5108</v>
      </c>
      <c r="G891" s="949">
        <v>45049</v>
      </c>
      <c r="H891" s="948" t="s">
        <v>5109</v>
      </c>
      <c r="I891" s="948" t="s">
        <v>5051</v>
      </c>
      <c r="J891" s="948" t="s">
        <v>488</v>
      </c>
      <c r="K891" s="948" t="s">
        <v>3557</v>
      </c>
      <c r="L891" s="960">
        <v>54</v>
      </c>
      <c r="M891" s="987">
        <v>18.77</v>
      </c>
      <c r="N891" s="987">
        <v>3.75</v>
      </c>
      <c r="O891" s="987">
        <f t="shared" si="227"/>
        <v>22.52</v>
      </c>
      <c r="P891" s="987" t="s">
        <v>3408</v>
      </c>
      <c r="Q891" s="987"/>
      <c r="R891" s="987"/>
      <c r="S891" s="987"/>
      <c r="T891" s="987"/>
      <c r="U891" s="987"/>
      <c r="V891" s="987"/>
      <c r="W891" s="987">
        <f t="shared" si="237"/>
        <v>22.52</v>
      </c>
      <c r="X891" s="987"/>
      <c r="Y891" s="987"/>
      <c r="Z891" s="987">
        <f t="shared" si="228"/>
        <v>0</v>
      </c>
      <c r="AA891" s="987"/>
      <c r="AB891" s="987">
        <f t="shared" si="240"/>
        <v>18.77</v>
      </c>
      <c r="AC891" s="987">
        <f t="shared" si="240"/>
        <v>0</v>
      </c>
      <c r="AD891" s="987">
        <f t="shared" si="240"/>
        <v>0</v>
      </c>
      <c r="AE891" s="987">
        <f t="shared" si="240"/>
        <v>0</v>
      </c>
      <c r="AF891" s="987">
        <f t="shared" si="240"/>
        <v>0</v>
      </c>
      <c r="AG891" s="987">
        <f t="shared" si="240"/>
        <v>0</v>
      </c>
      <c r="AH891" s="987">
        <f t="shared" si="240"/>
        <v>0</v>
      </c>
      <c r="AI891" s="987">
        <f t="shared" si="240"/>
        <v>0</v>
      </c>
      <c r="AJ891" s="987">
        <f t="shared" si="240"/>
        <v>0</v>
      </c>
      <c r="AK891" s="987">
        <f t="shared" si="240"/>
        <v>0</v>
      </c>
      <c r="AL891" s="987">
        <f t="shared" si="241"/>
        <v>0</v>
      </c>
      <c r="AM891" s="987">
        <f t="shared" si="241"/>
        <v>0</v>
      </c>
      <c r="AN891" s="987">
        <f t="shared" si="241"/>
        <v>0</v>
      </c>
      <c r="AO891" s="987">
        <f t="shared" si="241"/>
        <v>0</v>
      </c>
      <c r="AP891" s="987">
        <f t="shared" si="241"/>
        <v>0</v>
      </c>
      <c r="AQ891" s="987">
        <f t="shared" si="241"/>
        <v>0</v>
      </c>
      <c r="AR891" s="987">
        <f t="shared" si="241"/>
        <v>0</v>
      </c>
    </row>
    <row r="892" spans="2:44">
      <c r="B892" s="948">
        <v>276</v>
      </c>
      <c r="C892" s="950" t="s">
        <v>3520</v>
      </c>
      <c r="D892" s="951">
        <v>302</v>
      </c>
      <c r="E892" s="951" t="s">
        <v>3538</v>
      </c>
      <c r="F892" s="948" t="s">
        <v>5110</v>
      </c>
      <c r="G892" s="949">
        <v>45049</v>
      </c>
      <c r="H892" s="948" t="s">
        <v>5111</v>
      </c>
      <c r="I892" s="948" t="s">
        <v>5051</v>
      </c>
      <c r="J892" s="948" t="s">
        <v>488</v>
      </c>
      <c r="K892" s="948" t="s">
        <v>3557</v>
      </c>
      <c r="L892" s="960">
        <v>54</v>
      </c>
      <c r="M892" s="987">
        <v>42.489999999999995</v>
      </c>
      <c r="N892" s="987">
        <v>8.5</v>
      </c>
      <c r="O892" s="987">
        <f t="shared" si="227"/>
        <v>50.989999999999995</v>
      </c>
      <c r="P892" s="987" t="s">
        <v>3408</v>
      </c>
      <c r="Q892" s="987"/>
      <c r="R892" s="987"/>
      <c r="S892" s="987"/>
      <c r="T892" s="987"/>
      <c r="U892" s="987"/>
      <c r="V892" s="987"/>
      <c r="W892" s="987">
        <f t="shared" si="237"/>
        <v>50.989999999999995</v>
      </c>
      <c r="X892" s="987"/>
      <c r="Y892" s="987"/>
      <c r="Z892" s="987">
        <f t="shared" si="228"/>
        <v>0</v>
      </c>
      <c r="AA892" s="987"/>
      <c r="AB892" s="987">
        <f t="shared" si="240"/>
        <v>42.489999999999995</v>
      </c>
      <c r="AC892" s="987">
        <f t="shared" si="240"/>
        <v>0</v>
      </c>
      <c r="AD892" s="987">
        <f t="shared" si="240"/>
        <v>0</v>
      </c>
      <c r="AE892" s="987">
        <f t="shared" si="240"/>
        <v>0</v>
      </c>
      <c r="AF892" s="987">
        <f t="shared" si="240"/>
        <v>0</v>
      </c>
      <c r="AG892" s="987">
        <f t="shared" si="240"/>
        <v>0</v>
      </c>
      <c r="AH892" s="987">
        <f t="shared" si="240"/>
        <v>0</v>
      </c>
      <c r="AI892" s="987">
        <f t="shared" si="240"/>
        <v>0</v>
      </c>
      <c r="AJ892" s="987">
        <f t="shared" si="240"/>
        <v>0</v>
      </c>
      <c r="AK892" s="987">
        <f t="shared" si="240"/>
        <v>0</v>
      </c>
      <c r="AL892" s="987">
        <f t="shared" si="241"/>
        <v>0</v>
      </c>
      <c r="AM892" s="987">
        <f t="shared" si="241"/>
        <v>0</v>
      </c>
      <c r="AN892" s="987">
        <f t="shared" si="241"/>
        <v>0</v>
      </c>
      <c r="AO892" s="987">
        <f t="shared" si="241"/>
        <v>0</v>
      </c>
      <c r="AP892" s="987">
        <f t="shared" si="241"/>
        <v>0</v>
      </c>
      <c r="AQ892" s="987">
        <f t="shared" si="241"/>
        <v>0</v>
      </c>
      <c r="AR892" s="987">
        <f t="shared" si="241"/>
        <v>0</v>
      </c>
    </row>
    <row r="893" spans="2:44">
      <c r="B893" s="948">
        <v>277</v>
      </c>
      <c r="C893" s="950" t="s">
        <v>3520</v>
      </c>
      <c r="D893" s="951">
        <v>303</v>
      </c>
      <c r="E893" s="951" t="s">
        <v>3538</v>
      </c>
      <c r="F893" s="948" t="s">
        <v>5112</v>
      </c>
      <c r="G893" s="949">
        <v>45013</v>
      </c>
      <c r="H893" s="948" t="s">
        <v>5113</v>
      </c>
      <c r="I893" s="948" t="s">
        <v>5051</v>
      </c>
      <c r="J893" s="948" t="s">
        <v>488</v>
      </c>
      <c r="K893" s="948" t="s">
        <v>3557</v>
      </c>
      <c r="L893" s="960">
        <v>54</v>
      </c>
      <c r="M893" s="987">
        <v>11.629999999999999</v>
      </c>
      <c r="N893" s="987">
        <v>2.33</v>
      </c>
      <c r="O893" s="987">
        <f t="shared" si="227"/>
        <v>13.959999999999999</v>
      </c>
      <c r="P893" s="987" t="s">
        <v>2748</v>
      </c>
      <c r="Q893" s="987"/>
      <c r="R893" s="987"/>
      <c r="S893" s="987"/>
      <c r="T893" s="987"/>
      <c r="U893" s="987"/>
      <c r="V893" s="987"/>
      <c r="W893" s="987">
        <f t="shared" si="237"/>
        <v>13.959999999999999</v>
      </c>
      <c r="X893" s="987"/>
      <c r="Y893" s="987"/>
      <c r="Z893" s="987">
        <f t="shared" si="228"/>
        <v>0</v>
      </c>
      <c r="AA893" s="987"/>
      <c r="AB893" s="987">
        <f t="shared" si="240"/>
        <v>11.629999999999999</v>
      </c>
      <c r="AC893" s="987">
        <f t="shared" si="240"/>
        <v>0</v>
      </c>
      <c r="AD893" s="987">
        <f t="shared" si="240"/>
        <v>0</v>
      </c>
      <c r="AE893" s="987">
        <f t="shared" si="240"/>
        <v>0</v>
      </c>
      <c r="AF893" s="987">
        <f t="shared" si="240"/>
        <v>0</v>
      </c>
      <c r="AG893" s="987">
        <f t="shared" si="240"/>
        <v>0</v>
      </c>
      <c r="AH893" s="987">
        <f t="shared" si="240"/>
        <v>0</v>
      </c>
      <c r="AI893" s="987">
        <f t="shared" si="240"/>
        <v>0</v>
      </c>
      <c r="AJ893" s="987">
        <f t="shared" si="240"/>
        <v>0</v>
      </c>
      <c r="AK893" s="987">
        <f t="shared" si="240"/>
        <v>0</v>
      </c>
      <c r="AL893" s="987">
        <f t="shared" si="241"/>
        <v>0</v>
      </c>
      <c r="AM893" s="987">
        <f t="shared" si="241"/>
        <v>0</v>
      </c>
      <c r="AN893" s="987">
        <f t="shared" si="241"/>
        <v>0</v>
      </c>
      <c r="AO893" s="987">
        <f t="shared" si="241"/>
        <v>0</v>
      </c>
      <c r="AP893" s="987">
        <f t="shared" si="241"/>
        <v>0</v>
      </c>
      <c r="AQ893" s="987">
        <f t="shared" si="241"/>
        <v>0</v>
      </c>
      <c r="AR893" s="987">
        <f t="shared" si="241"/>
        <v>0</v>
      </c>
    </row>
    <row r="894" spans="2:44">
      <c r="B894" s="948">
        <v>278</v>
      </c>
      <c r="C894" s="950" t="s">
        <v>3520</v>
      </c>
      <c r="D894" s="951">
        <v>304</v>
      </c>
      <c r="E894" s="951" t="s">
        <v>3538</v>
      </c>
      <c r="F894" s="948" t="s">
        <v>5114</v>
      </c>
      <c r="G894" s="949">
        <v>44992</v>
      </c>
      <c r="H894" s="948" t="s">
        <v>5115</v>
      </c>
      <c r="I894" s="948" t="s">
        <v>5051</v>
      </c>
      <c r="J894" s="948" t="s">
        <v>488</v>
      </c>
      <c r="K894" s="948" t="s">
        <v>3557</v>
      </c>
      <c r="L894" s="960">
        <v>54</v>
      </c>
      <c r="M894" s="987">
        <v>26.54</v>
      </c>
      <c r="N894" s="987">
        <v>5.3100000000000005</v>
      </c>
      <c r="O894" s="987">
        <f t="shared" si="227"/>
        <v>31.85</v>
      </c>
      <c r="P894" s="987" t="s">
        <v>3407</v>
      </c>
      <c r="Q894" s="987"/>
      <c r="R894" s="987"/>
      <c r="S894" s="987"/>
      <c r="T894" s="987"/>
      <c r="U894" s="987"/>
      <c r="V894" s="987"/>
      <c r="W894" s="987">
        <f t="shared" si="237"/>
        <v>31.85</v>
      </c>
      <c r="X894" s="987"/>
      <c r="Y894" s="987"/>
      <c r="Z894" s="987">
        <f t="shared" si="228"/>
        <v>0</v>
      </c>
      <c r="AA894" s="987"/>
      <c r="AB894" s="987">
        <f t="shared" si="240"/>
        <v>26.54</v>
      </c>
      <c r="AC894" s="987">
        <f t="shared" si="240"/>
        <v>0</v>
      </c>
      <c r="AD894" s="987">
        <f t="shared" si="240"/>
        <v>0</v>
      </c>
      <c r="AE894" s="987">
        <f t="shared" si="240"/>
        <v>0</v>
      </c>
      <c r="AF894" s="987">
        <f t="shared" si="240"/>
        <v>0</v>
      </c>
      <c r="AG894" s="987">
        <f t="shared" si="240"/>
        <v>0</v>
      </c>
      <c r="AH894" s="987">
        <f t="shared" si="240"/>
        <v>0</v>
      </c>
      <c r="AI894" s="987">
        <f t="shared" si="240"/>
        <v>0</v>
      </c>
      <c r="AJ894" s="987">
        <f t="shared" si="240"/>
        <v>0</v>
      </c>
      <c r="AK894" s="987">
        <f t="shared" si="240"/>
        <v>0</v>
      </c>
      <c r="AL894" s="987">
        <f t="shared" si="241"/>
        <v>0</v>
      </c>
      <c r="AM894" s="987">
        <f t="shared" si="241"/>
        <v>0</v>
      </c>
      <c r="AN894" s="987">
        <f t="shared" si="241"/>
        <v>0</v>
      </c>
      <c r="AO894" s="987">
        <f t="shared" si="241"/>
        <v>0</v>
      </c>
      <c r="AP894" s="987">
        <f t="shared" si="241"/>
        <v>0</v>
      </c>
      <c r="AQ894" s="987">
        <f t="shared" si="241"/>
        <v>0</v>
      </c>
      <c r="AR894" s="987">
        <f t="shared" si="241"/>
        <v>0</v>
      </c>
    </row>
    <row r="895" spans="2:44">
      <c r="B895" s="948">
        <v>279</v>
      </c>
      <c r="C895" s="950" t="s">
        <v>3520</v>
      </c>
      <c r="D895" s="951">
        <v>305</v>
      </c>
      <c r="E895" s="951" t="s">
        <v>3538</v>
      </c>
      <c r="F895" s="948" t="s">
        <v>5116</v>
      </c>
      <c r="G895" s="949">
        <v>45059</v>
      </c>
      <c r="H895" s="948" t="s">
        <v>5117</v>
      </c>
      <c r="I895" s="948" t="s">
        <v>5051</v>
      </c>
      <c r="J895" s="948" t="s">
        <v>488</v>
      </c>
      <c r="K895" s="948" t="s">
        <v>3557</v>
      </c>
      <c r="L895" s="960">
        <v>54</v>
      </c>
      <c r="M895" s="987">
        <v>8.66</v>
      </c>
      <c r="N895" s="987">
        <v>1.73</v>
      </c>
      <c r="O895" s="987">
        <f t="shared" si="227"/>
        <v>10.39</v>
      </c>
      <c r="P895" s="987" t="s">
        <v>3408</v>
      </c>
      <c r="Q895" s="987"/>
      <c r="R895" s="987"/>
      <c r="S895" s="987"/>
      <c r="T895" s="987"/>
      <c r="U895" s="987"/>
      <c r="V895" s="987"/>
      <c r="W895" s="987">
        <f t="shared" si="237"/>
        <v>10.39</v>
      </c>
      <c r="X895" s="987"/>
      <c r="Y895" s="987"/>
      <c r="Z895" s="987">
        <f t="shared" si="228"/>
        <v>0</v>
      </c>
      <c r="AA895" s="987"/>
      <c r="AB895" s="987">
        <f t="shared" si="240"/>
        <v>8.66</v>
      </c>
      <c r="AC895" s="987">
        <f t="shared" si="240"/>
        <v>0</v>
      </c>
      <c r="AD895" s="987">
        <f t="shared" si="240"/>
        <v>0</v>
      </c>
      <c r="AE895" s="987">
        <f t="shared" si="240"/>
        <v>0</v>
      </c>
      <c r="AF895" s="987">
        <f t="shared" si="240"/>
        <v>0</v>
      </c>
      <c r="AG895" s="987">
        <f t="shared" si="240"/>
        <v>0</v>
      </c>
      <c r="AH895" s="987">
        <f t="shared" si="240"/>
        <v>0</v>
      </c>
      <c r="AI895" s="987">
        <f t="shared" si="240"/>
        <v>0</v>
      </c>
      <c r="AJ895" s="987">
        <f t="shared" si="240"/>
        <v>0</v>
      </c>
      <c r="AK895" s="987">
        <f t="shared" si="240"/>
        <v>0</v>
      </c>
      <c r="AL895" s="987">
        <f t="shared" si="241"/>
        <v>0</v>
      </c>
      <c r="AM895" s="987">
        <f t="shared" si="241"/>
        <v>0</v>
      </c>
      <c r="AN895" s="987">
        <f t="shared" si="241"/>
        <v>0</v>
      </c>
      <c r="AO895" s="987">
        <f t="shared" si="241"/>
        <v>0</v>
      </c>
      <c r="AP895" s="987">
        <f t="shared" si="241"/>
        <v>0</v>
      </c>
      <c r="AQ895" s="987">
        <f t="shared" si="241"/>
        <v>0</v>
      </c>
      <c r="AR895" s="987">
        <f t="shared" si="241"/>
        <v>0</v>
      </c>
    </row>
    <row r="896" spans="2:44">
      <c r="B896" s="948">
        <v>280</v>
      </c>
      <c r="C896" s="950" t="s">
        <v>3520</v>
      </c>
      <c r="D896" s="951">
        <v>306</v>
      </c>
      <c r="E896" s="951" t="s">
        <v>3538</v>
      </c>
      <c r="F896" s="948" t="s">
        <v>5118</v>
      </c>
      <c r="G896" s="949">
        <v>44987</v>
      </c>
      <c r="H896" s="948" t="s">
        <v>5119</v>
      </c>
      <c r="I896" s="948" t="s">
        <v>5051</v>
      </c>
      <c r="J896" s="948" t="s">
        <v>488</v>
      </c>
      <c r="K896" s="948" t="s">
        <v>3557</v>
      </c>
      <c r="L896" s="960">
        <v>54</v>
      </c>
      <c r="M896" s="987">
        <v>22.5</v>
      </c>
      <c r="N896" s="987">
        <v>4.5</v>
      </c>
      <c r="O896" s="987">
        <f t="shared" si="227"/>
        <v>27</v>
      </c>
      <c r="P896" s="987" t="s">
        <v>3407</v>
      </c>
      <c r="Q896" s="987"/>
      <c r="R896" s="987"/>
      <c r="S896" s="987"/>
      <c r="T896" s="987"/>
      <c r="U896" s="987"/>
      <c r="V896" s="987"/>
      <c r="W896" s="987">
        <f t="shared" si="237"/>
        <v>27</v>
      </c>
      <c r="X896" s="987"/>
      <c r="Y896" s="987"/>
      <c r="Z896" s="987">
        <f t="shared" si="228"/>
        <v>0</v>
      </c>
      <c r="AA896" s="987"/>
      <c r="AB896" s="987">
        <f t="shared" si="240"/>
        <v>22.5</v>
      </c>
      <c r="AC896" s="987">
        <f t="shared" si="240"/>
        <v>0</v>
      </c>
      <c r="AD896" s="987">
        <f t="shared" si="240"/>
        <v>0</v>
      </c>
      <c r="AE896" s="987">
        <f t="shared" si="240"/>
        <v>0</v>
      </c>
      <c r="AF896" s="987">
        <f t="shared" si="240"/>
        <v>0</v>
      </c>
      <c r="AG896" s="987">
        <f t="shared" si="240"/>
        <v>0</v>
      </c>
      <c r="AH896" s="987">
        <f t="shared" si="240"/>
        <v>0</v>
      </c>
      <c r="AI896" s="987">
        <f t="shared" si="240"/>
        <v>0</v>
      </c>
      <c r="AJ896" s="987">
        <f t="shared" si="240"/>
        <v>0</v>
      </c>
      <c r="AK896" s="987">
        <f t="shared" si="240"/>
        <v>0</v>
      </c>
      <c r="AL896" s="987">
        <f t="shared" si="241"/>
        <v>0</v>
      </c>
      <c r="AM896" s="987">
        <f t="shared" si="241"/>
        <v>0</v>
      </c>
      <c r="AN896" s="987">
        <f t="shared" si="241"/>
        <v>0</v>
      </c>
      <c r="AO896" s="987">
        <f t="shared" si="241"/>
        <v>0</v>
      </c>
      <c r="AP896" s="987">
        <f t="shared" si="241"/>
        <v>0</v>
      </c>
      <c r="AQ896" s="987">
        <f t="shared" si="241"/>
        <v>0</v>
      </c>
      <c r="AR896" s="987">
        <f t="shared" si="241"/>
        <v>0</v>
      </c>
    </row>
    <row r="897" spans="2:44">
      <c r="B897" s="948">
        <v>281</v>
      </c>
      <c r="C897" s="950" t="s">
        <v>3520</v>
      </c>
      <c r="D897" s="951">
        <v>307</v>
      </c>
      <c r="E897" s="951" t="s">
        <v>3538</v>
      </c>
      <c r="F897" s="948" t="s">
        <v>5120</v>
      </c>
      <c r="G897" s="949">
        <v>45014</v>
      </c>
      <c r="H897" s="948" t="s">
        <v>5121</v>
      </c>
      <c r="I897" s="948" t="s">
        <v>5051</v>
      </c>
      <c r="J897" s="948" t="s">
        <v>488</v>
      </c>
      <c r="K897" s="948" t="s">
        <v>3557</v>
      </c>
      <c r="L897" s="960">
        <v>54</v>
      </c>
      <c r="M897" s="987">
        <v>19.059999999999999</v>
      </c>
      <c r="N897" s="987">
        <v>3.81</v>
      </c>
      <c r="O897" s="987">
        <f t="shared" si="227"/>
        <v>22.869999999999997</v>
      </c>
      <c r="P897" s="987" t="s">
        <v>2748</v>
      </c>
      <c r="Q897" s="987"/>
      <c r="R897" s="987"/>
      <c r="S897" s="987"/>
      <c r="T897" s="987"/>
      <c r="U897" s="987"/>
      <c r="V897" s="987"/>
      <c r="W897" s="987">
        <f t="shared" si="237"/>
        <v>22.869999999999997</v>
      </c>
      <c r="X897" s="987"/>
      <c r="Y897" s="987"/>
      <c r="Z897" s="987">
        <f t="shared" si="228"/>
        <v>0</v>
      </c>
      <c r="AA897" s="987"/>
      <c r="AB897" s="987">
        <f t="shared" si="240"/>
        <v>19.059999999999999</v>
      </c>
      <c r="AC897" s="987">
        <f t="shared" si="240"/>
        <v>0</v>
      </c>
      <c r="AD897" s="987">
        <f t="shared" si="240"/>
        <v>0</v>
      </c>
      <c r="AE897" s="987">
        <f t="shared" si="240"/>
        <v>0</v>
      </c>
      <c r="AF897" s="987">
        <f t="shared" si="240"/>
        <v>0</v>
      </c>
      <c r="AG897" s="987">
        <f t="shared" si="240"/>
        <v>0</v>
      </c>
      <c r="AH897" s="987">
        <f t="shared" si="240"/>
        <v>0</v>
      </c>
      <c r="AI897" s="987">
        <f t="shared" si="240"/>
        <v>0</v>
      </c>
      <c r="AJ897" s="987">
        <f t="shared" si="240"/>
        <v>0</v>
      </c>
      <c r="AK897" s="987">
        <f t="shared" si="240"/>
        <v>0</v>
      </c>
      <c r="AL897" s="987">
        <f t="shared" si="241"/>
        <v>0</v>
      </c>
      <c r="AM897" s="987">
        <f t="shared" si="241"/>
        <v>0</v>
      </c>
      <c r="AN897" s="987">
        <f t="shared" si="241"/>
        <v>0</v>
      </c>
      <c r="AO897" s="987">
        <f t="shared" si="241"/>
        <v>0</v>
      </c>
      <c r="AP897" s="987">
        <f t="shared" si="241"/>
        <v>0</v>
      </c>
      <c r="AQ897" s="987">
        <f t="shared" si="241"/>
        <v>0</v>
      </c>
      <c r="AR897" s="987">
        <f t="shared" si="241"/>
        <v>0</v>
      </c>
    </row>
    <row r="898" spans="2:44">
      <c r="B898" s="948">
        <v>282</v>
      </c>
      <c r="C898" s="950" t="s">
        <v>3520</v>
      </c>
      <c r="D898" s="951">
        <v>308</v>
      </c>
      <c r="E898" s="951" t="s">
        <v>3538</v>
      </c>
      <c r="F898" s="948" t="s">
        <v>5122</v>
      </c>
      <c r="G898" s="949">
        <v>44991</v>
      </c>
      <c r="H898" s="948" t="s">
        <v>5123</v>
      </c>
      <c r="I898" s="948" t="s">
        <v>5051</v>
      </c>
      <c r="J898" s="948" t="s">
        <v>488</v>
      </c>
      <c r="K898" s="948" t="s">
        <v>3557</v>
      </c>
      <c r="L898" s="960">
        <v>54</v>
      </c>
      <c r="M898" s="987">
        <v>9.33</v>
      </c>
      <c r="N898" s="987">
        <v>1.8699999999999999</v>
      </c>
      <c r="O898" s="987">
        <f t="shared" si="227"/>
        <v>11.2</v>
      </c>
      <c r="P898" s="987" t="s">
        <v>3407</v>
      </c>
      <c r="Q898" s="987"/>
      <c r="R898" s="987"/>
      <c r="S898" s="987"/>
      <c r="T898" s="987"/>
      <c r="U898" s="987"/>
      <c r="V898" s="987"/>
      <c r="W898" s="987">
        <f t="shared" si="237"/>
        <v>11.2</v>
      </c>
      <c r="X898" s="987"/>
      <c r="Y898" s="987"/>
      <c r="Z898" s="987">
        <f t="shared" si="228"/>
        <v>0</v>
      </c>
      <c r="AA898" s="987"/>
      <c r="AB898" s="987">
        <f t="shared" ref="AB898:AK907" si="242">IF(AB$6-$L898=0,$M898,0)</f>
        <v>9.33</v>
      </c>
      <c r="AC898" s="987">
        <f t="shared" si="242"/>
        <v>0</v>
      </c>
      <c r="AD898" s="987">
        <f t="shared" si="242"/>
        <v>0</v>
      </c>
      <c r="AE898" s="987">
        <f t="shared" si="242"/>
        <v>0</v>
      </c>
      <c r="AF898" s="987">
        <f t="shared" si="242"/>
        <v>0</v>
      </c>
      <c r="AG898" s="987">
        <f t="shared" si="242"/>
        <v>0</v>
      </c>
      <c r="AH898" s="987">
        <f t="shared" si="242"/>
        <v>0</v>
      </c>
      <c r="AI898" s="987">
        <f t="shared" si="242"/>
        <v>0</v>
      </c>
      <c r="AJ898" s="987">
        <f t="shared" si="242"/>
        <v>0</v>
      </c>
      <c r="AK898" s="987">
        <f t="shared" si="242"/>
        <v>0</v>
      </c>
      <c r="AL898" s="987">
        <f t="shared" ref="AL898:AR907" si="243">IF(AL$6-$L898=0,$M898,0)</f>
        <v>0</v>
      </c>
      <c r="AM898" s="987">
        <f t="shared" si="243"/>
        <v>0</v>
      </c>
      <c r="AN898" s="987">
        <f t="shared" si="243"/>
        <v>0</v>
      </c>
      <c r="AO898" s="987">
        <f t="shared" si="243"/>
        <v>0</v>
      </c>
      <c r="AP898" s="987">
        <f t="shared" si="243"/>
        <v>0</v>
      </c>
      <c r="AQ898" s="987">
        <f t="shared" si="243"/>
        <v>0</v>
      </c>
      <c r="AR898" s="987">
        <f t="shared" si="243"/>
        <v>0</v>
      </c>
    </row>
    <row r="899" spans="2:44">
      <c r="B899" s="948">
        <v>283</v>
      </c>
      <c r="C899" s="950" t="s">
        <v>3520</v>
      </c>
      <c r="D899" s="951">
        <v>309</v>
      </c>
      <c r="E899" s="951" t="s">
        <v>3538</v>
      </c>
      <c r="F899" s="948" t="s">
        <v>5124</v>
      </c>
      <c r="G899" s="949">
        <v>45001</v>
      </c>
      <c r="H899" s="948" t="s">
        <v>5125</v>
      </c>
      <c r="I899" s="948" t="s">
        <v>5051</v>
      </c>
      <c r="J899" s="948" t="s">
        <v>488</v>
      </c>
      <c r="K899" s="948" t="s">
        <v>3557</v>
      </c>
      <c r="L899" s="960">
        <v>54</v>
      </c>
      <c r="M899" s="987">
        <v>14.319999999999999</v>
      </c>
      <c r="N899" s="987">
        <v>2.8600000000000003</v>
      </c>
      <c r="O899" s="987">
        <f t="shared" si="227"/>
        <v>17.18</v>
      </c>
      <c r="P899" s="987" t="s">
        <v>3413</v>
      </c>
      <c r="Q899" s="987"/>
      <c r="R899" s="987"/>
      <c r="S899" s="987"/>
      <c r="T899" s="987"/>
      <c r="U899" s="987"/>
      <c r="V899" s="987"/>
      <c r="W899" s="987">
        <f t="shared" si="237"/>
        <v>17.18</v>
      </c>
      <c r="X899" s="987"/>
      <c r="Y899" s="987"/>
      <c r="Z899" s="987">
        <f t="shared" si="228"/>
        <v>0</v>
      </c>
      <c r="AA899" s="987"/>
      <c r="AB899" s="987">
        <f t="shared" si="242"/>
        <v>14.319999999999999</v>
      </c>
      <c r="AC899" s="987">
        <f t="shared" si="242"/>
        <v>0</v>
      </c>
      <c r="AD899" s="987">
        <f t="shared" si="242"/>
        <v>0</v>
      </c>
      <c r="AE899" s="987">
        <f t="shared" si="242"/>
        <v>0</v>
      </c>
      <c r="AF899" s="987">
        <f t="shared" si="242"/>
        <v>0</v>
      </c>
      <c r="AG899" s="987">
        <f t="shared" si="242"/>
        <v>0</v>
      </c>
      <c r="AH899" s="987">
        <f t="shared" si="242"/>
        <v>0</v>
      </c>
      <c r="AI899" s="987">
        <f t="shared" si="242"/>
        <v>0</v>
      </c>
      <c r="AJ899" s="987">
        <f t="shared" si="242"/>
        <v>0</v>
      </c>
      <c r="AK899" s="987">
        <f t="shared" si="242"/>
        <v>0</v>
      </c>
      <c r="AL899" s="987">
        <f t="shared" si="243"/>
        <v>0</v>
      </c>
      <c r="AM899" s="987">
        <f t="shared" si="243"/>
        <v>0</v>
      </c>
      <c r="AN899" s="987">
        <f t="shared" si="243"/>
        <v>0</v>
      </c>
      <c r="AO899" s="987">
        <f t="shared" si="243"/>
        <v>0</v>
      </c>
      <c r="AP899" s="987">
        <f t="shared" si="243"/>
        <v>0</v>
      </c>
      <c r="AQ899" s="987">
        <f t="shared" si="243"/>
        <v>0</v>
      </c>
      <c r="AR899" s="987">
        <f t="shared" si="243"/>
        <v>0</v>
      </c>
    </row>
    <row r="900" spans="2:44">
      <c r="B900" s="948">
        <v>284</v>
      </c>
      <c r="C900" s="950" t="s">
        <v>3520</v>
      </c>
      <c r="D900" s="951">
        <v>310</v>
      </c>
      <c r="E900" s="951" t="s">
        <v>3538</v>
      </c>
      <c r="F900" s="948" t="s">
        <v>5126</v>
      </c>
      <c r="G900" s="949">
        <v>45001</v>
      </c>
      <c r="H900" s="948" t="s">
        <v>5127</v>
      </c>
      <c r="I900" s="948" t="s">
        <v>5051</v>
      </c>
      <c r="J900" s="948" t="s">
        <v>488</v>
      </c>
      <c r="K900" s="948" t="s">
        <v>3557</v>
      </c>
      <c r="L900" s="960">
        <v>54</v>
      </c>
      <c r="M900" s="987">
        <v>15.62</v>
      </c>
      <c r="N900" s="987">
        <v>3.12</v>
      </c>
      <c r="O900" s="987">
        <f t="shared" si="227"/>
        <v>18.739999999999998</v>
      </c>
      <c r="P900" s="987" t="s">
        <v>3413</v>
      </c>
      <c r="Q900" s="987"/>
      <c r="R900" s="987"/>
      <c r="S900" s="987"/>
      <c r="T900" s="987"/>
      <c r="U900" s="987"/>
      <c r="V900" s="987"/>
      <c r="W900" s="987">
        <f t="shared" si="237"/>
        <v>18.739999999999998</v>
      </c>
      <c r="X900" s="987"/>
      <c r="Y900" s="987"/>
      <c r="Z900" s="987">
        <f t="shared" si="228"/>
        <v>0</v>
      </c>
      <c r="AA900" s="987"/>
      <c r="AB900" s="987">
        <f t="shared" si="242"/>
        <v>15.62</v>
      </c>
      <c r="AC900" s="987">
        <f t="shared" si="242"/>
        <v>0</v>
      </c>
      <c r="AD900" s="987">
        <f t="shared" si="242"/>
        <v>0</v>
      </c>
      <c r="AE900" s="987">
        <f t="shared" si="242"/>
        <v>0</v>
      </c>
      <c r="AF900" s="987">
        <f t="shared" si="242"/>
        <v>0</v>
      </c>
      <c r="AG900" s="987">
        <f t="shared" si="242"/>
        <v>0</v>
      </c>
      <c r="AH900" s="987">
        <f t="shared" si="242"/>
        <v>0</v>
      </c>
      <c r="AI900" s="987">
        <f t="shared" si="242"/>
        <v>0</v>
      </c>
      <c r="AJ900" s="987">
        <f t="shared" si="242"/>
        <v>0</v>
      </c>
      <c r="AK900" s="987">
        <f t="shared" si="242"/>
        <v>0</v>
      </c>
      <c r="AL900" s="987">
        <f t="shared" si="243"/>
        <v>0</v>
      </c>
      <c r="AM900" s="987">
        <f t="shared" si="243"/>
        <v>0</v>
      </c>
      <c r="AN900" s="987">
        <f t="shared" si="243"/>
        <v>0</v>
      </c>
      <c r="AO900" s="987">
        <f t="shared" si="243"/>
        <v>0</v>
      </c>
      <c r="AP900" s="987">
        <f t="shared" si="243"/>
        <v>0</v>
      </c>
      <c r="AQ900" s="987">
        <f t="shared" si="243"/>
        <v>0</v>
      </c>
      <c r="AR900" s="987">
        <f t="shared" si="243"/>
        <v>0</v>
      </c>
    </row>
    <row r="901" spans="2:44">
      <c r="B901" s="948">
        <v>285</v>
      </c>
      <c r="C901" s="950" t="s">
        <v>3520</v>
      </c>
      <c r="D901" s="951">
        <v>311</v>
      </c>
      <c r="E901" s="951" t="s">
        <v>3538</v>
      </c>
      <c r="F901" s="948" t="s">
        <v>5128</v>
      </c>
      <c r="G901" s="949">
        <v>44988</v>
      </c>
      <c r="H901" s="948" t="s">
        <v>5129</v>
      </c>
      <c r="I901" s="948" t="s">
        <v>5051</v>
      </c>
      <c r="J901" s="948" t="s">
        <v>488</v>
      </c>
      <c r="K901" s="948" t="s">
        <v>3557</v>
      </c>
      <c r="L901" s="960">
        <v>54</v>
      </c>
      <c r="M901" s="987">
        <v>15.51</v>
      </c>
      <c r="N901" s="987">
        <v>3.1</v>
      </c>
      <c r="O901" s="987">
        <f t="shared" si="227"/>
        <v>18.61</v>
      </c>
      <c r="P901" s="987" t="s">
        <v>3407</v>
      </c>
      <c r="Q901" s="987"/>
      <c r="R901" s="987"/>
      <c r="S901" s="987"/>
      <c r="T901" s="987"/>
      <c r="U901" s="987"/>
      <c r="V901" s="987"/>
      <c r="W901" s="987">
        <f t="shared" si="237"/>
        <v>18.61</v>
      </c>
      <c r="X901" s="987"/>
      <c r="Y901" s="987"/>
      <c r="Z901" s="987">
        <f t="shared" si="228"/>
        <v>0</v>
      </c>
      <c r="AA901" s="987"/>
      <c r="AB901" s="987">
        <f t="shared" si="242"/>
        <v>15.51</v>
      </c>
      <c r="AC901" s="987">
        <f t="shared" si="242"/>
        <v>0</v>
      </c>
      <c r="AD901" s="987">
        <f t="shared" si="242"/>
        <v>0</v>
      </c>
      <c r="AE901" s="987">
        <f t="shared" si="242"/>
        <v>0</v>
      </c>
      <c r="AF901" s="987">
        <f t="shared" si="242"/>
        <v>0</v>
      </c>
      <c r="AG901" s="987">
        <f t="shared" si="242"/>
        <v>0</v>
      </c>
      <c r="AH901" s="987">
        <f t="shared" si="242"/>
        <v>0</v>
      </c>
      <c r="AI901" s="987">
        <f t="shared" si="242"/>
        <v>0</v>
      </c>
      <c r="AJ901" s="987">
        <f t="shared" si="242"/>
        <v>0</v>
      </c>
      <c r="AK901" s="987">
        <f t="shared" si="242"/>
        <v>0</v>
      </c>
      <c r="AL901" s="987">
        <f t="shared" si="243"/>
        <v>0</v>
      </c>
      <c r="AM901" s="987">
        <f t="shared" si="243"/>
        <v>0</v>
      </c>
      <c r="AN901" s="987">
        <f t="shared" si="243"/>
        <v>0</v>
      </c>
      <c r="AO901" s="987">
        <f t="shared" si="243"/>
        <v>0</v>
      </c>
      <c r="AP901" s="987">
        <f t="shared" si="243"/>
        <v>0</v>
      </c>
      <c r="AQ901" s="987">
        <f t="shared" si="243"/>
        <v>0</v>
      </c>
      <c r="AR901" s="987">
        <f t="shared" si="243"/>
        <v>0</v>
      </c>
    </row>
    <row r="902" spans="2:44">
      <c r="B902" s="948">
        <v>286</v>
      </c>
      <c r="C902" s="950" t="s">
        <v>3520</v>
      </c>
      <c r="D902" s="951">
        <v>312</v>
      </c>
      <c r="E902" s="951" t="s">
        <v>3538</v>
      </c>
      <c r="F902" s="948" t="s">
        <v>5130</v>
      </c>
      <c r="G902" s="949">
        <v>44991</v>
      </c>
      <c r="H902" s="948" t="s">
        <v>5131</v>
      </c>
      <c r="I902" s="948" t="s">
        <v>5051</v>
      </c>
      <c r="J902" s="948" t="s">
        <v>488</v>
      </c>
      <c r="K902" s="948" t="s">
        <v>3557</v>
      </c>
      <c r="L902" s="960">
        <v>54</v>
      </c>
      <c r="M902" s="987">
        <v>15.62</v>
      </c>
      <c r="N902" s="987">
        <v>3.12</v>
      </c>
      <c r="O902" s="987">
        <f t="shared" si="227"/>
        <v>18.739999999999998</v>
      </c>
      <c r="P902" s="987" t="s">
        <v>3407</v>
      </c>
      <c r="Q902" s="987"/>
      <c r="R902" s="987"/>
      <c r="S902" s="987"/>
      <c r="T902" s="987"/>
      <c r="U902" s="987"/>
      <c r="V902" s="987"/>
      <c r="W902" s="987">
        <f t="shared" si="237"/>
        <v>18.739999999999998</v>
      </c>
      <c r="X902" s="987"/>
      <c r="Y902" s="987"/>
      <c r="Z902" s="987">
        <f t="shared" si="228"/>
        <v>0</v>
      </c>
      <c r="AA902" s="987"/>
      <c r="AB902" s="987">
        <f t="shared" si="242"/>
        <v>15.62</v>
      </c>
      <c r="AC902" s="987">
        <f t="shared" si="242"/>
        <v>0</v>
      </c>
      <c r="AD902" s="987">
        <f t="shared" si="242"/>
        <v>0</v>
      </c>
      <c r="AE902" s="987">
        <f t="shared" si="242"/>
        <v>0</v>
      </c>
      <c r="AF902" s="987">
        <f t="shared" si="242"/>
        <v>0</v>
      </c>
      <c r="AG902" s="987">
        <f t="shared" si="242"/>
        <v>0</v>
      </c>
      <c r="AH902" s="987">
        <f t="shared" si="242"/>
        <v>0</v>
      </c>
      <c r="AI902" s="987">
        <f t="shared" si="242"/>
        <v>0</v>
      </c>
      <c r="AJ902" s="987">
        <f t="shared" si="242"/>
        <v>0</v>
      </c>
      <c r="AK902" s="987">
        <f t="shared" si="242"/>
        <v>0</v>
      </c>
      <c r="AL902" s="987">
        <f t="shared" si="243"/>
        <v>0</v>
      </c>
      <c r="AM902" s="987">
        <f t="shared" si="243"/>
        <v>0</v>
      </c>
      <c r="AN902" s="987">
        <f t="shared" si="243"/>
        <v>0</v>
      </c>
      <c r="AO902" s="987">
        <f t="shared" si="243"/>
        <v>0</v>
      </c>
      <c r="AP902" s="987">
        <f t="shared" si="243"/>
        <v>0</v>
      </c>
      <c r="AQ902" s="987">
        <f t="shared" si="243"/>
        <v>0</v>
      </c>
      <c r="AR902" s="987">
        <f t="shared" si="243"/>
        <v>0</v>
      </c>
    </row>
    <row r="903" spans="2:44">
      <c r="B903" s="948">
        <v>287</v>
      </c>
      <c r="C903" s="950" t="s">
        <v>3520</v>
      </c>
      <c r="D903" s="951">
        <v>313</v>
      </c>
      <c r="E903" s="951" t="s">
        <v>3538</v>
      </c>
      <c r="F903" s="948" t="s">
        <v>5132</v>
      </c>
      <c r="G903" s="949">
        <v>44991</v>
      </c>
      <c r="H903" s="948" t="s">
        <v>5133</v>
      </c>
      <c r="I903" s="948" t="s">
        <v>5051</v>
      </c>
      <c r="J903" s="948" t="s">
        <v>488</v>
      </c>
      <c r="K903" s="948" t="s">
        <v>3557</v>
      </c>
      <c r="L903" s="960">
        <v>54</v>
      </c>
      <c r="M903" s="987">
        <v>13.45</v>
      </c>
      <c r="N903" s="987">
        <v>2.69</v>
      </c>
      <c r="O903" s="987">
        <f t="shared" si="227"/>
        <v>16.14</v>
      </c>
      <c r="P903" s="987" t="s">
        <v>3407</v>
      </c>
      <c r="Q903" s="987"/>
      <c r="R903" s="987"/>
      <c r="S903" s="987"/>
      <c r="T903" s="987"/>
      <c r="U903" s="987"/>
      <c r="V903" s="987"/>
      <c r="W903" s="987">
        <f t="shared" si="237"/>
        <v>16.14</v>
      </c>
      <c r="X903" s="987"/>
      <c r="Y903" s="987"/>
      <c r="Z903" s="987">
        <f t="shared" si="228"/>
        <v>0</v>
      </c>
      <c r="AA903" s="987"/>
      <c r="AB903" s="987">
        <f t="shared" si="242"/>
        <v>13.45</v>
      </c>
      <c r="AC903" s="987">
        <f t="shared" si="242"/>
        <v>0</v>
      </c>
      <c r="AD903" s="987">
        <f t="shared" si="242"/>
        <v>0</v>
      </c>
      <c r="AE903" s="987">
        <f t="shared" si="242"/>
        <v>0</v>
      </c>
      <c r="AF903" s="987">
        <f t="shared" si="242"/>
        <v>0</v>
      </c>
      <c r="AG903" s="987">
        <f t="shared" si="242"/>
        <v>0</v>
      </c>
      <c r="AH903" s="987">
        <f t="shared" si="242"/>
        <v>0</v>
      </c>
      <c r="AI903" s="987">
        <f t="shared" si="242"/>
        <v>0</v>
      </c>
      <c r="AJ903" s="987">
        <f t="shared" si="242"/>
        <v>0</v>
      </c>
      <c r="AK903" s="987">
        <f t="shared" si="242"/>
        <v>0</v>
      </c>
      <c r="AL903" s="987">
        <f t="shared" si="243"/>
        <v>0</v>
      </c>
      <c r="AM903" s="987">
        <f t="shared" si="243"/>
        <v>0</v>
      </c>
      <c r="AN903" s="987">
        <f t="shared" si="243"/>
        <v>0</v>
      </c>
      <c r="AO903" s="987">
        <f t="shared" si="243"/>
        <v>0</v>
      </c>
      <c r="AP903" s="987">
        <f t="shared" si="243"/>
        <v>0</v>
      </c>
      <c r="AQ903" s="987">
        <f t="shared" si="243"/>
        <v>0</v>
      </c>
      <c r="AR903" s="987">
        <f t="shared" si="243"/>
        <v>0</v>
      </c>
    </row>
    <row r="904" spans="2:44">
      <c r="B904" s="948">
        <v>288</v>
      </c>
      <c r="C904" s="950" t="s">
        <v>3520</v>
      </c>
      <c r="D904" s="951">
        <v>314</v>
      </c>
      <c r="E904" s="951" t="s">
        <v>3538</v>
      </c>
      <c r="F904" s="948" t="s">
        <v>5134</v>
      </c>
      <c r="G904" s="949">
        <v>44995</v>
      </c>
      <c r="H904" s="948" t="s">
        <v>5135</v>
      </c>
      <c r="I904" s="948" t="s">
        <v>5051</v>
      </c>
      <c r="J904" s="948" t="s">
        <v>488</v>
      </c>
      <c r="K904" s="948" t="s">
        <v>3557</v>
      </c>
      <c r="L904" s="960">
        <v>54</v>
      </c>
      <c r="M904" s="987">
        <v>17.380000000000003</v>
      </c>
      <c r="N904" s="987">
        <v>3.4799999999999995</v>
      </c>
      <c r="O904" s="987">
        <f t="shared" ref="O904:O967" si="244">M904+N904</f>
        <v>20.860000000000003</v>
      </c>
      <c r="P904" s="987" t="s">
        <v>3407</v>
      </c>
      <c r="Q904" s="987"/>
      <c r="R904" s="987"/>
      <c r="S904" s="987"/>
      <c r="T904" s="987"/>
      <c r="U904" s="987"/>
      <c r="V904" s="987"/>
      <c r="W904" s="987">
        <f t="shared" si="237"/>
        <v>20.860000000000003</v>
      </c>
      <c r="X904" s="987"/>
      <c r="Y904" s="987"/>
      <c r="Z904" s="987">
        <f t="shared" ref="Z904:Z967" si="245">O904-SUM(T904:Y904)+S904+R904</f>
        <v>0</v>
      </c>
      <c r="AA904" s="987"/>
      <c r="AB904" s="987">
        <f t="shared" si="242"/>
        <v>17.380000000000003</v>
      </c>
      <c r="AC904" s="987">
        <f t="shared" si="242"/>
        <v>0</v>
      </c>
      <c r="AD904" s="987">
        <f t="shared" si="242"/>
        <v>0</v>
      </c>
      <c r="AE904" s="987">
        <f t="shared" si="242"/>
        <v>0</v>
      </c>
      <c r="AF904" s="987">
        <f t="shared" si="242"/>
        <v>0</v>
      </c>
      <c r="AG904" s="987">
        <f t="shared" si="242"/>
        <v>0</v>
      </c>
      <c r="AH904" s="987">
        <f t="shared" si="242"/>
        <v>0</v>
      </c>
      <c r="AI904" s="987">
        <f t="shared" si="242"/>
        <v>0</v>
      </c>
      <c r="AJ904" s="987">
        <f t="shared" si="242"/>
        <v>0</v>
      </c>
      <c r="AK904" s="987">
        <f t="shared" si="242"/>
        <v>0</v>
      </c>
      <c r="AL904" s="987">
        <f t="shared" si="243"/>
        <v>0</v>
      </c>
      <c r="AM904" s="987">
        <f t="shared" si="243"/>
        <v>0</v>
      </c>
      <c r="AN904" s="987">
        <f t="shared" si="243"/>
        <v>0</v>
      </c>
      <c r="AO904" s="987">
        <f t="shared" si="243"/>
        <v>0</v>
      </c>
      <c r="AP904" s="987">
        <f t="shared" si="243"/>
        <v>0</v>
      </c>
      <c r="AQ904" s="987">
        <f t="shared" si="243"/>
        <v>0</v>
      </c>
      <c r="AR904" s="987">
        <f t="shared" si="243"/>
        <v>0</v>
      </c>
    </row>
    <row r="905" spans="2:44">
      <c r="B905" s="948">
        <v>289</v>
      </c>
      <c r="C905" s="950" t="s">
        <v>3520</v>
      </c>
      <c r="D905" s="951">
        <v>315</v>
      </c>
      <c r="E905" s="951" t="s">
        <v>3538</v>
      </c>
      <c r="F905" s="948" t="s">
        <v>5136</v>
      </c>
      <c r="G905" s="949">
        <v>45001</v>
      </c>
      <c r="H905" s="948" t="s">
        <v>5137</v>
      </c>
      <c r="I905" s="948" t="s">
        <v>5051</v>
      </c>
      <c r="J905" s="948" t="s">
        <v>488</v>
      </c>
      <c r="K905" s="948" t="s">
        <v>3557</v>
      </c>
      <c r="L905" s="960">
        <v>54</v>
      </c>
      <c r="M905" s="987">
        <v>16.580000000000002</v>
      </c>
      <c r="N905" s="987">
        <v>3.3200000000000003</v>
      </c>
      <c r="O905" s="987">
        <f t="shared" si="244"/>
        <v>19.900000000000002</v>
      </c>
      <c r="P905" s="987" t="s">
        <v>3413</v>
      </c>
      <c r="Q905" s="987"/>
      <c r="R905" s="987"/>
      <c r="S905" s="987"/>
      <c r="T905" s="987"/>
      <c r="U905" s="987"/>
      <c r="V905" s="987"/>
      <c r="W905" s="987">
        <f t="shared" si="237"/>
        <v>19.900000000000002</v>
      </c>
      <c r="X905" s="987"/>
      <c r="Y905" s="987"/>
      <c r="Z905" s="987">
        <f t="shared" si="245"/>
        <v>0</v>
      </c>
      <c r="AA905" s="987"/>
      <c r="AB905" s="987">
        <f t="shared" si="242"/>
        <v>16.580000000000002</v>
      </c>
      <c r="AC905" s="987">
        <f t="shared" si="242"/>
        <v>0</v>
      </c>
      <c r="AD905" s="987">
        <f t="shared" si="242"/>
        <v>0</v>
      </c>
      <c r="AE905" s="987">
        <f t="shared" si="242"/>
        <v>0</v>
      </c>
      <c r="AF905" s="987">
        <f t="shared" si="242"/>
        <v>0</v>
      </c>
      <c r="AG905" s="987">
        <f t="shared" si="242"/>
        <v>0</v>
      </c>
      <c r="AH905" s="987">
        <f t="shared" si="242"/>
        <v>0</v>
      </c>
      <c r="AI905" s="987">
        <f t="shared" si="242"/>
        <v>0</v>
      </c>
      <c r="AJ905" s="987">
        <f t="shared" si="242"/>
        <v>0</v>
      </c>
      <c r="AK905" s="987">
        <f t="shared" si="242"/>
        <v>0</v>
      </c>
      <c r="AL905" s="987">
        <f t="shared" si="243"/>
        <v>0</v>
      </c>
      <c r="AM905" s="987">
        <f t="shared" si="243"/>
        <v>0</v>
      </c>
      <c r="AN905" s="987">
        <f t="shared" si="243"/>
        <v>0</v>
      </c>
      <c r="AO905" s="987">
        <f t="shared" si="243"/>
        <v>0</v>
      </c>
      <c r="AP905" s="987">
        <f t="shared" si="243"/>
        <v>0</v>
      </c>
      <c r="AQ905" s="987">
        <f t="shared" si="243"/>
        <v>0</v>
      </c>
      <c r="AR905" s="987">
        <f t="shared" si="243"/>
        <v>0</v>
      </c>
    </row>
    <row r="906" spans="2:44">
      <c r="B906" s="948">
        <v>290</v>
      </c>
      <c r="C906" s="950" t="s">
        <v>3520</v>
      </c>
      <c r="D906" s="951">
        <v>316</v>
      </c>
      <c r="E906" s="951" t="s">
        <v>3538</v>
      </c>
      <c r="F906" s="948" t="s">
        <v>5138</v>
      </c>
      <c r="G906" s="949">
        <v>45009</v>
      </c>
      <c r="H906" s="948" t="s">
        <v>5139</v>
      </c>
      <c r="I906" s="948" t="s">
        <v>5051</v>
      </c>
      <c r="J906" s="948" t="s">
        <v>488</v>
      </c>
      <c r="K906" s="948" t="s">
        <v>3557</v>
      </c>
      <c r="L906" s="960">
        <v>54</v>
      </c>
      <c r="M906" s="987">
        <v>19.440000000000001</v>
      </c>
      <c r="N906" s="987">
        <v>3.8899999999999997</v>
      </c>
      <c r="O906" s="987">
        <f t="shared" si="244"/>
        <v>23.330000000000002</v>
      </c>
      <c r="P906" s="987" t="s">
        <v>2748</v>
      </c>
      <c r="Q906" s="987"/>
      <c r="R906" s="987"/>
      <c r="S906" s="987"/>
      <c r="T906" s="987"/>
      <c r="U906" s="987"/>
      <c r="V906" s="987"/>
      <c r="W906" s="987">
        <f t="shared" si="237"/>
        <v>23.330000000000002</v>
      </c>
      <c r="X906" s="987"/>
      <c r="Y906" s="987"/>
      <c r="Z906" s="987">
        <f t="shared" si="245"/>
        <v>0</v>
      </c>
      <c r="AA906" s="987"/>
      <c r="AB906" s="987">
        <f t="shared" si="242"/>
        <v>19.440000000000001</v>
      </c>
      <c r="AC906" s="987">
        <f t="shared" si="242"/>
        <v>0</v>
      </c>
      <c r="AD906" s="987">
        <f t="shared" si="242"/>
        <v>0</v>
      </c>
      <c r="AE906" s="987">
        <f t="shared" si="242"/>
        <v>0</v>
      </c>
      <c r="AF906" s="987">
        <f t="shared" si="242"/>
        <v>0</v>
      </c>
      <c r="AG906" s="987">
        <f t="shared" si="242"/>
        <v>0</v>
      </c>
      <c r="AH906" s="987">
        <f t="shared" si="242"/>
        <v>0</v>
      </c>
      <c r="AI906" s="987">
        <f t="shared" si="242"/>
        <v>0</v>
      </c>
      <c r="AJ906" s="987">
        <f t="shared" si="242"/>
        <v>0</v>
      </c>
      <c r="AK906" s="987">
        <f t="shared" si="242"/>
        <v>0</v>
      </c>
      <c r="AL906" s="987">
        <f t="shared" si="243"/>
        <v>0</v>
      </c>
      <c r="AM906" s="987">
        <f t="shared" si="243"/>
        <v>0</v>
      </c>
      <c r="AN906" s="987">
        <f t="shared" si="243"/>
        <v>0</v>
      </c>
      <c r="AO906" s="987">
        <f t="shared" si="243"/>
        <v>0</v>
      </c>
      <c r="AP906" s="987">
        <f t="shared" si="243"/>
        <v>0</v>
      </c>
      <c r="AQ906" s="987">
        <f t="shared" si="243"/>
        <v>0</v>
      </c>
      <c r="AR906" s="987">
        <f t="shared" si="243"/>
        <v>0</v>
      </c>
    </row>
    <row r="907" spans="2:44">
      <c r="B907" s="948">
        <v>291</v>
      </c>
      <c r="C907" s="950" t="s">
        <v>3520</v>
      </c>
      <c r="D907" s="951">
        <v>317</v>
      </c>
      <c r="E907" s="951" t="s">
        <v>4314</v>
      </c>
      <c r="F907" s="948" t="s">
        <v>5140</v>
      </c>
      <c r="G907" s="949">
        <v>45062</v>
      </c>
      <c r="H907" s="948" t="s">
        <v>5141</v>
      </c>
      <c r="I907" s="948" t="s">
        <v>5051</v>
      </c>
      <c r="J907" s="948" t="s">
        <v>488</v>
      </c>
      <c r="K907" s="948" t="s">
        <v>3557</v>
      </c>
      <c r="L907" s="960">
        <v>54</v>
      </c>
      <c r="M907" s="987">
        <v>-15.040000000000001</v>
      </c>
      <c r="N907" s="987">
        <v>-3.0100000000000002</v>
      </c>
      <c r="O907" s="987">
        <f t="shared" si="244"/>
        <v>-18.05</v>
      </c>
      <c r="P907" s="987" t="s">
        <v>3411</v>
      </c>
      <c r="Q907" s="987"/>
      <c r="R907" s="987"/>
      <c r="S907" s="987"/>
      <c r="T907" s="987"/>
      <c r="U907" s="987"/>
      <c r="V907" s="987"/>
      <c r="W907" s="987">
        <f t="shared" si="237"/>
        <v>-18.05</v>
      </c>
      <c r="X907" s="987"/>
      <c r="Y907" s="987"/>
      <c r="Z907" s="987">
        <f t="shared" si="245"/>
        <v>0</v>
      </c>
      <c r="AA907" s="987"/>
      <c r="AB907" s="987">
        <f t="shared" si="242"/>
        <v>-15.040000000000001</v>
      </c>
      <c r="AC907" s="987">
        <f t="shared" si="242"/>
        <v>0</v>
      </c>
      <c r="AD907" s="987">
        <f t="shared" si="242"/>
        <v>0</v>
      </c>
      <c r="AE907" s="987">
        <f t="shared" si="242"/>
        <v>0</v>
      </c>
      <c r="AF907" s="987">
        <f t="shared" si="242"/>
        <v>0</v>
      </c>
      <c r="AG907" s="987">
        <f t="shared" si="242"/>
        <v>0</v>
      </c>
      <c r="AH907" s="987">
        <f t="shared" si="242"/>
        <v>0</v>
      </c>
      <c r="AI907" s="987">
        <f t="shared" si="242"/>
        <v>0</v>
      </c>
      <c r="AJ907" s="987">
        <f t="shared" si="242"/>
        <v>0</v>
      </c>
      <c r="AK907" s="987">
        <f t="shared" si="242"/>
        <v>0</v>
      </c>
      <c r="AL907" s="987">
        <f t="shared" si="243"/>
        <v>0</v>
      </c>
      <c r="AM907" s="987">
        <f t="shared" si="243"/>
        <v>0</v>
      </c>
      <c r="AN907" s="987">
        <f t="shared" si="243"/>
        <v>0</v>
      </c>
      <c r="AO907" s="987">
        <f t="shared" si="243"/>
        <v>0</v>
      </c>
      <c r="AP907" s="987">
        <f t="shared" si="243"/>
        <v>0</v>
      </c>
      <c r="AQ907" s="987">
        <f t="shared" si="243"/>
        <v>0</v>
      </c>
      <c r="AR907" s="987">
        <f t="shared" si="243"/>
        <v>0</v>
      </c>
    </row>
    <row r="908" spans="2:44">
      <c r="B908" s="948">
        <v>292</v>
      </c>
      <c r="C908" s="950" t="s">
        <v>3520</v>
      </c>
      <c r="D908" s="951">
        <v>318</v>
      </c>
      <c r="E908" s="951" t="s">
        <v>4314</v>
      </c>
      <c r="F908" s="948" t="s">
        <v>5142</v>
      </c>
      <c r="G908" s="949">
        <v>45009</v>
      </c>
      <c r="H908" s="948" t="s">
        <v>5143</v>
      </c>
      <c r="I908" s="948" t="s">
        <v>5051</v>
      </c>
      <c r="J908" s="948" t="s">
        <v>488</v>
      </c>
      <c r="K908" s="948" t="s">
        <v>3557</v>
      </c>
      <c r="L908" s="960">
        <v>54</v>
      </c>
      <c r="M908" s="987">
        <v>-27.68</v>
      </c>
      <c r="N908" s="987">
        <v>-5.54</v>
      </c>
      <c r="O908" s="987">
        <f t="shared" si="244"/>
        <v>-33.22</v>
      </c>
      <c r="P908" s="987" t="s">
        <v>2748</v>
      </c>
      <c r="Q908" s="987"/>
      <c r="R908" s="987"/>
      <c r="S908" s="987"/>
      <c r="T908" s="987"/>
      <c r="U908" s="987"/>
      <c r="V908" s="987"/>
      <c r="W908" s="987">
        <f t="shared" si="237"/>
        <v>-33.22</v>
      </c>
      <c r="X908" s="987"/>
      <c r="Y908" s="987"/>
      <c r="Z908" s="987">
        <f t="shared" si="245"/>
        <v>0</v>
      </c>
      <c r="AA908" s="987"/>
      <c r="AB908" s="987">
        <f t="shared" ref="AB908:AK917" si="246">IF(AB$6-$L908=0,$M908,0)</f>
        <v>-27.68</v>
      </c>
      <c r="AC908" s="987">
        <f t="shared" si="246"/>
        <v>0</v>
      </c>
      <c r="AD908" s="987">
        <f t="shared" si="246"/>
        <v>0</v>
      </c>
      <c r="AE908" s="987">
        <f t="shared" si="246"/>
        <v>0</v>
      </c>
      <c r="AF908" s="987">
        <f t="shared" si="246"/>
        <v>0</v>
      </c>
      <c r="AG908" s="987">
        <f t="shared" si="246"/>
        <v>0</v>
      </c>
      <c r="AH908" s="987">
        <f t="shared" si="246"/>
        <v>0</v>
      </c>
      <c r="AI908" s="987">
        <f t="shared" si="246"/>
        <v>0</v>
      </c>
      <c r="AJ908" s="987">
        <f t="shared" si="246"/>
        <v>0</v>
      </c>
      <c r="AK908" s="987">
        <f t="shared" si="246"/>
        <v>0</v>
      </c>
      <c r="AL908" s="987">
        <f t="shared" ref="AL908:AR917" si="247">IF(AL$6-$L908=0,$M908,0)</f>
        <v>0</v>
      </c>
      <c r="AM908" s="987">
        <f t="shared" si="247"/>
        <v>0</v>
      </c>
      <c r="AN908" s="987">
        <f t="shared" si="247"/>
        <v>0</v>
      </c>
      <c r="AO908" s="987">
        <f t="shared" si="247"/>
        <v>0</v>
      </c>
      <c r="AP908" s="987">
        <f t="shared" si="247"/>
        <v>0</v>
      </c>
      <c r="AQ908" s="987">
        <f t="shared" si="247"/>
        <v>0</v>
      </c>
      <c r="AR908" s="987">
        <f t="shared" si="247"/>
        <v>0</v>
      </c>
    </row>
    <row r="909" spans="2:44">
      <c r="B909" s="948">
        <v>293</v>
      </c>
      <c r="C909" s="950" t="s">
        <v>3520</v>
      </c>
      <c r="D909" s="951">
        <v>319</v>
      </c>
      <c r="E909" s="951" t="s">
        <v>3538</v>
      </c>
      <c r="F909" s="948" t="s">
        <v>5144</v>
      </c>
      <c r="G909" s="949">
        <v>45022</v>
      </c>
      <c r="H909" s="948" t="s">
        <v>5145</v>
      </c>
      <c r="I909" s="948" t="s">
        <v>5051</v>
      </c>
      <c r="J909" s="948" t="s">
        <v>488</v>
      </c>
      <c r="K909" s="948" t="s">
        <v>3557</v>
      </c>
      <c r="L909" s="960">
        <v>54</v>
      </c>
      <c r="M909" s="987">
        <v>75.09</v>
      </c>
      <c r="N909" s="987">
        <v>15.02</v>
      </c>
      <c r="O909" s="987">
        <f t="shared" si="244"/>
        <v>90.11</v>
      </c>
      <c r="P909" s="987" t="s">
        <v>2324</v>
      </c>
      <c r="Q909" s="987"/>
      <c r="R909" s="987"/>
      <c r="S909" s="987"/>
      <c r="T909" s="987"/>
      <c r="U909" s="987"/>
      <c r="V909" s="987"/>
      <c r="W909" s="987">
        <f t="shared" si="237"/>
        <v>90.11</v>
      </c>
      <c r="X909" s="987"/>
      <c r="Y909" s="987"/>
      <c r="Z909" s="987">
        <f t="shared" si="245"/>
        <v>0</v>
      </c>
      <c r="AA909" s="987"/>
      <c r="AB909" s="987">
        <f t="shared" si="246"/>
        <v>75.09</v>
      </c>
      <c r="AC909" s="987">
        <f t="shared" si="246"/>
        <v>0</v>
      </c>
      <c r="AD909" s="987">
        <f t="shared" si="246"/>
        <v>0</v>
      </c>
      <c r="AE909" s="987">
        <f t="shared" si="246"/>
        <v>0</v>
      </c>
      <c r="AF909" s="987">
        <f t="shared" si="246"/>
        <v>0</v>
      </c>
      <c r="AG909" s="987">
        <f t="shared" si="246"/>
        <v>0</v>
      </c>
      <c r="AH909" s="987">
        <f t="shared" si="246"/>
        <v>0</v>
      </c>
      <c r="AI909" s="987">
        <f t="shared" si="246"/>
        <v>0</v>
      </c>
      <c r="AJ909" s="987">
        <f t="shared" si="246"/>
        <v>0</v>
      </c>
      <c r="AK909" s="987">
        <f t="shared" si="246"/>
        <v>0</v>
      </c>
      <c r="AL909" s="987">
        <f t="shared" si="247"/>
        <v>0</v>
      </c>
      <c r="AM909" s="987">
        <f t="shared" si="247"/>
        <v>0</v>
      </c>
      <c r="AN909" s="987">
        <f t="shared" si="247"/>
        <v>0</v>
      </c>
      <c r="AO909" s="987">
        <f t="shared" si="247"/>
        <v>0</v>
      </c>
      <c r="AP909" s="987">
        <f t="shared" si="247"/>
        <v>0</v>
      </c>
      <c r="AQ909" s="987">
        <f t="shared" si="247"/>
        <v>0</v>
      </c>
      <c r="AR909" s="987">
        <f t="shared" si="247"/>
        <v>0</v>
      </c>
    </row>
    <row r="910" spans="2:44">
      <c r="B910" s="948">
        <v>294</v>
      </c>
      <c r="C910" s="950" t="s">
        <v>3520</v>
      </c>
      <c r="D910" s="951">
        <v>320</v>
      </c>
      <c r="E910" s="951" t="s">
        <v>3538</v>
      </c>
      <c r="F910" s="948" t="s">
        <v>5146</v>
      </c>
      <c r="G910" s="949">
        <v>45048</v>
      </c>
      <c r="H910" s="948" t="s">
        <v>5147</v>
      </c>
      <c r="I910" s="948" t="s">
        <v>5051</v>
      </c>
      <c r="J910" s="948" t="s">
        <v>488</v>
      </c>
      <c r="K910" s="948" t="s">
        <v>3557</v>
      </c>
      <c r="L910" s="960">
        <v>54</v>
      </c>
      <c r="M910" s="987">
        <v>10.23</v>
      </c>
      <c r="N910" s="987">
        <v>2.0499999999999998</v>
      </c>
      <c r="O910" s="987">
        <f t="shared" si="244"/>
        <v>12.280000000000001</v>
      </c>
      <c r="P910" s="987" t="s">
        <v>3408</v>
      </c>
      <c r="Q910" s="987"/>
      <c r="R910" s="987"/>
      <c r="S910" s="987"/>
      <c r="T910" s="987"/>
      <c r="U910" s="987"/>
      <c r="V910" s="987"/>
      <c r="W910" s="987">
        <f t="shared" si="237"/>
        <v>12.280000000000001</v>
      </c>
      <c r="X910" s="987"/>
      <c r="Y910" s="987"/>
      <c r="Z910" s="987">
        <f t="shared" si="245"/>
        <v>0</v>
      </c>
      <c r="AA910" s="987"/>
      <c r="AB910" s="987">
        <f t="shared" si="246"/>
        <v>10.23</v>
      </c>
      <c r="AC910" s="987">
        <f t="shared" si="246"/>
        <v>0</v>
      </c>
      <c r="AD910" s="987">
        <f t="shared" si="246"/>
        <v>0</v>
      </c>
      <c r="AE910" s="987">
        <f t="shared" si="246"/>
        <v>0</v>
      </c>
      <c r="AF910" s="987">
        <f t="shared" si="246"/>
        <v>0</v>
      </c>
      <c r="AG910" s="987">
        <f t="shared" si="246"/>
        <v>0</v>
      </c>
      <c r="AH910" s="987">
        <f t="shared" si="246"/>
        <v>0</v>
      </c>
      <c r="AI910" s="987">
        <f t="shared" si="246"/>
        <v>0</v>
      </c>
      <c r="AJ910" s="987">
        <f t="shared" si="246"/>
        <v>0</v>
      </c>
      <c r="AK910" s="987">
        <f t="shared" si="246"/>
        <v>0</v>
      </c>
      <c r="AL910" s="987">
        <f t="shared" si="247"/>
        <v>0</v>
      </c>
      <c r="AM910" s="987">
        <f t="shared" si="247"/>
        <v>0</v>
      </c>
      <c r="AN910" s="987">
        <f t="shared" si="247"/>
        <v>0</v>
      </c>
      <c r="AO910" s="987">
        <f t="shared" si="247"/>
        <v>0</v>
      </c>
      <c r="AP910" s="987">
        <f t="shared" si="247"/>
        <v>0</v>
      </c>
      <c r="AQ910" s="987">
        <f t="shared" si="247"/>
        <v>0</v>
      </c>
      <c r="AR910" s="987">
        <f t="shared" si="247"/>
        <v>0</v>
      </c>
    </row>
    <row r="911" spans="2:44">
      <c r="B911" s="948">
        <v>295</v>
      </c>
      <c r="C911" s="950" t="s">
        <v>3520</v>
      </c>
      <c r="D911" s="951">
        <v>321</v>
      </c>
      <c r="E911" s="951" t="s">
        <v>3538</v>
      </c>
      <c r="F911" s="948" t="s">
        <v>5148</v>
      </c>
      <c r="G911" s="949">
        <v>44995</v>
      </c>
      <c r="H911" s="948" t="s">
        <v>5149</v>
      </c>
      <c r="I911" s="948" t="s">
        <v>5051</v>
      </c>
      <c r="J911" s="948" t="s">
        <v>488</v>
      </c>
      <c r="K911" s="948" t="s">
        <v>3557</v>
      </c>
      <c r="L911" s="960">
        <v>54</v>
      </c>
      <c r="M911" s="987">
        <v>15.5</v>
      </c>
      <c r="N911" s="987">
        <v>3.1</v>
      </c>
      <c r="O911" s="987">
        <f t="shared" si="244"/>
        <v>18.600000000000001</v>
      </c>
      <c r="P911" s="987" t="s">
        <v>3407</v>
      </c>
      <c r="Q911" s="987"/>
      <c r="R911" s="987"/>
      <c r="S911" s="987"/>
      <c r="T911" s="987"/>
      <c r="U911" s="987"/>
      <c r="V911" s="987"/>
      <c r="W911" s="987">
        <f t="shared" si="237"/>
        <v>18.600000000000001</v>
      </c>
      <c r="X911" s="987"/>
      <c r="Y911" s="987"/>
      <c r="Z911" s="987">
        <f t="shared" si="245"/>
        <v>0</v>
      </c>
      <c r="AA911" s="987"/>
      <c r="AB911" s="987">
        <f t="shared" si="246"/>
        <v>15.5</v>
      </c>
      <c r="AC911" s="987">
        <f t="shared" si="246"/>
        <v>0</v>
      </c>
      <c r="AD911" s="987">
        <f t="shared" si="246"/>
        <v>0</v>
      </c>
      <c r="AE911" s="987">
        <f t="shared" si="246"/>
        <v>0</v>
      </c>
      <c r="AF911" s="987">
        <f t="shared" si="246"/>
        <v>0</v>
      </c>
      <c r="AG911" s="987">
        <f t="shared" si="246"/>
        <v>0</v>
      </c>
      <c r="AH911" s="987">
        <f t="shared" si="246"/>
        <v>0</v>
      </c>
      <c r="AI911" s="987">
        <f t="shared" si="246"/>
        <v>0</v>
      </c>
      <c r="AJ911" s="987">
        <f t="shared" si="246"/>
        <v>0</v>
      </c>
      <c r="AK911" s="987">
        <f t="shared" si="246"/>
        <v>0</v>
      </c>
      <c r="AL911" s="987">
        <f t="shared" si="247"/>
        <v>0</v>
      </c>
      <c r="AM911" s="987">
        <f t="shared" si="247"/>
        <v>0</v>
      </c>
      <c r="AN911" s="987">
        <f t="shared" si="247"/>
        <v>0</v>
      </c>
      <c r="AO911" s="987">
        <f t="shared" si="247"/>
        <v>0</v>
      </c>
      <c r="AP911" s="987">
        <f t="shared" si="247"/>
        <v>0</v>
      </c>
      <c r="AQ911" s="987">
        <f t="shared" si="247"/>
        <v>0</v>
      </c>
      <c r="AR911" s="987">
        <f t="shared" si="247"/>
        <v>0</v>
      </c>
    </row>
    <row r="912" spans="2:44">
      <c r="B912" s="948">
        <v>296</v>
      </c>
      <c r="C912" s="950" t="s">
        <v>3520</v>
      </c>
      <c r="D912" s="951">
        <v>322</v>
      </c>
      <c r="E912" s="951" t="s">
        <v>3538</v>
      </c>
      <c r="F912" s="948" t="s">
        <v>5150</v>
      </c>
      <c r="G912" s="949">
        <v>45061</v>
      </c>
      <c r="H912" s="948" t="s">
        <v>5151</v>
      </c>
      <c r="I912" s="948" t="s">
        <v>5051</v>
      </c>
      <c r="J912" s="948" t="s">
        <v>488</v>
      </c>
      <c r="K912" s="948" t="s">
        <v>3557</v>
      </c>
      <c r="L912" s="960">
        <v>54</v>
      </c>
      <c r="M912" s="987">
        <v>64.539999999999992</v>
      </c>
      <c r="N912" s="987">
        <v>12.91</v>
      </c>
      <c r="O912" s="987">
        <f t="shared" si="244"/>
        <v>77.449999999999989</v>
      </c>
      <c r="P912" s="987" t="s">
        <v>3408</v>
      </c>
      <c r="Q912" s="987"/>
      <c r="R912" s="987"/>
      <c r="S912" s="987"/>
      <c r="T912" s="987"/>
      <c r="U912" s="987"/>
      <c r="V912" s="987"/>
      <c r="W912" s="987">
        <f t="shared" si="237"/>
        <v>77.449999999999989</v>
      </c>
      <c r="X912" s="987"/>
      <c r="Y912" s="987"/>
      <c r="Z912" s="987">
        <f t="shared" si="245"/>
        <v>0</v>
      </c>
      <c r="AA912" s="987"/>
      <c r="AB912" s="987">
        <f t="shared" si="246"/>
        <v>64.539999999999992</v>
      </c>
      <c r="AC912" s="987">
        <f t="shared" si="246"/>
        <v>0</v>
      </c>
      <c r="AD912" s="987">
        <f t="shared" si="246"/>
        <v>0</v>
      </c>
      <c r="AE912" s="987">
        <f t="shared" si="246"/>
        <v>0</v>
      </c>
      <c r="AF912" s="987">
        <f t="shared" si="246"/>
        <v>0</v>
      </c>
      <c r="AG912" s="987">
        <f t="shared" si="246"/>
        <v>0</v>
      </c>
      <c r="AH912" s="987">
        <f t="shared" si="246"/>
        <v>0</v>
      </c>
      <c r="AI912" s="987">
        <f t="shared" si="246"/>
        <v>0</v>
      </c>
      <c r="AJ912" s="987">
        <f t="shared" si="246"/>
        <v>0</v>
      </c>
      <c r="AK912" s="987">
        <f t="shared" si="246"/>
        <v>0</v>
      </c>
      <c r="AL912" s="987">
        <f t="shared" si="247"/>
        <v>0</v>
      </c>
      <c r="AM912" s="987">
        <f t="shared" si="247"/>
        <v>0</v>
      </c>
      <c r="AN912" s="987">
        <f t="shared" si="247"/>
        <v>0</v>
      </c>
      <c r="AO912" s="987">
        <f t="shared" si="247"/>
        <v>0</v>
      </c>
      <c r="AP912" s="987">
        <f t="shared" si="247"/>
        <v>0</v>
      </c>
      <c r="AQ912" s="987">
        <f t="shared" si="247"/>
        <v>0</v>
      </c>
      <c r="AR912" s="987">
        <f t="shared" si="247"/>
        <v>0</v>
      </c>
    </row>
    <row r="913" spans="2:44">
      <c r="B913" s="948">
        <v>297</v>
      </c>
      <c r="C913" s="950" t="s">
        <v>3520</v>
      </c>
      <c r="D913" s="951">
        <v>323</v>
      </c>
      <c r="E913" s="951" t="s">
        <v>3538</v>
      </c>
      <c r="F913" s="948" t="s">
        <v>5152</v>
      </c>
      <c r="G913" s="949">
        <v>45019</v>
      </c>
      <c r="H913" s="948" t="s">
        <v>5153</v>
      </c>
      <c r="I913" s="948" t="s">
        <v>5051</v>
      </c>
      <c r="J913" s="948" t="s">
        <v>488</v>
      </c>
      <c r="K913" s="948" t="s">
        <v>3557</v>
      </c>
      <c r="L913" s="960">
        <v>54</v>
      </c>
      <c r="M913" s="987">
        <v>15.469999999999999</v>
      </c>
      <c r="N913" s="987">
        <v>3.09</v>
      </c>
      <c r="O913" s="987">
        <f t="shared" si="244"/>
        <v>18.559999999999999</v>
      </c>
      <c r="P913" s="987" t="s">
        <v>2324</v>
      </c>
      <c r="Q913" s="987"/>
      <c r="R913" s="987"/>
      <c r="S913" s="987"/>
      <c r="T913" s="987"/>
      <c r="U913" s="987"/>
      <c r="V913" s="987"/>
      <c r="W913" s="987">
        <f t="shared" si="237"/>
        <v>18.559999999999999</v>
      </c>
      <c r="X913" s="987"/>
      <c r="Y913" s="987"/>
      <c r="Z913" s="987">
        <f t="shared" si="245"/>
        <v>0</v>
      </c>
      <c r="AA913" s="987"/>
      <c r="AB913" s="987">
        <f t="shared" si="246"/>
        <v>15.469999999999999</v>
      </c>
      <c r="AC913" s="987">
        <f t="shared" si="246"/>
        <v>0</v>
      </c>
      <c r="AD913" s="987">
        <f t="shared" si="246"/>
        <v>0</v>
      </c>
      <c r="AE913" s="987">
        <f t="shared" si="246"/>
        <v>0</v>
      </c>
      <c r="AF913" s="987">
        <f t="shared" si="246"/>
        <v>0</v>
      </c>
      <c r="AG913" s="987">
        <f t="shared" si="246"/>
        <v>0</v>
      </c>
      <c r="AH913" s="987">
        <f t="shared" si="246"/>
        <v>0</v>
      </c>
      <c r="AI913" s="987">
        <f t="shared" si="246"/>
        <v>0</v>
      </c>
      <c r="AJ913" s="987">
        <f t="shared" si="246"/>
        <v>0</v>
      </c>
      <c r="AK913" s="987">
        <f t="shared" si="246"/>
        <v>0</v>
      </c>
      <c r="AL913" s="987">
        <f t="shared" si="247"/>
        <v>0</v>
      </c>
      <c r="AM913" s="987">
        <f t="shared" si="247"/>
        <v>0</v>
      </c>
      <c r="AN913" s="987">
        <f t="shared" si="247"/>
        <v>0</v>
      </c>
      <c r="AO913" s="987">
        <f t="shared" si="247"/>
        <v>0</v>
      </c>
      <c r="AP913" s="987">
        <f t="shared" si="247"/>
        <v>0</v>
      </c>
      <c r="AQ913" s="987">
        <f t="shared" si="247"/>
        <v>0</v>
      </c>
      <c r="AR913" s="987">
        <f t="shared" si="247"/>
        <v>0</v>
      </c>
    </row>
    <row r="914" spans="2:44">
      <c r="B914" s="948">
        <v>298</v>
      </c>
      <c r="C914" s="950" t="s">
        <v>3520</v>
      </c>
      <c r="D914" s="951">
        <v>324</v>
      </c>
      <c r="E914" s="951" t="s">
        <v>3538</v>
      </c>
      <c r="F914" s="948" t="s">
        <v>5154</v>
      </c>
      <c r="G914" s="949">
        <v>44996</v>
      </c>
      <c r="H914" s="948" t="s">
        <v>5155</v>
      </c>
      <c r="I914" s="948" t="s">
        <v>5051</v>
      </c>
      <c r="J914" s="948" t="s">
        <v>488</v>
      </c>
      <c r="K914" s="948" t="s">
        <v>3557</v>
      </c>
      <c r="L914" s="960">
        <v>54</v>
      </c>
      <c r="M914" s="987">
        <v>13.680000000000001</v>
      </c>
      <c r="N914" s="987">
        <v>2.7399999999999998</v>
      </c>
      <c r="O914" s="987">
        <f t="shared" si="244"/>
        <v>16.420000000000002</v>
      </c>
      <c r="P914" s="987" t="s">
        <v>3407</v>
      </c>
      <c r="Q914" s="987"/>
      <c r="R914" s="987"/>
      <c r="S914" s="987"/>
      <c r="T914" s="987"/>
      <c r="U914" s="987"/>
      <c r="V914" s="987"/>
      <c r="W914" s="987">
        <f t="shared" si="237"/>
        <v>16.420000000000002</v>
      </c>
      <c r="X914" s="987"/>
      <c r="Y914" s="987"/>
      <c r="Z914" s="987">
        <f t="shared" si="245"/>
        <v>0</v>
      </c>
      <c r="AA914" s="987"/>
      <c r="AB914" s="987">
        <f t="shared" si="246"/>
        <v>13.680000000000001</v>
      </c>
      <c r="AC914" s="987">
        <f t="shared" si="246"/>
        <v>0</v>
      </c>
      <c r="AD914" s="987">
        <f t="shared" si="246"/>
        <v>0</v>
      </c>
      <c r="AE914" s="987">
        <f t="shared" si="246"/>
        <v>0</v>
      </c>
      <c r="AF914" s="987">
        <f t="shared" si="246"/>
        <v>0</v>
      </c>
      <c r="AG914" s="987">
        <f t="shared" si="246"/>
        <v>0</v>
      </c>
      <c r="AH914" s="987">
        <f t="shared" si="246"/>
        <v>0</v>
      </c>
      <c r="AI914" s="987">
        <f t="shared" si="246"/>
        <v>0</v>
      </c>
      <c r="AJ914" s="987">
        <f t="shared" si="246"/>
        <v>0</v>
      </c>
      <c r="AK914" s="987">
        <f t="shared" si="246"/>
        <v>0</v>
      </c>
      <c r="AL914" s="987">
        <f t="shared" si="247"/>
        <v>0</v>
      </c>
      <c r="AM914" s="987">
        <f t="shared" si="247"/>
        <v>0</v>
      </c>
      <c r="AN914" s="987">
        <f t="shared" si="247"/>
        <v>0</v>
      </c>
      <c r="AO914" s="987">
        <f t="shared" si="247"/>
        <v>0</v>
      </c>
      <c r="AP914" s="987">
        <f t="shared" si="247"/>
        <v>0</v>
      </c>
      <c r="AQ914" s="987">
        <f t="shared" si="247"/>
        <v>0</v>
      </c>
      <c r="AR914" s="987">
        <f t="shared" si="247"/>
        <v>0</v>
      </c>
    </row>
    <row r="915" spans="2:44">
      <c r="B915" s="948">
        <v>299</v>
      </c>
      <c r="C915" s="950" t="s">
        <v>3520</v>
      </c>
      <c r="D915" s="951">
        <v>325</v>
      </c>
      <c r="E915" s="951" t="s">
        <v>3538</v>
      </c>
      <c r="F915" s="948" t="s">
        <v>5156</v>
      </c>
      <c r="G915" s="949">
        <v>45019</v>
      </c>
      <c r="H915" s="948" t="s">
        <v>5157</v>
      </c>
      <c r="I915" s="948" t="s">
        <v>5051</v>
      </c>
      <c r="J915" s="948" t="s">
        <v>488</v>
      </c>
      <c r="K915" s="948" t="s">
        <v>3557</v>
      </c>
      <c r="L915" s="960">
        <v>54</v>
      </c>
      <c r="M915" s="987">
        <v>14.59</v>
      </c>
      <c r="N915" s="987">
        <v>2.92</v>
      </c>
      <c r="O915" s="987">
        <f t="shared" si="244"/>
        <v>17.509999999999998</v>
      </c>
      <c r="P915" s="987" t="s">
        <v>2324</v>
      </c>
      <c r="Q915" s="987"/>
      <c r="R915" s="987"/>
      <c r="S915" s="987"/>
      <c r="T915" s="987"/>
      <c r="U915" s="987"/>
      <c r="V915" s="987"/>
      <c r="W915" s="987">
        <f t="shared" si="237"/>
        <v>17.509999999999998</v>
      </c>
      <c r="X915" s="987"/>
      <c r="Y915" s="987"/>
      <c r="Z915" s="987">
        <f t="shared" si="245"/>
        <v>0</v>
      </c>
      <c r="AA915" s="987"/>
      <c r="AB915" s="987">
        <f t="shared" si="246"/>
        <v>14.59</v>
      </c>
      <c r="AC915" s="987">
        <f t="shared" si="246"/>
        <v>0</v>
      </c>
      <c r="AD915" s="987">
        <f t="shared" si="246"/>
        <v>0</v>
      </c>
      <c r="AE915" s="987">
        <f t="shared" si="246"/>
        <v>0</v>
      </c>
      <c r="AF915" s="987">
        <f t="shared" si="246"/>
        <v>0</v>
      </c>
      <c r="AG915" s="987">
        <f t="shared" si="246"/>
        <v>0</v>
      </c>
      <c r="AH915" s="987">
        <f t="shared" si="246"/>
        <v>0</v>
      </c>
      <c r="AI915" s="987">
        <f t="shared" si="246"/>
        <v>0</v>
      </c>
      <c r="AJ915" s="987">
        <f t="shared" si="246"/>
        <v>0</v>
      </c>
      <c r="AK915" s="987">
        <f t="shared" si="246"/>
        <v>0</v>
      </c>
      <c r="AL915" s="987">
        <f t="shared" si="247"/>
        <v>0</v>
      </c>
      <c r="AM915" s="987">
        <f t="shared" si="247"/>
        <v>0</v>
      </c>
      <c r="AN915" s="987">
        <f t="shared" si="247"/>
        <v>0</v>
      </c>
      <c r="AO915" s="987">
        <f t="shared" si="247"/>
        <v>0</v>
      </c>
      <c r="AP915" s="987">
        <f t="shared" si="247"/>
        <v>0</v>
      </c>
      <c r="AQ915" s="987">
        <f t="shared" si="247"/>
        <v>0</v>
      </c>
      <c r="AR915" s="987">
        <f t="shared" si="247"/>
        <v>0</v>
      </c>
    </row>
    <row r="916" spans="2:44">
      <c r="B916" s="948">
        <v>300</v>
      </c>
      <c r="C916" s="950" t="s">
        <v>3520</v>
      </c>
      <c r="D916" s="951">
        <v>326</v>
      </c>
      <c r="E916" s="951" t="s">
        <v>3538</v>
      </c>
      <c r="F916" s="948" t="s">
        <v>5158</v>
      </c>
      <c r="G916" s="949">
        <v>45017</v>
      </c>
      <c r="H916" s="948" t="s">
        <v>5159</v>
      </c>
      <c r="I916" s="948" t="s">
        <v>5051</v>
      </c>
      <c r="J916" s="948" t="s">
        <v>488</v>
      </c>
      <c r="K916" s="948" t="s">
        <v>3557</v>
      </c>
      <c r="L916" s="960">
        <v>54</v>
      </c>
      <c r="M916" s="987">
        <v>13.5</v>
      </c>
      <c r="N916" s="987">
        <v>2.7</v>
      </c>
      <c r="O916" s="987">
        <f t="shared" si="244"/>
        <v>16.2</v>
      </c>
      <c r="P916" s="987" t="s">
        <v>2324</v>
      </c>
      <c r="Q916" s="987"/>
      <c r="R916" s="987"/>
      <c r="S916" s="987"/>
      <c r="T916" s="987"/>
      <c r="U916" s="987"/>
      <c r="V916" s="987"/>
      <c r="W916" s="987">
        <f t="shared" si="237"/>
        <v>16.2</v>
      </c>
      <c r="X916" s="987"/>
      <c r="Y916" s="987"/>
      <c r="Z916" s="987">
        <f t="shared" si="245"/>
        <v>0</v>
      </c>
      <c r="AA916" s="987"/>
      <c r="AB916" s="987">
        <f t="shared" si="246"/>
        <v>13.5</v>
      </c>
      <c r="AC916" s="987">
        <f t="shared" si="246"/>
        <v>0</v>
      </c>
      <c r="AD916" s="987">
        <f t="shared" si="246"/>
        <v>0</v>
      </c>
      <c r="AE916" s="987">
        <f t="shared" si="246"/>
        <v>0</v>
      </c>
      <c r="AF916" s="987">
        <f t="shared" si="246"/>
        <v>0</v>
      </c>
      <c r="AG916" s="987">
        <f t="shared" si="246"/>
        <v>0</v>
      </c>
      <c r="AH916" s="987">
        <f t="shared" si="246"/>
        <v>0</v>
      </c>
      <c r="AI916" s="987">
        <f t="shared" si="246"/>
        <v>0</v>
      </c>
      <c r="AJ916" s="987">
        <f t="shared" si="246"/>
        <v>0</v>
      </c>
      <c r="AK916" s="987">
        <f t="shared" si="246"/>
        <v>0</v>
      </c>
      <c r="AL916" s="987">
        <f t="shared" si="247"/>
        <v>0</v>
      </c>
      <c r="AM916" s="987">
        <f t="shared" si="247"/>
        <v>0</v>
      </c>
      <c r="AN916" s="987">
        <f t="shared" si="247"/>
        <v>0</v>
      </c>
      <c r="AO916" s="987">
        <f t="shared" si="247"/>
        <v>0</v>
      </c>
      <c r="AP916" s="987">
        <f t="shared" si="247"/>
        <v>0</v>
      </c>
      <c r="AQ916" s="987">
        <f t="shared" si="247"/>
        <v>0</v>
      </c>
      <c r="AR916" s="987">
        <f t="shared" si="247"/>
        <v>0</v>
      </c>
    </row>
    <row r="917" spans="2:44">
      <c r="B917" s="948">
        <v>301</v>
      </c>
      <c r="C917" s="950" t="s">
        <v>3520</v>
      </c>
      <c r="D917" s="951">
        <v>327</v>
      </c>
      <c r="E917" s="951" t="s">
        <v>3538</v>
      </c>
      <c r="F917" s="948" t="s">
        <v>5160</v>
      </c>
      <c r="G917" s="949">
        <v>45024</v>
      </c>
      <c r="H917" s="948" t="s">
        <v>5161</v>
      </c>
      <c r="I917" s="948" t="s">
        <v>5051</v>
      </c>
      <c r="J917" s="948" t="s">
        <v>488</v>
      </c>
      <c r="K917" s="948" t="s">
        <v>3557</v>
      </c>
      <c r="L917" s="960">
        <v>54</v>
      </c>
      <c r="M917" s="987">
        <v>13.52</v>
      </c>
      <c r="N917" s="987">
        <v>2.7</v>
      </c>
      <c r="O917" s="987">
        <f t="shared" si="244"/>
        <v>16.22</v>
      </c>
      <c r="P917" s="987" t="s">
        <v>2324</v>
      </c>
      <c r="Q917" s="987"/>
      <c r="R917" s="987"/>
      <c r="S917" s="987"/>
      <c r="T917" s="987"/>
      <c r="U917" s="987"/>
      <c r="V917" s="987"/>
      <c r="W917" s="987">
        <f t="shared" si="237"/>
        <v>16.22</v>
      </c>
      <c r="X917" s="987"/>
      <c r="Y917" s="987"/>
      <c r="Z917" s="987">
        <f t="shared" si="245"/>
        <v>0</v>
      </c>
      <c r="AA917" s="987"/>
      <c r="AB917" s="987">
        <f t="shared" si="246"/>
        <v>13.52</v>
      </c>
      <c r="AC917" s="987">
        <f t="shared" si="246"/>
        <v>0</v>
      </c>
      <c r="AD917" s="987">
        <f t="shared" si="246"/>
        <v>0</v>
      </c>
      <c r="AE917" s="987">
        <f t="shared" si="246"/>
        <v>0</v>
      </c>
      <c r="AF917" s="987">
        <f t="shared" si="246"/>
        <v>0</v>
      </c>
      <c r="AG917" s="987">
        <f t="shared" si="246"/>
        <v>0</v>
      </c>
      <c r="AH917" s="987">
        <f t="shared" si="246"/>
        <v>0</v>
      </c>
      <c r="AI917" s="987">
        <f t="shared" si="246"/>
        <v>0</v>
      </c>
      <c r="AJ917" s="987">
        <f t="shared" si="246"/>
        <v>0</v>
      </c>
      <c r="AK917" s="987">
        <f t="shared" si="246"/>
        <v>0</v>
      </c>
      <c r="AL917" s="987">
        <f t="shared" si="247"/>
        <v>0</v>
      </c>
      <c r="AM917" s="987">
        <f t="shared" si="247"/>
        <v>0</v>
      </c>
      <c r="AN917" s="987">
        <f t="shared" si="247"/>
        <v>0</v>
      </c>
      <c r="AO917" s="987">
        <f t="shared" si="247"/>
        <v>0</v>
      </c>
      <c r="AP917" s="987">
        <f t="shared" si="247"/>
        <v>0</v>
      </c>
      <c r="AQ917" s="987">
        <f t="shared" si="247"/>
        <v>0</v>
      </c>
      <c r="AR917" s="987">
        <f t="shared" si="247"/>
        <v>0</v>
      </c>
    </row>
    <row r="918" spans="2:44">
      <c r="B918" s="948">
        <v>302</v>
      </c>
      <c r="C918" s="950" t="s">
        <v>3520</v>
      </c>
      <c r="D918" s="951">
        <v>328</v>
      </c>
      <c r="E918" s="951" t="s">
        <v>3538</v>
      </c>
      <c r="F918" s="948" t="s">
        <v>5162</v>
      </c>
      <c r="G918" s="949">
        <v>45007</v>
      </c>
      <c r="H918" s="948" t="s">
        <v>5163</v>
      </c>
      <c r="I918" s="948" t="s">
        <v>5051</v>
      </c>
      <c r="J918" s="948" t="s">
        <v>488</v>
      </c>
      <c r="K918" s="948" t="s">
        <v>3557</v>
      </c>
      <c r="L918" s="960">
        <v>54</v>
      </c>
      <c r="M918" s="987">
        <v>16.18</v>
      </c>
      <c r="N918" s="987">
        <v>3.2399999999999998</v>
      </c>
      <c r="O918" s="987">
        <f t="shared" si="244"/>
        <v>19.419999999999998</v>
      </c>
      <c r="P918" s="987" t="s">
        <v>3413</v>
      </c>
      <c r="Q918" s="987"/>
      <c r="R918" s="987"/>
      <c r="S918" s="987"/>
      <c r="T918" s="987"/>
      <c r="U918" s="987"/>
      <c r="V918" s="987"/>
      <c r="W918" s="987">
        <f t="shared" si="237"/>
        <v>19.419999999999998</v>
      </c>
      <c r="X918" s="987"/>
      <c r="Y918" s="987"/>
      <c r="Z918" s="987">
        <f t="shared" si="245"/>
        <v>0</v>
      </c>
      <c r="AA918" s="987"/>
      <c r="AB918" s="987">
        <f t="shared" ref="AB918:AK927" si="248">IF(AB$6-$L918=0,$M918,0)</f>
        <v>16.18</v>
      </c>
      <c r="AC918" s="987">
        <f t="shared" si="248"/>
        <v>0</v>
      </c>
      <c r="AD918" s="987">
        <f t="shared" si="248"/>
        <v>0</v>
      </c>
      <c r="AE918" s="987">
        <f t="shared" si="248"/>
        <v>0</v>
      </c>
      <c r="AF918" s="987">
        <f t="shared" si="248"/>
        <v>0</v>
      </c>
      <c r="AG918" s="987">
        <f t="shared" si="248"/>
        <v>0</v>
      </c>
      <c r="AH918" s="987">
        <f t="shared" si="248"/>
        <v>0</v>
      </c>
      <c r="AI918" s="987">
        <f t="shared" si="248"/>
        <v>0</v>
      </c>
      <c r="AJ918" s="987">
        <f t="shared" si="248"/>
        <v>0</v>
      </c>
      <c r="AK918" s="987">
        <f t="shared" si="248"/>
        <v>0</v>
      </c>
      <c r="AL918" s="987">
        <f t="shared" ref="AL918:AR927" si="249">IF(AL$6-$L918=0,$M918,0)</f>
        <v>0</v>
      </c>
      <c r="AM918" s="987">
        <f t="shared" si="249"/>
        <v>0</v>
      </c>
      <c r="AN918" s="987">
        <f t="shared" si="249"/>
        <v>0</v>
      </c>
      <c r="AO918" s="987">
        <f t="shared" si="249"/>
        <v>0</v>
      </c>
      <c r="AP918" s="987">
        <f t="shared" si="249"/>
        <v>0</v>
      </c>
      <c r="AQ918" s="987">
        <f t="shared" si="249"/>
        <v>0</v>
      </c>
      <c r="AR918" s="987">
        <f t="shared" si="249"/>
        <v>0</v>
      </c>
    </row>
    <row r="919" spans="2:44">
      <c r="B919" s="948">
        <v>303</v>
      </c>
      <c r="C919" s="950" t="s">
        <v>3520</v>
      </c>
      <c r="D919" s="951">
        <v>329</v>
      </c>
      <c r="E919" s="951" t="s">
        <v>3538</v>
      </c>
      <c r="F919" s="948" t="s">
        <v>5164</v>
      </c>
      <c r="G919" s="949">
        <v>45009</v>
      </c>
      <c r="H919" s="948" t="s">
        <v>5165</v>
      </c>
      <c r="I919" s="948" t="s">
        <v>5051</v>
      </c>
      <c r="J919" s="948" t="s">
        <v>488</v>
      </c>
      <c r="K919" s="948" t="s">
        <v>3557</v>
      </c>
      <c r="L919" s="960">
        <v>54</v>
      </c>
      <c r="M919" s="987">
        <v>13.59</v>
      </c>
      <c r="N919" s="987">
        <v>2.7199999999999998</v>
      </c>
      <c r="O919" s="987">
        <f t="shared" si="244"/>
        <v>16.309999999999999</v>
      </c>
      <c r="P919" s="987" t="s">
        <v>2748</v>
      </c>
      <c r="Q919" s="987"/>
      <c r="R919" s="987"/>
      <c r="S919" s="987"/>
      <c r="T919" s="987"/>
      <c r="U919" s="987"/>
      <c r="V919" s="987"/>
      <c r="W919" s="987">
        <f t="shared" si="237"/>
        <v>16.309999999999999</v>
      </c>
      <c r="X919" s="987"/>
      <c r="Y919" s="987"/>
      <c r="Z919" s="987">
        <f t="shared" si="245"/>
        <v>0</v>
      </c>
      <c r="AA919" s="987"/>
      <c r="AB919" s="987">
        <f t="shared" si="248"/>
        <v>13.59</v>
      </c>
      <c r="AC919" s="987">
        <f t="shared" si="248"/>
        <v>0</v>
      </c>
      <c r="AD919" s="987">
        <f t="shared" si="248"/>
        <v>0</v>
      </c>
      <c r="AE919" s="987">
        <f t="shared" si="248"/>
        <v>0</v>
      </c>
      <c r="AF919" s="987">
        <f t="shared" si="248"/>
        <v>0</v>
      </c>
      <c r="AG919" s="987">
        <f t="shared" si="248"/>
        <v>0</v>
      </c>
      <c r="AH919" s="987">
        <f t="shared" si="248"/>
        <v>0</v>
      </c>
      <c r="AI919" s="987">
        <f t="shared" si="248"/>
        <v>0</v>
      </c>
      <c r="AJ919" s="987">
        <f t="shared" si="248"/>
        <v>0</v>
      </c>
      <c r="AK919" s="987">
        <f t="shared" si="248"/>
        <v>0</v>
      </c>
      <c r="AL919" s="987">
        <f t="shared" si="249"/>
        <v>0</v>
      </c>
      <c r="AM919" s="987">
        <f t="shared" si="249"/>
        <v>0</v>
      </c>
      <c r="AN919" s="987">
        <f t="shared" si="249"/>
        <v>0</v>
      </c>
      <c r="AO919" s="987">
        <f t="shared" si="249"/>
        <v>0</v>
      </c>
      <c r="AP919" s="987">
        <f t="shared" si="249"/>
        <v>0</v>
      </c>
      <c r="AQ919" s="987">
        <f t="shared" si="249"/>
        <v>0</v>
      </c>
      <c r="AR919" s="987">
        <f t="shared" si="249"/>
        <v>0</v>
      </c>
    </row>
    <row r="920" spans="2:44">
      <c r="B920" s="948">
        <v>304</v>
      </c>
      <c r="C920" s="950" t="s">
        <v>3520</v>
      </c>
      <c r="D920" s="951">
        <v>330</v>
      </c>
      <c r="E920" s="951" t="s">
        <v>3538</v>
      </c>
      <c r="F920" s="948" t="s">
        <v>5166</v>
      </c>
      <c r="G920" s="949">
        <v>45007</v>
      </c>
      <c r="H920" s="948" t="s">
        <v>5167</v>
      </c>
      <c r="I920" s="948" t="s">
        <v>5051</v>
      </c>
      <c r="J920" s="948" t="s">
        <v>488</v>
      </c>
      <c r="K920" s="948" t="s">
        <v>3557</v>
      </c>
      <c r="L920" s="960">
        <v>54</v>
      </c>
      <c r="M920" s="987">
        <v>19.440000000000001</v>
      </c>
      <c r="N920" s="987">
        <v>3.8899999999999997</v>
      </c>
      <c r="O920" s="987">
        <f t="shared" si="244"/>
        <v>23.330000000000002</v>
      </c>
      <c r="P920" s="987" t="s">
        <v>3413</v>
      </c>
      <c r="Q920" s="987"/>
      <c r="R920" s="987"/>
      <c r="S920" s="987"/>
      <c r="T920" s="987"/>
      <c r="U920" s="987"/>
      <c r="V920" s="987"/>
      <c r="W920" s="987">
        <f t="shared" si="237"/>
        <v>23.330000000000002</v>
      </c>
      <c r="X920" s="987"/>
      <c r="Y920" s="987"/>
      <c r="Z920" s="987">
        <f t="shared" si="245"/>
        <v>0</v>
      </c>
      <c r="AA920" s="987"/>
      <c r="AB920" s="987">
        <f t="shared" si="248"/>
        <v>19.440000000000001</v>
      </c>
      <c r="AC920" s="987">
        <f t="shared" si="248"/>
        <v>0</v>
      </c>
      <c r="AD920" s="987">
        <f t="shared" si="248"/>
        <v>0</v>
      </c>
      <c r="AE920" s="987">
        <f t="shared" si="248"/>
        <v>0</v>
      </c>
      <c r="AF920" s="987">
        <f t="shared" si="248"/>
        <v>0</v>
      </c>
      <c r="AG920" s="987">
        <f t="shared" si="248"/>
        <v>0</v>
      </c>
      <c r="AH920" s="987">
        <f t="shared" si="248"/>
        <v>0</v>
      </c>
      <c r="AI920" s="987">
        <f t="shared" si="248"/>
        <v>0</v>
      </c>
      <c r="AJ920" s="987">
        <f t="shared" si="248"/>
        <v>0</v>
      </c>
      <c r="AK920" s="987">
        <f t="shared" si="248"/>
        <v>0</v>
      </c>
      <c r="AL920" s="987">
        <f t="shared" si="249"/>
        <v>0</v>
      </c>
      <c r="AM920" s="987">
        <f t="shared" si="249"/>
        <v>0</v>
      </c>
      <c r="AN920" s="987">
        <f t="shared" si="249"/>
        <v>0</v>
      </c>
      <c r="AO920" s="987">
        <f t="shared" si="249"/>
        <v>0</v>
      </c>
      <c r="AP920" s="987">
        <f t="shared" si="249"/>
        <v>0</v>
      </c>
      <c r="AQ920" s="987">
        <f t="shared" si="249"/>
        <v>0</v>
      </c>
      <c r="AR920" s="987">
        <f t="shared" si="249"/>
        <v>0</v>
      </c>
    </row>
    <row r="921" spans="2:44">
      <c r="B921" s="948">
        <v>305</v>
      </c>
      <c r="C921" s="950" t="s">
        <v>3520</v>
      </c>
      <c r="D921" s="951">
        <v>332</v>
      </c>
      <c r="E921" s="951" t="s">
        <v>3538</v>
      </c>
      <c r="F921" s="948" t="s">
        <v>5168</v>
      </c>
      <c r="G921" s="949">
        <v>45007</v>
      </c>
      <c r="H921" s="948" t="s">
        <v>5169</v>
      </c>
      <c r="I921" s="948" t="s">
        <v>5051</v>
      </c>
      <c r="J921" s="948" t="s">
        <v>488</v>
      </c>
      <c r="K921" s="948" t="s">
        <v>3557</v>
      </c>
      <c r="L921" s="960">
        <v>54</v>
      </c>
      <c r="M921" s="987">
        <v>13.59</v>
      </c>
      <c r="N921" s="987">
        <v>2.7199999999999998</v>
      </c>
      <c r="O921" s="987">
        <f t="shared" si="244"/>
        <v>16.309999999999999</v>
      </c>
      <c r="P921" s="987" t="s">
        <v>3413</v>
      </c>
      <c r="Q921" s="987"/>
      <c r="R921" s="987"/>
      <c r="S921" s="987"/>
      <c r="T921" s="987"/>
      <c r="U921" s="987"/>
      <c r="V921" s="987"/>
      <c r="W921" s="987">
        <f t="shared" si="237"/>
        <v>16.309999999999999</v>
      </c>
      <c r="X921" s="987"/>
      <c r="Y921" s="987"/>
      <c r="Z921" s="987">
        <f t="shared" si="245"/>
        <v>0</v>
      </c>
      <c r="AA921" s="987"/>
      <c r="AB921" s="987">
        <f t="shared" si="248"/>
        <v>13.59</v>
      </c>
      <c r="AC921" s="987">
        <f t="shared" si="248"/>
        <v>0</v>
      </c>
      <c r="AD921" s="987">
        <f t="shared" si="248"/>
        <v>0</v>
      </c>
      <c r="AE921" s="987">
        <f t="shared" si="248"/>
        <v>0</v>
      </c>
      <c r="AF921" s="987">
        <f t="shared" si="248"/>
        <v>0</v>
      </c>
      <c r="AG921" s="987">
        <f t="shared" si="248"/>
        <v>0</v>
      </c>
      <c r="AH921" s="987">
        <f t="shared" si="248"/>
        <v>0</v>
      </c>
      <c r="AI921" s="987">
        <f t="shared" si="248"/>
        <v>0</v>
      </c>
      <c r="AJ921" s="987">
        <f t="shared" si="248"/>
        <v>0</v>
      </c>
      <c r="AK921" s="987">
        <f t="shared" si="248"/>
        <v>0</v>
      </c>
      <c r="AL921" s="987">
        <f t="shared" si="249"/>
        <v>0</v>
      </c>
      <c r="AM921" s="987">
        <f t="shared" si="249"/>
        <v>0</v>
      </c>
      <c r="AN921" s="987">
        <f t="shared" si="249"/>
        <v>0</v>
      </c>
      <c r="AO921" s="987">
        <f t="shared" si="249"/>
        <v>0</v>
      </c>
      <c r="AP921" s="987">
        <f t="shared" si="249"/>
        <v>0</v>
      </c>
      <c r="AQ921" s="987">
        <f t="shared" si="249"/>
        <v>0</v>
      </c>
      <c r="AR921" s="987">
        <f t="shared" si="249"/>
        <v>0</v>
      </c>
    </row>
    <row r="922" spans="2:44">
      <c r="B922" s="948">
        <v>306</v>
      </c>
      <c r="C922" s="950" t="s">
        <v>3520</v>
      </c>
      <c r="D922" s="951">
        <v>333</v>
      </c>
      <c r="E922" s="951" t="s">
        <v>3538</v>
      </c>
      <c r="F922" s="948" t="s">
        <v>5170</v>
      </c>
      <c r="G922" s="949">
        <v>45020</v>
      </c>
      <c r="H922" s="948" t="s">
        <v>5171</v>
      </c>
      <c r="I922" s="948" t="s">
        <v>5051</v>
      </c>
      <c r="J922" s="948" t="s">
        <v>488</v>
      </c>
      <c r="K922" s="948" t="s">
        <v>3557</v>
      </c>
      <c r="L922" s="960">
        <v>54</v>
      </c>
      <c r="M922" s="987">
        <v>19.77</v>
      </c>
      <c r="N922" s="987">
        <v>3.95</v>
      </c>
      <c r="O922" s="987">
        <f t="shared" si="244"/>
        <v>23.72</v>
      </c>
      <c r="P922" s="987" t="s">
        <v>2324</v>
      </c>
      <c r="Q922" s="987"/>
      <c r="R922" s="987"/>
      <c r="S922" s="987"/>
      <c r="T922" s="987"/>
      <c r="U922" s="987"/>
      <c r="V922" s="987"/>
      <c r="W922" s="987">
        <f t="shared" si="237"/>
        <v>23.72</v>
      </c>
      <c r="X922" s="987"/>
      <c r="Y922" s="987"/>
      <c r="Z922" s="987">
        <f t="shared" si="245"/>
        <v>0</v>
      </c>
      <c r="AA922" s="987"/>
      <c r="AB922" s="987">
        <f t="shared" si="248"/>
        <v>19.77</v>
      </c>
      <c r="AC922" s="987">
        <f t="shared" si="248"/>
        <v>0</v>
      </c>
      <c r="AD922" s="987">
        <f t="shared" si="248"/>
        <v>0</v>
      </c>
      <c r="AE922" s="987">
        <f t="shared" si="248"/>
        <v>0</v>
      </c>
      <c r="AF922" s="987">
        <f t="shared" si="248"/>
        <v>0</v>
      </c>
      <c r="AG922" s="987">
        <f t="shared" si="248"/>
        <v>0</v>
      </c>
      <c r="AH922" s="987">
        <f t="shared" si="248"/>
        <v>0</v>
      </c>
      <c r="AI922" s="987">
        <f t="shared" si="248"/>
        <v>0</v>
      </c>
      <c r="AJ922" s="987">
        <f t="shared" si="248"/>
        <v>0</v>
      </c>
      <c r="AK922" s="987">
        <f t="shared" si="248"/>
        <v>0</v>
      </c>
      <c r="AL922" s="987">
        <f t="shared" si="249"/>
        <v>0</v>
      </c>
      <c r="AM922" s="987">
        <f t="shared" si="249"/>
        <v>0</v>
      </c>
      <c r="AN922" s="987">
        <f t="shared" si="249"/>
        <v>0</v>
      </c>
      <c r="AO922" s="987">
        <f t="shared" si="249"/>
        <v>0</v>
      </c>
      <c r="AP922" s="987">
        <f t="shared" si="249"/>
        <v>0</v>
      </c>
      <c r="AQ922" s="987">
        <f t="shared" si="249"/>
        <v>0</v>
      </c>
      <c r="AR922" s="987">
        <f t="shared" si="249"/>
        <v>0</v>
      </c>
    </row>
    <row r="923" spans="2:44">
      <c r="B923" s="948">
        <v>307</v>
      </c>
      <c r="C923" s="950" t="s">
        <v>3520</v>
      </c>
      <c r="D923" s="951">
        <v>334</v>
      </c>
      <c r="E923" s="951" t="s">
        <v>3538</v>
      </c>
      <c r="F923" s="948" t="s">
        <v>5172</v>
      </c>
      <c r="G923" s="949">
        <v>45064</v>
      </c>
      <c r="H923" s="948" t="s">
        <v>5173</v>
      </c>
      <c r="I923" s="948" t="s">
        <v>5051</v>
      </c>
      <c r="J923" s="948" t="s">
        <v>488</v>
      </c>
      <c r="K923" s="948" t="s">
        <v>3557</v>
      </c>
      <c r="L923" s="960">
        <v>54</v>
      </c>
      <c r="M923" s="987">
        <v>23.46</v>
      </c>
      <c r="N923" s="987">
        <v>4.6899999999999995</v>
      </c>
      <c r="O923" s="987">
        <f t="shared" si="244"/>
        <v>28.15</v>
      </c>
      <c r="P923" s="987" t="s">
        <v>3404</v>
      </c>
      <c r="Q923" s="987"/>
      <c r="R923" s="987"/>
      <c r="S923" s="987"/>
      <c r="T923" s="987"/>
      <c r="U923" s="987"/>
      <c r="V923" s="987"/>
      <c r="W923" s="987">
        <f t="shared" si="237"/>
        <v>28.15</v>
      </c>
      <c r="X923" s="987"/>
      <c r="Y923" s="987"/>
      <c r="Z923" s="987">
        <f t="shared" si="245"/>
        <v>0</v>
      </c>
      <c r="AA923" s="987"/>
      <c r="AB923" s="987">
        <f t="shared" si="248"/>
        <v>23.46</v>
      </c>
      <c r="AC923" s="987">
        <f t="shared" si="248"/>
        <v>0</v>
      </c>
      <c r="AD923" s="987">
        <f t="shared" si="248"/>
        <v>0</v>
      </c>
      <c r="AE923" s="987">
        <f t="shared" si="248"/>
        <v>0</v>
      </c>
      <c r="AF923" s="987">
        <f t="shared" si="248"/>
        <v>0</v>
      </c>
      <c r="AG923" s="987">
        <f t="shared" si="248"/>
        <v>0</v>
      </c>
      <c r="AH923" s="987">
        <f t="shared" si="248"/>
        <v>0</v>
      </c>
      <c r="AI923" s="987">
        <f t="shared" si="248"/>
        <v>0</v>
      </c>
      <c r="AJ923" s="987">
        <f t="shared" si="248"/>
        <v>0</v>
      </c>
      <c r="AK923" s="987">
        <f t="shared" si="248"/>
        <v>0</v>
      </c>
      <c r="AL923" s="987">
        <f t="shared" si="249"/>
        <v>0</v>
      </c>
      <c r="AM923" s="987">
        <f t="shared" si="249"/>
        <v>0</v>
      </c>
      <c r="AN923" s="987">
        <f t="shared" si="249"/>
        <v>0</v>
      </c>
      <c r="AO923" s="987">
        <f t="shared" si="249"/>
        <v>0</v>
      </c>
      <c r="AP923" s="987">
        <f t="shared" si="249"/>
        <v>0</v>
      </c>
      <c r="AQ923" s="987">
        <f t="shared" si="249"/>
        <v>0</v>
      </c>
      <c r="AR923" s="987">
        <f t="shared" si="249"/>
        <v>0</v>
      </c>
    </row>
    <row r="924" spans="2:44">
      <c r="B924" s="948">
        <v>308</v>
      </c>
      <c r="C924" s="950" t="s">
        <v>3520</v>
      </c>
      <c r="D924" s="951">
        <v>335</v>
      </c>
      <c r="E924" s="951" t="s">
        <v>3538</v>
      </c>
      <c r="F924" s="948" t="s">
        <v>5174</v>
      </c>
      <c r="G924" s="949">
        <v>45071</v>
      </c>
      <c r="H924" s="948" t="s">
        <v>5175</v>
      </c>
      <c r="I924" s="948" t="s">
        <v>5051</v>
      </c>
      <c r="J924" s="948" t="s">
        <v>488</v>
      </c>
      <c r="K924" s="948" t="s">
        <v>3557</v>
      </c>
      <c r="L924" s="960">
        <v>54</v>
      </c>
      <c r="M924" s="987">
        <v>16.080000000000002</v>
      </c>
      <c r="N924" s="987">
        <v>3.22</v>
      </c>
      <c r="O924" s="987">
        <f t="shared" si="244"/>
        <v>19.3</v>
      </c>
      <c r="P924" s="987" t="s">
        <v>5176</v>
      </c>
      <c r="Q924" s="987"/>
      <c r="R924" s="987"/>
      <c r="S924" s="987"/>
      <c r="T924" s="987"/>
      <c r="U924" s="987"/>
      <c r="V924" s="987"/>
      <c r="W924" s="987">
        <f t="shared" si="237"/>
        <v>19.3</v>
      </c>
      <c r="X924" s="987"/>
      <c r="Y924" s="987"/>
      <c r="Z924" s="987">
        <f t="shared" si="245"/>
        <v>0</v>
      </c>
      <c r="AA924" s="987"/>
      <c r="AB924" s="987">
        <f t="shared" si="248"/>
        <v>16.080000000000002</v>
      </c>
      <c r="AC924" s="987">
        <f t="shared" si="248"/>
        <v>0</v>
      </c>
      <c r="AD924" s="987">
        <f t="shared" si="248"/>
        <v>0</v>
      </c>
      <c r="AE924" s="987">
        <f t="shared" si="248"/>
        <v>0</v>
      </c>
      <c r="AF924" s="987">
        <f t="shared" si="248"/>
        <v>0</v>
      </c>
      <c r="AG924" s="987">
        <f t="shared" si="248"/>
        <v>0</v>
      </c>
      <c r="AH924" s="987">
        <f t="shared" si="248"/>
        <v>0</v>
      </c>
      <c r="AI924" s="987">
        <f t="shared" si="248"/>
        <v>0</v>
      </c>
      <c r="AJ924" s="987">
        <f t="shared" si="248"/>
        <v>0</v>
      </c>
      <c r="AK924" s="987">
        <f t="shared" si="248"/>
        <v>0</v>
      </c>
      <c r="AL924" s="987">
        <f t="shared" si="249"/>
        <v>0</v>
      </c>
      <c r="AM924" s="987">
        <f t="shared" si="249"/>
        <v>0</v>
      </c>
      <c r="AN924" s="987">
        <f t="shared" si="249"/>
        <v>0</v>
      </c>
      <c r="AO924" s="987">
        <f t="shared" si="249"/>
        <v>0</v>
      </c>
      <c r="AP924" s="987">
        <f t="shared" si="249"/>
        <v>0</v>
      </c>
      <c r="AQ924" s="987">
        <f t="shared" si="249"/>
        <v>0</v>
      </c>
      <c r="AR924" s="987">
        <f t="shared" si="249"/>
        <v>0</v>
      </c>
    </row>
    <row r="925" spans="2:44">
      <c r="B925" s="948">
        <v>309</v>
      </c>
      <c r="C925" s="950" t="s">
        <v>3520</v>
      </c>
      <c r="D925" s="951">
        <v>336</v>
      </c>
      <c r="E925" s="951" t="s">
        <v>3538</v>
      </c>
      <c r="F925" s="948" t="s">
        <v>5177</v>
      </c>
      <c r="G925" s="949">
        <v>44992</v>
      </c>
      <c r="H925" s="948" t="s">
        <v>5178</v>
      </c>
      <c r="I925" s="948" t="s">
        <v>5051</v>
      </c>
      <c r="J925" s="948" t="s">
        <v>488</v>
      </c>
      <c r="K925" s="948" t="s">
        <v>3557</v>
      </c>
      <c r="L925" s="960">
        <v>54</v>
      </c>
      <c r="M925" s="987">
        <v>18.52</v>
      </c>
      <c r="N925" s="987">
        <v>3.7</v>
      </c>
      <c r="O925" s="987">
        <f t="shared" si="244"/>
        <v>22.22</v>
      </c>
      <c r="P925" s="987" t="s">
        <v>3407</v>
      </c>
      <c r="Q925" s="987"/>
      <c r="R925" s="987"/>
      <c r="S925" s="987"/>
      <c r="T925" s="987"/>
      <c r="U925" s="987"/>
      <c r="V925" s="987"/>
      <c r="W925" s="987">
        <f t="shared" si="237"/>
        <v>22.22</v>
      </c>
      <c r="X925" s="987"/>
      <c r="Y925" s="987"/>
      <c r="Z925" s="987">
        <f t="shared" si="245"/>
        <v>0</v>
      </c>
      <c r="AA925" s="987"/>
      <c r="AB925" s="987">
        <f t="shared" si="248"/>
        <v>18.52</v>
      </c>
      <c r="AC925" s="987">
        <f t="shared" si="248"/>
        <v>0</v>
      </c>
      <c r="AD925" s="987">
        <f t="shared" si="248"/>
        <v>0</v>
      </c>
      <c r="AE925" s="987">
        <f t="shared" si="248"/>
        <v>0</v>
      </c>
      <c r="AF925" s="987">
        <f t="shared" si="248"/>
        <v>0</v>
      </c>
      <c r="AG925" s="987">
        <f t="shared" si="248"/>
        <v>0</v>
      </c>
      <c r="AH925" s="987">
        <f t="shared" si="248"/>
        <v>0</v>
      </c>
      <c r="AI925" s="987">
        <f t="shared" si="248"/>
        <v>0</v>
      </c>
      <c r="AJ925" s="987">
        <f t="shared" si="248"/>
        <v>0</v>
      </c>
      <c r="AK925" s="987">
        <f t="shared" si="248"/>
        <v>0</v>
      </c>
      <c r="AL925" s="987">
        <f t="shared" si="249"/>
        <v>0</v>
      </c>
      <c r="AM925" s="987">
        <f t="shared" si="249"/>
        <v>0</v>
      </c>
      <c r="AN925" s="987">
        <f t="shared" si="249"/>
        <v>0</v>
      </c>
      <c r="AO925" s="987">
        <f t="shared" si="249"/>
        <v>0</v>
      </c>
      <c r="AP925" s="987">
        <f t="shared" si="249"/>
        <v>0</v>
      </c>
      <c r="AQ925" s="987">
        <f t="shared" si="249"/>
        <v>0</v>
      </c>
      <c r="AR925" s="987">
        <f t="shared" si="249"/>
        <v>0</v>
      </c>
    </row>
    <row r="926" spans="2:44">
      <c r="B926" s="948">
        <v>310</v>
      </c>
      <c r="C926" s="950" t="s">
        <v>3520</v>
      </c>
      <c r="D926" s="951">
        <v>337</v>
      </c>
      <c r="E926" s="951" t="s">
        <v>3538</v>
      </c>
      <c r="F926" s="948" t="s">
        <v>5179</v>
      </c>
      <c r="G926" s="949">
        <v>45019</v>
      </c>
      <c r="H926" s="948" t="s">
        <v>5180</v>
      </c>
      <c r="I926" s="948" t="s">
        <v>5051</v>
      </c>
      <c r="J926" s="948" t="s">
        <v>488</v>
      </c>
      <c r="K926" s="948" t="s">
        <v>3557</v>
      </c>
      <c r="L926" s="960">
        <v>54</v>
      </c>
      <c r="M926" s="987">
        <v>17.869999999999997</v>
      </c>
      <c r="N926" s="987">
        <v>3.5700000000000003</v>
      </c>
      <c r="O926" s="987">
        <f t="shared" si="244"/>
        <v>21.439999999999998</v>
      </c>
      <c r="P926" s="987" t="s">
        <v>2324</v>
      </c>
      <c r="Q926" s="987"/>
      <c r="R926" s="987"/>
      <c r="S926" s="987"/>
      <c r="T926" s="987"/>
      <c r="U926" s="987"/>
      <c r="V926" s="987"/>
      <c r="W926" s="987">
        <f t="shared" si="237"/>
        <v>21.439999999999998</v>
      </c>
      <c r="X926" s="987"/>
      <c r="Y926" s="987"/>
      <c r="Z926" s="987">
        <f t="shared" si="245"/>
        <v>0</v>
      </c>
      <c r="AA926" s="987"/>
      <c r="AB926" s="987">
        <f t="shared" si="248"/>
        <v>17.869999999999997</v>
      </c>
      <c r="AC926" s="987">
        <f t="shared" si="248"/>
        <v>0</v>
      </c>
      <c r="AD926" s="987">
        <f t="shared" si="248"/>
        <v>0</v>
      </c>
      <c r="AE926" s="987">
        <f t="shared" si="248"/>
        <v>0</v>
      </c>
      <c r="AF926" s="987">
        <f t="shared" si="248"/>
        <v>0</v>
      </c>
      <c r="AG926" s="987">
        <f t="shared" si="248"/>
        <v>0</v>
      </c>
      <c r="AH926" s="987">
        <f t="shared" si="248"/>
        <v>0</v>
      </c>
      <c r="AI926" s="987">
        <f t="shared" si="248"/>
        <v>0</v>
      </c>
      <c r="AJ926" s="987">
        <f t="shared" si="248"/>
        <v>0</v>
      </c>
      <c r="AK926" s="987">
        <f t="shared" si="248"/>
        <v>0</v>
      </c>
      <c r="AL926" s="987">
        <f t="shared" si="249"/>
        <v>0</v>
      </c>
      <c r="AM926" s="987">
        <f t="shared" si="249"/>
        <v>0</v>
      </c>
      <c r="AN926" s="987">
        <f t="shared" si="249"/>
        <v>0</v>
      </c>
      <c r="AO926" s="987">
        <f t="shared" si="249"/>
        <v>0</v>
      </c>
      <c r="AP926" s="987">
        <f t="shared" si="249"/>
        <v>0</v>
      </c>
      <c r="AQ926" s="987">
        <f t="shared" si="249"/>
        <v>0</v>
      </c>
      <c r="AR926" s="987">
        <f t="shared" si="249"/>
        <v>0</v>
      </c>
    </row>
    <row r="927" spans="2:44">
      <c r="B927" s="948">
        <v>311</v>
      </c>
      <c r="C927" s="950" t="s">
        <v>3520</v>
      </c>
      <c r="D927" s="951">
        <v>338</v>
      </c>
      <c r="E927" s="951" t="s">
        <v>3538</v>
      </c>
      <c r="F927" s="948" t="s">
        <v>5181</v>
      </c>
      <c r="G927" s="949">
        <v>45049</v>
      </c>
      <c r="H927" s="948" t="s">
        <v>5182</v>
      </c>
      <c r="I927" s="948" t="s">
        <v>5051</v>
      </c>
      <c r="J927" s="948" t="s">
        <v>488</v>
      </c>
      <c r="K927" s="948" t="s">
        <v>3557</v>
      </c>
      <c r="L927" s="960">
        <v>54</v>
      </c>
      <c r="M927" s="987">
        <v>19.54</v>
      </c>
      <c r="N927" s="987">
        <v>3.91</v>
      </c>
      <c r="O927" s="987">
        <f t="shared" si="244"/>
        <v>23.45</v>
      </c>
      <c r="P927" s="987" t="s">
        <v>3408</v>
      </c>
      <c r="Q927" s="987"/>
      <c r="R927" s="987"/>
      <c r="S927" s="987"/>
      <c r="T927" s="987"/>
      <c r="U927" s="987"/>
      <c r="V927" s="987"/>
      <c r="W927" s="987">
        <f t="shared" si="237"/>
        <v>23.45</v>
      </c>
      <c r="X927" s="987"/>
      <c r="Y927" s="987"/>
      <c r="Z927" s="987">
        <f t="shared" si="245"/>
        <v>0</v>
      </c>
      <c r="AA927" s="987"/>
      <c r="AB927" s="987">
        <f t="shared" si="248"/>
        <v>19.54</v>
      </c>
      <c r="AC927" s="987">
        <f t="shared" si="248"/>
        <v>0</v>
      </c>
      <c r="AD927" s="987">
        <f t="shared" si="248"/>
        <v>0</v>
      </c>
      <c r="AE927" s="987">
        <f t="shared" si="248"/>
        <v>0</v>
      </c>
      <c r="AF927" s="987">
        <f t="shared" si="248"/>
        <v>0</v>
      </c>
      <c r="AG927" s="987">
        <f t="shared" si="248"/>
        <v>0</v>
      </c>
      <c r="AH927" s="987">
        <f t="shared" si="248"/>
        <v>0</v>
      </c>
      <c r="AI927" s="987">
        <f t="shared" si="248"/>
        <v>0</v>
      </c>
      <c r="AJ927" s="987">
        <f t="shared" si="248"/>
        <v>0</v>
      </c>
      <c r="AK927" s="987">
        <f t="shared" si="248"/>
        <v>0</v>
      </c>
      <c r="AL927" s="987">
        <f t="shared" si="249"/>
        <v>0</v>
      </c>
      <c r="AM927" s="987">
        <f t="shared" si="249"/>
        <v>0</v>
      </c>
      <c r="AN927" s="987">
        <f t="shared" si="249"/>
        <v>0</v>
      </c>
      <c r="AO927" s="987">
        <f t="shared" si="249"/>
        <v>0</v>
      </c>
      <c r="AP927" s="987">
        <f t="shared" si="249"/>
        <v>0</v>
      </c>
      <c r="AQ927" s="987">
        <f t="shared" si="249"/>
        <v>0</v>
      </c>
      <c r="AR927" s="987">
        <f t="shared" si="249"/>
        <v>0</v>
      </c>
    </row>
    <row r="928" spans="2:44">
      <c r="B928" s="948">
        <v>312</v>
      </c>
      <c r="C928" s="950" t="s">
        <v>3520</v>
      </c>
      <c r="D928" s="951">
        <v>339</v>
      </c>
      <c r="E928" s="951" t="s">
        <v>3538</v>
      </c>
      <c r="F928" s="948" t="s">
        <v>5183</v>
      </c>
      <c r="G928" s="949">
        <v>45048</v>
      </c>
      <c r="H928" s="948" t="s">
        <v>5184</v>
      </c>
      <c r="I928" s="948" t="s">
        <v>5051</v>
      </c>
      <c r="J928" s="948" t="s">
        <v>488</v>
      </c>
      <c r="K928" s="948" t="s">
        <v>3557</v>
      </c>
      <c r="L928" s="960">
        <v>54</v>
      </c>
      <c r="M928" s="987">
        <v>5.74</v>
      </c>
      <c r="N928" s="987">
        <v>1.1499999999999999</v>
      </c>
      <c r="O928" s="987">
        <f t="shared" si="244"/>
        <v>6.8900000000000006</v>
      </c>
      <c r="P928" s="987" t="s">
        <v>3408</v>
      </c>
      <c r="Q928" s="987"/>
      <c r="R928" s="987"/>
      <c r="S928" s="987"/>
      <c r="T928" s="987"/>
      <c r="U928" s="987"/>
      <c r="V928" s="987"/>
      <c r="W928" s="987">
        <f t="shared" si="237"/>
        <v>6.8900000000000006</v>
      </c>
      <c r="X928" s="987"/>
      <c r="Y928" s="987"/>
      <c r="Z928" s="987">
        <f t="shared" si="245"/>
        <v>0</v>
      </c>
      <c r="AA928" s="987"/>
      <c r="AB928" s="987">
        <f t="shared" ref="AB928:AK937" si="250">IF(AB$6-$L928=0,$M928,0)</f>
        <v>5.74</v>
      </c>
      <c r="AC928" s="987">
        <f t="shared" si="250"/>
        <v>0</v>
      </c>
      <c r="AD928" s="987">
        <f t="shared" si="250"/>
        <v>0</v>
      </c>
      <c r="AE928" s="987">
        <f t="shared" si="250"/>
        <v>0</v>
      </c>
      <c r="AF928" s="987">
        <f t="shared" si="250"/>
        <v>0</v>
      </c>
      <c r="AG928" s="987">
        <f t="shared" si="250"/>
        <v>0</v>
      </c>
      <c r="AH928" s="987">
        <f t="shared" si="250"/>
        <v>0</v>
      </c>
      <c r="AI928" s="987">
        <f t="shared" si="250"/>
        <v>0</v>
      </c>
      <c r="AJ928" s="987">
        <f t="shared" si="250"/>
        <v>0</v>
      </c>
      <c r="AK928" s="987">
        <f t="shared" si="250"/>
        <v>0</v>
      </c>
      <c r="AL928" s="987">
        <f t="shared" ref="AL928:AR937" si="251">IF(AL$6-$L928=0,$M928,0)</f>
        <v>0</v>
      </c>
      <c r="AM928" s="987">
        <f t="shared" si="251"/>
        <v>0</v>
      </c>
      <c r="AN928" s="987">
        <f t="shared" si="251"/>
        <v>0</v>
      </c>
      <c r="AO928" s="987">
        <f t="shared" si="251"/>
        <v>0</v>
      </c>
      <c r="AP928" s="987">
        <f t="shared" si="251"/>
        <v>0</v>
      </c>
      <c r="AQ928" s="987">
        <f t="shared" si="251"/>
        <v>0</v>
      </c>
      <c r="AR928" s="987">
        <f t="shared" si="251"/>
        <v>0</v>
      </c>
    </row>
    <row r="929" spans="2:44">
      <c r="B929" s="948">
        <v>313</v>
      </c>
      <c r="C929" s="950" t="s">
        <v>3520</v>
      </c>
      <c r="D929" s="951">
        <v>340</v>
      </c>
      <c r="E929" s="951" t="s">
        <v>3538</v>
      </c>
      <c r="F929" s="948" t="s">
        <v>5185</v>
      </c>
      <c r="G929" s="949">
        <v>45019</v>
      </c>
      <c r="H929" s="948" t="s">
        <v>5186</v>
      </c>
      <c r="I929" s="948" t="s">
        <v>5051</v>
      </c>
      <c r="J929" s="948" t="s">
        <v>488</v>
      </c>
      <c r="K929" s="948" t="s">
        <v>3557</v>
      </c>
      <c r="L929" s="960">
        <v>54</v>
      </c>
      <c r="M929" s="987">
        <v>16.080000000000002</v>
      </c>
      <c r="N929" s="987">
        <v>3.22</v>
      </c>
      <c r="O929" s="987">
        <f t="shared" si="244"/>
        <v>19.3</v>
      </c>
      <c r="P929" s="987" t="s">
        <v>2324</v>
      </c>
      <c r="Q929" s="987"/>
      <c r="R929" s="987"/>
      <c r="S929" s="987"/>
      <c r="T929" s="987"/>
      <c r="U929" s="987"/>
      <c r="V929" s="987"/>
      <c r="W929" s="987">
        <f t="shared" si="237"/>
        <v>19.3</v>
      </c>
      <c r="X929" s="987"/>
      <c r="Y929" s="987"/>
      <c r="Z929" s="987">
        <f t="shared" si="245"/>
        <v>0</v>
      </c>
      <c r="AA929" s="987"/>
      <c r="AB929" s="987">
        <f t="shared" si="250"/>
        <v>16.080000000000002</v>
      </c>
      <c r="AC929" s="987">
        <f t="shared" si="250"/>
        <v>0</v>
      </c>
      <c r="AD929" s="987">
        <f t="shared" si="250"/>
        <v>0</v>
      </c>
      <c r="AE929" s="987">
        <f t="shared" si="250"/>
        <v>0</v>
      </c>
      <c r="AF929" s="987">
        <f t="shared" si="250"/>
        <v>0</v>
      </c>
      <c r="AG929" s="987">
        <f t="shared" si="250"/>
        <v>0</v>
      </c>
      <c r="AH929" s="987">
        <f t="shared" si="250"/>
        <v>0</v>
      </c>
      <c r="AI929" s="987">
        <f t="shared" si="250"/>
        <v>0</v>
      </c>
      <c r="AJ929" s="987">
        <f t="shared" si="250"/>
        <v>0</v>
      </c>
      <c r="AK929" s="987">
        <f t="shared" si="250"/>
        <v>0</v>
      </c>
      <c r="AL929" s="987">
        <f t="shared" si="251"/>
        <v>0</v>
      </c>
      <c r="AM929" s="987">
        <f t="shared" si="251"/>
        <v>0</v>
      </c>
      <c r="AN929" s="987">
        <f t="shared" si="251"/>
        <v>0</v>
      </c>
      <c r="AO929" s="987">
        <f t="shared" si="251"/>
        <v>0</v>
      </c>
      <c r="AP929" s="987">
        <f t="shared" si="251"/>
        <v>0</v>
      </c>
      <c r="AQ929" s="987">
        <f t="shared" si="251"/>
        <v>0</v>
      </c>
      <c r="AR929" s="987">
        <f t="shared" si="251"/>
        <v>0</v>
      </c>
    </row>
    <row r="930" spans="2:44">
      <c r="B930" s="948">
        <v>314</v>
      </c>
      <c r="C930" s="950" t="s">
        <v>3520</v>
      </c>
      <c r="D930" s="951">
        <v>341</v>
      </c>
      <c r="E930" s="951" t="s">
        <v>3538</v>
      </c>
      <c r="F930" s="948" t="s">
        <v>5187</v>
      </c>
      <c r="G930" s="949">
        <v>45050</v>
      </c>
      <c r="H930" s="948" t="s">
        <v>5188</v>
      </c>
      <c r="I930" s="948" t="s">
        <v>5051</v>
      </c>
      <c r="J930" s="948" t="s">
        <v>488</v>
      </c>
      <c r="K930" s="948" t="s">
        <v>3557</v>
      </c>
      <c r="L930" s="960">
        <v>54</v>
      </c>
      <c r="M930" s="987">
        <v>34.81</v>
      </c>
      <c r="N930" s="987">
        <v>6.9599999999999991</v>
      </c>
      <c r="O930" s="987">
        <f t="shared" si="244"/>
        <v>41.77</v>
      </c>
      <c r="P930" s="987" t="s">
        <v>3408</v>
      </c>
      <c r="Q930" s="987"/>
      <c r="R930" s="987"/>
      <c r="S930" s="987"/>
      <c r="T930" s="987"/>
      <c r="U930" s="987"/>
      <c r="V930" s="987"/>
      <c r="W930" s="987">
        <f t="shared" si="237"/>
        <v>41.77</v>
      </c>
      <c r="X930" s="987"/>
      <c r="Y930" s="987"/>
      <c r="Z930" s="987">
        <f t="shared" si="245"/>
        <v>0</v>
      </c>
      <c r="AA930" s="987"/>
      <c r="AB930" s="987">
        <f t="shared" si="250"/>
        <v>34.81</v>
      </c>
      <c r="AC930" s="987">
        <f t="shared" si="250"/>
        <v>0</v>
      </c>
      <c r="AD930" s="987">
        <f t="shared" si="250"/>
        <v>0</v>
      </c>
      <c r="AE930" s="987">
        <f t="shared" si="250"/>
        <v>0</v>
      </c>
      <c r="AF930" s="987">
        <f t="shared" si="250"/>
        <v>0</v>
      </c>
      <c r="AG930" s="987">
        <f t="shared" si="250"/>
        <v>0</v>
      </c>
      <c r="AH930" s="987">
        <f t="shared" si="250"/>
        <v>0</v>
      </c>
      <c r="AI930" s="987">
        <f t="shared" si="250"/>
        <v>0</v>
      </c>
      <c r="AJ930" s="987">
        <f t="shared" si="250"/>
        <v>0</v>
      </c>
      <c r="AK930" s="987">
        <f t="shared" si="250"/>
        <v>0</v>
      </c>
      <c r="AL930" s="987">
        <f t="shared" si="251"/>
        <v>0</v>
      </c>
      <c r="AM930" s="987">
        <f t="shared" si="251"/>
        <v>0</v>
      </c>
      <c r="AN930" s="987">
        <f t="shared" si="251"/>
        <v>0</v>
      </c>
      <c r="AO930" s="987">
        <f t="shared" si="251"/>
        <v>0</v>
      </c>
      <c r="AP930" s="987">
        <f t="shared" si="251"/>
        <v>0</v>
      </c>
      <c r="AQ930" s="987">
        <f t="shared" si="251"/>
        <v>0</v>
      </c>
      <c r="AR930" s="987">
        <f t="shared" si="251"/>
        <v>0</v>
      </c>
    </row>
    <row r="931" spans="2:44">
      <c r="B931" s="948">
        <v>315</v>
      </c>
      <c r="C931" s="950" t="s">
        <v>3520</v>
      </c>
      <c r="D931" s="951">
        <v>342</v>
      </c>
      <c r="E931" s="951" t="s">
        <v>3538</v>
      </c>
      <c r="F931" s="948" t="s">
        <v>5189</v>
      </c>
      <c r="G931" s="949">
        <v>45006</v>
      </c>
      <c r="H931" s="948" t="s">
        <v>5190</v>
      </c>
      <c r="I931" s="948" t="s">
        <v>5051</v>
      </c>
      <c r="J931" s="948" t="s">
        <v>488</v>
      </c>
      <c r="K931" s="948" t="s">
        <v>3557</v>
      </c>
      <c r="L931" s="960">
        <v>54</v>
      </c>
      <c r="M931" s="987">
        <v>72.31</v>
      </c>
      <c r="N931" s="987">
        <v>14.459999999999999</v>
      </c>
      <c r="O931" s="987">
        <f t="shared" si="244"/>
        <v>86.77</v>
      </c>
      <c r="P931" s="987" t="s">
        <v>3413</v>
      </c>
      <c r="Q931" s="987"/>
      <c r="R931" s="987"/>
      <c r="S931" s="987"/>
      <c r="T931" s="987"/>
      <c r="U931" s="987"/>
      <c r="V931" s="987"/>
      <c r="W931" s="987">
        <f t="shared" si="237"/>
        <v>86.77</v>
      </c>
      <c r="X931" s="987"/>
      <c r="Y931" s="987"/>
      <c r="Z931" s="987">
        <f t="shared" si="245"/>
        <v>0</v>
      </c>
      <c r="AA931" s="987"/>
      <c r="AB931" s="987">
        <f t="shared" si="250"/>
        <v>72.31</v>
      </c>
      <c r="AC931" s="987">
        <f t="shared" si="250"/>
        <v>0</v>
      </c>
      <c r="AD931" s="987">
        <f t="shared" si="250"/>
        <v>0</v>
      </c>
      <c r="AE931" s="987">
        <f t="shared" si="250"/>
        <v>0</v>
      </c>
      <c r="AF931" s="987">
        <f t="shared" si="250"/>
        <v>0</v>
      </c>
      <c r="AG931" s="987">
        <f t="shared" si="250"/>
        <v>0</v>
      </c>
      <c r="AH931" s="987">
        <f t="shared" si="250"/>
        <v>0</v>
      </c>
      <c r="AI931" s="987">
        <f t="shared" si="250"/>
        <v>0</v>
      </c>
      <c r="AJ931" s="987">
        <f t="shared" si="250"/>
        <v>0</v>
      </c>
      <c r="AK931" s="987">
        <f t="shared" si="250"/>
        <v>0</v>
      </c>
      <c r="AL931" s="987">
        <f t="shared" si="251"/>
        <v>0</v>
      </c>
      <c r="AM931" s="987">
        <f t="shared" si="251"/>
        <v>0</v>
      </c>
      <c r="AN931" s="987">
        <f t="shared" si="251"/>
        <v>0</v>
      </c>
      <c r="AO931" s="987">
        <f t="shared" si="251"/>
        <v>0</v>
      </c>
      <c r="AP931" s="987">
        <f t="shared" si="251"/>
        <v>0</v>
      </c>
      <c r="AQ931" s="987">
        <f t="shared" si="251"/>
        <v>0</v>
      </c>
      <c r="AR931" s="987">
        <f t="shared" si="251"/>
        <v>0</v>
      </c>
    </row>
    <row r="932" spans="2:44">
      <c r="B932" s="948">
        <v>316</v>
      </c>
      <c r="C932" s="950" t="s">
        <v>3520</v>
      </c>
      <c r="D932" s="951">
        <v>343</v>
      </c>
      <c r="E932" s="951" t="s">
        <v>3538</v>
      </c>
      <c r="F932" s="948" t="s">
        <v>5191</v>
      </c>
      <c r="G932" s="949">
        <v>45040</v>
      </c>
      <c r="H932" s="948" t="s">
        <v>5192</v>
      </c>
      <c r="I932" s="948" t="s">
        <v>5051</v>
      </c>
      <c r="J932" s="948" t="s">
        <v>488</v>
      </c>
      <c r="K932" s="948" t="s">
        <v>3557</v>
      </c>
      <c r="L932" s="960">
        <v>54</v>
      </c>
      <c r="M932" s="987">
        <v>52.77</v>
      </c>
      <c r="N932" s="987">
        <v>10.55</v>
      </c>
      <c r="O932" s="987">
        <f t="shared" si="244"/>
        <v>63.320000000000007</v>
      </c>
      <c r="P932" s="987" t="s">
        <v>2324</v>
      </c>
      <c r="Q932" s="987"/>
      <c r="R932" s="987"/>
      <c r="S932" s="987"/>
      <c r="T932" s="987"/>
      <c r="U932" s="987"/>
      <c r="V932" s="987"/>
      <c r="W932" s="987">
        <f t="shared" si="237"/>
        <v>63.320000000000007</v>
      </c>
      <c r="X932" s="987"/>
      <c r="Y932" s="987"/>
      <c r="Z932" s="987">
        <f t="shared" si="245"/>
        <v>0</v>
      </c>
      <c r="AA932" s="987"/>
      <c r="AB932" s="987">
        <f t="shared" si="250"/>
        <v>52.77</v>
      </c>
      <c r="AC932" s="987">
        <f t="shared" si="250"/>
        <v>0</v>
      </c>
      <c r="AD932" s="987">
        <f t="shared" si="250"/>
        <v>0</v>
      </c>
      <c r="AE932" s="987">
        <f t="shared" si="250"/>
        <v>0</v>
      </c>
      <c r="AF932" s="987">
        <f t="shared" si="250"/>
        <v>0</v>
      </c>
      <c r="AG932" s="987">
        <f t="shared" si="250"/>
        <v>0</v>
      </c>
      <c r="AH932" s="987">
        <f t="shared" si="250"/>
        <v>0</v>
      </c>
      <c r="AI932" s="987">
        <f t="shared" si="250"/>
        <v>0</v>
      </c>
      <c r="AJ932" s="987">
        <f t="shared" si="250"/>
        <v>0</v>
      </c>
      <c r="AK932" s="987">
        <f t="shared" si="250"/>
        <v>0</v>
      </c>
      <c r="AL932" s="987">
        <f t="shared" si="251"/>
        <v>0</v>
      </c>
      <c r="AM932" s="987">
        <f t="shared" si="251"/>
        <v>0</v>
      </c>
      <c r="AN932" s="987">
        <f t="shared" si="251"/>
        <v>0</v>
      </c>
      <c r="AO932" s="987">
        <f t="shared" si="251"/>
        <v>0</v>
      </c>
      <c r="AP932" s="987">
        <f t="shared" si="251"/>
        <v>0</v>
      </c>
      <c r="AQ932" s="987">
        <f t="shared" si="251"/>
        <v>0</v>
      </c>
      <c r="AR932" s="987">
        <f t="shared" si="251"/>
        <v>0</v>
      </c>
    </row>
    <row r="933" spans="2:44">
      <c r="B933" s="948">
        <v>317</v>
      </c>
      <c r="C933" s="950" t="s">
        <v>3520</v>
      </c>
      <c r="D933" s="951">
        <v>344</v>
      </c>
      <c r="E933" s="951" t="s">
        <v>3538</v>
      </c>
      <c r="F933" s="948" t="s">
        <v>5193</v>
      </c>
      <c r="G933" s="949">
        <v>44999</v>
      </c>
      <c r="H933" s="948" t="s">
        <v>5194</v>
      </c>
      <c r="I933" s="948" t="s">
        <v>5051</v>
      </c>
      <c r="J933" s="948" t="s">
        <v>488</v>
      </c>
      <c r="K933" s="948" t="s">
        <v>3557</v>
      </c>
      <c r="L933" s="960">
        <v>54</v>
      </c>
      <c r="M933" s="987">
        <v>119.08</v>
      </c>
      <c r="N933" s="987">
        <v>23.82</v>
      </c>
      <c r="O933" s="987">
        <f t="shared" si="244"/>
        <v>142.9</v>
      </c>
      <c r="P933" s="987" t="s">
        <v>3407</v>
      </c>
      <c r="Q933" s="987"/>
      <c r="R933" s="987"/>
      <c r="S933" s="987"/>
      <c r="T933" s="987"/>
      <c r="U933" s="987"/>
      <c r="V933" s="987"/>
      <c r="W933" s="987">
        <f t="shared" ref="W933:W996" si="252">O933</f>
        <v>142.9</v>
      </c>
      <c r="X933" s="987"/>
      <c r="Y933" s="987"/>
      <c r="Z933" s="987">
        <f t="shared" si="245"/>
        <v>0</v>
      </c>
      <c r="AA933" s="987"/>
      <c r="AB933" s="987">
        <f t="shared" si="250"/>
        <v>119.08</v>
      </c>
      <c r="AC933" s="987">
        <f t="shared" si="250"/>
        <v>0</v>
      </c>
      <c r="AD933" s="987">
        <f t="shared" si="250"/>
        <v>0</v>
      </c>
      <c r="AE933" s="987">
        <f t="shared" si="250"/>
        <v>0</v>
      </c>
      <c r="AF933" s="987">
        <f t="shared" si="250"/>
        <v>0</v>
      </c>
      <c r="AG933" s="987">
        <f t="shared" si="250"/>
        <v>0</v>
      </c>
      <c r="AH933" s="987">
        <f t="shared" si="250"/>
        <v>0</v>
      </c>
      <c r="AI933" s="987">
        <f t="shared" si="250"/>
        <v>0</v>
      </c>
      <c r="AJ933" s="987">
        <f t="shared" si="250"/>
        <v>0</v>
      </c>
      <c r="AK933" s="987">
        <f t="shared" si="250"/>
        <v>0</v>
      </c>
      <c r="AL933" s="987">
        <f t="shared" si="251"/>
        <v>0</v>
      </c>
      <c r="AM933" s="987">
        <f t="shared" si="251"/>
        <v>0</v>
      </c>
      <c r="AN933" s="987">
        <f t="shared" si="251"/>
        <v>0</v>
      </c>
      <c r="AO933" s="987">
        <f t="shared" si="251"/>
        <v>0</v>
      </c>
      <c r="AP933" s="987">
        <f t="shared" si="251"/>
        <v>0</v>
      </c>
      <c r="AQ933" s="987">
        <f t="shared" si="251"/>
        <v>0</v>
      </c>
      <c r="AR933" s="987">
        <f t="shared" si="251"/>
        <v>0</v>
      </c>
    </row>
    <row r="934" spans="2:44">
      <c r="B934" s="948">
        <v>318</v>
      </c>
      <c r="C934" s="950" t="s">
        <v>3520</v>
      </c>
      <c r="D934" s="951">
        <v>345</v>
      </c>
      <c r="E934" s="951" t="s">
        <v>3538</v>
      </c>
      <c r="F934" s="948" t="s">
        <v>5195</v>
      </c>
      <c r="G934" s="949">
        <v>45028</v>
      </c>
      <c r="H934" s="948" t="s">
        <v>5196</v>
      </c>
      <c r="I934" s="948" t="s">
        <v>5051</v>
      </c>
      <c r="J934" s="948" t="s">
        <v>488</v>
      </c>
      <c r="K934" s="948" t="s">
        <v>3557</v>
      </c>
      <c r="L934" s="960">
        <v>54</v>
      </c>
      <c r="M934" s="987">
        <v>9.4</v>
      </c>
      <c r="N934" s="987">
        <v>1.8800000000000001</v>
      </c>
      <c r="O934" s="987">
        <f t="shared" si="244"/>
        <v>11.280000000000001</v>
      </c>
      <c r="P934" s="987" t="s">
        <v>2324</v>
      </c>
      <c r="Q934" s="987"/>
      <c r="R934" s="987"/>
      <c r="S934" s="987"/>
      <c r="T934" s="987"/>
      <c r="U934" s="987"/>
      <c r="V934" s="987"/>
      <c r="W934" s="987">
        <f t="shared" si="252"/>
        <v>11.280000000000001</v>
      </c>
      <c r="X934" s="987"/>
      <c r="Y934" s="987"/>
      <c r="Z934" s="987">
        <f t="shared" si="245"/>
        <v>0</v>
      </c>
      <c r="AA934" s="987"/>
      <c r="AB934" s="987">
        <f t="shared" si="250"/>
        <v>9.4</v>
      </c>
      <c r="AC934" s="987">
        <f t="shared" si="250"/>
        <v>0</v>
      </c>
      <c r="AD934" s="987">
        <f t="shared" si="250"/>
        <v>0</v>
      </c>
      <c r="AE934" s="987">
        <f t="shared" si="250"/>
        <v>0</v>
      </c>
      <c r="AF934" s="987">
        <f t="shared" si="250"/>
        <v>0</v>
      </c>
      <c r="AG934" s="987">
        <f t="shared" si="250"/>
        <v>0</v>
      </c>
      <c r="AH934" s="987">
        <f t="shared" si="250"/>
        <v>0</v>
      </c>
      <c r="AI934" s="987">
        <f t="shared" si="250"/>
        <v>0</v>
      </c>
      <c r="AJ934" s="987">
        <f t="shared" si="250"/>
        <v>0</v>
      </c>
      <c r="AK934" s="987">
        <f t="shared" si="250"/>
        <v>0</v>
      </c>
      <c r="AL934" s="987">
        <f t="shared" si="251"/>
        <v>0</v>
      </c>
      <c r="AM934" s="987">
        <f t="shared" si="251"/>
        <v>0</v>
      </c>
      <c r="AN934" s="987">
        <f t="shared" si="251"/>
        <v>0</v>
      </c>
      <c r="AO934" s="987">
        <f t="shared" si="251"/>
        <v>0</v>
      </c>
      <c r="AP934" s="987">
        <f t="shared" si="251"/>
        <v>0</v>
      </c>
      <c r="AQ934" s="987">
        <f t="shared" si="251"/>
        <v>0</v>
      </c>
      <c r="AR934" s="987">
        <f t="shared" si="251"/>
        <v>0</v>
      </c>
    </row>
    <row r="935" spans="2:44">
      <c r="B935" s="948">
        <v>319</v>
      </c>
      <c r="C935" s="950" t="s">
        <v>3520</v>
      </c>
      <c r="D935" s="951">
        <v>346</v>
      </c>
      <c r="E935" s="951" t="s">
        <v>3538</v>
      </c>
      <c r="F935" s="948" t="s">
        <v>5197</v>
      </c>
      <c r="G935" s="949">
        <v>45059</v>
      </c>
      <c r="H935" s="948" t="s">
        <v>5198</v>
      </c>
      <c r="I935" s="948" t="s">
        <v>5051</v>
      </c>
      <c r="J935" s="948" t="s">
        <v>488</v>
      </c>
      <c r="K935" s="948" t="s">
        <v>3557</v>
      </c>
      <c r="L935" s="960">
        <v>54</v>
      </c>
      <c r="M935" s="987">
        <v>32.019999999999996</v>
      </c>
      <c r="N935" s="987">
        <v>6.4</v>
      </c>
      <c r="O935" s="987">
        <f t="shared" si="244"/>
        <v>38.419999999999995</v>
      </c>
      <c r="P935" s="987" t="s">
        <v>3408</v>
      </c>
      <c r="Q935" s="987"/>
      <c r="R935" s="987"/>
      <c r="S935" s="987"/>
      <c r="T935" s="987"/>
      <c r="U935" s="987"/>
      <c r="V935" s="987"/>
      <c r="W935" s="987">
        <f t="shared" si="252"/>
        <v>38.419999999999995</v>
      </c>
      <c r="X935" s="987"/>
      <c r="Y935" s="987"/>
      <c r="Z935" s="987">
        <f t="shared" si="245"/>
        <v>0</v>
      </c>
      <c r="AA935" s="987"/>
      <c r="AB935" s="987">
        <f t="shared" si="250"/>
        <v>32.019999999999996</v>
      </c>
      <c r="AC935" s="987">
        <f t="shared" si="250"/>
        <v>0</v>
      </c>
      <c r="AD935" s="987">
        <f t="shared" si="250"/>
        <v>0</v>
      </c>
      <c r="AE935" s="987">
        <f t="shared" si="250"/>
        <v>0</v>
      </c>
      <c r="AF935" s="987">
        <f t="shared" si="250"/>
        <v>0</v>
      </c>
      <c r="AG935" s="987">
        <f t="shared" si="250"/>
        <v>0</v>
      </c>
      <c r="AH935" s="987">
        <f t="shared" si="250"/>
        <v>0</v>
      </c>
      <c r="AI935" s="987">
        <f t="shared" si="250"/>
        <v>0</v>
      </c>
      <c r="AJ935" s="987">
        <f t="shared" si="250"/>
        <v>0</v>
      </c>
      <c r="AK935" s="987">
        <f t="shared" si="250"/>
        <v>0</v>
      </c>
      <c r="AL935" s="987">
        <f t="shared" si="251"/>
        <v>0</v>
      </c>
      <c r="AM935" s="987">
        <f t="shared" si="251"/>
        <v>0</v>
      </c>
      <c r="AN935" s="987">
        <f t="shared" si="251"/>
        <v>0</v>
      </c>
      <c r="AO935" s="987">
        <f t="shared" si="251"/>
        <v>0</v>
      </c>
      <c r="AP935" s="987">
        <f t="shared" si="251"/>
        <v>0</v>
      </c>
      <c r="AQ935" s="987">
        <f t="shared" si="251"/>
        <v>0</v>
      </c>
      <c r="AR935" s="987">
        <f t="shared" si="251"/>
        <v>0</v>
      </c>
    </row>
    <row r="936" spans="2:44">
      <c r="B936" s="948">
        <v>320</v>
      </c>
      <c r="C936" s="950" t="s">
        <v>3520</v>
      </c>
      <c r="D936" s="951">
        <v>347</v>
      </c>
      <c r="E936" s="951" t="s">
        <v>3538</v>
      </c>
      <c r="F936" s="948" t="s">
        <v>5199</v>
      </c>
      <c r="G936" s="949">
        <v>45058</v>
      </c>
      <c r="H936" s="948" t="s">
        <v>5200</v>
      </c>
      <c r="I936" s="948" t="s">
        <v>5051</v>
      </c>
      <c r="J936" s="948" t="s">
        <v>488</v>
      </c>
      <c r="K936" s="948" t="s">
        <v>3557</v>
      </c>
      <c r="L936" s="960">
        <v>54</v>
      </c>
      <c r="M936" s="987">
        <v>10.75</v>
      </c>
      <c r="N936" s="987">
        <v>2.15</v>
      </c>
      <c r="O936" s="987">
        <f t="shared" si="244"/>
        <v>12.9</v>
      </c>
      <c r="P936" s="987" t="s">
        <v>3408</v>
      </c>
      <c r="Q936" s="987"/>
      <c r="R936" s="987"/>
      <c r="S936" s="987"/>
      <c r="T936" s="987"/>
      <c r="U936" s="987"/>
      <c r="V936" s="987"/>
      <c r="W936" s="987">
        <f t="shared" si="252"/>
        <v>12.9</v>
      </c>
      <c r="X936" s="987"/>
      <c r="Y936" s="987"/>
      <c r="Z936" s="987">
        <f t="shared" si="245"/>
        <v>0</v>
      </c>
      <c r="AA936" s="987"/>
      <c r="AB936" s="987">
        <f t="shared" si="250"/>
        <v>10.75</v>
      </c>
      <c r="AC936" s="987">
        <f t="shared" si="250"/>
        <v>0</v>
      </c>
      <c r="AD936" s="987">
        <f t="shared" si="250"/>
        <v>0</v>
      </c>
      <c r="AE936" s="987">
        <f t="shared" si="250"/>
        <v>0</v>
      </c>
      <c r="AF936" s="987">
        <f t="shared" si="250"/>
        <v>0</v>
      </c>
      <c r="AG936" s="987">
        <f t="shared" si="250"/>
        <v>0</v>
      </c>
      <c r="AH936" s="987">
        <f t="shared" si="250"/>
        <v>0</v>
      </c>
      <c r="AI936" s="987">
        <f t="shared" si="250"/>
        <v>0</v>
      </c>
      <c r="AJ936" s="987">
        <f t="shared" si="250"/>
        <v>0</v>
      </c>
      <c r="AK936" s="987">
        <f t="shared" si="250"/>
        <v>0</v>
      </c>
      <c r="AL936" s="987">
        <f t="shared" si="251"/>
        <v>0</v>
      </c>
      <c r="AM936" s="987">
        <f t="shared" si="251"/>
        <v>0</v>
      </c>
      <c r="AN936" s="987">
        <f t="shared" si="251"/>
        <v>0</v>
      </c>
      <c r="AO936" s="987">
        <f t="shared" si="251"/>
        <v>0</v>
      </c>
      <c r="AP936" s="987">
        <f t="shared" si="251"/>
        <v>0</v>
      </c>
      <c r="AQ936" s="987">
        <f t="shared" si="251"/>
        <v>0</v>
      </c>
      <c r="AR936" s="987">
        <f t="shared" si="251"/>
        <v>0</v>
      </c>
    </row>
    <row r="937" spans="2:44">
      <c r="B937" s="948">
        <v>321</v>
      </c>
      <c r="C937" s="950" t="s">
        <v>3520</v>
      </c>
      <c r="D937" s="951">
        <v>348</v>
      </c>
      <c r="E937" s="951" t="s">
        <v>3538</v>
      </c>
      <c r="F937" s="948" t="s">
        <v>5201</v>
      </c>
      <c r="G937" s="949">
        <v>45003</v>
      </c>
      <c r="H937" s="948" t="s">
        <v>5202</v>
      </c>
      <c r="I937" s="948" t="s">
        <v>5051</v>
      </c>
      <c r="J937" s="948" t="s">
        <v>488</v>
      </c>
      <c r="K937" s="948" t="s">
        <v>3557</v>
      </c>
      <c r="L937" s="960">
        <v>54</v>
      </c>
      <c r="M937" s="987">
        <v>16.18</v>
      </c>
      <c r="N937" s="987">
        <v>3.2399999999999998</v>
      </c>
      <c r="O937" s="987">
        <f t="shared" si="244"/>
        <v>19.419999999999998</v>
      </c>
      <c r="P937" s="987" t="s">
        <v>3413</v>
      </c>
      <c r="Q937" s="987"/>
      <c r="R937" s="987"/>
      <c r="S937" s="987"/>
      <c r="T937" s="987"/>
      <c r="U937" s="987"/>
      <c r="V937" s="987"/>
      <c r="W937" s="987">
        <f t="shared" si="252"/>
        <v>19.419999999999998</v>
      </c>
      <c r="X937" s="987"/>
      <c r="Y937" s="987"/>
      <c r="Z937" s="987">
        <f t="shared" si="245"/>
        <v>0</v>
      </c>
      <c r="AA937" s="987"/>
      <c r="AB937" s="987">
        <f t="shared" si="250"/>
        <v>16.18</v>
      </c>
      <c r="AC937" s="987">
        <f t="shared" si="250"/>
        <v>0</v>
      </c>
      <c r="AD937" s="987">
        <f t="shared" si="250"/>
        <v>0</v>
      </c>
      <c r="AE937" s="987">
        <f t="shared" si="250"/>
        <v>0</v>
      </c>
      <c r="AF937" s="987">
        <f t="shared" si="250"/>
        <v>0</v>
      </c>
      <c r="AG937" s="987">
        <f t="shared" si="250"/>
        <v>0</v>
      </c>
      <c r="AH937" s="987">
        <f t="shared" si="250"/>
        <v>0</v>
      </c>
      <c r="AI937" s="987">
        <f t="shared" si="250"/>
        <v>0</v>
      </c>
      <c r="AJ937" s="987">
        <f t="shared" si="250"/>
        <v>0</v>
      </c>
      <c r="AK937" s="987">
        <f t="shared" si="250"/>
        <v>0</v>
      </c>
      <c r="AL937" s="987">
        <f t="shared" si="251"/>
        <v>0</v>
      </c>
      <c r="AM937" s="987">
        <f t="shared" si="251"/>
        <v>0</v>
      </c>
      <c r="AN937" s="987">
        <f t="shared" si="251"/>
        <v>0</v>
      </c>
      <c r="AO937" s="987">
        <f t="shared" si="251"/>
        <v>0</v>
      </c>
      <c r="AP937" s="987">
        <f t="shared" si="251"/>
        <v>0</v>
      </c>
      <c r="AQ937" s="987">
        <f t="shared" si="251"/>
        <v>0</v>
      </c>
      <c r="AR937" s="987">
        <f t="shared" si="251"/>
        <v>0</v>
      </c>
    </row>
    <row r="938" spans="2:44">
      <c r="B938" s="948">
        <v>322</v>
      </c>
      <c r="C938" s="950" t="s">
        <v>3520</v>
      </c>
      <c r="D938" s="951">
        <v>349</v>
      </c>
      <c r="E938" s="951" t="s">
        <v>3538</v>
      </c>
      <c r="F938" s="948" t="s">
        <v>5203</v>
      </c>
      <c r="G938" s="949">
        <v>45015</v>
      </c>
      <c r="H938" s="948" t="s">
        <v>5204</v>
      </c>
      <c r="I938" s="948" t="s">
        <v>5051</v>
      </c>
      <c r="J938" s="948" t="s">
        <v>488</v>
      </c>
      <c r="K938" s="948" t="s">
        <v>3557</v>
      </c>
      <c r="L938" s="960">
        <v>54</v>
      </c>
      <c r="M938" s="987">
        <v>56.510000000000005</v>
      </c>
      <c r="N938" s="987">
        <v>11.3</v>
      </c>
      <c r="O938" s="987">
        <f t="shared" si="244"/>
        <v>67.81</v>
      </c>
      <c r="P938" s="987" t="s">
        <v>2748</v>
      </c>
      <c r="Q938" s="987"/>
      <c r="R938" s="987"/>
      <c r="S938" s="987"/>
      <c r="T938" s="987"/>
      <c r="U938" s="987"/>
      <c r="V938" s="987"/>
      <c r="W938" s="987">
        <f t="shared" si="252"/>
        <v>67.81</v>
      </c>
      <c r="X938" s="987"/>
      <c r="Y938" s="987"/>
      <c r="Z938" s="987">
        <f t="shared" si="245"/>
        <v>0</v>
      </c>
      <c r="AA938" s="987"/>
      <c r="AB938" s="987">
        <f t="shared" ref="AB938:AK947" si="253">IF(AB$6-$L938=0,$M938,0)</f>
        <v>56.510000000000005</v>
      </c>
      <c r="AC938" s="987">
        <f t="shared" si="253"/>
        <v>0</v>
      </c>
      <c r="AD938" s="987">
        <f t="shared" si="253"/>
        <v>0</v>
      </c>
      <c r="AE938" s="987">
        <f t="shared" si="253"/>
        <v>0</v>
      </c>
      <c r="AF938" s="987">
        <f t="shared" si="253"/>
        <v>0</v>
      </c>
      <c r="AG938" s="987">
        <f t="shared" si="253"/>
        <v>0</v>
      </c>
      <c r="AH938" s="987">
        <f t="shared" si="253"/>
        <v>0</v>
      </c>
      <c r="AI938" s="987">
        <f t="shared" si="253"/>
        <v>0</v>
      </c>
      <c r="AJ938" s="987">
        <f t="shared" si="253"/>
        <v>0</v>
      </c>
      <c r="AK938" s="987">
        <f t="shared" si="253"/>
        <v>0</v>
      </c>
      <c r="AL938" s="987">
        <f t="shared" ref="AL938:AR947" si="254">IF(AL$6-$L938=0,$M938,0)</f>
        <v>0</v>
      </c>
      <c r="AM938" s="987">
        <f t="shared" si="254"/>
        <v>0</v>
      </c>
      <c r="AN938" s="987">
        <f t="shared" si="254"/>
        <v>0</v>
      </c>
      <c r="AO938" s="987">
        <f t="shared" si="254"/>
        <v>0</v>
      </c>
      <c r="AP938" s="987">
        <f t="shared" si="254"/>
        <v>0</v>
      </c>
      <c r="AQ938" s="987">
        <f t="shared" si="254"/>
        <v>0</v>
      </c>
      <c r="AR938" s="987">
        <f t="shared" si="254"/>
        <v>0</v>
      </c>
    </row>
    <row r="939" spans="2:44">
      <c r="B939" s="948">
        <v>323</v>
      </c>
      <c r="C939" s="950" t="s">
        <v>3520</v>
      </c>
      <c r="D939" s="951">
        <v>350</v>
      </c>
      <c r="E939" s="951" t="s">
        <v>3538</v>
      </c>
      <c r="F939" s="948" t="s">
        <v>5205</v>
      </c>
      <c r="G939" s="949">
        <v>45050</v>
      </c>
      <c r="H939" s="948" t="s">
        <v>5206</v>
      </c>
      <c r="I939" s="948" t="s">
        <v>5051</v>
      </c>
      <c r="J939" s="948" t="s">
        <v>488</v>
      </c>
      <c r="K939" s="948" t="s">
        <v>3557</v>
      </c>
      <c r="L939" s="960">
        <v>54</v>
      </c>
      <c r="M939" s="987">
        <v>32.6</v>
      </c>
      <c r="N939" s="987">
        <v>6.5200000000000005</v>
      </c>
      <c r="O939" s="987">
        <f t="shared" si="244"/>
        <v>39.120000000000005</v>
      </c>
      <c r="P939" s="987" t="s">
        <v>3408</v>
      </c>
      <c r="Q939" s="987"/>
      <c r="R939" s="987"/>
      <c r="S939" s="987"/>
      <c r="T939" s="987"/>
      <c r="U939" s="987"/>
      <c r="V939" s="987"/>
      <c r="W939" s="987">
        <f t="shared" si="252"/>
        <v>39.120000000000005</v>
      </c>
      <c r="X939" s="987"/>
      <c r="Y939" s="987"/>
      <c r="Z939" s="987">
        <f t="shared" si="245"/>
        <v>0</v>
      </c>
      <c r="AA939" s="987"/>
      <c r="AB939" s="987">
        <f t="shared" si="253"/>
        <v>32.6</v>
      </c>
      <c r="AC939" s="987">
        <f t="shared" si="253"/>
        <v>0</v>
      </c>
      <c r="AD939" s="987">
        <f t="shared" si="253"/>
        <v>0</v>
      </c>
      <c r="AE939" s="987">
        <f t="shared" si="253"/>
        <v>0</v>
      </c>
      <c r="AF939" s="987">
        <f t="shared" si="253"/>
        <v>0</v>
      </c>
      <c r="AG939" s="987">
        <f t="shared" si="253"/>
        <v>0</v>
      </c>
      <c r="AH939" s="987">
        <f t="shared" si="253"/>
        <v>0</v>
      </c>
      <c r="AI939" s="987">
        <f t="shared" si="253"/>
        <v>0</v>
      </c>
      <c r="AJ939" s="987">
        <f t="shared" si="253"/>
        <v>0</v>
      </c>
      <c r="AK939" s="987">
        <f t="shared" si="253"/>
        <v>0</v>
      </c>
      <c r="AL939" s="987">
        <f t="shared" si="254"/>
        <v>0</v>
      </c>
      <c r="AM939" s="987">
        <f t="shared" si="254"/>
        <v>0</v>
      </c>
      <c r="AN939" s="987">
        <f t="shared" si="254"/>
        <v>0</v>
      </c>
      <c r="AO939" s="987">
        <f t="shared" si="254"/>
        <v>0</v>
      </c>
      <c r="AP939" s="987">
        <f t="shared" si="254"/>
        <v>0</v>
      </c>
      <c r="AQ939" s="987">
        <f t="shared" si="254"/>
        <v>0</v>
      </c>
      <c r="AR939" s="987">
        <f t="shared" si="254"/>
        <v>0</v>
      </c>
    </row>
    <row r="940" spans="2:44">
      <c r="B940" s="948">
        <v>324</v>
      </c>
      <c r="C940" s="950" t="s">
        <v>3520</v>
      </c>
      <c r="D940" s="951">
        <v>351</v>
      </c>
      <c r="E940" s="951" t="s">
        <v>3538</v>
      </c>
      <c r="F940" s="948" t="s">
        <v>5207</v>
      </c>
      <c r="G940" s="949">
        <v>45001</v>
      </c>
      <c r="H940" s="948" t="s">
        <v>5208</v>
      </c>
      <c r="I940" s="948" t="s">
        <v>5051</v>
      </c>
      <c r="J940" s="948" t="s">
        <v>488</v>
      </c>
      <c r="K940" s="948" t="s">
        <v>3557</v>
      </c>
      <c r="L940" s="960">
        <v>54</v>
      </c>
      <c r="M940" s="987">
        <v>25.97</v>
      </c>
      <c r="N940" s="987">
        <v>5.1899999999999995</v>
      </c>
      <c r="O940" s="987">
        <f t="shared" si="244"/>
        <v>31.159999999999997</v>
      </c>
      <c r="P940" s="987" t="s">
        <v>3413</v>
      </c>
      <c r="Q940" s="987"/>
      <c r="R940" s="987"/>
      <c r="S940" s="987"/>
      <c r="T940" s="987"/>
      <c r="U940" s="987"/>
      <c r="V940" s="987"/>
      <c r="W940" s="987">
        <f t="shared" si="252"/>
        <v>31.159999999999997</v>
      </c>
      <c r="X940" s="987"/>
      <c r="Y940" s="987"/>
      <c r="Z940" s="987">
        <f t="shared" si="245"/>
        <v>0</v>
      </c>
      <c r="AA940" s="987"/>
      <c r="AB940" s="987">
        <f t="shared" si="253"/>
        <v>25.97</v>
      </c>
      <c r="AC940" s="987">
        <f t="shared" si="253"/>
        <v>0</v>
      </c>
      <c r="AD940" s="987">
        <f t="shared" si="253"/>
        <v>0</v>
      </c>
      <c r="AE940" s="987">
        <f t="shared" si="253"/>
        <v>0</v>
      </c>
      <c r="AF940" s="987">
        <f t="shared" si="253"/>
        <v>0</v>
      </c>
      <c r="AG940" s="987">
        <f t="shared" si="253"/>
        <v>0</v>
      </c>
      <c r="AH940" s="987">
        <f t="shared" si="253"/>
        <v>0</v>
      </c>
      <c r="AI940" s="987">
        <f t="shared" si="253"/>
        <v>0</v>
      </c>
      <c r="AJ940" s="987">
        <f t="shared" si="253"/>
        <v>0</v>
      </c>
      <c r="AK940" s="987">
        <f t="shared" si="253"/>
        <v>0</v>
      </c>
      <c r="AL940" s="987">
        <f t="shared" si="254"/>
        <v>0</v>
      </c>
      <c r="AM940" s="987">
        <f t="shared" si="254"/>
        <v>0</v>
      </c>
      <c r="AN940" s="987">
        <f t="shared" si="254"/>
        <v>0</v>
      </c>
      <c r="AO940" s="987">
        <f t="shared" si="254"/>
        <v>0</v>
      </c>
      <c r="AP940" s="987">
        <f t="shared" si="254"/>
        <v>0</v>
      </c>
      <c r="AQ940" s="987">
        <f t="shared" si="254"/>
        <v>0</v>
      </c>
      <c r="AR940" s="987">
        <f t="shared" si="254"/>
        <v>0</v>
      </c>
    </row>
    <row r="941" spans="2:44">
      <c r="B941" s="948">
        <v>325</v>
      </c>
      <c r="C941" s="950" t="s">
        <v>3520</v>
      </c>
      <c r="D941" s="951">
        <v>352</v>
      </c>
      <c r="E941" s="951" t="s">
        <v>3538</v>
      </c>
      <c r="F941" s="948" t="s">
        <v>5209</v>
      </c>
      <c r="G941" s="949">
        <v>45061</v>
      </c>
      <c r="H941" s="948" t="s">
        <v>5210</v>
      </c>
      <c r="I941" s="948" t="s">
        <v>5051</v>
      </c>
      <c r="J941" s="948" t="s">
        <v>488</v>
      </c>
      <c r="K941" s="948" t="s">
        <v>3557</v>
      </c>
      <c r="L941" s="960">
        <v>54</v>
      </c>
      <c r="M941" s="987">
        <v>24.080000000000002</v>
      </c>
      <c r="N941" s="987">
        <v>4.82</v>
      </c>
      <c r="O941" s="987">
        <f t="shared" si="244"/>
        <v>28.900000000000002</v>
      </c>
      <c r="P941" s="987" t="s">
        <v>3408</v>
      </c>
      <c r="Q941" s="987"/>
      <c r="R941" s="987"/>
      <c r="S941" s="987"/>
      <c r="T941" s="987"/>
      <c r="U941" s="987"/>
      <c r="V941" s="987"/>
      <c r="W941" s="987">
        <f t="shared" si="252"/>
        <v>28.900000000000002</v>
      </c>
      <c r="X941" s="987"/>
      <c r="Y941" s="987"/>
      <c r="Z941" s="987">
        <f t="shared" si="245"/>
        <v>0</v>
      </c>
      <c r="AA941" s="987"/>
      <c r="AB941" s="987">
        <f t="shared" si="253"/>
        <v>24.080000000000002</v>
      </c>
      <c r="AC941" s="987">
        <f t="shared" si="253"/>
        <v>0</v>
      </c>
      <c r="AD941" s="987">
        <f t="shared" si="253"/>
        <v>0</v>
      </c>
      <c r="AE941" s="987">
        <f t="shared" si="253"/>
        <v>0</v>
      </c>
      <c r="AF941" s="987">
        <f t="shared" si="253"/>
        <v>0</v>
      </c>
      <c r="AG941" s="987">
        <f t="shared" si="253"/>
        <v>0</v>
      </c>
      <c r="AH941" s="987">
        <f t="shared" si="253"/>
        <v>0</v>
      </c>
      <c r="AI941" s="987">
        <f t="shared" si="253"/>
        <v>0</v>
      </c>
      <c r="AJ941" s="987">
        <f t="shared" si="253"/>
        <v>0</v>
      </c>
      <c r="AK941" s="987">
        <f t="shared" si="253"/>
        <v>0</v>
      </c>
      <c r="AL941" s="987">
        <f t="shared" si="254"/>
        <v>0</v>
      </c>
      <c r="AM941" s="987">
        <f t="shared" si="254"/>
        <v>0</v>
      </c>
      <c r="AN941" s="987">
        <f t="shared" si="254"/>
        <v>0</v>
      </c>
      <c r="AO941" s="987">
        <f t="shared" si="254"/>
        <v>0</v>
      </c>
      <c r="AP941" s="987">
        <f t="shared" si="254"/>
        <v>0</v>
      </c>
      <c r="AQ941" s="987">
        <f t="shared" si="254"/>
        <v>0</v>
      </c>
      <c r="AR941" s="987">
        <f t="shared" si="254"/>
        <v>0</v>
      </c>
    </row>
    <row r="942" spans="2:44">
      <c r="B942" s="948">
        <v>326</v>
      </c>
      <c r="C942" s="950" t="s">
        <v>3520</v>
      </c>
      <c r="D942" s="951">
        <v>353</v>
      </c>
      <c r="E942" s="951" t="s">
        <v>3538</v>
      </c>
      <c r="F942" s="948" t="s">
        <v>5211</v>
      </c>
      <c r="G942" s="949">
        <v>44988</v>
      </c>
      <c r="H942" s="948" t="s">
        <v>5212</v>
      </c>
      <c r="I942" s="948" t="s">
        <v>5051</v>
      </c>
      <c r="J942" s="948" t="s">
        <v>488</v>
      </c>
      <c r="K942" s="948" t="s">
        <v>3557</v>
      </c>
      <c r="L942" s="960">
        <v>54</v>
      </c>
      <c r="M942" s="987">
        <v>25.77</v>
      </c>
      <c r="N942" s="987">
        <v>5.15</v>
      </c>
      <c r="O942" s="987">
        <f t="shared" si="244"/>
        <v>30.92</v>
      </c>
      <c r="P942" s="987" t="s">
        <v>3407</v>
      </c>
      <c r="Q942" s="987"/>
      <c r="R942" s="987"/>
      <c r="S942" s="987"/>
      <c r="T942" s="987"/>
      <c r="U942" s="987"/>
      <c r="V942" s="987"/>
      <c r="W942" s="987">
        <f t="shared" si="252"/>
        <v>30.92</v>
      </c>
      <c r="X942" s="987"/>
      <c r="Y942" s="987"/>
      <c r="Z942" s="987">
        <f t="shared" si="245"/>
        <v>0</v>
      </c>
      <c r="AA942" s="987"/>
      <c r="AB942" s="987">
        <f t="shared" si="253"/>
        <v>25.77</v>
      </c>
      <c r="AC942" s="987">
        <f t="shared" si="253"/>
        <v>0</v>
      </c>
      <c r="AD942" s="987">
        <f t="shared" si="253"/>
        <v>0</v>
      </c>
      <c r="AE942" s="987">
        <f t="shared" si="253"/>
        <v>0</v>
      </c>
      <c r="AF942" s="987">
        <f t="shared" si="253"/>
        <v>0</v>
      </c>
      <c r="AG942" s="987">
        <f t="shared" si="253"/>
        <v>0</v>
      </c>
      <c r="AH942" s="987">
        <f t="shared" si="253"/>
        <v>0</v>
      </c>
      <c r="AI942" s="987">
        <f t="shared" si="253"/>
        <v>0</v>
      </c>
      <c r="AJ942" s="987">
        <f t="shared" si="253"/>
        <v>0</v>
      </c>
      <c r="AK942" s="987">
        <f t="shared" si="253"/>
        <v>0</v>
      </c>
      <c r="AL942" s="987">
        <f t="shared" si="254"/>
        <v>0</v>
      </c>
      <c r="AM942" s="987">
        <f t="shared" si="254"/>
        <v>0</v>
      </c>
      <c r="AN942" s="987">
        <f t="shared" si="254"/>
        <v>0</v>
      </c>
      <c r="AO942" s="987">
        <f t="shared" si="254"/>
        <v>0</v>
      </c>
      <c r="AP942" s="987">
        <f t="shared" si="254"/>
        <v>0</v>
      </c>
      <c r="AQ942" s="987">
        <f t="shared" si="254"/>
        <v>0</v>
      </c>
      <c r="AR942" s="987">
        <f t="shared" si="254"/>
        <v>0</v>
      </c>
    </row>
    <row r="943" spans="2:44">
      <c r="B943" s="948">
        <v>327</v>
      </c>
      <c r="C943" s="950" t="s">
        <v>3520</v>
      </c>
      <c r="D943" s="951">
        <v>354</v>
      </c>
      <c r="E943" s="951" t="s">
        <v>3538</v>
      </c>
      <c r="F943" s="948" t="s">
        <v>5213</v>
      </c>
      <c r="G943" s="949">
        <v>45049</v>
      </c>
      <c r="H943" s="948" t="s">
        <v>5214</v>
      </c>
      <c r="I943" s="948" t="s">
        <v>5051</v>
      </c>
      <c r="J943" s="948" t="s">
        <v>488</v>
      </c>
      <c r="K943" s="948" t="s">
        <v>3557</v>
      </c>
      <c r="L943" s="960">
        <v>54</v>
      </c>
      <c r="M943" s="987">
        <v>18.259999999999998</v>
      </c>
      <c r="N943" s="987">
        <v>3.65</v>
      </c>
      <c r="O943" s="987">
        <f t="shared" si="244"/>
        <v>21.909999999999997</v>
      </c>
      <c r="P943" s="987" t="s">
        <v>3408</v>
      </c>
      <c r="Q943" s="987"/>
      <c r="R943" s="987"/>
      <c r="S943" s="987"/>
      <c r="T943" s="987"/>
      <c r="U943" s="987"/>
      <c r="V943" s="987"/>
      <c r="W943" s="987">
        <f t="shared" si="252"/>
        <v>21.909999999999997</v>
      </c>
      <c r="X943" s="987"/>
      <c r="Y943" s="987"/>
      <c r="Z943" s="987">
        <f t="shared" si="245"/>
        <v>0</v>
      </c>
      <c r="AA943" s="987"/>
      <c r="AB943" s="987">
        <f t="shared" si="253"/>
        <v>18.259999999999998</v>
      </c>
      <c r="AC943" s="987">
        <f t="shared" si="253"/>
        <v>0</v>
      </c>
      <c r="AD943" s="987">
        <f t="shared" si="253"/>
        <v>0</v>
      </c>
      <c r="AE943" s="987">
        <f t="shared" si="253"/>
        <v>0</v>
      </c>
      <c r="AF943" s="987">
        <f t="shared" si="253"/>
        <v>0</v>
      </c>
      <c r="AG943" s="987">
        <f t="shared" si="253"/>
        <v>0</v>
      </c>
      <c r="AH943" s="987">
        <f t="shared" si="253"/>
        <v>0</v>
      </c>
      <c r="AI943" s="987">
        <f t="shared" si="253"/>
        <v>0</v>
      </c>
      <c r="AJ943" s="987">
        <f t="shared" si="253"/>
        <v>0</v>
      </c>
      <c r="AK943" s="987">
        <f t="shared" si="253"/>
        <v>0</v>
      </c>
      <c r="AL943" s="987">
        <f t="shared" si="254"/>
        <v>0</v>
      </c>
      <c r="AM943" s="987">
        <f t="shared" si="254"/>
        <v>0</v>
      </c>
      <c r="AN943" s="987">
        <f t="shared" si="254"/>
        <v>0</v>
      </c>
      <c r="AO943" s="987">
        <f t="shared" si="254"/>
        <v>0</v>
      </c>
      <c r="AP943" s="987">
        <f t="shared" si="254"/>
        <v>0</v>
      </c>
      <c r="AQ943" s="987">
        <f t="shared" si="254"/>
        <v>0</v>
      </c>
      <c r="AR943" s="987">
        <f t="shared" si="254"/>
        <v>0</v>
      </c>
    </row>
    <row r="944" spans="2:44">
      <c r="B944" s="948">
        <v>328</v>
      </c>
      <c r="C944" s="950" t="s">
        <v>3520</v>
      </c>
      <c r="D944" s="951">
        <v>355</v>
      </c>
      <c r="E944" s="951" t="s">
        <v>3538</v>
      </c>
      <c r="F944" s="948" t="s">
        <v>5215</v>
      </c>
      <c r="G944" s="949">
        <v>45019</v>
      </c>
      <c r="H944" s="948" t="s">
        <v>5216</v>
      </c>
      <c r="I944" s="948" t="s">
        <v>5051</v>
      </c>
      <c r="J944" s="948" t="s">
        <v>488</v>
      </c>
      <c r="K944" s="948" t="s">
        <v>3557</v>
      </c>
      <c r="L944" s="960">
        <v>54</v>
      </c>
      <c r="M944" s="987">
        <v>15.459999999999999</v>
      </c>
      <c r="N944" s="987">
        <v>3.09</v>
      </c>
      <c r="O944" s="987">
        <f t="shared" si="244"/>
        <v>18.549999999999997</v>
      </c>
      <c r="P944" s="987" t="s">
        <v>2324</v>
      </c>
      <c r="Q944" s="987"/>
      <c r="R944" s="987"/>
      <c r="S944" s="987"/>
      <c r="T944" s="987"/>
      <c r="U944" s="987"/>
      <c r="V944" s="987"/>
      <c r="W944" s="987">
        <f t="shared" si="252"/>
        <v>18.549999999999997</v>
      </c>
      <c r="X944" s="987"/>
      <c r="Y944" s="987"/>
      <c r="Z944" s="987">
        <f t="shared" si="245"/>
        <v>0</v>
      </c>
      <c r="AA944" s="987"/>
      <c r="AB944" s="987">
        <f t="shared" si="253"/>
        <v>15.459999999999999</v>
      </c>
      <c r="AC944" s="987">
        <f t="shared" si="253"/>
        <v>0</v>
      </c>
      <c r="AD944" s="987">
        <f t="shared" si="253"/>
        <v>0</v>
      </c>
      <c r="AE944" s="987">
        <f t="shared" si="253"/>
        <v>0</v>
      </c>
      <c r="AF944" s="987">
        <f t="shared" si="253"/>
        <v>0</v>
      </c>
      <c r="AG944" s="987">
        <f t="shared" si="253"/>
        <v>0</v>
      </c>
      <c r="AH944" s="987">
        <f t="shared" si="253"/>
        <v>0</v>
      </c>
      <c r="AI944" s="987">
        <f t="shared" si="253"/>
        <v>0</v>
      </c>
      <c r="AJ944" s="987">
        <f t="shared" si="253"/>
        <v>0</v>
      </c>
      <c r="AK944" s="987">
        <f t="shared" si="253"/>
        <v>0</v>
      </c>
      <c r="AL944" s="987">
        <f t="shared" si="254"/>
        <v>0</v>
      </c>
      <c r="AM944" s="987">
        <f t="shared" si="254"/>
        <v>0</v>
      </c>
      <c r="AN944" s="987">
        <f t="shared" si="254"/>
        <v>0</v>
      </c>
      <c r="AO944" s="987">
        <f t="shared" si="254"/>
        <v>0</v>
      </c>
      <c r="AP944" s="987">
        <f t="shared" si="254"/>
        <v>0</v>
      </c>
      <c r="AQ944" s="987">
        <f t="shared" si="254"/>
        <v>0</v>
      </c>
      <c r="AR944" s="987">
        <f t="shared" si="254"/>
        <v>0</v>
      </c>
    </row>
    <row r="945" spans="2:44">
      <c r="B945" s="948">
        <v>329</v>
      </c>
      <c r="C945" s="950" t="s">
        <v>3520</v>
      </c>
      <c r="D945" s="951">
        <v>356</v>
      </c>
      <c r="E945" s="951" t="s">
        <v>3538</v>
      </c>
      <c r="F945" s="948" t="s">
        <v>5217</v>
      </c>
      <c r="G945" s="949">
        <v>45019</v>
      </c>
      <c r="H945" s="948" t="s">
        <v>5218</v>
      </c>
      <c r="I945" s="948" t="s">
        <v>5051</v>
      </c>
      <c r="J945" s="948" t="s">
        <v>488</v>
      </c>
      <c r="K945" s="948" t="s">
        <v>3557</v>
      </c>
      <c r="L945" s="960">
        <v>54</v>
      </c>
      <c r="M945" s="987">
        <v>14.49</v>
      </c>
      <c r="N945" s="987">
        <v>2.9</v>
      </c>
      <c r="O945" s="987">
        <f t="shared" si="244"/>
        <v>17.39</v>
      </c>
      <c r="P945" s="987" t="s">
        <v>2324</v>
      </c>
      <c r="Q945" s="987"/>
      <c r="R945" s="987"/>
      <c r="S945" s="987"/>
      <c r="T945" s="987"/>
      <c r="U945" s="987"/>
      <c r="V945" s="987"/>
      <c r="W945" s="987">
        <f t="shared" si="252"/>
        <v>17.39</v>
      </c>
      <c r="X945" s="987"/>
      <c r="Y945" s="987"/>
      <c r="Z945" s="987">
        <f t="shared" si="245"/>
        <v>0</v>
      </c>
      <c r="AA945" s="987"/>
      <c r="AB945" s="987">
        <f t="shared" si="253"/>
        <v>14.49</v>
      </c>
      <c r="AC945" s="987">
        <f t="shared" si="253"/>
        <v>0</v>
      </c>
      <c r="AD945" s="987">
        <f t="shared" si="253"/>
        <v>0</v>
      </c>
      <c r="AE945" s="987">
        <f t="shared" si="253"/>
        <v>0</v>
      </c>
      <c r="AF945" s="987">
        <f t="shared" si="253"/>
        <v>0</v>
      </c>
      <c r="AG945" s="987">
        <f t="shared" si="253"/>
        <v>0</v>
      </c>
      <c r="AH945" s="987">
        <f t="shared" si="253"/>
        <v>0</v>
      </c>
      <c r="AI945" s="987">
        <f t="shared" si="253"/>
        <v>0</v>
      </c>
      <c r="AJ945" s="987">
        <f t="shared" si="253"/>
        <v>0</v>
      </c>
      <c r="AK945" s="987">
        <f t="shared" si="253"/>
        <v>0</v>
      </c>
      <c r="AL945" s="987">
        <f t="shared" si="254"/>
        <v>0</v>
      </c>
      <c r="AM945" s="987">
        <f t="shared" si="254"/>
        <v>0</v>
      </c>
      <c r="AN945" s="987">
        <f t="shared" si="254"/>
        <v>0</v>
      </c>
      <c r="AO945" s="987">
        <f t="shared" si="254"/>
        <v>0</v>
      </c>
      <c r="AP945" s="987">
        <f t="shared" si="254"/>
        <v>0</v>
      </c>
      <c r="AQ945" s="987">
        <f t="shared" si="254"/>
        <v>0</v>
      </c>
      <c r="AR945" s="987">
        <f t="shared" si="254"/>
        <v>0</v>
      </c>
    </row>
    <row r="946" spans="2:44">
      <c r="B946" s="948">
        <v>330</v>
      </c>
      <c r="C946" s="950" t="s">
        <v>3520</v>
      </c>
      <c r="D946" s="951">
        <v>357</v>
      </c>
      <c r="E946" s="951" t="s">
        <v>3538</v>
      </c>
      <c r="F946" s="948" t="s">
        <v>5219</v>
      </c>
      <c r="G946" s="949">
        <v>45070</v>
      </c>
      <c r="H946" s="948" t="s">
        <v>5220</v>
      </c>
      <c r="I946" s="948" t="s">
        <v>5051</v>
      </c>
      <c r="J946" s="948" t="s">
        <v>488</v>
      </c>
      <c r="K946" s="948" t="s">
        <v>3557</v>
      </c>
      <c r="L946" s="960">
        <v>54</v>
      </c>
      <c r="M946" s="987">
        <v>13.41</v>
      </c>
      <c r="N946" s="987">
        <v>2.68</v>
      </c>
      <c r="O946" s="987">
        <f t="shared" si="244"/>
        <v>16.09</v>
      </c>
      <c r="P946" s="987" t="s">
        <v>3404</v>
      </c>
      <c r="Q946" s="987"/>
      <c r="R946" s="987"/>
      <c r="S946" s="987"/>
      <c r="T946" s="987"/>
      <c r="U946" s="987"/>
      <c r="V946" s="987"/>
      <c r="W946" s="987">
        <f t="shared" si="252"/>
        <v>16.09</v>
      </c>
      <c r="X946" s="987"/>
      <c r="Y946" s="987"/>
      <c r="Z946" s="987">
        <f t="shared" si="245"/>
        <v>0</v>
      </c>
      <c r="AA946" s="987"/>
      <c r="AB946" s="987">
        <f t="shared" si="253"/>
        <v>13.41</v>
      </c>
      <c r="AC946" s="987">
        <f t="shared" si="253"/>
        <v>0</v>
      </c>
      <c r="AD946" s="987">
        <f t="shared" si="253"/>
        <v>0</v>
      </c>
      <c r="AE946" s="987">
        <f t="shared" si="253"/>
        <v>0</v>
      </c>
      <c r="AF946" s="987">
        <f t="shared" si="253"/>
        <v>0</v>
      </c>
      <c r="AG946" s="987">
        <f t="shared" si="253"/>
        <v>0</v>
      </c>
      <c r="AH946" s="987">
        <f t="shared" si="253"/>
        <v>0</v>
      </c>
      <c r="AI946" s="987">
        <f t="shared" si="253"/>
        <v>0</v>
      </c>
      <c r="AJ946" s="987">
        <f t="shared" si="253"/>
        <v>0</v>
      </c>
      <c r="AK946" s="987">
        <f t="shared" si="253"/>
        <v>0</v>
      </c>
      <c r="AL946" s="987">
        <f t="shared" si="254"/>
        <v>0</v>
      </c>
      <c r="AM946" s="987">
        <f t="shared" si="254"/>
        <v>0</v>
      </c>
      <c r="AN946" s="987">
        <f t="shared" si="254"/>
        <v>0</v>
      </c>
      <c r="AO946" s="987">
        <f t="shared" si="254"/>
        <v>0</v>
      </c>
      <c r="AP946" s="987">
        <f t="shared" si="254"/>
        <v>0</v>
      </c>
      <c r="AQ946" s="987">
        <f t="shared" si="254"/>
        <v>0</v>
      </c>
      <c r="AR946" s="987">
        <f t="shared" si="254"/>
        <v>0</v>
      </c>
    </row>
    <row r="947" spans="2:44">
      <c r="B947" s="948">
        <v>331</v>
      </c>
      <c r="C947" s="950" t="s">
        <v>3520</v>
      </c>
      <c r="D947" s="951">
        <v>358</v>
      </c>
      <c r="E947" s="951" t="s">
        <v>3538</v>
      </c>
      <c r="F947" s="948" t="s">
        <v>5221</v>
      </c>
      <c r="G947" s="949">
        <v>45069</v>
      </c>
      <c r="H947" s="948" t="s">
        <v>5222</v>
      </c>
      <c r="I947" s="948" t="s">
        <v>5051</v>
      </c>
      <c r="J947" s="948" t="s">
        <v>488</v>
      </c>
      <c r="K947" s="948" t="s">
        <v>3557</v>
      </c>
      <c r="L947" s="960">
        <v>54</v>
      </c>
      <c r="M947" s="987">
        <v>21.080000000000002</v>
      </c>
      <c r="N947" s="987">
        <v>4.2200000000000006</v>
      </c>
      <c r="O947" s="987">
        <f t="shared" si="244"/>
        <v>25.300000000000004</v>
      </c>
      <c r="P947" s="987" t="s">
        <v>3404</v>
      </c>
      <c r="Q947" s="987"/>
      <c r="R947" s="987"/>
      <c r="S947" s="987"/>
      <c r="T947" s="987"/>
      <c r="U947" s="987"/>
      <c r="V947" s="987"/>
      <c r="W947" s="987">
        <f t="shared" si="252"/>
        <v>25.300000000000004</v>
      </c>
      <c r="X947" s="987"/>
      <c r="Y947" s="987"/>
      <c r="Z947" s="987">
        <f t="shared" si="245"/>
        <v>0</v>
      </c>
      <c r="AA947" s="987"/>
      <c r="AB947" s="987">
        <f t="shared" si="253"/>
        <v>21.080000000000002</v>
      </c>
      <c r="AC947" s="987">
        <f t="shared" si="253"/>
        <v>0</v>
      </c>
      <c r="AD947" s="987">
        <f t="shared" si="253"/>
        <v>0</v>
      </c>
      <c r="AE947" s="987">
        <f t="shared" si="253"/>
        <v>0</v>
      </c>
      <c r="AF947" s="987">
        <f t="shared" si="253"/>
        <v>0</v>
      </c>
      <c r="AG947" s="987">
        <f t="shared" si="253"/>
        <v>0</v>
      </c>
      <c r="AH947" s="987">
        <f t="shared" si="253"/>
        <v>0</v>
      </c>
      <c r="AI947" s="987">
        <f t="shared" si="253"/>
        <v>0</v>
      </c>
      <c r="AJ947" s="987">
        <f t="shared" si="253"/>
        <v>0</v>
      </c>
      <c r="AK947" s="987">
        <f t="shared" si="253"/>
        <v>0</v>
      </c>
      <c r="AL947" s="987">
        <f t="shared" si="254"/>
        <v>0</v>
      </c>
      <c r="AM947" s="987">
        <f t="shared" si="254"/>
        <v>0</v>
      </c>
      <c r="AN947" s="987">
        <f t="shared" si="254"/>
        <v>0</v>
      </c>
      <c r="AO947" s="987">
        <f t="shared" si="254"/>
        <v>0</v>
      </c>
      <c r="AP947" s="987">
        <f t="shared" si="254"/>
        <v>0</v>
      </c>
      <c r="AQ947" s="987">
        <f t="shared" si="254"/>
        <v>0</v>
      </c>
      <c r="AR947" s="987">
        <f t="shared" si="254"/>
        <v>0</v>
      </c>
    </row>
    <row r="948" spans="2:44">
      <c r="B948" s="948">
        <v>332</v>
      </c>
      <c r="C948" s="950" t="s">
        <v>3520</v>
      </c>
      <c r="D948" s="951">
        <v>359</v>
      </c>
      <c r="E948" s="951" t="s">
        <v>3538</v>
      </c>
      <c r="F948" s="948" t="s">
        <v>5223</v>
      </c>
      <c r="G948" s="949">
        <v>45016</v>
      </c>
      <c r="H948" s="948" t="s">
        <v>5224</v>
      </c>
      <c r="I948" s="948" t="s">
        <v>5051</v>
      </c>
      <c r="J948" s="948" t="s">
        <v>488</v>
      </c>
      <c r="K948" s="948" t="s">
        <v>3557</v>
      </c>
      <c r="L948" s="960">
        <v>54</v>
      </c>
      <c r="M948" s="987">
        <v>30.080000000000002</v>
      </c>
      <c r="N948" s="987">
        <v>6.0200000000000005</v>
      </c>
      <c r="O948" s="987">
        <f t="shared" si="244"/>
        <v>36.1</v>
      </c>
      <c r="P948" s="987" t="s">
        <v>2748</v>
      </c>
      <c r="Q948" s="987"/>
      <c r="R948" s="987"/>
      <c r="S948" s="987"/>
      <c r="T948" s="987"/>
      <c r="U948" s="987"/>
      <c r="V948" s="987"/>
      <c r="W948" s="987">
        <f t="shared" si="252"/>
        <v>36.1</v>
      </c>
      <c r="X948" s="987"/>
      <c r="Y948" s="987"/>
      <c r="Z948" s="987">
        <f t="shared" si="245"/>
        <v>0</v>
      </c>
      <c r="AA948" s="987"/>
      <c r="AB948" s="987">
        <f t="shared" ref="AB948:AK957" si="255">IF(AB$6-$L948=0,$M948,0)</f>
        <v>30.080000000000002</v>
      </c>
      <c r="AC948" s="987">
        <f t="shared" si="255"/>
        <v>0</v>
      </c>
      <c r="AD948" s="987">
        <f t="shared" si="255"/>
        <v>0</v>
      </c>
      <c r="AE948" s="987">
        <f t="shared" si="255"/>
        <v>0</v>
      </c>
      <c r="AF948" s="987">
        <f t="shared" si="255"/>
        <v>0</v>
      </c>
      <c r="AG948" s="987">
        <f t="shared" si="255"/>
        <v>0</v>
      </c>
      <c r="AH948" s="987">
        <f t="shared" si="255"/>
        <v>0</v>
      </c>
      <c r="AI948" s="987">
        <f t="shared" si="255"/>
        <v>0</v>
      </c>
      <c r="AJ948" s="987">
        <f t="shared" si="255"/>
        <v>0</v>
      </c>
      <c r="AK948" s="987">
        <f t="shared" si="255"/>
        <v>0</v>
      </c>
      <c r="AL948" s="987">
        <f t="shared" ref="AL948:AR957" si="256">IF(AL$6-$L948=0,$M948,0)</f>
        <v>0</v>
      </c>
      <c r="AM948" s="987">
        <f t="shared" si="256"/>
        <v>0</v>
      </c>
      <c r="AN948" s="987">
        <f t="shared" si="256"/>
        <v>0</v>
      </c>
      <c r="AO948" s="987">
        <f t="shared" si="256"/>
        <v>0</v>
      </c>
      <c r="AP948" s="987">
        <f t="shared" si="256"/>
        <v>0</v>
      </c>
      <c r="AQ948" s="987">
        <f t="shared" si="256"/>
        <v>0</v>
      </c>
      <c r="AR948" s="987">
        <f t="shared" si="256"/>
        <v>0</v>
      </c>
    </row>
    <row r="949" spans="2:44">
      <c r="B949" s="948">
        <v>333</v>
      </c>
      <c r="C949" s="950" t="s">
        <v>3520</v>
      </c>
      <c r="D949" s="951">
        <v>360</v>
      </c>
      <c r="E949" s="951" t="s">
        <v>3538</v>
      </c>
      <c r="F949" s="948" t="s">
        <v>5225</v>
      </c>
      <c r="G949" s="949">
        <v>45001</v>
      </c>
      <c r="H949" s="948" t="s">
        <v>5226</v>
      </c>
      <c r="I949" s="948" t="s">
        <v>5051</v>
      </c>
      <c r="J949" s="948" t="s">
        <v>488</v>
      </c>
      <c r="K949" s="948" t="s">
        <v>3557</v>
      </c>
      <c r="L949" s="960">
        <v>54</v>
      </c>
      <c r="M949" s="987">
        <v>16.14</v>
      </c>
      <c r="N949" s="987">
        <v>3.2299999999999995</v>
      </c>
      <c r="O949" s="987">
        <f t="shared" si="244"/>
        <v>19.37</v>
      </c>
      <c r="P949" s="987" t="s">
        <v>3413</v>
      </c>
      <c r="Q949" s="987"/>
      <c r="R949" s="987"/>
      <c r="S949" s="987"/>
      <c r="T949" s="987"/>
      <c r="U949" s="987"/>
      <c r="V949" s="987"/>
      <c r="W949" s="987">
        <f t="shared" si="252"/>
        <v>19.37</v>
      </c>
      <c r="X949" s="987"/>
      <c r="Y949" s="987"/>
      <c r="Z949" s="987">
        <f t="shared" si="245"/>
        <v>0</v>
      </c>
      <c r="AA949" s="987"/>
      <c r="AB949" s="987">
        <f t="shared" si="255"/>
        <v>16.14</v>
      </c>
      <c r="AC949" s="987">
        <f t="shared" si="255"/>
        <v>0</v>
      </c>
      <c r="AD949" s="987">
        <f t="shared" si="255"/>
        <v>0</v>
      </c>
      <c r="AE949" s="987">
        <f t="shared" si="255"/>
        <v>0</v>
      </c>
      <c r="AF949" s="987">
        <f t="shared" si="255"/>
        <v>0</v>
      </c>
      <c r="AG949" s="987">
        <f t="shared" si="255"/>
        <v>0</v>
      </c>
      <c r="AH949" s="987">
        <f t="shared" si="255"/>
        <v>0</v>
      </c>
      <c r="AI949" s="987">
        <f t="shared" si="255"/>
        <v>0</v>
      </c>
      <c r="AJ949" s="987">
        <f t="shared" si="255"/>
        <v>0</v>
      </c>
      <c r="AK949" s="987">
        <f t="shared" si="255"/>
        <v>0</v>
      </c>
      <c r="AL949" s="987">
        <f t="shared" si="256"/>
        <v>0</v>
      </c>
      <c r="AM949" s="987">
        <f t="shared" si="256"/>
        <v>0</v>
      </c>
      <c r="AN949" s="987">
        <f t="shared" si="256"/>
        <v>0</v>
      </c>
      <c r="AO949" s="987">
        <f t="shared" si="256"/>
        <v>0</v>
      </c>
      <c r="AP949" s="987">
        <f t="shared" si="256"/>
        <v>0</v>
      </c>
      <c r="AQ949" s="987">
        <f t="shared" si="256"/>
        <v>0</v>
      </c>
      <c r="AR949" s="987">
        <f t="shared" si="256"/>
        <v>0</v>
      </c>
    </row>
    <row r="950" spans="2:44">
      <c r="B950" s="948">
        <v>334</v>
      </c>
      <c r="C950" s="950" t="s">
        <v>3520</v>
      </c>
      <c r="D950" s="951">
        <v>361</v>
      </c>
      <c r="E950" s="951" t="s">
        <v>3538</v>
      </c>
      <c r="F950" s="948" t="s">
        <v>5227</v>
      </c>
      <c r="G950" s="949">
        <v>45042</v>
      </c>
      <c r="H950" s="948" t="s">
        <v>5228</v>
      </c>
      <c r="I950" s="948" t="s">
        <v>5051</v>
      </c>
      <c r="J950" s="948" t="s">
        <v>488</v>
      </c>
      <c r="K950" s="948" t="s">
        <v>3557</v>
      </c>
      <c r="L950" s="960">
        <v>54</v>
      </c>
      <c r="M950" s="987">
        <v>44.44</v>
      </c>
      <c r="N950" s="987">
        <v>8.89</v>
      </c>
      <c r="O950" s="987">
        <f t="shared" si="244"/>
        <v>53.33</v>
      </c>
      <c r="P950" s="987" t="s">
        <v>2324</v>
      </c>
      <c r="Q950" s="987"/>
      <c r="R950" s="987"/>
      <c r="S950" s="987"/>
      <c r="T950" s="987"/>
      <c r="U950" s="987"/>
      <c r="V950" s="987"/>
      <c r="W950" s="987">
        <f t="shared" si="252"/>
        <v>53.33</v>
      </c>
      <c r="X950" s="987"/>
      <c r="Y950" s="987"/>
      <c r="Z950" s="987">
        <f t="shared" si="245"/>
        <v>0</v>
      </c>
      <c r="AA950" s="987"/>
      <c r="AB950" s="987">
        <f t="shared" si="255"/>
        <v>44.44</v>
      </c>
      <c r="AC950" s="987">
        <f t="shared" si="255"/>
        <v>0</v>
      </c>
      <c r="AD950" s="987">
        <f t="shared" si="255"/>
        <v>0</v>
      </c>
      <c r="AE950" s="987">
        <f t="shared" si="255"/>
        <v>0</v>
      </c>
      <c r="AF950" s="987">
        <f t="shared" si="255"/>
        <v>0</v>
      </c>
      <c r="AG950" s="987">
        <f t="shared" si="255"/>
        <v>0</v>
      </c>
      <c r="AH950" s="987">
        <f t="shared" si="255"/>
        <v>0</v>
      </c>
      <c r="AI950" s="987">
        <f t="shared" si="255"/>
        <v>0</v>
      </c>
      <c r="AJ950" s="987">
        <f t="shared" si="255"/>
        <v>0</v>
      </c>
      <c r="AK950" s="987">
        <f t="shared" si="255"/>
        <v>0</v>
      </c>
      <c r="AL950" s="987">
        <f t="shared" si="256"/>
        <v>0</v>
      </c>
      <c r="AM950" s="987">
        <f t="shared" si="256"/>
        <v>0</v>
      </c>
      <c r="AN950" s="987">
        <f t="shared" si="256"/>
        <v>0</v>
      </c>
      <c r="AO950" s="987">
        <f t="shared" si="256"/>
        <v>0</v>
      </c>
      <c r="AP950" s="987">
        <f t="shared" si="256"/>
        <v>0</v>
      </c>
      <c r="AQ950" s="987">
        <f t="shared" si="256"/>
        <v>0</v>
      </c>
      <c r="AR950" s="987">
        <f t="shared" si="256"/>
        <v>0</v>
      </c>
    </row>
    <row r="951" spans="2:44">
      <c r="B951" s="948">
        <v>335</v>
      </c>
      <c r="C951" s="950" t="s">
        <v>3520</v>
      </c>
      <c r="D951" s="951">
        <v>362</v>
      </c>
      <c r="E951" s="951" t="s">
        <v>3538</v>
      </c>
      <c r="F951" s="948" t="s">
        <v>5229</v>
      </c>
      <c r="G951" s="949">
        <v>45006</v>
      </c>
      <c r="H951" s="948" t="s">
        <v>5230</v>
      </c>
      <c r="I951" s="948" t="s">
        <v>5051</v>
      </c>
      <c r="J951" s="948" t="s">
        <v>488</v>
      </c>
      <c r="K951" s="948" t="s">
        <v>3557</v>
      </c>
      <c r="L951" s="960">
        <v>54</v>
      </c>
      <c r="M951" s="987">
        <v>15.62</v>
      </c>
      <c r="N951" s="987">
        <v>3.12</v>
      </c>
      <c r="O951" s="987">
        <f t="shared" si="244"/>
        <v>18.739999999999998</v>
      </c>
      <c r="P951" s="987" t="s">
        <v>3413</v>
      </c>
      <c r="Q951" s="987"/>
      <c r="R951" s="987"/>
      <c r="S951" s="987"/>
      <c r="T951" s="987"/>
      <c r="U951" s="987"/>
      <c r="V951" s="987"/>
      <c r="W951" s="987">
        <f t="shared" si="252"/>
        <v>18.739999999999998</v>
      </c>
      <c r="X951" s="987"/>
      <c r="Y951" s="987"/>
      <c r="Z951" s="987">
        <f t="shared" si="245"/>
        <v>0</v>
      </c>
      <c r="AA951" s="987"/>
      <c r="AB951" s="987">
        <f t="shared" si="255"/>
        <v>15.62</v>
      </c>
      <c r="AC951" s="987">
        <f t="shared" si="255"/>
        <v>0</v>
      </c>
      <c r="AD951" s="987">
        <f t="shared" si="255"/>
        <v>0</v>
      </c>
      <c r="AE951" s="987">
        <f t="shared" si="255"/>
        <v>0</v>
      </c>
      <c r="AF951" s="987">
        <f t="shared" si="255"/>
        <v>0</v>
      </c>
      <c r="AG951" s="987">
        <f t="shared" si="255"/>
        <v>0</v>
      </c>
      <c r="AH951" s="987">
        <f t="shared" si="255"/>
        <v>0</v>
      </c>
      <c r="AI951" s="987">
        <f t="shared" si="255"/>
        <v>0</v>
      </c>
      <c r="AJ951" s="987">
        <f t="shared" si="255"/>
        <v>0</v>
      </c>
      <c r="AK951" s="987">
        <f t="shared" si="255"/>
        <v>0</v>
      </c>
      <c r="AL951" s="987">
        <f t="shared" si="256"/>
        <v>0</v>
      </c>
      <c r="AM951" s="987">
        <f t="shared" si="256"/>
        <v>0</v>
      </c>
      <c r="AN951" s="987">
        <f t="shared" si="256"/>
        <v>0</v>
      </c>
      <c r="AO951" s="987">
        <f t="shared" si="256"/>
        <v>0</v>
      </c>
      <c r="AP951" s="987">
        <f t="shared" si="256"/>
        <v>0</v>
      </c>
      <c r="AQ951" s="987">
        <f t="shared" si="256"/>
        <v>0</v>
      </c>
      <c r="AR951" s="987">
        <f t="shared" si="256"/>
        <v>0</v>
      </c>
    </row>
    <row r="952" spans="2:44">
      <c r="B952" s="948">
        <v>336</v>
      </c>
      <c r="C952" s="950" t="s">
        <v>3520</v>
      </c>
      <c r="D952" s="951">
        <v>363</v>
      </c>
      <c r="E952" s="951" t="s">
        <v>3538</v>
      </c>
      <c r="F952" s="948" t="s">
        <v>5231</v>
      </c>
      <c r="G952" s="949">
        <v>45063</v>
      </c>
      <c r="H952" s="948" t="s">
        <v>5232</v>
      </c>
      <c r="I952" s="948" t="s">
        <v>5051</v>
      </c>
      <c r="J952" s="948" t="s">
        <v>488</v>
      </c>
      <c r="K952" s="948" t="s">
        <v>3557</v>
      </c>
      <c r="L952" s="960">
        <v>54</v>
      </c>
      <c r="M952" s="987">
        <v>20.869999999999997</v>
      </c>
      <c r="N952" s="987">
        <v>4.17</v>
      </c>
      <c r="O952" s="987">
        <f t="shared" si="244"/>
        <v>25.04</v>
      </c>
      <c r="P952" s="987" t="s">
        <v>3404</v>
      </c>
      <c r="Q952" s="987"/>
      <c r="R952" s="987"/>
      <c r="S952" s="987"/>
      <c r="T952" s="987"/>
      <c r="U952" s="987"/>
      <c r="V952" s="987"/>
      <c r="W952" s="987">
        <f t="shared" si="252"/>
        <v>25.04</v>
      </c>
      <c r="X952" s="987"/>
      <c r="Y952" s="987"/>
      <c r="Z952" s="987">
        <f t="shared" si="245"/>
        <v>0</v>
      </c>
      <c r="AA952" s="987"/>
      <c r="AB952" s="987">
        <f t="shared" si="255"/>
        <v>20.869999999999997</v>
      </c>
      <c r="AC952" s="987">
        <f t="shared" si="255"/>
        <v>0</v>
      </c>
      <c r="AD952" s="987">
        <f t="shared" si="255"/>
        <v>0</v>
      </c>
      <c r="AE952" s="987">
        <f t="shared" si="255"/>
        <v>0</v>
      </c>
      <c r="AF952" s="987">
        <f t="shared" si="255"/>
        <v>0</v>
      </c>
      <c r="AG952" s="987">
        <f t="shared" si="255"/>
        <v>0</v>
      </c>
      <c r="AH952" s="987">
        <f t="shared" si="255"/>
        <v>0</v>
      </c>
      <c r="AI952" s="987">
        <f t="shared" si="255"/>
        <v>0</v>
      </c>
      <c r="AJ952" s="987">
        <f t="shared" si="255"/>
        <v>0</v>
      </c>
      <c r="AK952" s="987">
        <f t="shared" si="255"/>
        <v>0</v>
      </c>
      <c r="AL952" s="987">
        <f t="shared" si="256"/>
        <v>0</v>
      </c>
      <c r="AM952" s="987">
        <f t="shared" si="256"/>
        <v>0</v>
      </c>
      <c r="AN952" s="987">
        <f t="shared" si="256"/>
        <v>0</v>
      </c>
      <c r="AO952" s="987">
        <f t="shared" si="256"/>
        <v>0</v>
      </c>
      <c r="AP952" s="987">
        <f t="shared" si="256"/>
        <v>0</v>
      </c>
      <c r="AQ952" s="987">
        <f t="shared" si="256"/>
        <v>0</v>
      </c>
      <c r="AR952" s="987">
        <f t="shared" si="256"/>
        <v>0</v>
      </c>
    </row>
    <row r="953" spans="2:44">
      <c r="B953" s="948">
        <v>337</v>
      </c>
      <c r="C953" s="950" t="s">
        <v>3520</v>
      </c>
      <c r="D953" s="951">
        <v>364</v>
      </c>
      <c r="E953" s="951" t="s">
        <v>3538</v>
      </c>
      <c r="F953" s="948" t="s">
        <v>5233</v>
      </c>
      <c r="G953" s="949">
        <v>45009</v>
      </c>
      <c r="H953" s="948" t="s">
        <v>5234</v>
      </c>
      <c r="I953" s="948" t="s">
        <v>5051</v>
      </c>
      <c r="J953" s="948" t="s">
        <v>488</v>
      </c>
      <c r="K953" s="948" t="s">
        <v>3557</v>
      </c>
      <c r="L953" s="960">
        <v>54</v>
      </c>
      <c r="M953" s="987">
        <v>46.75</v>
      </c>
      <c r="N953" s="987">
        <v>9.35</v>
      </c>
      <c r="O953" s="987">
        <f t="shared" si="244"/>
        <v>56.1</v>
      </c>
      <c r="P953" s="987" t="s">
        <v>2748</v>
      </c>
      <c r="Q953" s="987"/>
      <c r="R953" s="987"/>
      <c r="S953" s="987"/>
      <c r="T953" s="987"/>
      <c r="U953" s="987"/>
      <c r="V953" s="987"/>
      <c r="W953" s="987">
        <f t="shared" si="252"/>
        <v>56.1</v>
      </c>
      <c r="X953" s="987"/>
      <c r="Y953" s="987"/>
      <c r="Z953" s="987">
        <f t="shared" si="245"/>
        <v>0</v>
      </c>
      <c r="AA953" s="987"/>
      <c r="AB953" s="987">
        <f t="shared" si="255"/>
        <v>46.75</v>
      </c>
      <c r="AC953" s="987">
        <f t="shared" si="255"/>
        <v>0</v>
      </c>
      <c r="AD953" s="987">
        <f t="shared" si="255"/>
        <v>0</v>
      </c>
      <c r="AE953" s="987">
        <f t="shared" si="255"/>
        <v>0</v>
      </c>
      <c r="AF953" s="987">
        <f t="shared" si="255"/>
        <v>0</v>
      </c>
      <c r="AG953" s="987">
        <f t="shared" si="255"/>
        <v>0</v>
      </c>
      <c r="AH953" s="987">
        <f t="shared" si="255"/>
        <v>0</v>
      </c>
      <c r="AI953" s="987">
        <f t="shared" si="255"/>
        <v>0</v>
      </c>
      <c r="AJ953" s="987">
        <f t="shared" si="255"/>
        <v>0</v>
      </c>
      <c r="AK953" s="987">
        <f t="shared" si="255"/>
        <v>0</v>
      </c>
      <c r="AL953" s="987">
        <f t="shared" si="256"/>
        <v>0</v>
      </c>
      <c r="AM953" s="987">
        <f t="shared" si="256"/>
        <v>0</v>
      </c>
      <c r="AN953" s="987">
        <f t="shared" si="256"/>
        <v>0</v>
      </c>
      <c r="AO953" s="987">
        <f t="shared" si="256"/>
        <v>0</v>
      </c>
      <c r="AP953" s="987">
        <f t="shared" si="256"/>
        <v>0</v>
      </c>
      <c r="AQ953" s="987">
        <f t="shared" si="256"/>
        <v>0</v>
      </c>
      <c r="AR953" s="987">
        <f t="shared" si="256"/>
        <v>0</v>
      </c>
    </row>
    <row r="954" spans="2:44">
      <c r="B954" s="948">
        <v>338</v>
      </c>
      <c r="C954" s="950" t="s">
        <v>3520</v>
      </c>
      <c r="D954" s="951">
        <v>365</v>
      </c>
      <c r="E954" s="951" t="s">
        <v>3538</v>
      </c>
      <c r="F954" s="948" t="s">
        <v>5235</v>
      </c>
      <c r="G954" s="949">
        <v>45009</v>
      </c>
      <c r="H954" s="948" t="s">
        <v>5236</v>
      </c>
      <c r="I954" s="948" t="s">
        <v>5051</v>
      </c>
      <c r="J954" s="948" t="s">
        <v>488</v>
      </c>
      <c r="K954" s="948" t="s">
        <v>3557</v>
      </c>
      <c r="L954" s="960">
        <v>54</v>
      </c>
      <c r="M954" s="987">
        <v>15.62</v>
      </c>
      <c r="N954" s="987">
        <v>3.12</v>
      </c>
      <c r="O954" s="987">
        <f t="shared" si="244"/>
        <v>18.739999999999998</v>
      </c>
      <c r="P954" s="987" t="s">
        <v>2748</v>
      </c>
      <c r="Q954" s="987"/>
      <c r="R954" s="987"/>
      <c r="S954" s="987"/>
      <c r="T954" s="987"/>
      <c r="U954" s="987"/>
      <c r="V954" s="987"/>
      <c r="W954" s="987">
        <f t="shared" si="252"/>
        <v>18.739999999999998</v>
      </c>
      <c r="X954" s="987"/>
      <c r="Y954" s="987"/>
      <c r="Z954" s="987">
        <f t="shared" si="245"/>
        <v>0</v>
      </c>
      <c r="AA954" s="987"/>
      <c r="AB954" s="987">
        <f t="shared" si="255"/>
        <v>15.62</v>
      </c>
      <c r="AC954" s="987">
        <f t="shared" si="255"/>
        <v>0</v>
      </c>
      <c r="AD954" s="987">
        <f t="shared" si="255"/>
        <v>0</v>
      </c>
      <c r="AE954" s="987">
        <f t="shared" si="255"/>
        <v>0</v>
      </c>
      <c r="AF954" s="987">
        <f t="shared" si="255"/>
        <v>0</v>
      </c>
      <c r="AG954" s="987">
        <f t="shared" si="255"/>
        <v>0</v>
      </c>
      <c r="AH954" s="987">
        <f t="shared" si="255"/>
        <v>0</v>
      </c>
      <c r="AI954" s="987">
        <f t="shared" si="255"/>
        <v>0</v>
      </c>
      <c r="AJ954" s="987">
        <f t="shared" si="255"/>
        <v>0</v>
      </c>
      <c r="AK954" s="987">
        <f t="shared" si="255"/>
        <v>0</v>
      </c>
      <c r="AL954" s="987">
        <f t="shared" si="256"/>
        <v>0</v>
      </c>
      <c r="AM954" s="987">
        <f t="shared" si="256"/>
        <v>0</v>
      </c>
      <c r="AN954" s="987">
        <f t="shared" si="256"/>
        <v>0</v>
      </c>
      <c r="AO954" s="987">
        <f t="shared" si="256"/>
        <v>0</v>
      </c>
      <c r="AP954" s="987">
        <f t="shared" si="256"/>
        <v>0</v>
      </c>
      <c r="AQ954" s="987">
        <f t="shared" si="256"/>
        <v>0</v>
      </c>
      <c r="AR954" s="987">
        <f t="shared" si="256"/>
        <v>0</v>
      </c>
    </row>
    <row r="955" spans="2:44">
      <c r="B955" s="948">
        <v>339</v>
      </c>
      <c r="C955" s="950" t="s">
        <v>3520</v>
      </c>
      <c r="D955" s="951">
        <v>366</v>
      </c>
      <c r="E955" s="951" t="s">
        <v>3538</v>
      </c>
      <c r="F955" s="948" t="s">
        <v>5237</v>
      </c>
      <c r="G955" s="949">
        <v>45044</v>
      </c>
      <c r="H955" s="948" t="s">
        <v>5238</v>
      </c>
      <c r="I955" s="948" t="s">
        <v>5051</v>
      </c>
      <c r="J955" s="948" t="s">
        <v>488</v>
      </c>
      <c r="K955" s="948" t="s">
        <v>3557</v>
      </c>
      <c r="L955" s="960">
        <v>54</v>
      </c>
      <c r="M955" s="987">
        <v>20.380000000000003</v>
      </c>
      <c r="N955" s="987">
        <v>4.08</v>
      </c>
      <c r="O955" s="987">
        <f t="shared" si="244"/>
        <v>24.46</v>
      </c>
      <c r="P955" s="987" t="s">
        <v>3408</v>
      </c>
      <c r="Q955" s="987"/>
      <c r="R955" s="987"/>
      <c r="S955" s="987"/>
      <c r="T955" s="987"/>
      <c r="U955" s="987"/>
      <c r="V955" s="987"/>
      <c r="W955" s="987">
        <f t="shared" si="252"/>
        <v>24.46</v>
      </c>
      <c r="X955" s="987"/>
      <c r="Y955" s="987"/>
      <c r="Z955" s="987">
        <f t="shared" si="245"/>
        <v>0</v>
      </c>
      <c r="AA955" s="987"/>
      <c r="AB955" s="987">
        <f t="shared" si="255"/>
        <v>20.380000000000003</v>
      </c>
      <c r="AC955" s="987">
        <f t="shared" si="255"/>
        <v>0</v>
      </c>
      <c r="AD955" s="987">
        <f t="shared" si="255"/>
        <v>0</v>
      </c>
      <c r="AE955" s="987">
        <f t="shared" si="255"/>
        <v>0</v>
      </c>
      <c r="AF955" s="987">
        <f t="shared" si="255"/>
        <v>0</v>
      </c>
      <c r="AG955" s="987">
        <f t="shared" si="255"/>
        <v>0</v>
      </c>
      <c r="AH955" s="987">
        <f t="shared" si="255"/>
        <v>0</v>
      </c>
      <c r="AI955" s="987">
        <f t="shared" si="255"/>
        <v>0</v>
      </c>
      <c r="AJ955" s="987">
        <f t="shared" si="255"/>
        <v>0</v>
      </c>
      <c r="AK955" s="987">
        <f t="shared" si="255"/>
        <v>0</v>
      </c>
      <c r="AL955" s="987">
        <f t="shared" si="256"/>
        <v>0</v>
      </c>
      <c r="AM955" s="987">
        <f t="shared" si="256"/>
        <v>0</v>
      </c>
      <c r="AN955" s="987">
        <f t="shared" si="256"/>
        <v>0</v>
      </c>
      <c r="AO955" s="987">
        <f t="shared" si="256"/>
        <v>0</v>
      </c>
      <c r="AP955" s="987">
        <f t="shared" si="256"/>
        <v>0</v>
      </c>
      <c r="AQ955" s="987">
        <f t="shared" si="256"/>
        <v>0</v>
      </c>
      <c r="AR955" s="987">
        <f t="shared" si="256"/>
        <v>0</v>
      </c>
    </row>
    <row r="956" spans="2:44">
      <c r="B956" s="948">
        <v>340</v>
      </c>
      <c r="C956" s="950" t="s">
        <v>3520</v>
      </c>
      <c r="D956" s="951">
        <v>367</v>
      </c>
      <c r="E956" s="951" t="s">
        <v>3538</v>
      </c>
      <c r="F956" s="948" t="s">
        <v>5239</v>
      </c>
      <c r="G956" s="949">
        <v>45069</v>
      </c>
      <c r="H956" s="948" t="s">
        <v>5240</v>
      </c>
      <c r="I956" s="948" t="s">
        <v>5051</v>
      </c>
      <c r="J956" s="948" t="s">
        <v>488</v>
      </c>
      <c r="K956" s="948" t="s">
        <v>3557</v>
      </c>
      <c r="L956" s="960">
        <v>54</v>
      </c>
      <c r="M956" s="987">
        <v>62.98</v>
      </c>
      <c r="N956" s="987">
        <v>12.6</v>
      </c>
      <c r="O956" s="987">
        <f t="shared" si="244"/>
        <v>75.58</v>
      </c>
      <c r="P956" s="987" t="s">
        <v>3404</v>
      </c>
      <c r="Q956" s="987"/>
      <c r="R956" s="987"/>
      <c r="S956" s="987"/>
      <c r="T956" s="987"/>
      <c r="U956" s="987"/>
      <c r="V956" s="987"/>
      <c r="W956" s="987">
        <f t="shared" si="252"/>
        <v>75.58</v>
      </c>
      <c r="X956" s="987"/>
      <c r="Y956" s="987"/>
      <c r="Z956" s="987">
        <f t="shared" si="245"/>
        <v>0</v>
      </c>
      <c r="AA956" s="987"/>
      <c r="AB956" s="987">
        <f t="shared" si="255"/>
        <v>62.98</v>
      </c>
      <c r="AC956" s="987">
        <f t="shared" si="255"/>
        <v>0</v>
      </c>
      <c r="AD956" s="987">
        <f t="shared" si="255"/>
        <v>0</v>
      </c>
      <c r="AE956" s="987">
        <f t="shared" si="255"/>
        <v>0</v>
      </c>
      <c r="AF956" s="987">
        <f t="shared" si="255"/>
        <v>0</v>
      </c>
      <c r="AG956" s="987">
        <f t="shared" si="255"/>
        <v>0</v>
      </c>
      <c r="AH956" s="987">
        <f t="shared" si="255"/>
        <v>0</v>
      </c>
      <c r="AI956" s="987">
        <f t="shared" si="255"/>
        <v>0</v>
      </c>
      <c r="AJ956" s="987">
        <f t="shared" si="255"/>
        <v>0</v>
      </c>
      <c r="AK956" s="987">
        <f t="shared" si="255"/>
        <v>0</v>
      </c>
      <c r="AL956" s="987">
        <f t="shared" si="256"/>
        <v>0</v>
      </c>
      <c r="AM956" s="987">
        <f t="shared" si="256"/>
        <v>0</v>
      </c>
      <c r="AN956" s="987">
        <f t="shared" si="256"/>
        <v>0</v>
      </c>
      <c r="AO956" s="987">
        <f t="shared" si="256"/>
        <v>0</v>
      </c>
      <c r="AP956" s="987">
        <f t="shared" si="256"/>
        <v>0</v>
      </c>
      <c r="AQ956" s="987">
        <f t="shared" si="256"/>
        <v>0</v>
      </c>
      <c r="AR956" s="987">
        <f t="shared" si="256"/>
        <v>0</v>
      </c>
    </row>
    <row r="957" spans="2:44">
      <c r="B957" s="948">
        <v>341</v>
      </c>
      <c r="C957" s="950" t="s">
        <v>3520</v>
      </c>
      <c r="D957" s="951">
        <v>368</v>
      </c>
      <c r="E957" s="951" t="s">
        <v>3538</v>
      </c>
      <c r="F957" s="948" t="s">
        <v>5241</v>
      </c>
      <c r="G957" s="949">
        <v>45049</v>
      </c>
      <c r="H957" s="948" t="s">
        <v>5242</v>
      </c>
      <c r="I957" s="948" t="s">
        <v>5051</v>
      </c>
      <c r="J957" s="948" t="s">
        <v>488</v>
      </c>
      <c r="K957" s="948" t="s">
        <v>3557</v>
      </c>
      <c r="L957" s="960">
        <v>54</v>
      </c>
      <c r="M957" s="987">
        <v>54.070000000000007</v>
      </c>
      <c r="N957" s="987">
        <v>10.809999999999999</v>
      </c>
      <c r="O957" s="987">
        <f t="shared" si="244"/>
        <v>64.88000000000001</v>
      </c>
      <c r="P957" s="987" t="s">
        <v>3408</v>
      </c>
      <c r="Q957" s="987"/>
      <c r="R957" s="987"/>
      <c r="S957" s="987"/>
      <c r="T957" s="987"/>
      <c r="U957" s="987"/>
      <c r="V957" s="987"/>
      <c r="W957" s="987">
        <f t="shared" si="252"/>
        <v>64.88000000000001</v>
      </c>
      <c r="X957" s="987"/>
      <c r="Y957" s="987"/>
      <c r="Z957" s="987">
        <f t="shared" si="245"/>
        <v>0</v>
      </c>
      <c r="AA957" s="987"/>
      <c r="AB957" s="987">
        <f t="shared" si="255"/>
        <v>54.070000000000007</v>
      </c>
      <c r="AC957" s="987">
        <f t="shared" si="255"/>
        <v>0</v>
      </c>
      <c r="AD957" s="987">
        <f t="shared" si="255"/>
        <v>0</v>
      </c>
      <c r="AE957" s="987">
        <f t="shared" si="255"/>
        <v>0</v>
      </c>
      <c r="AF957" s="987">
        <f t="shared" si="255"/>
        <v>0</v>
      </c>
      <c r="AG957" s="987">
        <f t="shared" si="255"/>
        <v>0</v>
      </c>
      <c r="AH957" s="987">
        <f t="shared" si="255"/>
        <v>0</v>
      </c>
      <c r="AI957" s="987">
        <f t="shared" si="255"/>
        <v>0</v>
      </c>
      <c r="AJ957" s="987">
        <f t="shared" si="255"/>
        <v>0</v>
      </c>
      <c r="AK957" s="987">
        <f t="shared" si="255"/>
        <v>0</v>
      </c>
      <c r="AL957" s="987">
        <f t="shared" si="256"/>
        <v>0</v>
      </c>
      <c r="AM957" s="987">
        <f t="shared" si="256"/>
        <v>0</v>
      </c>
      <c r="AN957" s="987">
        <f t="shared" si="256"/>
        <v>0</v>
      </c>
      <c r="AO957" s="987">
        <f t="shared" si="256"/>
        <v>0</v>
      </c>
      <c r="AP957" s="987">
        <f t="shared" si="256"/>
        <v>0</v>
      </c>
      <c r="AQ957" s="987">
        <f t="shared" si="256"/>
        <v>0</v>
      </c>
      <c r="AR957" s="987">
        <f t="shared" si="256"/>
        <v>0</v>
      </c>
    </row>
    <row r="958" spans="2:44">
      <c r="B958" s="948">
        <v>342</v>
      </c>
      <c r="C958" s="950" t="s">
        <v>3520</v>
      </c>
      <c r="D958" s="951">
        <v>369</v>
      </c>
      <c r="E958" s="951" t="s">
        <v>3538</v>
      </c>
      <c r="F958" s="948" t="s">
        <v>5243</v>
      </c>
      <c r="G958" s="949">
        <v>45009</v>
      </c>
      <c r="H958" s="948" t="s">
        <v>5244</v>
      </c>
      <c r="I958" s="948" t="s">
        <v>5051</v>
      </c>
      <c r="J958" s="948" t="s">
        <v>488</v>
      </c>
      <c r="K958" s="948" t="s">
        <v>3557</v>
      </c>
      <c r="L958" s="960">
        <v>54</v>
      </c>
      <c r="M958" s="987">
        <v>27.68</v>
      </c>
      <c r="N958" s="987">
        <v>5.54</v>
      </c>
      <c r="O958" s="987">
        <f t="shared" si="244"/>
        <v>33.22</v>
      </c>
      <c r="P958" s="987" t="s">
        <v>2748</v>
      </c>
      <c r="Q958" s="987"/>
      <c r="R958" s="987"/>
      <c r="S958" s="987"/>
      <c r="T958" s="987"/>
      <c r="U958" s="987"/>
      <c r="V958" s="987"/>
      <c r="W958" s="987">
        <f t="shared" si="252"/>
        <v>33.22</v>
      </c>
      <c r="X958" s="987"/>
      <c r="Y958" s="987"/>
      <c r="Z958" s="987">
        <f t="shared" si="245"/>
        <v>0</v>
      </c>
      <c r="AA958" s="987"/>
      <c r="AB958" s="987">
        <f t="shared" ref="AB958:AK967" si="257">IF(AB$6-$L958=0,$M958,0)</f>
        <v>27.68</v>
      </c>
      <c r="AC958" s="987">
        <f t="shared" si="257"/>
        <v>0</v>
      </c>
      <c r="AD958" s="987">
        <f t="shared" si="257"/>
        <v>0</v>
      </c>
      <c r="AE958" s="987">
        <f t="shared" si="257"/>
        <v>0</v>
      </c>
      <c r="AF958" s="987">
        <f t="shared" si="257"/>
        <v>0</v>
      </c>
      <c r="AG958" s="987">
        <f t="shared" si="257"/>
        <v>0</v>
      </c>
      <c r="AH958" s="987">
        <f t="shared" si="257"/>
        <v>0</v>
      </c>
      <c r="AI958" s="987">
        <f t="shared" si="257"/>
        <v>0</v>
      </c>
      <c r="AJ958" s="987">
        <f t="shared" si="257"/>
        <v>0</v>
      </c>
      <c r="AK958" s="987">
        <f t="shared" si="257"/>
        <v>0</v>
      </c>
      <c r="AL958" s="987">
        <f t="shared" ref="AL958:AR967" si="258">IF(AL$6-$L958=0,$M958,0)</f>
        <v>0</v>
      </c>
      <c r="AM958" s="987">
        <f t="shared" si="258"/>
        <v>0</v>
      </c>
      <c r="AN958" s="987">
        <f t="shared" si="258"/>
        <v>0</v>
      </c>
      <c r="AO958" s="987">
        <f t="shared" si="258"/>
        <v>0</v>
      </c>
      <c r="AP958" s="987">
        <f t="shared" si="258"/>
        <v>0</v>
      </c>
      <c r="AQ958" s="987">
        <f t="shared" si="258"/>
        <v>0</v>
      </c>
      <c r="AR958" s="987">
        <f t="shared" si="258"/>
        <v>0</v>
      </c>
    </row>
    <row r="959" spans="2:44">
      <c r="B959" s="948">
        <v>343</v>
      </c>
      <c r="C959" s="950" t="s">
        <v>3520</v>
      </c>
      <c r="D959" s="951">
        <v>370</v>
      </c>
      <c r="E959" s="951" t="s">
        <v>3538</v>
      </c>
      <c r="F959" s="948" t="s">
        <v>5245</v>
      </c>
      <c r="G959" s="949">
        <v>45017</v>
      </c>
      <c r="H959" s="948" t="s">
        <v>5246</v>
      </c>
      <c r="I959" s="948" t="s">
        <v>5051</v>
      </c>
      <c r="J959" s="948" t="s">
        <v>488</v>
      </c>
      <c r="K959" s="948" t="s">
        <v>3557</v>
      </c>
      <c r="L959" s="960">
        <v>54</v>
      </c>
      <c r="M959" s="987">
        <v>15.62</v>
      </c>
      <c r="N959" s="987">
        <v>3.12</v>
      </c>
      <c r="O959" s="987">
        <f t="shared" si="244"/>
        <v>18.739999999999998</v>
      </c>
      <c r="P959" s="987" t="s">
        <v>2324</v>
      </c>
      <c r="Q959" s="987"/>
      <c r="R959" s="987"/>
      <c r="S959" s="987"/>
      <c r="T959" s="987"/>
      <c r="U959" s="987"/>
      <c r="V959" s="987"/>
      <c r="W959" s="987">
        <f t="shared" si="252"/>
        <v>18.739999999999998</v>
      </c>
      <c r="X959" s="987"/>
      <c r="Y959" s="987"/>
      <c r="Z959" s="987">
        <f t="shared" si="245"/>
        <v>0</v>
      </c>
      <c r="AA959" s="987"/>
      <c r="AB959" s="987">
        <f t="shared" si="257"/>
        <v>15.62</v>
      </c>
      <c r="AC959" s="987">
        <f t="shared" si="257"/>
        <v>0</v>
      </c>
      <c r="AD959" s="987">
        <f t="shared" si="257"/>
        <v>0</v>
      </c>
      <c r="AE959" s="987">
        <f t="shared" si="257"/>
        <v>0</v>
      </c>
      <c r="AF959" s="987">
        <f t="shared" si="257"/>
        <v>0</v>
      </c>
      <c r="AG959" s="987">
        <f t="shared" si="257"/>
        <v>0</v>
      </c>
      <c r="AH959" s="987">
        <f t="shared" si="257"/>
        <v>0</v>
      </c>
      <c r="AI959" s="987">
        <f t="shared" si="257"/>
        <v>0</v>
      </c>
      <c r="AJ959" s="987">
        <f t="shared" si="257"/>
        <v>0</v>
      </c>
      <c r="AK959" s="987">
        <f t="shared" si="257"/>
        <v>0</v>
      </c>
      <c r="AL959" s="987">
        <f t="shared" si="258"/>
        <v>0</v>
      </c>
      <c r="AM959" s="987">
        <f t="shared" si="258"/>
        <v>0</v>
      </c>
      <c r="AN959" s="987">
        <f t="shared" si="258"/>
        <v>0</v>
      </c>
      <c r="AO959" s="987">
        <f t="shared" si="258"/>
        <v>0</v>
      </c>
      <c r="AP959" s="987">
        <f t="shared" si="258"/>
        <v>0</v>
      </c>
      <c r="AQ959" s="987">
        <f t="shared" si="258"/>
        <v>0</v>
      </c>
      <c r="AR959" s="987">
        <f t="shared" si="258"/>
        <v>0</v>
      </c>
    </row>
    <row r="960" spans="2:44">
      <c r="B960" s="948">
        <v>344</v>
      </c>
      <c r="C960" s="950" t="s">
        <v>3520</v>
      </c>
      <c r="D960" s="951">
        <v>371</v>
      </c>
      <c r="E960" s="951" t="s">
        <v>3538</v>
      </c>
      <c r="F960" s="948" t="s">
        <v>5247</v>
      </c>
      <c r="G960" s="949">
        <v>44996</v>
      </c>
      <c r="H960" s="948" t="s">
        <v>5248</v>
      </c>
      <c r="I960" s="948" t="s">
        <v>5051</v>
      </c>
      <c r="J960" s="948" t="s">
        <v>488</v>
      </c>
      <c r="K960" s="948" t="s">
        <v>3557</v>
      </c>
      <c r="L960" s="960">
        <v>54</v>
      </c>
      <c r="M960" s="987">
        <v>14.6</v>
      </c>
      <c r="N960" s="987">
        <v>2.92</v>
      </c>
      <c r="O960" s="987">
        <f t="shared" si="244"/>
        <v>17.52</v>
      </c>
      <c r="P960" s="987" t="s">
        <v>3407</v>
      </c>
      <c r="Q960" s="987"/>
      <c r="R960" s="987"/>
      <c r="S960" s="987"/>
      <c r="T960" s="987"/>
      <c r="U960" s="987"/>
      <c r="V960" s="987"/>
      <c r="W960" s="987">
        <f t="shared" si="252"/>
        <v>17.52</v>
      </c>
      <c r="X960" s="987"/>
      <c r="Y960" s="987"/>
      <c r="Z960" s="987">
        <f t="shared" si="245"/>
        <v>0</v>
      </c>
      <c r="AA960" s="987"/>
      <c r="AB960" s="987">
        <f t="shared" si="257"/>
        <v>14.6</v>
      </c>
      <c r="AC960" s="987">
        <f t="shared" si="257"/>
        <v>0</v>
      </c>
      <c r="AD960" s="987">
        <f t="shared" si="257"/>
        <v>0</v>
      </c>
      <c r="AE960" s="987">
        <f t="shared" si="257"/>
        <v>0</v>
      </c>
      <c r="AF960" s="987">
        <f t="shared" si="257"/>
        <v>0</v>
      </c>
      <c r="AG960" s="987">
        <f t="shared" si="257"/>
        <v>0</v>
      </c>
      <c r="AH960" s="987">
        <f t="shared" si="257"/>
        <v>0</v>
      </c>
      <c r="AI960" s="987">
        <f t="shared" si="257"/>
        <v>0</v>
      </c>
      <c r="AJ960" s="987">
        <f t="shared" si="257"/>
        <v>0</v>
      </c>
      <c r="AK960" s="987">
        <f t="shared" si="257"/>
        <v>0</v>
      </c>
      <c r="AL960" s="987">
        <f t="shared" si="258"/>
        <v>0</v>
      </c>
      <c r="AM960" s="987">
        <f t="shared" si="258"/>
        <v>0</v>
      </c>
      <c r="AN960" s="987">
        <f t="shared" si="258"/>
        <v>0</v>
      </c>
      <c r="AO960" s="987">
        <f t="shared" si="258"/>
        <v>0</v>
      </c>
      <c r="AP960" s="987">
        <f t="shared" si="258"/>
        <v>0</v>
      </c>
      <c r="AQ960" s="987">
        <f t="shared" si="258"/>
        <v>0</v>
      </c>
      <c r="AR960" s="987">
        <f t="shared" si="258"/>
        <v>0</v>
      </c>
    </row>
    <row r="961" spans="2:44">
      <c r="B961" s="948">
        <v>345</v>
      </c>
      <c r="C961" s="950" t="s">
        <v>3520</v>
      </c>
      <c r="D961" s="951">
        <v>372</v>
      </c>
      <c r="E961" s="951" t="s">
        <v>3538</v>
      </c>
      <c r="F961" s="948" t="s">
        <v>5249</v>
      </c>
      <c r="G961" s="949">
        <v>45050</v>
      </c>
      <c r="H961" s="948" t="s">
        <v>5250</v>
      </c>
      <c r="I961" s="948" t="s">
        <v>5051</v>
      </c>
      <c r="J961" s="948" t="s">
        <v>488</v>
      </c>
      <c r="K961" s="948" t="s">
        <v>3557</v>
      </c>
      <c r="L961" s="960">
        <v>54</v>
      </c>
      <c r="M961" s="987">
        <v>18.169999999999998</v>
      </c>
      <c r="N961" s="987">
        <v>3.63</v>
      </c>
      <c r="O961" s="987">
        <f t="shared" si="244"/>
        <v>21.799999999999997</v>
      </c>
      <c r="P961" s="987" t="s">
        <v>3408</v>
      </c>
      <c r="Q961" s="987"/>
      <c r="R961" s="987"/>
      <c r="S961" s="987"/>
      <c r="T961" s="987"/>
      <c r="U961" s="987"/>
      <c r="V961" s="987"/>
      <c r="W961" s="987">
        <f t="shared" si="252"/>
        <v>21.799999999999997</v>
      </c>
      <c r="X961" s="987"/>
      <c r="Y961" s="987"/>
      <c r="Z961" s="987">
        <f t="shared" si="245"/>
        <v>0</v>
      </c>
      <c r="AA961" s="987"/>
      <c r="AB961" s="987">
        <f t="shared" si="257"/>
        <v>18.169999999999998</v>
      </c>
      <c r="AC961" s="987">
        <f t="shared" si="257"/>
        <v>0</v>
      </c>
      <c r="AD961" s="987">
        <f t="shared" si="257"/>
        <v>0</v>
      </c>
      <c r="AE961" s="987">
        <f t="shared" si="257"/>
        <v>0</v>
      </c>
      <c r="AF961" s="987">
        <f t="shared" si="257"/>
        <v>0</v>
      </c>
      <c r="AG961" s="987">
        <f t="shared" si="257"/>
        <v>0</v>
      </c>
      <c r="AH961" s="987">
        <f t="shared" si="257"/>
        <v>0</v>
      </c>
      <c r="AI961" s="987">
        <f t="shared" si="257"/>
        <v>0</v>
      </c>
      <c r="AJ961" s="987">
        <f t="shared" si="257"/>
        <v>0</v>
      </c>
      <c r="AK961" s="987">
        <f t="shared" si="257"/>
        <v>0</v>
      </c>
      <c r="AL961" s="987">
        <f t="shared" si="258"/>
        <v>0</v>
      </c>
      <c r="AM961" s="987">
        <f t="shared" si="258"/>
        <v>0</v>
      </c>
      <c r="AN961" s="987">
        <f t="shared" si="258"/>
        <v>0</v>
      </c>
      <c r="AO961" s="987">
        <f t="shared" si="258"/>
        <v>0</v>
      </c>
      <c r="AP961" s="987">
        <f t="shared" si="258"/>
        <v>0</v>
      </c>
      <c r="AQ961" s="987">
        <f t="shared" si="258"/>
        <v>0</v>
      </c>
      <c r="AR961" s="987">
        <f t="shared" si="258"/>
        <v>0</v>
      </c>
    </row>
    <row r="962" spans="2:44">
      <c r="B962" s="948">
        <v>346</v>
      </c>
      <c r="C962" s="950" t="s">
        <v>3520</v>
      </c>
      <c r="D962" s="951">
        <v>373</v>
      </c>
      <c r="E962" s="951" t="s">
        <v>3538</v>
      </c>
      <c r="F962" s="948" t="s">
        <v>5251</v>
      </c>
      <c r="G962" s="949">
        <v>45069</v>
      </c>
      <c r="H962" s="948" t="s">
        <v>5252</v>
      </c>
      <c r="I962" s="948" t="s">
        <v>5051</v>
      </c>
      <c r="J962" s="948" t="s">
        <v>488</v>
      </c>
      <c r="K962" s="948" t="s">
        <v>3557</v>
      </c>
      <c r="L962" s="960">
        <v>54</v>
      </c>
      <c r="M962" s="987">
        <v>21.81</v>
      </c>
      <c r="N962" s="987">
        <v>4.3600000000000003</v>
      </c>
      <c r="O962" s="987">
        <f t="shared" si="244"/>
        <v>26.169999999999998</v>
      </c>
      <c r="P962" s="987" t="s">
        <v>3404</v>
      </c>
      <c r="Q962" s="987"/>
      <c r="R962" s="987"/>
      <c r="S962" s="987"/>
      <c r="T962" s="987"/>
      <c r="U962" s="987"/>
      <c r="V962" s="987"/>
      <c r="W962" s="987">
        <f t="shared" si="252"/>
        <v>26.169999999999998</v>
      </c>
      <c r="X962" s="987"/>
      <c r="Y962" s="987"/>
      <c r="Z962" s="987">
        <f t="shared" si="245"/>
        <v>0</v>
      </c>
      <c r="AA962" s="987"/>
      <c r="AB962" s="987">
        <f t="shared" si="257"/>
        <v>21.81</v>
      </c>
      <c r="AC962" s="987">
        <f t="shared" si="257"/>
        <v>0</v>
      </c>
      <c r="AD962" s="987">
        <f t="shared" si="257"/>
        <v>0</v>
      </c>
      <c r="AE962" s="987">
        <f t="shared" si="257"/>
        <v>0</v>
      </c>
      <c r="AF962" s="987">
        <f t="shared" si="257"/>
        <v>0</v>
      </c>
      <c r="AG962" s="987">
        <f t="shared" si="257"/>
        <v>0</v>
      </c>
      <c r="AH962" s="987">
        <f t="shared" si="257"/>
        <v>0</v>
      </c>
      <c r="AI962" s="987">
        <f t="shared" si="257"/>
        <v>0</v>
      </c>
      <c r="AJ962" s="987">
        <f t="shared" si="257"/>
        <v>0</v>
      </c>
      <c r="AK962" s="987">
        <f t="shared" si="257"/>
        <v>0</v>
      </c>
      <c r="AL962" s="987">
        <f t="shared" si="258"/>
        <v>0</v>
      </c>
      <c r="AM962" s="987">
        <f t="shared" si="258"/>
        <v>0</v>
      </c>
      <c r="AN962" s="987">
        <f t="shared" si="258"/>
        <v>0</v>
      </c>
      <c r="AO962" s="987">
        <f t="shared" si="258"/>
        <v>0</v>
      </c>
      <c r="AP962" s="987">
        <f t="shared" si="258"/>
        <v>0</v>
      </c>
      <c r="AQ962" s="987">
        <f t="shared" si="258"/>
        <v>0</v>
      </c>
      <c r="AR962" s="987">
        <f t="shared" si="258"/>
        <v>0</v>
      </c>
    </row>
    <row r="963" spans="2:44">
      <c r="B963" s="948">
        <v>347</v>
      </c>
      <c r="C963" s="950" t="s">
        <v>3520</v>
      </c>
      <c r="D963" s="951">
        <v>374</v>
      </c>
      <c r="E963" s="951" t="s">
        <v>3538</v>
      </c>
      <c r="F963" s="948" t="s">
        <v>5253</v>
      </c>
      <c r="G963" s="949">
        <v>45010</v>
      </c>
      <c r="H963" s="948" t="s">
        <v>5254</v>
      </c>
      <c r="I963" s="948" t="s">
        <v>5051</v>
      </c>
      <c r="J963" s="948" t="s">
        <v>488</v>
      </c>
      <c r="K963" s="948" t="s">
        <v>3557</v>
      </c>
      <c r="L963" s="960">
        <v>54</v>
      </c>
      <c r="M963" s="987">
        <v>14.99</v>
      </c>
      <c r="N963" s="987">
        <v>3</v>
      </c>
      <c r="O963" s="987">
        <f t="shared" si="244"/>
        <v>17.990000000000002</v>
      </c>
      <c r="P963" s="987" t="s">
        <v>2748</v>
      </c>
      <c r="Q963" s="987"/>
      <c r="R963" s="987"/>
      <c r="S963" s="987"/>
      <c r="T963" s="987"/>
      <c r="U963" s="987"/>
      <c r="V963" s="987"/>
      <c r="W963" s="987">
        <f t="shared" si="252"/>
        <v>17.990000000000002</v>
      </c>
      <c r="X963" s="987"/>
      <c r="Y963" s="987"/>
      <c r="Z963" s="987">
        <f t="shared" si="245"/>
        <v>0</v>
      </c>
      <c r="AA963" s="987"/>
      <c r="AB963" s="987">
        <f t="shared" si="257"/>
        <v>14.99</v>
      </c>
      <c r="AC963" s="987">
        <f t="shared" si="257"/>
        <v>0</v>
      </c>
      <c r="AD963" s="987">
        <f t="shared" si="257"/>
        <v>0</v>
      </c>
      <c r="AE963" s="987">
        <f t="shared" si="257"/>
        <v>0</v>
      </c>
      <c r="AF963" s="987">
        <f t="shared" si="257"/>
        <v>0</v>
      </c>
      <c r="AG963" s="987">
        <f t="shared" si="257"/>
        <v>0</v>
      </c>
      <c r="AH963" s="987">
        <f t="shared" si="257"/>
        <v>0</v>
      </c>
      <c r="AI963" s="987">
        <f t="shared" si="257"/>
        <v>0</v>
      </c>
      <c r="AJ963" s="987">
        <f t="shared" si="257"/>
        <v>0</v>
      </c>
      <c r="AK963" s="987">
        <f t="shared" si="257"/>
        <v>0</v>
      </c>
      <c r="AL963" s="987">
        <f t="shared" si="258"/>
        <v>0</v>
      </c>
      <c r="AM963" s="987">
        <f t="shared" si="258"/>
        <v>0</v>
      </c>
      <c r="AN963" s="987">
        <f t="shared" si="258"/>
        <v>0</v>
      </c>
      <c r="AO963" s="987">
        <f t="shared" si="258"/>
        <v>0</v>
      </c>
      <c r="AP963" s="987">
        <f t="shared" si="258"/>
        <v>0</v>
      </c>
      <c r="AQ963" s="987">
        <f t="shared" si="258"/>
        <v>0</v>
      </c>
      <c r="AR963" s="987">
        <f t="shared" si="258"/>
        <v>0</v>
      </c>
    </row>
    <row r="964" spans="2:44">
      <c r="B964" s="948">
        <v>348</v>
      </c>
      <c r="C964" s="950" t="s">
        <v>3520</v>
      </c>
      <c r="D964" s="951">
        <v>375</v>
      </c>
      <c r="E964" s="951" t="s">
        <v>3538</v>
      </c>
      <c r="F964" s="948" t="s">
        <v>5255</v>
      </c>
      <c r="G964" s="949">
        <v>45030</v>
      </c>
      <c r="H964" s="948" t="s">
        <v>5256</v>
      </c>
      <c r="I964" s="948" t="s">
        <v>5051</v>
      </c>
      <c r="J964" s="948" t="s">
        <v>488</v>
      </c>
      <c r="K964" s="948" t="s">
        <v>3557</v>
      </c>
      <c r="L964" s="960">
        <v>54</v>
      </c>
      <c r="M964" s="987">
        <v>15.969999999999999</v>
      </c>
      <c r="N964" s="987">
        <v>3.19</v>
      </c>
      <c r="O964" s="987">
        <f t="shared" si="244"/>
        <v>19.16</v>
      </c>
      <c r="P964" s="987" t="s">
        <v>2324</v>
      </c>
      <c r="Q964" s="987"/>
      <c r="R964" s="987"/>
      <c r="S964" s="987"/>
      <c r="T964" s="987"/>
      <c r="U964" s="987"/>
      <c r="V964" s="987"/>
      <c r="W964" s="987">
        <f t="shared" si="252"/>
        <v>19.16</v>
      </c>
      <c r="X964" s="987"/>
      <c r="Y964" s="987"/>
      <c r="Z964" s="987">
        <f t="shared" si="245"/>
        <v>0</v>
      </c>
      <c r="AA964" s="987"/>
      <c r="AB964" s="987">
        <f t="shared" si="257"/>
        <v>15.969999999999999</v>
      </c>
      <c r="AC964" s="987">
        <f t="shared" si="257"/>
        <v>0</v>
      </c>
      <c r="AD964" s="987">
        <f t="shared" si="257"/>
        <v>0</v>
      </c>
      <c r="AE964" s="987">
        <f t="shared" si="257"/>
        <v>0</v>
      </c>
      <c r="AF964" s="987">
        <f t="shared" si="257"/>
        <v>0</v>
      </c>
      <c r="AG964" s="987">
        <f t="shared" si="257"/>
        <v>0</v>
      </c>
      <c r="AH964" s="987">
        <f t="shared" si="257"/>
        <v>0</v>
      </c>
      <c r="AI964" s="987">
        <f t="shared" si="257"/>
        <v>0</v>
      </c>
      <c r="AJ964" s="987">
        <f t="shared" si="257"/>
        <v>0</v>
      </c>
      <c r="AK964" s="987">
        <f t="shared" si="257"/>
        <v>0</v>
      </c>
      <c r="AL964" s="987">
        <f t="shared" si="258"/>
        <v>0</v>
      </c>
      <c r="AM964" s="987">
        <f t="shared" si="258"/>
        <v>0</v>
      </c>
      <c r="AN964" s="987">
        <f t="shared" si="258"/>
        <v>0</v>
      </c>
      <c r="AO964" s="987">
        <f t="shared" si="258"/>
        <v>0</v>
      </c>
      <c r="AP964" s="987">
        <f t="shared" si="258"/>
        <v>0</v>
      </c>
      <c r="AQ964" s="987">
        <f t="shared" si="258"/>
        <v>0</v>
      </c>
      <c r="AR964" s="987">
        <f t="shared" si="258"/>
        <v>0</v>
      </c>
    </row>
    <row r="965" spans="2:44">
      <c r="B965" s="948">
        <v>349</v>
      </c>
      <c r="C965" s="950" t="s">
        <v>3520</v>
      </c>
      <c r="D965" s="951">
        <v>376</v>
      </c>
      <c r="E965" s="951" t="s">
        <v>3538</v>
      </c>
      <c r="F965" s="948" t="s">
        <v>5257</v>
      </c>
      <c r="G965" s="949">
        <v>45071</v>
      </c>
      <c r="H965" s="948" t="s">
        <v>5258</v>
      </c>
      <c r="I965" s="948" t="s">
        <v>5051</v>
      </c>
      <c r="J965" s="948" t="s">
        <v>488</v>
      </c>
      <c r="K965" s="948" t="s">
        <v>3557</v>
      </c>
      <c r="L965" s="960">
        <v>54</v>
      </c>
      <c r="M965" s="987">
        <v>68.58</v>
      </c>
      <c r="N965" s="987">
        <v>13.719999999999999</v>
      </c>
      <c r="O965" s="987">
        <f t="shared" si="244"/>
        <v>82.3</v>
      </c>
      <c r="P965" s="987" t="s">
        <v>3404</v>
      </c>
      <c r="Q965" s="987"/>
      <c r="R965" s="987"/>
      <c r="S965" s="987"/>
      <c r="T965" s="987"/>
      <c r="U965" s="987"/>
      <c r="V965" s="987"/>
      <c r="W965" s="987">
        <f t="shared" si="252"/>
        <v>82.3</v>
      </c>
      <c r="X965" s="987"/>
      <c r="Y965" s="987"/>
      <c r="Z965" s="987">
        <f t="shared" si="245"/>
        <v>0</v>
      </c>
      <c r="AA965" s="987"/>
      <c r="AB965" s="987">
        <f t="shared" si="257"/>
        <v>68.58</v>
      </c>
      <c r="AC965" s="987">
        <f t="shared" si="257"/>
        <v>0</v>
      </c>
      <c r="AD965" s="987">
        <f t="shared" si="257"/>
        <v>0</v>
      </c>
      <c r="AE965" s="987">
        <f t="shared" si="257"/>
        <v>0</v>
      </c>
      <c r="AF965" s="987">
        <f t="shared" si="257"/>
        <v>0</v>
      </c>
      <c r="AG965" s="987">
        <f t="shared" si="257"/>
        <v>0</v>
      </c>
      <c r="AH965" s="987">
        <f t="shared" si="257"/>
        <v>0</v>
      </c>
      <c r="AI965" s="987">
        <f t="shared" si="257"/>
        <v>0</v>
      </c>
      <c r="AJ965" s="987">
        <f t="shared" si="257"/>
        <v>0</v>
      </c>
      <c r="AK965" s="987">
        <f t="shared" si="257"/>
        <v>0</v>
      </c>
      <c r="AL965" s="987">
        <f t="shared" si="258"/>
        <v>0</v>
      </c>
      <c r="AM965" s="987">
        <f t="shared" si="258"/>
        <v>0</v>
      </c>
      <c r="AN965" s="987">
        <f t="shared" si="258"/>
        <v>0</v>
      </c>
      <c r="AO965" s="987">
        <f t="shared" si="258"/>
        <v>0</v>
      </c>
      <c r="AP965" s="987">
        <f t="shared" si="258"/>
        <v>0</v>
      </c>
      <c r="AQ965" s="987">
        <f t="shared" si="258"/>
        <v>0</v>
      </c>
      <c r="AR965" s="987">
        <f t="shared" si="258"/>
        <v>0</v>
      </c>
    </row>
    <row r="966" spans="2:44">
      <c r="B966" s="948">
        <v>350</v>
      </c>
      <c r="C966" s="950" t="s">
        <v>3520</v>
      </c>
      <c r="D966" s="951">
        <v>377</v>
      </c>
      <c r="E966" s="951" t="s">
        <v>3538</v>
      </c>
      <c r="F966" s="948" t="s">
        <v>5259</v>
      </c>
      <c r="G966" s="949">
        <v>45070</v>
      </c>
      <c r="H966" s="948" t="s">
        <v>5260</v>
      </c>
      <c r="I966" s="948" t="s">
        <v>5051</v>
      </c>
      <c r="J966" s="948" t="s">
        <v>488</v>
      </c>
      <c r="K966" s="948" t="s">
        <v>3557</v>
      </c>
      <c r="L966" s="960">
        <v>54</v>
      </c>
      <c r="M966" s="987">
        <v>62.970000000000006</v>
      </c>
      <c r="N966" s="987">
        <v>12.59</v>
      </c>
      <c r="O966" s="987">
        <f t="shared" si="244"/>
        <v>75.56</v>
      </c>
      <c r="P966" s="987" t="s">
        <v>3404</v>
      </c>
      <c r="Q966" s="987"/>
      <c r="R966" s="987"/>
      <c r="S966" s="987"/>
      <c r="T966" s="987"/>
      <c r="U966" s="987"/>
      <c r="V966" s="987"/>
      <c r="W966" s="987">
        <f t="shared" si="252"/>
        <v>75.56</v>
      </c>
      <c r="X966" s="987"/>
      <c r="Y966" s="987"/>
      <c r="Z966" s="987">
        <f t="shared" si="245"/>
        <v>0</v>
      </c>
      <c r="AA966" s="987"/>
      <c r="AB966" s="987">
        <f t="shared" si="257"/>
        <v>62.970000000000006</v>
      </c>
      <c r="AC966" s="987">
        <f t="shared" si="257"/>
        <v>0</v>
      </c>
      <c r="AD966" s="987">
        <f t="shared" si="257"/>
        <v>0</v>
      </c>
      <c r="AE966" s="987">
        <f t="shared" si="257"/>
        <v>0</v>
      </c>
      <c r="AF966" s="987">
        <f t="shared" si="257"/>
        <v>0</v>
      </c>
      <c r="AG966" s="987">
        <f t="shared" si="257"/>
        <v>0</v>
      </c>
      <c r="AH966" s="987">
        <f t="shared" si="257"/>
        <v>0</v>
      </c>
      <c r="AI966" s="987">
        <f t="shared" si="257"/>
        <v>0</v>
      </c>
      <c r="AJ966" s="987">
        <f t="shared" si="257"/>
        <v>0</v>
      </c>
      <c r="AK966" s="987">
        <f t="shared" si="257"/>
        <v>0</v>
      </c>
      <c r="AL966" s="987">
        <f t="shared" si="258"/>
        <v>0</v>
      </c>
      <c r="AM966" s="987">
        <f t="shared" si="258"/>
        <v>0</v>
      </c>
      <c r="AN966" s="987">
        <f t="shared" si="258"/>
        <v>0</v>
      </c>
      <c r="AO966" s="987">
        <f t="shared" si="258"/>
        <v>0</v>
      </c>
      <c r="AP966" s="987">
        <f t="shared" si="258"/>
        <v>0</v>
      </c>
      <c r="AQ966" s="987">
        <f t="shared" si="258"/>
        <v>0</v>
      </c>
      <c r="AR966" s="987">
        <f t="shared" si="258"/>
        <v>0</v>
      </c>
    </row>
    <row r="967" spans="2:44">
      <c r="B967" s="948">
        <v>351</v>
      </c>
      <c r="C967" s="950" t="s">
        <v>3520</v>
      </c>
      <c r="D967" s="951">
        <v>378</v>
      </c>
      <c r="E967" s="951" t="s">
        <v>3538</v>
      </c>
      <c r="F967" s="948" t="s">
        <v>5261</v>
      </c>
      <c r="G967" s="949">
        <v>45020</v>
      </c>
      <c r="H967" s="948" t="s">
        <v>5262</v>
      </c>
      <c r="I967" s="948" t="s">
        <v>5051</v>
      </c>
      <c r="J967" s="948" t="s">
        <v>488</v>
      </c>
      <c r="K967" s="948" t="s">
        <v>3557</v>
      </c>
      <c r="L967" s="960">
        <v>54</v>
      </c>
      <c r="M967" s="987">
        <v>8.9499999999999993</v>
      </c>
      <c r="N967" s="987">
        <v>1.7899999999999998</v>
      </c>
      <c r="O967" s="987">
        <f t="shared" si="244"/>
        <v>10.739999999999998</v>
      </c>
      <c r="P967" s="987" t="s">
        <v>2324</v>
      </c>
      <c r="Q967" s="987"/>
      <c r="R967" s="987"/>
      <c r="S967" s="987"/>
      <c r="T967" s="987"/>
      <c r="U967" s="987"/>
      <c r="V967" s="987"/>
      <c r="W967" s="987">
        <f t="shared" si="252"/>
        <v>10.739999999999998</v>
      </c>
      <c r="X967" s="987"/>
      <c r="Y967" s="987"/>
      <c r="Z967" s="987">
        <f t="shared" si="245"/>
        <v>0</v>
      </c>
      <c r="AA967" s="987"/>
      <c r="AB967" s="987">
        <f t="shared" si="257"/>
        <v>8.9499999999999993</v>
      </c>
      <c r="AC967" s="987">
        <f t="shared" si="257"/>
        <v>0</v>
      </c>
      <c r="AD967" s="987">
        <f t="shared" si="257"/>
        <v>0</v>
      </c>
      <c r="AE967" s="987">
        <f t="shared" si="257"/>
        <v>0</v>
      </c>
      <c r="AF967" s="987">
        <f t="shared" si="257"/>
        <v>0</v>
      </c>
      <c r="AG967" s="987">
        <f t="shared" si="257"/>
        <v>0</v>
      </c>
      <c r="AH967" s="987">
        <f t="shared" si="257"/>
        <v>0</v>
      </c>
      <c r="AI967" s="987">
        <f t="shared" si="257"/>
        <v>0</v>
      </c>
      <c r="AJ967" s="987">
        <f t="shared" si="257"/>
        <v>0</v>
      </c>
      <c r="AK967" s="987">
        <f t="shared" si="257"/>
        <v>0</v>
      </c>
      <c r="AL967" s="987">
        <f t="shared" si="258"/>
        <v>0</v>
      </c>
      <c r="AM967" s="987">
        <f t="shared" si="258"/>
        <v>0</v>
      </c>
      <c r="AN967" s="987">
        <f t="shared" si="258"/>
        <v>0</v>
      </c>
      <c r="AO967" s="987">
        <f t="shared" si="258"/>
        <v>0</v>
      </c>
      <c r="AP967" s="987">
        <f t="shared" si="258"/>
        <v>0</v>
      </c>
      <c r="AQ967" s="987">
        <f t="shared" si="258"/>
        <v>0</v>
      </c>
      <c r="AR967" s="987">
        <f t="shared" si="258"/>
        <v>0</v>
      </c>
    </row>
    <row r="968" spans="2:44">
      <c r="B968" s="948">
        <v>352</v>
      </c>
      <c r="C968" s="950" t="s">
        <v>3520</v>
      </c>
      <c r="D968" s="951">
        <v>379</v>
      </c>
      <c r="E968" s="951" t="s">
        <v>3538</v>
      </c>
      <c r="F968" s="948" t="s">
        <v>5263</v>
      </c>
      <c r="G968" s="949">
        <v>45010</v>
      </c>
      <c r="H968" s="948" t="s">
        <v>5264</v>
      </c>
      <c r="I968" s="948" t="s">
        <v>5051</v>
      </c>
      <c r="J968" s="948" t="s">
        <v>488</v>
      </c>
      <c r="K968" s="948" t="s">
        <v>3557</v>
      </c>
      <c r="L968" s="960">
        <v>54</v>
      </c>
      <c r="M968" s="987">
        <v>9.91</v>
      </c>
      <c r="N968" s="987">
        <v>1.98</v>
      </c>
      <c r="O968" s="987">
        <f t="shared" ref="O968:O1031" si="259">M968+N968</f>
        <v>11.89</v>
      </c>
      <c r="P968" s="987" t="s">
        <v>2748</v>
      </c>
      <c r="Q968" s="987"/>
      <c r="R968" s="987"/>
      <c r="S968" s="987"/>
      <c r="T968" s="987"/>
      <c r="U968" s="987"/>
      <c r="V968" s="987"/>
      <c r="W968" s="987">
        <f t="shared" si="252"/>
        <v>11.89</v>
      </c>
      <c r="X968" s="987"/>
      <c r="Y968" s="987"/>
      <c r="Z968" s="987">
        <f t="shared" ref="Z968:Z1031" si="260">O968-SUM(T968:Y968)+S968+R968</f>
        <v>0</v>
      </c>
      <c r="AA968" s="987"/>
      <c r="AB968" s="987">
        <f t="shared" ref="AB968:AK977" si="261">IF(AB$6-$L968=0,$M968,0)</f>
        <v>9.91</v>
      </c>
      <c r="AC968" s="987">
        <f t="shared" si="261"/>
        <v>0</v>
      </c>
      <c r="AD968" s="987">
        <f t="shared" si="261"/>
        <v>0</v>
      </c>
      <c r="AE968" s="987">
        <f t="shared" si="261"/>
        <v>0</v>
      </c>
      <c r="AF968" s="987">
        <f t="shared" si="261"/>
        <v>0</v>
      </c>
      <c r="AG968" s="987">
        <f t="shared" si="261"/>
        <v>0</v>
      </c>
      <c r="AH968" s="987">
        <f t="shared" si="261"/>
        <v>0</v>
      </c>
      <c r="AI968" s="987">
        <f t="shared" si="261"/>
        <v>0</v>
      </c>
      <c r="AJ968" s="987">
        <f t="shared" si="261"/>
        <v>0</v>
      </c>
      <c r="AK968" s="987">
        <f t="shared" si="261"/>
        <v>0</v>
      </c>
      <c r="AL968" s="987">
        <f t="shared" ref="AL968:AR977" si="262">IF(AL$6-$L968=0,$M968,0)</f>
        <v>0</v>
      </c>
      <c r="AM968" s="987">
        <f t="shared" si="262"/>
        <v>0</v>
      </c>
      <c r="AN968" s="987">
        <f t="shared" si="262"/>
        <v>0</v>
      </c>
      <c r="AO968" s="987">
        <f t="shared" si="262"/>
        <v>0</v>
      </c>
      <c r="AP968" s="987">
        <f t="shared" si="262"/>
        <v>0</v>
      </c>
      <c r="AQ968" s="987">
        <f t="shared" si="262"/>
        <v>0</v>
      </c>
      <c r="AR968" s="987">
        <f t="shared" si="262"/>
        <v>0</v>
      </c>
    </row>
    <row r="969" spans="2:44">
      <c r="B969" s="948">
        <v>353</v>
      </c>
      <c r="C969" s="950" t="s">
        <v>3520</v>
      </c>
      <c r="D969" s="951">
        <v>380</v>
      </c>
      <c r="E969" s="951" t="s">
        <v>3538</v>
      </c>
      <c r="F969" s="948" t="s">
        <v>5265</v>
      </c>
      <c r="G969" s="949">
        <v>45007</v>
      </c>
      <c r="H969" s="948" t="s">
        <v>5266</v>
      </c>
      <c r="I969" s="948" t="s">
        <v>5051</v>
      </c>
      <c r="J969" s="948" t="s">
        <v>488</v>
      </c>
      <c r="K969" s="948" t="s">
        <v>3557</v>
      </c>
      <c r="L969" s="960">
        <v>54</v>
      </c>
      <c r="M969" s="987">
        <v>18.05</v>
      </c>
      <c r="N969" s="987">
        <v>3.6100000000000003</v>
      </c>
      <c r="O969" s="987">
        <f t="shared" si="259"/>
        <v>21.66</v>
      </c>
      <c r="P969" s="987" t="s">
        <v>3413</v>
      </c>
      <c r="Q969" s="987"/>
      <c r="R969" s="987"/>
      <c r="S969" s="987"/>
      <c r="T969" s="987"/>
      <c r="U969" s="987"/>
      <c r="V969" s="987"/>
      <c r="W969" s="987">
        <f t="shared" si="252"/>
        <v>21.66</v>
      </c>
      <c r="X969" s="987"/>
      <c r="Y969" s="987"/>
      <c r="Z969" s="987">
        <f t="shared" si="260"/>
        <v>0</v>
      </c>
      <c r="AA969" s="987"/>
      <c r="AB969" s="987">
        <f t="shared" si="261"/>
        <v>18.05</v>
      </c>
      <c r="AC969" s="987">
        <f t="shared" si="261"/>
        <v>0</v>
      </c>
      <c r="AD969" s="987">
        <f t="shared" si="261"/>
        <v>0</v>
      </c>
      <c r="AE969" s="987">
        <f t="shared" si="261"/>
        <v>0</v>
      </c>
      <c r="AF969" s="987">
        <f t="shared" si="261"/>
        <v>0</v>
      </c>
      <c r="AG969" s="987">
        <f t="shared" si="261"/>
        <v>0</v>
      </c>
      <c r="AH969" s="987">
        <f t="shared" si="261"/>
        <v>0</v>
      </c>
      <c r="AI969" s="987">
        <f t="shared" si="261"/>
        <v>0</v>
      </c>
      <c r="AJ969" s="987">
        <f t="shared" si="261"/>
        <v>0</v>
      </c>
      <c r="AK969" s="987">
        <f t="shared" si="261"/>
        <v>0</v>
      </c>
      <c r="AL969" s="987">
        <f t="shared" si="262"/>
        <v>0</v>
      </c>
      <c r="AM969" s="987">
        <f t="shared" si="262"/>
        <v>0</v>
      </c>
      <c r="AN969" s="987">
        <f t="shared" si="262"/>
        <v>0</v>
      </c>
      <c r="AO969" s="987">
        <f t="shared" si="262"/>
        <v>0</v>
      </c>
      <c r="AP969" s="987">
        <f t="shared" si="262"/>
        <v>0</v>
      </c>
      <c r="AQ969" s="987">
        <f t="shared" si="262"/>
        <v>0</v>
      </c>
      <c r="AR969" s="987">
        <f t="shared" si="262"/>
        <v>0</v>
      </c>
    </row>
    <row r="970" spans="2:44">
      <c r="B970" s="948">
        <v>354</v>
      </c>
      <c r="C970" s="950" t="s">
        <v>3520</v>
      </c>
      <c r="D970" s="951">
        <v>381</v>
      </c>
      <c r="E970" s="951" t="s">
        <v>3538</v>
      </c>
      <c r="F970" s="948" t="s">
        <v>5267</v>
      </c>
      <c r="G970" s="949">
        <v>45036</v>
      </c>
      <c r="H970" s="948" t="s">
        <v>5268</v>
      </c>
      <c r="I970" s="948" t="s">
        <v>5051</v>
      </c>
      <c r="J970" s="948" t="s">
        <v>488</v>
      </c>
      <c r="K970" s="948" t="s">
        <v>3557</v>
      </c>
      <c r="L970" s="960">
        <v>54</v>
      </c>
      <c r="M970" s="987">
        <v>8.9499999999999993</v>
      </c>
      <c r="N970" s="987">
        <v>1.7899999999999998</v>
      </c>
      <c r="O970" s="987">
        <f t="shared" si="259"/>
        <v>10.739999999999998</v>
      </c>
      <c r="P970" s="987" t="s">
        <v>2324</v>
      </c>
      <c r="Q970" s="987"/>
      <c r="R970" s="987"/>
      <c r="S970" s="987"/>
      <c r="T970" s="987"/>
      <c r="U970" s="987"/>
      <c r="V970" s="987"/>
      <c r="W970" s="987">
        <f t="shared" si="252"/>
        <v>10.739999999999998</v>
      </c>
      <c r="X970" s="987"/>
      <c r="Y970" s="987"/>
      <c r="Z970" s="987">
        <f t="shared" si="260"/>
        <v>0</v>
      </c>
      <c r="AA970" s="987"/>
      <c r="AB970" s="987">
        <f t="shared" si="261"/>
        <v>8.9499999999999993</v>
      </c>
      <c r="AC970" s="987">
        <f t="shared" si="261"/>
        <v>0</v>
      </c>
      <c r="AD970" s="987">
        <f t="shared" si="261"/>
        <v>0</v>
      </c>
      <c r="AE970" s="987">
        <f t="shared" si="261"/>
        <v>0</v>
      </c>
      <c r="AF970" s="987">
        <f t="shared" si="261"/>
        <v>0</v>
      </c>
      <c r="AG970" s="987">
        <f t="shared" si="261"/>
        <v>0</v>
      </c>
      <c r="AH970" s="987">
        <f t="shared" si="261"/>
        <v>0</v>
      </c>
      <c r="AI970" s="987">
        <f t="shared" si="261"/>
        <v>0</v>
      </c>
      <c r="AJ970" s="987">
        <f t="shared" si="261"/>
        <v>0</v>
      </c>
      <c r="AK970" s="987">
        <f t="shared" si="261"/>
        <v>0</v>
      </c>
      <c r="AL970" s="987">
        <f t="shared" si="262"/>
        <v>0</v>
      </c>
      <c r="AM970" s="987">
        <f t="shared" si="262"/>
        <v>0</v>
      </c>
      <c r="AN970" s="987">
        <f t="shared" si="262"/>
        <v>0</v>
      </c>
      <c r="AO970" s="987">
        <f t="shared" si="262"/>
        <v>0</v>
      </c>
      <c r="AP970" s="987">
        <f t="shared" si="262"/>
        <v>0</v>
      </c>
      <c r="AQ970" s="987">
        <f t="shared" si="262"/>
        <v>0</v>
      </c>
      <c r="AR970" s="987">
        <f t="shared" si="262"/>
        <v>0</v>
      </c>
    </row>
    <row r="971" spans="2:44">
      <c r="B971" s="948">
        <v>355</v>
      </c>
      <c r="C971" s="950" t="s">
        <v>3520</v>
      </c>
      <c r="D971" s="951">
        <v>382</v>
      </c>
      <c r="E971" s="951" t="s">
        <v>3538</v>
      </c>
      <c r="F971" s="948" t="s">
        <v>5269</v>
      </c>
      <c r="G971" s="949">
        <v>45033</v>
      </c>
      <c r="H971" s="948" t="s">
        <v>5270</v>
      </c>
      <c r="I971" s="948" t="s">
        <v>5051</v>
      </c>
      <c r="J971" s="948" t="s">
        <v>488</v>
      </c>
      <c r="K971" s="948" t="s">
        <v>3557</v>
      </c>
      <c r="L971" s="960">
        <v>54</v>
      </c>
      <c r="M971" s="987">
        <v>28.53</v>
      </c>
      <c r="N971" s="987">
        <v>5.71</v>
      </c>
      <c r="O971" s="987">
        <f t="shared" si="259"/>
        <v>34.24</v>
      </c>
      <c r="P971" s="987" t="s">
        <v>2324</v>
      </c>
      <c r="Q971" s="987"/>
      <c r="R971" s="987"/>
      <c r="S971" s="987"/>
      <c r="T971" s="987"/>
      <c r="U971" s="987"/>
      <c r="V971" s="987"/>
      <c r="W971" s="987">
        <f t="shared" si="252"/>
        <v>34.24</v>
      </c>
      <c r="X971" s="987"/>
      <c r="Y971" s="987"/>
      <c r="Z971" s="987">
        <f t="shared" si="260"/>
        <v>0</v>
      </c>
      <c r="AA971" s="987"/>
      <c r="AB971" s="987">
        <f t="shared" si="261"/>
        <v>28.53</v>
      </c>
      <c r="AC971" s="987">
        <f t="shared" si="261"/>
        <v>0</v>
      </c>
      <c r="AD971" s="987">
        <f t="shared" si="261"/>
        <v>0</v>
      </c>
      <c r="AE971" s="987">
        <f t="shared" si="261"/>
        <v>0</v>
      </c>
      <c r="AF971" s="987">
        <f t="shared" si="261"/>
        <v>0</v>
      </c>
      <c r="AG971" s="987">
        <f t="shared" si="261"/>
        <v>0</v>
      </c>
      <c r="AH971" s="987">
        <f t="shared" si="261"/>
        <v>0</v>
      </c>
      <c r="AI971" s="987">
        <f t="shared" si="261"/>
        <v>0</v>
      </c>
      <c r="AJ971" s="987">
        <f t="shared" si="261"/>
        <v>0</v>
      </c>
      <c r="AK971" s="987">
        <f t="shared" si="261"/>
        <v>0</v>
      </c>
      <c r="AL971" s="987">
        <f t="shared" si="262"/>
        <v>0</v>
      </c>
      <c r="AM971" s="987">
        <f t="shared" si="262"/>
        <v>0</v>
      </c>
      <c r="AN971" s="987">
        <f t="shared" si="262"/>
        <v>0</v>
      </c>
      <c r="AO971" s="987">
        <f t="shared" si="262"/>
        <v>0</v>
      </c>
      <c r="AP971" s="987">
        <f t="shared" si="262"/>
        <v>0</v>
      </c>
      <c r="AQ971" s="987">
        <f t="shared" si="262"/>
        <v>0</v>
      </c>
      <c r="AR971" s="987">
        <f t="shared" si="262"/>
        <v>0</v>
      </c>
    </row>
    <row r="972" spans="2:44">
      <c r="B972" s="948">
        <v>356</v>
      </c>
      <c r="C972" s="950" t="s">
        <v>3520</v>
      </c>
      <c r="D972" s="951">
        <v>383</v>
      </c>
      <c r="E972" s="951" t="s">
        <v>3538</v>
      </c>
      <c r="F972" s="948" t="s">
        <v>5271</v>
      </c>
      <c r="G972" s="949">
        <v>45019</v>
      </c>
      <c r="H972" s="948" t="s">
        <v>5272</v>
      </c>
      <c r="I972" s="948" t="s">
        <v>5051</v>
      </c>
      <c r="J972" s="948" t="s">
        <v>488</v>
      </c>
      <c r="K972" s="948" t="s">
        <v>3557</v>
      </c>
      <c r="L972" s="960">
        <v>54</v>
      </c>
      <c r="M972" s="987">
        <v>70.37</v>
      </c>
      <c r="N972" s="987">
        <v>14.069999999999999</v>
      </c>
      <c r="O972" s="987">
        <f t="shared" si="259"/>
        <v>84.44</v>
      </c>
      <c r="P972" s="987" t="s">
        <v>2324</v>
      </c>
      <c r="Q972" s="987"/>
      <c r="R972" s="987"/>
      <c r="S972" s="987"/>
      <c r="T972" s="987"/>
      <c r="U972" s="987"/>
      <c r="V972" s="987"/>
      <c r="W972" s="987">
        <f t="shared" si="252"/>
        <v>84.44</v>
      </c>
      <c r="X972" s="987"/>
      <c r="Y972" s="987"/>
      <c r="Z972" s="987">
        <f t="shared" si="260"/>
        <v>0</v>
      </c>
      <c r="AA972" s="987"/>
      <c r="AB972" s="987">
        <f t="shared" si="261"/>
        <v>70.37</v>
      </c>
      <c r="AC972" s="987">
        <f t="shared" si="261"/>
        <v>0</v>
      </c>
      <c r="AD972" s="987">
        <f t="shared" si="261"/>
        <v>0</v>
      </c>
      <c r="AE972" s="987">
        <f t="shared" si="261"/>
        <v>0</v>
      </c>
      <c r="AF972" s="987">
        <f t="shared" si="261"/>
        <v>0</v>
      </c>
      <c r="AG972" s="987">
        <f t="shared" si="261"/>
        <v>0</v>
      </c>
      <c r="AH972" s="987">
        <f t="shared" si="261"/>
        <v>0</v>
      </c>
      <c r="AI972" s="987">
        <f t="shared" si="261"/>
        <v>0</v>
      </c>
      <c r="AJ972" s="987">
        <f t="shared" si="261"/>
        <v>0</v>
      </c>
      <c r="AK972" s="987">
        <f t="shared" si="261"/>
        <v>0</v>
      </c>
      <c r="AL972" s="987">
        <f t="shared" si="262"/>
        <v>0</v>
      </c>
      <c r="AM972" s="987">
        <f t="shared" si="262"/>
        <v>0</v>
      </c>
      <c r="AN972" s="987">
        <f t="shared" si="262"/>
        <v>0</v>
      </c>
      <c r="AO972" s="987">
        <f t="shared" si="262"/>
        <v>0</v>
      </c>
      <c r="AP972" s="987">
        <f t="shared" si="262"/>
        <v>0</v>
      </c>
      <c r="AQ972" s="987">
        <f t="shared" si="262"/>
        <v>0</v>
      </c>
      <c r="AR972" s="987">
        <f t="shared" si="262"/>
        <v>0</v>
      </c>
    </row>
    <row r="973" spans="2:44">
      <c r="B973" s="948">
        <v>357</v>
      </c>
      <c r="C973" s="950" t="s">
        <v>3520</v>
      </c>
      <c r="D973" s="951">
        <v>384</v>
      </c>
      <c r="E973" s="951" t="s">
        <v>3538</v>
      </c>
      <c r="F973" s="948" t="s">
        <v>5273</v>
      </c>
      <c r="G973" s="949">
        <v>45038</v>
      </c>
      <c r="H973" s="948" t="s">
        <v>5274</v>
      </c>
      <c r="I973" s="948" t="s">
        <v>5051</v>
      </c>
      <c r="J973" s="948" t="s">
        <v>488</v>
      </c>
      <c r="K973" s="948" t="s">
        <v>3557</v>
      </c>
      <c r="L973" s="960">
        <v>54</v>
      </c>
      <c r="M973" s="987">
        <v>15.8</v>
      </c>
      <c r="N973" s="987">
        <v>3.16</v>
      </c>
      <c r="O973" s="987">
        <f t="shared" si="259"/>
        <v>18.96</v>
      </c>
      <c r="P973" s="987" t="s">
        <v>2324</v>
      </c>
      <c r="Q973" s="987"/>
      <c r="R973" s="987"/>
      <c r="S973" s="987"/>
      <c r="T973" s="987"/>
      <c r="U973" s="987"/>
      <c r="V973" s="987"/>
      <c r="W973" s="987">
        <f t="shared" si="252"/>
        <v>18.96</v>
      </c>
      <c r="X973" s="987"/>
      <c r="Y973" s="987"/>
      <c r="Z973" s="987">
        <f t="shared" si="260"/>
        <v>0</v>
      </c>
      <c r="AA973" s="987"/>
      <c r="AB973" s="987">
        <f t="shared" si="261"/>
        <v>15.8</v>
      </c>
      <c r="AC973" s="987">
        <f t="shared" si="261"/>
        <v>0</v>
      </c>
      <c r="AD973" s="987">
        <f t="shared" si="261"/>
        <v>0</v>
      </c>
      <c r="AE973" s="987">
        <f t="shared" si="261"/>
        <v>0</v>
      </c>
      <c r="AF973" s="987">
        <f t="shared" si="261"/>
        <v>0</v>
      </c>
      <c r="AG973" s="987">
        <f t="shared" si="261"/>
        <v>0</v>
      </c>
      <c r="AH973" s="987">
        <f t="shared" si="261"/>
        <v>0</v>
      </c>
      <c r="AI973" s="987">
        <f t="shared" si="261"/>
        <v>0</v>
      </c>
      <c r="AJ973" s="987">
        <f t="shared" si="261"/>
        <v>0</v>
      </c>
      <c r="AK973" s="987">
        <f t="shared" si="261"/>
        <v>0</v>
      </c>
      <c r="AL973" s="987">
        <f t="shared" si="262"/>
        <v>0</v>
      </c>
      <c r="AM973" s="987">
        <f t="shared" si="262"/>
        <v>0</v>
      </c>
      <c r="AN973" s="987">
        <f t="shared" si="262"/>
        <v>0</v>
      </c>
      <c r="AO973" s="987">
        <f t="shared" si="262"/>
        <v>0</v>
      </c>
      <c r="AP973" s="987">
        <f t="shared" si="262"/>
        <v>0</v>
      </c>
      <c r="AQ973" s="987">
        <f t="shared" si="262"/>
        <v>0</v>
      </c>
      <c r="AR973" s="987">
        <f t="shared" si="262"/>
        <v>0</v>
      </c>
    </row>
    <row r="974" spans="2:44">
      <c r="B974" s="948">
        <v>358</v>
      </c>
      <c r="C974" s="950" t="s">
        <v>3520</v>
      </c>
      <c r="D974" s="951">
        <v>385</v>
      </c>
      <c r="E974" s="951" t="s">
        <v>3538</v>
      </c>
      <c r="F974" s="948" t="s">
        <v>5275</v>
      </c>
      <c r="G974" s="949">
        <v>45051</v>
      </c>
      <c r="H974" s="948" t="s">
        <v>5276</v>
      </c>
      <c r="I974" s="948" t="s">
        <v>5051</v>
      </c>
      <c r="J974" s="948" t="s">
        <v>488</v>
      </c>
      <c r="K974" s="948" t="s">
        <v>3557</v>
      </c>
      <c r="L974" s="960">
        <v>54</v>
      </c>
      <c r="M974" s="987">
        <v>21.8</v>
      </c>
      <c r="N974" s="987">
        <v>4.3600000000000003</v>
      </c>
      <c r="O974" s="987">
        <f t="shared" si="259"/>
        <v>26.16</v>
      </c>
      <c r="P974" s="987" t="s">
        <v>3408</v>
      </c>
      <c r="Q974" s="987"/>
      <c r="R974" s="987"/>
      <c r="S974" s="987"/>
      <c r="T974" s="987"/>
      <c r="U974" s="987"/>
      <c r="V974" s="987"/>
      <c r="W974" s="987">
        <f t="shared" si="252"/>
        <v>26.16</v>
      </c>
      <c r="X974" s="987"/>
      <c r="Y974" s="987"/>
      <c r="Z974" s="987">
        <f t="shared" si="260"/>
        <v>0</v>
      </c>
      <c r="AA974" s="987"/>
      <c r="AB974" s="987">
        <f t="shared" si="261"/>
        <v>21.8</v>
      </c>
      <c r="AC974" s="987">
        <f t="shared" si="261"/>
        <v>0</v>
      </c>
      <c r="AD974" s="987">
        <f t="shared" si="261"/>
        <v>0</v>
      </c>
      <c r="AE974" s="987">
        <f t="shared" si="261"/>
        <v>0</v>
      </c>
      <c r="AF974" s="987">
        <f t="shared" si="261"/>
        <v>0</v>
      </c>
      <c r="AG974" s="987">
        <f t="shared" si="261"/>
        <v>0</v>
      </c>
      <c r="AH974" s="987">
        <f t="shared" si="261"/>
        <v>0</v>
      </c>
      <c r="AI974" s="987">
        <f t="shared" si="261"/>
        <v>0</v>
      </c>
      <c r="AJ974" s="987">
        <f t="shared" si="261"/>
        <v>0</v>
      </c>
      <c r="AK974" s="987">
        <f t="shared" si="261"/>
        <v>0</v>
      </c>
      <c r="AL974" s="987">
        <f t="shared" si="262"/>
        <v>0</v>
      </c>
      <c r="AM974" s="987">
        <f t="shared" si="262"/>
        <v>0</v>
      </c>
      <c r="AN974" s="987">
        <f t="shared" si="262"/>
        <v>0</v>
      </c>
      <c r="AO974" s="987">
        <f t="shared" si="262"/>
        <v>0</v>
      </c>
      <c r="AP974" s="987">
        <f t="shared" si="262"/>
        <v>0</v>
      </c>
      <c r="AQ974" s="987">
        <f t="shared" si="262"/>
        <v>0</v>
      </c>
      <c r="AR974" s="987">
        <f t="shared" si="262"/>
        <v>0</v>
      </c>
    </row>
    <row r="975" spans="2:44">
      <c r="B975" s="948">
        <v>359</v>
      </c>
      <c r="C975" s="950" t="s">
        <v>3520</v>
      </c>
      <c r="D975" s="951">
        <v>386</v>
      </c>
      <c r="E975" s="951" t="s">
        <v>3538</v>
      </c>
      <c r="F975" s="948" t="s">
        <v>5277</v>
      </c>
      <c r="G975" s="949">
        <v>45044</v>
      </c>
      <c r="H975" s="948" t="s">
        <v>5278</v>
      </c>
      <c r="I975" s="948" t="s">
        <v>5051</v>
      </c>
      <c r="J975" s="948" t="s">
        <v>488</v>
      </c>
      <c r="K975" s="948" t="s">
        <v>3557</v>
      </c>
      <c r="L975" s="960">
        <v>54</v>
      </c>
      <c r="M975" s="987">
        <v>12.28</v>
      </c>
      <c r="N975" s="987">
        <v>2.46</v>
      </c>
      <c r="O975" s="987">
        <f t="shared" si="259"/>
        <v>14.739999999999998</v>
      </c>
      <c r="P975" s="987" t="s">
        <v>3408</v>
      </c>
      <c r="Q975" s="987"/>
      <c r="R975" s="987"/>
      <c r="S975" s="987"/>
      <c r="T975" s="987"/>
      <c r="U975" s="987"/>
      <c r="V975" s="987"/>
      <c r="W975" s="987">
        <f t="shared" si="252"/>
        <v>14.739999999999998</v>
      </c>
      <c r="X975" s="987"/>
      <c r="Y975" s="987"/>
      <c r="Z975" s="987">
        <f t="shared" si="260"/>
        <v>0</v>
      </c>
      <c r="AA975" s="987"/>
      <c r="AB975" s="987">
        <f t="shared" si="261"/>
        <v>12.28</v>
      </c>
      <c r="AC975" s="987">
        <f t="shared" si="261"/>
        <v>0</v>
      </c>
      <c r="AD975" s="987">
        <f t="shared" si="261"/>
        <v>0</v>
      </c>
      <c r="AE975" s="987">
        <f t="shared" si="261"/>
        <v>0</v>
      </c>
      <c r="AF975" s="987">
        <f t="shared" si="261"/>
        <v>0</v>
      </c>
      <c r="AG975" s="987">
        <f t="shared" si="261"/>
        <v>0</v>
      </c>
      <c r="AH975" s="987">
        <f t="shared" si="261"/>
        <v>0</v>
      </c>
      <c r="AI975" s="987">
        <f t="shared" si="261"/>
        <v>0</v>
      </c>
      <c r="AJ975" s="987">
        <f t="shared" si="261"/>
        <v>0</v>
      </c>
      <c r="AK975" s="987">
        <f t="shared" si="261"/>
        <v>0</v>
      </c>
      <c r="AL975" s="987">
        <f t="shared" si="262"/>
        <v>0</v>
      </c>
      <c r="AM975" s="987">
        <f t="shared" si="262"/>
        <v>0</v>
      </c>
      <c r="AN975" s="987">
        <f t="shared" si="262"/>
        <v>0</v>
      </c>
      <c r="AO975" s="987">
        <f t="shared" si="262"/>
        <v>0</v>
      </c>
      <c r="AP975" s="987">
        <f t="shared" si="262"/>
        <v>0</v>
      </c>
      <c r="AQ975" s="987">
        <f t="shared" si="262"/>
        <v>0</v>
      </c>
      <c r="AR975" s="987">
        <f t="shared" si="262"/>
        <v>0</v>
      </c>
    </row>
    <row r="976" spans="2:44">
      <c r="B976" s="948">
        <v>360</v>
      </c>
      <c r="C976" s="950" t="s">
        <v>3520</v>
      </c>
      <c r="D976" s="951">
        <v>387</v>
      </c>
      <c r="E976" s="951" t="s">
        <v>3538</v>
      </c>
      <c r="F976" s="948" t="s">
        <v>5279</v>
      </c>
      <c r="G976" s="949">
        <v>45070</v>
      </c>
      <c r="H976" s="948" t="s">
        <v>5280</v>
      </c>
      <c r="I976" s="948" t="s">
        <v>5051</v>
      </c>
      <c r="J976" s="948" t="s">
        <v>488</v>
      </c>
      <c r="K976" s="948" t="s">
        <v>3557</v>
      </c>
      <c r="L976" s="960">
        <v>54</v>
      </c>
      <c r="M976" s="987">
        <v>4.83</v>
      </c>
      <c r="N976" s="987">
        <v>0.97</v>
      </c>
      <c r="O976" s="987">
        <f t="shared" si="259"/>
        <v>5.8</v>
      </c>
      <c r="P976" s="987" t="s">
        <v>3404</v>
      </c>
      <c r="Q976" s="987"/>
      <c r="R976" s="987"/>
      <c r="S976" s="987"/>
      <c r="T976" s="987"/>
      <c r="U976" s="987"/>
      <c r="V976" s="987"/>
      <c r="W976" s="987">
        <f t="shared" si="252"/>
        <v>5.8</v>
      </c>
      <c r="X976" s="987"/>
      <c r="Y976" s="987"/>
      <c r="Z976" s="987">
        <f t="shared" si="260"/>
        <v>0</v>
      </c>
      <c r="AA976" s="987"/>
      <c r="AB976" s="987">
        <f t="shared" si="261"/>
        <v>4.83</v>
      </c>
      <c r="AC976" s="987">
        <f t="shared" si="261"/>
        <v>0</v>
      </c>
      <c r="AD976" s="987">
        <f t="shared" si="261"/>
        <v>0</v>
      </c>
      <c r="AE976" s="987">
        <f t="shared" si="261"/>
        <v>0</v>
      </c>
      <c r="AF976" s="987">
        <f t="shared" si="261"/>
        <v>0</v>
      </c>
      <c r="AG976" s="987">
        <f t="shared" si="261"/>
        <v>0</v>
      </c>
      <c r="AH976" s="987">
        <f t="shared" si="261"/>
        <v>0</v>
      </c>
      <c r="AI976" s="987">
        <f t="shared" si="261"/>
        <v>0</v>
      </c>
      <c r="AJ976" s="987">
        <f t="shared" si="261"/>
        <v>0</v>
      </c>
      <c r="AK976" s="987">
        <f t="shared" si="261"/>
        <v>0</v>
      </c>
      <c r="AL976" s="987">
        <f t="shared" si="262"/>
        <v>0</v>
      </c>
      <c r="AM976" s="987">
        <f t="shared" si="262"/>
        <v>0</v>
      </c>
      <c r="AN976" s="987">
        <f t="shared" si="262"/>
        <v>0</v>
      </c>
      <c r="AO976" s="987">
        <f t="shared" si="262"/>
        <v>0</v>
      </c>
      <c r="AP976" s="987">
        <f t="shared" si="262"/>
        <v>0</v>
      </c>
      <c r="AQ976" s="987">
        <f t="shared" si="262"/>
        <v>0</v>
      </c>
      <c r="AR976" s="987">
        <f t="shared" si="262"/>
        <v>0</v>
      </c>
    </row>
    <row r="977" spans="2:44">
      <c r="B977" s="948">
        <v>361</v>
      </c>
      <c r="C977" s="950" t="s">
        <v>3520</v>
      </c>
      <c r="D977" s="951">
        <v>388</v>
      </c>
      <c r="E977" s="951" t="s">
        <v>3538</v>
      </c>
      <c r="F977" s="948" t="s">
        <v>5281</v>
      </c>
      <c r="G977" s="949">
        <v>45021</v>
      </c>
      <c r="H977" s="948" t="s">
        <v>5282</v>
      </c>
      <c r="I977" s="948" t="s">
        <v>5051</v>
      </c>
      <c r="J977" s="948" t="s">
        <v>488</v>
      </c>
      <c r="K977" s="948" t="s">
        <v>3557</v>
      </c>
      <c r="L977" s="960">
        <v>54</v>
      </c>
      <c r="M977" s="987">
        <v>97.820000000000007</v>
      </c>
      <c r="N977" s="987">
        <v>19.559999999999999</v>
      </c>
      <c r="O977" s="987">
        <f t="shared" si="259"/>
        <v>117.38000000000001</v>
      </c>
      <c r="P977" s="987" t="s">
        <v>2324</v>
      </c>
      <c r="Q977" s="987"/>
      <c r="R977" s="987"/>
      <c r="S977" s="987"/>
      <c r="T977" s="987"/>
      <c r="U977" s="987"/>
      <c r="V977" s="987"/>
      <c r="W977" s="987">
        <f t="shared" si="252"/>
        <v>117.38000000000001</v>
      </c>
      <c r="X977" s="987"/>
      <c r="Y977" s="987"/>
      <c r="Z977" s="987">
        <f t="shared" si="260"/>
        <v>0</v>
      </c>
      <c r="AA977" s="987"/>
      <c r="AB977" s="987">
        <f t="shared" si="261"/>
        <v>97.820000000000007</v>
      </c>
      <c r="AC977" s="987">
        <f t="shared" si="261"/>
        <v>0</v>
      </c>
      <c r="AD977" s="987">
        <f t="shared" si="261"/>
        <v>0</v>
      </c>
      <c r="AE977" s="987">
        <f t="shared" si="261"/>
        <v>0</v>
      </c>
      <c r="AF977" s="987">
        <f t="shared" si="261"/>
        <v>0</v>
      </c>
      <c r="AG977" s="987">
        <f t="shared" si="261"/>
        <v>0</v>
      </c>
      <c r="AH977" s="987">
        <f t="shared" si="261"/>
        <v>0</v>
      </c>
      <c r="AI977" s="987">
        <f t="shared" si="261"/>
        <v>0</v>
      </c>
      <c r="AJ977" s="987">
        <f t="shared" si="261"/>
        <v>0</v>
      </c>
      <c r="AK977" s="987">
        <f t="shared" si="261"/>
        <v>0</v>
      </c>
      <c r="AL977" s="987">
        <f t="shared" si="262"/>
        <v>0</v>
      </c>
      <c r="AM977" s="987">
        <f t="shared" si="262"/>
        <v>0</v>
      </c>
      <c r="AN977" s="987">
        <f t="shared" si="262"/>
        <v>0</v>
      </c>
      <c r="AO977" s="987">
        <f t="shared" si="262"/>
        <v>0</v>
      </c>
      <c r="AP977" s="987">
        <f t="shared" si="262"/>
        <v>0</v>
      </c>
      <c r="AQ977" s="987">
        <f t="shared" si="262"/>
        <v>0</v>
      </c>
      <c r="AR977" s="987">
        <f t="shared" si="262"/>
        <v>0</v>
      </c>
    </row>
    <row r="978" spans="2:44">
      <c r="B978" s="948">
        <v>362</v>
      </c>
      <c r="C978" s="950" t="s">
        <v>3520</v>
      </c>
      <c r="D978" s="951">
        <v>389</v>
      </c>
      <c r="E978" s="951" t="s">
        <v>3538</v>
      </c>
      <c r="F978" s="948" t="s">
        <v>5283</v>
      </c>
      <c r="G978" s="949">
        <v>45009</v>
      </c>
      <c r="H978" s="948" t="s">
        <v>5284</v>
      </c>
      <c r="I978" s="948" t="s">
        <v>5051</v>
      </c>
      <c r="J978" s="948" t="s">
        <v>488</v>
      </c>
      <c r="K978" s="948" t="s">
        <v>3557</v>
      </c>
      <c r="L978" s="960">
        <v>54</v>
      </c>
      <c r="M978" s="987">
        <v>18.78</v>
      </c>
      <c r="N978" s="987">
        <v>3.7600000000000002</v>
      </c>
      <c r="O978" s="987">
        <f t="shared" si="259"/>
        <v>22.540000000000003</v>
      </c>
      <c r="P978" s="987" t="s">
        <v>2748</v>
      </c>
      <c r="Q978" s="987"/>
      <c r="R978" s="987"/>
      <c r="S978" s="987"/>
      <c r="T978" s="987"/>
      <c r="U978" s="987"/>
      <c r="V978" s="987"/>
      <c r="W978" s="987">
        <f t="shared" si="252"/>
        <v>22.540000000000003</v>
      </c>
      <c r="X978" s="987"/>
      <c r="Y978" s="987"/>
      <c r="Z978" s="987">
        <f t="shared" si="260"/>
        <v>0</v>
      </c>
      <c r="AA978" s="987"/>
      <c r="AB978" s="987">
        <f t="shared" ref="AB978:AK987" si="263">IF(AB$6-$L978=0,$M978,0)</f>
        <v>18.78</v>
      </c>
      <c r="AC978" s="987">
        <f t="shared" si="263"/>
        <v>0</v>
      </c>
      <c r="AD978" s="987">
        <f t="shared" si="263"/>
        <v>0</v>
      </c>
      <c r="AE978" s="987">
        <f t="shared" si="263"/>
        <v>0</v>
      </c>
      <c r="AF978" s="987">
        <f t="shared" si="263"/>
        <v>0</v>
      </c>
      <c r="AG978" s="987">
        <f t="shared" si="263"/>
        <v>0</v>
      </c>
      <c r="AH978" s="987">
        <f t="shared" si="263"/>
        <v>0</v>
      </c>
      <c r="AI978" s="987">
        <f t="shared" si="263"/>
        <v>0</v>
      </c>
      <c r="AJ978" s="987">
        <f t="shared" si="263"/>
        <v>0</v>
      </c>
      <c r="AK978" s="987">
        <f t="shared" si="263"/>
        <v>0</v>
      </c>
      <c r="AL978" s="987">
        <f t="shared" ref="AL978:AR987" si="264">IF(AL$6-$L978=0,$M978,0)</f>
        <v>0</v>
      </c>
      <c r="AM978" s="987">
        <f t="shared" si="264"/>
        <v>0</v>
      </c>
      <c r="AN978" s="987">
        <f t="shared" si="264"/>
        <v>0</v>
      </c>
      <c r="AO978" s="987">
        <f t="shared" si="264"/>
        <v>0</v>
      </c>
      <c r="AP978" s="987">
        <f t="shared" si="264"/>
        <v>0</v>
      </c>
      <c r="AQ978" s="987">
        <f t="shared" si="264"/>
        <v>0</v>
      </c>
      <c r="AR978" s="987">
        <f t="shared" si="264"/>
        <v>0</v>
      </c>
    </row>
    <row r="979" spans="2:44">
      <c r="B979" s="948">
        <v>363</v>
      </c>
      <c r="C979" s="950" t="s">
        <v>3520</v>
      </c>
      <c r="D979" s="951">
        <v>390</v>
      </c>
      <c r="E979" s="951" t="s">
        <v>4314</v>
      </c>
      <c r="F979" s="948" t="s">
        <v>5285</v>
      </c>
      <c r="G979" s="949">
        <v>45044</v>
      </c>
      <c r="H979" s="948" t="s">
        <v>5286</v>
      </c>
      <c r="I979" s="948" t="s">
        <v>5051</v>
      </c>
      <c r="J979" s="948" t="s">
        <v>488</v>
      </c>
      <c r="K979" s="948" t="s">
        <v>3557</v>
      </c>
      <c r="L979" s="960">
        <v>54</v>
      </c>
      <c r="M979" s="987">
        <v>-72.010000000000005</v>
      </c>
      <c r="N979" s="987">
        <v>-14.4</v>
      </c>
      <c r="O979" s="987">
        <f t="shared" si="259"/>
        <v>-86.410000000000011</v>
      </c>
      <c r="P979" s="987" t="s">
        <v>3408</v>
      </c>
      <c r="Q979" s="987"/>
      <c r="R979" s="987"/>
      <c r="S979" s="987"/>
      <c r="T979" s="987"/>
      <c r="U979" s="987"/>
      <c r="V979" s="987"/>
      <c r="W979" s="987">
        <f t="shared" si="252"/>
        <v>-86.410000000000011</v>
      </c>
      <c r="X979" s="987"/>
      <c r="Y979" s="987"/>
      <c r="Z979" s="987">
        <f t="shared" si="260"/>
        <v>0</v>
      </c>
      <c r="AA979" s="987"/>
      <c r="AB979" s="987">
        <f t="shared" si="263"/>
        <v>-72.010000000000005</v>
      </c>
      <c r="AC979" s="987">
        <f t="shared" si="263"/>
        <v>0</v>
      </c>
      <c r="AD979" s="987">
        <f t="shared" si="263"/>
        <v>0</v>
      </c>
      <c r="AE979" s="987">
        <f t="shared" si="263"/>
        <v>0</v>
      </c>
      <c r="AF979" s="987">
        <f t="shared" si="263"/>
        <v>0</v>
      </c>
      <c r="AG979" s="987">
        <f t="shared" si="263"/>
        <v>0</v>
      </c>
      <c r="AH979" s="987">
        <f t="shared" si="263"/>
        <v>0</v>
      </c>
      <c r="AI979" s="987">
        <f t="shared" si="263"/>
        <v>0</v>
      </c>
      <c r="AJ979" s="987">
        <f t="shared" si="263"/>
        <v>0</v>
      </c>
      <c r="AK979" s="987">
        <f t="shared" si="263"/>
        <v>0</v>
      </c>
      <c r="AL979" s="987">
        <f t="shared" si="264"/>
        <v>0</v>
      </c>
      <c r="AM979" s="987">
        <f t="shared" si="264"/>
        <v>0</v>
      </c>
      <c r="AN979" s="987">
        <f t="shared" si="264"/>
        <v>0</v>
      </c>
      <c r="AO979" s="987">
        <f t="shared" si="264"/>
        <v>0</v>
      </c>
      <c r="AP979" s="987">
        <f t="shared" si="264"/>
        <v>0</v>
      </c>
      <c r="AQ979" s="987">
        <f t="shared" si="264"/>
        <v>0</v>
      </c>
      <c r="AR979" s="987">
        <f t="shared" si="264"/>
        <v>0</v>
      </c>
    </row>
    <row r="980" spans="2:44">
      <c r="B980" s="948">
        <v>364</v>
      </c>
      <c r="C980" s="950" t="s">
        <v>3520</v>
      </c>
      <c r="D980" s="951">
        <v>391</v>
      </c>
      <c r="E980" s="951" t="s">
        <v>4314</v>
      </c>
      <c r="F980" s="948" t="s">
        <v>5287</v>
      </c>
      <c r="G980" s="949">
        <v>45019</v>
      </c>
      <c r="H980" s="948" t="s">
        <v>5288</v>
      </c>
      <c r="I980" s="948" t="s">
        <v>5051</v>
      </c>
      <c r="J980" s="948" t="s">
        <v>488</v>
      </c>
      <c r="K980" s="948" t="s">
        <v>3557</v>
      </c>
      <c r="L980" s="960">
        <v>54</v>
      </c>
      <c r="M980" s="987">
        <v>-70.37</v>
      </c>
      <c r="N980" s="987">
        <v>-14.069999999999999</v>
      </c>
      <c r="O980" s="987">
        <f t="shared" si="259"/>
        <v>-84.44</v>
      </c>
      <c r="P980" s="987" t="s">
        <v>2324</v>
      </c>
      <c r="Q980" s="987"/>
      <c r="R980" s="987"/>
      <c r="S980" s="987"/>
      <c r="T980" s="987"/>
      <c r="U980" s="987"/>
      <c r="V980" s="987"/>
      <c r="W980" s="987">
        <f t="shared" si="252"/>
        <v>-84.44</v>
      </c>
      <c r="X980" s="987"/>
      <c r="Y980" s="987"/>
      <c r="Z980" s="987">
        <f t="shared" si="260"/>
        <v>0</v>
      </c>
      <c r="AA980" s="987"/>
      <c r="AB980" s="987">
        <f t="shared" si="263"/>
        <v>-70.37</v>
      </c>
      <c r="AC980" s="987">
        <f t="shared" si="263"/>
        <v>0</v>
      </c>
      <c r="AD980" s="987">
        <f t="shared" si="263"/>
        <v>0</v>
      </c>
      <c r="AE980" s="987">
        <f t="shared" si="263"/>
        <v>0</v>
      </c>
      <c r="AF980" s="987">
        <f t="shared" si="263"/>
        <v>0</v>
      </c>
      <c r="AG980" s="987">
        <f t="shared" si="263"/>
        <v>0</v>
      </c>
      <c r="AH980" s="987">
        <f t="shared" si="263"/>
        <v>0</v>
      </c>
      <c r="AI980" s="987">
        <f t="shared" si="263"/>
        <v>0</v>
      </c>
      <c r="AJ980" s="987">
        <f t="shared" si="263"/>
        <v>0</v>
      </c>
      <c r="AK980" s="987">
        <f t="shared" si="263"/>
        <v>0</v>
      </c>
      <c r="AL980" s="987">
        <f t="shared" si="264"/>
        <v>0</v>
      </c>
      <c r="AM980" s="987">
        <f t="shared" si="264"/>
        <v>0</v>
      </c>
      <c r="AN980" s="987">
        <f t="shared" si="264"/>
        <v>0</v>
      </c>
      <c r="AO980" s="987">
        <f t="shared" si="264"/>
        <v>0</v>
      </c>
      <c r="AP980" s="987">
        <f t="shared" si="264"/>
        <v>0</v>
      </c>
      <c r="AQ980" s="987">
        <f t="shared" si="264"/>
        <v>0</v>
      </c>
      <c r="AR980" s="987">
        <f t="shared" si="264"/>
        <v>0</v>
      </c>
    </row>
    <row r="981" spans="2:44">
      <c r="B981" s="948">
        <v>365</v>
      </c>
      <c r="C981" s="950" t="s">
        <v>3520</v>
      </c>
      <c r="D981" s="951">
        <v>392</v>
      </c>
      <c r="E981" s="951" t="s">
        <v>3538</v>
      </c>
      <c r="F981" s="948" t="s">
        <v>5289</v>
      </c>
      <c r="G981" s="949">
        <v>44991</v>
      </c>
      <c r="H981" s="948" t="s">
        <v>5290</v>
      </c>
      <c r="I981" s="948" t="s">
        <v>5051</v>
      </c>
      <c r="J981" s="948" t="s">
        <v>488</v>
      </c>
      <c r="K981" s="948" t="s">
        <v>3557</v>
      </c>
      <c r="L981" s="960">
        <v>54</v>
      </c>
      <c r="M981" s="987">
        <v>25.75</v>
      </c>
      <c r="N981" s="987">
        <v>5.15</v>
      </c>
      <c r="O981" s="987">
        <f t="shared" si="259"/>
        <v>30.9</v>
      </c>
      <c r="P981" s="987" t="s">
        <v>3407</v>
      </c>
      <c r="Q981" s="987"/>
      <c r="R981" s="987"/>
      <c r="S981" s="987"/>
      <c r="T981" s="987"/>
      <c r="U981" s="987"/>
      <c r="V981" s="987"/>
      <c r="W981" s="987">
        <f t="shared" si="252"/>
        <v>30.9</v>
      </c>
      <c r="X981" s="987"/>
      <c r="Y981" s="987"/>
      <c r="Z981" s="987">
        <f t="shared" si="260"/>
        <v>0</v>
      </c>
      <c r="AA981" s="987"/>
      <c r="AB981" s="987">
        <f t="shared" si="263"/>
        <v>25.75</v>
      </c>
      <c r="AC981" s="987">
        <f t="shared" si="263"/>
        <v>0</v>
      </c>
      <c r="AD981" s="987">
        <f t="shared" si="263"/>
        <v>0</v>
      </c>
      <c r="AE981" s="987">
        <f t="shared" si="263"/>
        <v>0</v>
      </c>
      <c r="AF981" s="987">
        <f t="shared" si="263"/>
        <v>0</v>
      </c>
      <c r="AG981" s="987">
        <f t="shared" si="263"/>
        <v>0</v>
      </c>
      <c r="AH981" s="987">
        <f t="shared" si="263"/>
        <v>0</v>
      </c>
      <c r="AI981" s="987">
        <f t="shared" si="263"/>
        <v>0</v>
      </c>
      <c r="AJ981" s="987">
        <f t="shared" si="263"/>
        <v>0</v>
      </c>
      <c r="AK981" s="987">
        <f t="shared" si="263"/>
        <v>0</v>
      </c>
      <c r="AL981" s="987">
        <f t="shared" si="264"/>
        <v>0</v>
      </c>
      <c r="AM981" s="987">
        <f t="shared" si="264"/>
        <v>0</v>
      </c>
      <c r="AN981" s="987">
        <f t="shared" si="264"/>
        <v>0</v>
      </c>
      <c r="AO981" s="987">
        <f t="shared" si="264"/>
        <v>0</v>
      </c>
      <c r="AP981" s="987">
        <f t="shared" si="264"/>
        <v>0</v>
      </c>
      <c r="AQ981" s="987">
        <f t="shared" si="264"/>
        <v>0</v>
      </c>
      <c r="AR981" s="987">
        <f t="shared" si="264"/>
        <v>0</v>
      </c>
    </row>
    <row r="982" spans="2:44">
      <c r="B982" s="948">
        <v>366</v>
      </c>
      <c r="C982" s="950" t="s">
        <v>3520</v>
      </c>
      <c r="D982" s="951">
        <v>393</v>
      </c>
      <c r="E982" s="951" t="s">
        <v>3538</v>
      </c>
      <c r="F982" s="948" t="s">
        <v>5291</v>
      </c>
      <c r="G982" s="949">
        <v>45044</v>
      </c>
      <c r="H982" s="948" t="s">
        <v>5292</v>
      </c>
      <c r="I982" s="948" t="s">
        <v>5051</v>
      </c>
      <c r="J982" s="948" t="s">
        <v>488</v>
      </c>
      <c r="K982" s="948" t="s">
        <v>3557</v>
      </c>
      <c r="L982" s="960">
        <v>54</v>
      </c>
      <c r="M982" s="987">
        <v>24.16</v>
      </c>
      <c r="N982" s="987">
        <v>4.83</v>
      </c>
      <c r="O982" s="987">
        <f t="shared" si="259"/>
        <v>28.990000000000002</v>
      </c>
      <c r="P982" s="987" t="s">
        <v>3408</v>
      </c>
      <c r="Q982" s="987"/>
      <c r="R982" s="987"/>
      <c r="S982" s="987"/>
      <c r="T982" s="987"/>
      <c r="U982" s="987"/>
      <c r="V982" s="987"/>
      <c r="W982" s="987">
        <f t="shared" si="252"/>
        <v>28.990000000000002</v>
      </c>
      <c r="X982" s="987"/>
      <c r="Y982" s="987"/>
      <c r="Z982" s="987">
        <f t="shared" si="260"/>
        <v>0</v>
      </c>
      <c r="AA982" s="987"/>
      <c r="AB982" s="987">
        <f t="shared" si="263"/>
        <v>24.16</v>
      </c>
      <c r="AC982" s="987">
        <f t="shared" si="263"/>
        <v>0</v>
      </c>
      <c r="AD982" s="987">
        <f t="shared" si="263"/>
        <v>0</v>
      </c>
      <c r="AE982" s="987">
        <f t="shared" si="263"/>
        <v>0</v>
      </c>
      <c r="AF982" s="987">
        <f t="shared" si="263"/>
        <v>0</v>
      </c>
      <c r="AG982" s="987">
        <f t="shared" si="263"/>
        <v>0</v>
      </c>
      <c r="AH982" s="987">
        <f t="shared" si="263"/>
        <v>0</v>
      </c>
      <c r="AI982" s="987">
        <f t="shared" si="263"/>
        <v>0</v>
      </c>
      <c r="AJ982" s="987">
        <f t="shared" si="263"/>
        <v>0</v>
      </c>
      <c r="AK982" s="987">
        <f t="shared" si="263"/>
        <v>0</v>
      </c>
      <c r="AL982" s="987">
        <f t="shared" si="264"/>
        <v>0</v>
      </c>
      <c r="AM982" s="987">
        <f t="shared" si="264"/>
        <v>0</v>
      </c>
      <c r="AN982" s="987">
        <f t="shared" si="264"/>
        <v>0</v>
      </c>
      <c r="AO982" s="987">
        <f t="shared" si="264"/>
        <v>0</v>
      </c>
      <c r="AP982" s="987">
        <f t="shared" si="264"/>
        <v>0</v>
      </c>
      <c r="AQ982" s="987">
        <f t="shared" si="264"/>
        <v>0</v>
      </c>
      <c r="AR982" s="987">
        <f t="shared" si="264"/>
        <v>0</v>
      </c>
    </row>
    <row r="983" spans="2:44">
      <c r="B983" s="948">
        <v>367</v>
      </c>
      <c r="C983" s="950" t="s">
        <v>3520</v>
      </c>
      <c r="D983" s="951">
        <v>394</v>
      </c>
      <c r="E983" s="951" t="s">
        <v>3538</v>
      </c>
      <c r="F983" s="948" t="s">
        <v>5293</v>
      </c>
      <c r="G983" s="949">
        <v>45050</v>
      </c>
      <c r="H983" s="948" t="s">
        <v>5294</v>
      </c>
      <c r="I983" s="948" t="s">
        <v>5051</v>
      </c>
      <c r="J983" s="948" t="s">
        <v>488</v>
      </c>
      <c r="K983" s="948" t="s">
        <v>3557</v>
      </c>
      <c r="L983" s="960">
        <v>54</v>
      </c>
      <c r="M983" s="987">
        <v>140.80000000000001</v>
      </c>
      <c r="N983" s="987">
        <v>28.160000000000004</v>
      </c>
      <c r="O983" s="987">
        <f t="shared" si="259"/>
        <v>168.96</v>
      </c>
      <c r="P983" s="987" t="s">
        <v>3408</v>
      </c>
      <c r="Q983" s="987"/>
      <c r="R983" s="987"/>
      <c r="S983" s="987"/>
      <c r="T983" s="987"/>
      <c r="U983" s="987"/>
      <c r="V983" s="987"/>
      <c r="W983" s="987">
        <f t="shared" si="252"/>
        <v>168.96</v>
      </c>
      <c r="X983" s="987"/>
      <c r="Y983" s="987"/>
      <c r="Z983" s="987">
        <f t="shared" si="260"/>
        <v>0</v>
      </c>
      <c r="AA983" s="987"/>
      <c r="AB983" s="987">
        <f t="shared" si="263"/>
        <v>140.80000000000001</v>
      </c>
      <c r="AC983" s="987">
        <f t="shared" si="263"/>
        <v>0</v>
      </c>
      <c r="AD983" s="987">
        <f t="shared" si="263"/>
        <v>0</v>
      </c>
      <c r="AE983" s="987">
        <f t="shared" si="263"/>
        <v>0</v>
      </c>
      <c r="AF983" s="987">
        <f t="shared" si="263"/>
        <v>0</v>
      </c>
      <c r="AG983" s="987">
        <f t="shared" si="263"/>
        <v>0</v>
      </c>
      <c r="AH983" s="987">
        <f t="shared" si="263"/>
        <v>0</v>
      </c>
      <c r="AI983" s="987">
        <f t="shared" si="263"/>
        <v>0</v>
      </c>
      <c r="AJ983" s="987">
        <f t="shared" si="263"/>
        <v>0</v>
      </c>
      <c r="AK983" s="987">
        <f t="shared" si="263"/>
        <v>0</v>
      </c>
      <c r="AL983" s="987">
        <f t="shared" si="264"/>
        <v>0</v>
      </c>
      <c r="AM983" s="987">
        <f t="shared" si="264"/>
        <v>0</v>
      </c>
      <c r="AN983" s="987">
        <f t="shared" si="264"/>
        <v>0</v>
      </c>
      <c r="AO983" s="987">
        <f t="shared" si="264"/>
        <v>0</v>
      </c>
      <c r="AP983" s="987">
        <f t="shared" si="264"/>
        <v>0</v>
      </c>
      <c r="AQ983" s="987">
        <f t="shared" si="264"/>
        <v>0</v>
      </c>
      <c r="AR983" s="987">
        <f t="shared" si="264"/>
        <v>0</v>
      </c>
    </row>
    <row r="984" spans="2:44">
      <c r="B984" s="948">
        <v>368</v>
      </c>
      <c r="C984" s="950" t="s">
        <v>3520</v>
      </c>
      <c r="D984" s="951">
        <v>396</v>
      </c>
      <c r="E984" s="951" t="s">
        <v>3538</v>
      </c>
      <c r="F984" s="948" t="s">
        <v>5295</v>
      </c>
      <c r="G984" s="949">
        <v>45006</v>
      </c>
      <c r="H984" s="948" t="s">
        <v>5296</v>
      </c>
      <c r="I984" s="948" t="s">
        <v>5051</v>
      </c>
      <c r="J984" s="948" t="s">
        <v>488</v>
      </c>
      <c r="K984" s="948" t="s">
        <v>3557</v>
      </c>
      <c r="L984" s="960">
        <v>54</v>
      </c>
      <c r="M984" s="987">
        <v>39.130000000000003</v>
      </c>
      <c r="N984" s="987">
        <v>7.83</v>
      </c>
      <c r="O984" s="987">
        <f t="shared" si="259"/>
        <v>46.96</v>
      </c>
      <c r="P984" s="987" t="s">
        <v>3413</v>
      </c>
      <c r="Q984" s="987"/>
      <c r="R984" s="987"/>
      <c r="S984" s="987"/>
      <c r="T984" s="987"/>
      <c r="U984" s="987"/>
      <c r="V984" s="987"/>
      <c r="W984" s="987">
        <f t="shared" si="252"/>
        <v>46.96</v>
      </c>
      <c r="X984" s="987"/>
      <c r="Y984" s="987"/>
      <c r="Z984" s="987">
        <f t="shared" si="260"/>
        <v>0</v>
      </c>
      <c r="AA984" s="987"/>
      <c r="AB984" s="987">
        <f t="shared" si="263"/>
        <v>39.130000000000003</v>
      </c>
      <c r="AC984" s="987">
        <f t="shared" si="263"/>
        <v>0</v>
      </c>
      <c r="AD984" s="987">
        <f t="shared" si="263"/>
        <v>0</v>
      </c>
      <c r="AE984" s="987">
        <f t="shared" si="263"/>
        <v>0</v>
      </c>
      <c r="AF984" s="987">
        <f t="shared" si="263"/>
        <v>0</v>
      </c>
      <c r="AG984" s="987">
        <f t="shared" si="263"/>
        <v>0</v>
      </c>
      <c r="AH984" s="987">
        <f t="shared" si="263"/>
        <v>0</v>
      </c>
      <c r="AI984" s="987">
        <f t="shared" si="263"/>
        <v>0</v>
      </c>
      <c r="AJ984" s="987">
        <f t="shared" si="263"/>
        <v>0</v>
      </c>
      <c r="AK984" s="987">
        <f t="shared" si="263"/>
        <v>0</v>
      </c>
      <c r="AL984" s="987">
        <f t="shared" si="264"/>
        <v>0</v>
      </c>
      <c r="AM984" s="987">
        <f t="shared" si="264"/>
        <v>0</v>
      </c>
      <c r="AN984" s="987">
        <f t="shared" si="264"/>
        <v>0</v>
      </c>
      <c r="AO984" s="987">
        <f t="shared" si="264"/>
        <v>0</v>
      </c>
      <c r="AP984" s="987">
        <f t="shared" si="264"/>
        <v>0</v>
      </c>
      <c r="AQ984" s="987">
        <f t="shared" si="264"/>
        <v>0</v>
      </c>
      <c r="AR984" s="987">
        <f t="shared" si="264"/>
        <v>0</v>
      </c>
    </row>
    <row r="985" spans="2:44">
      <c r="B985" s="948">
        <v>369</v>
      </c>
      <c r="C985" s="950" t="s">
        <v>3520</v>
      </c>
      <c r="D985" s="951">
        <v>397</v>
      </c>
      <c r="E985" s="951" t="s">
        <v>3538</v>
      </c>
      <c r="F985" s="948" t="s">
        <v>5297</v>
      </c>
      <c r="G985" s="949">
        <v>45001</v>
      </c>
      <c r="H985" s="948" t="s">
        <v>5298</v>
      </c>
      <c r="I985" s="948" t="s">
        <v>5051</v>
      </c>
      <c r="J985" s="948" t="s">
        <v>488</v>
      </c>
      <c r="K985" s="948" t="s">
        <v>3557</v>
      </c>
      <c r="L985" s="960">
        <v>54</v>
      </c>
      <c r="M985" s="987">
        <v>85.63</v>
      </c>
      <c r="N985" s="987">
        <v>17.130000000000003</v>
      </c>
      <c r="O985" s="987">
        <f t="shared" si="259"/>
        <v>102.75999999999999</v>
      </c>
      <c r="P985" s="987" t="s">
        <v>3413</v>
      </c>
      <c r="Q985" s="987"/>
      <c r="R985" s="987"/>
      <c r="S985" s="987"/>
      <c r="T985" s="987"/>
      <c r="U985" s="987"/>
      <c r="V985" s="987"/>
      <c r="W985" s="987">
        <f t="shared" si="252"/>
        <v>102.75999999999999</v>
      </c>
      <c r="X985" s="987"/>
      <c r="Y985" s="987"/>
      <c r="Z985" s="987">
        <f t="shared" si="260"/>
        <v>0</v>
      </c>
      <c r="AA985" s="987"/>
      <c r="AB985" s="987">
        <f t="shared" si="263"/>
        <v>85.63</v>
      </c>
      <c r="AC985" s="987">
        <f t="shared" si="263"/>
        <v>0</v>
      </c>
      <c r="AD985" s="987">
        <f t="shared" si="263"/>
        <v>0</v>
      </c>
      <c r="AE985" s="987">
        <f t="shared" si="263"/>
        <v>0</v>
      </c>
      <c r="AF985" s="987">
        <f t="shared" si="263"/>
        <v>0</v>
      </c>
      <c r="AG985" s="987">
        <f t="shared" si="263"/>
        <v>0</v>
      </c>
      <c r="AH985" s="987">
        <f t="shared" si="263"/>
        <v>0</v>
      </c>
      <c r="AI985" s="987">
        <f t="shared" si="263"/>
        <v>0</v>
      </c>
      <c r="AJ985" s="987">
        <f t="shared" si="263"/>
        <v>0</v>
      </c>
      <c r="AK985" s="987">
        <f t="shared" si="263"/>
        <v>0</v>
      </c>
      <c r="AL985" s="987">
        <f t="shared" si="264"/>
        <v>0</v>
      </c>
      <c r="AM985" s="987">
        <f t="shared" si="264"/>
        <v>0</v>
      </c>
      <c r="AN985" s="987">
        <f t="shared" si="264"/>
        <v>0</v>
      </c>
      <c r="AO985" s="987">
        <f t="shared" si="264"/>
        <v>0</v>
      </c>
      <c r="AP985" s="987">
        <f t="shared" si="264"/>
        <v>0</v>
      </c>
      <c r="AQ985" s="987">
        <f t="shared" si="264"/>
        <v>0</v>
      </c>
      <c r="AR985" s="987">
        <f t="shared" si="264"/>
        <v>0</v>
      </c>
    </row>
    <row r="986" spans="2:44">
      <c r="B986" s="948">
        <v>370</v>
      </c>
      <c r="C986" s="950" t="s">
        <v>3520</v>
      </c>
      <c r="D986" s="951">
        <v>398</v>
      </c>
      <c r="E986" s="951" t="s">
        <v>3538</v>
      </c>
      <c r="F986" s="948" t="s">
        <v>5299</v>
      </c>
      <c r="G986" s="949">
        <v>45048</v>
      </c>
      <c r="H986" s="948" t="s">
        <v>5300</v>
      </c>
      <c r="I986" s="948" t="s">
        <v>5051</v>
      </c>
      <c r="J986" s="948" t="s">
        <v>488</v>
      </c>
      <c r="K986" s="948" t="s">
        <v>3557</v>
      </c>
      <c r="L986" s="960">
        <v>54</v>
      </c>
      <c r="M986" s="987">
        <v>111.46</v>
      </c>
      <c r="N986" s="987">
        <v>22.29</v>
      </c>
      <c r="O986" s="987">
        <f t="shared" si="259"/>
        <v>133.75</v>
      </c>
      <c r="P986" s="987" t="s">
        <v>3408</v>
      </c>
      <c r="Q986" s="987"/>
      <c r="R986" s="987"/>
      <c r="S986" s="987"/>
      <c r="T986" s="987"/>
      <c r="U986" s="987"/>
      <c r="V986" s="987"/>
      <c r="W986" s="987">
        <f t="shared" si="252"/>
        <v>133.75</v>
      </c>
      <c r="X986" s="987"/>
      <c r="Y986" s="987"/>
      <c r="Z986" s="987">
        <f t="shared" si="260"/>
        <v>0</v>
      </c>
      <c r="AA986" s="987"/>
      <c r="AB986" s="987">
        <f t="shared" si="263"/>
        <v>111.46</v>
      </c>
      <c r="AC986" s="987">
        <f t="shared" si="263"/>
        <v>0</v>
      </c>
      <c r="AD986" s="987">
        <f t="shared" si="263"/>
        <v>0</v>
      </c>
      <c r="AE986" s="987">
        <f t="shared" si="263"/>
        <v>0</v>
      </c>
      <c r="AF986" s="987">
        <f t="shared" si="263"/>
        <v>0</v>
      </c>
      <c r="AG986" s="987">
        <f t="shared" si="263"/>
        <v>0</v>
      </c>
      <c r="AH986" s="987">
        <f t="shared" si="263"/>
        <v>0</v>
      </c>
      <c r="AI986" s="987">
        <f t="shared" si="263"/>
        <v>0</v>
      </c>
      <c r="AJ986" s="987">
        <f t="shared" si="263"/>
        <v>0</v>
      </c>
      <c r="AK986" s="987">
        <f t="shared" si="263"/>
        <v>0</v>
      </c>
      <c r="AL986" s="987">
        <f t="shared" si="264"/>
        <v>0</v>
      </c>
      <c r="AM986" s="987">
        <f t="shared" si="264"/>
        <v>0</v>
      </c>
      <c r="AN986" s="987">
        <f t="shared" si="264"/>
        <v>0</v>
      </c>
      <c r="AO986" s="987">
        <f t="shared" si="264"/>
        <v>0</v>
      </c>
      <c r="AP986" s="987">
        <f t="shared" si="264"/>
        <v>0</v>
      </c>
      <c r="AQ986" s="987">
        <f t="shared" si="264"/>
        <v>0</v>
      </c>
      <c r="AR986" s="987">
        <f t="shared" si="264"/>
        <v>0</v>
      </c>
    </row>
    <row r="987" spans="2:44">
      <c r="B987" s="948">
        <v>371</v>
      </c>
      <c r="C987" s="950" t="s">
        <v>3520</v>
      </c>
      <c r="D987" s="951">
        <v>399</v>
      </c>
      <c r="E987" s="951" t="s">
        <v>3538</v>
      </c>
      <c r="F987" s="948" t="s">
        <v>5301</v>
      </c>
      <c r="G987" s="949">
        <v>44991</v>
      </c>
      <c r="H987" s="948" t="s">
        <v>5302</v>
      </c>
      <c r="I987" s="948" t="s">
        <v>5051</v>
      </c>
      <c r="J987" s="948" t="s">
        <v>488</v>
      </c>
      <c r="K987" s="948" t="s">
        <v>3557</v>
      </c>
      <c r="L987" s="960">
        <v>54</v>
      </c>
      <c r="M987" s="987">
        <v>42.510000000000005</v>
      </c>
      <c r="N987" s="987">
        <v>8.5</v>
      </c>
      <c r="O987" s="987">
        <f t="shared" si="259"/>
        <v>51.010000000000005</v>
      </c>
      <c r="P987" s="987" t="s">
        <v>3407</v>
      </c>
      <c r="Q987" s="987"/>
      <c r="R987" s="987"/>
      <c r="S987" s="987"/>
      <c r="T987" s="987"/>
      <c r="U987" s="987"/>
      <c r="V987" s="987"/>
      <c r="W987" s="987">
        <f t="shared" si="252"/>
        <v>51.010000000000005</v>
      </c>
      <c r="X987" s="987"/>
      <c r="Y987" s="987"/>
      <c r="Z987" s="987">
        <f t="shared" si="260"/>
        <v>0</v>
      </c>
      <c r="AA987" s="987"/>
      <c r="AB987" s="987">
        <f t="shared" si="263"/>
        <v>42.510000000000005</v>
      </c>
      <c r="AC987" s="987">
        <f t="shared" si="263"/>
        <v>0</v>
      </c>
      <c r="AD987" s="987">
        <f t="shared" si="263"/>
        <v>0</v>
      </c>
      <c r="AE987" s="987">
        <f t="shared" si="263"/>
        <v>0</v>
      </c>
      <c r="AF987" s="987">
        <f t="shared" si="263"/>
        <v>0</v>
      </c>
      <c r="AG987" s="987">
        <f t="shared" si="263"/>
        <v>0</v>
      </c>
      <c r="AH987" s="987">
        <f t="shared" si="263"/>
        <v>0</v>
      </c>
      <c r="AI987" s="987">
        <f t="shared" si="263"/>
        <v>0</v>
      </c>
      <c r="AJ987" s="987">
        <f t="shared" si="263"/>
        <v>0</v>
      </c>
      <c r="AK987" s="987">
        <f t="shared" si="263"/>
        <v>0</v>
      </c>
      <c r="AL987" s="987">
        <f t="shared" si="264"/>
        <v>0</v>
      </c>
      <c r="AM987" s="987">
        <f t="shared" si="264"/>
        <v>0</v>
      </c>
      <c r="AN987" s="987">
        <f t="shared" si="264"/>
        <v>0</v>
      </c>
      <c r="AO987" s="987">
        <f t="shared" si="264"/>
        <v>0</v>
      </c>
      <c r="AP987" s="987">
        <f t="shared" si="264"/>
        <v>0</v>
      </c>
      <c r="AQ987" s="987">
        <f t="shared" si="264"/>
        <v>0</v>
      </c>
      <c r="AR987" s="987">
        <f t="shared" si="264"/>
        <v>0</v>
      </c>
    </row>
    <row r="988" spans="2:44">
      <c r="B988" s="948">
        <v>372</v>
      </c>
      <c r="C988" s="950" t="s">
        <v>3520</v>
      </c>
      <c r="D988" s="951">
        <v>400</v>
      </c>
      <c r="E988" s="951" t="s">
        <v>3538</v>
      </c>
      <c r="F988" s="948" t="s">
        <v>5303</v>
      </c>
      <c r="G988" s="949">
        <v>45015</v>
      </c>
      <c r="H988" s="948" t="s">
        <v>5304</v>
      </c>
      <c r="I988" s="948" t="s">
        <v>5051</v>
      </c>
      <c r="J988" s="948" t="s">
        <v>488</v>
      </c>
      <c r="K988" s="948" t="s">
        <v>3557</v>
      </c>
      <c r="L988" s="960">
        <v>54</v>
      </c>
      <c r="M988" s="987">
        <v>30.580000000000002</v>
      </c>
      <c r="N988" s="987">
        <v>6.12</v>
      </c>
      <c r="O988" s="987">
        <f t="shared" si="259"/>
        <v>36.700000000000003</v>
      </c>
      <c r="P988" s="987" t="s">
        <v>2748</v>
      </c>
      <c r="Q988" s="987"/>
      <c r="R988" s="987"/>
      <c r="S988" s="987"/>
      <c r="T988" s="987"/>
      <c r="U988" s="987"/>
      <c r="V988" s="987"/>
      <c r="W988" s="987">
        <f t="shared" si="252"/>
        <v>36.700000000000003</v>
      </c>
      <c r="X988" s="987"/>
      <c r="Y988" s="987"/>
      <c r="Z988" s="987">
        <f t="shared" si="260"/>
        <v>0</v>
      </c>
      <c r="AA988" s="987"/>
      <c r="AB988" s="987">
        <f t="shared" ref="AB988:AK997" si="265">IF(AB$6-$L988=0,$M988,0)</f>
        <v>30.580000000000002</v>
      </c>
      <c r="AC988" s="987">
        <f t="shared" si="265"/>
        <v>0</v>
      </c>
      <c r="AD988" s="987">
        <f t="shared" si="265"/>
        <v>0</v>
      </c>
      <c r="AE988" s="987">
        <f t="shared" si="265"/>
        <v>0</v>
      </c>
      <c r="AF988" s="987">
        <f t="shared" si="265"/>
        <v>0</v>
      </c>
      <c r="AG988" s="987">
        <f t="shared" si="265"/>
        <v>0</v>
      </c>
      <c r="AH988" s="987">
        <f t="shared" si="265"/>
        <v>0</v>
      </c>
      <c r="AI988" s="987">
        <f t="shared" si="265"/>
        <v>0</v>
      </c>
      <c r="AJ988" s="987">
        <f t="shared" si="265"/>
        <v>0</v>
      </c>
      <c r="AK988" s="987">
        <f t="shared" si="265"/>
        <v>0</v>
      </c>
      <c r="AL988" s="987">
        <f t="shared" ref="AL988:AR997" si="266">IF(AL$6-$L988=0,$M988,0)</f>
        <v>0</v>
      </c>
      <c r="AM988" s="987">
        <f t="shared" si="266"/>
        <v>0</v>
      </c>
      <c r="AN988" s="987">
        <f t="shared" si="266"/>
        <v>0</v>
      </c>
      <c r="AO988" s="987">
        <f t="shared" si="266"/>
        <v>0</v>
      </c>
      <c r="AP988" s="987">
        <f t="shared" si="266"/>
        <v>0</v>
      </c>
      <c r="AQ988" s="987">
        <f t="shared" si="266"/>
        <v>0</v>
      </c>
      <c r="AR988" s="987">
        <f t="shared" si="266"/>
        <v>0</v>
      </c>
    </row>
    <row r="989" spans="2:44">
      <c r="B989" s="948">
        <v>373</v>
      </c>
      <c r="C989" s="950" t="s">
        <v>3520</v>
      </c>
      <c r="D989" s="951">
        <v>401</v>
      </c>
      <c r="E989" s="951" t="s">
        <v>3538</v>
      </c>
      <c r="F989" s="948" t="s">
        <v>5305</v>
      </c>
      <c r="G989" s="949">
        <v>45042</v>
      </c>
      <c r="H989" s="948" t="s">
        <v>5306</v>
      </c>
      <c r="I989" s="948" t="s">
        <v>5051</v>
      </c>
      <c r="J989" s="948" t="s">
        <v>488</v>
      </c>
      <c r="K989" s="948" t="s">
        <v>3557</v>
      </c>
      <c r="L989" s="960">
        <v>54</v>
      </c>
      <c r="M989" s="987">
        <v>91.33</v>
      </c>
      <c r="N989" s="987">
        <v>18.27</v>
      </c>
      <c r="O989" s="987">
        <f t="shared" si="259"/>
        <v>109.6</v>
      </c>
      <c r="P989" s="987" t="s">
        <v>5307</v>
      </c>
      <c r="Q989" s="987"/>
      <c r="R989" s="987"/>
      <c r="S989" s="987"/>
      <c r="T989" s="987"/>
      <c r="U989" s="987"/>
      <c r="V989" s="987"/>
      <c r="W989" s="987">
        <f t="shared" si="252"/>
        <v>109.6</v>
      </c>
      <c r="X989" s="987"/>
      <c r="Y989" s="987"/>
      <c r="Z989" s="987">
        <f t="shared" si="260"/>
        <v>0</v>
      </c>
      <c r="AA989" s="987"/>
      <c r="AB989" s="987">
        <f t="shared" si="265"/>
        <v>91.33</v>
      </c>
      <c r="AC989" s="987">
        <f t="shared" si="265"/>
        <v>0</v>
      </c>
      <c r="AD989" s="987">
        <f t="shared" si="265"/>
        <v>0</v>
      </c>
      <c r="AE989" s="987">
        <f t="shared" si="265"/>
        <v>0</v>
      </c>
      <c r="AF989" s="987">
        <f t="shared" si="265"/>
        <v>0</v>
      </c>
      <c r="AG989" s="987">
        <f t="shared" si="265"/>
        <v>0</v>
      </c>
      <c r="AH989" s="987">
        <f t="shared" si="265"/>
        <v>0</v>
      </c>
      <c r="AI989" s="987">
        <f t="shared" si="265"/>
        <v>0</v>
      </c>
      <c r="AJ989" s="987">
        <f t="shared" si="265"/>
        <v>0</v>
      </c>
      <c r="AK989" s="987">
        <f t="shared" si="265"/>
        <v>0</v>
      </c>
      <c r="AL989" s="987">
        <f t="shared" si="266"/>
        <v>0</v>
      </c>
      <c r="AM989" s="987">
        <f t="shared" si="266"/>
        <v>0</v>
      </c>
      <c r="AN989" s="987">
        <f t="shared" si="266"/>
        <v>0</v>
      </c>
      <c r="AO989" s="987">
        <f t="shared" si="266"/>
        <v>0</v>
      </c>
      <c r="AP989" s="987">
        <f t="shared" si="266"/>
        <v>0</v>
      </c>
      <c r="AQ989" s="987">
        <f t="shared" si="266"/>
        <v>0</v>
      </c>
      <c r="AR989" s="987">
        <f t="shared" si="266"/>
        <v>0</v>
      </c>
    </row>
    <row r="990" spans="2:44">
      <c r="B990" s="948">
        <v>374</v>
      </c>
      <c r="C990" s="950" t="s">
        <v>3520</v>
      </c>
      <c r="D990" s="951">
        <v>402</v>
      </c>
      <c r="E990" s="951" t="s">
        <v>3538</v>
      </c>
      <c r="F990" s="948" t="s">
        <v>5308</v>
      </c>
      <c r="G990" s="949">
        <v>44992</v>
      </c>
      <c r="H990" s="948" t="s">
        <v>5309</v>
      </c>
      <c r="I990" s="948" t="s">
        <v>5051</v>
      </c>
      <c r="J990" s="948" t="s">
        <v>488</v>
      </c>
      <c r="K990" s="948" t="s">
        <v>3557</v>
      </c>
      <c r="L990" s="960">
        <v>54</v>
      </c>
      <c r="M990" s="987">
        <v>42.510000000000005</v>
      </c>
      <c r="N990" s="987">
        <v>8.5</v>
      </c>
      <c r="O990" s="987">
        <f t="shared" si="259"/>
        <v>51.010000000000005</v>
      </c>
      <c r="P990" s="987" t="s">
        <v>3407</v>
      </c>
      <c r="Q990" s="987"/>
      <c r="R990" s="987"/>
      <c r="S990" s="987"/>
      <c r="T990" s="987"/>
      <c r="U990" s="987"/>
      <c r="V990" s="987"/>
      <c r="W990" s="987">
        <f t="shared" si="252"/>
        <v>51.010000000000005</v>
      </c>
      <c r="X990" s="987"/>
      <c r="Y990" s="987"/>
      <c r="Z990" s="987">
        <f t="shared" si="260"/>
        <v>0</v>
      </c>
      <c r="AA990" s="987"/>
      <c r="AB990" s="987">
        <f t="shared" si="265"/>
        <v>42.510000000000005</v>
      </c>
      <c r="AC990" s="987">
        <f t="shared" si="265"/>
        <v>0</v>
      </c>
      <c r="AD990" s="987">
        <f t="shared" si="265"/>
        <v>0</v>
      </c>
      <c r="AE990" s="987">
        <f t="shared" si="265"/>
        <v>0</v>
      </c>
      <c r="AF990" s="987">
        <f t="shared" si="265"/>
        <v>0</v>
      </c>
      <c r="AG990" s="987">
        <f t="shared" si="265"/>
        <v>0</v>
      </c>
      <c r="AH990" s="987">
        <f t="shared" si="265"/>
        <v>0</v>
      </c>
      <c r="AI990" s="987">
        <f t="shared" si="265"/>
        <v>0</v>
      </c>
      <c r="AJ990" s="987">
        <f t="shared" si="265"/>
        <v>0</v>
      </c>
      <c r="AK990" s="987">
        <f t="shared" si="265"/>
        <v>0</v>
      </c>
      <c r="AL990" s="987">
        <f t="shared" si="266"/>
        <v>0</v>
      </c>
      <c r="AM990" s="987">
        <f t="shared" si="266"/>
        <v>0</v>
      </c>
      <c r="AN990" s="987">
        <f t="shared" si="266"/>
        <v>0</v>
      </c>
      <c r="AO990" s="987">
        <f t="shared" si="266"/>
        <v>0</v>
      </c>
      <c r="AP990" s="987">
        <f t="shared" si="266"/>
        <v>0</v>
      </c>
      <c r="AQ990" s="987">
        <f t="shared" si="266"/>
        <v>0</v>
      </c>
      <c r="AR990" s="987">
        <f t="shared" si="266"/>
        <v>0</v>
      </c>
    </row>
    <row r="991" spans="2:44">
      <c r="B991" s="948">
        <v>375</v>
      </c>
      <c r="C991" s="950" t="s">
        <v>3520</v>
      </c>
      <c r="D991" s="951">
        <v>403</v>
      </c>
      <c r="E991" s="951" t="s">
        <v>3538</v>
      </c>
      <c r="F991" s="948" t="s">
        <v>5310</v>
      </c>
      <c r="G991" s="949">
        <v>44993</v>
      </c>
      <c r="H991" s="948" t="s">
        <v>5311</v>
      </c>
      <c r="I991" s="948" t="s">
        <v>5051</v>
      </c>
      <c r="J991" s="948" t="s">
        <v>488</v>
      </c>
      <c r="K991" s="948" t="s">
        <v>3557</v>
      </c>
      <c r="L991" s="960">
        <v>54</v>
      </c>
      <c r="M991" s="987">
        <v>153.65</v>
      </c>
      <c r="N991" s="987">
        <v>30.73</v>
      </c>
      <c r="O991" s="987">
        <f t="shared" si="259"/>
        <v>184.38</v>
      </c>
      <c r="P991" s="987" t="s">
        <v>3407</v>
      </c>
      <c r="Q991" s="987"/>
      <c r="R991" s="987"/>
      <c r="S991" s="987"/>
      <c r="T991" s="987"/>
      <c r="U991" s="987"/>
      <c r="V991" s="987"/>
      <c r="W991" s="987">
        <f t="shared" si="252"/>
        <v>184.38</v>
      </c>
      <c r="X991" s="987"/>
      <c r="Y991" s="987"/>
      <c r="Z991" s="987">
        <f t="shared" si="260"/>
        <v>0</v>
      </c>
      <c r="AA991" s="987"/>
      <c r="AB991" s="987">
        <f t="shared" si="265"/>
        <v>153.65</v>
      </c>
      <c r="AC991" s="987">
        <f t="shared" si="265"/>
        <v>0</v>
      </c>
      <c r="AD991" s="987">
        <f t="shared" si="265"/>
        <v>0</v>
      </c>
      <c r="AE991" s="987">
        <f t="shared" si="265"/>
        <v>0</v>
      </c>
      <c r="AF991" s="987">
        <f t="shared" si="265"/>
        <v>0</v>
      </c>
      <c r="AG991" s="987">
        <f t="shared" si="265"/>
        <v>0</v>
      </c>
      <c r="AH991" s="987">
        <f t="shared" si="265"/>
        <v>0</v>
      </c>
      <c r="AI991" s="987">
        <f t="shared" si="265"/>
        <v>0</v>
      </c>
      <c r="AJ991" s="987">
        <f t="shared" si="265"/>
        <v>0</v>
      </c>
      <c r="AK991" s="987">
        <f t="shared" si="265"/>
        <v>0</v>
      </c>
      <c r="AL991" s="987">
        <f t="shared" si="266"/>
        <v>0</v>
      </c>
      <c r="AM991" s="987">
        <f t="shared" si="266"/>
        <v>0</v>
      </c>
      <c r="AN991" s="987">
        <f t="shared" si="266"/>
        <v>0</v>
      </c>
      <c r="AO991" s="987">
        <f t="shared" si="266"/>
        <v>0</v>
      </c>
      <c r="AP991" s="987">
        <f t="shared" si="266"/>
        <v>0</v>
      </c>
      <c r="AQ991" s="987">
        <f t="shared" si="266"/>
        <v>0</v>
      </c>
      <c r="AR991" s="987">
        <f t="shared" si="266"/>
        <v>0</v>
      </c>
    </row>
    <row r="992" spans="2:44">
      <c r="B992" s="948">
        <v>376</v>
      </c>
      <c r="C992" s="950" t="s">
        <v>3520</v>
      </c>
      <c r="D992" s="951">
        <v>404</v>
      </c>
      <c r="E992" s="951" t="s">
        <v>3538</v>
      </c>
      <c r="F992" s="948" t="s">
        <v>5312</v>
      </c>
      <c r="G992" s="949">
        <v>45021</v>
      </c>
      <c r="H992" s="948" t="s">
        <v>5313</v>
      </c>
      <c r="I992" s="948" t="s">
        <v>5051</v>
      </c>
      <c r="J992" s="948" t="s">
        <v>488</v>
      </c>
      <c r="K992" s="948" t="s">
        <v>3557</v>
      </c>
      <c r="L992" s="960">
        <v>54</v>
      </c>
      <c r="M992" s="987">
        <v>48.339999999999996</v>
      </c>
      <c r="N992" s="987">
        <v>9.67</v>
      </c>
      <c r="O992" s="987">
        <f t="shared" si="259"/>
        <v>58.01</v>
      </c>
      <c r="P992" s="987" t="s">
        <v>2324</v>
      </c>
      <c r="Q992" s="987"/>
      <c r="R992" s="987"/>
      <c r="S992" s="987"/>
      <c r="T992" s="987"/>
      <c r="U992" s="987"/>
      <c r="V992" s="987"/>
      <c r="W992" s="987">
        <f t="shared" si="252"/>
        <v>58.01</v>
      </c>
      <c r="X992" s="987"/>
      <c r="Y992" s="987"/>
      <c r="Z992" s="987">
        <f t="shared" si="260"/>
        <v>0</v>
      </c>
      <c r="AA992" s="987"/>
      <c r="AB992" s="987">
        <f t="shared" si="265"/>
        <v>48.339999999999996</v>
      </c>
      <c r="AC992" s="987">
        <f t="shared" si="265"/>
        <v>0</v>
      </c>
      <c r="AD992" s="987">
        <f t="shared" si="265"/>
        <v>0</v>
      </c>
      <c r="AE992" s="987">
        <f t="shared" si="265"/>
        <v>0</v>
      </c>
      <c r="AF992" s="987">
        <f t="shared" si="265"/>
        <v>0</v>
      </c>
      <c r="AG992" s="987">
        <f t="shared" si="265"/>
        <v>0</v>
      </c>
      <c r="AH992" s="987">
        <f t="shared" si="265"/>
        <v>0</v>
      </c>
      <c r="AI992" s="987">
        <f t="shared" si="265"/>
        <v>0</v>
      </c>
      <c r="AJ992" s="987">
        <f t="shared" si="265"/>
        <v>0</v>
      </c>
      <c r="AK992" s="987">
        <f t="shared" si="265"/>
        <v>0</v>
      </c>
      <c r="AL992" s="987">
        <f t="shared" si="266"/>
        <v>0</v>
      </c>
      <c r="AM992" s="987">
        <f t="shared" si="266"/>
        <v>0</v>
      </c>
      <c r="AN992" s="987">
        <f t="shared" si="266"/>
        <v>0</v>
      </c>
      <c r="AO992" s="987">
        <f t="shared" si="266"/>
        <v>0</v>
      </c>
      <c r="AP992" s="987">
        <f t="shared" si="266"/>
        <v>0</v>
      </c>
      <c r="AQ992" s="987">
        <f t="shared" si="266"/>
        <v>0</v>
      </c>
      <c r="AR992" s="987">
        <f t="shared" si="266"/>
        <v>0</v>
      </c>
    </row>
    <row r="993" spans="2:44">
      <c r="B993" s="948">
        <v>377</v>
      </c>
      <c r="C993" s="950" t="s">
        <v>3520</v>
      </c>
      <c r="D993" s="951">
        <v>405</v>
      </c>
      <c r="E993" s="951" t="s">
        <v>3538</v>
      </c>
      <c r="F993" s="948" t="s">
        <v>5314</v>
      </c>
      <c r="G993" s="949">
        <v>45050</v>
      </c>
      <c r="H993" s="948" t="s">
        <v>5315</v>
      </c>
      <c r="I993" s="948" t="s">
        <v>5051</v>
      </c>
      <c r="J993" s="948" t="s">
        <v>488</v>
      </c>
      <c r="K993" s="948" t="s">
        <v>3557</v>
      </c>
      <c r="L993" s="960">
        <v>54</v>
      </c>
      <c r="M993" s="987">
        <v>16.330000000000002</v>
      </c>
      <c r="N993" s="987">
        <v>3.2700000000000005</v>
      </c>
      <c r="O993" s="987">
        <f t="shared" si="259"/>
        <v>19.600000000000001</v>
      </c>
      <c r="P993" s="987" t="s">
        <v>3408</v>
      </c>
      <c r="Q993" s="987"/>
      <c r="R993" s="987"/>
      <c r="S993" s="987"/>
      <c r="T993" s="987"/>
      <c r="U993" s="987"/>
      <c r="V993" s="987"/>
      <c r="W993" s="987">
        <f t="shared" si="252"/>
        <v>19.600000000000001</v>
      </c>
      <c r="X993" s="987"/>
      <c r="Y993" s="987"/>
      <c r="Z993" s="987">
        <f t="shared" si="260"/>
        <v>0</v>
      </c>
      <c r="AA993" s="987"/>
      <c r="AB993" s="987">
        <f t="shared" si="265"/>
        <v>16.330000000000002</v>
      </c>
      <c r="AC993" s="987">
        <f t="shared" si="265"/>
        <v>0</v>
      </c>
      <c r="AD993" s="987">
        <f t="shared" si="265"/>
        <v>0</v>
      </c>
      <c r="AE993" s="987">
        <f t="shared" si="265"/>
        <v>0</v>
      </c>
      <c r="AF993" s="987">
        <f t="shared" si="265"/>
        <v>0</v>
      </c>
      <c r="AG993" s="987">
        <f t="shared" si="265"/>
        <v>0</v>
      </c>
      <c r="AH993" s="987">
        <f t="shared" si="265"/>
        <v>0</v>
      </c>
      <c r="AI993" s="987">
        <f t="shared" si="265"/>
        <v>0</v>
      </c>
      <c r="AJ993" s="987">
        <f t="shared" si="265"/>
        <v>0</v>
      </c>
      <c r="AK993" s="987">
        <f t="shared" si="265"/>
        <v>0</v>
      </c>
      <c r="AL993" s="987">
        <f t="shared" si="266"/>
        <v>0</v>
      </c>
      <c r="AM993" s="987">
        <f t="shared" si="266"/>
        <v>0</v>
      </c>
      <c r="AN993" s="987">
        <f t="shared" si="266"/>
        <v>0</v>
      </c>
      <c r="AO993" s="987">
        <f t="shared" si="266"/>
        <v>0</v>
      </c>
      <c r="AP993" s="987">
        <f t="shared" si="266"/>
        <v>0</v>
      </c>
      <c r="AQ993" s="987">
        <f t="shared" si="266"/>
        <v>0</v>
      </c>
      <c r="AR993" s="987">
        <f t="shared" si="266"/>
        <v>0</v>
      </c>
    </row>
    <row r="994" spans="2:44">
      <c r="B994" s="948">
        <v>378</v>
      </c>
      <c r="C994" s="950" t="s">
        <v>3520</v>
      </c>
      <c r="D994" s="951">
        <v>406</v>
      </c>
      <c r="E994" s="951" t="s">
        <v>3538</v>
      </c>
      <c r="F994" s="948" t="s">
        <v>5316</v>
      </c>
      <c r="G994" s="949">
        <v>45001</v>
      </c>
      <c r="H994" s="948" t="s">
        <v>5317</v>
      </c>
      <c r="I994" s="948" t="s">
        <v>5051</v>
      </c>
      <c r="J994" s="948" t="s">
        <v>488</v>
      </c>
      <c r="K994" s="948" t="s">
        <v>3557</v>
      </c>
      <c r="L994" s="960">
        <v>54</v>
      </c>
      <c r="M994" s="987">
        <v>168.92000000000002</v>
      </c>
      <c r="N994" s="987">
        <v>33.78</v>
      </c>
      <c r="O994" s="987">
        <f t="shared" si="259"/>
        <v>202.70000000000002</v>
      </c>
      <c r="P994" s="987" t="s">
        <v>3413</v>
      </c>
      <c r="Q994" s="987"/>
      <c r="R994" s="987"/>
      <c r="S994" s="987"/>
      <c r="T994" s="987"/>
      <c r="U994" s="987"/>
      <c r="V994" s="987"/>
      <c r="W994" s="987">
        <f t="shared" si="252"/>
        <v>202.70000000000002</v>
      </c>
      <c r="X994" s="987"/>
      <c r="Y994" s="987"/>
      <c r="Z994" s="987">
        <f t="shared" si="260"/>
        <v>0</v>
      </c>
      <c r="AA994" s="987"/>
      <c r="AB994" s="987">
        <f t="shared" si="265"/>
        <v>168.92000000000002</v>
      </c>
      <c r="AC994" s="987">
        <f t="shared" si="265"/>
        <v>0</v>
      </c>
      <c r="AD994" s="987">
        <f t="shared" si="265"/>
        <v>0</v>
      </c>
      <c r="AE994" s="987">
        <f t="shared" si="265"/>
        <v>0</v>
      </c>
      <c r="AF994" s="987">
        <f t="shared" si="265"/>
        <v>0</v>
      </c>
      <c r="AG994" s="987">
        <f t="shared" si="265"/>
        <v>0</v>
      </c>
      <c r="AH994" s="987">
        <f t="shared" si="265"/>
        <v>0</v>
      </c>
      <c r="AI994" s="987">
        <f t="shared" si="265"/>
        <v>0</v>
      </c>
      <c r="AJ994" s="987">
        <f t="shared" si="265"/>
        <v>0</v>
      </c>
      <c r="AK994" s="987">
        <f t="shared" si="265"/>
        <v>0</v>
      </c>
      <c r="AL994" s="987">
        <f t="shared" si="266"/>
        <v>0</v>
      </c>
      <c r="AM994" s="987">
        <f t="shared" si="266"/>
        <v>0</v>
      </c>
      <c r="AN994" s="987">
        <f t="shared" si="266"/>
        <v>0</v>
      </c>
      <c r="AO994" s="987">
        <f t="shared" si="266"/>
        <v>0</v>
      </c>
      <c r="AP994" s="987">
        <f t="shared" si="266"/>
        <v>0</v>
      </c>
      <c r="AQ994" s="987">
        <f t="shared" si="266"/>
        <v>0</v>
      </c>
      <c r="AR994" s="987">
        <f t="shared" si="266"/>
        <v>0</v>
      </c>
    </row>
    <row r="995" spans="2:44">
      <c r="B995" s="948">
        <v>379</v>
      </c>
      <c r="C995" s="950" t="s">
        <v>3520</v>
      </c>
      <c r="D995" s="951">
        <v>407</v>
      </c>
      <c r="E995" s="951" t="s">
        <v>3538</v>
      </c>
      <c r="F995" s="948" t="s">
        <v>5318</v>
      </c>
      <c r="G995" s="949">
        <v>45050</v>
      </c>
      <c r="H995" s="948" t="s">
        <v>5319</v>
      </c>
      <c r="I995" s="948" t="s">
        <v>5051</v>
      </c>
      <c r="J995" s="948" t="s">
        <v>488</v>
      </c>
      <c r="K995" s="948" t="s">
        <v>3557</v>
      </c>
      <c r="L995" s="960">
        <v>54</v>
      </c>
      <c r="M995" s="987">
        <v>44.37</v>
      </c>
      <c r="N995" s="987">
        <v>8.870000000000001</v>
      </c>
      <c r="O995" s="987">
        <f t="shared" si="259"/>
        <v>53.239999999999995</v>
      </c>
      <c r="P995" s="987" t="s">
        <v>3408</v>
      </c>
      <c r="Q995" s="987"/>
      <c r="R995" s="987"/>
      <c r="S995" s="987"/>
      <c r="T995" s="987"/>
      <c r="U995" s="987"/>
      <c r="V995" s="987"/>
      <c r="W995" s="987">
        <f t="shared" si="252"/>
        <v>53.239999999999995</v>
      </c>
      <c r="X995" s="987"/>
      <c r="Y995" s="987"/>
      <c r="Z995" s="987">
        <f t="shared" si="260"/>
        <v>0</v>
      </c>
      <c r="AA995" s="987"/>
      <c r="AB995" s="987">
        <f t="shared" si="265"/>
        <v>44.37</v>
      </c>
      <c r="AC995" s="987">
        <f t="shared" si="265"/>
        <v>0</v>
      </c>
      <c r="AD995" s="987">
        <f t="shared" si="265"/>
        <v>0</v>
      </c>
      <c r="AE995" s="987">
        <f t="shared" si="265"/>
        <v>0</v>
      </c>
      <c r="AF995" s="987">
        <f t="shared" si="265"/>
        <v>0</v>
      </c>
      <c r="AG995" s="987">
        <f t="shared" si="265"/>
        <v>0</v>
      </c>
      <c r="AH995" s="987">
        <f t="shared" si="265"/>
        <v>0</v>
      </c>
      <c r="AI995" s="987">
        <f t="shared" si="265"/>
        <v>0</v>
      </c>
      <c r="AJ995" s="987">
        <f t="shared" si="265"/>
        <v>0</v>
      </c>
      <c r="AK995" s="987">
        <f t="shared" si="265"/>
        <v>0</v>
      </c>
      <c r="AL995" s="987">
        <f t="shared" si="266"/>
        <v>0</v>
      </c>
      <c r="AM995" s="987">
        <f t="shared" si="266"/>
        <v>0</v>
      </c>
      <c r="AN995" s="987">
        <f t="shared" si="266"/>
        <v>0</v>
      </c>
      <c r="AO995" s="987">
        <f t="shared" si="266"/>
        <v>0</v>
      </c>
      <c r="AP995" s="987">
        <f t="shared" si="266"/>
        <v>0</v>
      </c>
      <c r="AQ995" s="987">
        <f t="shared" si="266"/>
        <v>0</v>
      </c>
      <c r="AR995" s="987">
        <f t="shared" si="266"/>
        <v>0</v>
      </c>
    </row>
    <row r="996" spans="2:44">
      <c r="B996" s="948">
        <v>380</v>
      </c>
      <c r="C996" s="950" t="s">
        <v>3520</v>
      </c>
      <c r="D996" s="951">
        <v>409</v>
      </c>
      <c r="E996" s="951" t="s">
        <v>3538</v>
      </c>
      <c r="F996" s="948" t="s">
        <v>5320</v>
      </c>
      <c r="G996" s="949">
        <v>44986</v>
      </c>
      <c r="H996" s="948" t="s">
        <v>5321</v>
      </c>
      <c r="I996" s="948" t="s">
        <v>5051</v>
      </c>
      <c r="J996" s="948" t="s">
        <v>488</v>
      </c>
      <c r="K996" s="948" t="s">
        <v>3557</v>
      </c>
      <c r="L996" s="960">
        <v>54</v>
      </c>
      <c r="M996" s="987">
        <v>85.4</v>
      </c>
      <c r="N996" s="987">
        <v>17.080000000000002</v>
      </c>
      <c r="O996" s="987">
        <f t="shared" si="259"/>
        <v>102.48</v>
      </c>
      <c r="P996" s="987" t="s">
        <v>3407</v>
      </c>
      <c r="Q996" s="987"/>
      <c r="R996" s="987"/>
      <c r="S996" s="987"/>
      <c r="T996" s="987"/>
      <c r="U996" s="987"/>
      <c r="V996" s="987"/>
      <c r="W996" s="987">
        <f t="shared" si="252"/>
        <v>102.48</v>
      </c>
      <c r="X996" s="987"/>
      <c r="Y996" s="987"/>
      <c r="Z996" s="987">
        <f t="shared" si="260"/>
        <v>0</v>
      </c>
      <c r="AA996" s="987"/>
      <c r="AB996" s="987">
        <f t="shared" si="265"/>
        <v>85.4</v>
      </c>
      <c r="AC996" s="987">
        <f t="shared" si="265"/>
        <v>0</v>
      </c>
      <c r="AD996" s="987">
        <f t="shared" si="265"/>
        <v>0</v>
      </c>
      <c r="AE996" s="987">
        <f t="shared" si="265"/>
        <v>0</v>
      </c>
      <c r="AF996" s="987">
        <f t="shared" si="265"/>
        <v>0</v>
      </c>
      <c r="AG996" s="987">
        <f t="shared" si="265"/>
        <v>0</v>
      </c>
      <c r="AH996" s="987">
        <f t="shared" si="265"/>
        <v>0</v>
      </c>
      <c r="AI996" s="987">
        <f t="shared" si="265"/>
        <v>0</v>
      </c>
      <c r="AJ996" s="987">
        <f t="shared" si="265"/>
        <v>0</v>
      </c>
      <c r="AK996" s="987">
        <f t="shared" si="265"/>
        <v>0</v>
      </c>
      <c r="AL996" s="987">
        <f t="shared" si="266"/>
        <v>0</v>
      </c>
      <c r="AM996" s="987">
        <f t="shared" si="266"/>
        <v>0</v>
      </c>
      <c r="AN996" s="987">
        <f t="shared" si="266"/>
        <v>0</v>
      </c>
      <c r="AO996" s="987">
        <f t="shared" si="266"/>
        <v>0</v>
      </c>
      <c r="AP996" s="987">
        <f t="shared" si="266"/>
        <v>0</v>
      </c>
      <c r="AQ996" s="987">
        <f t="shared" si="266"/>
        <v>0</v>
      </c>
      <c r="AR996" s="987">
        <f t="shared" si="266"/>
        <v>0</v>
      </c>
    </row>
    <row r="997" spans="2:44">
      <c r="B997" s="948">
        <v>381</v>
      </c>
      <c r="C997" s="950" t="s">
        <v>3520</v>
      </c>
      <c r="D997" s="951">
        <v>410</v>
      </c>
      <c r="E997" s="951" t="s">
        <v>3538</v>
      </c>
      <c r="F997" s="948" t="s">
        <v>5322</v>
      </c>
      <c r="G997" s="949">
        <v>45050</v>
      </c>
      <c r="H997" s="948" t="s">
        <v>5323</v>
      </c>
      <c r="I997" s="948" t="s">
        <v>5051</v>
      </c>
      <c r="J997" s="948" t="s">
        <v>488</v>
      </c>
      <c r="K997" s="948" t="s">
        <v>3557</v>
      </c>
      <c r="L997" s="960">
        <v>54</v>
      </c>
      <c r="M997" s="987">
        <v>13.48</v>
      </c>
      <c r="N997" s="987">
        <v>2.7</v>
      </c>
      <c r="O997" s="987">
        <f t="shared" si="259"/>
        <v>16.18</v>
      </c>
      <c r="P997" s="987" t="s">
        <v>3408</v>
      </c>
      <c r="Q997" s="987"/>
      <c r="R997" s="987"/>
      <c r="S997" s="987"/>
      <c r="T997" s="987"/>
      <c r="U997" s="987"/>
      <c r="V997" s="987"/>
      <c r="W997" s="987">
        <f t="shared" ref="W997:W1060" si="267">O997</f>
        <v>16.18</v>
      </c>
      <c r="X997" s="987"/>
      <c r="Y997" s="987"/>
      <c r="Z997" s="987">
        <f t="shared" si="260"/>
        <v>0</v>
      </c>
      <c r="AA997" s="987"/>
      <c r="AB997" s="987">
        <f t="shared" si="265"/>
        <v>13.48</v>
      </c>
      <c r="AC997" s="987">
        <f t="shared" si="265"/>
        <v>0</v>
      </c>
      <c r="AD997" s="987">
        <f t="shared" si="265"/>
        <v>0</v>
      </c>
      <c r="AE997" s="987">
        <f t="shared" si="265"/>
        <v>0</v>
      </c>
      <c r="AF997" s="987">
        <f t="shared" si="265"/>
        <v>0</v>
      </c>
      <c r="AG997" s="987">
        <f t="shared" si="265"/>
        <v>0</v>
      </c>
      <c r="AH997" s="987">
        <f t="shared" si="265"/>
        <v>0</v>
      </c>
      <c r="AI997" s="987">
        <f t="shared" si="265"/>
        <v>0</v>
      </c>
      <c r="AJ997" s="987">
        <f t="shared" si="265"/>
        <v>0</v>
      </c>
      <c r="AK997" s="987">
        <f t="shared" si="265"/>
        <v>0</v>
      </c>
      <c r="AL997" s="987">
        <f t="shared" si="266"/>
        <v>0</v>
      </c>
      <c r="AM997" s="987">
        <f t="shared" si="266"/>
        <v>0</v>
      </c>
      <c r="AN997" s="987">
        <f t="shared" si="266"/>
        <v>0</v>
      </c>
      <c r="AO997" s="987">
        <f t="shared" si="266"/>
        <v>0</v>
      </c>
      <c r="AP997" s="987">
        <f t="shared" si="266"/>
        <v>0</v>
      </c>
      <c r="AQ997" s="987">
        <f t="shared" si="266"/>
        <v>0</v>
      </c>
      <c r="AR997" s="987">
        <f t="shared" si="266"/>
        <v>0</v>
      </c>
    </row>
    <row r="998" spans="2:44">
      <c r="B998" s="948">
        <v>382</v>
      </c>
      <c r="C998" s="950" t="s">
        <v>3520</v>
      </c>
      <c r="D998" s="951">
        <v>411</v>
      </c>
      <c r="E998" s="951" t="s">
        <v>3538</v>
      </c>
      <c r="F998" s="948" t="s">
        <v>5324</v>
      </c>
      <c r="G998" s="949">
        <v>45021</v>
      </c>
      <c r="H998" s="948" t="s">
        <v>5325</v>
      </c>
      <c r="I998" s="948" t="s">
        <v>5051</v>
      </c>
      <c r="J998" s="948" t="s">
        <v>488</v>
      </c>
      <c r="K998" s="948" t="s">
        <v>3557</v>
      </c>
      <c r="L998" s="960">
        <v>54</v>
      </c>
      <c r="M998" s="987">
        <v>117.35</v>
      </c>
      <c r="N998" s="987">
        <v>23.47</v>
      </c>
      <c r="O998" s="987">
        <f t="shared" si="259"/>
        <v>140.82</v>
      </c>
      <c r="P998" s="987" t="s">
        <v>2324</v>
      </c>
      <c r="Q998" s="987"/>
      <c r="R998" s="987"/>
      <c r="S998" s="987"/>
      <c r="T998" s="987"/>
      <c r="U998" s="987"/>
      <c r="V998" s="987"/>
      <c r="W998" s="987">
        <f t="shared" si="267"/>
        <v>140.82</v>
      </c>
      <c r="X998" s="987"/>
      <c r="Y998" s="987"/>
      <c r="Z998" s="987">
        <f t="shared" si="260"/>
        <v>0</v>
      </c>
      <c r="AA998" s="987"/>
      <c r="AB998" s="987">
        <f t="shared" ref="AB998:AK1007" si="268">IF(AB$6-$L998=0,$M998,0)</f>
        <v>117.35</v>
      </c>
      <c r="AC998" s="987">
        <f t="shared" si="268"/>
        <v>0</v>
      </c>
      <c r="AD998" s="987">
        <f t="shared" si="268"/>
        <v>0</v>
      </c>
      <c r="AE998" s="987">
        <f t="shared" si="268"/>
        <v>0</v>
      </c>
      <c r="AF998" s="987">
        <f t="shared" si="268"/>
        <v>0</v>
      </c>
      <c r="AG998" s="987">
        <f t="shared" si="268"/>
        <v>0</v>
      </c>
      <c r="AH998" s="987">
        <f t="shared" si="268"/>
        <v>0</v>
      </c>
      <c r="AI998" s="987">
        <f t="shared" si="268"/>
        <v>0</v>
      </c>
      <c r="AJ998" s="987">
        <f t="shared" si="268"/>
        <v>0</v>
      </c>
      <c r="AK998" s="987">
        <f t="shared" si="268"/>
        <v>0</v>
      </c>
      <c r="AL998" s="987">
        <f t="shared" ref="AL998:AR1007" si="269">IF(AL$6-$L998=0,$M998,0)</f>
        <v>0</v>
      </c>
      <c r="AM998" s="987">
        <f t="shared" si="269"/>
        <v>0</v>
      </c>
      <c r="AN998" s="987">
        <f t="shared" si="269"/>
        <v>0</v>
      </c>
      <c r="AO998" s="987">
        <f t="shared" si="269"/>
        <v>0</v>
      </c>
      <c r="AP998" s="987">
        <f t="shared" si="269"/>
        <v>0</v>
      </c>
      <c r="AQ998" s="987">
        <f t="shared" si="269"/>
        <v>0</v>
      </c>
      <c r="AR998" s="987">
        <f t="shared" si="269"/>
        <v>0</v>
      </c>
    </row>
    <row r="999" spans="2:44">
      <c r="B999" s="948">
        <v>383</v>
      </c>
      <c r="C999" s="950" t="s">
        <v>3520</v>
      </c>
      <c r="D999" s="951">
        <v>412</v>
      </c>
      <c r="E999" s="951" t="s">
        <v>3538</v>
      </c>
      <c r="F999" s="948" t="s">
        <v>5326</v>
      </c>
      <c r="G999" s="949">
        <v>45033</v>
      </c>
      <c r="H999" s="948" t="s">
        <v>5327</v>
      </c>
      <c r="I999" s="948" t="s">
        <v>5051</v>
      </c>
      <c r="J999" s="948" t="s">
        <v>488</v>
      </c>
      <c r="K999" s="948" t="s">
        <v>3557</v>
      </c>
      <c r="L999" s="960">
        <v>54</v>
      </c>
      <c r="M999" s="987">
        <v>136.49</v>
      </c>
      <c r="N999" s="987">
        <v>27.3</v>
      </c>
      <c r="O999" s="987">
        <f t="shared" si="259"/>
        <v>163.79000000000002</v>
      </c>
      <c r="P999" s="987" t="s">
        <v>2324</v>
      </c>
      <c r="Q999" s="987"/>
      <c r="R999" s="987"/>
      <c r="S999" s="987"/>
      <c r="T999" s="987"/>
      <c r="U999" s="987"/>
      <c r="V999" s="987"/>
      <c r="W999" s="987">
        <f t="shared" si="267"/>
        <v>163.79000000000002</v>
      </c>
      <c r="X999" s="987"/>
      <c r="Y999" s="987"/>
      <c r="Z999" s="987">
        <f t="shared" si="260"/>
        <v>0</v>
      </c>
      <c r="AA999" s="987"/>
      <c r="AB999" s="987">
        <f t="shared" si="268"/>
        <v>136.49</v>
      </c>
      <c r="AC999" s="987">
        <f t="shared" si="268"/>
        <v>0</v>
      </c>
      <c r="AD999" s="987">
        <f t="shared" si="268"/>
        <v>0</v>
      </c>
      <c r="AE999" s="987">
        <f t="shared" si="268"/>
        <v>0</v>
      </c>
      <c r="AF999" s="987">
        <f t="shared" si="268"/>
        <v>0</v>
      </c>
      <c r="AG999" s="987">
        <f t="shared" si="268"/>
        <v>0</v>
      </c>
      <c r="AH999" s="987">
        <f t="shared" si="268"/>
        <v>0</v>
      </c>
      <c r="AI999" s="987">
        <f t="shared" si="268"/>
        <v>0</v>
      </c>
      <c r="AJ999" s="987">
        <f t="shared" si="268"/>
        <v>0</v>
      </c>
      <c r="AK999" s="987">
        <f t="shared" si="268"/>
        <v>0</v>
      </c>
      <c r="AL999" s="987">
        <f t="shared" si="269"/>
        <v>0</v>
      </c>
      <c r="AM999" s="987">
        <f t="shared" si="269"/>
        <v>0</v>
      </c>
      <c r="AN999" s="987">
        <f t="shared" si="269"/>
        <v>0</v>
      </c>
      <c r="AO999" s="987">
        <f t="shared" si="269"/>
        <v>0</v>
      </c>
      <c r="AP999" s="987">
        <f t="shared" si="269"/>
        <v>0</v>
      </c>
      <c r="AQ999" s="987">
        <f t="shared" si="269"/>
        <v>0</v>
      </c>
      <c r="AR999" s="987">
        <f t="shared" si="269"/>
        <v>0</v>
      </c>
    </row>
    <row r="1000" spans="2:44">
      <c r="B1000" s="948">
        <v>384</v>
      </c>
      <c r="C1000" s="950" t="s">
        <v>3520</v>
      </c>
      <c r="D1000" s="951">
        <v>413</v>
      </c>
      <c r="E1000" s="951" t="s">
        <v>3538</v>
      </c>
      <c r="F1000" s="948" t="s">
        <v>5328</v>
      </c>
      <c r="G1000" s="949">
        <v>45062</v>
      </c>
      <c r="H1000" s="948" t="s">
        <v>5329</v>
      </c>
      <c r="I1000" s="948" t="s">
        <v>5051</v>
      </c>
      <c r="J1000" s="948" t="s">
        <v>488</v>
      </c>
      <c r="K1000" s="948" t="s">
        <v>3557</v>
      </c>
      <c r="L1000" s="960">
        <v>54</v>
      </c>
      <c r="M1000" s="987">
        <v>55.070000000000007</v>
      </c>
      <c r="N1000" s="987">
        <v>11.01</v>
      </c>
      <c r="O1000" s="987">
        <f t="shared" si="259"/>
        <v>66.080000000000013</v>
      </c>
      <c r="P1000" s="987" t="s">
        <v>3404</v>
      </c>
      <c r="Q1000" s="987"/>
      <c r="R1000" s="987"/>
      <c r="S1000" s="987"/>
      <c r="T1000" s="987"/>
      <c r="U1000" s="987"/>
      <c r="V1000" s="987"/>
      <c r="W1000" s="987">
        <f t="shared" si="267"/>
        <v>66.080000000000013</v>
      </c>
      <c r="X1000" s="987"/>
      <c r="Y1000" s="987"/>
      <c r="Z1000" s="987">
        <f t="shared" si="260"/>
        <v>0</v>
      </c>
      <c r="AA1000" s="987"/>
      <c r="AB1000" s="987">
        <f t="shared" si="268"/>
        <v>55.070000000000007</v>
      </c>
      <c r="AC1000" s="987">
        <f t="shared" si="268"/>
        <v>0</v>
      </c>
      <c r="AD1000" s="987">
        <f t="shared" si="268"/>
        <v>0</v>
      </c>
      <c r="AE1000" s="987">
        <f t="shared" si="268"/>
        <v>0</v>
      </c>
      <c r="AF1000" s="987">
        <f t="shared" si="268"/>
        <v>0</v>
      </c>
      <c r="AG1000" s="987">
        <f t="shared" si="268"/>
        <v>0</v>
      </c>
      <c r="AH1000" s="987">
        <f t="shared" si="268"/>
        <v>0</v>
      </c>
      <c r="AI1000" s="987">
        <f t="shared" si="268"/>
        <v>0</v>
      </c>
      <c r="AJ1000" s="987">
        <f t="shared" si="268"/>
        <v>0</v>
      </c>
      <c r="AK1000" s="987">
        <f t="shared" si="268"/>
        <v>0</v>
      </c>
      <c r="AL1000" s="987">
        <f t="shared" si="269"/>
        <v>0</v>
      </c>
      <c r="AM1000" s="987">
        <f t="shared" si="269"/>
        <v>0</v>
      </c>
      <c r="AN1000" s="987">
        <f t="shared" si="269"/>
        <v>0</v>
      </c>
      <c r="AO1000" s="987">
        <f t="shared" si="269"/>
        <v>0</v>
      </c>
      <c r="AP1000" s="987">
        <f t="shared" si="269"/>
        <v>0</v>
      </c>
      <c r="AQ1000" s="987">
        <f t="shared" si="269"/>
        <v>0</v>
      </c>
      <c r="AR1000" s="987">
        <f t="shared" si="269"/>
        <v>0</v>
      </c>
    </row>
    <row r="1001" spans="2:44">
      <c r="B1001" s="948">
        <v>385</v>
      </c>
      <c r="C1001" s="950" t="s">
        <v>3520</v>
      </c>
      <c r="D1001" s="951">
        <v>414</v>
      </c>
      <c r="E1001" s="951" t="s">
        <v>3538</v>
      </c>
      <c r="F1001" s="948" t="s">
        <v>5330</v>
      </c>
      <c r="G1001" s="949">
        <v>45036</v>
      </c>
      <c r="H1001" s="948" t="s">
        <v>5331</v>
      </c>
      <c r="I1001" s="948" t="s">
        <v>5051</v>
      </c>
      <c r="J1001" s="948" t="s">
        <v>488</v>
      </c>
      <c r="K1001" s="948" t="s">
        <v>3557</v>
      </c>
      <c r="L1001" s="960">
        <v>54</v>
      </c>
      <c r="M1001" s="987">
        <v>28.96</v>
      </c>
      <c r="N1001" s="987">
        <v>5.79</v>
      </c>
      <c r="O1001" s="987">
        <f t="shared" si="259"/>
        <v>34.75</v>
      </c>
      <c r="P1001" s="987" t="s">
        <v>2324</v>
      </c>
      <c r="Q1001" s="987"/>
      <c r="R1001" s="987"/>
      <c r="S1001" s="987"/>
      <c r="T1001" s="987"/>
      <c r="U1001" s="987"/>
      <c r="V1001" s="987"/>
      <c r="W1001" s="987">
        <f t="shared" si="267"/>
        <v>34.75</v>
      </c>
      <c r="X1001" s="987"/>
      <c r="Y1001" s="987"/>
      <c r="Z1001" s="987">
        <f t="shared" si="260"/>
        <v>0</v>
      </c>
      <c r="AA1001" s="987"/>
      <c r="AB1001" s="987">
        <f t="shared" si="268"/>
        <v>28.96</v>
      </c>
      <c r="AC1001" s="987">
        <f t="shared" si="268"/>
        <v>0</v>
      </c>
      <c r="AD1001" s="987">
        <f t="shared" si="268"/>
        <v>0</v>
      </c>
      <c r="AE1001" s="987">
        <f t="shared" si="268"/>
        <v>0</v>
      </c>
      <c r="AF1001" s="987">
        <f t="shared" si="268"/>
        <v>0</v>
      </c>
      <c r="AG1001" s="987">
        <f t="shared" si="268"/>
        <v>0</v>
      </c>
      <c r="AH1001" s="987">
        <f t="shared" si="268"/>
        <v>0</v>
      </c>
      <c r="AI1001" s="987">
        <f t="shared" si="268"/>
        <v>0</v>
      </c>
      <c r="AJ1001" s="987">
        <f t="shared" si="268"/>
        <v>0</v>
      </c>
      <c r="AK1001" s="987">
        <f t="shared" si="268"/>
        <v>0</v>
      </c>
      <c r="AL1001" s="987">
        <f t="shared" si="269"/>
        <v>0</v>
      </c>
      <c r="AM1001" s="987">
        <f t="shared" si="269"/>
        <v>0</v>
      </c>
      <c r="AN1001" s="987">
        <f t="shared" si="269"/>
        <v>0</v>
      </c>
      <c r="AO1001" s="987">
        <f t="shared" si="269"/>
        <v>0</v>
      </c>
      <c r="AP1001" s="987">
        <f t="shared" si="269"/>
        <v>0</v>
      </c>
      <c r="AQ1001" s="987">
        <f t="shared" si="269"/>
        <v>0</v>
      </c>
      <c r="AR1001" s="987">
        <f t="shared" si="269"/>
        <v>0</v>
      </c>
    </row>
    <row r="1002" spans="2:44">
      <c r="B1002" s="948">
        <v>386</v>
      </c>
      <c r="C1002" s="950" t="s">
        <v>3520</v>
      </c>
      <c r="D1002" s="951">
        <v>415</v>
      </c>
      <c r="E1002" s="951" t="s">
        <v>3538</v>
      </c>
      <c r="F1002" s="948" t="s">
        <v>5332</v>
      </c>
      <c r="G1002" s="949">
        <v>45055</v>
      </c>
      <c r="H1002" s="948" t="s">
        <v>5333</v>
      </c>
      <c r="I1002" s="948" t="s">
        <v>5051</v>
      </c>
      <c r="J1002" s="948" t="s">
        <v>488</v>
      </c>
      <c r="K1002" s="948" t="s">
        <v>3557</v>
      </c>
      <c r="L1002" s="960">
        <v>54</v>
      </c>
      <c r="M1002" s="987">
        <v>47.6</v>
      </c>
      <c r="N1002" s="987">
        <v>9.52</v>
      </c>
      <c r="O1002" s="987">
        <f t="shared" si="259"/>
        <v>57.120000000000005</v>
      </c>
      <c r="P1002" s="987" t="s">
        <v>3408</v>
      </c>
      <c r="Q1002" s="987"/>
      <c r="R1002" s="987"/>
      <c r="S1002" s="987"/>
      <c r="T1002" s="987"/>
      <c r="U1002" s="987"/>
      <c r="V1002" s="987"/>
      <c r="W1002" s="987">
        <f t="shared" si="267"/>
        <v>57.120000000000005</v>
      </c>
      <c r="X1002" s="987"/>
      <c r="Y1002" s="987"/>
      <c r="Z1002" s="987">
        <f t="shared" si="260"/>
        <v>0</v>
      </c>
      <c r="AA1002" s="987"/>
      <c r="AB1002" s="987">
        <f t="shared" si="268"/>
        <v>47.6</v>
      </c>
      <c r="AC1002" s="987">
        <f t="shared" si="268"/>
        <v>0</v>
      </c>
      <c r="AD1002" s="987">
        <f t="shared" si="268"/>
        <v>0</v>
      </c>
      <c r="AE1002" s="987">
        <f t="shared" si="268"/>
        <v>0</v>
      </c>
      <c r="AF1002" s="987">
        <f t="shared" si="268"/>
        <v>0</v>
      </c>
      <c r="AG1002" s="987">
        <f t="shared" si="268"/>
        <v>0</v>
      </c>
      <c r="AH1002" s="987">
        <f t="shared" si="268"/>
        <v>0</v>
      </c>
      <c r="AI1002" s="987">
        <f t="shared" si="268"/>
        <v>0</v>
      </c>
      <c r="AJ1002" s="987">
        <f t="shared" si="268"/>
        <v>0</v>
      </c>
      <c r="AK1002" s="987">
        <f t="shared" si="268"/>
        <v>0</v>
      </c>
      <c r="AL1002" s="987">
        <f t="shared" si="269"/>
        <v>0</v>
      </c>
      <c r="AM1002" s="987">
        <f t="shared" si="269"/>
        <v>0</v>
      </c>
      <c r="AN1002" s="987">
        <f t="shared" si="269"/>
        <v>0</v>
      </c>
      <c r="AO1002" s="987">
        <f t="shared" si="269"/>
        <v>0</v>
      </c>
      <c r="AP1002" s="987">
        <f t="shared" si="269"/>
        <v>0</v>
      </c>
      <c r="AQ1002" s="987">
        <f t="shared" si="269"/>
        <v>0</v>
      </c>
      <c r="AR1002" s="987">
        <f t="shared" si="269"/>
        <v>0</v>
      </c>
    </row>
    <row r="1003" spans="2:44">
      <c r="B1003" s="948">
        <v>387</v>
      </c>
      <c r="C1003" s="950" t="s">
        <v>3520</v>
      </c>
      <c r="D1003" s="951">
        <v>416</v>
      </c>
      <c r="E1003" s="951" t="s">
        <v>3538</v>
      </c>
      <c r="F1003" s="948" t="s">
        <v>5334</v>
      </c>
      <c r="G1003" s="949">
        <v>45063</v>
      </c>
      <c r="H1003" s="948" t="s">
        <v>5335</v>
      </c>
      <c r="I1003" s="948" t="s">
        <v>5051</v>
      </c>
      <c r="J1003" s="948" t="s">
        <v>488</v>
      </c>
      <c r="K1003" s="948" t="s">
        <v>3557</v>
      </c>
      <c r="L1003" s="960">
        <v>54</v>
      </c>
      <c r="M1003" s="987">
        <v>118.66</v>
      </c>
      <c r="N1003" s="987">
        <v>23.73</v>
      </c>
      <c r="O1003" s="987">
        <f t="shared" si="259"/>
        <v>142.38999999999999</v>
      </c>
      <c r="P1003" s="987" t="s">
        <v>3404</v>
      </c>
      <c r="Q1003" s="987"/>
      <c r="R1003" s="987"/>
      <c r="S1003" s="987"/>
      <c r="T1003" s="987"/>
      <c r="U1003" s="987"/>
      <c r="V1003" s="987"/>
      <c r="W1003" s="987">
        <f t="shared" si="267"/>
        <v>142.38999999999999</v>
      </c>
      <c r="X1003" s="987"/>
      <c r="Y1003" s="987"/>
      <c r="Z1003" s="987">
        <f t="shared" si="260"/>
        <v>0</v>
      </c>
      <c r="AA1003" s="987"/>
      <c r="AB1003" s="987">
        <f t="shared" si="268"/>
        <v>118.66</v>
      </c>
      <c r="AC1003" s="987">
        <f t="shared" si="268"/>
        <v>0</v>
      </c>
      <c r="AD1003" s="987">
        <f t="shared" si="268"/>
        <v>0</v>
      </c>
      <c r="AE1003" s="987">
        <f t="shared" si="268"/>
        <v>0</v>
      </c>
      <c r="AF1003" s="987">
        <f t="shared" si="268"/>
        <v>0</v>
      </c>
      <c r="AG1003" s="987">
        <f t="shared" si="268"/>
        <v>0</v>
      </c>
      <c r="AH1003" s="987">
        <f t="shared" si="268"/>
        <v>0</v>
      </c>
      <c r="AI1003" s="987">
        <f t="shared" si="268"/>
        <v>0</v>
      </c>
      <c r="AJ1003" s="987">
        <f t="shared" si="268"/>
        <v>0</v>
      </c>
      <c r="AK1003" s="987">
        <f t="shared" si="268"/>
        <v>0</v>
      </c>
      <c r="AL1003" s="987">
        <f t="shared" si="269"/>
        <v>0</v>
      </c>
      <c r="AM1003" s="987">
        <f t="shared" si="269"/>
        <v>0</v>
      </c>
      <c r="AN1003" s="987">
        <f t="shared" si="269"/>
        <v>0</v>
      </c>
      <c r="AO1003" s="987">
        <f t="shared" si="269"/>
        <v>0</v>
      </c>
      <c r="AP1003" s="987">
        <f t="shared" si="269"/>
        <v>0</v>
      </c>
      <c r="AQ1003" s="987">
        <f t="shared" si="269"/>
        <v>0</v>
      </c>
      <c r="AR1003" s="987">
        <f t="shared" si="269"/>
        <v>0</v>
      </c>
    </row>
    <row r="1004" spans="2:44">
      <c r="B1004" s="948">
        <v>388</v>
      </c>
      <c r="C1004" s="950" t="s">
        <v>3520</v>
      </c>
      <c r="D1004" s="951">
        <v>417</v>
      </c>
      <c r="E1004" s="951" t="s">
        <v>3538</v>
      </c>
      <c r="F1004" s="948" t="s">
        <v>5336</v>
      </c>
      <c r="G1004" s="949">
        <v>45050</v>
      </c>
      <c r="H1004" s="948" t="s">
        <v>5337</v>
      </c>
      <c r="I1004" s="948" t="s">
        <v>5051</v>
      </c>
      <c r="J1004" s="948" t="s">
        <v>488</v>
      </c>
      <c r="K1004" s="948" t="s">
        <v>3557</v>
      </c>
      <c r="L1004" s="960">
        <v>54</v>
      </c>
      <c r="M1004" s="987">
        <v>35.519999999999996</v>
      </c>
      <c r="N1004" s="987">
        <v>7.1</v>
      </c>
      <c r="O1004" s="987">
        <f t="shared" si="259"/>
        <v>42.62</v>
      </c>
      <c r="P1004" s="987" t="s">
        <v>3408</v>
      </c>
      <c r="Q1004" s="987"/>
      <c r="R1004" s="987"/>
      <c r="S1004" s="987"/>
      <c r="T1004" s="987"/>
      <c r="U1004" s="987"/>
      <c r="V1004" s="987"/>
      <c r="W1004" s="987">
        <f t="shared" si="267"/>
        <v>42.62</v>
      </c>
      <c r="X1004" s="987"/>
      <c r="Y1004" s="987"/>
      <c r="Z1004" s="987">
        <f t="shared" si="260"/>
        <v>0</v>
      </c>
      <c r="AA1004" s="987"/>
      <c r="AB1004" s="987">
        <f t="shared" si="268"/>
        <v>35.519999999999996</v>
      </c>
      <c r="AC1004" s="987">
        <f t="shared" si="268"/>
        <v>0</v>
      </c>
      <c r="AD1004" s="987">
        <f t="shared" si="268"/>
        <v>0</v>
      </c>
      <c r="AE1004" s="987">
        <f t="shared" si="268"/>
        <v>0</v>
      </c>
      <c r="AF1004" s="987">
        <f t="shared" si="268"/>
        <v>0</v>
      </c>
      <c r="AG1004" s="987">
        <f t="shared" si="268"/>
        <v>0</v>
      </c>
      <c r="AH1004" s="987">
        <f t="shared" si="268"/>
        <v>0</v>
      </c>
      <c r="AI1004" s="987">
        <f t="shared" si="268"/>
        <v>0</v>
      </c>
      <c r="AJ1004" s="987">
        <f t="shared" si="268"/>
        <v>0</v>
      </c>
      <c r="AK1004" s="987">
        <f t="shared" si="268"/>
        <v>0</v>
      </c>
      <c r="AL1004" s="987">
        <f t="shared" si="269"/>
        <v>0</v>
      </c>
      <c r="AM1004" s="987">
        <f t="shared" si="269"/>
        <v>0</v>
      </c>
      <c r="AN1004" s="987">
        <f t="shared" si="269"/>
        <v>0</v>
      </c>
      <c r="AO1004" s="987">
        <f t="shared" si="269"/>
        <v>0</v>
      </c>
      <c r="AP1004" s="987">
        <f t="shared" si="269"/>
        <v>0</v>
      </c>
      <c r="AQ1004" s="987">
        <f t="shared" si="269"/>
        <v>0</v>
      </c>
      <c r="AR1004" s="987">
        <f t="shared" si="269"/>
        <v>0</v>
      </c>
    </row>
    <row r="1005" spans="2:44">
      <c r="B1005" s="948">
        <v>389</v>
      </c>
      <c r="C1005" s="950" t="s">
        <v>3520</v>
      </c>
      <c r="D1005" s="951">
        <v>418</v>
      </c>
      <c r="E1005" s="951" t="s">
        <v>3538</v>
      </c>
      <c r="F1005" s="948" t="s">
        <v>5338</v>
      </c>
      <c r="G1005" s="949">
        <v>45002</v>
      </c>
      <c r="H1005" s="948" t="s">
        <v>5339</v>
      </c>
      <c r="I1005" s="948" t="s">
        <v>5051</v>
      </c>
      <c r="J1005" s="948" t="s">
        <v>488</v>
      </c>
      <c r="K1005" s="948" t="s">
        <v>3557</v>
      </c>
      <c r="L1005" s="960">
        <v>54</v>
      </c>
      <c r="M1005" s="987">
        <v>23.27</v>
      </c>
      <c r="N1005" s="987">
        <v>4.6500000000000004</v>
      </c>
      <c r="O1005" s="987">
        <f t="shared" si="259"/>
        <v>27.92</v>
      </c>
      <c r="P1005" s="987" t="s">
        <v>3413</v>
      </c>
      <c r="Q1005" s="987"/>
      <c r="R1005" s="987"/>
      <c r="S1005" s="987"/>
      <c r="T1005" s="987"/>
      <c r="U1005" s="987"/>
      <c r="V1005" s="987"/>
      <c r="W1005" s="987">
        <f t="shared" si="267"/>
        <v>27.92</v>
      </c>
      <c r="X1005" s="987"/>
      <c r="Y1005" s="987"/>
      <c r="Z1005" s="987">
        <f t="shared" si="260"/>
        <v>0</v>
      </c>
      <c r="AA1005" s="987"/>
      <c r="AB1005" s="987">
        <f t="shared" si="268"/>
        <v>23.27</v>
      </c>
      <c r="AC1005" s="987">
        <f t="shared" si="268"/>
        <v>0</v>
      </c>
      <c r="AD1005" s="987">
        <f t="shared" si="268"/>
        <v>0</v>
      </c>
      <c r="AE1005" s="987">
        <f t="shared" si="268"/>
        <v>0</v>
      </c>
      <c r="AF1005" s="987">
        <f t="shared" si="268"/>
        <v>0</v>
      </c>
      <c r="AG1005" s="987">
        <f t="shared" si="268"/>
        <v>0</v>
      </c>
      <c r="AH1005" s="987">
        <f t="shared" si="268"/>
        <v>0</v>
      </c>
      <c r="AI1005" s="987">
        <f t="shared" si="268"/>
        <v>0</v>
      </c>
      <c r="AJ1005" s="987">
        <f t="shared" si="268"/>
        <v>0</v>
      </c>
      <c r="AK1005" s="987">
        <f t="shared" si="268"/>
        <v>0</v>
      </c>
      <c r="AL1005" s="987">
        <f t="shared" si="269"/>
        <v>0</v>
      </c>
      <c r="AM1005" s="987">
        <f t="shared" si="269"/>
        <v>0</v>
      </c>
      <c r="AN1005" s="987">
        <f t="shared" si="269"/>
        <v>0</v>
      </c>
      <c r="AO1005" s="987">
        <f t="shared" si="269"/>
        <v>0</v>
      </c>
      <c r="AP1005" s="987">
        <f t="shared" si="269"/>
        <v>0</v>
      </c>
      <c r="AQ1005" s="987">
        <f t="shared" si="269"/>
        <v>0</v>
      </c>
      <c r="AR1005" s="987">
        <f t="shared" si="269"/>
        <v>0</v>
      </c>
    </row>
    <row r="1006" spans="2:44">
      <c r="B1006" s="948">
        <v>390</v>
      </c>
      <c r="C1006" s="950" t="s">
        <v>3520</v>
      </c>
      <c r="D1006" s="951">
        <v>419</v>
      </c>
      <c r="E1006" s="951" t="s">
        <v>3538</v>
      </c>
      <c r="F1006" s="948" t="s">
        <v>5340</v>
      </c>
      <c r="G1006" s="949">
        <v>45057</v>
      </c>
      <c r="H1006" s="948" t="s">
        <v>5341</v>
      </c>
      <c r="I1006" s="948" t="s">
        <v>5051</v>
      </c>
      <c r="J1006" s="948" t="s">
        <v>488</v>
      </c>
      <c r="K1006" s="948" t="s">
        <v>3557</v>
      </c>
      <c r="L1006" s="960">
        <v>54</v>
      </c>
      <c r="M1006" s="987">
        <v>73.13</v>
      </c>
      <c r="N1006" s="987">
        <v>14.63</v>
      </c>
      <c r="O1006" s="987">
        <f t="shared" si="259"/>
        <v>87.759999999999991</v>
      </c>
      <c r="P1006" s="987" t="s">
        <v>3408</v>
      </c>
      <c r="Q1006" s="987"/>
      <c r="R1006" s="987"/>
      <c r="S1006" s="987"/>
      <c r="T1006" s="987"/>
      <c r="U1006" s="987"/>
      <c r="V1006" s="987"/>
      <c r="W1006" s="987">
        <f t="shared" si="267"/>
        <v>87.759999999999991</v>
      </c>
      <c r="X1006" s="987"/>
      <c r="Y1006" s="987"/>
      <c r="Z1006" s="987">
        <f t="shared" si="260"/>
        <v>0</v>
      </c>
      <c r="AA1006" s="987"/>
      <c r="AB1006" s="987">
        <f t="shared" si="268"/>
        <v>73.13</v>
      </c>
      <c r="AC1006" s="987">
        <f t="shared" si="268"/>
        <v>0</v>
      </c>
      <c r="AD1006" s="987">
        <f t="shared" si="268"/>
        <v>0</v>
      </c>
      <c r="AE1006" s="987">
        <f t="shared" si="268"/>
        <v>0</v>
      </c>
      <c r="AF1006" s="987">
        <f t="shared" si="268"/>
        <v>0</v>
      </c>
      <c r="AG1006" s="987">
        <f t="shared" si="268"/>
        <v>0</v>
      </c>
      <c r="AH1006" s="987">
        <f t="shared" si="268"/>
        <v>0</v>
      </c>
      <c r="AI1006" s="987">
        <f t="shared" si="268"/>
        <v>0</v>
      </c>
      <c r="AJ1006" s="987">
        <f t="shared" si="268"/>
        <v>0</v>
      </c>
      <c r="AK1006" s="987">
        <f t="shared" si="268"/>
        <v>0</v>
      </c>
      <c r="AL1006" s="987">
        <f t="shared" si="269"/>
        <v>0</v>
      </c>
      <c r="AM1006" s="987">
        <f t="shared" si="269"/>
        <v>0</v>
      </c>
      <c r="AN1006" s="987">
        <f t="shared" si="269"/>
        <v>0</v>
      </c>
      <c r="AO1006" s="987">
        <f t="shared" si="269"/>
        <v>0</v>
      </c>
      <c r="AP1006" s="987">
        <f t="shared" si="269"/>
        <v>0</v>
      </c>
      <c r="AQ1006" s="987">
        <f t="shared" si="269"/>
        <v>0</v>
      </c>
      <c r="AR1006" s="987">
        <f t="shared" si="269"/>
        <v>0</v>
      </c>
    </row>
    <row r="1007" spans="2:44">
      <c r="B1007" s="948">
        <v>391</v>
      </c>
      <c r="C1007" s="950" t="s">
        <v>3520</v>
      </c>
      <c r="D1007" s="951">
        <v>420</v>
      </c>
      <c r="E1007" s="951" t="s">
        <v>3538</v>
      </c>
      <c r="F1007" s="948" t="s">
        <v>5342</v>
      </c>
      <c r="G1007" s="949">
        <v>45070</v>
      </c>
      <c r="H1007" s="948" t="s">
        <v>5343</v>
      </c>
      <c r="I1007" s="948" t="s">
        <v>5051</v>
      </c>
      <c r="J1007" s="948" t="s">
        <v>488</v>
      </c>
      <c r="K1007" s="948" t="s">
        <v>3557</v>
      </c>
      <c r="L1007" s="960">
        <v>54</v>
      </c>
      <c r="M1007" s="987">
        <v>132.38</v>
      </c>
      <c r="N1007" s="987">
        <v>26.48</v>
      </c>
      <c r="O1007" s="987">
        <f t="shared" si="259"/>
        <v>158.85999999999999</v>
      </c>
      <c r="P1007" s="987" t="s">
        <v>3404</v>
      </c>
      <c r="Q1007" s="987"/>
      <c r="R1007" s="987"/>
      <c r="S1007" s="987"/>
      <c r="T1007" s="987"/>
      <c r="U1007" s="987"/>
      <c r="V1007" s="987"/>
      <c r="W1007" s="987">
        <f t="shared" si="267"/>
        <v>158.85999999999999</v>
      </c>
      <c r="X1007" s="987"/>
      <c r="Y1007" s="987"/>
      <c r="Z1007" s="987">
        <f t="shared" si="260"/>
        <v>0</v>
      </c>
      <c r="AA1007" s="987"/>
      <c r="AB1007" s="987">
        <f t="shared" si="268"/>
        <v>132.38</v>
      </c>
      <c r="AC1007" s="987">
        <f t="shared" si="268"/>
        <v>0</v>
      </c>
      <c r="AD1007" s="987">
        <f t="shared" si="268"/>
        <v>0</v>
      </c>
      <c r="AE1007" s="987">
        <f t="shared" si="268"/>
        <v>0</v>
      </c>
      <c r="AF1007" s="987">
        <f t="shared" si="268"/>
        <v>0</v>
      </c>
      <c r="AG1007" s="987">
        <f t="shared" si="268"/>
        <v>0</v>
      </c>
      <c r="AH1007" s="987">
        <f t="shared" si="268"/>
        <v>0</v>
      </c>
      <c r="AI1007" s="987">
        <f t="shared" si="268"/>
        <v>0</v>
      </c>
      <c r="AJ1007" s="987">
        <f t="shared" si="268"/>
        <v>0</v>
      </c>
      <c r="AK1007" s="987">
        <f t="shared" si="268"/>
        <v>0</v>
      </c>
      <c r="AL1007" s="987">
        <f t="shared" si="269"/>
        <v>0</v>
      </c>
      <c r="AM1007" s="987">
        <f t="shared" si="269"/>
        <v>0</v>
      </c>
      <c r="AN1007" s="987">
        <f t="shared" si="269"/>
        <v>0</v>
      </c>
      <c r="AO1007" s="987">
        <f t="shared" si="269"/>
        <v>0</v>
      </c>
      <c r="AP1007" s="987">
        <f t="shared" si="269"/>
        <v>0</v>
      </c>
      <c r="AQ1007" s="987">
        <f t="shared" si="269"/>
        <v>0</v>
      </c>
      <c r="AR1007" s="987">
        <f t="shared" si="269"/>
        <v>0</v>
      </c>
    </row>
    <row r="1008" spans="2:44">
      <c r="B1008" s="948">
        <v>392</v>
      </c>
      <c r="C1008" s="950" t="s">
        <v>3520</v>
      </c>
      <c r="D1008" s="951">
        <v>421</v>
      </c>
      <c r="E1008" s="951" t="s">
        <v>3538</v>
      </c>
      <c r="F1008" s="948" t="s">
        <v>5344</v>
      </c>
      <c r="G1008" s="949">
        <v>45001</v>
      </c>
      <c r="H1008" s="948" t="s">
        <v>5345</v>
      </c>
      <c r="I1008" s="948" t="s">
        <v>5051</v>
      </c>
      <c r="J1008" s="948" t="s">
        <v>488</v>
      </c>
      <c r="K1008" s="948" t="s">
        <v>3557</v>
      </c>
      <c r="L1008" s="960">
        <v>54</v>
      </c>
      <c r="M1008" s="987">
        <v>14.319999999999999</v>
      </c>
      <c r="N1008" s="987">
        <v>2.8600000000000003</v>
      </c>
      <c r="O1008" s="987">
        <f t="shared" si="259"/>
        <v>17.18</v>
      </c>
      <c r="P1008" s="987" t="s">
        <v>3413</v>
      </c>
      <c r="Q1008" s="987"/>
      <c r="R1008" s="987"/>
      <c r="S1008" s="987"/>
      <c r="T1008" s="987"/>
      <c r="U1008" s="987"/>
      <c r="V1008" s="987"/>
      <c r="W1008" s="987">
        <f t="shared" si="267"/>
        <v>17.18</v>
      </c>
      <c r="X1008" s="987"/>
      <c r="Y1008" s="987"/>
      <c r="Z1008" s="987">
        <f t="shared" si="260"/>
        <v>0</v>
      </c>
      <c r="AA1008" s="987"/>
      <c r="AB1008" s="987">
        <f t="shared" ref="AB1008:AK1017" si="270">IF(AB$6-$L1008=0,$M1008,0)</f>
        <v>14.319999999999999</v>
      </c>
      <c r="AC1008" s="987">
        <f t="shared" si="270"/>
        <v>0</v>
      </c>
      <c r="AD1008" s="987">
        <f t="shared" si="270"/>
        <v>0</v>
      </c>
      <c r="AE1008" s="987">
        <f t="shared" si="270"/>
        <v>0</v>
      </c>
      <c r="AF1008" s="987">
        <f t="shared" si="270"/>
        <v>0</v>
      </c>
      <c r="AG1008" s="987">
        <f t="shared" si="270"/>
        <v>0</v>
      </c>
      <c r="AH1008" s="987">
        <f t="shared" si="270"/>
        <v>0</v>
      </c>
      <c r="AI1008" s="987">
        <f t="shared" si="270"/>
        <v>0</v>
      </c>
      <c r="AJ1008" s="987">
        <f t="shared" si="270"/>
        <v>0</v>
      </c>
      <c r="AK1008" s="987">
        <f t="shared" si="270"/>
        <v>0</v>
      </c>
      <c r="AL1008" s="987">
        <f t="shared" ref="AL1008:AR1017" si="271">IF(AL$6-$L1008=0,$M1008,0)</f>
        <v>0</v>
      </c>
      <c r="AM1008" s="987">
        <f t="shared" si="271"/>
        <v>0</v>
      </c>
      <c r="AN1008" s="987">
        <f t="shared" si="271"/>
        <v>0</v>
      </c>
      <c r="AO1008" s="987">
        <f t="shared" si="271"/>
        <v>0</v>
      </c>
      <c r="AP1008" s="987">
        <f t="shared" si="271"/>
        <v>0</v>
      </c>
      <c r="AQ1008" s="987">
        <f t="shared" si="271"/>
        <v>0</v>
      </c>
      <c r="AR1008" s="987">
        <f t="shared" si="271"/>
        <v>0</v>
      </c>
    </row>
    <row r="1009" spans="2:44">
      <c r="B1009" s="948">
        <v>393</v>
      </c>
      <c r="C1009" s="950" t="s">
        <v>3520</v>
      </c>
      <c r="D1009" s="951">
        <v>422</v>
      </c>
      <c r="E1009" s="951" t="s">
        <v>3538</v>
      </c>
      <c r="F1009" s="948" t="s">
        <v>5346</v>
      </c>
      <c r="G1009" s="949">
        <v>45055</v>
      </c>
      <c r="H1009" s="948" t="s">
        <v>5347</v>
      </c>
      <c r="I1009" s="948" t="s">
        <v>5051</v>
      </c>
      <c r="J1009" s="948" t="s">
        <v>488</v>
      </c>
      <c r="K1009" s="948" t="s">
        <v>3557</v>
      </c>
      <c r="L1009" s="960">
        <v>54</v>
      </c>
      <c r="M1009" s="987">
        <v>154.05000000000001</v>
      </c>
      <c r="N1009" s="987">
        <v>30.810000000000002</v>
      </c>
      <c r="O1009" s="987">
        <f t="shared" si="259"/>
        <v>184.86</v>
      </c>
      <c r="P1009" s="987" t="s">
        <v>3408</v>
      </c>
      <c r="Q1009" s="987"/>
      <c r="R1009" s="987"/>
      <c r="S1009" s="987"/>
      <c r="T1009" s="987"/>
      <c r="U1009" s="987"/>
      <c r="V1009" s="987"/>
      <c r="W1009" s="987">
        <f t="shared" si="267"/>
        <v>184.86</v>
      </c>
      <c r="X1009" s="987"/>
      <c r="Y1009" s="987"/>
      <c r="Z1009" s="987">
        <f t="shared" si="260"/>
        <v>0</v>
      </c>
      <c r="AA1009" s="987"/>
      <c r="AB1009" s="987">
        <f t="shared" si="270"/>
        <v>154.05000000000001</v>
      </c>
      <c r="AC1009" s="987">
        <f t="shared" si="270"/>
        <v>0</v>
      </c>
      <c r="AD1009" s="987">
        <f t="shared" si="270"/>
        <v>0</v>
      </c>
      <c r="AE1009" s="987">
        <f t="shared" si="270"/>
        <v>0</v>
      </c>
      <c r="AF1009" s="987">
        <f t="shared" si="270"/>
        <v>0</v>
      </c>
      <c r="AG1009" s="987">
        <f t="shared" si="270"/>
        <v>0</v>
      </c>
      <c r="AH1009" s="987">
        <f t="shared" si="270"/>
        <v>0</v>
      </c>
      <c r="AI1009" s="987">
        <f t="shared" si="270"/>
        <v>0</v>
      </c>
      <c r="AJ1009" s="987">
        <f t="shared" si="270"/>
        <v>0</v>
      </c>
      <c r="AK1009" s="987">
        <f t="shared" si="270"/>
        <v>0</v>
      </c>
      <c r="AL1009" s="987">
        <f t="shared" si="271"/>
        <v>0</v>
      </c>
      <c r="AM1009" s="987">
        <f t="shared" si="271"/>
        <v>0</v>
      </c>
      <c r="AN1009" s="987">
        <f t="shared" si="271"/>
        <v>0</v>
      </c>
      <c r="AO1009" s="987">
        <f t="shared" si="271"/>
        <v>0</v>
      </c>
      <c r="AP1009" s="987">
        <f t="shared" si="271"/>
        <v>0</v>
      </c>
      <c r="AQ1009" s="987">
        <f t="shared" si="271"/>
        <v>0</v>
      </c>
      <c r="AR1009" s="987">
        <f t="shared" si="271"/>
        <v>0</v>
      </c>
    </row>
    <row r="1010" spans="2:44">
      <c r="B1010" s="948">
        <v>394</v>
      </c>
      <c r="C1010" s="950" t="s">
        <v>3520</v>
      </c>
      <c r="D1010" s="951">
        <v>423</v>
      </c>
      <c r="E1010" s="951" t="s">
        <v>3538</v>
      </c>
      <c r="F1010" s="948" t="s">
        <v>5348</v>
      </c>
      <c r="G1010" s="949">
        <v>45048</v>
      </c>
      <c r="H1010" s="948" t="s">
        <v>5349</v>
      </c>
      <c r="I1010" s="948" t="s">
        <v>5051</v>
      </c>
      <c r="J1010" s="948" t="s">
        <v>488</v>
      </c>
      <c r="K1010" s="948" t="s">
        <v>3557</v>
      </c>
      <c r="L1010" s="960">
        <v>54</v>
      </c>
      <c r="M1010" s="987">
        <v>60.820000000000007</v>
      </c>
      <c r="N1010" s="987">
        <v>12.16</v>
      </c>
      <c r="O1010" s="987">
        <f t="shared" si="259"/>
        <v>72.98</v>
      </c>
      <c r="P1010" s="987" t="s">
        <v>3408</v>
      </c>
      <c r="Q1010" s="987"/>
      <c r="R1010" s="987"/>
      <c r="S1010" s="987"/>
      <c r="T1010" s="987"/>
      <c r="U1010" s="987"/>
      <c r="V1010" s="987"/>
      <c r="W1010" s="987">
        <f t="shared" si="267"/>
        <v>72.98</v>
      </c>
      <c r="X1010" s="987"/>
      <c r="Y1010" s="987"/>
      <c r="Z1010" s="987">
        <f t="shared" si="260"/>
        <v>0</v>
      </c>
      <c r="AA1010" s="987"/>
      <c r="AB1010" s="987">
        <f t="shared" si="270"/>
        <v>60.820000000000007</v>
      </c>
      <c r="AC1010" s="987">
        <f t="shared" si="270"/>
        <v>0</v>
      </c>
      <c r="AD1010" s="987">
        <f t="shared" si="270"/>
        <v>0</v>
      </c>
      <c r="AE1010" s="987">
        <f t="shared" si="270"/>
        <v>0</v>
      </c>
      <c r="AF1010" s="987">
        <f t="shared" si="270"/>
        <v>0</v>
      </c>
      <c r="AG1010" s="987">
        <f t="shared" si="270"/>
        <v>0</v>
      </c>
      <c r="AH1010" s="987">
        <f t="shared" si="270"/>
        <v>0</v>
      </c>
      <c r="AI1010" s="987">
        <f t="shared" si="270"/>
        <v>0</v>
      </c>
      <c r="AJ1010" s="987">
        <f t="shared" si="270"/>
        <v>0</v>
      </c>
      <c r="AK1010" s="987">
        <f t="shared" si="270"/>
        <v>0</v>
      </c>
      <c r="AL1010" s="987">
        <f t="shared" si="271"/>
        <v>0</v>
      </c>
      <c r="AM1010" s="987">
        <f t="shared" si="271"/>
        <v>0</v>
      </c>
      <c r="AN1010" s="987">
        <f t="shared" si="271"/>
        <v>0</v>
      </c>
      <c r="AO1010" s="987">
        <f t="shared" si="271"/>
        <v>0</v>
      </c>
      <c r="AP1010" s="987">
        <f t="shared" si="271"/>
        <v>0</v>
      </c>
      <c r="AQ1010" s="987">
        <f t="shared" si="271"/>
        <v>0</v>
      </c>
      <c r="AR1010" s="987">
        <f t="shared" si="271"/>
        <v>0</v>
      </c>
    </row>
    <row r="1011" spans="2:44">
      <c r="B1011" s="948">
        <v>395</v>
      </c>
      <c r="C1011" s="950" t="s">
        <v>3520</v>
      </c>
      <c r="D1011" s="951">
        <v>424</v>
      </c>
      <c r="E1011" s="951" t="s">
        <v>3538</v>
      </c>
      <c r="F1011" s="948" t="s">
        <v>5350</v>
      </c>
      <c r="G1011" s="949">
        <v>45009</v>
      </c>
      <c r="H1011" s="948" t="s">
        <v>5351</v>
      </c>
      <c r="I1011" s="948" t="s">
        <v>5051</v>
      </c>
      <c r="J1011" s="948" t="s">
        <v>488</v>
      </c>
      <c r="K1011" s="948" t="s">
        <v>3557</v>
      </c>
      <c r="L1011" s="960">
        <v>54</v>
      </c>
      <c r="M1011" s="987">
        <v>105.60999999999999</v>
      </c>
      <c r="N1011" s="987">
        <v>21.119999999999997</v>
      </c>
      <c r="O1011" s="987">
        <f t="shared" si="259"/>
        <v>126.72999999999999</v>
      </c>
      <c r="P1011" s="987" t="s">
        <v>2748</v>
      </c>
      <c r="Q1011" s="987"/>
      <c r="R1011" s="987"/>
      <c r="S1011" s="987"/>
      <c r="T1011" s="987"/>
      <c r="U1011" s="987"/>
      <c r="V1011" s="987"/>
      <c r="W1011" s="987">
        <f t="shared" si="267"/>
        <v>126.72999999999999</v>
      </c>
      <c r="X1011" s="987"/>
      <c r="Y1011" s="987"/>
      <c r="Z1011" s="987">
        <f t="shared" si="260"/>
        <v>0</v>
      </c>
      <c r="AA1011" s="987"/>
      <c r="AB1011" s="987">
        <f t="shared" si="270"/>
        <v>105.60999999999999</v>
      </c>
      <c r="AC1011" s="987">
        <f t="shared" si="270"/>
        <v>0</v>
      </c>
      <c r="AD1011" s="987">
        <f t="shared" si="270"/>
        <v>0</v>
      </c>
      <c r="AE1011" s="987">
        <f t="shared" si="270"/>
        <v>0</v>
      </c>
      <c r="AF1011" s="987">
        <f t="shared" si="270"/>
        <v>0</v>
      </c>
      <c r="AG1011" s="987">
        <f t="shared" si="270"/>
        <v>0</v>
      </c>
      <c r="AH1011" s="987">
        <f t="shared" si="270"/>
        <v>0</v>
      </c>
      <c r="AI1011" s="987">
        <f t="shared" si="270"/>
        <v>0</v>
      </c>
      <c r="AJ1011" s="987">
        <f t="shared" si="270"/>
        <v>0</v>
      </c>
      <c r="AK1011" s="987">
        <f t="shared" si="270"/>
        <v>0</v>
      </c>
      <c r="AL1011" s="987">
        <f t="shared" si="271"/>
        <v>0</v>
      </c>
      <c r="AM1011" s="987">
        <f t="shared" si="271"/>
        <v>0</v>
      </c>
      <c r="AN1011" s="987">
        <f t="shared" si="271"/>
        <v>0</v>
      </c>
      <c r="AO1011" s="987">
        <f t="shared" si="271"/>
        <v>0</v>
      </c>
      <c r="AP1011" s="987">
        <f t="shared" si="271"/>
        <v>0</v>
      </c>
      <c r="AQ1011" s="987">
        <f t="shared" si="271"/>
        <v>0</v>
      </c>
      <c r="AR1011" s="987">
        <f t="shared" si="271"/>
        <v>0</v>
      </c>
    </row>
    <row r="1012" spans="2:44">
      <c r="B1012" s="948">
        <v>396</v>
      </c>
      <c r="C1012" s="950" t="s">
        <v>3520</v>
      </c>
      <c r="D1012" s="951">
        <v>425</v>
      </c>
      <c r="E1012" s="951" t="s">
        <v>3538</v>
      </c>
      <c r="F1012" s="948" t="s">
        <v>5352</v>
      </c>
      <c r="G1012" s="949">
        <v>45050</v>
      </c>
      <c r="H1012" s="948" t="s">
        <v>5353</v>
      </c>
      <c r="I1012" s="948" t="s">
        <v>5051</v>
      </c>
      <c r="J1012" s="948" t="s">
        <v>488</v>
      </c>
      <c r="K1012" s="948" t="s">
        <v>3557</v>
      </c>
      <c r="L1012" s="960">
        <v>54</v>
      </c>
      <c r="M1012" s="987">
        <v>41.55</v>
      </c>
      <c r="N1012" s="987">
        <v>8.3099999999999987</v>
      </c>
      <c r="O1012" s="987">
        <f t="shared" si="259"/>
        <v>49.86</v>
      </c>
      <c r="P1012" s="987" t="s">
        <v>3408</v>
      </c>
      <c r="Q1012" s="987"/>
      <c r="R1012" s="987"/>
      <c r="S1012" s="987"/>
      <c r="T1012" s="987"/>
      <c r="U1012" s="987"/>
      <c r="V1012" s="987"/>
      <c r="W1012" s="987">
        <f t="shared" si="267"/>
        <v>49.86</v>
      </c>
      <c r="X1012" s="987"/>
      <c r="Y1012" s="987"/>
      <c r="Z1012" s="987">
        <f t="shared" si="260"/>
        <v>0</v>
      </c>
      <c r="AA1012" s="987"/>
      <c r="AB1012" s="987">
        <f t="shared" si="270"/>
        <v>41.55</v>
      </c>
      <c r="AC1012" s="987">
        <f t="shared" si="270"/>
        <v>0</v>
      </c>
      <c r="AD1012" s="987">
        <f t="shared" si="270"/>
        <v>0</v>
      </c>
      <c r="AE1012" s="987">
        <f t="shared" si="270"/>
        <v>0</v>
      </c>
      <c r="AF1012" s="987">
        <f t="shared" si="270"/>
        <v>0</v>
      </c>
      <c r="AG1012" s="987">
        <f t="shared" si="270"/>
        <v>0</v>
      </c>
      <c r="AH1012" s="987">
        <f t="shared" si="270"/>
        <v>0</v>
      </c>
      <c r="AI1012" s="987">
        <f t="shared" si="270"/>
        <v>0</v>
      </c>
      <c r="AJ1012" s="987">
        <f t="shared" si="270"/>
        <v>0</v>
      </c>
      <c r="AK1012" s="987">
        <f t="shared" si="270"/>
        <v>0</v>
      </c>
      <c r="AL1012" s="987">
        <f t="shared" si="271"/>
        <v>0</v>
      </c>
      <c r="AM1012" s="987">
        <f t="shared" si="271"/>
        <v>0</v>
      </c>
      <c r="AN1012" s="987">
        <f t="shared" si="271"/>
        <v>0</v>
      </c>
      <c r="AO1012" s="987">
        <f t="shared" si="271"/>
        <v>0</v>
      </c>
      <c r="AP1012" s="987">
        <f t="shared" si="271"/>
        <v>0</v>
      </c>
      <c r="AQ1012" s="987">
        <f t="shared" si="271"/>
        <v>0</v>
      </c>
      <c r="AR1012" s="987">
        <f t="shared" si="271"/>
        <v>0</v>
      </c>
    </row>
    <row r="1013" spans="2:44">
      <c r="B1013" s="948">
        <v>397</v>
      </c>
      <c r="C1013" s="950" t="s">
        <v>3520</v>
      </c>
      <c r="D1013" s="951">
        <v>426</v>
      </c>
      <c r="E1013" s="951" t="s">
        <v>3538</v>
      </c>
      <c r="F1013" s="948" t="s">
        <v>5354</v>
      </c>
      <c r="G1013" s="949">
        <v>45061</v>
      </c>
      <c r="H1013" s="948" t="s">
        <v>5355</v>
      </c>
      <c r="I1013" s="948" t="s">
        <v>5051</v>
      </c>
      <c r="J1013" s="948" t="s">
        <v>488</v>
      </c>
      <c r="K1013" s="948" t="s">
        <v>3557</v>
      </c>
      <c r="L1013" s="960">
        <v>54</v>
      </c>
      <c r="M1013" s="987">
        <v>106.17999999999999</v>
      </c>
      <c r="N1013" s="987">
        <v>21.240000000000002</v>
      </c>
      <c r="O1013" s="987">
        <f t="shared" si="259"/>
        <v>127.41999999999999</v>
      </c>
      <c r="P1013" s="987" t="s">
        <v>3404</v>
      </c>
      <c r="Q1013" s="987"/>
      <c r="R1013" s="987"/>
      <c r="S1013" s="987"/>
      <c r="T1013" s="987"/>
      <c r="U1013" s="987"/>
      <c r="V1013" s="987"/>
      <c r="W1013" s="987">
        <f t="shared" si="267"/>
        <v>127.41999999999999</v>
      </c>
      <c r="X1013" s="987"/>
      <c r="Y1013" s="987"/>
      <c r="Z1013" s="987">
        <f t="shared" si="260"/>
        <v>0</v>
      </c>
      <c r="AA1013" s="987"/>
      <c r="AB1013" s="987">
        <f t="shared" si="270"/>
        <v>106.17999999999999</v>
      </c>
      <c r="AC1013" s="987">
        <f t="shared" si="270"/>
        <v>0</v>
      </c>
      <c r="AD1013" s="987">
        <f t="shared" si="270"/>
        <v>0</v>
      </c>
      <c r="AE1013" s="987">
        <f t="shared" si="270"/>
        <v>0</v>
      </c>
      <c r="AF1013" s="987">
        <f t="shared" si="270"/>
        <v>0</v>
      </c>
      <c r="AG1013" s="987">
        <f t="shared" si="270"/>
        <v>0</v>
      </c>
      <c r="AH1013" s="987">
        <f t="shared" si="270"/>
        <v>0</v>
      </c>
      <c r="AI1013" s="987">
        <f t="shared" si="270"/>
        <v>0</v>
      </c>
      <c r="AJ1013" s="987">
        <f t="shared" si="270"/>
        <v>0</v>
      </c>
      <c r="AK1013" s="987">
        <f t="shared" si="270"/>
        <v>0</v>
      </c>
      <c r="AL1013" s="987">
        <f t="shared" si="271"/>
        <v>0</v>
      </c>
      <c r="AM1013" s="987">
        <f t="shared" si="271"/>
        <v>0</v>
      </c>
      <c r="AN1013" s="987">
        <f t="shared" si="271"/>
        <v>0</v>
      </c>
      <c r="AO1013" s="987">
        <f t="shared" si="271"/>
        <v>0</v>
      </c>
      <c r="AP1013" s="987">
        <f t="shared" si="271"/>
        <v>0</v>
      </c>
      <c r="AQ1013" s="987">
        <f t="shared" si="271"/>
        <v>0</v>
      </c>
      <c r="AR1013" s="987">
        <f t="shared" si="271"/>
        <v>0</v>
      </c>
    </row>
    <row r="1014" spans="2:44">
      <c r="B1014" s="948">
        <v>402</v>
      </c>
      <c r="C1014" s="950" t="s">
        <v>3520</v>
      </c>
      <c r="D1014" s="951">
        <v>431</v>
      </c>
      <c r="E1014" s="951" t="s">
        <v>4314</v>
      </c>
      <c r="F1014" s="948" t="s">
        <v>5356</v>
      </c>
      <c r="G1014" s="949">
        <v>44992</v>
      </c>
      <c r="H1014" s="948" t="s">
        <v>5357</v>
      </c>
      <c r="I1014" s="948" t="s">
        <v>5051</v>
      </c>
      <c r="J1014" s="948" t="s">
        <v>488</v>
      </c>
      <c r="K1014" s="948" t="s">
        <v>3557</v>
      </c>
      <c r="L1014" s="960">
        <v>54</v>
      </c>
      <c r="M1014" s="987">
        <v>-42.510000000000005</v>
      </c>
      <c r="N1014" s="987">
        <v>-8.5</v>
      </c>
      <c r="O1014" s="987">
        <f t="shared" si="259"/>
        <v>-51.010000000000005</v>
      </c>
      <c r="P1014" s="987" t="s">
        <v>3407</v>
      </c>
      <c r="Q1014" s="987"/>
      <c r="R1014" s="987"/>
      <c r="S1014" s="987"/>
      <c r="T1014" s="987"/>
      <c r="U1014" s="987"/>
      <c r="V1014" s="987"/>
      <c r="W1014" s="987">
        <f t="shared" si="267"/>
        <v>-51.010000000000005</v>
      </c>
      <c r="X1014" s="987"/>
      <c r="Y1014" s="987"/>
      <c r="Z1014" s="987">
        <f t="shared" si="260"/>
        <v>0</v>
      </c>
      <c r="AA1014" s="987"/>
      <c r="AB1014" s="987">
        <f t="shared" si="270"/>
        <v>-42.510000000000005</v>
      </c>
      <c r="AC1014" s="987">
        <f t="shared" si="270"/>
        <v>0</v>
      </c>
      <c r="AD1014" s="987">
        <f t="shared" si="270"/>
        <v>0</v>
      </c>
      <c r="AE1014" s="987">
        <f t="shared" si="270"/>
        <v>0</v>
      </c>
      <c r="AF1014" s="987">
        <f t="shared" si="270"/>
        <v>0</v>
      </c>
      <c r="AG1014" s="987">
        <f t="shared" si="270"/>
        <v>0</v>
      </c>
      <c r="AH1014" s="987">
        <f t="shared" si="270"/>
        <v>0</v>
      </c>
      <c r="AI1014" s="987">
        <f t="shared" si="270"/>
        <v>0</v>
      </c>
      <c r="AJ1014" s="987">
        <f t="shared" si="270"/>
        <v>0</v>
      </c>
      <c r="AK1014" s="987">
        <f t="shared" si="270"/>
        <v>0</v>
      </c>
      <c r="AL1014" s="987">
        <f t="shared" si="271"/>
        <v>0</v>
      </c>
      <c r="AM1014" s="987">
        <f t="shared" si="271"/>
        <v>0</v>
      </c>
      <c r="AN1014" s="987">
        <f t="shared" si="271"/>
        <v>0</v>
      </c>
      <c r="AO1014" s="987">
        <f t="shared" si="271"/>
        <v>0</v>
      </c>
      <c r="AP1014" s="987">
        <f t="shared" si="271"/>
        <v>0</v>
      </c>
      <c r="AQ1014" s="987">
        <f t="shared" si="271"/>
        <v>0</v>
      </c>
      <c r="AR1014" s="987">
        <f t="shared" si="271"/>
        <v>0</v>
      </c>
    </row>
    <row r="1015" spans="2:44">
      <c r="B1015" s="948">
        <v>403</v>
      </c>
      <c r="C1015" s="950" t="s">
        <v>3520</v>
      </c>
      <c r="D1015" s="951">
        <v>432</v>
      </c>
      <c r="E1015" s="951" t="s">
        <v>4314</v>
      </c>
      <c r="F1015" s="948" t="s">
        <v>5358</v>
      </c>
      <c r="G1015" s="949">
        <v>44995</v>
      </c>
      <c r="H1015" s="948" t="s">
        <v>5359</v>
      </c>
      <c r="I1015" s="948" t="s">
        <v>5051</v>
      </c>
      <c r="J1015" s="948" t="s">
        <v>488</v>
      </c>
      <c r="K1015" s="948" t="s">
        <v>3557</v>
      </c>
      <c r="L1015" s="960">
        <v>54</v>
      </c>
      <c r="M1015" s="987">
        <v>-45.06</v>
      </c>
      <c r="N1015" s="987">
        <v>-9.01</v>
      </c>
      <c r="O1015" s="987">
        <f t="shared" si="259"/>
        <v>-54.07</v>
      </c>
      <c r="P1015" s="987" t="s">
        <v>3407</v>
      </c>
      <c r="Q1015" s="987"/>
      <c r="R1015" s="987"/>
      <c r="S1015" s="987"/>
      <c r="T1015" s="987"/>
      <c r="U1015" s="987"/>
      <c r="V1015" s="987"/>
      <c r="W1015" s="987">
        <f t="shared" si="267"/>
        <v>-54.07</v>
      </c>
      <c r="X1015" s="987"/>
      <c r="Y1015" s="987"/>
      <c r="Z1015" s="987">
        <f t="shared" si="260"/>
        <v>0</v>
      </c>
      <c r="AA1015" s="987"/>
      <c r="AB1015" s="987">
        <f t="shared" si="270"/>
        <v>-45.06</v>
      </c>
      <c r="AC1015" s="987">
        <f t="shared" si="270"/>
        <v>0</v>
      </c>
      <c r="AD1015" s="987">
        <f t="shared" si="270"/>
        <v>0</v>
      </c>
      <c r="AE1015" s="987">
        <f t="shared" si="270"/>
        <v>0</v>
      </c>
      <c r="AF1015" s="987">
        <f t="shared" si="270"/>
        <v>0</v>
      </c>
      <c r="AG1015" s="987">
        <f t="shared" si="270"/>
        <v>0</v>
      </c>
      <c r="AH1015" s="987">
        <f t="shared" si="270"/>
        <v>0</v>
      </c>
      <c r="AI1015" s="987">
        <f t="shared" si="270"/>
        <v>0</v>
      </c>
      <c r="AJ1015" s="987">
        <f t="shared" si="270"/>
        <v>0</v>
      </c>
      <c r="AK1015" s="987">
        <f t="shared" si="270"/>
        <v>0</v>
      </c>
      <c r="AL1015" s="987">
        <f t="shared" si="271"/>
        <v>0</v>
      </c>
      <c r="AM1015" s="987">
        <f t="shared" si="271"/>
        <v>0</v>
      </c>
      <c r="AN1015" s="987">
        <f t="shared" si="271"/>
        <v>0</v>
      </c>
      <c r="AO1015" s="987">
        <f t="shared" si="271"/>
        <v>0</v>
      </c>
      <c r="AP1015" s="987">
        <f t="shared" si="271"/>
        <v>0</v>
      </c>
      <c r="AQ1015" s="987">
        <f t="shared" si="271"/>
        <v>0</v>
      </c>
      <c r="AR1015" s="987">
        <f t="shared" si="271"/>
        <v>0</v>
      </c>
    </row>
    <row r="1016" spans="2:44">
      <c r="B1016" s="948">
        <v>404</v>
      </c>
      <c r="C1016" s="950" t="s">
        <v>3520</v>
      </c>
      <c r="D1016" s="951">
        <v>433</v>
      </c>
      <c r="E1016" s="951" t="s">
        <v>4314</v>
      </c>
      <c r="F1016" s="948" t="s">
        <v>5360</v>
      </c>
      <c r="G1016" s="949">
        <v>45014</v>
      </c>
      <c r="H1016" s="948" t="s">
        <v>5361</v>
      </c>
      <c r="I1016" s="948" t="s">
        <v>5051</v>
      </c>
      <c r="J1016" s="948" t="s">
        <v>488</v>
      </c>
      <c r="K1016" s="948" t="s">
        <v>3557</v>
      </c>
      <c r="L1016" s="960">
        <v>54</v>
      </c>
      <c r="M1016" s="987">
        <v>-45.47</v>
      </c>
      <c r="N1016" s="987">
        <v>-9.09</v>
      </c>
      <c r="O1016" s="987">
        <f t="shared" si="259"/>
        <v>-54.56</v>
      </c>
      <c r="P1016" s="987" t="s">
        <v>2748</v>
      </c>
      <c r="Q1016" s="987"/>
      <c r="R1016" s="987"/>
      <c r="S1016" s="987"/>
      <c r="T1016" s="987"/>
      <c r="U1016" s="987"/>
      <c r="V1016" s="987"/>
      <c r="W1016" s="987">
        <f t="shared" si="267"/>
        <v>-54.56</v>
      </c>
      <c r="X1016" s="987"/>
      <c r="Y1016" s="987"/>
      <c r="Z1016" s="987">
        <f t="shared" si="260"/>
        <v>0</v>
      </c>
      <c r="AA1016" s="987"/>
      <c r="AB1016" s="987">
        <f t="shared" si="270"/>
        <v>-45.47</v>
      </c>
      <c r="AC1016" s="987">
        <f t="shared" si="270"/>
        <v>0</v>
      </c>
      <c r="AD1016" s="987">
        <f t="shared" si="270"/>
        <v>0</v>
      </c>
      <c r="AE1016" s="987">
        <f t="shared" si="270"/>
        <v>0</v>
      </c>
      <c r="AF1016" s="987">
        <f t="shared" si="270"/>
        <v>0</v>
      </c>
      <c r="AG1016" s="987">
        <f t="shared" si="270"/>
        <v>0</v>
      </c>
      <c r="AH1016" s="987">
        <f t="shared" si="270"/>
        <v>0</v>
      </c>
      <c r="AI1016" s="987">
        <f t="shared" si="270"/>
        <v>0</v>
      </c>
      <c r="AJ1016" s="987">
        <f t="shared" si="270"/>
        <v>0</v>
      </c>
      <c r="AK1016" s="987">
        <f t="shared" si="270"/>
        <v>0</v>
      </c>
      <c r="AL1016" s="987">
        <f t="shared" si="271"/>
        <v>0</v>
      </c>
      <c r="AM1016" s="987">
        <f t="shared" si="271"/>
        <v>0</v>
      </c>
      <c r="AN1016" s="987">
        <f t="shared" si="271"/>
        <v>0</v>
      </c>
      <c r="AO1016" s="987">
        <f t="shared" si="271"/>
        <v>0</v>
      </c>
      <c r="AP1016" s="987">
        <f t="shared" si="271"/>
        <v>0</v>
      </c>
      <c r="AQ1016" s="987">
        <f t="shared" si="271"/>
        <v>0</v>
      </c>
      <c r="AR1016" s="987">
        <f t="shared" si="271"/>
        <v>0</v>
      </c>
    </row>
    <row r="1017" spans="2:44">
      <c r="B1017" s="948">
        <v>405</v>
      </c>
      <c r="C1017" s="950" t="s">
        <v>3520</v>
      </c>
      <c r="D1017" s="951">
        <v>434</v>
      </c>
      <c r="E1017" s="951" t="s">
        <v>4314</v>
      </c>
      <c r="F1017" s="948" t="s">
        <v>5362</v>
      </c>
      <c r="G1017" s="949">
        <v>44992</v>
      </c>
      <c r="H1017" s="948" t="s">
        <v>5363</v>
      </c>
      <c r="I1017" s="948" t="s">
        <v>5051</v>
      </c>
      <c r="J1017" s="948" t="s">
        <v>488</v>
      </c>
      <c r="K1017" s="948" t="s">
        <v>3557</v>
      </c>
      <c r="L1017" s="960">
        <v>54</v>
      </c>
      <c r="M1017" s="987">
        <v>-120.54</v>
      </c>
      <c r="N1017" s="987">
        <v>-24.11</v>
      </c>
      <c r="O1017" s="987">
        <f t="shared" si="259"/>
        <v>-144.65</v>
      </c>
      <c r="P1017" s="987" t="s">
        <v>3407</v>
      </c>
      <c r="Q1017" s="987"/>
      <c r="R1017" s="987"/>
      <c r="S1017" s="987"/>
      <c r="T1017" s="987"/>
      <c r="U1017" s="987"/>
      <c r="V1017" s="987"/>
      <c r="W1017" s="987">
        <f t="shared" si="267"/>
        <v>-144.65</v>
      </c>
      <c r="X1017" s="987"/>
      <c r="Y1017" s="987"/>
      <c r="Z1017" s="987">
        <f t="shared" si="260"/>
        <v>0</v>
      </c>
      <c r="AA1017" s="987"/>
      <c r="AB1017" s="987">
        <f t="shared" si="270"/>
        <v>-120.54</v>
      </c>
      <c r="AC1017" s="987">
        <f t="shared" si="270"/>
        <v>0</v>
      </c>
      <c r="AD1017" s="987">
        <f t="shared" si="270"/>
        <v>0</v>
      </c>
      <c r="AE1017" s="987">
        <f t="shared" si="270"/>
        <v>0</v>
      </c>
      <c r="AF1017" s="987">
        <f t="shared" si="270"/>
        <v>0</v>
      </c>
      <c r="AG1017" s="987">
        <f t="shared" si="270"/>
        <v>0</v>
      </c>
      <c r="AH1017" s="987">
        <f t="shared" si="270"/>
        <v>0</v>
      </c>
      <c r="AI1017" s="987">
        <f t="shared" si="270"/>
        <v>0</v>
      </c>
      <c r="AJ1017" s="987">
        <f t="shared" si="270"/>
        <v>0</v>
      </c>
      <c r="AK1017" s="987">
        <f t="shared" si="270"/>
        <v>0</v>
      </c>
      <c r="AL1017" s="987">
        <f t="shared" si="271"/>
        <v>0</v>
      </c>
      <c r="AM1017" s="987">
        <f t="shared" si="271"/>
        <v>0</v>
      </c>
      <c r="AN1017" s="987">
        <f t="shared" si="271"/>
        <v>0</v>
      </c>
      <c r="AO1017" s="987">
        <f t="shared" si="271"/>
        <v>0</v>
      </c>
      <c r="AP1017" s="987">
        <f t="shared" si="271"/>
        <v>0</v>
      </c>
      <c r="AQ1017" s="987">
        <f t="shared" si="271"/>
        <v>0</v>
      </c>
      <c r="AR1017" s="987">
        <f t="shared" si="271"/>
        <v>0</v>
      </c>
    </row>
    <row r="1018" spans="2:44">
      <c r="B1018" s="948">
        <v>406</v>
      </c>
      <c r="C1018" s="950" t="s">
        <v>3520</v>
      </c>
      <c r="D1018" s="951">
        <v>435</v>
      </c>
      <c r="E1018" s="951" t="s">
        <v>4314</v>
      </c>
      <c r="F1018" s="948" t="s">
        <v>5364</v>
      </c>
      <c r="G1018" s="949">
        <v>45020</v>
      </c>
      <c r="H1018" s="948" t="s">
        <v>5365</v>
      </c>
      <c r="I1018" s="948" t="s">
        <v>5051</v>
      </c>
      <c r="J1018" s="948" t="s">
        <v>488</v>
      </c>
      <c r="K1018" s="948" t="s">
        <v>3557</v>
      </c>
      <c r="L1018" s="960">
        <v>54</v>
      </c>
      <c r="M1018" s="987">
        <v>-40.660000000000004</v>
      </c>
      <c r="N1018" s="987">
        <v>-8.129999999999999</v>
      </c>
      <c r="O1018" s="987">
        <f t="shared" si="259"/>
        <v>-48.790000000000006</v>
      </c>
      <c r="P1018" s="987" t="s">
        <v>2324</v>
      </c>
      <c r="Q1018" s="987"/>
      <c r="R1018" s="987"/>
      <c r="S1018" s="987"/>
      <c r="T1018" s="987"/>
      <c r="U1018" s="987"/>
      <c r="V1018" s="987"/>
      <c r="W1018" s="987">
        <f t="shared" si="267"/>
        <v>-48.790000000000006</v>
      </c>
      <c r="X1018" s="987"/>
      <c r="Y1018" s="987"/>
      <c r="Z1018" s="987">
        <f t="shared" si="260"/>
        <v>0</v>
      </c>
      <c r="AA1018" s="987"/>
      <c r="AB1018" s="987">
        <f t="shared" ref="AB1018:AK1027" si="272">IF(AB$6-$L1018=0,$M1018,0)</f>
        <v>-40.660000000000004</v>
      </c>
      <c r="AC1018" s="987">
        <f t="shared" si="272"/>
        <v>0</v>
      </c>
      <c r="AD1018" s="987">
        <f t="shared" si="272"/>
        <v>0</v>
      </c>
      <c r="AE1018" s="987">
        <f t="shared" si="272"/>
        <v>0</v>
      </c>
      <c r="AF1018" s="987">
        <f t="shared" si="272"/>
        <v>0</v>
      </c>
      <c r="AG1018" s="987">
        <f t="shared" si="272"/>
        <v>0</v>
      </c>
      <c r="AH1018" s="987">
        <f t="shared" si="272"/>
        <v>0</v>
      </c>
      <c r="AI1018" s="987">
        <f t="shared" si="272"/>
        <v>0</v>
      </c>
      <c r="AJ1018" s="987">
        <f t="shared" si="272"/>
        <v>0</v>
      </c>
      <c r="AK1018" s="987">
        <f t="shared" si="272"/>
        <v>0</v>
      </c>
      <c r="AL1018" s="987">
        <f t="shared" ref="AL1018:AR1027" si="273">IF(AL$6-$L1018=0,$M1018,0)</f>
        <v>0</v>
      </c>
      <c r="AM1018" s="987">
        <f t="shared" si="273"/>
        <v>0</v>
      </c>
      <c r="AN1018" s="987">
        <f t="shared" si="273"/>
        <v>0</v>
      </c>
      <c r="AO1018" s="987">
        <f t="shared" si="273"/>
        <v>0</v>
      </c>
      <c r="AP1018" s="987">
        <f t="shared" si="273"/>
        <v>0</v>
      </c>
      <c r="AQ1018" s="987">
        <f t="shared" si="273"/>
        <v>0</v>
      </c>
      <c r="AR1018" s="987">
        <f t="shared" si="273"/>
        <v>0</v>
      </c>
    </row>
    <row r="1019" spans="2:44">
      <c r="B1019" s="948">
        <v>407</v>
      </c>
      <c r="C1019" s="950" t="s">
        <v>3520</v>
      </c>
      <c r="D1019" s="951">
        <v>436</v>
      </c>
      <c r="E1019" s="951" t="s">
        <v>4314</v>
      </c>
      <c r="F1019" s="948" t="s">
        <v>5366</v>
      </c>
      <c r="G1019" s="949">
        <v>45055</v>
      </c>
      <c r="H1019" s="948" t="s">
        <v>5367</v>
      </c>
      <c r="I1019" s="948" t="s">
        <v>5051</v>
      </c>
      <c r="J1019" s="948" t="s">
        <v>488</v>
      </c>
      <c r="K1019" s="948" t="s">
        <v>3557</v>
      </c>
      <c r="L1019" s="960">
        <v>54</v>
      </c>
      <c r="M1019" s="987">
        <v>-69.88</v>
      </c>
      <c r="N1019" s="987">
        <v>-13.98</v>
      </c>
      <c r="O1019" s="987">
        <f t="shared" si="259"/>
        <v>-83.86</v>
      </c>
      <c r="P1019" s="987" t="s">
        <v>3408</v>
      </c>
      <c r="Q1019" s="987"/>
      <c r="R1019" s="987"/>
      <c r="S1019" s="987"/>
      <c r="T1019" s="987"/>
      <c r="U1019" s="987"/>
      <c r="V1019" s="987"/>
      <c r="W1019" s="987">
        <f t="shared" si="267"/>
        <v>-83.86</v>
      </c>
      <c r="X1019" s="987"/>
      <c r="Y1019" s="987"/>
      <c r="Z1019" s="987">
        <f t="shared" si="260"/>
        <v>0</v>
      </c>
      <c r="AA1019" s="987"/>
      <c r="AB1019" s="987">
        <f t="shared" si="272"/>
        <v>-69.88</v>
      </c>
      <c r="AC1019" s="987">
        <f t="shared" si="272"/>
        <v>0</v>
      </c>
      <c r="AD1019" s="987">
        <f t="shared" si="272"/>
        <v>0</v>
      </c>
      <c r="AE1019" s="987">
        <f t="shared" si="272"/>
        <v>0</v>
      </c>
      <c r="AF1019" s="987">
        <f t="shared" si="272"/>
        <v>0</v>
      </c>
      <c r="AG1019" s="987">
        <f t="shared" si="272"/>
        <v>0</v>
      </c>
      <c r="AH1019" s="987">
        <f t="shared" si="272"/>
        <v>0</v>
      </c>
      <c r="AI1019" s="987">
        <f t="shared" si="272"/>
        <v>0</v>
      </c>
      <c r="AJ1019" s="987">
        <f t="shared" si="272"/>
        <v>0</v>
      </c>
      <c r="AK1019" s="987">
        <f t="shared" si="272"/>
        <v>0</v>
      </c>
      <c r="AL1019" s="987">
        <f t="shared" si="273"/>
        <v>0</v>
      </c>
      <c r="AM1019" s="987">
        <f t="shared" si="273"/>
        <v>0</v>
      </c>
      <c r="AN1019" s="987">
        <f t="shared" si="273"/>
        <v>0</v>
      </c>
      <c r="AO1019" s="987">
        <f t="shared" si="273"/>
        <v>0</v>
      </c>
      <c r="AP1019" s="987">
        <f t="shared" si="273"/>
        <v>0</v>
      </c>
      <c r="AQ1019" s="987">
        <f t="shared" si="273"/>
        <v>0</v>
      </c>
      <c r="AR1019" s="987">
        <f t="shared" si="273"/>
        <v>0</v>
      </c>
    </row>
    <row r="1020" spans="2:44">
      <c r="B1020" s="948">
        <v>408</v>
      </c>
      <c r="C1020" s="950" t="s">
        <v>3520</v>
      </c>
      <c r="D1020" s="951">
        <v>437</v>
      </c>
      <c r="E1020" s="951" t="s">
        <v>4314</v>
      </c>
      <c r="F1020" s="948" t="s">
        <v>5368</v>
      </c>
      <c r="G1020" s="949">
        <v>45020</v>
      </c>
      <c r="H1020" s="948" t="s">
        <v>5369</v>
      </c>
      <c r="I1020" s="948" t="s">
        <v>5051</v>
      </c>
      <c r="J1020" s="948" t="s">
        <v>488</v>
      </c>
      <c r="K1020" s="948" t="s">
        <v>3557</v>
      </c>
      <c r="L1020" s="960">
        <v>54</v>
      </c>
      <c r="M1020" s="987">
        <v>-169.85999999999999</v>
      </c>
      <c r="N1020" s="987">
        <v>-33.97</v>
      </c>
      <c r="O1020" s="987">
        <f t="shared" si="259"/>
        <v>-203.82999999999998</v>
      </c>
      <c r="P1020" s="987" t="s">
        <v>2324</v>
      </c>
      <c r="Q1020" s="987"/>
      <c r="R1020" s="987"/>
      <c r="S1020" s="987"/>
      <c r="T1020" s="987"/>
      <c r="U1020" s="987"/>
      <c r="V1020" s="987"/>
      <c r="W1020" s="987">
        <f t="shared" si="267"/>
        <v>-203.82999999999998</v>
      </c>
      <c r="X1020" s="987"/>
      <c r="Y1020" s="987"/>
      <c r="Z1020" s="987">
        <f t="shared" si="260"/>
        <v>0</v>
      </c>
      <c r="AA1020" s="987"/>
      <c r="AB1020" s="987">
        <f t="shared" si="272"/>
        <v>-169.85999999999999</v>
      </c>
      <c r="AC1020" s="987">
        <f t="shared" si="272"/>
        <v>0</v>
      </c>
      <c r="AD1020" s="987">
        <f t="shared" si="272"/>
        <v>0</v>
      </c>
      <c r="AE1020" s="987">
        <f t="shared" si="272"/>
        <v>0</v>
      </c>
      <c r="AF1020" s="987">
        <f t="shared" si="272"/>
        <v>0</v>
      </c>
      <c r="AG1020" s="987">
        <f t="shared" si="272"/>
        <v>0</v>
      </c>
      <c r="AH1020" s="987">
        <f t="shared" si="272"/>
        <v>0</v>
      </c>
      <c r="AI1020" s="987">
        <f t="shared" si="272"/>
        <v>0</v>
      </c>
      <c r="AJ1020" s="987">
        <f t="shared" si="272"/>
        <v>0</v>
      </c>
      <c r="AK1020" s="987">
        <f t="shared" si="272"/>
        <v>0</v>
      </c>
      <c r="AL1020" s="987">
        <f t="shared" si="273"/>
        <v>0</v>
      </c>
      <c r="AM1020" s="987">
        <f t="shared" si="273"/>
        <v>0</v>
      </c>
      <c r="AN1020" s="987">
        <f t="shared" si="273"/>
        <v>0</v>
      </c>
      <c r="AO1020" s="987">
        <f t="shared" si="273"/>
        <v>0</v>
      </c>
      <c r="AP1020" s="987">
        <f t="shared" si="273"/>
        <v>0</v>
      </c>
      <c r="AQ1020" s="987">
        <f t="shared" si="273"/>
        <v>0</v>
      </c>
      <c r="AR1020" s="987">
        <f t="shared" si="273"/>
        <v>0</v>
      </c>
    </row>
    <row r="1021" spans="2:44">
      <c r="B1021" s="948">
        <v>428</v>
      </c>
      <c r="C1021" s="950" t="s">
        <v>3520</v>
      </c>
      <c r="D1021" s="951">
        <v>458</v>
      </c>
      <c r="E1021" s="951" t="s">
        <v>4314</v>
      </c>
      <c r="F1021" s="948" t="s">
        <v>5370</v>
      </c>
      <c r="G1021" s="949">
        <v>45071</v>
      </c>
      <c r="H1021" s="948" t="s">
        <v>5371</v>
      </c>
      <c r="I1021" s="948" t="s">
        <v>5051</v>
      </c>
      <c r="J1021" s="948" t="s">
        <v>488</v>
      </c>
      <c r="K1021" s="948" t="s">
        <v>3557</v>
      </c>
      <c r="L1021" s="960">
        <v>54</v>
      </c>
      <c r="M1021" s="987">
        <v>-63.160000000000004</v>
      </c>
      <c r="N1021" s="987">
        <v>-12.629999999999999</v>
      </c>
      <c r="O1021" s="987">
        <f t="shared" si="259"/>
        <v>-75.790000000000006</v>
      </c>
      <c r="P1021" s="987" t="s">
        <v>3404</v>
      </c>
      <c r="Q1021" s="987"/>
      <c r="R1021" s="987"/>
      <c r="S1021" s="987"/>
      <c r="T1021" s="987"/>
      <c r="U1021" s="987"/>
      <c r="V1021" s="987"/>
      <c r="W1021" s="987">
        <f t="shared" si="267"/>
        <v>-75.790000000000006</v>
      </c>
      <c r="X1021" s="987"/>
      <c r="Y1021" s="987"/>
      <c r="Z1021" s="987">
        <f t="shared" si="260"/>
        <v>0</v>
      </c>
      <c r="AA1021" s="987"/>
      <c r="AB1021" s="987">
        <f t="shared" si="272"/>
        <v>-63.160000000000004</v>
      </c>
      <c r="AC1021" s="987">
        <f t="shared" si="272"/>
        <v>0</v>
      </c>
      <c r="AD1021" s="987">
        <f t="shared" si="272"/>
        <v>0</v>
      </c>
      <c r="AE1021" s="987">
        <f t="shared" si="272"/>
        <v>0</v>
      </c>
      <c r="AF1021" s="987">
        <f t="shared" si="272"/>
        <v>0</v>
      </c>
      <c r="AG1021" s="987">
        <f t="shared" si="272"/>
        <v>0</v>
      </c>
      <c r="AH1021" s="987">
        <f t="shared" si="272"/>
        <v>0</v>
      </c>
      <c r="AI1021" s="987">
        <f t="shared" si="272"/>
        <v>0</v>
      </c>
      <c r="AJ1021" s="987">
        <f t="shared" si="272"/>
        <v>0</v>
      </c>
      <c r="AK1021" s="987">
        <f t="shared" si="272"/>
        <v>0</v>
      </c>
      <c r="AL1021" s="987">
        <f t="shared" si="273"/>
        <v>0</v>
      </c>
      <c r="AM1021" s="987">
        <f t="shared" si="273"/>
        <v>0</v>
      </c>
      <c r="AN1021" s="987">
        <f t="shared" si="273"/>
        <v>0</v>
      </c>
      <c r="AO1021" s="987">
        <f t="shared" si="273"/>
        <v>0</v>
      </c>
      <c r="AP1021" s="987">
        <f t="shared" si="273"/>
        <v>0</v>
      </c>
      <c r="AQ1021" s="987">
        <f t="shared" si="273"/>
        <v>0</v>
      </c>
      <c r="AR1021" s="987">
        <f t="shared" si="273"/>
        <v>0</v>
      </c>
    </row>
    <row r="1022" spans="2:44">
      <c r="B1022" s="948">
        <v>429</v>
      </c>
      <c r="C1022" s="950" t="s">
        <v>3520</v>
      </c>
      <c r="D1022" s="951">
        <v>459</v>
      </c>
      <c r="E1022" s="951" t="s">
        <v>3538</v>
      </c>
      <c r="F1022" s="948" t="s">
        <v>5372</v>
      </c>
      <c r="G1022" s="949">
        <v>44992</v>
      </c>
      <c r="H1022" s="948" t="s">
        <v>5373</v>
      </c>
      <c r="I1022" s="948" t="s">
        <v>5051</v>
      </c>
      <c r="J1022" s="948" t="s">
        <v>488</v>
      </c>
      <c r="K1022" s="948" t="s">
        <v>3557</v>
      </c>
      <c r="L1022" s="960">
        <v>54</v>
      </c>
      <c r="M1022" s="987">
        <v>29.060000000000002</v>
      </c>
      <c r="N1022" s="987">
        <v>5.8100000000000005</v>
      </c>
      <c r="O1022" s="987">
        <f t="shared" si="259"/>
        <v>34.870000000000005</v>
      </c>
      <c r="P1022" s="987" t="s">
        <v>3407</v>
      </c>
      <c r="Q1022" s="987"/>
      <c r="R1022" s="987"/>
      <c r="S1022" s="987"/>
      <c r="T1022" s="987"/>
      <c r="U1022" s="987"/>
      <c r="V1022" s="987"/>
      <c r="W1022" s="987">
        <f t="shared" si="267"/>
        <v>34.870000000000005</v>
      </c>
      <c r="X1022" s="987"/>
      <c r="Y1022" s="987"/>
      <c r="Z1022" s="987">
        <f t="shared" si="260"/>
        <v>0</v>
      </c>
      <c r="AA1022" s="987"/>
      <c r="AB1022" s="987">
        <f t="shared" si="272"/>
        <v>29.060000000000002</v>
      </c>
      <c r="AC1022" s="987">
        <f t="shared" si="272"/>
        <v>0</v>
      </c>
      <c r="AD1022" s="987">
        <f t="shared" si="272"/>
        <v>0</v>
      </c>
      <c r="AE1022" s="987">
        <f t="shared" si="272"/>
        <v>0</v>
      </c>
      <c r="AF1022" s="987">
        <f t="shared" si="272"/>
        <v>0</v>
      </c>
      <c r="AG1022" s="987">
        <f t="shared" si="272"/>
        <v>0</v>
      </c>
      <c r="AH1022" s="987">
        <f t="shared" si="272"/>
        <v>0</v>
      </c>
      <c r="AI1022" s="987">
        <f t="shared" si="272"/>
        <v>0</v>
      </c>
      <c r="AJ1022" s="987">
        <f t="shared" si="272"/>
        <v>0</v>
      </c>
      <c r="AK1022" s="987">
        <f t="shared" si="272"/>
        <v>0</v>
      </c>
      <c r="AL1022" s="987">
        <f t="shared" si="273"/>
        <v>0</v>
      </c>
      <c r="AM1022" s="987">
        <f t="shared" si="273"/>
        <v>0</v>
      </c>
      <c r="AN1022" s="987">
        <f t="shared" si="273"/>
        <v>0</v>
      </c>
      <c r="AO1022" s="987">
        <f t="shared" si="273"/>
        <v>0</v>
      </c>
      <c r="AP1022" s="987">
        <f t="shared" si="273"/>
        <v>0</v>
      </c>
      <c r="AQ1022" s="987">
        <f t="shared" si="273"/>
        <v>0</v>
      </c>
      <c r="AR1022" s="987">
        <f t="shared" si="273"/>
        <v>0</v>
      </c>
    </row>
    <row r="1023" spans="2:44">
      <c r="B1023" s="948">
        <v>450</v>
      </c>
      <c r="C1023" s="950" t="s">
        <v>3522</v>
      </c>
      <c r="D1023" s="951">
        <v>331</v>
      </c>
      <c r="E1023" s="951" t="s">
        <v>3538</v>
      </c>
      <c r="F1023" s="948" t="s">
        <v>5374</v>
      </c>
      <c r="G1023" s="949">
        <v>45078</v>
      </c>
      <c r="H1023" s="948" t="s">
        <v>5375</v>
      </c>
      <c r="I1023" s="948" t="s">
        <v>5051</v>
      </c>
      <c r="J1023" s="948" t="s">
        <v>488</v>
      </c>
      <c r="K1023" s="948" t="s">
        <v>3557</v>
      </c>
      <c r="L1023" s="960">
        <v>54</v>
      </c>
      <c r="M1023" s="987">
        <v>14.209999999999999</v>
      </c>
      <c r="N1023" s="987">
        <v>2.84</v>
      </c>
      <c r="O1023" s="987">
        <f t="shared" si="259"/>
        <v>17.049999999999997</v>
      </c>
      <c r="P1023" s="987" t="s">
        <v>3412</v>
      </c>
      <c r="Q1023" s="987"/>
      <c r="R1023" s="987"/>
      <c r="S1023" s="987"/>
      <c r="T1023" s="987"/>
      <c r="U1023" s="987"/>
      <c r="V1023" s="987"/>
      <c r="W1023" s="987">
        <f t="shared" si="267"/>
        <v>17.049999999999997</v>
      </c>
      <c r="X1023" s="987"/>
      <c r="Y1023" s="987"/>
      <c r="Z1023" s="987">
        <f t="shared" si="260"/>
        <v>0</v>
      </c>
      <c r="AA1023" s="987"/>
      <c r="AB1023" s="987">
        <f t="shared" si="272"/>
        <v>14.209999999999999</v>
      </c>
      <c r="AC1023" s="987">
        <f t="shared" si="272"/>
        <v>0</v>
      </c>
      <c r="AD1023" s="987">
        <f t="shared" si="272"/>
        <v>0</v>
      </c>
      <c r="AE1023" s="987">
        <f t="shared" si="272"/>
        <v>0</v>
      </c>
      <c r="AF1023" s="987">
        <f t="shared" si="272"/>
        <v>0</v>
      </c>
      <c r="AG1023" s="987">
        <f t="shared" si="272"/>
        <v>0</v>
      </c>
      <c r="AH1023" s="987">
        <f t="shared" si="272"/>
        <v>0</v>
      </c>
      <c r="AI1023" s="987">
        <f t="shared" si="272"/>
        <v>0</v>
      </c>
      <c r="AJ1023" s="987">
        <f t="shared" si="272"/>
        <v>0</v>
      </c>
      <c r="AK1023" s="987">
        <f t="shared" si="272"/>
        <v>0</v>
      </c>
      <c r="AL1023" s="987">
        <f t="shared" si="273"/>
        <v>0</v>
      </c>
      <c r="AM1023" s="987">
        <f t="shared" si="273"/>
        <v>0</v>
      </c>
      <c r="AN1023" s="987">
        <f t="shared" si="273"/>
        <v>0</v>
      </c>
      <c r="AO1023" s="987">
        <f t="shared" si="273"/>
        <v>0</v>
      </c>
      <c r="AP1023" s="987">
        <f t="shared" si="273"/>
        <v>0</v>
      </c>
      <c r="AQ1023" s="987">
        <f t="shared" si="273"/>
        <v>0</v>
      </c>
      <c r="AR1023" s="987">
        <f t="shared" si="273"/>
        <v>0</v>
      </c>
    </row>
    <row r="1024" spans="2:44">
      <c r="B1024" s="948">
        <v>451</v>
      </c>
      <c r="C1024" s="950" t="s">
        <v>3522</v>
      </c>
      <c r="D1024" s="951">
        <v>395</v>
      </c>
      <c r="E1024" s="951" t="s">
        <v>3538</v>
      </c>
      <c r="F1024" s="948" t="s">
        <v>5376</v>
      </c>
      <c r="G1024" s="949">
        <v>45078</v>
      </c>
      <c r="H1024" s="948" t="s">
        <v>5377</v>
      </c>
      <c r="I1024" s="948" t="s">
        <v>5051</v>
      </c>
      <c r="J1024" s="948" t="s">
        <v>488</v>
      </c>
      <c r="K1024" s="948" t="s">
        <v>3557</v>
      </c>
      <c r="L1024" s="960">
        <v>54</v>
      </c>
      <c r="M1024" s="987">
        <v>17.380000000000003</v>
      </c>
      <c r="N1024" s="987">
        <v>3.4799999999999995</v>
      </c>
      <c r="O1024" s="987">
        <f t="shared" si="259"/>
        <v>20.860000000000003</v>
      </c>
      <c r="P1024" s="987" t="s">
        <v>3412</v>
      </c>
      <c r="Q1024" s="987"/>
      <c r="R1024" s="987"/>
      <c r="S1024" s="987"/>
      <c r="T1024" s="987"/>
      <c r="U1024" s="987"/>
      <c r="V1024" s="987"/>
      <c r="W1024" s="987">
        <f t="shared" si="267"/>
        <v>20.860000000000003</v>
      </c>
      <c r="X1024" s="987"/>
      <c r="Y1024" s="987"/>
      <c r="Z1024" s="987">
        <f t="shared" si="260"/>
        <v>0</v>
      </c>
      <c r="AA1024" s="987"/>
      <c r="AB1024" s="987">
        <f t="shared" si="272"/>
        <v>17.380000000000003</v>
      </c>
      <c r="AC1024" s="987">
        <f t="shared" si="272"/>
        <v>0</v>
      </c>
      <c r="AD1024" s="987">
        <f t="shared" si="272"/>
        <v>0</v>
      </c>
      <c r="AE1024" s="987">
        <f t="shared" si="272"/>
        <v>0</v>
      </c>
      <c r="AF1024" s="987">
        <f t="shared" si="272"/>
        <v>0</v>
      </c>
      <c r="AG1024" s="987">
        <f t="shared" si="272"/>
        <v>0</v>
      </c>
      <c r="AH1024" s="987">
        <f t="shared" si="272"/>
        <v>0</v>
      </c>
      <c r="AI1024" s="987">
        <f t="shared" si="272"/>
        <v>0</v>
      </c>
      <c r="AJ1024" s="987">
        <f t="shared" si="272"/>
        <v>0</v>
      </c>
      <c r="AK1024" s="987">
        <f t="shared" si="272"/>
        <v>0</v>
      </c>
      <c r="AL1024" s="987">
        <f t="shared" si="273"/>
        <v>0</v>
      </c>
      <c r="AM1024" s="987">
        <f t="shared" si="273"/>
        <v>0</v>
      </c>
      <c r="AN1024" s="987">
        <f t="shared" si="273"/>
        <v>0</v>
      </c>
      <c r="AO1024" s="987">
        <f t="shared" si="273"/>
        <v>0</v>
      </c>
      <c r="AP1024" s="987">
        <f t="shared" si="273"/>
        <v>0</v>
      </c>
      <c r="AQ1024" s="987">
        <f t="shared" si="273"/>
        <v>0</v>
      </c>
      <c r="AR1024" s="987">
        <f t="shared" si="273"/>
        <v>0</v>
      </c>
    </row>
    <row r="1025" spans="2:44">
      <c r="B1025" s="948">
        <v>452</v>
      </c>
      <c r="C1025" s="950" t="s">
        <v>3522</v>
      </c>
      <c r="D1025" s="951">
        <v>408</v>
      </c>
      <c r="E1025" s="951" t="s">
        <v>3538</v>
      </c>
      <c r="F1025" s="948" t="s">
        <v>5378</v>
      </c>
      <c r="G1025" s="949">
        <v>45078</v>
      </c>
      <c r="H1025" s="948" t="s">
        <v>5379</v>
      </c>
      <c r="I1025" s="948" t="s">
        <v>5051</v>
      </c>
      <c r="J1025" s="948" t="s">
        <v>488</v>
      </c>
      <c r="K1025" s="948" t="s">
        <v>3557</v>
      </c>
      <c r="L1025" s="960">
        <v>54</v>
      </c>
      <c r="M1025" s="987">
        <v>52.33</v>
      </c>
      <c r="N1025" s="987">
        <v>10.47</v>
      </c>
      <c r="O1025" s="987">
        <f t="shared" si="259"/>
        <v>62.8</v>
      </c>
      <c r="P1025" s="987" t="s">
        <v>3412</v>
      </c>
      <c r="Q1025" s="987"/>
      <c r="R1025" s="987"/>
      <c r="S1025" s="987"/>
      <c r="T1025" s="987"/>
      <c r="U1025" s="987"/>
      <c r="V1025" s="987"/>
      <c r="W1025" s="987">
        <f t="shared" si="267"/>
        <v>62.8</v>
      </c>
      <c r="X1025" s="987"/>
      <c r="Y1025" s="987"/>
      <c r="Z1025" s="987">
        <f t="shared" si="260"/>
        <v>0</v>
      </c>
      <c r="AA1025" s="987"/>
      <c r="AB1025" s="987">
        <f t="shared" si="272"/>
        <v>52.33</v>
      </c>
      <c r="AC1025" s="987">
        <f t="shared" si="272"/>
        <v>0</v>
      </c>
      <c r="AD1025" s="987">
        <f t="shared" si="272"/>
        <v>0</v>
      </c>
      <c r="AE1025" s="987">
        <f t="shared" si="272"/>
        <v>0</v>
      </c>
      <c r="AF1025" s="987">
        <f t="shared" si="272"/>
        <v>0</v>
      </c>
      <c r="AG1025" s="987">
        <f t="shared" si="272"/>
        <v>0</v>
      </c>
      <c r="AH1025" s="987">
        <f t="shared" si="272"/>
        <v>0</v>
      </c>
      <c r="AI1025" s="987">
        <f t="shared" si="272"/>
        <v>0</v>
      </c>
      <c r="AJ1025" s="987">
        <f t="shared" si="272"/>
        <v>0</v>
      </c>
      <c r="AK1025" s="987">
        <f t="shared" si="272"/>
        <v>0</v>
      </c>
      <c r="AL1025" s="987">
        <f t="shared" si="273"/>
        <v>0</v>
      </c>
      <c r="AM1025" s="987">
        <f t="shared" si="273"/>
        <v>0</v>
      </c>
      <c r="AN1025" s="987">
        <f t="shared" si="273"/>
        <v>0</v>
      </c>
      <c r="AO1025" s="987">
        <f t="shared" si="273"/>
        <v>0</v>
      </c>
      <c r="AP1025" s="987">
        <f t="shared" si="273"/>
        <v>0</v>
      </c>
      <c r="AQ1025" s="987">
        <f t="shared" si="273"/>
        <v>0</v>
      </c>
      <c r="AR1025" s="987">
        <f t="shared" si="273"/>
        <v>0</v>
      </c>
    </row>
    <row r="1026" spans="2:44">
      <c r="B1026" s="948">
        <v>585</v>
      </c>
      <c r="C1026" s="950" t="s">
        <v>3522</v>
      </c>
      <c r="D1026" s="951">
        <v>619</v>
      </c>
      <c r="E1026" s="951" t="s">
        <v>4314</v>
      </c>
      <c r="F1026" s="948" t="s">
        <v>5380</v>
      </c>
      <c r="G1026" s="949">
        <v>45085</v>
      </c>
      <c r="H1026" s="948" t="s">
        <v>5381</v>
      </c>
      <c r="I1026" s="948" t="s">
        <v>5051</v>
      </c>
      <c r="J1026" s="948" t="s">
        <v>488</v>
      </c>
      <c r="K1026" s="948" t="s">
        <v>3557</v>
      </c>
      <c r="L1026" s="960">
        <v>54</v>
      </c>
      <c r="M1026" s="987">
        <v>-17.380000000000003</v>
      </c>
      <c r="N1026" s="987">
        <v>-3.4799999999999995</v>
      </c>
      <c r="O1026" s="987">
        <f t="shared" si="259"/>
        <v>-20.860000000000003</v>
      </c>
      <c r="P1026" s="987" t="s">
        <v>3412</v>
      </c>
      <c r="Q1026" s="987"/>
      <c r="R1026" s="987"/>
      <c r="S1026" s="987"/>
      <c r="T1026" s="987"/>
      <c r="U1026" s="987"/>
      <c r="V1026" s="987"/>
      <c r="W1026" s="987">
        <f t="shared" si="267"/>
        <v>-20.860000000000003</v>
      </c>
      <c r="X1026" s="987"/>
      <c r="Y1026" s="987"/>
      <c r="Z1026" s="987">
        <f t="shared" si="260"/>
        <v>0</v>
      </c>
      <c r="AA1026" s="987"/>
      <c r="AB1026" s="987">
        <f t="shared" si="272"/>
        <v>-17.380000000000003</v>
      </c>
      <c r="AC1026" s="987">
        <f t="shared" si="272"/>
        <v>0</v>
      </c>
      <c r="AD1026" s="987">
        <f t="shared" si="272"/>
        <v>0</v>
      </c>
      <c r="AE1026" s="987">
        <f t="shared" si="272"/>
        <v>0</v>
      </c>
      <c r="AF1026" s="987">
        <f t="shared" si="272"/>
        <v>0</v>
      </c>
      <c r="AG1026" s="987">
        <f t="shared" si="272"/>
        <v>0</v>
      </c>
      <c r="AH1026" s="987">
        <f t="shared" si="272"/>
        <v>0</v>
      </c>
      <c r="AI1026" s="987">
        <f t="shared" si="272"/>
        <v>0</v>
      </c>
      <c r="AJ1026" s="987">
        <f t="shared" si="272"/>
        <v>0</v>
      </c>
      <c r="AK1026" s="987">
        <f t="shared" si="272"/>
        <v>0</v>
      </c>
      <c r="AL1026" s="987">
        <f t="shared" si="273"/>
        <v>0</v>
      </c>
      <c r="AM1026" s="987">
        <f t="shared" si="273"/>
        <v>0</v>
      </c>
      <c r="AN1026" s="987">
        <f t="shared" si="273"/>
        <v>0</v>
      </c>
      <c r="AO1026" s="987">
        <f t="shared" si="273"/>
        <v>0</v>
      </c>
      <c r="AP1026" s="987">
        <f t="shared" si="273"/>
        <v>0</v>
      </c>
      <c r="AQ1026" s="987">
        <f t="shared" si="273"/>
        <v>0</v>
      </c>
      <c r="AR1026" s="987">
        <f t="shared" si="273"/>
        <v>0</v>
      </c>
    </row>
    <row r="1027" spans="2:44">
      <c r="B1027" s="948">
        <v>586</v>
      </c>
      <c r="C1027" s="950" t="s">
        <v>3522</v>
      </c>
      <c r="D1027" s="951">
        <v>620</v>
      </c>
      <c r="E1027" s="951" t="s">
        <v>4314</v>
      </c>
      <c r="F1027" s="948" t="s">
        <v>5382</v>
      </c>
      <c r="G1027" s="949">
        <v>45091</v>
      </c>
      <c r="H1027" s="948" t="s">
        <v>5383</v>
      </c>
      <c r="I1027" s="948" t="s">
        <v>5051</v>
      </c>
      <c r="J1027" s="948" t="s">
        <v>488</v>
      </c>
      <c r="K1027" s="948" t="s">
        <v>3557</v>
      </c>
      <c r="L1027" s="960">
        <v>54</v>
      </c>
      <c r="M1027" s="987">
        <v>-20.75</v>
      </c>
      <c r="N1027" s="987">
        <v>-4.1500000000000004</v>
      </c>
      <c r="O1027" s="987">
        <f t="shared" si="259"/>
        <v>-24.9</v>
      </c>
      <c r="P1027" s="987" t="s">
        <v>3412</v>
      </c>
      <c r="Q1027" s="987"/>
      <c r="R1027" s="987"/>
      <c r="S1027" s="987"/>
      <c r="T1027" s="987"/>
      <c r="U1027" s="987"/>
      <c r="V1027" s="987"/>
      <c r="W1027" s="987">
        <f t="shared" si="267"/>
        <v>-24.9</v>
      </c>
      <c r="X1027" s="987"/>
      <c r="Y1027" s="987"/>
      <c r="Z1027" s="987">
        <f t="shared" si="260"/>
        <v>0</v>
      </c>
      <c r="AA1027" s="987"/>
      <c r="AB1027" s="987">
        <f t="shared" si="272"/>
        <v>-20.75</v>
      </c>
      <c r="AC1027" s="987">
        <f t="shared" si="272"/>
        <v>0</v>
      </c>
      <c r="AD1027" s="987">
        <f t="shared" si="272"/>
        <v>0</v>
      </c>
      <c r="AE1027" s="987">
        <f t="shared" si="272"/>
        <v>0</v>
      </c>
      <c r="AF1027" s="987">
        <f t="shared" si="272"/>
        <v>0</v>
      </c>
      <c r="AG1027" s="987">
        <f t="shared" si="272"/>
        <v>0</v>
      </c>
      <c r="AH1027" s="987">
        <f t="shared" si="272"/>
        <v>0</v>
      </c>
      <c r="AI1027" s="987">
        <f t="shared" si="272"/>
        <v>0</v>
      </c>
      <c r="AJ1027" s="987">
        <f t="shared" si="272"/>
        <v>0</v>
      </c>
      <c r="AK1027" s="987">
        <f t="shared" si="272"/>
        <v>0</v>
      </c>
      <c r="AL1027" s="987">
        <f t="shared" si="273"/>
        <v>0</v>
      </c>
      <c r="AM1027" s="987">
        <f t="shared" si="273"/>
        <v>0</v>
      </c>
      <c r="AN1027" s="987">
        <f t="shared" si="273"/>
        <v>0</v>
      </c>
      <c r="AO1027" s="987">
        <f t="shared" si="273"/>
        <v>0</v>
      </c>
      <c r="AP1027" s="987">
        <f t="shared" si="273"/>
        <v>0</v>
      </c>
      <c r="AQ1027" s="987">
        <f t="shared" si="273"/>
        <v>0</v>
      </c>
      <c r="AR1027" s="987">
        <f t="shared" si="273"/>
        <v>0</v>
      </c>
    </row>
    <row r="1028" spans="2:44">
      <c r="B1028" s="948">
        <v>587</v>
      </c>
      <c r="C1028" s="950" t="s">
        <v>3522</v>
      </c>
      <c r="D1028" s="951">
        <v>621</v>
      </c>
      <c r="E1028" s="951" t="s">
        <v>4314</v>
      </c>
      <c r="F1028" s="948" t="s">
        <v>5384</v>
      </c>
      <c r="G1028" s="949">
        <v>45097</v>
      </c>
      <c r="H1028" s="948" t="s">
        <v>5385</v>
      </c>
      <c r="I1028" s="948" t="s">
        <v>5051</v>
      </c>
      <c r="J1028" s="948" t="s">
        <v>488</v>
      </c>
      <c r="K1028" s="948" t="s">
        <v>3557</v>
      </c>
      <c r="L1028" s="960">
        <v>54</v>
      </c>
      <c r="M1028" s="987">
        <v>-28.360000000000003</v>
      </c>
      <c r="N1028" s="987">
        <v>-5.67</v>
      </c>
      <c r="O1028" s="987">
        <f t="shared" si="259"/>
        <v>-34.03</v>
      </c>
      <c r="P1028" s="987" t="s">
        <v>3412</v>
      </c>
      <c r="Q1028" s="987"/>
      <c r="R1028" s="987"/>
      <c r="S1028" s="987"/>
      <c r="T1028" s="987"/>
      <c r="U1028" s="987"/>
      <c r="V1028" s="987"/>
      <c r="W1028" s="987">
        <f t="shared" si="267"/>
        <v>-34.03</v>
      </c>
      <c r="X1028" s="987"/>
      <c r="Y1028" s="987"/>
      <c r="Z1028" s="987">
        <f t="shared" si="260"/>
        <v>0</v>
      </c>
      <c r="AA1028" s="987"/>
      <c r="AB1028" s="987">
        <f t="shared" ref="AB1028:AK1037" si="274">IF(AB$6-$L1028=0,$M1028,0)</f>
        <v>-28.360000000000003</v>
      </c>
      <c r="AC1028" s="987">
        <f t="shared" si="274"/>
        <v>0</v>
      </c>
      <c r="AD1028" s="987">
        <f t="shared" si="274"/>
        <v>0</v>
      </c>
      <c r="AE1028" s="987">
        <f t="shared" si="274"/>
        <v>0</v>
      </c>
      <c r="AF1028" s="987">
        <f t="shared" si="274"/>
        <v>0</v>
      </c>
      <c r="AG1028" s="987">
        <f t="shared" si="274"/>
        <v>0</v>
      </c>
      <c r="AH1028" s="987">
        <f t="shared" si="274"/>
        <v>0</v>
      </c>
      <c r="AI1028" s="987">
        <f t="shared" si="274"/>
        <v>0</v>
      </c>
      <c r="AJ1028" s="987">
        <f t="shared" si="274"/>
        <v>0</v>
      </c>
      <c r="AK1028" s="987">
        <f t="shared" si="274"/>
        <v>0</v>
      </c>
      <c r="AL1028" s="987">
        <f t="shared" ref="AL1028:AR1037" si="275">IF(AL$6-$L1028=0,$M1028,0)</f>
        <v>0</v>
      </c>
      <c r="AM1028" s="987">
        <f t="shared" si="275"/>
        <v>0</v>
      </c>
      <c r="AN1028" s="987">
        <f t="shared" si="275"/>
        <v>0</v>
      </c>
      <c r="AO1028" s="987">
        <f t="shared" si="275"/>
        <v>0</v>
      </c>
      <c r="AP1028" s="987">
        <f t="shared" si="275"/>
        <v>0</v>
      </c>
      <c r="AQ1028" s="987">
        <f t="shared" si="275"/>
        <v>0</v>
      </c>
      <c r="AR1028" s="987">
        <f t="shared" si="275"/>
        <v>0</v>
      </c>
    </row>
    <row r="1029" spans="2:44">
      <c r="B1029" s="948">
        <v>588</v>
      </c>
      <c r="C1029" s="950" t="s">
        <v>3522</v>
      </c>
      <c r="D1029" s="951">
        <v>622</v>
      </c>
      <c r="E1029" s="951" t="s">
        <v>4314</v>
      </c>
      <c r="F1029" s="948" t="s">
        <v>5386</v>
      </c>
      <c r="G1029" s="949">
        <v>45119</v>
      </c>
      <c r="H1029" s="948" t="s">
        <v>5387</v>
      </c>
      <c r="I1029" s="948" t="s">
        <v>5051</v>
      </c>
      <c r="J1029" s="948" t="s">
        <v>488</v>
      </c>
      <c r="K1029" s="948" t="s">
        <v>3557</v>
      </c>
      <c r="L1029" s="960">
        <v>54</v>
      </c>
      <c r="M1029" s="987">
        <v>-14.41</v>
      </c>
      <c r="N1029" s="987">
        <v>-2.88</v>
      </c>
      <c r="O1029" s="987">
        <f t="shared" si="259"/>
        <v>-17.29</v>
      </c>
      <c r="P1029" s="987" t="s">
        <v>3411</v>
      </c>
      <c r="Q1029" s="987"/>
      <c r="R1029" s="987"/>
      <c r="S1029" s="987"/>
      <c r="T1029" s="987"/>
      <c r="U1029" s="987"/>
      <c r="V1029" s="987"/>
      <c r="W1029" s="987">
        <f t="shared" si="267"/>
        <v>-17.29</v>
      </c>
      <c r="X1029" s="987"/>
      <c r="Y1029" s="987"/>
      <c r="Z1029" s="987">
        <f t="shared" si="260"/>
        <v>0</v>
      </c>
      <c r="AA1029" s="987"/>
      <c r="AB1029" s="987">
        <f t="shared" si="274"/>
        <v>-14.41</v>
      </c>
      <c r="AC1029" s="987">
        <f t="shared" si="274"/>
        <v>0</v>
      </c>
      <c r="AD1029" s="987">
        <f t="shared" si="274"/>
        <v>0</v>
      </c>
      <c r="AE1029" s="987">
        <f t="shared" si="274"/>
        <v>0</v>
      </c>
      <c r="AF1029" s="987">
        <f t="shared" si="274"/>
        <v>0</v>
      </c>
      <c r="AG1029" s="987">
        <f t="shared" si="274"/>
        <v>0</v>
      </c>
      <c r="AH1029" s="987">
        <f t="shared" si="274"/>
        <v>0</v>
      </c>
      <c r="AI1029" s="987">
        <f t="shared" si="274"/>
        <v>0</v>
      </c>
      <c r="AJ1029" s="987">
        <f t="shared" si="274"/>
        <v>0</v>
      </c>
      <c r="AK1029" s="987">
        <f t="shared" si="274"/>
        <v>0</v>
      </c>
      <c r="AL1029" s="987">
        <f t="shared" si="275"/>
        <v>0</v>
      </c>
      <c r="AM1029" s="987">
        <f t="shared" si="275"/>
        <v>0</v>
      </c>
      <c r="AN1029" s="987">
        <f t="shared" si="275"/>
        <v>0</v>
      </c>
      <c r="AO1029" s="987">
        <f t="shared" si="275"/>
        <v>0</v>
      </c>
      <c r="AP1029" s="987">
        <f t="shared" si="275"/>
        <v>0</v>
      </c>
      <c r="AQ1029" s="987">
        <f t="shared" si="275"/>
        <v>0</v>
      </c>
      <c r="AR1029" s="987">
        <f t="shared" si="275"/>
        <v>0</v>
      </c>
    </row>
    <row r="1030" spans="2:44">
      <c r="B1030" s="948">
        <v>589</v>
      </c>
      <c r="C1030" s="950" t="s">
        <v>3522</v>
      </c>
      <c r="D1030" s="951">
        <v>623</v>
      </c>
      <c r="E1030" s="951" t="s">
        <v>4314</v>
      </c>
      <c r="F1030" s="948" t="s">
        <v>5388</v>
      </c>
      <c r="G1030" s="949">
        <v>45126</v>
      </c>
      <c r="H1030" s="948" t="s">
        <v>5389</v>
      </c>
      <c r="I1030" s="948" t="s">
        <v>5051</v>
      </c>
      <c r="J1030" s="948" t="s">
        <v>488</v>
      </c>
      <c r="K1030" s="948" t="s">
        <v>3557</v>
      </c>
      <c r="L1030" s="960">
        <v>54</v>
      </c>
      <c r="M1030" s="987">
        <v>-26.2</v>
      </c>
      <c r="N1030" s="987">
        <v>-5.24</v>
      </c>
      <c r="O1030" s="987">
        <f t="shared" si="259"/>
        <v>-31.439999999999998</v>
      </c>
      <c r="P1030" s="987" t="s">
        <v>3411</v>
      </c>
      <c r="Q1030" s="987"/>
      <c r="R1030" s="987"/>
      <c r="S1030" s="987"/>
      <c r="T1030" s="987"/>
      <c r="U1030" s="987"/>
      <c r="V1030" s="987"/>
      <c r="W1030" s="987">
        <f t="shared" si="267"/>
        <v>-31.439999999999998</v>
      </c>
      <c r="X1030" s="987"/>
      <c r="Y1030" s="987"/>
      <c r="Z1030" s="987">
        <f t="shared" si="260"/>
        <v>0</v>
      </c>
      <c r="AA1030" s="987"/>
      <c r="AB1030" s="987">
        <f t="shared" si="274"/>
        <v>-26.2</v>
      </c>
      <c r="AC1030" s="987">
        <f t="shared" si="274"/>
        <v>0</v>
      </c>
      <c r="AD1030" s="987">
        <f t="shared" si="274"/>
        <v>0</v>
      </c>
      <c r="AE1030" s="987">
        <f t="shared" si="274"/>
        <v>0</v>
      </c>
      <c r="AF1030" s="987">
        <f t="shared" si="274"/>
        <v>0</v>
      </c>
      <c r="AG1030" s="987">
        <f t="shared" si="274"/>
        <v>0</v>
      </c>
      <c r="AH1030" s="987">
        <f t="shared" si="274"/>
        <v>0</v>
      </c>
      <c r="AI1030" s="987">
        <f t="shared" si="274"/>
        <v>0</v>
      </c>
      <c r="AJ1030" s="987">
        <f t="shared" si="274"/>
        <v>0</v>
      </c>
      <c r="AK1030" s="987">
        <f t="shared" si="274"/>
        <v>0</v>
      </c>
      <c r="AL1030" s="987">
        <f t="shared" si="275"/>
        <v>0</v>
      </c>
      <c r="AM1030" s="987">
        <f t="shared" si="275"/>
        <v>0</v>
      </c>
      <c r="AN1030" s="987">
        <f t="shared" si="275"/>
        <v>0</v>
      </c>
      <c r="AO1030" s="987">
        <f t="shared" si="275"/>
        <v>0</v>
      </c>
      <c r="AP1030" s="987">
        <f t="shared" si="275"/>
        <v>0</v>
      </c>
      <c r="AQ1030" s="987">
        <f t="shared" si="275"/>
        <v>0</v>
      </c>
      <c r="AR1030" s="987">
        <f t="shared" si="275"/>
        <v>0</v>
      </c>
    </row>
    <row r="1031" spans="2:44">
      <c r="B1031" s="948">
        <v>590</v>
      </c>
      <c r="C1031" s="950" t="s">
        <v>3522</v>
      </c>
      <c r="D1031" s="951">
        <v>624</v>
      </c>
      <c r="E1031" s="951" t="s">
        <v>4314</v>
      </c>
      <c r="F1031" s="948" t="s">
        <v>5390</v>
      </c>
      <c r="G1031" s="949">
        <v>45135</v>
      </c>
      <c r="H1031" s="948" t="s">
        <v>5391</v>
      </c>
      <c r="I1031" s="948" t="s">
        <v>5051</v>
      </c>
      <c r="J1031" s="948" t="s">
        <v>488</v>
      </c>
      <c r="K1031" s="948" t="s">
        <v>3557</v>
      </c>
      <c r="L1031" s="960">
        <v>54</v>
      </c>
      <c r="M1031" s="987">
        <v>-10.5</v>
      </c>
      <c r="N1031" s="987">
        <v>-2.1</v>
      </c>
      <c r="O1031" s="987">
        <f t="shared" si="259"/>
        <v>-12.6</v>
      </c>
      <c r="P1031" s="987" t="s">
        <v>3409</v>
      </c>
      <c r="Q1031" s="987"/>
      <c r="R1031" s="987"/>
      <c r="S1031" s="987"/>
      <c r="T1031" s="987"/>
      <c r="U1031" s="987"/>
      <c r="V1031" s="987"/>
      <c r="W1031" s="987">
        <f t="shared" si="267"/>
        <v>-12.6</v>
      </c>
      <c r="X1031" s="987"/>
      <c r="Y1031" s="987"/>
      <c r="Z1031" s="987">
        <f t="shared" si="260"/>
        <v>0</v>
      </c>
      <c r="AA1031" s="987"/>
      <c r="AB1031" s="987">
        <f t="shared" si="274"/>
        <v>-10.5</v>
      </c>
      <c r="AC1031" s="987">
        <f t="shared" si="274"/>
        <v>0</v>
      </c>
      <c r="AD1031" s="987">
        <f t="shared" si="274"/>
        <v>0</v>
      </c>
      <c r="AE1031" s="987">
        <f t="shared" si="274"/>
        <v>0</v>
      </c>
      <c r="AF1031" s="987">
        <f t="shared" si="274"/>
        <v>0</v>
      </c>
      <c r="AG1031" s="987">
        <f t="shared" si="274"/>
        <v>0</v>
      </c>
      <c r="AH1031" s="987">
        <f t="shared" si="274"/>
        <v>0</v>
      </c>
      <c r="AI1031" s="987">
        <f t="shared" si="274"/>
        <v>0</v>
      </c>
      <c r="AJ1031" s="987">
        <f t="shared" si="274"/>
        <v>0</v>
      </c>
      <c r="AK1031" s="987">
        <f t="shared" si="274"/>
        <v>0</v>
      </c>
      <c r="AL1031" s="987">
        <f t="shared" si="275"/>
        <v>0</v>
      </c>
      <c r="AM1031" s="987">
        <f t="shared" si="275"/>
        <v>0</v>
      </c>
      <c r="AN1031" s="987">
        <f t="shared" si="275"/>
        <v>0</v>
      </c>
      <c r="AO1031" s="987">
        <f t="shared" si="275"/>
        <v>0</v>
      </c>
      <c r="AP1031" s="987">
        <f t="shared" si="275"/>
        <v>0</v>
      </c>
      <c r="AQ1031" s="987">
        <f t="shared" si="275"/>
        <v>0</v>
      </c>
      <c r="AR1031" s="987">
        <f t="shared" si="275"/>
        <v>0</v>
      </c>
    </row>
    <row r="1032" spans="2:44">
      <c r="B1032" s="948">
        <v>591</v>
      </c>
      <c r="C1032" s="950" t="s">
        <v>3522</v>
      </c>
      <c r="D1032" s="951">
        <v>625</v>
      </c>
      <c r="E1032" s="951" t="s">
        <v>4314</v>
      </c>
      <c r="F1032" s="948" t="s">
        <v>5392</v>
      </c>
      <c r="G1032" s="949">
        <v>45147</v>
      </c>
      <c r="H1032" s="948" t="s">
        <v>5393</v>
      </c>
      <c r="I1032" s="948" t="s">
        <v>5051</v>
      </c>
      <c r="J1032" s="948" t="s">
        <v>488</v>
      </c>
      <c r="K1032" s="948" t="s">
        <v>3557</v>
      </c>
      <c r="L1032" s="960">
        <v>54</v>
      </c>
      <c r="M1032" s="987">
        <v>-14.65</v>
      </c>
      <c r="N1032" s="987">
        <v>-2.93</v>
      </c>
      <c r="O1032" s="987">
        <f t="shared" ref="O1032:O1095" si="276">M1032+N1032</f>
        <v>-17.580000000000002</v>
      </c>
      <c r="P1032" s="987" t="s">
        <v>3409</v>
      </c>
      <c r="Q1032" s="987"/>
      <c r="R1032" s="987"/>
      <c r="S1032" s="987"/>
      <c r="T1032" s="987"/>
      <c r="U1032" s="987"/>
      <c r="V1032" s="987"/>
      <c r="W1032" s="987">
        <f t="shared" si="267"/>
        <v>-17.580000000000002</v>
      </c>
      <c r="X1032" s="987"/>
      <c r="Y1032" s="987"/>
      <c r="Z1032" s="987">
        <f t="shared" ref="Z1032:Z1095" si="277">O1032-SUM(T1032:Y1032)+S1032+R1032</f>
        <v>0</v>
      </c>
      <c r="AA1032" s="987"/>
      <c r="AB1032" s="987">
        <f t="shared" si="274"/>
        <v>-14.65</v>
      </c>
      <c r="AC1032" s="987">
        <f t="shared" si="274"/>
        <v>0</v>
      </c>
      <c r="AD1032" s="987">
        <f t="shared" si="274"/>
        <v>0</v>
      </c>
      <c r="AE1032" s="987">
        <f t="shared" si="274"/>
        <v>0</v>
      </c>
      <c r="AF1032" s="987">
        <f t="shared" si="274"/>
        <v>0</v>
      </c>
      <c r="AG1032" s="987">
        <f t="shared" si="274"/>
        <v>0</v>
      </c>
      <c r="AH1032" s="987">
        <f t="shared" si="274"/>
        <v>0</v>
      </c>
      <c r="AI1032" s="987">
        <f t="shared" si="274"/>
        <v>0</v>
      </c>
      <c r="AJ1032" s="987">
        <f t="shared" si="274"/>
        <v>0</v>
      </c>
      <c r="AK1032" s="987">
        <f t="shared" si="274"/>
        <v>0</v>
      </c>
      <c r="AL1032" s="987">
        <f t="shared" si="275"/>
        <v>0</v>
      </c>
      <c r="AM1032" s="987">
        <f t="shared" si="275"/>
        <v>0</v>
      </c>
      <c r="AN1032" s="987">
        <f t="shared" si="275"/>
        <v>0</v>
      </c>
      <c r="AO1032" s="987">
        <f t="shared" si="275"/>
        <v>0</v>
      </c>
      <c r="AP1032" s="987">
        <f t="shared" si="275"/>
        <v>0</v>
      </c>
      <c r="AQ1032" s="987">
        <f t="shared" si="275"/>
        <v>0</v>
      </c>
      <c r="AR1032" s="987">
        <f t="shared" si="275"/>
        <v>0</v>
      </c>
    </row>
    <row r="1033" spans="2:44">
      <c r="B1033" s="948">
        <v>592</v>
      </c>
      <c r="C1033" s="950" t="s">
        <v>3522</v>
      </c>
      <c r="D1033" s="951">
        <v>626</v>
      </c>
      <c r="E1033" s="951" t="s">
        <v>4314</v>
      </c>
      <c r="F1033" s="948" t="s">
        <v>5394</v>
      </c>
      <c r="G1033" s="949">
        <v>45149</v>
      </c>
      <c r="H1033" s="948" t="s">
        <v>5395</v>
      </c>
      <c r="I1033" s="948" t="s">
        <v>5051</v>
      </c>
      <c r="J1033" s="948" t="s">
        <v>488</v>
      </c>
      <c r="K1033" s="948" t="s">
        <v>3557</v>
      </c>
      <c r="L1033" s="960">
        <v>54</v>
      </c>
      <c r="M1033" s="987">
        <v>-11.97</v>
      </c>
      <c r="N1033" s="987">
        <v>-2.3899999999999997</v>
      </c>
      <c r="O1033" s="987">
        <f t="shared" si="276"/>
        <v>-14.36</v>
      </c>
      <c r="P1033" s="987" t="s">
        <v>3405</v>
      </c>
      <c r="Q1033" s="987"/>
      <c r="R1033" s="987"/>
      <c r="S1033" s="987"/>
      <c r="T1033" s="987"/>
      <c r="U1033" s="987"/>
      <c r="V1033" s="987"/>
      <c r="W1033" s="987">
        <f t="shared" si="267"/>
        <v>-14.36</v>
      </c>
      <c r="X1033" s="987"/>
      <c r="Y1033" s="987"/>
      <c r="Z1033" s="987">
        <f t="shared" si="277"/>
        <v>0</v>
      </c>
      <c r="AA1033" s="987"/>
      <c r="AB1033" s="987">
        <f t="shared" si="274"/>
        <v>-11.97</v>
      </c>
      <c r="AC1033" s="987">
        <f t="shared" si="274"/>
        <v>0</v>
      </c>
      <c r="AD1033" s="987">
        <f t="shared" si="274"/>
        <v>0</v>
      </c>
      <c r="AE1033" s="987">
        <f t="shared" si="274"/>
        <v>0</v>
      </c>
      <c r="AF1033" s="987">
        <f t="shared" si="274"/>
        <v>0</v>
      </c>
      <c r="AG1033" s="987">
        <f t="shared" si="274"/>
        <v>0</v>
      </c>
      <c r="AH1033" s="987">
        <f t="shared" si="274"/>
        <v>0</v>
      </c>
      <c r="AI1033" s="987">
        <f t="shared" si="274"/>
        <v>0</v>
      </c>
      <c r="AJ1033" s="987">
        <f t="shared" si="274"/>
        <v>0</v>
      </c>
      <c r="AK1033" s="987">
        <f t="shared" si="274"/>
        <v>0</v>
      </c>
      <c r="AL1033" s="987">
        <f t="shared" si="275"/>
        <v>0</v>
      </c>
      <c r="AM1033" s="987">
        <f t="shared" si="275"/>
        <v>0</v>
      </c>
      <c r="AN1033" s="987">
        <f t="shared" si="275"/>
        <v>0</v>
      </c>
      <c r="AO1033" s="987">
        <f t="shared" si="275"/>
        <v>0</v>
      </c>
      <c r="AP1033" s="987">
        <f t="shared" si="275"/>
        <v>0</v>
      </c>
      <c r="AQ1033" s="987">
        <f t="shared" si="275"/>
        <v>0</v>
      </c>
      <c r="AR1033" s="987">
        <f t="shared" si="275"/>
        <v>0</v>
      </c>
    </row>
    <row r="1034" spans="2:44">
      <c r="B1034" s="948">
        <v>593</v>
      </c>
      <c r="C1034" s="950" t="s">
        <v>3522</v>
      </c>
      <c r="D1034" s="951">
        <v>627</v>
      </c>
      <c r="E1034" s="951" t="s">
        <v>4314</v>
      </c>
      <c r="F1034" s="948" t="s">
        <v>5396</v>
      </c>
      <c r="G1034" s="949">
        <v>45149</v>
      </c>
      <c r="H1034" s="948" t="s">
        <v>5397</v>
      </c>
      <c r="I1034" s="948" t="s">
        <v>5051</v>
      </c>
      <c r="J1034" s="948" t="s">
        <v>488</v>
      </c>
      <c r="K1034" s="948" t="s">
        <v>3557</v>
      </c>
      <c r="L1034" s="960">
        <v>54</v>
      </c>
      <c r="M1034" s="987">
        <v>-55.2</v>
      </c>
      <c r="N1034" s="987">
        <v>-11.040000000000001</v>
      </c>
      <c r="O1034" s="987">
        <f t="shared" si="276"/>
        <v>-66.240000000000009</v>
      </c>
      <c r="P1034" s="987" t="s">
        <v>3405</v>
      </c>
      <c r="Q1034" s="987"/>
      <c r="R1034" s="987"/>
      <c r="S1034" s="987"/>
      <c r="T1034" s="987"/>
      <c r="U1034" s="987"/>
      <c r="V1034" s="987"/>
      <c r="W1034" s="987">
        <f t="shared" si="267"/>
        <v>-66.240000000000009</v>
      </c>
      <c r="X1034" s="987"/>
      <c r="Y1034" s="987"/>
      <c r="Z1034" s="987">
        <f t="shared" si="277"/>
        <v>0</v>
      </c>
      <c r="AA1034" s="987"/>
      <c r="AB1034" s="987">
        <f t="shared" si="274"/>
        <v>-55.2</v>
      </c>
      <c r="AC1034" s="987">
        <f t="shared" si="274"/>
        <v>0</v>
      </c>
      <c r="AD1034" s="987">
        <f t="shared" si="274"/>
        <v>0</v>
      </c>
      <c r="AE1034" s="987">
        <f t="shared" si="274"/>
        <v>0</v>
      </c>
      <c r="AF1034" s="987">
        <f t="shared" si="274"/>
        <v>0</v>
      </c>
      <c r="AG1034" s="987">
        <f t="shared" si="274"/>
        <v>0</v>
      </c>
      <c r="AH1034" s="987">
        <f t="shared" si="274"/>
        <v>0</v>
      </c>
      <c r="AI1034" s="987">
        <f t="shared" si="274"/>
        <v>0</v>
      </c>
      <c r="AJ1034" s="987">
        <f t="shared" si="274"/>
        <v>0</v>
      </c>
      <c r="AK1034" s="987">
        <f t="shared" si="274"/>
        <v>0</v>
      </c>
      <c r="AL1034" s="987">
        <f t="shared" si="275"/>
        <v>0</v>
      </c>
      <c r="AM1034" s="987">
        <f t="shared" si="275"/>
        <v>0</v>
      </c>
      <c r="AN1034" s="987">
        <f t="shared" si="275"/>
        <v>0</v>
      </c>
      <c r="AO1034" s="987">
        <f t="shared" si="275"/>
        <v>0</v>
      </c>
      <c r="AP1034" s="987">
        <f t="shared" si="275"/>
        <v>0</v>
      </c>
      <c r="AQ1034" s="987">
        <f t="shared" si="275"/>
        <v>0</v>
      </c>
      <c r="AR1034" s="987">
        <f t="shared" si="275"/>
        <v>0</v>
      </c>
    </row>
    <row r="1035" spans="2:44">
      <c r="B1035" s="948">
        <v>594</v>
      </c>
      <c r="C1035" s="950" t="s">
        <v>3522</v>
      </c>
      <c r="D1035" s="951">
        <v>628</v>
      </c>
      <c r="E1035" s="951" t="s">
        <v>4314</v>
      </c>
      <c r="F1035" s="948" t="s">
        <v>5398</v>
      </c>
      <c r="G1035" s="949">
        <v>45152</v>
      </c>
      <c r="H1035" s="948" t="s">
        <v>5399</v>
      </c>
      <c r="I1035" s="948" t="s">
        <v>5051</v>
      </c>
      <c r="J1035" s="948" t="s">
        <v>488</v>
      </c>
      <c r="K1035" s="948" t="s">
        <v>3557</v>
      </c>
      <c r="L1035" s="960">
        <v>54</v>
      </c>
      <c r="M1035" s="987">
        <v>-8.9499999999999993</v>
      </c>
      <c r="N1035" s="987">
        <v>-1.7899999999999998</v>
      </c>
      <c r="O1035" s="987">
        <f t="shared" si="276"/>
        <v>-10.739999999999998</v>
      </c>
      <c r="P1035" s="987" t="s">
        <v>3405</v>
      </c>
      <c r="Q1035" s="987"/>
      <c r="R1035" s="987"/>
      <c r="S1035" s="987"/>
      <c r="T1035" s="987"/>
      <c r="U1035" s="987"/>
      <c r="V1035" s="987"/>
      <c r="W1035" s="987">
        <f t="shared" si="267"/>
        <v>-10.739999999999998</v>
      </c>
      <c r="X1035" s="987"/>
      <c r="Y1035" s="987"/>
      <c r="Z1035" s="987">
        <f t="shared" si="277"/>
        <v>0</v>
      </c>
      <c r="AA1035" s="987"/>
      <c r="AB1035" s="987">
        <f t="shared" si="274"/>
        <v>-8.9499999999999993</v>
      </c>
      <c r="AC1035" s="987">
        <f t="shared" si="274"/>
        <v>0</v>
      </c>
      <c r="AD1035" s="987">
        <f t="shared" si="274"/>
        <v>0</v>
      </c>
      <c r="AE1035" s="987">
        <f t="shared" si="274"/>
        <v>0</v>
      </c>
      <c r="AF1035" s="987">
        <f t="shared" si="274"/>
        <v>0</v>
      </c>
      <c r="AG1035" s="987">
        <f t="shared" si="274"/>
        <v>0</v>
      </c>
      <c r="AH1035" s="987">
        <f t="shared" si="274"/>
        <v>0</v>
      </c>
      <c r="AI1035" s="987">
        <f t="shared" si="274"/>
        <v>0</v>
      </c>
      <c r="AJ1035" s="987">
        <f t="shared" si="274"/>
        <v>0</v>
      </c>
      <c r="AK1035" s="987">
        <f t="shared" si="274"/>
        <v>0</v>
      </c>
      <c r="AL1035" s="987">
        <f t="shared" si="275"/>
        <v>0</v>
      </c>
      <c r="AM1035" s="987">
        <f t="shared" si="275"/>
        <v>0</v>
      </c>
      <c r="AN1035" s="987">
        <f t="shared" si="275"/>
        <v>0</v>
      </c>
      <c r="AO1035" s="987">
        <f t="shared" si="275"/>
        <v>0</v>
      </c>
      <c r="AP1035" s="987">
        <f t="shared" si="275"/>
        <v>0</v>
      </c>
      <c r="AQ1035" s="987">
        <f t="shared" si="275"/>
        <v>0</v>
      </c>
      <c r="AR1035" s="987">
        <f t="shared" si="275"/>
        <v>0</v>
      </c>
    </row>
    <row r="1036" spans="2:44">
      <c r="B1036" s="948">
        <v>595</v>
      </c>
      <c r="C1036" s="950" t="s">
        <v>3522</v>
      </c>
      <c r="D1036" s="951">
        <v>629</v>
      </c>
      <c r="E1036" s="951" t="s">
        <v>4314</v>
      </c>
      <c r="F1036" s="948" t="s">
        <v>5400</v>
      </c>
      <c r="G1036" s="949">
        <v>45159</v>
      </c>
      <c r="H1036" s="948" t="s">
        <v>5401</v>
      </c>
      <c r="I1036" s="948" t="s">
        <v>5051</v>
      </c>
      <c r="J1036" s="948" t="s">
        <v>488</v>
      </c>
      <c r="K1036" s="948" t="s">
        <v>3557</v>
      </c>
      <c r="L1036" s="960">
        <v>54</v>
      </c>
      <c r="M1036" s="987">
        <v>-5.74</v>
      </c>
      <c r="N1036" s="987">
        <v>-1.1499999999999999</v>
      </c>
      <c r="O1036" s="987">
        <f t="shared" si="276"/>
        <v>-6.8900000000000006</v>
      </c>
      <c r="P1036" s="987" t="s">
        <v>3405</v>
      </c>
      <c r="Q1036" s="987"/>
      <c r="R1036" s="987"/>
      <c r="S1036" s="987"/>
      <c r="T1036" s="987"/>
      <c r="U1036" s="987"/>
      <c r="V1036" s="987"/>
      <c r="W1036" s="987">
        <f t="shared" si="267"/>
        <v>-6.8900000000000006</v>
      </c>
      <c r="X1036" s="987"/>
      <c r="Y1036" s="987"/>
      <c r="Z1036" s="987">
        <f t="shared" si="277"/>
        <v>0</v>
      </c>
      <c r="AA1036" s="987"/>
      <c r="AB1036" s="987">
        <f t="shared" si="274"/>
        <v>-5.74</v>
      </c>
      <c r="AC1036" s="987">
        <f t="shared" si="274"/>
        <v>0</v>
      </c>
      <c r="AD1036" s="987">
        <f t="shared" si="274"/>
        <v>0</v>
      </c>
      <c r="AE1036" s="987">
        <f t="shared" si="274"/>
        <v>0</v>
      </c>
      <c r="AF1036" s="987">
        <f t="shared" si="274"/>
        <v>0</v>
      </c>
      <c r="AG1036" s="987">
        <f t="shared" si="274"/>
        <v>0</v>
      </c>
      <c r="AH1036" s="987">
        <f t="shared" si="274"/>
        <v>0</v>
      </c>
      <c r="AI1036" s="987">
        <f t="shared" si="274"/>
        <v>0</v>
      </c>
      <c r="AJ1036" s="987">
        <f t="shared" si="274"/>
        <v>0</v>
      </c>
      <c r="AK1036" s="987">
        <f t="shared" si="274"/>
        <v>0</v>
      </c>
      <c r="AL1036" s="987">
        <f t="shared" si="275"/>
        <v>0</v>
      </c>
      <c r="AM1036" s="987">
        <f t="shared" si="275"/>
        <v>0</v>
      </c>
      <c r="AN1036" s="987">
        <f t="shared" si="275"/>
        <v>0</v>
      </c>
      <c r="AO1036" s="987">
        <f t="shared" si="275"/>
        <v>0</v>
      </c>
      <c r="AP1036" s="987">
        <f t="shared" si="275"/>
        <v>0</v>
      </c>
      <c r="AQ1036" s="987">
        <f t="shared" si="275"/>
        <v>0</v>
      </c>
      <c r="AR1036" s="987">
        <f t="shared" si="275"/>
        <v>0</v>
      </c>
    </row>
    <row r="1037" spans="2:44">
      <c r="B1037" s="948">
        <v>596</v>
      </c>
      <c r="C1037" s="950" t="s">
        <v>3522</v>
      </c>
      <c r="D1037" s="951">
        <v>630</v>
      </c>
      <c r="E1037" s="951" t="s">
        <v>4314</v>
      </c>
      <c r="F1037" s="948" t="s">
        <v>5402</v>
      </c>
      <c r="G1037" s="949">
        <v>45163</v>
      </c>
      <c r="H1037" s="948" t="s">
        <v>5403</v>
      </c>
      <c r="I1037" s="948" t="s">
        <v>5051</v>
      </c>
      <c r="J1037" s="948" t="s">
        <v>488</v>
      </c>
      <c r="K1037" s="948" t="s">
        <v>3557</v>
      </c>
      <c r="L1037" s="960">
        <v>54</v>
      </c>
      <c r="M1037" s="987">
        <v>-12.36</v>
      </c>
      <c r="N1037" s="987">
        <v>-2.4699999999999998</v>
      </c>
      <c r="O1037" s="987">
        <f t="shared" si="276"/>
        <v>-14.829999999999998</v>
      </c>
      <c r="P1037" s="987" t="s">
        <v>3405</v>
      </c>
      <c r="Q1037" s="987"/>
      <c r="R1037" s="987"/>
      <c r="S1037" s="987"/>
      <c r="T1037" s="987"/>
      <c r="U1037" s="987"/>
      <c r="V1037" s="987"/>
      <c r="W1037" s="987">
        <f t="shared" si="267"/>
        <v>-14.829999999999998</v>
      </c>
      <c r="X1037" s="987"/>
      <c r="Y1037" s="987"/>
      <c r="Z1037" s="987">
        <f t="shared" si="277"/>
        <v>0</v>
      </c>
      <c r="AA1037" s="987"/>
      <c r="AB1037" s="987">
        <f t="shared" si="274"/>
        <v>-12.36</v>
      </c>
      <c r="AC1037" s="987">
        <f t="shared" si="274"/>
        <v>0</v>
      </c>
      <c r="AD1037" s="987">
        <f t="shared" si="274"/>
        <v>0</v>
      </c>
      <c r="AE1037" s="987">
        <f t="shared" si="274"/>
        <v>0</v>
      </c>
      <c r="AF1037" s="987">
        <f t="shared" si="274"/>
        <v>0</v>
      </c>
      <c r="AG1037" s="987">
        <f t="shared" si="274"/>
        <v>0</v>
      </c>
      <c r="AH1037" s="987">
        <f t="shared" si="274"/>
        <v>0</v>
      </c>
      <c r="AI1037" s="987">
        <f t="shared" si="274"/>
        <v>0</v>
      </c>
      <c r="AJ1037" s="987">
        <f t="shared" si="274"/>
        <v>0</v>
      </c>
      <c r="AK1037" s="987">
        <f t="shared" si="274"/>
        <v>0</v>
      </c>
      <c r="AL1037" s="987">
        <f t="shared" si="275"/>
        <v>0</v>
      </c>
      <c r="AM1037" s="987">
        <f t="shared" si="275"/>
        <v>0</v>
      </c>
      <c r="AN1037" s="987">
        <f t="shared" si="275"/>
        <v>0</v>
      </c>
      <c r="AO1037" s="987">
        <f t="shared" si="275"/>
        <v>0</v>
      </c>
      <c r="AP1037" s="987">
        <f t="shared" si="275"/>
        <v>0</v>
      </c>
      <c r="AQ1037" s="987">
        <f t="shared" si="275"/>
        <v>0</v>
      </c>
      <c r="AR1037" s="987">
        <f t="shared" si="275"/>
        <v>0</v>
      </c>
    </row>
    <row r="1038" spans="2:44">
      <c r="B1038" s="948">
        <v>597</v>
      </c>
      <c r="C1038" s="950" t="s">
        <v>3522</v>
      </c>
      <c r="D1038" s="951">
        <v>631</v>
      </c>
      <c r="E1038" s="951" t="s">
        <v>4314</v>
      </c>
      <c r="F1038" s="948" t="s">
        <v>5404</v>
      </c>
      <c r="G1038" s="949">
        <v>45164</v>
      </c>
      <c r="H1038" s="948" t="s">
        <v>5405</v>
      </c>
      <c r="I1038" s="948" t="s">
        <v>5051</v>
      </c>
      <c r="J1038" s="948" t="s">
        <v>488</v>
      </c>
      <c r="K1038" s="948" t="s">
        <v>3557</v>
      </c>
      <c r="L1038" s="960">
        <v>54</v>
      </c>
      <c r="M1038" s="987">
        <v>-139.15</v>
      </c>
      <c r="N1038" s="987">
        <v>-27.830000000000002</v>
      </c>
      <c r="O1038" s="987">
        <f t="shared" si="276"/>
        <v>-166.98000000000002</v>
      </c>
      <c r="P1038" s="987" t="s">
        <v>3405</v>
      </c>
      <c r="Q1038" s="987"/>
      <c r="R1038" s="987"/>
      <c r="S1038" s="987"/>
      <c r="T1038" s="987"/>
      <c r="U1038" s="987"/>
      <c r="V1038" s="987"/>
      <c r="W1038" s="987">
        <f t="shared" si="267"/>
        <v>-166.98000000000002</v>
      </c>
      <c r="X1038" s="987"/>
      <c r="Y1038" s="987"/>
      <c r="Z1038" s="987">
        <f t="shared" si="277"/>
        <v>0</v>
      </c>
      <c r="AA1038" s="987"/>
      <c r="AB1038" s="987">
        <f t="shared" ref="AB1038:AK1047" si="278">IF(AB$6-$L1038=0,$M1038,0)</f>
        <v>-139.15</v>
      </c>
      <c r="AC1038" s="987">
        <f t="shared" si="278"/>
        <v>0</v>
      </c>
      <c r="AD1038" s="987">
        <f t="shared" si="278"/>
        <v>0</v>
      </c>
      <c r="AE1038" s="987">
        <f t="shared" si="278"/>
        <v>0</v>
      </c>
      <c r="AF1038" s="987">
        <f t="shared" si="278"/>
        <v>0</v>
      </c>
      <c r="AG1038" s="987">
        <f t="shared" si="278"/>
        <v>0</v>
      </c>
      <c r="AH1038" s="987">
        <f t="shared" si="278"/>
        <v>0</v>
      </c>
      <c r="AI1038" s="987">
        <f t="shared" si="278"/>
        <v>0</v>
      </c>
      <c r="AJ1038" s="987">
        <f t="shared" si="278"/>
        <v>0</v>
      </c>
      <c r="AK1038" s="987">
        <f t="shared" si="278"/>
        <v>0</v>
      </c>
      <c r="AL1038" s="987">
        <f t="shared" ref="AL1038:AR1047" si="279">IF(AL$6-$L1038=0,$M1038,0)</f>
        <v>0</v>
      </c>
      <c r="AM1038" s="987">
        <f t="shared" si="279"/>
        <v>0</v>
      </c>
      <c r="AN1038" s="987">
        <f t="shared" si="279"/>
        <v>0</v>
      </c>
      <c r="AO1038" s="987">
        <f t="shared" si="279"/>
        <v>0</v>
      </c>
      <c r="AP1038" s="987">
        <f t="shared" si="279"/>
        <v>0</v>
      </c>
      <c r="AQ1038" s="987">
        <f t="shared" si="279"/>
        <v>0</v>
      </c>
      <c r="AR1038" s="987">
        <f t="shared" si="279"/>
        <v>0</v>
      </c>
    </row>
    <row r="1039" spans="2:44">
      <c r="B1039" s="948">
        <v>611</v>
      </c>
      <c r="C1039" s="950" t="s">
        <v>3522</v>
      </c>
      <c r="D1039" s="951">
        <v>645</v>
      </c>
      <c r="E1039" s="951" t="s">
        <v>3538</v>
      </c>
      <c r="F1039" s="948" t="s">
        <v>5406</v>
      </c>
      <c r="G1039" s="949">
        <v>45082</v>
      </c>
      <c r="H1039" s="948" t="s">
        <v>5407</v>
      </c>
      <c r="I1039" s="948" t="s">
        <v>5051</v>
      </c>
      <c r="J1039" s="948" t="s">
        <v>488</v>
      </c>
      <c r="K1039" s="948" t="s">
        <v>3557</v>
      </c>
      <c r="L1039" s="960">
        <v>54</v>
      </c>
      <c r="M1039" s="987">
        <v>13.52</v>
      </c>
      <c r="N1039" s="987">
        <v>2.7</v>
      </c>
      <c r="O1039" s="987">
        <f t="shared" si="276"/>
        <v>16.22</v>
      </c>
      <c r="P1039" s="987" t="s">
        <v>3412</v>
      </c>
      <c r="Q1039" s="987"/>
      <c r="R1039" s="987"/>
      <c r="S1039" s="987"/>
      <c r="T1039" s="987"/>
      <c r="U1039" s="987"/>
      <c r="V1039" s="987"/>
      <c r="W1039" s="987">
        <f t="shared" si="267"/>
        <v>16.22</v>
      </c>
      <c r="X1039" s="987"/>
      <c r="Y1039" s="987"/>
      <c r="Z1039" s="987">
        <f t="shared" si="277"/>
        <v>0</v>
      </c>
      <c r="AA1039" s="987"/>
      <c r="AB1039" s="987">
        <f t="shared" si="278"/>
        <v>13.52</v>
      </c>
      <c r="AC1039" s="987">
        <f t="shared" si="278"/>
        <v>0</v>
      </c>
      <c r="AD1039" s="987">
        <f t="shared" si="278"/>
        <v>0</v>
      </c>
      <c r="AE1039" s="987">
        <f t="shared" si="278"/>
        <v>0</v>
      </c>
      <c r="AF1039" s="987">
        <f t="shared" si="278"/>
        <v>0</v>
      </c>
      <c r="AG1039" s="987">
        <f t="shared" si="278"/>
        <v>0</v>
      </c>
      <c r="AH1039" s="987">
        <f t="shared" si="278"/>
        <v>0</v>
      </c>
      <c r="AI1039" s="987">
        <f t="shared" si="278"/>
        <v>0</v>
      </c>
      <c r="AJ1039" s="987">
        <f t="shared" si="278"/>
        <v>0</v>
      </c>
      <c r="AK1039" s="987">
        <f t="shared" si="278"/>
        <v>0</v>
      </c>
      <c r="AL1039" s="987">
        <f t="shared" si="279"/>
        <v>0</v>
      </c>
      <c r="AM1039" s="987">
        <f t="shared" si="279"/>
        <v>0</v>
      </c>
      <c r="AN1039" s="987">
        <f t="shared" si="279"/>
        <v>0</v>
      </c>
      <c r="AO1039" s="987">
        <f t="shared" si="279"/>
        <v>0</v>
      </c>
      <c r="AP1039" s="987">
        <f t="shared" si="279"/>
        <v>0</v>
      </c>
      <c r="AQ1039" s="987">
        <f t="shared" si="279"/>
        <v>0</v>
      </c>
      <c r="AR1039" s="987">
        <f t="shared" si="279"/>
        <v>0</v>
      </c>
    </row>
    <row r="1040" spans="2:44">
      <c r="B1040" s="948">
        <v>612</v>
      </c>
      <c r="C1040" s="950" t="s">
        <v>3522</v>
      </c>
      <c r="D1040" s="951">
        <v>646</v>
      </c>
      <c r="E1040" s="951" t="s">
        <v>3538</v>
      </c>
      <c r="F1040" s="948" t="s">
        <v>5408</v>
      </c>
      <c r="G1040" s="949">
        <v>45082</v>
      </c>
      <c r="H1040" s="948" t="s">
        <v>5409</v>
      </c>
      <c r="I1040" s="948" t="s">
        <v>5051</v>
      </c>
      <c r="J1040" s="948" t="s">
        <v>488</v>
      </c>
      <c r="K1040" s="948" t="s">
        <v>3557</v>
      </c>
      <c r="L1040" s="960">
        <v>54</v>
      </c>
      <c r="M1040" s="987">
        <v>13.89</v>
      </c>
      <c r="N1040" s="987">
        <v>2.7800000000000002</v>
      </c>
      <c r="O1040" s="987">
        <f t="shared" si="276"/>
        <v>16.670000000000002</v>
      </c>
      <c r="P1040" s="987" t="s">
        <v>3412</v>
      </c>
      <c r="Q1040" s="987"/>
      <c r="R1040" s="987"/>
      <c r="S1040" s="987"/>
      <c r="T1040" s="987"/>
      <c r="U1040" s="987"/>
      <c r="V1040" s="987"/>
      <c r="W1040" s="987">
        <f t="shared" si="267"/>
        <v>16.670000000000002</v>
      </c>
      <c r="X1040" s="987"/>
      <c r="Y1040" s="987"/>
      <c r="Z1040" s="987">
        <f t="shared" si="277"/>
        <v>0</v>
      </c>
      <c r="AA1040" s="987"/>
      <c r="AB1040" s="987">
        <f t="shared" si="278"/>
        <v>13.89</v>
      </c>
      <c r="AC1040" s="987">
        <f t="shared" si="278"/>
        <v>0</v>
      </c>
      <c r="AD1040" s="987">
        <f t="shared" si="278"/>
        <v>0</v>
      </c>
      <c r="AE1040" s="987">
        <f t="shared" si="278"/>
        <v>0</v>
      </c>
      <c r="AF1040" s="987">
        <f t="shared" si="278"/>
        <v>0</v>
      </c>
      <c r="AG1040" s="987">
        <f t="shared" si="278"/>
        <v>0</v>
      </c>
      <c r="AH1040" s="987">
        <f t="shared" si="278"/>
        <v>0</v>
      </c>
      <c r="AI1040" s="987">
        <f t="shared" si="278"/>
        <v>0</v>
      </c>
      <c r="AJ1040" s="987">
        <f t="shared" si="278"/>
        <v>0</v>
      </c>
      <c r="AK1040" s="987">
        <f t="shared" si="278"/>
        <v>0</v>
      </c>
      <c r="AL1040" s="987">
        <f t="shared" si="279"/>
        <v>0</v>
      </c>
      <c r="AM1040" s="987">
        <f t="shared" si="279"/>
        <v>0</v>
      </c>
      <c r="AN1040" s="987">
        <f t="shared" si="279"/>
        <v>0</v>
      </c>
      <c r="AO1040" s="987">
        <f t="shared" si="279"/>
        <v>0</v>
      </c>
      <c r="AP1040" s="987">
        <f t="shared" si="279"/>
        <v>0</v>
      </c>
      <c r="AQ1040" s="987">
        <f t="shared" si="279"/>
        <v>0</v>
      </c>
      <c r="AR1040" s="987">
        <f t="shared" si="279"/>
        <v>0</v>
      </c>
    </row>
    <row r="1041" spans="2:44">
      <c r="B1041" s="948">
        <v>613</v>
      </c>
      <c r="C1041" s="950" t="s">
        <v>3522</v>
      </c>
      <c r="D1041" s="951">
        <v>647</v>
      </c>
      <c r="E1041" s="951" t="s">
        <v>3538</v>
      </c>
      <c r="F1041" s="948" t="s">
        <v>5410</v>
      </c>
      <c r="G1041" s="949">
        <v>45082</v>
      </c>
      <c r="H1041" s="948" t="s">
        <v>5411</v>
      </c>
      <c r="I1041" s="948" t="s">
        <v>5051</v>
      </c>
      <c r="J1041" s="948" t="s">
        <v>488</v>
      </c>
      <c r="K1041" s="948" t="s">
        <v>3557</v>
      </c>
      <c r="L1041" s="960">
        <v>54</v>
      </c>
      <c r="M1041" s="987">
        <v>86.95</v>
      </c>
      <c r="N1041" s="987">
        <v>17.39</v>
      </c>
      <c r="O1041" s="987">
        <f t="shared" si="276"/>
        <v>104.34</v>
      </c>
      <c r="P1041" s="987" t="s">
        <v>3412</v>
      </c>
      <c r="Q1041" s="987"/>
      <c r="R1041" s="987"/>
      <c r="S1041" s="987"/>
      <c r="T1041" s="987"/>
      <c r="U1041" s="987"/>
      <c r="V1041" s="987"/>
      <c r="W1041" s="987">
        <f t="shared" si="267"/>
        <v>104.34</v>
      </c>
      <c r="X1041" s="987"/>
      <c r="Y1041" s="987"/>
      <c r="Z1041" s="987">
        <f t="shared" si="277"/>
        <v>0</v>
      </c>
      <c r="AA1041" s="987"/>
      <c r="AB1041" s="987">
        <f t="shared" si="278"/>
        <v>86.95</v>
      </c>
      <c r="AC1041" s="987">
        <f t="shared" si="278"/>
        <v>0</v>
      </c>
      <c r="AD1041" s="987">
        <f t="shared" si="278"/>
        <v>0</v>
      </c>
      <c r="AE1041" s="987">
        <f t="shared" si="278"/>
        <v>0</v>
      </c>
      <c r="AF1041" s="987">
        <f t="shared" si="278"/>
        <v>0</v>
      </c>
      <c r="AG1041" s="987">
        <f t="shared" si="278"/>
        <v>0</v>
      </c>
      <c r="AH1041" s="987">
        <f t="shared" si="278"/>
        <v>0</v>
      </c>
      <c r="AI1041" s="987">
        <f t="shared" si="278"/>
        <v>0</v>
      </c>
      <c r="AJ1041" s="987">
        <f t="shared" si="278"/>
        <v>0</v>
      </c>
      <c r="AK1041" s="987">
        <f t="shared" si="278"/>
        <v>0</v>
      </c>
      <c r="AL1041" s="987">
        <f t="shared" si="279"/>
        <v>0</v>
      </c>
      <c r="AM1041" s="987">
        <f t="shared" si="279"/>
        <v>0</v>
      </c>
      <c r="AN1041" s="987">
        <f t="shared" si="279"/>
        <v>0</v>
      </c>
      <c r="AO1041" s="987">
        <f t="shared" si="279"/>
        <v>0</v>
      </c>
      <c r="AP1041" s="987">
        <f t="shared" si="279"/>
        <v>0</v>
      </c>
      <c r="AQ1041" s="987">
        <f t="shared" si="279"/>
        <v>0</v>
      </c>
      <c r="AR1041" s="987">
        <f t="shared" si="279"/>
        <v>0</v>
      </c>
    </row>
    <row r="1042" spans="2:44">
      <c r="B1042" s="948">
        <v>614</v>
      </c>
      <c r="C1042" s="950" t="s">
        <v>3522</v>
      </c>
      <c r="D1042" s="951">
        <v>648</v>
      </c>
      <c r="E1042" s="951" t="s">
        <v>3538</v>
      </c>
      <c r="F1042" s="948" t="s">
        <v>5412</v>
      </c>
      <c r="G1042" s="949">
        <v>45083</v>
      </c>
      <c r="H1042" s="948" t="s">
        <v>5413</v>
      </c>
      <c r="I1042" s="948" t="s">
        <v>5051</v>
      </c>
      <c r="J1042" s="948" t="s">
        <v>488</v>
      </c>
      <c r="K1042" s="948" t="s">
        <v>3557</v>
      </c>
      <c r="L1042" s="960">
        <v>54</v>
      </c>
      <c r="M1042" s="987">
        <v>68.070000000000007</v>
      </c>
      <c r="N1042" s="987">
        <v>13.61</v>
      </c>
      <c r="O1042" s="987">
        <f t="shared" si="276"/>
        <v>81.680000000000007</v>
      </c>
      <c r="P1042" s="987" t="s">
        <v>3412</v>
      </c>
      <c r="Q1042" s="987"/>
      <c r="R1042" s="987"/>
      <c r="S1042" s="987"/>
      <c r="T1042" s="987"/>
      <c r="U1042" s="987"/>
      <c r="V1042" s="987"/>
      <c r="W1042" s="987">
        <f t="shared" si="267"/>
        <v>81.680000000000007</v>
      </c>
      <c r="X1042" s="987"/>
      <c r="Y1042" s="987"/>
      <c r="Z1042" s="987">
        <f t="shared" si="277"/>
        <v>0</v>
      </c>
      <c r="AA1042" s="987"/>
      <c r="AB1042" s="987">
        <f t="shared" si="278"/>
        <v>68.070000000000007</v>
      </c>
      <c r="AC1042" s="987">
        <f t="shared" si="278"/>
        <v>0</v>
      </c>
      <c r="AD1042" s="987">
        <f t="shared" si="278"/>
        <v>0</v>
      </c>
      <c r="AE1042" s="987">
        <f t="shared" si="278"/>
        <v>0</v>
      </c>
      <c r="AF1042" s="987">
        <f t="shared" si="278"/>
        <v>0</v>
      </c>
      <c r="AG1042" s="987">
        <f t="shared" si="278"/>
        <v>0</v>
      </c>
      <c r="AH1042" s="987">
        <f t="shared" si="278"/>
        <v>0</v>
      </c>
      <c r="AI1042" s="987">
        <f t="shared" si="278"/>
        <v>0</v>
      </c>
      <c r="AJ1042" s="987">
        <f t="shared" si="278"/>
        <v>0</v>
      </c>
      <c r="AK1042" s="987">
        <f t="shared" si="278"/>
        <v>0</v>
      </c>
      <c r="AL1042" s="987">
        <f t="shared" si="279"/>
        <v>0</v>
      </c>
      <c r="AM1042" s="987">
        <f t="shared" si="279"/>
        <v>0</v>
      </c>
      <c r="AN1042" s="987">
        <f t="shared" si="279"/>
        <v>0</v>
      </c>
      <c r="AO1042" s="987">
        <f t="shared" si="279"/>
        <v>0</v>
      </c>
      <c r="AP1042" s="987">
        <f t="shared" si="279"/>
        <v>0</v>
      </c>
      <c r="AQ1042" s="987">
        <f t="shared" si="279"/>
        <v>0</v>
      </c>
      <c r="AR1042" s="987">
        <f t="shared" si="279"/>
        <v>0</v>
      </c>
    </row>
    <row r="1043" spans="2:44">
      <c r="B1043" s="948">
        <v>615</v>
      </c>
      <c r="C1043" s="950" t="s">
        <v>3522</v>
      </c>
      <c r="D1043" s="951">
        <v>649</v>
      </c>
      <c r="E1043" s="951" t="s">
        <v>3538</v>
      </c>
      <c r="F1043" s="948" t="s">
        <v>5414</v>
      </c>
      <c r="G1043" s="949">
        <v>45083</v>
      </c>
      <c r="H1043" s="948" t="s">
        <v>5415</v>
      </c>
      <c r="I1043" s="948" t="s">
        <v>5051</v>
      </c>
      <c r="J1043" s="948" t="s">
        <v>488</v>
      </c>
      <c r="K1043" s="948" t="s">
        <v>3557</v>
      </c>
      <c r="L1043" s="960">
        <v>54</v>
      </c>
      <c r="M1043" s="987">
        <v>43.83</v>
      </c>
      <c r="N1043" s="987">
        <v>8.77</v>
      </c>
      <c r="O1043" s="987">
        <f t="shared" si="276"/>
        <v>52.599999999999994</v>
      </c>
      <c r="P1043" s="987" t="s">
        <v>3412</v>
      </c>
      <c r="Q1043" s="987"/>
      <c r="R1043" s="987"/>
      <c r="S1043" s="987"/>
      <c r="T1043" s="987"/>
      <c r="U1043" s="987"/>
      <c r="V1043" s="987"/>
      <c r="W1043" s="987">
        <f t="shared" si="267"/>
        <v>52.599999999999994</v>
      </c>
      <c r="X1043" s="987"/>
      <c r="Y1043" s="987"/>
      <c r="Z1043" s="987">
        <f t="shared" si="277"/>
        <v>0</v>
      </c>
      <c r="AA1043" s="987"/>
      <c r="AB1043" s="987">
        <f t="shared" si="278"/>
        <v>43.83</v>
      </c>
      <c r="AC1043" s="987">
        <f t="shared" si="278"/>
        <v>0</v>
      </c>
      <c r="AD1043" s="987">
        <f t="shared" si="278"/>
        <v>0</v>
      </c>
      <c r="AE1043" s="987">
        <f t="shared" si="278"/>
        <v>0</v>
      </c>
      <c r="AF1043" s="987">
        <f t="shared" si="278"/>
        <v>0</v>
      </c>
      <c r="AG1043" s="987">
        <f t="shared" si="278"/>
        <v>0</v>
      </c>
      <c r="AH1043" s="987">
        <f t="shared" si="278"/>
        <v>0</v>
      </c>
      <c r="AI1043" s="987">
        <f t="shared" si="278"/>
        <v>0</v>
      </c>
      <c r="AJ1043" s="987">
        <f t="shared" si="278"/>
        <v>0</v>
      </c>
      <c r="AK1043" s="987">
        <f t="shared" si="278"/>
        <v>0</v>
      </c>
      <c r="AL1043" s="987">
        <f t="shared" si="279"/>
        <v>0</v>
      </c>
      <c r="AM1043" s="987">
        <f t="shared" si="279"/>
        <v>0</v>
      </c>
      <c r="AN1043" s="987">
        <f t="shared" si="279"/>
        <v>0</v>
      </c>
      <c r="AO1043" s="987">
        <f t="shared" si="279"/>
        <v>0</v>
      </c>
      <c r="AP1043" s="987">
        <f t="shared" si="279"/>
        <v>0</v>
      </c>
      <c r="AQ1043" s="987">
        <f t="shared" si="279"/>
        <v>0</v>
      </c>
      <c r="AR1043" s="987">
        <f t="shared" si="279"/>
        <v>0</v>
      </c>
    </row>
    <row r="1044" spans="2:44">
      <c r="B1044" s="948">
        <v>616</v>
      </c>
      <c r="C1044" s="950" t="s">
        <v>3522</v>
      </c>
      <c r="D1044" s="951">
        <v>650</v>
      </c>
      <c r="E1044" s="951" t="s">
        <v>3538</v>
      </c>
      <c r="F1044" s="948" t="s">
        <v>5416</v>
      </c>
      <c r="G1044" s="949">
        <v>45083</v>
      </c>
      <c r="H1044" s="948" t="s">
        <v>5417</v>
      </c>
      <c r="I1044" s="948" t="s">
        <v>5051</v>
      </c>
      <c r="J1044" s="948" t="s">
        <v>488</v>
      </c>
      <c r="K1044" s="948" t="s">
        <v>3557</v>
      </c>
      <c r="L1044" s="960">
        <v>54</v>
      </c>
      <c r="M1044" s="987">
        <v>20.759999999999998</v>
      </c>
      <c r="N1044" s="987">
        <v>4.1500000000000004</v>
      </c>
      <c r="O1044" s="987">
        <f t="shared" si="276"/>
        <v>24.909999999999997</v>
      </c>
      <c r="P1044" s="987" t="s">
        <v>3412</v>
      </c>
      <c r="Q1044" s="987"/>
      <c r="R1044" s="987"/>
      <c r="S1044" s="987"/>
      <c r="T1044" s="987"/>
      <c r="U1044" s="987"/>
      <c r="V1044" s="987"/>
      <c r="W1044" s="987">
        <f t="shared" si="267"/>
        <v>24.909999999999997</v>
      </c>
      <c r="X1044" s="987"/>
      <c r="Y1044" s="987"/>
      <c r="Z1044" s="987">
        <f t="shared" si="277"/>
        <v>0</v>
      </c>
      <c r="AA1044" s="987"/>
      <c r="AB1044" s="987">
        <f t="shared" si="278"/>
        <v>20.759999999999998</v>
      </c>
      <c r="AC1044" s="987">
        <f t="shared" si="278"/>
        <v>0</v>
      </c>
      <c r="AD1044" s="987">
        <f t="shared" si="278"/>
        <v>0</v>
      </c>
      <c r="AE1044" s="987">
        <f t="shared" si="278"/>
        <v>0</v>
      </c>
      <c r="AF1044" s="987">
        <f t="shared" si="278"/>
        <v>0</v>
      </c>
      <c r="AG1044" s="987">
        <f t="shared" si="278"/>
        <v>0</v>
      </c>
      <c r="AH1044" s="987">
        <f t="shared" si="278"/>
        <v>0</v>
      </c>
      <c r="AI1044" s="987">
        <f t="shared" si="278"/>
        <v>0</v>
      </c>
      <c r="AJ1044" s="987">
        <f t="shared" si="278"/>
        <v>0</v>
      </c>
      <c r="AK1044" s="987">
        <f t="shared" si="278"/>
        <v>0</v>
      </c>
      <c r="AL1044" s="987">
        <f t="shared" si="279"/>
        <v>0</v>
      </c>
      <c r="AM1044" s="987">
        <f t="shared" si="279"/>
        <v>0</v>
      </c>
      <c r="AN1044" s="987">
        <f t="shared" si="279"/>
        <v>0</v>
      </c>
      <c r="AO1044" s="987">
        <f t="shared" si="279"/>
        <v>0</v>
      </c>
      <c r="AP1044" s="987">
        <f t="shared" si="279"/>
        <v>0</v>
      </c>
      <c r="AQ1044" s="987">
        <f t="shared" si="279"/>
        <v>0</v>
      </c>
      <c r="AR1044" s="987">
        <f t="shared" si="279"/>
        <v>0</v>
      </c>
    </row>
    <row r="1045" spans="2:44">
      <c r="B1045" s="948">
        <v>617</v>
      </c>
      <c r="C1045" s="950" t="s">
        <v>3522</v>
      </c>
      <c r="D1045" s="951">
        <v>651</v>
      </c>
      <c r="E1045" s="951" t="s">
        <v>3538</v>
      </c>
      <c r="F1045" s="948" t="s">
        <v>5418</v>
      </c>
      <c r="G1045" s="949">
        <v>45084</v>
      </c>
      <c r="H1045" s="948" t="s">
        <v>5419</v>
      </c>
      <c r="I1045" s="948" t="s">
        <v>5051</v>
      </c>
      <c r="J1045" s="948" t="s">
        <v>488</v>
      </c>
      <c r="K1045" s="948" t="s">
        <v>3557</v>
      </c>
      <c r="L1045" s="960">
        <v>54</v>
      </c>
      <c r="M1045" s="987">
        <v>74.91</v>
      </c>
      <c r="N1045" s="987">
        <v>14.98</v>
      </c>
      <c r="O1045" s="987">
        <f t="shared" si="276"/>
        <v>89.89</v>
      </c>
      <c r="P1045" s="987" t="s">
        <v>3412</v>
      </c>
      <c r="Q1045" s="987"/>
      <c r="R1045" s="987"/>
      <c r="S1045" s="987"/>
      <c r="T1045" s="987"/>
      <c r="U1045" s="987"/>
      <c r="V1045" s="987"/>
      <c r="W1045" s="987">
        <f t="shared" si="267"/>
        <v>89.89</v>
      </c>
      <c r="X1045" s="987"/>
      <c r="Y1045" s="987"/>
      <c r="Z1045" s="987">
        <f t="shared" si="277"/>
        <v>0</v>
      </c>
      <c r="AA1045" s="987"/>
      <c r="AB1045" s="987">
        <f t="shared" si="278"/>
        <v>74.91</v>
      </c>
      <c r="AC1045" s="987">
        <f t="shared" si="278"/>
        <v>0</v>
      </c>
      <c r="AD1045" s="987">
        <f t="shared" si="278"/>
        <v>0</v>
      </c>
      <c r="AE1045" s="987">
        <f t="shared" si="278"/>
        <v>0</v>
      </c>
      <c r="AF1045" s="987">
        <f t="shared" si="278"/>
        <v>0</v>
      </c>
      <c r="AG1045" s="987">
        <f t="shared" si="278"/>
        <v>0</v>
      </c>
      <c r="AH1045" s="987">
        <f t="shared" si="278"/>
        <v>0</v>
      </c>
      <c r="AI1045" s="987">
        <f t="shared" si="278"/>
        <v>0</v>
      </c>
      <c r="AJ1045" s="987">
        <f t="shared" si="278"/>
        <v>0</v>
      </c>
      <c r="AK1045" s="987">
        <f t="shared" si="278"/>
        <v>0</v>
      </c>
      <c r="AL1045" s="987">
        <f t="shared" si="279"/>
        <v>0</v>
      </c>
      <c r="AM1045" s="987">
        <f t="shared" si="279"/>
        <v>0</v>
      </c>
      <c r="AN1045" s="987">
        <f t="shared" si="279"/>
        <v>0</v>
      </c>
      <c r="AO1045" s="987">
        <f t="shared" si="279"/>
        <v>0</v>
      </c>
      <c r="AP1045" s="987">
        <f t="shared" si="279"/>
        <v>0</v>
      </c>
      <c r="AQ1045" s="987">
        <f t="shared" si="279"/>
        <v>0</v>
      </c>
      <c r="AR1045" s="987">
        <f t="shared" si="279"/>
        <v>0</v>
      </c>
    </row>
    <row r="1046" spans="2:44">
      <c r="B1046" s="948">
        <v>618</v>
      </c>
      <c r="C1046" s="950" t="s">
        <v>3522</v>
      </c>
      <c r="D1046" s="951">
        <v>652</v>
      </c>
      <c r="E1046" s="951" t="s">
        <v>3538</v>
      </c>
      <c r="F1046" s="948" t="s">
        <v>5420</v>
      </c>
      <c r="G1046" s="949">
        <v>45084</v>
      </c>
      <c r="H1046" s="948" t="s">
        <v>5421</v>
      </c>
      <c r="I1046" s="948" t="s">
        <v>5051</v>
      </c>
      <c r="J1046" s="948" t="s">
        <v>488</v>
      </c>
      <c r="K1046" s="948" t="s">
        <v>3557</v>
      </c>
      <c r="L1046" s="960">
        <v>54</v>
      </c>
      <c r="M1046" s="987">
        <v>26.96</v>
      </c>
      <c r="N1046" s="987">
        <v>5.39</v>
      </c>
      <c r="O1046" s="987">
        <f t="shared" si="276"/>
        <v>32.35</v>
      </c>
      <c r="P1046" s="987" t="s">
        <v>3412</v>
      </c>
      <c r="Q1046" s="987"/>
      <c r="R1046" s="987"/>
      <c r="S1046" s="987"/>
      <c r="T1046" s="987"/>
      <c r="U1046" s="987"/>
      <c r="V1046" s="987"/>
      <c r="W1046" s="987">
        <f t="shared" si="267"/>
        <v>32.35</v>
      </c>
      <c r="X1046" s="987"/>
      <c r="Y1046" s="987"/>
      <c r="Z1046" s="987">
        <f t="shared" si="277"/>
        <v>0</v>
      </c>
      <c r="AA1046" s="987"/>
      <c r="AB1046" s="987">
        <f t="shared" si="278"/>
        <v>26.96</v>
      </c>
      <c r="AC1046" s="987">
        <f t="shared" si="278"/>
        <v>0</v>
      </c>
      <c r="AD1046" s="987">
        <f t="shared" si="278"/>
        <v>0</v>
      </c>
      <c r="AE1046" s="987">
        <f t="shared" si="278"/>
        <v>0</v>
      </c>
      <c r="AF1046" s="987">
        <f t="shared" si="278"/>
        <v>0</v>
      </c>
      <c r="AG1046" s="987">
        <f t="shared" si="278"/>
        <v>0</v>
      </c>
      <c r="AH1046" s="987">
        <f t="shared" si="278"/>
        <v>0</v>
      </c>
      <c r="AI1046" s="987">
        <f t="shared" si="278"/>
        <v>0</v>
      </c>
      <c r="AJ1046" s="987">
        <f t="shared" si="278"/>
        <v>0</v>
      </c>
      <c r="AK1046" s="987">
        <f t="shared" si="278"/>
        <v>0</v>
      </c>
      <c r="AL1046" s="987">
        <f t="shared" si="279"/>
        <v>0</v>
      </c>
      <c r="AM1046" s="987">
        <f t="shared" si="279"/>
        <v>0</v>
      </c>
      <c r="AN1046" s="987">
        <f t="shared" si="279"/>
        <v>0</v>
      </c>
      <c r="AO1046" s="987">
        <f t="shared" si="279"/>
        <v>0</v>
      </c>
      <c r="AP1046" s="987">
        <f t="shared" si="279"/>
        <v>0</v>
      </c>
      <c r="AQ1046" s="987">
        <f t="shared" si="279"/>
        <v>0</v>
      </c>
      <c r="AR1046" s="987">
        <f t="shared" si="279"/>
        <v>0</v>
      </c>
    </row>
    <row r="1047" spans="2:44">
      <c r="B1047" s="948">
        <v>619</v>
      </c>
      <c r="C1047" s="950" t="s">
        <v>3522</v>
      </c>
      <c r="D1047" s="951">
        <v>653</v>
      </c>
      <c r="E1047" s="951" t="s">
        <v>3538</v>
      </c>
      <c r="F1047" s="948" t="s">
        <v>5422</v>
      </c>
      <c r="G1047" s="949">
        <v>45085</v>
      </c>
      <c r="H1047" s="948" t="s">
        <v>5423</v>
      </c>
      <c r="I1047" s="948" t="s">
        <v>5051</v>
      </c>
      <c r="J1047" s="948" t="s">
        <v>488</v>
      </c>
      <c r="K1047" s="948" t="s">
        <v>3557</v>
      </c>
      <c r="L1047" s="960">
        <v>54</v>
      </c>
      <c r="M1047" s="987">
        <v>125.2</v>
      </c>
      <c r="N1047" s="987">
        <v>25.04</v>
      </c>
      <c r="O1047" s="987">
        <f t="shared" si="276"/>
        <v>150.24</v>
      </c>
      <c r="P1047" s="987" t="s">
        <v>3412</v>
      </c>
      <c r="Q1047" s="987"/>
      <c r="R1047" s="987"/>
      <c r="S1047" s="987"/>
      <c r="T1047" s="987"/>
      <c r="U1047" s="987"/>
      <c r="V1047" s="987"/>
      <c r="W1047" s="987">
        <f t="shared" si="267"/>
        <v>150.24</v>
      </c>
      <c r="X1047" s="987"/>
      <c r="Y1047" s="987"/>
      <c r="Z1047" s="987">
        <f t="shared" si="277"/>
        <v>0</v>
      </c>
      <c r="AA1047" s="987"/>
      <c r="AB1047" s="987">
        <f t="shared" si="278"/>
        <v>125.2</v>
      </c>
      <c r="AC1047" s="987">
        <f t="shared" si="278"/>
        <v>0</v>
      </c>
      <c r="AD1047" s="987">
        <f t="shared" si="278"/>
        <v>0</v>
      </c>
      <c r="AE1047" s="987">
        <f t="shared" si="278"/>
        <v>0</v>
      </c>
      <c r="AF1047" s="987">
        <f t="shared" si="278"/>
        <v>0</v>
      </c>
      <c r="AG1047" s="987">
        <f t="shared" si="278"/>
        <v>0</v>
      </c>
      <c r="AH1047" s="987">
        <f t="shared" si="278"/>
        <v>0</v>
      </c>
      <c r="AI1047" s="987">
        <f t="shared" si="278"/>
        <v>0</v>
      </c>
      <c r="AJ1047" s="987">
        <f t="shared" si="278"/>
        <v>0</v>
      </c>
      <c r="AK1047" s="987">
        <f t="shared" si="278"/>
        <v>0</v>
      </c>
      <c r="AL1047" s="987">
        <f t="shared" si="279"/>
        <v>0</v>
      </c>
      <c r="AM1047" s="987">
        <f t="shared" si="279"/>
        <v>0</v>
      </c>
      <c r="AN1047" s="987">
        <f t="shared" si="279"/>
        <v>0</v>
      </c>
      <c r="AO1047" s="987">
        <f t="shared" si="279"/>
        <v>0</v>
      </c>
      <c r="AP1047" s="987">
        <f t="shared" si="279"/>
        <v>0</v>
      </c>
      <c r="AQ1047" s="987">
        <f t="shared" si="279"/>
        <v>0</v>
      </c>
      <c r="AR1047" s="987">
        <f t="shared" si="279"/>
        <v>0</v>
      </c>
    </row>
    <row r="1048" spans="2:44">
      <c r="B1048" s="948">
        <v>620</v>
      </c>
      <c r="C1048" s="950" t="s">
        <v>3522</v>
      </c>
      <c r="D1048" s="951">
        <v>654</v>
      </c>
      <c r="E1048" s="951" t="s">
        <v>3538</v>
      </c>
      <c r="F1048" s="948" t="s">
        <v>5424</v>
      </c>
      <c r="G1048" s="949">
        <v>45085</v>
      </c>
      <c r="H1048" s="948" t="s">
        <v>5425</v>
      </c>
      <c r="I1048" s="948" t="s">
        <v>5051</v>
      </c>
      <c r="J1048" s="948" t="s">
        <v>488</v>
      </c>
      <c r="K1048" s="948" t="s">
        <v>3557</v>
      </c>
      <c r="L1048" s="960">
        <v>54</v>
      </c>
      <c r="M1048" s="987">
        <v>48.260000000000005</v>
      </c>
      <c r="N1048" s="987">
        <v>9.65</v>
      </c>
      <c r="O1048" s="987">
        <f t="shared" si="276"/>
        <v>57.910000000000004</v>
      </c>
      <c r="P1048" s="987" t="s">
        <v>3412</v>
      </c>
      <c r="Q1048" s="987"/>
      <c r="R1048" s="987"/>
      <c r="S1048" s="987"/>
      <c r="T1048" s="987"/>
      <c r="U1048" s="987"/>
      <c r="V1048" s="987"/>
      <c r="W1048" s="987">
        <f t="shared" si="267"/>
        <v>57.910000000000004</v>
      </c>
      <c r="X1048" s="987"/>
      <c r="Y1048" s="987"/>
      <c r="Z1048" s="987">
        <f t="shared" si="277"/>
        <v>0</v>
      </c>
      <c r="AA1048" s="987"/>
      <c r="AB1048" s="987">
        <f t="shared" ref="AB1048:AK1057" si="280">IF(AB$6-$L1048=0,$M1048,0)</f>
        <v>48.260000000000005</v>
      </c>
      <c r="AC1048" s="987">
        <f t="shared" si="280"/>
        <v>0</v>
      </c>
      <c r="AD1048" s="987">
        <f t="shared" si="280"/>
        <v>0</v>
      </c>
      <c r="AE1048" s="987">
        <f t="shared" si="280"/>
        <v>0</v>
      </c>
      <c r="AF1048" s="987">
        <f t="shared" si="280"/>
        <v>0</v>
      </c>
      <c r="AG1048" s="987">
        <f t="shared" si="280"/>
        <v>0</v>
      </c>
      <c r="AH1048" s="987">
        <f t="shared" si="280"/>
        <v>0</v>
      </c>
      <c r="AI1048" s="987">
        <f t="shared" si="280"/>
        <v>0</v>
      </c>
      <c r="AJ1048" s="987">
        <f t="shared" si="280"/>
        <v>0</v>
      </c>
      <c r="AK1048" s="987">
        <f t="shared" si="280"/>
        <v>0</v>
      </c>
      <c r="AL1048" s="987">
        <f t="shared" ref="AL1048:AR1057" si="281">IF(AL$6-$L1048=0,$M1048,0)</f>
        <v>0</v>
      </c>
      <c r="AM1048" s="987">
        <f t="shared" si="281"/>
        <v>0</v>
      </c>
      <c r="AN1048" s="987">
        <f t="shared" si="281"/>
        <v>0</v>
      </c>
      <c r="AO1048" s="987">
        <f t="shared" si="281"/>
        <v>0</v>
      </c>
      <c r="AP1048" s="987">
        <f t="shared" si="281"/>
        <v>0</v>
      </c>
      <c r="AQ1048" s="987">
        <f t="shared" si="281"/>
        <v>0</v>
      </c>
      <c r="AR1048" s="987">
        <f t="shared" si="281"/>
        <v>0</v>
      </c>
    </row>
    <row r="1049" spans="2:44">
      <c r="B1049" s="948">
        <v>621</v>
      </c>
      <c r="C1049" s="950" t="s">
        <v>3522</v>
      </c>
      <c r="D1049" s="951">
        <v>655</v>
      </c>
      <c r="E1049" s="951" t="s">
        <v>3538</v>
      </c>
      <c r="F1049" s="948" t="s">
        <v>5426</v>
      </c>
      <c r="G1049" s="949">
        <v>45085</v>
      </c>
      <c r="H1049" s="948" t="s">
        <v>5427</v>
      </c>
      <c r="I1049" s="948" t="s">
        <v>5051</v>
      </c>
      <c r="J1049" s="948" t="s">
        <v>488</v>
      </c>
      <c r="K1049" s="948" t="s">
        <v>3557</v>
      </c>
      <c r="L1049" s="960">
        <v>54</v>
      </c>
      <c r="M1049" s="987">
        <v>69.099999999999994</v>
      </c>
      <c r="N1049" s="987">
        <v>13.819999999999999</v>
      </c>
      <c r="O1049" s="987">
        <f t="shared" si="276"/>
        <v>82.919999999999987</v>
      </c>
      <c r="P1049" s="987" t="s">
        <v>3412</v>
      </c>
      <c r="Q1049" s="987"/>
      <c r="R1049" s="987"/>
      <c r="S1049" s="987"/>
      <c r="T1049" s="987"/>
      <c r="U1049" s="987"/>
      <c r="V1049" s="987"/>
      <c r="W1049" s="987">
        <f t="shared" si="267"/>
        <v>82.919999999999987</v>
      </c>
      <c r="X1049" s="987"/>
      <c r="Y1049" s="987"/>
      <c r="Z1049" s="987">
        <f t="shared" si="277"/>
        <v>0</v>
      </c>
      <c r="AA1049" s="987"/>
      <c r="AB1049" s="987">
        <f t="shared" si="280"/>
        <v>69.099999999999994</v>
      </c>
      <c r="AC1049" s="987">
        <f t="shared" si="280"/>
        <v>0</v>
      </c>
      <c r="AD1049" s="987">
        <f t="shared" si="280"/>
        <v>0</v>
      </c>
      <c r="AE1049" s="987">
        <f t="shared" si="280"/>
        <v>0</v>
      </c>
      <c r="AF1049" s="987">
        <f t="shared" si="280"/>
        <v>0</v>
      </c>
      <c r="AG1049" s="987">
        <f t="shared" si="280"/>
        <v>0</v>
      </c>
      <c r="AH1049" s="987">
        <f t="shared" si="280"/>
        <v>0</v>
      </c>
      <c r="AI1049" s="987">
        <f t="shared" si="280"/>
        <v>0</v>
      </c>
      <c r="AJ1049" s="987">
        <f t="shared" si="280"/>
        <v>0</v>
      </c>
      <c r="AK1049" s="987">
        <f t="shared" si="280"/>
        <v>0</v>
      </c>
      <c r="AL1049" s="987">
        <f t="shared" si="281"/>
        <v>0</v>
      </c>
      <c r="AM1049" s="987">
        <f t="shared" si="281"/>
        <v>0</v>
      </c>
      <c r="AN1049" s="987">
        <f t="shared" si="281"/>
        <v>0</v>
      </c>
      <c r="AO1049" s="987">
        <f t="shared" si="281"/>
        <v>0</v>
      </c>
      <c r="AP1049" s="987">
        <f t="shared" si="281"/>
        <v>0</v>
      </c>
      <c r="AQ1049" s="987">
        <f t="shared" si="281"/>
        <v>0</v>
      </c>
      <c r="AR1049" s="987">
        <f t="shared" si="281"/>
        <v>0</v>
      </c>
    </row>
    <row r="1050" spans="2:44">
      <c r="B1050" s="948">
        <v>622</v>
      </c>
      <c r="C1050" s="950" t="s">
        <v>3522</v>
      </c>
      <c r="D1050" s="951">
        <v>656</v>
      </c>
      <c r="E1050" s="951" t="s">
        <v>3538</v>
      </c>
      <c r="F1050" s="948" t="s">
        <v>5428</v>
      </c>
      <c r="G1050" s="949">
        <v>45089</v>
      </c>
      <c r="H1050" s="948" t="s">
        <v>5429</v>
      </c>
      <c r="I1050" s="948" t="s">
        <v>5051</v>
      </c>
      <c r="J1050" s="948" t="s">
        <v>488</v>
      </c>
      <c r="K1050" s="948" t="s">
        <v>3557</v>
      </c>
      <c r="L1050" s="960">
        <v>54</v>
      </c>
      <c r="M1050" s="987">
        <v>60.15</v>
      </c>
      <c r="N1050" s="987">
        <v>12.03</v>
      </c>
      <c r="O1050" s="987">
        <f t="shared" si="276"/>
        <v>72.179999999999993</v>
      </c>
      <c r="P1050" s="987" t="s">
        <v>3412</v>
      </c>
      <c r="Q1050" s="987"/>
      <c r="R1050" s="987"/>
      <c r="S1050" s="987"/>
      <c r="T1050" s="987"/>
      <c r="U1050" s="987"/>
      <c r="V1050" s="987"/>
      <c r="W1050" s="987">
        <f t="shared" si="267"/>
        <v>72.179999999999993</v>
      </c>
      <c r="X1050" s="987"/>
      <c r="Y1050" s="987"/>
      <c r="Z1050" s="987">
        <f t="shared" si="277"/>
        <v>0</v>
      </c>
      <c r="AA1050" s="987"/>
      <c r="AB1050" s="987">
        <f t="shared" si="280"/>
        <v>60.15</v>
      </c>
      <c r="AC1050" s="987">
        <f t="shared" si="280"/>
        <v>0</v>
      </c>
      <c r="AD1050" s="987">
        <f t="shared" si="280"/>
        <v>0</v>
      </c>
      <c r="AE1050" s="987">
        <f t="shared" si="280"/>
        <v>0</v>
      </c>
      <c r="AF1050" s="987">
        <f t="shared" si="280"/>
        <v>0</v>
      </c>
      <c r="AG1050" s="987">
        <f t="shared" si="280"/>
        <v>0</v>
      </c>
      <c r="AH1050" s="987">
        <f t="shared" si="280"/>
        <v>0</v>
      </c>
      <c r="AI1050" s="987">
        <f t="shared" si="280"/>
        <v>0</v>
      </c>
      <c r="AJ1050" s="987">
        <f t="shared" si="280"/>
        <v>0</v>
      </c>
      <c r="AK1050" s="987">
        <f t="shared" si="280"/>
        <v>0</v>
      </c>
      <c r="AL1050" s="987">
        <f t="shared" si="281"/>
        <v>0</v>
      </c>
      <c r="AM1050" s="987">
        <f t="shared" si="281"/>
        <v>0</v>
      </c>
      <c r="AN1050" s="987">
        <f t="shared" si="281"/>
        <v>0</v>
      </c>
      <c r="AO1050" s="987">
        <f t="shared" si="281"/>
        <v>0</v>
      </c>
      <c r="AP1050" s="987">
        <f t="shared" si="281"/>
        <v>0</v>
      </c>
      <c r="AQ1050" s="987">
        <f t="shared" si="281"/>
        <v>0</v>
      </c>
      <c r="AR1050" s="987">
        <f t="shared" si="281"/>
        <v>0</v>
      </c>
    </row>
    <row r="1051" spans="2:44">
      <c r="B1051" s="948">
        <v>623</v>
      </c>
      <c r="C1051" s="950" t="s">
        <v>3522</v>
      </c>
      <c r="D1051" s="951">
        <v>657</v>
      </c>
      <c r="E1051" s="951" t="s">
        <v>3538</v>
      </c>
      <c r="F1051" s="948" t="s">
        <v>5430</v>
      </c>
      <c r="G1051" s="949">
        <v>45089</v>
      </c>
      <c r="H1051" s="948" t="s">
        <v>5431</v>
      </c>
      <c r="I1051" s="948" t="s">
        <v>5051</v>
      </c>
      <c r="J1051" s="948" t="s">
        <v>488</v>
      </c>
      <c r="K1051" s="948" t="s">
        <v>3557</v>
      </c>
      <c r="L1051" s="960">
        <v>54</v>
      </c>
      <c r="M1051" s="987">
        <v>16.64</v>
      </c>
      <c r="N1051" s="987">
        <v>3.3299999999999996</v>
      </c>
      <c r="O1051" s="987">
        <f t="shared" si="276"/>
        <v>19.97</v>
      </c>
      <c r="P1051" s="987" t="s">
        <v>3412</v>
      </c>
      <c r="Q1051" s="987"/>
      <c r="R1051" s="987"/>
      <c r="S1051" s="987"/>
      <c r="T1051" s="987"/>
      <c r="U1051" s="987"/>
      <c r="V1051" s="987"/>
      <c r="W1051" s="987">
        <f t="shared" si="267"/>
        <v>19.97</v>
      </c>
      <c r="X1051" s="987"/>
      <c r="Y1051" s="987"/>
      <c r="Z1051" s="987">
        <f t="shared" si="277"/>
        <v>0</v>
      </c>
      <c r="AA1051" s="987"/>
      <c r="AB1051" s="987">
        <f t="shared" si="280"/>
        <v>16.64</v>
      </c>
      <c r="AC1051" s="987">
        <f t="shared" si="280"/>
        <v>0</v>
      </c>
      <c r="AD1051" s="987">
        <f t="shared" si="280"/>
        <v>0</v>
      </c>
      <c r="AE1051" s="987">
        <f t="shared" si="280"/>
        <v>0</v>
      </c>
      <c r="AF1051" s="987">
        <f t="shared" si="280"/>
        <v>0</v>
      </c>
      <c r="AG1051" s="987">
        <f t="shared" si="280"/>
        <v>0</v>
      </c>
      <c r="AH1051" s="987">
        <f t="shared" si="280"/>
        <v>0</v>
      </c>
      <c r="AI1051" s="987">
        <f t="shared" si="280"/>
        <v>0</v>
      </c>
      <c r="AJ1051" s="987">
        <f t="shared" si="280"/>
        <v>0</v>
      </c>
      <c r="AK1051" s="987">
        <f t="shared" si="280"/>
        <v>0</v>
      </c>
      <c r="AL1051" s="987">
        <f t="shared" si="281"/>
        <v>0</v>
      </c>
      <c r="AM1051" s="987">
        <f t="shared" si="281"/>
        <v>0</v>
      </c>
      <c r="AN1051" s="987">
        <f t="shared" si="281"/>
        <v>0</v>
      </c>
      <c r="AO1051" s="987">
        <f t="shared" si="281"/>
        <v>0</v>
      </c>
      <c r="AP1051" s="987">
        <f t="shared" si="281"/>
        <v>0</v>
      </c>
      <c r="AQ1051" s="987">
        <f t="shared" si="281"/>
        <v>0</v>
      </c>
      <c r="AR1051" s="987">
        <f t="shared" si="281"/>
        <v>0</v>
      </c>
    </row>
    <row r="1052" spans="2:44">
      <c r="B1052" s="948">
        <v>624</v>
      </c>
      <c r="C1052" s="950" t="s">
        <v>3522</v>
      </c>
      <c r="D1052" s="951">
        <v>658</v>
      </c>
      <c r="E1052" s="951" t="s">
        <v>3538</v>
      </c>
      <c r="F1052" s="948" t="s">
        <v>5432</v>
      </c>
      <c r="G1052" s="949">
        <v>45089</v>
      </c>
      <c r="H1052" s="948" t="s">
        <v>5433</v>
      </c>
      <c r="I1052" s="948" t="s">
        <v>5051</v>
      </c>
      <c r="J1052" s="948" t="s">
        <v>488</v>
      </c>
      <c r="K1052" s="948" t="s">
        <v>3557</v>
      </c>
      <c r="L1052" s="960">
        <v>54</v>
      </c>
      <c r="M1052" s="987">
        <v>16.46</v>
      </c>
      <c r="N1052" s="987">
        <v>3.29</v>
      </c>
      <c r="O1052" s="987">
        <f t="shared" si="276"/>
        <v>19.75</v>
      </c>
      <c r="P1052" s="987" t="s">
        <v>3412</v>
      </c>
      <c r="Q1052" s="987"/>
      <c r="R1052" s="987"/>
      <c r="S1052" s="987"/>
      <c r="T1052" s="987"/>
      <c r="U1052" s="987"/>
      <c r="V1052" s="987"/>
      <c r="W1052" s="987">
        <f t="shared" si="267"/>
        <v>19.75</v>
      </c>
      <c r="X1052" s="987"/>
      <c r="Y1052" s="987"/>
      <c r="Z1052" s="987">
        <f t="shared" si="277"/>
        <v>0</v>
      </c>
      <c r="AA1052" s="987"/>
      <c r="AB1052" s="987">
        <f t="shared" si="280"/>
        <v>16.46</v>
      </c>
      <c r="AC1052" s="987">
        <f t="shared" si="280"/>
        <v>0</v>
      </c>
      <c r="AD1052" s="987">
        <f t="shared" si="280"/>
        <v>0</v>
      </c>
      <c r="AE1052" s="987">
        <f t="shared" si="280"/>
        <v>0</v>
      </c>
      <c r="AF1052" s="987">
        <f t="shared" si="280"/>
        <v>0</v>
      </c>
      <c r="AG1052" s="987">
        <f t="shared" si="280"/>
        <v>0</v>
      </c>
      <c r="AH1052" s="987">
        <f t="shared" si="280"/>
        <v>0</v>
      </c>
      <c r="AI1052" s="987">
        <f t="shared" si="280"/>
        <v>0</v>
      </c>
      <c r="AJ1052" s="987">
        <f t="shared" si="280"/>
        <v>0</v>
      </c>
      <c r="AK1052" s="987">
        <f t="shared" si="280"/>
        <v>0</v>
      </c>
      <c r="AL1052" s="987">
        <f t="shared" si="281"/>
        <v>0</v>
      </c>
      <c r="AM1052" s="987">
        <f t="shared" si="281"/>
        <v>0</v>
      </c>
      <c r="AN1052" s="987">
        <f t="shared" si="281"/>
        <v>0</v>
      </c>
      <c r="AO1052" s="987">
        <f t="shared" si="281"/>
        <v>0</v>
      </c>
      <c r="AP1052" s="987">
        <f t="shared" si="281"/>
        <v>0</v>
      </c>
      <c r="AQ1052" s="987">
        <f t="shared" si="281"/>
        <v>0</v>
      </c>
      <c r="AR1052" s="987">
        <f t="shared" si="281"/>
        <v>0</v>
      </c>
    </row>
    <row r="1053" spans="2:44">
      <c r="B1053" s="948">
        <v>625</v>
      </c>
      <c r="C1053" s="950" t="s">
        <v>3522</v>
      </c>
      <c r="D1053" s="951">
        <v>659</v>
      </c>
      <c r="E1053" s="951" t="s">
        <v>3538</v>
      </c>
      <c r="F1053" s="948" t="s">
        <v>5434</v>
      </c>
      <c r="G1053" s="949">
        <v>45089</v>
      </c>
      <c r="H1053" s="948" t="s">
        <v>5435</v>
      </c>
      <c r="I1053" s="948" t="s">
        <v>5051</v>
      </c>
      <c r="J1053" s="948" t="s">
        <v>488</v>
      </c>
      <c r="K1053" s="948" t="s">
        <v>3557</v>
      </c>
      <c r="L1053" s="960">
        <v>54</v>
      </c>
      <c r="M1053" s="987">
        <v>13.52</v>
      </c>
      <c r="N1053" s="987">
        <v>2.7</v>
      </c>
      <c r="O1053" s="987">
        <f t="shared" si="276"/>
        <v>16.22</v>
      </c>
      <c r="P1053" s="987" t="s">
        <v>3412</v>
      </c>
      <c r="Q1053" s="987"/>
      <c r="R1053" s="987"/>
      <c r="S1053" s="987"/>
      <c r="T1053" s="987"/>
      <c r="U1053" s="987"/>
      <c r="V1053" s="987"/>
      <c r="W1053" s="987">
        <f t="shared" si="267"/>
        <v>16.22</v>
      </c>
      <c r="X1053" s="987"/>
      <c r="Y1053" s="987"/>
      <c r="Z1053" s="987">
        <f t="shared" si="277"/>
        <v>0</v>
      </c>
      <c r="AA1053" s="987"/>
      <c r="AB1053" s="987">
        <f t="shared" si="280"/>
        <v>13.52</v>
      </c>
      <c r="AC1053" s="987">
        <f t="shared" si="280"/>
        <v>0</v>
      </c>
      <c r="AD1053" s="987">
        <f t="shared" si="280"/>
        <v>0</v>
      </c>
      <c r="AE1053" s="987">
        <f t="shared" si="280"/>
        <v>0</v>
      </c>
      <c r="AF1053" s="987">
        <f t="shared" si="280"/>
        <v>0</v>
      </c>
      <c r="AG1053" s="987">
        <f t="shared" si="280"/>
        <v>0</v>
      </c>
      <c r="AH1053" s="987">
        <f t="shared" si="280"/>
        <v>0</v>
      </c>
      <c r="AI1053" s="987">
        <f t="shared" si="280"/>
        <v>0</v>
      </c>
      <c r="AJ1053" s="987">
        <f t="shared" si="280"/>
        <v>0</v>
      </c>
      <c r="AK1053" s="987">
        <f t="shared" si="280"/>
        <v>0</v>
      </c>
      <c r="AL1053" s="987">
        <f t="shared" si="281"/>
        <v>0</v>
      </c>
      <c r="AM1053" s="987">
        <f t="shared" si="281"/>
        <v>0</v>
      </c>
      <c r="AN1053" s="987">
        <f t="shared" si="281"/>
        <v>0</v>
      </c>
      <c r="AO1053" s="987">
        <f t="shared" si="281"/>
        <v>0</v>
      </c>
      <c r="AP1053" s="987">
        <f t="shared" si="281"/>
        <v>0</v>
      </c>
      <c r="AQ1053" s="987">
        <f t="shared" si="281"/>
        <v>0</v>
      </c>
      <c r="AR1053" s="987">
        <f t="shared" si="281"/>
        <v>0</v>
      </c>
    </row>
    <row r="1054" spans="2:44">
      <c r="B1054" s="948">
        <v>626</v>
      </c>
      <c r="C1054" s="950" t="s">
        <v>3522</v>
      </c>
      <c r="D1054" s="951">
        <v>660</v>
      </c>
      <c r="E1054" s="951" t="s">
        <v>3538</v>
      </c>
      <c r="F1054" s="948" t="s">
        <v>5436</v>
      </c>
      <c r="G1054" s="949">
        <v>45089</v>
      </c>
      <c r="H1054" s="948" t="s">
        <v>5437</v>
      </c>
      <c r="I1054" s="948" t="s">
        <v>5051</v>
      </c>
      <c r="J1054" s="948" t="s">
        <v>488</v>
      </c>
      <c r="K1054" s="948" t="s">
        <v>3557</v>
      </c>
      <c r="L1054" s="960">
        <v>54</v>
      </c>
      <c r="M1054" s="987">
        <v>67.97</v>
      </c>
      <c r="N1054" s="987">
        <v>13.59</v>
      </c>
      <c r="O1054" s="987">
        <f t="shared" si="276"/>
        <v>81.56</v>
      </c>
      <c r="P1054" s="987" t="s">
        <v>3412</v>
      </c>
      <c r="Q1054" s="987"/>
      <c r="R1054" s="987"/>
      <c r="S1054" s="987"/>
      <c r="T1054" s="987"/>
      <c r="U1054" s="987"/>
      <c r="V1054" s="987"/>
      <c r="W1054" s="987">
        <f t="shared" si="267"/>
        <v>81.56</v>
      </c>
      <c r="X1054" s="987"/>
      <c r="Y1054" s="987"/>
      <c r="Z1054" s="987">
        <f t="shared" si="277"/>
        <v>0</v>
      </c>
      <c r="AA1054" s="987"/>
      <c r="AB1054" s="987">
        <f t="shared" si="280"/>
        <v>67.97</v>
      </c>
      <c r="AC1054" s="987">
        <f t="shared" si="280"/>
        <v>0</v>
      </c>
      <c r="AD1054" s="987">
        <f t="shared" si="280"/>
        <v>0</v>
      </c>
      <c r="AE1054" s="987">
        <f t="shared" si="280"/>
        <v>0</v>
      </c>
      <c r="AF1054" s="987">
        <f t="shared" si="280"/>
        <v>0</v>
      </c>
      <c r="AG1054" s="987">
        <f t="shared" si="280"/>
        <v>0</v>
      </c>
      <c r="AH1054" s="987">
        <f t="shared" si="280"/>
        <v>0</v>
      </c>
      <c r="AI1054" s="987">
        <f t="shared" si="280"/>
        <v>0</v>
      </c>
      <c r="AJ1054" s="987">
        <f t="shared" si="280"/>
        <v>0</v>
      </c>
      <c r="AK1054" s="987">
        <f t="shared" si="280"/>
        <v>0</v>
      </c>
      <c r="AL1054" s="987">
        <f t="shared" si="281"/>
        <v>0</v>
      </c>
      <c r="AM1054" s="987">
        <f t="shared" si="281"/>
        <v>0</v>
      </c>
      <c r="AN1054" s="987">
        <f t="shared" si="281"/>
        <v>0</v>
      </c>
      <c r="AO1054" s="987">
        <f t="shared" si="281"/>
        <v>0</v>
      </c>
      <c r="AP1054" s="987">
        <f t="shared" si="281"/>
        <v>0</v>
      </c>
      <c r="AQ1054" s="987">
        <f t="shared" si="281"/>
        <v>0</v>
      </c>
      <c r="AR1054" s="987">
        <f t="shared" si="281"/>
        <v>0</v>
      </c>
    </row>
    <row r="1055" spans="2:44">
      <c r="B1055" s="948">
        <v>627</v>
      </c>
      <c r="C1055" s="950" t="s">
        <v>3522</v>
      </c>
      <c r="D1055" s="951">
        <v>661</v>
      </c>
      <c r="E1055" s="951" t="s">
        <v>3538</v>
      </c>
      <c r="F1055" s="948" t="s">
        <v>5438</v>
      </c>
      <c r="G1055" s="949">
        <v>45090</v>
      </c>
      <c r="H1055" s="948" t="s">
        <v>5439</v>
      </c>
      <c r="I1055" s="948" t="s">
        <v>5051</v>
      </c>
      <c r="J1055" s="948" t="s">
        <v>488</v>
      </c>
      <c r="K1055" s="948" t="s">
        <v>3557</v>
      </c>
      <c r="L1055" s="960">
        <v>54</v>
      </c>
      <c r="M1055" s="987">
        <v>10.83</v>
      </c>
      <c r="N1055" s="987">
        <v>2.17</v>
      </c>
      <c r="O1055" s="987">
        <f t="shared" si="276"/>
        <v>13</v>
      </c>
      <c r="P1055" s="987" t="s">
        <v>3412</v>
      </c>
      <c r="Q1055" s="987"/>
      <c r="R1055" s="987"/>
      <c r="S1055" s="987"/>
      <c r="T1055" s="987"/>
      <c r="U1055" s="987"/>
      <c r="V1055" s="987"/>
      <c r="W1055" s="987">
        <f t="shared" si="267"/>
        <v>13</v>
      </c>
      <c r="X1055" s="987"/>
      <c r="Y1055" s="987"/>
      <c r="Z1055" s="987">
        <f t="shared" si="277"/>
        <v>0</v>
      </c>
      <c r="AA1055" s="987"/>
      <c r="AB1055" s="987">
        <f t="shared" si="280"/>
        <v>10.83</v>
      </c>
      <c r="AC1055" s="987">
        <f t="shared" si="280"/>
        <v>0</v>
      </c>
      <c r="AD1055" s="987">
        <f t="shared" si="280"/>
        <v>0</v>
      </c>
      <c r="AE1055" s="987">
        <f t="shared" si="280"/>
        <v>0</v>
      </c>
      <c r="AF1055" s="987">
        <f t="shared" si="280"/>
        <v>0</v>
      </c>
      <c r="AG1055" s="987">
        <f t="shared" si="280"/>
        <v>0</v>
      </c>
      <c r="AH1055" s="987">
        <f t="shared" si="280"/>
        <v>0</v>
      </c>
      <c r="AI1055" s="987">
        <f t="shared" si="280"/>
        <v>0</v>
      </c>
      <c r="AJ1055" s="987">
        <f t="shared" si="280"/>
        <v>0</v>
      </c>
      <c r="AK1055" s="987">
        <f t="shared" si="280"/>
        <v>0</v>
      </c>
      <c r="AL1055" s="987">
        <f t="shared" si="281"/>
        <v>0</v>
      </c>
      <c r="AM1055" s="987">
        <f t="shared" si="281"/>
        <v>0</v>
      </c>
      <c r="AN1055" s="987">
        <f t="shared" si="281"/>
        <v>0</v>
      </c>
      <c r="AO1055" s="987">
        <f t="shared" si="281"/>
        <v>0</v>
      </c>
      <c r="AP1055" s="987">
        <f t="shared" si="281"/>
        <v>0</v>
      </c>
      <c r="AQ1055" s="987">
        <f t="shared" si="281"/>
        <v>0</v>
      </c>
      <c r="AR1055" s="987">
        <f t="shared" si="281"/>
        <v>0</v>
      </c>
    </row>
    <row r="1056" spans="2:44">
      <c r="B1056" s="948">
        <v>628</v>
      </c>
      <c r="C1056" s="950" t="s">
        <v>3522</v>
      </c>
      <c r="D1056" s="951">
        <v>662</v>
      </c>
      <c r="E1056" s="951" t="s">
        <v>3538</v>
      </c>
      <c r="F1056" s="948" t="s">
        <v>5440</v>
      </c>
      <c r="G1056" s="949">
        <v>45091</v>
      </c>
      <c r="H1056" s="948" t="s">
        <v>5441</v>
      </c>
      <c r="I1056" s="948" t="s">
        <v>5051</v>
      </c>
      <c r="J1056" s="948" t="s">
        <v>488</v>
      </c>
      <c r="K1056" s="948" t="s">
        <v>3557</v>
      </c>
      <c r="L1056" s="960">
        <v>54</v>
      </c>
      <c r="M1056" s="987">
        <v>17.52</v>
      </c>
      <c r="N1056" s="987">
        <v>3.5</v>
      </c>
      <c r="O1056" s="987">
        <f t="shared" si="276"/>
        <v>21.02</v>
      </c>
      <c r="P1056" s="987" t="s">
        <v>3412</v>
      </c>
      <c r="Q1056" s="987"/>
      <c r="R1056" s="987"/>
      <c r="S1056" s="987"/>
      <c r="T1056" s="987"/>
      <c r="U1056" s="987"/>
      <c r="V1056" s="987"/>
      <c r="W1056" s="987">
        <f t="shared" si="267"/>
        <v>21.02</v>
      </c>
      <c r="X1056" s="987"/>
      <c r="Y1056" s="987"/>
      <c r="Z1056" s="987">
        <f t="shared" si="277"/>
        <v>0</v>
      </c>
      <c r="AA1056" s="987"/>
      <c r="AB1056" s="987">
        <f t="shared" si="280"/>
        <v>17.52</v>
      </c>
      <c r="AC1056" s="987">
        <f t="shared" si="280"/>
        <v>0</v>
      </c>
      <c r="AD1056" s="987">
        <f t="shared" si="280"/>
        <v>0</v>
      </c>
      <c r="AE1056" s="987">
        <f t="shared" si="280"/>
        <v>0</v>
      </c>
      <c r="AF1056" s="987">
        <f t="shared" si="280"/>
        <v>0</v>
      </c>
      <c r="AG1056" s="987">
        <f t="shared" si="280"/>
        <v>0</v>
      </c>
      <c r="AH1056" s="987">
        <f t="shared" si="280"/>
        <v>0</v>
      </c>
      <c r="AI1056" s="987">
        <f t="shared" si="280"/>
        <v>0</v>
      </c>
      <c r="AJ1056" s="987">
        <f t="shared" si="280"/>
        <v>0</v>
      </c>
      <c r="AK1056" s="987">
        <f t="shared" si="280"/>
        <v>0</v>
      </c>
      <c r="AL1056" s="987">
        <f t="shared" si="281"/>
        <v>0</v>
      </c>
      <c r="AM1056" s="987">
        <f t="shared" si="281"/>
        <v>0</v>
      </c>
      <c r="AN1056" s="987">
        <f t="shared" si="281"/>
        <v>0</v>
      </c>
      <c r="AO1056" s="987">
        <f t="shared" si="281"/>
        <v>0</v>
      </c>
      <c r="AP1056" s="987">
        <f t="shared" si="281"/>
        <v>0</v>
      </c>
      <c r="AQ1056" s="987">
        <f t="shared" si="281"/>
        <v>0</v>
      </c>
      <c r="AR1056" s="987">
        <f t="shared" si="281"/>
        <v>0</v>
      </c>
    </row>
    <row r="1057" spans="2:44">
      <c r="B1057" s="948">
        <v>629</v>
      </c>
      <c r="C1057" s="950" t="s">
        <v>3522</v>
      </c>
      <c r="D1057" s="951">
        <v>663</v>
      </c>
      <c r="E1057" s="951" t="s">
        <v>3538</v>
      </c>
      <c r="F1057" s="948" t="s">
        <v>5442</v>
      </c>
      <c r="G1057" s="949">
        <v>45091</v>
      </c>
      <c r="H1057" s="948" t="s">
        <v>5443</v>
      </c>
      <c r="I1057" s="948" t="s">
        <v>5051</v>
      </c>
      <c r="J1057" s="948" t="s">
        <v>488</v>
      </c>
      <c r="K1057" s="948" t="s">
        <v>3557</v>
      </c>
      <c r="L1057" s="960">
        <v>54</v>
      </c>
      <c r="M1057" s="987">
        <v>13.4</v>
      </c>
      <c r="N1057" s="987">
        <v>2.68</v>
      </c>
      <c r="O1057" s="987">
        <f t="shared" si="276"/>
        <v>16.080000000000002</v>
      </c>
      <c r="P1057" s="987" t="s">
        <v>3412</v>
      </c>
      <c r="Q1057" s="987"/>
      <c r="R1057" s="987"/>
      <c r="S1057" s="987"/>
      <c r="T1057" s="987"/>
      <c r="U1057" s="987"/>
      <c r="V1057" s="987"/>
      <c r="W1057" s="987">
        <f t="shared" si="267"/>
        <v>16.080000000000002</v>
      </c>
      <c r="X1057" s="987"/>
      <c r="Y1057" s="987"/>
      <c r="Z1057" s="987">
        <f t="shared" si="277"/>
        <v>0</v>
      </c>
      <c r="AA1057" s="987"/>
      <c r="AB1057" s="987">
        <f t="shared" si="280"/>
        <v>13.4</v>
      </c>
      <c r="AC1057" s="987">
        <f t="shared" si="280"/>
        <v>0</v>
      </c>
      <c r="AD1057" s="987">
        <f t="shared" si="280"/>
        <v>0</v>
      </c>
      <c r="AE1057" s="987">
        <f t="shared" si="280"/>
        <v>0</v>
      </c>
      <c r="AF1057" s="987">
        <f t="shared" si="280"/>
        <v>0</v>
      </c>
      <c r="AG1057" s="987">
        <f t="shared" si="280"/>
        <v>0</v>
      </c>
      <c r="AH1057" s="987">
        <f t="shared" si="280"/>
        <v>0</v>
      </c>
      <c r="AI1057" s="987">
        <f t="shared" si="280"/>
        <v>0</v>
      </c>
      <c r="AJ1057" s="987">
        <f t="shared" si="280"/>
        <v>0</v>
      </c>
      <c r="AK1057" s="987">
        <f t="shared" si="280"/>
        <v>0</v>
      </c>
      <c r="AL1057" s="987">
        <f t="shared" si="281"/>
        <v>0</v>
      </c>
      <c r="AM1057" s="987">
        <f t="shared" si="281"/>
        <v>0</v>
      </c>
      <c r="AN1057" s="987">
        <f t="shared" si="281"/>
        <v>0</v>
      </c>
      <c r="AO1057" s="987">
        <f t="shared" si="281"/>
        <v>0</v>
      </c>
      <c r="AP1057" s="987">
        <f t="shared" si="281"/>
        <v>0</v>
      </c>
      <c r="AQ1057" s="987">
        <f t="shared" si="281"/>
        <v>0</v>
      </c>
      <c r="AR1057" s="987">
        <f t="shared" si="281"/>
        <v>0</v>
      </c>
    </row>
    <row r="1058" spans="2:44">
      <c r="B1058" s="948">
        <v>630</v>
      </c>
      <c r="C1058" s="950" t="s">
        <v>3522</v>
      </c>
      <c r="D1058" s="951">
        <v>664</v>
      </c>
      <c r="E1058" s="951" t="s">
        <v>3538</v>
      </c>
      <c r="F1058" s="948" t="s">
        <v>5444</v>
      </c>
      <c r="G1058" s="949">
        <v>45091</v>
      </c>
      <c r="H1058" s="948" t="s">
        <v>5445</v>
      </c>
      <c r="I1058" s="948" t="s">
        <v>5051</v>
      </c>
      <c r="J1058" s="948" t="s">
        <v>488</v>
      </c>
      <c r="K1058" s="948" t="s">
        <v>3557</v>
      </c>
      <c r="L1058" s="960">
        <v>54</v>
      </c>
      <c r="M1058" s="987">
        <v>109.77000000000001</v>
      </c>
      <c r="N1058" s="987">
        <v>21.95</v>
      </c>
      <c r="O1058" s="987">
        <f t="shared" si="276"/>
        <v>131.72</v>
      </c>
      <c r="P1058" s="987" t="s">
        <v>3412</v>
      </c>
      <c r="Q1058" s="987"/>
      <c r="R1058" s="987"/>
      <c r="S1058" s="987"/>
      <c r="T1058" s="987"/>
      <c r="U1058" s="987"/>
      <c r="V1058" s="987"/>
      <c r="W1058" s="987">
        <f t="shared" si="267"/>
        <v>131.72</v>
      </c>
      <c r="X1058" s="987"/>
      <c r="Y1058" s="987"/>
      <c r="Z1058" s="987">
        <f t="shared" si="277"/>
        <v>0</v>
      </c>
      <c r="AA1058" s="987"/>
      <c r="AB1058" s="987">
        <f t="shared" ref="AB1058:AK1067" si="282">IF(AB$6-$L1058=0,$M1058,0)</f>
        <v>109.77000000000001</v>
      </c>
      <c r="AC1058" s="987">
        <f t="shared" si="282"/>
        <v>0</v>
      </c>
      <c r="AD1058" s="987">
        <f t="shared" si="282"/>
        <v>0</v>
      </c>
      <c r="AE1058" s="987">
        <f t="shared" si="282"/>
        <v>0</v>
      </c>
      <c r="AF1058" s="987">
        <f t="shared" si="282"/>
        <v>0</v>
      </c>
      <c r="AG1058" s="987">
        <f t="shared" si="282"/>
        <v>0</v>
      </c>
      <c r="AH1058" s="987">
        <f t="shared" si="282"/>
        <v>0</v>
      </c>
      <c r="AI1058" s="987">
        <f t="shared" si="282"/>
        <v>0</v>
      </c>
      <c r="AJ1058" s="987">
        <f t="shared" si="282"/>
        <v>0</v>
      </c>
      <c r="AK1058" s="987">
        <f t="shared" si="282"/>
        <v>0</v>
      </c>
      <c r="AL1058" s="987">
        <f t="shared" ref="AL1058:AR1067" si="283">IF(AL$6-$L1058=0,$M1058,0)</f>
        <v>0</v>
      </c>
      <c r="AM1058" s="987">
        <f t="shared" si="283"/>
        <v>0</v>
      </c>
      <c r="AN1058" s="987">
        <f t="shared" si="283"/>
        <v>0</v>
      </c>
      <c r="AO1058" s="987">
        <f t="shared" si="283"/>
        <v>0</v>
      </c>
      <c r="AP1058" s="987">
        <f t="shared" si="283"/>
        <v>0</v>
      </c>
      <c r="AQ1058" s="987">
        <f t="shared" si="283"/>
        <v>0</v>
      </c>
      <c r="AR1058" s="987">
        <f t="shared" si="283"/>
        <v>0</v>
      </c>
    </row>
    <row r="1059" spans="2:44">
      <c r="B1059" s="948">
        <v>631</v>
      </c>
      <c r="C1059" s="950" t="s">
        <v>3522</v>
      </c>
      <c r="D1059" s="951">
        <v>665</v>
      </c>
      <c r="E1059" s="951" t="s">
        <v>3538</v>
      </c>
      <c r="F1059" s="948" t="s">
        <v>5446</v>
      </c>
      <c r="G1059" s="949">
        <v>45093</v>
      </c>
      <c r="H1059" s="948" t="s">
        <v>5447</v>
      </c>
      <c r="I1059" s="948" t="s">
        <v>5051</v>
      </c>
      <c r="J1059" s="948" t="s">
        <v>488</v>
      </c>
      <c r="K1059" s="948" t="s">
        <v>3557</v>
      </c>
      <c r="L1059" s="960">
        <v>54</v>
      </c>
      <c r="M1059" s="987">
        <v>21.080000000000002</v>
      </c>
      <c r="N1059" s="987">
        <v>4.2200000000000006</v>
      </c>
      <c r="O1059" s="987">
        <f t="shared" si="276"/>
        <v>25.300000000000004</v>
      </c>
      <c r="P1059" s="987" t="s">
        <v>3412</v>
      </c>
      <c r="Q1059" s="987"/>
      <c r="R1059" s="987"/>
      <c r="S1059" s="987"/>
      <c r="T1059" s="987"/>
      <c r="U1059" s="987"/>
      <c r="V1059" s="987"/>
      <c r="W1059" s="987">
        <f t="shared" si="267"/>
        <v>25.300000000000004</v>
      </c>
      <c r="X1059" s="987"/>
      <c r="Y1059" s="987"/>
      <c r="Z1059" s="987">
        <f t="shared" si="277"/>
        <v>0</v>
      </c>
      <c r="AA1059" s="987"/>
      <c r="AB1059" s="987">
        <f t="shared" si="282"/>
        <v>21.080000000000002</v>
      </c>
      <c r="AC1059" s="987">
        <f t="shared" si="282"/>
        <v>0</v>
      </c>
      <c r="AD1059" s="987">
        <f t="shared" si="282"/>
        <v>0</v>
      </c>
      <c r="AE1059" s="987">
        <f t="shared" si="282"/>
        <v>0</v>
      </c>
      <c r="AF1059" s="987">
        <f t="shared" si="282"/>
        <v>0</v>
      </c>
      <c r="AG1059" s="987">
        <f t="shared" si="282"/>
        <v>0</v>
      </c>
      <c r="AH1059" s="987">
        <f t="shared" si="282"/>
        <v>0</v>
      </c>
      <c r="AI1059" s="987">
        <f t="shared" si="282"/>
        <v>0</v>
      </c>
      <c r="AJ1059" s="987">
        <f t="shared" si="282"/>
        <v>0</v>
      </c>
      <c r="AK1059" s="987">
        <f t="shared" si="282"/>
        <v>0</v>
      </c>
      <c r="AL1059" s="987">
        <f t="shared" si="283"/>
        <v>0</v>
      </c>
      <c r="AM1059" s="987">
        <f t="shared" si="283"/>
        <v>0</v>
      </c>
      <c r="AN1059" s="987">
        <f t="shared" si="283"/>
        <v>0</v>
      </c>
      <c r="AO1059" s="987">
        <f t="shared" si="283"/>
        <v>0</v>
      </c>
      <c r="AP1059" s="987">
        <f t="shared" si="283"/>
        <v>0</v>
      </c>
      <c r="AQ1059" s="987">
        <f t="shared" si="283"/>
        <v>0</v>
      </c>
      <c r="AR1059" s="987">
        <f t="shared" si="283"/>
        <v>0</v>
      </c>
    </row>
    <row r="1060" spans="2:44">
      <c r="B1060" s="948">
        <v>632</v>
      </c>
      <c r="C1060" s="950" t="s">
        <v>3522</v>
      </c>
      <c r="D1060" s="951">
        <v>666</v>
      </c>
      <c r="E1060" s="951" t="s">
        <v>3538</v>
      </c>
      <c r="F1060" s="948" t="s">
        <v>5448</v>
      </c>
      <c r="G1060" s="949">
        <v>45113</v>
      </c>
      <c r="H1060" s="948" t="s">
        <v>5449</v>
      </c>
      <c r="I1060" s="948" t="s">
        <v>5051</v>
      </c>
      <c r="J1060" s="948" t="s">
        <v>488</v>
      </c>
      <c r="K1060" s="948" t="s">
        <v>3557</v>
      </c>
      <c r="L1060" s="960">
        <v>54</v>
      </c>
      <c r="M1060" s="987">
        <v>350.21999999999997</v>
      </c>
      <c r="N1060" s="987">
        <v>70.039999999999992</v>
      </c>
      <c r="O1060" s="987">
        <f t="shared" si="276"/>
        <v>420.26</v>
      </c>
      <c r="P1060" s="987" t="s">
        <v>3411</v>
      </c>
      <c r="Q1060" s="987"/>
      <c r="R1060" s="987"/>
      <c r="S1060" s="987"/>
      <c r="T1060" s="987"/>
      <c r="U1060" s="987"/>
      <c r="V1060" s="987"/>
      <c r="W1060" s="987">
        <f t="shared" si="267"/>
        <v>420.26</v>
      </c>
      <c r="X1060" s="987"/>
      <c r="Y1060" s="987"/>
      <c r="Z1060" s="987">
        <f t="shared" si="277"/>
        <v>0</v>
      </c>
      <c r="AA1060" s="987"/>
      <c r="AB1060" s="987">
        <f t="shared" si="282"/>
        <v>350.21999999999997</v>
      </c>
      <c r="AC1060" s="987">
        <f t="shared" si="282"/>
        <v>0</v>
      </c>
      <c r="AD1060" s="987">
        <f t="shared" si="282"/>
        <v>0</v>
      </c>
      <c r="AE1060" s="987">
        <f t="shared" si="282"/>
        <v>0</v>
      </c>
      <c r="AF1060" s="987">
        <f t="shared" si="282"/>
        <v>0</v>
      </c>
      <c r="AG1060" s="987">
        <f t="shared" si="282"/>
        <v>0</v>
      </c>
      <c r="AH1060" s="987">
        <f t="shared" si="282"/>
        <v>0</v>
      </c>
      <c r="AI1060" s="987">
        <f t="shared" si="282"/>
        <v>0</v>
      </c>
      <c r="AJ1060" s="987">
        <f t="shared" si="282"/>
        <v>0</v>
      </c>
      <c r="AK1060" s="987">
        <f t="shared" si="282"/>
        <v>0</v>
      </c>
      <c r="AL1060" s="987">
        <f t="shared" si="283"/>
        <v>0</v>
      </c>
      <c r="AM1060" s="987">
        <f t="shared" si="283"/>
        <v>0</v>
      </c>
      <c r="AN1060" s="987">
        <f t="shared" si="283"/>
        <v>0</v>
      </c>
      <c r="AO1060" s="987">
        <f t="shared" si="283"/>
        <v>0</v>
      </c>
      <c r="AP1060" s="987">
        <f t="shared" si="283"/>
        <v>0</v>
      </c>
      <c r="AQ1060" s="987">
        <f t="shared" si="283"/>
        <v>0</v>
      </c>
      <c r="AR1060" s="987">
        <f t="shared" si="283"/>
        <v>0</v>
      </c>
    </row>
    <row r="1061" spans="2:44">
      <c r="B1061" s="948">
        <v>633</v>
      </c>
      <c r="C1061" s="950" t="s">
        <v>3522</v>
      </c>
      <c r="D1061" s="951">
        <v>667</v>
      </c>
      <c r="E1061" s="951" t="s">
        <v>3538</v>
      </c>
      <c r="F1061" s="948" t="s">
        <v>5450</v>
      </c>
      <c r="G1061" s="949">
        <v>45114</v>
      </c>
      <c r="H1061" s="948" t="s">
        <v>5451</v>
      </c>
      <c r="I1061" s="948" t="s">
        <v>5051</v>
      </c>
      <c r="J1061" s="948" t="s">
        <v>488</v>
      </c>
      <c r="K1061" s="948" t="s">
        <v>3557</v>
      </c>
      <c r="L1061" s="960">
        <v>54</v>
      </c>
      <c r="M1061" s="987">
        <v>41.589999999999996</v>
      </c>
      <c r="N1061" s="987">
        <v>8.32</v>
      </c>
      <c r="O1061" s="987">
        <f t="shared" si="276"/>
        <v>49.91</v>
      </c>
      <c r="P1061" s="987" t="s">
        <v>3411</v>
      </c>
      <c r="Q1061" s="987"/>
      <c r="R1061" s="987"/>
      <c r="S1061" s="987"/>
      <c r="T1061" s="987"/>
      <c r="U1061" s="987"/>
      <c r="V1061" s="987"/>
      <c r="W1061" s="987">
        <f t="shared" ref="W1061:W1121" si="284">O1061</f>
        <v>49.91</v>
      </c>
      <c r="X1061" s="987"/>
      <c r="Y1061" s="987"/>
      <c r="Z1061" s="987">
        <f t="shared" si="277"/>
        <v>0</v>
      </c>
      <c r="AA1061" s="987"/>
      <c r="AB1061" s="987">
        <f t="shared" si="282"/>
        <v>41.589999999999996</v>
      </c>
      <c r="AC1061" s="987">
        <f t="shared" si="282"/>
        <v>0</v>
      </c>
      <c r="AD1061" s="987">
        <f t="shared" si="282"/>
        <v>0</v>
      </c>
      <c r="AE1061" s="987">
        <f t="shared" si="282"/>
        <v>0</v>
      </c>
      <c r="AF1061" s="987">
        <f t="shared" si="282"/>
        <v>0</v>
      </c>
      <c r="AG1061" s="987">
        <f t="shared" si="282"/>
        <v>0</v>
      </c>
      <c r="AH1061" s="987">
        <f t="shared" si="282"/>
        <v>0</v>
      </c>
      <c r="AI1061" s="987">
        <f t="shared" si="282"/>
        <v>0</v>
      </c>
      <c r="AJ1061" s="987">
        <f t="shared" si="282"/>
        <v>0</v>
      </c>
      <c r="AK1061" s="987">
        <f t="shared" si="282"/>
        <v>0</v>
      </c>
      <c r="AL1061" s="987">
        <f t="shared" si="283"/>
        <v>0</v>
      </c>
      <c r="AM1061" s="987">
        <f t="shared" si="283"/>
        <v>0</v>
      </c>
      <c r="AN1061" s="987">
        <f t="shared" si="283"/>
        <v>0</v>
      </c>
      <c r="AO1061" s="987">
        <f t="shared" si="283"/>
        <v>0</v>
      </c>
      <c r="AP1061" s="987">
        <f t="shared" si="283"/>
        <v>0</v>
      </c>
      <c r="AQ1061" s="987">
        <f t="shared" si="283"/>
        <v>0</v>
      </c>
      <c r="AR1061" s="987">
        <f t="shared" si="283"/>
        <v>0</v>
      </c>
    </row>
    <row r="1062" spans="2:44">
      <c r="B1062" s="948">
        <v>634</v>
      </c>
      <c r="C1062" s="950" t="s">
        <v>3522</v>
      </c>
      <c r="D1062" s="951">
        <v>668</v>
      </c>
      <c r="E1062" s="951" t="s">
        <v>3538</v>
      </c>
      <c r="F1062" s="948" t="s">
        <v>5452</v>
      </c>
      <c r="G1062" s="949">
        <v>45117</v>
      </c>
      <c r="H1062" s="948" t="s">
        <v>5453</v>
      </c>
      <c r="I1062" s="948" t="s">
        <v>5051</v>
      </c>
      <c r="J1062" s="948" t="s">
        <v>488</v>
      </c>
      <c r="K1062" s="948" t="s">
        <v>3557</v>
      </c>
      <c r="L1062" s="960">
        <v>54</v>
      </c>
      <c r="M1062" s="987">
        <v>261.08000000000004</v>
      </c>
      <c r="N1062" s="987">
        <v>52.220000000000006</v>
      </c>
      <c r="O1062" s="987">
        <f t="shared" si="276"/>
        <v>313.30000000000007</v>
      </c>
      <c r="P1062" s="987" t="s">
        <v>3411</v>
      </c>
      <c r="Q1062" s="987"/>
      <c r="R1062" s="987"/>
      <c r="S1062" s="987"/>
      <c r="T1062" s="987"/>
      <c r="U1062" s="987"/>
      <c r="V1062" s="987"/>
      <c r="W1062" s="987">
        <f t="shared" si="284"/>
        <v>313.30000000000007</v>
      </c>
      <c r="X1062" s="987"/>
      <c r="Y1062" s="987"/>
      <c r="Z1062" s="987">
        <f t="shared" si="277"/>
        <v>0</v>
      </c>
      <c r="AA1062" s="987"/>
      <c r="AB1062" s="987">
        <f t="shared" si="282"/>
        <v>261.08000000000004</v>
      </c>
      <c r="AC1062" s="987">
        <f t="shared" si="282"/>
        <v>0</v>
      </c>
      <c r="AD1062" s="987">
        <f t="shared" si="282"/>
        <v>0</v>
      </c>
      <c r="AE1062" s="987">
        <f t="shared" si="282"/>
        <v>0</v>
      </c>
      <c r="AF1062" s="987">
        <f t="shared" si="282"/>
        <v>0</v>
      </c>
      <c r="AG1062" s="987">
        <f t="shared" si="282"/>
        <v>0</v>
      </c>
      <c r="AH1062" s="987">
        <f t="shared" si="282"/>
        <v>0</v>
      </c>
      <c r="AI1062" s="987">
        <f t="shared" si="282"/>
        <v>0</v>
      </c>
      <c r="AJ1062" s="987">
        <f t="shared" si="282"/>
        <v>0</v>
      </c>
      <c r="AK1062" s="987">
        <f t="shared" si="282"/>
        <v>0</v>
      </c>
      <c r="AL1062" s="987">
        <f t="shared" si="283"/>
        <v>0</v>
      </c>
      <c r="AM1062" s="987">
        <f t="shared" si="283"/>
        <v>0</v>
      </c>
      <c r="AN1062" s="987">
        <f t="shared" si="283"/>
        <v>0</v>
      </c>
      <c r="AO1062" s="987">
        <f t="shared" si="283"/>
        <v>0</v>
      </c>
      <c r="AP1062" s="987">
        <f t="shared" si="283"/>
        <v>0</v>
      </c>
      <c r="AQ1062" s="987">
        <f t="shared" si="283"/>
        <v>0</v>
      </c>
      <c r="AR1062" s="987">
        <f t="shared" si="283"/>
        <v>0</v>
      </c>
    </row>
    <row r="1063" spans="2:44">
      <c r="B1063" s="948">
        <v>635</v>
      </c>
      <c r="C1063" s="950" t="s">
        <v>3522</v>
      </c>
      <c r="D1063" s="951">
        <v>669</v>
      </c>
      <c r="E1063" s="951" t="s">
        <v>3538</v>
      </c>
      <c r="F1063" s="948" t="s">
        <v>5454</v>
      </c>
      <c r="G1063" s="949">
        <v>45117</v>
      </c>
      <c r="H1063" s="948" t="s">
        <v>5455</v>
      </c>
      <c r="I1063" s="948" t="s">
        <v>5051</v>
      </c>
      <c r="J1063" s="948" t="s">
        <v>488</v>
      </c>
      <c r="K1063" s="948" t="s">
        <v>3557</v>
      </c>
      <c r="L1063" s="960">
        <v>54</v>
      </c>
      <c r="M1063" s="987">
        <v>27.26</v>
      </c>
      <c r="N1063" s="987">
        <v>5.45</v>
      </c>
      <c r="O1063" s="987">
        <f t="shared" si="276"/>
        <v>32.71</v>
      </c>
      <c r="P1063" s="987" t="s">
        <v>3411</v>
      </c>
      <c r="Q1063" s="987"/>
      <c r="R1063" s="987"/>
      <c r="S1063" s="987"/>
      <c r="T1063" s="987"/>
      <c r="U1063" s="987"/>
      <c r="V1063" s="987"/>
      <c r="W1063" s="987">
        <f t="shared" si="284"/>
        <v>32.71</v>
      </c>
      <c r="X1063" s="987"/>
      <c r="Y1063" s="987"/>
      <c r="Z1063" s="987">
        <f t="shared" si="277"/>
        <v>0</v>
      </c>
      <c r="AA1063" s="987"/>
      <c r="AB1063" s="987">
        <f t="shared" si="282"/>
        <v>27.26</v>
      </c>
      <c r="AC1063" s="987">
        <f t="shared" si="282"/>
        <v>0</v>
      </c>
      <c r="AD1063" s="987">
        <f t="shared" si="282"/>
        <v>0</v>
      </c>
      <c r="AE1063" s="987">
        <f t="shared" si="282"/>
        <v>0</v>
      </c>
      <c r="AF1063" s="987">
        <f t="shared" si="282"/>
        <v>0</v>
      </c>
      <c r="AG1063" s="987">
        <f t="shared" si="282"/>
        <v>0</v>
      </c>
      <c r="AH1063" s="987">
        <f t="shared" si="282"/>
        <v>0</v>
      </c>
      <c r="AI1063" s="987">
        <f t="shared" si="282"/>
        <v>0</v>
      </c>
      <c r="AJ1063" s="987">
        <f t="shared" si="282"/>
        <v>0</v>
      </c>
      <c r="AK1063" s="987">
        <f t="shared" si="282"/>
        <v>0</v>
      </c>
      <c r="AL1063" s="987">
        <f t="shared" si="283"/>
        <v>0</v>
      </c>
      <c r="AM1063" s="987">
        <f t="shared" si="283"/>
        <v>0</v>
      </c>
      <c r="AN1063" s="987">
        <f t="shared" si="283"/>
        <v>0</v>
      </c>
      <c r="AO1063" s="987">
        <f t="shared" si="283"/>
        <v>0</v>
      </c>
      <c r="AP1063" s="987">
        <f t="shared" si="283"/>
        <v>0</v>
      </c>
      <c r="AQ1063" s="987">
        <f t="shared" si="283"/>
        <v>0</v>
      </c>
      <c r="AR1063" s="987">
        <f t="shared" si="283"/>
        <v>0</v>
      </c>
    </row>
    <row r="1064" spans="2:44">
      <c r="B1064" s="948">
        <v>636</v>
      </c>
      <c r="C1064" s="950" t="s">
        <v>3522</v>
      </c>
      <c r="D1064" s="951">
        <v>670</v>
      </c>
      <c r="E1064" s="951" t="s">
        <v>3538</v>
      </c>
      <c r="F1064" s="948" t="s">
        <v>5456</v>
      </c>
      <c r="G1064" s="949">
        <v>45119</v>
      </c>
      <c r="H1064" s="948" t="s">
        <v>5457</v>
      </c>
      <c r="I1064" s="948" t="s">
        <v>5051</v>
      </c>
      <c r="J1064" s="948" t="s">
        <v>488</v>
      </c>
      <c r="K1064" s="948" t="s">
        <v>3557</v>
      </c>
      <c r="L1064" s="960">
        <v>54</v>
      </c>
      <c r="M1064" s="987">
        <v>15.690000000000001</v>
      </c>
      <c r="N1064" s="987">
        <v>3.1399999999999997</v>
      </c>
      <c r="O1064" s="987">
        <f t="shared" si="276"/>
        <v>18.830000000000002</v>
      </c>
      <c r="P1064" s="987" t="s">
        <v>3411</v>
      </c>
      <c r="Q1064" s="987"/>
      <c r="R1064" s="987"/>
      <c r="S1064" s="987"/>
      <c r="T1064" s="987"/>
      <c r="U1064" s="987"/>
      <c r="V1064" s="987"/>
      <c r="W1064" s="987">
        <f t="shared" si="284"/>
        <v>18.830000000000002</v>
      </c>
      <c r="X1064" s="987"/>
      <c r="Y1064" s="987"/>
      <c r="Z1064" s="987">
        <f t="shared" si="277"/>
        <v>0</v>
      </c>
      <c r="AA1064" s="987"/>
      <c r="AB1064" s="987">
        <f t="shared" si="282"/>
        <v>15.690000000000001</v>
      </c>
      <c r="AC1064" s="987">
        <f t="shared" si="282"/>
        <v>0</v>
      </c>
      <c r="AD1064" s="987">
        <f t="shared" si="282"/>
        <v>0</v>
      </c>
      <c r="AE1064" s="987">
        <f t="shared" si="282"/>
        <v>0</v>
      </c>
      <c r="AF1064" s="987">
        <f t="shared" si="282"/>
        <v>0</v>
      </c>
      <c r="AG1064" s="987">
        <f t="shared" si="282"/>
        <v>0</v>
      </c>
      <c r="AH1064" s="987">
        <f t="shared" si="282"/>
        <v>0</v>
      </c>
      <c r="AI1064" s="987">
        <f t="shared" si="282"/>
        <v>0</v>
      </c>
      <c r="AJ1064" s="987">
        <f t="shared" si="282"/>
        <v>0</v>
      </c>
      <c r="AK1064" s="987">
        <f t="shared" si="282"/>
        <v>0</v>
      </c>
      <c r="AL1064" s="987">
        <f t="shared" si="283"/>
        <v>0</v>
      </c>
      <c r="AM1064" s="987">
        <f t="shared" si="283"/>
        <v>0</v>
      </c>
      <c r="AN1064" s="987">
        <f t="shared" si="283"/>
        <v>0</v>
      </c>
      <c r="AO1064" s="987">
        <f t="shared" si="283"/>
        <v>0</v>
      </c>
      <c r="AP1064" s="987">
        <f t="shared" si="283"/>
        <v>0</v>
      </c>
      <c r="AQ1064" s="987">
        <f t="shared" si="283"/>
        <v>0</v>
      </c>
      <c r="AR1064" s="987">
        <f t="shared" si="283"/>
        <v>0</v>
      </c>
    </row>
    <row r="1065" spans="2:44">
      <c r="B1065" s="948">
        <v>637</v>
      </c>
      <c r="C1065" s="950" t="s">
        <v>3522</v>
      </c>
      <c r="D1065" s="951">
        <v>671</v>
      </c>
      <c r="E1065" s="951" t="s">
        <v>3538</v>
      </c>
      <c r="F1065" s="948" t="s">
        <v>5458</v>
      </c>
      <c r="G1065" s="949">
        <v>45121</v>
      </c>
      <c r="H1065" s="948" t="s">
        <v>5459</v>
      </c>
      <c r="I1065" s="948" t="s">
        <v>5051</v>
      </c>
      <c r="J1065" s="948" t="s">
        <v>488</v>
      </c>
      <c r="K1065" s="948" t="s">
        <v>3557</v>
      </c>
      <c r="L1065" s="960">
        <v>54</v>
      </c>
      <c r="M1065" s="987">
        <v>69.36</v>
      </c>
      <c r="N1065" s="987">
        <v>13.87</v>
      </c>
      <c r="O1065" s="987">
        <f t="shared" si="276"/>
        <v>83.23</v>
      </c>
      <c r="P1065" s="987" t="s">
        <v>3411</v>
      </c>
      <c r="Q1065" s="987"/>
      <c r="R1065" s="987"/>
      <c r="S1065" s="987"/>
      <c r="T1065" s="987"/>
      <c r="U1065" s="987"/>
      <c r="V1065" s="987"/>
      <c r="W1065" s="987">
        <f t="shared" si="284"/>
        <v>83.23</v>
      </c>
      <c r="X1065" s="987"/>
      <c r="Y1065" s="987"/>
      <c r="Z1065" s="987">
        <f t="shared" si="277"/>
        <v>0</v>
      </c>
      <c r="AA1065" s="987"/>
      <c r="AB1065" s="987">
        <f t="shared" si="282"/>
        <v>69.36</v>
      </c>
      <c r="AC1065" s="987">
        <f t="shared" si="282"/>
        <v>0</v>
      </c>
      <c r="AD1065" s="987">
        <f t="shared" si="282"/>
        <v>0</v>
      </c>
      <c r="AE1065" s="987">
        <f t="shared" si="282"/>
        <v>0</v>
      </c>
      <c r="AF1065" s="987">
        <f t="shared" si="282"/>
        <v>0</v>
      </c>
      <c r="AG1065" s="987">
        <f t="shared" si="282"/>
        <v>0</v>
      </c>
      <c r="AH1065" s="987">
        <f t="shared" si="282"/>
        <v>0</v>
      </c>
      <c r="AI1065" s="987">
        <f t="shared" si="282"/>
        <v>0</v>
      </c>
      <c r="AJ1065" s="987">
        <f t="shared" si="282"/>
        <v>0</v>
      </c>
      <c r="AK1065" s="987">
        <f t="shared" si="282"/>
        <v>0</v>
      </c>
      <c r="AL1065" s="987">
        <f t="shared" si="283"/>
        <v>0</v>
      </c>
      <c r="AM1065" s="987">
        <f t="shared" si="283"/>
        <v>0</v>
      </c>
      <c r="AN1065" s="987">
        <f t="shared" si="283"/>
        <v>0</v>
      </c>
      <c r="AO1065" s="987">
        <f t="shared" si="283"/>
        <v>0</v>
      </c>
      <c r="AP1065" s="987">
        <f t="shared" si="283"/>
        <v>0</v>
      </c>
      <c r="AQ1065" s="987">
        <f t="shared" si="283"/>
        <v>0</v>
      </c>
      <c r="AR1065" s="987">
        <f t="shared" si="283"/>
        <v>0</v>
      </c>
    </row>
    <row r="1066" spans="2:44">
      <c r="B1066" s="948">
        <v>638</v>
      </c>
      <c r="C1066" s="950" t="s">
        <v>3522</v>
      </c>
      <c r="D1066" s="951">
        <v>672</v>
      </c>
      <c r="E1066" s="951" t="s">
        <v>3538</v>
      </c>
      <c r="F1066" s="948" t="s">
        <v>5460</v>
      </c>
      <c r="G1066" s="949">
        <v>45121</v>
      </c>
      <c r="H1066" s="948" t="s">
        <v>5461</v>
      </c>
      <c r="I1066" s="948" t="s">
        <v>5051</v>
      </c>
      <c r="J1066" s="948" t="s">
        <v>488</v>
      </c>
      <c r="K1066" s="948" t="s">
        <v>3557</v>
      </c>
      <c r="L1066" s="960">
        <v>54</v>
      </c>
      <c r="M1066" s="987">
        <v>12.08</v>
      </c>
      <c r="N1066" s="987">
        <v>2.42</v>
      </c>
      <c r="O1066" s="987">
        <f t="shared" si="276"/>
        <v>14.5</v>
      </c>
      <c r="P1066" s="987" t="s">
        <v>3411</v>
      </c>
      <c r="Q1066" s="987"/>
      <c r="R1066" s="987"/>
      <c r="S1066" s="987"/>
      <c r="T1066" s="987"/>
      <c r="U1066" s="987"/>
      <c r="V1066" s="987"/>
      <c r="W1066" s="987">
        <f t="shared" si="284"/>
        <v>14.5</v>
      </c>
      <c r="X1066" s="987"/>
      <c r="Y1066" s="987"/>
      <c r="Z1066" s="987">
        <f t="shared" si="277"/>
        <v>0</v>
      </c>
      <c r="AA1066" s="987"/>
      <c r="AB1066" s="987">
        <f t="shared" si="282"/>
        <v>12.08</v>
      </c>
      <c r="AC1066" s="987">
        <f t="shared" si="282"/>
        <v>0</v>
      </c>
      <c r="AD1066" s="987">
        <f t="shared" si="282"/>
        <v>0</v>
      </c>
      <c r="AE1066" s="987">
        <f t="shared" si="282"/>
        <v>0</v>
      </c>
      <c r="AF1066" s="987">
        <f t="shared" si="282"/>
        <v>0</v>
      </c>
      <c r="AG1066" s="987">
        <f t="shared" si="282"/>
        <v>0</v>
      </c>
      <c r="AH1066" s="987">
        <f t="shared" si="282"/>
        <v>0</v>
      </c>
      <c r="AI1066" s="987">
        <f t="shared" si="282"/>
        <v>0</v>
      </c>
      <c r="AJ1066" s="987">
        <f t="shared" si="282"/>
        <v>0</v>
      </c>
      <c r="AK1066" s="987">
        <f t="shared" si="282"/>
        <v>0</v>
      </c>
      <c r="AL1066" s="987">
        <f t="shared" si="283"/>
        <v>0</v>
      </c>
      <c r="AM1066" s="987">
        <f t="shared" si="283"/>
        <v>0</v>
      </c>
      <c r="AN1066" s="987">
        <f t="shared" si="283"/>
        <v>0</v>
      </c>
      <c r="AO1066" s="987">
        <f t="shared" si="283"/>
        <v>0</v>
      </c>
      <c r="AP1066" s="987">
        <f t="shared" si="283"/>
        <v>0</v>
      </c>
      <c r="AQ1066" s="987">
        <f t="shared" si="283"/>
        <v>0</v>
      </c>
      <c r="AR1066" s="987">
        <f t="shared" si="283"/>
        <v>0</v>
      </c>
    </row>
    <row r="1067" spans="2:44">
      <c r="B1067" s="948">
        <v>639</v>
      </c>
      <c r="C1067" s="950" t="s">
        <v>3522</v>
      </c>
      <c r="D1067" s="951">
        <v>673</v>
      </c>
      <c r="E1067" s="951" t="s">
        <v>3538</v>
      </c>
      <c r="F1067" s="948" t="s">
        <v>5462</v>
      </c>
      <c r="G1067" s="949">
        <v>45124</v>
      </c>
      <c r="H1067" s="948" t="s">
        <v>5463</v>
      </c>
      <c r="I1067" s="948" t="s">
        <v>5051</v>
      </c>
      <c r="J1067" s="948" t="s">
        <v>488</v>
      </c>
      <c r="K1067" s="948" t="s">
        <v>3557</v>
      </c>
      <c r="L1067" s="960">
        <v>54</v>
      </c>
      <c r="M1067" s="987">
        <v>28.160000000000004</v>
      </c>
      <c r="N1067" s="987">
        <v>5.63</v>
      </c>
      <c r="O1067" s="987">
        <f t="shared" si="276"/>
        <v>33.790000000000006</v>
      </c>
      <c r="P1067" s="987" t="s">
        <v>3411</v>
      </c>
      <c r="Q1067" s="987"/>
      <c r="R1067" s="987"/>
      <c r="S1067" s="987"/>
      <c r="T1067" s="987"/>
      <c r="U1067" s="987"/>
      <c r="V1067" s="987"/>
      <c r="W1067" s="987">
        <f t="shared" si="284"/>
        <v>33.790000000000006</v>
      </c>
      <c r="X1067" s="987"/>
      <c r="Y1067" s="987"/>
      <c r="Z1067" s="987">
        <f t="shared" si="277"/>
        <v>0</v>
      </c>
      <c r="AA1067" s="987"/>
      <c r="AB1067" s="987">
        <f t="shared" si="282"/>
        <v>28.160000000000004</v>
      </c>
      <c r="AC1067" s="987">
        <f t="shared" si="282"/>
        <v>0</v>
      </c>
      <c r="AD1067" s="987">
        <f t="shared" si="282"/>
        <v>0</v>
      </c>
      <c r="AE1067" s="987">
        <f t="shared" si="282"/>
        <v>0</v>
      </c>
      <c r="AF1067" s="987">
        <f t="shared" si="282"/>
        <v>0</v>
      </c>
      <c r="AG1067" s="987">
        <f t="shared" si="282"/>
        <v>0</v>
      </c>
      <c r="AH1067" s="987">
        <f t="shared" si="282"/>
        <v>0</v>
      </c>
      <c r="AI1067" s="987">
        <f t="shared" si="282"/>
        <v>0</v>
      </c>
      <c r="AJ1067" s="987">
        <f t="shared" si="282"/>
        <v>0</v>
      </c>
      <c r="AK1067" s="987">
        <f t="shared" si="282"/>
        <v>0</v>
      </c>
      <c r="AL1067" s="987">
        <f t="shared" si="283"/>
        <v>0</v>
      </c>
      <c r="AM1067" s="987">
        <f t="shared" si="283"/>
        <v>0</v>
      </c>
      <c r="AN1067" s="987">
        <f t="shared" si="283"/>
        <v>0</v>
      </c>
      <c r="AO1067" s="987">
        <f t="shared" si="283"/>
        <v>0</v>
      </c>
      <c r="AP1067" s="987">
        <f t="shared" si="283"/>
        <v>0</v>
      </c>
      <c r="AQ1067" s="987">
        <f t="shared" si="283"/>
        <v>0</v>
      </c>
      <c r="AR1067" s="987">
        <f t="shared" si="283"/>
        <v>0</v>
      </c>
    </row>
    <row r="1068" spans="2:44">
      <c r="B1068" s="948">
        <v>640</v>
      </c>
      <c r="C1068" s="950" t="s">
        <v>3522</v>
      </c>
      <c r="D1068" s="951">
        <v>674</v>
      </c>
      <c r="E1068" s="951" t="s">
        <v>3538</v>
      </c>
      <c r="F1068" s="948" t="s">
        <v>5464</v>
      </c>
      <c r="G1068" s="949">
        <v>45125</v>
      </c>
      <c r="H1068" s="948" t="s">
        <v>5465</v>
      </c>
      <c r="I1068" s="948" t="s">
        <v>5051</v>
      </c>
      <c r="J1068" s="948" t="s">
        <v>488</v>
      </c>
      <c r="K1068" s="948" t="s">
        <v>3557</v>
      </c>
      <c r="L1068" s="960">
        <v>54</v>
      </c>
      <c r="M1068" s="987">
        <v>85.31</v>
      </c>
      <c r="N1068" s="987">
        <v>17.059999999999999</v>
      </c>
      <c r="O1068" s="987">
        <f t="shared" si="276"/>
        <v>102.37</v>
      </c>
      <c r="P1068" s="987" t="s">
        <v>3411</v>
      </c>
      <c r="Q1068" s="987"/>
      <c r="R1068" s="987"/>
      <c r="S1068" s="987"/>
      <c r="T1068" s="987"/>
      <c r="U1068" s="987"/>
      <c r="V1068" s="987"/>
      <c r="W1068" s="987">
        <f t="shared" si="284"/>
        <v>102.37</v>
      </c>
      <c r="X1068" s="987"/>
      <c r="Y1068" s="987"/>
      <c r="Z1068" s="987">
        <f t="shared" si="277"/>
        <v>0</v>
      </c>
      <c r="AA1068" s="987"/>
      <c r="AB1068" s="987">
        <f t="shared" ref="AB1068:AK1077" si="285">IF(AB$6-$L1068=0,$M1068,0)</f>
        <v>85.31</v>
      </c>
      <c r="AC1068" s="987">
        <f t="shared" si="285"/>
        <v>0</v>
      </c>
      <c r="AD1068" s="987">
        <f t="shared" si="285"/>
        <v>0</v>
      </c>
      <c r="AE1068" s="987">
        <f t="shared" si="285"/>
        <v>0</v>
      </c>
      <c r="AF1068" s="987">
        <f t="shared" si="285"/>
        <v>0</v>
      </c>
      <c r="AG1068" s="987">
        <f t="shared" si="285"/>
        <v>0</v>
      </c>
      <c r="AH1068" s="987">
        <f t="shared" si="285"/>
        <v>0</v>
      </c>
      <c r="AI1068" s="987">
        <f t="shared" si="285"/>
        <v>0</v>
      </c>
      <c r="AJ1068" s="987">
        <f t="shared" si="285"/>
        <v>0</v>
      </c>
      <c r="AK1068" s="987">
        <f t="shared" si="285"/>
        <v>0</v>
      </c>
      <c r="AL1068" s="987">
        <f t="shared" ref="AL1068:AR1077" si="286">IF(AL$6-$L1068=0,$M1068,0)</f>
        <v>0</v>
      </c>
      <c r="AM1068" s="987">
        <f t="shared" si="286"/>
        <v>0</v>
      </c>
      <c r="AN1068" s="987">
        <f t="shared" si="286"/>
        <v>0</v>
      </c>
      <c r="AO1068" s="987">
        <f t="shared" si="286"/>
        <v>0</v>
      </c>
      <c r="AP1068" s="987">
        <f t="shared" si="286"/>
        <v>0</v>
      </c>
      <c r="AQ1068" s="987">
        <f t="shared" si="286"/>
        <v>0</v>
      </c>
      <c r="AR1068" s="987">
        <f t="shared" si="286"/>
        <v>0</v>
      </c>
    </row>
    <row r="1069" spans="2:44">
      <c r="B1069" s="948">
        <v>641</v>
      </c>
      <c r="C1069" s="950" t="s">
        <v>3522</v>
      </c>
      <c r="D1069" s="951">
        <v>675</v>
      </c>
      <c r="E1069" s="951" t="s">
        <v>3538</v>
      </c>
      <c r="F1069" s="948" t="s">
        <v>5466</v>
      </c>
      <c r="G1069" s="949">
        <v>45125</v>
      </c>
      <c r="H1069" s="948" t="s">
        <v>5467</v>
      </c>
      <c r="I1069" s="948" t="s">
        <v>5051</v>
      </c>
      <c r="J1069" s="948" t="s">
        <v>488</v>
      </c>
      <c r="K1069" s="948" t="s">
        <v>3557</v>
      </c>
      <c r="L1069" s="960">
        <v>54</v>
      </c>
      <c r="M1069" s="987">
        <v>73.260000000000005</v>
      </c>
      <c r="N1069" s="987">
        <v>14.65</v>
      </c>
      <c r="O1069" s="987">
        <f t="shared" si="276"/>
        <v>87.910000000000011</v>
      </c>
      <c r="P1069" s="987" t="s">
        <v>3411</v>
      </c>
      <c r="Q1069" s="987"/>
      <c r="R1069" s="987"/>
      <c r="S1069" s="987"/>
      <c r="T1069" s="987"/>
      <c r="U1069" s="987"/>
      <c r="V1069" s="987"/>
      <c r="W1069" s="987">
        <f t="shared" si="284"/>
        <v>87.910000000000011</v>
      </c>
      <c r="X1069" s="987"/>
      <c r="Y1069" s="987"/>
      <c r="Z1069" s="987">
        <f t="shared" si="277"/>
        <v>0</v>
      </c>
      <c r="AA1069" s="987"/>
      <c r="AB1069" s="987">
        <f t="shared" si="285"/>
        <v>73.260000000000005</v>
      </c>
      <c r="AC1069" s="987">
        <f t="shared" si="285"/>
        <v>0</v>
      </c>
      <c r="AD1069" s="987">
        <f t="shared" si="285"/>
        <v>0</v>
      </c>
      <c r="AE1069" s="987">
        <f t="shared" si="285"/>
        <v>0</v>
      </c>
      <c r="AF1069" s="987">
        <f t="shared" si="285"/>
        <v>0</v>
      </c>
      <c r="AG1069" s="987">
        <f t="shared" si="285"/>
        <v>0</v>
      </c>
      <c r="AH1069" s="987">
        <f t="shared" si="285"/>
        <v>0</v>
      </c>
      <c r="AI1069" s="987">
        <f t="shared" si="285"/>
        <v>0</v>
      </c>
      <c r="AJ1069" s="987">
        <f t="shared" si="285"/>
        <v>0</v>
      </c>
      <c r="AK1069" s="987">
        <f t="shared" si="285"/>
        <v>0</v>
      </c>
      <c r="AL1069" s="987">
        <f t="shared" si="286"/>
        <v>0</v>
      </c>
      <c r="AM1069" s="987">
        <f t="shared" si="286"/>
        <v>0</v>
      </c>
      <c r="AN1069" s="987">
        <f t="shared" si="286"/>
        <v>0</v>
      </c>
      <c r="AO1069" s="987">
        <f t="shared" si="286"/>
        <v>0</v>
      </c>
      <c r="AP1069" s="987">
        <f t="shared" si="286"/>
        <v>0</v>
      </c>
      <c r="AQ1069" s="987">
        <f t="shared" si="286"/>
        <v>0</v>
      </c>
      <c r="AR1069" s="987">
        <f t="shared" si="286"/>
        <v>0</v>
      </c>
    </row>
    <row r="1070" spans="2:44">
      <c r="B1070" s="948">
        <v>642</v>
      </c>
      <c r="C1070" s="950" t="s">
        <v>3522</v>
      </c>
      <c r="D1070" s="951">
        <v>676</v>
      </c>
      <c r="E1070" s="951" t="s">
        <v>3538</v>
      </c>
      <c r="F1070" s="948" t="s">
        <v>5468</v>
      </c>
      <c r="G1070" s="949">
        <v>45125</v>
      </c>
      <c r="H1070" s="948" t="s">
        <v>5469</v>
      </c>
      <c r="I1070" s="948" t="s">
        <v>5051</v>
      </c>
      <c r="J1070" s="948" t="s">
        <v>488</v>
      </c>
      <c r="K1070" s="948" t="s">
        <v>3557</v>
      </c>
      <c r="L1070" s="960">
        <v>54</v>
      </c>
      <c r="M1070" s="987">
        <v>15.89</v>
      </c>
      <c r="N1070" s="987">
        <v>3.18</v>
      </c>
      <c r="O1070" s="987">
        <f t="shared" si="276"/>
        <v>19.07</v>
      </c>
      <c r="P1070" s="987" t="s">
        <v>3411</v>
      </c>
      <c r="Q1070" s="987"/>
      <c r="R1070" s="987"/>
      <c r="S1070" s="987"/>
      <c r="T1070" s="987"/>
      <c r="U1070" s="987"/>
      <c r="V1070" s="987"/>
      <c r="W1070" s="987">
        <f t="shared" si="284"/>
        <v>19.07</v>
      </c>
      <c r="X1070" s="987"/>
      <c r="Y1070" s="987"/>
      <c r="Z1070" s="987">
        <f t="shared" si="277"/>
        <v>0</v>
      </c>
      <c r="AA1070" s="987"/>
      <c r="AB1070" s="987">
        <f t="shared" si="285"/>
        <v>15.89</v>
      </c>
      <c r="AC1070" s="987">
        <f t="shared" si="285"/>
        <v>0</v>
      </c>
      <c r="AD1070" s="987">
        <f t="shared" si="285"/>
        <v>0</v>
      </c>
      <c r="AE1070" s="987">
        <f t="shared" si="285"/>
        <v>0</v>
      </c>
      <c r="AF1070" s="987">
        <f t="shared" si="285"/>
        <v>0</v>
      </c>
      <c r="AG1070" s="987">
        <f t="shared" si="285"/>
        <v>0</v>
      </c>
      <c r="AH1070" s="987">
        <f t="shared" si="285"/>
        <v>0</v>
      </c>
      <c r="AI1070" s="987">
        <f t="shared" si="285"/>
        <v>0</v>
      </c>
      <c r="AJ1070" s="987">
        <f t="shared" si="285"/>
        <v>0</v>
      </c>
      <c r="AK1070" s="987">
        <f t="shared" si="285"/>
        <v>0</v>
      </c>
      <c r="AL1070" s="987">
        <f t="shared" si="286"/>
        <v>0</v>
      </c>
      <c r="AM1070" s="987">
        <f t="shared" si="286"/>
        <v>0</v>
      </c>
      <c r="AN1070" s="987">
        <f t="shared" si="286"/>
        <v>0</v>
      </c>
      <c r="AO1070" s="987">
        <f t="shared" si="286"/>
        <v>0</v>
      </c>
      <c r="AP1070" s="987">
        <f t="shared" si="286"/>
        <v>0</v>
      </c>
      <c r="AQ1070" s="987">
        <f t="shared" si="286"/>
        <v>0</v>
      </c>
      <c r="AR1070" s="987">
        <f t="shared" si="286"/>
        <v>0</v>
      </c>
    </row>
    <row r="1071" spans="2:44">
      <c r="B1071" s="948">
        <v>643</v>
      </c>
      <c r="C1071" s="950" t="s">
        <v>3522</v>
      </c>
      <c r="D1071" s="951">
        <v>677</v>
      </c>
      <c r="E1071" s="951" t="s">
        <v>3538</v>
      </c>
      <c r="F1071" s="948" t="s">
        <v>5470</v>
      </c>
      <c r="G1071" s="949">
        <v>45125</v>
      </c>
      <c r="H1071" s="948" t="s">
        <v>5471</v>
      </c>
      <c r="I1071" s="948" t="s">
        <v>5051</v>
      </c>
      <c r="J1071" s="948" t="s">
        <v>488</v>
      </c>
      <c r="K1071" s="948" t="s">
        <v>3557</v>
      </c>
      <c r="L1071" s="960">
        <v>54</v>
      </c>
      <c r="M1071" s="987">
        <v>19.98</v>
      </c>
      <c r="N1071" s="987">
        <v>4</v>
      </c>
      <c r="O1071" s="987">
        <f t="shared" si="276"/>
        <v>23.98</v>
      </c>
      <c r="P1071" s="987" t="s">
        <v>3411</v>
      </c>
      <c r="Q1071" s="987"/>
      <c r="R1071" s="987"/>
      <c r="S1071" s="987"/>
      <c r="T1071" s="987"/>
      <c r="U1071" s="987"/>
      <c r="V1071" s="987"/>
      <c r="W1071" s="987">
        <f t="shared" si="284"/>
        <v>23.98</v>
      </c>
      <c r="X1071" s="987"/>
      <c r="Y1071" s="987"/>
      <c r="Z1071" s="987">
        <f t="shared" si="277"/>
        <v>0</v>
      </c>
      <c r="AA1071" s="987"/>
      <c r="AB1071" s="987">
        <f t="shared" si="285"/>
        <v>19.98</v>
      </c>
      <c r="AC1071" s="987">
        <f t="shared" si="285"/>
        <v>0</v>
      </c>
      <c r="AD1071" s="987">
        <f t="shared" si="285"/>
        <v>0</v>
      </c>
      <c r="AE1071" s="987">
        <f t="shared" si="285"/>
        <v>0</v>
      </c>
      <c r="AF1071" s="987">
        <f t="shared" si="285"/>
        <v>0</v>
      </c>
      <c r="AG1071" s="987">
        <f t="shared" si="285"/>
        <v>0</v>
      </c>
      <c r="AH1071" s="987">
        <f t="shared" si="285"/>
        <v>0</v>
      </c>
      <c r="AI1071" s="987">
        <f t="shared" si="285"/>
        <v>0</v>
      </c>
      <c r="AJ1071" s="987">
        <f t="shared" si="285"/>
        <v>0</v>
      </c>
      <c r="AK1071" s="987">
        <f t="shared" si="285"/>
        <v>0</v>
      </c>
      <c r="AL1071" s="987">
        <f t="shared" si="286"/>
        <v>0</v>
      </c>
      <c r="AM1071" s="987">
        <f t="shared" si="286"/>
        <v>0</v>
      </c>
      <c r="AN1071" s="987">
        <f t="shared" si="286"/>
        <v>0</v>
      </c>
      <c r="AO1071" s="987">
        <f t="shared" si="286"/>
        <v>0</v>
      </c>
      <c r="AP1071" s="987">
        <f t="shared" si="286"/>
        <v>0</v>
      </c>
      <c r="AQ1071" s="987">
        <f t="shared" si="286"/>
        <v>0</v>
      </c>
      <c r="AR1071" s="987">
        <f t="shared" si="286"/>
        <v>0</v>
      </c>
    </row>
    <row r="1072" spans="2:44">
      <c r="B1072" s="948">
        <v>644</v>
      </c>
      <c r="C1072" s="950" t="s">
        <v>3522</v>
      </c>
      <c r="D1072" s="951">
        <v>678</v>
      </c>
      <c r="E1072" s="951" t="s">
        <v>3538</v>
      </c>
      <c r="F1072" s="948" t="s">
        <v>5472</v>
      </c>
      <c r="G1072" s="949">
        <v>45126</v>
      </c>
      <c r="H1072" s="948" t="s">
        <v>5473</v>
      </c>
      <c r="I1072" s="948" t="s">
        <v>5051</v>
      </c>
      <c r="J1072" s="948" t="s">
        <v>488</v>
      </c>
      <c r="K1072" s="948" t="s">
        <v>3557</v>
      </c>
      <c r="L1072" s="960">
        <v>54</v>
      </c>
      <c r="M1072" s="987">
        <v>23.64</v>
      </c>
      <c r="N1072" s="987">
        <v>4.7299999999999995</v>
      </c>
      <c r="O1072" s="987">
        <f t="shared" si="276"/>
        <v>28.37</v>
      </c>
      <c r="P1072" s="987" t="s">
        <v>3411</v>
      </c>
      <c r="Q1072" s="987"/>
      <c r="R1072" s="987"/>
      <c r="S1072" s="987"/>
      <c r="T1072" s="987"/>
      <c r="U1072" s="987"/>
      <c r="V1072" s="987"/>
      <c r="W1072" s="987">
        <f t="shared" si="284"/>
        <v>28.37</v>
      </c>
      <c r="X1072" s="987"/>
      <c r="Y1072" s="987"/>
      <c r="Z1072" s="987">
        <f t="shared" si="277"/>
        <v>0</v>
      </c>
      <c r="AA1072" s="987"/>
      <c r="AB1072" s="987">
        <f t="shared" si="285"/>
        <v>23.64</v>
      </c>
      <c r="AC1072" s="987">
        <f t="shared" si="285"/>
        <v>0</v>
      </c>
      <c r="AD1072" s="987">
        <f t="shared" si="285"/>
        <v>0</v>
      </c>
      <c r="AE1072" s="987">
        <f t="shared" si="285"/>
        <v>0</v>
      </c>
      <c r="AF1072" s="987">
        <f t="shared" si="285"/>
        <v>0</v>
      </c>
      <c r="AG1072" s="987">
        <f t="shared" si="285"/>
        <v>0</v>
      </c>
      <c r="AH1072" s="987">
        <f t="shared" si="285"/>
        <v>0</v>
      </c>
      <c r="AI1072" s="987">
        <f t="shared" si="285"/>
        <v>0</v>
      </c>
      <c r="AJ1072" s="987">
        <f t="shared" si="285"/>
        <v>0</v>
      </c>
      <c r="AK1072" s="987">
        <f t="shared" si="285"/>
        <v>0</v>
      </c>
      <c r="AL1072" s="987">
        <f t="shared" si="286"/>
        <v>0</v>
      </c>
      <c r="AM1072" s="987">
        <f t="shared" si="286"/>
        <v>0</v>
      </c>
      <c r="AN1072" s="987">
        <f t="shared" si="286"/>
        <v>0</v>
      </c>
      <c r="AO1072" s="987">
        <f t="shared" si="286"/>
        <v>0</v>
      </c>
      <c r="AP1072" s="987">
        <f t="shared" si="286"/>
        <v>0</v>
      </c>
      <c r="AQ1072" s="987">
        <f t="shared" si="286"/>
        <v>0</v>
      </c>
      <c r="AR1072" s="987">
        <f t="shared" si="286"/>
        <v>0</v>
      </c>
    </row>
    <row r="1073" spans="2:44">
      <c r="B1073" s="948">
        <v>645</v>
      </c>
      <c r="C1073" s="950" t="s">
        <v>3522</v>
      </c>
      <c r="D1073" s="951">
        <v>679</v>
      </c>
      <c r="E1073" s="951" t="s">
        <v>3538</v>
      </c>
      <c r="F1073" s="948" t="s">
        <v>5474</v>
      </c>
      <c r="G1073" s="949">
        <v>45128</v>
      </c>
      <c r="H1073" s="948" t="s">
        <v>5475</v>
      </c>
      <c r="I1073" s="948" t="s">
        <v>5051</v>
      </c>
      <c r="J1073" s="948" t="s">
        <v>488</v>
      </c>
      <c r="K1073" s="948" t="s">
        <v>3557</v>
      </c>
      <c r="L1073" s="960">
        <v>54</v>
      </c>
      <c r="M1073" s="987">
        <v>18.830000000000002</v>
      </c>
      <c r="N1073" s="987">
        <v>3.7700000000000005</v>
      </c>
      <c r="O1073" s="987">
        <f t="shared" si="276"/>
        <v>22.6</v>
      </c>
      <c r="P1073" s="987" t="s">
        <v>3409</v>
      </c>
      <c r="Q1073" s="987"/>
      <c r="R1073" s="987"/>
      <c r="S1073" s="987"/>
      <c r="T1073" s="987"/>
      <c r="U1073" s="987"/>
      <c r="V1073" s="987"/>
      <c r="W1073" s="987">
        <f t="shared" si="284"/>
        <v>22.6</v>
      </c>
      <c r="X1073" s="987"/>
      <c r="Y1073" s="987"/>
      <c r="Z1073" s="987">
        <f t="shared" si="277"/>
        <v>0</v>
      </c>
      <c r="AA1073" s="987"/>
      <c r="AB1073" s="987">
        <f t="shared" si="285"/>
        <v>18.830000000000002</v>
      </c>
      <c r="AC1073" s="987">
        <f t="shared" si="285"/>
        <v>0</v>
      </c>
      <c r="AD1073" s="987">
        <f t="shared" si="285"/>
        <v>0</v>
      </c>
      <c r="AE1073" s="987">
        <f t="shared" si="285"/>
        <v>0</v>
      </c>
      <c r="AF1073" s="987">
        <f t="shared" si="285"/>
        <v>0</v>
      </c>
      <c r="AG1073" s="987">
        <f t="shared" si="285"/>
        <v>0</v>
      </c>
      <c r="AH1073" s="987">
        <f t="shared" si="285"/>
        <v>0</v>
      </c>
      <c r="AI1073" s="987">
        <f t="shared" si="285"/>
        <v>0</v>
      </c>
      <c r="AJ1073" s="987">
        <f t="shared" si="285"/>
        <v>0</v>
      </c>
      <c r="AK1073" s="987">
        <f t="shared" si="285"/>
        <v>0</v>
      </c>
      <c r="AL1073" s="987">
        <f t="shared" si="286"/>
        <v>0</v>
      </c>
      <c r="AM1073" s="987">
        <f t="shared" si="286"/>
        <v>0</v>
      </c>
      <c r="AN1073" s="987">
        <f t="shared" si="286"/>
        <v>0</v>
      </c>
      <c r="AO1073" s="987">
        <f t="shared" si="286"/>
        <v>0</v>
      </c>
      <c r="AP1073" s="987">
        <f t="shared" si="286"/>
        <v>0</v>
      </c>
      <c r="AQ1073" s="987">
        <f t="shared" si="286"/>
        <v>0</v>
      </c>
      <c r="AR1073" s="987">
        <f t="shared" si="286"/>
        <v>0</v>
      </c>
    </row>
    <row r="1074" spans="2:44">
      <c r="B1074" s="948">
        <v>646</v>
      </c>
      <c r="C1074" s="950" t="s">
        <v>3522</v>
      </c>
      <c r="D1074" s="951">
        <v>680</v>
      </c>
      <c r="E1074" s="951" t="s">
        <v>3538</v>
      </c>
      <c r="F1074" s="948" t="s">
        <v>5476</v>
      </c>
      <c r="G1074" s="949">
        <v>45128</v>
      </c>
      <c r="H1074" s="948" t="s">
        <v>5477</v>
      </c>
      <c r="I1074" s="948" t="s">
        <v>5051</v>
      </c>
      <c r="J1074" s="948" t="s">
        <v>488</v>
      </c>
      <c r="K1074" s="948" t="s">
        <v>3557</v>
      </c>
      <c r="L1074" s="960">
        <v>54</v>
      </c>
      <c r="M1074" s="987">
        <v>17.899999999999999</v>
      </c>
      <c r="N1074" s="987">
        <v>3.5799999999999996</v>
      </c>
      <c r="O1074" s="987">
        <f t="shared" si="276"/>
        <v>21.479999999999997</v>
      </c>
      <c r="P1074" s="987" t="s">
        <v>3409</v>
      </c>
      <c r="Q1074" s="987"/>
      <c r="R1074" s="987"/>
      <c r="S1074" s="987"/>
      <c r="T1074" s="987"/>
      <c r="U1074" s="987"/>
      <c r="V1074" s="987"/>
      <c r="W1074" s="987">
        <f t="shared" si="284"/>
        <v>21.479999999999997</v>
      </c>
      <c r="X1074" s="987"/>
      <c r="Y1074" s="987"/>
      <c r="Z1074" s="987">
        <f t="shared" si="277"/>
        <v>0</v>
      </c>
      <c r="AA1074" s="987"/>
      <c r="AB1074" s="987">
        <f t="shared" si="285"/>
        <v>17.899999999999999</v>
      </c>
      <c r="AC1074" s="987">
        <f t="shared" si="285"/>
        <v>0</v>
      </c>
      <c r="AD1074" s="987">
        <f t="shared" si="285"/>
        <v>0</v>
      </c>
      <c r="AE1074" s="987">
        <f t="shared" si="285"/>
        <v>0</v>
      </c>
      <c r="AF1074" s="987">
        <f t="shared" si="285"/>
        <v>0</v>
      </c>
      <c r="AG1074" s="987">
        <f t="shared" si="285"/>
        <v>0</v>
      </c>
      <c r="AH1074" s="987">
        <f t="shared" si="285"/>
        <v>0</v>
      </c>
      <c r="AI1074" s="987">
        <f t="shared" si="285"/>
        <v>0</v>
      </c>
      <c r="AJ1074" s="987">
        <f t="shared" si="285"/>
        <v>0</v>
      </c>
      <c r="AK1074" s="987">
        <f t="shared" si="285"/>
        <v>0</v>
      </c>
      <c r="AL1074" s="987">
        <f t="shared" si="286"/>
        <v>0</v>
      </c>
      <c r="AM1074" s="987">
        <f t="shared" si="286"/>
        <v>0</v>
      </c>
      <c r="AN1074" s="987">
        <f t="shared" si="286"/>
        <v>0</v>
      </c>
      <c r="AO1074" s="987">
        <f t="shared" si="286"/>
        <v>0</v>
      </c>
      <c r="AP1074" s="987">
        <f t="shared" si="286"/>
        <v>0</v>
      </c>
      <c r="AQ1074" s="987">
        <f t="shared" si="286"/>
        <v>0</v>
      </c>
      <c r="AR1074" s="987">
        <f t="shared" si="286"/>
        <v>0</v>
      </c>
    </row>
    <row r="1075" spans="2:44">
      <c r="B1075" s="948">
        <v>647</v>
      </c>
      <c r="C1075" s="950" t="s">
        <v>3522</v>
      </c>
      <c r="D1075" s="951">
        <v>681</v>
      </c>
      <c r="E1075" s="951" t="s">
        <v>3538</v>
      </c>
      <c r="F1075" s="948" t="s">
        <v>5478</v>
      </c>
      <c r="G1075" s="949">
        <v>45128</v>
      </c>
      <c r="H1075" s="948" t="s">
        <v>5479</v>
      </c>
      <c r="I1075" s="948" t="s">
        <v>5051</v>
      </c>
      <c r="J1075" s="948" t="s">
        <v>488</v>
      </c>
      <c r="K1075" s="948" t="s">
        <v>3557</v>
      </c>
      <c r="L1075" s="960">
        <v>54</v>
      </c>
      <c r="M1075" s="987">
        <v>17.59</v>
      </c>
      <c r="N1075" s="987">
        <v>3.5200000000000005</v>
      </c>
      <c r="O1075" s="987">
        <f t="shared" si="276"/>
        <v>21.11</v>
      </c>
      <c r="P1075" s="987" t="s">
        <v>3411</v>
      </c>
      <c r="Q1075" s="987"/>
      <c r="R1075" s="987"/>
      <c r="S1075" s="987"/>
      <c r="T1075" s="987"/>
      <c r="U1075" s="987"/>
      <c r="V1075" s="987"/>
      <c r="W1075" s="987">
        <f t="shared" si="284"/>
        <v>21.11</v>
      </c>
      <c r="X1075" s="987"/>
      <c r="Y1075" s="987"/>
      <c r="Z1075" s="987">
        <f t="shared" si="277"/>
        <v>0</v>
      </c>
      <c r="AA1075" s="987"/>
      <c r="AB1075" s="987">
        <f t="shared" si="285"/>
        <v>17.59</v>
      </c>
      <c r="AC1075" s="987">
        <f t="shared" si="285"/>
        <v>0</v>
      </c>
      <c r="AD1075" s="987">
        <f t="shared" si="285"/>
        <v>0</v>
      </c>
      <c r="AE1075" s="987">
        <f t="shared" si="285"/>
        <v>0</v>
      </c>
      <c r="AF1075" s="987">
        <f t="shared" si="285"/>
        <v>0</v>
      </c>
      <c r="AG1075" s="987">
        <f t="shared" si="285"/>
        <v>0</v>
      </c>
      <c r="AH1075" s="987">
        <f t="shared" si="285"/>
        <v>0</v>
      </c>
      <c r="AI1075" s="987">
        <f t="shared" si="285"/>
        <v>0</v>
      </c>
      <c r="AJ1075" s="987">
        <f t="shared" si="285"/>
        <v>0</v>
      </c>
      <c r="AK1075" s="987">
        <f t="shared" si="285"/>
        <v>0</v>
      </c>
      <c r="AL1075" s="987">
        <f t="shared" si="286"/>
        <v>0</v>
      </c>
      <c r="AM1075" s="987">
        <f t="shared" si="286"/>
        <v>0</v>
      </c>
      <c r="AN1075" s="987">
        <f t="shared" si="286"/>
        <v>0</v>
      </c>
      <c r="AO1075" s="987">
        <f t="shared" si="286"/>
        <v>0</v>
      </c>
      <c r="AP1075" s="987">
        <f t="shared" si="286"/>
        <v>0</v>
      </c>
      <c r="AQ1075" s="987">
        <f t="shared" si="286"/>
        <v>0</v>
      </c>
      <c r="AR1075" s="987">
        <f t="shared" si="286"/>
        <v>0</v>
      </c>
    </row>
    <row r="1076" spans="2:44">
      <c r="B1076" s="948">
        <v>648</v>
      </c>
      <c r="C1076" s="950" t="s">
        <v>3522</v>
      </c>
      <c r="D1076" s="951">
        <v>682</v>
      </c>
      <c r="E1076" s="951" t="s">
        <v>3538</v>
      </c>
      <c r="F1076" s="948" t="s">
        <v>5480</v>
      </c>
      <c r="G1076" s="949">
        <v>45128</v>
      </c>
      <c r="H1076" s="948" t="s">
        <v>5481</v>
      </c>
      <c r="I1076" s="948" t="s">
        <v>5051</v>
      </c>
      <c r="J1076" s="948" t="s">
        <v>488</v>
      </c>
      <c r="K1076" s="948" t="s">
        <v>3557</v>
      </c>
      <c r="L1076" s="960">
        <v>54</v>
      </c>
      <c r="M1076" s="987">
        <v>21.419999999999998</v>
      </c>
      <c r="N1076" s="987">
        <v>4.2799999999999994</v>
      </c>
      <c r="O1076" s="987">
        <f t="shared" si="276"/>
        <v>25.699999999999996</v>
      </c>
      <c r="P1076" s="987" t="s">
        <v>3409</v>
      </c>
      <c r="Q1076" s="987"/>
      <c r="R1076" s="987"/>
      <c r="S1076" s="987"/>
      <c r="T1076" s="987"/>
      <c r="U1076" s="987"/>
      <c r="V1076" s="987"/>
      <c r="W1076" s="987">
        <f t="shared" si="284"/>
        <v>25.699999999999996</v>
      </c>
      <c r="X1076" s="987"/>
      <c r="Y1076" s="987"/>
      <c r="Z1076" s="987">
        <f t="shared" si="277"/>
        <v>0</v>
      </c>
      <c r="AA1076" s="987"/>
      <c r="AB1076" s="987">
        <f t="shared" si="285"/>
        <v>21.419999999999998</v>
      </c>
      <c r="AC1076" s="987">
        <f t="shared" si="285"/>
        <v>0</v>
      </c>
      <c r="AD1076" s="987">
        <f t="shared" si="285"/>
        <v>0</v>
      </c>
      <c r="AE1076" s="987">
        <f t="shared" si="285"/>
        <v>0</v>
      </c>
      <c r="AF1076" s="987">
        <f t="shared" si="285"/>
        <v>0</v>
      </c>
      <c r="AG1076" s="987">
        <f t="shared" si="285"/>
        <v>0</v>
      </c>
      <c r="AH1076" s="987">
        <f t="shared" si="285"/>
        <v>0</v>
      </c>
      <c r="AI1076" s="987">
        <f t="shared" si="285"/>
        <v>0</v>
      </c>
      <c r="AJ1076" s="987">
        <f t="shared" si="285"/>
        <v>0</v>
      </c>
      <c r="AK1076" s="987">
        <f t="shared" si="285"/>
        <v>0</v>
      </c>
      <c r="AL1076" s="987">
        <f t="shared" si="286"/>
        <v>0</v>
      </c>
      <c r="AM1076" s="987">
        <f t="shared" si="286"/>
        <v>0</v>
      </c>
      <c r="AN1076" s="987">
        <f t="shared" si="286"/>
        <v>0</v>
      </c>
      <c r="AO1076" s="987">
        <f t="shared" si="286"/>
        <v>0</v>
      </c>
      <c r="AP1076" s="987">
        <f t="shared" si="286"/>
        <v>0</v>
      </c>
      <c r="AQ1076" s="987">
        <f t="shared" si="286"/>
        <v>0</v>
      </c>
      <c r="AR1076" s="987">
        <f t="shared" si="286"/>
        <v>0</v>
      </c>
    </row>
    <row r="1077" spans="2:44">
      <c r="B1077" s="948">
        <v>649</v>
      </c>
      <c r="C1077" s="950" t="s">
        <v>3522</v>
      </c>
      <c r="D1077" s="951">
        <v>683</v>
      </c>
      <c r="E1077" s="951" t="s">
        <v>3538</v>
      </c>
      <c r="F1077" s="948" t="s">
        <v>5482</v>
      </c>
      <c r="G1077" s="949">
        <v>45131</v>
      </c>
      <c r="H1077" s="948" t="s">
        <v>5483</v>
      </c>
      <c r="I1077" s="948" t="s">
        <v>5051</v>
      </c>
      <c r="J1077" s="948" t="s">
        <v>488</v>
      </c>
      <c r="K1077" s="948" t="s">
        <v>3557</v>
      </c>
      <c r="L1077" s="960">
        <v>54</v>
      </c>
      <c r="M1077" s="987">
        <v>25.1</v>
      </c>
      <c r="N1077" s="987">
        <v>5.0200000000000005</v>
      </c>
      <c r="O1077" s="987">
        <f t="shared" si="276"/>
        <v>30.12</v>
      </c>
      <c r="P1077" s="987" t="s">
        <v>3409</v>
      </c>
      <c r="Q1077" s="987"/>
      <c r="R1077" s="987"/>
      <c r="S1077" s="987"/>
      <c r="T1077" s="987"/>
      <c r="U1077" s="987"/>
      <c r="V1077" s="987"/>
      <c r="W1077" s="987">
        <f t="shared" si="284"/>
        <v>30.12</v>
      </c>
      <c r="X1077" s="987"/>
      <c r="Y1077" s="987"/>
      <c r="Z1077" s="987">
        <f t="shared" si="277"/>
        <v>0</v>
      </c>
      <c r="AA1077" s="987"/>
      <c r="AB1077" s="987">
        <f t="shared" si="285"/>
        <v>25.1</v>
      </c>
      <c r="AC1077" s="987">
        <f t="shared" si="285"/>
        <v>0</v>
      </c>
      <c r="AD1077" s="987">
        <f t="shared" si="285"/>
        <v>0</v>
      </c>
      <c r="AE1077" s="987">
        <f t="shared" si="285"/>
        <v>0</v>
      </c>
      <c r="AF1077" s="987">
        <f t="shared" si="285"/>
        <v>0</v>
      </c>
      <c r="AG1077" s="987">
        <f t="shared" si="285"/>
        <v>0</v>
      </c>
      <c r="AH1077" s="987">
        <f t="shared" si="285"/>
        <v>0</v>
      </c>
      <c r="AI1077" s="987">
        <f t="shared" si="285"/>
        <v>0</v>
      </c>
      <c r="AJ1077" s="987">
        <f t="shared" si="285"/>
        <v>0</v>
      </c>
      <c r="AK1077" s="987">
        <f t="shared" si="285"/>
        <v>0</v>
      </c>
      <c r="AL1077" s="987">
        <f t="shared" si="286"/>
        <v>0</v>
      </c>
      <c r="AM1077" s="987">
        <f t="shared" si="286"/>
        <v>0</v>
      </c>
      <c r="AN1077" s="987">
        <f t="shared" si="286"/>
        <v>0</v>
      </c>
      <c r="AO1077" s="987">
        <f t="shared" si="286"/>
        <v>0</v>
      </c>
      <c r="AP1077" s="987">
        <f t="shared" si="286"/>
        <v>0</v>
      </c>
      <c r="AQ1077" s="987">
        <f t="shared" si="286"/>
        <v>0</v>
      </c>
      <c r="AR1077" s="987">
        <f t="shared" si="286"/>
        <v>0</v>
      </c>
    </row>
    <row r="1078" spans="2:44">
      <c r="B1078" s="948">
        <v>650</v>
      </c>
      <c r="C1078" s="950" t="s">
        <v>3522</v>
      </c>
      <c r="D1078" s="951">
        <v>684</v>
      </c>
      <c r="E1078" s="951" t="s">
        <v>3538</v>
      </c>
      <c r="F1078" s="948" t="s">
        <v>5484</v>
      </c>
      <c r="G1078" s="949">
        <v>45131</v>
      </c>
      <c r="H1078" s="948" t="s">
        <v>5485</v>
      </c>
      <c r="I1078" s="948" t="s">
        <v>5051</v>
      </c>
      <c r="J1078" s="948" t="s">
        <v>488</v>
      </c>
      <c r="K1078" s="948" t="s">
        <v>3557</v>
      </c>
      <c r="L1078" s="960">
        <v>54</v>
      </c>
      <c r="M1078" s="987">
        <v>41.46</v>
      </c>
      <c r="N1078" s="987">
        <v>8.2900000000000009</v>
      </c>
      <c r="O1078" s="987">
        <f t="shared" si="276"/>
        <v>49.75</v>
      </c>
      <c r="P1078" s="987" t="s">
        <v>3409</v>
      </c>
      <c r="Q1078" s="987"/>
      <c r="R1078" s="987"/>
      <c r="S1078" s="987"/>
      <c r="T1078" s="987"/>
      <c r="U1078" s="987"/>
      <c r="V1078" s="987"/>
      <c r="W1078" s="987">
        <f t="shared" si="284"/>
        <v>49.75</v>
      </c>
      <c r="X1078" s="987"/>
      <c r="Y1078" s="987"/>
      <c r="Z1078" s="987">
        <f t="shared" si="277"/>
        <v>0</v>
      </c>
      <c r="AA1078" s="987"/>
      <c r="AB1078" s="987">
        <f t="shared" ref="AB1078:AK1087" si="287">IF(AB$6-$L1078=0,$M1078,0)</f>
        <v>41.46</v>
      </c>
      <c r="AC1078" s="987">
        <f t="shared" si="287"/>
        <v>0</v>
      </c>
      <c r="AD1078" s="987">
        <f t="shared" si="287"/>
        <v>0</v>
      </c>
      <c r="AE1078" s="987">
        <f t="shared" si="287"/>
        <v>0</v>
      </c>
      <c r="AF1078" s="987">
        <f t="shared" si="287"/>
        <v>0</v>
      </c>
      <c r="AG1078" s="987">
        <f t="shared" si="287"/>
        <v>0</v>
      </c>
      <c r="AH1078" s="987">
        <f t="shared" si="287"/>
        <v>0</v>
      </c>
      <c r="AI1078" s="987">
        <f t="shared" si="287"/>
        <v>0</v>
      </c>
      <c r="AJ1078" s="987">
        <f t="shared" si="287"/>
        <v>0</v>
      </c>
      <c r="AK1078" s="987">
        <f t="shared" si="287"/>
        <v>0</v>
      </c>
      <c r="AL1078" s="987">
        <f t="shared" ref="AL1078:AR1087" si="288">IF(AL$6-$L1078=0,$M1078,0)</f>
        <v>0</v>
      </c>
      <c r="AM1078" s="987">
        <f t="shared" si="288"/>
        <v>0</v>
      </c>
      <c r="AN1078" s="987">
        <f t="shared" si="288"/>
        <v>0</v>
      </c>
      <c r="AO1078" s="987">
        <f t="shared" si="288"/>
        <v>0</v>
      </c>
      <c r="AP1078" s="987">
        <f t="shared" si="288"/>
        <v>0</v>
      </c>
      <c r="AQ1078" s="987">
        <f t="shared" si="288"/>
        <v>0</v>
      </c>
      <c r="AR1078" s="987">
        <f t="shared" si="288"/>
        <v>0</v>
      </c>
    </row>
    <row r="1079" spans="2:44">
      <c r="B1079" s="948">
        <v>651</v>
      </c>
      <c r="C1079" s="950" t="s">
        <v>3522</v>
      </c>
      <c r="D1079" s="951">
        <v>685</v>
      </c>
      <c r="E1079" s="951" t="s">
        <v>3538</v>
      </c>
      <c r="F1079" s="948" t="s">
        <v>5486</v>
      </c>
      <c r="G1079" s="949">
        <v>45132</v>
      </c>
      <c r="H1079" s="948" t="s">
        <v>5487</v>
      </c>
      <c r="I1079" s="948" t="s">
        <v>5051</v>
      </c>
      <c r="J1079" s="948" t="s">
        <v>488</v>
      </c>
      <c r="K1079" s="948" t="s">
        <v>3557</v>
      </c>
      <c r="L1079" s="960">
        <v>54</v>
      </c>
      <c r="M1079" s="987">
        <v>15.62</v>
      </c>
      <c r="N1079" s="987">
        <v>3.12</v>
      </c>
      <c r="O1079" s="987">
        <f t="shared" si="276"/>
        <v>18.739999999999998</v>
      </c>
      <c r="P1079" s="987" t="s">
        <v>3409</v>
      </c>
      <c r="Q1079" s="987"/>
      <c r="R1079" s="987"/>
      <c r="S1079" s="987"/>
      <c r="T1079" s="987"/>
      <c r="U1079" s="987"/>
      <c r="V1079" s="987"/>
      <c r="W1079" s="987">
        <f t="shared" si="284"/>
        <v>18.739999999999998</v>
      </c>
      <c r="X1079" s="987"/>
      <c r="Y1079" s="987"/>
      <c r="Z1079" s="987">
        <f t="shared" si="277"/>
        <v>0</v>
      </c>
      <c r="AA1079" s="987"/>
      <c r="AB1079" s="987">
        <f t="shared" si="287"/>
        <v>15.62</v>
      </c>
      <c r="AC1079" s="987">
        <f t="shared" si="287"/>
        <v>0</v>
      </c>
      <c r="AD1079" s="987">
        <f t="shared" si="287"/>
        <v>0</v>
      </c>
      <c r="AE1079" s="987">
        <f t="shared" si="287"/>
        <v>0</v>
      </c>
      <c r="AF1079" s="987">
        <f t="shared" si="287"/>
        <v>0</v>
      </c>
      <c r="AG1079" s="987">
        <f t="shared" si="287"/>
        <v>0</v>
      </c>
      <c r="AH1079" s="987">
        <f t="shared" si="287"/>
        <v>0</v>
      </c>
      <c r="AI1079" s="987">
        <f t="shared" si="287"/>
        <v>0</v>
      </c>
      <c r="AJ1079" s="987">
        <f t="shared" si="287"/>
        <v>0</v>
      </c>
      <c r="AK1079" s="987">
        <f t="shared" si="287"/>
        <v>0</v>
      </c>
      <c r="AL1079" s="987">
        <f t="shared" si="288"/>
        <v>0</v>
      </c>
      <c r="AM1079" s="987">
        <f t="shared" si="288"/>
        <v>0</v>
      </c>
      <c r="AN1079" s="987">
        <f t="shared" si="288"/>
        <v>0</v>
      </c>
      <c r="AO1079" s="987">
        <f t="shared" si="288"/>
        <v>0</v>
      </c>
      <c r="AP1079" s="987">
        <f t="shared" si="288"/>
        <v>0</v>
      </c>
      <c r="AQ1079" s="987">
        <f t="shared" si="288"/>
        <v>0</v>
      </c>
      <c r="AR1079" s="987">
        <f t="shared" si="288"/>
        <v>0</v>
      </c>
    </row>
    <row r="1080" spans="2:44">
      <c r="B1080" s="948">
        <v>652</v>
      </c>
      <c r="C1080" s="950" t="s">
        <v>3522</v>
      </c>
      <c r="D1080" s="951">
        <v>686</v>
      </c>
      <c r="E1080" s="951" t="s">
        <v>3538</v>
      </c>
      <c r="F1080" s="948" t="s">
        <v>5488</v>
      </c>
      <c r="G1080" s="949">
        <v>45132</v>
      </c>
      <c r="H1080" s="948" t="s">
        <v>5489</v>
      </c>
      <c r="I1080" s="948" t="s">
        <v>5051</v>
      </c>
      <c r="J1080" s="948" t="s">
        <v>488</v>
      </c>
      <c r="K1080" s="948" t="s">
        <v>3557</v>
      </c>
      <c r="L1080" s="960">
        <v>54</v>
      </c>
      <c r="M1080" s="987">
        <v>27.26</v>
      </c>
      <c r="N1080" s="987">
        <v>5.45</v>
      </c>
      <c r="O1080" s="987">
        <f t="shared" si="276"/>
        <v>32.71</v>
      </c>
      <c r="P1080" s="987" t="s">
        <v>3409</v>
      </c>
      <c r="Q1080" s="987"/>
      <c r="R1080" s="987"/>
      <c r="S1080" s="987"/>
      <c r="T1080" s="987"/>
      <c r="U1080" s="987"/>
      <c r="V1080" s="987"/>
      <c r="W1080" s="987">
        <f t="shared" si="284"/>
        <v>32.71</v>
      </c>
      <c r="X1080" s="987"/>
      <c r="Y1080" s="987"/>
      <c r="Z1080" s="987">
        <f t="shared" si="277"/>
        <v>0</v>
      </c>
      <c r="AA1080" s="987"/>
      <c r="AB1080" s="987">
        <f t="shared" si="287"/>
        <v>27.26</v>
      </c>
      <c r="AC1080" s="987">
        <f t="shared" si="287"/>
        <v>0</v>
      </c>
      <c r="AD1080" s="987">
        <f t="shared" si="287"/>
        <v>0</v>
      </c>
      <c r="AE1080" s="987">
        <f t="shared" si="287"/>
        <v>0</v>
      </c>
      <c r="AF1080" s="987">
        <f t="shared" si="287"/>
        <v>0</v>
      </c>
      <c r="AG1080" s="987">
        <f t="shared" si="287"/>
        <v>0</v>
      </c>
      <c r="AH1080" s="987">
        <f t="shared" si="287"/>
        <v>0</v>
      </c>
      <c r="AI1080" s="987">
        <f t="shared" si="287"/>
        <v>0</v>
      </c>
      <c r="AJ1080" s="987">
        <f t="shared" si="287"/>
        <v>0</v>
      </c>
      <c r="AK1080" s="987">
        <f t="shared" si="287"/>
        <v>0</v>
      </c>
      <c r="AL1080" s="987">
        <f t="shared" si="288"/>
        <v>0</v>
      </c>
      <c r="AM1080" s="987">
        <f t="shared" si="288"/>
        <v>0</v>
      </c>
      <c r="AN1080" s="987">
        <f t="shared" si="288"/>
        <v>0</v>
      </c>
      <c r="AO1080" s="987">
        <f t="shared" si="288"/>
        <v>0</v>
      </c>
      <c r="AP1080" s="987">
        <f t="shared" si="288"/>
        <v>0</v>
      </c>
      <c r="AQ1080" s="987">
        <f t="shared" si="288"/>
        <v>0</v>
      </c>
      <c r="AR1080" s="987">
        <f t="shared" si="288"/>
        <v>0</v>
      </c>
    </row>
    <row r="1081" spans="2:44">
      <c r="B1081" s="948">
        <v>653</v>
      </c>
      <c r="C1081" s="950" t="s">
        <v>3522</v>
      </c>
      <c r="D1081" s="951">
        <v>687</v>
      </c>
      <c r="E1081" s="951" t="s">
        <v>3538</v>
      </c>
      <c r="F1081" s="948" t="s">
        <v>5490</v>
      </c>
      <c r="G1081" s="949">
        <v>45132</v>
      </c>
      <c r="H1081" s="948" t="s">
        <v>5491</v>
      </c>
      <c r="I1081" s="948" t="s">
        <v>5051</v>
      </c>
      <c r="J1081" s="948" t="s">
        <v>488</v>
      </c>
      <c r="K1081" s="948" t="s">
        <v>3557</v>
      </c>
      <c r="L1081" s="960">
        <v>54</v>
      </c>
      <c r="M1081" s="987">
        <v>12.36</v>
      </c>
      <c r="N1081" s="987">
        <v>2.4699999999999998</v>
      </c>
      <c r="O1081" s="987">
        <f t="shared" si="276"/>
        <v>14.829999999999998</v>
      </c>
      <c r="P1081" s="987" t="s">
        <v>3409</v>
      </c>
      <c r="Q1081" s="987"/>
      <c r="R1081" s="987"/>
      <c r="S1081" s="987"/>
      <c r="T1081" s="987"/>
      <c r="U1081" s="987"/>
      <c r="V1081" s="987"/>
      <c r="W1081" s="987">
        <f t="shared" si="284"/>
        <v>14.829999999999998</v>
      </c>
      <c r="X1081" s="987"/>
      <c r="Y1081" s="987"/>
      <c r="Z1081" s="987">
        <f t="shared" si="277"/>
        <v>0</v>
      </c>
      <c r="AA1081" s="987"/>
      <c r="AB1081" s="987">
        <f t="shared" si="287"/>
        <v>12.36</v>
      </c>
      <c r="AC1081" s="987">
        <f t="shared" si="287"/>
        <v>0</v>
      </c>
      <c r="AD1081" s="987">
        <f t="shared" si="287"/>
        <v>0</v>
      </c>
      <c r="AE1081" s="987">
        <f t="shared" si="287"/>
        <v>0</v>
      </c>
      <c r="AF1081" s="987">
        <f t="shared" si="287"/>
        <v>0</v>
      </c>
      <c r="AG1081" s="987">
        <f t="shared" si="287"/>
        <v>0</v>
      </c>
      <c r="AH1081" s="987">
        <f t="shared" si="287"/>
        <v>0</v>
      </c>
      <c r="AI1081" s="987">
        <f t="shared" si="287"/>
        <v>0</v>
      </c>
      <c r="AJ1081" s="987">
        <f t="shared" si="287"/>
        <v>0</v>
      </c>
      <c r="AK1081" s="987">
        <f t="shared" si="287"/>
        <v>0</v>
      </c>
      <c r="AL1081" s="987">
        <f t="shared" si="288"/>
        <v>0</v>
      </c>
      <c r="AM1081" s="987">
        <f t="shared" si="288"/>
        <v>0</v>
      </c>
      <c r="AN1081" s="987">
        <f t="shared" si="288"/>
        <v>0</v>
      </c>
      <c r="AO1081" s="987">
        <f t="shared" si="288"/>
        <v>0</v>
      </c>
      <c r="AP1081" s="987">
        <f t="shared" si="288"/>
        <v>0</v>
      </c>
      <c r="AQ1081" s="987">
        <f t="shared" si="288"/>
        <v>0</v>
      </c>
      <c r="AR1081" s="987">
        <f t="shared" si="288"/>
        <v>0</v>
      </c>
    </row>
    <row r="1082" spans="2:44">
      <c r="B1082" s="948">
        <v>654</v>
      </c>
      <c r="C1082" s="950" t="s">
        <v>3522</v>
      </c>
      <c r="D1082" s="951">
        <v>688</v>
      </c>
      <c r="E1082" s="951" t="s">
        <v>3538</v>
      </c>
      <c r="F1082" s="948" t="s">
        <v>5492</v>
      </c>
      <c r="G1082" s="949">
        <v>45132</v>
      </c>
      <c r="H1082" s="948" t="s">
        <v>5493</v>
      </c>
      <c r="I1082" s="948" t="s">
        <v>5051</v>
      </c>
      <c r="J1082" s="948" t="s">
        <v>488</v>
      </c>
      <c r="K1082" s="948" t="s">
        <v>3557</v>
      </c>
      <c r="L1082" s="960">
        <v>54</v>
      </c>
      <c r="M1082" s="987">
        <v>22.43</v>
      </c>
      <c r="N1082" s="987">
        <v>4.49</v>
      </c>
      <c r="O1082" s="987">
        <f t="shared" si="276"/>
        <v>26.92</v>
      </c>
      <c r="P1082" s="987" t="s">
        <v>3409</v>
      </c>
      <c r="Q1082" s="987"/>
      <c r="R1082" s="987"/>
      <c r="S1082" s="987"/>
      <c r="T1082" s="987"/>
      <c r="U1082" s="987"/>
      <c r="V1082" s="987"/>
      <c r="W1082" s="987">
        <f t="shared" si="284"/>
        <v>26.92</v>
      </c>
      <c r="X1082" s="987"/>
      <c r="Y1082" s="987"/>
      <c r="Z1082" s="987">
        <f t="shared" si="277"/>
        <v>0</v>
      </c>
      <c r="AA1082" s="987"/>
      <c r="AB1082" s="987">
        <f t="shared" si="287"/>
        <v>22.43</v>
      </c>
      <c r="AC1082" s="987">
        <f t="shared" si="287"/>
        <v>0</v>
      </c>
      <c r="AD1082" s="987">
        <f t="shared" si="287"/>
        <v>0</v>
      </c>
      <c r="AE1082" s="987">
        <f t="shared" si="287"/>
        <v>0</v>
      </c>
      <c r="AF1082" s="987">
        <f t="shared" si="287"/>
        <v>0</v>
      </c>
      <c r="AG1082" s="987">
        <f t="shared" si="287"/>
        <v>0</v>
      </c>
      <c r="AH1082" s="987">
        <f t="shared" si="287"/>
        <v>0</v>
      </c>
      <c r="AI1082" s="987">
        <f t="shared" si="287"/>
        <v>0</v>
      </c>
      <c r="AJ1082" s="987">
        <f t="shared" si="287"/>
        <v>0</v>
      </c>
      <c r="AK1082" s="987">
        <f t="shared" si="287"/>
        <v>0</v>
      </c>
      <c r="AL1082" s="987">
        <f t="shared" si="288"/>
        <v>0</v>
      </c>
      <c r="AM1082" s="987">
        <f t="shared" si="288"/>
        <v>0</v>
      </c>
      <c r="AN1082" s="987">
        <f t="shared" si="288"/>
        <v>0</v>
      </c>
      <c r="AO1082" s="987">
        <f t="shared" si="288"/>
        <v>0</v>
      </c>
      <c r="AP1082" s="987">
        <f t="shared" si="288"/>
        <v>0</v>
      </c>
      <c r="AQ1082" s="987">
        <f t="shared" si="288"/>
        <v>0</v>
      </c>
      <c r="AR1082" s="987">
        <f t="shared" si="288"/>
        <v>0</v>
      </c>
    </row>
    <row r="1083" spans="2:44">
      <c r="B1083" s="948">
        <v>655</v>
      </c>
      <c r="C1083" s="950" t="s">
        <v>3522</v>
      </c>
      <c r="D1083" s="951">
        <v>689</v>
      </c>
      <c r="E1083" s="951" t="s">
        <v>3538</v>
      </c>
      <c r="F1083" s="948" t="s">
        <v>5494</v>
      </c>
      <c r="G1083" s="949">
        <v>45133</v>
      </c>
      <c r="H1083" s="948" t="s">
        <v>5495</v>
      </c>
      <c r="I1083" s="948" t="s">
        <v>5051</v>
      </c>
      <c r="J1083" s="948" t="s">
        <v>488</v>
      </c>
      <c r="K1083" s="948" t="s">
        <v>3557</v>
      </c>
      <c r="L1083" s="960">
        <v>54</v>
      </c>
      <c r="M1083" s="987">
        <v>42.35</v>
      </c>
      <c r="N1083" s="987">
        <v>8.4700000000000006</v>
      </c>
      <c r="O1083" s="987">
        <f t="shared" si="276"/>
        <v>50.82</v>
      </c>
      <c r="P1083" s="987" t="s">
        <v>3409</v>
      </c>
      <c r="Q1083" s="987"/>
      <c r="R1083" s="987"/>
      <c r="S1083" s="987"/>
      <c r="T1083" s="987"/>
      <c r="U1083" s="987"/>
      <c r="V1083" s="987"/>
      <c r="W1083" s="987">
        <f t="shared" si="284"/>
        <v>50.82</v>
      </c>
      <c r="X1083" s="987"/>
      <c r="Y1083" s="987"/>
      <c r="Z1083" s="987">
        <f t="shared" si="277"/>
        <v>0</v>
      </c>
      <c r="AA1083" s="987"/>
      <c r="AB1083" s="987">
        <f t="shared" si="287"/>
        <v>42.35</v>
      </c>
      <c r="AC1083" s="987">
        <f t="shared" si="287"/>
        <v>0</v>
      </c>
      <c r="AD1083" s="987">
        <f t="shared" si="287"/>
        <v>0</v>
      </c>
      <c r="AE1083" s="987">
        <f t="shared" si="287"/>
        <v>0</v>
      </c>
      <c r="AF1083" s="987">
        <f t="shared" si="287"/>
        <v>0</v>
      </c>
      <c r="AG1083" s="987">
        <f t="shared" si="287"/>
        <v>0</v>
      </c>
      <c r="AH1083" s="987">
        <f t="shared" si="287"/>
        <v>0</v>
      </c>
      <c r="AI1083" s="987">
        <f t="shared" si="287"/>
        <v>0</v>
      </c>
      <c r="AJ1083" s="987">
        <f t="shared" si="287"/>
        <v>0</v>
      </c>
      <c r="AK1083" s="987">
        <f t="shared" si="287"/>
        <v>0</v>
      </c>
      <c r="AL1083" s="987">
        <f t="shared" si="288"/>
        <v>0</v>
      </c>
      <c r="AM1083" s="987">
        <f t="shared" si="288"/>
        <v>0</v>
      </c>
      <c r="AN1083" s="987">
        <f t="shared" si="288"/>
        <v>0</v>
      </c>
      <c r="AO1083" s="987">
        <f t="shared" si="288"/>
        <v>0</v>
      </c>
      <c r="AP1083" s="987">
        <f t="shared" si="288"/>
        <v>0</v>
      </c>
      <c r="AQ1083" s="987">
        <f t="shared" si="288"/>
        <v>0</v>
      </c>
      <c r="AR1083" s="987">
        <f t="shared" si="288"/>
        <v>0</v>
      </c>
    </row>
    <row r="1084" spans="2:44">
      <c r="B1084" s="948">
        <v>656</v>
      </c>
      <c r="C1084" s="950" t="s">
        <v>3522</v>
      </c>
      <c r="D1084" s="951">
        <v>690</v>
      </c>
      <c r="E1084" s="951" t="s">
        <v>3538</v>
      </c>
      <c r="F1084" s="948" t="s">
        <v>5496</v>
      </c>
      <c r="G1084" s="949">
        <v>45134</v>
      </c>
      <c r="H1084" s="948" t="s">
        <v>5497</v>
      </c>
      <c r="I1084" s="948" t="s">
        <v>5051</v>
      </c>
      <c r="J1084" s="948" t="s">
        <v>488</v>
      </c>
      <c r="K1084" s="948" t="s">
        <v>3557</v>
      </c>
      <c r="L1084" s="960">
        <v>54</v>
      </c>
      <c r="M1084" s="987">
        <v>17.46</v>
      </c>
      <c r="N1084" s="987">
        <v>3.4899999999999998</v>
      </c>
      <c r="O1084" s="987">
        <f t="shared" si="276"/>
        <v>20.95</v>
      </c>
      <c r="P1084" s="987" t="s">
        <v>3409</v>
      </c>
      <c r="Q1084" s="987"/>
      <c r="R1084" s="987"/>
      <c r="S1084" s="987"/>
      <c r="T1084" s="987"/>
      <c r="U1084" s="987"/>
      <c r="V1084" s="987"/>
      <c r="W1084" s="987">
        <f t="shared" si="284"/>
        <v>20.95</v>
      </c>
      <c r="X1084" s="987"/>
      <c r="Y1084" s="987"/>
      <c r="Z1084" s="987">
        <f t="shared" si="277"/>
        <v>0</v>
      </c>
      <c r="AA1084" s="987"/>
      <c r="AB1084" s="987">
        <f t="shared" si="287"/>
        <v>17.46</v>
      </c>
      <c r="AC1084" s="987">
        <f t="shared" si="287"/>
        <v>0</v>
      </c>
      <c r="AD1084" s="987">
        <f t="shared" si="287"/>
        <v>0</v>
      </c>
      <c r="AE1084" s="987">
        <f t="shared" si="287"/>
        <v>0</v>
      </c>
      <c r="AF1084" s="987">
        <f t="shared" si="287"/>
        <v>0</v>
      </c>
      <c r="AG1084" s="987">
        <f t="shared" si="287"/>
        <v>0</v>
      </c>
      <c r="AH1084" s="987">
        <f t="shared" si="287"/>
        <v>0</v>
      </c>
      <c r="AI1084" s="987">
        <f t="shared" si="287"/>
        <v>0</v>
      </c>
      <c r="AJ1084" s="987">
        <f t="shared" si="287"/>
        <v>0</v>
      </c>
      <c r="AK1084" s="987">
        <f t="shared" si="287"/>
        <v>0</v>
      </c>
      <c r="AL1084" s="987">
        <f t="shared" si="288"/>
        <v>0</v>
      </c>
      <c r="AM1084" s="987">
        <f t="shared" si="288"/>
        <v>0</v>
      </c>
      <c r="AN1084" s="987">
        <f t="shared" si="288"/>
        <v>0</v>
      </c>
      <c r="AO1084" s="987">
        <f t="shared" si="288"/>
        <v>0</v>
      </c>
      <c r="AP1084" s="987">
        <f t="shared" si="288"/>
        <v>0</v>
      </c>
      <c r="AQ1084" s="987">
        <f t="shared" si="288"/>
        <v>0</v>
      </c>
      <c r="AR1084" s="987">
        <f t="shared" si="288"/>
        <v>0</v>
      </c>
    </row>
    <row r="1085" spans="2:44">
      <c r="B1085" s="948">
        <v>657</v>
      </c>
      <c r="C1085" s="950" t="s">
        <v>3522</v>
      </c>
      <c r="D1085" s="951">
        <v>691</v>
      </c>
      <c r="E1085" s="951" t="s">
        <v>3538</v>
      </c>
      <c r="F1085" s="948" t="s">
        <v>5498</v>
      </c>
      <c r="G1085" s="949">
        <v>45143</v>
      </c>
      <c r="H1085" s="948" t="s">
        <v>5499</v>
      </c>
      <c r="I1085" s="948" t="s">
        <v>5051</v>
      </c>
      <c r="J1085" s="948" t="s">
        <v>488</v>
      </c>
      <c r="K1085" s="948" t="s">
        <v>3557</v>
      </c>
      <c r="L1085" s="960">
        <v>54</v>
      </c>
      <c r="M1085" s="987">
        <v>19.82</v>
      </c>
      <c r="N1085" s="987">
        <v>3.96</v>
      </c>
      <c r="O1085" s="987">
        <f t="shared" si="276"/>
        <v>23.78</v>
      </c>
      <c r="P1085" s="987" t="s">
        <v>3409</v>
      </c>
      <c r="Q1085" s="987"/>
      <c r="R1085" s="987"/>
      <c r="S1085" s="987"/>
      <c r="T1085" s="987"/>
      <c r="U1085" s="987"/>
      <c r="V1085" s="987"/>
      <c r="W1085" s="987">
        <f t="shared" si="284"/>
        <v>23.78</v>
      </c>
      <c r="X1085" s="987"/>
      <c r="Y1085" s="987"/>
      <c r="Z1085" s="987">
        <f t="shared" si="277"/>
        <v>0</v>
      </c>
      <c r="AA1085" s="987"/>
      <c r="AB1085" s="987">
        <f t="shared" si="287"/>
        <v>19.82</v>
      </c>
      <c r="AC1085" s="987">
        <f t="shared" si="287"/>
        <v>0</v>
      </c>
      <c r="AD1085" s="987">
        <f t="shared" si="287"/>
        <v>0</v>
      </c>
      <c r="AE1085" s="987">
        <f t="shared" si="287"/>
        <v>0</v>
      </c>
      <c r="AF1085" s="987">
        <f t="shared" si="287"/>
        <v>0</v>
      </c>
      <c r="AG1085" s="987">
        <f t="shared" si="287"/>
        <v>0</v>
      </c>
      <c r="AH1085" s="987">
        <f t="shared" si="287"/>
        <v>0</v>
      </c>
      <c r="AI1085" s="987">
        <f t="shared" si="287"/>
        <v>0</v>
      </c>
      <c r="AJ1085" s="987">
        <f t="shared" si="287"/>
        <v>0</v>
      </c>
      <c r="AK1085" s="987">
        <f t="shared" si="287"/>
        <v>0</v>
      </c>
      <c r="AL1085" s="987">
        <f t="shared" si="288"/>
        <v>0</v>
      </c>
      <c r="AM1085" s="987">
        <f t="shared" si="288"/>
        <v>0</v>
      </c>
      <c r="AN1085" s="987">
        <f t="shared" si="288"/>
        <v>0</v>
      </c>
      <c r="AO1085" s="987">
        <f t="shared" si="288"/>
        <v>0</v>
      </c>
      <c r="AP1085" s="987">
        <f t="shared" si="288"/>
        <v>0</v>
      </c>
      <c r="AQ1085" s="987">
        <f t="shared" si="288"/>
        <v>0</v>
      </c>
      <c r="AR1085" s="987">
        <f t="shared" si="288"/>
        <v>0</v>
      </c>
    </row>
    <row r="1086" spans="2:44">
      <c r="B1086" s="948">
        <v>658</v>
      </c>
      <c r="C1086" s="950" t="s">
        <v>3522</v>
      </c>
      <c r="D1086" s="951">
        <v>692</v>
      </c>
      <c r="E1086" s="951" t="s">
        <v>3538</v>
      </c>
      <c r="F1086" s="948" t="s">
        <v>5500</v>
      </c>
      <c r="G1086" s="949">
        <v>45143</v>
      </c>
      <c r="H1086" s="948" t="s">
        <v>5501</v>
      </c>
      <c r="I1086" s="948" t="s">
        <v>5051</v>
      </c>
      <c r="J1086" s="948" t="s">
        <v>488</v>
      </c>
      <c r="K1086" s="948" t="s">
        <v>3557</v>
      </c>
      <c r="L1086" s="960">
        <v>54</v>
      </c>
      <c r="M1086" s="987">
        <v>17.759999999999998</v>
      </c>
      <c r="N1086" s="987">
        <v>3.55</v>
      </c>
      <c r="O1086" s="987">
        <f t="shared" si="276"/>
        <v>21.31</v>
      </c>
      <c r="P1086" s="987" t="s">
        <v>3409</v>
      </c>
      <c r="Q1086" s="987"/>
      <c r="R1086" s="987"/>
      <c r="S1086" s="987"/>
      <c r="T1086" s="987"/>
      <c r="U1086" s="987"/>
      <c r="V1086" s="987"/>
      <c r="W1086" s="987">
        <f t="shared" si="284"/>
        <v>21.31</v>
      </c>
      <c r="X1086" s="987"/>
      <c r="Y1086" s="987"/>
      <c r="Z1086" s="987">
        <f t="shared" si="277"/>
        <v>0</v>
      </c>
      <c r="AA1086" s="987"/>
      <c r="AB1086" s="987">
        <f t="shared" si="287"/>
        <v>17.759999999999998</v>
      </c>
      <c r="AC1086" s="987">
        <f t="shared" si="287"/>
        <v>0</v>
      </c>
      <c r="AD1086" s="987">
        <f t="shared" si="287"/>
        <v>0</v>
      </c>
      <c r="AE1086" s="987">
        <f t="shared" si="287"/>
        <v>0</v>
      </c>
      <c r="AF1086" s="987">
        <f t="shared" si="287"/>
        <v>0</v>
      </c>
      <c r="AG1086" s="987">
        <f t="shared" si="287"/>
        <v>0</v>
      </c>
      <c r="AH1086" s="987">
        <f t="shared" si="287"/>
        <v>0</v>
      </c>
      <c r="AI1086" s="987">
        <f t="shared" si="287"/>
        <v>0</v>
      </c>
      <c r="AJ1086" s="987">
        <f t="shared" si="287"/>
        <v>0</v>
      </c>
      <c r="AK1086" s="987">
        <f t="shared" si="287"/>
        <v>0</v>
      </c>
      <c r="AL1086" s="987">
        <f t="shared" si="288"/>
        <v>0</v>
      </c>
      <c r="AM1086" s="987">
        <f t="shared" si="288"/>
        <v>0</v>
      </c>
      <c r="AN1086" s="987">
        <f t="shared" si="288"/>
        <v>0</v>
      </c>
      <c r="AO1086" s="987">
        <f t="shared" si="288"/>
        <v>0</v>
      </c>
      <c r="AP1086" s="987">
        <f t="shared" si="288"/>
        <v>0</v>
      </c>
      <c r="AQ1086" s="987">
        <f t="shared" si="288"/>
        <v>0</v>
      </c>
      <c r="AR1086" s="987">
        <f t="shared" si="288"/>
        <v>0</v>
      </c>
    </row>
    <row r="1087" spans="2:44">
      <c r="B1087" s="948">
        <v>659</v>
      </c>
      <c r="C1087" s="950" t="s">
        <v>3522</v>
      </c>
      <c r="D1087" s="951">
        <v>693</v>
      </c>
      <c r="E1087" s="951" t="s">
        <v>3538</v>
      </c>
      <c r="F1087" s="948" t="s">
        <v>5502</v>
      </c>
      <c r="G1087" s="949">
        <v>45145</v>
      </c>
      <c r="H1087" s="948" t="s">
        <v>5503</v>
      </c>
      <c r="I1087" s="948" t="s">
        <v>5051</v>
      </c>
      <c r="J1087" s="948" t="s">
        <v>488</v>
      </c>
      <c r="K1087" s="948" t="s">
        <v>3557</v>
      </c>
      <c r="L1087" s="960">
        <v>54</v>
      </c>
      <c r="M1087" s="987">
        <v>18.21</v>
      </c>
      <c r="N1087" s="987">
        <v>3.6399999999999997</v>
      </c>
      <c r="O1087" s="987">
        <f t="shared" si="276"/>
        <v>21.85</v>
      </c>
      <c r="P1087" s="987" t="s">
        <v>3409</v>
      </c>
      <c r="Q1087" s="987"/>
      <c r="R1087" s="987"/>
      <c r="S1087" s="987"/>
      <c r="T1087" s="987"/>
      <c r="U1087" s="987"/>
      <c r="V1087" s="987"/>
      <c r="W1087" s="987">
        <f t="shared" si="284"/>
        <v>21.85</v>
      </c>
      <c r="X1087" s="987"/>
      <c r="Y1087" s="987"/>
      <c r="Z1087" s="987">
        <f t="shared" si="277"/>
        <v>0</v>
      </c>
      <c r="AA1087" s="987"/>
      <c r="AB1087" s="987">
        <f t="shared" si="287"/>
        <v>18.21</v>
      </c>
      <c r="AC1087" s="987">
        <f t="shared" si="287"/>
        <v>0</v>
      </c>
      <c r="AD1087" s="987">
        <f t="shared" si="287"/>
        <v>0</v>
      </c>
      <c r="AE1087" s="987">
        <f t="shared" si="287"/>
        <v>0</v>
      </c>
      <c r="AF1087" s="987">
        <f t="shared" si="287"/>
        <v>0</v>
      </c>
      <c r="AG1087" s="987">
        <f t="shared" si="287"/>
        <v>0</v>
      </c>
      <c r="AH1087" s="987">
        <f t="shared" si="287"/>
        <v>0</v>
      </c>
      <c r="AI1087" s="987">
        <f t="shared" si="287"/>
        <v>0</v>
      </c>
      <c r="AJ1087" s="987">
        <f t="shared" si="287"/>
        <v>0</v>
      </c>
      <c r="AK1087" s="987">
        <f t="shared" si="287"/>
        <v>0</v>
      </c>
      <c r="AL1087" s="987">
        <f t="shared" si="288"/>
        <v>0</v>
      </c>
      <c r="AM1087" s="987">
        <f t="shared" si="288"/>
        <v>0</v>
      </c>
      <c r="AN1087" s="987">
        <f t="shared" si="288"/>
        <v>0</v>
      </c>
      <c r="AO1087" s="987">
        <f t="shared" si="288"/>
        <v>0</v>
      </c>
      <c r="AP1087" s="987">
        <f t="shared" si="288"/>
        <v>0</v>
      </c>
      <c r="AQ1087" s="987">
        <f t="shared" si="288"/>
        <v>0</v>
      </c>
      <c r="AR1087" s="987">
        <f t="shared" si="288"/>
        <v>0</v>
      </c>
    </row>
    <row r="1088" spans="2:44">
      <c r="B1088" s="948">
        <v>660</v>
      </c>
      <c r="C1088" s="950" t="s">
        <v>3522</v>
      </c>
      <c r="D1088" s="951">
        <v>694</v>
      </c>
      <c r="E1088" s="951" t="s">
        <v>3538</v>
      </c>
      <c r="F1088" s="948" t="s">
        <v>5504</v>
      </c>
      <c r="G1088" s="949">
        <v>45145</v>
      </c>
      <c r="H1088" s="948" t="s">
        <v>5505</v>
      </c>
      <c r="I1088" s="948" t="s">
        <v>5051</v>
      </c>
      <c r="J1088" s="948" t="s">
        <v>488</v>
      </c>
      <c r="K1088" s="948" t="s">
        <v>3557</v>
      </c>
      <c r="L1088" s="960">
        <v>54</v>
      </c>
      <c r="M1088" s="987">
        <v>17.690000000000001</v>
      </c>
      <c r="N1088" s="987">
        <v>3.54</v>
      </c>
      <c r="O1088" s="987">
        <f t="shared" si="276"/>
        <v>21.23</v>
      </c>
      <c r="P1088" s="987" t="s">
        <v>3409</v>
      </c>
      <c r="Q1088" s="987"/>
      <c r="R1088" s="987"/>
      <c r="S1088" s="987"/>
      <c r="T1088" s="987"/>
      <c r="U1088" s="987"/>
      <c r="V1088" s="987"/>
      <c r="W1088" s="987">
        <f t="shared" si="284"/>
        <v>21.23</v>
      </c>
      <c r="X1088" s="987"/>
      <c r="Y1088" s="987"/>
      <c r="Z1088" s="987">
        <f t="shared" si="277"/>
        <v>0</v>
      </c>
      <c r="AA1088" s="987"/>
      <c r="AB1088" s="987">
        <f t="shared" ref="AB1088:AK1097" si="289">IF(AB$6-$L1088=0,$M1088,0)</f>
        <v>17.690000000000001</v>
      </c>
      <c r="AC1088" s="987">
        <f t="shared" si="289"/>
        <v>0</v>
      </c>
      <c r="AD1088" s="987">
        <f t="shared" si="289"/>
        <v>0</v>
      </c>
      <c r="AE1088" s="987">
        <f t="shared" si="289"/>
        <v>0</v>
      </c>
      <c r="AF1088" s="987">
        <f t="shared" si="289"/>
        <v>0</v>
      </c>
      <c r="AG1088" s="987">
        <f t="shared" si="289"/>
        <v>0</v>
      </c>
      <c r="AH1088" s="987">
        <f t="shared" si="289"/>
        <v>0</v>
      </c>
      <c r="AI1088" s="987">
        <f t="shared" si="289"/>
        <v>0</v>
      </c>
      <c r="AJ1088" s="987">
        <f t="shared" si="289"/>
        <v>0</v>
      </c>
      <c r="AK1088" s="987">
        <f t="shared" si="289"/>
        <v>0</v>
      </c>
      <c r="AL1088" s="987">
        <f t="shared" ref="AL1088:AR1097" si="290">IF(AL$6-$L1088=0,$M1088,0)</f>
        <v>0</v>
      </c>
      <c r="AM1088" s="987">
        <f t="shared" si="290"/>
        <v>0</v>
      </c>
      <c r="AN1088" s="987">
        <f t="shared" si="290"/>
        <v>0</v>
      </c>
      <c r="AO1088" s="987">
        <f t="shared" si="290"/>
        <v>0</v>
      </c>
      <c r="AP1088" s="987">
        <f t="shared" si="290"/>
        <v>0</v>
      </c>
      <c r="AQ1088" s="987">
        <f t="shared" si="290"/>
        <v>0</v>
      </c>
      <c r="AR1088" s="987">
        <f t="shared" si="290"/>
        <v>0</v>
      </c>
    </row>
    <row r="1089" spans="2:44">
      <c r="B1089" s="948">
        <v>661</v>
      </c>
      <c r="C1089" s="950" t="s">
        <v>3522</v>
      </c>
      <c r="D1089" s="951">
        <v>695</v>
      </c>
      <c r="E1089" s="951" t="s">
        <v>3538</v>
      </c>
      <c r="F1089" s="948" t="s">
        <v>5506</v>
      </c>
      <c r="G1089" s="949">
        <v>45145</v>
      </c>
      <c r="H1089" s="948" t="s">
        <v>5507</v>
      </c>
      <c r="I1089" s="948" t="s">
        <v>5051</v>
      </c>
      <c r="J1089" s="948" t="s">
        <v>488</v>
      </c>
      <c r="K1089" s="948" t="s">
        <v>3557</v>
      </c>
      <c r="L1089" s="960">
        <v>54</v>
      </c>
      <c r="M1089" s="987">
        <v>19.48</v>
      </c>
      <c r="N1089" s="987">
        <v>3.9</v>
      </c>
      <c r="O1089" s="987">
        <f t="shared" si="276"/>
        <v>23.38</v>
      </c>
      <c r="P1089" s="987" t="s">
        <v>3409</v>
      </c>
      <c r="Q1089" s="987"/>
      <c r="R1089" s="987"/>
      <c r="S1089" s="987"/>
      <c r="T1089" s="987"/>
      <c r="U1089" s="987"/>
      <c r="V1089" s="987"/>
      <c r="W1089" s="987">
        <f t="shared" si="284"/>
        <v>23.38</v>
      </c>
      <c r="X1089" s="987"/>
      <c r="Y1089" s="987"/>
      <c r="Z1089" s="987">
        <f t="shared" si="277"/>
        <v>0</v>
      </c>
      <c r="AA1089" s="987"/>
      <c r="AB1089" s="987">
        <f t="shared" si="289"/>
        <v>19.48</v>
      </c>
      <c r="AC1089" s="987">
        <f t="shared" si="289"/>
        <v>0</v>
      </c>
      <c r="AD1089" s="987">
        <f t="shared" si="289"/>
        <v>0</v>
      </c>
      <c r="AE1089" s="987">
        <f t="shared" si="289"/>
        <v>0</v>
      </c>
      <c r="AF1089" s="987">
        <f t="shared" si="289"/>
        <v>0</v>
      </c>
      <c r="AG1089" s="987">
        <f t="shared" si="289"/>
        <v>0</v>
      </c>
      <c r="AH1089" s="987">
        <f t="shared" si="289"/>
        <v>0</v>
      </c>
      <c r="AI1089" s="987">
        <f t="shared" si="289"/>
        <v>0</v>
      </c>
      <c r="AJ1089" s="987">
        <f t="shared" si="289"/>
        <v>0</v>
      </c>
      <c r="AK1089" s="987">
        <f t="shared" si="289"/>
        <v>0</v>
      </c>
      <c r="AL1089" s="987">
        <f t="shared" si="290"/>
        <v>0</v>
      </c>
      <c r="AM1089" s="987">
        <f t="shared" si="290"/>
        <v>0</v>
      </c>
      <c r="AN1089" s="987">
        <f t="shared" si="290"/>
        <v>0</v>
      </c>
      <c r="AO1089" s="987">
        <f t="shared" si="290"/>
        <v>0</v>
      </c>
      <c r="AP1089" s="987">
        <f t="shared" si="290"/>
        <v>0</v>
      </c>
      <c r="AQ1089" s="987">
        <f t="shared" si="290"/>
        <v>0</v>
      </c>
      <c r="AR1089" s="987">
        <f t="shared" si="290"/>
        <v>0</v>
      </c>
    </row>
    <row r="1090" spans="2:44">
      <c r="B1090" s="948">
        <v>662</v>
      </c>
      <c r="C1090" s="950" t="s">
        <v>3522</v>
      </c>
      <c r="D1090" s="951">
        <v>696</v>
      </c>
      <c r="E1090" s="951" t="s">
        <v>3538</v>
      </c>
      <c r="F1090" s="948" t="s">
        <v>5508</v>
      </c>
      <c r="G1090" s="949">
        <v>45146</v>
      </c>
      <c r="H1090" s="948" t="s">
        <v>5509</v>
      </c>
      <c r="I1090" s="948" t="s">
        <v>5051</v>
      </c>
      <c r="J1090" s="948" t="s">
        <v>488</v>
      </c>
      <c r="K1090" s="948" t="s">
        <v>3557</v>
      </c>
      <c r="L1090" s="960">
        <v>54</v>
      </c>
      <c r="M1090" s="987">
        <v>31.18</v>
      </c>
      <c r="N1090" s="987">
        <v>6.24</v>
      </c>
      <c r="O1090" s="987">
        <f t="shared" si="276"/>
        <v>37.42</v>
      </c>
      <c r="P1090" s="987" t="s">
        <v>3409</v>
      </c>
      <c r="Q1090" s="987"/>
      <c r="R1090" s="987"/>
      <c r="S1090" s="987"/>
      <c r="T1090" s="987"/>
      <c r="U1090" s="987"/>
      <c r="V1090" s="987"/>
      <c r="W1090" s="987">
        <f t="shared" si="284"/>
        <v>37.42</v>
      </c>
      <c r="X1090" s="987"/>
      <c r="Y1090" s="987"/>
      <c r="Z1090" s="987">
        <f t="shared" si="277"/>
        <v>0</v>
      </c>
      <c r="AA1090" s="987"/>
      <c r="AB1090" s="987">
        <f t="shared" si="289"/>
        <v>31.18</v>
      </c>
      <c r="AC1090" s="987">
        <f t="shared" si="289"/>
        <v>0</v>
      </c>
      <c r="AD1090" s="987">
        <f t="shared" si="289"/>
        <v>0</v>
      </c>
      <c r="AE1090" s="987">
        <f t="shared" si="289"/>
        <v>0</v>
      </c>
      <c r="AF1090" s="987">
        <f t="shared" si="289"/>
        <v>0</v>
      </c>
      <c r="AG1090" s="987">
        <f t="shared" si="289"/>
        <v>0</v>
      </c>
      <c r="AH1090" s="987">
        <f t="shared" si="289"/>
        <v>0</v>
      </c>
      <c r="AI1090" s="987">
        <f t="shared" si="289"/>
        <v>0</v>
      </c>
      <c r="AJ1090" s="987">
        <f t="shared" si="289"/>
        <v>0</v>
      </c>
      <c r="AK1090" s="987">
        <f t="shared" si="289"/>
        <v>0</v>
      </c>
      <c r="AL1090" s="987">
        <f t="shared" si="290"/>
        <v>0</v>
      </c>
      <c r="AM1090" s="987">
        <f t="shared" si="290"/>
        <v>0</v>
      </c>
      <c r="AN1090" s="987">
        <f t="shared" si="290"/>
        <v>0</v>
      </c>
      <c r="AO1090" s="987">
        <f t="shared" si="290"/>
        <v>0</v>
      </c>
      <c r="AP1090" s="987">
        <f t="shared" si="290"/>
        <v>0</v>
      </c>
      <c r="AQ1090" s="987">
        <f t="shared" si="290"/>
        <v>0</v>
      </c>
      <c r="AR1090" s="987">
        <f t="shared" si="290"/>
        <v>0</v>
      </c>
    </row>
    <row r="1091" spans="2:44">
      <c r="B1091" s="948">
        <v>663</v>
      </c>
      <c r="C1091" s="950" t="s">
        <v>3522</v>
      </c>
      <c r="D1091" s="951">
        <v>697</v>
      </c>
      <c r="E1091" s="951" t="s">
        <v>3538</v>
      </c>
      <c r="F1091" s="948" t="s">
        <v>5510</v>
      </c>
      <c r="G1091" s="949">
        <v>45147</v>
      </c>
      <c r="H1091" s="948" t="s">
        <v>5511</v>
      </c>
      <c r="I1091" s="948" t="s">
        <v>5051</v>
      </c>
      <c r="J1091" s="948" t="s">
        <v>488</v>
      </c>
      <c r="K1091" s="948" t="s">
        <v>3557</v>
      </c>
      <c r="L1091" s="960">
        <v>54</v>
      </c>
      <c r="M1091" s="987">
        <v>87.3</v>
      </c>
      <c r="N1091" s="987">
        <v>17.46</v>
      </c>
      <c r="O1091" s="987">
        <f t="shared" si="276"/>
        <v>104.75999999999999</v>
      </c>
      <c r="P1091" s="987" t="s">
        <v>3405</v>
      </c>
      <c r="Q1091" s="987"/>
      <c r="R1091" s="987"/>
      <c r="S1091" s="987"/>
      <c r="T1091" s="987"/>
      <c r="U1091" s="987"/>
      <c r="V1091" s="987"/>
      <c r="W1091" s="987">
        <f t="shared" si="284"/>
        <v>104.75999999999999</v>
      </c>
      <c r="X1091" s="987"/>
      <c r="Y1091" s="987"/>
      <c r="Z1091" s="987">
        <f t="shared" si="277"/>
        <v>0</v>
      </c>
      <c r="AA1091" s="987"/>
      <c r="AB1091" s="987">
        <f t="shared" si="289"/>
        <v>87.3</v>
      </c>
      <c r="AC1091" s="987">
        <f t="shared" si="289"/>
        <v>0</v>
      </c>
      <c r="AD1091" s="987">
        <f t="shared" si="289"/>
        <v>0</v>
      </c>
      <c r="AE1091" s="987">
        <f t="shared" si="289"/>
        <v>0</v>
      </c>
      <c r="AF1091" s="987">
        <f t="shared" si="289"/>
        <v>0</v>
      </c>
      <c r="AG1091" s="987">
        <f t="shared" si="289"/>
        <v>0</v>
      </c>
      <c r="AH1091" s="987">
        <f t="shared" si="289"/>
        <v>0</v>
      </c>
      <c r="AI1091" s="987">
        <f t="shared" si="289"/>
        <v>0</v>
      </c>
      <c r="AJ1091" s="987">
        <f t="shared" si="289"/>
        <v>0</v>
      </c>
      <c r="AK1091" s="987">
        <f t="shared" si="289"/>
        <v>0</v>
      </c>
      <c r="AL1091" s="987">
        <f t="shared" si="290"/>
        <v>0</v>
      </c>
      <c r="AM1091" s="987">
        <f t="shared" si="290"/>
        <v>0</v>
      </c>
      <c r="AN1091" s="987">
        <f t="shared" si="290"/>
        <v>0</v>
      </c>
      <c r="AO1091" s="987">
        <f t="shared" si="290"/>
        <v>0</v>
      </c>
      <c r="AP1091" s="987">
        <f t="shared" si="290"/>
        <v>0</v>
      </c>
      <c r="AQ1091" s="987">
        <f t="shared" si="290"/>
        <v>0</v>
      </c>
      <c r="AR1091" s="987">
        <f t="shared" si="290"/>
        <v>0</v>
      </c>
    </row>
    <row r="1092" spans="2:44">
      <c r="B1092" s="948">
        <v>664</v>
      </c>
      <c r="C1092" s="950" t="s">
        <v>3522</v>
      </c>
      <c r="D1092" s="951">
        <v>698</v>
      </c>
      <c r="E1092" s="951" t="s">
        <v>3538</v>
      </c>
      <c r="F1092" s="948" t="s">
        <v>5512</v>
      </c>
      <c r="G1092" s="949">
        <v>45147</v>
      </c>
      <c r="H1092" s="948" t="s">
        <v>5513</v>
      </c>
      <c r="I1092" s="948" t="s">
        <v>5051</v>
      </c>
      <c r="J1092" s="948" t="s">
        <v>488</v>
      </c>
      <c r="K1092" s="948" t="s">
        <v>3557</v>
      </c>
      <c r="L1092" s="960">
        <v>54</v>
      </c>
      <c r="M1092" s="987">
        <v>83.28</v>
      </c>
      <c r="N1092" s="987">
        <v>16.66</v>
      </c>
      <c r="O1092" s="987">
        <f t="shared" si="276"/>
        <v>99.94</v>
      </c>
      <c r="P1092" s="987" t="s">
        <v>3409</v>
      </c>
      <c r="Q1092" s="987"/>
      <c r="R1092" s="987"/>
      <c r="S1092" s="987"/>
      <c r="T1092" s="987"/>
      <c r="U1092" s="987"/>
      <c r="V1092" s="987"/>
      <c r="W1092" s="987">
        <f t="shared" si="284"/>
        <v>99.94</v>
      </c>
      <c r="X1092" s="987"/>
      <c r="Y1092" s="987"/>
      <c r="Z1092" s="987">
        <f t="shared" si="277"/>
        <v>0</v>
      </c>
      <c r="AA1092" s="987"/>
      <c r="AB1092" s="987">
        <f t="shared" si="289"/>
        <v>83.28</v>
      </c>
      <c r="AC1092" s="987">
        <f t="shared" si="289"/>
        <v>0</v>
      </c>
      <c r="AD1092" s="987">
        <f t="shared" si="289"/>
        <v>0</v>
      </c>
      <c r="AE1092" s="987">
        <f t="shared" si="289"/>
        <v>0</v>
      </c>
      <c r="AF1092" s="987">
        <f t="shared" si="289"/>
        <v>0</v>
      </c>
      <c r="AG1092" s="987">
        <f t="shared" si="289"/>
        <v>0</v>
      </c>
      <c r="AH1092" s="987">
        <f t="shared" si="289"/>
        <v>0</v>
      </c>
      <c r="AI1092" s="987">
        <f t="shared" si="289"/>
        <v>0</v>
      </c>
      <c r="AJ1092" s="987">
        <f t="shared" si="289"/>
        <v>0</v>
      </c>
      <c r="AK1092" s="987">
        <f t="shared" si="289"/>
        <v>0</v>
      </c>
      <c r="AL1092" s="987">
        <f t="shared" si="290"/>
        <v>0</v>
      </c>
      <c r="AM1092" s="987">
        <f t="shared" si="290"/>
        <v>0</v>
      </c>
      <c r="AN1092" s="987">
        <f t="shared" si="290"/>
        <v>0</v>
      </c>
      <c r="AO1092" s="987">
        <f t="shared" si="290"/>
        <v>0</v>
      </c>
      <c r="AP1092" s="987">
        <f t="shared" si="290"/>
        <v>0</v>
      </c>
      <c r="AQ1092" s="987">
        <f t="shared" si="290"/>
        <v>0</v>
      </c>
      <c r="AR1092" s="987">
        <f t="shared" si="290"/>
        <v>0</v>
      </c>
    </row>
    <row r="1093" spans="2:44">
      <c r="B1093" s="948">
        <v>665</v>
      </c>
      <c r="C1093" s="950" t="s">
        <v>3522</v>
      </c>
      <c r="D1093" s="951">
        <v>699</v>
      </c>
      <c r="E1093" s="951" t="s">
        <v>3538</v>
      </c>
      <c r="F1093" s="948" t="s">
        <v>5514</v>
      </c>
      <c r="G1093" s="949">
        <v>45147</v>
      </c>
      <c r="H1093" s="948" t="s">
        <v>5515</v>
      </c>
      <c r="I1093" s="948" t="s">
        <v>5051</v>
      </c>
      <c r="J1093" s="948" t="s">
        <v>488</v>
      </c>
      <c r="K1093" s="948" t="s">
        <v>3557</v>
      </c>
      <c r="L1093" s="960">
        <v>54</v>
      </c>
      <c r="M1093" s="987">
        <v>18.29</v>
      </c>
      <c r="N1093" s="987">
        <v>3.66</v>
      </c>
      <c r="O1093" s="987">
        <f t="shared" si="276"/>
        <v>21.95</v>
      </c>
      <c r="P1093" s="987" t="s">
        <v>3409</v>
      </c>
      <c r="Q1093" s="987"/>
      <c r="R1093" s="987"/>
      <c r="S1093" s="987"/>
      <c r="T1093" s="987"/>
      <c r="U1093" s="987"/>
      <c r="V1093" s="987"/>
      <c r="W1093" s="987">
        <f t="shared" si="284"/>
        <v>21.95</v>
      </c>
      <c r="X1093" s="987"/>
      <c r="Y1093" s="987"/>
      <c r="Z1093" s="987">
        <f t="shared" si="277"/>
        <v>0</v>
      </c>
      <c r="AA1093" s="987"/>
      <c r="AB1093" s="987">
        <f t="shared" si="289"/>
        <v>18.29</v>
      </c>
      <c r="AC1093" s="987">
        <f t="shared" si="289"/>
        <v>0</v>
      </c>
      <c r="AD1093" s="987">
        <f t="shared" si="289"/>
        <v>0</v>
      </c>
      <c r="AE1093" s="987">
        <f t="shared" si="289"/>
        <v>0</v>
      </c>
      <c r="AF1093" s="987">
        <f t="shared" si="289"/>
        <v>0</v>
      </c>
      <c r="AG1093" s="987">
        <f t="shared" si="289"/>
        <v>0</v>
      </c>
      <c r="AH1093" s="987">
        <f t="shared" si="289"/>
        <v>0</v>
      </c>
      <c r="AI1093" s="987">
        <f t="shared" si="289"/>
        <v>0</v>
      </c>
      <c r="AJ1093" s="987">
        <f t="shared" si="289"/>
        <v>0</v>
      </c>
      <c r="AK1093" s="987">
        <f t="shared" si="289"/>
        <v>0</v>
      </c>
      <c r="AL1093" s="987">
        <f t="shared" si="290"/>
        <v>0</v>
      </c>
      <c r="AM1093" s="987">
        <f t="shared" si="290"/>
        <v>0</v>
      </c>
      <c r="AN1093" s="987">
        <f t="shared" si="290"/>
        <v>0</v>
      </c>
      <c r="AO1093" s="987">
        <f t="shared" si="290"/>
        <v>0</v>
      </c>
      <c r="AP1093" s="987">
        <f t="shared" si="290"/>
        <v>0</v>
      </c>
      <c r="AQ1093" s="987">
        <f t="shared" si="290"/>
        <v>0</v>
      </c>
      <c r="AR1093" s="987">
        <f t="shared" si="290"/>
        <v>0</v>
      </c>
    </row>
    <row r="1094" spans="2:44">
      <c r="B1094" s="948">
        <v>666</v>
      </c>
      <c r="C1094" s="950" t="s">
        <v>3522</v>
      </c>
      <c r="D1094" s="951">
        <v>700</v>
      </c>
      <c r="E1094" s="951" t="s">
        <v>3538</v>
      </c>
      <c r="F1094" s="948" t="s">
        <v>5516</v>
      </c>
      <c r="G1094" s="949">
        <v>45147</v>
      </c>
      <c r="H1094" s="948" t="s">
        <v>5517</v>
      </c>
      <c r="I1094" s="948" t="s">
        <v>5051</v>
      </c>
      <c r="J1094" s="948" t="s">
        <v>488</v>
      </c>
      <c r="K1094" s="948" t="s">
        <v>3557</v>
      </c>
      <c r="L1094" s="960">
        <v>54</v>
      </c>
      <c r="M1094" s="987">
        <v>17.669999999999998</v>
      </c>
      <c r="N1094" s="987">
        <v>3.53</v>
      </c>
      <c r="O1094" s="987">
        <f t="shared" si="276"/>
        <v>21.2</v>
      </c>
      <c r="P1094" s="987" t="s">
        <v>3409</v>
      </c>
      <c r="Q1094" s="987"/>
      <c r="R1094" s="987"/>
      <c r="S1094" s="987"/>
      <c r="T1094" s="987"/>
      <c r="U1094" s="987"/>
      <c r="V1094" s="987"/>
      <c r="W1094" s="987">
        <f t="shared" si="284"/>
        <v>21.2</v>
      </c>
      <c r="X1094" s="987"/>
      <c r="Y1094" s="987"/>
      <c r="Z1094" s="987">
        <f t="shared" si="277"/>
        <v>0</v>
      </c>
      <c r="AA1094" s="987"/>
      <c r="AB1094" s="987">
        <f t="shared" si="289"/>
        <v>17.669999999999998</v>
      </c>
      <c r="AC1094" s="987">
        <f t="shared" si="289"/>
        <v>0</v>
      </c>
      <c r="AD1094" s="987">
        <f t="shared" si="289"/>
        <v>0</v>
      </c>
      <c r="AE1094" s="987">
        <f t="shared" si="289"/>
        <v>0</v>
      </c>
      <c r="AF1094" s="987">
        <f t="shared" si="289"/>
        <v>0</v>
      </c>
      <c r="AG1094" s="987">
        <f t="shared" si="289"/>
        <v>0</v>
      </c>
      <c r="AH1094" s="987">
        <f t="shared" si="289"/>
        <v>0</v>
      </c>
      <c r="AI1094" s="987">
        <f t="shared" si="289"/>
        <v>0</v>
      </c>
      <c r="AJ1094" s="987">
        <f t="shared" si="289"/>
        <v>0</v>
      </c>
      <c r="AK1094" s="987">
        <f t="shared" si="289"/>
        <v>0</v>
      </c>
      <c r="AL1094" s="987">
        <f t="shared" si="290"/>
        <v>0</v>
      </c>
      <c r="AM1094" s="987">
        <f t="shared" si="290"/>
        <v>0</v>
      </c>
      <c r="AN1094" s="987">
        <f t="shared" si="290"/>
        <v>0</v>
      </c>
      <c r="AO1094" s="987">
        <f t="shared" si="290"/>
        <v>0</v>
      </c>
      <c r="AP1094" s="987">
        <f t="shared" si="290"/>
        <v>0</v>
      </c>
      <c r="AQ1094" s="987">
        <f t="shared" si="290"/>
        <v>0</v>
      </c>
      <c r="AR1094" s="987">
        <f t="shared" si="290"/>
        <v>0</v>
      </c>
    </row>
    <row r="1095" spans="2:44">
      <c r="B1095" s="948">
        <v>667</v>
      </c>
      <c r="C1095" s="950" t="s">
        <v>3522</v>
      </c>
      <c r="D1095" s="951">
        <v>701</v>
      </c>
      <c r="E1095" s="951" t="s">
        <v>3538</v>
      </c>
      <c r="F1095" s="948" t="s">
        <v>5518</v>
      </c>
      <c r="G1095" s="949">
        <v>45148</v>
      </c>
      <c r="H1095" s="948" t="s">
        <v>5519</v>
      </c>
      <c r="I1095" s="948" t="s">
        <v>5051</v>
      </c>
      <c r="J1095" s="948" t="s">
        <v>488</v>
      </c>
      <c r="K1095" s="948" t="s">
        <v>3557</v>
      </c>
      <c r="L1095" s="960">
        <v>54</v>
      </c>
      <c r="M1095" s="987">
        <v>12.6</v>
      </c>
      <c r="N1095" s="987">
        <v>2.52</v>
      </c>
      <c r="O1095" s="987">
        <f t="shared" si="276"/>
        <v>15.12</v>
      </c>
      <c r="P1095" s="987" t="s">
        <v>3405</v>
      </c>
      <c r="Q1095" s="987"/>
      <c r="R1095" s="987"/>
      <c r="S1095" s="987"/>
      <c r="T1095" s="987"/>
      <c r="U1095" s="987"/>
      <c r="V1095" s="987"/>
      <c r="W1095" s="987">
        <f t="shared" si="284"/>
        <v>15.12</v>
      </c>
      <c r="X1095" s="987"/>
      <c r="Y1095" s="987"/>
      <c r="Z1095" s="987">
        <f t="shared" si="277"/>
        <v>0</v>
      </c>
      <c r="AA1095" s="987"/>
      <c r="AB1095" s="987">
        <f t="shared" si="289"/>
        <v>12.6</v>
      </c>
      <c r="AC1095" s="987">
        <f t="shared" si="289"/>
        <v>0</v>
      </c>
      <c r="AD1095" s="987">
        <f t="shared" si="289"/>
        <v>0</v>
      </c>
      <c r="AE1095" s="987">
        <f t="shared" si="289"/>
        <v>0</v>
      </c>
      <c r="AF1095" s="987">
        <f t="shared" si="289"/>
        <v>0</v>
      </c>
      <c r="AG1095" s="987">
        <f t="shared" si="289"/>
        <v>0</v>
      </c>
      <c r="AH1095" s="987">
        <f t="shared" si="289"/>
        <v>0</v>
      </c>
      <c r="AI1095" s="987">
        <f t="shared" si="289"/>
        <v>0</v>
      </c>
      <c r="AJ1095" s="987">
        <f t="shared" si="289"/>
        <v>0</v>
      </c>
      <c r="AK1095" s="987">
        <f t="shared" si="289"/>
        <v>0</v>
      </c>
      <c r="AL1095" s="987">
        <f t="shared" si="290"/>
        <v>0</v>
      </c>
      <c r="AM1095" s="987">
        <f t="shared" si="290"/>
        <v>0</v>
      </c>
      <c r="AN1095" s="987">
        <f t="shared" si="290"/>
        <v>0</v>
      </c>
      <c r="AO1095" s="987">
        <f t="shared" si="290"/>
        <v>0</v>
      </c>
      <c r="AP1095" s="987">
        <f t="shared" si="290"/>
        <v>0</v>
      </c>
      <c r="AQ1095" s="987">
        <f t="shared" si="290"/>
        <v>0</v>
      </c>
      <c r="AR1095" s="987">
        <f t="shared" si="290"/>
        <v>0</v>
      </c>
    </row>
    <row r="1096" spans="2:44">
      <c r="B1096" s="948">
        <v>668</v>
      </c>
      <c r="C1096" s="950" t="s">
        <v>3522</v>
      </c>
      <c r="D1096" s="951">
        <v>702</v>
      </c>
      <c r="E1096" s="951" t="s">
        <v>3538</v>
      </c>
      <c r="F1096" s="948" t="s">
        <v>5520</v>
      </c>
      <c r="G1096" s="949">
        <v>45148</v>
      </c>
      <c r="H1096" s="948" t="s">
        <v>5521</v>
      </c>
      <c r="I1096" s="948" t="s">
        <v>5051</v>
      </c>
      <c r="J1096" s="948" t="s">
        <v>488</v>
      </c>
      <c r="K1096" s="948" t="s">
        <v>3557</v>
      </c>
      <c r="L1096" s="960">
        <v>54</v>
      </c>
      <c r="M1096" s="987">
        <v>72.66</v>
      </c>
      <c r="N1096" s="987">
        <v>14.530000000000001</v>
      </c>
      <c r="O1096" s="987">
        <f t="shared" ref="O1096:O1159" si="291">M1096+N1096</f>
        <v>87.19</v>
      </c>
      <c r="P1096" s="987" t="s">
        <v>3405</v>
      </c>
      <c r="Q1096" s="987"/>
      <c r="R1096" s="987"/>
      <c r="S1096" s="987"/>
      <c r="T1096" s="987"/>
      <c r="U1096" s="987"/>
      <c r="V1096" s="987"/>
      <c r="W1096" s="987">
        <f t="shared" si="284"/>
        <v>87.19</v>
      </c>
      <c r="X1096" s="987"/>
      <c r="Y1096" s="987"/>
      <c r="Z1096" s="987">
        <f t="shared" ref="Z1096:Z1159" si="292">O1096-SUM(T1096:Y1096)+S1096+R1096</f>
        <v>0</v>
      </c>
      <c r="AA1096" s="987"/>
      <c r="AB1096" s="987">
        <f t="shared" si="289"/>
        <v>72.66</v>
      </c>
      <c r="AC1096" s="987">
        <f t="shared" si="289"/>
        <v>0</v>
      </c>
      <c r="AD1096" s="987">
        <f t="shared" si="289"/>
        <v>0</v>
      </c>
      <c r="AE1096" s="987">
        <f t="shared" si="289"/>
        <v>0</v>
      </c>
      <c r="AF1096" s="987">
        <f t="shared" si="289"/>
        <v>0</v>
      </c>
      <c r="AG1096" s="987">
        <f t="shared" si="289"/>
        <v>0</v>
      </c>
      <c r="AH1096" s="987">
        <f t="shared" si="289"/>
        <v>0</v>
      </c>
      <c r="AI1096" s="987">
        <f t="shared" si="289"/>
        <v>0</v>
      </c>
      <c r="AJ1096" s="987">
        <f t="shared" si="289"/>
        <v>0</v>
      </c>
      <c r="AK1096" s="987">
        <f t="shared" si="289"/>
        <v>0</v>
      </c>
      <c r="AL1096" s="987">
        <f t="shared" si="290"/>
        <v>0</v>
      </c>
      <c r="AM1096" s="987">
        <f t="shared" si="290"/>
        <v>0</v>
      </c>
      <c r="AN1096" s="987">
        <f t="shared" si="290"/>
        <v>0</v>
      </c>
      <c r="AO1096" s="987">
        <f t="shared" si="290"/>
        <v>0</v>
      </c>
      <c r="AP1096" s="987">
        <f t="shared" si="290"/>
        <v>0</v>
      </c>
      <c r="AQ1096" s="987">
        <f t="shared" si="290"/>
        <v>0</v>
      </c>
      <c r="AR1096" s="987">
        <f t="shared" si="290"/>
        <v>0</v>
      </c>
    </row>
    <row r="1097" spans="2:44">
      <c r="B1097" s="948">
        <v>669</v>
      </c>
      <c r="C1097" s="950" t="s">
        <v>3522</v>
      </c>
      <c r="D1097" s="951">
        <v>703</v>
      </c>
      <c r="E1097" s="951" t="s">
        <v>3538</v>
      </c>
      <c r="F1097" s="948" t="s">
        <v>5522</v>
      </c>
      <c r="G1097" s="949">
        <v>45149</v>
      </c>
      <c r="H1097" s="948" t="s">
        <v>5523</v>
      </c>
      <c r="I1097" s="948" t="s">
        <v>5051</v>
      </c>
      <c r="J1097" s="948" t="s">
        <v>488</v>
      </c>
      <c r="K1097" s="948" t="s">
        <v>3557</v>
      </c>
      <c r="L1097" s="960">
        <v>54</v>
      </c>
      <c r="M1097" s="987">
        <v>15.969999999999999</v>
      </c>
      <c r="N1097" s="987">
        <v>3.19</v>
      </c>
      <c r="O1097" s="987">
        <f t="shared" si="291"/>
        <v>19.16</v>
      </c>
      <c r="P1097" s="987" t="s">
        <v>3405</v>
      </c>
      <c r="Q1097" s="987"/>
      <c r="R1097" s="987"/>
      <c r="S1097" s="987"/>
      <c r="T1097" s="987"/>
      <c r="U1097" s="987"/>
      <c r="V1097" s="987"/>
      <c r="W1097" s="987">
        <f t="shared" si="284"/>
        <v>19.16</v>
      </c>
      <c r="X1097" s="987"/>
      <c r="Y1097" s="987"/>
      <c r="Z1097" s="987">
        <f t="shared" si="292"/>
        <v>0</v>
      </c>
      <c r="AA1097" s="987"/>
      <c r="AB1097" s="987">
        <f t="shared" si="289"/>
        <v>15.969999999999999</v>
      </c>
      <c r="AC1097" s="987">
        <f t="shared" si="289"/>
        <v>0</v>
      </c>
      <c r="AD1097" s="987">
        <f t="shared" si="289"/>
        <v>0</v>
      </c>
      <c r="AE1097" s="987">
        <f t="shared" si="289"/>
        <v>0</v>
      </c>
      <c r="AF1097" s="987">
        <f t="shared" si="289"/>
        <v>0</v>
      </c>
      <c r="AG1097" s="987">
        <f t="shared" si="289"/>
        <v>0</v>
      </c>
      <c r="AH1097" s="987">
        <f t="shared" si="289"/>
        <v>0</v>
      </c>
      <c r="AI1097" s="987">
        <f t="shared" si="289"/>
        <v>0</v>
      </c>
      <c r="AJ1097" s="987">
        <f t="shared" si="289"/>
        <v>0</v>
      </c>
      <c r="AK1097" s="987">
        <f t="shared" si="289"/>
        <v>0</v>
      </c>
      <c r="AL1097" s="987">
        <f t="shared" si="290"/>
        <v>0</v>
      </c>
      <c r="AM1097" s="987">
        <f t="shared" si="290"/>
        <v>0</v>
      </c>
      <c r="AN1097" s="987">
        <f t="shared" si="290"/>
        <v>0</v>
      </c>
      <c r="AO1097" s="987">
        <f t="shared" si="290"/>
        <v>0</v>
      </c>
      <c r="AP1097" s="987">
        <f t="shared" si="290"/>
        <v>0</v>
      </c>
      <c r="AQ1097" s="987">
        <f t="shared" si="290"/>
        <v>0</v>
      </c>
      <c r="AR1097" s="987">
        <f t="shared" si="290"/>
        <v>0</v>
      </c>
    </row>
    <row r="1098" spans="2:44">
      <c r="B1098" s="948">
        <v>670</v>
      </c>
      <c r="C1098" s="950" t="s">
        <v>3522</v>
      </c>
      <c r="D1098" s="951">
        <v>704</v>
      </c>
      <c r="E1098" s="951" t="s">
        <v>3538</v>
      </c>
      <c r="F1098" s="948" t="s">
        <v>5524</v>
      </c>
      <c r="G1098" s="949">
        <v>45149</v>
      </c>
      <c r="H1098" s="948" t="s">
        <v>5525</v>
      </c>
      <c r="I1098" s="948" t="s">
        <v>5051</v>
      </c>
      <c r="J1098" s="948" t="s">
        <v>488</v>
      </c>
      <c r="K1098" s="948" t="s">
        <v>3557</v>
      </c>
      <c r="L1098" s="960">
        <v>54</v>
      </c>
      <c r="M1098" s="987">
        <v>16</v>
      </c>
      <c r="N1098" s="987">
        <v>3.2</v>
      </c>
      <c r="O1098" s="987">
        <f t="shared" si="291"/>
        <v>19.2</v>
      </c>
      <c r="P1098" s="987" t="s">
        <v>3405</v>
      </c>
      <c r="Q1098" s="987"/>
      <c r="R1098" s="987"/>
      <c r="S1098" s="987"/>
      <c r="T1098" s="987"/>
      <c r="U1098" s="987"/>
      <c r="V1098" s="987"/>
      <c r="W1098" s="987">
        <f t="shared" si="284"/>
        <v>19.2</v>
      </c>
      <c r="X1098" s="987"/>
      <c r="Y1098" s="987"/>
      <c r="Z1098" s="987">
        <f t="shared" si="292"/>
        <v>0</v>
      </c>
      <c r="AA1098" s="987"/>
      <c r="AB1098" s="987">
        <f t="shared" ref="AB1098:AK1107" si="293">IF(AB$6-$L1098=0,$M1098,0)</f>
        <v>16</v>
      </c>
      <c r="AC1098" s="987">
        <f t="shared" si="293"/>
        <v>0</v>
      </c>
      <c r="AD1098" s="987">
        <f t="shared" si="293"/>
        <v>0</v>
      </c>
      <c r="AE1098" s="987">
        <f t="shared" si="293"/>
        <v>0</v>
      </c>
      <c r="AF1098" s="987">
        <f t="shared" si="293"/>
        <v>0</v>
      </c>
      <c r="AG1098" s="987">
        <f t="shared" si="293"/>
        <v>0</v>
      </c>
      <c r="AH1098" s="987">
        <f t="shared" si="293"/>
        <v>0</v>
      </c>
      <c r="AI1098" s="987">
        <f t="shared" si="293"/>
        <v>0</v>
      </c>
      <c r="AJ1098" s="987">
        <f t="shared" si="293"/>
        <v>0</v>
      </c>
      <c r="AK1098" s="987">
        <f t="shared" si="293"/>
        <v>0</v>
      </c>
      <c r="AL1098" s="987">
        <f t="shared" ref="AL1098:AR1107" si="294">IF(AL$6-$L1098=0,$M1098,0)</f>
        <v>0</v>
      </c>
      <c r="AM1098" s="987">
        <f t="shared" si="294"/>
        <v>0</v>
      </c>
      <c r="AN1098" s="987">
        <f t="shared" si="294"/>
        <v>0</v>
      </c>
      <c r="AO1098" s="987">
        <f t="shared" si="294"/>
        <v>0</v>
      </c>
      <c r="AP1098" s="987">
        <f t="shared" si="294"/>
        <v>0</v>
      </c>
      <c r="AQ1098" s="987">
        <f t="shared" si="294"/>
        <v>0</v>
      </c>
      <c r="AR1098" s="987">
        <f t="shared" si="294"/>
        <v>0</v>
      </c>
    </row>
    <row r="1099" spans="2:44">
      <c r="B1099" s="948">
        <v>671</v>
      </c>
      <c r="C1099" s="950" t="s">
        <v>3522</v>
      </c>
      <c r="D1099" s="951">
        <v>705</v>
      </c>
      <c r="E1099" s="951" t="s">
        <v>3538</v>
      </c>
      <c r="F1099" s="948" t="s">
        <v>5526</v>
      </c>
      <c r="G1099" s="949">
        <v>45149</v>
      </c>
      <c r="H1099" s="948" t="s">
        <v>5527</v>
      </c>
      <c r="I1099" s="948" t="s">
        <v>5051</v>
      </c>
      <c r="J1099" s="948" t="s">
        <v>488</v>
      </c>
      <c r="K1099" s="948" t="s">
        <v>3557</v>
      </c>
      <c r="L1099" s="960">
        <v>54</v>
      </c>
      <c r="M1099" s="987">
        <v>15.969999999999999</v>
      </c>
      <c r="N1099" s="987">
        <v>3.19</v>
      </c>
      <c r="O1099" s="987">
        <f t="shared" si="291"/>
        <v>19.16</v>
      </c>
      <c r="P1099" s="987" t="s">
        <v>3405</v>
      </c>
      <c r="Q1099" s="987"/>
      <c r="R1099" s="987"/>
      <c r="S1099" s="987"/>
      <c r="T1099" s="987"/>
      <c r="U1099" s="987"/>
      <c r="V1099" s="987"/>
      <c r="W1099" s="987">
        <f t="shared" si="284"/>
        <v>19.16</v>
      </c>
      <c r="X1099" s="987"/>
      <c r="Y1099" s="987"/>
      <c r="Z1099" s="987">
        <f t="shared" si="292"/>
        <v>0</v>
      </c>
      <c r="AA1099" s="987"/>
      <c r="AB1099" s="987">
        <f t="shared" si="293"/>
        <v>15.969999999999999</v>
      </c>
      <c r="AC1099" s="987">
        <f t="shared" si="293"/>
        <v>0</v>
      </c>
      <c r="AD1099" s="987">
        <f t="shared" si="293"/>
        <v>0</v>
      </c>
      <c r="AE1099" s="987">
        <f t="shared" si="293"/>
        <v>0</v>
      </c>
      <c r="AF1099" s="987">
        <f t="shared" si="293"/>
        <v>0</v>
      </c>
      <c r="AG1099" s="987">
        <f t="shared" si="293"/>
        <v>0</v>
      </c>
      <c r="AH1099" s="987">
        <f t="shared" si="293"/>
        <v>0</v>
      </c>
      <c r="AI1099" s="987">
        <f t="shared" si="293"/>
        <v>0</v>
      </c>
      <c r="AJ1099" s="987">
        <f t="shared" si="293"/>
        <v>0</v>
      </c>
      <c r="AK1099" s="987">
        <f t="shared" si="293"/>
        <v>0</v>
      </c>
      <c r="AL1099" s="987">
        <f t="shared" si="294"/>
        <v>0</v>
      </c>
      <c r="AM1099" s="987">
        <f t="shared" si="294"/>
        <v>0</v>
      </c>
      <c r="AN1099" s="987">
        <f t="shared" si="294"/>
        <v>0</v>
      </c>
      <c r="AO1099" s="987">
        <f t="shared" si="294"/>
        <v>0</v>
      </c>
      <c r="AP1099" s="987">
        <f t="shared" si="294"/>
        <v>0</v>
      </c>
      <c r="AQ1099" s="987">
        <f t="shared" si="294"/>
        <v>0</v>
      </c>
      <c r="AR1099" s="987">
        <f t="shared" si="294"/>
        <v>0</v>
      </c>
    </row>
    <row r="1100" spans="2:44">
      <c r="B1100" s="948">
        <v>672</v>
      </c>
      <c r="C1100" s="950" t="s">
        <v>3522</v>
      </c>
      <c r="D1100" s="951">
        <v>706</v>
      </c>
      <c r="E1100" s="951" t="s">
        <v>3538</v>
      </c>
      <c r="F1100" s="948" t="s">
        <v>5528</v>
      </c>
      <c r="G1100" s="949">
        <v>45152</v>
      </c>
      <c r="H1100" s="948" t="s">
        <v>5529</v>
      </c>
      <c r="I1100" s="948" t="s">
        <v>5051</v>
      </c>
      <c r="J1100" s="948" t="s">
        <v>488</v>
      </c>
      <c r="K1100" s="948" t="s">
        <v>3557</v>
      </c>
      <c r="L1100" s="960">
        <v>54</v>
      </c>
      <c r="M1100" s="987">
        <v>75.77000000000001</v>
      </c>
      <c r="N1100" s="987">
        <v>15.15</v>
      </c>
      <c r="O1100" s="987">
        <f t="shared" si="291"/>
        <v>90.920000000000016</v>
      </c>
      <c r="P1100" s="987" t="s">
        <v>3405</v>
      </c>
      <c r="Q1100" s="987"/>
      <c r="R1100" s="987"/>
      <c r="S1100" s="987"/>
      <c r="T1100" s="987"/>
      <c r="U1100" s="987"/>
      <c r="V1100" s="987"/>
      <c r="W1100" s="987">
        <f t="shared" si="284"/>
        <v>90.920000000000016</v>
      </c>
      <c r="X1100" s="987"/>
      <c r="Y1100" s="987"/>
      <c r="Z1100" s="987">
        <f t="shared" si="292"/>
        <v>0</v>
      </c>
      <c r="AA1100" s="987"/>
      <c r="AB1100" s="987">
        <f t="shared" si="293"/>
        <v>75.77000000000001</v>
      </c>
      <c r="AC1100" s="987">
        <f t="shared" si="293"/>
        <v>0</v>
      </c>
      <c r="AD1100" s="987">
        <f t="shared" si="293"/>
        <v>0</v>
      </c>
      <c r="AE1100" s="987">
        <f t="shared" si="293"/>
        <v>0</v>
      </c>
      <c r="AF1100" s="987">
        <f t="shared" si="293"/>
        <v>0</v>
      </c>
      <c r="AG1100" s="987">
        <f t="shared" si="293"/>
        <v>0</v>
      </c>
      <c r="AH1100" s="987">
        <f t="shared" si="293"/>
        <v>0</v>
      </c>
      <c r="AI1100" s="987">
        <f t="shared" si="293"/>
        <v>0</v>
      </c>
      <c r="AJ1100" s="987">
        <f t="shared" si="293"/>
        <v>0</v>
      </c>
      <c r="AK1100" s="987">
        <f t="shared" si="293"/>
        <v>0</v>
      </c>
      <c r="AL1100" s="987">
        <f t="shared" si="294"/>
        <v>0</v>
      </c>
      <c r="AM1100" s="987">
        <f t="shared" si="294"/>
        <v>0</v>
      </c>
      <c r="AN1100" s="987">
        <f t="shared" si="294"/>
        <v>0</v>
      </c>
      <c r="AO1100" s="987">
        <f t="shared" si="294"/>
        <v>0</v>
      </c>
      <c r="AP1100" s="987">
        <f t="shared" si="294"/>
        <v>0</v>
      </c>
      <c r="AQ1100" s="987">
        <f t="shared" si="294"/>
        <v>0</v>
      </c>
      <c r="AR1100" s="987">
        <f t="shared" si="294"/>
        <v>0</v>
      </c>
    </row>
    <row r="1101" spans="2:44">
      <c r="B1101" s="948">
        <v>673</v>
      </c>
      <c r="C1101" s="950" t="s">
        <v>3522</v>
      </c>
      <c r="D1101" s="951">
        <v>707</v>
      </c>
      <c r="E1101" s="951" t="s">
        <v>3538</v>
      </c>
      <c r="F1101" s="948" t="s">
        <v>5530</v>
      </c>
      <c r="G1101" s="949">
        <v>45153</v>
      </c>
      <c r="H1101" s="948" t="s">
        <v>5531</v>
      </c>
      <c r="I1101" s="948" t="s">
        <v>5051</v>
      </c>
      <c r="J1101" s="948" t="s">
        <v>488</v>
      </c>
      <c r="K1101" s="948" t="s">
        <v>3557</v>
      </c>
      <c r="L1101" s="960">
        <v>54</v>
      </c>
      <c r="M1101" s="987">
        <v>198.20999999999998</v>
      </c>
      <c r="N1101" s="987">
        <v>39.64</v>
      </c>
      <c r="O1101" s="987">
        <f t="shared" si="291"/>
        <v>237.84999999999997</v>
      </c>
      <c r="P1101" s="987" t="s">
        <v>3405</v>
      </c>
      <c r="Q1101" s="987"/>
      <c r="R1101" s="987"/>
      <c r="S1101" s="987"/>
      <c r="T1101" s="987"/>
      <c r="U1101" s="987"/>
      <c r="V1101" s="987"/>
      <c r="W1101" s="987">
        <f t="shared" si="284"/>
        <v>237.84999999999997</v>
      </c>
      <c r="X1101" s="987"/>
      <c r="Y1101" s="987"/>
      <c r="Z1101" s="987">
        <f t="shared" si="292"/>
        <v>0</v>
      </c>
      <c r="AA1101" s="987"/>
      <c r="AB1101" s="987">
        <f t="shared" si="293"/>
        <v>198.20999999999998</v>
      </c>
      <c r="AC1101" s="987">
        <f t="shared" si="293"/>
        <v>0</v>
      </c>
      <c r="AD1101" s="987">
        <f t="shared" si="293"/>
        <v>0</v>
      </c>
      <c r="AE1101" s="987">
        <f t="shared" si="293"/>
        <v>0</v>
      </c>
      <c r="AF1101" s="987">
        <f t="shared" si="293"/>
        <v>0</v>
      </c>
      <c r="AG1101" s="987">
        <f t="shared" si="293"/>
        <v>0</v>
      </c>
      <c r="AH1101" s="987">
        <f t="shared" si="293"/>
        <v>0</v>
      </c>
      <c r="AI1101" s="987">
        <f t="shared" si="293"/>
        <v>0</v>
      </c>
      <c r="AJ1101" s="987">
        <f t="shared" si="293"/>
        <v>0</v>
      </c>
      <c r="AK1101" s="987">
        <f t="shared" si="293"/>
        <v>0</v>
      </c>
      <c r="AL1101" s="987">
        <f t="shared" si="294"/>
        <v>0</v>
      </c>
      <c r="AM1101" s="987">
        <f t="shared" si="294"/>
        <v>0</v>
      </c>
      <c r="AN1101" s="987">
        <f t="shared" si="294"/>
        <v>0</v>
      </c>
      <c r="AO1101" s="987">
        <f t="shared" si="294"/>
        <v>0</v>
      </c>
      <c r="AP1101" s="987">
        <f t="shared" si="294"/>
        <v>0</v>
      </c>
      <c r="AQ1101" s="987">
        <f t="shared" si="294"/>
        <v>0</v>
      </c>
      <c r="AR1101" s="987">
        <f t="shared" si="294"/>
        <v>0</v>
      </c>
    </row>
    <row r="1102" spans="2:44">
      <c r="B1102" s="948">
        <v>674</v>
      </c>
      <c r="C1102" s="950" t="s">
        <v>3522</v>
      </c>
      <c r="D1102" s="951">
        <v>708</v>
      </c>
      <c r="E1102" s="951" t="s">
        <v>3538</v>
      </c>
      <c r="F1102" s="948" t="s">
        <v>5532</v>
      </c>
      <c r="G1102" s="949">
        <v>45153</v>
      </c>
      <c r="H1102" s="948" t="s">
        <v>5533</v>
      </c>
      <c r="I1102" s="948" t="s">
        <v>5051</v>
      </c>
      <c r="J1102" s="948" t="s">
        <v>488</v>
      </c>
      <c r="K1102" s="948" t="s">
        <v>3557</v>
      </c>
      <c r="L1102" s="960">
        <v>54</v>
      </c>
      <c r="M1102" s="987">
        <v>13.09</v>
      </c>
      <c r="N1102" s="987">
        <v>2.62</v>
      </c>
      <c r="O1102" s="987">
        <f t="shared" si="291"/>
        <v>15.71</v>
      </c>
      <c r="P1102" s="987" t="s">
        <v>3405</v>
      </c>
      <c r="Q1102" s="987"/>
      <c r="R1102" s="987"/>
      <c r="S1102" s="987"/>
      <c r="T1102" s="987"/>
      <c r="U1102" s="987"/>
      <c r="V1102" s="987"/>
      <c r="W1102" s="987">
        <f t="shared" si="284"/>
        <v>15.71</v>
      </c>
      <c r="X1102" s="987"/>
      <c r="Y1102" s="987"/>
      <c r="Z1102" s="987">
        <f t="shared" si="292"/>
        <v>0</v>
      </c>
      <c r="AA1102" s="987"/>
      <c r="AB1102" s="987">
        <f t="shared" si="293"/>
        <v>13.09</v>
      </c>
      <c r="AC1102" s="987">
        <f t="shared" si="293"/>
        <v>0</v>
      </c>
      <c r="AD1102" s="987">
        <f t="shared" si="293"/>
        <v>0</v>
      </c>
      <c r="AE1102" s="987">
        <f t="shared" si="293"/>
        <v>0</v>
      </c>
      <c r="AF1102" s="987">
        <f t="shared" si="293"/>
        <v>0</v>
      </c>
      <c r="AG1102" s="987">
        <f t="shared" si="293"/>
        <v>0</v>
      </c>
      <c r="AH1102" s="987">
        <f t="shared" si="293"/>
        <v>0</v>
      </c>
      <c r="AI1102" s="987">
        <f t="shared" si="293"/>
        <v>0</v>
      </c>
      <c r="AJ1102" s="987">
        <f t="shared" si="293"/>
        <v>0</v>
      </c>
      <c r="AK1102" s="987">
        <f t="shared" si="293"/>
        <v>0</v>
      </c>
      <c r="AL1102" s="987">
        <f t="shared" si="294"/>
        <v>0</v>
      </c>
      <c r="AM1102" s="987">
        <f t="shared" si="294"/>
        <v>0</v>
      </c>
      <c r="AN1102" s="987">
        <f t="shared" si="294"/>
        <v>0</v>
      </c>
      <c r="AO1102" s="987">
        <f t="shared" si="294"/>
        <v>0</v>
      </c>
      <c r="AP1102" s="987">
        <f t="shared" si="294"/>
        <v>0</v>
      </c>
      <c r="AQ1102" s="987">
        <f t="shared" si="294"/>
        <v>0</v>
      </c>
      <c r="AR1102" s="987">
        <f t="shared" si="294"/>
        <v>0</v>
      </c>
    </row>
    <row r="1103" spans="2:44">
      <c r="B1103" s="948">
        <v>675</v>
      </c>
      <c r="C1103" s="950" t="s">
        <v>3522</v>
      </c>
      <c r="D1103" s="951">
        <v>709</v>
      </c>
      <c r="E1103" s="951" t="s">
        <v>3538</v>
      </c>
      <c r="F1103" s="948" t="s">
        <v>5534</v>
      </c>
      <c r="G1103" s="949">
        <v>45153</v>
      </c>
      <c r="H1103" s="948" t="s">
        <v>5535</v>
      </c>
      <c r="I1103" s="948" t="s">
        <v>5051</v>
      </c>
      <c r="J1103" s="948" t="s">
        <v>488</v>
      </c>
      <c r="K1103" s="948" t="s">
        <v>3557</v>
      </c>
      <c r="L1103" s="960">
        <v>54</v>
      </c>
      <c r="M1103" s="987">
        <v>13.89</v>
      </c>
      <c r="N1103" s="987">
        <v>2.7800000000000002</v>
      </c>
      <c r="O1103" s="987">
        <f t="shared" si="291"/>
        <v>16.670000000000002</v>
      </c>
      <c r="P1103" s="987" t="s">
        <v>3405</v>
      </c>
      <c r="Q1103" s="987"/>
      <c r="R1103" s="987"/>
      <c r="S1103" s="987"/>
      <c r="T1103" s="987"/>
      <c r="U1103" s="987"/>
      <c r="V1103" s="987"/>
      <c r="W1103" s="987">
        <f t="shared" si="284"/>
        <v>16.670000000000002</v>
      </c>
      <c r="X1103" s="987"/>
      <c r="Y1103" s="987"/>
      <c r="Z1103" s="987">
        <f t="shared" si="292"/>
        <v>0</v>
      </c>
      <c r="AA1103" s="987"/>
      <c r="AB1103" s="987">
        <f t="shared" si="293"/>
        <v>13.89</v>
      </c>
      <c r="AC1103" s="987">
        <f t="shared" si="293"/>
        <v>0</v>
      </c>
      <c r="AD1103" s="987">
        <f t="shared" si="293"/>
        <v>0</v>
      </c>
      <c r="AE1103" s="987">
        <f t="shared" si="293"/>
        <v>0</v>
      </c>
      <c r="AF1103" s="987">
        <f t="shared" si="293"/>
        <v>0</v>
      </c>
      <c r="AG1103" s="987">
        <f t="shared" si="293"/>
        <v>0</v>
      </c>
      <c r="AH1103" s="987">
        <f t="shared" si="293"/>
        <v>0</v>
      </c>
      <c r="AI1103" s="987">
        <f t="shared" si="293"/>
        <v>0</v>
      </c>
      <c r="AJ1103" s="987">
        <f t="shared" si="293"/>
        <v>0</v>
      </c>
      <c r="AK1103" s="987">
        <f t="shared" si="293"/>
        <v>0</v>
      </c>
      <c r="AL1103" s="987">
        <f t="shared" si="294"/>
        <v>0</v>
      </c>
      <c r="AM1103" s="987">
        <f t="shared" si="294"/>
        <v>0</v>
      </c>
      <c r="AN1103" s="987">
        <f t="shared" si="294"/>
        <v>0</v>
      </c>
      <c r="AO1103" s="987">
        <f t="shared" si="294"/>
        <v>0</v>
      </c>
      <c r="AP1103" s="987">
        <f t="shared" si="294"/>
        <v>0</v>
      </c>
      <c r="AQ1103" s="987">
        <f t="shared" si="294"/>
        <v>0</v>
      </c>
      <c r="AR1103" s="987">
        <f t="shared" si="294"/>
        <v>0</v>
      </c>
    </row>
    <row r="1104" spans="2:44">
      <c r="B1104" s="948">
        <v>676</v>
      </c>
      <c r="C1104" s="950" t="s">
        <v>3522</v>
      </c>
      <c r="D1104" s="951">
        <v>710</v>
      </c>
      <c r="E1104" s="951" t="s">
        <v>3538</v>
      </c>
      <c r="F1104" s="948" t="s">
        <v>5536</v>
      </c>
      <c r="G1104" s="949">
        <v>45153</v>
      </c>
      <c r="H1104" s="948" t="s">
        <v>5537</v>
      </c>
      <c r="I1104" s="948" t="s">
        <v>5051</v>
      </c>
      <c r="J1104" s="948" t="s">
        <v>488</v>
      </c>
      <c r="K1104" s="948" t="s">
        <v>3557</v>
      </c>
      <c r="L1104" s="960">
        <v>54</v>
      </c>
      <c r="M1104" s="987">
        <v>85.070000000000007</v>
      </c>
      <c r="N1104" s="987">
        <v>17.009999999999998</v>
      </c>
      <c r="O1104" s="987">
        <f t="shared" si="291"/>
        <v>102.08000000000001</v>
      </c>
      <c r="P1104" s="987" t="s">
        <v>3405</v>
      </c>
      <c r="Q1104" s="987"/>
      <c r="R1104" s="987"/>
      <c r="S1104" s="987"/>
      <c r="T1104" s="987"/>
      <c r="U1104" s="987"/>
      <c r="V1104" s="987"/>
      <c r="W1104" s="987">
        <f t="shared" si="284"/>
        <v>102.08000000000001</v>
      </c>
      <c r="X1104" s="987"/>
      <c r="Y1104" s="987"/>
      <c r="Z1104" s="987">
        <f t="shared" si="292"/>
        <v>0</v>
      </c>
      <c r="AA1104" s="987"/>
      <c r="AB1104" s="987">
        <f t="shared" si="293"/>
        <v>85.070000000000007</v>
      </c>
      <c r="AC1104" s="987">
        <f t="shared" si="293"/>
        <v>0</v>
      </c>
      <c r="AD1104" s="987">
        <f t="shared" si="293"/>
        <v>0</v>
      </c>
      <c r="AE1104" s="987">
        <f t="shared" si="293"/>
        <v>0</v>
      </c>
      <c r="AF1104" s="987">
        <f t="shared" si="293"/>
        <v>0</v>
      </c>
      <c r="AG1104" s="987">
        <f t="shared" si="293"/>
        <v>0</v>
      </c>
      <c r="AH1104" s="987">
        <f t="shared" si="293"/>
        <v>0</v>
      </c>
      <c r="AI1104" s="987">
        <f t="shared" si="293"/>
        <v>0</v>
      </c>
      <c r="AJ1104" s="987">
        <f t="shared" si="293"/>
        <v>0</v>
      </c>
      <c r="AK1104" s="987">
        <f t="shared" si="293"/>
        <v>0</v>
      </c>
      <c r="AL1104" s="987">
        <f t="shared" si="294"/>
        <v>0</v>
      </c>
      <c r="AM1104" s="987">
        <f t="shared" si="294"/>
        <v>0</v>
      </c>
      <c r="AN1104" s="987">
        <f t="shared" si="294"/>
        <v>0</v>
      </c>
      <c r="AO1104" s="987">
        <f t="shared" si="294"/>
        <v>0</v>
      </c>
      <c r="AP1104" s="987">
        <f t="shared" si="294"/>
        <v>0</v>
      </c>
      <c r="AQ1104" s="987">
        <f t="shared" si="294"/>
        <v>0</v>
      </c>
      <c r="AR1104" s="987">
        <f t="shared" si="294"/>
        <v>0</v>
      </c>
    </row>
    <row r="1105" spans="2:44">
      <c r="B1105" s="948">
        <v>677</v>
      </c>
      <c r="C1105" s="950" t="s">
        <v>3522</v>
      </c>
      <c r="D1105" s="951">
        <v>711</v>
      </c>
      <c r="E1105" s="951" t="s">
        <v>3538</v>
      </c>
      <c r="F1105" s="948" t="s">
        <v>5538</v>
      </c>
      <c r="G1105" s="949">
        <v>45155</v>
      </c>
      <c r="H1105" s="948" t="s">
        <v>5539</v>
      </c>
      <c r="I1105" s="948" t="s">
        <v>5051</v>
      </c>
      <c r="J1105" s="948" t="s">
        <v>488</v>
      </c>
      <c r="K1105" s="948" t="s">
        <v>3557</v>
      </c>
      <c r="L1105" s="960">
        <v>54</v>
      </c>
      <c r="M1105" s="987">
        <v>61.77</v>
      </c>
      <c r="N1105" s="987">
        <v>12.35</v>
      </c>
      <c r="O1105" s="987">
        <f t="shared" si="291"/>
        <v>74.12</v>
      </c>
      <c r="P1105" s="987" t="s">
        <v>3405</v>
      </c>
      <c r="Q1105" s="987"/>
      <c r="R1105" s="987"/>
      <c r="S1105" s="987"/>
      <c r="T1105" s="987"/>
      <c r="U1105" s="987"/>
      <c r="V1105" s="987"/>
      <c r="W1105" s="987">
        <f t="shared" si="284"/>
        <v>74.12</v>
      </c>
      <c r="X1105" s="987"/>
      <c r="Y1105" s="987"/>
      <c r="Z1105" s="987">
        <f t="shared" si="292"/>
        <v>0</v>
      </c>
      <c r="AA1105" s="987"/>
      <c r="AB1105" s="987">
        <f t="shared" si="293"/>
        <v>61.77</v>
      </c>
      <c r="AC1105" s="987">
        <f t="shared" si="293"/>
        <v>0</v>
      </c>
      <c r="AD1105" s="987">
        <f t="shared" si="293"/>
        <v>0</v>
      </c>
      <c r="AE1105" s="987">
        <f t="shared" si="293"/>
        <v>0</v>
      </c>
      <c r="AF1105" s="987">
        <f t="shared" si="293"/>
        <v>0</v>
      </c>
      <c r="AG1105" s="987">
        <f t="shared" si="293"/>
        <v>0</v>
      </c>
      <c r="AH1105" s="987">
        <f t="shared" si="293"/>
        <v>0</v>
      </c>
      <c r="AI1105" s="987">
        <f t="shared" si="293"/>
        <v>0</v>
      </c>
      <c r="AJ1105" s="987">
        <f t="shared" si="293"/>
        <v>0</v>
      </c>
      <c r="AK1105" s="987">
        <f t="shared" si="293"/>
        <v>0</v>
      </c>
      <c r="AL1105" s="987">
        <f t="shared" si="294"/>
        <v>0</v>
      </c>
      <c r="AM1105" s="987">
        <f t="shared" si="294"/>
        <v>0</v>
      </c>
      <c r="AN1105" s="987">
        <f t="shared" si="294"/>
        <v>0</v>
      </c>
      <c r="AO1105" s="987">
        <f t="shared" si="294"/>
        <v>0</v>
      </c>
      <c r="AP1105" s="987">
        <f t="shared" si="294"/>
        <v>0</v>
      </c>
      <c r="AQ1105" s="987">
        <f t="shared" si="294"/>
        <v>0</v>
      </c>
      <c r="AR1105" s="987">
        <f t="shared" si="294"/>
        <v>0</v>
      </c>
    </row>
    <row r="1106" spans="2:44">
      <c r="B1106" s="948">
        <v>678</v>
      </c>
      <c r="C1106" s="950" t="s">
        <v>3522</v>
      </c>
      <c r="D1106" s="951">
        <v>712</v>
      </c>
      <c r="E1106" s="951" t="s">
        <v>3538</v>
      </c>
      <c r="F1106" s="948" t="s">
        <v>5540</v>
      </c>
      <c r="G1106" s="949">
        <v>45159</v>
      </c>
      <c r="H1106" s="948" t="s">
        <v>5541</v>
      </c>
      <c r="I1106" s="948" t="s">
        <v>5051</v>
      </c>
      <c r="J1106" s="948" t="s">
        <v>488</v>
      </c>
      <c r="K1106" s="948" t="s">
        <v>3557</v>
      </c>
      <c r="L1106" s="960">
        <v>54</v>
      </c>
      <c r="M1106" s="987">
        <v>19.48</v>
      </c>
      <c r="N1106" s="987">
        <v>3.9</v>
      </c>
      <c r="O1106" s="987">
        <f t="shared" si="291"/>
        <v>23.38</v>
      </c>
      <c r="P1106" s="987" t="s">
        <v>3405</v>
      </c>
      <c r="Q1106" s="987"/>
      <c r="R1106" s="987"/>
      <c r="S1106" s="987"/>
      <c r="T1106" s="987"/>
      <c r="U1106" s="987"/>
      <c r="V1106" s="987"/>
      <c r="W1106" s="987">
        <f t="shared" si="284"/>
        <v>23.38</v>
      </c>
      <c r="X1106" s="987"/>
      <c r="Y1106" s="987"/>
      <c r="Z1106" s="987">
        <f t="shared" si="292"/>
        <v>0</v>
      </c>
      <c r="AA1106" s="987"/>
      <c r="AB1106" s="987">
        <f t="shared" si="293"/>
        <v>19.48</v>
      </c>
      <c r="AC1106" s="987">
        <f t="shared" si="293"/>
        <v>0</v>
      </c>
      <c r="AD1106" s="987">
        <f t="shared" si="293"/>
        <v>0</v>
      </c>
      <c r="AE1106" s="987">
        <f t="shared" si="293"/>
        <v>0</v>
      </c>
      <c r="AF1106" s="987">
        <f t="shared" si="293"/>
        <v>0</v>
      </c>
      <c r="AG1106" s="987">
        <f t="shared" si="293"/>
        <v>0</v>
      </c>
      <c r="AH1106" s="987">
        <f t="shared" si="293"/>
        <v>0</v>
      </c>
      <c r="AI1106" s="987">
        <f t="shared" si="293"/>
        <v>0</v>
      </c>
      <c r="AJ1106" s="987">
        <f t="shared" si="293"/>
        <v>0</v>
      </c>
      <c r="AK1106" s="987">
        <f t="shared" si="293"/>
        <v>0</v>
      </c>
      <c r="AL1106" s="987">
        <f t="shared" si="294"/>
        <v>0</v>
      </c>
      <c r="AM1106" s="987">
        <f t="shared" si="294"/>
        <v>0</v>
      </c>
      <c r="AN1106" s="987">
        <f t="shared" si="294"/>
        <v>0</v>
      </c>
      <c r="AO1106" s="987">
        <f t="shared" si="294"/>
        <v>0</v>
      </c>
      <c r="AP1106" s="987">
        <f t="shared" si="294"/>
        <v>0</v>
      </c>
      <c r="AQ1106" s="987">
        <f t="shared" si="294"/>
        <v>0</v>
      </c>
      <c r="AR1106" s="987">
        <f t="shared" si="294"/>
        <v>0</v>
      </c>
    </row>
    <row r="1107" spans="2:44">
      <c r="B1107" s="948">
        <v>679</v>
      </c>
      <c r="C1107" s="950" t="s">
        <v>3522</v>
      </c>
      <c r="D1107" s="951">
        <v>713</v>
      </c>
      <c r="E1107" s="951" t="s">
        <v>3538</v>
      </c>
      <c r="F1107" s="948" t="s">
        <v>5542</v>
      </c>
      <c r="G1107" s="949">
        <v>45159</v>
      </c>
      <c r="H1107" s="948" t="s">
        <v>5543</v>
      </c>
      <c r="I1107" s="948" t="s">
        <v>5051</v>
      </c>
      <c r="J1107" s="948" t="s">
        <v>488</v>
      </c>
      <c r="K1107" s="948" t="s">
        <v>3557</v>
      </c>
      <c r="L1107" s="960">
        <v>54</v>
      </c>
      <c r="M1107" s="987">
        <v>13.4</v>
      </c>
      <c r="N1107" s="987">
        <v>2.68</v>
      </c>
      <c r="O1107" s="987">
        <f t="shared" si="291"/>
        <v>16.080000000000002</v>
      </c>
      <c r="P1107" s="987" t="s">
        <v>3405</v>
      </c>
      <c r="Q1107" s="987"/>
      <c r="R1107" s="987"/>
      <c r="S1107" s="987"/>
      <c r="T1107" s="987"/>
      <c r="U1107" s="987"/>
      <c r="V1107" s="987"/>
      <c r="W1107" s="987">
        <f t="shared" si="284"/>
        <v>16.080000000000002</v>
      </c>
      <c r="X1107" s="987"/>
      <c r="Y1107" s="987"/>
      <c r="Z1107" s="987">
        <f t="shared" si="292"/>
        <v>0</v>
      </c>
      <c r="AA1107" s="987"/>
      <c r="AB1107" s="987">
        <f t="shared" si="293"/>
        <v>13.4</v>
      </c>
      <c r="AC1107" s="987">
        <f t="shared" si="293"/>
        <v>0</v>
      </c>
      <c r="AD1107" s="987">
        <f t="shared" si="293"/>
        <v>0</v>
      </c>
      <c r="AE1107" s="987">
        <f t="shared" si="293"/>
        <v>0</v>
      </c>
      <c r="AF1107" s="987">
        <f t="shared" si="293"/>
        <v>0</v>
      </c>
      <c r="AG1107" s="987">
        <f t="shared" si="293"/>
        <v>0</v>
      </c>
      <c r="AH1107" s="987">
        <f t="shared" si="293"/>
        <v>0</v>
      </c>
      <c r="AI1107" s="987">
        <f t="shared" si="293"/>
        <v>0</v>
      </c>
      <c r="AJ1107" s="987">
        <f t="shared" si="293"/>
        <v>0</v>
      </c>
      <c r="AK1107" s="987">
        <f t="shared" si="293"/>
        <v>0</v>
      </c>
      <c r="AL1107" s="987">
        <f t="shared" si="294"/>
        <v>0</v>
      </c>
      <c r="AM1107" s="987">
        <f t="shared" si="294"/>
        <v>0</v>
      </c>
      <c r="AN1107" s="987">
        <f t="shared" si="294"/>
        <v>0</v>
      </c>
      <c r="AO1107" s="987">
        <f t="shared" si="294"/>
        <v>0</v>
      </c>
      <c r="AP1107" s="987">
        <f t="shared" si="294"/>
        <v>0</v>
      </c>
      <c r="AQ1107" s="987">
        <f t="shared" si="294"/>
        <v>0</v>
      </c>
      <c r="AR1107" s="987">
        <f t="shared" si="294"/>
        <v>0</v>
      </c>
    </row>
    <row r="1108" spans="2:44">
      <c r="B1108" s="948">
        <v>680</v>
      </c>
      <c r="C1108" s="950" t="s">
        <v>3522</v>
      </c>
      <c r="D1108" s="951">
        <v>714</v>
      </c>
      <c r="E1108" s="951" t="s">
        <v>3538</v>
      </c>
      <c r="F1108" s="948" t="s">
        <v>5544</v>
      </c>
      <c r="G1108" s="949">
        <v>45160</v>
      </c>
      <c r="H1108" s="948" t="s">
        <v>5545</v>
      </c>
      <c r="I1108" s="948" t="s">
        <v>5051</v>
      </c>
      <c r="J1108" s="948" t="s">
        <v>488</v>
      </c>
      <c r="K1108" s="948" t="s">
        <v>3557</v>
      </c>
      <c r="L1108" s="960">
        <v>54</v>
      </c>
      <c r="M1108" s="987">
        <v>30.32</v>
      </c>
      <c r="N1108" s="987">
        <v>6.0600000000000005</v>
      </c>
      <c r="O1108" s="987">
        <f t="shared" si="291"/>
        <v>36.380000000000003</v>
      </c>
      <c r="P1108" s="987" t="s">
        <v>3405</v>
      </c>
      <c r="Q1108" s="987"/>
      <c r="R1108" s="987"/>
      <c r="S1108" s="987"/>
      <c r="T1108" s="987"/>
      <c r="U1108" s="987"/>
      <c r="V1108" s="987"/>
      <c r="W1108" s="987">
        <f t="shared" si="284"/>
        <v>36.380000000000003</v>
      </c>
      <c r="X1108" s="987"/>
      <c r="Y1108" s="987"/>
      <c r="Z1108" s="987">
        <f t="shared" si="292"/>
        <v>0</v>
      </c>
      <c r="AA1108" s="987"/>
      <c r="AB1108" s="987">
        <f t="shared" ref="AB1108:AK1117" si="295">IF(AB$6-$L1108=0,$M1108,0)</f>
        <v>30.32</v>
      </c>
      <c r="AC1108" s="987">
        <f t="shared" si="295"/>
        <v>0</v>
      </c>
      <c r="AD1108" s="987">
        <f t="shared" si="295"/>
        <v>0</v>
      </c>
      <c r="AE1108" s="987">
        <f t="shared" si="295"/>
        <v>0</v>
      </c>
      <c r="AF1108" s="987">
        <f t="shared" si="295"/>
        <v>0</v>
      </c>
      <c r="AG1108" s="987">
        <f t="shared" si="295"/>
        <v>0</v>
      </c>
      <c r="AH1108" s="987">
        <f t="shared" si="295"/>
        <v>0</v>
      </c>
      <c r="AI1108" s="987">
        <f t="shared" si="295"/>
        <v>0</v>
      </c>
      <c r="AJ1108" s="987">
        <f t="shared" si="295"/>
        <v>0</v>
      </c>
      <c r="AK1108" s="987">
        <f t="shared" si="295"/>
        <v>0</v>
      </c>
      <c r="AL1108" s="987">
        <f t="shared" ref="AL1108:AR1117" si="296">IF(AL$6-$L1108=0,$M1108,0)</f>
        <v>0</v>
      </c>
      <c r="AM1108" s="987">
        <f t="shared" si="296"/>
        <v>0</v>
      </c>
      <c r="AN1108" s="987">
        <f t="shared" si="296"/>
        <v>0</v>
      </c>
      <c r="AO1108" s="987">
        <f t="shared" si="296"/>
        <v>0</v>
      </c>
      <c r="AP1108" s="987">
        <f t="shared" si="296"/>
        <v>0</v>
      </c>
      <c r="AQ1108" s="987">
        <f t="shared" si="296"/>
        <v>0</v>
      </c>
      <c r="AR1108" s="987">
        <f t="shared" si="296"/>
        <v>0</v>
      </c>
    </row>
    <row r="1109" spans="2:44">
      <c r="B1109" s="948">
        <v>681</v>
      </c>
      <c r="C1109" s="950" t="s">
        <v>3522</v>
      </c>
      <c r="D1109" s="951">
        <v>715</v>
      </c>
      <c r="E1109" s="951" t="s">
        <v>3538</v>
      </c>
      <c r="F1109" s="948" t="s">
        <v>5546</v>
      </c>
      <c r="G1109" s="949">
        <v>45161</v>
      </c>
      <c r="H1109" s="948" t="s">
        <v>5547</v>
      </c>
      <c r="I1109" s="948" t="s">
        <v>5051</v>
      </c>
      <c r="J1109" s="948" t="s">
        <v>488</v>
      </c>
      <c r="K1109" s="948" t="s">
        <v>3557</v>
      </c>
      <c r="L1109" s="960">
        <v>54</v>
      </c>
      <c r="M1109" s="987">
        <v>28.73</v>
      </c>
      <c r="N1109" s="987">
        <v>5.75</v>
      </c>
      <c r="O1109" s="987">
        <f t="shared" si="291"/>
        <v>34.480000000000004</v>
      </c>
      <c r="P1109" s="987" t="s">
        <v>3405</v>
      </c>
      <c r="Q1109" s="987"/>
      <c r="R1109" s="987"/>
      <c r="S1109" s="987"/>
      <c r="T1109" s="987"/>
      <c r="U1109" s="987"/>
      <c r="V1109" s="987"/>
      <c r="W1109" s="987">
        <f t="shared" si="284"/>
        <v>34.480000000000004</v>
      </c>
      <c r="X1109" s="987"/>
      <c r="Y1109" s="987"/>
      <c r="Z1109" s="987">
        <f t="shared" si="292"/>
        <v>0</v>
      </c>
      <c r="AA1109" s="987"/>
      <c r="AB1109" s="987">
        <f t="shared" si="295"/>
        <v>28.73</v>
      </c>
      <c r="AC1109" s="987">
        <f t="shared" si="295"/>
        <v>0</v>
      </c>
      <c r="AD1109" s="987">
        <f t="shared" si="295"/>
        <v>0</v>
      </c>
      <c r="AE1109" s="987">
        <f t="shared" si="295"/>
        <v>0</v>
      </c>
      <c r="AF1109" s="987">
        <f t="shared" si="295"/>
        <v>0</v>
      </c>
      <c r="AG1109" s="987">
        <f t="shared" si="295"/>
        <v>0</v>
      </c>
      <c r="AH1109" s="987">
        <f t="shared" si="295"/>
        <v>0</v>
      </c>
      <c r="AI1109" s="987">
        <f t="shared" si="295"/>
        <v>0</v>
      </c>
      <c r="AJ1109" s="987">
        <f t="shared" si="295"/>
        <v>0</v>
      </c>
      <c r="AK1109" s="987">
        <f t="shared" si="295"/>
        <v>0</v>
      </c>
      <c r="AL1109" s="987">
        <f t="shared" si="296"/>
        <v>0</v>
      </c>
      <c r="AM1109" s="987">
        <f t="shared" si="296"/>
        <v>0</v>
      </c>
      <c r="AN1109" s="987">
        <f t="shared" si="296"/>
        <v>0</v>
      </c>
      <c r="AO1109" s="987">
        <f t="shared" si="296"/>
        <v>0</v>
      </c>
      <c r="AP1109" s="987">
        <f t="shared" si="296"/>
        <v>0</v>
      </c>
      <c r="AQ1109" s="987">
        <f t="shared" si="296"/>
        <v>0</v>
      </c>
      <c r="AR1109" s="987">
        <f t="shared" si="296"/>
        <v>0</v>
      </c>
    </row>
    <row r="1110" spans="2:44">
      <c r="B1110" s="948">
        <v>682</v>
      </c>
      <c r="C1110" s="950" t="s">
        <v>3522</v>
      </c>
      <c r="D1110" s="951">
        <v>716</v>
      </c>
      <c r="E1110" s="951" t="s">
        <v>3538</v>
      </c>
      <c r="F1110" s="948" t="s">
        <v>5548</v>
      </c>
      <c r="G1110" s="949">
        <v>45161</v>
      </c>
      <c r="H1110" s="948" t="s">
        <v>5549</v>
      </c>
      <c r="I1110" s="948" t="s">
        <v>5051</v>
      </c>
      <c r="J1110" s="948" t="s">
        <v>488</v>
      </c>
      <c r="K1110" s="948" t="s">
        <v>3557</v>
      </c>
      <c r="L1110" s="960">
        <v>54</v>
      </c>
      <c r="M1110" s="987">
        <v>5.85</v>
      </c>
      <c r="N1110" s="987">
        <v>1.17</v>
      </c>
      <c r="O1110" s="987">
        <f t="shared" si="291"/>
        <v>7.02</v>
      </c>
      <c r="P1110" s="987" t="s">
        <v>3405</v>
      </c>
      <c r="Q1110" s="987"/>
      <c r="R1110" s="987"/>
      <c r="S1110" s="987"/>
      <c r="T1110" s="987"/>
      <c r="U1110" s="987"/>
      <c r="V1110" s="987"/>
      <c r="W1110" s="987">
        <f t="shared" si="284"/>
        <v>7.02</v>
      </c>
      <c r="X1110" s="987"/>
      <c r="Y1110" s="987"/>
      <c r="Z1110" s="987">
        <f t="shared" si="292"/>
        <v>0</v>
      </c>
      <c r="AA1110" s="987"/>
      <c r="AB1110" s="987">
        <f t="shared" si="295"/>
        <v>5.85</v>
      </c>
      <c r="AC1110" s="987">
        <f t="shared" si="295"/>
        <v>0</v>
      </c>
      <c r="AD1110" s="987">
        <f t="shared" si="295"/>
        <v>0</v>
      </c>
      <c r="AE1110" s="987">
        <f t="shared" si="295"/>
        <v>0</v>
      </c>
      <c r="AF1110" s="987">
        <f t="shared" si="295"/>
        <v>0</v>
      </c>
      <c r="AG1110" s="987">
        <f t="shared" si="295"/>
        <v>0</v>
      </c>
      <c r="AH1110" s="987">
        <f t="shared" si="295"/>
        <v>0</v>
      </c>
      <c r="AI1110" s="987">
        <f t="shared" si="295"/>
        <v>0</v>
      </c>
      <c r="AJ1110" s="987">
        <f t="shared" si="295"/>
        <v>0</v>
      </c>
      <c r="AK1110" s="987">
        <f t="shared" si="295"/>
        <v>0</v>
      </c>
      <c r="AL1110" s="987">
        <f t="shared" si="296"/>
        <v>0</v>
      </c>
      <c r="AM1110" s="987">
        <f t="shared" si="296"/>
        <v>0</v>
      </c>
      <c r="AN1110" s="987">
        <f t="shared" si="296"/>
        <v>0</v>
      </c>
      <c r="AO1110" s="987">
        <f t="shared" si="296"/>
        <v>0</v>
      </c>
      <c r="AP1110" s="987">
        <f t="shared" si="296"/>
        <v>0</v>
      </c>
      <c r="AQ1110" s="987">
        <f t="shared" si="296"/>
        <v>0</v>
      </c>
      <c r="AR1110" s="987">
        <f t="shared" si="296"/>
        <v>0</v>
      </c>
    </row>
    <row r="1111" spans="2:44">
      <c r="B1111" s="948">
        <v>683</v>
      </c>
      <c r="C1111" s="950" t="s">
        <v>3522</v>
      </c>
      <c r="D1111" s="951">
        <v>717</v>
      </c>
      <c r="E1111" s="951" t="s">
        <v>3538</v>
      </c>
      <c r="F1111" s="948" t="s">
        <v>5550</v>
      </c>
      <c r="G1111" s="949">
        <v>45162</v>
      </c>
      <c r="H1111" s="948" t="s">
        <v>5551</v>
      </c>
      <c r="I1111" s="948" t="s">
        <v>5051</v>
      </c>
      <c r="J1111" s="948" t="s">
        <v>488</v>
      </c>
      <c r="K1111" s="948" t="s">
        <v>3557</v>
      </c>
      <c r="L1111" s="960">
        <v>54</v>
      </c>
      <c r="M1111" s="987">
        <v>22.3</v>
      </c>
      <c r="N1111" s="987">
        <v>4.46</v>
      </c>
      <c r="O1111" s="987">
        <f t="shared" si="291"/>
        <v>26.76</v>
      </c>
      <c r="P1111" s="987" t="s">
        <v>3405</v>
      </c>
      <c r="Q1111" s="987"/>
      <c r="R1111" s="987"/>
      <c r="S1111" s="987"/>
      <c r="T1111" s="987"/>
      <c r="U1111" s="987"/>
      <c r="V1111" s="987"/>
      <c r="W1111" s="987">
        <f t="shared" si="284"/>
        <v>26.76</v>
      </c>
      <c r="X1111" s="987"/>
      <c r="Y1111" s="987"/>
      <c r="Z1111" s="987">
        <f t="shared" si="292"/>
        <v>0</v>
      </c>
      <c r="AA1111" s="987"/>
      <c r="AB1111" s="987">
        <f t="shared" si="295"/>
        <v>22.3</v>
      </c>
      <c r="AC1111" s="987">
        <f t="shared" si="295"/>
        <v>0</v>
      </c>
      <c r="AD1111" s="987">
        <f t="shared" si="295"/>
        <v>0</v>
      </c>
      <c r="AE1111" s="987">
        <f t="shared" si="295"/>
        <v>0</v>
      </c>
      <c r="AF1111" s="987">
        <f t="shared" si="295"/>
        <v>0</v>
      </c>
      <c r="AG1111" s="987">
        <f t="shared" si="295"/>
        <v>0</v>
      </c>
      <c r="AH1111" s="987">
        <f t="shared" si="295"/>
        <v>0</v>
      </c>
      <c r="AI1111" s="987">
        <f t="shared" si="295"/>
        <v>0</v>
      </c>
      <c r="AJ1111" s="987">
        <f t="shared" si="295"/>
        <v>0</v>
      </c>
      <c r="AK1111" s="987">
        <f t="shared" si="295"/>
        <v>0</v>
      </c>
      <c r="AL1111" s="987">
        <f t="shared" si="296"/>
        <v>0</v>
      </c>
      <c r="AM1111" s="987">
        <f t="shared" si="296"/>
        <v>0</v>
      </c>
      <c r="AN1111" s="987">
        <f t="shared" si="296"/>
        <v>0</v>
      </c>
      <c r="AO1111" s="987">
        <f t="shared" si="296"/>
        <v>0</v>
      </c>
      <c r="AP1111" s="987">
        <f t="shared" si="296"/>
        <v>0</v>
      </c>
      <c r="AQ1111" s="987">
        <f t="shared" si="296"/>
        <v>0</v>
      </c>
      <c r="AR1111" s="987">
        <f t="shared" si="296"/>
        <v>0</v>
      </c>
    </row>
    <row r="1112" spans="2:44">
      <c r="B1112" s="948">
        <v>684</v>
      </c>
      <c r="C1112" s="950" t="s">
        <v>3522</v>
      </c>
      <c r="D1112" s="951">
        <v>718</v>
      </c>
      <c r="E1112" s="951" t="s">
        <v>3538</v>
      </c>
      <c r="F1112" s="948" t="s">
        <v>5552</v>
      </c>
      <c r="G1112" s="949">
        <v>45162</v>
      </c>
      <c r="H1112" s="948" t="s">
        <v>5553</v>
      </c>
      <c r="I1112" s="948" t="s">
        <v>5051</v>
      </c>
      <c r="J1112" s="948" t="s">
        <v>488</v>
      </c>
      <c r="K1112" s="948" t="s">
        <v>3557</v>
      </c>
      <c r="L1112" s="960">
        <v>54</v>
      </c>
      <c r="M1112" s="987">
        <v>12.36</v>
      </c>
      <c r="N1112" s="987">
        <v>2.4699999999999998</v>
      </c>
      <c r="O1112" s="987">
        <f t="shared" si="291"/>
        <v>14.829999999999998</v>
      </c>
      <c r="P1112" s="987" t="s">
        <v>3405</v>
      </c>
      <c r="Q1112" s="987"/>
      <c r="R1112" s="987"/>
      <c r="S1112" s="987"/>
      <c r="T1112" s="987"/>
      <c r="U1112" s="987"/>
      <c r="V1112" s="987"/>
      <c r="W1112" s="987">
        <f t="shared" si="284"/>
        <v>14.829999999999998</v>
      </c>
      <c r="X1112" s="987"/>
      <c r="Y1112" s="987"/>
      <c r="Z1112" s="987">
        <f t="shared" si="292"/>
        <v>0</v>
      </c>
      <c r="AA1112" s="987"/>
      <c r="AB1112" s="987">
        <f t="shared" si="295"/>
        <v>12.36</v>
      </c>
      <c r="AC1112" s="987">
        <f t="shared" si="295"/>
        <v>0</v>
      </c>
      <c r="AD1112" s="987">
        <f t="shared" si="295"/>
        <v>0</v>
      </c>
      <c r="AE1112" s="987">
        <f t="shared" si="295"/>
        <v>0</v>
      </c>
      <c r="AF1112" s="987">
        <f t="shared" si="295"/>
        <v>0</v>
      </c>
      <c r="AG1112" s="987">
        <f t="shared" si="295"/>
        <v>0</v>
      </c>
      <c r="AH1112" s="987">
        <f t="shared" si="295"/>
        <v>0</v>
      </c>
      <c r="AI1112" s="987">
        <f t="shared" si="295"/>
        <v>0</v>
      </c>
      <c r="AJ1112" s="987">
        <f t="shared" si="295"/>
        <v>0</v>
      </c>
      <c r="AK1112" s="987">
        <f t="shared" si="295"/>
        <v>0</v>
      </c>
      <c r="AL1112" s="987">
        <f t="shared" si="296"/>
        <v>0</v>
      </c>
      <c r="AM1112" s="987">
        <f t="shared" si="296"/>
        <v>0</v>
      </c>
      <c r="AN1112" s="987">
        <f t="shared" si="296"/>
        <v>0</v>
      </c>
      <c r="AO1112" s="987">
        <f t="shared" si="296"/>
        <v>0</v>
      </c>
      <c r="AP1112" s="987">
        <f t="shared" si="296"/>
        <v>0</v>
      </c>
      <c r="AQ1112" s="987">
        <f t="shared" si="296"/>
        <v>0</v>
      </c>
      <c r="AR1112" s="987">
        <f t="shared" si="296"/>
        <v>0</v>
      </c>
    </row>
    <row r="1113" spans="2:44">
      <c r="B1113" s="948">
        <v>685</v>
      </c>
      <c r="C1113" s="950" t="s">
        <v>3522</v>
      </c>
      <c r="D1113" s="951">
        <v>719</v>
      </c>
      <c r="E1113" s="951" t="s">
        <v>3538</v>
      </c>
      <c r="F1113" s="948" t="s">
        <v>5554</v>
      </c>
      <c r="G1113" s="949">
        <v>45163</v>
      </c>
      <c r="H1113" s="948" t="s">
        <v>5555</v>
      </c>
      <c r="I1113" s="948" t="s">
        <v>5051</v>
      </c>
      <c r="J1113" s="948" t="s">
        <v>488</v>
      </c>
      <c r="K1113" s="948" t="s">
        <v>3557</v>
      </c>
      <c r="L1113" s="960">
        <v>54</v>
      </c>
      <c r="M1113" s="987">
        <v>12.36</v>
      </c>
      <c r="N1113" s="987">
        <v>2.4699999999999998</v>
      </c>
      <c r="O1113" s="987">
        <f t="shared" si="291"/>
        <v>14.829999999999998</v>
      </c>
      <c r="P1113" s="987" t="s">
        <v>3405</v>
      </c>
      <c r="Q1113" s="987"/>
      <c r="R1113" s="987"/>
      <c r="S1113" s="987"/>
      <c r="T1113" s="987"/>
      <c r="U1113" s="987"/>
      <c r="V1113" s="987"/>
      <c r="W1113" s="987">
        <f t="shared" si="284"/>
        <v>14.829999999999998</v>
      </c>
      <c r="X1113" s="987"/>
      <c r="Y1113" s="987"/>
      <c r="Z1113" s="987">
        <f t="shared" si="292"/>
        <v>0</v>
      </c>
      <c r="AA1113" s="987"/>
      <c r="AB1113" s="987">
        <f t="shared" si="295"/>
        <v>12.36</v>
      </c>
      <c r="AC1113" s="987">
        <f t="shared" si="295"/>
        <v>0</v>
      </c>
      <c r="AD1113" s="987">
        <f t="shared" si="295"/>
        <v>0</v>
      </c>
      <c r="AE1113" s="987">
        <f t="shared" si="295"/>
        <v>0</v>
      </c>
      <c r="AF1113" s="987">
        <f t="shared" si="295"/>
        <v>0</v>
      </c>
      <c r="AG1113" s="987">
        <f t="shared" si="295"/>
        <v>0</v>
      </c>
      <c r="AH1113" s="987">
        <f t="shared" si="295"/>
        <v>0</v>
      </c>
      <c r="AI1113" s="987">
        <f t="shared" si="295"/>
        <v>0</v>
      </c>
      <c r="AJ1113" s="987">
        <f t="shared" si="295"/>
        <v>0</v>
      </c>
      <c r="AK1113" s="987">
        <f t="shared" si="295"/>
        <v>0</v>
      </c>
      <c r="AL1113" s="987">
        <f t="shared" si="296"/>
        <v>0</v>
      </c>
      <c r="AM1113" s="987">
        <f t="shared" si="296"/>
        <v>0</v>
      </c>
      <c r="AN1113" s="987">
        <f t="shared" si="296"/>
        <v>0</v>
      </c>
      <c r="AO1113" s="987">
        <f t="shared" si="296"/>
        <v>0</v>
      </c>
      <c r="AP1113" s="987">
        <f t="shared" si="296"/>
        <v>0</v>
      </c>
      <c r="AQ1113" s="987">
        <f t="shared" si="296"/>
        <v>0</v>
      </c>
      <c r="AR1113" s="987">
        <f t="shared" si="296"/>
        <v>0</v>
      </c>
    </row>
    <row r="1114" spans="2:44">
      <c r="B1114" s="948">
        <v>686</v>
      </c>
      <c r="C1114" s="950" t="s">
        <v>3522</v>
      </c>
      <c r="D1114" s="951">
        <v>720</v>
      </c>
      <c r="E1114" s="951" t="s">
        <v>3538</v>
      </c>
      <c r="F1114" s="948" t="s">
        <v>5556</v>
      </c>
      <c r="G1114" s="949">
        <v>45163</v>
      </c>
      <c r="H1114" s="948" t="s">
        <v>5557</v>
      </c>
      <c r="I1114" s="948" t="s">
        <v>5051</v>
      </c>
      <c r="J1114" s="948" t="s">
        <v>488</v>
      </c>
      <c r="K1114" s="948" t="s">
        <v>3557</v>
      </c>
      <c r="L1114" s="960">
        <v>54</v>
      </c>
      <c r="M1114" s="987">
        <v>27.26</v>
      </c>
      <c r="N1114" s="987">
        <v>5.45</v>
      </c>
      <c r="O1114" s="987">
        <f t="shared" si="291"/>
        <v>32.71</v>
      </c>
      <c r="P1114" s="987" t="s">
        <v>3405</v>
      </c>
      <c r="Q1114" s="987"/>
      <c r="R1114" s="987"/>
      <c r="S1114" s="987"/>
      <c r="T1114" s="987"/>
      <c r="U1114" s="987"/>
      <c r="V1114" s="987"/>
      <c r="W1114" s="987">
        <f t="shared" si="284"/>
        <v>32.71</v>
      </c>
      <c r="X1114" s="987"/>
      <c r="Y1114" s="987"/>
      <c r="Z1114" s="987">
        <f t="shared" si="292"/>
        <v>0</v>
      </c>
      <c r="AA1114" s="987"/>
      <c r="AB1114" s="987">
        <f t="shared" si="295"/>
        <v>27.26</v>
      </c>
      <c r="AC1114" s="987">
        <f t="shared" si="295"/>
        <v>0</v>
      </c>
      <c r="AD1114" s="987">
        <f t="shared" si="295"/>
        <v>0</v>
      </c>
      <c r="AE1114" s="987">
        <f t="shared" si="295"/>
        <v>0</v>
      </c>
      <c r="AF1114" s="987">
        <f t="shared" si="295"/>
        <v>0</v>
      </c>
      <c r="AG1114" s="987">
        <f t="shared" si="295"/>
        <v>0</v>
      </c>
      <c r="AH1114" s="987">
        <f t="shared" si="295"/>
        <v>0</v>
      </c>
      <c r="AI1114" s="987">
        <f t="shared" si="295"/>
        <v>0</v>
      </c>
      <c r="AJ1114" s="987">
        <f t="shared" si="295"/>
        <v>0</v>
      </c>
      <c r="AK1114" s="987">
        <f t="shared" si="295"/>
        <v>0</v>
      </c>
      <c r="AL1114" s="987">
        <f t="shared" si="296"/>
        <v>0</v>
      </c>
      <c r="AM1114" s="987">
        <f t="shared" si="296"/>
        <v>0</v>
      </c>
      <c r="AN1114" s="987">
        <f t="shared" si="296"/>
        <v>0</v>
      </c>
      <c r="AO1114" s="987">
        <f t="shared" si="296"/>
        <v>0</v>
      </c>
      <c r="AP1114" s="987">
        <f t="shared" si="296"/>
        <v>0</v>
      </c>
      <c r="AQ1114" s="987">
        <f t="shared" si="296"/>
        <v>0</v>
      </c>
      <c r="AR1114" s="987">
        <f t="shared" si="296"/>
        <v>0</v>
      </c>
    </row>
    <row r="1115" spans="2:44">
      <c r="B1115" s="948">
        <v>687</v>
      </c>
      <c r="C1115" s="950" t="s">
        <v>3522</v>
      </c>
      <c r="D1115" s="951">
        <v>721</v>
      </c>
      <c r="E1115" s="951" t="s">
        <v>3538</v>
      </c>
      <c r="F1115" s="948" t="s">
        <v>5558</v>
      </c>
      <c r="G1115" s="949">
        <v>45163</v>
      </c>
      <c r="H1115" s="948" t="s">
        <v>5559</v>
      </c>
      <c r="I1115" s="948" t="s">
        <v>5051</v>
      </c>
      <c r="J1115" s="948" t="s">
        <v>488</v>
      </c>
      <c r="K1115" s="948" t="s">
        <v>3557</v>
      </c>
      <c r="L1115" s="960">
        <v>54</v>
      </c>
      <c r="M1115" s="987">
        <v>9.6999999999999993</v>
      </c>
      <c r="N1115" s="987">
        <v>1.94</v>
      </c>
      <c r="O1115" s="987">
        <f t="shared" si="291"/>
        <v>11.639999999999999</v>
      </c>
      <c r="P1115" s="987" t="s">
        <v>3405</v>
      </c>
      <c r="Q1115" s="987"/>
      <c r="R1115" s="987"/>
      <c r="S1115" s="987"/>
      <c r="T1115" s="987"/>
      <c r="U1115" s="987"/>
      <c r="V1115" s="987"/>
      <c r="W1115" s="987">
        <f t="shared" si="284"/>
        <v>11.639999999999999</v>
      </c>
      <c r="X1115" s="987"/>
      <c r="Y1115" s="987"/>
      <c r="Z1115" s="987">
        <f t="shared" si="292"/>
        <v>0</v>
      </c>
      <c r="AA1115" s="987"/>
      <c r="AB1115" s="987">
        <f t="shared" si="295"/>
        <v>9.6999999999999993</v>
      </c>
      <c r="AC1115" s="987">
        <f t="shared" si="295"/>
        <v>0</v>
      </c>
      <c r="AD1115" s="987">
        <f t="shared" si="295"/>
        <v>0</v>
      </c>
      <c r="AE1115" s="987">
        <f t="shared" si="295"/>
        <v>0</v>
      </c>
      <c r="AF1115" s="987">
        <f t="shared" si="295"/>
        <v>0</v>
      </c>
      <c r="AG1115" s="987">
        <f t="shared" si="295"/>
        <v>0</v>
      </c>
      <c r="AH1115" s="987">
        <f t="shared" si="295"/>
        <v>0</v>
      </c>
      <c r="AI1115" s="987">
        <f t="shared" si="295"/>
        <v>0</v>
      </c>
      <c r="AJ1115" s="987">
        <f t="shared" si="295"/>
        <v>0</v>
      </c>
      <c r="AK1115" s="987">
        <f t="shared" si="295"/>
        <v>0</v>
      </c>
      <c r="AL1115" s="987">
        <f t="shared" si="296"/>
        <v>0</v>
      </c>
      <c r="AM1115" s="987">
        <f t="shared" si="296"/>
        <v>0</v>
      </c>
      <c r="AN1115" s="987">
        <f t="shared" si="296"/>
        <v>0</v>
      </c>
      <c r="AO1115" s="987">
        <f t="shared" si="296"/>
        <v>0</v>
      </c>
      <c r="AP1115" s="987">
        <f t="shared" si="296"/>
        <v>0</v>
      </c>
      <c r="AQ1115" s="987">
        <f t="shared" si="296"/>
        <v>0</v>
      </c>
      <c r="AR1115" s="987">
        <f t="shared" si="296"/>
        <v>0</v>
      </c>
    </row>
    <row r="1116" spans="2:44">
      <c r="B1116" s="948">
        <v>688</v>
      </c>
      <c r="C1116" s="950" t="s">
        <v>3522</v>
      </c>
      <c r="D1116" s="951">
        <v>722</v>
      </c>
      <c r="E1116" s="951" t="s">
        <v>3538</v>
      </c>
      <c r="F1116" s="948" t="s">
        <v>5560</v>
      </c>
      <c r="G1116" s="949">
        <v>45163</v>
      </c>
      <c r="H1116" s="948" t="s">
        <v>5561</v>
      </c>
      <c r="I1116" s="948" t="s">
        <v>5051</v>
      </c>
      <c r="J1116" s="948" t="s">
        <v>488</v>
      </c>
      <c r="K1116" s="948" t="s">
        <v>3557</v>
      </c>
      <c r="L1116" s="960">
        <v>54</v>
      </c>
      <c r="M1116" s="987">
        <v>20.81</v>
      </c>
      <c r="N1116" s="987">
        <v>4.16</v>
      </c>
      <c r="O1116" s="987">
        <f t="shared" si="291"/>
        <v>24.97</v>
      </c>
      <c r="P1116" s="987" t="s">
        <v>3405</v>
      </c>
      <c r="Q1116" s="987"/>
      <c r="R1116" s="987"/>
      <c r="S1116" s="987"/>
      <c r="T1116" s="987"/>
      <c r="U1116" s="987"/>
      <c r="V1116" s="987"/>
      <c r="W1116" s="987">
        <f t="shared" si="284"/>
        <v>24.97</v>
      </c>
      <c r="X1116" s="987"/>
      <c r="Y1116" s="987"/>
      <c r="Z1116" s="987">
        <f t="shared" si="292"/>
        <v>0</v>
      </c>
      <c r="AA1116" s="987"/>
      <c r="AB1116" s="987">
        <f t="shared" si="295"/>
        <v>20.81</v>
      </c>
      <c r="AC1116" s="987">
        <f t="shared" si="295"/>
        <v>0</v>
      </c>
      <c r="AD1116" s="987">
        <f t="shared" si="295"/>
        <v>0</v>
      </c>
      <c r="AE1116" s="987">
        <f t="shared" si="295"/>
        <v>0</v>
      </c>
      <c r="AF1116" s="987">
        <f t="shared" si="295"/>
        <v>0</v>
      </c>
      <c r="AG1116" s="987">
        <f t="shared" si="295"/>
        <v>0</v>
      </c>
      <c r="AH1116" s="987">
        <f t="shared" si="295"/>
        <v>0</v>
      </c>
      <c r="AI1116" s="987">
        <f t="shared" si="295"/>
        <v>0</v>
      </c>
      <c r="AJ1116" s="987">
        <f t="shared" si="295"/>
        <v>0</v>
      </c>
      <c r="AK1116" s="987">
        <f t="shared" si="295"/>
        <v>0</v>
      </c>
      <c r="AL1116" s="987">
        <f t="shared" si="296"/>
        <v>0</v>
      </c>
      <c r="AM1116" s="987">
        <f t="shared" si="296"/>
        <v>0</v>
      </c>
      <c r="AN1116" s="987">
        <f t="shared" si="296"/>
        <v>0</v>
      </c>
      <c r="AO1116" s="987">
        <f t="shared" si="296"/>
        <v>0</v>
      </c>
      <c r="AP1116" s="987">
        <f t="shared" si="296"/>
        <v>0</v>
      </c>
      <c r="AQ1116" s="987">
        <f t="shared" si="296"/>
        <v>0</v>
      </c>
      <c r="AR1116" s="987">
        <f t="shared" si="296"/>
        <v>0</v>
      </c>
    </row>
    <row r="1117" spans="2:44">
      <c r="B1117" s="948">
        <v>689</v>
      </c>
      <c r="C1117" s="950" t="s">
        <v>3522</v>
      </c>
      <c r="D1117" s="951">
        <v>723</v>
      </c>
      <c r="E1117" s="951" t="s">
        <v>3538</v>
      </c>
      <c r="F1117" s="948" t="s">
        <v>5562</v>
      </c>
      <c r="G1117" s="949">
        <v>45167</v>
      </c>
      <c r="H1117" s="948" t="s">
        <v>5563</v>
      </c>
      <c r="I1117" s="948" t="s">
        <v>5051</v>
      </c>
      <c r="J1117" s="948" t="s">
        <v>488</v>
      </c>
      <c r="K1117" s="948" t="s">
        <v>3557</v>
      </c>
      <c r="L1117" s="960">
        <v>54</v>
      </c>
      <c r="M1117" s="987">
        <v>21.57</v>
      </c>
      <c r="N1117" s="987">
        <v>4.3100000000000005</v>
      </c>
      <c r="O1117" s="987">
        <f t="shared" si="291"/>
        <v>25.880000000000003</v>
      </c>
      <c r="P1117" s="987" t="s">
        <v>3405</v>
      </c>
      <c r="Q1117" s="987"/>
      <c r="R1117" s="987"/>
      <c r="S1117" s="987"/>
      <c r="T1117" s="987"/>
      <c r="U1117" s="987"/>
      <c r="V1117" s="987"/>
      <c r="W1117" s="987">
        <f t="shared" si="284"/>
        <v>25.880000000000003</v>
      </c>
      <c r="X1117" s="987"/>
      <c r="Y1117" s="987"/>
      <c r="Z1117" s="987">
        <f t="shared" si="292"/>
        <v>0</v>
      </c>
      <c r="AA1117" s="987"/>
      <c r="AB1117" s="987">
        <f t="shared" si="295"/>
        <v>21.57</v>
      </c>
      <c r="AC1117" s="987">
        <f t="shared" si="295"/>
        <v>0</v>
      </c>
      <c r="AD1117" s="987">
        <f t="shared" si="295"/>
        <v>0</v>
      </c>
      <c r="AE1117" s="987">
        <f t="shared" si="295"/>
        <v>0</v>
      </c>
      <c r="AF1117" s="987">
        <f t="shared" si="295"/>
        <v>0</v>
      </c>
      <c r="AG1117" s="987">
        <f t="shared" si="295"/>
        <v>0</v>
      </c>
      <c r="AH1117" s="987">
        <f t="shared" si="295"/>
        <v>0</v>
      </c>
      <c r="AI1117" s="987">
        <f t="shared" si="295"/>
        <v>0</v>
      </c>
      <c r="AJ1117" s="987">
        <f t="shared" si="295"/>
        <v>0</v>
      </c>
      <c r="AK1117" s="987">
        <f t="shared" si="295"/>
        <v>0</v>
      </c>
      <c r="AL1117" s="987">
        <f t="shared" si="296"/>
        <v>0</v>
      </c>
      <c r="AM1117" s="987">
        <f t="shared" si="296"/>
        <v>0</v>
      </c>
      <c r="AN1117" s="987">
        <f t="shared" si="296"/>
        <v>0</v>
      </c>
      <c r="AO1117" s="987">
        <f t="shared" si="296"/>
        <v>0</v>
      </c>
      <c r="AP1117" s="987">
        <f t="shared" si="296"/>
        <v>0</v>
      </c>
      <c r="AQ1117" s="987">
        <f t="shared" si="296"/>
        <v>0</v>
      </c>
      <c r="AR1117" s="987">
        <f t="shared" si="296"/>
        <v>0</v>
      </c>
    </row>
    <row r="1118" spans="2:44">
      <c r="B1118" s="948">
        <v>690</v>
      </c>
      <c r="C1118" s="950" t="s">
        <v>3522</v>
      </c>
      <c r="D1118" s="951">
        <v>724</v>
      </c>
      <c r="E1118" s="951" t="s">
        <v>3538</v>
      </c>
      <c r="F1118" s="948" t="s">
        <v>5564</v>
      </c>
      <c r="G1118" s="949">
        <v>45167</v>
      </c>
      <c r="H1118" s="948" t="s">
        <v>5565</v>
      </c>
      <c r="I1118" s="948" t="s">
        <v>5051</v>
      </c>
      <c r="J1118" s="948" t="s">
        <v>488</v>
      </c>
      <c r="K1118" s="948" t="s">
        <v>3557</v>
      </c>
      <c r="L1118" s="960">
        <v>54</v>
      </c>
      <c r="M1118" s="987">
        <v>15.969999999999999</v>
      </c>
      <c r="N1118" s="987">
        <v>3.19</v>
      </c>
      <c r="O1118" s="987">
        <f t="shared" si="291"/>
        <v>19.16</v>
      </c>
      <c r="P1118" s="987" t="s">
        <v>3405</v>
      </c>
      <c r="Q1118" s="987"/>
      <c r="R1118" s="987"/>
      <c r="S1118" s="987"/>
      <c r="T1118" s="987"/>
      <c r="U1118" s="987"/>
      <c r="V1118" s="987"/>
      <c r="W1118" s="987">
        <f t="shared" si="284"/>
        <v>19.16</v>
      </c>
      <c r="X1118" s="987"/>
      <c r="Y1118" s="987"/>
      <c r="Z1118" s="987">
        <f t="shared" si="292"/>
        <v>0</v>
      </c>
      <c r="AA1118" s="987"/>
      <c r="AB1118" s="987">
        <f t="shared" ref="AB1118:AK1127" si="297">IF(AB$6-$L1118=0,$M1118,0)</f>
        <v>15.969999999999999</v>
      </c>
      <c r="AC1118" s="987">
        <f t="shared" si="297"/>
        <v>0</v>
      </c>
      <c r="AD1118" s="987">
        <f t="shared" si="297"/>
        <v>0</v>
      </c>
      <c r="AE1118" s="987">
        <f t="shared" si="297"/>
        <v>0</v>
      </c>
      <c r="AF1118" s="987">
        <f t="shared" si="297"/>
        <v>0</v>
      </c>
      <c r="AG1118" s="987">
        <f t="shared" si="297"/>
        <v>0</v>
      </c>
      <c r="AH1118" s="987">
        <f t="shared" si="297"/>
        <v>0</v>
      </c>
      <c r="AI1118" s="987">
        <f t="shared" si="297"/>
        <v>0</v>
      </c>
      <c r="AJ1118" s="987">
        <f t="shared" si="297"/>
        <v>0</v>
      </c>
      <c r="AK1118" s="987">
        <f t="shared" si="297"/>
        <v>0</v>
      </c>
      <c r="AL1118" s="987">
        <f t="shared" ref="AL1118:AR1127" si="298">IF(AL$6-$L1118=0,$M1118,0)</f>
        <v>0</v>
      </c>
      <c r="AM1118" s="987">
        <f t="shared" si="298"/>
        <v>0</v>
      </c>
      <c r="AN1118" s="987">
        <f t="shared" si="298"/>
        <v>0</v>
      </c>
      <c r="AO1118" s="987">
        <f t="shared" si="298"/>
        <v>0</v>
      </c>
      <c r="AP1118" s="987">
        <f t="shared" si="298"/>
        <v>0</v>
      </c>
      <c r="AQ1118" s="987">
        <f t="shared" si="298"/>
        <v>0</v>
      </c>
      <c r="AR1118" s="987">
        <f t="shared" si="298"/>
        <v>0</v>
      </c>
    </row>
    <row r="1119" spans="2:44">
      <c r="B1119" s="948">
        <v>691</v>
      </c>
      <c r="C1119" s="950" t="s">
        <v>3522</v>
      </c>
      <c r="D1119" s="951">
        <v>725</v>
      </c>
      <c r="E1119" s="951" t="s">
        <v>3538</v>
      </c>
      <c r="F1119" s="948" t="s">
        <v>5566</v>
      </c>
      <c r="G1119" s="949">
        <v>45167</v>
      </c>
      <c r="H1119" s="948" t="s">
        <v>5567</v>
      </c>
      <c r="I1119" s="948" t="s">
        <v>5051</v>
      </c>
      <c r="J1119" s="948" t="s">
        <v>488</v>
      </c>
      <c r="K1119" s="948" t="s">
        <v>3557</v>
      </c>
      <c r="L1119" s="960">
        <v>54</v>
      </c>
      <c r="M1119" s="987">
        <v>36.89</v>
      </c>
      <c r="N1119" s="987">
        <v>7.38</v>
      </c>
      <c r="O1119" s="987">
        <f t="shared" si="291"/>
        <v>44.27</v>
      </c>
      <c r="P1119" s="987" t="s">
        <v>3405</v>
      </c>
      <c r="Q1119" s="987"/>
      <c r="R1119" s="987"/>
      <c r="S1119" s="987"/>
      <c r="T1119" s="987"/>
      <c r="U1119" s="987"/>
      <c r="V1119" s="987"/>
      <c r="W1119" s="987">
        <f t="shared" si="284"/>
        <v>44.27</v>
      </c>
      <c r="X1119" s="987"/>
      <c r="Y1119" s="987"/>
      <c r="Z1119" s="987">
        <f t="shared" si="292"/>
        <v>0</v>
      </c>
      <c r="AA1119" s="987"/>
      <c r="AB1119" s="987">
        <f t="shared" si="297"/>
        <v>36.89</v>
      </c>
      <c r="AC1119" s="987">
        <f t="shared" si="297"/>
        <v>0</v>
      </c>
      <c r="AD1119" s="987">
        <f t="shared" si="297"/>
        <v>0</v>
      </c>
      <c r="AE1119" s="987">
        <f t="shared" si="297"/>
        <v>0</v>
      </c>
      <c r="AF1119" s="987">
        <f t="shared" si="297"/>
        <v>0</v>
      </c>
      <c r="AG1119" s="987">
        <f t="shared" si="297"/>
        <v>0</v>
      </c>
      <c r="AH1119" s="987">
        <f t="shared" si="297"/>
        <v>0</v>
      </c>
      <c r="AI1119" s="987">
        <f t="shared" si="297"/>
        <v>0</v>
      </c>
      <c r="AJ1119" s="987">
        <f t="shared" si="297"/>
        <v>0</v>
      </c>
      <c r="AK1119" s="987">
        <f t="shared" si="297"/>
        <v>0</v>
      </c>
      <c r="AL1119" s="987">
        <f t="shared" si="298"/>
        <v>0</v>
      </c>
      <c r="AM1119" s="987">
        <f t="shared" si="298"/>
        <v>0</v>
      </c>
      <c r="AN1119" s="987">
        <f t="shared" si="298"/>
        <v>0</v>
      </c>
      <c r="AO1119" s="987">
        <f t="shared" si="298"/>
        <v>0</v>
      </c>
      <c r="AP1119" s="987">
        <f t="shared" si="298"/>
        <v>0</v>
      </c>
      <c r="AQ1119" s="987">
        <f t="shared" si="298"/>
        <v>0</v>
      </c>
      <c r="AR1119" s="987">
        <f t="shared" si="298"/>
        <v>0</v>
      </c>
    </row>
    <row r="1120" spans="2:44">
      <c r="B1120" s="948">
        <v>692</v>
      </c>
      <c r="C1120" s="950" t="s">
        <v>3522</v>
      </c>
      <c r="D1120" s="951">
        <v>726</v>
      </c>
      <c r="E1120" s="951" t="s">
        <v>3538</v>
      </c>
      <c r="F1120" s="948" t="s">
        <v>5568</v>
      </c>
      <c r="G1120" s="949">
        <v>45168</v>
      </c>
      <c r="H1120" s="948" t="s">
        <v>5569</v>
      </c>
      <c r="I1120" s="948" t="s">
        <v>5051</v>
      </c>
      <c r="J1120" s="948" t="s">
        <v>488</v>
      </c>
      <c r="K1120" s="948" t="s">
        <v>3557</v>
      </c>
      <c r="L1120" s="960">
        <v>54</v>
      </c>
      <c r="M1120" s="987">
        <v>25.35</v>
      </c>
      <c r="N1120" s="987">
        <v>5.07</v>
      </c>
      <c r="O1120" s="987">
        <f t="shared" si="291"/>
        <v>30.42</v>
      </c>
      <c r="P1120" s="987" t="s">
        <v>3405</v>
      </c>
      <c r="Q1120" s="987"/>
      <c r="R1120" s="987"/>
      <c r="S1120" s="987"/>
      <c r="T1120" s="987"/>
      <c r="U1120" s="987"/>
      <c r="V1120" s="987"/>
      <c r="W1120" s="987">
        <f t="shared" si="284"/>
        <v>30.42</v>
      </c>
      <c r="X1120" s="987"/>
      <c r="Y1120" s="987"/>
      <c r="Z1120" s="987">
        <f t="shared" si="292"/>
        <v>0</v>
      </c>
      <c r="AA1120" s="987"/>
      <c r="AB1120" s="987">
        <f t="shared" si="297"/>
        <v>25.35</v>
      </c>
      <c r="AC1120" s="987">
        <f t="shared" si="297"/>
        <v>0</v>
      </c>
      <c r="AD1120" s="987">
        <f t="shared" si="297"/>
        <v>0</v>
      </c>
      <c r="AE1120" s="987">
        <f t="shared" si="297"/>
        <v>0</v>
      </c>
      <c r="AF1120" s="987">
        <f t="shared" si="297"/>
        <v>0</v>
      </c>
      <c r="AG1120" s="987">
        <f t="shared" si="297"/>
        <v>0</v>
      </c>
      <c r="AH1120" s="987">
        <f t="shared" si="297"/>
        <v>0</v>
      </c>
      <c r="AI1120" s="987">
        <f t="shared" si="297"/>
        <v>0</v>
      </c>
      <c r="AJ1120" s="987">
        <f t="shared" si="297"/>
        <v>0</v>
      </c>
      <c r="AK1120" s="987">
        <f t="shared" si="297"/>
        <v>0</v>
      </c>
      <c r="AL1120" s="987">
        <f t="shared" si="298"/>
        <v>0</v>
      </c>
      <c r="AM1120" s="987">
        <f t="shared" si="298"/>
        <v>0</v>
      </c>
      <c r="AN1120" s="987">
        <f t="shared" si="298"/>
        <v>0</v>
      </c>
      <c r="AO1120" s="987">
        <f t="shared" si="298"/>
        <v>0</v>
      </c>
      <c r="AP1120" s="987">
        <f t="shared" si="298"/>
        <v>0</v>
      </c>
      <c r="AQ1120" s="987">
        <f t="shared" si="298"/>
        <v>0</v>
      </c>
      <c r="AR1120" s="987">
        <f t="shared" si="298"/>
        <v>0</v>
      </c>
    </row>
    <row r="1121" spans="2:44">
      <c r="B1121" s="948">
        <v>693</v>
      </c>
      <c r="C1121" s="950" t="s">
        <v>3522</v>
      </c>
      <c r="D1121" s="951">
        <v>727</v>
      </c>
      <c r="E1121" s="951" t="s">
        <v>3538</v>
      </c>
      <c r="F1121" s="948" t="s">
        <v>5570</v>
      </c>
      <c r="G1121" s="949">
        <v>45169</v>
      </c>
      <c r="H1121" s="948" t="s">
        <v>5571</v>
      </c>
      <c r="I1121" s="948" t="s">
        <v>5051</v>
      </c>
      <c r="J1121" s="948" t="s">
        <v>488</v>
      </c>
      <c r="K1121" s="948" t="s">
        <v>3557</v>
      </c>
      <c r="L1121" s="960">
        <v>54</v>
      </c>
      <c r="M1121" s="987">
        <v>157.38</v>
      </c>
      <c r="N1121" s="987">
        <v>31.48</v>
      </c>
      <c r="O1121" s="987">
        <f t="shared" si="291"/>
        <v>188.85999999999999</v>
      </c>
      <c r="P1121" s="987" t="s">
        <v>3405</v>
      </c>
      <c r="Q1121" s="987"/>
      <c r="R1121" s="987"/>
      <c r="S1121" s="987"/>
      <c r="T1121" s="987"/>
      <c r="U1121" s="987"/>
      <c r="V1121" s="987"/>
      <c r="W1121" s="987">
        <f t="shared" si="284"/>
        <v>188.85999999999999</v>
      </c>
      <c r="X1121" s="987"/>
      <c r="Y1121" s="987"/>
      <c r="Z1121" s="987">
        <f t="shared" si="292"/>
        <v>0</v>
      </c>
      <c r="AA1121" s="987"/>
      <c r="AB1121" s="987">
        <f t="shared" si="297"/>
        <v>157.38</v>
      </c>
      <c r="AC1121" s="987">
        <f t="shared" si="297"/>
        <v>0</v>
      </c>
      <c r="AD1121" s="987">
        <f t="shared" si="297"/>
        <v>0</v>
      </c>
      <c r="AE1121" s="987">
        <f t="shared" si="297"/>
        <v>0</v>
      </c>
      <c r="AF1121" s="987">
        <f t="shared" si="297"/>
        <v>0</v>
      </c>
      <c r="AG1121" s="987">
        <f t="shared" si="297"/>
        <v>0</v>
      </c>
      <c r="AH1121" s="987">
        <f t="shared" si="297"/>
        <v>0</v>
      </c>
      <c r="AI1121" s="987">
        <f t="shared" si="297"/>
        <v>0</v>
      </c>
      <c r="AJ1121" s="987">
        <f t="shared" si="297"/>
        <v>0</v>
      </c>
      <c r="AK1121" s="987">
        <f t="shared" si="297"/>
        <v>0</v>
      </c>
      <c r="AL1121" s="987">
        <f t="shared" si="298"/>
        <v>0</v>
      </c>
      <c r="AM1121" s="987">
        <f t="shared" si="298"/>
        <v>0</v>
      </c>
      <c r="AN1121" s="987">
        <f t="shared" si="298"/>
        <v>0</v>
      </c>
      <c r="AO1121" s="987">
        <f t="shared" si="298"/>
        <v>0</v>
      </c>
      <c r="AP1121" s="987">
        <f t="shared" si="298"/>
        <v>0</v>
      </c>
      <c r="AQ1121" s="987">
        <f t="shared" si="298"/>
        <v>0</v>
      </c>
      <c r="AR1121" s="987">
        <f t="shared" si="298"/>
        <v>0</v>
      </c>
    </row>
    <row r="1122" spans="2:44">
      <c r="B1122" s="948">
        <v>1016</v>
      </c>
      <c r="C1122" s="950" t="s">
        <v>3521</v>
      </c>
      <c r="D1122" s="951">
        <v>1068</v>
      </c>
      <c r="E1122" s="951" t="s">
        <v>3538</v>
      </c>
      <c r="F1122" s="948" t="s">
        <v>3497</v>
      </c>
      <c r="G1122" s="949">
        <v>45257</v>
      </c>
      <c r="H1122" s="948" t="s">
        <v>5572</v>
      </c>
      <c r="I1122" s="948" t="s">
        <v>5051</v>
      </c>
      <c r="J1122" s="948" t="s">
        <v>488</v>
      </c>
      <c r="K1122" s="948" t="s">
        <v>3557</v>
      </c>
      <c r="L1122" s="960">
        <v>54</v>
      </c>
      <c r="M1122" s="987">
        <v>23.22</v>
      </c>
      <c r="N1122" s="987">
        <v>4.6399999999999997</v>
      </c>
      <c r="O1122" s="987">
        <f t="shared" si="291"/>
        <v>27.86</v>
      </c>
      <c r="P1122" s="987"/>
      <c r="Q1122" s="987"/>
      <c r="R1122" s="987"/>
      <c r="S1122" s="987"/>
      <c r="T1122" s="987"/>
      <c r="U1122" s="987"/>
      <c r="V1122" s="987"/>
      <c r="W1122" s="987"/>
      <c r="X1122" s="987"/>
      <c r="Y1122" s="987"/>
      <c r="Z1122" s="987">
        <f t="shared" si="292"/>
        <v>27.86</v>
      </c>
      <c r="AA1122" s="987"/>
      <c r="AB1122" s="987">
        <f t="shared" si="297"/>
        <v>23.22</v>
      </c>
      <c r="AC1122" s="987">
        <f t="shared" si="297"/>
        <v>0</v>
      </c>
      <c r="AD1122" s="987">
        <f t="shared" si="297"/>
        <v>0</v>
      </c>
      <c r="AE1122" s="987">
        <f t="shared" si="297"/>
        <v>0</v>
      </c>
      <c r="AF1122" s="987">
        <f t="shared" si="297"/>
        <v>0</v>
      </c>
      <c r="AG1122" s="987">
        <f t="shared" si="297"/>
        <v>0</v>
      </c>
      <c r="AH1122" s="987">
        <f t="shared" si="297"/>
        <v>0</v>
      </c>
      <c r="AI1122" s="987">
        <f t="shared" si="297"/>
        <v>0</v>
      </c>
      <c r="AJ1122" s="987">
        <f t="shared" si="297"/>
        <v>0</v>
      </c>
      <c r="AK1122" s="987">
        <f t="shared" si="297"/>
        <v>0</v>
      </c>
      <c r="AL1122" s="987">
        <f t="shared" si="298"/>
        <v>0</v>
      </c>
      <c r="AM1122" s="987">
        <f t="shared" si="298"/>
        <v>0</v>
      </c>
      <c r="AN1122" s="987">
        <f t="shared" si="298"/>
        <v>0</v>
      </c>
      <c r="AO1122" s="987">
        <f t="shared" si="298"/>
        <v>0</v>
      </c>
      <c r="AP1122" s="987">
        <f t="shared" si="298"/>
        <v>0</v>
      </c>
      <c r="AQ1122" s="987">
        <f t="shared" si="298"/>
        <v>0</v>
      </c>
      <c r="AR1122" s="987">
        <f t="shared" si="298"/>
        <v>0</v>
      </c>
    </row>
    <row r="1123" spans="2:44">
      <c r="B1123" s="948">
        <v>1017</v>
      </c>
      <c r="C1123" s="950" t="s">
        <v>3521</v>
      </c>
      <c r="D1123" s="951">
        <v>1069</v>
      </c>
      <c r="E1123" s="951" t="s">
        <v>3538</v>
      </c>
      <c r="F1123" s="948" t="s">
        <v>3500</v>
      </c>
      <c r="G1123" s="949">
        <v>45257</v>
      </c>
      <c r="H1123" s="948" t="s">
        <v>5573</v>
      </c>
      <c r="I1123" s="948" t="s">
        <v>5051</v>
      </c>
      <c r="J1123" s="948" t="s">
        <v>488</v>
      </c>
      <c r="K1123" s="948" t="s">
        <v>3557</v>
      </c>
      <c r="L1123" s="960">
        <v>54</v>
      </c>
      <c r="M1123" s="987">
        <v>30.47</v>
      </c>
      <c r="N1123" s="987">
        <v>6.09</v>
      </c>
      <c r="O1123" s="987">
        <f t="shared" si="291"/>
        <v>36.56</v>
      </c>
      <c r="P1123" s="987"/>
      <c r="Q1123" s="987"/>
      <c r="R1123" s="987"/>
      <c r="S1123" s="987"/>
      <c r="T1123" s="987"/>
      <c r="U1123" s="987"/>
      <c r="V1123" s="987"/>
      <c r="W1123" s="987"/>
      <c r="X1123" s="987"/>
      <c r="Y1123" s="987"/>
      <c r="Z1123" s="987">
        <f t="shared" si="292"/>
        <v>36.56</v>
      </c>
      <c r="AA1123" s="987"/>
      <c r="AB1123" s="987">
        <f t="shared" si="297"/>
        <v>30.47</v>
      </c>
      <c r="AC1123" s="987">
        <f t="shared" si="297"/>
        <v>0</v>
      </c>
      <c r="AD1123" s="987">
        <f t="shared" si="297"/>
        <v>0</v>
      </c>
      <c r="AE1123" s="987">
        <f t="shared" si="297"/>
        <v>0</v>
      </c>
      <c r="AF1123" s="987">
        <f t="shared" si="297"/>
        <v>0</v>
      </c>
      <c r="AG1123" s="987">
        <f t="shared" si="297"/>
        <v>0</v>
      </c>
      <c r="AH1123" s="987">
        <f t="shared" si="297"/>
        <v>0</v>
      </c>
      <c r="AI1123" s="987">
        <f t="shared" si="297"/>
        <v>0</v>
      </c>
      <c r="AJ1123" s="987">
        <f t="shared" si="297"/>
        <v>0</v>
      </c>
      <c r="AK1123" s="987">
        <f t="shared" si="297"/>
        <v>0</v>
      </c>
      <c r="AL1123" s="987">
        <f t="shared" si="298"/>
        <v>0</v>
      </c>
      <c r="AM1123" s="987">
        <f t="shared" si="298"/>
        <v>0</v>
      </c>
      <c r="AN1123" s="987">
        <f t="shared" si="298"/>
        <v>0</v>
      </c>
      <c r="AO1123" s="987">
        <f t="shared" si="298"/>
        <v>0</v>
      </c>
      <c r="AP1123" s="987">
        <f t="shared" si="298"/>
        <v>0</v>
      </c>
      <c r="AQ1123" s="987">
        <f t="shared" si="298"/>
        <v>0</v>
      </c>
      <c r="AR1123" s="987">
        <f t="shared" si="298"/>
        <v>0</v>
      </c>
    </row>
    <row r="1124" spans="2:44">
      <c r="B1124" s="948">
        <v>1018</v>
      </c>
      <c r="C1124" s="950" t="s">
        <v>3521</v>
      </c>
      <c r="D1124" s="951">
        <v>1070</v>
      </c>
      <c r="E1124" s="951" t="s">
        <v>3538</v>
      </c>
      <c r="F1124" s="948" t="s">
        <v>3501</v>
      </c>
      <c r="G1124" s="949">
        <v>45259</v>
      </c>
      <c r="H1124" s="948" t="s">
        <v>5574</v>
      </c>
      <c r="I1124" s="948" t="s">
        <v>5051</v>
      </c>
      <c r="J1124" s="948" t="s">
        <v>488</v>
      </c>
      <c r="K1124" s="948" t="s">
        <v>3557</v>
      </c>
      <c r="L1124" s="960">
        <v>54</v>
      </c>
      <c r="M1124" s="987">
        <v>81.900000000000006</v>
      </c>
      <c r="N1124" s="987">
        <v>16.380000000000003</v>
      </c>
      <c r="O1124" s="987">
        <f t="shared" si="291"/>
        <v>98.28</v>
      </c>
      <c r="P1124" s="987"/>
      <c r="Q1124" s="987"/>
      <c r="R1124" s="987"/>
      <c r="S1124" s="987"/>
      <c r="T1124" s="987"/>
      <c r="U1124" s="987"/>
      <c r="V1124" s="987"/>
      <c r="W1124" s="987"/>
      <c r="X1124" s="987"/>
      <c r="Y1124" s="987"/>
      <c r="Z1124" s="987">
        <f t="shared" si="292"/>
        <v>98.28</v>
      </c>
      <c r="AA1124" s="987"/>
      <c r="AB1124" s="987">
        <f t="shared" si="297"/>
        <v>81.900000000000006</v>
      </c>
      <c r="AC1124" s="987">
        <f t="shared" si="297"/>
        <v>0</v>
      </c>
      <c r="AD1124" s="987">
        <f t="shared" si="297"/>
        <v>0</v>
      </c>
      <c r="AE1124" s="987">
        <f t="shared" si="297"/>
        <v>0</v>
      </c>
      <c r="AF1124" s="987">
        <f t="shared" si="297"/>
        <v>0</v>
      </c>
      <c r="AG1124" s="987">
        <f t="shared" si="297"/>
        <v>0</v>
      </c>
      <c r="AH1124" s="987">
        <f t="shared" si="297"/>
        <v>0</v>
      </c>
      <c r="AI1124" s="987">
        <f t="shared" si="297"/>
        <v>0</v>
      </c>
      <c r="AJ1124" s="987">
        <f t="shared" si="297"/>
        <v>0</v>
      </c>
      <c r="AK1124" s="987">
        <f t="shared" si="297"/>
        <v>0</v>
      </c>
      <c r="AL1124" s="987">
        <f t="shared" si="298"/>
        <v>0</v>
      </c>
      <c r="AM1124" s="987">
        <f t="shared" si="298"/>
        <v>0</v>
      </c>
      <c r="AN1124" s="987">
        <f t="shared" si="298"/>
        <v>0</v>
      </c>
      <c r="AO1124" s="987">
        <f t="shared" si="298"/>
        <v>0</v>
      </c>
      <c r="AP1124" s="987">
        <f t="shared" si="298"/>
        <v>0</v>
      </c>
      <c r="AQ1124" s="987">
        <f t="shared" si="298"/>
        <v>0</v>
      </c>
      <c r="AR1124" s="987">
        <f t="shared" si="298"/>
        <v>0</v>
      </c>
    </row>
    <row r="1125" spans="2:44">
      <c r="B1125" s="948">
        <v>1019</v>
      </c>
      <c r="C1125" s="950" t="s">
        <v>3521</v>
      </c>
      <c r="D1125" s="951">
        <v>1071</v>
      </c>
      <c r="E1125" s="951" t="s">
        <v>3538</v>
      </c>
      <c r="F1125" s="948" t="s">
        <v>3502</v>
      </c>
      <c r="G1125" s="949">
        <v>45260</v>
      </c>
      <c r="H1125" s="948" t="s">
        <v>5575</v>
      </c>
      <c r="I1125" s="948" t="s">
        <v>5051</v>
      </c>
      <c r="J1125" s="948" t="s">
        <v>488</v>
      </c>
      <c r="K1125" s="948" t="s">
        <v>3557</v>
      </c>
      <c r="L1125" s="960">
        <v>54</v>
      </c>
      <c r="M1125" s="987">
        <v>10.78</v>
      </c>
      <c r="N1125" s="987">
        <v>2.16</v>
      </c>
      <c r="O1125" s="987">
        <f t="shared" si="291"/>
        <v>12.94</v>
      </c>
      <c r="P1125" s="987"/>
      <c r="Q1125" s="987"/>
      <c r="R1125" s="987"/>
      <c r="S1125" s="987"/>
      <c r="T1125" s="987"/>
      <c r="U1125" s="987"/>
      <c r="V1125" s="987"/>
      <c r="W1125" s="987"/>
      <c r="X1125" s="987"/>
      <c r="Y1125" s="987"/>
      <c r="Z1125" s="987">
        <f t="shared" si="292"/>
        <v>12.94</v>
      </c>
      <c r="AA1125" s="987"/>
      <c r="AB1125" s="987">
        <f t="shared" si="297"/>
        <v>10.78</v>
      </c>
      <c r="AC1125" s="987">
        <f t="shared" si="297"/>
        <v>0</v>
      </c>
      <c r="AD1125" s="987">
        <f t="shared" si="297"/>
        <v>0</v>
      </c>
      <c r="AE1125" s="987">
        <f t="shared" si="297"/>
        <v>0</v>
      </c>
      <c r="AF1125" s="987">
        <f t="shared" si="297"/>
        <v>0</v>
      </c>
      <c r="AG1125" s="987">
        <f t="shared" si="297"/>
        <v>0</v>
      </c>
      <c r="AH1125" s="987">
        <f t="shared" si="297"/>
        <v>0</v>
      </c>
      <c r="AI1125" s="987">
        <f t="shared" si="297"/>
        <v>0</v>
      </c>
      <c r="AJ1125" s="987">
        <f t="shared" si="297"/>
        <v>0</v>
      </c>
      <c r="AK1125" s="987">
        <f t="shared" si="297"/>
        <v>0</v>
      </c>
      <c r="AL1125" s="987">
        <f t="shared" si="298"/>
        <v>0</v>
      </c>
      <c r="AM1125" s="987">
        <f t="shared" si="298"/>
        <v>0</v>
      </c>
      <c r="AN1125" s="987">
        <f t="shared" si="298"/>
        <v>0</v>
      </c>
      <c r="AO1125" s="987">
        <f t="shared" si="298"/>
        <v>0</v>
      </c>
      <c r="AP1125" s="987">
        <f t="shared" si="298"/>
        <v>0</v>
      </c>
      <c r="AQ1125" s="987">
        <f t="shared" si="298"/>
        <v>0</v>
      </c>
      <c r="AR1125" s="987">
        <f t="shared" si="298"/>
        <v>0</v>
      </c>
    </row>
    <row r="1126" spans="2:44">
      <c r="B1126" s="948">
        <v>1021</v>
      </c>
      <c r="C1126" s="950" t="s">
        <v>3521</v>
      </c>
      <c r="D1126" s="951">
        <v>1073</v>
      </c>
      <c r="E1126" s="951" t="s">
        <v>3538</v>
      </c>
      <c r="F1126" s="948" t="s">
        <v>5576</v>
      </c>
      <c r="G1126" s="949">
        <v>45173</v>
      </c>
      <c r="H1126" s="948" t="s">
        <v>5577</v>
      </c>
      <c r="I1126" s="948" t="s">
        <v>5051</v>
      </c>
      <c r="J1126" s="948" t="s">
        <v>488</v>
      </c>
      <c r="K1126" s="948" t="s">
        <v>3557</v>
      </c>
      <c r="L1126" s="960">
        <v>54</v>
      </c>
      <c r="M1126" s="987">
        <v>36.67</v>
      </c>
      <c r="N1126" s="987">
        <v>7.33</v>
      </c>
      <c r="O1126" s="987">
        <f t="shared" si="291"/>
        <v>44</v>
      </c>
      <c r="P1126" s="987" t="s">
        <v>3405</v>
      </c>
      <c r="Q1126" s="987"/>
      <c r="R1126" s="987"/>
      <c r="S1126" s="987"/>
      <c r="T1126" s="987"/>
      <c r="U1126" s="987"/>
      <c r="V1126" s="987"/>
      <c r="W1126" s="987">
        <f t="shared" ref="W1126:W1141" si="299">O1126</f>
        <v>44</v>
      </c>
      <c r="X1126" s="987"/>
      <c r="Y1126" s="987"/>
      <c r="Z1126" s="987">
        <f t="shared" si="292"/>
        <v>0</v>
      </c>
      <c r="AA1126" s="987"/>
      <c r="AB1126" s="987">
        <f t="shared" si="297"/>
        <v>36.67</v>
      </c>
      <c r="AC1126" s="987">
        <f t="shared" si="297"/>
        <v>0</v>
      </c>
      <c r="AD1126" s="987">
        <f t="shared" si="297"/>
        <v>0</v>
      </c>
      <c r="AE1126" s="987">
        <f t="shared" si="297"/>
        <v>0</v>
      </c>
      <c r="AF1126" s="987">
        <f t="shared" si="297"/>
        <v>0</v>
      </c>
      <c r="AG1126" s="987">
        <f t="shared" si="297"/>
        <v>0</v>
      </c>
      <c r="AH1126" s="987">
        <f t="shared" si="297"/>
        <v>0</v>
      </c>
      <c r="AI1126" s="987">
        <f t="shared" si="297"/>
        <v>0</v>
      </c>
      <c r="AJ1126" s="987">
        <f t="shared" si="297"/>
        <v>0</v>
      </c>
      <c r="AK1126" s="987">
        <f t="shared" si="297"/>
        <v>0</v>
      </c>
      <c r="AL1126" s="987">
        <f t="shared" si="298"/>
        <v>0</v>
      </c>
      <c r="AM1126" s="987">
        <f t="shared" si="298"/>
        <v>0</v>
      </c>
      <c r="AN1126" s="987">
        <f t="shared" si="298"/>
        <v>0</v>
      </c>
      <c r="AO1126" s="987">
        <f t="shared" si="298"/>
        <v>0</v>
      </c>
      <c r="AP1126" s="987">
        <f t="shared" si="298"/>
        <v>0</v>
      </c>
      <c r="AQ1126" s="987">
        <f t="shared" si="298"/>
        <v>0</v>
      </c>
      <c r="AR1126" s="987">
        <f t="shared" si="298"/>
        <v>0</v>
      </c>
    </row>
    <row r="1127" spans="2:44">
      <c r="B1127" s="948">
        <v>1022</v>
      </c>
      <c r="C1127" s="950" t="s">
        <v>3521</v>
      </c>
      <c r="D1127" s="951">
        <v>1074</v>
      </c>
      <c r="E1127" s="951" t="s">
        <v>3538</v>
      </c>
      <c r="F1127" s="948" t="s">
        <v>5578</v>
      </c>
      <c r="G1127" s="949">
        <v>45174</v>
      </c>
      <c r="H1127" s="948" t="s">
        <v>5579</v>
      </c>
      <c r="I1127" s="948" t="s">
        <v>5051</v>
      </c>
      <c r="J1127" s="948" t="s">
        <v>488</v>
      </c>
      <c r="K1127" s="948" t="s">
        <v>3557</v>
      </c>
      <c r="L1127" s="960">
        <v>54</v>
      </c>
      <c r="M1127" s="987">
        <v>49.92</v>
      </c>
      <c r="N1127" s="987">
        <v>9.98</v>
      </c>
      <c r="O1127" s="987">
        <f t="shared" si="291"/>
        <v>59.900000000000006</v>
      </c>
      <c r="P1127" s="987" t="s">
        <v>3405</v>
      </c>
      <c r="Q1127" s="987"/>
      <c r="R1127" s="987"/>
      <c r="S1127" s="987"/>
      <c r="T1127" s="987"/>
      <c r="U1127" s="987"/>
      <c r="V1127" s="987"/>
      <c r="W1127" s="987">
        <f t="shared" si="299"/>
        <v>59.900000000000006</v>
      </c>
      <c r="X1127" s="987"/>
      <c r="Y1127" s="987"/>
      <c r="Z1127" s="987">
        <f t="shared" si="292"/>
        <v>0</v>
      </c>
      <c r="AA1127" s="987"/>
      <c r="AB1127" s="987">
        <f t="shared" si="297"/>
        <v>49.92</v>
      </c>
      <c r="AC1127" s="987">
        <f t="shared" si="297"/>
        <v>0</v>
      </c>
      <c r="AD1127" s="987">
        <f t="shared" si="297"/>
        <v>0</v>
      </c>
      <c r="AE1127" s="987">
        <f t="shared" si="297"/>
        <v>0</v>
      </c>
      <c r="AF1127" s="987">
        <f t="shared" si="297"/>
        <v>0</v>
      </c>
      <c r="AG1127" s="987">
        <f t="shared" si="297"/>
        <v>0</v>
      </c>
      <c r="AH1127" s="987">
        <f t="shared" si="297"/>
        <v>0</v>
      </c>
      <c r="AI1127" s="987">
        <f t="shared" si="297"/>
        <v>0</v>
      </c>
      <c r="AJ1127" s="987">
        <f t="shared" si="297"/>
        <v>0</v>
      </c>
      <c r="AK1127" s="987">
        <f t="shared" si="297"/>
        <v>0</v>
      </c>
      <c r="AL1127" s="987">
        <f t="shared" si="298"/>
        <v>0</v>
      </c>
      <c r="AM1127" s="987">
        <f t="shared" si="298"/>
        <v>0</v>
      </c>
      <c r="AN1127" s="987">
        <f t="shared" si="298"/>
        <v>0</v>
      </c>
      <c r="AO1127" s="987">
        <f t="shared" si="298"/>
        <v>0</v>
      </c>
      <c r="AP1127" s="987">
        <f t="shared" si="298"/>
        <v>0</v>
      </c>
      <c r="AQ1127" s="987">
        <f t="shared" si="298"/>
        <v>0</v>
      </c>
      <c r="AR1127" s="987">
        <f t="shared" si="298"/>
        <v>0</v>
      </c>
    </row>
    <row r="1128" spans="2:44">
      <c r="B1128" s="948">
        <v>1023</v>
      </c>
      <c r="C1128" s="950" t="s">
        <v>3521</v>
      </c>
      <c r="D1128" s="951">
        <v>1075</v>
      </c>
      <c r="E1128" s="951" t="s">
        <v>3538</v>
      </c>
      <c r="F1128" s="948" t="s">
        <v>5580</v>
      </c>
      <c r="G1128" s="949">
        <v>45175</v>
      </c>
      <c r="H1128" s="948" t="s">
        <v>5581</v>
      </c>
      <c r="I1128" s="948" t="s">
        <v>5051</v>
      </c>
      <c r="J1128" s="948" t="s">
        <v>488</v>
      </c>
      <c r="K1128" s="948" t="s">
        <v>3557</v>
      </c>
      <c r="L1128" s="960">
        <v>54</v>
      </c>
      <c r="M1128" s="987">
        <v>21.81</v>
      </c>
      <c r="N1128" s="987">
        <v>4.3600000000000003</v>
      </c>
      <c r="O1128" s="987">
        <f t="shared" si="291"/>
        <v>26.169999999999998</v>
      </c>
      <c r="P1128" s="987" t="s">
        <v>3405</v>
      </c>
      <c r="Q1128" s="987"/>
      <c r="R1128" s="987"/>
      <c r="S1128" s="987"/>
      <c r="T1128" s="987"/>
      <c r="U1128" s="987"/>
      <c r="V1128" s="987"/>
      <c r="W1128" s="987">
        <f t="shared" si="299"/>
        <v>26.169999999999998</v>
      </c>
      <c r="X1128" s="987"/>
      <c r="Y1128" s="987"/>
      <c r="Z1128" s="987">
        <f t="shared" si="292"/>
        <v>0</v>
      </c>
      <c r="AA1128" s="987"/>
      <c r="AB1128" s="987">
        <f t="shared" ref="AB1128:AK1137" si="300">IF(AB$6-$L1128=0,$M1128,0)</f>
        <v>21.81</v>
      </c>
      <c r="AC1128" s="987">
        <f t="shared" si="300"/>
        <v>0</v>
      </c>
      <c r="AD1128" s="987">
        <f t="shared" si="300"/>
        <v>0</v>
      </c>
      <c r="AE1128" s="987">
        <f t="shared" si="300"/>
        <v>0</v>
      </c>
      <c r="AF1128" s="987">
        <f t="shared" si="300"/>
        <v>0</v>
      </c>
      <c r="AG1128" s="987">
        <f t="shared" si="300"/>
        <v>0</v>
      </c>
      <c r="AH1128" s="987">
        <f t="shared" si="300"/>
        <v>0</v>
      </c>
      <c r="AI1128" s="987">
        <f t="shared" si="300"/>
        <v>0</v>
      </c>
      <c r="AJ1128" s="987">
        <f t="shared" si="300"/>
        <v>0</v>
      </c>
      <c r="AK1128" s="987">
        <f t="shared" si="300"/>
        <v>0</v>
      </c>
      <c r="AL1128" s="987">
        <f t="shared" ref="AL1128:AR1137" si="301">IF(AL$6-$L1128=0,$M1128,0)</f>
        <v>0</v>
      </c>
      <c r="AM1128" s="987">
        <f t="shared" si="301"/>
        <v>0</v>
      </c>
      <c r="AN1128" s="987">
        <f t="shared" si="301"/>
        <v>0</v>
      </c>
      <c r="AO1128" s="987">
        <f t="shared" si="301"/>
        <v>0</v>
      </c>
      <c r="AP1128" s="987">
        <f t="shared" si="301"/>
        <v>0</v>
      </c>
      <c r="AQ1128" s="987">
        <f t="shared" si="301"/>
        <v>0</v>
      </c>
      <c r="AR1128" s="987">
        <f t="shared" si="301"/>
        <v>0</v>
      </c>
    </row>
    <row r="1129" spans="2:44">
      <c r="B1129" s="948">
        <v>1024</v>
      </c>
      <c r="C1129" s="950" t="s">
        <v>3521</v>
      </c>
      <c r="D1129" s="951">
        <v>1076</v>
      </c>
      <c r="E1129" s="951" t="s">
        <v>3538</v>
      </c>
      <c r="F1129" s="948" t="s">
        <v>5582</v>
      </c>
      <c r="G1129" s="949">
        <v>45176</v>
      </c>
      <c r="H1129" s="948" t="s">
        <v>5583</v>
      </c>
      <c r="I1129" s="948" t="s">
        <v>5051</v>
      </c>
      <c r="J1129" s="948" t="s">
        <v>488</v>
      </c>
      <c r="K1129" s="948" t="s">
        <v>3557</v>
      </c>
      <c r="L1129" s="960">
        <v>54</v>
      </c>
      <c r="M1129" s="987">
        <v>19.77</v>
      </c>
      <c r="N1129" s="987">
        <v>3.95</v>
      </c>
      <c r="O1129" s="987">
        <f t="shared" si="291"/>
        <v>23.72</v>
      </c>
      <c r="P1129" s="987" t="s">
        <v>3405</v>
      </c>
      <c r="Q1129" s="987"/>
      <c r="R1129" s="987"/>
      <c r="S1129" s="987"/>
      <c r="T1129" s="987"/>
      <c r="U1129" s="987"/>
      <c r="V1129" s="987"/>
      <c r="W1129" s="987">
        <f t="shared" si="299"/>
        <v>23.72</v>
      </c>
      <c r="X1129" s="987"/>
      <c r="Y1129" s="987"/>
      <c r="Z1129" s="987">
        <f t="shared" si="292"/>
        <v>0</v>
      </c>
      <c r="AA1129" s="987"/>
      <c r="AB1129" s="987">
        <f t="shared" si="300"/>
        <v>19.77</v>
      </c>
      <c r="AC1129" s="987">
        <f t="shared" si="300"/>
        <v>0</v>
      </c>
      <c r="AD1129" s="987">
        <f t="shared" si="300"/>
        <v>0</v>
      </c>
      <c r="AE1129" s="987">
        <f t="shared" si="300"/>
        <v>0</v>
      </c>
      <c r="AF1129" s="987">
        <f t="shared" si="300"/>
        <v>0</v>
      </c>
      <c r="AG1129" s="987">
        <f t="shared" si="300"/>
        <v>0</v>
      </c>
      <c r="AH1129" s="987">
        <f t="shared" si="300"/>
        <v>0</v>
      </c>
      <c r="AI1129" s="987">
        <f t="shared" si="300"/>
        <v>0</v>
      </c>
      <c r="AJ1129" s="987">
        <f t="shared" si="300"/>
        <v>0</v>
      </c>
      <c r="AK1129" s="987">
        <f t="shared" si="300"/>
        <v>0</v>
      </c>
      <c r="AL1129" s="987">
        <f t="shared" si="301"/>
        <v>0</v>
      </c>
      <c r="AM1129" s="987">
        <f t="shared" si="301"/>
        <v>0</v>
      </c>
      <c r="AN1129" s="987">
        <f t="shared" si="301"/>
        <v>0</v>
      </c>
      <c r="AO1129" s="987">
        <f t="shared" si="301"/>
        <v>0</v>
      </c>
      <c r="AP1129" s="987">
        <f t="shared" si="301"/>
        <v>0</v>
      </c>
      <c r="AQ1129" s="987">
        <f t="shared" si="301"/>
        <v>0</v>
      </c>
      <c r="AR1129" s="987">
        <f t="shared" si="301"/>
        <v>0</v>
      </c>
    </row>
    <row r="1130" spans="2:44">
      <c r="B1130" s="948">
        <v>1025</v>
      </c>
      <c r="C1130" s="950" t="s">
        <v>3521</v>
      </c>
      <c r="D1130" s="951">
        <v>1077</v>
      </c>
      <c r="E1130" s="951" t="s">
        <v>3538</v>
      </c>
      <c r="F1130" s="948" t="s">
        <v>5584</v>
      </c>
      <c r="G1130" s="949">
        <v>45177</v>
      </c>
      <c r="H1130" s="948" t="s">
        <v>5585</v>
      </c>
      <c r="I1130" s="948" t="s">
        <v>5051</v>
      </c>
      <c r="J1130" s="948" t="s">
        <v>488</v>
      </c>
      <c r="K1130" s="948" t="s">
        <v>3557</v>
      </c>
      <c r="L1130" s="960">
        <v>54</v>
      </c>
      <c r="M1130" s="987">
        <v>17.690000000000001</v>
      </c>
      <c r="N1130" s="987">
        <v>3.54</v>
      </c>
      <c r="O1130" s="987">
        <f t="shared" si="291"/>
        <v>21.23</v>
      </c>
      <c r="P1130" s="987" t="s">
        <v>3405</v>
      </c>
      <c r="Q1130" s="987"/>
      <c r="R1130" s="987"/>
      <c r="S1130" s="987"/>
      <c r="T1130" s="987"/>
      <c r="U1130" s="987"/>
      <c r="V1130" s="987"/>
      <c r="W1130" s="987">
        <f t="shared" si="299"/>
        <v>21.23</v>
      </c>
      <c r="X1130" s="987"/>
      <c r="Y1130" s="987"/>
      <c r="Z1130" s="987">
        <f t="shared" si="292"/>
        <v>0</v>
      </c>
      <c r="AA1130" s="987"/>
      <c r="AB1130" s="987">
        <f t="shared" si="300"/>
        <v>17.690000000000001</v>
      </c>
      <c r="AC1130" s="987">
        <f t="shared" si="300"/>
        <v>0</v>
      </c>
      <c r="AD1130" s="987">
        <f t="shared" si="300"/>
        <v>0</v>
      </c>
      <c r="AE1130" s="987">
        <f t="shared" si="300"/>
        <v>0</v>
      </c>
      <c r="AF1130" s="987">
        <f t="shared" si="300"/>
        <v>0</v>
      </c>
      <c r="AG1130" s="987">
        <f t="shared" si="300"/>
        <v>0</v>
      </c>
      <c r="AH1130" s="987">
        <f t="shared" si="300"/>
        <v>0</v>
      </c>
      <c r="AI1130" s="987">
        <f t="shared" si="300"/>
        <v>0</v>
      </c>
      <c r="AJ1130" s="987">
        <f t="shared" si="300"/>
        <v>0</v>
      </c>
      <c r="AK1130" s="987">
        <f t="shared" si="300"/>
        <v>0</v>
      </c>
      <c r="AL1130" s="987">
        <f t="shared" si="301"/>
        <v>0</v>
      </c>
      <c r="AM1130" s="987">
        <f t="shared" si="301"/>
        <v>0</v>
      </c>
      <c r="AN1130" s="987">
        <f t="shared" si="301"/>
        <v>0</v>
      </c>
      <c r="AO1130" s="987">
        <f t="shared" si="301"/>
        <v>0</v>
      </c>
      <c r="AP1130" s="987">
        <f t="shared" si="301"/>
        <v>0</v>
      </c>
      <c r="AQ1130" s="987">
        <f t="shared" si="301"/>
        <v>0</v>
      </c>
      <c r="AR1130" s="987">
        <f t="shared" si="301"/>
        <v>0</v>
      </c>
    </row>
    <row r="1131" spans="2:44">
      <c r="B1131" s="948">
        <v>1026</v>
      </c>
      <c r="C1131" s="950" t="s">
        <v>3521</v>
      </c>
      <c r="D1131" s="951">
        <v>1078</v>
      </c>
      <c r="E1131" s="951" t="s">
        <v>3538</v>
      </c>
      <c r="F1131" s="948" t="s">
        <v>5586</v>
      </c>
      <c r="G1131" s="949">
        <v>45177</v>
      </c>
      <c r="H1131" s="948" t="s">
        <v>5587</v>
      </c>
      <c r="I1131" s="948" t="s">
        <v>5051</v>
      </c>
      <c r="J1131" s="948" t="s">
        <v>488</v>
      </c>
      <c r="K1131" s="948" t="s">
        <v>3557</v>
      </c>
      <c r="L1131" s="960">
        <v>54</v>
      </c>
      <c r="M1131" s="987">
        <v>17.690000000000001</v>
      </c>
      <c r="N1131" s="987">
        <v>3.54</v>
      </c>
      <c r="O1131" s="987">
        <f t="shared" si="291"/>
        <v>21.23</v>
      </c>
      <c r="P1131" s="987" t="s">
        <v>3406</v>
      </c>
      <c r="Q1131" s="987"/>
      <c r="R1131" s="987"/>
      <c r="S1131" s="987"/>
      <c r="T1131" s="987"/>
      <c r="U1131" s="987"/>
      <c r="V1131" s="987"/>
      <c r="W1131" s="987">
        <f t="shared" si="299"/>
        <v>21.23</v>
      </c>
      <c r="X1131" s="987"/>
      <c r="Y1131" s="987"/>
      <c r="Z1131" s="987">
        <f t="shared" si="292"/>
        <v>0</v>
      </c>
      <c r="AA1131" s="987"/>
      <c r="AB1131" s="987">
        <f t="shared" si="300"/>
        <v>17.690000000000001</v>
      </c>
      <c r="AC1131" s="987">
        <f t="shared" si="300"/>
        <v>0</v>
      </c>
      <c r="AD1131" s="987">
        <f t="shared" si="300"/>
        <v>0</v>
      </c>
      <c r="AE1131" s="987">
        <f t="shared" si="300"/>
        <v>0</v>
      </c>
      <c r="AF1131" s="987">
        <f t="shared" si="300"/>
        <v>0</v>
      </c>
      <c r="AG1131" s="987">
        <f t="shared" si="300"/>
        <v>0</v>
      </c>
      <c r="AH1131" s="987">
        <f t="shared" si="300"/>
        <v>0</v>
      </c>
      <c r="AI1131" s="987">
        <f t="shared" si="300"/>
        <v>0</v>
      </c>
      <c r="AJ1131" s="987">
        <f t="shared" si="300"/>
        <v>0</v>
      </c>
      <c r="AK1131" s="987">
        <f t="shared" si="300"/>
        <v>0</v>
      </c>
      <c r="AL1131" s="987">
        <f t="shared" si="301"/>
        <v>0</v>
      </c>
      <c r="AM1131" s="987">
        <f t="shared" si="301"/>
        <v>0</v>
      </c>
      <c r="AN1131" s="987">
        <f t="shared" si="301"/>
        <v>0</v>
      </c>
      <c r="AO1131" s="987">
        <f t="shared" si="301"/>
        <v>0</v>
      </c>
      <c r="AP1131" s="987">
        <f t="shared" si="301"/>
        <v>0</v>
      </c>
      <c r="AQ1131" s="987">
        <f t="shared" si="301"/>
        <v>0</v>
      </c>
      <c r="AR1131" s="987">
        <f t="shared" si="301"/>
        <v>0</v>
      </c>
    </row>
    <row r="1132" spans="2:44">
      <c r="B1132" s="948">
        <v>1027</v>
      </c>
      <c r="C1132" s="950" t="s">
        <v>3521</v>
      </c>
      <c r="D1132" s="951">
        <v>1079</v>
      </c>
      <c r="E1132" s="951" t="s">
        <v>3538</v>
      </c>
      <c r="F1132" s="948" t="s">
        <v>5588</v>
      </c>
      <c r="G1132" s="949">
        <v>45177</v>
      </c>
      <c r="H1132" s="948" t="s">
        <v>5589</v>
      </c>
      <c r="I1132" s="948" t="s">
        <v>5051</v>
      </c>
      <c r="J1132" s="948" t="s">
        <v>488</v>
      </c>
      <c r="K1132" s="948" t="s">
        <v>3557</v>
      </c>
      <c r="L1132" s="960">
        <v>54</v>
      </c>
      <c r="M1132" s="987">
        <v>14.469999999999999</v>
      </c>
      <c r="N1132" s="987">
        <v>2.8899999999999997</v>
      </c>
      <c r="O1132" s="987">
        <f t="shared" si="291"/>
        <v>17.36</v>
      </c>
      <c r="P1132" s="987" t="s">
        <v>3406</v>
      </c>
      <c r="Q1132" s="987"/>
      <c r="R1132" s="987"/>
      <c r="S1132" s="987"/>
      <c r="T1132" s="987"/>
      <c r="U1132" s="987"/>
      <c r="V1132" s="987"/>
      <c r="W1132" s="987">
        <f t="shared" si="299"/>
        <v>17.36</v>
      </c>
      <c r="X1132" s="987"/>
      <c r="Y1132" s="987"/>
      <c r="Z1132" s="987">
        <f t="shared" si="292"/>
        <v>0</v>
      </c>
      <c r="AA1132" s="987"/>
      <c r="AB1132" s="987">
        <f t="shared" si="300"/>
        <v>14.469999999999999</v>
      </c>
      <c r="AC1132" s="987">
        <f t="shared" si="300"/>
        <v>0</v>
      </c>
      <c r="AD1132" s="987">
        <f t="shared" si="300"/>
        <v>0</v>
      </c>
      <c r="AE1132" s="987">
        <f t="shared" si="300"/>
        <v>0</v>
      </c>
      <c r="AF1132" s="987">
        <f t="shared" si="300"/>
        <v>0</v>
      </c>
      <c r="AG1132" s="987">
        <f t="shared" si="300"/>
        <v>0</v>
      </c>
      <c r="AH1132" s="987">
        <f t="shared" si="300"/>
        <v>0</v>
      </c>
      <c r="AI1132" s="987">
        <f t="shared" si="300"/>
        <v>0</v>
      </c>
      <c r="AJ1132" s="987">
        <f t="shared" si="300"/>
        <v>0</v>
      </c>
      <c r="AK1132" s="987">
        <f t="shared" si="300"/>
        <v>0</v>
      </c>
      <c r="AL1132" s="987">
        <f t="shared" si="301"/>
        <v>0</v>
      </c>
      <c r="AM1132" s="987">
        <f t="shared" si="301"/>
        <v>0</v>
      </c>
      <c r="AN1132" s="987">
        <f t="shared" si="301"/>
        <v>0</v>
      </c>
      <c r="AO1132" s="987">
        <f t="shared" si="301"/>
        <v>0</v>
      </c>
      <c r="AP1132" s="987">
        <f t="shared" si="301"/>
        <v>0</v>
      </c>
      <c r="AQ1132" s="987">
        <f t="shared" si="301"/>
        <v>0</v>
      </c>
      <c r="AR1132" s="987">
        <f t="shared" si="301"/>
        <v>0</v>
      </c>
    </row>
    <row r="1133" spans="2:44">
      <c r="B1133" s="948">
        <v>1028</v>
      </c>
      <c r="C1133" s="950" t="s">
        <v>3521</v>
      </c>
      <c r="D1133" s="951">
        <v>1080</v>
      </c>
      <c r="E1133" s="951" t="s">
        <v>3538</v>
      </c>
      <c r="F1133" s="948" t="s">
        <v>5590</v>
      </c>
      <c r="G1133" s="949">
        <v>45177</v>
      </c>
      <c r="H1133" s="948" t="s">
        <v>5591</v>
      </c>
      <c r="I1133" s="948" t="s">
        <v>5051</v>
      </c>
      <c r="J1133" s="948" t="s">
        <v>488</v>
      </c>
      <c r="K1133" s="948" t="s">
        <v>3557</v>
      </c>
      <c r="L1133" s="960">
        <v>54</v>
      </c>
      <c r="M1133" s="987">
        <v>22.3</v>
      </c>
      <c r="N1133" s="987">
        <v>4.46</v>
      </c>
      <c r="O1133" s="987">
        <f t="shared" si="291"/>
        <v>26.76</v>
      </c>
      <c r="P1133" s="987" t="s">
        <v>3406</v>
      </c>
      <c r="Q1133" s="987"/>
      <c r="R1133" s="987"/>
      <c r="S1133" s="987"/>
      <c r="T1133" s="987"/>
      <c r="U1133" s="987"/>
      <c r="V1133" s="987"/>
      <c r="W1133" s="987">
        <f t="shared" si="299"/>
        <v>26.76</v>
      </c>
      <c r="X1133" s="987"/>
      <c r="Y1133" s="987"/>
      <c r="Z1133" s="987">
        <f t="shared" si="292"/>
        <v>0</v>
      </c>
      <c r="AA1133" s="987"/>
      <c r="AB1133" s="987">
        <f t="shared" si="300"/>
        <v>22.3</v>
      </c>
      <c r="AC1133" s="987">
        <f t="shared" si="300"/>
        <v>0</v>
      </c>
      <c r="AD1133" s="987">
        <f t="shared" si="300"/>
        <v>0</v>
      </c>
      <c r="AE1133" s="987">
        <f t="shared" si="300"/>
        <v>0</v>
      </c>
      <c r="AF1133" s="987">
        <f t="shared" si="300"/>
        <v>0</v>
      </c>
      <c r="AG1133" s="987">
        <f t="shared" si="300"/>
        <v>0</v>
      </c>
      <c r="AH1133" s="987">
        <f t="shared" si="300"/>
        <v>0</v>
      </c>
      <c r="AI1133" s="987">
        <f t="shared" si="300"/>
        <v>0</v>
      </c>
      <c r="AJ1133" s="987">
        <f t="shared" si="300"/>
        <v>0</v>
      </c>
      <c r="AK1133" s="987">
        <f t="shared" si="300"/>
        <v>0</v>
      </c>
      <c r="AL1133" s="987">
        <f t="shared" si="301"/>
        <v>0</v>
      </c>
      <c r="AM1133" s="987">
        <f t="shared" si="301"/>
        <v>0</v>
      </c>
      <c r="AN1133" s="987">
        <f t="shared" si="301"/>
        <v>0</v>
      </c>
      <c r="AO1133" s="987">
        <f t="shared" si="301"/>
        <v>0</v>
      </c>
      <c r="AP1133" s="987">
        <f t="shared" si="301"/>
        <v>0</v>
      </c>
      <c r="AQ1133" s="987">
        <f t="shared" si="301"/>
        <v>0</v>
      </c>
      <c r="AR1133" s="987">
        <f t="shared" si="301"/>
        <v>0</v>
      </c>
    </row>
    <row r="1134" spans="2:44">
      <c r="B1134" s="948">
        <v>1029</v>
      </c>
      <c r="C1134" s="950" t="s">
        <v>3521</v>
      </c>
      <c r="D1134" s="951">
        <v>1081</v>
      </c>
      <c r="E1134" s="951" t="s">
        <v>4314</v>
      </c>
      <c r="F1134" s="948" t="s">
        <v>5592</v>
      </c>
      <c r="G1134" s="949">
        <v>45218</v>
      </c>
      <c r="H1134" s="948" t="s">
        <v>5593</v>
      </c>
      <c r="I1134" s="948" t="s">
        <v>5051</v>
      </c>
      <c r="J1134" s="948" t="s">
        <v>488</v>
      </c>
      <c r="K1134" s="948" t="s">
        <v>3557</v>
      </c>
      <c r="L1134" s="960">
        <v>54</v>
      </c>
      <c r="M1134" s="987">
        <v>-23.32</v>
      </c>
      <c r="N1134" s="987">
        <v>-4.66</v>
      </c>
      <c r="O1134" s="987">
        <f t="shared" si="291"/>
        <v>-27.98</v>
      </c>
      <c r="P1134" s="987" t="s">
        <v>3414</v>
      </c>
      <c r="Q1134" s="987"/>
      <c r="R1134" s="987"/>
      <c r="S1134" s="987"/>
      <c r="T1134" s="987"/>
      <c r="U1134" s="987"/>
      <c r="V1134" s="987"/>
      <c r="W1134" s="987">
        <f t="shared" si="299"/>
        <v>-27.98</v>
      </c>
      <c r="X1134" s="987"/>
      <c r="Y1134" s="987"/>
      <c r="Z1134" s="987">
        <f t="shared" si="292"/>
        <v>0</v>
      </c>
      <c r="AA1134" s="987"/>
      <c r="AB1134" s="987">
        <f t="shared" si="300"/>
        <v>-23.32</v>
      </c>
      <c r="AC1134" s="987">
        <f t="shared" si="300"/>
        <v>0</v>
      </c>
      <c r="AD1134" s="987">
        <f t="shared" si="300"/>
        <v>0</v>
      </c>
      <c r="AE1134" s="987">
        <f t="shared" si="300"/>
        <v>0</v>
      </c>
      <c r="AF1134" s="987">
        <f t="shared" si="300"/>
        <v>0</v>
      </c>
      <c r="AG1134" s="987">
        <f t="shared" si="300"/>
        <v>0</v>
      </c>
      <c r="AH1134" s="987">
        <f t="shared" si="300"/>
        <v>0</v>
      </c>
      <c r="AI1134" s="987">
        <f t="shared" si="300"/>
        <v>0</v>
      </c>
      <c r="AJ1134" s="987">
        <f t="shared" si="300"/>
        <v>0</v>
      </c>
      <c r="AK1134" s="987">
        <f t="shared" si="300"/>
        <v>0</v>
      </c>
      <c r="AL1134" s="987">
        <f t="shared" si="301"/>
        <v>0</v>
      </c>
      <c r="AM1134" s="987">
        <f t="shared" si="301"/>
        <v>0</v>
      </c>
      <c r="AN1134" s="987">
        <f t="shared" si="301"/>
        <v>0</v>
      </c>
      <c r="AO1134" s="987">
        <f t="shared" si="301"/>
        <v>0</v>
      </c>
      <c r="AP1134" s="987">
        <f t="shared" si="301"/>
        <v>0</v>
      </c>
      <c r="AQ1134" s="987">
        <f t="shared" si="301"/>
        <v>0</v>
      </c>
      <c r="AR1134" s="987">
        <f t="shared" si="301"/>
        <v>0</v>
      </c>
    </row>
    <row r="1135" spans="2:44">
      <c r="B1135" s="948">
        <v>1030</v>
      </c>
      <c r="C1135" s="950" t="s">
        <v>3521</v>
      </c>
      <c r="D1135" s="951">
        <v>1082</v>
      </c>
      <c r="E1135" s="951" t="s">
        <v>4314</v>
      </c>
      <c r="F1135" s="948" t="s">
        <v>5594</v>
      </c>
      <c r="G1135" s="949">
        <v>45229</v>
      </c>
      <c r="H1135" s="948" t="s">
        <v>5595</v>
      </c>
      <c r="I1135" s="948" t="s">
        <v>5051</v>
      </c>
      <c r="J1135" s="948" t="s">
        <v>488</v>
      </c>
      <c r="K1135" s="948" t="s">
        <v>3557</v>
      </c>
      <c r="L1135" s="960">
        <v>54</v>
      </c>
      <c r="M1135" s="987">
        <v>-105.38</v>
      </c>
      <c r="N1135" s="987">
        <v>-21.080000000000002</v>
      </c>
      <c r="O1135" s="987">
        <f t="shared" si="291"/>
        <v>-126.46</v>
      </c>
      <c r="P1135" s="987" t="s">
        <v>3415</v>
      </c>
      <c r="Q1135" s="987"/>
      <c r="R1135" s="987"/>
      <c r="S1135" s="987"/>
      <c r="T1135" s="987"/>
      <c r="U1135" s="987"/>
      <c r="V1135" s="987"/>
      <c r="W1135" s="987">
        <f t="shared" si="299"/>
        <v>-126.46</v>
      </c>
      <c r="X1135" s="987"/>
      <c r="Y1135" s="987"/>
      <c r="Z1135" s="987">
        <f t="shared" si="292"/>
        <v>0</v>
      </c>
      <c r="AA1135" s="987"/>
      <c r="AB1135" s="987">
        <f t="shared" si="300"/>
        <v>-105.38</v>
      </c>
      <c r="AC1135" s="987">
        <f t="shared" si="300"/>
        <v>0</v>
      </c>
      <c r="AD1135" s="987">
        <f t="shared" si="300"/>
        <v>0</v>
      </c>
      <c r="AE1135" s="987">
        <f t="shared" si="300"/>
        <v>0</v>
      </c>
      <c r="AF1135" s="987">
        <f t="shared" si="300"/>
        <v>0</v>
      </c>
      <c r="AG1135" s="987">
        <f t="shared" si="300"/>
        <v>0</v>
      </c>
      <c r="AH1135" s="987">
        <f t="shared" si="300"/>
        <v>0</v>
      </c>
      <c r="AI1135" s="987">
        <f t="shared" si="300"/>
        <v>0</v>
      </c>
      <c r="AJ1135" s="987">
        <f t="shared" si="300"/>
        <v>0</v>
      </c>
      <c r="AK1135" s="987">
        <f t="shared" si="300"/>
        <v>0</v>
      </c>
      <c r="AL1135" s="987">
        <f t="shared" si="301"/>
        <v>0</v>
      </c>
      <c r="AM1135" s="987">
        <f t="shared" si="301"/>
        <v>0</v>
      </c>
      <c r="AN1135" s="987">
        <f t="shared" si="301"/>
        <v>0</v>
      </c>
      <c r="AO1135" s="987">
        <f t="shared" si="301"/>
        <v>0</v>
      </c>
      <c r="AP1135" s="987">
        <f t="shared" si="301"/>
        <v>0</v>
      </c>
      <c r="AQ1135" s="987">
        <f t="shared" si="301"/>
        <v>0</v>
      </c>
      <c r="AR1135" s="987">
        <f t="shared" si="301"/>
        <v>0</v>
      </c>
    </row>
    <row r="1136" spans="2:44">
      <c r="B1136" s="948">
        <v>1031</v>
      </c>
      <c r="C1136" s="950" t="s">
        <v>3521</v>
      </c>
      <c r="D1136" s="951">
        <v>1083</v>
      </c>
      <c r="E1136" s="951" t="s">
        <v>4314</v>
      </c>
      <c r="F1136" s="948" t="s">
        <v>5596</v>
      </c>
      <c r="G1136" s="949">
        <v>45236</v>
      </c>
      <c r="H1136" s="948" t="s">
        <v>5597</v>
      </c>
      <c r="I1136" s="948" t="s">
        <v>5051</v>
      </c>
      <c r="J1136" s="948" t="s">
        <v>488</v>
      </c>
      <c r="K1136" s="948" t="s">
        <v>3557</v>
      </c>
      <c r="L1136" s="960">
        <v>54</v>
      </c>
      <c r="M1136" s="987">
        <v>-61.679999999999993</v>
      </c>
      <c r="N1136" s="987">
        <v>-12.34</v>
      </c>
      <c r="O1136" s="987">
        <f t="shared" si="291"/>
        <v>-74.02</v>
      </c>
      <c r="P1136" s="987" t="s">
        <v>3410</v>
      </c>
      <c r="Q1136" s="987"/>
      <c r="R1136" s="987"/>
      <c r="S1136" s="987"/>
      <c r="T1136" s="987"/>
      <c r="U1136" s="987"/>
      <c r="V1136" s="987"/>
      <c r="W1136" s="987">
        <f t="shared" si="299"/>
        <v>-74.02</v>
      </c>
      <c r="X1136" s="987"/>
      <c r="Y1136" s="987"/>
      <c r="Z1136" s="987">
        <f t="shared" si="292"/>
        <v>0</v>
      </c>
      <c r="AA1136" s="987"/>
      <c r="AB1136" s="987">
        <f t="shared" si="300"/>
        <v>-61.679999999999993</v>
      </c>
      <c r="AC1136" s="987">
        <f t="shared" si="300"/>
        <v>0</v>
      </c>
      <c r="AD1136" s="987">
        <f t="shared" si="300"/>
        <v>0</v>
      </c>
      <c r="AE1136" s="987">
        <f t="shared" si="300"/>
        <v>0</v>
      </c>
      <c r="AF1136" s="987">
        <f t="shared" si="300"/>
        <v>0</v>
      </c>
      <c r="AG1136" s="987">
        <f t="shared" si="300"/>
        <v>0</v>
      </c>
      <c r="AH1136" s="987">
        <f t="shared" si="300"/>
        <v>0</v>
      </c>
      <c r="AI1136" s="987">
        <f t="shared" si="300"/>
        <v>0</v>
      </c>
      <c r="AJ1136" s="987">
        <f t="shared" si="300"/>
        <v>0</v>
      </c>
      <c r="AK1136" s="987">
        <f t="shared" si="300"/>
        <v>0</v>
      </c>
      <c r="AL1136" s="987">
        <f t="shared" si="301"/>
        <v>0</v>
      </c>
      <c r="AM1136" s="987">
        <f t="shared" si="301"/>
        <v>0</v>
      </c>
      <c r="AN1136" s="987">
        <f t="shared" si="301"/>
        <v>0</v>
      </c>
      <c r="AO1136" s="987">
        <f t="shared" si="301"/>
        <v>0</v>
      </c>
      <c r="AP1136" s="987">
        <f t="shared" si="301"/>
        <v>0</v>
      </c>
      <c r="AQ1136" s="987">
        <f t="shared" si="301"/>
        <v>0</v>
      </c>
      <c r="AR1136" s="987">
        <f t="shared" si="301"/>
        <v>0</v>
      </c>
    </row>
    <row r="1137" spans="2:44">
      <c r="B1137" s="948">
        <v>1032</v>
      </c>
      <c r="C1137" s="950" t="s">
        <v>3521</v>
      </c>
      <c r="D1137" s="951">
        <v>1084</v>
      </c>
      <c r="E1137" s="951" t="s">
        <v>4314</v>
      </c>
      <c r="F1137" s="948" t="s">
        <v>5598</v>
      </c>
      <c r="G1137" s="949">
        <v>45236</v>
      </c>
      <c r="H1137" s="948" t="s">
        <v>5599</v>
      </c>
      <c r="I1137" s="948" t="s">
        <v>5051</v>
      </c>
      <c r="J1137" s="948" t="s">
        <v>488</v>
      </c>
      <c r="K1137" s="948" t="s">
        <v>3557</v>
      </c>
      <c r="L1137" s="960">
        <v>54</v>
      </c>
      <c r="M1137" s="987">
        <v>-13.1</v>
      </c>
      <c r="N1137" s="987">
        <v>-2.62</v>
      </c>
      <c r="O1137" s="987">
        <f t="shared" si="291"/>
        <v>-15.719999999999999</v>
      </c>
      <c r="P1137" s="987" t="s">
        <v>3410</v>
      </c>
      <c r="Q1137" s="987"/>
      <c r="R1137" s="987"/>
      <c r="S1137" s="987"/>
      <c r="T1137" s="987"/>
      <c r="U1137" s="987"/>
      <c r="V1137" s="987"/>
      <c r="W1137" s="987">
        <f t="shared" si="299"/>
        <v>-15.719999999999999</v>
      </c>
      <c r="X1137" s="987"/>
      <c r="Y1137" s="987"/>
      <c r="Z1137" s="987">
        <f t="shared" si="292"/>
        <v>0</v>
      </c>
      <c r="AA1137" s="987"/>
      <c r="AB1137" s="987">
        <f t="shared" si="300"/>
        <v>-13.1</v>
      </c>
      <c r="AC1137" s="987">
        <f t="shared" si="300"/>
        <v>0</v>
      </c>
      <c r="AD1137" s="987">
        <f t="shared" si="300"/>
        <v>0</v>
      </c>
      <c r="AE1137" s="987">
        <f t="shared" si="300"/>
        <v>0</v>
      </c>
      <c r="AF1137" s="987">
        <f t="shared" si="300"/>
        <v>0</v>
      </c>
      <c r="AG1137" s="987">
        <f t="shared" si="300"/>
        <v>0</v>
      </c>
      <c r="AH1137" s="987">
        <f t="shared" si="300"/>
        <v>0</v>
      </c>
      <c r="AI1137" s="987">
        <f t="shared" si="300"/>
        <v>0</v>
      </c>
      <c r="AJ1137" s="987">
        <f t="shared" si="300"/>
        <v>0</v>
      </c>
      <c r="AK1137" s="987">
        <f t="shared" si="300"/>
        <v>0</v>
      </c>
      <c r="AL1137" s="987">
        <f t="shared" si="301"/>
        <v>0</v>
      </c>
      <c r="AM1137" s="987">
        <f t="shared" si="301"/>
        <v>0</v>
      </c>
      <c r="AN1137" s="987">
        <f t="shared" si="301"/>
        <v>0</v>
      </c>
      <c r="AO1137" s="987">
        <f t="shared" si="301"/>
        <v>0</v>
      </c>
      <c r="AP1137" s="987">
        <f t="shared" si="301"/>
        <v>0</v>
      </c>
      <c r="AQ1137" s="987">
        <f t="shared" si="301"/>
        <v>0</v>
      </c>
      <c r="AR1137" s="987">
        <f t="shared" si="301"/>
        <v>0</v>
      </c>
    </row>
    <row r="1138" spans="2:44">
      <c r="B1138" s="948">
        <v>1033</v>
      </c>
      <c r="C1138" s="950" t="s">
        <v>3521</v>
      </c>
      <c r="D1138" s="951">
        <v>1085</v>
      </c>
      <c r="E1138" s="951" t="s">
        <v>4314</v>
      </c>
      <c r="F1138" s="948" t="s">
        <v>5600</v>
      </c>
      <c r="G1138" s="949">
        <v>45237</v>
      </c>
      <c r="H1138" s="948" t="s">
        <v>5601</v>
      </c>
      <c r="I1138" s="948" t="s">
        <v>5051</v>
      </c>
      <c r="J1138" s="948" t="s">
        <v>488</v>
      </c>
      <c r="K1138" s="948" t="s">
        <v>3557</v>
      </c>
      <c r="L1138" s="960">
        <v>54</v>
      </c>
      <c r="M1138" s="987">
        <v>-20.54</v>
      </c>
      <c r="N1138" s="987">
        <v>-4.1100000000000003</v>
      </c>
      <c r="O1138" s="987">
        <f t="shared" si="291"/>
        <v>-24.65</v>
      </c>
      <c r="P1138" s="987" t="s">
        <v>3410</v>
      </c>
      <c r="Q1138" s="987"/>
      <c r="R1138" s="987"/>
      <c r="S1138" s="987"/>
      <c r="T1138" s="987"/>
      <c r="U1138" s="987"/>
      <c r="V1138" s="987"/>
      <c r="W1138" s="987">
        <f t="shared" si="299"/>
        <v>-24.65</v>
      </c>
      <c r="X1138" s="987"/>
      <c r="Y1138" s="987"/>
      <c r="Z1138" s="987">
        <f t="shared" si="292"/>
        <v>0</v>
      </c>
      <c r="AA1138" s="987"/>
      <c r="AB1138" s="987">
        <f t="shared" ref="AB1138:AK1147" si="302">IF(AB$6-$L1138=0,$M1138,0)</f>
        <v>-20.54</v>
      </c>
      <c r="AC1138" s="987">
        <f t="shared" si="302"/>
        <v>0</v>
      </c>
      <c r="AD1138" s="987">
        <f t="shared" si="302"/>
        <v>0</v>
      </c>
      <c r="AE1138" s="987">
        <f t="shared" si="302"/>
        <v>0</v>
      </c>
      <c r="AF1138" s="987">
        <f t="shared" si="302"/>
        <v>0</v>
      </c>
      <c r="AG1138" s="987">
        <f t="shared" si="302"/>
        <v>0</v>
      </c>
      <c r="AH1138" s="987">
        <f t="shared" si="302"/>
        <v>0</v>
      </c>
      <c r="AI1138" s="987">
        <f t="shared" si="302"/>
        <v>0</v>
      </c>
      <c r="AJ1138" s="987">
        <f t="shared" si="302"/>
        <v>0</v>
      </c>
      <c r="AK1138" s="987">
        <f t="shared" si="302"/>
        <v>0</v>
      </c>
      <c r="AL1138" s="987">
        <f t="shared" ref="AL1138:AR1147" si="303">IF(AL$6-$L1138=0,$M1138,0)</f>
        <v>0</v>
      </c>
      <c r="AM1138" s="987">
        <f t="shared" si="303"/>
        <v>0</v>
      </c>
      <c r="AN1138" s="987">
        <f t="shared" si="303"/>
        <v>0</v>
      </c>
      <c r="AO1138" s="987">
        <f t="shared" si="303"/>
        <v>0</v>
      </c>
      <c r="AP1138" s="987">
        <f t="shared" si="303"/>
        <v>0</v>
      </c>
      <c r="AQ1138" s="987">
        <f t="shared" si="303"/>
        <v>0</v>
      </c>
      <c r="AR1138" s="987">
        <f t="shared" si="303"/>
        <v>0</v>
      </c>
    </row>
    <row r="1139" spans="2:44">
      <c r="B1139" s="948">
        <v>1034</v>
      </c>
      <c r="C1139" s="950" t="s">
        <v>3521</v>
      </c>
      <c r="D1139" s="951">
        <v>1086</v>
      </c>
      <c r="E1139" s="951" t="s">
        <v>4314</v>
      </c>
      <c r="F1139" s="948" t="s">
        <v>5602</v>
      </c>
      <c r="G1139" s="949">
        <v>45245</v>
      </c>
      <c r="H1139" s="948" t="s">
        <v>5603</v>
      </c>
      <c r="I1139" s="948" t="s">
        <v>5051</v>
      </c>
      <c r="J1139" s="948" t="s">
        <v>488</v>
      </c>
      <c r="K1139" s="948" t="s">
        <v>3557</v>
      </c>
      <c r="L1139" s="960">
        <v>54</v>
      </c>
      <c r="M1139" s="987">
        <v>-119.7</v>
      </c>
      <c r="N1139" s="987">
        <v>-23.94</v>
      </c>
      <c r="O1139" s="987">
        <f t="shared" si="291"/>
        <v>-143.64000000000001</v>
      </c>
      <c r="P1139" s="987" t="s">
        <v>3410</v>
      </c>
      <c r="Q1139" s="987"/>
      <c r="R1139" s="987"/>
      <c r="S1139" s="987"/>
      <c r="T1139" s="987"/>
      <c r="U1139" s="987"/>
      <c r="V1139" s="987"/>
      <c r="W1139" s="987">
        <f t="shared" si="299"/>
        <v>-143.64000000000001</v>
      </c>
      <c r="X1139" s="987"/>
      <c r="Y1139" s="987"/>
      <c r="Z1139" s="987">
        <f t="shared" si="292"/>
        <v>0</v>
      </c>
      <c r="AA1139" s="987"/>
      <c r="AB1139" s="987">
        <f t="shared" si="302"/>
        <v>-119.7</v>
      </c>
      <c r="AC1139" s="987">
        <f t="shared" si="302"/>
        <v>0</v>
      </c>
      <c r="AD1139" s="987">
        <f t="shared" si="302"/>
        <v>0</v>
      </c>
      <c r="AE1139" s="987">
        <f t="shared" si="302"/>
        <v>0</v>
      </c>
      <c r="AF1139" s="987">
        <f t="shared" si="302"/>
        <v>0</v>
      </c>
      <c r="AG1139" s="987">
        <f t="shared" si="302"/>
        <v>0</v>
      </c>
      <c r="AH1139" s="987">
        <f t="shared" si="302"/>
        <v>0</v>
      </c>
      <c r="AI1139" s="987">
        <f t="shared" si="302"/>
        <v>0</v>
      </c>
      <c r="AJ1139" s="987">
        <f t="shared" si="302"/>
        <v>0</v>
      </c>
      <c r="AK1139" s="987">
        <f t="shared" si="302"/>
        <v>0</v>
      </c>
      <c r="AL1139" s="987">
        <f t="shared" si="303"/>
        <v>0</v>
      </c>
      <c r="AM1139" s="987">
        <f t="shared" si="303"/>
        <v>0</v>
      </c>
      <c r="AN1139" s="987">
        <f t="shared" si="303"/>
        <v>0</v>
      </c>
      <c r="AO1139" s="987">
        <f t="shared" si="303"/>
        <v>0</v>
      </c>
      <c r="AP1139" s="987">
        <f t="shared" si="303"/>
        <v>0</v>
      </c>
      <c r="AQ1139" s="987">
        <f t="shared" si="303"/>
        <v>0</v>
      </c>
      <c r="AR1139" s="987">
        <f t="shared" si="303"/>
        <v>0</v>
      </c>
    </row>
    <row r="1140" spans="2:44">
      <c r="B1140" s="948">
        <v>1035</v>
      </c>
      <c r="C1140" s="950" t="s">
        <v>3521</v>
      </c>
      <c r="D1140" s="951">
        <v>1087</v>
      </c>
      <c r="E1140" s="951" t="s">
        <v>4314</v>
      </c>
      <c r="F1140" s="948" t="s">
        <v>5604</v>
      </c>
      <c r="G1140" s="949">
        <v>45245</v>
      </c>
      <c r="H1140" s="948" t="s">
        <v>5605</v>
      </c>
      <c r="I1140" s="948" t="s">
        <v>5051</v>
      </c>
      <c r="J1140" s="948" t="s">
        <v>488</v>
      </c>
      <c r="K1140" s="948" t="s">
        <v>3557</v>
      </c>
      <c r="L1140" s="960">
        <v>54</v>
      </c>
      <c r="M1140" s="987">
        <v>-30.72</v>
      </c>
      <c r="N1140" s="987">
        <v>-6.14</v>
      </c>
      <c r="O1140" s="987">
        <f t="shared" si="291"/>
        <v>-36.86</v>
      </c>
      <c r="P1140" s="987" t="s">
        <v>3410</v>
      </c>
      <c r="Q1140" s="987"/>
      <c r="R1140" s="987"/>
      <c r="S1140" s="987"/>
      <c r="T1140" s="987"/>
      <c r="U1140" s="987"/>
      <c r="V1140" s="987"/>
      <c r="W1140" s="987">
        <f t="shared" si="299"/>
        <v>-36.86</v>
      </c>
      <c r="X1140" s="987"/>
      <c r="Y1140" s="987"/>
      <c r="Z1140" s="987">
        <f t="shared" si="292"/>
        <v>0</v>
      </c>
      <c r="AA1140" s="987"/>
      <c r="AB1140" s="987">
        <f t="shared" si="302"/>
        <v>-30.72</v>
      </c>
      <c r="AC1140" s="987">
        <f t="shared" si="302"/>
        <v>0</v>
      </c>
      <c r="AD1140" s="987">
        <f t="shared" si="302"/>
        <v>0</v>
      </c>
      <c r="AE1140" s="987">
        <f t="shared" si="302"/>
        <v>0</v>
      </c>
      <c r="AF1140" s="987">
        <f t="shared" si="302"/>
        <v>0</v>
      </c>
      <c r="AG1140" s="987">
        <f t="shared" si="302"/>
        <v>0</v>
      </c>
      <c r="AH1140" s="987">
        <f t="shared" si="302"/>
        <v>0</v>
      </c>
      <c r="AI1140" s="987">
        <f t="shared" si="302"/>
        <v>0</v>
      </c>
      <c r="AJ1140" s="987">
        <f t="shared" si="302"/>
        <v>0</v>
      </c>
      <c r="AK1140" s="987">
        <f t="shared" si="302"/>
        <v>0</v>
      </c>
      <c r="AL1140" s="987">
        <f t="shared" si="303"/>
        <v>0</v>
      </c>
      <c r="AM1140" s="987">
        <f t="shared" si="303"/>
        <v>0</v>
      </c>
      <c r="AN1140" s="987">
        <f t="shared" si="303"/>
        <v>0</v>
      </c>
      <c r="AO1140" s="987">
        <f t="shared" si="303"/>
        <v>0</v>
      </c>
      <c r="AP1140" s="987">
        <f t="shared" si="303"/>
        <v>0</v>
      </c>
      <c r="AQ1140" s="987">
        <f t="shared" si="303"/>
        <v>0</v>
      </c>
      <c r="AR1140" s="987">
        <f t="shared" si="303"/>
        <v>0</v>
      </c>
    </row>
    <row r="1141" spans="2:44">
      <c r="B1141" s="948">
        <v>1036</v>
      </c>
      <c r="C1141" s="950" t="s">
        <v>3521</v>
      </c>
      <c r="D1141" s="951">
        <v>1088</v>
      </c>
      <c r="E1141" s="951" t="s">
        <v>4314</v>
      </c>
      <c r="F1141" s="948" t="s">
        <v>5606</v>
      </c>
      <c r="G1141" s="949">
        <v>45245</v>
      </c>
      <c r="H1141" s="948" t="s">
        <v>5607</v>
      </c>
      <c r="I1141" s="948" t="s">
        <v>5051</v>
      </c>
      <c r="J1141" s="948" t="s">
        <v>488</v>
      </c>
      <c r="K1141" s="948" t="s">
        <v>3557</v>
      </c>
      <c r="L1141" s="960">
        <v>54</v>
      </c>
      <c r="M1141" s="987">
        <v>-17</v>
      </c>
      <c r="N1141" s="987">
        <v>-3.4</v>
      </c>
      <c r="O1141" s="987">
        <f t="shared" si="291"/>
        <v>-20.399999999999999</v>
      </c>
      <c r="P1141" s="987" t="s">
        <v>3410</v>
      </c>
      <c r="Q1141" s="987"/>
      <c r="R1141" s="987"/>
      <c r="S1141" s="987"/>
      <c r="T1141" s="987"/>
      <c r="U1141" s="987"/>
      <c r="V1141" s="987"/>
      <c r="W1141" s="987">
        <f t="shared" si="299"/>
        <v>-20.399999999999999</v>
      </c>
      <c r="X1141" s="987"/>
      <c r="Y1141" s="987"/>
      <c r="Z1141" s="987">
        <f t="shared" si="292"/>
        <v>0</v>
      </c>
      <c r="AA1141" s="987"/>
      <c r="AB1141" s="987">
        <f t="shared" si="302"/>
        <v>-17</v>
      </c>
      <c r="AC1141" s="987">
        <f t="shared" si="302"/>
        <v>0</v>
      </c>
      <c r="AD1141" s="987">
        <f t="shared" si="302"/>
        <v>0</v>
      </c>
      <c r="AE1141" s="987">
        <f t="shared" si="302"/>
        <v>0</v>
      </c>
      <c r="AF1141" s="987">
        <f t="shared" si="302"/>
        <v>0</v>
      </c>
      <c r="AG1141" s="987">
        <f t="shared" si="302"/>
        <v>0</v>
      </c>
      <c r="AH1141" s="987">
        <f t="shared" si="302"/>
        <v>0</v>
      </c>
      <c r="AI1141" s="987">
        <f t="shared" si="302"/>
        <v>0</v>
      </c>
      <c r="AJ1141" s="987">
        <f t="shared" si="302"/>
        <v>0</v>
      </c>
      <c r="AK1141" s="987">
        <f t="shared" si="302"/>
        <v>0</v>
      </c>
      <c r="AL1141" s="987">
        <f t="shared" si="303"/>
        <v>0</v>
      </c>
      <c r="AM1141" s="987">
        <f t="shared" si="303"/>
        <v>0</v>
      </c>
      <c r="AN1141" s="987">
        <f t="shared" si="303"/>
        <v>0</v>
      </c>
      <c r="AO1141" s="987">
        <f t="shared" si="303"/>
        <v>0</v>
      </c>
      <c r="AP1141" s="987">
        <f t="shared" si="303"/>
        <v>0</v>
      </c>
      <c r="AQ1141" s="987">
        <f t="shared" si="303"/>
        <v>0</v>
      </c>
      <c r="AR1141" s="987">
        <f t="shared" si="303"/>
        <v>0</v>
      </c>
    </row>
    <row r="1142" spans="2:44">
      <c r="B1142" s="948">
        <v>1037</v>
      </c>
      <c r="C1142" s="950" t="s">
        <v>3521</v>
      </c>
      <c r="D1142" s="951">
        <v>1089</v>
      </c>
      <c r="E1142" s="951" t="s">
        <v>4314</v>
      </c>
      <c r="F1142" s="948" t="s">
        <v>3496</v>
      </c>
      <c r="G1142" s="949">
        <v>45254</v>
      </c>
      <c r="H1142" s="948" t="s">
        <v>5608</v>
      </c>
      <c r="I1142" s="948" t="s">
        <v>5051</v>
      </c>
      <c r="J1142" s="948" t="s">
        <v>488</v>
      </c>
      <c r="K1142" s="948" t="s">
        <v>3557</v>
      </c>
      <c r="L1142" s="960">
        <v>54</v>
      </c>
      <c r="M1142" s="987">
        <v>-15.169999999999998</v>
      </c>
      <c r="N1142" s="987">
        <v>-3.0300000000000002</v>
      </c>
      <c r="O1142" s="987">
        <f t="shared" si="291"/>
        <v>-18.2</v>
      </c>
      <c r="P1142" s="987"/>
      <c r="Q1142" s="987"/>
      <c r="R1142" s="987"/>
      <c r="S1142" s="987"/>
      <c r="T1142" s="987"/>
      <c r="U1142" s="987"/>
      <c r="V1142" s="987"/>
      <c r="W1142" s="987"/>
      <c r="X1142" s="987"/>
      <c r="Y1142" s="987"/>
      <c r="Z1142" s="987">
        <f t="shared" si="292"/>
        <v>-18.2</v>
      </c>
      <c r="AA1142" s="987"/>
      <c r="AB1142" s="987">
        <f t="shared" si="302"/>
        <v>-15.169999999999998</v>
      </c>
      <c r="AC1142" s="987">
        <f t="shared" si="302"/>
        <v>0</v>
      </c>
      <c r="AD1142" s="987">
        <f t="shared" si="302"/>
        <v>0</v>
      </c>
      <c r="AE1142" s="987">
        <f t="shared" si="302"/>
        <v>0</v>
      </c>
      <c r="AF1142" s="987">
        <f t="shared" si="302"/>
        <v>0</v>
      </c>
      <c r="AG1142" s="987">
        <f t="shared" si="302"/>
        <v>0</v>
      </c>
      <c r="AH1142" s="987">
        <f t="shared" si="302"/>
        <v>0</v>
      </c>
      <c r="AI1142" s="987">
        <f t="shared" si="302"/>
        <v>0</v>
      </c>
      <c r="AJ1142" s="987">
        <f t="shared" si="302"/>
        <v>0</v>
      </c>
      <c r="AK1142" s="987">
        <f t="shared" si="302"/>
        <v>0</v>
      </c>
      <c r="AL1142" s="987">
        <f t="shared" si="303"/>
        <v>0</v>
      </c>
      <c r="AM1142" s="987">
        <f t="shared" si="303"/>
        <v>0</v>
      </c>
      <c r="AN1142" s="987">
        <f t="shared" si="303"/>
        <v>0</v>
      </c>
      <c r="AO1142" s="987">
        <f t="shared" si="303"/>
        <v>0</v>
      </c>
      <c r="AP1142" s="987">
        <f t="shared" si="303"/>
        <v>0</v>
      </c>
      <c r="AQ1142" s="987">
        <f t="shared" si="303"/>
        <v>0</v>
      </c>
      <c r="AR1142" s="987">
        <f t="shared" si="303"/>
        <v>0</v>
      </c>
    </row>
    <row r="1143" spans="2:44">
      <c r="B1143" s="948">
        <v>1038</v>
      </c>
      <c r="C1143" s="950" t="s">
        <v>3521</v>
      </c>
      <c r="D1143" s="951">
        <v>1090</v>
      </c>
      <c r="E1143" s="951" t="s">
        <v>4314</v>
      </c>
      <c r="F1143" s="948" t="s">
        <v>3498</v>
      </c>
      <c r="G1143" s="949">
        <v>45257</v>
      </c>
      <c r="H1143" s="948" t="s">
        <v>5609</v>
      </c>
      <c r="I1143" s="948" t="s">
        <v>5051</v>
      </c>
      <c r="J1143" s="948" t="s">
        <v>488</v>
      </c>
      <c r="K1143" s="948" t="s">
        <v>3557</v>
      </c>
      <c r="L1143" s="960">
        <v>54</v>
      </c>
      <c r="M1143" s="987">
        <v>-23.22</v>
      </c>
      <c r="N1143" s="987">
        <v>-4.6399999999999997</v>
      </c>
      <c r="O1143" s="987">
        <f t="shared" si="291"/>
        <v>-27.86</v>
      </c>
      <c r="P1143" s="987"/>
      <c r="Q1143" s="987"/>
      <c r="R1143" s="987"/>
      <c r="S1143" s="987"/>
      <c r="T1143" s="987"/>
      <c r="U1143" s="987"/>
      <c r="V1143" s="987"/>
      <c r="W1143" s="987"/>
      <c r="X1143" s="987"/>
      <c r="Y1143" s="987"/>
      <c r="Z1143" s="987">
        <f t="shared" si="292"/>
        <v>-27.86</v>
      </c>
      <c r="AA1143" s="987"/>
      <c r="AB1143" s="987">
        <f t="shared" si="302"/>
        <v>-23.22</v>
      </c>
      <c r="AC1143" s="987">
        <f t="shared" si="302"/>
        <v>0</v>
      </c>
      <c r="AD1143" s="987">
        <f t="shared" si="302"/>
        <v>0</v>
      </c>
      <c r="AE1143" s="987">
        <f t="shared" si="302"/>
        <v>0</v>
      </c>
      <c r="AF1143" s="987">
        <f t="shared" si="302"/>
        <v>0</v>
      </c>
      <c r="AG1143" s="987">
        <f t="shared" si="302"/>
        <v>0</v>
      </c>
      <c r="AH1143" s="987">
        <f t="shared" si="302"/>
        <v>0</v>
      </c>
      <c r="AI1143" s="987">
        <f t="shared" si="302"/>
        <v>0</v>
      </c>
      <c r="AJ1143" s="987">
        <f t="shared" si="302"/>
        <v>0</v>
      </c>
      <c r="AK1143" s="987">
        <f t="shared" si="302"/>
        <v>0</v>
      </c>
      <c r="AL1143" s="987">
        <f t="shared" si="303"/>
        <v>0</v>
      </c>
      <c r="AM1143" s="987">
        <f t="shared" si="303"/>
        <v>0</v>
      </c>
      <c r="AN1143" s="987">
        <f t="shared" si="303"/>
        <v>0</v>
      </c>
      <c r="AO1143" s="987">
        <f t="shared" si="303"/>
        <v>0</v>
      </c>
      <c r="AP1143" s="987">
        <f t="shared" si="303"/>
        <v>0</v>
      </c>
      <c r="AQ1143" s="987">
        <f t="shared" si="303"/>
        <v>0</v>
      </c>
      <c r="AR1143" s="987">
        <f t="shared" si="303"/>
        <v>0</v>
      </c>
    </row>
    <row r="1144" spans="2:44">
      <c r="B1144" s="948">
        <v>1039</v>
      </c>
      <c r="C1144" s="950" t="s">
        <v>3521</v>
      </c>
      <c r="D1144" s="951">
        <v>1091</v>
      </c>
      <c r="E1144" s="951" t="s">
        <v>3538</v>
      </c>
      <c r="F1144" s="948" t="s">
        <v>5610</v>
      </c>
      <c r="G1144" s="949">
        <v>45178</v>
      </c>
      <c r="H1144" s="948" t="s">
        <v>5611</v>
      </c>
      <c r="I1144" s="948" t="s">
        <v>5051</v>
      </c>
      <c r="J1144" s="948" t="s">
        <v>488</v>
      </c>
      <c r="K1144" s="948" t="s">
        <v>3557</v>
      </c>
      <c r="L1144" s="960">
        <v>54</v>
      </c>
      <c r="M1144" s="987">
        <v>23.14</v>
      </c>
      <c r="N1144" s="987">
        <v>4.63</v>
      </c>
      <c r="O1144" s="987">
        <f t="shared" si="291"/>
        <v>27.77</v>
      </c>
      <c r="P1144" s="987" t="s">
        <v>3406</v>
      </c>
      <c r="Q1144" s="987"/>
      <c r="R1144" s="987"/>
      <c r="S1144" s="987"/>
      <c r="T1144" s="987"/>
      <c r="U1144" s="987"/>
      <c r="V1144" s="987"/>
      <c r="W1144" s="987">
        <f t="shared" ref="W1144:W1175" si="304">O1144</f>
        <v>27.77</v>
      </c>
      <c r="X1144" s="987"/>
      <c r="Y1144" s="987"/>
      <c r="Z1144" s="987">
        <f t="shared" si="292"/>
        <v>0</v>
      </c>
      <c r="AA1144" s="987"/>
      <c r="AB1144" s="987">
        <f t="shared" si="302"/>
        <v>23.14</v>
      </c>
      <c r="AC1144" s="987">
        <f t="shared" si="302"/>
        <v>0</v>
      </c>
      <c r="AD1144" s="987">
        <f t="shared" si="302"/>
        <v>0</v>
      </c>
      <c r="AE1144" s="987">
        <f t="shared" si="302"/>
        <v>0</v>
      </c>
      <c r="AF1144" s="987">
        <f t="shared" si="302"/>
        <v>0</v>
      </c>
      <c r="AG1144" s="987">
        <f t="shared" si="302"/>
        <v>0</v>
      </c>
      <c r="AH1144" s="987">
        <f t="shared" si="302"/>
        <v>0</v>
      </c>
      <c r="AI1144" s="987">
        <f t="shared" si="302"/>
        <v>0</v>
      </c>
      <c r="AJ1144" s="987">
        <f t="shared" si="302"/>
        <v>0</v>
      </c>
      <c r="AK1144" s="987">
        <f t="shared" si="302"/>
        <v>0</v>
      </c>
      <c r="AL1144" s="987">
        <f t="shared" si="303"/>
        <v>0</v>
      </c>
      <c r="AM1144" s="987">
        <f t="shared" si="303"/>
        <v>0</v>
      </c>
      <c r="AN1144" s="987">
        <f t="shared" si="303"/>
        <v>0</v>
      </c>
      <c r="AO1144" s="987">
        <f t="shared" si="303"/>
        <v>0</v>
      </c>
      <c r="AP1144" s="987">
        <f t="shared" si="303"/>
        <v>0</v>
      </c>
      <c r="AQ1144" s="987">
        <f t="shared" si="303"/>
        <v>0</v>
      </c>
      <c r="AR1144" s="987">
        <f t="shared" si="303"/>
        <v>0</v>
      </c>
    </row>
    <row r="1145" spans="2:44">
      <c r="B1145" s="948">
        <v>1040</v>
      </c>
      <c r="C1145" s="950" t="s">
        <v>3521</v>
      </c>
      <c r="D1145" s="951">
        <v>1092</v>
      </c>
      <c r="E1145" s="951" t="s">
        <v>3538</v>
      </c>
      <c r="F1145" s="948" t="s">
        <v>5612</v>
      </c>
      <c r="G1145" s="949">
        <v>45180</v>
      </c>
      <c r="H1145" s="948" t="s">
        <v>5613</v>
      </c>
      <c r="I1145" s="948" t="s">
        <v>5051</v>
      </c>
      <c r="J1145" s="948" t="s">
        <v>488</v>
      </c>
      <c r="K1145" s="948" t="s">
        <v>3557</v>
      </c>
      <c r="L1145" s="960">
        <v>54</v>
      </c>
      <c r="M1145" s="987">
        <v>2.9899999999999998</v>
      </c>
      <c r="N1145" s="987">
        <v>0.6</v>
      </c>
      <c r="O1145" s="987">
        <f t="shared" si="291"/>
        <v>3.59</v>
      </c>
      <c r="P1145" s="987" t="s">
        <v>3406</v>
      </c>
      <c r="Q1145" s="987"/>
      <c r="R1145" s="987"/>
      <c r="S1145" s="987"/>
      <c r="T1145" s="987"/>
      <c r="U1145" s="987"/>
      <c r="V1145" s="987"/>
      <c r="W1145" s="987">
        <f t="shared" si="304"/>
        <v>3.59</v>
      </c>
      <c r="X1145" s="987"/>
      <c r="Y1145" s="987"/>
      <c r="Z1145" s="987">
        <f t="shared" si="292"/>
        <v>0</v>
      </c>
      <c r="AA1145" s="987"/>
      <c r="AB1145" s="987">
        <f t="shared" si="302"/>
        <v>2.9899999999999998</v>
      </c>
      <c r="AC1145" s="987">
        <f t="shared" si="302"/>
        <v>0</v>
      </c>
      <c r="AD1145" s="987">
        <f t="shared" si="302"/>
        <v>0</v>
      </c>
      <c r="AE1145" s="987">
        <f t="shared" si="302"/>
        <v>0</v>
      </c>
      <c r="AF1145" s="987">
        <f t="shared" si="302"/>
        <v>0</v>
      </c>
      <c r="AG1145" s="987">
        <f t="shared" si="302"/>
        <v>0</v>
      </c>
      <c r="AH1145" s="987">
        <f t="shared" si="302"/>
        <v>0</v>
      </c>
      <c r="AI1145" s="987">
        <f t="shared" si="302"/>
        <v>0</v>
      </c>
      <c r="AJ1145" s="987">
        <f t="shared" si="302"/>
        <v>0</v>
      </c>
      <c r="AK1145" s="987">
        <f t="shared" si="302"/>
        <v>0</v>
      </c>
      <c r="AL1145" s="987">
        <f t="shared" si="303"/>
        <v>0</v>
      </c>
      <c r="AM1145" s="987">
        <f t="shared" si="303"/>
        <v>0</v>
      </c>
      <c r="AN1145" s="987">
        <f t="shared" si="303"/>
        <v>0</v>
      </c>
      <c r="AO1145" s="987">
        <f t="shared" si="303"/>
        <v>0</v>
      </c>
      <c r="AP1145" s="987">
        <f t="shared" si="303"/>
        <v>0</v>
      </c>
      <c r="AQ1145" s="987">
        <f t="shared" si="303"/>
        <v>0</v>
      </c>
      <c r="AR1145" s="987">
        <f t="shared" si="303"/>
        <v>0</v>
      </c>
    </row>
    <row r="1146" spans="2:44">
      <c r="B1146" s="948">
        <v>1041</v>
      </c>
      <c r="C1146" s="950" t="s">
        <v>3521</v>
      </c>
      <c r="D1146" s="951">
        <v>1093</v>
      </c>
      <c r="E1146" s="951" t="s">
        <v>3538</v>
      </c>
      <c r="F1146" s="948" t="s">
        <v>5614</v>
      </c>
      <c r="G1146" s="949">
        <v>45181</v>
      </c>
      <c r="H1146" s="948" t="s">
        <v>5615</v>
      </c>
      <c r="I1146" s="948" t="s">
        <v>5051</v>
      </c>
      <c r="J1146" s="948" t="s">
        <v>488</v>
      </c>
      <c r="K1146" s="948" t="s">
        <v>3557</v>
      </c>
      <c r="L1146" s="960">
        <v>54</v>
      </c>
      <c r="M1146" s="987">
        <v>19.82</v>
      </c>
      <c r="N1146" s="987">
        <v>3.96</v>
      </c>
      <c r="O1146" s="987">
        <f t="shared" si="291"/>
        <v>23.78</v>
      </c>
      <c r="P1146" s="987" t="s">
        <v>3406</v>
      </c>
      <c r="Q1146" s="987"/>
      <c r="R1146" s="987"/>
      <c r="S1146" s="987"/>
      <c r="T1146" s="987"/>
      <c r="U1146" s="987"/>
      <c r="V1146" s="987"/>
      <c r="W1146" s="987">
        <f t="shared" si="304"/>
        <v>23.78</v>
      </c>
      <c r="X1146" s="987"/>
      <c r="Y1146" s="987"/>
      <c r="Z1146" s="987">
        <f t="shared" si="292"/>
        <v>0</v>
      </c>
      <c r="AA1146" s="987"/>
      <c r="AB1146" s="987">
        <f t="shared" si="302"/>
        <v>19.82</v>
      </c>
      <c r="AC1146" s="987">
        <f t="shared" si="302"/>
        <v>0</v>
      </c>
      <c r="AD1146" s="987">
        <f t="shared" si="302"/>
        <v>0</v>
      </c>
      <c r="AE1146" s="987">
        <f t="shared" si="302"/>
        <v>0</v>
      </c>
      <c r="AF1146" s="987">
        <f t="shared" si="302"/>
        <v>0</v>
      </c>
      <c r="AG1146" s="987">
        <f t="shared" si="302"/>
        <v>0</v>
      </c>
      <c r="AH1146" s="987">
        <f t="shared" si="302"/>
        <v>0</v>
      </c>
      <c r="AI1146" s="987">
        <f t="shared" si="302"/>
        <v>0</v>
      </c>
      <c r="AJ1146" s="987">
        <f t="shared" si="302"/>
        <v>0</v>
      </c>
      <c r="AK1146" s="987">
        <f t="shared" si="302"/>
        <v>0</v>
      </c>
      <c r="AL1146" s="987">
        <f t="shared" si="303"/>
        <v>0</v>
      </c>
      <c r="AM1146" s="987">
        <f t="shared" si="303"/>
        <v>0</v>
      </c>
      <c r="AN1146" s="987">
        <f t="shared" si="303"/>
        <v>0</v>
      </c>
      <c r="AO1146" s="987">
        <f t="shared" si="303"/>
        <v>0</v>
      </c>
      <c r="AP1146" s="987">
        <f t="shared" si="303"/>
        <v>0</v>
      </c>
      <c r="AQ1146" s="987">
        <f t="shared" si="303"/>
        <v>0</v>
      </c>
      <c r="AR1146" s="987">
        <f t="shared" si="303"/>
        <v>0</v>
      </c>
    </row>
    <row r="1147" spans="2:44">
      <c r="B1147" s="948">
        <v>1042</v>
      </c>
      <c r="C1147" s="950" t="s">
        <v>3521</v>
      </c>
      <c r="D1147" s="951">
        <v>1094</v>
      </c>
      <c r="E1147" s="951" t="s">
        <v>3538</v>
      </c>
      <c r="F1147" s="948" t="s">
        <v>5616</v>
      </c>
      <c r="G1147" s="949">
        <v>45183</v>
      </c>
      <c r="H1147" s="948" t="s">
        <v>5617</v>
      </c>
      <c r="I1147" s="948" t="s">
        <v>5051</v>
      </c>
      <c r="J1147" s="948" t="s">
        <v>488</v>
      </c>
      <c r="K1147" s="948" t="s">
        <v>3557</v>
      </c>
      <c r="L1147" s="960">
        <v>54</v>
      </c>
      <c r="M1147" s="987">
        <v>74.349999999999994</v>
      </c>
      <c r="N1147" s="987">
        <v>14.87</v>
      </c>
      <c r="O1147" s="987">
        <f t="shared" si="291"/>
        <v>89.22</v>
      </c>
      <c r="P1147" s="987" t="s">
        <v>3406</v>
      </c>
      <c r="Q1147" s="987"/>
      <c r="R1147" s="987"/>
      <c r="S1147" s="987"/>
      <c r="T1147" s="987"/>
      <c r="U1147" s="987"/>
      <c r="V1147" s="987"/>
      <c r="W1147" s="987">
        <f t="shared" si="304"/>
        <v>89.22</v>
      </c>
      <c r="X1147" s="987"/>
      <c r="Y1147" s="987"/>
      <c r="Z1147" s="987">
        <f t="shared" si="292"/>
        <v>0</v>
      </c>
      <c r="AA1147" s="987"/>
      <c r="AB1147" s="987">
        <f t="shared" si="302"/>
        <v>74.349999999999994</v>
      </c>
      <c r="AC1147" s="987">
        <f t="shared" si="302"/>
        <v>0</v>
      </c>
      <c r="AD1147" s="987">
        <f t="shared" si="302"/>
        <v>0</v>
      </c>
      <c r="AE1147" s="987">
        <f t="shared" si="302"/>
        <v>0</v>
      </c>
      <c r="AF1147" s="987">
        <f t="shared" si="302"/>
        <v>0</v>
      </c>
      <c r="AG1147" s="987">
        <f t="shared" si="302"/>
        <v>0</v>
      </c>
      <c r="AH1147" s="987">
        <f t="shared" si="302"/>
        <v>0</v>
      </c>
      <c r="AI1147" s="987">
        <f t="shared" si="302"/>
        <v>0</v>
      </c>
      <c r="AJ1147" s="987">
        <f t="shared" si="302"/>
        <v>0</v>
      </c>
      <c r="AK1147" s="987">
        <f t="shared" si="302"/>
        <v>0</v>
      </c>
      <c r="AL1147" s="987">
        <f t="shared" si="303"/>
        <v>0</v>
      </c>
      <c r="AM1147" s="987">
        <f t="shared" si="303"/>
        <v>0</v>
      </c>
      <c r="AN1147" s="987">
        <f t="shared" si="303"/>
        <v>0</v>
      </c>
      <c r="AO1147" s="987">
        <f t="shared" si="303"/>
        <v>0</v>
      </c>
      <c r="AP1147" s="987">
        <f t="shared" si="303"/>
        <v>0</v>
      </c>
      <c r="AQ1147" s="987">
        <f t="shared" si="303"/>
        <v>0</v>
      </c>
      <c r="AR1147" s="987">
        <f t="shared" si="303"/>
        <v>0</v>
      </c>
    </row>
    <row r="1148" spans="2:44">
      <c r="B1148" s="948">
        <v>1043</v>
      </c>
      <c r="C1148" s="950" t="s">
        <v>3521</v>
      </c>
      <c r="D1148" s="951">
        <v>1095</v>
      </c>
      <c r="E1148" s="951" t="s">
        <v>3538</v>
      </c>
      <c r="F1148" s="948" t="s">
        <v>5618</v>
      </c>
      <c r="G1148" s="949">
        <v>45184</v>
      </c>
      <c r="H1148" s="948" t="s">
        <v>5619</v>
      </c>
      <c r="I1148" s="948" t="s">
        <v>5051</v>
      </c>
      <c r="J1148" s="948" t="s">
        <v>488</v>
      </c>
      <c r="K1148" s="948" t="s">
        <v>3557</v>
      </c>
      <c r="L1148" s="960">
        <v>54</v>
      </c>
      <c r="M1148" s="987">
        <v>76.599999999999994</v>
      </c>
      <c r="N1148" s="987">
        <v>15.319999999999999</v>
      </c>
      <c r="O1148" s="987">
        <f t="shared" si="291"/>
        <v>91.919999999999987</v>
      </c>
      <c r="P1148" s="987" t="s">
        <v>3406</v>
      </c>
      <c r="Q1148" s="987"/>
      <c r="R1148" s="987"/>
      <c r="S1148" s="987"/>
      <c r="T1148" s="987"/>
      <c r="U1148" s="987"/>
      <c r="V1148" s="987"/>
      <c r="W1148" s="987">
        <f t="shared" si="304"/>
        <v>91.919999999999987</v>
      </c>
      <c r="X1148" s="987"/>
      <c r="Y1148" s="987"/>
      <c r="Z1148" s="987">
        <f t="shared" si="292"/>
        <v>0</v>
      </c>
      <c r="AA1148" s="987"/>
      <c r="AB1148" s="987">
        <f t="shared" ref="AB1148:AK1157" si="305">IF(AB$6-$L1148=0,$M1148,0)</f>
        <v>76.599999999999994</v>
      </c>
      <c r="AC1148" s="987">
        <f t="shared" si="305"/>
        <v>0</v>
      </c>
      <c r="AD1148" s="987">
        <f t="shared" si="305"/>
        <v>0</v>
      </c>
      <c r="AE1148" s="987">
        <f t="shared" si="305"/>
        <v>0</v>
      </c>
      <c r="AF1148" s="987">
        <f t="shared" si="305"/>
        <v>0</v>
      </c>
      <c r="AG1148" s="987">
        <f t="shared" si="305"/>
        <v>0</v>
      </c>
      <c r="AH1148" s="987">
        <f t="shared" si="305"/>
        <v>0</v>
      </c>
      <c r="AI1148" s="987">
        <f t="shared" si="305"/>
        <v>0</v>
      </c>
      <c r="AJ1148" s="987">
        <f t="shared" si="305"/>
        <v>0</v>
      </c>
      <c r="AK1148" s="987">
        <f t="shared" si="305"/>
        <v>0</v>
      </c>
      <c r="AL1148" s="987">
        <f t="shared" ref="AL1148:AR1157" si="306">IF(AL$6-$L1148=0,$M1148,0)</f>
        <v>0</v>
      </c>
      <c r="AM1148" s="987">
        <f t="shared" si="306"/>
        <v>0</v>
      </c>
      <c r="AN1148" s="987">
        <f t="shared" si="306"/>
        <v>0</v>
      </c>
      <c r="AO1148" s="987">
        <f t="shared" si="306"/>
        <v>0</v>
      </c>
      <c r="AP1148" s="987">
        <f t="shared" si="306"/>
        <v>0</v>
      </c>
      <c r="AQ1148" s="987">
        <f t="shared" si="306"/>
        <v>0</v>
      </c>
      <c r="AR1148" s="987">
        <f t="shared" si="306"/>
        <v>0</v>
      </c>
    </row>
    <row r="1149" spans="2:44">
      <c r="B1149" s="948">
        <v>1044</v>
      </c>
      <c r="C1149" s="950" t="s">
        <v>3521</v>
      </c>
      <c r="D1149" s="951">
        <v>1096</v>
      </c>
      <c r="E1149" s="951" t="s">
        <v>3538</v>
      </c>
      <c r="F1149" s="948" t="s">
        <v>5620</v>
      </c>
      <c r="G1149" s="949">
        <v>45185</v>
      </c>
      <c r="H1149" s="948" t="s">
        <v>5621</v>
      </c>
      <c r="I1149" s="948" t="s">
        <v>5051</v>
      </c>
      <c r="J1149" s="948" t="s">
        <v>488</v>
      </c>
      <c r="K1149" s="948" t="s">
        <v>3557</v>
      </c>
      <c r="L1149" s="960">
        <v>54</v>
      </c>
      <c r="M1149" s="987">
        <v>17.47</v>
      </c>
      <c r="N1149" s="987">
        <v>3.4899999999999998</v>
      </c>
      <c r="O1149" s="987">
        <f t="shared" si="291"/>
        <v>20.959999999999997</v>
      </c>
      <c r="P1149" s="987" t="s">
        <v>3406</v>
      </c>
      <c r="Q1149" s="987"/>
      <c r="R1149" s="987"/>
      <c r="S1149" s="987"/>
      <c r="T1149" s="987"/>
      <c r="U1149" s="987"/>
      <c r="V1149" s="987"/>
      <c r="W1149" s="987">
        <f t="shared" si="304"/>
        <v>20.959999999999997</v>
      </c>
      <c r="X1149" s="987"/>
      <c r="Y1149" s="987"/>
      <c r="Z1149" s="987">
        <f t="shared" si="292"/>
        <v>0</v>
      </c>
      <c r="AA1149" s="987"/>
      <c r="AB1149" s="987">
        <f t="shared" si="305"/>
        <v>17.47</v>
      </c>
      <c r="AC1149" s="987">
        <f t="shared" si="305"/>
        <v>0</v>
      </c>
      <c r="AD1149" s="987">
        <f t="shared" si="305"/>
        <v>0</v>
      </c>
      <c r="AE1149" s="987">
        <f t="shared" si="305"/>
        <v>0</v>
      </c>
      <c r="AF1149" s="987">
        <f t="shared" si="305"/>
        <v>0</v>
      </c>
      <c r="AG1149" s="987">
        <f t="shared" si="305"/>
        <v>0</v>
      </c>
      <c r="AH1149" s="987">
        <f t="shared" si="305"/>
        <v>0</v>
      </c>
      <c r="AI1149" s="987">
        <f t="shared" si="305"/>
        <v>0</v>
      </c>
      <c r="AJ1149" s="987">
        <f t="shared" si="305"/>
        <v>0</v>
      </c>
      <c r="AK1149" s="987">
        <f t="shared" si="305"/>
        <v>0</v>
      </c>
      <c r="AL1149" s="987">
        <f t="shared" si="306"/>
        <v>0</v>
      </c>
      <c r="AM1149" s="987">
        <f t="shared" si="306"/>
        <v>0</v>
      </c>
      <c r="AN1149" s="987">
        <f t="shared" si="306"/>
        <v>0</v>
      </c>
      <c r="AO1149" s="987">
        <f t="shared" si="306"/>
        <v>0</v>
      </c>
      <c r="AP1149" s="987">
        <f t="shared" si="306"/>
        <v>0</v>
      </c>
      <c r="AQ1149" s="987">
        <f t="shared" si="306"/>
        <v>0</v>
      </c>
      <c r="AR1149" s="987">
        <f t="shared" si="306"/>
        <v>0</v>
      </c>
    </row>
    <row r="1150" spans="2:44">
      <c r="B1150" s="948">
        <v>1045</v>
      </c>
      <c r="C1150" s="950" t="s">
        <v>3521</v>
      </c>
      <c r="D1150" s="951">
        <v>1097</v>
      </c>
      <c r="E1150" s="951" t="s">
        <v>3538</v>
      </c>
      <c r="F1150" s="948" t="s">
        <v>5622</v>
      </c>
      <c r="G1150" s="949">
        <v>45185</v>
      </c>
      <c r="H1150" s="948" t="s">
        <v>5623</v>
      </c>
      <c r="I1150" s="948" t="s">
        <v>5051</v>
      </c>
      <c r="J1150" s="948" t="s">
        <v>488</v>
      </c>
      <c r="K1150" s="948" t="s">
        <v>3557</v>
      </c>
      <c r="L1150" s="960">
        <v>54</v>
      </c>
      <c r="M1150" s="987">
        <v>17.899999999999999</v>
      </c>
      <c r="N1150" s="987">
        <v>3.5799999999999996</v>
      </c>
      <c r="O1150" s="987">
        <f t="shared" si="291"/>
        <v>21.479999999999997</v>
      </c>
      <c r="P1150" s="987" t="s">
        <v>3406</v>
      </c>
      <c r="Q1150" s="987"/>
      <c r="R1150" s="987"/>
      <c r="S1150" s="987"/>
      <c r="T1150" s="987"/>
      <c r="U1150" s="987"/>
      <c r="V1150" s="987"/>
      <c r="W1150" s="987">
        <f t="shared" si="304"/>
        <v>21.479999999999997</v>
      </c>
      <c r="X1150" s="987"/>
      <c r="Y1150" s="987"/>
      <c r="Z1150" s="987">
        <f t="shared" si="292"/>
        <v>0</v>
      </c>
      <c r="AA1150" s="987"/>
      <c r="AB1150" s="987">
        <f t="shared" si="305"/>
        <v>17.899999999999999</v>
      </c>
      <c r="AC1150" s="987">
        <f t="shared" si="305"/>
        <v>0</v>
      </c>
      <c r="AD1150" s="987">
        <f t="shared" si="305"/>
        <v>0</v>
      </c>
      <c r="AE1150" s="987">
        <f t="shared" si="305"/>
        <v>0</v>
      </c>
      <c r="AF1150" s="987">
        <f t="shared" si="305"/>
        <v>0</v>
      </c>
      <c r="AG1150" s="987">
        <f t="shared" si="305"/>
        <v>0</v>
      </c>
      <c r="AH1150" s="987">
        <f t="shared" si="305"/>
        <v>0</v>
      </c>
      <c r="AI1150" s="987">
        <f t="shared" si="305"/>
        <v>0</v>
      </c>
      <c r="AJ1150" s="987">
        <f t="shared" si="305"/>
        <v>0</v>
      </c>
      <c r="AK1150" s="987">
        <f t="shared" si="305"/>
        <v>0</v>
      </c>
      <c r="AL1150" s="987">
        <f t="shared" si="306"/>
        <v>0</v>
      </c>
      <c r="AM1150" s="987">
        <f t="shared" si="306"/>
        <v>0</v>
      </c>
      <c r="AN1150" s="987">
        <f t="shared" si="306"/>
        <v>0</v>
      </c>
      <c r="AO1150" s="987">
        <f t="shared" si="306"/>
        <v>0</v>
      </c>
      <c r="AP1150" s="987">
        <f t="shared" si="306"/>
        <v>0</v>
      </c>
      <c r="AQ1150" s="987">
        <f t="shared" si="306"/>
        <v>0</v>
      </c>
      <c r="AR1150" s="987">
        <f t="shared" si="306"/>
        <v>0</v>
      </c>
    </row>
    <row r="1151" spans="2:44">
      <c r="B1151" s="948">
        <v>1046</v>
      </c>
      <c r="C1151" s="950" t="s">
        <v>3521</v>
      </c>
      <c r="D1151" s="951">
        <v>1098</v>
      </c>
      <c r="E1151" s="951" t="s">
        <v>3538</v>
      </c>
      <c r="F1151" s="948" t="s">
        <v>5624</v>
      </c>
      <c r="G1151" s="949">
        <v>45185</v>
      </c>
      <c r="H1151" s="948" t="s">
        <v>5625</v>
      </c>
      <c r="I1151" s="948" t="s">
        <v>5051</v>
      </c>
      <c r="J1151" s="948" t="s">
        <v>488</v>
      </c>
      <c r="K1151" s="948" t="s">
        <v>3557</v>
      </c>
      <c r="L1151" s="960">
        <v>54</v>
      </c>
      <c r="M1151" s="987">
        <v>12.77</v>
      </c>
      <c r="N1151" s="987">
        <v>2.5499999999999998</v>
      </c>
      <c r="O1151" s="987">
        <f t="shared" si="291"/>
        <v>15.32</v>
      </c>
      <c r="P1151" s="987" t="s">
        <v>3406</v>
      </c>
      <c r="Q1151" s="987"/>
      <c r="R1151" s="987"/>
      <c r="S1151" s="987"/>
      <c r="T1151" s="987"/>
      <c r="U1151" s="987"/>
      <c r="V1151" s="987"/>
      <c r="W1151" s="987">
        <f t="shared" si="304"/>
        <v>15.32</v>
      </c>
      <c r="X1151" s="987"/>
      <c r="Y1151" s="987"/>
      <c r="Z1151" s="987">
        <f t="shared" si="292"/>
        <v>0</v>
      </c>
      <c r="AA1151" s="987"/>
      <c r="AB1151" s="987">
        <f t="shared" si="305"/>
        <v>12.77</v>
      </c>
      <c r="AC1151" s="987">
        <f t="shared" si="305"/>
        <v>0</v>
      </c>
      <c r="AD1151" s="987">
        <f t="shared" si="305"/>
        <v>0</v>
      </c>
      <c r="AE1151" s="987">
        <f t="shared" si="305"/>
        <v>0</v>
      </c>
      <c r="AF1151" s="987">
        <f t="shared" si="305"/>
        <v>0</v>
      </c>
      <c r="AG1151" s="987">
        <f t="shared" si="305"/>
        <v>0</v>
      </c>
      <c r="AH1151" s="987">
        <f t="shared" si="305"/>
        <v>0</v>
      </c>
      <c r="AI1151" s="987">
        <f t="shared" si="305"/>
        <v>0</v>
      </c>
      <c r="AJ1151" s="987">
        <f t="shared" si="305"/>
        <v>0</v>
      </c>
      <c r="AK1151" s="987">
        <f t="shared" si="305"/>
        <v>0</v>
      </c>
      <c r="AL1151" s="987">
        <f t="shared" si="306"/>
        <v>0</v>
      </c>
      <c r="AM1151" s="987">
        <f t="shared" si="306"/>
        <v>0</v>
      </c>
      <c r="AN1151" s="987">
        <f t="shared" si="306"/>
        <v>0</v>
      </c>
      <c r="AO1151" s="987">
        <f t="shared" si="306"/>
        <v>0</v>
      </c>
      <c r="AP1151" s="987">
        <f t="shared" si="306"/>
        <v>0</v>
      </c>
      <c r="AQ1151" s="987">
        <f t="shared" si="306"/>
        <v>0</v>
      </c>
      <c r="AR1151" s="987">
        <f t="shared" si="306"/>
        <v>0</v>
      </c>
    </row>
    <row r="1152" spans="2:44">
      <c r="B1152" s="948">
        <v>1047</v>
      </c>
      <c r="C1152" s="950" t="s">
        <v>3521</v>
      </c>
      <c r="D1152" s="951">
        <v>1099</v>
      </c>
      <c r="E1152" s="951" t="s">
        <v>3538</v>
      </c>
      <c r="F1152" s="948" t="s">
        <v>5626</v>
      </c>
      <c r="G1152" s="949">
        <v>45187</v>
      </c>
      <c r="H1152" s="948" t="s">
        <v>5627</v>
      </c>
      <c r="I1152" s="948" t="s">
        <v>5051</v>
      </c>
      <c r="J1152" s="948" t="s">
        <v>488</v>
      </c>
      <c r="K1152" s="948" t="s">
        <v>3557</v>
      </c>
      <c r="L1152" s="960">
        <v>54</v>
      </c>
      <c r="M1152" s="987">
        <v>74.349999999999994</v>
      </c>
      <c r="N1152" s="987">
        <v>14.87</v>
      </c>
      <c r="O1152" s="987">
        <f t="shared" si="291"/>
        <v>89.22</v>
      </c>
      <c r="P1152" s="987" t="s">
        <v>3406</v>
      </c>
      <c r="Q1152" s="987"/>
      <c r="R1152" s="987"/>
      <c r="S1152" s="987"/>
      <c r="T1152" s="987"/>
      <c r="U1152" s="987"/>
      <c r="V1152" s="987"/>
      <c r="W1152" s="987">
        <f t="shared" si="304"/>
        <v>89.22</v>
      </c>
      <c r="X1152" s="987"/>
      <c r="Y1152" s="987"/>
      <c r="Z1152" s="987">
        <f t="shared" si="292"/>
        <v>0</v>
      </c>
      <c r="AA1152" s="987"/>
      <c r="AB1152" s="987">
        <f t="shared" si="305"/>
        <v>74.349999999999994</v>
      </c>
      <c r="AC1152" s="987">
        <f t="shared" si="305"/>
        <v>0</v>
      </c>
      <c r="AD1152" s="987">
        <f t="shared" si="305"/>
        <v>0</v>
      </c>
      <c r="AE1152" s="987">
        <f t="shared" si="305"/>
        <v>0</v>
      </c>
      <c r="AF1152" s="987">
        <f t="shared" si="305"/>
        <v>0</v>
      </c>
      <c r="AG1152" s="987">
        <f t="shared" si="305"/>
        <v>0</v>
      </c>
      <c r="AH1152" s="987">
        <f t="shared" si="305"/>
        <v>0</v>
      </c>
      <c r="AI1152" s="987">
        <f t="shared" si="305"/>
        <v>0</v>
      </c>
      <c r="AJ1152" s="987">
        <f t="shared" si="305"/>
        <v>0</v>
      </c>
      <c r="AK1152" s="987">
        <f t="shared" si="305"/>
        <v>0</v>
      </c>
      <c r="AL1152" s="987">
        <f t="shared" si="306"/>
        <v>0</v>
      </c>
      <c r="AM1152" s="987">
        <f t="shared" si="306"/>
        <v>0</v>
      </c>
      <c r="AN1152" s="987">
        <f t="shared" si="306"/>
        <v>0</v>
      </c>
      <c r="AO1152" s="987">
        <f t="shared" si="306"/>
        <v>0</v>
      </c>
      <c r="AP1152" s="987">
        <f t="shared" si="306"/>
        <v>0</v>
      </c>
      <c r="AQ1152" s="987">
        <f t="shared" si="306"/>
        <v>0</v>
      </c>
      <c r="AR1152" s="987">
        <f t="shared" si="306"/>
        <v>0</v>
      </c>
    </row>
    <row r="1153" spans="2:44">
      <c r="B1153" s="948">
        <v>1048</v>
      </c>
      <c r="C1153" s="950" t="s">
        <v>3521</v>
      </c>
      <c r="D1153" s="951">
        <v>1100</v>
      </c>
      <c r="E1153" s="951" t="s">
        <v>3538</v>
      </c>
      <c r="F1153" s="948" t="s">
        <v>5628</v>
      </c>
      <c r="G1153" s="949">
        <v>45190</v>
      </c>
      <c r="H1153" s="948" t="s">
        <v>5629</v>
      </c>
      <c r="I1153" s="948" t="s">
        <v>5051</v>
      </c>
      <c r="J1153" s="948" t="s">
        <v>488</v>
      </c>
      <c r="K1153" s="948" t="s">
        <v>3557</v>
      </c>
      <c r="L1153" s="960">
        <v>54</v>
      </c>
      <c r="M1153" s="987">
        <v>11.120000000000001</v>
      </c>
      <c r="N1153" s="987">
        <v>2.2199999999999998</v>
      </c>
      <c r="O1153" s="987">
        <f t="shared" si="291"/>
        <v>13.34</v>
      </c>
      <c r="P1153" s="987" t="s">
        <v>3406</v>
      </c>
      <c r="Q1153" s="987"/>
      <c r="R1153" s="987"/>
      <c r="S1153" s="987"/>
      <c r="T1153" s="987"/>
      <c r="U1153" s="987"/>
      <c r="V1153" s="987"/>
      <c r="W1153" s="987">
        <f t="shared" si="304"/>
        <v>13.34</v>
      </c>
      <c r="X1153" s="987"/>
      <c r="Y1153" s="987"/>
      <c r="Z1153" s="987">
        <f t="shared" si="292"/>
        <v>0</v>
      </c>
      <c r="AA1153" s="987"/>
      <c r="AB1153" s="987">
        <f t="shared" si="305"/>
        <v>11.120000000000001</v>
      </c>
      <c r="AC1153" s="987">
        <f t="shared" si="305"/>
        <v>0</v>
      </c>
      <c r="AD1153" s="987">
        <f t="shared" si="305"/>
        <v>0</v>
      </c>
      <c r="AE1153" s="987">
        <f t="shared" si="305"/>
        <v>0</v>
      </c>
      <c r="AF1153" s="987">
        <f t="shared" si="305"/>
        <v>0</v>
      </c>
      <c r="AG1153" s="987">
        <f t="shared" si="305"/>
        <v>0</v>
      </c>
      <c r="AH1153" s="987">
        <f t="shared" si="305"/>
        <v>0</v>
      </c>
      <c r="AI1153" s="987">
        <f t="shared" si="305"/>
        <v>0</v>
      </c>
      <c r="AJ1153" s="987">
        <f t="shared" si="305"/>
        <v>0</v>
      </c>
      <c r="AK1153" s="987">
        <f t="shared" si="305"/>
        <v>0</v>
      </c>
      <c r="AL1153" s="987">
        <f t="shared" si="306"/>
        <v>0</v>
      </c>
      <c r="AM1153" s="987">
        <f t="shared" si="306"/>
        <v>0</v>
      </c>
      <c r="AN1153" s="987">
        <f t="shared" si="306"/>
        <v>0</v>
      </c>
      <c r="AO1153" s="987">
        <f t="shared" si="306"/>
        <v>0</v>
      </c>
      <c r="AP1153" s="987">
        <f t="shared" si="306"/>
        <v>0</v>
      </c>
      <c r="AQ1153" s="987">
        <f t="shared" si="306"/>
        <v>0</v>
      </c>
      <c r="AR1153" s="987">
        <f t="shared" si="306"/>
        <v>0</v>
      </c>
    </row>
    <row r="1154" spans="2:44">
      <c r="B1154" s="948">
        <v>1049</v>
      </c>
      <c r="C1154" s="950" t="s">
        <v>3521</v>
      </c>
      <c r="D1154" s="951">
        <v>1101</v>
      </c>
      <c r="E1154" s="951" t="s">
        <v>3538</v>
      </c>
      <c r="F1154" s="948" t="s">
        <v>5630</v>
      </c>
      <c r="G1154" s="949">
        <v>45194</v>
      </c>
      <c r="H1154" s="948" t="s">
        <v>5631</v>
      </c>
      <c r="I1154" s="948" t="s">
        <v>5051</v>
      </c>
      <c r="J1154" s="948" t="s">
        <v>488</v>
      </c>
      <c r="K1154" s="948" t="s">
        <v>3557</v>
      </c>
      <c r="L1154" s="960">
        <v>54</v>
      </c>
      <c r="M1154" s="987">
        <v>92.74</v>
      </c>
      <c r="N1154" s="987">
        <v>18.55</v>
      </c>
      <c r="O1154" s="987">
        <f t="shared" si="291"/>
        <v>111.28999999999999</v>
      </c>
      <c r="P1154" s="987" t="s">
        <v>3406</v>
      </c>
      <c r="Q1154" s="987"/>
      <c r="R1154" s="987"/>
      <c r="S1154" s="987"/>
      <c r="T1154" s="987"/>
      <c r="U1154" s="987"/>
      <c r="V1154" s="987"/>
      <c r="W1154" s="987">
        <f t="shared" si="304"/>
        <v>111.28999999999999</v>
      </c>
      <c r="X1154" s="987"/>
      <c r="Y1154" s="987"/>
      <c r="Z1154" s="987">
        <f t="shared" si="292"/>
        <v>0</v>
      </c>
      <c r="AA1154" s="987"/>
      <c r="AB1154" s="987">
        <f t="shared" si="305"/>
        <v>92.74</v>
      </c>
      <c r="AC1154" s="987">
        <f t="shared" si="305"/>
        <v>0</v>
      </c>
      <c r="AD1154" s="987">
        <f t="shared" si="305"/>
        <v>0</v>
      </c>
      <c r="AE1154" s="987">
        <f t="shared" si="305"/>
        <v>0</v>
      </c>
      <c r="AF1154" s="987">
        <f t="shared" si="305"/>
        <v>0</v>
      </c>
      <c r="AG1154" s="987">
        <f t="shared" si="305"/>
        <v>0</v>
      </c>
      <c r="AH1154" s="987">
        <f t="shared" si="305"/>
        <v>0</v>
      </c>
      <c r="AI1154" s="987">
        <f t="shared" si="305"/>
        <v>0</v>
      </c>
      <c r="AJ1154" s="987">
        <f t="shared" si="305"/>
        <v>0</v>
      </c>
      <c r="AK1154" s="987">
        <f t="shared" si="305"/>
        <v>0</v>
      </c>
      <c r="AL1154" s="987">
        <f t="shared" si="306"/>
        <v>0</v>
      </c>
      <c r="AM1154" s="987">
        <f t="shared" si="306"/>
        <v>0</v>
      </c>
      <c r="AN1154" s="987">
        <f t="shared" si="306"/>
        <v>0</v>
      </c>
      <c r="AO1154" s="987">
        <f t="shared" si="306"/>
        <v>0</v>
      </c>
      <c r="AP1154" s="987">
        <f t="shared" si="306"/>
        <v>0</v>
      </c>
      <c r="AQ1154" s="987">
        <f t="shared" si="306"/>
        <v>0</v>
      </c>
      <c r="AR1154" s="987">
        <f t="shared" si="306"/>
        <v>0</v>
      </c>
    </row>
    <row r="1155" spans="2:44">
      <c r="B1155" s="948">
        <v>1050</v>
      </c>
      <c r="C1155" s="950" t="s">
        <v>3521</v>
      </c>
      <c r="D1155" s="951">
        <v>1102</v>
      </c>
      <c r="E1155" s="951" t="s">
        <v>3538</v>
      </c>
      <c r="F1155" s="948" t="s">
        <v>5632</v>
      </c>
      <c r="G1155" s="949">
        <v>45194</v>
      </c>
      <c r="H1155" s="948" t="s">
        <v>5633</v>
      </c>
      <c r="I1155" s="948" t="s">
        <v>5051</v>
      </c>
      <c r="J1155" s="948" t="s">
        <v>488</v>
      </c>
      <c r="K1155" s="948" t="s">
        <v>3557</v>
      </c>
      <c r="L1155" s="960">
        <v>54</v>
      </c>
      <c r="M1155" s="987">
        <v>24.759999999999998</v>
      </c>
      <c r="N1155" s="987">
        <v>4.95</v>
      </c>
      <c r="O1155" s="987">
        <f t="shared" si="291"/>
        <v>29.709999999999997</v>
      </c>
      <c r="P1155" s="987" t="s">
        <v>3406</v>
      </c>
      <c r="Q1155" s="987"/>
      <c r="R1155" s="987"/>
      <c r="S1155" s="987"/>
      <c r="T1155" s="987"/>
      <c r="U1155" s="987"/>
      <c r="V1155" s="987"/>
      <c r="W1155" s="987">
        <f t="shared" si="304"/>
        <v>29.709999999999997</v>
      </c>
      <c r="X1155" s="987"/>
      <c r="Y1155" s="987"/>
      <c r="Z1155" s="987">
        <f t="shared" si="292"/>
        <v>0</v>
      </c>
      <c r="AA1155" s="987"/>
      <c r="AB1155" s="987">
        <f t="shared" si="305"/>
        <v>24.759999999999998</v>
      </c>
      <c r="AC1155" s="987">
        <f t="shared" si="305"/>
        <v>0</v>
      </c>
      <c r="AD1155" s="987">
        <f t="shared" si="305"/>
        <v>0</v>
      </c>
      <c r="AE1155" s="987">
        <f t="shared" si="305"/>
        <v>0</v>
      </c>
      <c r="AF1155" s="987">
        <f t="shared" si="305"/>
        <v>0</v>
      </c>
      <c r="AG1155" s="987">
        <f t="shared" si="305"/>
        <v>0</v>
      </c>
      <c r="AH1155" s="987">
        <f t="shared" si="305"/>
        <v>0</v>
      </c>
      <c r="AI1155" s="987">
        <f t="shared" si="305"/>
        <v>0</v>
      </c>
      <c r="AJ1155" s="987">
        <f t="shared" si="305"/>
        <v>0</v>
      </c>
      <c r="AK1155" s="987">
        <f t="shared" si="305"/>
        <v>0</v>
      </c>
      <c r="AL1155" s="987">
        <f t="shared" si="306"/>
        <v>0</v>
      </c>
      <c r="AM1155" s="987">
        <f t="shared" si="306"/>
        <v>0</v>
      </c>
      <c r="AN1155" s="987">
        <f t="shared" si="306"/>
        <v>0</v>
      </c>
      <c r="AO1155" s="987">
        <f t="shared" si="306"/>
        <v>0</v>
      </c>
      <c r="AP1155" s="987">
        <f t="shared" si="306"/>
        <v>0</v>
      </c>
      <c r="AQ1155" s="987">
        <f t="shared" si="306"/>
        <v>0</v>
      </c>
      <c r="AR1155" s="987">
        <f t="shared" si="306"/>
        <v>0</v>
      </c>
    </row>
    <row r="1156" spans="2:44">
      <c r="B1156" s="948">
        <v>1051</v>
      </c>
      <c r="C1156" s="950" t="s">
        <v>3521</v>
      </c>
      <c r="D1156" s="951">
        <v>1103</v>
      </c>
      <c r="E1156" s="951" t="s">
        <v>3538</v>
      </c>
      <c r="F1156" s="948" t="s">
        <v>5634</v>
      </c>
      <c r="G1156" s="949">
        <v>45194</v>
      </c>
      <c r="H1156" s="948" t="s">
        <v>5635</v>
      </c>
      <c r="I1156" s="948" t="s">
        <v>5051</v>
      </c>
      <c r="J1156" s="948" t="s">
        <v>488</v>
      </c>
      <c r="K1156" s="948" t="s">
        <v>3557</v>
      </c>
      <c r="L1156" s="960">
        <v>54</v>
      </c>
      <c r="M1156" s="987">
        <v>14.41</v>
      </c>
      <c r="N1156" s="987">
        <v>2.88</v>
      </c>
      <c r="O1156" s="987">
        <f t="shared" si="291"/>
        <v>17.29</v>
      </c>
      <c r="P1156" s="987" t="s">
        <v>3406</v>
      </c>
      <c r="Q1156" s="987"/>
      <c r="R1156" s="987"/>
      <c r="S1156" s="987"/>
      <c r="T1156" s="987"/>
      <c r="U1156" s="987"/>
      <c r="V1156" s="987"/>
      <c r="W1156" s="987">
        <f t="shared" si="304"/>
        <v>17.29</v>
      </c>
      <c r="X1156" s="987"/>
      <c r="Y1156" s="987"/>
      <c r="Z1156" s="987">
        <f t="shared" si="292"/>
        <v>0</v>
      </c>
      <c r="AA1156" s="987"/>
      <c r="AB1156" s="987">
        <f t="shared" si="305"/>
        <v>14.41</v>
      </c>
      <c r="AC1156" s="987">
        <f t="shared" si="305"/>
        <v>0</v>
      </c>
      <c r="AD1156" s="987">
        <f t="shared" si="305"/>
        <v>0</v>
      </c>
      <c r="AE1156" s="987">
        <f t="shared" si="305"/>
        <v>0</v>
      </c>
      <c r="AF1156" s="987">
        <f t="shared" si="305"/>
        <v>0</v>
      </c>
      <c r="AG1156" s="987">
        <f t="shared" si="305"/>
        <v>0</v>
      </c>
      <c r="AH1156" s="987">
        <f t="shared" si="305"/>
        <v>0</v>
      </c>
      <c r="AI1156" s="987">
        <f t="shared" si="305"/>
        <v>0</v>
      </c>
      <c r="AJ1156" s="987">
        <f t="shared" si="305"/>
        <v>0</v>
      </c>
      <c r="AK1156" s="987">
        <f t="shared" si="305"/>
        <v>0</v>
      </c>
      <c r="AL1156" s="987">
        <f t="shared" si="306"/>
        <v>0</v>
      </c>
      <c r="AM1156" s="987">
        <f t="shared" si="306"/>
        <v>0</v>
      </c>
      <c r="AN1156" s="987">
        <f t="shared" si="306"/>
        <v>0</v>
      </c>
      <c r="AO1156" s="987">
        <f t="shared" si="306"/>
        <v>0</v>
      </c>
      <c r="AP1156" s="987">
        <f t="shared" si="306"/>
        <v>0</v>
      </c>
      <c r="AQ1156" s="987">
        <f t="shared" si="306"/>
        <v>0</v>
      </c>
      <c r="AR1156" s="987">
        <f t="shared" si="306"/>
        <v>0</v>
      </c>
    </row>
    <row r="1157" spans="2:44">
      <c r="B1157" s="948">
        <v>1052</v>
      </c>
      <c r="C1157" s="950" t="s">
        <v>3521</v>
      </c>
      <c r="D1157" s="951">
        <v>1104</v>
      </c>
      <c r="E1157" s="951" t="s">
        <v>3538</v>
      </c>
      <c r="F1157" s="948" t="s">
        <v>5636</v>
      </c>
      <c r="G1157" s="949">
        <v>45194</v>
      </c>
      <c r="H1157" s="948" t="s">
        <v>5637</v>
      </c>
      <c r="I1157" s="948" t="s">
        <v>5051</v>
      </c>
      <c r="J1157" s="948" t="s">
        <v>488</v>
      </c>
      <c r="K1157" s="948" t="s">
        <v>3557</v>
      </c>
      <c r="L1157" s="960">
        <v>54</v>
      </c>
      <c r="M1157" s="987">
        <v>15.969999999999999</v>
      </c>
      <c r="N1157" s="987">
        <v>3.19</v>
      </c>
      <c r="O1157" s="987">
        <f t="shared" si="291"/>
        <v>19.16</v>
      </c>
      <c r="P1157" s="987" t="s">
        <v>3406</v>
      </c>
      <c r="Q1157" s="987"/>
      <c r="R1157" s="987"/>
      <c r="S1157" s="987"/>
      <c r="T1157" s="987"/>
      <c r="U1157" s="987"/>
      <c r="V1157" s="987"/>
      <c r="W1157" s="987">
        <f t="shared" si="304"/>
        <v>19.16</v>
      </c>
      <c r="X1157" s="987"/>
      <c r="Y1157" s="987"/>
      <c r="Z1157" s="987">
        <f t="shared" si="292"/>
        <v>0</v>
      </c>
      <c r="AA1157" s="987"/>
      <c r="AB1157" s="987">
        <f t="shared" si="305"/>
        <v>15.969999999999999</v>
      </c>
      <c r="AC1157" s="987">
        <f t="shared" si="305"/>
        <v>0</v>
      </c>
      <c r="AD1157" s="987">
        <f t="shared" si="305"/>
        <v>0</v>
      </c>
      <c r="AE1157" s="987">
        <f t="shared" si="305"/>
        <v>0</v>
      </c>
      <c r="AF1157" s="987">
        <f t="shared" si="305"/>
        <v>0</v>
      </c>
      <c r="AG1157" s="987">
        <f t="shared" si="305"/>
        <v>0</v>
      </c>
      <c r="AH1157" s="987">
        <f t="shared" si="305"/>
        <v>0</v>
      </c>
      <c r="AI1157" s="987">
        <f t="shared" si="305"/>
        <v>0</v>
      </c>
      <c r="AJ1157" s="987">
        <f t="shared" si="305"/>
        <v>0</v>
      </c>
      <c r="AK1157" s="987">
        <f t="shared" si="305"/>
        <v>0</v>
      </c>
      <c r="AL1157" s="987">
        <f t="shared" si="306"/>
        <v>0</v>
      </c>
      <c r="AM1157" s="987">
        <f t="shared" si="306"/>
        <v>0</v>
      </c>
      <c r="AN1157" s="987">
        <f t="shared" si="306"/>
        <v>0</v>
      </c>
      <c r="AO1157" s="987">
        <f t="shared" si="306"/>
        <v>0</v>
      </c>
      <c r="AP1157" s="987">
        <f t="shared" si="306"/>
        <v>0</v>
      </c>
      <c r="AQ1157" s="987">
        <f t="shared" si="306"/>
        <v>0</v>
      </c>
      <c r="AR1157" s="987">
        <f t="shared" si="306"/>
        <v>0</v>
      </c>
    </row>
    <row r="1158" spans="2:44">
      <c r="B1158" s="948">
        <v>1053</v>
      </c>
      <c r="C1158" s="950" t="s">
        <v>3521</v>
      </c>
      <c r="D1158" s="951">
        <v>1105</v>
      </c>
      <c r="E1158" s="951" t="s">
        <v>3538</v>
      </c>
      <c r="F1158" s="948" t="s">
        <v>5638</v>
      </c>
      <c r="G1158" s="949">
        <v>45194</v>
      </c>
      <c r="H1158" s="948" t="s">
        <v>5639</v>
      </c>
      <c r="I1158" s="948" t="s">
        <v>5051</v>
      </c>
      <c r="J1158" s="948" t="s">
        <v>488</v>
      </c>
      <c r="K1158" s="948" t="s">
        <v>3557</v>
      </c>
      <c r="L1158" s="960">
        <v>54</v>
      </c>
      <c r="M1158" s="987">
        <v>15.969999999999999</v>
      </c>
      <c r="N1158" s="987">
        <v>3.19</v>
      </c>
      <c r="O1158" s="987">
        <f t="shared" si="291"/>
        <v>19.16</v>
      </c>
      <c r="P1158" s="987" t="s">
        <v>3406</v>
      </c>
      <c r="Q1158" s="987"/>
      <c r="R1158" s="987"/>
      <c r="S1158" s="987"/>
      <c r="T1158" s="987"/>
      <c r="U1158" s="987"/>
      <c r="V1158" s="987"/>
      <c r="W1158" s="987">
        <f t="shared" si="304"/>
        <v>19.16</v>
      </c>
      <c r="X1158" s="987"/>
      <c r="Y1158" s="987"/>
      <c r="Z1158" s="987">
        <f t="shared" si="292"/>
        <v>0</v>
      </c>
      <c r="AA1158" s="987"/>
      <c r="AB1158" s="987">
        <f t="shared" ref="AB1158:AK1167" si="307">IF(AB$6-$L1158=0,$M1158,0)</f>
        <v>15.969999999999999</v>
      </c>
      <c r="AC1158" s="987">
        <f t="shared" si="307"/>
        <v>0</v>
      </c>
      <c r="AD1158" s="987">
        <f t="shared" si="307"/>
        <v>0</v>
      </c>
      <c r="AE1158" s="987">
        <f t="shared" si="307"/>
        <v>0</v>
      </c>
      <c r="AF1158" s="987">
        <f t="shared" si="307"/>
        <v>0</v>
      </c>
      <c r="AG1158" s="987">
        <f t="shared" si="307"/>
        <v>0</v>
      </c>
      <c r="AH1158" s="987">
        <f t="shared" si="307"/>
        <v>0</v>
      </c>
      <c r="AI1158" s="987">
        <f t="shared" si="307"/>
        <v>0</v>
      </c>
      <c r="AJ1158" s="987">
        <f t="shared" si="307"/>
        <v>0</v>
      </c>
      <c r="AK1158" s="987">
        <f t="shared" si="307"/>
        <v>0</v>
      </c>
      <c r="AL1158" s="987">
        <f t="shared" ref="AL1158:AR1167" si="308">IF(AL$6-$L1158=0,$M1158,0)</f>
        <v>0</v>
      </c>
      <c r="AM1158" s="987">
        <f t="shared" si="308"/>
        <v>0</v>
      </c>
      <c r="AN1158" s="987">
        <f t="shared" si="308"/>
        <v>0</v>
      </c>
      <c r="AO1158" s="987">
        <f t="shared" si="308"/>
        <v>0</v>
      </c>
      <c r="AP1158" s="987">
        <f t="shared" si="308"/>
        <v>0</v>
      </c>
      <c r="AQ1158" s="987">
        <f t="shared" si="308"/>
        <v>0</v>
      </c>
      <c r="AR1158" s="987">
        <f t="shared" si="308"/>
        <v>0</v>
      </c>
    </row>
    <row r="1159" spans="2:44">
      <c r="B1159" s="948">
        <v>1054</v>
      </c>
      <c r="C1159" s="950" t="s">
        <v>3521</v>
      </c>
      <c r="D1159" s="951">
        <v>1106</v>
      </c>
      <c r="E1159" s="951" t="s">
        <v>3538</v>
      </c>
      <c r="F1159" s="948" t="s">
        <v>5640</v>
      </c>
      <c r="G1159" s="949">
        <v>45197</v>
      </c>
      <c r="H1159" s="948" t="s">
        <v>5641</v>
      </c>
      <c r="I1159" s="948" t="s">
        <v>5051</v>
      </c>
      <c r="J1159" s="948" t="s">
        <v>488</v>
      </c>
      <c r="K1159" s="948" t="s">
        <v>3557</v>
      </c>
      <c r="L1159" s="960">
        <v>54</v>
      </c>
      <c r="M1159" s="987">
        <v>13.84</v>
      </c>
      <c r="N1159" s="987">
        <v>2.77</v>
      </c>
      <c r="O1159" s="987">
        <f t="shared" si="291"/>
        <v>16.61</v>
      </c>
      <c r="P1159" s="987" t="s">
        <v>3406</v>
      </c>
      <c r="Q1159" s="987"/>
      <c r="R1159" s="987"/>
      <c r="S1159" s="987"/>
      <c r="T1159" s="987"/>
      <c r="U1159" s="987"/>
      <c r="V1159" s="987"/>
      <c r="W1159" s="987">
        <f t="shared" si="304"/>
        <v>16.61</v>
      </c>
      <c r="X1159" s="987"/>
      <c r="Y1159" s="987"/>
      <c r="Z1159" s="987">
        <f t="shared" si="292"/>
        <v>0</v>
      </c>
      <c r="AA1159" s="987"/>
      <c r="AB1159" s="987">
        <f t="shared" si="307"/>
        <v>13.84</v>
      </c>
      <c r="AC1159" s="987">
        <f t="shared" si="307"/>
        <v>0</v>
      </c>
      <c r="AD1159" s="987">
        <f t="shared" si="307"/>
        <v>0</v>
      </c>
      <c r="AE1159" s="987">
        <f t="shared" si="307"/>
        <v>0</v>
      </c>
      <c r="AF1159" s="987">
        <f t="shared" si="307"/>
        <v>0</v>
      </c>
      <c r="AG1159" s="987">
        <f t="shared" si="307"/>
        <v>0</v>
      </c>
      <c r="AH1159" s="987">
        <f t="shared" si="307"/>
        <v>0</v>
      </c>
      <c r="AI1159" s="987">
        <f t="shared" si="307"/>
        <v>0</v>
      </c>
      <c r="AJ1159" s="987">
        <f t="shared" si="307"/>
        <v>0</v>
      </c>
      <c r="AK1159" s="987">
        <f t="shared" si="307"/>
        <v>0</v>
      </c>
      <c r="AL1159" s="987">
        <f t="shared" si="308"/>
        <v>0</v>
      </c>
      <c r="AM1159" s="987">
        <f t="shared" si="308"/>
        <v>0</v>
      </c>
      <c r="AN1159" s="987">
        <f t="shared" si="308"/>
        <v>0</v>
      </c>
      <c r="AO1159" s="987">
        <f t="shared" si="308"/>
        <v>0</v>
      </c>
      <c r="AP1159" s="987">
        <f t="shared" si="308"/>
        <v>0</v>
      </c>
      <c r="AQ1159" s="987">
        <f t="shared" si="308"/>
        <v>0</v>
      </c>
      <c r="AR1159" s="987">
        <f t="shared" si="308"/>
        <v>0</v>
      </c>
    </row>
    <row r="1160" spans="2:44">
      <c r="B1160" s="948">
        <v>1055</v>
      </c>
      <c r="C1160" s="950" t="s">
        <v>3521</v>
      </c>
      <c r="D1160" s="951">
        <v>1107</v>
      </c>
      <c r="E1160" s="951" t="s">
        <v>3538</v>
      </c>
      <c r="F1160" s="948" t="s">
        <v>5642</v>
      </c>
      <c r="G1160" s="949">
        <v>45198</v>
      </c>
      <c r="H1160" s="948" t="s">
        <v>5643</v>
      </c>
      <c r="I1160" s="948" t="s">
        <v>5051</v>
      </c>
      <c r="J1160" s="948" t="s">
        <v>488</v>
      </c>
      <c r="K1160" s="948" t="s">
        <v>3557</v>
      </c>
      <c r="L1160" s="960">
        <v>54</v>
      </c>
      <c r="M1160" s="987">
        <v>11.809999999999999</v>
      </c>
      <c r="N1160" s="987">
        <v>2.3600000000000003</v>
      </c>
      <c r="O1160" s="987">
        <f t="shared" ref="O1160:O1223" si="309">M1160+N1160</f>
        <v>14.169999999999998</v>
      </c>
      <c r="P1160" s="987" t="s">
        <v>3406</v>
      </c>
      <c r="Q1160" s="987"/>
      <c r="R1160" s="987"/>
      <c r="S1160" s="987"/>
      <c r="T1160" s="987"/>
      <c r="U1160" s="987"/>
      <c r="V1160" s="987"/>
      <c r="W1160" s="987">
        <f t="shared" si="304"/>
        <v>14.169999999999998</v>
      </c>
      <c r="X1160" s="987"/>
      <c r="Y1160" s="987"/>
      <c r="Z1160" s="987">
        <f t="shared" ref="Z1160:Z1223" si="310">O1160-SUM(T1160:Y1160)+S1160+R1160</f>
        <v>0</v>
      </c>
      <c r="AA1160" s="987"/>
      <c r="AB1160" s="987">
        <f t="shared" si="307"/>
        <v>11.809999999999999</v>
      </c>
      <c r="AC1160" s="987">
        <f t="shared" si="307"/>
        <v>0</v>
      </c>
      <c r="AD1160" s="987">
        <f t="shared" si="307"/>
        <v>0</v>
      </c>
      <c r="AE1160" s="987">
        <f t="shared" si="307"/>
        <v>0</v>
      </c>
      <c r="AF1160" s="987">
        <f t="shared" si="307"/>
        <v>0</v>
      </c>
      <c r="AG1160" s="987">
        <f t="shared" si="307"/>
        <v>0</v>
      </c>
      <c r="AH1160" s="987">
        <f t="shared" si="307"/>
        <v>0</v>
      </c>
      <c r="AI1160" s="987">
        <f t="shared" si="307"/>
        <v>0</v>
      </c>
      <c r="AJ1160" s="987">
        <f t="shared" si="307"/>
        <v>0</v>
      </c>
      <c r="AK1160" s="987">
        <f t="shared" si="307"/>
        <v>0</v>
      </c>
      <c r="AL1160" s="987">
        <f t="shared" si="308"/>
        <v>0</v>
      </c>
      <c r="AM1160" s="987">
        <f t="shared" si="308"/>
        <v>0</v>
      </c>
      <c r="AN1160" s="987">
        <f t="shared" si="308"/>
        <v>0</v>
      </c>
      <c r="AO1160" s="987">
        <f t="shared" si="308"/>
        <v>0</v>
      </c>
      <c r="AP1160" s="987">
        <f t="shared" si="308"/>
        <v>0</v>
      </c>
      <c r="AQ1160" s="987">
        <f t="shared" si="308"/>
        <v>0</v>
      </c>
      <c r="AR1160" s="987">
        <f t="shared" si="308"/>
        <v>0</v>
      </c>
    </row>
    <row r="1161" spans="2:44">
      <c r="B1161" s="948">
        <v>1056</v>
      </c>
      <c r="C1161" s="950" t="s">
        <v>3521</v>
      </c>
      <c r="D1161" s="951">
        <v>1108</v>
      </c>
      <c r="E1161" s="951" t="s">
        <v>3538</v>
      </c>
      <c r="F1161" s="948" t="s">
        <v>5644</v>
      </c>
      <c r="G1161" s="949">
        <v>45198</v>
      </c>
      <c r="H1161" s="948" t="s">
        <v>5645</v>
      </c>
      <c r="I1161" s="948" t="s">
        <v>5051</v>
      </c>
      <c r="J1161" s="948" t="s">
        <v>488</v>
      </c>
      <c r="K1161" s="948" t="s">
        <v>3557</v>
      </c>
      <c r="L1161" s="960">
        <v>54</v>
      </c>
      <c r="M1161" s="987">
        <v>10.93</v>
      </c>
      <c r="N1161" s="987">
        <v>2.19</v>
      </c>
      <c r="O1161" s="987">
        <f t="shared" si="309"/>
        <v>13.12</v>
      </c>
      <c r="P1161" s="987" t="s">
        <v>3406</v>
      </c>
      <c r="Q1161" s="987"/>
      <c r="R1161" s="987"/>
      <c r="S1161" s="987"/>
      <c r="T1161" s="987"/>
      <c r="U1161" s="987"/>
      <c r="V1161" s="987"/>
      <c r="W1161" s="987">
        <f t="shared" si="304"/>
        <v>13.12</v>
      </c>
      <c r="X1161" s="987"/>
      <c r="Y1161" s="987"/>
      <c r="Z1161" s="987">
        <f t="shared" si="310"/>
        <v>0</v>
      </c>
      <c r="AA1161" s="987"/>
      <c r="AB1161" s="987">
        <f t="shared" si="307"/>
        <v>10.93</v>
      </c>
      <c r="AC1161" s="987">
        <f t="shared" si="307"/>
        <v>0</v>
      </c>
      <c r="AD1161" s="987">
        <f t="shared" si="307"/>
        <v>0</v>
      </c>
      <c r="AE1161" s="987">
        <f t="shared" si="307"/>
        <v>0</v>
      </c>
      <c r="AF1161" s="987">
        <f t="shared" si="307"/>
        <v>0</v>
      </c>
      <c r="AG1161" s="987">
        <f t="shared" si="307"/>
        <v>0</v>
      </c>
      <c r="AH1161" s="987">
        <f t="shared" si="307"/>
        <v>0</v>
      </c>
      <c r="AI1161" s="987">
        <f t="shared" si="307"/>
        <v>0</v>
      </c>
      <c r="AJ1161" s="987">
        <f t="shared" si="307"/>
        <v>0</v>
      </c>
      <c r="AK1161" s="987">
        <f t="shared" si="307"/>
        <v>0</v>
      </c>
      <c r="AL1161" s="987">
        <f t="shared" si="308"/>
        <v>0</v>
      </c>
      <c r="AM1161" s="987">
        <f t="shared" si="308"/>
        <v>0</v>
      </c>
      <c r="AN1161" s="987">
        <f t="shared" si="308"/>
        <v>0</v>
      </c>
      <c r="AO1161" s="987">
        <f t="shared" si="308"/>
        <v>0</v>
      </c>
      <c r="AP1161" s="987">
        <f t="shared" si="308"/>
        <v>0</v>
      </c>
      <c r="AQ1161" s="987">
        <f t="shared" si="308"/>
        <v>0</v>
      </c>
      <c r="AR1161" s="987">
        <f t="shared" si="308"/>
        <v>0</v>
      </c>
    </row>
    <row r="1162" spans="2:44">
      <c r="B1162" s="948">
        <v>1057</v>
      </c>
      <c r="C1162" s="950" t="s">
        <v>3521</v>
      </c>
      <c r="D1162" s="951">
        <v>1109</v>
      </c>
      <c r="E1162" s="951" t="s">
        <v>3538</v>
      </c>
      <c r="F1162" s="948" t="s">
        <v>5646</v>
      </c>
      <c r="G1162" s="949">
        <v>45198</v>
      </c>
      <c r="H1162" s="948" t="s">
        <v>5647</v>
      </c>
      <c r="I1162" s="948" t="s">
        <v>5051</v>
      </c>
      <c r="J1162" s="948" t="s">
        <v>488</v>
      </c>
      <c r="K1162" s="948" t="s">
        <v>3557</v>
      </c>
      <c r="L1162" s="960">
        <v>54</v>
      </c>
      <c r="M1162" s="987">
        <v>19.98</v>
      </c>
      <c r="N1162" s="987">
        <v>4</v>
      </c>
      <c r="O1162" s="987">
        <f t="shared" si="309"/>
        <v>23.98</v>
      </c>
      <c r="P1162" s="987" t="s">
        <v>3406</v>
      </c>
      <c r="Q1162" s="987"/>
      <c r="R1162" s="987"/>
      <c r="S1162" s="987"/>
      <c r="T1162" s="987"/>
      <c r="U1162" s="987"/>
      <c r="V1162" s="987"/>
      <c r="W1162" s="987">
        <f t="shared" si="304"/>
        <v>23.98</v>
      </c>
      <c r="X1162" s="987"/>
      <c r="Y1162" s="987"/>
      <c r="Z1162" s="987">
        <f t="shared" si="310"/>
        <v>0</v>
      </c>
      <c r="AA1162" s="987"/>
      <c r="AB1162" s="987">
        <f t="shared" si="307"/>
        <v>19.98</v>
      </c>
      <c r="AC1162" s="987">
        <f t="shared" si="307"/>
        <v>0</v>
      </c>
      <c r="AD1162" s="987">
        <f t="shared" si="307"/>
        <v>0</v>
      </c>
      <c r="AE1162" s="987">
        <f t="shared" si="307"/>
        <v>0</v>
      </c>
      <c r="AF1162" s="987">
        <f t="shared" si="307"/>
        <v>0</v>
      </c>
      <c r="AG1162" s="987">
        <f t="shared" si="307"/>
        <v>0</v>
      </c>
      <c r="AH1162" s="987">
        <f t="shared" si="307"/>
        <v>0</v>
      </c>
      <c r="AI1162" s="987">
        <f t="shared" si="307"/>
        <v>0</v>
      </c>
      <c r="AJ1162" s="987">
        <f t="shared" si="307"/>
        <v>0</v>
      </c>
      <c r="AK1162" s="987">
        <f t="shared" si="307"/>
        <v>0</v>
      </c>
      <c r="AL1162" s="987">
        <f t="shared" si="308"/>
        <v>0</v>
      </c>
      <c r="AM1162" s="987">
        <f t="shared" si="308"/>
        <v>0</v>
      </c>
      <c r="AN1162" s="987">
        <f t="shared" si="308"/>
        <v>0</v>
      </c>
      <c r="AO1162" s="987">
        <f t="shared" si="308"/>
        <v>0</v>
      </c>
      <c r="AP1162" s="987">
        <f t="shared" si="308"/>
        <v>0</v>
      </c>
      <c r="AQ1162" s="987">
        <f t="shared" si="308"/>
        <v>0</v>
      </c>
      <c r="AR1162" s="987">
        <f t="shared" si="308"/>
        <v>0</v>
      </c>
    </row>
    <row r="1163" spans="2:44">
      <c r="B1163" s="948">
        <v>1058</v>
      </c>
      <c r="C1163" s="950" t="s">
        <v>3521</v>
      </c>
      <c r="D1163" s="951">
        <v>1110</v>
      </c>
      <c r="E1163" s="951" t="s">
        <v>3538</v>
      </c>
      <c r="F1163" s="948" t="s">
        <v>5648</v>
      </c>
      <c r="G1163" s="949">
        <v>45198</v>
      </c>
      <c r="H1163" s="948" t="s">
        <v>5649</v>
      </c>
      <c r="I1163" s="948" t="s">
        <v>5051</v>
      </c>
      <c r="J1163" s="948" t="s">
        <v>488</v>
      </c>
      <c r="K1163" s="948" t="s">
        <v>3557</v>
      </c>
      <c r="L1163" s="960">
        <v>54</v>
      </c>
      <c r="M1163" s="987">
        <v>20.23</v>
      </c>
      <c r="N1163" s="987">
        <v>4.05</v>
      </c>
      <c r="O1163" s="987">
        <f t="shared" si="309"/>
        <v>24.28</v>
      </c>
      <c r="P1163" s="987" t="s">
        <v>5650</v>
      </c>
      <c r="Q1163" s="987"/>
      <c r="R1163" s="987"/>
      <c r="S1163" s="987"/>
      <c r="T1163" s="987"/>
      <c r="U1163" s="987"/>
      <c r="V1163" s="987"/>
      <c r="W1163" s="987">
        <f t="shared" si="304"/>
        <v>24.28</v>
      </c>
      <c r="X1163" s="987"/>
      <c r="Y1163" s="987"/>
      <c r="Z1163" s="987">
        <f t="shared" si="310"/>
        <v>0</v>
      </c>
      <c r="AA1163" s="987"/>
      <c r="AB1163" s="987">
        <f t="shared" si="307"/>
        <v>20.23</v>
      </c>
      <c r="AC1163" s="987">
        <f t="shared" si="307"/>
        <v>0</v>
      </c>
      <c r="AD1163" s="987">
        <f t="shared" si="307"/>
        <v>0</v>
      </c>
      <c r="AE1163" s="987">
        <f t="shared" si="307"/>
        <v>0</v>
      </c>
      <c r="AF1163" s="987">
        <f t="shared" si="307"/>
        <v>0</v>
      </c>
      <c r="AG1163" s="987">
        <f t="shared" si="307"/>
        <v>0</v>
      </c>
      <c r="AH1163" s="987">
        <f t="shared" si="307"/>
        <v>0</v>
      </c>
      <c r="AI1163" s="987">
        <f t="shared" si="307"/>
        <v>0</v>
      </c>
      <c r="AJ1163" s="987">
        <f t="shared" si="307"/>
        <v>0</v>
      </c>
      <c r="AK1163" s="987">
        <f t="shared" si="307"/>
        <v>0</v>
      </c>
      <c r="AL1163" s="987">
        <f t="shared" si="308"/>
        <v>0</v>
      </c>
      <c r="AM1163" s="987">
        <f t="shared" si="308"/>
        <v>0</v>
      </c>
      <c r="AN1163" s="987">
        <f t="shared" si="308"/>
        <v>0</v>
      </c>
      <c r="AO1163" s="987">
        <f t="shared" si="308"/>
        <v>0</v>
      </c>
      <c r="AP1163" s="987">
        <f t="shared" si="308"/>
        <v>0</v>
      </c>
      <c r="AQ1163" s="987">
        <f t="shared" si="308"/>
        <v>0</v>
      </c>
      <c r="AR1163" s="987">
        <f t="shared" si="308"/>
        <v>0</v>
      </c>
    </row>
    <row r="1164" spans="2:44">
      <c r="B1164" s="948">
        <v>1059</v>
      </c>
      <c r="C1164" s="950" t="s">
        <v>3521</v>
      </c>
      <c r="D1164" s="951">
        <v>1111</v>
      </c>
      <c r="E1164" s="951" t="s">
        <v>3538</v>
      </c>
      <c r="F1164" s="948" t="s">
        <v>5651</v>
      </c>
      <c r="G1164" s="949">
        <v>45198</v>
      </c>
      <c r="H1164" s="948" t="s">
        <v>5652</v>
      </c>
      <c r="I1164" s="948" t="s">
        <v>5051</v>
      </c>
      <c r="J1164" s="948" t="s">
        <v>488</v>
      </c>
      <c r="K1164" s="948" t="s">
        <v>3557</v>
      </c>
      <c r="L1164" s="960">
        <v>54</v>
      </c>
      <c r="M1164" s="987">
        <v>16.100000000000001</v>
      </c>
      <c r="N1164" s="987">
        <v>3.22</v>
      </c>
      <c r="O1164" s="987">
        <f t="shared" si="309"/>
        <v>19.32</v>
      </c>
      <c r="P1164" s="987" t="s">
        <v>3406</v>
      </c>
      <c r="Q1164" s="987"/>
      <c r="R1164" s="987"/>
      <c r="S1164" s="987"/>
      <c r="T1164" s="987"/>
      <c r="U1164" s="987"/>
      <c r="V1164" s="987"/>
      <c r="W1164" s="987">
        <f t="shared" si="304"/>
        <v>19.32</v>
      </c>
      <c r="X1164" s="987"/>
      <c r="Y1164" s="987"/>
      <c r="Z1164" s="987">
        <f t="shared" si="310"/>
        <v>0</v>
      </c>
      <c r="AA1164" s="987"/>
      <c r="AB1164" s="987">
        <f t="shared" si="307"/>
        <v>16.100000000000001</v>
      </c>
      <c r="AC1164" s="987">
        <f t="shared" si="307"/>
        <v>0</v>
      </c>
      <c r="AD1164" s="987">
        <f t="shared" si="307"/>
        <v>0</v>
      </c>
      <c r="AE1164" s="987">
        <f t="shared" si="307"/>
        <v>0</v>
      </c>
      <c r="AF1164" s="987">
        <f t="shared" si="307"/>
        <v>0</v>
      </c>
      <c r="AG1164" s="987">
        <f t="shared" si="307"/>
        <v>0</v>
      </c>
      <c r="AH1164" s="987">
        <f t="shared" si="307"/>
        <v>0</v>
      </c>
      <c r="AI1164" s="987">
        <f t="shared" si="307"/>
        <v>0</v>
      </c>
      <c r="AJ1164" s="987">
        <f t="shared" si="307"/>
        <v>0</v>
      </c>
      <c r="AK1164" s="987">
        <f t="shared" si="307"/>
        <v>0</v>
      </c>
      <c r="AL1164" s="987">
        <f t="shared" si="308"/>
        <v>0</v>
      </c>
      <c r="AM1164" s="987">
        <f t="shared" si="308"/>
        <v>0</v>
      </c>
      <c r="AN1164" s="987">
        <f t="shared" si="308"/>
        <v>0</v>
      </c>
      <c r="AO1164" s="987">
        <f t="shared" si="308"/>
        <v>0</v>
      </c>
      <c r="AP1164" s="987">
        <f t="shared" si="308"/>
        <v>0</v>
      </c>
      <c r="AQ1164" s="987">
        <f t="shared" si="308"/>
        <v>0</v>
      </c>
      <c r="AR1164" s="987">
        <f t="shared" si="308"/>
        <v>0</v>
      </c>
    </row>
    <row r="1165" spans="2:44">
      <c r="B1165" s="948">
        <v>1060</v>
      </c>
      <c r="C1165" s="950" t="s">
        <v>3521</v>
      </c>
      <c r="D1165" s="951">
        <v>1112</v>
      </c>
      <c r="E1165" s="951" t="s">
        <v>3538</v>
      </c>
      <c r="F1165" s="948" t="s">
        <v>5653</v>
      </c>
      <c r="G1165" s="949">
        <v>45202</v>
      </c>
      <c r="H1165" s="948" t="s">
        <v>5654</v>
      </c>
      <c r="I1165" s="948" t="s">
        <v>5051</v>
      </c>
      <c r="J1165" s="948" t="s">
        <v>488</v>
      </c>
      <c r="K1165" s="948" t="s">
        <v>3557</v>
      </c>
      <c r="L1165" s="960">
        <v>54</v>
      </c>
      <c r="M1165" s="987">
        <v>6.9</v>
      </c>
      <c r="N1165" s="987">
        <v>1.3800000000000001</v>
      </c>
      <c r="O1165" s="987">
        <f t="shared" si="309"/>
        <v>8.2800000000000011</v>
      </c>
      <c r="P1165" s="987" t="s">
        <v>3414</v>
      </c>
      <c r="Q1165" s="987"/>
      <c r="R1165" s="987"/>
      <c r="S1165" s="987"/>
      <c r="T1165" s="987"/>
      <c r="U1165" s="987"/>
      <c r="V1165" s="987"/>
      <c r="W1165" s="987">
        <f t="shared" si="304"/>
        <v>8.2800000000000011</v>
      </c>
      <c r="X1165" s="987"/>
      <c r="Y1165" s="987"/>
      <c r="Z1165" s="987">
        <f t="shared" si="310"/>
        <v>0</v>
      </c>
      <c r="AA1165" s="987"/>
      <c r="AB1165" s="987">
        <f t="shared" si="307"/>
        <v>6.9</v>
      </c>
      <c r="AC1165" s="987">
        <f t="shared" si="307"/>
        <v>0</v>
      </c>
      <c r="AD1165" s="987">
        <f t="shared" si="307"/>
        <v>0</v>
      </c>
      <c r="AE1165" s="987">
        <f t="shared" si="307"/>
        <v>0</v>
      </c>
      <c r="AF1165" s="987">
        <f t="shared" si="307"/>
        <v>0</v>
      </c>
      <c r="AG1165" s="987">
        <f t="shared" si="307"/>
        <v>0</v>
      </c>
      <c r="AH1165" s="987">
        <f t="shared" si="307"/>
        <v>0</v>
      </c>
      <c r="AI1165" s="987">
        <f t="shared" si="307"/>
        <v>0</v>
      </c>
      <c r="AJ1165" s="987">
        <f t="shared" si="307"/>
        <v>0</v>
      </c>
      <c r="AK1165" s="987">
        <f t="shared" si="307"/>
        <v>0</v>
      </c>
      <c r="AL1165" s="987">
        <f t="shared" si="308"/>
        <v>0</v>
      </c>
      <c r="AM1165" s="987">
        <f t="shared" si="308"/>
        <v>0</v>
      </c>
      <c r="AN1165" s="987">
        <f t="shared" si="308"/>
        <v>0</v>
      </c>
      <c r="AO1165" s="987">
        <f t="shared" si="308"/>
        <v>0</v>
      </c>
      <c r="AP1165" s="987">
        <f t="shared" si="308"/>
        <v>0</v>
      </c>
      <c r="AQ1165" s="987">
        <f t="shared" si="308"/>
        <v>0</v>
      </c>
      <c r="AR1165" s="987">
        <f t="shared" si="308"/>
        <v>0</v>
      </c>
    </row>
    <row r="1166" spans="2:44">
      <c r="B1166" s="948">
        <v>1061</v>
      </c>
      <c r="C1166" s="950" t="s">
        <v>3521</v>
      </c>
      <c r="D1166" s="951">
        <v>1113</v>
      </c>
      <c r="E1166" s="951" t="s">
        <v>3538</v>
      </c>
      <c r="F1166" s="948" t="s">
        <v>5655</v>
      </c>
      <c r="G1166" s="949">
        <v>45206</v>
      </c>
      <c r="H1166" s="948" t="s">
        <v>5656</v>
      </c>
      <c r="I1166" s="948" t="s">
        <v>5051</v>
      </c>
      <c r="J1166" s="948" t="s">
        <v>488</v>
      </c>
      <c r="K1166" s="948" t="s">
        <v>3557</v>
      </c>
      <c r="L1166" s="960">
        <v>54</v>
      </c>
      <c r="M1166" s="987">
        <v>18.64</v>
      </c>
      <c r="N1166" s="987">
        <v>3.7299999999999995</v>
      </c>
      <c r="O1166" s="987">
        <f t="shared" si="309"/>
        <v>22.37</v>
      </c>
      <c r="P1166" s="987" t="s">
        <v>3415</v>
      </c>
      <c r="Q1166" s="987"/>
      <c r="R1166" s="987"/>
      <c r="S1166" s="987"/>
      <c r="T1166" s="987"/>
      <c r="U1166" s="987"/>
      <c r="V1166" s="987"/>
      <c r="W1166" s="987">
        <f t="shared" si="304"/>
        <v>22.37</v>
      </c>
      <c r="X1166" s="987"/>
      <c r="Y1166" s="987"/>
      <c r="Z1166" s="987">
        <f t="shared" si="310"/>
        <v>0</v>
      </c>
      <c r="AA1166" s="987"/>
      <c r="AB1166" s="987">
        <f t="shared" si="307"/>
        <v>18.64</v>
      </c>
      <c r="AC1166" s="987">
        <f t="shared" si="307"/>
        <v>0</v>
      </c>
      <c r="AD1166" s="987">
        <f t="shared" si="307"/>
        <v>0</v>
      </c>
      <c r="AE1166" s="987">
        <f t="shared" si="307"/>
        <v>0</v>
      </c>
      <c r="AF1166" s="987">
        <f t="shared" si="307"/>
        <v>0</v>
      </c>
      <c r="AG1166" s="987">
        <f t="shared" si="307"/>
        <v>0</v>
      </c>
      <c r="AH1166" s="987">
        <f t="shared" si="307"/>
        <v>0</v>
      </c>
      <c r="AI1166" s="987">
        <f t="shared" si="307"/>
        <v>0</v>
      </c>
      <c r="AJ1166" s="987">
        <f t="shared" si="307"/>
        <v>0</v>
      </c>
      <c r="AK1166" s="987">
        <f t="shared" si="307"/>
        <v>0</v>
      </c>
      <c r="AL1166" s="987">
        <f t="shared" si="308"/>
        <v>0</v>
      </c>
      <c r="AM1166" s="987">
        <f t="shared" si="308"/>
        <v>0</v>
      </c>
      <c r="AN1166" s="987">
        <f t="shared" si="308"/>
        <v>0</v>
      </c>
      <c r="AO1166" s="987">
        <f t="shared" si="308"/>
        <v>0</v>
      </c>
      <c r="AP1166" s="987">
        <f t="shared" si="308"/>
        <v>0</v>
      </c>
      <c r="AQ1166" s="987">
        <f t="shared" si="308"/>
        <v>0</v>
      </c>
      <c r="AR1166" s="987">
        <f t="shared" si="308"/>
        <v>0</v>
      </c>
    </row>
    <row r="1167" spans="2:44">
      <c r="B1167" s="948">
        <v>1062</v>
      </c>
      <c r="C1167" s="950" t="s">
        <v>3521</v>
      </c>
      <c r="D1167" s="951">
        <v>1114</v>
      </c>
      <c r="E1167" s="951" t="s">
        <v>3538</v>
      </c>
      <c r="F1167" s="948" t="s">
        <v>5657</v>
      </c>
      <c r="G1167" s="949">
        <v>45209</v>
      </c>
      <c r="H1167" s="948" t="s">
        <v>5658</v>
      </c>
      <c r="I1167" s="948" t="s">
        <v>5051</v>
      </c>
      <c r="J1167" s="948" t="s">
        <v>488</v>
      </c>
      <c r="K1167" s="948" t="s">
        <v>3557</v>
      </c>
      <c r="L1167" s="960">
        <v>54</v>
      </c>
      <c r="M1167" s="987">
        <v>15.219999999999999</v>
      </c>
      <c r="N1167" s="987">
        <v>3.04</v>
      </c>
      <c r="O1167" s="987">
        <f t="shared" si="309"/>
        <v>18.259999999999998</v>
      </c>
      <c r="P1167" s="987" t="s">
        <v>3414</v>
      </c>
      <c r="Q1167" s="987"/>
      <c r="R1167" s="987"/>
      <c r="S1167" s="987"/>
      <c r="T1167" s="987"/>
      <c r="U1167" s="987"/>
      <c r="V1167" s="987"/>
      <c r="W1167" s="987">
        <f t="shared" si="304"/>
        <v>18.259999999999998</v>
      </c>
      <c r="X1167" s="987"/>
      <c r="Y1167" s="987"/>
      <c r="Z1167" s="987">
        <f t="shared" si="310"/>
        <v>0</v>
      </c>
      <c r="AA1167" s="987"/>
      <c r="AB1167" s="987">
        <f t="shared" si="307"/>
        <v>15.219999999999999</v>
      </c>
      <c r="AC1167" s="987">
        <f t="shared" si="307"/>
        <v>0</v>
      </c>
      <c r="AD1167" s="987">
        <f t="shared" si="307"/>
        <v>0</v>
      </c>
      <c r="AE1167" s="987">
        <f t="shared" si="307"/>
        <v>0</v>
      </c>
      <c r="AF1167" s="987">
        <f t="shared" si="307"/>
        <v>0</v>
      </c>
      <c r="AG1167" s="987">
        <f t="shared" si="307"/>
        <v>0</v>
      </c>
      <c r="AH1167" s="987">
        <f t="shared" si="307"/>
        <v>0</v>
      </c>
      <c r="AI1167" s="987">
        <f t="shared" si="307"/>
        <v>0</v>
      </c>
      <c r="AJ1167" s="987">
        <f t="shared" si="307"/>
        <v>0</v>
      </c>
      <c r="AK1167" s="987">
        <f t="shared" si="307"/>
        <v>0</v>
      </c>
      <c r="AL1167" s="987">
        <f t="shared" si="308"/>
        <v>0</v>
      </c>
      <c r="AM1167" s="987">
        <f t="shared" si="308"/>
        <v>0</v>
      </c>
      <c r="AN1167" s="987">
        <f t="shared" si="308"/>
        <v>0</v>
      </c>
      <c r="AO1167" s="987">
        <f t="shared" si="308"/>
        <v>0</v>
      </c>
      <c r="AP1167" s="987">
        <f t="shared" si="308"/>
        <v>0</v>
      </c>
      <c r="AQ1167" s="987">
        <f t="shared" si="308"/>
        <v>0</v>
      </c>
      <c r="AR1167" s="987">
        <f t="shared" si="308"/>
        <v>0</v>
      </c>
    </row>
    <row r="1168" spans="2:44">
      <c r="B1168" s="948">
        <v>1063</v>
      </c>
      <c r="C1168" s="950" t="s">
        <v>3521</v>
      </c>
      <c r="D1168" s="951">
        <v>1115</v>
      </c>
      <c r="E1168" s="951" t="s">
        <v>3538</v>
      </c>
      <c r="F1168" s="948" t="s">
        <v>5659</v>
      </c>
      <c r="G1168" s="949">
        <v>45209</v>
      </c>
      <c r="H1168" s="948" t="s">
        <v>5660</v>
      </c>
      <c r="I1168" s="948" t="s">
        <v>5051</v>
      </c>
      <c r="J1168" s="948" t="s">
        <v>488</v>
      </c>
      <c r="K1168" s="948" t="s">
        <v>3557</v>
      </c>
      <c r="L1168" s="960">
        <v>54</v>
      </c>
      <c r="M1168" s="987">
        <v>14.330000000000002</v>
      </c>
      <c r="N1168" s="987">
        <v>2.87</v>
      </c>
      <c r="O1168" s="987">
        <f t="shared" si="309"/>
        <v>17.200000000000003</v>
      </c>
      <c r="P1168" s="987" t="s">
        <v>3414</v>
      </c>
      <c r="Q1168" s="987"/>
      <c r="R1168" s="987"/>
      <c r="S1168" s="987"/>
      <c r="T1168" s="987"/>
      <c r="U1168" s="987"/>
      <c r="V1168" s="987"/>
      <c r="W1168" s="987">
        <f t="shared" si="304"/>
        <v>17.200000000000003</v>
      </c>
      <c r="X1168" s="987"/>
      <c r="Y1168" s="987"/>
      <c r="Z1168" s="987">
        <f t="shared" si="310"/>
        <v>0</v>
      </c>
      <c r="AA1168" s="987"/>
      <c r="AB1168" s="987">
        <f t="shared" ref="AB1168:AK1177" si="311">IF(AB$6-$L1168=0,$M1168,0)</f>
        <v>14.330000000000002</v>
      </c>
      <c r="AC1168" s="987">
        <f t="shared" si="311"/>
        <v>0</v>
      </c>
      <c r="AD1168" s="987">
        <f t="shared" si="311"/>
        <v>0</v>
      </c>
      <c r="AE1168" s="987">
        <f t="shared" si="311"/>
        <v>0</v>
      </c>
      <c r="AF1168" s="987">
        <f t="shared" si="311"/>
        <v>0</v>
      </c>
      <c r="AG1168" s="987">
        <f t="shared" si="311"/>
        <v>0</v>
      </c>
      <c r="AH1168" s="987">
        <f t="shared" si="311"/>
        <v>0</v>
      </c>
      <c r="AI1168" s="987">
        <f t="shared" si="311"/>
        <v>0</v>
      </c>
      <c r="AJ1168" s="987">
        <f t="shared" si="311"/>
        <v>0</v>
      </c>
      <c r="AK1168" s="987">
        <f t="shared" si="311"/>
        <v>0</v>
      </c>
      <c r="AL1168" s="987">
        <f t="shared" ref="AL1168:AR1177" si="312">IF(AL$6-$L1168=0,$M1168,0)</f>
        <v>0</v>
      </c>
      <c r="AM1168" s="987">
        <f t="shared" si="312"/>
        <v>0</v>
      </c>
      <c r="AN1168" s="987">
        <f t="shared" si="312"/>
        <v>0</v>
      </c>
      <c r="AO1168" s="987">
        <f t="shared" si="312"/>
        <v>0</v>
      </c>
      <c r="AP1168" s="987">
        <f t="shared" si="312"/>
        <v>0</v>
      </c>
      <c r="AQ1168" s="987">
        <f t="shared" si="312"/>
        <v>0</v>
      </c>
      <c r="AR1168" s="987">
        <f t="shared" si="312"/>
        <v>0</v>
      </c>
    </row>
    <row r="1169" spans="2:44">
      <c r="B1169" s="948">
        <v>1064</v>
      </c>
      <c r="C1169" s="950" t="s">
        <v>3521</v>
      </c>
      <c r="D1169" s="951">
        <v>1116</v>
      </c>
      <c r="E1169" s="951" t="s">
        <v>3538</v>
      </c>
      <c r="F1169" s="948" t="s">
        <v>5661</v>
      </c>
      <c r="G1169" s="949">
        <v>45209</v>
      </c>
      <c r="H1169" s="948" t="s">
        <v>5662</v>
      </c>
      <c r="I1169" s="948" t="s">
        <v>5051</v>
      </c>
      <c r="J1169" s="948" t="s">
        <v>488</v>
      </c>
      <c r="K1169" s="948" t="s">
        <v>3557</v>
      </c>
      <c r="L1169" s="960">
        <v>54</v>
      </c>
      <c r="M1169" s="987">
        <v>17.7</v>
      </c>
      <c r="N1169" s="987">
        <v>3.54</v>
      </c>
      <c r="O1169" s="987">
        <f t="shared" si="309"/>
        <v>21.24</v>
      </c>
      <c r="P1169" s="987" t="s">
        <v>3414</v>
      </c>
      <c r="Q1169" s="987"/>
      <c r="R1169" s="987"/>
      <c r="S1169" s="987"/>
      <c r="T1169" s="987"/>
      <c r="U1169" s="987"/>
      <c r="V1169" s="987"/>
      <c r="W1169" s="987">
        <f t="shared" si="304"/>
        <v>21.24</v>
      </c>
      <c r="X1169" s="987"/>
      <c r="Y1169" s="987"/>
      <c r="Z1169" s="987">
        <f t="shared" si="310"/>
        <v>0</v>
      </c>
      <c r="AA1169" s="987"/>
      <c r="AB1169" s="987">
        <f t="shared" si="311"/>
        <v>17.7</v>
      </c>
      <c r="AC1169" s="987">
        <f t="shared" si="311"/>
        <v>0</v>
      </c>
      <c r="AD1169" s="987">
        <f t="shared" si="311"/>
        <v>0</v>
      </c>
      <c r="AE1169" s="987">
        <f t="shared" si="311"/>
        <v>0</v>
      </c>
      <c r="AF1169" s="987">
        <f t="shared" si="311"/>
        <v>0</v>
      </c>
      <c r="AG1169" s="987">
        <f t="shared" si="311"/>
        <v>0</v>
      </c>
      <c r="AH1169" s="987">
        <f t="shared" si="311"/>
        <v>0</v>
      </c>
      <c r="AI1169" s="987">
        <f t="shared" si="311"/>
        <v>0</v>
      </c>
      <c r="AJ1169" s="987">
        <f t="shared" si="311"/>
        <v>0</v>
      </c>
      <c r="AK1169" s="987">
        <f t="shared" si="311"/>
        <v>0</v>
      </c>
      <c r="AL1169" s="987">
        <f t="shared" si="312"/>
        <v>0</v>
      </c>
      <c r="AM1169" s="987">
        <f t="shared" si="312"/>
        <v>0</v>
      </c>
      <c r="AN1169" s="987">
        <f t="shared" si="312"/>
        <v>0</v>
      </c>
      <c r="AO1169" s="987">
        <f t="shared" si="312"/>
        <v>0</v>
      </c>
      <c r="AP1169" s="987">
        <f t="shared" si="312"/>
        <v>0</v>
      </c>
      <c r="AQ1169" s="987">
        <f t="shared" si="312"/>
        <v>0</v>
      </c>
      <c r="AR1169" s="987">
        <f t="shared" si="312"/>
        <v>0</v>
      </c>
    </row>
    <row r="1170" spans="2:44">
      <c r="B1170" s="948">
        <v>1065</v>
      </c>
      <c r="C1170" s="950" t="s">
        <v>3521</v>
      </c>
      <c r="D1170" s="951">
        <v>1117</v>
      </c>
      <c r="E1170" s="951" t="s">
        <v>3538</v>
      </c>
      <c r="F1170" s="948" t="s">
        <v>5663</v>
      </c>
      <c r="G1170" s="949">
        <v>45209</v>
      </c>
      <c r="H1170" s="948" t="s">
        <v>5664</v>
      </c>
      <c r="I1170" s="948" t="s">
        <v>5051</v>
      </c>
      <c r="J1170" s="948" t="s">
        <v>488</v>
      </c>
      <c r="K1170" s="948" t="s">
        <v>3557</v>
      </c>
      <c r="L1170" s="960">
        <v>54</v>
      </c>
      <c r="M1170" s="987">
        <v>14.59</v>
      </c>
      <c r="N1170" s="987">
        <v>2.92</v>
      </c>
      <c r="O1170" s="987">
        <f t="shared" si="309"/>
        <v>17.509999999999998</v>
      </c>
      <c r="P1170" s="987" t="s">
        <v>3414</v>
      </c>
      <c r="Q1170" s="987"/>
      <c r="R1170" s="987"/>
      <c r="S1170" s="987"/>
      <c r="T1170" s="987"/>
      <c r="U1170" s="987"/>
      <c r="V1170" s="987"/>
      <c r="W1170" s="987">
        <f t="shared" si="304"/>
        <v>17.509999999999998</v>
      </c>
      <c r="X1170" s="987"/>
      <c r="Y1170" s="987"/>
      <c r="Z1170" s="987">
        <f t="shared" si="310"/>
        <v>0</v>
      </c>
      <c r="AA1170" s="987"/>
      <c r="AB1170" s="987">
        <f t="shared" si="311"/>
        <v>14.59</v>
      </c>
      <c r="AC1170" s="987">
        <f t="shared" si="311"/>
        <v>0</v>
      </c>
      <c r="AD1170" s="987">
        <f t="shared" si="311"/>
        <v>0</v>
      </c>
      <c r="AE1170" s="987">
        <f t="shared" si="311"/>
        <v>0</v>
      </c>
      <c r="AF1170" s="987">
        <f t="shared" si="311"/>
        <v>0</v>
      </c>
      <c r="AG1170" s="987">
        <f t="shared" si="311"/>
        <v>0</v>
      </c>
      <c r="AH1170" s="987">
        <f t="shared" si="311"/>
        <v>0</v>
      </c>
      <c r="AI1170" s="987">
        <f t="shared" si="311"/>
        <v>0</v>
      </c>
      <c r="AJ1170" s="987">
        <f t="shared" si="311"/>
        <v>0</v>
      </c>
      <c r="AK1170" s="987">
        <f t="shared" si="311"/>
        <v>0</v>
      </c>
      <c r="AL1170" s="987">
        <f t="shared" si="312"/>
        <v>0</v>
      </c>
      <c r="AM1170" s="987">
        <f t="shared" si="312"/>
        <v>0</v>
      </c>
      <c r="AN1170" s="987">
        <f t="shared" si="312"/>
        <v>0</v>
      </c>
      <c r="AO1170" s="987">
        <f t="shared" si="312"/>
        <v>0</v>
      </c>
      <c r="AP1170" s="987">
        <f t="shared" si="312"/>
        <v>0</v>
      </c>
      <c r="AQ1170" s="987">
        <f t="shared" si="312"/>
        <v>0</v>
      </c>
      <c r="AR1170" s="987">
        <f t="shared" si="312"/>
        <v>0</v>
      </c>
    </row>
    <row r="1171" spans="2:44">
      <c r="B1171" s="948">
        <v>1066</v>
      </c>
      <c r="C1171" s="950" t="s">
        <v>3521</v>
      </c>
      <c r="D1171" s="951">
        <v>1118</v>
      </c>
      <c r="E1171" s="951" t="s">
        <v>3538</v>
      </c>
      <c r="F1171" s="948" t="s">
        <v>5665</v>
      </c>
      <c r="G1171" s="949">
        <v>45211</v>
      </c>
      <c r="H1171" s="948" t="s">
        <v>5666</v>
      </c>
      <c r="I1171" s="948" t="s">
        <v>5051</v>
      </c>
      <c r="J1171" s="948" t="s">
        <v>488</v>
      </c>
      <c r="K1171" s="948" t="s">
        <v>3557</v>
      </c>
      <c r="L1171" s="960">
        <v>54</v>
      </c>
      <c r="M1171" s="987">
        <v>19.84</v>
      </c>
      <c r="N1171" s="987">
        <v>3.97</v>
      </c>
      <c r="O1171" s="987">
        <f t="shared" si="309"/>
        <v>23.81</v>
      </c>
      <c r="P1171" s="987" t="s">
        <v>3414</v>
      </c>
      <c r="Q1171" s="987"/>
      <c r="R1171" s="987"/>
      <c r="S1171" s="987"/>
      <c r="T1171" s="987"/>
      <c r="U1171" s="987"/>
      <c r="V1171" s="987"/>
      <c r="W1171" s="987">
        <f t="shared" si="304"/>
        <v>23.81</v>
      </c>
      <c r="X1171" s="987"/>
      <c r="Y1171" s="987"/>
      <c r="Z1171" s="987">
        <f t="shared" si="310"/>
        <v>0</v>
      </c>
      <c r="AA1171" s="987"/>
      <c r="AB1171" s="987">
        <f t="shared" si="311"/>
        <v>19.84</v>
      </c>
      <c r="AC1171" s="987">
        <f t="shared" si="311"/>
        <v>0</v>
      </c>
      <c r="AD1171" s="987">
        <f t="shared" si="311"/>
        <v>0</v>
      </c>
      <c r="AE1171" s="987">
        <f t="shared" si="311"/>
        <v>0</v>
      </c>
      <c r="AF1171" s="987">
        <f t="shared" si="311"/>
        <v>0</v>
      </c>
      <c r="AG1171" s="987">
        <f t="shared" si="311"/>
        <v>0</v>
      </c>
      <c r="AH1171" s="987">
        <f t="shared" si="311"/>
        <v>0</v>
      </c>
      <c r="AI1171" s="987">
        <f t="shared" si="311"/>
        <v>0</v>
      </c>
      <c r="AJ1171" s="987">
        <f t="shared" si="311"/>
        <v>0</v>
      </c>
      <c r="AK1171" s="987">
        <f t="shared" si="311"/>
        <v>0</v>
      </c>
      <c r="AL1171" s="987">
        <f t="shared" si="312"/>
        <v>0</v>
      </c>
      <c r="AM1171" s="987">
        <f t="shared" si="312"/>
        <v>0</v>
      </c>
      <c r="AN1171" s="987">
        <f t="shared" si="312"/>
        <v>0</v>
      </c>
      <c r="AO1171" s="987">
        <f t="shared" si="312"/>
        <v>0</v>
      </c>
      <c r="AP1171" s="987">
        <f t="shared" si="312"/>
        <v>0</v>
      </c>
      <c r="AQ1171" s="987">
        <f t="shared" si="312"/>
        <v>0</v>
      </c>
      <c r="AR1171" s="987">
        <f t="shared" si="312"/>
        <v>0</v>
      </c>
    </row>
    <row r="1172" spans="2:44">
      <c r="B1172" s="948">
        <v>1067</v>
      </c>
      <c r="C1172" s="950" t="s">
        <v>3521</v>
      </c>
      <c r="D1172" s="951">
        <v>1119</v>
      </c>
      <c r="E1172" s="951" t="s">
        <v>3538</v>
      </c>
      <c r="F1172" s="948" t="s">
        <v>5667</v>
      </c>
      <c r="G1172" s="949">
        <v>45215</v>
      </c>
      <c r="H1172" s="948" t="s">
        <v>5668</v>
      </c>
      <c r="I1172" s="948" t="s">
        <v>5051</v>
      </c>
      <c r="J1172" s="948" t="s">
        <v>488</v>
      </c>
      <c r="K1172" s="948" t="s">
        <v>3557</v>
      </c>
      <c r="L1172" s="960">
        <v>54</v>
      </c>
      <c r="M1172" s="987">
        <v>25.889999999999997</v>
      </c>
      <c r="N1172" s="987">
        <v>5.18</v>
      </c>
      <c r="O1172" s="987">
        <f t="shared" si="309"/>
        <v>31.069999999999997</v>
      </c>
      <c r="P1172" s="987" t="s">
        <v>3414</v>
      </c>
      <c r="Q1172" s="987"/>
      <c r="R1172" s="987"/>
      <c r="S1172" s="987"/>
      <c r="T1172" s="987"/>
      <c r="U1172" s="987"/>
      <c r="V1172" s="987"/>
      <c r="W1172" s="987">
        <f t="shared" si="304"/>
        <v>31.069999999999997</v>
      </c>
      <c r="X1172" s="987"/>
      <c r="Y1172" s="987"/>
      <c r="Z1172" s="987">
        <f t="shared" si="310"/>
        <v>0</v>
      </c>
      <c r="AA1172" s="987"/>
      <c r="AB1172" s="987">
        <f t="shared" si="311"/>
        <v>25.889999999999997</v>
      </c>
      <c r="AC1172" s="987">
        <f t="shared" si="311"/>
        <v>0</v>
      </c>
      <c r="AD1172" s="987">
        <f t="shared" si="311"/>
        <v>0</v>
      </c>
      <c r="AE1172" s="987">
        <f t="shared" si="311"/>
        <v>0</v>
      </c>
      <c r="AF1172" s="987">
        <f t="shared" si="311"/>
        <v>0</v>
      </c>
      <c r="AG1172" s="987">
        <f t="shared" si="311"/>
        <v>0</v>
      </c>
      <c r="AH1172" s="987">
        <f t="shared" si="311"/>
        <v>0</v>
      </c>
      <c r="AI1172" s="987">
        <f t="shared" si="311"/>
        <v>0</v>
      </c>
      <c r="AJ1172" s="987">
        <f t="shared" si="311"/>
        <v>0</v>
      </c>
      <c r="AK1172" s="987">
        <f t="shared" si="311"/>
        <v>0</v>
      </c>
      <c r="AL1172" s="987">
        <f t="shared" si="312"/>
        <v>0</v>
      </c>
      <c r="AM1172" s="987">
        <f t="shared" si="312"/>
        <v>0</v>
      </c>
      <c r="AN1172" s="987">
        <f t="shared" si="312"/>
        <v>0</v>
      </c>
      <c r="AO1172" s="987">
        <f t="shared" si="312"/>
        <v>0</v>
      </c>
      <c r="AP1172" s="987">
        <f t="shared" si="312"/>
        <v>0</v>
      </c>
      <c r="AQ1172" s="987">
        <f t="shared" si="312"/>
        <v>0</v>
      </c>
      <c r="AR1172" s="987">
        <f t="shared" si="312"/>
        <v>0</v>
      </c>
    </row>
    <row r="1173" spans="2:44">
      <c r="B1173" s="948">
        <v>1068</v>
      </c>
      <c r="C1173" s="950" t="s">
        <v>3521</v>
      </c>
      <c r="D1173" s="951">
        <v>1120</v>
      </c>
      <c r="E1173" s="951" t="s">
        <v>3538</v>
      </c>
      <c r="F1173" s="948" t="s">
        <v>5669</v>
      </c>
      <c r="G1173" s="949">
        <v>45215</v>
      </c>
      <c r="H1173" s="948" t="s">
        <v>5670</v>
      </c>
      <c r="I1173" s="948" t="s">
        <v>5051</v>
      </c>
      <c r="J1173" s="948" t="s">
        <v>488</v>
      </c>
      <c r="K1173" s="948" t="s">
        <v>3557</v>
      </c>
      <c r="L1173" s="960">
        <v>54</v>
      </c>
      <c r="M1173" s="987">
        <v>23.46</v>
      </c>
      <c r="N1173" s="987">
        <v>4.6899999999999995</v>
      </c>
      <c r="O1173" s="987">
        <f t="shared" si="309"/>
        <v>28.15</v>
      </c>
      <c r="P1173" s="987" t="s">
        <v>3414</v>
      </c>
      <c r="Q1173" s="987"/>
      <c r="R1173" s="987"/>
      <c r="S1173" s="987"/>
      <c r="T1173" s="987"/>
      <c r="U1173" s="987"/>
      <c r="V1173" s="987"/>
      <c r="W1173" s="987">
        <f t="shared" si="304"/>
        <v>28.15</v>
      </c>
      <c r="X1173" s="987"/>
      <c r="Y1173" s="987"/>
      <c r="Z1173" s="987">
        <f t="shared" si="310"/>
        <v>0</v>
      </c>
      <c r="AA1173" s="987"/>
      <c r="AB1173" s="987">
        <f t="shared" si="311"/>
        <v>23.46</v>
      </c>
      <c r="AC1173" s="987">
        <f t="shared" si="311"/>
        <v>0</v>
      </c>
      <c r="AD1173" s="987">
        <f t="shared" si="311"/>
        <v>0</v>
      </c>
      <c r="AE1173" s="987">
        <f t="shared" si="311"/>
        <v>0</v>
      </c>
      <c r="AF1173" s="987">
        <f t="shared" si="311"/>
        <v>0</v>
      </c>
      <c r="AG1173" s="987">
        <f t="shared" si="311"/>
        <v>0</v>
      </c>
      <c r="AH1173" s="987">
        <f t="shared" si="311"/>
        <v>0</v>
      </c>
      <c r="AI1173" s="987">
        <f t="shared" si="311"/>
        <v>0</v>
      </c>
      <c r="AJ1173" s="987">
        <f t="shared" si="311"/>
        <v>0</v>
      </c>
      <c r="AK1173" s="987">
        <f t="shared" si="311"/>
        <v>0</v>
      </c>
      <c r="AL1173" s="987">
        <f t="shared" si="312"/>
        <v>0</v>
      </c>
      <c r="AM1173" s="987">
        <f t="shared" si="312"/>
        <v>0</v>
      </c>
      <c r="AN1173" s="987">
        <f t="shared" si="312"/>
        <v>0</v>
      </c>
      <c r="AO1173" s="987">
        <f t="shared" si="312"/>
        <v>0</v>
      </c>
      <c r="AP1173" s="987">
        <f t="shared" si="312"/>
        <v>0</v>
      </c>
      <c r="AQ1173" s="987">
        <f t="shared" si="312"/>
        <v>0</v>
      </c>
      <c r="AR1173" s="987">
        <f t="shared" si="312"/>
        <v>0</v>
      </c>
    </row>
    <row r="1174" spans="2:44">
      <c r="B1174" s="948">
        <v>1069</v>
      </c>
      <c r="C1174" s="950" t="s">
        <v>3521</v>
      </c>
      <c r="D1174" s="951">
        <v>1121</v>
      </c>
      <c r="E1174" s="951" t="s">
        <v>3538</v>
      </c>
      <c r="F1174" s="948" t="s">
        <v>5671</v>
      </c>
      <c r="G1174" s="949">
        <v>45215</v>
      </c>
      <c r="H1174" s="948" t="s">
        <v>5672</v>
      </c>
      <c r="I1174" s="948" t="s">
        <v>5051</v>
      </c>
      <c r="J1174" s="948" t="s">
        <v>488</v>
      </c>
      <c r="K1174" s="948" t="s">
        <v>3557</v>
      </c>
      <c r="L1174" s="960">
        <v>54</v>
      </c>
      <c r="M1174" s="987">
        <v>45.93</v>
      </c>
      <c r="N1174" s="987">
        <v>9.1900000000000013</v>
      </c>
      <c r="O1174" s="987">
        <f t="shared" si="309"/>
        <v>55.120000000000005</v>
      </c>
      <c r="P1174" s="987" t="s">
        <v>3414</v>
      </c>
      <c r="Q1174" s="987"/>
      <c r="R1174" s="987"/>
      <c r="S1174" s="987"/>
      <c r="T1174" s="987"/>
      <c r="U1174" s="987"/>
      <c r="V1174" s="987"/>
      <c r="W1174" s="987">
        <f t="shared" si="304"/>
        <v>55.120000000000005</v>
      </c>
      <c r="X1174" s="987"/>
      <c r="Y1174" s="987"/>
      <c r="Z1174" s="987">
        <f t="shared" si="310"/>
        <v>0</v>
      </c>
      <c r="AA1174" s="987"/>
      <c r="AB1174" s="987">
        <f t="shared" si="311"/>
        <v>45.93</v>
      </c>
      <c r="AC1174" s="987">
        <f t="shared" si="311"/>
        <v>0</v>
      </c>
      <c r="AD1174" s="987">
        <f t="shared" si="311"/>
        <v>0</v>
      </c>
      <c r="AE1174" s="987">
        <f t="shared" si="311"/>
        <v>0</v>
      </c>
      <c r="AF1174" s="987">
        <f t="shared" si="311"/>
        <v>0</v>
      </c>
      <c r="AG1174" s="987">
        <f t="shared" si="311"/>
        <v>0</v>
      </c>
      <c r="AH1174" s="987">
        <f t="shared" si="311"/>
        <v>0</v>
      </c>
      <c r="AI1174" s="987">
        <f t="shared" si="311"/>
        <v>0</v>
      </c>
      <c r="AJ1174" s="987">
        <f t="shared" si="311"/>
        <v>0</v>
      </c>
      <c r="AK1174" s="987">
        <f t="shared" si="311"/>
        <v>0</v>
      </c>
      <c r="AL1174" s="987">
        <f t="shared" si="312"/>
        <v>0</v>
      </c>
      <c r="AM1174" s="987">
        <f t="shared" si="312"/>
        <v>0</v>
      </c>
      <c r="AN1174" s="987">
        <f t="shared" si="312"/>
        <v>0</v>
      </c>
      <c r="AO1174" s="987">
        <f t="shared" si="312"/>
        <v>0</v>
      </c>
      <c r="AP1174" s="987">
        <f t="shared" si="312"/>
        <v>0</v>
      </c>
      <c r="AQ1174" s="987">
        <f t="shared" si="312"/>
        <v>0</v>
      </c>
      <c r="AR1174" s="987">
        <f t="shared" si="312"/>
        <v>0</v>
      </c>
    </row>
    <row r="1175" spans="2:44">
      <c r="B1175" s="948">
        <v>1070</v>
      </c>
      <c r="C1175" s="950" t="s">
        <v>3521</v>
      </c>
      <c r="D1175" s="951">
        <v>1122</v>
      </c>
      <c r="E1175" s="951" t="s">
        <v>3538</v>
      </c>
      <c r="F1175" s="948" t="s">
        <v>5673</v>
      </c>
      <c r="G1175" s="949">
        <v>45216</v>
      </c>
      <c r="H1175" s="948" t="s">
        <v>5674</v>
      </c>
      <c r="I1175" s="948" t="s">
        <v>5051</v>
      </c>
      <c r="J1175" s="948" t="s">
        <v>488</v>
      </c>
      <c r="K1175" s="948" t="s">
        <v>3557</v>
      </c>
      <c r="L1175" s="960">
        <v>54</v>
      </c>
      <c r="M1175" s="987">
        <v>25.7</v>
      </c>
      <c r="N1175" s="987">
        <v>5.14</v>
      </c>
      <c r="O1175" s="987">
        <f t="shared" si="309"/>
        <v>30.84</v>
      </c>
      <c r="P1175" s="987" t="s">
        <v>3414</v>
      </c>
      <c r="Q1175" s="987"/>
      <c r="R1175" s="987"/>
      <c r="S1175" s="987"/>
      <c r="T1175" s="987"/>
      <c r="U1175" s="987"/>
      <c r="V1175" s="987"/>
      <c r="W1175" s="987">
        <f t="shared" si="304"/>
        <v>30.84</v>
      </c>
      <c r="X1175" s="987"/>
      <c r="Y1175" s="987"/>
      <c r="Z1175" s="987">
        <f t="shared" si="310"/>
        <v>0</v>
      </c>
      <c r="AA1175" s="987"/>
      <c r="AB1175" s="987">
        <f t="shared" si="311"/>
        <v>25.7</v>
      </c>
      <c r="AC1175" s="987">
        <f t="shared" si="311"/>
        <v>0</v>
      </c>
      <c r="AD1175" s="987">
        <f t="shared" si="311"/>
        <v>0</v>
      </c>
      <c r="AE1175" s="987">
        <f t="shared" si="311"/>
        <v>0</v>
      </c>
      <c r="AF1175" s="987">
        <f t="shared" si="311"/>
        <v>0</v>
      </c>
      <c r="AG1175" s="987">
        <f t="shared" si="311"/>
        <v>0</v>
      </c>
      <c r="AH1175" s="987">
        <f t="shared" si="311"/>
        <v>0</v>
      </c>
      <c r="AI1175" s="987">
        <f t="shared" si="311"/>
        <v>0</v>
      </c>
      <c r="AJ1175" s="987">
        <f t="shared" si="311"/>
        <v>0</v>
      </c>
      <c r="AK1175" s="987">
        <f t="shared" si="311"/>
        <v>0</v>
      </c>
      <c r="AL1175" s="987">
        <f t="shared" si="312"/>
        <v>0</v>
      </c>
      <c r="AM1175" s="987">
        <f t="shared" si="312"/>
        <v>0</v>
      </c>
      <c r="AN1175" s="987">
        <f t="shared" si="312"/>
        <v>0</v>
      </c>
      <c r="AO1175" s="987">
        <f t="shared" si="312"/>
        <v>0</v>
      </c>
      <c r="AP1175" s="987">
        <f t="shared" si="312"/>
        <v>0</v>
      </c>
      <c r="AQ1175" s="987">
        <f t="shared" si="312"/>
        <v>0</v>
      </c>
      <c r="AR1175" s="987">
        <f t="shared" si="312"/>
        <v>0</v>
      </c>
    </row>
    <row r="1176" spans="2:44">
      <c r="B1176" s="948">
        <v>1071</v>
      </c>
      <c r="C1176" s="950" t="s">
        <v>3521</v>
      </c>
      <c r="D1176" s="951">
        <v>1123</v>
      </c>
      <c r="E1176" s="951" t="s">
        <v>3538</v>
      </c>
      <c r="F1176" s="948" t="s">
        <v>5675</v>
      </c>
      <c r="G1176" s="949">
        <v>45216</v>
      </c>
      <c r="H1176" s="948" t="s">
        <v>5676</v>
      </c>
      <c r="I1176" s="948" t="s">
        <v>5051</v>
      </c>
      <c r="J1176" s="948" t="s">
        <v>488</v>
      </c>
      <c r="K1176" s="948" t="s">
        <v>3557</v>
      </c>
      <c r="L1176" s="960">
        <v>54</v>
      </c>
      <c r="M1176" s="987">
        <v>31.919999999999998</v>
      </c>
      <c r="N1176" s="987">
        <v>6.38</v>
      </c>
      <c r="O1176" s="987">
        <f t="shared" si="309"/>
        <v>38.299999999999997</v>
      </c>
      <c r="P1176" s="987" t="s">
        <v>3414</v>
      </c>
      <c r="Q1176" s="987"/>
      <c r="R1176" s="987"/>
      <c r="S1176" s="987"/>
      <c r="T1176" s="987"/>
      <c r="U1176" s="987"/>
      <c r="V1176" s="987"/>
      <c r="W1176" s="987">
        <f t="shared" ref="W1176:W1207" si="313">O1176</f>
        <v>38.299999999999997</v>
      </c>
      <c r="X1176" s="987"/>
      <c r="Y1176" s="987"/>
      <c r="Z1176" s="987">
        <f t="shared" si="310"/>
        <v>0</v>
      </c>
      <c r="AA1176" s="987"/>
      <c r="AB1176" s="987">
        <f t="shared" si="311"/>
        <v>31.919999999999998</v>
      </c>
      <c r="AC1176" s="987">
        <f t="shared" si="311"/>
        <v>0</v>
      </c>
      <c r="AD1176" s="987">
        <f t="shared" si="311"/>
        <v>0</v>
      </c>
      <c r="AE1176" s="987">
        <f t="shared" si="311"/>
        <v>0</v>
      </c>
      <c r="AF1176" s="987">
        <f t="shared" si="311"/>
        <v>0</v>
      </c>
      <c r="AG1176" s="987">
        <f t="shared" si="311"/>
        <v>0</v>
      </c>
      <c r="AH1176" s="987">
        <f t="shared" si="311"/>
        <v>0</v>
      </c>
      <c r="AI1176" s="987">
        <f t="shared" si="311"/>
        <v>0</v>
      </c>
      <c r="AJ1176" s="987">
        <f t="shared" si="311"/>
        <v>0</v>
      </c>
      <c r="AK1176" s="987">
        <f t="shared" si="311"/>
        <v>0</v>
      </c>
      <c r="AL1176" s="987">
        <f t="shared" si="312"/>
        <v>0</v>
      </c>
      <c r="AM1176" s="987">
        <f t="shared" si="312"/>
        <v>0</v>
      </c>
      <c r="AN1176" s="987">
        <f t="shared" si="312"/>
        <v>0</v>
      </c>
      <c r="AO1176" s="987">
        <f t="shared" si="312"/>
        <v>0</v>
      </c>
      <c r="AP1176" s="987">
        <f t="shared" si="312"/>
        <v>0</v>
      </c>
      <c r="AQ1176" s="987">
        <f t="shared" si="312"/>
        <v>0</v>
      </c>
      <c r="AR1176" s="987">
        <f t="shared" si="312"/>
        <v>0</v>
      </c>
    </row>
    <row r="1177" spans="2:44">
      <c r="B1177" s="948">
        <v>1072</v>
      </c>
      <c r="C1177" s="950" t="s">
        <v>3521</v>
      </c>
      <c r="D1177" s="951">
        <v>1124</v>
      </c>
      <c r="E1177" s="951" t="s">
        <v>3538</v>
      </c>
      <c r="F1177" s="948" t="s">
        <v>5677</v>
      </c>
      <c r="G1177" s="949">
        <v>45216</v>
      </c>
      <c r="H1177" s="948" t="s">
        <v>5678</v>
      </c>
      <c r="I1177" s="948" t="s">
        <v>5051</v>
      </c>
      <c r="J1177" s="948" t="s">
        <v>488</v>
      </c>
      <c r="K1177" s="948" t="s">
        <v>3557</v>
      </c>
      <c r="L1177" s="960">
        <v>54</v>
      </c>
      <c r="M1177" s="987">
        <v>12.18</v>
      </c>
      <c r="N1177" s="987">
        <v>2.44</v>
      </c>
      <c r="O1177" s="987">
        <f t="shared" si="309"/>
        <v>14.62</v>
      </c>
      <c r="P1177" s="987" t="s">
        <v>3414</v>
      </c>
      <c r="Q1177" s="987"/>
      <c r="R1177" s="987"/>
      <c r="S1177" s="987"/>
      <c r="T1177" s="987"/>
      <c r="U1177" s="987"/>
      <c r="V1177" s="987"/>
      <c r="W1177" s="987">
        <f t="shared" si="313"/>
        <v>14.62</v>
      </c>
      <c r="X1177" s="987"/>
      <c r="Y1177" s="987"/>
      <c r="Z1177" s="987">
        <f t="shared" si="310"/>
        <v>0</v>
      </c>
      <c r="AA1177" s="987"/>
      <c r="AB1177" s="987">
        <f t="shared" si="311"/>
        <v>12.18</v>
      </c>
      <c r="AC1177" s="987">
        <f t="shared" si="311"/>
        <v>0</v>
      </c>
      <c r="AD1177" s="987">
        <f t="shared" si="311"/>
        <v>0</v>
      </c>
      <c r="AE1177" s="987">
        <f t="shared" si="311"/>
        <v>0</v>
      </c>
      <c r="AF1177" s="987">
        <f t="shared" si="311"/>
        <v>0</v>
      </c>
      <c r="AG1177" s="987">
        <f t="shared" si="311"/>
        <v>0</v>
      </c>
      <c r="AH1177" s="987">
        <f t="shared" si="311"/>
        <v>0</v>
      </c>
      <c r="AI1177" s="987">
        <f t="shared" si="311"/>
        <v>0</v>
      </c>
      <c r="AJ1177" s="987">
        <f t="shared" si="311"/>
        <v>0</v>
      </c>
      <c r="AK1177" s="987">
        <f t="shared" si="311"/>
        <v>0</v>
      </c>
      <c r="AL1177" s="987">
        <f t="shared" si="312"/>
        <v>0</v>
      </c>
      <c r="AM1177" s="987">
        <f t="shared" si="312"/>
        <v>0</v>
      </c>
      <c r="AN1177" s="987">
        <f t="shared" si="312"/>
        <v>0</v>
      </c>
      <c r="AO1177" s="987">
        <f t="shared" si="312"/>
        <v>0</v>
      </c>
      <c r="AP1177" s="987">
        <f t="shared" si="312"/>
        <v>0</v>
      </c>
      <c r="AQ1177" s="987">
        <f t="shared" si="312"/>
        <v>0</v>
      </c>
      <c r="AR1177" s="987">
        <f t="shared" si="312"/>
        <v>0</v>
      </c>
    </row>
    <row r="1178" spans="2:44">
      <c r="B1178" s="948">
        <v>1073</v>
      </c>
      <c r="C1178" s="950" t="s">
        <v>3521</v>
      </c>
      <c r="D1178" s="951">
        <v>1125</v>
      </c>
      <c r="E1178" s="951" t="s">
        <v>3538</v>
      </c>
      <c r="F1178" s="948" t="s">
        <v>5679</v>
      </c>
      <c r="G1178" s="949">
        <v>45217</v>
      </c>
      <c r="H1178" s="948" t="s">
        <v>5680</v>
      </c>
      <c r="I1178" s="948" t="s">
        <v>5051</v>
      </c>
      <c r="J1178" s="948" t="s">
        <v>488</v>
      </c>
      <c r="K1178" s="948" t="s">
        <v>3557</v>
      </c>
      <c r="L1178" s="960">
        <v>54</v>
      </c>
      <c r="M1178" s="987">
        <v>20.830000000000002</v>
      </c>
      <c r="N1178" s="987">
        <v>4.17</v>
      </c>
      <c r="O1178" s="987">
        <f t="shared" si="309"/>
        <v>25</v>
      </c>
      <c r="P1178" s="987" t="s">
        <v>3414</v>
      </c>
      <c r="Q1178" s="987"/>
      <c r="R1178" s="987"/>
      <c r="S1178" s="987"/>
      <c r="T1178" s="987"/>
      <c r="U1178" s="987"/>
      <c r="V1178" s="987"/>
      <c r="W1178" s="987">
        <f t="shared" si="313"/>
        <v>25</v>
      </c>
      <c r="X1178" s="987"/>
      <c r="Y1178" s="987"/>
      <c r="Z1178" s="987">
        <f t="shared" si="310"/>
        <v>0</v>
      </c>
      <c r="AA1178" s="987"/>
      <c r="AB1178" s="987">
        <f t="shared" ref="AB1178:AK1187" si="314">IF(AB$6-$L1178=0,$M1178,0)</f>
        <v>20.830000000000002</v>
      </c>
      <c r="AC1178" s="987">
        <f t="shared" si="314"/>
        <v>0</v>
      </c>
      <c r="AD1178" s="987">
        <f t="shared" si="314"/>
        <v>0</v>
      </c>
      <c r="AE1178" s="987">
        <f t="shared" si="314"/>
        <v>0</v>
      </c>
      <c r="AF1178" s="987">
        <f t="shared" si="314"/>
        <v>0</v>
      </c>
      <c r="AG1178" s="987">
        <f t="shared" si="314"/>
        <v>0</v>
      </c>
      <c r="AH1178" s="987">
        <f t="shared" si="314"/>
        <v>0</v>
      </c>
      <c r="AI1178" s="987">
        <f t="shared" si="314"/>
        <v>0</v>
      </c>
      <c r="AJ1178" s="987">
        <f t="shared" si="314"/>
        <v>0</v>
      </c>
      <c r="AK1178" s="987">
        <f t="shared" si="314"/>
        <v>0</v>
      </c>
      <c r="AL1178" s="987">
        <f t="shared" ref="AL1178:AR1187" si="315">IF(AL$6-$L1178=0,$M1178,0)</f>
        <v>0</v>
      </c>
      <c r="AM1178" s="987">
        <f t="shared" si="315"/>
        <v>0</v>
      </c>
      <c r="AN1178" s="987">
        <f t="shared" si="315"/>
        <v>0</v>
      </c>
      <c r="AO1178" s="987">
        <f t="shared" si="315"/>
        <v>0</v>
      </c>
      <c r="AP1178" s="987">
        <f t="shared" si="315"/>
        <v>0</v>
      </c>
      <c r="AQ1178" s="987">
        <f t="shared" si="315"/>
        <v>0</v>
      </c>
      <c r="AR1178" s="987">
        <f t="shared" si="315"/>
        <v>0</v>
      </c>
    </row>
    <row r="1179" spans="2:44">
      <c r="B1179" s="948">
        <v>1074</v>
      </c>
      <c r="C1179" s="950" t="s">
        <v>3521</v>
      </c>
      <c r="D1179" s="951">
        <v>1126</v>
      </c>
      <c r="E1179" s="951" t="s">
        <v>3538</v>
      </c>
      <c r="F1179" s="948" t="s">
        <v>5681</v>
      </c>
      <c r="G1179" s="949">
        <v>45217</v>
      </c>
      <c r="H1179" s="948" t="s">
        <v>5682</v>
      </c>
      <c r="I1179" s="948" t="s">
        <v>5051</v>
      </c>
      <c r="J1179" s="948" t="s">
        <v>488</v>
      </c>
      <c r="K1179" s="948" t="s">
        <v>3557</v>
      </c>
      <c r="L1179" s="960">
        <v>54</v>
      </c>
      <c r="M1179" s="987">
        <v>16.080000000000002</v>
      </c>
      <c r="N1179" s="987">
        <v>3.22</v>
      </c>
      <c r="O1179" s="987">
        <f t="shared" si="309"/>
        <v>19.3</v>
      </c>
      <c r="P1179" s="987" t="s">
        <v>3414</v>
      </c>
      <c r="Q1179" s="987"/>
      <c r="R1179" s="987"/>
      <c r="S1179" s="987"/>
      <c r="T1179" s="987"/>
      <c r="U1179" s="987"/>
      <c r="V1179" s="987"/>
      <c r="W1179" s="987">
        <f t="shared" si="313"/>
        <v>19.3</v>
      </c>
      <c r="X1179" s="987"/>
      <c r="Y1179" s="987"/>
      <c r="Z1179" s="987">
        <f t="shared" si="310"/>
        <v>0</v>
      </c>
      <c r="AA1179" s="987"/>
      <c r="AB1179" s="987">
        <f t="shared" si="314"/>
        <v>16.080000000000002</v>
      </c>
      <c r="AC1179" s="987">
        <f t="shared" si="314"/>
        <v>0</v>
      </c>
      <c r="AD1179" s="987">
        <f t="shared" si="314"/>
        <v>0</v>
      </c>
      <c r="AE1179" s="987">
        <f t="shared" si="314"/>
        <v>0</v>
      </c>
      <c r="AF1179" s="987">
        <f t="shared" si="314"/>
        <v>0</v>
      </c>
      <c r="AG1179" s="987">
        <f t="shared" si="314"/>
        <v>0</v>
      </c>
      <c r="AH1179" s="987">
        <f t="shared" si="314"/>
        <v>0</v>
      </c>
      <c r="AI1179" s="987">
        <f t="shared" si="314"/>
        <v>0</v>
      </c>
      <c r="AJ1179" s="987">
        <f t="shared" si="314"/>
        <v>0</v>
      </c>
      <c r="AK1179" s="987">
        <f t="shared" si="314"/>
        <v>0</v>
      </c>
      <c r="AL1179" s="987">
        <f t="shared" si="315"/>
        <v>0</v>
      </c>
      <c r="AM1179" s="987">
        <f t="shared" si="315"/>
        <v>0</v>
      </c>
      <c r="AN1179" s="987">
        <f t="shared" si="315"/>
        <v>0</v>
      </c>
      <c r="AO1179" s="987">
        <f t="shared" si="315"/>
        <v>0</v>
      </c>
      <c r="AP1179" s="987">
        <f t="shared" si="315"/>
        <v>0</v>
      </c>
      <c r="AQ1179" s="987">
        <f t="shared" si="315"/>
        <v>0</v>
      </c>
      <c r="AR1179" s="987">
        <f t="shared" si="315"/>
        <v>0</v>
      </c>
    </row>
    <row r="1180" spans="2:44">
      <c r="B1180" s="948">
        <v>1075</v>
      </c>
      <c r="C1180" s="950" t="s">
        <v>3521</v>
      </c>
      <c r="D1180" s="951">
        <v>1127</v>
      </c>
      <c r="E1180" s="951" t="s">
        <v>3538</v>
      </c>
      <c r="F1180" s="948" t="s">
        <v>5683</v>
      </c>
      <c r="G1180" s="949">
        <v>45217</v>
      </c>
      <c r="H1180" s="948" t="s">
        <v>5684</v>
      </c>
      <c r="I1180" s="948" t="s">
        <v>5051</v>
      </c>
      <c r="J1180" s="948" t="s">
        <v>488</v>
      </c>
      <c r="K1180" s="948" t="s">
        <v>3557</v>
      </c>
      <c r="L1180" s="960">
        <v>54</v>
      </c>
      <c r="M1180" s="987">
        <v>16.080000000000002</v>
      </c>
      <c r="N1180" s="987">
        <v>3.22</v>
      </c>
      <c r="O1180" s="987">
        <f t="shared" si="309"/>
        <v>19.3</v>
      </c>
      <c r="P1180" s="987" t="s">
        <v>3414</v>
      </c>
      <c r="Q1180" s="987"/>
      <c r="R1180" s="987"/>
      <c r="S1180" s="987"/>
      <c r="T1180" s="987"/>
      <c r="U1180" s="987"/>
      <c r="V1180" s="987"/>
      <c r="W1180" s="987">
        <f t="shared" si="313"/>
        <v>19.3</v>
      </c>
      <c r="X1180" s="987"/>
      <c r="Y1180" s="987"/>
      <c r="Z1180" s="987">
        <f t="shared" si="310"/>
        <v>0</v>
      </c>
      <c r="AA1180" s="987"/>
      <c r="AB1180" s="987">
        <f t="shared" si="314"/>
        <v>16.080000000000002</v>
      </c>
      <c r="AC1180" s="987">
        <f t="shared" si="314"/>
        <v>0</v>
      </c>
      <c r="AD1180" s="987">
        <f t="shared" si="314"/>
        <v>0</v>
      </c>
      <c r="AE1180" s="987">
        <f t="shared" si="314"/>
        <v>0</v>
      </c>
      <c r="AF1180" s="987">
        <f t="shared" si="314"/>
        <v>0</v>
      </c>
      <c r="AG1180" s="987">
        <f t="shared" si="314"/>
        <v>0</v>
      </c>
      <c r="AH1180" s="987">
        <f t="shared" si="314"/>
        <v>0</v>
      </c>
      <c r="AI1180" s="987">
        <f t="shared" si="314"/>
        <v>0</v>
      </c>
      <c r="AJ1180" s="987">
        <f t="shared" si="314"/>
        <v>0</v>
      </c>
      <c r="AK1180" s="987">
        <f t="shared" si="314"/>
        <v>0</v>
      </c>
      <c r="AL1180" s="987">
        <f t="shared" si="315"/>
        <v>0</v>
      </c>
      <c r="AM1180" s="987">
        <f t="shared" si="315"/>
        <v>0</v>
      </c>
      <c r="AN1180" s="987">
        <f t="shared" si="315"/>
        <v>0</v>
      </c>
      <c r="AO1180" s="987">
        <f t="shared" si="315"/>
        <v>0</v>
      </c>
      <c r="AP1180" s="987">
        <f t="shared" si="315"/>
        <v>0</v>
      </c>
      <c r="AQ1180" s="987">
        <f t="shared" si="315"/>
        <v>0</v>
      </c>
      <c r="AR1180" s="987">
        <f t="shared" si="315"/>
        <v>0</v>
      </c>
    </row>
    <row r="1181" spans="2:44">
      <c r="B1181" s="948">
        <v>1076</v>
      </c>
      <c r="C1181" s="950" t="s">
        <v>3521</v>
      </c>
      <c r="D1181" s="951">
        <v>1128</v>
      </c>
      <c r="E1181" s="951" t="s">
        <v>3538</v>
      </c>
      <c r="F1181" s="948" t="s">
        <v>5685</v>
      </c>
      <c r="G1181" s="949">
        <v>45218</v>
      </c>
      <c r="H1181" s="948" t="s">
        <v>5686</v>
      </c>
      <c r="I1181" s="948" t="s">
        <v>5051</v>
      </c>
      <c r="J1181" s="948" t="s">
        <v>488</v>
      </c>
      <c r="K1181" s="948" t="s">
        <v>3557</v>
      </c>
      <c r="L1181" s="960">
        <v>54</v>
      </c>
      <c r="M1181" s="987">
        <v>17.03</v>
      </c>
      <c r="N1181" s="987">
        <v>3.41</v>
      </c>
      <c r="O1181" s="987">
        <f t="shared" si="309"/>
        <v>20.440000000000001</v>
      </c>
      <c r="P1181" s="987" t="s">
        <v>3414</v>
      </c>
      <c r="Q1181" s="987"/>
      <c r="R1181" s="987"/>
      <c r="S1181" s="987"/>
      <c r="T1181" s="987"/>
      <c r="U1181" s="987"/>
      <c r="V1181" s="987"/>
      <c r="W1181" s="987">
        <f t="shared" si="313"/>
        <v>20.440000000000001</v>
      </c>
      <c r="X1181" s="987"/>
      <c r="Y1181" s="987"/>
      <c r="Z1181" s="987">
        <f t="shared" si="310"/>
        <v>0</v>
      </c>
      <c r="AA1181" s="987"/>
      <c r="AB1181" s="987">
        <f t="shared" si="314"/>
        <v>17.03</v>
      </c>
      <c r="AC1181" s="987">
        <f t="shared" si="314"/>
        <v>0</v>
      </c>
      <c r="AD1181" s="987">
        <f t="shared" si="314"/>
        <v>0</v>
      </c>
      <c r="AE1181" s="987">
        <f t="shared" si="314"/>
        <v>0</v>
      </c>
      <c r="AF1181" s="987">
        <f t="shared" si="314"/>
        <v>0</v>
      </c>
      <c r="AG1181" s="987">
        <f t="shared" si="314"/>
        <v>0</v>
      </c>
      <c r="AH1181" s="987">
        <f t="shared" si="314"/>
        <v>0</v>
      </c>
      <c r="AI1181" s="987">
        <f t="shared" si="314"/>
        <v>0</v>
      </c>
      <c r="AJ1181" s="987">
        <f t="shared" si="314"/>
        <v>0</v>
      </c>
      <c r="AK1181" s="987">
        <f t="shared" si="314"/>
        <v>0</v>
      </c>
      <c r="AL1181" s="987">
        <f t="shared" si="315"/>
        <v>0</v>
      </c>
      <c r="AM1181" s="987">
        <f t="shared" si="315"/>
        <v>0</v>
      </c>
      <c r="AN1181" s="987">
        <f t="shared" si="315"/>
        <v>0</v>
      </c>
      <c r="AO1181" s="987">
        <f t="shared" si="315"/>
        <v>0</v>
      </c>
      <c r="AP1181" s="987">
        <f t="shared" si="315"/>
        <v>0</v>
      </c>
      <c r="AQ1181" s="987">
        <f t="shared" si="315"/>
        <v>0</v>
      </c>
      <c r="AR1181" s="987">
        <f t="shared" si="315"/>
        <v>0</v>
      </c>
    </row>
    <row r="1182" spans="2:44">
      <c r="B1182" s="948">
        <v>1077</v>
      </c>
      <c r="C1182" s="950" t="s">
        <v>3521</v>
      </c>
      <c r="D1182" s="951">
        <v>1129</v>
      </c>
      <c r="E1182" s="951" t="s">
        <v>3538</v>
      </c>
      <c r="F1182" s="948" t="s">
        <v>5687</v>
      </c>
      <c r="G1182" s="949">
        <v>45223</v>
      </c>
      <c r="H1182" s="948" t="s">
        <v>5688</v>
      </c>
      <c r="I1182" s="948" t="s">
        <v>5051</v>
      </c>
      <c r="J1182" s="948" t="s">
        <v>488</v>
      </c>
      <c r="K1182" s="948" t="s">
        <v>3557</v>
      </c>
      <c r="L1182" s="960">
        <v>54</v>
      </c>
      <c r="M1182" s="987">
        <v>22</v>
      </c>
      <c r="N1182" s="987">
        <v>4.4000000000000004</v>
      </c>
      <c r="O1182" s="987">
        <f t="shared" si="309"/>
        <v>26.4</v>
      </c>
      <c r="P1182" s="987" t="s">
        <v>3414</v>
      </c>
      <c r="Q1182" s="987"/>
      <c r="R1182" s="987"/>
      <c r="S1182" s="987"/>
      <c r="T1182" s="987"/>
      <c r="U1182" s="987"/>
      <c r="V1182" s="987"/>
      <c r="W1182" s="987">
        <f t="shared" si="313"/>
        <v>26.4</v>
      </c>
      <c r="X1182" s="987"/>
      <c r="Y1182" s="987"/>
      <c r="Z1182" s="987">
        <f t="shared" si="310"/>
        <v>0</v>
      </c>
      <c r="AA1182" s="987"/>
      <c r="AB1182" s="987">
        <f t="shared" si="314"/>
        <v>22</v>
      </c>
      <c r="AC1182" s="987">
        <f t="shared" si="314"/>
        <v>0</v>
      </c>
      <c r="AD1182" s="987">
        <f t="shared" si="314"/>
        <v>0</v>
      </c>
      <c r="AE1182" s="987">
        <f t="shared" si="314"/>
        <v>0</v>
      </c>
      <c r="AF1182" s="987">
        <f t="shared" si="314"/>
        <v>0</v>
      </c>
      <c r="AG1182" s="987">
        <f t="shared" si="314"/>
        <v>0</v>
      </c>
      <c r="AH1182" s="987">
        <f t="shared" si="314"/>
        <v>0</v>
      </c>
      <c r="AI1182" s="987">
        <f t="shared" si="314"/>
        <v>0</v>
      </c>
      <c r="AJ1182" s="987">
        <f t="shared" si="314"/>
        <v>0</v>
      </c>
      <c r="AK1182" s="987">
        <f t="shared" si="314"/>
        <v>0</v>
      </c>
      <c r="AL1182" s="987">
        <f t="shared" si="315"/>
        <v>0</v>
      </c>
      <c r="AM1182" s="987">
        <f t="shared" si="315"/>
        <v>0</v>
      </c>
      <c r="AN1182" s="987">
        <f t="shared" si="315"/>
        <v>0</v>
      </c>
      <c r="AO1182" s="987">
        <f t="shared" si="315"/>
        <v>0</v>
      </c>
      <c r="AP1182" s="987">
        <f t="shared" si="315"/>
        <v>0</v>
      </c>
      <c r="AQ1182" s="987">
        <f t="shared" si="315"/>
        <v>0</v>
      </c>
      <c r="AR1182" s="987">
        <f t="shared" si="315"/>
        <v>0</v>
      </c>
    </row>
    <row r="1183" spans="2:44">
      <c r="B1183" s="948">
        <v>1078</v>
      </c>
      <c r="C1183" s="950" t="s">
        <v>3521</v>
      </c>
      <c r="D1183" s="951">
        <v>1130</v>
      </c>
      <c r="E1183" s="951" t="s">
        <v>3538</v>
      </c>
      <c r="F1183" s="948" t="s">
        <v>5689</v>
      </c>
      <c r="G1183" s="949">
        <v>45224</v>
      </c>
      <c r="H1183" s="948" t="s">
        <v>5690</v>
      </c>
      <c r="I1183" s="948" t="s">
        <v>5051</v>
      </c>
      <c r="J1183" s="948" t="s">
        <v>488</v>
      </c>
      <c r="K1183" s="948" t="s">
        <v>3557</v>
      </c>
      <c r="L1183" s="960">
        <v>54</v>
      </c>
      <c r="M1183" s="987">
        <v>22</v>
      </c>
      <c r="N1183" s="987">
        <v>4.4000000000000004</v>
      </c>
      <c r="O1183" s="987">
        <f t="shared" si="309"/>
        <v>26.4</v>
      </c>
      <c r="P1183" s="987" t="s">
        <v>3414</v>
      </c>
      <c r="Q1183" s="987"/>
      <c r="R1183" s="987"/>
      <c r="S1183" s="987"/>
      <c r="T1183" s="987"/>
      <c r="U1183" s="987"/>
      <c r="V1183" s="987"/>
      <c r="W1183" s="987">
        <f t="shared" si="313"/>
        <v>26.4</v>
      </c>
      <c r="X1183" s="987"/>
      <c r="Y1183" s="987"/>
      <c r="Z1183" s="987">
        <f t="shared" si="310"/>
        <v>0</v>
      </c>
      <c r="AA1183" s="987"/>
      <c r="AB1183" s="987">
        <f t="shared" si="314"/>
        <v>22</v>
      </c>
      <c r="AC1183" s="987">
        <f t="shared" si="314"/>
        <v>0</v>
      </c>
      <c r="AD1183" s="987">
        <f t="shared" si="314"/>
        <v>0</v>
      </c>
      <c r="AE1183" s="987">
        <f t="shared" si="314"/>
        <v>0</v>
      </c>
      <c r="AF1183" s="987">
        <f t="shared" si="314"/>
        <v>0</v>
      </c>
      <c r="AG1183" s="987">
        <f t="shared" si="314"/>
        <v>0</v>
      </c>
      <c r="AH1183" s="987">
        <f t="shared" si="314"/>
        <v>0</v>
      </c>
      <c r="AI1183" s="987">
        <f t="shared" si="314"/>
        <v>0</v>
      </c>
      <c r="AJ1183" s="987">
        <f t="shared" si="314"/>
        <v>0</v>
      </c>
      <c r="AK1183" s="987">
        <f t="shared" si="314"/>
        <v>0</v>
      </c>
      <c r="AL1183" s="987">
        <f t="shared" si="315"/>
        <v>0</v>
      </c>
      <c r="AM1183" s="987">
        <f t="shared" si="315"/>
        <v>0</v>
      </c>
      <c r="AN1183" s="987">
        <f t="shared" si="315"/>
        <v>0</v>
      </c>
      <c r="AO1183" s="987">
        <f t="shared" si="315"/>
        <v>0</v>
      </c>
      <c r="AP1183" s="987">
        <f t="shared" si="315"/>
        <v>0</v>
      </c>
      <c r="AQ1183" s="987">
        <f t="shared" si="315"/>
        <v>0</v>
      </c>
      <c r="AR1183" s="987">
        <f t="shared" si="315"/>
        <v>0</v>
      </c>
    </row>
    <row r="1184" spans="2:44">
      <c r="B1184" s="948">
        <v>1079</v>
      </c>
      <c r="C1184" s="950" t="s">
        <v>3521</v>
      </c>
      <c r="D1184" s="951">
        <v>1131</v>
      </c>
      <c r="E1184" s="951" t="s">
        <v>3538</v>
      </c>
      <c r="F1184" s="948" t="s">
        <v>5691</v>
      </c>
      <c r="G1184" s="949">
        <v>45224</v>
      </c>
      <c r="H1184" s="948" t="s">
        <v>5692</v>
      </c>
      <c r="I1184" s="948" t="s">
        <v>5051</v>
      </c>
      <c r="J1184" s="948" t="s">
        <v>488</v>
      </c>
      <c r="K1184" s="948" t="s">
        <v>3557</v>
      </c>
      <c r="L1184" s="960">
        <v>54</v>
      </c>
      <c r="M1184" s="987">
        <v>17.73</v>
      </c>
      <c r="N1184" s="987">
        <v>3.55</v>
      </c>
      <c r="O1184" s="987">
        <f t="shared" si="309"/>
        <v>21.28</v>
      </c>
      <c r="P1184" s="987" t="s">
        <v>3414</v>
      </c>
      <c r="Q1184" s="987"/>
      <c r="R1184" s="987"/>
      <c r="S1184" s="987"/>
      <c r="T1184" s="987"/>
      <c r="U1184" s="987"/>
      <c r="V1184" s="987"/>
      <c r="W1184" s="987">
        <f t="shared" si="313"/>
        <v>21.28</v>
      </c>
      <c r="X1184" s="987"/>
      <c r="Y1184" s="987"/>
      <c r="Z1184" s="987">
        <f t="shared" si="310"/>
        <v>0</v>
      </c>
      <c r="AA1184" s="987"/>
      <c r="AB1184" s="987">
        <f t="shared" si="314"/>
        <v>17.73</v>
      </c>
      <c r="AC1184" s="987">
        <f t="shared" si="314"/>
        <v>0</v>
      </c>
      <c r="AD1184" s="987">
        <f t="shared" si="314"/>
        <v>0</v>
      </c>
      <c r="AE1184" s="987">
        <f t="shared" si="314"/>
        <v>0</v>
      </c>
      <c r="AF1184" s="987">
        <f t="shared" si="314"/>
        <v>0</v>
      </c>
      <c r="AG1184" s="987">
        <f t="shared" si="314"/>
        <v>0</v>
      </c>
      <c r="AH1184" s="987">
        <f t="shared" si="314"/>
        <v>0</v>
      </c>
      <c r="AI1184" s="987">
        <f t="shared" si="314"/>
        <v>0</v>
      </c>
      <c r="AJ1184" s="987">
        <f t="shared" si="314"/>
        <v>0</v>
      </c>
      <c r="AK1184" s="987">
        <f t="shared" si="314"/>
        <v>0</v>
      </c>
      <c r="AL1184" s="987">
        <f t="shared" si="315"/>
        <v>0</v>
      </c>
      <c r="AM1184" s="987">
        <f t="shared" si="315"/>
        <v>0</v>
      </c>
      <c r="AN1184" s="987">
        <f t="shared" si="315"/>
        <v>0</v>
      </c>
      <c r="AO1184" s="987">
        <f t="shared" si="315"/>
        <v>0</v>
      </c>
      <c r="AP1184" s="987">
        <f t="shared" si="315"/>
        <v>0</v>
      </c>
      <c r="AQ1184" s="987">
        <f t="shared" si="315"/>
        <v>0</v>
      </c>
      <c r="AR1184" s="987">
        <f t="shared" si="315"/>
        <v>0</v>
      </c>
    </row>
    <row r="1185" spans="2:44">
      <c r="B1185" s="948">
        <v>1080</v>
      </c>
      <c r="C1185" s="950" t="s">
        <v>3521</v>
      </c>
      <c r="D1185" s="951">
        <v>1132</v>
      </c>
      <c r="E1185" s="951" t="s">
        <v>3538</v>
      </c>
      <c r="F1185" s="948" t="s">
        <v>5693</v>
      </c>
      <c r="G1185" s="949">
        <v>45224</v>
      </c>
      <c r="H1185" s="948" t="s">
        <v>5694</v>
      </c>
      <c r="I1185" s="948" t="s">
        <v>5051</v>
      </c>
      <c r="J1185" s="948" t="s">
        <v>488</v>
      </c>
      <c r="K1185" s="948" t="s">
        <v>3557</v>
      </c>
      <c r="L1185" s="960">
        <v>54</v>
      </c>
      <c r="M1185" s="987">
        <v>20.54</v>
      </c>
      <c r="N1185" s="987">
        <v>4.1100000000000003</v>
      </c>
      <c r="O1185" s="987">
        <f t="shared" si="309"/>
        <v>24.65</v>
      </c>
      <c r="P1185" s="987" t="s">
        <v>3414</v>
      </c>
      <c r="Q1185" s="987"/>
      <c r="R1185" s="987"/>
      <c r="S1185" s="987"/>
      <c r="T1185" s="987"/>
      <c r="U1185" s="987"/>
      <c r="V1185" s="987"/>
      <c r="W1185" s="987">
        <f t="shared" si="313"/>
        <v>24.65</v>
      </c>
      <c r="X1185" s="987"/>
      <c r="Y1185" s="987"/>
      <c r="Z1185" s="987">
        <f t="shared" si="310"/>
        <v>0</v>
      </c>
      <c r="AA1185" s="987"/>
      <c r="AB1185" s="987">
        <f t="shared" si="314"/>
        <v>20.54</v>
      </c>
      <c r="AC1185" s="987">
        <f t="shared" si="314"/>
        <v>0</v>
      </c>
      <c r="AD1185" s="987">
        <f t="shared" si="314"/>
        <v>0</v>
      </c>
      <c r="AE1185" s="987">
        <f t="shared" si="314"/>
        <v>0</v>
      </c>
      <c r="AF1185" s="987">
        <f t="shared" si="314"/>
        <v>0</v>
      </c>
      <c r="AG1185" s="987">
        <f t="shared" si="314"/>
        <v>0</v>
      </c>
      <c r="AH1185" s="987">
        <f t="shared" si="314"/>
        <v>0</v>
      </c>
      <c r="AI1185" s="987">
        <f t="shared" si="314"/>
        <v>0</v>
      </c>
      <c r="AJ1185" s="987">
        <f t="shared" si="314"/>
        <v>0</v>
      </c>
      <c r="AK1185" s="987">
        <f t="shared" si="314"/>
        <v>0</v>
      </c>
      <c r="AL1185" s="987">
        <f t="shared" si="315"/>
        <v>0</v>
      </c>
      <c r="AM1185" s="987">
        <f t="shared" si="315"/>
        <v>0</v>
      </c>
      <c r="AN1185" s="987">
        <f t="shared" si="315"/>
        <v>0</v>
      </c>
      <c r="AO1185" s="987">
        <f t="shared" si="315"/>
        <v>0</v>
      </c>
      <c r="AP1185" s="987">
        <f t="shared" si="315"/>
        <v>0</v>
      </c>
      <c r="AQ1185" s="987">
        <f t="shared" si="315"/>
        <v>0</v>
      </c>
      <c r="AR1185" s="987">
        <f t="shared" si="315"/>
        <v>0</v>
      </c>
    </row>
    <row r="1186" spans="2:44">
      <c r="B1186" s="948">
        <v>1081</v>
      </c>
      <c r="C1186" s="950" t="s">
        <v>3521</v>
      </c>
      <c r="D1186" s="951">
        <v>1133</v>
      </c>
      <c r="E1186" s="951" t="s">
        <v>3538</v>
      </c>
      <c r="F1186" s="948" t="s">
        <v>5695</v>
      </c>
      <c r="G1186" s="949">
        <v>45225</v>
      </c>
      <c r="H1186" s="948" t="s">
        <v>5696</v>
      </c>
      <c r="I1186" s="948" t="s">
        <v>5051</v>
      </c>
      <c r="J1186" s="948" t="s">
        <v>488</v>
      </c>
      <c r="K1186" s="948" t="s">
        <v>3557</v>
      </c>
      <c r="L1186" s="960">
        <v>54</v>
      </c>
      <c r="M1186" s="987">
        <v>406.09000000000003</v>
      </c>
      <c r="N1186" s="987">
        <v>81.22</v>
      </c>
      <c r="O1186" s="987">
        <f t="shared" si="309"/>
        <v>487.31000000000006</v>
      </c>
      <c r="P1186" s="987" t="s">
        <v>3415</v>
      </c>
      <c r="Q1186" s="987"/>
      <c r="R1186" s="987"/>
      <c r="S1186" s="987"/>
      <c r="T1186" s="987"/>
      <c r="U1186" s="987"/>
      <c r="V1186" s="987"/>
      <c r="W1186" s="987">
        <f t="shared" si="313"/>
        <v>487.31000000000006</v>
      </c>
      <c r="X1186" s="987"/>
      <c r="Y1186" s="987"/>
      <c r="Z1186" s="987">
        <f t="shared" si="310"/>
        <v>0</v>
      </c>
      <c r="AA1186" s="987"/>
      <c r="AB1186" s="987">
        <f t="shared" si="314"/>
        <v>406.09000000000003</v>
      </c>
      <c r="AC1186" s="987">
        <f t="shared" si="314"/>
        <v>0</v>
      </c>
      <c r="AD1186" s="987">
        <f t="shared" si="314"/>
        <v>0</v>
      </c>
      <c r="AE1186" s="987">
        <f t="shared" si="314"/>
        <v>0</v>
      </c>
      <c r="AF1186" s="987">
        <f t="shared" si="314"/>
        <v>0</v>
      </c>
      <c r="AG1186" s="987">
        <f t="shared" si="314"/>
        <v>0</v>
      </c>
      <c r="AH1186" s="987">
        <f t="shared" si="314"/>
        <v>0</v>
      </c>
      <c r="AI1186" s="987">
        <f t="shared" si="314"/>
        <v>0</v>
      </c>
      <c r="AJ1186" s="987">
        <f t="shared" si="314"/>
        <v>0</v>
      </c>
      <c r="AK1186" s="987">
        <f t="shared" si="314"/>
        <v>0</v>
      </c>
      <c r="AL1186" s="987">
        <f t="shared" si="315"/>
        <v>0</v>
      </c>
      <c r="AM1186" s="987">
        <f t="shared" si="315"/>
        <v>0</v>
      </c>
      <c r="AN1186" s="987">
        <f t="shared" si="315"/>
        <v>0</v>
      </c>
      <c r="AO1186" s="987">
        <f t="shared" si="315"/>
        <v>0</v>
      </c>
      <c r="AP1186" s="987">
        <f t="shared" si="315"/>
        <v>0</v>
      </c>
      <c r="AQ1186" s="987">
        <f t="shared" si="315"/>
        <v>0</v>
      </c>
      <c r="AR1186" s="987">
        <f t="shared" si="315"/>
        <v>0</v>
      </c>
    </row>
    <row r="1187" spans="2:44">
      <c r="B1187" s="948">
        <v>1082</v>
      </c>
      <c r="C1187" s="950" t="s">
        <v>3521</v>
      </c>
      <c r="D1187" s="951">
        <v>1134</v>
      </c>
      <c r="E1187" s="951" t="s">
        <v>3538</v>
      </c>
      <c r="F1187" s="948" t="s">
        <v>5697</v>
      </c>
      <c r="G1187" s="949">
        <v>45225</v>
      </c>
      <c r="H1187" s="948" t="s">
        <v>5698</v>
      </c>
      <c r="I1187" s="948" t="s">
        <v>5051</v>
      </c>
      <c r="J1187" s="948" t="s">
        <v>488</v>
      </c>
      <c r="K1187" s="948" t="s">
        <v>3557</v>
      </c>
      <c r="L1187" s="960">
        <v>54</v>
      </c>
      <c r="M1187" s="987">
        <v>93.22</v>
      </c>
      <c r="N1187" s="987">
        <v>18.64</v>
      </c>
      <c r="O1187" s="987">
        <f t="shared" si="309"/>
        <v>111.86</v>
      </c>
      <c r="P1187" s="987" t="s">
        <v>3414</v>
      </c>
      <c r="Q1187" s="987"/>
      <c r="R1187" s="987"/>
      <c r="S1187" s="987"/>
      <c r="T1187" s="987"/>
      <c r="U1187" s="987"/>
      <c r="V1187" s="987"/>
      <c r="W1187" s="987">
        <f t="shared" si="313"/>
        <v>111.86</v>
      </c>
      <c r="X1187" s="987"/>
      <c r="Y1187" s="987"/>
      <c r="Z1187" s="987">
        <f t="shared" si="310"/>
        <v>0</v>
      </c>
      <c r="AA1187" s="987"/>
      <c r="AB1187" s="987">
        <f t="shared" si="314"/>
        <v>93.22</v>
      </c>
      <c r="AC1187" s="987">
        <f t="shared" si="314"/>
        <v>0</v>
      </c>
      <c r="AD1187" s="987">
        <f t="shared" si="314"/>
        <v>0</v>
      </c>
      <c r="AE1187" s="987">
        <f t="shared" si="314"/>
        <v>0</v>
      </c>
      <c r="AF1187" s="987">
        <f t="shared" si="314"/>
        <v>0</v>
      </c>
      <c r="AG1187" s="987">
        <f t="shared" si="314"/>
        <v>0</v>
      </c>
      <c r="AH1187" s="987">
        <f t="shared" si="314"/>
        <v>0</v>
      </c>
      <c r="AI1187" s="987">
        <f t="shared" si="314"/>
        <v>0</v>
      </c>
      <c r="AJ1187" s="987">
        <f t="shared" si="314"/>
        <v>0</v>
      </c>
      <c r="AK1187" s="987">
        <f t="shared" si="314"/>
        <v>0</v>
      </c>
      <c r="AL1187" s="987">
        <f t="shared" si="315"/>
        <v>0</v>
      </c>
      <c r="AM1187" s="987">
        <f t="shared" si="315"/>
        <v>0</v>
      </c>
      <c r="AN1187" s="987">
        <f t="shared" si="315"/>
        <v>0</v>
      </c>
      <c r="AO1187" s="987">
        <f t="shared" si="315"/>
        <v>0</v>
      </c>
      <c r="AP1187" s="987">
        <f t="shared" si="315"/>
        <v>0</v>
      </c>
      <c r="AQ1187" s="987">
        <f t="shared" si="315"/>
        <v>0</v>
      </c>
      <c r="AR1187" s="987">
        <f t="shared" si="315"/>
        <v>0</v>
      </c>
    </row>
    <row r="1188" spans="2:44">
      <c r="B1188" s="948">
        <v>1083</v>
      </c>
      <c r="C1188" s="950" t="s">
        <v>3521</v>
      </c>
      <c r="D1188" s="951">
        <v>1135</v>
      </c>
      <c r="E1188" s="951" t="s">
        <v>3538</v>
      </c>
      <c r="F1188" s="948" t="s">
        <v>5699</v>
      </c>
      <c r="G1188" s="949">
        <v>45225</v>
      </c>
      <c r="H1188" s="948" t="s">
        <v>5700</v>
      </c>
      <c r="I1188" s="948" t="s">
        <v>5051</v>
      </c>
      <c r="J1188" s="948" t="s">
        <v>488</v>
      </c>
      <c r="K1188" s="948" t="s">
        <v>3557</v>
      </c>
      <c r="L1188" s="960">
        <v>54</v>
      </c>
      <c r="M1188" s="987">
        <v>77.099999999999994</v>
      </c>
      <c r="N1188" s="987">
        <v>15.419999999999998</v>
      </c>
      <c r="O1188" s="987">
        <f t="shared" si="309"/>
        <v>92.52</v>
      </c>
      <c r="P1188" s="987" t="s">
        <v>3414</v>
      </c>
      <c r="Q1188" s="987"/>
      <c r="R1188" s="987"/>
      <c r="S1188" s="987"/>
      <c r="T1188" s="987"/>
      <c r="U1188" s="987"/>
      <c r="V1188" s="987"/>
      <c r="W1188" s="987">
        <f t="shared" si="313"/>
        <v>92.52</v>
      </c>
      <c r="X1188" s="987"/>
      <c r="Y1188" s="987"/>
      <c r="Z1188" s="987">
        <f t="shared" si="310"/>
        <v>0</v>
      </c>
      <c r="AA1188" s="987"/>
      <c r="AB1188" s="987">
        <f t="shared" ref="AB1188:AK1197" si="316">IF(AB$6-$L1188=0,$M1188,0)</f>
        <v>77.099999999999994</v>
      </c>
      <c r="AC1188" s="987">
        <f t="shared" si="316"/>
        <v>0</v>
      </c>
      <c r="AD1188" s="987">
        <f t="shared" si="316"/>
        <v>0</v>
      </c>
      <c r="AE1188" s="987">
        <f t="shared" si="316"/>
        <v>0</v>
      </c>
      <c r="AF1188" s="987">
        <f t="shared" si="316"/>
        <v>0</v>
      </c>
      <c r="AG1188" s="987">
        <f t="shared" si="316"/>
        <v>0</v>
      </c>
      <c r="AH1188" s="987">
        <f t="shared" si="316"/>
        <v>0</v>
      </c>
      <c r="AI1188" s="987">
        <f t="shared" si="316"/>
        <v>0</v>
      </c>
      <c r="AJ1188" s="987">
        <f t="shared" si="316"/>
        <v>0</v>
      </c>
      <c r="AK1188" s="987">
        <f t="shared" si="316"/>
        <v>0</v>
      </c>
      <c r="AL1188" s="987">
        <f t="shared" ref="AL1188:AR1197" si="317">IF(AL$6-$L1188=0,$M1188,0)</f>
        <v>0</v>
      </c>
      <c r="AM1188" s="987">
        <f t="shared" si="317"/>
        <v>0</v>
      </c>
      <c r="AN1188" s="987">
        <f t="shared" si="317"/>
        <v>0</v>
      </c>
      <c r="AO1188" s="987">
        <f t="shared" si="317"/>
        <v>0</v>
      </c>
      <c r="AP1188" s="987">
        <f t="shared" si="317"/>
        <v>0</v>
      </c>
      <c r="AQ1188" s="987">
        <f t="shared" si="317"/>
        <v>0</v>
      </c>
      <c r="AR1188" s="987">
        <f t="shared" si="317"/>
        <v>0</v>
      </c>
    </row>
    <row r="1189" spans="2:44">
      <c r="B1189" s="948">
        <v>1084</v>
      </c>
      <c r="C1189" s="950" t="s">
        <v>3521</v>
      </c>
      <c r="D1189" s="951">
        <v>1136</v>
      </c>
      <c r="E1189" s="951" t="s">
        <v>3538</v>
      </c>
      <c r="F1189" s="948" t="s">
        <v>5701</v>
      </c>
      <c r="G1189" s="949">
        <v>45229</v>
      </c>
      <c r="H1189" s="948" t="s">
        <v>5702</v>
      </c>
      <c r="I1189" s="948" t="s">
        <v>5051</v>
      </c>
      <c r="J1189" s="948" t="s">
        <v>488</v>
      </c>
      <c r="K1189" s="948" t="s">
        <v>3557</v>
      </c>
      <c r="L1189" s="960">
        <v>54</v>
      </c>
      <c r="M1189" s="987">
        <v>20.54</v>
      </c>
      <c r="N1189" s="987">
        <v>4.1100000000000003</v>
      </c>
      <c r="O1189" s="987">
        <f t="shared" si="309"/>
        <v>24.65</v>
      </c>
      <c r="P1189" s="987" t="s">
        <v>3415</v>
      </c>
      <c r="Q1189" s="987"/>
      <c r="R1189" s="987"/>
      <c r="S1189" s="987"/>
      <c r="T1189" s="987"/>
      <c r="U1189" s="987"/>
      <c r="V1189" s="987"/>
      <c r="W1189" s="987">
        <f t="shared" si="313"/>
        <v>24.65</v>
      </c>
      <c r="X1189" s="987"/>
      <c r="Y1189" s="987"/>
      <c r="Z1189" s="987">
        <f t="shared" si="310"/>
        <v>0</v>
      </c>
      <c r="AA1189" s="987"/>
      <c r="AB1189" s="987">
        <f t="shared" si="316"/>
        <v>20.54</v>
      </c>
      <c r="AC1189" s="987">
        <f t="shared" si="316"/>
        <v>0</v>
      </c>
      <c r="AD1189" s="987">
        <f t="shared" si="316"/>
        <v>0</v>
      </c>
      <c r="AE1189" s="987">
        <f t="shared" si="316"/>
        <v>0</v>
      </c>
      <c r="AF1189" s="987">
        <f t="shared" si="316"/>
        <v>0</v>
      </c>
      <c r="AG1189" s="987">
        <f t="shared" si="316"/>
        <v>0</v>
      </c>
      <c r="AH1189" s="987">
        <f t="shared" si="316"/>
        <v>0</v>
      </c>
      <c r="AI1189" s="987">
        <f t="shared" si="316"/>
        <v>0</v>
      </c>
      <c r="AJ1189" s="987">
        <f t="shared" si="316"/>
        <v>0</v>
      </c>
      <c r="AK1189" s="987">
        <f t="shared" si="316"/>
        <v>0</v>
      </c>
      <c r="AL1189" s="987">
        <f t="shared" si="317"/>
        <v>0</v>
      </c>
      <c r="AM1189" s="987">
        <f t="shared" si="317"/>
        <v>0</v>
      </c>
      <c r="AN1189" s="987">
        <f t="shared" si="317"/>
        <v>0</v>
      </c>
      <c r="AO1189" s="987">
        <f t="shared" si="317"/>
        <v>0</v>
      </c>
      <c r="AP1189" s="987">
        <f t="shared" si="317"/>
        <v>0</v>
      </c>
      <c r="AQ1189" s="987">
        <f t="shared" si="317"/>
        <v>0</v>
      </c>
      <c r="AR1189" s="987">
        <f t="shared" si="317"/>
        <v>0</v>
      </c>
    </row>
    <row r="1190" spans="2:44">
      <c r="B1190" s="948">
        <v>1085</v>
      </c>
      <c r="C1190" s="950" t="s">
        <v>3521</v>
      </c>
      <c r="D1190" s="951">
        <v>1137</v>
      </c>
      <c r="E1190" s="951" t="s">
        <v>3538</v>
      </c>
      <c r="F1190" s="948" t="s">
        <v>5703</v>
      </c>
      <c r="G1190" s="949">
        <v>45230</v>
      </c>
      <c r="H1190" s="948" t="s">
        <v>5704</v>
      </c>
      <c r="I1190" s="948" t="s">
        <v>5051</v>
      </c>
      <c r="J1190" s="948" t="s">
        <v>488</v>
      </c>
      <c r="K1190" s="948" t="s">
        <v>3557</v>
      </c>
      <c r="L1190" s="960">
        <v>54</v>
      </c>
      <c r="M1190" s="987">
        <v>40.69</v>
      </c>
      <c r="N1190" s="987">
        <v>8.14</v>
      </c>
      <c r="O1190" s="987">
        <f t="shared" si="309"/>
        <v>48.83</v>
      </c>
      <c r="P1190" s="987" t="s">
        <v>3415</v>
      </c>
      <c r="Q1190" s="987"/>
      <c r="R1190" s="987"/>
      <c r="S1190" s="987"/>
      <c r="T1190" s="987"/>
      <c r="U1190" s="987"/>
      <c r="V1190" s="987"/>
      <c r="W1190" s="987">
        <f t="shared" si="313"/>
        <v>48.83</v>
      </c>
      <c r="X1190" s="987"/>
      <c r="Y1190" s="987"/>
      <c r="Z1190" s="987">
        <f t="shared" si="310"/>
        <v>0</v>
      </c>
      <c r="AA1190" s="987"/>
      <c r="AB1190" s="987">
        <f t="shared" si="316"/>
        <v>40.69</v>
      </c>
      <c r="AC1190" s="987">
        <f t="shared" si="316"/>
        <v>0</v>
      </c>
      <c r="AD1190" s="987">
        <f t="shared" si="316"/>
        <v>0</v>
      </c>
      <c r="AE1190" s="987">
        <f t="shared" si="316"/>
        <v>0</v>
      </c>
      <c r="AF1190" s="987">
        <f t="shared" si="316"/>
        <v>0</v>
      </c>
      <c r="AG1190" s="987">
        <f t="shared" si="316"/>
        <v>0</v>
      </c>
      <c r="AH1190" s="987">
        <f t="shared" si="316"/>
        <v>0</v>
      </c>
      <c r="AI1190" s="987">
        <f t="shared" si="316"/>
        <v>0</v>
      </c>
      <c r="AJ1190" s="987">
        <f t="shared" si="316"/>
        <v>0</v>
      </c>
      <c r="AK1190" s="987">
        <f t="shared" si="316"/>
        <v>0</v>
      </c>
      <c r="AL1190" s="987">
        <f t="shared" si="317"/>
        <v>0</v>
      </c>
      <c r="AM1190" s="987">
        <f t="shared" si="317"/>
        <v>0</v>
      </c>
      <c r="AN1190" s="987">
        <f t="shared" si="317"/>
        <v>0</v>
      </c>
      <c r="AO1190" s="987">
        <f t="shared" si="317"/>
        <v>0</v>
      </c>
      <c r="AP1190" s="987">
        <f t="shared" si="317"/>
        <v>0</v>
      </c>
      <c r="AQ1190" s="987">
        <f t="shared" si="317"/>
        <v>0</v>
      </c>
      <c r="AR1190" s="987">
        <f t="shared" si="317"/>
        <v>0</v>
      </c>
    </row>
    <row r="1191" spans="2:44">
      <c r="B1191" s="948">
        <v>1086</v>
      </c>
      <c r="C1191" s="950" t="s">
        <v>3521</v>
      </c>
      <c r="D1191" s="951">
        <v>1138</v>
      </c>
      <c r="E1191" s="951" t="s">
        <v>3538</v>
      </c>
      <c r="F1191" s="948" t="s">
        <v>5705</v>
      </c>
      <c r="G1191" s="949">
        <v>45230</v>
      </c>
      <c r="H1191" s="948" t="s">
        <v>5706</v>
      </c>
      <c r="I1191" s="948" t="s">
        <v>5051</v>
      </c>
      <c r="J1191" s="948" t="s">
        <v>488</v>
      </c>
      <c r="K1191" s="948" t="s">
        <v>3557</v>
      </c>
      <c r="L1191" s="960">
        <v>54</v>
      </c>
      <c r="M1191" s="987">
        <v>74.510000000000005</v>
      </c>
      <c r="N1191" s="987">
        <v>14.9</v>
      </c>
      <c r="O1191" s="987">
        <f t="shared" si="309"/>
        <v>89.410000000000011</v>
      </c>
      <c r="P1191" s="987" t="s">
        <v>3415</v>
      </c>
      <c r="Q1191" s="987"/>
      <c r="R1191" s="987"/>
      <c r="S1191" s="987"/>
      <c r="T1191" s="987"/>
      <c r="U1191" s="987"/>
      <c r="V1191" s="987"/>
      <c r="W1191" s="987">
        <f t="shared" si="313"/>
        <v>89.410000000000011</v>
      </c>
      <c r="X1191" s="987"/>
      <c r="Y1191" s="987"/>
      <c r="Z1191" s="987">
        <f t="shared" si="310"/>
        <v>0</v>
      </c>
      <c r="AA1191" s="987"/>
      <c r="AB1191" s="987">
        <f t="shared" si="316"/>
        <v>74.510000000000005</v>
      </c>
      <c r="AC1191" s="987">
        <f t="shared" si="316"/>
        <v>0</v>
      </c>
      <c r="AD1191" s="987">
        <f t="shared" si="316"/>
        <v>0</v>
      </c>
      <c r="AE1191" s="987">
        <f t="shared" si="316"/>
        <v>0</v>
      </c>
      <c r="AF1191" s="987">
        <f t="shared" si="316"/>
        <v>0</v>
      </c>
      <c r="AG1191" s="987">
        <f t="shared" si="316"/>
        <v>0</v>
      </c>
      <c r="AH1191" s="987">
        <f t="shared" si="316"/>
        <v>0</v>
      </c>
      <c r="AI1191" s="987">
        <f t="shared" si="316"/>
        <v>0</v>
      </c>
      <c r="AJ1191" s="987">
        <f t="shared" si="316"/>
        <v>0</v>
      </c>
      <c r="AK1191" s="987">
        <f t="shared" si="316"/>
        <v>0</v>
      </c>
      <c r="AL1191" s="987">
        <f t="shared" si="317"/>
        <v>0</v>
      </c>
      <c r="AM1191" s="987">
        <f t="shared" si="317"/>
        <v>0</v>
      </c>
      <c r="AN1191" s="987">
        <f t="shared" si="317"/>
        <v>0</v>
      </c>
      <c r="AO1191" s="987">
        <f t="shared" si="317"/>
        <v>0</v>
      </c>
      <c r="AP1191" s="987">
        <f t="shared" si="317"/>
        <v>0</v>
      </c>
      <c r="AQ1191" s="987">
        <f t="shared" si="317"/>
        <v>0</v>
      </c>
      <c r="AR1191" s="987">
        <f t="shared" si="317"/>
        <v>0</v>
      </c>
    </row>
    <row r="1192" spans="2:44">
      <c r="B1192" s="948">
        <v>1087</v>
      </c>
      <c r="C1192" s="950" t="s">
        <v>3521</v>
      </c>
      <c r="D1192" s="951">
        <v>1139</v>
      </c>
      <c r="E1192" s="951" t="s">
        <v>3538</v>
      </c>
      <c r="F1192" s="948" t="s">
        <v>5707</v>
      </c>
      <c r="G1192" s="949">
        <v>45230</v>
      </c>
      <c r="H1192" s="948" t="s">
        <v>5708</v>
      </c>
      <c r="I1192" s="948" t="s">
        <v>5051</v>
      </c>
      <c r="J1192" s="948" t="s">
        <v>488</v>
      </c>
      <c r="K1192" s="948" t="s">
        <v>3557</v>
      </c>
      <c r="L1192" s="960">
        <v>54</v>
      </c>
      <c r="M1192" s="987">
        <v>38.68</v>
      </c>
      <c r="N1192" s="987">
        <v>7.74</v>
      </c>
      <c r="O1192" s="987">
        <f t="shared" si="309"/>
        <v>46.42</v>
      </c>
      <c r="P1192" s="987" t="s">
        <v>3415</v>
      </c>
      <c r="Q1192" s="987"/>
      <c r="R1192" s="987"/>
      <c r="S1192" s="987"/>
      <c r="T1192" s="987"/>
      <c r="U1192" s="987"/>
      <c r="V1192" s="987"/>
      <c r="W1192" s="987">
        <f t="shared" si="313"/>
        <v>46.42</v>
      </c>
      <c r="X1192" s="987"/>
      <c r="Y1192" s="987"/>
      <c r="Z1192" s="987">
        <f t="shared" si="310"/>
        <v>0</v>
      </c>
      <c r="AA1192" s="987"/>
      <c r="AB1192" s="987">
        <f t="shared" si="316"/>
        <v>38.68</v>
      </c>
      <c r="AC1192" s="987">
        <f t="shared" si="316"/>
        <v>0</v>
      </c>
      <c r="AD1192" s="987">
        <f t="shared" si="316"/>
        <v>0</v>
      </c>
      <c r="AE1192" s="987">
        <f t="shared" si="316"/>
        <v>0</v>
      </c>
      <c r="AF1192" s="987">
        <f t="shared" si="316"/>
        <v>0</v>
      </c>
      <c r="AG1192" s="987">
        <f t="shared" si="316"/>
        <v>0</v>
      </c>
      <c r="AH1192" s="987">
        <f t="shared" si="316"/>
        <v>0</v>
      </c>
      <c r="AI1192" s="987">
        <f t="shared" si="316"/>
        <v>0</v>
      </c>
      <c r="AJ1192" s="987">
        <f t="shared" si="316"/>
        <v>0</v>
      </c>
      <c r="AK1192" s="987">
        <f t="shared" si="316"/>
        <v>0</v>
      </c>
      <c r="AL1192" s="987">
        <f t="shared" si="317"/>
        <v>0</v>
      </c>
      <c r="AM1192" s="987">
        <f t="shared" si="317"/>
        <v>0</v>
      </c>
      <c r="AN1192" s="987">
        <f t="shared" si="317"/>
        <v>0</v>
      </c>
      <c r="AO1192" s="987">
        <f t="shared" si="317"/>
        <v>0</v>
      </c>
      <c r="AP1192" s="987">
        <f t="shared" si="317"/>
        <v>0</v>
      </c>
      <c r="AQ1192" s="987">
        <f t="shared" si="317"/>
        <v>0</v>
      </c>
      <c r="AR1192" s="987">
        <f t="shared" si="317"/>
        <v>0</v>
      </c>
    </row>
    <row r="1193" spans="2:44">
      <c r="B1193" s="948">
        <v>1088</v>
      </c>
      <c r="C1193" s="950" t="s">
        <v>3521</v>
      </c>
      <c r="D1193" s="951">
        <v>1140</v>
      </c>
      <c r="E1193" s="951" t="s">
        <v>3538</v>
      </c>
      <c r="F1193" s="948" t="s">
        <v>5709</v>
      </c>
      <c r="G1193" s="949">
        <v>45230</v>
      </c>
      <c r="H1193" s="948" t="s">
        <v>5710</v>
      </c>
      <c r="I1193" s="948" t="s">
        <v>5051</v>
      </c>
      <c r="J1193" s="948" t="s">
        <v>488</v>
      </c>
      <c r="K1193" s="948" t="s">
        <v>3557</v>
      </c>
      <c r="L1193" s="960">
        <v>54</v>
      </c>
      <c r="M1193" s="987">
        <v>16.72</v>
      </c>
      <c r="N1193" s="987">
        <v>3.34</v>
      </c>
      <c r="O1193" s="987">
        <f t="shared" si="309"/>
        <v>20.059999999999999</v>
      </c>
      <c r="P1193" s="987" t="s">
        <v>3415</v>
      </c>
      <c r="Q1193" s="987"/>
      <c r="R1193" s="987"/>
      <c r="S1193" s="987"/>
      <c r="T1193" s="987"/>
      <c r="U1193" s="987"/>
      <c r="V1193" s="987"/>
      <c r="W1193" s="987">
        <f t="shared" si="313"/>
        <v>20.059999999999999</v>
      </c>
      <c r="X1193" s="987"/>
      <c r="Y1193" s="987"/>
      <c r="Z1193" s="987">
        <f t="shared" si="310"/>
        <v>0</v>
      </c>
      <c r="AA1193" s="987"/>
      <c r="AB1193" s="987">
        <f t="shared" si="316"/>
        <v>16.72</v>
      </c>
      <c r="AC1193" s="987">
        <f t="shared" si="316"/>
        <v>0</v>
      </c>
      <c r="AD1193" s="987">
        <f t="shared" si="316"/>
        <v>0</v>
      </c>
      <c r="AE1193" s="987">
        <f t="shared" si="316"/>
        <v>0</v>
      </c>
      <c r="AF1193" s="987">
        <f t="shared" si="316"/>
        <v>0</v>
      </c>
      <c r="AG1193" s="987">
        <f t="shared" si="316"/>
        <v>0</v>
      </c>
      <c r="AH1193" s="987">
        <f t="shared" si="316"/>
        <v>0</v>
      </c>
      <c r="AI1193" s="987">
        <f t="shared" si="316"/>
        <v>0</v>
      </c>
      <c r="AJ1193" s="987">
        <f t="shared" si="316"/>
        <v>0</v>
      </c>
      <c r="AK1193" s="987">
        <f t="shared" si="316"/>
        <v>0</v>
      </c>
      <c r="AL1193" s="987">
        <f t="shared" si="317"/>
        <v>0</v>
      </c>
      <c r="AM1193" s="987">
        <f t="shared" si="317"/>
        <v>0</v>
      </c>
      <c r="AN1193" s="987">
        <f t="shared" si="317"/>
        <v>0</v>
      </c>
      <c r="AO1193" s="987">
        <f t="shared" si="317"/>
        <v>0</v>
      </c>
      <c r="AP1193" s="987">
        <f t="shared" si="317"/>
        <v>0</v>
      </c>
      <c r="AQ1193" s="987">
        <f t="shared" si="317"/>
        <v>0</v>
      </c>
      <c r="AR1193" s="987">
        <f t="shared" si="317"/>
        <v>0</v>
      </c>
    </row>
    <row r="1194" spans="2:44">
      <c r="B1194" s="948">
        <v>1089</v>
      </c>
      <c r="C1194" s="950" t="s">
        <v>3521</v>
      </c>
      <c r="D1194" s="951">
        <v>1141</v>
      </c>
      <c r="E1194" s="951" t="s">
        <v>3538</v>
      </c>
      <c r="F1194" s="948" t="s">
        <v>5711</v>
      </c>
      <c r="G1194" s="949">
        <v>45230</v>
      </c>
      <c r="H1194" s="948" t="s">
        <v>5712</v>
      </c>
      <c r="I1194" s="948" t="s">
        <v>5051</v>
      </c>
      <c r="J1194" s="948" t="s">
        <v>488</v>
      </c>
      <c r="K1194" s="948" t="s">
        <v>3557</v>
      </c>
      <c r="L1194" s="960">
        <v>54</v>
      </c>
      <c r="M1194" s="987">
        <v>16.100000000000001</v>
      </c>
      <c r="N1194" s="987">
        <v>3.22</v>
      </c>
      <c r="O1194" s="987">
        <f t="shared" si="309"/>
        <v>19.32</v>
      </c>
      <c r="P1194" s="987" t="s">
        <v>3415</v>
      </c>
      <c r="Q1194" s="987"/>
      <c r="R1194" s="987"/>
      <c r="S1194" s="987"/>
      <c r="T1194" s="987"/>
      <c r="U1194" s="987"/>
      <c r="V1194" s="987"/>
      <c r="W1194" s="987">
        <f t="shared" si="313"/>
        <v>19.32</v>
      </c>
      <c r="X1194" s="987"/>
      <c r="Y1194" s="987"/>
      <c r="Z1194" s="987">
        <f t="shared" si="310"/>
        <v>0</v>
      </c>
      <c r="AA1194" s="987"/>
      <c r="AB1194" s="987">
        <f t="shared" si="316"/>
        <v>16.100000000000001</v>
      </c>
      <c r="AC1194" s="987">
        <f t="shared" si="316"/>
        <v>0</v>
      </c>
      <c r="AD1194" s="987">
        <f t="shared" si="316"/>
        <v>0</v>
      </c>
      <c r="AE1194" s="987">
        <f t="shared" si="316"/>
        <v>0</v>
      </c>
      <c r="AF1194" s="987">
        <f t="shared" si="316"/>
        <v>0</v>
      </c>
      <c r="AG1194" s="987">
        <f t="shared" si="316"/>
        <v>0</v>
      </c>
      <c r="AH1194" s="987">
        <f t="shared" si="316"/>
        <v>0</v>
      </c>
      <c r="AI1194" s="987">
        <f t="shared" si="316"/>
        <v>0</v>
      </c>
      <c r="AJ1194" s="987">
        <f t="shared" si="316"/>
        <v>0</v>
      </c>
      <c r="AK1194" s="987">
        <f t="shared" si="316"/>
        <v>0</v>
      </c>
      <c r="AL1194" s="987">
        <f t="shared" si="317"/>
        <v>0</v>
      </c>
      <c r="AM1194" s="987">
        <f t="shared" si="317"/>
        <v>0</v>
      </c>
      <c r="AN1194" s="987">
        <f t="shared" si="317"/>
        <v>0</v>
      </c>
      <c r="AO1194" s="987">
        <f t="shared" si="317"/>
        <v>0</v>
      </c>
      <c r="AP1194" s="987">
        <f t="shared" si="317"/>
        <v>0</v>
      </c>
      <c r="AQ1194" s="987">
        <f t="shared" si="317"/>
        <v>0</v>
      </c>
      <c r="AR1194" s="987">
        <f t="shared" si="317"/>
        <v>0</v>
      </c>
    </row>
    <row r="1195" spans="2:44">
      <c r="B1195" s="948">
        <v>1090</v>
      </c>
      <c r="C1195" s="950" t="s">
        <v>3521</v>
      </c>
      <c r="D1195" s="951">
        <v>1142</v>
      </c>
      <c r="E1195" s="951" t="s">
        <v>3538</v>
      </c>
      <c r="F1195" s="948" t="s">
        <v>5713</v>
      </c>
      <c r="G1195" s="949">
        <v>45230</v>
      </c>
      <c r="H1195" s="948" t="s">
        <v>5714</v>
      </c>
      <c r="I1195" s="948" t="s">
        <v>5051</v>
      </c>
      <c r="J1195" s="948" t="s">
        <v>488</v>
      </c>
      <c r="K1195" s="948" t="s">
        <v>3557</v>
      </c>
      <c r="L1195" s="960">
        <v>54</v>
      </c>
      <c r="M1195" s="987">
        <v>17.84</v>
      </c>
      <c r="N1195" s="987">
        <v>3.5700000000000003</v>
      </c>
      <c r="O1195" s="987">
        <f t="shared" si="309"/>
        <v>21.41</v>
      </c>
      <c r="P1195" s="987" t="s">
        <v>3415</v>
      </c>
      <c r="Q1195" s="987"/>
      <c r="R1195" s="987"/>
      <c r="S1195" s="987"/>
      <c r="T1195" s="987"/>
      <c r="U1195" s="987"/>
      <c r="V1195" s="987"/>
      <c r="W1195" s="987">
        <f t="shared" si="313"/>
        <v>21.41</v>
      </c>
      <c r="X1195" s="987"/>
      <c r="Y1195" s="987"/>
      <c r="Z1195" s="987">
        <f t="shared" si="310"/>
        <v>0</v>
      </c>
      <c r="AA1195" s="987"/>
      <c r="AB1195" s="987">
        <f t="shared" si="316"/>
        <v>17.84</v>
      </c>
      <c r="AC1195" s="987">
        <f t="shared" si="316"/>
        <v>0</v>
      </c>
      <c r="AD1195" s="987">
        <f t="shared" si="316"/>
        <v>0</v>
      </c>
      <c r="AE1195" s="987">
        <f t="shared" si="316"/>
        <v>0</v>
      </c>
      <c r="AF1195" s="987">
        <f t="shared" si="316"/>
        <v>0</v>
      </c>
      <c r="AG1195" s="987">
        <f t="shared" si="316"/>
        <v>0</v>
      </c>
      <c r="AH1195" s="987">
        <f t="shared" si="316"/>
        <v>0</v>
      </c>
      <c r="AI1195" s="987">
        <f t="shared" si="316"/>
        <v>0</v>
      </c>
      <c r="AJ1195" s="987">
        <f t="shared" si="316"/>
        <v>0</v>
      </c>
      <c r="AK1195" s="987">
        <f t="shared" si="316"/>
        <v>0</v>
      </c>
      <c r="AL1195" s="987">
        <f t="shared" si="317"/>
        <v>0</v>
      </c>
      <c r="AM1195" s="987">
        <f t="shared" si="317"/>
        <v>0</v>
      </c>
      <c r="AN1195" s="987">
        <f t="shared" si="317"/>
        <v>0</v>
      </c>
      <c r="AO1195" s="987">
        <f t="shared" si="317"/>
        <v>0</v>
      </c>
      <c r="AP1195" s="987">
        <f t="shared" si="317"/>
        <v>0</v>
      </c>
      <c r="AQ1195" s="987">
        <f t="shared" si="317"/>
        <v>0</v>
      </c>
      <c r="AR1195" s="987">
        <f t="shared" si="317"/>
        <v>0</v>
      </c>
    </row>
    <row r="1196" spans="2:44">
      <c r="B1196" s="948">
        <v>1091</v>
      </c>
      <c r="C1196" s="950" t="s">
        <v>3521</v>
      </c>
      <c r="D1196" s="951">
        <v>1143</v>
      </c>
      <c r="E1196" s="951" t="s">
        <v>3538</v>
      </c>
      <c r="F1196" s="948" t="s">
        <v>5715</v>
      </c>
      <c r="G1196" s="949">
        <v>45230</v>
      </c>
      <c r="H1196" s="948" t="s">
        <v>5716</v>
      </c>
      <c r="I1196" s="948" t="s">
        <v>5051</v>
      </c>
      <c r="J1196" s="948" t="s">
        <v>488</v>
      </c>
      <c r="K1196" s="948" t="s">
        <v>3557</v>
      </c>
      <c r="L1196" s="960">
        <v>54</v>
      </c>
      <c r="M1196" s="987">
        <v>23.78</v>
      </c>
      <c r="N1196" s="987">
        <v>4.76</v>
      </c>
      <c r="O1196" s="987">
        <f t="shared" si="309"/>
        <v>28.54</v>
      </c>
      <c r="P1196" s="987" t="s">
        <v>3415</v>
      </c>
      <c r="Q1196" s="987"/>
      <c r="R1196" s="987"/>
      <c r="S1196" s="987"/>
      <c r="T1196" s="987"/>
      <c r="U1196" s="987"/>
      <c r="V1196" s="987"/>
      <c r="W1196" s="987">
        <f t="shared" si="313"/>
        <v>28.54</v>
      </c>
      <c r="X1196" s="987"/>
      <c r="Y1196" s="987"/>
      <c r="Z1196" s="987">
        <f t="shared" si="310"/>
        <v>0</v>
      </c>
      <c r="AA1196" s="987"/>
      <c r="AB1196" s="987">
        <f t="shared" si="316"/>
        <v>23.78</v>
      </c>
      <c r="AC1196" s="987">
        <f t="shared" si="316"/>
        <v>0</v>
      </c>
      <c r="AD1196" s="987">
        <f t="shared" si="316"/>
        <v>0</v>
      </c>
      <c r="AE1196" s="987">
        <f t="shared" si="316"/>
        <v>0</v>
      </c>
      <c r="AF1196" s="987">
        <f t="shared" si="316"/>
        <v>0</v>
      </c>
      <c r="AG1196" s="987">
        <f t="shared" si="316"/>
        <v>0</v>
      </c>
      <c r="AH1196" s="987">
        <f t="shared" si="316"/>
        <v>0</v>
      </c>
      <c r="AI1196" s="987">
        <f t="shared" si="316"/>
        <v>0</v>
      </c>
      <c r="AJ1196" s="987">
        <f t="shared" si="316"/>
        <v>0</v>
      </c>
      <c r="AK1196" s="987">
        <f t="shared" si="316"/>
        <v>0</v>
      </c>
      <c r="AL1196" s="987">
        <f t="shared" si="317"/>
        <v>0</v>
      </c>
      <c r="AM1196" s="987">
        <f t="shared" si="317"/>
        <v>0</v>
      </c>
      <c r="AN1196" s="987">
        <f t="shared" si="317"/>
        <v>0</v>
      </c>
      <c r="AO1196" s="987">
        <f t="shared" si="317"/>
        <v>0</v>
      </c>
      <c r="AP1196" s="987">
        <f t="shared" si="317"/>
        <v>0</v>
      </c>
      <c r="AQ1196" s="987">
        <f t="shared" si="317"/>
        <v>0</v>
      </c>
      <c r="AR1196" s="987">
        <f t="shared" si="317"/>
        <v>0</v>
      </c>
    </row>
    <row r="1197" spans="2:44">
      <c r="B1197" s="948">
        <v>1092</v>
      </c>
      <c r="C1197" s="950" t="s">
        <v>3521</v>
      </c>
      <c r="D1197" s="951">
        <v>1144</v>
      </c>
      <c r="E1197" s="951" t="s">
        <v>3538</v>
      </c>
      <c r="F1197" s="948" t="s">
        <v>5717</v>
      </c>
      <c r="G1197" s="949">
        <v>45231</v>
      </c>
      <c r="H1197" s="948" t="s">
        <v>5718</v>
      </c>
      <c r="I1197" s="948" t="s">
        <v>5051</v>
      </c>
      <c r="J1197" s="948" t="s">
        <v>488</v>
      </c>
      <c r="K1197" s="948" t="s">
        <v>3557</v>
      </c>
      <c r="L1197" s="960">
        <v>54</v>
      </c>
      <c r="M1197" s="987">
        <v>118.83</v>
      </c>
      <c r="N1197" s="987">
        <v>23.77</v>
      </c>
      <c r="O1197" s="987">
        <f t="shared" si="309"/>
        <v>142.6</v>
      </c>
      <c r="P1197" s="987" t="s">
        <v>3415</v>
      </c>
      <c r="Q1197" s="987"/>
      <c r="R1197" s="987"/>
      <c r="S1197" s="987"/>
      <c r="T1197" s="987"/>
      <c r="U1197" s="987"/>
      <c r="V1197" s="987"/>
      <c r="W1197" s="987">
        <f t="shared" si="313"/>
        <v>142.6</v>
      </c>
      <c r="X1197" s="987"/>
      <c r="Y1197" s="987"/>
      <c r="Z1197" s="987">
        <f t="shared" si="310"/>
        <v>0</v>
      </c>
      <c r="AA1197" s="987"/>
      <c r="AB1197" s="987">
        <f t="shared" si="316"/>
        <v>118.83</v>
      </c>
      <c r="AC1197" s="987">
        <f t="shared" si="316"/>
        <v>0</v>
      </c>
      <c r="AD1197" s="987">
        <f t="shared" si="316"/>
        <v>0</v>
      </c>
      <c r="AE1197" s="987">
        <f t="shared" si="316"/>
        <v>0</v>
      </c>
      <c r="AF1197" s="987">
        <f t="shared" si="316"/>
        <v>0</v>
      </c>
      <c r="AG1197" s="987">
        <f t="shared" si="316"/>
        <v>0</v>
      </c>
      <c r="AH1197" s="987">
        <f t="shared" si="316"/>
        <v>0</v>
      </c>
      <c r="AI1197" s="987">
        <f t="shared" si="316"/>
        <v>0</v>
      </c>
      <c r="AJ1197" s="987">
        <f t="shared" si="316"/>
        <v>0</v>
      </c>
      <c r="AK1197" s="987">
        <f t="shared" si="316"/>
        <v>0</v>
      </c>
      <c r="AL1197" s="987">
        <f t="shared" si="317"/>
        <v>0</v>
      </c>
      <c r="AM1197" s="987">
        <f t="shared" si="317"/>
        <v>0</v>
      </c>
      <c r="AN1197" s="987">
        <f t="shared" si="317"/>
        <v>0</v>
      </c>
      <c r="AO1197" s="987">
        <f t="shared" si="317"/>
        <v>0</v>
      </c>
      <c r="AP1197" s="987">
        <f t="shared" si="317"/>
        <v>0</v>
      </c>
      <c r="AQ1197" s="987">
        <f t="shared" si="317"/>
        <v>0</v>
      </c>
      <c r="AR1197" s="987">
        <f t="shared" si="317"/>
        <v>0</v>
      </c>
    </row>
    <row r="1198" spans="2:44">
      <c r="B1198" s="948">
        <v>1093</v>
      </c>
      <c r="C1198" s="950" t="s">
        <v>3521</v>
      </c>
      <c r="D1198" s="951">
        <v>1145</v>
      </c>
      <c r="E1198" s="951" t="s">
        <v>3538</v>
      </c>
      <c r="F1198" s="948" t="s">
        <v>5719</v>
      </c>
      <c r="G1198" s="949">
        <v>45231</v>
      </c>
      <c r="H1198" s="948" t="s">
        <v>5720</v>
      </c>
      <c r="I1198" s="948" t="s">
        <v>5051</v>
      </c>
      <c r="J1198" s="948" t="s">
        <v>488</v>
      </c>
      <c r="K1198" s="948" t="s">
        <v>3557</v>
      </c>
      <c r="L1198" s="960">
        <v>54</v>
      </c>
      <c r="M1198" s="987">
        <v>16.52</v>
      </c>
      <c r="N1198" s="987">
        <v>3.3</v>
      </c>
      <c r="O1198" s="987">
        <f t="shared" si="309"/>
        <v>19.82</v>
      </c>
      <c r="P1198" s="987" t="s">
        <v>3415</v>
      </c>
      <c r="Q1198" s="987"/>
      <c r="R1198" s="987"/>
      <c r="S1198" s="987"/>
      <c r="T1198" s="987"/>
      <c r="U1198" s="987"/>
      <c r="V1198" s="987"/>
      <c r="W1198" s="987">
        <f t="shared" si="313"/>
        <v>19.82</v>
      </c>
      <c r="X1198" s="987"/>
      <c r="Y1198" s="987"/>
      <c r="Z1198" s="987">
        <f t="shared" si="310"/>
        <v>0</v>
      </c>
      <c r="AA1198" s="987"/>
      <c r="AB1198" s="987">
        <f t="shared" ref="AB1198:AK1207" si="318">IF(AB$6-$L1198=0,$M1198,0)</f>
        <v>16.52</v>
      </c>
      <c r="AC1198" s="987">
        <f t="shared" si="318"/>
        <v>0</v>
      </c>
      <c r="AD1198" s="987">
        <f t="shared" si="318"/>
        <v>0</v>
      </c>
      <c r="AE1198" s="987">
        <f t="shared" si="318"/>
        <v>0</v>
      </c>
      <c r="AF1198" s="987">
        <f t="shared" si="318"/>
        <v>0</v>
      </c>
      <c r="AG1198" s="987">
        <f t="shared" si="318"/>
        <v>0</v>
      </c>
      <c r="AH1198" s="987">
        <f t="shared" si="318"/>
        <v>0</v>
      </c>
      <c r="AI1198" s="987">
        <f t="shared" si="318"/>
        <v>0</v>
      </c>
      <c r="AJ1198" s="987">
        <f t="shared" si="318"/>
        <v>0</v>
      </c>
      <c r="AK1198" s="987">
        <f t="shared" si="318"/>
        <v>0</v>
      </c>
      <c r="AL1198" s="987">
        <f t="shared" ref="AL1198:AR1207" si="319">IF(AL$6-$L1198=0,$M1198,0)</f>
        <v>0</v>
      </c>
      <c r="AM1198" s="987">
        <f t="shared" si="319"/>
        <v>0</v>
      </c>
      <c r="AN1198" s="987">
        <f t="shared" si="319"/>
        <v>0</v>
      </c>
      <c r="AO1198" s="987">
        <f t="shared" si="319"/>
        <v>0</v>
      </c>
      <c r="AP1198" s="987">
        <f t="shared" si="319"/>
        <v>0</v>
      </c>
      <c r="AQ1198" s="987">
        <f t="shared" si="319"/>
        <v>0</v>
      </c>
      <c r="AR1198" s="987">
        <f t="shared" si="319"/>
        <v>0</v>
      </c>
    </row>
    <row r="1199" spans="2:44">
      <c r="B1199" s="948">
        <v>1094</v>
      </c>
      <c r="C1199" s="950" t="s">
        <v>3521</v>
      </c>
      <c r="D1199" s="951">
        <v>1146</v>
      </c>
      <c r="E1199" s="951" t="s">
        <v>3538</v>
      </c>
      <c r="F1199" s="948" t="s">
        <v>5721</v>
      </c>
      <c r="G1199" s="949">
        <v>45237</v>
      </c>
      <c r="H1199" s="948" t="s">
        <v>5722</v>
      </c>
      <c r="I1199" s="948" t="s">
        <v>5051</v>
      </c>
      <c r="J1199" s="948" t="s">
        <v>488</v>
      </c>
      <c r="K1199" s="948" t="s">
        <v>3557</v>
      </c>
      <c r="L1199" s="960">
        <v>54</v>
      </c>
      <c r="M1199" s="987">
        <v>6.08</v>
      </c>
      <c r="N1199" s="987">
        <v>1.22</v>
      </c>
      <c r="O1199" s="987">
        <f t="shared" si="309"/>
        <v>7.3</v>
      </c>
      <c r="P1199" s="987" t="s">
        <v>3410</v>
      </c>
      <c r="Q1199" s="987"/>
      <c r="R1199" s="987"/>
      <c r="S1199" s="987"/>
      <c r="T1199" s="987"/>
      <c r="U1199" s="987"/>
      <c r="V1199" s="987"/>
      <c r="W1199" s="987">
        <f t="shared" si="313"/>
        <v>7.3</v>
      </c>
      <c r="X1199" s="987"/>
      <c r="Y1199" s="987"/>
      <c r="Z1199" s="987">
        <f t="shared" si="310"/>
        <v>0</v>
      </c>
      <c r="AA1199" s="987"/>
      <c r="AB1199" s="987">
        <f t="shared" si="318"/>
        <v>6.08</v>
      </c>
      <c r="AC1199" s="987">
        <f t="shared" si="318"/>
        <v>0</v>
      </c>
      <c r="AD1199" s="987">
        <f t="shared" si="318"/>
        <v>0</v>
      </c>
      <c r="AE1199" s="987">
        <f t="shared" si="318"/>
        <v>0</v>
      </c>
      <c r="AF1199" s="987">
        <f t="shared" si="318"/>
        <v>0</v>
      </c>
      <c r="AG1199" s="987">
        <f t="shared" si="318"/>
        <v>0</v>
      </c>
      <c r="AH1199" s="987">
        <f t="shared" si="318"/>
        <v>0</v>
      </c>
      <c r="AI1199" s="987">
        <f t="shared" si="318"/>
        <v>0</v>
      </c>
      <c r="AJ1199" s="987">
        <f t="shared" si="318"/>
        <v>0</v>
      </c>
      <c r="AK1199" s="987">
        <f t="shared" si="318"/>
        <v>0</v>
      </c>
      <c r="AL1199" s="987">
        <f t="shared" si="319"/>
        <v>0</v>
      </c>
      <c r="AM1199" s="987">
        <f t="shared" si="319"/>
        <v>0</v>
      </c>
      <c r="AN1199" s="987">
        <f t="shared" si="319"/>
        <v>0</v>
      </c>
      <c r="AO1199" s="987">
        <f t="shared" si="319"/>
        <v>0</v>
      </c>
      <c r="AP1199" s="987">
        <f t="shared" si="319"/>
        <v>0</v>
      </c>
      <c r="AQ1199" s="987">
        <f t="shared" si="319"/>
        <v>0</v>
      </c>
      <c r="AR1199" s="987">
        <f t="shared" si="319"/>
        <v>0</v>
      </c>
    </row>
    <row r="1200" spans="2:44">
      <c r="B1200" s="948">
        <v>1095</v>
      </c>
      <c r="C1200" s="950" t="s">
        <v>3521</v>
      </c>
      <c r="D1200" s="951">
        <v>1147</v>
      </c>
      <c r="E1200" s="951" t="s">
        <v>3538</v>
      </c>
      <c r="F1200" s="948" t="s">
        <v>5723</v>
      </c>
      <c r="G1200" s="949">
        <v>45239</v>
      </c>
      <c r="H1200" s="948" t="s">
        <v>5724</v>
      </c>
      <c r="I1200" s="948" t="s">
        <v>5051</v>
      </c>
      <c r="J1200" s="948" t="s">
        <v>488</v>
      </c>
      <c r="K1200" s="948" t="s">
        <v>3557</v>
      </c>
      <c r="L1200" s="960">
        <v>54</v>
      </c>
      <c r="M1200" s="987">
        <v>119.7</v>
      </c>
      <c r="N1200" s="987">
        <v>23.94</v>
      </c>
      <c r="O1200" s="987">
        <f t="shared" si="309"/>
        <v>143.64000000000001</v>
      </c>
      <c r="P1200" s="987" t="s">
        <v>3410</v>
      </c>
      <c r="Q1200" s="987"/>
      <c r="R1200" s="987"/>
      <c r="S1200" s="987"/>
      <c r="T1200" s="987"/>
      <c r="U1200" s="987"/>
      <c r="V1200" s="987"/>
      <c r="W1200" s="987">
        <f t="shared" si="313"/>
        <v>143.64000000000001</v>
      </c>
      <c r="X1200" s="987"/>
      <c r="Y1200" s="987"/>
      <c r="Z1200" s="987">
        <f t="shared" si="310"/>
        <v>0</v>
      </c>
      <c r="AA1200" s="987"/>
      <c r="AB1200" s="987">
        <f t="shared" si="318"/>
        <v>119.7</v>
      </c>
      <c r="AC1200" s="987">
        <f t="shared" si="318"/>
        <v>0</v>
      </c>
      <c r="AD1200" s="987">
        <f t="shared" si="318"/>
        <v>0</v>
      </c>
      <c r="AE1200" s="987">
        <f t="shared" si="318"/>
        <v>0</v>
      </c>
      <c r="AF1200" s="987">
        <f t="shared" si="318"/>
        <v>0</v>
      </c>
      <c r="AG1200" s="987">
        <f t="shared" si="318"/>
        <v>0</v>
      </c>
      <c r="AH1200" s="987">
        <f t="shared" si="318"/>
        <v>0</v>
      </c>
      <c r="AI1200" s="987">
        <f t="shared" si="318"/>
        <v>0</v>
      </c>
      <c r="AJ1200" s="987">
        <f t="shared" si="318"/>
        <v>0</v>
      </c>
      <c r="AK1200" s="987">
        <f t="shared" si="318"/>
        <v>0</v>
      </c>
      <c r="AL1200" s="987">
        <f t="shared" si="319"/>
        <v>0</v>
      </c>
      <c r="AM1200" s="987">
        <f t="shared" si="319"/>
        <v>0</v>
      </c>
      <c r="AN1200" s="987">
        <f t="shared" si="319"/>
        <v>0</v>
      </c>
      <c r="AO1200" s="987">
        <f t="shared" si="319"/>
        <v>0</v>
      </c>
      <c r="AP1200" s="987">
        <f t="shared" si="319"/>
        <v>0</v>
      </c>
      <c r="AQ1200" s="987">
        <f t="shared" si="319"/>
        <v>0</v>
      </c>
      <c r="AR1200" s="987">
        <f t="shared" si="319"/>
        <v>0</v>
      </c>
    </row>
    <row r="1201" spans="2:44">
      <c r="B1201" s="948">
        <v>1096</v>
      </c>
      <c r="C1201" s="950" t="s">
        <v>3521</v>
      </c>
      <c r="D1201" s="951">
        <v>1148</v>
      </c>
      <c r="E1201" s="951" t="s">
        <v>3538</v>
      </c>
      <c r="F1201" s="948" t="s">
        <v>5725</v>
      </c>
      <c r="G1201" s="949">
        <v>45239</v>
      </c>
      <c r="H1201" s="948" t="s">
        <v>5726</v>
      </c>
      <c r="I1201" s="948" t="s">
        <v>5051</v>
      </c>
      <c r="J1201" s="948" t="s">
        <v>488</v>
      </c>
      <c r="K1201" s="948" t="s">
        <v>3557</v>
      </c>
      <c r="L1201" s="960">
        <v>54</v>
      </c>
      <c r="M1201" s="987">
        <v>13.690000000000001</v>
      </c>
      <c r="N1201" s="987">
        <v>2.7399999999999998</v>
      </c>
      <c r="O1201" s="987">
        <f t="shared" si="309"/>
        <v>16.43</v>
      </c>
      <c r="P1201" s="987" t="s">
        <v>3410</v>
      </c>
      <c r="Q1201" s="987"/>
      <c r="R1201" s="987"/>
      <c r="S1201" s="987"/>
      <c r="T1201" s="987"/>
      <c r="U1201" s="987"/>
      <c r="V1201" s="987"/>
      <c r="W1201" s="987">
        <f t="shared" si="313"/>
        <v>16.43</v>
      </c>
      <c r="X1201" s="987"/>
      <c r="Y1201" s="987"/>
      <c r="Z1201" s="987">
        <f t="shared" si="310"/>
        <v>0</v>
      </c>
      <c r="AA1201" s="987"/>
      <c r="AB1201" s="987">
        <f t="shared" si="318"/>
        <v>13.690000000000001</v>
      </c>
      <c r="AC1201" s="987">
        <f t="shared" si="318"/>
        <v>0</v>
      </c>
      <c r="AD1201" s="987">
        <f t="shared" si="318"/>
        <v>0</v>
      </c>
      <c r="AE1201" s="987">
        <f t="shared" si="318"/>
        <v>0</v>
      </c>
      <c r="AF1201" s="987">
        <f t="shared" si="318"/>
        <v>0</v>
      </c>
      <c r="AG1201" s="987">
        <f t="shared" si="318"/>
        <v>0</v>
      </c>
      <c r="AH1201" s="987">
        <f t="shared" si="318"/>
        <v>0</v>
      </c>
      <c r="AI1201" s="987">
        <f t="shared" si="318"/>
        <v>0</v>
      </c>
      <c r="AJ1201" s="987">
        <f t="shared" si="318"/>
        <v>0</v>
      </c>
      <c r="AK1201" s="987">
        <f t="shared" si="318"/>
        <v>0</v>
      </c>
      <c r="AL1201" s="987">
        <f t="shared" si="319"/>
        <v>0</v>
      </c>
      <c r="AM1201" s="987">
        <f t="shared" si="319"/>
        <v>0</v>
      </c>
      <c r="AN1201" s="987">
        <f t="shared" si="319"/>
        <v>0</v>
      </c>
      <c r="AO1201" s="987">
        <f t="shared" si="319"/>
        <v>0</v>
      </c>
      <c r="AP1201" s="987">
        <f t="shared" si="319"/>
        <v>0</v>
      </c>
      <c r="AQ1201" s="987">
        <f t="shared" si="319"/>
        <v>0</v>
      </c>
      <c r="AR1201" s="987">
        <f t="shared" si="319"/>
        <v>0</v>
      </c>
    </row>
    <row r="1202" spans="2:44">
      <c r="B1202" s="948">
        <v>1097</v>
      </c>
      <c r="C1202" s="950" t="s">
        <v>3521</v>
      </c>
      <c r="D1202" s="951">
        <v>1149</v>
      </c>
      <c r="E1202" s="951" t="s">
        <v>3538</v>
      </c>
      <c r="F1202" s="948" t="s">
        <v>5727</v>
      </c>
      <c r="G1202" s="949">
        <v>45239</v>
      </c>
      <c r="H1202" s="948" t="s">
        <v>5728</v>
      </c>
      <c r="I1202" s="948" t="s">
        <v>5051</v>
      </c>
      <c r="J1202" s="948" t="s">
        <v>488</v>
      </c>
      <c r="K1202" s="948" t="s">
        <v>3557</v>
      </c>
      <c r="L1202" s="960">
        <v>54</v>
      </c>
      <c r="M1202" s="987">
        <v>6.7700000000000005</v>
      </c>
      <c r="N1202" s="987">
        <v>1.35</v>
      </c>
      <c r="O1202" s="987">
        <f t="shared" si="309"/>
        <v>8.120000000000001</v>
      </c>
      <c r="P1202" s="987" t="s">
        <v>3410</v>
      </c>
      <c r="Q1202" s="987"/>
      <c r="R1202" s="987"/>
      <c r="S1202" s="987"/>
      <c r="T1202" s="987"/>
      <c r="U1202" s="987"/>
      <c r="V1202" s="987"/>
      <c r="W1202" s="987">
        <f t="shared" si="313"/>
        <v>8.120000000000001</v>
      </c>
      <c r="X1202" s="987"/>
      <c r="Y1202" s="987"/>
      <c r="Z1202" s="987">
        <f t="shared" si="310"/>
        <v>0</v>
      </c>
      <c r="AA1202" s="987"/>
      <c r="AB1202" s="987">
        <f t="shared" si="318"/>
        <v>6.7700000000000005</v>
      </c>
      <c r="AC1202" s="987">
        <f t="shared" si="318"/>
        <v>0</v>
      </c>
      <c r="AD1202" s="987">
        <f t="shared" si="318"/>
        <v>0</v>
      </c>
      <c r="AE1202" s="987">
        <f t="shared" si="318"/>
        <v>0</v>
      </c>
      <c r="AF1202" s="987">
        <f t="shared" si="318"/>
        <v>0</v>
      </c>
      <c r="AG1202" s="987">
        <f t="shared" si="318"/>
        <v>0</v>
      </c>
      <c r="AH1202" s="987">
        <f t="shared" si="318"/>
        <v>0</v>
      </c>
      <c r="AI1202" s="987">
        <f t="shared" si="318"/>
        <v>0</v>
      </c>
      <c r="AJ1202" s="987">
        <f t="shared" si="318"/>
        <v>0</v>
      </c>
      <c r="AK1202" s="987">
        <f t="shared" si="318"/>
        <v>0</v>
      </c>
      <c r="AL1202" s="987">
        <f t="shared" si="319"/>
        <v>0</v>
      </c>
      <c r="AM1202" s="987">
        <f t="shared" si="319"/>
        <v>0</v>
      </c>
      <c r="AN1202" s="987">
        <f t="shared" si="319"/>
        <v>0</v>
      </c>
      <c r="AO1202" s="987">
        <f t="shared" si="319"/>
        <v>0</v>
      </c>
      <c r="AP1202" s="987">
        <f t="shared" si="319"/>
        <v>0</v>
      </c>
      <c r="AQ1202" s="987">
        <f t="shared" si="319"/>
        <v>0</v>
      </c>
      <c r="AR1202" s="987">
        <f t="shared" si="319"/>
        <v>0</v>
      </c>
    </row>
    <row r="1203" spans="2:44">
      <c r="B1203" s="948">
        <v>1098</v>
      </c>
      <c r="C1203" s="950" t="s">
        <v>3521</v>
      </c>
      <c r="D1203" s="951">
        <v>1150</v>
      </c>
      <c r="E1203" s="951" t="s">
        <v>3538</v>
      </c>
      <c r="F1203" s="948" t="s">
        <v>5729</v>
      </c>
      <c r="G1203" s="949">
        <v>45239</v>
      </c>
      <c r="H1203" s="948" t="s">
        <v>5730</v>
      </c>
      <c r="I1203" s="948" t="s">
        <v>5051</v>
      </c>
      <c r="J1203" s="948" t="s">
        <v>488</v>
      </c>
      <c r="K1203" s="948" t="s">
        <v>3557</v>
      </c>
      <c r="L1203" s="960">
        <v>54</v>
      </c>
      <c r="M1203" s="987">
        <v>100.92</v>
      </c>
      <c r="N1203" s="987">
        <v>20.18</v>
      </c>
      <c r="O1203" s="987">
        <f t="shared" si="309"/>
        <v>121.1</v>
      </c>
      <c r="P1203" s="987" t="s">
        <v>3410</v>
      </c>
      <c r="Q1203" s="987"/>
      <c r="R1203" s="987"/>
      <c r="S1203" s="987"/>
      <c r="T1203" s="987"/>
      <c r="U1203" s="987"/>
      <c r="V1203" s="987"/>
      <c r="W1203" s="987">
        <f t="shared" si="313"/>
        <v>121.1</v>
      </c>
      <c r="X1203" s="987"/>
      <c r="Y1203" s="987"/>
      <c r="Z1203" s="987">
        <f t="shared" si="310"/>
        <v>0</v>
      </c>
      <c r="AA1203" s="987"/>
      <c r="AB1203" s="987">
        <f t="shared" si="318"/>
        <v>100.92</v>
      </c>
      <c r="AC1203" s="987">
        <f t="shared" si="318"/>
        <v>0</v>
      </c>
      <c r="AD1203" s="987">
        <f t="shared" si="318"/>
        <v>0</v>
      </c>
      <c r="AE1203" s="987">
        <f t="shared" si="318"/>
        <v>0</v>
      </c>
      <c r="AF1203" s="987">
        <f t="shared" si="318"/>
        <v>0</v>
      </c>
      <c r="AG1203" s="987">
        <f t="shared" si="318"/>
        <v>0</v>
      </c>
      <c r="AH1203" s="987">
        <f t="shared" si="318"/>
        <v>0</v>
      </c>
      <c r="AI1203" s="987">
        <f t="shared" si="318"/>
        <v>0</v>
      </c>
      <c r="AJ1203" s="987">
        <f t="shared" si="318"/>
        <v>0</v>
      </c>
      <c r="AK1203" s="987">
        <f t="shared" si="318"/>
        <v>0</v>
      </c>
      <c r="AL1203" s="987">
        <f t="shared" si="319"/>
        <v>0</v>
      </c>
      <c r="AM1203" s="987">
        <f t="shared" si="319"/>
        <v>0</v>
      </c>
      <c r="AN1203" s="987">
        <f t="shared" si="319"/>
        <v>0</v>
      </c>
      <c r="AO1203" s="987">
        <f t="shared" si="319"/>
        <v>0</v>
      </c>
      <c r="AP1203" s="987">
        <f t="shared" si="319"/>
        <v>0</v>
      </c>
      <c r="AQ1203" s="987">
        <f t="shared" si="319"/>
        <v>0</v>
      </c>
      <c r="AR1203" s="987">
        <f t="shared" si="319"/>
        <v>0</v>
      </c>
    </row>
    <row r="1204" spans="2:44">
      <c r="B1204" s="948">
        <v>1099</v>
      </c>
      <c r="C1204" s="950" t="s">
        <v>3521</v>
      </c>
      <c r="D1204" s="951">
        <v>1151</v>
      </c>
      <c r="E1204" s="951" t="s">
        <v>3538</v>
      </c>
      <c r="F1204" s="948" t="s">
        <v>5731</v>
      </c>
      <c r="G1204" s="949">
        <v>45240</v>
      </c>
      <c r="H1204" s="948" t="s">
        <v>5732</v>
      </c>
      <c r="I1204" s="948" t="s">
        <v>5051</v>
      </c>
      <c r="J1204" s="948" t="s">
        <v>488</v>
      </c>
      <c r="K1204" s="948" t="s">
        <v>3557</v>
      </c>
      <c r="L1204" s="960">
        <v>54</v>
      </c>
      <c r="M1204" s="987">
        <v>24</v>
      </c>
      <c r="N1204" s="987">
        <v>4.8</v>
      </c>
      <c r="O1204" s="987">
        <f t="shared" si="309"/>
        <v>28.8</v>
      </c>
      <c r="P1204" s="987" t="s">
        <v>3410</v>
      </c>
      <c r="Q1204" s="987"/>
      <c r="R1204" s="987"/>
      <c r="S1204" s="987"/>
      <c r="T1204" s="987"/>
      <c r="U1204" s="987"/>
      <c r="V1204" s="987"/>
      <c r="W1204" s="987">
        <f t="shared" si="313"/>
        <v>28.8</v>
      </c>
      <c r="X1204" s="987"/>
      <c r="Y1204" s="987"/>
      <c r="Z1204" s="987">
        <f t="shared" si="310"/>
        <v>0</v>
      </c>
      <c r="AA1204" s="987"/>
      <c r="AB1204" s="987">
        <f t="shared" si="318"/>
        <v>24</v>
      </c>
      <c r="AC1204" s="987">
        <f t="shared" si="318"/>
        <v>0</v>
      </c>
      <c r="AD1204" s="987">
        <f t="shared" si="318"/>
        <v>0</v>
      </c>
      <c r="AE1204" s="987">
        <f t="shared" si="318"/>
        <v>0</v>
      </c>
      <c r="AF1204" s="987">
        <f t="shared" si="318"/>
        <v>0</v>
      </c>
      <c r="AG1204" s="987">
        <f t="shared" si="318"/>
        <v>0</v>
      </c>
      <c r="AH1204" s="987">
        <f t="shared" si="318"/>
        <v>0</v>
      </c>
      <c r="AI1204" s="987">
        <f t="shared" si="318"/>
        <v>0</v>
      </c>
      <c r="AJ1204" s="987">
        <f t="shared" si="318"/>
        <v>0</v>
      </c>
      <c r="AK1204" s="987">
        <f t="shared" si="318"/>
        <v>0</v>
      </c>
      <c r="AL1204" s="987">
        <f t="shared" si="319"/>
        <v>0</v>
      </c>
      <c r="AM1204" s="987">
        <f t="shared" si="319"/>
        <v>0</v>
      </c>
      <c r="AN1204" s="987">
        <f t="shared" si="319"/>
        <v>0</v>
      </c>
      <c r="AO1204" s="987">
        <f t="shared" si="319"/>
        <v>0</v>
      </c>
      <c r="AP1204" s="987">
        <f t="shared" si="319"/>
        <v>0</v>
      </c>
      <c r="AQ1204" s="987">
        <f t="shared" si="319"/>
        <v>0</v>
      </c>
      <c r="AR1204" s="987">
        <f t="shared" si="319"/>
        <v>0</v>
      </c>
    </row>
    <row r="1205" spans="2:44">
      <c r="B1205" s="948">
        <v>1100</v>
      </c>
      <c r="C1205" s="950" t="s">
        <v>3521</v>
      </c>
      <c r="D1205" s="951">
        <v>1152</v>
      </c>
      <c r="E1205" s="951" t="s">
        <v>3538</v>
      </c>
      <c r="F1205" s="948" t="s">
        <v>5733</v>
      </c>
      <c r="G1205" s="949">
        <v>45243</v>
      </c>
      <c r="H1205" s="948" t="s">
        <v>5734</v>
      </c>
      <c r="I1205" s="948" t="s">
        <v>5051</v>
      </c>
      <c r="J1205" s="948" t="s">
        <v>488</v>
      </c>
      <c r="K1205" s="948" t="s">
        <v>3557</v>
      </c>
      <c r="L1205" s="960">
        <v>54</v>
      </c>
      <c r="M1205" s="987">
        <v>17</v>
      </c>
      <c r="N1205" s="987">
        <v>3.4</v>
      </c>
      <c r="O1205" s="987">
        <f t="shared" si="309"/>
        <v>20.399999999999999</v>
      </c>
      <c r="P1205" s="987" t="s">
        <v>3410</v>
      </c>
      <c r="Q1205" s="987"/>
      <c r="R1205" s="987"/>
      <c r="S1205" s="987"/>
      <c r="T1205" s="987"/>
      <c r="U1205" s="987"/>
      <c r="V1205" s="987"/>
      <c r="W1205" s="987">
        <f t="shared" si="313"/>
        <v>20.399999999999999</v>
      </c>
      <c r="X1205" s="987"/>
      <c r="Y1205" s="987"/>
      <c r="Z1205" s="987">
        <f t="shared" si="310"/>
        <v>0</v>
      </c>
      <c r="AA1205" s="987"/>
      <c r="AB1205" s="987">
        <f t="shared" si="318"/>
        <v>17</v>
      </c>
      <c r="AC1205" s="987">
        <f t="shared" si="318"/>
        <v>0</v>
      </c>
      <c r="AD1205" s="987">
        <f t="shared" si="318"/>
        <v>0</v>
      </c>
      <c r="AE1205" s="987">
        <f t="shared" si="318"/>
        <v>0</v>
      </c>
      <c r="AF1205" s="987">
        <f t="shared" si="318"/>
        <v>0</v>
      </c>
      <c r="AG1205" s="987">
        <f t="shared" si="318"/>
        <v>0</v>
      </c>
      <c r="AH1205" s="987">
        <f t="shared" si="318"/>
        <v>0</v>
      </c>
      <c r="AI1205" s="987">
        <f t="shared" si="318"/>
        <v>0</v>
      </c>
      <c r="AJ1205" s="987">
        <f t="shared" si="318"/>
        <v>0</v>
      </c>
      <c r="AK1205" s="987">
        <f t="shared" si="318"/>
        <v>0</v>
      </c>
      <c r="AL1205" s="987">
        <f t="shared" si="319"/>
        <v>0</v>
      </c>
      <c r="AM1205" s="987">
        <f t="shared" si="319"/>
        <v>0</v>
      </c>
      <c r="AN1205" s="987">
        <f t="shared" si="319"/>
        <v>0</v>
      </c>
      <c r="AO1205" s="987">
        <f t="shared" si="319"/>
        <v>0</v>
      </c>
      <c r="AP1205" s="987">
        <f t="shared" si="319"/>
        <v>0</v>
      </c>
      <c r="AQ1205" s="987">
        <f t="shared" si="319"/>
        <v>0</v>
      </c>
      <c r="AR1205" s="987">
        <f t="shared" si="319"/>
        <v>0</v>
      </c>
    </row>
    <row r="1206" spans="2:44">
      <c r="B1206" s="948">
        <v>1101</v>
      </c>
      <c r="C1206" s="950" t="s">
        <v>3521</v>
      </c>
      <c r="D1206" s="951">
        <v>1153</v>
      </c>
      <c r="E1206" s="951" t="s">
        <v>3538</v>
      </c>
      <c r="F1206" s="948" t="s">
        <v>5735</v>
      </c>
      <c r="G1206" s="949">
        <v>45244</v>
      </c>
      <c r="H1206" s="948" t="s">
        <v>5736</v>
      </c>
      <c r="I1206" s="948" t="s">
        <v>5051</v>
      </c>
      <c r="J1206" s="948" t="s">
        <v>488</v>
      </c>
      <c r="K1206" s="948" t="s">
        <v>3557</v>
      </c>
      <c r="L1206" s="960">
        <v>54</v>
      </c>
      <c r="M1206" s="987">
        <v>16.059999999999999</v>
      </c>
      <c r="N1206" s="987">
        <v>3.21</v>
      </c>
      <c r="O1206" s="987">
        <f t="shared" si="309"/>
        <v>19.27</v>
      </c>
      <c r="P1206" s="987" t="s">
        <v>3410</v>
      </c>
      <c r="Q1206" s="987"/>
      <c r="R1206" s="987"/>
      <c r="S1206" s="987"/>
      <c r="T1206" s="987"/>
      <c r="U1206" s="987"/>
      <c r="V1206" s="987"/>
      <c r="W1206" s="987">
        <f t="shared" si="313"/>
        <v>19.27</v>
      </c>
      <c r="X1206" s="987"/>
      <c r="Y1206" s="987"/>
      <c r="Z1206" s="987">
        <f t="shared" si="310"/>
        <v>0</v>
      </c>
      <c r="AA1206" s="987"/>
      <c r="AB1206" s="987">
        <f t="shared" si="318"/>
        <v>16.059999999999999</v>
      </c>
      <c r="AC1206" s="987">
        <f t="shared" si="318"/>
        <v>0</v>
      </c>
      <c r="AD1206" s="987">
        <f t="shared" si="318"/>
        <v>0</v>
      </c>
      <c r="AE1206" s="987">
        <f t="shared" si="318"/>
        <v>0</v>
      </c>
      <c r="AF1206" s="987">
        <f t="shared" si="318"/>
        <v>0</v>
      </c>
      <c r="AG1206" s="987">
        <f t="shared" si="318"/>
        <v>0</v>
      </c>
      <c r="AH1206" s="987">
        <f t="shared" si="318"/>
        <v>0</v>
      </c>
      <c r="AI1206" s="987">
        <f t="shared" si="318"/>
        <v>0</v>
      </c>
      <c r="AJ1206" s="987">
        <f t="shared" si="318"/>
        <v>0</v>
      </c>
      <c r="AK1206" s="987">
        <f t="shared" si="318"/>
        <v>0</v>
      </c>
      <c r="AL1206" s="987">
        <f t="shared" si="319"/>
        <v>0</v>
      </c>
      <c r="AM1206" s="987">
        <f t="shared" si="319"/>
        <v>0</v>
      </c>
      <c r="AN1206" s="987">
        <f t="shared" si="319"/>
        <v>0</v>
      </c>
      <c r="AO1206" s="987">
        <f t="shared" si="319"/>
        <v>0</v>
      </c>
      <c r="AP1206" s="987">
        <f t="shared" si="319"/>
        <v>0</v>
      </c>
      <c r="AQ1206" s="987">
        <f t="shared" si="319"/>
        <v>0</v>
      </c>
      <c r="AR1206" s="987">
        <f t="shared" si="319"/>
        <v>0</v>
      </c>
    </row>
    <row r="1207" spans="2:44">
      <c r="B1207" s="948">
        <v>1102</v>
      </c>
      <c r="C1207" s="950" t="s">
        <v>3521</v>
      </c>
      <c r="D1207" s="951">
        <v>1154</v>
      </c>
      <c r="E1207" s="951" t="s">
        <v>3538</v>
      </c>
      <c r="F1207" s="948" t="s">
        <v>5737</v>
      </c>
      <c r="G1207" s="949">
        <v>45244</v>
      </c>
      <c r="H1207" s="948" t="s">
        <v>5738</v>
      </c>
      <c r="I1207" s="948" t="s">
        <v>5051</v>
      </c>
      <c r="J1207" s="948" t="s">
        <v>488</v>
      </c>
      <c r="K1207" s="948" t="s">
        <v>3557</v>
      </c>
      <c r="L1207" s="960">
        <v>54</v>
      </c>
      <c r="M1207" s="987">
        <v>27.03</v>
      </c>
      <c r="N1207" s="987">
        <v>5.41</v>
      </c>
      <c r="O1207" s="987">
        <f t="shared" si="309"/>
        <v>32.44</v>
      </c>
      <c r="P1207" s="987" t="s">
        <v>3410</v>
      </c>
      <c r="Q1207" s="987"/>
      <c r="R1207" s="987"/>
      <c r="S1207" s="987"/>
      <c r="T1207" s="987"/>
      <c r="U1207" s="987"/>
      <c r="V1207" s="987"/>
      <c r="W1207" s="987">
        <f t="shared" si="313"/>
        <v>32.44</v>
      </c>
      <c r="X1207" s="987"/>
      <c r="Y1207" s="987"/>
      <c r="Z1207" s="987">
        <f t="shared" si="310"/>
        <v>0</v>
      </c>
      <c r="AA1207" s="987"/>
      <c r="AB1207" s="987">
        <f t="shared" si="318"/>
        <v>27.03</v>
      </c>
      <c r="AC1207" s="987">
        <f t="shared" si="318"/>
        <v>0</v>
      </c>
      <c r="AD1207" s="987">
        <f t="shared" si="318"/>
        <v>0</v>
      </c>
      <c r="AE1207" s="987">
        <f t="shared" si="318"/>
        <v>0</v>
      </c>
      <c r="AF1207" s="987">
        <f t="shared" si="318"/>
        <v>0</v>
      </c>
      <c r="AG1207" s="987">
        <f t="shared" si="318"/>
        <v>0</v>
      </c>
      <c r="AH1207" s="987">
        <f t="shared" si="318"/>
        <v>0</v>
      </c>
      <c r="AI1207" s="987">
        <f t="shared" si="318"/>
        <v>0</v>
      </c>
      <c r="AJ1207" s="987">
        <f t="shared" si="318"/>
        <v>0</v>
      </c>
      <c r="AK1207" s="987">
        <f t="shared" si="318"/>
        <v>0</v>
      </c>
      <c r="AL1207" s="987">
        <f t="shared" si="319"/>
        <v>0</v>
      </c>
      <c r="AM1207" s="987">
        <f t="shared" si="319"/>
        <v>0</v>
      </c>
      <c r="AN1207" s="987">
        <f t="shared" si="319"/>
        <v>0</v>
      </c>
      <c r="AO1207" s="987">
        <f t="shared" si="319"/>
        <v>0</v>
      </c>
      <c r="AP1207" s="987">
        <f t="shared" si="319"/>
        <v>0</v>
      </c>
      <c r="AQ1207" s="987">
        <f t="shared" si="319"/>
        <v>0</v>
      </c>
      <c r="AR1207" s="987">
        <f t="shared" si="319"/>
        <v>0</v>
      </c>
    </row>
    <row r="1208" spans="2:44">
      <c r="B1208" s="948">
        <v>1103</v>
      </c>
      <c r="C1208" s="950" t="s">
        <v>3521</v>
      </c>
      <c r="D1208" s="951">
        <v>1155</v>
      </c>
      <c r="E1208" s="951" t="s">
        <v>3538</v>
      </c>
      <c r="F1208" s="948" t="s">
        <v>5739</v>
      </c>
      <c r="G1208" s="949">
        <v>45244</v>
      </c>
      <c r="H1208" s="948" t="s">
        <v>5740</v>
      </c>
      <c r="I1208" s="948" t="s">
        <v>5051</v>
      </c>
      <c r="J1208" s="948" t="s">
        <v>488</v>
      </c>
      <c r="K1208" s="948" t="s">
        <v>3557</v>
      </c>
      <c r="L1208" s="960">
        <v>54</v>
      </c>
      <c r="M1208" s="987">
        <v>5.14</v>
      </c>
      <c r="N1208" s="987">
        <v>1.03</v>
      </c>
      <c r="O1208" s="987">
        <f t="shared" si="309"/>
        <v>6.17</v>
      </c>
      <c r="P1208" s="987" t="s">
        <v>3410</v>
      </c>
      <c r="Q1208" s="987"/>
      <c r="R1208" s="987"/>
      <c r="S1208" s="987"/>
      <c r="T1208" s="987"/>
      <c r="U1208" s="987"/>
      <c r="V1208" s="987"/>
      <c r="W1208" s="987">
        <f t="shared" ref="W1208:W1215" si="320">O1208</f>
        <v>6.17</v>
      </c>
      <c r="X1208" s="987"/>
      <c r="Y1208" s="987"/>
      <c r="Z1208" s="987">
        <f t="shared" si="310"/>
        <v>0</v>
      </c>
      <c r="AA1208" s="987"/>
      <c r="AB1208" s="987">
        <f t="shared" ref="AB1208:AK1217" si="321">IF(AB$6-$L1208=0,$M1208,0)</f>
        <v>5.14</v>
      </c>
      <c r="AC1208" s="987">
        <f t="shared" si="321"/>
        <v>0</v>
      </c>
      <c r="AD1208" s="987">
        <f t="shared" si="321"/>
        <v>0</v>
      </c>
      <c r="AE1208" s="987">
        <f t="shared" si="321"/>
        <v>0</v>
      </c>
      <c r="AF1208" s="987">
        <f t="shared" si="321"/>
        <v>0</v>
      </c>
      <c r="AG1208" s="987">
        <f t="shared" si="321"/>
        <v>0</v>
      </c>
      <c r="AH1208" s="987">
        <f t="shared" si="321"/>
        <v>0</v>
      </c>
      <c r="AI1208" s="987">
        <f t="shared" si="321"/>
        <v>0</v>
      </c>
      <c r="AJ1208" s="987">
        <f t="shared" si="321"/>
        <v>0</v>
      </c>
      <c r="AK1208" s="987">
        <f t="shared" si="321"/>
        <v>0</v>
      </c>
      <c r="AL1208" s="987">
        <f t="shared" ref="AL1208:AR1217" si="322">IF(AL$6-$L1208=0,$M1208,0)</f>
        <v>0</v>
      </c>
      <c r="AM1208" s="987">
        <f t="shared" si="322"/>
        <v>0</v>
      </c>
      <c r="AN1208" s="987">
        <f t="shared" si="322"/>
        <v>0</v>
      </c>
      <c r="AO1208" s="987">
        <f t="shared" si="322"/>
        <v>0</v>
      </c>
      <c r="AP1208" s="987">
        <f t="shared" si="322"/>
        <v>0</v>
      </c>
      <c r="AQ1208" s="987">
        <f t="shared" si="322"/>
        <v>0</v>
      </c>
      <c r="AR1208" s="987">
        <f t="shared" si="322"/>
        <v>0</v>
      </c>
    </row>
    <row r="1209" spans="2:44">
      <c r="B1209" s="948">
        <v>1104</v>
      </c>
      <c r="C1209" s="950" t="s">
        <v>3521</v>
      </c>
      <c r="D1209" s="951">
        <v>1156</v>
      </c>
      <c r="E1209" s="951" t="s">
        <v>3538</v>
      </c>
      <c r="F1209" s="948" t="s">
        <v>5741</v>
      </c>
      <c r="G1209" s="949">
        <v>45245</v>
      </c>
      <c r="H1209" s="948" t="s">
        <v>5742</v>
      </c>
      <c r="I1209" s="948" t="s">
        <v>5051</v>
      </c>
      <c r="J1209" s="948" t="s">
        <v>488</v>
      </c>
      <c r="K1209" s="948" t="s">
        <v>3557</v>
      </c>
      <c r="L1209" s="960">
        <v>54</v>
      </c>
      <c r="M1209" s="987">
        <v>23.78</v>
      </c>
      <c r="N1209" s="987">
        <v>4.76</v>
      </c>
      <c r="O1209" s="987">
        <f t="shared" si="309"/>
        <v>28.54</v>
      </c>
      <c r="P1209" s="987" t="s">
        <v>3410</v>
      </c>
      <c r="Q1209" s="987"/>
      <c r="R1209" s="987"/>
      <c r="S1209" s="987"/>
      <c r="T1209" s="987"/>
      <c r="U1209" s="987"/>
      <c r="V1209" s="987"/>
      <c r="W1209" s="987">
        <f t="shared" si="320"/>
        <v>28.54</v>
      </c>
      <c r="X1209" s="987"/>
      <c r="Y1209" s="987"/>
      <c r="Z1209" s="987">
        <f t="shared" si="310"/>
        <v>0</v>
      </c>
      <c r="AA1209" s="987"/>
      <c r="AB1209" s="987">
        <f t="shared" si="321"/>
        <v>23.78</v>
      </c>
      <c r="AC1209" s="987">
        <f t="shared" si="321"/>
        <v>0</v>
      </c>
      <c r="AD1209" s="987">
        <f t="shared" si="321"/>
        <v>0</v>
      </c>
      <c r="AE1209" s="987">
        <f t="shared" si="321"/>
        <v>0</v>
      </c>
      <c r="AF1209" s="987">
        <f t="shared" si="321"/>
        <v>0</v>
      </c>
      <c r="AG1209" s="987">
        <f t="shared" si="321"/>
        <v>0</v>
      </c>
      <c r="AH1209" s="987">
        <f t="shared" si="321"/>
        <v>0</v>
      </c>
      <c r="AI1209" s="987">
        <f t="shared" si="321"/>
        <v>0</v>
      </c>
      <c r="AJ1209" s="987">
        <f t="shared" si="321"/>
        <v>0</v>
      </c>
      <c r="AK1209" s="987">
        <f t="shared" si="321"/>
        <v>0</v>
      </c>
      <c r="AL1209" s="987">
        <f t="shared" si="322"/>
        <v>0</v>
      </c>
      <c r="AM1209" s="987">
        <f t="shared" si="322"/>
        <v>0</v>
      </c>
      <c r="AN1209" s="987">
        <f t="shared" si="322"/>
        <v>0</v>
      </c>
      <c r="AO1209" s="987">
        <f t="shared" si="322"/>
        <v>0</v>
      </c>
      <c r="AP1209" s="987">
        <f t="shared" si="322"/>
        <v>0</v>
      </c>
      <c r="AQ1209" s="987">
        <f t="shared" si="322"/>
        <v>0</v>
      </c>
      <c r="AR1209" s="987">
        <f t="shared" si="322"/>
        <v>0</v>
      </c>
    </row>
    <row r="1210" spans="2:44">
      <c r="B1210" s="948">
        <v>1105</v>
      </c>
      <c r="C1210" s="950" t="s">
        <v>3521</v>
      </c>
      <c r="D1210" s="951">
        <v>1157</v>
      </c>
      <c r="E1210" s="951" t="s">
        <v>3538</v>
      </c>
      <c r="F1210" s="948" t="s">
        <v>5743</v>
      </c>
      <c r="G1210" s="949">
        <v>45246</v>
      </c>
      <c r="H1210" s="948" t="s">
        <v>5744</v>
      </c>
      <c r="I1210" s="948" t="s">
        <v>5051</v>
      </c>
      <c r="J1210" s="948" t="s">
        <v>488</v>
      </c>
      <c r="K1210" s="948" t="s">
        <v>3557</v>
      </c>
      <c r="L1210" s="960">
        <v>54</v>
      </c>
      <c r="M1210" s="987">
        <v>41.93</v>
      </c>
      <c r="N1210" s="987">
        <v>8.39</v>
      </c>
      <c r="O1210" s="987">
        <f t="shared" si="309"/>
        <v>50.32</v>
      </c>
      <c r="P1210" s="987" t="s">
        <v>3410</v>
      </c>
      <c r="Q1210" s="987"/>
      <c r="R1210" s="987"/>
      <c r="S1210" s="987"/>
      <c r="T1210" s="987"/>
      <c r="U1210" s="987"/>
      <c r="V1210" s="987"/>
      <c r="W1210" s="987">
        <f t="shared" si="320"/>
        <v>50.32</v>
      </c>
      <c r="X1210" s="987"/>
      <c r="Y1210" s="987"/>
      <c r="Z1210" s="987">
        <f t="shared" si="310"/>
        <v>0</v>
      </c>
      <c r="AA1210" s="987"/>
      <c r="AB1210" s="987">
        <f t="shared" si="321"/>
        <v>41.93</v>
      </c>
      <c r="AC1210" s="987">
        <f t="shared" si="321"/>
        <v>0</v>
      </c>
      <c r="AD1210" s="987">
        <f t="shared" si="321"/>
        <v>0</v>
      </c>
      <c r="AE1210" s="987">
        <f t="shared" si="321"/>
        <v>0</v>
      </c>
      <c r="AF1210" s="987">
        <f t="shared" si="321"/>
        <v>0</v>
      </c>
      <c r="AG1210" s="987">
        <f t="shared" si="321"/>
        <v>0</v>
      </c>
      <c r="AH1210" s="987">
        <f t="shared" si="321"/>
        <v>0</v>
      </c>
      <c r="AI1210" s="987">
        <f t="shared" si="321"/>
        <v>0</v>
      </c>
      <c r="AJ1210" s="987">
        <f t="shared" si="321"/>
        <v>0</v>
      </c>
      <c r="AK1210" s="987">
        <f t="shared" si="321"/>
        <v>0</v>
      </c>
      <c r="AL1210" s="987">
        <f t="shared" si="322"/>
        <v>0</v>
      </c>
      <c r="AM1210" s="987">
        <f t="shared" si="322"/>
        <v>0</v>
      </c>
      <c r="AN1210" s="987">
        <f t="shared" si="322"/>
        <v>0</v>
      </c>
      <c r="AO1210" s="987">
        <f t="shared" si="322"/>
        <v>0</v>
      </c>
      <c r="AP1210" s="987">
        <f t="shared" si="322"/>
        <v>0</v>
      </c>
      <c r="AQ1210" s="987">
        <f t="shared" si="322"/>
        <v>0</v>
      </c>
      <c r="AR1210" s="987">
        <f t="shared" si="322"/>
        <v>0</v>
      </c>
    </row>
    <row r="1211" spans="2:44">
      <c r="B1211" s="948">
        <v>1106</v>
      </c>
      <c r="C1211" s="950" t="s">
        <v>3521</v>
      </c>
      <c r="D1211" s="951">
        <v>1158</v>
      </c>
      <c r="E1211" s="951" t="s">
        <v>3538</v>
      </c>
      <c r="F1211" s="948" t="s">
        <v>5745</v>
      </c>
      <c r="G1211" s="949">
        <v>45246</v>
      </c>
      <c r="H1211" s="948" t="s">
        <v>5746</v>
      </c>
      <c r="I1211" s="948" t="s">
        <v>5051</v>
      </c>
      <c r="J1211" s="948" t="s">
        <v>488</v>
      </c>
      <c r="K1211" s="948" t="s">
        <v>3557</v>
      </c>
      <c r="L1211" s="960">
        <v>54</v>
      </c>
      <c r="M1211" s="987">
        <v>14.13</v>
      </c>
      <c r="N1211" s="987">
        <v>2.83</v>
      </c>
      <c r="O1211" s="987">
        <f t="shared" si="309"/>
        <v>16.96</v>
      </c>
      <c r="P1211" s="987" t="s">
        <v>3410</v>
      </c>
      <c r="Q1211" s="987"/>
      <c r="R1211" s="987"/>
      <c r="S1211" s="987"/>
      <c r="T1211" s="987"/>
      <c r="U1211" s="987"/>
      <c r="V1211" s="987"/>
      <c r="W1211" s="987">
        <f t="shared" si="320"/>
        <v>16.96</v>
      </c>
      <c r="X1211" s="987"/>
      <c r="Y1211" s="987"/>
      <c r="Z1211" s="987">
        <f t="shared" si="310"/>
        <v>0</v>
      </c>
      <c r="AA1211" s="987"/>
      <c r="AB1211" s="987">
        <f t="shared" si="321"/>
        <v>14.13</v>
      </c>
      <c r="AC1211" s="987">
        <f t="shared" si="321"/>
        <v>0</v>
      </c>
      <c r="AD1211" s="987">
        <f t="shared" si="321"/>
        <v>0</v>
      </c>
      <c r="AE1211" s="987">
        <f t="shared" si="321"/>
        <v>0</v>
      </c>
      <c r="AF1211" s="987">
        <f t="shared" si="321"/>
        <v>0</v>
      </c>
      <c r="AG1211" s="987">
        <f t="shared" si="321"/>
        <v>0</v>
      </c>
      <c r="AH1211" s="987">
        <f t="shared" si="321"/>
        <v>0</v>
      </c>
      <c r="AI1211" s="987">
        <f t="shared" si="321"/>
        <v>0</v>
      </c>
      <c r="AJ1211" s="987">
        <f t="shared" si="321"/>
        <v>0</v>
      </c>
      <c r="AK1211" s="987">
        <f t="shared" si="321"/>
        <v>0</v>
      </c>
      <c r="AL1211" s="987">
        <f t="shared" si="322"/>
        <v>0</v>
      </c>
      <c r="AM1211" s="987">
        <f t="shared" si="322"/>
        <v>0</v>
      </c>
      <c r="AN1211" s="987">
        <f t="shared" si="322"/>
        <v>0</v>
      </c>
      <c r="AO1211" s="987">
        <f t="shared" si="322"/>
        <v>0</v>
      </c>
      <c r="AP1211" s="987">
        <f t="shared" si="322"/>
        <v>0</v>
      </c>
      <c r="AQ1211" s="987">
        <f t="shared" si="322"/>
        <v>0</v>
      </c>
      <c r="AR1211" s="987">
        <f t="shared" si="322"/>
        <v>0</v>
      </c>
    </row>
    <row r="1212" spans="2:44">
      <c r="B1212" s="948">
        <v>1107</v>
      </c>
      <c r="C1212" s="950" t="s">
        <v>3521</v>
      </c>
      <c r="D1212" s="951">
        <v>1159</v>
      </c>
      <c r="E1212" s="951" t="s">
        <v>3538</v>
      </c>
      <c r="F1212" s="948" t="s">
        <v>5747</v>
      </c>
      <c r="G1212" s="949">
        <v>45246</v>
      </c>
      <c r="H1212" s="948" t="s">
        <v>5748</v>
      </c>
      <c r="I1212" s="948" t="s">
        <v>5051</v>
      </c>
      <c r="J1212" s="948" t="s">
        <v>488</v>
      </c>
      <c r="K1212" s="948" t="s">
        <v>3557</v>
      </c>
      <c r="L1212" s="960">
        <v>54</v>
      </c>
      <c r="M1212" s="987">
        <v>123.95</v>
      </c>
      <c r="N1212" s="987">
        <v>24.79</v>
      </c>
      <c r="O1212" s="987">
        <f t="shared" si="309"/>
        <v>148.74</v>
      </c>
      <c r="P1212" s="987" t="s">
        <v>3410</v>
      </c>
      <c r="Q1212" s="987"/>
      <c r="R1212" s="987"/>
      <c r="S1212" s="987"/>
      <c r="T1212" s="987"/>
      <c r="U1212" s="987"/>
      <c r="V1212" s="987"/>
      <c r="W1212" s="987">
        <f t="shared" si="320"/>
        <v>148.74</v>
      </c>
      <c r="X1212" s="987"/>
      <c r="Y1212" s="987"/>
      <c r="Z1212" s="987">
        <f t="shared" si="310"/>
        <v>0</v>
      </c>
      <c r="AA1212" s="987"/>
      <c r="AB1212" s="987">
        <f t="shared" si="321"/>
        <v>123.95</v>
      </c>
      <c r="AC1212" s="987">
        <f t="shared" si="321"/>
        <v>0</v>
      </c>
      <c r="AD1212" s="987">
        <f t="shared" si="321"/>
        <v>0</v>
      </c>
      <c r="AE1212" s="987">
        <f t="shared" si="321"/>
        <v>0</v>
      </c>
      <c r="AF1212" s="987">
        <f t="shared" si="321"/>
        <v>0</v>
      </c>
      <c r="AG1212" s="987">
        <f t="shared" si="321"/>
        <v>0</v>
      </c>
      <c r="AH1212" s="987">
        <f t="shared" si="321"/>
        <v>0</v>
      </c>
      <c r="AI1212" s="987">
        <f t="shared" si="321"/>
        <v>0</v>
      </c>
      <c r="AJ1212" s="987">
        <f t="shared" si="321"/>
        <v>0</v>
      </c>
      <c r="AK1212" s="987">
        <f t="shared" si="321"/>
        <v>0</v>
      </c>
      <c r="AL1212" s="987">
        <f t="shared" si="322"/>
        <v>0</v>
      </c>
      <c r="AM1212" s="987">
        <f t="shared" si="322"/>
        <v>0</v>
      </c>
      <c r="AN1212" s="987">
        <f t="shared" si="322"/>
        <v>0</v>
      </c>
      <c r="AO1212" s="987">
        <f t="shared" si="322"/>
        <v>0</v>
      </c>
      <c r="AP1212" s="987">
        <f t="shared" si="322"/>
        <v>0</v>
      </c>
      <c r="AQ1212" s="987">
        <f t="shared" si="322"/>
        <v>0</v>
      </c>
      <c r="AR1212" s="987">
        <f t="shared" si="322"/>
        <v>0</v>
      </c>
    </row>
    <row r="1213" spans="2:44">
      <c r="B1213" s="948">
        <v>1108</v>
      </c>
      <c r="C1213" s="950" t="s">
        <v>3521</v>
      </c>
      <c r="D1213" s="951">
        <v>1160</v>
      </c>
      <c r="E1213" s="951" t="s">
        <v>3538</v>
      </c>
      <c r="F1213" s="948" t="s">
        <v>5749</v>
      </c>
      <c r="G1213" s="949">
        <v>45246</v>
      </c>
      <c r="H1213" s="948" t="s">
        <v>5750</v>
      </c>
      <c r="I1213" s="948" t="s">
        <v>5051</v>
      </c>
      <c r="J1213" s="948" t="s">
        <v>488</v>
      </c>
      <c r="K1213" s="948" t="s">
        <v>3557</v>
      </c>
      <c r="L1213" s="960">
        <v>54</v>
      </c>
      <c r="M1213" s="987">
        <v>56.85</v>
      </c>
      <c r="N1213" s="987">
        <v>11.370000000000001</v>
      </c>
      <c r="O1213" s="987">
        <f t="shared" si="309"/>
        <v>68.22</v>
      </c>
      <c r="P1213" s="987" t="s">
        <v>3410</v>
      </c>
      <c r="Q1213" s="987"/>
      <c r="R1213" s="987"/>
      <c r="S1213" s="987"/>
      <c r="T1213" s="987"/>
      <c r="U1213" s="987"/>
      <c r="V1213" s="987"/>
      <c r="W1213" s="987">
        <f t="shared" si="320"/>
        <v>68.22</v>
      </c>
      <c r="X1213" s="987"/>
      <c r="Y1213" s="987"/>
      <c r="Z1213" s="987">
        <f t="shared" si="310"/>
        <v>0</v>
      </c>
      <c r="AA1213" s="987"/>
      <c r="AB1213" s="987">
        <f t="shared" si="321"/>
        <v>56.85</v>
      </c>
      <c r="AC1213" s="987">
        <f t="shared" si="321"/>
        <v>0</v>
      </c>
      <c r="AD1213" s="987">
        <f t="shared" si="321"/>
        <v>0</v>
      </c>
      <c r="AE1213" s="987">
        <f t="shared" si="321"/>
        <v>0</v>
      </c>
      <c r="AF1213" s="987">
        <f t="shared" si="321"/>
        <v>0</v>
      </c>
      <c r="AG1213" s="987">
        <f t="shared" si="321"/>
        <v>0</v>
      </c>
      <c r="AH1213" s="987">
        <f t="shared" si="321"/>
        <v>0</v>
      </c>
      <c r="AI1213" s="987">
        <f t="shared" si="321"/>
        <v>0</v>
      </c>
      <c r="AJ1213" s="987">
        <f t="shared" si="321"/>
        <v>0</v>
      </c>
      <c r="AK1213" s="987">
        <f t="shared" si="321"/>
        <v>0</v>
      </c>
      <c r="AL1213" s="987">
        <f t="shared" si="322"/>
        <v>0</v>
      </c>
      <c r="AM1213" s="987">
        <f t="shared" si="322"/>
        <v>0</v>
      </c>
      <c r="AN1213" s="987">
        <f t="shared" si="322"/>
        <v>0</v>
      </c>
      <c r="AO1213" s="987">
        <f t="shared" si="322"/>
        <v>0</v>
      </c>
      <c r="AP1213" s="987">
        <f t="shared" si="322"/>
        <v>0</v>
      </c>
      <c r="AQ1213" s="987">
        <f t="shared" si="322"/>
        <v>0</v>
      </c>
      <c r="AR1213" s="987">
        <f t="shared" si="322"/>
        <v>0</v>
      </c>
    </row>
    <row r="1214" spans="2:44">
      <c r="B1214" s="948">
        <v>1109</v>
      </c>
      <c r="C1214" s="950" t="s">
        <v>3521</v>
      </c>
      <c r="D1214" s="951">
        <v>1161</v>
      </c>
      <c r="E1214" s="951" t="s">
        <v>3538</v>
      </c>
      <c r="F1214" s="948" t="s">
        <v>5751</v>
      </c>
      <c r="G1214" s="949">
        <v>45250</v>
      </c>
      <c r="H1214" s="948" t="s">
        <v>5752</v>
      </c>
      <c r="I1214" s="948" t="s">
        <v>5051</v>
      </c>
      <c r="J1214" s="948" t="s">
        <v>488</v>
      </c>
      <c r="K1214" s="948" t="s">
        <v>3557</v>
      </c>
      <c r="L1214" s="960">
        <v>54</v>
      </c>
      <c r="M1214" s="987">
        <v>16.36</v>
      </c>
      <c r="N1214" s="987">
        <v>3.2700000000000005</v>
      </c>
      <c r="O1214" s="987">
        <f t="shared" si="309"/>
        <v>19.63</v>
      </c>
      <c r="P1214" s="987" t="s">
        <v>3410</v>
      </c>
      <c r="Q1214" s="987"/>
      <c r="R1214" s="987"/>
      <c r="S1214" s="987"/>
      <c r="T1214" s="987"/>
      <c r="U1214" s="987"/>
      <c r="V1214" s="987"/>
      <c r="W1214" s="987">
        <f t="shared" si="320"/>
        <v>19.63</v>
      </c>
      <c r="X1214" s="987"/>
      <c r="Y1214" s="987"/>
      <c r="Z1214" s="987">
        <f t="shared" si="310"/>
        <v>0</v>
      </c>
      <c r="AA1214" s="987"/>
      <c r="AB1214" s="987">
        <f t="shared" si="321"/>
        <v>16.36</v>
      </c>
      <c r="AC1214" s="987">
        <f t="shared" si="321"/>
        <v>0</v>
      </c>
      <c r="AD1214" s="987">
        <f t="shared" si="321"/>
        <v>0</v>
      </c>
      <c r="AE1214" s="987">
        <f t="shared" si="321"/>
        <v>0</v>
      </c>
      <c r="AF1214" s="987">
        <f t="shared" si="321"/>
        <v>0</v>
      </c>
      <c r="AG1214" s="987">
        <f t="shared" si="321"/>
        <v>0</v>
      </c>
      <c r="AH1214" s="987">
        <f t="shared" si="321"/>
        <v>0</v>
      </c>
      <c r="AI1214" s="987">
        <f t="shared" si="321"/>
        <v>0</v>
      </c>
      <c r="AJ1214" s="987">
        <f t="shared" si="321"/>
        <v>0</v>
      </c>
      <c r="AK1214" s="987">
        <f t="shared" si="321"/>
        <v>0</v>
      </c>
      <c r="AL1214" s="987">
        <f t="shared" si="322"/>
        <v>0</v>
      </c>
      <c r="AM1214" s="987">
        <f t="shared" si="322"/>
        <v>0</v>
      </c>
      <c r="AN1214" s="987">
        <f t="shared" si="322"/>
        <v>0</v>
      </c>
      <c r="AO1214" s="987">
        <f t="shared" si="322"/>
        <v>0</v>
      </c>
      <c r="AP1214" s="987">
        <f t="shared" si="322"/>
        <v>0</v>
      </c>
      <c r="AQ1214" s="987">
        <f t="shared" si="322"/>
        <v>0</v>
      </c>
      <c r="AR1214" s="987">
        <f t="shared" si="322"/>
        <v>0</v>
      </c>
    </row>
    <row r="1215" spans="2:44">
      <c r="B1215" s="948">
        <v>1110</v>
      </c>
      <c r="C1215" s="950" t="s">
        <v>3521</v>
      </c>
      <c r="D1215" s="951">
        <v>1162</v>
      </c>
      <c r="E1215" s="951" t="s">
        <v>3538</v>
      </c>
      <c r="F1215" s="948" t="s">
        <v>5753</v>
      </c>
      <c r="G1215" s="949">
        <v>45250</v>
      </c>
      <c r="H1215" s="948" t="s">
        <v>5754</v>
      </c>
      <c r="I1215" s="948" t="s">
        <v>5051</v>
      </c>
      <c r="J1215" s="948" t="s">
        <v>488</v>
      </c>
      <c r="K1215" s="948" t="s">
        <v>3557</v>
      </c>
      <c r="L1215" s="960">
        <v>54</v>
      </c>
      <c r="M1215" s="987">
        <v>17.059999999999999</v>
      </c>
      <c r="N1215" s="987">
        <v>3.41</v>
      </c>
      <c r="O1215" s="987">
        <f t="shared" si="309"/>
        <v>20.47</v>
      </c>
      <c r="P1215" s="987" t="s">
        <v>3410</v>
      </c>
      <c r="Q1215" s="987"/>
      <c r="R1215" s="987"/>
      <c r="S1215" s="987"/>
      <c r="T1215" s="987"/>
      <c r="U1215" s="987"/>
      <c r="V1215" s="987"/>
      <c r="W1215" s="987">
        <f t="shared" si="320"/>
        <v>20.47</v>
      </c>
      <c r="X1215" s="987"/>
      <c r="Y1215" s="987"/>
      <c r="Z1215" s="987">
        <f t="shared" si="310"/>
        <v>0</v>
      </c>
      <c r="AA1215" s="987"/>
      <c r="AB1215" s="987">
        <f t="shared" si="321"/>
        <v>17.059999999999999</v>
      </c>
      <c r="AC1215" s="987">
        <f t="shared" si="321"/>
        <v>0</v>
      </c>
      <c r="AD1215" s="987">
        <f t="shared" si="321"/>
        <v>0</v>
      </c>
      <c r="AE1215" s="987">
        <f t="shared" si="321"/>
        <v>0</v>
      </c>
      <c r="AF1215" s="987">
        <f t="shared" si="321"/>
        <v>0</v>
      </c>
      <c r="AG1215" s="987">
        <f t="shared" si="321"/>
        <v>0</v>
      </c>
      <c r="AH1215" s="987">
        <f t="shared" si="321"/>
        <v>0</v>
      </c>
      <c r="AI1215" s="987">
        <f t="shared" si="321"/>
        <v>0</v>
      </c>
      <c r="AJ1215" s="987">
        <f t="shared" si="321"/>
        <v>0</v>
      </c>
      <c r="AK1215" s="987">
        <f t="shared" si="321"/>
        <v>0</v>
      </c>
      <c r="AL1215" s="987">
        <f t="shared" si="322"/>
        <v>0</v>
      </c>
      <c r="AM1215" s="987">
        <f t="shared" si="322"/>
        <v>0</v>
      </c>
      <c r="AN1215" s="987">
        <f t="shared" si="322"/>
        <v>0</v>
      </c>
      <c r="AO1215" s="987">
        <f t="shared" si="322"/>
        <v>0</v>
      </c>
      <c r="AP1215" s="987">
        <f t="shared" si="322"/>
        <v>0</v>
      </c>
      <c r="AQ1215" s="987">
        <f t="shared" si="322"/>
        <v>0</v>
      </c>
      <c r="AR1215" s="987">
        <f t="shared" si="322"/>
        <v>0</v>
      </c>
    </row>
    <row r="1216" spans="2:44">
      <c r="B1216" s="948">
        <v>1111</v>
      </c>
      <c r="C1216" s="950" t="s">
        <v>3521</v>
      </c>
      <c r="D1216" s="951">
        <v>1163</v>
      </c>
      <c r="E1216" s="951" t="s">
        <v>3538</v>
      </c>
      <c r="F1216" s="948" t="s">
        <v>3492</v>
      </c>
      <c r="G1216" s="949">
        <v>45252</v>
      </c>
      <c r="H1216" s="948" t="s">
        <v>5755</v>
      </c>
      <c r="I1216" s="948" t="s">
        <v>5051</v>
      </c>
      <c r="J1216" s="948" t="s">
        <v>488</v>
      </c>
      <c r="K1216" s="948" t="s">
        <v>3557</v>
      </c>
      <c r="L1216" s="960">
        <v>54</v>
      </c>
      <c r="M1216" s="987">
        <v>143.69999999999999</v>
      </c>
      <c r="N1216" s="987">
        <v>28.74</v>
      </c>
      <c r="O1216" s="987">
        <f t="shared" si="309"/>
        <v>172.44</v>
      </c>
      <c r="P1216" s="987"/>
      <c r="Q1216" s="987"/>
      <c r="R1216" s="987"/>
      <c r="S1216" s="987"/>
      <c r="T1216" s="987"/>
      <c r="U1216" s="987"/>
      <c r="V1216" s="987"/>
      <c r="W1216" s="987"/>
      <c r="X1216" s="987"/>
      <c r="Y1216" s="987"/>
      <c r="Z1216" s="987">
        <f t="shared" si="310"/>
        <v>172.44</v>
      </c>
      <c r="AA1216" s="987"/>
      <c r="AB1216" s="987">
        <f t="shared" si="321"/>
        <v>143.69999999999999</v>
      </c>
      <c r="AC1216" s="987">
        <f t="shared" si="321"/>
        <v>0</v>
      </c>
      <c r="AD1216" s="987">
        <f t="shared" si="321"/>
        <v>0</v>
      </c>
      <c r="AE1216" s="987">
        <f t="shared" si="321"/>
        <v>0</v>
      </c>
      <c r="AF1216" s="987">
        <f t="shared" si="321"/>
        <v>0</v>
      </c>
      <c r="AG1216" s="987">
        <f t="shared" si="321"/>
        <v>0</v>
      </c>
      <c r="AH1216" s="987">
        <f t="shared" si="321"/>
        <v>0</v>
      </c>
      <c r="AI1216" s="987">
        <f t="shared" si="321"/>
        <v>0</v>
      </c>
      <c r="AJ1216" s="987">
        <f t="shared" si="321"/>
        <v>0</v>
      </c>
      <c r="AK1216" s="987">
        <f t="shared" si="321"/>
        <v>0</v>
      </c>
      <c r="AL1216" s="987">
        <f t="shared" si="322"/>
        <v>0</v>
      </c>
      <c r="AM1216" s="987">
        <f t="shared" si="322"/>
        <v>0</v>
      </c>
      <c r="AN1216" s="987">
        <f t="shared" si="322"/>
        <v>0</v>
      </c>
      <c r="AO1216" s="987">
        <f t="shared" si="322"/>
        <v>0</v>
      </c>
      <c r="AP1216" s="987">
        <f t="shared" si="322"/>
        <v>0</v>
      </c>
      <c r="AQ1216" s="987">
        <f t="shared" si="322"/>
        <v>0</v>
      </c>
      <c r="AR1216" s="987">
        <f t="shared" si="322"/>
        <v>0</v>
      </c>
    </row>
    <row r="1217" spans="2:44">
      <c r="B1217" s="948">
        <v>1112</v>
      </c>
      <c r="C1217" s="950" t="s">
        <v>3521</v>
      </c>
      <c r="D1217" s="951">
        <v>1164</v>
      </c>
      <c r="E1217" s="951" t="s">
        <v>3538</v>
      </c>
      <c r="F1217" s="948" t="s">
        <v>3493</v>
      </c>
      <c r="G1217" s="949">
        <v>45253</v>
      </c>
      <c r="H1217" s="948" t="s">
        <v>5756</v>
      </c>
      <c r="I1217" s="948" t="s">
        <v>5051</v>
      </c>
      <c r="J1217" s="948" t="s">
        <v>488</v>
      </c>
      <c r="K1217" s="948" t="s">
        <v>3557</v>
      </c>
      <c r="L1217" s="960">
        <v>54</v>
      </c>
      <c r="M1217" s="987">
        <v>23.22</v>
      </c>
      <c r="N1217" s="987">
        <v>4.6399999999999997</v>
      </c>
      <c r="O1217" s="987">
        <f t="shared" si="309"/>
        <v>27.86</v>
      </c>
      <c r="P1217" s="987"/>
      <c r="Q1217" s="987"/>
      <c r="R1217" s="987"/>
      <c r="S1217" s="987"/>
      <c r="T1217" s="987"/>
      <c r="U1217" s="987"/>
      <c r="V1217" s="987"/>
      <c r="W1217" s="987"/>
      <c r="X1217" s="987"/>
      <c r="Y1217" s="987"/>
      <c r="Z1217" s="987">
        <f t="shared" si="310"/>
        <v>27.86</v>
      </c>
      <c r="AA1217" s="987"/>
      <c r="AB1217" s="987">
        <f t="shared" si="321"/>
        <v>23.22</v>
      </c>
      <c r="AC1217" s="987">
        <f t="shared" si="321"/>
        <v>0</v>
      </c>
      <c r="AD1217" s="987">
        <f t="shared" si="321"/>
        <v>0</v>
      </c>
      <c r="AE1217" s="987">
        <f t="shared" si="321"/>
        <v>0</v>
      </c>
      <c r="AF1217" s="987">
        <f t="shared" si="321"/>
        <v>0</v>
      </c>
      <c r="AG1217" s="987">
        <f t="shared" si="321"/>
        <v>0</v>
      </c>
      <c r="AH1217" s="987">
        <f t="shared" si="321"/>
        <v>0</v>
      </c>
      <c r="AI1217" s="987">
        <f t="shared" si="321"/>
        <v>0</v>
      </c>
      <c r="AJ1217" s="987">
        <f t="shared" si="321"/>
        <v>0</v>
      </c>
      <c r="AK1217" s="987">
        <f t="shared" si="321"/>
        <v>0</v>
      </c>
      <c r="AL1217" s="987">
        <f t="shared" si="322"/>
        <v>0</v>
      </c>
      <c r="AM1217" s="987">
        <f t="shared" si="322"/>
        <v>0</v>
      </c>
      <c r="AN1217" s="987">
        <f t="shared" si="322"/>
        <v>0</v>
      </c>
      <c r="AO1217" s="987">
        <f t="shared" si="322"/>
        <v>0</v>
      </c>
      <c r="AP1217" s="987">
        <f t="shared" si="322"/>
        <v>0</v>
      </c>
      <c r="AQ1217" s="987">
        <f t="shared" si="322"/>
        <v>0</v>
      </c>
      <c r="AR1217" s="987">
        <f t="shared" si="322"/>
        <v>0</v>
      </c>
    </row>
    <row r="1218" spans="2:44">
      <c r="B1218" s="948">
        <v>1113</v>
      </c>
      <c r="C1218" s="950" t="s">
        <v>3521</v>
      </c>
      <c r="D1218" s="951">
        <v>1165</v>
      </c>
      <c r="E1218" s="951" t="s">
        <v>3538</v>
      </c>
      <c r="F1218" s="948" t="s">
        <v>3494</v>
      </c>
      <c r="G1218" s="949">
        <v>45253</v>
      </c>
      <c r="H1218" s="948" t="s">
        <v>5757</v>
      </c>
      <c r="I1218" s="948" t="s">
        <v>5051</v>
      </c>
      <c r="J1218" s="948" t="s">
        <v>488</v>
      </c>
      <c r="K1218" s="948" t="s">
        <v>3557</v>
      </c>
      <c r="L1218" s="960">
        <v>54</v>
      </c>
      <c r="M1218" s="987">
        <v>20.259999999999998</v>
      </c>
      <c r="N1218" s="987">
        <v>4.05</v>
      </c>
      <c r="O1218" s="987">
        <f t="shared" si="309"/>
        <v>24.31</v>
      </c>
      <c r="P1218" s="987"/>
      <c r="Q1218" s="987"/>
      <c r="R1218" s="987"/>
      <c r="S1218" s="987"/>
      <c r="T1218" s="987"/>
      <c r="U1218" s="987"/>
      <c r="V1218" s="987"/>
      <c r="W1218" s="987"/>
      <c r="X1218" s="987"/>
      <c r="Y1218" s="987"/>
      <c r="Z1218" s="987">
        <f t="shared" si="310"/>
        <v>24.31</v>
      </c>
      <c r="AA1218" s="987"/>
      <c r="AB1218" s="987">
        <f t="shared" ref="AB1218:AK1227" si="323">IF(AB$6-$L1218=0,$M1218,0)</f>
        <v>20.259999999999998</v>
      </c>
      <c r="AC1218" s="987">
        <f t="shared" si="323"/>
        <v>0</v>
      </c>
      <c r="AD1218" s="987">
        <f t="shared" si="323"/>
        <v>0</v>
      </c>
      <c r="AE1218" s="987">
        <f t="shared" si="323"/>
        <v>0</v>
      </c>
      <c r="AF1218" s="987">
        <f t="shared" si="323"/>
        <v>0</v>
      </c>
      <c r="AG1218" s="987">
        <f t="shared" si="323"/>
        <v>0</v>
      </c>
      <c r="AH1218" s="987">
        <f t="shared" si="323"/>
        <v>0</v>
      </c>
      <c r="AI1218" s="987">
        <f t="shared" si="323"/>
        <v>0</v>
      </c>
      <c r="AJ1218" s="987">
        <f t="shared" si="323"/>
        <v>0</v>
      </c>
      <c r="AK1218" s="987">
        <f t="shared" si="323"/>
        <v>0</v>
      </c>
      <c r="AL1218" s="987">
        <f t="shared" ref="AL1218:AR1227" si="324">IF(AL$6-$L1218=0,$M1218,0)</f>
        <v>0</v>
      </c>
      <c r="AM1218" s="987">
        <f t="shared" si="324"/>
        <v>0</v>
      </c>
      <c r="AN1218" s="987">
        <f t="shared" si="324"/>
        <v>0</v>
      </c>
      <c r="AO1218" s="987">
        <f t="shared" si="324"/>
        <v>0</v>
      </c>
      <c r="AP1218" s="987">
        <f t="shared" si="324"/>
        <v>0</v>
      </c>
      <c r="AQ1218" s="987">
        <f t="shared" si="324"/>
        <v>0</v>
      </c>
      <c r="AR1218" s="987">
        <f t="shared" si="324"/>
        <v>0</v>
      </c>
    </row>
    <row r="1219" spans="2:44">
      <c r="B1219" s="948">
        <v>1114</v>
      </c>
      <c r="C1219" s="950" t="s">
        <v>3521</v>
      </c>
      <c r="D1219" s="951">
        <v>1166</v>
      </c>
      <c r="E1219" s="951" t="s">
        <v>3538</v>
      </c>
      <c r="F1219" s="948" t="s">
        <v>3495</v>
      </c>
      <c r="G1219" s="949">
        <v>45254</v>
      </c>
      <c r="H1219" s="948" t="s">
        <v>5758</v>
      </c>
      <c r="I1219" s="948" t="s">
        <v>5051</v>
      </c>
      <c r="J1219" s="948" t="s">
        <v>488</v>
      </c>
      <c r="K1219" s="948" t="s">
        <v>3557</v>
      </c>
      <c r="L1219" s="960">
        <v>54</v>
      </c>
      <c r="M1219" s="987">
        <v>19.48</v>
      </c>
      <c r="N1219" s="987">
        <v>3.9</v>
      </c>
      <c r="O1219" s="987">
        <f t="shared" si="309"/>
        <v>23.38</v>
      </c>
      <c r="P1219" s="987"/>
      <c r="Q1219" s="987"/>
      <c r="R1219" s="987"/>
      <c r="S1219" s="987"/>
      <c r="T1219" s="987"/>
      <c r="U1219" s="987"/>
      <c r="V1219" s="987"/>
      <c r="W1219" s="987"/>
      <c r="X1219" s="987"/>
      <c r="Y1219" s="987"/>
      <c r="Z1219" s="987">
        <f t="shared" si="310"/>
        <v>23.38</v>
      </c>
      <c r="AA1219" s="987"/>
      <c r="AB1219" s="987">
        <f t="shared" si="323"/>
        <v>19.48</v>
      </c>
      <c r="AC1219" s="987">
        <f t="shared" si="323"/>
        <v>0</v>
      </c>
      <c r="AD1219" s="987">
        <f t="shared" si="323"/>
        <v>0</v>
      </c>
      <c r="AE1219" s="987">
        <f t="shared" si="323"/>
        <v>0</v>
      </c>
      <c r="AF1219" s="987">
        <f t="shared" si="323"/>
        <v>0</v>
      </c>
      <c r="AG1219" s="987">
        <f t="shared" si="323"/>
        <v>0</v>
      </c>
      <c r="AH1219" s="987">
        <f t="shared" si="323"/>
        <v>0</v>
      </c>
      <c r="AI1219" s="987">
        <f t="shared" si="323"/>
        <v>0</v>
      </c>
      <c r="AJ1219" s="987">
        <f t="shared" si="323"/>
        <v>0</v>
      </c>
      <c r="AK1219" s="987">
        <f t="shared" si="323"/>
        <v>0</v>
      </c>
      <c r="AL1219" s="987">
        <f t="shared" si="324"/>
        <v>0</v>
      </c>
      <c r="AM1219" s="987">
        <f t="shared" si="324"/>
        <v>0</v>
      </c>
      <c r="AN1219" s="987">
        <f t="shared" si="324"/>
        <v>0</v>
      </c>
      <c r="AO1219" s="987">
        <f t="shared" si="324"/>
        <v>0</v>
      </c>
      <c r="AP1219" s="987">
        <f t="shared" si="324"/>
        <v>0</v>
      </c>
      <c r="AQ1219" s="987">
        <f t="shared" si="324"/>
        <v>0</v>
      </c>
      <c r="AR1219" s="987">
        <f t="shared" si="324"/>
        <v>0</v>
      </c>
    </row>
    <row r="1220" spans="2:44">
      <c r="B1220" s="948">
        <v>1115</v>
      </c>
      <c r="C1220" s="950" t="s">
        <v>3521</v>
      </c>
      <c r="D1220" s="951">
        <v>1167</v>
      </c>
      <c r="E1220" s="951" t="s">
        <v>3538</v>
      </c>
      <c r="F1220" s="948" t="s">
        <v>3499</v>
      </c>
      <c r="G1220" s="949">
        <v>45257</v>
      </c>
      <c r="H1220" s="948" t="s">
        <v>5759</v>
      </c>
      <c r="I1220" s="948" t="s">
        <v>5051</v>
      </c>
      <c r="J1220" s="948" t="s">
        <v>488</v>
      </c>
      <c r="K1220" s="948" t="s">
        <v>3557</v>
      </c>
      <c r="L1220" s="960">
        <v>54</v>
      </c>
      <c r="M1220" s="987">
        <v>20.91</v>
      </c>
      <c r="N1220" s="987">
        <v>4.18</v>
      </c>
      <c r="O1220" s="987">
        <f t="shared" si="309"/>
        <v>25.09</v>
      </c>
      <c r="P1220" s="987"/>
      <c r="Q1220" s="987"/>
      <c r="R1220" s="987"/>
      <c r="S1220" s="987"/>
      <c r="T1220" s="987"/>
      <c r="U1220" s="987"/>
      <c r="V1220" s="987"/>
      <c r="W1220" s="987"/>
      <c r="X1220" s="987"/>
      <c r="Y1220" s="987"/>
      <c r="Z1220" s="987">
        <f t="shared" si="310"/>
        <v>25.09</v>
      </c>
      <c r="AA1220" s="987"/>
      <c r="AB1220" s="987">
        <f t="shared" si="323"/>
        <v>20.91</v>
      </c>
      <c r="AC1220" s="987">
        <f t="shared" si="323"/>
        <v>0</v>
      </c>
      <c r="AD1220" s="987">
        <f t="shared" si="323"/>
        <v>0</v>
      </c>
      <c r="AE1220" s="987">
        <f t="shared" si="323"/>
        <v>0</v>
      </c>
      <c r="AF1220" s="987">
        <f t="shared" si="323"/>
        <v>0</v>
      </c>
      <c r="AG1220" s="987">
        <f t="shared" si="323"/>
        <v>0</v>
      </c>
      <c r="AH1220" s="987">
        <f t="shared" si="323"/>
        <v>0</v>
      </c>
      <c r="AI1220" s="987">
        <f t="shared" si="323"/>
        <v>0</v>
      </c>
      <c r="AJ1220" s="987">
        <f t="shared" si="323"/>
        <v>0</v>
      </c>
      <c r="AK1220" s="987">
        <f t="shared" si="323"/>
        <v>0</v>
      </c>
      <c r="AL1220" s="987">
        <f t="shared" si="324"/>
        <v>0</v>
      </c>
      <c r="AM1220" s="987">
        <f t="shared" si="324"/>
        <v>0</v>
      </c>
      <c r="AN1220" s="987">
        <f t="shared" si="324"/>
        <v>0</v>
      </c>
      <c r="AO1220" s="987">
        <f t="shared" si="324"/>
        <v>0</v>
      </c>
      <c r="AP1220" s="987">
        <f t="shared" si="324"/>
        <v>0</v>
      </c>
      <c r="AQ1220" s="987">
        <f t="shared" si="324"/>
        <v>0</v>
      </c>
      <c r="AR1220" s="987">
        <f t="shared" si="324"/>
        <v>0</v>
      </c>
    </row>
    <row r="1221" spans="2:44">
      <c r="B1221" s="948">
        <v>1116</v>
      </c>
      <c r="C1221" s="950" t="s">
        <v>3521</v>
      </c>
      <c r="D1221" s="951">
        <v>1168</v>
      </c>
      <c r="E1221" s="951" t="s">
        <v>3538</v>
      </c>
      <c r="F1221" s="948" t="s">
        <v>3504</v>
      </c>
      <c r="G1221" s="949">
        <v>45260</v>
      </c>
      <c r="H1221" s="948" t="s">
        <v>5760</v>
      </c>
      <c r="I1221" s="948" t="s">
        <v>5051</v>
      </c>
      <c r="J1221" s="948" t="s">
        <v>488</v>
      </c>
      <c r="K1221" s="948" t="s">
        <v>3557</v>
      </c>
      <c r="L1221" s="960">
        <v>54</v>
      </c>
      <c r="M1221" s="987">
        <v>52.73</v>
      </c>
      <c r="N1221" s="987">
        <v>10.55</v>
      </c>
      <c r="O1221" s="987">
        <f t="shared" si="309"/>
        <v>63.28</v>
      </c>
      <c r="P1221" s="987"/>
      <c r="Q1221" s="987"/>
      <c r="R1221" s="987"/>
      <c r="S1221" s="987"/>
      <c r="T1221" s="987"/>
      <c r="U1221" s="987"/>
      <c r="V1221" s="987"/>
      <c r="W1221" s="987"/>
      <c r="X1221" s="987"/>
      <c r="Y1221" s="987"/>
      <c r="Z1221" s="987">
        <f t="shared" si="310"/>
        <v>63.28</v>
      </c>
      <c r="AA1221" s="987"/>
      <c r="AB1221" s="987">
        <f t="shared" si="323"/>
        <v>52.73</v>
      </c>
      <c r="AC1221" s="987">
        <f t="shared" si="323"/>
        <v>0</v>
      </c>
      <c r="AD1221" s="987">
        <f t="shared" si="323"/>
        <v>0</v>
      </c>
      <c r="AE1221" s="987">
        <f t="shared" si="323"/>
        <v>0</v>
      </c>
      <c r="AF1221" s="987">
        <f t="shared" si="323"/>
        <v>0</v>
      </c>
      <c r="AG1221" s="987">
        <f t="shared" si="323"/>
        <v>0</v>
      </c>
      <c r="AH1221" s="987">
        <f t="shared" si="323"/>
        <v>0</v>
      </c>
      <c r="AI1221" s="987">
        <f t="shared" si="323"/>
        <v>0</v>
      </c>
      <c r="AJ1221" s="987">
        <f t="shared" si="323"/>
        <v>0</v>
      </c>
      <c r="AK1221" s="987">
        <f t="shared" si="323"/>
        <v>0</v>
      </c>
      <c r="AL1221" s="987">
        <f t="shared" si="324"/>
        <v>0</v>
      </c>
      <c r="AM1221" s="987">
        <f t="shared" si="324"/>
        <v>0</v>
      </c>
      <c r="AN1221" s="987">
        <f t="shared" si="324"/>
        <v>0</v>
      </c>
      <c r="AO1221" s="987">
        <f t="shared" si="324"/>
        <v>0</v>
      </c>
      <c r="AP1221" s="987">
        <f t="shared" si="324"/>
        <v>0</v>
      </c>
      <c r="AQ1221" s="987">
        <f t="shared" si="324"/>
        <v>0</v>
      </c>
      <c r="AR1221" s="987">
        <f t="shared" si="324"/>
        <v>0</v>
      </c>
    </row>
    <row r="1222" spans="2:44">
      <c r="B1222" s="948">
        <v>1117</v>
      </c>
      <c r="C1222" s="950" t="s">
        <v>3521</v>
      </c>
      <c r="D1222" s="951">
        <v>1169</v>
      </c>
      <c r="E1222" s="951" t="s">
        <v>3538</v>
      </c>
      <c r="F1222" s="948" t="s">
        <v>3505</v>
      </c>
      <c r="G1222" s="949">
        <v>45260</v>
      </c>
      <c r="H1222" s="948" t="s">
        <v>5761</v>
      </c>
      <c r="I1222" s="948" t="s">
        <v>5051</v>
      </c>
      <c r="J1222" s="948" t="s">
        <v>488</v>
      </c>
      <c r="K1222" s="948" t="s">
        <v>3557</v>
      </c>
      <c r="L1222" s="960">
        <v>54</v>
      </c>
      <c r="M1222" s="987">
        <v>156</v>
      </c>
      <c r="N1222" s="987">
        <v>31.2</v>
      </c>
      <c r="O1222" s="987">
        <f t="shared" si="309"/>
        <v>187.2</v>
      </c>
      <c r="P1222" s="987"/>
      <c r="Q1222" s="987"/>
      <c r="R1222" s="987"/>
      <c r="S1222" s="987"/>
      <c r="T1222" s="987"/>
      <c r="U1222" s="987"/>
      <c r="V1222" s="987"/>
      <c r="W1222" s="987"/>
      <c r="X1222" s="987"/>
      <c r="Y1222" s="987"/>
      <c r="Z1222" s="987">
        <f t="shared" si="310"/>
        <v>187.2</v>
      </c>
      <c r="AA1222" s="987"/>
      <c r="AB1222" s="987">
        <f t="shared" si="323"/>
        <v>156</v>
      </c>
      <c r="AC1222" s="987">
        <f t="shared" si="323"/>
        <v>0</v>
      </c>
      <c r="AD1222" s="987">
        <f t="shared" si="323"/>
        <v>0</v>
      </c>
      <c r="AE1222" s="987">
        <f t="shared" si="323"/>
        <v>0</v>
      </c>
      <c r="AF1222" s="987">
        <f t="shared" si="323"/>
        <v>0</v>
      </c>
      <c r="AG1222" s="987">
        <f t="shared" si="323"/>
        <v>0</v>
      </c>
      <c r="AH1222" s="987">
        <f t="shared" si="323"/>
        <v>0</v>
      </c>
      <c r="AI1222" s="987">
        <f t="shared" si="323"/>
        <v>0</v>
      </c>
      <c r="AJ1222" s="987">
        <f t="shared" si="323"/>
        <v>0</v>
      </c>
      <c r="AK1222" s="987">
        <f t="shared" si="323"/>
        <v>0</v>
      </c>
      <c r="AL1222" s="987">
        <f t="shared" si="324"/>
        <v>0</v>
      </c>
      <c r="AM1222" s="987">
        <f t="shared" si="324"/>
        <v>0</v>
      </c>
      <c r="AN1222" s="987">
        <f t="shared" si="324"/>
        <v>0</v>
      </c>
      <c r="AO1222" s="987">
        <f t="shared" si="324"/>
        <v>0</v>
      </c>
      <c r="AP1222" s="987">
        <f t="shared" si="324"/>
        <v>0</v>
      </c>
      <c r="AQ1222" s="987">
        <f t="shared" si="324"/>
        <v>0</v>
      </c>
      <c r="AR1222" s="987">
        <f t="shared" si="324"/>
        <v>0</v>
      </c>
    </row>
    <row r="1223" spans="2:44">
      <c r="B1223" s="948">
        <v>1118</v>
      </c>
      <c r="C1223" s="950" t="s">
        <v>3521</v>
      </c>
      <c r="D1223" s="951">
        <v>1170</v>
      </c>
      <c r="E1223" s="951" t="s">
        <v>3538</v>
      </c>
      <c r="F1223" s="948" t="s">
        <v>3503</v>
      </c>
      <c r="G1223" s="949">
        <v>45260</v>
      </c>
      <c r="H1223" s="948" t="s">
        <v>5762</v>
      </c>
      <c r="I1223" s="948" t="s">
        <v>5051</v>
      </c>
      <c r="J1223" s="948" t="s">
        <v>488</v>
      </c>
      <c r="K1223" s="948" t="s">
        <v>3557</v>
      </c>
      <c r="L1223" s="960">
        <v>54</v>
      </c>
      <c r="M1223" s="987">
        <v>19.52</v>
      </c>
      <c r="N1223" s="987">
        <v>3.9</v>
      </c>
      <c r="O1223" s="987">
        <f t="shared" si="309"/>
        <v>23.419999999999998</v>
      </c>
      <c r="P1223" s="987"/>
      <c r="Q1223" s="987"/>
      <c r="R1223" s="987"/>
      <c r="S1223" s="987"/>
      <c r="T1223" s="987"/>
      <c r="U1223" s="987"/>
      <c r="V1223" s="987"/>
      <c r="W1223" s="987"/>
      <c r="X1223" s="987"/>
      <c r="Y1223" s="987"/>
      <c r="Z1223" s="987">
        <f t="shared" si="310"/>
        <v>23.419999999999998</v>
      </c>
      <c r="AA1223" s="987"/>
      <c r="AB1223" s="987">
        <f t="shared" si="323"/>
        <v>19.52</v>
      </c>
      <c r="AC1223" s="987">
        <f t="shared" si="323"/>
        <v>0</v>
      </c>
      <c r="AD1223" s="987">
        <f t="shared" si="323"/>
        <v>0</v>
      </c>
      <c r="AE1223" s="987">
        <f t="shared" si="323"/>
        <v>0</v>
      </c>
      <c r="AF1223" s="987">
        <f t="shared" si="323"/>
        <v>0</v>
      </c>
      <c r="AG1223" s="987">
        <f t="shared" si="323"/>
        <v>0</v>
      </c>
      <c r="AH1223" s="987">
        <f t="shared" si="323"/>
        <v>0</v>
      </c>
      <c r="AI1223" s="987">
        <f t="shared" si="323"/>
        <v>0</v>
      </c>
      <c r="AJ1223" s="987">
        <f t="shared" si="323"/>
        <v>0</v>
      </c>
      <c r="AK1223" s="987">
        <f t="shared" si="323"/>
        <v>0</v>
      </c>
      <c r="AL1223" s="987">
        <f t="shared" si="324"/>
        <v>0</v>
      </c>
      <c r="AM1223" s="987">
        <f t="shared" si="324"/>
        <v>0</v>
      </c>
      <c r="AN1223" s="987">
        <f t="shared" si="324"/>
        <v>0</v>
      </c>
      <c r="AO1223" s="987">
        <f t="shared" si="324"/>
        <v>0</v>
      </c>
      <c r="AP1223" s="987">
        <f t="shared" si="324"/>
        <v>0</v>
      </c>
      <c r="AQ1223" s="987">
        <f t="shared" si="324"/>
        <v>0</v>
      </c>
      <c r="AR1223" s="987">
        <f t="shared" si="324"/>
        <v>0</v>
      </c>
    </row>
    <row r="1224" spans="2:44">
      <c r="B1224" s="948">
        <v>1148</v>
      </c>
      <c r="C1224" s="950" t="s">
        <v>3521</v>
      </c>
      <c r="D1224" s="951">
        <v>1204</v>
      </c>
      <c r="E1224" s="951" t="s">
        <v>4314</v>
      </c>
      <c r="F1224" s="948" t="s">
        <v>5763</v>
      </c>
      <c r="G1224" s="949">
        <v>45173</v>
      </c>
      <c r="H1224" s="948" t="s">
        <v>5764</v>
      </c>
      <c r="I1224" s="948" t="s">
        <v>5051</v>
      </c>
      <c r="J1224" s="948" t="s">
        <v>488</v>
      </c>
      <c r="K1224" s="948" t="s">
        <v>3557</v>
      </c>
      <c r="L1224" s="960">
        <v>54</v>
      </c>
      <c r="M1224" s="987">
        <v>-167.52</v>
      </c>
      <c r="N1224" s="987">
        <v>-33.5</v>
      </c>
      <c r="O1224" s="987">
        <f t="shared" ref="O1224:O1287" si="325">M1224+N1224</f>
        <v>-201.02</v>
      </c>
      <c r="P1224" s="987" t="s">
        <v>3415</v>
      </c>
      <c r="Q1224" s="987"/>
      <c r="R1224" s="987"/>
      <c r="S1224" s="987"/>
      <c r="T1224" s="987"/>
      <c r="U1224" s="987"/>
      <c r="V1224" s="987"/>
      <c r="W1224" s="987">
        <f>O1224</f>
        <v>-201.02</v>
      </c>
      <c r="X1224" s="987"/>
      <c r="Y1224" s="987"/>
      <c r="Z1224" s="987">
        <f t="shared" ref="Z1224:Z1287" si="326">O1224-SUM(T1224:Y1224)+S1224+R1224</f>
        <v>0</v>
      </c>
      <c r="AA1224" s="987"/>
      <c r="AB1224" s="987">
        <f t="shared" si="323"/>
        <v>-167.52</v>
      </c>
      <c r="AC1224" s="987">
        <f t="shared" si="323"/>
        <v>0</v>
      </c>
      <c r="AD1224" s="987">
        <f t="shared" si="323"/>
        <v>0</v>
      </c>
      <c r="AE1224" s="987">
        <f t="shared" si="323"/>
        <v>0</v>
      </c>
      <c r="AF1224" s="987">
        <f t="shared" si="323"/>
        <v>0</v>
      </c>
      <c r="AG1224" s="987">
        <f t="shared" si="323"/>
        <v>0</v>
      </c>
      <c r="AH1224" s="987">
        <f t="shared" si="323"/>
        <v>0</v>
      </c>
      <c r="AI1224" s="987">
        <f t="shared" si="323"/>
        <v>0</v>
      </c>
      <c r="AJ1224" s="987">
        <f t="shared" si="323"/>
        <v>0</v>
      </c>
      <c r="AK1224" s="987">
        <f t="shared" si="323"/>
        <v>0</v>
      </c>
      <c r="AL1224" s="987">
        <f t="shared" si="324"/>
        <v>0</v>
      </c>
      <c r="AM1224" s="987">
        <f t="shared" si="324"/>
        <v>0</v>
      </c>
      <c r="AN1224" s="987">
        <f t="shared" si="324"/>
        <v>0</v>
      </c>
      <c r="AO1224" s="987">
        <f t="shared" si="324"/>
        <v>0</v>
      </c>
      <c r="AP1224" s="987">
        <f t="shared" si="324"/>
        <v>0</v>
      </c>
      <c r="AQ1224" s="987">
        <f t="shared" si="324"/>
        <v>0</v>
      </c>
      <c r="AR1224" s="987">
        <f t="shared" si="324"/>
        <v>0</v>
      </c>
    </row>
    <row r="1225" spans="2:44">
      <c r="B1225" s="948">
        <v>1149</v>
      </c>
      <c r="C1225" s="950" t="s">
        <v>3521</v>
      </c>
      <c r="D1225" s="951">
        <v>1205</v>
      </c>
      <c r="E1225" s="951" t="s">
        <v>4314</v>
      </c>
      <c r="F1225" s="948" t="s">
        <v>5765</v>
      </c>
      <c r="G1225" s="949">
        <v>45195</v>
      </c>
      <c r="H1225" s="948" t="s">
        <v>5766</v>
      </c>
      <c r="I1225" s="948" t="s">
        <v>5051</v>
      </c>
      <c r="J1225" s="948" t="s">
        <v>488</v>
      </c>
      <c r="K1225" s="948" t="s">
        <v>3557</v>
      </c>
      <c r="L1225" s="960">
        <v>54</v>
      </c>
      <c r="M1225" s="987">
        <v>-15.969999999999999</v>
      </c>
      <c r="N1225" s="987">
        <v>-3.19</v>
      </c>
      <c r="O1225" s="987">
        <f t="shared" si="325"/>
        <v>-19.16</v>
      </c>
      <c r="P1225" s="987" t="s">
        <v>3406</v>
      </c>
      <c r="Q1225" s="987"/>
      <c r="R1225" s="987"/>
      <c r="S1225" s="987"/>
      <c r="T1225" s="987"/>
      <c r="U1225" s="987"/>
      <c r="V1225" s="987"/>
      <c r="W1225" s="987">
        <f>O1225</f>
        <v>-19.16</v>
      </c>
      <c r="X1225" s="987"/>
      <c r="Y1225" s="987"/>
      <c r="Z1225" s="987">
        <f t="shared" si="326"/>
        <v>0</v>
      </c>
      <c r="AA1225" s="987"/>
      <c r="AB1225" s="987">
        <f t="shared" si="323"/>
        <v>-15.969999999999999</v>
      </c>
      <c r="AC1225" s="987">
        <f t="shared" si="323"/>
        <v>0</v>
      </c>
      <c r="AD1225" s="987">
        <f t="shared" si="323"/>
        <v>0</v>
      </c>
      <c r="AE1225" s="987">
        <f t="shared" si="323"/>
        <v>0</v>
      </c>
      <c r="AF1225" s="987">
        <f t="shared" si="323"/>
        <v>0</v>
      </c>
      <c r="AG1225" s="987">
        <f t="shared" si="323"/>
        <v>0</v>
      </c>
      <c r="AH1225" s="987">
        <f t="shared" si="323"/>
        <v>0</v>
      </c>
      <c r="AI1225" s="987">
        <f t="shared" si="323"/>
        <v>0</v>
      </c>
      <c r="AJ1225" s="987">
        <f t="shared" si="323"/>
        <v>0</v>
      </c>
      <c r="AK1225" s="987">
        <f t="shared" si="323"/>
        <v>0</v>
      </c>
      <c r="AL1225" s="987">
        <f t="shared" si="324"/>
        <v>0</v>
      </c>
      <c r="AM1225" s="987">
        <f t="shared" si="324"/>
        <v>0</v>
      </c>
      <c r="AN1225" s="987">
        <f t="shared" si="324"/>
        <v>0</v>
      </c>
      <c r="AO1225" s="987">
        <f t="shared" si="324"/>
        <v>0</v>
      </c>
      <c r="AP1225" s="987">
        <f t="shared" si="324"/>
        <v>0</v>
      </c>
      <c r="AQ1225" s="987">
        <f t="shared" si="324"/>
        <v>0</v>
      </c>
      <c r="AR1225" s="987">
        <f t="shared" si="324"/>
        <v>0</v>
      </c>
    </row>
    <row r="1226" spans="2:44">
      <c r="B1226" s="948">
        <v>1150</v>
      </c>
      <c r="C1226" s="950" t="s">
        <v>3521</v>
      </c>
      <c r="D1226" s="951">
        <v>1206</v>
      </c>
      <c r="E1226" s="951" t="s">
        <v>4314</v>
      </c>
      <c r="F1226" s="948" t="s">
        <v>5767</v>
      </c>
      <c r="G1226" s="949">
        <v>45197</v>
      </c>
      <c r="H1226" s="948" t="s">
        <v>5768</v>
      </c>
      <c r="I1226" s="948" t="s">
        <v>5051</v>
      </c>
      <c r="J1226" s="948" t="s">
        <v>488</v>
      </c>
      <c r="K1226" s="948" t="s">
        <v>3557</v>
      </c>
      <c r="L1226" s="960">
        <v>54</v>
      </c>
      <c r="M1226" s="987">
        <v>-37.980000000000004</v>
      </c>
      <c r="N1226" s="987">
        <v>-7.6</v>
      </c>
      <c r="O1226" s="987">
        <f t="shared" si="325"/>
        <v>-45.580000000000005</v>
      </c>
      <c r="P1226" s="987" t="s">
        <v>3414</v>
      </c>
      <c r="Q1226" s="987"/>
      <c r="R1226" s="987"/>
      <c r="S1226" s="987"/>
      <c r="T1226" s="987"/>
      <c r="U1226" s="987"/>
      <c r="V1226" s="987"/>
      <c r="W1226" s="987">
        <f>O1226</f>
        <v>-45.580000000000005</v>
      </c>
      <c r="X1226" s="987"/>
      <c r="Y1226" s="987"/>
      <c r="Z1226" s="987">
        <f t="shared" si="326"/>
        <v>0</v>
      </c>
      <c r="AA1226" s="987"/>
      <c r="AB1226" s="987">
        <f t="shared" si="323"/>
        <v>-37.980000000000004</v>
      </c>
      <c r="AC1226" s="987">
        <f t="shared" si="323"/>
        <v>0</v>
      </c>
      <c r="AD1226" s="987">
        <f t="shared" si="323"/>
        <v>0</v>
      </c>
      <c r="AE1226" s="987">
        <f t="shared" si="323"/>
        <v>0</v>
      </c>
      <c r="AF1226" s="987">
        <f t="shared" si="323"/>
        <v>0</v>
      </c>
      <c r="AG1226" s="987">
        <f t="shared" si="323"/>
        <v>0</v>
      </c>
      <c r="AH1226" s="987">
        <f t="shared" si="323"/>
        <v>0</v>
      </c>
      <c r="AI1226" s="987">
        <f t="shared" si="323"/>
        <v>0</v>
      </c>
      <c r="AJ1226" s="987">
        <f t="shared" si="323"/>
        <v>0</v>
      </c>
      <c r="AK1226" s="987">
        <f t="shared" si="323"/>
        <v>0</v>
      </c>
      <c r="AL1226" s="987">
        <f t="shared" si="324"/>
        <v>0</v>
      </c>
      <c r="AM1226" s="987">
        <f t="shared" si="324"/>
        <v>0</v>
      </c>
      <c r="AN1226" s="987">
        <f t="shared" si="324"/>
        <v>0</v>
      </c>
      <c r="AO1226" s="987">
        <f t="shared" si="324"/>
        <v>0</v>
      </c>
      <c r="AP1226" s="987">
        <f t="shared" si="324"/>
        <v>0</v>
      </c>
      <c r="AQ1226" s="987">
        <f t="shared" si="324"/>
        <v>0</v>
      </c>
      <c r="AR1226" s="987">
        <f t="shared" si="324"/>
        <v>0</v>
      </c>
    </row>
    <row r="1227" spans="2:44">
      <c r="B1227" s="948">
        <v>1151</v>
      </c>
      <c r="C1227" s="950" t="s">
        <v>3521</v>
      </c>
      <c r="D1227" s="951">
        <v>1207</v>
      </c>
      <c r="E1227" s="951" t="s">
        <v>4314</v>
      </c>
      <c r="F1227" s="948" t="s">
        <v>5769</v>
      </c>
      <c r="G1227" s="949">
        <v>45209</v>
      </c>
      <c r="H1227" s="948" t="s">
        <v>5770</v>
      </c>
      <c r="I1227" s="948" t="s">
        <v>5051</v>
      </c>
      <c r="J1227" s="948" t="s">
        <v>488</v>
      </c>
      <c r="K1227" s="948" t="s">
        <v>3557</v>
      </c>
      <c r="L1227" s="960">
        <v>54</v>
      </c>
      <c r="M1227" s="987">
        <v>-89.47999999999999</v>
      </c>
      <c r="N1227" s="987">
        <v>-17.899999999999999</v>
      </c>
      <c r="O1227" s="987">
        <f t="shared" si="325"/>
        <v>-107.38</v>
      </c>
      <c r="P1227" s="987" t="s">
        <v>3414</v>
      </c>
      <c r="Q1227" s="987"/>
      <c r="R1227" s="987"/>
      <c r="S1227" s="987"/>
      <c r="T1227" s="987"/>
      <c r="U1227" s="987"/>
      <c r="V1227" s="987"/>
      <c r="W1227" s="987">
        <f>O1227</f>
        <v>-107.38</v>
      </c>
      <c r="X1227" s="987"/>
      <c r="Y1227" s="987"/>
      <c r="Z1227" s="987">
        <f t="shared" si="326"/>
        <v>0</v>
      </c>
      <c r="AA1227" s="987"/>
      <c r="AB1227" s="987">
        <f t="shared" si="323"/>
        <v>-89.47999999999999</v>
      </c>
      <c r="AC1227" s="987">
        <f t="shared" si="323"/>
        <v>0</v>
      </c>
      <c r="AD1227" s="987">
        <f t="shared" si="323"/>
        <v>0</v>
      </c>
      <c r="AE1227" s="987">
        <f t="shared" si="323"/>
        <v>0</v>
      </c>
      <c r="AF1227" s="987">
        <f t="shared" si="323"/>
        <v>0</v>
      </c>
      <c r="AG1227" s="987">
        <f t="shared" si="323"/>
        <v>0</v>
      </c>
      <c r="AH1227" s="987">
        <f t="shared" si="323"/>
        <v>0</v>
      </c>
      <c r="AI1227" s="987">
        <f t="shared" si="323"/>
        <v>0</v>
      </c>
      <c r="AJ1227" s="987">
        <f t="shared" si="323"/>
        <v>0</v>
      </c>
      <c r="AK1227" s="987">
        <f t="shared" si="323"/>
        <v>0</v>
      </c>
      <c r="AL1227" s="987">
        <f t="shared" si="324"/>
        <v>0</v>
      </c>
      <c r="AM1227" s="987">
        <f t="shared" si="324"/>
        <v>0</v>
      </c>
      <c r="AN1227" s="987">
        <f t="shared" si="324"/>
        <v>0</v>
      </c>
      <c r="AO1227" s="987">
        <f t="shared" si="324"/>
        <v>0</v>
      </c>
      <c r="AP1227" s="987">
        <f t="shared" si="324"/>
        <v>0</v>
      </c>
      <c r="AQ1227" s="987">
        <f t="shared" si="324"/>
        <v>0</v>
      </c>
      <c r="AR1227" s="987">
        <f t="shared" si="324"/>
        <v>0</v>
      </c>
    </row>
    <row r="1228" spans="2:44">
      <c r="B1228" s="948">
        <v>169</v>
      </c>
      <c r="C1228" s="950" t="s">
        <v>3520</v>
      </c>
      <c r="D1228" s="951">
        <v>195</v>
      </c>
      <c r="E1228" s="951" t="s">
        <v>3538</v>
      </c>
      <c r="F1228" s="948" t="s">
        <v>5771</v>
      </c>
      <c r="G1228" s="949">
        <v>44986</v>
      </c>
      <c r="H1228" s="948" t="s">
        <v>5772</v>
      </c>
      <c r="I1228" s="948" t="s">
        <v>5773</v>
      </c>
      <c r="J1228" s="948" t="s">
        <v>489</v>
      </c>
      <c r="K1228" s="948" t="s">
        <v>3557</v>
      </c>
      <c r="L1228" s="960">
        <v>54</v>
      </c>
      <c r="M1228" s="987">
        <v>34.989999999999995</v>
      </c>
      <c r="N1228" s="987">
        <v>7</v>
      </c>
      <c r="O1228" s="987">
        <f t="shared" si="325"/>
        <v>41.989999999999995</v>
      </c>
      <c r="P1228" s="987"/>
      <c r="Q1228" s="987"/>
      <c r="R1228" s="987"/>
      <c r="S1228" s="987"/>
      <c r="T1228" s="987"/>
      <c r="U1228" s="987"/>
      <c r="V1228" s="987">
        <f>O1228</f>
        <v>41.989999999999995</v>
      </c>
      <c r="W1228" s="987"/>
      <c r="X1228" s="987"/>
      <c r="Y1228" s="987"/>
      <c r="Z1228" s="987">
        <f t="shared" si="326"/>
        <v>0</v>
      </c>
      <c r="AA1228" s="987"/>
      <c r="AB1228" s="987">
        <f t="shared" ref="AB1228:AK1237" si="327">IF(AB$6-$L1228=0,$M1228,0)</f>
        <v>34.989999999999995</v>
      </c>
      <c r="AC1228" s="987">
        <f t="shared" si="327"/>
        <v>0</v>
      </c>
      <c r="AD1228" s="987">
        <f t="shared" si="327"/>
        <v>0</v>
      </c>
      <c r="AE1228" s="987">
        <f t="shared" si="327"/>
        <v>0</v>
      </c>
      <c r="AF1228" s="987">
        <f t="shared" si="327"/>
        <v>0</v>
      </c>
      <c r="AG1228" s="987">
        <f t="shared" si="327"/>
        <v>0</v>
      </c>
      <c r="AH1228" s="987">
        <f t="shared" si="327"/>
        <v>0</v>
      </c>
      <c r="AI1228" s="987">
        <f t="shared" si="327"/>
        <v>0</v>
      </c>
      <c r="AJ1228" s="987">
        <f t="shared" si="327"/>
        <v>0</v>
      </c>
      <c r="AK1228" s="987">
        <f t="shared" si="327"/>
        <v>0</v>
      </c>
      <c r="AL1228" s="987">
        <f t="shared" ref="AL1228:AR1237" si="328">IF(AL$6-$L1228=0,$M1228,0)</f>
        <v>0</v>
      </c>
      <c r="AM1228" s="987">
        <f t="shared" si="328"/>
        <v>0</v>
      </c>
      <c r="AN1228" s="987">
        <f t="shared" si="328"/>
        <v>0</v>
      </c>
      <c r="AO1228" s="987">
        <f t="shared" si="328"/>
        <v>0</v>
      </c>
      <c r="AP1228" s="987">
        <f t="shared" si="328"/>
        <v>0</v>
      </c>
      <c r="AQ1228" s="987">
        <f t="shared" si="328"/>
        <v>0</v>
      </c>
      <c r="AR1228" s="987">
        <f t="shared" si="328"/>
        <v>0</v>
      </c>
    </row>
    <row r="1229" spans="2:44">
      <c r="B1229" s="948">
        <v>399</v>
      </c>
      <c r="C1229" s="950" t="s">
        <v>3520</v>
      </c>
      <c r="D1229" s="951">
        <v>428</v>
      </c>
      <c r="E1229" s="951" t="s">
        <v>3538</v>
      </c>
      <c r="F1229" s="948" t="s">
        <v>5774</v>
      </c>
      <c r="G1229" s="949">
        <v>45000</v>
      </c>
      <c r="H1229" s="948" t="s">
        <v>5775</v>
      </c>
      <c r="I1229" s="948" t="s">
        <v>5776</v>
      </c>
      <c r="J1229" s="948" t="s">
        <v>490</v>
      </c>
      <c r="K1229" s="948" t="s">
        <v>3557</v>
      </c>
      <c r="L1229" s="960">
        <v>54</v>
      </c>
      <c r="M1229" s="987">
        <v>109.25</v>
      </c>
      <c r="N1229" s="987">
        <v>21.85</v>
      </c>
      <c r="O1229" s="987">
        <f t="shared" si="325"/>
        <v>131.1</v>
      </c>
      <c r="P1229" s="987"/>
      <c r="Q1229" s="987"/>
      <c r="R1229" s="987"/>
      <c r="S1229" s="987"/>
      <c r="T1229" s="987"/>
      <c r="U1229" s="987"/>
      <c r="V1229" s="987">
        <f>O1229</f>
        <v>131.1</v>
      </c>
      <c r="W1229" s="987"/>
      <c r="X1229" s="987"/>
      <c r="Y1229" s="987"/>
      <c r="Z1229" s="987">
        <f t="shared" si="326"/>
        <v>0</v>
      </c>
      <c r="AA1229" s="987"/>
      <c r="AB1229" s="987">
        <f t="shared" si="327"/>
        <v>109.25</v>
      </c>
      <c r="AC1229" s="987">
        <f t="shared" si="327"/>
        <v>0</v>
      </c>
      <c r="AD1229" s="987">
        <f t="shared" si="327"/>
        <v>0</v>
      </c>
      <c r="AE1229" s="987">
        <f t="shared" si="327"/>
        <v>0</v>
      </c>
      <c r="AF1229" s="987">
        <f t="shared" si="327"/>
        <v>0</v>
      </c>
      <c r="AG1229" s="987">
        <f t="shared" si="327"/>
        <v>0</v>
      </c>
      <c r="AH1229" s="987">
        <f t="shared" si="327"/>
        <v>0</v>
      </c>
      <c r="AI1229" s="987">
        <f t="shared" si="327"/>
        <v>0</v>
      </c>
      <c r="AJ1229" s="987">
        <f t="shared" si="327"/>
        <v>0</v>
      </c>
      <c r="AK1229" s="987">
        <f t="shared" si="327"/>
        <v>0</v>
      </c>
      <c r="AL1229" s="987">
        <f t="shared" si="328"/>
        <v>0</v>
      </c>
      <c r="AM1229" s="987">
        <f t="shared" si="328"/>
        <v>0</v>
      </c>
      <c r="AN1229" s="987">
        <f t="shared" si="328"/>
        <v>0</v>
      </c>
      <c r="AO1229" s="987">
        <f t="shared" si="328"/>
        <v>0</v>
      </c>
      <c r="AP1229" s="987">
        <f t="shared" si="328"/>
        <v>0</v>
      </c>
      <c r="AQ1229" s="987">
        <f t="shared" si="328"/>
        <v>0</v>
      </c>
      <c r="AR1229" s="987">
        <f t="shared" si="328"/>
        <v>0</v>
      </c>
    </row>
    <row r="1230" spans="2:44">
      <c r="B1230" s="948">
        <v>9</v>
      </c>
      <c r="C1230" s="950" t="s">
        <v>3518</v>
      </c>
      <c r="D1230" s="951">
        <v>9</v>
      </c>
      <c r="E1230" s="951" t="s">
        <v>3538</v>
      </c>
      <c r="F1230" s="948" t="s">
        <v>5777</v>
      </c>
      <c r="G1230" s="949">
        <v>44927</v>
      </c>
      <c r="H1230" s="948" t="s">
        <v>5778</v>
      </c>
      <c r="I1230" s="948" t="s">
        <v>5779</v>
      </c>
      <c r="J1230" s="948" t="s">
        <v>504</v>
      </c>
      <c r="K1230" s="948" t="s">
        <v>5032</v>
      </c>
      <c r="L1230" s="960">
        <v>266</v>
      </c>
      <c r="M1230" s="987">
        <v>300.91999999999996</v>
      </c>
      <c r="N1230" s="987">
        <v>0</v>
      </c>
      <c r="O1230" s="987">
        <f t="shared" si="325"/>
        <v>300.91999999999996</v>
      </c>
      <c r="P1230" s="987"/>
      <c r="Q1230" s="987"/>
      <c r="R1230" s="987"/>
      <c r="S1230" s="987"/>
      <c r="T1230" s="987"/>
      <c r="U1230" s="987"/>
      <c r="V1230" s="987">
        <f>O1230-0.92</f>
        <v>299.99999999999994</v>
      </c>
      <c r="W1230" s="987"/>
      <c r="X1230" s="987"/>
      <c r="Y1230" s="987">
        <v>0.92</v>
      </c>
      <c r="Z1230" s="987">
        <f t="shared" si="326"/>
        <v>0</v>
      </c>
      <c r="AA1230" s="987"/>
      <c r="AB1230" s="987">
        <f t="shared" si="327"/>
        <v>0</v>
      </c>
      <c r="AC1230" s="987">
        <f t="shared" si="327"/>
        <v>0</v>
      </c>
      <c r="AD1230" s="987">
        <f t="shared" si="327"/>
        <v>0</v>
      </c>
      <c r="AE1230" s="987">
        <f t="shared" si="327"/>
        <v>0</v>
      </c>
      <c r="AF1230" s="987">
        <f t="shared" si="327"/>
        <v>300.91999999999996</v>
      </c>
      <c r="AG1230" s="987">
        <f t="shared" si="327"/>
        <v>0</v>
      </c>
      <c r="AH1230" s="987">
        <f t="shared" si="327"/>
        <v>0</v>
      </c>
      <c r="AI1230" s="987">
        <f t="shared" si="327"/>
        <v>0</v>
      </c>
      <c r="AJ1230" s="987">
        <f t="shared" si="327"/>
        <v>0</v>
      </c>
      <c r="AK1230" s="987">
        <f t="shared" si="327"/>
        <v>0</v>
      </c>
      <c r="AL1230" s="987">
        <f t="shared" si="328"/>
        <v>0</v>
      </c>
      <c r="AM1230" s="987">
        <f t="shared" si="328"/>
        <v>0</v>
      </c>
      <c r="AN1230" s="987">
        <f t="shared" si="328"/>
        <v>0</v>
      </c>
      <c r="AO1230" s="987">
        <f t="shared" si="328"/>
        <v>0</v>
      </c>
      <c r="AP1230" s="987">
        <f t="shared" si="328"/>
        <v>0</v>
      </c>
      <c r="AQ1230" s="987">
        <f t="shared" si="328"/>
        <v>0</v>
      </c>
      <c r="AR1230" s="987">
        <f t="shared" si="328"/>
        <v>0</v>
      </c>
    </row>
    <row r="1231" spans="2:44">
      <c r="B1231" s="948">
        <v>695</v>
      </c>
      <c r="C1231" s="950" t="s">
        <v>3522</v>
      </c>
      <c r="D1231" s="951">
        <v>730</v>
      </c>
      <c r="E1231" s="951" t="s">
        <v>3538</v>
      </c>
      <c r="F1231" s="948" t="s">
        <v>5780</v>
      </c>
      <c r="G1231" s="949">
        <v>45113</v>
      </c>
      <c r="H1231" s="948" t="s">
        <v>5781</v>
      </c>
      <c r="I1231" s="948" t="s">
        <v>5782</v>
      </c>
      <c r="J1231" s="948" t="s">
        <v>515</v>
      </c>
      <c r="K1231" s="948" t="s">
        <v>5025</v>
      </c>
      <c r="L1231" s="960">
        <v>274</v>
      </c>
      <c r="M1231" s="987">
        <v>390</v>
      </c>
      <c r="N1231" s="987">
        <v>0</v>
      </c>
      <c r="O1231" s="987">
        <f t="shared" si="325"/>
        <v>390</v>
      </c>
      <c r="P1231" s="987" t="s">
        <v>5783</v>
      </c>
      <c r="Q1231" s="987"/>
      <c r="R1231" s="987"/>
      <c r="S1231" s="987"/>
      <c r="T1231" s="987">
        <f t="shared" ref="T1231:T1243" si="329">O1231</f>
        <v>390</v>
      </c>
      <c r="U1231" s="987"/>
      <c r="V1231" s="987"/>
      <c r="W1231" s="987"/>
      <c r="X1231" s="987"/>
      <c r="Y1231" s="987"/>
      <c r="Z1231" s="987">
        <f t="shared" si="326"/>
        <v>0</v>
      </c>
      <c r="AA1231" s="987"/>
      <c r="AB1231" s="987">
        <f t="shared" si="327"/>
        <v>0</v>
      </c>
      <c r="AC1231" s="987">
        <f t="shared" si="327"/>
        <v>0</v>
      </c>
      <c r="AD1231" s="987">
        <f t="shared" si="327"/>
        <v>0</v>
      </c>
      <c r="AE1231" s="987">
        <f t="shared" si="327"/>
        <v>0</v>
      </c>
      <c r="AF1231" s="987">
        <f t="shared" si="327"/>
        <v>0</v>
      </c>
      <c r="AG1231" s="987">
        <f t="shared" si="327"/>
        <v>0</v>
      </c>
      <c r="AH1231" s="987">
        <f t="shared" si="327"/>
        <v>0</v>
      </c>
      <c r="AI1231" s="987">
        <f t="shared" si="327"/>
        <v>0</v>
      </c>
      <c r="AJ1231" s="987">
        <f t="shared" si="327"/>
        <v>0</v>
      </c>
      <c r="AK1231" s="987">
        <f t="shared" si="327"/>
        <v>390</v>
      </c>
      <c r="AL1231" s="987">
        <f t="shared" si="328"/>
        <v>0</v>
      </c>
      <c r="AM1231" s="987">
        <f t="shared" si="328"/>
        <v>0</v>
      </c>
      <c r="AN1231" s="987">
        <f t="shared" si="328"/>
        <v>0</v>
      </c>
      <c r="AO1231" s="987">
        <f t="shared" si="328"/>
        <v>0</v>
      </c>
      <c r="AP1231" s="987">
        <f t="shared" si="328"/>
        <v>0</v>
      </c>
      <c r="AQ1231" s="987">
        <f t="shared" si="328"/>
        <v>0</v>
      </c>
      <c r="AR1231" s="987">
        <f t="shared" si="328"/>
        <v>0</v>
      </c>
    </row>
    <row r="1232" spans="2:44">
      <c r="B1232" s="948">
        <v>696</v>
      </c>
      <c r="C1232" s="950" t="s">
        <v>3522</v>
      </c>
      <c r="D1232" s="951">
        <v>731</v>
      </c>
      <c r="E1232" s="951" t="s">
        <v>3538</v>
      </c>
      <c r="F1232" s="948" t="s">
        <v>5784</v>
      </c>
      <c r="G1232" s="949">
        <v>45162</v>
      </c>
      <c r="H1232" s="948" t="s">
        <v>5785</v>
      </c>
      <c r="I1232" s="948" t="s">
        <v>5782</v>
      </c>
      <c r="J1232" s="948" t="s">
        <v>515</v>
      </c>
      <c r="K1232" s="948" t="s">
        <v>5025</v>
      </c>
      <c r="L1232" s="960">
        <v>274</v>
      </c>
      <c r="M1232" s="987">
        <v>159.30000000000001</v>
      </c>
      <c r="N1232" s="987">
        <v>0</v>
      </c>
      <c r="O1232" s="987">
        <f t="shared" si="325"/>
        <v>159.30000000000001</v>
      </c>
      <c r="P1232" s="987" t="s">
        <v>5783</v>
      </c>
      <c r="Q1232" s="987"/>
      <c r="R1232" s="987"/>
      <c r="S1232" s="987"/>
      <c r="T1232" s="987">
        <f t="shared" si="329"/>
        <v>159.30000000000001</v>
      </c>
      <c r="U1232" s="987"/>
      <c r="V1232" s="987"/>
      <c r="W1232" s="987"/>
      <c r="X1232" s="987"/>
      <c r="Y1232" s="987"/>
      <c r="Z1232" s="987">
        <f t="shared" si="326"/>
        <v>0</v>
      </c>
      <c r="AA1232" s="987"/>
      <c r="AB1232" s="987">
        <f t="shared" si="327"/>
        <v>0</v>
      </c>
      <c r="AC1232" s="987">
        <f t="shared" si="327"/>
        <v>0</v>
      </c>
      <c r="AD1232" s="987">
        <f t="shared" si="327"/>
        <v>0</v>
      </c>
      <c r="AE1232" s="987">
        <f t="shared" si="327"/>
        <v>0</v>
      </c>
      <c r="AF1232" s="987">
        <f t="shared" si="327"/>
        <v>0</v>
      </c>
      <c r="AG1232" s="987">
        <f t="shared" si="327"/>
        <v>0</v>
      </c>
      <c r="AH1232" s="987">
        <f t="shared" si="327"/>
        <v>0</v>
      </c>
      <c r="AI1232" s="987">
        <f t="shared" si="327"/>
        <v>0</v>
      </c>
      <c r="AJ1232" s="987">
        <f t="shared" si="327"/>
        <v>0</v>
      </c>
      <c r="AK1232" s="987">
        <f t="shared" si="327"/>
        <v>159.30000000000001</v>
      </c>
      <c r="AL1232" s="987">
        <f t="shared" si="328"/>
        <v>0</v>
      </c>
      <c r="AM1232" s="987">
        <f t="shared" si="328"/>
        <v>0</v>
      </c>
      <c r="AN1232" s="987">
        <f t="shared" si="328"/>
        <v>0</v>
      </c>
      <c r="AO1232" s="987">
        <f t="shared" si="328"/>
        <v>0</v>
      </c>
      <c r="AP1232" s="987">
        <f t="shared" si="328"/>
        <v>0</v>
      </c>
      <c r="AQ1232" s="987">
        <f t="shared" si="328"/>
        <v>0</v>
      </c>
      <c r="AR1232" s="987">
        <f t="shared" si="328"/>
        <v>0</v>
      </c>
    </row>
    <row r="1233" spans="2:44">
      <c r="B1233" s="948">
        <v>697</v>
      </c>
      <c r="C1233" s="950" t="s">
        <v>3522</v>
      </c>
      <c r="D1233" s="951">
        <v>732</v>
      </c>
      <c r="E1233" s="951" t="s">
        <v>3538</v>
      </c>
      <c r="F1233" s="948" t="s">
        <v>5786</v>
      </c>
      <c r="G1233" s="949">
        <v>45163</v>
      </c>
      <c r="H1233" s="948" t="s">
        <v>5787</v>
      </c>
      <c r="I1233" s="948" t="s">
        <v>5782</v>
      </c>
      <c r="J1233" s="948" t="s">
        <v>515</v>
      </c>
      <c r="K1233" s="948" t="s">
        <v>5025</v>
      </c>
      <c r="L1233" s="960">
        <v>274</v>
      </c>
      <c r="M1233" s="987">
        <v>305</v>
      </c>
      <c r="N1233" s="987">
        <v>0</v>
      </c>
      <c r="O1233" s="987">
        <f t="shared" si="325"/>
        <v>305</v>
      </c>
      <c r="P1233" s="987" t="s">
        <v>5783</v>
      </c>
      <c r="Q1233" s="987"/>
      <c r="R1233" s="987"/>
      <c r="S1233" s="987"/>
      <c r="T1233" s="987">
        <f t="shared" si="329"/>
        <v>305</v>
      </c>
      <c r="U1233" s="987"/>
      <c r="V1233" s="987"/>
      <c r="W1233" s="987"/>
      <c r="X1233" s="987"/>
      <c r="Y1233" s="987"/>
      <c r="Z1233" s="987">
        <f t="shared" si="326"/>
        <v>0</v>
      </c>
      <c r="AA1233" s="987"/>
      <c r="AB1233" s="987">
        <f t="shared" si="327"/>
        <v>0</v>
      </c>
      <c r="AC1233" s="987">
        <f t="shared" si="327"/>
        <v>0</v>
      </c>
      <c r="AD1233" s="987">
        <f t="shared" si="327"/>
        <v>0</v>
      </c>
      <c r="AE1233" s="987">
        <f t="shared" si="327"/>
        <v>0</v>
      </c>
      <c r="AF1233" s="987">
        <f t="shared" si="327"/>
        <v>0</v>
      </c>
      <c r="AG1233" s="987">
        <f t="shared" si="327"/>
        <v>0</v>
      </c>
      <c r="AH1233" s="987">
        <f t="shared" si="327"/>
        <v>0</v>
      </c>
      <c r="AI1233" s="987">
        <f t="shared" si="327"/>
        <v>0</v>
      </c>
      <c r="AJ1233" s="987">
        <f t="shared" si="327"/>
        <v>0</v>
      </c>
      <c r="AK1233" s="987">
        <f t="shared" si="327"/>
        <v>305</v>
      </c>
      <c r="AL1233" s="987">
        <f t="shared" si="328"/>
        <v>0</v>
      </c>
      <c r="AM1233" s="987">
        <f t="shared" si="328"/>
        <v>0</v>
      </c>
      <c r="AN1233" s="987">
        <f t="shared" si="328"/>
        <v>0</v>
      </c>
      <c r="AO1233" s="987">
        <f t="shared" si="328"/>
        <v>0</v>
      </c>
      <c r="AP1233" s="987">
        <f t="shared" si="328"/>
        <v>0</v>
      </c>
      <c r="AQ1233" s="987">
        <f t="shared" si="328"/>
        <v>0</v>
      </c>
      <c r="AR1233" s="987">
        <f t="shared" si="328"/>
        <v>0</v>
      </c>
    </row>
    <row r="1234" spans="2:44">
      <c r="B1234" s="948">
        <v>698</v>
      </c>
      <c r="C1234" s="950" t="s">
        <v>3522</v>
      </c>
      <c r="D1234" s="951">
        <v>733</v>
      </c>
      <c r="E1234" s="951" t="s">
        <v>3538</v>
      </c>
      <c r="F1234" s="948" t="s">
        <v>5788</v>
      </c>
      <c r="G1234" s="949">
        <v>45134</v>
      </c>
      <c r="H1234" s="948" t="s">
        <v>5789</v>
      </c>
      <c r="I1234" s="948" t="s">
        <v>5782</v>
      </c>
      <c r="J1234" s="948" t="s">
        <v>515</v>
      </c>
      <c r="K1234" s="948" t="s">
        <v>5025</v>
      </c>
      <c r="L1234" s="960">
        <v>274</v>
      </c>
      <c r="M1234" s="987">
        <v>355</v>
      </c>
      <c r="N1234" s="987">
        <v>0</v>
      </c>
      <c r="O1234" s="987">
        <f t="shared" si="325"/>
        <v>355</v>
      </c>
      <c r="P1234" s="987" t="s">
        <v>5783</v>
      </c>
      <c r="Q1234" s="987"/>
      <c r="R1234" s="987"/>
      <c r="S1234" s="987"/>
      <c r="T1234" s="987">
        <f t="shared" si="329"/>
        <v>355</v>
      </c>
      <c r="U1234" s="987"/>
      <c r="V1234" s="987"/>
      <c r="W1234" s="987"/>
      <c r="X1234" s="987"/>
      <c r="Y1234" s="987"/>
      <c r="Z1234" s="987">
        <f t="shared" si="326"/>
        <v>0</v>
      </c>
      <c r="AA1234" s="987"/>
      <c r="AB1234" s="987">
        <f t="shared" si="327"/>
        <v>0</v>
      </c>
      <c r="AC1234" s="987">
        <f t="shared" si="327"/>
        <v>0</v>
      </c>
      <c r="AD1234" s="987">
        <f t="shared" si="327"/>
        <v>0</v>
      </c>
      <c r="AE1234" s="987">
        <f t="shared" si="327"/>
        <v>0</v>
      </c>
      <c r="AF1234" s="987">
        <f t="shared" si="327"/>
        <v>0</v>
      </c>
      <c r="AG1234" s="987">
        <f t="shared" si="327"/>
        <v>0</v>
      </c>
      <c r="AH1234" s="987">
        <f t="shared" si="327"/>
        <v>0</v>
      </c>
      <c r="AI1234" s="987">
        <f t="shared" si="327"/>
        <v>0</v>
      </c>
      <c r="AJ1234" s="987">
        <f t="shared" si="327"/>
        <v>0</v>
      </c>
      <c r="AK1234" s="987">
        <f t="shared" si="327"/>
        <v>355</v>
      </c>
      <c r="AL1234" s="987">
        <f t="shared" si="328"/>
        <v>0</v>
      </c>
      <c r="AM1234" s="987">
        <f t="shared" si="328"/>
        <v>0</v>
      </c>
      <c r="AN1234" s="987">
        <f t="shared" si="328"/>
        <v>0</v>
      </c>
      <c r="AO1234" s="987">
        <f t="shared" si="328"/>
        <v>0</v>
      </c>
      <c r="AP1234" s="987">
        <f t="shared" si="328"/>
        <v>0</v>
      </c>
      <c r="AQ1234" s="987">
        <f t="shared" si="328"/>
        <v>0</v>
      </c>
      <c r="AR1234" s="987">
        <f t="shared" si="328"/>
        <v>0</v>
      </c>
    </row>
    <row r="1235" spans="2:44">
      <c r="B1235" s="948">
        <v>699</v>
      </c>
      <c r="C1235" s="950" t="s">
        <v>3522</v>
      </c>
      <c r="D1235" s="951">
        <v>734</v>
      </c>
      <c r="E1235" s="951" t="s">
        <v>3538</v>
      </c>
      <c r="F1235" s="948" t="s">
        <v>5790</v>
      </c>
      <c r="G1235" s="949">
        <v>45105</v>
      </c>
      <c r="H1235" s="948" t="s">
        <v>5791</v>
      </c>
      <c r="I1235" s="948" t="s">
        <v>5782</v>
      </c>
      <c r="J1235" s="948" t="s">
        <v>515</v>
      </c>
      <c r="K1235" s="948" t="s">
        <v>5025</v>
      </c>
      <c r="L1235" s="960">
        <v>274</v>
      </c>
      <c r="M1235" s="987">
        <v>390</v>
      </c>
      <c r="N1235" s="987">
        <v>0</v>
      </c>
      <c r="O1235" s="987">
        <f t="shared" si="325"/>
        <v>390</v>
      </c>
      <c r="P1235" s="987" t="s">
        <v>5783</v>
      </c>
      <c r="Q1235" s="987"/>
      <c r="R1235" s="987"/>
      <c r="S1235" s="987"/>
      <c r="T1235" s="987">
        <f t="shared" si="329"/>
        <v>390</v>
      </c>
      <c r="U1235" s="987"/>
      <c r="V1235" s="987"/>
      <c r="W1235" s="987"/>
      <c r="X1235" s="987"/>
      <c r="Y1235" s="987"/>
      <c r="Z1235" s="987">
        <f t="shared" si="326"/>
        <v>0</v>
      </c>
      <c r="AA1235" s="987"/>
      <c r="AB1235" s="987">
        <f t="shared" si="327"/>
        <v>0</v>
      </c>
      <c r="AC1235" s="987">
        <f t="shared" si="327"/>
        <v>0</v>
      </c>
      <c r="AD1235" s="987">
        <f t="shared" si="327"/>
        <v>0</v>
      </c>
      <c r="AE1235" s="987">
        <f t="shared" si="327"/>
        <v>0</v>
      </c>
      <c r="AF1235" s="987">
        <f t="shared" si="327"/>
        <v>0</v>
      </c>
      <c r="AG1235" s="987">
        <f t="shared" si="327"/>
        <v>0</v>
      </c>
      <c r="AH1235" s="987">
        <f t="shared" si="327"/>
        <v>0</v>
      </c>
      <c r="AI1235" s="987">
        <f t="shared" si="327"/>
        <v>0</v>
      </c>
      <c r="AJ1235" s="987">
        <f t="shared" si="327"/>
        <v>0</v>
      </c>
      <c r="AK1235" s="987">
        <f t="shared" si="327"/>
        <v>390</v>
      </c>
      <c r="AL1235" s="987">
        <f t="shared" si="328"/>
        <v>0</v>
      </c>
      <c r="AM1235" s="987">
        <f t="shared" si="328"/>
        <v>0</v>
      </c>
      <c r="AN1235" s="987">
        <f t="shared" si="328"/>
        <v>0</v>
      </c>
      <c r="AO1235" s="987">
        <f t="shared" si="328"/>
        <v>0</v>
      </c>
      <c r="AP1235" s="987">
        <f t="shared" si="328"/>
        <v>0</v>
      </c>
      <c r="AQ1235" s="987">
        <f t="shared" si="328"/>
        <v>0</v>
      </c>
      <c r="AR1235" s="987">
        <f t="shared" si="328"/>
        <v>0</v>
      </c>
    </row>
    <row r="1236" spans="2:44">
      <c r="B1236" s="948">
        <v>1138</v>
      </c>
      <c r="C1236" s="950" t="s">
        <v>3521</v>
      </c>
      <c r="D1236" s="951">
        <v>1194</v>
      </c>
      <c r="E1236" s="951" t="s">
        <v>3538</v>
      </c>
      <c r="F1236" s="948" t="s">
        <v>5792</v>
      </c>
      <c r="G1236" s="949">
        <v>45196</v>
      </c>
      <c r="H1236" s="948" t="s">
        <v>5793</v>
      </c>
      <c r="I1236" s="948" t="s">
        <v>5782</v>
      </c>
      <c r="J1236" s="948" t="s">
        <v>515</v>
      </c>
      <c r="K1236" s="948" t="s">
        <v>5025</v>
      </c>
      <c r="L1236" s="960">
        <v>274</v>
      </c>
      <c r="M1236" s="987">
        <v>310</v>
      </c>
      <c r="N1236" s="987">
        <v>0</v>
      </c>
      <c r="O1236" s="987">
        <f t="shared" si="325"/>
        <v>310</v>
      </c>
      <c r="P1236" s="987" t="s">
        <v>5783</v>
      </c>
      <c r="Q1236" s="987"/>
      <c r="R1236" s="987"/>
      <c r="S1236" s="987"/>
      <c r="T1236" s="987">
        <f t="shared" si="329"/>
        <v>310</v>
      </c>
      <c r="U1236" s="987"/>
      <c r="V1236" s="987"/>
      <c r="W1236" s="987"/>
      <c r="X1236" s="987"/>
      <c r="Y1236" s="987"/>
      <c r="Z1236" s="987">
        <f t="shared" si="326"/>
        <v>0</v>
      </c>
      <c r="AA1236" s="987"/>
      <c r="AB1236" s="987">
        <f t="shared" si="327"/>
        <v>0</v>
      </c>
      <c r="AC1236" s="987">
        <f t="shared" si="327"/>
        <v>0</v>
      </c>
      <c r="AD1236" s="987">
        <f t="shared" si="327"/>
        <v>0</v>
      </c>
      <c r="AE1236" s="987">
        <f t="shared" si="327"/>
        <v>0</v>
      </c>
      <c r="AF1236" s="987">
        <f t="shared" si="327"/>
        <v>0</v>
      </c>
      <c r="AG1236" s="987">
        <f t="shared" si="327"/>
        <v>0</v>
      </c>
      <c r="AH1236" s="987">
        <f t="shared" si="327"/>
        <v>0</v>
      </c>
      <c r="AI1236" s="987">
        <f t="shared" si="327"/>
        <v>0</v>
      </c>
      <c r="AJ1236" s="987">
        <f t="shared" si="327"/>
        <v>0</v>
      </c>
      <c r="AK1236" s="987">
        <f t="shared" si="327"/>
        <v>310</v>
      </c>
      <c r="AL1236" s="987">
        <f t="shared" si="328"/>
        <v>0</v>
      </c>
      <c r="AM1236" s="987">
        <f t="shared" si="328"/>
        <v>0</v>
      </c>
      <c r="AN1236" s="987">
        <f t="shared" si="328"/>
        <v>0</v>
      </c>
      <c r="AO1236" s="987">
        <f t="shared" si="328"/>
        <v>0</v>
      </c>
      <c r="AP1236" s="987">
        <f t="shared" si="328"/>
        <v>0</v>
      </c>
      <c r="AQ1236" s="987">
        <f t="shared" si="328"/>
        <v>0</v>
      </c>
      <c r="AR1236" s="987">
        <f t="shared" si="328"/>
        <v>0</v>
      </c>
    </row>
    <row r="1237" spans="2:44">
      <c r="B1237" s="948">
        <v>1139</v>
      </c>
      <c r="C1237" s="950" t="s">
        <v>3521</v>
      </c>
      <c r="D1237" s="951">
        <v>1195</v>
      </c>
      <c r="E1237" s="951" t="s">
        <v>3538</v>
      </c>
      <c r="F1237" s="948" t="s">
        <v>5794</v>
      </c>
      <c r="G1237" s="949">
        <v>45197</v>
      </c>
      <c r="H1237" s="948" t="s">
        <v>5795</v>
      </c>
      <c r="I1237" s="948" t="s">
        <v>5782</v>
      </c>
      <c r="J1237" s="948" t="s">
        <v>515</v>
      </c>
      <c r="K1237" s="948" t="s">
        <v>5025</v>
      </c>
      <c r="L1237" s="960">
        <v>274</v>
      </c>
      <c r="M1237" s="987">
        <v>360</v>
      </c>
      <c r="N1237" s="987">
        <v>0</v>
      </c>
      <c r="O1237" s="987">
        <f t="shared" si="325"/>
        <v>360</v>
      </c>
      <c r="P1237" s="987" t="s">
        <v>5783</v>
      </c>
      <c r="Q1237" s="987"/>
      <c r="R1237" s="987"/>
      <c r="S1237" s="987"/>
      <c r="T1237" s="987">
        <f t="shared" si="329"/>
        <v>360</v>
      </c>
      <c r="U1237" s="987"/>
      <c r="V1237" s="987"/>
      <c r="W1237" s="987"/>
      <c r="X1237" s="987"/>
      <c r="Y1237" s="987"/>
      <c r="Z1237" s="987">
        <f t="shared" si="326"/>
        <v>0</v>
      </c>
      <c r="AA1237" s="987"/>
      <c r="AB1237" s="987">
        <f t="shared" si="327"/>
        <v>0</v>
      </c>
      <c r="AC1237" s="987">
        <f t="shared" si="327"/>
        <v>0</v>
      </c>
      <c r="AD1237" s="987">
        <f t="shared" si="327"/>
        <v>0</v>
      </c>
      <c r="AE1237" s="987">
        <f t="shared" si="327"/>
        <v>0</v>
      </c>
      <c r="AF1237" s="987">
        <f t="shared" si="327"/>
        <v>0</v>
      </c>
      <c r="AG1237" s="987">
        <f t="shared" si="327"/>
        <v>0</v>
      </c>
      <c r="AH1237" s="987">
        <f t="shared" si="327"/>
        <v>0</v>
      </c>
      <c r="AI1237" s="987">
        <f t="shared" si="327"/>
        <v>0</v>
      </c>
      <c r="AJ1237" s="987">
        <f t="shared" si="327"/>
        <v>0</v>
      </c>
      <c r="AK1237" s="987">
        <f t="shared" si="327"/>
        <v>360</v>
      </c>
      <c r="AL1237" s="987">
        <f t="shared" si="328"/>
        <v>0</v>
      </c>
      <c r="AM1237" s="987">
        <f t="shared" si="328"/>
        <v>0</v>
      </c>
      <c r="AN1237" s="987">
        <f t="shared" si="328"/>
        <v>0</v>
      </c>
      <c r="AO1237" s="987">
        <f t="shared" si="328"/>
        <v>0</v>
      </c>
      <c r="AP1237" s="987">
        <f t="shared" si="328"/>
        <v>0</v>
      </c>
      <c r="AQ1237" s="987">
        <f t="shared" si="328"/>
        <v>0</v>
      </c>
      <c r="AR1237" s="987">
        <f t="shared" si="328"/>
        <v>0</v>
      </c>
    </row>
    <row r="1238" spans="2:44">
      <c r="B1238" s="948">
        <v>1140</v>
      </c>
      <c r="C1238" s="950" t="s">
        <v>3521</v>
      </c>
      <c r="D1238" s="951">
        <v>1196</v>
      </c>
      <c r="E1238" s="951" t="s">
        <v>3538</v>
      </c>
      <c r="F1238" s="948" t="s">
        <v>5796</v>
      </c>
      <c r="G1238" s="949">
        <v>45197</v>
      </c>
      <c r="H1238" s="948" t="s">
        <v>5797</v>
      </c>
      <c r="I1238" s="948" t="s">
        <v>5782</v>
      </c>
      <c r="J1238" s="948" t="s">
        <v>515</v>
      </c>
      <c r="K1238" s="948" t="s">
        <v>5025</v>
      </c>
      <c r="L1238" s="960">
        <v>274</v>
      </c>
      <c r="M1238" s="987">
        <v>360</v>
      </c>
      <c r="N1238" s="987">
        <v>0</v>
      </c>
      <c r="O1238" s="987">
        <f t="shared" si="325"/>
        <v>360</v>
      </c>
      <c r="P1238" s="987" t="s">
        <v>5783</v>
      </c>
      <c r="Q1238" s="987"/>
      <c r="R1238" s="987"/>
      <c r="S1238" s="987"/>
      <c r="T1238" s="987">
        <f t="shared" si="329"/>
        <v>360</v>
      </c>
      <c r="U1238" s="987"/>
      <c r="V1238" s="987"/>
      <c r="W1238" s="987"/>
      <c r="X1238" s="987"/>
      <c r="Y1238" s="987"/>
      <c r="Z1238" s="987">
        <f t="shared" si="326"/>
        <v>0</v>
      </c>
      <c r="AA1238" s="987"/>
      <c r="AB1238" s="987">
        <f t="shared" ref="AB1238:AK1247" si="330">IF(AB$6-$L1238=0,$M1238,0)</f>
        <v>0</v>
      </c>
      <c r="AC1238" s="987">
        <f t="shared" si="330"/>
        <v>0</v>
      </c>
      <c r="AD1238" s="987">
        <f t="shared" si="330"/>
        <v>0</v>
      </c>
      <c r="AE1238" s="987">
        <f t="shared" si="330"/>
        <v>0</v>
      </c>
      <c r="AF1238" s="987">
        <f t="shared" si="330"/>
        <v>0</v>
      </c>
      <c r="AG1238" s="987">
        <f t="shared" si="330"/>
        <v>0</v>
      </c>
      <c r="AH1238" s="987">
        <f t="shared" si="330"/>
        <v>0</v>
      </c>
      <c r="AI1238" s="987">
        <f t="shared" si="330"/>
        <v>0</v>
      </c>
      <c r="AJ1238" s="987">
        <f t="shared" si="330"/>
        <v>0</v>
      </c>
      <c r="AK1238" s="987">
        <f t="shared" si="330"/>
        <v>360</v>
      </c>
      <c r="AL1238" s="987">
        <f t="shared" ref="AL1238:AR1247" si="331">IF(AL$6-$L1238=0,$M1238,0)</f>
        <v>0</v>
      </c>
      <c r="AM1238" s="987">
        <f t="shared" si="331"/>
        <v>0</v>
      </c>
      <c r="AN1238" s="987">
        <f t="shared" si="331"/>
        <v>0</v>
      </c>
      <c r="AO1238" s="987">
        <f t="shared" si="331"/>
        <v>0</v>
      </c>
      <c r="AP1238" s="987">
        <f t="shared" si="331"/>
        <v>0</v>
      </c>
      <c r="AQ1238" s="987">
        <f t="shared" si="331"/>
        <v>0</v>
      </c>
      <c r="AR1238" s="987">
        <f t="shared" si="331"/>
        <v>0</v>
      </c>
    </row>
    <row r="1239" spans="2:44">
      <c r="B1239" s="948">
        <v>1141</v>
      </c>
      <c r="C1239" s="950" t="s">
        <v>3521</v>
      </c>
      <c r="D1239" s="951">
        <v>1197</v>
      </c>
      <c r="E1239" s="951" t="s">
        <v>3538</v>
      </c>
      <c r="F1239" s="948" t="s">
        <v>5798</v>
      </c>
      <c r="G1239" s="949">
        <v>45201</v>
      </c>
      <c r="H1239" s="948" t="s">
        <v>5799</v>
      </c>
      <c r="I1239" s="948" t="s">
        <v>5782</v>
      </c>
      <c r="J1239" s="948" t="s">
        <v>515</v>
      </c>
      <c r="K1239" s="948" t="s">
        <v>5025</v>
      </c>
      <c r="L1239" s="960">
        <v>274</v>
      </c>
      <c r="M1239" s="987">
        <v>360</v>
      </c>
      <c r="N1239" s="987">
        <v>0</v>
      </c>
      <c r="O1239" s="987">
        <f t="shared" si="325"/>
        <v>360</v>
      </c>
      <c r="P1239" s="987" t="s">
        <v>5783</v>
      </c>
      <c r="Q1239" s="987"/>
      <c r="R1239" s="987"/>
      <c r="S1239" s="987"/>
      <c r="T1239" s="987">
        <f t="shared" si="329"/>
        <v>360</v>
      </c>
      <c r="U1239" s="987"/>
      <c r="V1239" s="987"/>
      <c r="W1239" s="987"/>
      <c r="X1239" s="987"/>
      <c r="Y1239" s="987"/>
      <c r="Z1239" s="987">
        <f t="shared" si="326"/>
        <v>0</v>
      </c>
      <c r="AA1239" s="987"/>
      <c r="AB1239" s="987">
        <f t="shared" si="330"/>
        <v>0</v>
      </c>
      <c r="AC1239" s="987">
        <f t="shared" si="330"/>
        <v>0</v>
      </c>
      <c r="AD1239" s="987">
        <f t="shared" si="330"/>
        <v>0</v>
      </c>
      <c r="AE1239" s="987">
        <f t="shared" si="330"/>
        <v>0</v>
      </c>
      <c r="AF1239" s="987">
        <f t="shared" si="330"/>
        <v>0</v>
      </c>
      <c r="AG1239" s="987">
        <f t="shared" si="330"/>
        <v>0</v>
      </c>
      <c r="AH1239" s="987">
        <f t="shared" si="330"/>
        <v>0</v>
      </c>
      <c r="AI1239" s="987">
        <f t="shared" si="330"/>
        <v>0</v>
      </c>
      <c r="AJ1239" s="987">
        <f t="shared" si="330"/>
        <v>0</v>
      </c>
      <c r="AK1239" s="987">
        <f t="shared" si="330"/>
        <v>360</v>
      </c>
      <c r="AL1239" s="987">
        <f t="shared" si="331"/>
        <v>0</v>
      </c>
      <c r="AM1239" s="987">
        <f t="shared" si="331"/>
        <v>0</v>
      </c>
      <c r="AN1239" s="987">
        <f t="shared" si="331"/>
        <v>0</v>
      </c>
      <c r="AO1239" s="987">
        <f t="shared" si="331"/>
        <v>0</v>
      </c>
      <c r="AP1239" s="987">
        <f t="shared" si="331"/>
        <v>0</v>
      </c>
      <c r="AQ1239" s="987">
        <f t="shared" si="331"/>
        <v>0</v>
      </c>
      <c r="AR1239" s="987">
        <f t="shared" si="331"/>
        <v>0</v>
      </c>
    </row>
    <row r="1240" spans="2:44">
      <c r="B1240" s="948">
        <v>1142</v>
      </c>
      <c r="C1240" s="950" t="s">
        <v>3521</v>
      </c>
      <c r="D1240" s="951">
        <v>1198</v>
      </c>
      <c r="E1240" s="951" t="s">
        <v>3538</v>
      </c>
      <c r="F1240" s="948" t="s">
        <v>5800</v>
      </c>
      <c r="G1240" s="949">
        <v>45210</v>
      </c>
      <c r="H1240" s="948" t="s">
        <v>5801</v>
      </c>
      <c r="I1240" s="948" t="s">
        <v>5782</v>
      </c>
      <c r="J1240" s="948" t="s">
        <v>515</v>
      </c>
      <c r="K1240" s="948" t="s">
        <v>5025</v>
      </c>
      <c r="L1240" s="960">
        <v>274</v>
      </c>
      <c r="M1240" s="987">
        <v>400</v>
      </c>
      <c r="N1240" s="987">
        <v>0</v>
      </c>
      <c r="O1240" s="987">
        <f t="shared" si="325"/>
        <v>400</v>
      </c>
      <c r="P1240" s="987" t="s">
        <v>5783</v>
      </c>
      <c r="Q1240" s="987"/>
      <c r="R1240" s="987"/>
      <c r="S1240" s="987"/>
      <c r="T1240" s="987">
        <f t="shared" si="329"/>
        <v>400</v>
      </c>
      <c r="U1240" s="987"/>
      <c r="V1240" s="987"/>
      <c r="W1240" s="987"/>
      <c r="X1240" s="987"/>
      <c r="Y1240" s="987"/>
      <c r="Z1240" s="987">
        <f t="shared" si="326"/>
        <v>0</v>
      </c>
      <c r="AA1240" s="987"/>
      <c r="AB1240" s="987">
        <f t="shared" si="330"/>
        <v>0</v>
      </c>
      <c r="AC1240" s="987">
        <f t="shared" si="330"/>
        <v>0</v>
      </c>
      <c r="AD1240" s="987">
        <f t="shared" si="330"/>
        <v>0</v>
      </c>
      <c r="AE1240" s="987">
        <f t="shared" si="330"/>
        <v>0</v>
      </c>
      <c r="AF1240" s="987">
        <f t="shared" si="330"/>
        <v>0</v>
      </c>
      <c r="AG1240" s="987">
        <f t="shared" si="330"/>
        <v>0</v>
      </c>
      <c r="AH1240" s="987">
        <f t="shared" si="330"/>
        <v>0</v>
      </c>
      <c r="AI1240" s="987">
        <f t="shared" si="330"/>
        <v>0</v>
      </c>
      <c r="AJ1240" s="987">
        <f t="shared" si="330"/>
        <v>0</v>
      </c>
      <c r="AK1240" s="987">
        <f t="shared" si="330"/>
        <v>400</v>
      </c>
      <c r="AL1240" s="987">
        <f t="shared" si="331"/>
        <v>0</v>
      </c>
      <c r="AM1240" s="987">
        <f t="shared" si="331"/>
        <v>0</v>
      </c>
      <c r="AN1240" s="987">
        <f t="shared" si="331"/>
        <v>0</v>
      </c>
      <c r="AO1240" s="987">
        <f t="shared" si="331"/>
        <v>0</v>
      </c>
      <c r="AP1240" s="987">
        <f t="shared" si="331"/>
        <v>0</v>
      </c>
      <c r="AQ1240" s="987">
        <f t="shared" si="331"/>
        <v>0</v>
      </c>
      <c r="AR1240" s="987">
        <f t="shared" si="331"/>
        <v>0</v>
      </c>
    </row>
    <row r="1241" spans="2:44">
      <c r="B1241" s="948">
        <v>1143</v>
      </c>
      <c r="C1241" s="950" t="s">
        <v>3521</v>
      </c>
      <c r="D1241" s="951">
        <v>1199</v>
      </c>
      <c r="E1241" s="951" t="s">
        <v>3538</v>
      </c>
      <c r="F1241" s="948" t="s">
        <v>5802</v>
      </c>
      <c r="G1241" s="949">
        <v>45219</v>
      </c>
      <c r="H1241" s="948" t="s">
        <v>5803</v>
      </c>
      <c r="I1241" s="948" t="s">
        <v>5782</v>
      </c>
      <c r="J1241" s="948" t="s">
        <v>515</v>
      </c>
      <c r="K1241" s="948" t="s">
        <v>5025</v>
      </c>
      <c r="L1241" s="960">
        <v>274</v>
      </c>
      <c r="M1241" s="987">
        <v>320</v>
      </c>
      <c r="N1241" s="987">
        <v>0</v>
      </c>
      <c r="O1241" s="987">
        <f t="shared" si="325"/>
        <v>320</v>
      </c>
      <c r="P1241" s="987" t="s">
        <v>5783</v>
      </c>
      <c r="Q1241" s="987"/>
      <c r="R1241" s="987"/>
      <c r="S1241" s="987"/>
      <c r="T1241" s="987">
        <f t="shared" si="329"/>
        <v>320</v>
      </c>
      <c r="U1241" s="987"/>
      <c r="V1241" s="987"/>
      <c r="W1241" s="987"/>
      <c r="X1241" s="987"/>
      <c r="Y1241" s="987"/>
      <c r="Z1241" s="987">
        <f t="shared" si="326"/>
        <v>0</v>
      </c>
      <c r="AA1241" s="987"/>
      <c r="AB1241" s="987">
        <f t="shared" si="330"/>
        <v>0</v>
      </c>
      <c r="AC1241" s="987">
        <f t="shared" si="330"/>
        <v>0</v>
      </c>
      <c r="AD1241" s="987">
        <f t="shared" si="330"/>
        <v>0</v>
      </c>
      <c r="AE1241" s="987">
        <f t="shared" si="330"/>
        <v>0</v>
      </c>
      <c r="AF1241" s="987">
        <f t="shared" si="330"/>
        <v>0</v>
      </c>
      <c r="AG1241" s="987">
        <f t="shared" si="330"/>
        <v>0</v>
      </c>
      <c r="AH1241" s="987">
        <f t="shared" si="330"/>
        <v>0</v>
      </c>
      <c r="AI1241" s="987">
        <f t="shared" si="330"/>
        <v>0</v>
      </c>
      <c r="AJ1241" s="987">
        <f t="shared" si="330"/>
        <v>0</v>
      </c>
      <c r="AK1241" s="987">
        <f t="shared" si="330"/>
        <v>320</v>
      </c>
      <c r="AL1241" s="987">
        <f t="shared" si="331"/>
        <v>0</v>
      </c>
      <c r="AM1241" s="987">
        <f t="shared" si="331"/>
        <v>0</v>
      </c>
      <c r="AN1241" s="987">
        <f t="shared" si="331"/>
        <v>0</v>
      </c>
      <c r="AO1241" s="987">
        <f t="shared" si="331"/>
        <v>0</v>
      </c>
      <c r="AP1241" s="987">
        <f t="shared" si="331"/>
        <v>0</v>
      </c>
      <c r="AQ1241" s="987">
        <f t="shared" si="331"/>
        <v>0</v>
      </c>
      <c r="AR1241" s="987">
        <f t="shared" si="331"/>
        <v>0</v>
      </c>
    </row>
    <row r="1242" spans="2:44">
      <c r="B1242" s="948">
        <v>1144</v>
      </c>
      <c r="C1242" s="950" t="s">
        <v>3521</v>
      </c>
      <c r="D1242" s="951">
        <v>1200</v>
      </c>
      <c r="E1242" s="951" t="s">
        <v>3538</v>
      </c>
      <c r="F1242" s="948" t="s">
        <v>5804</v>
      </c>
      <c r="G1242" s="949">
        <v>45226</v>
      </c>
      <c r="H1242" s="948" t="s">
        <v>5805</v>
      </c>
      <c r="I1242" s="948" t="s">
        <v>5782</v>
      </c>
      <c r="J1242" s="948" t="s">
        <v>515</v>
      </c>
      <c r="K1242" s="948" t="s">
        <v>5025</v>
      </c>
      <c r="L1242" s="960">
        <v>274</v>
      </c>
      <c r="M1242" s="987">
        <v>700</v>
      </c>
      <c r="N1242" s="987">
        <v>0</v>
      </c>
      <c r="O1242" s="987">
        <f t="shared" si="325"/>
        <v>700</v>
      </c>
      <c r="P1242" s="987" t="s">
        <v>5783</v>
      </c>
      <c r="Q1242" s="987"/>
      <c r="R1242" s="987"/>
      <c r="S1242" s="987"/>
      <c r="T1242" s="987">
        <f t="shared" si="329"/>
        <v>700</v>
      </c>
      <c r="U1242" s="987"/>
      <c r="V1242" s="987"/>
      <c r="W1242" s="987"/>
      <c r="X1242" s="987"/>
      <c r="Y1242" s="987"/>
      <c r="Z1242" s="987">
        <f t="shared" si="326"/>
        <v>0</v>
      </c>
      <c r="AA1242" s="987"/>
      <c r="AB1242" s="987">
        <f t="shared" si="330"/>
        <v>0</v>
      </c>
      <c r="AC1242" s="987">
        <f t="shared" si="330"/>
        <v>0</v>
      </c>
      <c r="AD1242" s="987">
        <f t="shared" si="330"/>
        <v>0</v>
      </c>
      <c r="AE1242" s="987">
        <f t="shared" si="330"/>
        <v>0</v>
      </c>
      <c r="AF1242" s="987">
        <f t="shared" si="330"/>
        <v>0</v>
      </c>
      <c r="AG1242" s="987">
        <f t="shared" si="330"/>
        <v>0</v>
      </c>
      <c r="AH1242" s="987">
        <f t="shared" si="330"/>
        <v>0</v>
      </c>
      <c r="AI1242" s="987">
        <f t="shared" si="330"/>
        <v>0</v>
      </c>
      <c r="AJ1242" s="987">
        <f t="shared" si="330"/>
        <v>0</v>
      </c>
      <c r="AK1242" s="987">
        <f t="shared" si="330"/>
        <v>700</v>
      </c>
      <c r="AL1242" s="987">
        <f t="shared" si="331"/>
        <v>0</v>
      </c>
      <c r="AM1242" s="987">
        <f t="shared" si="331"/>
        <v>0</v>
      </c>
      <c r="AN1242" s="987">
        <f t="shared" si="331"/>
        <v>0</v>
      </c>
      <c r="AO1242" s="987">
        <f t="shared" si="331"/>
        <v>0</v>
      </c>
      <c r="AP1242" s="987">
        <f t="shared" si="331"/>
        <v>0</v>
      </c>
      <c r="AQ1242" s="987">
        <f t="shared" si="331"/>
        <v>0</v>
      </c>
      <c r="AR1242" s="987">
        <f t="shared" si="331"/>
        <v>0</v>
      </c>
    </row>
    <row r="1243" spans="2:44">
      <c r="B1243" s="948">
        <v>1145</v>
      </c>
      <c r="C1243" s="950" t="s">
        <v>3521</v>
      </c>
      <c r="D1243" s="951">
        <v>1201</v>
      </c>
      <c r="E1243" s="951" t="s">
        <v>3538</v>
      </c>
      <c r="F1243" s="948" t="s">
        <v>5806</v>
      </c>
      <c r="G1243" s="949">
        <v>45194</v>
      </c>
      <c r="H1243" s="948" t="s">
        <v>5807</v>
      </c>
      <c r="I1243" s="948" t="s">
        <v>5782</v>
      </c>
      <c r="J1243" s="948" t="s">
        <v>515</v>
      </c>
      <c r="K1243" s="948" t="s">
        <v>5025</v>
      </c>
      <c r="L1243" s="960">
        <v>274</v>
      </c>
      <c r="M1243" s="987">
        <v>355</v>
      </c>
      <c r="N1243" s="987">
        <v>0</v>
      </c>
      <c r="O1243" s="987">
        <f t="shared" si="325"/>
        <v>355</v>
      </c>
      <c r="P1243" s="987" t="s">
        <v>5783</v>
      </c>
      <c r="Q1243" s="987"/>
      <c r="R1243" s="987"/>
      <c r="S1243" s="987"/>
      <c r="T1243" s="987">
        <f t="shared" si="329"/>
        <v>355</v>
      </c>
      <c r="U1243" s="987"/>
      <c r="V1243" s="987"/>
      <c r="W1243" s="987"/>
      <c r="X1243" s="987"/>
      <c r="Y1243" s="987"/>
      <c r="Z1243" s="987">
        <f t="shared" si="326"/>
        <v>0</v>
      </c>
      <c r="AA1243" s="987"/>
      <c r="AB1243" s="987">
        <f t="shared" si="330"/>
        <v>0</v>
      </c>
      <c r="AC1243" s="987">
        <f t="shared" si="330"/>
        <v>0</v>
      </c>
      <c r="AD1243" s="987">
        <f t="shared" si="330"/>
        <v>0</v>
      </c>
      <c r="AE1243" s="987">
        <f t="shared" si="330"/>
        <v>0</v>
      </c>
      <c r="AF1243" s="987">
        <f t="shared" si="330"/>
        <v>0</v>
      </c>
      <c r="AG1243" s="987">
        <f t="shared" si="330"/>
        <v>0</v>
      </c>
      <c r="AH1243" s="987">
        <f t="shared" si="330"/>
        <v>0</v>
      </c>
      <c r="AI1243" s="987">
        <f t="shared" si="330"/>
        <v>0</v>
      </c>
      <c r="AJ1243" s="987">
        <f t="shared" si="330"/>
        <v>0</v>
      </c>
      <c r="AK1243" s="987">
        <f t="shared" si="330"/>
        <v>355</v>
      </c>
      <c r="AL1243" s="987">
        <f t="shared" si="331"/>
        <v>0</v>
      </c>
      <c r="AM1243" s="987">
        <f t="shared" si="331"/>
        <v>0</v>
      </c>
      <c r="AN1243" s="987">
        <f t="shared" si="331"/>
        <v>0</v>
      </c>
      <c r="AO1243" s="987">
        <f t="shared" si="331"/>
        <v>0</v>
      </c>
      <c r="AP1243" s="987">
        <f t="shared" si="331"/>
        <v>0</v>
      </c>
      <c r="AQ1243" s="987">
        <f t="shared" si="331"/>
        <v>0</v>
      </c>
      <c r="AR1243" s="987">
        <f t="shared" si="331"/>
        <v>0</v>
      </c>
    </row>
    <row r="1244" spans="2:44">
      <c r="B1244" s="948">
        <v>129</v>
      </c>
      <c r="C1244" s="950" t="s">
        <v>3518</v>
      </c>
      <c r="D1244" s="951">
        <v>151</v>
      </c>
      <c r="E1244" s="951" t="s">
        <v>3538</v>
      </c>
      <c r="F1244" s="948" t="s">
        <v>5808</v>
      </c>
      <c r="G1244" s="949">
        <v>44957</v>
      </c>
      <c r="H1244" s="948" t="s">
        <v>5809</v>
      </c>
      <c r="I1244" s="948" t="s">
        <v>5810</v>
      </c>
      <c r="J1244" s="948" t="s">
        <v>491</v>
      </c>
      <c r="K1244" s="948" t="s">
        <v>3557</v>
      </c>
      <c r="L1244" s="960">
        <v>54</v>
      </c>
      <c r="M1244" s="987">
        <v>3573.1400000000003</v>
      </c>
      <c r="N1244" s="987">
        <v>0</v>
      </c>
      <c r="O1244" s="987">
        <f t="shared" si="325"/>
        <v>3573.1400000000003</v>
      </c>
      <c r="P1244" s="987" t="s">
        <v>3416</v>
      </c>
      <c r="Q1244" s="987"/>
      <c r="R1244" s="987"/>
      <c r="S1244" s="987"/>
      <c r="T1244" s="987"/>
      <c r="U1244" s="987"/>
      <c r="V1244" s="987"/>
      <c r="W1244" s="987">
        <v>3000</v>
      </c>
      <c r="X1244" s="987">
        <f>O1244-W1244</f>
        <v>573.14000000000033</v>
      </c>
      <c r="Y1244" s="987"/>
      <c r="Z1244" s="987">
        <f t="shared" si="326"/>
        <v>0</v>
      </c>
      <c r="AA1244" s="987"/>
      <c r="AB1244" s="987">
        <f t="shared" si="330"/>
        <v>3573.1400000000003</v>
      </c>
      <c r="AC1244" s="987">
        <f t="shared" si="330"/>
        <v>0</v>
      </c>
      <c r="AD1244" s="987">
        <f t="shared" si="330"/>
        <v>0</v>
      </c>
      <c r="AE1244" s="987">
        <f t="shared" si="330"/>
        <v>0</v>
      </c>
      <c r="AF1244" s="987">
        <f t="shared" si="330"/>
        <v>0</v>
      </c>
      <c r="AG1244" s="987">
        <f t="shared" si="330"/>
        <v>0</v>
      </c>
      <c r="AH1244" s="987">
        <f t="shared" si="330"/>
        <v>0</v>
      </c>
      <c r="AI1244" s="987">
        <f t="shared" si="330"/>
        <v>0</v>
      </c>
      <c r="AJ1244" s="987">
        <f t="shared" si="330"/>
        <v>0</v>
      </c>
      <c r="AK1244" s="987">
        <f t="shared" si="330"/>
        <v>0</v>
      </c>
      <c r="AL1244" s="987">
        <f t="shared" si="331"/>
        <v>0</v>
      </c>
      <c r="AM1244" s="987">
        <f t="shared" si="331"/>
        <v>0</v>
      </c>
      <c r="AN1244" s="987">
        <f t="shared" si="331"/>
        <v>0</v>
      </c>
      <c r="AO1244" s="987">
        <f t="shared" si="331"/>
        <v>0</v>
      </c>
      <c r="AP1244" s="987">
        <f t="shared" si="331"/>
        <v>0</v>
      </c>
      <c r="AQ1244" s="987">
        <f t="shared" si="331"/>
        <v>0</v>
      </c>
      <c r="AR1244" s="987">
        <f t="shared" si="331"/>
        <v>0</v>
      </c>
    </row>
    <row r="1245" spans="2:44">
      <c r="B1245" s="948">
        <v>130</v>
      </c>
      <c r="C1245" s="950" t="s">
        <v>3518</v>
      </c>
      <c r="D1245" s="951">
        <v>152</v>
      </c>
      <c r="E1245" s="951" t="s">
        <v>3538</v>
      </c>
      <c r="F1245" s="948" t="s">
        <v>5811</v>
      </c>
      <c r="G1245" s="949">
        <v>44927</v>
      </c>
      <c r="H1245" s="948" t="s">
        <v>5812</v>
      </c>
      <c r="I1245" s="948" t="s">
        <v>5810</v>
      </c>
      <c r="J1245" s="948" t="s">
        <v>491</v>
      </c>
      <c r="K1245" s="948" t="s">
        <v>3557</v>
      </c>
      <c r="L1245" s="960">
        <v>54</v>
      </c>
      <c r="M1245" s="987">
        <v>5162.37</v>
      </c>
      <c r="N1245" s="987">
        <v>0</v>
      </c>
      <c r="O1245" s="987">
        <f t="shared" si="325"/>
        <v>5162.37</v>
      </c>
      <c r="P1245" s="987"/>
      <c r="Q1245" s="987"/>
      <c r="R1245" s="987"/>
      <c r="S1245" s="987"/>
      <c r="T1245" s="987"/>
      <c r="U1245" s="987"/>
      <c r="V1245" s="987">
        <f>O1245</f>
        <v>5162.37</v>
      </c>
      <c r="W1245" s="987"/>
      <c r="X1245" s="987"/>
      <c r="Y1245" s="987"/>
      <c r="Z1245" s="987">
        <f t="shared" si="326"/>
        <v>0</v>
      </c>
      <c r="AA1245" s="987"/>
      <c r="AB1245" s="987">
        <f t="shared" si="330"/>
        <v>5162.37</v>
      </c>
      <c r="AC1245" s="987">
        <f t="shared" si="330"/>
        <v>0</v>
      </c>
      <c r="AD1245" s="987">
        <f t="shared" si="330"/>
        <v>0</v>
      </c>
      <c r="AE1245" s="987">
        <f t="shared" si="330"/>
        <v>0</v>
      </c>
      <c r="AF1245" s="987">
        <f t="shared" si="330"/>
        <v>0</v>
      </c>
      <c r="AG1245" s="987">
        <f t="shared" si="330"/>
        <v>0</v>
      </c>
      <c r="AH1245" s="987">
        <f t="shared" si="330"/>
        <v>0</v>
      </c>
      <c r="AI1245" s="987">
        <f t="shared" si="330"/>
        <v>0</v>
      </c>
      <c r="AJ1245" s="987">
        <f t="shared" si="330"/>
        <v>0</v>
      </c>
      <c r="AK1245" s="987">
        <f t="shared" si="330"/>
        <v>0</v>
      </c>
      <c r="AL1245" s="987">
        <f t="shared" si="331"/>
        <v>0</v>
      </c>
      <c r="AM1245" s="987">
        <f t="shared" si="331"/>
        <v>0</v>
      </c>
      <c r="AN1245" s="987">
        <f t="shared" si="331"/>
        <v>0</v>
      </c>
      <c r="AO1245" s="987">
        <f t="shared" si="331"/>
        <v>0</v>
      </c>
      <c r="AP1245" s="987">
        <f t="shared" si="331"/>
        <v>0</v>
      </c>
      <c r="AQ1245" s="987">
        <f t="shared" si="331"/>
        <v>0</v>
      </c>
      <c r="AR1245" s="987">
        <f t="shared" si="331"/>
        <v>0</v>
      </c>
    </row>
    <row r="1246" spans="2:44">
      <c r="B1246" s="948">
        <v>131</v>
      </c>
      <c r="C1246" s="950" t="s">
        <v>3518</v>
      </c>
      <c r="D1246" s="951">
        <v>153</v>
      </c>
      <c r="E1246" s="951" t="s">
        <v>3538</v>
      </c>
      <c r="F1246" s="948" t="s">
        <v>5813</v>
      </c>
      <c r="G1246" s="949">
        <v>44984</v>
      </c>
      <c r="H1246" s="948" t="s">
        <v>5814</v>
      </c>
      <c r="I1246" s="948" t="s">
        <v>5810</v>
      </c>
      <c r="J1246" s="948" t="s">
        <v>491</v>
      </c>
      <c r="K1246" s="948" t="s">
        <v>3557</v>
      </c>
      <c r="L1246" s="960">
        <v>54</v>
      </c>
      <c r="M1246" s="987">
        <v>5742.0300000000007</v>
      </c>
      <c r="N1246" s="987">
        <v>0</v>
      </c>
      <c r="O1246" s="987">
        <f t="shared" si="325"/>
        <v>5742.0300000000007</v>
      </c>
      <c r="P1246" s="987"/>
      <c r="Q1246" s="987"/>
      <c r="R1246" s="987"/>
      <c r="S1246" s="987"/>
      <c r="T1246" s="987"/>
      <c r="U1246" s="987"/>
      <c r="V1246" s="987">
        <f>O1246</f>
        <v>5742.0300000000007</v>
      </c>
      <c r="W1246" s="987"/>
      <c r="X1246" s="987"/>
      <c r="Y1246" s="987"/>
      <c r="Z1246" s="987">
        <f t="shared" si="326"/>
        <v>0</v>
      </c>
      <c r="AA1246" s="987"/>
      <c r="AB1246" s="987">
        <f t="shared" si="330"/>
        <v>5742.0300000000007</v>
      </c>
      <c r="AC1246" s="987">
        <f t="shared" si="330"/>
        <v>0</v>
      </c>
      <c r="AD1246" s="987">
        <f t="shared" si="330"/>
        <v>0</v>
      </c>
      <c r="AE1246" s="987">
        <f t="shared" si="330"/>
        <v>0</v>
      </c>
      <c r="AF1246" s="987">
        <f t="shared" si="330"/>
        <v>0</v>
      </c>
      <c r="AG1246" s="987">
        <f t="shared" si="330"/>
        <v>0</v>
      </c>
      <c r="AH1246" s="987">
        <f t="shared" si="330"/>
        <v>0</v>
      </c>
      <c r="AI1246" s="987">
        <f t="shared" si="330"/>
        <v>0</v>
      </c>
      <c r="AJ1246" s="987">
        <f t="shared" si="330"/>
        <v>0</v>
      </c>
      <c r="AK1246" s="987">
        <f t="shared" si="330"/>
        <v>0</v>
      </c>
      <c r="AL1246" s="987">
        <f t="shared" si="331"/>
        <v>0</v>
      </c>
      <c r="AM1246" s="987">
        <f t="shared" si="331"/>
        <v>0</v>
      </c>
      <c r="AN1246" s="987">
        <f t="shared" si="331"/>
        <v>0</v>
      </c>
      <c r="AO1246" s="987">
        <f t="shared" si="331"/>
        <v>0</v>
      </c>
      <c r="AP1246" s="987">
        <f t="shared" si="331"/>
        <v>0</v>
      </c>
      <c r="AQ1246" s="987">
        <f t="shared" si="331"/>
        <v>0</v>
      </c>
      <c r="AR1246" s="987">
        <f t="shared" si="331"/>
        <v>0</v>
      </c>
    </row>
    <row r="1247" spans="2:44">
      <c r="B1247" s="948">
        <v>427</v>
      </c>
      <c r="C1247" s="950" t="s">
        <v>3520</v>
      </c>
      <c r="D1247" s="951">
        <v>457</v>
      </c>
      <c r="E1247" s="951" t="s">
        <v>3538</v>
      </c>
      <c r="F1247" s="948" t="s">
        <v>5815</v>
      </c>
      <c r="G1247" s="949">
        <v>45016</v>
      </c>
      <c r="H1247" s="948" t="s">
        <v>5816</v>
      </c>
      <c r="I1247" s="948" t="s">
        <v>5810</v>
      </c>
      <c r="J1247" s="948" t="s">
        <v>491</v>
      </c>
      <c r="K1247" s="948" t="s">
        <v>3557</v>
      </c>
      <c r="L1247" s="960">
        <v>54</v>
      </c>
      <c r="M1247" s="987">
        <v>5482.11</v>
      </c>
      <c r="N1247" s="987">
        <v>0</v>
      </c>
      <c r="O1247" s="987">
        <f t="shared" si="325"/>
        <v>5482.11</v>
      </c>
      <c r="P1247" s="987"/>
      <c r="Q1247" s="987"/>
      <c r="R1247" s="987"/>
      <c r="S1247" s="987"/>
      <c r="T1247" s="987"/>
      <c r="U1247" s="987"/>
      <c r="V1247" s="987">
        <f>O1247</f>
        <v>5482.11</v>
      </c>
      <c r="W1247" s="987"/>
      <c r="X1247" s="987"/>
      <c r="Y1247" s="987"/>
      <c r="Z1247" s="987">
        <f t="shared" si="326"/>
        <v>0</v>
      </c>
      <c r="AA1247" s="987"/>
      <c r="AB1247" s="987">
        <f t="shared" si="330"/>
        <v>5482.11</v>
      </c>
      <c r="AC1247" s="987">
        <f t="shared" si="330"/>
        <v>0</v>
      </c>
      <c r="AD1247" s="987">
        <f t="shared" si="330"/>
        <v>0</v>
      </c>
      <c r="AE1247" s="987">
        <f t="shared" si="330"/>
        <v>0</v>
      </c>
      <c r="AF1247" s="987">
        <f t="shared" si="330"/>
        <v>0</v>
      </c>
      <c r="AG1247" s="987">
        <f t="shared" si="330"/>
        <v>0</v>
      </c>
      <c r="AH1247" s="987">
        <f t="shared" si="330"/>
        <v>0</v>
      </c>
      <c r="AI1247" s="987">
        <f t="shared" si="330"/>
        <v>0</v>
      </c>
      <c r="AJ1247" s="987">
        <f t="shared" si="330"/>
        <v>0</v>
      </c>
      <c r="AK1247" s="987">
        <f t="shared" si="330"/>
        <v>0</v>
      </c>
      <c r="AL1247" s="987">
        <f t="shared" si="331"/>
        <v>0</v>
      </c>
      <c r="AM1247" s="987">
        <f t="shared" si="331"/>
        <v>0</v>
      </c>
      <c r="AN1247" s="987">
        <f t="shared" si="331"/>
        <v>0</v>
      </c>
      <c r="AO1247" s="987">
        <f t="shared" si="331"/>
        <v>0</v>
      </c>
      <c r="AP1247" s="987">
        <f t="shared" si="331"/>
        <v>0</v>
      </c>
      <c r="AQ1247" s="987">
        <f t="shared" si="331"/>
        <v>0</v>
      </c>
      <c r="AR1247" s="987">
        <f t="shared" si="331"/>
        <v>0</v>
      </c>
    </row>
    <row r="1248" spans="2:44">
      <c r="B1248" s="948">
        <v>448</v>
      </c>
      <c r="C1248" s="950" t="s">
        <v>3520</v>
      </c>
      <c r="D1248" s="951">
        <v>479</v>
      </c>
      <c r="E1248" s="951" t="s">
        <v>3538</v>
      </c>
      <c r="F1248" s="948" t="s">
        <v>5817</v>
      </c>
      <c r="G1248" s="949">
        <v>45050</v>
      </c>
      <c r="H1248" s="948" t="s">
        <v>3540</v>
      </c>
      <c r="I1248" s="948" t="s">
        <v>5810</v>
      </c>
      <c r="J1248" s="948" t="s">
        <v>491</v>
      </c>
      <c r="K1248" s="948" t="s">
        <v>3557</v>
      </c>
      <c r="L1248" s="960">
        <v>54</v>
      </c>
      <c r="M1248" s="987">
        <v>5030.16</v>
      </c>
      <c r="N1248" s="987">
        <v>0</v>
      </c>
      <c r="O1248" s="987">
        <f t="shared" si="325"/>
        <v>5030.16</v>
      </c>
      <c r="P1248" s="987"/>
      <c r="Q1248" s="987"/>
      <c r="R1248" s="987"/>
      <c r="S1248" s="987"/>
      <c r="T1248" s="987"/>
      <c r="U1248" s="987"/>
      <c r="V1248" s="987">
        <f>O1248</f>
        <v>5030.16</v>
      </c>
      <c r="W1248" s="987"/>
      <c r="X1248" s="987"/>
      <c r="Y1248" s="987"/>
      <c r="Z1248" s="987">
        <f t="shared" si="326"/>
        <v>0</v>
      </c>
      <c r="AA1248" s="987"/>
      <c r="AB1248" s="987">
        <f t="shared" ref="AB1248:AK1257" si="332">IF(AB$6-$L1248=0,$M1248,0)</f>
        <v>5030.16</v>
      </c>
      <c r="AC1248" s="987">
        <f t="shared" si="332"/>
        <v>0</v>
      </c>
      <c r="AD1248" s="987">
        <f t="shared" si="332"/>
        <v>0</v>
      </c>
      <c r="AE1248" s="987">
        <f t="shared" si="332"/>
        <v>0</v>
      </c>
      <c r="AF1248" s="987">
        <f t="shared" si="332"/>
        <v>0</v>
      </c>
      <c r="AG1248" s="987">
        <f t="shared" si="332"/>
        <v>0</v>
      </c>
      <c r="AH1248" s="987">
        <f t="shared" si="332"/>
        <v>0</v>
      </c>
      <c r="AI1248" s="987">
        <f t="shared" si="332"/>
        <v>0</v>
      </c>
      <c r="AJ1248" s="987">
        <f t="shared" si="332"/>
        <v>0</v>
      </c>
      <c r="AK1248" s="987">
        <f t="shared" si="332"/>
        <v>0</v>
      </c>
      <c r="AL1248" s="987">
        <f t="shared" ref="AL1248:AR1257" si="333">IF(AL$6-$L1248=0,$M1248,0)</f>
        <v>0</v>
      </c>
      <c r="AM1248" s="987">
        <f t="shared" si="333"/>
        <v>0</v>
      </c>
      <c r="AN1248" s="987">
        <f t="shared" si="333"/>
        <v>0</v>
      </c>
      <c r="AO1248" s="987">
        <f t="shared" si="333"/>
        <v>0</v>
      </c>
      <c r="AP1248" s="987">
        <f t="shared" si="333"/>
        <v>0</v>
      </c>
      <c r="AQ1248" s="987">
        <f t="shared" si="333"/>
        <v>0</v>
      </c>
      <c r="AR1248" s="987">
        <f t="shared" si="333"/>
        <v>0</v>
      </c>
    </row>
    <row r="1249" spans="2:44">
      <c r="B1249" s="948">
        <v>584</v>
      </c>
      <c r="C1249" s="950" t="s">
        <v>3522</v>
      </c>
      <c r="D1249" s="951">
        <v>618</v>
      </c>
      <c r="E1249" s="951" t="s">
        <v>3538</v>
      </c>
      <c r="F1249" s="948" t="s">
        <v>5818</v>
      </c>
      <c r="G1249" s="949">
        <v>45163</v>
      </c>
      <c r="H1249" s="948" t="s">
        <v>5819</v>
      </c>
      <c r="I1249" s="948" t="s">
        <v>5810</v>
      </c>
      <c r="J1249" s="948" t="s">
        <v>491</v>
      </c>
      <c r="K1249" s="948" t="s">
        <v>3557</v>
      </c>
      <c r="L1249" s="960">
        <v>54</v>
      </c>
      <c r="M1249" s="987">
        <v>621.03</v>
      </c>
      <c r="N1249" s="987">
        <v>124.21</v>
      </c>
      <c r="O1249" s="987">
        <f t="shared" si="325"/>
        <v>745.24</v>
      </c>
      <c r="P1249" s="987"/>
      <c r="Q1249" s="987"/>
      <c r="R1249" s="987"/>
      <c r="S1249" s="987"/>
      <c r="T1249" s="987"/>
      <c r="U1249" s="987"/>
      <c r="V1249" s="987">
        <f>O1249</f>
        <v>745.24</v>
      </c>
      <c r="W1249" s="987"/>
      <c r="X1249" s="987"/>
      <c r="Y1249" s="987"/>
      <c r="Z1249" s="987">
        <f t="shared" si="326"/>
        <v>0</v>
      </c>
      <c r="AA1249" s="987"/>
      <c r="AB1249" s="987">
        <f t="shared" si="332"/>
        <v>621.03</v>
      </c>
      <c r="AC1249" s="987">
        <f t="shared" si="332"/>
        <v>0</v>
      </c>
      <c r="AD1249" s="987">
        <f t="shared" si="332"/>
        <v>0</v>
      </c>
      <c r="AE1249" s="987">
        <f t="shared" si="332"/>
        <v>0</v>
      </c>
      <c r="AF1249" s="987">
        <f t="shared" si="332"/>
        <v>0</v>
      </c>
      <c r="AG1249" s="987">
        <f t="shared" si="332"/>
        <v>0</v>
      </c>
      <c r="AH1249" s="987">
        <f t="shared" si="332"/>
        <v>0</v>
      </c>
      <c r="AI1249" s="987">
        <f t="shared" si="332"/>
        <v>0</v>
      </c>
      <c r="AJ1249" s="987">
        <f t="shared" si="332"/>
        <v>0</v>
      </c>
      <c r="AK1249" s="987">
        <f t="shared" si="332"/>
        <v>0</v>
      </c>
      <c r="AL1249" s="987">
        <f t="shared" si="333"/>
        <v>0</v>
      </c>
      <c r="AM1249" s="987">
        <f t="shared" si="333"/>
        <v>0</v>
      </c>
      <c r="AN1249" s="987">
        <f t="shared" si="333"/>
        <v>0</v>
      </c>
      <c r="AO1249" s="987">
        <f t="shared" si="333"/>
        <v>0</v>
      </c>
      <c r="AP1249" s="987">
        <f t="shared" si="333"/>
        <v>0</v>
      </c>
      <c r="AQ1249" s="987">
        <f t="shared" si="333"/>
        <v>0</v>
      </c>
      <c r="AR1249" s="987">
        <f t="shared" si="333"/>
        <v>0</v>
      </c>
    </row>
    <row r="1250" spans="2:44">
      <c r="B1250" s="948">
        <v>700</v>
      </c>
      <c r="C1250" s="950" t="s">
        <v>3522</v>
      </c>
      <c r="D1250" s="951">
        <v>735</v>
      </c>
      <c r="E1250" s="951" t="s">
        <v>3538</v>
      </c>
      <c r="F1250" s="948" t="s">
        <v>5820</v>
      </c>
      <c r="G1250" s="949">
        <v>45145</v>
      </c>
      <c r="H1250" s="948" t="s">
        <v>5821</v>
      </c>
      <c r="I1250" s="948" t="s">
        <v>5810</v>
      </c>
      <c r="J1250" s="948" t="s">
        <v>491</v>
      </c>
      <c r="K1250" s="948" t="s">
        <v>3557</v>
      </c>
      <c r="L1250" s="960">
        <v>54</v>
      </c>
      <c r="M1250" s="987">
        <v>462.03000000000003</v>
      </c>
      <c r="N1250" s="987">
        <v>92.41</v>
      </c>
      <c r="O1250" s="987">
        <f t="shared" si="325"/>
        <v>554.44000000000005</v>
      </c>
      <c r="P1250" s="987"/>
      <c r="Q1250" s="987"/>
      <c r="R1250" s="987"/>
      <c r="S1250" s="987"/>
      <c r="T1250" s="987"/>
      <c r="U1250" s="987"/>
      <c r="V1250" s="987">
        <f>O1250-0.01</f>
        <v>554.43000000000006</v>
      </c>
      <c r="W1250" s="987"/>
      <c r="X1250" s="987"/>
      <c r="Y1250" s="987">
        <v>0.01</v>
      </c>
      <c r="Z1250" s="987">
        <f t="shared" si="326"/>
        <v>0</v>
      </c>
      <c r="AA1250" s="987"/>
      <c r="AB1250" s="987">
        <f t="shared" si="332"/>
        <v>462.03000000000003</v>
      </c>
      <c r="AC1250" s="987">
        <f t="shared" si="332"/>
        <v>0</v>
      </c>
      <c r="AD1250" s="987">
        <f t="shared" si="332"/>
        <v>0</v>
      </c>
      <c r="AE1250" s="987">
        <f t="shared" si="332"/>
        <v>0</v>
      </c>
      <c r="AF1250" s="987">
        <f t="shared" si="332"/>
        <v>0</v>
      </c>
      <c r="AG1250" s="987">
        <f t="shared" si="332"/>
        <v>0</v>
      </c>
      <c r="AH1250" s="987">
        <f t="shared" si="332"/>
        <v>0</v>
      </c>
      <c r="AI1250" s="987">
        <f t="shared" si="332"/>
        <v>0</v>
      </c>
      <c r="AJ1250" s="987">
        <f t="shared" si="332"/>
        <v>0</v>
      </c>
      <c r="AK1250" s="987">
        <f t="shared" si="332"/>
        <v>0</v>
      </c>
      <c r="AL1250" s="987">
        <f t="shared" si="333"/>
        <v>0</v>
      </c>
      <c r="AM1250" s="987">
        <f t="shared" si="333"/>
        <v>0</v>
      </c>
      <c r="AN1250" s="987">
        <f t="shared" si="333"/>
        <v>0</v>
      </c>
      <c r="AO1250" s="987">
        <f t="shared" si="333"/>
        <v>0</v>
      </c>
      <c r="AP1250" s="987">
        <f t="shared" si="333"/>
        <v>0</v>
      </c>
      <c r="AQ1250" s="987">
        <f t="shared" si="333"/>
        <v>0</v>
      </c>
      <c r="AR1250" s="987">
        <f t="shared" si="333"/>
        <v>0</v>
      </c>
    </row>
    <row r="1251" spans="2:44">
      <c r="B1251" s="948">
        <v>701</v>
      </c>
      <c r="C1251" s="950" t="s">
        <v>3522</v>
      </c>
      <c r="D1251" s="951">
        <v>736</v>
      </c>
      <c r="E1251" s="951" t="s">
        <v>3538</v>
      </c>
      <c r="F1251" s="948" t="s">
        <v>5822</v>
      </c>
      <c r="G1251" s="949">
        <v>45152</v>
      </c>
      <c r="H1251" s="948" t="s">
        <v>5823</v>
      </c>
      <c r="I1251" s="948" t="s">
        <v>5810</v>
      </c>
      <c r="J1251" s="948" t="s">
        <v>491</v>
      </c>
      <c r="K1251" s="948" t="s">
        <v>3557</v>
      </c>
      <c r="L1251" s="960">
        <v>54</v>
      </c>
      <c r="M1251" s="987">
        <v>1518.76</v>
      </c>
      <c r="N1251" s="987">
        <v>303.75</v>
      </c>
      <c r="O1251" s="987">
        <f t="shared" si="325"/>
        <v>1822.51</v>
      </c>
      <c r="P1251" s="987"/>
      <c r="Q1251" s="987"/>
      <c r="R1251" s="987"/>
      <c r="S1251" s="987"/>
      <c r="T1251" s="987"/>
      <c r="U1251" s="987"/>
      <c r="V1251" s="987">
        <f t="shared" ref="V1251:V1257" si="334">O1251</f>
        <v>1822.51</v>
      </c>
      <c r="W1251" s="987"/>
      <c r="X1251" s="987"/>
      <c r="Y1251" s="987"/>
      <c r="Z1251" s="987">
        <f t="shared" si="326"/>
        <v>0</v>
      </c>
      <c r="AA1251" s="987"/>
      <c r="AB1251" s="987">
        <f t="shared" si="332"/>
        <v>1518.76</v>
      </c>
      <c r="AC1251" s="987">
        <f t="shared" si="332"/>
        <v>0</v>
      </c>
      <c r="AD1251" s="987">
        <f t="shared" si="332"/>
        <v>0</v>
      </c>
      <c r="AE1251" s="987">
        <f t="shared" si="332"/>
        <v>0</v>
      </c>
      <c r="AF1251" s="987">
        <f t="shared" si="332"/>
        <v>0</v>
      </c>
      <c r="AG1251" s="987">
        <f t="shared" si="332"/>
        <v>0</v>
      </c>
      <c r="AH1251" s="987">
        <f t="shared" si="332"/>
        <v>0</v>
      </c>
      <c r="AI1251" s="987">
        <f t="shared" si="332"/>
        <v>0</v>
      </c>
      <c r="AJ1251" s="987">
        <f t="shared" si="332"/>
        <v>0</v>
      </c>
      <c r="AK1251" s="987">
        <f t="shared" si="332"/>
        <v>0</v>
      </c>
      <c r="AL1251" s="987">
        <f t="shared" si="333"/>
        <v>0</v>
      </c>
      <c r="AM1251" s="987">
        <f t="shared" si="333"/>
        <v>0</v>
      </c>
      <c r="AN1251" s="987">
        <f t="shared" si="333"/>
        <v>0</v>
      </c>
      <c r="AO1251" s="987">
        <f t="shared" si="333"/>
        <v>0</v>
      </c>
      <c r="AP1251" s="987">
        <f t="shared" si="333"/>
        <v>0</v>
      </c>
      <c r="AQ1251" s="987">
        <f t="shared" si="333"/>
        <v>0</v>
      </c>
      <c r="AR1251" s="987">
        <f t="shared" si="333"/>
        <v>0</v>
      </c>
    </row>
    <row r="1252" spans="2:44">
      <c r="B1252" s="948">
        <v>702</v>
      </c>
      <c r="C1252" s="950" t="s">
        <v>3522</v>
      </c>
      <c r="D1252" s="951">
        <v>737</v>
      </c>
      <c r="E1252" s="951" t="s">
        <v>3538</v>
      </c>
      <c r="F1252" s="948" t="s">
        <v>5824</v>
      </c>
      <c r="G1252" s="949">
        <v>45078</v>
      </c>
      <c r="H1252" s="948" t="s">
        <v>5825</v>
      </c>
      <c r="I1252" s="948" t="s">
        <v>5810</v>
      </c>
      <c r="J1252" s="948" t="s">
        <v>491</v>
      </c>
      <c r="K1252" s="948" t="s">
        <v>3557</v>
      </c>
      <c r="L1252" s="960">
        <v>54</v>
      </c>
      <c r="M1252" s="987">
        <v>5566.4</v>
      </c>
      <c r="N1252" s="987">
        <v>1391.6</v>
      </c>
      <c r="O1252" s="987">
        <f t="shared" si="325"/>
        <v>6958</v>
      </c>
      <c r="P1252" s="987"/>
      <c r="Q1252" s="987"/>
      <c r="R1252" s="987"/>
      <c r="S1252" s="987"/>
      <c r="T1252" s="987"/>
      <c r="U1252" s="987"/>
      <c r="V1252" s="987">
        <f t="shared" si="334"/>
        <v>6958</v>
      </c>
      <c r="W1252" s="987"/>
      <c r="X1252" s="987"/>
      <c r="Y1252" s="987"/>
      <c r="Z1252" s="987">
        <f t="shared" si="326"/>
        <v>0</v>
      </c>
      <c r="AA1252" s="987"/>
      <c r="AB1252" s="987">
        <f t="shared" si="332"/>
        <v>5566.4</v>
      </c>
      <c r="AC1252" s="987">
        <f t="shared" si="332"/>
        <v>0</v>
      </c>
      <c r="AD1252" s="987">
        <f t="shared" si="332"/>
        <v>0</v>
      </c>
      <c r="AE1252" s="987">
        <f t="shared" si="332"/>
        <v>0</v>
      </c>
      <c r="AF1252" s="987">
        <f t="shared" si="332"/>
        <v>0</v>
      </c>
      <c r="AG1252" s="987">
        <f t="shared" si="332"/>
        <v>0</v>
      </c>
      <c r="AH1252" s="987">
        <f t="shared" si="332"/>
        <v>0</v>
      </c>
      <c r="AI1252" s="987">
        <f t="shared" si="332"/>
        <v>0</v>
      </c>
      <c r="AJ1252" s="987">
        <f t="shared" si="332"/>
        <v>0</v>
      </c>
      <c r="AK1252" s="987">
        <f t="shared" si="332"/>
        <v>0</v>
      </c>
      <c r="AL1252" s="987">
        <f t="shared" si="333"/>
        <v>0</v>
      </c>
      <c r="AM1252" s="987">
        <f t="shared" si="333"/>
        <v>0</v>
      </c>
      <c r="AN1252" s="987">
        <f t="shared" si="333"/>
        <v>0</v>
      </c>
      <c r="AO1252" s="987">
        <f t="shared" si="333"/>
        <v>0</v>
      </c>
      <c r="AP1252" s="987">
        <f t="shared" si="333"/>
        <v>0</v>
      </c>
      <c r="AQ1252" s="987">
        <f t="shared" si="333"/>
        <v>0</v>
      </c>
      <c r="AR1252" s="987">
        <f t="shared" si="333"/>
        <v>0</v>
      </c>
    </row>
    <row r="1253" spans="2:44">
      <c r="B1253" s="948">
        <v>703</v>
      </c>
      <c r="C1253" s="950" t="s">
        <v>3522</v>
      </c>
      <c r="D1253" s="951">
        <v>738</v>
      </c>
      <c r="E1253" s="951" t="s">
        <v>3538</v>
      </c>
      <c r="F1253" s="948" t="s">
        <v>5826</v>
      </c>
      <c r="G1253" s="949">
        <v>45117</v>
      </c>
      <c r="H1253" s="948" t="s">
        <v>5827</v>
      </c>
      <c r="I1253" s="948" t="s">
        <v>5810</v>
      </c>
      <c r="J1253" s="948" t="s">
        <v>491</v>
      </c>
      <c r="K1253" s="948" t="s">
        <v>3557</v>
      </c>
      <c r="L1253" s="960">
        <v>54</v>
      </c>
      <c r="M1253" s="987">
        <v>2697.43</v>
      </c>
      <c r="N1253" s="987">
        <v>539.49</v>
      </c>
      <c r="O1253" s="987">
        <f t="shared" si="325"/>
        <v>3236.92</v>
      </c>
      <c r="P1253" s="987"/>
      <c r="Q1253" s="987"/>
      <c r="R1253" s="987"/>
      <c r="S1253" s="987"/>
      <c r="T1253" s="987"/>
      <c r="U1253" s="987"/>
      <c r="V1253" s="987">
        <f t="shared" si="334"/>
        <v>3236.92</v>
      </c>
      <c r="W1253" s="987"/>
      <c r="X1253" s="987"/>
      <c r="Y1253" s="987"/>
      <c r="Z1253" s="987">
        <f t="shared" si="326"/>
        <v>0</v>
      </c>
      <c r="AA1253" s="987"/>
      <c r="AB1253" s="987">
        <f t="shared" si="332"/>
        <v>2697.43</v>
      </c>
      <c r="AC1253" s="987">
        <f t="shared" si="332"/>
        <v>0</v>
      </c>
      <c r="AD1253" s="987">
        <f t="shared" si="332"/>
        <v>0</v>
      </c>
      <c r="AE1253" s="987">
        <f t="shared" si="332"/>
        <v>0</v>
      </c>
      <c r="AF1253" s="987">
        <f t="shared" si="332"/>
        <v>0</v>
      </c>
      <c r="AG1253" s="987">
        <f t="shared" si="332"/>
        <v>0</v>
      </c>
      <c r="AH1253" s="987">
        <f t="shared" si="332"/>
        <v>0</v>
      </c>
      <c r="AI1253" s="987">
        <f t="shared" si="332"/>
        <v>0</v>
      </c>
      <c r="AJ1253" s="987">
        <f t="shared" si="332"/>
        <v>0</v>
      </c>
      <c r="AK1253" s="987">
        <f t="shared" si="332"/>
        <v>0</v>
      </c>
      <c r="AL1253" s="987">
        <f t="shared" si="333"/>
        <v>0</v>
      </c>
      <c r="AM1253" s="987">
        <f t="shared" si="333"/>
        <v>0</v>
      </c>
      <c r="AN1253" s="987">
        <f t="shared" si="333"/>
        <v>0</v>
      </c>
      <c r="AO1253" s="987">
        <f t="shared" si="333"/>
        <v>0</v>
      </c>
      <c r="AP1253" s="987">
        <f t="shared" si="333"/>
        <v>0</v>
      </c>
      <c r="AQ1253" s="987">
        <f t="shared" si="333"/>
        <v>0</v>
      </c>
      <c r="AR1253" s="987">
        <f t="shared" si="333"/>
        <v>0</v>
      </c>
    </row>
    <row r="1254" spans="2:44">
      <c r="B1254" s="948">
        <v>704</v>
      </c>
      <c r="C1254" s="950" t="s">
        <v>3522</v>
      </c>
      <c r="D1254" s="951">
        <v>739</v>
      </c>
      <c r="E1254" s="951" t="s">
        <v>3538</v>
      </c>
      <c r="F1254" s="948" t="s">
        <v>5828</v>
      </c>
      <c r="G1254" s="949">
        <v>45128</v>
      </c>
      <c r="H1254" s="948" t="s">
        <v>5829</v>
      </c>
      <c r="I1254" s="948" t="s">
        <v>5810</v>
      </c>
      <c r="J1254" s="948" t="s">
        <v>491</v>
      </c>
      <c r="K1254" s="948" t="s">
        <v>3557</v>
      </c>
      <c r="L1254" s="960">
        <v>54</v>
      </c>
      <c r="M1254" s="987">
        <v>862.9</v>
      </c>
      <c r="N1254" s="987">
        <v>172.57999999999998</v>
      </c>
      <c r="O1254" s="987">
        <f t="shared" si="325"/>
        <v>1035.48</v>
      </c>
      <c r="P1254" s="987"/>
      <c r="Q1254" s="987"/>
      <c r="R1254" s="987"/>
      <c r="S1254" s="987"/>
      <c r="T1254" s="987"/>
      <c r="U1254" s="987"/>
      <c r="V1254" s="987">
        <f t="shared" si="334"/>
        <v>1035.48</v>
      </c>
      <c r="W1254" s="987"/>
      <c r="X1254" s="987"/>
      <c r="Y1254" s="987"/>
      <c r="Z1254" s="987">
        <f t="shared" si="326"/>
        <v>0</v>
      </c>
      <c r="AA1254" s="987"/>
      <c r="AB1254" s="987">
        <f t="shared" si="332"/>
        <v>862.9</v>
      </c>
      <c r="AC1254" s="987">
        <f t="shared" si="332"/>
        <v>0</v>
      </c>
      <c r="AD1254" s="987">
        <f t="shared" si="332"/>
        <v>0</v>
      </c>
      <c r="AE1254" s="987">
        <f t="shared" si="332"/>
        <v>0</v>
      </c>
      <c r="AF1254" s="987">
        <f t="shared" si="332"/>
        <v>0</v>
      </c>
      <c r="AG1254" s="987">
        <f t="shared" si="332"/>
        <v>0</v>
      </c>
      <c r="AH1254" s="987">
        <f t="shared" si="332"/>
        <v>0</v>
      </c>
      <c r="AI1254" s="987">
        <f t="shared" si="332"/>
        <v>0</v>
      </c>
      <c r="AJ1254" s="987">
        <f t="shared" si="332"/>
        <v>0</v>
      </c>
      <c r="AK1254" s="987">
        <f t="shared" si="332"/>
        <v>0</v>
      </c>
      <c r="AL1254" s="987">
        <f t="shared" si="333"/>
        <v>0</v>
      </c>
      <c r="AM1254" s="987">
        <f t="shared" si="333"/>
        <v>0</v>
      </c>
      <c r="AN1254" s="987">
        <f t="shared" si="333"/>
        <v>0</v>
      </c>
      <c r="AO1254" s="987">
        <f t="shared" si="333"/>
        <v>0</v>
      </c>
      <c r="AP1254" s="987">
        <f t="shared" si="333"/>
        <v>0</v>
      </c>
      <c r="AQ1254" s="987">
        <f t="shared" si="333"/>
        <v>0</v>
      </c>
      <c r="AR1254" s="987">
        <f t="shared" si="333"/>
        <v>0</v>
      </c>
    </row>
    <row r="1255" spans="2:44">
      <c r="B1255" s="948">
        <v>705</v>
      </c>
      <c r="C1255" s="950" t="s">
        <v>3522</v>
      </c>
      <c r="D1255" s="951">
        <v>740</v>
      </c>
      <c r="E1255" s="951" t="s">
        <v>3538</v>
      </c>
      <c r="F1255" s="948" t="s">
        <v>5830</v>
      </c>
      <c r="G1255" s="949">
        <v>45135</v>
      </c>
      <c r="H1255" s="948" t="s">
        <v>5831</v>
      </c>
      <c r="I1255" s="948" t="s">
        <v>5810</v>
      </c>
      <c r="J1255" s="948" t="s">
        <v>491</v>
      </c>
      <c r="K1255" s="948" t="s">
        <v>3557</v>
      </c>
      <c r="L1255" s="960">
        <v>54</v>
      </c>
      <c r="M1255" s="987">
        <v>655.73</v>
      </c>
      <c r="N1255" s="987">
        <v>131.15</v>
      </c>
      <c r="O1255" s="987">
        <f t="shared" si="325"/>
        <v>786.88</v>
      </c>
      <c r="P1255" s="987"/>
      <c r="Q1255" s="987"/>
      <c r="R1255" s="987"/>
      <c r="S1255" s="987"/>
      <c r="T1255" s="987"/>
      <c r="U1255" s="987"/>
      <c r="V1255" s="987">
        <f t="shared" si="334"/>
        <v>786.88</v>
      </c>
      <c r="W1255" s="987"/>
      <c r="X1255" s="987"/>
      <c r="Y1255" s="987"/>
      <c r="Z1255" s="987">
        <f t="shared" si="326"/>
        <v>0</v>
      </c>
      <c r="AA1255" s="987"/>
      <c r="AB1255" s="987">
        <f t="shared" si="332"/>
        <v>655.73</v>
      </c>
      <c r="AC1255" s="987">
        <f t="shared" si="332"/>
        <v>0</v>
      </c>
      <c r="AD1255" s="987">
        <f t="shared" si="332"/>
        <v>0</v>
      </c>
      <c r="AE1255" s="987">
        <f t="shared" si="332"/>
        <v>0</v>
      </c>
      <c r="AF1255" s="987">
        <f t="shared" si="332"/>
        <v>0</v>
      </c>
      <c r="AG1255" s="987">
        <f t="shared" si="332"/>
        <v>0</v>
      </c>
      <c r="AH1255" s="987">
        <f t="shared" si="332"/>
        <v>0</v>
      </c>
      <c r="AI1255" s="987">
        <f t="shared" si="332"/>
        <v>0</v>
      </c>
      <c r="AJ1255" s="987">
        <f t="shared" si="332"/>
        <v>0</v>
      </c>
      <c r="AK1255" s="987">
        <f t="shared" si="332"/>
        <v>0</v>
      </c>
      <c r="AL1255" s="987">
        <f t="shared" si="333"/>
        <v>0</v>
      </c>
      <c r="AM1255" s="987">
        <f t="shared" si="333"/>
        <v>0</v>
      </c>
      <c r="AN1255" s="987">
        <f t="shared" si="333"/>
        <v>0</v>
      </c>
      <c r="AO1255" s="987">
        <f t="shared" si="333"/>
        <v>0</v>
      </c>
      <c r="AP1255" s="987">
        <f t="shared" si="333"/>
        <v>0</v>
      </c>
      <c r="AQ1255" s="987">
        <f t="shared" si="333"/>
        <v>0</v>
      </c>
      <c r="AR1255" s="987">
        <f t="shared" si="333"/>
        <v>0</v>
      </c>
    </row>
    <row r="1256" spans="2:44">
      <c r="B1256" s="948">
        <v>706</v>
      </c>
      <c r="C1256" s="950" t="s">
        <v>3522</v>
      </c>
      <c r="D1256" s="951">
        <v>741</v>
      </c>
      <c r="E1256" s="951" t="s">
        <v>3538</v>
      </c>
      <c r="F1256" s="948" t="s">
        <v>5822</v>
      </c>
      <c r="G1256" s="949">
        <v>45152</v>
      </c>
      <c r="H1256" s="948" t="s">
        <v>5832</v>
      </c>
      <c r="I1256" s="948" t="s">
        <v>5810</v>
      </c>
      <c r="J1256" s="948" t="s">
        <v>491</v>
      </c>
      <c r="K1256" s="948" t="s">
        <v>3557</v>
      </c>
      <c r="L1256" s="960">
        <v>54</v>
      </c>
      <c r="M1256" s="987">
        <v>827.26</v>
      </c>
      <c r="N1256" s="987">
        <v>165.45</v>
      </c>
      <c r="O1256" s="987">
        <f t="shared" si="325"/>
        <v>992.71</v>
      </c>
      <c r="P1256" s="987"/>
      <c r="Q1256" s="987"/>
      <c r="R1256" s="987"/>
      <c r="S1256" s="987"/>
      <c r="T1256" s="987"/>
      <c r="U1256" s="987"/>
      <c r="V1256" s="987">
        <f t="shared" si="334"/>
        <v>992.71</v>
      </c>
      <c r="W1256" s="987"/>
      <c r="X1256" s="987"/>
      <c r="Y1256" s="987"/>
      <c r="Z1256" s="987">
        <f t="shared" si="326"/>
        <v>0</v>
      </c>
      <c r="AA1256" s="987"/>
      <c r="AB1256" s="987">
        <f t="shared" si="332"/>
        <v>827.26</v>
      </c>
      <c r="AC1256" s="987">
        <f t="shared" si="332"/>
        <v>0</v>
      </c>
      <c r="AD1256" s="987">
        <f t="shared" si="332"/>
        <v>0</v>
      </c>
      <c r="AE1256" s="987">
        <f t="shared" si="332"/>
        <v>0</v>
      </c>
      <c r="AF1256" s="987">
        <f t="shared" si="332"/>
        <v>0</v>
      </c>
      <c r="AG1256" s="987">
        <f t="shared" si="332"/>
        <v>0</v>
      </c>
      <c r="AH1256" s="987">
        <f t="shared" si="332"/>
        <v>0</v>
      </c>
      <c r="AI1256" s="987">
        <f t="shared" si="332"/>
        <v>0</v>
      </c>
      <c r="AJ1256" s="987">
        <f t="shared" si="332"/>
        <v>0</v>
      </c>
      <c r="AK1256" s="987">
        <f t="shared" si="332"/>
        <v>0</v>
      </c>
      <c r="AL1256" s="987">
        <f t="shared" si="333"/>
        <v>0</v>
      </c>
      <c r="AM1256" s="987">
        <f t="shared" si="333"/>
        <v>0</v>
      </c>
      <c r="AN1256" s="987">
        <f t="shared" si="333"/>
        <v>0</v>
      </c>
      <c r="AO1256" s="987">
        <f t="shared" si="333"/>
        <v>0</v>
      </c>
      <c r="AP1256" s="987">
        <f t="shared" si="333"/>
        <v>0</v>
      </c>
      <c r="AQ1256" s="987">
        <f t="shared" si="333"/>
        <v>0</v>
      </c>
      <c r="AR1256" s="987">
        <f t="shared" si="333"/>
        <v>0</v>
      </c>
    </row>
    <row r="1257" spans="2:44">
      <c r="B1257" s="948">
        <v>1270</v>
      </c>
      <c r="C1257" s="950" t="s">
        <v>3521</v>
      </c>
      <c r="D1257" s="951">
        <v>1327</v>
      </c>
      <c r="E1257" s="951" t="s">
        <v>3538</v>
      </c>
      <c r="F1257" s="948" t="s">
        <v>5833</v>
      </c>
      <c r="G1257" s="949">
        <v>45243</v>
      </c>
      <c r="H1257" s="948" t="s">
        <v>5834</v>
      </c>
      <c r="I1257" s="948" t="s">
        <v>5810</v>
      </c>
      <c r="J1257" s="948" t="s">
        <v>491</v>
      </c>
      <c r="K1257" s="948" t="s">
        <v>3557</v>
      </c>
      <c r="L1257" s="960">
        <v>54</v>
      </c>
      <c r="M1257" s="987">
        <v>1447.41</v>
      </c>
      <c r="N1257" s="987">
        <v>289.48</v>
      </c>
      <c r="O1257" s="987">
        <f t="shared" si="325"/>
        <v>1736.89</v>
      </c>
      <c r="P1257" s="987"/>
      <c r="Q1257" s="987"/>
      <c r="R1257" s="987"/>
      <c r="S1257" s="987"/>
      <c r="T1257" s="987"/>
      <c r="U1257" s="987"/>
      <c r="V1257" s="987">
        <f t="shared" si="334"/>
        <v>1736.89</v>
      </c>
      <c r="W1257" s="987"/>
      <c r="X1257" s="987"/>
      <c r="Y1257" s="987"/>
      <c r="Z1257" s="987">
        <f t="shared" si="326"/>
        <v>0</v>
      </c>
      <c r="AA1257" s="987"/>
      <c r="AB1257" s="987">
        <f t="shared" si="332"/>
        <v>1447.41</v>
      </c>
      <c r="AC1257" s="987">
        <f t="shared" si="332"/>
        <v>0</v>
      </c>
      <c r="AD1257" s="987">
        <f t="shared" si="332"/>
        <v>0</v>
      </c>
      <c r="AE1257" s="987">
        <f t="shared" si="332"/>
        <v>0</v>
      </c>
      <c r="AF1257" s="987">
        <f t="shared" si="332"/>
        <v>0</v>
      </c>
      <c r="AG1257" s="987">
        <f t="shared" si="332"/>
        <v>0</v>
      </c>
      <c r="AH1257" s="987">
        <f t="shared" si="332"/>
        <v>0</v>
      </c>
      <c r="AI1257" s="987">
        <f t="shared" si="332"/>
        <v>0</v>
      </c>
      <c r="AJ1257" s="987">
        <f t="shared" si="332"/>
        <v>0</v>
      </c>
      <c r="AK1257" s="987">
        <f t="shared" si="332"/>
        <v>0</v>
      </c>
      <c r="AL1257" s="987">
        <f t="shared" si="333"/>
        <v>0</v>
      </c>
      <c r="AM1257" s="987">
        <f t="shared" si="333"/>
        <v>0</v>
      </c>
      <c r="AN1257" s="987">
        <f t="shared" si="333"/>
        <v>0</v>
      </c>
      <c r="AO1257" s="987">
        <f t="shared" si="333"/>
        <v>0</v>
      </c>
      <c r="AP1257" s="987">
        <f t="shared" si="333"/>
        <v>0</v>
      </c>
      <c r="AQ1257" s="987">
        <f t="shared" si="333"/>
        <v>0</v>
      </c>
      <c r="AR1257" s="987">
        <f t="shared" si="333"/>
        <v>0</v>
      </c>
    </row>
    <row r="1258" spans="2:44">
      <c r="B1258" s="948">
        <v>1271</v>
      </c>
      <c r="C1258" s="950" t="s">
        <v>3521</v>
      </c>
      <c r="D1258" s="951">
        <v>1329</v>
      </c>
      <c r="E1258" s="951" t="s">
        <v>3538</v>
      </c>
      <c r="F1258" s="948" t="s">
        <v>5835</v>
      </c>
      <c r="G1258" s="949">
        <v>45170</v>
      </c>
      <c r="H1258" s="948" t="s">
        <v>5836</v>
      </c>
      <c r="I1258" s="948" t="s">
        <v>5810</v>
      </c>
      <c r="J1258" s="948" t="s">
        <v>491</v>
      </c>
      <c r="K1258" s="948" t="s">
        <v>3557</v>
      </c>
      <c r="L1258" s="960">
        <v>54</v>
      </c>
      <c r="M1258" s="987">
        <v>1260.73</v>
      </c>
      <c r="N1258" s="987">
        <v>252.15</v>
      </c>
      <c r="O1258" s="987">
        <f t="shared" si="325"/>
        <v>1512.88</v>
      </c>
      <c r="P1258" s="987"/>
      <c r="Q1258" s="987"/>
      <c r="R1258" s="987"/>
      <c r="S1258" s="987"/>
      <c r="T1258" s="987"/>
      <c r="U1258" s="987"/>
      <c r="V1258" s="987">
        <f>O1258-0.01</f>
        <v>1512.8700000000001</v>
      </c>
      <c r="W1258" s="987"/>
      <c r="X1258" s="987"/>
      <c r="Y1258" s="987">
        <v>0.01</v>
      </c>
      <c r="Z1258" s="987">
        <f t="shared" si="326"/>
        <v>0</v>
      </c>
      <c r="AA1258" s="987"/>
      <c r="AB1258" s="987">
        <f t="shared" ref="AB1258:AK1267" si="335">IF(AB$6-$L1258=0,$M1258,0)</f>
        <v>1260.73</v>
      </c>
      <c r="AC1258" s="987">
        <f t="shared" si="335"/>
        <v>0</v>
      </c>
      <c r="AD1258" s="987">
        <f t="shared" si="335"/>
        <v>0</v>
      </c>
      <c r="AE1258" s="987">
        <f t="shared" si="335"/>
        <v>0</v>
      </c>
      <c r="AF1258" s="987">
        <f t="shared" si="335"/>
        <v>0</v>
      </c>
      <c r="AG1258" s="987">
        <f t="shared" si="335"/>
        <v>0</v>
      </c>
      <c r="AH1258" s="987">
        <f t="shared" si="335"/>
        <v>0</v>
      </c>
      <c r="AI1258" s="987">
        <f t="shared" si="335"/>
        <v>0</v>
      </c>
      <c r="AJ1258" s="987">
        <f t="shared" si="335"/>
        <v>0</v>
      </c>
      <c r="AK1258" s="987">
        <f t="shared" si="335"/>
        <v>0</v>
      </c>
      <c r="AL1258" s="987">
        <f t="shared" ref="AL1258:AR1267" si="336">IF(AL$6-$L1258=0,$M1258,0)</f>
        <v>0</v>
      </c>
      <c r="AM1258" s="987">
        <f t="shared" si="336"/>
        <v>0</v>
      </c>
      <c r="AN1258" s="987">
        <f t="shared" si="336"/>
        <v>0</v>
      </c>
      <c r="AO1258" s="987">
        <f t="shared" si="336"/>
        <v>0</v>
      </c>
      <c r="AP1258" s="987">
        <f t="shared" si="336"/>
        <v>0</v>
      </c>
      <c r="AQ1258" s="987">
        <f t="shared" si="336"/>
        <v>0</v>
      </c>
      <c r="AR1258" s="987">
        <f t="shared" si="336"/>
        <v>0</v>
      </c>
    </row>
    <row r="1259" spans="2:44">
      <c r="B1259" s="948">
        <v>1272</v>
      </c>
      <c r="C1259" s="950" t="s">
        <v>3521</v>
      </c>
      <c r="D1259" s="951">
        <v>1330</v>
      </c>
      <c r="E1259" s="951" t="s">
        <v>3538</v>
      </c>
      <c r="F1259" s="948" t="s">
        <v>5837</v>
      </c>
      <c r="G1259" s="949">
        <v>45187</v>
      </c>
      <c r="H1259" s="948" t="s">
        <v>5838</v>
      </c>
      <c r="I1259" s="948" t="s">
        <v>5810</v>
      </c>
      <c r="J1259" s="948" t="s">
        <v>491</v>
      </c>
      <c r="K1259" s="948" t="s">
        <v>3557</v>
      </c>
      <c r="L1259" s="960">
        <v>54</v>
      </c>
      <c r="M1259" s="987">
        <v>469.53000000000003</v>
      </c>
      <c r="N1259" s="987">
        <v>93.91</v>
      </c>
      <c r="O1259" s="987">
        <f t="shared" si="325"/>
        <v>563.44000000000005</v>
      </c>
      <c r="P1259" s="987"/>
      <c r="Q1259" s="987"/>
      <c r="R1259" s="987"/>
      <c r="S1259" s="987"/>
      <c r="T1259" s="987"/>
      <c r="U1259" s="987"/>
      <c r="V1259" s="987">
        <f>O1259</f>
        <v>563.44000000000005</v>
      </c>
      <c r="W1259" s="987"/>
      <c r="X1259" s="987"/>
      <c r="Y1259" s="987"/>
      <c r="Z1259" s="987">
        <f t="shared" si="326"/>
        <v>0</v>
      </c>
      <c r="AA1259" s="987"/>
      <c r="AB1259" s="987">
        <f t="shared" si="335"/>
        <v>469.53000000000003</v>
      </c>
      <c r="AC1259" s="987">
        <f t="shared" si="335"/>
        <v>0</v>
      </c>
      <c r="AD1259" s="987">
        <f t="shared" si="335"/>
        <v>0</v>
      </c>
      <c r="AE1259" s="987">
        <f t="shared" si="335"/>
        <v>0</v>
      </c>
      <c r="AF1259" s="987">
        <f t="shared" si="335"/>
        <v>0</v>
      </c>
      <c r="AG1259" s="987">
        <f t="shared" si="335"/>
        <v>0</v>
      </c>
      <c r="AH1259" s="987">
        <f t="shared" si="335"/>
        <v>0</v>
      </c>
      <c r="AI1259" s="987">
        <f t="shared" si="335"/>
        <v>0</v>
      </c>
      <c r="AJ1259" s="987">
        <f t="shared" si="335"/>
        <v>0</v>
      </c>
      <c r="AK1259" s="987">
        <f t="shared" si="335"/>
        <v>0</v>
      </c>
      <c r="AL1259" s="987">
        <f t="shared" si="336"/>
        <v>0</v>
      </c>
      <c r="AM1259" s="987">
        <f t="shared" si="336"/>
        <v>0</v>
      </c>
      <c r="AN1259" s="987">
        <f t="shared" si="336"/>
        <v>0</v>
      </c>
      <c r="AO1259" s="987">
        <f t="shared" si="336"/>
        <v>0</v>
      </c>
      <c r="AP1259" s="987">
        <f t="shared" si="336"/>
        <v>0</v>
      </c>
      <c r="AQ1259" s="987">
        <f t="shared" si="336"/>
        <v>0</v>
      </c>
      <c r="AR1259" s="987">
        <f t="shared" si="336"/>
        <v>0</v>
      </c>
    </row>
    <row r="1260" spans="2:44">
      <c r="B1260" s="948">
        <v>1273</v>
      </c>
      <c r="C1260" s="950" t="s">
        <v>3521</v>
      </c>
      <c r="D1260" s="951">
        <v>1331</v>
      </c>
      <c r="E1260" s="951" t="s">
        <v>3538</v>
      </c>
      <c r="F1260" s="948" t="s">
        <v>5839</v>
      </c>
      <c r="G1260" s="949">
        <v>45191</v>
      </c>
      <c r="H1260" s="948" t="s">
        <v>5840</v>
      </c>
      <c r="I1260" s="948" t="s">
        <v>5810</v>
      </c>
      <c r="J1260" s="948" t="s">
        <v>491</v>
      </c>
      <c r="K1260" s="948" t="s">
        <v>3557</v>
      </c>
      <c r="L1260" s="960">
        <v>54</v>
      </c>
      <c r="M1260" s="987">
        <v>1306.25</v>
      </c>
      <c r="N1260" s="987">
        <v>261.25</v>
      </c>
      <c r="O1260" s="987">
        <f t="shared" si="325"/>
        <v>1567.5</v>
      </c>
      <c r="P1260" s="987"/>
      <c r="Q1260" s="987"/>
      <c r="R1260" s="987"/>
      <c r="S1260" s="987"/>
      <c r="T1260" s="987"/>
      <c r="U1260" s="987"/>
      <c r="V1260" s="987">
        <f>O1260</f>
        <v>1567.5</v>
      </c>
      <c r="W1260" s="987"/>
      <c r="X1260" s="987"/>
      <c r="Y1260" s="987"/>
      <c r="Z1260" s="987">
        <f t="shared" si="326"/>
        <v>0</v>
      </c>
      <c r="AA1260" s="987"/>
      <c r="AB1260" s="987">
        <f t="shared" si="335"/>
        <v>1306.25</v>
      </c>
      <c r="AC1260" s="987">
        <f t="shared" si="335"/>
        <v>0</v>
      </c>
      <c r="AD1260" s="987">
        <f t="shared" si="335"/>
        <v>0</v>
      </c>
      <c r="AE1260" s="987">
        <f t="shared" si="335"/>
        <v>0</v>
      </c>
      <c r="AF1260" s="987">
        <f t="shared" si="335"/>
        <v>0</v>
      </c>
      <c r="AG1260" s="987">
        <f t="shared" si="335"/>
        <v>0</v>
      </c>
      <c r="AH1260" s="987">
        <f t="shared" si="335"/>
        <v>0</v>
      </c>
      <c r="AI1260" s="987">
        <f t="shared" si="335"/>
        <v>0</v>
      </c>
      <c r="AJ1260" s="987">
        <f t="shared" si="335"/>
        <v>0</v>
      </c>
      <c r="AK1260" s="987">
        <f t="shared" si="335"/>
        <v>0</v>
      </c>
      <c r="AL1260" s="987">
        <f t="shared" si="336"/>
        <v>0</v>
      </c>
      <c r="AM1260" s="987">
        <f t="shared" si="336"/>
        <v>0</v>
      </c>
      <c r="AN1260" s="987">
        <f t="shared" si="336"/>
        <v>0</v>
      </c>
      <c r="AO1260" s="987">
        <f t="shared" si="336"/>
        <v>0</v>
      </c>
      <c r="AP1260" s="987">
        <f t="shared" si="336"/>
        <v>0</v>
      </c>
      <c r="AQ1260" s="987">
        <f t="shared" si="336"/>
        <v>0</v>
      </c>
      <c r="AR1260" s="987">
        <f t="shared" si="336"/>
        <v>0</v>
      </c>
    </row>
    <row r="1261" spans="2:44">
      <c r="B1261" s="948">
        <v>1274</v>
      </c>
      <c r="C1261" s="950" t="s">
        <v>3521</v>
      </c>
      <c r="D1261" s="951">
        <v>1332</v>
      </c>
      <c r="E1261" s="951" t="s">
        <v>3538</v>
      </c>
      <c r="F1261" s="948" t="s">
        <v>5841</v>
      </c>
      <c r="G1261" s="949">
        <v>45198</v>
      </c>
      <c r="H1261" s="948" t="s">
        <v>5842</v>
      </c>
      <c r="I1261" s="948" t="s">
        <v>5810</v>
      </c>
      <c r="J1261" s="948" t="s">
        <v>491</v>
      </c>
      <c r="K1261" s="948" t="s">
        <v>3557</v>
      </c>
      <c r="L1261" s="960">
        <v>54</v>
      </c>
      <c r="M1261" s="987">
        <v>1129.73</v>
      </c>
      <c r="N1261" s="987">
        <v>225.95</v>
      </c>
      <c r="O1261" s="987">
        <f t="shared" si="325"/>
        <v>1355.68</v>
      </c>
      <c r="P1261" s="987"/>
      <c r="Q1261" s="987"/>
      <c r="R1261" s="987"/>
      <c r="S1261" s="987"/>
      <c r="T1261" s="987"/>
      <c r="U1261" s="987"/>
      <c r="V1261" s="987">
        <f>O1261</f>
        <v>1355.68</v>
      </c>
      <c r="W1261" s="987"/>
      <c r="X1261" s="987"/>
      <c r="Y1261" s="987"/>
      <c r="Z1261" s="987">
        <f t="shared" si="326"/>
        <v>0</v>
      </c>
      <c r="AA1261" s="987"/>
      <c r="AB1261" s="987">
        <f t="shared" si="335"/>
        <v>1129.73</v>
      </c>
      <c r="AC1261" s="987">
        <f t="shared" si="335"/>
        <v>0</v>
      </c>
      <c r="AD1261" s="987">
        <f t="shared" si="335"/>
        <v>0</v>
      </c>
      <c r="AE1261" s="987">
        <f t="shared" si="335"/>
        <v>0</v>
      </c>
      <c r="AF1261" s="987">
        <f t="shared" si="335"/>
        <v>0</v>
      </c>
      <c r="AG1261" s="987">
        <f t="shared" si="335"/>
        <v>0</v>
      </c>
      <c r="AH1261" s="987">
        <f t="shared" si="335"/>
        <v>0</v>
      </c>
      <c r="AI1261" s="987">
        <f t="shared" si="335"/>
        <v>0</v>
      </c>
      <c r="AJ1261" s="987">
        <f t="shared" si="335"/>
        <v>0</v>
      </c>
      <c r="AK1261" s="987">
        <f t="shared" si="335"/>
        <v>0</v>
      </c>
      <c r="AL1261" s="987">
        <f t="shared" si="336"/>
        <v>0</v>
      </c>
      <c r="AM1261" s="987">
        <f t="shared" si="336"/>
        <v>0</v>
      </c>
      <c r="AN1261" s="987">
        <f t="shared" si="336"/>
        <v>0</v>
      </c>
      <c r="AO1261" s="987">
        <f t="shared" si="336"/>
        <v>0</v>
      </c>
      <c r="AP1261" s="987">
        <f t="shared" si="336"/>
        <v>0</v>
      </c>
      <c r="AQ1261" s="987">
        <f t="shared" si="336"/>
        <v>0</v>
      </c>
      <c r="AR1261" s="987">
        <f t="shared" si="336"/>
        <v>0</v>
      </c>
    </row>
    <row r="1262" spans="2:44">
      <c r="B1262" s="948">
        <v>1275</v>
      </c>
      <c r="C1262" s="950" t="s">
        <v>3521</v>
      </c>
      <c r="D1262" s="951">
        <v>1333</v>
      </c>
      <c r="E1262" s="951" t="s">
        <v>3538</v>
      </c>
      <c r="F1262" s="948" t="s">
        <v>5843</v>
      </c>
      <c r="G1262" s="949">
        <v>45208</v>
      </c>
      <c r="H1262" s="948" t="s">
        <v>5844</v>
      </c>
      <c r="I1262" s="948" t="s">
        <v>5810</v>
      </c>
      <c r="J1262" s="948" t="s">
        <v>491</v>
      </c>
      <c r="K1262" s="948" t="s">
        <v>3557</v>
      </c>
      <c r="L1262" s="960">
        <v>54</v>
      </c>
      <c r="M1262" s="987">
        <v>975.36</v>
      </c>
      <c r="N1262" s="987">
        <v>195.07</v>
      </c>
      <c r="O1262" s="987">
        <f t="shared" si="325"/>
        <v>1170.43</v>
      </c>
      <c r="P1262" s="987"/>
      <c r="Q1262" s="987"/>
      <c r="R1262" s="987"/>
      <c r="S1262" s="987"/>
      <c r="T1262" s="987"/>
      <c r="U1262" s="987"/>
      <c r="V1262" s="987">
        <f>O1262</f>
        <v>1170.43</v>
      </c>
      <c r="W1262" s="987"/>
      <c r="X1262" s="987"/>
      <c r="Y1262" s="987"/>
      <c r="Z1262" s="987">
        <f t="shared" si="326"/>
        <v>0</v>
      </c>
      <c r="AA1262" s="987"/>
      <c r="AB1262" s="987">
        <f t="shared" si="335"/>
        <v>975.36</v>
      </c>
      <c r="AC1262" s="987">
        <f t="shared" si="335"/>
        <v>0</v>
      </c>
      <c r="AD1262" s="987">
        <f t="shared" si="335"/>
        <v>0</v>
      </c>
      <c r="AE1262" s="987">
        <f t="shared" si="335"/>
        <v>0</v>
      </c>
      <c r="AF1262" s="987">
        <f t="shared" si="335"/>
        <v>0</v>
      </c>
      <c r="AG1262" s="987">
        <f t="shared" si="335"/>
        <v>0</v>
      </c>
      <c r="AH1262" s="987">
        <f t="shared" si="335"/>
        <v>0</v>
      </c>
      <c r="AI1262" s="987">
        <f t="shared" si="335"/>
        <v>0</v>
      </c>
      <c r="AJ1262" s="987">
        <f t="shared" si="335"/>
        <v>0</v>
      </c>
      <c r="AK1262" s="987">
        <f t="shared" si="335"/>
        <v>0</v>
      </c>
      <c r="AL1262" s="987">
        <f t="shared" si="336"/>
        <v>0</v>
      </c>
      <c r="AM1262" s="987">
        <f t="shared" si="336"/>
        <v>0</v>
      </c>
      <c r="AN1262" s="987">
        <f t="shared" si="336"/>
        <v>0</v>
      </c>
      <c r="AO1262" s="987">
        <f t="shared" si="336"/>
        <v>0</v>
      </c>
      <c r="AP1262" s="987">
        <f t="shared" si="336"/>
        <v>0</v>
      </c>
      <c r="AQ1262" s="987">
        <f t="shared" si="336"/>
        <v>0</v>
      </c>
      <c r="AR1262" s="987">
        <f t="shared" si="336"/>
        <v>0</v>
      </c>
    </row>
    <row r="1263" spans="2:44">
      <c r="B1263" s="948">
        <v>1276</v>
      </c>
      <c r="C1263" s="950" t="s">
        <v>3521</v>
      </c>
      <c r="D1263" s="951">
        <v>1334</v>
      </c>
      <c r="E1263" s="951" t="s">
        <v>3538</v>
      </c>
      <c r="F1263" s="948" t="s">
        <v>5845</v>
      </c>
      <c r="G1263" s="949">
        <v>45254</v>
      </c>
      <c r="H1263" s="948" t="s">
        <v>5846</v>
      </c>
      <c r="I1263" s="948" t="s">
        <v>5810</v>
      </c>
      <c r="J1263" s="948" t="s">
        <v>491</v>
      </c>
      <c r="K1263" s="948" t="s">
        <v>3557</v>
      </c>
      <c r="L1263" s="960">
        <v>54</v>
      </c>
      <c r="M1263" s="987">
        <v>375.65</v>
      </c>
      <c r="N1263" s="987">
        <v>75.13</v>
      </c>
      <c r="O1263" s="987">
        <f t="shared" si="325"/>
        <v>450.78</v>
      </c>
      <c r="P1263" s="987"/>
      <c r="Q1263" s="987"/>
      <c r="R1263" s="987"/>
      <c r="S1263" s="987"/>
      <c r="T1263" s="987"/>
      <c r="U1263" s="987"/>
      <c r="V1263" s="987">
        <f>O1263</f>
        <v>450.78</v>
      </c>
      <c r="W1263" s="987"/>
      <c r="X1263" s="987"/>
      <c r="Y1263" s="987"/>
      <c r="Z1263" s="987">
        <f t="shared" si="326"/>
        <v>0</v>
      </c>
      <c r="AA1263" s="987"/>
      <c r="AB1263" s="987">
        <f t="shared" si="335"/>
        <v>375.65</v>
      </c>
      <c r="AC1263" s="987">
        <f t="shared" si="335"/>
        <v>0</v>
      </c>
      <c r="AD1263" s="987">
        <f t="shared" si="335"/>
        <v>0</v>
      </c>
      <c r="AE1263" s="987">
        <f t="shared" si="335"/>
        <v>0</v>
      </c>
      <c r="AF1263" s="987">
        <f t="shared" si="335"/>
        <v>0</v>
      </c>
      <c r="AG1263" s="987">
        <f t="shared" si="335"/>
        <v>0</v>
      </c>
      <c r="AH1263" s="987">
        <f t="shared" si="335"/>
        <v>0</v>
      </c>
      <c r="AI1263" s="987">
        <f t="shared" si="335"/>
        <v>0</v>
      </c>
      <c r="AJ1263" s="987">
        <f t="shared" si="335"/>
        <v>0</v>
      </c>
      <c r="AK1263" s="987">
        <f t="shared" si="335"/>
        <v>0</v>
      </c>
      <c r="AL1263" s="987">
        <f t="shared" si="336"/>
        <v>0</v>
      </c>
      <c r="AM1263" s="987">
        <f t="shared" si="336"/>
        <v>0</v>
      </c>
      <c r="AN1263" s="987">
        <f t="shared" si="336"/>
        <v>0</v>
      </c>
      <c r="AO1263" s="987">
        <f t="shared" si="336"/>
        <v>0</v>
      </c>
      <c r="AP1263" s="987">
        <f t="shared" si="336"/>
        <v>0</v>
      </c>
      <c r="AQ1263" s="987">
        <f t="shared" si="336"/>
        <v>0</v>
      </c>
      <c r="AR1263" s="987">
        <f t="shared" si="336"/>
        <v>0</v>
      </c>
    </row>
    <row r="1264" spans="2:44">
      <c r="B1264" s="948">
        <v>1277</v>
      </c>
      <c r="C1264" s="950" t="s">
        <v>3521</v>
      </c>
      <c r="D1264" s="951">
        <v>1335</v>
      </c>
      <c r="E1264" s="951" t="s">
        <v>3538</v>
      </c>
      <c r="F1264" s="948" t="s">
        <v>5847</v>
      </c>
      <c r="G1264" s="949">
        <v>45204</v>
      </c>
      <c r="H1264" s="948" t="s">
        <v>5848</v>
      </c>
      <c r="I1264" s="948" t="s">
        <v>5810</v>
      </c>
      <c r="J1264" s="948" t="s">
        <v>491</v>
      </c>
      <c r="K1264" s="948" t="s">
        <v>3557</v>
      </c>
      <c r="L1264" s="960">
        <v>54</v>
      </c>
      <c r="M1264" s="987">
        <v>67</v>
      </c>
      <c r="N1264" s="987">
        <v>13.4</v>
      </c>
      <c r="O1264" s="987">
        <f t="shared" si="325"/>
        <v>80.400000000000006</v>
      </c>
      <c r="P1264" s="987" t="s">
        <v>2789</v>
      </c>
      <c r="Q1264" s="987"/>
      <c r="R1264" s="987"/>
      <c r="S1264" s="987"/>
      <c r="T1264" s="987"/>
      <c r="U1264" s="987"/>
      <c r="V1264" s="987"/>
      <c r="W1264" s="987">
        <f>O1264</f>
        <v>80.400000000000006</v>
      </c>
      <c r="X1264" s="987"/>
      <c r="Y1264" s="987"/>
      <c r="Z1264" s="987">
        <f t="shared" si="326"/>
        <v>0</v>
      </c>
      <c r="AA1264" s="987"/>
      <c r="AB1264" s="987">
        <f t="shared" si="335"/>
        <v>67</v>
      </c>
      <c r="AC1264" s="987">
        <f t="shared" si="335"/>
        <v>0</v>
      </c>
      <c r="AD1264" s="987">
        <f t="shared" si="335"/>
        <v>0</v>
      </c>
      <c r="AE1264" s="987">
        <f t="shared" si="335"/>
        <v>0</v>
      </c>
      <c r="AF1264" s="987">
        <f t="shared" si="335"/>
        <v>0</v>
      </c>
      <c r="AG1264" s="987">
        <f t="shared" si="335"/>
        <v>0</v>
      </c>
      <c r="AH1264" s="987">
        <f t="shared" si="335"/>
        <v>0</v>
      </c>
      <c r="AI1264" s="987">
        <f t="shared" si="335"/>
        <v>0</v>
      </c>
      <c r="AJ1264" s="987">
        <f t="shared" si="335"/>
        <v>0</v>
      </c>
      <c r="AK1264" s="987">
        <f t="shared" si="335"/>
        <v>0</v>
      </c>
      <c r="AL1264" s="987">
        <f t="shared" si="336"/>
        <v>0</v>
      </c>
      <c r="AM1264" s="987">
        <f t="shared" si="336"/>
        <v>0</v>
      </c>
      <c r="AN1264" s="987">
        <f t="shared" si="336"/>
        <v>0</v>
      </c>
      <c r="AO1264" s="987">
        <f t="shared" si="336"/>
        <v>0</v>
      </c>
      <c r="AP1264" s="987">
        <f t="shared" si="336"/>
        <v>0</v>
      </c>
      <c r="AQ1264" s="987">
        <f t="shared" si="336"/>
        <v>0</v>
      </c>
      <c r="AR1264" s="987">
        <f t="shared" si="336"/>
        <v>0</v>
      </c>
    </row>
    <row r="1265" spans="2:44">
      <c r="B1265" s="948">
        <v>1278</v>
      </c>
      <c r="C1265" s="950" t="s">
        <v>3521</v>
      </c>
      <c r="D1265" s="951">
        <v>1336</v>
      </c>
      <c r="E1265" s="951" t="s">
        <v>3538</v>
      </c>
      <c r="F1265" s="948" t="s">
        <v>5849</v>
      </c>
      <c r="G1265" s="949">
        <v>45202</v>
      </c>
      <c r="H1265" s="948" t="s">
        <v>5850</v>
      </c>
      <c r="I1265" s="948" t="s">
        <v>5810</v>
      </c>
      <c r="J1265" s="948" t="s">
        <v>491</v>
      </c>
      <c r="K1265" s="948" t="s">
        <v>3557</v>
      </c>
      <c r="L1265" s="960">
        <v>54</v>
      </c>
      <c r="M1265" s="987">
        <v>190.15</v>
      </c>
      <c r="N1265" s="987">
        <v>38.03</v>
      </c>
      <c r="O1265" s="987">
        <f t="shared" si="325"/>
        <v>228.18</v>
      </c>
      <c r="P1265" s="987" t="s">
        <v>2789</v>
      </c>
      <c r="Q1265" s="987"/>
      <c r="R1265" s="987"/>
      <c r="S1265" s="987"/>
      <c r="T1265" s="987"/>
      <c r="U1265" s="987"/>
      <c r="V1265" s="987"/>
      <c r="W1265" s="987">
        <f>O1265</f>
        <v>228.18</v>
      </c>
      <c r="X1265" s="987"/>
      <c r="Y1265" s="987"/>
      <c r="Z1265" s="987">
        <f t="shared" si="326"/>
        <v>0</v>
      </c>
      <c r="AA1265" s="987"/>
      <c r="AB1265" s="987">
        <f t="shared" si="335"/>
        <v>190.15</v>
      </c>
      <c r="AC1265" s="987">
        <f t="shared" si="335"/>
        <v>0</v>
      </c>
      <c r="AD1265" s="987">
        <f t="shared" si="335"/>
        <v>0</v>
      </c>
      <c r="AE1265" s="987">
        <f t="shared" si="335"/>
        <v>0</v>
      </c>
      <c r="AF1265" s="987">
        <f t="shared" si="335"/>
        <v>0</v>
      </c>
      <c r="AG1265" s="987">
        <f t="shared" si="335"/>
        <v>0</v>
      </c>
      <c r="AH1265" s="987">
        <f t="shared" si="335"/>
        <v>0</v>
      </c>
      <c r="AI1265" s="987">
        <f t="shared" si="335"/>
        <v>0</v>
      </c>
      <c r="AJ1265" s="987">
        <f t="shared" si="335"/>
        <v>0</v>
      </c>
      <c r="AK1265" s="987">
        <f t="shared" si="335"/>
        <v>0</v>
      </c>
      <c r="AL1265" s="987">
        <f t="shared" si="336"/>
        <v>0</v>
      </c>
      <c r="AM1265" s="987">
        <f t="shared" si="336"/>
        <v>0</v>
      </c>
      <c r="AN1265" s="987">
        <f t="shared" si="336"/>
        <v>0</v>
      </c>
      <c r="AO1265" s="987">
        <f t="shared" si="336"/>
        <v>0</v>
      </c>
      <c r="AP1265" s="987">
        <f t="shared" si="336"/>
        <v>0</v>
      </c>
      <c r="AQ1265" s="987">
        <f t="shared" si="336"/>
        <v>0</v>
      </c>
      <c r="AR1265" s="987">
        <f t="shared" si="336"/>
        <v>0</v>
      </c>
    </row>
    <row r="1266" spans="2:44">
      <c r="B1266" s="948">
        <v>1279</v>
      </c>
      <c r="C1266" s="950" t="s">
        <v>3521</v>
      </c>
      <c r="D1266" s="951">
        <v>1337</v>
      </c>
      <c r="E1266" s="951" t="s">
        <v>3538</v>
      </c>
      <c r="F1266" s="948" t="s">
        <v>5851</v>
      </c>
      <c r="G1266" s="949">
        <v>45201</v>
      </c>
      <c r="H1266" s="948" t="s">
        <v>5852</v>
      </c>
      <c r="I1266" s="948" t="s">
        <v>5810</v>
      </c>
      <c r="J1266" s="948" t="s">
        <v>491</v>
      </c>
      <c r="K1266" s="948" t="s">
        <v>3557</v>
      </c>
      <c r="L1266" s="960">
        <v>54</v>
      </c>
      <c r="M1266" s="987">
        <v>159.25</v>
      </c>
      <c r="N1266" s="987">
        <v>31.85</v>
      </c>
      <c r="O1266" s="987">
        <f t="shared" si="325"/>
        <v>191.1</v>
      </c>
      <c r="P1266" s="987" t="s">
        <v>2789</v>
      </c>
      <c r="Q1266" s="987"/>
      <c r="R1266" s="987"/>
      <c r="S1266" s="987"/>
      <c r="T1266" s="987"/>
      <c r="U1266" s="987"/>
      <c r="V1266" s="987"/>
      <c r="W1266" s="987">
        <f>O1266</f>
        <v>191.1</v>
      </c>
      <c r="X1266" s="987"/>
      <c r="Y1266" s="987"/>
      <c r="Z1266" s="987">
        <f t="shared" si="326"/>
        <v>0</v>
      </c>
      <c r="AA1266" s="987"/>
      <c r="AB1266" s="987">
        <f t="shared" si="335"/>
        <v>159.25</v>
      </c>
      <c r="AC1266" s="987">
        <f t="shared" si="335"/>
        <v>0</v>
      </c>
      <c r="AD1266" s="987">
        <f t="shared" si="335"/>
        <v>0</v>
      </c>
      <c r="AE1266" s="987">
        <f t="shared" si="335"/>
        <v>0</v>
      </c>
      <c r="AF1266" s="987">
        <f t="shared" si="335"/>
        <v>0</v>
      </c>
      <c r="AG1266" s="987">
        <f t="shared" si="335"/>
        <v>0</v>
      </c>
      <c r="AH1266" s="987">
        <f t="shared" si="335"/>
        <v>0</v>
      </c>
      <c r="AI1266" s="987">
        <f t="shared" si="335"/>
        <v>0</v>
      </c>
      <c r="AJ1266" s="987">
        <f t="shared" si="335"/>
        <v>0</v>
      </c>
      <c r="AK1266" s="987">
        <f t="shared" si="335"/>
        <v>0</v>
      </c>
      <c r="AL1266" s="987">
        <f t="shared" si="336"/>
        <v>0</v>
      </c>
      <c r="AM1266" s="987">
        <f t="shared" si="336"/>
        <v>0</v>
      </c>
      <c r="AN1266" s="987">
        <f t="shared" si="336"/>
        <v>0</v>
      </c>
      <c r="AO1266" s="987">
        <f t="shared" si="336"/>
        <v>0</v>
      </c>
      <c r="AP1266" s="987">
        <f t="shared" si="336"/>
        <v>0</v>
      </c>
      <c r="AQ1266" s="987">
        <f t="shared" si="336"/>
        <v>0</v>
      </c>
      <c r="AR1266" s="987">
        <f t="shared" si="336"/>
        <v>0</v>
      </c>
    </row>
    <row r="1267" spans="2:44">
      <c r="B1267" s="948">
        <v>1280</v>
      </c>
      <c r="C1267" s="950" t="s">
        <v>3521</v>
      </c>
      <c r="D1267" s="951">
        <v>1338</v>
      </c>
      <c r="E1267" s="951" t="s">
        <v>3538</v>
      </c>
      <c r="F1267" s="948" t="s">
        <v>5853</v>
      </c>
      <c r="G1267" s="949">
        <v>45201</v>
      </c>
      <c r="H1267" s="948" t="s">
        <v>5854</v>
      </c>
      <c r="I1267" s="948" t="s">
        <v>5810</v>
      </c>
      <c r="J1267" s="948" t="s">
        <v>491</v>
      </c>
      <c r="K1267" s="948" t="s">
        <v>3557</v>
      </c>
      <c r="L1267" s="960">
        <v>54</v>
      </c>
      <c r="M1267" s="987">
        <v>135.85</v>
      </c>
      <c r="N1267" s="987">
        <v>27.169999999999998</v>
      </c>
      <c r="O1267" s="987">
        <f t="shared" si="325"/>
        <v>163.01999999999998</v>
      </c>
      <c r="P1267" s="987" t="s">
        <v>2789</v>
      </c>
      <c r="Q1267" s="987"/>
      <c r="R1267" s="987"/>
      <c r="S1267" s="987"/>
      <c r="T1267" s="987"/>
      <c r="U1267" s="987"/>
      <c r="V1267" s="987"/>
      <c r="W1267" s="987">
        <f>O1267</f>
        <v>163.01999999999998</v>
      </c>
      <c r="X1267" s="987"/>
      <c r="Y1267" s="987"/>
      <c r="Z1267" s="987">
        <f t="shared" si="326"/>
        <v>0</v>
      </c>
      <c r="AA1267" s="987"/>
      <c r="AB1267" s="987">
        <f t="shared" si="335"/>
        <v>135.85</v>
      </c>
      <c r="AC1267" s="987">
        <f t="shared" si="335"/>
        <v>0</v>
      </c>
      <c r="AD1267" s="987">
        <f t="shared" si="335"/>
        <v>0</v>
      </c>
      <c r="AE1267" s="987">
        <f t="shared" si="335"/>
        <v>0</v>
      </c>
      <c r="AF1267" s="987">
        <f t="shared" si="335"/>
        <v>0</v>
      </c>
      <c r="AG1267" s="987">
        <f t="shared" si="335"/>
        <v>0</v>
      </c>
      <c r="AH1267" s="987">
        <f t="shared" si="335"/>
        <v>0</v>
      </c>
      <c r="AI1267" s="987">
        <f t="shared" si="335"/>
        <v>0</v>
      </c>
      <c r="AJ1267" s="987">
        <f t="shared" si="335"/>
        <v>0</v>
      </c>
      <c r="AK1267" s="987">
        <f t="shared" si="335"/>
        <v>0</v>
      </c>
      <c r="AL1267" s="987">
        <f t="shared" si="336"/>
        <v>0</v>
      </c>
      <c r="AM1267" s="987">
        <f t="shared" si="336"/>
        <v>0</v>
      </c>
      <c r="AN1267" s="987">
        <f t="shared" si="336"/>
        <v>0</v>
      </c>
      <c r="AO1267" s="987">
        <f t="shared" si="336"/>
        <v>0</v>
      </c>
      <c r="AP1267" s="987">
        <f t="shared" si="336"/>
        <v>0</v>
      </c>
      <c r="AQ1267" s="987">
        <f t="shared" si="336"/>
        <v>0</v>
      </c>
      <c r="AR1267" s="987">
        <f t="shared" si="336"/>
        <v>0</v>
      </c>
    </row>
    <row r="1268" spans="2:44">
      <c r="B1268" s="948">
        <v>1281</v>
      </c>
      <c r="C1268" s="950" t="s">
        <v>3521</v>
      </c>
      <c r="D1268" s="951">
        <v>1339</v>
      </c>
      <c r="E1268" s="951" t="s">
        <v>3538</v>
      </c>
      <c r="F1268" s="948" t="s">
        <v>5855</v>
      </c>
      <c r="G1268" s="949">
        <v>45201</v>
      </c>
      <c r="H1268" s="948" t="s">
        <v>5856</v>
      </c>
      <c r="I1268" s="948" t="s">
        <v>5810</v>
      </c>
      <c r="J1268" s="948" t="s">
        <v>491</v>
      </c>
      <c r="K1268" s="948" t="s">
        <v>3557</v>
      </c>
      <c r="L1268" s="960">
        <v>54</v>
      </c>
      <c r="M1268" s="987">
        <v>148.43</v>
      </c>
      <c r="N1268" s="987">
        <v>29.689999999999998</v>
      </c>
      <c r="O1268" s="987">
        <f t="shared" si="325"/>
        <v>178.12</v>
      </c>
      <c r="P1268" s="987" t="s">
        <v>2789</v>
      </c>
      <c r="Q1268" s="987"/>
      <c r="R1268" s="987"/>
      <c r="S1268" s="987"/>
      <c r="T1268" s="987"/>
      <c r="U1268" s="987"/>
      <c r="V1268" s="987"/>
      <c r="W1268" s="987">
        <f>O1268</f>
        <v>178.12</v>
      </c>
      <c r="X1268" s="987"/>
      <c r="Y1268" s="987"/>
      <c r="Z1268" s="987">
        <f t="shared" si="326"/>
        <v>0</v>
      </c>
      <c r="AA1268" s="987"/>
      <c r="AB1268" s="987">
        <f t="shared" ref="AB1268:AK1277" si="337">IF(AB$6-$L1268=0,$M1268,0)</f>
        <v>148.43</v>
      </c>
      <c r="AC1268" s="987">
        <f t="shared" si="337"/>
        <v>0</v>
      </c>
      <c r="AD1268" s="987">
        <f t="shared" si="337"/>
        <v>0</v>
      </c>
      <c r="AE1268" s="987">
        <f t="shared" si="337"/>
        <v>0</v>
      </c>
      <c r="AF1268" s="987">
        <f t="shared" si="337"/>
        <v>0</v>
      </c>
      <c r="AG1268" s="987">
        <f t="shared" si="337"/>
        <v>0</v>
      </c>
      <c r="AH1268" s="987">
        <f t="shared" si="337"/>
        <v>0</v>
      </c>
      <c r="AI1268" s="987">
        <f t="shared" si="337"/>
        <v>0</v>
      </c>
      <c r="AJ1268" s="987">
        <f t="shared" si="337"/>
        <v>0</v>
      </c>
      <c r="AK1268" s="987">
        <f t="shared" si="337"/>
        <v>0</v>
      </c>
      <c r="AL1268" s="987">
        <f t="shared" ref="AL1268:AR1277" si="338">IF(AL$6-$L1268=0,$M1268,0)</f>
        <v>0</v>
      </c>
      <c r="AM1268" s="987">
        <f t="shared" si="338"/>
        <v>0</v>
      </c>
      <c r="AN1268" s="987">
        <f t="shared" si="338"/>
        <v>0</v>
      </c>
      <c r="AO1268" s="987">
        <f t="shared" si="338"/>
        <v>0</v>
      </c>
      <c r="AP1268" s="987">
        <f t="shared" si="338"/>
        <v>0</v>
      </c>
      <c r="AQ1268" s="987">
        <f t="shared" si="338"/>
        <v>0</v>
      </c>
      <c r="AR1268" s="987">
        <f t="shared" si="338"/>
        <v>0</v>
      </c>
    </row>
    <row r="1269" spans="2:44">
      <c r="B1269" s="948">
        <v>1282</v>
      </c>
      <c r="C1269" s="950" t="s">
        <v>3521</v>
      </c>
      <c r="D1269" s="951">
        <v>1340</v>
      </c>
      <c r="E1269" s="951" t="s">
        <v>3538</v>
      </c>
      <c r="F1269" s="948" t="s">
        <v>5857</v>
      </c>
      <c r="G1269" s="949">
        <v>45226</v>
      </c>
      <c r="H1269" s="948" t="s">
        <v>5858</v>
      </c>
      <c r="I1269" s="948" t="s">
        <v>5810</v>
      </c>
      <c r="J1269" s="948" t="s">
        <v>491</v>
      </c>
      <c r="K1269" s="948" t="s">
        <v>3557</v>
      </c>
      <c r="L1269" s="960">
        <v>54</v>
      </c>
      <c r="M1269" s="987">
        <v>331.3</v>
      </c>
      <c r="N1269" s="987">
        <v>66.260000000000005</v>
      </c>
      <c r="O1269" s="987">
        <f t="shared" si="325"/>
        <v>397.56</v>
      </c>
      <c r="P1269" s="987"/>
      <c r="Q1269" s="987"/>
      <c r="R1269" s="987"/>
      <c r="S1269" s="987"/>
      <c r="T1269" s="987"/>
      <c r="U1269" s="987"/>
      <c r="V1269" s="987">
        <f t="shared" ref="V1269:V1287" si="339">O1269</f>
        <v>397.56</v>
      </c>
      <c r="W1269" s="987"/>
      <c r="X1269" s="987"/>
      <c r="Y1269" s="987"/>
      <c r="Z1269" s="987">
        <f t="shared" si="326"/>
        <v>0</v>
      </c>
      <c r="AA1269" s="987"/>
      <c r="AB1269" s="987">
        <f t="shared" si="337"/>
        <v>331.3</v>
      </c>
      <c r="AC1269" s="987">
        <f t="shared" si="337"/>
        <v>0</v>
      </c>
      <c r="AD1269" s="987">
        <f t="shared" si="337"/>
        <v>0</v>
      </c>
      <c r="AE1269" s="987">
        <f t="shared" si="337"/>
        <v>0</v>
      </c>
      <c r="AF1269" s="987">
        <f t="shared" si="337"/>
        <v>0</v>
      </c>
      <c r="AG1269" s="987">
        <f t="shared" si="337"/>
        <v>0</v>
      </c>
      <c r="AH1269" s="987">
        <f t="shared" si="337"/>
        <v>0</v>
      </c>
      <c r="AI1269" s="987">
        <f t="shared" si="337"/>
        <v>0</v>
      </c>
      <c r="AJ1269" s="987">
        <f t="shared" si="337"/>
        <v>0</v>
      </c>
      <c r="AK1269" s="987">
        <f t="shared" si="337"/>
        <v>0</v>
      </c>
      <c r="AL1269" s="987">
        <f t="shared" si="338"/>
        <v>0</v>
      </c>
      <c r="AM1269" s="987">
        <f t="shared" si="338"/>
        <v>0</v>
      </c>
      <c r="AN1269" s="987">
        <f t="shared" si="338"/>
        <v>0</v>
      </c>
      <c r="AO1269" s="987">
        <f t="shared" si="338"/>
        <v>0</v>
      </c>
      <c r="AP1269" s="987">
        <f t="shared" si="338"/>
        <v>0</v>
      </c>
      <c r="AQ1269" s="987">
        <f t="shared" si="338"/>
        <v>0</v>
      </c>
      <c r="AR1269" s="987">
        <f t="shared" si="338"/>
        <v>0</v>
      </c>
    </row>
    <row r="1270" spans="2:44">
      <c r="B1270" s="948">
        <v>1283</v>
      </c>
      <c r="C1270" s="950" t="s">
        <v>3521</v>
      </c>
      <c r="D1270" s="951">
        <v>1341</v>
      </c>
      <c r="E1270" s="951" t="s">
        <v>3538</v>
      </c>
      <c r="F1270" s="948" t="s">
        <v>5859</v>
      </c>
      <c r="G1270" s="949">
        <v>45233</v>
      </c>
      <c r="H1270" s="948" t="s">
        <v>5860</v>
      </c>
      <c r="I1270" s="948" t="s">
        <v>5810</v>
      </c>
      <c r="J1270" s="948" t="s">
        <v>491</v>
      </c>
      <c r="K1270" s="948" t="s">
        <v>3557</v>
      </c>
      <c r="L1270" s="960">
        <v>54</v>
      </c>
      <c r="M1270" s="987">
        <v>1526.7</v>
      </c>
      <c r="N1270" s="987">
        <v>305.34000000000003</v>
      </c>
      <c r="O1270" s="987">
        <f t="shared" si="325"/>
        <v>1832.04</v>
      </c>
      <c r="P1270" s="987"/>
      <c r="Q1270" s="987"/>
      <c r="R1270" s="987"/>
      <c r="S1270" s="987"/>
      <c r="T1270" s="987"/>
      <c r="U1270" s="987"/>
      <c r="V1270" s="987">
        <f t="shared" si="339"/>
        <v>1832.04</v>
      </c>
      <c r="W1270" s="987"/>
      <c r="X1270" s="987"/>
      <c r="Y1270" s="987"/>
      <c r="Z1270" s="987">
        <f t="shared" si="326"/>
        <v>0</v>
      </c>
      <c r="AA1270" s="987"/>
      <c r="AB1270" s="987">
        <f t="shared" si="337"/>
        <v>1526.7</v>
      </c>
      <c r="AC1270" s="987">
        <f t="shared" si="337"/>
        <v>0</v>
      </c>
      <c r="AD1270" s="987">
        <f t="shared" si="337"/>
        <v>0</v>
      </c>
      <c r="AE1270" s="987">
        <f t="shared" si="337"/>
        <v>0</v>
      </c>
      <c r="AF1270" s="987">
        <f t="shared" si="337"/>
        <v>0</v>
      </c>
      <c r="AG1270" s="987">
        <f t="shared" si="337"/>
        <v>0</v>
      </c>
      <c r="AH1270" s="987">
        <f t="shared" si="337"/>
        <v>0</v>
      </c>
      <c r="AI1270" s="987">
        <f t="shared" si="337"/>
        <v>0</v>
      </c>
      <c r="AJ1270" s="987">
        <f t="shared" si="337"/>
        <v>0</v>
      </c>
      <c r="AK1270" s="987">
        <f t="shared" si="337"/>
        <v>0</v>
      </c>
      <c r="AL1270" s="987">
        <f t="shared" si="338"/>
        <v>0</v>
      </c>
      <c r="AM1270" s="987">
        <f t="shared" si="338"/>
        <v>0</v>
      </c>
      <c r="AN1270" s="987">
        <f t="shared" si="338"/>
        <v>0</v>
      </c>
      <c r="AO1270" s="987">
        <f t="shared" si="338"/>
        <v>0</v>
      </c>
      <c r="AP1270" s="987">
        <f t="shared" si="338"/>
        <v>0</v>
      </c>
      <c r="AQ1270" s="987">
        <f t="shared" si="338"/>
        <v>0</v>
      </c>
      <c r="AR1270" s="987">
        <f t="shared" si="338"/>
        <v>0</v>
      </c>
    </row>
    <row r="1271" spans="2:44">
      <c r="B1271" s="948">
        <v>1284</v>
      </c>
      <c r="C1271" s="950" t="s">
        <v>3521</v>
      </c>
      <c r="D1271" s="951">
        <v>1342</v>
      </c>
      <c r="E1271" s="951" t="s">
        <v>3538</v>
      </c>
      <c r="F1271" s="948" t="s">
        <v>5861</v>
      </c>
      <c r="G1271" s="949">
        <v>45247</v>
      </c>
      <c r="H1271" s="948" t="s">
        <v>5862</v>
      </c>
      <c r="I1271" s="948" t="s">
        <v>5810</v>
      </c>
      <c r="J1271" s="948" t="s">
        <v>491</v>
      </c>
      <c r="K1271" s="948" t="s">
        <v>3557</v>
      </c>
      <c r="L1271" s="960">
        <v>54</v>
      </c>
      <c r="M1271" s="987">
        <v>730.62</v>
      </c>
      <c r="N1271" s="987">
        <v>146.12</v>
      </c>
      <c r="O1271" s="987">
        <f t="shared" si="325"/>
        <v>876.74</v>
      </c>
      <c r="P1271" s="987"/>
      <c r="Q1271" s="987"/>
      <c r="R1271" s="987"/>
      <c r="S1271" s="987"/>
      <c r="T1271" s="987"/>
      <c r="U1271" s="987"/>
      <c r="V1271" s="987">
        <f t="shared" si="339"/>
        <v>876.74</v>
      </c>
      <c r="W1271" s="987"/>
      <c r="X1271" s="987"/>
      <c r="Y1271" s="987"/>
      <c r="Z1271" s="987">
        <f t="shared" si="326"/>
        <v>0</v>
      </c>
      <c r="AA1271" s="987"/>
      <c r="AB1271" s="987">
        <f t="shared" si="337"/>
        <v>730.62</v>
      </c>
      <c r="AC1271" s="987">
        <f t="shared" si="337"/>
        <v>0</v>
      </c>
      <c r="AD1271" s="987">
        <f t="shared" si="337"/>
        <v>0</v>
      </c>
      <c r="AE1271" s="987">
        <f t="shared" si="337"/>
        <v>0</v>
      </c>
      <c r="AF1271" s="987">
        <f t="shared" si="337"/>
        <v>0</v>
      </c>
      <c r="AG1271" s="987">
        <f t="shared" si="337"/>
        <v>0</v>
      </c>
      <c r="AH1271" s="987">
        <f t="shared" si="337"/>
        <v>0</v>
      </c>
      <c r="AI1271" s="987">
        <f t="shared" si="337"/>
        <v>0</v>
      </c>
      <c r="AJ1271" s="987">
        <f t="shared" si="337"/>
        <v>0</v>
      </c>
      <c r="AK1271" s="987">
        <f t="shared" si="337"/>
        <v>0</v>
      </c>
      <c r="AL1271" s="987">
        <f t="shared" si="338"/>
        <v>0</v>
      </c>
      <c r="AM1271" s="987">
        <f t="shared" si="338"/>
        <v>0</v>
      </c>
      <c r="AN1271" s="987">
        <f t="shared" si="338"/>
        <v>0</v>
      </c>
      <c r="AO1271" s="987">
        <f t="shared" si="338"/>
        <v>0</v>
      </c>
      <c r="AP1271" s="987">
        <f t="shared" si="338"/>
        <v>0</v>
      </c>
      <c r="AQ1271" s="987">
        <f t="shared" si="338"/>
        <v>0</v>
      </c>
      <c r="AR1271" s="987">
        <f t="shared" si="338"/>
        <v>0</v>
      </c>
    </row>
    <row r="1272" spans="2:44">
      <c r="B1272" s="948">
        <v>127</v>
      </c>
      <c r="C1272" s="950" t="s">
        <v>3518</v>
      </c>
      <c r="D1272" s="951">
        <v>147</v>
      </c>
      <c r="E1272" s="951" t="s">
        <v>3538</v>
      </c>
      <c r="F1272" s="948" t="s">
        <v>5863</v>
      </c>
      <c r="G1272" s="949">
        <v>44927</v>
      </c>
      <c r="H1272" s="948" t="s">
        <v>5864</v>
      </c>
      <c r="I1272" s="948" t="s">
        <v>5865</v>
      </c>
      <c r="J1272" s="948" t="s">
        <v>513</v>
      </c>
      <c r="K1272" s="948" t="s">
        <v>4806</v>
      </c>
      <c r="L1272" s="960">
        <v>272</v>
      </c>
      <c r="M1272" s="987">
        <v>625</v>
      </c>
      <c r="N1272" s="987">
        <v>125</v>
      </c>
      <c r="O1272" s="987">
        <f t="shared" si="325"/>
        <v>750</v>
      </c>
      <c r="P1272" s="987"/>
      <c r="Q1272" s="987"/>
      <c r="R1272" s="987"/>
      <c r="S1272" s="987"/>
      <c r="T1272" s="987"/>
      <c r="U1272" s="987"/>
      <c r="V1272" s="987">
        <f t="shared" si="339"/>
        <v>750</v>
      </c>
      <c r="W1272" s="987"/>
      <c r="X1272" s="987"/>
      <c r="Y1272" s="987"/>
      <c r="Z1272" s="987">
        <f t="shared" si="326"/>
        <v>0</v>
      </c>
      <c r="AA1272" s="987"/>
      <c r="AB1272" s="987">
        <f t="shared" si="337"/>
        <v>0</v>
      </c>
      <c r="AC1272" s="987">
        <f t="shared" si="337"/>
        <v>0</v>
      </c>
      <c r="AD1272" s="987">
        <f t="shared" si="337"/>
        <v>0</v>
      </c>
      <c r="AE1272" s="987">
        <f t="shared" si="337"/>
        <v>0</v>
      </c>
      <c r="AF1272" s="987">
        <f t="shared" si="337"/>
        <v>0</v>
      </c>
      <c r="AG1272" s="987">
        <f t="shared" si="337"/>
        <v>0</v>
      </c>
      <c r="AH1272" s="987">
        <f t="shared" si="337"/>
        <v>0</v>
      </c>
      <c r="AI1272" s="987">
        <f t="shared" si="337"/>
        <v>0</v>
      </c>
      <c r="AJ1272" s="987">
        <f t="shared" si="337"/>
        <v>625</v>
      </c>
      <c r="AK1272" s="987">
        <f t="shared" si="337"/>
        <v>0</v>
      </c>
      <c r="AL1272" s="987">
        <f t="shared" si="338"/>
        <v>0</v>
      </c>
      <c r="AM1272" s="987">
        <f t="shared" si="338"/>
        <v>0</v>
      </c>
      <c r="AN1272" s="987">
        <f t="shared" si="338"/>
        <v>0</v>
      </c>
      <c r="AO1272" s="987">
        <f t="shared" si="338"/>
        <v>0</v>
      </c>
      <c r="AP1272" s="987">
        <f t="shared" si="338"/>
        <v>0</v>
      </c>
      <c r="AQ1272" s="987">
        <f t="shared" si="338"/>
        <v>0</v>
      </c>
      <c r="AR1272" s="987">
        <f t="shared" si="338"/>
        <v>0</v>
      </c>
    </row>
    <row r="1273" spans="2:44">
      <c r="B1273" s="948">
        <v>598</v>
      </c>
      <c r="C1273" s="950" t="s">
        <v>3522</v>
      </c>
      <c r="D1273" s="951">
        <v>632</v>
      </c>
      <c r="E1273" s="951" t="s">
        <v>3538</v>
      </c>
      <c r="F1273" s="948" t="s">
        <v>5866</v>
      </c>
      <c r="G1273" s="949">
        <v>45146</v>
      </c>
      <c r="H1273" s="948" t="s">
        <v>5867</v>
      </c>
      <c r="I1273" s="948" t="s">
        <v>5868</v>
      </c>
      <c r="J1273" s="948" t="s">
        <v>492</v>
      </c>
      <c r="K1273" s="948" t="s">
        <v>3557</v>
      </c>
      <c r="L1273" s="960">
        <v>54</v>
      </c>
      <c r="M1273" s="987">
        <v>210</v>
      </c>
      <c r="N1273" s="987">
        <v>0</v>
      </c>
      <c r="O1273" s="987">
        <f t="shared" si="325"/>
        <v>210</v>
      </c>
      <c r="P1273" s="987"/>
      <c r="Q1273" s="987"/>
      <c r="R1273" s="987"/>
      <c r="S1273" s="987"/>
      <c r="T1273" s="987"/>
      <c r="U1273" s="987"/>
      <c r="V1273" s="987">
        <f t="shared" si="339"/>
        <v>210</v>
      </c>
      <c r="W1273" s="987"/>
      <c r="X1273" s="987"/>
      <c r="Y1273" s="987"/>
      <c r="Z1273" s="987">
        <f t="shared" si="326"/>
        <v>0</v>
      </c>
      <c r="AA1273" s="987"/>
      <c r="AB1273" s="987">
        <f t="shared" si="337"/>
        <v>210</v>
      </c>
      <c r="AC1273" s="987">
        <f t="shared" si="337"/>
        <v>0</v>
      </c>
      <c r="AD1273" s="987">
        <f t="shared" si="337"/>
        <v>0</v>
      </c>
      <c r="AE1273" s="987">
        <f t="shared" si="337"/>
        <v>0</v>
      </c>
      <c r="AF1273" s="987">
        <f t="shared" si="337"/>
        <v>0</v>
      </c>
      <c r="AG1273" s="987">
        <f t="shared" si="337"/>
        <v>0</v>
      </c>
      <c r="AH1273" s="987">
        <f t="shared" si="337"/>
        <v>0</v>
      </c>
      <c r="AI1273" s="987">
        <f t="shared" si="337"/>
        <v>0</v>
      </c>
      <c r="AJ1273" s="987">
        <f t="shared" si="337"/>
        <v>0</v>
      </c>
      <c r="AK1273" s="987">
        <f t="shared" si="337"/>
        <v>0</v>
      </c>
      <c r="AL1273" s="987">
        <f t="shared" si="338"/>
        <v>0</v>
      </c>
      <c r="AM1273" s="987">
        <f t="shared" si="338"/>
        <v>0</v>
      </c>
      <c r="AN1273" s="987">
        <f t="shared" si="338"/>
        <v>0</v>
      </c>
      <c r="AO1273" s="987">
        <f t="shared" si="338"/>
        <v>0</v>
      </c>
      <c r="AP1273" s="987">
        <f t="shared" si="338"/>
        <v>0</v>
      </c>
      <c r="AQ1273" s="987">
        <f t="shared" si="338"/>
        <v>0</v>
      </c>
      <c r="AR1273" s="987">
        <f t="shared" si="338"/>
        <v>0</v>
      </c>
    </row>
    <row r="1274" spans="2:44">
      <c r="B1274" s="948">
        <v>599</v>
      </c>
      <c r="C1274" s="950" t="s">
        <v>3522</v>
      </c>
      <c r="D1274" s="951">
        <v>633</v>
      </c>
      <c r="E1274" s="951" t="s">
        <v>3538</v>
      </c>
      <c r="F1274" s="948" t="s">
        <v>5869</v>
      </c>
      <c r="G1274" s="949">
        <v>45152</v>
      </c>
      <c r="H1274" s="948" t="s">
        <v>5870</v>
      </c>
      <c r="I1274" s="948" t="s">
        <v>5868</v>
      </c>
      <c r="J1274" s="948" t="s">
        <v>492</v>
      </c>
      <c r="K1274" s="948" t="s">
        <v>3557</v>
      </c>
      <c r="L1274" s="960">
        <v>54</v>
      </c>
      <c r="M1274" s="987">
        <v>240</v>
      </c>
      <c r="N1274" s="987">
        <v>0</v>
      </c>
      <c r="O1274" s="987">
        <f t="shared" si="325"/>
        <v>240</v>
      </c>
      <c r="P1274" s="987"/>
      <c r="Q1274" s="987"/>
      <c r="R1274" s="987"/>
      <c r="S1274" s="987"/>
      <c r="T1274" s="987"/>
      <c r="U1274" s="987"/>
      <c r="V1274" s="987">
        <f t="shared" si="339"/>
        <v>240</v>
      </c>
      <c r="W1274" s="987"/>
      <c r="X1274" s="987"/>
      <c r="Y1274" s="987"/>
      <c r="Z1274" s="987">
        <f t="shared" si="326"/>
        <v>0</v>
      </c>
      <c r="AA1274" s="987"/>
      <c r="AB1274" s="987">
        <f t="shared" si="337"/>
        <v>240</v>
      </c>
      <c r="AC1274" s="987">
        <f t="shared" si="337"/>
        <v>0</v>
      </c>
      <c r="AD1274" s="987">
        <f t="shared" si="337"/>
        <v>0</v>
      </c>
      <c r="AE1274" s="987">
        <f t="shared" si="337"/>
        <v>0</v>
      </c>
      <c r="AF1274" s="987">
        <f t="shared" si="337"/>
        <v>0</v>
      </c>
      <c r="AG1274" s="987">
        <f t="shared" si="337"/>
        <v>0</v>
      </c>
      <c r="AH1274" s="987">
        <f t="shared" si="337"/>
        <v>0</v>
      </c>
      <c r="AI1274" s="987">
        <f t="shared" si="337"/>
        <v>0</v>
      </c>
      <c r="AJ1274" s="987">
        <f t="shared" si="337"/>
        <v>0</v>
      </c>
      <c r="AK1274" s="987">
        <f t="shared" si="337"/>
        <v>0</v>
      </c>
      <c r="AL1274" s="987">
        <f t="shared" si="338"/>
        <v>0</v>
      </c>
      <c r="AM1274" s="987">
        <f t="shared" si="338"/>
        <v>0</v>
      </c>
      <c r="AN1274" s="987">
        <f t="shared" si="338"/>
        <v>0</v>
      </c>
      <c r="AO1274" s="987">
        <f t="shared" si="338"/>
        <v>0</v>
      </c>
      <c r="AP1274" s="987">
        <f t="shared" si="338"/>
        <v>0</v>
      </c>
      <c r="AQ1274" s="987">
        <f t="shared" si="338"/>
        <v>0</v>
      </c>
      <c r="AR1274" s="987">
        <f t="shared" si="338"/>
        <v>0</v>
      </c>
    </row>
    <row r="1275" spans="2:44">
      <c r="B1275" s="948">
        <v>600</v>
      </c>
      <c r="C1275" s="950" t="s">
        <v>3522</v>
      </c>
      <c r="D1275" s="951">
        <v>634</v>
      </c>
      <c r="E1275" s="951" t="s">
        <v>3538</v>
      </c>
      <c r="F1275" s="948" t="s">
        <v>5871</v>
      </c>
      <c r="G1275" s="949">
        <v>45156</v>
      </c>
      <c r="H1275" s="948" t="s">
        <v>5872</v>
      </c>
      <c r="I1275" s="948" t="s">
        <v>5868</v>
      </c>
      <c r="J1275" s="948" t="s">
        <v>492</v>
      </c>
      <c r="K1275" s="948" t="s">
        <v>3557</v>
      </c>
      <c r="L1275" s="960">
        <v>54</v>
      </c>
      <c r="M1275" s="987">
        <v>320</v>
      </c>
      <c r="N1275" s="987">
        <v>0</v>
      </c>
      <c r="O1275" s="987">
        <f t="shared" si="325"/>
        <v>320</v>
      </c>
      <c r="P1275" s="987"/>
      <c r="Q1275" s="987"/>
      <c r="R1275" s="987"/>
      <c r="S1275" s="987"/>
      <c r="T1275" s="987"/>
      <c r="U1275" s="987"/>
      <c r="V1275" s="987">
        <f t="shared" si="339"/>
        <v>320</v>
      </c>
      <c r="W1275" s="987"/>
      <c r="X1275" s="987"/>
      <c r="Y1275" s="987"/>
      <c r="Z1275" s="987">
        <f t="shared" si="326"/>
        <v>0</v>
      </c>
      <c r="AA1275" s="987"/>
      <c r="AB1275" s="987">
        <f t="shared" si="337"/>
        <v>320</v>
      </c>
      <c r="AC1275" s="987">
        <f t="shared" si="337"/>
        <v>0</v>
      </c>
      <c r="AD1275" s="987">
        <f t="shared" si="337"/>
        <v>0</v>
      </c>
      <c r="AE1275" s="987">
        <f t="shared" si="337"/>
        <v>0</v>
      </c>
      <c r="AF1275" s="987">
        <f t="shared" si="337"/>
        <v>0</v>
      </c>
      <c r="AG1275" s="987">
        <f t="shared" si="337"/>
        <v>0</v>
      </c>
      <c r="AH1275" s="987">
        <f t="shared" si="337"/>
        <v>0</v>
      </c>
      <c r="AI1275" s="987">
        <f t="shared" si="337"/>
        <v>0</v>
      </c>
      <c r="AJ1275" s="987">
        <f t="shared" si="337"/>
        <v>0</v>
      </c>
      <c r="AK1275" s="987">
        <f t="shared" si="337"/>
        <v>0</v>
      </c>
      <c r="AL1275" s="987">
        <f t="shared" si="338"/>
        <v>0</v>
      </c>
      <c r="AM1275" s="987">
        <f t="shared" si="338"/>
        <v>0</v>
      </c>
      <c r="AN1275" s="987">
        <f t="shared" si="338"/>
        <v>0</v>
      </c>
      <c r="AO1275" s="987">
        <f t="shared" si="338"/>
        <v>0</v>
      </c>
      <c r="AP1275" s="987">
        <f t="shared" si="338"/>
        <v>0</v>
      </c>
      <c r="AQ1275" s="987">
        <f t="shared" si="338"/>
        <v>0</v>
      </c>
      <c r="AR1275" s="987">
        <f t="shared" si="338"/>
        <v>0</v>
      </c>
    </row>
    <row r="1276" spans="2:44">
      <c r="B1276" s="948">
        <v>601</v>
      </c>
      <c r="C1276" s="950" t="s">
        <v>3522</v>
      </c>
      <c r="D1276" s="951">
        <v>635</v>
      </c>
      <c r="E1276" s="951" t="s">
        <v>3538</v>
      </c>
      <c r="F1276" s="948" t="s">
        <v>5873</v>
      </c>
      <c r="G1276" s="949">
        <v>45163</v>
      </c>
      <c r="H1276" s="948" t="s">
        <v>5874</v>
      </c>
      <c r="I1276" s="948" t="s">
        <v>5868</v>
      </c>
      <c r="J1276" s="948" t="s">
        <v>492</v>
      </c>
      <c r="K1276" s="948" t="s">
        <v>3557</v>
      </c>
      <c r="L1276" s="960">
        <v>54</v>
      </c>
      <c r="M1276" s="987">
        <v>280</v>
      </c>
      <c r="N1276" s="987">
        <v>0</v>
      </c>
      <c r="O1276" s="987">
        <f t="shared" si="325"/>
        <v>280</v>
      </c>
      <c r="P1276" s="987"/>
      <c r="Q1276" s="987"/>
      <c r="R1276" s="987"/>
      <c r="S1276" s="987"/>
      <c r="T1276" s="987"/>
      <c r="U1276" s="987"/>
      <c r="V1276" s="987">
        <f t="shared" si="339"/>
        <v>280</v>
      </c>
      <c r="W1276" s="987"/>
      <c r="X1276" s="987"/>
      <c r="Y1276" s="987"/>
      <c r="Z1276" s="987">
        <f t="shared" si="326"/>
        <v>0</v>
      </c>
      <c r="AA1276" s="987"/>
      <c r="AB1276" s="987">
        <f t="shared" si="337"/>
        <v>280</v>
      </c>
      <c r="AC1276" s="987">
        <f t="shared" si="337"/>
        <v>0</v>
      </c>
      <c r="AD1276" s="987">
        <f t="shared" si="337"/>
        <v>0</v>
      </c>
      <c r="AE1276" s="987">
        <f t="shared" si="337"/>
        <v>0</v>
      </c>
      <c r="AF1276" s="987">
        <f t="shared" si="337"/>
        <v>0</v>
      </c>
      <c r="AG1276" s="987">
        <f t="shared" si="337"/>
        <v>0</v>
      </c>
      <c r="AH1276" s="987">
        <f t="shared" si="337"/>
        <v>0</v>
      </c>
      <c r="AI1276" s="987">
        <f t="shared" si="337"/>
        <v>0</v>
      </c>
      <c r="AJ1276" s="987">
        <f t="shared" si="337"/>
        <v>0</v>
      </c>
      <c r="AK1276" s="987">
        <f t="shared" si="337"/>
        <v>0</v>
      </c>
      <c r="AL1276" s="987">
        <f t="shared" si="338"/>
        <v>0</v>
      </c>
      <c r="AM1276" s="987">
        <f t="shared" si="338"/>
        <v>0</v>
      </c>
      <c r="AN1276" s="987">
        <f t="shared" si="338"/>
        <v>0</v>
      </c>
      <c r="AO1276" s="987">
        <f t="shared" si="338"/>
        <v>0</v>
      </c>
      <c r="AP1276" s="987">
        <f t="shared" si="338"/>
        <v>0</v>
      </c>
      <c r="AQ1276" s="987">
        <f t="shared" si="338"/>
        <v>0</v>
      </c>
      <c r="AR1276" s="987">
        <f t="shared" si="338"/>
        <v>0</v>
      </c>
    </row>
    <row r="1277" spans="2:44">
      <c r="B1277" s="948">
        <v>1146</v>
      </c>
      <c r="C1277" s="950" t="s">
        <v>3521</v>
      </c>
      <c r="D1277" s="951">
        <v>1202</v>
      </c>
      <c r="E1277" s="951" t="s">
        <v>3538</v>
      </c>
      <c r="F1277" s="948" t="s">
        <v>5875</v>
      </c>
      <c r="G1277" s="949">
        <v>45170</v>
      </c>
      <c r="H1277" s="948" t="s">
        <v>5876</v>
      </c>
      <c r="I1277" s="948" t="s">
        <v>5868</v>
      </c>
      <c r="J1277" s="948" t="s">
        <v>492</v>
      </c>
      <c r="K1277" s="948" t="s">
        <v>3557</v>
      </c>
      <c r="L1277" s="960">
        <v>54</v>
      </c>
      <c r="M1277" s="987">
        <v>170</v>
      </c>
      <c r="N1277" s="987">
        <v>0</v>
      </c>
      <c r="O1277" s="987">
        <f t="shared" si="325"/>
        <v>170</v>
      </c>
      <c r="P1277" s="987"/>
      <c r="Q1277" s="987"/>
      <c r="R1277" s="987"/>
      <c r="S1277" s="987"/>
      <c r="T1277" s="987"/>
      <c r="U1277" s="987"/>
      <c r="V1277" s="987">
        <f t="shared" si="339"/>
        <v>170</v>
      </c>
      <c r="W1277" s="987"/>
      <c r="X1277" s="987"/>
      <c r="Y1277" s="987"/>
      <c r="Z1277" s="987">
        <f t="shared" si="326"/>
        <v>0</v>
      </c>
      <c r="AA1277" s="987"/>
      <c r="AB1277" s="987">
        <f t="shared" si="337"/>
        <v>170</v>
      </c>
      <c r="AC1277" s="987">
        <f t="shared" si="337"/>
        <v>0</v>
      </c>
      <c r="AD1277" s="987">
        <f t="shared" si="337"/>
        <v>0</v>
      </c>
      <c r="AE1277" s="987">
        <f t="shared" si="337"/>
        <v>0</v>
      </c>
      <c r="AF1277" s="987">
        <f t="shared" si="337"/>
        <v>0</v>
      </c>
      <c r="AG1277" s="987">
        <f t="shared" si="337"/>
        <v>0</v>
      </c>
      <c r="AH1277" s="987">
        <f t="shared" si="337"/>
        <v>0</v>
      </c>
      <c r="AI1277" s="987">
        <f t="shared" si="337"/>
        <v>0</v>
      </c>
      <c r="AJ1277" s="987">
        <f t="shared" si="337"/>
        <v>0</v>
      </c>
      <c r="AK1277" s="987">
        <f t="shared" si="337"/>
        <v>0</v>
      </c>
      <c r="AL1277" s="987">
        <f t="shared" si="338"/>
        <v>0</v>
      </c>
      <c r="AM1277" s="987">
        <f t="shared" si="338"/>
        <v>0</v>
      </c>
      <c r="AN1277" s="987">
        <f t="shared" si="338"/>
        <v>0</v>
      </c>
      <c r="AO1277" s="987">
        <f t="shared" si="338"/>
        <v>0</v>
      </c>
      <c r="AP1277" s="987">
        <f t="shared" si="338"/>
        <v>0</v>
      </c>
      <c r="AQ1277" s="987">
        <f t="shared" si="338"/>
        <v>0</v>
      </c>
      <c r="AR1277" s="987">
        <f t="shared" si="338"/>
        <v>0</v>
      </c>
    </row>
    <row r="1278" spans="2:44">
      <c r="B1278" s="948">
        <v>1147</v>
      </c>
      <c r="C1278" s="950" t="s">
        <v>3521</v>
      </c>
      <c r="D1278" s="951">
        <v>1203</v>
      </c>
      <c r="E1278" s="951" t="s">
        <v>3538</v>
      </c>
      <c r="F1278" s="948" t="s">
        <v>5877</v>
      </c>
      <c r="G1278" s="949">
        <v>45177</v>
      </c>
      <c r="H1278" s="948" t="s">
        <v>5878</v>
      </c>
      <c r="I1278" s="948" t="s">
        <v>5868</v>
      </c>
      <c r="J1278" s="948" t="s">
        <v>492</v>
      </c>
      <c r="K1278" s="948" t="s">
        <v>3557</v>
      </c>
      <c r="L1278" s="960">
        <v>54</v>
      </c>
      <c r="M1278" s="987">
        <v>670</v>
      </c>
      <c r="N1278" s="987">
        <v>0</v>
      </c>
      <c r="O1278" s="987">
        <f t="shared" si="325"/>
        <v>670</v>
      </c>
      <c r="P1278" s="987"/>
      <c r="Q1278" s="987"/>
      <c r="R1278" s="987"/>
      <c r="S1278" s="987"/>
      <c r="T1278" s="987"/>
      <c r="U1278" s="987"/>
      <c r="V1278" s="987">
        <f t="shared" si="339"/>
        <v>670</v>
      </c>
      <c r="W1278" s="987"/>
      <c r="X1278" s="987"/>
      <c r="Y1278" s="987"/>
      <c r="Z1278" s="987">
        <f t="shared" si="326"/>
        <v>0</v>
      </c>
      <c r="AA1278" s="987"/>
      <c r="AB1278" s="987">
        <f t="shared" ref="AB1278:AK1287" si="340">IF(AB$6-$L1278=0,$M1278,0)</f>
        <v>670</v>
      </c>
      <c r="AC1278" s="987">
        <f t="shared" si="340"/>
        <v>0</v>
      </c>
      <c r="AD1278" s="987">
        <f t="shared" si="340"/>
        <v>0</v>
      </c>
      <c r="AE1278" s="987">
        <f t="shared" si="340"/>
        <v>0</v>
      </c>
      <c r="AF1278" s="987">
        <f t="shared" si="340"/>
        <v>0</v>
      </c>
      <c r="AG1278" s="987">
        <f t="shared" si="340"/>
        <v>0</v>
      </c>
      <c r="AH1278" s="987">
        <f t="shared" si="340"/>
        <v>0</v>
      </c>
      <c r="AI1278" s="987">
        <f t="shared" si="340"/>
        <v>0</v>
      </c>
      <c r="AJ1278" s="987">
        <f t="shared" si="340"/>
        <v>0</v>
      </c>
      <c r="AK1278" s="987">
        <f t="shared" si="340"/>
        <v>0</v>
      </c>
      <c r="AL1278" s="987">
        <f t="shared" ref="AL1278:AR1287" si="341">IF(AL$6-$L1278=0,$M1278,0)</f>
        <v>0</v>
      </c>
      <c r="AM1278" s="987">
        <f t="shared" si="341"/>
        <v>0</v>
      </c>
      <c r="AN1278" s="987">
        <f t="shared" si="341"/>
        <v>0</v>
      </c>
      <c r="AO1278" s="987">
        <f t="shared" si="341"/>
        <v>0</v>
      </c>
      <c r="AP1278" s="987">
        <f t="shared" si="341"/>
        <v>0</v>
      </c>
      <c r="AQ1278" s="987">
        <f t="shared" si="341"/>
        <v>0</v>
      </c>
      <c r="AR1278" s="987">
        <f t="shared" si="341"/>
        <v>0</v>
      </c>
    </row>
    <row r="1279" spans="2:44">
      <c r="B1279" s="948">
        <v>1152</v>
      </c>
      <c r="C1279" s="950" t="s">
        <v>3521</v>
      </c>
      <c r="D1279" s="951">
        <v>1208</v>
      </c>
      <c r="E1279" s="951" t="s">
        <v>3538</v>
      </c>
      <c r="F1279" s="948" t="s">
        <v>5879</v>
      </c>
      <c r="G1279" s="949">
        <v>45184</v>
      </c>
      <c r="H1279" s="948" t="s">
        <v>5880</v>
      </c>
      <c r="I1279" s="948" t="s">
        <v>5868</v>
      </c>
      <c r="J1279" s="948" t="s">
        <v>492</v>
      </c>
      <c r="K1279" s="948" t="s">
        <v>3557</v>
      </c>
      <c r="L1279" s="960">
        <v>54</v>
      </c>
      <c r="M1279" s="987">
        <v>140</v>
      </c>
      <c r="N1279" s="987">
        <v>0</v>
      </c>
      <c r="O1279" s="987">
        <f t="shared" si="325"/>
        <v>140</v>
      </c>
      <c r="P1279" s="987"/>
      <c r="Q1279" s="987"/>
      <c r="R1279" s="987"/>
      <c r="S1279" s="987"/>
      <c r="T1279" s="987"/>
      <c r="U1279" s="987"/>
      <c r="V1279" s="987">
        <f t="shared" si="339"/>
        <v>140</v>
      </c>
      <c r="W1279" s="987"/>
      <c r="X1279" s="987"/>
      <c r="Y1279" s="987"/>
      <c r="Z1279" s="987">
        <f t="shared" si="326"/>
        <v>0</v>
      </c>
      <c r="AA1279" s="987"/>
      <c r="AB1279" s="987">
        <f t="shared" si="340"/>
        <v>140</v>
      </c>
      <c r="AC1279" s="987">
        <f t="shared" si="340"/>
        <v>0</v>
      </c>
      <c r="AD1279" s="987">
        <f t="shared" si="340"/>
        <v>0</v>
      </c>
      <c r="AE1279" s="987">
        <f t="shared" si="340"/>
        <v>0</v>
      </c>
      <c r="AF1279" s="987">
        <f t="shared" si="340"/>
        <v>0</v>
      </c>
      <c r="AG1279" s="987">
        <f t="shared" si="340"/>
        <v>0</v>
      </c>
      <c r="AH1279" s="987">
        <f t="shared" si="340"/>
        <v>0</v>
      </c>
      <c r="AI1279" s="987">
        <f t="shared" si="340"/>
        <v>0</v>
      </c>
      <c r="AJ1279" s="987">
        <f t="shared" si="340"/>
        <v>0</v>
      </c>
      <c r="AK1279" s="987">
        <f t="shared" si="340"/>
        <v>0</v>
      </c>
      <c r="AL1279" s="987">
        <f t="shared" si="341"/>
        <v>0</v>
      </c>
      <c r="AM1279" s="987">
        <f t="shared" si="341"/>
        <v>0</v>
      </c>
      <c r="AN1279" s="987">
        <f t="shared" si="341"/>
        <v>0</v>
      </c>
      <c r="AO1279" s="987">
        <f t="shared" si="341"/>
        <v>0</v>
      </c>
      <c r="AP1279" s="987">
        <f t="shared" si="341"/>
        <v>0</v>
      </c>
      <c r="AQ1279" s="987">
        <f t="shared" si="341"/>
        <v>0</v>
      </c>
      <c r="AR1279" s="987">
        <f t="shared" si="341"/>
        <v>0</v>
      </c>
    </row>
    <row r="1280" spans="2:44">
      <c r="B1280" s="948">
        <v>1153</v>
      </c>
      <c r="C1280" s="950" t="s">
        <v>3521</v>
      </c>
      <c r="D1280" s="951">
        <v>1209</v>
      </c>
      <c r="E1280" s="951" t="s">
        <v>3538</v>
      </c>
      <c r="F1280" s="948" t="s">
        <v>5881</v>
      </c>
      <c r="G1280" s="949">
        <v>45191</v>
      </c>
      <c r="H1280" s="948" t="s">
        <v>5882</v>
      </c>
      <c r="I1280" s="948" t="s">
        <v>5868</v>
      </c>
      <c r="J1280" s="948" t="s">
        <v>492</v>
      </c>
      <c r="K1280" s="948" t="s">
        <v>3557</v>
      </c>
      <c r="L1280" s="960">
        <v>54</v>
      </c>
      <c r="M1280" s="987">
        <v>210</v>
      </c>
      <c r="N1280" s="987">
        <v>0</v>
      </c>
      <c r="O1280" s="987">
        <f t="shared" si="325"/>
        <v>210</v>
      </c>
      <c r="P1280" s="987"/>
      <c r="Q1280" s="987"/>
      <c r="R1280" s="987"/>
      <c r="S1280" s="987"/>
      <c r="T1280" s="987"/>
      <c r="U1280" s="987"/>
      <c r="V1280" s="987">
        <f t="shared" si="339"/>
        <v>210</v>
      </c>
      <c r="W1280" s="987"/>
      <c r="X1280" s="987"/>
      <c r="Y1280" s="987"/>
      <c r="Z1280" s="987">
        <f t="shared" si="326"/>
        <v>0</v>
      </c>
      <c r="AA1280" s="987"/>
      <c r="AB1280" s="987">
        <f t="shared" si="340"/>
        <v>210</v>
      </c>
      <c r="AC1280" s="987">
        <f t="shared" si="340"/>
        <v>0</v>
      </c>
      <c r="AD1280" s="987">
        <f t="shared" si="340"/>
        <v>0</v>
      </c>
      <c r="AE1280" s="987">
        <f t="shared" si="340"/>
        <v>0</v>
      </c>
      <c r="AF1280" s="987">
        <f t="shared" si="340"/>
        <v>0</v>
      </c>
      <c r="AG1280" s="987">
        <f t="shared" si="340"/>
        <v>0</v>
      </c>
      <c r="AH1280" s="987">
        <f t="shared" si="340"/>
        <v>0</v>
      </c>
      <c r="AI1280" s="987">
        <f t="shared" si="340"/>
        <v>0</v>
      </c>
      <c r="AJ1280" s="987">
        <f t="shared" si="340"/>
        <v>0</v>
      </c>
      <c r="AK1280" s="987">
        <f t="shared" si="340"/>
        <v>0</v>
      </c>
      <c r="AL1280" s="987">
        <f t="shared" si="341"/>
        <v>0</v>
      </c>
      <c r="AM1280" s="987">
        <f t="shared" si="341"/>
        <v>0</v>
      </c>
      <c r="AN1280" s="987">
        <f t="shared" si="341"/>
        <v>0</v>
      </c>
      <c r="AO1280" s="987">
        <f t="shared" si="341"/>
        <v>0</v>
      </c>
      <c r="AP1280" s="987">
        <f t="shared" si="341"/>
        <v>0</v>
      </c>
      <c r="AQ1280" s="987">
        <f t="shared" si="341"/>
        <v>0</v>
      </c>
      <c r="AR1280" s="987">
        <f t="shared" si="341"/>
        <v>0</v>
      </c>
    </row>
    <row r="1281" spans="2:44">
      <c r="B1281" s="948">
        <v>1154</v>
      </c>
      <c r="C1281" s="950" t="s">
        <v>3521</v>
      </c>
      <c r="D1281" s="951">
        <v>1210</v>
      </c>
      <c r="E1281" s="951" t="s">
        <v>3538</v>
      </c>
      <c r="F1281" s="948" t="s">
        <v>5883</v>
      </c>
      <c r="G1281" s="949">
        <v>45198</v>
      </c>
      <c r="H1281" s="948" t="s">
        <v>5884</v>
      </c>
      <c r="I1281" s="948" t="s">
        <v>5868</v>
      </c>
      <c r="J1281" s="948" t="s">
        <v>492</v>
      </c>
      <c r="K1281" s="948" t="s">
        <v>3557</v>
      </c>
      <c r="L1281" s="960">
        <v>54</v>
      </c>
      <c r="M1281" s="987">
        <v>340</v>
      </c>
      <c r="N1281" s="987">
        <v>0</v>
      </c>
      <c r="O1281" s="987">
        <f t="shared" si="325"/>
        <v>340</v>
      </c>
      <c r="P1281" s="987"/>
      <c r="Q1281" s="987"/>
      <c r="R1281" s="987"/>
      <c r="S1281" s="987"/>
      <c r="T1281" s="987"/>
      <c r="U1281" s="987"/>
      <c r="V1281" s="987">
        <f t="shared" si="339"/>
        <v>340</v>
      </c>
      <c r="W1281" s="987"/>
      <c r="X1281" s="987"/>
      <c r="Y1281" s="987"/>
      <c r="Z1281" s="987">
        <f t="shared" si="326"/>
        <v>0</v>
      </c>
      <c r="AA1281" s="987"/>
      <c r="AB1281" s="987">
        <f t="shared" si="340"/>
        <v>340</v>
      </c>
      <c r="AC1281" s="987">
        <f t="shared" si="340"/>
        <v>0</v>
      </c>
      <c r="AD1281" s="987">
        <f t="shared" si="340"/>
        <v>0</v>
      </c>
      <c r="AE1281" s="987">
        <f t="shared" si="340"/>
        <v>0</v>
      </c>
      <c r="AF1281" s="987">
        <f t="shared" si="340"/>
        <v>0</v>
      </c>
      <c r="AG1281" s="987">
        <f t="shared" si="340"/>
        <v>0</v>
      </c>
      <c r="AH1281" s="987">
        <f t="shared" si="340"/>
        <v>0</v>
      </c>
      <c r="AI1281" s="987">
        <f t="shared" si="340"/>
        <v>0</v>
      </c>
      <c r="AJ1281" s="987">
        <f t="shared" si="340"/>
        <v>0</v>
      </c>
      <c r="AK1281" s="987">
        <f t="shared" si="340"/>
        <v>0</v>
      </c>
      <c r="AL1281" s="987">
        <f t="shared" si="341"/>
        <v>0</v>
      </c>
      <c r="AM1281" s="987">
        <f t="shared" si="341"/>
        <v>0</v>
      </c>
      <c r="AN1281" s="987">
        <f t="shared" si="341"/>
        <v>0</v>
      </c>
      <c r="AO1281" s="987">
        <f t="shared" si="341"/>
        <v>0</v>
      </c>
      <c r="AP1281" s="987">
        <f t="shared" si="341"/>
        <v>0</v>
      </c>
      <c r="AQ1281" s="987">
        <f t="shared" si="341"/>
        <v>0</v>
      </c>
      <c r="AR1281" s="987">
        <f t="shared" si="341"/>
        <v>0</v>
      </c>
    </row>
    <row r="1282" spans="2:44">
      <c r="B1282" s="948">
        <v>1155</v>
      </c>
      <c r="C1282" s="950" t="s">
        <v>3521</v>
      </c>
      <c r="D1282" s="951">
        <v>1211</v>
      </c>
      <c r="E1282" s="951" t="s">
        <v>3538</v>
      </c>
      <c r="F1282" s="948" t="s">
        <v>5885</v>
      </c>
      <c r="G1282" s="949">
        <v>45205</v>
      </c>
      <c r="H1282" s="948" t="s">
        <v>5886</v>
      </c>
      <c r="I1282" s="948" t="s">
        <v>5868</v>
      </c>
      <c r="J1282" s="948" t="s">
        <v>492</v>
      </c>
      <c r="K1282" s="948" t="s">
        <v>3557</v>
      </c>
      <c r="L1282" s="960">
        <v>54</v>
      </c>
      <c r="M1282" s="987">
        <v>70</v>
      </c>
      <c r="N1282" s="987">
        <v>0</v>
      </c>
      <c r="O1282" s="987">
        <f t="shared" si="325"/>
        <v>70</v>
      </c>
      <c r="P1282" s="987"/>
      <c r="Q1282" s="987"/>
      <c r="R1282" s="987"/>
      <c r="S1282" s="987"/>
      <c r="T1282" s="987"/>
      <c r="U1282" s="987"/>
      <c r="V1282" s="987">
        <f t="shared" si="339"/>
        <v>70</v>
      </c>
      <c r="W1282" s="987"/>
      <c r="X1282" s="987"/>
      <c r="Y1282" s="987"/>
      <c r="Z1282" s="987">
        <f t="shared" si="326"/>
        <v>0</v>
      </c>
      <c r="AA1282" s="987"/>
      <c r="AB1282" s="987">
        <f t="shared" si="340"/>
        <v>70</v>
      </c>
      <c r="AC1282" s="987">
        <f t="shared" si="340"/>
        <v>0</v>
      </c>
      <c r="AD1282" s="987">
        <f t="shared" si="340"/>
        <v>0</v>
      </c>
      <c r="AE1282" s="987">
        <f t="shared" si="340"/>
        <v>0</v>
      </c>
      <c r="AF1282" s="987">
        <f t="shared" si="340"/>
        <v>0</v>
      </c>
      <c r="AG1282" s="987">
        <f t="shared" si="340"/>
        <v>0</v>
      </c>
      <c r="AH1282" s="987">
        <f t="shared" si="340"/>
        <v>0</v>
      </c>
      <c r="AI1282" s="987">
        <f t="shared" si="340"/>
        <v>0</v>
      </c>
      <c r="AJ1282" s="987">
        <f t="shared" si="340"/>
        <v>0</v>
      </c>
      <c r="AK1282" s="987">
        <f t="shared" si="340"/>
        <v>0</v>
      </c>
      <c r="AL1282" s="987">
        <f t="shared" si="341"/>
        <v>0</v>
      </c>
      <c r="AM1282" s="987">
        <f t="shared" si="341"/>
        <v>0</v>
      </c>
      <c r="AN1282" s="987">
        <f t="shared" si="341"/>
        <v>0</v>
      </c>
      <c r="AO1282" s="987">
        <f t="shared" si="341"/>
        <v>0</v>
      </c>
      <c r="AP1282" s="987">
        <f t="shared" si="341"/>
        <v>0</v>
      </c>
      <c r="AQ1282" s="987">
        <f t="shared" si="341"/>
        <v>0</v>
      </c>
      <c r="AR1282" s="987">
        <f t="shared" si="341"/>
        <v>0</v>
      </c>
    </row>
    <row r="1283" spans="2:44">
      <c r="B1283" s="948">
        <v>1156</v>
      </c>
      <c r="C1283" s="950" t="s">
        <v>3521</v>
      </c>
      <c r="D1283" s="951">
        <v>1212</v>
      </c>
      <c r="E1283" s="951" t="s">
        <v>3538</v>
      </c>
      <c r="F1283" s="948" t="s">
        <v>5887</v>
      </c>
      <c r="G1283" s="949">
        <v>45212</v>
      </c>
      <c r="H1283" s="948" t="s">
        <v>5888</v>
      </c>
      <c r="I1283" s="948" t="s">
        <v>5868</v>
      </c>
      <c r="J1283" s="948" t="s">
        <v>492</v>
      </c>
      <c r="K1283" s="948" t="s">
        <v>3557</v>
      </c>
      <c r="L1283" s="960">
        <v>54</v>
      </c>
      <c r="M1283" s="987">
        <v>70</v>
      </c>
      <c r="N1283" s="987">
        <v>0</v>
      </c>
      <c r="O1283" s="987">
        <f t="shared" si="325"/>
        <v>70</v>
      </c>
      <c r="P1283" s="987"/>
      <c r="Q1283" s="987"/>
      <c r="R1283" s="987"/>
      <c r="S1283" s="987"/>
      <c r="T1283" s="987"/>
      <c r="U1283" s="987"/>
      <c r="V1283" s="987">
        <f t="shared" si="339"/>
        <v>70</v>
      </c>
      <c r="W1283" s="987"/>
      <c r="X1283" s="987"/>
      <c r="Y1283" s="987"/>
      <c r="Z1283" s="987">
        <f t="shared" si="326"/>
        <v>0</v>
      </c>
      <c r="AA1283" s="987"/>
      <c r="AB1283" s="987">
        <f t="shared" si="340"/>
        <v>70</v>
      </c>
      <c r="AC1283" s="987">
        <f t="shared" si="340"/>
        <v>0</v>
      </c>
      <c r="AD1283" s="987">
        <f t="shared" si="340"/>
        <v>0</v>
      </c>
      <c r="AE1283" s="987">
        <f t="shared" si="340"/>
        <v>0</v>
      </c>
      <c r="AF1283" s="987">
        <f t="shared" si="340"/>
        <v>0</v>
      </c>
      <c r="AG1283" s="987">
        <f t="shared" si="340"/>
        <v>0</v>
      </c>
      <c r="AH1283" s="987">
        <f t="shared" si="340"/>
        <v>0</v>
      </c>
      <c r="AI1283" s="987">
        <f t="shared" si="340"/>
        <v>0</v>
      </c>
      <c r="AJ1283" s="987">
        <f t="shared" si="340"/>
        <v>0</v>
      </c>
      <c r="AK1283" s="987">
        <f t="shared" si="340"/>
        <v>0</v>
      </c>
      <c r="AL1283" s="987">
        <f t="shared" si="341"/>
        <v>0</v>
      </c>
      <c r="AM1283" s="987">
        <f t="shared" si="341"/>
        <v>0</v>
      </c>
      <c r="AN1283" s="987">
        <f t="shared" si="341"/>
        <v>0</v>
      </c>
      <c r="AO1283" s="987">
        <f t="shared" si="341"/>
        <v>0</v>
      </c>
      <c r="AP1283" s="987">
        <f t="shared" si="341"/>
        <v>0</v>
      </c>
      <c r="AQ1283" s="987">
        <f t="shared" si="341"/>
        <v>0</v>
      </c>
      <c r="AR1283" s="987">
        <f t="shared" si="341"/>
        <v>0</v>
      </c>
    </row>
    <row r="1284" spans="2:44">
      <c r="B1284" s="948">
        <v>1157</v>
      </c>
      <c r="C1284" s="950" t="s">
        <v>3521</v>
      </c>
      <c r="D1284" s="951">
        <v>1213</v>
      </c>
      <c r="E1284" s="951" t="s">
        <v>3538</v>
      </c>
      <c r="F1284" s="948" t="s">
        <v>5889</v>
      </c>
      <c r="G1284" s="949">
        <v>45212</v>
      </c>
      <c r="H1284" s="948" t="s">
        <v>5890</v>
      </c>
      <c r="I1284" s="948" t="s">
        <v>5868</v>
      </c>
      <c r="J1284" s="948" t="s">
        <v>492</v>
      </c>
      <c r="K1284" s="948" t="s">
        <v>3557</v>
      </c>
      <c r="L1284" s="960">
        <v>54</v>
      </c>
      <c r="M1284" s="987">
        <v>70</v>
      </c>
      <c r="N1284" s="987">
        <v>0</v>
      </c>
      <c r="O1284" s="987">
        <f t="shared" si="325"/>
        <v>70</v>
      </c>
      <c r="P1284" s="987"/>
      <c r="Q1284" s="987"/>
      <c r="R1284" s="987"/>
      <c r="S1284" s="987"/>
      <c r="T1284" s="987"/>
      <c r="U1284" s="987"/>
      <c r="V1284" s="987">
        <f t="shared" si="339"/>
        <v>70</v>
      </c>
      <c r="W1284" s="987"/>
      <c r="X1284" s="987"/>
      <c r="Y1284" s="987"/>
      <c r="Z1284" s="987">
        <f t="shared" si="326"/>
        <v>0</v>
      </c>
      <c r="AA1284" s="987"/>
      <c r="AB1284" s="987">
        <f t="shared" si="340"/>
        <v>70</v>
      </c>
      <c r="AC1284" s="987">
        <f t="shared" si="340"/>
        <v>0</v>
      </c>
      <c r="AD1284" s="987">
        <f t="shared" si="340"/>
        <v>0</v>
      </c>
      <c r="AE1284" s="987">
        <f t="shared" si="340"/>
        <v>0</v>
      </c>
      <c r="AF1284" s="987">
        <f t="shared" si="340"/>
        <v>0</v>
      </c>
      <c r="AG1284" s="987">
        <f t="shared" si="340"/>
        <v>0</v>
      </c>
      <c r="AH1284" s="987">
        <f t="shared" si="340"/>
        <v>0</v>
      </c>
      <c r="AI1284" s="987">
        <f t="shared" si="340"/>
        <v>0</v>
      </c>
      <c r="AJ1284" s="987">
        <f t="shared" si="340"/>
        <v>0</v>
      </c>
      <c r="AK1284" s="987">
        <f t="shared" si="340"/>
        <v>0</v>
      </c>
      <c r="AL1284" s="987">
        <f t="shared" si="341"/>
        <v>0</v>
      </c>
      <c r="AM1284" s="987">
        <f t="shared" si="341"/>
        <v>0</v>
      </c>
      <c r="AN1284" s="987">
        <f t="shared" si="341"/>
        <v>0</v>
      </c>
      <c r="AO1284" s="987">
        <f t="shared" si="341"/>
        <v>0</v>
      </c>
      <c r="AP1284" s="987">
        <f t="shared" si="341"/>
        <v>0</v>
      </c>
      <c r="AQ1284" s="987">
        <f t="shared" si="341"/>
        <v>0</v>
      </c>
      <c r="AR1284" s="987">
        <f t="shared" si="341"/>
        <v>0</v>
      </c>
    </row>
    <row r="1285" spans="2:44">
      <c r="B1285" s="948">
        <v>1158</v>
      </c>
      <c r="C1285" s="950" t="s">
        <v>3521</v>
      </c>
      <c r="D1285" s="951">
        <v>1214</v>
      </c>
      <c r="E1285" s="951" t="s">
        <v>3538</v>
      </c>
      <c r="F1285" s="948" t="s">
        <v>5891</v>
      </c>
      <c r="G1285" s="949">
        <v>45218</v>
      </c>
      <c r="H1285" s="948" t="s">
        <v>5892</v>
      </c>
      <c r="I1285" s="948" t="s">
        <v>5868</v>
      </c>
      <c r="J1285" s="948" t="s">
        <v>492</v>
      </c>
      <c r="K1285" s="948" t="s">
        <v>3557</v>
      </c>
      <c r="L1285" s="960">
        <v>54</v>
      </c>
      <c r="M1285" s="987">
        <v>280</v>
      </c>
      <c r="N1285" s="987">
        <v>0</v>
      </c>
      <c r="O1285" s="987">
        <f t="shared" si="325"/>
        <v>280</v>
      </c>
      <c r="P1285" s="987"/>
      <c r="Q1285" s="987"/>
      <c r="R1285" s="987"/>
      <c r="S1285" s="987"/>
      <c r="T1285" s="987"/>
      <c r="U1285" s="987"/>
      <c r="V1285" s="987">
        <f t="shared" si="339"/>
        <v>280</v>
      </c>
      <c r="W1285" s="987"/>
      <c r="X1285" s="987"/>
      <c r="Y1285" s="987"/>
      <c r="Z1285" s="987">
        <f t="shared" si="326"/>
        <v>0</v>
      </c>
      <c r="AA1285" s="987"/>
      <c r="AB1285" s="987">
        <f t="shared" si="340"/>
        <v>280</v>
      </c>
      <c r="AC1285" s="987">
        <f t="shared" si="340"/>
        <v>0</v>
      </c>
      <c r="AD1285" s="987">
        <f t="shared" si="340"/>
        <v>0</v>
      </c>
      <c r="AE1285" s="987">
        <f t="shared" si="340"/>
        <v>0</v>
      </c>
      <c r="AF1285" s="987">
        <f t="shared" si="340"/>
        <v>0</v>
      </c>
      <c r="AG1285" s="987">
        <f t="shared" si="340"/>
        <v>0</v>
      </c>
      <c r="AH1285" s="987">
        <f t="shared" si="340"/>
        <v>0</v>
      </c>
      <c r="AI1285" s="987">
        <f t="shared" si="340"/>
        <v>0</v>
      </c>
      <c r="AJ1285" s="987">
        <f t="shared" si="340"/>
        <v>0</v>
      </c>
      <c r="AK1285" s="987">
        <f t="shared" si="340"/>
        <v>0</v>
      </c>
      <c r="AL1285" s="987">
        <f t="shared" si="341"/>
        <v>0</v>
      </c>
      <c r="AM1285" s="987">
        <f t="shared" si="341"/>
        <v>0</v>
      </c>
      <c r="AN1285" s="987">
        <f t="shared" si="341"/>
        <v>0</v>
      </c>
      <c r="AO1285" s="987">
        <f t="shared" si="341"/>
        <v>0</v>
      </c>
      <c r="AP1285" s="987">
        <f t="shared" si="341"/>
        <v>0</v>
      </c>
      <c r="AQ1285" s="987">
        <f t="shared" si="341"/>
        <v>0</v>
      </c>
      <c r="AR1285" s="987">
        <f t="shared" si="341"/>
        <v>0</v>
      </c>
    </row>
    <row r="1286" spans="2:44">
      <c r="B1286" s="948">
        <v>1159</v>
      </c>
      <c r="C1286" s="950" t="s">
        <v>3521</v>
      </c>
      <c r="D1286" s="951">
        <v>1215</v>
      </c>
      <c r="E1286" s="951" t="s">
        <v>3538</v>
      </c>
      <c r="F1286" s="948" t="s">
        <v>5893</v>
      </c>
      <c r="G1286" s="949">
        <v>45233</v>
      </c>
      <c r="H1286" s="948" t="s">
        <v>5894</v>
      </c>
      <c r="I1286" s="948" t="s">
        <v>5868</v>
      </c>
      <c r="J1286" s="948" t="s">
        <v>492</v>
      </c>
      <c r="K1286" s="948" t="s">
        <v>3557</v>
      </c>
      <c r="L1286" s="960">
        <v>54</v>
      </c>
      <c r="M1286" s="987">
        <v>290</v>
      </c>
      <c r="N1286" s="987">
        <v>0</v>
      </c>
      <c r="O1286" s="987">
        <f t="shared" si="325"/>
        <v>290</v>
      </c>
      <c r="P1286" s="987"/>
      <c r="Q1286" s="987"/>
      <c r="R1286" s="987"/>
      <c r="S1286" s="987"/>
      <c r="T1286" s="987"/>
      <c r="U1286" s="987"/>
      <c r="V1286" s="987">
        <f t="shared" si="339"/>
        <v>290</v>
      </c>
      <c r="W1286" s="987"/>
      <c r="X1286" s="987"/>
      <c r="Y1286" s="987"/>
      <c r="Z1286" s="987">
        <f t="shared" si="326"/>
        <v>0</v>
      </c>
      <c r="AA1286" s="987"/>
      <c r="AB1286" s="987">
        <f t="shared" si="340"/>
        <v>290</v>
      </c>
      <c r="AC1286" s="987">
        <f t="shared" si="340"/>
        <v>0</v>
      </c>
      <c r="AD1286" s="987">
        <f t="shared" si="340"/>
        <v>0</v>
      </c>
      <c r="AE1286" s="987">
        <f t="shared" si="340"/>
        <v>0</v>
      </c>
      <c r="AF1286" s="987">
        <f t="shared" si="340"/>
        <v>0</v>
      </c>
      <c r="AG1286" s="987">
        <f t="shared" si="340"/>
        <v>0</v>
      </c>
      <c r="AH1286" s="987">
        <f t="shared" si="340"/>
        <v>0</v>
      </c>
      <c r="AI1286" s="987">
        <f t="shared" si="340"/>
        <v>0</v>
      </c>
      <c r="AJ1286" s="987">
        <f t="shared" si="340"/>
        <v>0</v>
      </c>
      <c r="AK1286" s="987">
        <f t="shared" si="340"/>
        <v>0</v>
      </c>
      <c r="AL1286" s="987">
        <f t="shared" si="341"/>
        <v>0</v>
      </c>
      <c r="AM1286" s="987">
        <f t="shared" si="341"/>
        <v>0</v>
      </c>
      <c r="AN1286" s="987">
        <f t="shared" si="341"/>
        <v>0</v>
      </c>
      <c r="AO1286" s="987">
        <f t="shared" si="341"/>
        <v>0</v>
      </c>
      <c r="AP1286" s="987">
        <f t="shared" si="341"/>
        <v>0</v>
      </c>
      <c r="AQ1286" s="987">
        <f t="shared" si="341"/>
        <v>0</v>
      </c>
      <c r="AR1286" s="987">
        <f t="shared" si="341"/>
        <v>0</v>
      </c>
    </row>
    <row r="1287" spans="2:44">
      <c r="B1287" s="948">
        <v>1160</v>
      </c>
      <c r="C1287" s="950" t="s">
        <v>3521</v>
      </c>
      <c r="D1287" s="951">
        <v>1216</v>
      </c>
      <c r="E1287" s="951" t="s">
        <v>3538</v>
      </c>
      <c r="F1287" s="948" t="s">
        <v>5895</v>
      </c>
      <c r="G1287" s="949">
        <v>45240</v>
      </c>
      <c r="H1287" s="948" t="s">
        <v>5896</v>
      </c>
      <c r="I1287" s="948" t="s">
        <v>5868</v>
      </c>
      <c r="J1287" s="948" t="s">
        <v>492</v>
      </c>
      <c r="K1287" s="948" t="s">
        <v>3557</v>
      </c>
      <c r="L1287" s="960">
        <v>54</v>
      </c>
      <c r="M1287" s="987">
        <v>240</v>
      </c>
      <c r="N1287" s="987">
        <v>0</v>
      </c>
      <c r="O1287" s="987">
        <f t="shared" si="325"/>
        <v>240</v>
      </c>
      <c r="P1287" s="987"/>
      <c r="Q1287" s="987"/>
      <c r="R1287" s="987"/>
      <c r="S1287" s="987"/>
      <c r="T1287" s="987"/>
      <c r="U1287" s="987"/>
      <c r="V1287" s="987">
        <f t="shared" si="339"/>
        <v>240</v>
      </c>
      <c r="W1287" s="987"/>
      <c r="X1287" s="987"/>
      <c r="Y1287" s="987"/>
      <c r="Z1287" s="987">
        <f t="shared" si="326"/>
        <v>0</v>
      </c>
      <c r="AA1287" s="987"/>
      <c r="AB1287" s="987">
        <f t="shared" si="340"/>
        <v>240</v>
      </c>
      <c r="AC1287" s="987">
        <f t="shared" si="340"/>
        <v>0</v>
      </c>
      <c r="AD1287" s="987">
        <f t="shared" si="340"/>
        <v>0</v>
      </c>
      <c r="AE1287" s="987">
        <f t="shared" si="340"/>
        <v>0</v>
      </c>
      <c r="AF1287" s="987">
        <f t="shared" si="340"/>
        <v>0</v>
      </c>
      <c r="AG1287" s="987">
        <f t="shared" si="340"/>
        <v>0</v>
      </c>
      <c r="AH1287" s="987">
        <f t="shared" si="340"/>
        <v>0</v>
      </c>
      <c r="AI1287" s="987">
        <f t="shared" si="340"/>
        <v>0</v>
      </c>
      <c r="AJ1287" s="987">
        <f t="shared" si="340"/>
        <v>0</v>
      </c>
      <c r="AK1287" s="987">
        <f t="shared" si="340"/>
        <v>0</v>
      </c>
      <c r="AL1287" s="987">
        <f t="shared" si="341"/>
        <v>0</v>
      </c>
      <c r="AM1287" s="987">
        <f t="shared" si="341"/>
        <v>0</v>
      </c>
      <c r="AN1287" s="987">
        <f t="shared" si="341"/>
        <v>0</v>
      </c>
      <c r="AO1287" s="987">
        <f t="shared" si="341"/>
        <v>0</v>
      </c>
      <c r="AP1287" s="987">
        <f t="shared" si="341"/>
        <v>0</v>
      </c>
      <c r="AQ1287" s="987">
        <f t="shared" si="341"/>
        <v>0</v>
      </c>
      <c r="AR1287" s="987">
        <f t="shared" si="341"/>
        <v>0</v>
      </c>
    </row>
    <row r="1288" spans="2:44">
      <c r="B1288" s="948">
        <v>98</v>
      </c>
      <c r="C1288" s="950" t="s">
        <v>3518</v>
      </c>
      <c r="D1288" s="951">
        <v>115</v>
      </c>
      <c r="E1288" s="951" t="s">
        <v>3538</v>
      </c>
      <c r="F1288" s="948" t="s">
        <v>5897</v>
      </c>
      <c r="G1288" s="949">
        <v>44985</v>
      </c>
      <c r="H1288" s="948" t="s">
        <v>5898</v>
      </c>
      <c r="I1288" s="948" t="s">
        <v>5899</v>
      </c>
      <c r="J1288" s="948" t="s">
        <v>493</v>
      </c>
      <c r="K1288" s="948" t="s">
        <v>3557</v>
      </c>
      <c r="L1288" s="960">
        <v>54</v>
      </c>
      <c r="M1288" s="987">
        <v>170</v>
      </c>
      <c r="N1288" s="987">
        <v>34</v>
      </c>
      <c r="O1288" s="987">
        <f t="shared" ref="O1288:O1310" si="342">M1288+N1288</f>
        <v>204</v>
      </c>
      <c r="P1288" s="987" t="s">
        <v>3417</v>
      </c>
      <c r="Q1288" s="987"/>
      <c r="R1288" s="987"/>
      <c r="S1288" s="987"/>
      <c r="T1288" s="987"/>
      <c r="U1288" s="987"/>
      <c r="V1288" s="987"/>
      <c r="W1288" s="987">
        <f>O1288</f>
        <v>204</v>
      </c>
      <c r="X1288" s="987"/>
      <c r="Y1288" s="987"/>
      <c r="Z1288" s="987">
        <f t="shared" ref="Z1288:Z1310" si="343">O1288-SUM(T1288:Y1288)+S1288+R1288</f>
        <v>0</v>
      </c>
      <c r="AA1288" s="987"/>
      <c r="AB1288" s="987">
        <f t="shared" ref="AB1288:AK1297" si="344">IF(AB$6-$L1288=0,$M1288,0)</f>
        <v>170</v>
      </c>
      <c r="AC1288" s="987">
        <f t="shared" si="344"/>
        <v>0</v>
      </c>
      <c r="AD1288" s="987">
        <f t="shared" si="344"/>
        <v>0</v>
      </c>
      <c r="AE1288" s="987">
        <f t="shared" si="344"/>
        <v>0</v>
      </c>
      <c r="AF1288" s="987">
        <f t="shared" si="344"/>
        <v>0</v>
      </c>
      <c r="AG1288" s="987">
        <f t="shared" si="344"/>
        <v>0</v>
      </c>
      <c r="AH1288" s="987">
        <f t="shared" si="344"/>
        <v>0</v>
      </c>
      <c r="AI1288" s="987">
        <f t="shared" si="344"/>
        <v>0</v>
      </c>
      <c r="AJ1288" s="987">
        <f t="shared" si="344"/>
        <v>0</v>
      </c>
      <c r="AK1288" s="987">
        <f t="shared" si="344"/>
        <v>0</v>
      </c>
      <c r="AL1288" s="987">
        <f t="shared" ref="AL1288:AR1297" si="345">IF(AL$6-$L1288=0,$M1288,0)</f>
        <v>0</v>
      </c>
      <c r="AM1288" s="987">
        <f t="shared" si="345"/>
        <v>0</v>
      </c>
      <c r="AN1288" s="987">
        <f t="shared" si="345"/>
        <v>0</v>
      </c>
      <c r="AO1288" s="987">
        <f t="shared" si="345"/>
        <v>0</v>
      </c>
      <c r="AP1288" s="987">
        <f t="shared" si="345"/>
        <v>0</v>
      </c>
      <c r="AQ1288" s="987">
        <f t="shared" si="345"/>
        <v>0</v>
      </c>
      <c r="AR1288" s="987">
        <f t="shared" si="345"/>
        <v>0</v>
      </c>
    </row>
    <row r="1289" spans="2:44">
      <c r="B1289" s="948">
        <v>751</v>
      </c>
      <c r="C1289" s="950" t="s">
        <v>3522</v>
      </c>
      <c r="D1289" s="951">
        <v>786</v>
      </c>
      <c r="E1289" s="951" t="s">
        <v>3538</v>
      </c>
      <c r="F1289" s="948" t="s">
        <v>5900</v>
      </c>
      <c r="G1289" s="949">
        <v>45078</v>
      </c>
      <c r="H1289" s="948" t="s">
        <v>5901</v>
      </c>
      <c r="I1289" s="948" t="s">
        <v>5899</v>
      </c>
      <c r="J1289" s="948" t="s">
        <v>493</v>
      </c>
      <c r="K1289" s="948" t="s">
        <v>3557</v>
      </c>
      <c r="L1289" s="960">
        <v>54</v>
      </c>
      <c r="M1289" s="987">
        <v>480</v>
      </c>
      <c r="N1289" s="987">
        <v>96</v>
      </c>
      <c r="O1289" s="987">
        <f t="shared" si="342"/>
        <v>576</v>
      </c>
      <c r="P1289" s="987"/>
      <c r="Q1289" s="987"/>
      <c r="R1289" s="987"/>
      <c r="S1289" s="987"/>
      <c r="T1289" s="987"/>
      <c r="U1289" s="987"/>
      <c r="V1289" s="987">
        <f t="shared" ref="V1289:V1302" si="346">O1289</f>
        <v>576</v>
      </c>
      <c r="W1289" s="987"/>
      <c r="X1289" s="987"/>
      <c r="Y1289" s="987"/>
      <c r="Z1289" s="987">
        <f t="shared" si="343"/>
        <v>0</v>
      </c>
      <c r="AA1289" s="987"/>
      <c r="AB1289" s="987">
        <f t="shared" si="344"/>
        <v>480</v>
      </c>
      <c r="AC1289" s="987">
        <f t="shared" si="344"/>
        <v>0</v>
      </c>
      <c r="AD1289" s="987">
        <f t="shared" si="344"/>
        <v>0</v>
      </c>
      <c r="AE1289" s="987">
        <f t="shared" si="344"/>
        <v>0</v>
      </c>
      <c r="AF1289" s="987">
        <f t="shared" si="344"/>
        <v>0</v>
      </c>
      <c r="AG1289" s="987">
        <f t="shared" si="344"/>
        <v>0</v>
      </c>
      <c r="AH1289" s="987">
        <f t="shared" si="344"/>
        <v>0</v>
      </c>
      <c r="AI1289" s="987">
        <f t="shared" si="344"/>
        <v>0</v>
      </c>
      <c r="AJ1289" s="987">
        <f t="shared" si="344"/>
        <v>0</v>
      </c>
      <c r="AK1289" s="987">
        <f t="shared" si="344"/>
        <v>0</v>
      </c>
      <c r="AL1289" s="987">
        <f t="shared" si="345"/>
        <v>0</v>
      </c>
      <c r="AM1289" s="987">
        <f t="shared" si="345"/>
        <v>0</v>
      </c>
      <c r="AN1289" s="987">
        <f t="shared" si="345"/>
        <v>0</v>
      </c>
      <c r="AO1289" s="987">
        <f t="shared" si="345"/>
        <v>0</v>
      </c>
      <c r="AP1289" s="987">
        <f t="shared" si="345"/>
        <v>0</v>
      </c>
      <c r="AQ1289" s="987">
        <f t="shared" si="345"/>
        <v>0</v>
      </c>
      <c r="AR1289" s="987">
        <f t="shared" si="345"/>
        <v>0</v>
      </c>
    </row>
    <row r="1290" spans="2:44">
      <c r="B1290" s="948">
        <v>752</v>
      </c>
      <c r="C1290" s="950" t="s">
        <v>3522</v>
      </c>
      <c r="D1290" s="951">
        <v>787</v>
      </c>
      <c r="E1290" s="951" t="s">
        <v>3538</v>
      </c>
      <c r="F1290" s="948" t="s">
        <v>5902</v>
      </c>
      <c r="G1290" s="949">
        <v>45092</v>
      </c>
      <c r="H1290" s="948" t="s">
        <v>5903</v>
      </c>
      <c r="I1290" s="948" t="s">
        <v>5899</v>
      </c>
      <c r="J1290" s="948" t="s">
        <v>493</v>
      </c>
      <c r="K1290" s="948" t="s">
        <v>3557</v>
      </c>
      <c r="L1290" s="960">
        <v>54</v>
      </c>
      <c r="M1290" s="987">
        <v>480</v>
      </c>
      <c r="N1290" s="987">
        <v>96</v>
      </c>
      <c r="O1290" s="987">
        <f t="shared" si="342"/>
        <v>576</v>
      </c>
      <c r="P1290" s="987"/>
      <c r="Q1290" s="987"/>
      <c r="R1290" s="987"/>
      <c r="S1290" s="987"/>
      <c r="T1290" s="987"/>
      <c r="U1290" s="987"/>
      <c r="V1290" s="987">
        <f t="shared" si="346"/>
        <v>576</v>
      </c>
      <c r="W1290" s="987"/>
      <c r="X1290" s="987"/>
      <c r="Y1290" s="987"/>
      <c r="Z1290" s="987">
        <f t="shared" si="343"/>
        <v>0</v>
      </c>
      <c r="AA1290" s="987"/>
      <c r="AB1290" s="987">
        <f t="shared" si="344"/>
        <v>480</v>
      </c>
      <c r="AC1290" s="987">
        <f t="shared" si="344"/>
        <v>0</v>
      </c>
      <c r="AD1290" s="987">
        <f t="shared" si="344"/>
        <v>0</v>
      </c>
      <c r="AE1290" s="987">
        <f t="shared" si="344"/>
        <v>0</v>
      </c>
      <c r="AF1290" s="987">
        <f t="shared" si="344"/>
        <v>0</v>
      </c>
      <c r="AG1290" s="987">
        <f t="shared" si="344"/>
        <v>0</v>
      </c>
      <c r="AH1290" s="987">
        <f t="shared" si="344"/>
        <v>0</v>
      </c>
      <c r="AI1290" s="987">
        <f t="shared" si="344"/>
        <v>0</v>
      </c>
      <c r="AJ1290" s="987">
        <f t="shared" si="344"/>
        <v>0</v>
      </c>
      <c r="AK1290" s="987">
        <f t="shared" si="344"/>
        <v>0</v>
      </c>
      <c r="AL1290" s="987">
        <f t="shared" si="345"/>
        <v>0</v>
      </c>
      <c r="AM1290" s="987">
        <f t="shared" si="345"/>
        <v>0</v>
      </c>
      <c r="AN1290" s="987">
        <f t="shared" si="345"/>
        <v>0</v>
      </c>
      <c r="AO1290" s="987">
        <f t="shared" si="345"/>
        <v>0</v>
      </c>
      <c r="AP1290" s="987">
        <f t="shared" si="345"/>
        <v>0</v>
      </c>
      <c r="AQ1290" s="987">
        <f t="shared" si="345"/>
        <v>0</v>
      </c>
      <c r="AR1290" s="987">
        <f t="shared" si="345"/>
        <v>0</v>
      </c>
    </row>
    <row r="1291" spans="2:44">
      <c r="B1291" s="948">
        <v>753</v>
      </c>
      <c r="C1291" s="950" t="s">
        <v>3522</v>
      </c>
      <c r="D1291" s="951">
        <v>788</v>
      </c>
      <c r="E1291" s="951" t="s">
        <v>3538</v>
      </c>
      <c r="F1291" s="948" t="s">
        <v>5904</v>
      </c>
      <c r="G1291" s="949">
        <v>45106</v>
      </c>
      <c r="H1291" s="948" t="s">
        <v>5905</v>
      </c>
      <c r="I1291" s="948" t="s">
        <v>5899</v>
      </c>
      <c r="J1291" s="948" t="s">
        <v>493</v>
      </c>
      <c r="K1291" s="948" t="s">
        <v>3557</v>
      </c>
      <c r="L1291" s="960">
        <v>54</v>
      </c>
      <c r="M1291" s="987">
        <v>600</v>
      </c>
      <c r="N1291" s="987">
        <v>120</v>
      </c>
      <c r="O1291" s="987">
        <f t="shared" si="342"/>
        <v>720</v>
      </c>
      <c r="P1291" s="987"/>
      <c r="Q1291" s="987"/>
      <c r="R1291" s="987"/>
      <c r="S1291" s="987"/>
      <c r="T1291" s="987"/>
      <c r="U1291" s="987"/>
      <c r="V1291" s="987">
        <f t="shared" si="346"/>
        <v>720</v>
      </c>
      <c r="W1291" s="987"/>
      <c r="X1291" s="987"/>
      <c r="Y1291" s="987"/>
      <c r="Z1291" s="987">
        <f t="shared" si="343"/>
        <v>0</v>
      </c>
      <c r="AA1291" s="987"/>
      <c r="AB1291" s="987">
        <f t="shared" si="344"/>
        <v>600</v>
      </c>
      <c r="AC1291" s="987">
        <f t="shared" si="344"/>
        <v>0</v>
      </c>
      <c r="AD1291" s="987">
        <f t="shared" si="344"/>
        <v>0</v>
      </c>
      <c r="AE1291" s="987">
        <f t="shared" si="344"/>
        <v>0</v>
      </c>
      <c r="AF1291" s="987">
        <f t="shared" si="344"/>
        <v>0</v>
      </c>
      <c r="AG1291" s="987">
        <f t="shared" si="344"/>
        <v>0</v>
      </c>
      <c r="AH1291" s="987">
        <f t="shared" si="344"/>
        <v>0</v>
      </c>
      <c r="AI1291" s="987">
        <f t="shared" si="344"/>
        <v>0</v>
      </c>
      <c r="AJ1291" s="987">
        <f t="shared" si="344"/>
        <v>0</v>
      </c>
      <c r="AK1291" s="987">
        <f t="shared" si="344"/>
        <v>0</v>
      </c>
      <c r="AL1291" s="987">
        <f t="shared" si="345"/>
        <v>0</v>
      </c>
      <c r="AM1291" s="987">
        <f t="shared" si="345"/>
        <v>0</v>
      </c>
      <c r="AN1291" s="987">
        <f t="shared" si="345"/>
        <v>0</v>
      </c>
      <c r="AO1291" s="987">
        <f t="shared" si="345"/>
        <v>0</v>
      </c>
      <c r="AP1291" s="987">
        <f t="shared" si="345"/>
        <v>0</v>
      </c>
      <c r="AQ1291" s="987">
        <f t="shared" si="345"/>
        <v>0</v>
      </c>
      <c r="AR1291" s="987">
        <f t="shared" si="345"/>
        <v>0</v>
      </c>
    </row>
    <row r="1292" spans="2:44">
      <c r="B1292" s="948">
        <v>754</v>
      </c>
      <c r="C1292" s="950" t="s">
        <v>3522</v>
      </c>
      <c r="D1292" s="951">
        <v>789</v>
      </c>
      <c r="E1292" s="951" t="s">
        <v>3538</v>
      </c>
      <c r="F1292" s="948" t="s">
        <v>5906</v>
      </c>
      <c r="G1292" s="949">
        <v>45107</v>
      </c>
      <c r="H1292" s="948" t="s">
        <v>5907</v>
      </c>
      <c r="I1292" s="948" t="s">
        <v>5899</v>
      </c>
      <c r="J1292" s="948" t="s">
        <v>493</v>
      </c>
      <c r="K1292" s="948" t="s">
        <v>3557</v>
      </c>
      <c r="L1292" s="960">
        <v>54</v>
      </c>
      <c r="M1292" s="987">
        <v>180</v>
      </c>
      <c r="N1292" s="987">
        <v>36</v>
      </c>
      <c r="O1292" s="987">
        <f t="shared" si="342"/>
        <v>216</v>
      </c>
      <c r="P1292" s="987"/>
      <c r="Q1292" s="987"/>
      <c r="R1292" s="987"/>
      <c r="S1292" s="987"/>
      <c r="T1292" s="987"/>
      <c r="U1292" s="987"/>
      <c r="V1292" s="987">
        <f t="shared" si="346"/>
        <v>216</v>
      </c>
      <c r="W1292" s="987"/>
      <c r="X1292" s="987"/>
      <c r="Y1292" s="987"/>
      <c r="Z1292" s="987">
        <f t="shared" si="343"/>
        <v>0</v>
      </c>
      <c r="AA1292" s="987"/>
      <c r="AB1292" s="987">
        <f t="shared" si="344"/>
        <v>180</v>
      </c>
      <c r="AC1292" s="987">
        <f t="shared" si="344"/>
        <v>0</v>
      </c>
      <c r="AD1292" s="987">
        <f t="shared" si="344"/>
        <v>0</v>
      </c>
      <c r="AE1292" s="987">
        <f t="shared" si="344"/>
        <v>0</v>
      </c>
      <c r="AF1292" s="987">
        <f t="shared" si="344"/>
        <v>0</v>
      </c>
      <c r="AG1292" s="987">
        <f t="shared" si="344"/>
        <v>0</v>
      </c>
      <c r="AH1292" s="987">
        <f t="shared" si="344"/>
        <v>0</v>
      </c>
      <c r="AI1292" s="987">
        <f t="shared" si="344"/>
        <v>0</v>
      </c>
      <c r="AJ1292" s="987">
        <f t="shared" si="344"/>
        <v>0</v>
      </c>
      <c r="AK1292" s="987">
        <f t="shared" si="344"/>
        <v>0</v>
      </c>
      <c r="AL1292" s="987">
        <f t="shared" si="345"/>
        <v>0</v>
      </c>
      <c r="AM1292" s="987">
        <f t="shared" si="345"/>
        <v>0</v>
      </c>
      <c r="AN1292" s="987">
        <f t="shared" si="345"/>
        <v>0</v>
      </c>
      <c r="AO1292" s="987">
        <f t="shared" si="345"/>
        <v>0</v>
      </c>
      <c r="AP1292" s="987">
        <f t="shared" si="345"/>
        <v>0</v>
      </c>
      <c r="AQ1292" s="987">
        <f t="shared" si="345"/>
        <v>0</v>
      </c>
      <c r="AR1292" s="987">
        <f t="shared" si="345"/>
        <v>0</v>
      </c>
    </row>
    <row r="1293" spans="2:44">
      <c r="B1293" s="948">
        <v>755</v>
      </c>
      <c r="C1293" s="950" t="s">
        <v>3522</v>
      </c>
      <c r="D1293" s="951">
        <v>790</v>
      </c>
      <c r="E1293" s="951" t="s">
        <v>3538</v>
      </c>
      <c r="F1293" s="948" t="s">
        <v>5908</v>
      </c>
      <c r="G1293" s="949">
        <v>45128</v>
      </c>
      <c r="H1293" s="948" t="s">
        <v>5909</v>
      </c>
      <c r="I1293" s="948" t="s">
        <v>5899</v>
      </c>
      <c r="J1293" s="948" t="s">
        <v>493</v>
      </c>
      <c r="K1293" s="948" t="s">
        <v>3557</v>
      </c>
      <c r="L1293" s="960">
        <v>54</v>
      </c>
      <c r="M1293" s="987">
        <v>480</v>
      </c>
      <c r="N1293" s="987">
        <v>96</v>
      </c>
      <c r="O1293" s="987">
        <f t="shared" si="342"/>
        <v>576</v>
      </c>
      <c r="P1293" s="987"/>
      <c r="Q1293" s="987"/>
      <c r="R1293" s="987"/>
      <c r="S1293" s="987"/>
      <c r="T1293" s="987"/>
      <c r="U1293" s="987"/>
      <c r="V1293" s="987">
        <f t="shared" si="346"/>
        <v>576</v>
      </c>
      <c r="W1293" s="987"/>
      <c r="X1293" s="987"/>
      <c r="Y1293" s="987"/>
      <c r="Z1293" s="987">
        <f t="shared" si="343"/>
        <v>0</v>
      </c>
      <c r="AA1293" s="987"/>
      <c r="AB1293" s="987">
        <f t="shared" si="344"/>
        <v>480</v>
      </c>
      <c r="AC1293" s="987">
        <f t="shared" si="344"/>
        <v>0</v>
      </c>
      <c r="AD1293" s="987">
        <f t="shared" si="344"/>
        <v>0</v>
      </c>
      <c r="AE1293" s="987">
        <f t="shared" si="344"/>
        <v>0</v>
      </c>
      <c r="AF1293" s="987">
        <f t="shared" si="344"/>
        <v>0</v>
      </c>
      <c r="AG1293" s="987">
        <f t="shared" si="344"/>
        <v>0</v>
      </c>
      <c r="AH1293" s="987">
        <f t="shared" si="344"/>
        <v>0</v>
      </c>
      <c r="AI1293" s="987">
        <f t="shared" si="344"/>
        <v>0</v>
      </c>
      <c r="AJ1293" s="987">
        <f t="shared" si="344"/>
        <v>0</v>
      </c>
      <c r="AK1293" s="987">
        <f t="shared" si="344"/>
        <v>0</v>
      </c>
      <c r="AL1293" s="987">
        <f t="shared" si="345"/>
        <v>0</v>
      </c>
      <c r="AM1293" s="987">
        <f t="shared" si="345"/>
        <v>0</v>
      </c>
      <c r="AN1293" s="987">
        <f t="shared" si="345"/>
        <v>0</v>
      </c>
      <c r="AO1293" s="987">
        <f t="shared" si="345"/>
        <v>0</v>
      </c>
      <c r="AP1293" s="987">
        <f t="shared" si="345"/>
        <v>0</v>
      </c>
      <c r="AQ1293" s="987">
        <f t="shared" si="345"/>
        <v>0</v>
      </c>
      <c r="AR1293" s="987">
        <f t="shared" si="345"/>
        <v>0</v>
      </c>
    </row>
    <row r="1294" spans="2:44">
      <c r="B1294" s="948">
        <v>756</v>
      </c>
      <c r="C1294" s="950" t="s">
        <v>3522</v>
      </c>
      <c r="D1294" s="951">
        <v>791</v>
      </c>
      <c r="E1294" s="951" t="s">
        <v>3538</v>
      </c>
      <c r="F1294" s="948" t="s">
        <v>5902</v>
      </c>
      <c r="G1294" s="949">
        <v>45138</v>
      </c>
      <c r="H1294" s="948" t="s">
        <v>5903</v>
      </c>
      <c r="I1294" s="948" t="s">
        <v>5899</v>
      </c>
      <c r="J1294" s="948" t="s">
        <v>493</v>
      </c>
      <c r="K1294" s="948" t="s">
        <v>3557</v>
      </c>
      <c r="L1294" s="960">
        <v>54</v>
      </c>
      <c r="M1294" s="987">
        <v>240</v>
      </c>
      <c r="N1294" s="987">
        <v>48</v>
      </c>
      <c r="O1294" s="987">
        <f t="shared" si="342"/>
        <v>288</v>
      </c>
      <c r="P1294" s="987"/>
      <c r="Q1294" s="987"/>
      <c r="R1294" s="987"/>
      <c r="S1294" s="987"/>
      <c r="T1294" s="987"/>
      <c r="U1294" s="987"/>
      <c r="V1294" s="987">
        <f t="shared" si="346"/>
        <v>288</v>
      </c>
      <c r="W1294" s="987"/>
      <c r="X1294" s="987"/>
      <c r="Y1294" s="987"/>
      <c r="Z1294" s="987">
        <f t="shared" si="343"/>
        <v>0</v>
      </c>
      <c r="AA1294" s="987"/>
      <c r="AB1294" s="987">
        <f t="shared" si="344"/>
        <v>240</v>
      </c>
      <c r="AC1294" s="987">
        <f t="shared" si="344"/>
        <v>0</v>
      </c>
      <c r="AD1294" s="987">
        <f t="shared" si="344"/>
        <v>0</v>
      </c>
      <c r="AE1294" s="987">
        <f t="shared" si="344"/>
        <v>0</v>
      </c>
      <c r="AF1294" s="987">
        <f t="shared" si="344"/>
        <v>0</v>
      </c>
      <c r="AG1294" s="987">
        <f t="shared" si="344"/>
        <v>0</v>
      </c>
      <c r="AH1294" s="987">
        <f t="shared" si="344"/>
        <v>0</v>
      </c>
      <c r="AI1294" s="987">
        <f t="shared" si="344"/>
        <v>0</v>
      </c>
      <c r="AJ1294" s="987">
        <f t="shared" si="344"/>
        <v>0</v>
      </c>
      <c r="AK1294" s="987">
        <f t="shared" si="344"/>
        <v>0</v>
      </c>
      <c r="AL1294" s="987">
        <f t="shared" si="345"/>
        <v>0</v>
      </c>
      <c r="AM1294" s="987">
        <f t="shared" si="345"/>
        <v>0</v>
      </c>
      <c r="AN1294" s="987">
        <f t="shared" si="345"/>
        <v>0</v>
      </c>
      <c r="AO1294" s="987">
        <f t="shared" si="345"/>
        <v>0</v>
      </c>
      <c r="AP1294" s="987">
        <f t="shared" si="345"/>
        <v>0</v>
      </c>
      <c r="AQ1294" s="987">
        <f t="shared" si="345"/>
        <v>0</v>
      </c>
      <c r="AR1294" s="987">
        <f t="shared" si="345"/>
        <v>0</v>
      </c>
    </row>
    <row r="1295" spans="2:44">
      <c r="B1295" s="948">
        <v>757</v>
      </c>
      <c r="C1295" s="950" t="s">
        <v>3522</v>
      </c>
      <c r="D1295" s="951">
        <v>792</v>
      </c>
      <c r="E1295" s="951" t="s">
        <v>3538</v>
      </c>
      <c r="F1295" s="948" t="s">
        <v>5910</v>
      </c>
      <c r="G1295" s="949">
        <v>45159</v>
      </c>
      <c r="H1295" s="948" t="s">
        <v>5911</v>
      </c>
      <c r="I1295" s="948" t="s">
        <v>5899</v>
      </c>
      <c r="J1295" s="948" t="s">
        <v>493</v>
      </c>
      <c r="K1295" s="948" t="s">
        <v>3557</v>
      </c>
      <c r="L1295" s="960">
        <v>54</v>
      </c>
      <c r="M1295" s="987">
        <v>420</v>
      </c>
      <c r="N1295" s="987">
        <v>84</v>
      </c>
      <c r="O1295" s="987">
        <f t="shared" si="342"/>
        <v>504</v>
      </c>
      <c r="P1295" s="987"/>
      <c r="Q1295" s="987"/>
      <c r="R1295" s="987"/>
      <c r="S1295" s="987"/>
      <c r="T1295" s="987"/>
      <c r="U1295" s="987"/>
      <c r="V1295" s="987">
        <f t="shared" si="346"/>
        <v>504</v>
      </c>
      <c r="W1295" s="987"/>
      <c r="X1295" s="987"/>
      <c r="Y1295" s="987"/>
      <c r="Z1295" s="987">
        <f t="shared" si="343"/>
        <v>0</v>
      </c>
      <c r="AA1295" s="987"/>
      <c r="AB1295" s="987">
        <f t="shared" si="344"/>
        <v>420</v>
      </c>
      <c r="AC1295" s="987">
        <f t="shared" si="344"/>
        <v>0</v>
      </c>
      <c r="AD1295" s="987">
        <f t="shared" si="344"/>
        <v>0</v>
      </c>
      <c r="AE1295" s="987">
        <f t="shared" si="344"/>
        <v>0</v>
      </c>
      <c r="AF1295" s="987">
        <f t="shared" si="344"/>
        <v>0</v>
      </c>
      <c r="AG1295" s="987">
        <f t="shared" si="344"/>
        <v>0</v>
      </c>
      <c r="AH1295" s="987">
        <f t="shared" si="344"/>
        <v>0</v>
      </c>
      <c r="AI1295" s="987">
        <f t="shared" si="344"/>
        <v>0</v>
      </c>
      <c r="AJ1295" s="987">
        <f t="shared" si="344"/>
        <v>0</v>
      </c>
      <c r="AK1295" s="987">
        <f t="shared" si="344"/>
        <v>0</v>
      </c>
      <c r="AL1295" s="987">
        <f t="shared" si="345"/>
        <v>0</v>
      </c>
      <c r="AM1295" s="987">
        <f t="shared" si="345"/>
        <v>0</v>
      </c>
      <c r="AN1295" s="987">
        <f t="shared" si="345"/>
        <v>0</v>
      </c>
      <c r="AO1295" s="987">
        <f t="shared" si="345"/>
        <v>0</v>
      </c>
      <c r="AP1295" s="987">
        <f t="shared" si="345"/>
        <v>0</v>
      </c>
      <c r="AQ1295" s="987">
        <f t="shared" si="345"/>
        <v>0</v>
      </c>
      <c r="AR1295" s="987">
        <f t="shared" si="345"/>
        <v>0</v>
      </c>
    </row>
    <row r="1296" spans="2:44">
      <c r="B1296" s="948">
        <v>1285</v>
      </c>
      <c r="C1296" s="950" t="s">
        <v>3521</v>
      </c>
      <c r="D1296" s="951">
        <v>1344</v>
      </c>
      <c r="E1296" s="951" t="s">
        <v>3538</v>
      </c>
      <c r="F1296" s="948" t="s">
        <v>5912</v>
      </c>
      <c r="G1296" s="949">
        <v>45199</v>
      </c>
      <c r="H1296" s="948" t="s">
        <v>5913</v>
      </c>
      <c r="I1296" s="948" t="s">
        <v>5899</v>
      </c>
      <c r="J1296" s="948" t="s">
        <v>493</v>
      </c>
      <c r="K1296" s="948" t="s">
        <v>3557</v>
      </c>
      <c r="L1296" s="960">
        <v>54</v>
      </c>
      <c r="M1296" s="987">
        <v>684</v>
      </c>
      <c r="N1296" s="987">
        <v>136.80000000000001</v>
      </c>
      <c r="O1296" s="987">
        <f t="shared" si="342"/>
        <v>820.8</v>
      </c>
      <c r="P1296" s="987"/>
      <c r="Q1296" s="987"/>
      <c r="R1296" s="987"/>
      <c r="S1296" s="987"/>
      <c r="T1296" s="987"/>
      <c r="U1296" s="987"/>
      <c r="V1296" s="987">
        <f t="shared" si="346"/>
        <v>820.8</v>
      </c>
      <c r="W1296" s="987"/>
      <c r="X1296" s="987"/>
      <c r="Y1296" s="987"/>
      <c r="Z1296" s="987">
        <f t="shared" si="343"/>
        <v>0</v>
      </c>
      <c r="AA1296" s="987"/>
      <c r="AB1296" s="987">
        <f t="shared" si="344"/>
        <v>684</v>
      </c>
      <c r="AC1296" s="987">
        <f t="shared" si="344"/>
        <v>0</v>
      </c>
      <c r="AD1296" s="987">
        <f t="shared" si="344"/>
        <v>0</v>
      </c>
      <c r="AE1296" s="987">
        <f t="shared" si="344"/>
        <v>0</v>
      </c>
      <c r="AF1296" s="987">
        <f t="shared" si="344"/>
        <v>0</v>
      </c>
      <c r="AG1296" s="987">
        <f t="shared" si="344"/>
        <v>0</v>
      </c>
      <c r="AH1296" s="987">
        <f t="shared" si="344"/>
        <v>0</v>
      </c>
      <c r="AI1296" s="987">
        <f t="shared" si="344"/>
        <v>0</v>
      </c>
      <c r="AJ1296" s="987">
        <f t="shared" si="344"/>
        <v>0</v>
      </c>
      <c r="AK1296" s="987">
        <f t="shared" si="344"/>
        <v>0</v>
      </c>
      <c r="AL1296" s="987">
        <f t="shared" si="345"/>
        <v>0</v>
      </c>
      <c r="AM1296" s="987">
        <f t="shared" si="345"/>
        <v>0</v>
      </c>
      <c r="AN1296" s="987">
        <f t="shared" si="345"/>
        <v>0</v>
      </c>
      <c r="AO1296" s="987">
        <f t="shared" si="345"/>
        <v>0</v>
      </c>
      <c r="AP1296" s="987">
        <f t="shared" si="345"/>
        <v>0</v>
      </c>
      <c r="AQ1296" s="987">
        <f t="shared" si="345"/>
        <v>0</v>
      </c>
      <c r="AR1296" s="987">
        <f t="shared" si="345"/>
        <v>0</v>
      </c>
    </row>
    <row r="1297" spans="2:44">
      <c r="B1297" s="948">
        <v>1286</v>
      </c>
      <c r="C1297" s="950" t="s">
        <v>3521</v>
      </c>
      <c r="D1297" s="951">
        <v>1345</v>
      </c>
      <c r="E1297" s="951" t="s">
        <v>3538</v>
      </c>
      <c r="F1297" s="948" t="s">
        <v>5914</v>
      </c>
      <c r="G1297" s="949">
        <v>45225</v>
      </c>
      <c r="H1297" s="948" t="s">
        <v>5915</v>
      </c>
      <c r="I1297" s="948" t="s">
        <v>5899</v>
      </c>
      <c r="J1297" s="948" t="s">
        <v>493</v>
      </c>
      <c r="K1297" s="948" t="s">
        <v>3557</v>
      </c>
      <c r="L1297" s="960">
        <v>54</v>
      </c>
      <c r="M1297" s="987">
        <v>480</v>
      </c>
      <c r="N1297" s="987">
        <v>96</v>
      </c>
      <c r="O1297" s="987">
        <f t="shared" si="342"/>
        <v>576</v>
      </c>
      <c r="P1297" s="987"/>
      <c r="Q1297" s="987"/>
      <c r="R1297" s="987"/>
      <c r="S1297" s="987"/>
      <c r="T1297" s="987"/>
      <c r="U1297" s="987"/>
      <c r="V1297" s="987">
        <f t="shared" si="346"/>
        <v>576</v>
      </c>
      <c r="W1297" s="987"/>
      <c r="X1297" s="987"/>
      <c r="Y1297" s="987"/>
      <c r="Z1297" s="987">
        <f t="shared" si="343"/>
        <v>0</v>
      </c>
      <c r="AA1297" s="987"/>
      <c r="AB1297" s="987">
        <f t="shared" si="344"/>
        <v>480</v>
      </c>
      <c r="AC1297" s="987">
        <f t="shared" si="344"/>
        <v>0</v>
      </c>
      <c r="AD1297" s="987">
        <f t="shared" si="344"/>
        <v>0</v>
      </c>
      <c r="AE1297" s="987">
        <f t="shared" si="344"/>
        <v>0</v>
      </c>
      <c r="AF1297" s="987">
        <f t="shared" si="344"/>
        <v>0</v>
      </c>
      <c r="AG1297" s="987">
        <f t="shared" si="344"/>
        <v>0</v>
      </c>
      <c r="AH1297" s="987">
        <f t="shared" si="344"/>
        <v>0</v>
      </c>
      <c r="AI1297" s="987">
        <f t="shared" si="344"/>
        <v>0</v>
      </c>
      <c r="AJ1297" s="987">
        <f t="shared" si="344"/>
        <v>0</v>
      </c>
      <c r="AK1297" s="987">
        <f t="shared" si="344"/>
        <v>0</v>
      </c>
      <c r="AL1297" s="987">
        <f t="shared" si="345"/>
        <v>0</v>
      </c>
      <c r="AM1297" s="987">
        <f t="shared" si="345"/>
        <v>0</v>
      </c>
      <c r="AN1297" s="987">
        <f t="shared" si="345"/>
        <v>0</v>
      </c>
      <c r="AO1297" s="987">
        <f t="shared" si="345"/>
        <v>0</v>
      </c>
      <c r="AP1297" s="987">
        <f t="shared" si="345"/>
        <v>0</v>
      </c>
      <c r="AQ1297" s="987">
        <f t="shared" si="345"/>
        <v>0</v>
      </c>
      <c r="AR1297" s="987">
        <f t="shared" si="345"/>
        <v>0</v>
      </c>
    </row>
    <row r="1298" spans="2:44">
      <c r="B1298" s="948">
        <v>1287</v>
      </c>
      <c r="C1298" s="950" t="s">
        <v>3521</v>
      </c>
      <c r="D1298" s="951">
        <v>1346</v>
      </c>
      <c r="E1298" s="951" t="s">
        <v>3538</v>
      </c>
      <c r="F1298" s="948" t="s">
        <v>5916</v>
      </c>
      <c r="G1298" s="949">
        <v>45216</v>
      </c>
      <c r="H1298" s="948" t="s">
        <v>5917</v>
      </c>
      <c r="I1298" s="948" t="s">
        <v>5899</v>
      </c>
      <c r="J1298" s="948" t="s">
        <v>493</v>
      </c>
      <c r="K1298" s="948" t="s">
        <v>3557</v>
      </c>
      <c r="L1298" s="960">
        <v>54</v>
      </c>
      <c r="M1298" s="987">
        <v>644</v>
      </c>
      <c r="N1298" s="987">
        <v>128.80000000000001</v>
      </c>
      <c r="O1298" s="987">
        <f t="shared" si="342"/>
        <v>772.8</v>
      </c>
      <c r="P1298" s="987"/>
      <c r="Q1298" s="987"/>
      <c r="R1298" s="987"/>
      <c r="S1298" s="987"/>
      <c r="T1298" s="987"/>
      <c r="U1298" s="987"/>
      <c r="V1298" s="987">
        <f t="shared" si="346"/>
        <v>772.8</v>
      </c>
      <c r="W1298" s="987"/>
      <c r="X1298" s="987"/>
      <c r="Y1298" s="987"/>
      <c r="Z1298" s="987">
        <f t="shared" si="343"/>
        <v>0</v>
      </c>
      <c r="AA1298" s="987"/>
      <c r="AB1298" s="987">
        <f t="shared" ref="AB1298:AK1310" si="347">IF(AB$6-$L1298=0,$M1298,0)</f>
        <v>644</v>
      </c>
      <c r="AC1298" s="987">
        <f t="shared" si="347"/>
        <v>0</v>
      </c>
      <c r="AD1298" s="987">
        <f t="shared" si="347"/>
        <v>0</v>
      </c>
      <c r="AE1298" s="987">
        <f t="shared" si="347"/>
        <v>0</v>
      </c>
      <c r="AF1298" s="987">
        <f t="shared" si="347"/>
        <v>0</v>
      </c>
      <c r="AG1298" s="987">
        <f t="shared" si="347"/>
        <v>0</v>
      </c>
      <c r="AH1298" s="987">
        <f t="shared" si="347"/>
        <v>0</v>
      </c>
      <c r="AI1298" s="987">
        <f t="shared" si="347"/>
        <v>0</v>
      </c>
      <c r="AJ1298" s="987">
        <f t="shared" si="347"/>
        <v>0</v>
      </c>
      <c r="AK1298" s="987">
        <f t="shared" si="347"/>
        <v>0</v>
      </c>
      <c r="AL1298" s="987">
        <f t="shared" ref="AL1298:AR1310" si="348">IF(AL$6-$L1298=0,$M1298,0)</f>
        <v>0</v>
      </c>
      <c r="AM1298" s="987">
        <f t="shared" si="348"/>
        <v>0</v>
      </c>
      <c r="AN1298" s="987">
        <f t="shared" si="348"/>
        <v>0</v>
      </c>
      <c r="AO1298" s="987">
        <f t="shared" si="348"/>
        <v>0</v>
      </c>
      <c r="AP1298" s="987">
        <f t="shared" si="348"/>
        <v>0</v>
      </c>
      <c r="AQ1298" s="987">
        <f t="shared" si="348"/>
        <v>0</v>
      </c>
      <c r="AR1298" s="987">
        <f t="shared" si="348"/>
        <v>0</v>
      </c>
    </row>
    <row r="1299" spans="2:44">
      <c r="B1299" s="948">
        <v>1288</v>
      </c>
      <c r="C1299" s="950" t="s">
        <v>3521</v>
      </c>
      <c r="D1299" s="951">
        <v>1347</v>
      </c>
      <c r="E1299" s="951" t="s">
        <v>3538</v>
      </c>
      <c r="F1299" s="948" t="s">
        <v>5918</v>
      </c>
      <c r="G1299" s="949">
        <v>45195</v>
      </c>
      <c r="H1299" s="948" t="s">
        <v>5919</v>
      </c>
      <c r="I1299" s="948" t="s">
        <v>5899</v>
      </c>
      <c r="J1299" s="948" t="s">
        <v>493</v>
      </c>
      <c r="K1299" s="948" t="s">
        <v>3557</v>
      </c>
      <c r="L1299" s="960">
        <v>54</v>
      </c>
      <c r="M1299" s="987">
        <v>660</v>
      </c>
      <c r="N1299" s="987">
        <v>132</v>
      </c>
      <c r="O1299" s="987">
        <f t="shared" si="342"/>
        <v>792</v>
      </c>
      <c r="P1299" s="987"/>
      <c r="Q1299" s="987"/>
      <c r="R1299" s="987"/>
      <c r="S1299" s="987"/>
      <c r="T1299" s="987"/>
      <c r="U1299" s="987"/>
      <c r="V1299" s="987">
        <f t="shared" si="346"/>
        <v>792</v>
      </c>
      <c r="W1299" s="987"/>
      <c r="X1299" s="987"/>
      <c r="Y1299" s="987"/>
      <c r="Z1299" s="987">
        <f t="shared" si="343"/>
        <v>0</v>
      </c>
      <c r="AA1299" s="987"/>
      <c r="AB1299" s="987">
        <f t="shared" si="347"/>
        <v>660</v>
      </c>
      <c r="AC1299" s="987">
        <f t="shared" si="347"/>
        <v>0</v>
      </c>
      <c r="AD1299" s="987">
        <f t="shared" si="347"/>
        <v>0</v>
      </c>
      <c r="AE1299" s="987">
        <f t="shared" si="347"/>
        <v>0</v>
      </c>
      <c r="AF1299" s="987">
        <f t="shared" si="347"/>
        <v>0</v>
      </c>
      <c r="AG1299" s="987">
        <f t="shared" si="347"/>
        <v>0</v>
      </c>
      <c r="AH1299" s="987">
        <f t="shared" si="347"/>
        <v>0</v>
      </c>
      <c r="AI1299" s="987">
        <f t="shared" si="347"/>
        <v>0</v>
      </c>
      <c r="AJ1299" s="987">
        <f t="shared" si="347"/>
        <v>0</v>
      </c>
      <c r="AK1299" s="987">
        <f t="shared" si="347"/>
        <v>0</v>
      </c>
      <c r="AL1299" s="987">
        <f t="shared" si="348"/>
        <v>0</v>
      </c>
      <c r="AM1299" s="987">
        <f t="shared" si="348"/>
        <v>0</v>
      </c>
      <c r="AN1299" s="987">
        <f t="shared" si="348"/>
        <v>0</v>
      </c>
      <c r="AO1299" s="987">
        <f t="shared" si="348"/>
        <v>0</v>
      </c>
      <c r="AP1299" s="987">
        <f t="shared" si="348"/>
        <v>0</v>
      </c>
      <c r="AQ1299" s="987">
        <f t="shared" si="348"/>
        <v>0</v>
      </c>
      <c r="AR1299" s="987">
        <f t="shared" si="348"/>
        <v>0</v>
      </c>
    </row>
    <row r="1300" spans="2:44">
      <c r="B1300" s="948">
        <v>1289</v>
      </c>
      <c r="C1300" s="950" t="s">
        <v>3521</v>
      </c>
      <c r="D1300" s="951">
        <v>1348</v>
      </c>
      <c r="E1300" s="951" t="s">
        <v>3538</v>
      </c>
      <c r="F1300" s="948" t="s">
        <v>5920</v>
      </c>
      <c r="G1300" s="949">
        <v>45230</v>
      </c>
      <c r="H1300" s="948" t="s">
        <v>5921</v>
      </c>
      <c r="I1300" s="948" t="s">
        <v>5899</v>
      </c>
      <c r="J1300" s="948" t="s">
        <v>493</v>
      </c>
      <c r="K1300" s="948" t="s">
        <v>3557</v>
      </c>
      <c r="L1300" s="960">
        <v>54</v>
      </c>
      <c r="M1300" s="987">
        <v>420</v>
      </c>
      <c r="N1300" s="987">
        <v>84</v>
      </c>
      <c r="O1300" s="987">
        <f t="shared" si="342"/>
        <v>504</v>
      </c>
      <c r="P1300" s="987"/>
      <c r="Q1300" s="987"/>
      <c r="R1300" s="987"/>
      <c r="S1300" s="987"/>
      <c r="T1300" s="987"/>
      <c r="U1300" s="987"/>
      <c r="V1300" s="987">
        <f t="shared" si="346"/>
        <v>504</v>
      </c>
      <c r="W1300" s="987"/>
      <c r="X1300" s="987"/>
      <c r="Y1300" s="987"/>
      <c r="Z1300" s="987">
        <f t="shared" si="343"/>
        <v>0</v>
      </c>
      <c r="AA1300" s="987"/>
      <c r="AB1300" s="987">
        <f t="shared" si="347"/>
        <v>420</v>
      </c>
      <c r="AC1300" s="987">
        <f t="shared" si="347"/>
        <v>0</v>
      </c>
      <c r="AD1300" s="987">
        <f t="shared" si="347"/>
        <v>0</v>
      </c>
      <c r="AE1300" s="987">
        <f t="shared" si="347"/>
        <v>0</v>
      </c>
      <c r="AF1300" s="987">
        <f t="shared" si="347"/>
        <v>0</v>
      </c>
      <c r="AG1300" s="987">
        <f t="shared" si="347"/>
        <v>0</v>
      </c>
      <c r="AH1300" s="987">
        <f t="shared" si="347"/>
        <v>0</v>
      </c>
      <c r="AI1300" s="987">
        <f t="shared" si="347"/>
        <v>0</v>
      </c>
      <c r="AJ1300" s="987">
        <f t="shared" si="347"/>
        <v>0</v>
      </c>
      <c r="AK1300" s="987">
        <f t="shared" si="347"/>
        <v>0</v>
      </c>
      <c r="AL1300" s="987">
        <f t="shared" si="348"/>
        <v>0</v>
      </c>
      <c r="AM1300" s="987">
        <f t="shared" si="348"/>
        <v>0</v>
      </c>
      <c r="AN1300" s="987">
        <f t="shared" si="348"/>
        <v>0</v>
      </c>
      <c r="AO1300" s="987">
        <f t="shared" si="348"/>
        <v>0</v>
      </c>
      <c r="AP1300" s="987">
        <f t="shared" si="348"/>
        <v>0</v>
      </c>
      <c r="AQ1300" s="987">
        <f t="shared" si="348"/>
        <v>0</v>
      </c>
      <c r="AR1300" s="987">
        <f t="shared" si="348"/>
        <v>0</v>
      </c>
    </row>
    <row r="1301" spans="2:44">
      <c r="B1301" s="948">
        <v>1290</v>
      </c>
      <c r="C1301" s="950" t="s">
        <v>3521</v>
      </c>
      <c r="D1301" s="951">
        <v>1349</v>
      </c>
      <c r="E1301" s="951" t="s">
        <v>3538</v>
      </c>
      <c r="F1301" s="948" t="s">
        <v>5922</v>
      </c>
      <c r="G1301" s="949">
        <v>45170</v>
      </c>
      <c r="H1301" s="948" t="s">
        <v>5923</v>
      </c>
      <c r="I1301" s="948" t="s">
        <v>5899</v>
      </c>
      <c r="J1301" s="948" t="s">
        <v>493</v>
      </c>
      <c r="K1301" s="948" t="s">
        <v>3557</v>
      </c>
      <c r="L1301" s="960">
        <v>54</v>
      </c>
      <c r="M1301" s="987">
        <v>480</v>
      </c>
      <c r="N1301" s="987">
        <v>96</v>
      </c>
      <c r="O1301" s="987">
        <f t="shared" si="342"/>
        <v>576</v>
      </c>
      <c r="P1301" s="987"/>
      <c r="Q1301" s="987"/>
      <c r="R1301" s="987"/>
      <c r="S1301" s="987"/>
      <c r="T1301" s="987"/>
      <c r="U1301" s="987"/>
      <c r="V1301" s="987">
        <f t="shared" si="346"/>
        <v>576</v>
      </c>
      <c r="W1301" s="987"/>
      <c r="X1301" s="987"/>
      <c r="Y1301" s="987"/>
      <c r="Z1301" s="987">
        <f t="shared" si="343"/>
        <v>0</v>
      </c>
      <c r="AA1301" s="987"/>
      <c r="AB1301" s="987">
        <f t="shared" si="347"/>
        <v>480</v>
      </c>
      <c r="AC1301" s="987">
        <f t="shared" si="347"/>
        <v>0</v>
      </c>
      <c r="AD1301" s="987">
        <f t="shared" si="347"/>
        <v>0</v>
      </c>
      <c r="AE1301" s="987">
        <f t="shared" si="347"/>
        <v>0</v>
      </c>
      <c r="AF1301" s="987">
        <f t="shared" si="347"/>
        <v>0</v>
      </c>
      <c r="AG1301" s="987">
        <f t="shared" si="347"/>
        <v>0</v>
      </c>
      <c r="AH1301" s="987">
        <f t="shared" si="347"/>
        <v>0</v>
      </c>
      <c r="AI1301" s="987">
        <f t="shared" si="347"/>
        <v>0</v>
      </c>
      <c r="AJ1301" s="987">
        <f t="shared" si="347"/>
        <v>0</v>
      </c>
      <c r="AK1301" s="987">
        <f t="shared" si="347"/>
        <v>0</v>
      </c>
      <c r="AL1301" s="987">
        <f t="shared" si="348"/>
        <v>0</v>
      </c>
      <c r="AM1301" s="987">
        <f t="shared" si="348"/>
        <v>0</v>
      </c>
      <c r="AN1301" s="987">
        <f t="shared" si="348"/>
        <v>0</v>
      </c>
      <c r="AO1301" s="987">
        <f t="shared" si="348"/>
        <v>0</v>
      </c>
      <c r="AP1301" s="987">
        <f t="shared" si="348"/>
        <v>0</v>
      </c>
      <c r="AQ1301" s="987">
        <f t="shared" si="348"/>
        <v>0</v>
      </c>
      <c r="AR1301" s="987">
        <f t="shared" si="348"/>
        <v>0</v>
      </c>
    </row>
    <row r="1302" spans="2:44">
      <c r="B1302" s="948">
        <v>1291</v>
      </c>
      <c r="C1302" s="950" t="s">
        <v>3521</v>
      </c>
      <c r="D1302" s="951">
        <v>1350</v>
      </c>
      <c r="E1302" s="951" t="s">
        <v>3538</v>
      </c>
      <c r="F1302" s="948" t="s">
        <v>5924</v>
      </c>
      <c r="G1302" s="949">
        <v>45256</v>
      </c>
      <c r="H1302" s="948" t="s">
        <v>5925</v>
      </c>
      <c r="I1302" s="948" t="s">
        <v>5899</v>
      </c>
      <c r="J1302" s="948" t="s">
        <v>493</v>
      </c>
      <c r="K1302" s="948" t="s">
        <v>3557</v>
      </c>
      <c r="L1302" s="960">
        <v>54</v>
      </c>
      <c r="M1302" s="987">
        <v>504</v>
      </c>
      <c r="N1302" s="987">
        <v>100.8</v>
      </c>
      <c r="O1302" s="987">
        <f t="shared" si="342"/>
        <v>604.79999999999995</v>
      </c>
      <c r="P1302" s="987"/>
      <c r="Q1302" s="987"/>
      <c r="R1302" s="987"/>
      <c r="S1302" s="987"/>
      <c r="T1302" s="987"/>
      <c r="U1302" s="987"/>
      <c r="V1302" s="987">
        <f t="shared" si="346"/>
        <v>604.79999999999995</v>
      </c>
      <c r="W1302" s="987"/>
      <c r="X1302" s="987"/>
      <c r="Y1302" s="987"/>
      <c r="Z1302" s="987">
        <f t="shared" si="343"/>
        <v>0</v>
      </c>
      <c r="AA1302" s="987"/>
      <c r="AB1302" s="987">
        <f t="shared" si="347"/>
        <v>504</v>
      </c>
      <c r="AC1302" s="987">
        <f t="shared" si="347"/>
        <v>0</v>
      </c>
      <c r="AD1302" s="987">
        <f t="shared" si="347"/>
        <v>0</v>
      </c>
      <c r="AE1302" s="987">
        <f t="shared" si="347"/>
        <v>0</v>
      </c>
      <c r="AF1302" s="987">
        <f t="shared" si="347"/>
        <v>0</v>
      </c>
      <c r="AG1302" s="987">
        <f t="shared" si="347"/>
        <v>0</v>
      </c>
      <c r="AH1302" s="987">
        <f t="shared" si="347"/>
        <v>0</v>
      </c>
      <c r="AI1302" s="987">
        <f t="shared" si="347"/>
        <v>0</v>
      </c>
      <c r="AJ1302" s="987">
        <f t="shared" si="347"/>
        <v>0</v>
      </c>
      <c r="AK1302" s="987">
        <f t="shared" si="347"/>
        <v>0</v>
      </c>
      <c r="AL1302" s="987">
        <f t="shared" si="348"/>
        <v>0</v>
      </c>
      <c r="AM1302" s="987">
        <f t="shared" si="348"/>
        <v>0</v>
      </c>
      <c r="AN1302" s="987">
        <f t="shared" si="348"/>
        <v>0</v>
      </c>
      <c r="AO1302" s="987">
        <f t="shared" si="348"/>
        <v>0</v>
      </c>
      <c r="AP1302" s="987">
        <f t="shared" si="348"/>
        <v>0</v>
      </c>
      <c r="AQ1302" s="987">
        <f t="shared" si="348"/>
        <v>0</v>
      </c>
      <c r="AR1302" s="987">
        <f t="shared" si="348"/>
        <v>0</v>
      </c>
    </row>
    <row r="1303" spans="2:44">
      <c r="B1303" s="948">
        <v>71</v>
      </c>
      <c r="C1303" s="950" t="s">
        <v>3518</v>
      </c>
      <c r="D1303" s="951">
        <v>79</v>
      </c>
      <c r="E1303" s="951" t="s">
        <v>3538</v>
      </c>
      <c r="F1303" s="948" t="s">
        <v>5926</v>
      </c>
      <c r="G1303" s="949">
        <v>44985</v>
      </c>
      <c r="H1303" s="948" t="s">
        <v>5927</v>
      </c>
      <c r="I1303" s="948" t="s">
        <v>5928</v>
      </c>
      <c r="J1303" s="948" t="s">
        <v>509</v>
      </c>
      <c r="K1303" s="948" t="s">
        <v>4817</v>
      </c>
      <c r="L1303" s="960">
        <v>271</v>
      </c>
      <c r="M1303" s="987">
        <v>323.63</v>
      </c>
      <c r="N1303" s="987">
        <v>64.72999999999999</v>
      </c>
      <c r="O1303" s="987">
        <f t="shared" si="342"/>
        <v>388.36</v>
      </c>
      <c r="P1303" s="987" t="s">
        <v>5929</v>
      </c>
      <c r="Q1303" s="987"/>
      <c r="R1303" s="987"/>
      <c r="S1303" s="987"/>
      <c r="T1303" s="987"/>
      <c r="U1303" s="987">
        <f>O1303</f>
        <v>388.36</v>
      </c>
      <c r="V1303" s="987"/>
      <c r="W1303" s="987"/>
      <c r="X1303" s="987"/>
      <c r="Y1303" s="987"/>
      <c r="Z1303" s="987">
        <f t="shared" si="343"/>
        <v>0</v>
      </c>
      <c r="AA1303" s="987"/>
      <c r="AB1303" s="987">
        <f t="shared" si="347"/>
        <v>0</v>
      </c>
      <c r="AC1303" s="987">
        <f t="shared" si="347"/>
        <v>0</v>
      </c>
      <c r="AD1303" s="987">
        <f t="shared" si="347"/>
        <v>0</v>
      </c>
      <c r="AE1303" s="987">
        <f t="shared" si="347"/>
        <v>0</v>
      </c>
      <c r="AF1303" s="987">
        <f t="shared" si="347"/>
        <v>0</v>
      </c>
      <c r="AG1303" s="987">
        <f t="shared" si="347"/>
        <v>0</v>
      </c>
      <c r="AH1303" s="987">
        <f t="shared" si="347"/>
        <v>0</v>
      </c>
      <c r="AI1303" s="987">
        <f t="shared" si="347"/>
        <v>323.63</v>
      </c>
      <c r="AJ1303" s="987">
        <f t="shared" si="347"/>
        <v>0</v>
      </c>
      <c r="AK1303" s="987">
        <f t="shared" si="347"/>
        <v>0</v>
      </c>
      <c r="AL1303" s="987">
        <f t="shared" si="348"/>
        <v>0</v>
      </c>
      <c r="AM1303" s="987">
        <f t="shared" si="348"/>
        <v>0</v>
      </c>
      <c r="AN1303" s="987">
        <f t="shared" si="348"/>
        <v>0</v>
      </c>
      <c r="AO1303" s="987">
        <f t="shared" si="348"/>
        <v>0</v>
      </c>
      <c r="AP1303" s="987">
        <f t="shared" si="348"/>
        <v>0</v>
      </c>
      <c r="AQ1303" s="987">
        <f t="shared" si="348"/>
        <v>0</v>
      </c>
      <c r="AR1303" s="987">
        <f t="shared" si="348"/>
        <v>0</v>
      </c>
    </row>
    <row r="1304" spans="2:44">
      <c r="B1304" s="948">
        <v>164</v>
      </c>
      <c r="C1304" s="950" t="s">
        <v>3520</v>
      </c>
      <c r="D1304" s="951">
        <v>148</v>
      </c>
      <c r="E1304" s="951" t="s">
        <v>3538</v>
      </c>
      <c r="F1304" s="948" t="s">
        <v>5930</v>
      </c>
      <c r="G1304" s="949">
        <v>44988</v>
      </c>
      <c r="H1304" s="948" t="s">
        <v>5931</v>
      </c>
      <c r="I1304" s="948" t="s">
        <v>5928</v>
      </c>
      <c r="J1304" s="948" t="s">
        <v>509</v>
      </c>
      <c r="K1304" s="948" t="s">
        <v>4817</v>
      </c>
      <c r="L1304" s="960">
        <v>271</v>
      </c>
      <c r="M1304" s="987">
        <v>310.3</v>
      </c>
      <c r="N1304" s="987">
        <v>62.06</v>
      </c>
      <c r="O1304" s="987">
        <f t="shared" si="342"/>
        <v>372.36</v>
      </c>
      <c r="P1304" s="987" t="s">
        <v>5932</v>
      </c>
      <c r="Q1304" s="987"/>
      <c r="R1304" s="987"/>
      <c r="S1304" s="987"/>
      <c r="T1304" s="987"/>
      <c r="U1304" s="987"/>
      <c r="V1304" s="987"/>
      <c r="W1304" s="987">
        <f>O1304</f>
        <v>372.36</v>
      </c>
      <c r="X1304" s="987"/>
      <c r="Y1304" s="987"/>
      <c r="Z1304" s="987">
        <f t="shared" si="343"/>
        <v>0</v>
      </c>
      <c r="AA1304" s="987"/>
      <c r="AB1304" s="987">
        <f t="shared" si="347"/>
        <v>0</v>
      </c>
      <c r="AC1304" s="987">
        <f t="shared" si="347"/>
        <v>0</v>
      </c>
      <c r="AD1304" s="987">
        <f t="shared" si="347"/>
        <v>0</v>
      </c>
      <c r="AE1304" s="987">
        <f t="shared" si="347"/>
        <v>0</v>
      </c>
      <c r="AF1304" s="987">
        <f t="shared" si="347"/>
        <v>0</v>
      </c>
      <c r="AG1304" s="987">
        <f t="shared" si="347"/>
        <v>0</v>
      </c>
      <c r="AH1304" s="987">
        <f t="shared" si="347"/>
        <v>0</v>
      </c>
      <c r="AI1304" s="987">
        <f t="shared" si="347"/>
        <v>310.3</v>
      </c>
      <c r="AJ1304" s="987">
        <f t="shared" si="347"/>
        <v>0</v>
      </c>
      <c r="AK1304" s="987">
        <f t="shared" si="347"/>
        <v>0</v>
      </c>
      <c r="AL1304" s="987">
        <f t="shared" si="348"/>
        <v>0</v>
      </c>
      <c r="AM1304" s="987">
        <f t="shared" si="348"/>
        <v>0</v>
      </c>
      <c r="AN1304" s="987">
        <f t="shared" si="348"/>
        <v>0</v>
      </c>
      <c r="AO1304" s="987">
        <f t="shared" si="348"/>
        <v>0</v>
      </c>
      <c r="AP1304" s="987">
        <f t="shared" si="348"/>
        <v>0</v>
      </c>
      <c r="AQ1304" s="987">
        <f t="shared" si="348"/>
        <v>0</v>
      </c>
      <c r="AR1304" s="987">
        <f t="shared" si="348"/>
        <v>0</v>
      </c>
    </row>
    <row r="1305" spans="2:44">
      <c r="B1305" s="948">
        <v>257</v>
      </c>
      <c r="C1305" s="950" t="s">
        <v>3520</v>
      </c>
      <c r="D1305" s="951">
        <v>283</v>
      </c>
      <c r="E1305" s="951" t="s">
        <v>3538</v>
      </c>
      <c r="F1305" s="948" t="s">
        <v>5933</v>
      </c>
      <c r="G1305" s="949">
        <v>44992</v>
      </c>
      <c r="H1305" s="948" t="s">
        <v>5934</v>
      </c>
      <c r="I1305" s="948" t="s">
        <v>5928</v>
      </c>
      <c r="J1305" s="948" t="s">
        <v>509</v>
      </c>
      <c r="K1305" s="948" t="s">
        <v>4817</v>
      </c>
      <c r="L1305" s="960">
        <v>271</v>
      </c>
      <c r="M1305" s="987">
        <v>13.330000000000002</v>
      </c>
      <c r="N1305" s="987">
        <v>2.67</v>
      </c>
      <c r="O1305" s="987">
        <f t="shared" si="342"/>
        <v>16</v>
      </c>
      <c r="P1305" s="987" t="s">
        <v>3418</v>
      </c>
      <c r="Q1305" s="987"/>
      <c r="R1305" s="987"/>
      <c r="S1305" s="987"/>
      <c r="T1305" s="987"/>
      <c r="U1305" s="987"/>
      <c r="V1305" s="987"/>
      <c r="W1305" s="987">
        <f>O1305</f>
        <v>16</v>
      </c>
      <c r="X1305" s="987"/>
      <c r="Y1305" s="987"/>
      <c r="Z1305" s="987">
        <f t="shared" si="343"/>
        <v>0</v>
      </c>
      <c r="AA1305" s="987"/>
      <c r="AB1305" s="987">
        <f t="shared" si="347"/>
        <v>0</v>
      </c>
      <c r="AC1305" s="987">
        <f t="shared" si="347"/>
        <v>0</v>
      </c>
      <c r="AD1305" s="987">
        <f t="shared" si="347"/>
        <v>0</v>
      </c>
      <c r="AE1305" s="987">
        <f t="shared" si="347"/>
        <v>0</v>
      </c>
      <c r="AF1305" s="987">
        <f t="shared" si="347"/>
        <v>0</v>
      </c>
      <c r="AG1305" s="987">
        <f t="shared" si="347"/>
        <v>0</v>
      </c>
      <c r="AH1305" s="987">
        <f t="shared" si="347"/>
        <v>0</v>
      </c>
      <c r="AI1305" s="987">
        <f t="shared" si="347"/>
        <v>13.330000000000002</v>
      </c>
      <c r="AJ1305" s="987">
        <f t="shared" si="347"/>
        <v>0</v>
      </c>
      <c r="AK1305" s="987">
        <f t="shared" si="347"/>
        <v>0</v>
      </c>
      <c r="AL1305" s="987">
        <f t="shared" si="348"/>
        <v>0</v>
      </c>
      <c r="AM1305" s="987">
        <f t="shared" si="348"/>
        <v>0</v>
      </c>
      <c r="AN1305" s="987">
        <f t="shared" si="348"/>
        <v>0</v>
      </c>
      <c r="AO1305" s="987">
        <f t="shared" si="348"/>
        <v>0</v>
      </c>
      <c r="AP1305" s="987">
        <f t="shared" si="348"/>
        <v>0</v>
      </c>
      <c r="AQ1305" s="987">
        <f t="shared" si="348"/>
        <v>0</v>
      </c>
      <c r="AR1305" s="987">
        <f t="shared" si="348"/>
        <v>0</v>
      </c>
    </row>
    <row r="1306" spans="2:44">
      <c r="B1306" s="948">
        <v>1121</v>
      </c>
      <c r="C1306" s="950" t="s">
        <v>3521</v>
      </c>
      <c r="D1306" s="951">
        <v>1176</v>
      </c>
      <c r="E1306" s="951" t="s">
        <v>3538</v>
      </c>
      <c r="F1306" s="948" t="s">
        <v>5935</v>
      </c>
      <c r="G1306" s="949">
        <v>45205</v>
      </c>
      <c r="H1306" s="948" t="s">
        <v>5936</v>
      </c>
      <c r="I1306" s="948" t="s">
        <v>5928</v>
      </c>
      <c r="J1306" s="948" t="s">
        <v>509</v>
      </c>
      <c r="K1306" s="948" t="s">
        <v>4817</v>
      </c>
      <c r="L1306" s="960">
        <v>271</v>
      </c>
      <c r="M1306" s="987">
        <v>214.91</v>
      </c>
      <c r="N1306" s="987">
        <v>42.980000000000004</v>
      </c>
      <c r="O1306" s="987">
        <f t="shared" si="342"/>
        <v>257.89</v>
      </c>
      <c r="P1306" s="987" t="s">
        <v>3567</v>
      </c>
      <c r="Q1306" s="987"/>
      <c r="R1306" s="987"/>
      <c r="S1306" s="987"/>
      <c r="T1306" s="987"/>
      <c r="U1306" s="987"/>
      <c r="V1306" s="987"/>
      <c r="W1306" s="987">
        <f>O1306</f>
        <v>257.89</v>
      </c>
      <c r="X1306" s="987"/>
      <c r="Y1306" s="987"/>
      <c r="Z1306" s="987">
        <f t="shared" si="343"/>
        <v>0</v>
      </c>
      <c r="AA1306" s="987"/>
      <c r="AB1306" s="987">
        <f t="shared" si="347"/>
        <v>0</v>
      </c>
      <c r="AC1306" s="987">
        <f t="shared" si="347"/>
        <v>0</v>
      </c>
      <c r="AD1306" s="987">
        <f t="shared" si="347"/>
        <v>0</v>
      </c>
      <c r="AE1306" s="987">
        <f t="shared" si="347"/>
        <v>0</v>
      </c>
      <c r="AF1306" s="987">
        <f t="shared" si="347"/>
        <v>0</v>
      </c>
      <c r="AG1306" s="987">
        <f t="shared" si="347"/>
        <v>0</v>
      </c>
      <c r="AH1306" s="987">
        <f t="shared" si="347"/>
        <v>0</v>
      </c>
      <c r="AI1306" s="987">
        <f t="shared" si="347"/>
        <v>214.91</v>
      </c>
      <c r="AJ1306" s="987">
        <f t="shared" si="347"/>
        <v>0</v>
      </c>
      <c r="AK1306" s="987">
        <f t="shared" si="347"/>
        <v>0</v>
      </c>
      <c r="AL1306" s="987">
        <f t="shared" si="348"/>
        <v>0</v>
      </c>
      <c r="AM1306" s="987">
        <f t="shared" si="348"/>
        <v>0</v>
      </c>
      <c r="AN1306" s="987">
        <f t="shared" si="348"/>
        <v>0</v>
      </c>
      <c r="AO1306" s="987">
        <f t="shared" si="348"/>
        <v>0</v>
      </c>
      <c r="AP1306" s="987">
        <f t="shared" si="348"/>
        <v>0</v>
      </c>
      <c r="AQ1306" s="987">
        <f t="shared" si="348"/>
        <v>0</v>
      </c>
      <c r="AR1306" s="987">
        <f t="shared" si="348"/>
        <v>0</v>
      </c>
    </row>
    <row r="1307" spans="2:44">
      <c r="B1307" s="948">
        <v>1260</v>
      </c>
      <c r="C1307" s="950" t="s">
        <v>3521</v>
      </c>
      <c r="D1307" s="951">
        <v>1317</v>
      </c>
      <c r="E1307" s="951" t="s">
        <v>3538</v>
      </c>
      <c r="F1307" s="948" t="s">
        <v>5937</v>
      </c>
      <c r="G1307" s="949">
        <v>45195</v>
      </c>
      <c r="H1307" s="948" t="s">
        <v>3540</v>
      </c>
      <c r="I1307" s="948" t="s">
        <v>5928</v>
      </c>
      <c r="J1307" s="948" t="s">
        <v>509</v>
      </c>
      <c r="K1307" s="948" t="s">
        <v>4817</v>
      </c>
      <c r="L1307" s="960">
        <v>271</v>
      </c>
      <c r="M1307" s="987">
        <v>223.31</v>
      </c>
      <c r="N1307" s="987">
        <v>44.660000000000004</v>
      </c>
      <c r="O1307" s="987">
        <f t="shared" si="342"/>
        <v>267.97000000000003</v>
      </c>
      <c r="P1307" s="987" t="s">
        <v>2461</v>
      </c>
      <c r="Q1307" s="987"/>
      <c r="R1307" s="987"/>
      <c r="S1307" s="987"/>
      <c r="T1307" s="987"/>
      <c r="U1307" s="987">
        <f>O1307</f>
        <v>267.97000000000003</v>
      </c>
      <c r="V1307" s="987"/>
      <c r="W1307" s="987"/>
      <c r="X1307" s="987"/>
      <c r="Y1307" s="987"/>
      <c r="Z1307" s="987">
        <f t="shared" si="343"/>
        <v>0</v>
      </c>
      <c r="AA1307" s="987"/>
      <c r="AB1307" s="987">
        <f t="shared" si="347"/>
        <v>0</v>
      </c>
      <c r="AC1307" s="987">
        <f t="shared" si="347"/>
        <v>0</v>
      </c>
      <c r="AD1307" s="987">
        <f t="shared" si="347"/>
        <v>0</v>
      </c>
      <c r="AE1307" s="987">
        <f t="shared" si="347"/>
        <v>0</v>
      </c>
      <c r="AF1307" s="987">
        <f t="shared" si="347"/>
        <v>0</v>
      </c>
      <c r="AG1307" s="987">
        <f t="shared" si="347"/>
        <v>0</v>
      </c>
      <c r="AH1307" s="987">
        <f t="shared" si="347"/>
        <v>0</v>
      </c>
      <c r="AI1307" s="987">
        <f t="shared" si="347"/>
        <v>223.31</v>
      </c>
      <c r="AJ1307" s="987">
        <f t="shared" si="347"/>
        <v>0</v>
      </c>
      <c r="AK1307" s="987">
        <f t="shared" si="347"/>
        <v>0</v>
      </c>
      <c r="AL1307" s="987">
        <f t="shared" si="348"/>
        <v>0</v>
      </c>
      <c r="AM1307" s="987">
        <f t="shared" si="348"/>
        <v>0</v>
      </c>
      <c r="AN1307" s="987">
        <f t="shared" si="348"/>
        <v>0</v>
      </c>
      <c r="AO1307" s="987">
        <f t="shared" si="348"/>
        <v>0</v>
      </c>
      <c r="AP1307" s="987">
        <f t="shared" si="348"/>
        <v>0</v>
      </c>
      <c r="AQ1307" s="987">
        <f t="shared" si="348"/>
        <v>0</v>
      </c>
      <c r="AR1307" s="987">
        <f t="shared" si="348"/>
        <v>0</v>
      </c>
    </row>
    <row r="1308" spans="2:44">
      <c r="B1308" s="948">
        <v>398</v>
      </c>
      <c r="C1308" s="950" t="s">
        <v>3520</v>
      </c>
      <c r="D1308" s="951">
        <v>427</v>
      </c>
      <c r="E1308" s="951" t="s">
        <v>3538</v>
      </c>
      <c r="F1308" s="948" t="s">
        <v>5938</v>
      </c>
      <c r="G1308" s="949">
        <v>44990</v>
      </c>
      <c r="H1308" s="948" t="s">
        <v>5939</v>
      </c>
      <c r="I1308" s="948" t="s">
        <v>5940</v>
      </c>
      <c r="J1308" s="948" t="s">
        <v>526</v>
      </c>
      <c r="K1308" s="948" t="s">
        <v>5941</v>
      </c>
      <c r="L1308" s="960">
        <v>524.20000000000005</v>
      </c>
      <c r="M1308" s="987">
        <v>599</v>
      </c>
      <c r="N1308" s="987">
        <v>0</v>
      </c>
      <c r="O1308" s="987">
        <f t="shared" si="342"/>
        <v>599</v>
      </c>
      <c r="P1308" s="987"/>
      <c r="Q1308" s="987"/>
      <c r="R1308" s="987"/>
      <c r="S1308" s="987"/>
      <c r="T1308" s="987"/>
      <c r="U1308" s="987"/>
      <c r="V1308" s="987">
        <f>O1308</f>
        <v>599</v>
      </c>
      <c r="W1308" s="987"/>
      <c r="X1308" s="987"/>
      <c r="Y1308" s="987"/>
      <c r="Z1308" s="987">
        <f t="shared" si="343"/>
        <v>0</v>
      </c>
      <c r="AA1308" s="987"/>
      <c r="AB1308" s="987">
        <f t="shared" si="347"/>
        <v>0</v>
      </c>
      <c r="AC1308" s="987">
        <f t="shared" si="347"/>
        <v>0</v>
      </c>
      <c r="AD1308" s="987">
        <f t="shared" si="347"/>
        <v>0</v>
      </c>
      <c r="AE1308" s="987">
        <f t="shared" si="347"/>
        <v>0</v>
      </c>
      <c r="AF1308" s="987">
        <f t="shared" si="347"/>
        <v>0</v>
      </c>
      <c r="AG1308" s="987">
        <f t="shared" si="347"/>
        <v>0</v>
      </c>
      <c r="AH1308" s="987">
        <f t="shared" si="347"/>
        <v>0</v>
      </c>
      <c r="AI1308" s="987">
        <f t="shared" si="347"/>
        <v>0</v>
      </c>
      <c r="AJ1308" s="987">
        <f t="shared" si="347"/>
        <v>0</v>
      </c>
      <c r="AK1308" s="987">
        <f t="shared" si="347"/>
        <v>0</v>
      </c>
      <c r="AL1308" s="987">
        <f t="shared" si="348"/>
        <v>0</v>
      </c>
      <c r="AM1308" s="987">
        <f t="shared" si="348"/>
        <v>0</v>
      </c>
      <c r="AN1308" s="987">
        <f t="shared" si="348"/>
        <v>0</v>
      </c>
      <c r="AO1308" s="987">
        <f t="shared" si="348"/>
        <v>0</v>
      </c>
      <c r="AP1308" s="987">
        <f t="shared" si="348"/>
        <v>0</v>
      </c>
      <c r="AQ1308" s="987">
        <f t="shared" si="348"/>
        <v>599</v>
      </c>
      <c r="AR1308" s="987">
        <f t="shared" si="348"/>
        <v>0</v>
      </c>
    </row>
    <row r="1309" spans="2:44">
      <c r="B1309" s="948">
        <v>31</v>
      </c>
      <c r="C1309" s="950" t="s">
        <v>3518</v>
      </c>
      <c r="D1309" s="951">
        <v>31</v>
      </c>
      <c r="E1309" s="951" t="s">
        <v>3538</v>
      </c>
      <c r="F1309" s="948" t="s">
        <v>5942</v>
      </c>
      <c r="G1309" s="949">
        <v>44966</v>
      </c>
      <c r="H1309" s="948" t="s">
        <v>4858</v>
      </c>
      <c r="I1309" s="948" t="s">
        <v>5943</v>
      </c>
      <c r="J1309" s="948" t="s">
        <v>494</v>
      </c>
      <c r="K1309" s="948" t="s">
        <v>3557</v>
      </c>
      <c r="L1309" s="960">
        <v>54</v>
      </c>
      <c r="M1309" s="987">
        <v>150</v>
      </c>
      <c r="N1309" s="987">
        <v>0</v>
      </c>
      <c r="O1309" s="987">
        <f t="shared" si="342"/>
        <v>150</v>
      </c>
      <c r="P1309" s="987"/>
      <c r="Q1309" s="987"/>
      <c r="R1309" s="987"/>
      <c r="S1309" s="987"/>
      <c r="T1309" s="987"/>
      <c r="U1309" s="987"/>
      <c r="V1309" s="987">
        <f>O1309</f>
        <v>150</v>
      </c>
      <c r="W1309" s="987"/>
      <c r="X1309" s="987"/>
      <c r="Y1309" s="987"/>
      <c r="Z1309" s="987">
        <f t="shared" si="343"/>
        <v>0</v>
      </c>
      <c r="AA1309" s="987"/>
      <c r="AB1309" s="987">
        <f t="shared" si="347"/>
        <v>150</v>
      </c>
      <c r="AC1309" s="987">
        <f t="shared" si="347"/>
        <v>0</v>
      </c>
      <c r="AD1309" s="987">
        <f t="shared" si="347"/>
        <v>0</v>
      </c>
      <c r="AE1309" s="987">
        <f t="shared" si="347"/>
        <v>0</v>
      </c>
      <c r="AF1309" s="987">
        <f t="shared" si="347"/>
        <v>0</v>
      </c>
      <c r="AG1309" s="987">
        <f t="shared" si="347"/>
        <v>0</v>
      </c>
      <c r="AH1309" s="987">
        <f t="shared" si="347"/>
        <v>0</v>
      </c>
      <c r="AI1309" s="987">
        <f t="shared" si="347"/>
        <v>0</v>
      </c>
      <c r="AJ1309" s="987">
        <f t="shared" si="347"/>
        <v>0</v>
      </c>
      <c r="AK1309" s="987">
        <f t="shared" si="347"/>
        <v>0</v>
      </c>
      <c r="AL1309" s="987">
        <f t="shared" si="348"/>
        <v>0</v>
      </c>
      <c r="AM1309" s="987">
        <f t="shared" si="348"/>
        <v>0</v>
      </c>
      <c r="AN1309" s="987">
        <f t="shared" si="348"/>
        <v>0</v>
      </c>
      <c r="AO1309" s="987">
        <f t="shared" si="348"/>
        <v>0</v>
      </c>
      <c r="AP1309" s="987">
        <f t="shared" si="348"/>
        <v>0</v>
      </c>
      <c r="AQ1309" s="987">
        <f t="shared" si="348"/>
        <v>0</v>
      </c>
      <c r="AR1309" s="987">
        <f t="shared" si="348"/>
        <v>0</v>
      </c>
    </row>
    <row r="1310" spans="2:44">
      <c r="B1310" s="948">
        <v>157</v>
      </c>
      <c r="C1310" s="950" t="s">
        <v>3518</v>
      </c>
      <c r="D1310" s="951">
        <v>179</v>
      </c>
      <c r="E1310" s="951" t="s">
        <v>3538</v>
      </c>
      <c r="F1310" s="948" t="s">
        <v>5944</v>
      </c>
      <c r="G1310" s="949">
        <v>44965</v>
      </c>
      <c r="H1310" s="948" t="s">
        <v>3738</v>
      </c>
      <c r="I1310" s="948" t="s">
        <v>5943</v>
      </c>
      <c r="J1310" s="948" t="s">
        <v>494</v>
      </c>
      <c r="K1310" s="948" t="s">
        <v>3557</v>
      </c>
      <c r="L1310" s="960">
        <v>54</v>
      </c>
      <c r="M1310" s="987">
        <v>60</v>
      </c>
      <c r="N1310" s="987">
        <v>0</v>
      </c>
      <c r="O1310" s="987">
        <f t="shared" si="342"/>
        <v>60</v>
      </c>
      <c r="P1310" s="987"/>
      <c r="Q1310" s="987"/>
      <c r="R1310" s="987"/>
      <c r="S1310" s="987"/>
      <c r="T1310" s="987"/>
      <c r="U1310" s="987"/>
      <c r="V1310" s="987">
        <f>O1310</f>
        <v>60</v>
      </c>
      <c r="W1310" s="987"/>
      <c r="X1310" s="987"/>
      <c r="Y1310" s="987"/>
      <c r="Z1310" s="987">
        <f t="shared" si="343"/>
        <v>0</v>
      </c>
      <c r="AA1310" s="987"/>
      <c r="AB1310" s="987">
        <f t="shared" si="347"/>
        <v>60</v>
      </c>
      <c r="AC1310" s="987">
        <f t="shared" si="347"/>
        <v>0</v>
      </c>
      <c r="AD1310" s="987">
        <f t="shared" si="347"/>
        <v>0</v>
      </c>
      <c r="AE1310" s="987">
        <f t="shared" si="347"/>
        <v>0</v>
      </c>
      <c r="AF1310" s="987">
        <f t="shared" si="347"/>
        <v>0</v>
      </c>
      <c r="AG1310" s="987">
        <f t="shared" si="347"/>
        <v>0</v>
      </c>
      <c r="AH1310" s="987">
        <f t="shared" si="347"/>
        <v>0</v>
      </c>
      <c r="AI1310" s="987">
        <f t="shared" si="347"/>
        <v>0</v>
      </c>
      <c r="AJ1310" s="987">
        <f t="shared" si="347"/>
        <v>0</v>
      </c>
      <c r="AK1310" s="987">
        <f t="shared" si="347"/>
        <v>0</v>
      </c>
      <c r="AL1310" s="987">
        <f t="shared" si="348"/>
        <v>0</v>
      </c>
      <c r="AM1310" s="987">
        <f t="shared" si="348"/>
        <v>0</v>
      </c>
      <c r="AN1310" s="987">
        <f t="shared" si="348"/>
        <v>0</v>
      </c>
      <c r="AO1310" s="987">
        <f t="shared" si="348"/>
        <v>0</v>
      </c>
      <c r="AP1310" s="987">
        <f t="shared" si="348"/>
        <v>0</v>
      </c>
      <c r="AQ1310" s="987">
        <f t="shared" si="348"/>
        <v>0</v>
      </c>
      <c r="AR1310" s="987">
        <f t="shared" si="348"/>
        <v>0</v>
      </c>
    </row>
    <row r="1312" spans="2:44" ht="16.149999999999999" thickBot="1">
      <c r="B1312" s="953" t="s">
        <v>1701</v>
      </c>
      <c r="C1312" s="959"/>
      <c r="D1312" s="959"/>
      <c r="E1312" s="959"/>
      <c r="F1312" s="959"/>
      <c r="G1312" s="959"/>
      <c r="H1312" s="959"/>
      <c r="I1312" s="959"/>
      <c r="J1312" s="959"/>
      <c r="K1312" s="959"/>
      <c r="L1312" s="961">
        <f>M1312-SUM(AB1312:AR1312)</f>
        <v>2.3283064365386963E-10</v>
      </c>
      <c r="M1312" s="954">
        <f>SUM(M8:M1310)</f>
        <v>153416.21000000014</v>
      </c>
      <c r="N1312" s="954">
        <f>SUM(N8:N1310)</f>
        <v>15923.549999999979</v>
      </c>
      <c r="O1312" s="954">
        <f>SUM(O8:O1310)</f>
        <v>169339.7600000001</v>
      </c>
      <c r="P1312" s="954"/>
      <c r="Q1312" s="954"/>
      <c r="R1312" s="954">
        <f t="shared" ref="R1312:AR1312" si="349">SUM(R8:R1310)</f>
        <v>643.80999999999995</v>
      </c>
      <c r="S1312" s="954">
        <f t="shared" si="349"/>
        <v>0</v>
      </c>
      <c r="T1312" s="954">
        <f t="shared" si="349"/>
        <v>5776.03</v>
      </c>
      <c r="U1312" s="954">
        <f t="shared" si="349"/>
        <v>4347.1099999999997</v>
      </c>
      <c r="V1312" s="954">
        <f t="shared" si="349"/>
        <v>133372.49000000005</v>
      </c>
      <c r="W1312" s="954">
        <f t="shared" si="349"/>
        <v>17976.59</v>
      </c>
      <c r="X1312" s="954">
        <f t="shared" si="349"/>
        <v>6979.7599999999993</v>
      </c>
      <c r="Y1312" s="954">
        <f t="shared" si="349"/>
        <v>855.02999999999975</v>
      </c>
      <c r="Z1312" s="954">
        <f t="shared" si="349"/>
        <v>676.55999999999983</v>
      </c>
      <c r="AA1312" s="954">
        <f t="shared" si="349"/>
        <v>0</v>
      </c>
      <c r="AB1312" s="954">
        <f t="shared" si="349"/>
        <v>121276.14999999992</v>
      </c>
      <c r="AC1312" s="954">
        <f t="shared" si="349"/>
        <v>6559.63</v>
      </c>
      <c r="AD1312" s="954">
        <f t="shared" si="349"/>
        <v>892.22</v>
      </c>
      <c r="AE1312" s="954">
        <f t="shared" si="349"/>
        <v>8425.9000000000015</v>
      </c>
      <c r="AF1312" s="954">
        <f t="shared" si="349"/>
        <v>743.75</v>
      </c>
      <c r="AG1312" s="954">
        <f t="shared" si="349"/>
        <v>2611.2399999999998</v>
      </c>
      <c r="AH1312" s="954">
        <f t="shared" si="349"/>
        <v>0</v>
      </c>
      <c r="AI1312" s="954">
        <f t="shared" si="349"/>
        <v>1799.02</v>
      </c>
      <c r="AJ1312" s="954">
        <f t="shared" si="349"/>
        <v>759.14</v>
      </c>
      <c r="AK1312" s="954">
        <f t="shared" si="349"/>
        <v>4824.3</v>
      </c>
      <c r="AL1312" s="954">
        <f t="shared" si="349"/>
        <v>35.96</v>
      </c>
      <c r="AM1312" s="954">
        <f t="shared" si="349"/>
        <v>735.8900000000001</v>
      </c>
      <c r="AN1312" s="954">
        <f t="shared" si="349"/>
        <v>2055.9599999999996</v>
      </c>
      <c r="AO1312" s="954">
        <f t="shared" si="349"/>
        <v>194.96999999999997</v>
      </c>
      <c r="AP1312" s="954">
        <f t="shared" si="349"/>
        <v>249.74999999999997</v>
      </c>
      <c r="AQ1312" s="954">
        <f t="shared" si="349"/>
        <v>599</v>
      </c>
      <c r="AR1312" s="954">
        <f t="shared" si="349"/>
        <v>1653.33</v>
      </c>
    </row>
    <row r="1313" spans="11:26" ht="16.149999999999999" thickTop="1"/>
    <row r="1314" spans="11:26">
      <c r="K1314" s="352" t="s">
        <v>5945</v>
      </c>
      <c r="M1314" s="962">
        <f>'PDB Purchase'!H253</f>
        <v>532927.80000000005</v>
      </c>
      <c r="N1314" s="962">
        <f>'PDB Purchase'!I253+'PDB Purchase'!K253</f>
        <v>0</v>
      </c>
      <c r="O1314" s="962">
        <f>+M1314+N1314</f>
        <v>532927.80000000005</v>
      </c>
      <c r="Q1314" s="792"/>
      <c r="R1314" s="792"/>
      <c r="S1314" s="792">
        <f>'PDB Purchase'!Q253</f>
        <v>0</v>
      </c>
      <c r="T1314" s="792">
        <f>'PDB Purchase'!R253</f>
        <v>2000</v>
      </c>
      <c r="U1314" s="792">
        <f>'PDB Purchase'!S253</f>
        <v>0</v>
      </c>
      <c r="V1314" s="792">
        <f>'PDB Purchase'!T253</f>
        <v>208007.8</v>
      </c>
      <c r="W1314" s="792">
        <f>'PDB Purchase'!U253</f>
        <v>3000</v>
      </c>
      <c r="X1314" s="792">
        <f>'PDB Purchase'!V253</f>
        <v>250120</v>
      </c>
      <c r="Y1314" s="792">
        <f>'PDB Purchase'!W253</f>
        <v>67600</v>
      </c>
      <c r="Z1314" s="792">
        <f>'PDB Purchase'!Y253</f>
        <v>0</v>
      </c>
    </row>
    <row r="1316" spans="11:26" ht="16.149999999999999" thickBot="1">
      <c r="M1316" s="954">
        <f>SUM(M1312:M1315)</f>
        <v>686344.01000000024</v>
      </c>
      <c r="N1316" s="954">
        <f t="shared" ref="N1316:O1316" si="350">SUM(N1312:N1315)</f>
        <v>15923.549999999979</v>
      </c>
      <c r="O1316" s="954">
        <f t="shared" si="350"/>
        <v>702267.56000000017</v>
      </c>
      <c r="S1316" s="954">
        <f t="shared" ref="S1316" si="351">SUM(S1312:S1315)</f>
        <v>0</v>
      </c>
      <c r="T1316" s="954">
        <f t="shared" ref="T1316" si="352">SUM(T1312:T1315)</f>
        <v>7776.03</v>
      </c>
      <c r="U1316" s="954">
        <f t="shared" ref="U1316" si="353">SUM(U1312:U1315)</f>
        <v>4347.1099999999997</v>
      </c>
      <c r="V1316" s="954">
        <f t="shared" ref="V1316" si="354">SUM(V1312:V1315)</f>
        <v>341380.29000000004</v>
      </c>
      <c r="W1316" s="954">
        <f t="shared" ref="W1316" si="355">SUM(W1312:W1315)</f>
        <v>20976.59</v>
      </c>
      <c r="X1316" s="954">
        <f t="shared" ref="X1316" si="356">SUM(X1312:X1315)</f>
        <v>257099.76</v>
      </c>
      <c r="Y1316" s="954">
        <f t="shared" ref="Y1316" si="357">SUM(Y1312:Y1315)</f>
        <v>68455.03</v>
      </c>
      <c r="Z1316" s="954">
        <f t="shared" ref="Z1316" si="358">SUM(Z1312:Z1315)</f>
        <v>676.55999999999983</v>
      </c>
    </row>
    <row r="1317" spans="11:26" ht="16.149999999999999" thickTop="1"/>
    <row r="1318" spans="11:26">
      <c r="K1318" s="776" t="s">
        <v>3343</v>
      </c>
      <c r="M1318" s="776">
        <f>SUBTOTAL(9,M8:M1310)</f>
        <v>153416.21000000014</v>
      </c>
      <c r="N1318" s="776">
        <f t="shared" ref="N1318:O1318" si="359">SUBTOTAL(9,N8:N1310)</f>
        <v>15923.549999999979</v>
      </c>
      <c r="O1318" s="776">
        <f t="shared" si="359"/>
        <v>169339.7600000001</v>
      </c>
    </row>
  </sheetData>
  <autoFilter ref="B7:AR1310" xr:uid="{00000000-0001-0000-4700-000000000000}">
    <sortState xmlns:xlrd2="http://schemas.microsoft.com/office/spreadsheetml/2017/richdata2" ref="B8:AR1310">
      <sortCondition ref="J7:J1310"/>
    </sortState>
  </autoFilter>
  <pageMargins left="0.7" right="0.7" top="0.75" bottom="0.75" header="0.3" footer="0.3"/>
  <pageSetup paperSize="9"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B2:T40"/>
  <sheetViews>
    <sheetView showGridLines="0" zoomScaleNormal="100" workbookViewId="0">
      <pane ySplit="7" topLeftCell="A20" activePane="bottomLeft" state="frozen"/>
      <selection pane="bottomLeft" activeCell="H24" sqref="H24"/>
    </sheetView>
  </sheetViews>
  <sheetFormatPr defaultRowHeight="14.45"/>
  <cols>
    <col min="6" max="6" width="14.5703125" bestFit="1" customWidth="1"/>
    <col min="7" max="7" width="10.42578125" bestFit="1" customWidth="1"/>
    <col min="9" max="9" width="20" customWidth="1"/>
    <col min="12" max="14" width="12.7109375" bestFit="1" customWidth="1"/>
    <col min="15" max="15" width="56" bestFit="1" customWidth="1"/>
    <col min="17" max="17" width="12.85546875" bestFit="1" customWidth="1"/>
    <col min="18" max="18" width="9.28515625" bestFit="1" customWidth="1"/>
    <col min="19" max="19" width="12.7109375" bestFit="1" customWidth="1"/>
    <col min="20" max="20" width="9.28515625" bestFit="1" customWidth="1"/>
  </cols>
  <sheetData>
    <row r="2" spans="2:20"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c r="P2" s="946"/>
      <c r="Q2" s="946"/>
      <c r="R2" s="946"/>
      <c r="S2" s="946"/>
      <c r="T2" s="946"/>
    </row>
    <row r="3" spans="2:20"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c r="P3" s="946"/>
      <c r="Q3" s="946"/>
      <c r="R3" s="946"/>
      <c r="S3" s="946"/>
      <c r="T3" s="946"/>
    </row>
    <row r="5" spans="2:20">
      <c r="B5" s="1006" t="s">
        <v>5946</v>
      </c>
    </row>
    <row r="6" spans="2:20" ht="15" thickBot="1"/>
    <row r="7" spans="2:20" ht="31.9" thickBot="1">
      <c r="B7" s="1650" t="s">
        <v>3490</v>
      </c>
      <c r="C7" s="1650" t="s">
        <v>2453</v>
      </c>
      <c r="D7" s="1650" t="s">
        <v>3532</v>
      </c>
      <c r="E7" s="1650" t="s">
        <v>3491</v>
      </c>
      <c r="F7" s="1650" t="s">
        <v>109</v>
      </c>
      <c r="G7" s="1650" t="s">
        <v>3534</v>
      </c>
      <c r="H7" s="1650" t="s">
        <v>3535</v>
      </c>
      <c r="I7" s="1650" t="s">
        <v>2363</v>
      </c>
      <c r="J7" s="1650" t="s">
        <v>1796</v>
      </c>
      <c r="K7" s="1650" t="s">
        <v>3509</v>
      </c>
      <c r="L7" s="1650" t="s">
        <v>2364</v>
      </c>
      <c r="M7" s="1650" t="s">
        <v>2365</v>
      </c>
      <c r="N7" s="1650" t="s">
        <v>2366</v>
      </c>
      <c r="O7" s="1650" t="s">
        <v>2458</v>
      </c>
      <c r="P7" s="1650"/>
      <c r="Q7" s="1650" t="s">
        <v>3515</v>
      </c>
      <c r="S7" s="1650" t="s">
        <v>544</v>
      </c>
      <c r="T7" s="1650" t="s">
        <v>66</v>
      </c>
    </row>
    <row r="8" spans="2:20" ht="15.6">
      <c r="B8" s="951">
        <v>1</v>
      </c>
      <c r="C8" s="950" t="s">
        <v>3521</v>
      </c>
      <c r="D8" s="951">
        <v>1409</v>
      </c>
      <c r="E8" s="948" t="s">
        <v>4374</v>
      </c>
      <c r="F8" s="949">
        <v>45209</v>
      </c>
      <c r="G8" s="948" t="s">
        <v>4370</v>
      </c>
      <c r="H8" s="948" t="s">
        <v>4328</v>
      </c>
      <c r="I8" s="948" t="s">
        <v>468</v>
      </c>
      <c r="J8" s="951" t="s">
        <v>3557</v>
      </c>
      <c r="K8" s="960">
        <v>54</v>
      </c>
      <c r="L8" s="987">
        <v>345</v>
      </c>
      <c r="M8" s="987">
        <v>0</v>
      </c>
      <c r="N8" s="987">
        <v>345</v>
      </c>
      <c r="O8" s="987" t="s">
        <v>4375</v>
      </c>
      <c r="P8" s="987"/>
      <c r="Q8" s="987">
        <f>N8</f>
        <v>345</v>
      </c>
      <c r="S8" s="987">
        <f t="shared" ref="S8:S27" si="0">L8</f>
        <v>345</v>
      </c>
      <c r="T8" s="987">
        <f t="shared" ref="T8:T27" si="1">M8</f>
        <v>0</v>
      </c>
    </row>
    <row r="9" spans="2:20" ht="15.6">
      <c r="B9" s="951">
        <v>2</v>
      </c>
      <c r="C9" s="950" t="s">
        <v>3521</v>
      </c>
      <c r="D9" s="951">
        <v>1410</v>
      </c>
      <c r="E9" s="948" t="s">
        <v>4376</v>
      </c>
      <c r="F9" s="949">
        <v>45210</v>
      </c>
      <c r="G9" s="948" t="s">
        <v>4370</v>
      </c>
      <c r="H9" s="948" t="s">
        <v>4328</v>
      </c>
      <c r="I9" s="948" t="s">
        <v>468</v>
      </c>
      <c r="J9" s="951" t="s">
        <v>3557</v>
      </c>
      <c r="K9" s="960">
        <v>54</v>
      </c>
      <c r="L9" s="987">
        <v>345</v>
      </c>
      <c r="M9" s="987">
        <v>0</v>
      </c>
      <c r="N9" s="987">
        <v>345</v>
      </c>
      <c r="O9" s="987" t="s">
        <v>4375</v>
      </c>
      <c r="P9" s="987"/>
      <c r="Q9" s="987">
        <f>N9</f>
        <v>345</v>
      </c>
      <c r="S9" s="987">
        <f t="shared" si="0"/>
        <v>345</v>
      </c>
      <c r="T9" s="987">
        <f t="shared" si="1"/>
        <v>0</v>
      </c>
    </row>
    <row r="10" spans="2:20" ht="15.6">
      <c r="B10" s="951">
        <v>3</v>
      </c>
      <c r="C10" s="950" t="s">
        <v>3520</v>
      </c>
      <c r="D10" s="951">
        <v>472</v>
      </c>
      <c r="E10" s="948" t="s">
        <v>4384</v>
      </c>
      <c r="F10" s="949">
        <v>44998</v>
      </c>
      <c r="G10" s="948" t="s">
        <v>3540</v>
      </c>
      <c r="H10" s="948" t="s">
        <v>4379</v>
      </c>
      <c r="I10" s="948" t="s">
        <v>469</v>
      </c>
      <c r="J10" s="951" t="s">
        <v>3557</v>
      </c>
      <c r="K10" s="960">
        <v>54</v>
      </c>
      <c r="L10" s="987">
        <v>160</v>
      </c>
      <c r="M10" s="987">
        <v>32</v>
      </c>
      <c r="N10" s="987">
        <v>192</v>
      </c>
      <c r="O10" s="987" t="s">
        <v>4385</v>
      </c>
      <c r="P10" s="987"/>
      <c r="Q10" s="987">
        <f>N10</f>
        <v>192</v>
      </c>
      <c r="S10" s="987">
        <f t="shared" si="0"/>
        <v>160</v>
      </c>
      <c r="T10" s="987">
        <f t="shared" si="1"/>
        <v>32</v>
      </c>
    </row>
    <row r="11" spans="2:20" ht="15.6">
      <c r="B11" s="951">
        <v>4</v>
      </c>
      <c r="C11" s="950" t="s">
        <v>3518</v>
      </c>
      <c r="D11" s="951">
        <v>128</v>
      </c>
      <c r="E11" s="948" t="s">
        <v>4430</v>
      </c>
      <c r="F11" s="949">
        <v>44945</v>
      </c>
      <c r="G11" s="948" t="s">
        <v>4429</v>
      </c>
      <c r="H11" s="948" t="s">
        <v>4409</v>
      </c>
      <c r="I11" s="948" t="s">
        <v>473</v>
      </c>
      <c r="J11" s="951" t="s">
        <v>3557</v>
      </c>
      <c r="K11" s="960">
        <v>54</v>
      </c>
      <c r="L11" s="987">
        <v>32.450000000000003</v>
      </c>
      <c r="M11" s="987">
        <v>6.49</v>
      </c>
      <c r="N11" s="987">
        <v>38.940000000000005</v>
      </c>
      <c r="O11" s="987" t="s">
        <v>4431</v>
      </c>
      <c r="P11" s="987"/>
      <c r="Q11" s="987">
        <v>2.76</v>
      </c>
      <c r="S11" s="987">
        <v>2.76</v>
      </c>
      <c r="T11" s="987"/>
    </row>
    <row r="12" spans="2:20" ht="15.6">
      <c r="B12" s="951">
        <v>5</v>
      </c>
      <c r="C12" s="950" t="s">
        <v>3521</v>
      </c>
      <c r="D12" s="951">
        <v>1031</v>
      </c>
      <c r="E12" s="948" t="s">
        <v>4706</v>
      </c>
      <c r="F12" s="949">
        <v>45173</v>
      </c>
      <c r="G12" s="948" t="s">
        <v>4707</v>
      </c>
      <c r="H12" s="948" t="s">
        <v>4409</v>
      </c>
      <c r="I12" s="948" t="s">
        <v>473</v>
      </c>
      <c r="J12" s="951" t="s">
        <v>3557</v>
      </c>
      <c r="K12" s="960">
        <v>54</v>
      </c>
      <c r="L12" s="987">
        <v>26.85</v>
      </c>
      <c r="M12" s="987">
        <v>5.37</v>
      </c>
      <c r="N12" s="987">
        <v>32.22</v>
      </c>
      <c r="O12" s="987" t="s">
        <v>4708</v>
      </c>
      <c r="P12" s="987"/>
      <c r="Q12" s="987">
        <v>5.37</v>
      </c>
      <c r="S12" s="987"/>
      <c r="T12" s="987">
        <v>5.37</v>
      </c>
    </row>
    <row r="13" spans="2:20" ht="15.6">
      <c r="B13" s="951">
        <v>6</v>
      </c>
      <c r="C13" s="950" t="s">
        <v>3521</v>
      </c>
      <c r="D13" s="951">
        <v>1022</v>
      </c>
      <c r="E13" s="948" t="s">
        <v>4686</v>
      </c>
      <c r="F13" s="949">
        <v>45224</v>
      </c>
      <c r="G13" s="948" t="s">
        <v>4687</v>
      </c>
      <c r="H13" s="948" t="s">
        <v>4409</v>
      </c>
      <c r="I13" s="948" t="s">
        <v>473</v>
      </c>
      <c r="J13" s="951" t="s">
        <v>3557</v>
      </c>
      <c r="K13" s="960">
        <v>54</v>
      </c>
      <c r="L13" s="987">
        <v>185.82999999999998</v>
      </c>
      <c r="M13" s="987">
        <v>37.17</v>
      </c>
      <c r="N13" s="987">
        <v>223</v>
      </c>
      <c r="O13" s="987" t="s">
        <v>4688</v>
      </c>
      <c r="P13" s="987"/>
      <c r="Q13" s="987">
        <v>120</v>
      </c>
      <c r="S13" s="987">
        <v>120</v>
      </c>
      <c r="T13" s="987"/>
    </row>
    <row r="14" spans="2:20" ht="15.6">
      <c r="B14" s="951">
        <v>7</v>
      </c>
      <c r="C14" s="950" t="s">
        <v>3521</v>
      </c>
      <c r="D14" s="951">
        <v>1019</v>
      </c>
      <c r="E14" s="948" t="s">
        <v>4678</v>
      </c>
      <c r="F14" s="949">
        <v>45245</v>
      </c>
      <c r="G14" s="948" t="s">
        <v>4679</v>
      </c>
      <c r="H14" s="948" t="s">
        <v>4409</v>
      </c>
      <c r="I14" s="948" t="s">
        <v>473</v>
      </c>
      <c r="J14" s="951" t="s">
        <v>3557</v>
      </c>
      <c r="K14" s="960">
        <v>54</v>
      </c>
      <c r="L14" s="987">
        <v>7.9799999999999995</v>
      </c>
      <c r="M14" s="987">
        <v>1.6</v>
      </c>
      <c r="N14" s="987">
        <v>9.58</v>
      </c>
      <c r="O14" s="987" t="s">
        <v>4680</v>
      </c>
      <c r="P14" s="987"/>
      <c r="Q14" s="987">
        <v>1.6</v>
      </c>
      <c r="S14" s="987"/>
      <c r="T14" s="987">
        <f t="shared" si="1"/>
        <v>1.6</v>
      </c>
    </row>
    <row r="15" spans="2:20" ht="15.6">
      <c r="B15" s="951">
        <v>8</v>
      </c>
      <c r="C15" s="950" t="s">
        <v>3522</v>
      </c>
      <c r="D15" s="951">
        <v>731</v>
      </c>
      <c r="E15" s="948" t="s">
        <v>5784</v>
      </c>
      <c r="F15" s="949">
        <v>45162</v>
      </c>
      <c r="G15" s="948" t="s">
        <v>5785</v>
      </c>
      <c r="H15" s="948" t="s">
        <v>5782</v>
      </c>
      <c r="I15" s="948" t="s">
        <v>515</v>
      </c>
      <c r="J15" s="951" t="s">
        <v>5025</v>
      </c>
      <c r="K15" s="960">
        <v>274</v>
      </c>
      <c r="L15" s="987">
        <v>159.30000000000001</v>
      </c>
      <c r="M15" s="987">
        <v>0</v>
      </c>
      <c r="N15" s="987">
        <v>159.30000000000001</v>
      </c>
      <c r="O15" s="987" t="s">
        <v>5783</v>
      </c>
      <c r="P15" s="987"/>
      <c r="Q15" s="987">
        <f>N15</f>
        <v>159.30000000000001</v>
      </c>
      <c r="S15" s="987">
        <f t="shared" si="0"/>
        <v>159.30000000000001</v>
      </c>
      <c r="T15" s="987">
        <f t="shared" si="1"/>
        <v>0</v>
      </c>
    </row>
    <row r="16" spans="2:20" ht="15.6">
      <c r="B16" s="951">
        <v>9</v>
      </c>
      <c r="C16" s="950" t="s">
        <v>3522</v>
      </c>
      <c r="D16" s="951">
        <v>732</v>
      </c>
      <c r="E16" s="948" t="s">
        <v>5786</v>
      </c>
      <c r="F16" s="949">
        <v>45163</v>
      </c>
      <c r="G16" s="948" t="s">
        <v>5787</v>
      </c>
      <c r="H16" s="948" t="s">
        <v>5782</v>
      </c>
      <c r="I16" s="948" t="s">
        <v>515</v>
      </c>
      <c r="J16" s="951" t="s">
        <v>5025</v>
      </c>
      <c r="K16" s="960">
        <v>274</v>
      </c>
      <c r="L16" s="987">
        <v>305</v>
      </c>
      <c r="M16" s="987">
        <v>0</v>
      </c>
      <c r="N16" s="987">
        <v>305</v>
      </c>
      <c r="O16" s="987" t="s">
        <v>5783</v>
      </c>
      <c r="P16" s="987"/>
      <c r="Q16" s="987">
        <f t="shared" ref="Q16:Q27" si="2">N16</f>
        <v>305</v>
      </c>
      <c r="S16" s="987">
        <f t="shared" si="0"/>
        <v>305</v>
      </c>
      <c r="T16" s="987">
        <f t="shared" si="1"/>
        <v>0</v>
      </c>
    </row>
    <row r="17" spans="2:20" ht="15.6">
      <c r="B17" s="951">
        <v>10</v>
      </c>
      <c r="C17" s="950" t="s">
        <v>3521</v>
      </c>
      <c r="D17" s="951">
        <v>1194</v>
      </c>
      <c r="E17" s="948" t="s">
        <v>5792</v>
      </c>
      <c r="F17" s="949">
        <v>45196</v>
      </c>
      <c r="G17" s="948" t="s">
        <v>5793</v>
      </c>
      <c r="H17" s="948" t="s">
        <v>5782</v>
      </c>
      <c r="I17" s="948" t="s">
        <v>515</v>
      </c>
      <c r="J17" s="951" t="s">
        <v>5025</v>
      </c>
      <c r="K17" s="960">
        <v>274</v>
      </c>
      <c r="L17" s="987">
        <v>310</v>
      </c>
      <c r="M17" s="987">
        <v>0</v>
      </c>
      <c r="N17" s="987">
        <v>310</v>
      </c>
      <c r="O17" s="987" t="s">
        <v>5783</v>
      </c>
      <c r="P17" s="987"/>
      <c r="Q17" s="987">
        <f t="shared" si="2"/>
        <v>310</v>
      </c>
      <c r="S17" s="987">
        <f t="shared" si="0"/>
        <v>310</v>
      </c>
      <c r="T17" s="987">
        <f t="shared" si="1"/>
        <v>0</v>
      </c>
    </row>
    <row r="18" spans="2:20" ht="15.6">
      <c r="B18" s="951">
        <v>11</v>
      </c>
      <c r="C18" s="950" t="s">
        <v>3521</v>
      </c>
      <c r="D18" s="951">
        <v>1199</v>
      </c>
      <c r="E18" s="948" t="s">
        <v>5802</v>
      </c>
      <c r="F18" s="949">
        <v>45219</v>
      </c>
      <c r="G18" s="948" t="s">
        <v>5803</v>
      </c>
      <c r="H18" s="948" t="s">
        <v>5782</v>
      </c>
      <c r="I18" s="948" t="s">
        <v>515</v>
      </c>
      <c r="J18" s="951" t="s">
        <v>5025</v>
      </c>
      <c r="K18" s="960">
        <v>274</v>
      </c>
      <c r="L18" s="987">
        <v>320</v>
      </c>
      <c r="M18" s="987">
        <v>0</v>
      </c>
      <c r="N18" s="987">
        <v>320</v>
      </c>
      <c r="O18" s="987" t="s">
        <v>5783</v>
      </c>
      <c r="P18" s="987"/>
      <c r="Q18" s="987">
        <f t="shared" si="2"/>
        <v>320</v>
      </c>
      <c r="S18" s="987">
        <f t="shared" si="0"/>
        <v>320</v>
      </c>
      <c r="T18" s="987">
        <f t="shared" si="1"/>
        <v>0</v>
      </c>
    </row>
    <row r="19" spans="2:20" ht="15.6">
      <c r="B19" s="951">
        <v>12</v>
      </c>
      <c r="C19" s="950" t="s">
        <v>3522</v>
      </c>
      <c r="D19" s="951">
        <v>733</v>
      </c>
      <c r="E19" s="948" t="s">
        <v>5788</v>
      </c>
      <c r="F19" s="949">
        <v>45134</v>
      </c>
      <c r="G19" s="948" t="s">
        <v>5789</v>
      </c>
      <c r="H19" s="948" t="s">
        <v>5782</v>
      </c>
      <c r="I19" s="948" t="s">
        <v>515</v>
      </c>
      <c r="J19" s="951" t="s">
        <v>5025</v>
      </c>
      <c r="K19" s="960">
        <v>274</v>
      </c>
      <c r="L19" s="987">
        <v>355</v>
      </c>
      <c r="M19" s="987">
        <v>0</v>
      </c>
      <c r="N19" s="987">
        <v>355</v>
      </c>
      <c r="O19" s="987" t="s">
        <v>5783</v>
      </c>
      <c r="P19" s="987"/>
      <c r="Q19" s="987">
        <f t="shared" si="2"/>
        <v>355</v>
      </c>
      <c r="S19" s="987">
        <f t="shared" si="0"/>
        <v>355</v>
      </c>
      <c r="T19" s="987">
        <f t="shared" si="1"/>
        <v>0</v>
      </c>
    </row>
    <row r="20" spans="2:20" ht="15.6">
      <c r="B20" s="951">
        <v>13</v>
      </c>
      <c r="C20" s="950" t="s">
        <v>3521</v>
      </c>
      <c r="D20" s="951">
        <v>1201</v>
      </c>
      <c r="E20" s="948" t="s">
        <v>5806</v>
      </c>
      <c r="F20" s="949">
        <v>45194</v>
      </c>
      <c r="G20" s="948" t="s">
        <v>5807</v>
      </c>
      <c r="H20" s="948" t="s">
        <v>5782</v>
      </c>
      <c r="I20" s="948" t="s">
        <v>515</v>
      </c>
      <c r="J20" s="951" t="s">
        <v>5025</v>
      </c>
      <c r="K20" s="960">
        <v>274</v>
      </c>
      <c r="L20" s="987">
        <v>355</v>
      </c>
      <c r="M20" s="987">
        <v>0</v>
      </c>
      <c r="N20" s="987">
        <v>355</v>
      </c>
      <c r="O20" s="987" t="s">
        <v>5783</v>
      </c>
      <c r="P20" s="987"/>
      <c r="Q20" s="987">
        <f t="shared" si="2"/>
        <v>355</v>
      </c>
      <c r="S20" s="987">
        <f t="shared" si="0"/>
        <v>355</v>
      </c>
      <c r="T20" s="987">
        <f t="shared" si="1"/>
        <v>0</v>
      </c>
    </row>
    <row r="21" spans="2:20" ht="15.6">
      <c r="B21" s="951">
        <v>14</v>
      </c>
      <c r="C21" s="950" t="s">
        <v>3521</v>
      </c>
      <c r="D21" s="951">
        <v>1195</v>
      </c>
      <c r="E21" s="948" t="s">
        <v>5794</v>
      </c>
      <c r="F21" s="949">
        <v>45197</v>
      </c>
      <c r="G21" s="948" t="s">
        <v>5795</v>
      </c>
      <c r="H21" s="948" t="s">
        <v>5782</v>
      </c>
      <c r="I21" s="948" t="s">
        <v>515</v>
      </c>
      <c r="J21" s="951" t="s">
        <v>5025</v>
      </c>
      <c r="K21" s="960">
        <v>274</v>
      </c>
      <c r="L21" s="987">
        <v>360</v>
      </c>
      <c r="M21" s="987">
        <v>0</v>
      </c>
      <c r="N21" s="987">
        <v>360</v>
      </c>
      <c r="O21" s="987" t="s">
        <v>5783</v>
      </c>
      <c r="P21" s="987"/>
      <c r="Q21" s="987">
        <f t="shared" si="2"/>
        <v>360</v>
      </c>
      <c r="S21" s="987">
        <f t="shared" si="0"/>
        <v>360</v>
      </c>
      <c r="T21" s="987">
        <f t="shared" si="1"/>
        <v>0</v>
      </c>
    </row>
    <row r="22" spans="2:20" ht="15.6">
      <c r="B22" s="951">
        <v>15</v>
      </c>
      <c r="C22" s="950" t="s">
        <v>3521</v>
      </c>
      <c r="D22" s="951">
        <v>1196</v>
      </c>
      <c r="E22" s="948" t="s">
        <v>5796</v>
      </c>
      <c r="F22" s="949">
        <v>45197</v>
      </c>
      <c r="G22" s="948" t="s">
        <v>5797</v>
      </c>
      <c r="H22" s="948" t="s">
        <v>5782</v>
      </c>
      <c r="I22" s="948" t="s">
        <v>515</v>
      </c>
      <c r="J22" s="951" t="s">
        <v>5025</v>
      </c>
      <c r="K22" s="960">
        <v>274</v>
      </c>
      <c r="L22" s="987">
        <v>360</v>
      </c>
      <c r="M22" s="987">
        <v>0</v>
      </c>
      <c r="N22" s="987">
        <v>360</v>
      </c>
      <c r="O22" s="987" t="s">
        <v>5783</v>
      </c>
      <c r="P22" s="987"/>
      <c r="Q22" s="987">
        <f t="shared" si="2"/>
        <v>360</v>
      </c>
      <c r="S22" s="987">
        <f t="shared" si="0"/>
        <v>360</v>
      </c>
      <c r="T22" s="987">
        <f t="shared" si="1"/>
        <v>0</v>
      </c>
    </row>
    <row r="23" spans="2:20" ht="15.6">
      <c r="B23" s="951">
        <v>16</v>
      </c>
      <c r="C23" s="950" t="s">
        <v>3521</v>
      </c>
      <c r="D23" s="951">
        <v>1197</v>
      </c>
      <c r="E23" s="948" t="s">
        <v>5798</v>
      </c>
      <c r="F23" s="949">
        <v>45201</v>
      </c>
      <c r="G23" s="948" t="s">
        <v>5799</v>
      </c>
      <c r="H23" s="948" t="s">
        <v>5782</v>
      </c>
      <c r="I23" s="948" t="s">
        <v>515</v>
      </c>
      <c r="J23" s="951" t="s">
        <v>5025</v>
      </c>
      <c r="K23" s="960">
        <v>274</v>
      </c>
      <c r="L23" s="987">
        <v>360</v>
      </c>
      <c r="M23" s="987">
        <v>0</v>
      </c>
      <c r="N23" s="987">
        <v>360</v>
      </c>
      <c r="O23" s="987" t="s">
        <v>5783</v>
      </c>
      <c r="P23" s="987"/>
      <c r="Q23" s="987">
        <f t="shared" si="2"/>
        <v>360</v>
      </c>
      <c r="S23" s="987">
        <f t="shared" si="0"/>
        <v>360</v>
      </c>
      <c r="T23" s="987">
        <f t="shared" si="1"/>
        <v>0</v>
      </c>
    </row>
    <row r="24" spans="2:20" ht="15.6">
      <c r="B24" s="951">
        <v>17</v>
      </c>
      <c r="C24" s="950" t="s">
        <v>3522</v>
      </c>
      <c r="D24" s="951">
        <v>730</v>
      </c>
      <c r="E24" s="948" t="s">
        <v>5780</v>
      </c>
      <c r="F24" s="949">
        <v>45113</v>
      </c>
      <c r="G24" s="948" t="s">
        <v>5781</v>
      </c>
      <c r="H24" s="948" t="s">
        <v>5782</v>
      </c>
      <c r="I24" s="948" t="s">
        <v>515</v>
      </c>
      <c r="J24" s="951" t="s">
        <v>5025</v>
      </c>
      <c r="K24" s="960">
        <v>274</v>
      </c>
      <c r="L24" s="987">
        <v>390</v>
      </c>
      <c r="M24" s="987">
        <v>0</v>
      </c>
      <c r="N24" s="987">
        <v>390</v>
      </c>
      <c r="O24" s="987" t="s">
        <v>5783</v>
      </c>
      <c r="P24" s="987"/>
      <c r="Q24" s="987">
        <f t="shared" si="2"/>
        <v>390</v>
      </c>
      <c r="S24" s="987">
        <f t="shared" si="0"/>
        <v>390</v>
      </c>
      <c r="T24" s="987">
        <f t="shared" si="1"/>
        <v>0</v>
      </c>
    </row>
    <row r="25" spans="2:20" ht="15.6">
      <c r="B25" s="951">
        <v>18</v>
      </c>
      <c r="C25" s="950" t="s">
        <v>3522</v>
      </c>
      <c r="D25" s="951">
        <v>734</v>
      </c>
      <c r="E25" s="948" t="s">
        <v>5790</v>
      </c>
      <c r="F25" s="949">
        <v>45105</v>
      </c>
      <c r="G25" s="948" t="s">
        <v>5791</v>
      </c>
      <c r="H25" s="948" t="s">
        <v>5782</v>
      </c>
      <c r="I25" s="948" t="s">
        <v>515</v>
      </c>
      <c r="J25" s="951" t="s">
        <v>5025</v>
      </c>
      <c r="K25" s="960">
        <v>274</v>
      </c>
      <c r="L25" s="987">
        <v>390</v>
      </c>
      <c r="M25" s="987">
        <v>0</v>
      </c>
      <c r="N25" s="987">
        <v>390</v>
      </c>
      <c r="O25" s="987" t="s">
        <v>5783</v>
      </c>
      <c r="P25" s="987"/>
      <c r="Q25" s="987">
        <f t="shared" si="2"/>
        <v>390</v>
      </c>
      <c r="S25" s="987">
        <f t="shared" si="0"/>
        <v>390</v>
      </c>
      <c r="T25" s="987">
        <f t="shared" si="1"/>
        <v>0</v>
      </c>
    </row>
    <row r="26" spans="2:20" ht="15.6">
      <c r="B26" s="951">
        <v>19</v>
      </c>
      <c r="C26" s="950" t="s">
        <v>3521</v>
      </c>
      <c r="D26" s="951">
        <v>1198</v>
      </c>
      <c r="E26" s="948" t="s">
        <v>5800</v>
      </c>
      <c r="F26" s="949">
        <v>45210</v>
      </c>
      <c r="G26" s="948" t="s">
        <v>5801</v>
      </c>
      <c r="H26" s="948" t="s">
        <v>5782</v>
      </c>
      <c r="I26" s="948" t="s">
        <v>515</v>
      </c>
      <c r="J26" s="951" t="s">
        <v>5025</v>
      </c>
      <c r="K26" s="960">
        <v>274</v>
      </c>
      <c r="L26" s="987">
        <v>400</v>
      </c>
      <c r="M26" s="987">
        <v>0</v>
      </c>
      <c r="N26" s="987">
        <v>400</v>
      </c>
      <c r="O26" s="987" t="s">
        <v>5783</v>
      </c>
      <c r="P26" s="987"/>
      <c r="Q26" s="987">
        <f t="shared" si="2"/>
        <v>400</v>
      </c>
      <c r="S26" s="987">
        <f t="shared" si="0"/>
        <v>400</v>
      </c>
      <c r="T26" s="987">
        <f t="shared" si="1"/>
        <v>0</v>
      </c>
    </row>
    <row r="27" spans="2:20" ht="15.6">
      <c r="B27" s="951">
        <v>20</v>
      </c>
      <c r="C27" s="950" t="s">
        <v>3521</v>
      </c>
      <c r="D27" s="951">
        <v>1200</v>
      </c>
      <c r="E27" s="948" t="s">
        <v>5804</v>
      </c>
      <c r="F27" s="949">
        <v>45226</v>
      </c>
      <c r="G27" s="948" t="s">
        <v>5805</v>
      </c>
      <c r="H27" s="948" t="s">
        <v>5782</v>
      </c>
      <c r="I27" s="948" t="s">
        <v>515</v>
      </c>
      <c r="J27" s="951" t="s">
        <v>5025</v>
      </c>
      <c r="K27" s="960">
        <v>274</v>
      </c>
      <c r="L27" s="987">
        <v>700</v>
      </c>
      <c r="M27" s="987">
        <v>0</v>
      </c>
      <c r="N27" s="987">
        <v>700</v>
      </c>
      <c r="O27" s="987" t="s">
        <v>5783</v>
      </c>
      <c r="P27" s="987"/>
      <c r="Q27" s="987">
        <f t="shared" si="2"/>
        <v>700</v>
      </c>
      <c r="S27" s="987">
        <f t="shared" si="0"/>
        <v>700</v>
      </c>
      <c r="T27" s="987">
        <f t="shared" si="1"/>
        <v>0</v>
      </c>
    </row>
    <row r="29" spans="2:20" ht="15" thickBot="1">
      <c r="L29" s="1005">
        <f>SUM(L8:L28)</f>
        <v>5867.41</v>
      </c>
      <c r="M29" s="1005">
        <f>SUM(M8:M28)</f>
        <v>82.63</v>
      </c>
      <c r="N29" s="1005">
        <f>SUM(N8:N28)</f>
        <v>5950.04</v>
      </c>
      <c r="Q29" s="1005">
        <f>SUM(Q8:Q28)</f>
        <v>5776.03</v>
      </c>
      <c r="R29" s="1006"/>
      <c r="S29" s="1005">
        <f>SUM(S8:S28)</f>
        <v>5737.0599999999995</v>
      </c>
      <c r="T29" s="1005">
        <f>SUM(T8:T28)</f>
        <v>38.97</v>
      </c>
    </row>
    <row r="30" spans="2:20" ht="15" thickTop="1"/>
    <row r="31" spans="2:20">
      <c r="B31" s="1006" t="s">
        <v>5947</v>
      </c>
    </row>
    <row r="32" spans="2:20" ht="15" thickBot="1"/>
    <row r="33" spans="2:20" ht="47.45" thickBot="1">
      <c r="B33" s="1650" t="s">
        <v>3490</v>
      </c>
      <c r="C33" s="1650" t="s">
        <v>2453</v>
      </c>
      <c r="D33" s="1650" t="s">
        <v>2373</v>
      </c>
      <c r="E33" s="1650" t="s">
        <v>2374</v>
      </c>
      <c r="F33" s="1650" t="s">
        <v>2375</v>
      </c>
      <c r="G33" s="1650" t="s">
        <v>3509</v>
      </c>
      <c r="H33" s="1650" t="s">
        <v>3510</v>
      </c>
      <c r="I33" s="1650" t="s">
        <v>3511</v>
      </c>
      <c r="J33" s="1650" t="s">
        <v>3512</v>
      </c>
      <c r="K33" s="1650" t="s">
        <v>3513</v>
      </c>
      <c r="L33" s="1650" t="s">
        <v>3514</v>
      </c>
      <c r="M33" s="1650" t="s">
        <v>2377</v>
      </c>
      <c r="N33" s="1650" t="s">
        <v>2376</v>
      </c>
      <c r="O33" s="1650" t="s">
        <v>2458</v>
      </c>
      <c r="P33" s="1650"/>
      <c r="Q33" s="1650" t="s">
        <v>3515</v>
      </c>
      <c r="S33" s="1650" t="s">
        <v>544</v>
      </c>
      <c r="T33" s="1650" t="s">
        <v>66</v>
      </c>
    </row>
    <row r="34" spans="2:20" ht="15.6">
      <c r="B34" s="951">
        <v>27</v>
      </c>
      <c r="C34" s="948" t="s">
        <v>3518</v>
      </c>
      <c r="D34" s="949">
        <v>44913</v>
      </c>
      <c r="E34" s="948" t="s">
        <v>348</v>
      </c>
      <c r="F34" s="948" t="s">
        <v>122</v>
      </c>
      <c r="G34" s="960">
        <v>27</v>
      </c>
      <c r="H34" s="987">
        <v>2500</v>
      </c>
      <c r="I34" s="987">
        <v>0</v>
      </c>
      <c r="J34" s="987">
        <v>0</v>
      </c>
      <c r="K34" s="987">
        <v>0</v>
      </c>
      <c r="L34" s="987">
        <v>2500</v>
      </c>
      <c r="M34" s="948" t="s">
        <v>2619</v>
      </c>
      <c r="N34" s="948" t="s">
        <v>2597</v>
      </c>
      <c r="O34" s="948" t="s">
        <v>3527</v>
      </c>
      <c r="P34" s="952"/>
      <c r="Q34" s="952">
        <v>2000</v>
      </c>
      <c r="S34" s="1008">
        <f>Q34</f>
        <v>2000</v>
      </c>
      <c r="T34">
        <v>0</v>
      </c>
    </row>
    <row r="36" spans="2:20" ht="15" thickBot="1">
      <c r="L36" s="1004">
        <f>SUM(L34:L35)</f>
        <v>2500</v>
      </c>
      <c r="Q36" s="1005">
        <f>SUM(Q34:Q35)</f>
        <v>2000</v>
      </c>
      <c r="R36" s="1006"/>
      <c r="S36" s="1005">
        <f>SUM(S34:S35)</f>
        <v>2000</v>
      </c>
      <c r="T36" s="1005">
        <f>SUM(T34:T35)</f>
        <v>0</v>
      </c>
    </row>
    <row r="37" spans="2:20" ht="15" thickTop="1"/>
    <row r="39" spans="2:20" ht="15" thickBot="1">
      <c r="P39" t="s">
        <v>2275</v>
      </c>
      <c r="Q39" s="1009">
        <f>Q29+Q36</f>
        <v>7776.03</v>
      </c>
    </row>
    <row r="40" spans="2:20" ht="15" thickTop="1"/>
  </sheetData>
  <autoFilter ref="B7:T27" xr:uid="{00000000-0001-0000-5400-000000000000}"/>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B2:S151"/>
  <sheetViews>
    <sheetView showGridLines="0" topLeftCell="B1" workbookViewId="0">
      <pane ySplit="7" topLeftCell="A27" activePane="bottomLeft" state="frozen"/>
      <selection pane="bottomLeft" activeCell="B5" sqref="B5"/>
    </sheetView>
  </sheetViews>
  <sheetFormatPr defaultRowHeight="14.45"/>
  <cols>
    <col min="6" max="6" width="12.28515625" customWidth="1"/>
    <col min="7" max="7" width="10.42578125" bestFit="1" customWidth="1"/>
    <col min="9" max="9" width="11.5703125" bestFit="1" customWidth="1"/>
    <col min="10" max="10" width="16.5703125" bestFit="1" customWidth="1"/>
    <col min="12" max="13" width="12.7109375" bestFit="1" customWidth="1"/>
    <col min="14" max="14" width="2.85546875" customWidth="1"/>
    <col min="15" max="15" width="12.7109375" bestFit="1" customWidth="1"/>
    <col min="18" max="19" width="13" bestFit="1" customWidth="1"/>
    <col min="20" max="20" width="12.28515625" customWidth="1"/>
  </cols>
  <sheetData>
    <row r="2" spans="2:19"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c r="P2" s="946"/>
      <c r="Q2" s="946"/>
      <c r="R2" s="946"/>
      <c r="S2" s="946"/>
    </row>
    <row r="3" spans="2:19"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c r="P3" s="946"/>
      <c r="Q3" s="946"/>
      <c r="R3" s="946"/>
      <c r="S3" s="946"/>
    </row>
    <row r="5" spans="2:19">
      <c r="B5" s="1006" t="s">
        <v>5948</v>
      </c>
    </row>
    <row r="6" spans="2:19" ht="15" thickBot="1"/>
    <row r="7" spans="2:19" ht="31.9" thickBot="1">
      <c r="B7" s="1650" t="s">
        <v>3490</v>
      </c>
      <c r="C7" s="1650" t="s">
        <v>2453</v>
      </c>
      <c r="D7" s="1650" t="s">
        <v>3532</v>
      </c>
      <c r="E7" s="1650" t="s">
        <v>3491</v>
      </c>
      <c r="F7" s="1650" t="s">
        <v>109</v>
      </c>
      <c r="G7" s="1650" t="s">
        <v>3534</v>
      </c>
      <c r="H7" s="1650" t="s">
        <v>2363</v>
      </c>
      <c r="I7" s="1650" t="s">
        <v>3509</v>
      </c>
      <c r="J7" s="1650" t="s">
        <v>2364</v>
      </c>
      <c r="K7" s="1650" t="s">
        <v>2365</v>
      </c>
      <c r="L7" s="1650" t="s">
        <v>2366</v>
      </c>
      <c r="M7" s="1650" t="s">
        <v>2458</v>
      </c>
      <c r="N7" s="1650"/>
      <c r="O7" s="1654" t="s">
        <v>2461</v>
      </c>
      <c r="P7" s="1650" t="s">
        <v>545</v>
      </c>
      <c r="R7" s="1650" t="s">
        <v>544</v>
      </c>
      <c r="S7" s="1650" t="s">
        <v>66</v>
      </c>
    </row>
    <row r="8" spans="2:19" ht="15.6">
      <c r="B8" s="951">
        <v>1</v>
      </c>
      <c r="C8" s="950" t="s">
        <v>3522</v>
      </c>
      <c r="D8" s="951">
        <v>819</v>
      </c>
      <c r="E8" s="948" t="s">
        <v>4602</v>
      </c>
      <c r="F8" s="949">
        <v>45160</v>
      </c>
      <c r="G8" s="948" t="s">
        <v>3540</v>
      </c>
      <c r="H8" s="948" t="s">
        <v>473</v>
      </c>
      <c r="I8" s="960">
        <v>54</v>
      </c>
      <c r="J8" s="987">
        <v>10.25</v>
      </c>
      <c r="K8" s="987">
        <v>0</v>
      </c>
      <c r="L8" s="987">
        <v>10.25</v>
      </c>
      <c r="M8" s="987" t="s">
        <v>3567</v>
      </c>
      <c r="N8" s="987"/>
      <c r="O8" s="987"/>
      <c r="P8" s="987" t="s">
        <v>3413</v>
      </c>
      <c r="R8" s="987"/>
      <c r="S8" s="987"/>
    </row>
    <row r="9" spans="2:19" ht="15.6">
      <c r="B9" s="951">
        <v>2</v>
      </c>
      <c r="C9" s="950" t="s">
        <v>3522</v>
      </c>
      <c r="D9" s="951">
        <v>818</v>
      </c>
      <c r="E9" s="948" t="s">
        <v>4601</v>
      </c>
      <c r="F9" s="949">
        <v>45160</v>
      </c>
      <c r="G9" s="948" t="s">
        <v>3540</v>
      </c>
      <c r="H9" s="948" t="s">
        <v>473</v>
      </c>
      <c r="I9" s="960">
        <v>54</v>
      </c>
      <c r="J9" s="987">
        <v>25.99</v>
      </c>
      <c r="K9" s="987">
        <v>0</v>
      </c>
      <c r="L9" s="987">
        <v>25.99</v>
      </c>
      <c r="M9" s="987" t="s">
        <v>3567</v>
      </c>
      <c r="N9" s="987"/>
      <c r="O9" s="987"/>
      <c r="P9" s="987" t="s">
        <v>3413</v>
      </c>
      <c r="R9" s="987"/>
      <c r="S9" s="987"/>
    </row>
    <row r="10" spans="2:19" ht="15.6">
      <c r="B10" s="951">
        <v>3</v>
      </c>
      <c r="C10" s="950" t="s">
        <v>3522</v>
      </c>
      <c r="D10" s="951">
        <v>869</v>
      </c>
      <c r="E10" s="948" t="s">
        <v>4630</v>
      </c>
      <c r="F10" s="949">
        <v>45159</v>
      </c>
      <c r="G10" s="948" t="s">
        <v>4631</v>
      </c>
      <c r="H10" s="948" t="s">
        <v>473</v>
      </c>
      <c r="I10" s="960">
        <v>54</v>
      </c>
      <c r="J10" s="987">
        <v>36.239999999999995</v>
      </c>
      <c r="K10" s="987">
        <v>0</v>
      </c>
      <c r="L10" s="987">
        <v>36.239999999999995</v>
      </c>
      <c r="M10" s="987" t="s">
        <v>2461</v>
      </c>
      <c r="N10" s="987"/>
      <c r="O10" s="987">
        <f>L10</f>
        <v>36.239999999999995</v>
      </c>
      <c r="P10" s="987" t="s">
        <v>3413</v>
      </c>
      <c r="R10" s="987">
        <f>J10</f>
        <v>36.239999999999995</v>
      </c>
      <c r="S10" s="987">
        <f>K10</f>
        <v>0</v>
      </c>
    </row>
    <row r="11" spans="2:19" ht="15.6">
      <c r="B11" s="951">
        <v>4</v>
      </c>
      <c r="C11" s="950" t="s">
        <v>3522</v>
      </c>
      <c r="D11" s="951">
        <v>868</v>
      </c>
      <c r="E11" s="948" t="s">
        <v>4628</v>
      </c>
      <c r="F11" s="949">
        <v>45168</v>
      </c>
      <c r="G11" s="948" t="s">
        <v>4629</v>
      </c>
      <c r="H11" s="948" t="s">
        <v>473</v>
      </c>
      <c r="I11" s="960">
        <v>54</v>
      </c>
      <c r="J11" s="987">
        <v>116.66</v>
      </c>
      <c r="K11" s="987">
        <v>23.330000000000002</v>
      </c>
      <c r="L11" s="987">
        <v>139.99</v>
      </c>
      <c r="M11" s="987" t="s">
        <v>2461</v>
      </c>
      <c r="N11" s="987"/>
      <c r="O11" s="987">
        <f>L11</f>
        <v>139.99</v>
      </c>
      <c r="P11" s="987" t="s">
        <v>3418</v>
      </c>
      <c r="R11" s="987">
        <f>J11</f>
        <v>116.66</v>
      </c>
      <c r="S11" s="987">
        <f>K11</f>
        <v>23.330000000000002</v>
      </c>
    </row>
    <row r="12" spans="2:19" ht="15.6">
      <c r="B12" s="951">
        <v>5</v>
      </c>
      <c r="C12" s="950" t="s">
        <v>3521</v>
      </c>
      <c r="D12" s="951">
        <v>1046</v>
      </c>
      <c r="E12" s="948" t="s">
        <v>4737</v>
      </c>
      <c r="F12" s="949">
        <v>45170</v>
      </c>
      <c r="G12" s="948" t="s">
        <v>4738</v>
      </c>
      <c r="H12" s="948" t="s">
        <v>473</v>
      </c>
      <c r="I12" s="960">
        <v>54</v>
      </c>
      <c r="J12" s="987">
        <v>116.66</v>
      </c>
      <c r="K12" s="987">
        <v>23.330000000000002</v>
      </c>
      <c r="L12" s="987">
        <v>139.99</v>
      </c>
      <c r="M12" s="987" t="s">
        <v>5949</v>
      </c>
      <c r="N12" s="987"/>
      <c r="O12" s="987"/>
      <c r="P12" s="987" t="s">
        <v>3418</v>
      </c>
      <c r="R12" s="987"/>
      <c r="S12" s="987"/>
    </row>
    <row r="13" spans="2:19" ht="15.6">
      <c r="B13" s="951">
        <v>6</v>
      </c>
      <c r="C13" s="950" t="s">
        <v>3522</v>
      </c>
      <c r="D13" s="951">
        <v>827</v>
      </c>
      <c r="E13" s="948" t="s">
        <v>4616</v>
      </c>
      <c r="F13" s="949">
        <v>45169</v>
      </c>
      <c r="G13" s="948" t="s">
        <v>3540</v>
      </c>
      <c r="H13" s="948" t="s">
        <v>473</v>
      </c>
      <c r="I13" s="960">
        <v>54</v>
      </c>
      <c r="J13" s="987">
        <v>139.99</v>
      </c>
      <c r="K13" s="987">
        <v>0</v>
      </c>
      <c r="L13" s="987">
        <v>139.99</v>
      </c>
      <c r="M13" s="987" t="s">
        <v>2461</v>
      </c>
      <c r="N13" s="987"/>
      <c r="O13" s="987">
        <f>L13</f>
        <v>139.99</v>
      </c>
      <c r="P13" s="987" t="s">
        <v>3418</v>
      </c>
      <c r="R13" s="987">
        <f>J13</f>
        <v>139.99</v>
      </c>
      <c r="S13" s="987">
        <f>K13</f>
        <v>0</v>
      </c>
    </row>
    <row r="14" spans="2:19" ht="15.6">
      <c r="B14" s="951">
        <v>7</v>
      </c>
      <c r="C14" s="950" t="s">
        <v>3522</v>
      </c>
      <c r="D14" s="951">
        <v>813</v>
      </c>
      <c r="E14" s="948" t="s">
        <v>4544</v>
      </c>
      <c r="F14" s="949">
        <v>45156</v>
      </c>
      <c r="G14" s="948" t="s">
        <v>4593</v>
      </c>
      <c r="H14" s="948" t="s">
        <v>473</v>
      </c>
      <c r="I14" s="960">
        <v>54</v>
      </c>
      <c r="J14" s="987">
        <v>155</v>
      </c>
      <c r="K14" s="987">
        <v>0</v>
      </c>
      <c r="L14" s="987">
        <v>155</v>
      </c>
      <c r="M14" s="987" t="s">
        <v>2461</v>
      </c>
      <c r="N14" s="987"/>
      <c r="O14" s="987">
        <f>L14</f>
        <v>155</v>
      </c>
      <c r="P14" s="987" t="s">
        <v>3402</v>
      </c>
      <c r="R14" s="987">
        <f>J14</f>
        <v>155</v>
      </c>
      <c r="S14" s="987">
        <f>K14</f>
        <v>0</v>
      </c>
    </row>
    <row r="15" spans="2:19" ht="15.6">
      <c r="B15" s="951">
        <v>8</v>
      </c>
      <c r="C15" s="950" t="s">
        <v>3522</v>
      </c>
      <c r="D15" s="951">
        <v>604</v>
      </c>
      <c r="E15" s="948" t="s">
        <v>4544</v>
      </c>
      <c r="F15" s="949">
        <v>45124</v>
      </c>
      <c r="G15" s="948" t="s">
        <v>4545</v>
      </c>
      <c r="H15" s="948" t="s">
        <v>473</v>
      </c>
      <c r="I15" s="960">
        <v>54</v>
      </c>
      <c r="J15" s="987">
        <v>155</v>
      </c>
      <c r="K15" s="987">
        <v>0</v>
      </c>
      <c r="L15" s="987">
        <v>155</v>
      </c>
      <c r="M15" s="987" t="s">
        <v>3567</v>
      </c>
      <c r="N15" s="987"/>
      <c r="O15" s="987"/>
      <c r="P15" s="987" t="s">
        <v>3402</v>
      </c>
      <c r="R15" s="987"/>
      <c r="S15" s="987"/>
    </row>
    <row r="16" spans="2:19" ht="15.6">
      <c r="B16" s="951">
        <v>9</v>
      </c>
      <c r="C16" s="950" t="s">
        <v>3521</v>
      </c>
      <c r="D16" s="951">
        <v>1062</v>
      </c>
      <c r="E16" s="948" t="s">
        <v>4769</v>
      </c>
      <c r="F16" s="949">
        <v>45170</v>
      </c>
      <c r="G16" s="948" t="s">
        <v>4770</v>
      </c>
      <c r="H16" s="948" t="s">
        <v>473</v>
      </c>
      <c r="I16" s="960">
        <v>54</v>
      </c>
      <c r="J16" s="987">
        <v>287.5</v>
      </c>
      <c r="K16" s="987">
        <v>57.5</v>
      </c>
      <c r="L16" s="987">
        <v>345</v>
      </c>
      <c r="M16" s="987" t="s">
        <v>2461</v>
      </c>
      <c r="N16" s="987"/>
      <c r="O16" s="987">
        <f>L16</f>
        <v>345</v>
      </c>
      <c r="P16" s="987" t="s">
        <v>5950</v>
      </c>
      <c r="R16" s="987">
        <f>J16</f>
        <v>287.5</v>
      </c>
      <c r="S16" s="987">
        <f>K16</f>
        <v>57.5</v>
      </c>
    </row>
    <row r="17" spans="2:19" ht="15.6">
      <c r="B17" s="951">
        <v>10</v>
      </c>
      <c r="C17" s="950" t="s">
        <v>3522</v>
      </c>
      <c r="D17" s="951">
        <v>831</v>
      </c>
      <c r="E17" s="948" t="s">
        <v>4622</v>
      </c>
      <c r="F17" s="949">
        <v>45160</v>
      </c>
      <c r="G17" s="948" t="s">
        <v>4623</v>
      </c>
      <c r="H17" s="948" t="s">
        <v>473</v>
      </c>
      <c r="I17" s="960">
        <v>54</v>
      </c>
      <c r="J17" s="987">
        <v>345</v>
      </c>
      <c r="K17" s="987">
        <v>0</v>
      </c>
      <c r="L17" s="987">
        <v>345</v>
      </c>
      <c r="M17" s="987" t="s">
        <v>3567</v>
      </c>
      <c r="N17" s="987"/>
      <c r="O17" s="987"/>
      <c r="P17" s="987" t="s">
        <v>5950</v>
      </c>
      <c r="R17" s="987"/>
      <c r="S17" s="987"/>
    </row>
    <row r="18" spans="2:19" ht="15.6">
      <c r="B18" s="951">
        <v>11</v>
      </c>
      <c r="C18" s="950" t="s">
        <v>3522</v>
      </c>
      <c r="D18" s="951">
        <v>828</v>
      </c>
      <c r="E18" s="948" t="s">
        <v>4542</v>
      </c>
      <c r="F18" s="949">
        <v>45100</v>
      </c>
      <c r="G18" s="948" t="s">
        <v>4617</v>
      </c>
      <c r="H18" s="948" t="s">
        <v>473</v>
      </c>
      <c r="I18" s="960">
        <v>54</v>
      </c>
      <c r="J18" s="987">
        <v>379.99</v>
      </c>
      <c r="K18" s="987">
        <v>0</v>
      </c>
      <c r="L18" s="987">
        <v>379.99</v>
      </c>
      <c r="M18" s="987" t="s">
        <v>2461</v>
      </c>
      <c r="N18" s="987"/>
      <c r="O18" s="987">
        <f>L18</f>
        <v>379.99</v>
      </c>
      <c r="P18" s="987" t="s">
        <v>5951</v>
      </c>
      <c r="R18" s="987">
        <f>J18</f>
        <v>379.99</v>
      </c>
      <c r="S18" s="987">
        <f>K18</f>
        <v>0</v>
      </c>
    </row>
    <row r="19" spans="2:19" ht="15.6">
      <c r="B19" s="951">
        <v>12</v>
      </c>
      <c r="C19" s="950" t="s">
        <v>3522</v>
      </c>
      <c r="D19" s="951">
        <v>603</v>
      </c>
      <c r="E19" s="948" t="s">
        <v>4542</v>
      </c>
      <c r="F19" s="949">
        <v>45099</v>
      </c>
      <c r="G19" s="948" t="s">
        <v>4543</v>
      </c>
      <c r="H19" s="948" t="s">
        <v>473</v>
      </c>
      <c r="I19" s="960">
        <v>54</v>
      </c>
      <c r="J19" s="987">
        <v>379.99</v>
      </c>
      <c r="K19" s="987">
        <v>0</v>
      </c>
      <c r="L19" s="987">
        <v>379.99</v>
      </c>
      <c r="M19" s="987" t="s">
        <v>3567</v>
      </c>
      <c r="N19" s="987"/>
      <c r="O19" s="987"/>
      <c r="P19" s="987" t="s">
        <v>5951</v>
      </c>
      <c r="R19" s="987"/>
      <c r="S19" s="987"/>
    </row>
    <row r="20" spans="2:19" ht="15.6">
      <c r="B20" s="951">
        <v>13</v>
      </c>
      <c r="C20" s="950" t="s">
        <v>3518</v>
      </c>
      <c r="D20" s="951">
        <v>123</v>
      </c>
      <c r="E20" s="948" t="s">
        <v>4420</v>
      </c>
      <c r="F20" s="949">
        <v>44972</v>
      </c>
      <c r="G20" s="948" t="s">
        <v>4421</v>
      </c>
      <c r="H20" s="948" t="s">
        <v>473</v>
      </c>
      <c r="I20" s="960">
        <v>54</v>
      </c>
      <c r="J20" s="987">
        <v>21.46</v>
      </c>
      <c r="K20" s="987">
        <v>4.29</v>
      </c>
      <c r="L20" s="987">
        <v>25.75</v>
      </c>
      <c r="M20" s="987" t="s">
        <v>4422</v>
      </c>
      <c r="N20" s="987"/>
      <c r="O20" s="987"/>
      <c r="P20" s="987" t="s">
        <v>5952</v>
      </c>
      <c r="R20" s="987"/>
      <c r="S20" s="987"/>
    </row>
    <row r="21" spans="2:19" ht="15.6">
      <c r="B21" s="951">
        <v>14</v>
      </c>
      <c r="C21" s="950" t="s">
        <v>3518</v>
      </c>
      <c r="D21" s="951">
        <v>124</v>
      </c>
      <c r="E21" s="948" t="s">
        <v>4423</v>
      </c>
      <c r="F21" s="949">
        <v>44972</v>
      </c>
      <c r="G21" s="948" t="s">
        <v>4421</v>
      </c>
      <c r="H21" s="948" t="s">
        <v>473</v>
      </c>
      <c r="I21" s="960">
        <v>54</v>
      </c>
      <c r="J21" s="987">
        <v>19.16</v>
      </c>
      <c r="K21" s="987">
        <v>3.8299999999999996</v>
      </c>
      <c r="L21" s="987">
        <v>22.99</v>
      </c>
      <c r="M21" s="987" t="s">
        <v>3567</v>
      </c>
      <c r="N21" s="987"/>
      <c r="O21" s="987"/>
      <c r="P21" s="987" t="s">
        <v>5952</v>
      </c>
      <c r="R21" s="987"/>
      <c r="S21" s="987"/>
    </row>
    <row r="22" spans="2:19" ht="15.6">
      <c r="B22" s="951">
        <v>15</v>
      </c>
      <c r="C22" s="950" t="s">
        <v>3518</v>
      </c>
      <c r="D22" s="951">
        <v>72</v>
      </c>
      <c r="E22" s="948" t="s">
        <v>4414</v>
      </c>
      <c r="F22" s="949">
        <v>44972</v>
      </c>
      <c r="G22" s="948" t="s">
        <v>4415</v>
      </c>
      <c r="H22" s="948" t="s">
        <v>473</v>
      </c>
      <c r="I22" s="960">
        <v>54</v>
      </c>
      <c r="J22" s="987">
        <v>40.619999999999997</v>
      </c>
      <c r="K22" s="987">
        <v>8.120000000000001</v>
      </c>
      <c r="L22" s="987">
        <v>48.739999999999995</v>
      </c>
      <c r="M22" s="987" t="s">
        <v>2461</v>
      </c>
      <c r="N22" s="987"/>
      <c r="O22" s="987">
        <f>L22</f>
        <v>48.739999999999995</v>
      </c>
      <c r="P22" s="987" t="s">
        <v>5952</v>
      </c>
      <c r="R22" s="987">
        <f>J22</f>
        <v>40.619999999999997</v>
      </c>
      <c r="S22" s="987">
        <f>K22</f>
        <v>8.120000000000001</v>
      </c>
    </row>
    <row r="23" spans="2:19" ht="15.6">
      <c r="B23" s="951">
        <v>16</v>
      </c>
      <c r="C23" s="950" t="s">
        <v>3522</v>
      </c>
      <c r="D23" s="951">
        <v>874</v>
      </c>
      <c r="E23" s="948" t="s">
        <v>4638</v>
      </c>
      <c r="F23" s="949">
        <v>45160</v>
      </c>
      <c r="G23" s="948" t="s">
        <v>4639</v>
      </c>
      <c r="H23" s="948" t="s">
        <v>473</v>
      </c>
      <c r="I23" s="960">
        <v>54</v>
      </c>
      <c r="J23" s="987">
        <v>88.78</v>
      </c>
      <c r="K23" s="987">
        <v>12.830000000000002</v>
      </c>
      <c r="L23" s="987">
        <v>101.61</v>
      </c>
      <c r="M23" s="987" t="s">
        <v>4640</v>
      </c>
      <c r="N23" s="987"/>
      <c r="O23" s="987"/>
      <c r="P23" s="987" t="s">
        <v>5953</v>
      </c>
      <c r="R23" s="987"/>
      <c r="S23" s="987"/>
    </row>
    <row r="24" spans="2:19" ht="15.6">
      <c r="B24" s="951">
        <v>17</v>
      </c>
      <c r="C24" s="950" t="s">
        <v>3522</v>
      </c>
      <c r="D24" s="951">
        <v>800</v>
      </c>
      <c r="E24" s="948" t="s">
        <v>4577</v>
      </c>
      <c r="F24" s="949">
        <v>45161</v>
      </c>
      <c r="G24" s="948" t="s">
        <v>3540</v>
      </c>
      <c r="H24" s="948" t="s">
        <v>473</v>
      </c>
      <c r="I24" s="960">
        <v>54</v>
      </c>
      <c r="J24" s="987">
        <v>76.960000000000008</v>
      </c>
      <c r="K24" s="987">
        <v>0</v>
      </c>
      <c r="L24" s="987">
        <v>76.960000000000008</v>
      </c>
      <c r="M24" s="987" t="s">
        <v>2461</v>
      </c>
      <c r="N24" s="987"/>
      <c r="O24" s="987">
        <f>L24</f>
        <v>76.960000000000008</v>
      </c>
      <c r="P24" s="987" t="s">
        <v>5954</v>
      </c>
      <c r="R24" s="987">
        <f t="shared" ref="R24:S26" si="0">J24</f>
        <v>76.960000000000008</v>
      </c>
      <c r="S24" s="987">
        <f t="shared" si="0"/>
        <v>0</v>
      </c>
    </row>
    <row r="25" spans="2:19" ht="15.6">
      <c r="B25" s="951">
        <v>18</v>
      </c>
      <c r="C25" s="950" t="s">
        <v>3522</v>
      </c>
      <c r="D25" s="951">
        <v>864</v>
      </c>
      <c r="E25" s="948" t="s">
        <v>3594</v>
      </c>
      <c r="F25" s="949">
        <v>45092</v>
      </c>
      <c r="G25" s="948" t="s">
        <v>3595</v>
      </c>
      <c r="H25" s="948" t="s">
        <v>464</v>
      </c>
      <c r="I25" s="960">
        <v>54</v>
      </c>
      <c r="J25" s="987">
        <v>10.790000000000001</v>
      </c>
      <c r="K25" s="987">
        <v>2.16</v>
      </c>
      <c r="L25" s="987">
        <v>12.950000000000001</v>
      </c>
      <c r="M25" s="987" t="s">
        <v>2461</v>
      </c>
      <c r="N25" s="987"/>
      <c r="O25" s="987">
        <f>L25</f>
        <v>12.950000000000001</v>
      </c>
      <c r="P25" s="987" t="s">
        <v>5955</v>
      </c>
      <c r="R25" s="987">
        <f t="shared" si="0"/>
        <v>10.790000000000001</v>
      </c>
      <c r="S25" s="987">
        <f t="shared" si="0"/>
        <v>2.16</v>
      </c>
    </row>
    <row r="26" spans="2:19" ht="15.6">
      <c r="B26" s="951">
        <v>19</v>
      </c>
      <c r="C26" s="950" t="s">
        <v>3522</v>
      </c>
      <c r="D26" s="951">
        <v>865</v>
      </c>
      <c r="E26" s="948" t="s">
        <v>3596</v>
      </c>
      <c r="F26" s="949">
        <v>45092</v>
      </c>
      <c r="G26" s="948" t="s">
        <v>3597</v>
      </c>
      <c r="H26" s="948" t="s">
        <v>464</v>
      </c>
      <c r="I26" s="960">
        <v>54</v>
      </c>
      <c r="J26" s="987">
        <v>12.49</v>
      </c>
      <c r="K26" s="987">
        <v>2.5</v>
      </c>
      <c r="L26" s="987">
        <v>14.99</v>
      </c>
      <c r="M26" s="987" t="s">
        <v>2461</v>
      </c>
      <c r="N26" s="987"/>
      <c r="O26" s="987">
        <f>L26</f>
        <v>14.99</v>
      </c>
      <c r="P26" s="987" t="s">
        <v>5955</v>
      </c>
      <c r="R26" s="987">
        <f t="shared" si="0"/>
        <v>12.49</v>
      </c>
      <c r="S26" s="987">
        <f t="shared" si="0"/>
        <v>2.5</v>
      </c>
    </row>
    <row r="27" spans="2:19" ht="15.6">
      <c r="B27" s="951">
        <v>20</v>
      </c>
      <c r="C27" s="950" t="s">
        <v>3522</v>
      </c>
      <c r="D27" s="951">
        <v>840</v>
      </c>
      <c r="E27" s="948" t="s">
        <v>3566</v>
      </c>
      <c r="F27" s="949">
        <v>45093</v>
      </c>
      <c r="G27" s="948" t="s">
        <v>3540</v>
      </c>
      <c r="H27" s="948" t="s">
        <v>464</v>
      </c>
      <c r="I27" s="960">
        <v>54</v>
      </c>
      <c r="J27" s="987">
        <v>23.28</v>
      </c>
      <c r="K27" s="987">
        <v>4.66</v>
      </c>
      <c r="L27" s="987">
        <v>27.94</v>
      </c>
      <c r="M27" s="987" t="s">
        <v>3567</v>
      </c>
      <c r="N27" s="987"/>
      <c r="O27" s="987"/>
      <c r="P27" s="987" t="s">
        <v>5955</v>
      </c>
      <c r="R27" s="987"/>
      <c r="S27" s="987"/>
    </row>
    <row r="28" spans="2:19" ht="15.6">
      <c r="B28" s="951">
        <v>21</v>
      </c>
      <c r="C28" s="950" t="s">
        <v>3522</v>
      </c>
      <c r="D28" s="951">
        <v>806</v>
      </c>
      <c r="E28" s="948" t="s">
        <v>4553</v>
      </c>
      <c r="F28" s="949">
        <v>45105</v>
      </c>
      <c r="G28" s="948" t="s">
        <v>4582</v>
      </c>
      <c r="H28" s="948" t="s">
        <v>473</v>
      </c>
      <c r="I28" s="960">
        <v>54</v>
      </c>
      <c r="J28" s="987">
        <v>17.59</v>
      </c>
      <c r="K28" s="987">
        <v>3.5200000000000005</v>
      </c>
      <c r="L28" s="987">
        <v>21.11</v>
      </c>
      <c r="M28" s="987" t="s">
        <v>2461</v>
      </c>
      <c r="N28" s="987"/>
      <c r="O28" s="987">
        <f>L28</f>
        <v>21.11</v>
      </c>
      <c r="P28" s="987" t="s">
        <v>5956</v>
      </c>
      <c r="R28" s="987">
        <f>J28</f>
        <v>17.59</v>
      </c>
      <c r="S28" s="987">
        <f>K28</f>
        <v>3.5200000000000005</v>
      </c>
    </row>
    <row r="29" spans="2:19" ht="15.6">
      <c r="B29" s="951">
        <v>22</v>
      </c>
      <c r="C29" s="950" t="s">
        <v>3522</v>
      </c>
      <c r="D29" s="951">
        <v>609</v>
      </c>
      <c r="E29" s="948" t="s">
        <v>4553</v>
      </c>
      <c r="F29" s="949">
        <v>45104</v>
      </c>
      <c r="G29" s="948" t="s">
        <v>4554</v>
      </c>
      <c r="H29" s="948" t="s">
        <v>473</v>
      </c>
      <c r="I29" s="960">
        <v>54</v>
      </c>
      <c r="J29" s="987">
        <v>17.59</v>
      </c>
      <c r="K29" s="987">
        <v>3.5200000000000005</v>
      </c>
      <c r="L29" s="987">
        <v>21.11</v>
      </c>
      <c r="M29" s="987" t="s">
        <v>3567</v>
      </c>
      <c r="N29" s="987"/>
      <c r="O29" s="987"/>
      <c r="P29" s="987" t="s">
        <v>5956</v>
      </c>
      <c r="R29" s="987"/>
      <c r="S29" s="987"/>
    </row>
    <row r="30" spans="2:19" ht="15.6">
      <c r="B30" s="951">
        <v>23</v>
      </c>
      <c r="C30" s="950" t="s">
        <v>3521</v>
      </c>
      <c r="D30" s="951">
        <v>1004</v>
      </c>
      <c r="E30" s="948" t="s">
        <v>4647</v>
      </c>
      <c r="F30" s="949">
        <v>45170</v>
      </c>
      <c r="G30" s="948" t="s">
        <v>4648</v>
      </c>
      <c r="H30" s="948" t="s">
        <v>473</v>
      </c>
      <c r="I30" s="960">
        <v>54</v>
      </c>
      <c r="J30" s="987">
        <v>19.990000000000002</v>
      </c>
      <c r="K30" s="987">
        <v>4</v>
      </c>
      <c r="L30" s="987">
        <v>23.990000000000002</v>
      </c>
      <c r="M30" s="987" t="s">
        <v>2461</v>
      </c>
      <c r="N30" s="987"/>
      <c r="O30" s="987">
        <f>L30</f>
        <v>23.990000000000002</v>
      </c>
      <c r="P30" s="987" t="s">
        <v>5957</v>
      </c>
      <c r="R30" s="987">
        <f>J30</f>
        <v>19.990000000000002</v>
      </c>
      <c r="S30" s="987">
        <f>K30</f>
        <v>4</v>
      </c>
    </row>
    <row r="31" spans="2:19" ht="15.6">
      <c r="B31" s="951">
        <v>24</v>
      </c>
      <c r="C31" s="950" t="s">
        <v>3522</v>
      </c>
      <c r="D31" s="951">
        <v>808</v>
      </c>
      <c r="E31" s="948" t="s">
        <v>4585</v>
      </c>
      <c r="F31" s="949">
        <v>45169</v>
      </c>
      <c r="G31" s="948" t="s">
        <v>4586</v>
      </c>
      <c r="H31" s="948" t="s">
        <v>473</v>
      </c>
      <c r="I31" s="960">
        <v>54</v>
      </c>
      <c r="J31" s="987">
        <v>19.990000000000002</v>
      </c>
      <c r="K31" s="987">
        <v>4</v>
      </c>
      <c r="L31" s="987">
        <v>23.990000000000002</v>
      </c>
      <c r="M31" s="987" t="s">
        <v>3567</v>
      </c>
      <c r="N31" s="987"/>
      <c r="O31" s="987"/>
      <c r="P31" s="987" t="s">
        <v>5957</v>
      </c>
      <c r="R31" s="987"/>
      <c r="S31" s="987"/>
    </row>
    <row r="32" spans="2:19" ht="15.6">
      <c r="B32" s="951">
        <v>25</v>
      </c>
      <c r="C32" s="950" t="s">
        <v>3522</v>
      </c>
      <c r="D32" s="951">
        <v>596</v>
      </c>
      <c r="E32" s="948" t="s">
        <v>4510</v>
      </c>
      <c r="F32" s="949">
        <v>45078</v>
      </c>
      <c r="G32" s="948" t="s">
        <v>4531</v>
      </c>
      <c r="H32" s="948" t="s">
        <v>473</v>
      </c>
      <c r="I32" s="960">
        <v>54</v>
      </c>
      <c r="J32" s="987">
        <v>66.97</v>
      </c>
      <c r="K32" s="987">
        <v>0</v>
      </c>
      <c r="L32" s="987">
        <v>66.97</v>
      </c>
      <c r="M32" s="987" t="s">
        <v>2461</v>
      </c>
      <c r="N32" s="987"/>
      <c r="O32" s="987">
        <f>L32</f>
        <v>66.97</v>
      </c>
      <c r="P32" s="987" t="s">
        <v>5958</v>
      </c>
      <c r="R32" s="987">
        <f>J32</f>
        <v>66.97</v>
      </c>
      <c r="S32" s="987">
        <f>K32</f>
        <v>0</v>
      </c>
    </row>
    <row r="33" spans="2:19" ht="15.6">
      <c r="B33" s="951">
        <v>26</v>
      </c>
      <c r="C33" s="950" t="s">
        <v>3520</v>
      </c>
      <c r="D33" s="951">
        <v>220</v>
      </c>
      <c r="E33" s="948" t="s">
        <v>4510</v>
      </c>
      <c r="F33" s="949">
        <v>45076</v>
      </c>
      <c r="G33" s="948" t="s">
        <v>4511</v>
      </c>
      <c r="H33" s="948" t="s">
        <v>473</v>
      </c>
      <c r="I33" s="960">
        <v>54</v>
      </c>
      <c r="J33" s="987">
        <v>66.97</v>
      </c>
      <c r="K33" s="987">
        <v>0</v>
      </c>
      <c r="L33" s="987">
        <v>66.97</v>
      </c>
      <c r="M33" s="987" t="s">
        <v>4512</v>
      </c>
      <c r="N33" s="987"/>
      <c r="O33" s="987"/>
      <c r="P33" s="987" t="s">
        <v>5958</v>
      </c>
      <c r="R33" s="987"/>
      <c r="S33" s="987"/>
    </row>
    <row r="34" spans="2:19" ht="15.6">
      <c r="B34" s="951">
        <v>27</v>
      </c>
      <c r="C34" s="950" t="s">
        <v>3521</v>
      </c>
      <c r="D34" s="951">
        <v>1176</v>
      </c>
      <c r="E34" s="948" t="s">
        <v>5935</v>
      </c>
      <c r="F34" s="949">
        <v>45205</v>
      </c>
      <c r="G34" s="948" t="s">
        <v>5936</v>
      </c>
      <c r="H34" s="948" t="s">
        <v>509</v>
      </c>
      <c r="I34" s="960">
        <v>271</v>
      </c>
      <c r="J34" s="987">
        <v>214.91</v>
      </c>
      <c r="K34" s="987">
        <v>42.980000000000004</v>
      </c>
      <c r="L34" s="987">
        <v>257.89</v>
      </c>
      <c r="M34" s="987" t="s">
        <v>3567</v>
      </c>
      <c r="N34" s="987"/>
      <c r="O34" s="987"/>
      <c r="P34" s="987" t="s">
        <v>5959</v>
      </c>
      <c r="R34" s="987"/>
      <c r="S34" s="987"/>
    </row>
    <row r="35" spans="2:19" ht="15.6">
      <c r="B35" s="951">
        <v>28</v>
      </c>
      <c r="C35" s="950" t="s">
        <v>3521</v>
      </c>
      <c r="D35" s="951">
        <v>1317</v>
      </c>
      <c r="E35" s="948" t="s">
        <v>5937</v>
      </c>
      <c r="F35" s="949">
        <v>45195</v>
      </c>
      <c r="G35" s="948" t="s">
        <v>3540</v>
      </c>
      <c r="H35" s="948" t="s">
        <v>509</v>
      </c>
      <c r="I35" s="960">
        <v>271</v>
      </c>
      <c r="J35" s="987">
        <v>223.31</v>
      </c>
      <c r="K35" s="987">
        <v>44.660000000000004</v>
      </c>
      <c r="L35" s="987">
        <v>267.97000000000003</v>
      </c>
      <c r="M35" s="987" t="s">
        <v>2461</v>
      </c>
      <c r="N35" s="987"/>
      <c r="O35" s="987">
        <f>L35</f>
        <v>267.97000000000003</v>
      </c>
      <c r="P35" s="987" t="s">
        <v>5959</v>
      </c>
      <c r="R35" s="987">
        <f>J35</f>
        <v>223.31</v>
      </c>
      <c r="S35" s="987">
        <f>K35</f>
        <v>44.660000000000004</v>
      </c>
    </row>
    <row r="36" spans="2:19" ht="15.6">
      <c r="B36" s="951">
        <v>29</v>
      </c>
      <c r="C36" s="950" t="s">
        <v>3520</v>
      </c>
      <c r="D36" s="951">
        <v>148</v>
      </c>
      <c r="E36" s="948" t="s">
        <v>5930</v>
      </c>
      <c r="F36" s="949">
        <v>44988</v>
      </c>
      <c r="G36" s="948" t="s">
        <v>5931</v>
      </c>
      <c r="H36" s="948" t="s">
        <v>509</v>
      </c>
      <c r="I36" s="960">
        <v>271</v>
      </c>
      <c r="J36" s="987">
        <v>310.3</v>
      </c>
      <c r="K36" s="987">
        <v>62.06</v>
      </c>
      <c r="L36" s="987">
        <v>372.36</v>
      </c>
      <c r="M36" s="987" t="s">
        <v>5932</v>
      </c>
      <c r="N36" s="987"/>
      <c r="O36" s="987"/>
      <c r="P36" s="987" t="s">
        <v>5960</v>
      </c>
      <c r="R36" s="987"/>
      <c r="S36" s="987"/>
    </row>
    <row r="37" spans="2:19" ht="15.6">
      <c r="B37" s="951">
        <v>30</v>
      </c>
      <c r="C37" s="950" t="s">
        <v>3518</v>
      </c>
      <c r="D37" s="951">
        <v>79</v>
      </c>
      <c r="E37" s="948" t="s">
        <v>5926</v>
      </c>
      <c r="F37" s="949">
        <v>44985</v>
      </c>
      <c r="G37" s="948" t="s">
        <v>5927</v>
      </c>
      <c r="H37" s="948" t="s">
        <v>509</v>
      </c>
      <c r="I37" s="960">
        <v>271</v>
      </c>
      <c r="J37" s="987">
        <v>323.63</v>
      </c>
      <c r="K37" s="987">
        <v>64.72999999999999</v>
      </c>
      <c r="L37" s="987">
        <v>388.36</v>
      </c>
      <c r="M37" s="987" t="s">
        <v>5929</v>
      </c>
      <c r="N37" s="987"/>
      <c r="O37" s="987">
        <f t="shared" ref="O37:O42" si="1">L37</f>
        <v>388.36</v>
      </c>
      <c r="P37" s="987" t="s">
        <v>5960</v>
      </c>
      <c r="R37" s="987">
        <f t="shared" ref="R37:S42" si="2">J37</f>
        <v>323.63</v>
      </c>
      <c r="S37" s="987">
        <f t="shared" si="2"/>
        <v>64.72999999999999</v>
      </c>
    </row>
    <row r="38" spans="2:19" ht="15.6">
      <c r="B38" s="951">
        <v>31</v>
      </c>
      <c r="C38" s="950" t="s">
        <v>3522</v>
      </c>
      <c r="D38" s="951">
        <v>490</v>
      </c>
      <c r="E38" s="948" t="s">
        <v>3802</v>
      </c>
      <c r="F38" s="949">
        <v>45078</v>
      </c>
      <c r="G38" s="948" t="s">
        <v>3879</v>
      </c>
      <c r="H38" s="948" t="s">
        <v>501</v>
      </c>
      <c r="I38" s="960">
        <v>265</v>
      </c>
      <c r="J38" s="987">
        <v>17.25</v>
      </c>
      <c r="K38" s="987">
        <v>3.45</v>
      </c>
      <c r="L38" s="987">
        <v>20.7</v>
      </c>
      <c r="M38" s="990" t="s">
        <v>2461</v>
      </c>
      <c r="N38" s="987"/>
      <c r="O38" s="987">
        <f t="shared" si="1"/>
        <v>20.7</v>
      </c>
      <c r="P38" s="987" t="s">
        <v>5961</v>
      </c>
      <c r="R38" s="987">
        <f t="shared" si="2"/>
        <v>17.25</v>
      </c>
      <c r="S38" s="987">
        <f t="shared" si="2"/>
        <v>3.45</v>
      </c>
    </row>
    <row r="39" spans="2:19" ht="15.6">
      <c r="B39" s="951">
        <v>32</v>
      </c>
      <c r="C39" s="950" t="s">
        <v>3522</v>
      </c>
      <c r="D39" s="951">
        <v>497</v>
      </c>
      <c r="E39" s="948" t="s">
        <v>3826</v>
      </c>
      <c r="F39" s="949">
        <v>45078</v>
      </c>
      <c r="G39" s="948" t="s">
        <v>3887</v>
      </c>
      <c r="H39" s="948" t="s">
        <v>501</v>
      </c>
      <c r="I39" s="960">
        <v>265</v>
      </c>
      <c r="J39" s="987">
        <v>17.25</v>
      </c>
      <c r="K39" s="987">
        <v>3.45</v>
      </c>
      <c r="L39" s="987">
        <v>20.7</v>
      </c>
      <c r="M39" s="990" t="s">
        <v>2461</v>
      </c>
      <c r="N39" s="987"/>
      <c r="O39" s="987">
        <f t="shared" si="1"/>
        <v>20.7</v>
      </c>
      <c r="P39" s="987" t="s">
        <v>5961</v>
      </c>
      <c r="R39" s="987">
        <f t="shared" si="2"/>
        <v>17.25</v>
      </c>
      <c r="S39" s="987">
        <f t="shared" si="2"/>
        <v>3.45</v>
      </c>
    </row>
    <row r="40" spans="2:19" ht="15.6">
      <c r="B40" s="951">
        <v>33</v>
      </c>
      <c r="C40" s="950" t="s">
        <v>3522</v>
      </c>
      <c r="D40" s="951">
        <v>500</v>
      </c>
      <c r="E40" s="948" t="s">
        <v>3814</v>
      </c>
      <c r="F40" s="949">
        <v>45078</v>
      </c>
      <c r="G40" s="948" t="s">
        <v>3890</v>
      </c>
      <c r="H40" s="948" t="s">
        <v>501</v>
      </c>
      <c r="I40" s="960">
        <v>265</v>
      </c>
      <c r="J40" s="987">
        <v>17.25</v>
      </c>
      <c r="K40" s="987">
        <v>3.45</v>
      </c>
      <c r="L40" s="987">
        <v>20.7</v>
      </c>
      <c r="M40" s="990" t="s">
        <v>2461</v>
      </c>
      <c r="N40" s="987"/>
      <c r="O40" s="987">
        <f t="shared" si="1"/>
        <v>20.7</v>
      </c>
      <c r="P40" s="987" t="s">
        <v>5961</v>
      </c>
      <c r="R40" s="987">
        <f t="shared" si="2"/>
        <v>17.25</v>
      </c>
      <c r="S40" s="987">
        <f t="shared" si="2"/>
        <v>3.45</v>
      </c>
    </row>
    <row r="41" spans="2:19" ht="15.6">
      <c r="B41" s="951">
        <v>34</v>
      </c>
      <c r="C41" s="950" t="s">
        <v>3522</v>
      </c>
      <c r="D41" s="951">
        <v>502</v>
      </c>
      <c r="E41" s="948" t="s">
        <v>3862</v>
      </c>
      <c r="F41" s="949">
        <v>45078</v>
      </c>
      <c r="G41" s="948" t="s">
        <v>3892</v>
      </c>
      <c r="H41" s="948" t="s">
        <v>501</v>
      </c>
      <c r="I41" s="960">
        <v>265</v>
      </c>
      <c r="J41" s="987">
        <v>17.25</v>
      </c>
      <c r="K41" s="987">
        <v>3.45</v>
      </c>
      <c r="L41" s="987">
        <v>20.7</v>
      </c>
      <c r="M41" s="990" t="s">
        <v>2461</v>
      </c>
      <c r="N41" s="987"/>
      <c r="O41" s="987">
        <f t="shared" si="1"/>
        <v>20.7</v>
      </c>
      <c r="P41" s="987" t="s">
        <v>5961</v>
      </c>
      <c r="R41" s="987">
        <f t="shared" si="2"/>
        <v>17.25</v>
      </c>
      <c r="S41" s="987">
        <f t="shared" si="2"/>
        <v>3.45</v>
      </c>
    </row>
    <row r="42" spans="2:19" ht="15.6">
      <c r="B42" s="951">
        <v>35</v>
      </c>
      <c r="C42" s="950" t="s">
        <v>3522</v>
      </c>
      <c r="D42" s="951">
        <v>512</v>
      </c>
      <c r="E42" s="948" t="s">
        <v>3796</v>
      </c>
      <c r="F42" s="949">
        <v>45078</v>
      </c>
      <c r="G42" s="948" t="s">
        <v>3902</v>
      </c>
      <c r="H42" s="948" t="s">
        <v>501</v>
      </c>
      <c r="I42" s="960">
        <v>265</v>
      </c>
      <c r="J42" s="987">
        <v>17.25</v>
      </c>
      <c r="K42" s="987">
        <v>3.45</v>
      </c>
      <c r="L42" s="987">
        <v>20.7</v>
      </c>
      <c r="M42" s="990" t="s">
        <v>2461</v>
      </c>
      <c r="N42" s="987"/>
      <c r="O42" s="987">
        <f t="shared" si="1"/>
        <v>20.7</v>
      </c>
      <c r="P42" s="987" t="s">
        <v>5961</v>
      </c>
      <c r="R42" s="987">
        <f t="shared" si="2"/>
        <v>17.25</v>
      </c>
      <c r="S42" s="987">
        <f t="shared" si="2"/>
        <v>3.45</v>
      </c>
    </row>
    <row r="43" spans="2:19" ht="15.6">
      <c r="B43" s="951">
        <v>36</v>
      </c>
      <c r="C43" s="950" t="s">
        <v>3520</v>
      </c>
      <c r="D43" s="951">
        <v>245</v>
      </c>
      <c r="E43" s="948" t="s">
        <v>3802</v>
      </c>
      <c r="F43" s="949">
        <v>45049</v>
      </c>
      <c r="G43" s="948" t="s">
        <v>3803</v>
      </c>
      <c r="H43" s="948" t="s">
        <v>501</v>
      </c>
      <c r="I43" s="960">
        <v>265</v>
      </c>
      <c r="J43" s="987">
        <v>17.25</v>
      </c>
      <c r="K43" s="987">
        <v>3.45</v>
      </c>
      <c r="L43" s="987">
        <v>20.7</v>
      </c>
      <c r="M43" s="1011" t="s">
        <v>3567</v>
      </c>
      <c r="N43" s="987"/>
      <c r="O43" s="987"/>
      <c r="P43" s="987" t="s">
        <v>5961</v>
      </c>
      <c r="R43" s="987"/>
      <c r="S43" s="987"/>
    </row>
    <row r="44" spans="2:19" ht="15.6">
      <c r="B44" s="951">
        <v>37</v>
      </c>
      <c r="C44" s="950" t="s">
        <v>3520</v>
      </c>
      <c r="D44" s="951">
        <v>257</v>
      </c>
      <c r="E44" s="948" t="s">
        <v>3826</v>
      </c>
      <c r="F44" s="949">
        <v>45055</v>
      </c>
      <c r="G44" s="948" t="s">
        <v>3827</v>
      </c>
      <c r="H44" s="948" t="s">
        <v>501</v>
      </c>
      <c r="I44" s="960">
        <v>265</v>
      </c>
      <c r="J44" s="987">
        <v>17.25</v>
      </c>
      <c r="K44" s="987">
        <v>3.45</v>
      </c>
      <c r="L44" s="987">
        <v>20.7</v>
      </c>
      <c r="M44" s="1011" t="s">
        <v>3567</v>
      </c>
      <c r="N44" s="987"/>
      <c r="O44" s="987"/>
      <c r="P44" s="987" t="s">
        <v>5961</v>
      </c>
      <c r="R44" s="987"/>
      <c r="S44" s="987"/>
    </row>
    <row r="45" spans="2:19" ht="15.6">
      <c r="B45" s="951">
        <v>38</v>
      </c>
      <c r="C45" s="950" t="s">
        <v>3520</v>
      </c>
      <c r="D45" s="951">
        <v>251</v>
      </c>
      <c r="E45" s="948" t="s">
        <v>3814</v>
      </c>
      <c r="F45" s="949">
        <v>45062</v>
      </c>
      <c r="G45" s="948" t="s">
        <v>3815</v>
      </c>
      <c r="H45" s="948" t="s">
        <v>501</v>
      </c>
      <c r="I45" s="960">
        <v>265</v>
      </c>
      <c r="J45" s="987">
        <v>17.25</v>
      </c>
      <c r="K45" s="987">
        <v>3.45</v>
      </c>
      <c r="L45" s="987">
        <v>20.7</v>
      </c>
      <c r="M45" s="1011" t="s">
        <v>3567</v>
      </c>
      <c r="N45" s="987"/>
      <c r="O45" s="987"/>
      <c r="P45" s="987" t="s">
        <v>5961</v>
      </c>
      <c r="R45" s="987"/>
      <c r="S45" s="987"/>
    </row>
    <row r="46" spans="2:19" ht="15.6">
      <c r="B46" s="951">
        <v>39</v>
      </c>
      <c r="C46" s="950" t="s">
        <v>3520</v>
      </c>
      <c r="D46" s="951">
        <v>275</v>
      </c>
      <c r="E46" s="948" t="s">
        <v>3862</v>
      </c>
      <c r="F46" s="949">
        <v>45064</v>
      </c>
      <c r="G46" s="948" t="s">
        <v>3863</v>
      </c>
      <c r="H46" s="948" t="s">
        <v>501</v>
      </c>
      <c r="I46" s="960">
        <v>265</v>
      </c>
      <c r="J46" s="987">
        <v>17.25</v>
      </c>
      <c r="K46" s="987">
        <v>3.45</v>
      </c>
      <c r="L46" s="987">
        <v>20.7</v>
      </c>
      <c r="M46" s="1011" t="s">
        <v>3567</v>
      </c>
      <c r="N46" s="987"/>
      <c r="O46" s="987"/>
      <c r="P46" s="987" t="s">
        <v>5961</v>
      </c>
      <c r="R46" s="987"/>
      <c r="S46" s="987"/>
    </row>
    <row r="47" spans="2:19" ht="15.6">
      <c r="B47" s="951">
        <v>40</v>
      </c>
      <c r="C47" s="950" t="s">
        <v>3520</v>
      </c>
      <c r="D47" s="951">
        <v>242</v>
      </c>
      <c r="E47" s="948" t="s">
        <v>3796</v>
      </c>
      <c r="F47" s="949">
        <v>45076</v>
      </c>
      <c r="G47" s="948" t="s">
        <v>3797</v>
      </c>
      <c r="H47" s="948" t="s">
        <v>501</v>
      </c>
      <c r="I47" s="960">
        <v>265</v>
      </c>
      <c r="J47" s="987">
        <v>17.25</v>
      </c>
      <c r="K47" s="987">
        <v>3.45</v>
      </c>
      <c r="L47" s="987">
        <v>20.7</v>
      </c>
      <c r="M47" s="1011" t="s">
        <v>3567</v>
      </c>
      <c r="N47" s="987"/>
      <c r="O47" s="987"/>
      <c r="P47" s="987" t="s">
        <v>5961</v>
      </c>
      <c r="R47" s="987"/>
      <c r="S47" s="987"/>
    </row>
    <row r="48" spans="2:19" ht="15.6">
      <c r="B48" s="951">
        <v>41</v>
      </c>
      <c r="C48" s="950" t="s">
        <v>3522</v>
      </c>
      <c r="D48" s="951">
        <v>488</v>
      </c>
      <c r="E48" s="948" t="s">
        <v>3848</v>
      </c>
      <c r="F48" s="949">
        <v>45078</v>
      </c>
      <c r="G48" s="948" t="s">
        <v>3877</v>
      </c>
      <c r="H48" s="948" t="s">
        <v>501</v>
      </c>
      <c r="I48" s="960">
        <v>265</v>
      </c>
      <c r="J48" s="987">
        <v>22.5</v>
      </c>
      <c r="K48" s="987">
        <v>4.5</v>
      </c>
      <c r="L48" s="987">
        <v>27</v>
      </c>
      <c r="M48" s="990" t="s">
        <v>2461</v>
      </c>
      <c r="N48" s="987"/>
      <c r="O48" s="987">
        <f t="shared" ref="O48:O61" si="3">L48</f>
        <v>27</v>
      </c>
      <c r="P48" s="987" t="s">
        <v>5962</v>
      </c>
      <c r="R48" s="987">
        <f t="shared" ref="R48:R61" si="4">J48</f>
        <v>22.5</v>
      </c>
      <c r="S48" s="987">
        <f t="shared" ref="S48:S61" si="5">K48</f>
        <v>4.5</v>
      </c>
    </row>
    <row r="49" spans="2:19" ht="15.6">
      <c r="B49" s="951">
        <v>42</v>
      </c>
      <c r="C49" s="950" t="s">
        <v>3522</v>
      </c>
      <c r="D49" s="951">
        <v>492</v>
      </c>
      <c r="E49" s="948" t="s">
        <v>3850</v>
      </c>
      <c r="F49" s="949">
        <v>45078</v>
      </c>
      <c r="G49" s="948" t="s">
        <v>3882</v>
      </c>
      <c r="H49" s="948" t="s">
        <v>501</v>
      </c>
      <c r="I49" s="960">
        <v>265</v>
      </c>
      <c r="J49" s="987">
        <v>22.5</v>
      </c>
      <c r="K49" s="987">
        <v>4.5</v>
      </c>
      <c r="L49" s="987">
        <v>27</v>
      </c>
      <c r="M49" s="990" t="s">
        <v>2461</v>
      </c>
      <c r="N49" s="987"/>
      <c r="O49" s="987">
        <f t="shared" si="3"/>
        <v>27</v>
      </c>
      <c r="P49" s="987" t="s">
        <v>5962</v>
      </c>
      <c r="R49" s="987">
        <f t="shared" si="4"/>
        <v>22.5</v>
      </c>
      <c r="S49" s="987">
        <f t="shared" si="5"/>
        <v>4.5</v>
      </c>
    </row>
    <row r="50" spans="2:19" s="1010" customFormat="1" ht="15.6">
      <c r="B50" s="951">
        <v>43</v>
      </c>
      <c r="C50" s="950" t="s">
        <v>3522</v>
      </c>
      <c r="D50" s="951">
        <v>493</v>
      </c>
      <c r="E50" s="948" t="s">
        <v>3804</v>
      </c>
      <c r="F50" s="949">
        <v>45078</v>
      </c>
      <c r="G50" s="948" t="s">
        <v>3883</v>
      </c>
      <c r="H50" s="948" t="s">
        <v>501</v>
      </c>
      <c r="I50" s="960">
        <v>265</v>
      </c>
      <c r="J50" s="987">
        <v>22.5</v>
      </c>
      <c r="K50" s="987">
        <v>4.5</v>
      </c>
      <c r="L50" s="987">
        <v>27</v>
      </c>
      <c r="M50" s="990" t="s">
        <v>2461</v>
      </c>
      <c r="N50" s="987"/>
      <c r="O50" s="987">
        <f t="shared" si="3"/>
        <v>27</v>
      </c>
      <c r="P50" s="987" t="s">
        <v>5962</v>
      </c>
      <c r="Q50"/>
      <c r="R50" s="987">
        <f t="shared" si="4"/>
        <v>22.5</v>
      </c>
      <c r="S50" s="987">
        <f t="shared" si="5"/>
        <v>4.5</v>
      </c>
    </row>
    <row r="51" spans="2:19" s="1010" customFormat="1" ht="15.6">
      <c r="B51" s="951">
        <v>44</v>
      </c>
      <c r="C51" s="950" t="s">
        <v>3522</v>
      </c>
      <c r="D51" s="951">
        <v>496</v>
      </c>
      <c r="E51" s="948" t="s">
        <v>3772</v>
      </c>
      <c r="F51" s="949">
        <v>45078</v>
      </c>
      <c r="G51" s="948" t="s">
        <v>3886</v>
      </c>
      <c r="H51" s="948" t="s">
        <v>501</v>
      </c>
      <c r="I51" s="960">
        <v>265</v>
      </c>
      <c r="J51" s="987">
        <v>22.5</v>
      </c>
      <c r="K51" s="987">
        <v>4.5</v>
      </c>
      <c r="L51" s="987">
        <v>27</v>
      </c>
      <c r="M51" s="990" t="s">
        <v>2461</v>
      </c>
      <c r="N51" s="987"/>
      <c r="O51" s="987">
        <f t="shared" si="3"/>
        <v>27</v>
      </c>
      <c r="P51" s="987" t="s">
        <v>5962</v>
      </c>
      <c r="Q51"/>
      <c r="R51" s="987">
        <f t="shared" si="4"/>
        <v>22.5</v>
      </c>
      <c r="S51" s="987">
        <f t="shared" si="5"/>
        <v>4.5</v>
      </c>
    </row>
    <row r="52" spans="2:19" ht="15.6">
      <c r="B52" s="951">
        <v>45</v>
      </c>
      <c r="C52" s="950" t="s">
        <v>3522</v>
      </c>
      <c r="D52" s="951">
        <v>498</v>
      </c>
      <c r="E52" s="948" t="s">
        <v>3794</v>
      </c>
      <c r="F52" s="949">
        <v>45078</v>
      </c>
      <c r="G52" s="948" t="s">
        <v>3888</v>
      </c>
      <c r="H52" s="948" t="s">
        <v>501</v>
      </c>
      <c r="I52" s="960">
        <v>265</v>
      </c>
      <c r="J52" s="987">
        <v>22.5</v>
      </c>
      <c r="K52" s="987">
        <v>4.5</v>
      </c>
      <c r="L52" s="987">
        <v>27</v>
      </c>
      <c r="M52" s="990" t="s">
        <v>2461</v>
      </c>
      <c r="N52" s="987"/>
      <c r="O52" s="987">
        <f t="shared" si="3"/>
        <v>27</v>
      </c>
      <c r="P52" s="987" t="s">
        <v>5962</v>
      </c>
      <c r="R52" s="987">
        <f t="shared" si="4"/>
        <v>22.5</v>
      </c>
      <c r="S52" s="987">
        <f t="shared" si="5"/>
        <v>4.5</v>
      </c>
    </row>
    <row r="53" spans="2:19" ht="15.6">
      <c r="B53" s="951">
        <v>46</v>
      </c>
      <c r="C53" s="950" t="s">
        <v>3522</v>
      </c>
      <c r="D53" s="951">
        <v>499</v>
      </c>
      <c r="E53" s="948" t="s">
        <v>3768</v>
      </c>
      <c r="F53" s="949">
        <v>45078</v>
      </c>
      <c r="G53" s="948" t="s">
        <v>3889</v>
      </c>
      <c r="H53" s="948" t="s">
        <v>501</v>
      </c>
      <c r="I53" s="960">
        <v>265</v>
      </c>
      <c r="J53" s="987">
        <v>22.5</v>
      </c>
      <c r="K53" s="987">
        <v>4.5</v>
      </c>
      <c r="L53" s="987">
        <v>27</v>
      </c>
      <c r="M53" s="990" t="s">
        <v>2461</v>
      </c>
      <c r="N53" s="987"/>
      <c r="O53" s="987">
        <f t="shared" si="3"/>
        <v>27</v>
      </c>
      <c r="P53" s="987" t="s">
        <v>5962</v>
      </c>
      <c r="R53" s="987">
        <f t="shared" si="4"/>
        <v>22.5</v>
      </c>
      <c r="S53" s="987">
        <f t="shared" si="5"/>
        <v>4.5</v>
      </c>
    </row>
    <row r="54" spans="2:19" ht="15.6">
      <c r="B54" s="951">
        <v>47</v>
      </c>
      <c r="C54" s="950" t="s">
        <v>3522</v>
      </c>
      <c r="D54" s="951">
        <v>501</v>
      </c>
      <c r="E54" s="948" t="s">
        <v>3808</v>
      </c>
      <c r="F54" s="949">
        <v>45078</v>
      </c>
      <c r="G54" s="948" t="s">
        <v>3891</v>
      </c>
      <c r="H54" s="948" t="s">
        <v>501</v>
      </c>
      <c r="I54" s="960">
        <v>265</v>
      </c>
      <c r="J54" s="987">
        <v>22.5</v>
      </c>
      <c r="K54" s="987">
        <v>4.5</v>
      </c>
      <c r="L54" s="987">
        <v>27</v>
      </c>
      <c r="M54" s="990" t="s">
        <v>2461</v>
      </c>
      <c r="N54" s="987"/>
      <c r="O54" s="987">
        <f t="shared" si="3"/>
        <v>27</v>
      </c>
      <c r="P54" s="987" t="s">
        <v>5962</v>
      </c>
      <c r="R54" s="987">
        <f t="shared" si="4"/>
        <v>22.5</v>
      </c>
      <c r="S54" s="987">
        <f t="shared" si="5"/>
        <v>4.5</v>
      </c>
    </row>
    <row r="55" spans="2:19" ht="15.6">
      <c r="B55" s="951">
        <v>48</v>
      </c>
      <c r="C55" s="950" t="s">
        <v>3522</v>
      </c>
      <c r="D55" s="951">
        <v>505</v>
      </c>
      <c r="E55" s="948" t="s">
        <v>3852</v>
      </c>
      <c r="F55" s="949">
        <v>45078</v>
      </c>
      <c r="G55" s="948" t="s">
        <v>3895</v>
      </c>
      <c r="H55" s="948" t="s">
        <v>501</v>
      </c>
      <c r="I55" s="960">
        <v>265</v>
      </c>
      <c r="J55" s="987">
        <v>22.5</v>
      </c>
      <c r="K55" s="987">
        <v>4.5</v>
      </c>
      <c r="L55" s="987">
        <v>27</v>
      </c>
      <c r="M55" s="990" t="s">
        <v>2461</v>
      </c>
      <c r="N55" s="987"/>
      <c r="O55" s="987">
        <f t="shared" si="3"/>
        <v>27</v>
      </c>
      <c r="P55" s="987" t="s">
        <v>5962</v>
      </c>
      <c r="R55" s="987">
        <f t="shared" si="4"/>
        <v>22.5</v>
      </c>
      <c r="S55" s="987">
        <f t="shared" si="5"/>
        <v>4.5</v>
      </c>
    </row>
    <row r="56" spans="2:19" ht="15.6">
      <c r="B56" s="951">
        <v>49</v>
      </c>
      <c r="C56" s="950" t="s">
        <v>3522</v>
      </c>
      <c r="D56" s="951">
        <v>506</v>
      </c>
      <c r="E56" s="948" t="s">
        <v>3874</v>
      </c>
      <c r="F56" s="949">
        <v>45078</v>
      </c>
      <c r="G56" s="948" t="s">
        <v>3896</v>
      </c>
      <c r="H56" s="948" t="s">
        <v>501</v>
      </c>
      <c r="I56" s="960">
        <v>265</v>
      </c>
      <c r="J56" s="987">
        <v>22.5</v>
      </c>
      <c r="K56" s="987">
        <v>4.5</v>
      </c>
      <c r="L56" s="987">
        <v>27</v>
      </c>
      <c r="M56" s="990" t="s">
        <v>2461</v>
      </c>
      <c r="N56" s="987"/>
      <c r="O56" s="987">
        <f t="shared" si="3"/>
        <v>27</v>
      </c>
      <c r="P56" s="987" t="s">
        <v>5962</v>
      </c>
      <c r="R56" s="987">
        <f t="shared" si="4"/>
        <v>22.5</v>
      </c>
      <c r="S56" s="987">
        <f t="shared" si="5"/>
        <v>4.5</v>
      </c>
    </row>
    <row r="57" spans="2:19" ht="15.6">
      <c r="B57" s="951">
        <v>50</v>
      </c>
      <c r="C57" s="950" t="s">
        <v>3522</v>
      </c>
      <c r="D57" s="951">
        <v>508</v>
      </c>
      <c r="E57" s="948" t="s">
        <v>3816</v>
      </c>
      <c r="F57" s="949">
        <v>45078</v>
      </c>
      <c r="G57" s="948" t="s">
        <v>3898</v>
      </c>
      <c r="H57" s="948" t="s">
        <v>501</v>
      </c>
      <c r="I57" s="960">
        <v>265</v>
      </c>
      <c r="J57" s="987">
        <v>22.5</v>
      </c>
      <c r="K57" s="987">
        <v>4.5</v>
      </c>
      <c r="L57" s="987">
        <v>27</v>
      </c>
      <c r="M57" s="990" t="s">
        <v>2461</v>
      </c>
      <c r="N57" s="987"/>
      <c r="O57" s="987">
        <f t="shared" si="3"/>
        <v>27</v>
      </c>
      <c r="P57" s="987" t="s">
        <v>5962</v>
      </c>
      <c r="R57" s="987">
        <f t="shared" si="4"/>
        <v>22.5</v>
      </c>
      <c r="S57" s="987">
        <f t="shared" si="5"/>
        <v>4.5</v>
      </c>
    </row>
    <row r="58" spans="2:19" ht="15.6">
      <c r="B58" s="951">
        <v>51</v>
      </c>
      <c r="C58" s="950" t="s">
        <v>3522</v>
      </c>
      <c r="D58" s="951">
        <v>509</v>
      </c>
      <c r="E58" s="948" t="s">
        <v>3774</v>
      </c>
      <c r="F58" s="949">
        <v>45078</v>
      </c>
      <c r="G58" s="948" t="s">
        <v>3899</v>
      </c>
      <c r="H58" s="948" t="s">
        <v>501</v>
      </c>
      <c r="I58" s="960">
        <v>265</v>
      </c>
      <c r="J58" s="987">
        <v>22.5</v>
      </c>
      <c r="K58" s="987">
        <v>4.5</v>
      </c>
      <c r="L58" s="987">
        <v>27</v>
      </c>
      <c r="M58" s="990" t="s">
        <v>2461</v>
      </c>
      <c r="N58" s="987"/>
      <c r="O58" s="987">
        <f t="shared" si="3"/>
        <v>27</v>
      </c>
      <c r="P58" s="987" t="s">
        <v>5962</v>
      </c>
      <c r="R58" s="987">
        <f t="shared" si="4"/>
        <v>22.5</v>
      </c>
      <c r="S58" s="987">
        <f t="shared" si="5"/>
        <v>4.5</v>
      </c>
    </row>
    <row r="59" spans="2:19" ht="15.6">
      <c r="B59" s="951">
        <v>52</v>
      </c>
      <c r="C59" s="950" t="s">
        <v>3522</v>
      </c>
      <c r="D59" s="951">
        <v>510</v>
      </c>
      <c r="E59" s="948" t="s">
        <v>3766</v>
      </c>
      <c r="F59" s="949">
        <v>45078</v>
      </c>
      <c r="G59" s="948" t="s">
        <v>3900</v>
      </c>
      <c r="H59" s="948" t="s">
        <v>501</v>
      </c>
      <c r="I59" s="960">
        <v>265</v>
      </c>
      <c r="J59" s="987">
        <v>22.5</v>
      </c>
      <c r="K59" s="987">
        <v>4.5</v>
      </c>
      <c r="L59" s="987">
        <v>27</v>
      </c>
      <c r="M59" s="990" t="s">
        <v>2461</v>
      </c>
      <c r="N59" s="987"/>
      <c r="O59" s="987">
        <f t="shared" si="3"/>
        <v>27</v>
      </c>
      <c r="P59" s="987" t="s">
        <v>5962</v>
      </c>
      <c r="R59" s="987">
        <f t="shared" si="4"/>
        <v>22.5</v>
      </c>
      <c r="S59" s="987">
        <f t="shared" si="5"/>
        <v>4.5</v>
      </c>
    </row>
    <row r="60" spans="2:19" ht="15.6">
      <c r="B60" s="951">
        <v>53</v>
      </c>
      <c r="C60" s="950" t="s">
        <v>3522</v>
      </c>
      <c r="D60" s="951">
        <v>515</v>
      </c>
      <c r="E60" s="948" t="s">
        <v>3790</v>
      </c>
      <c r="F60" s="949">
        <v>45078</v>
      </c>
      <c r="G60" s="948" t="s">
        <v>3905</v>
      </c>
      <c r="H60" s="948" t="s">
        <v>501</v>
      </c>
      <c r="I60" s="960">
        <v>265</v>
      </c>
      <c r="J60" s="987">
        <v>22.5</v>
      </c>
      <c r="K60" s="987">
        <v>4.5</v>
      </c>
      <c r="L60" s="987">
        <v>27</v>
      </c>
      <c r="M60" s="990" t="s">
        <v>2461</v>
      </c>
      <c r="N60" s="987"/>
      <c r="O60" s="987">
        <f t="shared" si="3"/>
        <v>27</v>
      </c>
      <c r="P60" s="987" t="s">
        <v>5962</v>
      </c>
      <c r="R60" s="987">
        <f t="shared" si="4"/>
        <v>22.5</v>
      </c>
      <c r="S60" s="987">
        <f t="shared" si="5"/>
        <v>4.5</v>
      </c>
    </row>
    <row r="61" spans="2:19" ht="15.6">
      <c r="B61" s="951">
        <v>54</v>
      </c>
      <c r="C61" s="950" t="s">
        <v>3522</v>
      </c>
      <c r="D61" s="951">
        <v>517</v>
      </c>
      <c r="E61" s="948" t="s">
        <v>3838</v>
      </c>
      <c r="F61" s="949">
        <v>45078</v>
      </c>
      <c r="G61" s="948" t="s">
        <v>3907</v>
      </c>
      <c r="H61" s="948" t="s">
        <v>501</v>
      </c>
      <c r="I61" s="960">
        <v>265</v>
      </c>
      <c r="J61" s="987">
        <v>22.5</v>
      </c>
      <c r="K61" s="987">
        <v>4.5</v>
      </c>
      <c r="L61" s="987">
        <v>27</v>
      </c>
      <c r="M61" s="990" t="s">
        <v>2461</v>
      </c>
      <c r="N61" s="987"/>
      <c r="O61" s="987">
        <f t="shared" si="3"/>
        <v>27</v>
      </c>
      <c r="P61" s="987" t="s">
        <v>5962</v>
      </c>
      <c r="R61" s="987">
        <f t="shared" si="4"/>
        <v>22.5</v>
      </c>
      <c r="S61" s="987">
        <f t="shared" si="5"/>
        <v>4.5</v>
      </c>
    </row>
    <row r="62" spans="2:19" ht="15.6">
      <c r="B62" s="951">
        <v>55</v>
      </c>
      <c r="C62" s="950" t="s">
        <v>3520</v>
      </c>
      <c r="D62" s="951">
        <v>268</v>
      </c>
      <c r="E62" s="948" t="s">
        <v>3848</v>
      </c>
      <c r="F62" s="949">
        <v>45049</v>
      </c>
      <c r="G62" s="948" t="s">
        <v>3849</v>
      </c>
      <c r="H62" s="948" t="s">
        <v>501</v>
      </c>
      <c r="I62" s="960">
        <v>265</v>
      </c>
      <c r="J62" s="987">
        <v>22.5</v>
      </c>
      <c r="K62" s="987">
        <v>4.5</v>
      </c>
      <c r="L62" s="987">
        <v>27</v>
      </c>
      <c r="M62" s="1011" t="s">
        <v>3567</v>
      </c>
      <c r="N62" s="987"/>
      <c r="O62" s="987"/>
      <c r="P62" s="987" t="s">
        <v>5962</v>
      </c>
      <c r="R62" s="987"/>
      <c r="S62" s="987"/>
    </row>
    <row r="63" spans="2:19" ht="15.6">
      <c r="B63" s="951">
        <v>56</v>
      </c>
      <c r="C63" s="950" t="s">
        <v>3520</v>
      </c>
      <c r="D63" s="951">
        <v>269</v>
      </c>
      <c r="E63" s="948" t="s">
        <v>3850</v>
      </c>
      <c r="F63" s="949">
        <v>45050</v>
      </c>
      <c r="G63" s="948" t="s">
        <v>3851</v>
      </c>
      <c r="H63" s="948" t="s">
        <v>501</v>
      </c>
      <c r="I63" s="960">
        <v>265</v>
      </c>
      <c r="J63" s="987">
        <v>22.5</v>
      </c>
      <c r="K63" s="987">
        <v>4.5</v>
      </c>
      <c r="L63" s="987">
        <v>27</v>
      </c>
      <c r="M63" s="1011" t="s">
        <v>3567</v>
      </c>
      <c r="N63" s="987"/>
      <c r="O63" s="987"/>
      <c r="P63" s="987" t="s">
        <v>5962</v>
      </c>
      <c r="R63" s="987"/>
      <c r="S63" s="987"/>
    </row>
    <row r="64" spans="2:19" ht="15.6">
      <c r="B64" s="951">
        <v>57</v>
      </c>
      <c r="C64" s="950" t="s">
        <v>3520</v>
      </c>
      <c r="D64" s="951">
        <v>246</v>
      </c>
      <c r="E64" s="948" t="s">
        <v>3804</v>
      </c>
      <c r="F64" s="949">
        <v>45055</v>
      </c>
      <c r="G64" s="948" t="s">
        <v>3805</v>
      </c>
      <c r="H64" s="948" t="s">
        <v>501</v>
      </c>
      <c r="I64" s="960">
        <v>265</v>
      </c>
      <c r="J64" s="987">
        <v>22.5</v>
      </c>
      <c r="K64" s="987">
        <v>4.5</v>
      </c>
      <c r="L64" s="987">
        <v>27</v>
      </c>
      <c r="M64" s="1011" t="s">
        <v>3567</v>
      </c>
      <c r="N64" s="987"/>
      <c r="O64" s="987"/>
      <c r="P64" s="987" t="s">
        <v>5962</v>
      </c>
      <c r="R64" s="987"/>
      <c r="S64" s="987"/>
    </row>
    <row r="65" spans="2:19" ht="15.6">
      <c r="B65" s="951">
        <v>58</v>
      </c>
      <c r="C65" s="950" t="s">
        <v>3520</v>
      </c>
      <c r="D65" s="951">
        <v>230</v>
      </c>
      <c r="E65" s="948" t="s">
        <v>3772</v>
      </c>
      <c r="F65" s="949">
        <v>45055</v>
      </c>
      <c r="G65" s="948" t="s">
        <v>3773</v>
      </c>
      <c r="H65" s="948" t="s">
        <v>501</v>
      </c>
      <c r="I65" s="960">
        <v>265</v>
      </c>
      <c r="J65" s="987">
        <v>22.5</v>
      </c>
      <c r="K65" s="987">
        <v>4.5</v>
      </c>
      <c r="L65" s="987">
        <v>27</v>
      </c>
      <c r="M65" s="1011" t="s">
        <v>3567</v>
      </c>
      <c r="N65" s="987"/>
      <c r="O65" s="987"/>
      <c r="P65" s="987" t="s">
        <v>5962</v>
      </c>
      <c r="R65" s="987"/>
      <c r="S65" s="987"/>
    </row>
    <row r="66" spans="2:19" ht="15.6">
      <c r="B66" s="951">
        <v>59</v>
      </c>
      <c r="C66" s="950" t="s">
        <v>3520</v>
      </c>
      <c r="D66" s="951">
        <v>241</v>
      </c>
      <c r="E66" s="948" t="s">
        <v>3794</v>
      </c>
      <c r="F66" s="949">
        <v>45056</v>
      </c>
      <c r="G66" s="948" t="s">
        <v>3795</v>
      </c>
      <c r="H66" s="948" t="s">
        <v>501</v>
      </c>
      <c r="I66" s="960">
        <v>265</v>
      </c>
      <c r="J66" s="987">
        <v>22.5</v>
      </c>
      <c r="K66" s="987">
        <v>4.5</v>
      </c>
      <c r="L66" s="987">
        <v>27</v>
      </c>
      <c r="M66" s="1011" t="s">
        <v>3567</v>
      </c>
      <c r="N66" s="987"/>
      <c r="O66" s="987"/>
      <c r="P66" s="987" t="s">
        <v>5962</v>
      </c>
      <c r="R66" s="987"/>
      <c r="S66" s="987"/>
    </row>
    <row r="67" spans="2:19" ht="15.6">
      <c r="B67" s="951">
        <v>60</v>
      </c>
      <c r="C67" s="950" t="s">
        <v>3520</v>
      </c>
      <c r="D67" s="951">
        <v>228</v>
      </c>
      <c r="E67" s="948" t="s">
        <v>3768</v>
      </c>
      <c r="F67" s="949">
        <v>45056</v>
      </c>
      <c r="G67" s="948" t="s">
        <v>3769</v>
      </c>
      <c r="H67" s="948" t="s">
        <v>501</v>
      </c>
      <c r="I67" s="960">
        <v>265</v>
      </c>
      <c r="J67" s="987">
        <v>22.5</v>
      </c>
      <c r="K67" s="987">
        <v>4.5</v>
      </c>
      <c r="L67" s="987">
        <v>27</v>
      </c>
      <c r="M67" s="1011" t="s">
        <v>3567</v>
      </c>
      <c r="N67" s="987"/>
      <c r="O67" s="987"/>
      <c r="P67" s="987" t="s">
        <v>5962</v>
      </c>
      <c r="R67" s="987"/>
      <c r="S67" s="987"/>
    </row>
    <row r="68" spans="2:19" ht="15.6">
      <c r="B68" s="951">
        <v>61</v>
      </c>
      <c r="C68" s="950" t="s">
        <v>3520</v>
      </c>
      <c r="D68" s="951">
        <v>248</v>
      </c>
      <c r="E68" s="948" t="s">
        <v>3808</v>
      </c>
      <c r="F68" s="949">
        <v>45064</v>
      </c>
      <c r="G68" s="948" t="s">
        <v>3809</v>
      </c>
      <c r="H68" s="948" t="s">
        <v>501</v>
      </c>
      <c r="I68" s="960">
        <v>265</v>
      </c>
      <c r="J68" s="987">
        <v>22.5</v>
      </c>
      <c r="K68" s="987">
        <v>4.5</v>
      </c>
      <c r="L68" s="987">
        <v>27</v>
      </c>
      <c r="M68" s="1011" t="s">
        <v>3567</v>
      </c>
      <c r="N68" s="987"/>
      <c r="O68" s="987"/>
      <c r="P68" s="987" t="s">
        <v>5962</v>
      </c>
      <c r="R68" s="987"/>
      <c r="S68" s="987"/>
    </row>
    <row r="69" spans="2:19" ht="15.6">
      <c r="B69" s="951">
        <v>62</v>
      </c>
      <c r="C69" s="950" t="s">
        <v>3520</v>
      </c>
      <c r="D69" s="951">
        <v>270</v>
      </c>
      <c r="E69" s="948" t="s">
        <v>3852</v>
      </c>
      <c r="F69" s="949">
        <v>45065</v>
      </c>
      <c r="G69" s="948" t="s">
        <v>3853</v>
      </c>
      <c r="H69" s="948" t="s">
        <v>501</v>
      </c>
      <c r="I69" s="960">
        <v>265</v>
      </c>
      <c r="J69" s="987">
        <v>22.5</v>
      </c>
      <c r="K69" s="987">
        <v>4.5</v>
      </c>
      <c r="L69" s="987">
        <v>27</v>
      </c>
      <c r="M69" s="1011" t="s">
        <v>3567</v>
      </c>
      <c r="N69" s="987"/>
      <c r="O69" s="987"/>
      <c r="P69" s="987" t="s">
        <v>5962</v>
      </c>
      <c r="R69" s="987"/>
      <c r="S69" s="987"/>
    </row>
    <row r="70" spans="2:19" ht="15.6">
      <c r="B70" s="951">
        <v>63</v>
      </c>
      <c r="C70" s="950" t="s">
        <v>3520</v>
      </c>
      <c r="D70" s="951">
        <v>281</v>
      </c>
      <c r="E70" s="948" t="s">
        <v>3874</v>
      </c>
      <c r="F70" s="949">
        <v>45068</v>
      </c>
      <c r="G70" s="948" t="s">
        <v>3875</v>
      </c>
      <c r="H70" s="948" t="s">
        <v>501</v>
      </c>
      <c r="I70" s="960">
        <v>265</v>
      </c>
      <c r="J70" s="987">
        <v>22.5</v>
      </c>
      <c r="K70" s="987">
        <v>4.5</v>
      </c>
      <c r="L70" s="987">
        <v>27</v>
      </c>
      <c r="M70" s="1011" t="s">
        <v>3567</v>
      </c>
      <c r="N70" s="987"/>
      <c r="O70" s="987"/>
      <c r="P70" s="987" t="s">
        <v>5962</v>
      </c>
      <c r="R70" s="987"/>
      <c r="S70" s="987"/>
    </row>
    <row r="71" spans="2:19" ht="15.6">
      <c r="B71" s="951">
        <v>64</v>
      </c>
      <c r="C71" s="950" t="s">
        <v>3520</v>
      </c>
      <c r="D71" s="951">
        <v>252</v>
      </c>
      <c r="E71" s="948" t="s">
        <v>3816</v>
      </c>
      <c r="F71" s="949">
        <v>45069</v>
      </c>
      <c r="G71" s="948" t="s">
        <v>3817</v>
      </c>
      <c r="H71" s="948" t="s">
        <v>501</v>
      </c>
      <c r="I71" s="960">
        <v>265</v>
      </c>
      <c r="J71" s="987">
        <v>22.5</v>
      </c>
      <c r="K71" s="987">
        <v>4.5</v>
      </c>
      <c r="L71" s="987">
        <v>27</v>
      </c>
      <c r="M71" s="1011" t="s">
        <v>3567</v>
      </c>
      <c r="N71" s="987"/>
      <c r="O71" s="987"/>
      <c r="P71" s="987" t="s">
        <v>5962</v>
      </c>
      <c r="R71" s="987"/>
      <c r="S71" s="987"/>
    </row>
    <row r="72" spans="2:19" ht="15.6">
      <c r="B72" s="951">
        <v>65</v>
      </c>
      <c r="C72" s="950" t="s">
        <v>3520</v>
      </c>
      <c r="D72" s="951">
        <v>231</v>
      </c>
      <c r="E72" s="948" t="s">
        <v>3774</v>
      </c>
      <c r="F72" s="949">
        <v>45069</v>
      </c>
      <c r="G72" s="948" t="s">
        <v>3775</v>
      </c>
      <c r="H72" s="948" t="s">
        <v>501</v>
      </c>
      <c r="I72" s="960">
        <v>265</v>
      </c>
      <c r="J72" s="987">
        <v>22.5</v>
      </c>
      <c r="K72" s="987">
        <v>4.5</v>
      </c>
      <c r="L72" s="987">
        <v>27</v>
      </c>
      <c r="M72" s="1011" t="s">
        <v>3567</v>
      </c>
      <c r="N72" s="987"/>
      <c r="O72" s="987"/>
      <c r="P72" s="987" t="s">
        <v>5962</v>
      </c>
      <c r="R72" s="987"/>
      <c r="S72" s="987"/>
    </row>
    <row r="73" spans="2:19" ht="15.6">
      <c r="B73" s="951">
        <v>66</v>
      </c>
      <c r="C73" s="950" t="s">
        <v>3520</v>
      </c>
      <c r="D73" s="951">
        <v>227</v>
      </c>
      <c r="E73" s="948" t="s">
        <v>3766</v>
      </c>
      <c r="F73" s="949">
        <v>45071</v>
      </c>
      <c r="G73" s="948" t="s">
        <v>3767</v>
      </c>
      <c r="H73" s="948" t="s">
        <v>501</v>
      </c>
      <c r="I73" s="960">
        <v>265</v>
      </c>
      <c r="J73" s="987">
        <v>22.5</v>
      </c>
      <c r="K73" s="987">
        <v>4.5</v>
      </c>
      <c r="L73" s="987">
        <v>27</v>
      </c>
      <c r="M73" s="1011" t="s">
        <v>3567</v>
      </c>
      <c r="N73" s="987"/>
      <c r="O73" s="987"/>
      <c r="P73" s="987" t="s">
        <v>5962</v>
      </c>
      <c r="R73" s="987"/>
      <c r="S73" s="987"/>
    </row>
    <row r="74" spans="2:19" ht="15.6">
      <c r="B74" s="951">
        <v>67</v>
      </c>
      <c r="C74" s="950" t="s">
        <v>3520</v>
      </c>
      <c r="D74" s="951">
        <v>239</v>
      </c>
      <c r="E74" s="948" t="s">
        <v>3790</v>
      </c>
      <c r="F74" s="949">
        <v>45077</v>
      </c>
      <c r="G74" s="948" t="s">
        <v>3791</v>
      </c>
      <c r="H74" s="948" t="s">
        <v>501</v>
      </c>
      <c r="I74" s="960">
        <v>265</v>
      </c>
      <c r="J74" s="987">
        <v>22.5</v>
      </c>
      <c r="K74" s="987">
        <v>4.5</v>
      </c>
      <c r="L74" s="987">
        <v>27</v>
      </c>
      <c r="M74" s="1011" t="s">
        <v>3567</v>
      </c>
      <c r="N74" s="987"/>
      <c r="O74" s="987"/>
      <c r="P74" s="987" t="s">
        <v>5962</v>
      </c>
      <c r="R74" s="987"/>
      <c r="S74" s="987"/>
    </row>
    <row r="75" spans="2:19" ht="15.6">
      <c r="B75" s="951">
        <v>68</v>
      </c>
      <c r="C75" s="950" t="s">
        <v>3520</v>
      </c>
      <c r="D75" s="951">
        <v>263</v>
      </c>
      <c r="E75" s="948" t="s">
        <v>3838</v>
      </c>
      <c r="F75" s="949">
        <v>45077</v>
      </c>
      <c r="G75" s="948" t="s">
        <v>3839</v>
      </c>
      <c r="H75" s="948" t="s">
        <v>501</v>
      </c>
      <c r="I75" s="960">
        <v>265</v>
      </c>
      <c r="J75" s="987">
        <v>22.5</v>
      </c>
      <c r="K75" s="987">
        <v>4.5</v>
      </c>
      <c r="L75" s="987">
        <v>27</v>
      </c>
      <c r="M75" s="1011" t="s">
        <v>3567</v>
      </c>
      <c r="N75" s="987"/>
      <c r="O75" s="987"/>
      <c r="P75" s="987" t="s">
        <v>5962</v>
      </c>
      <c r="R75" s="987"/>
      <c r="S75" s="987"/>
    </row>
    <row r="76" spans="2:19" ht="15.6">
      <c r="B76" s="951">
        <v>69</v>
      </c>
      <c r="C76" s="950" t="s">
        <v>3522</v>
      </c>
      <c r="D76" s="951">
        <v>487</v>
      </c>
      <c r="E76" s="948" t="s">
        <v>3846</v>
      </c>
      <c r="F76" s="949">
        <v>45078</v>
      </c>
      <c r="G76" s="948" t="s">
        <v>3876</v>
      </c>
      <c r="H76" s="948" t="s">
        <v>501</v>
      </c>
      <c r="I76" s="960">
        <v>265</v>
      </c>
      <c r="J76" s="987">
        <v>28.5</v>
      </c>
      <c r="K76" s="987">
        <v>5.7</v>
      </c>
      <c r="L76" s="987">
        <v>34.200000000000003</v>
      </c>
      <c r="M76" s="990" t="s">
        <v>2461</v>
      </c>
      <c r="N76" s="987"/>
      <c r="O76" s="987">
        <f t="shared" ref="O76:O85" si="6">L76</f>
        <v>34.200000000000003</v>
      </c>
      <c r="P76" s="987" t="s">
        <v>5963</v>
      </c>
      <c r="R76" s="987">
        <f t="shared" ref="R76:R85" si="7">J76</f>
        <v>28.5</v>
      </c>
      <c r="S76" s="987">
        <f t="shared" ref="S76:S85" si="8">K76</f>
        <v>5.7</v>
      </c>
    </row>
    <row r="77" spans="2:19" ht="15.6">
      <c r="B77" s="951">
        <v>70</v>
      </c>
      <c r="C77" s="950" t="s">
        <v>3522</v>
      </c>
      <c r="D77" s="951">
        <v>489</v>
      </c>
      <c r="E77" s="948" t="s">
        <v>3868</v>
      </c>
      <c r="F77" s="949">
        <v>45078</v>
      </c>
      <c r="G77" s="948" t="s">
        <v>3878</v>
      </c>
      <c r="H77" s="948" t="s">
        <v>501</v>
      </c>
      <c r="I77" s="960">
        <v>265</v>
      </c>
      <c r="J77" s="987">
        <v>28.5</v>
      </c>
      <c r="K77" s="987">
        <v>5.7</v>
      </c>
      <c r="L77" s="987">
        <v>34.200000000000003</v>
      </c>
      <c r="M77" s="990" t="s">
        <v>2461</v>
      </c>
      <c r="N77" s="987"/>
      <c r="O77" s="987">
        <f t="shared" si="6"/>
        <v>34.200000000000003</v>
      </c>
      <c r="P77" s="987" t="s">
        <v>5963</v>
      </c>
      <c r="R77" s="987">
        <f t="shared" si="7"/>
        <v>28.5</v>
      </c>
      <c r="S77" s="987">
        <f t="shared" si="8"/>
        <v>5.7</v>
      </c>
    </row>
    <row r="78" spans="2:19" ht="15.6">
      <c r="B78" s="951">
        <v>71</v>
      </c>
      <c r="C78" s="950" t="s">
        <v>3522</v>
      </c>
      <c r="D78" s="951">
        <v>494</v>
      </c>
      <c r="E78" s="948" t="s">
        <v>3870</v>
      </c>
      <c r="F78" s="949">
        <v>45078</v>
      </c>
      <c r="G78" s="948" t="s">
        <v>3884</v>
      </c>
      <c r="H78" s="948" t="s">
        <v>501</v>
      </c>
      <c r="I78" s="960">
        <v>265</v>
      </c>
      <c r="J78" s="987">
        <v>28.5</v>
      </c>
      <c r="K78" s="987">
        <v>5.7</v>
      </c>
      <c r="L78" s="987">
        <v>34.200000000000003</v>
      </c>
      <c r="M78" s="990" t="s">
        <v>2461</v>
      </c>
      <c r="N78" s="987"/>
      <c r="O78" s="987">
        <f t="shared" si="6"/>
        <v>34.200000000000003</v>
      </c>
      <c r="P78" s="987" t="s">
        <v>5963</v>
      </c>
      <c r="R78" s="987">
        <f t="shared" si="7"/>
        <v>28.5</v>
      </c>
      <c r="S78" s="987">
        <f t="shared" si="8"/>
        <v>5.7</v>
      </c>
    </row>
    <row r="79" spans="2:19" ht="15.6">
      <c r="B79" s="951">
        <v>72</v>
      </c>
      <c r="C79" s="950" t="s">
        <v>3522</v>
      </c>
      <c r="D79" s="951">
        <v>495</v>
      </c>
      <c r="E79" s="948" t="s">
        <v>3806</v>
      </c>
      <c r="F79" s="949">
        <v>45078</v>
      </c>
      <c r="G79" s="948" t="s">
        <v>3885</v>
      </c>
      <c r="H79" s="948" t="s">
        <v>501</v>
      </c>
      <c r="I79" s="960">
        <v>265</v>
      </c>
      <c r="J79" s="987">
        <v>28.5</v>
      </c>
      <c r="K79" s="987">
        <v>5.7</v>
      </c>
      <c r="L79" s="987">
        <v>34.200000000000003</v>
      </c>
      <c r="M79" s="990" t="s">
        <v>2461</v>
      </c>
      <c r="N79" s="987"/>
      <c r="O79" s="987">
        <f t="shared" si="6"/>
        <v>34.200000000000003</v>
      </c>
      <c r="P79" s="987" t="s">
        <v>5963</v>
      </c>
      <c r="R79" s="987">
        <f t="shared" si="7"/>
        <v>28.5</v>
      </c>
      <c r="S79" s="987">
        <f t="shared" si="8"/>
        <v>5.7</v>
      </c>
    </row>
    <row r="80" spans="2:19" ht="15.6">
      <c r="B80" s="951">
        <v>73</v>
      </c>
      <c r="C80" s="950" t="s">
        <v>3522</v>
      </c>
      <c r="D80" s="951">
        <v>504</v>
      </c>
      <c r="E80" s="948" t="s">
        <v>3858</v>
      </c>
      <c r="F80" s="949">
        <v>45078</v>
      </c>
      <c r="G80" s="948" t="s">
        <v>3894</v>
      </c>
      <c r="H80" s="948" t="s">
        <v>501</v>
      </c>
      <c r="I80" s="960">
        <v>265</v>
      </c>
      <c r="J80" s="987">
        <v>28.5</v>
      </c>
      <c r="K80" s="987">
        <v>5.7</v>
      </c>
      <c r="L80" s="987">
        <v>34.200000000000003</v>
      </c>
      <c r="M80" s="990" t="s">
        <v>2461</v>
      </c>
      <c r="N80" s="987"/>
      <c r="O80" s="987">
        <f t="shared" si="6"/>
        <v>34.200000000000003</v>
      </c>
      <c r="P80" s="987" t="s">
        <v>5963</v>
      </c>
      <c r="R80" s="987">
        <f t="shared" si="7"/>
        <v>28.5</v>
      </c>
      <c r="S80" s="987">
        <f t="shared" si="8"/>
        <v>5.7</v>
      </c>
    </row>
    <row r="81" spans="2:19" ht="15.6">
      <c r="B81" s="951">
        <v>74</v>
      </c>
      <c r="C81" s="950" t="s">
        <v>3522</v>
      </c>
      <c r="D81" s="951">
        <v>507</v>
      </c>
      <c r="E81" s="948" t="s">
        <v>3872</v>
      </c>
      <c r="F81" s="949">
        <v>45078</v>
      </c>
      <c r="G81" s="948" t="s">
        <v>3897</v>
      </c>
      <c r="H81" s="948" t="s">
        <v>501</v>
      </c>
      <c r="I81" s="960">
        <v>265</v>
      </c>
      <c r="J81" s="987">
        <v>28.5</v>
      </c>
      <c r="K81" s="987">
        <v>5.7</v>
      </c>
      <c r="L81" s="987">
        <v>34.200000000000003</v>
      </c>
      <c r="M81" s="990" t="s">
        <v>2461</v>
      </c>
      <c r="N81" s="987"/>
      <c r="O81" s="987">
        <f t="shared" si="6"/>
        <v>34.200000000000003</v>
      </c>
      <c r="P81" s="987" t="s">
        <v>5963</v>
      </c>
      <c r="R81" s="987">
        <f t="shared" si="7"/>
        <v>28.5</v>
      </c>
      <c r="S81" s="987">
        <f t="shared" si="8"/>
        <v>5.7</v>
      </c>
    </row>
    <row r="82" spans="2:19" ht="15.6">
      <c r="B82" s="951">
        <v>75</v>
      </c>
      <c r="C82" s="950" t="s">
        <v>3522</v>
      </c>
      <c r="D82" s="951">
        <v>511</v>
      </c>
      <c r="E82" s="948" t="s">
        <v>3824</v>
      </c>
      <c r="F82" s="949">
        <v>45078</v>
      </c>
      <c r="G82" s="948" t="s">
        <v>3901</v>
      </c>
      <c r="H82" s="948" t="s">
        <v>501</v>
      </c>
      <c r="I82" s="960">
        <v>265</v>
      </c>
      <c r="J82" s="987">
        <v>28.5</v>
      </c>
      <c r="K82" s="987">
        <v>5.7</v>
      </c>
      <c r="L82" s="987">
        <v>34.200000000000003</v>
      </c>
      <c r="M82" s="990" t="s">
        <v>2461</v>
      </c>
      <c r="N82" s="987"/>
      <c r="O82" s="987">
        <f t="shared" si="6"/>
        <v>34.200000000000003</v>
      </c>
      <c r="P82" s="987" t="s">
        <v>5963</v>
      </c>
      <c r="R82" s="987">
        <f t="shared" si="7"/>
        <v>28.5</v>
      </c>
      <c r="S82" s="987">
        <f t="shared" si="8"/>
        <v>5.7</v>
      </c>
    </row>
    <row r="83" spans="2:19" ht="15.6">
      <c r="B83" s="951">
        <v>76</v>
      </c>
      <c r="C83" s="950" t="s">
        <v>3522</v>
      </c>
      <c r="D83" s="951">
        <v>513</v>
      </c>
      <c r="E83" s="948" t="s">
        <v>3860</v>
      </c>
      <c r="F83" s="949">
        <v>45078</v>
      </c>
      <c r="G83" s="948" t="s">
        <v>3903</v>
      </c>
      <c r="H83" s="948" t="s">
        <v>501</v>
      </c>
      <c r="I83" s="960">
        <v>265</v>
      </c>
      <c r="J83" s="987">
        <v>28.5</v>
      </c>
      <c r="K83" s="987">
        <v>5.7</v>
      </c>
      <c r="L83" s="987">
        <v>34.200000000000003</v>
      </c>
      <c r="M83" s="990" t="s">
        <v>2461</v>
      </c>
      <c r="N83" s="987"/>
      <c r="O83" s="987">
        <f t="shared" si="6"/>
        <v>34.200000000000003</v>
      </c>
      <c r="P83" s="987" t="s">
        <v>5963</v>
      </c>
      <c r="R83" s="987">
        <f t="shared" si="7"/>
        <v>28.5</v>
      </c>
      <c r="S83" s="987">
        <f t="shared" si="8"/>
        <v>5.7</v>
      </c>
    </row>
    <row r="84" spans="2:19" ht="15.6">
      <c r="B84" s="951">
        <v>77</v>
      </c>
      <c r="C84" s="950" t="s">
        <v>3522</v>
      </c>
      <c r="D84" s="951">
        <v>514</v>
      </c>
      <c r="E84" s="948" t="s">
        <v>3832</v>
      </c>
      <c r="F84" s="949">
        <v>45078</v>
      </c>
      <c r="G84" s="948" t="s">
        <v>3904</v>
      </c>
      <c r="H84" s="948" t="s">
        <v>501</v>
      </c>
      <c r="I84" s="960">
        <v>265</v>
      </c>
      <c r="J84" s="987">
        <v>28.5</v>
      </c>
      <c r="K84" s="987">
        <v>5.7</v>
      </c>
      <c r="L84" s="987">
        <v>34.200000000000003</v>
      </c>
      <c r="M84" s="990" t="s">
        <v>2461</v>
      </c>
      <c r="N84" s="987"/>
      <c r="O84" s="987">
        <f t="shared" si="6"/>
        <v>34.200000000000003</v>
      </c>
      <c r="P84" s="987" t="s">
        <v>5963</v>
      </c>
      <c r="R84" s="987">
        <f t="shared" si="7"/>
        <v>28.5</v>
      </c>
      <c r="S84" s="987">
        <f t="shared" si="8"/>
        <v>5.7</v>
      </c>
    </row>
    <row r="85" spans="2:19" ht="15.6">
      <c r="B85" s="951">
        <v>78</v>
      </c>
      <c r="C85" s="950" t="s">
        <v>3522</v>
      </c>
      <c r="D85" s="951">
        <v>516</v>
      </c>
      <c r="E85" s="948" t="s">
        <v>3854</v>
      </c>
      <c r="F85" s="949">
        <v>45078</v>
      </c>
      <c r="G85" s="948" t="s">
        <v>3906</v>
      </c>
      <c r="H85" s="948" t="s">
        <v>501</v>
      </c>
      <c r="I85" s="960">
        <v>265</v>
      </c>
      <c r="J85" s="987">
        <v>28.5</v>
      </c>
      <c r="K85" s="987">
        <v>5.7</v>
      </c>
      <c r="L85" s="987">
        <v>34.200000000000003</v>
      </c>
      <c r="M85" s="990" t="s">
        <v>2461</v>
      </c>
      <c r="N85" s="987"/>
      <c r="O85" s="987">
        <f t="shared" si="6"/>
        <v>34.200000000000003</v>
      </c>
      <c r="P85" s="987" t="s">
        <v>5963</v>
      </c>
      <c r="R85" s="987">
        <f t="shared" si="7"/>
        <v>28.5</v>
      </c>
      <c r="S85" s="987">
        <f t="shared" si="8"/>
        <v>5.7</v>
      </c>
    </row>
    <row r="86" spans="2:19" ht="15.6">
      <c r="B86" s="951">
        <v>79</v>
      </c>
      <c r="C86" s="950" t="s">
        <v>3520</v>
      </c>
      <c r="D86" s="951">
        <v>267</v>
      </c>
      <c r="E86" s="948" t="s">
        <v>3846</v>
      </c>
      <c r="F86" s="949">
        <v>45048</v>
      </c>
      <c r="G86" s="948" t="s">
        <v>3847</v>
      </c>
      <c r="H86" s="948" t="s">
        <v>501</v>
      </c>
      <c r="I86" s="960">
        <v>265</v>
      </c>
      <c r="J86" s="987">
        <v>28.5</v>
      </c>
      <c r="K86" s="987">
        <v>5.7</v>
      </c>
      <c r="L86" s="987">
        <v>34.200000000000003</v>
      </c>
      <c r="M86" s="1011" t="s">
        <v>3567</v>
      </c>
      <c r="N86" s="987"/>
      <c r="O86" s="987"/>
      <c r="P86" s="987" t="s">
        <v>5963</v>
      </c>
      <c r="R86" s="987"/>
      <c r="S86" s="987"/>
    </row>
    <row r="87" spans="2:19" ht="15.6">
      <c r="B87" s="951">
        <v>80</v>
      </c>
      <c r="C87" s="950" t="s">
        <v>3520</v>
      </c>
      <c r="D87" s="951">
        <v>278</v>
      </c>
      <c r="E87" s="948" t="s">
        <v>3868</v>
      </c>
      <c r="F87" s="949">
        <v>45049</v>
      </c>
      <c r="G87" s="948" t="s">
        <v>3869</v>
      </c>
      <c r="H87" s="948" t="s">
        <v>501</v>
      </c>
      <c r="I87" s="960">
        <v>265</v>
      </c>
      <c r="J87" s="987">
        <v>28.5</v>
      </c>
      <c r="K87" s="987">
        <v>5.7</v>
      </c>
      <c r="L87" s="987">
        <v>34.200000000000003</v>
      </c>
      <c r="M87" s="1011" t="s">
        <v>3567</v>
      </c>
      <c r="N87" s="987"/>
      <c r="O87" s="987"/>
      <c r="P87" s="987" t="s">
        <v>5963</v>
      </c>
      <c r="R87" s="987"/>
      <c r="S87" s="987"/>
    </row>
    <row r="88" spans="2:19" ht="15.6">
      <c r="B88" s="951">
        <v>81</v>
      </c>
      <c r="C88" s="950" t="s">
        <v>3520</v>
      </c>
      <c r="D88" s="951">
        <v>279</v>
      </c>
      <c r="E88" s="948" t="s">
        <v>3870</v>
      </c>
      <c r="F88" s="949">
        <v>45055</v>
      </c>
      <c r="G88" s="948" t="s">
        <v>3871</v>
      </c>
      <c r="H88" s="948" t="s">
        <v>501</v>
      </c>
      <c r="I88" s="960">
        <v>265</v>
      </c>
      <c r="J88" s="987">
        <v>28.5</v>
      </c>
      <c r="K88" s="987">
        <v>5.7</v>
      </c>
      <c r="L88" s="987">
        <v>34.200000000000003</v>
      </c>
      <c r="M88" s="1011" t="s">
        <v>3567</v>
      </c>
      <c r="N88" s="987"/>
      <c r="O88" s="987"/>
      <c r="P88" s="987" t="s">
        <v>5963</v>
      </c>
      <c r="R88" s="987"/>
      <c r="S88" s="987"/>
    </row>
    <row r="89" spans="2:19" ht="15.6">
      <c r="B89" s="951">
        <v>82</v>
      </c>
      <c r="C89" s="950" t="s">
        <v>3520</v>
      </c>
      <c r="D89" s="951">
        <v>247</v>
      </c>
      <c r="E89" s="948" t="s">
        <v>3806</v>
      </c>
      <c r="F89" s="949">
        <v>45055</v>
      </c>
      <c r="G89" s="948" t="s">
        <v>3807</v>
      </c>
      <c r="H89" s="948" t="s">
        <v>501</v>
      </c>
      <c r="I89" s="960">
        <v>265</v>
      </c>
      <c r="J89" s="987">
        <v>28.5</v>
      </c>
      <c r="K89" s="987">
        <v>5.7</v>
      </c>
      <c r="L89" s="987">
        <v>34.200000000000003</v>
      </c>
      <c r="M89" s="1011" t="s">
        <v>3567</v>
      </c>
      <c r="N89" s="987"/>
      <c r="O89" s="987"/>
      <c r="P89" s="987" t="s">
        <v>5963</v>
      </c>
      <c r="R89" s="987"/>
      <c r="S89" s="987"/>
    </row>
    <row r="90" spans="2:19" ht="15.6">
      <c r="B90" s="951">
        <v>83</v>
      </c>
      <c r="C90" s="950" t="s">
        <v>3520</v>
      </c>
      <c r="D90" s="951">
        <v>273</v>
      </c>
      <c r="E90" s="948" t="s">
        <v>3858</v>
      </c>
      <c r="F90" s="949">
        <v>45064</v>
      </c>
      <c r="G90" s="948" t="s">
        <v>3859</v>
      </c>
      <c r="H90" s="948" t="s">
        <v>501</v>
      </c>
      <c r="I90" s="960">
        <v>265</v>
      </c>
      <c r="J90" s="987">
        <v>28.5</v>
      </c>
      <c r="K90" s="987">
        <v>5.7</v>
      </c>
      <c r="L90" s="987">
        <v>34.200000000000003</v>
      </c>
      <c r="M90" s="1011" t="s">
        <v>3567</v>
      </c>
      <c r="N90" s="987"/>
      <c r="O90" s="987"/>
      <c r="P90" s="987" t="s">
        <v>5963</v>
      </c>
      <c r="R90" s="987"/>
      <c r="S90" s="987"/>
    </row>
    <row r="91" spans="2:19" ht="15.6">
      <c r="B91" s="951">
        <v>84</v>
      </c>
      <c r="C91" s="950" t="s">
        <v>3520</v>
      </c>
      <c r="D91" s="951">
        <v>280</v>
      </c>
      <c r="E91" s="948" t="s">
        <v>3872</v>
      </c>
      <c r="F91" s="949">
        <v>45069</v>
      </c>
      <c r="G91" s="948" t="s">
        <v>3873</v>
      </c>
      <c r="H91" s="948" t="s">
        <v>501</v>
      </c>
      <c r="I91" s="960">
        <v>265</v>
      </c>
      <c r="J91" s="987">
        <v>28.5</v>
      </c>
      <c r="K91" s="987">
        <v>5.7</v>
      </c>
      <c r="L91" s="987">
        <v>34.200000000000003</v>
      </c>
      <c r="M91" s="1011" t="s">
        <v>3567</v>
      </c>
      <c r="N91" s="987"/>
      <c r="O91" s="987"/>
      <c r="P91" s="987" t="s">
        <v>5963</v>
      </c>
      <c r="R91" s="987"/>
      <c r="S91" s="987"/>
    </row>
    <row r="92" spans="2:19" ht="15.6">
      <c r="B92" s="951">
        <v>85</v>
      </c>
      <c r="C92" s="950" t="s">
        <v>3520</v>
      </c>
      <c r="D92" s="951">
        <v>256</v>
      </c>
      <c r="E92" s="948" t="s">
        <v>3824</v>
      </c>
      <c r="F92" s="949">
        <v>45071</v>
      </c>
      <c r="G92" s="948" t="s">
        <v>3825</v>
      </c>
      <c r="H92" s="948" t="s">
        <v>501</v>
      </c>
      <c r="I92" s="960">
        <v>265</v>
      </c>
      <c r="J92" s="987">
        <v>28.5</v>
      </c>
      <c r="K92" s="987">
        <v>5.7</v>
      </c>
      <c r="L92" s="987">
        <v>34.200000000000003</v>
      </c>
      <c r="M92" s="1011" t="s">
        <v>3567</v>
      </c>
      <c r="N92" s="987"/>
      <c r="O92" s="987"/>
      <c r="P92" s="987" t="s">
        <v>5963</v>
      </c>
      <c r="R92" s="987"/>
      <c r="S92" s="987"/>
    </row>
    <row r="93" spans="2:19" ht="15.6">
      <c r="B93" s="951">
        <v>86</v>
      </c>
      <c r="C93" s="950" t="s">
        <v>3520</v>
      </c>
      <c r="D93" s="951">
        <v>274</v>
      </c>
      <c r="E93" s="948" t="s">
        <v>3860</v>
      </c>
      <c r="F93" s="949">
        <v>45076</v>
      </c>
      <c r="G93" s="948" t="s">
        <v>3861</v>
      </c>
      <c r="H93" s="948" t="s">
        <v>501</v>
      </c>
      <c r="I93" s="960">
        <v>265</v>
      </c>
      <c r="J93" s="987">
        <v>28.5</v>
      </c>
      <c r="K93" s="987">
        <v>5.7</v>
      </c>
      <c r="L93" s="987">
        <v>34.200000000000003</v>
      </c>
      <c r="M93" s="1011" t="s">
        <v>3567</v>
      </c>
      <c r="N93" s="987"/>
      <c r="O93" s="987"/>
      <c r="P93" s="987" t="s">
        <v>5963</v>
      </c>
      <c r="R93" s="987"/>
      <c r="S93" s="987"/>
    </row>
    <row r="94" spans="2:19" ht="15.6">
      <c r="B94" s="951">
        <v>87</v>
      </c>
      <c r="C94" s="950" t="s">
        <v>3520</v>
      </c>
      <c r="D94" s="951">
        <v>260</v>
      </c>
      <c r="E94" s="948" t="s">
        <v>3832</v>
      </c>
      <c r="F94" s="949">
        <v>45076</v>
      </c>
      <c r="G94" s="948" t="s">
        <v>3833</v>
      </c>
      <c r="H94" s="948" t="s">
        <v>501</v>
      </c>
      <c r="I94" s="960">
        <v>265</v>
      </c>
      <c r="J94" s="987">
        <v>28.5</v>
      </c>
      <c r="K94" s="987">
        <v>5.7</v>
      </c>
      <c r="L94" s="987">
        <v>34.200000000000003</v>
      </c>
      <c r="M94" s="1011" t="s">
        <v>3567</v>
      </c>
      <c r="N94" s="987"/>
      <c r="O94" s="987"/>
      <c r="P94" s="987" t="s">
        <v>5963</v>
      </c>
      <c r="R94" s="987"/>
      <c r="S94" s="987"/>
    </row>
    <row r="95" spans="2:19" ht="15.6">
      <c r="B95" s="951">
        <v>88</v>
      </c>
      <c r="C95" s="950" t="s">
        <v>3520</v>
      </c>
      <c r="D95" s="951">
        <v>271</v>
      </c>
      <c r="E95" s="948" t="s">
        <v>3854</v>
      </c>
      <c r="F95" s="949">
        <v>45077</v>
      </c>
      <c r="G95" s="948" t="s">
        <v>3855</v>
      </c>
      <c r="H95" s="948" t="s">
        <v>501</v>
      </c>
      <c r="I95" s="960">
        <v>265</v>
      </c>
      <c r="J95" s="987">
        <v>28.5</v>
      </c>
      <c r="K95" s="987">
        <v>5.7</v>
      </c>
      <c r="L95" s="987">
        <v>34.200000000000003</v>
      </c>
      <c r="M95" s="1011" t="s">
        <v>3567</v>
      </c>
      <c r="N95" s="987"/>
      <c r="O95" s="987"/>
      <c r="P95" s="987" t="s">
        <v>5963</v>
      </c>
      <c r="R95" s="987"/>
      <c r="S95" s="987"/>
    </row>
    <row r="96" spans="2:19" ht="15.6">
      <c r="B96" s="951">
        <v>89</v>
      </c>
      <c r="C96" s="950" t="s">
        <v>3518</v>
      </c>
      <c r="D96" s="951">
        <v>131</v>
      </c>
      <c r="E96" s="948" t="s">
        <v>4435</v>
      </c>
      <c r="F96" s="949">
        <v>44945</v>
      </c>
      <c r="G96" s="948" t="s">
        <v>4433</v>
      </c>
      <c r="H96" s="948" t="s">
        <v>473</v>
      </c>
      <c r="I96" s="960">
        <v>54</v>
      </c>
      <c r="J96" s="987">
        <v>15.49</v>
      </c>
      <c r="K96" s="987">
        <v>3.1</v>
      </c>
      <c r="L96" s="987">
        <v>18.59</v>
      </c>
      <c r="M96" s="987" t="s">
        <v>3567</v>
      </c>
      <c r="N96" s="987"/>
      <c r="O96" s="987"/>
      <c r="P96" s="987" t="s">
        <v>2748</v>
      </c>
      <c r="R96" s="987"/>
      <c r="S96" s="987"/>
    </row>
    <row r="97" spans="2:19" ht="15.6">
      <c r="B97" s="951">
        <v>90</v>
      </c>
      <c r="C97" s="950" t="s">
        <v>3518</v>
      </c>
      <c r="D97" s="951">
        <v>130</v>
      </c>
      <c r="E97" s="948" t="s">
        <v>4434</v>
      </c>
      <c r="F97" s="949">
        <v>44945</v>
      </c>
      <c r="G97" s="948" t="s">
        <v>4433</v>
      </c>
      <c r="H97" s="948" t="s">
        <v>473</v>
      </c>
      <c r="I97" s="960">
        <v>54</v>
      </c>
      <c r="J97" s="987">
        <v>20.830000000000002</v>
      </c>
      <c r="K97" s="987">
        <v>4.16</v>
      </c>
      <c r="L97" s="987">
        <v>24.990000000000002</v>
      </c>
      <c r="M97" s="987" t="s">
        <v>3567</v>
      </c>
      <c r="N97" s="987"/>
      <c r="O97" s="987"/>
      <c r="P97" s="987" t="s">
        <v>2748</v>
      </c>
      <c r="R97" s="987"/>
      <c r="S97" s="987"/>
    </row>
    <row r="98" spans="2:19" ht="15.6">
      <c r="B98" s="951">
        <v>91</v>
      </c>
      <c r="C98" s="950" t="s">
        <v>3518</v>
      </c>
      <c r="D98" s="951">
        <v>128</v>
      </c>
      <c r="E98" s="948" t="s">
        <v>4430</v>
      </c>
      <c r="F98" s="949">
        <v>44945</v>
      </c>
      <c r="G98" s="948" t="s">
        <v>4429</v>
      </c>
      <c r="H98" s="948" t="s">
        <v>473</v>
      </c>
      <c r="I98" s="960">
        <v>54</v>
      </c>
      <c r="J98" s="987">
        <v>32.450000000000003</v>
      </c>
      <c r="K98" s="987">
        <v>6.49</v>
      </c>
      <c r="L98" s="987">
        <v>38.940000000000005</v>
      </c>
      <c r="M98" s="987" t="s">
        <v>4431</v>
      </c>
      <c r="N98" s="987"/>
      <c r="O98" s="987"/>
      <c r="P98" s="987" t="s">
        <v>2748</v>
      </c>
      <c r="R98" s="987"/>
      <c r="S98" s="987"/>
    </row>
    <row r="99" spans="2:19" ht="15.6">
      <c r="B99" s="951">
        <v>92</v>
      </c>
      <c r="C99" s="950" t="s">
        <v>3518</v>
      </c>
      <c r="D99" s="951">
        <v>129</v>
      </c>
      <c r="E99" s="948" t="s">
        <v>4432</v>
      </c>
      <c r="F99" s="949">
        <v>44945</v>
      </c>
      <c r="G99" s="948" t="s">
        <v>4433</v>
      </c>
      <c r="H99" s="948" t="s">
        <v>473</v>
      </c>
      <c r="I99" s="960">
        <v>54</v>
      </c>
      <c r="J99" s="987">
        <v>33.130000000000003</v>
      </c>
      <c r="K99" s="987">
        <v>6.62</v>
      </c>
      <c r="L99" s="987">
        <v>39.75</v>
      </c>
      <c r="M99" s="987" t="s">
        <v>3567</v>
      </c>
      <c r="N99" s="987"/>
      <c r="O99" s="987"/>
      <c r="P99" s="987" t="s">
        <v>2748</v>
      </c>
      <c r="R99" s="987"/>
      <c r="S99" s="987"/>
    </row>
    <row r="100" spans="2:19" ht="15.6">
      <c r="B100" s="951">
        <v>93</v>
      </c>
      <c r="C100" s="950" t="s">
        <v>3518</v>
      </c>
      <c r="D100" s="951">
        <v>67</v>
      </c>
      <c r="E100" s="948" t="s">
        <v>4407</v>
      </c>
      <c r="F100" s="949">
        <v>44945</v>
      </c>
      <c r="G100" s="948" t="s">
        <v>4408</v>
      </c>
      <c r="H100" s="948" t="s">
        <v>473</v>
      </c>
      <c r="I100" s="960">
        <v>54</v>
      </c>
      <c r="J100" s="987">
        <v>112.92</v>
      </c>
      <c r="K100" s="987">
        <v>22.580000000000002</v>
      </c>
      <c r="L100" s="987">
        <v>135.5</v>
      </c>
      <c r="M100" s="987" t="s">
        <v>2461</v>
      </c>
      <c r="N100" s="987"/>
      <c r="O100" s="987">
        <f>L100</f>
        <v>135.5</v>
      </c>
      <c r="P100" s="987" t="s">
        <v>2748</v>
      </c>
      <c r="R100" s="987">
        <f t="shared" ref="R100:S102" si="9">J100</f>
        <v>112.92</v>
      </c>
      <c r="S100" s="987">
        <f t="shared" si="9"/>
        <v>22.580000000000002</v>
      </c>
    </row>
    <row r="101" spans="2:19" ht="15.6">
      <c r="B101" s="951">
        <v>94</v>
      </c>
      <c r="C101" s="950" t="s">
        <v>3518</v>
      </c>
      <c r="D101" s="951">
        <v>127</v>
      </c>
      <c r="E101" s="948" t="s">
        <v>4428</v>
      </c>
      <c r="F101" s="949">
        <v>44945</v>
      </c>
      <c r="G101" s="948" t="s">
        <v>4429</v>
      </c>
      <c r="H101" s="948" t="s">
        <v>473</v>
      </c>
      <c r="I101" s="960">
        <v>54</v>
      </c>
      <c r="J101" s="987">
        <v>13.330000000000002</v>
      </c>
      <c r="K101" s="987">
        <v>2.66</v>
      </c>
      <c r="L101" s="987">
        <v>15.990000000000002</v>
      </c>
      <c r="M101" s="987" t="s">
        <v>2461</v>
      </c>
      <c r="N101" s="987"/>
      <c r="O101" s="987">
        <f>L101</f>
        <v>15.990000000000002</v>
      </c>
      <c r="P101" s="987" t="s">
        <v>5964</v>
      </c>
      <c r="R101" s="987">
        <f t="shared" si="9"/>
        <v>13.330000000000002</v>
      </c>
      <c r="S101" s="987">
        <f t="shared" si="9"/>
        <v>2.66</v>
      </c>
    </row>
    <row r="102" spans="2:19" ht="15.6">
      <c r="B102" s="951">
        <v>95</v>
      </c>
      <c r="C102" s="950" t="s">
        <v>3522</v>
      </c>
      <c r="D102" s="951">
        <v>809</v>
      </c>
      <c r="E102" s="948" t="s">
        <v>4559</v>
      </c>
      <c r="F102" s="949">
        <v>45126</v>
      </c>
      <c r="G102" s="948" t="s">
        <v>4587</v>
      </c>
      <c r="H102" s="948" t="s">
        <v>473</v>
      </c>
      <c r="I102" s="960">
        <v>54</v>
      </c>
      <c r="J102" s="987">
        <v>9.99</v>
      </c>
      <c r="K102" s="987">
        <v>0</v>
      </c>
      <c r="L102" s="987">
        <v>9.99</v>
      </c>
      <c r="M102" s="987" t="s">
        <v>2461</v>
      </c>
      <c r="N102" s="987"/>
      <c r="O102" s="987">
        <f>L102</f>
        <v>9.99</v>
      </c>
      <c r="P102" s="987" t="s">
        <v>2789</v>
      </c>
      <c r="R102" s="987">
        <f t="shared" si="9"/>
        <v>9.99</v>
      </c>
      <c r="S102" s="987">
        <f t="shared" si="9"/>
        <v>0</v>
      </c>
    </row>
    <row r="103" spans="2:19" ht="15.6">
      <c r="B103" s="951">
        <v>96</v>
      </c>
      <c r="C103" s="950" t="s">
        <v>3522</v>
      </c>
      <c r="D103" s="951">
        <v>612</v>
      </c>
      <c r="E103" s="948" t="s">
        <v>4559</v>
      </c>
      <c r="F103" s="949">
        <v>45125</v>
      </c>
      <c r="G103" s="948" t="s">
        <v>4560</v>
      </c>
      <c r="H103" s="948" t="s">
        <v>473</v>
      </c>
      <c r="I103" s="960">
        <v>54</v>
      </c>
      <c r="J103" s="987">
        <v>9.99</v>
      </c>
      <c r="K103" s="987">
        <v>0</v>
      </c>
      <c r="L103" s="987">
        <v>9.99</v>
      </c>
      <c r="M103" s="987" t="s">
        <v>3567</v>
      </c>
      <c r="N103" s="987"/>
      <c r="O103" s="987"/>
      <c r="P103" s="987" t="s">
        <v>2789</v>
      </c>
      <c r="R103" s="987"/>
      <c r="S103" s="987"/>
    </row>
    <row r="104" spans="2:19" ht="15.6">
      <c r="B104" s="951">
        <v>97</v>
      </c>
      <c r="C104" s="950" t="s">
        <v>3522</v>
      </c>
      <c r="D104" s="951">
        <v>503</v>
      </c>
      <c r="E104" s="948" t="s">
        <v>3788</v>
      </c>
      <c r="F104" s="949">
        <v>45078</v>
      </c>
      <c r="G104" s="948" t="s">
        <v>3893</v>
      </c>
      <c r="H104" s="948" t="s">
        <v>501</v>
      </c>
      <c r="I104" s="960">
        <v>265</v>
      </c>
      <c r="J104" s="987">
        <v>9.9499999999999993</v>
      </c>
      <c r="K104" s="987">
        <v>1.9899999999999998</v>
      </c>
      <c r="L104" s="987">
        <v>11.94</v>
      </c>
      <c r="M104" s="990" t="s">
        <v>2461</v>
      </c>
      <c r="N104" s="987"/>
      <c r="O104" s="987">
        <f>L104</f>
        <v>11.94</v>
      </c>
      <c r="P104" s="987" t="s">
        <v>2318</v>
      </c>
      <c r="R104" s="987">
        <f>J104</f>
        <v>9.9499999999999993</v>
      </c>
      <c r="S104" s="987">
        <f>K104</f>
        <v>1.9899999999999998</v>
      </c>
    </row>
    <row r="105" spans="2:19" ht="15.6">
      <c r="B105" s="951">
        <v>98</v>
      </c>
      <c r="C105" s="950" t="s">
        <v>3520</v>
      </c>
      <c r="D105" s="951">
        <v>238</v>
      </c>
      <c r="E105" s="948" t="s">
        <v>3788</v>
      </c>
      <c r="F105" s="949">
        <v>45064</v>
      </c>
      <c r="G105" s="948" t="s">
        <v>3789</v>
      </c>
      <c r="H105" s="948" t="s">
        <v>501</v>
      </c>
      <c r="I105" s="960">
        <v>265</v>
      </c>
      <c r="J105" s="987">
        <v>9.9499999999999993</v>
      </c>
      <c r="K105" s="987">
        <v>1.9899999999999998</v>
      </c>
      <c r="L105" s="987">
        <v>11.94</v>
      </c>
      <c r="M105" s="1011" t="s">
        <v>3567</v>
      </c>
      <c r="N105" s="987"/>
      <c r="O105" s="987"/>
      <c r="P105" s="987" t="s">
        <v>2318</v>
      </c>
      <c r="R105" s="987"/>
      <c r="S105" s="987"/>
    </row>
    <row r="106" spans="2:19" ht="15.6">
      <c r="B106" s="951">
        <v>99</v>
      </c>
      <c r="C106" s="950" t="s">
        <v>3518</v>
      </c>
      <c r="D106" s="951">
        <v>70</v>
      </c>
      <c r="E106" s="948" t="s">
        <v>4410</v>
      </c>
      <c r="F106" s="949">
        <v>44927</v>
      </c>
      <c r="G106" s="948" t="s">
        <v>4411</v>
      </c>
      <c r="H106" s="948" t="s">
        <v>473</v>
      </c>
      <c r="I106" s="960">
        <v>54</v>
      </c>
      <c r="J106" s="987">
        <v>13.9</v>
      </c>
      <c r="K106" s="987">
        <v>0</v>
      </c>
      <c r="L106" s="987">
        <v>13.9</v>
      </c>
      <c r="M106" s="987" t="s">
        <v>2461</v>
      </c>
      <c r="N106" s="987"/>
      <c r="O106" s="987">
        <f>L106</f>
        <v>13.9</v>
      </c>
      <c r="P106" s="987" t="s">
        <v>2322</v>
      </c>
      <c r="R106" s="987">
        <f>J106</f>
        <v>13.9</v>
      </c>
      <c r="S106" s="987">
        <f>K106</f>
        <v>0</v>
      </c>
    </row>
    <row r="107" spans="2:19" ht="15.6">
      <c r="B107" s="951">
        <v>100</v>
      </c>
      <c r="C107" s="950" t="s">
        <v>3518</v>
      </c>
      <c r="D107" s="951">
        <v>141</v>
      </c>
      <c r="E107" s="948" t="s">
        <v>4452</v>
      </c>
      <c r="F107" s="949">
        <v>44927</v>
      </c>
      <c r="G107" s="948" t="s">
        <v>4453</v>
      </c>
      <c r="H107" s="948" t="s">
        <v>473</v>
      </c>
      <c r="I107" s="960">
        <v>54</v>
      </c>
      <c r="J107" s="987">
        <v>11.58</v>
      </c>
      <c r="K107" s="987">
        <v>2.3199999999999998</v>
      </c>
      <c r="L107" s="987">
        <v>13.9</v>
      </c>
      <c r="M107" s="987" t="s">
        <v>3567</v>
      </c>
      <c r="N107" s="987"/>
      <c r="O107" s="987"/>
      <c r="P107" s="987" t="s">
        <v>2322</v>
      </c>
      <c r="R107" s="987"/>
      <c r="S107" s="987"/>
    </row>
    <row r="108" spans="2:19" ht="15.6">
      <c r="B108" s="951">
        <v>101</v>
      </c>
      <c r="C108" s="950" t="s">
        <v>3522</v>
      </c>
      <c r="D108" s="951">
        <v>608</v>
      </c>
      <c r="E108" s="948" t="s">
        <v>4551</v>
      </c>
      <c r="F108" s="949">
        <v>45111</v>
      </c>
      <c r="G108" s="948" t="s">
        <v>4552</v>
      </c>
      <c r="H108" s="948" t="s">
        <v>473</v>
      </c>
      <c r="I108" s="960">
        <v>54</v>
      </c>
      <c r="J108" s="987">
        <v>12.49</v>
      </c>
      <c r="K108" s="987">
        <v>2.5</v>
      </c>
      <c r="L108" s="987">
        <v>14.99</v>
      </c>
      <c r="M108" s="987" t="s">
        <v>2461</v>
      </c>
      <c r="N108" s="987"/>
      <c r="O108" s="987">
        <f>L108</f>
        <v>14.99</v>
      </c>
      <c r="P108" s="987" t="s">
        <v>3397</v>
      </c>
      <c r="R108" s="987">
        <f>J108</f>
        <v>12.49</v>
      </c>
      <c r="S108" s="987">
        <f>K108</f>
        <v>2.5</v>
      </c>
    </row>
    <row r="109" spans="2:19" ht="15.6">
      <c r="B109" s="951">
        <v>102</v>
      </c>
      <c r="C109" s="950" t="s">
        <v>3522</v>
      </c>
      <c r="D109" s="951">
        <v>803</v>
      </c>
      <c r="E109" s="948" t="s">
        <v>4551</v>
      </c>
      <c r="F109" s="949">
        <v>45111</v>
      </c>
      <c r="G109" s="948" t="s">
        <v>3540</v>
      </c>
      <c r="H109" s="948" t="s">
        <v>473</v>
      </c>
      <c r="I109" s="960">
        <v>54</v>
      </c>
      <c r="J109" s="987">
        <v>12.49</v>
      </c>
      <c r="K109" s="987">
        <v>2.5</v>
      </c>
      <c r="L109" s="987">
        <v>14.99</v>
      </c>
      <c r="M109" s="987" t="s">
        <v>3567</v>
      </c>
      <c r="N109" s="987"/>
      <c r="O109" s="987"/>
      <c r="P109" s="987" t="s">
        <v>3397</v>
      </c>
      <c r="R109" s="987"/>
      <c r="S109" s="987"/>
    </row>
    <row r="110" spans="2:19" ht="15.6">
      <c r="B110" s="951">
        <v>103</v>
      </c>
      <c r="C110" s="950" t="s">
        <v>3518</v>
      </c>
      <c r="D110" s="951">
        <v>8</v>
      </c>
      <c r="E110" s="948" t="s">
        <v>4297</v>
      </c>
      <c r="F110" s="949">
        <v>44945</v>
      </c>
      <c r="G110" s="948" t="s">
        <v>4298</v>
      </c>
      <c r="H110" s="948" t="s">
        <v>466</v>
      </c>
      <c r="I110" s="960">
        <v>54</v>
      </c>
      <c r="J110" s="987">
        <v>13.330000000000002</v>
      </c>
      <c r="K110" s="987">
        <v>2.66</v>
      </c>
      <c r="L110" s="987">
        <v>15.990000000000002</v>
      </c>
      <c r="M110" s="987" t="s">
        <v>4299</v>
      </c>
      <c r="N110" s="987"/>
      <c r="O110" s="987"/>
      <c r="P110" s="987" t="s">
        <v>3399</v>
      </c>
      <c r="R110" s="987"/>
      <c r="S110" s="987"/>
    </row>
    <row r="111" spans="2:19" ht="15.6">
      <c r="B111" s="951">
        <v>104</v>
      </c>
      <c r="C111" s="950" t="s">
        <v>3522</v>
      </c>
      <c r="D111" s="951">
        <v>606</v>
      </c>
      <c r="E111" s="948" t="s">
        <v>4473</v>
      </c>
      <c r="F111" s="949">
        <v>45078</v>
      </c>
      <c r="G111" s="948" t="s">
        <v>4548</v>
      </c>
      <c r="H111" s="948" t="s">
        <v>473</v>
      </c>
      <c r="I111" s="960">
        <v>54</v>
      </c>
      <c r="J111" s="987">
        <v>19.66</v>
      </c>
      <c r="K111" s="987">
        <v>0</v>
      </c>
      <c r="L111" s="987">
        <v>19.66</v>
      </c>
      <c r="M111" s="987" t="s">
        <v>2461</v>
      </c>
      <c r="N111" s="987"/>
      <c r="O111" s="987">
        <f>L111</f>
        <v>19.66</v>
      </c>
      <c r="P111" s="987" t="s">
        <v>3398</v>
      </c>
      <c r="R111" s="987">
        <f>J111</f>
        <v>19.66</v>
      </c>
      <c r="S111" s="987">
        <f>K111</f>
        <v>0</v>
      </c>
    </row>
    <row r="112" spans="2:19" ht="15.6">
      <c r="B112" s="951">
        <v>105</v>
      </c>
      <c r="C112" s="950" t="s">
        <v>3520</v>
      </c>
      <c r="D112" s="951">
        <v>202</v>
      </c>
      <c r="E112" s="948" t="s">
        <v>4473</v>
      </c>
      <c r="F112" s="949">
        <v>45076</v>
      </c>
      <c r="G112" s="948" t="s">
        <v>4474</v>
      </c>
      <c r="H112" s="948" t="s">
        <v>473</v>
      </c>
      <c r="I112" s="960">
        <v>54</v>
      </c>
      <c r="J112" s="987">
        <v>19.66</v>
      </c>
      <c r="K112" s="987">
        <v>0</v>
      </c>
      <c r="L112" s="987">
        <v>19.66</v>
      </c>
      <c r="M112" s="987" t="s">
        <v>3567</v>
      </c>
      <c r="N112" s="987"/>
      <c r="O112" s="987"/>
      <c r="P112" s="987" t="s">
        <v>3398</v>
      </c>
      <c r="R112" s="987"/>
      <c r="S112" s="987"/>
    </row>
    <row r="113" spans="2:19" ht="15.6">
      <c r="B113" s="951">
        <v>106</v>
      </c>
      <c r="C113" s="950" t="s">
        <v>3520</v>
      </c>
      <c r="D113" s="951">
        <v>196</v>
      </c>
      <c r="E113" s="948" t="s">
        <v>4841</v>
      </c>
      <c r="F113" s="949">
        <v>45027</v>
      </c>
      <c r="G113" s="948" t="s">
        <v>4842</v>
      </c>
      <c r="H113" s="948" t="s">
        <v>482</v>
      </c>
      <c r="I113" s="960">
        <v>54</v>
      </c>
      <c r="J113" s="987">
        <v>16.619999999999997</v>
      </c>
      <c r="K113" s="987">
        <v>3.3200000000000003</v>
      </c>
      <c r="L113" s="987">
        <v>19.939999999999998</v>
      </c>
      <c r="M113" s="987" t="s">
        <v>3567</v>
      </c>
      <c r="N113" s="987"/>
      <c r="O113" s="987"/>
      <c r="P113" s="987" t="s">
        <v>3396</v>
      </c>
      <c r="R113" s="987"/>
      <c r="S113" s="987"/>
    </row>
    <row r="114" spans="2:19" ht="15.6">
      <c r="B114" s="951">
        <v>107</v>
      </c>
      <c r="C114" s="950" t="s">
        <v>3520</v>
      </c>
      <c r="D114" s="951">
        <v>199</v>
      </c>
      <c r="E114" s="948" t="s">
        <v>4466</v>
      </c>
      <c r="F114" s="949">
        <v>45027</v>
      </c>
      <c r="G114" s="948" t="s">
        <v>4467</v>
      </c>
      <c r="H114" s="948" t="s">
        <v>473</v>
      </c>
      <c r="I114" s="960">
        <v>54</v>
      </c>
      <c r="J114" s="987">
        <v>19.940000000000001</v>
      </c>
      <c r="K114" s="987">
        <v>0</v>
      </c>
      <c r="L114" s="987">
        <v>19.940000000000001</v>
      </c>
      <c r="M114" s="987" t="s">
        <v>4468</v>
      </c>
      <c r="N114" s="987"/>
      <c r="O114" s="987">
        <f>L114</f>
        <v>19.940000000000001</v>
      </c>
      <c r="P114" s="987" t="s">
        <v>3396</v>
      </c>
      <c r="R114" s="987">
        <f>J114</f>
        <v>19.940000000000001</v>
      </c>
      <c r="S114" s="987">
        <f>K114</f>
        <v>0</v>
      </c>
    </row>
    <row r="115" spans="2:19" ht="15.6">
      <c r="B115" s="951">
        <v>108</v>
      </c>
      <c r="C115" s="950" t="s">
        <v>3521</v>
      </c>
      <c r="D115" s="951">
        <v>1266</v>
      </c>
      <c r="E115" s="948" t="s">
        <v>3625</v>
      </c>
      <c r="F115" s="949">
        <v>45257</v>
      </c>
      <c r="G115" s="948" t="s">
        <v>3540</v>
      </c>
      <c r="H115" s="948" t="s">
        <v>464</v>
      </c>
      <c r="I115" s="960">
        <v>54</v>
      </c>
      <c r="J115" s="987">
        <v>16.66</v>
      </c>
      <c r="K115" s="987">
        <v>3.3299999999999996</v>
      </c>
      <c r="L115" s="987">
        <v>19.989999999999998</v>
      </c>
      <c r="M115" s="987" t="s">
        <v>3626</v>
      </c>
      <c r="N115" s="987"/>
      <c r="O115" s="987">
        <f>L115</f>
        <v>19.989999999999998</v>
      </c>
      <c r="P115" s="987" t="s">
        <v>3395</v>
      </c>
      <c r="R115" s="987">
        <f>J115</f>
        <v>16.66</v>
      </c>
      <c r="S115" s="987">
        <f>K115</f>
        <v>3.3299999999999996</v>
      </c>
    </row>
    <row r="116" spans="2:19" ht="15.6">
      <c r="B116" s="951">
        <v>109</v>
      </c>
      <c r="C116" s="950" t="s">
        <v>3521</v>
      </c>
      <c r="D116" s="951">
        <v>1268</v>
      </c>
      <c r="E116" s="948" t="s">
        <v>3628</v>
      </c>
      <c r="F116" s="949">
        <v>45257</v>
      </c>
      <c r="G116" s="948" t="s">
        <v>3540</v>
      </c>
      <c r="H116" s="948" t="s">
        <v>464</v>
      </c>
      <c r="I116" s="960">
        <v>54</v>
      </c>
      <c r="J116" s="987">
        <v>17.66</v>
      </c>
      <c r="K116" s="987">
        <v>3.53</v>
      </c>
      <c r="L116" s="987">
        <v>21.19</v>
      </c>
      <c r="M116" s="987" t="s">
        <v>3567</v>
      </c>
      <c r="N116" s="987"/>
      <c r="O116" s="987"/>
      <c r="P116" s="987" t="s">
        <v>3395</v>
      </c>
      <c r="R116" s="987"/>
      <c r="S116" s="987"/>
    </row>
    <row r="117" spans="2:19" ht="15.6">
      <c r="B117" s="951">
        <v>110</v>
      </c>
      <c r="C117" s="950" t="s">
        <v>3521</v>
      </c>
      <c r="D117" s="951">
        <v>1021</v>
      </c>
      <c r="E117" s="948" t="s">
        <v>4684</v>
      </c>
      <c r="F117" s="949">
        <v>45251</v>
      </c>
      <c r="G117" s="948" t="s">
        <v>4685</v>
      </c>
      <c r="H117" s="948" t="s">
        <v>473</v>
      </c>
      <c r="I117" s="960">
        <v>54</v>
      </c>
      <c r="J117" s="987">
        <v>16.669999999999998</v>
      </c>
      <c r="K117" s="987">
        <v>3.3299999999999996</v>
      </c>
      <c r="L117" s="987">
        <v>19.999999999999996</v>
      </c>
      <c r="M117" s="987" t="s">
        <v>2461</v>
      </c>
      <c r="N117" s="987"/>
      <c r="O117" s="987">
        <f>L117</f>
        <v>19.999999999999996</v>
      </c>
      <c r="P117" s="987" t="s">
        <v>3403</v>
      </c>
      <c r="R117" s="987">
        <f>J117</f>
        <v>16.669999999999998</v>
      </c>
      <c r="S117" s="987">
        <f>K117</f>
        <v>3.3299999999999996</v>
      </c>
    </row>
    <row r="118" spans="2:19" ht="15.6">
      <c r="B118" s="951">
        <v>111</v>
      </c>
      <c r="C118" s="950" t="s">
        <v>3521</v>
      </c>
      <c r="D118" s="951">
        <v>1217</v>
      </c>
      <c r="E118" s="948" t="s">
        <v>4300</v>
      </c>
      <c r="F118" s="949">
        <v>45251</v>
      </c>
      <c r="G118" s="948" t="s">
        <v>4301</v>
      </c>
      <c r="H118" s="948" t="s">
        <v>467</v>
      </c>
      <c r="I118" s="960">
        <v>54</v>
      </c>
      <c r="J118" s="987">
        <v>16.669999999999998</v>
      </c>
      <c r="K118" s="987">
        <v>3.3299999999999996</v>
      </c>
      <c r="L118" s="987">
        <v>19.999999999999996</v>
      </c>
      <c r="M118" s="987" t="s">
        <v>4296</v>
      </c>
      <c r="N118" s="987"/>
      <c r="O118" s="987"/>
      <c r="P118" s="987" t="s">
        <v>3403</v>
      </c>
      <c r="R118" s="987"/>
      <c r="S118" s="987"/>
    </row>
    <row r="119" spans="2:19" ht="15.6">
      <c r="B119" s="951">
        <v>112</v>
      </c>
      <c r="C119" s="950" t="s">
        <v>3522</v>
      </c>
      <c r="D119" s="951">
        <v>794</v>
      </c>
      <c r="E119" s="948" t="s">
        <v>4569</v>
      </c>
      <c r="F119" s="949">
        <v>45118</v>
      </c>
      <c r="G119" s="948" t="s">
        <v>4572</v>
      </c>
      <c r="H119" s="948" t="s">
        <v>473</v>
      </c>
      <c r="I119" s="960">
        <v>54</v>
      </c>
      <c r="J119" s="987">
        <v>25</v>
      </c>
      <c r="K119" s="987">
        <v>0</v>
      </c>
      <c r="L119" s="987">
        <v>25</v>
      </c>
      <c r="M119" s="987" t="s">
        <v>2461</v>
      </c>
      <c r="N119" s="987"/>
      <c r="O119" s="987">
        <f>L119</f>
        <v>25</v>
      </c>
      <c r="P119" s="987" t="s">
        <v>2316</v>
      </c>
      <c r="R119" s="987">
        <f>J119</f>
        <v>25</v>
      </c>
      <c r="S119" s="987">
        <f>K119</f>
        <v>0</v>
      </c>
    </row>
    <row r="120" spans="2:19" ht="15.6">
      <c r="B120" s="951">
        <v>113</v>
      </c>
      <c r="C120" s="950" t="s">
        <v>3522</v>
      </c>
      <c r="D120" s="951">
        <v>617</v>
      </c>
      <c r="E120" s="948" t="s">
        <v>4569</v>
      </c>
      <c r="F120" s="949">
        <v>45118</v>
      </c>
      <c r="G120" s="948" t="s">
        <v>4570</v>
      </c>
      <c r="H120" s="948" t="s">
        <v>473</v>
      </c>
      <c r="I120" s="960">
        <v>54</v>
      </c>
      <c r="J120" s="987">
        <v>25</v>
      </c>
      <c r="K120" s="987">
        <v>0</v>
      </c>
      <c r="L120" s="987">
        <v>25</v>
      </c>
      <c r="M120" s="987" t="s">
        <v>3567</v>
      </c>
      <c r="N120" s="987"/>
      <c r="O120" s="987"/>
      <c r="P120" s="987" t="s">
        <v>2316</v>
      </c>
      <c r="R120" s="987"/>
      <c r="S120" s="987"/>
    </row>
    <row r="121" spans="2:19" ht="15.6">
      <c r="B121" s="951">
        <v>114</v>
      </c>
      <c r="C121" s="950" t="s">
        <v>3518</v>
      </c>
      <c r="D121" s="951">
        <v>144</v>
      </c>
      <c r="E121" s="948" t="s">
        <v>4456</v>
      </c>
      <c r="F121" s="949">
        <v>44927</v>
      </c>
      <c r="G121" s="948" t="s">
        <v>4457</v>
      </c>
      <c r="H121" s="948" t="s">
        <v>473</v>
      </c>
      <c r="I121" s="960">
        <v>54</v>
      </c>
      <c r="J121" s="987">
        <v>33.29</v>
      </c>
      <c r="K121" s="987">
        <v>6.6599999999999993</v>
      </c>
      <c r="L121" s="987">
        <v>39.949999999999996</v>
      </c>
      <c r="M121" s="987" t="s">
        <v>3567</v>
      </c>
      <c r="N121" s="987"/>
      <c r="O121" s="987"/>
      <c r="P121" s="987" t="s">
        <v>3412</v>
      </c>
      <c r="R121" s="987"/>
      <c r="S121" s="987"/>
    </row>
    <row r="122" spans="2:19" ht="15.6">
      <c r="B122" s="951">
        <v>115</v>
      </c>
      <c r="C122" s="950" t="s">
        <v>3518</v>
      </c>
      <c r="D122" s="951">
        <v>71</v>
      </c>
      <c r="E122" s="948" t="s">
        <v>4412</v>
      </c>
      <c r="F122" s="949">
        <v>44927</v>
      </c>
      <c r="G122" s="948" t="s">
        <v>4413</v>
      </c>
      <c r="H122" s="948" t="s">
        <v>473</v>
      </c>
      <c r="I122" s="960">
        <v>54</v>
      </c>
      <c r="J122" s="987">
        <v>39.950000000000003</v>
      </c>
      <c r="K122" s="987">
        <v>0</v>
      </c>
      <c r="L122" s="987">
        <v>39.950000000000003</v>
      </c>
      <c r="M122" s="987" t="s">
        <v>2461</v>
      </c>
      <c r="N122" s="987"/>
      <c r="O122" s="987">
        <f>L122</f>
        <v>39.950000000000003</v>
      </c>
      <c r="P122" s="987" t="s">
        <v>3412</v>
      </c>
      <c r="R122" s="987">
        <f>J122</f>
        <v>39.950000000000003</v>
      </c>
      <c r="S122" s="987">
        <f>K122</f>
        <v>0</v>
      </c>
    </row>
    <row r="123" spans="2:19" ht="15.6">
      <c r="B123" s="951">
        <v>116</v>
      </c>
      <c r="C123" s="950" t="s">
        <v>3521</v>
      </c>
      <c r="D123" s="951">
        <v>1314</v>
      </c>
      <c r="E123" s="948" t="s">
        <v>5031</v>
      </c>
      <c r="F123" s="949">
        <v>45218</v>
      </c>
      <c r="G123" s="948" t="s">
        <v>3540</v>
      </c>
      <c r="H123" s="948" t="s">
        <v>486</v>
      </c>
      <c r="I123" s="960">
        <v>266</v>
      </c>
      <c r="J123" s="987">
        <v>37.93</v>
      </c>
      <c r="K123" s="987">
        <v>0</v>
      </c>
      <c r="L123" s="987">
        <v>37.93</v>
      </c>
      <c r="M123" s="987" t="s">
        <v>2461</v>
      </c>
      <c r="N123" s="987"/>
      <c r="O123" s="987">
        <f>L123</f>
        <v>37.93</v>
      </c>
      <c r="P123" s="987" t="s">
        <v>3410</v>
      </c>
      <c r="R123" s="987">
        <f>J123</f>
        <v>37.93</v>
      </c>
      <c r="S123" s="987">
        <f>K123</f>
        <v>0</v>
      </c>
    </row>
    <row r="124" spans="2:19" ht="15.6">
      <c r="B124" s="951">
        <v>117</v>
      </c>
      <c r="C124" s="950" t="s">
        <v>3521</v>
      </c>
      <c r="D124" s="951">
        <v>1315</v>
      </c>
      <c r="E124" s="948" t="s">
        <v>5033</v>
      </c>
      <c r="F124" s="949">
        <v>45217</v>
      </c>
      <c r="G124" s="948" t="s">
        <v>3540</v>
      </c>
      <c r="H124" s="948" t="s">
        <v>486</v>
      </c>
      <c r="I124" s="960">
        <v>266</v>
      </c>
      <c r="J124" s="987">
        <v>31.610000000000003</v>
      </c>
      <c r="K124" s="987">
        <v>6.32</v>
      </c>
      <c r="L124" s="987">
        <v>37.930000000000007</v>
      </c>
      <c r="M124" s="987" t="s">
        <v>5034</v>
      </c>
      <c r="N124" s="987"/>
      <c r="O124" s="987"/>
      <c r="P124" s="987" t="s">
        <v>3410</v>
      </c>
      <c r="R124" s="987"/>
      <c r="S124" s="987"/>
    </row>
    <row r="125" spans="2:19" ht="15.6">
      <c r="B125" s="951">
        <v>118</v>
      </c>
      <c r="C125" s="950" t="s">
        <v>3518</v>
      </c>
      <c r="D125" s="951">
        <v>15</v>
      </c>
      <c r="E125" s="948" t="s">
        <v>4811</v>
      </c>
      <c r="F125" s="949">
        <v>44980</v>
      </c>
      <c r="G125" s="948" t="s">
        <v>4812</v>
      </c>
      <c r="H125" s="948" t="s">
        <v>480</v>
      </c>
      <c r="I125" s="960">
        <v>54</v>
      </c>
      <c r="J125" s="987">
        <v>29.919999999999998</v>
      </c>
      <c r="K125" s="987">
        <v>5.9799999999999995</v>
      </c>
      <c r="L125" s="987">
        <v>35.9</v>
      </c>
      <c r="M125" s="987" t="s">
        <v>4468</v>
      </c>
      <c r="N125" s="987"/>
      <c r="O125" s="987">
        <f>L125</f>
        <v>35.9</v>
      </c>
      <c r="P125" s="987" t="s">
        <v>3407</v>
      </c>
      <c r="R125" s="987">
        <f>J125</f>
        <v>29.919999999999998</v>
      </c>
      <c r="S125" s="987">
        <f>K125</f>
        <v>5.9799999999999995</v>
      </c>
    </row>
    <row r="126" spans="2:19" ht="15.6">
      <c r="B126" s="951">
        <v>119</v>
      </c>
      <c r="C126" s="950" t="s">
        <v>3518</v>
      </c>
      <c r="D126" s="951">
        <v>96</v>
      </c>
      <c r="E126" s="948" t="s">
        <v>4418</v>
      </c>
      <c r="F126" s="949">
        <v>44981</v>
      </c>
      <c r="G126" s="948" t="s">
        <v>4419</v>
      </c>
      <c r="H126" s="948" t="s">
        <v>473</v>
      </c>
      <c r="I126" s="960">
        <v>54</v>
      </c>
      <c r="J126" s="987">
        <v>29.919999999999998</v>
      </c>
      <c r="K126" s="987">
        <v>5.9799999999999995</v>
      </c>
      <c r="L126" s="987">
        <v>35.9</v>
      </c>
      <c r="M126" s="987" t="s">
        <v>3567</v>
      </c>
      <c r="N126" s="987"/>
      <c r="O126" s="987"/>
      <c r="P126" s="987" t="s">
        <v>3407</v>
      </c>
      <c r="R126" s="987"/>
      <c r="S126" s="987"/>
    </row>
    <row r="127" spans="2:19" ht="15.6">
      <c r="B127" s="951">
        <v>120</v>
      </c>
      <c r="C127" s="950" t="s">
        <v>3522</v>
      </c>
      <c r="D127" s="951">
        <v>615</v>
      </c>
      <c r="E127" s="948" t="s">
        <v>4565</v>
      </c>
      <c r="F127" s="949">
        <v>45078</v>
      </c>
      <c r="G127" s="948" t="s">
        <v>4566</v>
      </c>
      <c r="H127" s="948" t="s">
        <v>473</v>
      </c>
      <c r="I127" s="960">
        <v>54</v>
      </c>
      <c r="J127" s="987">
        <v>35.489999999999995</v>
      </c>
      <c r="K127" s="987">
        <v>0</v>
      </c>
      <c r="L127" s="987">
        <v>35.489999999999995</v>
      </c>
      <c r="M127" s="990" t="s">
        <v>2461</v>
      </c>
      <c r="N127" s="987"/>
      <c r="O127" s="987">
        <f>L127</f>
        <v>35.489999999999995</v>
      </c>
      <c r="P127" s="987" t="s">
        <v>2324</v>
      </c>
      <c r="R127" s="987">
        <f>J127</f>
        <v>35.489999999999995</v>
      </c>
      <c r="S127" s="987">
        <f>K127</f>
        <v>0</v>
      </c>
    </row>
    <row r="128" spans="2:19" ht="15.6">
      <c r="B128" s="951">
        <v>121</v>
      </c>
      <c r="C128" s="950" t="s">
        <v>3520</v>
      </c>
      <c r="D128" s="951">
        <v>206</v>
      </c>
      <c r="E128" s="948" t="s">
        <v>4482</v>
      </c>
      <c r="F128" s="949">
        <v>45066</v>
      </c>
      <c r="G128" s="948" t="s">
        <v>4483</v>
      </c>
      <c r="H128" s="948" t="s">
        <v>473</v>
      </c>
      <c r="I128" s="960">
        <v>54</v>
      </c>
      <c r="J128" s="987">
        <v>35.489999999999995</v>
      </c>
      <c r="K128" s="987">
        <v>0</v>
      </c>
      <c r="L128" s="987">
        <v>35.489999999999995</v>
      </c>
      <c r="M128" s="987" t="s">
        <v>3567</v>
      </c>
      <c r="N128" s="987"/>
      <c r="O128" s="987"/>
      <c r="P128" s="987" t="s">
        <v>2324</v>
      </c>
      <c r="R128" s="987"/>
      <c r="S128" s="987"/>
    </row>
    <row r="129" spans="2:19" ht="15.6">
      <c r="B129" s="951">
        <v>122</v>
      </c>
      <c r="C129" s="950" t="s">
        <v>3522</v>
      </c>
      <c r="D129" s="951">
        <v>599</v>
      </c>
      <c r="E129" s="948" t="s">
        <v>4471</v>
      </c>
      <c r="F129" s="949">
        <v>45078</v>
      </c>
      <c r="G129" s="948" t="s">
        <v>4535</v>
      </c>
      <c r="H129" s="948" t="s">
        <v>473</v>
      </c>
      <c r="I129" s="960">
        <v>54</v>
      </c>
      <c r="J129" s="987">
        <v>34.69</v>
      </c>
      <c r="K129" s="987">
        <v>0</v>
      </c>
      <c r="L129" s="987">
        <v>34.69</v>
      </c>
      <c r="M129" s="987" t="s">
        <v>2461</v>
      </c>
      <c r="N129" s="987"/>
      <c r="O129" s="987">
        <f>L129</f>
        <v>34.69</v>
      </c>
      <c r="P129" s="987" t="s">
        <v>3408</v>
      </c>
      <c r="R129" s="987">
        <f>J129</f>
        <v>34.69</v>
      </c>
      <c r="S129" s="987">
        <f>K129</f>
        <v>0</v>
      </c>
    </row>
    <row r="130" spans="2:19" ht="15.6">
      <c r="B130" s="951">
        <v>123</v>
      </c>
      <c r="C130" s="950" t="s">
        <v>3520</v>
      </c>
      <c r="D130" s="951">
        <v>201</v>
      </c>
      <c r="E130" s="948" t="s">
        <v>4471</v>
      </c>
      <c r="F130" s="949">
        <v>45066</v>
      </c>
      <c r="G130" s="948" t="s">
        <v>4472</v>
      </c>
      <c r="H130" s="948" t="s">
        <v>473</v>
      </c>
      <c r="I130" s="960">
        <v>54</v>
      </c>
      <c r="J130" s="987">
        <v>34.69</v>
      </c>
      <c r="K130" s="987">
        <v>0</v>
      </c>
      <c r="L130" s="987">
        <v>34.69</v>
      </c>
      <c r="M130" s="987" t="s">
        <v>3567</v>
      </c>
      <c r="N130" s="987"/>
      <c r="O130" s="987"/>
      <c r="P130" s="987" t="s">
        <v>3408</v>
      </c>
      <c r="R130" s="987"/>
      <c r="S130" s="987"/>
    </row>
    <row r="131" spans="2:19" ht="15.6">
      <c r="B131" s="951">
        <v>124</v>
      </c>
      <c r="C131" s="950" t="s">
        <v>3521</v>
      </c>
      <c r="D131" s="951">
        <v>1058</v>
      </c>
      <c r="E131" s="948" t="s">
        <v>4761</v>
      </c>
      <c r="F131" s="949">
        <v>45170</v>
      </c>
      <c r="G131" s="948" t="s">
        <v>4762</v>
      </c>
      <c r="H131" s="948" t="s">
        <v>473</v>
      </c>
      <c r="I131" s="960">
        <v>54</v>
      </c>
      <c r="J131" s="987">
        <v>65</v>
      </c>
      <c r="K131" s="987">
        <v>13</v>
      </c>
      <c r="L131" s="987">
        <v>78</v>
      </c>
      <c r="M131" s="987" t="s">
        <v>2461</v>
      </c>
      <c r="N131" s="987"/>
      <c r="O131" s="987">
        <f>L131</f>
        <v>78</v>
      </c>
      <c r="P131" s="987" t="s">
        <v>3404</v>
      </c>
      <c r="R131" s="987">
        <f>J131</f>
        <v>65</v>
      </c>
      <c r="S131" s="987">
        <f>K131</f>
        <v>13</v>
      </c>
    </row>
    <row r="132" spans="2:19" ht="15.6">
      <c r="B132" s="951">
        <v>125</v>
      </c>
      <c r="C132" s="950" t="s">
        <v>3522</v>
      </c>
      <c r="D132" s="951">
        <v>833</v>
      </c>
      <c r="E132" s="948" t="s">
        <v>4626</v>
      </c>
      <c r="F132" s="949">
        <v>45169</v>
      </c>
      <c r="G132" s="948" t="s">
        <v>4627</v>
      </c>
      <c r="H132" s="948" t="s">
        <v>473</v>
      </c>
      <c r="I132" s="960">
        <v>54</v>
      </c>
      <c r="J132" s="987">
        <v>78</v>
      </c>
      <c r="K132" s="987">
        <v>0</v>
      </c>
      <c r="L132" s="987">
        <v>78</v>
      </c>
      <c r="M132" s="987" t="s">
        <v>3567</v>
      </c>
      <c r="N132" s="987"/>
      <c r="O132" s="987"/>
      <c r="P132" s="987" t="s">
        <v>3404</v>
      </c>
      <c r="R132" s="987"/>
      <c r="S132" s="987"/>
    </row>
    <row r="133" spans="2:19" ht="15.6">
      <c r="B133" s="951">
        <v>126</v>
      </c>
      <c r="C133" s="950" t="s">
        <v>3521</v>
      </c>
      <c r="D133" s="951">
        <v>1072</v>
      </c>
      <c r="E133" s="948" t="s">
        <v>4799</v>
      </c>
      <c r="F133" s="949">
        <v>45203</v>
      </c>
      <c r="G133" s="948" t="s">
        <v>4800</v>
      </c>
      <c r="H133" s="948" t="s">
        <v>479</v>
      </c>
      <c r="I133" s="960">
        <v>54</v>
      </c>
      <c r="J133" s="987">
        <v>65.5</v>
      </c>
      <c r="K133" s="987">
        <v>13.1</v>
      </c>
      <c r="L133" s="987">
        <v>78.599999999999994</v>
      </c>
      <c r="M133" s="987" t="s">
        <v>4802</v>
      </c>
      <c r="N133" s="987"/>
      <c r="O133" s="987">
        <f>L133</f>
        <v>78.599999999999994</v>
      </c>
      <c r="P133" s="987" t="s">
        <v>3411</v>
      </c>
      <c r="R133" s="987">
        <f>J133</f>
        <v>65.5</v>
      </c>
      <c r="S133" s="987">
        <f>K133</f>
        <v>13.1</v>
      </c>
    </row>
    <row r="134" spans="2:19" ht="15.6">
      <c r="B134" s="951">
        <v>127</v>
      </c>
      <c r="C134" s="950" t="s">
        <v>3521</v>
      </c>
      <c r="D134" s="951">
        <v>1064</v>
      </c>
      <c r="E134" s="948" t="s">
        <v>4773</v>
      </c>
      <c r="F134" s="949">
        <v>45203</v>
      </c>
      <c r="G134" s="948" t="s">
        <v>4774</v>
      </c>
      <c r="H134" s="948" t="s">
        <v>473</v>
      </c>
      <c r="I134" s="960">
        <v>54</v>
      </c>
      <c r="J134" s="987">
        <v>65.5</v>
      </c>
      <c r="K134" s="987">
        <v>13.1</v>
      </c>
      <c r="L134" s="987">
        <v>78.599999999999994</v>
      </c>
      <c r="M134" s="987" t="s">
        <v>3567</v>
      </c>
      <c r="N134" s="987"/>
      <c r="O134" s="987"/>
      <c r="P134" s="987" t="s">
        <v>3411</v>
      </c>
      <c r="R134" s="987"/>
      <c r="S134" s="987"/>
    </row>
    <row r="135" spans="2:19" ht="15.6">
      <c r="B135" s="951">
        <v>128</v>
      </c>
      <c r="C135" s="950" t="s">
        <v>3518</v>
      </c>
      <c r="D135" s="951">
        <v>125</v>
      </c>
      <c r="E135" s="948" t="s">
        <v>4424</v>
      </c>
      <c r="F135" s="949">
        <v>44971</v>
      </c>
      <c r="G135" s="948" t="s">
        <v>4425</v>
      </c>
      <c r="H135" s="948" t="s">
        <v>473</v>
      </c>
      <c r="I135" s="960">
        <v>54</v>
      </c>
      <c r="J135" s="987">
        <v>73.33</v>
      </c>
      <c r="K135" s="987">
        <v>14.66</v>
      </c>
      <c r="L135" s="987">
        <v>87.99</v>
      </c>
      <c r="M135" s="987" t="s">
        <v>2461</v>
      </c>
      <c r="N135" s="987"/>
      <c r="O135" s="987">
        <f>L135</f>
        <v>87.99</v>
      </c>
      <c r="P135" s="987" t="s">
        <v>3409</v>
      </c>
      <c r="R135" s="987">
        <f>J135</f>
        <v>73.33</v>
      </c>
      <c r="S135" s="987">
        <f>K135</f>
        <v>14.66</v>
      </c>
    </row>
    <row r="136" spans="2:19" ht="15.6">
      <c r="B136" s="951">
        <v>129</v>
      </c>
      <c r="C136" s="950" t="s">
        <v>3518</v>
      </c>
      <c r="D136" s="951">
        <v>7</v>
      </c>
      <c r="E136" s="948" t="s">
        <v>4293</v>
      </c>
      <c r="F136" s="949">
        <v>44971</v>
      </c>
      <c r="G136" s="948" t="s">
        <v>4294</v>
      </c>
      <c r="H136" s="948" t="s">
        <v>466</v>
      </c>
      <c r="I136" s="960">
        <v>54</v>
      </c>
      <c r="J136" s="987">
        <v>73.33</v>
      </c>
      <c r="K136" s="987">
        <v>14.66</v>
      </c>
      <c r="L136" s="987">
        <v>87.99</v>
      </c>
      <c r="M136" s="987" t="s">
        <v>4296</v>
      </c>
      <c r="N136" s="987"/>
      <c r="O136" s="987"/>
      <c r="P136" s="987" t="s">
        <v>3409</v>
      </c>
      <c r="R136" s="987"/>
      <c r="S136" s="987"/>
    </row>
    <row r="137" spans="2:19" ht="15.6">
      <c r="B137" s="951">
        <v>130</v>
      </c>
      <c r="C137" s="950" t="s">
        <v>3522</v>
      </c>
      <c r="D137" s="951">
        <v>871</v>
      </c>
      <c r="E137" s="948" t="s">
        <v>4634</v>
      </c>
      <c r="F137" s="949">
        <v>45169</v>
      </c>
      <c r="G137" s="948" t="s">
        <v>4635</v>
      </c>
      <c r="H137" s="948" t="s">
        <v>473</v>
      </c>
      <c r="I137" s="960">
        <v>54</v>
      </c>
      <c r="J137" s="987">
        <v>90.99</v>
      </c>
      <c r="K137" s="987">
        <v>0</v>
      </c>
      <c r="L137" s="987">
        <v>90.99</v>
      </c>
      <c r="M137" s="987" t="s">
        <v>3567</v>
      </c>
      <c r="N137" s="987"/>
      <c r="O137" s="987"/>
      <c r="P137" s="987" t="s">
        <v>3405</v>
      </c>
      <c r="R137" s="987"/>
      <c r="S137" s="987"/>
    </row>
    <row r="138" spans="2:19" ht="15.6">
      <c r="B138" s="951">
        <v>131</v>
      </c>
      <c r="C138" s="950" t="s">
        <v>3521</v>
      </c>
      <c r="D138" s="951">
        <v>1020</v>
      </c>
      <c r="E138" s="948" t="s">
        <v>4681</v>
      </c>
      <c r="F138" s="949">
        <v>45170</v>
      </c>
      <c r="G138" s="948" t="s">
        <v>4682</v>
      </c>
      <c r="H138" s="948" t="s">
        <v>473</v>
      </c>
      <c r="I138" s="960">
        <v>54</v>
      </c>
      <c r="J138" s="987">
        <v>75.83</v>
      </c>
      <c r="K138" s="987">
        <v>15.169999999999998</v>
      </c>
      <c r="L138" s="987">
        <v>91</v>
      </c>
      <c r="M138" s="987" t="s">
        <v>4683</v>
      </c>
      <c r="N138" s="987"/>
      <c r="O138" s="987">
        <f>L138</f>
        <v>91</v>
      </c>
      <c r="P138" s="987" t="s">
        <v>3405</v>
      </c>
      <c r="R138" s="987">
        <f>J138</f>
        <v>75.83</v>
      </c>
      <c r="S138" s="987">
        <f>K138</f>
        <v>15.169999999999998</v>
      </c>
    </row>
    <row r="139" spans="2:19" ht="15.6">
      <c r="B139" s="951">
        <v>132</v>
      </c>
      <c r="C139" s="950" t="s">
        <v>3520</v>
      </c>
      <c r="D139" s="951">
        <v>454</v>
      </c>
      <c r="E139" s="948" t="s">
        <v>4936</v>
      </c>
      <c r="F139" s="949">
        <v>45011</v>
      </c>
      <c r="G139" s="948" t="s">
        <v>4872</v>
      </c>
      <c r="H139" s="948" t="s">
        <v>497</v>
      </c>
      <c r="I139" s="960">
        <v>261</v>
      </c>
      <c r="J139" s="987">
        <v>100</v>
      </c>
      <c r="K139" s="987">
        <v>0</v>
      </c>
      <c r="L139" s="987">
        <v>100</v>
      </c>
      <c r="M139" s="987" t="s">
        <v>2461</v>
      </c>
      <c r="N139" s="987"/>
      <c r="O139" s="987">
        <f>L139</f>
        <v>100</v>
      </c>
      <c r="P139" s="987" t="s">
        <v>3406</v>
      </c>
      <c r="R139" s="987">
        <f>J139</f>
        <v>100</v>
      </c>
      <c r="S139" s="987">
        <f>K139</f>
        <v>0</v>
      </c>
    </row>
    <row r="140" spans="2:19" ht="15.6">
      <c r="B140" s="951">
        <v>133</v>
      </c>
      <c r="C140" s="950" t="s">
        <v>3520</v>
      </c>
      <c r="D140" s="951">
        <v>448</v>
      </c>
      <c r="E140" s="948" t="s">
        <v>4933</v>
      </c>
      <c r="F140" s="949">
        <v>45011</v>
      </c>
      <c r="G140" s="948" t="s">
        <v>4804</v>
      </c>
      <c r="H140" s="948" t="s">
        <v>497</v>
      </c>
      <c r="I140" s="960">
        <v>261</v>
      </c>
      <c r="J140" s="987">
        <v>100</v>
      </c>
      <c r="K140" s="987">
        <v>0</v>
      </c>
      <c r="L140" s="987">
        <v>100</v>
      </c>
      <c r="M140" s="987" t="s">
        <v>4934</v>
      </c>
      <c r="N140" s="987"/>
      <c r="O140" s="987"/>
      <c r="P140" s="987" t="s">
        <v>3406</v>
      </c>
      <c r="R140" s="987"/>
      <c r="S140" s="987"/>
    </row>
    <row r="141" spans="2:19" ht="15.6">
      <c r="B141" s="951">
        <v>134</v>
      </c>
      <c r="C141" s="950" t="s">
        <v>3522</v>
      </c>
      <c r="D141" s="951">
        <v>872</v>
      </c>
      <c r="E141" s="948" t="s">
        <v>4636</v>
      </c>
      <c r="F141" s="949">
        <v>45169</v>
      </c>
      <c r="G141" s="948" t="s">
        <v>4637</v>
      </c>
      <c r="H141" s="948" t="s">
        <v>473</v>
      </c>
      <c r="I141" s="960">
        <v>54</v>
      </c>
      <c r="J141" s="987">
        <v>103.92999999999999</v>
      </c>
      <c r="K141" s="987">
        <v>0</v>
      </c>
      <c r="L141" s="987">
        <v>103.92999999999999</v>
      </c>
      <c r="M141" s="987" t="s">
        <v>2461</v>
      </c>
      <c r="N141" s="987"/>
      <c r="O141" s="987">
        <f>L141</f>
        <v>103.92999999999999</v>
      </c>
      <c r="P141" s="987" t="s">
        <v>3414</v>
      </c>
      <c r="R141" s="987">
        <f>J141</f>
        <v>103.92999999999999</v>
      </c>
      <c r="S141" s="987">
        <f>K141</f>
        <v>0</v>
      </c>
    </row>
    <row r="142" spans="2:19" ht="15.6">
      <c r="B142" s="951">
        <v>135</v>
      </c>
      <c r="C142" s="950" t="s">
        <v>3521</v>
      </c>
      <c r="D142" s="951">
        <v>1059</v>
      </c>
      <c r="E142" s="948" t="s">
        <v>4763</v>
      </c>
      <c r="F142" s="949">
        <v>45170</v>
      </c>
      <c r="G142" s="948" t="s">
        <v>4764</v>
      </c>
      <c r="H142" s="948" t="s">
        <v>473</v>
      </c>
      <c r="I142" s="960">
        <v>54</v>
      </c>
      <c r="J142" s="987">
        <v>86.61</v>
      </c>
      <c r="K142" s="987">
        <v>17.32</v>
      </c>
      <c r="L142" s="987">
        <v>103.93</v>
      </c>
      <c r="M142" s="987" t="s">
        <v>3567</v>
      </c>
      <c r="N142" s="987"/>
      <c r="O142" s="987"/>
      <c r="P142" s="987" t="s">
        <v>3414</v>
      </c>
      <c r="R142" s="987"/>
      <c r="S142" s="987"/>
    </row>
    <row r="143" spans="2:19" ht="15.6">
      <c r="B143" s="951">
        <v>136</v>
      </c>
      <c r="C143" s="950" t="s">
        <v>3522</v>
      </c>
      <c r="D143" s="951">
        <v>597</v>
      </c>
      <c r="E143" s="948" t="s">
        <v>4521</v>
      </c>
      <c r="F143" s="949">
        <v>45078</v>
      </c>
      <c r="G143" s="948" t="s">
        <v>4532</v>
      </c>
      <c r="H143" s="948" t="s">
        <v>473</v>
      </c>
      <c r="I143" s="960">
        <v>54</v>
      </c>
      <c r="J143" s="987">
        <v>119.97999999999999</v>
      </c>
      <c r="K143" s="987">
        <v>0</v>
      </c>
      <c r="L143" s="987">
        <v>119.97999999999999</v>
      </c>
      <c r="M143" s="987" t="s">
        <v>2461</v>
      </c>
      <c r="N143" s="987"/>
      <c r="O143" s="987">
        <f>L143</f>
        <v>119.97999999999999</v>
      </c>
      <c r="P143" s="987" t="s">
        <v>3415</v>
      </c>
      <c r="R143" s="987">
        <f>J143</f>
        <v>119.97999999999999</v>
      </c>
      <c r="S143" s="987">
        <f>K143</f>
        <v>0</v>
      </c>
    </row>
    <row r="144" spans="2:19" ht="15.6">
      <c r="B144" s="951">
        <v>137</v>
      </c>
      <c r="C144" s="950" t="s">
        <v>3520</v>
      </c>
      <c r="D144" s="951">
        <v>282</v>
      </c>
      <c r="E144" s="948" t="s">
        <v>4521</v>
      </c>
      <c r="F144" s="949">
        <v>45049</v>
      </c>
      <c r="G144" s="948" t="s">
        <v>4522</v>
      </c>
      <c r="H144" s="948" t="s">
        <v>473</v>
      </c>
      <c r="I144" s="960">
        <v>54</v>
      </c>
      <c r="J144" s="987">
        <v>119.97999999999999</v>
      </c>
      <c r="K144" s="987">
        <v>0</v>
      </c>
      <c r="L144" s="987">
        <v>119.97999999999999</v>
      </c>
      <c r="M144" s="987" t="s">
        <v>3567</v>
      </c>
      <c r="N144" s="987"/>
      <c r="O144" s="987"/>
      <c r="P144" s="987" t="s">
        <v>3415</v>
      </c>
      <c r="R144" s="987"/>
      <c r="S144" s="987"/>
    </row>
    <row r="145" spans="2:19" ht="15.6">
      <c r="B145" s="951">
        <v>138</v>
      </c>
      <c r="C145" s="950" t="s">
        <v>3521</v>
      </c>
      <c r="D145" s="951">
        <v>1015</v>
      </c>
      <c r="E145" s="948" t="s">
        <v>4670</v>
      </c>
      <c r="F145" s="949">
        <v>45170</v>
      </c>
      <c r="G145" s="948" t="s">
        <v>4671</v>
      </c>
      <c r="H145" s="948" t="s">
        <v>473</v>
      </c>
      <c r="I145" s="960">
        <v>54</v>
      </c>
      <c r="J145" s="987">
        <v>100</v>
      </c>
      <c r="K145" s="987">
        <v>20</v>
      </c>
      <c r="L145" s="987">
        <v>120</v>
      </c>
      <c r="M145" s="987" t="s">
        <v>2461</v>
      </c>
      <c r="N145" s="987"/>
      <c r="O145" s="987">
        <f>L145</f>
        <v>120</v>
      </c>
      <c r="P145" s="987" t="s">
        <v>3416</v>
      </c>
      <c r="R145" s="987">
        <f>J145</f>
        <v>100</v>
      </c>
      <c r="S145" s="987">
        <f>K145</f>
        <v>20</v>
      </c>
    </row>
    <row r="146" spans="2:19" ht="15.6">
      <c r="B146" s="951">
        <v>139</v>
      </c>
      <c r="C146" s="950" t="s">
        <v>3522</v>
      </c>
      <c r="D146" s="951">
        <v>814</v>
      </c>
      <c r="E146" s="948" t="s">
        <v>4594</v>
      </c>
      <c r="F146" s="949">
        <v>45168</v>
      </c>
      <c r="G146" s="948" t="s">
        <v>4595</v>
      </c>
      <c r="H146" s="948" t="s">
        <v>473</v>
      </c>
      <c r="I146" s="960">
        <v>54</v>
      </c>
      <c r="J146" s="987">
        <v>120</v>
      </c>
      <c r="K146" s="987">
        <v>0</v>
      </c>
      <c r="L146" s="987">
        <v>120</v>
      </c>
      <c r="M146" s="987" t="s">
        <v>3567</v>
      </c>
      <c r="N146" s="987"/>
      <c r="O146" s="987"/>
      <c r="P146" s="987" t="s">
        <v>3416</v>
      </c>
      <c r="R146" s="987"/>
      <c r="S146" s="987"/>
    </row>
    <row r="147" spans="2:19" ht="15.6">
      <c r="B147" s="951">
        <v>140</v>
      </c>
      <c r="C147" s="950" t="s">
        <v>3522</v>
      </c>
      <c r="D147" s="951">
        <v>607</v>
      </c>
      <c r="E147" s="948" t="s">
        <v>4549</v>
      </c>
      <c r="F147" s="949">
        <v>45084</v>
      </c>
      <c r="G147" s="948" t="s">
        <v>4550</v>
      </c>
      <c r="H147" s="948" t="s">
        <v>473</v>
      </c>
      <c r="I147" s="960">
        <v>54</v>
      </c>
      <c r="J147" s="987">
        <v>135</v>
      </c>
      <c r="K147" s="987">
        <v>0</v>
      </c>
      <c r="L147" s="987">
        <v>135</v>
      </c>
      <c r="M147" s="987" t="s">
        <v>2461</v>
      </c>
      <c r="N147" s="987"/>
      <c r="O147" s="987">
        <f>L147</f>
        <v>135</v>
      </c>
      <c r="P147" s="987" t="s">
        <v>3417</v>
      </c>
      <c r="R147" s="987">
        <f>J147</f>
        <v>135</v>
      </c>
      <c r="S147" s="987">
        <f>K147</f>
        <v>0</v>
      </c>
    </row>
    <row r="148" spans="2:19" ht="15.6">
      <c r="B148" s="951">
        <v>141</v>
      </c>
      <c r="C148" s="950" t="s">
        <v>3522</v>
      </c>
      <c r="D148" s="951">
        <v>798</v>
      </c>
      <c r="E148" s="948" t="s">
        <v>4549</v>
      </c>
      <c r="F148" s="949">
        <v>45085</v>
      </c>
      <c r="G148" s="948" t="s">
        <v>3540</v>
      </c>
      <c r="H148" s="948" t="s">
        <v>473</v>
      </c>
      <c r="I148" s="960">
        <v>54</v>
      </c>
      <c r="J148" s="987">
        <v>135</v>
      </c>
      <c r="K148" s="987">
        <v>0</v>
      </c>
      <c r="L148" s="987">
        <v>135</v>
      </c>
      <c r="M148" s="987" t="s">
        <v>3567</v>
      </c>
      <c r="N148" s="987"/>
      <c r="O148" s="987"/>
      <c r="P148" s="987" t="s">
        <v>3417</v>
      </c>
      <c r="R148" s="987"/>
      <c r="S148" s="987"/>
    </row>
    <row r="150" spans="2:19" s="1006" customFormat="1" ht="15" thickBot="1">
      <c r="B150" s="1012" t="s">
        <v>1701</v>
      </c>
      <c r="C150" s="1012"/>
      <c r="D150" s="1012"/>
      <c r="E150" s="1012"/>
      <c r="F150" s="1012"/>
      <c r="G150" s="1012"/>
      <c r="H150" s="1012"/>
      <c r="I150" s="1012"/>
      <c r="J150" s="1005">
        <f t="shared" ref="J150:L150" si="10">SUM(J8:J149)</f>
        <v>7671.8799999999937</v>
      </c>
      <c r="K150" s="1005">
        <f t="shared" si="10"/>
        <v>868.88000000000113</v>
      </c>
      <c r="L150" s="1005">
        <f t="shared" si="10"/>
        <v>8540.7599999999875</v>
      </c>
      <c r="M150" s="1005"/>
      <c r="N150" s="1005"/>
      <c r="O150" s="1005">
        <f>SUM(O8:O149)</f>
        <v>4347.1099999999951</v>
      </c>
      <c r="P150" s="1012"/>
      <c r="Q150" s="1012"/>
      <c r="R150" s="1005">
        <f>SUM(R8:R149)</f>
        <v>3881.0399999999986</v>
      </c>
      <c r="S150" s="1005">
        <f>SUM(S8:S149)</f>
        <v>466.06999999999988</v>
      </c>
    </row>
    <row r="151" spans="2:19" ht="15" thickTop="1"/>
  </sheetData>
  <autoFilter ref="B7:S148" xr:uid="{00000000-0001-0000-5300-000000000000}">
    <sortState xmlns:xlrd2="http://schemas.microsoft.com/office/spreadsheetml/2017/richdata2" ref="B8:S148">
      <sortCondition ref="P7:P148"/>
    </sortState>
  </autoFilter>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B1:O30"/>
  <sheetViews>
    <sheetView showGridLines="0" workbookViewId="0">
      <pane ySplit="7" topLeftCell="A8" activePane="bottomLeft" state="frozen"/>
      <selection pane="bottomLeft" activeCell="F18" sqref="F18"/>
    </sheetView>
  </sheetViews>
  <sheetFormatPr defaultColWidth="9.140625" defaultRowHeight="15.6"/>
  <cols>
    <col min="1" max="1" width="3.5703125" style="12" customWidth="1"/>
    <col min="2" max="2" width="14.85546875" style="12" bestFit="1" customWidth="1"/>
    <col min="3" max="3" width="23.28515625" style="12" bestFit="1" customWidth="1"/>
    <col min="4" max="4" width="10.7109375" style="12" customWidth="1"/>
    <col min="5" max="5" width="18" style="12" bestFit="1" customWidth="1"/>
    <col min="6" max="7" width="12.28515625" style="12" bestFit="1" customWidth="1"/>
    <col min="8" max="8" width="11.85546875" style="12" bestFit="1" customWidth="1"/>
    <col min="9" max="9" width="11.5703125" style="12" bestFit="1" customWidth="1"/>
    <col min="10" max="10" width="13.85546875" style="12" customWidth="1"/>
    <col min="11" max="11" width="10" style="12" customWidth="1"/>
    <col min="12" max="13" width="10.7109375" style="12" customWidth="1"/>
    <col min="14" max="14" width="10.85546875" style="12" customWidth="1"/>
    <col min="15" max="15" width="13.42578125" style="12" bestFit="1" customWidth="1"/>
    <col min="16" max="16384" width="9.140625" style="12"/>
  </cols>
  <sheetData>
    <row r="1" spans="2:15">
      <c r="B1" s="4"/>
      <c r="C1" s="4"/>
      <c r="D1" s="4"/>
      <c r="E1" s="4"/>
      <c r="F1" s="4"/>
      <c r="G1" s="4"/>
      <c r="H1" s="29"/>
      <c r="I1" s="4"/>
      <c r="J1" s="25"/>
      <c r="L1" s="207"/>
      <c r="M1" s="4"/>
    </row>
    <row r="2" spans="2:15" s="23" customFormat="1" ht="15" customHeight="1">
      <c r="B2" s="17" t="s">
        <v>0</v>
      </c>
      <c r="C2" s="26" t="str">
        <f>Index!C2</f>
        <v>Forest Car Company Ltd</v>
      </c>
      <c r="D2" s="26"/>
      <c r="E2" s="115" t="s">
        <v>15</v>
      </c>
      <c r="F2" s="17" t="str">
        <f>Index!H2</f>
        <v>Aratee</v>
      </c>
      <c r="G2" s="115" t="s">
        <v>9</v>
      </c>
      <c r="H2" s="18">
        <f>Index!J2</f>
        <v>45343</v>
      </c>
      <c r="I2" s="946"/>
      <c r="J2" s="947"/>
      <c r="K2" s="947"/>
      <c r="L2" s="946"/>
      <c r="M2" s="946"/>
      <c r="N2" s="27"/>
      <c r="O2" s="946"/>
    </row>
    <row r="3" spans="2:15" s="23" customFormat="1" ht="15" customHeight="1">
      <c r="B3" s="17" t="s">
        <v>1731</v>
      </c>
      <c r="C3" s="18">
        <f>Index!C3</f>
        <v>45260</v>
      </c>
      <c r="D3" s="18"/>
      <c r="E3" s="115" t="s">
        <v>17</v>
      </c>
      <c r="F3" s="17" t="str">
        <f>Index!H3</f>
        <v>Mitesh</v>
      </c>
      <c r="G3" s="115" t="s">
        <v>9</v>
      </c>
      <c r="H3" s="18">
        <f>Index!J3</f>
        <v>45352</v>
      </c>
      <c r="I3" s="946"/>
      <c r="J3" s="947"/>
      <c r="K3" s="947"/>
      <c r="L3" s="946"/>
      <c r="M3" s="946"/>
      <c r="N3" s="22"/>
      <c r="O3" s="946"/>
    </row>
    <row r="4" spans="2:15">
      <c r="B4" s="4"/>
      <c r="C4" s="4"/>
      <c r="D4" s="4"/>
      <c r="E4" s="465"/>
      <c r="F4" s="4"/>
      <c r="G4" s="4"/>
      <c r="H4" s="4"/>
      <c r="I4" s="4"/>
      <c r="J4" s="25"/>
      <c r="L4" s="207"/>
    </row>
    <row r="5" spans="2:15">
      <c r="B5" s="5" t="s">
        <v>5965</v>
      </c>
      <c r="C5" s="4"/>
      <c r="D5" s="4"/>
      <c r="E5" s="4"/>
      <c r="F5" s="4"/>
      <c r="G5" s="4"/>
      <c r="H5" s="4"/>
      <c r="I5" s="4"/>
    </row>
    <row r="6" spans="2:15" ht="16.149999999999999" thickBot="1">
      <c r="O6" s="5"/>
    </row>
    <row r="7" spans="2:15" s="39" customFormat="1" ht="16.149999999999999" thickBot="1">
      <c r="B7" s="1200" t="s">
        <v>20</v>
      </c>
      <c r="C7" s="1201"/>
      <c r="D7" s="1201"/>
      <c r="E7" s="1202"/>
      <c r="F7" s="428" t="s">
        <v>2419</v>
      </c>
      <c r="G7" s="428" t="s">
        <v>2420</v>
      </c>
      <c r="H7" s="37"/>
      <c r="I7" s="224"/>
    </row>
    <row r="8" spans="2:15">
      <c r="B8" s="388"/>
      <c r="C8" s="389"/>
      <c r="D8" s="389"/>
      <c r="E8" s="518"/>
      <c r="F8" s="91"/>
      <c r="G8" s="92"/>
      <c r="H8" s="4"/>
      <c r="I8" s="4"/>
    </row>
    <row r="9" spans="2:15" hidden="1">
      <c r="B9" s="388" t="str">
        <f>+'C2-1 - Trade debtors'!B9</f>
        <v>Opening Balance B/F</v>
      </c>
      <c r="C9" s="389"/>
      <c r="D9" s="389"/>
      <c r="E9" s="518"/>
      <c r="F9" s="93"/>
      <c r="G9" s="94">
        <f>'C4 - Creditors'!H23</f>
        <v>0</v>
      </c>
      <c r="I9" s="165"/>
    </row>
    <row r="10" spans="2:15">
      <c r="B10" s="388" t="s">
        <v>2422</v>
      </c>
      <c r="C10" s="389"/>
      <c r="D10" s="389"/>
      <c r="E10" s="518"/>
      <c r="F10" s="93"/>
      <c r="G10" s="94">
        <f>Journal!F18</f>
        <v>24806.370000000003</v>
      </c>
      <c r="H10" s="1"/>
      <c r="I10" s="1"/>
    </row>
    <row r="11" spans="2:15">
      <c r="B11" s="388"/>
      <c r="C11" s="389"/>
      <c r="D11" s="389"/>
      <c r="E11" s="518"/>
      <c r="F11" s="93"/>
      <c r="G11" s="94"/>
      <c r="H11" s="1"/>
      <c r="I11" s="1"/>
    </row>
    <row r="12" spans="2:15">
      <c r="B12" s="388" t="s">
        <v>3484</v>
      </c>
      <c r="C12" s="389"/>
      <c r="D12" s="389"/>
      <c r="E12" s="518"/>
      <c r="F12" s="93">
        <f>'PDB Expense'!N1316</f>
        <v>15923.549999999979</v>
      </c>
      <c r="G12" s="94"/>
      <c r="H12" s="1"/>
      <c r="I12" s="1"/>
    </row>
    <row r="13" spans="2:15">
      <c r="B13" s="388"/>
      <c r="C13" s="389"/>
      <c r="D13" s="389"/>
      <c r="E13" s="518"/>
      <c r="F13" s="93"/>
      <c r="G13" s="94"/>
      <c r="H13" s="1"/>
      <c r="I13" s="1"/>
    </row>
    <row r="14" spans="2:15">
      <c r="B14" s="388" t="s">
        <v>2429</v>
      </c>
      <c r="C14" s="389"/>
      <c r="D14" s="389"/>
      <c r="E14" s="518"/>
      <c r="F14" s="93">
        <f>'C3-1-P - BP -1'!AE1333</f>
        <v>7145.63</v>
      </c>
      <c r="G14" s="94"/>
      <c r="H14" s="1"/>
      <c r="I14" s="1"/>
    </row>
    <row r="15" spans="2:15">
      <c r="B15" s="388"/>
      <c r="C15" s="389"/>
      <c r="D15" s="389"/>
      <c r="E15" s="518"/>
      <c r="F15" s="93"/>
      <c r="G15" s="94"/>
      <c r="H15" s="1"/>
      <c r="I15" s="1"/>
    </row>
    <row r="16" spans="2:15">
      <c r="B16" s="388" t="s">
        <v>2427</v>
      </c>
      <c r="C16" s="389"/>
      <c r="D16" s="389"/>
      <c r="E16" s="518"/>
      <c r="F16" s="93"/>
      <c r="G16" s="94">
        <f>'C3-1-R - BR -1'!U384</f>
        <v>1124.76</v>
      </c>
      <c r="H16" s="1"/>
      <c r="I16" s="1"/>
    </row>
    <row r="17" spans="2:14">
      <c r="B17" s="388"/>
      <c r="C17" s="389"/>
      <c r="D17" s="389"/>
      <c r="E17" s="518"/>
      <c r="F17" s="93"/>
      <c r="G17" s="94"/>
      <c r="H17" s="1"/>
      <c r="I17" s="1"/>
    </row>
    <row r="18" spans="2:14">
      <c r="B18" s="388" t="s">
        <v>2432</v>
      </c>
      <c r="C18" s="389"/>
      <c r="D18" s="389"/>
      <c r="E18" s="518"/>
      <c r="F18" s="133">
        <f>G20-SUM(F9:F17)</f>
        <v>2861.9500000000226</v>
      </c>
      <c r="G18" s="134"/>
      <c r="H18" s="516" t="s">
        <v>3489</v>
      </c>
      <c r="I18" s="1"/>
    </row>
    <row r="19" spans="2:14">
      <c r="B19" s="388"/>
      <c r="C19" s="389"/>
      <c r="D19" s="389"/>
      <c r="E19" s="518"/>
      <c r="F19" s="135"/>
      <c r="G19" s="136"/>
      <c r="H19" s="101"/>
      <c r="I19" s="4"/>
    </row>
    <row r="20" spans="2:14" ht="16.149999999999999" thickBot="1">
      <c r="B20" s="1194" t="s">
        <v>2275</v>
      </c>
      <c r="C20" s="1195"/>
      <c r="D20" s="1195"/>
      <c r="E20" s="1196"/>
      <c r="F20" s="137">
        <f>SUM(F8:F18)</f>
        <v>25931.13</v>
      </c>
      <c r="G20" s="138">
        <f>SUM(G9:G19)</f>
        <v>25931.13</v>
      </c>
      <c r="H20" s="101"/>
      <c r="I20" s="4"/>
    </row>
    <row r="21" spans="2:14" ht="16.899999999999999" thickTop="1" thickBot="1">
      <c r="B21" s="1197"/>
      <c r="C21" s="1198"/>
      <c r="D21" s="1198"/>
      <c r="E21" s="1199"/>
      <c r="F21" s="99"/>
      <c r="G21" s="100"/>
      <c r="H21" s="101"/>
      <c r="I21" s="4"/>
    </row>
    <row r="22" spans="2:14">
      <c r="B22" s="4"/>
      <c r="C22" s="4"/>
      <c r="D22" s="4"/>
      <c r="E22" s="4"/>
      <c r="F22" s="4"/>
      <c r="G22" s="4"/>
      <c r="H22" s="4"/>
      <c r="I22" s="4"/>
    </row>
    <row r="23" spans="2:14">
      <c r="G23" s="529">
        <f ca="1">-ETB!Q211-ETB!R211+F18</f>
        <v>0</v>
      </c>
      <c r="H23" s="4"/>
      <c r="I23" s="4"/>
      <c r="J23" s="4"/>
      <c r="K23" s="218"/>
      <c r="L23" s="154"/>
      <c r="M23" s="219"/>
      <c r="N23" s="219"/>
    </row>
    <row r="24" spans="2:14">
      <c r="H24" s="4"/>
      <c r="I24" s="4"/>
      <c r="J24" s="4"/>
      <c r="K24" s="225"/>
      <c r="L24" s="4"/>
      <c r="M24" s="208"/>
      <c r="N24" s="208"/>
    </row>
    <row r="25" spans="2:14">
      <c r="H25" s="4"/>
      <c r="I25" s="4"/>
      <c r="J25" s="4"/>
      <c r="K25" s="225"/>
      <c r="L25" s="4"/>
      <c r="M25" s="208"/>
      <c r="N25" s="208"/>
    </row>
    <row r="26" spans="2:14">
      <c r="H26" s="4"/>
      <c r="I26" s="4"/>
      <c r="J26" s="4"/>
      <c r="K26" s="225"/>
      <c r="L26" s="4"/>
      <c r="M26" s="208"/>
      <c r="N26" s="208"/>
    </row>
    <row r="27" spans="2:14">
      <c r="H27" s="4"/>
      <c r="I27" s="4"/>
      <c r="J27" s="4"/>
      <c r="K27" s="225"/>
      <c r="L27" s="4"/>
      <c r="M27" s="208"/>
      <c r="N27" s="208"/>
    </row>
    <row r="28" spans="2:14">
      <c r="H28" s="4"/>
      <c r="I28" s="4"/>
      <c r="J28" s="4"/>
      <c r="K28" s="209"/>
      <c r="L28" s="4"/>
      <c r="M28" s="208"/>
      <c r="N28" s="208"/>
    </row>
    <row r="29" spans="2:14">
      <c r="H29" s="4"/>
      <c r="I29" s="4"/>
      <c r="J29" s="4"/>
      <c r="K29" s="5"/>
      <c r="L29" s="5"/>
      <c r="M29" s="222"/>
      <c r="N29" s="222"/>
    </row>
    <row r="30" spans="2:14">
      <c r="H30" s="4"/>
      <c r="I30" s="4"/>
      <c r="J30" s="4"/>
      <c r="K30" s="4"/>
      <c r="L30" s="4"/>
      <c r="M30" s="208"/>
      <c r="N30" s="208"/>
    </row>
  </sheetData>
  <sheetProtection formatCells="0" formatColumns="0" formatRows="0" insertColumns="0" insertRows="0" insertHyperlinks="0" deleteColumns="0" deleteRows="0" sort="0" autoFilter="0" pivotTables="0"/>
  <mergeCells count="3">
    <mergeCell ref="B20:E20"/>
    <mergeCell ref="B21:E21"/>
    <mergeCell ref="B7:E7"/>
  </mergeCells>
  <hyperlinks>
    <hyperlink ref="H18" location="'C4 - Creditors'!E13" display="C4 - Creditors" xr:uid="{00000000-0004-0000-3000-000000000000}"/>
  </hyperlinks>
  <pageMargins left="0.7" right="0.7" top="0.75" bottom="0.75" header="0.3" footer="0.3"/>
  <pageSetup paperSize="9"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B1:S39"/>
  <sheetViews>
    <sheetView showGridLines="0" workbookViewId="0">
      <pane ySplit="9" topLeftCell="A10" activePane="bottomLeft" state="frozen"/>
      <selection pane="bottomLeft" activeCell="J12" sqref="J12"/>
    </sheetView>
  </sheetViews>
  <sheetFormatPr defaultColWidth="9.140625" defaultRowHeight="15.6"/>
  <cols>
    <col min="1" max="1" width="3.5703125" style="12" customWidth="1"/>
    <col min="2" max="2" width="12.85546875" style="387" customWidth="1"/>
    <col min="3" max="3" width="17.7109375" style="12" customWidth="1"/>
    <col min="4" max="4" width="14.5703125" style="12" bestFit="1" customWidth="1"/>
    <col min="5" max="5" width="13.7109375" style="12" customWidth="1"/>
    <col min="6" max="6" width="12.7109375" style="12" customWidth="1"/>
    <col min="7" max="7" width="12.7109375" style="12" bestFit="1" customWidth="1"/>
    <col min="8" max="8" width="11.28515625" style="12" bestFit="1" customWidth="1"/>
    <col min="9" max="9" width="11.5703125" style="164" bestFit="1" customWidth="1"/>
    <col min="10" max="10" width="21.140625" style="164" customWidth="1"/>
    <col min="11" max="11" width="10.140625" style="12" customWidth="1"/>
    <col min="12" max="12" width="10.7109375" style="12" customWidth="1"/>
    <col min="13" max="13" width="11.7109375" style="12" hidden="1" customWidth="1"/>
    <col min="14" max="14" width="13" style="12" hidden="1" customWidth="1"/>
    <col min="15" max="15" width="2.5703125" style="12" hidden="1" customWidth="1"/>
    <col min="16" max="17" width="11.7109375" style="12" hidden="1" customWidth="1"/>
    <col min="18" max="19" width="0" style="12" hidden="1" customWidth="1"/>
    <col min="20" max="16384" width="9.140625" style="12"/>
  </cols>
  <sheetData>
    <row r="1" spans="2:19" ht="15.75" customHeight="1">
      <c r="B1" s="4"/>
      <c r="C1" s="4"/>
      <c r="D1" s="4"/>
      <c r="E1" s="4"/>
      <c r="F1" s="4"/>
      <c r="G1" s="4"/>
      <c r="H1" s="29"/>
      <c r="I1" s="4"/>
      <c r="J1" s="25"/>
      <c r="K1" s="207"/>
      <c r="L1" s="4"/>
    </row>
    <row r="2" spans="2:19" s="23" customFormat="1" ht="15" customHeight="1">
      <c r="B2" s="17" t="s">
        <v>0</v>
      </c>
      <c r="C2" s="26" t="str">
        <f>Index!C2</f>
        <v>Forest Car Company Ltd</v>
      </c>
      <c r="D2" s="26"/>
      <c r="E2" s="946"/>
      <c r="F2" s="115" t="s">
        <v>15</v>
      </c>
      <c r="G2" s="17" t="str">
        <f>Index!H2</f>
        <v>Aratee</v>
      </c>
      <c r="H2" s="115" t="s">
        <v>9</v>
      </c>
      <c r="I2" s="18">
        <f>Index!J2</f>
        <v>45343</v>
      </c>
      <c r="J2" s="947"/>
      <c r="K2" s="946"/>
      <c r="L2" s="946"/>
      <c r="M2" s="27"/>
      <c r="N2" s="946"/>
      <c r="O2" s="946"/>
      <c r="P2" s="946"/>
      <c r="Q2" s="946"/>
      <c r="R2" s="946"/>
      <c r="S2" s="946"/>
    </row>
    <row r="3" spans="2:19" s="23" customFormat="1" ht="15" customHeight="1">
      <c r="B3" s="17" t="s">
        <v>1731</v>
      </c>
      <c r="C3" s="18">
        <f>Index!C3</f>
        <v>45260</v>
      </c>
      <c r="D3" s="18"/>
      <c r="E3" s="946"/>
      <c r="F3" s="115" t="s">
        <v>17</v>
      </c>
      <c r="G3" s="17" t="str">
        <f>Index!H3</f>
        <v>Mitesh</v>
      </c>
      <c r="H3" s="115" t="s">
        <v>9</v>
      </c>
      <c r="I3" s="18">
        <f>Index!J3</f>
        <v>45352</v>
      </c>
      <c r="J3" s="947"/>
      <c r="K3" s="946"/>
      <c r="L3" s="946"/>
      <c r="M3" s="22"/>
      <c r="N3" s="946"/>
      <c r="O3" s="946"/>
      <c r="P3" s="946"/>
      <c r="Q3" s="946"/>
      <c r="R3" s="946"/>
      <c r="S3" s="946"/>
    </row>
    <row r="4" spans="2:19">
      <c r="B4" s="4"/>
      <c r="C4" s="4"/>
      <c r="D4" s="4"/>
      <c r="E4" s="4"/>
      <c r="F4" s="4"/>
      <c r="G4" s="4"/>
      <c r="H4" s="4"/>
      <c r="I4" s="4"/>
      <c r="J4" s="25"/>
      <c r="K4" s="207"/>
    </row>
    <row r="5" spans="2:19">
      <c r="B5" s="5" t="s">
        <v>5966</v>
      </c>
      <c r="C5" s="4"/>
      <c r="D5" s="4"/>
      <c r="E5" s="4"/>
      <c r="F5" s="4"/>
      <c r="I5" s="12"/>
      <c r="J5" s="12"/>
    </row>
    <row r="6" spans="2:19">
      <c r="B6" s="4"/>
      <c r="C6" s="4"/>
      <c r="D6" s="4"/>
      <c r="F6" s="4"/>
      <c r="G6" s="4"/>
      <c r="H6" s="4"/>
      <c r="I6" s="4"/>
      <c r="J6" s="4"/>
      <c r="K6" s="208"/>
      <c r="L6" s="208"/>
    </row>
    <row r="7" spans="2:19">
      <c r="B7" s="5" t="s">
        <v>5967</v>
      </c>
      <c r="C7" s="4"/>
      <c r="D7" s="4"/>
      <c r="E7" s="4"/>
      <c r="F7" s="4"/>
      <c r="G7" s="4"/>
      <c r="H7" s="4"/>
      <c r="I7" s="4"/>
      <c r="J7" s="4"/>
      <c r="M7" s="189" t="s">
        <v>5968</v>
      </c>
      <c r="N7" s="208"/>
      <c r="O7" s="208"/>
      <c r="R7" s="130" t="s">
        <v>563</v>
      </c>
    </row>
    <row r="8" spans="2:19">
      <c r="B8" s="4"/>
      <c r="C8" s="4"/>
      <c r="D8" s="4"/>
      <c r="E8" s="4"/>
      <c r="F8" s="4"/>
      <c r="G8" s="164"/>
      <c r="H8" s="164"/>
      <c r="J8" s="4"/>
      <c r="M8" s="209"/>
      <c r="N8" s="4"/>
      <c r="O8" s="4"/>
      <c r="P8" s="4"/>
      <c r="Q8" s="4"/>
      <c r="R8" s="4"/>
    </row>
    <row r="9" spans="2:19" ht="124.9">
      <c r="B9" s="1655" t="s">
        <v>5969</v>
      </c>
      <c r="C9" s="1656"/>
      <c r="D9" s="1657" t="s">
        <v>2282</v>
      </c>
      <c r="E9" s="1658" t="s">
        <v>5970</v>
      </c>
      <c r="F9" s="1658" t="s">
        <v>5971</v>
      </c>
      <c r="G9" s="1659" t="s">
        <v>5972</v>
      </c>
      <c r="H9" s="1659" t="s">
        <v>5973</v>
      </c>
      <c r="I9" s="1659" t="s">
        <v>5974</v>
      </c>
      <c r="J9" s="210"/>
      <c r="M9" s="1657" t="s">
        <v>2282</v>
      </c>
      <c r="N9" s="1658" t="s">
        <v>5970</v>
      </c>
      <c r="O9" s="1658" t="s">
        <v>5971</v>
      </c>
      <c r="P9" s="1658" t="s">
        <v>5972</v>
      </c>
      <c r="R9" s="1660" t="s">
        <v>5970</v>
      </c>
      <c r="S9" s="1658" t="s">
        <v>5971</v>
      </c>
    </row>
    <row r="10" spans="2:19">
      <c r="B10" s="1252"/>
      <c r="C10" s="1253"/>
      <c r="D10" s="211"/>
      <c r="E10" s="212"/>
      <c r="F10" s="212"/>
      <c r="G10" s="358"/>
      <c r="H10" s="358"/>
      <c r="I10" s="358"/>
      <c r="J10" s="154"/>
      <c r="M10" s="213"/>
      <c r="N10" s="212"/>
      <c r="O10" s="212"/>
      <c r="P10" s="212"/>
      <c r="R10" s="214"/>
      <c r="S10" s="212"/>
    </row>
    <row r="11" spans="2:19">
      <c r="B11" s="1250" t="s">
        <v>1801</v>
      </c>
      <c r="C11" s="1251"/>
      <c r="D11" s="374"/>
      <c r="E11" s="375">
        <v>0</v>
      </c>
      <c r="F11" s="375"/>
      <c r="G11" s="376">
        <f>+E11-F11</f>
        <v>0</v>
      </c>
      <c r="H11" s="377"/>
      <c r="I11" s="377">
        <f>+G11-H11</f>
        <v>0</v>
      </c>
      <c r="J11" s="385"/>
      <c r="M11" s="378"/>
      <c r="N11" s="376"/>
      <c r="O11" s="376"/>
      <c r="P11" s="376">
        <f>+N11-O11</f>
        <v>0</v>
      </c>
      <c r="Q11" s="117"/>
      <c r="R11" s="379">
        <f>+E11-N11</f>
        <v>0</v>
      </c>
      <c r="S11" s="379">
        <f>+F11-O11</f>
        <v>0</v>
      </c>
    </row>
    <row r="12" spans="2:19">
      <c r="B12" s="1248">
        <v>44985</v>
      </c>
      <c r="C12" s="1249"/>
      <c r="D12" s="376">
        <v>80003.83</v>
      </c>
      <c r="E12" s="376">
        <v>4422.97</v>
      </c>
      <c r="F12" s="376">
        <v>1555.84</v>
      </c>
      <c r="G12" s="376">
        <f>+E12-F12</f>
        <v>2867.13</v>
      </c>
      <c r="H12" s="376">
        <f>G12</f>
        <v>2867.13</v>
      </c>
      <c r="I12" s="376">
        <f>+G12-H12</f>
        <v>0</v>
      </c>
      <c r="J12" s="971">
        <v>119125.74</v>
      </c>
      <c r="M12" s="378"/>
      <c r="N12" s="376"/>
      <c r="O12" s="376"/>
      <c r="P12" s="376">
        <f t="shared" ref="P12:P15" si="0">+N12-O12</f>
        <v>0</v>
      </c>
      <c r="Q12" s="117"/>
      <c r="R12" s="378"/>
      <c r="S12" s="378"/>
    </row>
    <row r="13" spans="2:19">
      <c r="B13" s="1248">
        <v>45077</v>
      </c>
      <c r="C13" s="1249"/>
      <c r="D13" s="376">
        <v>136085</v>
      </c>
      <c r="E13" s="376">
        <v>5919</v>
      </c>
      <c r="F13" s="376">
        <v>1640.5</v>
      </c>
      <c r="G13" s="376">
        <f>+E13-F13</f>
        <v>4278.5</v>
      </c>
      <c r="H13" s="376">
        <f>G13</f>
        <v>4278.5</v>
      </c>
      <c r="I13" s="376">
        <f>+G13-H13</f>
        <v>0</v>
      </c>
      <c r="J13" s="971">
        <v>125088.41</v>
      </c>
      <c r="M13" s="378"/>
      <c r="N13" s="376"/>
      <c r="O13" s="376"/>
      <c r="P13" s="376">
        <f t="shared" si="0"/>
        <v>0</v>
      </c>
      <c r="Q13" s="117"/>
      <c r="R13" s="378"/>
      <c r="S13" s="378"/>
    </row>
    <row r="14" spans="2:19">
      <c r="B14" s="1248">
        <v>45169</v>
      </c>
      <c r="C14" s="1249"/>
      <c r="D14" s="376">
        <v>152487</v>
      </c>
      <c r="E14" s="376">
        <v>4618</v>
      </c>
      <c r="F14" s="376">
        <v>5742.76</v>
      </c>
      <c r="G14" s="376">
        <f t="shared" ref="G14:G15" si="1">+E14-F14</f>
        <v>-1124.7600000000002</v>
      </c>
      <c r="H14" s="376">
        <f>G14</f>
        <v>-1124.7600000000002</v>
      </c>
      <c r="I14" s="376">
        <f t="shared" ref="I14:I15" si="2">+G14-H14</f>
        <v>0</v>
      </c>
      <c r="J14" s="971">
        <v>196515.53</v>
      </c>
      <c r="M14" s="378"/>
      <c r="N14" s="376"/>
      <c r="O14" s="376"/>
      <c r="P14" s="376">
        <f t="shared" si="0"/>
        <v>0</v>
      </c>
      <c r="Q14" s="117"/>
      <c r="R14" s="378"/>
      <c r="S14" s="378"/>
    </row>
    <row r="15" spans="2:19">
      <c r="B15" s="1248">
        <v>45260</v>
      </c>
      <c r="C15" s="1249"/>
      <c r="D15" s="376">
        <v>246831.8</v>
      </c>
      <c r="E15" s="376">
        <v>9846.4</v>
      </c>
      <c r="F15" s="376">
        <v>6984.45</v>
      </c>
      <c r="G15" s="376">
        <f t="shared" si="1"/>
        <v>2861.95</v>
      </c>
      <c r="H15" s="376">
        <v>0</v>
      </c>
      <c r="I15" s="376">
        <f t="shared" si="2"/>
        <v>2861.95</v>
      </c>
      <c r="J15" s="971">
        <v>9846.4</v>
      </c>
      <c r="M15" s="378"/>
      <c r="N15" s="376"/>
      <c r="O15" s="376"/>
      <c r="P15" s="376">
        <f t="shared" si="0"/>
        <v>0</v>
      </c>
      <c r="Q15" s="117"/>
      <c r="R15" s="378"/>
      <c r="S15" s="378"/>
    </row>
    <row r="16" spans="2:19">
      <c r="B16" s="1250"/>
      <c r="C16" s="1251"/>
      <c r="D16" s="376"/>
      <c r="E16" s="376"/>
      <c r="F16" s="376"/>
      <c r="G16" s="376"/>
      <c r="H16" s="376"/>
      <c r="I16" s="376"/>
      <c r="J16" s="971"/>
      <c r="M16" s="380"/>
      <c r="N16" s="380"/>
      <c r="O16" s="380"/>
      <c r="P16" s="380"/>
      <c r="Q16" s="117"/>
      <c r="R16" s="381"/>
      <c r="S16" s="382"/>
    </row>
    <row r="17" spans="2:19" ht="16.149999999999999" thickBot="1">
      <c r="B17" s="1661"/>
      <c r="C17" s="1662"/>
      <c r="D17" s="383">
        <f>SUM(D12:D16)</f>
        <v>615407.63</v>
      </c>
      <c r="E17" s="383">
        <f>SUM(E12:E16)</f>
        <v>24806.370000000003</v>
      </c>
      <c r="F17" s="383">
        <f t="shared" ref="F17" si="3">SUM(F12:F16)</f>
        <v>15923.55</v>
      </c>
      <c r="G17" s="383">
        <f>SUM(G10:G16)</f>
        <v>8882.82</v>
      </c>
      <c r="H17" s="383">
        <f>SUM(H10:H16)</f>
        <v>6020.87</v>
      </c>
      <c r="I17" s="383">
        <f>SUM(I10:I15)</f>
        <v>2861.95</v>
      </c>
      <c r="J17" s="386"/>
      <c r="M17" s="1663">
        <f>SUM(M10:M16)</f>
        <v>0</v>
      </c>
      <c r="N17" s="383">
        <f t="shared" ref="N17:P17" si="4">SUM(N10:N16)</f>
        <v>0</v>
      </c>
      <c r="O17" s="383">
        <f t="shared" si="4"/>
        <v>0</v>
      </c>
      <c r="P17" s="383">
        <f t="shared" si="4"/>
        <v>0</v>
      </c>
      <c r="Q17" s="215"/>
      <c r="R17" s="384">
        <f>SUM(R10:R16)</f>
        <v>0</v>
      </c>
      <c r="S17" s="1664">
        <f>SUM(S10:S16)</f>
        <v>0</v>
      </c>
    </row>
    <row r="18" spans="2:19" ht="16.149999999999999" thickTop="1">
      <c r="B18" s="209"/>
      <c r="C18" s="4"/>
      <c r="D18" s="4"/>
      <c r="E18" s="4"/>
      <c r="F18" s="4"/>
      <c r="G18" s="4"/>
      <c r="H18" s="4"/>
      <c r="I18" s="4"/>
      <c r="J18" s="4"/>
      <c r="K18" s="4"/>
    </row>
    <row r="19" spans="2:19">
      <c r="B19" s="209"/>
      <c r="C19" s="4"/>
      <c r="D19" s="4"/>
      <c r="E19" s="4"/>
      <c r="F19" s="4"/>
      <c r="G19" s="4"/>
      <c r="H19" s="4"/>
      <c r="I19" s="4"/>
      <c r="J19" s="4"/>
      <c r="K19" s="4"/>
      <c r="L19" s="4"/>
      <c r="M19" s="4"/>
    </row>
    <row r="20" spans="2:19">
      <c r="B20" s="1254" t="s">
        <v>5975</v>
      </c>
      <c r="C20" s="1255"/>
      <c r="D20" s="1255"/>
      <c r="E20" s="1256"/>
      <c r="F20" s="216"/>
      <c r="G20" s="974" t="s">
        <v>2429</v>
      </c>
      <c r="H20" s="717"/>
      <c r="I20" s="717"/>
      <c r="J20" s="717"/>
      <c r="K20" s="717"/>
      <c r="L20" s="717"/>
      <c r="M20" s="4"/>
    </row>
    <row r="21" spans="2:19" ht="14.25" customHeight="1">
      <c r="B21" s="1257"/>
      <c r="C21" s="1258"/>
      <c r="D21" s="1258"/>
      <c r="E21" s="1259"/>
      <c r="G21" s="716"/>
      <c r="H21" s="717"/>
      <c r="I21" s="717"/>
      <c r="J21" s="717"/>
      <c r="K21" s="717"/>
      <c r="L21" s="717"/>
      <c r="M21" s="4"/>
    </row>
    <row r="22" spans="2:19" ht="16.149999999999999" thickBot="1">
      <c r="B22" s="1661" t="s">
        <v>20</v>
      </c>
      <c r="C22" s="1665"/>
      <c r="D22" s="1662"/>
      <c r="E22" s="1666" t="s">
        <v>5976</v>
      </c>
      <c r="G22" s="977" t="s">
        <v>1751</v>
      </c>
      <c r="H22" s="977" t="s">
        <v>109</v>
      </c>
      <c r="I22" s="977" t="s">
        <v>2348</v>
      </c>
      <c r="J22" s="977" t="s">
        <v>5977</v>
      </c>
      <c r="K22" s="217"/>
      <c r="L22" s="725"/>
    </row>
    <row r="23" spans="2:19">
      <c r="B23" s="1247"/>
      <c r="C23" s="1195"/>
      <c r="D23" s="1196"/>
      <c r="E23" s="156"/>
      <c r="G23" s="387">
        <v>1</v>
      </c>
      <c r="H23" s="976">
        <v>45029</v>
      </c>
      <c r="I23" s="693" t="s">
        <v>899</v>
      </c>
      <c r="J23" s="975">
        <v>2867.13</v>
      </c>
      <c r="K23" s="219"/>
      <c r="L23" s="725"/>
    </row>
    <row r="24" spans="2:19">
      <c r="B24" s="6" t="s">
        <v>5978</v>
      </c>
      <c r="C24" s="4"/>
      <c r="D24" s="220"/>
      <c r="E24" s="359">
        <f>+I17</f>
        <v>2861.95</v>
      </c>
      <c r="G24" s="387">
        <v>2</v>
      </c>
      <c r="H24" s="976">
        <v>45119</v>
      </c>
      <c r="I24" s="693" t="s">
        <v>1123</v>
      </c>
      <c r="J24" s="975">
        <v>4278.5</v>
      </c>
      <c r="K24" s="776"/>
      <c r="L24" s="776"/>
      <c r="M24" s="776"/>
      <c r="N24" s="776"/>
      <c r="O24" s="776"/>
    </row>
    <row r="25" spans="2:19">
      <c r="B25" s="6"/>
      <c r="C25" s="4"/>
      <c r="D25" s="4"/>
      <c r="E25" s="359"/>
      <c r="G25" s="716"/>
      <c r="H25" s="717"/>
      <c r="I25" s="717"/>
      <c r="J25" s="717"/>
      <c r="K25" s="717"/>
      <c r="L25" s="717"/>
      <c r="M25" s="776"/>
      <c r="N25" s="776"/>
      <c r="O25" s="776"/>
      <c r="P25" s="776"/>
      <c r="Q25" s="776"/>
    </row>
    <row r="26" spans="2:19" ht="16.149999999999999" thickBot="1">
      <c r="B26" s="221" t="s">
        <v>3424</v>
      </c>
      <c r="C26" s="4"/>
      <c r="D26" s="4"/>
      <c r="E26" s="359"/>
      <c r="G26" s="716"/>
      <c r="H26" s="717"/>
      <c r="I26" s="717"/>
      <c r="J26" s="979">
        <f>SUM(J23:J25)</f>
        <v>7145.63</v>
      </c>
      <c r="K26" s="717"/>
      <c r="L26" s="717"/>
      <c r="M26" s="776"/>
      <c r="N26" s="776"/>
      <c r="O26" s="776"/>
      <c r="P26" s="776"/>
      <c r="Q26" s="776"/>
    </row>
    <row r="27" spans="2:19" ht="16.149999999999999" thickTop="1">
      <c r="B27" s="6" t="s">
        <v>5979</v>
      </c>
      <c r="C27" s="4"/>
      <c r="D27" s="4"/>
      <c r="E27" s="359">
        <f>-R17</f>
        <v>0</v>
      </c>
      <c r="H27" s="776"/>
      <c r="I27" s="776"/>
      <c r="J27" s="776"/>
      <c r="K27" s="776"/>
      <c r="L27" s="776"/>
      <c r="M27" s="776"/>
      <c r="N27" s="776"/>
      <c r="O27" s="776"/>
      <c r="P27" s="776"/>
      <c r="Q27" s="776"/>
    </row>
    <row r="28" spans="2:19">
      <c r="B28" s="6" t="s">
        <v>5980</v>
      </c>
      <c r="C28" s="4"/>
      <c r="D28" s="4"/>
      <c r="E28" s="359"/>
      <c r="G28" s="130" t="s">
        <v>2427</v>
      </c>
      <c r="H28" s="776"/>
      <c r="I28" s="776"/>
      <c r="J28" s="776"/>
      <c r="K28" s="776"/>
      <c r="L28" s="1667"/>
      <c r="M28" s="776"/>
      <c r="N28" s="776"/>
      <c r="O28" s="776"/>
      <c r="P28" s="776"/>
      <c r="Q28" s="776"/>
    </row>
    <row r="29" spans="2:19">
      <c r="B29" s="216"/>
      <c r="E29" s="359"/>
      <c r="I29" s="12"/>
      <c r="J29" s="12"/>
    </row>
    <row r="30" spans="2:19" ht="16.149999999999999" thickBot="1">
      <c r="B30" s="221" t="s">
        <v>5981</v>
      </c>
      <c r="C30" s="4"/>
      <c r="D30" s="4"/>
      <c r="E30" s="359"/>
      <c r="G30" s="977" t="s">
        <v>1751</v>
      </c>
      <c r="H30" s="977" t="s">
        <v>109</v>
      </c>
      <c r="I30" s="977" t="s">
        <v>2348</v>
      </c>
      <c r="J30" s="977" t="s">
        <v>1754</v>
      </c>
    </row>
    <row r="31" spans="2:19">
      <c r="B31" s="6" t="s">
        <v>5982</v>
      </c>
      <c r="C31" s="4"/>
      <c r="D31" s="4"/>
      <c r="E31" s="359">
        <f>S17</f>
        <v>0</v>
      </c>
      <c r="G31" s="387">
        <v>1</v>
      </c>
      <c r="H31" s="980">
        <v>45204</v>
      </c>
      <c r="I31" s="12" t="s">
        <v>1438</v>
      </c>
      <c r="J31" s="981">
        <v>1124.76</v>
      </c>
    </row>
    <row r="32" spans="2:19">
      <c r="B32" s="6" t="s">
        <v>5983</v>
      </c>
      <c r="C32" s="4"/>
      <c r="D32" s="4"/>
      <c r="E32" s="359"/>
      <c r="I32" s="12"/>
      <c r="J32" s="12"/>
    </row>
    <row r="33" spans="2:10" ht="16.149999999999999" thickBot="1">
      <c r="B33" s="6" t="s">
        <v>5984</v>
      </c>
      <c r="C33" s="4"/>
      <c r="D33" s="4"/>
      <c r="E33" s="359">
        <f>'C4-2 - VAT'!G11</f>
        <v>0</v>
      </c>
      <c r="I33" s="12"/>
      <c r="J33" s="978">
        <f>SUM(J31:J32)</f>
        <v>1124.76</v>
      </c>
    </row>
    <row r="34" spans="2:10" ht="16.149999999999999" thickTop="1">
      <c r="B34" s="726" t="s">
        <v>5985</v>
      </c>
      <c r="C34" s="727"/>
      <c r="D34" s="727"/>
      <c r="E34" s="728"/>
      <c r="G34" s="164"/>
      <c r="I34" s="12"/>
      <c r="J34" s="12"/>
    </row>
    <row r="35" spans="2:10">
      <c r="B35" s="6"/>
      <c r="C35" s="4"/>
      <c r="D35" s="4"/>
      <c r="E35" s="359"/>
      <c r="G35" s="729"/>
      <c r="I35" s="12"/>
      <c r="J35" s="12"/>
    </row>
    <row r="36" spans="2:10">
      <c r="B36" s="216"/>
      <c r="E36" s="359"/>
      <c r="I36" s="12"/>
      <c r="J36" s="12"/>
    </row>
    <row r="37" spans="2:10" ht="16.149999999999999" thickBot="1">
      <c r="B37" s="223" t="s">
        <v>5986</v>
      </c>
      <c r="C37" s="8"/>
      <c r="D37" s="8"/>
      <c r="E37" s="1668">
        <f>SUM(E24:E36)</f>
        <v>2861.95</v>
      </c>
      <c r="I37" s="12"/>
      <c r="J37" s="12"/>
    </row>
    <row r="38" spans="2:10" ht="16.149999999999999" thickTop="1">
      <c r="B38" s="12"/>
      <c r="I38" s="12"/>
      <c r="J38" s="12"/>
    </row>
    <row r="39" spans="2:10">
      <c r="B39" s="12"/>
      <c r="E39" s="208">
        <f>E37-'C4-2 - VAT'!F18</f>
        <v>-2.2737367544323206E-11</v>
      </c>
      <c r="I39" s="12"/>
      <c r="J39" s="12"/>
    </row>
  </sheetData>
  <sheetProtection formatCells="0" formatColumns="0" formatRows="0" insertColumns="0" insertRows="0" insertHyperlinks="0" deleteColumns="0" deleteRows="0" sort="0" autoFilter="0" pivotTables="0"/>
  <sortState xmlns:xlrd2="http://schemas.microsoft.com/office/spreadsheetml/2017/richdata2" ref="H23:J24">
    <sortCondition ref="H23:H24"/>
  </sortState>
  <mergeCells count="12">
    <mergeCell ref="B9:C9"/>
    <mergeCell ref="B10:C10"/>
    <mergeCell ref="B11:C11"/>
    <mergeCell ref="B12:C12"/>
    <mergeCell ref="B20:E21"/>
    <mergeCell ref="B22:D22"/>
    <mergeCell ref="B23:D23"/>
    <mergeCell ref="B13:C13"/>
    <mergeCell ref="B14:C14"/>
    <mergeCell ref="B15:C15"/>
    <mergeCell ref="B16:C16"/>
    <mergeCell ref="B17:C17"/>
  </mergeCells>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N46"/>
  <sheetViews>
    <sheetView showGridLines="0" workbookViewId="0">
      <pane ySplit="7" topLeftCell="A26" activePane="bottomLeft" state="frozen"/>
      <selection pane="bottomLeft" activeCell="H23" sqref="H23:H24"/>
    </sheetView>
  </sheetViews>
  <sheetFormatPr defaultColWidth="10.7109375" defaultRowHeight="15.6"/>
  <cols>
    <col min="1" max="1" width="8.28515625" style="12" bestFit="1" customWidth="1"/>
    <col min="2" max="2" width="10.42578125" style="12" customWidth="1"/>
    <col min="3" max="3" width="14.7109375" style="12" customWidth="1"/>
    <col min="4" max="4" width="13.42578125" style="12" customWidth="1"/>
    <col min="5" max="5" width="14.85546875" style="12" customWidth="1"/>
    <col min="6" max="6" width="13.42578125" style="12" bestFit="1" customWidth="1"/>
    <col min="7" max="7" width="13.42578125" style="12" customWidth="1"/>
    <col min="8" max="8" width="13.5703125" style="12" customWidth="1"/>
    <col min="9" max="9" width="11.5703125" style="12" bestFit="1" customWidth="1"/>
    <col min="10" max="20" width="10.7109375" style="12"/>
    <col min="21" max="21" width="11.28515625" style="12" bestFit="1" customWidth="1"/>
    <col min="22" max="16384" width="10.7109375" style="12"/>
  </cols>
  <sheetData>
    <row r="1" spans="2:14" ht="15.75" customHeight="1">
      <c r="B1" s="4"/>
      <c r="C1" s="4"/>
      <c r="D1" s="4"/>
      <c r="E1" s="4"/>
      <c r="F1" s="4"/>
      <c r="G1" s="4"/>
      <c r="H1" s="29"/>
    </row>
    <row r="2" spans="2:14" s="112" customFormat="1" ht="15" customHeight="1">
      <c r="B2" s="108" t="s">
        <v>14</v>
      </c>
      <c r="C2" s="109" t="str">
        <f>Index!C2</f>
        <v>Forest Car Company Ltd</v>
      </c>
      <c r="D2" s="109"/>
      <c r="E2" s="444" t="s">
        <v>15</v>
      </c>
      <c r="F2" s="108" t="str">
        <f>Index!H2</f>
        <v>Aratee</v>
      </c>
      <c r="G2" s="108"/>
      <c r="H2" s="444" t="s">
        <v>9</v>
      </c>
      <c r="I2" s="110">
        <f>Index!J2</f>
        <v>45343</v>
      </c>
      <c r="J2" s="111"/>
      <c r="K2" s="111"/>
      <c r="N2" s="113"/>
    </row>
    <row r="3" spans="2:14" s="112" customFormat="1" ht="15" customHeight="1">
      <c r="B3" s="108" t="s">
        <v>1731</v>
      </c>
      <c r="C3" s="110">
        <f>Index!C3</f>
        <v>45260</v>
      </c>
      <c r="D3" s="110"/>
      <c r="E3" s="444" t="s">
        <v>17</v>
      </c>
      <c r="F3" s="108" t="str">
        <f>Index!H3</f>
        <v>Mitesh</v>
      </c>
      <c r="G3" s="108"/>
      <c r="H3" s="444" t="s">
        <v>9</v>
      </c>
      <c r="I3" s="110">
        <f>Index!J3</f>
        <v>45352</v>
      </c>
      <c r="J3" s="111"/>
      <c r="K3" s="111"/>
      <c r="N3" s="24"/>
    </row>
    <row r="4" spans="2:14">
      <c r="B4" s="5"/>
      <c r="C4" s="4"/>
      <c r="D4" s="4"/>
      <c r="E4" s="4"/>
      <c r="F4" s="4"/>
      <c r="G4" s="4"/>
      <c r="H4" s="4"/>
    </row>
    <row r="5" spans="2:14">
      <c r="B5" s="5" t="s">
        <v>5987</v>
      </c>
      <c r="C5" s="4"/>
      <c r="D5" s="4"/>
      <c r="E5" s="4"/>
      <c r="F5" s="4"/>
      <c r="G5" s="4"/>
      <c r="H5" s="4"/>
    </row>
    <row r="6" spans="2:14" ht="16.149999999999999" thickBot="1"/>
    <row r="7" spans="2:14" ht="14.25" customHeight="1" thickBot="1">
      <c r="B7" s="1203" t="s">
        <v>20</v>
      </c>
      <c r="C7" s="1203"/>
      <c r="D7" s="1203"/>
      <c r="E7" s="1203"/>
      <c r="F7" s="428" t="s">
        <v>2419</v>
      </c>
      <c r="G7" s="428" t="s">
        <v>2420</v>
      </c>
      <c r="H7" s="4"/>
    </row>
    <row r="8" spans="2:14">
      <c r="B8" s="388"/>
      <c r="C8" s="389"/>
      <c r="D8" s="389"/>
      <c r="E8" s="518"/>
      <c r="F8" s="91"/>
      <c r="G8" s="92"/>
    </row>
    <row r="9" spans="2:14" hidden="1">
      <c r="B9" s="388" t="s">
        <v>2421</v>
      </c>
      <c r="C9" s="389"/>
      <c r="D9" s="389"/>
      <c r="E9" s="518"/>
      <c r="F9" s="93"/>
      <c r="G9" s="94">
        <f>'C4 - Creditors'!H19</f>
        <v>0</v>
      </c>
      <c r="H9" s="1"/>
    </row>
    <row r="10" spans="2:14" hidden="1">
      <c r="B10" s="388"/>
      <c r="C10" s="389"/>
      <c r="D10" s="389"/>
      <c r="E10" s="518"/>
      <c r="F10" s="93"/>
      <c r="G10" s="94"/>
      <c r="H10" s="1"/>
    </row>
    <row r="11" spans="2:14">
      <c r="B11" s="388" t="s">
        <v>5988</v>
      </c>
      <c r="C11" s="389"/>
      <c r="D11" s="389"/>
      <c r="E11" s="518"/>
      <c r="F11" s="93"/>
      <c r="G11" s="94">
        <f>Journal!F31</f>
        <v>97.35</v>
      </c>
      <c r="H11" s="1"/>
    </row>
    <row r="12" spans="2:14">
      <c r="B12" s="388"/>
      <c r="C12" s="389"/>
      <c r="D12" s="389"/>
      <c r="E12" s="518"/>
      <c r="F12" s="93"/>
      <c r="G12" s="94"/>
      <c r="H12" s="1"/>
    </row>
    <row r="13" spans="2:14">
      <c r="B13" s="388" t="s">
        <v>5989</v>
      </c>
      <c r="C13" s="389"/>
      <c r="D13" s="389"/>
      <c r="E13" s="518"/>
      <c r="F13" s="93">
        <f>Journal!E57</f>
        <v>97.35</v>
      </c>
      <c r="G13" s="94"/>
      <c r="H13" s="1"/>
    </row>
    <row r="14" spans="2:14">
      <c r="B14" s="388"/>
      <c r="C14" s="389"/>
      <c r="D14" s="389"/>
      <c r="E14" s="518"/>
      <c r="F14" s="93"/>
      <c r="G14" s="94"/>
      <c r="H14" s="1"/>
    </row>
    <row r="15" spans="2:14">
      <c r="B15" s="388" t="s">
        <v>2432</v>
      </c>
      <c r="C15" s="389"/>
      <c r="D15" s="389"/>
      <c r="E15" s="518"/>
      <c r="F15" s="93">
        <f>+G17-SUM(F8:F13)</f>
        <v>0</v>
      </c>
      <c r="G15" s="94"/>
      <c r="H15" s="516" t="s">
        <v>3489</v>
      </c>
    </row>
    <row r="16" spans="2:14">
      <c r="B16" s="388"/>
      <c r="C16" s="389"/>
      <c r="D16" s="389"/>
      <c r="E16" s="518"/>
      <c r="F16" s="95"/>
      <c r="G16" s="96"/>
      <c r="H16" s="1"/>
    </row>
    <row r="17" spans="1:11" ht="16.149999999999999" thickBot="1">
      <c r="B17" s="1194" t="s">
        <v>2275</v>
      </c>
      <c r="C17" s="1195"/>
      <c r="D17" s="1195"/>
      <c r="E17" s="1196"/>
      <c r="F17" s="97">
        <f>SUM(F8:F16)</f>
        <v>97.35</v>
      </c>
      <c r="G17" s="98">
        <f>SUM(G9:G16)</f>
        <v>97.35</v>
      </c>
      <c r="H17" s="1"/>
    </row>
    <row r="18" spans="1:11" ht="16.149999999999999" thickTop="1">
      <c r="B18" s="1230"/>
      <c r="C18" s="1231"/>
      <c r="D18" s="1231"/>
      <c r="E18" s="1232"/>
      <c r="F18" s="128"/>
      <c r="G18" s="129"/>
      <c r="H18" s="101"/>
    </row>
    <row r="19" spans="1:11">
      <c r="A19" s="670" t="e">
        <f>CONCATENATE(#REF!, "-",#REF!)</f>
        <v>#REF!</v>
      </c>
      <c r="H19" s="101"/>
    </row>
    <row r="20" spans="1:11" ht="16.149999999999999" thickBot="1">
      <c r="A20" s="670"/>
      <c r="B20" s="130"/>
      <c r="G20" s="529">
        <f ca="1">-ETB!Q221-ETB!R221+F15</f>
        <v>0</v>
      </c>
    </row>
    <row r="21" spans="1:11" ht="16.149999999999999" thickBot="1">
      <c r="B21" s="1203" t="s">
        <v>20</v>
      </c>
      <c r="C21" s="1203"/>
      <c r="D21" s="1203"/>
      <c r="E21" s="428" t="s">
        <v>3359</v>
      </c>
    </row>
    <row r="22" spans="1:11">
      <c r="B22" s="1261"/>
      <c r="C22" s="1262"/>
      <c r="D22" s="1262"/>
      <c r="E22" s="120"/>
    </row>
    <row r="23" spans="1:11">
      <c r="B23" s="1263" t="s">
        <v>5990</v>
      </c>
      <c r="C23" s="1264"/>
      <c r="D23" s="1264"/>
      <c r="E23" s="121"/>
    </row>
    <row r="24" spans="1:11">
      <c r="B24" s="1263"/>
      <c r="C24" s="1264"/>
      <c r="D24" s="1264"/>
      <c r="E24" s="122"/>
    </row>
    <row r="25" spans="1:11">
      <c r="B25" s="1265"/>
      <c r="C25" s="1266"/>
      <c r="D25" s="1266"/>
      <c r="E25" s="123"/>
    </row>
    <row r="26" spans="1:11" ht="16.149999999999999" thickBot="1">
      <c r="B26" s="1160" t="s">
        <v>2275</v>
      </c>
      <c r="C26" s="1161"/>
      <c r="D26" s="1161"/>
      <c r="E26" s="124">
        <f>SUM(E23:E25)</f>
        <v>0</v>
      </c>
    </row>
    <row r="27" spans="1:11" ht="16.899999999999999" thickTop="1" thickBot="1">
      <c r="B27" s="125"/>
      <c r="C27" s="126"/>
      <c r="D27" s="126"/>
      <c r="E27" s="127"/>
    </row>
    <row r="30" spans="1:11" ht="31.15">
      <c r="B30" s="1669" t="s">
        <v>19</v>
      </c>
      <c r="C30" s="1669" t="s">
        <v>5991</v>
      </c>
      <c r="D30" s="1669" t="s">
        <v>5992</v>
      </c>
      <c r="E30" s="1669" t="s">
        <v>5993</v>
      </c>
      <c r="F30" s="1669" t="s">
        <v>5994</v>
      </c>
      <c r="G30" s="1670" t="s">
        <v>5995</v>
      </c>
      <c r="H30" s="1670" t="s">
        <v>5996</v>
      </c>
      <c r="I30" s="1669" t="s">
        <v>2275</v>
      </c>
      <c r="J30" s="1670" t="s">
        <v>5997</v>
      </c>
      <c r="K30" s="1669" t="s">
        <v>571</v>
      </c>
    </row>
    <row r="32" spans="1:11">
      <c r="B32" s="387">
        <v>1</v>
      </c>
      <c r="C32" s="983">
        <v>44896</v>
      </c>
      <c r="D32" s="684">
        <f>Payroll!K9</f>
        <v>0</v>
      </c>
      <c r="E32" s="684">
        <f>Payroll!F9</f>
        <v>0</v>
      </c>
      <c r="F32" s="684">
        <f>Payroll!E9</f>
        <v>0</v>
      </c>
      <c r="G32" s="684"/>
      <c r="H32" s="684"/>
      <c r="I32" s="684">
        <f>SUM(D32:H32)</f>
        <v>0</v>
      </c>
      <c r="J32" s="684"/>
      <c r="K32" s="684">
        <f>I32-J32</f>
        <v>0</v>
      </c>
    </row>
    <row r="33" spans="2:11">
      <c r="B33" s="387">
        <v>2</v>
      </c>
      <c r="C33" s="983">
        <v>44927</v>
      </c>
      <c r="D33" s="684">
        <f>Payroll!K10</f>
        <v>0</v>
      </c>
      <c r="E33" s="684">
        <f>Payroll!F10</f>
        <v>0</v>
      </c>
      <c r="F33" s="684">
        <f>Payroll!E10</f>
        <v>0</v>
      </c>
      <c r="G33" s="684"/>
      <c r="H33" s="684"/>
      <c r="I33" s="684">
        <f t="shared" ref="I33:I43" si="0">SUM(D33:H33)</f>
        <v>0</v>
      </c>
      <c r="J33" s="684"/>
      <c r="K33" s="684">
        <f t="shared" ref="K33:K43" si="1">I33-J33</f>
        <v>0</v>
      </c>
    </row>
    <row r="34" spans="2:11">
      <c r="B34" s="387">
        <v>3</v>
      </c>
      <c r="C34" s="983">
        <v>44958</v>
      </c>
      <c r="D34" s="684">
        <f>Payroll!K11</f>
        <v>0</v>
      </c>
      <c r="E34" s="684">
        <f>Payroll!F11</f>
        <v>0</v>
      </c>
      <c r="F34" s="684">
        <f>Payroll!E11</f>
        <v>0</v>
      </c>
      <c r="G34" s="684"/>
      <c r="H34" s="684"/>
      <c r="I34" s="684">
        <f t="shared" si="0"/>
        <v>0</v>
      </c>
      <c r="J34" s="684"/>
      <c r="K34" s="684">
        <f t="shared" si="1"/>
        <v>0</v>
      </c>
    </row>
    <row r="35" spans="2:11">
      <c r="B35" s="387">
        <v>4</v>
      </c>
      <c r="C35" s="983">
        <v>44986</v>
      </c>
      <c r="D35" s="684">
        <f>Payroll!K12</f>
        <v>97.35</v>
      </c>
      <c r="E35" s="684">
        <f>Payroll!F12</f>
        <v>0</v>
      </c>
      <c r="F35" s="684">
        <f>Payroll!E12</f>
        <v>0</v>
      </c>
      <c r="G35" s="684"/>
      <c r="H35" s="684">
        <v>-97.35</v>
      </c>
      <c r="I35" s="684">
        <f t="shared" si="0"/>
        <v>0</v>
      </c>
      <c r="J35" s="684"/>
      <c r="K35" s="684">
        <f t="shared" si="1"/>
        <v>0</v>
      </c>
    </row>
    <row r="36" spans="2:11">
      <c r="B36" s="387">
        <v>5</v>
      </c>
      <c r="C36" s="983">
        <v>45017</v>
      </c>
      <c r="D36" s="684">
        <f>Payroll!K13</f>
        <v>0</v>
      </c>
      <c r="E36" s="684">
        <f>Payroll!F13</f>
        <v>0</v>
      </c>
      <c r="F36" s="684">
        <f>Payroll!E13</f>
        <v>0</v>
      </c>
      <c r="G36" s="684"/>
      <c r="H36" s="684"/>
      <c r="I36" s="684">
        <f t="shared" si="0"/>
        <v>0</v>
      </c>
      <c r="J36" s="684"/>
      <c r="K36" s="684">
        <f t="shared" si="1"/>
        <v>0</v>
      </c>
    </row>
    <row r="37" spans="2:11">
      <c r="B37" s="387">
        <v>6</v>
      </c>
      <c r="C37" s="983">
        <v>45047</v>
      </c>
      <c r="D37" s="684">
        <f>Payroll!K14</f>
        <v>0</v>
      </c>
      <c r="E37" s="684">
        <f>Payroll!F14</f>
        <v>0</v>
      </c>
      <c r="F37" s="684">
        <f>Payroll!E14</f>
        <v>0</v>
      </c>
      <c r="G37" s="684"/>
      <c r="H37" s="684"/>
      <c r="I37" s="684">
        <f t="shared" si="0"/>
        <v>0</v>
      </c>
      <c r="J37" s="684"/>
      <c r="K37" s="684">
        <f t="shared" si="1"/>
        <v>0</v>
      </c>
    </row>
    <row r="38" spans="2:11">
      <c r="B38" s="387">
        <v>7</v>
      </c>
      <c r="C38" s="983">
        <v>45078</v>
      </c>
      <c r="D38" s="684">
        <f>Payroll!K15</f>
        <v>0</v>
      </c>
      <c r="E38" s="684">
        <f>Payroll!F15</f>
        <v>0</v>
      </c>
      <c r="F38" s="684">
        <f>Payroll!E15</f>
        <v>0</v>
      </c>
      <c r="G38" s="684"/>
      <c r="H38" s="684"/>
      <c r="I38" s="684">
        <f t="shared" si="0"/>
        <v>0</v>
      </c>
      <c r="J38" s="684"/>
      <c r="K38" s="684">
        <f t="shared" si="1"/>
        <v>0</v>
      </c>
    </row>
    <row r="39" spans="2:11">
      <c r="B39" s="387">
        <v>8</v>
      </c>
      <c r="C39" s="983">
        <v>45108</v>
      </c>
      <c r="D39" s="684">
        <f>Payroll!K16</f>
        <v>0</v>
      </c>
      <c r="E39" s="684">
        <f>Payroll!F16</f>
        <v>0</v>
      </c>
      <c r="F39" s="684">
        <f>Payroll!E16</f>
        <v>0</v>
      </c>
      <c r="G39" s="684"/>
      <c r="H39" s="684"/>
      <c r="I39" s="684">
        <f t="shared" si="0"/>
        <v>0</v>
      </c>
      <c r="J39" s="684"/>
      <c r="K39" s="684">
        <f t="shared" si="1"/>
        <v>0</v>
      </c>
    </row>
    <row r="40" spans="2:11">
      <c r="B40" s="387">
        <v>9</v>
      </c>
      <c r="C40" s="983">
        <v>45139</v>
      </c>
      <c r="D40" s="684">
        <f>Payroll!K17</f>
        <v>0</v>
      </c>
      <c r="E40" s="684">
        <f>Payroll!F17</f>
        <v>0</v>
      </c>
      <c r="F40" s="684">
        <f>Payroll!E17</f>
        <v>0</v>
      </c>
      <c r="G40" s="684"/>
      <c r="H40" s="684"/>
      <c r="I40" s="684">
        <f t="shared" si="0"/>
        <v>0</v>
      </c>
      <c r="J40" s="684"/>
      <c r="K40" s="684">
        <f t="shared" si="1"/>
        <v>0</v>
      </c>
    </row>
    <row r="41" spans="2:11">
      <c r="B41" s="387">
        <v>10</v>
      </c>
      <c r="C41" s="983">
        <v>45170</v>
      </c>
      <c r="D41" s="684">
        <f>Payroll!K18</f>
        <v>0</v>
      </c>
      <c r="E41" s="684">
        <f>Payroll!F18</f>
        <v>0</v>
      </c>
      <c r="F41" s="684">
        <f>Payroll!E18</f>
        <v>0</v>
      </c>
      <c r="G41" s="684"/>
      <c r="H41" s="684"/>
      <c r="I41" s="684">
        <f t="shared" si="0"/>
        <v>0</v>
      </c>
      <c r="J41" s="684"/>
      <c r="K41" s="684">
        <f t="shared" si="1"/>
        <v>0</v>
      </c>
    </row>
    <row r="42" spans="2:11">
      <c r="B42" s="387">
        <v>11</v>
      </c>
      <c r="C42" s="983">
        <v>45200</v>
      </c>
      <c r="D42" s="684">
        <f>Payroll!K19</f>
        <v>0</v>
      </c>
      <c r="E42" s="684">
        <f>Payroll!F19</f>
        <v>0</v>
      </c>
      <c r="F42" s="684">
        <f>Payroll!E19</f>
        <v>0</v>
      </c>
      <c r="G42" s="684"/>
      <c r="H42" s="684"/>
      <c r="I42" s="684">
        <f t="shared" si="0"/>
        <v>0</v>
      </c>
      <c r="J42" s="684"/>
      <c r="K42" s="684">
        <f t="shared" si="1"/>
        <v>0</v>
      </c>
    </row>
    <row r="43" spans="2:11">
      <c r="B43" s="387">
        <v>12</v>
      </c>
      <c r="C43" s="983">
        <v>45231</v>
      </c>
      <c r="D43" s="684">
        <f>Payroll!K20</f>
        <v>0</v>
      </c>
      <c r="E43" s="684">
        <f>Payroll!F20</f>
        <v>0</v>
      </c>
      <c r="F43" s="684">
        <f>Payroll!E20</f>
        <v>0</v>
      </c>
      <c r="G43" s="684"/>
      <c r="H43" s="684"/>
      <c r="I43" s="684">
        <f t="shared" si="0"/>
        <v>0</v>
      </c>
      <c r="J43" s="684"/>
      <c r="K43" s="684">
        <f t="shared" si="1"/>
        <v>0</v>
      </c>
    </row>
    <row r="45" spans="2:11" ht="16.149999999999999" thickBot="1">
      <c r="B45" s="1260" t="s">
        <v>2275</v>
      </c>
      <c r="C45" s="1260"/>
      <c r="D45" s="410">
        <f>SUM(D31:D44)</f>
        <v>97.35</v>
      </c>
      <c r="E45" s="410">
        <f t="shared" ref="E45:K45" si="2">SUM(E31:E44)</f>
        <v>0</v>
      </c>
      <c r="F45" s="410">
        <f t="shared" si="2"/>
        <v>0</v>
      </c>
      <c r="G45" s="410">
        <f t="shared" si="2"/>
        <v>0</v>
      </c>
      <c r="H45" s="410">
        <f t="shared" si="2"/>
        <v>-97.35</v>
      </c>
      <c r="I45" s="410">
        <f t="shared" si="2"/>
        <v>0</v>
      </c>
      <c r="J45" s="410">
        <f t="shared" si="2"/>
        <v>0</v>
      </c>
      <c r="K45" s="410">
        <f t="shared" si="2"/>
        <v>0</v>
      </c>
    </row>
    <row r="46" spans="2:11" ht="16.149999999999999" thickTop="1"/>
  </sheetData>
  <sheetProtection formatCells="0" formatColumns="0" formatRows="0" insertColumns="0" insertRows="0" insertHyperlinks="0" deleteColumns="0" deleteRows="0" sort="0" autoFilter="0" pivotTables="0"/>
  <mergeCells count="10">
    <mergeCell ref="B45:C45"/>
    <mergeCell ref="B7:E7"/>
    <mergeCell ref="B17:E17"/>
    <mergeCell ref="B18:E18"/>
    <mergeCell ref="B21:D21"/>
    <mergeCell ref="B22:D22"/>
    <mergeCell ref="B23:D23"/>
    <mergeCell ref="B24:D24"/>
    <mergeCell ref="B25:D25"/>
    <mergeCell ref="B26:D26"/>
  </mergeCells>
  <hyperlinks>
    <hyperlink ref="H15" location="'C4 - Creditors'!E15" display="'C4 - Creditors'!E15" xr:uid="{00000000-0004-0000-3200-000000000000}"/>
  </hyperlinks>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B2:P188"/>
  <sheetViews>
    <sheetView showGridLines="0" workbookViewId="0">
      <pane ySplit="6" topLeftCell="A7" activePane="bottomLeft" state="frozen"/>
      <selection pane="bottomLeft" activeCell="C70" sqref="C70"/>
    </sheetView>
  </sheetViews>
  <sheetFormatPr defaultColWidth="8.85546875" defaultRowHeight="15.6"/>
  <cols>
    <col min="1" max="1" width="8.85546875" style="776"/>
    <col min="2" max="2" width="19.42578125" style="776" bestFit="1" customWidth="1"/>
    <col min="3" max="3" width="12.85546875" style="792" customWidth="1"/>
    <col min="4" max="4" width="11.28515625" style="792" customWidth="1"/>
    <col min="5" max="5" width="12.28515625" style="792" customWidth="1"/>
    <col min="6" max="6" width="15.28515625" style="792" bestFit="1" customWidth="1"/>
    <col min="7" max="7" width="13.42578125" style="792" customWidth="1"/>
    <col min="8" max="8" width="13.7109375" style="792" customWidth="1"/>
    <col min="9" max="9" width="13.140625" style="792" customWidth="1"/>
    <col min="10" max="10" width="14.42578125" style="792" customWidth="1"/>
    <col min="11" max="11" width="12.5703125" style="792" customWidth="1"/>
    <col min="12" max="12" width="11.42578125" style="792" bestFit="1" customWidth="1"/>
    <col min="13" max="13" width="12.28515625" style="792" customWidth="1"/>
    <col min="14" max="14" width="12.85546875" style="793" bestFit="1" customWidth="1"/>
    <col min="15" max="15" width="11.85546875" style="792" customWidth="1"/>
    <col min="16" max="16384" width="8.85546875" style="776"/>
  </cols>
  <sheetData>
    <row r="2" spans="2:16" s="112" customFormat="1" ht="15" customHeight="1">
      <c r="B2" s="108" t="s">
        <v>0</v>
      </c>
      <c r="C2" s="685" t="str">
        <f>Index!C2</f>
        <v>Forest Car Company Ltd</v>
      </c>
      <c r="D2" s="671"/>
      <c r="E2" s="671"/>
      <c r="F2" s="672" t="s">
        <v>15</v>
      </c>
      <c r="G2" s="671" t="str">
        <f>Index!H2</f>
        <v>Aratee</v>
      </c>
      <c r="I2" s="671"/>
      <c r="J2" s="673"/>
      <c r="K2" s="671" t="s">
        <v>566</v>
      </c>
      <c r="L2" s="779">
        <f>Index!J2</f>
        <v>45343</v>
      </c>
      <c r="M2" s="673"/>
      <c r="N2" s="780"/>
      <c r="O2" s="674"/>
      <c r="P2" s="113"/>
    </row>
    <row r="3" spans="2:16" s="112" customFormat="1" ht="15" customHeight="1">
      <c r="B3" s="108" t="s">
        <v>1731</v>
      </c>
      <c r="C3" s="110">
        <f>Index!C3</f>
        <v>45260</v>
      </c>
      <c r="D3" s="671"/>
      <c r="E3" s="671"/>
      <c r="F3" s="672" t="s">
        <v>17</v>
      </c>
      <c r="G3" s="671" t="str">
        <f>Index!H3</f>
        <v>Mitesh</v>
      </c>
      <c r="I3" s="671"/>
      <c r="J3" s="673"/>
      <c r="K3" s="671" t="s">
        <v>566</v>
      </c>
      <c r="L3" s="779">
        <f>Index!J3</f>
        <v>45352</v>
      </c>
      <c r="M3" s="673"/>
      <c r="N3" s="780"/>
      <c r="O3" s="674"/>
      <c r="P3" s="24"/>
    </row>
    <row r="6" spans="2:16" ht="31.15">
      <c r="B6" s="1671" t="s">
        <v>109</v>
      </c>
      <c r="C6" s="1672" t="s">
        <v>113</v>
      </c>
      <c r="D6" s="1672" t="s">
        <v>5998</v>
      </c>
      <c r="E6" s="1672" t="s">
        <v>5999</v>
      </c>
      <c r="F6" s="1672" t="s">
        <v>6000</v>
      </c>
      <c r="G6" s="1672" t="s">
        <v>6001</v>
      </c>
      <c r="H6" s="1672" t="s">
        <v>6002</v>
      </c>
      <c r="I6" s="1672" t="s">
        <v>6003</v>
      </c>
      <c r="J6" s="1672" t="s">
        <v>6004</v>
      </c>
      <c r="K6" s="1672" t="s">
        <v>6005</v>
      </c>
      <c r="L6" s="1672" t="s">
        <v>6006</v>
      </c>
      <c r="M6" s="1672" t="s">
        <v>3383</v>
      </c>
      <c r="N6" s="1673" t="s">
        <v>6007</v>
      </c>
      <c r="O6" s="1672" t="s">
        <v>6008</v>
      </c>
    </row>
    <row r="7" spans="2:16">
      <c r="B7" s="669" t="s">
        <v>6009</v>
      </c>
      <c r="C7" s="1674"/>
      <c r="D7" s="1674"/>
      <c r="E7" s="1674"/>
      <c r="F7" s="1674"/>
      <c r="G7" s="1674"/>
      <c r="H7" s="1674"/>
      <c r="I7" s="1674"/>
      <c r="J7" s="1674"/>
      <c r="K7" s="1674"/>
      <c r="L7" s="1674"/>
      <c r="M7" s="1674"/>
      <c r="N7" s="1675"/>
      <c r="O7" s="1674"/>
    </row>
    <row r="8" spans="2:16">
      <c r="B8" s="1676"/>
      <c r="C8" s="1674"/>
      <c r="D8" s="1674"/>
      <c r="E8" s="1674"/>
      <c r="F8" s="1674"/>
      <c r="G8" s="1674"/>
      <c r="H8" s="1674"/>
      <c r="I8" s="1674"/>
      <c r="J8" s="1674"/>
      <c r="K8" s="1674"/>
      <c r="L8" s="1674"/>
      <c r="M8" s="1674"/>
      <c r="N8" s="1675"/>
      <c r="O8" s="1674"/>
    </row>
    <row r="9" spans="2:16">
      <c r="B9" s="1677">
        <v>44896</v>
      </c>
      <c r="C9" s="1678">
        <f>C25+C57</f>
        <v>0</v>
      </c>
      <c r="D9" s="1678">
        <f t="shared" ref="D9:M9" si="0">D25+D57</f>
        <v>0</v>
      </c>
      <c r="E9" s="1678">
        <f t="shared" si="0"/>
        <v>0</v>
      </c>
      <c r="F9" s="1678">
        <f t="shared" si="0"/>
        <v>0</v>
      </c>
      <c r="G9" s="1678">
        <f t="shared" si="0"/>
        <v>0</v>
      </c>
      <c r="H9" s="1678">
        <f t="shared" si="0"/>
        <v>0</v>
      </c>
      <c r="I9" s="1678">
        <f t="shared" si="0"/>
        <v>0</v>
      </c>
      <c r="J9" s="1678">
        <f t="shared" ref="J9:J20" si="1">+C9-E9-F9-G9</f>
        <v>0</v>
      </c>
      <c r="K9" s="1678">
        <f t="shared" si="0"/>
        <v>0</v>
      </c>
      <c r="L9" s="1678">
        <f t="shared" si="0"/>
        <v>0</v>
      </c>
      <c r="M9" s="1678">
        <f t="shared" si="0"/>
        <v>0</v>
      </c>
      <c r="N9" s="1679"/>
      <c r="O9" s="1678">
        <f t="shared" ref="O9:O20" si="2">J9-M9</f>
        <v>0</v>
      </c>
    </row>
    <row r="10" spans="2:16">
      <c r="B10" s="1677">
        <v>44927</v>
      </c>
      <c r="C10" s="1678">
        <f t="shared" ref="C10:I20" si="3">C26+C58</f>
        <v>2080</v>
      </c>
      <c r="D10" s="1678">
        <f t="shared" si="3"/>
        <v>0</v>
      </c>
      <c r="E10" s="1678">
        <f t="shared" si="3"/>
        <v>0</v>
      </c>
      <c r="F10" s="1678">
        <f t="shared" si="3"/>
        <v>0</v>
      </c>
      <c r="G10" s="1678">
        <f t="shared" si="3"/>
        <v>0</v>
      </c>
      <c r="H10" s="1678">
        <f t="shared" si="3"/>
        <v>0</v>
      </c>
      <c r="I10" s="1678">
        <f t="shared" si="3"/>
        <v>0</v>
      </c>
      <c r="J10" s="1678">
        <f t="shared" si="1"/>
        <v>2080</v>
      </c>
      <c r="K10" s="1678">
        <f t="shared" ref="K10:M10" si="4">K26+K58</f>
        <v>0</v>
      </c>
      <c r="L10" s="1678">
        <f t="shared" si="4"/>
        <v>0</v>
      </c>
      <c r="M10" s="1678">
        <f t="shared" si="4"/>
        <v>1450</v>
      </c>
      <c r="N10" s="1679"/>
      <c r="O10" s="1678">
        <f t="shared" si="2"/>
        <v>630</v>
      </c>
    </row>
    <row r="11" spans="2:16">
      <c r="B11" s="1677">
        <v>44958</v>
      </c>
      <c r="C11" s="1678">
        <f t="shared" si="3"/>
        <v>2080</v>
      </c>
      <c r="D11" s="1678">
        <f t="shared" si="3"/>
        <v>0</v>
      </c>
      <c r="E11" s="1678">
        <f t="shared" si="3"/>
        <v>0</v>
      </c>
      <c r="F11" s="1678">
        <f t="shared" si="3"/>
        <v>0</v>
      </c>
      <c r="G11" s="1678">
        <f t="shared" si="3"/>
        <v>0</v>
      </c>
      <c r="H11" s="1678">
        <f t="shared" si="3"/>
        <v>0</v>
      </c>
      <c r="I11" s="1678">
        <f t="shared" si="3"/>
        <v>0</v>
      </c>
      <c r="J11" s="1678">
        <f t="shared" si="1"/>
        <v>2080</v>
      </c>
      <c r="K11" s="1678">
        <f t="shared" ref="K11:M11" si="5">K27+K59</f>
        <v>0</v>
      </c>
      <c r="L11" s="1678">
        <f t="shared" si="5"/>
        <v>0</v>
      </c>
      <c r="M11" s="1678">
        <f t="shared" si="5"/>
        <v>2080</v>
      </c>
      <c r="N11" s="1679"/>
      <c r="O11" s="1678">
        <f t="shared" si="2"/>
        <v>0</v>
      </c>
    </row>
    <row r="12" spans="2:16">
      <c r="B12" s="1677">
        <v>44986</v>
      </c>
      <c r="C12" s="1678">
        <f t="shared" si="3"/>
        <v>2080</v>
      </c>
      <c r="D12" s="1678">
        <f t="shared" si="3"/>
        <v>0</v>
      </c>
      <c r="E12" s="1678">
        <f t="shared" si="3"/>
        <v>0</v>
      </c>
      <c r="F12" s="1678">
        <f t="shared" si="3"/>
        <v>0</v>
      </c>
      <c r="G12" s="1678">
        <f t="shared" si="3"/>
        <v>0</v>
      </c>
      <c r="H12" s="1678">
        <f t="shared" si="3"/>
        <v>0</v>
      </c>
      <c r="I12" s="1678">
        <f t="shared" si="3"/>
        <v>0</v>
      </c>
      <c r="J12" s="1678">
        <f t="shared" si="1"/>
        <v>2080</v>
      </c>
      <c r="K12" s="1678">
        <f t="shared" ref="K12:M12" si="6">K28+K60</f>
        <v>97.35</v>
      </c>
      <c r="L12" s="1678">
        <f t="shared" si="6"/>
        <v>0</v>
      </c>
      <c r="M12" s="1678">
        <f t="shared" si="6"/>
        <v>2080</v>
      </c>
      <c r="N12" s="1679"/>
      <c r="O12" s="1678">
        <f t="shared" si="2"/>
        <v>0</v>
      </c>
    </row>
    <row r="13" spans="2:16">
      <c r="B13" s="1677">
        <v>45017</v>
      </c>
      <c r="C13" s="1678">
        <f t="shared" si="3"/>
        <v>2080</v>
      </c>
      <c r="D13" s="1678">
        <f t="shared" si="3"/>
        <v>0</v>
      </c>
      <c r="E13" s="1678">
        <f t="shared" si="3"/>
        <v>0</v>
      </c>
      <c r="F13" s="1678">
        <f t="shared" si="3"/>
        <v>0</v>
      </c>
      <c r="G13" s="1678">
        <f t="shared" si="3"/>
        <v>0</v>
      </c>
      <c r="H13" s="1678">
        <f t="shared" si="3"/>
        <v>0</v>
      </c>
      <c r="I13" s="1678">
        <f t="shared" si="3"/>
        <v>0</v>
      </c>
      <c r="J13" s="1678">
        <f t="shared" si="1"/>
        <v>2080</v>
      </c>
      <c r="K13" s="1678">
        <f t="shared" ref="K13:M13" si="7">K29+K61</f>
        <v>0</v>
      </c>
      <c r="L13" s="1678">
        <f t="shared" si="7"/>
        <v>0</v>
      </c>
      <c r="M13" s="1678">
        <f t="shared" si="7"/>
        <v>2080</v>
      </c>
      <c r="N13" s="1679"/>
      <c r="O13" s="1678">
        <f t="shared" si="2"/>
        <v>0</v>
      </c>
    </row>
    <row r="14" spans="2:16">
      <c r="B14" s="1677">
        <v>45047</v>
      </c>
      <c r="C14" s="1678">
        <f t="shared" si="3"/>
        <v>2080</v>
      </c>
      <c r="D14" s="1678">
        <f t="shared" si="3"/>
        <v>0</v>
      </c>
      <c r="E14" s="1678">
        <f t="shared" si="3"/>
        <v>0</v>
      </c>
      <c r="F14" s="1678">
        <f t="shared" si="3"/>
        <v>0</v>
      </c>
      <c r="G14" s="1678">
        <f t="shared" si="3"/>
        <v>0</v>
      </c>
      <c r="H14" s="1678">
        <f t="shared" si="3"/>
        <v>0</v>
      </c>
      <c r="I14" s="1678">
        <f t="shared" si="3"/>
        <v>0</v>
      </c>
      <c r="J14" s="1678">
        <f t="shared" si="1"/>
        <v>2080</v>
      </c>
      <c r="K14" s="1678">
        <f t="shared" ref="K14:M14" si="8">K30+K62</f>
        <v>0</v>
      </c>
      <c r="L14" s="1678">
        <f t="shared" si="8"/>
        <v>0</v>
      </c>
      <c r="M14" s="1678">
        <f t="shared" si="8"/>
        <v>2080</v>
      </c>
      <c r="N14" s="1679"/>
      <c r="O14" s="1678">
        <f t="shared" si="2"/>
        <v>0</v>
      </c>
    </row>
    <row r="15" spans="2:16">
      <c r="B15" s="1677">
        <v>45078</v>
      </c>
      <c r="C15" s="1678">
        <f t="shared" si="3"/>
        <v>2080</v>
      </c>
      <c r="D15" s="1678">
        <f t="shared" si="3"/>
        <v>0</v>
      </c>
      <c r="E15" s="1678">
        <f t="shared" si="3"/>
        <v>0</v>
      </c>
      <c r="F15" s="1678">
        <f t="shared" si="3"/>
        <v>0</v>
      </c>
      <c r="G15" s="1678">
        <f t="shared" si="3"/>
        <v>0</v>
      </c>
      <c r="H15" s="1678">
        <f t="shared" si="3"/>
        <v>0</v>
      </c>
      <c r="I15" s="1678">
        <f t="shared" si="3"/>
        <v>0</v>
      </c>
      <c r="J15" s="1678">
        <f t="shared" si="1"/>
        <v>2080</v>
      </c>
      <c r="K15" s="1678">
        <f t="shared" ref="K15:M15" si="9">K31+K63</f>
        <v>0</v>
      </c>
      <c r="L15" s="1678">
        <f t="shared" si="9"/>
        <v>0</v>
      </c>
      <c r="M15" s="1678">
        <f t="shared" si="9"/>
        <v>2080</v>
      </c>
      <c r="N15" s="1679"/>
      <c r="O15" s="1678">
        <f t="shared" si="2"/>
        <v>0</v>
      </c>
    </row>
    <row r="16" spans="2:16">
      <c r="B16" s="1677">
        <v>45108</v>
      </c>
      <c r="C16" s="1678">
        <f t="shared" si="3"/>
        <v>2080</v>
      </c>
      <c r="D16" s="1678">
        <f t="shared" si="3"/>
        <v>0</v>
      </c>
      <c r="E16" s="1678">
        <f t="shared" si="3"/>
        <v>0</v>
      </c>
      <c r="F16" s="1678">
        <f t="shared" si="3"/>
        <v>0</v>
      </c>
      <c r="G16" s="1678">
        <f t="shared" si="3"/>
        <v>0</v>
      </c>
      <c r="H16" s="1678">
        <f t="shared" si="3"/>
        <v>0</v>
      </c>
      <c r="I16" s="1678">
        <f t="shared" si="3"/>
        <v>0</v>
      </c>
      <c r="J16" s="1678">
        <f t="shared" si="1"/>
        <v>2080</v>
      </c>
      <c r="K16" s="1678">
        <f t="shared" ref="K16:M16" si="10">K32+K64</f>
        <v>0</v>
      </c>
      <c r="L16" s="1678">
        <f t="shared" si="10"/>
        <v>0</v>
      </c>
      <c r="M16" s="1678">
        <f t="shared" si="10"/>
        <v>2080</v>
      </c>
      <c r="N16" s="1679"/>
      <c r="O16" s="1678">
        <f t="shared" si="2"/>
        <v>0</v>
      </c>
    </row>
    <row r="17" spans="2:16">
      <c r="B17" s="1677">
        <v>45139</v>
      </c>
      <c r="C17" s="1678">
        <f t="shared" si="3"/>
        <v>2080</v>
      </c>
      <c r="D17" s="1678">
        <f t="shared" si="3"/>
        <v>0</v>
      </c>
      <c r="E17" s="1678">
        <f t="shared" si="3"/>
        <v>0</v>
      </c>
      <c r="F17" s="1678">
        <f t="shared" si="3"/>
        <v>0</v>
      </c>
      <c r="G17" s="1678">
        <f t="shared" si="3"/>
        <v>0</v>
      </c>
      <c r="H17" s="1678">
        <f t="shared" si="3"/>
        <v>0</v>
      </c>
      <c r="I17" s="1678">
        <f t="shared" si="3"/>
        <v>0</v>
      </c>
      <c r="J17" s="1678">
        <f t="shared" si="1"/>
        <v>2080</v>
      </c>
      <c r="K17" s="1678">
        <f t="shared" ref="K17:M17" si="11">K33+K65</f>
        <v>0</v>
      </c>
      <c r="L17" s="1678">
        <f t="shared" si="11"/>
        <v>0</v>
      </c>
      <c r="M17" s="1678">
        <f t="shared" si="11"/>
        <v>2080</v>
      </c>
      <c r="N17" s="1679"/>
      <c r="O17" s="1678">
        <f t="shared" si="2"/>
        <v>0</v>
      </c>
    </row>
    <row r="18" spans="2:16">
      <c r="B18" s="1677">
        <v>45170</v>
      </c>
      <c r="C18" s="1678">
        <f t="shared" si="3"/>
        <v>2080</v>
      </c>
      <c r="D18" s="1678">
        <f t="shared" si="3"/>
        <v>0</v>
      </c>
      <c r="E18" s="1678">
        <f t="shared" si="3"/>
        <v>0</v>
      </c>
      <c r="F18" s="1678">
        <f t="shared" si="3"/>
        <v>0</v>
      </c>
      <c r="G18" s="1678">
        <f t="shared" si="3"/>
        <v>0</v>
      </c>
      <c r="H18" s="1678">
        <f t="shared" si="3"/>
        <v>0</v>
      </c>
      <c r="I18" s="1678">
        <f t="shared" si="3"/>
        <v>0</v>
      </c>
      <c r="J18" s="1678">
        <f t="shared" si="1"/>
        <v>2080</v>
      </c>
      <c r="K18" s="1678">
        <f t="shared" ref="K18:M18" si="12">K34+K66</f>
        <v>0</v>
      </c>
      <c r="L18" s="1678">
        <f t="shared" si="12"/>
        <v>0</v>
      </c>
      <c r="M18" s="1678">
        <f t="shared" si="12"/>
        <v>2080</v>
      </c>
      <c r="N18" s="1679"/>
      <c r="O18" s="1678">
        <f t="shared" si="2"/>
        <v>0</v>
      </c>
    </row>
    <row r="19" spans="2:16">
      <c r="B19" s="1677">
        <v>45200</v>
      </c>
      <c r="C19" s="1678">
        <f t="shared" si="3"/>
        <v>2080</v>
      </c>
      <c r="D19" s="1678">
        <f t="shared" si="3"/>
        <v>0</v>
      </c>
      <c r="E19" s="1678">
        <f t="shared" si="3"/>
        <v>0</v>
      </c>
      <c r="F19" s="1678">
        <f t="shared" si="3"/>
        <v>0</v>
      </c>
      <c r="G19" s="1678">
        <f t="shared" si="3"/>
        <v>0</v>
      </c>
      <c r="H19" s="1678">
        <f t="shared" si="3"/>
        <v>0</v>
      </c>
      <c r="I19" s="1678">
        <f t="shared" si="3"/>
        <v>0</v>
      </c>
      <c r="J19" s="1678">
        <f t="shared" si="1"/>
        <v>2080</v>
      </c>
      <c r="K19" s="1678">
        <f t="shared" ref="K19:M19" si="13">K35+K67</f>
        <v>0</v>
      </c>
      <c r="L19" s="1678">
        <f t="shared" si="13"/>
        <v>0</v>
      </c>
      <c r="M19" s="1678">
        <f t="shared" si="13"/>
        <v>2080</v>
      </c>
      <c r="N19" s="1679"/>
      <c r="O19" s="1678">
        <f t="shared" si="2"/>
        <v>0</v>
      </c>
    </row>
    <row r="20" spans="2:16">
      <c r="B20" s="1677">
        <v>45231</v>
      </c>
      <c r="C20" s="1678">
        <f t="shared" si="3"/>
        <v>2080</v>
      </c>
      <c r="D20" s="1678">
        <f t="shared" si="3"/>
        <v>0</v>
      </c>
      <c r="E20" s="1678">
        <f t="shared" si="3"/>
        <v>0</v>
      </c>
      <c r="F20" s="1678">
        <f t="shared" si="3"/>
        <v>0</v>
      </c>
      <c r="G20" s="1678">
        <f t="shared" si="3"/>
        <v>0</v>
      </c>
      <c r="H20" s="1678">
        <f t="shared" si="3"/>
        <v>0</v>
      </c>
      <c r="I20" s="1678">
        <f t="shared" si="3"/>
        <v>0</v>
      </c>
      <c r="J20" s="1678">
        <f t="shared" si="1"/>
        <v>2080</v>
      </c>
      <c r="K20" s="1678">
        <f t="shared" ref="K20:M20" si="14">K36+K68</f>
        <v>0</v>
      </c>
      <c r="L20" s="1678">
        <f t="shared" si="14"/>
        <v>0</v>
      </c>
      <c r="M20" s="1678">
        <f t="shared" si="14"/>
        <v>1040</v>
      </c>
      <c r="N20" s="1679"/>
      <c r="O20" s="1678">
        <f t="shared" si="2"/>
        <v>1040</v>
      </c>
    </row>
    <row r="21" spans="2:16" ht="16.149999999999999" thickBot="1">
      <c r="B21" s="667"/>
      <c r="C21" s="790"/>
      <c r="D21" s="790"/>
      <c r="E21" s="790"/>
      <c r="F21" s="790"/>
      <c r="G21" s="790"/>
      <c r="H21" s="790"/>
      <c r="I21" s="790"/>
      <c r="J21" s="790"/>
      <c r="K21" s="790"/>
      <c r="L21" s="790"/>
      <c r="M21" s="790"/>
      <c r="N21" s="791"/>
      <c r="O21" s="790">
        <f>O69</f>
        <v>-630</v>
      </c>
      <c r="P21" s="776" t="s">
        <v>61</v>
      </c>
    </row>
    <row r="22" spans="2:16" ht="16.149999999999999" thickBot="1">
      <c r="B22" s="668"/>
      <c r="C22" s="781">
        <f>SUM(C9:C21)</f>
        <v>22880</v>
      </c>
      <c r="D22" s="781"/>
      <c r="E22" s="781">
        <f t="shared" ref="E22:O22" si="15">SUM(E9:E21)</f>
        <v>0</v>
      </c>
      <c r="F22" s="781">
        <f t="shared" si="15"/>
        <v>0</v>
      </c>
      <c r="G22" s="781">
        <f>SUM(G9:G21)</f>
        <v>0</v>
      </c>
      <c r="H22" s="781"/>
      <c r="I22" s="781"/>
      <c r="J22" s="781">
        <f t="shared" si="15"/>
        <v>22880</v>
      </c>
      <c r="K22" s="781">
        <f>SUM(K9:K21)</f>
        <v>97.35</v>
      </c>
      <c r="L22" s="781">
        <f>SUM(L9:L21)</f>
        <v>0</v>
      </c>
      <c r="M22" s="781">
        <f>SUM(M9:M21)</f>
        <v>21210</v>
      </c>
      <c r="N22" s="782"/>
      <c r="O22" s="783">
        <f t="shared" si="15"/>
        <v>1040</v>
      </c>
    </row>
    <row r="23" spans="2:16">
      <c r="B23" s="669" t="s">
        <v>6010</v>
      </c>
      <c r="C23" s="784" t="s">
        <v>6011</v>
      </c>
      <c r="D23" s="784"/>
      <c r="E23" s="784"/>
      <c r="F23" s="784"/>
      <c r="G23" s="784"/>
      <c r="H23" s="784"/>
      <c r="I23" s="784"/>
      <c r="J23" s="784"/>
      <c r="K23" s="784"/>
      <c r="L23" s="784"/>
      <c r="M23" s="784"/>
      <c r="N23" s="785"/>
      <c r="O23" s="784"/>
    </row>
    <row r="24" spans="2:16" ht="31.15">
      <c r="B24" s="1671" t="s">
        <v>109</v>
      </c>
      <c r="C24" s="1672" t="s">
        <v>113</v>
      </c>
      <c r="D24" s="1672" t="s">
        <v>5998</v>
      </c>
      <c r="E24" s="1672" t="s">
        <v>5999</v>
      </c>
      <c r="F24" s="1672" t="s">
        <v>6000</v>
      </c>
      <c r="G24" s="1672" t="s">
        <v>6001</v>
      </c>
      <c r="H24" s="1672" t="s">
        <v>6002</v>
      </c>
      <c r="I24" s="1672" t="s">
        <v>6003</v>
      </c>
      <c r="J24" s="1672" t="s">
        <v>6004</v>
      </c>
      <c r="K24" s="1672" t="s">
        <v>6005</v>
      </c>
      <c r="L24" s="1672" t="s">
        <v>6006</v>
      </c>
      <c r="M24" s="1672" t="s">
        <v>3383</v>
      </c>
      <c r="N24" s="1673" t="s">
        <v>6007</v>
      </c>
      <c r="O24" s="1672" t="s">
        <v>6008</v>
      </c>
    </row>
    <row r="25" spans="2:16">
      <c r="B25" s="1677">
        <f>B9</f>
        <v>44896</v>
      </c>
      <c r="C25" s="1678"/>
      <c r="D25" s="1678"/>
      <c r="E25" s="1678"/>
      <c r="F25" s="1678"/>
      <c r="G25" s="1678">
        <v>0</v>
      </c>
      <c r="H25" s="1678"/>
      <c r="I25" s="1678"/>
      <c r="J25" s="1678">
        <f t="shared" ref="J25:J36" si="16">+C25-E25-F25-G25</f>
        <v>0</v>
      </c>
      <c r="K25" s="1678"/>
      <c r="L25" s="1678">
        <v>0</v>
      </c>
      <c r="M25" s="1678"/>
      <c r="N25" s="1679"/>
      <c r="O25" s="1678">
        <f t="shared" ref="O25:O36" si="17">J25-M25</f>
        <v>0</v>
      </c>
    </row>
    <row r="26" spans="2:16">
      <c r="B26" s="1677">
        <f t="shared" ref="B26:B36" si="18">B10</f>
        <v>44927</v>
      </c>
      <c r="C26" s="1678">
        <v>1040</v>
      </c>
      <c r="D26" s="1678"/>
      <c r="E26" s="1678"/>
      <c r="F26" s="1678"/>
      <c r="G26" s="1678">
        <v>0</v>
      </c>
      <c r="H26" s="1678"/>
      <c r="I26" s="1678"/>
      <c r="J26" s="1678">
        <f t="shared" si="16"/>
        <v>1040</v>
      </c>
      <c r="K26" s="1678">
        <v>0</v>
      </c>
      <c r="L26" s="1678">
        <v>0</v>
      </c>
      <c r="M26" s="1678">
        <f>J26</f>
        <v>1040</v>
      </c>
      <c r="N26" s="1679">
        <v>44956</v>
      </c>
      <c r="O26" s="1678">
        <f t="shared" si="17"/>
        <v>0</v>
      </c>
    </row>
    <row r="27" spans="2:16">
      <c r="B27" s="1677">
        <f t="shared" si="18"/>
        <v>44958</v>
      </c>
      <c r="C27" s="1678">
        <v>1040</v>
      </c>
      <c r="D27" s="1678"/>
      <c r="E27" s="1678"/>
      <c r="F27" s="1678"/>
      <c r="G27" s="1678">
        <v>0</v>
      </c>
      <c r="H27" s="1678"/>
      <c r="I27" s="1678"/>
      <c r="J27" s="1678">
        <f t="shared" si="16"/>
        <v>1040</v>
      </c>
      <c r="K27" s="1678">
        <v>0</v>
      </c>
      <c r="L27" s="1678">
        <v>0</v>
      </c>
      <c r="M27" s="1678">
        <f t="shared" ref="M27:M36" si="19">J27</f>
        <v>1040</v>
      </c>
      <c r="N27" s="1679">
        <v>44987</v>
      </c>
      <c r="O27" s="1678">
        <f t="shared" si="17"/>
        <v>0</v>
      </c>
    </row>
    <row r="28" spans="2:16">
      <c r="B28" s="1677">
        <f t="shared" si="18"/>
        <v>44986</v>
      </c>
      <c r="C28" s="1678">
        <v>1040</v>
      </c>
      <c r="D28" s="1678"/>
      <c r="E28" s="1678"/>
      <c r="F28" s="1678"/>
      <c r="G28" s="1678">
        <v>0</v>
      </c>
      <c r="H28" s="1678"/>
      <c r="I28" s="1678"/>
      <c r="J28" s="1678">
        <f t="shared" si="16"/>
        <v>1040</v>
      </c>
      <c r="K28" s="1678">
        <v>97.35</v>
      </c>
      <c r="L28" s="1678">
        <v>0</v>
      </c>
      <c r="M28" s="1678">
        <f t="shared" si="19"/>
        <v>1040</v>
      </c>
      <c r="N28" s="1679">
        <v>45015</v>
      </c>
      <c r="O28" s="1678">
        <f t="shared" si="17"/>
        <v>0</v>
      </c>
    </row>
    <row r="29" spans="2:16">
      <c r="B29" s="1677">
        <f t="shared" si="18"/>
        <v>45017</v>
      </c>
      <c r="C29" s="1678">
        <v>1040</v>
      </c>
      <c r="D29" s="1678"/>
      <c r="E29" s="1678"/>
      <c r="F29" s="1678"/>
      <c r="G29" s="1678">
        <v>0</v>
      </c>
      <c r="H29" s="1678"/>
      <c r="I29" s="1678"/>
      <c r="J29" s="1678">
        <f t="shared" si="16"/>
        <v>1040</v>
      </c>
      <c r="K29" s="1678">
        <v>0</v>
      </c>
      <c r="L29" s="1678">
        <v>0</v>
      </c>
      <c r="M29" s="1678">
        <f t="shared" si="19"/>
        <v>1040</v>
      </c>
      <c r="N29" s="1679">
        <v>45048</v>
      </c>
      <c r="O29" s="1678">
        <f t="shared" si="17"/>
        <v>0</v>
      </c>
    </row>
    <row r="30" spans="2:16">
      <c r="B30" s="1677">
        <f t="shared" si="18"/>
        <v>45047</v>
      </c>
      <c r="C30" s="1678">
        <v>1040</v>
      </c>
      <c r="D30" s="1678"/>
      <c r="E30" s="1678"/>
      <c r="F30" s="1678"/>
      <c r="G30" s="1678">
        <v>0</v>
      </c>
      <c r="H30" s="1678"/>
      <c r="I30" s="1678"/>
      <c r="J30" s="1678">
        <f t="shared" si="16"/>
        <v>1040</v>
      </c>
      <c r="K30" s="1678">
        <v>0</v>
      </c>
      <c r="L30" s="1678">
        <v>0</v>
      </c>
      <c r="M30" s="1678">
        <f t="shared" si="19"/>
        <v>1040</v>
      </c>
      <c r="N30" s="1679">
        <v>45078</v>
      </c>
      <c r="O30" s="1678">
        <f t="shared" si="17"/>
        <v>0</v>
      </c>
    </row>
    <row r="31" spans="2:16">
      <c r="B31" s="1677">
        <f t="shared" si="18"/>
        <v>45078</v>
      </c>
      <c r="C31" s="1678">
        <v>1040</v>
      </c>
      <c r="D31" s="1678"/>
      <c r="E31" s="1678"/>
      <c r="F31" s="1678"/>
      <c r="G31" s="1678">
        <v>0</v>
      </c>
      <c r="H31" s="1678"/>
      <c r="I31" s="1678"/>
      <c r="J31" s="1678">
        <f t="shared" si="16"/>
        <v>1040</v>
      </c>
      <c r="K31" s="1678">
        <v>0</v>
      </c>
      <c r="L31" s="1678">
        <v>0</v>
      </c>
      <c r="M31" s="1678">
        <f t="shared" si="19"/>
        <v>1040</v>
      </c>
      <c r="N31" s="1679">
        <v>45107</v>
      </c>
      <c r="O31" s="1678">
        <f t="shared" si="17"/>
        <v>0</v>
      </c>
    </row>
    <row r="32" spans="2:16">
      <c r="B32" s="1677">
        <f t="shared" si="18"/>
        <v>45108</v>
      </c>
      <c r="C32" s="1678">
        <v>1040</v>
      </c>
      <c r="D32" s="1678"/>
      <c r="E32" s="1678"/>
      <c r="F32" s="1678"/>
      <c r="G32" s="1678">
        <v>0</v>
      </c>
      <c r="H32" s="1678"/>
      <c r="I32" s="1678"/>
      <c r="J32" s="1678">
        <f t="shared" si="16"/>
        <v>1040</v>
      </c>
      <c r="K32" s="1678">
        <v>0</v>
      </c>
      <c r="L32" s="1678">
        <v>0</v>
      </c>
      <c r="M32" s="1678">
        <f t="shared" si="19"/>
        <v>1040</v>
      </c>
      <c r="N32" s="1679">
        <v>45139</v>
      </c>
      <c r="O32" s="1678">
        <f t="shared" si="17"/>
        <v>0</v>
      </c>
    </row>
    <row r="33" spans="2:15">
      <c r="B33" s="1677">
        <f t="shared" si="18"/>
        <v>45139</v>
      </c>
      <c r="C33" s="1678">
        <v>1040</v>
      </c>
      <c r="D33" s="1678"/>
      <c r="E33" s="1678"/>
      <c r="F33" s="1678"/>
      <c r="G33" s="1678">
        <v>0</v>
      </c>
      <c r="H33" s="1678"/>
      <c r="I33" s="1678"/>
      <c r="J33" s="1678">
        <f t="shared" si="16"/>
        <v>1040</v>
      </c>
      <c r="K33" s="1678">
        <v>0</v>
      </c>
      <c r="L33" s="1678">
        <v>0</v>
      </c>
      <c r="M33" s="1678">
        <f t="shared" si="19"/>
        <v>1040</v>
      </c>
      <c r="N33" s="1679">
        <v>45170</v>
      </c>
      <c r="O33" s="1678">
        <f t="shared" si="17"/>
        <v>0</v>
      </c>
    </row>
    <row r="34" spans="2:15">
      <c r="B34" s="1677">
        <f t="shared" si="18"/>
        <v>45170</v>
      </c>
      <c r="C34" s="1678">
        <v>1040</v>
      </c>
      <c r="D34" s="1678"/>
      <c r="E34" s="1678"/>
      <c r="F34" s="1678"/>
      <c r="G34" s="1678">
        <v>0</v>
      </c>
      <c r="H34" s="1678"/>
      <c r="I34" s="1678"/>
      <c r="J34" s="1678">
        <f t="shared" si="16"/>
        <v>1040</v>
      </c>
      <c r="K34" s="1678">
        <v>0</v>
      </c>
      <c r="L34" s="1678">
        <v>0</v>
      </c>
      <c r="M34" s="1678">
        <f t="shared" si="19"/>
        <v>1040</v>
      </c>
      <c r="N34" s="1679">
        <v>45201</v>
      </c>
      <c r="O34" s="1678">
        <f t="shared" si="17"/>
        <v>0</v>
      </c>
    </row>
    <row r="35" spans="2:15">
      <c r="B35" s="1677">
        <f t="shared" si="18"/>
        <v>45200</v>
      </c>
      <c r="C35" s="1678">
        <v>1040</v>
      </c>
      <c r="D35" s="1678"/>
      <c r="E35" s="1678"/>
      <c r="F35" s="1678"/>
      <c r="G35" s="1678">
        <v>0</v>
      </c>
      <c r="H35" s="1678"/>
      <c r="I35" s="1678"/>
      <c r="J35" s="1678">
        <f t="shared" si="16"/>
        <v>1040</v>
      </c>
      <c r="K35" s="1678">
        <v>0</v>
      </c>
      <c r="L35" s="1678">
        <v>0</v>
      </c>
      <c r="M35" s="1678">
        <f t="shared" si="19"/>
        <v>1040</v>
      </c>
      <c r="N35" s="1679">
        <v>45229</v>
      </c>
      <c r="O35" s="1678">
        <f t="shared" si="17"/>
        <v>0</v>
      </c>
    </row>
    <row r="36" spans="2:15">
      <c r="B36" s="1677">
        <f t="shared" si="18"/>
        <v>45231</v>
      </c>
      <c r="C36" s="1678">
        <v>1040</v>
      </c>
      <c r="D36" s="1678"/>
      <c r="E36" s="1678"/>
      <c r="F36" s="1678"/>
      <c r="G36" s="1678">
        <v>0</v>
      </c>
      <c r="H36" s="1678"/>
      <c r="I36" s="1678"/>
      <c r="J36" s="1678">
        <f t="shared" si="16"/>
        <v>1040</v>
      </c>
      <c r="K36" s="1678">
        <v>0</v>
      </c>
      <c r="L36" s="1678">
        <v>0</v>
      </c>
      <c r="M36" s="1678">
        <f t="shared" si="19"/>
        <v>1040</v>
      </c>
      <c r="N36" s="1679"/>
      <c r="O36" s="1678">
        <f t="shared" si="17"/>
        <v>0</v>
      </c>
    </row>
    <row r="37" spans="2:15" ht="16.149999999999999" thickBot="1">
      <c r="B37" s="786"/>
      <c r="C37" s="787"/>
      <c r="D37" s="787"/>
      <c r="E37" s="787"/>
      <c r="F37" s="787"/>
      <c r="G37" s="787"/>
      <c r="H37" s="787"/>
      <c r="I37" s="787"/>
      <c r="J37" s="787"/>
      <c r="K37" s="787"/>
      <c r="L37" s="787"/>
      <c r="M37" s="787"/>
      <c r="N37" s="788"/>
      <c r="O37" s="787"/>
    </row>
    <row r="38" spans="2:15" ht="16.149999999999999" thickBot="1">
      <c r="B38" s="789"/>
      <c r="C38" s="781">
        <f>SUM(C25:C37)</f>
        <v>11440</v>
      </c>
      <c r="D38" s="781"/>
      <c r="E38" s="781">
        <f t="shared" ref="E38:O38" si="20">SUM(E25:E37)</f>
        <v>0</v>
      </c>
      <c r="F38" s="781">
        <f t="shared" si="20"/>
        <v>0</v>
      </c>
      <c r="G38" s="781">
        <f>SUM(G25:G37)</f>
        <v>0</v>
      </c>
      <c r="H38" s="781"/>
      <c r="I38" s="781"/>
      <c r="J38" s="781">
        <f t="shared" si="20"/>
        <v>11440</v>
      </c>
      <c r="K38" s="781">
        <f>SUM(K25:K37)</f>
        <v>97.35</v>
      </c>
      <c r="L38" s="781">
        <f>SUM(L25:L37)</f>
        <v>0</v>
      </c>
      <c r="M38" s="781">
        <f>SUM(M24:M37)</f>
        <v>11440</v>
      </c>
      <c r="N38" s="782"/>
      <c r="O38" s="783">
        <f t="shared" si="20"/>
        <v>0</v>
      </c>
    </row>
    <row r="39" spans="2:15" hidden="1">
      <c r="B39" s="669" t="s">
        <v>6010</v>
      </c>
      <c r="C39" s="784"/>
      <c r="D39" s="784"/>
      <c r="E39" s="784"/>
      <c r="F39" s="784"/>
      <c r="G39" s="784"/>
      <c r="H39" s="784"/>
      <c r="I39" s="784"/>
      <c r="J39" s="784"/>
      <c r="K39" s="784"/>
      <c r="L39" s="784"/>
      <c r="M39" s="784"/>
      <c r="N39" s="785"/>
      <c r="O39" s="784"/>
    </row>
    <row r="40" spans="2:15" ht="31.15" hidden="1">
      <c r="B40" s="1671" t="s">
        <v>109</v>
      </c>
      <c r="C40" s="1672" t="s">
        <v>113</v>
      </c>
      <c r="D40" s="1672" t="s">
        <v>5998</v>
      </c>
      <c r="E40" s="1672" t="s">
        <v>5999</v>
      </c>
      <c r="F40" s="1672" t="s">
        <v>6000</v>
      </c>
      <c r="G40" s="1672" t="s">
        <v>6001</v>
      </c>
      <c r="H40" s="1672" t="s">
        <v>6002</v>
      </c>
      <c r="I40" s="1672" t="s">
        <v>6003</v>
      </c>
      <c r="J40" s="1672" t="s">
        <v>6004</v>
      </c>
      <c r="K40" s="1672" t="s">
        <v>6005</v>
      </c>
      <c r="L40" s="1672" t="s">
        <v>6006</v>
      </c>
      <c r="M40" s="1672" t="s">
        <v>3383</v>
      </c>
      <c r="N40" s="1673" t="s">
        <v>6007</v>
      </c>
      <c r="O40" s="1672" t="s">
        <v>6008</v>
      </c>
    </row>
    <row r="41" spans="2:15" hidden="1">
      <c r="B41" s="1677">
        <f>B25</f>
        <v>44896</v>
      </c>
      <c r="C41" s="1678"/>
      <c r="D41" s="1678"/>
      <c r="E41" s="1678"/>
      <c r="F41" s="1678"/>
      <c r="G41" s="1678"/>
      <c r="H41" s="1678"/>
      <c r="I41" s="1678"/>
      <c r="J41" s="1678">
        <f t="shared" ref="J41:J52" si="21">+C41-E41-F41-G41+H41</f>
        <v>0</v>
      </c>
      <c r="K41" s="1678"/>
      <c r="L41" s="1678"/>
      <c r="M41" s="1678"/>
      <c r="N41" s="1679"/>
      <c r="O41" s="1678">
        <f t="shared" ref="O41:O52" si="22">J41-M41</f>
        <v>0</v>
      </c>
    </row>
    <row r="42" spans="2:15" hidden="1">
      <c r="B42" s="1677">
        <f t="shared" ref="B42:B52" si="23">B26</f>
        <v>44927</v>
      </c>
      <c r="C42" s="1678"/>
      <c r="D42" s="1678"/>
      <c r="E42" s="1678"/>
      <c r="F42" s="1678"/>
      <c r="G42" s="1678"/>
      <c r="H42" s="1678"/>
      <c r="I42" s="1678"/>
      <c r="J42" s="1678">
        <f t="shared" si="21"/>
        <v>0</v>
      </c>
      <c r="K42" s="1678"/>
      <c r="L42" s="1678"/>
      <c r="M42" s="1678"/>
      <c r="N42" s="1679"/>
      <c r="O42" s="1678">
        <f t="shared" si="22"/>
        <v>0</v>
      </c>
    </row>
    <row r="43" spans="2:15" hidden="1">
      <c r="B43" s="1677">
        <f t="shared" si="23"/>
        <v>44958</v>
      </c>
      <c r="C43" s="1678"/>
      <c r="D43" s="1678"/>
      <c r="E43" s="1678"/>
      <c r="F43" s="1678"/>
      <c r="G43" s="1678"/>
      <c r="H43" s="1678"/>
      <c r="I43" s="1678"/>
      <c r="J43" s="1678">
        <f t="shared" si="21"/>
        <v>0</v>
      </c>
      <c r="K43" s="1678"/>
      <c r="L43" s="1678"/>
      <c r="M43" s="1678"/>
      <c r="N43" s="1679"/>
      <c r="O43" s="1678">
        <f t="shared" si="22"/>
        <v>0</v>
      </c>
    </row>
    <row r="44" spans="2:15" hidden="1">
      <c r="B44" s="1677">
        <f t="shared" si="23"/>
        <v>44986</v>
      </c>
      <c r="C44" s="1678"/>
      <c r="D44" s="1678"/>
      <c r="E44" s="1678"/>
      <c r="F44" s="1678"/>
      <c r="G44" s="1678"/>
      <c r="H44" s="1678"/>
      <c r="I44" s="1678"/>
      <c r="J44" s="1678">
        <f t="shared" si="21"/>
        <v>0</v>
      </c>
      <c r="K44" s="1678"/>
      <c r="L44" s="1678"/>
      <c r="M44" s="1678"/>
      <c r="N44" s="1679"/>
      <c r="O44" s="1678">
        <f t="shared" si="22"/>
        <v>0</v>
      </c>
    </row>
    <row r="45" spans="2:15" hidden="1">
      <c r="B45" s="1677">
        <f t="shared" si="23"/>
        <v>45017</v>
      </c>
      <c r="C45" s="1678"/>
      <c r="D45" s="1678"/>
      <c r="E45" s="1678"/>
      <c r="F45" s="1678"/>
      <c r="G45" s="1678"/>
      <c r="H45" s="1678"/>
      <c r="I45" s="1678"/>
      <c r="J45" s="1678">
        <f t="shared" si="21"/>
        <v>0</v>
      </c>
      <c r="K45" s="1678"/>
      <c r="L45" s="1678"/>
      <c r="M45" s="1678"/>
      <c r="N45" s="1679"/>
      <c r="O45" s="1678">
        <f t="shared" si="22"/>
        <v>0</v>
      </c>
    </row>
    <row r="46" spans="2:15" hidden="1">
      <c r="B46" s="1677">
        <f t="shared" si="23"/>
        <v>45047</v>
      </c>
      <c r="C46" s="1678"/>
      <c r="D46" s="1678"/>
      <c r="E46" s="1678"/>
      <c r="F46" s="1678"/>
      <c r="G46" s="1678"/>
      <c r="H46" s="1678"/>
      <c r="I46" s="1678"/>
      <c r="J46" s="1678">
        <f t="shared" si="21"/>
        <v>0</v>
      </c>
      <c r="K46" s="1678"/>
      <c r="L46" s="1678"/>
      <c r="M46" s="1678"/>
      <c r="N46" s="1679"/>
      <c r="O46" s="1678">
        <f t="shared" si="22"/>
        <v>0</v>
      </c>
    </row>
    <row r="47" spans="2:15" hidden="1">
      <c r="B47" s="1677">
        <f t="shared" si="23"/>
        <v>45078</v>
      </c>
      <c r="C47" s="1678"/>
      <c r="D47" s="1678"/>
      <c r="E47" s="1678"/>
      <c r="F47" s="1678"/>
      <c r="G47" s="1678"/>
      <c r="H47" s="1678"/>
      <c r="I47" s="1678"/>
      <c r="J47" s="1678">
        <f t="shared" si="21"/>
        <v>0</v>
      </c>
      <c r="K47" s="1678"/>
      <c r="L47" s="1678"/>
      <c r="M47" s="1678"/>
      <c r="N47" s="1679"/>
      <c r="O47" s="1678">
        <f t="shared" si="22"/>
        <v>0</v>
      </c>
    </row>
    <row r="48" spans="2:15" hidden="1">
      <c r="B48" s="1677">
        <f t="shared" si="23"/>
        <v>45108</v>
      </c>
      <c r="C48" s="1678"/>
      <c r="D48" s="1678"/>
      <c r="E48" s="1678"/>
      <c r="F48" s="1678"/>
      <c r="G48" s="1678"/>
      <c r="H48" s="1678"/>
      <c r="I48" s="1678"/>
      <c r="J48" s="1678">
        <f t="shared" si="21"/>
        <v>0</v>
      </c>
      <c r="K48" s="1678"/>
      <c r="L48" s="1678"/>
      <c r="M48" s="1678"/>
      <c r="N48" s="1679"/>
      <c r="O48" s="1678">
        <f t="shared" si="22"/>
        <v>0</v>
      </c>
    </row>
    <row r="49" spans="2:15" hidden="1">
      <c r="B49" s="1677">
        <f t="shared" si="23"/>
        <v>45139</v>
      </c>
      <c r="C49" s="1678"/>
      <c r="D49" s="1678"/>
      <c r="E49" s="1678"/>
      <c r="F49" s="1678"/>
      <c r="G49" s="1678"/>
      <c r="H49" s="1678"/>
      <c r="I49" s="1678"/>
      <c r="J49" s="1678">
        <f t="shared" si="21"/>
        <v>0</v>
      </c>
      <c r="K49" s="1678"/>
      <c r="L49" s="1678"/>
      <c r="M49" s="1678"/>
      <c r="N49" s="1679"/>
      <c r="O49" s="1678">
        <f t="shared" si="22"/>
        <v>0</v>
      </c>
    </row>
    <row r="50" spans="2:15" hidden="1">
      <c r="B50" s="1677">
        <f t="shared" si="23"/>
        <v>45170</v>
      </c>
      <c r="C50" s="1678"/>
      <c r="D50" s="1678"/>
      <c r="E50" s="1678"/>
      <c r="F50" s="1678"/>
      <c r="G50" s="1678"/>
      <c r="H50" s="1678"/>
      <c r="I50" s="1678"/>
      <c r="J50" s="1678">
        <f t="shared" si="21"/>
        <v>0</v>
      </c>
      <c r="K50" s="1678"/>
      <c r="L50" s="1678"/>
      <c r="M50" s="1678"/>
      <c r="N50" s="1679"/>
      <c r="O50" s="1678">
        <f t="shared" si="22"/>
        <v>0</v>
      </c>
    </row>
    <row r="51" spans="2:15" hidden="1">
      <c r="B51" s="1677">
        <f t="shared" si="23"/>
        <v>45200</v>
      </c>
      <c r="C51" s="1678"/>
      <c r="D51" s="1678"/>
      <c r="E51" s="1678"/>
      <c r="F51" s="1678"/>
      <c r="G51" s="1678"/>
      <c r="H51" s="1678"/>
      <c r="I51" s="1678"/>
      <c r="J51" s="1678">
        <f t="shared" si="21"/>
        <v>0</v>
      </c>
      <c r="K51" s="1678"/>
      <c r="L51" s="1678"/>
      <c r="M51" s="1678"/>
      <c r="N51" s="1679"/>
      <c r="O51" s="1678">
        <f t="shared" si="22"/>
        <v>0</v>
      </c>
    </row>
    <row r="52" spans="2:15" hidden="1">
      <c r="B52" s="1677">
        <f t="shared" si="23"/>
        <v>45231</v>
      </c>
      <c r="C52" s="1678"/>
      <c r="D52" s="1678"/>
      <c r="E52" s="1678"/>
      <c r="F52" s="1678"/>
      <c r="G52" s="1678"/>
      <c r="H52" s="1678"/>
      <c r="I52" s="1678"/>
      <c r="J52" s="1678">
        <f t="shared" si="21"/>
        <v>0</v>
      </c>
      <c r="K52" s="1678"/>
      <c r="L52" s="1678"/>
      <c r="M52" s="1678"/>
      <c r="N52" s="1679"/>
      <c r="O52" s="1678">
        <f t="shared" si="22"/>
        <v>0</v>
      </c>
    </row>
    <row r="53" spans="2:15" ht="16.149999999999999" hidden="1" thickBot="1">
      <c r="B53" s="786"/>
      <c r="C53" s="787"/>
      <c r="D53" s="787"/>
      <c r="E53" s="787"/>
      <c r="F53" s="787"/>
      <c r="G53" s="787"/>
      <c r="H53" s="787"/>
      <c r="I53" s="787"/>
      <c r="J53" s="787"/>
      <c r="K53" s="787"/>
      <c r="L53" s="787"/>
      <c r="M53" s="787"/>
      <c r="N53" s="788"/>
      <c r="O53" s="787"/>
    </row>
    <row r="54" spans="2:15" ht="16.149999999999999" hidden="1" thickBot="1">
      <c r="B54" s="789"/>
      <c r="C54" s="781">
        <f>SUM(C41:C53)</f>
        <v>0</v>
      </c>
      <c r="D54" s="781"/>
      <c r="E54" s="781">
        <f t="shared" ref="E54:J54" si="24">SUM(E41:E53)</f>
        <v>0</v>
      </c>
      <c r="F54" s="781">
        <f t="shared" si="24"/>
        <v>0</v>
      </c>
      <c r="G54" s="781">
        <f>SUM(G41:G53)</f>
        <v>0</v>
      </c>
      <c r="H54" s="781">
        <f t="shared" si="24"/>
        <v>0</v>
      </c>
      <c r="I54" s="781"/>
      <c r="J54" s="781">
        <f t="shared" si="24"/>
        <v>0</v>
      </c>
      <c r="K54" s="781">
        <f>SUM(K41:K53)</f>
        <v>0</v>
      </c>
      <c r="L54" s="781">
        <f>SUM(L41:L53)</f>
        <v>0</v>
      </c>
      <c r="M54" s="781">
        <f>SUM(M40:M53)</f>
        <v>0</v>
      </c>
      <c r="N54" s="782"/>
      <c r="O54" s="783">
        <f t="shared" ref="O54" si="25">SUM(O41:O53)</f>
        <v>0</v>
      </c>
    </row>
    <row r="55" spans="2:15">
      <c r="B55" s="669" t="s">
        <v>6012</v>
      </c>
      <c r="C55" s="784" t="s">
        <v>2804</v>
      </c>
      <c r="D55" s="784"/>
      <c r="E55" s="784"/>
      <c r="F55" s="784"/>
      <c r="G55" s="784"/>
      <c r="H55" s="784"/>
      <c r="I55" s="784"/>
      <c r="J55" s="784"/>
      <c r="K55" s="784"/>
      <c r="L55" s="784"/>
      <c r="M55" s="784"/>
      <c r="N55" s="785"/>
      <c r="O55" s="784"/>
    </row>
    <row r="56" spans="2:15" ht="31.15">
      <c r="B56" s="1671" t="s">
        <v>109</v>
      </c>
      <c r="C56" s="1672" t="s">
        <v>113</v>
      </c>
      <c r="D56" s="1672" t="s">
        <v>5998</v>
      </c>
      <c r="E56" s="1672" t="s">
        <v>5999</v>
      </c>
      <c r="F56" s="1672" t="s">
        <v>6000</v>
      </c>
      <c r="G56" s="1672" t="s">
        <v>6001</v>
      </c>
      <c r="H56" s="1672" t="s">
        <v>6002</v>
      </c>
      <c r="I56" s="1672" t="s">
        <v>6003</v>
      </c>
      <c r="J56" s="1672" t="s">
        <v>6004</v>
      </c>
      <c r="K56" s="1672" t="s">
        <v>6005</v>
      </c>
      <c r="L56" s="1672" t="s">
        <v>6006</v>
      </c>
      <c r="M56" s="1672" t="s">
        <v>3383</v>
      </c>
      <c r="N56" s="1673" t="s">
        <v>6007</v>
      </c>
      <c r="O56" s="1672" t="s">
        <v>6008</v>
      </c>
    </row>
    <row r="57" spans="2:15">
      <c r="B57" s="1677">
        <f>B41</f>
        <v>44896</v>
      </c>
      <c r="C57" s="1678"/>
      <c r="D57" s="1678"/>
      <c r="E57" s="1678"/>
      <c r="F57" s="1678"/>
      <c r="G57" s="1678"/>
      <c r="H57" s="1678"/>
      <c r="I57" s="1678"/>
      <c r="J57" s="1678">
        <f t="shared" ref="J57:J68" si="26">+C57-E57-F57-G57+H57</f>
        <v>0</v>
      </c>
      <c r="K57" s="1678"/>
      <c r="L57" s="1678"/>
      <c r="M57" s="1678"/>
      <c r="N57" s="1679"/>
      <c r="O57" s="1678">
        <f t="shared" ref="O57:O68" si="27">J57-M57</f>
        <v>0</v>
      </c>
    </row>
    <row r="58" spans="2:15">
      <c r="B58" s="1677">
        <f t="shared" ref="B58:B68" si="28">B42</f>
        <v>44927</v>
      </c>
      <c r="C58" s="1678">
        <v>1040</v>
      </c>
      <c r="D58" s="1678"/>
      <c r="E58" s="1678"/>
      <c r="F58" s="1678"/>
      <c r="G58" s="1678"/>
      <c r="H58" s="1678"/>
      <c r="I58" s="1678"/>
      <c r="J58" s="1678">
        <f t="shared" si="26"/>
        <v>1040</v>
      </c>
      <c r="K58" s="1678"/>
      <c r="L58" s="1678"/>
      <c r="M58" s="1678">
        <v>410</v>
      </c>
      <c r="N58" s="1679">
        <v>44958</v>
      </c>
      <c r="O58" s="1678">
        <f t="shared" si="27"/>
        <v>630</v>
      </c>
    </row>
    <row r="59" spans="2:15">
      <c r="B59" s="1677">
        <f t="shared" si="28"/>
        <v>44958</v>
      </c>
      <c r="C59" s="1678">
        <v>1040</v>
      </c>
      <c r="D59" s="1678"/>
      <c r="E59" s="1678"/>
      <c r="F59" s="1678"/>
      <c r="G59" s="1678"/>
      <c r="H59" s="1678"/>
      <c r="I59" s="1678"/>
      <c r="J59" s="1678">
        <f t="shared" si="26"/>
        <v>1040</v>
      </c>
      <c r="K59" s="1678"/>
      <c r="L59" s="1678"/>
      <c r="M59" s="1678">
        <f>J59</f>
        <v>1040</v>
      </c>
      <c r="N59" s="1679">
        <v>44986</v>
      </c>
      <c r="O59" s="1678">
        <f t="shared" si="27"/>
        <v>0</v>
      </c>
    </row>
    <row r="60" spans="2:15">
      <c r="B60" s="1677">
        <f t="shared" si="28"/>
        <v>44986</v>
      </c>
      <c r="C60" s="1678">
        <v>1040</v>
      </c>
      <c r="D60" s="1678"/>
      <c r="E60" s="1678"/>
      <c r="F60" s="1678"/>
      <c r="G60" s="1678"/>
      <c r="H60" s="1678"/>
      <c r="I60" s="1678"/>
      <c r="J60" s="1678">
        <f t="shared" si="26"/>
        <v>1040</v>
      </c>
      <c r="K60" s="1678"/>
      <c r="L60" s="1678"/>
      <c r="M60" s="1678">
        <f>J60</f>
        <v>1040</v>
      </c>
      <c r="N60" s="1679">
        <v>45016</v>
      </c>
      <c r="O60" s="1678">
        <f t="shared" si="27"/>
        <v>0</v>
      </c>
    </row>
    <row r="61" spans="2:15">
      <c r="B61" s="1677">
        <f t="shared" si="28"/>
        <v>45017</v>
      </c>
      <c r="C61" s="1678">
        <v>1040</v>
      </c>
      <c r="D61" s="1678"/>
      <c r="E61" s="1678"/>
      <c r="F61" s="1678"/>
      <c r="G61" s="1678"/>
      <c r="H61" s="1678"/>
      <c r="I61" s="1678"/>
      <c r="J61" s="1678">
        <f t="shared" si="26"/>
        <v>1040</v>
      </c>
      <c r="K61" s="1678"/>
      <c r="L61" s="1678"/>
      <c r="M61" s="1678">
        <f>J61</f>
        <v>1040</v>
      </c>
      <c r="N61" s="1679">
        <v>45048</v>
      </c>
      <c r="O61" s="1678">
        <f t="shared" si="27"/>
        <v>0</v>
      </c>
    </row>
    <row r="62" spans="2:15">
      <c r="B62" s="1677">
        <f t="shared" si="28"/>
        <v>45047</v>
      </c>
      <c r="C62" s="1678">
        <v>1040</v>
      </c>
      <c r="D62" s="1678"/>
      <c r="E62" s="1678"/>
      <c r="F62" s="1678"/>
      <c r="G62" s="1678"/>
      <c r="H62" s="1678"/>
      <c r="I62" s="1678"/>
      <c r="J62" s="1678">
        <f t="shared" si="26"/>
        <v>1040</v>
      </c>
      <c r="K62" s="1678"/>
      <c r="L62" s="1678"/>
      <c r="M62" s="1678">
        <f t="shared" ref="M62:M67" si="29">J62</f>
        <v>1040</v>
      </c>
      <c r="N62" s="1679">
        <v>45078</v>
      </c>
      <c r="O62" s="1678">
        <f t="shared" si="27"/>
        <v>0</v>
      </c>
    </row>
    <row r="63" spans="2:15">
      <c r="B63" s="1677">
        <f t="shared" si="28"/>
        <v>45078</v>
      </c>
      <c r="C63" s="1678">
        <v>1040</v>
      </c>
      <c r="D63" s="1678"/>
      <c r="E63" s="1678"/>
      <c r="F63" s="1678"/>
      <c r="G63" s="1678"/>
      <c r="H63" s="1678"/>
      <c r="I63" s="1678"/>
      <c r="J63" s="1678">
        <f t="shared" si="26"/>
        <v>1040</v>
      </c>
      <c r="K63" s="1678"/>
      <c r="L63" s="1678"/>
      <c r="M63" s="1678">
        <f t="shared" si="29"/>
        <v>1040</v>
      </c>
      <c r="N63" s="1679">
        <v>45107</v>
      </c>
      <c r="O63" s="1678">
        <f t="shared" si="27"/>
        <v>0</v>
      </c>
    </row>
    <row r="64" spans="2:15">
      <c r="B64" s="1677">
        <f t="shared" si="28"/>
        <v>45108</v>
      </c>
      <c r="C64" s="1678">
        <v>1040</v>
      </c>
      <c r="D64" s="1678"/>
      <c r="E64" s="1678"/>
      <c r="F64" s="1678"/>
      <c r="G64" s="1678"/>
      <c r="H64" s="1678"/>
      <c r="I64" s="1678"/>
      <c r="J64" s="1678">
        <f t="shared" si="26"/>
        <v>1040</v>
      </c>
      <c r="K64" s="1678"/>
      <c r="L64" s="1678"/>
      <c r="M64" s="1678">
        <f t="shared" si="29"/>
        <v>1040</v>
      </c>
      <c r="N64" s="1679">
        <v>45139</v>
      </c>
      <c r="O64" s="1678">
        <f t="shared" si="27"/>
        <v>0</v>
      </c>
    </row>
    <row r="65" spans="2:16">
      <c r="B65" s="1677">
        <f t="shared" si="28"/>
        <v>45139</v>
      </c>
      <c r="C65" s="1678">
        <v>1040</v>
      </c>
      <c r="D65" s="1678"/>
      <c r="E65" s="1678"/>
      <c r="F65" s="1678"/>
      <c r="G65" s="1678"/>
      <c r="H65" s="1678"/>
      <c r="I65" s="1678"/>
      <c r="J65" s="1678">
        <f t="shared" si="26"/>
        <v>1040</v>
      </c>
      <c r="K65" s="1678"/>
      <c r="L65" s="1678"/>
      <c r="M65" s="1678">
        <f t="shared" si="29"/>
        <v>1040</v>
      </c>
      <c r="N65" s="1679">
        <v>45170</v>
      </c>
      <c r="O65" s="1678">
        <f t="shared" si="27"/>
        <v>0</v>
      </c>
    </row>
    <row r="66" spans="2:16">
      <c r="B66" s="1677">
        <f t="shared" si="28"/>
        <v>45170</v>
      </c>
      <c r="C66" s="1678">
        <v>1040</v>
      </c>
      <c r="D66" s="1678"/>
      <c r="E66" s="1678"/>
      <c r="F66" s="1678"/>
      <c r="G66" s="1678"/>
      <c r="H66" s="1678"/>
      <c r="I66" s="1678"/>
      <c r="J66" s="1678">
        <f t="shared" si="26"/>
        <v>1040</v>
      </c>
      <c r="K66" s="1678"/>
      <c r="L66" s="1678"/>
      <c r="M66" s="1678">
        <f t="shared" si="29"/>
        <v>1040</v>
      </c>
      <c r="N66" s="1679">
        <v>45201</v>
      </c>
      <c r="O66" s="1678">
        <f t="shared" si="27"/>
        <v>0</v>
      </c>
    </row>
    <row r="67" spans="2:16">
      <c r="B67" s="1677">
        <f t="shared" si="28"/>
        <v>45200</v>
      </c>
      <c r="C67" s="1678">
        <v>1040</v>
      </c>
      <c r="D67" s="1678"/>
      <c r="E67" s="1678"/>
      <c r="F67" s="1678"/>
      <c r="G67" s="1678"/>
      <c r="H67" s="1678"/>
      <c r="I67" s="1678"/>
      <c r="J67" s="1678">
        <f t="shared" si="26"/>
        <v>1040</v>
      </c>
      <c r="K67" s="1678"/>
      <c r="L67" s="1678"/>
      <c r="M67" s="1678">
        <f t="shared" si="29"/>
        <v>1040</v>
      </c>
      <c r="N67" s="1679">
        <v>45231</v>
      </c>
      <c r="O67" s="1678">
        <f t="shared" si="27"/>
        <v>0</v>
      </c>
    </row>
    <row r="68" spans="2:16">
      <c r="B68" s="1677">
        <f t="shared" si="28"/>
        <v>45231</v>
      </c>
      <c r="C68" s="1678">
        <v>1040</v>
      </c>
      <c r="D68" s="1678"/>
      <c r="E68" s="1678"/>
      <c r="F68" s="1678"/>
      <c r="G68" s="1678"/>
      <c r="H68" s="1678"/>
      <c r="I68" s="1678"/>
      <c r="J68" s="1678">
        <f t="shared" si="26"/>
        <v>1040</v>
      </c>
      <c r="K68" s="1678"/>
      <c r="L68" s="1678"/>
      <c r="M68" s="1678"/>
      <c r="N68" s="1679"/>
      <c r="O68" s="1678">
        <f t="shared" si="27"/>
        <v>1040</v>
      </c>
    </row>
    <row r="69" spans="2:16" ht="16.149999999999999" thickBot="1">
      <c r="B69" s="786"/>
      <c r="C69" s="787"/>
      <c r="D69" s="787"/>
      <c r="E69" s="787"/>
      <c r="F69" s="787"/>
      <c r="G69" s="787"/>
      <c r="H69" s="787"/>
      <c r="I69" s="787"/>
      <c r="J69" s="787"/>
      <c r="K69" s="787"/>
      <c r="L69" s="787"/>
      <c r="M69" s="787">
        <v>630</v>
      </c>
      <c r="N69" s="788"/>
      <c r="O69" s="787">
        <f>-M69</f>
        <v>-630</v>
      </c>
      <c r="P69" s="776" t="s">
        <v>61</v>
      </c>
    </row>
    <row r="70" spans="2:16" ht="16.149999999999999" thickBot="1">
      <c r="B70" s="789"/>
      <c r="C70" s="781">
        <f>SUM(C57:C69)</f>
        <v>11440</v>
      </c>
      <c r="D70" s="781"/>
      <c r="E70" s="781">
        <f t="shared" ref="E70:J70" si="30">SUM(E57:E69)</f>
        <v>0</v>
      </c>
      <c r="F70" s="781">
        <f t="shared" si="30"/>
        <v>0</v>
      </c>
      <c r="G70" s="781">
        <f>SUM(G57:G69)</f>
        <v>0</v>
      </c>
      <c r="H70" s="781">
        <f t="shared" si="30"/>
        <v>0</v>
      </c>
      <c r="I70" s="781"/>
      <c r="J70" s="781">
        <f t="shared" si="30"/>
        <v>11440</v>
      </c>
      <c r="K70" s="781">
        <f>SUM(K57:K69)</f>
        <v>0</v>
      </c>
      <c r="L70" s="781">
        <f>SUM(L57:L69)</f>
        <v>0</v>
      </c>
      <c r="M70" s="781">
        <f>SUM(M56:M69)</f>
        <v>10400</v>
      </c>
      <c r="N70" s="782"/>
      <c r="O70" s="783">
        <f t="shared" ref="O70" si="31">SUM(O57:O69)</f>
        <v>1040</v>
      </c>
    </row>
    <row r="71" spans="2:16" hidden="1">
      <c r="B71" s="669" t="s">
        <v>6012</v>
      </c>
      <c r="C71" s="784"/>
      <c r="D71" s="784"/>
      <c r="E71" s="784"/>
      <c r="F71" s="784"/>
      <c r="G71" s="784"/>
      <c r="H71" s="784"/>
      <c r="I71" s="784"/>
      <c r="J71" s="784"/>
      <c r="K71" s="784"/>
      <c r="L71" s="784"/>
      <c r="M71" s="784"/>
      <c r="N71" s="785"/>
      <c r="O71" s="784"/>
    </row>
    <row r="72" spans="2:16" ht="31.15" hidden="1">
      <c r="B72" s="1671" t="s">
        <v>109</v>
      </c>
      <c r="C72" s="1672" t="s">
        <v>113</v>
      </c>
      <c r="D72" s="1672" t="s">
        <v>5998</v>
      </c>
      <c r="E72" s="1672" t="s">
        <v>5999</v>
      </c>
      <c r="F72" s="1672" t="s">
        <v>6000</v>
      </c>
      <c r="G72" s="1672" t="s">
        <v>6001</v>
      </c>
      <c r="H72" s="1672" t="s">
        <v>6002</v>
      </c>
      <c r="I72" s="1672" t="s">
        <v>6003</v>
      </c>
      <c r="J72" s="1672" t="s">
        <v>6004</v>
      </c>
      <c r="K72" s="1672" t="s">
        <v>6005</v>
      </c>
      <c r="L72" s="1672" t="s">
        <v>6006</v>
      </c>
      <c r="M72" s="1672" t="s">
        <v>3383</v>
      </c>
      <c r="N72" s="1673" t="s">
        <v>6007</v>
      </c>
      <c r="O72" s="1672" t="s">
        <v>6008</v>
      </c>
    </row>
    <row r="73" spans="2:16" hidden="1">
      <c r="B73" s="1677">
        <f>B57</f>
        <v>44896</v>
      </c>
      <c r="C73" s="1678"/>
      <c r="D73" s="1678"/>
      <c r="E73" s="1678"/>
      <c r="F73" s="1678"/>
      <c r="G73" s="1678"/>
      <c r="H73" s="1678"/>
      <c r="I73" s="1678"/>
      <c r="J73" s="1678">
        <f t="shared" ref="J73:J84" si="32">+C73-E73-F73-G73+H73</f>
        <v>0</v>
      </c>
      <c r="K73" s="1678"/>
      <c r="L73" s="1678"/>
      <c r="M73" s="1678"/>
      <c r="N73" s="1679"/>
      <c r="O73" s="1678">
        <f t="shared" ref="O73:O84" si="33">J73-M73</f>
        <v>0</v>
      </c>
    </row>
    <row r="74" spans="2:16" hidden="1">
      <c r="B74" s="1677">
        <f t="shared" ref="B74:B84" si="34">B58</f>
        <v>44927</v>
      </c>
      <c r="C74" s="1678"/>
      <c r="D74" s="1678"/>
      <c r="E74" s="1678"/>
      <c r="F74" s="1678"/>
      <c r="G74" s="1678"/>
      <c r="H74" s="1678"/>
      <c r="I74" s="1678"/>
      <c r="J74" s="1678">
        <f t="shared" si="32"/>
        <v>0</v>
      </c>
      <c r="K74" s="1678"/>
      <c r="L74" s="1678"/>
      <c r="M74" s="1678"/>
      <c r="N74" s="1679"/>
      <c r="O74" s="1678">
        <f t="shared" si="33"/>
        <v>0</v>
      </c>
    </row>
    <row r="75" spans="2:16" hidden="1">
      <c r="B75" s="1677">
        <f t="shared" si="34"/>
        <v>44958</v>
      </c>
      <c r="C75" s="1678"/>
      <c r="D75" s="1678"/>
      <c r="E75" s="1678"/>
      <c r="F75" s="1678"/>
      <c r="G75" s="1678"/>
      <c r="H75" s="1678"/>
      <c r="I75" s="1678"/>
      <c r="J75" s="1678">
        <f t="shared" si="32"/>
        <v>0</v>
      </c>
      <c r="K75" s="1678"/>
      <c r="L75" s="1678"/>
      <c r="M75" s="1678"/>
      <c r="N75" s="1679"/>
      <c r="O75" s="1678">
        <f t="shared" si="33"/>
        <v>0</v>
      </c>
    </row>
    <row r="76" spans="2:16" hidden="1">
      <c r="B76" s="1677">
        <f t="shared" si="34"/>
        <v>44986</v>
      </c>
      <c r="C76" s="1678"/>
      <c r="D76" s="1678"/>
      <c r="E76" s="1678"/>
      <c r="F76" s="1678"/>
      <c r="G76" s="1678"/>
      <c r="H76" s="1678"/>
      <c r="I76" s="1678"/>
      <c r="J76" s="1678">
        <f t="shared" si="32"/>
        <v>0</v>
      </c>
      <c r="K76" s="1678"/>
      <c r="L76" s="1678"/>
      <c r="M76" s="1678"/>
      <c r="N76" s="1679"/>
      <c r="O76" s="1678">
        <f t="shared" si="33"/>
        <v>0</v>
      </c>
    </row>
    <row r="77" spans="2:16" hidden="1">
      <c r="B77" s="1677">
        <f t="shared" si="34"/>
        <v>45017</v>
      </c>
      <c r="C77" s="1678"/>
      <c r="D77" s="1678"/>
      <c r="E77" s="1678"/>
      <c r="F77" s="1678"/>
      <c r="G77" s="1678"/>
      <c r="H77" s="1678"/>
      <c r="I77" s="1678"/>
      <c r="J77" s="1678">
        <f t="shared" si="32"/>
        <v>0</v>
      </c>
      <c r="K77" s="1678"/>
      <c r="L77" s="1678"/>
      <c r="M77" s="1678"/>
      <c r="N77" s="1679"/>
      <c r="O77" s="1678">
        <f t="shared" si="33"/>
        <v>0</v>
      </c>
    </row>
    <row r="78" spans="2:16" hidden="1">
      <c r="B78" s="1677">
        <f t="shared" si="34"/>
        <v>45047</v>
      </c>
      <c r="C78" s="1678"/>
      <c r="D78" s="1678"/>
      <c r="E78" s="1678"/>
      <c r="F78" s="1678"/>
      <c r="G78" s="1678"/>
      <c r="H78" s="1678"/>
      <c r="I78" s="1678"/>
      <c r="J78" s="1678">
        <f t="shared" si="32"/>
        <v>0</v>
      </c>
      <c r="K78" s="1678"/>
      <c r="L78" s="1678"/>
      <c r="M78" s="1678"/>
      <c r="N78" s="1679"/>
      <c r="O78" s="1678">
        <f t="shared" si="33"/>
        <v>0</v>
      </c>
    </row>
    <row r="79" spans="2:16" hidden="1">
      <c r="B79" s="1677">
        <f t="shared" si="34"/>
        <v>45078</v>
      </c>
      <c r="C79" s="1678"/>
      <c r="D79" s="1678"/>
      <c r="E79" s="1678"/>
      <c r="F79" s="1678"/>
      <c r="G79" s="1678"/>
      <c r="H79" s="1678"/>
      <c r="I79" s="1678"/>
      <c r="J79" s="1678">
        <f t="shared" si="32"/>
        <v>0</v>
      </c>
      <c r="K79" s="1678"/>
      <c r="L79" s="1678"/>
      <c r="M79" s="1678"/>
      <c r="N79" s="1679"/>
      <c r="O79" s="1678">
        <f t="shared" si="33"/>
        <v>0</v>
      </c>
    </row>
    <row r="80" spans="2:16" hidden="1">
      <c r="B80" s="1677">
        <f t="shared" si="34"/>
        <v>45108</v>
      </c>
      <c r="C80" s="1678"/>
      <c r="D80" s="1678"/>
      <c r="E80" s="1678"/>
      <c r="F80" s="1678"/>
      <c r="G80" s="1678"/>
      <c r="H80" s="1678"/>
      <c r="I80" s="1678"/>
      <c r="J80" s="1678">
        <f t="shared" si="32"/>
        <v>0</v>
      </c>
      <c r="K80" s="1678"/>
      <c r="L80" s="1678"/>
      <c r="M80" s="1678"/>
      <c r="N80" s="1679"/>
      <c r="O80" s="1678">
        <f t="shared" si="33"/>
        <v>0</v>
      </c>
    </row>
    <row r="81" spans="2:15" hidden="1">
      <c r="B81" s="1677">
        <f t="shared" si="34"/>
        <v>45139</v>
      </c>
      <c r="C81" s="1678"/>
      <c r="D81" s="1678"/>
      <c r="E81" s="1678"/>
      <c r="F81" s="1678"/>
      <c r="G81" s="1678"/>
      <c r="H81" s="1678"/>
      <c r="I81" s="1678"/>
      <c r="J81" s="1678">
        <f t="shared" si="32"/>
        <v>0</v>
      </c>
      <c r="K81" s="1678"/>
      <c r="L81" s="1678"/>
      <c r="M81" s="1678"/>
      <c r="N81" s="1679"/>
      <c r="O81" s="1678">
        <f t="shared" si="33"/>
        <v>0</v>
      </c>
    </row>
    <row r="82" spans="2:15" hidden="1">
      <c r="B82" s="1677">
        <f t="shared" si="34"/>
        <v>45170</v>
      </c>
      <c r="C82" s="1678"/>
      <c r="D82" s="1678"/>
      <c r="E82" s="1678"/>
      <c r="F82" s="1678"/>
      <c r="G82" s="1678"/>
      <c r="H82" s="1678"/>
      <c r="I82" s="1678"/>
      <c r="J82" s="1678">
        <f t="shared" si="32"/>
        <v>0</v>
      </c>
      <c r="K82" s="1678"/>
      <c r="L82" s="1678"/>
      <c r="M82" s="1678"/>
      <c r="N82" s="1679"/>
      <c r="O82" s="1678">
        <f t="shared" si="33"/>
        <v>0</v>
      </c>
    </row>
    <row r="83" spans="2:15" hidden="1">
      <c r="B83" s="1677">
        <f t="shared" si="34"/>
        <v>45200</v>
      </c>
      <c r="C83" s="1678"/>
      <c r="D83" s="1678"/>
      <c r="E83" s="1678"/>
      <c r="F83" s="1678"/>
      <c r="G83" s="1678"/>
      <c r="H83" s="1678"/>
      <c r="I83" s="1678"/>
      <c r="J83" s="1678">
        <f t="shared" si="32"/>
        <v>0</v>
      </c>
      <c r="K83" s="1678"/>
      <c r="L83" s="1678"/>
      <c r="M83" s="1678"/>
      <c r="N83" s="1679"/>
      <c r="O83" s="1678">
        <f t="shared" si="33"/>
        <v>0</v>
      </c>
    </row>
    <row r="84" spans="2:15" hidden="1">
      <c r="B84" s="1677">
        <f t="shared" si="34"/>
        <v>45231</v>
      </c>
      <c r="C84" s="1678"/>
      <c r="D84" s="1678"/>
      <c r="E84" s="1678"/>
      <c r="F84" s="1678"/>
      <c r="G84" s="1678"/>
      <c r="H84" s="1678"/>
      <c r="I84" s="1678"/>
      <c r="J84" s="1678">
        <f t="shared" si="32"/>
        <v>0</v>
      </c>
      <c r="K84" s="1678"/>
      <c r="L84" s="1678"/>
      <c r="M84" s="1678"/>
      <c r="N84" s="1679"/>
      <c r="O84" s="1678">
        <f t="shared" si="33"/>
        <v>0</v>
      </c>
    </row>
    <row r="85" spans="2:15" ht="16.149999999999999" hidden="1" thickBot="1">
      <c r="B85" s="786"/>
      <c r="C85" s="787"/>
      <c r="D85" s="787"/>
      <c r="E85" s="787"/>
      <c r="F85" s="787"/>
      <c r="G85" s="787"/>
      <c r="H85" s="787"/>
      <c r="I85" s="787"/>
      <c r="J85" s="787"/>
      <c r="K85" s="787"/>
      <c r="L85" s="787"/>
      <c r="M85" s="787"/>
      <c r="N85" s="788"/>
      <c r="O85" s="787"/>
    </row>
    <row r="86" spans="2:15" ht="16.149999999999999" hidden="1" thickBot="1">
      <c r="B86" s="789"/>
      <c r="C86" s="781">
        <f>SUM(C73:C85)</f>
        <v>0</v>
      </c>
      <c r="D86" s="781"/>
      <c r="E86" s="781">
        <f t="shared" ref="E86:J86" si="35">SUM(E73:E85)</f>
        <v>0</v>
      </c>
      <c r="F86" s="781">
        <f t="shared" si="35"/>
        <v>0</v>
      </c>
      <c r="G86" s="781">
        <f>SUM(G73:G85)</f>
        <v>0</v>
      </c>
      <c r="H86" s="781">
        <f t="shared" si="35"/>
        <v>0</v>
      </c>
      <c r="I86" s="781"/>
      <c r="J86" s="781">
        <f t="shared" si="35"/>
        <v>0</v>
      </c>
      <c r="K86" s="781">
        <f>SUM(K73:K85)</f>
        <v>0</v>
      </c>
      <c r="L86" s="781">
        <f>SUM(L73:L85)</f>
        <v>0</v>
      </c>
      <c r="M86" s="781">
        <f>SUM(M72:M85)</f>
        <v>0</v>
      </c>
      <c r="N86" s="782"/>
      <c r="O86" s="783">
        <f t="shared" ref="O86" si="36">SUM(O73:O85)</f>
        <v>0</v>
      </c>
    </row>
    <row r="87" spans="2:15" hidden="1">
      <c r="B87" s="669" t="s">
        <v>6012</v>
      </c>
      <c r="C87" s="784"/>
      <c r="D87" s="784"/>
      <c r="E87" s="784"/>
      <c r="F87" s="784"/>
      <c r="G87" s="784"/>
      <c r="H87" s="784"/>
      <c r="I87" s="784"/>
      <c r="J87" s="784"/>
      <c r="K87" s="784"/>
      <c r="L87" s="784"/>
      <c r="M87" s="784"/>
      <c r="N87" s="785"/>
      <c r="O87" s="784"/>
    </row>
    <row r="88" spans="2:15" ht="31.15" hidden="1">
      <c r="B88" s="1671" t="s">
        <v>109</v>
      </c>
      <c r="C88" s="1672" t="s">
        <v>113</v>
      </c>
      <c r="D88" s="1672" t="s">
        <v>5998</v>
      </c>
      <c r="E88" s="1672" t="s">
        <v>5999</v>
      </c>
      <c r="F88" s="1672" t="s">
        <v>6000</v>
      </c>
      <c r="G88" s="1672" t="s">
        <v>6001</v>
      </c>
      <c r="H88" s="1672" t="s">
        <v>6002</v>
      </c>
      <c r="I88" s="1672" t="s">
        <v>6003</v>
      </c>
      <c r="J88" s="1672" t="s">
        <v>6004</v>
      </c>
      <c r="K88" s="1672" t="s">
        <v>6005</v>
      </c>
      <c r="L88" s="1672" t="s">
        <v>6006</v>
      </c>
      <c r="M88" s="1672" t="s">
        <v>3383</v>
      </c>
      <c r="N88" s="1673" t="s">
        <v>6007</v>
      </c>
      <c r="O88" s="1672" t="s">
        <v>6008</v>
      </c>
    </row>
    <row r="89" spans="2:15" hidden="1">
      <c r="B89" s="1677">
        <f>B73</f>
        <v>44896</v>
      </c>
      <c r="C89" s="1678"/>
      <c r="D89" s="1678"/>
      <c r="E89" s="1678"/>
      <c r="F89" s="1678"/>
      <c r="G89" s="1678"/>
      <c r="H89" s="1678"/>
      <c r="I89" s="1678"/>
      <c r="J89" s="1678">
        <f t="shared" ref="J89:J100" si="37">+C89-E89-F89-G89+H89</f>
        <v>0</v>
      </c>
      <c r="K89" s="1678"/>
      <c r="L89" s="1678"/>
      <c r="M89" s="1678"/>
      <c r="N89" s="1679"/>
      <c r="O89" s="1678">
        <f t="shared" ref="O89:O100" si="38">J89-M89</f>
        <v>0</v>
      </c>
    </row>
    <row r="90" spans="2:15" hidden="1">
      <c r="B90" s="1677">
        <f t="shared" ref="B90:B100" si="39">B74</f>
        <v>44927</v>
      </c>
      <c r="C90" s="1678"/>
      <c r="D90" s="1678"/>
      <c r="E90" s="1678"/>
      <c r="F90" s="1678"/>
      <c r="G90" s="1678"/>
      <c r="H90" s="1678"/>
      <c r="I90" s="1678"/>
      <c r="J90" s="1678">
        <f t="shared" si="37"/>
        <v>0</v>
      </c>
      <c r="K90" s="1678"/>
      <c r="L90" s="1678"/>
      <c r="M90" s="1678"/>
      <c r="N90" s="1679"/>
      <c r="O90" s="1678">
        <f t="shared" si="38"/>
        <v>0</v>
      </c>
    </row>
    <row r="91" spans="2:15" hidden="1">
      <c r="B91" s="1677">
        <f t="shared" si="39"/>
        <v>44958</v>
      </c>
      <c r="C91" s="1678"/>
      <c r="D91" s="1678"/>
      <c r="E91" s="1678"/>
      <c r="F91" s="1678"/>
      <c r="G91" s="1678"/>
      <c r="H91" s="1678"/>
      <c r="I91" s="1678"/>
      <c r="J91" s="1678">
        <f t="shared" si="37"/>
        <v>0</v>
      </c>
      <c r="K91" s="1678"/>
      <c r="L91" s="1678"/>
      <c r="M91" s="1678"/>
      <c r="N91" s="1679"/>
      <c r="O91" s="1678">
        <f t="shared" si="38"/>
        <v>0</v>
      </c>
    </row>
    <row r="92" spans="2:15" hidden="1">
      <c r="B92" s="1677">
        <f t="shared" si="39"/>
        <v>44986</v>
      </c>
      <c r="C92" s="1678"/>
      <c r="D92" s="1678"/>
      <c r="E92" s="1678"/>
      <c r="F92" s="1678"/>
      <c r="G92" s="1678"/>
      <c r="H92" s="1678"/>
      <c r="I92" s="1678"/>
      <c r="J92" s="1678">
        <f t="shared" si="37"/>
        <v>0</v>
      </c>
      <c r="K92" s="1678"/>
      <c r="L92" s="1678"/>
      <c r="M92" s="1678"/>
      <c r="N92" s="1679"/>
      <c r="O92" s="1678">
        <f t="shared" si="38"/>
        <v>0</v>
      </c>
    </row>
    <row r="93" spans="2:15" hidden="1">
      <c r="B93" s="1677">
        <f t="shared" si="39"/>
        <v>45017</v>
      </c>
      <c r="C93" s="1678"/>
      <c r="D93" s="1678"/>
      <c r="E93" s="1678"/>
      <c r="F93" s="1678"/>
      <c r="G93" s="1678"/>
      <c r="H93" s="1678"/>
      <c r="I93" s="1678"/>
      <c r="J93" s="1678">
        <f t="shared" si="37"/>
        <v>0</v>
      </c>
      <c r="K93" s="1678"/>
      <c r="L93" s="1678"/>
      <c r="M93" s="1678"/>
      <c r="N93" s="1679"/>
      <c r="O93" s="1678">
        <f t="shared" si="38"/>
        <v>0</v>
      </c>
    </row>
    <row r="94" spans="2:15" hidden="1">
      <c r="B94" s="1677">
        <f t="shared" si="39"/>
        <v>45047</v>
      </c>
      <c r="C94" s="1678"/>
      <c r="D94" s="1678"/>
      <c r="E94" s="1678"/>
      <c r="F94" s="1678"/>
      <c r="G94" s="1678"/>
      <c r="H94" s="1678"/>
      <c r="I94" s="1678"/>
      <c r="J94" s="1678">
        <f t="shared" si="37"/>
        <v>0</v>
      </c>
      <c r="K94" s="1678"/>
      <c r="L94" s="1678"/>
      <c r="M94" s="1678"/>
      <c r="N94" s="1679"/>
      <c r="O94" s="1678">
        <f t="shared" si="38"/>
        <v>0</v>
      </c>
    </row>
    <row r="95" spans="2:15" hidden="1">
      <c r="B95" s="1677">
        <f t="shared" si="39"/>
        <v>45078</v>
      </c>
      <c r="C95" s="1678"/>
      <c r="D95" s="1678"/>
      <c r="E95" s="1678"/>
      <c r="F95" s="1678"/>
      <c r="G95" s="1678"/>
      <c r="H95" s="1678"/>
      <c r="I95" s="1678"/>
      <c r="J95" s="1678">
        <f t="shared" si="37"/>
        <v>0</v>
      </c>
      <c r="K95" s="1678"/>
      <c r="L95" s="1678"/>
      <c r="M95" s="1678"/>
      <c r="N95" s="1679"/>
      <c r="O95" s="1678">
        <f t="shared" si="38"/>
        <v>0</v>
      </c>
    </row>
    <row r="96" spans="2:15" hidden="1">
      <c r="B96" s="1677">
        <f t="shared" si="39"/>
        <v>45108</v>
      </c>
      <c r="C96" s="1678"/>
      <c r="D96" s="1678"/>
      <c r="E96" s="1678"/>
      <c r="F96" s="1678"/>
      <c r="G96" s="1678"/>
      <c r="H96" s="1678"/>
      <c r="I96" s="1678"/>
      <c r="J96" s="1678">
        <f t="shared" si="37"/>
        <v>0</v>
      </c>
      <c r="K96" s="1678"/>
      <c r="L96" s="1678"/>
      <c r="M96" s="1678"/>
      <c r="N96" s="1679"/>
      <c r="O96" s="1678">
        <f t="shared" si="38"/>
        <v>0</v>
      </c>
    </row>
    <row r="97" spans="2:15" hidden="1">
      <c r="B97" s="1677">
        <f t="shared" si="39"/>
        <v>45139</v>
      </c>
      <c r="C97" s="1678"/>
      <c r="D97" s="1678"/>
      <c r="E97" s="1678"/>
      <c r="F97" s="1678"/>
      <c r="G97" s="1678"/>
      <c r="H97" s="1678"/>
      <c r="I97" s="1678"/>
      <c r="J97" s="1678">
        <f t="shared" si="37"/>
        <v>0</v>
      </c>
      <c r="K97" s="1678"/>
      <c r="L97" s="1678"/>
      <c r="M97" s="1678"/>
      <c r="N97" s="1679"/>
      <c r="O97" s="1678">
        <f t="shared" si="38"/>
        <v>0</v>
      </c>
    </row>
    <row r="98" spans="2:15" hidden="1">
      <c r="B98" s="1677">
        <f t="shared" si="39"/>
        <v>45170</v>
      </c>
      <c r="C98" s="1678"/>
      <c r="D98" s="1678"/>
      <c r="E98" s="1678"/>
      <c r="F98" s="1678"/>
      <c r="G98" s="1678"/>
      <c r="H98" s="1678"/>
      <c r="I98" s="1678"/>
      <c r="J98" s="1678">
        <f t="shared" si="37"/>
        <v>0</v>
      </c>
      <c r="K98" s="1678"/>
      <c r="L98" s="1678"/>
      <c r="M98" s="1678"/>
      <c r="N98" s="1679"/>
      <c r="O98" s="1678">
        <f t="shared" si="38"/>
        <v>0</v>
      </c>
    </row>
    <row r="99" spans="2:15" hidden="1">
      <c r="B99" s="1677">
        <f t="shared" si="39"/>
        <v>45200</v>
      </c>
      <c r="C99" s="1678"/>
      <c r="D99" s="1678"/>
      <c r="E99" s="1678"/>
      <c r="F99" s="1678"/>
      <c r="G99" s="1678"/>
      <c r="H99" s="1678"/>
      <c r="I99" s="1678"/>
      <c r="J99" s="1678">
        <f t="shared" si="37"/>
        <v>0</v>
      </c>
      <c r="K99" s="1678"/>
      <c r="L99" s="1678"/>
      <c r="M99" s="1678"/>
      <c r="N99" s="1679"/>
      <c r="O99" s="1678">
        <f t="shared" si="38"/>
        <v>0</v>
      </c>
    </row>
    <row r="100" spans="2:15" hidden="1">
      <c r="B100" s="1677">
        <f t="shared" si="39"/>
        <v>45231</v>
      </c>
      <c r="C100" s="1678"/>
      <c r="D100" s="1678"/>
      <c r="E100" s="1678"/>
      <c r="F100" s="1678"/>
      <c r="G100" s="1678"/>
      <c r="H100" s="1678"/>
      <c r="I100" s="1678"/>
      <c r="J100" s="1678">
        <f t="shared" si="37"/>
        <v>0</v>
      </c>
      <c r="K100" s="1678"/>
      <c r="L100" s="1678"/>
      <c r="M100" s="1678"/>
      <c r="N100" s="1679"/>
      <c r="O100" s="1678">
        <f t="shared" si="38"/>
        <v>0</v>
      </c>
    </row>
    <row r="101" spans="2:15" ht="16.149999999999999" hidden="1" thickBot="1">
      <c r="B101" s="786"/>
      <c r="C101" s="787"/>
      <c r="D101" s="787"/>
      <c r="E101" s="787"/>
      <c r="F101" s="787"/>
      <c r="G101" s="787"/>
      <c r="H101" s="787"/>
      <c r="I101" s="787"/>
      <c r="J101" s="787"/>
      <c r="K101" s="787"/>
      <c r="L101" s="787"/>
      <c r="M101" s="787"/>
      <c r="N101" s="788"/>
      <c r="O101" s="787"/>
    </row>
    <row r="102" spans="2:15" ht="16.149999999999999" hidden="1" thickBot="1">
      <c r="B102" s="789"/>
      <c r="C102" s="781">
        <f>SUM(C89:C101)</f>
        <v>0</v>
      </c>
      <c r="D102" s="781"/>
      <c r="E102" s="781">
        <f t="shared" ref="E102:J102" si="40">SUM(E89:E101)</f>
        <v>0</v>
      </c>
      <c r="F102" s="781">
        <f t="shared" si="40"/>
        <v>0</v>
      </c>
      <c r="G102" s="781">
        <f>SUM(G89:G101)</f>
        <v>0</v>
      </c>
      <c r="H102" s="781">
        <f t="shared" si="40"/>
        <v>0</v>
      </c>
      <c r="I102" s="781"/>
      <c r="J102" s="781">
        <f t="shared" si="40"/>
        <v>0</v>
      </c>
      <c r="K102" s="781">
        <f>SUM(K89:K101)</f>
        <v>0</v>
      </c>
      <c r="L102" s="781">
        <f>SUM(L89:L101)</f>
        <v>0</v>
      </c>
      <c r="M102" s="781">
        <f>SUM(M88:M101)</f>
        <v>0</v>
      </c>
      <c r="N102" s="782"/>
      <c r="O102" s="783">
        <f t="shared" ref="O102" si="41">SUM(O89:O101)</f>
        <v>0</v>
      </c>
    </row>
    <row r="103" spans="2:15" hidden="1">
      <c r="B103" s="669" t="s">
        <v>6012</v>
      </c>
      <c r="C103" s="784"/>
      <c r="D103" s="784"/>
      <c r="E103" s="784"/>
      <c r="F103" s="784"/>
      <c r="G103" s="784"/>
      <c r="H103" s="784"/>
      <c r="I103" s="784"/>
      <c r="J103" s="784"/>
      <c r="K103" s="784"/>
      <c r="L103" s="784"/>
      <c r="M103" s="784"/>
      <c r="N103" s="785"/>
      <c r="O103" s="784"/>
    </row>
    <row r="104" spans="2:15" ht="31.15" hidden="1">
      <c r="B104" s="1671" t="s">
        <v>109</v>
      </c>
      <c r="C104" s="1672" t="s">
        <v>113</v>
      </c>
      <c r="D104" s="1672" t="s">
        <v>5998</v>
      </c>
      <c r="E104" s="1672" t="s">
        <v>5999</v>
      </c>
      <c r="F104" s="1672" t="s">
        <v>6000</v>
      </c>
      <c r="G104" s="1672" t="s">
        <v>6001</v>
      </c>
      <c r="H104" s="1672" t="s">
        <v>6002</v>
      </c>
      <c r="I104" s="1672" t="s">
        <v>6003</v>
      </c>
      <c r="J104" s="1672" t="s">
        <v>6004</v>
      </c>
      <c r="K104" s="1672" t="s">
        <v>6005</v>
      </c>
      <c r="L104" s="1672" t="s">
        <v>6006</v>
      </c>
      <c r="M104" s="1672" t="s">
        <v>3383</v>
      </c>
      <c r="N104" s="1673" t="s">
        <v>6007</v>
      </c>
      <c r="O104" s="1672" t="s">
        <v>6008</v>
      </c>
    </row>
    <row r="105" spans="2:15" hidden="1">
      <c r="B105" s="1677">
        <f>B89</f>
        <v>44896</v>
      </c>
      <c r="C105" s="1678"/>
      <c r="D105" s="1678"/>
      <c r="E105" s="1678"/>
      <c r="F105" s="1678"/>
      <c r="G105" s="1678"/>
      <c r="H105" s="1678"/>
      <c r="I105" s="1678"/>
      <c r="J105" s="1678">
        <f t="shared" ref="J105:J116" si="42">+C105-E105-F105-G105+H105</f>
        <v>0</v>
      </c>
      <c r="K105" s="1678"/>
      <c r="L105" s="1678"/>
      <c r="M105" s="1678"/>
      <c r="N105" s="1679"/>
      <c r="O105" s="1678">
        <f t="shared" ref="O105:O116" si="43">J105-M105</f>
        <v>0</v>
      </c>
    </row>
    <row r="106" spans="2:15" hidden="1">
      <c r="B106" s="1677">
        <f t="shared" ref="B106:B116" si="44">B90</f>
        <v>44927</v>
      </c>
      <c r="C106" s="1678"/>
      <c r="D106" s="1678"/>
      <c r="E106" s="1678"/>
      <c r="F106" s="1678"/>
      <c r="G106" s="1678"/>
      <c r="H106" s="1678"/>
      <c r="I106" s="1678"/>
      <c r="J106" s="1678">
        <f t="shared" si="42"/>
        <v>0</v>
      </c>
      <c r="K106" s="1678"/>
      <c r="L106" s="1678"/>
      <c r="M106" s="1678"/>
      <c r="N106" s="1679"/>
      <c r="O106" s="1678">
        <f t="shared" si="43"/>
        <v>0</v>
      </c>
    </row>
    <row r="107" spans="2:15" hidden="1">
      <c r="B107" s="1677">
        <f t="shared" si="44"/>
        <v>44958</v>
      </c>
      <c r="C107" s="1678"/>
      <c r="D107" s="1678"/>
      <c r="E107" s="1678"/>
      <c r="F107" s="1678"/>
      <c r="G107" s="1678"/>
      <c r="H107" s="1678"/>
      <c r="I107" s="1678"/>
      <c r="J107" s="1678">
        <f t="shared" si="42"/>
        <v>0</v>
      </c>
      <c r="K107" s="1678"/>
      <c r="L107" s="1678"/>
      <c r="M107" s="1678"/>
      <c r="N107" s="1679"/>
      <c r="O107" s="1678">
        <f t="shared" si="43"/>
        <v>0</v>
      </c>
    </row>
    <row r="108" spans="2:15" hidden="1">
      <c r="B108" s="1677">
        <f t="shared" si="44"/>
        <v>44986</v>
      </c>
      <c r="C108" s="1678"/>
      <c r="D108" s="1678"/>
      <c r="E108" s="1678"/>
      <c r="F108" s="1678"/>
      <c r="G108" s="1678"/>
      <c r="H108" s="1678"/>
      <c r="I108" s="1678"/>
      <c r="J108" s="1678">
        <f t="shared" si="42"/>
        <v>0</v>
      </c>
      <c r="K108" s="1678"/>
      <c r="L108" s="1678"/>
      <c r="M108" s="1678"/>
      <c r="N108" s="1679"/>
      <c r="O108" s="1678">
        <f t="shared" si="43"/>
        <v>0</v>
      </c>
    </row>
    <row r="109" spans="2:15" hidden="1">
      <c r="B109" s="1677">
        <f t="shared" si="44"/>
        <v>45017</v>
      </c>
      <c r="C109" s="1678"/>
      <c r="D109" s="1678"/>
      <c r="E109" s="1678"/>
      <c r="F109" s="1678"/>
      <c r="G109" s="1678"/>
      <c r="H109" s="1678"/>
      <c r="I109" s="1678"/>
      <c r="J109" s="1678">
        <f t="shared" si="42"/>
        <v>0</v>
      </c>
      <c r="K109" s="1678"/>
      <c r="L109" s="1678"/>
      <c r="M109" s="1678"/>
      <c r="N109" s="1679"/>
      <c r="O109" s="1678">
        <f t="shared" si="43"/>
        <v>0</v>
      </c>
    </row>
    <row r="110" spans="2:15" hidden="1">
      <c r="B110" s="1677">
        <f t="shared" si="44"/>
        <v>45047</v>
      </c>
      <c r="C110" s="1678"/>
      <c r="D110" s="1678"/>
      <c r="E110" s="1678"/>
      <c r="F110" s="1678"/>
      <c r="G110" s="1678"/>
      <c r="H110" s="1678"/>
      <c r="I110" s="1678"/>
      <c r="J110" s="1678">
        <f t="shared" si="42"/>
        <v>0</v>
      </c>
      <c r="K110" s="1678"/>
      <c r="L110" s="1678"/>
      <c r="M110" s="1678"/>
      <c r="N110" s="1679"/>
      <c r="O110" s="1678">
        <f t="shared" si="43"/>
        <v>0</v>
      </c>
    </row>
    <row r="111" spans="2:15" hidden="1">
      <c r="B111" s="1677">
        <f t="shared" si="44"/>
        <v>45078</v>
      </c>
      <c r="C111" s="1678"/>
      <c r="D111" s="1678"/>
      <c r="E111" s="1678"/>
      <c r="F111" s="1678"/>
      <c r="G111" s="1678"/>
      <c r="H111" s="1678"/>
      <c r="I111" s="1678"/>
      <c r="J111" s="1678">
        <f t="shared" si="42"/>
        <v>0</v>
      </c>
      <c r="K111" s="1678"/>
      <c r="L111" s="1678"/>
      <c r="M111" s="1678"/>
      <c r="N111" s="1679"/>
      <c r="O111" s="1678">
        <f t="shared" si="43"/>
        <v>0</v>
      </c>
    </row>
    <row r="112" spans="2:15" hidden="1">
      <c r="B112" s="1677">
        <f t="shared" si="44"/>
        <v>45108</v>
      </c>
      <c r="C112" s="1678"/>
      <c r="D112" s="1678"/>
      <c r="E112" s="1678"/>
      <c r="F112" s="1678"/>
      <c r="G112" s="1678"/>
      <c r="H112" s="1678"/>
      <c r="I112" s="1678"/>
      <c r="J112" s="1678">
        <f t="shared" si="42"/>
        <v>0</v>
      </c>
      <c r="K112" s="1678"/>
      <c r="L112" s="1678"/>
      <c r="M112" s="1678"/>
      <c r="N112" s="1679"/>
      <c r="O112" s="1678">
        <f t="shared" si="43"/>
        <v>0</v>
      </c>
    </row>
    <row r="113" spans="2:15" hidden="1">
      <c r="B113" s="1677">
        <f t="shared" si="44"/>
        <v>45139</v>
      </c>
      <c r="C113" s="1678"/>
      <c r="D113" s="1678"/>
      <c r="E113" s="1678"/>
      <c r="F113" s="1678"/>
      <c r="G113" s="1678"/>
      <c r="H113" s="1678"/>
      <c r="I113" s="1678"/>
      <c r="J113" s="1678">
        <f t="shared" si="42"/>
        <v>0</v>
      </c>
      <c r="K113" s="1678"/>
      <c r="L113" s="1678"/>
      <c r="M113" s="1678"/>
      <c r="N113" s="1679"/>
      <c r="O113" s="1678">
        <f t="shared" si="43"/>
        <v>0</v>
      </c>
    </row>
    <row r="114" spans="2:15" hidden="1">
      <c r="B114" s="1677">
        <f t="shared" si="44"/>
        <v>45170</v>
      </c>
      <c r="C114" s="1678"/>
      <c r="D114" s="1678"/>
      <c r="E114" s="1678"/>
      <c r="F114" s="1678"/>
      <c r="G114" s="1678"/>
      <c r="H114" s="1678"/>
      <c r="I114" s="1678"/>
      <c r="J114" s="1678">
        <f t="shared" si="42"/>
        <v>0</v>
      </c>
      <c r="K114" s="1678"/>
      <c r="L114" s="1678"/>
      <c r="M114" s="1678"/>
      <c r="N114" s="1679"/>
      <c r="O114" s="1678">
        <f t="shared" si="43"/>
        <v>0</v>
      </c>
    </row>
    <row r="115" spans="2:15" hidden="1">
      <c r="B115" s="1677">
        <f t="shared" si="44"/>
        <v>45200</v>
      </c>
      <c r="C115" s="1678"/>
      <c r="D115" s="1678"/>
      <c r="E115" s="1678"/>
      <c r="F115" s="1678"/>
      <c r="G115" s="1678"/>
      <c r="H115" s="1678"/>
      <c r="I115" s="1678"/>
      <c r="J115" s="1678">
        <f t="shared" si="42"/>
        <v>0</v>
      </c>
      <c r="K115" s="1678"/>
      <c r="L115" s="1678"/>
      <c r="M115" s="1678"/>
      <c r="N115" s="1679"/>
      <c r="O115" s="1678">
        <f t="shared" si="43"/>
        <v>0</v>
      </c>
    </row>
    <row r="116" spans="2:15" hidden="1">
      <c r="B116" s="1677">
        <f t="shared" si="44"/>
        <v>45231</v>
      </c>
      <c r="C116" s="1678"/>
      <c r="D116" s="1678"/>
      <c r="E116" s="1678"/>
      <c r="F116" s="1678"/>
      <c r="G116" s="1678"/>
      <c r="H116" s="1678"/>
      <c r="I116" s="1678"/>
      <c r="J116" s="1678">
        <f t="shared" si="42"/>
        <v>0</v>
      </c>
      <c r="K116" s="1678"/>
      <c r="L116" s="1678"/>
      <c r="M116" s="1678"/>
      <c r="N116" s="1679"/>
      <c r="O116" s="1678">
        <f t="shared" si="43"/>
        <v>0</v>
      </c>
    </row>
    <row r="117" spans="2:15" ht="16.149999999999999" hidden="1" thickBot="1">
      <c r="B117" s="786"/>
      <c r="C117" s="787"/>
      <c r="D117" s="787"/>
      <c r="E117" s="787"/>
      <c r="F117" s="787"/>
      <c r="G117" s="787"/>
      <c r="H117" s="787"/>
      <c r="I117" s="787"/>
      <c r="J117" s="787"/>
      <c r="K117" s="787"/>
      <c r="L117" s="787"/>
      <c r="M117" s="787"/>
      <c r="N117" s="788"/>
      <c r="O117" s="787"/>
    </row>
    <row r="118" spans="2:15" ht="16.149999999999999" hidden="1" thickBot="1">
      <c r="B118" s="789"/>
      <c r="C118" s="781">
        <f>SUM(C105:C117)</f>
        <v>0</v>
      </c>
      <c r="D118" s="781"/>
      <c r="E118" s="781">
        <f t="shared" ref="E118:J118" si="45">SUM(E105:E117)</f>
        <v>0</v>
      </c>
      <c r="F118" s="781">
        <f t="shared" si="45"/>
        <v>0</v>
      </c>
      <c r="G118" s="781">
        <f>SUM(G105:G117)</f>
        <v>0</v>
      </c>
      <c r="H118" s="781">
        <f t="shared" si="45"/>
        <v>0</v>
      </c>
      <c r="I118" s="781"/>
      <c r="J118" s="781">
        <f t="shared" si="45"/>
        <v>0</v>
      </c>
      <c r="K118" s="781">
        <f>SUM(K105:K117)</f>
        <v>0</v>
      </c>
      <c r="L118" s="781">
        <f>SUM(L105:L117)</f>
        <v>0</v>
      </c>
      <c r="M118" s="781">
        <f>SUM(M104:M117)</f>
        <v>0</v>
      </c>
      <c r="N118" s="782"/>
      <c r="O118" s="783">
        <f t="shared" ref="O118" si="46">SUM(O105:O117)</f>
        <v>0</v>
      </c>
    </row>
    <row r="119" spans="2:15" hidden="1">
      <c r="B119" s="669" t="s">
        <v>6012</v>
      </c>
      <c r="C119" s="784"/>
      <c r="D119" s="784"/>
      <c r="E119" s="784"/>
      <c r="F119" s="784"/>
      <c r="G119" s="784"/>
      <c r="H119" s="784"/>
      <c r="I119" s="784"/>
      <c r="J119" s="784"/>
      <c r="K119" s="784"/>
      <c r="L119" s="784"/>
      <c r="M119" s="784"/>
      <c r="N119" s="785"/>
      <c r="O119" s="784"/>
    </row>
    <row r="120" spans="2:15" ht="31.15" hidden="1">
      <c r="B120" s="1671" t="s">
        <v>109</v>
      </c>
      <c r="C120" s="1672" t="s">
        <v>113</v>
      </c>
      <c r="D120" s="1672" t="s">
        <v>5998</v>
      </c>
      <c r="E120" s="1672" t="s">
        <v>5999</v>
      </c>
      <c r="F120" s="1672" t="s">
        <v>6000</v>
      </c>
      <c r="G120" s="1672" t="s">
        <v>6001</v>
      </c>
      <c r="H120" s="1672" t="s">
        <v>6002</v>
      </c>
      <c r="I120" s="1672" t="s">
        <v>6003</v>
      </c>
      <c r="J120" s="1672" t="s">
        <v>6004</v>
      </c>
      <c r="K120" s="1672" t="s">
        <v>6005</v>
      </c>
      <c r="L120" s="1672" t="s">
        <v>6006</v>
      </c>
      <c r="M120" s="1672" t="s">
        <v>3383</v>
      </c>
      <c r="N120" s="1673" t="s">
        <v>6007</v>
      </c>
      <c r="O120" s="1672" t="s">
        <v>6008</v>
      </c>
    </row>
    <row r="121" spans="2:15" hidden="1">
      <c r="B121" s="1677">
        <f>B105</f>
        <v>44896</v>
      </c>
      <c r="C121" s="1678"/>
      <c r="D121" s="1678"/>
      <c r="E121" s="1678"/>
      <c r="F121" s="1678"/>
      <c r="G121" s="1678"/>
      <c r="H121" s="1678"/>
      <c r="I121" s="1678"/>
      <c r="J121" s="1678">
        <f t="shared" ref="J121:J132" si="47">+C121-E121-F121-G121+H121</f>
        <v>0</v>
      </c>
      <c r="K121" s="1678"/>
      <c r="L121" s="1678"/>
      <c r="M121" s="1678"/>
      <c r="N121" s="1679"/>
      <c r="O121" s="1678">
        <f t="shared" ref="O121:O132" si="48">J121-M121</f>
        <v>0</v>
      </c>
    </row>
    <row r="122" spans="2:15" hidden="1">
      <c r="B122" s="1677">
        <f t="shared" ref="B122:B132" si="49">B106</f>
        <v>44927</v>
      </c>
      <c r="C122" s="1678"/>
      <c r="D122" s="1678"/>
      <c r="E122" s="1678"/>
      <c r="F122" s="1678"/>
      <c r="G122" s="1678"/>
      <c r="H122" s="1678"/>
      <c r="I122" s="1678"/>
      <c r="J122" s="1678">
        <f t="shared" si="47"/>
        <v>0</v>
      </c>
      <c r="K122" s="1678"/>
      <c r="L122" s="1678"/>
      <c r="M122" s="1678"/>
      <c r="N122" s="1679"/>
      <c r="O122" s="1678">
        <f t="shared" si="48"/>
        <v>0</v>
      </c>
    </row>
    <row r="123" spans="2:15" hidden="1">
      <c r="B123" s="1677">
        <f t="shared" si="49"/>
        <v>44958</v>
      </c>
      <c r="C123" s="1678"/>
      <c r="D123" s="1678"/>
      <c r="E123" s="1678"/>
      <c r="F123" s="1678"/>
      <c r="G123" s="1678"/>
      <c r="H123" s="1678"/>
      <c r="I123" s="1678"/>
      <c r="J123" s="1678">
        <f t="shared" si="47"/>
        <v>0</v>
      </c>
      <c r="K123" s="1678"/>
      <c r="L123" s="1678"/>
      <c r="M123" s="1678"/>
      <c r="N123" s="1679"/>
      <c r="O123" s="1678">
        <f t="shared" si="48"/>
        <v>0</v>
      </c>
    </row>
    <row r="124" spans="2:15" hidden="1">
      <c r="B124" s="1677">
        <f t="shared" si="49"/>
        <v>44986</v>
      </c>
      <c r="C124" s="1678"/>
      <c r="D124" s="1678"/>
      <c r="E124" s="1678"/>
      <c r="F124" s="1678"/>
      <c r="G124" s="1678"/>
      <c r="H124" s="1678"/>
      <c r="I124" s="1678"/>
      <c r="J124" s="1678">
        <f t="shared" si="47"/>
        <v>0</v>
      </c>
      <c r="K124" s="1678"/>
      <c r="L124" s="1678"/>
      <c r="M124" s="1678"/>
      <c r="N124" s="1679"/>
      <c r="O124" s="1678">
        <f t="shared" si="48"/>
        <v>0</v>
      </c>
    </row>
    <row r="125" spans="2:15" hidden="1">
      <c r="B125" s="1677">
        <f t="shared" si="49"/>
        <v>45017</v>
      </c>
      <c r="C125" s="1678"/>
      <c r="D125" s="1678"/>
      <c r="E125" s="1678"/>
      <c r="F125" s="1678"/>
      <c r="G125" s="1678"/>
      <c r="H125" s="1678"/>
      <c r="I125" s="1678"/>
      <c r="J125" s="1678">
        <f t="shared" si="47"/>
        <v>0</v>
      </c>
      <c r="K125" s="1678"/>
      <c r="L125" s="1678"/>
      <c r="M125" s="1678"/>
      <c r="N125" s="1679"/>
      <c r="O125" s="1678">
        <f t="shared" si="48"/>
        <v>0</v>
      </c>
    </row>
    <row r="126" spans="2:15" hidden="1">
      <c r="B126" s="1677">
        <f t="shared" si="49"/>
        <v>45047</v>
      </c>
      <c r="C126" s="1678"/>
      <c r="D126" s="1678"/>
      <c r="E126" s="1678"/>
      <c r="F126" s="1678"/>
      <c r="G126" s="1678"/>
      <c r="H126" s="1678"/>
      <c r="I126" s="1678"/>
      <c r="J126" s="1678">
        <f t="shared" si="47"/>
        <v>0</v>
      </c>
      <c r="K126" s="1678"/>
      <c r="L126" s="1678"/>
      <c r="M126" s="1678"/>
      <c r="N126" s="1679"/>
      <c r="O126" s="1678">
        <f t="shared" si="48"/>
        <v>0</v>
      </c>
    </row>
    <row r="127" spans="2:15" hidden="1">
      <c r="B127" s="1677">
        <f t="shared" si="49"/>
        <v>45078</v>
      </c>
      <c r="C127" s="1678"/>
      <c r="D127" s="1678"/>
      <c r="E127" s="1678"/>
      <c r="F127" s="1678"/>
      <c r="G127" s="1678"/>
      <c r="H127" s="1678"/>
      <c r="I127" s="1678"/>
      <c r="J127" s="1678">
        <f t="shared" si="47"/>
        <v>0</v>
      </c>
      <c r="K127" s="1678"/>
      <c r="L127" s="1678"/>
      <c r="M127" s="1678"/>
      <c r="N127" s="1679"/>
      <c r="O127" s="1678">
        <f t="shared" si="48"/>
        <v>0</v>
      </c>
    </row>
    <row r="128" spans="2:15" hidden="1">
      <c r="B128" s="1677">
        <f t="shared" si="49"/>
        <v>45108</v>
      </c>
      <c r="C128" s="1678"/>
      <c r="D128" s="1678"/>
      <c r="E128" s="1678"/>
      <c r="F128" s="1678"/>
      <c r="G128" s="1678"/>
      <c r="H128" s="1678"/>
      <c r="I128" s="1678"/>
      <c r="J128" s="1678">
        <f t="shared" si="47"/>
        <v>0</v>
      </c>
      <c r="K128" s="1678"/>
      <c r="L128" s="1678"/>
      <c r="M128" s="1678"/>
      <c r="N128" s="1679"/>
      <c r="O128" s="1678">
        <f t="shared" si="48"/>
        <v>0</v>
      </c>
    </row>
    <row r="129" spans="2:15" hidden="1">
      <c r="B129" s="1677">
        <f t="shared" si="49"/>
        <v>45139</v>
      </c>
      <c r="C129" s="1678"/>
      <c r="D129" s="1678"/>
      <c r="E129" s="1678"/>
      <c r="F129" s="1678"/>
      <c r="G129" s="1678"/>
      <c r="H129" s="1678"/>
      <c r="I129" s="1678"/>
      <c r="J129" s="1678">
        <f t="shared" si="47"/>
        <v>0</v>
      </c>
      <c r="K129" s="1678"/>
      <c r="L129" s="1678"/>
      <c r="M129" s="1678"/>
      <c r="N129" s="1679"/>
      <c r="O129" s="1678">
        <f t="shared" si="48"/>
        <v>0</v>
      </c>
    </row>
    <row r="130" spans="2:15" hidden="1">
      <c r="B130" s="1677">
        <f t="shared" si="49"/>
        <v>45170</v>
      </c>
      <c r="C130" s="1678"/>
      <c r="D130" s="1678"/>
      <c r="E130" s="1678"/>
      <c r="F130" s="1678"/>
      <c r="G130" s="1678"/>
      <c r="H130" s="1678"/>
      <c r="I130" s="1678"/>
      <c r="J130" s="1678">
        <f t="shared" si="47"/>
        <v>0</v>
      </c>
      <c r="K130" s="1678"/>
      <c r="L130" s="1678"/>
      <c r="M130" s="1678"/>
      <c r="N130" s="1679"/>
      <c r="O130" s="1678">
        <f t="shared" si="48"/>
        <v>0</v>
      </c>
    </row>
    <row r="131" spans="2:15" hidden="1">
      <c r="B131" s="1677">
        <f t="shared" si="49"/>
        <v>45200</v>
      </c>
      <c r="C131" s="1678"/>
      <c r="D131" s="1678"/>
      <c r="E131" s="1678"/>
      <c r="F131" s="1678"/>
      <c r="G131" s="1678"/>
      <c r="H131" s="1678"/>
      <c r="I131" s="1678"/>
      <c r="J131" s="1678">
        <f t="shared" si="47"/>
        <v>0</v>
      </c>
      <c r="K131" s="1678"/>
      <c r="L131" s="1678"/>
      <c r="M131" s="1678"/>
      <c r="N131" s="1679"/>
      <c r="O131" s="1678">
        <f t="shared" si="48"/>
        <v>0</v>
      </c>
    </row>
    <row r="132" spans="2:15" hidden="1">
      <c r="B132" s="1677">
        <f t="shared" si="49"/>
        <v>45231</v>
      </c>
      <c r="C132" s="1678"/>
      <c r="D132" s="1678"/>
      <c r="E132" s="1678"/>
      <c r="F132" s="1678"/>
      <c r="G132" s="1678"/>
      <c r="H132" s="1678"/>
      <c r="I132" s="1678"/>
      <c r="J132" s="1678">
        <f t="shared" si="47"/>
        <v>0</v>
      </c>
      <c r="K132" s="1678"/>
      <c r="L132" s="1678"/>
      <c r="M132" s="1678"/>
      <c r="N132" s="1679"/>
      <c r="O132" s="1678">
        <f t="shared" si="48"/>
        <v>0</v>
      </c>
    </row>
    <row r="133" spans="2:15" ht="16.149999999999999" hidden="1" thickBot="1">
      <c r="B133" s="786"/>
      <c r="C133" s="787"/>
      <c r="D133" s="787"/>
      <c r="E133" s="787"/>
      <c r="F133" s="787"/>
      <c r="G133" s="787"/>
      <c r="H133" s="787"/>
      <c r="I133" s="787"/>
      <c r="J133" s="787"/>
      <c r="K133" s="787"/>
      <c r="L133" s="787"/>
      <c r="M133" s="787"/>
      <c r="N133" s="788"/>
      <c r="O133" s="787"/>
    </row>
    <row r="134" spans="2:15" ht="16.149999999999999" hidden="1" thickBot="1">
      <c r="B134" s="789"/>
      <c r="C134" s="781">
        <f>SUM(C121:C133)</f>
        <v>0</v>
      </c>
      <c r="D134" s="781"/>
      <c r="E134" s="781">
        <f t="shared" ref="E134:J134" si="50">SUM(E121:E133)</f>
        <v>0</v>
      </c>
      <c r="F134" s="781">
        <f t="shared" si="50"/>
        <v>0</v>
      </c>
      <c r="G134" s="781">
        <f>SUM(G121:G133)</f>
        <v>0</v>
      </c>
      <c r="H134" s="781">
        <f t="shared" si="50"/>
        <v>0</v>
      </c>
      <c r="I134" s="781"/>
      <c r="J134" s="781">
        <f t="shared" si="50"/>
        <v>0</v>
      </c>
      <c r="K134" s="781">
        <f>SUM(K121:K133)</f>
        <v>0</v>
      </c>
      <c r="L134" s="781">
        <f>SUM(L121:L133)</f>
        <v>0</v>
      </c>
      <c r="M134" s="781">
        <f>SUM(M120:M133)</f>
        <v>0</v>
      </c>
      <c r="N134" s="782"/>
      <c r="O134" s="783">
        <f t="shared" ref="O134" si="51">SUM(O121:O133)</f>
        <v>0</v>
      </c>
    </row>
    <row r="135" spans="2:15" hidden="1">
      <c r="B135" s="669" t="s">
        <v>6012</v>
      </c>
      <c r="C135" s="784"/>
      <c r="D135" s="784"/>
      <c r="E135" s="784"/>
      <c r="F135" s="784"/>
      <c r="G135" s="784"/>
      <c r="H135" s="784"/>
      <c r="I135" s="784"/>
      <c r="J135" s="784"/>
      <c r="K135" s="784"/>
      <c r="L135" s="784"/>
      <c r="M135" s="784"/>
      <c r="N135" s="785"/>
      <c r="O135" s="784"/>
    </row>
    <row r="136" spans="2:15" ht="31.15" hidden="1">
      <c r="B136" s="1671" t="s">
        <v>109</v>
      </c>
      <c r="C136" s="1672" t="s">
        <v>113</v>
      </c>
      <c r="D136" s="1672" t="s">
        <v>5998</v>
      </c>
      <c r="E136" s="1672" t="s">
        <v>5999</v>
      </c>
      <c r="F136" s="1672" t="s">
        <v>6000</v>
      </c>
      <c r="G136" s="1672" t="s">
        <v>6001</v>
      </c>
      <c r="H136" s="1672" t="s">
        <v>6002</v>
      </c>
      <c r="I136" s="1672" t="s">
        <v>6003</v>
      </c>
      <c r="J136" s="1672" t="s">
        <v>6004</v>
      </c>
      <c r="K136" s="1672" t="s">
        <v>6005</v>
      </c>
      <c r="L136" s="1672" t="s">
        <v>6006</v>
      </c>
      <c r="M136" s="1672" t="s">
        <v>3383</v>
      </c>
      <c r="N136" s="1673" t="s">
        <v>6007</v>
      </c>
      <c r="O136" s="1672" t="s">
        <v>6008</v>
      </c>
    </row>
    <row r="137" spans="2:15" hidden="1">
      <c r="B137" s="1677">
        <f>B121</f>
        <v>44896</v>
      </c>
      <c r="C137" s="1678"/>
      <c r="D137" s="1678"/>
      <c r="E137" s="1678"/>
      <c r="F137" s="1678"/>
      <c r="G137" s="1678"/>
      <c r="H137" s="1678"/>
      <c r="I137" s="1678"/>
      <c r="J137" s="1678">
        <f t="shared" ref="J137:J148" si="52">+C137-E137-F137-G137+H137</f>
        <v>0</v>
      </c>
      <c r="K137" s="1678"/>
      <c r="L137" s="1678"/>
      <c r="M137" s="1678"/>
      <c r="N137" s="1679"/>
      <c r="O137" s="1678">
        <f t="shared" ref="O137:O148" si="53">J137-M137</f>
        <v>0</v>
      </c>
    </row>
    <row r="138" spans="2:15" hidden="1">
      <c r="B138" s="1677">
        <f t="shared" ref="B138:B148" si="54">B122</f>
        <v>44927</v>
      </c>
      <c r="C138" s="1678"/>
      <c r="D138" s="1678"/>
      <c r="E138" s="1678"/>
      <c r="F138" s="1678"/>
      <c r="G138" s="1678"/>
      <c r="H138" s="1678"/>
      <c r="I138" s="1678"/>
      <c r="J138" s="1678">
        <f t="shared" si="52"/>
        <v>0</v>
      </c>
      <c r="K138" s="1678"/>
      <c r="L138" s="1678"/>
      <c r="M138" s="1678"/>
      <c r="N138" s="1679"/>
      <c r="O138" s="1678">
        <f t="shared" si="53"/>
        <v>0</v>
      </c>
    </row>
    <row r="139" spans="2:15" hidden="1">
      <c r="B139" s="1677">
        <f t="shared" si="54"/>
        <v>44958</v>
      </c>
      <c r="C139" s="1678"/>
      <c r="D139" s="1678"/>
      <c r="E139" s="1678"/>
      <c r="F139" s="1678"/>
      <c r="G139" s="1678"/>
      <c r="H139" s="1678"/>
      <c r="I139" s="1678"/>
      <c r="J139" s="1678">
        <f t="shared" si="52"/>
        <v>0</v>
      </c>
      <c r="K139" s="1678"/>
      <c r="L139" s="1678"/>
      <c r="M139" s="1678"/>
      <c r="N139" s="1679"/>
      <c r="O139" s="1678">
        <f t="shared" si="53"/>
        <v>0</v>
      </c>
    </row>
    <row r="140" spans="2:15" hidden="1">
      <c r="B140" s="1677">
        <f t="shared" si="54"/>
        <v>44986</v>
      </c>
      <c r="C140" s="1678"/>
      <c r="D140" s="1678"/>
      <c r="E140" s="1678"/>
      <c r="F140" s="1678"/>
      <c r="G140" s="1678"/>
      <c r="H140" s="1678"/>
      <c r="I140" s="1678"/>
      <c r="J140" s="1678">
        <f t="shared" si="52"/>
        <v>0</v>
      </c>
      <c r="K140" s="1678"/>
      <c r="L140" s="1678"/>
      <c r="M140" s="1678"/>
      <c r="N140" s="1679"/>
      <c r="O140" s="1678">
        <f t="shared" si="53"/>
        <v>0</v>
      </c>
    </row>
    <row r="141" spans="2:15" hidden="1">
      <c r="B141" s="1677">
        <f t="shared" si="54"/>
        <v>45017</v>
      </c>
      <c r="C141" s="1678"/>
      <c r="D141" s="1678"/>
      <c r="E141" s="1678"/>
      <c r="F141" s="1678"/>
      <c r="G141" s="1678"/>
      <c r="H141" s="1678"/>
      <c r="I141" s="1678"/>
      <c r="J141" s="1678">
        <f t="shared" si="52"/>
        <v>0</v>
      </c>
      <c r="K141" s="1678"/>
      <c r="L141" s="1678"/>
      <c r="M141" s="1678"/>
      <c r="N141" s="1679"/>
      <c r="O141" s="1678">
        <f t="shared" si="53"/>
        <v>0</v>
      </c>
    </row>
    <row r="142" spans="2:15" hidden="1">
      <c r="B142" s="1677">
        <f t="shared" si="54"/>
        <v>45047</v>
      </c>
      <c r="C142" s="1678"/>
      <c r="D142" s="1678"/>
      <c r="E142" s="1678"/>
      <c r="F142" s="1678"/>
      <c r="G142" s="1678"/>
      <c r="H142" s="1678"/>
      <c r="I142" s="1678"/>
      <c r="J142" s="1678">
        <f t="shared" si="52"/>
        <v>0</v>
      </c>
      <c r="K142" s="1678"/>
      <c r="L142" s="1678"/>
      <c r="M142" s="1678"/>
      <c r="N142" s="1679"/>
      <c r="O142" s="1678">
        <f t="shared" si="53"/>
        <v>0</v>
      </c>
    </row>
    <row r="143" spans="2:15" hidden="1">
      <c r="B143" s="1677">
        <f t="shared" si="54"/>
        <v>45078</v>
      </c>
      <c r="C143" s="1678"/>
      <c r="D143" s="1678"/>
      <c r="E143" s="1678"/>
      <c r="F143" s="1678"/>
      <c r="G143" s="1678"/>
      <c r="H143" s="1678"/>
      <c r="I143" s="1678"/>
      <c r="J143" s="1678">
        <f t="shared" si="52"/>
        <v>0</v>
      </c>
      <c r="K143" s="1678"/>
      <c r="L143" s="1678"/>
      <c r="M143" s="1678"/>
      <c r="N143" s="1679"/>
      <c r="O143" s="1678">
        <f t="shared" si="53"/>
        <v>0</v>
      </c>
    </row>
    <row r="144" spans="2:15" hidden="1">
      <c r="B144" s="1677">
        <f t="shared" si="54"/>
        <v>45108</v>
      </c>
      <c r="C144" s="1678"/>
      <c r="D144" s="1678"/>
      <c r="E144" s="1678"/>
      <c r="F144" s="1678"/>
      <c r="G144" s="1678"/>
      <c r="H144" s="1678"/>
      <c r="I144" s="1678"/>
      <c r="J144" s="1678">
        <f t="shared" si="52"/>
        <v>0</v>
      </c>
      <c r="K144" s="1678"/>
      <c r="L144" s="1678"/>
      <c r="M144" s="1678"/>
      <c r="N144" s="1679"/>
      <c r="O144" s="1678">
        <f t="shared" si="53"/>
        <v>0</v>
      </c>
    </row>
    <row r="145" spans="2:15" hidden="1">
      <c r="B145" s="1677">
        <f t="shared" si="54"/>
        <v>45139</v>
      </c>
      <c r="C145" s="1678"/>
      <c r="D145" s="1678"/>
      <c r="E145" s="1678"/>
      <c r="F145" s="1678"/>
      <c r="G145" s="1678"/>
      <c r="H145" s="1678"/>
      <c r="I145" s="1678"/>
      <c r="J145" s="1678">
        <f t="shared" si="52"/>
        <v>0</v>
      </c>
      <c r="K145" s="1678"/>
      <c r="L145" s="1678"/>
      <c r="M145" s="1678"/>
      <c r="N145" s="1679"/>
      <c r="O145" s="1678">
        <f t="shared" si="53"/>
        <v>0</v>
      </c>
    </row>
    <row r="146" spans="2:15" hidden="1">
      <c r="B146" s="1677">
        <f t="shared" si="54"/>
        <v>45170</v>
      </c>
      <c r="C146" s="1678"/>
      <c r="D146" s="1678"/>
      <c r="E146" s="1678"/>
      <c r="F146" s="1678"/>
      <c r="G146" s="1678"/>
      <c r="H146" s="1678"/>
      <c r="I146" s="1678"/>
      <c r="J146" s="1678">
        <f t="shared" si="52"/>
        <v>0</v>
      </c>
      <c r="K146" s="1678"/>
      <c r="L146" s="1678"/>
      <c r="M146" s="1678"/>
      <c r="N146" s="1679"/>
      <c r="O146" s="1678">
        <f t="shared" si="53"/>
        <v>0</v>
      </c>
    </row>
    <row r="147" spans="2:15" hidden="1">
      <c r="B147" s="1677">
        <f t="shared" si="54"/>
        <v>45200</v>
      </c>
      <c r="C147" s="1678"/>
      <c r="D147" s="1678"/>
      <c r="E147" s="1678"/>
      <c r="F147" s="1678"/>
      <c r="G147" s="1678"/>
      <c r="H147" s="1678"/>
      <c r="I147" s="1678"/>
      <c r="J147" s="1678">
        <f t="shared" si="52"/>
        <v>0</v>
      </c>
      <c r="K147" s="1678"/>
      <c r="L147" s="1678"/>
      <c r="M147" s="1678"/>
      <c r="N147" s="1679"/>
      <c r="O147" s="1678">
        <f t="shared" si="53"/>
        <v>0</v>
      </c>
    </row>
    <row r="148" spans="2:15" hidden="1">
      <c r="B148" s="1677">
        <f t="shared" si="54"/>
        <v>45231</v>
      </c>
      <c r="C148" s="1678"/>
      <c r="D148" s="1678"/>
      <c r="E148" s="1678"/>
      <c r="F148" s="1678"/>
      <c r="G148" s="1678"/>
      <c r="H148" s="1678"/>
      <c r="I148" s="1678"/>
      <c r="J148" s="1678">
        <f t="shared" si="52"/>
        <v>0</v>
      </c>
      <c r="K148" s="1678"/>
      <c r="L148" s="1678"/>
      <c r="M148" s="1678"/>
      <c r="N148" s="1679"/>
      <c r="O148" s="1678">
        <f t="shared" si="53"/>
        <v>0</v>
      </c>
    </row>
    <row r="149" spans="2:15" ht="16.149999999999999" hidden="1" thickBot="1">
      <c r="B149" s="786"/>
      <c r="C149" s="787"/>
      <c r="D149" s="787"/>
      <c r="E149" s="787"/>
      <c r="F149" s="787"/>
      <c r="G149" s="787"/>
      <c r="H149" s="787"/>
      <c r="I149" s="787"/>
      <c r="J149" s="787"/>
      <c r="K149" s="787"/>
      <c r="L149" s="787"/>
      <c r="M149" s="787"/>
      <c r="N149" s="788"/>
      <c r="O149" s="787"/>
    </row>
    <row r="150" spans="2:15" ht="16.149999999999999" hidden="1" thickBot="1">
      <c r="B150" s="789"/>
      <c r="C150" s="781">
        <f>SUM(C137:C149)</f>
        <v>0</v>
      </c>
      <c r="D150" s="781"/>
      <c r="E150" s="781">
        <f t="shared" ref="E150:J150" si="55">SUM(E137:E149)</f>
        <v>0</v>
      </c>
      <c r="F150" s="781">
        <f t="shared" si="55"/>
        <v>0</v>
      </c>
      <c r="G150" s="781">
        <f>SUM(G137:G149)</f>
        <v>0</v>
      </c>
      <c r="H150" s="781">
        <f t="shared" si="55"/>
        <v>0</v>
      </c>
      <c r="I150" s="781"/>
      <c r="J150" s="781">
        <f t="shared" si="55"/>
        <v>0</v>
      </c>
      <c r="K150" s="781">
        <f>SUM(K137:K149)</f>
        <v>0</v>
      </c>
      <c r="L150" s="781">
        <f>SUM(L137:L149)</f>
        <v>0</v>
      </c>
      <c r="M150" s="781">
        <f>SUM(M136:M149)</f>
        <v>0</v>
      </c>
      <c r="N150" s="782"/>
      <c r="O150" s="783">
        <f t="shared" ref="O150" si="56">SUM(O137:O149)</f>
        <v>0</v>
      </c>
    </row>
    <row r="151" spans="2:15" hidden="1">
      <c r="B151" s="669" t="s">
        <v>6012</v>
      </c>
      <c r="C151" s="784"/>
      <c r="D151" s="784"/>
      <c r="E151" s="784"/>
      <c r="F151" s="784"/>
      <c r="G151" s="784"/>
      <c r="H151" s="784"/>
      <c r="I151" s="784"/>
      <c r="J151" s="784"/>
      <c r="K151" s="784"/>
      <c r="L151" s="784"/>
      <c r="M151" s="784"/>
      <c r="N151" s="785"/>
      <c r="O151" s="784"/>
    </row>
    <row r="152" spans="2:15" ht="31.15" hidden="1">
      <c r="B152" s="1671" t="s">
        <v>109</v>
      </c>
      <c r="C152" s="1672" t="s">
        <v>113</v>
      </c>
      <c r="D152" s="1672" t="s">
        <v>5998</v>
      </c>
      <c r="E152" s="1672" t="s">
        <v>5999</v>
      </c>
      <c r="F152" s="1672" t="s">
        <v>6000</v>
      </c>
      <c r="G152" s="1672" t="s">
        <v>6001</v>
      </c>
      <c r="H152" s="1672" t="s">
        <v>6002</v>
      </c>
      <c r="I152" s="1672" t="s">
        <v>6003</v>
      </c>
      <c r="J152" s="1672" t="s">
        <v>6004</v>
      </c>
      <c r="K152" s="1672" t="s">
        <v>6005</v>
      </c>
      <c r="L152" s="1672" t="s">
        <v>6006</v>
      </c>
      <c r="M152" s="1672" t="s">
        <v>3383</v>
      </c>
      <c r="N152" s="1673" t="s">
        <v>6007</v>
      </c>
      <c r="O152" s="1672" t="s">
        <v>6008</v>
      </c>
    </row>
    <row r="153" spans="2:15" hidden="1">
      <c r="B153" s="1677">
        <f>B137</f>
        <v>44896</v>
      </c>
      <c r="C153" s="1678"/>
      <c r="D153" s="1678"/>
      <c r="E153" s="1678"/>
      <c r="F153" s="1678"/>
      <c r="G153" s="1678"/>
      <c r="H153" s="1678"/>
      <c r="I153" s="1678"/>
      <c r="J153" s="1678">
        <f t="shared" ref="J153:J164" si="57">+C153-E153-F153-G153+H153</f>
        <v>0</v>
      </c>
      <c r="K153" s="1678"/>
      <c r="L153" s="1678"/>
      <c r="M153" s="1678"/>
      <c r="N153" s="1679"/>
      <c r="O153" s="1678">
        <f t="shared" ref="O153:O164" si="58">J153-M153</f>
        <v>0</v>
      </c>
    </row>
    <row r="154" spans="2:15" hidden="1">
      <c r="B154" s="1677">
        <f t="shared" ref="B154:B164" si="59">B138</f>
        <v>44927</v>
      </c>
      <c r="C154" s="1678"/>
      <c r="D154" s="1678"/>
      <c r="E154" s="1678"/>
      <c r="F154" s="1678"/>
      <c r="G154" s="1678"/>
      <c r="H154" s="1678"/>
      <c r="I154" s="1678"/>
      <c r="J154" s="1678">
        <f t="shared" si="57"/>
        <v>0</v>
      </c>
      <c r="K154" s="1678"/>
      <c r="L154" s="1678"/>
      <c r="M154" s="1678"/>
      <c r="N154" s="1679"/>
      <c r="O154" s="1678">
        <f t="shared" si="58"/>
        <v>0</v>
      </c>
    </row>
    <row r="155" spans="2:15" hidden="1">
      <c r="B155" s="1677">
        <f t="shared" si="59"/>
        <v>44958</v>
      </c>
      <c r="C155" s="1678"/>
      <c r="D155" s="1678"/>
      <c r="E155" s="1678"/>
      <c r="F155" s="1678"/>
      <c r="G155" s="1678"/>
      <c r="H155" s="1678"/>
      <c r="I155" s="1678"/>
      <c r="J155" s="1678">
        <f t="shared" si="57"/>
        <v>0</v>
      </c>
      <c r="K155" s="1678"/>
      <c r="L155" s="1678"/>
      <c r="M155" s="1678"/>
      <c r="N155" s="1679"/>
      <c r="O155" s="1678">
        <f t="shared" si="58"/>
        <v>0</v>
      </c>
    </row>
    <row r="156" spans="2:15" hidden="1">
      <c r="B156" s="1677">
        <f t="shared" si="59"/>
        <v>44986</v>
      </c>
      <c r="C156" s="1678"/>
      <c r="D156" s="1678"/>
      <c r="E156" s="1678"/>
      <c r="F156" s="1678"/>
      <c r="G156" s="1678"/>
      <c r="H156" s="1678"/>
      <c r="I156" s="1678"/>
      <c r="J156" s="1678">
        <f t="shared" si="57"/>
        <v>0</v>
      </c>
      <c r="K156" s="1678"/>
      <c r="L156" s="1678"/>
      <c r="M156" s="1678"/>
      <c r="N156" s="1679"/>
      <c r="O156" s="1678">
        <f t="shared" si="58"/>
        <v>0</v>
      </c>
    </row>
    <row r="157" spans="2:15" hidden="1">
      <c r="B157" s="1677">
        <f t="shared" si="59"/>
        <v>45017</v>
      </c>
      <c r="C157" s="1678"/>
      <c r="D157" s="1678"/>
      <c r="E157" s="1678"/>
      <c r="F157" s="1678"/>
      <c r="G157" s="1678"/>
      <c r="H157" s="1678"/>
      <c r="I157" s="1678"/>
      <c r="J157" s="1678">
        <f t="shared" si="57"/>
        <v>0</v>
      </c>
      <c r="K157" s="1678"/>
      <c r="L157" s="1678"/>
      <c r="M157" s="1678"/>
      <c r="N157" s="1679"/>
      <c r="O157" s="1678">
        <f t="shared" si="58"/>
        <v>0</v>
      </c>
    </row>
    <row r="158" spans="2:15" hidden="1">
      <c r="B158" s="1677">
        <f t="shared" si="59"/>
        <v>45047</v>
      </c>
      <c r="C158" s="1678"/>
      <c r="D158" s="1678"/>
      <c r="E158" s="1678"/>
      <c r="F158" s="1678"/>
      <c r="G158" s="1678"/>
      <c r="H158" s="1678"/>
      <c r="I158" s="1678"/>
      <c r="J158" s="1678">
        <f t="shared" si="57"/>
        <v>0</v>
      </c>
      <c r="K158" s="1678"/>
      <c r="L158" s="1678"/>
      <c r="M158" s="1678"/>
      <c r="N158" s="1679"/>
      <c r="O158" s="1678">
        <f t="shared" si="58"/>
        <v>0</v>
      </c>
    </row>
    <row r="159" spans="2:15" hidden="1">
      <c r="B159" s="1677">
        <f t="shared" si="59"/>
        <v>45078</v>
      </c>
      <c r="C159" s="1678"/>
      <c r="D159" s="1678"/>
      <c r="E159" s="1678"/>
      <c r="F159" s="1678"/>
      <c r="G159" s="1678"/>
      <c r="H159" s="1678"/>
      <c r="I159" s="1678"/>
      <c r="J159" s="1678">
        <f t="shared" si="57"/>
        <v>0</v>
      </c>
      <c r="K159" s="1678"/>
      <c r="L159" s="1678"/>
      <c r="M159" s="1678"/>
      <c r="N159" s="1679"/>
      <c r="O159" s="1678">
        <f t="shared" si="58"/>
        <v>0</v>
      </c>
    </row>
    <row r="160" spans="2:15" hidden="1">
      <c r="B160" s="1677">
        <f t="shared" si="59"/>
        <v>45108</v>
      </c>
      <c r="C160" s="1678"/>
      <c r="D160" s="1678"/>
      <c r="E160" s="1678"/>
      <c r="F160" s="1678"/>
      <c r="G160" s="1678"/>
      <c r="H160" s="1678"/>
      <c r="I160" s="1678"/>
      <c r="J160" s="1678">
        <f t="shared" si="57"/>
        <v>0</v>
      </c>
      <c r="K160" s="1678"/>
      <c r="L160" s="1678"/>
      <c r="M160" s="1678"/>
      <c r="N160" s="1679"/>
      <c r="O160" s="1678">
        <f t="shared" si="58"/>
        <v>0</v>
      </c>
    </row>
    <row r="161" spans="2:15" hidden="1">
      <c r="B161" s="1677">
        <f t="shared" si="59"/>
        <v>45139</v>
      </c>
      <c r="C161" s="1678"/>
      <c r="D161" s="1678"/>
      <c r="E161" s="1678"/>
      <c r="F161" s="1678"/>
      <c r="G161" s="1678"/>
      <c r="H161" s="1678"/>
      <c r="I161" s="1678"/>
      <c r="J161" s="1678">
        <f t="shared" si="57"/>
        <v>0</v>
      </c>
      <c r="K161" s="1678"/>
      <c r="L161" s="1678"/>
      <c r="M161" s="1678"/>
      <c r="N161" s="1679"/>
      <c r="O161" s="1678">
        <f t="shared" si="58"/>
        <v>0</v>
      </c>
    </row>
    <row r="162" spans="2:15" hidden="1">
      <c r="B162" s="1677">
        <f t="shared" si="59"/>
        <v>45170</v>
      </c>
      <c r="C162" s="1678"/>
      <c r="D162" s="1678"/>
      <c r="E162" s="1678"/>
      <c r="F162" s="1678"/>
      <c r="G162" s="1678"/>
      <c r="H162" s="1678"/>
      <c r="I162" s="1678"/>
      <c r="J162" s="1678">
        <f t="shared" si="57"/>
        <v>0</v>
      </c>
      <c r="K162" s="1678"/>
      <c r="L162" s="1678"/>
      <c r="M162" s="1678"/>
      <c r="N162" s="1679"/>
      <c r="O162" s="1678">
        <f t="shared" si="58"/>
        <v>0</v>
      </c>
    </row>
    <row r="163" spans="2:15" hidden="1">
      <c r="B163" s="1677">
        <f t="shared" si="59"/>
        <v>45200</v>
      </c>
      <c r="C163" s="1678"/>
      <c r="D163" s="1678"/>
      <c r="E163" s="1678"/>
      <c r="F163" s="1678"/>
      <c r="G163" s="1678"/>
      <c r="H163" s="1678"/>
      <c r="I163" s="1678"/>
      <c r="J163" s="1678">
        <f t="shared" si="57"/>
        <v>0</v>
      </c>
      <c r="K163" s="1678"/>
      <c r="L163" s="1678"/>
      <c r="M163" s="1678"/>
      <c r="N163" s="1679"/>
      <c r="O163" s="1678">
        <f t="shared" si="58"/>
        <v>0</v>
      </c>
    </row>
    <row r="164" spans="2:15" hidden="1">
      <c r="B164" s="1677">
        <f t="shared" si="59"/>
        <v>45231</v>
      </c>
      <c r="C164" s="1678"/>
      <c r="D164" s="1678"/>
      <c r="E164" s="1678"/>
      <c r="F164" s="1678"/>
      <c r="G164" s="1678"/>
      <c r="H164" s="1678"/>
      <c r="I164" s="1678"/>
      <c r="J164" s="1678">
        <f t="shared" si="57"/>
        <v>0</v>
      </c>
      <c r="K164" s="1678"/>
      <c r="L164" s="1678"/>
      <c r="M164" s="1678"/>
      <c r="N164" s="1679"/>
      <c r="O164" s="1678">
        <f t="shared" si="58"/>
        <v>0</v>
      </c>
    </row>
    <row r="165" spans="2:15" ht="16.149999999999999" hidden="1" thickBot="1">
      <c r="B165" s="786"/>
      <c r="C165" s="787"/>
      <c r="D165" s="787"/>
      <c r="E165" s="787"/>
      <c r="F165" s="787"/>
      <c r="G165" s="787"/>
      <c r="H165" s="787"/>
      <c r="I165" s="787"/>
      <c r="J165" s="787"/>
      <c r="K165" s="787"/>
      <c r="L165" s="787"/>
      <c r="M165" s="787"/>
      <c r="N165" s="788"/>
      <c r="O165" s="787"/>
    </row>
    <row r="166" spans="2:15" ht="16.149999999999999" hidden="1" thickBot="1">
      <c r="B166" s="789"/>
      <c r="C166" s="781">
        <f>SUM(C153:C165)</f>
        <v>0</v>
      </c>
      <c r="D166" s="781"/>
      <c r="E166" s="781">
        <f t="shared" ref="E166:J166" si="60">SUM(E153:E165)</f>
        <v>0</v>
      </c>
      <c r="F166" s="781">
        <f t="shared" si="60"/>
        <v>0</v>
      </c>
      <c r="G166" s="781">
        <f>SUM(G153:G165)</f>
        <v>0</v>
      </c>
      <c r="H166" s="781">
        <f t="shared" si="60"/>
        <v>0</v>
      </c>
      <c r="I166" s="781"/>
      <c r="J166" s="781">
        <f t="shared" si="60"/>
        <v>0</v>
      </c>
      <c r="K166" s="781">
        <f>SUM(K153:K165)</f>
        <v>0</v>
      </c>
      <c r="L166" s="781">
        <f>SUM(L153:L165)</f>
        <v>0</v>
      </c>
      <c r="M166" s="781">
        <f>SUM(M152:M165)</f>
        <v>0</v>
      </c>
      <c r="N166" s="782"/>
      <c r="O166" s="783">
        <f t="shared" ref="O166" si="61">SUM(O153:O165)</f>
        <v>0</v>
      </c>
    </row>
    <row r="167" spans="2:15" hidden="1">
      <c r="B167" s="669" t="s">
        <v>6012</v>
      </c>
      <c r="C167" s="784"/>
      <c r="D167" s="784"/>
      <c r="E167" s="784"/>
      <c r="F167" s="784"/>
      <c r="G167" s="784"/>
      <c r="H167" s="784"/>
      <c r="I167" s="784"/>
      <c r="J167" s="784"/>
      <c r="K167" s="784"/>
      <c r="L167" s="784"/>
      <c r="M167" s="784"/>
      <c r="N167" s="785"/>
      <c r="O167" s="784"/>
    </row>
    <row r="168" spans="2:15" ht="31.15" hidden="1">
      <c r="B168" s="1671" t="s">
        <v>109</v>
      </c>
      <c r="C168" s="1672" t="s">
        <v>113</v>
      </c>
      <c r="D168" s="1672" t="s">
        <v>5998</v>
      </c>
      <c r="E168" s="1672" t="s">
        <v>5999</v>
      </c>
      <c r="F168" s="1672" t="s">
        <v>6000</v>
      </c>
      <c r="G168" s="1672" t="s">
        <v>6001</v>
      </c>
      <c r="H168" s="1672" t="s">
        <v>6002</v>
      </c>
      <c r="I168" s="1672" t="s">
        <v>6003</v>
      </c>
      <c r="J168" s="1672" t="s">
        <v>6004</v>
      </c>
      <c r="K168" s="1672" t="s">
        <v>6005</v>
      </c>
      <c r="L168" s="1672" t="s">
        <v>6006</v>
      </c>
      <c r="M168" s="1672" t="s">
        <v>3383</v>
      </c>
      <c r="N168" s="1673" t="s">
        <v>6007</v>
      </c>
      <c r="O168" s="1672" t="s">
        <v>6008</v>
      </c>
    </row>
    <row r="169" spans="2:15" hidden="1">
      <c r="B169" s="1677">
        <f>B153</f>
        <v>44896</v>
      </c>
      <c r="C169" s="1678"/>
      <c r="D169" s="1678"/>
      <c r="E169" s="1678"/>
      <c r="F169" s="1678"/>
      <c r="G169" s="1678"/>
      <c r="H169" s="1678"/>
      <c r="I169" s="1678"/>
      <c r="J169" s="1678">
        <f t="shared" ref="J169:J180" si="62">+C169-E169-F169-G169+H169</f>
        <v>0</v>
      </c>
      <c r="K169" s="1678"/>
      <c r="L169" s="1678"/>
      <c r="M169" s="1678"/>
      <c r="N169" s="1679"/>
      <c r="O169" s="1678">
        <f t="shared" ref="O169:O180" si="63">J169-M169</f>
        <v>0</v>
      </c>
    </row>
    <row r="170" spans="2:15" hidden="1">
      <c r="B170" s="1677">
        <f t="shared" ref="B170:B180" si="64">B154</f>
        <v>44927</v>
      </c>
      <c r="C170" s="1678"/>
      <c r="D170" s="1678"/>
      <c r="E170" s="1678"/>
      <c r="F170" s="1678"/>
      <c r="G170" s="1678"/>
      <c r="H170" s="1678"/>
      <c r="I170" s="1678"/>
      <c r="J170" s="1678">
        <f t="shared" si="62"/>
        <v>0</v>
      </c>
      <c r="K170" s="1678"/>
      <c r="L170" s="1678"/>
      <c r="M170" s="1678"/>
      <c r="N170" s="1679"/>
      <c r="O170" s="1678">
        <f t="shared" si="63"/>
        <v>0</v>
      </c>
    </row>
    <row r="171" spans="2:15" hidden="1">
      <c r="B171" s="1677">
        <f t="shared" si="64"/>
        <v>44958</v>
      </c>
      <c r="C171" s="1678"/>
      <c r="D171" s="1678"/>
      <c r="E171" s="1678"/>
      <c r="F171" s="1678"/>
      <c r="G171" s="1678"/>
      <c r="H171" s="1678"/>
      <c r="I171" s="1678"/>
      <c r="J171" s="1678">
        <f t="shared" si="62"/>
        <v>0</v>
      </c>
      <c r="K171" s="1678"/>
      <c r="L171" s="1678"/>
      <c r="M171" s="1678"/>
      <c r="N171" s="1679"/>
      <c r="O171" s="1678">
        <f t="shared" si="63"/>
        <v>0</v>
      </c>
    </row>
    <row r="172" spans="2:15" hidden="1">
      <c r="B172" s="1677">
        <f t="shared" si="64"/>
        <v>44986</v>
      </c>
      <c r="C172" s="1678"/>
      <c r="D172" s="1678"/>
      <c r="E172" s="1678"/>
      <c r="F172" s="1678"/>
      <c r="G172" s="1678"/>
      <c r="H172" s="1678"/>
      <c r="I172" s="1678"/>
      <c r="J172" s="1678">
        <f t="shared" si="62"/>
        <v>0</v>
      </c>
      <c r="K172" s="1678"/>
      <c r="L172" s="1678"/>
      <c r="M172" s="1678"/>
      <c r="N172" s="1679"/>
      <c r="O172" s="1678">
        <f t="shared" si="63"/>
        <v>0</v>
      </c>
    </row>
    <row r="173" spans="2:15" hidden="1">
      <c r="B173" s="1677">
        <f t="shared" si="64"/>
        <v>45017</v>
      </c>
      <c r="C173" s="1678"/>
      <c r="D173" s="1678"/>
      <c r="E173" s="1678"/>
      <c r="F173" s="1678"/>
      <c r="G173" s="1678"/>
      <c r="H173" s="1678"/>
      <c r="I173" s="1678"/>
      <c r="J173" s="1678">
        <f t="shared" si="62"/>
        <v>0</v>
      </c>
      <c r="K173" s="1678"/>
      <c r="L173" s="1678"/>
      <c r="M173" s="1678"/>
      <c r="N173" s="1679"/>
      <c r="O173" s="1678">
        <f t="shared" si="63"/>
        <v>0</v>
      </c>
    </row>
    <row r="174" spans="2:15" hidden="1">
      <c r="B174" s="1677">
        <f t="shared" si="64"/>
        <v>45047</v>
      </c>
      <c r="C174" s="1678"/>
      <c r="D174" s="1678"/>
      <c r="E174" s="1678"/>
      <c r="F174" s="1678"/>
      <c r="G174" s="1678"/>
      <c r="H174" s="1678"/>
      <c r="I174" s="1678"/>
      <c r="J174" s="1678">
        <f t="shared" si="62"/>
        <v>0</v>
      </c>
      <c r="K174" s="1678"/>
      <c r="L174" s="1678"/>
      <c r="M174" s="1678"/>
      <c r="N174" s="1679"/>
      <c r="O174" s="1678">
        <f t="shared" si="63"/>
        <v>0</v>
      </c>
    </row>
    <row r="175" spans="2:15" hidden="1">
      <c r="B175" s="1677">
        <f t="shared" si="64"/>
        <v>45078</v>
      </c>
      <c r="C175" s="1678"/>
      <c r="D175" s="1678"/>
      <c r="E175" s="1678"/>
      <c r="F175" s="1678"/>
      <c r="G175" s="1678"/>
      <c r="H175" s="1678"/>
      <c r="I175" s="1678"/>
      <c r="J175" s="1678">
        <f t="shared" si="62"/>
        <v>0</v>
      </c>
      <c r="K175" s="1678"/>
      <c r="L175" s="1678"/>
      <c r="M175" s="1678"/>
      <c r="N175" s="1679"/>
      <c r="O175" s="1678">
        <f t="shared" si="63"/>
        <v>0</v>
      </c>
    </row>
    <row r="176" spans="2:15" hidden="1">
      <c r="B176" s="1677">
        <f t="shared" si="64"/>
        <v>45108</v>
      </c>
      <c r="C176" s="1678"/>
      <c r="D176" s="1678"/>
      <c r="E176" s="1678"/>
      <c r="F176" s="1678"/>
      <c r="G176" s="1678"/>
      <c r="H176" s="1678"/>
      <c r="I176" s="1678"/>
      <c r="J176" s="1678">
        <f t="shared" si="62"/>
        <v>0</v>
      </c>
      <c r="K176" s="1678"/>
      <c r="L176" s="1678"/>
      <c r="M176" s="1678"/>
      <c r="N176" s="1679"/>
      <c r="O176" s="1678">
        <f t="shared" si="63"/>
        <v>0</v>
      </c>
    </row>
    <row r="177" spans="2:15" hidden="1">
      <c r="B177" s="1677">
        <f t="shared" si="64"/>
        <v>45139</v>
      </c>
      <c r="C177" s="1678"/>
      <c r="D177" s="1678"/>
      <c r="E177" s="1678"/>
      <c r="F177" s="1678"/>
      <c r="G177" s="1678"/>
      <c r="H177" s="1678"/>
      <c r="I177" s="1678"/>
      <c r="J177" s="1678">
        <f t="shared" si="62"/>
        <v>0</v>
      </c>
      <c r="K177" s="1678"/>
      <c r="L177" s="1678"/>
      <c r="M177" s="1678"/>
      <c r="N177" s="1679"/>
      <c r="O177" s="1678">
        <f t="shared" si="63"/>
        <v>0</v>
      </c>
    </row>
    <row r="178" spans="2:15" hidden="1">
      <c r="B178" s="1677">
        <f t="shared" si="64"/>
        <v>45170</v>
      </c>
      <c r="C178" s="1678"/>
      <c r="D178" s="1678"/>
      <c r="E178" s="1678"/>
      <c r="F178" s="1678"/>
      <c r="G178" s="1678"/>
      <c r="H178" s="1678"/>
      <c r="I178" s="1678"/>
      <c r="J178" s="1678">
        <f t="shared" si="62"/>
        <v>0</v>
      </c>
      <c r="K178" s="1678"/>
      <c r="L178" s="1678"/>
      <c r="M178" s="1678"/>
      <c r="N178" s="1679"/>
      <c r="O178" s="1678">
        <f t="shared" si="63"/>
        <v>0</v>
      </c>
    </row>
    <row r="179" spans="2:15" hidden="1">
      <c r="B179" s="1677">
        <f t="shared" si="64"/>
        <v>45200</v>
      </c>
      <c r="C179" s="1678"/>
      <c r="D179" s="1678"/>
      <c r="E179" s="1678"/>
      <c r="F179" s="1678"/>
      <c r="G179" s="1678"/>
      <c r="H179" s="1678"/>
      <c r="I179" s="1678"/>
      <c r="J179" s="1678">
        <f t="shared" si="62"/>
        <v>0</v>
      </c>
      <c r="K179" s="1678"/>
      <c r="L179" s="1678"/>
      <c r="M179" s="1678"/>
      <c r="N179" s="1679"/>
      <c r="O179" s="1678">
        <f t="shared" si="63"/>
        <v>0</v>
      </c>
    </row>
    <row r="180" spans="2:15" hidden="1">
      <c r="B180" s="1677">
        <f t="shared" si="64"/>
        <v>45231</v>
      </c>
      <c r="C180" s="1678"/>
      <c r="D180" s="1678"/>
      <c r="E180" s="1678"/>
      <c r="F180" s="1678"/>
      <c r="G180" s="1678"/>
      <c r="H180" s="1678"/>
      <c r="I180" s="1678"/>
      <c r="J180" s="1678">
        <f t="shared" si="62"/>
        <v>0</v>
      </c>
      <c r="K180" s="1678"/>
      <c r="L180" s="1678"/>
      <c r="M180" s="1678"/>
      <c r="N180" s="1679"/>
      <c r="O180" s="1678">
        <f t="shared" si="63"/>
        <v>0</v>
      </c>
    </row>
    <row r="181" spans="2:15" ht="16.149999999999999" hidden="1" thickBot="1">
      <c r="B181" s="786"/>
      <c r="C181" s="787"/>
      <c r="D181" s="787"/>
      <c r="E181" s="787"/>
      <c r="F181" s="787"/>
      <c r="G181" s="787"/>
      <c r="H181" s="787"/>
      <c r="I181" s="787"/>
      <c r="J181" s="787"/>
      <c r="K181" s="787"/>
      <c r="L181" s="787"/>
      <c r="M181" s="787"/>
      <c r="N181" s="788"/>
      <c r="O181" s="787"/>
    </row>
    <row r="182" spans="2:15" ht="16.149999999999999" hidden="1" thickBot="1">
      <c r="B182" s="789"/>
      <c r="C182" s="781">
        <f>SUM(C169:C181)</f>
        <v>0</v>
      </c>
      <c r="D182" s="781"/>
      <c r="E182" s="781">
        <f t="shared" ref="E182:J182" si="65">SUM(E169:E181)</f>
        <v>0</v>
      </c>
      <c r="F182" s="781">
        <f t="shared" si="65"/>
        <v>0</v>
      </c>
      <c r="G182" s="781">
        <f>SUM(G169:G181)</f>
        <v>0</v>
      </c>
      <c r="H182" s="781">
        <f t="shared" si="65"/>
        <v>0</v>
      </c>
      <c r="I182" s="781"/>
      <c r="J182" s="781">
        <f t="shared" si="65"/>
        <v>0</v>
      </c>
      <c r="K182" s="781">
        <f>SUM(K169:K181)</f>
        <v>0</v>
      </c>
      <c r="L182" s="781">
        <f>SUM(L169:L181)</f>
        <v>0</v>
      </c>
      <c r="M182" s="781">
        <f>SUM(M168:M181)</f>
        <v>0</v>
      </c>
      <c r="N182" s="782"/>
      <c r="O182" s="783">
        <f t="shared" ref="O182" si="66">SUM(O169:O181)</f>
        <v>0</v>
      </c>
    </row>
    <row r="183" spans="2:15" ht="16.149999999999999" thickBot="1"/>
    <row r="184" spans="2:15" ht="16.149999999999999" thickBot="1">
      <c r="B184" s="797" t="s">
        <v>2275</v>
      </c>
      <c r="C184" s="794">
        <f>SUM(C23:C182)/2</f>
        <v>22880</v>
      </c>
      <c r="D184" s="794">
        <f t="shared" ref="D184:O184" si="67">SUM(D23:D182)/2</f>
        <v>0</v>
      </c>
      <c r="E184" s="794">
        <f t="shared" si="67"/>
        <v>0</v>
      </c>
      <c r="F184" s="794">
        <f t="shared" si="67"/>
        <v>0</v>
      </c>
      <c r="G184" s="794">
        <f t="shared" si="67"/>
        <v>0</v>
      </c>
      <c r="H184" s="794">
        <f t="shared" si="67"/>
        <v>0</v>
      </c>
      <c r="I184" s="794">
        <f t="shared" si="67"/>
        <v>0</v>
      </c>
      <c r="J184" s="794">
        <f t="shared" si="67"/>
        <v>22880</v>
      </c>
      <c r="K184" s="794">
        <f t="shared" si="67"/>
        <v>97.35</v>
      </c>
      <c r="L184" s="794">
        <f t="shared" si="67"/>
        <v>0</v>
      </c>
      <c r="M184" s="794">
        <f t="shared" si="67"/>
        <v>21840</v>
      </c>
      <c r="N184" s="794">
        <f t="shared" si="67"/>
        <v>450932</v>
      </c>
      <c r="O184" s="794">
        <f t="shared" si="67"/>
        <v>1040</v>
      </c>
    </row>
    <row r="185" spans="2:15" ht="16.149999999999999" thickBot="1"/>
    <row r="186" spans="2:15" ht="16.149999999999999" thickBot="1">
      <c r="B186" s="797" t="s">
        <v>6013</v>
      </c>
      <c r="C186" s="794">
        <f>SUM(C55:C182)/2</f>
        <v>11440</v>
      </c>
      <c r="D186" s="794">
        <f t="shared" ref="D186:O186" si="68">SUM(D55:D182)/2</f>
        <v>0</v>
      </c>
      <c r="E186" s="794">
        <f t="shared" si="68"/>
        <v>0</v>
      </c>
      <c r="F186" s="794">
        <f t="shared" si="68"/>
        <v>0</v>
      </c>
      <c r="G186" s="794">
        <f t="shared" si="68"/>
        <v>0</v>
      </c>
      <c r="H186" s="794">
        <f t="shared" si="68"/>
        <v>0</v>
      </c>
      <c r="I186" s="794">
        <f t="shared" si="68"/>
        <v>0</v>
      </c>
      <c r="J186" s="794">
        <f t="shared" si="68"/>
        <v>11440</v>
      </c>
      <c r="K186" s="794">
        <f t="shared" si="68"/>
        <v>0</v>
      </c>
      <c r="L186" s="794">
        <f t="shared" si="68"/>
        <v>0</v>
      </c>
      <c r="M186" s="794">
        <f t="shared" si="68"/>
        <v>10400</v>
      </c>
      <c r="N186" s="795"/>
      <c r="O186" s="796">
        <f t="shared" si="68"/>
        <v>1040</v>
      </c>
    </row>
    <row r="187" spans="2:15" ht="16.149999999999999" thickBot="1"/>
    <row r="188" spans="2:15" ht="16.149999999999999" thickBot="1">
      <c r="B188" s="797" t="s">
        <v>6014</v>
      </c>
      <c r="C188" s="794">
        <f>SUM(C23:C54)/2</f>
        <v>11440</v>
      </c>
      <c r="D188" s="794">
        <f t="shared" ref="D188:O188" si="69">SUM(D23:D54)/2</f>
        <v>0</v>
      </c>
      <c r="E188" s="794">
        <f t="shared" si="69"/>
        <v>0</v>
      </c>
      <c r="F188" s="794">
        <f t="shared" si="69"/>
        <v>0</v>
      </c>
      <c r="G188" s="794">
        <f t="shared" si="69"/>
        <v>0</v>
      </c>
      <c r="H188" s="794">
        <f t="shared" si="69"/>
        <v>0</v>
      </c>
      <c r="I188" s="794">
        <f t="shared" si="69"/>
        <v>0</v>
      </c>
      <c r="J188" s="794">
        <f t="shared" si="69"/>
        <v>11440</v>
      </c>
      <c r="K188" s="794">
        <f t="shared" si="69"/>
        <v>97.35</v>
      </c>
      <c r="L188" s="794">
        <f t="shared" si="69"/>
        <v>0</v>
      </c>
      <c r="M188" s="794">
        <f t="shared" si="69"/>
        <v>11440</v>
      </c>
      <c r="N188" s="794">
        <f t="shared" si="69"/>
        <v>225465</v>
      </c>
      <c r="O188" s="794">
        <f t="shared" si="69"/>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B1:N29"/>
  <sheetViews>
    <sheetView showGridLines="0" workbookViewId="0">
      <pane ySplit="7" topLeftCell="A8" activePane="bottomLeft" state="frozen"/>
      <selection pane="bottomLeft" activeCell="H18" sqref="H18"/>
    </sheetView>
  </sheetViews>
  <sheetFormatPr defaultColWidth="10.7109375" defaultRowHeight="15.6"/>
  <cols>
    <col min="1" max="1" width="3.5703125" style="12" customWidth="1"/>
    <col min="2" max="2" width="13.28515625" style="12" customWidth="1"/>
    <col min="3" max="3" width="23.28515625" style="12" bestFit="1" customWidth="1"/>
    <col min="4" max="4" width="10.7109375" style="12"/>
    <col min="5" max="5" width="18.140625" style="12" bestFit="1" customWidth="1"/>
    <col min="6" max="7" width="11.28515625" style="12" bestFit="1" customWidth="1"/>
    <col min="8" max="8" width="8.42578125" style="12" customWidth="1"/>
    <col min="9" max="9" width="11.5703125" style="12" bestFit="1" customWidth="1"/>
    <col min="10" max="16384" width="10.7109375" style="12"/>
  </cols>
  <sheetData>
    <row r="1" spans="2:14" ht="15.75" customHeight="1">
      <c r="B1" s="4"/>
      <c r="C1" s="4"/>
      <c r="D1" s="4"/>
      <c r="E1" s="4"/>
      <c r="F1" s="4"/>
      <c r="G1" s="4"/>
      <c r="H1" s="29"/>
      <c r="K1" s="90"/>
    </row>
    <row r="2" spans="2:14" s="23" customFormat="1" ht="15" customHeight="1">
      <c r="B2" s="17" t="s">
        <v>0</v>
      </c>
      <c r="C2" s="26" t="str">
        <f>Index!C2</f>
        <v>Forest Car Company Ltd</v>
      </c>
      <c r="D2" s="26"/>
      <c r="E2" s="115" t="s">
        <v>15</v>
      </c>
      <c r="F2" s="17" t="str">
        <f>Index!H2</f>
        <v>Aratee</v>
      </c>
      <c r="G2" s="17"/>
      <c r="H2" s="115" t="s">
        <v>9</v>
      </c>
      <c r="I2" s="18">
        <f>Index!J2</f>
        <v>45343</v>
      </c>
      <c r="J2" s="947"/>
      <c r="K2" s="947"/>
      <c r="L2" s="946"/>
      <c r="M2" s="946"/>
      <c r="N2" s="27"/>
    </row>
    <row r="3" spans="2:14" s="23" customFormat="1" ht="15" customHeight="1">
      <c r="B3" s="17" t="s">
        <v>1731</v>
      </c>
      <c r="C3" s="18">
        <f>Index!C3</f>
        <v>45260</v>
      </c>
      <c r="D3" s="18"/>
      <c r="E3" s="115" t="s">
        <v>17</v>
      </c>
      <c r="F3" s="17" t="str">
        <f>Index!H3</f>
        <v>Mitesh</v>
      </c>
      <c r="G3" s="17"/>
      <c r="H3" s="115" t="s">
        <v>9</v>
      </c>
      <c r="I3" s="18">
        <f>Index!J3</f>
        <v>45352</v>
      </c>
      <c r="J3" s="947"/>
      <c r="K3" s="947"/>
      <c r="L3" s="946"/>
      <c r="M3" s="946"/>
      <c r="N3" s="22"/>
    </row>
    <row r="4" spans="2:14">
      <c r="B4" s="5"/>
      <c r="C4" s="4"/>
      <c r="D4" s="4"/>
      <c r="E4" s="4"/>
      <c r="F4" s="4"/>
      <c r="G4" s="4"/>
      <c r="H4" s="4"/>
      <c r="K4" s="90"/>
    </row>
    <row r="5" spans="2:14">
      <c r="B5" s="5" t="s">
        <v>82</v>
      </c>
      <c r="C5" s="4"/>
      <c r="D5" s="4"/>
      <c r="E5" s="4"/>
      <c r="F5" s="4"/>
      <c r="G5" s="4"/>
      <c r="H5" s="4"/>
    </row>
    <row r="6" spans="2:14" ht="16.149999999999999" thickBot="1"/>
    <row r="7" spans="2:14" ht="14.25" customHeight="1" thickBot="1">
      <c r="B7" s="1203" t="s">
        <v>20</v>
      </c>
      <c r="C7" s="1203"/>
      <c r="D7" s="1203"/>
      <c r="E7" s="1203"/>
      <c r="F7" s="428" t="s">
        <v>2419</v>
      </c>
      <c r="G7" s="428" t="s">
        <v>2420</v>
      </c>
      <c r="H7" s="4"/>
    </row>
    <row r="8" spans="2:14">
      <c r="B8" s="388"/>
      <c r="C8" s="389"/>
      <c r="D8" s="389"/>
      <c r="E8" s="518"/>
      <c r="F8" s="91"/>
      <c r="G8" s="92"/>
      <c r="H8" s="1"/>
    </row>
    <row r="9" spans="2:14" hidden="1">
      <c r="B9" s="388" t="s">
        <v>2421</v>
      </c>
      <c r="C9" s="389"/>
      <c r="D9" s="389"/>
      <c r="E9" s="518"/>
      <c r="F9" s="93"/>
      <c r="G9" s="94">
        <f>'C4 - Creditors'!H21</f>
        <v>0</v>
      </c>
      <c r="H9" s="1"/>
    </row>
    <row r="10" spans="2:14">
      <c r="B10" s="388" t="s">
        <v>6015</v>
      </c>
      <c r="C10" s="389"/>
      <c r="D10" s="389"/>
      <c r="E10" s="518"/>
      <c r="F10" s="93"/>
      <c r="G10" s="94">
        <f>Journal!F37</f>
        <v>11440</v>
      </c>
      <c r="H10" s="1"/>
    </row>
    <row r="11" spans="2:14">
      <c r="B11" s="388"/>
      <c r="C11" s="389"/>
      <c r="D11" s="389"/>
      <c r="E11" s="518"/>
      <c r="F11" s="93"/>
      <c r="G11" s="94"/>
      <c r="H11" s="1"/>
    </row>
    <row r="12" spans="2:14">
      <c r="B12" s="388" t="s">
        <v>2429</v>
      </c>
      <c r="C12" s="389"/>
      <c r="D12" s="389"/>
      <c r="E12" s="518"/>
      <c r="F12" s="93">
        <f>'C3-1-P - BP -1'!AH1333</f>
        <v>9770</v>
      </c>
      <c r="G12" s="94"/>
      <c r="H12" s="1"/>
    </row>
    <row r="13" spans="2:14">
      <c r="B13" s="388"/>
      <c r="C13" s="389"/>
      <c r="D13" s="389"/>
      <c r="E13" s="518"/>
      <c r="F13" s="93"/>
      <c r="G13" s="94"/>
      <c r="H13" s="1"/>
    </row>
    <row r="14" spans="2:14">
      <c r="B14" s="388" t="s">
        <v>3447</v>
      </c>
      <c r="C14" s="389"/>
      <c r="D14" s="389"/>
      <c r="E14" s="518"/>
      <c r="F14" s="93">
        <f>Journal!E110</f>
        <v>630</v>
      </c>
      <c r="G14" s="94"/>
      <c r="H14" s="1"/>
    </row>
    <row r="15" spans="2:14">
      <c r="B15" s="388"/>
      <c r="C15" s="389"/>
      <c r="D15" s="389"/>
      <c r="E15" s="518"/>
      <c r="F15" s="93"/>
      <c r="G15" s="94"/>
      <c r="H15" s="1"/>
    </row>
    <row r="16" spans="2:14">
      <c r="B16" s="388" t="s">
        <v>2432</v>
      </c>
      <c r="C16" s="389"/>
      <c r="D16" s="389"/>
      <c r="E16" s="518"/>
      <c r="F16" s="93">
        <f>+G18-SUM(F8:F14)</f>
        <v>1040</v>
      </c>
      <c r="G16" s="94"/>
      <c r="H16" s="516" t="s">
        <v>3489</v>
      </c>
    </row>
    <row r="17" spans="2:8">
      <c r="B17" s="388"/>
      <c r="C17" s="389"/>
      <c r="D17" s="389"/>
      <c r="E17" s="518"/>
      <c r="F17" s="95"/>
      <c r="G17" s="96"/>
      <c r="H17" s="1"/>
    </row>
    <row r="18" spans="2:8" ht="16.149999999999999" thickBot="1">
      <c r="B18" s="1194" t="s">
        <v>2275</v>
      </c>
      <c r="C18" s="1195"/>
      <c r="D18" s="1195"/>
      <c r="E18" s="1196"/>
      <c r="F18" s="97">
        <f>SUM(F8:F17)</f>
        <v>11440</v>
      </c>
      <c r="G18" s="98">
        <f>SUM(G9:G17)</f>
        <v>11440</v>
      </c>
      <c r="H18" s="101"/>
    </row>
    <row r="19" spans="2:8" ht="16.899999999999999" thickTop="1" thickBot="1">
      <c r="B19" s="1197"/>
      <c r="C19" s="1198"/>
      <c r="D19" s="1198"/>
      <c r="E19" s="1199"/>
      <c r="F19" s="99"/>
      <c r="G19" s="100"/>
      <c r="H19" s="101"/>
    </row>
    <row r="20" spans="2:8">
      <c r="H20" s="101"/>
    </row>
    <row r="22" spans="2:8">
      <c r="B22" s="5" t="s">
        <v>6016</v>
      </c>
      <c r="C22" s="4"/>
      <c r="D22" s="4"/>
      <c r="E22" s="4"/>
      <c r="F22" s="529">
        <f ca="1">-ETB!R214+ETB!Q214+F16</f>
        <v>0</v>
      </c>
    </row>
    <row r="23" spans="2:8" ht="16.149999999999999" thickBot="1">
      <c r="B23" s="119"/>
      <c r="C23" s="4"/>
      <c r="D23" s="4"/>
      <c r="E23" s="4"/>
    </row>
    <row r="24" spans="2:8" ht="14.25" customHeight="1" thickBot="1">
      <c r="B24" s="1203" t="s">
        <v>20</v>
      </c>
      <c r="C24" s="1203"/>
      <c r="D24" s="1203"/>
      <c r="E24" s="428" t="s">
        <v>3359</v>
      </c>
    </row>
    <row r="25" spans="2:8">
      <c r="B25" s="1261"/>
      <c r="C25" s="1262"/>
      <c r="D25" s="1262"/>
      <c r="E25" s="120"/>
    </row>
    <row r="26" spans="2:8">
      <c r="B26" s="1263" t="s">
        <v>6017</v>
      </c>
      <c r="C26" s="1264"/>
      <c r="D26" s="1264"/>
      <c r="E26" s="121">
        <f>Payroll!J68</f>
        <v>1040</v>
      </c>
    </row>
    <row r="27" spans="2:8">
      <c r="B27" s="1265"/>
      <c r="C27" s="1266"/>
      <c r="D27" s="1266"/>
      <c r="E27" s="123"/>
    </row>
    <row r="28" spans="2:8" ht="16.149999999999999" thickBot="1">
      <c r="B28" s="1160" t="s">
        <v>2275</v>
      </c>
      <c r="C28" s="1161"/>
      <c r="D28" s="1161"/>
      <c r="E28" s="124">
        <f>SUM(E26:E27)</f>
        <v>1040</v>
      </c>
    </row>
    <row r="29" spans="2:8" ht="16.899999999999999" thickTop="1" thickBot="1">
      <c r="B29" s="125"/>
      <c r="C29" s="126"/>
      <c r="D29" s="126"/>
      <c r="E29" s="127"/>
    </row>
  </sheetData>
  <sheetProtection formatCells="0" formatColumns="0" formatRows="0" insertColumns="0" insertRows="0" insertHyperlinks="0" deleteColumns="0" deleteRows="0" sort="0" autoFilter="0" pivotTables="0"/>
  <mergeCells count="8">
    <mergeCell ref="B28:D28"/>
    <mergeCell ref="B24:D24"/>
    <mergeCell ref="B25:D25"/>
    <mergeCell ref="B26:D26"/>
    <mergeCell ref="B7:E7"/>
    <mergeCell ref="B18:E18"/>
    <mergeCell ref="B19:E19"/>
    <mergeCell ref="B27:D27"/>
  </mergeCells>
  <hyperlinks>
    <hyperlink ref="H16" location="'C4 - Creditors'!E17" display="'C4 - Creditors'!E17" xr:uid="{00000000-0004-0000-34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B1:M21"/>
  <sheetViews>
    <sheetView showGridLines="0" workbookViewId="0">
      <pane ySplit="7" topLeftCell="A8" activePane="bottomLeft" state="frozen"/>
      <selection pane="bottomLeft" activeCell="K18" sqref="K18"/>
    </sheetView>
  </sheetViews>
  <sheetFormatPr defaultColWidth="10.7109375" defaultRowHeight="15.6"/>
  <cols>
    <col min="1" max="1" width="3.5703125" style="12" customWidth="1"/>
    <col min="2" max="2" width="11" style="12" customWidth="1"/>
    <col min="3" max="3" width="16.5703125" style="12" customWidth="1"/>
    <col min="4" max="4" width="14.28515625" style="12" customWidth="1"/>
    <col min="5" max="5" width="13.42578125" style="12" bestFit="1" customWidth="1"/>
    <col min="6" max="6" width="12.140625" style="12" customWidth="1"/>
    <col min="7" max="7" width="12.42578125" style="12" bestFit="1" customWidth="1"/>
    <col min="8" max="8" width="11.140625" style="12" customWidth="1"/>
    <col min="9" max="9" width="11.5703125" style="12" bestFit="1" customWidth="1"/>
    <col min="10" max="16384" width="10.7109375" style="12"/>
  </cols>
  <sheetData>
    <row r="1" spans="2:13" ht="15.75" customHeight="1">
      <c r="B1" s="4"/>
      <c r="C1" s="4"/>
      <c r="D1" s="4"/>
      <c r="E1" s="4"/>
      <c r="F1" s="4"/>
      <c r="G1" s="4"/>
      <c r="H1" s="29"/>
    </row>
    <row r="2" spans="2:13" s="23" customFormat="1" ht="15" customHeight="1">
      <c r="B2" s="17" t="s">
        <v>0</v>
      </c>
      <c r="C2" s="26" t="str">
        <f>Index!C2</f>
        <v>Forest Car Company Ltd</v>
      </c>
      <c r="D2" s="26"/>
      <c r="E2" s="115" t="s">
        <v>15</v>
      </c>
      <c r="F2" s="17" t="str">
        <f>Index!H2</f>
        <v>Aratee</v>
      </c>
      <c r="G2" s="17"/>
      <c r="H2" s="115" t="s">
        <v>9</v>
      </c>
      <c r="I2" s="18">
        <f>Index!J2</f>
        <v>45343</v>
      </c>
      <c r="J2" s="947"/>
      <c r="K2" s="946"/>
      <c r="L2" s="946"/>
      <c r="M2" s="27"/>
    </row>
    <row r="3" spans="2:13" s="23" customFormat="1" ht="15" customHeight="1">
      <c r="B3" s="17" t="s">
        <v>1731</v>
      </c>
      <c r="C3" s="18">
        <f>Index!C3</f>
        <v>45260</v>
      </c>
      <c r="D3" s="18"/>
      <c r="E3" s="115" t="s">
        <v>17</v>
      </c>
      <c r="F3" s="17" t="str">
        <f>Index!H3</f>
        <v>Mitesh</v>
      </c>
      <c r="G3" s="17"/>
      <c r="H3" s="115" t="s">
        <v>9</v>
      </c>
      <c r="I3" s="18">
        <f>Index!J3</f>
        <v>45352</v>
      </c>
      <c r="J3" s="947"/>
      <c r="K3" s="946"/>
      <c r="L3" s="946"/>
      <c r="M3" s="22"/>
    </row>
    <row r="4" spans="2:13">
      <c r="B4" s="5"/>
      <c r="C4" s="4"/>
      <c r="D4" s="4"/>
      <c r="E4" s="4"/>
      <c r="F4" s="4"/>
      <c r="G4" s="4"/>
      <c r="H4" s="4"/>
    </row>
    <row r="5" spans="2:13">
      <c r="B5" s="5" t="s">
        <v>2047</v>
      </c>
      <c r="C5" s="4"/>
      <c r="D5" s="4"/>
      <c r="E5" s="4"/>
      <c r="F5" s="4"/>
      <c r="G5" s="4"/>
      <c r="H5" s="4"/>
    </row>
    <row r="6" spans="2:13" ht="16.149999999999999" thickBot="1"/>
    <row r="7" spans="2:13" ht="14.25" customHeight="1" thickBot="1">
      <c r="B7" s="1203" t="s">
        <v>20</v>
      </c>
      <c r="C7" s="1203"/>
      <c r="D7" s="1203"/>
      <c r="E7" s="1203"/>
      <c r="F7" s="428" t="s">
        <v>577</v>
      </c>
      <c r="G7" s="428" t="s">
        <v>573</v>
      </c>
      <c r="H7" s="4"/>
    </row>
    <row r="8" spans="2:13">
      <c r="B8" s="388"/>
      <c r="C8" s="389"/>
      <c r="D8" s="389"/>
      <c r="E8" s="518"/>
      <c r="F8" s="91"/>
      <c r="G8" s="92"/>
      <c r="H8" s="4"/>
    </row>
    <row r="9" spans="2:13">
      <c r="B9" s="388" t="s">
        <v>2421</v>
      </c>
      <c r="C9" s="389"/>
      <c r="D9" s="389"/>
      <c r="E9" s="518"/>
      <c r="F9" s="93"/>
      <c r="G9" s="94"/>
      <c r="H9" s="11"/>
    </row>
    <row r="10" spans="2:13">
      <c r="B10" s="388"/>
      <c r="C10" s="389"/>
      <c r="D10" s="389"/>
      <c r="E10" s="518"/>
      <c r="F10" s="93"/>
      <c r="G10" s="94"/>
      <c r="H10" s="11"/>
    </row>
    <row r="11" spans="2:13">
      <c r="B11" s="388"/>
      <c r="C11" s="389"/>
      <c r="D11" s="389"/>
      <c r="E11" s="518"/>
      <c r="F11" s="93"/>
      <c r="G11" s="94"/>
      <c r="H11" s="11"/>
    </row>
    <row r="12" spans="2:13">
      <c r="B12" s="388"/>
      <c r="C12" s="389"/>
      <c r="D12" s="389"/>
      <c r="E12" s="518"/>
      <c r="F12" s="93"/>
      <c r="G12" s="94"/>
      <c r="H12" s="11"/>
    </row>
    <row r="13" spans="2:13">
      <c r="B13" s="388"/>
      <c r="C13" s="389"/>
      <c r="D13" s="389"/>
      <c r="E13" s="518"/>
      <c r="F13" s="93"/>
      <c r="G13" s="94"/>
      <c r="H13" s="11"/>
    </row>
    <row r="14" spans="2:13">
      <c r="B14" s="388"/>
      <c r="C14" s="389"/>
      <c r="D14" s="389"/>
      <c r="E14" s="518"/>
      <c r="F14" s="93"/>
      <c r="G14" s="94"/>
    </row>
    <row r="15" spans="2:13">
      <c r="B15" s="388" t="s">
        <v>2432</v>
      </c>
      <c r="C15" s="389"/>
      <c r="D15" s="389"/>
      <c r="E15" s="518"/>
      <c r="F15" s="93">
        <f>+G17-SUM(F8:F14)</f>
        <v>0</v>
      </c>
      <c r="G15" s="94"/>
      <c r="H15" s="516" t="s">
        <v>3489</v>
      </c>
      <c r="I15" s="1"/>
    </row>
    <row r="16" spans="2:13">
      <c r="B16" s="388"/>
      <c r="C16" s="389"/>
      <c r="D16" s="389"/>
      <c r="E16" s="518"/>
      <c r="F16" s="95"/>
      <c r="G16" s="96"/>
      <c r="H16" s="1"/>
      <c r="I16" s="1"/>
    </row>
    <row r="17" spans="2:9" ht="16.149999999999999" thickBot="1">
      <c r="B17" s="1194" t="s">
        <v>2275</v>
      </c>
      <c r="C17" s="1195"/>
      <c r="D17" s="1195"/>
      <c r="E17" s="1196"/>
      <c r="F17" s="97">
        <f>SUM(F8:F16)</f>
        <v>0</v>
      </c>
      <c r="G17" s="98">
        <f>SUM(G9:G16)</f>
        <v>0</v>
      </c>
      <c r="H17" s="1"/>
      <c r="I17" s="1"/>
    </row>
    <row r="18" spans="2:9" ht="16.899999999999999" thickTop="1" thickBot="1">
      <c r="B18" s="35"/>
      <c r="C18" s="36"/>
      <c r="D18" s="36"/>
      <c r="E18" s="107"/>
      <c r="F18" s="99"/>
      <c r="G18" s="100"/>
      <c r="H18" s="4"/>
    </row>
    <row r="20" spans="2:9">
      <c r="F20" s="529">
        <f ca="1">-ETB!R225+ETB!Q225+F15</f>
        <v>0</v>
      </c>
    </row>
    <row r="21" spans="2:9">
      <c r="B21" s="118"/>
    </row>
  </sheetData>
  <sheetProtection formatCells="0" formatColumns="0" formatRows="0" insertColumns="0" insertRows="0" insertHyperlinks="0" deleteColumns="0" deleteRows="0" sort="0" autoFilter="0" pivotTables="0"/>
  <mergeCells count="2">
    <mergeCell ref="B17:E17"/>
    <mergeCell ref="B7:E7"/>
  </mergeCells>
  <hyperlinks>
    <hyperlink ref="H15" location="'C4 - Creditors'!E19" display="'C4 - Creditors'!E19" xr:uid="{00000000-0004-0000-35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B1:N19"/>
  <sheetViews>
    <sheetView showGridLines="0" workbookViewId="0">
      <pane ySplit="7" topLeftCell="A8" activePane="bottomLeft" state="frozen"/>
      <selection pane="bottomLeft" activeCell="K20" sqref="K20"/>
    </sheetView>
  </sheetViews>
  <sheetFormatPr defaultColWidth="10.7109375" defaultRowHeight="15.6"/>
  <cols>
    <col min="1" max="1" width="3.42578125" style="12" customWidth="1"/>
    <col min="2" max="2" width="10.85546875" style="12" customWidth="1"/>
    <col min="3" max="3" width="23.140625" style="12" bestFit="1" customWidth="1"/>
    <col min="4" max="4" width="10.7109375" style="12" customWidth="1"/>
    <col min="5" max="5" width="18" style="12" bestFit="1" customWidth="1"/>
    <col min="6" max="7" width="11.5703125" style="12" bestFit="1" customWidth="1"/>
    <col min="8" max="8" width="5.7109375" style="12" customWidth="1"/>
    <col min="9" max="9" width="11.5703125" style="12" bestFit="1" customWidth="1"/>
    <col min="10" max="16384" width="10.7109375" style="12"/>
  </cols>
  <sheetData>
    <row r="1" spans="2:14" ht="15.75" customHeight="1">
      <c r="B1" s="4"/>
      <c r="C1" s="4"/>
      <c r="D1" s="4"/>
      <c r="E1" s="4"/>
      <c r="F1" s="4"/>
      <c r="G1" s="4"/>
      <c r="H1" s="29"/>
      <c r="K1" s="90"/>
    </row>
    <row r="2" spans="2:14" s="23" customFormat="1" ht="15" customHeight="1">
      <c r="B2" s="17" t="s">
        <v>0</v>
      </c>
      <c r="C2" s="26" t="str">
        <f>Index!C2</f>
        <v>Forest Car Company Ltd</v>
      </c>
      <c r="D2" s="26"/>
      <c r="E2" s="946"/>
      <c r="F2" s="115" t="s">
        <v>15</v>
      </c>
      <c r="G2" s="17" t="str">
        <f>Index!H2</f>
        <v>Aratee</v>
      </c>
      <c r="H2" s="115" t="s">
        <v>9</v>
      </c>
      <c r="I2" s="18">
        <f>Index!J2</f>
        <v>45343</v>
      </c>
      <c r="J2" s="947"/>
      <c r="K2" s="947"/>
      <c r="L2" s="946"/>
      <c r="M2" s="946"/>
      <c r="N2" s="27"/>
    </row>
    <row r="3" spans="2:14" s="23" customFormat="1" ht="15" customHeight="1">
      <c r="B3" s="17" t="s">
        <v>1731</v>
      </c>
      <c r="C3" s="18">
        <f>Index!C3</f>
        <v>45260</v>
      </c>
      <c r="D3" s="18"/>
      <c r="E3" s="946"/>
      <c r="F3" s="115" t="s">
        <v>17</v>
      </c>
      <c r="G3" s="17" t="str">
        <f>Index!H3</f>
        <v>Mitesh</v>
      </c>
      <c r="H3" s="115" t="s">
        <v>9</v>
      </c>
      <c r="I3" s="18">
        <f>Index!J3</f>
        <v>45352</v>
      </c>
      <c r="J3" s="947"/>
      <c r="K3" s="947"/>
      <c r="L3" s="946"/>
      <c r="M3" s="946"/>
      <c r="N3" s="22"/>
    </row>
    <row r="4" spans="2:14">
      <c r="B4" s="5"/>
      <c r="C4" s="4"/>
      <c r="D4" s="4"/>
      <c r="E4" s="4"/>
      <c r="F4" s="4"/>
      <c r="G4" s="4"/>
      <c r="H4" s="4"/>
      <c r="K4" s="90"/>
    </row>
    <row r="5" spans="2:14">
      <c r="B5" s="5" t="s">
        <v>80</v>
      </c>
      <c r="C5" s="4"/>
      <c r="D5" s="4"/>
      <c r="E5" s="4"/>
      <c r="F5" s="4"/>
      <c r="G5" s="4"/>
      <c r="H5" s="4"/>
    </row>
    <row r="6" spans="2:14" ht="16.149999999999999" thickBot="1"/>
    <row r="7" spans="2:14" ht="14.25" customHeight="1" thickBot="1">
      <c r="B7" s="1203" t="s">
        <v>20</v>
      </c>
      <c r="C7" s="1203"/>
      <c r="D7" s="1203"/>
      <c r="E7" s="1203"/>
      <c r="F7" s="428">
        <v>2022</v>
      </c>
      <c r="G7" s="428">
        <v>2021</v>
      </c>
      <c r="H7" s="4"/>
    </row>
    <row r="8" spans="2:14">
      <c r="B8" s="388"/>
      <c r="C8" s="389"/>
      <c r="D8" s="389"/>
      <c r="E8" s="518"/>
      <c r="F8" s="91"/>
      <c r="G8" s="92"/>
    </row>
    <row r="9" spans="2:14">
      <c r="B9" s="388"/>
      <c r="C9" s="389"/>
      <c r="D9" s="389"/>
      <c r="E9" s="518"/>
      <c r="F9" s="93"/>
      <c r="G9" s="94"/>
      <c r="H9" s="10"/>
    </row>
    <row r="10" spans="2:14">
      <c r="B10" s="519"/>
      <c r="C10" s="520"/>
      <c r="D10" s="520"/>
      <c r="E10" s="521"/>
      <c r="F10" s="102"/>
      <c r="G10" s="103"/>
      <c r="H10" s="10"/>
    </row>
    <row r="11" spans="2:14">
      <c r="B11" s="519"/>
      <c r="C11" s="520"/>
      <c r="D11" s="520"/>
      <c r="E11" s="521"/>
      <c r="F11" s="102"/>
      <c r="G11" s="103"/>
      <c r="H11" s="10"/>
    </row>
    <row r="12" spans="2:14">
      <c r="B12" s="519"/>
      <c r="C12" s="520"/>
      <c r="D12" s="520"/>
      <c r="E12" s="521"/>
      <c r="F12" s="102"/>
      <c r="G12" s="103"/>
      <c r="H12" s="10"/>
    </row>
    <row r="13" spans="2:14">
      <c r="B13" s="519"/>
      <c r="C13" s="520"/>
      <c r="D13" s="520"/>
      <c r="E13" s="521"/>
      <c r="F13" s="102"/>
      <c r="G13" s="103"/>
      <c r="H13" s="10"/>
    </row>
    <row r="14" spans="2:14">
      <c r="B14" s="519" t="s">
        <v>2432</v>
      </c>
      <c r="C14" s="520"/>
      <c r="D14" s="520"/>
      <c r="E14" s="521"/>
      <c r="F14" s="102"/>
      <c r="G14" s="103"/>
      <c r="H14" s="10"/>
    </row>
    <row r="15" spans="2:14">
      <c r="B15" s="1228"/>
      <c r="C15" s="1229"/>
      <c r="D15" s="1229"/>
      <c r="E15" s="1229"/>
      <c r="F15" s="95"/>
      <c r="G15" s="96"/>
      <c r="H15" s="4"/>
    </row>
    <row r="16" spans="2:14" ht="16.149999999999999" thickBot="1">
      <c r="B16" s="1194" t="s">
        <v>2275</v>
      </c>
      <c r="C16" s="1195"/>
      <c r="D16" s="1195"/>
      <c r="E16" s="1196"/>
      <c r="F16" s="97">
        <f>SUM(F8:F15)</f>
        <v>0</v>
      </c>
      <c r="G16" s="98">
        <f>SUM(G8:G15)</f>
        <v>0</v>
      </c>
      <c r="H16" s="517" t="s">
        <v>3489</v>
      </c>
    </row>
    <row r="17" spans="2:8" ht="16.899999999999999" thickTop="1" thickBot="1">
      <c r="B17" s="1197"/>
      <c r="C17" s="1198"/>
      <c r="D17" s="1198"/>
      <c r="E17" s="1199"/>
      <c r="F17" s="99"/>
      <c r="G17" s="100"/>
      <c r="H17" s="4"/>
    </row>
    <row r="19" spans="2:8">
      <c r="G19" s="529">
        <f ca="1">-ETB!Q230-ETB!R230+F16</f>
        <v>0</v>
      </c>
    </row>
  </sheetData>
  <sheetProtection formatCells="0" formatColumns="0" formatRows="0" insertColumns="0" insertRows="0" insertHyperlinks="0" deleteColumns="0" deleteRows="0" sort="0" autoFilter="0" pivotTables="0"/>
  <mergeCells count="4">
    <mergeCell ref="B17:E17"/>
    <mergeCell ref="B7:E7"/>
    <mergeCell ref="B15:E15"/>
    <mergeCell ref="B16:E16"/>
  </mergeCells>
  <hyperlinks>
    <hyperlink ref="H16" location="'C4 - Creditors'!E21" display="'C4 - Creditors'!E21" xr:uid="{00000000-0004-0000-37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B1:T153"/>
  <sheetViews>
    <sheetView showGridLines="0" workbookViewId="0">
      <pane ySplit="7" topLeftCell="A8" activePane="bottomLeft" state="frozen"/>
      <selection pane="bottomLeft" activeCell="H40" sqref="H40"/>
    </sheetView>
  </sheetViews>
  <sheetFormatPr defaultColWidth="9.140625" defaultRowHeight="15.6"/>
  <cols>
    <col min="1" max="1" width="3.5703125" style="12" customWidth="1"/>
    <col min="2" max="2" width="11.42578125" style="12" customWidth="1"/>
    <col min="3" max="3" width="11.85546875" style="12" customWidth="1"/>
    <col min="4" max="4" width="39.42578125" style="12" customWidth="1"/>
    <col min="5" max="5" width="11.28515625" style="12" bestFit="1" customWidth="1"/>
    <col min="6" max="6" width="4.5703125" style="12" customWidth="1"/>
    <col min="7" max="7" width="13.42578125" style="12" bestFit="1" customWidth="1"/>
    <col min="8" max="8" width="13.7109375" style="12" customWidth="1"/>
    <col min="9" max="9" width="27.7109375" style="12" bestFit="1" customWidth="1"/>
    <col min="10" max="10" width="12" style="117" customWidth="1"/>
    <col min="11" max="11" width="14" style="117" bestFit="1" customWidth="1"/>
    <col min="12" max="12" width="27.7109375" style="117" hidden="1" customWidth="1"/>
    <col min="13" max="13" width="11.28515625" style="12" hidden="1" customWidth="1"/>
    <col min="14" max="14" width="11.85546875" style="12" hidden="1" customWidth="1"/>
    <col min="15" max="15" width="4.42578125" style="12" hidden="1" customWidth="1"/>
    <col min="16" max="17" width="11.28515625" style="12" hidden="1" customWidth="1"/>
    <col min="18" max="18" width="4.42578125" style="12" hidden="1" customWidth="1"/>
    <col min="19" max="20" width="11.28515625" style="12" hidden="1" customWidth="1"/>
    <col min="21" max="21" width="9.140625" style="12" customWidth="1"/>
    <col min="22" max="16384" width="9.140625" style="12"/>
  </cols>
  <sheetData>
    <row r="1" spans="2:20" ht="15.75" customHeight="1">
      <c r="B1" s="4"/>
      <c r="C1" s="4"/>
      <c r="D1" s="4"/>
      <c r="E1" s="4"/>
      <c r="F1" s="4"/>
      <c r="G1" s="4"/>
      <c r="H1" s="4"/>
      <c r="J1" s="12"/>
      <c r="K1" s="90"/>
      <c r="L1" s="12"/>
    </row>
    <row r="2" spans="2:20" s="23" customFormat="1" ht="15" customHeight="1">
      <c r="B2" s="17" t="s">
        <v>14</v>
      </c>
      <c r="C2" s="26" t="str">
        <f>Index!C2</f>
        <v>Forest Car Company Ltd</v>
      </c>
      <c r="D2" s="26"/>
      <c r="E2" s="26"/>
      <c r="F2" s="946"/>
      <c r="G2" s="115" t="s">
        <v>15</v>
      </c>
      <c r="H2" s="17" t="str">
        <f>Index!H2</f>
        <v>Aratee</v>
      </c>
      <c r="I2" s="946"/>
      <c r="J2" s="115" t="s">
        <v>9</v>
      </c>
      <c r="K2" s="18">
        <f>Index!J2</f>
        <v>45343</v>
      </c>
      <c r="L2" s="946"/>
      <c r="M2" s="946"/>
      <c r="N2" s="946"/>
      <c r="O2" s="946"/>
      <c r="P2" s="946"/>
      <c r="Q2" s="946"/>
      <c r="R2" s="946"/>
      <c r="S2" s="946"/>
      <c r="T2" s="946"/>
    </row>
    <row r="3" spans="2:20" s="23" customFormat="1" ht="15" customHeight="1">
      <c r="B3" s="17" t="s">
        <v>16</v>
      </c>
      <c r="C3" s="18">
        <f>Index!C3</f>
        <v>45260</v>
      </c>
      <c r="D3" s="18"/>
      <c r="E3" s="18"/>
      <c r="F3" s="946"/>
      <c r="G3" s="115" t="s">
        <v>17</v>
      </c>
      <c r="H3" s="17" t="str">
        <f>Index!H3</f>
        <v>Mitesh</v>
      </c>
      <c r="I3" s="946"/>
      <c r="J3" s="115" t="s">
        <v>9</v>
      </c>
      <c r="K3" s="18">
        <f>Index!J3</f>
        <v>45352</v>
      </c>
      <c r="L3" s="946"/>
      <c r="M3" s="946"/>
      <c r="N3" s="946"/>
      <c r="O3" s="946"/>
      <c r="P3" s="946"/>
      <c r="Q3" s="946"/>
      <c r="R3" s="946"/>
      <c r="S3" s="946"/>
      <c r="T3" s="946"/>
    </row>
    <row r="4" spans="2:20" ht="16.149999999999999" thickBot="1">
      <c r="B4" s="5"/>
      <c r="C4" s="4"/>
      <c r="D4" s="4"/>
      <c r="E4" s="4"/>
      <c r="F4" s="4"/>
      <c r="G4" s="4"/>
      <c r="H4" s="4"/>
      <c r="J4" s="12"/>
      <c r="K4" s="90"/>
      <c r="L4" s="12"/>
      <c r="P4" s="731"/>
      <c r="Q4" s="731"/>
      <c r="R4" s="731"/>
      <c r="S4" s="731"/>
      <c r="T4" s="731"/>
    </row>
    <row r="5" spans="2:20" ht="16.149999999999999" thickBot="1">
      <c r="B5" s="5" t="s">
        <v>2037</v>
      </c>
      <c r="C5" s="4"/>
      <c r="D5" s="4"/>
      <c r="E5" s="4"/>
      <c r="F5" s="4"/>
      <c r="G5" s="1200" t="s">
        <v>6018</v>
      </c>
      <c r="H5" s="1202"/>
      <c r="J5" s="1200" t="s">
        <v>6019</v>
      </c>
      <c r="K5" s="1202"/>
      <c r="L5" s="12"/>
      <c r="M5" s="1200" t="s">
        <v>6019</v>
      </c>
      <c r="N5" s="1202"/>
      <c r="P5" s="1268"/>
      <c r="Q5" s="1269"/>
      <c r="R5" s="731"/>
      <c r="S5" s="1268"/>
      <c r="T5" s="1269"/>
    </row>
    <row r="6" spans="2:20" ht="16.149999999999999" thickBot="1">
      <c r="J6" s="1270"/>
      <c r="K6" s="1270"/>
      <c r="L6" s="12"/>
      <c r="M6" s="1271"/>
      <c r="N6" s="1271"/>
      <c r="P6" s="1267"/>
      <c r="Q6" s="1267"/>
      <c r="R6" s="731"/>
      <c r="S6" s="1267"/>
      <c r="T6" s="1267"/>
    </row>
    <row r="7" spans="2:20" ht="14.25" customHeight="1" thickBot="1">
      <c r="B7" s="1203" t="s">
        <v>20</v>
      </c>
      <c r="C7" s="1203"/>
      <c r="D7" s="1203"/>
      <c r="E7" s="1203"/>
      <c r="F7" s="1203"/>
      <c r="G7" s="428" t="s">
        <v>2419</v>
      </c>
      <c r="H7" s="428" t="s">
        <v>2420</v>
      </c>
      <c r="J7" s="428" t="s">
        <v>2419</v>
      </c>
      <c r="K7" s="428" t="s">
        <v>2420</v>
      </c>
      <c r="L7" s="12"/>
      <c r="M7" s="428" t="s">
        <v>2419</v>
      </c>
      <c r="N7" s="428" t="s">
        <v>2420</v>
      </c>
      <c r="P7" s="732" t="s">
        <v>2419</v>
      </c>
      <c r="Q7" s="732" t="s">
        <v>2420</v>
      </c>
      <c r="R7" s="731"/>
      <c r="S7" s="732" t="s">
        <v>2419</v>
      </c>
      <c r="T7" s="732" t="s">
        <v>2420</v>
      </c>
    </row>
    <row r="8" spans="2:20">
      <c r="B8" s="388"/>
      <c r="C8" s="389"/>
      <c r="D8" s="389"/>
      <c r="E8" s="389"/>
      <c r="F8" s="518"/>
      <c r="G8" s="91"/>
      <c r="H8" s="92"/>
      <c r="J8" s="559"/>
      <c r="K8" s="92"/>
      <c r="L8" s="12"/>
      <c r="M8" s="559"/>
      <c r="N8" s="92"/>
      <c r="P8" s="733"/>
      <c r="Q8" s="734"/>
      <c r="R8" s="731"/>
      <c r="S8" s="733"/>
      <c r="T8" s="734"/>
    </row>
    <row r="9" spans="2:20" hidden="1">
      <c r="B9" s="388" t="s">
        <v>2421</v>
      </c>
      <c r="C9" s="389"/>
      <c r="D9" s="389"/>
      <c r="E9" s="389"/>
      <c r="F9" s="518"/>
      <c r="G9" s="93"/>
      <c r="H9" s="94">
        <f>'C4 - Creditors'!H27</f>
        <v>0</v>
      </c>
      <c r="J9" s="560"/>
      <c r="K9" s="94"/>
      <c r="L9" s="12"/>
      <c r="M9" s="560"/>
      <c r="N9" s="94"/>
      <c r="P9" s="735"/>
      <c r="Q9" s="736"/>
      <c r="R9" s="731"/>
      <c r="S9" s="735"/>
      <c r="T9" s="736"/>
    </row>
    <row r="10" spans="2:20" ht="15" hidden="1" customHeight="1">
      <c r="B10" s="388"/>
      <c r="C10" s="389"/>
      <c r="D10" s="389"/>
      <c r="E10" s="389"/>
      <c r="F10" s="518"/>
      <c r="G10" s="93"/>
      <c r="H10" s="94"/>
      <c r="J10" s="560"/>
      <c r="K10" s="94"/>
      <c r="L10" s="12"/>
      <c r="M10" s="560"/>
      <c r="N10" s="94"/>
      <c r="P10" s="735"/>
      <c r="Q10" s="736"/>
      <c r="R10" s="731"/>
      <c r="S10" s="735"/>
      <c r="T10" s="736"/>
    </row>
    <row r="11" spans="2:20" ht="15" customHeight="1">
      <c r="B11" s="388" t="s">
        <v>6020</v>
      </c>
      <c r="C11" s="389"/>
      <c r="D11" s="389"/>
      <c r="E11" s="389"/>
      <c r="F11" s="518"/>
      <c r="G11" s="93">
        <f>Journal!E11</f>
        <v>100</v>
      </c>
      <c r="H11" s="94"/>
      <c r="J11" s="560"/>
      <c r="K11" s="94"/>
      <c r="L11" s="12"/>
      <c r="M11" s="560"/>
      <c r="N11" s="94"/>
      <c r="P11" s="735"/>
      <c r="Q11" s="736"/>
      <c r="R11" s="731"/>
      <c r="S11" s="735"/>
      <c r="T11" s="736"/>
    </row>
    <row r="12" spans="2:20" ht="15" customHeight="1">
      <c r="B12" s="388"/>
      <c r="C12" s="389"/>
      <c r="D12" s="389"/>
      <c r="E12" s="389"/>
      <c r="F12" s="518"/>
      <c r="G12" s="93"/>
      <c r="H12" s="94"/>
      <c r="J12" s="560"/>
      <c r="K12" s="94"/>
      <c r="L12" s="12"/>
      <c r="M12" s="560"/>
      <c r="N12" s="94"/>
      <c r="P12" s="735"/>
      <c r="Q12" s="736"/>
      <c r="R12" s="731"/>
      <c r="S12" s="735"/>
      <c r="T12" s="736"/>
    </row>
    <row r="13" spans="2:20" ht="15" customHeight="1">
      <c r="B13" s="388" t="s">
        <v>5988</v>
      </c>
      <c r="C13" s="389"/>
      <c r="D13" s="389"/>
      <c r="E13" s="389"/>
      <c r="F13" s="518"/>
      <c r="G13" s="93"/>
      <c r="H13" s="94">
        <f>Journal!F32</f>
        <v>11440</v>
      </c>
      <c r="J13" s="560"/>
      <c r="K13" s="94"/>
      <c r="L13" s="12"/>
      <c r="M13" s="560"/>
      <c r="N13" s="94"/>
      <c r="P13" s="735"/>
      <c r="Q13" s="736"/>
      <c r="R13" s="731"/>
      <c r="S13" s="735"/>
      <c r="T13" s="736"/>
    </row>
    <row r="14" spans="2:20" ht="15" customHeight="1">
      <c r="B14" s="388"/>
      <c r="C14" s="389"/>
      <c r="D14" s="389"/>
      <c r="E14" s="389"/>
      <c r="F14" s="518"/>
      <c r="G14" s="93"/>
      <c r="H14" s="94"/>
      <c r="J14" s="560"/>
      <c r="K14" s="94"/>
      <c r="L14" s="12"/>
      <c r="M14" s="560"/>
      <c r="N14" s="94"/>
      <c r="P14" s="735"/>
      <c r="Q14" s="736"/>
      <c r="R14" s="731"/>
      <c r="S14" s="735"/>
      <c r="T14" s="736"/>
    </row>
    <row r="15" spans="2:20" ht="15" customHeight="1">
      <c r="B15" s="388" t="s">
        <v>6021</v>
      </c>
      <c r="C15" s="389"/>
      <c r="D15" s="389"/>
      <c r="E15" s="389"/>
      <c r="F15" s="518"/>
      <c r="G15" s="93"/>
      <c r="H15" s="94">
        <f>Journal!F68</f>
        <v>900</v>
      </c>
      <c r="J15" s="560"/>
      <c r="K15" s="94"/>
      <c r="L15" s="12"/>
      <c r="M15" s="560"/>
      <c r="N15" s="94"/>
      <c r="P15" s="735"/>
      <c r="Q15" s="736"/>
      <c r="R15" s="731"/>
      <c r="S15" s="735"/>
      <c r="T15" s="736"/>
    </row>
    <row r="16" spans="2:20" ht="15" customHeight="1">
      <c r="B16" s="388"/>
      <c r="C16" s="389"/>
      <c r="D16" s="389"/>
      <c r="E16" s="389"/>
      <c r="F16" s="518"/>
      <c r="G16" s="93"/>
      <c r="H16" s="94"/>
      <c r="J16" s="560"/>
      <c r="K16" s="94"/>
      <c r="L16" s="12"/>
      <c r="M16" s="560"/>
      <c r="N16" s="94"/>
      <c r="P16" s="735"/>
      <c r="Q16" s="736"/>
      <c r="R16" s="731"/>
      <c r="S16" s="735"/>
      <c r="T16" s="736"/>
    </row>
    <row r="17" spans="2:20" ht="15" customHeight="1">
      <c r="B17" s="388" t="s">
        <v>6022</v>
      </c>
      <c r="C17" s="389"/>
      <c r="D17" s="389"/>
      <c r="E17" s="389"/>
      <c r="F17" s="518"/>
      <c r="G17" s="93">
        <f>Journal!E92</f>
        <v>13203.68</v>
      </c>
      <c r="H17" s="94"/>
      <c r="J17" s="560"/>
      <c r="K17" s="94"/>
      <c r="L17" s="12"/>
      <c r="M17" s="560"/>
      <c r="N17" s="94"/>
      <c r="P17" s="735"/>
      <c r="Q17" s="736"/>
      <c r="R17" s="731"/>
      <c r="S17" s="735"/>
      <c r="T17" s="736"/>
    </row>
    <row r="18" spans="2:20" ht="15" customHeight="1">
      <c r="B18" s="388"/>
      <c r="C18" s="389"/>
      <c r="D18" s="389"/>
      <c r="E18" s="389"/>
      <c r="F18" s="518"/>
      <c r="G18" s="93"/>
      <c r="H18" s="94"/>
      <c r="J18" s="560"/>
      <c r="K18" s="94"/>
      <c r="L18" s="12"/>
      <c r="M18" s="560"/>
      <c r="N18" s="94"/>
      <c r="P18" s="735"/>
      <c r="Q18" s="736"/>
      <c r="R18" s="731"/>
      <c r="S18" s="735"/>
      <c r="T18" s="736"/>
    </row>
    <row r="19" spans="2:20" ht="15" customHeight="1">
      <c r="B19" s="522" t="s">
        <v>1747</v>
      </c>
      <c r="C19" s="389"/>
      <c r="D19" s="389"/>
      <c r="E19" s="389"/>
      <c r="F19" s="518"/>
      <c r="G19" s="93"/>
      <c r="H19" s="94"/>
      <c r="J19" s="560"/>
      <c r="K19" s="94"/>
      <c r="L19" s="12"/>
      <c r="M19" s="560"/>
      <c r="N19" s="94"/>
      <c r="P19" s="735"/>
      <c r="Q19" s="736"/>
      <c r="R19" s="731"/>
      <c r="S19" s="735"/>
      <c r="T19" s="736"/>
    </row>
    <row r="20" spans="2:20" ht="15" customHeight="1">
      <c r="B20" s="388" t="s">
        <v>2429</v>
      </c>
      <c r="C20" s="389"/>
      <c r="D20" s="389"/>
      <c r="E20" s="389"/>
      <c r="F20" s="518"/>
      <c r="G20" s="93">
        <f>'C3-1-P - BP -1'!AD1333</f>
        <v>34913.379999999983</v>
      </c>
      <c r="H20" s="94"/>
      <c r="J20" s="560"/>
      <c r="K20" s="94"/>
      <c r="L20" s="12"/>
      <c r="M20" s="560"/>
      <c r="N20" s="94"/>
      <c r="P20" s="735"/>
      <c r="Q20" s="736"/>
      <c r="R20" s="731"/>
      <c r="S20" s="735"/>
      <c r="T20" s="736"/>
    </row>
    <row r="21" spans="2:20" ht="15" customHeight="1">
      <c r="B21" s="388" t="s">
        <v>2427</v>
      </c>
      <c r="C21" s="389"/>
      <c r="D21" s="389"/>
      <c r="E21" s="389"/>
      <c r="F21" s="518"/>
      <c r="G21" s="93"/>
      <c r="H21" s="94">
        <f>'C3-1-R - BR -1'!S384</f>
        <v>7000</v>
      </c>
      <c r="J21" s="560"/>
      <c r="K21" s="94"/>
      <c r="L21" s="12"/>
      <c r="M21" s="560"/>
      <c r="N21" s="94"/>
      <c r="P21" s="735"/>
      <c r="Q21" s="736"/>
      <c r="R21" s="731"/>
      <c r="S21" s="735"/>
      <c r="T21" s="736"/>
    </row>
    <row r="22" spans="2:20" ht="15" customHeight="1">
      <c r="B22" s="388"/>
      <c r="C22" s="389"/>
      <c r="D22" s="389"/>
      <c r="E22" s="389"/>
      <c r="F22" s="518"/>
      <c r="G22" s="93"/>
      <c r="H22" s="94"/>
      <c r="J22" s="560"/>
      <c r="K22" s="94"/>
      <c r="L22" s="12"/>
      <c r="M22" s="560"/>
      <c r="N22" s="94"/>
      <c r="P22" s="735"/>
      <c r="Q22" s="736"/>
      <c r="R22" s="731"/>
      <c r="S22" s="735"/>
      <c r="T22" s="736"/>
    </row>
    <row r="23" spans="2:20" ht="15" customHeight="1">
      <c r="B23" s="388" t="s">
        <v>6023</v>
      </c>
      <c r="C23" s="389"/>
      <c r="D23" s="389"/>
      <c r="E23" s="389"/>
      <c r="F23" s="518"/>
      <c r="G23" s="93"/>
      <c r="H23" s="94">
        <f>Journal!F101</f>
        <v>257099.76</v>
      </c>
      <c r="J23" s="560"/>
      <c r="K23" s="94"/>
      <c r="L23" s="12"/>
      <c r="M23" s="560"/>
      <c r="N23" s="94"/>
      <c r="P23" s="735"/>
      <c r="Q23" s="736"/>
      <c r="R23" s="731"/>
      <c r="S23" s="735"/>
      <c r="T23" s="736"/>
    </row>
    <row r="24" spans="2:20" ht="15" customHeight="1">
      <c r="B24" s="388"/>
      <c r="C24" s="389"/>
      <c r="D24" s="389"/>
      <c r="E24" s="389"/>
      <c r="F24" s="518"/>
      <c r="G24" s="93"/>
      <c r="H24" s="94"/>
      <c r="J24" s="560"/>
      <c r="K24" s="94"/>
      <c r="L24" s="12"/>
      <c r="M24" s="560"/>
      <c r="N24" s="94"/>
      <c r="P24" s="735"/>
      <c r="Q24" s="736"/>
      <c r="R24" s="731"/>
      <c r="S24" s="735"/>
      <c r="T24" s="736"/>
    </row>
    <row r="25" spans="2:20" ht="15" customHeight="1">
      <c r="B25" s="388" t="s">
        <v>6024</v>
      </c>
      <c r="C25" s="389"/>
      <c r="D25" s="389"/>
      <c r="E25" s="389"/>
      <c r="F25" s="518"/>
      <c r="G25" s="93">
        <f>Journal!E42</f>
        <v>1300</v>
      </c>
      <c r="H25" s="94"/>
      <c r="J25" s="560"/>
      <c r="K25" s="94"/>
      <c r="L25" s="12"/>
      <c r="M25" s="560"/>
      <c r="N25" s="94"/>
      <c r="P25" s="735"/>
      <c r="Q25" s="736"/>
      <c r="R25" s="731"/>
      <c r="S25" s="735"/>
      <c r="T25" s="736"/>
    </row>
    <row r="26" spans="2:20" ht="15" customHeight="1">
      <c r="B26" s="388"/>
      <c r="C26" s="389"/>
      <c r="D26" s="389"/>
      <c r="E26" s="389"/>
      <c r="F26" s="518"/>
      <c r="G26" s="93"/>
      <c r="H26" s="94"/>
      <c r="J26" s="560"/>
      <c r="K26" s="94"/>
      <c r="L26" s="12"/>
      <c r="M26" s="560"/>
      <c r="N26" s="94"/>
      <c r="P26" s="735"/>
      <c r="Q26" s="736"/>
      <c r="R26" s="731"/>
      <c r="S26" s="735"/>
      <c r="T26" s="736"/>
    </row>
    <row r="27" spans="2:20" ht="15" customHeight="1">
      <c r="B27" s="388" t="s">
        <v>3448</v>
      </c>
      <c r="C27" s="389"/>
      <c r="D27" s="389"/>
      <c r="E27" s="389"/>
      <c r="F27" s="518"/>
      <c r="G27" s="93"/>
      <c r="H27" s="94">
        <f>Journal!F116</f>
        <v>13784.83</v>
      </c>
      <c r="J27" s="560"/>
      <c r="K27" s="94"/>
      <c r="L27" s="12"/>
      <c r="M27" s="560"/>
      <c r="N27" s="94"/>
      <c r="P27" s="735"/>
      <c r="Q27" s="736"/>
      <c r="R27" s="731"/>
      <c r="S27" s="735"/>
      <c r="T27" s="736"/>
    </row>
    <row r="28" spans="2:20" ht="15" customHeight="1">
      <c r="B28" s="388"/>
      <c r="C28" s="389"/>
      <c r="D28" s="389"/>
      <c r="E28" s="389"/>
      <c r="F28" s="518"/>
      <c r="G28" s="93"/>
      <c r="H28" s="94"/>
      <c r="J28" s="560"/>
      <c r="K28" s="94"/>
      <c r="L28" s="12"/>
      <c r="M28" s="560"/>
      <c r="N28" s="94"/>
      <c r="P28" s="735"/>
      <c r="Q28" s="736"/>
      <c r="R28" s="731"/>
      <c r="S28" s="735"/>
      <c r="T28" s="736"/>
    </row>
    <row r="29" spans="2:20" ht="15" customHeight="1">
      <c r="B29" s="388" t="s">
        <v>6025</v>
      </c>
      <c r="C29" s="389"/>
      <c r="D29" s="389"/>
      <c r="E29" s="389"/>
      <c r="F29" s="518"/>
      <c r="G29" s="93">
        <f>Journal!E120</f>
        <v>105000</v>
      </c>
      <c r="H29" s="94"/>
      <c r="J29" s="560"/>
      <c r="K29" s="94"/>
      <c r="L29" s="12"/>
      <c r="M29" s="560"/>
      <c r="N29" s="94"/>
      <c r="P29" s="735"/>
      <c r="Q29" s="736"/>
      <c r="R29" s="731"/>
      <c r="S29" s="735"/>
      <c r="T29" s="736"/>
    </row>
    <row r="30" spans="2:20" ht="15" customHeight="1">
      <c r="B30" s="388"/>
      <c r="C30" s="389"/>
      <c r="D30" s="389"/>
      <c r="E30" s="389"/>
      <c r="F30" s="518"/>
      <c r="G30" s="93"/>
      <c r="H30" s="94"/>
      <c r="J30" s="560"/>
      <c r="K30" s="94"/>
      <c r="L30" s="12"/>
      <c r="M30" s="560"/>
      <c r="N30" s="94"/>
      <c r="P30" s="735"/>
      <c r="Q30" s="736"/>
      <c r="R30" s="731"/>
      <c r="S30" s="735"/>
      <c r="T30" s="736"/>
    </row>
    <row r="31" spans="2:20">
      <c r="B31" s="388" t="s">
        <v>2432</v>
      </c>
      <c r="C31" s="389"/>
      <c r="D31" s="389"/>
      <c r="E31" s="389"/>
      <c r="F31" s="518"/>
      <c r="G31" s="93">
        <f>H33-SUM(G9:G30)</f>
        <v>135707.53000000003</v>
      </c>
      <c r="H31" s="94"/>
      <c r="I31" s="517"/>
      <c r="J31" s="560"/>
      <c r="K31" s="94">
        <f>J33-SUM(K8:K25)</f>
        <v>0</v>
      </c>
      <c r="L31" s="12"/>
      <c r="M31" s="560"/>
      <c r="N31" s="94">
        <f>M33-SUM(N9:N25)</f>
        <v>0</v>
      </c>
      <c r="P31" s="735">
        <f>Q33-SUM(P8:P25)</f>
        <v>0</v>
      </c>
      <c r="Q31" s="736"/>
      <c r="R31" s="731"/>
      <c r="S31" s="735">
        <f>T33-SUM(S8:S25)</f>
        <v>0</v>
      </c>
      <c r="T31" s="736"/>
    </row>
    <row r="32" spans="2:20">
      <c r="B32" s="388"/>
      <c r="C32" s="389"/>
      <c r="D32" s="389"/>
      <c r="E32" s="389"/>
      <c r="F32" s="518"/>
      <c r="G32" s="95"/>
      <c r="H32" s="96"/>
      <c r="J32" s="561"/>
      <c r="K32" s="96"/>
      <c r="L32" s="12"/>
      <c r="M32" s="561"/>
      <c r="N32" s="96"/>
      <c r="P32" s="737"/>
      <c r="Q32" s="738"/>
      <c r="R32" s="731"/>
      <c r="S32" s="737"/>
      <c r="T32" s="738"/>
    </row>
    <row r="33" spans="2:20" ht="16.149999999999999" thickBot="1">
      <c r="B33" s="1194" t="s">
        <v>2275</v>
      </c>
      <c r="C33" s="1195"/>
      <c r="D33" s="1195"/>
      <c r="E33" s="1195"/>
      <c r="F33" s="1196"/>
      <c r="G33" s="97">
        <f>SUM(G9:G32)</f>
        <v>290224.59000000003</v>
      </c>
      <c r="H33" s="98">
        <f>SUM(H9:H32)</f>
        <v>290224.59000000003</v>
      </c>
      <c r="J33" s="562">
        <f>SUM(J9:J32)</f>
        <v>0</v>
      </c>
      <c r="K33" s="98">
        <f>SUM(K9:K32)</f>
        <v>0</v>
      </c>
      <c r="L33" s="12"/>
      <c r="M33" s="562">
        <f>SUM(M9:M32)</f>
        <v>0</v>
      </c>
      <c r="N33" s="98">
        <f>SUM(N9:N32)</f>
        <v>0</v>
      </c>
      <c r="P33" s="739">
        <f>SUM(P9:P32)</f>
        <v>0</v>
      </c>
      <c r="Q33" s="740">
        <f>SUM(Q9:Q32)</f>
        <v>0</v>
      </c>
      <c r="R33" s="731"/>
      <c r="S33" s="739">
        <f>SUM(S9:S32)</f>
        <v>0</v>
      </c>
      <c r="T33" s="740">
        <f>SUM(T9:T32)</f>
        <v>0</v>
      </c>
    </row>
    <row r="34" spans="2:20" ht="16.899999999999999" thickTop="1" thickBot="1">
      <c r="B34" s="1197"/>
      <c r="C34" s="1198"/>
      <c r="D34" s="1198"/>
      <c r="E34" s="1198"/>
      <c r="F34" s="1199"/>
      <c r="G34" s="99"/>
      <c r="H34" s="100"/>
      <c r="J34" s="563"/>
      <c r="K34" s="100"/>
      <c r="L34" s="12"/>
      <c r="M34" s="563"/>
      <c r="N34" s="100"/>
      <c r="P34" s="741"/>
      <c r="Q34" s="742"/>
      <c r="R34" s="731"/>
      <c r="S34" s="741"/>
      <c r="T34" s="742"/>
    </row>
    <row r="35" spans="2:20">
      <c r="B35" s="468"/>
      <c r="C35" s="468"/>
      <c r="D35" s="468"/>
      <c r="E35" s="468"/>
      <c r="F35" s="468"/>
      <c r="G35" s="208"/>
      <c r="H35" s="208"/>
      <c r="J35" s="467"/>
      <c r="K35" s="467"/>
      <c r="L35" s="12"/>
      <c r="M35" s="466"/>
      <c r="N35" s="466"/>
      <c r="P35" s="466"/>
      <c r="Q35" s="466"/>
      <c r="S35" s="466"/>
      <c r="T35" s="466"/>
    </row>
    <row r="36" spans="2:20">
      <c r="F36" s="116"/>
      <c r="H36" s="529">
        <f ca="1">-ETB!Q208-ETB!R208+G31</f>
        <v>0</v>
      </c>
    </row>
    <row r="37" spans="2:20">
      <c r="F37" s="116"/>
    </row>
    <row r="38" spans="2:20">
      <c r="B38" s="130" t="s">
        <v>2429</v>
      </c>
      <c r="F38" s="116"/>
      <c r="G38" s="130" t="s">
        <v>2462</v>
      </c>
    </row>
    <row r="39" spans="2:20">
      <c r="F39" s="116"/>
    </row>
    <row r="40" spans="2:20" ht="16.149999999999999" thickBot="1">
      <c r="B40" s="977" t="s">
        <v>6026</v>
      </c>
      <c r="C40" s="977" t="s">
        <v>109</v>
      </c>
      <c r="D40" s="977" t="s">
        <v>2348</v>
      </c>
      <c r="E40" s="977" t="s">
        <v>1753</v>
      </c>
      <c r="G40" s="977" t="s">
        <v>109</v>
      </c>
      <c r="H40" s="977" t="s">
        <v>545</v>
      </c>
      <c r="I40" s="977" t="s">
        <v>2348</v>
      </c>
      <c r="J40" s="977" t="s">
        <v>1754</v>
      </c>
      <c r="K40" s="12"/>
      <c r="L40" s="12"/>
    </row>
    <row r="41" spans="2:20">
      <c r="B41" s="387">
        <v>1</v>
      </c>
      <c r="C41" s="976">
        <v>45021</v>
      </c>
      <c r="D41" s="693" t="s">
        <v>866</v>
      </c>
      <c r="E41" s="975">
        <v>2000</v>
      </c>
      <c r="G41" s="980">
        <v>44890</v>
      </c>
      <c r="H41" s="693" t="s">
        <v>575</v>
      </c>
      <c r="I41" s="12" t="s">
        <v>576</v>
      </c>
      <c r="J41" s="981">
        <v>7000</v>
      </c>
      <c r="K41" s="12"/>
      <c r="L41" s="12"/>
    </row>
    <row r="42" spans="2:20">
      <c r="B42" s="387">
        <v>2</v>
      </c>
      <c r="C42" s="976">
        <v>44986</v>
      </c>
      <c r="D42" s="693" t="s">
        <v>754</v>
      </c>
      <c r="E42" s="975">
        <v>500</v>
      </c>
      <c r="J42" s="12"/>
      <c r="K42" s="12"/>
      <c r="L42" s="12"/>
    </row>
    <row r="43" spans="2:20" ht="16.149999999999999" thickBot="1">
      <c r="B43" s="387">
        <v>3</v>
      </c>
      <c r="C43" s="976">
        <v>45078</v>
      </c>
      <c r="D43" s="693" t="s">
        <v>1010</v>
      </c>
      <c r="E43" s="975">
        <v>1040</v>
      </c>
      <c r="J43" s="1003">
        <f>SUM(J41:J42)</f>
        <v>7000</v>
      </c>
      <c r="L43" s="12"/>
    </row>
    <row r="44" spans="2:20" ht="16.149999999999999" thickTop="1">
      <c r="B44" s="387">
        <v>4</v>
      </c>
      <c r="C44" s="976">
        <v>45224</v>
      </c>
      <c r="D44" s="693" t="s">
        <v>1010</v>
      </c>
      <c r="E44" s="975">
        <v>250</v>
      </c>
      <c r="H44" s="117"/>
      <c r="I44" s="117"/>
      <c r="K44" s="12"/>
      <c r="L44" s="12"/>
    </row>
    <row r="45" spans="2:20">
      <c r="B45" s="387">
        <v>5</v>
      </c>
      <c r="C45" s="976">
        <v>45217</v>
      </c>
      <c r="D45" s="693" t="s">
        <v>1010</v>
      </c>
      <c r="E45" s="975">
        <v>500</v>
      </c>
      <c r="H45" s="117"/>
      <c r="I45" s="117"/>
      <c r="K45" s="145">
        <f>J43-H21</f>
        <v>0</v>
      </c>
      <c r="L45" s="12"/>
    </row>
    <row r="46" spans="2:20">
      <c r="B46" s="387">
        <v>6</v>
      </c>
      <c r="C46" s="976">
        <v>45089</v>
      </c>
      <c r="D46" s="693" t="s">
        <v>1010</v>
      </c>
      <c r="E46" s="975">
        <v>950</v>
      </c>
      <c r="H46" s="117"/>
      <c r="I46" s="117"/>
      <c r="K46" s="12"/>
      <c r="L46" s="12"/>
    </row>
    <row r="47" spans="2:20">
      <c r="B47" s="387">
        <v>7</v>
      </c>
      <c r="C47" s="976">
        <v>45124</v>
      </c>
      <c r="D47" s="693" t="s">
        <v>1010</v>
      </c>
      <c r="E47" s="975">
        <v>1000</v>
      </c>
      <c r="H47" s="117"/>
      <c r="I47" s="117"/>
      <c r="K47" s="12"/>
      <c r="L47" s="12"/>
    </row>
    <row r="48" spans="2:20">
      <c r="B48" s="387">
        <v>8</v>
      </c>
      <c r="C48" s="976">
        <v>45156</v>
      </c>
      <c r="D48" s="693" t="s">
        <v>1010</v>
      </c>
      <c r="E48" s="975">
        <v>500</v>
      </c>
      <c r="H48" s="117"/>
      <c r="I48" s="117"/>
      <c r="K48" s="12"/>
      <c r="L48" s="12"/>
    </row>
    <row r="49" spans="2:12">
      <c r="B49" s="387">
        <v>9</v>
      </c>
      <c r="C49" s="976">
        <v>45191</v>
      </c>
      <c r="D49" s="693" t="s">
        <v>1010</v>
      </c>
      <c r="E49" s="975">
        <v>500</v>
      </c>
      <c r="H49" s="117"/>
      <c r="I49" s="117"/>
      <c r="K49" s="12"/>
      <c r="L49" s="12"/>
    </row>
    <row r="50" spans="2:12">
      <c r="B50" s="387">
        <v>10</v>
      </c>
      <c r="C50" s="976">
        <v>45237</v>
      </c>
      <c r="D50" s="693" t="s">
        <v>1010</v>
      </c>
      <c r="E50" s="975">
        <v>500</v>
      </c>
      <c r="H50" s="117"/>
      <c r="I50" s="117"/>
      <c r="K50" s="12"/>
      <c r="L50" s="12"/>
    </row>
    <row r="51" spans="2:12">
      <c r="B51" s="387">
        <v>11</v>
      </c>
      <c r="C51" s="976">
        <v>45243</v>
      </c>
      <c r="D51" s="693" t="s">
        <v>1010</v>
      </c>
      <c r="E51" s="975">
        <v>300</v>
      </c>
      <c r="H51" s="117"/>
      <c r="I51" s="117"/>
      <c r="K51" s="12"/>
      <c r="L51" s="12"/>
    </row>
    <row r="52" spans="2:12">
      <c r="B52" s="387">
        <v>12</v>
      </c>
      <c r="C52" s="976">
        <v>45134</v>
      </c>
      <c r="D52" s="693" t="s">
        <v>1010</v>
      </c>
      <c r="E52" s="975">
        <v>500</v>
      </c>
      <c r="H52" s="117"/>
      <c r="I52" s="117"/>
      <c r="K52" s="12"/>
      <c r="L52" s="12"/>
    </row>
    <row r="53" spans="2:12">
      <c r="B53" s="387">
        <v>13</v>
      </c>
      <c r="C53" s="976">
        <v>45105</v>
      </c>
      <c r="D53" s="693" t="s">
        <v>1010</v>
      </c>
      <c r="E53" s="975">
        <v>1500</v>
      </c>
      <c r="H53" s="117"/>
      <c r="I53" s="117"/>
      <c r="K53" s="12"/>
      <c r="L53" s="12"/>
    </row>
    <row r="54" spans="2:12">
      <c r="B54" s="387">
        <v>14</v>
      </c>
      <c r="C54" s="976">
        <v>45250</v>
      </c>
      <c r="D54" s="693" t="s">
        <v>1010</v>
      </c>
      <c r="E54" s="975">
        <v>130</v>
      </c>
      <c r="H54" s="117"/>
      <c r="I54" s="117"/>
      <c r="K54" s="12"/>
      <c r="L54" s="12"/>
    </row>
    <row r="55" spans="2:12">
      <c r="B55" s="387">
        <v>15</v>
      </c>
      <c r="C55" s="976">
        <v>45252</v>
      </c>
      <c r="D55" s="693" t="s">
        <v>1010</v>
      </c>
      <c r="E55" s="975">
        <v>250</v>
      </c>
      <c r="H55" s="117"/>
      <c r="I55" s="117"/>
      <c r="K55" s="12"/>
      <c r="L55" s="12"/>
    </row>
    <row r="56" spans="2:12">
      <c r="B56" s="387">
        <v>16</v>
      </c>
      <c r="C56" s="976">
        <v>45048</v>
      </c>
      <c r="D56" s="693" t="s">
        <v>609</v>
      </c>
      <c r="E56" s="975">
        <v>1040</v>
      </c>
      <c r="H56" s="117"/>
      <c r="I56" s="117"/>
      <c r="K56" s="12"/>
      <c r="L56" s="12"/>
    </row>
    <row r="57" spans="2:12">
      <c r="B57" s="387">
        <v>17</v>
      </c>
      <c r="C57" s="976">
        <v>44956</v>
      </c>
      <c r="D57" s="693" t="s">
        <v>609</v>
      </c>
      <c r="E57" s="975">
        <v>1040</v>
      </c>
      <c r="H57" s="117"/>
      <c r="I57" s="117"/>
      <c r="K57" s="12"/>
      <c r="L57" s="12"/>
    </row>
    <row r="58" spans="2:12">
      <c r="B58" s="387">
        <v>18</v>
      </c>
      <c r="C58" s="976">
        <v>44943</v>
      </c>
      <c r="D58" s="693" t="s">
        <v>609</v>
      </c>
      <c r="E58" s="975">
        <v>500</v>
      </c>
      <c r="H58" s="117"/>
      <c r="I58" s="117"/>
      <c r="K58" s="12"/>
      <c r="L58" s="12"/>
    </row>
    <row r="59" spans="2:12">
      <c r="B59" s="387">
        <v>19</v>
      </c>
      <c r="C59" s="976">
        <v>44970</v>
      </c>
      <c r="D59" s="693" t="s">
        <v>609</v>
      </c>
      <c r="E59" s="975">
        <v>500</v>
      </c>
      <c r="H59" s="117"/>
      <c r="I59" s="117"/>
      <c r="K59" s="12"/>
      <c r="L59" s="12"/>
    </row>
    <row r="60" spans="2:12">
      <c r="B60" s="387">
        <v>20</v>
      </c>
      <c r="C60" s="976">
        <v>44970</v>
      </c>
      <c r="D60" s="693" t="s">
        <v>609</v>
      </c>
      <c r="E60" s="975">
        <v>500</v>
      </c>
      <c r="H60" s="117"/>
      <c r="I60" s="117"/>
      <c r="K60" s="12"/>
      <c r="L60" s="12"/>
    </row>
    <row r="61" spans="2:12">
      <c r="B61" s="387">
        <v>21</v>
      </c>
      <c r="C61" s="976">
        <v>44977</v>
      </c>
      <c r="D61" s="693" t="s">
        <v>609</v>
      </c>
      <c r="E61" s="975">
        <v>400</v>
      </c>
      <c r="H61" s="117"/>
      <c r="I61" s="117"/>
      <c r="K61" s="12"/>
      <c r="L61" s="12"/>
    </row>
    <row r="62" spans="2:12">
      <c r="B62" s="387">
        <v>22</v>
      </c>
      <c r="C62" s="976">
        <v>44958</v>
      </c>
      <c r="D62" s="693" t="s">
        <v>609</v>
      </c>
      <c r="E62" s="975">
        <v>1000</v>
      </c>
      <c r="H62" s="117"/>
      <c r="I62" s="117"/>
      <c r="K62" s="12"/>
      <c r="L62" s="12"/>
    </row>
    <row r="63" spans="2:12">
      <c r="B63" s="387">
        <v>23</v>
      </c>
      <c r="C63" s="976">
        <v>44952</v>
      </c>
      <c r="D63" s="693" t="s">
        <v>609</v>
      </c>
      <c r="E63" s="975">
        <v>700</v>
      </c>
      <c r="H63" s="117"/>
      <c r="I63" s="117"/>
      <c r="K63" s="12"/>
      <c r="L63" s="12"/>
    </row>
    <row r="64" spans="2:12">
      <c r="B64" s="387">
        <v>24</v>
      </c>
      <c r="C64" s="976">
        <v>45027</v>
      </c>
      <c r="D64" s="693" t="s">
        <v>609</v>
      </c>
      <c r="E64" s="975">
        <v>500</v>
      </c>
      <c r="H64" s="117"/>
      <c r="I64" s="117"/>
      <c r="K64" s="12"/>
      <c r="L64" s="12"/>
    </row>
    <row r="65" spans="2:12">
      <c r="B65" s="387">
        <v>25</v>
      </c>
      <c r="C65" s="976">
        <v>45027</v>
      </c>
      <c r="D65" s="693" t="s">
        <v>609</v>
      </c>
      <c r="E65" s="975">
        <v>400</v>
      </c>
      <c r="H65" s="117"/>
      <c r="I65" s="117"/>
      <c r="K65" s="12"/>
      <c r="L65" s="12"/>
    </row>
    <row r="66" spans="2:12">
      <c r="B66" s="387">
        <v>26</v>
      </c>
      <c r="C66" s="976">
        <v>45030</v>
      </c>
      <c r="D66" s="693" t="s">
        <v>609</v>
      </c>
      <c r="E66" s="975">
        <v>1100</v>
      </c>
      <c r="H66" s="117"/>
      <c r="I66" s="117"/>
      <c r="K66" s="12"/>
      <c r="L66" s="12"/>
    </row>
    <row r="67" spans="2:12">
      <c r="B67" s="387">
        <v>27</v>
      </c>
      <c r="C67" s="976">
        <v>45006</v>
      </c>
      <c r="D67" s="693" t="s">
        <v>609</v>
      </c>
      <c r="E67" s="975">
        <v>700</v>
      </c>
      <c r="H67" s="117"/>
      <c r="I67" s="117"/>
      <c r="K67" s="12"/>
      <c r="L67" s="12"/>
    </row>
    <row r="68" spans="2:12">
      <c r="B68" s="387">
        <v>28</v>
      </c>
      <c r="C68" s="976">
        <v>45008</v>
      </c>
      <c r="D68" s="693" t="s">
        <v>609</v>
      </c>
      <c r="E68" s="975">
        <v>500</v>
      </c>
      <c r="H68" s="117"/>
      <c r="I68" s="117"/>
      <c r="K68" s="12"/>
      <c r="L68" s="12"/>
    </row>
    <row r="69" spans="2:12">
      <c r="B69" s="387">
        <v>29</v>
      </c>
      <c r="C69" s="976">
        <v>45040</v>
      </c>
      <c r="D69" s="693" t="s">
        <v>609</v>
      </c>
      <c r="E69" s="975">
        <v>500</v>
      </c>
      <c r="H69" s="117"/>
      <c r="I69" s="117"/>
      <c r="K69" s="12"/>
      <c r="L69" s="12"/>
    </row>
    <row r="70" spans="2:12">
      <c r="B70" s="387">
        <v>30</v>
      </c>
      <c r="C70" s="976">
        <v>45044</v>
      </c>
      <c r="D70" s="693" t="s">
        <v>609</v>
      </c>
      <c r="E70" s="975">
        <v>500</v>
      </c>
      <c r="H70" s="117"/>
      <c r="I70" s="117"/>
      <c r="K70" s="12"/>
      <c r="L70" s="12"/>
    </row>
    <row r="71" spans="2:12">
      <c r="B71" s="387">
        <v>31</v>
      </c>
      <c r="C71" s="976">
        <v>45055</v>
      </c>
      <c r="D71" s="693" t="s">
        <v>609</v>
      </c>
      <c r="E71" s="975">
        <v>1000</v>
      </c>
      <c r="H71" s="117"/>
      <c r="I71" s="117"/>
      <c r="K71" s="12"/>
      <c r="L71" s="12"/>
    </row>
    <row r="72" spans="2:12">
      <c r="B72" s="387">
        <v>32</v>
      </c>
      <c r="C72" s="976">
        <v>45015</v>
      </c>
      <c r="D72" s="693" t="s">
        <v>609</v>
      </c>
      <c r="E72" s="975">
        <v>1040</v>
      </c>
      <c r="H72" s="117"/>
      <c r="I72" s="117"/>
      <c r="K72" s="12"/>
      <c r="L72" s="12"/>
    </row>
    <row r="73" spans="2:12">
      <c r="B73" s="387">
        <v>33</v>
      </c>
      <c r="C73" s="976">
        <v>44987</v>
      </c>
      <c r="D73" s="693" t="s">
        <v>757</v>
      </c>
      <c r="E73" s="975">
        <v>1040</v>
      </c>
      <c r="H73" s="117"/>
      <c r="I73" s="117"/>
      <c r="K73" s="12"/>
      <c r="L73" s="12"/>
    </row>
    <row r="74" spans="2:12">
      <c r="B74" s="387">
        <v>34</v>
      </c>
      <c r="C74" s="976">
        <v>45139</v>
      </c>
      <c r="D74" s="693" t="s">
        <v>1096</v>
      </c>
      <c r="E74" s="975">
        <v>1040</v>
      </c>
      <c r="H74" s="117"/>
      <c r="I74" s="117"/>
      <c r="K74" s="12"/>
      <c r="L74" s="12"/>
    </row>
    <row r="75" spans="2:12">
      <c r="B75" s="387">
        <v>35</v>
      </c>
      <c r="C75" s="976">
        <v>45201</v>
      </c>
      <c r="D75" s="693" t="s">
        <v>1096</v>
      </c>
      <c r="E75" s="975">
        <v>1040</v>
      </c>
      <c r="H75" s="117"/>
      <c r="I75" s="117"/>
      <c r="K75" s="12"/>
      <c r="L75" s="12"/>
    </row>
    <row r="76" spans="2:12">
      <c r="B76" s="387">
        <v>36</v>
      </c>
      <c r="C76" s="976">
        <v>45229</v>
      </c>
      <c r="D76" s="693" t="s">
        <v>1096</v>
      </c>
      <c r="E76" s="975">
        <v>1040</v>
      </c>
      <c r="H76" s="117"/>
      <c r="I76" s="117"/>
      <c r="K76" s="12"/>
      <c r="L76" s="12"/>
    </row>
    <row r="77" spans="2:12">
      <c r="B77" s="387">
        <v>37</v>
      </c>
      <c r="C77" s="976">
        <v>45170</v>
      </c>
      <c r="D77" s="693" t="s">
        <v>1096</v>
      </c>
      <c r="E77" s="975">
        <v>1040</v>
      </c>
      <c r="H77" s="117"/>
      <c r="I77" s="117"/>
      <c r="K77" s="12"/>
      <c r="L77" s="12"/>
    </row>
    <row r="78" spans="2:12">
      <c r="B78" s="387">
        <v>38</v>
      </c>
      <c r="C78" s="976">
        <v>45107</v>
      </c>
      <c r="D78" s="693" t="s">
        <v>1096</v>
      </c>
      <c r="E78" s="975">
        <v>1040</v>
      </c>
      <c r="H78" s="117"/>
      <c r="I78" s="117"/>
      <c r="K78" s="12"/>
      <c r="L78" s="12"/>
    </row>
    <row r="79" spans="2:12">
      <c r="B79" s="387">
        <v>40</v>
      </c>
      <c r="C79" s="976">
        <v>45096</v>
      </c>
      <c r="D79" s="693" t="s">
        <v>1064</v>
      </c>
      <c r="E79" s="975">
        <v>34.18</v>
      </c>
      <c r="H79" s="117"/>
      <c r="I79" s="117"/>
      <c r="K79" s="12"/>
      <c r="L79" s="12"/>
    </row>
    <row r="80" spans="2:12">
      <c r="B80" s="387">
        <v>41</v>
      </c>
      <c r="C80" s="976">
        <v>45204</v>
      </c>
      <c r="D80" s="693" t="s">
        <v>1440</v>
      </c>
      <c r="E80" s="975">
        <v>445.83</v>
      </c>
      <c r="H80" s="117"/>
      <c r="I80" s="117"/>
      <c r="K80" s="12"/>
      <c r="L80" s="12"/>
    </row>
    <row r="81" spans="2:12">
      <c r="B81" s="387">
        <v>42</v>
      </c>
      <c r="C81" s="976">
        <v>44981</v>
      </c>
      <c r="D81" s="693" t="s">
        <v>742</v>
      </c>
      <c r="E81" s="975">
        <v>400</v>
      </c>
      <c r="H81" s="117"/>
      <c r="I81" s="117"/>
      <c r="K81" s="12"/>
      <c r="L81" s="12"/>
    </row>
    <row r="82" spans="2:12">
      <c r="B82" s="387">
        <v>43</v>
      </c>
      <c r="C82" s="976">
        <v>44951</v>
      </c>
      <c r="D82" s="693" t="s">
        <v>662</v>
      </c>
      <c r="E82" s="975">
        <v>20</v>
      </c>
      <c r="H82" s="117"/>
      <c r="I82" s="117"/>
      <c r="K82" s="12"/>
      <c r="L82" s="12"/>
    </row>
    <row r="83" spans="2:12">
      <c r="B83" s="387">
        <v>44</v>
      </c>
      <c r="C83" s="976">
        <v>45131</v>
      </c>
      <c r="D83" s="693" t="s">
        <v>1167</v>
      </c>
      <c r="E83" s="975">
        <v>220</v>
      </c>
      <c r="H83" s="117"/>
      <c r="I83" s="117"/>
      <c r="K83" s="12"/>
      <c r="L83" s="12"/>
    </row>
    <row r="84" spans="2:12">
      <c r="B84" s="387">
        <v>45</v>
      </c>
      <c r="C84" s="976">
        <v>45131</v>
      </c>
      <c r="D84" s="693" t="s">
        <v>1167</v>
      </c>
      <c r="E84" s="975">
        <v>220</v>
      </c>
      <c r="H84" s="117"/>
      <c r="I84" s="117"/>
      <c r="K84" s="12"/>
      <c r="L84" s="12"/>
    </row>
    <row r="85" spans="2:12">
      <c r="B85" s="387">
        <v>46</v>
      </c>
      <c r="C85" s="976">
        <v>45131</v>
      </c>
      <c r="D85" s="693" t="s">
        <v>1167</v>
      </c>
      <c r="E85" s="975">
        <v>110</v>
      </c>
      <c r="H85" s="117"/>
      <c r="I85" s="117"/>
      <c r="K85" s="12"/>
      <c r="L85" s="12"/>
    </row>
    <row r="86" spans="2:12">
      <c r="B86" s="387">
        <v>47</v>
      </c>
      <c r="C86" s="976">
        <v>45082</v>
      </c>
      <c r="D86" s="693" t="s">
        <v>1019</v>
      </c>
      <c r="E86" s="975">
        <v>265.51</v>
      </c>
      <c r="H86" s="117"/>
      <c r="I86" s="117"/>
      <c r="K86" s="12"/>
      <c r="L86" s="12"/>
    </row>
    <row r="87" spans="2:12">
      <c r="B87" s="387">
        <v>48</v>
      </c>
      <c r="C87" s="976">
        <v>45225</v>
      </c>
      <c r="D87" s="693" t="s">
        <v>939</v>
      </c>
      <c r="E87" s="975">
        <v>50</v>
      </c>
      <c r="H87" s="117"/>
      <c r="I87" s="117"/>
      <c r="K87" s="12"/>
      <c r="L87" s="12"/>
    </row>
    <row r="88" spans="2:12">
      <c r="B88" s="387">
        <v>49</v>
      </c>
      <c r="C88" s="976">
        <v>45043</v>
      </c>
      <c r="D88" s="693" t="s">
        <v>939</v>
      </c>
      <c r="E88" s="975">
        <v>100</v>
      </c>
      <c r="H88" s="117"/>
      <c r="I88" s="117"/>
      <c r="K88" s="12"/>
      <c r="L88" s="12"/>
    </row>
    <row r="89" spans="2:12">
      <c r="B89" s="387">
        <v>50</v>
      </c>
      <c r="C89" s="976">
        <v>45076</v>
      </c>
      <c r="D89" s="693" t="s">
        <v>939</v>
      </c>
      <c r="E89" s="975">
        <v>50</v>
      </c>
      <c r="H89" s="117"/>
      <c r="I89" s="117"/>
      <c r="K89" s="12"/>
      <c r="L89" s="12"/>
    </row>
    <row r="90" spans="2:12">
      <c r="B90" s="387">
        <v>51</v>
      </c>
      <c r="C90" s="976">
        <v>45048</v>
      </c>
      <c r="D90" s="693" t="s">
        <v>893</v>
      </c>
      <c r="E90" s="975">
        <v>100</v>
      </c>
      <c r="H90" s="117"/>
      <c r="I90" s="117"/>
      <c r="K90" s="12"/>
      <c r="L90" s="12"/>
    </row>
    <row r="91" spans="2:12">
      <c r="B91" s="387">
        <v>52</v>
      </c>
      <c r="C91" s="976">
        <v>45027</v>
      </c>
      <c r="D91" s="693" t="s">
        <v>893</v>
      </c>
      <c r="E91" s="975">
        <v>180</v>
      </c>
      <c r="H91" s="117"/>
      <c r="I91" s="117"/>
      <c r="K91" s="12"/>
      <c r="L91" s="12"/>
    </row>
    <row r="92" spans="2:12">
      <c r="B92" s="387">
        <v>53</v>
      </c>
      <c r="C92" s="976">
        <v>45099</v>
      </c>
      <c r="D92" s="693" t="s">
        <v>893</v>
      </c>
      <c r="E92" s="975">
        <v>260</v>
      </c>
      <c r="H92" s="117"/>
      <c r="I92" s="117"/>
      <c r="K92" s="12"/>
      <c r="L92" s="12"/>
    </row>
    <row r="93" spans="2:12">
      <c r="B93" s="387">
        <v>54</v>
      </c>
      <c r="C93" s="976">
        <v>45194</v>
      </c>
      <c r="D93" s="693" t="s">
        <v>893</v>
      </c>
      <c r="E93" s="975">
        <v>480</v>
      </c>
      <c r="H93" s="117"/>
      <c r="I93" s="117"/>
      <c r="K93" s="12"/>
      <c r="L93" s="12"/>
    </row>
    <row r="94" spans="2:12">
      <c r="B94" s="387">
        <v>55</v>
      </c>
      <c r="C94" s="976">
        <v>44942</v>
      </c>
      <c r="D94" s="693" t="s">
        <v>643</v>
      </c>
      <c r="E94" s="975">
        <v>33</v>
      </c>
      <c r="H94" s="117"/>
      <c r="I94" s="117"/>
      <c r="K94" s="12"/>
      <c r="L94" s="12"/>
    </row>
    <row r="95" spans="2:12">
      <c r="B95" s="387">
        <v>56</v>
      </c>
      <c r="C95" s="976">
        <v>44970</v>
      </c>
      <c r="D95" s="693" t="s">
        <v>643</v>
      </c>
      <c r="E95" s="975">
        <v>33</v>
      </c>
      <c r="H95" s="117"/>
      <c r="I95" s="117"/>
      <c r="K95" s="12"/>
      <c r="L95" s="12"/>
    </row>
    <row r="96" spans="2:12">
      <c r="B96" s="387">
        <v>57</v>
      </c>
      <c r="C96" s="976">
        <v>44977</v>
      </c>
      <c r="D96" s="693" t="s">
        <v>643</v>
      </c>
      <c r="E96" s="975">
        <v>33</v>
      </c>
      <c r="H96" s="117"/>
      <c r="I96" s="117"/>
      <c r="K96" s="12"/>
      <c r="L96" s="12"/>
    </row>
    <row r="97" spans="2:12">
      <c r="B97" s="387">
        <v>58</v>
      </c>
      <c r="C97" s="976">
        <v>44984</v>
      </c>
      <c r="D97" s="693" t="s">
        <v>643</v>
      </c>
      <c r="E97" s="975">
        <v>33</v>
      </c>
      <c r="H97" s="117"/>
      <c r="I97" s="117"/>
      <c r="K97" s="12"/>
      <c r="L97" s="12"/>
    </row>
    <row r="98" spans="2:12">
      <c r="B98" s="387">
        <v>59</v>
      </c>
      <c r="C98" s="976">
        <v>44998</v>
      </c>
      <c r="D98" s="693" t="s">
        <v>643</v>
      </c>
      <c r="E98" s="975">
        <v>33</v>
      </c>
      <c r="H98" s="117"/>
      <c r="I98" s="117"/>
      <c r="K98" s="12"/>
      <c r="L98" s="12"/>
    </row>
    <row r="99" spans="2:12">
      <c r="B99" s="387">
        <v>60</v>
      </c>
      <c r="C99" s="976">
        <v>45012</v>
      </c>
      <c r="D99" s="693" t="s">
        <v>643</v>
      </c>
      <c r="E99" s="975">
        <v>33</v>
      </c>
      <c r="H99" s="117"/>
      <c r="I99" s="117"/>
      <c r="K99" s="12"/>
      <c r="L99" s="12"/>
    </row>
    <row r="100" spans="2:12">
      <c r="B100" s="387">
        <v>61</v>
      </c>
      <c r="C100" s="976">
        <v>45019</v>
      </c>
      <c r="D100" s="693" t="s">
        <v>643</v>
      </c>
      <c r="E100" s="975">
        <v>33</v>
      </c>
      <c r="H100" s="117"/>
      <c r="I100" s="117"/>
      <c r="K100" s="12"/>
      <c r="L100" s="12"/>
    </row>
    <row r="101" spans="2:12">
      <c r="B101" s="387">
        <v>62</v>
      </c>
      <c r="C101" s="976">
        <v>45027</v>
      </c>
      <c r="D101" s="693" t="s">
        <v>643</v>
      </c>
      <c r="E101" s="975">
        <v>33</v>
      </c>
      <c r="H101" s="117"/>
      <c r="I101" s="117"/>
      <c r="K101" s="12"/>
      <c r="L101" s="12"/>
    </row>
    <row r="102" spans="2:12">
      <c r="B102" s="387">
        <v>63</v>
      </c>
      <c r="C102" s="976">
        <v>45033</v>
      </c>
      <c r="D102" s="693" t="s">
        <v>643</v>
      </c>
      <c r="E102" s="975">
        <v>33</v>
      </c>
      <c r="H102" s="117"/>
      <c r="I102" s="117"/>
      <c r="K102" s="12"/>
      <c r="L102" s="12"/>
    </row>
    <row r="103" spans="2:12">
      <c r="B103" s="387">
        <v>64</v>
      </c>
      <c r="C103" s="976">
        <v>45040</v>
      </c>
      <c r="D103" s="693" t="s">
        <v>643</v>
      </c>
      <c r="E103" s="975">
        <v>33</v>
      </c>
      <c r="H103" s="117"/>
      <c r="I103" s="117"/>
      <c r="K103" s="12"/>
      <c r="L103" s="12"/>
    </row>
    <row r="104" spans="2:12">
      <c r="B104" s="387">
        <v>65</v>
      </c>
      <c r="C104" s="976">
        <v>45048</v>
      </c>
      <c r="D104" s="693" t="s">
        <v>643</v>
      </c>
      <c r="E104" s="975">
        <v>33</v>
      </c>
      <c r="H104" s="117"/>
      <c r="I104" s="117"/>
      <c r="K104" s="12"/>
      <c r="L104" s="12"/>
    </row>
    <row r="105" spans="2:12">
      <c r="B105" s="387">
        <v>66</v>
      </c>
      <c r="C105" s="976">
        <v>45055</v>
      </c>
      <c r="D105" s="693" t="s">
        <v>643</v>
      </c>
      <c r="E105" s="975">
        <v>33</v>
      </c>
      <c r="H105" s="117"/>
      <c r="I105" s="117"/>
      <c r="K105" s="12"/>
      <c r="L105" s="12"/>
    </row>
    <row r="106" spans="2:12">
      <c r="B106" s="387">
        <v>67</v>
      </c>
      <c r="C106" s="976">
        <v>45082</v>
      </c>
      <c r="D106" s="693" t="s">
        <v>643</v>
      </c>
      <c r="E106" s="975">
        <v>33</v>
      </c>
      <c r="H106" s="117"/>
      <c r="I106" s="117"/>
      <c r="K106" s="12"/>
      <c r="L106" s="12"/>
    </row>
    <row r="107" spans="2:12">
      <c r="B107" s="387">
        <v>68</v>
      </c>
      <c r="C107" s="976">
        <v>45089</v>
      </c>
      <c r="D107" s="693" t="s">
        <v>643</v>
      </c>
      <c r="E107" s="975">
        <v>33</v>
      </c>
      <c r="H107" s="117"/>
      <c r="I107" s="117"/>
      <c r="K107" s="12"/>
      <c r="L107" s="12"/>
    </row>
    <row r="108" spans="2:12">
      <c r="B108" s="387">
        <v>69</v>
      </c>
      <c r="C108" s="976">
        <v>45096</v>
      </c>
      <c r="D108" s="693" t="s">
        <v>643</v>
      </c>
      <c r="E108" s="975">
        <v>33</v>
      </c>
      <c r="H108" s="117"/>
      <c r="I108" s="117"/>
      <c r="K108" s="12"/>
      <c r="L108" s="12"/>
    </row>
    <row r="109" spans="2:12">
      <c r="B109" s="387">
        <v>70</v>
      </c>
      <c r="C109" s="976">
        <v>45103</v>
      </c>
      <c r="D109" s="693" t="s">
        <v>643</v>
      </c>
      <c r="E109" s="975">
        <v>33</v>
      </c>
      <c r="H109" s="117"/>
      <c r="I109" s="117"/>
      <c r="K109" s="12"/>
      <c r="L109" s="12"/>
    </row>
    <row r="110" spans="2:12">
      <c r="B110" s="387">
        <v>71</v>
      </c>
      <c r="C110" s="976">
        <v>45110</v>
      </c>
      <c r="D110" s="693" t="s">
        <v>643</v>
      </c>
      <c r="E110" s="975">
        <v>33</v>
      </c>
      <c r="H110" s="117"/>
      <c r="I110" s="117"/>
      <c r="K110" s="12"/>
      <c r="L110" s="12"/>
    </row>
    <row r="111" spans="2:12">
      <c r="B111" s="387">
        <v>72</v>
      </c>
      <c r="C111" s="976">
        <v>45124</v>
      </c>
      <c r="D111" s="693" t="s">
        <v>643</v>
      </c>
      <c r="E111" s="975">
        <v>33</v>
      </c>
      <c r="H111" s="117"/>
      <c r="I111" s="117"/>
      <c r="K111" s="12"/>
      <c r="L111" s="12"/>
    </row>
    <row r="112" spans="2:12">
      <c r="B112" s="387">
        <v>73</v>
      </c>
      <c r="C112" s="976">
        <v>45131</v>
      </c>
      <c r="D112" s="693" t="s">
        <v>643</v>
      </c>
      <c r="E112" s="975">
        <v>33</v>
      </c>
      <c r="H112" s="117"/>
      <c r="I112" s="117"/>
      <c r="K112" s="12"/>
      <c r="L112" s="12"/>
    </row>
    <row r="113" spans="2:12">
      <c r="B113" s="387">
        <v>74</v>
      </c>
      <c r="C113" s="976">
        <v>45138</v>
      </c>
      <c r="D113" s="693" t="s">
        <v>643</v>
      </c>
      <c r="E113" s="975">
        <v>33</v>
      </c>
      <c r="H113" s="117"/>
      <c r="I113" s="117"/>
      <c r="K113" s="12"/>
      <c r="L113" s="12"/>
    </row>
    <row r="114" spans="2:12">
      <c r="B114" s="387">
        <v>75</v>
      </c>
      <c r="C114" s="976">
        <v>45145</v>
      </c>
      <c r="D114" s="693" t="s">
        <v>643</v>
      </c>
      <c r="E114" s="975">
        <v>33</v>
      </c>
      <c r="H114" s="117"/>
      <c r="I114" s="117"/>
      <c r="K114" s="12"/>
      <c r="L114" s="12"/>
    </row>
    <row r="115" spans="2:12">
      <c r="B115" s="387">
        <v>76</v>
      </c>
      <c r="C115" s="976">
        <v>45159</v>
      </c>
      <c r="D115" s="693" t="s">
        <v>643</v>
      </c>
      <c r="E115" s="975">
        <v>33</v>
      </c>
      <c r="H115" s="117"/>
      <c r="I115" s="117"/>
      <c r="K115" s="12"/>
      <c r="L115" s="12"/>
    </row>
    <row r="116" spans="2:12">
      <c r="B116" s="387">
        <v>77</v>
      </c>
      <c r="C116" s="976">
        <v>45194</v>
      </c>
      <c r="D116" s="693" t="s">
        <v>643</v>
      </c>
      <c r="E116" s="975">
        <v>33</v>
      </c>
      <c r="H116" s="117"/>
      <c r="I116" s="117"/>
      <c r="K116" s="12"/>
      <c r="L116" s="12"/>
    </row>
    <row r="117" spans="2:12">
      <c r="B117" s="387">
        <v>78</v>
      </c>
      <c r="C117" s="976">
        <v>45201</v>
      </c>
      <c r="D117" s="693" t="s">
        <v>643</v>
      </c>
      <c r="E117" s="975">
        <v>33</v>
      </c>
      <c r="H117" s="117"/>
      <c r="I117" s="117"/>
      <c r="K117" s="12"/>
      <c r="L117" s="12"/>
    </row>
    <row r="118" spans="2:12">
      <c r="B118" s="387">
        <v>79</v>
      </c>
      <c r="C118" s="976">
        <v>45222</v>
      </c>
      <c r="D118" s="693" t="s">
        <v>643</v>
      </c>
      <c r="E118" s="975">
        <v>33</v>
      </c>
      <c r="H118" s="117"/>
      <c r="I118" s="117"/>
      <c r="K118" s="12"/>
      <c r="L118" s="12"/>
    </row>
    <row r="119" spans="2:12">
      <c r="B119" s="387">
        <v>80</v>
      </c>
      <c r="C119" s="976">
        <v>45229</v>
      </c>
      <c r="D119" s="693" t="s">
        <v>643</v>
      </c>
      <c r="E119" s="975">
        <v>33</v>
      </c>
      <c r="H119" s="117"/>
      <c r="I119" s="117"/>
      <c r="K119" s="12"/>
      <c r="L119" s="12"/>
    </row>
    <row r="120" spans="2:12">
      <c r="B120" s="387">
        <v>81</v>
      </c>
      <c r="C120" s="976">
        <v>45040</v>
      </c>
      <c r="D120" s="693" t="s">
        <v>922</v>
      </c>
      <c r="E120" s="975">
        <v>129.19999999999999</v>
      </c>
      <c r="H120" s="117"/>
      <c r="I120" s="117"/>
      <c r="K120" s="12"/>
      <c r="L120" s="12"/>
    </row>
    <row r="121" spans="2:12">
      <c r="B121" s="387">
        <v>82</v>
      </c>
      <c r="C121" s="976">
        <v>45124</v>
      </c>
      <c r="D121" s="693" t="s">
        <v>1138</v>
      </c>
      <c r="E121" s="975">
        <v>98.07</v>
      </c>
      <c r="H121" s="117"/>
      <c r="I121" s="117"/>
      <c r="K121" s="12"/>
      <c r="L121" s="12"/>
    </row>
    <row r="122" spans="2:12">
      <c r="B122" s="387">
        <v>83</v>
      </c>
      <c r="C122" s="976">
        <v>45035</v>
      </c>
      <c r="D122" s="693" t="s">
        <v>910</v>
      </c>
      <c r="E122" s="975">
        <v>169.99</v>
      </c>
      <c r="H122" s="117"/>
      <c r="I122" s="117"/>
      <c r="K122" s="12"/>
      <c r="L122" s="12"/>
    </row>
    <row r="123" spans="2:12">
      <c r="B123" s="387">
        <v>84</v>
      </c>
      <c r="C123" s="976">
        <v>45127</v>
      </c>
      <c r="D123" s="693" t="s">
        <v>1156</v>
      </c>
      <c r="E123" s="975">
        <v>25</v>
      </c>
      <c r="H123" s="117"/>
      <c r="I123" s="117"/>
      <c r="K123" s="12"/>
      <c r="L123" s="12"/>
    </row>
    <row r="124" spans="2:12">
      <c r="B124" s="387">
        <v>85</v>
      </c>
      <c r="C124" s="976">
        <v>45134</v>
      </c>
      <c r="D124" s="693" t="s">
        <v>1172</v>
      </c>
      <c r="E124" s="975">
        <v>37.99</v>
      </c>
      <c r="H124" s="117"/>
      <c r="I124" s="117"/>
      <c r="K124" s="12"/>
      <c r="L124" s="12"/>
    </row>
    <row r="125" spans="2:12">
      <c r="B125" s="387">
        <v>86</v>
      </c>
      <c r="C125" s="976">
        <v>45243</v>
      </c>
      <c r="D125" s="693" t="s">
        <v>1621</v>
      </c>
      <c r="E125" s="975">
        <v>6.99</v>
      </c>
      <c r="H125" s="117"/>
      <c r="I125" s="117"/>
      <c r="K125" s="12"/>
      <c r="L125" s="12"/>
    </row>
    <row r="126" spans="2:12">
      <c r="B126" s="387">
        <v>87</v>
      </c>
      <c r="C126" s="976">
        <v>45245</v>
      </c>
      <c r="D126" s="693" t="s">
        <v>1632</v>
      </c>
      <c r="E126" s="975">
        <v>8.39</v>
      </c>
      <c r="I126" s="117"/>
      <c r="L126" s="12"/>
    </row>
    <row r="127" spans="2:12">
      <c r="B127" s="387">
        <v>88</v>
      </c>
      <c r="C127" s="976">
        <v>45250</v>
      </c>
      <c r="D127" s="693" t="s">
        <v>1655</v>
      </c>
      <c r="E127" s="975">
        <v>34.99</v>
      </c>
      <c r="I127" s="117"/>
      <c r="L127" s="12"/>
    </row>
    <row r="128" spans="2:12">
      <c r="B128" s="387">
        <v>89</v>
      </c>
      <c r="C128" s="976">
        <v>45222</v>
      </c>
      <c r="D128" s="693" t="s">
        <v>1522</v>
      </c>
      <c r="E128" s="975">
        <v>34.99</v>
      </c>
      <c r="I128" s="117"/>
      <c r="L128" s="12"/>
    </row>
    <row r="129" spans="2:12">
      <c r="B129" s="387">
        <v>90</v>
      </c>
      <c r="C129" s="976">
        <v>44980</v>
      </c>
      <c r="D129" s="693" t="s">
        <v>739</v>
      </c>
      <c r="E129" s="975">
        <v>127.1</v>
      </c>
      <c r="I129" s="117"/>
      <c r="L129" s="12"/>
    </row>
    <row r="130" spans="2:12">
      <c r="B130" s="387">
        <v>91</v>
      </c>
      <c r="C130" s="976">
        <v>44981</v>
      </c>
      <c r="D130" s="693" t="s">
        <v>743</v>
      </c>
      <c r="E130" s="975">
        <v>189.7</v>
      </c>
      <c r="I130" s="117"/>
      <c r="L130" s="12"/>
    </row>
    <row r="131" spans="2:12">
      <c r="B131" s="387">
        <v>92</v>
      </c>
      <c r="C131" s="976">
        <v>45163</v>
      </c>
      <c r="D131" s="693" t="s">
        <v>1276</v>
      </c>
      <c r="E131" s="975">
        <v>100</v>
      </c>
      <c r="I131" s="117"/>
      <c r="L131" s="12"/>
    </row>
    <row r="132" spans="2:12">
      <c r="B132" s="387">
        <v>93</v>
      </c>
      <c r="C132" s="976">
        <v>45093</v>
      </c>
      <c r="D132" s="693" t="s">
        <v>1057</v>
      </c>
      <c r="E132" s="975">
        <v>569.95000000000005</v>
      </c>
      <c r="I132" s="117"/>
      <c r="L132" s="12"/>
    </row>
    <row r="133" spans="2:12">
      <c r="B133" s="387">
        <v>94</v>
      </c>
      <c r="C133" s="976">
        <v>45092</v>
      </c>
      <c r="D133" s="693" t="s">
        <v>1046</v>
      </c>
      <c r="E133" s="975">
        <v>583.5</v>
      </c>
      <c r="I133" s="117"/>
      <c r="L133" s="12"/>
    </row>
    <row r="134" spans="2:12">
      <c r="B134" s="387">
        <v>95</v>
      </c>
      <c r="C134" s="976">
        <v>44952</v>
      </c>
      <c r="D134" s="693" t="s">
        <v>666</v>
      </c>
      <c r="E134" s="975">
        <v>200</v>
      </c>
      <c r="I134" s="117"/>
      <c r="L134" s="12"/>
    </row>
    <row r="135" spans="2:12">
      <c r="B135" s="387">
        <v>96</v>
      </c>
      <c r="C135" s="976">
        <v>44981</v>
      </c>
      <c r="D135" s="693" t="s">
        <v>666</v>
      </c>
      <c r="E135" s="975">
        <v>200</v>
      </c>
      <c r="I135" s="117"/>
      <c r="L135" s="12"/>
    </row>
    <row r="136" spans="2:12">
      <c r="B136" s="387">
        <v>97</v>
      </c>
      <c r="C136" s="976">
        <v>45154</v>
      </c>
      <c r="D136" s="693" t="s">
        <v>1222</v>
      </c>
      <c r="E136" s="975">
        <v>3.5</v>
      </c>
      <c r="I136" s="117"/>
      <c r="L136" s="12"/>
    </row>
    <row r="137" spans="2:12">
      <c r="B137" s="387">
        <v>98</v>
      </c>
      <c r="C137" s="976">
        <v>45049</v>
      </c>
      <c r="D137" s="693" t="s">
        <v>952</v>
      </c>
      <c r="E137" s="975">
        <v>20.5</v>
      </c>
      <c r="I137" s="117"/>
      <c r="L137" s="12"/>
    </row>
    <row r="138" spans="2:12">
      <c r="B138" s="387"/>
      <c r="C138" s="976"/>
      <c r="D138" s="693"/>
      <c r="E138" s="693"/>
      <c r="F138" s="975"/>
    </row>
    <row r="139" spans="2:12" ht="16.149999999999999" thickBot="1">
      <c r="B139" s="387"/>
      <c r="C139" s="976"/>
      <c r="D139" s="1034"/>
      <c r="E139" s="978">
        <f>SUM(E41:E138)</f>
        <v>34913.379999999983</v>
      </c>
      <c r="F139" s="975"/>
    </row>
    <row r="140" spans="2:12" ht="16.149999999999999" thickTop="1">
      <c r="B140" s="387"/>
      <c r="C140" s="976"/>
      <c r="E140" s="1033">
        <f>E139-G20</f>
        <v>0</v>
      </c>
      <c r="F140" s="975"/>
    </row>
    <row r="141" spans="2:12">
      <c r="B141" s="387"/>
      <c r="C141" s="976"/>
      <c r="D141" s="693"/>
      <c r="E141" s="693"/>
      <c r="F141" s="975"/>
    </row>
    <row r="142" spans="2:12">
      <c r="B142" s="387"/>
      <c r="C142" s="976"/>
      <c r="D142" s="693"/>
      <c r="E142" s="693"/>
      <c r="F142" s="975"/>
    </row>
    <row r="143" spans="2:12">
      <c r="B143" s="387"/>
      <c r="C143" s="976"/>
      <c r="D143" s="693"/>
      <c r="E143" s="693"/>
      <c r="F143" s="975"/>
    </row>
    <row r="144" spans="2:12">
      <c r="B144" s="387"/>
      <c r="C144" s="976"/>
      <c r="D144" s="693"/>
      <c r="E144" s="693"/>
      <c r="F144" s="975"/>
    </row>
    <row r="145" spans="2:6">
      <c r="B145" s="387"/>
      <c r="C145" s="976"/>
      <c r="D145" s="693"/>
      <c r="E145" s="693"/>
      <c r="F145" s="975"/>
    </row>
    <row r="146" spans="2:6">
      <c r="B146" s="387"/>
      <c r="C146" s="976"/>
      <c r="D146" s="693"/>
      <c r="E146" s="693"/>
      <c r="F146" s="975"/>
    </row>
    <row r="147" spans="2:6">
      <c r="B147" s="387"/>
      <c r="C147" s="976"/>
      <c r="D147" s="693"/>
      <c r="E147" s="693"/>
      <c r="F147" s="975"/>
    </row>
    <row r="148" spans="2:6">
      <c r="B148" s="387"/>
      <c r="C148" s="976"/>
      <c r="D148" s="693"/>
      <c r="E148" s="693"/>
      <c r="F148" s="975"/>
    </row>
    <row r="149" spans="2:6">
      <c r="B149" s="387"/>
      <c r="C149" s="976"/>
      <c r="D149" s="693"/>
      <c r="E149" s="693"/>
      <c r="F149" s="975"/>
    </row>
    <row r="150" spans="2:6">
      <c r="B150" s="387"/>
      <c r="C150" s="976"/>
      <c r="D150" s="693"/>
      <c r="E150" s="693"/>
      <c r="F150" s="975"/>
    </row>
    <row r="152" spans="2:6">
      <c r="F152" s="529"/>
    </row>
    <row r="153" spans="2:6">
      <c r="F153" s="145"/>
    </row>
  </sheetData>
  <sheetProtection formatCells="0" formatColumns="0" formatRows="0" insertColumns="0" insertRows="0" insertHyperlinks="0" deleteColumns="0" deleteRows="0" sort="0" autoFilter="0" pivotTables="0"/>
  <sortState xmlns:xlrd2="http://schemas.microsoft.com/office/spreadsheetml/2017/richdata2" ref="C41:F150">
    <sortCondition ref="E41:E150"/>
  </sortState>
  <mergeCells count="12">
    <mergeCell ref="B34:F34"/>
    <mergeCell ref="B33:F33"/>
    <mergeCell ref="B7:F7"/>
    <mergeCell ref="J6:K6"/>
    <mergeCell ref="M6:N6"/>
    <mergeCell ref="G5:H5"/>
    <mergeCell ref="J5:K5"/>
    <mergeCell ref="P6:Q6"/>
    <mergeCell ref="S6:T6"/>
    <mergeCell ref="P5:Q5"/>
    <mergeCell ref="S5:T5"/>
    <mergeCell ref="M5:N5"/>
  </mergeCells>
  <pageMargins left="0.7" right="0.7" top="0.75" bottom="0.75" header="0.3" footer="0.3"/>
  <pageSetup paperSize="9"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B2:L21"/>
  <sheetViews>
    <sheetView showGridLines="0" workbookViewId="0">
      <pane ySplit="7" topLeftCell="A8" activePane="bottomLeft" state="frozen"/>
      <selection pane="bottomLeft" activeCell="B15" sqref="B15"/>
    </sheetView>
  </sheetViews>
  <sheetFormatPr defaultColWidth="9.140625" defaultRowHeight="15.6"/>
  <cols>
    <col min="1" max="1" width="3.5703125" style="12" customWidth="1"/>
    <col min="2" max="2" width="16.5703125" style="12" customWidth="1"/>
    <col min="3" max="3" width="14.140625" style="12" customWidth="1"/>
    <col min="4" max="4" width="13.28515625" style="12" customWidth="1"/>
    <col min="5" max="5" width="18" style="12" bestFit="1" customWidth="1"/>
    <col min="6" max="7" width="10.5703125" style="12" bestFit="1" customWidth="1"/>
    <col min="8" max="8" width="5.7109375" style="12" bestFit="1" customWidth="1"/>
    <col min="9" max="9" width="35.28515625" style="12" bestFit="1" customWidth="1"/>
    <col min="10" max="11" width="9.5703125" style="12" bestFit="1" customWidth="1"/>
    <col min="12" max="16384" width="9.140625" style="12"/>
  </cols>
  <sheetData>
    <row r="2" spans="2:12" s="23" customFormat="1" ht="15" customHeight="1">
      <c r="B2" s="17" t="s">
        <v>0</v>
      </c>
      <c r="C2" s="26" t="str">
        <f>Index!C2</f>
        <v>Forest Car Company Ltd</v>
      </c>
      <c r="D2" s="26"/>
      <c r="E2" s="946"/>
      <c r="F2" s="115" t="s">
        <v>15</v>
      </c>
      <c r="G2" s="17" t="str">
        <f>Index!H2</f>
        <v>Aratee</v>
      </c>
      <c r="H2" s="115" t="s">
        <v>9</v>
      </c>
      <c r="I2" s="18">
        <f>Index!J2</f>
        <v>45343</v>
      </c>
      <c r="J2" s="946"/>
      <c r="K2" s="946"/>
      <c r="L2" s="27"/>
    </row>
    <row r="3" spans="2:12" s="23" customFormat="1" ht="15" customHeight="1">
      <c r="B3" s="17" t="s">
        <v>1731</v>
      </c>
      <c r="C3" s="18">
        <f>Index!C3</f>
        <v>45260</v>
      </c>
      <c r="D3" s="18"/>
      <c r="E3" s="946"/>
      <c r="F3" s="115" t="s">
        <v>17</v>
      </c>
      <c r="G3" s="17" t="str">
        <f>Index!H3</f>
        <v>Mitesh</v>
      </c>
      <c r="H3" s="115" t="s">
        <v>9</v>
      </c>
      <c r="I3" s="18">
        <f>Index!J3</f>
        <v>45352</v>
      </c>
      <c r="J3" s="946"/>
      <c r="K3" s="946"/>
      <c r="L3" s="22"/>
    </row>
    <row r="4" spans="2:12">
      <c r="B4" s="5"/>
      <c r="C4" s="4"/>
      <c r="D4" s="4"/>
      <c r="E4" s="4"/>
      <c r="F4" s="4"/>
      <c r="G4" s="4"/>
      <c r="H4" s="4"/>
    </row>
    <row r="5" spans="2:12">
      <c r="B5" s="5" t="s">
        <v>6027</v>
      </c>
      <c r="C5" s="4"/>
      <c r="D5" s="4"/>
      <c r="E5" s="4"/>
      <c r="F5" s="4"/>
      <c r="G5" s="4"/>
      <c r="H5" s="4"/>
    </row>
    <row r="6" spans="2:12" ht="16.149999999999999" thickBot="1"/>
    <row r="7" spans="2:12" ht="14.25" customHeight="1" thickBot="1">
      <c r="B7" s="1203" t="s">
        <v>20</v>
      </c>
      <c r="C7" s="1203"/>
      <c r="D7" s="1203"/>
      <c r="E7" s="1203"/>
      <c r="F7" s="428" t="s">
        <v>2419</v>
      </c>
      <c r="G7" s="428" t="s">
        <v>2420</v>
      </c>
      <c r="H7" s="1"/>
    </row>
    <row r="8" spans="2:12">
      <c r="B8" s="388"/>
      <c r="C8" s="389"/>
      <c r="D8" s="389"/>
      <c r="E8" s="518"/>
      <c r="F8" s="91"/>
      <c r="G8" s="92"/>
      <c r="H8" s="1"/>
      <c r="I8" s="1"/>
    </row>
    <row r="9" spans="2:12">
      <c r="B9" s="388" t="str">
        <f>+'C2-1 - Trade debtors'!B9</f>
        <v>Opening Balance B/F</v>
      </c>
      <c r="C9" s="389"/>
      <c r="D9" s="389"/>
      <c r="E9" s="518"/>
      <c r="F9" s="93"/>
      <c r="G9" s="94">
        <f>'C4 - Creditors'!H29</f>
        <v>0</v>
      </c>
      <c r="H9" s="1"/>
      <c r="I9" s="1"/>
    </row>
    <row r="10" spans="2:12">
      <c r="B10" s="388"/>
      <c r="C10" s="389"/>
      <c r="D10" s="389"/>
      <c r="E10" s="518"/>
      <c r="F10" s="93"/>
      <c r="G10" s="94"/>
      <c r="H10" s="1"/>
      <c r="I10" s="1"/>
    </row>
    <row r="11" spans="2:12">
      <c r="B11" s="388"/>
      <c r="C11" s="389"/>
      <c r="D11" s="389"/>
      <c r="E11" s="518"/>
      <c r="F11" s="93"/>
      <c r="G11" s="94"/>
      <c r="H11" s="1"/>
      <c r="I11" s="1"/>
    </row>
    <row r="12" spans="2:12">
      <c r="B12" s="388"/>
      <c r="C12" s="389"/>
      <c r="D12" s="389"/>
      <c r="E12" s="518"/>
      <c r="F12" s="93"/>
      <c r="G12" s="94"/>
      <c r="H12" s="1"/>
      <c r="I12" s="1"/>
    </row>
    <row r="13" spans="2:12">
      <c r="B13" s="388"/>
      <c r="C13" s="389"/>
      <c r="D13" s="389"/>
      <c r="E13" s="518"/>
      <c r="F13" s="93"/>
      <c r="G13" s="94"/>
      <c r="H13" s="1"/>
      <c r="I13" s="1"/>
    </row>
    <row r="14" spans="2:12">
      <c r="B14" s="388"/>
      <c r="C14" s="389"/>
      <c r="D14" s="389"/>
      <c r="E14" s="518"/>
      <c r="F14" s="93"/>
      <c r="G14" s="94"/>
      <c r="H14" s="1"/>
      <c r="I14" s="1"/>
    </row>
    <row r="15" spans="2:12">
      <c r="B15" s="388" t="s">
        <v>2432</v>
      </c>
      <c r="C15" s="389"/>
      <c r="D15" s="389"/>
      <c r="E15" s="518"/>
      <c r="F15" s="93">
        <f>+G17-SUM(F9:F14)</f>
        <v>0</v>
      </c>
      <c r="G15" s="94"/>
      <c r="H15" s="516" t="s">
        <v>3489</v>
      </c>
    </row>
    <row r="16" spans="2:12">
      <c r="B16" s="388"/>
      <c r="C16" s="389"/>
      <c r="D16" s="389"/>
      <c r="E16" s="518"/>
      <c r="F16" s="95"/>
      <c r="G16" s="96"/>
      <c r="H16" s="101"/>
    </row>
    <row r="17" spans="2:8" ht="16.149999999999999" thickBot="1">
      <c r="B17" s="1194" t="s">
        <v>2275</v>
      </c>
      <c r="C17" s="1195"/>
      <c r="D17" s="1195"/>
      <c r="E17" s="1196"/>
      <c r="F17" s="97">
        <f>SUM(F9:F16)</f>
        <v>0</v>
      </c>
      <c r="G17" s="98">
        <f>SUM(G9:G16)</f>
        <v>0</v>
      </c>
      <c r="H17" s="101"/>
    </row>
    <row r="18" spans="2:8" ht="16.899999999999999" thickTop="1" thickBot="1">
      <c r="B18" s="1197"/>
      <c r="C18" s="1198"/>
      <c r="D18" s="1198"/>
      <c r="E18" s="1199"/>
      <c r="F18" s="99"/>
      <c r="G18" s="100"/>
      <c r="H18" s="4"/>
    </row>
    <row r="21" spans="2:8">
      <c r="G21" s="529">
        <f ca="1">-ETB!R265+ETB!Q265+F15</f>
        <v>0</v>
      </c>
    </row>
  </sheetData>
  <sheetProtection formatCells="0" formatColumns="0" formatRows="0" insertColumns="0" insertRows="0" insertHyperlinks="0" deleteColumns="0" deleteRows="0" sort="0" autoFilter="0" pivotTables="0"/>
  <mergeCells count="3">
    <mergeCell ref="B7:E7"/>
    <mergeCell ref="B18:E18"/>
    <mergeCell ref="B17:E17"/>
  </mergeCells>
  <hyperlinks>
    <hyperlink ref="H15" location="'C4 - Creditors'!E25" display="'C4 - Creditors'!E25" xr:uid="{00000000-0004-0000-3900-000000000000}"/>
  </hyperlinks>
  <pageMargins left="0.7" right="0.7" top="0.75" bottom="0.75" header="0.3" footer="0.3"/>
  <pageSetup paperSize="9"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B1:P21"/>
  <sheetViews>
    <sheetView showGridLines="0" workbookViewId="0">
      <pane ySplit="7" topLeftCell="A8" activePane="bottomLeft" state="frozen"/>
      <selection pane="bottomLeft" activeCell="B3" sqref="B3"/>
    </sheetView>
  </sheetViews>
  <sheetFormatPr defaultColWidth="9.140625" defaultRowHeight="15.6"/>
  <cols>
    <col min="1" max="1" width="3.5703125" style="12" customWidth="1"/>
    <col min="2" max="2" width="13.28515625" style="12" customWidth="1"/>
    <col min="3" max="3" width="16.140625" style="12" customWidth="1"/>
    <col min="4" max="4" width="21.5703125" style="12" customWidth="1"/>
    <col min="5" max="5" width="12.85546875" style="12" customWidth="1"/>
    <col min="6" max="6" width="11" style="12" customWidth="1"/>
    <col min="7" max="7" width="11.140625" style="12" customWidth="1"/>
    <col min="8" max="8" width="12.42578125" style="12" bestFit="1" customWidth="1"/>
    <col min="9" max="9" width="11.5703125" style="12" bestFit="1" customWidth="1"/>
    <col min="10" max="15" width="9.140625" style="12"/>
    <col min="16" max="16" width="10.28515625" style="684" bestFit="1" customWidth="1"/>
    <col min="17" max="16384" width="9.140625" style="12"/>
  </cols>
  <sheetData>
    <row r="1" spans="2:16" ht="15.75" customHeight="1">
      <c r="B1" s="4"/>
      <c r="C1" s="4"/>
      <c r="D1" s="4"/>
      <c r="E1" s="4"/>
      <c r="F1" s="4"/>
      <c r="G1" s="4"/>
      <c r="H1" s="29"/>
      <c r="K1" s="90"/>
    </row>
    <row r="2" spans="2:16" s="112" customFormat="1" ht="15" customHeight="1">
      <c r="B2" s="108" t="s">
        <v>0</v>
      </c>
      <c r="C2" s="109" t="str">
        <f>Index!C2</f>
        <v>Forest Car Company Ltd</v>
      </c>
      <c r="D2" s="109"/>
      <c r="F2" s="444" t="s">
        <v>15</v>
      </c>
      <c r="G2" s="108" t="str">
        <f>Index!H2</f>
        <v>Aratee</v>
      </c>
      <c r="H2" s="444" t="s">
        <v>9</v>
      </c>
      <c r="I2" s="110">
        <f>Index!J2</f>
        <v>45343</v>
      </c>
      <c r="J2" s="111"/>
      <c r="K2" s="111"/>
      <c r="N2" s="113"/>
      <c r="P2" s="750"/>
    </row>
    <row r="3" spans="2:16" s="112" customFormat="1" ht="15" customHeight="1">
      <c r="B3" s="108" t="s">
        <v>1731</v>
      </c>
      <c r="C3" s="110">
        <f>Index!C3</f>
        <v>45260</v>
      </c>
      <c r="D3" s="110"/>
      <c r="F3" s="444" t="s">
        <v>17</v>
      </c>
      <c r="G3" s="108" t="str">
        <f>Index!H3</f>
        <v>Mitesh</v>
      </c>
      <c r="H3" s="444" t="s">
        <v>9</v>
      </c>
      <c r="I3" s="110">
        <f>Index!J3</f>
        <v>45352</v>
      </c>
      <c r="J3" s="111"/>
      <c r="K3" s="111"/>
      <c r="N3" s="24"/>
      <c r="P3" s="750"/>
    </row>
    <row r="4" spans="2:16">
      <c r="B4" s="5"/>
      <c r="C4" s="4"/>
      <c r="D4" s="4"/>
      <c r="E4" s="4"/>
      <c r="F4" s="4"/>
      <c r="G4" s="4"/>
      <c r="H4" s="4"/>
      <c r="K4" s="90"/>
    </row>
    <row r="5" spans="2:16">
      <c r="B5" s="5" t="s">
        <v>6028</v>
      </c>
      <c r="C5" s="4"/>
      <c r="D5" s="4"/>
      <c r="E5" s="4"/>
      <c r="F5" s="4"/>
      <c r="G5" s="4"/>
      <c r="H5" s="4"/>
    </row>
    <row r="6" spans="2:16" ht="16.149999999999999" thickBot="1"/>
    <row r="7" spans="2:16" ht="16.149999999999999" thickBot="1">
      <c r="B7" s="1203" t="s">
        <v>20</v>
      </c>
      <c r="C7" s="1203"/>
      <c r="D7" s="1203"/>
      <c r="E7" s="1203"/>
      <c r="F7" s="428" t="s">
        <v>2419</v>
      </c>
      <c r="G7" s="428" t="s">
        <v>2420</v>
      </c>
      <c r="H7" s="4"/>
    </row>
    <row r="8" spans="2:16">
      <c r="B8" s="388"/>
      <c r="C8" s="389"/>
      <c r="D8" s="389"/>
      <c r="E8" s="518"/>
      <c r="F8" s="91"/>
      <c r="G8" s="92"/>
      <c r="H8" s="1"/>
      <c r="I8" s="1"/>
      <c r="J8" s="1"/>
      <c r="K8" s="1"/>
    </row>
    <row r="9" spans="2:16">
      <c r="B9" s="388" t="str">
        <f>+'C4-8 - Loan &lt; 1'!B9</f>
        <v>Opening Balance B/F</v>
      </c>
      <c r="C9" s="389"/>
      <c r="D9" s="389"/>
      <c r="E9" s="518"/>
      <c r="F9" s="93"/>
      <c r="G9" s="94">
        <f>'C4 - Creditors'!H31</f>
        <v>0</v>
      </c>
      <c r="H9" s="730"/>
      <c r="I9" s="1"/>
      <c r="J9" s="1"/>
      <c r="K9" s="1"/>
    </row>
    <row r="10" spans="2:16">
      <c r="B10" s="388"/>
      <c r="C10" s="389"/>
      <c r="D10" s="389"/>
      <c r="E10" s="518"/>
      <c r="F10" s="93"/>
      <c r="G10" s="94"/>
      <c r="H10" s="1"/>
      <c r="I10" s="1"/>
      <c r="J10" s="1"/>
      <c r="K10" s="1"/>
    </row>
    <row r="11" spans="2:16">
      <c r="B11" s="388"/>
      <c r="C11" s="389"/>
      <c r="D11" s="389"/>
      <c r="E11" s="518"/>
      <c r="F11" s="93"/>
      <c r="G11" s="94"/>
      <c r="H11" s="1"/>
      <c r="I11" s="1"/>
      <c r="J11" s="1"/>
      <c r="K11" s="1"/>
    </row>
    <row r="12" spans="2:16">
      <c r="B12" s="388"/>
      <c r="C12" s="389"/>
      <c r="D12" s="389"/>
      <c r="E12" s="518"/>
      <c r="F12" s="93"/>
      <c r="G12" s="94"/>
      <c r="H12" s="1"/>
      <c r="I12" s="1"/>
      <c r="J12" s="1"/>
      <c r="K12" s="1"/>
    </row>
    <row r="13" spans="2:16">
      <c r="B13" s="388"/>
      <c r="C13" s="389"/>
      <c r="D13" s="389"/>
      <c r="E13" s="518"/>
      <c r="F13" s="93"/>
      <c r="G13" s="94"/>
      <c r="H13" s="1"/>
      <c r="I13" s="1"/>
      <c r="J13" s="1"/>
      <c r="K13" s="1"/>
    </row>
    <row r="14" spans="2:16">
      <c r="B14" s="388"/>
      <c r="C14" s="389"/>
      <c r="D14" s="389"/>
      <c r="E14" s="518"/>
      <c r="F14" s="93"/>
      <c r="G14" s="94"/>
      <c r="H14" s="1"/>
      <c r="I14" s="1"/>
      <c r="J14" s="1"/>
      <c r="K14" s="1"/>
    </row>
    <row r="15" spans="2:16">
      <c r="B15" s="388" t="s">
        <v>2432</v>
      </c>
      <c r="C15" s="389"/>
      <c r="D15" s="389"/>
      <c r="E15" s="518"/>
      <c r="F15" s="93">
        <f>+G17-SUM(F9:F14)</f>
        <v>0</v>
      </c>
      <c r="G15" s="94"/>
      <c r="H15" s="516" t="s">
        <v>3489</v>
      </c>
      <c r="I15" s="1"/>
      <c r="J15" s="1"/>
      <c r="K15" s="1"/>
    </row>
    <row r="16" spans="2:16">
      <c r="B16" s="388"/>
      <c r="C16" s="389"/>
      <c r="D16" s="389"/>
      <c r="E16" s="518"/>
      <c r="F16" s="95"/>
      <c r="G16" s="96"/>
      <c r="H16" s="1"/>
      <c r="I16" s="1"/>
      <c r="J16" s="1"/>
      <c r="K16" s="1"/>
    </row>
    <row r="17" spans="2:8" ht="16.149999999999999" thickBot="1">
      <c r="B17" s="1194"/>
      <c r="C17" s="1195"/>
      <c r="D17" s="1195"/>
      <c r="E17" s="1196"/>
      <c r="F17" s="97">
        <f>SUM(F9:F16)</f>
        <v>0</v>
      </c>
      <c r="G17" s="98">
        <f>SUM(G9:G16)</f>
        <v>0</v>
      </c>
      <c r="H17" s="4"/>
    </row>
    <row r="18" spans="2:8" ht="16.899999999999999" thickTop="1" thickBot="1">
      <c r="B18" s="35"/>
      <c r="C18" s="36"/>
      <c r="D18" s="36"/>
      <c r="E18" s="107"/>
      <c r="F18" s="99"/>
      <c r="G18" s="100"/>
      <c r="H18" s="4"/>
    </row>
    <row r="19" spans="2:8">
      <c r="B19" s="4"/>
      <c r="C19" s="4"/>
      <c r="D19" s="4"/>
      <c r="E19" s="4"/>
      <c r="F19" s="208"/>
      <c r="G19" s="208"/>
      <c r="H19" s="4"/>
    </row>
    <row r="20" spans="2:8">
      <c r="B20" s="4"/>
      <c r="C20" s="4"/>
      <c r="D20" s="4"/>
      <c r="E20" s="4"/>
      <c r="F20" s="208"/>
      <c r="G20" s="529">
        <f ca="1">+F15-ETB!R298+ETB!Q298</f>
        <v>0</v>
      </c>
      <c r="H20" s="4"/>
    </row>
    <row r="21" spans="2:8">
      <c r="F21" s="419"/>
    </row>
  </sheetData>
  <sheetProtection formatCells="0" formatColumns="0" formatRows="0" insertColumns="0" insertRows="0" insertHyperlinks="0" deleteColumns="0" deleteRows="0" sort="0" autoFilter="0" pivotTables="0"/>
  <mergeCells count="2">
    <mergeCell ref="B17:E17"/>
    <mergeCell ref="B7:E7"/>
  </mergeCells>
  <hyperlinks>
    <hyperlink ref="H15" location="'C4 - Creditors'!E27" display="'C4 - Creditors'!E27" xr:uid="{00000000-0004-0000-3A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B1:N39"/>
  <sheetViews>
    <sheetView showGridLines="0" workbookViewId="0">
      <pane ySplit="7" topLeftCell="A8" activePane="bottomLeft" state="frozen"/>
      <selection pane="bottomLeft" activeCell="J18" sqref="J18"/>
    </sheetView>
  </sheetViews>
  <sheetFormatPr defaultColWidth="9.140625" defaultRowHeight="15.6"/>
  <cols>
    <col min="1" max="1" width="3.5703125" style="12" customWidth="1"/>
    <col min="2" max="2" width="13.28515625" style="12" customWidth="1"/>
    <col min="3" max="3" width="16.140625" style="12" customWidth="1"/>
    <col min="4" max="4" width="13" style="12" customWidth="1"/>
    <col min="5" max="5" width="12.85546875" style="12" customWidth="1"/>
    <col min="6" max="7" width="9.7109375" style="12" bestFit="1" customWidth="1"/>
    <col min="8" max="8" width="12.42578125" style="12" bestFit="1" customWidth="1"/>
    <col min="9" max="9" width="11.5703125" style="12" bestFit="1" customWidth="1"/>
    <col min="10" max="16384" width="9.140625" style="12"/>
  </cols>
  <sheetData>
    <row r="1" spans="2:14" ht="15.75" customHeight="1">
      <c r="B1" s="4"/>
      <c r="C1" s="4"/>
      <c r="D1" s="4"/>
      <c r="E1" s="4"/>
      <c r="F1" s="4"/>
      <c r="G1" s="4"/>
      <c r="H1" s="29"/>
      <c r="K1" s="90"/>
    </row>
    <row r="2" spans="2:14" s="112" customFormat="1" ht="15" customHeight="1">
      <c r="B2" s="108" t="s">
        <v>0</v>
      </c>
      <c r="C2" s="109" t="str">
        <f>Index!C2</f>
        <v>Forest Car Company Ltd</v>
      </c>
      <c r="D2" s="109"/>
      <c r="F2" s="444" t="s">
        <v>15</v>
      </c>
      <c r="G2" s="108" t="str">
        <f>Index!H2</f>
        <v>Aratee</v>
      </c>
      <c r="H2" s="444" t="s">
        <v>9</v>
      </c>
      <c r="I2" s="110">
        <f>Index!J2</f>
        <v>45343</v>
      </c>
      <c r="J2" s="111"/>
      <c r="K2" s="111"/>
      <c r="N2" s="113"/>
    </row>
    <row r="3" spans="2:14" s="112" customFormat="1" ht="15" customHeight="1">
      <c r="B3" s="108" t="s">
        <v>1731</v>
      </c>
      <c r="C3" s="110">
        <f>Index!C3</f>
        <v>45260</v>
      </c>
      <c r="D3" s="110"/>
      <c r="F3" s="444" t="s">
        <v>17</v>
      </c>
      <c r="G3" s="108" t="str">
        <f>Index!H3</f>
        <v>Mitesh</v>
      </c>
      <c r="H3" s="444" t="s">
        <v>9</v>
      </c>
      <c r="I3" s="110">
        <f>Index!J3</f>
        <v>45352</v>
      </c>
      <c r="J3" s="111"/>
      <c r="K3" s="111"/>
      <c r="N3" s="24"/>
    </row>
    <row r="4" spans="2:14">
      <c r="B4" s="5"/>
      <c r="C4" s="4"/>
      <c r="D4" s="4"/>
      <c r="E4" s="4"/>
      <c r="F4" s="4"/>
      <c r="G4" s="4"/>
      <c r="H4" s="4"/>
      <c r="K4" s="90"/>
    </row>
    <row r="5" spans="2:14">
      <c r="B5" s="5" t="s">
        <v>2045</v>
      </c>
      <c r="C5" s="4"/>
      <c r="D5" s="4"/>
      <c r="E5" s="4"/>
      <c r="F5" s="4"/>
      <c r="G5" s="4"/>
      <c r="H5" s="4"/>
    </row>
    <row r="6" spans="2:14" ht="16.149999999999999" thickBot="1"/>
    <row r="7" spans="2:14" ht="16.149999999999999" thickBot="1">
      <c r="B7" s="1203" t="s">
        <v>20</v>
      </c>
      <c r="C7" s="1203"/>
      <c r="D7" s="1203"/>
      <c r="E7" s="1203"/>
      <c r="F7" s="428" t="s">
        <v>2419</v>
      </c>
      <c r="G7" s="428" t="s">
        <v>2420</v>
      </c>
      <c r="H7" s="4"/>
    </row>
    <row r="8" spans="2:14">
      <c r="B8" s="388"/>
      <c r="C8" s="389"/>
      <c r="D8" s="389"/>
      <c r="E8" s="518"/>
      <c r="F8" s="91"/>
      <c r="G8" s="92"/>
      <c r="H8" s="1"/>
      <c r="I8" s="1"/>
      <c r="J8" s="1"/>
      <c r="K8" s="1"/>
    </row>
    <row r="9" spans="2:14">
      <c r="B9" s="388" t="str">
        <f>+'C4-8 - Loan &lt; 1'!B9</f>
        <v>Opening Balance B/F</v>
      </c>
      <c r="C9" s="389"/>
      <c r="D9" s="389"/>
      <c r="E9" s="518"/>
      <c r="F9" s="93"/>
      <c r="G9" s="94">
        <f>'C4 - Creditors'!H33</f>
        <v>0</v>
      </c>
      <c r="H9" s="1"/>
      <c r="I9" s="1"/>
      <c r="J9" s="1"/>
      <c r="K9" s="1"/>
    </row>
    <row r="10" spans="2:14">
      <c r="B10" s="388"/>
      <c r="C10" s="389"/>
      <c r="D10" s="389"/>
      <c r="E10" s="518"/>
      <c r="F10" s="93"/>
      <c r="G10" s="94"/>
      <c r="H10" s="1"/>
      <c r="I10" s="1"/>
      <c r="J10" s="1"/>
      <c r="K10" s="1"/>
    </row>
    <row r="11" spans="2:14">
      <c r="B11" s="388"/>
      <c r="C11" s="389"/>
      <c r="D11" s="389"/>
      <c r="E11" s="518"/>
      <c r="F11" s="93"/>
      <c r="G11" s="94"/>
      <c r="H11" s="1"/>
      <c r="I11" s="1"/>
      <c r="J11" s="1"/>
      <c r="K11" s="1"/>
    </row>
    <row r="12" spans="2:14">
      <c r="B12" s="388"/>
      <c r="C12" s="389"/>
      <c r="D12" s="389"/>
      <c r="E12" s="518"/>
      <c r="F12" s="93"/>
      <c r="G12" s="94"/>
      <c r="H12" s="1"/>
      <c r="I12" s="1"/>
      <c r="J12" s="1"/>
      <c r="K12" s="1"/>
    </row>
    <row r="13" spans="2:14">
      <c r="B13" s="388"/>
      <c r="C13" s="389"/>
      <c r="D13" s="389"/>
      <c r="E13" s="518"/>
      <c r="F13" s="93"/>
      <c r="G13" s="94"/>
      <c r="H13" s="1"/>
      <c r="I13" s="1"/>
      <c r="J13" s="1"/>
      <c r="K13" s="1"/>
    </row>
    <row r="14" spans="2:14">
      <c r="B14" s="388"/>
      <c r="C14" s="389"/>
      <c r="D14" s="389"/>
      <c r="E14" s="518"/>
      <c r="F14" s="93"/>
      <c r="G14" s="94"/>
      <c r="H14" s="1"/>
      <c r="I14" s="1"/>
      <c r="J14" s="1"/>
      <c r="K14" s="1"/>
    </row>
    <row r="15" spans="2:14">
      <c r="B15" s="388"/>
      <c r="C15" s="389"/>
      <c r="D15" s="389"/>
      <c r="E15" s="518"/>
      <c r="F15" s="93"/>
      <c r="G15" s="94"/>
      <c r="H15" s="1"/>
      <c r="I15" s="1"/>
      <c r="J15" s="1"/>
      <c r="K15" s="1"/>
    </row>
    <row r="16" spans="2:14">
      <c r="B16" s="388" t="s">
        <v>2432</v>
      </c>
      <c r="C16" s="389"/>
      <c r="D16" s="389"/>
      <c r="E16" s="518"/>
      <c r="F16" s="93">
        <f>+G18-SUM(F9:F15)</f>
        <v>0</v>
      </c>
      <c r="G16" s="94"/>
      <c r="H16" s="516" t="s">
        <v>3489</v>
      </c>
      <c r="I16" s="1"/>
      <c r="J16" s="1"/>
      <c r="K16" s="1"/>
    </row>
    <row r="17" spans="2:11">
      <c r="B17" s="388"/>
      <c r="C17" s="389"/>
      <c r="D17" s="389"/>
      <c r="E17" s="518"/>
      <c r="F17" s="95"/>
      <c r="G17" s="96"/>
      <c r="H17" s="1"/>
      <c r="I17" s="1"/>
      <c r="J17" s="1"/>
      <c r="K17" s="1"/>
    </row>
    <row r="18" spans="2:11" ht="16.149999999999999" thickBot="1">
      <c r="B18" s="1194"/>
      <c r="C18" s="1195"/>
      <c r="D18" s="1195"/>
      <c r="E18" s="1196"/>
      <c r="F18" s="97">
        <f>SUM(F9:F17)</f>
        <v>0</v>
      </c>
      <c r="G18" s="98">
        <f>SUM(G9:G17)</f>
        <v>0</v>
      </c>
      <c r="H18" s="4"/>
    </row>
    <row r="19" spans="2:11" ht="16.899999999999999" thickTop="1" thickBot="1">
      <c r="B19" s="35"/>
      <c r="C19" s="36"/>
      <c r="D19" s="36"/>
      <c r="E19" s="107"/>
      <c r="F19" s="99"/>
      <c r="G19" s="100"/>
      <c r="H19" s="4"/>
    </row>
    <row r="20" spans="2:11">
      <c r="B20" s="4"/>
      <c r="C20" s="4"/>
      <c r="D20" s="4"/>
      <c r="E20" s="4"/>
      <c r="F20" s="208"/>
      <c r="G20" s="208"/>
      <c r="H20" s="4"/>
    </row>
    <row r="22" spans="2:11">
      <c r="F22" s="529">
        <f ca="1">+F16-ETB!R222+ETB!Q222</f>
        <v>0</v>
      </c>
    </row>
    <row r="23" spans="2:11" ht="31.15">
      <c r="B23" s="1669" t="s">
        <v>19</v>
      </c>
      <c r="C23" s="1669" t="s">
        <v>5991</v>
      </c>
      <c r="D23" s="1669" t="s">
        <v>6006</v>
      </c>
      <c r="E23" s="1669" t="s">
        <v>6001</v>
      </c>
      <c r="F23" s="1669" t="s">
        <v>2275</v>
      </c>
      <c r="G23" s="1670" t="s">
        <v>5997</v>
      </c>
      <c r="H23" s="1669" t="s">
        <v>571</v>
      </c>
    </row>
    <row r="25" spans="2:11">
      <c r="B25" s="387">
        <v>1</v>
      </c>
      <c r="C25" s="684"/>
      <c r="D25" s="684"/>
      <c r="E25" s="684"/>
      <c r="F25" s="684">
        <f>SUM(C25:E25)</f>
        <v>0</v>
      </c>
      <c r="G25" s="684"/>
      <c r="H25" s="684">
        <f>F25-G25</f>
        <v>0</v>
      </c>
    </row>
    <row r="26" spans="2:11">
      <c r="B26" s="387">
        <v>2</v>
      </c>
      <c r="C26" s="684"/>
      <c r="D26" s="684"/>
      <c r="E26" s="684"/>
      <c r="F26" s="684">
        <f t="shared" ref="F26:F36" si="0">SUM(C26:E26)</f>
        <v>0</v>
      </c>
      <c r="G26" s="684"/>
      <c r="H26" s="684">
        <f t="shared" ref="H26:H36" si="1">F26-G26</f>
        <v>0</v>
      </c>
    </row>
    <row r="27" spans="2:11">
      <c r="B27" s="387">
        <v>3</v>
      </c>
      <c r="C27" s="684"/>
      <c r="D27" s="684"/>
      <c r="E27" s="684"/>
      <c r="F27" s="684">
        <f t="shared" si="0"/>
        <v>0</v>
      </c>
      <c r="G27" s="684"/>
      <c r="H27" s="684">
        <f t="shared" si="1"/>
        <v>0</v>
      </c>
    </row>
    <row r="28" spans="2:11">
      <c r="B28" s="387">
        <v>4</v>
      </c>
      <c r="C28" s="684"/>
      <c r="D28" s="684"/>
      <c r="E28" s="684"/>
      <c r="F28" s="684">
        <f t="shared" si="0"/>
        <v>0</v>
      </c>
      <c r="G28" s="684"/>
      <c r="H28" s="684">
        <f t="shared" si="1"/>
        <v>0</v>
      </c>
    </row>
    <row r="29" spans="2:11">
      <c r="B29" s="387">
        <v>5</v>
      </c>
      <c r="C29" s="684"/>
      <c r="D29" s="684"/>
      <c r="E29" s="684"/>
      <c r="F29" s="684">
        <f t="shared" si="0"/>
        <v>0</v>
      </c>
      <c r="G29" s="684"/>
      <c r="H29" s="684">
        <f t="shared" si="1"/>
        <v>0</v>
      </c>
    </row>
    <row r="30" spans="2:11">
      <c r="B30" s="387">
        <v>6</v>
      </c>
      <c r="C30" s="684"/>
      <c r="D30" s="684"/>
      <c r="E30" s="684"/>
      <c r="F30" s="684">
        <f t="shared" si="0"/>
        <v>0</v>
      </c>
      <c r="G30" s="684"/>
      <c r="H30" s="684">
        <f t="shared" si="1"/>
        <v>0</v>
      </c>
    </row>
    <row r="31" spans="2:11">
      <c r="B31" s="387">
        <v>7</v>
      </c>
      <c r="C31" s="684"/>
      <c r="D31" s="684"/>
      <c r="E31" s="684"/>
      <c r="F31" s="684">
        <f t="shared" si="0"/>
        <v>0</v>
      </c>
      <c r="G31" s="684"/>
      <c r="H31" s="684">
        <f t="shared" si="1"/>
        <v>0</v>
      </c>
    </row>
    <row r="32" spans="2:11">
      <c r="B32" s="387">
        <v>8</v>
      </c>
      <c r="C32" s="684"/>
      <c r="D32" s="684"/>
      <c r="E32" s="684"/>
      <c r="F32" s="684">
        <f t="shared" si="0"/>
        <v>0</v>
      </c>
      <c r="G32" s="684"/>
      <c r="H32" s="684">
        <f t="shared" si="1"/>
        <v>0</v>
      </c>
    </row>
    <row r="33" spans="2:8">
      <c r="B33" s="387">
        <v>9</v>
      </c>
      <c r="C33" s="684"/>
      <c r="D33" s="684"/>
      <c r="E33" s="684"/>
      <c r="F33" s="684">
        <f t="shared" si="0"/>
        <v>0</v>
      </c>
      <c r="G33" s="684"/>
      <c r="H33" s="684">
        <f t="shared" si="1"/>
        <v>0</v>
      </c>
    </row>
    <row r="34" spans="2:8">
      <c r="B34" s="387">
        <v>10</v>
      </c>
      <c r="C34" s="684"/>
      <c r="D34" s="684"/>
      <c r="E34" s="684"/>
      <c r="F34" s="684">
        <f t="shared" si="0"/>
        <v>0</v>
      </c>
      <c r="G34" s="684"/>
      <c r="H34" s="684">
        <f t="shared" si="1"/>
        <v>0</v>
      </c>
    </row>
    <row r="35" spans="2:8">
      <c r="B35" s="387">
        <v>11</v>
      </c>
      <c r="C35" s="684"/>
      <c r="D35" s="684"/>
      <c r="E35" s="684"/>
      <c r="F35" s="684">
        <f t="shared" si="0"/>
        <v>0</v>
      </c>
      <c r="G35" s="684"/>
      <c r="H35" s="684">
        <f t="shared" si="1"/>
        <v>0</v>
      </c>
    </row>
    <row r="36" spans="2:8">
      <c r="B36" s="387">
        <v>12</v>
      </c>
      <c r="C36" s="684"/>
      <c r="D36" s="684"/>
      <c r="E36" s="684"/>
      <c r="F36" s="684">
        <f t="shared" si="0"/>
        <v>0</v>
      </c>
      <c r="G36" s="684"/>
      <c r="H36" s="684">
        <f t="shared" si="1"/>
        <v>0</v>
      </c>
    </row>
    <row r="38" spans="2:8" ht="16.149999999999999" thickBot="1">
      <c r="B38" s="1260" t="s">
        <v>2275</v>
      </c>
      <c r="C38" s="1260"/>
      <c r="D38" s="410">
        <f>SUM(D24:D37)</f>
        <v>0</v>
      </c>
      <c r="E38" s="410">
        <f t="shared" ref="E38" si="2">SUM(E24:E37)</f>
        <v>0</v>
      </c>
      <c r="F38" s="410">
        <f>SUM(F24:F37)</f>
        <v>0</v>
      </c>
      <c r="G38" s="410">
        <f>SUM(G24:G37)</f>
        <v>0</v>
      </c>
      <c r="H38" s="410">
        <f>SUM(H24:H37)</f>
        <v>0</v>
      </c>
    </row>
    <row r="39" spans="2:8" ht="16.149999999999999" thickTop="1"/>
  </sheetData>
  <sheetProtection formatCells="0" formatColumns="0" formatRows="0" insertColumns="0" insertRows="0" insertHyperlinks="0" deleteColumns="0" deleteRows="0" sort="0" autoFilter="0" pivotTables="0"/>
  <mergeCells count="3">
    <mergeCell ref="B18:E18"/>
    <mergeCell ref="B7:E7"/>
    <mergeCell ref="B38:C38"/>
  </mergeCells>
  <hyperlinks>
    <hyperlink ref="H16" location="'C4 - Creditors'!E29" display="'C4 - Creditors'!E29" xr:uid="{00000000-0004-0000-3B00-000000000000}"/>
  </hyperlinks>
  <pageMargins left="0.7" right="0.7" top="0.75" bottom="0.75" header="0.3" footer="0.3"/>
  <ignoredErrors>
    <ignoredError sqref="F25:F36" formulaRange="1"/>
  </ignoredErrors>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B1:N21"/>
  <sheetViews>
    <sheetView showGridLines="0" workbookViewId="0">
      <pane ySplit="7" topLeftCell="A8" activePane="bottomLeft" state="frozen"/>
      <selection pane="bottomLeft" activeCell="J20" sqref="J20"/>
    </sheetView>
  </sheetViews>
  <sheetFormatPr defaultColWidth="9.140625" defaultRowHeight="15.6"/>
  <cols>
    <col min="1" max="1" width="3.5703125" style="12" customWidth="1"/>
    <col min="2" max="2" width="13.28515625" style="12" customWidth="1"/>
    <col min="3" max="3" width="16.140625" style="12" customWidth="1"/>
    <col min="4" max="4" width="13" style="12" customWidth="1"/>
    <col min="5" max="5" width="12.85546875" style="12" customWidth="1"/>
    <col min="6" max="7" width="11.28515625" style="12" customWidth="1"/>
    <col min="8" max="8" width="5.7109375" style="12" bestFit="1" customWidth="1"/>
    <col min="9" max="9" width="11.5703125" style="12" bestFit="1" customWidth="1"/>
    <col min="10" max="16384" width="9.140625" style="12"/>
  </cols>
  <sheetData>
    <row r="1" spans="2:14" ht="15.75" customHeight="1">
      <c r="B1" s="4"/>
      <c r="C1" s="4"/>
      <c r="D1" s="4"/>
      <c r="E1" s="4"/>
      <c r="F1" s="4"/>
      <c r="G1" s="4"/>
      <c r="H1" s="29"/>
      <c r="K1" s="90"/>
    </row>
    <row r="2" spans="2:14" s="112" customFormat="1" ht="15" customHeight="1">
      <c r="B2" s="108" t="s">
        <v>0</v>
      </c>
      <c r="C2" s="109" t="str">
        <f>Index!C2</f>
        <v>Forest Car Company Ltd</v>
      </c>
      <c r="D2" s="109"/>
      <c r="F2" s="444" t="s">
        <v>15</v>
      </c>
      <c r="G2" s="108" t="str">
        <f>Index!H2</f>
        <v>Aratee</v>
      </c>
      <c r="H2" s="444" t="s">
        <v>9</v>
      </c>
      <c r="I2" s="110">
        <f>Index!J2</f>
        <v>45343</v>
      </c>
      <c r="J2" s="111"/>
      <c r="K2" s="111"/>
      <c r="N2" s="113"/>
    </row>
    <row r="3" spans="2:14" s="112" customFormat="1" ht="15" customHeight="1">
      <c r="B3" s="108" t="s">
        <v>1731</v>
      </c>
      <c r="C3" s="110">
        <f>Index!C3</f>
        <v>45260</v>
      </c>
      <c r="D3" s="110"/>
      <c r="F3" s="444" t="s">
        <v>17</v>
      </c>
      <c r="G3" s="108" t="str">
        <f>Index!H3</f>
        <v>Mitesh</v>
      </c>
      <c r="H3" s="444" t="s">
        <v>9</v>
      </c>
      <c r="I3" s="110">
        <f>Index!J3</f>
        <v>45352</v>
      </c>
      <c r="J3" s="111"/>
      <c r="K3" s="111"/>
      <c r="N3" s="24"/>
    </row>
    <row r="4" spans="2:14">
      <c r="B4" s="5"/>
      <c r="C4" s="4"/>
      <c r="D4" s="4"/>
      <c r="E4" s="4"/>
      <c r="F4" s="4"/>
      <c r="G4" s="4"/>
      <c r="H4" s="4"/>
      <c r="K4" s="90"/>
    </row>
    <row r="5" spans="2:14">
      <c r="B5" s="5" t="s">
        <v>6029</v>
      </c>
      <c r="C5" s="4"/>
      <c r="D5" s="4"/>
      <c r="E5" s="4"/>
      <c r="F5" s="4"/>
      <c r="G5" s="4"/>
      <c r="H5" s="4"/>
    </row>
    <row r="6" spans="2:14" ht="16.149999999999999" thickBot="1"/>
    <row r="7" spans="2:14" ht="16.149999999999999" thickBot="1">
      <c r="B7" s="1203" t="s">
        <v>20</v>
      </c>
      <c r="C7" s="1203"/>
      <c r="D7" s="1203"/>
      <c r="E7" s="1203"/>
      <c r="F7" s="428" t="s">
        <v>2419</v>
      </c>
      <c r="G7" s="428" t="s">
        <v>2420</v>
      </c>
      <c r="H7" s="4"/>
    </row>
    <row r="8" spans="2:14">
      <c r="B8" s="388"/>
      <c r="C8" s="389"/>
      <c r="D8" s="389"/>
      <c r="E8" s="518"/>
      <c r="F8" s="91"/>
      <c r="G8" s="92"/>
      <c r="H8" s="1"/>
      <c r="I8" s="1"/>
      <c r="J8" s="1"/>
      <c r="K8" s="1"/>
    </row>
    <row r="9" spans="2:14">
      <c r="B9" s="388" t="str">
        <f>+'C4-10 - Pension'!B9</f>
        <v>Opening Balance B/F</v>
      </c>
      <c r="C9" s="389"/>
      <c r="D9" s="389"/>
      <c r="E9" s="518"/>
      <c r="F9" s="93"/>
      <c r="G9" s="94">
        <f>'C4 - Creditors'!H35</f>
        <v>0</v>
      </c>
      <c r="H9" s="1"/>
      <c r="I9" s="1"/>
      <c r="J9" s="1"/>
      <c r="K9" s="1"/>
    </row>
    <row r="10" spans="2:14">
      <c r="B10" s="388"/>
      <c r="C10" s="389"/>
      <c r="D10" s="389"/>
      <c r="E10" s="518"/>
      <c r="F10" s="93"/>
      <c r="G10" s="94"/>
      <c r="H10" s="1"/>
      <c r="I10" s="1"/>
      <c r="J10" s="1"/>
      <c r="K10" s="1"/>
    </row>
    <row r="11" spans="2:14">
      <c r="B11" s="388"/>
      <c r="C11" s="389"/>
      <c r="D11" s="389"/>
      <c r="E11" s="518"/>
      <c r="F11" s="93"/>
      <c r="G11" s="94"/>
      <c r="H11" s="1"/>
      <c r="I11" s="1"/>
      <c r="J11" s="1"/>
      <c r="K11" s="1"/>
    </row>
    <row r="12" spans="2:14">
      <c r="B12" s="388"/>
      <c r="C12" s="389"/>
      <c r="D12" s="389"/>
      <c r="E12" s="518"/>
      <c r="F12" s="93"/>
      <c r="G12" s="94"/>
      <c r="H12" s="1"/>
      <c r="I12" s="1"/>
      <c r="J12" s="1"/>
      <c r="K12" s="1"/>
    </row>
    <row r="13" spans="2:14">
      <c r="B13" s="388"/>
      <c r="C13" s="389"/>
      <c r="D13" s="389"/>
      <c r="E13" s="518"/>
      <c r="F13" s="93"/>
      <c r="G13" s="94"/>
      <c r="H13" s="1"/>
      <c r="I13" s="1"/>
      <c r="J13" s="1"/>
      <c r="K13" s="1"/>
    </row>
    <row r="14" spans="2:14">
      <c r="B14" s="388"/>
      <c r="C14" s="389"/>
      <c r="D14" s="389"/>
      <c r="E14" s="518"/>
      <c r="F14" s="93"/>
      <c r="G14" s="94"/>
      <c r="H14" s="1"/>
      <c r="I14" s="1"/>
      <c r="J14" s="1"/>
      <c r="K14" s="1"/>
    </row>
    <row r="15" spans="2:14">
      <c r="B15" s="388"/>
      <c r="C15" s="389"/>
      <c r="D15" s="389"/>
      <c r="E15" s="518"/>
      <c r="F15" s="93"/>
      <c r="G15" s="94"/>
      <c r="H15" s="1"/>
      <c r="I15" s="1"/>
      <c r="J15" s="1"/>
      <c r="K15" s="1"/>
    </row>
    <row r="16" spans="2:14">
      <c r="B16" s="388" t="s">
        <v>2432</v>
      </c>
      <c r="C16" s="389"/>
      <c r="D16" s="389"/>
      <c r="E16" s="518"/>
      <c r="F16" s="93">
        <f>+G18-SUM(F9:F15)</f>
        <v>0</v>
      </c>
      <c r="G16" s="94"/>
      <c r="H16" s="516" t="s">
        <v>3489</v>
      </c>
      <c r="I16" s="1"/>
      <c r="J16" s="1"/>
      <c r="K16" s="1"/>
    </row>
    <row r="17" spans="2:11">
      <c r="B17" s="388"/>
      <c r="C17" s="389"/>
      <c r="D17" s="389"/>
      <c r="E17" s="518"/>
      <c r="F17" s="95"/>
      <c r="G17" s="96"/>
      <c r="H17" s="1"/>
      <c r="I17" s="1"/>
      <c r="J17" s="1"/>
      <c r="K17" s="1"/>
    </row>
    <row r="18" spans="2:11" ht="16.149999999999999" thickBot="1">
      <c r="B18" s="1194"/>
      <c r="C18" s="1195"/>
      <c r="D18" s="1195"/>
      <c r="E18" s="1196"/>
      <c r="F18" s="97">
        <f>SUM(F9:F17)</f>
        <v>0</v>
      </c>
      <c r="G18" s="98">
        <f>SUM(G9:G17)</f>
        <v>0</v>
      </c>
      <c r="H18" s="4"/>
    </row>
    <row r="19" spans="2:11" ht="16.899999999999999" thickTop="1" thickBot="1">
      <c r="B19" s="35"/>
      <c r="C19" s="36"/>
      <c r="D19" s="36"/>
      <c r="E19" s="107"/>
      <c r="F19" s="99"/>
      <c r="G19" s="100"/>
      <c r="H19" s="4"/>
    </row>
    <row r="21" spans="2:11">
      <c r="F21" s="529">
        <f ca="1">-ETB!R237+ETB!Q237+F16</f>
        <v>0</v>
      </c>
    </row>
  </sheetData>
  <sheetProtection formatCells="0" formatColumns="0" formatRows="0" insertColumns="0" insertRows="0" insertHyperlinks="0" deleteColumns="0" deleteRows="0" sort="0" autoFilter="0" pivotTables="0"/>
  <mergeCells count="2">
    <mergeCell ref="B18:E18"/>
    <mergeCell ref="B7:E7"/>
  </mergeCells>
  <hyperlinks>
    <hyperlink ref="H16" location="'C4 - Creditors'!E31" display="'C4 - Creditors'!E31" xr:uid="{00000000-0004-0000-3C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B1:N21"/>
  <sheetViews>
    <sheetView showGridLines="0" workbookViewId="0">
      <pane ySplit="7" topLeftCell="A9" activePane="bottomLeft" state="frozen"/>
      <selection pane="bottomLeft" activeCell="B18" sqref="B18"/>
    </sheetView>
  </sheetViews>
  <sheetFormatPr defaultColWidth="9.140625" defaultRowHeight="15.6"/>
  <cols>
    <col min="1" max="1" width="3.5703125" style="12" customWidth="1"/>
    <col min="2" max="2" width="13.28515625" style="12" customWidth="1"/>
    <col min="3" max="3" width="16.140625" style="12" customWidth="1"/>
    <col min="4" max="4" width="13" style="12" customWidth="1"/>
    <col min="5" max="5" width="12.85546875" style="12" customWidth="1"/>
    <col min="6" max="6" width="12.5703125" style="12" customWidth="1"/>
    <col min="7" max="7" width="11.28515625" style="12" bestFit="1" customWidth="1"/>
    <col min="8" max="8" width="5.7109375" style="12" bestFit="1" customWidth="1"/>
    <col min="9" max="9" width="11.5703125" style="12" bestFit="1" customWidth="1"/>
    <col min="10" max="16384" width="9.140625" style="12"/>
  </cols>
  <sheetData>
    <row r="1" spans="2:14" ht="15.75" customHeight="1">
      <c r="B1" s="4"/>
      <c r="C1" s="4"/>
      <c r="D1" s="4"/>
      <c r="E1" s="4"/>
      <c r="F1" s="4"/>
      <c r="G1" s="4"/>
      <c r="H1" s="29"/>
      <c r="K1" s="90"/>
    </row>
    <row r="2" spans="2:14" s="112" customFormat="1" ht="15" customHeight="1">
      <c r="B2" s="108" t="s">
        <v>0</v>
      </c>
      <c r="C2" s="109" t="str">
        <f>Index!C2</f>
        <v>Forest Car Company Ltd</v>
      </c>
      <c r="D2" s="109"/>
      <c r="F2" s="444" t="s">
        <v>15</v>
      </c>
      <c r="G2" s="108" t="str">
        <f>Index!H2</f>
        <v>Aratee</v>
      </c>
      <c r="H2" s="444" t="s">
        <v>9</v>
      </c>
      <c r="I2" s="110">
        <f>Index!J2</f>
        <v>45343</v>
      </c>
      <c r="J2" s="111"/>
      <c r="K2" s="111"/>
      <c r="N2" s="113"/>
    </row>
    <row r="3" spans="2:14" s="112" customFormat="1" ht="15" customHeight="1">
      <c r="B3" s="108" t="s">
        <v>1731</v>
      </c>
      <c r="C3" s="110">
        <f>Index!C3</f>
        <v>45260</v>
      </c>
      <c r="D3" s="110"/>
      <c r="F3" s="444" t="s">
        <v>17</v>
      </c>
      <c r="G3" s="108" t="str">
        <f>Index!H3</f>
        <v>Mitesh</v>
      </c>
      <c r="H3" s="444" t="s">
        <v>9</v>
      </c>
      <c r="I3" s="110">
        <f>Index!J3</f>
        <v>45352</v>
      </c>
      <c r="J3" s="111"/>
      <c r="K3" s="111"/>
      <c r="N3" s="24"/>
    </row>
    <row r="4" spans="2:14">
      <c r="B4" s="5"/>
      <c r="C4" s="4"/>
      <c r="D4" s="4"/>
      <c r="E4" s="4"/>
      <c r="F4" s="4"/>
      <c r="G4" s="4"/>
      <c r="H4" s="4"/>
      <c r="K4" s="90"/>
    </row>
    <row r="5" spans="2:14">
      <c r="B5" s="5" t="s">
        <v>6030</v>
      </c>
      <c r="C5" s="4"/>
      <c r="D5" s="4"/>
      <c r="E5" s="4"/>
      <c r="F5" s="4"/>
      <c r="G5" s="4"/>
      <c r="H5" s="4"/>
    </row>
    <row r="6" spans="2:14" ht="16.149999999999999" thickBot="1"/>
    <row r="7" spans="2:14" ht="16.149999999999999" thickBot="1">
      <c r="B7" s="1203" t="s">
        <v>20</v>
      </c>
      <c r="C7" s="1203"/>
      <c r="D7" s="1203"/>
      <c r="E7" s="1203"/>
      <c r="F7" s="428" t="s">
        <v>2419</v>
      </c>
      <c r="G7" s="428" t="s">
        <v>2420</v>
      </c>
      <c r="H7" s="4"/>
    </row>
    <row r="8" spans="2:14">
      <c r="B8" s="1233"/>
      <c r="C8" s="1234"/>
      <c r="D8" s="1234"/>
      <c r="E8" s="1234"/>
      <c r="F8" s="91"/>
      <c r="G8" s="92"/>
      <c r="H8" s="1"/>
      <c r="I8" s="1"/>
      <c r="J8" s="1"/>
      <c r="K8" s="1"/>
    </row>
    <row r="9" spans="2:14">
      <c r="B9" s="1226" t="s">
        <v>2421</v>
      </c>
      <c r="C9" s="1227"/>
      <c r="D9" s="1227"/>
      <c r="E9" s="1227"/>
      <c r="F9" s="93"/>
      <c r="G9" s="94">
        <f>'C4 - Creditors'!H37</f>
        <v>0</v>
      </c>
      <c r="H9" s="1"/>
      <c r="I9" s="1"/>
      <c r="J9" s="1"/>
      <c r="K9" s="1"/>
    </row>
    <row r="10" spans="2:14">
      <c r="B10" s="1226"/>
      <c r="C10" s="1227"/>
      <c r="D10" s="1227"/>
      <c r="E10" s="1227"/>
      <c r="F10" s="93"/>
      <c r="G10" s="94"/>
      <c r="H10" s="1"/>
      <c r="I10" s="1"/>
      <c r="J10" s="1"/>
      <c r="K10" s="1"/>
    </row>
    <row r="11" spans="2:14">
      <c r="B11" s="1226"/>
      <c r="C11" s="1227"/>
      <c r="D11" s="1227"/>
      <c r="E11" s="1227"/>
      <c r="F11" s="93"/>
      <c r="G11" s="94"/>
      <c r="H11" s="1"/>
      <c r="I11" s="1"/>
      <c r="J11" s="1"/>
      <c r="K11" s="1"/>
    </row>
    <row r="12" spans="2:14">
      <c r="B12" s="1226"/>
      <c r="C12" s="1227"/>
      <c r="D12" s="1227"/>
      <c r="E12" s="1227"/>
      <c r="F12" s="93"/>
      <c r="G12" s="94"/>
      <c r="H12" s="1"/>
      <c r="I12" s="1"/>
      <c r="J12" s="1"/>
      <c r="K12" s="1"/>
    </row>
    <row r="13" spans="2:14">
      <c r="B13" s="1226"/>
      <c r="C13" s="1227"/>
      <c r="D13" s="1227"/>
      <c r="E13" s="1227"/>
      <c r="F13" s="93"/>
      <c r="G13" s="94"/>
      <c r="H13" s="1"/>
      <c r="I13" s="1"/>
      <c r="J13" s="1"/>
      <c r="K13" s="1"/>
    </row>
    <row r="14" spans="2:14">
      <c r="B14" s="1226"/>
      <c r="C14" s="1227"/>
      <c r="D14" s="1227"/>
      <c r="E14" s="1227"/>
      <c r="F14" s="93"/>
      <c r="G14" s="94"/>
      <c r="H14" s="1"/>
      <c r="I14" s="1"/>
      <c r="J14" s="1"/>
      <c r="K14" s="1"/>
    </row>
    <row r="15" spans="2:14">
      <c r="B15" s="1226"/>
      <c r="C15" s="1227"/>
      <c r="D15" s="1227"/>
      <c r="E15" s="1227"/>
      <c r="F15" s="93"/>
      <c r="G15" s="94"/>
      <c r="H15" s="1"/>
      <c r="I15" s="1"/>
      <c r="J15" s="1"/>
      <c r="K15" s="1"/>
    </row>
    <row r="16" spans="2:14">
      <c r="B16" s="1226"/>
      <c r="C16" s="1227"/>
      <c r="D16" s="1227"/>
      <c r="E16" s="1227"/>
      <c r="F16" s="93"/>
      <c r="G16" s="94"/>
      <c r="H16" s="1"/>
      <c r="I16" s="1"/>
      <c r="J16" s="1"/>
      <c r="K16" s="1"/>
    </row>
    <row r="17" spans="2:11">
      <c r="B17" s="1226"/>
      <c r="C17" s="1227"/>
      <c r="D17" s="1227"/>
      <c r="E17" s="1227"/>
      <c r="F17" s="93"/>
      <c r="G17" s="94"/>
      <c r="H17" s="1"/>
      <c r="I17" s="1"/>
      <c r="J17" s="1"/>
      <c r="K17" s="1"/>
    </row>
    <row r="18" spans="2:11">
      <c r="B18" s="926" t="s">
        <v>2432</v>
      </c>
      <c r="C18" s="927"/>
      <c r="D18" s="389"/>
      <c r="E18" s="518"/>
      <c r="F18" s="93">
        <f>+G20-SUM(F9:F17)</f>
        <v>0</v>
      </c>
      <c r="G18" s="94"/>
      <c r="H18" s="516" t="s">
        <v>3489</v>
      </c>
      <c r="I18" s="1"/>
      <c r="J18" s="1"/>
      <c r="K18" s="1"/>
    </row>
    <row r="19" spans="2:11">
      <c r="B19" s="1228"/>
      <c r="C19" s="1229"/>
      <c r="D19" s="1229"/>
      <c r="E19" s="1229"/>
      <c r="F19" s="95"/>
      <c r="G19" s="96"/>
      <c r="H19" s="1"/>
      <c r="I19" s="1"/>
      <c r="J19" s="1"/>
      <c r="K19" s="1"/>
    </row>
    <row r="20" spans="2:11" ht="16.149999999999999" thickBot="1">
      <c r="B20" s="1194"/>
      <c r="C20" s="1195"/>
      <c r="D20" s="1195"/>
      <c r="E20" s="1196"/>
      <c r="F20" s="97">
        <f>SUM(F9:F19)</f>
        <v>0</v>
      </c>
      <c r="G20" s="98">
        <f>SUM(G9:G19)</f>
        <v>0</v>
      </c>
      <c r="H20" s="4"/>
    </row>
    <row r="21" spans="2:11" ht="16.899999999999999" thickTop="1" thickBot="1">
      <c r="B21" s="35"/>
      <c r="C21" s="36"/>
      <c r="D21" s="36"/>
      <c r="E21" s="107"/>
      <c r="F21" s="99"/>
      <c r="G21" s="100"/>
      <c r="H21" s="4"/>
    </row>
  </sheetData>
  <sheetProtection formatCells="0" formatColumns="0" formatRows="0" insertColumns="0" insertRows="0" insertHyperlinks="0" deleteColumns="0" deleteRows="0" sort="0" autoFilter="0" pivotTables="0"/>
  <mergeCells count="13">
    <mergeCell ref="B19:E19"/>
    <mergeCell ref="B20:E20"/>
    <mergeCell ref="B7:E7"/>
    <mergeCell ref="B8:E8"/>
    <mergeCell ref="B9:E9"/>
    <mergeCell ref="B16:E16"/>
    <mergeCell ref="B17:E17"/>
    <mergeCell ref="B10:E10"/>
    <mergeCell ref="B11:E11"/>
    <mergeCell ref="B12:E12"/>
    <mergeCell ref="B13:E13"/>
    <mergeCell ref="B14:E14"/>
    <mergeCell ref="B15:E15"/>
  </mergeCells>
  <hyperlinks>
    <hyperlink ref="H18" location="'C4 - Creditors'!E33" display="'C4 - Creditors'!E33" xr:uid="{00000000-0004-0000-36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B1:O17"/>
  <sheetViews>
    <sheetView showGridLines="0" workbookViewId="0">
      <pane ySplit="7" topLeftCell="A8" activePane="bottomLeft" state="frozen"/>
      <selection pane="bottomLeft" activeCell="B3" sqref="B3"/>
    </sheetView>
  </sheetViews>
  <sheetFormatPr defaultColWidth="9.140625" defaultRowHeight="15.6"/>
  <cols>
    <col min="1" max="1" width="3.5703125" style="12" customWidth="1"/>
    <col min="2" max="2" width="14.42578125" style="12" customWidth="1"/>
    <col min="3" max="3" width="23.28515625" style="12" bestFit="1" customWidth="1"/>
    <col min="4" max="4" width="13.28515625" style="12" customWidth="1"/>
    <col min="5" max="5" width="8.140625" style="12" bestFit="1" customWidth="1"/>
    <col min="6" max="6" width="12.42578125" style="12" customWidth="1"/>
    <col min="7" max="7" width="11.85546875" style="12" bestFit="1" customWidth="1"/>
    <col min="8" max="8" width="6" style="12" bestFit="1" customWidth="1"/>
    <col min="9" max="9" width="11.85546875" style="12" bestFit="1" customWidth="1"/>
    <col min="10" max="10" width="11.5703125" style="12" bestFit="1" customWidth="1"/>
    <col min="11" max="16384" width="9.140625" style="12"/>
  </cols>
  <sheetData>
    <row r="1" spans="2:15" ht="15.75" customHeight="1">
      <c r="B1" s="4"/>
      <c r="C1" s="4"/>
      <c r="D1" s="4"/>
      <c r="E1" s="4"/>
      <c r="F1" s="4"/>
      <c r="G1" s="4"/>
      <c r="H1" s="4"/>
      <c r="I1" s="4"/>
      <c r="J1" s="29"/>
      <c r="N1" s="90"/>
    </row>
    <row r="2" spans="2:15" s="23" customFormat="1" ht="15" customHeight="1">
      <c r="B2" s="17" t="s">
        <v>0</v>
      </c>
      <c r="C2" s="26" t="str">
        <f>Index!C2</f>
        <v>Forest Car Company Ltd</v>
      </c>
      <c r="D2" s="26"/>
      <c r="E2" s="26"/>
      <c r="F2" s="115" t="s">
        <v>15</v>
      </c>
      <c r="G2" s="17" t="str">
        <f>Index!H2</f>
        <v>Aratee</v>
      </c>
      <c r="H2" s="17" t="s">
        <v>566</v>
      </c>
      <c r="I2" s="18">
        <f>Index!J2</f>
        <v>45343</v>
      </c>
      <c r="J2" s="946"/>
      <c r="K2" s="947"/>
      <c r="L2" s="947"/>
      <c r="M2" s="946"/>
      <c r="N2" s="946"/>
      <c r="O2" s="27"/>
    </row>
    <row r="3" spans="2:15" s="23" customFormat="1" ht="15" customHeight="1">
      <c r="B3" s="17" t="s">
        <v>1731</v>
      </c>
      <c r="C3" s="18">
        <f>Index!C3</f>
        <v>45260</v>
      </c>
      <c r="D3" s="18"/>
      <c r="E3" s="18"/>
      <c r="F3" s="115" t="s">
        <v>17</v>
      </c>
      <c r="G3" s="17" t="str">
        <f>Index!H3</f>
        <v>Mitesh</v>
      </c>
      <c r="H3" s="17" t="s">
        <v>566</v>
      </c>
      <c r="I3" s="18">
        <f>Index!J3</f>
        <v>45352</v>
      </c>
      <c r="J3" s="946"/>
      <c r="K3" s="947"/>
      <c r="L3" s="947"/>
      <c r="M3" s="946"/>
      <c r="N3" s="946"/>
      <c r="O3" s="22"/>
    </row>
    <row r="4" spans="2:15">
      <c r="B4" s="5"/>
      <c r="C4" s="5"/>
      <c r="D4" s="5"/>
      <c r="E4" s="5"/>
      <c r="F4" s="4"/>
      <c r="G4" s="4"/>
      <c r="H4" s="4"/>
      <c r="I4" s="4"/>
      <c r="J4" s="4"/>
      <c r="N4" s="90"/>
    </row>
    <row r="5" spans="2:15">
      <c r="B5" s="5" t="s">
        <v>6031</v>
      </c>
      <c r="C5" s="5"/>
      <c r="D5" s="5"/>
      <c r="E5" s="5"/>
      <c r="F5" s="4"/>
      <c r="G5" s="4"/>
      <c r="H5" s="4"/>
      <c r="I5" s="4"/>
      <c r="J5" s="4"/>
    </row>
    <row r="6" spans="2:15" ht="16.149999999999999" thickBot="1">
      <c r="B6" s="4"/>
      <c r="C6" s="4"/>
      <c r="D6" s="4"/>
      <c r="E6" s="4"/>
      <c r="F6" s="4"/>
      <c r="G6" s="4"/>
      <c r="H6" s="4"/>
      <c r="I6" s="4"/>
      <c r="J6" s="4"/>
    </row>
    <row r="7" spans="2:15" ht="16.149999999999999" thickBot="1">
      <c r="B7" s="1203" t="s">
        <v>20</v>
      </c>
      <c r="C7" s="1203"/>
      <c r="D7" s="1200"/>
      <c r="E7" s="428" t="s">
        <v>1792</v>
      </c>
      <c r="F7" s="660">
        <f>C3</f>
        <v>45260</v>
      </c>
      <c r="G7" s="434" t="str">
        <f>Info!E6</f>
        <v>NA</v>
      </c>
      <c r="H7" s="4"/>
      <c r="I7" s="4"/>
    </row>
    <row r="8" spans="2:15">
      <c r="B8" s="388"/>
      <c r="C8" s="389"/>
      <c r="D8" s="389"/>
      <c r="E8" s="52"/>
      <c r="F8" s="661"/>
      <c r="G8" s="31"/>
      <c r="H8" s="1"/>
      <c r="I8" s="4"/>
    </row>
    <row r="9" spans="2:15">
      <c r="B9" s="522" t="str">
        <f>+'L1 - Loan &gt; 1'!B5</f>
        <v>Loans payable &gt; 1 Year</v>
      </c>
      <c r="C9" s="526"/>
      <c r="D9" s="526"/>
      <c r="E9" s="666">
        <f>ETB!$B$269</f>
        <v>857</v>
      </c>
      <c r="F9" s="662">
        <f>'L1 - Loan &gt; 1'!F14-'L1 - Loan &gt; 1'!G14</f>
        <v>0</v>
      </c>
      <c r="G9" s="33"/>
      <c r="H9" s="1"/>
      <c r="I9" s="4"/>
    </row>
    <row r="10" spans="2:15">
      <c r="B10" s="522"/>
      <c r="C10" s="526"/>
      <c r="D10" s="526"/>
      <c r="E10" s="666"/>
      <c r="F10" s="662"/>
      <c r="G10" s="33"/>
      <c r="H10" s="1"/>
      <c r="I10" s="4"/>
    </row>
    <row r="11" spans="2:15">
      <c r="B11" s="522" t="str">
        <f>+'L2 - HP &gt; 1'!B5</f>
        <v>Hire purchase payable &gt; 1 Year</v>
      </c>
      <c r="C11" s="526"/>
      <c r="D11" s="526"/>
      <c r="E11" s="666">
        <f>ETB!$B$215</f>
        <v>739</v>
      </c>
      <c r="F11" s="662">
        <f>+'L2 - HP &gt; 1'!F15</f>
        <v>0</v>
      </c>
      <c r="G11" s="33"/>
      <c r="H11" s="1"/>
      <c r="I11" s="4"/>
    </row>
    <row r="12" spans="2:15">
      <c r="B12" s="522" t="s">
        <v>6032</v>
      </c>
      <c r="C12" s="526"/>
      <c r="D12" s="526"/>
      <c r="E12" s="666"/>
      <c r="F12" s="662"/>
      <c r="G12" s="33"/>
      <c r="H12" s="1"/>
      <c r="I12" s="4"/>
    </row>
    <row r="13" spans="2:15">
      <c r="B13" s="522"/>
      <c r="C13" s="526"/>
      <c r="D13" s="526"/>
      <c r="E13" s="664"/>
      <c r="F13" s="662"/>
      <c r="G13" s="33"/>
      <c r="H13" s="1"/>
      <c r="I13" s="4"/>
    </row>
    <row r="14" spans="2:15" ht="16.149999999999999" thickBot="1">
      <c r="B14" s="522"/>
      <c r="C14" s="526"/>
      <c r="D14" s="526"/>
      <c r="E14" s="665"/>
      <c r="F14" s="663"/>
      <c r="G14" s="34"/>
      <c r="H14" s="1"/>
      <c r="I14" s="4"/>
    </row>
    <row r="15" spans="2:15" ht="16.149999999999999" thickBot="1">
      <c r="B15" s="1274" t="s">
        <v>1790</v>
      </c>
      <c r="C15" s="1275"/>
      <c r="D15" s="1275"/>
      <c r="E15" s="467"/>
      <c r="F15" s="79">
        <f>SUM(F8:F14)</f>
        <v>0</v>
      </c>
      <c r="G15" s="80">
        <f>SUM(G8:G14)</f>
        <v>0</v>
      </c>
      <c r="I15" s="4"/>
    </row>
    <row r="16" spans="2:15" ht="16.899999999999999" thickTop="1" thickBot="1">
      <c r="B16" s="1272"/>
      <c r="C16" s="1273"/>
      <c r="D16" s="1273"/>
      <c r="E16" s="654"/>
      <c r="F16" s="74"/>
      <c r="G16" s="75"/>
      <c r="H16" s="4"/>
    </row>
    <row r="17" spans="2:9">
      <c r="B17" s="4"/>
      <c r="C17" s="4"/>
      <c r="D17" s="4"/>
      <c r="E17" s="4"/>
      <c r="F17" s="4"/>
      <c r="G17" s="4"/>
      <c r="H17" s="81"/>
      <c r="I17" s="4"/>
    </row>
  </sheetData>
  <sheetProtection formatCells="0" formatColumns="0" formatRows="0" insertColumns="0" insertRows="0" insertHyperlinks="0" deleteColumns="0" deleteRows="0" sort="0" autoFilter="0" pivotTables="0"/>
  <mergeCells count="3">
    <mergeCell ref="B7:D7"/>
    <mergeCell ref="B16:D16"/>
    <mergeCell ref="B15:D15"/>
  </mergeCell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B1:N17"/>
  <sheetViews>
    <sheetView showGridLines="0" workbookViewId="0">
      <pane ySplit="7" topLeftCell="A8" activePane="bottomLeft" state="frozen"/>
      <selection pane="bottomLeft" activeCell="F15" sqref="F15"/>
    </sheetView>
  </sheetViews>
  <sheetFormatPr defaultColWidth="9.140625" defaultRowHeight="15.6"/>
  <cols>
    <col min="1" max="1" width="3.5703125" style="12" customWidth="1"/>
    <col min="2" max="2" width="14.42578125" style="12" customWidth="1"/>
    <col min="3" max="3" width="16.140625" style="12" customWidth="1"/>
    <col min="4" max="4" width="14.42578125" style="12" customWidth="1"/>
    <col min="5" max="5" width="12.42578125" style="12" customWidth="1"/>
    <col min="6" max="6" width="13.5703125" style="12" bestFit="1" customWidth="1"/>
    <col min="7" max="7" width="11.28515625" style="12" bestFit="1" customWidth="1"/>
    <col min="8" max="8" width="5.5703125" style="12" bestFit="1" customWidth="1"/>
    <col min="9" max="9" width="11.5703125" style="12" bestFit="1" customWidth="1"/>
    <col min="10" max="16384" width="9.140625" style="12"/>
  </cols>
  <sheetData>
    <row r="1" spans="2:14" ht="15.75" customHeight="1">
      <c r="B1" s="4"/>
      <c r="C1" s="4"/>
      <c r="D1" s="4"/>
      <c r="E1" s="4"/>
      <c r="F1" s="4"/>
      <c r="G1" s="4"/>
      <c r="H1" s="29"/>
      <c r="K1" s="90"/>
    </row>
    <row r="2" spans="2:14" s="23" customFormat="1" ht="15" customHeight="1">
      <c r="B2" s="17" t="s">
        <v>0</v>
      </c>
      <c r="C2" s="26" t="str">
        <f>Index!C2</f>
        <v>Forest Car Company Ltd</v>
      </c>
      <c r="D2" s="26"/>
      <c r="E2" s="946"/>
      <c r="F2" s="115" t="s">
        <v>15</v>
      </c>
      <c r="G2" s="17" t="str">
        <f>Index!H2</f>
        <v>Aratee</v>
      </c>
      <c r="H2" s="115" t="s">
        <v>9</v>
      </c>
      <c r="I2" s="18">
        <f>Index!J2</f>
        <v>45343</v>
      </c>
      <c r="J2" s="947"/>
      <c r="K2" s="947"/>
      <c r="L2" s="946"/>
      <c r="M2" s="946"/>
      <c r="N2" s="27"/>
    </row>
    <row r="3" spans="2:14" s="23" customFormat="1" ht="15" customHeight="1">
      <c r="B3" s="17" t="s">
        <v>1731</v>
      </c>
      <c r="C3" s="18">
        <f>Index!C3</f>
        <v>45260</v>
      </c>
      <c r="D3" s="18"/>
      <c r="E3" s="946"/>
      <c r="F3" s="115" t="s">
        <v>17</v>
      </c>
      <c r="G3" s="17" t="str">
        <f>Index!H3</f>
        <v>Mitesh</v>
      </c>
      <c r="H3" s="115" t="s">
        <v>9</v>
      </c>
      <c r="I3" s="18">
        <f>Index!J3</f>
        <v>45352</v>
      </c>
      <c r="J3" s="947"/>
      <c r="K3" s="947"/>
      <c r="L3" s="946"/>
      <c r="M3" s="946"/>
      <c r="N3" s="22"/>
    </row>
    <row r="4" spans="2:14">
      <c r="B4" s="5"/>
      <c r="C4" s="4"/>
      <c r="D4" s="4"/>
      <c r="E4" s="4"/>
      <c r="F4" s="4"/>
      <c r="G4" s="4"/>
      <c r="H4" s="4"/>
      <c r="K4" s="90"/>
    </row>
    <row r="5" spans="2:14">
      <c r="B5" s="5" t="s">
        <v>6033</v>
      </c>
      <c r="C5" s="4"/>
      <c r="D5" s="4"/>
      <c r="E5" s="4"/>
      <c r="F5" s="4"/>
      <c r="G5" s="4"/>
      <c r="H5" s="4"/>
    </row>
    <row r="6" spans="2:14" ht="16.149999999999999" thickBot="1"/>
    <row r="7" spans="2:14" ht="16.149999999999999" thickBot="1">
      <c r="B7" s="1203" t="s">
        <v>20</v>
      </c>
      <c r="C7" s="1203"/>
      <c r="D7" s="1203"/>
      <c r="E7" s="1203"/>
      <c r="F7" s="428" t="s">
        <v>2419</v>
      </c>
      <c r="G7" s="428" t="s">
        <v>2420</v>
      </c>
      <c r="H7" s="4"/>
    </row>
    <row r="8" spans="2:14">
      <c r="B8" s="388"/>
      <c r="C8" s="389"/>
      <c r="D8" s="389"/>
      <c r="E8" s="518"/>
      <c r="F8" s="91"/>
      <c r="G8" s="92"/>
      <c r="H8" s="4"/>
    </row>
    <row r="9" spans="2:14">
      <c r="B9" s="388" t="s">
        <v>2421</v>
      </c>
      <c r="C9" s="389"/>
      <c r="D9" s="389"/>
      <c r="E9" s="518"/>
      <c r="F9" s="761"/>
      <c r="G9" s="762">
        <f>'L - Long Term Loans'!G9</f>
        <v>0</v>
      </c>
      <c r="H9" s="4"/>
    </row>
    <row r="10" spans="2:14">
      <c r="B10" s="388"/>
      <c r="C10" s="389"/>
      <c r="D10" s="389"/>
      <c r="E10" s="518"/>
      <c r="F10" s="93"/>
      <c r="G10" s="94"/>
    </row>
    <row r="11" spans="2:14">
      <c r="B11" s="388"/>
      <c r="C11" s="389"/>
      <c r="D11" s="389"/>
      <c r="E11" s="518"/>
      <c r="F11" s="93"/>
      <c r="G11" s="94"/>
    </row>
    <row r="12" spans="2:14">
      <c r="B12" s="388"/>
      <c r="C12" s="389"/>
      <c r="D12" s="389"/>
      <c r="E12" s="518"/>
      <c r="F12" s="93"/>
      <c r="G12" s="94"/>
    </row>
    <row r="13" spans="2:14">
      <c r="B13" s="388"/>
      <c r="C13" s="389"/>
      <c r="D13" s="389"/>
      <c r="E13" s="518"/>
      <c r="F13" s="93"/>
      <c r="G13" s="94"/>
      <c r="H13" s="101"/>
    </row>
    <row r="14" spans="2:14">
      <c r="B14" s="388" t="s">
        <v>2372</v>
      </c>
      <c r="C14" s="389"/>
      <c r="D14" s="389"/>
      <c r="E14" s="518"/>
      <c r="F14" s="102">
        <f>+G16-SUM(F9:F13)</f>
        <v>0</v>
      </c>
      <c r="G14" s="103"/>
      <c r="H14" s="104"/>
    </row>
    <row r="15" spans="2:14">
      <c r="B15" s="388"/>
      <c r="C15" s="389"/>
      <c r="D15" s="389"/>
      <c r="E15" s="518"/>
      <c r="F15" s="95"/>
      <c r="G15" s="96"/>
      <c r="H15" s="101"/>
    </row>
    <row r="16" spans="2:14" ht="16.149999999999999" thickBot="1">
      <c r="B16" s="1276"/>
      <c r="C16" s="1277"/>
      <c r="D16" s="1277"/>
      <c r="E16" s="1278"/>
      <c r="F16" s="105">
        <f>SUM(F10:F15)</f>
        <v>0</v>
      </c>
      <c r="G16" s="106">
        <f>SUM(G9:G15)</f>
        <v>0</v>
      </c>
      <c r="H16" s="101"/>
    </row>
    <row r="17" spans="2:8" ht="16.899999999999999" thickTop="1" thickBot="1">
      <c r="B17" s="35"/>
      <c r="C17" s="36"/>
      <c r="D17" s="36"/>
      <c r="E17" s="107"/>
      <c r="F17" s="99"/>
      <c r="G17" s="100"/>
      <c r="H17" s="4"/>
    </row>
  </sheetData>
  <sheetProtection formatCells="0" formatColumns="0" formatRows="0" insertColumns="0" insertRows="0" insertHyperlinks="0" deleteColumns="0" deleteRows="0" sort="0" autoFilter="0" pivotTables="0"/>
  <mergeCells count="2">
    <mergeCell ref="B16:E16"/>
    <mergeCell ref="B7:E7"/>
  </mergeCells>
  <pageMargins left="0.7" right="0.7" top="0.75" bottom="0.75" header="0.3" footer="0.3"/>
  <pageSetup paperSize="9"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B1:N18"/>
  <sheetViews>
    <sheetView showGridLines="0" workbookViewId="0">
      <pane ySplit="7" topLeftCell="A8" activePane="bottomLeft" state="frozen"/>
      <selection pane="bottomLeft" activeCell="F15" sqref="F15"/>
      <selection activeCell="E4" sqref="E4"/>
    </sheetView>
  </sheetViews>
  <sheetFormatPr defaultColWidth="9.140625" defaultRowHeight="15.6"/>
  <cols>
    <col min="1" max="1" width="3.5703125" style="12" customWidth="1"/>
    <col min="2" max="2" width="15.28515625" style="12" customWidth="1"/>
    <col min="3" max="3" width="15.85546875" style="12" customWidth="1"/>
    <col min="4" max="4" width="14.7109375" style="12" customWidth="1"/>
    <col min="5" max="5" width="15.42578125" style="12" customWidth="1"/>
    <col min="6" max="7" width="12.28515625" style="12" bestFit="1" customWidth="1"/>
    <col min="8" max="8" width="7.28515625" style="12" bestFit="1" customWidth="1"/>
    <col min="9" max="9" width="11.5703125" style="12" bestFit="1" customWidth="1"/>
    <col min="10" max="16384" width="9.140625" style="12"/>
  </cols>
  <sheetData>
    <row r="1" spans="2:14">
      <c r="B1" s="4"/>
      <c r="C1" s="4"/>
      <c r="D1" s="4"/>
      <c r="E1" s="4"/>
      <c r="F1" s="4"/>
      <c r="G1" s="4"/>
      <c r="H1" s="29"/>
      <c r="K1" s="90"/>
    </row>
    <row r="2" spans="2:14" s="23" customFormat="1" ht="15" customHeight="1">
      <c r="B2" s="17" t="s">
        <v>0</v>
      </c>
      <c r="C2" s="26" t="str">
        <f>Index!C2</f>
        <v>Forest Car Company Ltd</v>
      </c>
      <c r="D2" s="26"/>
      <c r="E2" s="946"/>
      <c r="F2" s="115" t="s">
        <v>15</v>
      </c>
      <c r="G2" s="17" t="str">
        <f>Index!H2</f>
        <v>Aratee</v>
      </c>
      <c r="H2" s="115" t="s">
        <v>9</v>
      </c>
      <c r="I2" s="18">
        <f>Index!J2</f>
        <v>45343</v>
      </c>
      <c r="J2" s="947"/>
      <c r="K2" s="947"/>
      <c r="L2" s="946"/>
      <c r="M2" s="946"/>
      <c r="N2" s="27"/>
    </row>
    <row r="3" spans="2:14" s="23" customFormat="1" ht="15" customHeight="1">
      <c r="B3" s="17" t="s">
        <v>1731</v>
      </c>
      <c r="C3" s="18">
        <f>Index!C3</f>
        <v>45260</v>
      </c>
      <c r="D3" s="18"/>
      <c r="E3" s="946"/>
      <c r="F3" s="115" t="s">
        <v>17</v>
      </c>
      <c r="G3" s="17" t="str">
        <f>Index!H3</f>
        <v>Mitesh</v>
      </c>
      <c r="H3" s="115" t="s">
        <v>9</v>
      </c>
      <c r="I3" s="18">
        <f>Index!J3</f>
        <v>45352</v>
      </c>
      <c r="J3" s="947"/>
      <c r="K3" s="947"/>
      <c r="L3" s="946"/>
      <c r="M3" s="946"/>
      <c r="N3" s="22"/>
    </row>
    <row r="4" spans="2:14">
      <c r="B4" s="5"/>
      <c r="C4" s="4"/>
      <c r="D4" s="4"/>
      <c r="E4" s="4"/>
      <c r="F4" s="4"/>
      <c r="G4" s="4"/>
      <c r="H4" s="4"/>
      <c r="K4" s="90"/>
    </row>
    <row r="5" spans="2:14">
      <c r="B5" s="5" t="s">
        <v>6034</v>
      </c>
      <c r="C5" s="4"/>
      <c r="D5" s="4"/>
      <c r="E5" s="4"/>
      <c r="F5" s="4"/>
      <c r="G5" s="4"/>
      <c r="H5" s="4"/>
    </row>
    <row r="6" spans="2:14" ht="16.149999999999999" thickBot="1"/>
    <row r="7" spans="2:14" ht="16.149999999999999" thickBot="1">
      <c r="B7" s="1203" t="s">
        <v>20</v>
      </c>
      <c r="C7" s="1203"/>
      <c r="D7" s="1203"/>
      <c r="E7" s="1203"/>
      <c r="F7" s="428" t="s">
        <v>2419</v>
      </c>
      <c r="G7" s="428" t="s">
        <v>2420</v>
      </c>
      <c r="H7" s="4"/>
    </row>
    <row r="8" spans="2:14">
      <c r="B8" s="388"/>
      <c r="C8" s="389"/>
      <c r="D8" s="389"/>
      <c r="E8" s="518"/>
      <c r="F8" s="91"/>
      <c r="G8" s="92"/>
      <c r="H8" s="1"/>
    </row>
    <row r="9" spans="2:14">
      <c r="B9" s="388" t="str">
        <f>+'C2-1 - Trade debtors'!B9</f>
        <v>Opening Balance B/F</v>
      </c>
      <c r="C9" s="389"/>
      <c r="D9" s="389"/>
      <c r="E9" s="518"/>
      <c r="F9" s="93"/>
      <c r="G9" s="94">
        <f>'L - Long Term Loans'!G11</f>
        <v>0</v>
      </c>
      <c r="H9" s="1"/>
    </row>
    <row r="10" spans="2:14">
      <c r="B10" s="388"/>
      <c r="C10" s="389"/>
      <c r="D10" s="389"/>
      <c r="E10" s="518"/>
      <c r="F10" s="93"/>
      <c r="G10" s="94"/>
      <c r="H10" s="1"/>
    </row>
    <row r="11" spans="2:14">
      <c r="B11" s="388"/>
      <c r="C11" s="389"/>
      <c r="D11" s="389"/>
      <c r="E11" s="518"/>
      <c r="F11" s="93"/>
      <c r="G11" s="94"/>
      <c r="H11" s="1"/>
    </row>
    <row r="12" spans="2:14">
      <c r="B12" s="388"/>
      <c r="C12" s="389"/>
      <c r="D12" s="389"/>
      <c r="E12" s="518"/>
      <c r="F12" s="93"/>
      <c r="G12" s="94"/>
      <c r="H12" s="1"/>
    </row>
    <row r="13" spans="2:14">
      <c r="B13" s="388"/>
      <c r="C13" s="389"/>
      <c r="D13" s="389"/>
      <c r="E13" s="518"/>
      <c r="F13" s="93"/>
      <c r="G13" s="94"/>
      <c r="H13" s="1"/>
    </row>
    <row r="14" spans="2:14">
      <c r="B14" s="388"/>
      <c r="C14" s="389"/>
      <c r="D14" s="389"/>
      <c r="E14" s="518"/>
      <c r="F14" s="93"/>
      <c r="G14" s="94"/>
      <c r="H14" s="1"/>
    </row>
    <row r="15" spans="2:14">
      <c r="B15" s="388" t="s">
        <v>2372</v>
      </c>
      <c r="C15" s="389"/>
      <c r="D15" s="389"/>
      <c r="E15" s="518"/>
      <c r="F15" s="93">
        <f>+G17-SUM(F9:F14)</f>
        <v>0</v>
      </c>
      <c r="G15" s="94"/>
      <c r="H15" s="1"/>
    </row>
    <row r="16" spans="2:14">
      <c r="B16" s="388"/>
      <c r="C16" s="389"/>
      <c r="D16" s="389"/>
      <c r="E16" s="518"/>
      <c r="F16" s="95"/>
      <c r="G16" s="96"/>
      <c r="H16" s="1"/>
    </row>
    <row r="17" spans="2:8" ht="16.149999999999999" thickBot="1">
      <c r="B17" s="1194"/>
      <c r="C17" s="1195"/>
      <c r="D17" s="1195"/>
      <c r="E17" s="1196"/>
      <c r="F17" s="97">
        <f>SUM(F9:F16)</f>
        <v>0</v>
      </c>
      <c r="G17" s="98">
        <f>SUM(G9:G16)</f>
        <v>0</v>
      </c>
      <c r="H17" s="1"/>
    </row>
    <row r="18" spans="2:8" ht="16.899999999999999" thickTop="1" thickBot="1">
      <c r="B18" s="1197"/>
      <c r="C18" s="1198"/>
      <c r="D18" s="1198"/>
      <c r="E18" s="1199"/>
      <c r="F18" s="99"/>
      <c r="G18" s="100"/>
      <c r="H18" s="1"/>
    </row>
  </sheetData>
  <sheetProtection formatCells="0" formatColumns="0" formatRows="0" insertColumns="0" insertRows="0" insertHyperlinks="0" deleteColumns="0" deleteRows="0" sort="0" autoFilter="0" pivotTables="0"/>
  <mergeCells count="3">
    <mergeCell ref="B17:E17"/>
    <mergeCell ref="B18:E18"/>
    <mergeCell ref="B7:E7"/>
  </mergeCell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B2:N24"/>
  <sheetViews>
    <sheetView showGridLines="0" workbookViewId="0">
      <pane ySplit="7" topLeftCell="A8" activePane="bottomLeft" state="frozen"/>
      <selection pane="bottomLeft" activeCell="B3" sqref="B3"/>
      <selection activeCell="E4" sqref="E4"/>
    </sheetView>
  </sheetViews>
  <sheetFormatPr defaultColWidth="9.140625" defaultRowHeight="15.6"/>
  <cols>
    <col min="1" max="1" width="3.5703125" style="12" customWidth="1"/>
    <col min="2" max="2" width="14.5703125" style="12" customWidth="1"/>
    <col min="3" max="3" width="16.85546875" style="12" customWidth="1"/>
    <col min="4" max="4" width="13.140625" style="12" customWidth="1"/>
    <col min="5" max="5" width="12.85546875" style="12" customWidth="1"/>
    <col min="6" max="6" width="12" style="12" customWidth="1"/>
    <col min="7" max="7" width="11.85546875" style="12" customWidth="1"/>
    <col min="8" max="8" width="11.85546875" style="12" bestFit="1" customWidth="1"/>
    <col min="9" max="9" width="12.7109375" style="12" customWidth="1"/>
    <col min="10" max="10" width="10.7109375" style="12" customWidth="1"/>
    <col min="11" max="16384" width="9.140625" style="12"/>
  </cols>
  <sheetData>
    <row r="2" spans="2:14" s="23" customFormat="1" ht="15" customHeight="1">
      <c r="B2" s="17" t="s">
        <v>0</v>
      </c>
      <c r="C2" s="26" t="str">
        <f>Index!C2</f>
        <v>Forest Car Company Ltd</v>
      </c>
      <c r="D2" s="26"/>
      <c r="E2" s="946"/>
      <c r="F2" s="115" t="s">
        <v>15</v>
      </c>
      <c r="G2" s="17" t="str">
        <f>Index!H2</f>
        <v>Aratee</v>
      </c>
      <c r="H2" s="115" t="s">
        <v>9</v>
      </c>
      <c r="I2" s="18">
        <f>Index!J2</f>
        <v>45343</v>
      </c>
      <c r="J2" s="947"/>
      <c r="K2" s="947"/>
      <c r="L2" s="946"/>
      <c r="M2" s="946"/>
      <c r="N2" s="27"/>
    </row>
    <row r="3" spans="2:14" s="23" customFormat="1" ht="15" customHeight="1">
      <c r="B3" s="17" t="s">
        <v>1731</v>
      </c>
      <c r="C3" s="18">
        <f>Index!C3</f>
        <v>45260</v>
      </c>
      <c r="D3" s="18"/>
      <c r="E3" s="946"/>
      <c r="F3" s="115" t="s">
        <v>17</v>
      </c>
      <c r="G3" s="17" t="str">
        <f>Index!H3</f>
        <v>Mitesh</v>
      </c>
      <c r="H3" s="115" t="s">
        <v>9</v>
      </c>
      <c r="I3" s="18">
        <f>Index!J3</f>
        <v>45352</v>
      </c>
      <c r="J3" s="947"/>
      <c r="K3" s="947"/>
      <c r="L3" s="946"/>
      <c r="M3" s="946"/>
      <c r="N3" s="22"/>
    </row>
    <row r="4" spans="2:14">
      <c r="B4" s="5"/>
      <c r="C4" s="5"/>
      <c r="D4" s="5"/>
      <c r="E4" s="5"/>
      <c r="F4" s="4"/>
      <c r="G4" s="4"/>
      <c r="H4" s="4"/>
      <c r="I4" s="4"/>
      <c r="J4" s="4"/>
      <c r="N4" s="25"/>
    </row>
    <row r="5" spans="2:14">
      <c r="B5" s="5" t="s">
        <v>6035</v>
      </c>
      <c r="C5" s="5"/>
      <c r="D5" s="5"/>
      <c r="E5" s="5"/>
      <c r="F5" s="4"/>
      <c r="G5" s="4"/>
      <c r="H5" s="4"/>
      <c r="I5" s="4"/>
      <c r="J5" s="4"/>
    </row>
    <row r="6" spans="2:14" ht="16.149999999999999" thickBot="1"/>
    <row r="7" spans="2:14" ht="16.149999999999999" thickBot="1">
      <c r="B7" s="1200" t="s">
        <v>20</v>
      </c>
      <c r="C7" s="1201"/>
      <c r="D7" s="1201"/>
      <c r="E7" s="1202"/>
      <c r="F7" s="434">
        <f>C3</f>
        <v>45260</v>
      </c>
      <c r="G7" s="434" t="str">
        <f>Info!E6</f>
        <v>NA</v>
      </c>
      <c r="H7" s="4"/>
      <c r="I7" s="4"/>
    </row>
    <row r="8" spans="2:14">
      <c r="B8" s="388"/>
      <c r="C8" s="389"/>
      <c r="D8" s="389"/>
      <c r="E8" s="518"/>
      <c r="F8" s="30"/>
      <c r="G8" s="31"/>
      <c r="H8" s="1"/>
      <c r="I8" s="1"/>
    </row>
    <row r="9" spans="2:14">
      <c r="B9" s="388" t="s">
        <v>2092</v>
      </c>
      <c r="C9" s="389"/>
      <c r="D9" s="389"/>
      <c r="E9" s="518"/>
      <c r="F9" s="77">
        <f>F21</f>
        <v>0</v>
      </c>
      <c r="G9" s="33">
        <f>'Opening TB'!E81</f>
        <v>0</v>
      </c>
      <c r="H9" s="1"/>
      <c r="I9" s="1"/>
    </row>
    <row r="10" spans="2:14">
      <c r="B10" s="388"/>
      <c r="C10" s="389"/>
      <c r="D10" s="389"/>
      <c r="E10" s="518"/>
      <c r="F10" s="78"/>
      <c r="G10" s="34"/>
      <c r="H10" s="1"/>
      <c r="I10" s="1"/>
    </row>
    <row r="11" spans="2:14" ht="16.149999999999999" thickBot="1">
      <c r="B11" s="1274" t="s">
        <v>1790</v>
      </c>
      <c r="C11" s="1275"/>
      <c r="D11" s="1275"/>
      <c r="E11" s="1275"/>
      <c r="F11" s="79">
        <f>SUM(F8:F10)</f>
        <v>0</v>
      </c>
      <c r="G11" s="80">
        <f>SUM(G8:G10)</f>
        <v>0</v>
      </c>
      <c r="H11" s="1"/>
      <c r="I11" s="1"/>
    </row>
    <row r="12" spans="2:14" ht="16.899999999999999" thickTop="1" thickBot="1">
      <c r="B12" s="35"/>
      <c r="C12" s="36"/>
      <c r="D12" s="36"/>
      <c r="E12" s="36"/>
      <c r="F12" s="74"/>
      <c r="G12" s="75"/>
      <c r="H12" s="1"/>
      <c r="I12" s="1"/>
    </row>
    <row r="13" spans="2:14">
      <c r="B13" s="4"/>
      <c r="C13" s="4"/>
      <c r="D13" s="4"/>
      <c r="E13" s="4"/>
      <c r="F13" s="4"/>
      <c r="G13" s="4"/>
      <c r="H13" s="81"/>
      <c r="I13" s="4"/>
      <c r="J13" s="4"/>
    </row>
    <row r="15" spans="2:14">
      <c r="B15" s="82" t="s">
        <v>6036</v>
      </c>
      <c r="C15" s="82"/>
      <c r="D15" s="82"/>
      <c r="E15" s="82"/>
      <c r="F15" s="4"/>
      <c r="G15" s="4"/>
      <c r="H15" s="4"/>
      <c r="I15" s="83"/>
      <c r="J15" s="4"/>
    </row>
    <row r="16" spans="2:14">
      <c r="B16" s="4"/>
      <c r="C16" s="4"/>
      <c r="D16" s="4"/>
      <c r="E16" s="4"/>
      <c r="F16" s="4"/>
      <c r="G16" s="4"/>
      <c r="H16" s="4"/>
      <c r="I16" s="83"/>
      <c r="J16" s="4"/>
    </row>
    <row r="17" spans="2:10">
      <c r="B17" s="4" t="s">
        <v>6037</v>
      </c>
      <c r="C17" s="4"/>
      <c r="D17" s="4"/>
      <c r="E17" s="4"/>
      <c r="F17" s="83">
        <f>+'F2 - Tangible FA'!G26</f>
        <v>2079.8134999999997</v>
      </c>
      <c r="G17" s="4"/>
      <c r="H17" s="4"/>
      <c r="I17" s="4"/>
      <c r="J17" s="4"/>
    </row>
    <row r="18" spans="2:10">
      <c r="B18" s="4" t="s">
        <v>6038</v>
      </c>
      <c r="C18" s="4"/>
      <c r="D18" s="4"/>
      <c r="E18" s="4"/>
      <c r="F18" s="84">
        <v>0</v>
      </c>
      <c r="G18" s="4"/>
      <c r="H18" s="4"/>
      <c r="I18" s="4"/>
      <c r="J18" s="4"/>
    </row>
    <row r="19" spans="2:10">
      <c r="B19" s="5" t="s">
        <v>6039</v>
      </c>
      <c r="C19" s="5"/>
      <c r="D19" s="5"/>
      <c r="E19" s="5"/>
      <c r="F19" s="85">
        <f>+F17-F18</f>
        <v>2079.8134999999997</v>
      </c>
      <c r="G19" s="4"/>
      <c r="H19" s="4"/>
      <c r="I19" s="4"/>
      <c r="J19" s="4"/>
    </row>
    <row r="20" spans="2:10">
      <c r="B20" s="86" t="s">
        <v>6040</v>
      </c>
      <c r="C20" s="86"/>
      <c r="D20" s="86"/>
      <c r="E20" s="86"/>
      <c r="F20" s="87">
        <v>0</v>
      </c>
      <c r="G20" s="4"/>
      <c r="H20" s="4"/>
      <c r="I20" s="4"/>
      <c r="J20" s="4"/>
    </row>
    <row r="21" spans="2:10">
      <c r="B21" s="5" t="s">
        <v>6041</v>
      </c>
      <c r="C21" s="5"/>
      <c r="D21" s="5"/>
      <c r="E21" s="5"/>
      <c r="F21" s="85">
        <f>+F19*F20</f>
        <v>0</v>
      </c>
      <c r="G21" s="4"/>
      <c r="H21" s="4"/>
      <c r="I21" s="4"/>
      <c r="J21" s="4"/>
    </row>
    <row r="22" spans="2:10">
      <c r="B22" s="4" t="s">
        <v>6042</v>
      </c>
      <c r="C22" s="4"/>
      <c r="D22" s="4"/>
      <c r="E22" s="4"/>
      <c r="F22" s="83">
        <f>+'D - Deferred tax'!G11</f>
        <v>0</v>
      </c>
      <c r="G22" s="4"/>
      <c r="H22" s="4"/>
      <c r="I22" s="4"/>
      <c r="J22" s="4"/>
    </row>
    <row r="23" spans="2:10" ht="16.149999999999999" thickBot="1">
      <c r="B23" s="5" t="s">
        <v>6043</v>
      </c>
      <c r="C23" s="5"/>
      <c r="D23" s="5"/>
      <c r="E23" s="5"/>
      <c r="F23" s="88">
        <f>+F21-F22</f>
        <v>0</v>
      </c>
      <c r="G23" s="4"/>
      <c r="H23" s="89" t="s">
        <v>6044</v>
      </c>
      <c r="I23" s="4"/>
      <c r="J23" s="4"/>
    </row>
    <row r="24" spans="2:10" ht="16.149999999999999" thickTop="1"/>
  </sheetData>
  <sheetProtection formatCells="0" formatColumns="0" formatRows="0" insertColumns="0" insertRows="0" insertHyperlinks="0" deleteColumns="0" deleteRows="0" sort="0" autoFilter="0" pivotTables="0"/>
  <mergeCells count="2">
    <mergeCell ref="B11:E11"/>
    <mergeCell ref="B7:E7"/>
  </mergeCell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B1:N68"/>
  <sheetViews>
    <sheetView showGridLines="0" workbookViewId="0">
      <pane ySplit="7" topLeftCell="A32" activePane="bottomLeft" state="frozen"/>
      <selection pane="bottomLeft" activeCell="G48" sqref="G48"/>
    </sheetView>
  </sheetViews>
  <sheetFormatPr defaultColWidth="10.7109375" defaultRowHeight="15.6"/>
  <cols>
    <col min="1" max="1" width="3.5703125" style="12" customWidth="1"/>
    <col min="2" max="2" width="10.5703125" style="12" customWidth="1"/>
    <col min="3" max="3" width="23.28515625" style="12" bestFit="1" customWidth="1"/>
    <col min="4" max="4" width="10.7109375" style="12"/>
    <col min="5" max="5" width="18.140625" style="12" bestFit="1" customWidth="1"/>
    <col min="6" max="6" width="12" style="12" bestFit="1" customWidth="1"/>
    <col min="7" max="7" width="12.28515625" style="12" customWidth="1"/>
    <col min="8" max="8" width="11.28515625" style="12" bestFit="1" customWidth="1"/>
    <col min="9" max="9" width="11.5703125" style="12" bestFit="1" customWidth="1"/>
    <col min="10" max="10" width="4.5703125" style="12" customWidth="1"/>
    <col min="11" max="11" width="19.85546875" style="12" bestFit="1" customWidth="1"/>
    <col min="12" max="12" width="10.7109375" style="12"/>
    <col min="13" max="13" width="11.140625" style="12" customWidth="1"/>
    <col min="14" max="14" width="12.5703125" style="12" customWidth="1"/>
    <col min="15" max="16384" width="10.7109375" style="12"/>
  </cols>
  <sheetData>
    <row r="1" spans="2:14" ht="15.75" customHeight="1">
      <c r="B1" s="4"/>
      <c r="C1" s="4"/>
      <c r="D1" s="4"/>
      <c r="E1" s="4"/>
      <c r="F1" s="4"/>
      <c r="G1" s="4"/>
      <c r="H1" s="29"/>
      <c r="K1" s="90"/>
    </row>
    <row r="2" spans="2:14" s="23" customFormat="1" ht="15" customHeight="1">
      <c r="B2" s="17" t="s">
        <v>0</v>
      </c>
      <c r="C2" s="26" t="str">
        <f>Index!C2</f>
        <v>Forest Car Company Ltd</v>
      </c>
      <c r="D2" s="26"/>
      <c r="E2" s="444" t="s">
        <v>15</v>
      </c>
      <c r="F2" s="17" t="str">
        <f>Index!H2</f>
        <v>Aratee</v>
      </c>
      <c r="G2" s="17"/>
      <c r="H2" s="444" t="s">
        <v>9</v>
      </c>
      <c r="I2" s="18">
        <f>Index!J2</f>
        <v>45343</v>
      </c>
      <c r="J2" s="947"/>
      <c r="K2" s="947"/>
      <c r="L2" s="946"/>
      <c r="M2" s="946"/>
      <c r="N2" s="27"/>
    </row>
    <row r="3" spans="2:14" s="23" customFormat="1" ht="15" customHeight="1">
      <c r="B3" s="17" t="s">
        <v>1731</v>
      </c>
      <c r="C3" s="18">
        <f>Index!C3</f>
        <v>45260</v>
      </c>
      <c r="D3" s="18"/>
      <c r="E3" s="444" t="s">
        <v>17</v>
      </c>
      <c r="F3" s="17" t="str">
        <f>Index!H3</f>
        <v>Mitesh</v>
      </c>
      <c r="G3" s="17"/>
      <c r="H3" s="444" t="s">
        <v>9</v>
      </c>
      <c r="I3" s="18">
        <f>Index!J3</f>
        <v>45352</v>
      </c>
      <c r="J3" s="947"/>
      <c r="K3" s="947"/>
      <c r="L3" s="946"/>
      <c r="M3" s="946"/>
      <c r="N3" s="22"/>
    </row>
    <row r="4" spans="2:14">
      <c r="B4" s="5"/>
      <c r="C4" s="4"/>
      <c r="D4" s="4"/>
      <c r="E4" s="4"/>
      <c r="F4" s="4"/>
      <c r="G4" s="4"/>
      <c r="H4" s="4"/>
      <c r="K4" s="90"/>
    </row>
    <row r="5" spans="2:14">
      <c r="B5" s="5" t="s">
        <v>85</v>
      </c>
      <c r="C5" s="4"/>
      <c r="D5" s="4"/>
      <c r="E5" s="4"/>
      <c r="F5" s="4"/>
      <c r="G5" s="4"/>
      <c r="H5" s="4"/>
    </row>
    <row r="6" spans="2:14" ht="16.149999999999999" thickBot="1"/>
    <row r="7" spans="2:14" ht="14.25" customHeight="1" thickBot="1">
      <c r="B7" s="1203" t="s">
        <v>20</v>
      </c>
      <c r="C7" s="1203"/>
      <c r="D7" s="1203"/>
      <c r="E7" s="1203"/>
      <c r="F7" s="428" t="s">
        <v>2419</v>
      </c>
      <c r="G7" s="428" t="s">
        <v>2420</v>
      </c>
      <c r="H7" s="4"/>
    </row>
    <row r="8" spans="2:14">
      <c r="B8" s="388"/>
      <c r="C8" s="389"/>
      <c r="D8" s="389"/>
      <c r="E8" s="518"/>
      <c r="F8" s="131"/>
      <c r="G8" s="132"/>
    </row>
    <row r="9" spans="2:14" hidden="1">
      <c r="B9" s="388" t="s">
        <v>2421</v>
      </c>
      <c r="C9" s="389"/>
      <c r="D9" s="389"/>
      <c r="E9" s="518"/>
      <c r="F9" s="133"/>
      <c r="G9" s="134">
        <f>'C4 - Creditors'!H17</f>
        <v>0</v>
      </c>
      <c r="H9" s="1"/>
    </row>
    <row r="10" spans="2:14">
      <c r="B10" s="388" t="s">
        <v>6045</v>
      </c>
      <c r="C10" s="389"/>
      <c r="D10" s="389"/>
      <c r="E10" s="518"/>
      <c r="F10" s="133"/>
      <c r="G10" s="134">
        <f>Journal!F127</f>
        <v>913.33</v>
      </c>
      <c r="H10" s="1"/>
    </row>
    <row r="11" spans="2:14">
      <c r="B11" s="388"/>
      <c r="C11" s="389"/>
      <c r="D11" s="389"/>
      <c r="E11" s="518"/>
      <c r="F11" s="133"/>
      <c r="G11" s="134"/>
      <c r="H11" s="1"/>
    </row>
    <row r="12" spans="2:14">
      <c r="B12" s="388"/>
      <c r="C12" s="389"/>
      <c r="D12" s="389"/>
      <c r="E12" s="518"/>
      <c r="F12" s="133"/>
      <c r="G12" s="134"/>
      <c r="H12" s="1"/>
    </row>
    <row r="13" spans="2:14">
      <c r="B13" s="388" t="s">
        <v>2432</v>
      </c>
      <c r="C13" s="389"/>
      <c r="D13" s="389"/>
      <c r="E13" s="518"/>
      <c r="F13" s="133">
        <f>G15-SUM(F9:F12)</f>
        <v>913.33</v>
      </c>
      <c r="G13" s="134"/>
      <c r="H13" s="516" t="s">
        <v>3489</v>
      </c>
    </row>
    <row r="14" spans="2:14">
      <c r="B14" s="1276"/>
      <c r="C14" s="1277"/>
      <c r="D14" s="1277"/>
      <c r="E14" s="1278"/>
      <c r="F14" s="928"/>
      <c r="G14" s="929"/>
      <c r="H14" s="101"/>
    </row>
    <row r="15" spans="2:14" ht="16.149999999999999" thickBot="1">
      <c r="B15" s="1194" t="s">
        <v>2275</v>
      </c>
      <c r="C15" s="1195"/>
      <c r="D15" s="1195"/>
      <c r="E15" s="1196"/>
      <c r="F15" s="137">
        <f>SUM(F8:F14)</f>
        <v>913.33</v>
      </c>
      <c r="G15" s="138">
        <f>SUM(G8:G14)</f>
        <v>913.33</v>
      </c>
      <c r="H15" s="101"/>
    </row>
    <row r="16" spans="2:14" ht="16.899999999999999" thickTop="1" thickBot="1">
      <c r="B16" s="1197"/>
      <c r="C16" s="1198"/>
      <c r="D16" s="1198"/>
      <c r="E16" s="1199"/>
      <c r="F16" s="139"/>
      <c r="G16" s="140"/>
      <c r="H16" s="101"/>
    </row>
    <row r="17" spans="2:14">
      <c r="B17" s="4"/>
      <c r="C17" s="4"/>
      <c r="D17" s="4"/>
      <c r="E17" s="4"/>
      <c r="F17" s="4"/>
      <c r="G17" s="4"/>
      <c r="H17" s="4"/>
    </row>
    <row r="18" spans="2:14">
      <c r="G18" s="529">
        <f ca="1">+F13-ETB!Q218-ETB!R218</f>
        <v>0</v>
      </c>
    </row>
    <row r="19" spans="2:14">
      <c r="B19" s="82" t="s">
        <v>6046</v>
      </c>
      <c r="C19" s="4"/>
      <c r="D19" s="4"/>
      <c r="E19" s="4"/>
      <c r="F19" s="4"/>
      <c r="G19" s="4"/>
      <c r="H19" s="4"/>
    </row>
    <row r="20" spans="2:14" ht="16.149999999999999" thickBot="1">
      <c r="B20" s="119"/>
      <c r="C20" s="4"/>
      <c r="D20" s="4"/>
      <c r="E20" s="4"/>
      <c r="F20" s="4"/>
      <c r="G20" s="4"/>
      <c r="H20" s="4"/>
    </row>
    <row r="21" spans="2:14" ht="16.149999999999999" thickBot="1">
      <c r="B21" s="1203" t="s">
        <v>20</v>
      </c>
      <c r="C21" s="1203"/>
      <c r="D21" s="1203"/>
      <c r="E21" s="442" t="s">
        <v>3359</v>
      </c>
      <c r="F21" s="4"/>
      <c r="G21" s="4"/>
      <c r="H21" s="4"/>
    </row>
    <row r="22" spans="2:14">
      <c r="B22" s="1150"/>
      <c r="C22" s="1286"/>
      <c r="D22" s="1151"/>
      <c r="E22" s="141"/>
    </row>
    <row r="23" spans="2:14">
      <c r="B23" s="683" t="s">
        <v>6047</v>
      </c>
      <c r="C23" s="682"/>
      <c r="D23" s="400"/>
      <c r="E23" s="404"/>
    </row>
    <row r="24" spans="2:14">
      <c r="B24" s="1140" t="s">
        <v>6048</v>
      </c>
      <c r="C24" s="1287"/>
      <c r="D24" s="1141"/>
      <c r="E24" s="142">
        <f ca="1">F47</f>
        <v>913.32680000000744</v>
      </c>
    </row>
    <row r="25" spans="2:14">
      <c r="B25" s="1279"/>
      <c r="C25" s="1280"/>
      <c r="D25" s="1281"/>
      <c r="E25" s="143"/>
    </row>
    <row r="26" spans="2:14" ht="16.149999999999999" thickBot="1">
      <c r="B26" s="1282" t="s">
        <v>2275</v>
      </c>
      <c r="C26" s="1283"/>
      <c r="D26" s="1283"/>
      <c r="E26" s="144">
        <f ca="1">SUM(E23:E25)</f>
        <v>913.32680000000744</v>
      </c>
    </row>
    <row r="27" spans="2:14" ht="16.899999999999999" thickTop="1" thickBot="1">
      <c r="B27" s="1284"/>
      <c r="C27" s="1285"/>
      <c r="D27" s="1285"/>
      <c r="E27" s="478">
        <f ca="1">+F13-E26</f>
        <v>3.1999999926028977E-3</v>
      </c>
    </row>
    <row r="29" spans="2:14">
      <c r="E29" s="145">
        <f ca="1">+E26-F13</f>
        <v>-3.1999999926028977E-3</v>
      </c>
      <c r="K29" s="353"/>
    </row>
    <row r="31" spans="2:14">
      <c r="B31" s="1680" t="s">
        <v>6049</v>
      </c>
      <c r="C31" s="1680"/>
      <c r="D31" s="1680"/>
      <c r="E31" s="1680"/>
      <c r="F31" s="1680"/>
      <c r="G31" s="1680"/>
      <c r="K31" s="745"/>
      <c r="L31" s="419"/>
      <c r="M31" s="419"/>
      <c r="N31" s="419"/>
    </row>
    <row r="32" spans="2:14">
      <c r="B32" s="146"/>
      <c r="C32" s="146"/>
      <c r="D32" s="146"/>
      <c r="E32" s="146"/>
      <c r="F32" s="146"/>
      <c r="G32" s="146"/>
      <c r="K32" s="419"/>
      <c r="L32" s="419"/>
      <c r="M32" s="419"/>
      <c r="N32" s="746"/>
    </row>
    <row r="33" spans="2:7">
      <c r="B33" s="12" t="s">
        <v>6050</v>
      </c>
      <c r="E33" s="154"/>
      <c r="F33" s="147">
        <f ca="1">+'Profit &amp; Loss'!E356</f>
        <v>6886.2035000000396</v>
      </c>
      <c r="G33" s="148"/>
    </row>
    <row r="34" spans="2:7">
      <c r="E34" s="154"/>
      <c r="F34" s="147"/>
      <c r="G34" s="148"/>
    </row>
    <row r="35" spans="2:7">
      <c r="B35" s="159" t="s">
        <v>3361</v>
      </c>
      <c r="E35" s="154"/>
      <c r="F35" s="147"/>
      <c r="G35" s="148"/>
    </row>
    <row r="36" spans="2:7">
      <c r="B36" s="12" t="s">
        <v>2351</v>
      </c>
      <c r="E36" s="154"/>
      <c r="F36" s="147">
        <f ca="1">'Profit &amp; Loss'!D284+'Profit &amp; Loss'!D285+'Profit &amp; Loss'!D286+'Profit &amp; Loss'!D287+'Profit &amp; Loss'!D288+'Profit &amp; Loss'!D289</f>
        <v>172.51650000000001</v>
      </c>
      <c r="G36" s="149"/>
    </row>
    <row r="37" spans="2:7">
      <c r="B37" s="12" t="s">
        <v>2212</v>
      </c>
      <c r="E37" s="154"/>
      <c r="F37" s="147"/>
      <c r="G37" s="149"/>
    </row>
    <row r="38" spans="2:7">
      <c r="B38" s="4" t="s">
        <v>6051</v>
      </c>
      <c r="E38" s="154"/>
      <c r="F38" s="147"/>
    </row>
    <row r="39" spans="2:7">
      <c r="B39" s="4" t="s">
        <v>2217</v>
      </c>
      <c r="E39" s="154"/>
      <c r="F39" s="147"/>
    </row>
    <row r="40" spans="2:7">
      <c r="B40" s="4"/>
      <c r="E40" s="154"/>
      <c r="F40" s="147"/>
    </row>
    <row r="41" spans="2:7">
      <c r="B41" s="159" t="s">
        <v>3362</v>
      </c>
      <c r="E41" s="154"/>
      <c r="F41" s="147"/>
    </row>
    <row r="42" spans="2:7">
      <c r="B42" s="12" t="s">
        <v>6052</v>
      </c>
      <c r="E42" s="154"/>
      <c r="F42" s="147">
        <f>ROUND(H63,0)</f>
        <v>-2252</v>
      </c>
      <c r="G42" s="150"/>
    </row>
    <row r="43" spans="2:7">
      <c r="B43" s="4" t="s">
        <v>6053</v>
      </c>
      <c r="E43" s="154"/>
      <c r="F43" s="147"/>
    </row>
    <row r="44" spans="2:7">
      <c r="B44" s="4"/>
      <c r="E44" s="154"/>
      <c r="F44" s="147"/>
    </row>
    <row r="45" spans="2:7" ht="16.149999999999999" thickBot="1">
      <c r="B45" s="12" t="s">
        <v>6054</v>
      </c>
      <c r="E45" s="154"/>
      <c r="F45" s="151">
        <f ca="1">+SUM(F33:F43)</f>
        <v>4806.7200000000394</v>
      </c>
    </row>
    <row r="46" spans="2:7" ht="16.149999999999999" thickTop="1">
      <c r="E46" s="154"/>
      <c r="F46" s="152"/>
    </row>
    <row r="47" spans="2:7">
      <c r="B47" s="12" t="s">
        <v>6055</v>
      </c>
      <c r="E47" s="154"/>
      <c r="F47" s="153">
        <f ca="1">IF(F45&gt;0,(F45*0.19),0)+0.05</f>
        <v>913.32680000000744</v>
      </c>
      <c r="G47" s="12">
        <v>913.33</v>
      </c>
    </row>
    <row r="48" spans="2:7">
      <c r="C48" s="154"/>
      <c r="D48" s="154"/>
      <c r="E48" s="154"/>
    </row>
    <row r="49" spans="2:13">
      <c r="B49" s="154"/>
      <c r="C49" s="154"/>
      <c r="D49" s="154"/>
      <c r="E49" s="154"/>
    </row>
    <row r="50" spans="2:13" ht="27" customHeight="1">
      <c r="B50" s="1681"/>
      <c r="C50" s="1682"/>
      <c r="D50" s="1682"/>
      <c r="E50" s="1683"/>
      <c r="F50" s="1670" t="s">
        <v>6056</v>
      </c>
      <c r="G50" s="1670" t="s">
        <v>6057</v>
      </c>
      <c r="H50" s="1670" t="s">
        <v>6058</v>
      </c>
      <c r="K50" s="1684" t="s">
        <v>6059</v>
      </c>
      <c r="L50" s="1685"/>
      <c r="M50" s="1686" t="s">
        <v>2278</v>
      </c>
    </row>
    <row r="51" spans="2:13" ht="13.7" customHeight="1">
      <c r="B51" s="154"/>
      <c r="D51" s="154"/>
      <c r="E51" s="154"/>
      <c r="F51" s="155"/>
      <c r="G51" s="155"/>
      <c r="H51" s="155"/>
      <c r="K51" s="506"/>
      <c r="L51" s="4"/>
      <c r="M51" s="156"/>
    </row>
    <row r="52" spans="2:13" ht="13.7" customHeight="1">
      <c r="B52" s="12" t="s">
        <v>6060</v>
      </c>
      <c r="D52" s="154"/>
      <c r="E52" s="154"/>
      <c r="F52" s="157"/>
      <c r="G52" s="157">
        <f>E92</f>
        <v>0</v>
      </c>
      <c r="H52" s="158">
        <v>0</v>
      </c>
      <c r="K52" s="6" t="s">
        <v>6061</v>
      </c>
      <c r="L52" s="4"/>
      <c r="M52" s="507"/>
    </row>
    <row r="53" spans="2:13" ht="13.7" customHeight="1">
      <c r="B53" s="159" t="s">
        <v>3361</v>
      </c>
      <c r="D53" s="154"/>
      <c r="E53" s="154"/>
      <c r="F53" s="160"/>
      <c r="G53" s="160"/>
      <c r="H53" s="160"/>
      <c r="K53" s="6"/>
      <c r="L53" s="4"/>
      <c r="M53" s="507"/>
    </row>
    <row r="54" spans="2:13" ht="13.7" customHeight="1">
      <c r="B54" s="12" t="s">
        <v>2353</v>
      </c>
      <c r="D54" s="154"/>
      <c r="E54" s="154"/>
      <c r="F54" s="160">
        <f>'F4 - FAR'!F56</f>
        <v>2252.33</v>
      </c>
      <c r="G54" s="160"/>
      <c r="H54" s="160"/>
      <c r="K54" s="6" t="s">
        <v>6062</v>
      </c>
      <c r="L54" s="4"/>
      <c r="M54" s="161"/>
    </row>
    <row r="55" spans="2:13" ht="13.7" customHeight="1">
      <c r="D55" s="154"/>
      <c r="E55" s="154"/>
      <c r="F55" s="508">
        <f>F54+F52</f>
        <v>2252.33</v>
      </c>
      <c r="G55" s="508">
        <f t="shared" ref="G55" si="0">G54+G52</f>
        <v>0</v>
      </c>
      <c r="H55" s="508"/>
      <c r="K55" s="6"/>
      <c r="L55" s="4"/>
      <c r="M55" s="161"/>
    </row>
    <row r="56" spans="2:13" ht="13.7" customHeight="1">
      <c r="B56" s="159" t="s">
        <v>3362</v>
      </c>
      <c r="D56" s="154"/>
      <c r="E56" s="154"/>
      <c r="F56" s="160"/>
      <c r="G56" s="160"/>
      <c r="H56" s="160"/>
      <c r="K56" s="6" t="s">
        <v>6063</v>
      </c>
      <c r="L56" s="4"/>
      <c r="M56" s="161">
        <v>0</v>
      </c>
    </row>
    <row r="57" spans="2:13" ht="13.7" customHeight="1">
      <c r="B57" s="12" t="s">
        <v>6064</v>
      </c>
      <c r="D57" s="154"/>
      <c r="E57" s="154"/>
      <c r="F57" s="160">
        <f>F54</f>
        <v>2252.33</v>
      </c>
      <c r="G57" s="160"/>
      <c r="H57" s="160">
        <f>-F57-G57</f>
        <v>-2252.33</v>
      </c>
      <c r="K57" s="6"/>
      <c r="L57" s="4"/>
      <c r="M57" s="161"/>
    </row>
    <row r="58" spans="2:13" ht="13.7" customHeight="1">
      <c r="B58" s="12" t="s">
        <v>6065</v>
      </c>
      <c r="D58" s="154"/>
      <c r="E58" s="154"/>
      <c r="F58" s="160">
        <f>F52</f>
        <v>0</v>
      </c>
      <c r="G58" s="160"/>
      <c r="H58" s="160">
        <f>-F58*18%</f>
        <v>0</v>
      </c>
      <c r="K58" s="6" t="s">
        <v>6066</v>
      </c>
      <c r="L58" s="4"/>
      <c r="M58" s="507"/>
    </row>
    <row r="59" spans="2:13" ht="13.7" customHeight="1">
      <c r="B59" s="12" t="s">
        <v>6067</v>
      </c>
      <c r="D59" s="154"/>
      <c r="E59" s="154"/>
      <c r="F59" s="160"/>
      <c r="G59" s="160">
        <f>G55*6%</f>
        <v>0</v>
      </c>
      <c r="H59" s="160">
        <f>-G59</f>
        <v>0</v>
      </c>
      <c r="K59" s="6"/>
      <c r="L59" s="4"/>
      <c r="M59" s="507"/>
    </row>
    <row r="60" spans="2:13" ht="13.7" customHeight="1">
      <c r="D60" s="154"/>
      <c r="E60" s="154"/>
      <c r="F60" s="160"/>
      <c r="G60" s="160"/>
      <c r="H60" s="160"/>
      <c r="K60" s="6"/>
      <c r="L60" s="4"/>
      <c r="M60" s="509"/>
    </row>
    <row r="61" spans="2:13" ht="14.25" customHeight="1" thickBot="1">
      <c r="B61" s="12" t="s">
        <v>6068</v>
      </c>
      <c r="D61" s="154"/>
      <c r="E61" s="154"/>
      <c r="F61" s="162"/>
      <c r="G61" s="162"/>
      <c r="H61" s="160"/>
      <c r="K61" s="510" t="s">
        <v>6069</v>
      </c>
      <c r="L61" s="8"/>
      <c r="M61" s="1687">
        <f>SUM(M50:M60)</f>
        <v>0</v>
      </c>
    </row>
    <row r="62" spans="2:13" ht="14.25" customHeight="1" thickTop="1">
      <c r="D62" s="154"/>
      <c r="E62" s="154"/>
      <c r="F62" s="160"/>
      <c r="G62" s="160"/>
      <c r="H62" s="160"/>
    </row>
    <row r="63" spans="2:13" ht="14.25" customHeight="1" thickBot="1">
      <c r="B63" s="12" t="s">
        <v>6070</v>
      </c>
      <c r="D63" s="154"/>
      <c r="E63" s="154"/>
      <c r="F63" s="154"/>
      <c r="G63" s="154"/>
      <c r="H63" s="163">
        <f>+SUM(H57:H62)</f>
        <v>-2252.33</v>
      </c>
    </row>
    <row r="64" spans="2:13" ht="14.25" customHeight="1" thickTop="1"/>
    <row r="65" ht="13.7" customHeight="1"/>
    <row r="66" ht="13.7" customHeight="1"/>
    <row r="67" ht="13.7" customHeight="1"/>
    <row r="68" ht="13.7" customHeight="1"/>
  </sheetData>
  <sheetProtection formatCells="0" formatColumns="0" formatRows="0" insertColumns="0" insertRows="0" insertHyperlinks="0" deleteColumns="0" deleteRows="0" sort="0" autoFilter="0" pivotTables="0"/>
  <mergeCells count="12">
    <mergeCell ref="B50:E50"/>
    <mergeCell ref="B21:D21"/>
    <mergeCell ref="B26:D26"/>
    <mergeCell ref="B27:D27"/>
    <mergeCell ref="B22:D22"/>
    <mergeCell ref="B24:D24"/>
    <mergeCell ref="B31:G31"/>
    <mergeCell ref="B7:E7"/>
    <mergeCell ref="B14:E14"/>
    <mergeCell ref="B15:E15"/>
    <mergeCell ref="B16:E16"/>
    <mergeCell ref="B25:D25"/>
  </mergeCells>
  <hyperlinks>
    <hyperlink ref="H13" location="'C4 - Creditors'!E13" display="'C4 - Creditors'!E13" xr:uid="{00000000-0004-0000-2F00-000000000000}"/>
  </hyperlinks>
  <pageMargins left="0.7" right="0.7" top="0.75" bottom="0.75" header="0.3" footer="0.3"/>
  <pageSetup paperSize="9"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B1:P22"/>
  <sheetViews>
    <sheetView showGridLines="0" workbookViewId="0">
      <pane ySplit="7" topLeftCell="A23" activePane="bottomLeft" state="frozen"/>
      <selection pane="bottomLeft" activeCell="O38" sqref="O38"/>
    </sheetView>
  </sheetViews>
  <sheetFormatPr defaultColWidth="9.140625" defaultRowHeight="15.6"/>
  <cols>
    <col min="1" max="1" width="3.5703125" style="12" customWidth="1"/>
    <col min="2" max="2" width="13.140625" style="12" customWidth="1"/>
    <col min="3" max="3" width="23.140625" style="12" bestFit="1" customWidth="1"/>
    <col min="4" max="4" width="10.85546875" style="12" bestFit="1" customWidth="1"/>
    <col min="5" max="5" width="35" style="12" customWidth="1"/>
    <col min="6" max="6" width="7.7109375" style="12" bestFit="1" customWidth="1"/>
    <col min="7" max="7" width="11.7109375" style="12" customWidth="1"/>
    <col min="8" max="8" width="11.85546875" style="12" bestFit="1" customWidth="1"/>
    <col min="9" max="9" width="8.42578125" style="12" bestFit="1" customWidth="1"/>
    <col min="10" max="10" width="11.28515625" style="12" customWidth="1"/>
    <col min="11" max="11" width="9.85546875" style="12" bestFit="1" customWidth="1"/>
    <col min="12" max="16384" width="9.140625" style="12"/>
  </cols>
  <sheetData>
    <row r="1" spans="2:16" ht="15.75" customHeight="1">
      <c r="B1" s="4"/>
      <c r="C1" s="4"/>
      <c r="D1" s="4"/>
      <c r="E1" s="4"/>
      <c r="F1" s="4"/>
      <c r="G1" s="4"/>
      <c r="H1" s="4"/>
      <c r="I1" s="4"/>
      <c r="J1" s="4"/>
      <c r="K1" s="29"/>
      <c r="P1" s="25"/>
    </row>
    <row r="2" spans="2:16" s="23" customFormat="1" ht="15" customHeight="1">
      <c r="B2" s="17" t="s">
        <v>0</v>
      </c>
      <c r="C2" s="26" t="str">
        <f>Index!C2</f>
        <v>Forest Car Company Ltd</v>
      </c>
      <c r="D2" s="26"/>
      <c r="E2" s="115" t="s">
        <v>15</v>
      </c>
      <c r="F2" s="17" t="str">
        <f>Index!H2</f>
        <v>Aratee</v>
      </c>
      <c r="G2" s="115" t="s">
        <v>9</v>
      </c>
      <c r="H2" s="18">
        <f>Index!J2</f>
        <v>45343</v>
      </c>
      <c r="I2" s="947"/>
      <c r="J2" s="947"/>
      <c r="K2" s="946"/>
      <c r="L2" s="946"/>
      <c r="M2" s="27"/>
      <c r="N2" s="946"/>
      <c r="O2" s="946"/>
      <c r="P2" s="946"/>
    </row>
    <row r="3" spans="2:16" s="23" customFormat="1" ht="15" customHeight="1">
      <c r="B3" s="17" t="s">
        <v>1731</v>
      </c>
      <c r="C3" s="18">
        <f>Index!C3</f>
        <v>45260</v>
      </c>
      <c r="D3" s="18"/>
      <c r="E3" s="115" t="s">
        <v>17</v>
      </c>
      <c r="F3" s="17" t="str">
        <f>Index!H3</f>
        <v>Mitesh</v>
      </c>
      <c r="G3" s="115" t="s">
        <v>9</v>
      </c>
      <c r="H3" s="18">
        <f>Index!J3</f>
        <v>45352</v>
      </c>
      <c r="I3" s="947"/>
      <c r="J3" s="947"/>
      <c r="K3" s="946"/>
      <c r="L3" s="946"/>
      <c r="M3" s="22"/>
      <c r="N3" s="946"/>
      <c r="O3" s="946"/>
      <c r="P3" s="946"/>
    </row>
    <row r="4" spans="2:16">
      <c r="B4" s="5"/>
      <c r="C4" s="4"/>
      <c r="D4" s="4"/>
      <c r="E4" s="4"/>
      <c r="F4" s="4"/>
      <c r="G4" s="4"/>
      <c r="H4" s="4"/>
      <c r="I4" s="4"/>
      <c r="J4" s="4"/>
      <c r="K4" s="4"/>
      <c r="P4" s="25"/>
    </row>
    <row r="5" spans="2:16">
      <c r="B5" s="5" t="s">
        <v>6071</v>
      </c>
      <c r="C5" s="4"/>
      <c r="D5" s="4"/>
      <c r="E5" s="4"/>
      <c r="F5" s="4"/>
      <c r="G5" s="4"/>
      <c r="H5" s="4"/>
      <c r="I5" s="4"/>
      <c r="J5" s="25"/>
      <c r="K5" s="4"/>
    </row>
    <row r="6" spans="2:16" ht="16.149999999999999" thickBot="1"/>
    <row r="7" spans="2:16" s="39" customFormat="1" ht="16.149999999999999" thickBot="1">
      <c r="B7" s="428" t="s">
        <v>20</v>
      </c>
      <c r="C7" s="428" t="s">
        <v>6072</v>
      </c>
      <c r="D7" s="435"/>
      <c r="E7" s="428" t="s">
        <v>6073</v>
      </c>
      <c r="F7" s="428" t="s">
        <v>6074</v>
      </c>
      <c r="G7" s="434">
        <f>C3</f>
        <v>45260</v>
      </c>
      <c r="H7" s="434" t="str">
        <f>Info!E6</f>
        <v>NA</v>
      </c>
      <c r="I7" s="37"/>
      <c r="J7" s="428" t="s">
        <v>6075</v>
      </c>
      <c r="K7" s="38"/>
    </row>
    <row r="8" spans="2:16">
      <c r="B8" s="40"/>
      <c r="H8" s="41"/>
      <c r="J8" s="42"/>
    </row>
    <row r="9" spans="2:16">
      <c r="B9" s="43" t="s">
        <v>6076</v>
      </c>
      <c r="C9" s="44"/>
      <c r="D9" s="44"/>
      <c r="E9" s="44"/>
      <c r="F9" s="44"/>
      <c r="G9" s="45"/>
      <c r="H9" s="46"/>
      <c r="I9" s="4"/>
      <c r="J9" s="47"/>
    </row>
    <row r="10" spans="2:16">
      <c r="B10" s="48"/>
      <c r="C10" s="49"/>
      <c r="D10" s="49"/>
      <c r="E10" s="49"/>
      <c r="F10" s="49"/>
      <c r="G10" s="50"/>
      <c r="H10" s="51"/>
      <c r="I10" s="4"/>
      <c r="J10" s="52"/>
    </row>
    <row r="11" spans="2:16">
      <c r="B11" s="53" t="s">
        <v>6077</v>
      </c>
      <c r="C11" s="54" t="s">
        <v>6072</v>
      </c>
      <c r="D11" s="54" t="s">
        <v>6078</v>
      </c>
      <c r="E11" s="54"/>
      <c r="F11" s="54"/>
      <c r="G11" s="55"/>
      <c r="H11" s="56"/>
      <c r="I11" s="4"/>
      <c r="J11" s="57"/>
    </row>
    <row r="12" spans="2:16">
      <c r="B12" s="58"/>
      <c r="C12" s="59"/>
      <c r="D12" s="60"/>
      <c r="E12" s="60"/>
      <c r="F12" s="61"/>
      <c r="G12" s="62"/>
      <c r="H12" s="63"/>
      <c r="I12" s="4"/>
      <c r="J12" s="64"/>
    </row>
    <row r="13" spans="2:16">
      <c r="B13" s="58">
        <v>100</v>
      </c>
      <c r="C13" s="59" t="s">
        <v>6079</v>
      </c>
      <c r="D13" s="60">
        <v>1</v>
      </c>
      <c r="E13" s="1025" t="s">
        <v>6080</v>
      </c>
      <c r="F13" s="61">
        <f>+B13/$B$19</f>
        <v>1</v>
      </c>
      <c r="G13" s="62">
        <f>+B13*D13</f>
        <v>100</v>
      </c>
      <c r="H13" s="63"/>
      <c r="I13" s="4"/>
      <c r="J13" s="64">
        <f ca="1">+'P - Reserves'!$F$13*F13</f>
        <v>0</v>
      </c>
    </row>
    <row r="14" spans="2:16" hidden="1">
      <c r="B14" s="58"/>
      <c r="C14" s="59" t="s">
        <v>6081</v>
      </c>
      <c r="D14" s="60">
        <v>1</v>
      </c>
      <c r="E14" s="60"/>
      <c r="F14" s="61">
        <f t="shared" ref="F14:F16" si="0">+B14/$B$19</f>
        <v>0</v>
      </c>
      <c r="G14" s="62">
        <f t="shared" ref="G14:G16" si="1">+B14*D14</f>
        <v>0</v>
      </c>
      <c r="H14" s="63">
        <f t="shared" ref="H14:H16" si="2">+B14*D14</f>
        <v>0</v>
      </c>
      <c r="I14" s="4"/>
      <c r="J14" s="681"/>
    </row>
    <row r="15" spans="2:16" hidden="1">
      <c r="B15" s="58"/>
      <c r="C15" s="59" t="s">
        <v>6082</v>
      </c>
      <c r="D15" s="60">
        <v>1</v>
      </c>
      <c r="E15" s="60"/>
      <c r="F15" s="61">
        <f t="shared" si="0"/>
        <v>0</v>
      </c>
      <c r="G15" s="62">
        <f t="shared" si="1"/>
        <v>0</v>
      </c>
      <c r="H15" s="63">
        <f t="shared" si="2"/>
        <v>0</v>
      </c>
      <c r="I15" s="4"/>
      <c r="J15" s="681"/>
    </row>
    <row r="16" spans="2:16" hidden="1">
      <c r="B16" s="58"/>
      <c r="C16" s="59" t="s">
        <v>6083</v>
      </c>
      <c r="D16" s="60">
        <v>1</v>
      </c>
      <c r="E16" s="677"/>
      <c r="F16" s="61">
        <f t="shared" si="0"/>
        <v>0</v>
      </c>
      <c r="G16" s="62">
        <f t="shared" si="1"/>
        <v>0</v>
      </c>
      <c r="H16" s="63">
        <f t="shared" si="2"/>
        <v>0</v>
      </c>
      <c r="I16" s="4"/>
      <c r="J16" s="681"/>
    </row>
    <row r="17" spans="2:10">
      <c r="B17" s="675"/>
      <c r="C17" s="676"/>
      <c r="D17" s="677"/>
      <c r="E17" s="677"/>
      <c r="F17" s="678"/>
      <c r="G17" s="679"/>
      <c r="H17" s="680"/>
      <c r="I17" s="4"/>
      <c r="J17" s="681"/>
    </row>
    <row r="18" spans="2:10">
      <c r="B18" s="65"/>
      <c r="C18" s="66"/>
      <c r="D18" s="67"/>
      <c r="E18" s="67"/>
      <c r="F18" s="67"/>
      <c r="G18" s="68"/>
      <c r="H18" s="69"/>
      <c r="J18" s="70"/>
    </row>
    <row r="19" spans="2:10" ht="16.149999999999999" thickBot="1">
      <c r="B19" s="360">
        <f>SUM(B12:B18)</f>
        <v>100</v>
      </c>
      <c r="C19" s="1685"/>
      <c r="D19" s="1685"/>
      <c r="E19" s="1685"/>
      <c r="F19" s="1688" t="s">
        <v>1790</v>
      </c>
      <c r="G19" s="71">
        <f>SUM(G9:G18)</f>
        <v>100</v>
      </c>
      <c r="H19" s="72">
        <f>SUM(H9:H18)</f>
        <v>0</v>
      </c>
      <c r="J19" s="73">
        <f ca="1">SUM(J9:J18)</f>
        <v>0</v>
      </c>
    </row>
    <row r="20" spans="2:10" ht="16.899999999999999" thickTop="1" thickBot="1">
      <c r="B20" s="35"/>
      <c r="C20" s="36"/>
      <c r="D20" s="36"/>
      <c r="E20" s="36"/>
      <c r="F20" s="36"/>
      <c r="G20" s="74"/>
      <c r="H20" s="75"/>
      <c r="J20" s="76"/>
    </row>
    <row r="22" spans="2:10">
      <c r="J22" s="443" t="str">
        <f ca="1">IF('Balance Sheet'!E41&lt;=0, "RESERVES NEGATIVE","-")</f>
        <v>-</v>
      </c>
    </row>
  </sheetData>
  <sheetProtection formatCells="0" formatColumns="0" formatRows="0" insertColumns="0" insertRows="0" insertHyperlinks="0" deleteColumns="0" deleteRows="0" sort="0" autoFilter="0" pivotTables="0"/>
  <conditionalFormatting sqref="J22">
    <cfRule type="containsText" dxfId="0" priority="1" operator="containsText" text="negative">
      <formula>NOT(ISERROR(SEARCH("negative",J22)))</formula>
    </cfRule>
  </conditionalFormatting>
  <pageMargins left="0.7" right="0.7" top="0.75" bottom="0.75" header="0.3" footer="0.3"/>
  <drawing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B1:O21"/>
  <sheetViews>
    <sheetView showGridLines="0" workbookViewId="0">
      <pane ySplit="7" topLeftCell="A8" activePane="bottomLeft" state="frozen"/>
      <selection pane="bottomLeft" activeCell="J14" sqref="J14"/>
    </sheetView>
  </sheetViews>
  <sheetFormatPr defaultColWidth="9.140625" defaultRowHeight="15.6"/>
  <cols>
    <col min="1" max="1" width="3.5703125" style="12" customWidth="1"/>
    <col min="2" max="2" width="18.7109375" style="12" customWidth="1"/>
    <col min="3" max="4" width="13.7109375" style="12" customWidth="1"/>
    <col min="5" max="5" width="12.28515625" style="12" customWidth="1"/>
    <col min="6" max="6" width="12.140625" style="12" customWidth="1"/>
    <col min="7" max="7" width="11.7109375" style="12" customWidth="1"/>
    <col min="8" max="8" width="6.28515625" style="12" bestFit="1" customWidth="1"/>
    <col min="9" max="9" width="11.85546875" style="12" bestFit="1" customWidth="1"/>
    <col min="10" max="10" width="11.5703125" style="12" bestFit="1" customWidth="1"/>
    <col min="11" max="16384" width="9.140625" style="12"/>
  </cols>
  <sheetData>
    <row r="1" spans="2:15" ht="15.75" customHeight="1">
      <c r="B1" s="4"/>
      <c r="C1" s="4"/>
      <c r="D1" s="4"/>
      <c r="E1" s="4"/>
      <c r="F1" s="4"/>
      <c r="G1" s="4"/>
      <c r="H1" s="4"/>
      <c r="I1" s="29"/>
      <c r="N1" s="25"/>
    </row>
    <row r="2" spans="2:15" s="23" customFormat="1" ht="15" customHeight="1">
      <c r="B2" s="17" t="s">
        <v>0</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1731</v>
      </c>
      <c r="C3" s="18">
        <f>Index!C3</f>
        <v>45260</v>
      </c>
      <c r="D3" s="18"/>
      <c r="E3" s="18"/>
      <c r="F3" s="115" t="s">
        <v>17</v>
      </c>
      <c r="G3" s="17" t="str">
        <f>Index!H3</f>
        <v>Mitesh</v>
      </c>
      <c r="H3" s="115" t="s">
        <v>9</v>
      </c>
      <c r="I3" s="18">
        <f>Index!J3</f>
        <v>45352</v>
      </c>
      <c r="J3" s="946"/>
      <c r="K3" s="947"/>
      <c r="L3" s="947"/>
      <c r="M3" s="946"/>
      <c r="N3" s="946"/>
      <c r="O3" s="22"/>
    </row>
    <row r="4" spans="2:15">
      <c r="B4" s="5"/>
      <c r="C4" s="5"/>
      <c r="D4" s="5"/>
      <c r="E4" s="5"/>
      <c r="F4" s="4"/>
      <c r="G4" s="4"/>
      <c r="H4" s="4"/>
      <c r="I4" s="4"/>
      <c r="J4" s="4"/>
      <c r="N4" s="25"/>
    </row>
    <row r="5" spans="2:15">
      <c r="B5" s="5" t="s">
        <v>6084</v>
      </c>
      <c r="C5" s="5"/>
      <c r="D5" s="5"/>
      <c r="E5" s="5"/>
      <c r="F5" s="4"/>
      <c r="G5" s="4"/>
      <c r="H5" s="4"/>
      <c r="I5" s="4"/>
      <c r="J5" s="4"/>
    </row>
    <row r="6" spans="2:15" ht="16.149999999999999" thickBot="1"/>
    <row r="7" spans="2:15" ht="16.149999999999999" thickBot="1">
      <c r="B7" s="1203" t="s">
        <v>20</v>
      </c>
      <c r="C7" s="1203"/>
      <c r="D7" s="1203"/>
      <c r="E7" s="1203"/>
      <c r="F7" s="434">
        <f>C3</f>
        <v>45260</v>
      </c>
      <c r="G7" s="434" t="str">
        <f>Info!E6</f>
        <v>NA</v>
      </c>
      <c r="H7" s="4"/>
      <c r="I7" s="4"/>
    </row>
    <row r="8" spans="2:15">
      <c r="B8" s="388"/>
      <c r="C8" s="389"/>
      <c r="D8" s="389"/>
      <c r="E8" s="518"/>
      <c r="F8" s="30"/>
      <c r="G8" s="31"/>
      <c r="H8" s="4"/>
      <c r="I8" s="4"/>
    </row>
    <row r="9" spans="2:15">
      <c r="B9" s="388" t="s">
        <v>6042</v>
      </c>
      <c r="C9" s="389"/>
      <c r="D9" s="389"/>
      <c r="E9" s="518"/>
      <c r="F9" s="469">
        <f>+G15</f>
        <v>0</v>
      </c>
      <c r="G9" s="470"/>
      <c r="H9" s="471"/>
      <c r="I9" s="1"/>
      <c r="J9" s="1"/>
    </row>
    <row r="10" spans="2:15">
      <c r="B10" s="388"/>
      <c r="C10" s="389"/>
      <c r="D10" s="389"/>
      <c r="E10" s="518"/>
      <c r="F10" s="469"/>
      <c r="G10" s="470"/>
      <c r="H10" s="471"/>
      <c r="I10" s="1"/>
      <c r="J10" s="1"/>
    </row>
    <row r="11" spans="2:15">
      <c r="B11" s="388" t="s">
        <v>6085</v>
      </c>
      <c r="C11" s="389"/>
      <c r="D11" s="389"/>
      <c r="E11" s="518"/>
      <c r="F11" s="469">
        <f ca="1">+'Profit &amp; Loss'!E366</f>
        <v>5972.8735000000397</v>
      </c>
      <c r="G11" s="470">
        <f>+'Profit &amp; Loss'!G366</f>
        <v>0</v>
      </c>
      <c r="H11" s="471"/>
      <c r="I11" s="1"/>
      <c r="J11" s="1"/>
    </row>
    <row r="12" spans="2:15">
      <c r="B12" s="388"/>
      <c r="C12" s="389"/>
      <c r="D12" s="389"/>
      <c r="E12" s="518"/>
      <c r="F12" s="469"/>
      <c r="G12" s="470"/>
      <c r="H12" s="471"/>
      <c r="I12" s="1"/>
      <c r="J12" s="1"/>
    </row>
    <row r="13" spans="2:15">
      <c r="B13" s="388" t="s">
        <v>6086</v>
      </c>
      <c r="C13" s="389"/>
      <c r="D13" s="389"/>
      <c r="E13" s="518"/>
      <c r="F13" s="469">
        <f ca="1">SUM('Profit &amp; Loss'!E368:E370)</f>
        <v>0</v>
      </c>
      <c r="G13" s="470">
        <f>SUM('Profit &amp; Loss'!G368:G370)</f>
        <v>0</v>
      </c>
      <c r="H13" s="471"/>
      <c r="I13" s="1"/>
      <c r="J13" s="1"/>
    </row>
    <row r="14" spans="2:15">
      <c r="B14" s="388"/>
      <c r="C14" s="389"/>
      <c r="D14" s="389"/>
      <c r="E14" s="518"/>
      <c r="F14" s="472"/>
      <c r="G14" s="473"/>
      <c r="H14" s="471"/>
      <c r="I14" s="1"/>
      <c r="J14" s="1"/>
    </row>
    <row r="15" spans="2:15" ht="16.149999999999999" thickBot="1">
      <c r="B15" s="1288" t="s">
        <v>2372</v>
      </c>
      <c r="C15" s="1289"/>
      <c r="D15" s="1289"/>
      <c r="E15" s="1289"/>
      <c r="F15" s="474">
        <f ca="1">+F9+F11-F13</f>
        <v>5972.8735000000397</v>
      </c>
      <c r="G15" s="475">
        <f>+G9+G11-G13</f>
        <v>0</v>
      </c>
      <c r="H15" s="471"/>
      <c r="I15" s="1"/>
      <c r="J15" s="1"/>
    </row>
    <row r="16" spans="2:15" ht="16.899999999999999" thickTop="1" thickBot="1">
      <c r="B16" s="35"/>
      <c r="C16" s="36"/>
      <c r="D16" s="36"/>
      <c r="E16" s="36"/>
      <c r="F16" s="476"/>
      <c r="G16" s="477"/>
      <c r="H16" s="471"/>
      <c r="I16" s="1"/>
      <c r="J16" s="1"/>
    </row>
    <row r="17" spans="2:10">
      <c r="B17" s="4"/>
      <c r="C17" s="4"/>
      <c r="D17" s="4"/>
      <c r="E17" s="4"/>
      <c r="F17" s="4"/>
      <c r="G17" s="4"/>
      <c r="H17" s="1"/>
      <c r="I17" s="1"/>
      <c r="J17" s="1"/>
    </row>
    <row r="21" spans="2:10">
      <c r="C21" s="1"/>
      <c r="D21" s="1"/>
    </row>
  </sheetData>
  <sheetProtection formatCells="0" formatColumns="0" formatRows="0" insertColumns="0" insertRows="0" insertHyperlinks="0" deleteColumns="0" deleteRows="0" sort="0" autoFilter="0" pivotTables="0"/>
  <mergeCells count="2">
    <mergeCell ref="B15:E15"/>
    <mergeCell ref="B7:E7"/>
  </mergeCells>
  <pageMargins left="0.7" right="0.7" top="0.75" bottom="0.75" header="0.3" footer="0.3"/>
  <pageSetup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B2:O3"/>
  <sheetViews>
    <sheetView showGridLines="0" workbookViewId="0">
      <pane ySplit="7" topLeftCell="A8" activePane="bottomLeft" state="frozen"/>
      <selection pane="bottomLeft" activeCell="S21" sqref="S21"/>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B2:O3"/>
  <sheetViews>
    <sheetView showGridLines="0" workbookViewId="0">
      <pane ySplit="7" topLeftCell="A8" activePane="bottomLeft" state="frozen"/>
      <selection pane="bottomLeft" activeCell="M17" sqref="M17"/>
    </sheetView>
  </sheetViews>
  <sheetFormatPr defaultRowHeight="14.45"/>
  <sheetData>
    <row r="2" spans="2:15" s="23" customFormat="1" ht="15" customHeight="1">
      <c r="B2" s="17" t="s">
        <v>3506</v>
      </c>
      <c r="C2" s="26" t="str">
        <f>Index!C2</f>
        <v>Forest Car Company Ltd</v>
      </c>
      <c r="D2" s="26"/>
      <c r="E2" s="26"/>
      <c r="F2" s="115" t="s">
        <v>15</v>
      </c>
      <c r="G2" s="17" t="str">
        <f>Index!H2</f>
        <v>Aratee</v>
      </c>
      <c r="H2" s="115" t="s">
        <v>9</v>
      </c>
      <c r="I2" s="18">
        <f>Index!J2</f>
        <v>45343</v>
      </c>
      <c r="J2" s="946"/>
      <c r="K2" s="947"/>
      <c r="L2" s="947"/>
      <c r="M2" s="946"/>
      <c r="N2" s="946"/>
      <c r="O2" s="27"/>
    </row>
    <row r="3" spans="2:15" s="23" customFormat="1" ht="15" customHeight="1">
      <c r="B3" s="17" t="s">
        <v>3507</v>
      </c>
      <c r="C3" s="18">
        <f>Index!C3</f>
        <v>45260</v>
      </c>
      <c r="D3" s="18"/>
      <c r="E3" s="18"/>
      <c r="F3" s="115" t="s">
        <v>17</v>
      </c>
      <c r="G3" s="17" t="str">
        <f>Index!H3</f>
        <v>Mitesh</v>
      </c>
      <c r="H3" s="115" t="s">
        <v>9</v>
      </c>
      <c r="I3" s="18">
        <f>Index!J3</f>
        <v>45352</v>
      </c>
      <c r="J3" s="946"/>
      <c r="K3" s="947"/>
      <c r="L3" s="947"/>
      <c r="M3" s="946"/>
      <c r="N3" s="946"/>
      <c r="O3"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Microsoft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Parth Shah</dc:creator>
  <cp:keywords/>
  <dc:description/>
  <cp:lastModifiedBy>Shikhar Shukla</cp:lastModifiedBy>
  <cp:revision/>
  <dcterms:created xsi:type="dcterms:W3CDTF">2013-09-11T11:08:08Z</dcterms:created>
  <dcterms:modified xsi:type="dcterms:W3CDTF">2026-07-17T06:42:59Z</dcterms:modified>
  <cp:category/>
  <cp:contentStatus/>
</cp:coreProperties>
</file>